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pivotCache/pivotCacheDefinition9.xml" ContentType="application/vnd.openxmlformats-officedocument.spreadsheetml.pivotCacheDefinition+xml"/>
  <Override PartName="/xl/pivotCache/pivotCacheRecords9.xml" ContentType="application/vnd.openxmlformats-officedocument.spreadsheetml.pivotCacheRecords+xml"/>
  <Override PartName="/xl/pivotCache/pivotCacheDefinition10.xml" ContentType="application/vnd.openxmlformats-officedocument.spreadsheetml.pivotCacheDefinition+xml"/>
  <Override PartName="/xl/pivotCache/pivotCacheRecords10.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Hdfc1\d\HDFC\ALLOCATION FILE\TW FILES\JUNE 26\"/>
    </mc:Choice>
  </mc:AlternateContent>
  <xr:revisionPtr revIDLastSave="0" documentId="13_ncr:1_{3D508F93-E438-4CBE-92EB-7422C865C9C7}" xr6:coauthVersionLast="47" xr6:coauthVersionMax="47" xr10:uidLastSave="{00000000-0000-0000-0000-000000000000}"/>
  <bookViews>
    <workbookView xWindow="-120" yWindow="-120" windowWidth="24240" windowHeight="13020" firstSheet="1" activeTab="5" xr2:uid="{00000000-000D-0000-FFFF-FFFF00000000}"/>
  </bookViews>
  <sheets>
    <sheet name="POT NPA" sheetId="15" state="hidden" r:id="rId1"/>
    <sheet name="Sheet2" sheetId="17" r:id="rId2"/>
    <sheet name="Sheet1" sheetId="16" r:id="rId3"/>
    <sheet name="TRAILS" sheetId="6" r:id="rId4"/>
    <sheet name="PIVOT" sheetId="7" r:id="rId5"/>
    <sheet name="MAIN" sheetId="14" r:id="rId6"/>
  </sheets>
  <definedNames>
    <definedName name="_xlnm._FilterDatabase" localSheetId="5" hidden="1">MAIN!$A$1:$FH$706</definedName>
    <definedName name="_xlnm._FilterDatabase" localSheetId="4" hidden="1">PIVOT!$A$108:$AHW$118</definedName>
  </definedNames>
  <calcPr calcId="191029"/>
  <pivotCaches>
    <pivotCache cacheId="0" r:id="rId7"/>
    <pivotCache cacheId="1" r:id="rId8"/>
    <pivotCache cacheId="2" r:id="rId9"/>
    <pivotCache cacheId="3" r:id="rId10"/>
    <pivotCache cacheId="4" r:id="rId11"/>
    <pivotCache cacheId="5" r:id="rId12"/>
    <pivotCache cacheId="6" r:id="rId13"/>
    <pivotCache cacheId="7" r:id="rId14"/>
    <pivotCache cacheId="8" r:id="rId15"/>
    <pivotCache cacheId="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230" i="14" l="1"/>
  <c r="E287" i="14"/>
  <c r="E317" i="14"/>
  <c r="E540" i="14"/>
  <c r="E416" i="14"/>
  <c r="E165" i="14"/>
  <c r="E174" i="14"/>
  <c r="E150" i="14"/>
  <c r="K353" i="14"/>
  <c r="E473" i="14"/>
  <c r="E456" i="14"/>
  <c r="K265" i="14"/>
  <c r="K266" i="14"/>
  <c r="K267" i="14"/>
  <c r="K268" i="14"/>
  <c r="K269" i="14"/>
  <c r="K270" i="14"/>
  <c r="K271" i="14"/>
  <c r="K272" i="14"/>
  <c r="K273" i="14"/>
  <c r="K274" i="14"/>
  <c r="K275" i="14"/>
  <c r="K276" i="14"/>
  <c r="K277" i="14"/>
  <c r="K278" i="14"/>
  <c r="K279" i="14"/>
  <c r="K280" i="14"/>
  <c r="K281" i="14"/>
  <c r="K282" i="14"/>
  <c r="K283" i="14"/>
  <c r="K284" i="14"/>
  <c r="K285" i="14"/>
  <c r="K286" i="14"/>
  <c r="K287" i="14"/>
  <c r="K288" i="14"/>
  <c r="K289" i="14"/>
  <c r="K290" i="14"/>
  <c r="K291" i="14"/>
  <c r="K292" i="14"/>
  <c r="K293" i="14"/>
  <c r="K294" i="14"/>
  <c r="K295" i="14"/>
  <c r="K296" i="14"/>
  <c r="K297" i="14"/>
  <c r="K298" i="14"/>
  <c r="K299" i="14"/>
  <c r="K300" i="14"/>
  <c r="K301" i="14"/>
  <c r="K302" i="14"/>
  <c r="K303" i="14"/>
  <c r="K304" i="14"/>
  <c r="K305" i="14"/>
  <c r="K306" i="14"/>
  <c r="K307" i="14"/>
  <c r="K308" i="14"/>
  <c r="K309" i="14"/>
  <c r="K310" i="14"/>
  <c r="K311" i="14"/>
  <c r="K312" i="14"/>
  <c r="K313" i="14"/>
  <c r="K314" i="14"/>
  <c r="K315" i="14"/>
  <c r="K316" i="14"/>
  <c r="K317" i="14"/>
  <c r="K318" i="14"/>
  <c r="K319" i="14"/>
  <c r="K320" i="14"/>
  <c r="K321" i="14"/>
  <c r="K322" i="14"/>
  <c r="K323" i="14"/>
  <c r="K324" i="14"/>
  <c r="K325" i="14"/>
  <c r="K326" i="14"/>
  <c r="K327" i="14"/>
  <c r="K328" i="14"/>
  <c r="K329" i="14"/>
  <c r="K330" i="14"/>
  <c r="K331" i="14"/>
  <c r="K332" i="14"/>
  <c r="K333" i="14"/>
  <c r="K334" i="14"/>
  <c r="K335" i="14"/>
  <c r="K336" i="14"/>
  <c r="K337" i="14"/>
  <c r="K338" i="14"/>
  <c r="K339" i="14"/>
  <c r="K340" i="14"/>
  <c r="K341" i="14"/>
  <c r="K342" i="14"/>
  <c r="K343" i="14"/>
  <c r="K344" i="14"/>
  <c r="K345" i="14"/>
  <c r="K346" i="14"/>
  <c r="K347" i="14"/>
  <c r="K348" i="14"/>
  <c r="K349" i="14"/>
  <c r="K350" i="14"/>
  <c r="K351" i="14"/>
  <c r="K352" i="14"/>
  <c r="K354" i="14"/>
  <c r="K355" i="14"/>
  <c r="K356" i="14"/>
  <c r="K357" i="14"/>
  <c r="K358" i="14"/>
  <c r="K359" i="14"/>
  <c r="K360" i="14"/>
  <c r="K361" i="14"/>
  <c r="K362" i="14"/>
  <c r="K363" i="14"/>
  <c r="K364" i="14"/>
  <c r="K365" i="14"/>
  <c r="K366" i="14"/>
  <c r="K367" i="14"/>
  <c r="K368" i="14"/>
  <c r="K369" i="14"/>
  <c r="K370" i="14"/>
  <c r="K371" i="14"/>
  <c r="K372" i="14"/>
  <c r="K373" i="14"/>
  <c r="K374" i="14"/>
  <c r="K375" i="14"/>
  <c r="K376" i="14"/>
  <c r="K377" i="14"/>
  <c r="K378" i="14"/>
  <c r="K379" i="14"/>
  <c r="K380" i="14"/>
  <c r="K381" i="14"/>
  <c r="K382" i="14"/>
  <c r="K383" i="14"/>
  <c r="K384" i="14"/>
  <c r="K385" i="14"/>
  <c r="K386" i="14"/>
  <c r="K387" i="14"/>
  <c r="K388" i="14"/>
  <c r="K389" i="14"/>
  <c r="K390" i="14"/>
  <c r="K391" i="14"/>
  <c r="K392" i="14"/>
  <c r="K393" i="14"/>
  <c r="K394" i="14"/>
  <c r="K395" i="14"/>
  <c r="K396" i="14"/>
  <c r="K397" i="14"/>
  <c r="K398" i="14"/>
  <c r="K399" i="14"/>
  <c r="K400" i="14"/>
  <c r="K401" i="14"/>
  <c r="K402" i="14"/>
  <c r="K403" i="14"/>
  <c r="K404" i="14"/>
  <c r="K405" i="14"/>
  <c r="K406" i="14"/>
  <c r="K407" i="14"/>
  <c r="K408" i="14"/>
  <c r="K409" i="14"/>
  <c r="K410" i="14"/>
  <c r="K411" i="14"/>
  <c r="K412" i="14"/>
  <c r="K413" i="14"/>
  <c r="K414" i="14"/>
  <c r="K415" i="14"/>
  <c r="K416" i="14"/>
  <c r="K417" i="14"/>
  <c r="K418" i="14"/>
  <c r="K419" i="14"/>
  <c r="K420" i="14"/>
  <c r="K421" i="14"/>
  <c r="K422" i="14"/>
  <c r="K423" i="14"/>
  <c r="K424" i="14"/>
  <c r="K425" i="14"/>
  <c r="K426" i="14"/>
  <c r="K427" i="14"/>
  <c r="K428" i="14"/>
  <c r="K429" i="14"/>
  <c r="K430" i="14"/>
  <c r="K431" i="14"/>
  <c r="K432" i="14"/>
  <c r="K433" i="14"/>
  <c r="K434" i="14"/>
  <c r="K435" i="14"/>
  <c r="K436" i="14"/>
  <c r="K437" i="14"/>
  <c r="K438" i="14"/>
  <c r="K439" i="14"/>
  <c r="K440" i="14"/>
  <c r="K441" i="14"/>
  <c r="K442" i="14"/>
  <c r="K443" i="14"/>
  <c r="K444" i="14"/>
  <c r="K445" i="14"/>
  <c r="K446" i="14"/>
  <c r="K447" i="14"/>
  <c r="K448" i="14"/>
  <c r="K449" i="14"/>
  <c r="K450" i="14"/>
  <c r="K451" i="14"/>
  <c r="K452" i="14"/>
  <c r="K453" i="14"/>
  <c r="K454" i="14"/>
  <c r="K455" i="14"/>
  <c r="K456" i="14"/>
  <c r="K457" i="14"/>
  <c r="K458" i="14"/>
  <c r="K459" i="14"/>
  <c r="K460" i="14"/>
  <c r="K461" i="14"/>
  <c r="K462" i="14"/>
  <c r="K463" i="14"/>
  <c r="K464" i="14"/>
  <c r="K465" i="14"/>
  <c r="K466" i="14"/>
  <c r="K467" i="14"/>
  <c r="K468" i="14"/>
  <c r="K469" i="14"/>
  <c r="K470" i="14"/>
  <c r="K471" i="14"/>
  <c r="K472" i="14"/>
  <c r="K473" i="14"/>
  <c r="K474" i="14"/>
  <c r="K475" i="14"/>
  <c r="K476" i="14"/>
  <c r="K477" i="14"/>
  <c r="K478" i="14"/>
  <c r="K479" i="14"/>
  <c r="K480" i="14"/>
  <c r="K481" i="14"/>
  <c r="K482" i="14"/>
  <c r="K483" i="14"/>
  <c r="K484" i="14"/>
  <c r="K485" i="14"/>
  <c r="K486" i="14"/>
  <c r="K487" i="14"/>
  <c r="K488" i="14"/>
  <c r="K489" i="14"/>
  <c r="K490" i="14"/>
  <c r="K491" i="14"/>
  <c r="K492" i="14"/>
  <c r="K493" i="14"/>
  <c r="K494" i="14"/>
  <c r="K495" i="14"/>
  <c r="K496" i="14"/>
  <c r="K497" i="14"/>
  <c r="K498" i="14"/>
  <c r="K499" i="14"/>
  <c r="K500" i="14"/>
  <c r="K501" i="14"/>
  <c r="K502" i="14"/>
  <c r="K503" i="14"/>
  <c r="K504" i="14"/>
  <c r="K505" i="14"/>
  <c r="K506" i="14"/>
  <c r="K507" i="14"/>
  <c r="K508" i="14"/>
  <c r="K509" i="14"/>
  <c r="K510" i="14"/>
  <c r="K511" i="14"/>
  <c r="K512" i="14"/>
  <c r="K513" i="14"/>
  <c r="K514" i="14"/>
  <c r="K515" i="14"/>
  <c r="K516" i="14"/>
  <c r="K517" i="14"/>
  <c r="K518" i="14"/>
  <c r="K519" i="14"/>
  <c r="K520" i="14"/>
  <c r="K521" i="14"/>
  <c r="K522" i="14"/>
  <c r="K523" i="14"/>
  <c r="K524" i="14"/>
  <c r="K525" i="14"/>
  <c r="K526" i="14"/>
  <c r="K527" i="14"/>
  <c r="K528" i="14"/>
  <c r="K529" i="14"/>
  <c r="K530" i="14"/>
  <c r="K531" i="14"/>
  <c r="K532" i="14"/>
  <c r="K533" i="14"/>
  <c r="K534" i="14"/>
  <c r="K535" i="14"/>
  <c r="K536" i="14"/>
  <c r="K537" i="14"/>
  <c r="K538" i="14"/>
  <c r="K539" i="14"/>
  <c r="K540" i="14"/>
  <c r="K541" i="14"/>
  <c r="K542" i="14"/>
  <c r="K543" i="14"/>
  <c r="K544" i="14"/>
  <c r="K545" i="14"/>
  <c r="K546" i="14"/>
  <c r="K547" i="14"/>
  <c r="K548" i="14"/>
  <c r="K549" i="14"/>
  <c r="K550" i="14"/>
  <c r="K551" i="14"/>
  <c r="K552" i="14"/>
  <c r="K553" i="14"/>
  <c r="K554" i="14"/>
  <c r="K555" i="14"/>
  <c r="K556" i="14"/>
  <c r="K557" i="14"/>
  <c r="K558" i="14"/>
  <c r="K559" i="14"/>
  <c r="K560" i="14"/>
  <c r="K561" i="14"/>
  <c r="K562" i="14"/>
  <c r="K563" i="14"/>
  <c r="K564" i="14"/>
  <c r="K565" i="14"/>
  <c r="K566" i="14"/>
  <c r="K567" i="14"/>
  <c r="K568" i="14"/>
  <c r="K569" i="14"/>
  <c r="K570" i="14"/>
  <c r="K571" i="14"/>
  <c r="K572" i="14"/>
  <c r="K573" i="14"/>
  <c r="K574" i="14"/>
  <c r="K575" i="14"/>
  <c r="K576" i="14"/>
  <c r="K577" i="14"/>
  <c r="K578" i="14"/>
  <c r="K579" i="14"/>
  <c r="K580" i="14"/>
  <c r="K581" i="14"/>
  <c r="K582" i="14"/>
  <c r="K583" i="14"/>
  <c r="K584" i="14"/>
  <c r="K585" i="14"/>
  <c r="K586" i="14"/>
  <c r="K587" i="14"/>
  <c r="K588" i="14"/>
  <c r="K589" i="14"/>
  <c r="K590" i="14"/>
  <c r="K591" i="14"/>
  <c r="K592" i="14"/>
  <c r="K593" i="14"/>
  <c r="K594" i="14"/>
  <c r="K595" i="14"/>
  <c r="K596" i="14"/>
  <c r="K597" i="14"/>
  <c r="K598" i="14"/>
  <c r="K599" i="14"/>
  <c r="K600" i="14"/>
  <c r="K601" i="14"/>
  <c r="K602" i="14"/>
  <c r="K603" i="14"/>
  <c r="K604" i="14"/>
  <c r="K605" i="14"/>
  <c r="K606" i="14"/>
  <c r="K607" i="14"/>
  <c r="K608" i="14"/>
  <c r="K609" i="14"/>
  <c r="K610" i="14"/>
  <c r="K611" i="14"/>
  <c r="K612" i="14"/>
  <c r="K613" i="14"/>
  <c r="K614" i="14"/>
  <c r="K615" i="14"/>
  <c r="K616" i="14"/>
  <c r="K617" i="14"/>
  <c r="K618" i="14"/>
  <c r="K619" i="14"/>
  <c r="K620" i="14"/>
  <c r="K621" i="14"/>
  <c r="K622" i="14"/>
  <c r="K623" i="14"/>
  <c r="K624" i="14"/>
  <c r="K625" i="14"/>
  <c r="K626" i="14"/>
  <c r="K627" i="14"/>
  <c r="K628" i="14"/>
  <c r="K629" i="14"/>
  <c r="K630" i="14"/>
  <c r="K631" i="14"/>
  <c r="K632" i="14"/>
  <c r="K633" i="14"/>
  <c r="K634" i="14"/>
  <c r="K635" i="14"/>
  <c r="K636" i="14"/>
  <c r="K637" i="14"/>
  <c r="K638" i="14"/>
  <c r="K639" i="14"/>
  <c r="K640" i="14"/>
  <c r="K641" i="14"/>
  <c r="K642" i="14"/>
  <c r="K643" i="14"/>
  <c r="K644" i="14"/>
  <c r="K645" i="14"/>
  <c r="K646" i="14"/>
  <c r="K647" i="14"/>
  <c r="K648" i="14"/>
  <c r="K649" i="14"/>
  <c r="K650" i="14"/>
  <c r="K651" i="14"/>
  <c r="K652" i="14"/>
  <c r="K653" i="14"/>
  <c r="K654" i="14"/>
  <c r="K655" i="14"/>
  <c r="K656" i="14"/>
  <c r="K657" i="14"/>
  <c r="K658" i="14"/>
  <c r="K659" i="14"/>
  <c r="K660" i="14"/>
  <c r="K661" i="14"/>
  <c r="K662" i="14"/>
  <c r="K663" i="14"/>
  <c r="K664" i="14"/>
  <c r="K665" i="14"/>
  <c r="K666" i="14"/>
  <c r="K667" i="14"/>
  <c r="K668" i="14"/>
  <c r="K669" i="14"/>
  <c r="K670" i="14"/>
  <c r="K671" i="14"/>
  <c r="K672" i="14"/>
  <c r="K673" i="14"/>
  <c r="K674" i="14"/>
  <c r="K675" i="14"/>
  <c r="K676" i="14"/>
  <c r="K677" i="14"/>
  <c r="K678" i="14"/>
  <c r="K679" i="14"/>
  <c r="K680" i="14"/>
  <c r="K681" i="14"/>
  <c r="K682" i="14"/>
  <c r="K683" i="14"/>
  <c r="K684" i="14"/>
  <c r="K685" i="14"/>
  <c r="K686" i="14"/>
  <c r="K687" i="14"/>
  <c r="K688" i="14"/>
  <c r="K689" i="14"/>
  <c r="K690" i="14"/>
  <c r="K691" i="14"/>
  <c r="K692" i="14"/>
  <c r="K693" i="14"/>
  <c r="K694" i="14"/>
  <c r="K695" i="14"/>
  <c r="K696" i="14"/>
  <c r="K697" i="14"/>
  <c r="K698" i="14"/>
  <c r="K699" i="14"/>
  <c r="K700" i="14"/>
  <c r="K701" i="14"/>
  <c r="K702" i="14"/>
  <c r="K703" i="14"/>
  <c r="K704" i="14"/>
  <c r="K705" i="14"/>
  <c r="K706" i="14"/>
  <c r="E140" i="14"/>
  <c r="E187" i="14"/>
  <c r="E583" i="14"/>
  <c r="E532" i="14"/>
  <c r="E528" i="14"/>
  <c r="E27" i="14"/>
  <c r="E545" i="14"/>
  <c r="E252" i="14"/>
  <c r="E204" i="7"/>
  <c r="E205" i="7"/>
  <c r="E206" i="7"/>
  <c r="E207" i="7"/>
  <c r="E208" i="7"/>
  <c r="E209" i="7"/>
  <c r="E210" i="7"/>
  <c r="E211" i="7"/>
  <c r="E212" i="7"/>
  <c r="E213" i="7"/>
  <c r="E214" i="7"/>
  <c r="E215" i="7"/>
  <c r="E216" i="7"/>
  <c r="E217" i="7"/>
  <c r="E218" i="7"/>
  <c r="E219" i="7"/>
  <c r="E220" i="7"/>
  <c r="E221" i="7"/>
  <c r="E203" i="7"/>
  <c r="Y575" i="14"/>
  <c r="E279" i="14"/>
  <c r="E266" i="14"/>
  <c r="E214" i="14"/>
  <c r="FE3" i="14"/>
  <c r="FF3" i="14"/>
  <c r="FE4" i="14"/>
  <c r="FF4" i="14"/>
  <c r="FE5" i="14"/>
  <c r="FF5" i="14"/>
  <c r="FE6" i="14"/>
  <c r="FF6" i="14"/>
  <c r="FE7" i="14"/>
  <c r="FF7" i="14"/>
  <c r="FE8" i="14"/>
  <c r="FF8" i="14"/>
  <c r="FE9" i="14"/>
  <c r="FF9" i="14"/>
  <c r="FE10" i="14"/>
  <c r="FF10" i="14"/>
  <c r="FE11" i="14"/>
  <c r="FF11" i="14"/>
  <c r="FE12" i="14"/>
  <c r="FF12" i="14"/>
  <c r="FE13" i="14"/>
  <c r="FF13" i="14"/>
  <c r="FE14" i="14"/>
  <c r="FF14" i="14"/>
  <c r="FE15" i="14"/>
  <c r="FF15" i="14"/>
  <c r="FE16" i="14"/>
  <c r="FF16" i="14"/>
  <c r="FE17" i="14"/>
  <c r="FF17" i="14"/>
  <c r="FE18" i="14"/>
  <c r="FF18" i="14"/>
  <c r="FE19" i="14"/>
  <c r="FF19" i="14"/>
  <c r="FE20" i="14"/>
  <c r="FF20" i="14"/>
  <c r="FE21" i="14"/>
  <c r="FF21" i="14"/>
  <c r="FE22" i="14"/>
  <c r="FF22" i="14"/>
  <c r="FE23" i="14"/>
  <c r="FF23" i="14"/>
  <c r="FE24" i="14"/>
  <c r="FF24" i="14"/>
  <c r="FE25" i="14"/>
  <c r="FF25" i="14"/>
  <c r="FE26" i="14"/>
  <c r="FF26" i="14"/>
  <c r="FE27" i="14"/>
  <c r="FF27" i="14"/>
  <c r="FE28" i="14"/>
  <c r="FF28" i="14"/>
  <c r="FE29" i="14"/>
  <c r="FF29" i="14"/>
  <c r="FE30" i="14"/>
  <c r="FF30" i="14"/>
  <c r="FE31" i="14"/>
  <c r="FF31" i="14"/>
  <c r="FE32" i="14"/>
  <c r="FF32" i="14"/>
  <c r="FE33" i="14"/>
  <c r="FF33" i="14"/>
  <c r="FE34" i="14"/>
  <c r="FF34" i="14"/>
  <c r="FE35" i="14"/>
  <c r="FF35" i="14"/>
  <c r="FE36" i="14"/>
  <c r="FF36" i="14"/>
  <c r="FE37" i="14"/>
  <c r="FF37" i="14"/>
  <c r="FE38" i="14"/>
  <c r="FF38" i="14"/>
  <c r="FE39" i="14"/>
  <c r="FF39" i="14"/>
  <c r="FE40" i="14"/>
  <c r="FF40" i="14"/>
  <c r="FE41" i="14"/>
  <c r="FF41" i="14"/>
  <c r="FE42" i="14"/>
  <c r="FF42" i="14"/>
  <c r="FE43" i="14"/>
  <c r="FF43" i="14"/>
  <c r="FE44" i="14"/>
  <c r="FF44" i="14"/>
  <c r="FE45" i="14"/>
  <c r="FF45" i="14"/>
  <c r="FE46" i="14"/>
  <c r="FF46" i="14"/>
  <c r="FE47" i="14"/>
  <c r="FF47" i="14"/>
  <c r="FE48" i="14"/>
  <c r="FF48" i="14"/>
  <c r="FE49" i="14"/>
  <c r="FF49" i="14"/>
  <c r="FE50" i="14"/>
  <c r="FF50" i="14"/>
  <c r="FE51" i="14"/>
  <c r="FF51" i="14"/>
  <c r="FE52" i="14"/>
  <c r="FF52" i="14"/>
  <c r="FE53" i="14"/>
  <c r="FF53" i="14"/>
  <c r="FE54" i="14"/>
  <c r="FF54" i="14"/>
  <c r="FE55" i="14"/>
  <c r="FF55" i="14"/>
  <c r="FE56" i="14"/>
  <c r="FF56" i="14"/>
  <c r="FE57" i="14"/>
  <c r="FF57" i="14"/>
  <c r="FE58" i="14"/>
  <c r="FF58" i="14"/>
  <c r="FE59" i="14"/>
  <c r="FF59" i="14"/>
  <c r="FE60" i="14"/>
  <c r="FF60" i="14"/>
  <c r="FE61" i="14"/>
  <c r="FF61" i="14"/>
  <c r="FE62" i="14"/>
  <c r="FF62" i="14"/>
  <c r="FE63" i="14"/>
  <c r="FF63" i="14"/>
  <c r="FE64" i="14"/>
  <c r="FF64" i="14"/>
  <c r="FE65" i="14"/>
  <c r="FF65" i="14"/>
  <c r="FE66" i="14"/>
  <c r="FF66" i="14"/>
  <c r="FE67" i="14"/>
  <c r="FF67" i="14"/>
  <c r="FE68" i="14"/>
  <c r="FF68" i="14"/>
  <c r="FE69" i="14"/>
  <c r="FF69" i="14"/>
  <c r="FE70" i="14"/>
  <c r="FF70" i="14"/>
  <c r="FE71" i="14"/>
  <c r="FF71" i="14"/>
  <c r="FE72" i="14"/>
  <c r="FF72" i="14"/>
  <c r="FE73" i="14"/>
  <c r="FF73" i="14"/>
  <c r="FE74" i="14"/>
  <c r="FF74" i="14"/>
  <c r="FE75" i="14"/>
  <c r="FF75" i="14"/>
  <c r="FE76" i="14"/>
  <c r="FF76" i="14"/>
  <c r="FE77" i="14"/>
  <c r="FF77" i="14"/>
  <c r="FE78" i="14"/>
  <c r="FF78" i="14"/>
  <c r="FE79" i="14"/>
  <c r="FF79" i="14"/>
  <c r="FE80" i="14"/>
  <c r="FF80" i="14"/>
  <c r="FE81" i="14"/>
  <c r="FF81" i="14"/>
  <c r="FE82" i="14"/>
  <c r="FF82" i="14"/>
  <c r="FE83" i="14"/>
  <c r="FF83" i="14"/>
  <c r="FE84" i="14"/>
  <c r="FF84" i="14"/>
  <c r="FE85" i="14"/>
  <c r="FF85" i="14"/>
  <c r="FE86" i="14"/>
  <c r="FF86" i="14"/>
  <c r="FE87" i="14"/>
  <c r="FF87" i="14"/>
  <c r="FE88" i="14"/>
  <c r="FF88" i="14"/>
  <c r="FE89" i="14"/>
  <c r="FF89" i="14"/>
  <c r="FE90" i="14"/>
  <c r="FF90" i="14"/>
  <c r="FE91" i="14"/>
  <c r="FF91" i="14"/>
  <c r="FE92" i="14"/>
  <c r="FF92" i="14"/>
  <c r="FE93" i="14"/>
  <c r="FF93" i="14"/>
  <c r="FE94" i="14"/>
  <c r="FF94" i="14"/>
  <c r="FE95" i="14"/>
  <c r="FF95" i="14"/>
  <c r="FE96" i="14"/>
  <c r="FF96" i="14"/>
  <c r="FE97" i="14"/>
  <c r="FF97" i="14"/>
  <c r="FE98" i="14"/>
  <c r="FF98" i="14"/>
  <c r="FE99" i="14"/>
  <c r="FF99" i="14"/>
  <c r="FE100" i="14"/>
  <c r="FF100" i="14"/>
  <c r="FE101" i="14"/>
  <c r="FF101" i="14"/>
  <c r="FE102" i="14"/>
  <c r="FF102" i="14"/>
  <c r="FE103" i="14"/>
  <c r="FF103" i="14"/>
  <c r="FE104" i="14"/>
  <c r="FF104" i="14"/>
  <c r="FE105" i="14"/>
  <c r="FF105" i="14"/>
  <c r="FE106" i="14"/>
  <c r="FF106" i="14"/>
  <c r="FE107" i="14"/>
  <c r="FF107" i="14"/>
  <c r="FE108" i="14"/>
  <c r="FF108" i="14"/>
  <c r="FE109" i="14"/>
  <c r="FF109" i="14"/>
  <c r="FE110" i="14"/>
  <c r="FF110" i="14"/>
  <c r="FE111" i="14"/>
  <c r="FF111" i="14"/>
  <c r="FE112" i="14"/>
  <c r="FF112" i="14"/>
  <c r="FE113" i="14"/>
  <c r="FF113" i="14"/>
  <c r="FE114" i="14"/>
  <c r="FF114" i="14"/>
  <c r="FE115" i="14"/>
  <c r="FF115" i="14"/>
  <c r="FE116" i="14"/>
  <c r="FF116" i="14"/>
  <c r="FE117" i="14"/>
  <c r="FF117" i="14"/>
  <c r="FE118" i="14"/>
  <c r="FF118" i="14"/>
  <c r="FE119" i="14"/>
  <c r="FF119" i="14"/>
  <c r="FE120" i="14"/>
  <c r="FF120" i="14"/>
  <c r="FE121" i="14"/>
  <c r="FF121" i="14"/>
  <c r="FE122" i="14"/>
  <c r="FF122" i="14"/>
  <c r="FE123" i="14"/>
  <c r="FF123" i="14"/>
  <c r="FE124" i="14"/>
  <c r="FF124" i="14"/>
  <c r="FE125" i="14"/>
  <c r="FF125" i="14"/>
  <c r="FE126" i="14"/>
  <c r="FF126" i="14"/>
  <c r="FE127" i="14"/>
  <c r="FF127" i="14"/>
  <c r="FE128" i="14"/>
  <c r="FF128" i="14"/>
  <c r="FE129" i="14"/>
  <c r="FF129" i="14"/>
  <c r="FE130" i="14"/>
  <c r="FF130" i="14"/>
  <c r="FE131" i="14"/>
  <c r="FF131" i="14"/>
  <c r="FE132" i="14"/>
  <c r="FF132" i="14"/>
  <c r="FE133" i="14"/>
  <c r="FF133" i="14"/>
  <c r="FE134" i="14"/>
  <c r="FF134" i="14"/>
  <c r="FE135" i="14"/>
  <c r="FF135" i="14"/>
  <c r="FE136" i="14"/>
  <c r="FF136" i="14"/>
  <c r="FE137" i="14"/>
  <c r="FF137" i="14"/>
  <c r="FE138" i="14"/>
  <c r="FF138" i="14"/>
  <c r="FE139" i="14"/>
  <c r="FF139" i="14"/>
  <c r="FE140" i="14"/>
  <c r="FF140" i="14"/>
  <c r="FE141" i="14"/>
  <c r="FF141" i="14"/>
  <c r="FE142" i="14"/>
  <c r="FF142" i="14"/>
  <c r="FE143" i="14"/>
  <c r="FF143" i="14"/>
  <c r="FE144" i="14"/>
  <c r="FF144" i="14"/>
  <c r="FE145" i="14"/>
  <c r="FF145" i="14"/>
  <c r="FE146" i="14"/>
  <c r="FF146" i="14"/>
  <c r="FE147" i="14"/>
  <c r="FF147" i="14"/>
  <c r="FE148" i="14"/>
  <c r="FF148" i="14"/>
  <c r="FE149" i="14"/>
  <c r="FF149" i="14"/>
  <c r="FE150" i="14"/>
  <c r="FF150" i="14"/>
  <c r="FE151" i="14"/>
  <c r="FF151" i="14"/>
  <c r="FE152" i="14"/>
  <c r="FF152" i="14"/>
  <c r="FE153" i="14"/>
  <c r="FF153" i="14"/>
  <c r="FE154" i="14"/>
  <c r="FF154" i="14"/>
  <c r="FE155" i="14"/>
  <c r="FF155" i="14"/>
  <c r="FE156" i="14"/>
  <c r="FF156" i="14"/>
  <c r="FE157" i="14"/>
  <c r="FF157" i="14"/>
  <c r="FE158" i="14"/>
  <c r="FF158" i="14"/>
  <c r="FE159" i="14"/>
  <c r="FF159" i="14"/>
  <c r="FE160" i="14"/>
  <c r="FF160" i="14"/>
  <c r="FE161" i="14"/>
  <c r="FF161" i="14"/>
  <c r="FE162" i="14"/>
  <c r="FF162" i="14"/>
  <c r="FE163" i="14"/>
  <c r="FF163" i="14"/>
  <c r="FE164" i="14"/>
  <c r="FF164" i="14"/>
  <c r="FE165" i="14"/>
  <c r="FF165" i="14"/>
  <c r="FE166" i="14"/>
  <c r="FF166" i="14"/>
  <c r="FE167" i="14"/>
  <c r="FF167" i="14"/>
  <c r="FE168" i="14"/>
  <c r="FF168" i="14"/>
  <c r="FE169" i="14"/>
  <c r="FF169" i="14"/>
  <c r="FE170" i="14"/>
  <c r="FF170" i="14"/>
  <c r="FE171" i="14"/>
  <c r="FF171" i="14"/>
  <c r="FE172" i="14"/>
  <c r="FF172" i="14"/>
  <c r="FE173" i="14"/>
  <c r="FF173" i="14"/>
  <c r="FE174" i="14"/>
  <c r="FF174" i="14"/>
  <c r="FE175" i="14"/>
  <c r="FF175" i="14"/>
  <c r="FE176" i="14"/>
  <c r="FF176" i="14"/>
  <c r="FE177" i="14"/>
  <c r="FF177" i="14"/>
  <c r="FE178" i="14"/>
  <c r="FF178" i="14"/>
  <c r="FE179" i="14"/>
  <c r="FF179" i="14"/>
  <c r="FE180" i="14"/>
  <c r="FF180" i="14"/>
  <c r="FE181" i="14"/>
  <c r="FF181" i="14"/>
  <c r="FE182" i="14"/>
  <c r="FF182" i="14"/>
  <c r="FE183" i="14"/>
  <c r="FF183" i="14"/>
  <c r="FE184" i="14"/>
  <c r="FF184" i="14"/>
  <c r="FE185" i="14"/>
  <c r="FF185" i="14"/>
  <c r="FE186" i="14"/>
  <c r="FF186" i="14"/>
  <c r="FE187" i="14"/>
  <c r="FF187" i="14"/>
  <c r="FE188" i="14"/>
  <c r="FF188" i="14"/>
  <c r="FE189" i="14"/>
  <c r="FF189" i="14"/>
  <c r="FE190" i="14"/>
  <c r="FF190" i="14"/>
  <c r="FE191" i="14"/>
  <c r="FF191" i="14"/>
  <c r="FE192" i="14"/>
  <c r="FF192" i="14"/>
  <c r="FE193" i="14"/>
  <c r="FF193" i="14"/>
  <c r="FE194" i="14"/>
  <c r="FF194" i="14"/>
  <c r="FE195" i="14"/>
  <c r="FF195" i="14"/>
  <c r="FE196" i="14"/>
  <c r="FF196" i="14"/>
  <c r="FE197" i="14"/>
  <c r="FF197" i="14"/>
  <c r="FE198" i="14"/>
  <c r="FF198" i="14"/>
  <c r="FE199" i="14"/>
  <c r="FF199" i="14"/>
  <c r="FE200" i="14"/>
  <c r="FF200" i="14"/>
  <c r="FE201" i="14"/>
  <c r="FF201" i="14"/>
  <c r="FE202" i="14"/>
  <c r="FF202" i="14"/>
  <c r="FE203" i="14"/>
  <c r="FF203" i="14"/>
  <c r="FE204" i="14"/>
  <c r="FF204" i="14"/>
  <c r="FE205" i="14"/>
  <c r="FF205" i="14"/>
  <c r="FE206" i="14"/>
  <c r="FF206" i="14"/>
  <c r="FE207" i="14"/>
  <c r="FF207" i="14"/>
  <c r="FE208" i="14"/>
  <c r="FF208" i="14"/>
  <c r="FE209" i="14"/>
  <c r="FF209" i="14"/>
  <c r="FE210" i="14"/>
  <c r="FF210" i="14"/>
  <c r="FE211" i="14"/>
  <c r="FF211" i="14"/>
  <c r="FE212" i="14"/>
  <c r="FE213" i="14"/>
  <c r="FF213" i="14"/>
  <c r="FE214" i="14"/>
  <c r="FF214" i="14"/>
  <c r="FE215" i="14"/>
  <c r="FF215" i="14"/>
  <c r="FE216" i="14"/>
  <c r="FF216" i="14"/>
  <c r="FE217" i="14"/>
  <c r="FF217" i="14"/>
  <c r="FE218" i="14"/>
  <c r="FF218" i="14"/>
  <c r="FE219" i="14"/>
  <c r="FF219" i="14"/>
  <c r="FE220" i="14"/>
  <c r="FF220" i="14"/>
  <c r="FE221" i="14"/>
  <c r="FE222" i="14"/>
  <c r="FF222" i="14"/>
  <c r="FE223" i="14"/>
  <c r="FF223" i="14"/>
  <c r="FE224" i="14"/>
  <c r="FF224" i="14"/>
  <c r="FE225" i="14"/>
  <c r="FF225" i="14"/>
  <c r="FE226" i="14"/>
  <c r="FF226" i="14"/>
  <c r="FE227" i="14"/>
  <c r="FF227" i="14"/>
  <c r="FE228" i="14"/>
  <c r="FF228" i="14"/>
  <c r="FE229" i="14"/>
  <c r="FF229" i="14"/>
  <c r="FE230" i="14"/>
  <c r="FF230" i="14"/>
  <c r="FE231" i="14"/>
  <c r="FF231" i="14"/>
  <c r="FE232" i="14"/>
  <c r="FF232" i="14"/>
  <c r="FE233" i="14"/>
  <c r="FF233" i="14"/>
  <c r="FE234" i="14"/>
  <c r="FF234" i="14"/>
  <c r="FE235" i="14"/>
  <c r="FF235" i="14"/>
  <c r="FE236" i="14"/>
  <c r="FF236" i="14"/>
  <c r="FE237" i="14"/>
  <c r="FF237" i="14"/>
  <c r="FE238" i="14"/>
  <c r="FF238" i="14"/>
  <c r="FE239" i="14"/>
  <c r="FF239" i="14"/>
  <c r="FE240" i="14"/>
  <c r="FF240" i="14"/>
  <c r="FE241" i="14"/>
  <c r="FF241" i="14"/>
  <c r="FE242" i="14"/>
  <c r="FF242" i="14"/>
  <c r="FE243" i="14"/>
  <c r="FF243" i="14"/>
  <c r="FE244" i="14"/>
  <c r="FF244" i="14"/>
  <c r="FE245" i="14"/>
  <c r="FF245" i="14"/>
  <c r="FE246" i="14"/>
  <c r="FF246" i="14"/>
  <c r="FE247" i="14"/>
  <c r="FF247" i="14"/>
  <c r="FE248" i="14"/>
  <c r="FF248" i="14"/>
  <c r="FE249" i="14"/>
  <c r="FF249" i="14"/>
  <c r="FE250" i="14"/>
  <c r="FF250" i="14"/>
  <c r="FE251" i="14"/>
  <c r="FF251" i="14"/>
  <c r="FE252" i="14"/>
  <c r="FF252" i="14"/>
  <c r="FE253" i="14"/>
  <c r="FF253" i="14"/>
  <c r="FE254" i="14"/>
  <c r="FF254" i="14"/>
  <c r="FE255" i="14"/>
  <c r="FF255" i="14"/>
  <c r="FE256" i="14"/>
  <c r="FF256" i="14"/>
  <c r="FE257" i="14"/>
  <c r="FF257" i="14"/>
  <c r="FE258" i="14"/>
  <c r="FF258" i="14"/>
  <c r="FE259" i="14"/>
  <c r="FF259" i="14"/>
  <c r="FE260" i="14"/>
  <c r="FF260" i="14"/>
  <c r="FE261" i="14"/>
  <c r="FF261" i="14"/>
  <c r="FE262" i="14"/>
  <c r="FF262" i="14"/>
  <c r="FE263" i="14"/>
  <c r="FF263" i="14"/>
  <c r="FE264" i="14"/>
  <c r="FF264" i="14"/>
  <c r="FE265" i="14"/>
  <c r="FF265" i="14"/>
  <c r="FE266" i="14"/>
  <c r="FF266" i="14"/>
  <c r="FE267" i="14"/>
  <c r="FF267" i="14"/>
  <c r="FE268" i="14"/>
  <c r="FF268" i="14"/>
  <c r="FE269" i="14"/>
  <c r="FF269" i="14"/>
  <c r="FE270" i="14"/>
  <c r="FF270" i="14"/>
  <c r="FE271" i="14"/>
  <c r="FF271" i="14"/>
  <c r="FE272" i="14"/>
  <c r="FF272" i="14"/>
  <c r="FE273" i="14"/>
  <c r="FF273" i="14"/>
  <c r="FE274" i="14"/>
  <c r="FF274" i="14"/>
  <c r="FE275" i="14"/>
  <c r="FF275" i="14"/>
  <c r="FE276" i="14"/>
  <c r="FF276" i="14"/>
  <c r="FE277" i="14"/>
  <c r="FF277" i="14"/>
  <c r="FE278" i="14"/>
  <c r="FF278" i="14"/>
  <c r="FE279" i="14"/>
  <c r="FF279" i="14"/>
  <c r="FE280" i="14"/>
  <c r="FF280" i="14"/>
  <c r="FE281" i="14"/>
  <c r="FF281" i="14"/>
  <c r="FE282" i="14"/>
  <c r="FF282" i="14"/>
  <c r="FE283" i="14"/>
  <c r="FF283" i="14"/>
  <c r="FE284" i="14"/>
  <c r="FF284" i="14"/>
  <c r="FE285" i="14"/>
  <c r="FF285" i="14"/>
  <c r="FE286" i="14"/>
  <c r="FF286" i="14"/>
  <c r="FE287" i="14"/>
  <c r="FF287" i="14"/>
  <c r="FE288" i="14"/>
  <c r="FF288" i="14"/>
  <c r="FE289" i="14"/>
  <c r="FF289" i="14"/>
  <c r="FE290" i="14"/>
  <c r="FF290" i="14"/>
  <c r="FE291" i="14"/>
  <c r="FF291" i="14"/>
  <c r="FE292" i="14"/>
  <c r="FF292" i="14"/>
  <c r="FE293" i="14"/>
  <c r="FE294" i="14"/>
  <c r="FF294" i="14"/>
  <c r="FE295" i="14"/>
  <c r="FF295" i="14"/>
  <c r="FE296" i="14"/>
  <c r="FF296" i="14"/>
  <c r="FE297" i="14"/>
  <c r="FF297" i="14"/>
  <c r="FE298" i="14"/>
  <c r="FF298" i="14"/>
  <c r="FE299" i="14"/>
  <c r="FF299" i="14"/>
  <c r="FE300" i="14"/>
  <c r="FF300" i="14"/>
  <c r="FE301" i="14"/>
  <c r="FF301" i="14"/>
  <c r="FE302" i="14"/>
  <c r="FF302" i="14"/>
  <c r="FE303" i="14"/>
  <c r="FF303" i="14"/>
  <c r="FE304" i="14"/>
  <c r="FF304" i="14"/>
  <c r="FE305" i="14"/>
  <c r="FF305" i="14"/>
  <c r="FE306" i="14"/>
  <c r="FF306" i="14"/>
  <c r="FE307" i="14"/>
  <c r="FF307" i="14"/>
  <c r="FE308" i="14"/>
  <c r="FF308" i="14"/>
  <c r="FE309" i="14"/>
  <c r="FF309" i="14"/>
  <c r="FE310" i="14"/>
  <c r="FF310" i="14"/>
  <c r="FE311" i="14"/>
  <c r="FF311" i="14"/>
  <c r="FE312" i="14"/>
  <c r="FF312" i="14"/>
  <c r="FE313" i="14"/>
  <c r="FF313" i="14"/>
  <c r="FE314" i="14"/>
  <c r="FF314" i="14"/>
  <c r="FE315" i="14"/>
  <c r="FF315" i="14"/>
  <c r="FE316" i="14"/>
  <c r="FF316" i="14"/>
  <c r="FE317" i="14"/>
  <c r="FF317" i="14"/>
  <c r="FE318" i="14"/>
  <c r="FF318" i="14"/>
  <c r="FE319" i="14"/>
  <c r="FF319" i="14"/>
  <c r="FE320" i="14"/>
  <c r="FF320" i="14"/>
  <c r="FE321" i="14"/>
  <c r="FF321" i="14"/>
  <c r="FE322" i="14"/>
  <c r="FF322" i="14"/>
  <c r="FE323" i="14"/>
  <c r="FF323" i="14"/>
  <c r="FE324" i="14"/>
  <c r="FF324" i="14"/>
  <c r="FE325" i="14"/>
  <c r="FF325" i="14"/>
  <c r="FE326" i="14"/>
  <c r="FF326" i="14"/>
  <c r="FE327" i="14"/>
  <c r="FF327" i="14"/>
  <c r="FE328" i="14"/>
  <c r="FF328" i="14"/>
  <c r="FE329" i="14"/>
  <c r="FF329" i="14"/>
  <c r="FE330" i="14"/>
  <c r="FF330" i="14"/>
  <c r="FE331" i="14"/>
  <c r="FF331" i="14"/>
  <c r="FE332" i="14"/>
  <c r="FF332" i="14"/>
  <c r="FE333" i="14"/>
  <c r="FF333" i="14"/>
  <c r="FE334" i="14"/>
  <c r="FF334" i="14"/>
  <c r="FE335" i="14"/>
  <c r="FF335" i="14"/>
  <c r="FE336" i="14"/>
  <c r="FF336" i="14"/>
  <c r="FE337" i="14"/>
  <c r="FF337" i="14"/>
  <c r="FE338" i="14"/>
  <c r="FF338" i="14"/>
  <c r="FE339" i="14"/>
  <c r="FF339" i="14"/>
  <c r="FE340" i="14"/>
  <c r="FF340" i="14"/>
  <c r="FE341" i="14"/>
  <c r="FF341" i="14"/>
  <c r="FE342" i="14"/>
  <c r="FF342" i="14"/>
  <c r="FE343" i="14"/>
  <c r="FF343" i="14"/>
  <c r="FE344" i="14"/>
  <c r="FF344" i="14"/>
  <c r="FE345" i="14"/>
  <c r="FF345" i="14"/>
  <c r="FE346" i="14"/>
  <c r="FF346" i="14"/>
  <c r="FE347" i="14"/>
  <c r="FF347" i="14"/>
  <c r="FE348" i="14"/>
  <c r="FF348" i="14"/>
  <c r="FE349" i="14"/>
  <c r="FF349" i="14"/>
  <c r="FE350" i="14"/>
  <c r="FF350" i="14"/>
  <c r="FE351" i="14"/>
  <c r="FF351" i="14"/>
  <c r="FE352" i="14"/>
  <c r="FF352" i="14"/>
  <c r="FE353" i="14"/>
  <c r="FF353" i="14"/>
  <c r="FE354" i="14"/>
  <c r="FF354" i="14"/>
  <c r="FE355" i="14"/>
  <c r="FF355" i="14"/>
  <c r="FE356" i="14"/>
  <c r="FF356" i="14"/>
  <c r="FE357" i="14"/>
  <c r="FF357" i="14"/>
  <c r="FE358" i="14"/>
  <c r="FF358" i="14"/>
  <c r="FE359" i="14"/>
  <c r="FF359" i="14"/>
  <c r="FE360" i="14"/>
  <c r="FF360" i="14"/>
  <c r="FE361" i="14"/>
  <c r="FF361" i="14"/>
  <c r="FE362" i="14"/>
  <c r="FF362" i="14"/>
  <c r="FE363" i="14"/>
  <c r="FF363" i="14"/>
  <c r="FE364" i="14"/>
  <c r="FF364" i="14"/>
  <c r="FE365" i="14"/>
  <c r="FF365" i="14"/>
  <c r="FE366" i="14"/>
  <c r="FF366" i="14"/>
  <c r="FE367" i="14"/>
  <c r="FF367" i="14"/>
  <c r="FE368" i="14"/>
  <c r="FF368" i="14"/>
  <c r="FE369" i="14"/>
  <c r="FF369" i="14"/>
  <c r="FE370" i="14"/>
  <c r="FF370" i="14"/>
  <c r="FE371" i="14"/>
  <c r="FF371" i="14"/>
  <c r="FE372" i="14"/>
  <c r="FF372" i="14"/>
  <c r="FE373" i="14"/>
  <c r="FF373" i="14"/>
  <c r="FE374" i="14"/>
  <c r="FF374" i="14"/>
  <c r="FE375" i="14"/>
  <c r="FF375" i="14"/>
  <c r="FE376" i="14"/>
  <c r="FF376" i="14"/>
  <c r="FE377" i="14"/>
  <c r="FF377" i="14"/>
  <c r="FE378" i="14"/>
  <c r="FF378" i="14"/>
  <c r="FE379" i="14"/>
  <c r="FF379" i="14"/>
  <c r="FE380" i="14"/>
  <c r="FF380" i="14"/>
  <c r="FE381" i="14"/>
  <c r="FF381" i="14"/>
  <c r="FE382" i="14"/>
  <c r="FF382" i="14"/>
  <c r="FE383" i="14"/>
  <c r="FF383" i="14"/>
  <c r="FE384" i="14"/>
  <c r="FF384" i="14"/>
  <c r="FE385" i="14"/>
  <c r="FF385" i="14"/>
  <c r="FE386" i="14"/>
  <c r="FF386" i="14"/>
  <c r="FE387" i="14"/>
  <c r="FF387" i="14"/>
  <c r="FE388" i="14"/>
  <c r="FF388" i="14"/>
  <c r="FE389" i="14"/>
  <c r="FF389" i="14"/>
  <c r="FE390" i="14"/>
  <c r="FF390" i="14"/>
  <c r="FE391" i="14"/>
  <c r="FF391" i="14"/>
  <c r="FE392" i="14"/>
  <c r="FF392" i="14"/>
  <c r="FE393" i="14"/>
  <c r="FF393" i="14"/>
  <c r="FE394" i="14"/>
  <c r="FF394" i="14"/>
  <c r="FE395" i="14"/>
  <c r="FF395" i="14"/>
  <c r="FE396" i="14"/>
  <c r="FF396" i="14"/>
  <c r="FE397" i="14"/>
  <c r="FF397" i="14"/>
  <c r="FE398" i="14"/>
  <c r="FF398" i="14"/>
  <c r="FE399" i="14"/>
  <c r="FF399" i="14"/>
  <c r="FE400" i="14"/>
  <c r="FF400" i="14"/>
  <c r="FE401" i="14"/>
  <c r="FF401" i="14"/>
  <c r="FE402" i="14"/>
  <c r="FF402" i="14"/>
  <c r="FE403" i="14"/>
  <c r="FF403" i="14"/>
  <c r="FE404" i="14"/>
  <c r="FF404" i="14"/>
  <c r="FE405" i="14"/>
  <c r="FF405" i="14"/>
  <c r="FE406" i="14"/>
  <c r="FF406" i="14"/>
  <c r="FE407" i="14"/>
  <c r="FF407" i="14"/>
  <c r="FE408" i="14"/>
  <c r="FF408" i="14"/>
  <c r="FE409" i="14"/>
  <c r="FF409" i="14"/>
  <c r="FE410" i="14"/>
  <c r="FF410" i="14"/>
  <c r="FE411" i="14"/>
  <c r="FF411" i="14"/>
  <c r="FE412" i="14"/>
  <c r="FF412" i="14"/>
  <c r="FE413" i="14"/>
  <c r="FF413" i="14"/>
  <c r="FE414" i="14"/>
  <c r="FF414" i="14"/>
  <c r="FE415" i="14"/>
  <c r="FF415" i="14"/>
  <c r="FE416" i="14"/>
  <c r="FF416" i="14"/>
  <c r="FE417" i="14"/>
  <c r="FF417" i="14"/>
  <c r="FE418" i="14"/>
  <c r="FF418" i="14"/>
  <c r="FE419" i="14"/>
  <c r="FF419" i="14"/>
  <c r="FE420" i="14"/>
  <c r="FF420" i="14"/>
  <c r="FE421" i="14"/>
  <c r="FF421" i="14"/>
  <c r="FE422" i="14"/>
  <c r="FF422" i="14"/>
  <c r="FE423" i="14"/>
  <c r="FF423" i="14"/>
  <c r="FE424" i="14"/>
  <c r="FF424" i="14"/>
  <c r="FE425" i="14"/>
  <c r="FF425" i="14"/>
  <c r="FE426" i="14"/>
  <c r="FF426" i="14"/>
  <c r="FE427" i="14"/>
  <c r="FF427" i="14"/>
  <c r="FE428" i="14"/>
  <c r="FF428" i="14"/>
  <c r="FE429" i="14"/>
  <c r="FF429" i="14"/>
  <c r="FE430" i="14"/>
  <c r="FF430" i="14"/>
  <c r="FE431" i="14"/>
  <c r="FF431" i="14"/>
  <c r="FE432" i="14"/>
  <c r="FF432" i="14"/>
  <c r="FE433" i="14"/>
  <c r="FF433" i="14"/>
  <c r="FE434" i="14"/>
  <c r="FF434" i="14"/>
  <c r="FE435" i="14"/>
  <c r="FF435" i="14"/>
  <c r="FE436" i="14"/>
  <c r="FF436" i="14"/>
  <c r="FE437" i="14"/>
  <c r="FF437" i="14"/>
  <c r="FE438" i="14"/>
  <c r="FF438" i="14"/>
  <c r="FE439" i="14"/>
  <c r="FF439" i="14"/>
  <c r="FE440" i="14"/>
  <c r="FF440" i="14"/>
  <c r="FE441" i="14"/>
  <c r="FF441" i="14"/>
  <c r="FE442" i="14"/>
  <c r="FF442" i="14"/>
  <c r="FE443" i="14"/>
  <c r="FF443" i="14"/>
  <c r="FE444" i="14"/>
  <c r="FF444" i="14"/>
  <c r="FE445" i="14"/>
  <c r="FF445" i="14"/>
  <c r="FE446" i="14"/>
  <c r="FF446" i="14"/>
  <c r="FE447" i="14"/>
  <c r="FF447" i="14"/>
  <c r="FE448" i="14"/>
  <c r="FF448" i="14"/>
  <c r="FE449" i="14"/>
  <c r="FF449" i="14"/>
  <c r="FE450" i="14"/>
  <c r="FF450" i="14"/>
  <c r="FE451" i="14"/>
  <c r="FF451" i="14"/>
  <c r="FE452" i="14"/>
  <c r="FF452" i="14"/>
  <c r="FE453" i="14"/>
  <c r="FF453" i="14"/>
  <c r="FE454" i="14"/>
  <c r="FF454" i="14"/>
  <c r="FE455" i="14"/>
  <c r="FF455" i="14"/>
  <c r="FE456" i="14"/>
  <c r="FF456" i="14"/>
  <c r="FE457" i="14"/>
  <c r="FF457" i="14"/>
  <c r="FE458" i="14"/>
  <c r="FF458" i="14"/>
  <c r="FE459" i="14"/>
  <c r="FF459" i="14"/>
  <c r="FE460" i="14"/>
  <c r="FF460" i="14"/>
  <c r="FE461" i="14"/>
  <c r="FF461" i="14"/>
  <c r="FE462" i="14"/>
  <c r="FF462" i="14"/>
  <c r="FE463" i="14"/>
  <c r="FF463" i="14"/>
  <c r="FE464" i="14"/>
  <c r="FF464" i="14"/>
  <c r="FE465" i="14"/>
  <c r="FF465" i="14"/>
  <c r="FE466" i="14"/>
  <c r="FF466" i="14"/>
  <c r="FE467" i="14"/>
  <c r="FF467" i="14"/>
  <c r="FE468" i="14"/>
  <c r="FF468" i="14"/>
  <c r="FE469" i="14"/>
  <c r="FF469" i="14"/>
  <c r="FE470" i="14"/>
  <c r="FF470" i="14"/>
  <c r="FE471" i="14"/>
  <c r="FF471" i="14"/>
  <c r="FE472" i="14"/>
  <c r="FF472" i="14"/>
  <c r="FE473" i="14"/>
  <c r="FF473" i="14"/>
  <c r="FE474" i="14"/>
  <c r="FF474" i="14"/>
  <c r="FE475" i="14"/>
  <c r="FF475" i="14"/>
  <c r="FE476" i="14"/>
  <c r="FF476" i="14"/>
  <c r="FE477" i="14"/>
  <c r="FF477" i="14"/>
  <c r="FE478" i="14"/>
  <c r="FF478" i="14"/>
  <c r="FE479" i="14"/>
  <c r="FF479" i="14"/>
  <c r="FE480" i="14"/>
  <c r="FF480" i="14"/>
  <c r="FE481" i="14"/>
  <c r="FF481" i="14"/>
  <c r="FE482" i="14"/>
  <c r="FF482" i="14"/>
  <c r="FE483" i="14"/>
  <c r="FF483" i="14"/>
  <c r="FE484" i="14"/>
  <c r="FF484" i="14"/>
  <c r="FE485" i="14"/>
  <c r="FF485" i="14"/>
  <c r="FE486" i="14"/>
  <c r="FF486" i="14"/>
  <c r="FE487" i="14"/>
  <c r="FF487" i="14"/>
  <c r="FE488" i="14"/>
  <c r="FF488" i="14"/>
  <c r="FE489" i="14"/>
  <c r="FF489" i="14"/>
  <c r="FE490" i="14"/>
  <c r="FF490" i="14"/>
  <c r="FE491" i="14"/>
  <c r="FF491" i="14"/>
  <c r="FE492" i="14"/>
  <c r="FF492" i="14"/>
  <c r="FE493" i="14"/>
  <c r="FF493" i="14"/>
  <c r="FE494" i="14"/>
  <c r="FF494" i="14"/>
  <c r="FE495" i="14"/>
  <c r="FF495" i="14"/>
  <c r="FE496" i="14"/>
  <c r="FF496" i="14"/>
  <c r="FE497" i="14"/>
  <c r="FF497" i="14"/>
  <c r="FE498" i="14"/>
  <c r="FF498" i="14"/>
  <c r="FE499" i="14"/>
  <c r="FF499" i="14"/>
  <c r="FE500" i="14"/>
  <c r="FF500" i="14"/>
  <c r="FE501" i="14"/>
  <c r="FF501" i="14"/>
  <c r="FE502" i="14"/>
  <c r="FF502" i="14"/>
  <c r="FE503" i="14"/>
  <c r="FF503" i="14"/>
  <c r="FE504" i="14"/>
  <c r="FF504" i="14"/>
  <c r="FE505" i="14"/>
  <c r="FF505" i="14"/>
  <c r="FE506" i="14"/>
  <c r="FF506" i="14"/>
  <c r="FE507" i="14"/>
  <c r="FF507" i="14"/>
  <c r="FE508" i="14"/>
  <c r="FF508" i="14"/>
  <c r="FE509" i="14"/>
  <c r="FF509" i="14"/>
  <c r="FE510" i="14"/>
  <c r="FF510" i="14"/>
  <c r="FE511" i="14"/>
  <c r="FF511" i="14"/>
  <c r="FE512" i="14"/>
  <c r="FF512" i="14"/>
  <c r="FE513" i="14"/>
  <c r="FF513" i="14"/>
  <c r="FE514" i="14"/>
  <c r="FF514" i="14"/>
  <c r="FE515" i="14"/>
  <c r="FF515" i="14"/>
  <c r="FE516" i="14"/>
  <c r="FF516" i="14"/>
  <c r="FE517" i="14"/>
  <c r="FF517" i="14"/>
  <c r="FE518" i="14"/>
  <c r="FF518" i="14"/>
  <c r="FE519" i="14"/>
  <c r="FF519" i="14"/>
  <c r="FE520" i="14"/>
  <c r="FF520" i="14"/>
  <c r="FE521" i="14"/>
  <c r="FF521" i="14"/>
  <c r="FE522" i="14"/>
  <c r="FF522" i="14"/>
  <c r="FE523" i="14"/>
  <c r="FF523" i="14"/>
  <c r="FE524" i="14"/>
  <c r="FF524" i="14"/>
  <c r="FE525" i="14"/>
  <c r="FF525" i="14"/>
  <c r="FE526" i="14"/>
  <c r="FF526" i="14"/>
  <c r="FE527" i="14"/>
  <c r="FF527" i="14"/>
  <c r="FE528" i="14"/>
  <c r="FF528" i="14"/>
  <c r="FE529" i="14"/>
  <c r="FF529" i="14"/>
  <c r="FE530" i="14"/>
  <c r="FF530" i="14"/>
  <c r="FE531" i="14"/>
  <c r="FF531" i="14"/>
  <c r="FE532" i="14"/>
  <c r="FF532" i="14"/>
  <c r="FE533" i="14"/>
  <c r="FF533" i="14"/>
  <c r="FE534" i="14"/>
  <c r="FF534" i="14"/>
  <c r="FE535" i="14"/>
  <c r="FF535" i="14"/>
  <c r="FE536" i="14"/>
  <c r="FF536" i="14"/>
  <c r="FE537" i="14"/>
  <c r="FF537" i="14"/>
  <c r="FE538" i="14"/>
  <c r="FF538" i="14"/>
  <c r="FE539" i="14"/>
  <c r="FF539" i="14"/>
  <c r="FE540" i="14"/>
  <c r="FF540" i="14"/>
  <c r="FE541" i="14"/>
  <c r="FF541" i="14"/>
  <c r="FE542" i="14"/>
  <c r="FF542" i="14"/>
  <c r="FE543" i="14"/>
  <c r="FF543" i="14"/>
  <c r="FE544" i="14"/>
  <c r="FF544" i="14"/>
  <c r="FE545" i="14"/>
  <c r="FF545" i="14"/>
  <c r="FE546" i="14"/>
  <c r="FF546" i="14"/>
  <c r="FE547" i="14"/>
  <c r="FF547" i="14"/>
  <c r="FE548" i="14"/>
  <c r="FF548" i="14"/>
  <c r="FE549" i="14"/>
  <c r="FF549" i="14"/>
  <c r="FE550" i="14"/>
  <c r="FF550" i="14"/>
  <c r="FE551" i="14"/>
  <c r="FF551" i="14"/>
  <c r="FE552" i="14"/>
  <c r="FF552" i="14"/>
  <c r="FE553" i="14"/>
  <c r="FF553" i="14"/>
  <c r="FE554" i="14"/>
  <c r="FF554" i="14"/>
  <c r="FE555" i="14"/>
  <c r="FF555" i="14"/>
  <c r="FE556" i="14"/>
  <c r="FF556" i="14"/>
  <c r="FE557" i="14"/>
  <c r="FF557" i="14"/>
  <c r="FE558" i="14"/>
  <c r="FF558" i="14"/>
  <c r="FE559" i="14"/>
  <c r="FF559" i="14"/>
  <c r="FE560" i="14"/>
  <c r="FF560" i="14"/>
  <c r="FE561" i="14"/>
  <c r="FF561" i="14"/>
  <c r="FE562" i="14"/>
  <c r="FF562" i="14"/>
  <c r="FE563" i="14"/>
  <c r="FF563" i="14"/>
  <c r="FE564" i="14"/>
  <c r="FF564" i="14"/>
  <c r="FE565" i="14"/>
  <c r="FF565" i="14"/>
  <c r="FE566" i="14"/>
  <c r="FF566" i="14"/>
  <c r="FE567" i="14"/>
  <c r="FF567" i="14"/>
  <c r="FE568" i="14"/>
  <c r="FF568" i="14"/>
  <c r="FE569" i="14"/>
  <c r="FF569" i="14"/>
  <c r="FE570" i="14"/>
  <c r="FF570" i="14"/>
  <c r="FE571" i="14"/>
  <c r="FF571" i="14"/>
  <c r="FE572" i="14"/>
  <c r="FF572" i="14"/>
  <c r="FE573" i="14"/>
  <c r="FF573" i="14"/>
  <c r="FE574" i="14"/>
  <c r="FF574" i="14"/>
  <c r="FE575" i="14"/>
  <c r="FF575" i="14"/>
  <c r="FE576" i="14"/>
  <c r="FF576" i="14"/>
  <c r="FE577" i="14"/>
  <c r="FF577" i="14"/>
  <c r="FE578" i="14"/>
  <c r="FF578" i="14"/>
  <c r="FE579" i="14"/>
  <c r="FF579" i="14"/>
  <c r="FE580" i="14"/>
  <c r="FF580" i="14"/>
  <c r="FE581" i="14"/>
  <c r="FF581" i="14"/>
  <c r="FE582" i="14"/>
  <c r="FF582" i="14"/>
  <c r="FE583" i="14"/>
  <c r="FF583" i="14"/>
  <c r="FE584" i="14"/>
  <c r="FF584" i="14"/>
  <c r="FE585" i="14"/>
  <c r="FF585" i="14"/>
  <c r="FE586" i="14"/>
  <c r="FF586" i="14"/>
  <c r="FE587" i="14"/>
  <c r="FF587" i="14"/>
  <c r="FE588" i="14"/>
  <c r="FF588" i="14"/>
  <c r="FE589" i="14"/>
  <c r="FF589" i="14"/>
  <c r="FE590" i="14"/>
  <c r="FF590" i="14"/>
  <c r="FE591" i="14"/>
  <c r="FF591" i="14"/>
  <c r="FE592" i="14"/>
  <c r="FF592" i="14"/>
  <c r="FE593" i="14"/>
  <c r="FF593" i="14"/>
  <c r="FE594" i="14"/>
  <c r="FF594" i="14"/>
  <c r="FE595" i="14"/>
  <c r="FF595" i="14"/>
  <c r="FE596" i="14"/>
  <c r="FF596" i="14"/>
  <c r="FE597" i="14"/>
  <c r="FF597" i="14"/>
  <c r="FE598" i="14"/>
  <c r="FF598" i="14"/>
  <c r="FE599" i="14"/>
  <c r="FF599" i="14"/>
  <c r="FE600" i="14"/>
  <c r="FF600" i="14"/>
  <c r="FE601" i="14"/>
  <c r="FF601" i="14"/>
  <c r="FE602" i="14"/>
  <c r="FF602" i="14"/>
  <c r="FE603" i="14"/>
  <c r="FF603" i="14"/>
  <c r="FE604" i="14"/>
  <c r="FF604" i="14"/>
  <c r="FE605" i="14"/>
  <c r="FF605" i="14"/>
  <c r="FE606" i="14"/>
  <c r="FF606" i="14"/>
  <c r="FE607" i="14"/>
  <c r="FF607" i="14"/>
  <c r="FE608" i="14"/>
  <c r="FF608" i="14"/>
  <c r="FE609" i="14"/>
  <c r="FF609" i="14"/>
  <c r="FE610" i="14"/>
  <c r="FF610" i="14"/>
  <c r="FE611" i="14"/>
  <c r="FF611" i="14"/>
  <c r="FE612" i="14"/>
  <c r="FF612" i="14"/>
  <c r="FE613" i="14"/>
  <c r="FF613" i="14"/>
  <c r="FE614" i="14"/>
  <c r="FF614" i="14"/>
  <c r="FE615" i="14"/>
  <c r="FF615" i="14"/>
  <c r="FE616" i="14"/>
  <c r="FF616" i="14"/>
  <c r="FE617" i="14"/>
  <c r="FF617" i="14"/>
  <c r="FE618" i="14"/>
  <c r="FF618" i="14"/>
  <c r="FE619" i="14"/>
  <c r="FF619" i="14"/>
  <c r="FE620" i="14"/>
  <c r="FF620" i="14"/>
  <c r="FE621" i="14"/>
  <c r="FF621" i="14"/>
  <c r="FE622" i="14"/>
  <c r="FF622" i="14"/>
  <c r="FE623" i="14"/>
  <c r="FF623" i="14"/>
  <c r="FE624" i="14"/>
  <c r="FF624" i="14"/>
  <c r="FE625" i="14"/>
  <c r="FF625" i="14"/>
  <c r="FE626" i="14"/>
  <c r="FF626" i="14"/>
  <c r="FE627" i="14"/>
  <c r="FF627" i="14"/>
  <c r="FE628" i="14"/>
  <c r="FF628" i="14"/>
  <c r="FE629" i="14"/>
  <c r="FF629" i="14"/>
  <c r="FE630" i="14"/>
  <c r="FF630" i="14"/>
  <c r="FE631" i="14"/>
  <c r="FF631" i="14"/>
  <c r="FE632" i="14"/>
  <c r="FF632" i="14"/>
  <c r="FE633" i="14"/>
  <c r="FF633" i="14"/>
  <c r="FE634" i="14"/>
  <c r="FF634" i="14"/>
  <c r="FE635" i="14"/>
  <c r="FF635" i="14"/>
  <c r="FE636" i="14"/>
  <c r="FF636" i="14"/>
  <c r="FE637" i="14"/>
  <c r="FF637" i="14"/>
  <c r="FE638" i="14"/>
  <c r="FF638" i="14"/>
  <c r="FE639" i="14"/>
  <c r="FF639" i="14"/>
  <c r="FE640" i="14"/>
  <c r="FF640" i="14"/>
  <c r="FE641" i="14"/>
  <c r="FF641" i="14"/>
  <c r="FE642" i="14"/>
  <c r="FF642" i="14"/>
  <c r="FE643" i="14"/>
  <c r="FF643" i="14"/>
  <c r="FE644" i="14"/>
  <c r="FF644" i="14"/>
  <c r="FE645" i="14"/>
  <c r="FF645" i="14"/>
  <c r="FE646" i="14"/>
  <c r="FF646" i="14"/>
  <c r="FE647" i="14"/>
  <c r="FF647" i="14"/>
  <c r="FE648" i="14"/>
  <c r="FF648" i="14"/>
  <c r="FE649" i="14"/>
  <c r="FF649" i="14"/>
  <c r="FE650" i="14"/>
  <c r="FF650" i="14"/>
  <c r="FE651" i="14"/>
  <c r="FF651" i="14"/>
  <c r="FE652" i="14"/>
  <c r="FF652" i="14"/>
  <c r="FE653" i="14"/>
  <c r="FF653" i="14"/>
  <c r="FE654" i="14"/>
  <c r="FF654" i="14"/>
  <c r="FE655" i="14"/>
  <c r="FF655" i="14"/>
  <c r="FE656" i="14"/>
  <c r="FF656" i="14"/>
  <c r="FE657" i="14"/>
  <c r="FF657" i="14"/>
  <c r="FE658" i="14"/>
  <c r="FF658" i="14"/>
  <c r="FE659" i="14"/>
  <c r="FF659" i="14"/>
  <c r="FE660" i="14"/>
  <c r="FF660" i="14"/>
  <c r="FE661" i="14"/>
  <c r="FF661" i="14"/>
  <c r="FE662" i="14"/>
  <c r="FF662" i="14"/>
  <c r="FE663" i="14"/>
  <c r="FF663" i="14"/>
  <c r="FE664" i="14"/>
  <c r="FF664" i="14"/>
  <c r="FE665" i="14"/>
  <c r="FF665" i="14"/>
  <c r="FE666" i="14"/>
  <c r="FF666" i="14"/>
  <c r="FE667" i="14"/>
  <c r="FF667" i="14"/>
  <c r="FE668" i="14"/>
  <c r="FF668" i="14"/>
  <c r="FE669" i="14"/>
  <c r="FF669" i="14"/>
  <c r="FE670" i="14"/>
  <c r="FF670" i="14"/>
  <c r="FE671" i="14"/>
  <c r="FF671" i="14"/>
  <c r="FE672" i="14"/>
  <c r="FF672" i="14"/>
  <c r="FE673" i="14"/>
  <c r="FF673" i="14"/>
  <c r="FE674" i="14"/>
  <c r="FF674" i="14"/>
  <c r="FE675" i="14"/>
  <c r="FF675" i="14"/>
  <c r="FE676" i="14"/>
  <c r="FF676" i="14"/>
  <c r="FE677" i="14"/>
  <c r="FF677" i="14"/>
  <c r="FE678" i="14"/>
  <c r="FF678" i="14"/>
  <c r="FE679" i="14"/>
  <c r="FF679" i="14"/>
  <c r="FE680" i="14"/>
  <c r="FF680" i="14"/>
  <c r="FE681" i="14"/>
  <c r="FF681" i="14"/>
  <c r="FE682" i="14"/>
  <c r="FF682" i="14"/>
  <c r="FE683" i="14"/>
  <c r="FF683" i="14"/>
  <c r="FE684" i="14"/>
  <c r="FF684" i="14"/>
  <c r="FE685" i="14"/>
  <c r="FF685" i="14"/>
  <c r="FE686" i="14"/>
  <c r="FF686" i="14"/>
  <c r="FE687" i="14"/>
  <c r="FF687" i="14"/>
  <c r="FE688" i="14"/>
  <c r="FF688" i="14"/>
  <c r="FE689" i="14"/>
  <c r="FF689" i="14"/>
  <c r="FE690" i="14"/>
  <c r="FF690" i="14"/>
  <c r="FE691" i="14"/>
  <c r="FF691" i="14"/>
  <c r="FE692" i="14"/>
  <c r="FF692" i="14"/>
  <c r="FE693" i="14"/>
  <c r="FF693" i="14"/>
  <c r="FE694" i="14"/>
  <c r="FF694" i="14"/>
  <c r="FE695" i="14"/>
  <c r="FF695" i="14"/>
  <c r="FE696" i="14"/>
  <c r="FF696" i="14"/>
  <c r="FE697" i="14"/>
  <c r="FF697" i="14"/>
  <c r="FE698" i="14"/>
  <c r="FF698" i="14"/>
  <c r="FE699" i="14"/>
  <c r="FF699" i="14"/>
  <c r="FE700" i="14"/>
  <c r="FF700" i="14"/>
  <c r="FE701" i="14"/>
  <c r="FF701" i="14"/>
  <c r="FE702" i="14"/>
  <c r="FF702" i="14"/>
  <c r="FE703" i="14"/>
  <c r="FF703" i="14"/>
  <c r="FE704" i="14"/>
  <c r="FF704" i="14"/>
  <c r="FE705" i="14"/>
  <c r="FF705" i="14"/>
  <c r="FE706" i="14"/>
  <c r="FF706" i="14"/>
  <c r="Y9" i="14"/>
  <c r="Y604" i="14"/>
  <c r="Y5" i="14"/>
  <c r="Y445" i="14"/>
  <c r="X604" i="14"/>
  <c r="X445" i="14"/>
  <c r="V9" i="14"/>
  <c r="W9" i="14"/>
  <c r="V604" i="14"/>
  <c r="W604" i="14"/>
  <c r="V5" i="14"/>
  <c r="W5" i="14"/>
  <c r="V445" i="14"/>
  <c r="W445" i="14"/>
  <c r="S9" i="14"/>
  <c r="S604" i="14"/>
  <c r="S5" i="14"/>
  <c r="S445" i="14"/>
  <c r="K9" i="14"/>
  <c r="K5" i="14"/>
  <c r="E191" i="14"/>
  <c r="E46" i="14"/>
  <c r="E183" i="14"/>
  <c r="E151" i="14"/>
  <c r="E18" i="14"/>
  <c r="E383" i="14"/>
  <c r="E516" i="14"/>
  <c r="E530" i="14"/>
  <c r="E185" i="14"/>
  <c r="E514" i="14"/>
  <c r="E367" i="14"/>
  <c r="AP3" i="14"/>
  <c r="Y514" i="14"/>
  <c r="Y545" i="14"/>
  <c r="Y402" i="14"/>
  <c r="Y86" i="14"/>
  <c r="Y134" i="14"/>
  <c r="Y191" i="14"/>
  <c r="Y542" i="14"/>
  <c r="Y175" i="14"/>
  <c r="Y329" i="14"/>
  <c r="Y193" i="14"/>
  <c r="Y640" i="14"/>
  <c r="Y398" i="14"/>
  <c r="Y490" i="14"/>
  <c r="Y594" i="14"/>
  <c r="Y176" i="14"/>
  <c r="Y494" i="14"/>
  <c r="Y225" i="14"/>
  <c r="Y321" i="14"/>
  <c r="Y342" i="14"/>
  <c r="Y400" i="14"/>
  <c r="Y568" i="14"/>
  <c r="Y19" i="14"/>
  <c r="Y394" i="14"/>
  <c r="Y619" i="14"/>
  <c r="Y150" i="14"/>
  <c r="Y207" i="14"/>
  <c r="Y492" i="14"/>
  <c r="Y34" i="14"/>
  <c r="Y183" i="14"/>
  <c r="Y477" i="14"/>
  <c r="Y508" i="14"/>
  <c r="Y211" i="14"/>
  <c r="Y516" i="14"/>
  <c r="Y409" i="14"/>
  <c r="Y110" i="14"/>
  <c r="Y151" i="14"/>
  <c r="Y587" i="14"/>
  <c r="Y127" i="14"/>
  <c r="Y423" i="14"/>
  <c r="Y428" i="14"/>
  <c r="Y128" i="14"/>
  <c r="Y381" i="14"/>
  <c r="Y446" i="14"/>
  <c r="Y29" i="14"/>
  <c r="Y427" i="14"/>
  <c r="Y126" i="14"/>
  <c r="Y220" i="14"/>
  <c r="Y417" i="14"/>
  <c r="Y456" i="14"/>
  <c r="Y484" i="14"/>
  <c r="Y522" i="14"/>
  <c r="Y324" i="14"/>
  <c r="Y585" i="14"/>
  <c r="Y351" i="14"/>
  <c r="Y24" i="14"/>
  <c r="Y306" i="14"/>
  <c r="Y405" i="14"/>
  <c r="Y424" i="14"/>
  <c r="Y606" i="14"/>
  <c r="Y155" i="14"/>
  <c r="Y23" i="14"/>
  <c r="Y449" i="14"/>
  <c r="Y190" i="14"/>
  <c r="Y79" i="14"/>
  <c r="Y520" i="14"/>
  <c r="Y635" i="14"/>
  <c r="Y270" i="14"/>
  <c r="Y53" i="14"/>
  <c r="Y145" i="14"/>
  <c r="Y373" i="14"/>
  <c r="Y524" i="14"/>
  <c r="Y294" i="14"/>
  <c r="Y374" i="14"/>
  <c r="Y425" i="14"/>
  <c r="Y482" i="14"/>
  <c r="Y504" i="14"/>
  <c r="Y558" i="14"/>
  <c r="Y269" i="14"/>
  <c r="Y186" i="14"/>
  <c r="Y530" i="14"/>
  <c r="Y206" i="14"/>
  <c r="Y411" i="14"/>
  <c r="Y58" i="14"/>
  <c r="Y54" i="14"/>
  <c r="Y621" i="14"/>
  <c r="Y367" i="14"/>
  <c r="Y76" i="14"/>
  <c r="Y254" i="14"/>
  <c r="Y452" i="14"/>
  <c r="Y399" i="14"/>
  <c r="Y104" i="14"/>
  <c r="Y245" i="14"/>
  <c r="Y263" i="14"/>
  <c r="Y279" i="14"/>
  <c r="Y317" i="14"/>
  <c r="Y515" i="14"/>
  <c r="Y560" i="14"/>
  <c r="Y315" i="14"/>
  <c r="Y556" i="14"/>
  <c r="Y112" i="14"/>
  <c r="Y46" i="14"/>
  <c r="Y123" i="14"/>
  <c r="Y359" i="14"/>
  <c r="Y580" i="14"/>
  <c r="Y377" i="14"/>
  <c r="Y3" i="14"/>
  <c r="Y179" i="14"/>
  <c r="Y583" i="14"/>
  <c r="Y57" i="14"/>
  <c r="Y553" i="14"/>
  <c r="Y582" i="14"/>
  <c r="Y192" i="14"/>
  <c r="Y341" i="14"/>
  <c r="Y396" i="14"/>
  <c r="Y72" i="14"/>
  <c r="Y485" i="14"/>
  <c r="Y487" i="14"/>
  <c r="Y513" i="14"/>
  <c r="Y212" i="14"/>
  <c r="Y44" i="14"/>
  <c r="Y168" i="14"/>
  <c r="Y296" i="14"/>
  <c r="Y523" i="14"/>
  <c r="Y554" i="14"/>
  <c r="X514" i="14"/>
  <c r="X545" i="14"/>
  <c r="X402" i="14"/>
  <c r="X86" i="14"/>
  <c r="X191" i="14"/>
  <c r="X542" i="14"/>
  <c r="X175" i="14"/>
  <c r="X193" i="14"/>
  <c r="X640" i="14"/>
  <c r="X575" i="14"/>
  <c r="X490" i="14"/>
  <c r="X176" i="14"/>
  <c r="X494" i="14"/>
  <c r="X225" i="14"/>
  <c r="X342" i="14"/>
  <c r="X400" i="14"/>
  <c r="X568" i="14"/>
  <c r="X19" i="14"/>
  <c r="X207" i="14"/>
  <c r="X492" i="14"/>
  <c r="X183" i="14"/>
  <c r="X477" i="14"/>
  <c r="X508" i="14"/>
  <c r="X516" i="14"/>
  <c r="X151" i="14"/>
  <c r="X127" i="14"/>
  <c r="X128" i="14"/>
  <c r="X381" i="14"/>
  <c r="X446" i="14"/>
  <c r="X29" i="14"/>
  <c r="X220" i="14"/>
  <c r="X484" i="14"/>
  <c r="X522" i="14"/>
  <c r="X324" i="14"/>
  <c r="X585" i="14"/>
  <c r="X405" i="14"/>
  <c r="X424" i="14"/>
  <c r="X606" i="14"/>
  <c r="X155" i="14"/>
  <c r="X23" i="14"/>
  <c r="X449" i="14"/>
  <c r="X190" i="14"/>
  <c r="X520" i="14"/>
  <c r="X635" i="14"/>
  <c r="X270" i="14"/>
  <c r="X53" i="14"/>
  <c r="X373" i="14"/>
  <c r="X294" i="14"/>
  <c r="X425" i="14"/>
  <c r="X482" i="14"/>
  <c r="X504" i="14"/>
  <c r="X269" i="14"/>
  <c r="X186" i="14"/>
  <c r="X530" i="14"/>
  <c r="X206" i="14"/>
  <c r="X411" i="14"/>
  <c r="X54" i="14"/>
  <c r="X621" i="14"/>
  <c r="X367" i="14"/>
  <c r="X76" i="14"/>
  <c r="X254" i="14"/>
  <c r="X452" i="14"/>
  <c r="X104" i="14"/>
  <c r="X245" i="14"/>
  <c r="X263" i="14"/>
  <c r="X515" i="14"/>
  <c r="X315" i="14"/>
  <c r="X556" i="14"/>
  <c r="X112" i="14"/>
  <c r="X46" i="14"/>
  <c r="X359" i="14"/>
  <c r="X580" i="14"/>
  <c r="X377" i="14"/>
  <c r="X179" i="14"/>
  <c r="X583" i="14"/>
  <c r="X57" i="14"/>
  <c r="X553" i="14"/>
  <c r="X582" i="14"/>
  <c r="X72" i="14"/>
  <c r="X485" i="14"/>
  <c r="X212" i="14"/>
  <c r="X44" i="14"/>
  <c r="X168" i="14"/>
  <c r="X523" i="14"/>
  <c r="X554" i="14"/>
  <c r="V514" i="14"/>
  <c r="W514" i="14"/>
  <c r="V545" i="14"/>
  <c r="W545" i="14"/>
  <c r="V402" i="14"/>
  <c r="W402" i="14"/>
  <c r="V86" i="14"/>
  <c r="W86" i="14"/>
  <c r="V134" i="14"/>
  <c r="W134" i="14"/>
  <c r="V191" i="14"/>
  <c r="W191" i="14"/>
  <c r="V542" i="14"/>
  <c r="W542" i="14"/>
  <c r="V175" i="14"/>
  <c r="W175" i="14"/>
  <c r="V329" i="14"/>
  <c r="W329" i="14"/>
  <c r="V193" i="14"/>
  <c r="W193" i="14"/>
  <c r="V640" i="14"/>
  <c r="W640" i="14"/>
  <c r="V398" i="14"/>
  <c r="W398" i="14"/>
  <c r="V575" i="14"/>
  <c r="W575" i="14"/>
  <c r="V490" i="14"/>
  <c r="W490" i="14"/>
  <c r="V594" i="14"/>
  <c r="W594" i="14"/>
  <c r="V176" i="14"/>
  <c r="W176" i="14"/>
  <c r="V494" i="14"/>
  <c r="W494" i="14"/>
  <c r="V225" i="14"/>
  <c r="W225" i="14"/>
  <c r="V321" i="14"/>
  <c r="W321" i="14"/>
  <c r="V342" i="14"/>
  <c r="W342" i="14"/>
  <c r="V400" i="14"/>
  <c r="W400" i="14"/>
  <c r="V568" i="14"/>
  <c r="W568" i="14"/>
  <c r="V19" i="14"/>
  <c r="W19" i="14"/>
  <c r="V394" i="14"/>
  <c r="W394" i="14"/>
  <c r="V619" i="14"/>
  <c r="W619" i="14"/>
  <c r="V150" i="14"/>
  <c r="W150" i="14"/>
  <c r="V207" i="14"/>
  <c r="W207" i="14"/>
  <c r="V492" i="14"/>
  <c r="W492" i="14"/>
  <c r="V34" i="14"/>
  <c r="W34" i="14"/>
  <c r="V183" i="14"/>
  <c r="W183" i="14"/>
  <c r="V477" i="14"/>
  <c r="W477" i="14"/>
  <c r="V508" i="14"/>
  <c r="W508" i="14"/>
  <c r="V211" i="14"/>
  <c r="W211" i="14"/>
  <c r="V516" i="14"/>
  <c r="W516" i="14"/>
  <c r="V409" i="14"/>
  <c r="W409" i="14"/>
  <c r="V110" i="14"/>
  <c r="W110" i="14"/>
  <c r="V151" i="14"/>
  <c r="W151" i="14"/>
  <c r="V587" i="14"/>
  <c r="W587" i="14"/>
  <c r="V127" i="14"/>
  <c r="W127" i="14"/>
  <c r="V423" i="14"/>
  <c r="W423" i="14"/>
  <c r="V428" i="14"/>
  <c r="W428" i="14"/>
  <c r="V128" i="14"/>
  <c r="W128" i="14"/>
  <c r="V381" i="14"/>
  <c r="W381" i="14"/>
  <c r="V446" i="14"/>
  <c r="W446" i="14"/>
  <c r="V29" i="14"/>
  <c r="W29" i="14"/>
  <c r="V427" i="14"/>
  <c r="W427" i="14"/>
  <c r="V126" i="14"/>
  <c r="W126" i="14"/>
  <c r="V220" i="14"/>
  <c r="W220" i="14"/>
  <c r="V417" i="14"/>
  <c r="W417" i="14"/>
  <c r="V456" i="14"/>
  <c r="W456" i="14"/>
  <c r="V484" i="14"/>
  <c r="W484" i="14"/>
  <c r="V522" i="14"/>
  <c r="W522" i="14"/>
  <c r="V324" i="14"/>
  <c r="W324" i="14"/>
  <c r="V585" i="14"/>
  <c r="W585" i="14"/>
  <c r="V351" i="14"/>
  <c r="W351" i="14"/>
  <c r="V24" i="14"/>
  <c r="W24" i="14"/>
  <c r="V306" i="14"/>
  <c r="W306" i="14"/>
  <c r="V405" i="14"/>
  <c r="W405" i="14"/>
  <c r="V424" i="14"/>
  <c r="W424" i="14"/>
  <c r="V606" i="14"/>
  <c r="W606" i="14"/>
  <c r="V155" i="14"/>
  <c r="W155" i="14"/>
  <c r="V23" i="14"/>
  <c r="W23" i="14"/>
  <c r="V449" i="14"/>
  <c r="W449" i="14"/>
  <c r="V190" i="14"/>
  <c r="W190" i="14"/>
  <c r="V79" i="14"/>
  <c r="W79" i="14"/>
  <c r="V520" i="14"/>
  <c r="W520" i="14"/>
  <c r="V635" i="14"/>
  <c r="W635" i="14"/>
  <c r="V270" i="14"/>
  <c r="W270" i="14"/>
  <c r="V53" i="14"/>
  <c r="W53" i="14"/>
  <c r="V145" i="14"/>
  <c r="W145" i="14"/>
  <c r="V373" i="14"/>
  <c r="W373" i="14"/>
  <c r="V524" i="14"/>
  <c r="W524" i="14"/>
  <c r="V294" i="14"/>
  <c r="W294" i="14"/>
  <c r="V374" i="14"/>
  <c r="W374" i="14"/>
  <c r="V425" i="14"/>
  <c r="W425" i="14"/>
  <c r="V482" i="14"/>
  <c r="W482" i="14"/>
  <c r="V504" i="14"/>
  <c r="W504" i="14"/>
  <c r="V558" i="14"/>
  <c r="W558" i="14"/>
  <c r="V269" i="14"/>
  <c r="W269" i="14"/>
  <c r="V186" i="14"/>
  <c r="W186" i="14"/>
  <c r="V530" i="14"/>
  <c r="W530" i="14"/>
  <c r="V206" i="14"/>
  <c r="W206" i="14"/>
  <c r="V411" i="14"/>
  <c r="W411" i="14"/>
  <c r="V58" i="14"/>
  <c r="W58" i="14"/>
  <c r="V54" i="14"/>
  <c r="W54" i="14"/>
  <c r="V621" i="14"/>
  <c r="W621" i="14"/>
  <c r="V367" i="14"/>
  <c r="W367" i="14"/>
  <c r="V76" i="14"/>
  <c r="W76" i="14"/>
  <c r="V254" i="14"/>
  <c r="W254" i="14"/>
  <c r="V452" i="14"/>
  <c r="W452" i="14"/>
  <c r="V399" i="14"/>
  <c r="W399" i="14"/>
  <c r="V104" i="14"/>
  <c r="W104" i="14"/>
  <c r="V245" i="14"/>
  <c r="W245" i="14"/>
  <c r="V263" i="14"/>
  <c r="W263" i="14"/>
  <c r="V279" i="14"/>
  <c r="W279" i="14"/>
  <c r="V317" i="14"/>
  <c r="W317" i="14"/>
  <c r="V515" i="14"/>
  <c r="W515" i="14"/>
  <c r="V560" i="14"/>
  <c r="W560" i="14"/>
  <c r="V315" i="14"/>
  <c r="W315" i="14"/>
  <c r="V556" i="14"/>
  <c r="W556" i="14"/>
  <c r="V112" i="14"/>
  <c r="W112" i="14"/>
  <c r="V46" i="14"/>
  <c r="W46" i="14"/>
  <c r="V123" i="14"/>
  <c r="W123" i="14"/>
  <c r="V359" i="14"/>
  <c r="W359" i="14"/>
  <c r="V580" i="14"/>
  <c r="W580" i="14"/>
  <c r="V377" i="14"/>
  <c r="W377" i="14"/>
  <c r="V3" i="14"/>
  <c r="W3" i="14"/>
  <c r="V179" i="14"/>
  <c r="W179" i="14"/>
  <c r="V583" i="14"/>
  <c r="W583" i="14"/>
  <c r="V57" i="14"/>
  <c r="W57" i="14"/>
  <c r="V553" i="14"/>
  <c r="W553" i="14"/>
  <c r="V582" i="14"/>
  <c r="W582" i="14"/>
  <c r="V192" i="14"/>
  <c r="W192" i="14"/>
  <c r="V341" i="14"/>
  <c r="W341" i="14"/>
  <c r="V396" i="14"/>
  <c r="W396" i="14"/>
  <c r="V72" i="14"/>
  <c r="W72" i="14"/>
  <c r="V485" i="14"/>
  <c r="W485" i="14"/>
  <c r="V487" i="14"/>
  <c r="W487" i="14"/>
  <c r="V513" i="14"/>
  <c r="W513" i="14"/>
  <c r="V212" i="14"/>
  <c r="W212" i="14"/>
  <c r="V44" i="14"/>
  <c r="W44" i="14"/>
  <c r="V168" i="14"/>
  <c r="W168" i="14"/>
  <c r="V296" i="14"/>
  <c r="W296" i="14"/>
  <c r="V523" i="14"/>
  <c r="W523" i="14"/>
  <c r="V554" i="14"/>
  <c r="W554" i="14"/>
  <c r="S514" i="14"/>
  <c r="S545" i="14"/>
  <c r="S402" i="14"/>
  <c r="S86" i="14"/>
  <c r="S134" i="14"/>
  <c r="S191" i="14"/>
  <c r="S542" i="14"/>
  <c r="S175" i="14"/>
  <c r="S329" i="14"/>
  <c r="S193" i="14"/>
  <c r="S640" i="14"/>
  <c r="S398" i="14"/>
  <c r="S575" i="14"/>
  <c r="S490" i="14"/>
  <c r="S594" i="14"/>
  <c r="S176" i="14"/>
  <c r="S494" i="14"/>
  <c r="S225" i="14"/>
  <c r="S321" i="14"/>
  <c r="S342" i="14"/>
  <c r="S400" i="14"/>
  <c r="S568" i="14"/>
  <c r="S19" i="14"/>
  <c r="S394" i="14"/>
  <c r="S619" i="14"/>
  <c r="S150" i="14"/>
  <c r="S207" i="14"/>
  <c r="S492" i="14"/>
  <c r="S34" i="14"/>
  <c r="S183" i="14"/>
  <c r="S508" i="14"/>
  <c r="S211" i="14"/>
  <c r="S516" i="14"/>
  <c r="S409" i="14"/>
  <c r="S110" i="14"/>
  <c r="S587" i="14"/>
  <c r="S127" i="14"/>
  <c r="S423" i="14"/>
  <c r="S428" i="14"/>
  <c r="S128" i="14"/>
  <c r="S381" i="14"/>
  <c r="S446" i="14"/>
  <c r="S29" i="14"/>
  <c r="S427" i="14"/>
  <c r="S126" i="14"/>
  <c r="S220" i="14"/>
  <c r="S417" i="14"/>
  <c r="S456" i="14"/>
  <c r="S484" i="14"/>
  <c r="S522" i="14"/>
  <c r="S324" i="14"/>
  <c r="S585" i="14"/>
  <c r="S351" i="14"/>
  <c r="S24" i="14"/>
  <c r="S306" i="14"/>
  <c r="S405" i="14"/>
  <c r="S424" i="14"/>
  <c r="S606" i="14"/>
  <c r="S155" i="14"/>
  <c r="S23" i="14"/>
  <c r="S449" i="14"/>
  <c r="S190" i="14"/>
  <c r="S79" i="14"/>
  <c r="S520" i="14"/>
  <c r="S635" i="14"/>
  <c r="S270" i="14"/>
  <c r="S53" i="14"/>
  <c r="S145" i="14"/>
  <c r="S373" i="14"/>
  <c r="S524" i="14"/>
  <c r="S294" i="14"/>
  <c r="S374" i="14"/>
  <c r="S425" i="14"/>
  <c r="S482" i="14"/>
  <c r="S504" i="14"/>
  <c r="S558" i="14"/>
  <c r="S269" i="14"/>
  <c r="S186" i="14"/>
  <c r="S530" i="14"/>
  <c r="S206" i="14"/>
  <c r="S411" i="14"/>
  <c r="S58" i="14"/>
  <c r="S54" i="14"/>
  <c r="S621" i="14"/>
  <c r="S367" i="14"/>
  <c r="S76" i="14"/>
  <c r="S254" i="14"/>
  <c r="S452" i="14"/>
  <c r="S399" i="14"/>
  <c r="S104" i="14"/>
  <c r="S245" i="14"/>
  <c r="S263" i="14"/>
  <c r="S279" i="14"/>
  <c r="S515" i="14"/>
  <c r="S560" i="14"/>
  <c r="S315" i="14"/>
  <c r="S556" i="14"/>
  <c r="S112" i="14"/>
  <c r="S46" i="14"/>
  <c r="S123" i="14"/>
  <c r="S359" i="14"/>
  <c r="S580" i="14"/>
  <c r="S377" i="14"/>
  <c r="S3" i="14"/>
  <c r="S179" i="14"/>
  <c r="S583" i="14"/>
  <c r="S57" i="14"/>
  <c r="S553" i="14"/>
  <c r="S582" i="14"/>
  <c r="S192" i="14"/>
  <c r="S341" i="14"/>
  <c r="S485" i="14"/>
  <c r="S487" i="14"/>
  <c r="S513" i="14"/>
  <c r="S212" i="14"/>
  <c r="S44" i="14"/>
  <c r="S168" i="14"/>
  <c r="S296" i="14"/>
  <c r="S523" i="14"/>
  <c r="S554" i="14"/>
  <c r="K86" i="14"/>
  <c r="K134" i="14"/>
  <c r="K191" i="14"/>
  <c r="K175" i="14"/>
  <c r="K193" i="14"/>
  <c r="K176" i="14"/>
  <c r="K225" i="14"/>
  <c r="K19" i="14"/>
  <c r="K150" i="14"/>
  <c r="K207" i="14"/>
  <c r="K34" i="14"/>
  <c r="K183" i="14"/>
  <c r="K211" i="14"/>
  <c r="K110" i="14"/>
  <c r="K151" i="14"/>
  <c r="K127" i="14"/>
  <c r="K128" i="14"/>
  <c r="K29" i="14"/>
  <c r="K126" i="14"/>
  <c r="K220" i="14"/>
  <c r="K24" i="14"/>
  <c r="K155" i="14"/>
  <c r="K23" i="14"/>
  <c r="K190" i="14"/>
  <c r="K79" i="14"/>
  <c r="K53" i="14"/>
  <c r="K145" i="14"/>
  <c r="K186" i="14"/>
  <c r="K206" i="14"/>
  <c r="K58" i="14"/>
  <c r="K54" i="14"/>
  <c r="K76" i="14"/>
  <c r="K254" i="14"/>
  <c r="K104" i="14"/>
  <c r="K245" i="14"/>
  <c r="K263" i="14"/>
  <c r="K112" i="14"/>
  <c r="K46" i="14"/>
  <c r="K123" i="14"/>
  <c r="K3" i="14"/>
  <c r="K179" i="14"/>
  <c r="K57" i="14"/>
  <c r="K192" i="14"/>
  <c r="K72" i="14"/>
  <c r="K212" i="14"/>
  <c r="K44" i="14"/>
  <c r="K168" i="14"/>
  <c r="S4" i="14"/>
  <c r="S6" i="14"/>
  <c r="S7" i="14"/>
  <c r="S8" i="14"/>
  <c r="S10" i="14"/>
  <c r="S11" i="14"/>
  <c r="S12" i="14"/>
  <c r="S13" i="14"/>
  <c r="S14" i="14"/>
  <c r="S15" i="14"/>
  <c r="S16" i="14"/>
  <c r="S17" i="14"/>
  <c r="S18" i="14"/>
  <c r="S20" i="14"/>
  <c r="S21" i="14"/>
  <c r="S22" i="14"/>
  <c r="S25" i="14"/>
  <c r="S26" i="14"/>
  <c r="S27" i="14"/>
  <c r="S28" i="14"/>
  <c r="S30" i="14"/>
  <c r="S32" i="14"/>
  <c r="S33" i="14"/>
  <c r="S35" i="14"/>
  <c r="S36" i="14"/>
  <c r="S37" i="14"/>
  <c r="S38" i="14"/>
  <c r="S39" i="14"/>
  <c r="S40" i="14"/>
  <c r="S41" i="14"/>
  <c r="S42" i="14"/>
  <c r="S43" i="14"/>
  <c r="S45" i="14"/>
  <c r="S48" i="14"/>
  <c r="S50" i="14"/>
  <c r="S51" i="14"/>
  <c r="S52" i="14"/>
  <c r="S55" i="14"/>
  <c r="S56" i="14"/>
  <c r="S59" i="14"/>
  <c r="S60" i="14"/>
  <c r="S61" i="14"/>
  <c r="S62" i="14"/>
  <c r="S63" i="14"/>
  <c r="S64" i="14"/>
  <c r="S65" i="14"/>
  <c r="S66" i="14"/>
  <c r="S67" i="14"/>
  <c r="S68" i="14"/>
  <c r="S69" i="14"/>
  <c r="S70" i="14"/>
  <c r="S71" i="14"/>
  <c r="S73" i="14"/>
  <c r="S74" i="14"/>
  <c r="S75" i="14"/>
  <c r="S77" i="14"/>
  <c r="S78" i="14"/>
  <c r="S80" i="14"/>
  <c r="S81" i="14"/>
  <c r="S82" i="14"/>
  <c r="S83" i="14"/>
  <c r="S84" i="14"/>
  <c r="S85" i="14"/>
  <c r="S87" i="14"/>
  <c r="S88" i="14"/>
  <c r="S89" i="14"/>
  <c r="S90" i="14"/>
  <c r="S91" i="14"/>
  <c r="S92" i="14"/>
  <c r="S93" i="14"/>
  <c r="S94" i="14"/>
  <c r="S95" i="14"/>
  <c r="S96" i="14"/>
  <c r="S97" i="14"/>
  <c r="S98" i="14"/>
  <c r="S99" i="14"/>
  <c r="S100" i="14"/>
  <c r="S101" i="14"/>
  <c r="S102" i="14"/>
  <c r="S103" i="14"/>
  <c r="S105" i="14"/>
  <c r="S106" i="14"/>
  <c r="S107" i="14"/>
  <c r="S108" i="14"/>
  <c r="S109" i="14"/>
  <c r="S111" i="14"/>
  <c r="S113" i="14"/>
  <c r="S114" i="14"/>
  <c r="S115" i="14"/>
  <c r="S116" i="14"/>
  <c r="S117" i="14"/>
  <c r="S118" i="14"/>
  <c r="S119" i="14"/>
  <c r="S120" i="14"/>
  <c r="S121" i="14"/>
  <c r="S122" i="14"/>
  <c r="S124" i="14"/>
  <c r="S125" i="14"/>
  <c r="S129" i="14"/>
  <c r="S130" i="14"/>
  <c r="S131" i="14"/>
  <c r="S132" i="14"/>
  <c r="S133" i="14"/>
  <c r="S135" i="14"/>
  <c r="S136" i="14"/>
  <c r="S137" i="14"/>
  <c r="S138" i="14"/>
  <c r="S139" i="14"/>
  <c r="S140" i="14"/>
  <c r="S141" i="14"/>
  <c r="S142" i="14"/>
  <c r="S143" i="14"/>
  <c r="S144" i="14"/>
  <c r="S146" i="14"/>
  <c r="S147" i="14"/>
  <c r="S148" i="14"/>
  <c r="S149" i="14"/>
  <c r="S152" i="14"/>
  <c r="S153" i="14"/>
  <c r="S154" i="14"/>
  <c r="S156" i="14"/>
  <c r="S157" i="14"/>
  <c r="S158" i="14"/>
  <c r="S159" i="14"/>
  <c r="S160" i="14"/>
  <c r="S161" i="14"/>
  <c r="S162" i="14"/>
  <c r="S163" i="14"/>
  <c r="S164" i="14"/>
  <c r="S165" i="14"/>
  <c r="S166" i="14"/>
  <c r="S167" i="14"/>
  <c r="S169" i="14"/>
  <c r="S170" i="14"/>
  <c r="S171" i="14"/>
  <c r="S172" i="14"/>
  <c r="S173" i="14"/>
  <c r="S174" i="14"/>
  <c r="S177" i="14"/>
  <c r="S178" i="14"/>
  <c r="S180" i="14"/>
  <c r="S181" i="14"/>
  <c r="S182" i="14"/>
  <c r="S184" i="14"/>
  <c r="S185" i="14"/>
  <c r="S187" i="14"/>
  <c r="S188" i="14"/>
  <c r="S189" i="14"/>
  <c r="S194" i="14"/>
  <c r="S195" i="14"/>
  <c r="S196" i="14"/>
  <c r="S197" i="14"/>
  <c r="S198" i="14"/>
  <c r="S199" i="14"/>
  <c r="S200" i="14"/>
  <c r="S201" i="14"/>
  <c r="S202" i="14"/>
  <c r="S203" i="14"/>
  <c r="S204" i="14"/>
  <c r="S208" i="14"/>
  <c r="S209" i="14"/>
  <c r="S210" i="14"/>
  <c r="S213" i="14"/>
  <c r="S214" i="14"/>
  <c r="S215" i="14"/>
  <c r="S216" i="14"/>
  <c r="S217" i="14"/>
  <c r="S218" i="14"/>
  <c r="S219" i="14"/>
  <c r="S221" i="14"/>
  <c r="S222" i="14"/>
  <c r="S223" i="14"/>
  <c r="S224" i="14"/>
  <c r="S226" i="14"/>
  <c r="S227" i="14"/>
  <c r="S228" i="14"/>
  <c r="S229" i="14"/>
  <c r="S230" i="14"/>
  <c r="S231" i="14"/>
  <c r="S232" i="14"/>
  <c r="S233" i="14"/>
  <c r="S234" i="14"/>
  <c r="S235" i="14"/>
  <c r="S236" i="14"/>
  <c r="S237" i="14"/>
  <c r="S238" i="14"/>
  <c r="S239" i="14"/>
  <c r="S240" i="14"/>
  <c r="S241" i="14"/>
  <c r="S242" i="14"/>
  <c r="S243" i="14"/>
  <c r="S244" i="14"/>
  <c r="S246" i="14"/>
  <c r="S247" i="14"/>
  <c r="S248" i="14"/>
  <c r="S249" i="14"/>
  <c r="S250" i="14"/>
  <c r="S251" i="14"/>
  <c r="S252" i="14"/>
  <c r="S253" i="14"/>
  <c r="S255" i="14"/>
  <c r="S256" i="14"/>
  <c r="S257" i="14"/>
  <c r="S258" i="14"/>
  <c r="S259" i="14"/>
  <c r="S260" i="14"/>
  <c r="S261" i="14"/>
  <c r="S262" i="14"/>
  <c r="S264" i="14"/>
  <c r="S265" i="14"/>
  <c r="S266" i="14"/>
  <c r="S267" i="14"/>
  <c r="S268" i="14"/>
  <c r="S271" i="14"/>
  <c r="S272" i="14"/>
  <c r="S273" i="14"/>
  <c r="S274" i="14"/>
  <c r="S275" i="14"/>
  <c r="S276" i="14"/>
  <c r="S277" i="14"/>
  <c r="S278" i="14"/>
  <c r="S280" i="14"/>
  <c r="S281" i="14"/>
  <c r="S282" i="14"/>
  <c r="S283" i="14"/>
  <c r="S284" i="14"/>
  <c r="S285" i="14"/>
  <c r="S287" i="14"/>
  <c r="S288" i="14"/>
  <c r="S289" i="14"/>
  <c r="S290" i="14"/>
  <c r="S291" i="14"/>
  <c r="S292" i="14"/>
  <c r="S293" i="14"/>
  <c r="S295" i="14"/>
  <c r="S297" i="14"/>
  <c r="S298" i="14"/>
  <c r="S299" i="14"/>
  <c r="S300" i="14"/>
  <c r="S301" i="14"/>
  <c r="S302" i="14"/>
  <c r="S303" i="14"/>
  <c r="S304" i="14"/>
  <c r="S305" i="14"/>
  <c r="S307" i="14"/>
  <c r="S308" i="14"/>
  <c r="S309" i="14"/>
  <c r="S310" i="14"/>
  <c r="S311" i="14"/>
  <c r="S312" i="14"/>
  <c r="S313" i="14"/>
  <c r="S314" i="14"/>
  <c r="S316" i="14"/>
  <c r="S318" i="14"/>
  <c r="S319" i="14"/>
  <c r="S320" i="14"/>
  <c r="S322" i="14"/>
  <c r="S323" i="14"/>
  <c r="S325" i="14"/>
  <c r="S326" i="14"/>
  <c r="S327" i="14"/>
  <c r="S328" i="14"/>
  <c r="S330" i="14"/>
  <c r="S331" i="14"/>
  <c r="S332" i="14"/>
  <c r="S333" i="14"/>
  <c r="S334" i="14"/>
  <c r="S335" i="14"/>
  <c r="S336" i="14"/>
  <c r="S337" i="14"/>
  <c r="S338" i="14"/>
  <c r="S339" i="14"/>
  <c r="S340" i="14"/>
  <c r="S343" i="14"/>
  <c r="S344" i="14"/>
  <c r="S345" i="14"/>
  <c r="S346" i="14"/>
  <c r="S347" i="14"/>
  <c r="S348" i="14"/>
  <c r="S349" i="14"/>
  <c r="S350" i="14"/>
  <c r="S352" i="14"/>
  <c r="S354" i="14"/>
  <c r="S355" i="14"/>
  <c r="S356" i="14"/>
  <c r="S357" i="14"/>
  <c r="S358" i="14"/>
  <c r="S360" i="14"/>
  <c r="S361" i="14"/>
  <c r="S362" i="14"/>
  <c r="S363" i="14"/>
  <c r="S364" i="14"/>
  <c r="S365" i="14"/>
  <c r="S366" i="14"/>
  <c r="S368" i="14"/>
  <c r="S369" i="14"/>
  <c r="S370" i="14"/>
  <c r="S371" i="14"/>
  <c r="S372" i="14"/>
  <c r="S375" i="14"/>
  <c r="S376" i="14"/>
  <c r="S378" i="14"/>
  <c r="S379" i="14"/>
  <c r="S380" i="14"/>
  <c r="S382" i="14"/>
  <c r="S383" i="14"/>
  <c r="S384" i="14"/>
  <c r="S385" i="14"/>
  <c r="S386" i="14"/>
  <c r="S387" i="14"/>
  <c r="S388" i="14"/>
  <c r="S389" i="14"/>
  <c r="S390" i="14"/>
  <c r="S391" i="14"/>
  <c r="S392" i="14"/>
  <c r="S393" i="14"/>
  <c r="S395" i="14"/>
  <c r="S397" i="14"/>
  <c r="S401" i="14"/>
  <c r="S403" i="14"/>
  <c r="S404" i="14"/>
  <c r="S406" i="14"/>
  <c r="S407" i="14"/>
  <c r="S408" i="14"/>
  <c r="S410" i="14"/>
  <c r="S412" i="14"/>
  <c r="S413" i="14"/>
  <c r="S414" i="14"/>
  <c r="S415" i="14"/>
  <c r="S416" i="14"/>
  <c r="S418" i="14"/>
  <c r="S419" i="14"/>
  <c r="S420" i="14"/>
  <c r="S421" i="14"/>
  <c r="S422" i="14"/>
  <c r="S426" i="14"/>
  <c r="S429" i="14"/>
  <c r="S430" i="14"/>
  <c r="S431" i="14"/>
  <c r="S432" i="14"/>
  <c r="S433" i="14"/>
  <c r="S434" i="14"/>
  <c r="S435" i="14"/>
  <c r="S436" i="14"/>
  <c r="S437" i="14"/>
  <c r="S438" i="14"/>
  <c r="S439" i="14"/>
  <c r="S440" i="14"/>
  <c r="S441" i="14"/>
  <c r="S442" i="14"/>
  <c r="S443" i="14"/>
  <c r="S444" i="14"/>
  <c r="S447" i="14"/>
  <c r="S448" i="14"/>
  <c r="S450" i="14"/>
  <c r="S451" i="14"/>
  <c r="S453" i="14"/>
  <c r="S454" i="14"/>
  <c r="S455" i="14"/>
  <c r="S457" i="14"/>
  <c r="S458" i="14"/>
  <c r="S459" i="14"/>
  <c r="S460" i="14"/>
  <c r="S461" i="14"/>
  <c r="S462" i="14"/>
  <c r="S463" i="14"/>
  <c r="S464" i="14"/>
  <c r="S465" i="14"/>
  <c r="S466" i="14"/>
  <c r="S467" i="14"/>
  <c r="S468" i="14"/>
  <c r="S469" i="14"/>
  <c r="S470" i="14"/>
  <c r="S471" i="14"/>
  <c r="S472" i="14"/>
  <c r="S473" i="14"/>
  <c r="S474" i="14"/>
  <c r="S475" i="14"/>
  <c r="S476" i="14"/>
  <c r="S478" i="14"/>
  <c r="S479" i="14"/>
  <c r="S480" i="14"/>
  <c r="S481" i="14"/>
  <c r="S483" i="14"/>
  <c r="S486" i="14"/>
  <c r="S488" i="14"/>
  <c r="S489" i="14"/>
  <c r="S491" i="14"/>
  <c r="S493" i="14"/>
  <c r="S496" i="14"/>
  <c r="S497" i="14"/>
  <c r="S498" i="14"/>
  <c r="S499" i="14"/>
  <c r="S501" i="14"/>
  <c r="S502" i="14"/>
  <c r="S503" i="14"/>
  <c r="S505" i="14"/>
  <c r="S506" i="14"/>
  <c r="S507" i="14"/>
  <c r="S510" i="14"/>
  <c r="S511" i="14"/>
  <c r="S512" i="14"/>
  <c r="S517" i="14"/>
  <c r="S518" i="14"/>
  <c r="S519" i="14"/>
  <c r="S521" i="14"/>
  <c r="S525" i="14"/>
  <c r="S527" i="14"/>
  <c r="S528" i="14"/>
  <c r="S529" i="14"/>
  <c r="S531" i="14"/>
  <c r="S532" i="14"/>
  <c r="S533" i="14"/>
  <c r="S534" i="14"/>
  <c r="S535" i="14"/>
  <c r="S536" i="14"/>
  <c r="S537" i="14"/>
  <c r="S538" i="14"/>
  <c r="S539" i="14"/>
  <c r="S540" i="14"/>
  <c r="S541" i="14"/>
  <c r="S543" i="14"/>
  <c r="S544" i="14"/>
  <c r="S546" i="14"/>
  <c r="S547" i="14"/>
  <c r="S548" i="14"/>
  <c r="S549" i="14"/>
  <c r="S550" i="14"/>
  <c r="S552" i="14"/>
  <c r="S555" i="14"/>
  <c r="S557" i="14"/>
  <c r="S559" i="14"/>
  <c r="S561" i="14"/>
  <c r="S562" i="14"/>
  <c r="S564" i="14"/>
  <c r="S565" i="14"/>
  <c r="S566" i="14"/>
  <c r="S567" i="14"/>
  <c r="S569" i="14"/>
  <c r="S570" i="14"/>
  <c r="S571" i="14"/>
  <c r="S572" i="14"/>
  <c r="S573" i="14"/>
  <c r="S574" i="14"/>
  <c r="S576" i="14"/>
  <c r="S577" i="14"/>
  <c r="S578" i="14"/>
  <c r="S579" i="14"/>
  <c r="S581" i="14"/>
  <c r="S584" i="14"/>
  <c r="S586" i="14"/>
  <c r="S588" i="14"/>
  <c r="S589" i="14"/>
  <c r="S590" i="14"/>
  <c r="S591" i="14"/>
  <c r="S592" i="14"/>
  <c r="S593" i="14"/>
  <c r="S595" i="14"/>
  <c r="S596" i="14"/>
  <c r="S597" i="14"/>
  <c r="S598" i="14"/>
  <c r="S599" i="14"/>
  <c r="S600" i="14"/>
  <c r="S601" i="14"/>
  <c r="S602" i="14"/>
  <c r="S603" i="14"/>
  <c r="S605" i="14"/>
  <c r="S607" i="14"/>
  <c r="S608" i="14"/>
  <c r="S609" i="14"/>
  <c r="S610" i="14"/>
  <c r="S611" i="14"/>
  <c r="S612" i="14"/>
  <c r="S613" i="14"/>
  <c r="S614" i="14"/>
  <c r="S615" i="14"/>
  <c r="S616" i="14"/>
  <c r="S617" i="14"/>
  <c r="S618" i="14"/>
  <c r="S620" i="14"/>
  <c r="S622" i="14"/>
  <c r="S623" i="14"/>
  <c r="S625" i="14"/>
  <c r="S627" i="14"/>
  <c r="S628" i="14"/>
  <c r="S629" i="14"/>
  <c r="S630" i="14"/>
  <c r="S631" i="14"/>
  <c r="S632" i="14"/>
  <c r="S633" i="14"/>
  <c r="S634" i="14"/>
  <c r="S636" i="14"/>
  <c r="S637" i="14"/>
  <c r="S638" i="14"/>
  <c r="S639" i="14"/>
  <c r="S641" i="14"/>
  <c r="S642" i="14"/>
  <c r="S643" i="14"/>
  <c r="S644" i="14"/>
  <c r="S645" i="14"/>
  <c r="S646" i="14"/>
  <c r="S647" i="14"/>
  <c r="S648" i="14"/>
  <c r="S649" i="14"/>
  <c r="S650" i="14"/>
  <c r="S651" i="14"/>
  <c r="S652" i="14"/>
  <c r="S653" i="14"/>
  <c r="S654" i="14"/>
  <c r="S655" i="14"/>
  <c r="S656" i="14"/>
  <c r="S657" i="14"/>
  <c r="S658" i="14"/>
  <c r="S659" i="14"/>
  <c r="S660" i="14"/>
  <c r="S661" i="14"/>
  <c r="S662" i="14"/>
  <c r="S663" i="14"/>
  <c r="S664" i="14"/>
  <c r="S665" i="14"/>
  <c r="S666" i="14"/>
  <c r="S667" i="14"/>
  <c r="S668" i="14"/>
  <c r="S669" i="14"/>
  <c r="S670" i="14"/>
  <c r="S671" i="14"/>
  <c r="S673" i="14"/>
  <c r="S674" i="14"/>
  <c r="S675" i="14"/>
  <c r="S676" i="14"/>
  <c r="S677" i="14"/>
  <c r="S678" i="14"/>
  <c r="S679" i="14"/>
  <c r="S680" i="14"/>
  <c r="S681" i="14"/>
  <c r="S682" i="14"/>
  <c r="S683" i="14"/>
  <c r="S684" i="14"/>
  <c r="S685" i="14"/>
  <c r="S672" i="14"/>
  <c r="S686" i="14"/>
  <c r="S687" i="14"/>
  <c r="S688" i="14"/>
  <c r="S689" i="14"/>
  <c r="S690" i="14"/>
  <c r="S691" i="14"/>
  <c r="S692" i="14"/>
  <c r="S693" i="14"/>
  <c r="S694" i="14"/>
  <c r="S695" i="14"/>
  <c r="S696" i="14"/>
  <c r="S697" i="14"/>
  <c r="S698" i="14"/>
  <c r="S699" i="14"/>
  <c r="S700" i="14"/>
  <c r="S701" i="14"/>
  <c r="S702" i="14"/>
  <c r="S703" i="14"/>
  <c r="S704" i="14"/>
  <c r="S705" i="14"/>
  <c r="S706" i="14"/>
  <c r="S2" i="14"/>
  <c r="E286" i="14"/>
  <c r="E144" i="14"/>
  <c r="E552" i="14"/>
  <c r="E309" i="14"/>
  <c r="E152" i="14"/>
  <c r="E304" i="14"/>
  <c r="E305" i="14"/>
  <c r="E318" i="14"/>
  <c r="E616" i="14"/>
  <c r="E667" i="14"/>
  <c r="AH16" i="6"/>
  <c r="W4" i="14"/>
  <c r="W6" i="14"/>
  <c r="W7" i="14"/>
  <c r="W8" i="14"/>
  <c r="W10" i="14"/>
  <c r="W11" i="14"/>
  <c r="W12" i="14"/>
  <c r="W13" i="14"/>
  <c r="W14" i="14"/>
  <c r="W15" i="14"/>
  <c r="W16" i="14"/>
  <c r="W17" i="14"/>
  <c r="W18" i="14"/>
  <c r="W20" i="14"/>
  <c r="W21" i="14"/>
  <c r="W22" i="14"/>
  <c r="W25" i="14"/>
  <c r="W26" i="14"/>
  <c r="W27" i="14"/>
  <c r="W28" i="14"/>
  <c r="W30" i="14"/>
  <c r="W31" i="14"/>
  <c r="W32" i="14"/>
  <c r="W33" i="14"/>
  <c r="W35" i="14"/>
  <c r="W36" i="14"/>
  <c r="W37" i="14"/>
  <c r="W38" i="14"/>
  <c r="W39" i="14"/>
  <c r="W40" i="14"/>
  <c r="W41" i="14"/>
  <c r="W42" i="14"/>
  <c r="W43" i="14"/>
  <c r="W45" i="14"/>
  <c r="W47" i="14"/>
  <c r="W48" i="14"/>
  <c r="W49" i="14"/>
  <c r="W50" i="14"/>
  <c r="W51" i="14"/>
  <c r="W52" i="14"/>
  <c r="W55" i="14"/>
  <c r="W56" i="14"/>
  <c r="W59" i="14"/>
  <c r="W60" i="14"/>
  <c r="W61" i="14"/>
  <c r="W62" i="14"/>
  <c r="W63" i="14"/>
  <c r="W64" i="14"/>
  <c r="W65" i="14"/>
  <c r="W66" i="14"/>
  <c r="W67" i="14"/>
  <c r="W68" i="14"/>
  <c r="W69" i="14"/>
  <c r="W70" i="14"/>
  <c r="W71" i="14"/>
  <c r="W73" i="14"/>
  <c r="W74" i="14"/>
  <c r="W75" i="14"/>
  <c r="W77" i="14"/>
  <c r="W78" i="14"/>
  <c r="W80" i="14"/>
  <c r="W81" i="14"/>
  <c r="W82" i="14"/>
  <c r="W83" i="14"/>
  <c r="W84" i="14"/>
  <c r="W85" i="14"/>
  <c r="W87" i="14"/>
  <c r="W88" i="14"/>
  <c r="W89" i="14"/>
  <c r="W90" i="14"/>
  <c r="W91" i="14"/>
  <c r="W92" i="14"/>
  <c r="W93" i="14"/>
  <c r="W94" i="14"/>
  <c r="W95" i="14"/>
  <c r="W96" i="14"/>
  <c r="W97" i="14"/>
  <c r="W98" i="14"/>
  <c r="W99" i="14"/>
  <c r="W100" i="14"/>
  <c r="W101" i="14"/>
  <c r="W102" i="14"/>
  <c r="W103" i="14"/>
  <c r="W105" i="14"/>
  <c r="W106" i="14"/>
  <c r="W107" i="14"/>
  <c r="W108" i="14"/>
  <c r="W109" i="14"/>
  <c r="W111" i="14"/>
  <c r="W113" i="14"/>
  <c r="W114" i="14"/>
  <c r="W115" i="14"/>
  <c r="W116" i="14"/>
  <c r="W117" i="14"/>
  <c r="W118" i="14"/>
  <c r="W119" i="14"/>
  <c r="W120" i="14"/>
  <c r="W121" i="14"/>
  <c r="W122" i="14"/>
  <c r="W124" i="14"/>
  <c r="W125" i="14"/>
  <c r="W129" i="14"/>
  <c r="W130" i="14"/>
  <c r="W131" i="14"/>
  <c r="W132" i="14"/>
  <c r="W133" i="14"/>
  <c r="W135" i="14"/>
  <c r="W136" i="14"/>
  <c r="W137" i="14"/>
  <c r="W138" i="14"/>
  <c r="W139" i="14"/>
  <c r="W140" i="14"/>
  <c r="W141" i="14"/>
  <c r="W142" i="14"/>
  <c r="W143" i="14"/>
  <c r="W144" i="14"/>
  <c r="W146" i="14"/>
  <c r="W147" i="14"/>
  <c r="W148" i="14"/>
  <c r="W149" i="14"/>
  <c r="W152" i="14"/>
  <c r="W153" i="14"/>
  <c r="W154" i="14"/>
  <c r="W156" i="14"/>
  <c r="W157" i="14"/>
  <c r="W158" i="14"/>
  <c r="W159" i="14"/>
  <c r="W160" i="14"/>
  <c r="W161" i="14"/>
  <c r="W162" i="14"/>
  <c r="W163" i="14"/>
  <c r="W164" i="14"/>
  <c r="W165" i="14"/>
  <c r="W166" i="14"/>
  <c r="W167" i="14"/>
  <c r="W169" i="14"/>
  <c r="W170" i="14"/>
  <c r="W171" i="14"/>
  <c r="W172" i="14"/>
  <c r="W173" i="14"/>
  <c r="W174" i="14"/>
  <c r="W177" i="14"/>
  <c r="W178" i="14"/>
  <c r="W180" i="14"/>
  <c r="W181" i="14"/>
  <c r="W182" i="14"/>
  <c r="W184" i="14"/>
  <c r="W185" i="14"/>
  <c r="W187" i="14"/>
  <c r="W188" i="14"/>
  <c r="W189" i="14"/>
  <c r="W194" i="14"/>
  <c r="W195" i="14"/>
  <c r="W196" i="14"/>
  <c r="W197" i="14"/>
  <c r="W198" i="14"/>
  <c r="W199" i="14"/>
  <c r="W200" i="14"/>
  <c r="W201" i="14"/>
  <c r="W202" i="14"/>
  <c r="W203" i="14"/>
  <c r="W204" i="14"/>
  <c r="W205" i="14"/>
  <c r="W208" i="14"/>
  <c r="W209" i="14"/>
  <c r="W210" i="14"/>
  <c r="W213" i="14"/>
  <c r="W214" i="14"/>
  <c r="W215" i="14"/>
  <c r="W216" i="14"/>
  <c r="W217" i="14"/>
  <c r="W218" i="14"/>
  <c r="W219" i="14"/>
  <c r="W221" i="14"/>
  <c r="W222" i="14"/>
  <c r="W223" i="14"/>
  <c r="W224" i="14"/>
  <c r="W226" i="14"/>
  <c r="W227" i="14"/>
  <c r="W228" i="14"/>
  <c r="W229" i="14"/>
  <c r="W230" i="14"/>
  <c r="W231" i="14"/>
  <c r="W232" i="14"/>
  <c r="W233" i="14"/>
  <c r="W234" i="14"/>
  <c r="W235" i="14"/>
  <c r="W236" i="14"/>
  <c r="W237" i="14"/>
  <c r="W238" i="14"/>
  <c r="W239" i="14"/>
  <c r="W240" i="14"/>
  <c r="W241" i="14"/>
  <c r="W242" i="14"/>
  <c r="W243" i="14"/>
  <c r="W244" i="14"/>
  <c r="W246" i="14"/>
  <c r="W247" i="14"/>
  <c r="W248" i="14"/>
  <c r="W249" i="14"/>
  <c r="W250" i="14"/>
  <c r="W251" i="14"/>
  <c r="W252" i="14"/>
  <c r="W253" i="14"/>
  <c r="W255" i="14"/>
  <c r="W256" i="14"/>
  <c r="W257" i="14"/>
  <c r="W258" i="14"/>
  <c r="W259" i="14"/>
  <c r="W260" i="14"/>
  <c r="W261" i="14"/>
  <c r="W262" i="14"/>
  <c r="W264" i="14"/>
  <c r="W265" i="14"/>
  <c r="W266" i="14"/>
  <c r="W267" i="14"/>
  <c r="W268" i="14"/>
  <c r="W271" i="14"/>
  <c r="W272" i="14"/>
  <c r="W273" i="14"/>
  <c r="W274" i="14"/>
  <c r="W275" i="14"/>
  <c r="W276" i="14"/>
  <c r="W277" i="14"/>
  <c r="W278" i="14"/>
  <c r="W280" i="14"/>
  <c r="W281" i="14"/>
  <c r="W282" i="14"/>
  <c r="W283" i="14"/>
  <c r="W284" i="14"/>
  <c r="W285" i="14"/>
  <c r="W286" i="14"/>
  <c r="W287" i="14"/>
  <c r="W288" i="14"/>
  <c r="W289" i="14"/>
  <c r="W290" i="14"/>
  <c r="W291" i="14"/>
  <c r="W292" i="14"/>
  <c r="W293" i="14"/>
  <c r="W295" i="14"/>
  <c r="W297" i="14"/>
  <c r="W298" i="14"/>
  <c r="W299" i="14"/>
  <c r="W300" i="14"/>
  <c r="W301" i="14"/>
  <c r="W302" i="14"/>
  <c r="W303" i="14"/>
  <c r="W304" i="14"/>
  <c r="W305" i="14"/>
  <c r="W307" i="14"/>
  <c r="W308" i="14"/>
  <c r="W309" i="14"/>
  <c r="W310" i="14"/>
  <c r="W311" i="14"/>
  <c r="W312" i="14"/>
  <c r="W313" i="14"/>
  <c r="W314" i="14"/>
  <c r="W316" i="14"/>
  <c r="W318" i="14"/>
  <c r="W319" i="14"/>
  <c r="W320" i="14"/>
  <c r="W322" i="14"/>
  <c r="W323" i="14"/>
  <c r="W325" i="14"/>
  <c r="W326" i="14"/>
  <c r="W327" i="14"/>
  <c r="W328" i="14"/>
  <c r="W330" i="14"/>
  <c r="W331" i="14"/>
  <c r="W332" i="14"/>
  <c r="W333" i="14"/>
  <c r="W334" i="14"/>
  <c r="W335" i="14"/>
  <c r="W336" i="14"/>
  <c r="W337" i="14"/>
  <c r="W338" i="14"/>
  <c r="W339" i="14"/>
  <c r="W340" i="14"/>
  <c r="W343" i="14"/>
  <c r="W344" i="14"/>
  <c r="W345" i="14"/>
  <c r="W346" i="14"/>
  <c r="W347" i="14"/>
  <c r="W348" i="14"/>
  <c r="W349" i="14"/>
  <c r="W350" i="14"/>
  <c r="W352" i="14"/>
  <c r="W353" i="14"/>
  <c r="W354" i="14"/>
  <c r="W355" i="14"/>
  <c r="W356" i="14"/>
  <c r="W357" i="14"/>
  <c r="W358" i="14"/>
  <c r="W360" i="14"/>
  <c r="W361" i="14"/>
  <c r="W362" i="14"/>
  <c r="W363" i="14"/>
  <c r="W364" i="14"/>
  <c r="W365" i="14"/>
  <c r="W366" i="14"/>
  <c r="W368" i="14"/>
  <c r="W369" i="14"/>
  <c r="W370" i="14"/>
  <c r="W371" i="14"/>
  <c r="W372" i="14"/>
  <c r="W375" i="14"/>
  <c r="W376" i="14"/>
  <c r="W378" i="14"/>
  <c r="W379" i="14"/>
  <c r="W380" i="14"/>
  <c r="W382" i="14"/>
  <c r="W383" i="14"/>
  <c r="W384" i="14"/>
  <c r="W385" i="14"/>
  <c r="W386" i="14"/>
  <c r="W387" i="14"/>
  <c r="W388" i="14"/>
  <c r="W389" i="14"/>
  <c r="W390" i="14"/>
  <c r="W391" i="14"/>
  <c r="W392" i="14"/>
  <c r="W393" i="14"/>
  <c r="W395" i="14"/>
  <c r="W397" i="14"/>
  <c r="W401" i="14"/>
  <c r="W403" i="14"/>
  <c r="W404" i="14"/>
  <c r="W406" i="14"/>
  <c r="W407" i="14"/>
  <c r="W408" i="14"/>
  <c r="W410" i="14"/>
  <c r="W412" i="14"/>
  <c r="W413" i="14"/>
  <c r="W414" i="14"/>
  <c r="W415" i="14"/>
  <c r="W416" i="14"/>
  <c r="W418" i="14"/>
  <c r="W419" i="14"/>
  <c r="W420" i="14"/>
  <c r="W421" i="14"/>
  <c r="W422" i="14"/>
  <c r="W426" i="14"/>
  <c r="W429" i="14"/>
  <c r="W430" i="14"/>
  <c r="W431" i="14"/>
  <c r="W432" i="14"/>
  <c r="W433" i="14"/>
  <c r="W434" i="14"/>
  <c r="W435" i="14"/>
  <c r="W436" i="14"/>
  <c r="W437" i="14"/>
  <c r="W438" i="14"/>
  <c r="W439" i="14"/>
  <c r="W440" i="14"/>
  <c r="W441" i="14"/>
  <c r="W442" i="14"/>
  <c r="W443" i="14"/>
  <c r="W444" i="14"/>
  <c r="W447" i="14"/>
  <c r="W448" i="14"/>
  <c r="W450" i="14"/>
  <c r="W451" i="14"/>
  <c r="W453" i="14"/>
  <c r="W454" i="14"/>
  <c r="W455" i="14"/>
  <c r="W457" i="14"/>
  <c r="W458" i="14"/>
  <c r="W459" i="14"/>
  <c r="W460" i="14"/>
  <c r="W461" i="14"/>
  <c r="W462" i="14"/>
  <c r="W463" i="14"/>
  <c r="W464" i="14"/>
  <c r="W465" i="14"/>
  <c r="W466" i="14"/>
  <c r="W467" i="14"/>
  <c r="W468" i="14"/>
  <c r="W469" i="14"/>
  <c r="W470" i="14"/>
  <c r="W471" i="14"/>
  <c r="W472" i="14"/>
  <c r="W473" i="14"/>
  <c r="W474" i="14"/>
  <c r="W475" i="14"/>
  <c r="W476" i="14"/>
  <c r="W478" i="14"/>
  <c r="W479" i="14"/>
  <c r="W480" i="14"/>
  <c r="W481" i="14"/>
  <c r="W483" i="14"/>
  <c r="W486" i="14"/>
  <c r="W488" i="14"/>
  <c r="W489" i="14"/>
  <c r="W491" i="14"/>
  <c r="W493" i="14"/>
  <c r="W495" i="14"/>
  <c r="W496" i="14"/>
  <c r="W497" i="14"/>
  <c r="W498" i="14"/>
  <c r="W499" i="14"/>
  <c r="W500" i="14"/>
  <c r="W501" i="14"/>
  <c r="W502" i="14"/>
  <c r="W503" i="14"/>
  <c r="W505" i="14"/>
  <c r="W506" i="14"/>
  <c r="W507" i="14"/>
  <c r="W509" i="14"/>
  <c r="W510" i="14"/>
  <c r="W511" i="14"/>
  <c r="W512" i="14"/>
  <c r="W517" i="14"/>
  <c r="W518" i="14"/>
  <c r="W519" i="14"/>
  <c r="W521" i="14"/>
  <c r="W525" i="14"/>
  <c r="W526" i="14"/>
  <c r="W527" i="14"/>
  <c r="W528" i="14"/>
  <c r="W529" i="14"/>
  <c r="W531" i="14"/>
  <c r="W532" i="14"/>
  <c r="W533" i="14"/>
  <c r="W534" i="14"/>
  <c r="W535" i="14"/>
  <c r="W536" i="14"/>
  <c r="W537" i="14"/>
  <c r="W538" i="14"/>
  <c r="W539" i="14"/>
  <c r="W540" i="14"/>
  <c r="W541" i="14"/>
  <c r="W543" i="14"/>
  <c r="W544" i="14"/>
  <c r="W546" i="14"/>
  <c r="W547" i="14"/>
  <c r="W548" i="14"/>
  <c r="W549" i="14"/>
  <c r="W550" i="14"/>
  <c r="W551" i="14"/>
  <c r="W552" i="14"/>
  <c r="W555" i="14"/>
  <c r="W557" i="14"/>
  <c r="W559" i="14"/>
  <c r="W561" i="14"/>
  <c r="W562" i="14"/>
  <c r="W563" i="14"/>
  <c r="W564" i="14"/>
  <c r="W565" i="14"/>
  <c r="W566" i="14"/>
  <c r="W567" i="14"/>
  <c r="W569" i="14"/>
  <c r="W570" i="14"/>
  <c r="W571" i="14"/>
  <c r="W572" i="14"/>
  <c r="W573" i="14"/>
  <c r="W574" i="14"/>
  <c r="W576" i="14"/>
  <c r="W577" i="14"/>
  <c r="W578" i="14"/>
  <c r="W579" i="14"/>
  <c r="W581" i="14"/>
  <c r="W584" i="14"/>
  <c r="W586" i="14"/>
  <c r="W588" i="14"/>
  <c r="W589" i="14"/>
  <c r="W590" i="14"/>
  <c r="W591" i="14"/>
  <c r="W592" i="14"/>
  <c r="W593" i="14"/>
  <c r="W595" i="14"/>
  <c r="W596" i="14"/>
  <c r="W597" i="14"/>
  <c r="W598" i="14"/>
  <c r="W599" i="14"/>
  <c r="W600" i="14"/>
  <c r="W601" i="14"/>
  <c r="W602" i="14"/>
  <c r="W603" i="14"/>
  <c r="W605" i="14"/>
  <c r="W607" i="14"/>
  <c r="W608" i="14"/>
  <c r="W609" i="14"/>
  <c r="W610" i="14"/>
  <c r="W611" i="14"/>
  <c r="W612" i="14"/>
  <c r="W613" i="14"/>
  <c r="W614" i="14"/>
  <c r="W615" i="14"/>
  <c r="W616" i="14"/>
  <c r="W617" i="14"/>
  <c r="W618" i="14"/>
  <c r="W620" i="14"/>
  <c r="W622" i="14"/>
  <c r="W623" i="14"/>
  <c r="W624" i="14"/>
  <c r="W625" i="14"/>
  <c r="W626" i="14"/>
  <c r="W627" i="14"/>
  <c r="W628" i="14"/>
  <c r="W629" i="14"/>
  <c r="W630" i="14"/>
  <c r="W631" i="14"/>
  <c r="W632" i="14"/>
  <c r="W633" i="14"/>
  <c r="W634" i="14"/>
  <c r="W636" i="14"/>
  <c r="W637" i="14"/>
  <c r="W638" i="14"/>
  <c r="W639" i="14"/>
  <c r="W641" i="14"/>
  <c r="W642" i="14"/>
  <c r="W643" i="14"/>
  <c r="W644" i="14"/>
  <c r="W645" i="14"/>
  <c r="W646" i="14"/>
  <c r="W647" i="14"/>
  <c r="W648" i="14"/>
  <c r="W649" i="14"/>
  <c r="W650" i="14"/>
  <c r="W651" i="14"/>
  <c r="W652" i="14"/>
  <c r="W653" i="14"/>
  <c r="W654" i="14"/>
  <c r="W655" i="14"/>
  <c r="W656" i="14"/>
  <c r="W657" i="14"/>
  <c r="W658" i="14"/>
  <c r="W659" i="14"/>
  <c r="W660" i="14"/>
  <c r="W661" i="14"/>
  <c r="W662" i="14"/>
  <c r="W663" i="14"/>
  <c r="W664" i="14"/>
  <c r="W665" i="14"/>
  <c r="W666" i="14"/>
  <c r="W667" i="14"/>
  <c r="W668" i="14"/>
  <c r="W669" i="14"/>
  <c r="W670" i="14"/>
  <c r="W671" i="14"/>
  <c r="W673" i="14"/>
  <c r="W674" i="14"/>
  <c r="W675" i="14"/>
  <c r="W676" i="14"/>
  <c r="W677" i="14"/>
  <c r="W678" i="14"/>
  <c r="W679" i="14"/>
  <c r="W680" i="14"/>
  <c r="W681" i="14"/>
  <c r="W682" i="14"/>
  <c r="W683" i="14"/>
  <c r="W684" i="14"/>
  <c r="W685" i="14"/>
  <c r="W672" i="14"/>
  <c r="W686" i="14"/>
  <c r="W687" i="14"/>
  <c r="W688" i="14"/>
  <c r="W689" i="14"/>
  <c r="W690" i="14"/>
  <c r="W691" i="14"/>
  <c r="W692" i="14"/>
  <c r="W693" i="14"/>
  <c r="W694" i="14"/>
  <c r="W695" i="14"/>
  <c r="W696" i="14"/>
  <c r="W697" i="14"/>
  <c r="W698" i="14"/>
  <c r="W699" i="14"/>
  <c r="W700" i="14"/>
  <c r="W701" i="14"/>
  <c r="W702" i="14"/>
  <c r="W703" i="14"/>
  <c r="W704" i="14"/>
  <c r="W705" i="14"/>
  <c r="W706" i="14"/>
  <c r="W2" i="14"/>
  <c r="V4" i="14"/>
  <c r="V6" i="14"/>
  <c r="V7" i="14"/>
  <c r="V8" i="14"/>
  <c r="V10" i="14"/>
  <c r="V11" i="14"/>
  <c r="V12" i="14"/>
  <c r="V13" i="14"/>
  <c r="V14" i="14"/>
  <c r="V15" i="14"/>
  <c r="V16" i="14"/>
  <c r="V17" i="14"/>
  <c r="V18" i="14"/>
  <c r="V20" i="14"/>
  <c r="V21" i="14"/>
  <c r="V22" i="14"/>
  <c r="V25" i="14"/>
  <c r="V26" i="14"/>
  <c r="V27" i="14"/>
  <c r="V28" i="14"/>
  <c r="V30" i="14"/>
  <c r="V31" i="14"/>
  <c r="V32" i="14"/>
  <c r="V33" i="14"/>
  <c r="V35" i="14"/>
  <c r="V36" i="14"/>
  <c r="V37" i="14"/>
  <c r="V38" i="14"/>
  <c r="V39" i="14"/>
  <c r="V40" i="14"/>
  <c r="V41" i="14"/>
  <c r="V42" i="14"/>
  <c r="V43" i="14"/>
  <c r="V45" i="14"/>
  <c r="V47" i="14"/>
  <c r="V48" i="14"/>
  <c r="V49" i="14"/>
  <c r="V50" i="14"/>
  <c r="V51" i="14"/>
  <c r="V52" i="14"/>
  <c r="V55" i="14"/>
  <c r="V56" i="14"/>
  <c r="V59" i="14"/>
  <c r="V60" i="14"/>
  <c r="V61" i="14"/>
  <c r="V62" i="14"/>
  <c r="V63" i="14"/>
  <c r="V64" i="14"/>
  <c r="V65" i="14"/>
  <c r="V66" i="14"/>
  <c r="V67" i="14"/>
  <c r="V68" i="14"/>
  <c r="V69" i="14"/>
  <c r="V70" i="14"/>
  <c r="V71" i="14"/>
  <c r="V73" i="14"/>
  <c r="V74" i="14"/>
  <c r="V75" i="14"/>
  <c r="V77" i="14"/>
  <c r="V78" i="14"/>
  <c r="V80" i="14"/>
  <c r="V81" i="14"/>
  <c r="V82" i="14"/>
  <c r="V83" i="14"/>
  <c r="V84" i="14"/>
  <c r="V85" i="14"/>
  <c r="V87" i="14"/>
  <c r="V88" i="14"/>
  <c r="V89" i="14"/>
  <c r="V90" i="14"/>
  <c r="V91" i="14"/>
  <c r="V92" i="14"/>
  <c r="V93" i="14"/>
  <c r="V94" i="14"/>
  <c r="V95" i="14"/>
  <c r="V96" i="14"/>
  <c r="V97" i="14"/>
  <c r="V98" i="14"/>
  <c r="V99" i="14"/>
  <c r="V100" i="14"/>
  <c r="V101" i="14"/>
  <c r="V102" i="14"/>
  <c r="V103" i="14"/>
  <c r="V105" i="14"/>
  <c r="V106" i="14"/>
  <c r="V107" i="14"/>
  <c r="V108" i="14"/>
  <c r="V109" i="14"/>
  <c r="V111" i="14"/>
  <c r="V113" i="14"/>
  <c r="V114" i="14"/>
  <c r="V115" i="14"/>
  <c r="V116" i="14"/>
  <c r="V117" i="14"/>
  <c r="V118" i="14"/>
  <c r="V119" i="14"/>
  <c r="V120" i="14"/>
  <c r="V121" i="14"/>
  <c r="V122" i="14"/>
  <c r="V124" i="14"/>
  <c r="V125" i="14"/>
  <c r="V129" i="14"/>
  <c r="V130" i="14"/>
  <c r="V131" i="14"/>
  <c r="V132" i="14"/>
  <c r="V133" i="14"/>
  <c r="V135" i="14"/>
  <c r="V136" i="14"/>
  <c r="V137" i="14"/>
  <c r="V138" i="14"/>
  <c r="V139" i="14"/>
  <c r="V140" i="14"/>
  <c r="V141" i="14"/>
  <c r="V142" i="14"/>
  <c r="V143" i="14"/>
  <c r="V144" i="14"/>
  <c r="V146" i="14"/>
  <c r="V147" i="14"/>
  <c r="V148" i="14"/>
  <c r="V149" i="14"/>
  <c r="V152" i="14"/>
  <c r="V153" i="14"/>
  <c r="V154" i="14"/>
  <c r="V156" i="14"/>
  <c r="V157" i="14"/>
  <c r="V158" i="14"/>
  <c r="V159" i="14"/>
  <c r="V160" i="14"/>
  <c r="V161" i="14"/>
  <c r="V162" i="14"/>
  <c r="V163" i="14"/>
  <c r="V164" i="14"/>
  <c r="V165" i="14"/>
  <c r="V166" i="14"/>
  <c r="V167" i="14"/>
  <c r="V169" i="14"/>
  <c r="V170" i="14"/>
  <c r="V171" i="14"/>
  <c r="V172" i="14"/>
  <c r="V173" i="14"/>
  <c r="V174" i="14"/>
  <c r="V177" i="14"/>
  <c r="V178" i="14"/>
  <c r="V180" i="14"/>
  <c r="V181" i="14"/>
  <c r="V182" i="14"/>
  <c r="V184" i="14"/>
  <c r="V185" i="14"/>
  <c r="V187" i="14"/>
  <c r="V188" i="14"/>
  <c r="V189" i="14"/>
  <c r="V194" i="14"/>
  <c r="V195" i="14"/>
  <c r="V196" i="14"/>
  <c r="V197" i="14"/>
  <c r="V198" i="14"/>
  <c r="V199" i="14"/>
  <c r="V200" i="14"/>
  <c r="V201" i="14"/>
  <c r="V202" i="14"/>
  <c r="V203" i="14"/>
  <c r="V204" i="14"/>
  <c r="V205" i="14"/>
  <c r="V208" i="14"/>
  <c r="V209" i="14"/>
  <c r="V210" i="14"/>
  <c r="V213" i="14"/>
  <c r="V214" i="14"/>
  <c r="V215" i="14"/>
  <c r="V216" i="14"/>
  <c r="V217" i="14"/>
  <c r="V218" i="14"/>
  <c r="V219" i="14"/>
  <c r="V221" i="14"/>
  <c r="V222" i="14"/>
  <c r="V223" i="14"/>
  <c r="V224" i="14"/>
  <c r="V226" i="14"/>
  <c r="V227" i="14"/>
  <c r="V228" i="14"/>
  <c r="V229" i="14"/>
  <c r="V230" i="14"/>
  <c r="V231" i="14"/>
  <c r="V232" i="14"/>
  <c r="V233" i="14"/>
  <c r="V234" i="14"/>
  <c r="V235" i="14"/>
  <c r="V236" i="14"/>
  <c r="V237" i="14"/>
  <c r="V238" i="14"/>
  <c r="V239" i="14"/>
  <c r="V240" i="14"/>
  <c r="V241" i="14"/>
  <c r="V242" i="14"/>
  <c r="V243" i="14"/>
  <c r="V244" i="14"/>
  <c r="V246" i="14"/>
  <c r="V247" i="14"/>
  <c r="V248" i="14"/>
  <c r="V249" i="14"/>
  <c r="V250" i="14"/>
  <c r="V251" i="14"/>
  <c r="V252" i="14"/>
  <c r="V253" i="14"/>
  <c r="V255" i="14"/>
  <c r="V256" i="14"/>
  <c r="V257" i="14"/>
  <c r="V258" i="14"/>
  <c r="V259" i="14"/>
  <c r="V260" i="14"/>
  <c r="V261" i="14"/>
  <c r="V262" i="14"/>
  <c r="V264" i="14"/>
  <c r="V265" i="14"/>
  <c r="V266" i="14"/>
  <c r="V267" i="14"/>
  <c r="V268" i="14"/>
  <c r="V271" i="14"/>
  <c r="V272" i="14"/>
  <c r="V273" i="14"/>
  <c r="V274" i="14"/>
  <c r="V275" i="14"/>
  <c r="V276" i="14"/>
  <c r="V277" i="14"/>
  <c r="V278" i="14"/>
  <c r="V280" i="14"/>
  <c r="V281" i="14"/>
  <c r="V282" i="14"/>
  <c r="V283" i="14"/>
  <c r="V284" i="14"/>
  <c r="V285" i="14"/>
  <c r="V286" i="14"/>
  <c r="V287" i="14"/>
  <c r="V288" i="14"/>
  <c r="V289" i="14"/>
  <c r="V290" i="14"/>
  <c r="V291" i="14"/>
  <c r="V292" i="14"/>
  <c r="V293" i="14"/>
  <c r="V295" i="14"/>
  <c r="V297" i="14"/>
  <c r="V298" i="14"/>
  <c r="V299" i="14"/>
  <c r="V300" i="14"/>
  <c r="V301" i="14"/>
  <c r="V302" i="14"/>
  <c r="V303" i="14"/>
  <c r="V304" i="14"/>
  <c r="V305" i="14"/>
  <c r="V307" i="14"/>
  <c r="V308" i="14"/>
  <c r="V309" i="14"/>
  <c r="V310" i="14"/>
  <c r="V311" i="14"/>
  <c r="V312" i="14"/>
  <c r="V313" i="14"/>
  <c r="V314" i="14"/>
  <c r="V316" i="14"/>
  <c r="V318" i="14"/>
  <c r="V319" i="14"/>
  <c r="V320" i="14"/>
  <c r="V322" i="14"/>
  <c r="V323" i="14"/>
  <c r="V325" i="14"/>
  <c r="V326" i="14"/>
  <c r="V327" i="14"/>
  <c r="V328" i="14"/>
  <c r="V330" i="14"/>
  <c r="V331" i="14"/>
  <c r="V332" i="14"/>
  <c r="V333" i="14"/>
  <c r="V334" i="14"/>
  <c r="V335" i="14"/>
  <c r="V336" i="14"/>
  <c r="V337" i="14"/>
  <c r="V338" i="14"/>
  <c r="V339" i="14"/>
  <c r="V340" i="14"/>
  <c r="V343" i="14"/>
  <c r="V344" i="14"/>
  <c r="V345" i="14"/>
  <c r="V346" i="14"/>
  <c r="V347" i="14"/>
  <c r="V348" i="14"/>
  <c r="V349" i="14"/>
  <c r="V350" i="14"/>
  <c r="V352" i="14"/>
  <c r="V353" i="14"/>
  <c r="V354" i="14"/>
  <c r="V355" i="14"/>
  <c r="V356" i="14"/>
  <c r="V357" i="14"/>
  <c r="V358" i="14"/>
  <c r="V360" i="14"/>
  <c r="V361" i="14"/>
  <c r="V362" i="14"/>
  <c r="V363" i="14"/>
  <c r="V364" i="14"/>
  <c r="V365" i="14"/>
  <c r="V366" i="14"/>
  <c r="V368" i="14"/>
  <c r="V369" i="14"/>
  <c r="V370" i="14"/>
  <c r="V371" i="14"/>
  <c r="V372" i="14"/>
  <c r="V375" i="14"/>
  <c r="V376" i="14"/>
  <c r="V378" i="14"/>
  <c r="V379" i="14"/>
  <c r="V380" i="14"/>
  <c r="V382" i="14"/>
  <c r="V383" i="14"/>
  <c r="V384" i="14"/>
  <c r="V385" i="14"/>
  <c r="V386" i="14"/>
  <c r="V387" i="14"/>
  <c r="V388" i="14"/>
  <c r="V389" i="14"/>
  <c r="V390" i="14"/>
  <c r="V391" i="14"/>
  <c r="V392" i="14"/>
  <c r="V393" i="14"/>
  <c r="V395" i="14"/>
  <c r="V397" i="14"/>
  <c r="V401" i="14"/>
  <c r="V403" i="14"/>
  <c r="V404" i="14"/>
  <c r="V406" i="14"/>
  <c r="V407" i="14"/>
  <c r="V408" i="14"/>
  <c r="V410" i="14"/>
  <c r="V412" i="14"/>
  <c r="V413" i="14"/>
  <c r="V414" i="14"/>
  <c r="V415" i="14"/>
  <c r="V416" i="14"/>
  <c r="V418" i="14"/>
  <c r="V419" i="14"/>
  <c r="V420" i="14"/>
  <c r="V421" i="14"/>
  <c r="V422" i="14"/>
  <c r="V426" i="14"/>
  <c r="V429" i="14"/>
  <c r="V430" i="14"/>
  <c r="V431" i="14"/>
  <c r="V432" i="14"/>
  <c r="V433" i="14"/>
  <c r="V434" i="14"/>
  <c r="V435" i="14"/>
  <c r="V436" i="14"/>
  <c r="V437" i="14"/>
  <c r="V438" i="14"/>
  <c r="V439" i="14"/>
  <c r="V440" i="14"/>
  <c r="V441" i="14"/>
  <c r="V442" i="14"/>
  <c r="V443" i="14"/>
  <c r="V444" i="14"/>
  <c r="V447" i="14"/>
  <c r="V448" i="14"/>
  <c r="V450" i="14"/>
  <c r="V451" i="14"/>
  <c r="V453" i="14"/>
  <c r="V454" i="14"/>
  <c r="V455" i="14"/>
  <c r="V457" i="14"/>
  <c r="V458" i="14"/>
  <c r="V459" i="14"/>
  <c r="V460" i="14"/>
  <c r="V461" i="14"/>
  <c r="V462" i="14"/>
  <c r="V463" i="14"/>
  <c r="V464" i="14"/>
  <c r="V465" i="14"/>
  <c r="V466" i="14"/>
  <c r="V467" i="14"/>
  <c r="V468" i="14"/>
  <c r="V469" i="14"/>
  <c r="V470" i="14"/>
  <c r="V471" i="14"/>
  <c r="V472" i="14"/>
  <c r="V473" i="14"/>
  <c r="V474" i="14"/>
  <c r="V475" i="14"/>
  <c r="V476" i="14"/>
  <c r="V478" i="14"/>
  <c r="V479" i="14"/>
  <c r="V480" i="14"/>
  <c r="V481" i="14"/>
  <c r="V483" i="14"/>
  <c r="V486" i="14"/>
  <c r="V488" i="14"/>
  <c r="V489" i="14"/>
  <c r="V491" i="14"/>
  <c r="V493" i="14"/>
  <c r="V495" i="14"/>
  <c r="V496" i="14"/>
  <c r="V497" i="14"/>
  <c r="V498" i="14"/>
  <c r="V499" i="14"/>
  <c r="V500" i="14"/>
  <c r="V501" i="14"/>
  <c r="V502" i="14"/>
  <c r="V503" i="14"/>
  <c r="V505" i="14"/>
  <c r="V506" i="14"/>
  <c r="V507" i="14"/>
  <c r="V509" i="14"/>
  <c r="V510" i="14"/>
  <c r="V511" i="14"/>
  <c r="V512" i="14"/>
  <c r="V517" i="14"/>
  <c r="V518" i="14"/>
  <c r="V519" i="14"/>
  <c r="V521" i="14"/>
  <c r="V525" i="14"/>
  <c r="V526" i="14"/>
  <c r="V527" i="14"/>
  <c r="V528" i="14"/>
  <c r="V529" i="14"/>
  <c r="V531" i="14"/>
  <c r="V532" i="14"/>
  <c r="V533" i="14"/>
  <c r="V534" i="14"/>
  <c r="V535" i="14"/>
  <c r="V536" i="14"/>
  <c r="V537" i="14"/>
  <c r="V538" i="14"/>
  <c r="V539" i="14"/>
  <c r="V540" i="14"/>
  <c r="V541" i="14"/>
  <c r="V543" i="14"/>
  <c r="V544" i="14"/>
  <c r="V546" i="14"/>
  <c r="V547" i="14"/>
  <c r="V548" i="14"/>
  <c r="V549" i="14"/>
  <c r="V550" i="14"/>
  <c r="V551" i="14"/>
  <c r="V552" i="14"/>
  <c r="V555" i="14"/>
  <c r="V557" i="14"/>
  <c r="V559" i="14"/>
  <c r="V561" i="14"/>
  <c r="V562" i="14"/>
  <c r="V563" i="14"/>
  <c r="V564" i="14"/>
  <c r="V565" i="14"/>
  <c r="V566" i="14"/>
  <c r="V567" i="14"/>
  <c r="V569" i="14"/>
  <c r="V570" i="14"/>
  <c r="V571" i="14"/>
  <c r="V572" i="14"/>
  <c r="V573" i="14"/>
  <c r="V574" i="14"/>
  <c r="V576" i="14"/>
  <c r="V577" i="14"/>
  <c r="V578" i="14"/>
  <c r="V579" i="14"/>
  <c r="V581" i="14"/>
  <c r="V584" i="14"/>
  <c r="V586" i="14"/>
  <c r="V588" i="14"/>
  <c r="V589" i="14"/>
  <c r="V590" i="14"/>
  <c r="V591" i="14"/>
  <c r="V592" i="14"/>
  <c r="V593" i="14"/>
  <c r="V595" i="14"/>
  <c r="V596" i="14"/>
  <c r="V597" i="14"/>
  <c r="V598" i="14"/>
  <c r="V599" i="14"/>
  <c r="V600" i="14"/>
  <c r="V601" i="14"/>
  <c r="V602" i="14"/>
  <c r="V603" i="14"/>
  <c r="V605" i="14"/>
  <c r="V607" i="14"/>
  <c r="V608" i="14"/>
  <c r="V609" i="14"/>
  <c r="V610" i="14"/>
  <c r="V611" i="14"/>
  <c r="V612" i="14"/>
  <c r="V613" i="14"/>
  <c r="V614" i="14"/>
  <c r="V615" i="14"/>
  <c r="V616" i="14"/>
  <c r="V617" i="14"/>
  <c r="V618" i="14"/>
  <c r="V620" i="14"/>
  <c r="V622" i="14"/>
  <c r="V623" i="14"/>
  <c r="V624" i="14"/>
  <c r="V625" i="14"/>
  <c r="V626" i="14"/>
  <c r="V627" i="14"/>
  <c r="V628" i="14"/>
  <c r="V629" i="14"/>
  <c r="V630" i="14"/>
  <c r="V631" i="14"/>
  <c r="V632" i="14"/>
  <c r="V633" i="14"/>
  <c r="V634" i="14"/>
  <c r="V636" i="14"/>
  <c r="V637" i="14"/>
  <c r="V638" i="14"/>
  <c r="V639" i="14"/>
  <c r="V641" i="14"/>
  <c r="V642" i="14"/>
  <c r="V643" i="14"/>
  <c r="V644" i="14"/>
  <c r="V645" i="14"/>
  <c r="V646" i="14"/>
  <c r="V647" i="14"/>
  <c r="V648" i="14"/>
  <c r="V649" i="14"/>
  <c r="V650" i="14"/>
  <c r="V651" i="14"/>
  <c r="V652" i="14"/>
  <c r="V653" i="14"/>
  <c r="V654" i="14"/>
  <c r="V655" i="14"/>
  <c r="V656" i="14"/>
  <c r="V657" i="14"/>
  <c r="V658" i="14"/>
  <c r="V659" i="14"/>
  <c r="V660" i="14"/>
  <c r="V661" i="14"/>
  <c r="V662" i="14"/>
  <c r="V663" i="14"/>
  <c r="V664" i="14"/>
  <c r="V665" i="14"/>
  <c r="V666" i="14"/>
  <c r="V667" i="14"/>
  <c r="V668" i="14"/>
  <c r="V669" i="14"/>
  <c r="V670" i="14"/>
  <c r="V671" i="14"/>
  <c r="V673" i="14"/>
  <c r="V674" i="14"/>
  <c r="V675" i="14"/>
  <c r="V676" i="14"/>
  <c r="V677" i="14"/>
  <c r="V678" i="14"/>
  <c r="V679" i="14"/>
  <c r="V680" i="14"/>
  <c r="V681" i="14"/>
  <c r="V682" i="14"/>
  <c r="V683" i="14"/>
  <c r="V684" i="14"/>
  <c r="V685" i="14"/>
  <c r="V672" i="14"/>
  <c r="V686" i="14"/>
  <c r="V687" i="14"/>
  <c r="V688" i="14"/>
  <c r="V689" i="14"/>
  <c r="V690" i="14"/>
  <c r="V691" i="14"/>
  <c r="V692" i="14"/>
  <c r="V693" i="14"/>
  <c r="V694" i="14"/>
  <c r="V695" i="14"/>
  <c r="V696" i="14"/>
  <c r="V697" i="14"/>
  <c r="V698" i="14"/>
  <c r="V699" i="14"/>
  <c r="V700" i="14"/>
  <c r="V701" i="14"/>
  <c r="V702" i="14"/>
  <c r="V703" i="14"/>
  <c r="V704" i="14"/>
  <c r="V705" i="14"/>
  <c r="V706" i="14"/>
  <c r="V2" i="14"/>
  <c r="E223" i="14"/>
  <c r="AH49" i="6"/>
  <c r="AH50" i="6"/>
  <c r="AR50" i="6"/>
  <c r="AJ50" i="6"/>
  <c r="AI50" i="6"/>
  <c r="AR49" i="6"/>
  <c r="AJ49" i="6"/>
  <c r="AI49" i="6"/>
  <c r="AR48" i="6"/>
  <c r="AJ48" i="6"/>
  <c r="AI48" i="6"/>
  <c r="AH48" i="6"/>
  <c r="AR47" i="6"/>
  <c r="AJ47" i="6"/>
  <c r="AI47" i="6"/>
  <c r="AH47" i="6"/>
  <c r="AR46" i="6"/>
  <c r="AJ46" i="6"/>
  <c r="AI46" i="6"/>
  <c r="AH46" i="6"/>
  <c r="AR45" i="6"/>
  <c r="AJ45" i="6"/>
  <c r="AI45" i="6"/>
  <c r="AH45" i="6"/>
  <c r="AR44" i="6"/>
  <c r="AJ44" i="6"/>
  <c r="AI44" i="6"/>
  <c r="AH44" i="6"/>
  <c r="AR43" i="6"/>
  <c r="AJ43" i="6"/>
  <c r="AI43" i="6"/>
  <c r="AH43" i="6"/>
  <c r="AR42" i="6"/>
  <c r="AJ42" i="6"/>
  <c r="AI42" i="6"/>
  <c r="AH42" i="6"/>
  <c r="AR41" i="6"/>
  <c r="AJ41" i="6"/>
  <c r="AI41" i="6"/>
  <c r="AH41" i="6"/>
  <c r="AR40" i="6"/>
  <c r="AJ40" i="6"/>
  <c r="AI40" i="6"/>
  <c r="AH40" i="6"/>
  <c r="AR39" i="6"/>
  <c r="AJ39" i="6"/>
  <c r="AI39" i="6"/>
  <c r="AH39" i="6"/>
  <c r="AR38" i="6"/>
  <c r="AJ38" i="6"/>
  <c r="AI38" i="6"/>
  <c r="AH38" i="6"/>
  <c r="AR37" i="6"/>
  <c r="AJ37" i="6"/>
  <c r="AI37" i="6"/>
  <c r="AH37" i="6"/>
  <c r="AR36" i="6"/>
  <c r="AJ36" i="6"/>
  <c r="AI36" i="6"/>
  <c r="AH36" i="6"/>
  <c r="AR35" i="6"/>
  <c r="AJ35" i="6"/>
  <c r="AI35" i="6"/>
  <c r="AH35" i="6"/>
  <c r="AR34" i="6"/>
  <c r="AJ34" i="6"/>
  <c r="AI34" i="6"/>
  <c r="AH34" i="6"/>
  <c r="G30" i="15"/>
  <c r="Y147" i="14"/>
  <c r="Y217" i="14"/>
  <c r="Y265" i="14"/>
  <c r="Y339" i="14"/>
  <c r="X147" i="14"/>
  <c r="X217" i="14"/>
  <c r="X339" i="14"/>
  <c r="E97" i="7"/>
  <c r="F97" i="7" s="1"/>
  <c r="E98" i="7"/>
  <c r="F98" i="7" s="1"/>
  <c r="E99" i="7"/>
  <c r="F99" i="7" s="1"/>
  <c r="E100" i="7"/>
  <c r="F100" i="7" s="1"/>
  <c r="E101" i="7"/>
  <c r="F101" i="7" s="1"/>
  <c r="E102" i="7"/>
  <c r="F102" i="7" s="1"/>
  <c r="E96" i="7"/>
  <c r="F96" i="7" s="1"/>
  <c r="E533" i="14"/>
  <c r="K21" i="15"/>
  <c r="F21" i="15"/>
  <c r="K20" i="15"/>
  <c r="F20" i="15"/>
  <c r="K19" i="15"/>
  <c r="F19" i="15"/>
  <c r="K18" i="15"/>
  <c r="F18" i="15"/>
  <c r="K17" i="15"/>
  <c r="F17" i="15"/>
  <c r="K16" i="15"/>
  <c r="F16" i="15"/>
  <c r="K15" i="15"/>
  <c r="F15" i="15"/>
  <c r="K14" i="15"/>
  <c r="F14" i="15"/>
  <c r="K13" i="15"/>
  <c r="F13" i="15"/>
  <c r="K12" i="15"/>
  <c r="F12" i="15"/>
  <c r="K11" i="15"/>
  <c r="F11" i="15"/>
  <c r="K10" i="15"/>
  <c r="F10" i="15"/>
  <c r="K9" i="15"/>
  <c r="F9" i="15"/>
  <c r="K8" i="15"/>
  <c r="F8" i="15"/>
  <c r="K7" i="15"/>
  <c r="F7" i="15"/>
  <c r="K6" i="15"/>
  <c r="F6" i="15"/>
  <c r="K5" i="15"/>
  <c r="F5" i="15"/>
  <c r="X11" i="14"/>
  <c r="Y11" i="14"/>
  <c r="FE2" i="14"/>
  <c r="Y226" i="14"/>
  <c r="Y51" i="14"/>
  <c r="Y171" i="14"/>
  <c r="Y566" i="14"/>
  <c r="Y419" i="14"/>
  <c r="Y570" i="14"/>
  <c r="Y673" i="14"/>
  <c r="Y352" i="14"/>
  <c r="Y549" i="14"/>
  <c r="Y107" i="14"/>
  <c r="Y370" i="14"/>
  <c r="Y470" i="14"/>
  <c r="Y132" i="14"/>
  <c r="Y239" i="14"/>
  <c r="Y336" i="14"/>
  <c r="Y349" i="14"/>
  <c r="Y401" i="14"/>
  <c r="Y344" i="14"/>
  <c r="Y14" i="14"/>
  <c r="Y328" i="14"/>
  <c r="Y531" i="14"/>
  <c r="Y358" i="14"/>
  <c r="Y298" i="14"/>
  <c r="Y136" i="14"/>
  <c r="Y334" i="14"/>
  <c r="Y480" i="14"/>
  <c r="Y69" i="14"/>
  <c r="Y496" i="14"/>
  <c r="Y674" i="14"/>
  <c r="Y475" i="14"/>
  <c r="Y384" i="14"/>
  <c r="Y347" i="14"/>
  <c r="Y467" i="14"/>
  <c r="Y327" i="14"/>
  <c r="Y539" i="14"/>
  <c r="Y660" i="14"/>
  <c r="Y569" i="14"/>
  <c r="Y284" i="14"/>
  <c r="Y92" i="14"/>
  <c r="Y204" i="14"/>
  <c r="Y348" i="14"/>
  <c r="Y591" i="14"/>
  <c r="Y675" i="14"/>
  <c r="Y121" i="14"/>
  <c r="Y6" i="14"/>
  <c r="Y16" i="14"/>
  <c r="Y101" i="14"/>
  <c r="Y201" i="14"/>
  <c r="Y231" i="14"/>
  <c r="Y252" i="14"/>
  <c r="Y260" i="14"/>
  <c r="Y404" i="14"/>
  <c r="Y458" i="14"/>
  <c r="Y478" i="14"/>
  <c r="Y614" i="14"/>
  <c r="Y623" i="14"/>
  <c r="Y676" i="14"/>
  <c r="Y357" i="14"/>
  <c r="Y77" i="14"/>
  <c r="Y139" i="14"/>
  <c r="Y188" i="14"/>
  <c r="Y308" i="14"/>
  <c r="Y506" i="14"/>
  <c r="Y8" i="14"/>
  <c r="Y15" i="14"/>
  <c r="Y117" i="14"/>
  <c r="Y248" i="14"/>
  <c r="Y268" i="14"/>
  <c r="Y278" i="14"/>
  <c r="Y289" i="14"/>
  <c r="Y302" i="14"/>
  <c r="Y305" i="14"/>
  <c r="Y391" i="14"/>
  <c r="Y536" i="14"/>
  <c r="Y552" i="14"/>
  <c r="Y343" i="14"/>
  <c r="Y282" i="14"/>
  <c r="Y677" i="14"/>
  <c r="Y390" i="14"/>
  <c r="Y413" i="14"/>
  <c r="Y443" i="14"/>
  <c r="Y459" i="14"/>
  <c r="Y94" i="14"/>
  <c r="Y557" i="14"/>
  <c r="Y642" i="14"/>
  <c r="Y312" i="14"/>
  <c r="Y120" i="14"/>
  <c r="Y140" i="14"/>
  <c r="Y153" i="14"/>
  <c r="Y232" i="14"/>
  <c r="Y237" i="14"/>
  <c r="Y372" i="14"/>
  <c r="Y429" i="14"/>
  <c r="Y440" i="14"/>
  <c r="Y457" i="14"/>
  <c r="Y474" i="14"/>
  <c r="Y630" i="14"/>
  <c r="Y651" i="14"/>
  <c r="Y7" i="14"/>
  <c r="Y253" i="14"/>
  <c r="Y319" i="14"/>
  <c r="Y595" i="14"/>
  <c r="Y678" i="14"/>
  <c r="Y25" i="14"/>
  <c r="Y39" i="14"/>
  <c r="Y70" i="14"/>
  <c r="Y87" i="14"/>
  <c r="Y161" i="14"/>
  <c r="Y228" i="14"/>
  <c r="Y303" i="14"/>
  <c r="Y592" i="14"/>
  <c r="Y625" i="14"/>
  <c r="Y679" i="14"/>
  <c r="Y680" i="14"/>
  <c r="Y95" i="14"/>
  <c r="Y361" i="14"/>
  <c r="Y4" i="14"/>
  <c r="Y28" i="14"/>
  <c r="Y32" i="14"/>
  <c r="Y37" i="14"/>
  <c r="Y49" i="14"/>
  <c r="Y56" i="14"/>
  <c r="Y144" i="14"/>
  <c r="Y202" i="14"/>
  <c r="Y235" i="14"/>
  <c r="Y266" i="14"/>
  <c r="Y272" i="14"/>
  <c r="Y681" i="14"/>
  <c r="Y331" i="14"/>
  <c r="Y241" i="14"/>
  <c r="Y118" i="14"/>
  <c r="Y129" i="14"/>
  <c r="Y152" i="14"/>
  <c r="Y223" i="14"/>
  <c r="Y229" i="14"/>
  <c r="Y234" i="14"/>
  <c r="Y280" i="14"/>
  <c r="Y430" i="14"/>
  <c r="Y448" i="14"/>
  <c r="Y500" i="14"/>
  <c r="Y551" i="14"/>
  <c r="Y590" i="14"/>
  <c r="Y682" i="14"/>
  <c r="Y464" i="14"/>
  <c r="Y444" i="14"/>
  <c r="Y281" i="14"/>
  <c r="Y293" i="14"/>
  <c r="Y325" i="14"/>
  <c r="Y546" i="14"/>
  <c r="Y389" i="14"/>
  <c r="Y74" i="14"/>
  <c r="Y563" i="14"/>
  <c r="Y603" i="14"/>
  <c r="Y441" i="14"/>
  <c r="Y649" i="14"/>
  <c r="Y318" i="14"/>
  <c r="Y540" i="14"/>
  <c r="Y646" i="14"/>
  <c r="Y122" i="14"/>
  <c r="Y89" i="14"/>
  <c r="Y505" i="14"/>
  <c r="Y75" i="14"/>
  <c r="Y330" i="14"/>
  <c r="Y683" i="14"/>
  <c r="Y612" i="14"/>
  <c r="Y631" i="14"/>
  <c r="Y224" i="14"/>
  <c r="Y185" i="14"/>
  <c r="Y421" i="14"/>
  <c r="Y463" i="14"/>
  <c r="Y125" i="14"/>
  <c r="Y238" i="14"/>
  <c r="Y337" i="14"/>
  <c r="Y613" i="14"/>
  <c r="Y684" i="14"/>
  <c r="Y685" i="14"/>
  <c r="Y559" i="14"/>
  <c r="Y380" i="14"/>
  <c r="Y533" i="14"/>
  <c r="Y82" i="14"/>
  <c r="Y166" i="14"/>
  <c r="Y221" i="14"/>
  <c r="Y203" i="14"/>
  <c r="Y548" i="14"/>
  <c r="Y90" i="14"/>
  <c r="Y60" i="14"/>
  <c r="Y250" i="14"/>
  <c r="Y52" i="14"/>
  <c r="Y80" i="14"/>
  <c r="Y114" i="14"/>
  <c r="Y135" i="14"/>
  <c r="Y137" i="14"/>
  <c r="Y157" i="14"/>
  <c r="Y158" i="14"/>
  <c r="Y233" i="14"/>
  <c r="Y300" i="14"/>
  <c r="Y364" i="14"/>
  <c r="Y385" i="14"/>
  <c r="Y433" i="14"/>
  <c r="Y465" i="14"/>
  <c r="Y472" i="14"/>
  <c r="Y473" i="14"/>
  <c r="Y511" i="14"/>
  <c r="Y544" i="14"/>
  <c r="Y577" i="14"/>
  <c r="Y611" i="14"/>
  <c r="Y624" i="14"/>
  <c r="Y671" i="14"/>
  <c r="Y672" i="14"/>
  <c r="Y686" i="14"/>
  <c r="Y133" i="14"/>
  <c r="Y255" i="14"/>
  <c r="Y340" i="14"/>
  <c r="Y488" i="14"/>
  <c r="Y555" i="14"/>
  <c r="Y637" i="14"/>
  <c r="Y362" i="14"/>
  <c r="Y451" i="14"/>
  <c r="Y91" i="14"/>
  <c r="Y124" i="14"/>
  <c r="Y242" i="14"/>
  <c r="Y322" i="14"/>
  <c r="Y415" i="14"/>
  <c r="Y687" i="14"/>
  <c r="Y688" i="14"/>
  <c r="Y600" i="14"/>
  <c r="Y180" i="14"/>
  <c r="Y652" i="14"/>
  <c r="Y189" i="14"/>
  <c r="Y2" i="14"/>
  <c r="Y45" i="14"/>
  <c r="Y131" i="14"/>
  <c r="Y383" i="14"/>
  <c r="Y537" i="14"/>
  <c r="Y579" i="14"/>
  <c r="Y338" i="14"/>
  <c r="Y662" i="14"/>
  <c r="Y320" i="14"/>
  <c r="Y534" i="14"/>
  <c r="Y246" i="14"/>
  <c r="Y304" i="14"/>
  <c r="Y346" i="14"/>
  <c r="Y414" i="14"/>
  <c r="Y547" i="14"/>
  <c r="Y632" i="14"/>
  <c r="Y61" i="14"/>
  <c r="Y297" i="14"/>
  <c r="Y667" i="14"/>
  <c r="Y148" i="14"/>
  <c r="Y172" i="14"/>
  <c r="Y219" i="14"/>
  <c r="Y48" i="14"/>
  <c r="Y262" i="14"/>
  <c r="Y629" i="14"/>
  <c r="Y689" i="14"/>
  <c r="Y639" i="14"/>
  <c r="Y97" i="14"/>
  <c r="Y659" i="14"/>
  <c r="Y98" i="14"/>
  <c r="Y395" i="14"/>
  <c r="Y454" i="14"/>
  <c r="Y615" i="14"/>
  <c r="Y350" i="14"/>
  <c r="Y299" i="14"/>
  <c r="Y471" i="14"/>
  <c r="Y605" i="14"/>
  <c r="Y65" i="14"/>
  <c r="Y483" i="14"/>
  <c r="Y461" i="14"/>
  <c r="Y528" i="14"/>
  <c r="Y617" i="14"/>
  <c r="Y345" i="14"/>
  <c r="Y130" i="14"/>
  <c r="Y690" i="14"/>
  <c r="Y386" i="14"/>
  <c r="Y156" i="14"/>
  <c r="Y197" i="14"/>
  <c r="Y198" i="14"/>
  <c r="Y469" i="14"/>
  <c r="Y356" i="14"/>
  <c r="Y59" i="14"/>
  <c r="Y99" i="14"/>
  <c r="Y195" i="14"/>
  <c r="Y222" i="14"/>
  <c r="Y365" i="14"/>
  <c r="Y466" i="14"/>
  <c r="Y468" i="14"/>
  <c r="Y527" i="14"/>
  <c r="Y200" i="14"/>
  <c r="Y251" i="14"/>
  <c r="Y301" i="14"/>
  <c r="Y565" i="14"/>
  <c r="Y633" i="14"/>
  <c r="Y691" i="14"/>
  <c r="Y67" i="14"/>
  <c r="Y286" i="14"/>
  <c r="Y438" i="14"/>
  <c r="Y497" i="14"/>
  <c r="Y628" i="14"/>
  <c r="Y154" i="14"/>
  <c r="Y418" i="14"/>
  <c r="Y13" i="14"/>
  <c r="Y143" i="14"/>
  <c r="Y236" i="14"/>
  <c r="Y476" i="14"/>
  <c r="Y636" i="14"/>
  <c r="Y658" i="14"/>
  <c r="Y647" i="14"/>
  <c r="Y314" i="14"/>
  <c r="Y326" i="14"/>
  <c r="Y47" i="14"/>
  <c r="Y81" i="14"/>
  <c r="Y584" i="14"/>
  <c r="Y656" i="14"/>
  <c r="Y532" i="14"/>
  <c r="Y519" i="14"/>
  <c r="Y589" i="14"/>
  <c r="Y608" i="14"/>
  <c r="Y692" i="14"/>
  <c r="Y693" i="14"/>
  <c r="Y435" i="14"/>
  <c r="Y360" i="14"/>
  <c r="Y277" i="14"/>
  <c r="Y422" i="14"/>
  <c r="Y574" i="14"/>
  <c r="Y694" i="14"/>
  <c r="Y43" i="14"/>
  <c r="Y93" i="14"/>
  <c r="Y96" i="14"/>
  <c r="Y119" i="14"/>
  <c r="Y184" i="14"/>
  <c r="Y227" i="14"/>
  <c r="Y354" i="14"/>
  <c r="Y481" i="14"/>
  <c r="Y493" i="14"/>
  <c r="Y517" i="14"/>
  <c r="Y638" i="14"/>
  <c r="Y105" i="14"/>
  <c r="Y181" i="14"/>
  <c r="Y261" i="14"/>
  <c r="Y550" i="14"/>
  <c r="Y287" i="14"/>
  <c r="Y576" i="14"/>
  <c r="Y645" i="14"/>
  <c r="Y18" i="14"/>
  <c r="Y40" i="14"/>
  <c r="Y376" i="14"/>
  <c r="Y593" i="14"/>
  <c r="Y41" i="14"/>
  <c r="Y230" i="14"/>
  <c r="Y21" i="14"/>
  <c r="Y146" i="14"/>
  <c r="Y159" i="14"/>
  <c r="Y455" i="14"/>
  <c r="Y502" i="14"/>
  <c r="Y663" i="14"/>
  <c r="Y518" i="14"/>
  <c r="Y648" i="14"/>
  <c r="Y311" i="14"/>
  <c r="Y564" i="14"/>
  <c r="Y33" i="14"/>
  <c r="Y31" i="14"/>
  <c r="Y209" i="14"/>
  <c r="Y392" i="14"/>
  <c r="Y507" i="14"/>
  <c r="Y538" i="14"/>
  <c r="Y627" i="14"/>
  <c r="Y64" i="14"/>
  <c r="Y162" i="14"/>
  <c r="Y216" i="14"/>
  <c r="Y695" i="14"/>
  <c r="Y526" i="14"/>
  <c r="Y375" i="14"/>
  <c r="Y501" i="14"/>
  <c r="Y169" i="14"/>
  <c r="Y187" i="14"/>
  <c r="Y208" i="14"/>
  <c r="Y434" i="14"/>
  <c r="Y529" i="14"/>
  <c r="Y535" i="14"/>
  <c r="Y567" i="14"/>
  <c r="Y571" i="14"/>
  <c r="Y572" i="14"/>
  <c r="Y610" i="14"/>
  <c r="Y437" i="14"/>
  <c r="Y240" i="14"/>
  <c r="Y333" i="14"/>
  <c r="Y366" i="14"/>
  <c r="Y406" i="14"/>
  <c r="Y644" i="14"/>
  <c r="Y666" i="14"/>
  <c r="Y696" i="14"/>
  <c r="Y670" i="14"/>
  <c r="Y495" i="14"/>
  <c r="Y697" i="14"/>
  <c r="Y379" i="14"/>
  <c r="Y27" i="14"/>
  <c r="Y205" i="14"/>
  <c r="Y291" i="14"/>
  <c r="Y698" i="14"/>
  <c r="Y66" i="14"/>
  <c r="Y699" i="14"/>
  <c r="Y20" i="14"/>
  <c r="Y295" i="14"/>
  <c r="Y447" i="14"/>
  <c r="Y510" i="14"/>
  <c r="Y620" i="14"/>
  <c r="Y668" i="14"/>
  <c r="Y113" i="14"/>
  <c r="Y173" i="14"/>
  <c r="Y288" i="14"/>
  <c r="Y609" i="14"/>
  <c r="Y700" i="14"/>
  <c r="Y17" i="14"/>
  <c r="Y285" i="14"/>
  <c r="Y397" i="14"/>
  <c r="Y214" i="14"/>
  <c r="Y310" i="14"/>
  <c r="Y215" i="14"/>
  <c r="Y307" i="14"/>
  <c r="Y388" i="14"/>
  <c r="Y408" i="14"/>
  <c r="Y586" i="14"/>
  <c r="Y116" i="14"/>
  <c r="Y616" i="14"/>
  <c r="Y164" i="14"/>
  <c r="Y174" i="14"/>
  <c r="Y68" i="14"/>
  <c r="Y275" i="14"/>
  <c r="Y442" i="14"/>
  <c r="Y521" i="14"/>
  <c r="Y309" i="14"/>
  <c r="Y363" i="14"/>
  <c r="Y562" i="14"/>
  <c r="Y196" i="14"/>
  <c r="Y653" i="14"/>
  <c r="Y30" i="14"/>
  <c r="Y73" i="14"/>
  <c r="Y355" i="14"/>
  <c r="Y218" i="14"/>
  <c r="Y292" i="14"/>
  <c r="Y412" i="14"/>
  <c r="Y12" i="14"/>
  <c r="Y35" i="14"/>
  <c r="Y42" i="14"/>
  <c r="Y50" i="14"/>
  <c r="Y83" i="14"/>
  <c r="Y138" i="14"/>
  <c r="Y141" i="14"/>
  <c r="Y163" i="14"/>
  <c r="Y170" i="14"/>
  <c r="Y182" i="14"/>
  <c r="Y210" i="14"/>
  <c r="Y244" i="14"/>
  <c r="Y249" i="14"/>
  <c r="Y258" i="14"/>
  <c r="Y271" i="14"/>
  <c r="Y274" i="14"/>
  <c r="Y276" i="14"/>
  <c r="Y290" i="14"/>
  <c r="Y323" i="14"/>
  <c r="Y369" i="14"/>
  <c r="Y371" i="14"/>
  <c r="Y382" i="14"/>
  <c r="Y393" i="14"/>
  <c r="Y432" i="14"/>
  <c r="Y450" i="14"/>
  <c r="Y462" i="14"/>
  <c r="Y486" i="14"/>
  <c r="Y498" i="14"/>
  <c r="Y503" i="14"/>
  <c r="Y509" i="14"/>
  <c r="Y581" i="14"/>
  <c r="Y597" i="14"/>
  <c r="Y601" i="14"/>
  <c r="Y602" i="14"/>
  <c r="Y607" i="14"/>
  <c r="Y618" i="14"/>
  <c r="Y622" i="14"/>
  <c r="Y641" i="14"/>
  <c r="Y654" i="14"/>
  <c r="Y657" i="14"/>
  <c r="Y661" i="14"/>
  <c r="Y664" i="14"/>
  <c r="Y701" i="14"/>
  <c r="Y491" i="14"/>
  <c r="Y267" i="14"/>
  <c r="Y598" i="14"/>
  <c r="Y588" i="14"/>
  <c r="Y702" i="14"/>
  <c r="Y199" i="14"/>
  <c r="Y499" i="14"/>
  <c r="Y626" i="14"/>
  <c r="Y578" i="14"/>
  <c r="Y71" i="14"/>
  <c r="Y368" i="14"/>
  <c r="Y84" i="14"/>
  <c r="Y103" i="14"/>
  <c r="Y115" i="14"/>
  <c r="Y257" i="14"/>
  <c r="Y669" i="14"/>
  <c r="Y436" i="14"/>
  <c r="Y543" i="14"/>
  <c r="Y561" i="14"/>
  <c r="Y108" i="14"/>
  <c r="Y177" i="14"/>
  <c r="Y62" i="14"/>
  <c r="Y194" i="14"/>
  <c r="Y213" i="14"/>
  <c r="Y353" i="14"/>
  <c r="Y387" i="14"/>
  <c r="Y525" i="14"/>
  <c r="Y634" i="14"/>
  <c r="Y703" i="14"/>
  <c r="Y283" i="14"/>
  <c r="Y439" i="14"/>
  <c r="Y512" i="14"/>
  <c r="Y247" i="14"/>
  <c r="Y149" i="14"/>
  <c r="Y102" i="14"/>
  <c r="Y111" i="14"/>
  <c r="Y243" i="14"/>
  <c r="Y453" i="14"/>
  <c r="Y178" i="14"/>
  <c r="Y38" i="14"/>
  <c r="Y416" i="14"/>
  <c r="Y36" i="14"/>
  <c r="Y88" i="14"/>
  <c r="Y332" i="14"/>
  <c r="Y426" i="14"/>
  <c r="Y63" i="14"/>
  <c r="Y78" i="14"/>
  <c r="Y273" i="14"/>
  <c r="Y573" i="14"/>
  <c r="Y165" i="14"/>
  <c r="Y100" i="14"/>
  <c r="Y313" i="14"/>
  <c r="Y256" i="14"/>
  <c r="Y85" i="14"/>
  <c r="Y410" i="14"/>
  <c r="Y460" i="14"/>
  <c r="Y479" i="14"/>
  <c r="Y335" i="14"/>
  <c r="Y55" i="14"/>
  <c r="Y431" i="14"/>
  <c r="Y109" i="14"/>
  <c r="Y704" i="14"/>
  <c r="Y22" i="14"/>
  <c r="Y26" i="14"/>
  <c r="Y10" i="14"/>
  <c r="Y106" i="14"/>
  <c r="Y142" i="14"/>
  <c r="Y160" i="14"/>
  <c r="Y259" i="14"/>
  <c r="Y316" i="14"/>
  <c r="Y378" i="14"/>
  <c r="Y403" i="14"/>
  <c r="Y407" i="14"/>
  <c r="Y420" i="14"/>
  <c r="Y489" i="14"/>
  <c r="Y541" i="14"/>
  <c r="Y596" i="14"/>
  <c r="Y599" i="14"/>
  <c r="Y643" i="14"/>
  <c r="Y665" i="14"/>
  <c r="Y705" i="14"/>
  <c r="Y706" i="14"/>
  <c r="Y264" i="14"/>
  <c r="Y167" i="14"/>
  <c r="Y650" i="14"/>
  <c r="Y655" i="14"/>
  <c r="X226" i="14"/>
  <c r="X51" i="14"/>
  <c r="X419" i="14"/>
  <c r="X570" i="14"/>
  <c r="X673" i="14"/>
  <c r="X549" i="14"/>
  <c r="X107" i="14"/>
  <c r="X370" i="14"/>
  <c r="X470" i="14"/>
  <c r="X132" i="14"/>
  <c r="X239" i="14"/>
  <c r="X336" i="14"/>
  <c r="X344" i="14"/>
  <c r="X14" i="14"/>
  <c r="X328" i="14"/>
  <c r="X136" i="14"/>
  <c r="X334" i="14"/>
  <c r="X480" i="14"/>
  <c r="X69" i="14"/>
  <c r="X674" i="14"/>
  <c r="X475" i="14"/>
  <c r="X384" i="14"/>
  <c r="X347" i="14"/>
  <c r="X327" i="14"/>
  <c r="X539" i="14"/>
  <c r="X660" i="14"/>
  <c r="X569" i="14"/>
  <c r="X284" i="14"/>
  <c r="X92" i="14"/>
  <c r="X204" i="14"/>
  <c r="X675" i="14"/>
  <c r="X121" i="14"/>
  <c r="X101" i="14"/>
  <c r="X231" i="14"/>
  <c r="X252" i="14"/>
  <c r="X458" i="14"/>
  <c r="X478" i="14"/>
  <c r="X623" i="14"/>
  <c r="X676" i="14"/>
  <c r="X188" i="14"/>
  <c r="X506" i="14"/>
  <c r="X8" i="14"/>
  <c r="X15" i="14"/>
  <c r="X117" i="14"/>
  <c r="X248" i="14"/>
  <c r="X268" i="14"/>
  <c r="X278" i="14"/>
  <c r="X302" i="14"/>
  <c r="X305" i="14"/>
  <c r="X391" i="14"/>
  <c r="X536" i="14"/>
  <c r="X552" i="14"/>
  <c r="X343" i="14"/>
  <c r="X282" i="14"/>
  <c r="X677" i="14"/>
  <c r="X390" i="14"/>
  <c r="X413" i="14"/>
  <c r="X443" i="14"/>
  <c r="X459" i="14"/>
  <c r="X94" i="14"/>
  <c r="X557" i="14"/>
  <c r="X120" i="14"/>
  <c r="X140" i="14"/>
  <c r="X153" i="14"/>
  <c r="X232" i="14"/>
  <c r="X237" i="14"/>
  <c r="X372" i="14"/>
  <c r="X429" i="14"/>
  <c r="X457" i="14"/>
  <c r="X630" i="14"/>
  <c r="X651" i="14"/>
  <c r="X319" i="14"/>
  <c r="X678" i="14"/>
  <c r="X25" i="14"/>
  <c r="X39" i="14"/>
  <c r="X70" i="14"/>
  <c r="X87" i="14"/>
  <c r="X228" i="14"/>
  <c r="X303" i="14"/>
  <c r="X592" i="14"/>
  <c r="X625" i="14"/>
  <c r="X679" i="14"/>
  <c r="X680" i="14"/>
  <c r="X95" i="14"/>
  <c r="X4" i="14"/>
  <c r="X32" i="14"/>
  <c r="X37" i="14"/>
  <c r="X49" i="14"/>
  <c r="X56" i="14"/>
  <c r="X144" i="14"/>
  <c r="X266" i="14"/>
  <c r="X272" i="14"/>
  <c r="X681" i="14"/>
  <c r="X331" i="14"/>
  <c r="X241" i="14"/>
  <c r="X129" i="14"/>
  <c r="X152" i="14"/>
  <c r="X223" i="14"/>
  <c r="X229" i="14"/>
  <c r="X234" i="14"/>
  <c r="X280" i="14"/>
  <c r="X448" i="14"/>
  <c r="X590" i="14"/>
  <c r="X464" i="14"/>
  <c r="X444" i="14"/>
  <c r="X293" i="14"/>
  <c r="X325" i="14"/>
  <c r="X546" i="14"/>
  <c r="X74" i="14"/>
  <c r="X563" i="14"/>
  <c r="X318" i="14"/>
  <c r="X540" i="14"/>
  <c r="X646" i="14"/>
  <c r="X122" i="14"/>
  <c r="X89" i="14"/>
  <c r="X505" i="14"/>
  <c r="X75" i="14"/>
  <c r="X330" i="14"/>
  <c r="X683" i="14"/>
  <c r="X612" i="14"/>
  <c r="X631" i="14"/>
  <c r="X224" i="14"/>
  <c r="X185" i="14"/>
  <c r="X421" i="14"/>
  <c r="X125" i="14"/>
  <c r="X613" i="14"/>
  <c r="X684" i="14"/>
  <c r="X533" i="14"/>
  <c r="X82" i="14"/>
  <c r="X166" i="14"/>
  <c r="X548" i="14"/>
  <c r="X90" i="14"/>
  <c r="X80" i="14"/>
  <c r="X135" i="14"/>
  <c r="X157" i="14"/>
  <c r="X158" i="14"/>
  <c r="X233" i="14"/>
  <c r="X300" i="14"/>
  <c r="X385" i="14"/>
  <c r="X472" i="14"/>
  <c r="X544" i="14"/>
  <c r="X577" i="14"/>
  <c r="X611" i="14"/>
  <c r="X671" i="14"/>
  <c r="X672" i="14"/>
  <c r="X255" i="14"/>
  <c r="X340" i="14"/>
  <c r="X488" i="14"/>
  <c r="X555" i="14"/>
  <c r="X362" i="14"/>
  <c r="X451" i="14"/>
  <c r="X124" i="14"/>
  <c r="X242" i="14"/>
  <c r="X322" i="14"/>
  <c r="X415" i="14"/>
  <c r="X687" i="14"/>
  <c r="X180" i="14"/>
  <c r="X652" i="14"/>
  <c r="X189" i="14"/>
  <c r="X2" i="14"/>
  <c r="X383" i="14"/>
  <c r="X537" i="14"/>
  <c r="X579" i="14"/>
  <c r="X338" i="14"/>
  <c r="X662" i="14"/>
  <c r="X320" i="14"/>
  <c r="X246" i="14"/>
  <c r="X346" i="14"/>
  <c r="X414" i="14"/>
  <c r="X547" i="14"/>
  <c r="X632" i="14"/>
  <c r="X61" i="14"/>
  <c r="X297" i="14"/>
  <c r="X667" i="14"/>
  <c r="X148" i="14"/>
  <c r="X172" i="14"/>
  <c r="X48" i="14"/>
  <c r="X629" i="14"/>
  <c r="X689" i="14"/>
  <c r="X97" i="14"/>
  <c r="X659" i="14"/>
  <c r="X98" i="14"/>
  <c r="X395" i="14"/>
  <c r="X454" i="14"/>
  <c r="X615" i="14"/>
  <c r="X350" i="14"/>
  <c r="X299" i="14"/>
  <c r="X471" i="14"/>
  <c r="X605" i="14"/>
  <c r="X65" i="14"/>
  <c r="X528" i="14"/>
  <c r="X617" i="14"/>
  <c r="X345" i="14"/>
  <c r="X130" i="14"/>
  <c r="X386" i="14"/>
  <c r="X156" i="14"/>
  <c r="X356" i="14"/>
  <c r="X59" i="14"/>
  <c r="X99" i="14"/>
  <c r="X466" i="14"/>
  <c r="X468" i="14"/>
  <c r="X527" i="14"/>
  <c r="X200" i="14"/>
  <c r="X251" i="14"/>
  <c r="X691" i="14"/>
  <c r="X67" i="14"/>
  <c r="X438" i="14"/>
  <c r="X497" i="14"/>
  <c r="X628" i="14"/>
  <c r="X154" i="14"/>
  <c r="X13" i="14"/>
  <c r="X476" i="14"/>
  <c r="X658" i="14"/>
  <c r="X647" i="14"/>
  <c r="X314" i="14"/>
  <c r="X326" i="14"/>
  <c r="X47" i="14"/>
  <c r="X81" i="14"/>
  <c r="X532" i="14"/>
  <c r="X519" i="14"/>
  <c r="X693" i="14"/>
  <c r="X435" i="14"/>
  <c r="X360" i="14"/>
  <c r="X277" i="14"/>
  <c r="X422" i="14"/>
  <c r="X574" i="14"/>
  <c r="X694" i="14"/>
  <c r="X93" i="14"/>
  <c r="X184" i="14"/>
  <c r="X227" i="14"/>
  <c r="X354" i="14"/>
  <c r="X481" i="14"/>
  <c r="X493" i="14"/>
  <c r="X517" i="14"/>
  <c r="X105" i="14"/>
  <c r="X261" i="14"/>
  <c r="X550" i="14"/>
  <c r="X18" i="14"/>
  <c r="X40" i="14"/>
  <c r="X376" i="14"/>
  <c r="X593" i="14"/>
  <c r="X230" i="14"/>
  <c r="X159" i="14"/>
  <c r="X663" i="14"/>
  <c r="X518" i="14"/>
  <c r="X311" i="14"/>
  <c r="X564" i="14"/>
  <c r="X33" i="14"/>
  <c r="X209" i="14"/>
  <c r="X392" i="14"/>
  <c r="X538" i="14"/>
  <c r="X627" i="14"/>
  <c r="X162" i="14"/>
  <c r="X695" i="14"/>
  <c r="X526" i="14"/>
  <c r="X375" i="14"/>
  <c r="X501" i="14"/>
  <c r="X169" i="14"/>
  <c r="X208" i="14"/>
  <c r="X434" i="14"/>
  <c r="X529" i="14"/>
  <c r="X535" i="14"/>
  <c r="X567" i="14"/>
  <c r="X572" i="14"/>
  <c r="X610" i="14"/>
  <c r="X437" i="14"/>
  <c r="X240" i="14"/>
  <c r="X333" i="14"/>
  <c r="X406" i="14"/>
  <c r="X644" i="14"/>
  <c r="X666" i="14"/>
  <c r="X696" i="14"/>
  <c r="X670" i="14"/>
  <c r="X495" i="14"/>
  <c r="X697" i="14"/>
  <c r="X379" i="14"/>
  <c r="X205" i="14"/>
  <c r="X291" i="14"/>
  <c r="X698" i="14"/>
  <c r="X66" i="14"/>
  <c r="X699" i="14"/>
  <c r="X295" i="14"/>
  <c r="X447" i="14"/>
  <c r="X510" i="14"/>
  <c r="X620" i="14"/>
  <c r="X668" i="14"/>
  <c r="X609" i="14"/>
  <c r="X700" i="14"/>
  <c r="X285" i="14"/>
  <c r="X397" i="14"/>
  <c r="X214" i="14"/>
  <c r="X215" i="14"/>
  <c r="X388" i="14"/>
  <c r="X116" i="14"/>
  <c r="X616" i="14"/>
  <c r="X164" i="14"/>
  <c r="X174" i="14"/>
  <c r="X275" i="14"/>
  <c r="X442" i="14"/>
  <c r="X521" i="14"/>
  <c r="X309" i="14"/>
  <c r="X363" i="14"/>
  <c r="X562" i="14"/>
  <c r="X196" i="14"/>
  <c r="X653" i="14"/>
  <c r="X30" i="14"/>
  <c r="X73" i="14"/>
  <c r="X355" i="14"/>
  <c r="X292" i="14"/>
  <c r="X412" i="14"/>
  <c r="X12" i="14"/>
  <c r="X35" i="14"/>
  <c r="X42" i="14"/>
  <c r="X50" i="14"/>
  <c r="X83" i="14"/>
  <c r="X138" i="14"/>
  <c r="X163" i="14"/>
  <c r="X170" i="14"/>
  <c r="X182" i="14"/>
  <c r="X244" i="14"/>
  <c r="X249" i="14"/>
  <c r="X276" i="14"/>
  <c r="X323" i="14"/>
  <c r="X369" i="14"/>
  <c r="X382" i="14"/>
  <c r="X393" i="14"/>
  <c r="X450" i="14"/>
  <c r="X462" i="14"/>
  <c r="X486" i="14"/>
  <c r="X498" i="14"/>
  <c r="X503" i="14"/>
  <c r="X607" i="14"/>
  <c r="X664" i="14"/>
  <c r="X701" i="14"/>
  <c r="X491" i="14"/>
  <c r="X598" i="14"/>
  <c r="X588" i="14"/>
  <c r="X702" i="14"/>
  <c r="X199" i="14"/>
  <c r="X499" i="14"/>
  <c r="X626" i="14"/>
  <c r="X71" i="14"/>
  <c r="X368" i="14"/>
  <c r="X84" i="14"/>
  <c r="X103" i="14"/>
  <c r="X257" i="14"/>
  <c r="X669" i="14"/>
  <c r="X436" i="14"/>
  <c r="X543" i="14"/>
  <c r="X561" i="14"/>
  <c r="X108" i="14"/>
  <c r="X62" i="14"/>
  <c r="X213" i="14"/>
  <c r="X353" i="14"/>
  <c r="X387" i="14"/>
  <c r="X634" i="14"/>
  <c r="X703" i="14"/>
  <c r="X439" i="14"/>
  <c r="X102" i="14"/>
  <c r="X243" i="14"/>
  <c r="X453" i="14"/>
  <c r="X178" i="14"/>
  <c r="X38" i="14"/>
  <c r="X36" i="14"/>
  <c r="X426" i="14"/>
  <c r="X63" i="14"/>
  <c r="X273" i="14"/>
  <c r="X573" i="14"/>
  <c r="X313" i="14"/>
  <c r="X85" i="14"/>
  <c r="X410" i="14"/>
  <c r="X460" i="14"/>
  <c r="X479" i="14"/>
  <c r="X335" i="14"/>
  <c r="X55" i="14"/>
  <c r="X431" i="14"/>
  <c r="X704" i="14"/>
  <c r="X22" i="14"/>
  <c r="X106" i="14"/>
  <c r="X142" i="14"/>
  <c r="X160" i="14"/>
  <c r="X259" i="14"/>
  <c r="X378" i="14"/>
  <c r="X403" i="14"/>
  <c r="X407" i="14"/>
  <c r="X420" i="14"/>
  <c r="X541" i="14"/>
  <c r="X596" i="14"/>
  <c r="X599" i="14"/>
  <c r="X643" i="14"/>
  <c r="X665" i="14"/>
  <c r="X705" i="14"/>
  <c r="X706" i="14"/>
  <c r="X264" i="14"/>
  <c r="X167" i="14"/>
  <c r="K226" i="14"/>
  <c r="K51" i="14"/>
  <c r="K171" i="14"/>
  <c r="K107" i="14"/>
  <c r="K132" i="14"/>
  <c r="K239" i="14"/>
  <c r="K14" i="14"/>
  <c r="K136" i="14"/>
  <c r="K69" i="14"/>
  <c r="K92" i="14"/>
  <c r="K204" i="14"/>
  <c r="K121" i="14"/>
  <c r="K6" i="14"/>
  <c r="K16" i="14"/>
  <c r="K101" i="14"/>
  <c r="K201" i="14"/>
  <c r="K231" i="14"/>
  <c r="K252" i="14"/>
  <c r="K260" i="14"/>
  <c r="K77" i="14"/>
  <c r="K139" i="14"/>
  <c r="K188" i="14"/>
  <c r="K8" i="14"/>
  <c r="K15" i="14"/>
  <c r="K117" i="14"/>
  <c r="K248" i="14"/>
  <c r="K94" i="14"/>
  <c r="K120" i="14"/>
  <c r="K140" i="14"/>
  <c r="K153" i="14"/>
  <c r="K232" i="14"/>
  <c r="K237" i="14"/>
  <c r="K7" i="14"/>
  <c r="K253" i="14"/>
  <c r="K25" i="14"/>
  <c r="K39" i="14"/>
  <c r="K70" i="14"/>
  <c r="K87" i="14"/>
  <c r="K161" i="14"/>
  <c r="K228" i="14"/>
  <c r="K95" i="14"/>
  <c r="K4" i="14"/>
  <c r="K28" i="14"/>
  <c r="K32" i="14"/>
  <c r="K37" i="14"/>
  <c r="K49" i="14"/>
  <c r="K56" i="14"/>
  <c r="K144" i="14"/>
  <c r="K202" i="14"/>
  <c r="K235" i="14"/>
  <c r="K241" i="14"/>
  <c r="K118" i="14"/>
  <c r="K129" i="14"/>
  <c r="K152" i="14"/>
  <c r="K223" i="14"/>
  <c r="K229" i="14"/>
  <c r="K234" i="14"/>
  <c r="K74" i="14"/>
  <c r="K122" i="14"/>
  <c r="K89" i="14"/>
  <c r="K75" i="14"/>
  <c r="K224" i="14"/>
  <c r="K185" i="14"/>
  <c r="K125" i="14"/>
  <c r="K238" i="14"/>
  <c r="K82" i="14"/>
  <c r="K166" i="14"/>
  <c r="K221" i="14"/>
  <c r="K203" i="14"/>
  <c r="K90" i="14"/>
  <c r="K60" i="14"/>
  <c r="K250" i="14"/>
  <c r="K52" i="14"/>
  <c r="K80" i="14"/>
  <c r="K114" i="14"/>
  <c r="K135" i="14"/>
  <c r="K137" i="14"/>
  <c r="K157" i="14"/>
  <c r="K158" i="14"/>
  <c r="K233" i="14"/>
  <c r="K133" i="14"/>
  <c r="K255" i="14"/>
  <c r="K91" i="14"/>
  <c r="K124" i="14"/>
  <c r="K242" i="14"/>
  <c r="K180" i="14"/>
  <c r="K189" i="14"/>
  <c r="K2" i="14"/>
  <c r="K45" i="14"/>
  <c r="K131" i="14"/>
  <c r="K246" i="14"/>
  <c r="K61" i="14"/>
  <c r="K148" i="14"/>
  <c r="K172" i="14"/>
  <c r="K219" i="14"/>
  <c r="K48" i="14"/>
  <c r="K262" i="14"/>
  <c r="K97" i="14"/>
  <c r="K98" i="14"/>
  <c r="K65" i="14"/>
  <c r="K130" i="14"/>
  <c r="K156" i="14"/>
  <c r="K197" i="14"/>
  <c r="K198" i="14"/>
  <c r="K59" i="14"/>
  <c r="K99" i="14"/>
  <c r="K195" i="14"/>
  <c r="K222" i="14"/>
  <c r="K200" i="14"/>
  <c r="K251" i="14"/>
  <c r="K67" i="14"/>
  <c r="K154" i="14"/>
  <c r="K13" i="14"/>
  <c r="K143" i="14"/>
  <c r="K236" i="14"/>
  <c r="K47" i="14"/>
  <c r="K81" i="14"/>
  <c r="K43" i="14"/>
  <c r="K93" i="14"/>
  <c r="K96" i="14"/>
  <c r="K119" i="14"/>
  <c r="K184" i="14"/>
  <c r="K227" i="14"/>
  <c r="K105" i="14"/>
  <c r="K181" i="14"/>
  <c r="K261" i="14"/>
  <c r="K18" i="14"/>
  <c r="K40" i="14"/>
  <c r="K41" i="14"/>
  <c r="K230" i="14"/>
  <c r="K21" i="14"/>
  <c r="K146" i="14"/>
  <c r="K159" i="14"/>
  <c r="K33" i="14"/>
  <c r="K31" i="14"/>
  <c r="K209" i="14"/>
  <c r="K64" i="14"/>
  <c r="K162" i="14"/>
  <c r="K216" i="14"/>
  <c r="K169" i="14"/>
  <c r="K187" i="14"/>
  <c r="K208" i="14"/>
  <c r="K240" i="14"/>
  <c r="K27" i="14"/>
  <c r="K205" i="14"/>
  <c r="K66" i="14"/>
  <c r="K20" i="14"/>
  <c r="K113" i="14"/>
  <c r="K173" i="14"/>
  <c r="K17" i="14"/>
  <c r="K214" i="14"/>
  <c r="K215" i="14"/>
  <c r="K116" i="14"/>
  <c r="K164" i="14"/>
  <c r="K174" i="14"/>
  <c r="K68" i="14"/>
  <c r="K196" i="14"/>
  <c r="K30" i="14"/>
  <c r="K73" i="14"/>
  <c r="K218" i="14"/>
  <c r="K12" i="14"/>
  <c r="K35" i="14"/>
  <c r="K42" i="14"/>
  <c r="K50" i="14"/>
  <c r="K83" i="14"/>
  <c r="K138" i="14"/>
  <c r="K141" i="14"/>
  <c r="K163" i="14"/>
  <c r="K170" i="14"/>
  <c r="K182" i="14"/>
  <c r="K210" i="14"/>
  <c r="K244" i="14"/>
  <c r="K249" i="14"/>
  <c r="K258" i="14"/>
  <c r="K199" i="14"/>
  <c r="K71" i="14"/>
  <c r="K84" i="14"/>
  <c r="K103" i="14"/>
  <c r="K115" i="14"/>
  <c r="K257" i="14"/>
  <c r="K108" i="14"/>
  <c r="K177" i="14"/>
  <c r="K62" i="14"/>
  <c r="K194" i="14"/>
  <c r="K213" i="14"/>
  <c r="K247" i="14"/>
  <c r="K149" i="14"/>
  <c r="K102" i="14"/>
  <c r="K111" i="14"/>
  <c r="K243" i="14"/>
  <c r="K178" i="14"/>
  <c r="K38" i="14"/>
  <c r="K36" i="14"/>
  <c r="K88" i="14"/>
  <c r="K63" i="14"/>
  <c r="K78" i="14"/>
  <c r="K165" i="14"/>
  <c r="K100" i="14"/>
  <c r="K256" i="14"/>
  <c r="K85" i="14"/>
  <c r="K55" i="14"/>
  <c r="K109" i="14"/>
  <c r="K22" i="14"/>
  <c r="K26" i="14"/>
  <c r="K10" i="14"/>
  <c r="K106" i="14"/>
  <c r="K142" i="14"/>
  <c r="K160" i="14"/>
  <c r="K259" i="14"/>
  <c r="K264" i="14"/>
  <c r="K167" i="14"/>
  <c r="G342" i="7"/>
  <c r="F342" i="7"/>
  <c r="H342" i="7" s="1"/>
  <c r="O341" i="7"/>
  <c r="G341" i="7"/>
  <c r="F341" i="7"/>
  <c r="O340" i="7"/>
  <c r="G340" i="7"/>
  <c r="F340" i="7"/>
  <c r="O339" i="7"/>
  <c r="G339" i="7"/>
  <c r="F339" i="7"/>
  <c r="H339" i="7" s="1"/>
  <c r="O338" i="7"/>
  <c r="G338" i="7"/>
  <c r="F338" i="7"/>
  <c r="O337" i="7"/>
  <c r="G337" i="7"/>
  <c r="F337" i="7"/>
  <c r="H337" i="7" s="1"/>
  <c r="O336" i="7"/>
  <c r="G336" i="7"/>
  <c r="F336" i="7"/>
  <c r="O335" i="7"/>
  <c r="G335" i="7"/>
  <c r="F335" i="7"/>
  <c r="H335" i="7" s="1"/>
  <c r="O334" i="7"/>
  <c r="G334" i="7"/>
  <c r="F334" i="7"/>
  <c r="O333" i="7"/>
  <c r="G333" i="7"/>
  <c r="F333" i="7"/>
  <c r="O332" i="7"/>
  <c r="G332" i="7"/>
  <c r="F332" i="7"/>
  <c r="H332" i="7" s="1"/>
  <c r="G331" i="7"/>
  <c r="F331" i="7"/>
  <c r="H331" i="7" s="1"/>
  <c r="G330" i="7"/>
  <c r="F330" i="7"/>
  <c r="G329" i="7"/>
  <c r="F329" i="7"/>
  <c r="H329" i="7" s="1"/>
  <c r="G328" i="7"/>
  <c r="F328" i="7"/>
  <c r="G327" i="7"/>
  <c r="F327" i="7"/>
  <c r="H327" i="7" s="1"/>
  <c r="G326" i="7"/>
  <c r="F326" i="7"/>
  <c r="G325" i="7"/>
  <c r="F325" i="7"/>
  <c r="H325" i="7" s="1"/>
  <c r="G324" i="7"/>
  <c r="F324" i="7"/>
  <c r="G315" i="7"/>
  <c r="F315" i="7"/>
  <c r="G314" i="7"/>
  <c r="F314" i="7"/>
  <c r="O313" i="7"/>
  <c r="G313" i="7"/>
  <c r="F313" i="7"/>
  <c r="H313" i="7" s="1"/>
  <c r="O312" i="7"/>
  <c r="G312" i="7"/>
  <c r="F312" i="7"/>
  <c r="O311" i="7"/>
  <c r="G311" i="7"/>
  <c r="F311" i="7"/>
  <c r="O310" i="7"/>
  <c r="G310" i="7"/>
  <c r="F310" i="7"/>
  <c r="H310" i="7" s="1"/>
  <c r="O309" i="7"/>
  <c r="G309" i="7"/>
  <c r="F309" i="7"/>
  <c r="O308" i="7"/>
  <c r="G308" i="7"/>
  <c r="F308" i="7"/>
  <c r="O307" i="7"/>
  <c r="G307" i="7"/>
  <c r="F307" i="7"/>
  <c r="O306" i="7"/>
  <c r="G306" i="7"/>
  <c r="F306" i="7"/>
  <c r="O305" i="7"/>
  <c r="G305" i="7"/>
  <c r="F305" i="7"/>
  <c r="G304" i="7"/>
  <c r="F304" i="7"/>
  <c r="G303" i="7"/>
  <c r="F303" i="7"/>
  <c r="G302" i="7"/>
  <c r="F302" i="7"/>
  <c r="H302" i="7" s="1"/>
  <c r="G301" i="7"/>
  <c r="F301" i="7"/>
  <c r="G300" i="7"/>
  <c r="F300" i="7"/>
  <c r="G299" i="7"/>
  <c r="F299" i="7"/>
  <c r="G298" i="7"/>
  <c r="F298" i="7"/>
  <c r="H298" i="7" s="1"/>
  <c r="G297" i="7"/>
  <c r="F297" i="7"/>
  <c r="K287" i="7"/>
  <c r="E287" i="7"/>
  <c r="K286" i="7"/>
  <c r="E286" i="7"/>
  <c r="K285" i="7"/>
  <c r="E285" i="7"/>
  <c r="K284" i="7"/>
  <c r="E284" i="7"/>
  <c r="K283" i="7"/>
  <c r="E283" i="7"/>
  <c r="K282" i="7"/>
  <c r="E282" i="7"/>
  <c r="K281" i="7"/>
  <c r="E281" i="7"/>
  <c r="K280" i="7"/>
  <c r="E280" i="7"/>
  <c r="K279" i="7"/>
  <c r="E279" i="7"/>
  <c r="K278" i="7"/>
  <c r="E278" i="7"/>
  <c r="K277" i="7"/>
  <c r="E277" i="7"/>
  <c r="K276" i="7"/>
  <c r="E276" i="7"/>
  <c r="K275" i="7"/>
  <c r="E275" i="7"/>
  <c r="D251" i="7"/>
  <c r="B251" i="7"/>
  <c r="K246" i="7"/>
  <c r="E246" i="7"/>
  <c r="K245" i="7"/>
  <c r="E245" i="7"/>
  <c r="K244" i="7"/>
  <c r="E244" i="7"/>
  <c r="K243" i="7"/>
  <c r="E243" i="7"/>
  <c r="K242" i="7"/>
  <c r="E242" i="7"/>
  <c r="K241" i="7"/>
  <c r="E241" i="7"/>
  <c r="K240" i="7"/>
  <c r="E240" i="7"/>
  <c r="K239" i="7"/>
  <c r="E239" i="7"/>
  <c r="K238" i="7"/>
  <c r="E238" i="7"/>
  <c r="K237" i="7"/>
  <c r="E237" i="7"/>
  <c r="J221" i="7"/>
  <c r="H221" i="7"/>
  <c r="H220" i="7"/>
  <c r="H219" i="7"/>
  <c r="H218" i="7"/>
  <c r="H217" i="7"/>
  <c r="H216" i="7"/>
  <c r="H215" i="7"/>
  <c r="H214" i="7"/>
  <c r="H213" i="7"/>
  <c r="H212" i="7"/>
  <c r="H211" i="7"/>
  <c r="H210" i="7"/>
  <c r="H209" i="7"/>
  <c r="H208" i="7"/>
  <c r="H207" i="7"/>
  <c r="H206" i="7"/>
  <c r="H205" i="7"/>
  <c r="H204" i="7"/>
  <c r="H203" i="7"/>
  <c r="B200" i="7"/>
  <c r="M193" i="7"/>
  <c r="F193" i="7"/>
  <c r="M192" i="7"/>
  <c r="F192" i="7"/>
  <c r="M191" i="7"/>
  <c r="F191" i="7"/>
  <c r="M190" i="7"/>
  <c r="F190" i="7"/>
  <c r="M189" i="7"/>
  <c r="F189" i="7"/>
  <c r="M188" i="7"/>
  <c r="F188" i="7"/>
  <c r="M187" i="7"/>
  <c r="F187" i="7"/>
  <c r="M186" i="7"/>
  <c r="F186" i="7"/>
  <c r="M185" i="7"/>
  <c r="F185" i="7"/>
  <c r="M184" i="7"/>
  <c r="F184" i="7"/>
  <c r="M183" i="7"/>
  <c r="F183" i="7"/>
  <c r="M182" i="7"/>
  <c r="F182" i="7"/>
  <c r="M181" i="7"/>
  <c r="F181" i="7"/>
  <c r="M180" i="7"/>
  <c r="F180" i="7"/>
  <c r="M179" i="7"/>
  <c r="F179" i="7"/>
  <c r="M178" i="7"/>
  <c r="F178" i="7"/>
  <c r="M177" i="7"/>
  <c r="F177" i="7"/>
  <c r="M176" i="7"/>
  <c r="F176" i="7"/>
  <c r="M175" i="7"/>
  <c r="F175" i="7"/>
  <c r="I157" i="7"/>
  <c r="I156" i="7"/>
  <c r="J155" i="7"/>
  <c r="I155" i="7"/>
  <c r="J154" i="7"/>
  <c r="I154" i="7"/>
  <c r="J153" i="7"/>
  <c r="I153" i="7"/>
  <c r="J152" i="7"/>
  <c r="I152" i="7"/>
  <c r="J150" i="7"/>
  <c r="I150" i="7"/>
  <c r="J149" i="7"/>
  <c r="I149" i="7"/>
  <c r="J148" i="7"/>
  <c r="I148" i="7"/>
  <c r="J147" i="7"/>
  <c r="I147" i="7"/>
  <c r="J146" i="7"/>
  <c r="I146" i="7"/>
  <c r="J145" i="7"/>
  <c r="I145" i="7"/>
  <c r="J144" i="7"/>
  <c r="I144" i="7"/>
  <c r="J143" i="7"/>
  <c r="I143" i="7"/>
  <c r="J142" i="7"/>
  <c r="I142" i="7"/>
  <c r="J141" i="7"/>
  <c r="I141" i="7"/>
  <c r="J140" i="7"/>
  <c r="I140" i="7"/>
  <c r="J139" i="7"/>
  <c r="I139" i="7"/>
  <c r="J138" i="7"/>
  <c r="I138" i="7"/>
  <c r="C135" i="7"/>
  <c r="B135" i="7"/>
  <c r="D108" i="7" s="1"/>
  <c r="B108" i="7"/>
  <c r="H102" i="7"/>
  <c r="H101" i="7"/>
  <c r="H100" i="7"/>
  <c r="H99" i="7"/>
  <c r="H98" i="7"/>
  <c r="H97" i="7"/>
  <c r="H96" i="7"/>
  <c r="G89" i="7"/>
  <c r="F89" i="7"/>
  <c r="G88" i="7"/>
  <c r="F88" i="7"/>
  <c r="G87" i="7"/>
  <c r="F87" i="7"/>
  <c r="G86" i="7"/>
  <c r="F86" i="7"/>
  <c r="G85" i="7"/>
  <c r="F85" i="7"/>
  <c r="G84" i="7"/>
  <c r="F84" i="7"/>
  <c r="G83" i="7"/>
  <c r="F83" i="7"/>
  <c r="G82" i="7"/>
  <c r="F82" i="7"/>
  <c r="G81" i="7"/>
  <c r="F81" i="7"/>
  <c r="G80" i="7"/>
  <c r="F80" i="7"/>
  <c r="G79" i="7"/>
  <c r="F79" i="7"/>
  <c r="G78" i="7"/>
  <c r="F78" i="7"/>
  <c r="G77" i="7"/>
  <c r="F77" i="7"/>
  <c r="G76" i="7"/>
  <c r="F76" i="7"/>
  <c r="G75" i="7"/>
  <c r="F75" i="7"/>
  <c r="G74" i="7"/>
  <c r="F74" i="7"/>
  <c r="H74" i="7" s="1"/>
  <c r="G73" i="7"/>
  <c r="F73" i="7"/>
  <c r="G72" i="7"/>
  <c r="F72" i="7"/>
  <c r="G71" i="7"/>
  <c r="F71" i="7"/>
  <c r="B68" i="7"/>
  <c r="F108" i="7" s="1"/>
  <c r="O62" i="7"/>
  <c r="G62" i="7"/>
  <c r="F62" i="7"/>
  <c r="O61" i="7"/>
  <c r="G61" i="7"/>
  <c r="F61" i="7"/>
  <c r="O60" i="7"/>
  <c r="G60" i="7"/>
  <c r="F60" i="7"/>
  <c r="O59" i="7"/>
  <c r="G59" i="7"/>
  <c r="F59" i="7"/>
  <c r="O58" i="7"/>
  <c r="G58" i="7"/>
  <c r="F58" i="7"/>
  <c r="O57" i="7"/>
  <c r="G57" i="7"/>
  <c r="F57" i="7"/>
  <c r="H57" i="7" s="1"/>
  <c r="O56" i="7"/>
  <c r="G56" i="7"/>
  <c r="F56" i="7"/>
  <c r="O55" i="7"/>
  <c r="G55" i="7"/>
  <c r="F55" i="7"/>
  <c r="O54" i="7"/>
  <c r="G54" i="7"/>
  <c r="F54" i="7"/>
  <c r="O53" i="7"/>
  <c r="G53" i="7"/>
  <c r="F53" i="7"/>
  <c r="O52" i="7"/>
  <c r="G52" i="7"/>
  <c r="F52" i="7"/>
  <c r="O51" i="7"/>
  <c r="G51" i="7"/>
  <c r="F51" i="7"/>
  <c r="O50" i="7"/>
  <c r="G50" i="7"/>
  <c r="F50" i="7"/>
  <c r="O49" i="7"/>
  <c r="G49" i="7"/>
  <c r="F49" i="7"/>
  <c r="O48" i="7"/>
  <c r="G48" i="7"/>
  <c r="F48" i="7"/>
  <c r="O47" i="7"/>
  <c r="G47" i="7"/>
  <c r="F47" i="7"/>
  <c r="O46" i="7"/>
  <c r="G46" i="7"/>
  <c r="F46" i="7"/>
  <c r="O45" i="7"/>
  <c r="G45" i="7"/>
  <c r="F45" i="7"/>
  <c r="O44" i="7"/>
  <c r="G44" i="7"/>
  <c r="F44" i="7"/>
  <c r="B41" i="7"/>
  <c r="G32" i="7"/>
  <c r="F32" i="7"/>
  <c r="J31" i="7"/>
  <c r="G31" i="7"/>
  <c r="F31" i="7"/>
  <c r="J30" i="7"/>
  <c r="G30" i="7"/>
  <c r="F30" i="7"/>
  <c r="J29" i="7"/>
  <c r="G29" i="7"/>
  <c r="F29" i="7"/>
  <c r="J28" i="7"/>
  <c r="G28" i="7"/>
  <c r="F28" i="7"/>
  <c r="J27" i="7"/>
  <c r="G27" i="7"/>
  <c r="F27" i="7"/>
  <c r="J26" i="7"/>
  <c r="G26" i="7"/>
  <c r="F26" i="7"/>
  <c r="G19" i="7"/>
  <c r="G17" i="7"/>
  <c r="G15" i="7"/>
  <c r="K14" i="7"/>
  <c r="K15" i="7" s="1"/>
  <c r="G13" i="7"/>
  <c r="G11" i="7"/>
  <c r="G9" i="7"/>
  <c r="G7" i="7"/>
  <c r="AR24" i="6"/>
  <c r="AJ24" i="6"/>
  <c r="AI24" i="6"/>
  <c r="AH24" i="6"/>
  <c r="AR23" i="6"/>
  <c r="AJ23" i="6"/>
  <c r="AI23" i="6"/>
  <c r="AH23" i="6"/>
  <c r="K220" i="7" s="1"/>
  <c r="AR22" i="6"/>
  <c r="AJ22" i="6"/>
  <c r="AI22" i="6"/>
  <c r="AH22" i="6"/>
  <c r="K219" i="7" s="1"/>
  <c r="AR21" i="6"/>
  <c r="AJ21" i="6"/>
  <c r="AI21" i="6"/>
  <c r="AH21" i="6"/>
  <c r="K218" i="7" s="1"/>
  <c r="AR20" i="6"/>
  <c r="AJ20" i="6"/>
  <c r="AI20" i="6"/>
  <c r="AH20" i="6"/>
  <c r="K217" i="7" s="1"/>
  <c r="AR19" i="6"/>
  <c r="AJ19" i="6"/>
  <c r="AI19" i="6"/>
  <c r="AH19" i="6"/>
  <c r="K216" i="7" s="1"/>
  <c r="AR18" i="6"/>
  <c r="AJ18" i="6"/>
  <c r="AI18" i="6"/>
  <c r="AH18" i="6"/>
  <c r="K215" i="7" s="1"/>
  <c r="AR17" i="6"/>
  <c r="AJ17" i="6"/>
  <c r="AI17" i="6"/>
  <c r="AH17" i="6"/>
  <c r="K214" i="7" s="1"/>
  <c r="AR16" i="6"/>
  <c r="AJ16" i="6"/>
  <c r="AI16" i="6"/>
  <c r="AR15" i="6"/>
  <c r="AJ15" i="6"/>
  <c r="AI15" i="6"/>
  <c r="AH15" i="6"/>
  <c r="K212" i="7" s="1"/>
  <c r="AR14" i="6"/>
  <c r="AJ14" i="6"/>
  <c r="AI14" i="6"/>
  <c r="AH14" i="6"/>
  <c r="K211" i="7" s="1"/>
  <c r="AR13" i="6"/>
  <c r="AJ13" i="6"/>
  <c r="AI13" i="6"/>
  <c r="AH13" i="6"/>
  <c r="K210" i="7" s="1"/>
  <c r="AR12" i="6"/>
  <c r="AJ12" i="6"/>
  <c r="AI12" i="6"/>
  <c r="AH12" i="6"/>
  <c r="K209" i="7" s="1"/>
  <c r="AR11" i="6"/>
  <c r="AJ11" i="6"/>
  <c r="AI11" i="6"/>
  <c r="AH11" i="6"/>
  <c r="K208" i="7" s="1"/>
  <c r="AR10" i="6"/>
  <c r="AJ10" i="6"/>
  <c r="AI10" i="6"/>
  <c r="AH10" i="6"/>
  <c r="K207" i="7" s="1"/>
  <c r="AR9" i="6"/>
  <c r="AJ9" i="6"/>
  <c r="AI9" i="6"/>
  <c r="AH9" i="6"/>
  <c r="K206" i="7" s="1"/>
  <c r="AR8" i="6"/>
  <c r="AJ8" i="6"/>
  <c r="AI8" i="6"/>
  <c r="AH8" i="6"/>
  <c r="K205" i="7" s="1"/>
  <c r="AR7" i="6"/>
  <c r="AJ7" i="6"/>
  <c r="AI7" i="6"/>
  <c r="AH7" i="6"/>
  <c r="K204" i="7" s="1"/>
  <c r="AR6" i="6"/>
  <c r="AJ6" i="6"/>
  <c r="AI6" i="6"/>
  <c r="AH6" i="6"/>
  <c r="K203" i="7" s="1"/>
  <c r="S500" i="14" l="1"/>
  <c r="H297" i="7"/>
  <c r="S551" i="14"/>
  <c r="S31" i="14"/>
  <c r="S624" i="14"/>
  <c r="S49" i="14"/>
  <c r="S47" i="14"/>
  <c r="AP9" i="14"/>
  <c r="AP5" i="14"/>
  <c r="AP445" i="14"/>
  <c r="AP54" i="14"/>
  <c r="AP46" i="14"/>
  <c r="AP57" i="14"/>
  <c r="AP44" i="14"/>
  <c r="AP4" i="14"/>
  <c r="AP6" i="14"/>
  <c r="AP8" i="14"/>
  <c r="AP10" i="14"/>
  <c r="AP11" i="14"/>
  <c r="AP12" i="14"/>
  <c r="AP13" i="14"/>
  <c r="AP14" i="14"/>
  <c r="AP15" i="14"/>
  <c r="AP16" i="14"/>
  <c r="AP17" i="14"/>
  <c r="AP18" i="14"/>
  <c r="AP20" i="14"/>
  <c r="AP21" i="14"/>
  <c r="AP22" i="14"/>
  <c r="AP25" i="14"/>
  <c r="AP26" i="14"/>
  <c r="AP27" i="14"/>
  <c r="AP28" i="14"/>
  <c r="AP30" i="14"/>
  <c r="AP31" i="14"/>
  <c r="AP32" i="14"/>
  <c r="AP33" i="14"/>
  <c r="AP35" i="14"/>
  <c r="AP36" i="14"/>
  <c r="AP37" i="14"/>
  <c r="S353" i="14"/>
  <c r="H86" i="7"/>
  <c r="ER4" i="14"/>
  <c r="ER6" i="14"/>
  <c r="ER7" i="14"/>
  <c r="ER8" i="14"/>
  <c r="ER10" i="14"/>
  <c r="ER11" i="14"/>
  <c r="ER12" i="14"/>
  <c r="ER13" i="14"/>
  <c r="ER14" i="14"/>
  <c r="ER15" i="14"/>
  <c r="ER16" i="14"/>
  <c r="ER17" i="14"/>
  <c r="S509" i="14"/>
  <c r="S396" i="14"/>
  <c r="ER3" i="14"/>
  <c r="ER9" i="14"/>
  <c r="ER604" i="14"/>
  <c r="ER5" i="14"/>
  <c r="ER445" i="14"/>
  <c r="ER18" i="14"/>
  <c r="ER20" i="14"/>
  <c r="ER21" i="14"/>
  <c r="ER22" i="14"/>
  <c r="ER23" i="14"/>
  <c r="ER24" i="14"/>
  <c r="ER25" i="14"/>
  <c r="ER26" i="14"/>
  <c r="ER27" i="14"/>
  <c r="ER28" i="14"/>
  <c r="ER29" i="14"/>
  <c r="ER30" i="14"/>
  <c r="ER31" i="14"/>
  <c r="ER32" i="14"/>
  <c r="ER34" i="14"/>
  <c r="ER35" i="14"/>
  <c r="ER39" i="14"/>
  <c r="ER40" i="14"/>
  <c r="ER41" i="14"/>
  <c r="ER42" i="14"/>
  <c r="ER43" i="14"/>
  <c r="ER44" i="14"/>
  <c r="ER45" i="14"/>
  <c r="ER46" i="14"/>
  <c r="ER47" i="14"/>
  <c r="ER48" i="14"/>
  <c r="ER49" i="14"/>
  <c r="ER33" i="14"/>
  <c r="ER38" i="14"/>
  <c r="ER50" i="14"/>
  <c r="ER51" i="14"/>
  <c r="ER53" i="14"/>
  <c r="ER54" i="14"/>
  <c r="ER55" i="14"/>
  <c r="ER56" i="14"/>
  <c r="ER57" i="14"/>
  <c r="ER58" i="14"/>
  <c r="ER59" i="14"/>
  <c r="ER60" i="14"/>
  <c r="ER61" i="14"/>
  <c r="ER62" i="14"/>
  <c r="ER63" i="14"/>
  <c r="ER64" i="14"/>
  <c r="ER67" i="14"/>
  <c r="ER69" i="14"/>
  <c r="ER70" i="14"/>
  <c r="ER71" i="14"/>
  <c r="ER72" i="14"/>
  <c r="AP23" i="14"/>
  <c r="AP604" i="14"/>
  <c r="ER73" i="14"/>
  <c r="ER74" i="14"/>
  <c r="ER75" i="14"/>
  <c r="ER76" i="14"/>
  <c r="ER77" i="14"/>
  <c r="ER78" i="14"/>
  <c r="ER79" i="14"/>
  <c r="ER80" i="14"/>
  <c r="ER81" i="14"/>
  <c r="ER82" i="14"/>
  <c r="ER83" i="14"/>
  <c r="ER84" i="14"/>
  <c r="ER85" i="14"/>
  <c r="ER86" i="14"/>
  <c r="ER87" i="14"/>
  <c r="ER88" i="14"/>
  <c r="ER89" i="14"/>
  <c r="ER90" i="14"/>
  <c r="ER91" i="14"/>
  <c r="ER92" i="14"/>
  <c r="ER93" i="14"/>
  <c r="ER94" i="14"/>
  <c r="ER95" i="14"/>
  <c r="ER96" i="14"/>
  <c r="ER97" i="14"/>
  <c r="ER98" i="14"/>
  <c r="ER99" i="14"/>
  <c r="ER100" i="14"/>
  <c r="ER101" i="14"/>
  <c r="ER102" i="14"/>
  <c r="ER103" i="14"/>
  <c r="ER104" i="14"/>
  <c r="ER105" i="14"/>
  <c r="ER106" i="14"/>
  <c r="ER107" i="14"/>
  <c r="ER108" i="14"/>
  <c r="ER109" i="14"/>
  <c r="ER110" i="14"/>
  <c r="ER111" i="14"/>
  <c r="ER112" i="14"/>
  <c r="ER113" i="14"/>
  <c r="ER114" i="14"/>
  <c r="ER115" i="14"/>
  <c r="ER116" i="14"/>
  <c r="ER117" i="14"/>
  <c r="ER118" i="14"/>
  <c r="ER119" i="14"/>
  <c r="ER120" i="14"/>
  <c r="ER121" i="14"/>
  <c r="ER122" i="14"/>
  <c r="ER123" i="14"/>
  <c r="ER124" i="14"/>
  <c r="ER125" i="14"/>
  <c r="ER126" i="14"/>
  <c r="ER127" i="14"/>
  <c r="ER128" i="14"/>
  <c r="ER129" i="14"/>
  <c r="ER130" i="14"/>
  <c r="ER131" i="14"/>
  <c r="ER132" i="14"/>
  <c r="ER133" i="14"/>
  <c r="ER134" i="14"/>
  <c r="ER135" i="14"/>
  <c r="ER136" i="14"/>
  <c r="ER137" i="14"/>
  <c r="ER138" i="14"/>
  <c r="ER139" i="14"/>
  <c r="ER140" i="14"/>
  <c r="ER141" i="14"/>
  <c r="ER142" i="14"/>
  <c r="ER143" i="14"/>
  <c r="ER144" i="14"/>
  <c r="ER145" i="14"/>
  <c r="ER146" i="14"/>
  <c r="ER147" i="14"/>
  <c r="ER148" i="14"/>
  <c r="ER149" i="14"/>
  <c r="ER150" i="14"/>
  <c r="ER151" i="14"/>
  <c r="ER152" i="14"/>
  <c r="ER153" i="14"/>
  <c r="ER154" i="14"/>
  <c r="ER155" i="14"/>
  <c r="ER156" i="14"/>
  <c r="ER157" i="14"/>
  <c r="ER158" i="14"/>
  <c r="ER159" i="14"/>
  <c r="ER160" i="14"/>
  <c r="ER161" i="14"/>
  <c r="ER162" i="14"/>
  <c r="ER163" i="14"/>
  <c r="ER164" i="14"/>
  <c r="ER165" i="14"/>
  <c r="ER166" i="14"/>
  <c r="ER167" i="14"/>
  <c r="ER168" i="14"/>
  <c r="ER169" i="14"/>
  <c r="ER170" i="14"/>
  <c r="ER171" i="14"/>
  <c r="ER172" i="14"/>
  <c r="ER173" i="14"/>
  <c r="ER174" i="14"/>
  <c r="ER175" i="14"/>
  <c r="ER176" i="14"/>
  <c r="ER177" i="14"/>
  <c r="ER178" i="14"/>
  <c r="ER179" i="14"/>
  <c r="ER180" i="14"/>
  <c r="ER181" i="14"/>
  <c r="ER182" i="14"/>
  <c r="ER183" i="14"/>
  <c r="ER184" i="14"/>
  <c r="ER185" i="14"/>
  <c r="ER186" i="14"/>
  <c r="ER187" i="14"/>
  <c r="ER188" i="14"/>
  <c r="ER190" i="14"/>
  <c r="ER191" i="14"/>
  <c r="ER192" i="14"/>
  <c r="ER193" i="14"/>
  <c r="ER194" i="14"/>
  <c r="ER195" i="14"/>
  <c r="ER196" i="14"/>
  <c r="ER197" i="14"/>
  <c r="ER198" i="14"/>
  <c r="ER199" i="14"/>
  <c r="ER200" i="14"/>
  <c r="ER201" i="14"/>
  <c r="ER202" i="14"/>
  <c r="ER19" i="14"/>
  <c r="ER66" i="14"/>
  <c r="ER203" i="14"/>
  <c r="ER204" i="14"/>
  <c r="ER205" i="14"/>
  <c r="ER206" i="14"/>
  <c r="ER207" i="14"/>
  <c r="ER208" i="14"/>
  <c r="ER209" i="14"/>
  <c r="ER210" i="14"/>
  <c r="ER211" i="14"/>
  <c r="ER212" i="14"/>
  <c r="ER213" i="14"/>
  <c r="ER214" i="14"/>
  <c r="ER215" i="14"/>
  <c r="ER216" i="14"/>
  <c r="ER217" i="14"/>
  <c r="ER218" i="14"/>
  <c r="ER219" i="14"/>
  <c r="ER220" i="14"/>
  <c r="ER221" i="14"/>
  <c r="ER222" i="14"/>
  <c r="ER223" i="14"/>
  <c r="ER224" i="14"/>
  <c r="ER225" i="14"/>
  <c r="ER226" i="14"/>
  <c r="ER227" i="14"/>
  <c r="ER228" i="14"/>
  <c r="ER229" i="14"/>
  <c r="ER230" i="14"/>
  <c r="ER231" i="14"/>
  <c r="ER232" i="14"/>
  <c r="ER233" i="14"/>
  <c r="ER234" i="14"/>
  <c r="ER235" i="14"/>
  <c r="ER236" i="14"/>
  <c r="ER237" i="14"/>
  <c r="ER238" i="14"/>
  <c r="ER239" i="14"/>
  <c r="ER240" i="14"/>
  <c r="ER241" i="14"/>
  <c r="ER242" i="14"/>
  <c r="ER243" i="14"/>
  <c r="ER244" i="14"/>
  <c r="ER245" i="14"/>
  <c r="ER246" i="14"/>
  <c r="ER247" i="14"/>
  <c r="ER248" i="14"/>
  <c r="ER249" i="14"/>
  <c r="ER250" i="14"/>
  <c r="ER251" i="14"/>
  <c r="ER252" i="14"/>
  <c r="ER253" i="14"/>
  <c r="ER254" i="14"/>
  <c r="ER255" i="14"/>
  <c r="ER256" i="14"/>
  <c r="ER257" i="14"/>
  <c r="ER258" i="14"/>
  <c r="ER259" i="14"/>
  <c r="ER260" i="14"/>
  <c r="ER261" i="14"/>
  <c r="ER262" i="14"/>
  <c r="ER263" i="14"/>
  <c r="ER264" i="14"/>
  <c r="ER265" i="14"/>
  <c r="ER266" i="14"/>
  <c r="ER267" i="14"/>
  <c r="ER268" i="14"/>
  <c r="ER269" i="14"/>
  <c r="ER270" i="14"/>
  <c r="ER271" i="14"/>
  <c r="ER272" i="14"/>
  <c r="ER273" i="14"/>
  <c r="ER274" i="14"/>
  <c r="ER275" i="14"/>
  <c r="ER276" i="14"/>
  <c r="ER277" i="14"/>
  <c r="ER278" i="14"/>
  <c r="ER279" i="14"/>
  <c r="ER280" i="14"/>
  <c r="ER281" i="14"/>
  <c r="ER282" i="14"/>
  <c r="ER283" i="14"/>
  <c r="ER284" i="14"/>
  <c r="ER285" i="14"/>
  <c r="ER286" i="14"/>
  <c r="ER287" i="14"/>
  <c r="ER288" i="14"/>
  <c r="ER289" i="14"/>
  <c r="ER290" i="14"/>
  <c r="ER291" i="14"/>
  <c r="ER292" i="14"/>
  <c r="ER293" i="14"/>
  <c r="ER294" i="14"/>
  <c r="ER295" i="14"/>
  <c r="ER296" i="14"/>
  <c r="ER297" i="14"/>
  <c r="ER298" i="14"/>
  <c r="ER299" i="14"/>
  <c r="ER300" i="14"/>
  <c r="ER301" i="14"/>
  <c r="ER302" i="14"/>
  <c r="ER303" i="14"/>
  <c r="ER304" i="14"/>
  <c r="ER305" i="14"/>
  <c r="ER306" i="14"/>
  <c r="ER307" i="14"/>
  <c r="ER308" i="14"/>
  <c r="ER309" i="14"/>
  <c r="ER310" i="14"/>
  <c r="ER311" i="14"/>
  <c r="ER312" i="14"/>
  <c r="ER313" i="14"/>
  <c r="ER314" i="14"/>
  <c r="ER315" i="14"/>
  <c r="ER316" i="14"/>
  <c r="ER317" i="14"/>
  <c r="ER318" i="14"/>
  <c r="ER319" i="14"/>
  <c r="ER320" i="14"/>
  <c r="ER321" i="14"/>
  <c r="ER322" i="14"/>
  <c r="ER323" i="14"/>
  <c r="ER324" i="14"/>
  <c r="ER325" i="14"/>
  <c r="ER326" i="14"/>
  <c r="ER327" i="14"/>
  <c r="ER328" i="14"/>
  <c r="ER329" i="14"/>
  <c r="ER330" i="14"/>
  <c r="ER331" i="14"/>
  <c r="ER332" i="14"/>
  <c r="ER333" i="14"/>
  <c r="ER334" i="14"/>
  <c r="ER335" i="14"/>
  <c r="ER336" i="14"/>
  <c r="ER337" i="14"/>
  <c r="ER338" i="14"/>
  <c r="ER339" i="14"/>
  <c r="ER340" i="14"/>
  <c r="ER341" i="14"/>
  <c r="ER342" i="14"/>
  <c r="ER343" i="14"/>
  <c r="ER344" i="14"/>
  <c r="ER345" i="14"/>
  <c r="ER346" i="14"/>
  <c r="ER347" i="14"/>
  <c r="ER348" i="14"/>
  <c r="ER349" i="14"/>
  <c r="ER350" i="14"/>
  <c r="ER351" i="14"/>
  <c r="ER352" i="14"/>
  <c r="ER353" i="14"/>
  <c r="ER354" i="14"/>
  <c r="ER355" i="14"/>
  <c r="ER356" i="14"/>
  <c r="ER357" i="14"/>
  <c r="ER358" i="14"/>
  <c r="ER359" i="14"/>
  <c r="ER360" i="14"/>
  <c r="ER361" i="14"/>
  <c r="ER362" i="14"/>
  <c r="ER363" i="14"/>
  <c r="ER364" i="14"/>
  <c r="ER365" i="14"/>
  <c r="ER366" i="14"/>
  <c r="ER367" i="14"/>
  <c r="ER368" i="14"/>
  <c r="ER369" i="14"/>
  <c r="ER370" i="14"/>
  <c r="ER371" i="14"/>
  <c r="ER372" i="14"/>
  <c r="ER373" i="14"/>
  <c r="ER374" i="14"/>
  <c r="ER375" i="14"/>
  <c r="ER376" i="14"/>
  <c r="ER377" i="14"/>
  <c r="ER378" i="14"/>
  <c r="ER379" i="14"/>
  <c r="ER380" i="14"/>
  <c r="ER381" i="14"/>
  <c r="ER382" i="14"/>
  <c r="ER383" i="14"/>
  <c r="ER384" i="14"/>
  <c r="ER385" i="14"/>
  <c r="ER386" i="14"/>
  <c r="ER387" i="14"/>
  <c r="ER388" i="14"/>
  <c r="ER389" i="14"/>
  <c r="ER390" i="14"/>
  <c r="ER391" i="14"/>
  <c r="ER392" i="14"/>
  <c r="ER393" i="14"/>
  <c r="ER394" i="14"/>
  <c r="ER395" i="14"/>
  <c r="ER396" i="14"/>
  <c r="ER397" i="14"/>
  <c r="ER398" i="14"/>
  <c r="ER399" i="14"/>
  <c r="ER400" i="14"/>
  <c r="ER401" i="14"/>
  <c r="ER402" i="14"/>
  <c r="ER403" i="14"/>
  <c r="ER404" i="14"/>
  <c r="ER405" i="14"/>
  <c r="ER406" i="14"/>
  <c r="ER407" i="14"/>
  <c r="ER408" i="14"/>
  <c r="ER409" i="14"/>
  <c r="ER410" i="14"/>
  <c r="ER411" i="14"/>
  <c r="ER412" i="14"/>
  <c r="ER413" i="14"/>
  <c r="ER414" i="14"/>
  <c r="ER415" i="14"/>
  <c r="ER416" i="14"/>
  <c r="ER417" i="14"/>
  <c r="ER418" i="14"/>
  <c r="ER419" i="14"/>
  <c r="ER420" i="14"/>
  <c r="ER421" i="14"/>
  <c r="ER422" i="14"/>
  <c r="ER423" i="14"/>
  <c r="ER424" i="14"/>
  <c r="ER425" i="14"/>
  <c r="ER426" i="14"/>
  <c r="ER427" i="14"/>
  <c r="ER428" i="14"/>
  <c r="ER429" i="14"/>
  <c r="ER430" i="14"/>
  <c r="ER431" i="14"/>
  <c r="ER432" i="14"/>
  <c r="ER433" i="14"/>
  <c r="ER434" i="14"/>
  <c r="ER435" i="14"/>
  <c r="ER436" i="14"/>
  <c r="ER437" i="14"/>
  <c r="ER438" i="14"/>
  <c r="ER439" i="14"/>
  <c r="ER440" i="14"/>
  <c r="ER441" i="14"/>
  <c r="ER442" i="14"/>
  <c r="ER443" i="14"/>
  <c r="ER444" i="14"/>
  <c r="ER446" i="14"/>
  <c r="ER447" i="14"/>
  <c r="ER448" i="14"/>
  <c r="ER449" i="14"/>
  <c r="ER450" i="14"/>
  <c r="ER451" i="14"/>
  <c r="ER452" i="14"/>
  <c r="ER453" i="14"/>
  <c r="ER454" i="14"/>
  <c r="ER455" i="14"/>
  <c r="ER456" i="14"/>
  <c r="ER457" i="14"/>
  <c r="ER458" i="14"/>
  <c r="ER459" i="14"/>
  <c r="ER460" i="14"/>
  <c r="ER461" i="14"/>
  <c r="ER462" i="14"/>
  <c r="ER463" i="14"/>
  <c r="ER464" i="14"/>
  <c r="ER465" i="14"/>
  <c r="ER466" i="14"/>
  <c r="ER467" i="14"/>
  <c r="ER468" i="14"/>
  <c r="ER469" i="14"/>
  <c r="ER470" i="14"/>
  <c r="ER471" i="14"/>
  <c r="ER472" i="14"/>
  <c r="ER473" i="14"/>
  <c r="ER474" i="14"/>
  <c r="ER475" i="14"/>
  <c r="ER476" i="14"/>
  <c r="ER477" i="14"/>
  <c r="ER478" i="14"/>
  <c r="ER479" i="14"/>
  <c r="ER480" i="14"/>
  <c r="ER481" i="14"/>
  <c r="ER482" i="14"/>
  <c r="ER483" i="14"/>
  <c r="ER484" i="14"/>
  <c r="ER485" i="14"/>
  <c r="ER486" i="14"/>
  <c r="ER487" i="14"/>
  <c r="ER488" i="14"/>
  <c r="ER489" i="14"/>
  <c r="ER490" i="14"/>
  <c r="ER491" i="14"/>
  <c r="ER492" i="14"/>
  <c r="ER493" i="14"/>
  <c r="ER494" i="14"/>
  <c r="ER495" i="14"/>
  <c r="ER496" i="14"/>
  <c r="ER497" i="14"/>
  <c r="ER498" i="14"/>
  <c r="ER499" i="14"/>
  <c r="ER500" i="14"/>
  <c r="ER501" i="14"/>
  <c r="ER502" i="14"/>
  <c r="ER503" i="14"/>
  <c r="ER504" i="14"/>
  <c r="ER505" i="14"/>
  <c r="ER506" i="14"/>
  <c r="ER507" i="14"/>
  <c r="ER508" i="14"/>
  <c r="ER509" i="14"/>
  <c r="ER510" i="14"/>
  <c r="ER511" i="14"/>
  <c r="ER512" i="14"/>
  <c r="ER513" i="14"/>
  <c r="ER514" i="14"/>
  <c r="ER515" i="14"/>
  <c r="ER516" i="14"/>
  <c r="ER517" i="14"/>
  <c r="ER518" i="14"/>
  <c r="ER519" i="14"/>
  <c r="ER520" i="14"/>
  <c r="ER521" i="14"/>
  <c r="ER522" i="14"/>
  <c r="ER523" i="14"/>
  <c r="ER524" i="14"/>
  <c r="ER525" i="14"/>
  <c r="ER526" i="14"/>
  <c r="ER527" i="14"/>
  <c r="ER528" i="14"/>
  <c r="ER529" i="14"/>
  <c r="ER530" i="14"/>
  <c r="ER531" i="14"/>
  <c r="ER532" i="14"/>
  <c r="ER533" i="14"/>
  <c r="ER534" i="14"/>
  <c r="ER535" i="14"/>
  <c r="ER536" i="14"/>
  <c r="ER537" i="14"/>
  <c r="ER538" i="14"/>
  <c r="ER539" i="14"/>
  <c r="ER540" i="14"/>
  <c r="ER541" i="14"/>
  <c r="ER542" i="14"/>
  <c r="ER543" i="14"/>
  <c r="ER544" i="14"/>
  <c r="ER545" i="14"/>
  <c r="ER546" i="14"/>
  <c r="ER547" i="14"/>
  <c r="ER548" i="14"/>
  <c r="ER549" i="14"/>
  <c r="ER550" i="14"/>
  <c r="ER551" i="14"/>
  <c r="ER552" i="14"/>
  <c r="ER553" i="14"/>
  <c r="ER554" i="14"/>
  <c r="ER555" i="14"/>
  <c r="ER556" i="14"/>
  <c r="ER557" i="14"/>
  <c r="ER558" i="14"/>
  <c r="ER559" i="14"/>
  <c r="ER560" i="14"/>
  <c r="ER561" i="14"/>
  <c r="ER562" i="14"/>
  <c r="ER563" i="14"/>
  <c r="ER564" i="14"/>
  <c r="ER565" i="14"/>
  <c r="ER566" i="14"/>
  <c r="ER567" i="14"/>
  <c r="ER568" i="14"/>
  <c r="ER569" i="14"/>
  <c r="ER570" i="14"/>
  <c r="ER571" i="14"/>
  <c r="ER572" i="14"/>
  <c r="ER573" i="14"/>
  <c r="ER574" i="14"/>
  <c r="ER575" i="14"/>
  <c r="ER576" i="14"/>
  <c r="ER577" i="14"/>
  <c r="ER578" i="14"/>
  <c r="ER579" i="14"/>
  <c r="ER580" i="14"/>
  <c r="ER581" i="14"/>
  <c r="ER582" i="14"/>
  <c r="ER583" i="14"/>
  <c r="ER584" i="14"/>
  <c r="ER585" i="14"/>
  <c r="ER586" i="14"/>
  <c r="ER587" i="14"/>
  <c r="ER588" i="14"/>
  <c r="ER589" i="14"/>
  <c r="ER590" i="14"/>
  <c r="ER591" i="14"/>
  <c r="ER592" i="14"/>
  <c r="ER593" i="14"/>
  <c r="ER594" i="14"/>
  <c r="ER595" i="14"/>
  <c r="ER596" i="14"/>
  <c r="ER597" i="14"/>
  <c r="ER598" i="14"/>
  <c r="ER599" i="14"/>
  <c r="ER600" i="14"/>
  <c r="ER601" i="14"/>
  <c r="ER602" i="14"/>
  <c r="ER603" i="14"/>
  <c r="ER605" i="14"/>
  <c r="ER606" i="14"/>
  <c r="ER607" i="14"/>
  <c r="ER608" i="14"/>
  <c r="ER609" i="14"/>
  <c r="ER610" i="14"/>
  <c r="ER611" i="14"/>
  <c r="ER612" i="14"/>
  <c r="ER613" i="14"/>
  <c r="ER614" i="14"/>
  <c r="ER615" i="14"/>
  <c r="ER616" i="14"/>
  <c r="ER617" i="14"/>
  <c r="ER618" i="14"/>
  <c r="ER619" i="14"/>
  <c r="ER620" i="14"/>
  <c r="ER621" i="14"/>
  <c r="ER622" i="14"/>
  <c r="ER623" i="14"/>
  <c r="ER624" i="14"/>
  <c r="ER625" i="14"/>
  <c r="ER626" i="14"/>
  <c r="ER627" i="14"/>
  <c r="ER628" i="14"/>
  <c r="ER629" i="14"/>
  <c r="ER630" i="14"/>
  <c r="ER631" i="14"/>
  <c r="ER632" i="14"/>
  <c r="ER633" i="14"/>
  <c r="ER634" i="14"/>
  <c r="ER635" i="14"/>
  <c r="ER636" i="14"/>
  <c r="ER637" i="14"/>
  <c r="ER638" i="14"/>
  <c r="ER639" i="14"/>
  <c r="ER640" i="14"/>
  <c r="ER641" i="14"/>
  <c r="ER642" i="14"/>
  <c r="ER643" i="14"/>
  <c r="ER644" i="14"/>
  <c r="ER645" i="14"/>
  <c r="ER646" i="14"/>
  <c r="ER647" i="14"/>
  <c r="ER648" i="14"/>
  <c r="ER649" i="14"/>
  <c r="ER650" i="14"/>
  <c r="ER651" i="14"/>
  <c r="ER652" i="14"/>
  <c r="ER653" i="14"/>
  <c r="ER654" i="14"/>
  <c r="ER655" i="14"/>
  <c r="ER656" i="14"/>
  <c r="ER657" i="14"/>
  <c r="ER658" i="14"/>
  <c r="ER659" i="14"/>
  <c r="ER660" i="14"/>
  <c r="ER661" i="14"/>
  <c r="ER662" i="14"/>
  <c r="ER663" i="14"/>
  <c r="ER664" i="14"/>
  <c r="ER665" i="14"/>
  <c r="ER666" i="14"/>
  <c r="ER667" i="14"/>
  <c r="ER668" i="14"/>
  <c r="ER669" i="14"/>
  <c r="ER670" i="14"/>
  <c r="ER671" i="14"/>
  <c r="ER672" i="14"/>
  <c r="ER673" i="14"/>
  <c r="ER674" i="14"/>
  <c r="ER675" i="14"/>
  <c r="ER676" i="14"/>
  <c r="ER677" i="14"/>
  <c r="ER678" i="14"/>
  <c r="ER679" i="14"/>
  <c r="ER680" i="14"/>
  <c r="ER681" i="14"/>
  <c r="ER682" i="14"/>
  <c r="ER683" i="14"/>
  <c r="ER684" i="14"/>
  <c r="ER685" i="14"/>
  <c r="ER686" i="14"/>
  <c r="ER687" i="14"/>
  <c r="ER688" i="14"/>
  <c r="ER689" i="14"/>
  <c r="ER690" i="14"/>
  <c r="ER691" i="14"/>
  <c r="ER692" i="14"/>
  <c r="ER693" i="14"/>
  <c r="ER694" i="14"/>
  <c r="ER695" i="14"/>
  <c r="ER696" i="14"/>
  <c r="ER697" i="14"/>
  <c r="ER698" i="14"/>
  <c r="ER699" i="14"/>
  <c r="ER700" i="14"/>
  <c r="ER701" i="14"/>
  <c r="ER702" i="14"/>
  <c r="ER703" i="14"/>
  <c r="ER704" i="14"/>
  <c r="ER705" i="14"/>
  <c r="ER706" i="14"/>
  <c r="FF221" i="14"/>
  <c r="FF293" i="14"/>
  <c r="FF212" i="14"/>
  <c r="L9" i="14"/>
  <c r="L604" i="14"/>
  <c r="L5" i="14"/>
  <c r="L445" i="14"/>
  <c r="ER189" i="14"/>
  <c r="ER36" i="14"/>
  <c r="ER68" i="14"/>
  <c r="ER52" i="14"/>
  <c r="S626" i="14"/>
  <c r="I221" i="7"/>
  <c r="ER37" i="14"/>
  <c r="ER65" i="14"/>
  <c r="F204" i="7"/>
  <c r="F205" i="7"/>
  <c r="F206" i="7"/>
  <c r="F207" i="7"/>
  <c r="F208" i="7"/>
  <c r="F209" i="7"/>
  <c r="F210" i="7"/>
  <c r="F211" i="7"/>
  <c r="F212" i="7"/>
  <c r="F213" i="7"/>
  <c r="F214" i="7"/>
  <c r="F215" i="7"/>
  <c r="F216" i="7"/>
  <c r="F217" i="7"/>
  <c r="F218" i="7"/>
  <c r="F219" i="7"/>
  <c r="F220" i="7"/>
  <c r="F221" i="7"/>
  <c r="S151" i="14"/>
  <c r="FF2" i="14"/>
  <c r="L2" i="14" s="1"/>
  <c r="H75" i="7"/>
  <c r="F203" i="7"/>
  <c r="H80" i="7"/>
  <c r="AP514" i="14"/>
  <c r="AP545" i="14"/>
  <c r="AP402" i="14"/>
  <c r="AP86" i="14"/>
  <c r="AP134" i="14"/>
  <c r="AP191" i="14"/>
  <c r="AP542" i="14"/>
  <c r="AP175" i="14"/>
  <c r="AP329" i="14"/>
  <c r="AP193" i="14"/>
  <c r="AP640" i="14"/>
  <c r="AP398" i="14"/>
  <c r="AP575" i="14"/>
  <c r="AP490" i="14"/>
  <c r="AP594" i="14"/>
  <c r="AP176" i="14"/>
  <c r="AP494" i="14"/>
  <c r="AP225" i="14"/>
  <c r="AP342" i="14"/>
  <c r="AP400" i="14"/>
  <c r="AP568" i="14"/>
  <c r="AP19" i="14"/>
  <c r="AP394" i="14"/>
  <c r="AP619" i="14"/>
  <c r="AP150" i="14"/>
  <c r="AP207" i="14"/>
  <c r="AP492" i="14"/>
  <c r="AP34" i="14"/>
  <c r="AP183" i="14"/>
  <c r="AP477" i="14"/>
  <c r="AP508" i="14"/>
  <c r="AP211" i="14"/>
  <c r="AP516" i="14"/>
  <c r="AP110" i="14"/>
  <c r="AP151" i="14"/>
  <c r="AP587" i="14"/>
  <c r="AP127" i="14"/>
  <c r="AP423" i="14"/>
  <c r="AP428" i="14"/>
  <c r="AP128" i="14"/>
  <c r="AP381" i="14"/>
  <c r="AP446" i="14"/>
  <c r="AP29" i="14"/>
  <c r="AP427" i="14"/>
  <c r="AP126" i="14"/>
  <c r="AP220" i="14"/>
  <c r="AP417" i="14"/>
  <c r="AP456" i="14"/>
  <c r="AP484" i="14"/>
  <c r="AP522" i="14"/>
  <c r="AP324" i="14"/>
  <c r="AP585" i="14"/>
  <c r="AP351" i="14"/>
  <c r="AP24" i="14"/>
  <c r="AP306" i="14"/>
  <c r="AP405" i="14"/>
  <c r="AP424" i="14"/>
  <c r="AP606" i="14"/>
  <c r="AP155" i="14"/>
  <c r="AP449" i="14"/>
  <c r="AP190" i="14"/>
  <c r="AP79" i="14"/>
  <c r="AP520" i="14"/>
  <c r="AP635" i="14"/>
  <c r="AP270" i="14"/>
  <c r="AP53" i="14"/>
  <c r="AP145" i="14"/>
  <c r="AP373" i="14"/>
  <c r="AP524" i="14"/>
  <c r="AP294" i="14"/>
  <c r="AP374" i="14"/>
  <c r="AP425" i="14"/>
  <c r="AP482" i="14"/>
  <c r="AP504" i="14"/>
  <c r="AP558" i="14"/>
  <c r="AP269" i="14"/>
  <c r="AP186" i="14"/>
  <c r="AP530" i="14"/>
  <c r="AP206" i="14"/>
  <c r="AP411" i="14"/>
  <c r="AP58" i="14"/>
  <c r="AP621" i="14"/>
  <c r="AP367" i="14"/>
  <c r="AP76" i="14"/>
  <c r="AP254" i="14"/>
  <c r="AP452" i="14"/>
  <c r="AP399" i="14"/>
  <c r="AP104" i="14"/>
  <c r="AP245" i="14"/>
  <c r="AP263" i="14"/>
  <c r="AP279" i="14"/>
  <c r="AP317" i="14"/>
  <c r="AP515" i="14"/>
  <c r="AP560" i="14"/>
  <c r="AP315" i="14"/>
  <c r="AP556" i="14"/>
  <c r="AP112" i="14"/>
  <c r="AP123" i="14"/>
  <c r="AP359" i="14"/>
  <c r="AP580" i="14"/>
  <c r="AP377" i="14"/>
  <c r="AP179" i="14"/>
  <c r="AP583" i="14"/>
  <c r="AP553" i="14"/>
  <c r="AP582" i="14"/>
  <c r="AP192" i="14"/>
  <c r="AP341" i="14"/>
  <c r="AP396" i="14"/>
  <c r="AP72" i="14"/>
  <c r="AP485" i="14"/>
  <c r="AP487" i="14"/>
  <c r="AP513" i="14"/>
  <c r="AP212" i="14"/>
  <c r="AP168" i="14"/>
  <c r="AP296" i="14"/>
  <c r="AP523" i="14"/>
  <c r="AP554" i="14"/>
  <c r="AP38" i="14"/>
  <c r="AP39" i="14"/>
  <c r="AP40" i="14"/>
  <c r="AP41" i="14"/>
  <c r="AP42" i="14"/>
  <c r="AP43" i="14"/>
  <c r="AP45" i="14"/>
  <c r="AP47" i="14"/>
  <c r="AP48" i="14"/>
  <c r="AP49" i="14"/>
  <c r="AP50" i="14"/>
  <c r="AP51" i="14"/>
  <c r="AP52" i="14"/>
  <c r="AP55" i="14"/>
  <c r="AP56" i="14"/>
  <c r="AP59" i="14"/>
  <c r="AP60" i="14"/>
  <c r="AP61" i="14"/>
  <c r="AP62" i="14"/>
  <c r="AP63" i="14"/>
  <c r="AP64" i="14"/>
  <c r="AP65" i="14"/>
  <c r="AP66" i="14"/>
  <c r="AP67" i="14"/>
  <c r="AP68" i="14"/>
  <c r="AP69" i="14"/>
  <c r="AP70" i="14"/>
  <c r="AP71" i="14"/>
  <c r="AP73" i="14"/>
  <c r="AP74" i="14"/>
  <c r="AP75" i="14"/>
  <c r="AP77" i="14"/>
  <c r="AP78" i="14"/>
  <c r="AP80" i="14"/>
  <c r="AP81" i="14"/>
  <c r="AP82" i="14"/>
  <c r="AP83" i="14"/>
  <c r="AP84" i="14"/>
  <c r="AP85" i="14"/>
  <c r="AP87" i="14"/>
  <c r="AP88" i="14"/>
  <c r="AP89" i="14"/>
  <c r="AP90" i="14"/>
  <c r="AP91" i="14"/>
  <c r="AP92" i="14"/>
  <c r="AP93" i="14"/>
  <c r="AP94" i="14"/>
  <c r="AP95" i="14"/>
  <c r="AP96" i="14"/>
  <c r="AP97" i="14"/>
  <c r="AP98" i="14"/>
  <c r="AP99" i="14"/>
  <c r="AP100" i="14"/>
  <c r="AP101" i="14"/>
  <c r="AP102" i="14"/>
  <c r="AP103" i="14"/>
  <c r="AP105" i="14"/>
  <c r="AP106" i="14"/>
  <c r="AP107" i="14"/>
  <c r="AP108" i="14"/>
  <c r="AP109" i="14"/>
  <c r="AP111" i="14"/>
  <c r="AP113" i="14"/>
  <c r="AP114" i="14"/>
  <c r="AP115" i="14"/>
  <c r="AP116" i="14"/>
  <c r="AP117" i="14"/>
  <c r="AP118" i="14"/>
  <c r="AP119" i="14"/>
  <c r="AP120" i="14"/>
  <c r="AP121" i="14"/>
  <c r="AP122" i="14"/>
  <c r="AP124" i="14"/>
  <c r="AP125" i="14"/>
  <c r="AP129" i="14"/>
  <c r="AP130" i="14"/>
  <c r="AP131" i="14"/>
  <c r="AP132" i="14"/>
  <c r="AP133" i="14"/>
  <c r="AP135" i="14"/>
  <c r="AP136" i="14"/>
  <c r="AP137" i="14"/>
  <c r="AP138" i="14"/>
  <c r="AP139" i="14"/>
  <c r="AP140" i="14"/>
  <c r="AP141" i="14"/>
  <c r="AP142" i="14"/>
  <c r="AP143" i="14"/>
  <c r="AP144" i="14"/>
  <c r="AP146" i="14"/>
  <c r="AP147" i="14"/>
  <c r="AP148" i="14"/>
  <c r="AP149" i="14"/>
  <c r="AP152" i="14"/>
  <c r="AP153" i="14"/>
  <c r="AP154" i="14"/>
  <c r="AP156" i="14"/>
  <c r="AP157" i="14"/>
  <c r="AP158" i="14"/>
  <c r="AP159" i="14"/>
  <c r="AP160" i="14"/>
  <c r="AP161" i="14"/>
  <c r="AP162" i="14"/>
  <c r="AP163" i="14"/>
  <c r="AP164" i="14"/>
  <c r="AP165" i="14"/>
  <c r="AP166" i="14"/>
  <c r="AP167" i="14"/>
  <c r="AP169" i="14"/>
  <c r="AP170" i="14"/>
  <c r="AP171" i="14"/>
  <c r="AP172" i="14"/>
  <c r="AP173" i="14"/>
  <c r="AP174" i="14"/>
  <c r="AP177" i="14"/>
  <c r="AP178" i="14"/>
  <c r="AP180" i="14"/>
  <c r="AP181" i="14"/>
  <c r="AP182" i="14"/>
  <c r="AP184" i="14"/>
  <c r="AP185" i="14"/>
  <c r="AP187" i="14"/>
  <c r="AP188" i="14"/>
  <c r="AP189" i="14"/>
  <c r="AP194" i="14"/>
  <c r="AP195" i="14"/>
  <c r="AP196" i="14"/>
  <c r="AP197" i="14"/>
  <c r="AP198" i="14"/>
  <c r="AP199" i="14"/>
  <c r="AP200" i="14"/>
  <c r="AP201" i="14"/>
  <c r="AP202" i="14"/>
  <c r="AP203" i="14"/>
  <c r="AP204" i="14"/>
  <c r="AP205" i="14"/>
  <c r="AP208" i="14"/>
  <c r="AP209" i="14"/>
  <c r="AP210" i="14"/>
  <c r="AP213" i="14"/>
  <c r="AP214" i="14"/>
  <c r="AP215" i="14"/>
  <c r="AP216" i="14"/>
  <c r="AP217" i="14"/>
  <c r="AP218" i="14"/>
  <c r="AP219" i="14"/>
  <c r="AP221" i="14"/>
  <c r="AP222" i="14"/>
  <c r="AP223" i="14"/>
  <c r="AP224" i="14"/>
  <c r="AP226" i="14"/>
  <c r="AP227" i="14"/>
  <c r="AP228" i="14"/>
  <c r="AP229" i="14"/>
  <c r="AP230" i="14"/>
  <c r="AP231" i="14"/>
  <c r="AP232" i="14"/>
  <c r="AP233" i="14"/>
  <c r="AP234" i="14"/>
  <c r="AP235" i="14"/>
  <c r="AP236" i="14"/>
  <c r="AP237" i="14"/>
  <c r="AP238" i="14"/>
  <c r="AP239" i="14"/>
  <c r="AP240" i="14"/>
  <c r="AP241" i="14"/>
  <c r="AP242" i="14"/>
  <c r="AP243" i="14"/>
  <c r="AP244" i="14"/>
  <c r="AP246" i="14"/>
  <c r="AP247" i="14"/>
  <c r="AP248" i="14"/>
  <c r="AP249" i="14"/>
  <c r="AP250" i="14"/>
  <c r="AP251" i="14"/>
  <c r="AP252" i="14"/>
  <c r="AP253" i="14"/>
  <c r="AP255" i="14"/>
  <c r="AP256" i="14"/>
  <c r="AP257" i="14"/>
  <c r="AP258" i="14"/>
  <c r="AP259" i="14"/>
  <c r="AP260" i="14"/>
  <c r="AP261" i="14"/>
  <c r="AP262" i="14"/>
  <c r="AP264" i="14"/>
  <c r="AP265" i="14"/>
  <c r="AP266" i="14"/>
  <c r="AP267" i="14"/>
  <c r="AP268" i="14"/>
  <c r="AP271" i="14"/>
  <c r="AP272" i="14"/>
  <c r="AP273" i="14"/>
  <c r="AP274" i="14"/>
  <c r="AP275" i="14"/>
  <c r="AP276" i="14"/>
  <c r="AP277" i="14"/>
  <c r="AP278" i="14"/>
  <c r="AP280" i="14"/>
  <c r="AP281" i="14"/>
  <c r="AP282" i="14"/>
  <c r="AP283" i="14"/>
  <c r="AP284" i="14"/>
  <c r="AP285" i="14"/>
  <c r="AP286" i="14"/>
  <c r="AP287" i="14"/>
  <c r="AP288" i="14"/>
  <c r="AP289" i="14"/>
  <c r="AP290" i="14"/>
  <c r="AP291" i="14"/>
  <c r="AP292" i="14"/>
  <c r="AP293" i="14"/>
  <c r="AP295" i="14"/>
  <c r="AP297" i="14"/>
  <c r="AP298" i="14"/>
  <c r="AP299" i="14"/>
  <c r="AP300" i="14"/>
  <c r="AP301" i="14"/>
  <c r="AP302" i="14"/>
  <c r="AP303" i="14"/>
  <c r="AP304" i="14"/>
  <c r="AP305" i="14"/>
  <c r="AP307" i="14"/>
  <c r="AP308" i="14"/>
  <c r="AP309" i="14"/>
  <c r="AP310" i="14"/>
  <c r="AP311" i="14"/>
  <c r="AP312" i="14"/>
  <c r="AP313" i="14"/>
  <c r="AP314" i="14"/>
  <c r="AP316" i="14"/>
  <c r="AP318" i="14"/>
  <c r="AP319" i="14"/>
  <c r="AP320" i="14"/>
  <c r="AP322" i="14"/>
  <c r="AP323" i="14"/>
  <c r="AP325" i="14"/>
  <c r="AP326" i="14"/>
  <c r="AP327" i="14"/>
  <c r="AP328" i="14"/>
  <c r="AP330" i="14"/>
  <c r="AP331" i="14"/>
  <c r="AP332" i="14"/>
  <c r="AP333" i="14"/>
  <c r="AP334" i="14"/>
  <c r="AP335" i="14"/>
  <c r="AP336" i="14"/>
  <c r="AP337" i="14"/>
  <c r="AP338" i="14"/>
  <c r="AP339" i="14"/>
  <c r="AP340" i="14"/>
  <c r="AP343" i="14"/>
  <c r="AP344" i="14"/>
  <c r="AP345" i="14"/>
  <c r="AP346" i="14"/>
  <c r="AP347" i="14"/>
  <c r="AP348" i="14"/>
  <c r="AP349" i="14"/>
  <c r="AP350" i="14"/>
  <c r="AP352" i="14"/>
  <c r="AP353" i="14"/>
  <c r="AP354" i="14"/>
  <c r="AP355" i="14"/>
  <c r="AP356" i="14"/>
  <c r="AP357" i="14"/>
  <c r="AP358" i="14"/>
  <c r="AP360" i="14"/>
  <c r="AP361" i="14"/>
  <c r="AP362" i="14"/>
  <c r="AP363" i="14"/>
  <c r="AP364" i="14"/>
  <c r="AP365" i="14"/>
  <c r="AP366" i="14"/>
  <c r="AP368" i="14"/>
  <c r="AP369" i="14"/>
  <c r="AP370" i="14"/>
  <c r="AP371" i="14"/>
  <c r="AP372" i="14"/>
  <c r="AP375" i="14"/>
  <c r="AP376" i="14"/>
  <c r="AP378" i="14"/>
  <c r="AP379" i="14"/>
  <c r="AP380" i="14"/>
  <c r="AP382" i="14"/>
  <c r="AP383" i="14"/>
  <c r="AP384" i="14"/>
  <c r="AP385" i="14"/>
  <c r="AP386" i="14"/>
  <c r="AP387" i="14"/>
  <c r="AP388" i="14"/>
  <c r="AP389" i="14"/>
  <c r="AP390" i="14"/>
  <c r="AP391" i="14"/>
  <c r="AP392" i="14"/>
  <c r="AP393" i="14"/>
  <c r="AP395" i="14"/>
  <c r="AP397" i="14"/>
  <c r="AP401" i="14"/>
  <c r="AP403" i="14"/>
  <c r="AP404" i="14"/>
  <c r="AP406" i="14"/>
  <c r="AP407" i="14"/>
  <c r="AP408" i="14"/>
  <c r="AP410" i="14"/>
  <c r="AP412" i="14"/>
  <c r="AP413" i="14"/>
  <c r="AP414" i="14"/>
  <c r="AP415" i="14"/>
  <c r="AP416" i="14"/>
  <c r="AP418" i="14"/>
  <c r="AP419" i="14"/>
  <c r="AP420" i="14"/>
  <c r="AP421" i="14"/>
  <c r="AP422" i="14"/>
  <c r="AP426" i="14"/>
  <c r="AP429" i="14"/>
  <c r="AP430" i="14"/>
  <c r="AP431" i="14"/>
  <c r="AP432" i="14"/>
  <c r="AP433" i="14"/>
  <c r="AP434" i="14"/>
  <c r="AP435" i="14"/>
  <c r="AP436" i="14"/>
  <c r="AP437" i="14"/>
  <c r="AP438" i="14"/>
  <c r="AP439" i="14"/>
  <c r="AP441" i="14"/>
  <c r="AP442" i="14"/>
  <c r="AP443" i="14"/>
  <c r="AP444" i="14"/>
  <c r="AP447" i="14"/>
  <c r="AP448" i="14"/>
  <c r="AP450" i="14"/>
  <c r="AP451" i="14"/>
  <c r="AP453" i="14"/>
  <c r="AP454" i="14"/>
  <c r="AP455" i="14"/>
  <c r="AP457" i="14"/>
  <c r="AP458" i="14"/>
  <c r="AP459" i="14"/>
  <c r="AP460" i="14"/>
  <c r="AP461" i="14"/>
  <c r="AP462" i="14"/>
  <c r="AP463" i="14"/>
  <c r="AP464" i="14"/>
  <c r="AP465" i="14"/>
  <c r="AP466" i="14"/>
  <c r="AP467" i="14"/>
  <c r="AP468" i="14"/>
  <c r="AP469" i="14"/>
  <c r="AP470" i="14"/>
  <c r="AP471" i="14"/>
  <c r="AP472" i="14"/>
  <c r="AP473" i="14"/>
  <c r="AP474" i="14"/>
  <c r="AP475" i="14"/>
  <c r="AP476" i="14"/>
  <c r="AP478" i="14"/>
  <c r="AP479" i="14"/>
  <c r="AP480" i="14"/>
  <c r="AP481" i="14"/>
  <c r="AP483" i="14"/>
  <c r="AP486" i="14"/>
  <c r="AP488" i="14"/>
  <c r="AP489" i="14"/>
  <c r="AP491" i="14"/>
  <c r="AP493" i="14"/>
  <c r="AP495" i="14"/>
  <c r="AP496" i="14"/>
  <c r="AP497" i="14"/>
  <c r="AP498" i="14"/>
  <c r="AP499" i="14"/>
  <c r="AP500" i="14"/>
  <c r="AP501" i="14"/>
  <c r="AP502" i="14"/>
  <c r="AP503" i="14"/>
  <c r="AP505" i="14"/>
  <c r="AP506" i="14"/>
  <c r="AP507" i="14"/>
  <c r="AP509" i="14"/>
  <c r="AP510" i="14"/>
  <c r="AP511" i="14"/>
  <c r="AP512" i="14"/>
  <c r="AP517" i="14"/>
  <c r="AP518" i="14"/>
  <c r="AP519" i="14"/>
  <c r="AP521" i="14"/>
  <c r="AP525" i="14"/>
  <c r="AP526" i="14"/>
  <c r="AP527" i="14"/>
  <c r="AP528" i="14"/>
  <c r="AP529" i="14"/>
  <c r="AP531" i="14"/>
  <c r="AP532" i="14"/>
  <c r="AP533" i="14"/>
  <c r="AP534" i="14"/>
  <c r="AP535" i="14"/>
  <c r="AP536" i="14"/>
  <c r="AP537" i="14"/>
  <c r="AP538" i="14"/>
  <c r="AP539" i="14"/>
  <c r="AP540" i="14"/>
  <c r="AP541" i="14"/>
  <c r="AP543" i="14"/>
  <c r="AP544" i="14"/>
  <c r="AP546" i="14"/>
  <c r="AP547" i="14"/>
  <c r="AP548" i="14"/>
  <c r="AP549" i="14"/>
  <c r="AP550" i="14"/>
  <c r="AP551" i="14"/>
  <c r="AP552" i="14"/>
  <c r="AP555" i="14"/>
  <c r="AP557" i="14"/>
  <c r="AP559" i="14"/>
  <c r="AP561" i="14"/>
  <c r="AP562" i="14"/>
  <c r="AP563" i="14"/>
  <c r="AP564" i="14"/>
  <c r="AP565" i="14"/>
  <c r="AP566" i="14"/>
  <c r="AP567" i="14"/>
  <c r="AP569" i="14"/>
  <c r="AP570" i="14"/>
  <c r="AP571" i="14"/>
  <c r="AP572" i="14"/>
  <c r="AP573" i="14"/>
  <c r="AP574" i="14"/>
  <c r="AP576" i="14"/>
  <c r="AP577" i="14"/>
  <c r="AP578" i="14"/>
  <c r="AP579" i="14"/>
  <c r="AP581" i="14"/>
  <c r="AP584" i="14"/>
  <c r="AP586" i="14"/>
  <c r="AP588" i="14"/>
  <c r="AP589" i="14"/>
  <c r="AP590" i="14"/>
  <c r="AP591" i="14"/>
  <c r="AP592" i="14"/>
  <c r="AP593" i="14"/>
  <c r="AP595" i="14"/>
  <c r="AP596" i="14"/>
  <c r="AP597" i="14"/>
  <c r="AP598" i="14"/>
  <c r="AP599" i="14"/>
  <c r="AP600" i="14"/>
  <c r="AP601" i="14"/>
  <c r="AP602" i="14"/>
  <c r="AP603" i="14"/>
  <c r="AP605" i="14"/>
  <c r="AP607" i="14"/>
  <c r="AP608" i="14"/>
  <c r="AP609" i="14"/>
  <c r="AP610" i="14"/>
  <c r="AP611" i="14"/>
  <c r="AP612" i="14"/>
  <c r="AP613" i="14"/>
  <c r="AP614" i="14"/>
  <c r="AP615" i="14"/>
  <c r="AP616" i="14"/>
  <c r="AP617" i="14"/>
  <c r="AP618" i="14"/>
  <c r="AP620" i="14"/>
  <c r="AP622" i="14"/>
  <c r="AP623" i="14"/>
  <c r="AP624" i="14"/>
  <c r="AP625" i="14"/>
  <c r="AP626" i="14"/>
  <c r="AP627" i="14"/>
  <c r="AP628" i="14"/>
  <c r="AP629" i="14"/>
  <c r="AP630" i="14"/>
  <c r="AP631" i="14"/>
  <c r="AP632" i="14"/>
  <c r="AP633" i="14"/>
  <c r="AP634" i="14"/>
  <c r="AP636" i="14"/>
  <c r="AP637" i="14"/>
  <c r="AP638" i="14"/>
  <c r="AP639" i="14"/>
  <c r="AP641" i="14"/>
  <c r="AP642" i="14"/>
  <c r="AP643" i="14"/>
  <c r="AP644" i="14"/>
  <c r="AP645" i="14"/>
  <c r="AP646" i="14"/>
  <c r="AP647" i="14"/>
  <c r="AP648" i="14"/>
  <c r="AP649" i="14"/>
  <c r="AP650" i="14"/>
  <c r="AP651" i="14"/>
  <c r="AP652" i="14"/>
  <c r="AP653" i="14"/>
  <c r="AP654" i="14"/>
  <c r="AP655" i="14"/>
  <c r="AP656" i="14"/>
  <c r="AP657" i="14"/>
  <c r="AP658" i="14"/>
  <c r="AP659" i="14"/>
  <c r="AP660" i="14"/>
  <c r="AP661" i="14"/>
  <c r="AP662" i="14"/>
  <c r="AP663" i="14"/>
  <c r="AP664" i="14"/>
  <c r="AP665" i="14"/>
  <c r="AP666" i="14"/>
  <c r="AP667" i="14"/>
  <c r="AP668" i="14"/>
  <c r="AP669" i="14"/>
  <c r="AP670" i="14"/>
  <c r="AP671" i="14"/>
  <c r="AP673" i="14"/>
  <c r="AP674" i="14"/>
  <c r="AP675" i="14"/>
  <c r="AP676" i="14"/>
  <c r="AP677" i="14"/>
  <c r="AP678" i="14"/>
  <c r="AP679" i="14"/>
  <c r="AP680" i="14"/>
  <c r="AP681" i="14"/>
  <c r="AP682" i="14"/>
  <c r="AP683" i="14"/>
  <c r="AP684" i="14"/>
  <c r="AP685" i="14"/>
  <c r="AP672" i="14"/>
  <c r="AP686" i="14"/>
  <c r="AP687" i="14"/>
  <c r="AP688" i="14"/>
  <c r="AP689" i="14"/>
  <c r="AP690" i="14"/>
  <c r="AP691" i="14"/>
  <c r="AP692" i="14"/>
  <c r="AP693" i="14"/>
  <c r="AP694" i="14"/>
  <c r="AP695" i="14"/>
  <c r="AP696" i="14"/>
  <c r="AP697" i="14"/>
  <c r="AP698" i="14"/>
  <c r="AP699" i="14"/>
  <c r="AP700" i="14"/>
  <c r="AP701" i="14"/>
  <c r="AP702" i="14"/>
  <c r="AP703" i="14"/>
  <c r="AP704" i="14"/>
  <c r="AP705" i="14"/>
  <c r="AP706" i="14"/>
  <c r="AP2" i="14"/>
  <c r="S526" i="14"/>
  <c r="H73" i="7"/>
  <c r="H54" i="7"/>
  <c r="H29" i="7"/>
  <c r="K213" i="7"/>
  <c r="H58" i="7"/>
  <c r="H84" i="7"/>
  <c r="H47" i="7"/>
  <c r="H32" i="7"/>
  <c r="ER2" i="14"/>
  <c r="ES2" i="14" s="1"/>
  <c r="H49" i="7"/>
  <c r="H30" i="7"/>
  <c r="H27" i="7"/>
  <c r="AK50" i="6"/>
  <c r="AM50" i="6"/>
  <c r="AK49" i="6"/>
  <c r="AM49" i="6"/>
  <c r="AK48" i="6"/>
  <c r="AM48" i="6"/>
  <c r="AM47" i="6"/>
  <c r="AK47" i="6"/>
  <c r="AK46" i="6"/>
  <c r="AM46" i="6"/>
  <c r="AM45" i="6"/>
  <c r="AK45" i="6"/>
  <c r="AM44" i="6"/>
  <c r="AK44" i="6"/>
  <c r="AM43" i="6"/>
  <c r="AK43" i="6"/>
  <c r="AM42" i="6"/>
  <c r="AK42" i="6"/>
  <c r="AM41" i="6"/>
  <c r="AK41" i="6"/>
  <c r="AM40" i="6"/>
  <c r="AK40" i="6"/>
  <c r="AM39" i="6"/>
  <c r="AK39" i="6"/>
  <c r="AK38" i="6"/>
  <c r="AM38" i="6"/>
  <c r="AK37" i="6"/>
  <c r="AM37" i="6"/>
  <c r="AM36" i="6"/>
  <c r="AK36" i="6"/>
  <c r="AM35" i="6"/>
  <c r="AK35" i="6"/>
  <c r="AK34" i="6"/>
  <c r="AM34" i="6"/>
  <c r="H53" i="7"/>
  <c r="H78" i="7"/>
  <c r="H81" i="7"/>
  <c r="H306" i="7"/>
  <c r="H89" i="7"/>
  <c r="H62" i="7"/>
  <c r="H315" i="7"/>
  <c r="H44" i="7"/>
  <c r="H330" i="7"/>
  <c r="H45" i="7"/>
  <c r="H55" i="7"/>
  <c r="H82" i="7"/>
  <c r="H72" i="7"/>
  <c r="H83" i="7"/>
  <c r="H76" i="7"/>
  <c r="H71" i="7"/>
  <c r="H26" i="7"/>
  <c r="H309" i="7"/>
  <c r="H326" i="7"/>
  <c r="H52" i="7"/>
  <c r="H334" i="7"/>
  <c r="H333" i="7"/>
  <c r="H88" i="7"/>
  <c r="H299" i="7"/>
  <c r="H301" i="7"/>
  <c r="H328" i="7"/>
  <c r="H59" i="7"/>
  <c r="H308" i="7"/>
  <c r="H87" i="7"/>
  <c r="H341" i="7"/>
  <c r="H324" i="7"/>
  <c r="H61" i="7"/>
  <c r="H304" i="7"/>
  <c r="H303" i="7"/>
  <c r="H338" i="7"/>
  <c r="H77" i="7"/>
  <c r="H51" i="7"/>
  <c r="H307" i="7"/>
  <c r="H79" i="7"/>
  <c r="H50" i="7"/>
  <c r="H28" i="7"/>
  <c r="AM24" i="6"/>
  <c r="AK24" i="6"/>
  <c r="AM23" i="6"/>
  <c r="AK23" i="6"/>
  <c r="AM22" i="6"/>
  <c r="AK22" i="6"/>
  <c r="AM21" i="6"/>
  <c r="AK21" i="6"/>
  <c r="AK20" i="6"/>
  <c r="AM20" i="6"/>
  <c r="AM19" i="6"/>
  <c r="AK19" i="6"/>
  <c r="AM18" i="6"/>
  <c r="AK18" i="6"/>
  <c r="AM17" i="6"/>
  <c r="AK17" i="6"/>
  <c r="AK16" i="6"/>
  <c r="AM16" i="6"/>
  <c r="AM15" i="6"/>
  <c r="AK15" i="6"/>
  <c r="AM14" i="6"/>
  <c r="AK14" i="6"/>
  <c r="AM13" i="6"/>
  <c r="AK13" i="6"/>
  <c r="AK12" i="6"/>
  <c r="AM12" i="6"/>
  <c r="AK11" i="6"/>
  <c r="AM11" i="6"/>
  <c r="AM10" i="6"/>
  <c r="AK10" i="6"/>
  <c r="AM9" i="6"/>
  <c r="AK9" i="6"/>
  <c r="AK8" i="6"/>
  <c r="AM8" i="6"/>
  <c r="AK7" i="6"/>
  <c r="AM7" i="6"/>
  <c r="AK6" i="6"/>
  <c r="AM6" i="6"/>
  <c r="H300" i="7"/>
  <c r="H60" i="7"/>
  <c r="H336" i="7"/>
  <c r="H85" i="7"/>
  <c r="H31" i="7"/>
  <c r="H340" i="7"/>
  <c r="H314" i="7"/>
  <c r="H305" i="7"/>
  <c r="H48" i="7"/>
  <c r="H311" i="7"/>
  <c r="H312" i="7"/>
  <c r="H56" i="7"/>
  <c r="H46" i="7"/>
  <c r="G97" i="7"/>
  <c r="G98" i="7"/>
  <c r="G100" i="7"/>
  <c r="G102" i="7"/>
  <c r="G96" i="7"/>
  <c r="G99" i="7"/>
  <c r="G101" i="7"/>
  <c r="ES688" i="14" l="1"/>
  <c r="ES5" i="14"/>
  <c r="ES4" i="14"/>
  <c r="ES7" i="14"/>
  <c r="ES8" i="14"/>
  <c r="ES10" i="14"/>
  <c r="ES11" i="14"/>
  <c r="ES12" i="14"/>
  <c r="ES13" i="14"/>
  <c r="ES14" i="14"/>
  <c r="ES15" i="14"/>
  <c r="ES16" i="14"/>
  <c r="ES17" i="14"/>
  <c r="ES18" i="14"/>
  <c r="ES20" i="14"/>
  <c r="ES21" i="14"/>
  <c r="ES22" i="14"/>
  <c r="ES23" i="14"/>
  <c r="ES24" i="14"/>
  <c r="ES25" i="14"/>
  <c r="ES26" i="14"/>
  <c r="ES27" i="14"/>
  <c r="ES28" i="14"/>
  <c r="ES29" i="14"/>
  <c r="ES30" i="14"/>
  <c r="ES31" i="14"/>
  <c r="ES32" i="14"/>
  <c r="ES33" i="14"/>
  <c r="ES34" i="14"/>
  <c r="ES35" i="14"/>
  <c r="ES38" i="14"/>
  <c r="ES39" i="14"/>
  <c r="ES40" i="14"/>
  <c r="ES41" i="14"/>
  <c r="ES42" i="14"/>
  <c r="ES43" i="14"/>
  <c r="ES44" i="14"/>
  <c r="ES45" i="14"/>
  <c r="ES46" i="14"/>
  <c r="ES47" i="14"/>
  <c r="ES48" i="14"/>
  <c r="ES49" i="14"/>
  <c r="ES50" i="14"/>
  <c r="ES51" i="14"/>
  <c r="ES53" i="14"/>
  <c r="ES54" i="14"/>
  <c r="ES55" i="14"/>
  <c r="ES57" i="14"/>
  <c r="ES58" i="14"/>
  <c r="ES59" i="14"/>
  <c r="ES61" i="14"/>
  <c r="ES62" i="14"/>
  <c r="ES63" i="14"/>
  <c r="ES64" i="14"/>
  <c r="ES67" i="14"/>
  <c r="ES69" i="14"/>
  <c r="ES70" i="14"/>
  <c r="ES604" i="14"/>
  <c r="ES9" i="14"/>
  <c r="ES6" i="14"/>
  <c r="ES3" i="14"/>
  <c r="ES445" i="14"/>
  <c r="ES60" i="14"/>
  <c r="ES71" i="14"/>
  <c r="ES72" i="14"/>
  <c r="ES56" i="14"/>
  <c r="ES73" i="14"/>
  <c r="ES74" i="14"/>
  <c r="ES75" i="14"/>
  <c r="ES76" i="14"/>
  <c r="ES77" i="14"/>
  <c r="ES78" i="14"/>
  <c r="ES79" i="14"/>
  <c r="ES80" i="14"/>
  <c r="ES81" i="14"/>
  <c r="ES82" i="14"/>
  <c r="ES83" i="14"/>
  <c r="ES84" i="14"/>
  <c r="ES85" i="14"/>
  <c r="ES86" i="14"/>
  <c r="ES87" i="14"/>
  <c r="ES88" i="14"/>
  <c r="ES89" i="14"/>
  <c r="ES90" i="14"/>
  <c r="ES91" i="14"/>
  <c r="ES92" i="14"/>
  <c r="ES93" i="14"/>
  <c r="ES94" i="14"/>
  <c r="ES95" i="14"/>
  <c r="ES96" i="14"/>
  <c r="ES97" i="14"/>
  <c r="ES98" i="14"/>
  <c r="ES99" i="14"/>
  <c r="ES100" i="14"/>
  <c r="ES101" i="14"/>
  <c r="ES102" i="14"/>
  <c r="ES103" i="14"/>
  <c r="ES104" i="14"/>
  <c r="ES105" i="14"/>
  <c r="ES106" i="14"/>
  <c r="ES107" i="14"/>
  <c r="ES108" i="14"/>
  <c r="ES109" i="14"/>
  <c r="ES110" i="14"/>
  <c r="ES111" i="14"/>
  <c r="ES112" i="14"/>
  <c r="ES113" i="14"/>
  <c r="ES114" i="14"/>
  <c r="ES115" i="14"/>
  <c r="ES116" i="14"/>
  <c r="ES117" i="14"/>
  <c r="ES118" i="14"/>
  <c r="ES119" i="14"/>
  <c r="ES120" i="14"/>
  <c r="ES121" i="14"/>
  <c r="ES122" i="14"/>
  <c r="ES123" i="14"/>
  <c r="ES124" i="14"/>
  <c r="ES125" i="14"/>
  <c r="ES126" i="14"/>
  <c r="ES127" i="14"/>
  <c r="ES128" i="14"/>
  <c r="ES129" i="14"/>
  <c r="ES130" i="14"/>
  <c r="ES131" i="14"/>
  <c r="ES132" i="14"/>
  <c r="ES133" i="14"/>
  <c r="ES134" i="14"/>
  <c r="ES135" i="14"/>
  <c r="ES136" i="14"/>
  <c r="ES137" i="14"/>
  <c r="ES138" i="14"/>
  <c r="ES139" i="14"/>
  <c r="ES140" i="14"/>
  <c r="ES141" i="14"/>
  <c r="ES142" i="14"/>
  <c r="ES143" i="14"/>
  <c r="ES144" i="14"/>
  <c r="ES145" i="14"/>
  <c r="ES146" i="14"/>
  <c r="ES147" i="14"/>
  <c r="ES148" i="14"/>
  <c r="ES149" i="14"/>
  <c r="ES150" i="14"/>
  <c r="ES151" i="14"/>
  <c r="ES152" i="14"/>
  <c r="ES153" i="14"/>
  <c r="ES154" i="14"/>
  <c r="ES155" i="14"/>
  <c r="ES157" i="14"/>
  <c r="ES158" i="14"/>
  <c r="ES159" i="14"/>
  <c r="ES160" i="14"/>
  <c r="ES161" i="14"/>
  <c r="ES162" i="14"/>
  <c r="ES163" i="14"/>
  <c r="ES164" i="14"/>
  <c r="ES165" i="14"/>
  <c r="ES166" i="14"/>
  <c r="ES167" i="14"/>
  <c r="ES168" i="14"/>
  <c r="ES169" i="14"/>
  <c r="ES170" i="14"/>
  <c r="ES171" i="14"/>
  <c r="ES172" i="14"/>
  <c r="ES173" i="14"/>
  <c r="ES174" i="14"/>
  <c r="ES175" i="14"/>
  <c r="ES176" i="14"/>
  <c r="ES177" i="14"/>
  <c r="ES178" i="14"/>
  <c r="ES179" i="14"/>
  <c r="ES180" i="14"/>
  <c r="ES181" i="14"/>
  <c r="ES182" i="14"/>
  <c r="ES183" i="14"/>
  <c r="ES184" i="14"/>
  <c r="ES185" i="14"/>
  <c r="ES186" i="14"/>
  <c r="ES187" i="14"/>
  <c r="ES188" i="14"/>
  <c r="ES190" i="14"/>
  <c r="ES191" i="14"/>
  <c r="ES192" i="14"/>
  <c r="ES193" i="14"/>
  <c r="ES194" i="14"/>
  <c r="ES195" i="14"/>
  <c r="ES198" i="14"/>
  <c r="ES199" i="14"/>
  <c r="ES200" i="14"/>
  <c r="ES196" i="14"/>
  <c r="ES201" i="14"/>
  <c r="ES197" i="14"/>
  <c r="ES202" i="14"/>
  <c r="ES156" i="14"/>
  <c r="ES19" i="14"/>
  <c r="ES204" i="14"/>
  <c r="ES205" i="14"/>
  <c r="ES206" i="14"/>
  <c r="ES207" i="14"/>
  <c r="ES208" i="14"/>
  <c r="ES210" i="14"/>
  <c r="S317" i="14"/>
  <c r="ES203" i="14"/>
  <c r="ES66" i="14"/>
  <c r="ES36" i="14"/>
  <c r="ES37" i="14"/>
  <c r="ES52" i="14"/>
  <c r="ES209" i="14"/>
  <c r="ES211" i="14"/>
  <c r="ES212" i="14"/>
  <c r="ES213" i="14"/>
  <c r="ES214" i="14"/>
  <c r="ES215" i="14"/>
  <c r="ES216" i="14"/>
  <c r="ES217" i="14"/>
  <c r="ES218" i="14"/>
  <c r="ES219" i="14"/>
  <c r="ES220" i="14"/>
  <c r="ES221" i="14"/>
  <c r="ES222" i="14"/>
  <c r="ES223" i="14"/>
  <c r="ES224" i="14"/>
  <c r="ES225" i="14"/>
  <c r="ES226" i="14"/>
  <c r="ES227" i="14"/>
  <c r="ES228" i="14"/>
  <c r="ES229" i="14"/>
  <c r="ES230" i="14"/>
  <c r="ES231" i="14"/>
  <c r="ES232" i="14"/>
  <c r="ES233" i="14"/>
  <c r="ES234" i="14"/>
  <c r="ES235" i="14"/>
  <c r="ES236" i="14"/>
  <c r="ES237" i="14"/>
  <c r="ES238" i="14"/>
  <c r="ES239" i="14"/>
  <c r="ES240" i="14"/>
  <c r="ES241" i="14"/>
  <c r="ES242" i="14"/>
  <c r="ES243" i="14"/>
  <c r="ES244" i="14"/>
  <c r="ES245" i="14"/>
  <c r="ES246" i="14"/>
  <c r="ES247" i="14"/>
  <c r="ES248" i="14"/>
  <c r="ES249" i="14"/>
  <c r="ES250" i="14"/>
  <c r="ES251" i="14"/>
  <c r="ES252" i="14"/>
  <c r="ES253" i="14"/>
  <c r="ES254" i="14"/>
  <c r="ES255" i="14"/>
  <c r="ES256" i="14"/>
  <c r="ES257" i="14"/>
  <c r="ES258" i="14"/>
  <c r="ES259" i="14"/>
  <c r="ES260" i="14"/>
  <c r="ES261" i="14"/>
  <c r="ES262" i="14"/>
  <c r="ES263" i="14"/>
  <c r="ES264" i="14"/>
  <c r="ES265" i="14"/>
  <c r="ES266" i="14"/>
  <c r="ES267" i="14"/>
  <c r="ES268" i="14"/>
  <c r="ES269" i="14"/>
  <c r="ES270" i="14"/>
  <c r="ES271" i="14"/>
  <c r="ES272" i="14"/>
  <c r="ES273" i="14"/>
  <c r="ES274" i="14"/>
  <c r="ES275" i="14"/>
  <c r="ES276" i="14"/>
  <c r="ES277" i="14"/>
  <c r="ES278" i="14"/>
  <c r="ES279" i="14"/>
  <c r="ES280" i="14"/>
  <c r="ES281" i="14"/>
  <c r="ES282" i="14"/>
  <c r="ES283" i="14"/>
  <c r="ES284" i="14"/>
  <c r="ES285" i="14"/>
  <c r="ES286" i="14"/>
  <c r="ES287" i="14"/>
  <c r="ES288" i="14"/>
  <c r="ES289" i="14"/>
  <c r="ES290" i="14"/>
  <c r="ES291" i="14"/>
  <c r="ES292" i="14"/>
  <c r="ES293" i="14"/>
  <c r="ES294" i="14"/>
  <c r="ES295" i="14"/>
  <c r="ES296" i="14"/>
  <c r="ES297" i="14"/>
  <c r="ES298" i="14"/>
  <c r="ES299" i="14"/>
  <c r="ES300" i="14"/>
  <c r="ES301" i="14"/>
  <c r="ES302" i="14"/>
  <c r="ES303" i="14"/>
  <c r="ES304" i="14"/>
  <c r="ES305" i="14"/>
  <c r="ES306" i="14"/>
  <c r="ES307" i="14"/>
  <c r="ES308" i="14"/>
  <c r="ES309" i="14"/>
  <c r="ES310" i="14"/>
  <c r="ES311" i="14"/>
  <c r="ES312" i="14"/>
  <c r="ES313" i="14"/>
  <c r="ES314" i="14"/>
  <c r="ES315" i="14"/>
  <c r="ES316" i="14"/>
  <c r="ES317" i="14"/>
  <c r="ES318" i="14"/>
  <c r="ES319" i="14"/>
  <c r="ES320" i="14"/>
  <c r="ES321" i="14"/>
  <c r="ES322" i="14"/>
  <c r="ES323" i="14"/>
  <c r="ES324" i="14"/>
  <c r="ES325" i="14"/>
  <c r="ES326" i="14"/>
  <c r="ES327" i="14"/>
  <c r="ES328" i="14"/>
  <c r="ES329" i="14"/>
  <c r="ES330" i="14"/>
  <c r="ES331" i="14"/>
  <c r="ES332" i="14"/>
  <c r="ES333" i="14"/>
  <c r="ES334" i="14"/>
  <c r="ES335" i="14"/>
  <c r="ES336" i="14"/>
  <c r="ES337" i="14"/>
  <c r="ES338" i="14"/>
  <c r="ES339" i="14"/>
  <c r="ES340" i="14"/>
  <c r="ES341" i="14"/>
  <c r="ES342" i="14"/>
  <c r="ES343" i="14"/>
  <c r="ES344" i="14"/>
  <c r="ES345" i="14"/>
  <c r="ES346" i="14"/>
  <c r="ES347" i="14"/>
  <c r="ES348" i="14"/>
  <c r="ES349" i="14"/>
  <c r="ES350" i="14"/>
  <c r="ES351" i="14"/>
  <c r="ES352" i="14"/>
  <c r="ES353" i="14"/>
  <c r="ES354" i="14"/>
  <c r="ES355" i="14"/>
  <c r="ES356" i="14"/>
  <c r="ES357" i="14"/>
  <c r="ES358" i="14"/>
  <c r="ES359" i="14"/>
  <c r="ES360" i="14"/>
  <c r="ES361" i="14"/>
  <c r="ES362" i="14"/>
  <c r="ES363" i="14"/>
  <c r="ES364" i="14"/>
  <c r="ES365" i="14"/>
  <c r="ES366" i="14"/>
  <c r="ES367" i="14"/>
  <c r="ES368" i="14"/>
  <c r="ES369" i="14"/>
  <c r="ES370" i="14"/>
  <c r="ES371" i="14"/>
  <c r="ES372" i="14"/>
  <c r="ES373" i="14"/>
  <c r="ES374" i="14"/>
  <c r="ES375" i="14"/>
  <c r="ES376" i="14"/>
  <c r="ES377" i="14"/>
  <c r="ES378" i="14"/>
  <c r="ES379" i="14"/>
  <c r="ES380" i="14"/>
  <c r="ES381" i="14"/>
  <c r="ES382" i="14"/>
  <c r="ES383" i="14"/>
  <c r="ES384" i="14"/>
  <c r="ES385" i="14"/>
  <c r="ES386" i="14"/>
  <c r="ES387" i="14"/>
  <c r="ES388" i="14"/>
  <c r="ES389" i="14"/>
  <c r="ES390" i="14"/>
  <c r="ES391" i="14"/>
  <c r="ES392" i="14"/>
  <c r="ES393" i="14"/>
  <c r="ES394" i="14"/>
  <c r="ES395" i="14"/>
  <c r="ES396" i="14"/>
  <c r="ES397" i="14"/>
  <c r="ES398" i="14"/>
  <c r="ES399" i="14"/>
  <c r="ES400" i="14"/>
  <c r="ES401" i="14"/>
  <c r="ES402" i="14"/>
  <c r="ES403" i="14"/>
  <c r="ES404" i="14"/>
  <c r="ES405" i="14"/>
  <c r="ES406" i="14"/>
  <c r="ES407" i="14"/>
  <c r="ES408" i="14"/>
  <c r="ES409" i="14"/>
  <c r="ES410" i="14"/>
  <c r="ES411" i="14"/>
  <c r="ES412" i="14"/>
  <c r="ES413" i="14"/>
  <c r="ES414" i="14"/>
  <c r="ES415" i="14"/>
  <c r="ES416" i="14"/>
  <c r="ES417" i="14"/>
  <c r="ES418" i="14"/>
  <c r="ES419" i="14"/>
  <c r="ES420" i="14"/>
  <c r="ES421" i="14"/>
  <c r="ES422" i="14"/>
  <c r="ES423" i="14"/>
  <c r="ES424" i="14"/>
  <c r="ES425" i="14"/>
  <c r="ES426" i="14"/>
  <c r="ES427" i="14"/>
  <c r="ES428" i="14"/>
  <c r="ES429" i="14"/>
  <c r="ES430" i="14"/>
  <c r="ES431" i="14"/>
  <c r="ES432" i="14"/>
  <c r="ES433" i="14"/>
  <c r="ES434" i="14"/>
  <c r="ES435" i="14"/>
  <c r="ES436" i="14"/>
  <c r="ES437" i="14"/>
  <c r="ES438" i="14"/>
  <c r="ES439" i="14"/>
  <c r="ES440" i="14"/>
  <c r="ES441" i="14"/>
  <c r="ES442" i="14"/>
  <c r="ES443" i="14"/>
  <c r="ES444" i="14"/>
  <c r="ES446" i="14"/>
  <c r="ES447" i="14"/>
  <c r="ES448" i="14"/>
  <c r="ES449" i="14"/>
  <c r="ES450" i="14"/>
  <c r="ES451" i="14"/>
  <c r="ES452" i="14"/>
  <c r="ES453" i="14"/>
  <c r="ES454" i="14"/>
  <c r="ES455" i="14"/>
  <c r="ES456" i="14"/>
  <c r="ES457" i="14"/>
  <c r="ES458" i="14"/>
  <c r="ES459" i="14"/>
  <c r="ES460" i="14"/>
  <c r="ES461" i="14"/>
  <c r="ES462" i="14"/>
  <c r="ES463" i="14"/>
  <c r="ES464" i="14"/>
  <c r="ES465" i="14"/>
  <c r="ES466" i="14"/>
  <c r="ES467" i="14"/>
  <c r="ES468" i="14"/>
  <c r="ES469" i="14"/>
  <c r="ES470" i="14"/>
  <c r="ES471" i="14"/>
  <c r="ES472" i="14"/>
  <c r="ES473" i="14"/>
  <c r="ES474" i="14"/>
  <c r="ES475" i="14"/>
  <c r="ES476" i="14"/>
  <c r="ES477" i="14"/>
  <c r="ES478" i="14"/>
  <c r="ES479" i="14"/>
  <c r="ES480" i="14"/>
  <c r="ES481" i="14"/>
  <c r="ES482" i="14"/>
  <c r="ES483" i="14"/>
  <c r="ES484" i="14"/>
  <c r="ES485" i="14"/>
  <c r="ES486" i="14"/>
  <c r="ES487" i="14"/>
  <c r="ES488" i="14"/>
  <c r="ES489" i="14"/>
  <c r="ES490" i="14"/>
  <c r="ES491" i="14"/>
  <c r="ES492" i="14"/>
  <c r="ES493" i="14"/>
  <c r="ES494" i="14"/>
  <c r="ES495" i="14"/>
  <c r="ES496" i="14"/>
  <c r="ES497" i="14"/>
  <c r="ES498" i="14"/>
  <c r="ES499" i="14"/>
  <c r="ES500" i="14"/>
  <c r="ES501" i="14"/>
  <c r="ES502" i="14"/>
  <c r="ES503" i="14"/>
  <c r="ES504" i="14"/>
  <c r="ES505" i="14"/>
  <c r="ES506" i="14"/>
  <c r="ES507" i="14"/>
  <c r="ES508" i="14"/>
  <c r="ES509" i="14"/>
  <c r="ES510" i="14"/>
  <c r="ES511" i="14"/>
  <c r="ES512" i="14"/>
  <c r="ES513" i="14"/>
  <c r="ES514" i="14"/>
  <c r="ES515" i="14"/>
  <c r="ES516" i="14"/>
  <c r="ES517" i="14"/>
  <c r="ES518" i="14"/>
  <c r="ES519" i="14"/>
  <c r="ES520" i="14"/>
  <c r="ES521" i="14"/>
  <c r="ES522" i="14"/>
  <c r="ES523" i="14"/>
  <c r="ES524" i="14"/>
  <c r="ES525" i="14"/>
  <c r="ES526" i="14"/>
  <c r="ES527" i="14"/>
  <c r="ES528" i="14"/>
  <c r="ES529" i="14"/>
  <c r="ES530" i="14"/>
  <c r="ES531" i="14"/>
  <c r="ES532" i="14"/>
  <c r="ES533" i="14"/>
  <c r="ES534" i="14"/>
  <c r="ES535" i="14"/>
  <c r="ES536" i="14"/>
  <c r="ES537" i="14"/>
  <c r="ES538" i="14"/>
  <c r="ES539" i="14"/>
  <c r="ES540" i="14"/>
  <c r="ES541" i="14"/>
  <c r="ES542" i="14"/>
  <c r="ES543" i="14"/>
  <c r="ES544" i="14"/>
  <c r="ES545" i="14"/>
  <c r="ES546" i="14"/>
  <c r="ES547" i="14"/>
  <c r="ES548" i="14"/>
  <c r="ES549" i="14"/>
  <c r="ES550" i="14"/>
  <c r="ES551" i="14"/>
  <c r="ES552" i="14"/>
  <c r="ES553" i="14"/>
  <c r="ES554" i="14"/>
  <c r="ES555" i="14"/>
  <c r="ES556" i="14"/>
  <c r="ES557" i="14"/>
  <c r="ES558" i="14"/>
  <c r="ES559" i="14"/>
  <c r="ES560" i="14"/>
  <c r="ES561" i="14"/>
  <c r="ES562" i="14"/>
  <c r="ES563" i="14"/>
  <c r="ES564" i="14"/>
  <c r="ES565" i="14"/>
  <c r="ES566" i="14"/>
  <c r="ES567" i="14"/>
  <c r="ES568" i="14"/>
  <c r="ES569" i="14"/>
  <c r="ES570" i="14"/>
  <c r="ES571" i="14"/>
  <c r="ES572" i="14"/>
  <c r="ES573" i="14"/>
  <c r="ES574" i="14"/>
  <c r="ES575" i="14"/>
  <c r="ES576" i="14"/>
  <c r="ES577" i="14"/>
  <c r="ES578" i="14"/>
  <c r="ES579" i="14"/>
  <c r="ES580" i="14"/>
  <c r="ES581" i="14"/>
  <c r="ES582" i="14"/>
  <c r="ES583" i="14"/>
  <c r="ES584" i="14"/>
  <c r="ES585" i="14"/>
  <c r="ES586" i="14"/>
  <c r="ES587" i="14"/>
  <c r="ES588" i="14"/>
  <c r="ES589" i="14"/>
  <c r="ES590" i="14"/>
  <c r="ES591" i="14"/>
  <c r="ES592" i="14"/>
  <c r="ES593" i="14"/>
  <c r="ES594" i="14"/>
  <c r="ES595" i="14"/>
  <c r="ES596" i="14"/>
  <c r="ES597" i="14"/>
  <c r="ES598" i="14"/>
  <c r="ES599" i="14"/>
  <c r="ES600" i="14"/>
  <c r="ES601" i="14"/>
  <c r="ES602" i="14"/>
  <c r="ES603" i="14"/>
  <c r="ES605" i="14"/>
  <c r="ES606" i="14"/>
  <c r="ES607" i="14"/>
  <c r="ES608" i="14"/>
  <c r="ES609" i="14"/>
  <c r="ES610" i="14"/>
  <c r="ES611" i="14"/>
  <c r="ES612" i="14"/>
  <c r="ES613" i="14"/>
  <c r="ES614" i="14"/>
  <c r="ES615" i="14"/>
  <c r="ES616" i="14"/>
  <c r="ES617" i="14"/>
  <c r="ES618" i="14"/>
  <c r="ES619" i="14"/>
  <c r="ES620" i="14"/>
  <c r="ES621" i="14"/>
  <c r="ES622" i="14"/>
  <c r="ES623" i="14"/>
  <c r="ES624" i="14"/>
  <c r="ES625" i="14"/>
  <c r="ES626" i="14"/>
  <c r="ES627" i="14"/>
  <c r="ES628" i="14"/>
  <c r="ES629" i="14"/>
  <c r="ES630" i="14"/>
  <c r="ES631" i="14"/>
  <c r="ES632" i="14"/>
  <c r="ES633" i="14"/>
  <c r="ES634" i="14"/>
  <c r="ES635" i="14"/>
  <c r="ES636" i="14"/>
  <c r="ES637" i="14"/>
  <c r="ES638" i="14"/>
  <c r="ES639" i="14"/>
  <c r="ES640" i="14"/>
  <c r="ES641" i="14"/>
  <c r="ES642" i="14"/>
  <c r="ES643" i="14"/>
  <c r="ES644" i="14"/>
  <c r="ES645" i="14"/>
  <c r="ES646" i="14"/>
  <c r="ES647" i="14"/>
  <c r="ES648" i="14"/>
  <c r="ES649" i="14"/>
  <c r="ES650" i="14"/>
  <c r="ES651" i="14"/>
  <c r="ES652" i="14"/>
  <c r="ES653" i="14"/>
  <c r="ES654" i="14"/>
  <c r="ES655" i="14"/>
  <c r="ES656" i="14"/>
  <c r="ES657" i="14"/>
  <c r="ES658" i="14"/>
  <c r="ES659" i="14"/>
  <c r="ES660" i="14"/>
  <c r="ES661" i="14"/>
  <c r="ES662" i="14"/>
  <c r="ES663" i="14"/>
  <c r="ES664" i="14"/>
  <c r="ES665" i="14"/>
  <c r="ES666" i="14"/>
  <c r="ES667" i="14"/>
  <c r="ES668" i="14"/>
  <c r="ES669" i="14"/>
  <c r="ES670" i="14"/>
  <c r="ES671" i="14"/>
  <c r="ES672" i="14"/>
  <c r="ES673" i="14"/>
  <c r="ES674" i="14"/>
  <c r="ES675" i="14"/>
  <c r="ES676" i="14"/>
  <c r="ES677" i="14"/>
  <c r="ES678" i="14"/>
  <c r="ES679" i="14"/>
  <c r="ES680" i="14"/>
  <c r="ES681" i="14"/>
  <c r="ES682" i="14"/>
  <c r="ES683" i="14"/>
  <c r="ES684" i="14"/>
  <c r="ES685" i="14"/>
  <c r="ES686" i="14"/>
  <c r="ES687" i="14"/>
  <c r="ES689" i="14"/>
  <c r="ES690" i="14"/>
  <c r="ES691" i="14"/>
  <c r="ES692" i="14"/>
  <c r="ES693" i="14"/>
  <c r="ES694" i="14"/>
  <c r="ES695" i="14"/>
  <c r="ES696" i="14"/>
  <c r="ES697" i="14"/>
  <c r="ES698" i="14"/>
  <c r="ES699" i="14"/>
  <c r="ES700" i="14"/>
  <c r="ES701" i="14"/>
  <c r="ES702" i="14"/>
  <c r="ES703" i="14"/>
  <c r="ES704" i="14"/>
  <c r="ES705" i="14"/>
  <c r="ES706" i="14"/>
  <c r="ES65" i="14"/>
  <c r="ES68" i="14"/>
  <c r="ES189" i="14"/>
  <c r="G203" i="7"/>
  <c r="L281" i="14"/>
  <c r="L58" i="14"/>
  <c r="L54" i="14"/>
  <c r="L72" i="14"/>
  <c r="L280" i="14"/>
  <c r="L223" i="14"/>
  <c r="L202" i="14"/>
  <c r="L118" i="14"/>
  <c r="L129" i="14"/>
  <c r="L152" i="14"/>
  <c r="L122" i="14"/>
  <c r="L185" i="14"/>
  <c r="L125" i="14"/>
  <c r="L203" i="14"/>
  <c r="L114" i="14"/>
  <c r="L135" i="14"/>
  <c r="L137" i="14"/>
  <c r="L133" i="14"/>
  <c r="L124" i="14"/>
  <c r="L180" i="14"/>
  <c r="L189" i="14"/>
  <c r="L131" i="14"/>
  <c r="L148" i="14"/>
  <c r="L219" i="14"/>
  <c r="L156" i="14"/>
  <c r="L197" i="14"/>
  <c r="L198" i="14"/>
  <c r="L195" i="14"/>
  <c r="L222" i="14"/>
  <c r="L200" i="14"/>
  <c r="L154" i="14"/>
  <c r="L184" i="14"/>
  <c r="L227" i="14"/>
  <c r="L181" i="14"/>
  <c r="L230" i="14"/>
  <c r="L226" i="14"/>
  <c r="L239" i="14"/>
  <c r="L204" i="14"/>
  <c r="L201" i="14"/>
  <c r="L231" i="14"/>
  <c r="L252" i="14"/>
  <c r="L260" i="14"/>
  <c r="L188" i="14"/>
  <c r="L248" i="14"/>
  <c r="L268" i="14"/>
  <c r="L282" i="14"/>
  <c r="L232" i="14"/>
  <c r="L237" i="14"/>
  <c r="L253" i="14"/>
  <c r="L266" i="14"/>
  <c r="L272" i="14"/>
  <c r="G208" i="7"/>
  <c r="G211" i="7"/>
  <c r="G216" i="7"/>
  <c r="G219" i="7"/>
  <c r="G205" i="7"/>
  <c r="G210" i="7"/>
  <c r="G217" i="7"/>
  <c r="G220" i="7"/>
  <c r="G207" i="7"/>
  <c r="G209" i="7"/>
  <c r="G214" i="7"/>
  <c r="G204" i="7"/>
  <c r="G212" i="7"/>
  <c r="G215" i="7"/>
  <c r="G218" i="7"/>
  <c r="G206" i="7"/>
  <c r="G213" i="7"/>
  <c r="G221" i="7"/>
  <c r="L24" i="14"/>
  <c r="L11" i="14"/>
  <c r="L14" i="14"/>
  <c r="L6" i="14"/>
  <c r="L8" i="14"/>
  <c r="L15" i="14"/>
  <c r="L7" i="14"/>
  <c r="L28" i="14"/>
  <c r="L32" i="14"/>
  <c r="L56" i="14"/>
  <c r="L82" i="14"/>
  <c r="L90" i="14"/>
  <c r="L60" i="14"/>
  <c r="L52" i="14"/>
  <c r="L80" i="14"/>
  <c r="L48" i="14"/>
  <c r="L98" i="14"/>
  <c r="L96" i="14"/>
  <c r="L40" i="14"/>
  <c r="L146" i="14"/>
  <c r="L64" i="14"/>
  <c r="L66" i="14"/>
  <c r="L113" i="14"/>
  <c r="L116" i="14"/>
  <c r="L141" i="14"/>
  <c r="L115" i="14"/>
  <c r="L108" i="14"/>
  <c r="L177" i="14"/>
  <c r="L178" i="14"/>
  <c r="L142" i="14"/>
  <c r="L92" i="14"/>
  <c r="L139" i="14"/>
  <c r="L94" i="14"/>
  <c r="L120" i="14"/>
  <c r="L70" i="14"/>
  <c r="L144" i="14"/>
  <c r="L278" i="14"/>
  <c r="L293" i="14"/>
  <c r="L106" i="14"/>
  <c r="L19" i="14"/>
  <c r="L29" i="14"/>
  <c r="L23" i="14"/>
  <c r="L46" i="14"/>
  <c r="L3" i="14"/>
  <c r="L424" i="14"/>
  <c r="L155" i="14"/>
  <c r="L79" i="14"/>
  <c r="L270" i="14"/>
  <c r="L145" i="14"/>
  <c r="L524" i="14"/>
  <c r="L482" i="14"/>
  <c r="L558" i="14"/>
  <c r="L186" i="14"/>
  <c r="L411" i="14"/>
  <c r="L621" i="14"/>
  <c r="L76" i="14"/>
  <c r="L254" i="14"/>
  <c r="L452" i="14"/>
  <c r="L399" i="14"/>
  <c r="L104" i="14"/>
  <c r="L245" i="14"/>
  <c r="L263" i="14"/>
  <c r="L279" i="14"/>
  <c r="L317" i="14"/>
  <c r="L515" i="14"/>
  <c r="L560" i="14"/>
  <c r="L315" i="14"/>
  <c r="L556" i="14"/>
  <c r="L112" i="14"/>
  <c r="L123" i="14"/>
  <c r="L359" i="14"/>
  <c r="L580" i="14"/>
  <c r="L377" i="14"/>
  <c r="L179" i="14"/>
  <c r="L583" i="14"/>
  <c r="L553" i="14"/>
  <c r="L582" i="14"/>
  <c r="L192" i="14"/>
  <c r="L341" i="14"/>
  <c r="L396" i="14"/>
  <c r="L485" i="14"/>
  <c r="L487" i="14"/>
  <c r="L513" i="14"/>
  <c r="L212" i="14"/>
  <c r="L168" i="14"/>
  <c r="L296" i="14"/>
  <c r="L523" i="14"/>
  <c r="L554" i="14"/>
  <c r="L109" i="14"/>
  <c r="L16" i="14"/>
  <c r="L25" i="14"/>
  <c r="L39" i="14"/>
  <c r="L37" i="14"/>
  <c r="L49" i="14"/>
  <c r="L74" i="14"/>
  <c r="L75" i="14"/>
  <c r="L91" i="14"/>
  <c r="L45" i="14"/>
  <c r="L61" i="14"/>
  <c r="L41" i="14"/>
  <c r="L159" i="14"/>
  <c r="L209" i="14"/>
  <c r="L162" i="14"/>
  <c r="L169" i="14"/>
  <c r="L208" i="14"/>
  <c r="L240" i="14"/>
  <c r="L205" i="14"/>
  <c r="L288" i="14"/>
  <c r="L214" i="14"/>
  <c r="L215" i="14"/>
  <c r="L275" i="14"/>
  <c r="L363" i="14"/>
  <c r="L355" i="14"/>
  <c r="L292" i="14"/>
  <c r="L138" i="14"/>
  <c r="L163" i="14"/>
  <c r="L182" i="14"/>
  <c r="L244" i="14"/>
  <c r="L271" i="14"/>
  <c r="L274" i="14"/>
  <c r="L290" i="14"/>
  <c r="L323" i="14"/>
  <c r="L371" i="14"/>
  <c r="L267" i="14"/>
  <c r="L368" i="14"/>
  <c r="L257" i="14"/>
  <c r="L213" i="14"/>
  <c r="L387" i="14"/>
  <c r="L247" i="14"/>
  <c r="L416" i="14"/>
  <c r="L426" i="14"/>
  <c r="L165" i="14"/>
  <c r="L256" i="14"/>
  <c r="L335" i="14"/>
  <c r="L259" i="14"/>
  <c r="L316" i="14"/>
  <c r="L403" i="14"/>
  <c r="L420" i="14"/>
  <c r="L167" i="14"/>
  <c r="L217" i="14"/>
  <c r="L339" i="14"/>
  <c r="L101" i="14"/>
  <c r="L117" i="14"/>
  <c r="L140" i="14"/>
  <c r="L161" i="14"/>
  <c r="L95" i="14"/>
  <c r="L241" i="14"/>
  <c r="L89" i="14"/>
  <c r="L238" i="14"/>
  <c r="L221" i="14"/>
  <c r="L157" i="14"/>
  <c r="L233" i="14"/>
  <c r="L322" i="14"/>
  <c r="L338" i="14"/>
  <c r="L246" i="14"/>
  <c r="L304" i="14"/>
  <c r="L297" i="14"/>
  <c r="L172" i="14"/>
  <c r="L262" i="14"/>
  <c r="L299" i="14"/>
  <c r="L386" i="14"/>
  <c r="L356" i="14"/>
  <c r="L286" i="14"/>
  <c r="L418" i="14"/>
  <c r="L314" i="14"/>
  <c r="L435" i="14"/>
  <c r="L277" i="14"/>
  <c r="L354" i="14"/>
  <c r="L261" i="14"/>
  <c r="L376" i="14"/>
  <c r="L455" i="14"/>
  <c r="L375" i="14"/>
  <c r="L437" i="14"/>
  <c r="L406" i="14"/>
  <c r="L379" i="14"/>
  <c r="L510" i="14"/>
  <c r="L388" i="14"/>
  <c r="L442" i="14"/>
  <c r="L412" i="14"/>
  <c r="L393" i="14"/>
  <c r="L450" i="14"/>
  <c r="L486" i="14"/>
  <c r="L498" i="14"/>
  <c r="L509" i="14"/>
  <c r="L499" i="14"/>
  <c r="L578" i="14"/>
  <c r="L561" i="14"/>
  <c r="L439" i="14"/>
  <c r="L453" i="14"/>
  <c r="L573" i="14"/>
  <c r="L479" i="14"/>
  <c r="L541" i="14"/>
  <c r="L599" i="14"/>
  <c r="L51" i="14"/>
  <c r="L171" i="14"/>
  <c r="L566" i="14"/>
  <c r="L419" i="14"/>
  <c r="L570" i="14"/>
  <c r="L673" i="14"/>
  <c r="L352" i="14"/>
  <c r="L549" i="14"/>
  <c r="L107" i="14"/>
  <c r="L370" i="14"/>
  <c r="L470" i="14"/>
  <c r="L132" i="14"/>
  <c r="L336" i="14"/>
  <c r="L349" i="14"/>
  <c r="L401" i="14"/>
  <c r="L344" i="14"/>
  <c r="L328" i="14"/>
  <c r="L531" i="14"/>
  <c r="L358" i="14"/>
  <c r="L298" i="14"/>
  <c r="L136" i="14"/>
  <c r="L334" i="14"/>
  <c r="L480" i="14"/>
  <c r="L496" i="14"/>
  <c r="L674" i="14"/>
  <c r="L475" i="14"/>
  <c r="L384" i="14"/>
  <c r="L347" i="14"/>
  <c r="L467" i="14"/>
  <c r="L327" i="14"/>
  <c r="L539" i="14"/>
  <c r="L660" i="14"/>
  <c r="L348" i="14"/>
  <c r="L591" i="14"/>
  <c r="L404" i="14"/>
  <c r="L478" i="14"/>
  <c r="L623" i="14"/>
  <c r="L357" i="14"/>
  <c r="L308" i="14"/>
  <c r="L506" i="14"/>
  <c r="L289" i="14"/>
  <c r="L305" i="14"/>
  <c r="L536" i="14"/>
  <c r="L343" i="14"/>
  <c r="L390" i="14"/>
  <c r="L443" i="14"/>
  <c r="L557" i="14"/>
  <c r="L312" i="14"/>
  <c r="L429" i="14"/>
  <c r="L457" i="14"/>
  <c r="L630" i="14"/>
  <c r="L595" i="14"/>
  <c r="L303" i="14"/>
  <c r="L625" i="14"/>
  <c r="L680" i="14"/>
  <c r="L331" i="14"/>
  <c r="L430" i="14"/>
  <c r="L500" i="14"/>
  <c r="L590" i="14"/>
  <c r="L464" i="14"/>
  <c r="L325" i="14"/>
  <c r="L546" i="14"/>
  <c r="L563" i="14"/>
  <c r="L441" i="14"/>
  <c r="L318" i="14"/>
  <c r="L646" i="14"/>
  <c r="L505" i="14"/>
  <c r="L683" i="14"/>
  <c r="L631" i="14"/>
  <c r="L463" i="14"/>
  <c r="L613" i="14"/>
  <c r="L685" i="14"/>
  <c r="L380" i="14"/>
  <c r="L548" i="14"/>
  <c r="L385" i="14"/>
  <c r="L433" i="14"/>
  <c r="L472" i="14"/>
  <c r="L511" i="14"/>
  <c r="L577" i="14"/>
  <c r="L624" i="14"/>
  <c r="L671" i="14"/>
  <c r="L686" i="14"/>
  <c r="L488" i="14"/>
  <c r="L637" i="14"/>
  <c r="L415" i="14"/>
  <c r="L688" i="14"/>
  <c r="L652" i="14"/>
  <c r="L579" i="14"/>
  <c r="L534" i="14"/>
  <c r="L414" i="14"/>
  <c r="L632" i="14"/>
  <c r="L629" i="14"/>
  <c r="L659" i="14"/>
  <c r="L395" i="14"/>
  <c r="L615" i="14"/>
  <c r="L605" i="14"/>
  <c r="L461" i="14"/>
  <c r="L617" i="14"/>
  <c r="L469" i="14"/>
  <c r="L468" i="14"/>
  <c r="L565" i="14"/>
  <c r="L691" i="14"/>
  <c r="L476" i="14"/>
  <c r="L658" i="14"/>
  <c r="L584" i="14"/>
  <c r="L532" i="14"/>
  <c r="L589" i="14"/>
  <c r="L692" i="14"/>
  <c r="L574" i="14"/>
  <c r="L694" i="14"/>
  <c r="L517" i="14"/>
  <c r="L550" i="14"/>
  <c r="L645" i="14"/>
  <c r="L502" i="14"/>
  <c r="L648" i="14"/>
  <c r="L564" i="14"/>
  <c r="L538" i="14"/>
  <c r="L695" i="14"/>
  <c r="L529" i="14"/>
  <c r="L567" i="14"/>
  <c r="L572" i="14"/>
  <c r="L644" i="14"/>
  <c r="L696" i="14"/>
  <c r="L697" i="14"/>
  <c r="L698" i="14"/>
  <c r="L620" i="14"/>
  <c r="L609" i="14"/>
  <c r="L586" i="14"/>
  <c r="L562" i="14"/>
  <c r="L581" i="14"/>
  <c r="L601" i="14"/>
  <c r="L607" i="14"/>
  <c r="L622" i="14"/>
  <c r="L641" i="14"/>
  <c r="L657" i="14"/>
  <c r="L664" i="14"/>
  <c r="L598" i="14"/>
  <c r="L588" i="14"/>
  <c r="L626" i="14"/>
  <c r="L669" i="14"/>
  <c r="L703" i="14"/>
  <c r="L665" i="14"/>
  <c r="L705" i="14"/>
  <c r="L650" i="14"/>
  <c r="L57" i="14"/>
  <c r="L44" i="14"/>
  <c r="L514" i="14"/>
  <c r="L545" i="14"/>
  <c r="L402" i="14"/>
  <c r="L86" i="14"/>
  <c r="L134" i="14"/>
  <c r="L191" i="14"/>
  <c r="L542" i="14"/>
  <c r="L175" i="14"/>
  <c r="L329" i="14"/>
  <c r="L193" i="14"/>
  <c r="L640" i="14"/>
  <c r="L398" i="14"/>
  <c r="L575" i="14"/>
  <c r="L490" i="14"/>
  <c r="L594" i="14"/>
  <c r="L176" i="14"/>
  <c r="L494" i="14"/>
  <c r="L225" i="14"/>
  <c r="L321" i="14"/>
  <c r="L342" i="14"/>
  <c r="L400" i="14"/>
  <c r="L568" i="14"/>
  <c r="L394" i="14"/>
  <c r="L619" i="14"/>
  <c r="L150" i="14"/>
  <c r="L207" i="14"/>
  <c r="L492" i="14"/>
  <c r="L34" i="14"/>
  <c r="L183" i="14"/>
  <c r="L477" i="14"/>
  <c r="L508" i="14"/>
  <c r="L211" i="14"/>
  <c r="L409" i="14"/>
  <c r="L110" i="14"/>
  <c r="L151" i="14"/>
  <c r="L587" i="14"/>
  <c r="L127" i="14"/>
  <c r="L423" i="14"/>
  <c r="L428" i="14"/>
  <c r="L128" i="14"/>
  <c r="L381" i="14"/>
  <c r="L446" i="14"/>
  <c r="L427" i="14"/>
  <c r="L126" i="14"/>
  <c r="L220" i="14"/>
  <c r="L417" i="14"/>
  <c r="L456" i="14"/>
  <c r="L484" i="14"/>
  <c r="L522" i="14"/>
  <c r="L324" i="14"/>
  <c r="L585" i="14"/>
  <c r="L351" i="14"/>
  <c r="L306" i="14"/>
  <c r="L405" i="14"/>
  <c r="L606" i="14"/>
  <c r="L449" i="14"/>
  <c r="L190" i="14"/>
  <c r="L520" i="14"/>
  <c r="L635" i="14"/>
  <c r="L53" i="14"/>
  <c r="L373" i="14"/>
  <c r="L294" i="14"/>
  <c r="L374" i="14"/>
  <c r="L425" i="14"/>
  <c r="L504" i="14"/>
  <c r="L269" i="14"/>
  <c r="L530" i="14"/>
  <c r="L206" i="14"/>
  <c r="L97" i="14"/>
  <c r="L65" i="14"/>
  <c r="L130" i="14"/>
  <c r="L59" i="14"/>
  <c r="L99" i="14"/>
  <c r="L67" i="14"/>
  <c r="L143" i="14"/>
  <c r="L47" i="14"/>
  <c r="L81" i="14"/>
  <c r="L43" i="14"/>
  <c r="L93" i="14"/>
  <c r="L119" i="14"/>
  <c r="L105" i="14"/>
  <c r="L311" i="14"/>
  <c r="L216" i="14"/>
  <c r="L187" i="14"/>
  <c r="L333" i="14"/>
  <c r="L291" i="14"/>
  <c r="L295" i="14"/>
  <c r="L173" i="14"/>
  <c r="L285" i="14"/>
  <c r="L310" i="14"/>
  <c r="L307" i="14"/>
  <c r="L164" i="14"/>
  <c r="L174" i="14"/>
  <c r="L309" i="14"/>
  <c r="L196" i="14"/>
  <c r="L218" i="14"/>
  <c r="L83" i="14"/>
  <c r="L170" i="14"/>
  <c r="L210" i="14"/>
  <c r="L249" i="14"/>
  <c r="L258" i="14"/>
  <c r="L276" i="14"/>
  <c r="L369" i="14"/>
  <c r="L382" i="14"/>
  <c r="L199" i="14"/>
  <c r="L194" i="14"/>
  <c r="L353" i="14"/>
  <c r="L283" i="14"/>
  <c r="L149" i="14"/>
  <c r="L243" i="14"/>
  <c r="L332" i="14"/>
  <c r="L273" i="14"/>
  <c r="L313" i="14"/>
  <c r="L410" i="14"/>
  <c r="L431" i="14"/>
  <c r="L160" i="14"/>
  <c r="L378" i="14"/>
  <c r="L407" i="14"/>
  <c r="L264" i="14"/>
  <c r="L147" i="14"/>
  <c r="L265" i="14"/>
  <c r="L69" i="14"/>
  <c r="L121" i="14"/>
  <c r="L77" i="14"/>
  <c r="L153" i="14"/>
  <c r="L87" i="14"/>
  <c r="L228" i="14"/>
  <c r="L235" i="14"/>
  <c r="L229" i="14"/>
  <c r="L234" i="14"/>
  <c r="L224" i="14"/>
  <c r="L166" i="14"/>
  <c r="L250" i="14"/>
  <c r="L158" i="14"/>
  <c r="L300" i="14"/>
  <c r="L255" i="14"/>
  <c r="L242" i="14"/>
  <c r="L320" i="14"/>
  <c r="L346" i="14"/>
  <c r="L350" i="14"/>
  <c r="L345" i="14"/>
  <c r="L365" i="14"/>
  <c r="L251" i="14"/>
  <c r="L301" i="14"/>
  <c r="L236" i="14"/>
  <c r="L326" i="14"/>
  <c r="L360" i="14"/>
  <c r="L422" i="14"/>
  <c r="L287" i="14"/>
  <c r="L392" i="14"/>
  <c r="L434" i="14"/>
  <c r="L366" i="14"/>
  <c r="L495" i="14"/>
  <c r="L447" i="14"/>
  <c r="L397" i="14"/>
  <c r="L408" i="14"/>
  <c r="L521" i="14"/>
  <c r="L432" i="14"/>
  <c r="L462" i="14"/>
  <c r="L503" i="14"/>
  <c r="L491" i="14"/>
  <c r="L436" i="14"/>
  <c r="L543" i="14"/>
  <c r="L525" i="14"/>
  <c r="L512" i="14"/>
  <c r="L460" i="14"/>
  <c r="L489" i="14"/>
  <c r="L596" i="14"/>
  <c r="L655" i="14"/>
  <c r="L569" i="14"/>
  <c r="L284" i="14"/>
  <c r="L675" i="14"/>
  <c r="L458" i="14"/>
  <c r="L614" i="14"/>
  <c r="L676" i="14"/>
  <c r="L302" i="14"/>
  <c r="L391" i="14"/>
  <c r="L552" i="14"/>
  <c r="L677" i="14"/>
  <c r="L413" i="14"/>
  <c r="L459" i="14"/>
  <c r="L642" i="14"/>
  <c r="L372" i="14"/>
  <c r="L440" i="14"/>
  <c r="L474" i="14"/>
  <c r="L651" i="14"/>
  <c r="L319" i="14"/>
  <c r="L678" i="14"/>
  <c r="L592" i="14"/>
  <c r="L679" i="14"/>
  <c r="L361" i="14"/>
  <c r="L681" i="14"/>
  <c r="L448" i="14"/>
  <c r="L551" i="14"/>
  <c r="L682" i="14"/>
  <c r="L444" i="14"/>
  <c r="L389" i="14"/>
  <c r="L603" i="14"/>
  <c r="L649" i="14"/>
  <c r="L540" i="14"/>
  <c r="L330" i="14"/>
  <c r="L612" i="14"/>
  <c r="L421" i="14"/>
  <c r="L337" i="14"/>
  <c r="L684" i="14"/>
  <c r="L559" i="14"/>
  <c r="L533" i="14"/>
  <c r="L364" i="14"/>
  <c r="L465" i="14"/>
  <c r="L473" i="14"/>
  <c r="L544" i="14"/>
  <c r="L611" i="14"/>
  <c r="L672" i="14"/>
  <c r="L340" i="14"/>
  <c r="L555" i="14"/>
  <c r="L362" i="14"/>
  <c r="L451" i="14"/>
  <c r="L687" i="14"/>
  <c r="L600" i="14"/>
  <c r="L383" i="14"/>
  <c r="L537" i="14"/>
  <c r="L662" i="14"/>
  <c r="L547" i="14"/>
  <c r="L667" i="14"/>
  <c r="L689" i="14"/>
  <c r="L639" i="14"/>
  <c r="L454" i="14"/>
  <c r="L471" i="14"/>
  <c r="L483" i="14"/>
  <c r="L528" i="14"/>
  <c r="L690" i="14"/>
  <c r="L466" i="14"/>
  <c r="L527" i="14"/>
  <c r="L633" i="14"/>
  <c r="L438" i="14"/>
  <c r="L497" i="14"/>
  <c r="L628" i="14"/>
  <c r="L636" i="14"/>
  <c r="L647" i="14"/>
  <c r="L656" i="14"/>
  <c r="L519" i="14"/>
  <c r="L608" i="14"/>
  <c r="L693" i="14"/>
  <c r="L481" i="14"/>
  <c r="L493" i="14"/>
  <c r="L638" i="14"/>
  <c r="L576" i="14"/>
  <c r="L593" i="14"/>
  <c r="L663" i="14"/>
  <c r="L518" i="14"/>
  <c r="L507" i="14"/>
  <c r="L627" i="14"/>
  <c r="L526" i="14"/>
  <c r="L501" i="14"/>
  <c r="L535" i="14"/>
  <c r="L571" i="14"/>
  <c r="L610" i="14"/>
  <c r="L666" i="14"/>
  <c r="L670" i="14"/>
  <c r="L699" i="14"/>
  <c r="L668" i="14"/>
  <c r="L700" i="14"/>
  <c r="L616" i="14"/>
  <c r="L653" i="14"/>
  <c r="L597" i="14"/>
  <c r="L602" i="14"/>
  <c r="L618" i="14"/>
  <c r="L654" i="14"/>
  <c r="L661" i="14"/>
  <c r="L701" i="14"/>
  <c r="L702" i="14"/>
  <c r="L634" i="14"/>
  <c r="L704" i="14"/>
  <c r="L643" i="14"/>
  <c r="L706" i="14"/>
  <c r="L516" i="14"/>
  <c r="L367" i="14"/>
  <c r="L4" i="14"/>
  <c r="L17" i="14"/>
  <c r="L12" i="14"/>
  <c r="L10" i="14"/>
  <c r="L20" i="14"/>
  <c r="L22" i="14"/>
  <c r="L26" i="14"/>
  <c r="L18" i="14"/>
  <c r="L13" i="14"/>
  <c r="L21" i="14"/>
  <c r="L33" i="14"/>
  <c r="L31" i="14"/>
  <c r="L27" i="14"/>
  <c r="L30" i="14"/>
  <c r="L35" i="14"/>
  <c r="L42" i="14"/>
  <c r="L50" i="14"/>
  <c r="L71" i="14"/>
  <c r="L62" i="14"/>
  <c r="L38" i="14"/>
  <c r="L36" i="14"/>
  <c r="L63" i="14"/>
  <c r="L55" i="14"/>
  <c r="L68" i="14"/>
  <c r="L78" i="14"/>
  <c r="L73" i="14"/>
  <c r="L84" i="14"/>
  <c r="L85" i="14"/>
  <c r="L88" i="14"/>
  <c r="L103" i="14"/>
  <c r="L102" i="14"/>
  <c r="L111" i="14"/>
  <c r="L100" i="14"/>
  <c r="S286" i="14"/>
  <c r="K221" i="7"/>
</calcChain>
</file>

<file path=xl/sharedStrings.xml><?xml version="1.0" encoding="utf-8"?>
<sst xmlns="http://schemas.openxmlformats.org/spreadsheetml/2006/main" count="19482" uniqueCount="3632">
  <si>
    <t>LOAN NO</t>
  </si>
  <si>
    <t>NPA STAGE</t>
  </si>
  <si>
    <t>AREA</t>
  </si>
  <si>
    <t>OFF ADDRESS</t>
  </si>
  <si>
    <t>EMI</t>
  </si>
  <si>
    <t>TOTAL EMI DUE</t>
  </si>
  <si>
    <t>CBC</t>
  </si>
  <si>
    <t>POS</t>
  </si>
  <si>
    <t>DPD</t>
  </si>
  <si>
    <t>DISBURSAL DATE</t>
  </si>
  <si>
    <t>TEAM</t>
  </si>
  <si>
    <t>CLM</t>
  </si>
  <si>
    <t>RAHUL HONAJI VADEKAR</t>
  </si>
  <si>
    <t>AHUPE</t>
  </si>
  <si>
    <t>SAGAR DONGRE</t>
  </si>
  <si>
    <t>MH14LT6037</t>
  </si>
  <si>
    <t>HONDA UNICORN 160 BSVI</t>
  </si>
  <si>
    <t>AKURDI</t>
  </si>
  <si>
    <t>NITIN KADAM</t>
  </si>
  <si>
    <t>HONDA SP 160 DOUBLE DISC</t>
  </si>
  <si>
    <t>RAHUL SHIVAJI MACHAVE</t>
  </si>
  <si>
    <t>ALANDI</t>
  </si>
  <si>
    <t>ANWAR SHAIKH</t>
  </si>
  <si>
    <t>MH14KV9575</t>
  </si>
  <si>
    <t>SPLENDOR PLUS I3S BS6 FI DRUM SELF</t>
  </si>
  <si>
    <t xml:space="preserve">ALANDI DEVACHI </t>
  </si>
  <si>
    <t>ACCESS SPL ED DISC CBS BT BSVI</t>
  </si>
  <si>
    <t>SACHIN DHONDIBA BORATE</t>
  </si>
  <si>
    <t>MH14KX3906</t>
  </si>
  <si>
    <t>PRASHANT GHONGANE</t>
  </si>
  <si>
    <t>MH14KX3901</t>
  </si>
  <si>
    <t>SPLENDOR PLUS BS6 I3S DRS CAST FI</t>
  </si>
  <si>
    <t>JEEVAN DIGAMBER JANGAM</t>
  </si>
  <si>
    <t>ALE</t>
  </si>
  <si>
    <t>HARIDAS DIVATE</t>
  </si>
  <si>
    <t>MH12XY0192</t>
  </si>
  <si>
    <t>OLA S1X PLUS GEN 3</t>
  </si>
  <si>
    <t>AJAY KISHOR SHINDE</t>
  </si>
  <si>
    <t>ALE PHATA</t>
  </si>
  <si>
    <t>MH14LN7864</t>
  </si>
  <si>
    <t>PASSION PLUS I3S DRS CAST</t>
  </si>
  <si>
    <t>ALEGAON PAGA</t>
  </si>
  <si>
    <t>AMOL DHUMAL</t>
  </si>
  <si>
    <t>HF DELUXE BS6 I3S DRUM SELF CAST</t>
  </si>
  <si>
    <t>SPLENDOR PLUS I3S XTEC</t>
  </si>
  <si>
    <t>SHAMRAO BHIKAJI ZENDE</t>
  </si>
  <si>
    <t>AMBALE</t>
  </si>
  <si>
    <t>MH12XL2984</t>
  </si>
  <si>
    <t>AMBEGAON</t>
  </si>
  <si>
    <t>SWAPNIL JADHAV</t>
  </si>
  <si>
    <t>HONDA SHINE DRUM BSVI</t>
  </si>
  <si>
    <t>SANTOSH BABU LABADE</t>
  </si>
  <si>
    <t>MH14LQ3190</t>
  </si>
  <si>
    <t>SPLENDOR PLUS DRS CAST FI BLACK</t>
  </si>
  <si>
    <t>GOVIND VILAS THORAT</t>
  </si>
  <si>
    <t>MH14LQ9456</t>
  </si>
  <si>
    <t>CLASSIC SIGNALS 350 MARSH GREY</t>
  </si>
  <si>
    <t>NIRNAY ROHIDAS MURKUTE</t>
  </si>
  <si>
    <t>MH14MD8140</t>
  </si>
  <si>
    <t>JUPITER ZX AOL DRUM</t>
  </si>
  <si>
    <t>RE CLASSIC 350 EFI REDDITCH RED</t>
  </si>
  <si>
    <t>AMBEGAON BK</t>
  </si>
  <si>
    <t>HUNTER 350 REBEL BLUE</t>
  </si>
  <si>
    <t>CHHABU RAMU KAMBALE</t>
  </si>
  <si>
    <t>AMBETHAN</t>
  </si>
  <si>
    <t>HEMANT WALUNJ</t>
  </si>
  <si>
    <t>MH14MM0818</t>
  </si>
  <si>
    <t>HONDA ACTIVA DLX 2B</t>
  </si>
  <si>
    <t>SNEHAL NAMDEV KHANDARE</t>
  </si>
  <si>
    <t>MH14KX7966</t>
  </si>
  <si>
    <t>YAMAHA FZX</t>
  </si>
  <si>
    <t>BAJAJ FREEDOM 125 NG04 DISC LED</t>
  </si>
  <si>
    <t>AUNDH</t>
  </si>
  <si>
    <t>SUNNY SHINDE</t>
  </si>
  <si>
    <t>RE BULLET 350 EFI BLACK</t>
  </si>
  <si>
    <t>HONDA ACTIVA 6G DLX LTD ED</t>
  </si>
  <si>
    <t>ABHIJIT BHAGWAN ELBHAR</t>
  </si>
  <si>
    <t>AWASARI BK</t>
  </si>
  <si>
    <t>MH14LF6590</t>
  </si>
  <si>
    <t>DESTINI 125 XTEC</t>
  </si>
  <si>
    <t>PRASAD ASHOK TAJANE</t>
  </si>
  <si>
    <t>MH14LR5025</t>
  </si>
  <si>
    <t>FZS FI V3 ABS DARKNIGHT BSVI</t>
  </si>
  <si>
    <t>BALEWADI</t>
  </si>
  <si>
    <t>HUNTER 350 DAPPER GREY</t>
  </si>
  <si>
    <t>RE BULLET X 350 ES EFI JET BLACK</t>
  </si>
  <si>
    <t>HONDA SHINE 100 OBD2</t>
  </si>
  <si>
    <t>POONAM SUNIL JADHAV</t>
  </si>
  <si>
    <t>BAVDHAN</t>
  </si>
  <si>
    <t>MH16DK1481</t>
  </si>
  <si>
    <t>HONDA ACTIVA 125 DLX</t>
  </si>
  <si>
    <t>HONDA SP 125 BS VI DISC</t>
  </si>
  <si>
    <t>TVS JUPITER 125 DRUM ALLOY</t>
  </si>
  <si>
    <t>GANESH DNYANDEV BAMHANE</t>
  </si>
  <si>
    <t>BHATKALWADI</t>
  </si>
  <si>
    <t>MH14LK9146</t>
  </si>
  <si>
    <t>AMPERE MAGNUS EX</t>
  </si>
  <si>
    <t>KIRAN KHAIRNAR</t>
  </si>
  <si>
    <t>HONDA ACTIVA 6G DLX BS VI</t>
  </si>
  <si>
    <t>VENKATESH JAGANNATH KARTAL</t>
  </si>
  <si>
    <t>MH12VM8075</t>
  </si>
  <si>
    <t>HONDA ACTIVA 6G H SMART</t>
  </si>
  <si>
    <t>ASHUTOSH BABA LONDHE</t>
  </si>
  <si>
    <t>MH12WC6082</t>
  </si>
  <si>
    <t>BULLET 350 MILITARY RED</t>
  </si>
  <si>
    <t>ASHOK GULAB SHELAR</t>
  </si>
  <si>
    <t>MH12XR9598</t>
  </si>
  <si>
    <t>ACCESS 125 BT CONNECT ED DISC</t>
  </si>
  <si>
    <t>SIKANDAR AJIJ MOMIN</t>
  </si>
  <si>
    <t>MH12YM0097</t>
  </si>
  <si>
    <t>SUZUKI BURGMAN STREET BT BSVI</t>
  </si>
  <si>
    <t>AASHA SAKHARAM PATOLE</t>
  </si>
  <si>
    <t>BHOR</t>
  </si>
  <si>
    <t>AKSHAY KARALE</t>
  </si>
  <si>
    <t>MH12VH6521</t>
  </si>
  <si>
    <t>RAHUL BANDA CHAVAN</t>
  </si>
  <si>
    <t>MH12VH8942</t>
  </si>
  <si>
    <t>CLASSIC 350 DARK STEALTH BLACK</t>
  </si>
  <si>
    <t>RAM BHANUDAS PANGARE</t>
  </si>
  <si>
    <t>MH12VX4075</t>
  </si>
  <si>
    <t>CLASSIC 350 CHROME BRONZE</t>
  </si>
  <si>
    <t>SAPANA GANGADHAR PAWAR</t>
  </si>
  <si>
    <t>MH12WH6963</t>
  </si>
  <si>
    <t>BAJAJ PLATINA 110 5 SPEED DISC ABS</t>
  </si>
  <si>
    <t>DNYANESHWAR HARIBHAU NAMDAS</t>
  </si>
  <si>
    <t>MH12WV1302</t>
  </si>
  <si>
    <t>SPLENDORPLUS I3S DRS C FI BLACKACNT</t>
  </si>
  <si>
    <t>DHAPATE PRAMOD BHAU</t>
  </si>
  <si>
    <t>MH12XL3563</t>
  </si>
  <si>
    <t>HONDA ACTIVA DLX</t>
  </si>
  <si>
    <t>GANESH PANDURANG GAVHANE</t>
  </si>
  <si>
    <t>MH12XV6230</t>
  </si>
  <si>
    <t>CLASSIC 350 GUN GREY</t>
  </si>
  <si>
    <t>RAVINDRA BALASAHEB SHILIMKAR</t>
  </si>
  <si>
    <t>MH12VY4073</t>
  </si>
  <si>
    <t>BULLET 350 BLACK GOLD</t>
  </si>
  <si>
    <t>TANMAYEE RAJENDRA GAIKWAD</t>
  </si>
  <si>
    <t>MH12XK5986</t>
  </si>
  <si>
    <t>METEOR 350 FIREBALL RED</t>
  </si>
  <si>
    <t>TEJAS SUNIL AMBAVALE</t>
  </si>
  <si>
    <t>MH12VM2530</t>
  </si>
  <si>
    <t>RE BULLET X 350 ES EFI REGAL RED</t>
  </si>
  <si>
    <t>SHIVAJI NIVRUTTI WATORE</t>
  </si>
  <si>
    <t>MH38AG9448</t>
  </si>
  <si>
    <t>SPLENDOR PLUS I3S DRSC FI</t>
  </si>
  <si>
    <t>RUSHIKESH DAULAT GAIKWAD</t>
  </si>
  <si>
    <t>MH12WV7789</t>
  </si>
  <si>
    <t>CLASSIC 350 STEALTH BLACK</t>
  </si>
  <si>
    <t>SHITAL PRASHANT MANE</t>
  </si>
  <si>
    <t>MH12VP6553</t>
  </si>
  <si>
    <t>TVS IQUBE ELECTRIC</t>
  </si>
  <si>
    <t>BHOSARI</t>
  </si>
  <si>
    <t>UDAY SOHANE</t>
  </si>
  <si>
    <t>PIAGGIO VESPA SXL 125 CBS</t>
  </si>
  <si>
    <t>OMKAR ANIL WAINGANKAR</t>
  </si>
  <si>
    <t>MH14KV2267</t>
  </si>
  <si>
    <t>HONDA ACTIVA 125 SMART</t>
  </si>
  <si>
    <t>TVS RAIDER DISC</t>
  </si>
  <si>
    <t>KISHOR SHANKARRAO SOLANKE</t>
  </si>
  <si>
    <t>ANIKET RAJENDRA POUL</t>
  </si>
  <si>
    <t>SIDDHARTH SAWDEKAR</t>
  </si>
  <si>
    <t>MH14LT3723</t>
  </si>
  <si>
    <t>SEEMA VIJAY RAI</t>
  </si>
  <si>
    <t>MH14LZ7650</t>
  </si>
  <si>
    <t>PIAGGIO VESPA SXL 149 ABS</t>
  </si>
  <si>
    <t>SADIK IBRAHIM MULLA</t>
  </si>
  <si>
    <t>MH14LW5192</t>
  </si>
  <si>
    <t>PASSION PLUS DRUM FI I3S</t>
  </si>
  <si>
    <t>HONDA UNICORN 2B</t>
  </si>
  <si>
    <t>CHAUDHARI SIDDHESHWAR BHIMA</t>
  </si>
  <si>
    <t>MH12YC1819</t>
  </si>
  <si>
    <t>CLASSIC 350 COMMANDO SAND</t>
  </si>
  <si>
    <t>RAMESH DATTATRAY RAJURKAR</t>
  </si>
  <si>
    <t>MH14LN9626</t>
  </si>
  <si>
    <t>PIAGGIO VESPA SXL 149 ABS RACING 60</t>
  </si>
  <si>
    <t>PRANAV PRAMOD GURAV</t>
  </si>
  <si>
    <t>MH14KV0186</t>
  </si>
  <si>
    <t>HONDA SHINE DISC BSVI</t>
  </si>
  <si>
    <t>DASTAGIR GUNDULAL INAMDAR</t>
  </si>
  <si>
    <t>BHOSARI GAON</t>
  </si>
  <si>
    <t>MH14LR3581</t>
  </si>
  <si>
    <t>HONDA SHINE CELEBRATION ED DISC</t>
  </si>
  <si>
    <t>BHOSE</t>
  </si>
  <si>
    <t>SUDHAKAR KISHAN SAWRE</t>
  </si>
  <si>
    <t>MH14LG8826</t>
  </si>
  <si>
    <t>HONDA SHINE SP DISC BSVI</t>
  </si>
  <si>
    <t>GANESH BALU KOLEKAR</t>
  </si>
  <si>
    <t>BIRADWADI</t>
  </si>
  <si>
    <t>MH14LR2068</t>
  </si>
  <si>
    <t>TVS JUPITER 125 DISC SXC</t>
  </si>
  <si>
    <t>SUZUKI BURGMAN STREET EX</t>
  </si>
  <si>
    <t>GOVIND DHONDU VIRNAK</t>
  </si>
  <si>
    <t>BOPKHEL</t>
  </si>
  <si>
    <t>MH12VR9247</t>
  </si>
  <si>
    <t>PIAGGIO VESPA SXL 125 CBS RACING 60</t>
  </si>
  <si>
    <t>ARBAAZ ASHPAK MANIYAR</t>
  </si>
  <si>
    <t>BOPODI</t>
  </si>
  <si>
    <t>MH12VH1647</t>
  </si>
  <si>
    <t>ACTIVA 125 DISC BSVI</t>
  </si>
  <si>
    <t>RAVINDRA KHANDU JADHAV</t>
  </si>
  <si>
    <t>MH12WQ4856</t>
  </si>
  <si>
    <t>HONDA ACTIVA STD</t>
  </si>
  <si>
    <t>CHAKAN</t>
  </si>
  <si>
    <t>AMIT GADE</t>
  </si>
  <si>
    <t>TUKARAM SUBHASH BIRADAR</t>
  </si>
  <si>
    <t>MH14LD6157</t>
  </si>
  <si>
    <t>CLASSIC 350 DARK GUNMETAL GREY</t>
  </si>
  <si>
    <t>NAMRTA SHANTARAM KUDEKAR</t>
  </si>
  <si>
    <t>MH14LG3125</t>
  </si>
  <si>
    <t>HONDA DIO DLX BS VI</t>
  </si>
  <si>
    <t>TVS JUPITER 110 DRUM ALLOY OBDIIA</t>
  </si>
  <si>
    <t>POONAM HARSHAL BHAGWAT</t>
  </si>
  <si>
    <t>TVS APACHE RR 310 BS6</t>
  </si>
  <si>
    <t>NARAYAN CHANDRAKANT PATIL</t>
  </si>
  <si>
    <t>MH14ME9832</t>
  </si>
  <si>
    <t>TVS JUPITER 125 DISC SXC OBDIIA</t>
  </si>
  <si>
    <t>SAGAR BHARAT GAIKAWAD</t>
  </si>
  <si>
    <t>MH14MB2217</t>
  </si>
  <si>
    <t>SONU YADAV</t>
  </si>
  <si>
    <t>MH14LK6307</t>
  </si>
  <si>
    <t>JUPITER ZX DISC SXC</t>
  </si>
  <si>
    <t>SEEMA SHRIRAM AREKAR</t>
  </si>
  <si>
    <t>MH14LF8487</t>
  </si>
  <si>
    <t>TVS NTORQ 125 RACE XP</t>
  </si>
  <si>
    <t>FZS V4</t>
  </si>
  <si>
    <t>REKHA GORAKSHA CHAVAN</t>
  </si>
  <si>
    <t>MH14MX3953</t>
  </si>
  <si>
    <t>HONDA ACTIVA 110 SMART 2 B</t>
  </si>
  <si>
    <t>SACHIN NARSING TOTARE</t>
  </si>
  <si>
    <t>MH14MB9290</t>
  </si>
  <si>
    <t>SACHIN INGALE</t>
  </si>
  <si>
    <t>BAJAJ PULSAR 125 CARBON SPLIT DISC</t>
  </si>
  <si>
    <t>CHARHOLI</t>
  </si>
  <si>
    <t>BAJAJ CHETAK PREMIUM</t>
  </si>
  <si>
    <t>PRAKASH MOHANTY</t>
  </si>
  <si>
    <t>MH14KV1614</t>
  </si>
  <si>
    <t>GLAMOUR XTEC DISC</t>
  </si>
  <si>
    <t>SURESH NARAYANRAO JOSHI</t>
  </si>
  <si>
    <t>HF DELUXE DRS C I3S FI</t>
  </si>
  <si>
    <t>DILIP AMBADAS MANKAR</t>
  </si>
  <si>
    <t>CHIKHALI</t>
  </si>
  <si>
    <t>MH14JT9734</t>
  </si>
  <si>
    <t>DEVKATE APPASAHEB RAMA</t>
  </si>
  <si>
    <t>MH14KM3125</t>
  </si>
  <si>
    <t>RAVINDRA DILIP BHALERAO</t>
  </si>
  <si>
    <t>MH14KT6814</t>
  </si>
  <si>
    <t>ROHAN AJINATH KARANJAKAR</t>
  </si>
  <si>
    <t>METEOR 350 SUPERNOVA RED</t>
  </si>
  <si>
    <t>GOVIND LAXMAN SHERKAR</t>
  </si>
  <si>
    <t>MH22BD0616</t>
  </si>
  <si>
    <t>AKASH BHOJLING SHINDE</t>
  </si>
  <si>
    <t>MH14LM3157</t>
  </si>
  <si>
    <t>TVS JUPITER 125 DISC</t>
  </si>
  <si>
    <t>BAJAJ PULSAR NS 125</t>
  </si>
  <si>
    <t>MINA BABASAHEB PANDURE</t>
  </si>
  <si>
    <t>MH14LR7021</t>
  </si>
  <si>
    <t>SHAKEEL AHMAD KHAN</t>
  </si>
  <si>
    <t>MH14ME3234</t>
  </si>
  <si>
    <t>XTREME 125 R</t>
  </si>
  <si>
    <t>AMIT DILIP SALUNKE</t>
  </si>
  <si>
    <t>MH14LG2803</t>
  </si>
  <si>
    <t>BAJAJ PULSAR RS200 ABS TWIN CHANNEL</t>
  </si>
  <si>
    <t>JAYPAL RAGHU KAMBLE</t>
  </si>
  <si>
    <t>MH14KV8147</t>
  </si>
  <si>
    <t>CLASSIC SIGNALS 350 DESERT SAND</t>
  </si>
  <si>
    <t>CHINCHWAD</t>
  </si>
  <si>
    <t>MAHATAB HAKANI SHAIKH</t>
  </si>
  <si>
    <t>MH24BQ9907</t>
  </si>
  <si>
    <t>PRADEEP ARJUN PHALKE</t>
  </si>
  <si>
    <t>MH14LD8053</t>
  </si>
  <si>
    <t>SUZUKI BURGMAN STREET</t>
  </si>
  <si>
    <t>SANJAY SUKHDEV PAWAR</t>
  </si>
  <si>
    <t>MH14LH4492</t>
  </si>
  <si>
    <t>MAHENDRA AKRUD MANCHARE</t>
  </si>
  <si>
    <t>MH14LK8938</t>
  </si>
  <si>
    <t>AKASH ASHOK DEVKATE</t>
  </si>
  <si>
    <t>MH14MA0362</t>
  </si>
  <si>
    <t>BAJAJ FREEDOM 125 NG04 DRUM LED</t>
  </si>
  <si>
    <t>NEEL DEEPAK BENDBHAR</t>
  </si>
  <si>
    <t>MH14MR4870</t>
  </si>
  <si>
    <t>BULLET 350 BATTALION BLACK</t>
  </si>
  <si>
    <t>MANASI SANTOSH SHINDE</t>
  </si>
  <si>
    <t>JYOTI MRUTYUNJAY GUPTA</t>
  </si>
  <si>
    <t>DAPODI</t>
  </si>
  <si>
    <t>MH14KY6451</t>
  </si>
  <si>
    <t>BINAY KUMAR</t>
  </si>
  <si>
    <t>MH14LD7256</t>
  </si>
  <si>
    <t>PRATIK TULSIDAS PARMAR</t>
  </si>
  <si>
    <t>MH14LK9900</t>
  </si>
  <si>
    <t>AJAY MOHAN SHINDE</t>
  </si>
  <si>
    <t>MH14LT6945</t>
  </si>
  <si>
    <t>CHETAN SATABIR TUSAMAD</t>
  </si>
  <si>
    <t>MH14LT9936</t>
  </si>
  <si>
    <t>SWAPNIL VASANT GAIKWAD</t>
  </si>
  <si>
    <t>MH14LV9895</t>
  </si>
  <si>
    <t>PRASHANT DATTU SURWASE</t>
  </si>
  <si>
    <t>MH14LW5956</t>
  </si>
  <si>
    <t>HONDA SP 125 DLX 2B</t>
  </si>
  <si>
    <t>HONDA ACTIVA 125 SMART 2B</t>
  </si>
  <si>
    <t>SANTOSH MOHAN KHOKAR</t>
  </si>
  <si>
    <t>MH14MP9385</t>
  </si>
  <si>
    <t>CHAKRANARAYAN ABHIJIT BHAGCHAND</t>
  </si>
  <si>
    <t>MH14MX0426</t>
  </si>
  <si>
    <t>HONDA ACTIVA STD 2B</t>
  </si>
  <si>
    <t>ROHINI AMIT GAIKWAD</t>
  </si>
  <si>
    <t>MH14MJ1078</t>
  </si>
  <si>
    <t>REKHA MOHAN WAGHMARE</t>
  </si>
  <si>
    <t>MH14KT5731</t>
  </si>
  <si>
    <t>MRINMOY MITRA</t>
  </si>
  <si>
    <t>DATTAWADI</t>
  </si>
  <si>
    <t>MH12VY3090</t>
  </si>
  <si>
    <t>MRUNAL GANESH KHOPADKAR</t>
  </si>
  <si>
    <t>DECCAN JYMKHANA</t>
  </si>
  <si>
    <t>MH12WF6522</t>
  </si>
  <si>
    <t>DEHU</t>
  </si>
  <si>
    <t>PARMESHWAR KOTULE</t>
  </si>
  <si>
    <t>GANESH DNYANESHWAR KOTWAL</t>
  </si>
  <si>
    <t>MH14MB4248</t>
  </si>
  <si>
    <t>BULLET BATTALION 350 BLACK</t>
  </si>
  <si>
    <t>VENILA SURALI PERISWAMI</t>
  </si>
  <si>
    <t>MH14LG0472</t>
  </si>
  <si>
    <t>MANE BALU NIVRUTTI</t>
  </si>
  <si>
    <t>MH14LV2354</t>
  </si>
  <si>
    <t>TVS STARCITY PLUS ES DT DUAL TONE</t>
  </si>
  <si>
    <t>SACHIN KHAPRE</t>
  </si>
  <si>
    <t>DEHU ROAD</t>
  </si>
  <si>
    <t>MITHIL MANJU SHETTY</t>
  </si>
  <si>
    <t>MH14NA2912</t>
  </si>
  <si>
    <t>KOMAL BHARAT RAWAL</t>
  </si>
  <si>
    <t>DHANKWADI</t>
  </si>
  <si>
    <t>MH12TG2834</t>
  </si>
  <si>
    <t>HONDA ACTIVA</t>
  </si>
  <si>
    <t>DHANORI</t>
  </si>
  <si>
    <t>VIKRAM GAIKWAD</t>
  </si>
  <si>
    <t>HONDA HORNET 2.0 BS VI</t>
  </si>
  <si>
    <t>DHAYARI</t>
  </si>
  <si>
    <t>DHOLWAD</t>
  </si>
  <si>
    <t>DIGHI</t>
  </si>
  <si>
    <t>ARATI RAVINDRAKUMAR SAKHARE</t>
  </si>
  <si>
    <t>MH14KV4441</t>
  </si>
  <si>
    <t>PRATHAMESH SANJAY KUDALE</t>
  </si>
  <si>
    <t>DUMLA</t>
  </si>
  <si>
    <t>MH12WG1139</t>
  </si>
  <si>
    <t>JANARDHAN PRAKASH BORAWADE</t>
  </si>
  <si>
    <t>MH12WL6692</t>
  </si>
  <si>
    <t>GANJ PATH</t>
  </si>
  <si>
    <t>GHODEGAON</t>
  </si>
  <si>
    <t>HONDA ACTIVA 125 DRUM ALLOY BSVI</t>
  </si>
  <si>
    <t>HINJEWADI</t>
  </si>
  <si>
    <t>TANAJI SURVASE</t>
  </si>
  <si>
    <t>ARJUN ROHIDAS BHISE</t>
  </si>
  <si>
    <t>MH14LF4565</t>
  </si>
  <si>
    <t>BHUSHAN UTTAM PATIL</t>
  </si>
  <si>
    <t>MH19EQ1030</t>
  </si>
  <si>
    <t>HUNTER 350 REBEL RED</t>
  </si>
  <si>
    <t>RAJEEV TANAJI JADHAV</t>
  </si>
  <si>
    <t>MH14LR7828</t>
  </si>
  <si>
    <t>SHWETA VINAYAK LANDGE</t>
  </si>
  <si>
    <t>MH14MK5294</t>
  </si>
  <si>
    <t>TVS RAIDER DISC CONNECTED</t>
  </si>
  <si>
    <t>VARSHA SUBHASH LONKE</t>
  </si>
  <si>
    <t>INDRA NAGAR</t>
  </si>
  <si>
    <t>MH12XC5352</t>
  </si>
  <si>
    <t>JAMBE</t>
  </si>
  <si>
    <t>AMOL BALU BHISE</t>
  </si>
  <si>
    <t>MH14MP9703</t>
  </si>
  <si>
    <t>TVS JUPITER 110 DISC SXC OBDIIA</t>
  </si>
  <si>
    <t>SAIFULLAH</t>
  </si>
  <si>
    <t>MH14MX5322</t>
  </si>
  <si>
    <t>VIKAS NARESH JADHAV</t>
  </si>
  <si>
    <t>JAMBHUL WADI</t>
  </si>
  <si>
    <t>MH14LR2229</t>
  </si>
  <si>
    <t>BAJAJ PULSAR NS 125 UG</t>
  </si>
  <si>
    <t>VILAS NAMDEV GAIKWAD</t>
  </si>
  <si>
    <t>JANWADI</t>
  </si>
  <si>
    <t>MH12WB3507</t>
  </si>
  <si>
    <t>METEOR 350 STELLAR PURE BLACK</t>
  </si>
  <si>
    <t>LAXMAN MARUTI JADHAV</t>
  </si>
  <si>
    <t>MH12WW9061</t>
  </si>
  <si>
    <t>AMPERE PRIMUS</t>
  </si>
  <si>
    <t>SHANKAR RAMCHANDRA GONATE</t>
  </si>
  <si>
    <t>JOVN</t>
  </si>
  <si>
    <t>MH14LM4889</t>
  </si>
  <si>
    <t>CLASSIC 350 HALCYON BLACK</t>
  </si>
  <si>
    <t>PIAGGIO APRILIA SR 125 CBS</t>
  </si>
  <si>
    <t>JUNNAR</t>
  </si>
  <si>
    <t>RESHMA GANESH SHINDE</t>
  </si>
  <si>
    <t>MH14KL0967</t>
  </si>
  <si>
    <t>DESTINI 125 VX BS6 FI DRS CAST</t>
  </si>
  <si>
    <t>OKINAWA PRAISE PRO</t>
  </si>
  <si>
    <t>SPLENDOR PLUS BS6 DRK CAST FI</t>
  </si>
  <si>
    <t>PANKAJ ASHOK SHELAR</t>
  </si>
  <si>
    <t>MH14KR3853</t>
  </si>
  <si>
    <t>YAMAHA FZS SPECIAL</t>
  </si>
  <si>
    <t>HONDA ACTIVA 125 DISC BSVI</t>
  </si>
  <si>
    <t>RUTVIK SUNIL SHELKE</t>
  </si>
  <si>
    <t>MH14KR4203</t>
  </si>
  <si>
    <t>YAMAHA FZS WITH BLUETOOTH</t>
  </si>
  <si>
    <t>LATABAI CHINTAMAN JOSHI</t>
  </si>
  <si>
    <t>MH14KT1594</t>
  </si>
  <si>
    <t>JUPITER BASIC</t>
  </si>
  <si>
    <t>MANGESH MARUTI GEDGULE</t>
  </si>
  <si>
    <t>MH14LF6518</t>
  </si>
  <si>
    <t>SANGEETA VILAS JAGDALE</t>
  </si>
  <si>
    <t>MH14LR5137</t>
  </si>
  <si>
    <t>NITA JAYSINGH BONWATE</t>
  </si>
  <si>
    <t>MH14LR9442</t>
  </si>
  <si>
    <t>YAMAHA AEROX 155 MOTOGP EDITION</t>
  </si>
  <si>
    <t>BHARAT NIMBA RENGADE</t>
  </si>
  <si>
    <t>MH14LV4656</t>
  </si>
  <si>
    <t>SACHIN RATNAKAR SHINDE</t>
  </si>
  <si>
    <t>MH14ME3275</t>
  </si>
  <si>
    <t>PALLAVI MACHHINDRA GOPHANE</t>
  </si>
  <si>
    <t>MH14MM5925</t>
  </si>
  <si>
    <t>TVS JUPITER 110 DRUM SMW OBDIIA</t>
  </si>
  <si>
    <t>ANNA TATYA FULMALI</t>
  </si>
  <si>
    <t>MH14MM0907</t>
  </si>
  <si>
    <t>TVS RAIDER SMARTXONNECT</t>
  </si>
  <si>
    <t>OMKAR JAYSING BONVATE</t>
  </si>
  <si>
    <t>MH14LQ9184</t>
  </si>
  <si>
    <t>ACCESS SPL ED DRUM CBS BT BSVI</t>
  </si>
  <si>
    <t>PRAVIN BALU AUTI</t>
  </si>
  <si>
    <t>MH14KR8415</t>
  </si>
  <si>
    <t>ANITA RAVINDRA BHOR</t>
  </si>
  <si>
    <t>MH14LD2981</t>
  </si>
  <si>
    <t>OLA S1 AIR</t>
  </si>
  <si>
    <t>BABAN SHANKAR DIVEKAR</t>
  </si>
  <si>
    <t>MH14LG6861</t>
  </si>
  <si>
    <t>AMIT NARAYAN SASTE</t>
  </si>
  <si>
    <t>JAWA 42</t>
  </si>
  <si>
    <t>SABIYA RASHID PATEL</t>
  </si>
  <si>
    <t>MH14MG4876</t>
  </si>
  <si>
    <t>ARBAJ SULTAN PATHAN</t>
  </si>
  <si>
    <t>MH14MN8570</t>
  </si>
  <si>
    <t>TVS XL 100 COM ITS</t>
  </si>
  <si>
    <t>SACHIN GANPAT MORE</t>
  </si>
  <si>
    <t>MH14MA2699</t>
  </si>
  <si>
    <t>KALEWADI</t>
  </si>
  <si>
    <t>IMRAN RAFIK SHAIKH</t>
  </si>
  <si>
    <t>MH14LD6195</t>
  </si>
  <si>
    <t>PRANALI DILIP HATALE</t>
  </si>
  <si>
    <t>KALUS</t>
  </si>
  <si>
    <t>MH14LW7730</t>
  </si>
  <si>
    <t>SHIVNANDA RAHUL WAGHULE</t>
  </si>
  <si>
    <t>KAMSHET</t>
  </si>
  <si>
    <t>MH14LN6546</t>
  </si>
  <si>
    <t>ALKA BHAGWAN CHAURE</t>
  </si>
  <si>
    <t xml:space="preserve">KAMSHET </t>
  </si>
  <si>
    <t>MH14MU2504</t>
  </si>
  <si>
    <t>KANHE</t>
  </si>
  <si>
    <t>DIVYA RUSHIKESH UNDE</t>
  </si>
  <si>
    <t>MH14ME3583</t>
  </si>
  <si>
    <t>HONDA ACTIVA 125 DISC 2B</t>
  </si>
  <si>
    <t>KAREGAON</t>
  </si>
  <si>
    <t>AKASH DATTATRAY PATIL</t>
  </si>
  <si>
    <t>MH29CF6329</t>
  </si>
  <si>
    <t>KARLA</t>
  </si>
  <si>
    <t>KASARWADI</t>
  </si>
  <si>
    <t>HONDA UNICORN 160 BS6</t>
  </si>
  <si>
    <t>CHINMAY SACHIN PATHAK</t>
  </si>
  <si>
    <t>KASBA PETH</t>
  </si>
  <si>
    <t>MH12XB4987</t>
  </si>
  <si>
    <t>ROHIT RAMCHANDRA JADHAV</t>
  </si>
  <si>
    <t>KATRAJ</t>
  </si>
  <si>
    <t>MH12UR0916</t>
  </si>
  <si>
    <t>KAWASAKI Z900 ABS BSVI</t>
  </si>
  <si>
    <t>GANESH PRAKASH MUNDHE</t>
  </si>
  <si>
    <t>MH12VR3785</t>
  </si>
  <si>
    <t>SHAIKH SHAHARUKH SHAHIR</t>
  </si>
  <si>
    <t>MH12VX7750</t>
  </si>
  <si>
    <t>BULLET 350 MILITARY BLACK</t>
  </si>
  <si>
    <t>RUSHIKESH BHARAT INGALE</t>
  </si>
  <si>
    <t>MH13EW0768</t>
  </si>
  <si>
    <t>KARAN MANOJ WAYAL</t>
  </si>
  <si>
    <t>MH42BL3810</t>
  </si>
  <si>
    <t>APACHE RTR 200 4V BSVI 2CH ABS</t>
  </si>
  <si>
    <t>SANDEEP KHAIRNAR</t>
  </si>
  <si>
    <t>YAMAHA R15 V4</t>
  </si>
  <si>
    <t>DIKSHA GAUTAM JANJAL</t>
  </si>
  <si>
    <t>KHADACHIWADI</t>
  </si>
  <si>
    <t>MH30BV0947</t>
  </si>
  <si>
    <t>PRADIP SHANKAR KAD</t>
  </si>
  <si>
    <t>MH14LN5782</t>
  </si>
  <si>
    <t>HARSHDIP DEEPAK SOLWANDE</t>
  </si>
  <si>
    <t>KHADAKI</t>
  </si>
  <si>
    <t>MH12WH0172</t>
  </si>
  <si>
    <t>RUPALI RAVINDRA BHUMKAR</t>
  </si>
  <si>
    <t>MH12WN3599</t>
  </si>
  <si>
    <t>FAIZAN AHMED MEMAN</t>
  </si>
  <si>
    <t>MH12WV0196</t>
  </si>
  <si>
    <t>RITHIK MOHAN GAWALI</t>
  </si>
  <si>
    <t>MH12WC4429</t>
  </si>
  <si>
    <t>CLASSIC 350 CHROME RED</t>
  </si>
  <si>
    <t>SARITA SEBASTIAN MARIYAN</t>
  </si>
  <si>
    <t>MH12XP7219</t>
  </si>
  <si>
    <t>SANGAMESH GURANNA GONI</t>
  </si>
  <si>
    <t>MH12WY3036</t>
  </si>
  <si>
    <t>MOHAMMAD MAZAR MOHAMMAD AKBAR</t>
  </si>
  <si>
    <t>MH12XC5761</t>
  </si>
  <si>
    <t>KHALUMBARE</t>
  </si>
  <si>
    <t>GANESH SURYAKANT BARTAKKE</t>
  </si>
  <si>
    <t>KHANDALA</t>
  </si>
  <si>
    <t>MH14KM5928</t>
  </si>
  <si>
    <t>JYOTI SANDIP SAWATKAR</t>
  </si>
  <si>
    <t>KHARABWADI</t>
  </si>
  <si>
    <t>MH14MD1254</t>
  </si>
  <si>
    <t>YAMAHA FASCINO S 125 FI HYBRID</t>
  </si>
  <si>
    <t>BHARAT NAMDEO SATHE</t>
  </si>
  <si>
    <t>KHARADI</t>
  </si>
  <si>
    <t>MH12UZ0366</t>
  </si>
  <si>
    <t>SAHIL RAOKHANDE</t>
  </si>
  <si>
    <t>MH12XU1681</t>
  </si>
  <si>
    <t>HONDA DIO 125 STD</t>
  </si>
  <si>
    <t>SIMON VILAS JADHAV</t>
  </si>
  <si>
    <t>MH12XF0668</t>
  </si>
  <si>
    <t>NITIN LAXMAN CHAVAN</t>
  </si>
  <si>
    <t>KHED</t>
  </si>
  <si>
    <t>MH14JN8085</t>
  </si>
  <si>
    <t>BAJAJ PULSAR 125</t>
  </si>
  <si>
    <t>KAILAS SURESH SANAP</t>
  </si>
  <si>
    <t>KHED SHIVAPUR</t>
  </si>
  <si>
    <t>MH12UV3228</t>
  </si>
  <si>
    <t>HONDA ACTIVA 6G STD BS VI</t>
  </si>
  <si>
    <t>MOHD FAIZUR RAHMAN SHAIKH JAMALODDIN</t>
  </si>
  <si>
    <t>MH37AG0854</t>
  </si>
  <si>
    <t>HUNTER 350 DAPPER WHITE</t>
  </si>
  <si>
    <t>KIVALE</t>
  </si>
  <si>
    <t>SHUBHAM TUKARAM INGALE</t>
  </si>
  <si>
    <t>MH14MB1401</t>
  </si>
  <si>
    <t>SAMPADA GULAB TALAWADE</t>
  </si>
  <si>
    <t>KONDIVADE</t>
  </si>
  <si>
    <t>MH14KY9802</t>
  </si>
  <si>
    <t>HONDA SP 125 BS VI DRUM</t>
  </si>
  <si>
    <t>KURULI</t>
  </si>
  <si>
    <t>MADHAV KISHANRAO HULGUNDE</t>
  </si>
  <si>
    <t>MH26CL1468</t>
  </si>
  <si>
    <t>BAJAJ PULSAR 125 NEONDISC SPLIT CBS</t>
  </si>
  <si>
    <t>KARAN UTTAM LOHAR</t>
  </si>
  <si>
    <t>KUSGAON</t>
  </si>
  <si>
    <t>MH14KM2722</t>
  </si>
  <si>
    <t>ANITA AMIT KEDARI</t>
  </si>
  <si>
    <t>MH14LK1536</t>
  </si>
  <si>
    <t>VIJAYALAKSHMI SAMBHAJI GARJE</t>
  </si>
  <si>
    <t>LOHEGAON</t>
  </si>
  <si>
    <t>MH12WL4609</t>
  </si>
  <si>
    <t>SADDAM BASHA MUJAVAR</t>
  </si>
  <si>
    <t>MH12XP1980</t>
  </si>
  <si>
    <t>ARUN RAMBHAU JAGDHANE</t>
  </si>
  <si>
    <t>BAJAJ PULSAR N 150 TD</t>
  </si>
  <si>
    <t>RAHUL KUMAR</t>
  </si>
  <si>
    <t>MH12XG4452</t>
  </si>
  <si>
    <t>NARAYANI KEDAAR DEWALE</t>
  </si>
  <si>
    <t>LONAVALA</t>
  </si>
  <si>
    <t>MH14KG7661</t>
  </si>
  <si>
    <t>OKINAWA RIDGE PLUS</t>
  </si>
  <si>
    <t>RAVINDRA KISAN TEMGIRE</t>
  </si>
  <si>
    <t>MH14KP7672</t>
  </si>
  <si>
    <t>IMTIYAZ RASHID SHAIKH</t>
  </si>
  <si>
    <t>MH14KY1815</t>
  </si>
  <si>
    <t>DHANANJAY SHANTARAM AKHADE</t>
  </si>
  <si>
    <t>MH14LV1826</t>
  </si>
  <si>
    <t>XTREME 160R 4V STD</t>
  </si>
  <si>
    <t>VINAYAK SATHE</t>
  </si>
  <si>
    <t>MH14MP4519</t>
  </si>
  <si>
    <t>VIJAY ANIL KAMBLE</t>
  </si>
  <si>
    <t>MH14MP8491</t>
  </si>
  <si>
    <t>MAAN</t>
  </si>
  <si>
    <t>ASHUTOSH KUMAR JHA</t>
  </si>
  <si>
    <t>MH14LR2633</t>
  </si>
  <si>
    <t>CB350 RS MONOTONE</t>
  </si>
  <si>
    <t>KAPIL AJABRAO RATHOD</t>
  </si>
  <si>
    <t>MH30BX2267</t>
  </si>
  <si>
    <t>SANTOSH VITTHAL NALAWADE</t>
  </si>
  <si>
    <t>MH14LD9127</t>
  </si>
  <si>
    <t>OLA S1 PRO</t>
  </si>
  <si>
    <t>PRANJAL DIPAK RAUT</t>
  </si>
  <si>
    <t>MAHALUNGE</t>
  </si>
  <si>
    <t>MH14KX8617</t>
  </si>
  <si>
    <t>AARTI DEVI</t>
  </si>
  <si>
    <t>MARUNJI</t>
  </si>
  <si>
    <t>MH14LG2843</t>
  </si>
  <si>
    <t>LAXMAN MANIRAM JOSHI</t>
  </si>
  <si>
    <t>MH14MY0638</t>
  </si>
  <si>
    <t>GIRIJA DNYANESHWAR CHORGHE</t>
  </si>
  <si>
    <t>MAVAL</t>
  </si>
  <si>
    <t>MH14KP6722</t>
  </si>
  <si>
    <t>VIKAS KESHAV TIKONE</t>
  </si>
  <si>
    <t>MH14LF8117</t>
  </si>
  <si>
    <t>SAGAR KISAN KADU</t>
  </si>
  <si>
    <t>MH14MX1180</t>
  </si>
  <si>
    <t>PLEASURE PLUS XTEC DRUM CAST</t>
  </si>
  <si>
    <t>SUBHASH VISHNU PATIL</t>
  </si>
  <si>
    <t>MH14LW0799</t>
  </si>
  <si>
    <t>SUDHIR PRADIP TELGOTE</t>
  </si>
  <si>
    <t>MH14MD7473</t>
  </si>
  <si>
    <t>SHRUTIKA RAJARAM GAWARI</t>
  </si>
  <si>
    <t>MOI</t>
  </si>
  <si>
    <t>MH14KY9352</t>
  </si>
  <si>
    <t>SAIPRASAD SHIVAJI PANCHAL</t>
  </si>
  <si>
    <t>MOSHI</t>
  </si>
  <si>
    <t>MH14KT1223</t>
  </si>
  <si>
    <t>KIRAN LAXMAN LOHAR</t>
  </si>
  <si>
    <t>MH12VK9272</t>
  </si>
  <si>
    <t>PANKAJ GANPAT LAHANE</t>
  </si>
  <si>
    <t>MH14LF7047</t>
  </si>
  <si>
    <t>NAMDEV SHANKAR PAWAR</t>
  </si>
  <si>
    <t>MH14LZ0307</t>
  </si>
  <si>
    <t>BAJAJ KTM DUKE 200 ABS</t>
  </si>
  <si>
    <t>PRAVIN VITTHAL KOLHE</t>
  </si>
  <si>
    <t>MOTEWADI</t>
  </si>
  <si>
    <t>MH12VP3122</t>
  </si>
  <si>
    <t>AKSHAY BALWANT SURVE</t>
  </si>
  <si>
    <t>MULSHI</t>
  </si>
  <si>
    <t>MH12TZ9984</t>
  </si>
  <si>
    <t>CONTINETNAL GT 650 BR GREEN</t>
  </si>
  <si>
    <t>VISHAL VITTHAL MAKAR</t>
  </si>
  <si>
    <t>MH12UR9254</t>
  </si>
  <si>
    <t>JUPITER ZX ZX DRUM</t>
  </si>
  <si>
    <t>SUNIL SEBASTIAN SEBASTIAN</t>
  </si>
  <si>
    <t>MH12VJ4389</t>
  </si>
  <si>
    <t>MUNDE DATTA BABURAO</t>
  </si>
  <si>
    <t>MH12XP0951</t>
  </si>
  <si>
    <t xml:space="preserve">MULSHI </t>
  </si>
  <si>
    <t>VILAS HIRASING CHAVHAN</t>
  </si>
  <si>
    <t>MH37AG3226</t>
  </si>
  <si>
    <t>MANISHA RAJENDRA PALASKAR</t>
  </si>
  <si>
    <t>NARAYAN GAON</t>
  </si>
  <si>
    <t>MH12WV1574</t>
  </si>
  <si>
    <t>SAKSHI SANJAY SHIRSAT</t>
  </si>
  <si>
    <t>MH14LW2528</t>
  </si>
  <si>
    <t>BAJAJ PLATINA 100 ES ALLOY DRUM CBS</t>
  </si>
  <si>
    <t>AYUB SULEMAN INAMDAR</t>
  </si>
  <si>
    <t>MH14MM4331</t>
  </si>
  <si>
    <t>PRAKASH SADASHIV CHAUDHARI</t>
  </si>
  <si>
    <t>MH12YW6209</t>
  </si>
  <si>
    <t>YAMAHA FASCINO S 125 DLX</t>
  </si>
  <si>
    <t>LATA SHASHIKANT SHETE</t>
  </si>
  <si>
    <t>MH14MM4064</t>
  </si>
  <si>
    <t>SUZUKI GIXXER 150 SF 2</t>
  </si>
  <si>
    <t>SHUBHAM GAJENDRA DONGARE</t>
  </si>
  <si>
    <t>MH14KY2106</t>
  </si>
  <si>
    <t>NASRAPUR</t>
  </si>
  <si>
    <t>LAXMAN KAMLU MARGALE</t>
  </si>
  <si>
    <t>MH12WS9778</t>
  </si>
  <si>
    <t>BULLET 350 THE STANDARD BLACK</t>
  </si>
  <si>
    <t>NERE</t>
  </si>
  <si>
    <t>SARIKA DATTATRAY BHONDAVE</t>
  </si>
  <si>
    <t>MH12XP5549</t>
  </si>
  <si>
    <t>HF DELUXE DRUM SELF CAST ALL BLACK</t>
  </si>
  <si>
    <t>PRASHIK BAPU AHIRE</t>
  </si>
  <si>
    <t>NIGADI</t>
  </si>
  <si>
    <t>MH14LD7196</t>
  </si>
  <si>
    <t>BHAKTI SUNIL PATIL</t>
  </si>
  <si>
    <t>MH14KZ9630</t>
  </si>
  <si>
    <t>SUPER METEOR 650 ASTRAL</t>
  </si>
  <si>
    <t>SANDESH PRAKASH TAWHARE</t>
  </si>
  <si>
    <t>NIRGOOODSAR</t>
  </si>
  <si>
    <t>MH14LW8931</t>
  </si>
  <si>
    <t>SPLENDOR PLUS I3S DRS C FI OTHERS</t>
  </si>
  <si>
    <t>RE CLASSIC 350 EFI STEALTH BLACK</t>
  </si>
  <si>
    <t>DHEERAJ KASHINATH PANSARE</t>
  </si>
  <si>
    <t>OTUR</t>
  </si>
  <si>
    <t>MH14LD1684</t>
  </si>
  <si>
    <t>JITENDRA DNYANESHWER TAMBE</t>
  </si>
  <si>
    <t>MH14LN2388</t>
  </si>
  <si>
    <t>PRAMOD SHASHIKANT DOKE</t>
  </si>
  <si>
    <t>MH14KH7216</t>
  </si>
  <si>
    <t>MAYUR MURLIDHAR SABALE</t>
  </si>
  <si>
    <t>MH14LZ1972</t>
  </si>
  <si>
    <t>VISHAL DNYANESHWAR TAMBE</t>
  </si>
  <si>
    <t>MH14MB7155</t>
  </si>
  <si>
    <t>GANESH DEVIDAS GHOLAP</t>
  </si>
  <si>
    <t>JAGDISH NATTHU SAHU</t>
  </si>
  <si>
    <t>PARUNDE</t>
  </si>
  <si>
    <t>MH14KZ9850</t>
  </si>
  <si>
    <t>LIVO DRUM CBS</t>
  </si>
  <si>
    <t>PARVATI</t>
  </si>
  <si>
    <t>PASHAN</t>
  </si>
  <si>
    <t>SHILA ARJUN MANDLIK</t>
  </si>
  <si>
    <t>MH12VJ7846</t>
  </si>
  <si>
    <t>OMKAR SUNIL KUMBHAR</t>
  </si>
  <si>
    <t>MH12YP2925</t>
  </si>
  <si>
    <t>GANESH BABURAV KAKDE</t>
  </si>
  <si>
    <t>MH21CC1705</t>
  </si>
  <si>
    <t>SHUBHAM SANTOSH ZENDE</t>
  </si>
  <si>
    <t>PEER</t>
  </si>
  <si>
    <t>MH14LG0053</t>
  </si>
  <si>
    <t>AMIT SUDAM WAYKAR</t>
  </si>
  <si>
    <t>PIMPAL WANDI</t>
  </si>
  <si>
    <t>MH14LG7515</t>
  </si>
  <si>
    <t>HERO XOOM 110 ZX</t>
  </si>
  <si>
    <t>SARIKA SUMIT SHINDE</t>
  </si>
  <si>
    <t>MH14MP9447</t>
  </si>
  <si>
    <t>SANDIP DNYANDEV PAWAR</t>
  </si>
  <si>
    <t>PIMPALE GURAV</t>
  </si>
  <si>
    <t>MH14KT8364</t>
  </si>
  <si>
    <t>POOJA AKSHAY MHETRE</t>
  </si>
  <si>
    <t>PIMPARI</t>
  </si>
  <si>
    <t>MH14KT6733</t>
  </si>
  <si>
    <t>DIPAK DILIP THOKAL</t>
  </si>
  <si>
    <t>MH14KX2154</t>
  </si>
  <si>
    <t>SACHIN SHANTARAM NIKALJE</t>
  </si>
  <si>
    <t>MH14KE7198</t>
  </si>
  <si>
    <t>LAHU GANGARAM DHOTRE</t>
  </si>
  <si>
    <t>MH14KT5601</t>
  </si>
  <si>
    <t>ANILKUMAR DHANDEV YADHAV</t>
  </si>
  <si>
    <t>MH14KT1313</t>
  </si>
  <si>
    <t>PIMPLE GURAV</t>
  </si>
  <si>
    <t>PIMPLE NILAKH</t>
  </si>
  <si>
    <t>PIMPLE SAUDAGAR</t>
  </si>
  <si>
    <t>SANJU PITAMBAR JADHAV</t>
  </si>
  <si>
    <t>PIMPRI GAON</t>
  </si>
  <si>
    <t>MH14KK3648</t>
  </si>
  <si>
    <t>PIRANGUT</t>
  </si>
  <si>
    <t>SARALA MAHENDRA HIVALE</t>
  </si>
  <si>
    <t>MH19EN7140</t>
  </si>
  <si>
    <t>GAJANAN BANSI KUMBHAR</t>
  </si>
  <si>
    <t>PUNWALE</t>
  </si>
  <si>
    <t>MH14KL5389</t>
  </si>
  <si>
    <t>SPLENDOR PLUS I3S CAST FI PRIME RED</t>
  </si>
  <si>
    <t>BABURAV FAKIRA SHINDE</t>
  </si>
  <si>
    <t>RAJGURU NAGAR</t>
  </si>
  <si>
    <t>MH14MB9254</t>
  </si>
  <si>
    <t>CLASSIC 350 MADRAS RED</t>
  </si>
  <si>
    <t>KUNAL KUNDLIK TIJAGE</t>
  </si>
  <si>
    <t xml:space="preserve">RAJGURU NAGAR </t>
  </si>
  <si>
    <t>MH14KT3175</t>
  </si>
  <si>
    <t>SABA HABIB MULANI</t>
  </si>
  <si>
    <t>MH14LW1517</t>
  </si>
  <si>
    <t>BAJAJ CHETAK URBANE 3202</t>
  </si>
  <si>
    <t>JAGAN RAMESH THARKUDE</t>
  </si>
  <si>
    <t>MH14LW7651</t>
  </si>
  <si>
    <t>BAJAJ PULSAR 220 F UG</t>
  </si>
  <si>
    <t>SANJAY BABULAL GUJRATHI</t>
  </si>
  <si>
    <t>MH14MN3177</t>
  </si>
  <si>
    <t>TVS XL 100 ES DX</t>
  </si>
  <si>
    <t>ALIM AMIR PATHAN</t>
  </si>
  <si>
    <t>RAJURI</t>
  </si>
  <si>
    <t>MH14LD4719</t>
  </si>
  <si>
    <t>MAYURESH SANDIP TAMHANE</t>
  </si>
  <si>
    <t>MH14ME3747</t>
  </si>
  <si>
    <t>MANISHA KISHOR DORKE</t>
  </si>
  <si>
    <t>RANGE HIILS</t>
  </si>
  <si>
    <t>MH12WD4626</t>
  </si>
  <si>
    <t>RAMPRABHU BALIRAM BORADE</t>
  </si>
  <si>
    <t>MH12WV1542</t>
  </si>
  <si>
    <t>SATISH BHIMRAO MANE</t>
  </si>
  <si>
    <t>MH12XK5963</t>
  </si>
  <si>
    <t>MANGAL DATTATRAY UKALE</t>
  </si>
  <si>
    <t>RANJAN GAON</t>
  </si>
  <si>
    <t>MH12WN3370</t>
  </si>
  <si>
    <t>KIRAN YADAV GAIKWAD</t>
  </si>
  <si>
    <t>RAVET</t>
  </si>
  <si>
    <t>ANANAD VAIJINATH KALVATKAR</t>
  </si>
  <si>
    <t>SADUMBARE</t>
  </si>
  <si>
    <t>MH14LC3427</t>
  </si>
  <si>
    <t>BALU ABAJI GAWARI</t>
  </si>
  <si>
    <t>SANGAMWADI</t>
  </si>
  <si>
    <t>MH14MD2711</t>
  </si>
  <si>
    <t>SANGAVI</t>
  </si>
  <si>
    <t>ASHWINI GANESH BORKAR</t>
  </si>
  <si>
    <t>MH12XV1046</t>
  </si>
  <si>
    <t>ASHWINI RAJU KHUDE</t>
  </si>
  <si>
    <t>MH12UR0998</t>
  </si>
  <si>
    <t>SAHIL MOHAN SHINDE</t>
  </si>
  <si>
    <t>MH12VM0333</t>
  </si>
  <si>
    <t>SAVARDHARI</t>
  </si>
  <si>
    <t>REKHA MAROTI KALE</t>
  </si>
  <si>
    <t>MH22BD0801</t>
  </si>
  <si>
    <t>HONDA SHINE CELEBRATION ED DRUM</t>
  </si>
  <si>
    <t>ASHWINI PRAKASH CHAVAN</t>
  </si>
  <si>
    <t>SHIKRAPUR</t>
  </si>
  <si>
    <t>MH12WH9851</t>
  </si>
  <si>
    <t>SURAJ PRAKASH HIWALE</t>
  </si>
  <si>
    <t>MH12YM8650</t>
  </si>
  <si>
    <t>LALITA RAMDAS SURYAVANSHI</t>
  </si>
  <si>
    <t>MH12XF0103</t>
  </si>
  <si>
    <t>SMITESH ROHIDAS BHANUSGHARE</t>
  </si>
  <si>
    <t>SHILTANAE</t>
  </si>
  <si>
    <t>MH14MD6202</t>
  </si>
  <si>
    <t>SHIRUR</t>
  </si>
  <si>
    <t>KAJAL AVINASH ADAGALE</t>
  </si>
  <si>
    <t>MH12VX7985</t>
  </si>
  <si>
    <t>KUNAL SANJAY SHINDE</t>
  </si>
  <si>
    <t>MH12VJ9583</t>
  </si>
  <si>
    <t>BAPU KISAN BHUJBAL</t>
  </si>
  <si>
    <t>ASHOK DADASAHEB SABLE</t>
  </si>
  <si>
    <t>MH12WH3414</t>
  </si>
  <si>
    <t>VANDANA VIJAY BENDRE</t>
  </si>
  <si>
    <t>MH12WW8522</t>
  </si>
  <si>
    <t>SHUBHAM SHASHIKANT PANGARKAR</t>
  </si>
  <si>
    <t>MH23BL3806</t>
  </si>
  <si>
    <t>BABU ARJUN AVACHITE</t>
  </si>
  <si>
    <t>MH12YC7753</t>
  </si>
  <si>
    <t>PRAMILA ANIL PAWARA</t>
  </si>
  <si>
    <t>MH18CG9167</t>
  </si>
  <si>
    <t>RAM ARUN BAGADE</t>
  </si>
  <si>
    <t>MH12WM8212</t>
  </si>
  <si>
    <t>DAREKAR PRITAM DATTATRAY</t>
  </si>
  <si>
    <t>MH12YP0854</t>
  </si>
  <si>
    <t>ASHWINI UTTAM BAHIRAT</t>
  </si>
  <si>
    <t>MADHURI RAHUL CHOURE</t>
  </si>
  <si>
    <t>SOMANTNE</t>
  </si>
  <si>
    <t>MH14LG1537</t>
  </si>
  <si>
    <t>MAYUR HARIDAS MANMODE</t>
  </si>
  <si>
    <t>SUS</t>
  </si>
  <si>
    <t>MH12VD4164</t>
  </si>
  <si>
    <t>RUPALI SANDIP MALPOTE</t>
  </si>
  <si>
    <t>TAKAVE</t>
  </si>
  <si>
    <t>MH14KT4084</t>
  </si>
  <si>
    <t>SUKHDEV SADASHIV CHORGHE</t>
  </si>
  <si>
    <t>MH14MU0356</t>
  </si>
  <si>
    <t>ATHER RIZTA S</t>
  </si>
  <si>
    <t>MALIBA DAMU KACHARE</t>
  </si>
  <si>
    <t>MH14LF9921</t>
  </si>
  <si>
    <t>YOGESH NARAYAN PARIHAR</t>
  </si>
  <si>
    <t>TALAWADE</t>
  </si>
  <si>
    <t>MH21CD4927</t>
  </si>
  <si>
    <t>MOHD YUNUS</t>
  </si>
  <si>
    <t>TALEGAON DABADE</t>
  </si>
  <si>
    <t>MH14LR9016</t>
  </si>
  <si>
    <t>ANIL DINKAR RATHOD</t>
  </si>
  <si>
    <t>MH14MJ0569</t>
  </si>
  <si>
    <t>PRAMOD SHIVAJI KAKADE</t>
  </si>
  <si>
    <t>MH14MG5320</t>
  </si>
  <si>
    <t>DESTINI 125 FI ZX DSSC DISC</t>
  </si>
  <si>
    <t>ARBAJ ALTAF SHAIKH</t>
  </si>
  <si>
    <t>TALEGAON DHAMDHERE</t>
  </si>
  <si>
    <t>SUP SPLENDOR XTEC DISC</t>
  </si>
  <si>
    <t>ADARSH DUBEY</t>
  </si>
  <si>
    <t>TALWADE</t>
  </si>
  <si>
    <t>MH14LQ8521</t>
  </si>
  <si>
    <t>MEGHRAJ BALASAHEB MANE</t>
  </si>
  <si>
    <t>MH24CA3432</t>
  </si>
  <si>
    <t>THERGAON</t>
  </si>
  <si>
    <t>GULFAM</t>
  </si>
  <si>
    <t>MH14LK8042</t>
  </si>
  <si>
    <t>RAMESH MANIK RAUT</t>
  </si>
  <si>
    <t>MH14LR6917</t>
  </si>
  <si>
    <t>RASHID SAJID KHAN</t>
  </si>
  <si>
    <t>MH14LR3380</t>
  </si>
  <si>
    <t>ARIF S O TAHIR KHAN</t>
  </si>
  <si>
    <t>MH14MJ7138</t>
  </si>
  <si>
    <t>ANUSAYA SUNIL GAIKWAD</t>
  </si>
  <si>
    <t>MH14LW5329</t>
  </si>
  <si>
    <t>PLEASURE PLUS XTEC DRUM JUBILANT</t>
  </si>
  <si>
    <t>NIKITA AMIT MOHOL</t>
  </si>
  <si>
    <t>TIKONA PETH</t>
  </si>
  <si>
    <t>MH12VY480</t>
  </si>
  <si>
    <t>VISHAL VIJAY SHINDE</t>
  </si>
  <si>
    <t>TINGRE NAGAR</t>
  </si>
  <si>
    <t>MH12UX3011</t>
  </si>
  <si>
    <t>HANUMANT TULSHIRAM PAWAR</t>
  </si>
  <si>
    <t xml:space="preserve">TINGRE NAGAR </t>
  </si>
  <si>
    <t>MH12WF4905</t>
  </si>
  <si>
    <t>ASHOK SURESH GAVADE</t>
  </si>
  <si>
    <t>UMBRE</t>
  </si>
  <si>
    <t>MH14MX3194</t>
  </si>
  <si>
    <t>DESTINI PRIME DRS CAST NOBLE RED</t>
  </si>
  <si>
    <t>VISHAL PARMESHWAR SANANSE</t>
  </si>
  <si>
    <t>MH14LR4687</t>
  </si>
  <si>
    <t>MUSTAFA YAKUB SHARIF</t>
  </si>
  <si>
    <t>MH12WQ6553</t>
  </si>
  <si>
    <t>PIAGGIO VESPA VXL 125 LTD EDITION</t>
  </si>
  <si>
    <t>SHIVAJI BABAN GUNJAL</t>
  </si>
  <si>
    <t>VALTI</t>
  </si>
  <si>
    <t>MH14LD2646</t>
  </si>
  <si>
    <t>VIKASH GUPTA</t>
  </si>
  <si>
    <t>VASULI</t>
  </si>
  <si>
    <t>RESHMEE KHATUN</t>
  </si>
  <si>
    <t>MH14LW0176</t>
  </si>
  <si>
    <t>VEHERGAON</t>
  </si>
  <si>
    <t>SIDDHANT NILKANTH KADAM</t>
  </si>
  <si>
    <t>MH12WN7216</t>
  </si>
  <si>
    <t>KARUNA MHATU GHOLAP</t>
  </si>
  <si>
    <t>VIMAN NAGAR</t>
  </si>
  <si>
    <t>MH12UV1996</t>
  </si>
  <si>
    <t>BAJAJ KTM RC 200</t>
  </si>
  <si>
    <t>RUSHIKESH RAJENDRA SHINDE</t>
  </si>
  <si>
    <t>MH12UH3755</t>
  </si>
  <si>
    <t>VAISHALI PRAMOD PAWAR</t>
  </si>
  <si>
    <t>VISHRANTWADI</t>
  </si>
  <si>
    <t>SHWETA PRASHANT KALE</t>
  </si>
  <si>
    <t>MH14LN6712</t>
  </si>
  <si>
    <t>WADGAON SHERI</t>
  </si>
  <si>
    <t>WAGHOLI</t>
  </si>
  <si>
    <t>SHAILESH JADHAV</t>
  </si>
  <si>
    <t>MH02GD8528</t>
  </si>
  <si>
    <t>AMOL HARIBHAU CHAVAN</t>
  </si>
  <si>
    <t>WAKAD</t>
  </si>
  <si>
    <t>MH23BK2667</t>
  </si>
  <si>
    <t>SACHIN ARJUN LONDHE</t>
  </si>
  <si>
    <t>MH14LM6573</t>
  </si>
  <si>
    <t>PETENINUO PFITHU</t>
  </si>
  <si>
    <t>MH14LN2332</t>
  </si>
  <si>
    <t>SUZUKI GIXXER 150 SF</t>
  </si>
  <si>
    <t>ASHWINI SHRIKANT TOPE</t>
  </si>
  <si>
    <t>WAKI BK</t>
  </si>
  <si>
    <t>MH14MU9853</t>
  </si>
  <si>
    <t>VILAKSHI DINESH SHINDE</t>
  </si>
  <si>
    <t>WALHEKARWADI</t>
  </si>
  <si>
    <t>MH14LG4276</t>
  </si>
  <si>
    <t>YAMUNA NAGAR</t>
  </si>
  <si>
    <t>AKASH KALURAM DHOTRE</t>
  </si>
  <si>
    <t>MH14MM8940</t>
  </si>
  <si>
    <t>RISHIKESH MANIKRAV KALE</t>
  </si>
  <si>
    <t>MH50XO2</t>
  </si>
  <si>
    <t>CONTINENTAL GT650 MISTER CLEAN</t>
  </si>
  <si>
    <t>YERWADA</t>
  </si>
  <si>
    <t>GURU SUHAS GAIKWAD</t>
  </si>
  <si>
    <t>MH12WB0883</t>
  </si>
  <si>
    <t>XPULSE 200 4V</t>
  </si>
  <si>
    <t>NILAM RAJU GAIKWAD</t>
  </si>
  <si>
    <t>MH12WB5598</t>
  </si>
  <si>
    <t>FARHIN RAJJAK TAMBOLI</t>
  </si>
  <si>
    <t>MH12WB5216</t>
  </si>
  <si>
    <t>AJINKYA SHIVAJI DEOKAR</t>
  </si>
  <si>
    <t>MH12WL2154</t>
  </si>
  <si>
    <t>AMARJEET KOUR GURUCHARANSINGHGILL</t>
  </si>
  <si>
    <t>MH12WN0638</t>
  </si>
  <si>
    <t>PIAGGIO APRILIA SR160 FACELIFT</t>
  </si>
  <si>
    <t>AAKASH BALU KADAM</t>
  </si>
  <si>
    <t>MH12WM4307</t>
  </si>
  <si>
    <t>REKHA VIJENDRA CHANDALIYA</t>
  </si>
  <si>
    <t>MH12XC7245</t>
  </si>
  <si>
    <t>ADITYA SUNIL SONAVANE</t>
  </si>
  <si>
    <t>MH12XK9060</t>
  </si>
  <si>
    <t>AZHAR ALTAF SHAIKH</t>
  </si>
  <si>
    <t>ARUNA RAVINDRA MORE</t>
  </si>
  <si>
    <t>MH12XF0331</t>
  </si>
  <si>
    <t>DEEPAK</t>
  </si>
  <si>
    <t>MH12WV9538</t>
  </si>
  <si>
    <t>RAJU MOTILALJI AHIR</t>
  </si>
  <si>
    <t>MH12WN3926</t>
  </si>
  <si>
    <t>ARVIND ANAND SHINDE</t>
  </si>
  <si>
    <t>MH12VS2944</t>
  </si>
  <si>
    <t>LATIKA BABAN ALHAT</t>
  </si>
  <si>
    <t>MH12VJ1059</t>
  </si>
  <si>
    <t>ANITA LALCHAND DHANGAR</t>
  </si>
  <si>
    <t>YEVLEWADI</t>
  </si>
  <si>
    <t>MH12VJ4304</t>
  </si>
  <si>
    <t>SHAM PANDHRINATH CHAWAN</t>
  </si>
  <si>
    <t>MH14LM6881</t>
  </si>
  <si>
    <t>NPA</t>
  </si>
  <si>
    <t>YASH VIJAY PARDESHI</t>
  </si>
  <si>
    <t>LALITA RAHIDAS PAPAL</t>
  </si>
  <si>
    <t>ATUL RAOSAHEB NANAVARE</t>
  </si>
  <si>
    <t>RASHI SANTOSH MADDILI</t>
  </si>
  <si>
    <t>YOGESH BAJARANG DHALE</t>
  </si>
  <si>
    <t>PRIYANKA RAMESH KAPARE</t>
  </si>
  <si>
    <t>SUJIT MACHINDRA WAJE</t>
  </si>
  <si>
    <t>SACHIN NIVRUTTI WAGHMARE</t>
  </si>
  <si>
    <t>SANTOSH BHAGWAN HARIHAR</t>
  </si>
  <si>
    <t>MAYUR RAMDAS ALHAT</t>
  </si>
  <si>
    <t>SANDIP BALU HULAVALE</t>
  </si>
  <si>
    <t>KOKANE SHIVPRASAD BHAGWAT</t>
  </si>
  <si>
    <t>GANESH POPAT CHAVHAN</t>
  </si>
  <si>
    <t>PARSHURAM BABAN FALKE</t>
  </si>
  <si>
    <t>PRAVIN TUKARAM BHONDAVE</t>
  </si>
  <si>
    <t>MAYA MOHAN KARANDE</t>
  </si>
  <si>
    <t>VINAYAK SHIVRAM PAWAR</t>
  </si>
  <si>
    <t>KALURAM HIRAMAN SARODE</t>
  </si>
  <si>
    <t>BARDE NILESH</t>
  </si>
  <si>
    <t>SUVARNA AMOL DEVKAR</t>
  </si>
  <si>
    <t>SHITAL NAVNATH PAWAR</t>
  </si>
  <si>
    <t>BHAGYASHRI KRUSHNA UKRANDE</t>
  </si>
  <si>
    <t>SAMADHAN RAMDAS DEVKAR</t>
  </si>
  <si>
    <t>SATISH SANTOSH VISHWAKARMA</t>
  </si>
  <si>
    <t>RUPALI ARVIND SHELAR</t>
  </si>
  <si>
    <t>KHETARAM</t>
  </si>
  <si>
    <t>NANDA SHANKAR MANJULE</t>
  </si>
  <si>
    <t>KRUSHNA RAMESHWAR KHADE</t>
  </si>
  <si>
    <t>BALASAHEB RAMCHANDRA ZANJE</t>
  </si>
  <si>
    <t>BHUPENDRA VINAYAK KHARAT</t>
  </si>
  <si>
    <t>ALI MOHAMMAD SHAIKH</t>
  </si>
  <si>
    <t>RAHUL HIRA CHAVAN</t>
  </si>
  <si>
    <t>SWATI AMOL KSHIRSAGAR</t>
  </si>
  <si>
    <t>MINA DHRMARAJ KAMBALE</t>
  </si>
  <si>
    <t>GAJANAN SOPANRAO MULE</t>
  </si>
  <si>
    <t>RUTUJA ANANTHA BURSE</t>
  </si>
  <si>
    <t>DEVENDRA SAMBHAJIRAO DHUMAL</t>
  </si>
  <si>
    <t>SARSWATI BAPU DUNGHAV</t>
  </si>
  <si>
    <t>NITIN SANJAY TELANGE</t>
  </si>
  <si>
    <t>BAPURAO PARASRAM SHITOLE</t>
  </si>
  <si>
    <t>BHAUSAHEB LAXMAN KHARADE</t>
  </si>
  <si>
    <t>ANANDA BALU SHINDE</t>
  </si>
  <si>
    <t>DOULATRAO BAPURAO KOLEKAR</t>
  </si>
  <si>
    <t>VAISHNAVI SANJAY CHOURE</t>
  </si>
  <si>
    <t>RUSHAB RAMCHANDRA SABLE</t>
  </si>
  <si>
    <t>GANESH SANJAY VIDHATE</t>
  </si>
  <si>
    <t>TUSHAR POPAT AWARE</t>
  </si>
  <si>
    <t>RAJKUMAR ZIRAPPA VASUDEV</t>
  </si>
  <si>
    <t>BALKRUSHNA MANIK SHELAR</t>
  </si>
  <si>
    <t>ULHAS SHADANAN BADHE</t>
  </si>
  <si>
    <t>LAXMAN RAJU PAWAR</t>
  </si>
  <si>
    <t>SAGAR DATTATRAY JADHAV</t>
  </si>
  <si>
    <t>MUKUND GYANOBA KENDRE</t>
  </si>
  <si>
    <t>SHUBHANGI KESHAV KSHIRSAGAR</t>
  </si>
  <si>
    <t>VISHAL PADMAKAR GAIKWAD</t>
  </si>
  <si>
    <t>BIKASH SARMA</t>
  </si>
  <si>
    <t>CHANDRAKANT DAGDOJI PACHKOR</t>
  </si>
  <si>
    <t>SAHIL ARVIND KHANDARE</t>
  </si>
  <si>
    <t>VRUSHALI RAVINDRA DEVGHARKAR</t>
  </si>
  <si>
    <t>HARSHADA PRAMOD DESHMUKH</t>
  </si>
  <si>
    <t>ANIKET ASHOK KANDALKAR</t>
  </si>
  <si>
    <t>SHUBHANGI RAHUL SONWANE</t>
  </si>
  <si>
    <t>RAHUL AMKAPRASAD VARUN</t>
  </si>
  <si>
    <t>KALPESH PANDURANG JADHAV</t>
  </si>
  <si>
    <t>PRAPHUL ASHOK JAIN</t>
  </si>
  <si>
    <t>RAMA BABASAHEB WAGHMARE</t>
  </si>
  <si>
    <t>LAXMI DINESH PAWAR</t>
  </si>
  <si>
    <t>DATTA MANOHAR SURWASE</t>
  </si>
  <si>
    <t>SHITAL SANJAY CHAVHAN</t>
  </si>
  <si>
    <t>MH14KC1997</t>
  </si>
  <si>
    <t>MH12UX1152</t>
  </si>
  <si>
    <t>MH12UY0202</t>
  </si>
  <si>
    <t>MH14KR1802</t>
  </si>
  <si>
    <t>MH14KR4403</t>
  </si>
  <si>
    <t>MH12VJ0850</t>
  </si>
  <si>
    <t>MH14KT1712</t>
  </si>
  <si>
    <t>MH14KT5285</t>
  </si>
  <si>
    <t>MH42BL1351</t>
  </si>
  <si>
    <t>MH12UL7331</t>
  </si>
  <si>
    <t>MH14KK1053</t>
  </si>
  <si>
    <t>MH14KP3148</t>
  </si>
  <si>
    <t>MH12VE2218</t>
  </si>
  <si>
    <t>MH12VS7596</t>
  </si>
  <si>
    <t>MH12VP3154</t>
  </si>
  <si>
    <t>MH12VM7890</t>
  </si>
  <si>
    <t>MH14KX3427</t>
  </si>
  <si>
    <t>MH12VY505</t>
  </si>
  <si>
    <t>MH12VU2754</t>
  </si>
  <si>
    <t>MH12WG2737</t>
  </si>
  <si>
    <t>MH17CZ6755</t>
  </si>
  <si>
    <t>MH12WG3938</t>
  </si>
  <si>
    <t>MH12WD6948</t>
  </si>
  <si>
    <t>MH12WF3771</t>
  </si>
  <si>
    <t>MH12WL1860</t>
  </si>
  <si>
    <t>MH14LH0689</t>
  </si>
  <si>
    <t>MH14LH0427</t>
  </si>
  <si>
    <t>MH21CB5557</t>
  </si>
  <si>
    <t>MH12WL6614</t>
  </si>
  <si>
    <t>MH14KM0458</t>
  </si>
  <si>
    <t>MH14LK1686</t>
  </si>
  <si>
    <t>MH14LK0545</t>
  </si>
  <si>
    <t>MH12XS1324</t>
  </si>
  <si>
    <t>MH14LN2956</t>
  </si>
  <si>
    <t>MH12WT6684</t>
  </si>
  <si>
    <t>MH14LQ8368</t>
  </si>
  <si>
    <t>MH12WW4136</t>
  </si>
  <si>
    <t>MH14LQ9295</t>
  </si>
  <si>
    <t>MH14LR2155</t>
  </si>
  <si>
    <t>MH12XB2503</t>
  </si>
  <si>
    <t>MH12XC8849</t>
  </si>
  <si>
    <t>MH14LR7215</t>
  </si>
  <si>
    <t>MH12XB6413</t>
  </si>
  <si>
    <t>MH12XB6828</t>
  </si>
  <si>
    <t>MH14LV1808</t>
  </si>
  <si>
    <t>MH15JV9519</t>
  </si>
  <si>
    <t>MH14LT7562</t>
  </si>
  <si>
    <t>MH12XV2835</t>
  </si>
  <si>
    <t>MH14KC2055</t>
  </si>
  <si>
    <t>MH14LW8132</t>
  </si>
  <si>
    <t>MH12XP8883</t>
  </si>
  <si>
    <t>MH44AD8553</t>
  </si>
  <si>
    <t>MH14MB3966</t>
  </si>
  <si>
    <t>MH17DG0875</t>
  </si>
  <si>
    <t>MH12XS6005</t>
  </si>
  <si>
    <t>MH22BF9131</t>
  </si>
  <si>
    <t>MH38AH9206</t>
  </si>
  <si>
    <t>MH08BG8898</t>
  </si>
  <si>
    <t>MH14LH4413</t>
  </si>
  <si>
    <t>MH12XY8900</t>
  </si>
  <si>
    <t>MH12WV1577</t>
  </si>
  <si>
    <t>MH14MM8793</t>
  </si>
  <si>
    <t>MH12YM2510</t>
  </si>
  <si>
    <t>MH12YT5870</t>
  </si>
  <si>
    <t>MH22BH6295</t>
  </si>
  <si>
    <t>MH12YR6333</t>
  </si>
  <si>
    <t>MH14NB8507</t>
  </si>
  <si>
    <t>MH12ZH0258</t>
  </si>
  <si>
    <t>ACTIVA 6G DLX LTD ED</t>
  </si>
  <si>
    <t>TVS RADEON 110 DUAL TONE DRUM</t>
  </si>
  <si>
    <t>YAMAHA R15 V3</t>
  </si>
  <si>
    <t>TVS SPORT ES</t>
  </si>
  <si>
    <t>BULLET 350 THE STANDARD MAROON</t>
  </si>
  <si>
    <t>YAMAHA MT15</t>
  </si>
  <si>
    <t>HONDA SP 125 DISC LTD ED</t>
  </si>
  <si>
    <t>FASCINO DISC DLX BSVI</t>
  </si>
  <si>
    <t>PIAGGIO VESPA VXL 125</t>
  </si>
  <si>
    <t>TVS SCOOTY ZEST MATTE SERIES</t>
  </si>
  <si>
    <t>XPULSE 200 4V PRO</t>
  </si>
  <si>
    <t>BAJAJ PULSAR 125 NEON DISC CBS</t>
  </si>
  <si>
    <t>METEOR 350 STELLAR MATT GREY</t>
  </si>
  <si>
    <t>02.05.26</t>
  </si>
  <si>
    <t>ADHALE BK</t>
  </si>
  <si>
    <t>JAMBUT</t>
  </si>
  <si>
    <t>CHAS</t>
  </si>
  <si>
    <t>MEDANKAR WADI</t>
  </si>
  <si>
    <t>ALANDI DEVACHI</t>
  </si>
  <si>
    <t>ALEGAON</t>
  </si>
  <si>
    <t>KOREGAON BHIMA</t>
  </si>
  <si>
    <t>NHAVARA</t>
  </si>
  <si>
    <t>ASHTAPUR</t>
  </si>
  <si>
    <t>KHALSA</t>
  </si>
  <si>
    <t>JANTA VASAHAT</t>
  </si>
  <si>
    <t>ANDHAL GAON</t>
  </si>
  <si>
    <t>Grand Total</t>
  </si>
  <si>
    <t>MH12ZJ7748</t>
  </si>
  <si>
    <t>MH12YP5246</t>
  </si>
  <si>
    <t>Allocated</t>
  </si>
  <si>
    <t>ZBHT0013</t>
  </si>
  <si>
    <t>DUWT0029</t>
  </si>
  <si>
    <t>ZBHT0011</t>
  </si>
  <si>
    <t>ZBHT0009</t>
  </si>
  <si>
    <t>ZBHT0021</t>
  </si>
  <si>
    <t>ZBHT0024</t>
  </si>
  <si>
    <t>DUWT0031</t>
  </si>
  <si>
    <t>ZBHT0010</t>
  </si>
  <si>
    <t>DUWT0023</t>
  </si>
  <si>
    <t>DUWT0014</t>
  </si>
  <si>
    <t>DUWT0011</t>
  </si>
  <si>
    <t>DUWT0025</t>
  </si>
  <si>
    <t>DUWT0017</t>
  </si>
  <si>
    <t>DUWT0027</t>
  </si>
  <si>
    <t>ZBHT0012</t>
  </si>
  <si>
    <t>DUWT0030</t>
  </si>
  <si>
    <t>ZBHT0015</t>
  </si>
  <si>
    <t>DUWT0021</t>
  </si>
  <si>
    <t>-</t>
  </si>
  <si>
    <t>Mode Of Payment</t>
  </si>
  <si>
    <t>Payment Date</t>
  </si>
  <si>
    <t>Paid Amount</t>
  </si>
  <si>
    <t>MODE</t>
  </si>
  <si>
    <t>Transaction Details</t>
  </si>
  <si>
    <t>REMARK</t>
  </si>
  <si>
    <t>BUCKET</t>
  </si>
  <si>
    <t>POS STATUS</t>
  </si>
  <si>
    <t>RECEIPT CUT</t>
  </si>
  <si>
    <t>POS 1</t>
  </si>
  <si>
    <t>DPIC CHARGES</t>
  </si>
  <si>
    <t>CBC COLL</t>
  </si>
  <si>
    <t>LST  MONTH PAID DATE</t>
  </si>
  <si>
    <t>DRA CASE%</t>
  </si>
  <si>
    <t>AGENCY CASE%</t>
  </si>
  <si>
    <t>PROJECTION</t>
  </si>
  <si>
    <t xml:space="preserve"> CODE-1</t>
  </si>
  <si>
    <t xml:space="preserve">LAST </t>
  </si>
  <si>
    <t>CURRENT CODE</t>
  </si>
  <si>
    <t>DATE</t>
  </si>
  <si>
    <t>SPCL CODE</t>
  </si>
  <si>
    <t>REPO ELG</t>
  </si>
  <si>
    <t>ADDRESS</t>
  </si>
  <si>
    <t>MOBILE</t>
  </si>
  <si>
    <t>CURRENT ORGANISATION</t>
  </si>
  <si>
    <t>TOTAL DUE</t>
  </si>
  <si>
    <t xml:space="preserve">REG NO </t>
  </si>
  <si>
    <t>MODEL</t>
  </si>
  <si>
    <t xml:space="preserve">TENURE  </t>
  </si>
  <si>
    <t>ALLO DATE</t>
  </si>
  <si>
    <t>CALLER</t>
  </si>
  <si>
    <t>VISIT 01 ATTMPT</t>
  </si>
  <si>
    <t>VISIT 01 CODE</t>
  </si>
  <si>
    <t>feedback</t>
  </si>
  <si>
    <t>VISIT 02 ATTMPT</t>
  </si>
  <si>
    <t>VISIT 02 CODE</t>
  </si>
  <si>
    <t>VISIT 03 ATTMPT</t>
  </si>
  <si>
    <t>VISIT 03 CODE</t>
  </si>
  <si>
    <t>VISIT 04 ATTMPT</t>
  </si>
  <si>
    <t>VISIT 04 CODE</t>
  </si>
  <si>
    <t>VISIT 05 ATTMPT</t>
  </si>
  <si>
    <t>VISIT 05 CODE</t>
  </si>
  <si>
    <t>VISIT 06 ATTMPT</t>
  </si>
  <si>
    <t>VISIT 06 CODE</t>
  </si>
  <si>
    <t>VISIT 07 ATTMPT</t>
  </si>
  <si>
    <t>VISIT 07 CODE</t>
  </si>
  <si>
    <t>VISIT 08 ATTMPT</t>
  </si>
  <si>
    <t>VISIT 08 CODE</t>
  </si>
  <si>
    <t>VISIT 09 ATTMPT</t>
  </si>
  <si>
    <t>VISIT 09 CODE</t>
  </si>
  <si>
    <t>VISIT 10 ATTMPT</t>
  </si>
  <si>
    <t>VISIT 10 CODE</t>
  </si>
  <si>
    <t>VISIT 11 ATTMPT</t>
  </si>
  <si>
    <t>VISIT 11 CODE</t>
  </si>
  <si>
    <t>VISIT 12 ATTMPT</t>
  </si>
  <si>
    <t>VISIT 12 CODE</t>
  </si>
  <si>
    <t>VISIT 13 ATTMPT</t>
  </si>
  <si>
    <t>VISIT 13 CODE</t>
  </si>
  <si>
    <t>VISIT 14 ATTMPT</t>
  </si>
  <si>
    <t>VISIT 14 CODE</t>
  </si>
  <si>
    <t>VISIT 15 ATTMPT</t>
  </si>
  <si>
    <t>VISIT 15 CODE</t>
  </si>
  <si>
    <t>VISIT 16 ATTMPT</t>
  </si>
  <si>
    <t>VISIT 16 CODE</t>
  </si>
  <si>
    <t>VISIT 17 ATTMPT</t>
  </si>
  <si>
    <t>VISIT 17 CODE</t>
  </si>
  <si>
    <t>VISIT 18 ATTMPT</t>
  </si>
  <si>
    <t>VISIT 18 CODE</t>
  </si>
  <si>
    <t>VISIT 19 ATTMPT</t>
  </si>
  <si>
    <t>VISIT 19 CODE</t>
  </si>
  <si>
    <t>VISIT 20 ATTMPT</t>
  </si>
  <si>
    <t>VISIT 20 CODE</t>
  </si>
  <si>
    <t>VISIT 21 ATTMPT</t>
  </si>
  <si>
    <t>VISIT 21 CODE</t>
  </si>
  <si>
    <t>VISIT 22 ATTMPT</t>
  </si>
  <si>
    <t>VISIT 22 CODE</t>
  </si>
  <si>
    <t>VISIT 23 ATTMPT</t>
  </si>
  <si>
    <t>VISIT 23 CODE</t>
  </si>
  <si>
    <t>VISIT 24 ATTMPT</t>
  </si>
  <si>
    <t>VISIT 24 CODE</t>
  </si>
  <si>
    <t>VISIT 25 ATTMPT</t>
  </si>
  <si>
    <t>VISIT 25 CODE</t>
  </si>
  <si>
    <t>VISIT 26 ATTMPT</t>
  </si>
  <si>
    <t>VISIT 26 CODE</t>
  </si>
  <si>
    <t>VISIT 27 ATTMPT</t>
  </si>
  <si>
    <t>VISIT 27 CODE</t>
  </si>
  <si>
    <t>VISIT 28 ATTMPT</t>
  </si>
  <si>
    <t>VISIT 28 CODE</t>
  </si>
  <si>
    <t>VISIT 29 ATTMPT</t>
  </si>
  <si>
    <t>VISIT 29 CODE</t>
  </si>
  <si>
    <t>VISIT 30 ATTMPT</t>
  </si>
  <si>
    <t>VISIT 30 CODE</t>
  </si>
  <si>
    <t>VISIT 31 ATTMPT</t>
  </si>
  <si>
    <t>VISIT 31 CODE</t>
  </si>
  <si>
    <t>TRAILS PENDING</t>
  </si>
  <si>
    <t>INT</t>
  </si>
  <si>
    <t>VYMO ID</t>
  </si>
  <si>
    <t>LEAD ID</t>
  </si>
  <si>
    <t>CODE</t>
  </si>
  <si>
    <t>CALL CODE</t>
  </si>
  <si>
    <t>DRA  CALLS</t>
  </si>
  <si>
    <t>FLOW</t>
  </si>
  <si>
    <t>UNPAID</t>
  </si>
  <si>
    <t>Row Labels</t>
  </si>
  <si>
    <t>REQ TRAIL FOR 2 INT</t>
  </si>
  <si>
    <t xml:space="preserve">INTENSITY </t>
  </si>
  <si>
    <t>TOTAL TRAILS</t>
  </si>
  <si>
    <t>PENDING</t>
  </si>
  <si>
    <t>31</t>
  </si>
  <si>
    <t>30</t>
  </si>
  <si>
    <t>29</t>
  </si>
  <si>
    <t>28</t>
  </si>
  <si>
    <t>27</t>
  </si>
  <si>
    <t>26</t>
  </si>
  <si>
    <t>25</t>
  </si>
  <si>
    <t>24</t>
  </si>
  <si>
    <t>23</t>
  </si>
  <si>
    <t>22</t>
  </si>
  <si>
    <t>21</t>
  </si>
  <si>
    <t>20</t>
  </si>
  <si>
    <t>19</t>
  </si>
  <si>
    <t>18</t>
  </si>
  <si>
    <t>17</t>
  </si>
  <si>
    <t>16</t>
  </si>
  <si>
    <t>15</t>
  </si>
  <si>
    <t>14</t>
  </si>
  <si>
    <t>13</t>
  </si>
  <si>
    <t>12</t>
  </si>
  <si>
    <t>11</t>
  </si>
  <si>
    <t>10</t>
  </si>
  <si>
    <t>09</t>
  </si>
  <si>
    <t>08</t>
  </si>
  <si>
    <t>07</t>
  </si>
  <si>
    <t>06</t>
  </si>
  <si>
    <t>05</t>
  </si>
  <si>
    <t>04</t>
  </si>
  <si>
    <t>03</t>
  </si>
  <si>
    <t>02</t>
  </si>
  <si>
    <t>01</t>
  </si>
  <si>
    <t>CASES</t>
  </si>
  <si>
    <t>Column Labels</t>
  </si>
  <si>
    <t>Count of LOAN NO</t>
  </si>
  <si>
    <t>LOAN CNT NO</t>
  </si>
  <si>
    <t>Values</t>
  </si>
  <si>
    <t>DAILY REQURIED TRAILS COUNT</t>
  </si>
  <si>
    <t>(All)</t>
  </si>
  <si>
    <t xml:space="preserve"> </t>
  </si>
  <si>
    <t>04.05.26</t>
  </si>
  <si>
    <t>01.05.26</t>
  </si>
  <si>
    <t>03.05.26</t>
  </si>
  <si>
    <t>STABLE</t>
  </si>
  <si>
    <t>PAID</t>
  </si>
  <si>
    <t>RB</t>
  </si>
  <si>
    <t>TOTAL</t>
  </si>
  <si>
    <t>PERFOMANCE</t>
  </si>
  <si>
    <t>Sum of POS</t>
  </si>
  <si>
    <t>Total Count of LOAN NO</t>
  </si>
  <si>
    <t>Total Sum of POS</t>
  </si>
  <si>
    <t>.</t>
  </si>
  <si>
    <t>STABLE %</t>
  </si>
  <si>
    <t>RB %</t>
  </si>
  <si>
    <t>Resolution</t>
  </si>
  <si>
    <t>TARGET</t>
  </si>
  <si>
    <t>TODAY'S MOVEMENT</t>
  </si>
  <si>
    <t>Count of RECEIPT CUT</t>
  </si>
  <si>
    <t>RESL</t>
  </si>
  <si>
    <t>FLW %</t>
  </si>
  <si>
    <t>BKT -2</t>
  </si>
  <si>
    <t>SHORT FALL</t>
  </si>
  <si>
    <t>% ACHI</t>
  </si>
  <si>
    <t xml:space="preserve">  </t>
  </si>
  <si>
    <t>RECEIPT CUT MOVMENT</t>
  </si>
  <si>
    <r>
      <t xml:space="preserve">BKT-1 RES </t>
    </r>
    <r>
      <rPr>
        <sz val="10"/>
        <color theme="1"/>
        <rFont val="Calibri"/>
        <family val="2"/>
        <scheme val="minor"/>
      </rPr>
      <t>MOVMENT</t>
    </r>
  </si>
  <si>
    <r>
      <t xml:space="preserve">BKT-2 RES </t>
    </r>
    <r>
      <rPr>
        <sz val="10"/>
        <color theme="1"/>
        <rFont val="Calibri"/>
        <family val="2"/>
        <scheme val="minor"/>
      </rPr>
      <t>MOVMENT</t>
    </r>
  </si>
  <si>
    <t>X</t>
  </si>
  <si>
    <t>TILL TIME  MOVEMENT</t>
  </si>
  <si>
    <t>EXECUTIVE</t>
  </si>
  <si>
    <t>BKT 1</t>
  </si>
  <si>
    <t>BKT 2</t>
  </si>
  <si>
    <t>(Multiple Items)</t>
  </si>
  <si>
    <t>RECEIPT CUT %</t>
  </si>
  <si>
    <t xml:space="preserve">TODAY'S TRAILS </t>
  </si>
  <si>
    <t>PENDING TRAILS</t>
  </si>
  <si>
    <t>TEAM WISE RECEIPT CUT IN BKT 1 TO 6 WITH DAILY DRR &amp; TODAY COLLECT PAYMENT AND TRAILS COUNT</t>
  </si>
  <si>
    <t>Sum of POS 1</t>
  </si>
  <si>
    <t>NC</t>
  </si>
  <si>
    <t>Total COUNT</t>
  </si>
  <si>
    <t>Total POS.</t>
  </si>
  <si>
    <t>COUNT</t>
  </si>
  <si>
    <t>POS.</t>
  </si>
  <si>
    <t>SACHIN KHAPREE</t>
  </si>
  <si>
    <t>KAILAS PAWAR</t>
  </si>
  <si>
    <t>PROJECTION BKT 1</t>
  </si>
  <si>
    <t>COUNT OF POSS</t>
  </si>
  <si>
    <t>%</t>
  </si>
  <si>
    <t>BPTP</t>
  </si>
  <si>
    <t>LMCB</t>
  </si>
  <si>
    <t>MPTP</t>
  </si>
  <si>
    <t xml:space="preserve">OS </t>
  </si>
  <si>
    <t>PTP</t>
  </si>
  <si>
    <t>RTP</t>
  </si>
  <si>
    <t>05.05.26</t>
  </si>
  <si>
    <t>06.05.26</t>
  </si>
  <si>
    <t>07.05.26</t>
  </si>
  <si>
    <t>SHANKAR RANGNATH BHAGWAT</t>
  </si>
  <si>
    <t>MH14MB9754</t>
  </si>
  <si>
    <t>JUPITER SMW</t>
  </si>
  <si>
    <t>08.05.26</t>
  </si>
  <si>
    <t>SUBHASH PRALHAD HARIMKAR</t>
  </si>
  <si>
    <t>MH38AF3104</t>
  </si>
  <si>
    <t>ATUL ARUN KAMBLE</t>
  </si>
  <si>
    <t>MH12WM8082</t>
  </si>
  <si>
    <t>AXYE MANOHR BHOIR</t>
  </si>
  <si>
    <t xml:space="preserve">AMBOLI </t>
  </si>
  <si>
    <t>MH14LC6073</t>
  </si>
  <si>
    <t>LATABAI VITTHAL KUSEKAR</t>
  </si>
  <si>
    <t>MH12XL0586</t>
  </si>
  <si>
    <t>APACHE 200 4V 2CH R MODE</t>
  </si>
  <si>
    <t>PRATIK DINESH SHARMA</t>
  </si>
  <si>
    <t>MH30BQ2920</t>
  </si>
  <si>
    <t>TVS APACHE RR 310 BSVI</t>
  </si>
  <si>
    <t>AKSHAY SURESH NANGDE</t>
  </si>
  <si>
    <t>MH12YM1095</t>
  </si>
  <si>
    <t>SHIVDAS DILIP CHAVAN</t>
  </si>
  <si>
    <t>MH12VE8225</t>
  </si>
  <si>
    <t>SANTANU JENA</t>
  </si>
  <si>
    <t>MH14MB6335</t>
  </si>
  <si>
    <t>CONTINETNAL GT 650 ROCKER RED</t>
  </si>
  <si>
    <t>SUSHIL DINKAR RINDHE</t>
  </si>
  <si>
    <t>MH14KV9381</t>
  </si>
  <si>
    <t>TEJASWINI ISHWAR NIKUMBH</t>
  </si>
  <si>
    <t>MH19EE8529</t>
  </si>
  <si>
    <t>AJIT SANJAY WAGHMARE</t>
  </si>
  <si>
    <t>MH17CZ8047</t>
  </si>
  <si>
    <t>BAJAJ KTM DUKE 250</t>
  </si>
  <si>
    <t>ANURAG BANSI SHINDE</t>
  </si>
  <si>
    <t>MH14NC7091</t>
  </si>
  <si>
    <t>PIAGGIO VESPA S 125</t>
  </si>
  <si>
    <t>ADITYA MARUTI KHAWALE</t>
  </si>
  <si>
    <t>MH14LN8288</t>
  </si>
  <si>
    <t>CHINCHWAD GAON</t>
  </si>
  <si>
    <t>ABHIJEET UTTAM KUMBHAR</t>
  </si>
  <si>
    <t>MH14LF6664</t>
  </si>
  <si>
    <t>AJINKYA GOVIND HANGE</t>
  </si>
  <si>
    <t>RAHUL VIJAY KUMARRAMHRUDAYYADAV</t>
  </si>
  <si>
    <t>MH14KV2892</t>
  </si>
  <si>
    <t>VINUTHA SHARATH SHETTY</t>
  </si>
  <si>
    <t>MH14KX2094</t>
  </si>
  <si>
    <t>AKASH RAM MUGLE</t>
  </si>
  <si>
    <t>MH24BY0180</t>
  </si>
  <si>
    <t>SACHIN KANU PARIHAR</t>
  </si>
  <si>
    <t>MH12VK8871</t>
  </si>
  <si>
    <t>PIAGGIO APRILIA SR 125</t>
  </si>
  <si>
    <t>TEJAS SHARAD NALAWADE</t>
  </si>
  <si>
    <t>MH14MR8876</t>
  </si>
  <si>
    <t>PRAJAKTA HANUMANT GAYAKWAD</t>
  </si>
  <si>
    <t>MH14NB8306</t>
  </si>
  <si>
    <t>PRADIP SHIVAJI SURVE</t>
  </si>
  <si>
    <t>KARMOLI</t>
  </si>
  <si>
    <t>MH12VK3124</t>
  </si>
  <si>
    <t>SIDDHI ANIL MOTE</t>
  </si>
  <si>
    <t>MH14KV0901</t>
  </si>
  <si>
    <t>BAJAJ PULSAR NS 200 ABS</t>
  </si>
  <si>
    <t>ARUN NIVRITTI KADAM</t>
  </si>
  <si>
    <t>MH14MP9082</t>
  </si>
  <si>
    <t>PRAVIN MACHINDRA AALHAT</t>
  </si>
  <si>
    <t>KOYALI TARF</t>
  </si>
  <si>
    <t>MH14KY4469</t>
  </si>
  <si>
    <t>GOWARDHAN PRALHAD GOLE</t>
  </si>
  <si>
    <t>MH12WQ9206</t>
  </si>
  <si>
    <t>DANIEL SHANTAVN NIKALJE</t>
  </si>
  <si>
    <t>MH12VX9506</t>
  </si>
  <si>
    <t>RAMESHWAR SHESHRAO DARADE</t>
  </si>
  <si>
    <t>MH22BF2078</t>
  </si>
  <si>
    <t>ASHUTOSH CHANDRAKANT WALUNJ</t>
  </si>
  <si>
    <t>MH14HV8916</t>
  </si>
  <si>
    <t>GAJANAN NINAJI MORE</t>
  </si>
  <si>
    <t>MH28BU0974</t>
  </si>
  <si>
    <t>ASHIM SAIKIA</t>
  </si>
  <si>
    <t>NANEKAR WADI</t>
  </si>
  <si>
    <t>MH14MG6130</t>
  </si>
  <si>
    <t>MAYUR DIPAK BHOITE</t>
  </si>
  <si>
    <t>MAYUR NABAJI BOTKAR</t>
  </si>
  <si>
    <t>MH14LZ7244</t>
  </si>
  <si>
    <t>SATISH BALIRAM SHIRKE</t>
  </si>
  <si>
    <t>MH12VR2068</t>
  </si>
  <si>
    <t>PARVATI PAYTHA</t>
  </si>
  <si>
    <t>SHILA PRATHAMESH KAKADE</t>
  </si>
  <si>
    <t>MH14LW8546</t>
  </si>
  <si>
    <t>DOMINIC BENEDICT JOKIN</t>
  </si>
  <si>
    <t>MH14LF1328</t>
  </si>
  <si>
    <t>AKASH DNYANESHWAR OZARKAR</t>
  </si>
  <si>
    <t>MH12XU4443</t>
  </si>
  <si>
    <t>JAWA 42 FJ DUAL AURORA GREEN MATTE</t>
  </si>
  <si>
    <t>BHEGADE AKASH ANKUSH</t>
  </si>
  <si>
    <t>MH12XC6756</t>
  </si>
  <si>
    <t>BAJAJ CHETAK 2901 STANDARD</t>
  </si>
  <si>
    <t>EHSAN ANSARI</t>
  </si>
  <si>
    <t>PORWAL ROAD</t>
  </si>
  <si>
    <t>MH12XB4004</t>
  </si>
  <si>
    <t>ABHISHEK DATTU DEVADE</t>
  </si>
  <si>
    <t>MH14LT7446</t>
  </si>
  <si>
    <t>KADAM AAKASH TUKARAM</t>
  </si>
  <si>
    <t>MH14LN5931</t>
  </si>
  <si>
    <t>SOMNATH LAXMAN MADGE</t>
  </si>
  <si>
    <t>MH14LN5785</t>
  </si>
  <si>
    <t>HONDA DIO 125 SMART LTD ED</t>
  </si>
  <si>
    <t>AKSHAY BHARAT SHEJAL</t>
  </si>
  <si>
    <t>RASE</t>
  </si>
  <si>
    <t>MH14MM8501</t>
  </si>
  <si>
    <t>VINOD SHAMRAO SHIVDAS</t>
  </si>
  <si>
    <t>MH14KV9673</t>
  </si>
  <si>
    <t>TVS SPORT ELS BSVI</t>
  </si>
  <si>
    <t>SADAL GAON</t>
  </si>
  <si>
    <t>ANIL KISAN DUCHE</t>
  </si>
  <si>
    <t>MH12WN6099</t>
  </si>
  <si>
    <t>SHITAL YOGESH DUDHANE</t>
  </si>
  <si>
    <t>MH14KX6662</t>
  </si>
  <si>
    <t>PRATHAMESH NITIN MINDHE</t>
  </si>
  <si>
    <t>SHIROLI</t>
  </si>
  <si>
    <t>MH14LW5147</t>
  </si>
  <si>
    <t>KUMAR BHAUSAHEB GAVHANE</t>
  </si>
  <si>
    <t>MH12XV7003</t>
  </si>
  <si>
    <t>HANUMAN PANDURANG KATKE</t>
  </si>
  <si>
    <t>MH12WL2558</t>
  </si>
  <si>
    <t>MARUTI EKNATH NIGHUL</t>
  </si>
  <si>
    <t>MH12VY2350</t>
  </si>
  <si>
    <t>AKASH DNYANOBA PENTULE</t>
  </si>
  <si>
    <t>MH44AC7527</t>
  </si>
  <si>
    <t>SALMAN USUF KHAN</t>
  </si>
  <si>
    <t>MH12XK8967</t>
  </si>
  <si>
    <t>ATHAR IQBAL SHAIKH</t>
  </si>
  <si>
    <t>MH12WQ5877</t>
  </si>
  <si>
    <t>09.05.26</t>
  </si>
  <si>
    <t>ANKIT RAJKUMAR JAISWAL</t>
  </si>
  <si>
    <t>MH14LZ1613</t>
  </si>
  <si>
    <t>VIKAS SANJAY PANDAGALE</t>
  </si>
  <si>
    <t>AMOL NARAYAN POTE</t>
  </si>
  <si>
    <t>ARCHANA SHIVAJI DAVKHAR</t>
  </si>
  <si>
    <t>MH22BB5602</t>
  </si>
  <si>
    <t>MH16DH4828</t>
  </si>
  <si>
    <t>11.05.26</t>
  </si>
  <si>
    <t>10.05.26</t>
  </si>
  <si>
    <t>COVERGAE</t>
  </si>
  <si>
    <t>12.05.26</t>
  </si>
  <si>
    <t>13.05.26</t>
  </si>
  <si>
    <t>14.05.26</t>
  </si>
  <si>
    <t>16.05.26</t>
  </si>
  <si>
    <t>15.05.26</t>
  </si>
  <si>
    <t>18.05.26</t>
  </si>
  <si>
    <t>17.05.26</t>
  </si>
  <si>
    <t>19.05.26</t>
  </si>
  <si>
    <t>20.05.26</t>
  </si>
  <si>
    <t>21.05.26</t>
  </si>
  <si>
    <t>STABLE AMOUNT</t>
  </si>
  <si>
    <t>RB DPIC</t>
  </si>
  <si>
    <t>22.05.26</t>
  </si>
  <si>
    <t>DPD STATUS</t>
  </si>
  <si>
    <t>STAB AMOUNTWITH DPIC</t>
  </si>
  <si>
    <t>23.05.26</t>
  </si>
  <si>
    <t>13.05.26 23.05.26</t>
  </si>
  <si>
    <t>16.05.26 23.05.26</t>
  </si>
  <si>
    <t>24.05.26</t>
  </si>
  <si>
    <t>25.05.26</t>
  </si>
  <si>
    <t>RB AMOUNT</t>
  </si>
  <si>
    <t>RB AMOUNTWITH DPIC</t>
  </si>
  <si>
    <t>26.05.26</t>
  </si>
  <si>
    <t>21.05.26 26.05.26</t>
  </si>
  <si>
    <t>27.05.26</t>
  </si>
  <si>
    <t>28.05.26</t>
  </si>
  <si>
    <t>29.05.26</t>
  </si>
  <si>
    <t>29.05.26 26.05.26</t>
  </si>
  <si>
    <t>30.05.26</t>
  </si>
  <si>
    <t>18.05.26 30.05.26</t>
  </si>
  <si>
    <t>31.05.26</t>
  </si>
  <si>
    <t>31.05.26 09.05.26</t>
  </si>
  <si>
    <t>POT NPA</t>
  </si>
  <si>
    <t>ANWAR AHMAD SHAIKH</t>
  </si>
  <si>
    <t>SHUBHAM RAGHUNATH KATE</t>
  </si>
  <si>
    <t>GANPAT TULSHIRAM ADAGALE</t>
  </si>
  <si>
    <t>VARSHA MANGESH KALE</t>
  </si>
  <si>
    <t>SHITAL CHANDRAKANT JADHAV</t>
  </si>
  <si>
    <t>SWAPNIL RAJU GOBBUR</t>
  </si>
  <si>
    <t>HRUSHIKESH SUNIL PANGARE</t>
  </si>
  <si>
    <t>SANKALP ASHOK SABLE</t>
  </si>
  <si>
    <t>LAKSHMI SRIKANTH PANTULA</t>
  </si>
  <si>
    <t>SHANKAR RAMDAS RATHOD</t>
  </si>
  <si>
    <t>ASHOK YADAV</t>
  </si>
  <si>
    <t>AMIT AJIT DRAVID</t>
  </si>
  <si>
    <t>FAYYAZ AJAZ ANSARI</t>
  </si>
  <si>
    <t>SANDESH BALU NEHARKAR</t>
  </si>
  <si>
    <t>MAHESH CHANDRAKANT SHINDE</t>
  </si>
  <si>
    <t>RAMADAS DHONDIBA JADHAV</t>
  </si>
  <si>
    <t>ROSHAN RAJ</t>
  </si>
  <si>
    <t>VIKAS DNYANESH THORAT</t>
  </si>
  <si>
    <t>SUNIL HARIBHAU NIKALJE</t>
  </si>
  <si>
    <t>JANARDAN SITARAM CHAVAN</t>
  </si>
  <si>
    <t>RAJASHREE BAPU MANE</t>
  </si>
  <si>
    <t>RUKMINI NARSING NARAL</t>
  </si>
  <si>
    <t>HEMRAJ MANOHAR KALOKAR</t>
  </si>
  <si>
    <t>ARCHANA DINESH PAWALE</t>
  </si>
  <si>
    <t>RAVINDRA SHANKAR MORE</t>
  </si>
  <si>
    <t>NADE RAJU NAMDEV</t>
  </si>
  <si>
    <t>SUJATA ANIL SUKHADEVE</t>
  </si>
  <si>
    <t>NITIKESH SAMBHAJI SHINDE</t>
  </si>
  <si>
    <t>VIKESH PAWAR</t>
  </si>
  <si>
    <t>MANISH MANGALSING PAWAR</t>
  </si>
  <si>
    <t>ROHIT TANAJI SHINDE</t>
  </si>
  <si>
    <t>MANGESH MUKUNDRAO AAGJAL</t>
  </si>
  <si>
    <t>HARSHA SEETARAM BADADE</t>
  </si>
  <si>
    <t>SACHIN VISHNU GHANSAWANT</t>
  </si>
  <si>
    <t>SHAIKH SHABINA JAVEED</t>
  </si>
  <si>
    <t>BHARATIBAI LIMBRAJ BHONG</t>
  </si>
  <si>
    <t>AKSHAY SHIVAJI SONAWANE</t>
  </si>
  <si>
    <t>ANWAR SUBHAN ANSARI</t>
  </si>
  <si>
    <t>SAI SUNIL RAYKAR</t>
  </si>
  <si>
    <t>NEELAM YOGESH KUMBHAKARNA</t>
  </si>
  <si>
    <t>PALLAVI SANGAM PETHSANGAVE</t>
  </si>
  <si>
    <t>TANMAY DHANANJAY GAIKWAD</t>
  </si>
  <si>
    <t>RAHILA RAFIK SHAIKH</t>
  </si>
  <si>
    <t>POOJA SANDEEP KHADSE</t>
  </si>
  <si>
    <t>VIKAS ASHOK DUKARE</t>
  </si>
  <si>
    <t>AJAY VITTHAL SHRIRAM</t>
  </si>
  <si>
    <t>ARUNA KACHARU SABALE</t>
  </si>
  <si>
    <t>MAHADEV RAMESH GHOLAP</t>
  </si>
  <si>
    <t>JADHAV RAHUL DNYANOBA</t>
  </si>
  <si>
    <t>SANTOSH SOMNATHAPPA LANDE</t>
  </si>
  <si>
    <t>MACHHINDRA LAXMAN CHATE</t>
  </si>
  <si>
    <t>KAILASH</t>
  </si>
  <si>
    <t>MAYAPPA UADDAV KAMBALE</t>
  </si>
  <si>
    <t>DHIRAJ BHAVARLAL SHARMA</t>
  </si>
  <si>
    <t>ANJALI RAMESH BHUJANG</t>
  </si>
  <si>
    <t>SHAKIL ABDULKHADAR SHAIKH</t>
  </si>
  <si>
    <t>KANIJA BEE RAHIM SHAH</t>
  </si>
  <si>
    <t>SANDHYA YUVRAJ ISAVE</t>
  </si>
  <si>
    <t>BHAGYASHRI DHANSING PATIL</t>
  </si>
  <si>
    <t>ASHISH SUDAM KAMBLE</t>
  </si>
  <si>
    <t>VIKAS LAXMAN SHELAR</t>
  </si>
  <si>
    <t>DATTATRAY SAKHARAM DHANAVALE</t>
  </si>
  <si>
    <t>SHRUTIKA RAVINDRA OHAL</t>
  </si>
  <si>
    <t>MANISHA RAMDAS BATWAL</t>
  </si>
  <si>
    <t>MARJEENA BABU SHAIKH</t>
  </si>
  <si>
    <t>DILIP SHIVAJI GIRHE</t>
  </si>
  <si>
    <t>NABIALAM NOORALAM SAYYAD</t>
  </si>
  <si>
    <t>SATPAL S O SAUKARU LAL</t>
  </si>
  <si>
    <t>SUREKHA GOVIND SALUNKE</t>
  </si>
  <si>
    <t>PUJA LALA SURYAVANSHI</t>
  </si>
  <si>
    <t>RAMA NITIN ADMANE</t>
  </si>
  <si>
    <t>JAYSHREE HEMRAJ BHUJBAL</t>
  </si>
  <si>
    <t>RENUKA DEEPAK BHOJANE</t>
  </si>
  <si>
    <t>YOGESH SAHEBRAO WALHEKAR</t>
  </si>
  <si>
    <t>NIHAL RAMDAS BHISE</t>
  </si>
  <si>
    <t>SHUBHRA BHUSHAN WAGH</t>
  </si>
  <si>
    <t>MAHESH RAJU SHIRKE</t>
  </si>
  <si>
    <t>PRADNYA TUSHAR BHOSALE</t>
  </si>
  <si>
    <t>SHASHIKALA BHARAT GADDALE</t>
  </si>
  <si>
    <t>ABHISHEK SUBHASH ALKUNTE</t>
  </si>
  <si>
    <t>PRATHMESH CHNDRAKANT PHARATE</t>
  </si>
  <si>
    <t>ASHUTOSH</t>
  </si>
  <si>
    <t>PALLAVI NANABHAU PACHUNDKAR</t>
  </si>
  <si>
    <t>ANKITA SURESH KONDE</t>
  </si>
  <si>
    <t>AWEZ MUSTAQ SAIYYED</t>
  </si>
  <si>
    <t>DILIP KUMAR</t>
  </si>
  <si>
    <t>MAYUR CHANDRAKANT SHITOLE</t>
  </si>
  <si>
    <t>ARIFA MIRASAHAB SHAIKH</t>
  </si>
  <si>
    <t>DATTA BHIMRAO BAGAL</t>
  </si>
  <si>
    <t>SAGAR BHANUDAS BELE</t>
  </si>
  <si>
    <t>DIPAK BALASAHEB KATKE</t>
  </si>
  <si>
    <t>SHASHIKANT LAXMAN KATTIMANI</t>
  </si>
  <si>
    <t>RUPALI BHARAT VAIRAT</t>
  </si>
  <si>
    <t>VIKAS DEEPAK JADHAV</t>
  </si>
  <si>
    <t>KHANDU BHAGWANT AWATE</t>
  </si>
  <si>
    <t>LIMBAJI SHIVAJI MAKASARE</t>
  </si>
  <si>
    <t>PRAFUL BALU SONAWANE</t>
  </si>
  <si>
    <t>SUNIL DAGADU BIBINAVARE</t>
  </si>
  <si>
    <t>PRATHAMESH JAGANNATH SUPEKAR</t>
  </si>
  <si>
    <t>SAGAR MOSHERAM AHWAD</t>
  </si>
  <si>
    <t>JAYSHRI GULAB BHALERAO</t>
  </si>
  <si>
    <t>REKHA PANDURANG GAIKWAD</t>
  </si>
  <si>
    <t>MONIKA NITIN MORE</t>
  </si>
  <si>
    <t>SIRMAKUMARI RAMAVTAR MOURYA</t>
  </si>
  <si>
    <t>GANESH DATTATRAY BENAKE</t>
  </si>
  <si>
    <t>AKSHAY SAMPAT KINDRE</t>
  </si>
  <si>
    <t>GANESH SURYABHAN CHAVHAN</t>
  </si>
  <si>
    <t>SHESHRAV RAMNATH RANMALE</t>
  </si>
  <si>
    <t>ABHIJIT RAMESH GORE</t>
  </si>
  <si>
    <t>AKASH BABURAO GHADGE</t>
  </si>
  <si>
    <t>AJIT TUKARAM BHISE</t>
  </si>
  <si>
    <t>SHUBHAM PANDURANG PAWAR</t>
  </si>
  <si>
    <t>SHAKUNTI DEVI</t>
  </si>
  <si>
    <t>MH12YE7827</t>
  </si>
  <si>
    <t>MH12XL5399</t>
  </si>
  <si>
    <t>MH12XV4121</t>
  </si>
  <si>
    <t>MH12YZ5028</t>
  </si>
  <si>
    <t>MH14LT4659</t>
  </si>
  <si>
    <t>MH12YE6137</t>
  </si>
  <si>
    <t>MH12WT3874</t>
  </si>
  <si>
    <t>MH14LD7276</t>
  </si>
  <si>
    <t>MH12WF2417</t>
  </si>
  <si>
    <t>MH12YE3523</t>
  </si>
  <si>
    <t>MH12XD9215</t>
  </si>
  <si>
    <t>MH12XG8157</t>
  </si>
  <si>
    <t>MH14KV4801</t>
  </si>
  <si>
    <t>MH14MK0378</t>
  </si>
  <si>
    <t>MH12VM2714</t>
  </si>
  <si>
    <t>MH12YM7818</t>
  </si>
  <si>
    <t>MH12VR3982</t>
  </si>
  <si>
    <t>MH14LZ0915</t>
  </si>
  <si>
    <t>MH12VJ7151</t>
  </si>
  <si>
    <t>MH14LK1513</t>
  </si>
  <si>
    <t>MH12XK7423</t>
  </si>
  <si>
    <t>MH15JZ2403</t>
  </si>
  <si>
    <t>MH14MA9847</t>
  </si>
  <si>
    <t>MH14MA7792</t>
  </si>
  <si>
    <t>MH12XK7484</t>
  </si>
  <si>
    <t>MH14KM5379</t>
  </si>
  <si>
    <t>MH12XD7940</t>
  </si>
  <si>
    <t>MH37AK8354</t>
  </si>
  <si>
    <t>MH14LD2346</t>
  </si>
  <si>
    <t>MH12YF4974</t>
  </si>
  <si>
    <t>MH12WY6580</t>
  </si>
  <si>
    <t>MH14LC4368</t>
  </si>
  <si>
    <t>MH12YE1688</t>
  </si>
  <si>
    <t>MH17CZ5619</t>
  </si>
  <si>
    <t>MH14LM5338</t>
  </si>
  <si>
    <t>MH12XC2676</t>
  </si>
  <si>
    <t>MH12WN2154</t>
  </si>
  <si>
    <t>MH42BM6521</t>
  </si>
  <si>
    <t>MH12UV6060</t>
  </si>
  <si>
    <t>MH12WG5912</t>
  </si>
  <si>
    <t>MH14LK5867</t>
  </si>
  <si>
    <t>MH14LK1918</t>
  </si>
  <si>
    <t>MH14LH9517</t>
  </si>
  <si>
    <t>MH12XB4517</t>
  </si>
  <si>
    <t>MH12WH4533</t>
  </si>
  <si>
    <t>MH12WL1051</t>
  </si>
  <si>
    <t>MH12WC8520</t>
  </si>
  <si>
    <t>UP90AE6144</t>
  </si>
  <si>
    <t>MH12VU2984</t>
  </si>
  <si>
    <t>MH12XK4925</t>
  </si>
  <si>
    <t>MH12XV5633</t>
  </si>
  <si>
    <t>MH24BV4802</t>
  </si>
  <si>
    <t>MH28BT3148</t>
  </si>
  <si>
    <t>MH14LM4260</t>
  </si>
  <si>
    <t>MH14KE9617</t>
  </si>
  <si>
    <t>MH12WC2046</t>
  </si>
  <si>
    <t>MH12WF7602</t>
  </si>
  <si>
    <t>MH12WD6455</t>
  </si>
  <si>
    <t>MH12VY3093</t>
  </si>
  <si>
    <t>MH14LF5866</t>
  </si>
  <si>
    <t>MH14MA7120</t>
  </si>
  <si>
    <t>MH12WH8335</t>
  </si>
  <si>
    <t>MH12VX6086</t>
  </si>
  <si>
    <t>MH14LH8036</t>
  </si>
  <si>
    <t>MH12WL2559</t>
  </si>
  <si>
    <t>MH44AC1790</t>
  </si>
  <si>
    <t>MH12WN2689</t>
  </si>
  <si>
    <t>MH14KY2130</t>
  </si>
  <si>
    <t>MH12WV0314</t>
  </si>
  <si>
    <t>MH12VY2655</t>
  </si>
  <si>
    <t>MH14KT0529</t>
  </si>
  <si>
    <t>MH12VP6291</t>
  </si>
  <si>
    <t>MH14KV9244</t>
  </si>
  <si>
    <t>MH12XL1070</t>
  </si>
  <si>
    <t>MH12UK4258</t>
  </si>
  <si>
    <t>MH12VP8791</t>
  </si>
  <si>
    <t>MH12VY0969</t>
  </si>
  <si>
    <t>MH12VM5535</t>
  </si>
  <si>
    <t>MH12VE1690</t>
  </si>
  <si>
    <t>MH12WM1940</t>
  </si>
  <si>
    <t>MH12UR3151</t>
  </si>
  <si>
    <t>MH12WD0939</t>
  </si>
  <si>
    <t>MH14LK7476</t>
  </si>
  <si>
    <t>MH12VM5150</t>
  </si>
  <si>
    <t>MH12UZ2035</t>
  </si>
  <si>
    <t>MH14KV9928</t>
  </si>
  <si>
    <t>MH22AZ9270</t>
  </si>
  <si>
    <t>MH12WM1787</t>
  </si>
  <si>
    <t>MH14LM0849</t>
  </si>
  <si>
    <t>MH14KT3263</t>
  </si>
  <si>
    <t>MH14LM6254</t>
  </si>
  <si>
    <t>MH12UV7396</t>
  </si>
  <si>
    <t>MH14KK8228</t>
  </si>
  <si>
    <t>MH12UX2200</t>
  </si>
  <si>
    <t>MH12UV3696</t>
  </si>
  <si>
    <t>MH12VK6376</t>
  </si>
  <si>
    <t>MH29BX2519</t>
  </si>
  <si>
    <t>MH16DB1209</t>
  </si>
  <si>
    <t>MH14KP8052</t>
  </si>
  <si>
    <t>MH14KP9733</t>
  </si>
  <si>
    <t>MH14LK0305</t>
  </si>
  <si>
    <t>MH14LK1575</t>
  </si>
  <si>
    <t>MH14KT6196</t>
  </si>
  <si>
    <t>APACHE RTR 160 4V U626</t>
  </si>
  <si>
    <t>PIAGGIO VESPA VXL 150 LTD EDITION</t>
  </si>
  <si>
    <t>HUNTER 350 REBEL BLACK</t>
  </si>
  <si>
    <t>METEOR 350 FIREBALL BLACK</t>
  </si>
  <si>
    <t>XTREME 125</t>
  </si>
  <si>
    <t>SPLENDOR PLUS XTEC 2</t>
  </si>
  <si>
    <t>CB350 RS DUAL TONE</t>
  </si>
  <si>
    <t>SPLENDOR PLUS FI DRK CAST</t>
  </si>
  <si>
    <t>HF DELUXE DRS CS FI</t>
  </si>
  <si>
    <t>PLEASURE PLUS XTEC DRS JUBILNT YELO</t>
  </si>
  <si>
    <t>YAMAHA AEROX 155 STD</t>
  </si>
  <si>
    <t>SPLENDOR PLUS XTEC I3S DRSC FI</t>
  </si>
  <si>
    <t>PASSION XTEC DISC</t>
  </si>
  <si>
    <t>APACHE RTR 160 2V RM DISC BT</t>
  </si>
  <si>
    <t>HONDA ACTIVA 125 DRUM BSVI</t>
  </si>
  <si>
    <t>ENFIELD SCRAM 411 WHITE FLAME</t>
  </si>
  <si>
    <t>ACCESS SPL ED DISC CBS</t>
  </si>
  <si>
    <t>DESTINI 125 LX BS6 FI DRS SM</t>
  </si>
  <si>
    <t>BS 6 ACCES DRUM CBS</t>
  </si>
  <si>
    <t>02.06.26</t>
  </si>
  <si>
    <t xml:space="preserve">VIMAN NAGAR </t>
  </si>
  <si>
    <t>SAYAGAON</t>
  </si>
  <si>
    <t>SUSGAON</t>
  </si>
  <si>
    <t>GHORPADI PETH</t>
  </si>
  <si>
    <t>CME</t>
  </si>
  <si>
    <t>SHIRGAON</t>
  </si>
  <si>
    <t>KESNAND</t>
  </si>
  <si>
    <t>LOKMANYANAGAR</t>
  </si>
  <si>
    <t>BIBVEWADI</t>
  </si>
  <si>
    <t>GULTEKADI</t>
  </si>
  <si>
    <t>NEW SANGAVI</t>
  </si>
  <si>
    <t>PARVATI DARSHAN</t>
  </si>
  <si>
    <t>TADIWALA ROAD</t>
  </si>
  <si>
    <t>VELU</t>
  </si>
  <si>
    <t>WADGAON BK</t>
  </si>
  <si>
    <t>GOKHLE NAGAR</t>
  </si>
  <si>
    <t>NAHRE</t>
  </si>
  <si>
    <t>MANAGWALWAR PETH</t>
  </si>
  <si>
    <t>SUTARWADI</t>
  </si>
  <si>
    <t>WADARWADI</t>
  </si>
  <si>
    <t>SHELGAON</t>
  </si>
  <si>
    <t>VELHE</t>
  </si>
  <si>
    <t>CHINCHANI</t>
  </si>
  <si>
    <t>VADGAON MAVAL</t>
  </si>
  <si>
    <t>BHAWANI PETH</t>
  </si>
  <si>
    <t>JADHAWADI</t>
  </si>
  <si>
    <t>JYOTSNA RAJENDRA AMALE</t>
  </si>
  <si>
    <t>MH14LG1669</t>
  </si>
  <si>
    <t>SOMATANE</t>
  </si>
  <si>
    <t>MANJARWADI</t>
  </si>
  <si>
    <t>NAJMA SIKANDAR INAMADAR</t>
  </si>
  <si>
    <t/>
  </si>
  <si>
    <t>ONLINE</t>
  </si>
  <si>
    <t>01.06.26</t>
  </si>
  <si>
    <t>COLLECT</t>
  </si>
  <si>
    <t>BUCKET 3</t>
  </si>
  <si>
    <t>DRR  8 DAYS</t>
  </si>
  <si>
    <t>PAYMENT</t>
  </si>
  <si>
    <t>JUNAIB SHAGIR SHAIKH</t>
  </si>
  <si>
    <t>VAISHNVI BHALERAV</t>
  </si>
  <si>
    <t>MH12XK0137</t>
  </si>
  <si>
    <t>MH14MA4494</t>
  </si>
  <si>
    <t>MH14MA0499</t>
  </si>
  <si>
    <t>KANDALI</t>
  </si>
  <si>
    <t>03.06.26</t>
  </si>
  <si>
    <t>BANK STABLE 03</t>
  </si>
  <si>
    <t>04.06.26</t>
  </si>
  <si>
    <t>BANK RB 05</t>
  </si>
  <si>
    <t>BANK STABLE 05</t>
  </si>
  <si>
    <t>05.06.26</t>
  </si>
  <si>
    <t>REGULAR</t>
  </si>
  <si>
    <t xml:space="preserve">CURRENT DPD </t>
  </si>
  <si>
    <t>06.06.26</t>
  </si>
  <si>
    <t>05.06.26 06.06.26</t>
  </si>
  <si>
    <t>REPO</t>
  </si>
  <si>
    <t>08.06.26</t>
  </si>
  <si>
    <t>BRANCH</t>
  </si>
  <si>
    <t>09.06.26</t>
  </si>
  <si>
    <t>Left Message (LMCB)</t>
  </si>
  <si>
    <t xml:space="preserve">Left message customer mother </t>
  </si>
  <si>
    <t>Door Locked (NC_DL)</t>
  </si>
  <si>
    <t xml:space="preserve">Visit cm residence address door lock m neighbour sd cm gone to the visit comes in next week </t>
  </si>
  <si>
    <t xml:space="preserve"> customer owner on hotel Guru Kripa list message to hotel staff </t>
  </si>
  <si>
    <t>Promise To Pay (PTP)</t>
  </si>
  <si>
    <t xml:space="preserve">Customer given ptp to online payment </t>
  </si>
  <si>
    <t>Shifted (NC_SFTD)</t>
  </si>
  <si>
    <t>Nc</t>
  </si>
  <si>
    <t xml:space="preserve">Meet mother </t>
  </si>
  <si>
    <t xml:space="preserve">Door lock </t>
  </si>
  <si>
    <t xml:space="preserve">Promise to pay 3 Jun </t>
  </si>
  <si>
    <t xml:space="preserve">Visit at customer residence add meet customer room owner they told customer shifted from residence add </t>
  </si>
  <si>
    <t>Customer home visit promise to pay amt. 10000 ptp date 20.06.2026</t>
  </si>
  <si>
    <t>Ptp</t>
  </si>
  <si>
    <t>CUSTOMER NOT AVAILABLE (NABL)</t>
  </si>
  <si>
    <t>Visit cm residence address No one lives in this place now as it has been redeveloped.</t>
  </si>
  <si>
    <t xml:space="preserve">Ptp </t>
  </si>
  <si>
    <t xml:space="preserve">Visit cm residence address CAVNA cm continuously make the fals PTP sd may payment is coming with in two days </t>
  </si>
  <si>
    <t>Payment (PAID)</t>
  </si>
  <si>
    <t>Visit cm residence address cm neighbour person sd cm shifted in karad cm neighbour person arrange the call cm father make the PTP on 18th</t>
  </si>
  <si>
    <t xml:space="preserve">Left message to father </t>
  </si>
  <si>
    <t>Visit cm residence address cm meet make the ptp on  after 15th</t>
  </si>
  <si>
    <t xml:space="preserve">Meet son </t>
  </si>
  <si>
    <t xml:space="preserve">Customer left job </t>
  </si>
  <si>
    <t>No Intention to pay (NITP)</t>
  </si>
  <si>
    <t>Visit cm residence address CAVNA tw 3rd party The third party also does not live here I do not know his new address I donot have the capacity to get on emi</t>
  </si>
  <si>
    <t xml:space="preserve">Customer house is door locked </t>
  </si>
  <si>
    <t>Address Not Found (NC_ANF)</t>
  </si>
  <si>
    <t xml:space="preserve">Customer address not found </t>
  </si>
  <si>
    <t>Refuse To Pay (RTP)</t>
  </si>
  <si>
    <t xml:space="preserve">Not ready to pay will deal with bank </t>
  </si>
  <si>
    <t xml:space="preserve">Visit cm residence address cm is not at home lm with father </t>
  </si>
  <si>
    <t xml:space="preserve">Visit cm office address shifted </t>
  </si>
  <si>
    <t>Visit cm residence address cm is not at all cm wife sd His work is going on outside.</t>
  </si>
  <si>
    <t xml:space="preserve">Visit cm residence address cm meet sd salary credit after 20th </t>
  </si>
  <si>
    <t xml:space="preserve">Meet wife </t>
  </si>
  <si>
    <t xml:space="preserve">Lmcb neighbour </t>
  </si>
  <si>
    <t xml:space="preserve">Msg to wife </t>
  </si>
  <si>
    <t xml:space="preserve">Visit cm residence address cm shifted this place are going in SRA scheme </t>
  </si>
  <si>
    <t xml:space="preserve">Meet husband </t>
  </si>
  <si>
    <t>Visit cm residence address cm brother sd He has gone to the village and has not returned yet.</t>
  </si>
  <si>
    <t xml:space="preserve">Visit cm residence address cm mot living this address relative member arrange call cm make the PTP on after 20th </t>
  </si>
  <si>
    <t>Shifted to beed</t>
  </si>
  <si>
    <t xml:space="preserve">Customer meet at residence given ptp </t>
  </si>
  <si>
    <t xml:space="preserve">Customer not available Lm with relatives mother </t>
  </si>
  <si>
    <t xml:space="preserve">Visit cm residence address cm mother sd cm not living this address cm mother arrange the call cm make the payment with in two days </t>
  </si>
  <si>
    <t>No Such Person (NC_NSP)</t>
  </si>
  <si>
    <t xml:space="preserve">Visited to Customers residence address and Left massage with his mother </t>
  </si>
  <si>
    <t>Entry Restricted (NC_ER)</t>
  </si>
  <si>
    <t xml:space="preserve">We had visited to customer but customer shifted </t>
  </si>
  <si>
    <t xml:space="preserve">Visited to Customers office address but Customers office is Door Lock </t>
  </si>
  <si>
    <t xml:space="preserve">Visit cm residence address cm residence address not found </t>
  </si>
  <si>
    <t xml:space="preserve">Visited to Customers residence address but Customer Shifted from his residence address </t>
  </si>
  <si>
    <t>Customer home visit from Amt. 10000 ptp date 20.06.2026</t>
  </si>
  <si>
    <t>Customer shifted from address msg to room owner</t>
  </si>
  <si>
    <t xml:space="preserve">Visit cm residence address nobody knows the in this area no such person </t>
  </si>
  <si>
    <t xml:space="preserve">Customer residence address is not found </t>
  </si>
  <si>
    <t xml:space="preserve">Visit cm residence address cm mother sd cm not living this address for a long time </t>
  </si>
  <si>
    <t xml:space="preserve">Customer home visit customer door lock </t>
  </si>
  <si>
    <t xml:space="preserve">Left message to mother </t>
  </si>
  <si>
    <t xml:space="preserve">Visit cm residence address cm is not at home cm mother sd tw 3rd party used </t>
  </si>
  <si>
    <t>Lmcb wife</t>
  </si>
  <si>
    <t xml:space="preserve">Customer pay online </t>
  </si>
  <si>
    <t xml:space="preserve">Paid online </t>
  </si>
  <si>
    <t xml:space="preserve">Customer home visit customer no intention to pay </t>
  </si>
  <si>
    <t>Deceased Customer (EXP)</t>
  </si>
  <si>
    <t xml:space="preserve">Visited to Customers residence address met with his Brother but Customer is Expired </t>
  </si>
  <si>
    <t>Customer home visit promise to pay amt. 10000 ptp date 15.06.2026</t>
  </si>
  <si>
    <t>Lm</t>
  </si>
  <si>
    <t xml:space="preserve">Visit cm residence address nobody knows cm in this colony no such person </t>
  </si>
  <si>
    <t xml:space="preserve">Visited to Customers residence address and Left massage with his Owner </t>
  </si>
  <si>
    <t xml:space="preserve">Door locked </t>
  </si>
  <si>
    <t xml:space="preserve">Visited to Customers residence address but short address so can't found Customer </t>
  </si>
  <si>
    <t>Customer shifted from address msg to friend</t>
  </si>
  <si>
    <t xml:space="preserve">Shop close customer not meet </t>
  </si>
  <si>
    <t xml:space="preserve">Lmcb mother </t>
  </si>
  <si>
    <t>Rtp hospital isshu</t>
  </si>
  <si>
    <t xml:space="preserve">Msg to mother </t>
  </si>
  <si>
    <t xml:space="preserve">Shifted dighi bhosari </t>
  </si>
  <si>
    <t xml:space="preserve">Customer ptp on 22 june </t>
  </si>
  <si>
    <t>Prp</t>
  </si>
  <si>
    <t xml:space="preserve">Customer home visit promise to pay amt. 10000 ptp date </t>
  </si>
  <si>
    <t xml:space="preserve">Meet brother </t>
  </si>
  <si>
    <t xml:space="preserve">Visit cm residence address cm not living this address lm with grandmother </t>
  </si>
  <si>
    <t xml:space="preserve">Customer shifted from the given residence address </t>
  </si>
  <si>
    <t xml:space="preserve">Visited to Customers residence address but Customer is shifted from his residence address met with his brother </t>
  </si>
  <si>
    <t xml:space="preserve">Msg to father </t>
  </si>
  <si>
    <t xml:space="preserve">Customer shifted from residence as per neighbor </t>
  </si>
  <si>
    <t xml:space="preserve">Address not found </t>
  </si>
  <si>
    <t xml:space="preserve">Fund problem vahical not available </t>
  </si>
  <si>
    <t xml:space="preserve">Visit cm residence address cm shifted </t>
  </si>
  <si>
    <t xml:space="preserve">Customer ptp on 15 june </t>
  </si>
  <si>
    <t>Visited at customer residence address. Customer has a clothing shop at pimpri camp. Vehicle with him. Customer promise to pay emi after 2/3 days.</t>
  </si>
  <si>
    <t xml:space="preserve">Lmcb </t>
  </si>
  <si>
    <t>Meet son</t>
  </si>
  <si>
    <t xml:space="preserve">Short address </t>
  </si>
  <si>
    <t xml:space="preserve">Meet customer son ( Aryan ) other place and he promises to pay 1 emi paying after 3/4 days. Vehicle with son. </t>
  </si>
  <si>
    <t>Customer shifted on residential address</t>
  </si>
  <si>
    <t xml:space="preserve">Left message to wife </t>
  </si>
  <si>
    <t>Customer office visit customer working High School Promise to pay amt. 5000 ptp date 22.06.2026</t>
  </si>
  <si>
    <t xml:space="preserve">Visit cm residence address cm is not at home lm with wife </t>
  </si>
  <si>
    <t xml:space="preserve">Visited to Customers residence address and Left massage with his Father </t>
  </si>
  <si>
    <t>Visited at customer residence address. Customer not live here. Customer parents do not give his new resident address and say he has not moved anywhere else. Left message at home with parents.</t>
  </si>
  <si>
    <t xml:space="preserve">Customer shifted from given residence address </t>
  </si>
  <si>
    <t xml:space="preserve">Visit cm residence address nobody knows the in this colony no such person </t>
  </si>
  <si>
    <t>Broken Promise (BP)</t>
  </si>
  <si>
    <t xml:space="preserve">Customer broken PTP </t>
  </si>
  <si>
    <t xml:space="preserve">Customer RTP financial problem </t>
  </si>
  <si>
    <t xml:space="preserve">Ptp  3rd party </t>
  </si>
  <si>
    <t xml:space="preserve">Customer shifted from residence address </t>
  </si>
  <si>
    <t xml:space="preserve">Shifted </t>
  </si>
  <si>
    <t xml:space="preserve">Visit cm residence address cm address not found no such person </t>
  </si>
  <si>
    <t>Customer home visit promise to pay amt. 6000 ptp date 16.06.2026</t>
  </si>
  <si>
    <t xml:space="preserve">Paid </t>
  </si>
  <si>
    <t>Defance erea entry not allow</t>
  </si>
  <si>
    <t>Visit cm residence address cm shifted for a long time confirm with neighbour</t>
  </si>
  <si>
    <t xml:space="preserve">Customer left job as per security </t>
  </si>
  <si>
    <t>Visited at customer residence address. Customer is shiffted other place long time. Vehicle with him.</t>
  </si>
  <si>
    <t xml:space="preserve">Defance erea entry not allow </t>
  </si>
  <si>
    <t xml:space="preserve">Customer financial problem </t>
  </si>
  <si>
    <t xml:space="preserve">Visit at customer residence add meet customer room patner they told customer go his home town </t>
  </si>
  <si>
    <t xml:space="preserve">Customer paralise  went to netive place meet relitive </t>
  </si>
  <si>
    <t xml:space="preserve">Customer shifted on office address customer work Mohini collection Cloth Centre </t>
  </si>
  <si>
    <t>Customer promise pay online 3600 on 11/06</t>
  </si>
  <si>
    <t>Shif</t>
  </si>
  <si>
    <t xml:space="preserve">Meet doughter in law </t>
  </si>
  <si>
    <t>Customer home visit w to pay amt. 4000 ptp date 16.06.2026</t>
  </si>
  <si>
    <t xml:space="preserve">Meet aunty </t>
  </si>
  <si>
    <t>Customer promise pay online 4040 on 09/06</t>
  </si>
  <si>
    <t xml:space="preserve">Customer door lock </t>
  </si>
  <si>
    <t xml:space="preserve">Visit cm residence address surching for a long time cm address not found </t>
  </si>
  <si>
    <t xml:space="preserve">Meet doughter </t>
  </si>
  <si>
    <t xml:space="preserve">Customer not meet house lock </t>
  </si>
  <si>
    <t>Msg to father</t>
  </si>
  <si>
    <t xml:space="preserve">Visited to Customers residence address but Customers residence is Door Lock </t>
  </si>
  <si>
    <t xml:space="preserve">Customer residence add not found Short add </t>
  </si>
  <si>
    <t xml:space="preserve">Customer shifted </t>
  </si>
  <si>
    <t xml:space="preserve">Visited to Customers office address and Left massage with his Daughter </t>
  </si>
  <si>
    <t xml:space="preserve">Customer paid 4000 on 1st but RTP for the next emi financial problem </t>
  </si>
  <si>
    <t>Others (NC_OTHER)</t>
  </si>
  <si>
    <t>Customer not work in this company address</t>
  </si>
  <si>
    <t xml:space="preserve">Visit at customer residence add meet customers room owner they told customer shifted from residence add </t>
  </si>
  <si>
    <t xml:space="preserve">Visit cm residence address cm residence address not found short address </t>
  </si>
  <si>
    <t xml:space="preserve">Customer broken PTP yesterday </t>
  </si>
  <si>
    <t xml:space="preserve">Visit at customer residence add meet customer neibour they told customer shifted from residence add </t>
  </si>
  <si>
    <t>Customer home visit promise to pay amt. 5000 ptp date 22.06.2026</t>
  </si>
  <si>
    <t>Visited at customer residence address. Customer not meet at home discus about due amount with customer husband. Vehicle at police station. Left message at home with husband.</t>
  </si>
  <si>
    <t xml:space="preserve">Customer given ptp </t>
  </si>
  <si>
    <t xml:space="preserve">Customer shifted from residence as per owner </t>
  </si>
  <si>
    <t xml:space="preserve">Customer expired </t>
  </si>
  <si>
    <t xml:space="preserve">Shifted customer from residence </t>
  </si>
  <si>
    <t xml:space="preserve">Customer address short not found </t>
  </si>
  <si>
    <t xml:space="preserve">Promise to pay 16 Jun </t>
  </si>
  <si>
    <t xml:space="preserve">Visited at customer residence address. Customer not meet at home discus about due amount with customer son ( umar ) Vehicle with son. Customer son promise to pay 1 emi after 3/4 days. </t>
  </si>
  <si>
    <t xml:space="preserve">Father in law </t>
  </si>
  <si>
    <t xml:space="preserve">Customer SHIFTED from residence address </t>
  </si>
  <si>
    <t xml:space="preserve">Promise to pay 10 Jun </t>
  </si>
  <si>
    <t xml:space="preserve">Customer has financial problem not reddy to pay </t>
  </si>
  <si>
    <t xml:space="preserve">Customer shifted at residence address </t>
  </si>
  <si>
    <t>Customer promise pay online 2850 on 03/06</t>
  </si>
  <si>
    <t xml:space="preserve">Visit cm residence address cm address not found short address no such person </t>
  </si>
  <si>
    <t>Shifted cm not received call</t>
  </si>
  <si>
    <t xml:space="preserve">Customer paralise went to netive place meet relitive </t>
  </si>
  <si>
    <t>Paid</t>
  </si>
  <si>
    <t xml:space="preserve">Meet Grand mother </t>
  </si>
  <si>
    <t>Visited at customer residence address. Customer not meet at home. Customer brother 1 emi paid on date online.</t>
  </si>
  <si>
    <t>Visited at customer residence address. Customer not meet at home discus about due amount with customer wife. Vehicle with son. Left message at home with wife.</t>
  </si>
  <si>
    <t xml:space="preserve">Meet nephew </t>
  </si>
  <si>
    <t xml:space="preserve">Customer paid emi </t>
  </si>
  <si>
    <t xml:space="preserve">Visit cm residence address cm address not found </t>
  </si>
  <si>
    <t xml:space="preserve">Customer shifted from residence add </t>
  </si>
  <si>
    <t>Customer home visit promise to pay amt. 4000 ptp date 15.06.2026</t>
  </si>
  <si>
    <t>Visited at customer residence address. Customer is shiffted at village. Vehicle with him.</t>
  </si>
  <si>
    <t>Customer wants Settlement (SETT)</t>
  </si>
  <si>
    <t xml:space="preserve">Customer not ready to pay customer wants Settelmet </t>
  </si>
  <si>
    <t xml:space="preserve">Left message customer uncle </t>
  </si>
  <si>
    <t xml:space="preserve">Meet security </t>
  </si>
  <si>
    <t>Msg to son</t>
  </si>
  <si>
    <t>Visited at customer residence address. Customer not meet at home. Left message at home with father. Vehicle with him.</t>
  </si>
  <si>
    <t xml:space="preserve">Customer shifted to sangamner </t>
  </si>
  <si>
    <t>Visited at customer residence address. Customer is shiffted other place long time. Vehicle status not available.</t>
  </si>
  <si>
    <t xml:space="preserve">Customer not meet massage with mother </t>
  </si>
  <si>
    <t xml:space="preserve">Meet father </t>
  </si>
  <si>
    <t xml:space="preserve">Short add </t>
  </si>
  <si>
    <t>Customer customer not available at residence address left message with relative</t>
  </si>
  <si>
    <t>Customer meet Marketplace and get PTP date 10.06.2026 amt.5000</t>
  </si>
  <si>
    <t xml:space="preserve">Customer office address is not found </t>
  </si>
  <si>
    <t>Meet father</t>
  </si>
  <si>
    <t xml:space="preserve">Left massage </t>
  </si>
  <si>
    <t xml:space="preserve">Promise to pay 20 Jun </t>
  </si>
  <si>
    <t>Rtp</t>
  </si>
  <si>
    <t>Customer one emi paid by netbanking paid date 02.06.2026</t>
  </si>
  <si>
    <t xml:space="preserve">Customer care address visit customer shifted on work address </t>
  </si>
  <si>
    <t>Ptp son</t>
  </si>
  <si>
    <t>Visited at customer given address but no buddy know customer this areas.</t>
  </si>
  <si>
    <t>Customer promise pay online 4600 on 10/06</t>
  </si>
  <si>
    <t>Visited at customer residence address. Customer is shiffted other place. Vehicle with him.</t>
  </si>
  <si>
    <t xml:space="preserve">Lmcb father </t>
  </si>
  <si>
    <t xml:space="preserve">Customer not available Lm with relatives </t>
  </si>
  <si>
    <t>Lmcb neighbour</t>
  </si>
  <si>
    <t xml:space="preserve">Visit cm residence address surcharge for a long time nobody knows cm in this colony no such person </t>
  </si>
  <si>
    <t>Visited at customer residence address. Customer is private sector work. Customer promise to pay emi after 1/2 days. Vehicle with him.</t>
  </si>
  <si>
    <t>Customer not available at residence address left message with relative</t>
  </si>
  <si>
    <t xml:space="preserve">Meet supervisor </t>
  </si>
  <si>
    <t xml:space="preserve">Visit cm residence address door lock cm neighbour sd cm gone to village cm comes in next week </t>
  </si>
  <si>
    <t xml:space="preserve">Customer not meet massage with wife </t>
  </si>
  <si>
    <t>Visited at customer residence address. Customer not meet at home. Left message at home with daughter.</t>
  </si>
  <si>
    <t xml:space="preserve">Visited to Customers residence address and Left massage with her Son </t>
  </si>
  <si>
    <t>Customer promise pay online 3200 on 02/06</t>
  </si>
  <si>
    <t>Visited at customer office address. Customer office is closed long time.</t>
  </si>
  <si>
    <t>Customer promise to pay online 2460 on 09/06</t>
  </si>
  <si>
    <t>Visited at customer given address but address not found due to short address on system hence.</t>
  </si>
  <si>
    <t xml:space="preserve">Meet customer in given PTP 5 Jun to customer but customer </t>
  </si>
  <si>
    <t>Customer promise pay online 3350 10/06</t>
  </si>
  <si>
    <t xml:space="preserve">Visited at customer residence address. Customer is shiffted other place long time. </t>
  </si>
  <si>
    <t>Visited at customer residence address. Customer is private sector work. Customer promise to pay emi after 7/8 days. Vehicle not available.</t>
  </si>
  <si>
    <t>Visited at customer residence address. Customer not live here. Left message at brother. Vehicle not available.</t>
  </si>
  <si>
    <t>Met father</t>
  </si>
  <si>
    <t>Msg to wife</t>
  </si>
  <si>
    <t xml:space="preserve">Customer shifted from address </t>
  </si>
  <si>
    <t xml:space="preserve">Visit cm residence address cm shifted for a long time </t>
  </si>
  <si>
    <t xml:space="preserve">Customer shifted from address msg to friend </t>
  </si>
  <si>
    <t xml:space="preserve">Customer address not found short address </t>
  </si>
  <si>
    <t xml:space="preserve">Meet mother in law </t>
  </si>
  <si>
    <t xml:space="preserve">No Entry </t>
  </si>
  <si>
    <t>Meet customer husband other place and he promises to pay emi on date. Vehicle with husband.</t>
  </si>
  <si>
    <t>Customer home visit promise to pay amt. 6600 ptp date 15.06.2026</t>
  </si>
  <si>
    <t xml:space="preserve">Visited to Customers friend at other place he called to Customer and Customer paid Rs. 2682/- by online payment mode </t>
  </si>
  <si>
    <t>Customer one emi clear next emi ptp date 15.06.2026</t>
  </si>
  <si>
    <t xml:space="preserve">Customer given PTP </t>
  </si>
  <si>
    <t xml:space="preserve">Visit cm residence address cm shifted for a long time confirm with neighbour </t>
  </si>
  <si>
    <t xml:space="preserve">Visited at customer residence address. Customer promise to pay emi after 5/6 days. </t>
  </si>
  <si>
    <t>Customer shifted from address relative on address msg to him</t>
  </si>
  <si>
    <t xml:space="preserve">Left message customer husband </t>
  </si>
  <si>
    <t xml:space="preserve">Shifted customer from residence as per neighbor </t>
  </si>
  <si>
    <t>Customer promise pay online 9345 on 12/06</t>
  </si>
  <si>
    <t xml:space="preserve">Customer not meet massage with son </t>
  </si>
  <si>
    <t xml:space="preserve">Customer house door lock </t>
  </si>
  <si>
    <t>Visited at customer residence address. Customer is shiffted last 2/3 month ago. Customer is ranted this system address. Vehicle with him. Customer new address not available.</t>
  </si>
  <si>
    <t>Customer not available Lm with relatives son</t>
  </si>
  <si>
    <t>Visited at customer given address but address not found due to short address.</t>
  </si>
  <si>
    <t xml:space="preserve">Shift </t>
  </si>
  <si>
    <t xml:space="preserve">Entry restricted in shogini company </t>
  </si>
  <si>
    <t xml:space="preserve">Visit cm residence address cm shifted from a long time </t>
  </si>
  <si>
    <t xml:space="preserve">Visit cm residence address cm shifted fro a long time </t>
  </si>
  <si>
    <t xml:space="preserve">Visit cm residence address door lock room owner sd cm gone to the village </t>
  </si>
  <si>
    <t xml:space="preserve">Lmcb daughter </t>
  </si>
  <si>
    <t xml:space="preserve">Met brother </t>
  </si>
  <si>
    <t>Cash In Hand (PAID)</t>
  </si>
  <si>
    <t>Visited at customer residence address. Customer is shifted other place. Vehicle status not available.</t>
  </si>
  <si>
    <t xml:space="preserve">Visit cm residence address cm short address not found </t>
  </si>
  <si>
    <t xml:space="preserve">Visit cm residence address cm not able to pay finance problem </t>
  </si>
  <si>
    <t>NRTP</t>
  </si>
  <si>
    <t>EXP</t>
  </si>
  <si>
    <t>OS</t>
  </si>
  <si>
    <t>10.06.26</t>
  </si>
  <si>
    <t>Sum of CBC COLL</t>
  </si>
  <si>
    <t>MOHAN RAJARAM BANGAR</t>
  </si>
  <si>
    <t>SANDIP JANARDHAN KALE</t>
  </si>
  <si>
    <t>DATTATRAY GANPATRAV BALINAWAR</t>
  </si>
  <si>
    <t>VAIBHAV SANJAY SABLE</t>
  </si>
  <si>
    <t>SURAJ BALU GAWARI</t>
  </si>
  <si>
    <t>GANESH DIPAK PATOLE</t>
  </si>
  <si>
    <t>NANDA PRASHANT JADHAV</t>
  </si>
  <si>
    <t>ROHITKUMAR BABURAM SINGH</t>
  </si>
  <si>
    <t>NIKITA SHIVAJI DHUMAL</t>
  </si>
  <si>
    <t>VISHAL SANJAY SATPUTE</t>
  </si>
  <si>
    <t>RAJESH GANGARAM JADHAV</t>
  </si>
  <si>
    <t>PRATHMESH BHAU JADHAV</t>
  </si>
  <si>
    <t>NIVRUTTI MAHADEV MHASAL</t>
  </si>
  <si>
    <t>ARUNA MOHAN VAIDHYA</t>
  </si>
  <si>
    <t>ADITYA KASHINATH HIRVE</t>
  </si>
  <si>
    <t>ANAND RAMESH PARDESHI</t>
  </si>
  <si>
    <t>ADIKA SHARAD BELHEKAR</t>
  </si>
  <si>
    <t>ALKA KAILAS MEDANKAR</t>
  </si>
  <si>
    <t>MD ISRAFIL ANSARI</t>
  </si>
  <si>
    <t>NAMDEV YALAPPA REDEKAR</t>
  </si>
  <si>
    <t>SHARADA PRAKASH SARDAR</t>
  </si>
  <si>
    <t>MARUTI ASHOK DEVKATE</t>
  </si>
  <si>
    <t>SANKET TULASHIRAM SONAWANE</t>
  </si>
  <si>
    <t>YUVRAJ SHIVAJI KADAM</t>
  </si>
  <si>
    <t>RAVISHANKAR TANAJI SHINDE</t>
  </si>
  <si>
    <t>SAHIL VISHNU KARLEKAR</t>
  </si>
  <si>
    <t>KAMBLE DATTATREYA BANSHI</t>
  </si>
  <si>
    <t>ZAID BABAMIYA PATHAN</t>
  </si>
  <si>
    <t>AISWARYA SANDEEP PAWAR</t>
  </si>
  <si>
    <t>ARCHANA VINOD LONARI</t>
  </si>
  <si>
    <t>RAVI SOMNATH MORE</t>
  </si>
  <si>
    <t>NITYAGOPAL HALDER</t>
  </si>
  <si>
    <t>KOMAL ROHIT CHANDANE</t>
  </si>
  <si>
    <t>RAJESHWAR ARUN DIKSHIT</t>
  </si>
  <si>
    <t>PRASHANT KATTYA DEVENOOR</t>
  </si>
  <si>
    <t>NAGRAJ IRANNA MUTYAL</t>
  </si>
  <si>
    <t>GANESH NANDU DANGAT</t>
  </si>
  <si>
    <t>ANITA BHASKAR BHOSALE</t>
  </si>
  <si>
    <t>AJAY BAJIRAO MAKAR</t>
  </si>
  <si>
    <t>GANESH MOHAN GAIKWAD</t>
  </si>
  <si>
    <t>FAIZAN RAMZAN MUJAWAR</t>
  </si>
  <si>
    <t>LAXMAN DASHRATH MANE</t>
  </si>
  <si>
    <t>NACHIKETH M DESAI</t>
  </si>
  <si>
    <t>ROSHAN MAHADEV HERODE</t>
  </si>
  <si>
    <t>MANOHAR PRAKASH DESHMUKH</t>
  </si>
  <si>
    <t>MAHIBULLAH MOOHANIF SHAH</t>
  </si>
  <si>
    <t>SANTOSH BHRAT LAMKHADE</t>
  </si>
  <si>
    <t>MANIK ANNASO ANAP</t>
  </si>
  <si>
    <t>RANGNATH BABAN BICHARE</t>
  </si>
  <si>
    <t>SHIVAJI VISHNU CHANDANSHIV</t>
  </si>
  <si>
    <t>SANGITA DILIP FAKATKAR</t>
  </si>
  <si>
    <t>VIKAS PRAKASH THITE</t>
  </si>
  <si>
    <t>TEJASHREE CHANDRAKANT TALLELU</t>
  </si>
  <si>
    <t>SONALI PRAMOD ADAGALE</t>
  </si>
  <si>
    <t>PREETI SANTOSH GHAITADKE</t>
  </si>
  <si>
    <t>GANESH SUDHAKAR KULKARNI</t>
  </si>
  <si>
    <t>SACHIN APPASO NIRMAL</t>
  </si>
  <si>
    <t>RAMA AISHWAS KAMBALE</t>
  </si>
  <si>
    <t>SUNNY SURESH MARATHE</t>
  </si>
  <si>
    <t>SHABANA MUKADDAS SHAIKH</t>
  </si>
  <si>
    <t>SOHIT SINGH</t>
  </si>
  <si>
    <t>SHABIYANAZ RAJIIMAHAMMAD SAYYAD</t>
  </si>
  <si>
    <t>ANIKET CHANDRAKANT VANJARI</t>
  </si>
  <si>
    <t>MUKESH ANANT GURAV</t>
  </si>
  <si>
    <t>KRUSHNA VIKRAM BINDE</t>
  </si>
  <si>
    <t>SONALI BALASAHEB ABHYANKAR</t>
  </si>
  <si>
    <t>AMIT ASHOK CHAVAN</t>
  </si>
  <si>
    <t>SANTOSH NANDU ROY</t>
  </si>
  <si>
    <t>BHAVAR EKNATH VILAS</t>
  </si>
  <si>
    <t>AKASH HARBHAU JADHAV</t>
  </si>
  <si>
    <t>WILLIAM TONY YADAV</t>
  </si>
  <si>
    <t>GANESH DATTATRAY LOKHANDE</t>
  </si>
  <si>
    <t>MEHABUB JAHANGIR SHAIKH</t>
  </si>
  <si>
    <t>LATABAI NANA PAIKE</t>
  </si>
  <si>
    <t>SUNIL NAMDEV GODANBE</t>
  </si>
  <si>
    <t>NIKHIL ANANTA KANDHARE</t>
  </si>
  <si>
    <t>RAHUL VIJAY MORE</t>
  </si>
  <si>
    <t>BALUSHA SAHEBRAV THORAT</t>
  </si>
  <si>
    <t>SHUBHAM DHONDIRAM GORE</t>
  </si>
  <si>
    <t>PATIL VIKRAM ARUN</t>
  </si>
  <si>
    <t>UJWALA SATISH MANE</t>
  </si>
  <si>
    <t>MAHENDRA ARJUN THIGALE</t>
  </si>
  <si>
    <t>ROHAN RAHUL MANE</t>
  </si>
  <si>
    <t>HEMANT DNYNESHWAR THORVE</t>
  </si>
  <si>
    <t>AHMAD KHAN</t>
  </si>
  <si>
    <t>GANESH MACHINDRA SALUNKE</t>
  </si>
  <si>
    <t>RUBINA IRFAN SHAIKH</t>
  </si>
  <si>
    <t>SNEHA SHRIDHAR PILLAY</t>
  </si>
  <si>
    <t>MANISH RAHUL KAPURE</t>
  </si>
  <si>
    <t>ARCHANA RAHUL GAJARE</t>
  </si>
  <si>
    <t>SHARVAN KUMAR</t>
  </si>
  <si>
    <t>RAJESH CHANDRAKANT GORE</t>
  </si>
  <si>
    <t>RUSHIKESH SUNIL MOHITE</t>
  </si>
  <si>
    <t>PRADNYA VIKAS PAWAR</t>
  </si>
  <si>
    <t>RAJESH RAMESH BARELA</t>
  </si>
  <si>
    <t>SAHIL NURMUHAMD SHAIKH</t>
  </si>
  <si>
    <t>MANGAL MACHHINDRA GARADE</t>
  </si>
  <si>
    <t>MUKTA DINESH RATHOD</t>
  </si>
  <si>
    <t>CHANDANI RAGHUNATH SUTAR</t>
  </si>
  <si>
    <t>SAVITA MAHADEO GARUD</t>
  </si>
  <si>
    <t>VRUSHBH SHIVAJI HANDE</t>
  </si>
  <si>
    <t>LATA BABAN BABAR</t>
  </si>
  <si>
    <t>MAINUDDIN S O FAKRULLA</t>
  </si>
  <si>
    <t>VAISHNAVI PRDEEP DAKHINKAR</t>
  </si>
  <si>
    <t>SONALI CHETAN PAWAR</t>
  </si>
  <si>
    <t>ARJUN GOND</t>
  </si>
  <si>
    <t>KADIR KASIM SHAIKH</t>
  </si>
  <si>
    <t>KAILASH SUKHDEV SAV</t>
  </si>
  <si>
    <t>DHARMANATH BABAN HAMBIR</t>
  </si>
  <si>
    <t>ANURADHA</t>
  </si>
  <si>
    <t>ARCHANA ASHOK KULAL</t>
  </si>
  <si>
    <t>RAHUL ANIL CHAVAN</t>
  </si>
  <si>
    <t>KEDAR MADHUKAR JAGTAP</t>
  </si>
  <si>
    <t>HUSEN YAKUB SHAIKH</t>
  </si>
  <si>
    <t>VITTHAL MASA MANE</t>
  </si>
  <si>
    <t>CHETAN SURESHARAO CHAUKADE</t>
  </si>
  <si>
    <t>SWAPNIL KAMBLE</t>
  </si>
  <si>
    <t>ROHIT ARUN KORKE</t>
  </si>
  <si>
    <t>KOMAL ANIL CHAVAN</t>
  </si>
  <si>
    <t>GANESH KHANDU GHARE</t>
  </si>
  <si>
    <t>ALANADI DEVACHI</t>
  </si>
  <si>
    <t>AMBOLI</t>
  </si>
  <si>
    <t>BANNER</t>
  </si>
  <si>
    <t>BHAMBOLI</t>
  </si>
  <si>
    <t>BORI BK</t>
  </si>
  <si>
    <t>CHANDKHED</t>
  </si>
  <si>
    <t>DANGE CHOWK</t>
  </si>
  <si>
    <t>GANJ PETH</t>
  </si>
  <si>
    <t>KENDUR</t>
  </si>
  <si>
    <t>KHADKI</t>
  </si>
  <si>
    <t>KOREGOAN BHIMA</t>
  </si>
  <si>
    <t>LONAVLA</t>
  </si>
  <si>
    <t>MANAGALWAR PETH</t>
  </si>
  <si>
    <t>NANEKARWADI</t>
  </si>
  <si>
    <t>NARHE</t>
  </si>
  <si>
    <t>NHARE</t>
  </si>
  <si>
    <t>NHAVRE</t>
  </si>
  <si>
    <t>PARGAON</t>
  </si>
  <si>
    <t>PAUD</t>
  </si>
  <si>
    <t>RANJE HILLS</t>
  </si>
  <si>
    <t>RUPEENAGAR</t>
  </si>
  <si>
    <t>SADASHIV PETH</t>
  </si>
  <si>
    <t>SHANTI NAGAR</t>
  </si>
  <si>
    <t>SHIVNE</t>
  </si>
  <si>
    <t>SWARGATE</t>
  </si>
  <si>
    <t>TALEGAON DABHADE</t>
  </si>
  <si>
    <t>VADGAON SHERI</t>
  </si>
  <si>
    <t>MH14LD3183</t>
  </si>
  <si>
    <t>MH12XS5277</t>
  </si>
  <si>
    <t>MH12VY4771</t>
  </si>
  <si>
    <t>MH14MK8568</t>
  </si>
  <si>
    <t>MH14LT8873</t>
  </si>
  <si>
    <t>MH12VE9363</t>
  </si>
  <si>
    <t>MH12YZ3467</t>
  </si>
  <si>
    <t>MH12UX9648</t>
  </si>
  <si>
    <t>MH14MA3136</t>
  </si>
  <si>
    <t>MH12WS7624</t>
  </si>
  <si>
    <t>MH12VK5359</t>
  </si>
  <si>
    <t>MH30BU5203</t>
  </si>
  <si>
    <t>MH14KV8419</t>
  </si>
  <si>
    <t>MH14LQ6897</t>
  </si>
  <si>
    <t>MH12VX0719</t>
  </si>
  <si>
    <t>MH14MD7627</t>
  </si>
  <si>
    <t>MH14KT0041</t>
  </si>
  <si>
    <t>MH14LQ3032</t>
  </si>
  <si>
    <t>MH09GQ5807</t>
  </si>
  <si>
    <t>MH14KX8560</t>
  </si>
  <si>
    <t>MH12YY2522</t>
  </si>
  <si>
    <t>MH14LK6484</t>
  </si>
  <si>
    <t>MH14KV6925</t>
  </si>
  <si>
    <t>MH14LK9561</t>
  </si>
  <si>
    <t>MH14NA6814</t>
  </si>
  <si>
    <t>MH24BV6637</t>
  </si>
  <si>
    <t>MH14LR5217</t>
  </si>
  <si>
    <t>MH14MG3801</t>
  </si>
  <si>
    <t>MH14HY1500</t>
  </si>
  <si>
    <t>MH14LT0680</t>
  </si>
  <si>
    <t>MH14NB2337</t>
  </si>
  <si>
    <t>MH14KZ6499</t>
  </si>
  <si>
    <t>MH14LZ9227</t>
  </si>
  <si>
    <t>MH14LR6042</t>
  </si>
  <si>
    <t>MH14LF5257</t>
  </si>
  <si>
    <t>MH12YC1166</t>
  </si>
  <si>
    <t>MH12WC3681</t>
  </si>
  <si>
    <t>MH12WC8024</t>
  </si>
  <si>
    <t>MH12YC6112</t>
  </si>
  <si>
    <t>MH14LZ6618</t>
  </si>
  <si>
    <t>MH14LM2334</t>
  </si>
  <si>
    <t>MH28BY5773</t>
  </si>
  <si>
    <t>MH14MJ4459</t>
  </si>
  <si>
    <t>MH14LD8271</t>
  </si>
  <si>
    <t>MH14LG6871</t>
  </si>
  <si>
    <t>MH14LH4796</t>
  </si>
  <si>
    <t>MH14LF6602</t>
  </si>
  <si>
    <t>MH14LK0587</t>
  </si>
  <si>
    <t>MH14LN8745</t>
  </si>
  <si>
    <t>MH12VR7153</t>
  </si>
  <si>
    <t>MH12XR1416</t>
  </si>
  <si>
    <t>MH12XL4258</t>
  </si>
  <si>
    <t>MH12WV8868</t>
  </si>
  <si>
    <t>MH12XF4840</t>
  </si>
  <si>
    <t>MH38AG2802</t>
  </si>
  <si>
    <t>MH14KR8364</t>
  </si>
  <si>
    <t>MH14LV5766</t>
  </si>
  <si>
    <t>MH14MA1159</t>
  </si>
  <si>
    <t>MH12XJ1513</t>
  </si>
  <si>
    <t>MH14MM1990</t>
  </si>
  <si>
    <t>MH14KZ7290</t>
  </si>
  <si>
    <t>MH14LN1775</t>
  </si>
  <si>
    <t>MH14MY4038</t>
  </si>
  <si>
    <t>MH12UU7500</t>
  </si>
  <si>
    <t>MH12YC5760</t>
  </si>
  <si>
    <t>MH15JT7057</t>
  </si>
  <si>
    <t>MH08BD1997</t>
  </si>
  <si>
    <t>MH14LD4292</t>
  </si>
  <si>
    <t>MH14MA4154</t>
  </si>
  <si>
    <t>MH12VS7560</t>
  </si>
  <si>
    <t>MH12WF0445</t>
  </si>
  <si>
    <t>MH12VR3516</t>
  </si>
  <si>
    <t>MH12UP1435</t>
  </si>
  <si>
    <t>MH14MG0833</t>
  </si>
  <si>
    <t>MH14LC7809</t>
  </si>
  <si>
    <t>MH14LR5315</t>
  </si>
  <si>
    <t>MH14LM5190</t>
  </si>
  <si>
    <t>MH14LG6760</t>
  </si>
  <si>
    <t>MH14MB2032</t>
  </si>
  <si>
    <t>MH12WH9533</t>
  </si>
  <si>
    <t>MH14LN5861</t>
  </si>
  <si>
    <t>MH14MB9786</t>
  </si>
  <si>
    <t>MH12XY1938</t>
  </si>
  <si>
    <t>MH12XL0122</t>
  </si>
  <si>
    <t>MH14LD0112</t>
  </si>
  <si>
    <t>MH12WL8330</t>
  </si>
  <si>
    <t>MH12ZB2155</t>
  </si>
  <si>
    <t>MH12YJ3924</t>
  </si>
  <si>
    <t>MH22BG7797</t>
  </si>
  <si>
    <t>MH16DN0975</t>
  </si>
  <si>
    <t>MH19EM0386</t>
  </si>
  <si>
    <t>MH12WM5353</t>
  </si>
  <si>
    <t>MH14LQ1829</t>
  </si>
  <si>
    <t>MH12VU7549</t>
  </si>
  <si>
    <t>MH12YK4758</t>
  </si>
  <si>
    <t>MH14ME8150</t>
  </si>
  <si>
    <t>MH14LZ2115</t>
  </si>
  <si>
    <t>MH14LD1208</t>
  </si>
  <si>
    <t>MH14LG9217</t>
  </si>
  <si>
    <t>MH12YK4311</t>
  </si>
  <si>
    <t>MH14LQ4030</t>
  </si>
  <si>
    <t>MH12YR3043</t>
  </si>
  <si>
    <t>MH12TJ8588</t>
  </si>
  <si>
    <t>MH14KV6780</t>
  </si>
  <si>
    <t>MH12YJ8908</t>
  </si>
  <si>
    <t>MH28BZ8530</t>
  </si>
  <si>
    <t>MH21CB7894</t>
  </si>
  <si>
    <t>MH11DW7419</t>
  </si>
  <si>
    <t>MH14LT5162</t>
  </si>
  <si>
    <t>MH14LD1075</t>
  </si>
  <si>
    <t>MH14LQ2537</t>
  </si>
  <si>
    <t>MH12XR3723</t>
  </si>
  <si>
    <t>MH12WT9992</t>
  </si>
  <si>
    <t>MH12WV0377</t>
  </si>
  <si>
    <t>MH14LQ9477</t>
  </si>
  <si>
    <t>BAJAJ CHETAK 3503</t>
  </si>
  <si>
    <t>YAMAHA MT15 CUSTOMIZED COLOR</t>
  </si>
  <si>
    <t>BAJAJ PULSAR N160 DUAL CHANNEL NEW</t>
  </si>
  <si>
    <t>BAJAJ PULSAR 150 TWIN DISC ABS</t>
  </si>
  <si>
    <t>HIMALAYAN INDIA GRANITE BLACK</t>
  </si>
  <si>
    <t>HUNTER 350 TOKYO BLACK</t>
  </si>
  <si>
    <t>DESTINI PRIME DRS CAST NEXUS BLUE</t>
  </si>
  <si>
    <t>JAWA 42 DOUBLE</t>
  </si>
  <si>
    <t>ELTHOR BRAVO 42X2</t>
  </si>
  <si>
    <t>HERO VIDA V2 PLUS</t>
  </si>
  <si>
    <t>TRIUMPH SPEED 400</t>
  </si>
  <si>
    <t>JAWA</t>
  </si>
  <si>
    <t>YAMAHA FZ 15</t>
  </si>
  <si>
    <t>INTERCEPTOR 650 MARK 2 CHROME</t>
  </si>
  <si>
    <t>HONDA HIGHNESS CB 350 DLX 3</t>
  </si>
  <si>
    <t>RE CLASSIC 350 EFI CLASSIC BLACK</t>
  </si>
  <si>
    <t>BAJAJ PULSAR 220 ABS</t>
  </si>
  <si>
    <t>TVS SCOOTY ZEST</t>
  </si>
  <si>
    <t>BAJAJ PULSAR 220 F</t>
  </si>
  <si>
    <t>HUNTER 350 DAPPER ASH</t>
  </si>
  <si>
    <t>HONDA SHINE 125 DISC 2B</t>
  </si>
  <si>
    <t>SPLENDOR ISMART DSS CAST</t>
  </si>
  <si>
    <t>BAJAJ PULSAR N160 UG</t>
  </si>
  <si>
    <t>HARLEY X440 S</t>
  </si>
  <si>
    <t>BMW G310R</t>
  </si>
  <si>
    <t>HF DELUXE BS6 DRUM SELF CAST</t>
  </si>
  <si>
    <t>11.06.26</t>
  </si>
  <si>
    <t>09.06.26 11.06.26</t>
  </si>
  <si>
    <t>BANK STABLE 11</t>
  </si>
  <si>
    <t>BANK RB 11</t>
  </si>
  <si>
    <t>G62QyZgZFEIm</t>
  </si>
  <si>
    <t>GP1-nWSGVz</t>
  </si>
  <si>
    <t>B6AkRU-MW8b7</t>
  </si>
  <si>
    <t>G61ZucWc7m</t>
  </si>
  <si>
    <t>G69k9gMqpOMc</t>
  </si>
  <si>
    <t>k6jBMv2GRX7</t>
  </si>
  <si>
    <t>GPm82dmwr7m</t>
  </si>
  <si>
    <t>G2qYPr601c</t>
  </si>
  <si>
    <t>BovCaMk6Oez</t>
  </si>
  <si>
    <t>A6CqjIUWum</t>
  </si>
  <si>
    <t>k6QFfwyM0uc</t>
  </si>
  <si>
    <t>AoXGJNwC_NMc</t>
  </si>
  <si>
    <t>A2JAum06jhOm</t>
  </si>
  <si>
    <t>Gom6e3dAZc</t>
  </si>
  <si>
    <t>GPe8pTwbO7</t>
  </si>
  <si>
    <t>B6j6yHMWNm</t>
  </si>
  <si>
    <t>B6Yf1KFXPim</t>
  </si>
  <si>
    <t>B6cAs5otJwCz</t>
  </si>
  <si>
    <t>GPPQLhtOG1</t>
  </si>
  <si>
    <t>GoBz6zN6iwm</t>
  </si>
  <si>
    <t>B2DB_QGCpEg7</t>
  </si>
  <si>
    <t>Go3-Qv34Ogm</t>
  </si>
  <si>
    <t>B6UNMYrGNm</t>
  </si>
  <si>
    <t>koQwLFmOjEc</t>
  </si>
  <si>
    <t>k6tcoLJJdVm</t>
  </si>
  <si>
    <t>kPkA3feZ5i7</t>
  </si>
  <si>
    <t>G28m-6KVOz</t>
  </si>
  <si>
    <t>A6_WzA9lAa7</t>
  </si>
  <si>
    <t>G6v74AQvpiz</t>
  </si>
  <si>
    <t>BoW87gMZEYtz</t>
  </si>
  <si>
    <t>B6uul1Ryibz</t>
  </si>
  <si>
    <t>G6t8soeCpDMm</t>
  </si>
  <si>
    <t>GoAk_COGBRl7</t>
  </si>
  <si>
    <t>k2tax_usNM7</t>
  </si>
  <si>
    <t>kPjGQ2IR_NJm</t>
  </si>
  <si>
    <t>koGp5FCYAZc</t>
  </si>
  <si>
    <t>G6BkotlN4NJz</t>
  </si>
  <si>
    <t>B2G6FECYBiz</t>
  </si>
  <si>
    <t>koLl4_8yzm</t>
  </si>
  <si>
    <t>A62BlmW7cc</t>
  </si>
  <si>
    <t>GPJBWCgJQuom</t>
  </si>
  <si>
    <t>AokKx1Wzcz</t>
  </si>
  <si>
    <t>k6fvFRFsSz</t>
  </si>
  <si>
    <t>ko0o3BP6N1m</t>
  </si>
  <si>
    <t>B2v5j_qkn4z</t>
  </si>
  <si>
    <t>AocUMVcK4z</t>
  </si>
  <si>
    <t>GPp1EGESjzz</t>
  </si>
  <si>
    <t>APkLNJLs0ic</t>
  </si>
  <si>
    <t>AoEbI5eFP5m</t>
  </si>
  <si>
    <t>k6uKtAVBt1</t>
  </si>
  <si>
    <t>G6cMPMx4tb</t>
  </si>
  <si>
    <t>A6W1UcFBa7</t>
  </si>
  <si>
    <t>G6Htj8M3pDJc</t>
  </si>
  <si>
    <t>k6bj5dz_OIc</t>
  </si>
  <si>
    <t>APqWhsEk4Yc</t>
  </si>
  <si>
    <t>G2k-bjslPi7</t>
  </si>
  <si>
    <t>kPkjyH-t_5c</t>
  </si>
  <si>
    <t>GPTDIIXwbEc</t>
  </si>
  <si>
    <t>GPhB0mox1c</t>
  </si>
  <si>
    <t>GPCvVQhCsNJc</t>
  </si>
  <si>
    <t>BoWAh79wsEgm</t>
  </si>
  <si>
    <t>A63E2q3ZIrm</t>
  </si>
  <si>
    <t>B2OE7AQvZ7</t>
  </si>
  <si>
    <t>GPsO2qmT8pz</t>
  </si>
  <si>
    <t>APBDTz3imcc</t>
  </si>
  <si>
    <t>AoQdZJ3knpc</t>
  </si>
  <si>
    <t>k6K2bcTwSNz</t>
  </si>
  <si>
    <t>ko8CV2kufOm</t>
  </si>
  <si>
    <t>B6tw_o2E1m</t>
  </si>
  <si>
    <t>AoiG3KCrpOIc</t>
  </si>
  <si>
    <t>B2WfW15fjz</t>
  </si>
  <si>
    <t>A2J6at9DVNc</t>
  </si>
  <si>
    <t>BoSVf5Vfgbc</t>
  </si>
  <si>
    <t>B2wvM_bVsEgc</t>
  </si>
  <si>
    <t>k6iLecLMUZ7</t>
  </si>
  <si>
    <t>GPylCsyGOE7</t>
  </si>
  <si>
    <t>G2kV8qdAW7</t>
  </si>
  <si>
    <t>APRIxYcwrmz</t>
  </si>
  <si>
    <t>G6fMdQ8dp8S</t>
  </si>
  <si>
    <t>G6QxgmG6eI7</t>
  </si>
  <si>
    <t>G2YVtv2N9c</t>
  </si>
  <si>
    <t>A6S8ct3aw9Ez</t>
  </si>
  <si>
    <t>B2QzVEJ58b7</t>
  </si>
  <si>
    <t>Goy2rMOILCc</t>
  </si>
  <si>
    <t>G6I3cOZPwR7</t>
  </si>
  <si>
    <t>G2ykcOShmGkb</t>
  </si>
  <si>
    <t>kPgAxgqq4NIz</t>
  </si>
  <si>
    <t>B2KpeFL_DIz</t>
  </si>
  <si>
    <t>kP_6YWHaZuc</t>
  </si>
  <si>
    <t>BoMHJjyJxjz</t>
  </si>
  <si>
    <t>GP3A8-EMrKm</t>
  </si>
  <si>
    <t>koVaHu-hfa7</t>
  </si>
  <si>
    <t>k2G6ktRHJ97</t>
  </si>
  <si>
    <t>BPpB-xwpr1Em</t>
  </si>
  <si>
    <t>GP-lcrFr9Ez</t>
  </si>
  <si>
    <t>BPyfQTPqGy1</t>
  </si>
  <si>
    <t>koG4GN1Gqz</t>
  </si>
  <si>
    <t>APjt0OVRpDJm</t>
  </si>
  <si>
    <t>G63Ohn0kWc</t>
  </si>
  <si>
    <t>A62aV3gKMm</t>
  </si>
  <si>
    <t>A6DtQ7Jh9yOc</t>
  </si>
  <si>
    <t>GPesb3v9vOc</t>
  </si>
  <si>
    <t>GPIGGeCYGWc</t>
  </si>
  <si>
    <t>BPw04rP09m</t>
  </si>
  <si>
    <t>B6U6KbNjEz</t>
  </si>
  <si>
    <t>BPPGLdMSrL77</t>
  </si>
  <si>
    <t>B2yjMhGDNm</t>
  </si>
  <si>
    <t>G2GTQFBpMjc</t>
  </si>
  <si>
    <t>B6--1RXPWm</t>
  </si>
  <si>
    <t>Bo4vjckGRF7</t>
  </si>
  <si>
    <t>BotaOQ88qo1</t>
  </si>
  <si>
    <t>k6QdMKEdGZm</t>
  </si>
  <si>
    <t>k6fqacJiv9m</t>
  </si>
  <si>
    <t>Unallocated</t>
  </si>
  <si>
    <t>B6RGji62GCFc</t>
  </si>
  <si>
    <t>k6GYCXCyZ9c</t>
  </si>
  <si>
    <t>BPv48fBONm</t>
  </si>
  <si>
    <t>G6cWOUee25z</t>
  </si>
  <si>
    <t>kPM-rdMenLm</t>
  </si>
  <si>
    <t>k6BcHfgvqoS</t>
  </si>
  <si>
    <t>BoI-bd4r1D7</t>
  </si>
  <si>
    <t>B6ktVYk6Oem</t>
  </si>
  <si>
    <t>B6RrywdkZz</t>
  </si>
  <si>
    <t>AoK1g9LpOJz</t>
  </si>
  <si>
    <t>GPUhHz-NRSm</t>
  </si>
  <si>
    <t>BP9YOJHbvEc</t>
  </si>
  <si>
    <t>k6WH6TWtSm</t>
  </si>
  <si>
    <t>k2R52U7rLc7</t>
  </si>
  <si>
    <t>GPDGolhR4EIc</t>
  </si>
  <si>
    <t>A6ppDss3SDz</t>
  </si>
  <si>
    <t>AP2ySr8KpEgz</t>
  </si>
  <si>
    <t>A6ry5V_SpOIm</t>
  </si>
  <si>
    <t>koxBDtd7Lr7m</t>
  </si>
  <si>
    <t>BP9fi9nhNc</t>
  </si>
  <si>
    <t>Boppk2L_NIz</t>
  </si>
  <si>
    <t>A6NBw5fNIrRc</t>
  </si>
  <si>
    <t>G2AvU2Ma5Vz</t>
  </si>
  <si>
    <t>B20u07yd4tS</t>
  </si>
  <si>
    <t>A2DBmVWDIrR7</t>
  </si>
  <si>
    <t>APHSV0wBOm</t>
  </si>
  <si>
    <t>BPmkdf2qsOgc</t>
  </si>
  <si>
    <t>kotIZg32db7</t>
  </si>
  <si>
    <t>APdnHt5w1Nm</t>
  </si>
  <si>
    <t>AoQTzMY_tb</t>
  </si>
  <si>
    <t>BPQQP_Xe6Z7</t>
  </si>
  <si>
    <t>AoLMOoSODwm</t>
  </si>
  <si>
    <t>koiWeMh-Wq7</t>
  </si>
  <si>
    <t>GoLfE2BLRc</t>
  </si>
  <si>
    <t>Bo6BwfktARFm</t>
  </si>
  <si>
    <t>G2_cyiSGjc</t>
  </si>
  <si>
    <t>k6kEEFH-5qm</t>
  </si>
  <si>
    <t>G6keZBrsEJ7</t>
  </si>
  <si>
    <t>APhOBI8OYm</t>
  </si>
  <si>
    <t>GoLOvOCe4m</t>
  </si>
  <si>
    <t>k6O_cc57cc</t>
  </si>
  <si>
    <t>G2MK_B_Mq7</t>
  </si>
  <si>
    <t>A6JZR95wSOm</t>
  </si>
  <si>
    <t>AP97DUvJL7</t>
  </si>
  <si>
    <t>k25NZ4LbE7</t>
  </si>
  <si>
    <t>G67jVcIaZm</t>
  </si>
  <si>
    <t>B6lRbc5c69</t>
  </si>
  <si>
    <t>B6HO3AOHum</t>
  </si>
  <si>
    <t>k6QpOKYGi7</t>
  </si>
  <si>
    <t>k6po_7cwLcc</t>
  </si>
  <si>
    <t>B2_yHTBjpOIm</t>
  </si>
  <si>
    <t>G2UcAN1FGUz</t>
  </si>
  <si>
    <t>k2wqQfypi7</t>
  </si>
  <si>
    <t>G23YbBYZt9m</t>
  </si>
  <si>
    <t>G2AGrBIUiuz</t>
  </si>
  <si>
    <t>k6tqhUvCX4z</t>
  </si>
  <si>
    <t>B2pKCc5mm7</t>
  </si>
  <si>
    <t>A2k5Wqb6Ln7</t>
  </si>
  <si>
    <t>B2JMdyKpNIz</t>
  </si>
  <si>
    <t>k2tFigwigw7</t>
  </si>
  <si>
    <t>GPXvHqyi97</t>
  </si>
  <si>
    <t>BoGRrxQt_Zz</t>
  </si>
  <si>
    <t>GP_-2S6MTz</t>
  </si>
  <si>
    <t>APTx_KmLLzz</t>
  </si>
  <si>
    <t>B2Dkc3SAuz</t>
  </si>
  <si>
    <t>ko48AfyS4Egz</t>
  </si>
  <si>
    <t>B6nZ7D4057</t>
  </si>
  <si>
    <t>B6AN0EXX4bm</t>
  </si>
  <si>
    <t>GPUs73QXhL7</t>
  </si>
  <si>
    <t>B6AdA2Rxk5c</t>
  </si>
  <si>
    <t>G289SlkUj7</t>
  </si>
  <si>
    <t>A2vHTD9Aqz</t>
  </si>
  <si>
    <t>G6R22q4xim</t>
  </si>
  <si>
    <t>Ao2EKvpJqc</t>
  </si>
  <si>
    <t>BP0kRaGtknem</t>
  </si>
  <si>
    <t>B2B5Vw4w1Oz</t>
  </si>
  <si>
    <t>G6dqewdGi7</t>
  </si>
  <si>
    <t>k63GBklK_NIc</t>
  </si>
  <si>
    <t>G67Fj0S_Egz</t>
  </si>
  <si>
    <t>G21LrC0UoS</t>
  </si>
  <si>
    <t>GPnA5XxDgrK7</t>
  </si>
  <si>
    <t>BoTt1RbK_EI7</t>
  </si>
  <si>
    <t>APBCGew5I3c</t>
  </si>
  <si>
    <t>BoyP6fupOg7</t>
  </si>
  <si>
    <t>B2ykA-2J5ybz</t>
  </si>
  <si>
    <t>koxZvbt2eJ7</t>
  </si>
  <si>
    <t>G2fzC-6FJz</t>
  </si>
  <si>
    <t>kPcEkjXJLn7</t>
  </si>
  <si>
    <t>GPfiU9vd_v1</t>
  </si>
  <si>
    <t>A6GuU03InJc</t>
  </si>
  <si>
    <t>G6XC69c-y4c</t>
  </si>
  <si>
    <t>G68mS_9R0w7</t>
  </si>
  <si>
    <t>GPDsbLULbNz</t>
  </si>
  <si>
    <t>A6GZRdnHJ1m</t>
  </si>
  <si>
    <t>G2nGSdZiFRPm</t>
  </si>
  <si>
    <t>AoJfDEbkjm</t>
  </si>
  <si>
    <t>Bo1ham2z4DI7</t>
  </si>
  <si>
    <t>G6SskSv1vNm</t>
  </si>
  <si>
    <t>A6UAhFU2qQEc</t>
  </si>
  <si>
    <t>k2HBnvsKpOJc</t>
  </si>
  <si>
    <t>BPz2nxitS7</t>
  </si>
  <si>
    <t>A62wHCoZwm</t>
  </si>
  <si>
    <t>B2vbnqFFPZz</t>
  </si>
  <si>
    <t>G6vIrQGPE9z</t>
  </si>
  <si>
    <t>GoOEd3YB57</t>
  </si>
  <si>
    <t>BPGmulnYkZm</t>
  </si>
  <si>
    <t>B6w_Dnbl-7</t>
  </si>
  <si>
    <t>AP7uocdGiz</t>
  </si>
  <si>
    <t>G6D9K8kEDm</t>
  </si>
  <si>
    <t>APkX-FnzCs7</t>
  </si>
  <si>
    <t>AoaswtRFsz</t>
  </si>
  <si>
    <t>G6wAKtHm_NJc</t>
  </si>
  <si>
    <t>A6zuGFttz7</t>
  </si>
  <si>
    <t>A2RBNN72Bne7</t>
  </si>
  <si>
    <t>kPfR00vpMVm</t>
  </si>
  <si>
    <t>AoMBQy-csc</t>
  </si>
  <si>
    <t>ko8gJ8ZL1Ec</t>
  </si>
  <si>
    <t>k2Fki8sEsNIc</t>
  </si>
  <si>
    <t>BoQq1H1Lr7c</t>
  </si>
  <si>
    <t>k6kKDfp8_Wc</t>
  </si>
  <si>
    <t>koyexnugKJ7</t>
  </si>
  <si>
    <t>B6wUp_RvBS</t>
  </si>
  <si>
    <t>B2D8rYZ81m</t>
  </si>
  <si>
    <t>k2zjYsRF_c</t>
  </si>
  <si>
    <t>BoxBrnHjsNMz</t>
  </si>
  <si>
    <t>kovfGBMit1c</t>
  </si>
  <si>
    <t>Got07Wt8zz</t>
  </si>
  <si>
    <t>BPRGcL0BW7</t>
  </si>
  <si>
    <t>BPVw5a3GN7</t>
  </si>
  <si>
    <t>G6Ji9ibBV7</t>
  </si>
  <si>
    <t>A62GPR_YZm</t>
  </si>
  <si>
    <t>A68Gp6FC_Ogz</t>
  </si>
  <si>
    <t>kP08051qsDJc</t>
  </si>
  <si>
    <t>ko07yA-zsc</t>
  </si>
  <si>
    <t>k2A88fFrpNIm</t>
  </si>
  <si>
    <t>GoAcs4R0A5c</t>
  </si>
  <si>
    <t>Bo2h2cg-iz</t>
  </si>
  <si>
    <t>Ao8kH5GjigLc</t>
  </si>
  <si>
    <t>G2y_z748y77</t>
  </si>
  <si>
    <t>GohOuSK_DMc</t>
  </si>
  <si>
    <t>G2dhsd5t9z</t>
  </si>
  <si>
    <t>koEoVuw_DIc</t>
  </si>
  <si>
    <t>GozKV-OJwCz</t>
  </si>
  <si>
    <t>ko6lhhSuP1</t>
  </si>
  <si>
    <t>kPnctcaS6b</t>
  </si>
  <si>
    <t>G6g44kUOC17</t>
  </si>
  <si>
    <t>Gol0mDGajz</t>
  </si>
  <si>
    <t>A6xAiB7q_Dgz</t>
  </si>
  <si>
    <t>APw7rdRsNIz</t>
  </si>
  <si>
    <t>koaqLsgeCrz</t>
  </si>
  <si>
    <t>A2rSNc8tic</t>
  </si>
  <si>
    <t>APG1EgdZybz</t>
  </si>
  <si>
    <t>Go0lEGpIjz</t>
  </si>
  <si>
    <t>GPfdiGVkyb</t>
  </si>
  <si>
    <t>B2-yN623sNg7</t>
  </si>
  <si>
    <t>G6Jit5JApz</t>
  </si>
  <si>
    <t>kPot_1n0r7</t>
  </si>
  <si>
    <t>B6svCMbusDg7</t>
  </si>
  <si>
    <t>GoOGPBTw_NIm</t>
  </si>
  <si>
    <t>k6SGsYbVpEIc</t>
  </si>
  <si>
    <t>BoqPo5ttm7</t>
  </si>
  <si>
    <t>k2HFeo5Aaz</t>
  </si>
  <si>
    <t>AoXAztSeBaz</t>
  </si>
  <si>
    <t>BoXrhdj4EJc</t>
  </si>
  <si>
    <t>A289VaZ2LRz</t>
  </si>
  <si>
    <t>GoIpwRYZ8bm</t>
  </si>
  <si>
    <t>B68sNSK4Vm</t>
  </si>
  <si>
    <t>koffo7CdBiz</t>
  </si>
  <si>
    <t>AP5nBqnyBS</t>
  </si>
  <si>
    <t>A6iMTkFeWez</t>
  </si>
  <si>
    <t>A63MygKF_z</t>
  </si>
  <si>
    <t>A6hq4at7Lm</t>
  </si>
  <si>
    <t>GosgGm2xbc</t>
  </si>
  <si>
    <t>Go7_hq2LK7</t>
  </si>
  <si>
    <t>AoWpNe9w37c</t>
  </si>
  <si>
    <t>AP7dHwWjYm</t>
  </si>
  <si>
    <t>Aofhjx3kD7</t>
  </si>
  <si>
    <t>G2_WxBWGvS</t>
  </si>
  <si>
    <t>GPtD0cKdLc</t>
  </si>
  <si>
    <t>G2EEIcJaWc</t>
  </si>
  <si>
    <t>APGdOJKdGWc</t>
  </si>
  <si>
    <t>GPPLtjdBim</t>
  </si>
  <si>
    <t>G2JrQEAMwRz</t>
  </si>
  <si>
    <t>koGLoEHCl_z</t>
  </si>
  <si>
    <t>BoTRqHSFBam</t>
  </si>
  <si>
    <t>k6-taz-q_OI7</t>
  </si>
  <si>
    <t>Aoj0ddo6EF7</t>
  </si>
  <si>
    <t>ko8OlqNYkZc</t>
  </si>
  <si>
    <t>kPQTsxbCQNz</t>
  </si>
  <si>
    <t>A2OBkZfjsOJm</t>
  </si>
  <si>
    <t>k2pMnnV_OMm</t>
  </si>
  <si>
    <t>APVXAgvhRz</t>
  </si>
  <si>
    <t>AoKa5zI-Z7</t>
  </si>
  <si>
    <t>BPeHbNq4Ogm</t>
  </si>
  <si>
    <t>kPOokQa_yS</t>
  </si>
  <si>
    <t>kPGhA9hysWm</t>
  </si>
  <si>
    <t>A2gFwOLSDz</t>
  </si>
  <si>
    <t>A69as-LBNz</t>
  </si>
  <si>
    <t>koWkv_wGEz</t>
  </si>
  <si>
    <t>k2kOM8q0rc</t>
  </si>
  <si>
    <t>G2ytoM9BBRXm</t>
  </si>
  <si>
    <t>A2Y1YA3pNIc</t>
  </si>
  <si>
    <t>G2bAOLwFkF8m</t>
  </si>
  <si>
    <t>A2aH74-Repc</t>
  </si>
  <si>
    <t>k2uLHz2x1m</t>
  </si>
  <si>
    <t>kPYtzLseGX87</t>
  </si>
  <si>
    <t>A2GAv03PBnez</t>
  </si>
  <si>
    <t>kP2bb4nepm</t>
  </si>
  <si>
    <t>A67XMq0GZ7</t>
  </si>
  <si>
    <t>B6fAgKv3sDM7</t>
  </si>
  <si>
    <t>G2hG_M-LpNMm</t>
  </si>
  <si>
    <t>A2iPGm0G5z</t>
  </si>
  <si>
    <t>BowtrqQzGB1</t>
  </si>
  <si>
    <t>A6-g-mZz7z</t>
  </si>
  <si>
    <t>A2G7qp11Z1m</t>
  </si>
  <si>
    <t>BPg7sTLkEc</t>
  </si>
  <si>
    <t>B6umtwn4NJc</t>
  </si>
  <si>
    <t>A6Nvka-qsDM7</t>
  </si>
  <si>
    <t>AoZzvJ3pOMz</t>
  </si>
  <si>
    <t>APKFGMt_i7</t>
  </si>
  <si>
    <t>k6rY6rF2pz</t>
  </si>
  <si>
    <t>ko84KrXlp9z</t>
  </si>
  <si>
    <t>A6tvfGz7sNJm</t>
  </si>
  <si>
    <t>k2GjIU-iybm</t>
  </si>
  <si>
    <t>kP8Z7ChM0qz</t>
  </si>
  <si>
    <t>koAxhVjSBqm</t>
  </si>
  <si>
    <t>A64FKXe-B5c</t>
  </si>
  <si>
    <t>B2_xP404tb</t>
  </si>
  <si>
    <t>APEWF1ga57</t>
  </si>
  <si>
    <t>k2h089bKhEz</t>
  </si>
  <si>
    <t>G6kHSoypIjc</t>
  </si>
  <si>
    <t>BolmyYUrFdm</t>
  </si>
  <si>
    <t>GPgRl26CjNz</t>
  </si>
  <si>
    <t>BoTqGMSsDI7</t>
  </si>
  <si>
    <t>koyqlWlXilm</t>
  </si>
  <si>
    <t>GPtYeuVhg9z</t>
  </si>
  <si>
    <t>GPPBKlCmrLzc</t>
  </si>
  <si>
    <t>Aoo8zh4j_OI7</t>
  </si>
  <si>
    <t>BPTLc_tymc</t>
  </si>
  <si>
    <t>BPkp33J8p5c</t>
  </si>
  <si>
    <t>B2HCaFu5g3m</t>
  </si>
  <si>
    <t>BPhigZGJ3nm</t>
  </si>
  <si>
    <t>APmkdD13_OJc</t>
  </si>
  <si>
    <t>B2kAOO21rrzc</t>
  </si>
  <si>
    <t>Aoe26Br_Dgc</t>
  </si>
  <si>
    <t>B65ChaiAFym</t>
  </si>
  <si>
    <t>Ao_-fOwsOIz</t>
  </si>
  <si>
    <t>A2vOzeFs97</t>
  </si>
  <si>
    <t>G2hABQxRsOJc</t>
  </si>
  <si>
    <t>B2hOFPjxrm</t>
  </si>
  <si>
    <t>A6G5Jgw2MUc</t>
  </si>
  <si>
    <t>GPZ8uBxm_DMm</t>
  </si>
  <si>
    <t>A6FEjsLGEm</t>
  </si>
  <si>
    <t>G24tZJRkfq2z</t>
  </si>
  <si>
    <t>B2AZ5XtnFsc</t>
  </si>
  <si>
    <t>G6Q-9XkjHDm</t>
  </si>
  <si>
    <t>B68tB2oL_EMm</t>
  </si>
  <si>
    <t>GoLiTMGEEc</t>
  </si>
  <si>
    <t>A6TxQwpDI7</t>
  </si>
  <si>
    <t>BPkHeKIRep7</t>
  </si>
  <si>
    <t>B2A1B2PDzzc</t>
  </si>
  <si>
    <t>B2BuXuD31Nm</t>
  </si>
  <si>
    <t>Bote4d0st9</t>
  </si>
  <si>
    <t>BPqyyQ8DG1</t>
  </si>
  <si>
    <t>k2PG9AbPVfEm</t>
  </si>
  <si>
    <t>BPitKWVZJrz</t>
  </si>
  <si>
    <t>BPGCpRATum</t>
  </si>
  <si>
    <t>A6MM_xFCL7</t>
  </si>
  <si>
    <t>k2rB7O674OMm</t>
  </si>
  <si>
    <t>APKF-xitbz</t>
  </si>
  <si>
    <t>kosktmRR_OIc</t>
  </si>
  <si>
    <t>GoJgzulX41c</t>
  </si>
  <si>
    <t>A6myqhZw_OMc</t>
  </si>
  <si>
    <t>A6BjJNJWt1m</t>
  </si>
  <si>
    <t>APGx1d-8sim</t>
  </si>
  <si>
    <t>AoZyma0sy9</t>
  </si>
  <si>
    <t>B2gJIew1D7</t>
  </si>
  <si>
    <t>A6GGp8Dc3rz7</t>
  </si>
  <si>
    <t>ko79HSndwc</t>
  </si>
  <si>
    <t>A6K0DKBTjm</t>
  </si>
  <si>
    <t>B2EoxdtEBS</t>
  </si>
  <si>
    <t>A6YkBumV_NIm</t>
  </si>
  <si>
    <t>G2h9mtZls9c</t>
  </si>
  <si>
    <t>BoZQ9w0GZz</t>
  </si>
  <si>
    <t>G2_ZtDYkZc</t>
  </si>
  <si>
    <t>B2GOOuwnxrz</t>
  </si>
  <si>
    <t>B2_3nrmC_7</t>
  </si>
  <si>
    <t>BPKK7Q2N9m</t>
  </si>
  <si>
    <t>GoKv2ntycc</t>
  </si>
  <si>
    <t>k26tmI6DSm</t>
  </si>
  <si>
    <t>kPkHnVYa5jm</t>
  </si>
  <si>
    <t>APAbn8svpZ7</t>
  </si>
  <si>
    <t>k6HzU-KX_m</t>
  </si>
  <si>
    <t>BP-tF96r_DMc</t>
  </si>
  <si>
    <t>k6AqCQ39Gum</t>
  </si>
  <si>
    <t>AoX3q6qHEc</t>
  </si>
  <si>
    <t>kPakB_dCL9Om</t>
  </si>
  <si>
    <t>kPUwYmXlEMm</t>
  </si>
  <si>
    <t>BPt4gL34DJ7</t>
  </si>
  <si>
    <t>GoNvA5Gr_EMc</t>
  </si>
  <si>
    <t>kPeGltNEpOJm</t>
  </si>
  <si>
    <t>kolT9VwbEz</t>
  </si>
  <si>
    <t>A6WyVdgduc</t>
  </si>
  <si>
    <t>A6BFYDpXHOz</t>
  </si>
  <si>
    <t>BPYeuxZ8b7</t>
  </si>
  <si>
    <t>A6p6l0c3rzc</t>
  </si>
  <si>
    <t>B6kN_0-RX4m</t>
  </si>
  <si>
    <t>Goc78CxA5m</t>
  </si>
  <si>
    <t>AoA1bdBjhN7</t>
  </si>
  <si>
    <t>B2Gf3Sns0im</t>
  </si>
  <si>
    <t>kPJtmjsD1qmc</t>
  </si>
  <si>
    <t>B2hkFY6ZI3Km</t>
  </si>
  <si>
    <t>G6SB9qUOsEJc</t>
  </si>
  <si>
    <t>G2v1eQrpEJ7</t>
  </si>
  <si>
    <t>A2j5UVxGi7</t>
  </si>
  <si>
    <t>k2VSC6vvpWz</t>
  </si>
  <si>
    <t>GPGytSj0AW7</t>
  </si>
  <si>
    <t>G6VsHQS_Egc</t>
  </si>
  <si>
    <t>B6NA74sE1Vzz</t>
  </si>
  <si>
    <t>APHAU92Kgrnz</t>
  </si>
  <si>
    <t>kosnba3F6b</t>
  </si>
  <si>
    <t>G6nAG-L_NIm</t>
  </si>
  <si>
    <t>BPv1Tm0kiz</t>
  </si>
  <si>
    <t>G6G3s4FBITm</t>
  </si>
  <si>
    <t>Bo9ehRolNg7</t>
  </si>
  <si>
    <t>G2BLIhbJKIc</t>
  </si>
  <si>
    <t>A6lEjAhti7</t>
  </si>
  <si>
    <t>kPnGrsF7U8_7</t>
  </si>
  <si>
    <t>ko0GlpqoFDJc</t>
  </si>
  <si>
    <t>A2wlqcCWILc</t>
  </si>
  <si>
    <t>G6JHnjdAim</t>
  </si>
  <si>
    <t>Bot7Jv7_DJm</t>
  </si>
  <si>
    <t>A2S7gaGufNz</t>
  </si>
  <si>
    <t>AovXFk1dmsz</t>
  </si>
  <si>
    <t>BP3F3oJ4yS</t>
  </si>
  <si>
    <t>APBa5o2BRec</t>
  </si>
  <si>
    <t>B6vAQcj_DJc</t>
  </si>
  <si>
    <t>A6BLyHr0GWm</t>
  </si>
  <si>
    <t>kPGGP2-3kNm</t>
  </si>
  <si>
    <t>B6yIyp5ybm</t>
  </si>
  <si>
    <t>AoDoEYnJ3Cz</t>
  </si>
  <si>
    <t>GPTltnfX3c</t>
  </si>
  <si>
    <t>AoAmcZBuky1</t>
  </si>
  <si>
    <t>AoHsygUcs7</t>
  </si>
  <si>
    <t>BoyIzr-XK3z</t>
  </si>
  <si>
    <t>A6CvCikTVm</t>
  </si>
  <si>
    <t>G2nwzUwGNz</t>
  </si>
  <si>
    <t>APZqgHoO1m</t>
  </si>
  <si>
    <t>AoVkkotABKez</t>
  </si>
  <si>
    <t>Bo-8OUT747</t>
  </si>
  <si>
    <t>A6cy6k3ZMwz</t>
  </si>
  <si>
    <t>k6GtV7KYkZ7</t>
  </si>
  <si>
    <t>ko9yVfWw4OM7</t>
  </si>
  <si>
    <t>APiP2DMLKz</t>
  </si>
  <si>
    <t>BPkSpCeFCr7</t>
  </si>
  <si>
    <t>G6yaP1RigLz</t>
  </si>
  <si>
    <t>APAw3aZtJLc</t>
  </si>
  <si>
    <t>B2y8EgEsBXvc</t>
  </si>
  <si>
    <t>GPe6Ltmwwm7</t>
  </si>
  <si>
    <t>BoLNYPbbkb</t>
  </si>
  <si>
    <t>BoZ4yfOmPS</t>
  </si>
  <si>
    <t>GPJtMoxS_EI7</t>
  </si>
  <si>
    <t>k6GbFE8Rl47</t>
  </si>
  <si>
    <t>A6M1QoNm7m</t>
  </si>
  <si>
    <t>APyA-UZep1m</t>
  </si>
  <si>
    <t>B6fZVgypIV7</t>
  </si>
  <si>
    <t>A6kO3Ijesc</t>
  </si>
  <si>
    <t>G2FVUxj_EI7</t>
  </si>
  <si>
    <t>GoUxoPHW97</t>
  </si>
  <si>
    <t>B2Lup72uhDm</t>
  </si>
  <si>
    <t>GoVBpQcm_EM7</t>
  </si>
  <si>
    <t>k6hSZHMZDm</t>
  </si>
  <si>
    <t>GPL7KPOF_7</t>
  </si>
  <si>
    <t>k2y8joGYb7</t>
  </si>
  <si>
    <t>koPkdjuXg3Cc</t>
  </si>
  <si>
    <t>k6jjmvoNb7</t>
  </si>
  <si>
    <t>k6HTEYUzsc</t>
  </si>
  <si>
    <t>G6i8Ra9ChNm</t>
  </si>
  <si>
    <t>BPXyTM7u69</t>
  </si>
  <si>
    <t>G255KFLGDz</t>
  </si>
  <si>
    <t>Bo9xaer1Oc</t>
  </si>
  <si>
    <t>Ao8G3-rK0Lm</t>
  </si>
  <si>
    <t>G2U9n-ADD7</t>
  </si>
  <si>
    <t>B20GKdqy98Nz</t>
  </si>
  <si>
    <t>APBiz8gpJuc</t>
  </si>
  <si>
    <t>kodNpPjXsz</t>
  </si>
  <si>
    <t>GP7vfEKb_OI7</t>
  </si>
  <si>
    <t>GPyAxcPSsEI7</t>
  </si>
  <si>
    <t>B6RvB33SN7</t>
  </si>
  <si>
    <t>GoFvS1HilOIm</t>
  </si>
  <si>
    <t>Bok5t-T9-Vm</t>
  </si>
  <si>
    <t>Ao-yqPbRpOJ7</t>
  </si>
  <si>
    <t>ko1902MPBS</t>
  </si>
  <si>
    <t>B64gVtGYSz</t>
  </si>
  <si>
    <t>BoBBeclw_NM7</t>
  </si>
  <si>
    <t>AovBsdkbrL7m</t>
  </si>
  <si>
    <t>APL8eR_rpEM7</t>
  </si>
  <si>
    <t>GPRUjlwBNz</t>
  </si>
  <si>
    <t>GPUktf5m_Ngc</t>
  </si>
  <si>
    <t>G64A8oJS4Ngm</t>
  </si>
  <si>
    <t>A2ZMEs6GnF7</t>
  </si>
  <si>
    <t>B6y4fcihuc</t>
  </si>
  <si>
    <t>GPZAko5XAe8z</t>
  </si>
  <si>
    <t>B6AWxicLwc7</t>
  </si>
  <si>
    <t>G2Wu3_Ysv9</t>
  </si>
  <si>
    <t>Go4tY4tjo1</t>
  </si>
  <si>
    <t>G6yZ-itsi7</t>
  </si>
  <si>
    <t>G2-evJ2N9z</t>
  </si>
  <si>
    <t>B6rSviy4iz</t>
  </si>
  <si>
    <t>k6O56GR3c7</t>
  </si>
  <si>
    <t>Ao4pRT-iqc</t>
  </si>
  <si>
    <t>B651ulmrwzc</t>
  </si>
  <si>
    <t>G6YGObES4Egc</t>
  </si>
  <si>
    <t>BoenDmxAWm</t>
  </si>
  <si>
    <t>GoMu8HtsWm</t>
  </si>
  <si>
    <t>A6skpNw1Nz</t>
  </si>
  <si>
    <t>A2GOPwfsJq7</t>
  </si>
  <si>
    <t>koWL_e1q6b</t>
  </si>
  <si>
    <t>G6ZGhdI5eOMm</t>
  </si>
  <si>
    <t>B2okOPuC_EJc</t>
  </si>
  <si>
    <t>GoaRy3c1G1</t>
  </si>
  <si>
    <t>kPhlhMwpOJz</t>
  </si>
  <si>
    <t>k6NjbWitbc</t>
  </si>
  <si>
    <t>kocKapSrrc7</t>
  </si>
  <si>
    <t>B6Mk7fNO93</t>
  </si>
  <si>
    <t>G6gFU3F21f7</t>
  </si>
  <si>
    <t>APB-66EFfOc</t>
  </si>
  <si>
    <t>AP8FPgdpv9</t>
  </si>
  <si>
    <t>BoXbzT1rr7c</t>
  </si>
  <si>
    <t>komOfAH457</t>
  </si>
  <si>
    <t>koI29kSrrmc</t>
  </si>
  <si>
    <t>APeBdtkbpEJc</t>
  </si>
  <si>
    <t>GoDpvMjB81</t>
  </si>
  <si>
    <t>G2pY4SMU5m</t>
  </si>
  <si>
    <t>A6Z6Pc34Ogm</t>
  </si>
  <si>
    <t>BPKKTByGnFm</t>
  </si>
  <si>
    <t>Gol3Mfl31Nz</t>
  </si>
  <si>
    <t>kPzgl85nLc</t>
  </si>
  <si>
    <t>A64R9b7pOJc</t>
  </si>
  <si>
    <t>A6Bbb2YDE9w</t>
  </si>
  <si>
    <t>GohSBttO0m</t>
  </si>
  <si>
    <t>APl3m1y5Sm</t>
  </si>
  <si>
    <t>Ao-jC-tfCz</t>
  </si>
  <si>
    <t>kPlC2_rkNm</t>
  </si>
  <si>
    <t>APkAVHejsOJz</t>
  </si>
  <si>
    <t>A2B8XCrlkXvz</t>
  </si>
  <si>
    <t>k2dKUKPiLm</t>
  </si>
  <si>
    <t>k2YDIP0Wdz</t>
  </si>
  <si>
    <t>Gow3QYrX21</t>
  </si>
  <si>
    <t>BPetMk514OIz</t>
  </si>
  <si>
    <t>k2NpI5Zt1z</t>
  </si>
  <si>
    <t>k6lwdcCyG1</t>
  </si>
  <si>
    <t>k6xYxwXs97</t>
  </si>
  <si>
    <t>GPLBX_lFGFyc</t>
  </si>
  <si>
    <t>koUvV2uFsm</t>
  </si>
  <si>
    <t>BPEtb_hs8p43</t>
  </si>
  <si>
    <t>BoLmyqMsAoz</t>
  </si>
  <si>
    <t>BPEAg5aPGRlz</t>
  </si>
  <si>
    <t>G2VkUOYUZz</t>
  </si>
  <si>
    <t>G6wkpcNkBRlc</t>
  </si>
  <si>
    <t>APBAHBd9_NJc</t>
  </si>
  <si>
    <t>GobkNFbFBXy7</t>
  </si>
  <si>
    <t>kP51OVj5Mr7</t>
  </si>
  <si>
    <t>k6BGDW5yyzm</t>
  </si>
  <si>
    <t>GoiXCPAx9c</t>
  </si>
  <si>
    <t>B2tGCsY_yS</t>
  </si>
  <si>
    <t>B2ahBJtOB1</t>
  </si>
  <si>
    <t>k6B6TUNe_17</t>
  </si>
  <si>
    <t>A2lvWuqVsNIz</t>
  </si>
  <si>
    <t>k6j2US_IVc</t>
  </si>
  <si>
    <t>kocBsk4lBl87</t>
  </si>
  <si>
    <t>B6Wtp2Xw4EIz</t>
  </si>
  <si>
    <t>B2-TVeZF657</t>
  </si>
  <si>
    <t>koelXawGOm</t>
  </si>
  <si>
    <t>BPg58B1Si97</t>
  </si>
  <si>
    <t>B2WgQULkEm</t>
  </si>
  <si>
    <t>GoBXZZmcnpm</t>
  </si>
  <si>
    <t>G2i7k2bbAb</t>
  </si>
  <si>
    <t>A6mzjvL_OM7</t>
  </si>
  <si>
    <t>BPXf5_woltm</t>
  </si>
  <si>
    <t>APGX7f4Iu7</t>
  </si>
  <si>
    <t>APzd1O2Zwc</t>
  </si>
  <si>
    <t>GPfzHUMX3m</t>
  </si>
  <si>
    <t>GPOBotc4DJz</t>
  </si>
  <si>
    <t>G2uOq3I9tc</t>
  </si>
  <si>
    <t>A6JWiHKJrnz</t>
  </si>
  <si>
    <t>koyDmnyU5jm</t>
  </si>
  <si>
    <t>B2RhoccsEJz</t>
  </si>
  <si>
    <t>G6VwnRCF4z</t>
  </si>
  <si>
    <t>A6uDgVBM3Rm</t>
  </si>
  <si>
    <t>B662OARe_z</t>
  </si>
  <si>
    <t>G6AhzaWCuEm</t>
  </si>
  <si>
    <t>B2qmH55vSz</t>
  </si>
  <si>
    <t>B2P5apaBim</t>
  </si>
  <si>
    <t>A2ZiaxHHBp7</t>
  </si>
  <si>
    <t>G2YHOmh4BPm</t>
  </si>
  <si>
    <t>k6FjYYlfNm</t>
  </si>
  <si>
    <t>Go0fdbxk5m</t>
  </si>
  <si>
    <t>APm7ePY-Zz</t>
  </si>
  <si>
    <t>kPgMMd_LbN7</t>
  </si>
  <si>
    <t>B2zh1N4kXv7</t>
  </si>
  <si>
    <t>BPkmtN7oDX7</t>
  </si>
  <si>
    <t>GotyUNghbvNm</t>
  </si>
  <si>
    <t>k6f4gYrGNc</t>
  </si>
  <si>
    <t>B6yFwHqF4c</t>
  </si>
  <si>
    <t>GoAGkH7z_Ng7</t>
  </si>
  <si>
    <t>kowtvNkau7</t>
  </si>
  <si>
    <t>k2lNLBj_NM7</t>
  </si>
  <si>
    <t>B6qhsulGXt7</t>
  </si>
  <si>
    <t>G23A2kFC4OM7</t>
  </si>
  <si>
    <t>APkSnGeJAsm</t>
  </si>
  <si>
    <t>GPXtMYlRLc</t>
  </si>
  <si>
    <t>B2vXIf5Aac</t>
  </si>
  <si>
    <t>B6qgSr9bA1</t>
  </si>
  <si>
    <t>BP9Hamz9Gb</t>
  </si>
  <si>
    <t>k2Wi4Cd-oS</t>
  </si>
  <si>
    <t>A2jEC6IBQkL</t>
  </si>
  <si>
    <t>GoHNqQhXH37</t>
  </si>
  <si>
    <t>APBLFIm6rR7</t>
  </si>
  <si>
    <t>k6EL5LAlhbL</t>
  </si>
  <si>
    <t>GP4k0GHkuhN7</t>
  </si>
  <si>
    <t>BoHbedPqhD7</t>
  </si>
  <si>
    <t>G2tez0LAEz</t>
  </si>
  <si>
    <t>koDqYYbunm</t>
  </si>
  <si>
    <t>BoynAYWoic</t>
  </si>
  <si>
    <t>BoZdAFhMrm</t>
  </si>
  <si>
    <t>G2oHsatSpOMm</t>
  </si>
  <si>
    <t>k6uRQEkLRz</t>
  </si>
  <si>
    <t>kPIZVkGLKz</t>
  </si>
  <si>
    <t>B2tGCM8OG1</t>
  </si>
  <si>
    <t>G2TyAYSC_OJz</t>
  </si>
  <si>
    <t>GPG1l6EfVm</t>
  </si>
  <si>
    <t>GoZXcL8yc7</t>
  </si>
  <si>
    <t>B6SfsJj5JL7</t>
  </si>
  <si>
    <t>BP_qi7K3c7</t>
  </si>
  <si>
    <t>APY1joKDr7</t>
  </si>
  <si>
    <t>kPMAI2DWAlym</t>
  </si>
  <si>
    <t>AoWMmpfI3z</t>
  </si>
  <si>
    <t>A62dzLNLcz</t>
  </si>
  <si>
    <t>Bo67JStNA9</t>
  </si>
  <si>
    <t>k6-FzEG3nz</t>
  </si>
  <si>
    <t>k6qu3rzbA9</t>
  </si>
  <si>
    <t>BPi8jq6Lnz</t>
  </si>
  <si>
    <t>GPGqCO41R4c</t>
  </si>
  <si>
    <t>k20dN98Ok9</t>
  </si>
  <si>
    <t>A6WosjtNkS</t>
  </si>
  <si>
    <t>G64yySkqQNz</t>
  </si>
  <si>
    <t>G2yHsQ9bkb</t>
  </si>
  <si>
    <t>G6tk52nL7z</t>
  </si>
  <si>
    <t>B6OWeNGLnc</t>
  </si>
  <si>
    <t>koQfwGzTtpz</t>
  </si>
  <si>
    <t>12.06.26</t>
  </si>
  <si>
    <t>13.06.26</t>
  </si>
  <si>
    <t>10.06.26 13.06.26</t>
  </si>
  <si>
    <t>CAVA</t>
  </si>
  <si>
    <t>KIV</t>
  </si>
  <si>
    <t>CNAVNA</t>
  </si>
  <si>
    <t>CAVNA</t>
  </si>
  <si>
    <t>Add not found</t>
  </si>
  <si>
    <t>Shifted</t>
  </si>
  <si>
    <t>14.06.26</t>
  </si>
  <si>
    <t>INDRAJIT RAMBHAU MULE</t>
  </si>
  <si>
    <t>SHRINATH HARICHANDRA BHAVAL</t>
  </si>
  <si>
    <t>MAYUR DWARKANATH GUJAR</t>
  </si>
  <si>
    <t>KALPANA KISAN WAGHMARE</t>
  </si>
  <si>
    <t>PHUGEWADI</t>
  </si>
  <si>
    <t>CHANDAN NAGAR</t>
  </si>
  <si>
    <t>MH14MY6501</t>
  </si>
  <si>
    <t>MH14LC4276</t>
  </si>
  <si>
    <t>MH14MG9420</t>
  </si>
  <si>
    <t>MH12WC1845</t>
  </si>
  <si>
    <t>CLASSIC 350 REDDITCH RED</t>
  </si>
  <si>
    <t>ENFIELD GUERRILLA YELLOW RIBBON</t>
  </si>
  <si>
    <t>498</t>
  </si>
  <si>
    <t>311</t>
  </si>
  <si>
    <t>275</t>
  </si>
  <si>
    <t>356</t>
  </si>
  <si>
    <t>321</t>
  </si>
  <si>
    <t>215</t>
  </si>
  <si>
    <t>218</t>
  </si>
  <si>
    <t>206</t>
  </si>
  <si>
    <t>500</t>
  </si>
  <si>
    <t>965</t>
  </si>
  <si>
    <t>291</t>
  </si>
  <si>
    <t>1100</t>
  </si>
  <si>
    <t>238</t>
  </si>
  <si>
    <t>207</t>
  </si>
  <si>
    <t>199</t>
  </si>
  <si>
    <t>273</t>
  </si>
  <si>
    <t>319</t>
  </si>
  <si>
    <t>283</t>
  </si>
  <si>
    <t>864</t>
  </si>
  <si>
    <t>160</t>
  </si>
  <si>
    <t>317</t>
  </si>
  <si>
    <t>1519</t>
  </si>
  <si>
    <t>284</t>
  </si>
  <si>
    <t>145</t>
  </si>
  <si>
    <t>232</t>
  </si>
  <si>
    <t>124</t>
  </si>
  <si>
    <t>616</t>
  </si>
  <si>
    <t>231</t>
  </si>
  <si>
    <t>998</t>
  </si>
  <si>
    <t>1719</t>
  </si>
  <si>
    <t>259</t>
  </si>
  <si>
    <t>1629</t>
  </si>
  <si>
    <t>791</t>
  </si>
  <si>
    <t>166</t>
  </si>
  <si>
    <t>2929</t>
  </si>
  <si>
    <t>3110</t>
  </si>
  <si>
    <t>906</t>
  </si>
  <si>
    <t>280</t>
  </si>
  <si>
    <t>2138</t>
  </si>
  <si>
    <t>860</t>
  </si>
  <si>
    <t>85</t>
  </si>
  <si>
    <t>255</t>
  </si>
  <si>
    <t>76</t>
  </si>
  <si>
    <t>1367</t>
  </si>
  <si>
    <t>554</t>
  </si>
  <si>
    <t>217</t>
  </si>
  <si>
    <t>92</t>
  </si>
  <si>
    <t>307</t>
  </si>
  <si>
    <t>200</t>
  </si>
  <si>
    <t>175</t>
  </si>
  <si>
    <t>72</t>
  </si>
  <si>
    <t>248</t>
  </si>
  <si>
    <t>68</t>
  </si>
  <si>
    <t>55</t>
  </si>
  <si>
    <t>882</t>
  </si>
  <si>
    <t>747</t>
  </si>
  <si>
    <t>70</t>
  </si>
  <si>
    <t>1569</t>
  </si>
  <si>
    <t>282</t>
  </si>
  <si>
    <t>398</t>
  </si>
  <si>
    <t>107</t>
  </si>
  <si>
    <t>1384</t>
  </si>
  <si>
    <t>216</t>
  </si>
  <si>
    <t>844</t>
  </si>
  <si>
    <t>192</t>
  </si>
  <si>
    <t>1326</t>
  </si>
  <si>
    <t>888</t>
  </si>
  <si>
    <t>234</t>
  </si>
  <si>
    <t>268</t>
  </si>
  <si>
    <t>230</t>
  </si>
  <si>
    <t>167</t>
  </si>
  <si>
    <t>154</t>
  </si>
  <si>
    <t>612</t>
  </si>
  <si>
    <t>1491</t>
  </si>
  <si>
    <t>1827</t>
  </si>
  <si>
    <t>895</t>
  </si>
  <si>
    <t>195</t>
  </si>
  <si>
    <t>65</t>
  </si>
  <si>
    <t>1193</t>
  </si>
  <si>
    <t>110</t>
  </si>
  <si>
    <t>645</t>
  </si>
  <si>
    <t>119</t>
  </si>
  <si>
    <t>527</t>
  </si>
  <si>
    <t>814</t>
  </si>
  <si>
    <t>0</t>
  </si>
  <si>
    <t>967</t>
  </si>
  <si>
    <t>3</t>
  </si>
  <si>
    <t>325</t>
  </si>
  <si>
    <t>1386</t>
  </si>
  <si>
    <t>304</t>
  </si>
  <si>
    <t>1230</t>
  </si>
  <si>
    <t>1128</t>
  </si>
  <si>
    <t>78</t>
  </si>
  <si>
    <t>194</t>
  </si>
  <si>
    <t>483</t>
  </si>
  <si>
    <t>1181</t>
  </si>
  <si>
    <t>1720</t>
  </si>
  <si>
    <t>219</t>
  </si>
  <si>
    <t>224</t>
  </si>
  <si>
    <t>495</t>
  </si>
  <si>
    <t>130</t>
  </si>
  <si>
    <t>403</t>
  </si>
  <si>
    <t>168</t>
  </si>
  <si>
    <t>468</t>
  </si>
  <si>
    <t>267</t>
  </si>
  <si>
    <t>201</t>
  </si>
  <si>
    <t>586</t>
  </si>
  <si>
    <t>81</t>
  </si>
  <si>
    <t>237</t>
  </si>
  <si>
    <t>156</t>
  </si>
  <si>
    <t>970</t>
  </si>
  <si>
    <t>297</t>
  </si>
  <si>
    <t>151</t>
  </si>
  <si>
    <t>163</t>
  </si>
  <si>
    <t>152</t>
  </si>
  <si>
    <t>986</t>
  </si>
  <si>
    <t>1156</t>
  </si>
  <si>
    <t>214</t>
  </si>
  <si>
    <t>190</t>
  </si>
  <si>
    <t>266</t>
  </si>
  <si>
    <t>149</t>
  </si>
  <si>
    <t>94</t>
  </si>
  <si>
    <t>1770</t>
  </si>
  <si>
    <t>735</t>
  </si>
  <si>
    <t>1159</t>
  </si>
  <si>
    <t>51</t>
  </si>
  <si>
    <t>272</t>
  </si>
  <si>
    <t>239</t>
  </si>
  <si>
    <t>125</t>
  </si>
  <si>
    <t>67</t>
  </si>
  <si>
    <t>911</t>
  </si>
  <si>
    <t>1086</t>
  </si>
  <si>
    <t>396</t>
  </si>
  <si>
    <t>128</t>
  </si>
  <si>
    <t>318</t>
  </si>
  <si>
    <t>572</t>
  </si>
  <si>
    <t>777</t>
  </si>
  <si>
    <t>409</t>
  </si>
  <si>
    <t>1158</t>
  </si>
  <si>
    <t>176</t>
  </si>
  <si>
    <t>674</t>
  </si>
  <si>
    <t>96</t>
  </si>
  <si>
    <t>369</t>
  </si>
  <si>
    <t>127</t>
  </si>
  <si>
    <t>484</t>
  </si>
  <si>
    <t>876</t>
  </si>
  <si>
    <t>1552</t>
  </si>
  <si>
    <t>408</t>
  </si>
  <si>
    <t>177</t>
  </si>
  <si>
    <t>1587</t>
  </si>
  <si>
    <t>326</t>
  </si>
  <si>
    <t>263</t>
  </si>
  <si>
    <t>147</t>
  </si>
  <si>
    <t>285</t>
  </si>
  <si>
    <t>2390</t>
  </si>
  <si>
    <t>35</t>
  </si>
  <si>
    <t>290</t>
  </si>
  <si>
    <t>62</t>
  </si>
  <si>
    <t>126</t>
  </si>
  <si>
    <t>359</t>
  </si>
  <si>
    <t>223</t>
  </si>
  <si>
    <t>1529</t>
  </si>
  <si>
    <t>153</t>
  </si>
  <si>
    <t>77</t>
  </si>
  <si>
    <t>139</t>
  </si>
  <si>
    <t>45</t>
  </si>
  <si>
    <t>95</t>
  </si>
  <si>
    <t>173</t>
  </si>
  <si>
    <t>928</t>
  </si>
  <si>
    <t>270</t>
  </si>
  <si>
    <t>136</t>
  </si>
  <si>
    <t>179</t>
  </si>
  <si>
    <t>242</t>
  </si>
  <si>
    <t>2052</t>
  </si>
  <si>
    <t>80</t>
  </si>
  <si>
    <t>1094</t>
  </si>
  <si>
    <t>138</t>
  </si>
  <si>
    <t>393</t>
  </si>
  <si>
    <t>308</t>
  </si>
  <si>
    <t>117</t>
  </si>
  <si>
    <t>412</t>
  </si>
  <si>
    <t>212</t>
  </si>
  <si>
    <t>112</t>
  </si>
  <si>
    <t>241</t>
  </si>
  <si>
    <t>727</t>
  </si>
  <si>
    <t>202</t>
  </si>
  <si>
    <t>182</t>
  </si>
  <si>
    <t>457</t>
  </si>
  <si>
    <t>804</t>
  </si>
  <si>
    <t>1207</t>
  </si>
  <si>
    <t>1201</t>
  </si>
  <si>
    <t>358</t>
  </si>
  <si>
    <t>802</t>
  </si>
  <si>
    <t>54</t>
  </si>
  <si>
    <t>312</t>
  </si>
  <si>
    <t>1416</t>
  </si>
  <si>
    <t>315</t>
  </si>
  <si>
    <t>1081</t>
  </si>
  <si>
    <t>2501</t>
  </si>
  <si>
    <t>74</t>
  </si>
  <si>
    <t>114</t>
  </si>
  <si>
    <t>764</t>
  </si>
  <si>
    <t>1190</t>
  </si>
  <si>
    <t>1593</t>
  </si>
  <si>
    <t>306</t>
  </si>
  <si>
    <t>104</t>
  </si>
  <si>
    <t>73</t>
  </si>
  <si>
    <t>946</t>
  </si>
  <si>
    <t>353</t>
  </si>
  <si>
    <t>181</t>
  </si>
  <si>
    <t>159</t>
  </si>
  <si>
    <t>135</t>
  </si>
  <si>
    <t>64</t>
  </si>
  <si>
    <t>488</t>
  </si>
  <si>
    <t>654</t>
  </si>
  <si>
    <t>1034</t>
  </si>
  <si>
    <t>204</t>
  </si>
  <si>
    <t>377</t>
  </si>
  <si>
    <t>1472</t>
  </si>
  <si>
    <t>261</t>
  </si>
  <si>
    <t>749</t>
  </si>
  <si>
    <t>226</t>
  </si>
  <si>
    <t>1031</t>
  </si>
  <si>
    <t>52</t>
  </si>
  <si>
    <t>63</t>
  </si>
  <si>
    <t>361</t>
  </si>
  <si>
    <t>868</t>
  </si>
  <si>
    <t>4273</t>
  </si>
  <si>
    <t>197</t>
  </si>
  <si>
    <t>116</t>
  </si>
  <si>
    <t>87</t>
  </si>
  <si>
    <t>79</t>
  </si>
  <si>
    <t>203</t>
  </si>
  <si>
    <t>511</t>
  </si>
  <si>
    <t>158</t>
  </si>
  <si>
    <t>350</t>
  </si>
  <si>
    <t>1269</t>
  </si>
  <si>
    <t>123</t>
  </si>
  <si>
    <t>532</t>
  </si>
  <si>
    <t>385</t>
  </si>
  <si>
    <t>422</t>
  </si>
  <si>
    <t>346</t>
  </si>
  <si>
    <t>894</t>
  </si>
  <si>
    <t>1321</t>
  </si>
  <si>
    <t>106</t>
  </si>
  <si>
    <t>246</t>
  </si>
  <si>
    <t>88</t>
  </si>
  <si>
    <t>471</t>
  </si>
  <si>
    <t>1058</t>
  </si>
  <si>
    <t>1879</t>
  </si>
  <si>
    <t>56</t>
  </si>
  <si>
    <t>1461</t>
  </si>
  <si>
    <t>952</t>
  </si>
  <si>
    <t>628</t>
  </si>
  <si>
    <t>1240</t>
  </si>
  <si>
    <t>765</t>
  </si>
  <si>
    <t>82</t>
  </si>
  <si>
    <t>162</t>
  </si>
  <si>
    <t>220</t>
  </si>
  <si>
    <t>132</t>
  </si>
  <si>
    <t>559</t>
  </si>
  <si>
    <t>333</t>
  </si>
  <si>
    <t>449</t>
  </si>
  <si>
    <t>100</t>
  </si>
  <si>
    <t>2205</t>
  </si>
  <si>
    <t>1317</t>
  </si>
  <si>
    <t>274</t>
  </si>
  <si>
    <t>1006</t>
  </si>
  <si>
    <t>487</t>
  </si>
  <si>
    <t>101</t>
  </si>
  <si>
    <t>233</t>
  </si>
  <si>
    <t>702</t>
  </si>
  <si>
    <t>914</t>
  </si>
  <si>
    <t>349</t>
  </si>
  <si>
    <t>741</t>
  </si>
  <si>
    <t>394.03</t>
  </si>
  <si>
    <t>141</t>
  </si>
  <si>
    <t>165</t>
  </si>
  <si>
    <t>97</t>
  </si>
  <si>
    <t>75</t>
  </si>
  <si>
    <t>143</t>
  </si>
  <si>
    <t>59</t>
  </si>
  <si>
    <t>243</t>
  </si>
  <si>
    <t>718</t>
  </si>
  <si>
    <t>61</t>
  </si>
  <si>
    <t>1782</t>
  </si>
  <si>
    <t>278</t>
  </si>
  <si>
    <t>1655</t>
  </si>
  <si>
    <t>395</t>
  </si>
  <si>
    <t>205</t>
  </si>
  <si>
    <t>1244</t>
  </si>
  <si>
    <t>2621</t>
  </si>
  <si>
    <t>1303</t>
  </si>
  <si>
    <t>227</t>
  </si>
  <si>
    <t>588</t>
  </si>
  <si>
    <t>98</t>
  </si>
  <si>
    <t>439</t>
  </si>
  <si>
    <t>57</t>
  </si>
  <si>
    <t>1183</t>
  </si>
  <si>
    <t>433</t>
  </si>
  <si>
    <t>714</t>
  </si>
  <si>
    <t>48</t>
  </si>
  <si>
    <t>1276</t>
  </si>
  <si>
    <t>146</t>
  </si>
  <si>
    <t>121</t>
  </si>
  <si>
    <t>365</t>
  </si>
  <si>
    <t>1194</t>
  </si>
  <si>
    <t>552</t>
  </si>
  <si>
    <t>210</t>
  </si>
  <si>
    <t>137</t>
  </si>
  <si>
    <t>815</t>
  </si>
  <si>
    <t>340</t>
  </si>
  <si>
    <t>531</t>
  </si>
  <si>
    <t>675</t>
  </si>
  <si>
    <t>172</t>
  </si>
  <si>
    <t>2931</t>
  </si>
  <si>
    <t>122</t>
  </si>
  <si>
    <t>83</t>
  </si>
  <si>
    <t>461</t>
  </si>
  <si>
    <t>470</t>
  </si>
  <si>
    <t>69</t>
  </si>
  <si>
    <t>108</t>
  </si>
  <si>
    <t>591</t>
  </si>
  <si>
    <t>134</t>
  </si>
  <si>
    <t>367</t>
  </si>
  <si>
    <t>373</t>
  </si>
  <si>
    <t>430</t>
  </si>
  <si>
    <t>89</t>
  </si>
  <si>
    <t>974</t>
  </si>
  <si>
    <t>922</t>
  </si>
  <si>
    <t>142</t>
  </si>
  <si>
    <t>113</t>
  </si>
  <si>
    <t>262</t>
  </si>
  <si>
    <t>374</t>
  </si>
  <si>
    <t>855</t>
  </si>
  <si>
    <t>798</t>
  </si>
  <si>
    <t>1251</t>
  </si>
  <si>
    <t>357</t>
  </si>
  <si>
    <t>93</t>
  </si>
  <si>
    <t>1755</t>
  </si>
  <si>
    <t>466</t>
  </si>
  <si>
    <t>46</t>
  </si>
  <si>
    <t>1708</t>
  </si>
  <si>
    <t>509</t>
  </si>
  <si>
    <t>111</t>
  </si>
  <si>
    <t>419</t>
  </si>
  <si>
    <t>332</t>
  </si>
  <si>
    <t>816</t>
  </si>
  <si>
    <t>53</t>
  </si>
  <si>
    <t>303</t>
  </si>
  <si>
    <t>437</t>
  </si>
  <si>
    <t>249</t>
  </si>
  <si>
    <t>2275</t>
  </si>
  <si>
    <t>161</t>
  </si>
  <si>
    <t>84</t>
  </si>
  <si>
    <t>66</t>
  </si>
  <si>
    <t>118</t>
  </si>
  <si>
    <t>502</t>
  </si>
  <si>
    <t>1185</t>
  </si>
  <si>
    <t>869</t>
  </si>
  <si>
    <t>189</t>
  </si>
  <si>
    <t>279</t>
  </si>
  <si>
    <t>708</t>
  </si>
  <si>
    <t>425</t>
  </si>
  <si>
    <t>871</t>
  </si>
  <si>
    <t>558</t>
  </si>
  <si>
    <t>758</t>
  </si>
  <si>
    <t>91</t>
  </si>
  <si>
    <t>504</t>
  </si>
  <si>
    <t>589</t>
  </si>
  <si>
    <t>50</t>
  </si>
  <si>
    <t>271</t>
  </si>
  <si>
    <t>129</t>
  </si>
  <si>
    <t>185</t>
  </si>
  <si>
    <t>445</t>
  </si>
  <si>
    <t>771</t>
  </si>
  <si>
    <t>476</t>
  </si>
  <si>
    <t>629</t>
  </si>
  <si>
    <t>676</t>
  </si>
  <si>
    <t>258</t>
  </si>
  <si>
    <t>44</t>
  </si>
  <si>
    <t>250</t>
  </si>
  <si>
    <t>228</t>
  </si>
  <si>
    <t>322</t>
  </si>
  <si>
    <t>625</t>
  </si>
  <si>
    <t>651</t>
  </si>
  <si>
    <t>164</t>
  </si>
  <si>
    <t>196</t>
  </si>
  <si>
    <t>1432</t>
  </si>
  <si>
    <t>1053</t>
  </si>
  <si>
    <t>945</t>
  </si>
  <si>
    <t>432</t>
  </si>
  <si>
    <t>701</t>
  </si>
  <si>
    <t>462</t>
  </si>
  <si>
    <t>34</t>
  </si>
  <si>
    <t>779</t>
  </si>
  <si>
    <t>743</t>
  </si>
  <si>
    <t>580</t>
  </si>
  <si>
    <t>342</t>
  </si>
  <si>
    <t>582</t>
  </si>
  <si>
    <t>251</t>
  </si>
  <si>
    <t>225</t>
  </si>
  <si>
    <t>370</t>
  </si>
  <si>
    <t>90</t>
  </si>
  <si>
    <t>799</t>
  </si>
  <si>
    <t>519</t>
  </si>
  <si>
    <t>99</t>
  </si>
  <si>
    <t>354</t>
  </si>
  <si>
    <t>486</t>
  </si>
  <si>
    <t>646</t>
  </si>
  <si>
    <t>752</t>
  </si>
  <si>
    <t>664</t>
  </si>
  <si>
    <t>818</t>
  </si>
  <si>
    <t>174</t>
  </si>
  <si>
    <t>178</t>
  </si>
  <si>
    <t>553</t>
  </si>
  <si>
    <t>1200</t>
  </si>
  <si>
    <t>41</t>
  </si>
  <si>
    <t>386</t>
  </si>
  <si>
    <t>404</t>
  </si>
  <si>
    <t>157</t>
  </si>
  <si>
    <t>515</t>
  </si>
  <si>
    <t>310</t>
  </si>
  <si>
    <t>314</t>
  </si>
  <si>
    <t>391</t>
  </si>
  <si>
    <t>327</t>
  </si>
  <si>
    <t>187</t>
  </si>
  <si>
    <t>497</t>
  </si>
  <si>
    <t>363</t>
  </si>
  <si>
    <t>155</t>
  </si>
  <si>
    <t>184</t>
  </si>
  <si>
    <t>288</t>
  </si>
  <si>
    <t>169</t>
  </si>
  <si>
    <t>240</t>
  </si>
  <si>
    <t>331</t>
  </si>
  <si>
    <t>7</t>
  </si>
  <si>
    <t>33</t>
  </si>
  <si>
    <t>2</t>
  </si>
  <si>
    <t>32</t>
  </si>
  <si>
    <t>6</t>
  </si>
  <si>
    <t>9</t>
  </si>
  <si>
    <t>5</t>
  </si>
  <si>
    <t>43</t>
  </si>
  <si>
    <t>40</t>
  </si>
  <si>
    <t>213</t>
  </si>
  <si>
    <t>38</t>
  </si>
  <si>
    <t>139.58</t>
  </si>
  <si>
    <t>133</t>
  </si>
  <si>
    <t>BoD8DEoiw7</t>
  </si>
  <si>
    <t>A22QKu4xZc</t>
  </si>
  <si>
    <t>BoBvnfRpYZz</t>
  </si>
  <si>
    <t>A2vL7qR4DM7</t>
  </si>
  <si>
    <t>BPAJLQj0BZm</t>
  </si>
  <si>
    <t>k21HioqB81</t>
  </si>
  <si>
    <t>B6tnCRcUVz</t>
  </si>
  <si>
    <t>B2k0XtMMYqz</t>
  </si>
  <si>
    <t>A2y5plNSkVc</t>
  </si>
  <si>
    <t>GPybghBjkyb</t>
  </si>
  <si>
    <t>GPf3Dq7Z1m</t>
  </si>
  <si>
    <t>koKXfvLpDJ7</t>
  </si>
  <si>
    <t>15.06.26</t>
  </si>
  <si>
    <t>As per relative cust expire</t>
  </si>
  <si>
    <t>Short add</t>
  </si>
  <si>
    <t xml:space="preserve">CAVA </t>
  </si>
  <si>
    <t>Entry restricted</t>
  </si>
  <si>
    <t>medical problem</t>
  </si>
  <si>
    <t>Financail problem</t>
  </si>
  <si>
    <t>Csutomer expire</t>
  </si>
  <si>
    <t>Add  not found</t>
  </si>
  <si>
    <t>Customer is job less</t>
  </si>
  <si>
    <t>Customer at village</t>
  </si>
  <si>
    <t>Always door lock</t>
  </si>
  <si>
    <t>BANK STABLE 15</t>
  </si>
  <si>
    <t>BANK RB 15</t>
  </si>
  <si>
    <t>KAILASH ATKARI</t>
  </si>
  <si>
    <t>VIJAY NIKAM</t>
  </si>
  <si>
    <t>TRAILS</t>
  </si>
  <si>
    <t>Y</t>
  </si>
  <si>
    <t>N</t>
  </si>
  <si>
    <t>16.06.26</t>
  </si>
  <si>
    <t>Custmer never meet at home</t>
  </si>
  <si>
    <t>not ready to pay charges</t>
  </si>
  <si>
    <t>BKT 4</t>
  </si>
  <si>
    <t>03.06.26 16.06.26</t>
  </si>
  <si>
    <t>SETT</t>
  </si>
  <si>
    <t>No such person</t>
  </si>
  <si>
    <t>Customer never meet at home  left msg with father</t>
  </si>
  <si>
    <t>Shifted to pune for job</t>
  </si>
  <si>
    <t>Shifted to bhosari</t>
  </si>
  <si>
    <t>Cust at village</t>
  </si>
  <si>
    <t>Cust at pune after marrage</t>
  </si>
  <si>
    <t>Medical problem</t>
  </si>
  <si>
    <t xml:space="preserve">Customer at solupar </t>
  </si>
  <si>
    <t>Alwayws door lock</t>
  </si>
  <si>
    <t>Shifted After marrage</t>
  </si>
  <si>
    <t>Cust at village nagar</t>
  </si>
  <si>
    <t xml:space="preserve">Left msg with brother </t>
  </si>
  <si>
    <t>17.06.26</t>
  </si>
  <si>
    <t>Customer shifted to karad</t>
  </si>
  <si>
    <t>Shifted left msg with relative</t>
  </si>
  <si>
    <t>NO Such person</t>
  </si>
  <si>
    <t>Cust at village meet relative</t>
  </si>
  <si>
    <t>no such person</t>
  </si>
  <si>
    <t xml:space="preserve">refuse to pay </t>
  </si>
  <si>
    <t>left msg with mother customer shifted from res</t>
  </si>
  <si>
    <t>a</t>
  </si>
  <si>
    <t>12.06.26 17.06.26</t>
  </si>
  <si>
    <t>C</t>
  </si>
  <si>
    <t>Entry not alowed</t>
  </si>
  <si>
    <t>BANK RB 17</t>
  </si>
  <si>
    <t>BANK STABLE 17</t>
  </si>
  <si>
    <t>refuse to pay</t>
  </si>
  <si>
    <t>Left msg with relative</t>
  </si>
  <si>
    <t xml:space="preserve">AS PER RELATIVEShifted </t>
  </si>
  <si>
    <t>Shited</t>
  </si>
  <si>
    <t>13.06.26 17.06.26</t>
  </si>
  <si>
    <t>18.06.26</t>
  </si>
  <si>
    <t>Shifted To chakn for job purpose</t>
  </si>
  <si>
    <t>Shifted left msg with father</t>
  </si>
  <si>
    <t>Cust at pune for edcuation Purpose</t>
  </si>
  <si>
    <t>vehicle damage</t>
  </si>
  <si>
    <t>Door lock</t>
  </si>
  <si>
    <t>NITP</t>
  </si>
  <si>
    <t>no intesntion to pay</t>
  </si>
  <si>
    <t xml:space="preserve">Visit cm residence address nobody knows cm in this building no such person </t>
  </si>
  <si>
    <t>Customer RTP financial problem</t>
  </si>
  <si>
    <t xml:space="preserve">1 emi paid </t>
  </si>
  <si>
    <t xml:space="preserve">Visited to customer at other place Customer already paid Rs. 5030/- by online payment mode </t>
  </si>
  <si>
    <t xml:space="preserve">Customer ptp on 14 june </t>
  </si>
  <si>
    <t xml:space="preserve">Customer is not staying with her family after marriage she is shifted to Naigaon near urali kanchan her vehicle used by her Husband Mr Ghode left message with her mother </t>
  </si>
  <si>
    <t xml:space="preserve">Visited Coustomer at other place PTP given by him </t>
  </si>
  <si>
    <t xml:space="preserve">Visited to Customers residence address and given PTP </t>
  </si>
  <si>
    <t xml:space="preserve"> M ptp cm not living kyc adrees</t>
  </si>
  <si>
    <t xml:space="preserve">Customer ptp on 20 june </t>
  </si>
  <si>
    <t xml:space="preserve">Visit cm residence address cm is not at home cm mother sd Two wheeler 3rd party </t>
  </si>
  <si>
    <t xml:space="preserve">Customer given address is short unable to trace </t>
  </si>
  <si>
    <t xml:space="preserve">Customer shifted from the given residency address </t>
  </si>
  <si>
    <t xml:space="preserve">Visit cm residence address cm make the payment tomorrow </t>
  </si>
  <si>
    <t xml:space="preserve">Visit cm residence address nobody knows cm in this area no such person </t>
  </si>
  <si>
    <t xml:space="preserve">Visited at customer residence address. Customer is shiffted other place. </t>
  </si>
  <si>
    <t xml:space="preserve">Meet customer building areas and he sd i will pay balance emi after 3/4 days. </t>
  </si>
  <si>
    <t xml:space="preserve">Visit cm residence address cm shifted confirm with neighbour </t>
  </si>
  <si>
    <t xml:space="preserve">Shift since 6 month </t>
  </si>
  <si>
    <t xml:space="preserve">Customer shifted from office address </t>
  </si>
  <si>
    <t>Visited at customer residence address. Customer not live here his relatives sd. Customer at village. Left message at home with relatives.</t>
  </si>
  <si>
    <t>Visit cm residence address cm does not live here he has given the flat on rent</t>
  </si>
  <si>
    <t>à¤ªà¤‚à¤¤</t>
  </si>
  <si>
    <t xml:space="preserve">Customer financial problem RTP </t>
  </si>
  <si>
    <t xml:space="preserve">Meet Father in law </t>
  </si>
  <si>
    <t xml:space="preserve">Left message at residence with husband </t>
  </si>
  <si>
    <t>Short address available</t>
  </si>
  <si>
    <t xml:space="preserve">Visited to Customers residence address but Entry restricted at Customers residence premises </t>
  </si>
  <si>
    <t xml:space="preserve">Promise to pay 25 Jun </t>
  </si>
  <si>
    <t xml:space="preserve">Visit cm residence address cm shifted lm with relative neighbour person </t>
  </si>
  <si>
    <t>Customer promise pay online 3200 on 21/06</t>
  </si>
  <si>
    <t xml:space="preserve">Shifted customer from residence address </t>
  </si>
  <si>
    <t xml:space="preserve">Cm wants settlement </t>
  </si>
  <si>
    <t xml:space="preserve">Left message customer father </t>
  </si>
  <si>
    <t xml:space="preserve">Short address available </t>
  </si>
  <si>
    <t xml:space="preserve">Visit cm residence address cm husband meet make the FC PTP today </t>
  </si>
  <si>
    <t xml:space="preserve">Customer address short </t>
  </si>
  <si>
    <t xml:space="preserve">Customer not available lm with relatives </t>
  </si>
  <si>
    <t>Visit cm residence address cm  shifted this place are going sra development scheme</t>
  </si>
  <si>
    <t>Customer promise pay online 3000 on 11/06</t>
  </si>
  <si>
    <t xml:space="preserve">Visited at customer given address but no buddy know customer this areas. </t>
  </si>
  <si>
    <t xml:space="preserve">Address short not found </t>
  </si>
  <si>
    <t xml:space="preserve">No entry without permission as per security </t>
  </si>
  <si>
    <t>Customer home visit customer promise to pay amount. 8000 ptp date 16.06.2026</t>
  </si>
  <si>
    <t xml:space="preserve">Visit cm residence address cm address not found  short address </t>
  </si>
  <si>
    <t xml:space="preserve">Visited Coustomer residence address met his brother and Left message </t>
  </si>
  <si>
    <t xml:space="preserve">Customer residence is lock </t>
  </si>
  <si>
    <t xml:space="preserve">cm mother meet market palace make the online payment today </t>
  </si>
  <si>
    <t>Customer promise pay online 4120 on 15/06</t>
  </si>
  <si>
    <t>Cm meet as market place</t>
  </si>
  <si>
    <t>Customer expire deadth certificate not provided</t>
  </si>
  <si>
    <t>16.06.26 18.06.26</t>
  </si>
  <si>
    <t>BANK STABLE 18</t>
  </si>
  <si>
    <t>CAVANA</t>
  </si>
  <si>
    <t>Customer neve meet at home</t>
  </si>
  <si>
    <t>19.06.26</t>
  </si>
  <si>
    <t>BUCKET 1</t>
  </si>
  <si>
    <t>BANK STABLE 20</t>
  </si>
  <si>
    <t>20.06.26</t>
  </si>
  <si>
    <t>BKT 3</t>
  </si>
  <si>
    <t>DIGICOLLTC</t>
  </si>
  <si>
    <t>OTGNGDID</t>
  </si>
  <si>
    <t>(blank)</t>
  </si>
  <si>
    <t>BKT 5</t>
  </si>
  <si>
    <r>
      <t xml:space="preserve">DRR FOR 65 % 1 </t>
    </r>
    <r>
      <rPr>
        <sz val="12"/>
        <color theme="1"/>
        <rFont val="Calibri"/>
        <family val="2"/>
        <scheme val="minor"/>
      </rPr>
      <t xml:space="preserve">DAYS </t>
    </r>
  </si>
  <si>
    <t>21.06.26</t>
  </si>
  <si>
    <t>22.06.26</t>
  </si>
  <si>
    <t>13.06.26 22.06.26</t>
  </si>
  <si>
    <t>L</t>
  </si>
  <si>
    <t>BUCKET 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</si>
</sst>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 #,##0.00_ ;_ * \-#,##0.00_ ;_ * &quot;-&quot;??_ ;_ @_ "/>
    <numFmt numFmtId="164" formatCode="0.0"/>
    <numFmt numFmtId="165" formatCode="#,##0.0"/>
    <numFmt numFmtId="166" formatCode="0.0%"/>
    <numFmt numFmtId="167" formatCode="[$-F800]dddd\,\ mmmm\ dd\,\ yyyy"/>
  </numFmts>
  <fonts count="33">
    <font>
      <sz val="11"/>
      <color theme="1"/>
      <name val="Calibri"/>
      <family val="2"/>
      <scheme val="minor"/>
    </font>
    <font>
      <b/>
      <sz val="11"/>
      <color theme="1"/>
      <name val="Calibri"/>
      <family val="2"/>
      <scheme val="minor"/>
    </font>
    <font>
      <b/>
      <sz val="12"/>
      <color theme="1"/>
      <name val="Calibri"/>
      <family val="2"/>
      <scheme val="minor"/>
    </font>
    <font>
      <b/>
      <sz val="10"/>
      <color theme="1"/>
      <name val="Calibri"/>
      <family val="2"/>
      <scheme val="minor"/>
    </font>
    <font>
      <sz val="11"/>
      <color theme="1"/>
      <name val="Calibri"/>
      <family val="2"/>
      <scheme val="minor"/>
    </font>
    <font>
      <sz val="13"/>
      <color theme="1"/>
      <name val="Calibri"/>
      <family val="2"/>
      <scheme val="minor"/>
    </font>
    <font>
      <sz val="9"/>
      <color theme="1"/>
      <name val="Calibri"/>
      <family val="2"/>
      <scheme val="minor"/>
    </font>
    <font>
      <sz val="8"/>
      <color theme="1"/>
      <name val="Calibri"/>
      <family val="2"/>
      <scheme val="minor"/>
    </font>
    <font>
      <sz val="10"/>
      <name val="Arial"/>
      <family val="2"/>
    </font>
    <font>
      <sz val="10"/>
      <color rgb="FFFF0000"/>
      <name val="Arial"/>
      <family val="2"/>
    </font>
    <font>
      <sz val="12"/>
      <color theme="1"/>
      <name val="Calibri"/>
      <family val="2"/>
      <scheme val="minor"/>
    </font>
    <font>
      <sz val="12"/>
      <name val="Arial"/>
      <family val="2"/>
    </font>
    <font>
      <sz val="10"/>
      <color theme="1"/>
      <name val="Tahoma"/>
      <family val="2"/>
    </font>
    <font>
      <b/>
      <u/>
      <sz val="10"/>
      <color theme="1"/>
      <name val="Calibri"/>
      <family val="2"/>
      <scheme val="minor"/>
    </font>
    <font>
      <sz val="12"/>
      <color theme="1" tint="4.9989318521683403E-2"/>
      <name val="Calibri"/>
      <family val="2"/>
      <scheme val="minor"/>
    </font>
    <font>
      <b/>
      <sz val="13"/>
      <color theme="3"/>
      <name val="Calibri"/>
      <family val="2"/>
      <scheme val="minor"/>
    </font>
    <font>
      <b/>
      <sz val="12"/>
      <name val="Calibri"/>
      <family val="2"/>
      <scheme val="minor"/>
    </font>
    <font>
      <sz val="11"/>
      <name val="Calibri"/>
      <family val="2"/>
      <scheme val="minor"/>
    </font>
    <font>
      <sz val="13"/>
      <color theme="3"/>
      <name val="Calibri"/>
      <family val="2"/>
      <scheme val="minor"/>
    </font>
    <font>
      <sz val="15"/>
      <color theme="1"/>
      <name val="Calibri"/>
      <family val="2"/>
      <scheme val="minor"/>
    </font>
    <font>
      <u/>
      <sz val="12"/>
      <color theme="1"/>
      <name val="Calibri"/>
      <family val="2"/>
      <scheme val="minor"/>
    </font>
    <font>
      <sz val="24"/>
      <color theme="1"/>
      <name val="Calibri"/>
      <family val="2"/>
      <scheme val="minor"/>
    </font>
    <font>
      <sz val="10"/>
      <color theme="1"/>
      <name val="Calibri"/>
      <family val="2"/>
      <scheme val="minor"/>
    </font>
    <font>
      <u/>
      <sz val="15"/>
      <color theme="1"/>
      <name val="Calibri"/>
      <family val="2"/>
      <scheme val="minor"/>
    </font>
    <font>
      <u/>
      <sz val="11"/>
      <color theme="1"/>
      <name val="Calibri"/>
      <family val="2"/>
      <scheme val="minor"/>
    </font>
    <font>
      <b/>
      <u/>
      <sz val="11"/>
      <color theme="1"/>
      <name val="Calibri"/>
      <family val="2"/>
      <scheme val="minor"/>
    </font>
    <font>
      <b/>
      <sz val="15"/>
      <color theme="1"/>
      <name val="Calibri"/>
      <family val="2"/>
      <scheme val="minor"/>
    </font>
    <font>
      <b/>
      <sz val="11"/>
      <color theme="0"/>
      <name val="Calibri"/>
      <family val="2"/>
      <scheme val="minor"/>
    </font>
    <font>
      <sz val="11"/>
      <color theme="0"/>
      <name val="Calibri"/>
      <family val="2"/>
      <scheme val="minor"/>
    </font>
    <font>
      <b/>
      <sz val="9"/>
      <color theme="0"/>
      <name val="Calibri"/>
      <family val="2"/>
      <scheme val="minor"/>
    </font>
    <font>
      <b/>
      <sz val="13"/>
      <color theme="1"/>
      <name val="Calibri"/>
      <family val="2"/>
      <scheme val="minor"/>
    </font>
    <font>
      <sz val="11"/>
      <color theme="1"/>
      <name val="Calibri"/>
      <family val="2"/>
      <scheme val="minor"/>
    </font>
    <font>
      <sz val="11"/>
      <color rgb="FF666666"/>
      <name val="Inter"/>
    </font>
  </fonts>
  <fills count="16">
    <fill>
      <patternFill patternType="none"/>
    </fill>
    <fill>
      <patternFill patternType="gray125"/>
    </fill>
    <fill>
      <patternFill patternType="solid">
        <fgColor theme="7" tint="0.79998168889431442"/>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rgb="FFFFFF00"/>
        <bgColor indexed="64"/>
      </patternFill>
    </fill>
    <fill>
      <patternFill patternType="solid">
        <fgColor theme="4" tint="0.79998168889431442"/>
        <bgColor indexed="64"/>
      </patternFill>
    </fill>
    <fill>
      <patternFill patternType="solid">
        <fgColor theme="6"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rgb="FF0070C0"/>
        <bgColor indexed="64"/>
      </patternFill>
    </fill>
    <fill>
      <patternFill patternType="solid">
        <fgColor theme="3" tint="0.79998168889431442"/>
        <bgColor indexed="64"/>
      </patternFill>
    </fill>
    <fill>
      <patternFill patternType="solid">
        <fgColor theme="5" tint="0.59999389629810485"/>
        <bgColor theme="4" tint="0.59999389629810485"/>
      </patternFill>
    </fill>
  </fills>
  <borders count="74">
    <border>
      <left/>
      <right/>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style="medium">
        <color indexed="64"/>
      </right>
      <top style="thin">
        <color indexed="64"/>
      </top>
      <bottom style="thin">
        <color indexed="64"/>
      </bottom>
      <diagonal/>
    </border>
    <border>
      <left/>
      <right style="thin">
        <color indexed="64"/>
      </right>
      <top style="thin">
        <color indexed="64"/>
      </top>
      <bottom style="thin">
        <color indexed="64"/>
      </bottom>
      <diagonal/>
    </border>
    <border>
      <left/>
      <right style="medium">
        <color indexed="64"/>
      </right>
      <top/>
      <bottom style="thin">
        <color indexed="64"/>
      </bottom>
      <diagonal/>
    </border>
    <border>
      <left/>
      <right style="medium">
        <color indexed="64"/>
      </right>
      <top style="medium">
        <color indexed="64"/>
      </top>
      <bottom style="thin">
        <color indexed="64"/>
      </bottom>
      <diagonal/>
    </border>
    <border>
      <left/>
      <right style="medium">
        <color indexed="64"/>
      </right>
      <top style="medium">
        <color indexed="64"/>
      </top>
      <bottom/>
      <diagonal/>
    </border>
    <border>
      <left style="thin">
        <color indexed="64"/>
      </left>
      <right style="thin">
        <color indexed="64"/>
      </right>
      <top style="thin">
        <color indexed="64"/>
      </top>
      <bottom/>
      <diagonal/>
    </border>
    <border>
      <left/>
      <right style="thin">
        <color indexed="64"/>
      </right>
      <top/>
      <bottom/>
      <diagonal/>
    </border>
    <border>
      <left/>
      <right/>
      <top/>
      <bottom style="thick">
        <color theme="4" tint="0.499984740745262"/>
      </bottom>
      <diagonal/>
    </border>
    <border>
      <left/>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right style="medium">
        <color indexed="64"/>
      </right>
      <top style="medium">
        <color indexed="64"/>
      </top>
      <bottom style="medium">
        <color indexed="64"/>
      </bottom>
      <diagonal/>
    </border>
    <border>
      <left style="thin">
        <color indexed="64"/>
      </left>
      <right style="medium">
        <color indexed="64"/>
      </right>
      <top/>
      <bottom style="thin">
        <color indexed="64"/>
      </bottom>
      <diagonal/>
    </border>
    <border>
      <left style="thin">
        <color indexed="64"/>
      </left>
      <right style="medium">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rgb="FF999999"/>
      </right>
      <top/>
      <bottom/>
      <diagonal/>
    </border>
    <border>
      <left style="thin">
        <color rgb="FF999999"/>
      </left>
      <right/>
      <top/>
      <bottom/>
      <diagonal/>
    </border>
    <border>
      <left style="medium">
        <color indexed="64"/>
      </left>
      <right/>
      <top style="medium">
        <color indexed="64"/>
      </top>
      <bottom style="medium">
        <color indexed="64"/>
      </bottom>
      <diagonal/>
    </border>
    <border>
      <left style="thin">
        <color indexed="65"/>
      </left>
      <right/>
      <top/>
      <bottom style="thin">
        <color indexed="64"/>
      </bottom>
      <diagonal/>
    </border>
    <border>
      <left/>
      <right/>
      <top style="medium">
        <color indexed="64"/>
      </top>
      <bottom style="medium">
        <color indexed="64"/>
      </bottom>
      <diagonal/>
    </border>
    <border>
      <left style="medium">
        <color indexed="64"/>
      </left>
      <right/>
      <top/>
      <bottom/>
      <diagonal/>
    </border>
    <border>
      <left style="medium">
        <color indexed="64"/>
      </left>
      <right style="thin">
        <color indexed="64"/>
      </right>
      <top style="thin">
        <color indexed="64"/>
      </top>
      <bottom style="medium">
        <color indexed="64"/>
      </bottom>
      <diagonal/>
    </border>
    <border>
      <left style="thin">
        <color rgb="FF999999"/>
      </left>
      <right/>
      <top style="thin">
        <color rgb="FF999999"/>
      </top>
      <bottom style="thin">
        <color indexed="64"/>
      </bottom>
      <diagonal/>
    </border>
    <border>
      <left style="thin">
        <color indexed="65"/>
      </left>
      <right/>
      <top style="thin">
        <color rgb="FF999999"/>
      </top>
      <bottom style="thin">
        <color indexed="64"/>
      </bottom>
      <diagonal/>
    </border>
    <border>
      <left style="thin">
        <color indexed="64"/>
      </left>
      <right style="thin">
        <color indexed="64"/>
      </right>
      <top/>
      <bottom/>
      <diagonal/>
    </border>
    <border>
      <left style="thin">
        <color rgb="FF999999"/>
      </left>
      <right style="thin">
        <color rgb="FF999999"/>
      </right>
      <top style="thin">
        <color rgb="FF999999"/>
      </top>
      <bottom style="thin">
        <color rgb="FF999999"/>
      </bottom>
      <diagonal/>
    </border>
    <border>
      <left style="thin">
        <color rgb="FF999999"/>
      </left>
      <right style="medium">
        <color indexed="64"/>
      </right>
      <top style="medium">
        <color indexed="64"/>
      </top>
      <bottom style="thin">
        <color indexed="64"/>
      </bottom>
      <diagonal/>
    </border>
    <border>
      <left style="thin">
        <color indexed="64"/>
      </left>
      <right style="medium">
        <color indexed="64"/>
      </right>
      <top/>
      <bottom/>
      <diagonal/>
    </border>
    <border>
      <left style="thin">
        <color indexed="65"/>
      </left>
      <right/>
      <top/>
      <bottom/>
      <diagonal/>
    </border>
    <border>
      <left style="thin">
        <color indexed="64"/>
      </left>
      <right style="medium">
        <color indexed="64"/>
      </right>
      <top style="medium">
        <color indexed="64"/>
      </top>
      <bottom/>
      <diagonal/>
    </border>
    <border>
      <left/>
      <right style="thin">
        <color indexed="64"/>
      </right>
      <top style="medium">
        <color indexed="64"/>
      </top>
      <bottom/>
      <diagonal/>
    </border>
    <border>
      <left style="thin">
        <color indexed="65"/>
      </left>
      <right style="thin">
        <color rgb="FF999999"/>
      </right>
      <top style="thin">
        <color rgb="FF999999"/>
      </top>
      <bottom/>
      <diagonal/>
    </border>
    <border>
      <left style="medium">
        <color indexed="64"/>
      </left>
      <right/>
      <top style="medium">
        <color indexed="64"/>
      </top>
      <bottom/>
      <diagonal/>
    </border>
    <border>
      <left/>
      <right/>
      <top style="medium">
        <color indexed="64"/>
      </top>
      <bottom/>
      <diagonal/>
    </border>
    <border>
      <left style="thin">
        <color rgb="FF999999"/>
      </left>
      <right style="medium">
        <color indexed="64"/>
      </right>
      <top style="medium">
        <color indexed="64"/>
      </top>
      <bottom/>
      <diagonal/>
    </border>
    <border>
      <left style="thin">
        <color rgb="FF999999"/>
      </left>
      <right style="medium">
        <color indexed="64"/>
      </right>
      <top/>
      <bottom/>
      <diagonal/>
    </border>
    <border>
      <left style="thin">
        <color rgb="FFABABAB"/>
      </left>
      <right/>
      <top style="thin">
        <color rgb="FFABABAB"/>
      </top>
      <bottom/>
      <diagonal/>
    </border>
    <border>
      <left style="thin">
        <color rgb="FFABABAB"/>
      </left>
      <right/>
      <top/>
      <bottom/>
      <diagonal/>
    </border>
    <border>
      <left style="thin">
        <color rgb="FFABABAB"/>
      </left>
      <right style="thin">
        <color rgb="FFABABAB"/>
      </right>
      <top style="thin">
        <color rgb="FFABABAB"/>
      </top>
      <bottom style="thin">
        <color rgb="FFABABAB"/>
      </bottom>
      <diagonal/>
    </border>
    <border>
      <left style="thin">
        <color rgb="FFABABAB"/>
      </left>
      <right/>
      <top style="thin">
        <color rgb="FFABABAB"/>
      </top>
      <bottom style="thin">
        <color indexed="64"/>
      </bottom>
      <diagonal/>
    </border>
    <border>
      <left style="thin">
        <color indexed="65"/>
      </left>
      <right/>
      <top style="thin">
        <color rgb="FFABABAB"/>
      </top>
      <bottom style="thin">
        <color indexed="64"/>
      </bottom>
      <diagonal/>
    </border>
    <border>
      <left style="thin">
        <color indexed="65"/>
      </left>
      <right style="thin">
        <color rgb="FFABABAB"/>
      </right>
      <top style="thin">
        <color rgb="FFABABAB"/>
      </top>
      <bottom style="thin">
        <color indexed="64"/>
      </bottom>
      <diagonal/>
    </border>
    <border>
      <left/>
      <right style="thin">
        <color rgb="FFABABAB"/>
      </right>
      <top/>
      <bottom/>
      <diagonal/>
    </border>
    <border>
      <left style="thin">
        <color rgb="FFABABAB"/>
      </left>
      <right/>
      <top/>
      <bottom style="thin">
        <color indexed="64"/>
      </bottom>
      <diagonal/>
    </border>
    <border>
      <left style="thin">
        <color rgb="FFABABAB"/>
      </left>
      <right style="medium">
        <color indexed="64"/>
      </right>
      <top style="medium">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style="thin">
        <color indexed="64"/>
      </right>
      <top/>
      <bottom/>
      <diagonal/>
    </border>
    <border>
      <left style="thin">
        <color indexed="65"/>
      </left>
      <right style="thin">
        <color rgb="FFABABAB"/>
      </right>
      <top style="thin">
        <color rgb="FFABABAB"/>
      </top>
      <bottom/>
      <diagonal/>
    </border>
    <border>
      <left/>
      <right/>
      <top/>
      <bottom style="medium">
        <color indexed="64"/>
      </bottom>
      <diagonal/>
    </border>
  </borders>
  <cellStyleXfs count="7">
    <xf numFmtId="0" fontId="0" fillId="0" borderId="0"/>
    <xf numFmtId="9" fontId="4" fillId="0" borderId="0" applyFont="0" applyFill="0" applyBorder="0" applyAlignment="0" applyProtection="0"/>
    <xf numFmtId="0" fontId="8" fillId="0" borderId="0"/>
    <xf numFmtId="0" fontId="4" fillId="0" borderId="0"/>
    <xf numFmtId="43" fontId="4" fillId="0" borderId="0" applyFont="0" applyFill="0" applyBorder="0" applyAlignment="0" applyProtection="0"/>
    <xf numFmtId="0" fontId="15" fillId="0" borderId="23" applyNumberFormat="0" applyFill="0" applyAlignment="0" applyProtection="0"/>
    <xf numFmtId="0" fontId="8" fillId="0" borderId="0" applyNumberFormat="0" applyFill="0" applyBorder="0" applyAlignment="0" applyProtection="0"/>
  </cellStyleXfs>
  <cellXfs count="424">
    <xf numFmtId="0" fontId="0" fillId="0" borderId="0" xfId="0"/>
    <xf numFmtId="0" fontId="0" fillId="0" borderId="3" xfId="0" applyBorder="1" applyAlignment="1">
      <alignment horizontal="center" vertical="center"/>
    </xf>
    <xf numFmtId="0" fontId="0" fillId="0" borderId="4" xfId="0" applyBorder="1" applyAlignment="1">
      <alignment horizontal="center" vertical="center"/>
    </xf>
    <xf numFmtId="0" fontId="0" fillId="0" borderId="0" xfId="0" applyAlignment="1">
      <alignment horizontal="center" vertical="center"/>
    </xf>
    <xf numFmtId="0" fontId="6" fillId="0" borderId="14" xfId="0" applyFont="1" applyBorder="1" applyAlignment="1">
      <alignment horizontal="center" vertical="center"/>
    </xf>
    <xf numFmtId="166" fontId="0" fillId="0" borderId="14" xfId="0" applyNumberFormat="1" applyBorder="1" applyAlignment="1">
      <alignment horizontal="center"/>
    </xf>
    <xf numFmtId="0" fontId="0" fillId="0" borderId="0" xfId="0" applyAlignment="1">
      <alignment horizontal="center"/>
    </xf>
    <xf numFmtId="0" fontId="0" fillId="0" borderId="14" xfId="0" applyBorder="1" applyAlignment="1">
      <alignment horizontal="center"/>
    </xf>
    <xf numFmtId="0" fontId="0" fillId="0" borderId="0" xfId="0" applyAlignment="1">
      <alignment horizontal="left" vertical="center"/>
    </xf>
    <xf numFmtId="0" fontId="0" fillId="0" borderId="0" xfId="0" applyAlignment="1">
      <alignment horizontal="left"/>
    </xf>
    <xf numFmtId="0" fontId="10" fillId="0" borderId="0" xfId="0" applyFont="1"/>
    <xf numFmtId="0" fontId="10" fillId="0" borderId="14" xfId="0" applyFont="1" applyBorder="1" applyAlignment="1">
      <alignment horizontal="center" vertical="center"/>
    </xf>
    <xf numFmtId="1" fontId="10" fillId="5" borderId="0" xfId="3" applyNumberFormat="1" applyFont="1" applyFill="1" applyAlignment="1">
      <alignment horizontal="center" vertical="center"/>
    </xf>
    <xf numFmtId="1" fontId="11" fillId="0" borderId="16" xfId="1" applyNumberFormat="1" applyFont="1" applyBorder="1" applyAlignment="1">
      <alignment horizontal="center" vertical="center"/>
    </xf>
    <xf numFmtId="164" fontId="11" fillId="0" borderId="16" xfId="1" applyNumberFormat="1" applyFont="1" applyBorder="1" applyAlignment="1">
      <alignment horizontal="center" vertical="center"/>
    </xf>
    <xf numFmtId="164" fontId="11" fillId="0" borderId="14" xfId="1" applyNumberFormat="1" applyFont="1" applyBorder="1" applyAlignment="1">
      <alignment horizontal="center" vertical="center"/>
    </xf>
    <xf numFmtId="166" fontId="2" fillId="0" borderId="14" xfId="3" applyNumberFormat="1" applyFont="1" applyBorder="1" applyAlignment="1">
      <alignment horizontal="center" vertical="center"/>
    </xf>
    <xf numFmtId="0" fontId="10" fillId="0" borderId="17" xfId="3" applyFont="1" applyBorder="1" applyAlignment="1">
      <alignment horizontal="center" vertical="center"/>
    </xf>
    <xf numFmtId="0" fontId="11" fillId="0" borderId="16" xfId="2" applyFont="1" applyBorder="1" applyAlignment="1">
      <alignment horizontal="center" vertical="center"/>
    </xf>
    <xf numFmtId="0" fontId="10" fillId="6" borderId="4" xfId="0" applyFont="1" applyFill="1" applyBorder="1" applyAlignment="1">
      <alignment horizontal="center" vertical="center"/>
    </xf>
    <xf numFmtId="0" fontId="10" fillId="6" borderId="3" xfId="0" applyFont="1" applyFill="1" applyBorder="1" applyAlignment="1">
      <alignment horizontal="center" vertical="center"/>
    </xf>
    <xf numFmtId="0" fontId="10" fillId="6" borderId="9" xfId="0" applyFont="1" applyFill="1" applyBorder="1" applyAlignment="1">
      <alignment horizontal="center" vertical="center"/>
    </xf>
    <xf numFmtId="0" fontId="10" fillId="0" borderId="0" xfId="0" applyFont="1" applyAlignment="1">
      <alignment horizontal="left"/>
    </xf>
    <xf numFmtId="0" fontId="10" fillId="0" borderId="12" xfId="0" applyFont="1" applyBorder="1" applyAlignment="1">
      <alignment horizontal="center"/>
    </xf>
    <xf numFmtId="0" fontId="10" fillId="0" borderId="11" xfId="0" applyFont="1" applyBorder="1" applyAlignment="1">
      <alignment horizontal="center"/>
    </xf>
    <xf numFmtId="1" fontId="11" fillId="0" borderId="0" xfId="1" applyNumberFormat="1" applyFont="1" applyBorder="1" applyAlignment="1">
      <alignment horizontal="center" vertical="center"/>
    </xf>
    <xf numFmtId="164" fontId="11" fillId="0" borderId="18" xfId="1" applyNumberFormat="1" applyFont="1" applyBorder="1" applyAlignment="1">
      <alignment horizontal="center" vertical="center"/>
    </xf>
    <xf numFmtId="0" fontId="10" fillId="0" borderId="10" xfId="0" applyFont="1" applyBorder="1" applyAlignment="1">
      <alignment horizontal="center"/>
    </xf>
    <xf numFmtId="0" fontId="10" fillId="0" borderId="0" xfId="0" applyFont="1" applyAlignment="1">
      <alignment horizontal="center"/>
    </xf>
    <xf numFmtId="0" fontId="0" fillId="0" borderId="0" xfId="0" pivotButton="1"/>
    <xf numFmtId="0" fontId="10" fillId="0" borderId="0" xfId="0" pivotButton="1" applyFont="1"/>
    <xf numFmtId="9" fontId="10" fillId="5" borderId="0" xfId="3" applyNumberFormat="1" applyFont="1" applyFill="1" applyAlignment="1">
      <alignment horizontal="center" vertical="center"/>
    </xf>
    <xf numFmtId="0" fontId="12" fillId="0" borderId="0" xfId="3" applyFont="1" applyAlignment="1">
      <alignment horizontal="center" vertical="center" wrapText="1"/>
    </xf>
    <xf numFmtId="0" fontId="12" fillId="0" borderId="19" xfId="3" applyFont="1" applyBorder="1" applyAlignment="1">
      <alignment horizontal="center" vertical="center" wrapText="1"/>
    </xf>
    <xf numFmtId="0" fontId="13" fillId="6" borderId="20" xfId="3" applyFont="1" applyFill="1" applyBorder="1" applyAlignment="1">
      <alignment horizontal="center" vertical="center"/>
    </xf>
    <xf numFmtId="0" fontId="13" fillId="6" borderId="14" xfId="3" applyFont="1" applyFill="1" applyBorder="1" applyAlignment="1">
      <alignment horizontal="center" vertical="center"/>
    </xf>
    <xf numFmtId="0" fontId="3" fillId="6" borderId="17" xfId="3" applyFont="1" applyFill="1" applyBorder="1" applyAlignment="1">
      <alignment horizontal="center" vertical="center"/>
    </xf>
    <xf numFmtId="0" fontId="13" fillId="6" borderId="7" xfId="3" applyFont="1" applyFill="1" applyBorder="1" applyAlignment="1">
      <alignment horizontal="center" vertical="center"/>
    </xf>
    <xf numFmtId="0" fontId="3" fillId="6" borderId="13" xfId="0" applyFont="1" applyFill="1" applyBorder="1" applyAlignment="1">
      <alignment horizontal="center" vertical="center"/>
    </xf>
    <xf numFmtId="0" fontId="10" fillId="0" borderId="9" xfId="0" pivotButton="1" applyFont="1" applyBorder="1" applyAlignment="1">
      <alignment horizontal="center" vertical="center"/>
    </xf>
    <xf numFmtId="0" fontId="0" fillId="0" borderId="0" xfId="0" pivotButton="1" applyAlignment="1">
      <alignment horizontal="center" vertical="center"/>
    </xf>
    <xf numFmtId="0" fontId="10" fillId="0" borderId="0" xfId="0" applyFont="1" applyAlignment="1">
      <alignment horizontal="center" vertical="center"/>
    </xf>
    <xf numFmtId="0" fontId="10" fillId="0" borderId="0" xfId="0" pivotButton="1" applyFont="1" applyAlignment="1">
      <alignment horizontal="center" vertical="center"/>
    </xf>
    <xf numFmtId="0" fontId="11" fillId="0" borderId="12" xfId="2" applyFont="1" applyBorder="1" applyAlignment="1">
      <alignment horizontal="center" wrapText="1"/>
    </xf>
    <xf numFmtId="0" fontId="10" fillId="0" borderId="0" xfId="3" applyFont="1" applyAlignment="1">
      <alignment horizontal="center" vertical="center"/>
    </xf>
    <xf numFmtId="0" fontId="11" fillId="6" borderId="0" xfId="2" applyFont="1" applyFill="1"/>
    <xf numFmtId="0" fontId="10" fillId="6" borderId="0" xfId="3" applyFont="1" applyFill="1" applyAlignment="1">
      <alignment horizontal="center"/>
    </xf>
    <xf numFmtId="0" fontId="10" fillId="6" borderId="0" xfId="0" applyFont="1" applyFill="1" applyAlignment="1">
      <alignment horizontal="center"/>
    </xf>
    <xf numFmtId="0" fontId="2" fillId="0" borderId="0" xfId="0" applyFont="1" applyAlignment="1">
      <alignment horizontal="center" vertical="center"/>
    </xf>
    <xf numFmtId="0" fontId="11" fillId="0" borderId="0" xfId="2" applyFont="1"/>
    <xf numFmtId="0" fontId="11" fillId="0" borderId="10" xfId="2" applyFont="1" applyBorder="1" applyAlignment="1">
      <alignment horizontal="center" wrapText="1"/>
    </xf>
    <xf numFmtId="0" fontId="10" fillId="0" borderId="21" xfId="3" applyFont="1" applyBorder="1" applyAlignment="1">
      <alignment horizontal="center" vertical="center"/>
    </xf>
    <xf numFmtId="3" fontId="10" fillId="0" borderId="0" xfId="3" applyNumberFormat="1" applyFont="1" applyAlignment="1">
      <alignment horizontal="center" vertical="center"/>
    </xf>
    <xf numFmtId="0" fontId="14" fillId="0" borderId="0" xfId="3" applyFont="1" applyAlignment="1">
      <alignment horizontal="center" vertical="center"/>
    </xf>
    <xf numFmtId="0" fontId="10" fillId="0" borderId="22" xfId="0" pivotButton="1" applyFont="1" applyBorder="1" applyAlignment="1">
      <alignment horizontal="center" vertical="center"/>
    </xf>
    <xf numFmtId="0" fontId="0" fillId="0" borderId="0" xfId="0" applyProtection="1">
      <protection locked="0"/>
    </xf>
    <xf numFmtId="0" fontId="0" fillId="0" borderId="0" xfId="0" applyAlignment="1" applyProtection="1">
      <alignment horizontal="center" vertical="center"/>
      <protection locked="0"/>
    </xf>
    <xf numFmtId="0" fontId="0" fillId="0" borderId="24" xfId="0" applyBorder="1" applyAlignment="1">
      <alignment horizontal="center" vertical="center"/>
    </xf>
    <xf numFmtId="0" fontId="0" fillId="0" borderId="9" xfId="0" applyBorder="1" applyAlignment="1">
      <alignment horizontal="center" vertical="center"/>
    </xf>
    <xf numFmtId="0" fontId="0" fillId="0" borderId="13" xfId="0" applyBorder="1" applyAlignment="1">
      <alignment horizontal="center" vertical="center"/>
    </xf>
    <xf numFmtId="0" fontId="0" fillId="7" borderId="9" xfId="0" applyFill="1" applyBorder="1" applyAlignment="1">
      <alignment horizontal="center" vertical="center" wrapText="1"/>
    </xf>
    <xf numFmtId="0" fontId="0" fillId="0" borderId="25" xfId="0" applyBorder="1" applyAlignment="1">
      <alignment horizontal="center" vertical="center"/>
    </xf>
    <xf numFmtId="2" fontId="0" fillId="0" borderId="26" xfId="0" applyNumberFormat="1" applyBorder="1" applyAlignment="1">
      <alignment horizontal="center" vertical="center"/>
    </xf>
    <xf numFmtId="0" fontId="0" fillId="0" borderId="27" xfId="0" applyBorder="1" applyAlignment="1">
      <alignment horizontal="center" vertical="center"/>
    </xf>
    <xf numFmtId="0" fontId="0" fillId="0" borderId="28" xfId="0" applyBorder="1" applyAlignment="1">
      <alignment horizontal="center" vertical="center"/>
    </xf>
    <xf numFmtId="3" fontId="0" fillId="0" borderId="29" xfId="0" applyNumberFormat="1" applyBorder="1" applyAlignment="1">
      <alignment horizontal="center" vertical="center"/>
    </xf>
    <xf numFmtId="3" fontId="0" fillId="0" borderId="14" xfId="0" applyNumberFormat="1" applyBorder="1" applyAlignment="1">
      <alignment horizontal="center" vertical="center"/>
    </xf>
    <xf numFmtId="3" fontId="0" fillId="0" borderId="30" xfId="0" applyNumberFormat="1" applyBorder="1" applyAlignment="1">
      <alignment horizontal="center" vertical="center"/>
    </xf>
    <xf numFmtId="2" fontId="0" fillId="3" borderId="27" xfId="0" applyNumberFormat="1" applyFill="1" applyBorder="1" applyAlignment="1">
      <alignment horizontal="center" vertical="center"/>
    </xf>
    <xf numFmtId="9" fontId="4" fillId="0" borderId="0" xfId="6" applyNumberFormat="1" applyFont="1" applyFill="1" applyBorder="1" applyAlignment="1">
      <alignment horizontal="center" vertical="center"/>
    </xf>
    <xf numFmtId="9" fontId="0" fillId="0" borderId="0" xfId="1" applyFont="1" applyBorder="1"/>
    <xf numFmtId="0" fontId="0" fillId="0" borderId="29" xfId="0" applyBorder="1" applyAlignment="1">
      <alignment horizontal="center" vertical="center"/>
    </xf>
    <xf numFmtId="0" fontId="0" fillId="0" borderId="14" xfId="0" applyBorder="1" applyAlignment="1">
      <alignment horizontal="center" vertical="center"/>
    </xf>
    <xf numFmtId="0" fontId="0" fillId="0" borderId="30" xfId="0" applyBorder="1" applyAlignment="1">
      <alignment horizontal="center" vertical="center"/>
    </xf>
    <xf numFmtId="14" fontId="0" fillId="0" borderId="0" xfId="0" applyNumberFormat="1" applyAlignment="1">
      <alignment horizontal="center" vertical="center"/>
    </xf>
    <xf numFmtId="2" fontId="0" fillId="0" borderId="0" xfId="0" applyNumberFormat="1" applyAlignment="1">
      <alignment horizontal="center" vertical="center"/>
    </xf>
    <xf numFmtId="164" fontId="0" fillId="0" borderId="0" xfId="0" applyNumberFormat="1" applyAlignment="1">
      <alignment horizontal="center"/>
    </xf>
    <xf numFmtId="3" fontId="0" fillId="0" borderId="0" xfId="0" applyNumberFormat="1" applyAlignment="1">
      <alignment horizontal="center" vertical="center"/>
    </xf>
    <xf numFmtId="167" fontId="0" fillId="0" borderId="0" xfId="0" applyNumberFormat="1" applyAlignment="1">
      <alignment horizontal="center" vertical="center"/>
    </xf>
    <xf numFmtId="0" fontId="0" fillId="0" borderId="31" xfId="0" applyBorder="1" applyAlignment="1">
      <alignment horizontal="center" vertical="center"/>
    </xf>
    <xf numFmtId="0" fontId="0" fillId="7" borderId="13" xfId="0" applyFill="1" applyBorder="1" applyAlignment="1">
      <alignment horizontal="center" vertical="center"/>
    </xf>
    <xf numFmtId="0" fontId="0" fillId="7" borderId="4" xfId="0" applyFill="1" applyBorder="1" applyAlignment="1">
      <alignment horizontal="center" vertical="center"/>
    </xf>
    <xf numFmtId="2" fontId="1" fillId="7" borderId="9" xfId="6" applyNumberFormat="1" applyFont="1" applyFill="1" applyBorder="1" applyAlignment="1">
      <alignment horizontal="center" vertical="center"/>
    </xf>
    <xf numFmtId="2" fontId="16" fillId="0" borderId="3" xfId="6" applyNumberFormat="1" applyFont="1" applyFill="1" applyBorder="1" applyAlignment="1">
      <alignment horizontal="center" vertical="center"/>
    </xf>
    <xf numFmtId="2" fontId="16" fillId="0" borderId="4" xfId="6" applyNumberFormat="1" applyFont="1" applyFill="1" applyBorder="1" applyAlignment="1">
      <alignment horizontal="center" vertical="center"/>
    </xf>
    <xf numFmtId="2" fontId="17" fillId="0" borderId="32" xfId="6" applyNumberFormat="1" applyFont="1" applyFill="1" applyBorder="1" applyAlignment="1" applyProtection="1">
      <alignment horizontal="center" vertical="center"/>
      <protection locked="0"/>
    </xf>
    <xf numFmtId="2" fontId="17" fillId="0" borderId="8" xfId="6" applyNumberFormat="1" applyFont="1" applyFill="1" applyBorder="1" applyAlignment="1">
      <alignment horizontal="center" vertical="center"/>
    </xf>
    <xf numFmtId="2" fontId="17" fillId="0" borderId="33" xfId="6" applyNumberFormat="1" applyFont="1" applyFill="1" applyBorder="1" applyAlignment="1">
      <alignment horizontal="center" vertical="center"/>
    </xf>
    <xf numFmtId="9" fontId="4" fillId="0" borderId="0" xfId="6" applyNumberFormat="1" applyFont="1" applyFill="1" applyBorder="1" applyAlignment="1" applyProtection="1">
      <alignment horizontal="center" vertical="center"/>
      <protection locked="0"/>
    </xf>
    <xf numFmtId="2" fontId="17" fillId="0" borderId="14" xfId="6" applyNumberFormat="1" applyFont="1" applyFill="1" applyBorder="1" applyAlignment="1">
      <alignment horizontal="center" vertical="center"/>
    </xf>
    <xf numFmtId="2" fontId="17" fillId="0" borderId="30" xfId="6" applyNumberFormat="1" applyFont="1" applyFill="1" applyBorder="1" applyAlignment="1">
      <alignment horizontal="center" vertical="center"/>
    </xf>
    <xf numFmtId="2" fontId="17" fillId="0" borderId="21" xfId="6" applyNumberFormat="1" applyFont="1" applyFill="1" applyBorder="1" applyAlignment="1">
      <alignment horizontal="center" vertical="center"/>
    </xf>
    <xf numFmtId="2" fontId="17" fillId="0" borderId="34" xfId="6" applyNumberFormat="1" applyFont="1" applyFill="1" applyBorder="1" applyAlignment="1">
      <alignment horizontal="center" vertical="center"/>
    </xf>
    <xf numFmtId="2" fontId="0" fillId="0" borderId="0" xfId="0" applyNumberFormat="1" applyAlignment="1" applyProtection="1">
      <alignment horizontal="center" vertical="center"/>
      <protection locked="0"/>
    </xf>
    <xf numFmtId="0" fontId="1" fillId="0" borderId="0" xfId="0" applyFont="1" applyAlignment="1">
      <alignment horizontal="center" vertical="center"/>
    </xf>
    <xf numFmtId="0" fontId="1" fillId="0" borderId="0" xfId="0" applyFont="1"/>
    <xf numFmtId="0" fontId="1" fillId="0" borderId="0" xfId="0" applyFont="1" applyAlignment="1">
      <alignment horizontal="center"/>
    </xf>
    <xf numFmtId="3" fontId="0" fillId="0" borderId="0" xfId="0" applyNumberFormat="1"/>
    <xf numFmtId="0" fontId="0" fillId="0" borderId="32" xfId="0" applyBorder="1"/>
    <xf numFmtId="0" fontId="0" fillId="0" borderId="0" xfId="0" applyAlignment="1" applyProtection="1">
      <alignment horizontal="center"/>
      <protection locked="0"/>
    </xf>
    <xf numFmtId="0" fontId="0" fillId="0" borderId="38" xfId="0" applyBorder="1"/>
    <xf numFmtId="0" fontId="0" fillId="0" borderId="32" xfId="0" applyBorder="1" applyAlignment="1">
      <alignment horizontal="left"/>
    </xf>
    <xf numFmtId="2" fontId="17" fillId="0" borderId="0" xfId="6" applyNumberFormat="1" applyFont="1" applyFill="1" applyBorder="1" applyAlignment="1">
      <alignment horizontal="center" vertical="center"/>
    </xf>
    <xf numFmtId="0" fontId="18" fillId="8" borderId="9" xfId="5" applyFont="1" applyFill="1" applyBorder="1" applyAlignment="1">
      <alignment horizontal="center" vertical="center"/>
    </xf>
    <xf numFmtId="10" fontId="19" fillId="8" borderId="9" xfId="1" applyNumberFormat="1" applyFont="1" applyFill="1" applyBorder="1" applyAlignment="1">
      <alignment horizontal="center" vertical="center"/>
    </xf>
    <xf numFmtId="0" fontId="0" fillId="0" borderId="24" xfId="0" applyBorder="1" applyAlignment="1">
      <alignment horizontal="center"/>
    </xf>
    <xf numFmtId="2" fontId="10" fillId="0" borderId="3" xfId="6" applyNumberFormat="1" applyFont="1" applyFill="1" applyBorder="1" applyAlignment="1">
      <alignment horizontal="center" vertical="center"/>
    </xf>
    <xf numFmtId="2" fontId="20" fillId="0" borderId="4" xfId="6" applyNumberFormat="1" applyFont="1" applyFill="1" applyBorder="1" applyAlignment="1">
      <alignment horizontal="center" vertical="center"/>
    </xf>
    <xf numFmtId="0" fontId="0" fillId="0" borderId="9" xfId="0" applyBorder="1"/>
    <xf numFmtId="0" fontId="0" fillId="0" borderId="25" xfId="0" applyBorder="1"/>
    <xf numFmtId="2" fontId="4" fillId="0" borderId="8" xfId="6" applyNumberFormat="1" applyFont="1" applyFill="1" applyBorder="1" applyAlignment="1">
      <alignment horizontal="center" vertical="center"/>
    </xf>
    <xf numFmtId="2" fontId="4" fillId="0" borderId="33" xfId="6" applyNumberFormat="1" applyFont="1" applyFill="1" applyBorder="1" applyAlignment="1">
      <alignment horizontal="center" vertical="center"/>
    </xf>
    <xf numFmtId="166" fontId="4" fillId="0" borderId="33" xfId="1" applyNumberFormat="1" applyFont="1" applyBorder="1" applyAlignment="1">
      <alignment horizontal="center" vertical="center"/>
    </xf>
    <xf numFmtId="0" fontId="0" fillId="0" borderId="27" xfId="0" applyBorder="1"/>
    <xf numFmtId="2" fontId="4" fillId="0" borderId="14" xfId="6" applyNumberFormat="1" applyFont="1" applyFill="1" applyBorder="1" applyAlignment="1">
      <alignment horizontal="center" vertical="center"/>
    </xf>
    <xf numFmtId="2" fontId="4" fillId="0" borderId="30" xfId="6" applyNumberFormat="1" applyFont="1" applyFill="1" applyBorder="1" applyAlignment="1">
      <alignment horizontal="center" vertical="center"/>
    </xf>
    <xf numFmtId="166" fontId="4" fillId="0" borderId="30" xfId="1" applyNumberFormat="1" applyFont="1" applyBorder="1" applyAlignment="1">
      <alignment horizontal="center" vertical="center"/>
    </xf>
    <xf numFmtId="0" fontId="0" fillId="0" borderId="28" xfId="0" applyBorder="1"/>
    <xf numFmtId="3" fontId="0" fillId="0" borderId="13" xfId="0" applyNumberFormat="1" applyBorder="1" applyAlignment="1">
      <alignment horizontal="center" vertical="center"/>
    </xf>
    <xf numFmtId="3" fontId="0" fillId="0" borderId="3" xfId="0" applyNumberFormat="1" applyBorder="1" applyAlignment="1">
      <alignment horizontal="center" vertical="center"/>
    </xf>
    <xf numFmtId="3" fontId="0" fillId="0" borderId="4" xfId="0" applyNumberFormat="1" applyBorder="1" applyAlignment="1">
      <alignment horizontal="center" vertical="center"/>
    </xf>
    <xf numFmtId="2" fontId="4" fillId="0" borderId="0" xfId="6" applyNumberFormat="1" applyFont="1" applyFill="1" applyBorder="1" applyAlignment="1">
      <alignment horizontal="center" vertical="center"/>
    </xf>
    <xf numFmtId="43" fontId="4" fillId="0" borderId="0" xfId="4" applyFont="1" applyBorder="1" applyAlignment="1">
      <alignment horizontal="center" vertical="center"/>
    </xf>
    <xf numFmtId="43" fontId="4" fillId="0" borderId="0" xfId="4" applyFont="1" applyAlignment="1">
      <alignment horizontal="center"/>
    </xf>
    <xf numFmtId="43" fontId="4" fillId="0" borderId="0" xfId="4" applyFont="1" applyAlignment="1">
      <alignment horizontal="center" vertical="center"/>
    </xf>
    <xf numFmtId="0" fontId="0" fillId="0" borderId="10" xfId="0" applyBorder="1"/>
    <xf numFmtId="0" fontId="0" fillId="0" borderId="11" xfId="0" applyBorder="1"/>
    <xf numFmtId="0" fontId="0" fillId="0" borderId="42" xfId="0" applyBorder="1"/>
    <xf numFmtId="0" fontId="0" fillId="0" borderId="12" xfId="0" applyBorder="1"/>
    <xf numFmtId="165" fontId="0" fillId="0" borderId="0" xfId="0" applyNumberFormat="1" applyAlignment="1">
      <alignment horizontal="center" vertical="center"/>
    </xf>
    <xf numFmtId="0" fontId="0" fillId="0" borderId="44" xfId="0" applyBorder="1"/>
    <xf numFmtId="0" fontId="2" fillId="0" borderId="9" xfId="0" applyFont="1" applyBorder="1" applyAlignment="1">
      <alignment horizontal="center" vertical="center"/>
    </xf>
    <xf numFmtId="0" fontId="2" fillId="0" borderId="13" xfId="0" applyFont="1" applyBorder="1" applyAlignment="1">
      <alignment horizontal="center" vertical="center"/>
    </xf>
    <xf numFmtId="0" fontId="2" fillId="0" borderId="4" xfId="0" applyFont="1" applyBorder="1" applyAlignment="1">
      <alignment horizontal="center" vertical="center"/>
    </xf>
    <xf numFmtId="9" fontId="2" fillId="0" borderId="3" xfId="0" applyNumberFormat="1"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pplyProtection="1">
      <alignment horizontal="center" vertical="center"/>
      <protection locked="0"/>
    </xf>
    <xf numFmtId="1" fontId="22" fillId="0" borderId="8" xfId="0" applyNumberFormat="1" applyFont="1" applyBorder="1" applyAlignment="1">
      <alignment horizontal="center" vertical="center"/>
    </xf>
    <xf numFmtId="164" fontId="0" fillId="0" borderId="33" xfId="0" applyNumberFormat="1" applyBorder="1" applyAlignment="1" applyProtection="1">
      <alignment horizontal="center" vertical="center"/>
      <protection locked="0"/>
    </xf>
    <xf numFmtId="1" fontId="22" fillId="0" borderId="14" xfId="0" applyNumberFormat="1" applyFont="1" applyBorder="1" applyAlignment="1">
      <alignment horizontal="center" vertical="center"/>
    </xf>
    <xf numFmtId="164" fontId="0" fillId="0" borderId="30" xfId="0" applyNumberFormat="1" applyBorder="1" applyAlignment="1" applyProtection="1">
      <alignment horizontal="center" vertical="center"/>
      <protection locked="0"/>
    </xf>
    <xf numFmtId="1" fontId="22" fillId="0" borderId="46" xfId="0" applyNumberFormat="1" applyFont="1" applyBorder="1" applyAlignment="1">
      <alignment horizontal="center" vertical="center"/>
    </xf>
    <xf numFmtId="1" fontId="22" fillId="0" borderId="21" xfId="0" applyNumberFormat="1" applyFont="1" applyBorder="1" applyAlignment="1">
      <alignment horizontal="center" vertical="center"/>
    </xf>
    <xf numFmtId="164" fontId="0" fillId="0" borderId="34" xfId="0" applyNumberFormat="1" applyBorder="1" applyAlignment="1" applyProtection="1">
      <alignment horizontal="center" vertical="center"/>
      <protection locked="0"/>
    </xf>
    <xf numFmtId="1" fontId="22" fillId="0" borderId="3" xfId="0" applyNumberFormat="1" applyFont="1" applyBorder="1" applyAlignment="1">
      <alignment horizontal="center" vertical="center"/>
    </xf>
    <xf numFmtId="164" fontId="0" fillId="0" borderId="4" xfId="0" applyNumberFormat="1" applyBorder="1" applyAlignment="1" applyProtection="1">
      <alignment horizontal="center" vertical="center"/>
      <protection locked="0"/>
    </xf>
    <xf numFmtId="0" fontId="22" fillId="6" borderId="13" xfId="0" applyFont="1" applyFill="1" applyBorder="1" applyAlignment="1">
      <alignment horizontal="center" vertical="center" wrapText="1"/>
    </xf>
    <xf numFmtId="10" fontId="23" fillId="6" borderId="3" xfId="1" applyNumberFormat="1" applyFont="1" applyFill="1" applyBorder="1" applyAlignment="1">
      <alignment horizontal="center" vertical="center"/>
    </xf>
    <xf numFmtId="10" fontId="23" fillId="4" borderId="3" xfId="1" applyNumberFormat="1" applyFont="1" applyFill="1" applyBorder="1" applyAlignment="1">
      <alignment horizontal="center" vertical="center"/>
    </xf>
    <xf numFmtId="10" fontId="23" fillId="2" borderId="4" xfId="1" applyNumberFormat="1" applyFont="1" applyFill="1" applyBorder="1" applyAlignment="1">
      <alignment horizontal="center" vertical="center"/>
    </xf>
    <xf numFmtId="0" fontId="24" fillId="0" borderId="9" xfId="0" applyFont="1" applyBorder="1" applyAlignment="1">
      <alignment horizontal="center" vertical="center"/>
    </xf>
    <xf numFmtId="4" fontId="0" fillId="0" borderId="0" xfId="0" applyNumberFormat="1" applyAlignment="1">
      <alignment horizontal="center" vertical="center"/>
    </xf>
    <xf numFmtId="0" fontId="0" fillId="0" borderId="47" xfId="0" applyBorder="1" applyAlignment="1">
      <alignment horizontal="center" vertical="center"/>
    </xf>
    <xf numFmtId="0" fontId="0" fillId="0" borderId="47" xfId="0" applyBorder="1"/>
    <xf numFmtId="2" fontId="0" fillId="0" borderId="0" xfId="0" applyNumberFormat="1"/>
    <xf numFmtId="0" fontId="0" fillId="0" borderId="48" xfId="0" applyBorder="1" applyAlignment="1">
      <alignment horizontal="center" vertical="center"/>
    </xf>
    <xf numFmtId="166" fontId="0" fillId="0" borderId="33" xfId="1" applyNumberFormat="1" applyFont="1" applyBorder="1" applyAlignment="1">
      <alignment horizontal="center" vertical="center"/>
    </xf>
    <xf numFmtId="2" fontId="22" fillId="0" borderId="33" xfId="0" applyNumberFormat="1" applyFont="1" applyBorder="1" applyAlignment="1">
      <alignment horizontal="center" vertical="center"/>
    </xf>
    <xf numFmtId="2" fontId="22" fillId="0" borderId="30" xfId="0" applyNumberFormat="1" applyFont="1" applyBorder="1" applyAlignment="1">
      <alignment horizontal="center" vertical="center"/>
    </xf>
    <xf numFmtId="166" fontId="0" fillId="0" borderId="49" xfId="1" applyNumberFormat="1" applyFont="1" applyBorder="1" applyAlignment="1">
      <alignment horizontal="center" vertical="center"/>
    </xf>
    <xf numFmtId="166" fontId="0" fillId="0" borderId="4" xfId="1" applyNumberFormat="1" applyFont="1" applyBorder="1" applyAlignment="1">
      <alignment horizontal="center" vertical="center"/>
    </xf>
    <xf numFmtId="9" fontId="0" fillId="0" borderId="0" xfId="1" applyFont="1"/>
    <xf numFmtId="166" fontId="0" fillId="0" borderId="0" xfId="1" applyNumberFormat="1" applyFont="1" applyBorder="1" applyAlignment="1">
      <alignment horizontal="center" vertical="center"/>
    </xf>
    <xf numFmtId="2" fontId="22" fillId="0" borderId="0" xfId="0" applyNumberFormat="1" applyFont="1" applyAlignment="1">
      <alignment horizontal="center" vertical="center"/>
    </xf>
    <xf numFmtId="22" fontId="0" fillId="0" borderId="0" xfId="0" applyNumberFormat="1" applyAlignment="1">
      <alignment horizontal="center"/>
    </xf>
    <xf numFmtId="10" fontId="26" fillId="8" borderId="9" xfId="1" applyNumberFormat="1" applyFont="1" applyFill="1" applyBorder="1" applyAlignment="1">
      <alignment horizontal="center" vertical="center"/>
    </xf>
    <xf numFmtId="0" fontId="2" fillId="0" borderId="10" xfId="0" applyFont="1" applyBorder="1" applyAlignment="1" applyProtection="1">
      <alignment horizontal="center" vertical="center" wrapText="1"/>
      <protection locked="0"/>
    </xf>
    <xf numFmtId="0" fontId="2" fillId="0" borderId="10" xfId="0" applyFont="1" applyBorder="1" applyAlignment="1">
      <alignment horizontal="center" vertical="center" wrapText="1"/>
    </xf>
    <xf numFmtId="2" fontId="22" fillId="0" borderId="14" xfId="0" applyNumberFormat="1" applyFont="1" applyBorder="1" applyAlignment="1" applyProtection="1">
      <alignment horizontal="center" vertical="center"/>
      <protection locked="0"/>
    </xf>
    <xf numFmtId="1" fontId="22" fillId="0" borderId="0" xfId="0" applyNumberFormat="1" applyFont="1" applyAlignment="1" applyProtection="1">
      <alignment horizontal="center" vertical="center"/>
      <protection locked="0"/>
    </xf>
    <xf numFmtId="1" fontId="22" fillId="0" borderId="0" xfId="0" applyNumberFormat="1" applyFont="1" applyAlignment="1">
      <alignment horizontal="center" vertical="center"/>
    </xf>
    <xf numFmtId="2" fontId="22" fillId="0" borderId="0" xfId="0" applyNumberFormat="1" applyFont="1" applyAlignment="1" applyProtection="1">
      <alignment horizontal="center" vertical="center"/>
      <protection locked="0"/>
    </xf>
    <xf numFmtId="1" fontId="0" fillId="0" borderId="0" xfId="0" applyNumberFormat="1" applyAlignment="1">
      <alignment horizontal="center" vertical="center"/>
    </xf>
    <xf numFmtId="165" fontId="4" fillId="0" borderId="0" xfId="4" applyNumberFormat="1" applyFont="1" applyBorder="1" applyAlignment="1">
      <alignment horizontal="center" vertical="center"/>
    </xf>
    <xf numFmtId="165" fontId="0" fillId="0" borderId="0" xfId="4" applyNumberFormat="1" applyFont="1" applyBorder="1" applyAlignment="1">
      <alignment horizontal="center" vertical="center"/>
    </xf>
    <xf numFmtId="0" fontId="0" fillId="0" borderId="37" xfId="0" applyBorder="1" applyAlignment="1">
      <alignment horizontal="center" vertical="center"/>
    </xf>
    <xf numFmtId="0" fontId="0" fillId="0" borderId="50" xfId="0" applyBorder="1" applyProtection="1">
      <protection locked="0"/>
    </xf>
    <xf numFmtId="0" fontId="0" fillId="0" borderId="9" xfId="0" applyBorder="1" applyAlignment="1">
      <alignment horizontal="center"/>
    </xf>
    <xf numFmtId="2" fontId="22" fillId="0" borderId="7" xfId="0" applyNumberFormat="1" applyFont="1" applyBorder="1" applyAlignment="1">
      <alignment horizontal="center" vertical="center"/>
    </xf>
    <xf numFmtId="0" fontId="0" fillId="11" borderId="1" xfId="0" applyFill="1" applyBorder="1" applyAlignment="1">
      <alignment horizontal="center" vertical="center"/>
    </xf>
    <xf numFmtId="10" fontId="0" fillId="11" borderId="51" xfId="1" applyNumberFormat="1" applyFont="1" applyFill="1" applyBorder="1" applyAlignment="1">
      <alignment horizontal="center" vertical="center"/>
    </xf>
    <xf numFmtId="0" fontId="0" fillId="3" borderId="52" xfId="0" applyFill="1" applyBorder="1" applyAlignment="1">
      <alignment horizontal="center" vertical="center"/>
    </xf>
    <xf numFmtId="166" fontId="0" fillId="3" borderId="51" xfId="1" applyNumberFormat="1" applyFont="1" applyFill="1" applyBorder="1" applyAlignment="1">
      <alignment horizontal="center" vertical="center"/>
    </xf>
    <xf numFmtId="0" fontId="0" fillId="0" borderId="14" xfId="0" applyBorder="1"/>
    <xf numFmtId="0" fontId="0" fillId="12" borderId="14" xfId="0" applyFill="1" applyBorder="1" applyAlignment="1">
      <alignment horizontal="center" vertical="center"/>
    </xf>
    <xf numFmtId="3" fontId="0" fillId="12" borderId="14" xfId="0" applyNumberFormat="1" applyFill="1" applyBorder="1" applyAlignment="1">
      <alignment horizontal="center" vertical="center"/>
    </xf>
    <xf numFmtId="0" fontId="0" fillId="3" borderId="14" xfId="0" applyFill="1" applyBorder="1" applyAlignment="1">
      <alignment horizontal="center" vertical="center"/>
    </xf>
    <xf numFmtId="3" fontId="0" fillId="3" borderId="14" xfId="0" applyNumberFormat="1" applyFill="1" applyBorder="1" applyAlignment="1">
      <alignment horizontal="center" vertical="center"/>
    </xf>
    <xf numFmtId="3" fontId="0" fillId="3" borderId="27" xfId="0" applyNumberFormat="1" applyFill="1" applyBorder="1" applyAlignment="1">
      <alignment horizontal="center" vertical="center"/>
    </xf>
    <xf numFmtId="3" fontId="0" fillId="0" borderId="9" xfId="0" applyNumberFormat="1" applyBorder="1" applyAlignment="1">
      <alignment horizontal="center" vertical="center"/>
    </xf>
    <xf numFmtId="0" fontId="0" fillId="0" borderId="45" xfId="0" applyBorder="1" applyProtection="1">
      <protection locked="0"/>
    </xf>
    <xf numFmtId="0" fontId="0" fillId="0" borderId="53" xfId="0" applyBorder="1" applyProtection="1">
      <protection locked="0"/>
    </xf>
    <xf numFmtId="0" fontId="0" fillId="0" borderId="39" xfId="0" applyBorder="1" applyAlignment="1">
      <alignment horizontal="center" vertical="center"/>
    </xf>
    <xf numFmtId="0" fontId="0" fillId="0" borderId="32" xfId="0" applyBorder="1" applyAlignment="1">
      <alignment horizontal="center" vertical="center"/>
    </xf>
    <xf numFmtId="0" fontId="0" fillId="0" borderId="54" xfId="0" applyBorder="1" applyAlignment="1">
      <alignment horizontal="center" vertical="center"/>
    </xf>
    <xf numFmtId="0" fontId="0" fillId="0" borderId="55" xfId="0" applyBorder="1" applyAlignment="1">
      <alignment horizontal="center" vertical="center"/>
    </xf>
    <xf numFmtId="0" fontId="0" fillId="0" borderId="56" xfId="0" applyBorder="1" applyAlignment="1">
      <alignment horizontal="center" vertical="center"/>
    </xf>
    <xf numFmtId="0" fontId="0" fillId="0" borderId="42" xfId="0" applyBorder="1" applyAlignment="1">
      <alignment horizontal="center" vertical="center"/>
    </xf>
    <xf numFmtId="0" fontId="0" fillId="0" borderId="57" xfId="0" applyBorder="1" applyAlignment="1">
      <alignment horizontal="center" vertical="center"/>
    </xf>
    <xf numFmtId="0" fontId="0" fillId="0" borderId="27" xfId="0" applyBorder="1" applyAlignment="1">
      <alignment horizontal="center"/>
    </xf>
    <xf numFmtId="2" fontId="22" fillId="0" borderId="34" xfId="0" applyNumberFormat="1" applyFont="1" applyBorder="1" applyAlignment="1">
      <alignment horizontal="center" vertical="center"/>
    </xf>
    <xf numFmtId="2" fontId="22" fillId="0" borderId="4" xfId="0" applyNumberFormat="1" applyFont="1" applyBorder="1" applyAlignment="1">
      <alignment horizontal="center" vertical="center"/>
    </xf>
    <xf numFmtId="0" fontId="0" fillId="0" borderId="41" xfId="0" applyBorder="1" applyAlignment="1">
      <alignment horizontal="center" vertical="center"/>
    </xf>
    <xf numFmtId="2" fontId="10" fillId="0" borderId="14" xfId="6" applyNumberFormat="1" applyFont="1" applyFill="1" applyBorder="1" applyAlignment="1">
      <alignment horizontal="center" vertical="center"/>
    </xf>
    <xf numFmtId="2" fontId="20" fillId="0" borderId="14" xfId="6" applyNumberFormat="1" applyFont="1" applyFill="1" applyBorder="1" applyAlignment="1">
      <alignment horizontal="center" vertical="center"/>
    </xf>
    <xf numFmtId="43" fontId="0" fillId="0" borderId="0" xfId="4" applyFont="1" applyBorder="1" applyAlignment="1">
      <alignment horizontal="center" vertical="center"/>
    </xf>
    <xf numFmtId="43" fontId="0" fillId="0" borderId="0" xfId="4" applyFont="1" applyBorder="1" applyAlignment="1">
      <alignment horizontal="center"/>
    </xf>
    <xf numFmtId="43" fontId="0" fillId="0" borderId="0" xfId="4" applyFont="1" applyAlignment="1">
      <alignment horizontal="center" vertical="center"/>
    </xf>
    <xf numFmtId="166" fontId="0" fillId="0" borderId="14" xfId="1" applyNumberFormat="1" applyFont="1" applyBorder="1" applyAlignment="1">
      <alignment horizontal="center" vertical="center"/>
    </xf>
    <xf numFmtId="0" fontId="0" fillId="0" borderId="9" xfId="0" pivotButton="1" applyBorder="1" applyAlignment="1">
      <alignment horizontal="center" vertical="center"/>
    </xf>
    <xf numFmtId="0" fontId="0" fillId="0" borderId="24" xfId="0" pivotButton="1" applyBorder="1" applyAlignment="1">
      <alignment horizontal="center" vertical="center"/>
    </xf>
    <xf numFmtId="0" fontId="0" fillId="0" borderId="14" xfId="0" pivotButton="1" applyBorder="1" applyAlignment="1">
      <alignment horizontal="center" vertical="center"/>
    </xf>
    <xf numFmtId="0" fontId="0" fillId="0" borderId="24" xfId="0" pivotButton="1" applyBorder="1"/>
    <xf numFmtId="0" fontId="0" fillId="0" borderId="39" xfId="0" pivotButton="1" applyBorder="1"/>
    <xf numFmtId="0" fontId="2" fillId="0" borderId="9" xfId="0" pivotButton="1" applyFont="1" applyBorder="1" applyAlignment="1">
      <alignment horizontal="center" vertical="center"/>
    </xf>
    <xf numFmtId="0" fontId="0" fillId="0" borderId="9" xfId="0" pivotButton="1" applyBorder="1" applyAlignment="1">
      <alignment vertical="center"/>
    </xf>
    <xf numFmtId="0" fontId="0" fillId="4" borderId="3" xfId="0" applyFill="1" applyBorder="1" applyAlignment="1">
      <alignment horizontal="center" vertical="center" wrapText="1"/>
    </xf>
    <xf numFmtId="0" fontId="0" fillId="2" borderId="3" xfId="0" applyFill="1" applyBorder="1" applyAlignment="1">
      <alignment horizontal="center" vertical="center" wrapText="1"/>
    </xf>
    <xf numFmtId="0" fontId="0" fillId="0" borderId="60" xfId="0" pivotButton="1" applyBorder="1"/>
    <xf numFmtId="0" fontId="0" fillId="0" borderId="60" xfId="0" applyBorder="1"/>
    <xf numFmtId="0" fontId="0" fillId="0" borderId="58" xfId="0" pivotButton="1" applyBorder="1" applyAlignment="1">
      <alignment horizontal="center" vertical="center"/>
    </xf>
    <xf numFmtId="0" fontId="0" fillId="0" borderId="61" xfId="0" pivotButton="1" applyBorder="1" applyAlignment="1">
      <alignment horizontal="center" vertical="center"/>
    </xf>
    <xf numFmtId="0" fontId="0" fillId="0" borderId="62" xfId="0" applyBorder="1" applyAlignment="1">
      <alignment horizontal="center" vertical="center"/>
    </xf>
    <xf numFmtId="0" fontId="0" fillId="0" borderId="63" xfId="0" applyBorder="1" applyAlignment="1">
      <alignment horizontal="center" vertical="center"/>
    </xf>
    <xf numFmtId="0" fontId="0" fillId="0" borderId="61" xfId="0" pivotButton="1" applyBorder="1"/>
    <xf numFmtId="0" fontId="0" fillId="0" borderId="62" xfId="0" applyBorder="1"/>
    <xf numFmtId="0" fontId="0" fillId="0" borderId="63" xfId="0" applyBorder="1"/>
    <xf numFmtId="0" fontId="0" fillId="0" borderId="60" xfId="0" pivotButton="1" applyBorder="1" applyAlignment="1">
      <alignment horizontal="center" vertical="center"/>
    </xf>
    <xf numFmtId="0" fontId="0" fillId="0" borderId="66" xfId="0" pivotButton="1" applyBorder="1" applyAlignment="1">
      <alignment horizontal="center" vertical="center"/>
    </xf>
    <xf numFmtId="0" fontId="25" fillId="8" borderId="9" xfId="0" applyFont="1" applyFill="1" applyBorder="1" applyAlignment="1">
      <alignment horizontal="center" vertical="center"/>
    </xf>
    <xf numFmtId="2" fontId="17" fillId="0" borderId="3" xfId="6" applyNumberFormat="1" applyFont="1" applyFill="1" applyBorder="1" applyAlignment="1">
      <alignment horizontal="center" vertical="center"/>
    </xf>
    <xf numFmtId="2" fontId="17" fillId="0" borderId="4" xfId="6" applyNumberFormat="1" applyFont="1" applyFill="1" applyBorder="1" applyAlignment="1">
      <alignment horizontal="center" vertical="center"/>
    </xf>
    <xf numFmtId="2" fontId="4" fillId="0" borderId="21" xfId="6" applyNumberFormat="1" applyFont="1" applyFill="1" applyBorder="1" applyAlignment="1">
      <alignment horizontal="center" vertical="center"/>
    </xf>
    <xf numFmtId="2" fontId="4" fillId="0" borderId="34" xfId="6" applyNumberFormat="1" applyFont="1" applyFill="1" applyBorder="1" applyAlignment="1">
      <alignment horizontal="center" vertical="center"/>
    </xf>
    <xf numFmtId="2" fontId="4" fillId="0" borderId="3" xfId="6" applyNumberFormat="1" applyFont="1" applyFill="1" applyBorder="1" applyAlignment="1">
      <alignment horizontal="center" vertical="center"/>
    </xf>
    <xf numFmtId="2" fontId="4" fillId="0" borderId="4" xfId="6" applyNumberFormat="1" applyFont="1" applyFill="1" applyBorder="1" applyAlignment="1">
      <alignment horizontal="center" vertical="center"/>
    </xf>
    <xf numFmtId="2" fontId="4" fillId="0" borderId="15" xfId="6" applyNumberFormat="1" applyFont="1" applyFill="1" applyBorder="1" applyAlignment="1">
      <alignment horizontal="center" vertical="center"/>
    </xf>
    <xf numFmtId="2" fontId="4" fillId="0" borderId="67" xfId="6" applyNumberFormat="1" applyFont="1" applyFill="1" applyBorder="1" applyAlignment="1">
      <alignment horizontal="center" vertical="center"/>
    </xf>
    <xf numFmtId="2" fontId="4" fillId="0" borderId="68" xfId="6" applyNumberFormat="1" applyFont="1" applyFill="1" applyBorder="1" applyAlignment="1">
      <alignment horizontal="center" vertical="center"/>
    </xf>
    <xf numFmtId="2" fontId="4" fillId="0" borderId="25" xfId="6" applyNumberFormat="1" applyFont="1" applyFill="1" applyBorder="1" applyAlignment="1">
      <alignment horizontal="center" vertical="center"/>
    </xf>
    <xf numFmtId="2" fontId="4" fillId="0" borderId="27" xfId="6" applyNumberFormat="1" applyFont="1" applyFill="1" applyBorder="1" applyAlignment="1">
      <alignment horizontal="center" vertical="center"/>
    </xf>
    <xf numFmtId="2" fontId="4" fillId="0" borderId="28" xfId="6" applyNumberFormat="1" applyFont="1" applyFill="1" applyBorder="1" applyAlignment="1">
      <alignment horizontal="center" vertical="center"/>
    </xf>
    <xf numFmtId="0" fontId="0" fillId="0" borderId="14" xfId="0" pivotButton="1" applyBorder="1"/>
    <xf numFmtId="0" fontId="0" fillId="0" borderId="70" xfId="0" pivotButton="1" applyBorder="1" applyAlignment="1">
      <alignment horizontal="center" vertical="center"/>
    </xf>
    <xf numFmtId="0" fontId="0" fillId="0" borderId="68" xfId="0" applyBorder="1" applyAlignment="1">
      <alignment horizontal="center" vertical="center"/>
    </xf>
    <xf numFmtId="0" fontId="0" fillId="0" borderId="69" xfId="0" pivotButton="1" applyBorder="1" applyAlignment="1">
      <alignment horizontal="center" vertical="center"/>
    </xf>
    <xf numFmtId="10" fontId="26" fillId="3" borderId="41" xfId="1" applyNumberFormat="1" applyFont="1" applyFill="1" applyBorder="1" applyAlignment="1">
      <alignment horizontal="center" vertical="center"/>
    </xf>
    <xf numFmtId="10" fontId="26" fillId="10" borderId="9" xfId="1" applyNumberFormat="1" applyFont="1" applyFill="1" applyBorder="1" applyAlignment="1">
      <alignment horizontal="center" vertical="center"/>
    </xf>
    <xf numFmtId="0" fontId="25" fillId="9" borderId="9" xfId="0" applyFont="1" applyFill="1" applyBorder="1" applyAlignment="1">
      <alignment horizontal="center" vertical="center"/>
    </xf>
    <xf numFmtId="0" fontId="2" fillId="0" borderId="14" xfId="0" applyFont="1" applyBorder="1" applyAlignment="1">
      <alignment horizontal="center" vertical="center"/>
    </xf>
    <xf numFmtId="2" fontId="22" fillId="0" borderId="14" xfId="0" applyNumberFormat="1" applyFont="1" applyBorder="1" applyAlignment="1">
      <alignment horizontal="center" vertical="center"/>
    </xf>
    <xf numFmtId="4" fontId="0" fillId="0" borderId="30" xfId="0" applyNumberFormat="1" applyBorder="1" applyAlignment="1">
      <alignment horizontal="center" vertical="center"/>
    </xf>
    <xf numFmtId="4" fontId="0" fillId="0" borderId="29" xfId="0" applyNumberFormat="1" applyBorder="1" applyAlignment="1">
      <alignment horizontal="center" vertical="center"/>
    </xf>
    <xf numFmtId="4" fontId="0" fillId="0" borderId="7" xfId="0" applyNumberFormat="1" applyBorder="1" applyAlignment="1">
      <alignment horizontal="center" vertical="center"/>
    </xf>
    <xf numFmtId="4" fontId="0" fillId="0" borderId="4" xfId="0" applyNumberFormat="1" applyBorder="1" applyAlignment="1">
      <alignment horizontal="center" vertical="center"/>
    </xf>
    <xf numFmtId="165" fontId="0" fillId="0" borderId="14" xfId="0" applyNumberFormat="1" applyBorder="1" applyAlignment="1">
      <alignment horizontal="center" vertical="center"/>
    </xf>
    <xf numFmtId="0" fontId="0" fillId="0" borderId="64" xfId="0" pivotButton="1" applyBorder="1"/>
    <xf numFmtId="0" fontId="0" fillId="0" borderId="59" xfId="0" applyBorder="1"/>
    <xf numFmtId="1" fontId="0" fillId="0" borderId="14" xfId="0" applyNumberFormat="1" applyBorder="1" applyAlignment="1">
      <alignment horizontal="center"/>
    </xf>
    <xf numFmtId="0" fontId="2" fillId="0" borderId="3" xfId="0" applyFont="1" applyBorder="1" applyAlignment="1">
      <alignment horizontal="center" vertical="center"/>
    </xf>
    <xf numFmtId="0" fontId="0" fillId="0" borderId="25" xfId="0" applyBorder="1" applyAlignment="1">
      <alignment vertical="center"/>
    </xf>
    <xf numFmtId="3" fontId="0" fillId="0" borderId="1" xfId="0" applyNumberFormat="1" applyBorder="1" applyAlignment="1">
      <alignment horizontal="center" vertical="center"/>
    </xf>
    <xf numFmtId="3" fontId="0" fillId="0" borderId="2" xfId="0" applyNumberFormat="1" applyBorder="1" applyAlignment="1">
      <alignment horizontal="center" vertical="center"/>
    </xf>
    <xf numFmtId="3" fontId="0" fillId="0" borderId="51" xfId="0" applyNumberFormat="1" applyBorder="1" applyAlignment="1">
      <alignment horizontal="center" vertical="center"/>
    </xf>
    <xf numFmtId="0" fontId="0" fillId="0" borderId="10" xfId="0" applyBorder="1" applyAlignment="1">
      <alignment horizontal="center" vertical="center"/>
    </xf>
    <xf numFmtId="3" fontId="0" fillId="0" borderId="71" xfId="0" applyNumberFormat="1" applyBorder="1" applyAlignment="1">
      <alignment horizontal="center" vertical="center"/>
    </xf>
    <xf numFmtId="3" fontId="0" fillId="0" borderId="46" xfId="0" applyNumberFormat="1" applyBorder="1" applyAlignment="1">
      <alignment horizontal="center" vertical="center"/>
    </xf>
    <xf numFmtId="3" fontId="0" fillId="0" borderId="49" xfId="0" applyNumberFormat="1" applyBorder="1" applyAlignment="1">
      <alignment horizontal="center" vertical="center"/>
    </xf>
    <xf numFmtId="0" fontId="0" fillId="0" borderId="11" xfId="0" applyBorder="1" applyAlignment="1">
      <alignment horizontal="center"/>
    </xf>
    <xf numFmtId="0" fontId="0" fillId="0" borderId="27" xfId="0" applyBorder="1" applyAlignment="1">
      <alignment vertical="center"/>
    </xf>
    <xf numFmtId="0" fontId="0" fillId="0" borderId="11" xfId="0" applyBorder="1" applyAlignment="1">
      <alignment horizontal="center" vertical="center"/>
    </xf>
    <xf numFmtId="2" fontId="22" fillId="0" borderId="21" xfId="0" applyNumberFormat="1" applyFont="1" applyBorder="1" applyAlignment="1">
      <alignment horizontal="center" vertical="center"/>
    </xf>
    <xf numFmtId="0" fontId="0" fillId="0" borderId="12" xfId="0" applyBorder="1" applyAlignment="1">
      <alignment horizontal="center"/>
    </xf>
    <xf numFmtId="2" fontId="22" fillId="0" borderId="3" xfId="0" applyNumberFormat="1" applyFont="1" applyBorder="1" applyAlignment="1">
      <alignment horizontal="center" vertical="center"/>
    </xf>
    <xf numFmtId="0" fontId="0" fillId="0" borderId="60" xfId="0" applyBorder="1" applyAlignment="1">
      <alignment horizontal="left"/>
    </xf>
    <xf numFmtId="0" fontId="0" fillId="0" borderId="72" xfId="0" applyBorder="1" applyProtection="1">
      <protection locked="0"/>
    </xf>
    <xf numFmtId="0" fontId="0" fillId="0" borderId="62" xfId="0" applyBorder="1" applyProtection="1">
      <protection locked="0"/>
    </xf>
    <xf numFmtId="164" fontId="27" fillId="13" borderId="14" xfId="1" applyNumberFormat="1" applyFont="1" applyFill="1" applyBorder="1" applyAlignment="1">
      <alignment horizontal="center" vertical="center" wrapText="1"/>
    </xf>
    <xf numFmtId="0" fontId="27" fillId="13" borderId="14" xfId="0" applyFont="1" applyFill="1" applyBorder="1" applyAlignment="1">
      <alignment horizontal="center" vertical="center" wrapText="1"/>
    </xf>
    <xf numFmtId="0" fontId="28" fillId="13" borderId="0" xfId="0" applyFont="1" applyFill="1" applyAlignment="1">
      <alignment horizontal="center" vertical="center"/>
    </xf>
    <xf numFmtId="20" fontId="27" fillId="13" borderId="14" xfId="0" applyNumberFormat="1" applyFont="1" applyFill="1" applyBorder="1" applyAlignment="1">
      <alignment horizontal="center" vertical="center" wrapText="1"/>
    </xf>
    <xf numFmtId="4" fontId="27" fillId="13" borderId="14" xfId="0" applyNumberFormat="1" applyFont="1" applyFill="1" applyBorder="1" applyAlignment="1">
      <alignment horizontal="center" vertical="center" wrapText="1"/>
    </xf>
    <xf numFmtId="9" fontId="27" fillId="13" borderId="14" xfId="1" applyFont="1" applyFill="1" applyBorder="1" applyAlignment="1">
      <alignment horizontal="center" vertical="center" wrapText="1"/>
    </xf>
    <xf numFmtId="14" fontId="27" fillId="13" borderId="14" xfId="0" applyNumberFormat="1" applyFont="1" applyFill="1" applyBorder="1" applyAlignment="1">
      <alignment horizontal="center" vertical="center" wrapText="1"/>
    </xf>
    <xf numFmtId="0" fontId="29" fillId="13" borderId="14" xfId="0" applyFont="1" applyFill="1" applyBorder="1" applyAlignment="1">
      <alignment horizontal="center" vertical="center" wrapText="1"/>
    </xf>
    <xf numFmtId="0" fontId="28" fillId="13" borderId="14" xfId="0" applyFont="1" applyFill="1" applyBorder="1" applyAlignment="1">
      <alignment horizontal="center" vertical="center"/>
    </xf>
    <xf numFmtId="20" fontId="28" fillId="13" borderId="14" xfId="0" applyNumberFormat="1" applyFont="1" applyFill="1" applyBorder="1" applyAlignment="1">
      <alignment horizontal="center" vertical="center"/>
    </xf>
    <xf numFmtId="0" fontId="28" fillId="13" borderId="14" xfId="0" applyFont="1" applyFill="1" applyBorder="1" applyAlignment="1">
      <alignment horizontal="center" vertical="center" wrapText="1"/>
    </xf>
    <xf numFmtId="0" fontId="0" fillId="0" borderId="0" xfId="0" applyAlignment="1">
      <alignment horizontal="center" vertical="center" wrapText="1"/>
    </xf>
    <xf numFmtId="0" fontId="0" fillId="15" borderId="9" xfId="0" applyFill="1" applyBorder="1" applyAlignment="1">
      <alignment horizontal="center" vertical="center"/>
    </xf>
    <xf numFmtId="0" fontId="27" fillId="13" borderId="14" xfId="0" applyFont="1" applyFill="1" applyBorder="1" applyAlignment="1">
      <alignment horizontal="left" vertical="center" wrapText="1"/>
    </xf>
    <xf numFmtId="0" fontId="10" fillId="0" borderId="0" xfId="0" pivotButton="1" applyFont="1" applyAlignment="1">
      <alignment horizontal="center"/>
    </xf>
    <xf numFmtId="0" fontId="10" fillId="6" borderId="0" xfId="0" applyFont="1" applyFill="1" applyAlignment="1">
      <alignment horizontal="center" vertical="center"/>
    </xf>
    <xf numFmtId="0" fontId="10" fillId="6" borderId="13" xfId="0" applyFont="1" applyFill="1" applyBorder="1" applyAlignment="1">
      <alignment horizontal="center" vertical="center"/>
    </xf>
    <xf numFmtId="0" fontId="10" fillId="0" borderId="14" xfId="0" applyFont="1" applyBorder="1" applyAlignment="1">
      <alignment horizontal="center"/>
    </xf>
    <xf numFmtId="0" fontId="31" fillId="0" borderId="27" xfId="0" applyFont="1" applyBorder="1" applyAlignment="1">
      <alignment horizontal="center" vertical="center"/>
    </xf>
    <xf numFmtId="0" fontId="0" fillId="0" borderId="5" xfId="0" applyBorder="1" applyAlignment="1">
      <alignment horizontal="center" vertical="center"/>
    </xf>
    <xf numFmtId="0" fontId="0" fillId="0" borderId="7" xfId="0" applyBorder="1" applyAlignment="1">
      <alignment horizontal="center" vertical="center"/>
    </xf>
    <xf numFmtId="0" fontId="0" fillId="0" borderId="46" xfId="0" applyBorder="1" applyAlignment="1">
      <alignment horizontal="center" vertical="center"/>
    </xf>
    <xf numFmtId="0" fontId="0" fillId="0" borderId="1" xfId="0" applyBorder="1" applyAlignment="1">
      <alignment horizontal="center" vertical="center"/>
    </xf>
    <xf numFmtId="0" fontId="0" fillId="0" borderId="2" xfId="0" applyBorder="1" applyAlignment="1">
      <alignment horizontal="center" vertical="center"/>
    </xf>
    <xf numFmtId="0" fontId="0" fillId="0" borderId="51" xfId="0" applyBorder="1" applyAlignment="1">
      <alignment horizontal="center" vertical="center"/>
    </xf>
    <xf numFmtId="0" fontId="0" fillId="0" borderId="71" xfId="0" applyBorder="1" applyAlignment="1">
      <alignment horizontal="center" vertical="center"/>
    </xf>
    <xf numFmtId="0" fontId="0" fillId="0" borderId="49" xfId="0" applyBorder="1" applyAlignment="1">
      <alignment horizontal="center" vertical="center"/>
    </xf>
    <xf numFmtId="0" fontId="0" fillId="0" borderId="14" xfId="0" applyBorder="1" applyAlignment="1">
      <alignment horizontal="left" vertical="center"/>
    </xf>
    <xf numFmtId="0" fontId="0" fillId="5" borderId="14" xfId="0" applyFill="1" applyBorder="1" applyAlignment="1">
      <alignment horizontal="center" vertical="center"/>
    </xf>
    <xf numFmtId="1" fontId="0" fillId="0" borderId="14" xfId="0" applyNumberFormat="1" applyBorder="1" applyAlignment="1">
      <alignment horizontal="center" vertical="center"/>
    </xf>
    <xf numFmtId="0" fontId="30" fillId="0" borderId="14" xfId="0" applyFont="1" applyBorder="1" applyAlignment="1">
      <alignment horizontal="center" vertical="center"/>
    </xf>
    <xf numFmtId="0" fontId="7" fillId="0" borderId="14" xfId="0" applyFont="1" applyBorder="1" applyAlignment="1">
      <alignment horizontal="center" vertical="center"/>
    </xf>
    <xf numFmtId="0" fontId="6" fillId="0" borderId="14" xfId="0" applyFont="1" applyBorder="1" applyAlignment="1">
      <alignment horizontal="center" vertical="top"/>
    </xf>
    <xf numFmtId="1" fontId="0" fillId="0" borderId="14" xfId="0" applyNumberFormat="1" applyBorder="1" applyAlignment="1">
      <alignment horizontal="left"/>
    </xf>
    <xf numFmtId="14" fontId="0" fillId="0" borderId="14" xfId="0" applyNumberFormat="1" applyBorder="1" applyAlignment="1">
      <alignment horizontal="center" vertical="center"/>
    </xf>
    <xf numFmtId="0" fontId="9" fillId="0" borderId="14" xfId="2" applyFont="1" applyBorder="1" applyAlignment="1">
      <alignment horizontal="center" vertical="center"/>
    </xf>
    <xf numFmtId="15" fontId="0" fillId="0" borderId="14" xfId="0" applyNumberFormat="1" applyBorder="1"/>
    <xf numFmtId="0" fontId="0" fillId="14" borderId="14" xfId="0" applyFill="1" applyBorder="1" applyAlignment="1">
      <alignment horizontal="center" vertical="center"/>
    </xf>
    <xf numFmtId="0" fontId="5" fillId="0" borderId="14" xfId="0" applyFont="1" applyBorder="1" applyAlignment="1">
      <alignment horizontal="center" vertical="center"/>
    </xf>
    <xf numFmtId="3" fontId="32" fillId="0" borderId="14" xfId="0" applyNumberFormat="1" applyFont="1" applyBorder="1"/>
    <xf numFmtId="1" fontId="22" fillId="0" borderId="14" xfId="0" applyNumberFormat="1" applyFont="1" applyBorder="1" applyAlignment="1" applyProtection="1">
      <alignment horizontal="center" vertical="center"/>
      <protection locked="0"/>
    </xf>
    <xf numFmtId="9" fontId="2" fillId="0" borderId="6" xfId="0" applyNumberFormat="1" applyFont="1" applyBorder="1" applyAlignment="1" applyProtection="1">
      <alignment horizontal="center" vertical="center" wrapText="1"/>
      <protection locked="0"/>
    </xf>
    <xf numFmtId="0" fontId="2" fillId="0" borderId="6" xfId="0" applyFont="1" applyBorder="1" applyAlignment="1">
      <alignment horizontal="center" vertical="center" wrapText="1"/>
    </xf>
    <xf numFmtId="0" fontId="2" fillId="0" borderId="6" xfId="0" applyFont="1" applyBorder="1" applyAlignment="1" applyProtection="1">
      <alignment horizontal="center" vertical="center"/>
      <protection locked="0"/>
    </xf>
    <xf numFmtId="0" fontId="1" fillId="0" borderId="7" xfId="0" applyFont="1" applyBorder="1" applyAlignment="1">
      <alignment horizontal="center" vertical="center" wrapText="1"/>
    </xf>
    <xf numFmtId="1" fontId="0" fillId="0" borderId="30" xfId="0" applyNumberFormat="1" applyBorder="1" applyAlignment="1">
      <alignment horizontal="center" vertical="center"/>
    </xf>
    <xf numFmtId="1" fontId="22" fillId="0" borderId="35" xfId="0" applyNumberFormat="1" applyFont="1" applyBorder="1" applyAlignment="1" applyProtection="1">
      <alignment horizontal="center" vertical="center"/>
      <protection locked="0"/>
    </xf>
    <xf numFmtId="1" fontId="22" fillId="0" borderId="35" xfId="0" applyNumberFormat="1" applyFont="1" applyBorder="1" applyAlignment="1">
      <alignment horizontal="center" vertical="center"/>
    </xf>
    <xf numFmtId="2" fontId="22" fillId="0" borderId="35" xfId="0" applyNumberFormat="1" applyFont="1" applyBorder="1" applyAlignment="1" applyProtection="1">
      <alignment horizontal="center" vertical="center"/>
      <protection locked="0"/>
    </xf>
    <xf numFmtId="0" fontId="10" fillId="0" borderId="35" xfId="0" applyFont="1" applyBorder="1" applyAlignment="1">
      <alignment horizontal="center" vertical="center"/>
    </xf>
    <xf numFmtId="1" fontId="0" fillId="0" borderId="36" xfId="0" applyNumberFormat="1" applyBorder="1" applyAlignment="1">
      <alignment horizontal="center" vertical="center"/>
    </xf>
    <xf numFmtId="0" fontId="0" fillId="0" borderId="21" xfId="0" applyBorder="1" applyAlignment="1">
      <alignment horizontal="center" vertical="center"/>
    </xf>
    <xf numFmtId="0" fontId="0" fillId="0" borderId="59" xfId="0" applyBorder="1" applyAlignment="1">
      <alignment horizontal="center" vertical="center"/>
    </xf>
    <xf numFmtId="0" fontId="0" fillId="0" borderId="65" xfId="0" pivotButton="1" applyBorder="1"/>
    <xf numFmtId="20" fontId="0" fillId="0" borderId="0" xfId="0" applyNumberFormat="1"/>
    <xf numFmtId="4" fontId="0" fillId="0" borderId="14" xfId="0" applyNumberFormat="1" applyBorder="1" applyAlignment="1">
      <alignment horizontal="center" vertical="center"/>
    </xf>
    <xf numFmtId="4" fontId="0" fillId="0" borderId="6" xfId="0" applyNumberFormat="1" applyBorder="1" applyAlignment="1">
      <alignment horizontal="center" vertical="center"/>
    </xf>
    <xf numFmtId="4" fontId="0" fillId="0" borderId="3" xfId="0" applyNumberFormat="1" applyBorder="1" applyAlignment="1">
      <alignment horizontal="center" vertical="center"/>
    </xf>
    <xf numFmtId="0" fontId="0" fillId="0" borderId="70" xfId="0" applyBorder="1" applyAlignment="1">
      <alignment horizontal="center" vertical="center"/>
    </xf>
    <xf numFmtId="0" fontId="0" fillId="10" borderId="3" xfId="0" applyFill="1" applyBorder="1" applyAlignment="1">
      <alignment horizontal="center" vertical="center"/>
    </xf>
    <xf numFmtId="0" fontId="21" fillId="5" borderId="39" xfId="0" applyFont="1" applyFill="1" applyBorder="1" applyAlignment="1">
      <alignment horizontal="center" vertical="center" wrapText="1"/>
    </xf>
    <xf numFmtId="0" fontId="21" fillId="5" borderId="41" xfId="0" applyFont="1" applyFill="1" applyBorder="1" applyAlignment="1">
      <alignment horizontal="center" vertical="center" wrapText="1"/>
    </xf>
    <xf numFmtId="0" fontId="21" fillId="5" borderId="32" xfId="0" applyFont="1" applyFill="1" applyBorder="1" applyAlignment="1">
      <alignment horizontal="center" vertical="center" wrapText="1"/>
    </xf>
    <xf numFmtId="0" fontId="0" fillId="0" borderId="0" xfId="0" applyAlignment="1">
      <alignment horizontal="center" vertical="center" wrapText="1"/>
    </xf>
    <xf numFmtId="0" fontId="0" fillId="0" borderId="73" xfId="0" applyBorder="1" applyAlignment="1">
      <alignment horizontal="center" vertical="center" wrapText="1"/>
    </xf>
    <xf numFmtId="0" fontId="0" fillId="0" borderId="0" xfId="0" applyBorder="1"/>
    <xf numFmtId="0" fontId="0" fillId="0" borderId="14" xfId="0" applyNumberFormat="1" applyBorder="1" applyAlignment="1">
      <alignment horizontal="center" vertical="center"/>
    </xf>
    <xf numFmtId="0" fontId="0" fillId="0" borderId="13" xfId="0" applyNumberFormat="1" applyBorder="1" applyAlignment="1">
      <alignment horizontal="center" vertical="center"/>
    </xf>
    <xf numFmtId="0" fontId="0" fillId="0" borderId="3" xfId="0" applyNumberFormat="1" applyBorder="1" applyAlignment="1">
      <alignment horizontal="center" vertical="center"/>
    </xf>
    <xf numFmtId="0" fontId="0" fillId="0" borderId="4" xfId="0" applyNumberFormat="1" applyBorder="1" applyAlignment="1">
      <alignment horizontal="center" vertical="center"/>
    </xf>
    <xf numFmtId="0" fontId="0" fillId="0" borderId="29" xfId="0" applyNumberFormat="1" applyBorder="1" applyAlignment="1">
      <alignment horizontal="center" vertical="center"/>
    </xf>
    <xf numFmtId="0" fontId="0" fillId="0" borderId="30" xfId="0" applyNumberFormat="1" applyBorder="1" applyAlignment="1">
      <alignment horizontal="center" vertical="center"/>
    </xf>
    <xf numFmtId="0" fontId="0" fillId="0" borderId="64" xfId="0" pivotButton="1" applyFont="1" applyBorder="1"/>
    <xf numFmtId="0" fontId="0" fillId="0" borderId="59" xfId="0" applyFont="1" applyBorder="1" applyAlignment="1">
      <alignment horizontal="center" vertical="center"/>
    </xf>
    <xf numFmtId="0" fontId="0" fillId="0" borderId="59" xfId="0" applyFont="1" applyBorder="1"/>
    <xf numFmtId="0" fontId="0" fillId="0" borderId="9" xfId="0" applyFont="1" applyBorder="1" applyAlignment="1">
      <alignment horizontal="center" vertical="center"/>
    </xf>
    <xf numFmtId="165" fontId="0" fillId="0" borderId="5" xfId="0" applyNumberFormat="1" applyFont="1" applyBorder="1" applyAlignment="1">
      <alignment horizontal="center" vertical="center"/>
    </xf>
    <xf numFmtId="165" fontId="0" fillId="0" borderId="6" xfId="0" applyNumberFormat="1" applyFont="1" applyBorder="1" applyAlignment="1">
      <alignment horizontal="center" vertical="center"/>
    </xf>
    <xf numFmtId="165" fontId="0" fillId="0" borderId="7" xfId="0" applyNumberFormat="1" applyFont="1" applyBorder="1" applyAlignment="1">
      <alignment horizontal="center" vertical="center"/>
    </xf>
    <xf numFmtId="165" fontId="0" fillId="0" borderId="29" xfId="0" applyNumberFormat="1" applyFont="1" applyBorder="1" applyAlignment="1">
      <alignment horizontal="center" vertical="center"/>
    </xf>
    <xf numFmtId="165" fontId="0" fillId="0" borderId="14" xfId="0" applyNumberFormat="1" applyFont="1" applyBorder="1" applyAlignment="1">
      <alignment horizontal="center" vertical="center"/>
    </xf>
    <xf numFmtId="165" fontId="0" fillId="0" borderId="30" xfId="0" applyNumberFormat="1" applyFont="1" applyBorder="1" applyAlignment="1">
      <alignment horizontal="center" vertical="center"/>
    </xf>
    <xf numFmtId="0" fontId="0" fillId="0" borderId="9" xfId="0" applyFont="1" applyBorder="1" applyAlignment="1">
      <alignment horizontal="left" vertical="center"/>
    </xf>
    <xf numFmtId="165" fontId="0" fillId="0" borderId="13" xfId="0" applyNumberFormat="1" applyFont="1" applyBorder="1" applyAlignment="1">
      <alignment horizontal="center" vertical="center"/>
    </xf>
    <xf numFmtId="165" fontId="0" fillId="0" borderId="3" xfId="0" applyNumberFormat="1" applyFont="1" applyBorder="1" applyAlignment="1">
      <alignment horizontal="center" vertical="center"/>
    </xf>
    <xf numFmtId="3" fontId="0" fillId="0" borderId="4" xfId="0" applyNumberFormat="1" applyFont="1" applyBorder="1" applyAlignment="1">
      <alignment horizontal="center" vertical="center"/>
    </xf>
    <xf numFmtId="3" fontId="0" fillId="0" borderId="14" xfId="0" applyNumberFormat="1" applyFont="1" applyBorder="1" applyAlignment="1">
      <alignment horizontal="center" vertical="center"/>
    </xf>
    <xf numFmtId="0" fontId="0" fillId="0" borderId="13" xfId="0" applyFont="1" applyBorder="1" applyAlignment="1">
      <alignment horizontal="center" vertical="center"/>
    </xf>
    <xf numFmtId="0" fontId="0" fillId="0" borderId="3" xfId="0" applyFont="1" applyBorder="1" applyAlignment="1">
      <alignment horizontal="center" vertical="center"/>
    </xf>
    <xf numFmtId="0" fontId="0" fillId="0" borderId="4" xfId="0" applyFont="1" applyBorder="1" applyAlignment="1">
      <alignment horizontal="center" vertical="center"/>
    </xf>
    <xf numFmtId="0" fontId="0" fillId="0" borderId="0" xfId="0" pivotButton="1" applyFont="1" applyBorder="1" applyAlignment="1">
      <alignment horizontal="center" vertical="center"/>
    </xf>
    <xf numFmtId="165" fontId="0" fillId="0" borderId="4" xfId="0" applyNumberFormat="1" applyFont="1" applyBorder="1" applyAlignment="1">
      <alignment horizontal="center" vertical="center"/>
    </xf>
    <xf numFmtId="3" fontId="0" fillId="0" borderId="6" xfId="0" applyNumberFormat="1" applyFont="1" applyBorder="1" applyAlignment="1">
      <alignment horizontal="center" vertical="center"/>
    </xf>
    <xf numFmtId="3" fontId="0" fillId="0" borderId="3" xfId="0" applyNumberFormat="1" applyFont="1" applyBorder="1" applyAlignment="1">
      <alignment horizontal="center" vertical="center"/>
    </xf>
    <xf numFmtId="3" fontId="0" fillId="0" borderId="7" xfId="0" applyNumberFormat="1" applyFont="1" applyBorder="1" applyAlignment="1">
      <alignment horizontal="center" vertical="center"/>
    </xf>
    <xf numFmtId="3" fontId="0" fillId="0" borderId="30" xfId="0" applyNumberFormat="1" applyFont="1" applyBorder="1" applyAlignment="1">
      <alignment horizontal="center" vertical="center"/>
    </xf>
    <xf numFmtId="3" fontId="0" fillId="0" borderId="13" xfId="0" applyNumberFormat="1" applyFont="1" applyBorder="1" applyAlignment="1">
      <alignment horizontal="center" vertical="center"/>
    </xf>
    <xf numFmtId="0" fontId="0" fillId="0" borderId="59" xfId="0" applyFont="1" applyBorder="1" applyAlignment="1">
      <alignment horizontal="center"/>
    </xf>
    <xf numFmtId="0" fontId="0" fillId="0" borderId="65" xfId="0" pivotButton="1" applyFont="1" applyBorder="1" applyAlignment="1">
      <alignment horizontal="center" vertical="center"/>
    </xf>
    <xf numFmtId="0" fontId="0" fillId="0" borderId="40" xfId="0" applyFont="1" applyBorder="1"/>
    <xf numFmtId="0" fontId="0" fillId="0" borderId="25" xfId="0" applyFont="1" applyBorder="1" applyAlignment="1">
      <alignment horizontal="center" vertical="center"/>
    </xf>
    <xf numFmtId="0" fontId="0" fillId="0" borderId="39" xfId="0" pivotButton="1" applyFont="1" applyBorder="1"/>
    <xf numFmtId="0" fontId="0" fillId="0" borderId="14" xfId="0" applyFont="1" applyBorder="1"/>
    <xf numFmtId="0" fontId="0" fillId="0" borderId="9" xfId="0" pivotButton="1" applyFont="1" applyBorder="1"/>
    <xf numFmtId="0" fontId="0" fillId="0" borderId="25" xfId="0" applyFont="1" applyBorder="1"/>
    <xf numFmtId="0" fontId="0" fillId="0" borderId="27" xfId="0" applyFont="1" applyBorder="1"/>
    <xf numFmtId="0" fontId="0" fillId="0" borderId="28" xfId="0" applyFont="1" applyBorder="1"/>
    <xf numFmtId="0" fontId="0" fillId="0" borderId="9" xfId="0" pivotButton="1" applyFont="1" applyBorder="1" applyAlignment="1">
      <alignment horizontal="center" vertical="center"/>
    </xf>
    <xf numFmtId="0" fontId="0" fillId="0" borderId="14" xfId="0" applyNumberFormat="1" applyFont="1" applyBorder="1" applyAlignment="1">
      <alignment horizontal="center" vertical="center"/>
    </xf>
    <xf numFmtId="0" fontId="0" fillId="0" borderId="29" xfId="0" applyNumberFormat="1" applyFont="1" applyBorder="1" applyAlignment="1">
      <alignment horizontal="center" vertical="center"/>
    </xf>
    <xf numFmtId="0" fontId="0" fillId="0" borderId="5" xfId="0" applyNumberFormat="1" applyFont="1" applyBorder="1" applyAlignment="1">
      <alignment horizontal="center" vertical="center"/>
    </xf>
    <xf numFmtId="0" fontId="0" fillId="0" borderId="6" xfId="0" applyNumberFormat="1" applyFont="1" applyBorder="1" applyAlignment="1">
      <alignment horizontal="center" vertical="center"/>
    </xf>
    <xf numFmtId="0" fontId="0" fillId="0" borderId="65" xfId="0" pivotButton="1" applyFont="1" applyBorder="1"/>
    <xf numFmtId="0" fontId="0" fillId="0" borderId="13" xfId="0" applyNumberFormat="1" applyFill="1" applyBorder="1" applyAlignment="1">
      <alignment horizontal="center" vertical="center"/>
    </xf>
    <xf numFmtId="4" fontId="0" fillId="0" borderId="5" xfId="0" applyNumberFormat="1" applyFill="1" applyBorder="1" applyAlignment="1">
      <alignment horizontal="center" vertical="center"/>
    </xf>
    <xf numFmtId="0" fontId="0" fillId="0" borderId="14" xfId="0" applyNumberFormat="1" applyBorder="1" applyAlignment="1">
      <alignment horizontal="center"/>
    </xf>
    <xf numFmtId="0" fontId="0" fillId="0" borderId="5" xfId="0" applyNumberFormat="1" applyBorder="1" applyAlignment="1">
      <alignment horizontal="center"/>
    </xf>
    <xf numFmtId="0" fontId="0" fillId="0" borderId="6" xfId="0" applyNumberFormat="1" applyBorder="1" applyAlignment="1">
      <alignment horizontal="center"/>
    </xf>
    <xf numFmtId="0" fontId="0" fillId="0" borderId="7" xfId="0" applyNumberFormat="1" applyBorder="1" applyAlignment="1">
      <alignment horizontal="center"/>
    </xf>
    <xf numFmtId="0" fontId="0" fillId="0" borderId="29" xfId="0" applyNumberFormat="1" applyBorder="1" applyAlignment="1">
      <alignment horizontal="center"/>
    </xf>
    <xf numFmtId="0" fontId="0" fillId="0" borderId="30" xfId="0" applyNumberFormat="1" applyBorder="1" applyAlignment="1">
      <alignment horizontal="center"/>
    </xf>
    <xf numFmtId="0" fontId="0" fillId="0" borderId="43" xfId="0" applyNumberFormat="1" applyBorder="1" applyAlignment="1">
      <alignment horizontal="center" vertical="center"/>
    </xf>
    <xf numFmtId="0" fontId="0" fillId="0" borderId="35" xfId="0" applyNumberFormat="1" applyBorder="1" applyAlignment="1">
      <alignment horizontal="center" vertical="center"/>
    </xf>
    <xf numFmtId="0" fontId="0" fillId="0" borderId="36" xfId="0" applyNumberFormat="1" applyBorder="1" applyAlignment="1">
      <alignment horizontal="center" vertical="center"/>
    </xf>
    <xf numFmtId="0" fontId="0" fillId="0" borderId="0" xfId="0" pivotButton="1" applyBorder="1" applyAlignment="1">
      <alignment vertical="center"/>
    </xf>
    <xf numFmtId="0" fontId="0" fillId="0" borderId="5" xfId="0" applyNumberFormat="1" applyBorder="1" applyAlignment="1">
      <alignment horizontal="center" vertical="center"/>
    </xf>
    <xf numFmtId="0" fontId="0" fillId="0" borderId="6" xfId="0" applyNumberFormat="1" applyBorder="1" applyAlignment="1">
      <alignment horizontal="center" vertical="center"/>
    </xf>
    <xf numFmtId="0" fontId="0" fillId="0" borderId="7" xfId="0" applyNumberFormat="1" applyBorder="1" applyAlignment="1">
      <alignment horizontal="center" vertical="center"/>
    </xf>
    <xf numFmtId="0" fontId="0" fillId="7" borderId="3" xfId="0" applyNumberFormat="1" applyFill="1" applyBorder="1" applyAlignment="1">
      <alignment horizontal="center" vertical="center"/>
    </xf>
    <xf numFmtId="0" fontId="0" fillId="7" borderId="13" xfId="0" applyNumberFormat="1" applyFill="1" applyBorder="1" applyAlignment="1">
      <alignment horizontal="center" vertical="center"/>
    </xf>
    <xf numFmtId="0" fontId="0" fillId="7" borderId="4" xfId="0" applyNumberFormat="1" applyFill="1" applyBorder="1" applyAlignment="1">
      <alignment horizontal="center" vertical="center"/>
    </xf>
    <xf numFmtId="0" fontId="0" fillId="0" borderId="10" xfId="0" applyFont="1" applyBorder="1"/>
    <xf numFmtId="0" fontId="0" fillId="0" borderId="11" xfId="0" applyFont="1" applyBorder="1"/>
    <xf numFmtId="0" fontId="0" fillId="0" borderId="12" xfId="0" applyFont="1" applyBorder="1"/>
    <xf numFmtId="0" fontId="0" fillId="0" borderId="32" xfId="0" applyFont="1" applyBorder="1"/>
    <xf numFmtId="0" fontId="0" fillId="0" borderId="32" xfId="0" applyFont="1" applyBorder="1" applyAlignment="1">
      <alignment horizontal="left"/>
    </xf>
    <xf numFmtId="0" fontId="0" fillId="0" borderId="0" xfId="0" pivotButton="1" applyFont="1" applyBorder="1" applyAlignment="1">
      <alignment vertical="center"/>
    </xf>
    <xf numFmtId="0" fontId="0" fillId="0" borderId="24" xfId="0" pivotButton="1" applyFont="1" applyBorder="1"/>
    <xf numFmtId="0" fontId="0" fillId="0" borderId="24" xfId="0" applyFont="1" applyBorder="1" applyAlignment="1">
      <alignment horizontal="center"/>
    </xf>
    <xf numFmtId="0" fontId="0" fillId="0" borderId="7" xfId="0" applyNumberFormat="1" applyFont="1" applyBorder="1" applyAlignment="1">
      <alignment horizontal="center" vertical="center"/>
    </xf>
    <xf numFmtId="0" fontId="0" fillId="0" borderId="30" xfId="0" applyNumberFormat="1" applyFont="1" applyBorder="1" applyAlignment="1">
      <alignment horizontal="center" vertical="center"/>
    </xf>
    <xf numFmtId="0" fontId="0" fillId="0" borderId="13" xfId="0" applyNumberFormat="1" applyFont="1" applyBorder="1" applyAlignment="1">
      <alignment horizontal="center" vertical="center"/>
    </xf>
    <xf numFmtId="0" fontId="0" fillId="0" borderId="3" xfId="0" applyNumberFormat="1" applyFont="1" applyBorder="1" applyAlignment="1">
      <alignment horizontal="center" vertical="center"/>
    </xf>
    <xf numFmtId="0" fontId="0" fillId="0" borderId="4" xfId="0" applyNumberFormat="1" applyFont="1" applyBorder="1" applyAlignment="1">
      <alignment horizontal="center" vertical="center"/>
    </xf>
    <xf numFmtId="0" fontId="0" fillId="0" borderId="0" xfId="0" applyFont="1" applyBorder="1" applyAlignment="1">
      <alignment horizontal="center" vertical="center"/>
    </xf>
    <xf numFmtId="0" fontId="0" fillId="0" borderId="27" xfId="0" applyFont="1" applyBorder="1" applyAlignment="1">
      <alignment horizontal="center" vertical="center"/>
    </xf>
    <xf numFmtId="0" fontId="0" fillId="0" borderId="28" xfId="0" applyFont="1" applyBorder="1" applyAlignment="1">
      <alignment horizontal="center" vertical="center"/>
    </xf>
  </cellXfs>
  <cellStyles count="7">
    <cellStyle name="Comma" xfId="4" builtinId="3"/>
    <cellStyle name="Heading 2" xfId="5" builtinId="17"/>
    <cellStyle name="Normal" xfId="0" builtinId="0"/>
    <cellStyle name="Normal 2 2" xfId="3" xr:uid="{00000000-0005-0000-0000-000003000000}"/>
    <cellStyle name="Normal 2 3" xfId="2" xr:uid="{00000000-0005-0000-0000-000004000000}"/>
    <cellStyle name="Percent" xfId="1" builtinId="5"/>
    <cellStyle name="Style 1" xfId="6" xr:uid="{00000000-0005-0000-0000-000006000000}"/>
  </cellStyles>
  <dxfs count="27796">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ill>
        <patternFill>
          <bgColor theme="7" tint="0.59996337778862885"/>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ont>
        <color rgb="FF9C0006"/>
      </font>
      <fill>
        <patternFill>
          <bgColor rgb="FFFFC7CE"/>
        </patternFill>
      </fill>
    </dxf>
    <dxf>
      <font>
        <color rgb="FF9C0006"/>
      </font>
      <fill>
        <patternFill>
          <bgColor rgb="FFFFC7CE"/>
        </patternFill>
      </fill>
    </dxf>
    <dxf>
      <fill>
        <patternFill>
          <bgColor theme="5" tint="0.39994506668294322"/>
        </patternFill>
      </fill>
    </dxf>
    <dxf>
      <alignment horizontal="center" readingOrder="0"/>
    </dxf>
    <dxf>
      <alignment horizontal="general" readingOrder="0"/>
    </dxf>
    <dxf>
      <alignment vertical="center" readingOrder="0"/>
    </dxf>
    <dxf>
      <alignment vertical="bottom" readingOrder="0"/>
    </dxf>
    <dxf>
      <alignment vertical="center"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font>
        <sz val="12"/>
      </font>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font>
        <b val="0"/>
      </font>
    </dxf>
    <dxf>
      <font>
        <b val="0"/>
      </font>
    </dxf>
    <dxf>
      <font>
        <b val="0"/>
      </font>
    </dxf>
    <dxf>
      <font>
        <b val="0"/>
      </font>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border>
    </dxf>
    <dxf>
      <alignment vertical="center"/>
    </dxf>
    <dxf>
      <alignment vertical="center"/>
    </dxf>
    <dxf>
      <alignment wrapText="0"/>
    </dxf>
    <dxf>
      <alignment wrapText="0"/>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ont>
        <b/>
      </font>
    </dxf>
    <dxf>
      <font>
        <sz val="10"/>
      </font>
      <alignment wrapText="1"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alignment vertical="center" readingOrder="0"/>
    </dxf>
    <dxf>
      <border>
        <horizontal style="thin">
          <color indexed="64"/>
        </horizontal>
      </border>
    </dxf>
    <dxf>
      <alignment horizontal="center" readingOrder="0"/>
    </dxf>
    <dxf>
      <alignment horizontal="general" readingOrder="0"/>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ill>
        <patternFill patternType="solid">
          <bgColor theme="7"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4" tint="0.79998168889431442"/>
        </patternFill>
      </fill>
    </dxf>
    <dxf>
      <fill>
        <patternFill patternType="solid">
          <bgColor theme="4" tint="0.79998168889431442"/>
        </patternFill>
      </fill>
    </dxf>
    <dxf>
      <fill>
        <patternFill patternType="none">
          <bgColor auto="1"/>
        </patternFill>
      </fill>
    </dxf>
    <dxf>
      <fill>
        <patternFill patternType="solid">
          <bgColor theme="9" tint="0.59999389629810485"/>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79998168889431442"/>
        </patternFill>
      </fill>
    </dxf>
    <dxf>
      <fill>
        <patternFill patternType="none">
          <bgColor auto="1"/>
        </patternFill>
      </fill>
    </dxf>
    <dxf>
      <fill>
        <patternFill>
          <bgColor theme="9" tint="0.59999389629810485"/>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59999389629810485"/>
        </patternFill>
      </fill>
    </dxf>
    <dxf>
      <fill>
        <patternFill patternType="solid">
          <bgColor theme="9" tint="0.59999389629810485"/>
        </patternFill>
      </fill>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horizontal="center" readingOrder="0"/>
    </dxf>
    <dxf>
      <alignment vertical="center" readingOrder="0"/>
    </dxf>
    <dxf>
      <alignment horizontal="center" readingOrder="0"/>
    </dxf>
    <dxf>
      <border>
        <left/>
        <right/>
        <top/>
        <bottom/>
        <vertical/>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dxf>
    <dxf>
      <alignment horizontal="general"/>
    </dxf>
    <dxf>
      <alignment vertical="center"/>
    </dxf>
    <dxf>
      <border>
        <right/>
        <top/>
        <bottom/>
        <horizontal/>
      </border>
    </dxf>
    <dxf>
      <font>
        <sz val="12"/>
      </font>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top/>
        <bottom/>
      </border>
    </dxf>
    <dxf>
      <border>
        <left/>
        <right/>
        <top/>
        <bottom/>
        <vertical/>
        <horizontal/>
      </border>
    </dxf>
    <dxf>
      <alignment vertical="center" readingOrder="0"/>
    </dxf>
    <dxf>
      <fill>
        <patternFill patternType="none">
          <bgColor auto="1"/>
        </patternFill>
      </fill>
    </dxf>
    <dxf>
      <fill>
        <patternFill patternType="none">
          <bgColor auto="1"/>
        </patternFill>
      </fill>
    </dxf>
    <dxf>
      <alignment vertical="center" readingOrder="0"/>
    </dxf>
    <dxf>
      <alignment horizontal="center" readingOrder="0"/>
    </dxf>
    <dxf>
      <border>
        <left/>
        <top/>
        <vertical/>
        <horizontal/>
      </border>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alignment vertical="center" readingOrder="0"/>
    </dxf>
    <dxf>
      <alignment vertical="center" readingOrder="0"/>
    </dxf>
    <dxf>
      <alignment horizontal="center" readingOrder="0"/>
    </dxf>
    <dxf>
      <alignment horizontal="center" readingOrder="0"/>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font>
        <sz val="12"/>
      </font>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font>
        <b val="0"/>
      </font>
    </dxf>
    <dxf>
      <font>
        <b val="0"/>
      </font>
    </dxf>
    <dxf>
      <font>
        <b val="0"/>
      </font>
    </dxf>
    <dxf>
      <font>
        <b val="0"/>
      </font>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border>
    </dxf>
    <dxf>
      <alignment vertical="center"/>
    </dxf>
    <dxf>
      <alignment vertical="center"/>
    </dxf>
    <dxf>
      <alignment wrapText="0"/>
    </dxf>
    <dxf>
      <alignment wrapText="0"/>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ont>
        <b/>
      </font>
    </dxf>
    <dxf>
      <font>
        <sz val="10"/>
      </font>
      <alignment wrapText="1"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alignment vertical="center" readingOrder="0"/>
    </dxf>
    <dxf>
      <border>
        <horizontal style="thin">
          <color indexed="64"/>
        </horizontal>
      </border>
    </dxf>
    <dxf>
      <alignment horizontal="center" readingOrder="0"/>
    </dxf>
    <dxf>
      <alignment horizontal="general" readingOrder="0"/>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ill>
        <patternFill patternType="solid">
          <bgColor theme="7"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4" tint="0.79998168889431442"/>
        </patternFill>
      </fill>
    </dxf>
    <dxf>
      <fill>
        <patternFill patternType="solid">
          <bgColor theme="4" tint="0.79998168889431442"/>
        </patternFill>
      </fill>
    </dxf>
    <dxf>
      <fill>
        <patternFill patternType="none">
          <bgColor auto="1"/>
        </patternFill>
      </fill>
    </dxf>
    <dxf>
      <fill>
        <patternFill patternType="solid">
          <bgColor theme="9" tint="0.59999389629810485"/>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79998168889431442"/>
        </patternFill>
      </fill>
    </dxf>
    <dxf>
      <fill>
        <patternFill patternType="none">
          <bgColor auto="1"/>
        </patternFill>
      </fill>
    </dxf>
    <dxf>
      <fill>
        <patternFill>
          <bgColor theme="9" tint="0.59999389629810485"/>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59999389629810485"/>
        </patternFill>
      </fill>
    </dxf>
    <dxf>
      <fill>
        <patternFill patternType="solid">
          <bgColor theme="9" tint="0.59999389629810485"/>
        </patternFill>
      </fill>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horizontal="center" readingOrder="0"/>
    </dxf>
    <dxf>
      <alignment vertical="center" readingOrder="0"/>
    </dxf>
    <dxf>
      <alignment horizontal="center" readingOrder="0"/>
    </dxf>
    <dxf>
      <border>
        <left/>
        <right/>
        <top/>
        <bottom/>
        <vertical/>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dxf>
    <dxf>
      <alignment horizontal="general"/>
    </dxf>
    <dxf>
      <alignment vertical="center"/>
    </dxf>
    <dxf>
      <border>
        <right/>
        <top/>
        <bottom/>
        <horizontal/>
      </border>
    </dxf>
    <dxf>
      <font>
        <sz val="12"/>
      </font>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top/>
        <bottom/>
      </border>
    </dxf>
    <dxf>
      <border>
        <left/>
        <right/>
        <top/>
        <bottom/>
        <vertical/>
        <horizontal/>
      </border>
    </dxf>
    <dxf>
      <alignment vertical="center" readingOrder="0"/>
    </dxf>
    <dxf>
      <fill>
        <patternFill patternType="none">
          <bgColor auto="1"/>
        </patternFill>
      </fill>
    </dxf>
    <dxf>
      <fill>
        <patternFill patternType="none">
          <bgColor auto="1"/>
        </patternFill>
      </fill>
    </dxf>
    <dxf>
      <alignment vertical="center" readingOrder="0"/>
    </dxf>
    <dxf>
      <alignment horizontal="center" readingOrder="0"/>
    </dxf>
    <dxf>
      <border>
        <left/>
        <top/>
        <vertical/>
        <horizontal/>
      </border>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alignment vertical="center" readingOrder="0"/>
    </dxf>
    <dxf>
      <alignment vertical="center" readingOrder="0"/>
    </dxf>
    <dxf>
      <alignment horizontal="center" readingOrder="0"/>
    </dxf>
    <dxf>
      <alignment horizontal="center" readingOrder="0"/>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readingOrder="0"/>
    </dxf>
    <dxf>
      <alignment horizontal="general" readingOrder="0"/>
    </dxf>
    <dxf>
      <alignment vertical="center" readingOrder="0"/>
    </dxf>
    <dxf>
      <alignment vertical="bottom" readingOrder="0"/>
    </dxf>
    <dxf>
      <alignment vertical="center" readingOrder="0"/>
    </dxf>
    <dxf>
      <alignment horizontal="center" readingOrder="0"/>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dxf>
    <dxf>
      <font>
        <b val="0"/>
      </font>
    </dxf>
    <dxf>
      <font>
        <b val="0"/>
      </font>
    </dxf>
    <dxf>
      <font>
        <b val="0"/>
      </font>
    </dxf>
    <dxf>
      <font>
        <b/>
      </font>
    </dxf>
    <dxf>
      <font>
        <b/>
      </font>
    </dxf>
    <dxf>
      <font>
        <b/>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font>
    </dxf>
    <dxf>
      <font>
        <b val="0"/>
      </font>
    </dxf>
    <dxf>
      <font>
        <b/>
      </font>
    </dxf>
    <dxf>
      <font>
        <b/>
      </font>
    </dxf>
    <dxf>
      <font>
        <b/>
      </font>
    </dxf>
    <dxf>
      <font>
        <b/>
      </font>
    </dxf>
    <dxf>
      <font>
        <b/>
      </font>
    </dxf>
    <dxf>
      <font>
        <b/>
      </font>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border>
    </dxf>
    <dxf>
      <border>
        <left/>
      </border>
    </dxf>
    <dxf>
      <border>
        <left/>
      </border>
    </dxf>
    <dxf>
      <border>
        <left/>
      </border>
    </dxf>
    <dxf>
      <border>
        <left/>
      </border>
    </dxf>
    <dxf>
      <border>
        <left/>
      </border>
    </dxf>
    <dxf>
      <border>
        <left/>
      </border>
    </dxf>
    <dxf>
      <border>
        <lef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border>
        <left style="medium">
          <color indexed="64"/>
        </left>
      </border>
    </dxf>
    <dxf>
      <border>
        <left style="medium">
          <color indexed="64"/>
        </left>
      </border>
    </dxf>
    <dxf>
      <font>
        <b val="0"/>
      </font>
    </dxf>
    <dxf>
      <font>
        <b val="0"/>
      </font>
    </dxf>
    <dxf>
      <font>
        <b val="0"/>
      </font>
    </dxf>
    <dxf>
      <font>
        <b val="0"/>
      </font>
    </dxf>
    <dxf>
      <font>
        <b val="0"/>
      </font>
    </dxf>
    <dxf>
      <font>
        <b val="0"/>
      </font>
    </dxf>
    <dxf>
      <font>
        <b val="0"/>
      </font>
    </dxf>
    <dxf>
      <font>
        <b val="0"/>
      </font>
    </dxf>
    <dxf>
      <alignment horizontal="left"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left style="medium">
          <color indexed="64"/>
        </left>
      </border>
    </dxf>
    <dxf>
      <border>
        <left style="medium">
          <color indexed="64"/>
        </left>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font>
    </dxf>
    <dxf>
      <font>
        <b/>
      </font>
    </dxf>
    <dxf>
      <font>
        <b/>
      </font>
    </dxf>
    <dxf>
      <font>
        <b/>
      </font>
    </dxf>
    <dxf>
      <alignment horizontal="center" readingOrder="0"/>
    </dxf>
    <dxf>
      <font>
        <b val="0"/>
      </font>
    </dxf>
    <dxf>
      <font>
        <b val="0"/>
      </font>
    </dxf>
    <dxf>
      <font>
        <b val="0"/>
      </font>
    </dxf>
    <dxf>
      <font>
        <b val="0"/>
      </font>
    </dxf>
    <dxf>
      <font>
        <b/>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bottom" readingOrder="0"/>
    </dxf>
    <dxf>
      <alignment horizontal="left" readingOrder="0"/>
    </dxf>
    <dxf>
      <alignment vertical="top" readingOrder="0"/>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font>
        <b/>
      </font>
    </dxf>
    <dxf>
      <font>
        <b/>
      </font>
    </dxf>
    <dxf>
      <font>
        <b/>
      </font>
    </dxf>
    <dxf>
      <font>
        <b/>
      </font>
    </dxf>
    <dxf>
      <font>
        <b/>
      </font>
    </dxf>
    <dxf>
      <font>
        <b/>
      </font>
    </dxf>
    <dxf>
      <font>
        <b/>
      </font>
    </dxf>
    <dxf>
      <font>
        <b/>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font>
    </dxf>
    <dxf>
      <font>
        <u/>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horizontal="center" readingOrder="0"/>
    </dxf>
    <dxf>
      <alignment horizontal="center" readingOrder="0"/>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right/>
        <top/>
        <bottom/>
      </border>
    </dxf>
    <dxf>
      <border>
        <left style="medium">
          <color indexed="64"/>
        </left>
        <right style="medium">
          <color indexed="64"/>
        </righ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border>
    </dxf>
    <dxf>
      <alignment horizontal="general" vertical="bottom" textRotation="0" wrapText="0" indent="0" justifyLastLine="0" shrinkToFit="0" readingOrder="0"/>
    </dxf>
    <dxf>
      <border>
        <left/>
        <right/>
        <top/>
        <bottom/>
        <vertic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vertical="cent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general"/>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numFmt numFmtId="3" formatCode="#,##0"/>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font>
        <b/>
      </font>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font>
        <b val="0"/>
      </font>
    </dxf>
    <dxf>
      <font>
        <b val="0"/>
      </font>
    </dxf>
    <dxf>
      <font>
        <b val="0"/>
      </font>
    </dxf>
    <dxf>
      <font>
        <b val="0"/>
      </font>
    </dxf>
    <dxf>
      <font>
        <u val="none"/>
      </font>
    </dxf>
    <dxf>
      <font>
        <u val="none"/>
      </font>
    </dxf>
    <dxf>
      <font>
        <u val="none"/>
      </font>
    </dxf>
    <dxf>
      <font>
        <u val="none"/>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readingOrder="0"/>
    </dxf>
    <dxf>
      <alignment vertic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0.0"/>
    </dxf>
    <dxf>
      <numFmt numFmtId="165" formatCode="#,##0.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bottom style="medium">
          <color indexed="64"/>
        </bottom>
      </border>
    </dxf>
    <dxf>
      <border>
        <bottom style="thin">
          <color indexed="64"/>
        </bottom>
      </border>
    </dxf>
    <dxf>
      <border>
        <bottom style="thin">
          <color indexed="64"/>
        </bottom>
      </border>
    </dxf>
    <dxf>
      <border>
        <bottom style="thin">
          <color indexed="64"/>
        </bottom>
      </border>
    </dxf>
    <dxf>
      <border>
        <right style="medium">
          <color indexed="64"/>
        </right>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bottom/>
      </border>
    </dxf>
    <dxf>
      <border>
        <left/>
        <right/>
        <bottom/>
      </border>
    </dxf>
    <dxf>
      <border>
        <left/>
        <right/>
        <bottom/>
      </border>
    </dxf>
    <dxf>
      <border>
        <left/>
        <right/>
        <bottom/>
      </border>
    </dxf>
    <dxf>
      <fill>
        <patternFill>
          <fgColor theme="4" tint="0.59999389629810485"/>
        </patternFill>
      </fill>
    </dxf>
    <dxf>
      <border>
        <bottom style="medium">
          <color indexed="64"/>
        </bottom>
      </border>
    </dxf>
    <dxf>
      <fill>
        <patternFill>
          <bgColor auto="1"/>
        </patternFill>
      </fill>
    </dxf>
    <dxf>
      <border>
        <bottom style="thin">
          <color indexed="64"/>
        </bottom>
      </border>
    </dxf>
    <dxf>
      <border>
        <bottom style="thin">
          <color indexed="64"/>
        </bottom>
      </border>
    </dxf>
    <dxf>
      <fill>
        <patternFill patternType="none">
          <fgColor indexed="64"/>
          <bgColor indexed="65"/>
        </patternFill>
      </fill>
    </dxf>
    <dxf>
      <numFmt numFmtId="0" formatCode="General"/>
      <fill>
        <patternFill patternType="solid">
          <fgColor indexed="64"/>
          <bgColor theme="5" tint="0.59999389629810485"/>
        </patternFill>
      </fill>
    </dxf>
    <dxf>
      <fill>
        <patternFill>
          <bgColor theme="4" tint="0.59999389629810485"/>
        </patternFill>
      </fill>
    </dxf>
    <dxf>
      <fill>
        <patternFill>
          <bgColor theme="5" tint="0.59999389629810485"/>
        </patternFill>
      </fill>
    </dxf>
    <dxf>
      <fill>
        <patternFill patternType="solid">
          <bgColor theme="3" tint="0.79998168889431442"/>
        </patternFill>
      </fill>
    </dxf>
    <dxf>
      <fill>
        <patternFill patternType="solid">
          <bgColor theme="6" tint="0.79998168889431442"/>
        </patternFill>
      </fill>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left" readingOrder="0"/>
    </dxf>
    <dxf>
      <alignment horizontal="general" readingOrder="0"/>
    </dxf>
    <dxf>
      <alignment horizontal="left" readingOrder="0"/>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4" formatCode="#,##0.0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numFmt numFmtId="4" formatCode="#,##0.0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readingOrder="0"/>
    </dxf>
    <dxf>
      <alignment horizontal="general" readingOrder="0"/>
    </dxf>
    <dxf>
      <alignment horizontal="general"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center" readingOrder="0"/>
    </dxf>
    <dxf>
      <alignment horizontal="center" readingOrder="0"/>
    </dxf>
    <dxf>
      <numFmt numFmtId="35" formatCode="_ * #,##0.00_ ;_ * \-#,##0.00_ ;_ * &quot;-&quot;??_ ;_ @_ "/>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sz val="12"/>
      </font>
      <alignment horizontal="center" vertical="center" readingOrder="0"/>
    </dxf>
    <dxf>
      <font>
        <b/>
        <sz val="12"/>
      </font>
      <alignment horizontal="center" vertical="center" readingOrder="0"/>
    </dxf>
    <dxf>
      <font>
        <b/>
        <sz val="12"/>
      </font>
      <alignment horizontal="center" vertical="center" readingOrder="0"/>
    </dxf>
    <dxf>
      <alignment vertical="center"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center" readingOrder="0"/>
    </dxf>
    <dxf>
      <alignment horizontal="left" readingOrder="0"/>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alignment vertical="center" readingOrder="0"/>
    </dxf>
    <dxf>
      <alignment vertical="center" readingOrder="0"/>
    </dxf>
    <dxf>
      <alignment vertical="bottom"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numFmt numFmtId="3" formatCode="#,##0"/>
    </dxf>
    <dxf>
      <numFmt numFmtId="3" formatCode="#,##0"/>
    </dxf>
    <dxf>
      <numFmt numFmtId="3" formatCode="#,##0"/>
    </dxf>
    <dxf>
      <numFmt numFmtId="3" formatCode="#,##0"/>
    </dxf>
    <dxf>
      <numFmt numFmtId="3" formatCode="#,##0"/>
    </dxf>
    <dxf>
      <numFmt numFmtId="3" formatCode="#,##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bgColor theme="6" tint="0.59999389629810485"/>
        </patternFill>
      </fill>
    </dxf>
    <dxf>
      <fill>
        <patternFill>
          <bgColor theme="6" tint="0.59999389629810485"/>
        </patternFill>
      </fill>
    </dxf>
    <dxf>
      <fill>
        <patternFill patternType="solid">
          <bgColor rgb="FFFFFF00"/>
        </patternFill>
      </fill>
    </dxf>
    <dxf>
      <fill>
        <patternFill patternType="solid">
          <bgColor rgb="FFFFFF00"/>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font>
        <b/>
      </font>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font>
        <b val="0"/>
      </font>
    </dxf>
    <dxf>
      <font>
        <b val="0"/>
      </font>
    </dxf>
    <dxf>
      <font>
        <b val="0"/>
      </font>
    </dxf>
    <dxf>
      <font>
        <b val="0"/>
      </font>
    </dxf>
    <dxf>
      <font>
        <u val="none"/>
      </font>
    </dxf>
    <dxf>
      <font>
        <u val="none"/>
      </font>
    </dxf>
    <dxf>
      <font>
        <u val="none"/>
      </font>
    </dxf>
    <dxf>
      <font>
        <u val="none"/>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readingOrder="0"/>
    </dxf>
    <dxf>
      <alignment vertic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0.0"/>
    </dxf>
    <dxf>
      <numFmt numFmtId="165" formatCode="#,##0.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horizontal="center"/>
    </dxf>
    <dxf>
      <alignment vertic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bottom style="thin">
          <color indexed="64"/>
        </bottom>
      </border>
    </dxf>
    <dxf>
      <border>
        <bottom style="thin">
          <color indexed="64"/>
        </bottom>
      </border>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vertical="bottom" readingOrder="0"/>
    </dxf>
    <dxf>
      <alignment vertical="bottom" readingOrder="0"/>
    </dxf>
    <dxf>
      <alignment vertical="top" readingOrder="0"/>
    </dxf>
    <dxf>
      <alignment vertical="top" readingOrder="0"/>
    </dxf>
    <dxf>
      <alignment horizontal="center" readingOrder="0"/>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top style="medium">
          <color indexed="64"/>
        </top>
        <bottom style="medium">
          <color indexed="64"/>
        </bottom>
      </border>
    </dxf>
    <dxf>
      <alignment horizontal="center" readingOrder="0"/>
    </dxf>
    <dxf>
      <alignment horizontal="center" readingOrder="0"/>
    </dxf>
    <dxf>
      <alignment horizontal="right" readingOrder="0"/>
    </dxf>
    <dxf>
      <alignment horizontal="right"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rder>
    </dxf>
    <dxf>
      <border>
        <bottom style="thin">
          <color indexed="64"/>
        </bottom>
      </border>
    </dxf>
    <dxf>
      <border>
        <top style="medium">
          <color indexed="64"/>
        </top>
        <bottom style="medium">
          <color indexed="64"/>
        </bottom>
      </border>
    </dxf>
    <dxf>
      <alignment horizontal="left" readingOrder="0"/>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vertical="center" readingOrder="0"/>
    </dxf>
    <dxf>
      <alignment vertical="center" readingOrder="0"/>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font>
        <b val="0"/>
      </font>
    </dxf>
    <dxf>
      <font>
        <b val="0"/>
      </font>
    </dxf>
    <dxf>
      <font>
        <b val="0"/>
      </font>
    </dxf>
    <dxf>
      <font>
        <b val="0"/>
      </font>
    </dxf>
    <dxf>
      <font>
        <b val="0"/>
      </font>
    </dxf>
    <dxf>
      <border>
        <top style="medium">
          <color indexed="64"/>
        </top>
        <bottom style="medium">
          <color indexed="64"/>
        </bottom>
      </border>
    </dxf>
    <dxf>
      <border>
        <top style="medium">
          <color indexed="64"/>
        </top>
        <bottom style="medium">
          <color indexed="64"/>
        </bottom>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3" formatCode="#,##0"/>
    </dxf>
    <dxf>
      <numFmt numFmtId="165" formatCode="#,##0.0"/>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left style="medium">
          <color indexed="64"/>
        </left>
        <right style="medium">
          <color indexed="64"/>
        </right>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vertical="cent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horizontal="center"/>
    </dxf>
    <dxf>
      <alignment horizontal="center"/>
    </dxf>
    <dxf>
      <alignment vertical="center"/>
    </dxf>
    <dxf>
      <alignment vertical="cent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font>
        <b val="0"/>
      </font>
    </dxf>
    <dxf>
      <font>
        <b val="0"/>
      </font>
    </dxf>
    <dxf>
      <font>
        <b val="0"/>
      </font>
    </dxf>
    <dxf>
      <font>
        <b val="0"/>
      </font>
    </dxf>
    <dxf>
      <font>
        <b val="0"/>
      </font>
    </dxf>
    <dxf>
      <font>
        <b val="0"/>
      </font>
    </dxf>
    <dxf>
      <font>
        <b val="0"/>
      </font>
    </dxf>
    <dxf>
      <font>
        <b val="0"/>
      </font>
    </dxf>
    <dxf>
      <font>
        <b val="0"/>
      </font>
    </dxf>
    <dxf>
      <font>
        <b val="0"/>
      </font>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bottom"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right style="medium">
          <color indexed="64"/>
        </right>
      </border>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general" readingOrder="0"/>
    </dxf>
    <dxf>
      <alignment horizontal="general" readingOrder="0"/>
    </dxf>
    <dxf>
      <alignment horizontal="center" readingOrder="0"/>
    </dxf>
    <dxf>
      <alignment horizontal="left" readingOrder="0"/>
    </dxf>
    <dxf>
      <border>
        <right style="medium">
          <color indexed="64"/>
        </right>
      </border>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border>
        <bottom style="medium">
          <color indexed="64"/>
        </bottom>
      </bord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general" readingOrder="0"/>
    </dxf>
    <dxf>
      <alignment horizontal="general"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vertical="center" readingOrder="0"/>
    </dxf>
    <dxf>
      <alignment horizontal="center" readingOrder="0"/>
    </dxf>
    <dxf>
      <numFmt numFmtId="3" formatCode="#,##0"/>
    </dxf>
    <dxf>
      <numFmt numFmtId="3" formatCode="#,##0"/>
    </dxf>
    <dxf>
      <numFmt numFmtId="3" formatCode="#,##0"/>
    </dxf>
    <dxf>
      <numFmt numFmtId="3" formatCode="#,##0"/>
    </dxf>
    <dxf>
      <numFmt numFmtId="165" formatCode="#,##0.0"/>
    </dxf>
    <dxf>
      <numFmt numFmtId="4" formatCode="#,##0.00"/>
    </dxf>
    <dxf>
      <numFmt numFmtId="165" formatCode="#,##0.0"/>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left" readingOrder="0"/>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font>
        <b val="0"/>
      </font>
    </dxf>
    <dxf>
      <font>
        <b val="0"/>
      </font>
    </dxf>
    <dxf>
      <font>
        <b val="0"/>
      </font>
    </dxf>
    <dxf>
      <font>
        <b val="0"/>
      </font>
    </dxf>
    <dxf>
      <font>
        <b val="0"/>
      </font>
    </dxf>
    <dxf>
      <border>
        <top style="medium">
          <color indexed="64"/>
        </top>
        <bottom style="medium">
          <color indexed="64"/>
        </bottom>
      </border>
    </dxf>
    <dxf>
      <border>
        <top style="medium">
          <color indexed="64"/>
        </top>
        <bottom style="medium">
          <color indexed="64"/>
        </bottom>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3" formatCode="#,##0"/>
    </dxf>
    <dxf>
      <numFmt numFmtId="165" formatCode="#,##0.0"/>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left style="medium">
          <color indexed="64"/>
        </left>
        <right style="medium">
          <color indexed="64"/>
        </right>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patternType="solid">
          <bgColor theme="9" tint="0.59999389629810485"/>
        </patternFill>
      </fill>
    </dxf>
    <dxf>
      <fill>
        <patternFill patternType="solid">
          <bgColor theme="9" tint="0.59999389629810485"/>
        </patternFill>
      </fill>
    </dxf>
    <dxf>
      <fill>
        <patternFill patternType="solid">
          <bgColor theme="5" tint="0.59999389629810485"/>
        </patternFill>
      </fill>
    </dxf>
    <dxf>
      <fill>
        <patternFill patternType="solid">
          <bgColor theme="5"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9" tint="0.79998168889431442"/>
        </patternFill>
      </fill>
    </dxf>
    <dxf>
      <fill>
        <patternFill patternType="solid">
          <fgColor indexed="64"/>
          <bgColor theme="9" tint="0.79998168889431442"/>
        </patternFill>
      </fill>
    </dxf>
    <dxf>
      <fill>
        <patternFill patternType="solid">
          <fgColor indexed="64"/>
          <bgColor theme="5" tint="0.79998168889431442"/>
        </patternFill>
      </fill>
    </dxf>
    <dxf>
      <fill>
        <patternFill patternType="solid">
          <fgColor indexed="64"/>
          <bgColor theme="5" tint="0.79998168889431442"/>
        </patternFill>
      </fill>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border>
        <left style="medium">
          <color indexed="64"/>
        </left>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border>
        <left style="medium">
          <color indexed="64"/>
        </lef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9" tint="0.79998168889431442"/>
        </patternFill>
      </fill>
    </dxf>
    <dxf>
      <fill>
        <patternFill patternType="solid">
          <fgColor indexed="64"/>
          <bgColor theme="9" tint="0.79998168889431442"/>
        </patternFill>
      </fill>
    </dxf>
    <dxf>
      <fill>
        <patternFill patternType="solid">
          <fgColor indexed="64"/>
          <bgColor theme="9" tint="0.79998168889431442"/>
        </patternFill>
      </fill>
    </dxf>
    <dxf>
      <border>
        <top style="medium">
          <color indexed="64"/>
        </top>
      </border>
    </dxf>
    <dxf>
      <border>
        <top style="medium">
          <color indexed="64"/>
        </top>
      </border>
    </dxf>
    <dxf>
      <fill>
        <patternFill>
          <bgColor theme="5" tint="0.59999389629810485"/>
        </patternFill>
      </fill>
    </dxf>
    <dxf>
      <fill>
        <patternFill>
          <bgColor theme="5" tint="0.59999389629810485"/>
        </patternFill>
      </fill>
    </dxf>
    <dxf>
      <fill>
        <patternFill>
          <bgColor theme="5" tint="0.59999389629810485"/>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general"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patternType="solid">
          <bgColor theme="4" tint="0.59999389629810485"/>
        </patternFill>
      </fill>
    </dxf>
    <dxf>
      <fill>
        <patternFill patternType="solid">
          <bgColor theme="4" tint="0.5999938962981048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bgColor theme="5" tint="0.59999389629810485"/>
        </patternFill>
      </fill>
    </dxf>
    <dxf>
      <fill>
        <patternFill>
          <bgColor theme="5" tint="0.59999389629810485"/>
        </patternFill>
      </fill>
    </dxf>
    <dxf>
      <fill>
        <patternFill>
          <bgColor theme="6" tint="0.79998168889431442"/>
        </patternFill>
      </fill>
    </dxf>
    <dxf>
      <fill>
        <patternFill>
          <bgColor theme="6" tint="0.79998168889431442"/>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fill>
        <patternFill>
          <bgColor auto="1"/>
        </patternFill>
      </fill>
    </dxf>
    <dxf>
      <fill>
        <patternFill>
          <bgColor auto="1"/>
        </patternFill>
      </fill>
    </dxf>
    <dxf>
      <fill>
        <patternFill>
          <bgColor auto="1"/>
        </patternFill>
      </fill>
    </dxf>
    <dxf>
      <fill>
        <patternFill>
          <bgColor auto="1"/>
        </patternFill>
      </fill>
    </dxf>
    <dxf>
      <fill>
        <patternFill patternType="solid">
          <fgColor indexed="64"/>
          <bgColor theme="4" tint="0.79998168889431442"/>
        </patternFill>
      </fill>
      <alignment horizontal="left" readingOrder="0"/>
    </dxf>
    <dxf>
      <fill>
        <patternFill patternType="solid">
          <fgColor indexed="64"/>
          <bgColor theme="4" tint="0.79998168889431442"/>
        </patternFill>
      </fill>
      <alignment horizontal="left" readingOrder="0"/>
    </dxf>
    <dxf>
      <border>
        <top style="medium">
          <color indexed="64"/>
        </top>
        <bottom style="medium">
          <color indexed="64"/>
        </bottom>
      </border>
    </dxf>
    <dxf>
      <border>
        <top style="medium">
          <color indexed="64"/>
        </top>
        <bottom style="medium">
          <color indexed="64"/>
        </bottom>
      </border>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border>
        <bottom style="medium">
          <color indexed="64"/>
        </bottom>
      </border>
    </dxf>
    <dxf>
      <border>
        <bottom style="medium">
          <color indexed="64"/>
        </bottom>
      </border>
    </dxf>
    <dxf>
      <border>
        <bottom style="medium">
          <color indexed="64"/>
        </bottom>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border>
        <bottom style="medium">
          <color indexed="64"/>
        </bottom>
      </border>
    </dxf>
    <dxf>
      <border>
        <bottom style="medium">
          <color indexed="64"/>
        </bottom>
      </border>
    </dxf>
    <dxf>
      <alignment vertical="center" readingOrder="0"/>
    </dxf>
    <dxf>
      <alignment vertical="center" readingOrder="0"/>
    </dxf>
    <dxf>
      <alignment vertical="bottom" readingOrder="0"/>
    </dxf>
    <dxf>
      <alignment vertical="bottom"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alignment horizontal="center" readingOrder="0"/>
    </dxf>
    <dxf>
      <alignment horizontal="center" readingOrder="0"/>
    </dxf>
    <dxf>
      <alignment horizontal="general" readingOrder="0"/>
    </dxf>
    <dxf>
      <alignment horizontal="general"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alignment horizontal="center" readingOrder="0"/>
    </dxf>
    <dxf>
      <alignment horizontal="center"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right/>
        <top/>
        <bottom/>
        <vertical/>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vertical="center"/>
    </dxf>
    <dxf>
      <alignment vertical="center"/>
    </dxf>
    <dxf>
      <alignment horizontal="center"/>
    </dxf>
    <dxf>
      <alignment horizontal="center"/>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rder>
    </dxf>
    <dxf>
      <border>
        <left style="medium">
          <color indexed="64"/>
        </left>
        <bottom style="medium">
          <color indexed="64"/>
        </bottom>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dxf>
    <dxf>
      <font>
        <b val="0"/>
      </font>
    </dxf>
    <dxf>
      <font>
        <b val="0"/>
      </font>
    </dxf>
    <dxf>
      <font>
        <b val="0"/>
      </font>
    </dxf>
    <dxf>
      <font>
        <b/>
      </font>
    </dxf>
    <dxf>
      <font>
        <b/>
      </font>
    </dxf>
    <dxf>
      <font>
        <b/>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font>
    </dxf>
    <dxf>
      <font>
        <b val="0"/>
      </font>
    </dxf>
    <dxf>
      <font>
        <b/>
      </font>
    </dxf>
    <dxf>
      <font>
        <b/>
      </font>
    </dxf>
    <dxf>
      <font>
        <b/>
      </font>
    </dxf>
    <dxf>
      <font>
        <b/>
      </font>
    </dxf>
    <dxf>
      <font>
        <b/>
      </font>
    </dxf>
    <dxf>
      <font>
        <b/>
      </font>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border>
    </dxf>
    <dxf>
      <border>
        <left/>
      </border>
    </dxf>
    <dxf>
      <border>
        <left/>
      </border>
    </dxf>
    <dxf>
      <border>
        <left/>
      </border>
    </dxf>
    <dxf>
      <border>
        <left/>
      </border>
    </dxf>
    <dxf>
      <border>
        <left/>
      </border>
    </dxf>
    <dxf>
      <border>
        <left/>
      </border>
    </dxf>
    <dxf>
      <border>
        <lef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border>
        <left style="medium">
          <color indexed="64"/>
        </left>
      </border>
    </dxf>
    <dxf>
      <border>
        <left style="medium">
          <color indexed="64"/>
        </left>
      </border>
    </dxf>
    <dxf>
      <font>
        <b val="0"/>
      </font>
    </dxf>
    <dxf>
      <font>
        <b val="0"/>
      </font>
    </dxf>
    <dxf>
      <font>
        <b val="0"/>
      </font>
    </dxf>
    <dxf>
      <font>
        <b val="0"/>
      </font>
    </dxf>
    <dxf>
      <font>
        <b val="0"/>
      </font>
    </dxf>
    <dxf>
      <font>
        <b val="0"/>
      </font>
    </dxf>
    <dxf>
      <font>
        <b val="0"/>
      </font>
    </dxf>
    <dxf>
      <font>
        <b val="0"/>
      </font>
    </dxf>
    <dxf>
      <alignment horizontal="left"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left style="medium">
          <color indexed="64"/>
        </left>
      </border>
    </dxf>
    <dxf>
      <border>
        <left style="medium">
          <color indexed="64"/>
        </left>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font>
    </dxf>
    <dxf>
      <font>
        <b/>
      </font>
    </dxf>
    <dxf>
      <font>
        <b/>
      </font>
    </dxf>
    <dxf>
      <font>
        <b/>
      </font>
    </dxf>
    <dxf>
      <alignment horizontal="center" readingOrder="0"/>
    </dxf>
    <dxf>
      <font>
        <b val="0"/>
      </font>
    </dxf>
    <dxf>
      <font>
        <b val="0"/>
      </font>
    </dxf>
    <dxf>
      <font>
        <b val="0"/>
      </font>
    </dxf>
    <dxf>
      <font>
        <b val="0"/>
      </font>
    </dxf>
    <dxf>
      <font>
        <b/>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bottom" readingOrder="0"/>
    </dxf>
    <dxf>
      <alignment horizontal="left" readingOrder="0"/>
    </dxf>
    <dxf>
      <alignment vertical="top" readingOrder="0"/>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font>
        <b/>
      </font>
    </dxf>
    <dxf>
      <font>
        <b/>
      </font>
    </dxf>
    <dxf>
      <font>
        <b/>
      </font>
    </dxf>
    <dxf>
      <font>
        <b/>
      </font>
    </dxf>
    <dxf>
      <font>
        <b/>
      </font>
    </dxf>
    <dxf>
      <font>
        <b/>
      </font>
    </dxf>
    <dxf>
      <font>
        <b/>
      </font>
    </dxf>
    <dxf>
      <font>
        <b/>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font>
    </dxf>
    <dxf>
      <font>
        <u/>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horizontal="center" readingOrder="0"/>
    </dxf>
    <dxf>
      <alignment horizontal="center" readingOrder="0"/>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right/>
        <top/>
        <bottom/>
      </border>
    </dxf>
    <dxf>
      <border>
        <left style="medium">
          <color indexed="64"/>
        </left>
        <right style="medium">
          <color indexed="64"/>
        </righ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border>
    </dxf>
    <dxf>
      <alignment horizontal="general" vertical="bottom" textRotation="0" wrapText="0" indent="0" justifyLastLine="0" shrinkToFit="0" readingOrder="0"/>
    </dxf>
    <dxf>
      <border>
        <left/>
        <right/>
        <top/>
        <bottom/>
        <vertic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fill>
        <patternFill>
          <bgColor theme="9" tint="0.59996337778862885"/>
        </patternFill>
      </fill>
    </dxf>
    <dxf>
      <fill>
        <patternFill>
          <bgColor theme="9"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pivotCacheDefinition" Target="pivotCache/pivotCacheDefinition7.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pivotCacheDefinition" Target="pivotCache/pivotCacheDefinition6.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pivotCacheDefinition" Target="pivotCache/pivotCacheDefinition10.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5" Type="http://schemas.openxmlformats.org/officeDocument/2006/relationships/worksheet" Target="worksheets/sheet5.xml"/><Relationship Id="rId15" Type="http://schemas.openxmlformats.org/officeDocument/2006/relationships/pivotCacheDefinition" Target="pivotCache/pivotCacheDefinition9.xml"/><Relationship Id="rId10" Type="http://schemas.openxmlformats.org/officeDocument/2006/relationships/pivotCacheDefinition" Target="pivotCache/pivotCacheDefinition4.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pivotCacheDefinition" Target="pivotCache/pivotCacheDefinition8.xml"/></Relationships>
</file>

<file path=xl/pivotCache/_rels/pivotCacheDefinition1.xml.rels><?xml version="1.0" encoding="UTF-8" standalone="yes"?>
<Relationships xmlns="http://schemas.openxmlformats.org/package/2006/relationships"><Relationship Id="rId2" Type="http://schemas.openxmlformats.org/officeDocument/2006/relationships/externalLinkPath" Target="/HDFC/ALLOCATION%20FILE/TW%20FILES/MAY%2026/TW%20ALLOCATION%20APRIL%2026..xlsx" TargetMode="External"/><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2" Type="http://schemas.openxmlformats.org/officeDocument/2006/relationships/externalLinkPath" Target="/HDFC/ALLOCATION%20FILE/TW%20FILES/JAN%202026/JAN%202026%20ALLOCATION,,.xlsx" TargetMode="External"/><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2" Type="http://schemas.openxmlformats.org/officeDocument/2006/relationships/externalLinkPath" Target="/HDFC/ALLOCATION%20FILE/TW%20FILES/MARCH%2026/TW%20%20MARCH%20STATUS%20FILE%202026.xlsx" TargetMode="External"/><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2" Type="http://schemas.openxmlformats.org/officeDocument/2006/relationships/externalLinkPath" Target="file:///\\hdfc\D\HDFC\ALLOCATION%20FILE\TW%20FILES\SEP%202025\SEP%20ALLOCATION%202025.xlsx" TargetMode="External"/><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_rels/pivotCacheDefinition9.xml.rels><?xml version="1.0" encoding="UTF-8" standalone="yes"?>
<Relationships xmlns="http://schemas.openxmlformats.org/package/2006/relationships"><Relationship Id="rId1" Type="http://schemas.openxmlformats.org/officeDocument/2006/relationships/pivotCacheRecords" Target="pivotCacheRecords9.xml"/></Relationships>
</file>

<file path=xl/pivotCache/_rels/pivotCacheDefinition10.xml.rels><?xml version="1.0" encoding="UTF-8" standalone="yes"?>
<Relationships xmlns="http://schemas.openxmlformats.org/package/2006/relationships"><Relationship Id="rId1" Type="http://schemas.openxmlformats.org/officeDocument/2006/relationships/pivotCacheRecords" Target="pivotCacheRecords10.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42.844393171297" createdVersion="8" refreshedVersion="8" minRefreshableVersion="3" recordCount="741" xr:uid="{00000000-000A-0000-FFFF-FFFF08000000}">
  <cacheSource type="worksheet">
    <worksheetSource ref="A1:ES70" sheet="MAIN" r:id="rId2"/>
  </cacheSource>
  <cacheFields count="149">
    <cacheField name="LOAN NO" numFmtId="0">
      <sharedItems containsSemiMixedTypes="0" containsString="0" containsNumber="1" containsInteger="1" minValue="8200288" maxValue="467704441"/>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5" maxValue="60000"/>
    </cacheField>
    <cacheField name="MODE" numFmtId="0">
      <sharedItems containsString="0" containsBlank="1" containsNumber="1" containsInteger="1" minValue="30" maxValue="30"/>
    </cacheField>
    <cacheField name="Transaction Details" numFmtId="0">
      <sharedItems containsBlank="1"/>
    </cacheField>
    <cacheField name="REMARK" numFmtId="0">
      <sharedItems containsBlank="1"/>
    </cacheField>
    <cacheField name="EMI" numFmtId="0">
      <sharedItems containsSemiMixedTypes="0" containsString="0" containsNumber="1" containsInteger="1" minValue="605" maxValue="19627"/>
    </cacheField>
    <cacheField name="TOTAL EMI DUE" numFmtId="0">
      <sharedItems containsMixedTypes="1" containsNumber="1" minValue="0" maxValue="60186"/>
    </cacheField>
    <cacheField name="BUCKET" numFmtId="0">
      <sharedItems containsMixedTypes="1" containsNumber="1" containsInteger="1" minValue="1" maxValue="6" count="7">
        <s v="X"/>
        <n v="6"/>
        <n v="1"/>
        <n v="4"/>
        <n v="2"/>
        <n v="3"/>
        <n v="5"/>
      </sharedItems>
    </cacheField>
    <cacheField name="POS STATUS" numFmtId="0">
      <sharedItems/>
    </cacheField>
    <cacheField name="RECEIPT CUT" numFmtId="0">
      <sharedItems count="2">
        <s v="UNPAID"/>
        <s v="PAID"/>
      </sharedItems>
    </cacheField>
    <cacheField name="TEAM" numFmtId="0">
      <sharedItems count="18">
        <s v="SACHIN INGALE"/>
        <s v="NITIN KADAM"/>
        <s v="SWAPNIL JADHAV"/>
        <s v="SAGAR DONGRE"/>
        <s v="ANWAR SHAIKH"/>
        <s v="AKSHAY KARALE"/>
        <s v="AMIT GADE"/>
        <s v="SUNNY SHINDE"/>
        <s v="UDAY SOHANE"/>
        <s v="VIKRAM GAIKWAD"/>
        <s v="HARIDAS DIVATE"/>
        <s v="HEMANT WALUNJ"/>
        <s v="TANAJI SURVASE"/>
        <s v="AMOL DHUMAL"/>
        <s v="PARMESHWAR KOTULE"/>
        <s v="KIRAN KHAIRNAR"/>
        <s v="SACHIN KHAPRE"/>
        <s v="SANDEEP KHAIRNAR"/>
      </sharedItems>
    </cacheField>
    <cacheField name="POS 1" numFmtId="165">
      <sharedItems containsSemiMixedTypes="0" containsString="0" containsNumber="1" minValue="0" maxValue="460432.7"/>
    </cacheField>
    <cacheField name="DPIC CHARGES" numFmtId="3">
      <sharedItems containsMixedTypes="1" containsNumber="1" minValue="0" maxValue="2513"/>
    </cacheField>
    <cacheField name="CBC COLL" numFmtId="3">
      <sharedItems containsSemiMixedTypes="0" containsString="0" containsNumber="1" containsInteger="1" minValue="0" maxValue="5400"/>
    </cacheField>
    <cacheField name="CBC" numFmtId="3">
      <sharedItems containsMixedTypes="1" containsNumber="1" minValue="0" maxValue="5850"/>
    </cacheField>
    <cacheField name="PAYMENT MODE" numFmtId="3">
      <sharedItems/>
    </cacheField>
    <cacheField name="LST  MONTH PAID DATE" numFmtId="0">
      <sharedItems/>
    </cacheField>
    <cacheField name="DRA CASE%" numFmtId="166">
      <sharedItems/>
    </cacheField>
    <cacheField name="AGENCY CASE%" numFmtId="166">
      <sharedItems/>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NonDate="0" containsString="0" containsBlank="1"/>
    </cacheField>
    <cacheField name="ADDRESS" numFmtId="0">
      <sharedItems containsNonDate="0" containsString="0" containsBlank="1"/>
    </cacheField>
    <cacheField name="AREA" numFmtId="0">
      <sharedItems containsBlank="1"/>
    </cacheField>
    <cacheField name="MOBILE" numFmtId="0">
      <sharedItems containsNonDate="0" containsString="0" containsBlank="1"/>
    </cacheField>
    <cacheField name="CURRENT ORGANISATION" numFmtId="0">
      <sharedItems containsNonDate="0" containsString="0" containsBlank="1"/>
    </cacheField>
    <cacheField name="OFF ADDRESS" numFmtId="0">
      <sharedItems containsNonDate="0" containsString="0" containsBlank="1"/>
    </cacheField>
    <cacheField name="TOTAL DUE" numFmtId="0">
      <sharedItems containsString="0" containsBlank="1" containsNumber="1" minValue="0" maxValue="65016"/>
    </cacheField>
    <cacheField name="POS" numFmtId="165">
      <sharedItems containsSemiMixedTypes="0" containsString="0" containsNumber="1" minValue="0" maxValue="460432.7"/>
    </cacheField>
    <cacheField name="DPD" numFmtId="1">
      <sharedItems containsBlank="1" containsMixedTypes="1" containsNumber="1" containsInteger="1" minValue="0" maxValue="178"/>
    </cacheField>
    <cacheField name="13" numFmtId="1">
      <sharedItems containsNonDate="0" containsString="0" containsBlank="1"/>
    </cacheField>
    <cacheField name="19" numFmtId="1">
      <sharedItems containsBlank="1" containsMixedTypes="1" containsNumber="1" containsInteger="1" minValue="0" maxValue="184"/>
    </cacheField>
    <cacheField name="15" numFmtId="1">
      <sharedItems containsBlank="1" containsMixedTypes="1" containsNumber="1" containsInteger="1" minValue="0" maxValue="10"/>
    </cacheField>
    <cacheField name="17" numFmtId="1">
      <sharedItems containsBlank="1" containsMixedTypes="1" containsNumber="1" containsInteger="1" minValue="0" maxValue="194"/>
    </cacheField>
    <cacheField name="20" numFmtId="1">
      <sharedItems containsBlank="1" containsMixedTypes="1" containsNumber="1" containsInteger="1" minValue="0" maxValue="197"/>
    </cacheField>
    <cacheField name="22" numFmtId="1">
      <sharedItems containsMixedTypes="1" containsNumber="1" containsInteger="1" minValue="0" maxValue="199"/>
    </cacheField>
    <cacheField name="27" numFmtId="1">
      <sharedItems containsMixedTypes="1" containsNumber="1" containsInteger="1" minValue="0" maxValue="204"/>
    </cacheField>
    <cacheField name="28" numFmtId="1">
      <sharedItems containsMixedTypes="1" containsNumber="1" containsInteger="1" minValue="0" maxValue="205"/>
    </cacheField>
    <cacheField name="NPA STAGE" numFmtId="0">
      <sharedItems containsBlank="1"/>
    </cacheField>
    <cacheField name="REG NO " numFmtId="1">
      <sharedItems containsBlank="1"/>
    </cacheField>
    <cacheField name="MODEL" numFmtId="0">
      <sharedItems containsBlank="1" containsMixedTypes="1" containsNumber="1" containsInteger="1" minValue="89048" maxValue="605824"/>
    </cacheField>
    <cacheField name="DISBURSAL DATE" numFmtId="14">
      <sharedItems containsDate="1" containsMixedTypes="1" minDate="2020-06-24T00:00:00" maxDate="2026-02-04T00:00:00"/>
    </cacheField>
    <cacheField name="TENURE  " numFmtId="0">
      <sharedItems containsSemiMixedTypes="0" containsString="0" containsNumber="1" containsInteger="1" minValue="12" maxValue="72"/>
    </cacheField>
    <cacheField name="ALLO DATE" numFmtId="0">
      <sharedItems/>
    </cacheField>
    <cacheField name="CLM" numFmtId="0">
      <sharedItems containsBlank="1"/>
    </cacheField>
    <cacheField name="CALLER" numFmtId="0">
      <sharedItems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2"/>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1"/>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2"/>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3"/>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3"/>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3"/>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2"/>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3"/>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String="0" containsBlank="1" containsNumber="1" containsInteger="1" minValue="1" maxValue="2"/>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NonDate="0" containsString="0" containsBlank="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1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071.537119560184" createdVersion="8" refreshedVersion="8" minRefreshableVersion="3" recordCount="818" xr:uid="{00000000-000A-0000-FFFF-FFFF09000000}">
  <cacheSource type="worksheet">
    <worksheetSource ref="A1:EW819" sheet="MAIN" r:id="rId2"/>
  </cacheSource>
  <cacheFields count="153">
    <cacheField name="LOAN NO" numFmtId="0">
      <sharedItems containsSemiMixedTypes="0" containsString="0" containsNumber="1" containsInteger="1" minValue="8200288" maxValue="467274517"/>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0" maxValue="33800"/>
    </cacheField>
    <cacheField name="MODE" numFmtId="0">
      <sharedItems containsNonDate="0" containsString="0" containsBlank="1"/>
    </cacheField>
    <cacheField name="Transaction Details" numFmtId="0">
      <sharedItems containsString="0" containsBlank="1" containsNumber="1" containsInteger="1" minValue="116726093994" maxValue="4122317303287"/>
    </cacheField>
    <cacheField name="REMARK" numFmtId="0">
      <sharedItems containsBlank="1" containsMixedTypes="1" containsNumber="1" containsInteger="1" minValue="95" maxValue="95"/>
    </cacheField>
    <cacheField name="EMI" numFmtId="0">
      <sharedItems containsSemiMixedTypes="0" containsString="0" containsNumber="1" containsInteger="1" minValue="574" maxValue="17474"/>
    </cacheField>
    <cacheField name="TOTAL EMI DUE" numFmtId="0">
      <sharedItems containsMixedTypes="1" containsNumber="1" minValue="-3001" maxValue="57110"/>
    </cacheField>
    <cacheField name="BUCKET" numFmtId="0">
      <sharedItems containsMixedTypes="1" containsNumber="1" containsInteger="1" minValue="1" maxValue="6" count="7">
        <s v="X"/>
        <n v="4"/>
        <n v="1"/>
        <n v="5"/>
        <n v="2"/>
        <n v="3"/>
        <n v="6"/>
      </sharedItems>
    </cacheField>
    <cacheField name="POS STATUS" numFmtId="0">
      <sharedItems/>
    </cacheField>
    <cacheField name="RECEIPT CUT" numFmtId="0">
      <sharedItems count="2">
        <s v="PAID"/>
        <s v="UNPAID"/>
      </sharedItems>
    </cacheField>
    <cacheField name="TEAM" numFmtId="0">
      <sharedItems count="21">
        <s v="HARIDAS DIVATE"/>
        <s v="SACHIN KHAPREE"/>
        <s v="AMIT GADE"/>
        <s v="UDAY SOHANE"/>
        <s v="ANWAR SHAIKH"/>
        <s v="PARMESHWAR KOTULE"/>
        <s v="KAILAS PAWAR"/>
        <s v="SAGAR DONGRE"/>
        <s v="AKSHAY KARALE"/>
        <s v="AMOL DHUMAL"/>
        <s v="HEMANT WALUNJ"/>
        <s v="TANAJI SURVASE"/>
        <s v="SANDEEP KHAIRNAR"/>
        <s v="VILAS PHADTARE"/>
        <s v="KIRAN KHAIRNAR"/>
        <s v="NITIN KADAM"/>
        <s v="SWAPNIL JADHAV"/>
        <s v="SACHIN INGALE"/>
        <s v="VIKRAM GAIKWAD"/>
        <s v="SUNNY SHINDE"/>
        <s v="SACHIN KHAPRE"/>
      </sharedItems>
    </cacheField>
    <cacheField name="POS 1" numFmtId="165">
      <sharedItems containsSemiMixedTypes="0" containsString="0" containsNumber="1" minValue="0" maxValue="500311.56"/>
    </cacheField>
    <cacheField name="DPIC CHARGES" numFmtId="3">
      <sharedItems containsSemiMixedTypes="0" containsString="0" containsNumber="1" minValue="0" maxValue="4500"/>
    </cacheField>
    <cacheField name="CBC COLL" numFmtId="3">
      <sharedItems containsSemiMixedTypes="0" containsString="0" containsNumber="1" containsInteger="1" minValue="0" maxValue="4050"/>
    </cacheField>
    <cacheField name="CBC" numFmtId="3">
      <sharedItems containsMixedTypes="1" containsNumber="1" minValue="0" maxValue="49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0.6878752954168621"/>
    </cacheField>
    <cacheField name="PROJECTION" numFmtId="0">
      <sharedItems count="3">
        <s v="FLOW"/>
        <s v="STABLE"/>
        <s v="RB"/>
      </sharedItems>
    </cacheField>
    <cacheField name=" CODE-1" numFmtId="0">
      <sharedItems/>
    </cacheField>
    <cacheField name="LAST " numFmtId="0">
      <sharedItems containsBlank="1"/>
    </cacheField>
    <cacheField name="CURRENT CODE" numFmtId="0">
      <sharedItems/>
    </cacheField>
    <cacheField name="REMARK2" numFmtId="0">
      <sharedItems containsBlank="1"/>
    </cacheField>
    <cacheField name="DATE" numFmtId="0">
      <sharedItems containsString="0" containsBlank="1" containsNumber="1" containsInteger="1" minValue="19" maxValue="39"/>
    </cacheField>
    <cacheField name="SPCL CODE" numFmtId="0">
      <sharedItems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MixedTypes="1" containsNumber="1" minValue="456" maxValue="62676"/>
    </cacheField>
    <cacheField name="POS" numFmtId="165">
      <sharedItems containsSemiMixedTypes="0" containsString="0" containsNumber="1" minValue="0" maxValue="500311.56"/>
    </cacheField>
    <cacheField name="DPD" numFmtId="1">
      <sharedItems containsMixedTypes="1" containsNumber="1" containsInteger="1" minValue="5" maxValue="179"/>
    </cacheField>
    <cacheField name="13" numFmtId="0">
      <sharedItems containsNonDate="0" containsString="0" containsBlank="1"/>
    </cacheField>
    <cacheField name="19" numFmtId="1">
      <sharedItems containsMixedTypes="1" containsNumber="1" containsInteger="1" minValue="0" maxValue="209"/>
    </cacheField>
    <cacheField name="NPA STAGE" numFmtId="0">
      <sharedItems/>
    </cacheField>
    <cacheField name="REG NO " numFmtId="0">
      <sharedItems containsBlank="1" containsMixedTypes="1" containsNumber="1" containsInteger="1" minValue="44831" maxValue="45973"/>
    </cacheField>
    <cacheField name="MODEL" numFmtId="0">
      <sharedItems containsBlank="1"/>
    </cacheField>
    <cacheField name="DISBURSAL DATE" numFmtId="14">
      <sharedItems containsDate="1" containsMixedTypes="1" minDate="2020-06-24T00:00:00" maxDate="2025-11-13T00:00:00"/>
    </cacheField>
    <cacheField name="TENURE  " numFmtId="0">
      <sharedItems containsMixedTypes="1" containsNumber="1" containsInteger="1" minValue="12" maxValue="72"/>
    </cacheField>
    <cacheField name="ALLO DATE" numFmtId="0">
      <sharedItems count="5">
        <s v="14.01.26"/>
        <s v="02.01.26"/>
        <s v="10.01.26"/>
        <s v="17.01.26"/>
        <s v="12.01.26"/>
      </sharedItems>
    </cacheField>
    <cacheField name="CLM" numFmtId="0">
      <sharedItems count="3">
        <s v="SHIVAJI BHOSALE"/>
        <s v="KAILASH ATKARI"/>
        <s v="VIJAY NIKAM"/>
      </sharedItems>
    </cacheField>
    <cacheField name="CALLER" numFmtId="0">
      <sharedItems/>
    </cacheField>
    <cacheField name="VISIT 01 ATTMPT" numFmtId="0">
      <sharedItems containsString="0" containsBlank="1" containsNumber="1" containsInteger="1" minValue="1" maxValue="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1"/>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2"/>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1"/>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3"/>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2"/>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2"/>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2"/>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2"/>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8"/>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15">
      <sharedItems/>
    </cacheField>
    <cacheField name="DATE3" numFmtId="15">
      <sharedItems containsDate="1" containsMixedTypes="1" minDate="2026-01-02T00:00:00" maxDate="2026-01-31T00:00:00"/>
    </cacheField>
    <cacheField name="CALL CODE" numFmtId="0">
      <sharedItems containsNonDate="0" containsString="0" containsBlank="1"/>
    </cacheField>
    <cacheField name="REMARK4" numFmtId="0">
      <sharedItems containsNonDate="0" containsString="0" containsBlank="1"/>
    </cacheField>
    <cacheField name="DATE4" numFmtId="0">
      <sharedItems containsNonDate="0" containsString="0" containsBlank="1"/>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13.55178263889" createdVersion="8" refreshedVersion="8" minRefreshableVersion="3" recordCount="850" xr:uid="{00000000-000A-0000-FFFF-FFFF0A000000}">
  <cacheSource type="worksheet">
    <worksheetSource ref="A1:EX851" sheet="MAIN" r:id="rId2"/>
  </cacheSource>
  <cacheFields count="154">
    <cacheField name="LOAN NO" numFmtId="0">
      <sharedItems containsSemiMixedTypes="0" containsString="0" containsNumber="1" containsInteger="1" minValue="2317855" maxValue="467515445"/>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7" maxValue="50000"/>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acheField>
    <cacheField name="EMI" numFmtId="0">
      <sharedItems containsMixedTypes="1" containsNumber="1" containsInteger="1" minValue="597" maxValue="13876"/>
    </cacheField>
    <cacheField name="TOTAL EMI DUE" numFmtId="0">
      <sharedItems containsMixedTypes="1" containsNumber="1" minValue="0" maxValue="79960"/>
    </cacheField>
    <cacheField name="BUCKET" numFmtId="0">
      <sharedItems containsMixedTypes="1" containsNumber="1" containsInteger="1" minValue="1" maxValue="6" count="8">
        <n v="5"/>
        <n v="6"/>
        <n v="1"/>
        <s v="X"/>
        <n v="3"/>
        <n v="2"/>
        <n v="4"/>
        <s v="7+"/>
      </sharedItems>
    </cacheField>
    <cacheField name="POS STATUS" numFmtId="0">
      <sharedItems count="3">
        <s v="FLOW"/>
        <s v="STABLE"/>
        <s v="RB"/>
      </sharedItems>
    </cacheField>
    <cacheField name="RECEIPT CUT" numFmtId="0">
      <sharedItems count="2">
        <s v="UNPAID"/>
        <s v="PAID"/>
      </sharedItems>
    </cacheField>
    <cacheField name="TEAM" numFmtId="0">
      <sharedItems count="21">
        <s v="NITIN KADAM"/>
        <s v="SAGAR DONGRE"/>
        <s v="ANWAR SHAIKH"/>
        <s v="AMIT GADE"/>
        <s v="UDAY SOHANE"/>
        <s v="SUNNY SHINDE"/>
        <s v="KAILAS PAWAR"/>
        <s v="SACHIN INGALE"/>
        <s v="AKSHAY KARALE"/>
        <s v="HARIDAS DIVATE"/>
        <s v="HEMANT WALUNJ"/>
        <s v="TANAJI SURVASE"/>
        <s v="AMOL DHUMAL"/>
        <s v="PARMESHWAR KOTULE"/>
        <s v="SACHIN KHAPRE"/>
        <s v="VIKRAM GAIKWAD"/>
        <s v="SWAPNIL JADHAV"/>
        <s v="KIRAN KHAIRNAR"/>
        <s v="SANDEEP KHAIRNAR"/>
        <s v="VILAS PHADTARE"/>
        <s v="s" u="1"/>
      </sharedItems>
    </cacheField>
    <cacheField name="POS 1" numFmtId="165">
      <sharedItems containsSemiMixedTypes="0" containsString="0" containsNumber="1" minValue="0" maxValue="337413"/>
    </cacheField>
    <cacheField name="DPIC CHARGES" numFmtId="3">
      <sharedItems containsMixedTypes="1" containsNumber="1" minValue="0" maxValue="2300"/>
    </cacheField>
    <cacheField name="CBC COLL" numFmtId="3">
      <sharedItems containsSemiMixedTypes="0" containsString="0" containsNumber="1" minValue="0" maxValue="4050"/>
    </cacheField>
    <cacheField name="CBC" numFmtId="3">
      <sharedItems containsMixedTypes="1" containsNumber="1" minValue="0" maxValue="5400"/>
    </cacheField>
    <cacheField name="PAYMENT MODE" numFmtId="3">
      <sharedItems containsBlank="1"/>
    </cacheField>
    <cacheField name="LST  MONTH PAID DATE" numFmtId="0">
      <sharedItems containsBlank="1"/>
    </cacheField>
    <cacheField name="DRA CASE%" numFmtId="166">
      <sharedItems containsBlank="1" containsMixedTypes="1" containsNumber="1" minValue="0" maxValue="1"/>
    </cacheField>
    <cacheField name="AGENCY CASE%" numFmtId="166">
      <sharedItems containsBlank="1" containsMixedTypes="1" containsNumber="1" minValue="0" maxValue="0.1208572921692221"/>
    </cacheField>
    <cacheField name="PROJECTION" numFmtId="0">
      <sharedItems/>
    </cacheField>
    <cacheField name=" CODE-1" numFmtId="0">
      <sharedItems containsBlank="1" count="16">
        <s v="NC"/>
        <s v="PAID"/>
        <s v="MPTP"/>
        <s v="PTP"/>
        <s v="NITP"/>
        <s v="-"/>
        <s v="LMCB"/>
        <s v="BPTP"/>
        <s v="RTP"/>
        <m/>
        <s v="EXP"/>
        <s v="OS"/>
        <s v="OS "/>
        <s v="KIV"/>
        <s v="A"/>
        <s v="LCMB" u="1"/>
      </sharedItems>
    </cacheField>
    <cacheField name="LAST " numFmtId="0">
      <sharedItems containsBlank="1"/>
    </cacheField>
    <cacheField name="CURRENT CODE" numFmtId="0">
      <sharedItems containsBlank="1"/>
    </cacheField>
    <cacheField name="REMARK2" numFmtId="0">
      <sharedItems containsBlank="1"/>
    </cacheField>
    <cacheField name="DATE" numFmtId="0">
      <sharedItems containsString="0" containsBlank="1" containsNumber="1" containsInteger="1" minValue="13" maxValue="31"/>
    </cacheField>
    <cacheField name="SPCL CODE" numFmtId="0">
      <sharedItems containsBlank="1"/>
    </cacheField>
    <cacheField name="DATE2" numFmtId="0">
      <sharedItems containsNonDate="0" containsString="0" containsBlank="1"/>
    </cacheField>
    <cacheField name="REPO ELG" numFmtId="0">
      <sharedItems containsNonDate="0" containsString="0" containsBlank="1"/>
    </cacheField>
    <cacheField name="ADDRESS" numFmtId="0">
      <sharedItems containsNonDate="0" containsString="0" containsBlank="1"/>
    </cacheField>
    <cacheField name="AREA" numFmtId="0">
      <sharedItems containsBlank="1"/>
    </cacheField>
    <cacheField name="MOBILE" numFmtId="0">
      <sharedItems containsNonDate="0" containsString="0" containsBlank="1"/>
    </cacheField>
    <cacheField name="CURRENT ORGANISATION" numFmtId="0">
      <sharedItems containsNonDate="0" containsString="0" containsBlank="1"/>
    </cacheField>
    <cacheField name="OFF ADDRESS" numFmtId="0">
      <sharedItems containsNonDate="0" containsString="0" containsBlank="1"/>
    </cacheField>
    <cacheField name="TOTAL DUE" numFmtId="0">
      <sharedItems containsBlank="1" containsMixedTypes="1" containsNumber="1" minValue="3" maxValue="64854"/>
    </cacheField>
    <cacheField name="POS" numFmtId="165">
      <sharedItems containsSemiMixedTypes="0" containsString="0" containsNumber="1" minValue="0" maxValue="337413"/>
    </cacheField>
    <cacheField name="DPD" numFmtId="1">
      <sharedItems containsBlank="1" containsMixedTypes="1" containsNumber="1" containsInteger="1" minValue="0" maxValue="177"/>
    </cacheField>
    <cacheField name="13" numFmtId="1">
      <sharedItems containsString="0" containsBlank="1" containsNumber="1" containsInteger="1" minValue="1" maxValue="3"/>
    </cacheField>
    <cacheField name="19" numFmtId="1">
      <sharedItems containsMixedTypes="1" containsNumber="1" containsInteger="1" minValue="0" maxValue="207"/>
    </cacheField>
    <cacheField name="NPA STAGE" numFmtId="0">
      <sharedItems containsBlank="1"/>
    </cacheField>
    <cacheField name="REG NO " numFmtId="1">
      <sharedItems containsBlank="1"/>
    </cacheField>
    <cacheField name="MODEL" numFmtId="0">
      <sharedItems containsBlank="1"/>
    </cacheField>
    <cacheField name="DISBURSAL DATE" numFmtId="14">
      <sharedItems containsDate="1" containsBlank="1" containsMixedTypes="1" minDate="2006-02-10T00:00:00" maxDate="2025-12-31T00:00:00"/>
    </cacheField>
    <cacheField name="TENURE  " numFmtId="0">
      <sharedItems containsBlank="1" containsMixedTypes="1" containsNumber="1" containsInteger="1" minValue="12" maxValue="72"/>
    </cacheField>
    <cacheField name="ALLO DATE" numFmtId="0">
      <sharedItems containsBlank="1" count="7">
        <s v="02.03.26"/>
        <s v="17.03.26"/>
        <s v="10.03.26"/>
        <s v="07.03.26"/>
        <s v="11.03.26"/>
        <m/>
        <s v="12.03.26"/>
      </sharedItems>
    </cacheField>
    <cacheField name="CLM" numFmtId="0">
      <sharedItems containsBlank="1" count="5">
        <s v="KAILASH ATKARI"/>
        <s v="SHIVAJI BHOSALE"/>
        <s v="VIJAY NIKAM"/>
        <s v="KAILASH ATAKARI" u="1"/>
        <m u="1"/>
      </sharedItems>
    </cacheField>
    <cacheField name="CALLER" numFmtId="0">
      <sharedItems/>
    </cacheField>
    <cacheField name="VISIT 01 ATTMPT" numFmtId="0">
      <sharedItems containsNonDate="0" containsString="0" containsBlank="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1"/>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3"/>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3"/>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4"/>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3"/>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2"/>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3"/>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2"/>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3"/>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9" count="10">
        <n v="1"/>
        <n v="3"/>
        <n v="4"/>
        <n v="7"/>
        <n v="6"/>
        <n v="5"/>
        <n v="2"/>
        <n v="0"/>
        <n v="8"/>
        <n v="9"/>
      </sharedItems>
    </cacheField>
    <cacheField name="INT" numFmtId="0">
      <sharedItems containsMixedTypes="1" containsNumber="1" containsInteger="1" minValue="1" maxValue="1" count="2">
        <n v="1"/>
        <s v=""/>
      </sharedItems>
    </cacheField>
    <cacheField name="VYMO ID" numFmtId="0">
      <sharedItems containsBlank="1"/>
    </cacheField>
    <cacheField name="LEAD ID" numFmtId="0">
      <sharedItems containsBlank="1"/>
    </cacheField>
    <cacheField name="Allocated" numFmtId="0">
      <sharedItems containsBlank="1"/>
    </cacheField>
    <cacheField name="CODE" numFmtId="0">
      <sharedItems/>
    </cacheField>
    <cacheField name="REMARK3" numFmtId="15">
      <sharedItems/>
    </cacheField>
    <cacheField name="DATE3" numFmtId="15">
      <sharedItems containsDate="1" containsMixedTypes="1" minDate="2026-03-02T00:00:00" maxDate="2026-04-22T00:00:00"/>
    </cacheField>
    <cacheField name="CALL CODE" numFmtId="15">
      <sharedItems containsBlank="1"/>
    </cacheField>
    <cacheField name="REMARK4" numFmtId="0">
      <sharedItems containsBlank="1"/>
    </cacheField>
    <cacheField name="DATE4" numFmtId="15">
      <sharedItems containsNonDate="0" containsDate="1" containsString="0" containsBlank="1" minDate="2026-02-10T00:00:00" maxDate="2026-02-11T00:00:00"/>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5950.748109837965" createdVersion="6" refreshedVersion="6" minRefreshableVersion="3" recordCount="737" xr:uid="{00000000-000A-0000-FFFF-FFFF0B000000}">
  <cacheSource type="worksheet">
    <worksheetSource ref="A1:EW738" sheet="MAIN" r:id="rId2"/>
  </cacheSource>
  <cacheFields count="153">
    <cacheField name="LOAN NO" numFmtId="0">
      <sharedItems containsSemiMixedTypes="0" containsString="0" containsNumber="1" containsInteger="1" minValue="7651109" maxValue="466701921"/>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50" maxValue="36200"/>
    </cacheField>
    <cacheField name="MODE" numFmtId="0">
      <sharedItems containsBlank="1"/>
    </cacheField>
    <cacheField name="Transaction Details" numFmtId="0">
      <sharedItems containsBlank="1" containsMixedTypes="1" containsNumber="1" containsInteger="1" minValue="6828" maxValue="7235872999932"/>
    </cacheField>
    <cacheField name="REMARK" numFmtId="0">
      <sharedItems containsBlank="1"/>
    </cacheField>
    <cacheField name="EMI" numFmtId="0">
      <sharedItems containsSemiMixedTypes="0" containsString="0" containsNumber="1" containsInteger="1" minValue="574" maxValue="27721"/>
    </cacheField>
    <cacheField name="TOTAL EMI DUE" numFmtId="0">
      <sharedItems containsSemiMixedTypes="0" containsString="0" containsNumber="1" minValue="-3956" maxValue="45153.71"/>
    </cacheField>
    <cacheField name="BUCKET" numFmtId="0">
      <sharedItems containsSemiMixedTypes="0" containsString="0" containsNumber="1" containsInteger="1" minValue="1" maxValue="6" count="6">
        <n v="1"/>
        <n v="4"/>
        <n v="3"/>
        <n v="5"/>
        <n v="2"/>
        <n v="6"/>
      </sharedItems>
    </cacheField>
    <cacheField name="POS STATUS" numFmtId="0">
      <sharedItems count="3">
        <s v="STABLE"/>
        <s v="FLOW"/>
        <s v="RB"/>
      </sharedItems>
    </cacheField>
    <cacheField name="RECEIPT CUT" numFmtId="0">
      <sharedItems count="3">
        <s v="PAID"/>
        <s v="UNPAID"/>
        <s v="o" u="1"/>
      </sharedItems>
    </cacheField>
    <cacheField name="TEAM" numFmtId="0">
      <sharedItems count="19">
        <s v="TANAJI SURVASE"/>
        <s v="SWAPNIL JADHAV"/>
        <s v="AMIT GADE"/>
        <s v="NITIN KADAM"/>
        <s v="SUNNY SHINDE"/>
        <s v="PARMESHWAR KOTULE"/>
        <s v="SANDEEP KHAIRNAR"/>
        <s v="SACHIN KHAPREE"/>
        <s v="AKSHAY KARALE"/>
        <s v="VIKRAM GAIKWAD"/>
        <s v="UDAY SOHANE"/>
        <s v="SACHIN INGALE"/>
        <s v="SACHIN KHAPRE"/>
        <s v="SAGAR DONGRE"/>
        <s v="HEMANT WALUNJ"/>
        <s v="ANWAR SHAIKH"/>
        <s v="HARIDAS DIVATE"/>
        <s v="KAILAS PAWAR"/>
        <s v="KIRAN KHAIRNAR"/>
      </sharedItems>
    </cacheField>
    <cacheField name="POS 1" numFmtId="165">
      <sharedItems containsSemiMixedTypes="0" containsString="0" containsNumber="1" minValue="0" maxValue="643526.32999999996"/>
    </cacheField>
    <cacheField name="DPIC CHARGES" numFmtId="3">
      <sharedItems containsMixedTypes="1" containsNumber="1" minValue="0" maxValue="1744"/>
    </cacheField>
    <cacheField name="CBC COLL" numFmtId="3">
      <sharedItems containsSemiMixedTypes="0" containsString="0" containsNumber="1" containsInteger="1" minValue="0" maxValue="2700"/>
    </cacheField>
    <cacheField name="CBC" numFmtId="0">
      <sharedItems containsString="0" containsBlank="1" containsNumber="1" minValue="0" maxValue="31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0.21480879525632129"/>
    </cacheField>
    <cacheField name="PROJECTION" numFmtId="0">
      <sharedItems/>
    </cacheField>
    <cacheField name=" CODE-1" numFmtId="0">
      <sharedItems count="13">
        <s v="PAID"/>
        <s v="NC"/>
        <s v="RTP"/>
        <s v="PTP"/>
        <s v="BPTP"/>
        <s v="MPTP"/>
        <s v="EXP"/>
        <s v="LMCB"/>
        <s v="NSP"/>
        <s v="OS"/>
        <s v="-" u="1"/>
        <s v="EXP " u="1"/>
        <s v="KIV" u="1"/>
      </sharedItems>
    </cacheField>
    <cacheField name="LAST " numFmtId="0">
      <sharedItems/>
    </cacheField>
    <cacheField name="CURRENT CODE" numFmtId="0">
      <sharedItems count="10">
        <s v="MPTP"/>
        <s v="PTP"/>
        <s v="NC"/>
        <s v="RTP"/>
        <s v="PAID"/>
        <s v="BPTP"/>
        <s v="LMCB"/>
        <s v="EXP"/>
        <s v="OS"/>
        <s v="NSP"/>
      </sharedItems>
    </cacheField>
    <cacheField name="REMARK2" numFmtId="0">
      <sharedItems containsBlank="1"/>
    </cacheField>
    <cacheField name="DATE" numFmtId="0">
      <sharedItems containsBlank="1" containsMixedTypes="1" containsNumber="1" containsInteger="1" minValue="12" maxValue="30"/>
    </cacheField>
    <cacheField name="SPCL CODE" numFmtId="0">
      <sharedItems containsBlank="1"/>
    </cacheField>
    <cacheField name="DATE2" numFmtId="0">
      <sharedItems containsBlank="1"/>
    </cacheField>
    <cacheField name="REPO ELG" numFmtId="0">
      <sharedItems containsBlank="1"/>
    </cacheField>
    <cacheField name="ADDRESS" numFmtId="0">
      <sharedItems/>
    </cacheField>
    <cacheField name="AREA" numFmtId="0">
      <sharedItems/>
    </cacheField>
    <cacheField name="MOBILE" numFmtId="0">
      <sharedItems/>
    </cacheField>
    <cacheField name="CURRENT ORGANISATION" numFmtId="0">
      <sharedItems containsMixedTypes="1" containsNumber="1" containsInteger="1" minValue="0" maxValue="4"/>
    </cacheField>
    <cacheField name="OFF ADDRESS" numFmtId="0">
      <sharedItems/>
    </cacheField>
    <cacheField name="TOTAL DUE" numFmtId="0">
      <sharedItems containsSemiMixedTypes="0" containsString="0" containsNumber="1" minValue="298" maxValue="56150.82"/>
    </cacheField>
    <cacheField name="POS" numFmtId="165">
      <sharedItems containsSemiMixedTypes="0" containsString="0" containsNumber="1" minValue="0" maxValue="643526.32999999996"/>
    </cacheField>
    <cacheField name="DPD" numFmtId="1">
      <sharedItems containsSemiMixedTypes="0" containsString="0" containsNumber="1" containsInteger="1" minValue="26" maxValue="179"/>
    </cacheField>
    <cacheField name="29" numFmtId="1">
      <sharedItems containsMixedTypes="1" containsNumber="1" containsInteger="1" minValue="0" maxValue="207"/>
    </cacheField>
    <cacheField name="26" numFmtId="1">
      <sharedItems/>
    </cacheField>
    <cacheField name="NPA STAGE" numFmtId="0">
      <sharedItems/>
    </cacheField>
    <cacheField name="REG NO " numFmtId="0">
      <sharedItems containsBlank="1"/>
    </cacheField>
    <cacheField name="MODEL" numFmtId="0">
      <sharedItems/>
    </cacheField>
    <cacheField name="DISBURSAL DATE" numFmtId="0">
      <sharedItems containsSemiMixedTypes="0" containsString="0" containsNumber="1" containsInteger="1" minValue="43509" maxValue="45852"/>
    </cacheField>
    <cacheField name="TENURE  " numFmtId="0">
      <sharedItems containsSemiMixedTypes="0" containsString="0" containsNumber="1" containsInteger="1" minValue="12" maxValue="78"/>
    </cacheField>
    <cacheField name="ALLO DATE" numFmtId="0">
      <sharedItems count="3">
        <s v="09.09.25"/>
        <s v="02.09.25"/>
        <s v="10.09.25"/>
      </sharedItems>
    </cacheField>
    <cacheField name="CLM" numFmtId="0">
      <sharedItems/>
    </cacheField>
    <cacheField name="CALLER" numFmtId="0">
      <sharedItems/>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1"/>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3"/>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3"/>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4"/>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2"/>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3"/>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2"/>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3"/>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2"/>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3"/>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String="0" containsBlank="1" containsNumber="1" containsInteger="1" minValue="1" maxValue="1"/>
    </cacheField>
    <cacheField name="TRAILS PENDING" numFmtId="0">
      <sharedItems containsSemiMixedTypes="0" containsString="0" containsNumber="1" containsInteger="1" minValue="0" maxValue="11"/>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15">
      <sharedItems/>
    </cacheField>
    <cacheField name="REMARK3" numFmtId="0">
      <sharedItems containsMixedTypes="1" containsNumber="1" containsInteger="1" minValue="3000" maxValue="6000"/>
    </cacheField>
    <cacheField name="DATE3" numFmtId="15">
      <sharedItems containsDate="1" containsMixedTypes="1" minDate="2025-09-01T00:00:00" maxDate="2025-10-01T00:00:00"/>
    </cacheField>
    <cacheField name="CODE2" numFmtId="15">
      <sharedItems/>
    </cacheField>
    <cacheField name="REMARK4" numFmtId="0">
      <sharedItems containsBlank="1"/>
    </cacheField>
    <cacheField name="DATE4" numFmtId="15">
      <sharedItems containsDate="1" containsMixedTypes="1" minDate="2025-09-01T00:00:00" maxDate="2025-09-24T00:00:00"/>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85.572872685188" createdVersion="8" refreshedVersion="8" minRefreshableVersion="3" recordCount="573" xr:uid="{C92105C3-F23B-46A7-B7C6-B1BBD1FA200E}">
  <cacheSource type="worksheet">
    <worksheetSource ref="A1:FF572" sheet="MAIN"/>
  </cacheSource>
  <cacheFields count="163">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0">
        <m/>
        <s v="03.06.26"/>
        <s v="08.06.26"/>
        <s v="11.06.26"/>
        <s v="05.06.26"/>
        <s v="06.06.26"/>
        <s v="10.06.26"/>
        <s v="09.06.26"/>
        <s v="02.06.26"/>
        <s v="01.06.26"/>
        <s v="04.06.26"/>
        <s v="12.06.26"/>
        <s v="09.06.26 11.06.26"/>
        <s v="05.06.26 06.06.26"/>
        <s v="ONLINE" u="1"/>
        <s v="08.05.26" u="1"/>
        <s v="08.06.62" u="1"/>
        <s v="09.08.26" u="1"/>
        <s v="05.06.256" u="1"/>
        <s v="04.006.26" u="1"/>
      </sharedItems>
    </cacheField>
    <cacheField name="Paid Amount" numFmtId="0">
      <sharedItems containsString="0" containsBlank="1" containsNumber="1" containsInteger="1" minValue="1" maxValue="24311"/>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ontainsMixedTypes="1" containsNumber="1" minValue="40" maxValue="6600"/>
    </cacheField>
    <cacheField name="EMI" numFmtId="0">
      <sharedItems containsSemiMixedTypes="0" containsString="0" containsNumber="1" containsInteger="1" minValue="1000" maxValue="19627"/>
    </cacheField>
    <cacheField name="TOTAL EMI DUE" numFmtId="0">
      <sharedItems containsSemiMixedTypes="0" containsString="0" containsNumber="1" minValue="513.5"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6250" maxValue="68707"/>
    </cacheField>
    <cacheField name="BUCKET" numFmtId="0">
      <sharedItems containsSemiMixedTypes="0" containsString="0" containsNumber="1" containsInteger="1" minValue="1" maxValue="6" count="6">
        <n v="1"/>
        <n v="3"/>
        <n v="4"/>
        <n v="6"/>
        <n v="2"/>
        <n v="5"/>
      </sharedItems>
    </cacheField>
    <cacheField name="POS STATUS" numFmtId="0">
      <sharedItems/>
    </cacheField>
    <cacheField name="RECEIPT CUT" numFmtId="0">
      <sharedItems count="2">
        <s v="UNPAID"/>
        <s v="PAID"/>
      </sharedItems>
    </cacheField>
    <cacheField name="TEAM" numFmtId="0">
      <sharedItems count="18">
        <s v="SWAPNIL JADHAV"/>
        <s v="NITIN KADAM"/>
        <s v="AKSHAY KARALE"/>
        <s v="AMIT GADE"/>
        <s v="UDAY SOHANE"/>
        <s v="VIKRAM GAIKWAD"/>
        <s v="AMOL DHUMAL"/>
        <s v="SACHIN INGALE"/>
        <s v="SAGAR DONGRE"/>
        <s v="HARIDAS DIVATE"/>
        <s v="HEMANT WALUNJ"/>
        <s v="SUNNY SHINDE"/>
        <s v="TANAJI SURVASE"/>
        <s v="PARMESHWAR KOTULE"/>
        <s v="ANWAR SHAIKH"/>
        <s v="KIRAN KHAIRNAR"/>
        <s v="SANDEEP KHAIRNAR"/>
        <s v="SACHIN KHAPRE"/>
      </sharedItems>
    </cacheField>
    <cacheField name="POS 1" numFmtId="165">
      <sharedItems containsSemiMixedTypes="0" containsString="0" containsNumber="1" minValue="8156" maxValue="292262.3"/>
    </cacheField>
    <cacheField name="DPIC CHARGES" numFmtId="3">
      <sharedItems containsSemiMixedTypes="0" containsString="0" containsNumber="1" minValue="0" maxValue="3573"/>
    </cacheField>
    <cacheField name="CBC COLL" numFmtId="3">
      <sharedItems containsSemiMixedTypes="0" containsString="0" containsNumber="1" containsInteg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5.0779345594569565E-3" maxValue="1"/>
    </cacheField>
    <cacheField name="AGENCY CASE%" numFmtId="166">
      <sharedItems containsSemiMixedTypes="0" containsString="0" containsNumber="1" minValue="4.5739768132900852E-4"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1109.77" maxValue="61952"/>
    </cacheField>
    <cacheField name="POS" numFmtId="165">
      <sharedItems containsSemiMixedTypes="0" containsString="0" containsNumber="1" minValue="8156"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88"/>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ount="1">
        <s v="-"/>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NonDate="0" containsString="0" containsBlank="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ount="6">
        <n v="3"/>
        <n v="1"/>
        <n v="2"/>
        <n v="0"/>
        <n v="4"/>
        <n v="5"/>
      </sharedItems>
    </cacheField>
    <cacheField name="INT" numFmtId="0">
      <sharedItems containsMixedTypes="1" containsNumber="1" containsInteger="1" minValue="1" maxValue="1" count="2">
        <n v="1"/>
        <s v=""/>
      </sharedItems>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Date="1" containsBlank="1" containsMixedTypes="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NonDate="0" containsString="0" containsBlank="1"/>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2000" maxValue="68707"/>
    </cacheField>
    <cacheField name="POT NPA" numFmtId="0">
      <sharedItems containsBlank="1" count="3">
        <s v="-"/>
        <s v="POT NPA"/>
        <m/>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85.588036226851" createdVersion="8" refreshedVersion="8" minRefreshableVersion="3" recordCount="569" xr:uid="{17CF6A52-8DCE-4D84-A3CC-60CC3249CB41}">
  <cacheSource type="worksheet">
    <worksheetSource ref="A1:FF568" sheet="MAIN"/>
  </cacheSource>
  <cacheFields count="163">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1">
        <m/>
        <s v="03.06.26"/>
        <s v="08.06.26"/>
        <s v="11.06.26"/>
        <s v="05.06.26"/>
        <s v="06.06.26"/>
        <s v="10.06.26"/>
        <s v="09.06.26"/>
        <s v="02.06.26"/>
        <s v="01.06.26"/>
        <s v="04.06.26"/>
        <s v="12.06.26"/>
        <s v="09.06.26 11.06.26"/>
        <s v="05.06.26 06.06.26"/>
        <s v="11.08.26" u="1"/>
        <s v="ONLINE" u="1"/>
        <s v="08.05.26" u="1"/>
        <s v="08.06.62" u="1"/>
        <s v="09.08.26" u="1"/>
        <s v="05.06.256" u="1"/>
        <s v="04.006.26" u="1"/>
      </sharedItems>
    </cacheField>
    <cacheField name="Paid Amount" numFmtId="0">
      <sharedItems containsString="0" containsBlank="1" containsNumber="1" containsInteger="1" minValue="1" maxValue="24311"/>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ontainsMixedTypes="1" containsNumber="1" minValue="2871.99" maxValue="6600"/>
    </cacheField>
    <cacheField name="EMI" numFmtId="0">
      <sharedItems containsSemiMixedTypes="0" containsString="0" containsNumber="1" containsInteger="1" minValue="1000" maxValue="19627"/>
    </cacheField>
    <cacheField name="TOTAL EMI DUE" numFmtId="0">
      <sharedItems containsSemiMixedTypes="0" containsString="0" containsNumber="1" minValue="513.5"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6296" maxValue="65597"/>
    </cacheField>
    <cacheField name="BUCKET" numFmtId="0">
      <sharedItems containsSemiMixedTypes="0" containsString="0" containsNumber="1" containsInteger="1" minValue="1" maxValue="6" count="6">
        <n v="1"/>
        <n v="3"/>
        <n v="4"/>
        <n v="6"/>
        <n v="2"/>
        <n v="5"/>
      </sharedItems>
    </cacheField>
    <cacheField name="POS STATUS" numFmtId="0">
      <sharedItems count="3">
        <s v="FLOW"/>
        <s v="STABLE"/>
        <s v="RB"/>
      </sharedItems>
    </cacheField>
    <cacheField name="RECEIPT CUT" numFmtId="0">
      <sharedItems count="2">
        <s v="UNPAID"/>
        <s v="PAID"/>
      </sharedItems>
    </cacheField>
    <cacheField name="TEAM" numFmtId="0">
      <sharedItems count="18">
        <s v="SWAPNIL JADHAV"/>
        <s v="NITIN KADAM"/>
        <s v="AKSHAY KARALE"/>
        <s v="AMIT GADE"/>
        <s v="UDAY SOHANE"/>
        <s v="VIKRAM GAIKWAD"/>
        <s v="AMOL DHUMAL"/>
        <s v="SACHIN INGALE"/>
        <s v="SAGAR DONGRE"/>
        <s v="HARIDAS DIVATE"/>
        <s v="HEMANT WALUNJ"/>
        <s v="SUNNY SHINDE"/>
        <s v="TANAJI SURVASE"/>
        <s v="PARMESHWAR KOTULE"/>
        <s v="ANWAR SHAIKH"/>
        <s v="KIRAN KHAIRNAR"/>
        <s v="SANDEEP KHAIRNAR"/>
        <s v="SACHIN KHAPRE"/>
      </sharedItems>
    </cacheField>
    <cacheField name="POS 1" numFmtId="165">
      <sharedItems containsSemiMixedTypes="0" containsString="0" containsNumber="1" minValue="8425" maxValue="292262.3"/>
    </cacheField>
    <cacheField name="DPIC CHARGES" numFmtId="3">
      <sharedItems containsSemiMixedTypes="0" containsString="0" containsNumber="1" minValue="0" maxValue="3573"/>
    </cacheField>
    <cacheField name="CBC COLL" numFmtId="3">
      <sharedItems containsSemiMixedTypes="0" containsString="0" containsNumber="1" containsInteg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5.5671216148145009E-3" maxValue="1"/>
    </cacheField>
    <cacheField name="AGENCY CASE%" numFmtId="166">
      <sharedItems containsSemiMixedTypes="0" containsString="0" containsNumber="1" minValue="4.8135610009317789E-4"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1109.77" maxValue="61952"/>
    </cacheField>
    <cacheField name="POS" numFmtId="165">
      <sharedItems containsSemiMixedTypes="0" containsString="0" containsNumber="1" minValue="8425"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88"/>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ount="2">
        <s v="02.06.26"/>
        <s v="10.06.26"/>
      </sharedItems>
    </cacheField>
    <cacheField name="CLM" numFmtId="0">
      <sharedItems containsBlank="1" count="2">
        <s v="-"/>
        <m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NonDate="0" containsString="0" containsBlank="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Date="1" containsBlank="1" containsMixedTypes="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NonDate="0" containsString="0" containsBlank="1"/>
    </cacheField>
    <cacheField name="RB DPIC" numFmtId="0">
      <sharedItems containsNonDate="0" containsString="0" containsBlank="1"/>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2000" maxValue="65597"/>
    </cacheField>
    <cacheField name="POT NPA" numFmtId="0">
      <sharedItems containsBlank="1" count="3">
        <s v="-"/>
        <s v="POT NPA"/>
        <m/>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1.556700000001" createdVersion="8" refreshedVersion="8" minRefreshableVersion="3" recordCount="1" xr:uid="{8E565CDA-0782-4ECE-967A-2B3233618BB8}">
  <cacheSource type="worksheet">
    <worksheetSource ref="A1:FC2" sheet="MAIN"/>
  </cacheSource>
  <cacheFields count="159">
    <cacheField name="LOAN NO" numFmtId="0">
      <sharedItems containsSemiMixedTypes="0" containsString="0" containsNumber="1" containsInteger="1" minValue="131831706" maxValue="131831706"/>
    </cacheField>
    <cacheField name="CUSTOMER NAME" numFmtId="0">
      <sharedItems/>
    </cacheField>
    <cacheField name="Mode Of Payment" numFmtId="0">
      <sharedItems/>
    </cacheField>
    <cacheField name="Payment Date" numFmtId="0">
      <sharedItems/>
    </cacheField>
    <cacheField name="Paid Amount" numFmtId="0">
      <sharedItems containsSemiMixedTypes="0" containsString="0" containsNumber="1" containsInteger="1" minValue="20000" maxValue="20000"/>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NonDate="0" containsString="0" containsBlank="1"/>
    </cacheField>
    <cacheField name="EMI" numFmtId="0">
      <sharedItems containsSemiMixedTypes="0" containsString="0" containsNumber="1" containsInteger="1" minValue="19627" maxValue="19627"/>
    </cacheField>
    <cacheField name="TOTAL EMI DUE" numFmtId="0">
      <sharedItems containsSemiMixedTypes="0" containsString="0" containsNumber="1" minValue="18781.990000000002" maxValue="18781.990000000002"/>
    </cacheField>
    <cacheField name="STAB AMOUNTWITH DPIC" numFmtId="1">
      <sharedItems containsSemiMixedTypes="0" containsString="0" containsNumber="1" minValue="19045.990000000002" maxValue="19045.990000000002"/>
    </cacheField>
    <cacheField name="RB AMOUNTWITH DPIC" numFmtId="1">
      <sharedItems containsSemiMixedTypes="0" containsString="0" containsNumber="1" minValue="18906.990000000005" maxValue="18906.990000000005"/>
    </cacheField>
    <cacheField name="BUCKET" numFmtId="0">
      <sharedItems containsSemiMixedTypes="0" containsString="0" containsNumber="1" containsInteger="1" minValue="1" maxValue="6" count="6">
        <n v="1"/>
        <n v="2" u="1"/>
        <n v="3" u="1"/>
        <n v="4" u="1"/>
        <n v="5" u="1"/>
        <n v="6" u="1"/>
      </sharedItems>
    </cacheField>
    <cacheField name="POS STATUS" numFmtId="0">
      <sharedItems/>
    </cacheField>
    <cacheField name="RECEIPT CUT" numFmtId="0">
      <sharedItems/>
    </cacheField>
    <cacheField name="TEAM" numFmtId="0">
      <sharedItems count="18">
        <s v="SWAPNIL JADHAV"/>
        <s v="PARMESHWAR KOTULE" u="1"/>
        <s v="NITIN KADAM" u="1"/>
        <s v="VIKRAM GAIKWAD" u="1"/>
        <s v="SAGAR DONGRE" u="1"/>
        <s v="AKSHAY KARALE" u="1"/>
        <s v="AMIT GADE" u="1"/>
        <s v="SUNNY SHINDE" u="1"/>
        <s v="UDAY SOHANE" u="1"/>
        <s v="ANWAR SHAIKH" u="1"/>
        <s v="AMOL DHUMAL" u="1"/>
        <s v="SACHIN INGALE" u="1"/>
        <s v="SACHIN KHAPRE" u="1"/>
        <s v="HARIDAS DIVATE" u="1"/>
        <s v="HEMANT WALUNJ" u="1"/>
        <s v="TANAJI SURVASE" u="1"/>
        <s v="KIRAN KHAIRNAR" u="1"/>
        <s v="SANDEEP KHAIRNAR" u="1"/>
      </sharedItems>
    </cacheField>
    <cacheField name="POS 1" numFmtId="165">
      <sharedItems containsSemiMixedTypes="0" containsString="0" containsNumber="1" minValue="292262.3" maxValue="292262.3"/>
    </cacheField>
    <cacheField name="DPIC CHARGES" numFmtId="3">
      <sharedItems containsSemiMixedTypes="0" containsString="0" containsNumber="1" containsInteger="1" minValue="264" maxValue="264"/>
    </cacheField>
    <cacheField name="CBC COLL" numFmtId="3">
      <sharedItems containsSemiMixedTypes="0" containsString="0" containsNumber="1" containsInteger="1" minValue="0" maxValue="0"/>
    </cacheField>
    <cacheField name="CBC" numFmtId="3">
      <sharedItems containsSemiMixedTypes="0" containsString="0" containsNumber="1" containsInteger="1" minValue="4750" maxValue="4750"/>
    </cacheField>
    <cacheField name="LST  MONTH PAID DATE" numFmtId="0">
      <sharedItems/>
    </cacheField>
    <cacheField name="DRA CASE%" numFmtId="166">
      <sharedItems containsSemiMixedTypes="0" containsString="0" containsNumber="1" minValue="0.25176615895774762" maxValue="0.25176615895774762"/>
    </cacheField>
    <cacheField name="AGENCY CASE%" numFmtId="166">
      <sharedItems containsSemiMixedTypes="0" containsString="0" containsNumber="1" minValue="1.5993514142029902E-2" maxValue="1.5993514142029902E-2"/>
    </cacheField>
    <cacheField name="PROJECTION" numFmtId="166">
      <sharedItems count="3">
        <s v="STABLE"/>
        <s v="FLOW" u="1"/>
        <s v="RB" u="1"/>
      </sharedItems>
    </cacheField>
    <cacheField name=" CODE-1" numFmtId="0">
      <sharedItems count="12">
        <s v="PAID"/>
        <s v="-" u="1"/>
        <s v="RTP" u="1"/>
        <s v="OS " u="1"/>
        <s v="BPTP" u="1"/>
        <s v="NC" u="1"/>
        <s v="PTP" u="1"/>
        <s v="NRTP" u="1"/>
        <s v="LMCB" u="1"/>
        <s v="EXP" u="1"/>
        <s v="MPTP" u="1"/>
        <s v="OS" u="1"/>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acheField>
    <cacheField name="DATE2" numFmtId="0">
      <sharedItems containsNonDate="0" containsString="0" containsBlank="1"/>
    </cacheField>
    <cacheField name="REPO ELG" numFmtId="0">
      <sharedItems/>
    </cacheField>
    <cacheField name="ADDRESS" numFmtId="0">
      <sharedItems/>
    </cacheField>
    <cacheField name="AREA" numFmtId="0">
      <sharedItems/>
    </cacheField>
    <cacheField name="MOBILE" numFmtId="0">
      <sharedItems/>
    </cacheField>
    <cacheField name="CURRENT ORGANISATION" numFmtId="0">
      <sharedItems/>
    </cacheField>
    <cacheField name="OFF ADDRESS" numFmtId="0">
      <sharedItems/>
    </cacheField>
    <cacheField name="TOTAL DUE" numFmtId="0">
      <sharedItems containsSemiMixedTypes="0" containsString="0" containsNumber="1" minValue="23795.99" maxValue="23795.99"/>
    </cacheField>
    <cacheField name="POS" numFmtId="165">
      <sharedItems containsSemiMixedTypes="0" containsString="0" containsNumber="1" minValue="292262.3" maxValue="292262.3"/>
    </cacheField>
    <cacheField name="DPD" numFmtId="1">
      <sharedItems containsSemiMixedTypes="0" containsString="0" containsNumber="1" containsInteger="1" minValue="26" maxValue="26"/>
    </cacheField>
    <cacheField name="CURRENT DPD " numFmtId="1">
      <sharedItems containsSemiMixedTypes="0" containsString="0" containsNumber="1" containsInteger="1" minValue="42" maxValue="42"/>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acheField>
    <cacheField name="MODEL" numFmtId="0">
      <sharedItems/>
    </cacheField>
    <cacheField name="DISBURSAL DATE" numFmtId="14">
      <sharedItems containsSemiMixedTypes="0" containsNonDate="0" containsDate="1" containsString="0" minDate="2022-08-20T00:00:00" maxDate="2022-08-21T00:00:00"/>
    </cacheField>
    <cacheField name="TENURE  " numFmtId="0">
      <sharedItems containsSemiMixedTypes="0" containsString="0" containsNumber="1" containsInteger="1" minValue="60" maxValue="60"/>
    </cacheField>
    <cacheField name="ALLO DATE" numFmtId="0">
      <sharedItems count="4">
        <s v="02.06.26"/>
        <s v="09.05.26" u="1"/>
        <s v="02.05.26" u="1"/>
        <s v="11.05.26" u="1"/>
      </sharedItems>
    </cacheField>
    <cacheField name="CLM" numFmtId="0">
      <sharedItems count="3">
        <s v="KAILASH ATKARI"/>
        <s v="-" u="1"/>
        <s v="VIJAY NIKAM" u="1"/>
      </sharedItems>
    </cacheField>
    <cacheField name="CALLER" numFmtId="0">
      <sharedItems containsNonDate="0" containsString="0" containsBlank="1"/>
    </cacheField>
    <cacheField name="VISIT 01 ATTMPT" numFmtId="0">
      <sharedItems containsNonDate="0" containsString="0" containsBlank="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NonDate="0" containsString="0" containsBlank="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emiMixedTypes="0" containsString="0" containsNumber="1" containsInteger="1" minValue="1" maxValue="1"/>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NonDate="0" containsString="0" containsBlank="1"/>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NonDate="0" containsString="0" containsBlank="1"/>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NonDate="0" containsString="0" containsBlank="1"/>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NonDate="0" containsString="0" containsBlank="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emiMixedTypes="0" containsString="0" containsNumber="1" containsInteger="1" minValue="1" maxValue="1"/>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NonDate="0" containsString="0" containsBlank="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NonDate="0" containsString="0" containsBlank="1"/>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NonDate="0" containsString="0" containsBlank="1"/>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emiMixedTypes="0" containsString="0" containsNumber="1" containsInteger="1" minValue="1" maxValue="1"/>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emiMixedTypes="0" containsString="0" containsNumber="1" containsInteger="1" minValue="1" maxValue="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NonDate="0" containsString="0" containsBlank="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4" maxValue="4"/>
    </cacheField>
    <cacheField name="INT" numFmtId="0">
      <sharedItems containsSemiMixedTypes="0" containsString="0"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SemiMixedTypes="0" containsNonDate="0" containsDate="1" containsString="0" minDate="2026-06-08T00:00:00" maxDate="2026-06-09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3.498691666668" createdVersion="8" refreshedVersion="8" minRefreshableVersion="3" recordCount="705" xr:uid="{0ED2E321-C582-4B82-8FD4-74C13E8C8EEA}">
  <cacheSource type="worksheet">
    <worksheetSource ref="A1:FH706" sheet="MAIN"/>
  </cacheSource>
  <cacheFields count="164">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38"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acheField>
    <cacheField name="POS STATUS" numFmtId="0">
      <sharedItems/>
    </cacheField>
    <cacheField name="RECEIPT CUT" numFmtId="0">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30"/>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3"/>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6"/>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Date="1" containsMixedTypes="1" minDate="2026-06-01T00:00:00" maxDate="2026-07-01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Blank="1" count="6">
        <m/>
        <s v="DIGICOLLTC"/>
        <s v="OTGNGDID"/>
        <s v="-" u="1"/>
        <s v="DID" u="1"/>
        <s v="VYMO" u="1"/>
      </sharedItems>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 name="TRAILS" numFmtId="0">
      <sharedItems/>
    </cacheField>
    <cacheField name="a"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3.783017013891" createdVersion="8" refreshedVersion="8" minRefreshableVersion="3" recordCount="700" xr:uid="{9C14E47F-D864-4033-8DF6-155700A094BA}">
  <cacheSource type="worksheet">
    <worksheetSource ref="A1:FF701" sheet="MAIN"/>
  </cacheSource>
  <cacheFields count="162">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38"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ount="6">
        <n v="1"/>
        <n v="3"/>
        <n v="4"/>
        <n v="6"/>
        <n v="2"/>
        <n v="5"/>
      </sharedItems>
    </cacheField>
    <cacheField name="POS STATUS" numFmtId="0">
      <sharedItems/>
    </cacheField>
    <cacheField name="RECEIPT CUT" numFmtId="0">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30"/>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ount="3">
        <s v="KAILASH ATKARI"/>
        <s v="VIJAY NIKAM"/>
        <s v="-"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3"/>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2"/>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6" count="7">
        <n v="4"/>
        <n v="2"/>
        <n v="1"/>
        <n v="3"/>
        <n v="6"/>
        <n v="0"/>
        <n v="5"/>
      </sharedItems>
    </cacheField>
    <cacheField name="INT" numFmtId="0">
      <sharedItems containsMixedTypes="1" containsNumber="1" containsInteger="1" minValue="1" maxValue="1" count="2">
        <n v="1"/>
        <s v=""/>
      </sharedItems>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Date="1" containsMixedTypes="1" minDate="2026-06-01T00:00:00" maxDate="2026-07-01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Blank="1"/>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s>
  <extLst>
    <ext xmlns:x14="http://schemas.microsoft.com/office/spreadsheetml/2009/9/main" uri="{725AE2AE-9491-48be-B2B4-4EB974FC3084}">
      <x14:pivotCacheDefinition/>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5.510132523152" createdVersion="8" refreshedVersion="8" minRefreshableVersion="3" recordCount="705" xr:uid="{E402726E-B3DF-4F9D-8311-CDA9C4E6D6ED}">
  <cacheSource type="worksheet">
    <worksheetSource ref="A1:FF706" sheet="MAIN"/>
  </cacheSource>
  <cacheFields count="162">
    <cacheField name="LOAN NO" numFmtId="0">
      <sharedItems containsSemiMixedTypes="0" containsString="0" containsNumber="1" containsInteger="1" minValue="9695028" maxValue="468046860"/>
    </cacheField>
    <cacheField name="L" numFmtId="0">
      <sharedItems/>
    </cacheField>
    <cacheField name="Mode Of Payment" numFmtId="0">
      <sharedItems containsBlank="1"/>
    </cacheField>
    <cacheField name="Payment Date" numFmtId="0">
      <sharedItems containsBlank="1" count="31">
        <s v="16.06.26"/>
        <m/>
        <s v="18.06.26"/>
        <s v="12.06.26"/>
        <s v="03.06.26"/>
        <s v="08.06.26"/>
        <s v="11.06.26"/>
        <s v="05.06.26"/>
        <s v="20.06.26"/>
        <s v="12.06.26 17.06.26"/>
        <s v="13.06.26"/>
        <s v="06.06.26"/>
        <s v="10.06.26 13.06.26"/>
        <s v="09.06.26"/>
        <s v="17.06.26"/>
        <s v="02.06.26"/>
        <s v="01.06.26"/>
        <s v="04.06.26"/>
        <s v="21.06.26"/>
        <s v="19.06.26"/>
        <s v="10.06.26"/>
        <s v="15.06.26"/>
        <s v="09.06.26 11.06.26"/>
        <s v="16.06.26 18.06.26"/>
        <s v="14.06.26"/>
        <s v="22.06.26"/>
        <s v="03.06.26 16.06.26"/>
        <s v="13.06.26 22.06.26"/>
        <s v="05.06.26 06.06.26"/>
        <s v="13.06.26 17.06.26"/>
        <s v="03.06.26 18.06.26" u="1"/>
      </sharedItems>
    </cacheField>
    <cacheField name="Paid Amount" numFmtId="0">
      <sharedItems containsString="0" containsBlank="1" containsNumber="1" containsInteger="1" minValue="38"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ount="6">
        <n v="1"/>
        <n v="3"/>
        <n v="4"/>
        <n v="6"/>
        <n v="2"/>
        <n v="5"/>
      </sharedItems>
    </cacheField>
    <cacheField name="POS STATUS" numFmtId="0">
      <sharedItems count="3">
        <s v="STABLE"/>
        <s v="FLOW"/>
        <s v="RB"/>
      </sharedItems>
    </cacheField>
    <cacheField name="RECEIPT CUT" numFmtId="0">
      <sharedItems count="2">
        <s v="PAID"/>
        <s v="UNPAID"/>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ount="3">
        <s v="STABLE"/>
        <s v="FLOW"/>
        <s v="RB"/>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30"/>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ount="2">
        <s v="02.06.26"/>
        <s v="10.06.26"/>
      </sharedItems>
    </cacheField>
    <cacheField name="CLM" numFmtId="0">
      <sharedItems count="3">
        <s v="KAILASH ATKARI"/>
        <s v="VIJAY NIKAM"/>
        <s v="-"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3"/>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2"/>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6"/>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Date="1" containsMixedTypes="1" minDate="2026-06-01T00:00:00" maxDate="2026-07-01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Blank="1"/>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1">
  <r>
    <n v="144692871"/>
    <s v="NILESH LAXMANSING PARDESHI"/>
    <m/>
    <m/>
    <m/>
    <m/>
    <m/>
    <m/>
    <n v="17474"/>
    <s v="-"/>
    <x v="0"/>
    <s v="FLOW"/>
    <x v="0"/>
    <x v="0"/>
    <n v="460432.7"/>
    <n v="0"/>
    <n v="0"/>
    <s v="-"/>
    <s v="-"/>
    <s v="-"/>
    <s v="-"/>
    <s v="-"/>
    <s v="FLOW"/>
    <s v="-"/>
    <s v="-"/>
    <s v="-"/>
    <m/>
    <m/>
    <m/>
    <m/>
    <m/>
    <m/>
    <s v="WADGAON MAVA"/>
    <m/>
    <m/>
    <m/>
    <m/>
    <n v="460432.7"/>
    <n v="2"/>
    <m/>
    <s v="-"/>
    <n v="10"/>
    <e v="#N/A"/>
    <e v="#N/A"/>
    <e v="#N/A"/>
    <e v="#N/A"/>
    <e v="#N/A"/>
    <s v="-"/>
    <m/>
    <m/>
    <d v="2023-09-07T00:00:00"/>
    <n v="60"/>
    <s v="11.04.26"/>
    <s v="VIJAY NIKAM"/>
    <s v="-"/>
    <m/>
    <m/>
    <m/>
    <m/>
    <m/>
    <m/>
    <m/>
    <m/>
    <m/>
    <m/>
    <m/>
    <m/>
    <m/>
    <m/>
    <m/>
    <m/>
    <m/>
    <m/>
    <m/>
    <m/>
    <m/>
    <m/>
    <m/>
    <m/>
    <m/>
    <m/>
    <m/>
    <m/>
    <m/>
    <m/>
    <m/>
    <m/>
    <m/>
    <m/>
    <m/>
    <m/>
    <m/>
    <m/>
    <m/>
    <n v="1"/>
    <m/>
    <m/>
    <n v="1"/>
    <m/>
    <m/>
    <m/>
    <m/>
    <m/>
    <m/>
    <m/>
    <m/>
    <m/>
    <m/>
    <m/>
    <m/>
    <m/>
    <m/>
    <m/>
    <m/>
    <m/>
    <m/>
    <m/>
    <m/>
    <m/>
    <m/>
    <m/>
    <m/>
    <m/>
    <m/>
    <m/>
    <m/>
    <m/>
    <m/>
    <m/>
    <m/>
    <m/>
    <m/>
    <m/>
    <m/>
    <m/>
    <m/>
    <m/>
    <m/>
    <m/>
    <m/>
    <m/>
    <m/>
    <m/>
    <m/>
    <m/>
    <m/>
    <m/>
    <m/>
    <n v="2"/>
  </r>
  <r>
    <n v="466435934"/>
    <s v="ANKUR SINGH GOND"/>
    <m/>
    <m/>
    <m/>
    <m/>
    <m/>
    <m/>
    <n v="10031"/>
    <n v="60186"/>
    <x v="1"/>
    <s v="FLOW"/>
    <x v="0"/>
    <x v="1"/>
    <n v="337413"/>
    <n v="2130"/>
    <n v="0"/>
    <n v="2700"/>
    <s v="-"/>
    <s v="-"/>
    <s v="-"/>
    <s v="-"/>
    <s v="FLOW"/>
    <s v="-"/>
    <s v="-"/>
    <s v="-"/>
    <m/>
    <m/>
    <m/>
    <m/>
    <m/>
    <m/>
    <s v="AKURDI"/>
    <m/>
    <m/>
    <m/>
    <n v="65016"/>
    <n v="337413"/>
    <n v="178"/>
    <m/>
    <n v="184"/>
    <s v="-"/>
    <n v="194"/>
    <n v="197"/>
    <n v="199"/>
    <n v="204"/>
    <n v="205"/>
    <s v="-"/>
    <s v="MH14MM6100"/>
    <s v="SHOTGUN 650 SHEET METAL GREY"/>
    <d v="2025-07-01T00:00:00"/>
    <n v="48"/>
    <s v="03.04.26"/>
    <s v="KAILASH ATKARI"/>
    <s v="-"/>
    <m/>
    <m/>
    <m/>
    <m/>
    <m/>
    <m/>
    <m/>
    <m/>
    <m/>
    <n v="1"/>
    <m/>
    <m/>
    <m/>
    <m/>
    <m/>
    <m/>
    <m/>
    <m/>
    <m/>
    <m/>
    <m/>
    <m/>
    <m/>
    <m/>
    <m/>
    <m/>
    <m/>
    <n v="1"/>
    <m/>
    <m/>
    <m/>
    <m/>
    <m/>
    <m/>
    <m/>
    <m/>
    <m/>
    <m/>
    <m/>
    <m/>
    <m/>
    <m/>
    <m/>
    <m/>
    <m/>
    <m/>
    <m/>
    <m/>
    <m/>
    <m/>
    <m/>
    <m/>
    <m/>
    <m/>
    <m/>
    <m/>
    <m/>
    <m/>
    <m/>
    <m/>
    <m/>
    <m/>
    <m/>
    <m/>
    <m/>
    <m/>
    <m/>
    <m/>
    <m/>
    <m/>
    <m/>
    <m/>
    <m/>
    <m/>
    <m/>
    <m/>
    <m/>
    <m/>
    <m/>
    <m/>
    <m/>
    <m/>
    <m/>
    <m/>
    <m/>
    <m/>
    <m/>
    <m/>
    <m/>
    <m/>
    <m/>
    <m/>
    <m/>
    <n v="2"/>
  </r>
  <r>
    <n v="131831706"/>
    <s v="ROHIT RAMCHANDRA JADHAV"/>
    <s v="COLLECT"/>
    <s v="24.04.26"/>
    <n v="20000"/>
    <m/>
    <m/>
    <m/>
    <n v="19627"/>
    <n v="19015.990000000002"/>
    <x v="2"/>
    <s v="STABLE"/>
    <x v="1"/>
    <x v="2"/>
    <n v="326065.01"/>
    <n v="227"/>
    <n v="0"/>
    <n v="3850"/>
    <s v="-"/>
    <s v="-"/>
    <s v="-"/>
    <s v="-"/>
    <s v="STABLE"/>
    <s v="PAID"/>
    <s v="-"/>
    <s v="-"/>
    <m/>
    <m/>
    <m/>
    <m/>
    <m/>
    <m/>
    <s v="KATRAJ"/>
    <m/>
    <m/>
    <m/>
    <n v="23092.99"/>
    <n v="326065.01"/>
    <n v="26"/>
    <m/>
    <n v="32"/>
    <s v="-"/>
    <n v="42"/>
    <n v="45"/>
    <n v="47"/>
    <n v="52"/>
    <n v="22"/>
    <s v="-"/>
    <s v="MH12UR0916"/>
    <s v="KAWASAKI Z900 ABS BSVI"/>
    <d v="2022-08-20T00:00:00"/>
    <n v="60"/>
    <s v="03.04.26"/>
    <s v="VIJAY NIKAM"/>
    <s v="-"/>
    <m/>
    <m/>
    <m/>
    <m/>
    <m/>
    <m/>
    <m/>
    <m/>
    <m/>
    <n v="1"/>
    <m/>
    <m/>
    <m/>
    <m/>
    <m/>
    <m/>
    <m/>
    <m/>
    <m/>
    <m/>
    <m/>
    <m/>
    <m/>
    <m/>
    <m/>
    <m/>
    <m/>
    <m/>
    <m/>
    <m/>
    <m/>
    <m/>
    <m/>
    <m/>
    <m/>
    <m/>
    <m/>
    <m/>
    <m/>
    <m/>
    <m/>
    <m/>
    <m/>
    <m/>
    <m/>
    <m/>
    <m/>
    <m/>
    <m/>
    <m/>
    <m/>
    <m/>
    <m/>
    <m/>
    <m/>
    <m/>
    <m/>
    <m/>
    <m/>
    <m/>
    <m/>
    <m/>
    <m/>
    <m/>
    <m/>
    <m/>
    <m/>
    <m/>
    <m/>
    <n v="1"/>
    <m/>
    <m/>
    <m/>
    <m/>
    <m/>
    <m/>
    <m/>
    <m/>
    <m/>
    <m/>
    <m/>
    <m/>
    <m/>
    <m/>
    <m/>
    <m/>
    <m/>
    <m/>
    <m/>
    <m/>
    <m/>
    <m/>
    <m/>
    <n v="2"/>
  </r>
  <r>
    <n v="466697046"/>
    <s v="VAISHNAVI PRDEEP DAKHINKAR"/>
    <s v="ONLINE"/>
    <s v="13.04.26"/>
    <n v="9448"/>
    <m/>
    <m/>
    <m/>
    <n v="9106"/>
    <n v="9091"/>
    <x v="2"/>
    <s v="STABLE"/>
    <x v="1"/>
    <x v="1"/>
    <n v="289063"/>
    <n v="125"/>
    <n v="0"/>
    <n v="2250"/>
    <s v="-"/>
    <s v="-"/>
    <s v="-"/>
    <s v="-"/>
    <s v="STABLE"/>
    <s v="PAID"/>
    <s v="-"/>
    <s v="-"/>
    <m/>
    <m/>
    <m/>
    <m/>
    <m/>
    <m/>
    <s v="THERGAON"/>
    <m/>
    <m/>
    <m/>
    <n v="11466"/>
    <n v="289063"/>
    <n v="27"/>
    <m/>
    <n v="33"/>
    <s v="-"/>
    <n v="12"/>
    <n v="15"/>
    <n v="17"/>
    <n v="22"/>
    <n v="23"/>
    <s v="-"/>
    <s v="MH12YK4311"/>
    <s v="HARLEY X440 S"/>
    <d v="2025-08-14T00:00:00"/>
    <n v="48"/>
    <s v="03.04.26"/>
    <s v="KAILASH ATKARI"/>
    <s v="-"/>
    <m/>
    <m/>
    <m/>
    <m/>
    <m/>
    <m/>
    <m/>
    <m/>
    <m/>
    <n v="1"/>
    <m/>
    <m/>
    <m/>
    <m/>
    <m/>
    <m/>
    <m/>
    <m/>
    <m/>
    <m/>
    <m/>
    <m/>
    <m/>
    <m/>
    <m/>
    <m/>
    <m/>
    <m/>
    <m/>
    <m/>
    <n v="1"/>
    <m/>
    <m/>
    <m/>
    <m/>
    <m/>
    <m/>
    <m/>
    <m/>
    <m/>
    <m/>
    <m/>
    <m/>
    <m/>
    <m/>
    <m/>
    <m/>
    <m/>
    <n v="1"/>
    <m/>
    <m/>
    <m/>
    <m/>
    <m/>
    <m/>
    <m/>
    <m/>
    <m/>
    <m/>
    <m/>
    <m/>
    <m/>
    <m/>
    <m/>
    <m/>
    <m/>
    <m/>
    <m/>
    <m/>
    <m/>
    <m/>
    <m/>
    <m/>
    <m/>
    <m/>
    <m/>
    <m/>
    <m/>
    <m/>
    <m/>
    <m/>
    <m/>
    <m/>
    <m/>
    <m/>
    <m/>
    <m/>
    <m/>
    <m/>
    <m/>
    <m/>
    <m/>
    <m/>
    <n v="3"/>
  </r>
  <r>
    <n v="467186575"/>
    <s v="NISAR BASHIR HAWALDAR"/>
    <m/>
    <m/>
    <m/>
    <m/>
    <m/>
    <m/>
    <n v="7088"/>
    <n v="0"/>
    <x v="0"/>
    <s v="FLOW"/>
    <x v="0"/>
    <x v="3"/>
    <n v="237750"/>
    <n v="60"/>
    <n v="0"/>
    <n v="1788"/>
    <s v="-"/>
    <s v="-"/>
    <s v="-"/>
    <s v="-"/>
    <s v="STABLE"/>
    <s v="-"/>
    <s v="-"/>
    <s v="-"/>
    <m/>
    <m/>
    <m/>
    <m/>
    <m/>
    <m/>
    <m/>
    <m/>
    <m/>
    <m/>
    <n v="0"/>
    <n v="237750"/>
    <n v="1"/>
    <m/>
    <m/>
    <m/>
    <m/>
    <e v="#N/A"/>
    <e v="#N/A"/>
    <e v="#N/A"/>
    <e v="#N/A"/>
    <s v="-"/>
    <m/>
    <n v="105736"/>
    <d v="2025-10-29T00:00:00"/>
    <n v="48"/>
    <s v="17.04.26"/>
    <m/>
    <s v="-"/>
    <m/>
    <m/>
    <m/>
    <m/>
    <m/>
    <m/>
    <m/>
    <m/>
    <m/>
    <m/>
    <m/>
    <m/>
    <m/>
    <m/>
    <m/>
    <m/>
    <m/>
    <m/>
    <m/>
    <m/>
    <m/>
    <m/>
    <m/>
    <m/>
    <m/>
    <m/>
    <m/>
    <m/>
    <m/>
    <m/>
    <m/>
    <m/>
    <m/>
    <m/>
    <m/>
    <m/>
    <m/>
    <m/>
    <m/>
    <m/>
    <m/>
    <m/>
    <m/>
    <m/>
    <m/>
    <m/>
    <m/>
    <m/>
    <m/>
    <m/>
    <m/>
    <m/>
    <m/>
    <m/>
    <m/>
    <m/>
    <m/>
    <m/>
    <m/>
    <m/>
    <m/>
    <m/>
    <m/>
    <m/>
    <m/>
    <m/>
    <m/>
    <m/>
    <m/>
    <n v="1"/>
    <m/>
    <m/>
    <m/>
    <m/>
    <m/>
    <m/>
    <m/>
    <m/>
    <m/>
    <m/>
    <m/>
    <m/>
    <m/>
    <m/>
    <m/>
    <m/>
    <m/>
    <m/>
    <m/>
    <m/>
    <m/>
    <m/>
    <m/>
    <n v="1"/>
  </r>
  <r>
    <n v="466584787"/>
    <s v="SAURAV YESHUDAS GAIKWAD"/>
    <m/>
    <m/>
    <m/>
    <m/>
    <m/>
    <m/>
    <n v="7070"/>
    <n v="28256"/>
    <x v="3"/>
    <s v="FLOW"/>
    <x v="0"/>
    <x v="4"/>
    <n v="236068"/>
    <n v="817"/>
    <n v="0"/>
    <n v="2700"/>
    <s v="-"/>
    <s v="-"/>
    <s v="-"/>
    <s v="-"/>
    <s v="STABLE"/>
    <s v="-"/>
    <s v="-"/>
    <s v="-"/>
    <m/>
    <m/>
    <m/>
    <m/>
    <m/>
    <m/>
    <s v="DAPODI"/>
    <m/>
    <m/>
    <m/>
    <n v="31773"/>
    <n v="236068"/>
    <n v="117"/>
    <m/>
    <n v="123"/>
    <s v="-"/>
    <n v="133"/>
    <n v="136"/>
    <n v="138"/>
    <n v="143"/>
    <n v="144"/>
    <s v="-"/>
    <s v="MH14MN3190"/>
    <s v="CLASSIC 350 STEALTH BLACK"/>
    <d v="2025-07-28T00:00:00"/>
    <n v="48"/>
    <s v="03.04.26"/>
    <s v="VIJAY NIKAM"/>
    <s v="-"/>
    <m/>
    <m/>
    <m/>
    <m/>
    <m/>
    <m/>
    <m/>
    <m/>
    <m/>
    <m/>
    <m/>
    <m/>
    <m/>
    <m/>
    <m/>
    <n v="1"/>
    <m/>
    <m/>
    <m/>
    <m/>
    <m/>
    <m/>
    <m/>
    <m/>
    <m/>
    <m/>
    <m/>
    <m/>
    <m/>
    <m/>
    <m/>
    <m/>
    <m/>
    <m/>
    <m/>
    <m/>
    <m/>
    <m/>
    <m/>
    <m/>
    <m/>
    <m/>
    <m/>
    <m/>
    <m/>
    <m/>
    <m/>
    <m/>
    <m/>
    <m/>
    <m/>
    <m/>
    <m/>
    <m/>
    <m/>
    <m/>
    <m/>
    <m/>
    <m/>
    <m/>
    <m/>
    <m/>
    <m/>
    <m/>
    <m/>
    <m/>
    <m/>
    <m/>
    <m/>
    <m/>
    <m/>
    <m/>
    <m/>
    <m/>
    <m/>
    <m/>
    <m/>
    <m/>
    <m/>
    <m/>
    <m/>
    <m/>
    <m/>
    <m/>
    <m/>
    <m/>
    <m/>
    <m/>
    <m/>
    <m/>
    <m/>
    <m/>
    <m/>
    <n v="1"/>
  </r>
  <r>
    <n v="466752729"/>
    <s v="AKSHAY SURESH NANGDE"/>
    <s v="ONLINE"/>
    <s v="19.04.26"/>
    <n v="9503"/>
    <m/>
    <m/>
    <m/>
    <n v="9036"/>
    <n v="9036"/>
    <x v="2"/>
    <s v="STABLE"/>
    <x v="1"/>
    <x v="5"/>
    <n v="227089"/>
    <n v="124"/>
    <n v="0"/>
    <n v="450"/>
    <s v="-"/>
    <s v="-"/>
    <s v="-"/>
    <s v="-"/>
    <s v="STABLE"/>
    <s v="PAID"/>
    <s v="-"/>
    <s v="-"/>
    <m/>
    <m/>
    <m/>
    <m/>
    <m/>
    <m/>
    <s v="BHOR"/>
    <m/>
    <m/>
    <m/>
    <m/>
    <n v="227089"/>
    <n v="27"/>
    <m/>
    <s v="-"/>
    <s v="-"/>
    <n v="43"/>
    <n v="15"/>
    <n v="17"/>
    <n v="22"/>
    <n v="23"/>
    <s v="-"/>
    <s v="MH12YM1095"/>
    <s v="CLASSIC 350 STEALTH BLACK"/>
    <d v="2025-08-25T00:00:00"/>
    <n v="36"/>
    <s v="11.04.26"/>
    <s v="VIJAY NIKAM"/>
    <s v="-"/>
    <m/>
    <m/>
    <m/>
    <m/>
    <m/>
    <m/>
    <m/>
    <m/>
    <m/>
    <m/>
    <m/>
    <m/>
    <m/>
    <m/>
    <m/>
    <m/>
    <m/>
    <m/>
    <m/>
    <m/>
    <m/>
    <m/>
    <m/>
    <m/>
    <m/>
    <m/>
    <m/>
    <m/>
    <m/>
    <m/>
    <m/>
    <m/>
    <m/>
    <m/>
    <m/>
    <m/>
    <n v="1"/>
    <m/>
    <m/>
    <m/>
    <m/>
    <m/>
    <m/>
    <m/>
    <m/>
    <m/>
    <m/>
    <m/>
    <m/>
    <m/>
    <m/>
    <n v="1"/>
    <m/>
    <m/>
    <m/>
    <m/>
    <m/>
    <m/>
    <m/>
    <m/>
    <m/>
    <m/>
    <m/>
    <m/>
    <m/>
    <m/>
    <m/>
    <m/>
    <m/>
    <m/>
    <m/>
    <m/>
    <m/>
    <m/>
    <m/>
    <m/>
    <m/>
    <m/>
    <m/>
    <m/>
    <m/>
    <m/>
    <m/>
    <m/>
    <m/>
    <m/>
    <m/>
    <m/>
    <m/>
    <m/>
    <m/>
    <m/>
    <m/>
    <n v="2"/>
  </r>
  <r>
    <n v="467180478"/>
    <s v="SHIVAJI KHANDOJI WAGHMARE"/>
    <s v="ONLINE"/>
    <s v="21.04.26"/>
    <n v="7000"/>
    <m/>
    <m/>
    <m/>
    <n v="6974"/>
    <n v="0"/>
    <x v="0"/>
    <s v="STABLE"/>
    <x v="1"/>
    <x v="1"/>
    <n v="225645"/>
    <n v="44"/>
    <n v="0"/>
    <n v="1752"/>
    <s v="-"/>
    <s v="-"/>
    <s v="-"/>
    <s v="-"/>
    <s v="STABLE"/>
    <s v="PAID"/>
    <s v="-"/>
    <s v="-"/>
    <m/>
    <m/>
    <m/>
    <m/>
    <m/>
    <m/>
    <m/>
    <m/>
    <m/>
    <m/>
    <n v="0"/>
    <n v="225645"/>
    <n v="12"/>
    <m/>
    <m/>
    <m/>
    <m/>
    <m/>
    <e v="#N/A"/>
    <e v="#N/A"/>
    <e v="#N/A"/>
    <s v="-"/>
    <s v="MH14MW0157"/>
    <s v="CLASSIC 350 GUN GREY"/>
    <d v="2025-10-28T00:00:00"/>
    <n v="48"/>
    <s v="20.04.26"/>
    <m/>
    <m/>
    <m/>
    <m/>
    <m/>
    <m/>
    <m/>
    <m/>
    <m/>
    <m/>
    <m/>
    <m/>
    <m/>
    <m/>
    <m/>
    <m/>
    <m/>
    <m/>
    <m/>
    <m/>
    <m/>
    <m/>
    <m/>
    <m/>
    <m/>
    <m/>
    <m/>
    <m/>
    <m/>
    <m/>
    <m/>
    <m/>
    <m/>
    <m/>
    <m/>
    <m/>
    <m/>
    <m/>
    <m/>
    <m/>
    <m/>
    <m/>
    <m/>
    <m/>
    <m/>
    <m/>
    <m/>
    <m/>
    <m/>
    <m/>
    <m/>
    <m/>
    <m/>
    <m/>
    <m/>
    <m/>
    <m/>
    <m/>
    <m/>
    <m/>
    <m/>
    <m/>
    <m/>
    <m/>
    <m/>
    <m/>
    <m/>
    <m/>
    <m/>
    <m/>
    <m/>
    <m/>
    <m/>
    <m/>
    <m/>
    <m/>
    <m/>
    <m/>
    <m/>
    <m/>
    <m/>
    <m/>
    <m/>
    <m/>
    <m/>
    <m/>
    <m/>
    <m/>
    <m/>
    <m/>
    <m/>
    <m/>
    <m/>
    <m/>
    <m/>
    <n v="0"/>
  </r>
  <r>
    <n v="463131407"/>
    <s v="POONAM HARSHAL BHAGWAT"/>
    <s v="COLLECT"/>
    <s v="08.04.26"/>
    <n v="9750"/>
    <m/>
    <m/>
    <m/>
    <n v="9542"/>
    <n v="8938"/>
    <x v="2"/>
    <s v="STABLE"/>
    <x v="1"/>
    <x v="6"/>
    <n v="225534"/>
    <n v="126"/>
    <n v="0"/>
    <n v="2700"/>
    <s v="-"/>
    <s v="-"/>
    <s v="-"/>
    <s v="-"/>
    <s v="STABLE"/>
    <s v="PAID"/>
    <s v="-"/>
    <s v="-"/>
    <m/>
    <m/>
    <m/>
    <m/>
    <m/>
    <m/>
    <s v="CHAKAN"/>
    <m/>
    <m/>
    <m/>
    <n v="11764"/>
    <n v="225534"/>
    <n v="27"/>
    <m/>
    <n v="33"/>
    <s v="-"/>
    <n v="12"/>
    <n v="15"/>
    <n v="17"/>
    <n v="22"/>
    <n v="23"/>
    <s v="-"/>
    <s v="-"/>
    <s v="TVS APACHE RR 310 BS6"/>
    <d v="2024-06-06T00:00:00"/>
    <n v="48"/>
    <s v="03.04.26"/>
    <s v="KAILASH ATKARI"/>
    <s v="-"/>
    <m/>
    <m/>
    <m/>
    <m/>
    <m/>
    <m/>
    <n v="1"/>
    <m/>
    <m/>
    <m/>
    <m/>
    <m/>
    <m/>
    <m/>
    <m/>
    <m/>
    <m/>
    <m/>
    <m/>
    <m/>
    <m/>
    <n v="2"/>
    <m/>
    <m/>
    <m/>
    <m/>
    <m/>
    <m/>
    <m/>
    <m/>
    <m/>
    <m/>
    <m/>
    <m/>
    <m/>
    <m/>
    <m/>
    <m/>
    <m/>
    <m/>
    <m/>
    <m/>
    <m/>
    <m/>
    <m/>
    <m/>
    <m/>
    <m/>
    <m/>
    <m/>
    <m/>
    <m/>
    <m/>
    <m/>
    <m/>
    <m/>
    <m/>
    <m/>
    <m/>
    <m/>
    <m/>
    <m/>
    <m/>
    <m/>
    <m/>
    <m/>
    <m/>
    <m/>
    <m/>
    <m/>
    <m/>
    <m/>
    <m/>
    <m/>
    <m/>
    <m/>
    <m/>
    <m/>
    <m/>
    <m/>
    <m/>
    <m/>
    <m/>
    <m/>
    <m/>
    <m/>
    <m/>
    <m/>
    <m/>
    <m/>
    <m/>
    <m/>
    <m/>
    <n v="3"/>
  </r>
  <r>
    <n v="465866224"/>
    <s v="KARAN DNYANDEV MADKE"/>
    <s v="ONLINE"/>
    <s v="29.04.26"/>
    <n v="7750"/>
    <m/>
    <m/>
    <m/>
    <n v="7421"/>
    <n v="7416"/>
    <x v="2"/>
    <s v="STABLE"/>
    <x v="1"/>
    <x v="7"/>
    <n v="218507"/>
    <n v="138"/>
    <n v="0"/>
    <n v="2250"/>
    <s v="-"/>
    <s v="-"/>
    <s v="-"/>
    <s v="-"/>
    <s v="FLOW"/>
    <s v="PAID"/>
    <s v="-"/>
    <s v="-"/>
    <m/>
    <m/>
    <m/>
    <m/>
    <m/>
    <m/>
    <s v="BAVDHAN"/>
    <m/>
    <m/>
    <m/>
    <n v="9804"/>
    <n v="218507"/>
    <n v="27"/>
    <m/>
    <n v="33"/>
    <s v="-"/>
    <n v="43"/>
    <n v="46"/>
    <n v="48"/>
    <n v="53"/>
    <n v="54"/>
    <s v="-"/>
    <s v="MH12XZ2846"/>
    <s v="JAWA 42 BOBBER MYSTIC COPPER"/>
    <d v="2025-04-07T00:00:00"/>
    <n v="48"/>
    <s v="03.04.26"/>
    <s v="KAILASH ATKARI"/>
    <s v="-"/>
    <m/>
    <m/>
    <m/>
    <m/>
    <m/>
    <m/>
    <n v="1"/>
    <m/>
    <m/>
    <m/>
    <m/>
    <m/>
    <m/>
    <m/>
    <m/>
    <m/>
    <m/>
    <m/>
    <m/>
    <m/>
    <m/>
    <n v="1"/>
    <m/>
    <m/>
    <m/>
    <m/>
    <m/>
    <m/>
    <m/>
    <m/>
    <m/>
    <m/>
    <m/>
    <m/>
    <m/>
    <m/>
    <m/>
    <m/>
    <m/>
    <n v="1"/>
    <m/>
    <m/>
    <m/>
    <m/>
    <m/>
    <m/>
    <m/>
    <m/>
    <m/>
    <m/>
    <m/>
    <m/>
    <m/>
    <m/>
    <m/>
    <m/>
    <m/>
    <m/>
    <m/>
    <m/>
    <m/>
    <m/>
    <m/>
    <m/>
    <m/>
    <m/>
    <m/>
    <m/>
    <m/>
    <n v="3"/>
    <m/>
    <m/>
    <m/>
    <m/>
    <m/>
    <m/>
    <m/>
    <m/>
    <m/>
    <m/>
    <m/>
    <n v="2"/>
    <m/>
    <m/>
    <n v="3"/>
    <m/>
    <m/>
    <m/>
    <m/>
    <m/>
    <m/>
    <m/>
    <m/>
    <n v="11"/>
  </r>
  <r>
    <n v="465107719"/>
    <s v="SANTANU JENA"/>
    <s v="ONLINE"/>
    <s v="10.04.26"/>
    <n v="11050"/>
    <m/>
    <m/>
    <m/>
    <n v="11046"/>
    <n v="10639"/>
    <x v="2"/>
    <s v="STABLE"/>
    <x v="1"/>
    <x v="8"/>
    <n v="216545"/>
    <n v="203"/>
    <n v="0"/>
    <n v="1800"/>
    <s v="-"/>
    <s v="-"/>
    <s v="-"/>
    <s v="-"/>
    <s v="STABLE"/>
    <s v="PAID"/>
    <s v="-"/>
    <s v="-"/>
    <m/>
    <m/>
    <m/>
    <m/>
    <m/>
    <m/>
    <s v="BHOSARI"/>
    <m/>
    <m/>
    <m/>
    <n v="12642"/>
    <n v="216545"/>
    <n v="27"/>
    <m/>
    <n v="33"/>
    <s v="-"/>
    <n v="12"/>
    <n v="15"/>
    <n v="17"/>
    <n v="22"/>
    <n v="23"/>
    <s v="-"/>
    <s v="MH14MB6335"/>
    <s v="CONTINETNAL GT 650 ROCKER RED"/>
    <d v="2025-01-02T00:00:00"/>
    <n v="36"/>
    <s v="03.04.26"/>
    <s v="VIJAY NIKAM"/>
    <s v="-"/>
    <m/>
    <m/>
    <m/>
    <m/>
    <m/>
    <m/>
    <n v="1"/>
    <m/>
    <m/>
    <m/>
    <m/>
    <m/>
    <m/>
    <m/>
    <m/>
    <m/>
    <m/>
    <m/>
    <m/>
    <m/>
    <m/>
    <m/>
    <m/>
    <m/>
    <m/>
    <m/>
    <m/>
    <m/>
    <m/>
    <m/>
    <m/>
    <m/>
    <m/>
    <m/>
    <m/>
    <m/>
    <m/>
    <m/>
    <m/>
    <m/>
    <m/>
    <m/>
    <m/>
    <m/>
    <m/>
    <m/>
    <m/>
    <m/>
    <m/>
    <m/>
    <m/>
    <m/>
    <m/>
    <m/>
    <m/>
    <m/>
    <m/>
    <m/>
    <m/>
    <m/>
    <m/>
    <m/>
    <m/>
    <m/>
    <m/>
    <m/>
    <m/>
    <m/>
    <m/>
    <m/>
    <m/>
    <m/>
    <m/>
    <m/>
    <m/>
    <m/>
    <m/>
    <m/>
    <m/>
    <m/>
    <m/>
    <m/>
    <m/>
    <m/>
    <m/>
    <m/>
    <m/>
    <m/>
    <m/>
    <m/>
    <m/>
    <m/>
    <m/>
    <n v="1"/>
  </r>
  <r>
    <n v="467444078"/>
    <s v="INDRAJIT RAMBHAU MULE"/>
    <s v="ONLINE"/>
    <s v="21.04.26"/>
    <n v="6012"/>
    <m/>
    <m/>
    <m/>
    <n v="6009"/>
    <n v="6009"/>
    <x v="2"/>
    <s v="STABLE"/>
    <x v="1"/>
    <x v="4"/>
    <n v="206530"/>
    <n v="71"/>
    <n v="0"/>
    <n v="900"/>
    <s v="-"/>
    <s v="-"/>
    <s v="-"/>
    <s v="-"/>
    <s v="STABLE"/>
    <s v="PAID"/>
    <s v="-"/>
    <s v="-"/>
    <m/>
    <m/>
    <m/>
    <m/>
    <m/>
    <m/>
    <s v="ALANDI DEVACHI "/>
    <m/>
    <m/>
    <m/>
    <m/>
    <n v="206530"/>
    <n v="27"/>
    <m/>
    <s v="-"/>
    <s v="-"/>
    <n v="43"/>
    <n v="46"/>
    <n v="17"/>
    <n v="22"/>
    <n v="23"/>
    <s v="-"/>
    <s v="MH14MY6501"/>
    <s v="CLASSIC 350 REDDITCH RED"/>
    <d v="2025-12-16T00:00:00"/>
    <n v="48"/>
    <s v="11.04.26"/>
    <s v="VIJAY NIKAM"/>
    <s v="-"/>
    <m/>
    <m/>
    <m/>
    <m/>
    <m/>
    <m/>
    <m/>
    <m/>
    <m/>
    <m/>
    <m/>
    <m/>
    <m/>
    <m/>
    <m/>
    <m/>
    <m/>
    <m/>
    <m/>
    <m/>
    <m/>
    <m/>
    <m/>
    <m/>
    <m/>
    <m/>
    <m/>
    <m/>
    <m/>
    <m/>
    <m/>
    <m/>
    <m/>
    <m/>
    <m/>
    <m/>
    <n v="1"/>
    <m/>
    <m/>
    <m/>
    <m/>
    <m/>
    <m/>
    <m/>
    <m/>
    <m/>
    <m/>
    <m/>
    <m/>
    <m/>
    <m/>
    <m/>
    <m/>
    <m/>
    <m/>
    <m/>
    <m/>
    <m/>
    <m/>
    <m/>
    <m/>
    <m/>
    <m/>
    <m/>
    <m/>
    <m/>
    <m/>
    <m/>
    <m/>
    <m/>
    <m/>
    <m/>
    <m/>
    <m/>
    <m/>
    <m/>
    <m/>
    <m/>
    <m/>
    <m/>
    <m/>
    <m/>
    <m/>
    <m/>
    <m/>
    <m/>
    <m/>
    <m/>
    <m/>
    <m/>
    <m/>
    <m/>
    <m/>
    <n v="1"/>
  </r>
  <r>
    <n v="463331357"/>
    <s v="GUJJINI HARI PRASAD"/>
    <s v="ONLINE"/>
    <s v="20.04.26"/>
    <n v="3000"/>
    <m/>
    <m/>
    <m/>
    <n v="8348"/>
    <n v="2187"/>
    <x v="2"/>
    <s v="STABLE"/>
    <x v="1"/>
    <x v="9"/>
    <n v="198403"/>
    <n v="35"/>
    <n v="0"/>
    <n v="450"/>
    <s v="-"/>
    <s v="-"/>
    <s v="-"/>
    <s v="-"/>
    <s v="STABLE"/>
    <s v="PAID"/>
    <s v="-"/>
    <s v="-"/>
    <m/>
    <m/>
    <m/>
    <m/>
    <m/>
    <m/>
    <s v="WADGAON SHERI"/>
    <m/>
    <m/>
    <m/>
    <m/>
    <n v="198403"/>
    <n v="27"/>
    <m/>
    <s v="-"/>
    <s v="-"/>
    <n v="43"/>
    <n v="46"/>
    <n v="17"/>
    <n v="22"/>
    <n v="23"/>
    <s v="-"/>
    <s v="MH12WY1535"/>
    <s v="HARLEY X440 S"/>
    <d v="2024-06-28T00:00:00"/>
    <n v="48"/>
    <s v="11.04.26"/>
    <s v="VIJAY NIKAM"/>
    <s v="-"/>
    <m/>
    <m/>
    <m/>
    <m/>
    <m/>
    <m/>
    <m/>
    <m/>
    <m/>
    <m/>
    <m/>
    <m/>
    <m/>
    <m/>
    <m/>
    <m/>
    <m/>
    <m/>
    <m/>
    <m/>
    <m/>
    <m/>
    <m/>
    <m/>
    <m/>
    <m/>
    <m/>
    <m/>
    <m/>
    <m/>
    <m/>
    <m/>
    <m/>
    <m/>
    <m/>
    <m/>
    <m/>
    <m/>
    <m/>
    <m/>
    <m/>
    <m/>
    <m/>
    <m/>
    <m/>
    <m/>
    <m/>
    <m/>
    <n v="1"/>
    <m/>
    <m/>
    <m/>
    <m/>
    <m/>
    <m/>
    <m/>
    <m/>
    <m/>
    <m/>
    <m/>
    <m/>
    <m/>
    <m/>
    <m/>
    <m/>
    <m/>
    <m/>
    <m/>
    <m/>
    <m/>
    <m/>
    <m/>
    <m/>
    <m/>
    <m/>
    <m/>
    <m/>
    <m/>
    <m/>
    <m/>
    <m/>
    <m/>
    <m/>
    <m/>
    <m/>
    <m/>
    <m/>
    <m/>
    <m/>
    <m/>
    <m/>
    <m/>
    <m/>
    <n v="1"/>
  </r>
  <r>
    <n v="459910359"/>
    <s v="BHAKTI SUNIL PATIL"/>
    <s v="ONLINE"/>
    <s v="27.04.26"/>
    <n v="10979"/>
    <m/>
    <m/>
    <m/>
    <n v="10781"/>
    <n v="10779"/>
    <x v="2"/>
    <s v="STABLE"/>
    <x v="1"/>
    <x v="1"/>
    <n v="192524"/>
    <n v="198"/>
    <n v="0"/>
    <n v="1350"/>
    <s v="-"/>
    <s v="-"/>
    <s v="-"/>
    <s v="-"/>
    <s v="STABLE"/>
    <s v="PAID"/>
    <s v="-"/>
    <s v="-"/>
    <m/>
    <m/>
    <m/>
    <m/>
    <m/>
    <m/>
    <s v="NIGADI"/>
    <m/>
    <m/>
    <m/>
    <m/>
    <n v="192524"/>
    <n v="27"/>
    <m/>
    <s v="-"/>
    <s v="-"/>
    <n v="43"/>
    <n v="46"/>
    <n v="48"/>
    <n v="22"/>
    <n v="23"/>
    <s v="-"/>
    <s v="MH14KZ9630"/>
    <s v="SUPER METEOR 650 ASTRAL"/>
    <d v="2023-09-27T00:00:00"/>
    <n v="48"/>
    <s v="11.04.26"/>
    <s v="KAILASH ATKARI"/>
    <s v="-"/>
    <m/>
    <m/>
    <m/>
    <m/>
    <m/>
    <m/>
    <m/>
    <m/>
    <m/>
    <m/>
    <m/>
    <m/>
    <m/>
    <m/>
    <m/>
    <m/>
    <m/>
    <m/>
    <m/>
    <m/>
    <m/>
    <m/>
    <m/>
    <m/>
    <m/>
    <m/>
    <m/>
    <m/>
    <m/>
    <m/>
    <m/>
    <m/>
    <m/>
    <m/>
    <m/>
    <m/>
    <n v="1"/>
    <m/>
    <m/>
    <m/>
    <m/>
    <m/>
    <m/>
    <m/>
    <m/>
    <m/>
    <m/>
    <m/>
    <m/>
    <m/>
    <m/>
    <m/>
    <m/>
    <m/>
    <m/>
    <m/>
    <m/>
    <m/>
    <m/>
    <m/>
    <m/>
    <m/>
    <m/>
    <m/>
    <m/>
    <m/>
    <n v="1"/>
    <m/>
    <m/>
    <m/>
    <m/>
    <m/>
    <n v="1"/>
    <m/>
    <m/>
    <m/>
    <m/>
    <m/>
    <m/>
    <m/>
    <m/>
    <m/>
    <m/>
    <m/>
    <m/>
    <m/>
    <m/>
    <m/>
    <m/>
    <m/>
    <m/>
    <m/>
    <m/>
    <n v="3"/>
  </r>
  <r>
    <n v="464007891"/>
    <s v="SUBHASH VISHNU PATIL"/>
    <m/>
    <m/>
    <m/>
    <m/>
    <m/>
    <m/>
    <n v="8899"/>
    <n v="8869.2800000000007"/>
    <x v="2"/>
    <s v="FLOW"/>
    <x v="0"/>
    <x v="0"/>
    <n v="188157"/>
    <n v="180"/>
    <n v="0"/>
    <n v="2250"/>
    <s v="-"/>
    <s v="-"/>
    <s v="-"/>
    <s v="-"/>
    <s v="FLOW"/>
    <s v="-"/>
    <s v="-"/>
    <s v="-"/>
    <m/>
    <m/>
    <m/>
    <m/>
    <m/>
    <m/>
    <s v="MAVAL"/>
    <m/>
    <m/>
    <m/>
    <n v="11299.28"/>
    <n v="188157"/>
    <n v="27"/>
    <m/>
    <n v="33"/>
    <s v="-"/>
    <n v="43"/>
    <n v="46"/>
    <n v="48"/>
    <n v="53"/>
    <n v="54"/>
    <s v="-"/>
    <s v="MH14LW0799"/>
    <s v="CLASSIC 350 DARK STEALTH BLACK"/>
    <d v="2024-09-12T00:00:00"/>
    <n v="42"/>
    <s v="03.04.26"/>
    <s v="VIJAY NIKAM"/>
    <s v="-"/>
    <m/>
    <m/>
    <m/>
    <m/>
    <m/>
    <m/>
    <m/>
    <m/>
    <m/>
    <n v="1"/>
    <m/>
    <m/>
    <m/>
    <m/>
    <m/>
    <m/>
    <m/>
    <m/>
    <m/>
    <m/>
    <m/>
    <m/>
    <m/>
    <m/>
    <m/>
    <m/>
    <m/>
    <m/>
    <m/>
    <m/>
    <m/>
    <m/>
    <m/>
    <m/>
    <m/>
    <m/>
    <m/>
    <m/>
    <m/>
    <m/>
    <m/>
    <m/>
    <m/>
    <m/>
    <m/>
    <m/>
    <m/>
    <m/>
    <m/>
    <m/>
    <m/>
    <m/>
    <m/>
    <m/>
    <m/>
    <m/>
    <m/>
    <m/>
    <m/>
    <m/>
    <m/>
    <m/>
    <m/>
    <m/>
    <m/>
    <m/>
    <m/>
    <m/>
    <m/>
    <n v="1"/>
    <m/>
    <m/>
    <n v="1"/>
    <m/>
    <m/>
    <m/>
    <m/>
    <m/>
    <n v="1"/>
    <m/>
    <m/>
    <m/>
    <m/>
    <m/>
    <n v="1"/>
    <m/>
    <m/>
    <m/>
    <m/>
    <m/>
    <m/>
    <m/>
    <m/>
    <n v="5"/>
  </r>
  <r>
    <n v="465673833"/>
    <s v="GANESH PANDURANG GAVHANE"/>
    <s v="BRANCH"/>
    <s v="16.04.26"/>
    <n v="6700"/>
    <m/>
    <m/>
    <m/>
    <n v="6382"/>
    <n v="6108"/>
    <x v="2"/>
    <s v="STABLE"/>
    <x v="1"/>
    <x v="5"/>
    <n v="185470"/>
    <n v="113"/>
    <n v="0"/>
    <n v="4826"/>
    <s v="-"/>
    <s v="-"/>
    <s v="-"/>
    <s v="-"/>
    <s v="STABLE"/>
    <s v="PAID"/>
    <s v="-"/>
    <s v="-"/>
    <m/>
    <m/>
    <m/>
    <m/>
    <m/>
    <m/>
    <s v="BHOR"/>
    <m/>
    <m/>
    <m/>
    <n v="11047"/>
    <n v="185470"/>
    <n v="27"/>
    <m/>
    <n v="33"/>
    <s v="-"/>
    <n v="12"/>
    <n v="15"/>
    <n v="17"/>
    <n v="22"/>
    <n v="23"/>
    <s v="-"/>
    <s v="MH12XV6230"/>
    <s v="CLASSIC 350 GUN GREY"/>
    <d v="2025-03-10T00:00:00"/>
    <n v="48"/>
    <s v="03.04.26"/>
    <s v="VIJAY NIKAM"/>
    <s v="-"/>
    <m/>
    <m/>
    <m/>
    <m/>
    <m/>
    <m/>
    <m/>
    <m/>
    <m/>
    <m/>
    <m/>
    <m/>
    <m/>
    <m/>
    <m/>
    <n v="1"/>
    <m/>
    <m/>
    <m/>
    <m/>
    <m/>
    <m/>
    <m/>
    <m/>
    <m/>
    <m/>
    <m/>
    <m/>
    <m/>
    <m/>
    <m/>
    <m/>
    <m/>
    <m/>
    <m/>
    <m/>
    <m/>
    <m/>
    <m/>
    <m/>
    <m/>
    <m/>
    <m/>
    <m/>
    <m/>
    <m/>
    <m/>
    <m/>
    <m/>
    <m/>
    <m/>
    <m/>
    <m/>
    <m/>
    <m/>
    <m/>
    <m/>
    <m/>
    <m/>
    <m/>
    <m/>
    <m/>
    <m/>
    <m/>
    <m/>
    <m/>
    <m/>
    <m/>
    <m/>
    <m/>
    <m/>
    <m/>
    <m/>
    <m/>
    <m/>
    <m/>
    <m/>
    <m/>
    <m/>
    <m/>
    <m/>
    <m/>
    <m/>
    <m/>
    <m/>
    <m/>
    <m/>
    <m/>
    <m/>
    <m/>
    <m/>
    <m/>
    <m/>
    <n v="1"/>
  </r>
  <r>
    <n v="463274645"/>
    <s v="GOVIND VILAS THORAT"/>
    <m/>
    <m/>
    <m/>
    <n v="30"/>
    <m/>
    <m/>
    <n v="7682"/>
    <n v="7583"/>
    <x v="2"/>
    <s v="FLOW"/>
    <x v="0"/>
    <x v="3"/>
    <n v="185359"/>
    <n v="98"/>
    <n v="0"/>
    <n v="2250"/>
    <s v="-"/>
    <s v="-"/>
    <s v="-"/>
    <s v="-"/>
    <s v="STABLE"/>
    <s v="-"/>
    <s v="-"/>
    <s v="-"/>
    <m/>
    <m/>
    <m/>
    <m/>
    <m/>
    <m/>
    <s v="AMBEGAON"/>
    <m/>
    <m/>
    <m/>
    <n v="9931"/>
    <n v="185359"/>
    <n v="27"/>
    <m/>
    <n v="33"/>
    <s v="-"/>
    <n v="43"/>
    <n v="46"/>
    <n v="48"/>
    <n v="53"/>
    <n v="54"/>
    <s v="-"/>
    <s v="MH14LQ9456"/>
    <s v="CLASSIC SIGNALS 350 MARSH GREY"/>
    <d v="2024-06-21T00:00:00"/>
    <n v="48"/>
    <s v="03.04.26"/>
    <s v="VIJAY NIKAM"/>
    <s v="-"/>
    <m/>
    <m/>
    <m/>
    <m/>
    <m/>
    <m/>
    <m/>
    <m/>
    <m/>
    <m/>
    <m/>
    <m/>
    <m/>
    <m/>
    <m/>
    <m/>
    <m/>
    <m/>
    <m/>
    <m/>
    <m/>
    <m/>
    <m/>
    <m/>
    <n v="1"/>
    <m/>
    <m/>
    <m/>
    <m/>
    <m/>
    <m/>
    <m/>
    <m/>
    <m/>
    <m/>
    <m/>
    <m/>
    <m/>
    <m/>
    <m/>
    <m/>
    <m/>
    <m/>
    <m/>
    <m/>
    <m/>
    <m/>
    <m/>
    <m/>
    <m/>
    <m/>
    <m/>
    <m/>
    <m/>
    <m/>
    <m/>
    <m/>
    <m/>
    <m/>
    <m/>
    <m/>
    <m/>
    <m/>
    <m/>
    <m/>
    <m/>
    <n v="1"/>
    <m/>
    <m/>
    <m/>
    <m/>
    <m/>
    <m/>
    <m/>
    <m/>
    <m/>
    <m/>
    <m/>
    <m/>
    <m/>
    <m/>
    <m/>
    <m/>
    <m/>
    <m/>
    <m/>
    <m/>
    <n v="2"/>
    <m/>
    <m/>
    <m/>
    <m/>
    <m/>
    <n v="4"/>
  </r>
  <r>
    <n v="466166742"/>
    <s v="CHAUDHARI SIDDHESHWAR BHIMA"/>
    <m/>
    <m/>
    <m/>
    <m/>
    <m/>
    <m/>
    <n v="8001"/>
    <n v="16002"/>
    <x v="4"/>
    <s v="FLOW"/>
    <x v="0"/>
    <x v="8"/>
    <n v="184910"/>
    <n v="110"/>
    <n v="0"/>
    <n v="1800"/>
    <s v="-"/>
    <s v="-"/>
    <s v="-"/>
    <s v="-"/>
    <s v="FLOW"/>
    <s v="-"/>
    <s v="-"/>
    <s v="-"/>
    <m/>
    <m/>
    <m/>
    <m/>
    <m/>
    <m/>
    <s v="BHOSARI"/>
    <m/>
    <m/>
    <m/>
    <n v="17912"/>
    <n v="184910"/>
    <n v="55"/>
    <m/>
    <n v="61"/>
    <s v="-"/>
    <n v="71"/>
    <n v="74"/>
    <n v="76"/>
    <n v="81"/>
    <n v="82"/>
    <s v="-"/>
    <s v="MH12YC1819"/>
    <s v="CLASSIC 350 COMMANDO SAND"/>
    <d v="2025-05-20T00:00:00"/>
    <n v="36"/>
    <s v="03.04.26"/>
    <s v="VIJAY NIKAM"/>
    <s v="-"/>
    <m/>
    <m/>
    <m/>
    <m/>
    <m/>
    <m/>
    <n v="1"/>
    <m/>
    <m/>
    <m/>
    <m/>
    <m/>
    <m/>
    <m/>
    <m/>
    <m/>
    <m/>
    <m/>
    <m/>
    <m/>
    <m/>
    <m/>
    <m/>
    <m/>
    <m/>
    <m/>
    <m/>
    <m/>
    <m/>
    <m/>
    <m/>
    <m/>
    <m/>
    <m/>
    <m/>
    <m/>
    <m/>
    <m/>
    <m/>
    <m/>
    <m/>
    <m/>
    <m/>
    <m/>
    <m/>
    <m/>
    <m/>
    <m/>
    <m/>
    <m/>
    <m/>
    <m/>
    <m/>
    <m/>
    <m/>
    <m/>
    <m/>
    <m/>
    <m/>
    <m/>
    <m/>
    <m/>
    <m/>
    <m/>
    <m/>
    <m/>
    <m/>
    <m/>
    <m/>
    <m/>
    <m/>
    <m/>
    <m/>
    <m/>
    <m/>
    <m/>
    <m/>
    <m/>
    <m/>
    <m/>
    <m/>
    <m/>
    <m/>
    <m/>
    <m/>
    <m/>
    <m/>
    <m/>
    <m/>
    <m/>
    <m/>
    <m/>
    <m/>
    <n v="1"/>
  </r>
  <r>
    <n v="467360608"/>
    <s v="MARUTI ASHOK DEVKATE"/>
    <s v="ONLINE"/>
    <s v="15.04.26"/>
    <n v="7972"/>
    <m/>
    <m/>
    <m/>
    <n v="7972"/>
    <n v="7592"/>
    <x v="2"/>
    <s v="STABLE"/>
    <x v="1"/>
    <x v="0"/>
    <n v="184222"/>
    <n v="110"/>
    <n v="0"/>
    <n v="900"/>
    <s v="-"/>
    <s v="-"/>
    <s v="-"/>
    <s v="-"/>
    <s v="STABLE"/>
    <s v="PAID"/>
    <s v="-"/>
    <s v="-"/>
    <m/>
    <m/>
    <m/>
    <m/>
    <m/>
    <m/>
    <s v="CHANDKHED"/>
    <m/>
    <m/>
    <m/>
    <m/>
    <n v="184222"/>
    <n v="27"/>
    <m/>
    <s v="-"/>
    <s v="-"/>
    <n v="12"/>
    <n v="15"/>
    <n v="17"/>
    <n v="22"/>
    <n v="23"/>
    <s v="-"/>
    <s v="MH12YY2522"/>
    <s v="BAJAJ KTM DUKE 250"/>
    <d v="2025-11-28T00:00:00"/>
    <n v="30"/>
    <s v="11.04.26"/>
    <s v="VIJAY NIKAM"/>
    <s v="-"/>
    <m/>
    <m/>
    <m/>
    <m/>
    <m/>
    <m/>
    <m/>
    <m/>
    <m/>
    <m/>
    <m/>
    <m/>
    <m/>
    <m/>
    <m/>
    <m/>
    <m/>
    <m/>
    <m/>
    <m/>
    <m/>
    <m/>
    <m/>
    <m/>
    <m/>
    <m/>
    <m/>
    <m/>
    <m/>
    <m/>
    <m/>
    <m/>
    <m/>
    <m/>
    <m/>
    <m/>
    <m/>
    <m/>
    <m/>
    <m/>
    <m/>
    <m/>
    <m/>
    <m/>
    <m/>
    <n v="1"/>
    <m/>
    <m/>
    <m/>
    <m/>
    <m/>
    <m/>
    <m/>
    <m/>
    <m/>
    <m/>
    <m/>
    <m/>
    <m/>
    <m/>
    <m/>
    <m/>
    <m/>
    <m/>
    <m/>
    <m/>
    <m/>
    <m/>
    <m/>
    <m/>
    <m/>
    <m/>
    <m/>
    <m/>
    <m/>
    <m/>
    <m/>
    <m/>
    <m/>
    <m/>
    <m/>
    <m/>
    <m/>
    <m/>
    <m/>
    <m/>
    <m/>
    <m/>
    <m/>
    <m/>
    <m/>
    <m/>
    <m/>
    <n v="1"/>
  </r>
  <r>
    <n v="465520568"/>
    <s v="MAYURESH SANDIP TAMHANE"/>
    <s v="ONLINE"/>
    <s v="15.04.26"/>
    <n v="6503"/>
    <m/>
    <m/>
    <m/>
    <n v="6464"/>
    <n v="6374"/>
    <x v="2"/>
    <s v="STABLE"/>
    <x v="1"/>
    <x v="10"/>
    <n v="183877"/>
    <n v="86"/>
    <n v="0"/>
    <n v="5258"/>
    <s v="-"/>
    <s v="-"/>
    <s v="-"/>
    <s v="-"/>
    <s v="STABLE"/>
    <s v="PAID"/>
    <s v="-"/>
    <s v="-"/>
    <m/>
    <m/>
    <m/>
    <m/>
    <m/>
    <m/>
    <s v="RAJURI"/>
    <m/>
    <m/>
    <m/>
    <n v="11718"/>
    <n v="183877"/>
    <n v="27"/>
    <m/>
    <n v="33"/>
    <s v="-"/>
    <n v="12"/>
    <n v="15"/>
    <n v="17"/>
    <n v="22"/>
    <n v="23"/>
    <s v="-"/>
    <s v="MH14ME3747"/>
    <s v="BULLET 350 BLACK GOLD"/>
    <d v="2025-02-17T00:00:00"/>
    <n v="48"/>
    <s v="03.04.26"/>
    <s v="KAILASH ATKARI"/>
    <s v="-"/>
    <m/>
    <m/>
    <m/>
    <m/>
    <m/>
    <m/>
    <m/>
    <m/>
    <m/>
    <m/>
    <m/>
    <m/>
    <n v="1"/>
    <m/>
    <m/>
    <n v="1"/>
    <m/>
    <m/>
    <m/>
    <m/>
    <m/>
    <m/>
    <m/>
    <m/>
    <m/>
    <m/>
    <m/>
    <m/>
    <m/>
    <m/>
    <m/>
    <m/>
    <m/>
    <m/>
    <m/>
    <m/>
    <m/>
    <m/>
    <m/>
    <m/>
    <m/>
    <m/>
    <m/>
    <m/>
    <m/>
    <m/>
    <m/>
    <m/>
    <m/>
    <m/>
    <m/>
    <m/>
    <m/>
    <m/>
    <m/>
    <m/>
    <m/>
    <m/>
    <m/>
    <m/>
    <m/>
    <m/>
    <m/>
    <m/>
    <m/>
    <m/>
    <m/>
    <m/>
    <m/>
    <m/>
    <m/>
    <m/>
    <m/>
    <m/>
    <m/>
    <m/>
    <m/>
    <m/>
    <m/>
    <m/>
    <m/>
    <m/>
    <m/>
    <m/>
    <m/>
    <m/>
    <m/>
    <m/>
    <m/>
    <m/>
    <m/>
    <m/>
    <m/>
    <n v="2"/>
  </r>
  <r>
    <n v="466475124"/>
    <s v="HARSHAL SHANKAR BHAGAWAT"/>
    <m/>
    <m/>
    <m/>
    <m/>
    <m/>
    <m/>
    <n v="6022"/>
    <n v="0"/>
    <x v="0"/>
    <s v="STABLE"/>
    <x v="1"/>
    <x v="11"/>
    <n v="181538"/>
    <n v="6"/>
    <n v="0"/>
    <n v="450"/>
    <s v="-"/>
    <s v="-"/>
    <s v="-"/>
    <s v="-"/>
    <s v="STABLE"/>
    <s v="PAID"/>
    <s v="-"/>
    <s v="-"/>
    <m/>
    <m/>
    <m/>
    <m/>
    <m/>
    <m/>
    <m/>
    <m/>
    <m/>
    <m/>
    <n v="0"/>
    <n v="181538"/>
    <n v="1"/>
    <m/>
    <m/>
    <m/>
    <m/>
    <e v="#N/A"/>
    <e v="#N/A"/>
    <e v="#N/A"/>
    <e v="#N/A"/>
    <s v="-"/>
    <m/>
    <n v="105681"/>
    <d v="2025-07-08T00:00:00"/>
    <n v="48"/>
    <s v="17.04.26"/>
    <m/>
    <s v="-"/>
    <m/>
    <m/>
    <m/>
    <m/>
    <m/>
    <m/>
    <m/>
    <m/>
    <m/>
    <m/>
    <m/>
    <m/>
    <m/>
    <m/>
    <m/>
    <m/>
    <m/>
    <m/>
    <m/>
    <m/>
    <m/>
    <m/>
    <m/>
    <m/>
    <m/>
    <m/>
    <m/>
    <m/>
    <m/>
    <m/>
    <m/>
    <m/>
    <m/>
    <m/>
    <m/>
    <m/>
    <m/>
    <m/>
    <m/>
    <m/>
    <m/>
    <m/>
    <m/>
    <m/>
    <m/>
    <m/>
    <m/>
    <m/>
    <m/>
    <m/>
    <m/>
    <m/>
    <m/>
    <m/>
    <m/>
    <m/>
    <m/>
    <m/>
    <m/>
    <m/>
    <m/>
    <m/>
    <m/>
    <m/>
    <m/>
    <m/>
    <m/>
    <m/>
    <m/>
    <m/>
    <m/>
    <m/>
    <n v="1"/>
    <m/>
    <m/>
    <m/>
    <m/>
    <m/>
    <m/>
    <m/>
    <m/>
    <m/>
    <m/>
    <m/>
    <m/>
    <m/>
    <m/>
    <m/>
    <m/>
    <m/>
    <m/>
    <m/>
    <m/>
    <n v="1"/>
  </r>
  <r>
    <n v="465207517"/>
    <s v="BABURAV FAKIRA SHINDE"/>
    <s v="ONLINE"/>
    <s v="30.04.26"/>
    <n v="6503"/>
    <n v="30"/>
    <m/>
    <m/>
    <n v="6415"/>
    <n v="6245"/>
    <x v="2"/>
    <s v="STABLE"/>
    <x v="1"/>
    <x v="11"/>
    <n v="177271"/>
    <n v="126"/>
    <n v="0"/>
    <n v="2245"/>
    <s v="-"/>
    <s v="-"/>
    <s v="-"/>
    <s v="-"/>
    <s v="STABLE"/>
    <s v="PAID"/>
    <s v="-"/>
    <s v="-"/>
    <m/>
    <m/>
    <m/>
    <m/>
    <m/>
    <m/>
    <s v="RAJGURU NAGAR"/>
    <m/>
    <m/>
    <m/>
    <n v="8616"/>
    <n v="177271"/>
    <n v="27"/>
    <m/>
    <n v="33"/>
    <s v="-"/>
    <n v="43"/>
    <n v="46"/>
    <n v="48"/>
    <n v="53"/>
    <n v="54"/>
    <s v="-"/>
    <s v="MH14MB9254"/>
    <s v="CLASSIC 350 MADRAS RED"/>
    <d v="2025-01-13T00:00:00"/>
    <n v="48"/>
    <s v="03.04.26"/>
    <s v="KAILASH ATKARI"/>
    <s v="-"/>
    <m/>
    <m/>
    <m/>
    <m/>
    <m/>
    <m/>
    <m/>
    <m/>
    <m/>
    <m/>
    <m/>
    <m/>
    <m/>
    <m/>
    <m/>
    <n v="1"/>
    <m/>
    <m/>
    <m/>
    <m/>
    <m/>
    <m/>
    <m/>
    <m/>
    <m/>
    <m/>
    <m/>
    <m/>
    <m/>
    <m/>
    <m/>
    <m/>
    <m/>
    <m/>
    <m/>
    <m/>
    <m/>
    <m/>
    <m/>
    <m/>
    <m/>
    <m/>
    <m/>
    <m/>
    <m/>
    <m/>
    <m/>
    <m/>
    <m/>
    <m/>
    <m/>
    <m/>
    <m/>
    <m/>
    <m/>
    <m/>
    <m/>
    <n v="1"/>
    <m/>
    <m/>
    <m/>
    <m/>
    <m/>
    <m/>
    <m/>
    <m/>
    <m/>
    <m/>
    <m/>
    <m/>
    <m/>
    <m/>
    <m/>
    <m/>
    <m/>
    <m/>
    <m/>
    <m/>
    <n v="1"/>
    <m/>
    <m/>
    <m/>
    <m/>
    <m/>
    <m/>
    <m/>
    <m/>
    <m/>
    <m/>
    <m/>
    <m/>
    <m/>
    <m/>
    <n v="3"/>
  </r>
  <r>
    <n v="464516849"/>
    <s v="MAYUR MURLIDHAR SABALE"/>
    <s v="BRANCH"/>
    <s v="29.04.26"/>
    <n v="6900"/>
    <m/>
    <m/>
    <m/>
    <n v="6580"/>
    <n v="6538"/>
    <x v="2"/>
    <s v="STABLE"/>
    <x v="1"/>
    <x v="10"/>
    <n v="177050"/>
    <n v="130"/>
    <n v="0"/>
    <n v="2683"/>
    <s v="-"/>
    <s v="-"/>
    <s v="-"/>
    <s v="-"/>
    <s v="STABLE"/>
    <s v="PAID"/>
    <s v="-"/>
    <s v="-"/>
    <m/>
    <m/>
    <m/>
    <m/>
    <m/>
    <m/>
    <s v="OTUR"/>
    <m/>
    <m/>
    <m/>
    <n v="9351"/>
    <n v="177050"/>
    <n v="27"/>
    <m/>
    <n v="33"/>
    <s v="-"/>
    <n v="43"/>
    <n v="46"/>
    <n v="48"/>
    <n v="53"/>
    <n v="54"/>
    <s v="-"/>
    <s v="MH14LZ1972"/>
    <s v="CLASSIC 350 STEALTH BLACK"/>
    <d v="2024-10-31T00:00:00"/>
    <n v="48"/>
    <s v="03.04.26"/>
    <s v="KAILASH ATKARI"/>
    <s v="-"/>
    <m/>
    <m/>
    <m/>
    <m/>
    <m/>
    <m/>
    <m/>
    <m/>
    <m/>
    <m/>
    <m/>
    <m/>
    <m/>
    <m/>
    <m/>
    <n v="1"/>
    <m/>
    <m/>
    <m/>
    <m/>
    <m/>
    <m/>
    <m/>
    <m/>
    <m/>
    <m/>
    <m/>
    <m/>
    <m/>
    <m/>
    <m/>
    <m/>
    <m/>
    <m/>
    <m/>
    <m/>
    <m/>
    <m/>
    <m/>
    <m/>
    <m/>
    <m/>
    <m/>
    <m/>
    <m/>
    <m/>
    <m/>
    <m/>
    <m/>
    <m/>
    <m/>
    <m/>
    <m/>
    <m/>
    <m/>
    <m/>
    <m/>
    <m/>
    <m/>
    <m/>
    <m/>
    <m/>
    <m/>
    <m/>
    <m/>
    <m/>
    <m/>
    <m/>
    <m/>
    <m/>
    <m/>
    <m/>
    <m/>
    <m/>
    <m/>
    <m/>
    <m/>
    <m/>
    <m/>
    <m/>
    <m/>
    <m/>
    <m/>
    <m/>
    <m/>
    <m/>
    <m/>
    <m/>
    <m/>
    <m/>
    <m/>
    <m/>
    <m/>
    <n v="1"/>
  </r>
  <r>
    <n v="462452555"/>
    <s v="RISHIKESH MANIKRAV KALE"/>
    <s v="ONLINE"/>
    <s v="17.04.26"/>
    <n v="8200"/>
    <m/>
    <m/>
    <m/>
    <n v="8055"/>
    <n v="7254"/>
    <x v="2"/>
    <s v="STABLE"/>
    <x v="1"/>
    <x v="1"/>
    <n v="176184"/>
    <n v="134"/>
    <n v="0"/>
    <n v="5040"/>
    <s v="-"/>
    <s v="-"/>
    <s v="-"/>
    <s v="-"/>
    <s v="STABLE"/>
    <s v="PAID"/>
    <s v="-"/>
    <s v="-"/>
    <m/>
    <m/>
    <m/>
    <m/>
    <m/>
    <m/>
    <s v="YAMUNA NAGAR"/>
    <m/>
    <m/>
    <m/>
    <n v="12428"/>
    <n v="176184"/>
    <n v="27"/>
    <m/>
    <n v="33"/>
    <s v="-"/>
    <n v="43"/>
    <n v="15"/>
    <n v="17"/>
    <n v="22"/>
    <n v="23"/>
    <s v="-"/>
    <s v="MH50XO2"/>
    <s v="CONTINENTAL GT650 MISTER CLEAN"/>
    <d v="2024-04-04T00:00:00"/>
    <n v="48"/>
    <s v="03.04.26"/>
    <s v="KAILASH ATKARI"/>
    <s v="-"/>
    <m/>
    <m/>
    <m/>
    <m/>
    <m/>
    <m/>
    <m/>
    <m/>
    <m/>
    <m/>
    <m/>
    <m/>
    <m/>
    <m/>
    <m/>
    <m/>
    <m/>
    <m/>
    <n v="1"/>
    <m/>
    <m/>
    <m/>
    <m/>
    <m/>
    <m/>
    <m/>
    <m/>
    <m/>
    <m/>
    <m/>
    <m/>
    <m/>
    <m/>
    <m/>
    <m/>
    <m/>
    <m/>
    <m/>
    <m/>
    <m/>
    <m/>
    <m/>
    <m/>
    <m/>
    <m/>
    <m/>
    <m/>
    <m/>
    <m/>
    <m/>
    <m/>
    <m/>
    <m/>
    <m/>
    <m/>
    <m/>
    <m/>
    <m/>
    <m/>
    <m/>
    <m/>
    <m/>
    <m/>
    <m/>
    <m/>
    <m/>
    <m/>
    <m/>
    <m/>
    <m/>
    <m/>
    <m/>
    <m/>
    <m/>
    <m/>
    <m/>
    <m/>
    <m/>
    <m/>
    <m/>
    <m/>
    <m/>
    <m/>
    <m/>
    <m/>
    <m/>
    <m/>
    <m/>
    <m/>
    <m/>
    <m/>
    <m/>
    <m/>
    <n v="1"/>
  </r>
  <r>
    <n v="464712154"/>
    <s v="SONALI PRAMOD ADAGALE"/>
    <m/>
    <m/>
    <m/>
    <m/>
    <m/>
    <m/>
    <n v="6512"/>
    <n v="6512"/>
    <x v="2"/>
    <s v="FLOW"/>
    <x v="0"/>
    <x v="7"/>
    <n v="175783"/>
    <n v="77"/>
    <n v="0"/>
    <n v="5370"/>
    <s v="-"/>
    <s v="-"/>
    <s v="-"/>
    <s v="-"/>
    <s v="STABLE"/>
    <s v="-"/>
    <s v="-"/>
    <s v="-"/>
    <m/>
    <m/>
    <m/>
    <m/>
    <m/>
    <m/>
    <s v="KHADKI"/>
    <m/>
    <m/>
    <m/>
    <m/>
    <n v="175783"/>
    <n v="27"/>
    <m/>
    <s v="-"/>
    <s v="-"/>
    <n v="43"/>
    <n v="46"/>
    <n v="48"/>
    <n v="53"/>
    <n v="54"/>
    <s v="-"/>
    <s v="MH12XL4258"/>
    <s v="BULLET 350 BLACK GOLD"/>
    <d v="2024-11-18T00:00:00"/>
    <n v="48"/>
    <s v="11.04.26"/>
    <s v="KAILASH ATKARI"/>
    <s v="-"/>
    <m/>
    <m/>
    <m/>
    <m/>
    <m/>
    <m/>
    <m/>
    <m/>
    <m/>
    <m/>
    <m/>
    <m/>
    <m/>
    <m/>
    <m/>
    <m/>
    <m/>
    <m/>
    <m/>
    <m/>
    <m/>
    <m/>
    <m/>
    <m/>
    <m/>
    <m/>
    <m/>
    <m/>
    <m/>
    <m/>
    <m/>
    <m/>
    <m/>
    <m/>
    <m/>
    <m/>
    <n v="1"/>
    <m/>
    <m/>
    <m/>
    <m/>
    <m/>
    <m/>
    <m/>
    <m/>
    <m/>
    <m/>
    <m/>
    <m/>
    <m/>
    <m/>
    <m/>
    <m/>
    <m/>
    <m/>
    <m/>
    <m/>
    <n v="1"/>
    <m/>
    <m/>
    <m/>
    <m/>
    <m/>
    <m/>
    <m/>
    <m/>
    <n v="1"/>
    <m/>
    <m/>
    <m/>
    <m/>
    <m/>
    <n v="1"/>
    <m/>
    <m/>
    <m/>
    <m/>
    <m/>
    <m/>
    <m/>
    <m/>
    <m/>
    <m/>
    <m/>
    <m/>
    <m/>
    <m/>
    <n v="1"/>
    <m/>
    <m/>
    <m/>
    <m/>
    <m/>
    <n v="5"/>
  </r>
  <r>
    <n v="464515943"/>
    <s v="OMKAR DADASAHEB PAWAR"/>
    <m/>
    <m/>
    <m/>
    <m/>
    <m/>
    <m/>
    <n v="6524"/>
    <n v="0"/>
    <x v="0"/>
    <s v="FLOW"/>
    <x v="0"/>
    <x v="11"/>
    <n v="171732"/>
    <n v="17"/>
    <n v="0"/>
    <n v="450"/>
    <s v="-"/>
    <s v="-"/>
    <s v="-"/>
    <s v="-"/>
    <s v="STABLE"/>
    <s v="-"/>
    <s v="-"/>
    <s v="-"/>
    <m/>
    <m/>
    <m/>
    <m/>
    <m/>
    <m/>
    <m/>
    <m/>
    <m/>
    <m/>
    <n v="0"/>
    <n v="171732"/>
    <n v="1"/>
    <m/>
    <m/>
    <m/>
    <m/>
    <e v="#N/A"/>
    <e v="#N/A"/>
    <e v="#N/A"/>
    <e v="#N/A"/>
    <s v="-"/>
    <s v="MH14LZ2823"/>
    <n v="105970"/>
    <d v="2024-10-31T00:00:00"/>
    <n v="48"/>
    <s v="17.04.26"/>
    <m/>
    <s v="-"/>
    <m/>
    <m/>
    <m/>
    <m/>
    <m/>
    <m/>
    <m/>
    <m/>
    <m/>
    <m/>
    <m/>
    <m/>
    <m/>
    <m/>
    <m/>
    <m/>
    <m/>
    <m/>
    <m/>
    <m/>
    <m/>
    <m/>
    <m/>
    <m/>
    <m/>
    <m/>
    <m/>
    <m/>
    <m/>
    <m/>
    <m/>
    <m/>
    <m/>
    <m/>
    <m/>
    <m/>
    <m/>
    <m/>
    <m/>
    <m/>
    <m/>
    <m/>
    <m/>
    <m/>
    <m/>
    <m/>
    <m/>
    <m/>
    <m/>
    <m/>
    <m/>
    <m/>
    <m/>
    <m/>
    <m/>
    <m/>
    <m/>
    <m/>
    <m/>
    <m/>
    <m/>
    <m/>
    <m/>
    <m/>
    <m/>
    <m/>
    <m/>
    <m/>
    <m/>
    <m/>
    <m/>
    <m/>
    <m/>
    <m/>
    <m/>
    <m/>
    <m/>
    <m/>
    <m/>
    <m/>
    <m/>
    <m/>
    <m/>
    <m/>
    <m/>
    <m/>
    <m/>
    <m/>
    <m/>
    <m/>
    <m/>
    <m/>
    <m/>
    <n v="0"/>
  </r>
  <r>
    <n v="463411381"/>
    <s v="MINA BABASAHEB PANDURE"/>
    <m/>
    <m/>
    <m/>
    <m/>
    <m/>
    <m/>
    <n v="6741"/>
    <n v="19568"/>
    <x v="5"/>
    <s v="FLOW"/>
    <x v="0"/>
    <x v="1"/>
    <n v="171495"/>
    <n v="1020"/>
    <n v="0"/>
    <n v="5396"/>
    <s v="-"/>
    <s v="-"/>
    <s v="-"/>
    <s v="-"/>
    <s v="STABLE"/>
    <s v="-"/>
    <s v="-"/>
    <s v="-"/>
    <m/>
    <m/>
    <m/>
    <m/>
    <m/>
    <m/>
    <s v="CHIKHALI"/>
    <m/>
    <m/>
    <m/>
    <n v="25984"/>
    <n v="171495"/>
    <n v="86"/>
    <m/>
    <n v="92"/>
    <s v="-"/>
    <n v="102"/>
    <n v="105"/>
    <n v="107"/>
    <n v="112"/>
    <n v="113"/>
    <s v="-"/>
    <s v="MH14LR7021"/>
    <s v="CLASSIC 350 DARK STEALTH BLACK"/>
    <d v="2024-07-06T00:00:00"/>
    <n v="48"/>
    <s v="03.04.26"/>
    <s v="KAILASH ATKARI"/>
    <s v="-"/>
    <m/>
    <m/>
    <m/>
    <m/>
    <m/>
    <m/>
    <m/>
    <m/>
    <m/>
    <m/>
    <m/>
    <m/>
    <m/>
    <m/>
    <m/>
    <n v="1"/>
    <m/>
    <m/>
    <m/>
    <m/>
    <m/>
    <m/>
    <m/>
    <m/>
    <m/>
    <m/>
    <m/>
    <m/>
    <m/>
    <m/>
    <m/>
    <m/>
    <m/>
    <m/>
    <m/>
    <m/>
    <m/>
    <m/>
    <m/>
    <m/>
    <m/>
    <m/>
    <m/>
    <m/>
    <m/>
    <m/>
    <m/>
    <m/>
    <m/>
    <m/>
    <m/>
    <m/>
    <m/>
    <m/>
    <m/>
    <m/>
    <m/>
    <m/>
    <m/>
    <m/>
    <m/>
    <m/>
    <m/>
    <m/>
    <m/>
    <m/>
    <m/>
    <m/>
    <m/>
    <m/>
    <m/>
    <m/>
    <n v="1"/>
    <m/>
    <m/>
    <m/>
    <m/>
    <m/>
    <m/>
    <m/>
    <m/>
    <m/>
    <m/>
    <m/>
    <m/>
    <m/>
    <m/>
    <m/>
    <m/>
    <m/>
    <m/>
    <m/>
    <m/>
    <n v="2"/>
  </r>
  <r>
    <n v="462353603"/>
    <s v="NACHIKETH M DESAI"/>
    <m/>
    <m/>
    <m/>
    <m/>
    <m/>
    <s v="BANK STABEL 17"/>
    <n v="7819"/>
    <n v="7609.44"/>
    <x v="2"/>
    <s v="STABLE"/>
    <x v="1"/>
    <x v="12"/>
    <n v="171282"/>
    <n v="128"/>
    <n v="0"/>
    <n v="1800"/>
    <s v="-"/>
    <s v="-"/>
    <s v="-"/>
    <s v="-"/>
    <s v="STABLE"/>
    <s v="PAID"/>
    <s v="-"/>
    <s v="-"/>
    <m/>
    <m/>
    <m/>
    <m/>
    <m/>
    <m/>
    <s v="HINJEWADI"/>
    <m/>
    <m/>
    <m/>
    <m/>
    <n v="171282"/>
    <n v="27"/>
    <m/>
    <s v="-"/>
    <s v="-"/>
    <n v="12"/>
    <n v="15"/>
    <n v="17"/>
    <n v="22"/>
    <n v="23"/>
    <s v="-"/>
    <s v="MH14LM2334"/>
    <s v="TRIUMPH SPEED 400"/>
    <d v="2024-03-26T00:00:00"/>
    <n v="48"/>
    <s v="11.04.26"/>
    <s v="KAILASH ATKARI"/>
    <s v="-"/>
    <m/>
    <m/>
    <m/>
    <m/>
    <m/>
    <m/>
    <m/>
    <m/>
    <m/>
    <m/>
    <m/>
    <m/>
    <m/>
    <m/>
    <m/>
    <m/>
    <m/>
    <m/>
    <m/>
    <m/>
    <m/>
    <m/>
    <m/>
    <m/>
    <m/>
    <m/>
    <m/>
    <m/>
    <m/>
    <m/>
    <m/>
    <m/>
    <m/>
    <m/>
    <m/>
    <m/>
    <m/>
    <m/>
    <m/>
    <m/>
    <m/>
    <m/>
    <m/>
    <m/>
    <m/>
    <n v="1"/>
    <m/>
    <m/>
    <m/>
    <m/>
    <m/>
    <m/>
    <m/>
    <m/>
    <m/>
    <m/>
    <m/>
    <m/>
    <m/>
    <m/>
    <m/>
    <m/>
    <m/>
    <m/>
    <m/>
    <m/>
    <m/>
    <m/>
    <m/>
    <m/>
    <m/>
    <m/>
    <m/>
    <m/>
    <m/>
    <m/>
    <m/>
    <m/>
    <m/>
    <m/>
    <m/>
    <m/>
    <m/>
    <m/>
    <m/>
    <m/>
    <m/>
    <m/>
    <m/>
    <m/>
    <m/>
    <m/>
    <m/>
    <n v="1"/>
  </r>
  <r>
    <n v="465042758"/>
    <s v="AKASH DNYANESHWAR OZARKAR"/>
    <s v="ONLINE"/>
    <s v="15.04.26"/>
    <n v="6500"/>
    <m/>
    <m/>
    <m/>
    <n v="6230"/>
    <n v="6178"/>
    <x v="2"/>
    <s v="STABLE"/>
    <x v="1"/>
    <x v="12"/>
    <n v="168107"/>
    <n v="140"/>
    <n v="0"/>
    <n v="1800"/>
    <s v="-"/>
    <s v="-"/>
    <s v="-"/>
    <s v="-"/>
    <s v="STABLE"/>
    <s v="PAID"/>
    <s v="-"/>
    <s v="-"/>
    <m/>
    <m/>
    <m/>
    <m/>
    <m/>
    <m/>
    <s v="PIRANGUT"/>
    <m/>
    <m/>
    <m/>
    <m/>
    <n v="168107"/>
    <n v="27"/>
    <m/>
    <s v="-"/>
    <s v="-"/>
    <n v="12"/>
    <n v="15"/>
    <n v="17"/>
    <n v="22"/>
    <n v="23"/>
    <s v="-"/>
    <s v="MH12XU4443"/>
    <s v="JAWA 42 FJ DUAL AURORA GREEN MATTE"/>
    <d v="2024-12-26T00:00:00"/>
    <n v="48"/>
    <s v="11.04.26"/>
    <s v="KAILASH ATKARI"/>
    <s v="-"/>
    <m/>
    <m/>
    <m/>
    <m/>
    <m/>
    <m/>
    <m/>
    <m/>
    <m/>
    <m/>
    <m/>
    <m/>
    <m/>
    <m/>
    <m/>
    <m/>
    <m/>
    <m/>
    <m/>
    <m/>
    <m/>
    <m/>
    <m/>
    <m/>
    <m/>
    <m/>
    <m/>
    <m/>
    <m/>
    <m/>
    <m/>
    <m/>
    <m/>
    <m/>
    <m/>
    <m/>
    <m/>
    <m/>
    <m/>
    <m/>
    <m/>
    <m/>
    <m/>
    <m/>
    <m/>
    <n v="1"/>
    <m/>
    <m/>
    <m/>
    <m/>
    <m/>
    <m/>
    <m/>
    <m/>
    <m/>
    <m/>
    <m/>
    <m/>
    <m/>
    <m/>
    <m/>
    <m/>
    <m/>
    <m/>
    <m/>
    <m/>
    <m/>
    <m/>
    <m/>
    <m/>
    <m/>
    <m/>
    <m/>
    <m/>
    <m/>
    <m/>
    <m/>
    <m/>
    <m/>
    <m/>
    <m/>
    <m/>
    <m/>
    <m/>
    <m/>
    <m/>
    <m/>
    <m/>
    <m/>
    <m/>
    <m/>
    <m/>
    <m/>
    <n v="1"/>
  </r>
  <r>
    <n v="466483159"/>
    <s v="AKASH KALURAM DHOTRE"/>
    <m/>
    <m/>
    <m/>
    <m/>
    <m/>
    <m/>
    <n v="7218"/>
    <n v="7217"/>
    <x v="2"/>
    <s v="FLOW"/>
    <x v="0"/>
    <x v="1"/>
    <n v="168058"/>
    <n v="110"/>
    <n v="0"/>
    <n v="3594"/>
    <s v="-"/>
    <s v="-"/>
    <s v="-"/>
    <s v="-"/>
    <s v="FLOW"/>
    <s v="-"/>
    <s v="-"/>
    <s v="-"/>
    <m/>
    <m/>
    <m/>
    <m/>
    <m/>
    <m/>
    <s v="YAMUNA NAGAR"/>
    <m/>
    <m/>
    <m/>
    <n v="10921"/>
    <n v="168058"/>
    <n v="27"/>
    <m/>
    <n v="33"/>
    <s v="-"/>
    <n v="43"/>
    <n v="46"/>
    <n v="48"/>
    <n v="53"/>
    <n v="54"/>
    <s v="-"/>
    <s v="MH14MM8940"/>
    <s v="BULLET 350 BATTALION BLACK"/>
    <d v="2025-07-09T00:00:00"/>
    <n v="36"/>
    <s v="03.04.26"/>
    <s v="KAILASH ATKARI"/>
    <s v="-"/>
    <m/>
    <m/>
    <m/>
    <m/>
    <m/>
    <m/>
    <m/>
    <m/>
    <m/>
    <m/>
    <m/>
    <m/>
    <m/>
    <m/>
    <m/>
    <m/>
    <m/>
    <m/>
    <n v="1"/>
    <m/>
    <m/>
    <m/>
    <m/>
    <m/>
    <n v="1"/>
    <m/>
    <m/>
    <m/>
    <m/>
    <m/>
    <m/>
    <m/>
    <m/>
    <m/>
    <m/>
    <m/>
    <m/>
    <m/>
    <m/>
    <n v="1"/>
    <m/>
    <m/>
    <m/>
    <m/>
    <m/>
    <m/>
    <m/>
    <m/>
    <m/>
    <m/>
    <m/>
    <m/>
    <m/>
    <m/>
    <m/>
    <m/>
    <m/>
    <m/>
    <m/>
    <m/>
    <m/>
    <m/>
    <m/>
    <m/>
    <m/>
    <m/>
    <m/>
    <m/>
    <m/>
    <n v="1"/>
    <m/>
    <m/>
    <m/>
    <m/>
    <m/>
    <m/>
    <m/>
    <m/>
    <m/>
    <m/>
    <m/>
    <m/>
    <m/>
    <m/>
    <m/>
    <m/>
    <m/>
    <m/>
    <m/>
    <m/>
    <m/>
    <m/>
    <m/>
    <n v="4"/>
  </r>
  <r>
    <n v="467017718"/>
    <s v="SANDIP SHRIHARI BHAMBERE"/>
    <s v="ONLINE"/>
    <s v="30.04.26"/>
    <n v="11000"/>
    <m/>
    <m/>
    <m/>
    <n v="10086"/>
    <s v="-"/>
    <x v="0"/>
    <s v="STABLE"/>
    <x v="1"/>
    <x v="10"/>
    <n v="167514"/>
    <n v="102"/>
    <n v="0"/>
    <n v="20"/>
    <s v="-"/>
    <s v="-"/>
    <s v="-"/>
    <s v="-"/>
    <s v="STABLE"/>
    <s v="PAID"/>
    <s v="-"/>
    <s v="-"/>
    <m/>
    <m/>
    <m/>
    <m/>
    <m/>
    <m/>
    <s v="JUNNAR"/>
    <m/>
    <m/>
    <m/>
    <m/>
    <n v="167514"/>
    <n v="0"/>
    <m/>
    <s v="-"/>
    <n v="10"/>
    <e v="#N/A"/>
    <e v="#N/A"/>
    <e v="#N/A"/>
    <e v="#N/A"/>
    <e v="#N/A"/>
    <s v="-"/>
    <m/>
    <s v="JAWA 42"/>
    <d v="2025-10-06T00:00:00"/>
    <n v="24"/>
    <s v="11.04.26"/>
    <s v="KAILASH ATKARI"/>
    <s v="-"/>
    <m/>
    <m/>
    <m/>
    <m/>
    <m/>
    <m/>
    <m/>
    <m/>
    <m/>
    <m/>
    <m/>
    <m/>
    <m/>
    <m/>
    <m/>
    <m/>
    <m/>
    <m/>
    <m/>
    <m/>
    <m/>
    <m/>
    <m/>
    <m/>
    <m/>
    <m/>
    <m/>
    <m/>
    <m/>
    <m/>
    <m/>
    <m/>
    <m/>
    <m/>
    <m/>
    <m/>
    <m/>
    <m/>
    <m/>
    <n v="1"/>
    <m/>
    <m/>
    <m/>
    <m/>
    <m/>
    <m/>
    <m/>
    <m/>
    <m/>
    <m/>
    <m/>
    <m/>
    <m/>
    <m/>
    <m/>
    <m/>
    <m/>
    <m/>
    <m/>
    <m/>
    <m/>
    <m/>
    <m/>
    <m/>
    <m/>
    <m/>
    <m/>
    <m/>
    <m/>
    <m/>
    <m/>
    <m/>
    <m/>
    <m/>
    <m/>
    <m/>
    <m/>
    <m/>
    <m/>
    <m/>
    <m/>
    <m/>
    <m/>
    <m/>
    <m/>
    <m/>
    <m/>
    <m/>
    <m/>
    <m/>
    <m/>
    <m/>
    <m/>
    <n v="1"/>
  </r>
  <r>
    <n v="463201680"/>
    <s v="BHAGWAT WAMAN KAMBLE"/>
    <m/>
    <m/>
    <m/>
    <m/>
    <m/>
    <m/>
    <n v="6870"/>
    <n v="19598"/>
    <x v="5"/>
    <s v="FLOW"/>
    <x v="0"/>
    <x v="13"/>
    <n v="166455"/>
    <n v="1087"/>
    <n v="0"/>
    <n v="3150"/>
    <s v="-"/>
    <s v="-"/>
    <s v="-"/>
    <s v="-"/>
    <s v="FLOW"/>
    <s v="-"/>
    <s v="-"/>
    <s v="-"/>
    <m/>
    <m/>
    <m/>
    <m/>
    <m/>
    <m/>
    <s v="SHIKRAPUR"/>
    <m/>
    <m/>
    <m/>
    <n v="23835"/>
    <n v="166455"/>
    <n v="86"/>
    <m/>
    <n v="92"/>
    <s v="-"/>
    <n v="102"/>
    <n v="105"/>
    <n v="107"/>
    <n v="112"/>
    <n v="113"/>
    <s v="-"/>
    <s v="-"/>
    <s v="BULLET 350 THE STANDARD BLACK"/>
    <d v="2024-06-13T00:00:00"/>
    <n v="48"/>
    <s v="03.04.26"/>
    <s v="KAILASH ATKARI"/>
    <s v="-"/>
    <m/>
    <m/>
    <m/>
    <m/>
    <m/>
    <m/>
    <n v="1"/>
    <m/>
    <m/>
    <m/>
    <m/>
    <m/>
    <m/>
    <m/>
    <m/>
    <m/>
    <m/>
    <m/>
    <m/>
    <m/>
    <m/>
    <m/>
    <m/>
    <m/>
    <m/>
    <m/>
    <m/>
    <m/>
    <m/>
    <m/>
    <m/>
    <m/>
    <m/>
    <m/>
    <m/>
    <m/>
    <m/>
    <m/>
    <m/>
    <m/>
    <m/>
    <m/>
    <m/>
    <m/>
    <m/>
    <m/>
    <m/>
    <m/>
    <m/>
    <m/>
    <m/>
    <m/>
    <m/>
    <m/>
    <m/>
    <m/>
    <m/>
    <m/>
    <m/>
    <m/>
    <m/>
    <m/>
    <m/>
    <m/>
    <m/>
    <m/>
    <m/>
    <m/>
    <m/>
    <m/>
    <m/>
    <m/>
    <m/>
    <m/>
    <m/>
    <m/>
    <m/>
    <m/>
    <m/>
    <m/>
    <m/>
    <m/>
    <m/>
    <m/>
    <m/>
    <m/>
    <m/>
    <m/>
    <m/>
    <m/>
    <m/>
    <m/>
    <m/>
    <n v="1"/>
  </r>
  <r>
    <n v="466953270"/>
    <s v="NEEL DEEPAK BENDBHAR"/>
    <s v="COLLECT"/>
    <s v="15.04.26"/>
    <n v="5450"/>
    <m/>
    <m/>
    <m/>
    <n v="5286"/>
    <n v="5201"/>
    <x v="2"/>
    <s v="STABLE"/>
    <x v="1"/>
    <x v="1"/>
    <n v="165949"/>
    <n v="140"/>
    <n v="0"/>
    <n v="1350"/>
    <s v="-"/>
    <s v="-"/>
    <s v="-"/>
    <s v="-"/>
    <s v="STABLE"/>
    <s v="PAID"/>
    <s v="-"/>
    <s v="-"/>
    <m/>
    <m/>
    <m/>
    <m/>
    <m/>
    <m/>
    <s v="CHINCHWAD"/>
    <m/>
    <m/>
    <m/>
    <n v="6691"/>
    <n v="165949"/>
    <n v="27"/>
    <m/>
    <n v="33"/>
    <s v="-"/>
    <n v="12"/>
    <n v="15"/>
    <n v="17"/>
    <n v="22"/>
    <n v="23"/>
    <s v="-"/>
    <s v="MH14MR4870"/>
    <s v="BULLET 350 BATTALION BLACK"/>
    <d v="2025-09-26T00:00:00"/>
    <n v="48"/>
    <s v="03.04.26"/>
    <s v="KAILASH ATKARI"/>
    <s v="-"/>
    <m/>
    <m/>
    <m/>
    <m/>
    <m/>
    <m/>
    <m/>
    <m/>
    <m/>
    <n v="1"/>
    <m/>
    <m/>
    <m/>
    <m/>
    <m/>
    <m/>
    <m/>
    <m/>
    <m/>
    <m/>
    <m/>
    <m/>
    <m/>
    <m/>
    <n v="1"/>
    <m/>
    <m/>
    <m/>
    <m/>
    <m/>
    <n v="1"/>
    <m/>
    <m/>
    <m/>
    <m/>
    <m/>
    <m/>
    <m/>
    <m/>
    <m/>
    <m/>
    <m/>
    <n v="1"/>
    <m/>
    <m/>
    <m/>
    <m/>
    <m/>
    <m/>
    <m/>
    <m/>
    <m/>
    <m/>
    <m/>
    <m/>
    <m/>
    <m/>
    <m/>
    <m/>
    <m/>
    <m/>
    <m/>
    <m/>
    <m/>
    <m/>
    <m/>
    <m/>
    <m/>
    <m/>
    <m/>
    <m/>
    <m/>
    <m/>
    <m/>
    <m/>
    <m/>
    <m/>
    <m/>
    <m/>
    <m/>
    <m/>
    <m/>
    <m/>
    <m/>
    <m/>
    <m/>
    <m/>
    <m/>
    <m/>
    <m/>
    <m/>
    <m/>
    <m/>
    <n v="4"/>
  </r>
  <r>
    <n v="466843453"/>
    <s v="OMKAR SUNIL KUMBHAR"/>
    <m/>
    <m/>
    <m/>
    <m/>
    <m/>
    <s v="BANK STABLE 22"/>
    <n v="6379"/>
    <n v="3994.23"/>
    <x v="2"/>
    <s v="STABLE"/>
    <x v="1"/>
    <x v="7"/>
    <n v="162292.23000000001"/>
    <n v="111"/>
    <n v="0"/>
    <n v="1800"/>
    <s v="-"/>
    <s v="-"/>
    <s v="-"/>
    <s v="-"/>
    <s v="STABLE"/>
    <s v="PAID"/>
    <s v="-"/>
    <s v="-"/>
    <m/>
    <m/>
    <m/>
    <m/>
    <m/>
    <m/>
    <s v="PASHAN"/>
    <m/>
    <m/>
    <m/>
    <n v="5905.23"/>
    <n v="162292.23000000001"/>
    <n v="27"/>
    <m/>
    <n v="33"/>
    <s v="-"/>
    <n v="43"/>
    <n v="46"/>
    <n v="17"/>
    <n v="22"/>
    <n v="23"/>
    <s v="-"/>
    <s v="MH12YP2925"/>
    <s v="BULLET 350 BATTALION BLACK"/>
    <d v="2025-09-09T00:00:00"/>
    <n v="36"/>
    <s v="03.04.26"/>
    <s v="KAILASH ATKARI"/>
    <s v="-"/>
    <m/>
    <m/>
    <m/>
    <m/>
    <m/>
    <m/>
    <m/>
    <m/>
    <m/>
    <m/>
    <m/>
    <m/>
    <m/>
    <m/>
    <m/>
    <m/>
    <m/>
    <m/>
    <n v="1"/>
    <m/>
    <m/>
    <m/>
    <m/>
    <m/>
    <m/>
    <m/>
    <m/>
    <m/>
    <m/>
    <m/>
    <m/>
    <m/>
    <m/>
    <m/>
    <m/>
    <m/>
    <m/>
    <m/>
    <m/>
    <n v="1"/>
    <m/>
    <m/>
    <m/>
    <m/>
    <m/>
    <m/>
    <m/>
    <m/>
    <m/>
    <m/>
    <m/>
    <n v="1"/>
    <m/>
    <m/>
    <m/>
    <m/>
    <m/>
    <m/>
    <m/>
    <m/>
    <m/>
    <m/>
    <m/>
    <m/>
    <m/>
    <m/>
    <m/>
    <m/>
    <m/>
    <m/>
    <m/>
    <m/>
    <m/>
    <m/>
    <m/>
    <m/>
    <m/>
    <m/>
    <m/>
    <m/>
    <m/>
    <m/>
    <m/>
    <m/>
    <m/>
    <m/>
    <m/>
    <m/>
    <m/>
    <m/>
    <m/>
    <m/>
    <m/>
    <n v="3"/>
  </r>
  <r>
    <n v="463698650"/>
    <s v="ADITYA KUMAR SINGH"/>
    <s v="ONLINE"/>
    <s v="20.04.26"/>
    <n v="6735"/>
    <m/>
    <m/>
    <m/>
    <n v="6732"/>
    <s v="-"/>
    <x v="0"/>
    <s v="STABLE"/>
    <x v="1"/>
    <x v="14"/>
    <n v="160552"/>
    <n v="36"/>
    <n v="0"/>
    <s v="-"/>
    <s v="-"/>
    <s v="-"/>
    <s v="-"/>
    <s v="-"/>
    <s v="STABLE"/>
    <s v="PAID"/>
    <s v="-"/>
    <s v="-"/>
    <m/>
    <m/>
    <m/>
    <m/>
    <m/>
    <m/>
    <s v="TALEGAON DABHADE"/>
    <m/>
    <m/>
    <m/>
    <m/>
    <n v="160552"/>
    <n v="2"/>
    <m/>
    <s v="-"/>
    <n v="10"/>
    <e v="#N/A"/>
    <e v="#N/A"/>
    <e v="#N/A"/>
    <e v="#N/A"/>
    <e v="#N/A"/>
    <s v="-"/>
    <s v="MH14LT7269"/>
    <s v="JAWA 42"/>
    <d v="2024-08-08T00:00:00"/>
    <n v="48"/>
    <s v="11.04.26"/>
    <s v="VIJAY NIKAM"/>
    <s v="-"/>
    <m/>
    <m/>
    <m/>
    <m/>
    <m/>
    <m/>
    <m/>
    <m/>
    <m/>
    <m/>
    <m/>
    <m/>
    <m/>
    <m/>
    <m/>
    <m/>
    <m/>
    <m/>
    <m/>
    <m/>
    <m/>
    <m/>
    <m/>
    <m/>
    <m/>
    <m/>
    <m/>
    <m/>
    <m/>
    <m/>
    <m/>
    <m/>
    <m/>
    <m/>
    <m/>
    <m/>
    <n v="1"/>
    <m/>
    <m/>
    <m/>
    <m/>
    <m/>
    <m/>
    <m/>
    <m/>
    <m/>
    <m/>
    <m/>
    <m/>
    <m/>
    <m/>
    <m/>
    <m/>
    <m/>
    <m/>
    <m/>
    <m/>
    <m/>
    <m/>
    <m/>
    <m/>
    <m/>
    <m/>
    <m/>
    <m/>
    <m/>
    <m/>
    <m/>
    <m/>
    <m/>
    <m/>
    <m/>
    <m/>
    <m/>
    <m/>
    <m/>
    <m/>
    <m/>
    <m/>
    <m/>
    <m/>
    <m/>
    <m/>
    <m/>
    <m/>
    <m/>
    <m/>
    <m/>
    <m/>
    <m/>
    <m/>
    <m/>
    <m/>
    <n v="1"/>
  </r>
  <r>
    <n v="463487908"/>
    <s v="ZAID BABAMIYA PATHAN"/>
    <m/>
    <m/>
    <m/>
    <m/>
    <m/>
    <s v="BANK STABEL 17"/>
    <n v="6694"/>
    <n v="6574"/>
    <x v="2"/>
    <s v="STABLE"/>
    <x v="1"/>
    <x v="1"/>
    <n v="160135"/>
    <n v="120"/>
    <n v="0"/>
    <n v="0"/>
    <s v="-"/>
    <s v="-"/>
    <s v="-"/>
    <s v="-"/>
    <s v="STABLE"/>
    <s v="PAID"/>
    <s v="-"/>
    <s v="-"/>
    <m/>
    <m/>
    <m/>
    <m/>
    <m/>
    <m/>
    <s v="CHIKHALI"/>
    <m/>
    <m/>
    <m/>
    <m/>
    <n v="160135"/>
    <n v="27"/>
    <m/>
    <s v="-"/>
    <s v="-"/>
    <n v="12"/>
    <n v="15"/>
    <n v="17"/>
    <n v="22"/>
    <n v="23"/>
    <s v="-"/>
    <s v="MH14LR5217"/>
    <s v="CLASSIC 350 CHROME BRONZE"/>
    <d v="2024-07-16T00:00:00"/>
    <n v="48"/>
    <s v="11.04.26"/>
    <s v="KAILASH ATKARI"/>
    <s v="-"/>
    <m/>
    <m/>
    <m/>
    <m/>
    <m/>
    <m/>
    <m/>
    <m/>
    <m/>
    <m/>
    <m/>
    <m/>
    <m/>
    <m/>
    <m/>
    <m/>
    <m/>
    <m/>
    <m/>
    <m/>
    <m/>
    <m/>
    <m/>
    <m/>
    <m/>
    <m/>
    <m/>
    <m/>
    <m/>
    <m/>
    <m/>
    <m/>
    <m/>
    <m/>
    <m/>
    <m/>
    <m/>
    <m/>
    <m/>
    <n v="1"/>
    <m/>
    <m/>
    <m/>
    <m/>
    <m/>
    <m/>
    <m/>
    <m/>
    <m/>
    <m/>
    <m/>
    <m/>
    <m/>
    <m/>
    <m/>
    <m/>
    <m/>
    <m/>
    <m/>
    <m/>
    <m/>
    <m/>
    <m/>
    <m/>
    <m/>
    <m/>
    <m/>
    <m/>
    <m/>
    <m/>
    <m/>
    <m/>
    <m/>
    <m/>
    <m/>
    <m/>
    <m/>
    <m/>
    <m/>
    <m/>
    <m/>
    <m/>
    <m/>
    <m/>
    <m/>
    <m/>
    <m/>
    <m/>
    <m/>
    <m/>
    <m/>
    <m/>
    <m/>
    <n v="1"/>
  </r>
  <r>
    <n v="464088878"/>
    <s v="LALITA RAMDAS SURYAVANSHI"/>
    <m/>
    <m/>
    <m/>
    <m/>
    <m/>
    <m/>
    <n v="6045"/>
    <n v="5957"/>
    <x v="2"/>
    <s v="FLOW"/>
    <x v="0"/>
    <x v="13"/>
    <n v="155641"/>
    <n v="83"/>
    <n v="0"/>
    <n v="900"/>
    <s v="-"/>
    <s v="-"/>
    <s v="-"/>
    <s v="-"/>
    <s v="FLOW"/>
    <s v="-"/>
    <s v="-"/>
    <s v="-"/>
    <m/>
    <m/>
    <m/>
    <m/>
    <m/>
    <m/>
    <s v="SHIKRAPUR"/>
    <m/>
    <m/>
    <m/>
    <n v="6940"/>
    <n v="155641"/>
    <n v="27"/>
    <m/>
    <n v="33"/>
    <s v="-"/>
    <n v="43"/>
    <n v="46"/>
    <n v="48"/>
    <n v="53"/>
    <n v="54"/>
    <s v="-"/>
    <s v="MH12XF0103"/>
    <s v="BULLET 350 THE STANDARD BLACK"/>
    <d v="2024-09-23T00:00:00"/>
    <n v="48"/>
    <s v="03.04.26"/>
    <s v="KAILASH ATKARI"/>
    <s v="-"/>
    <m/>
    <m/>
    <m/>
    <m/>
    <m/>
    <m/>
    <m/>
    <m/>
    <m/>
    <m/>
    <m/>
    <m/>
    <m/>
    <m/>
    <m/>
    <n v="1"/>
    <m/>
    <m/>
    <m/>
    <m/>
    <m/>
    <m/>
    <m/>
    <m/>
    <m/>
    <m/>
    <m/>
    <m/>
    <m/>
    <m/>
    <m/>
    <m/>
    <m/>
    <m/>
    <m/>
    <m/>
    <m/>
    <m/>
    <m/>
    <m/>
    <m/>
    <m/>
    <m/>
    <m/>
    <m/>
    <m/>
    <m/>
    <m/>
    <m/>
    <m/>
    <m/>
    <m/>
    <m/>
    <m/>
    <m/>
    <m/>
    <m/>
    <m/>
    <m/>
    <m/>
    <m/>
    <m/>
    <m/>
    <m/>
    <m/>
    <m/>
    <m/>
    <m/>
    <m/>
    <m/>
    <m/>
    <m/>
    <m/>
    <m/>
    <m/>
    <m/>
    <m/>
    <m/>
    <m/>
    <m/>
    <m/>
    <m/>
    <m/>
    <m/>
    <m/>
    <m/>
    <m/>
    <m/>
    <m/>
    <m/>
    <m/>
    <m/>
    <m/>
    <n v="1"/>
  </r>
  <r>
    <n v="466347895"/>
    <s v="RAHUL SANJAY SHINDE"/>
    <m/>
    <m/>
    <m/>
    <m/>
    <m/>
    <m/>
    <n v="6264"/>
    <n v="24315"/>
    <x v="3"/>
    <s v="FLOW"/>
    <x v="0"/>
    <x v="2"/>
    <n v="154385"/>
    <n v="741"/>
    <n v="0"/>
    <n v="3150"/>
    <s v="-"/>
    <s v="-"/>
    <s v="-"/>
    <s v="-"/>
    <s v="FLOW"/>
    <s v="-"/>
    <s v="-"/>
    <s v="-"/>
    <m/>
    <m/>
    <m/>
    <m/>
    <m/>
    <m/>
    <s v="DATTAWADI"/>
    <m/>
    <m/>
    <m/>
    <n v="28206"/>
    <n v="154385"/>
    <n v="117"/>
    <m/>
    <n v="123"/>
    <s v="-"/>
    <n v="133"/>
    <n v="136"/>
    <n v="138"/>
    <n v="143"/>
    <n v="144"/>
    <s v="-"/>
    <s v="MH12YF7044"/>
    <s v="YAMAHA MT15 V2 METALLIC BLACK"/>
    <d v="2025-06-17T00:00:00"/>
    <n v="36"/>
    <s v="03.04.26"/>
    <s v="VIJAY NIKAM"/>
    <s v="-"/>
    <m/>
    <m/>
    <m/>
    <m/>
    <m/>
    <m/>
    <m/>
    <m/>
    <m/>
    <m/>
    <m/>
    <m/>
    <m/>
    <m/>
    <m/>
    <m/>
    <m/>
    <m/>
    <m/>
    <m/>
    <m/>
    <n v="1"/>
    <m/>
    <m/>
    <m/>
    <m/>
    <m/>
    <m/>
    <m/>
    <m/>
    <m/>
    <m/>
    <m/>
    <m/>
    <m/>
    <m/>
    <m/>
    <m/>
    <m/>
    <m/>
    <m/>
    <m/>
    <m/>
    <m/>
    <m/>
    <m/>
    <m/>
    <m/>
    <m/>
    <m/>
    <m/>
    <m/>
    <m/>
    <m/>
    <m/>
    <m/>
    <m/>
    <m/>
    <m/>
    <m/>
    <m/>
    <m/>
    <m/>
    <m/>
    <m/>
    <m/>
    <m/>
    <m/>
    <m/>
    <m/>
    <m/>
    <m/>
    <m/>
    <m/>
    <m/>
    <m/>
    <m/>
    <m/>
    <m/>
    <m/>
    <m/>
    <m/>
    <m/>
    <m/>
    <m/>
    <m/>
    <m/>
    <m/>
    <m/>
    <m/>
    <m/>
    <m/>
    <m/>
    <n v="1"/>
  </r>
  <r>
    <n v="461739127"/>
    <s v="SANJAY SUKHDEV PAWAR"/>
    <m/>
    <m/>
    <m/>
    <m/>
    <m/>
    <m/>
    <n v="7184"/>
    <n v="14364"/>
    <x v="4"/>
    <s v="FLOW"/>
    <x v="0"/>
    <x v="1"/>
    <n v="153415"/>
    <n v="189"/>
    <n v="0"/>
    <n v="2661"/>
    <s v="-"/>
    <s v="-"/>
    <s v="-"/>
    <s v="-"/>
    <s v="FLOW"/>
    <s v="-"/>
    <s v="-"/>
    <s v="-"/>
    <m/>
    <m/>
    <m/>
    <m/>
    <m/>
    <m/>
    <s v="CHINCHWAD"/>
    <m/>
    <m/>
    <m/>
    <n v="17214"/>
    <n v="153415"/>
    <n v="55"/>
    <m/>
    <n v="61"/>
    <s v="-"/>
    <n v="71"/>
    <n v="74"/>
    <n v="76"/>
    <n v="81"/>
    <n v="82"/>
    <s v="-"/>
    <s v="MH14LH4492"/>
    <s v="CLASSIC 350 DARK STEALTH BLACK"/>
    <d v="2024-01-31T00:00:00"/>
    <n v="48"/>
    <s v="03.04.26"/>
    <s v="KAILASH ATKARI"/>
    <s v="-"/>
    <m/>
    <m/>
    <m/>
    <m/>
    <m/>
    <m/>
    <m/>
    <m/>
    <m/>
    <m/>
    <m/>
    <m/>
    <m/>
    <m/>
    <m/>
    <n v="1"/>
    <m/>
    <m/>
    <n v="1"/>
    <m/>
    <m/>
    <m/>
    <m/>
    <m/>
    <m/>
    <m/>
    <m/>
    <m/>
    <m/>
    <m/>
    <m/>
    <m/>
    <m/>
    <m/>
    <m/>
    <m/>
    <m/>
    <m/>
    <m/>
    <n v="1"/>
    <m/>
    <m/>
    <m/>
    <m/>
    <m/>
    <n v="1"/>
    <m/>
    <m/>
    <m/>
    <m/>
    <m/>
    <n v="1"/>
    <m/>
    <m/>
    <m/>
    <m/>
    <m/>
    <m/>
    <m/>
    <m/>
    <m/>
    <m/>
    <m/>
    <m/>
    <m/>
    <m/>
    <m/>
    <m/>
    <m/>
    <n v="1"/>
    <m/>
    <m/>
    <m/>
    <m/>
    <m/>
    <m/>
    <m/>
    <m/>
    <m/>
    <m/>
    <m/>
    <m/>
    <m/>
    <m/>
    <m/>
    <m/>
    <m/>
    <m/>
    <m/>
    <m/>
    <m/>
    <m/>
    <m/>
    <n v="6"/>
  </r>
  <r>
    <n v="462316792"/>
    <s v="SIDDHANT NILKANTH KADAM"/>
    <m/>
    <m/>
    <m/>
    <m/>
    <m/>
    <m/>
    <n v="6747"/>
    <n v="10009"/>
    <x v="4"/>
    <s v="FLOW"/>
    <x v="0"/>
    <x v="5"/>
    <n v="151530"/>
    <n v="296"/>
    <n v="0"/>
    <n v="2700"/>
    <s v="-"/>
    <s v="-"/>
    <s v="-"/>
    <s v="-"/>
    <s v="FLOW"/>
    <s v="-"/>
    <s v="-"/>
    <s v="-"/>
    <m/>
    <m/>
    <m/>
    <m/>
    <m/>
    <m/>
    <s v="VEHLE"/>
    <m/>
    <m/>
    <m/>
    <n v="13005"/>
    <n v="151530"/>
    <n v="55"/>
    <m/>
    <n v="61"/>
    <s v="-"/>
    <n v="71"/>
    <n v="74"/>
    <n v="76"/>
    <n v="81"/>
    <n v="82"/>
    <s v="-"/>
    <s v="MH12WN7216"/>
    <s v="CLASSIC 350 DARK GUNMETAL GREY"/>
    <d v="2024-03-22T00:00:00"/>
    <n v="48"/>
    <s v="03.04.26"/>
    <s v="VIJAY NIKAM"/>
    <s v="-"/>
    <m/>
    <m/>
    <m/>
    <m/>
    <m/>
    <m/>
    <m/>
    <m/>
    <m/>
    <m/>
    <m/>
    <m/>
    <m/>
    <m/>
    <m/>
    <m/>
    <m/>
    <m/>
    <m/>
    <m/>
    <m/>
    <m/>
    <m/>
    <m/>
    <m/>
    <m/>
    <m/>
    <n v="1"/>
    <m/>
    <m/>
    <m/>
    <m/>
    <m/>
    <m/>
    <m/>
    <m/>
    <m/>
    <m/>
    <m/>
    <m/>
    <m/>
    <m/>
    <m/>
    <m/>
    <m/>
    <m/>
    <m/>
    <m/>
    <m/>
    <m/>
    <m/>
    <m/>
    <m/>
    <m/>
    <m/>
    <m/>
    <m/>
    <m/>
    <m/>
    <m/>
    <m/>
    <m/>
    <m/>
    <m/>
    <m/>
    <m/>
    <m/>
    <m/>
    <m/>
    <m/>
    <m/>
    <m/>
    <m/>
    <m/>
    <m/>
    <m/>
    <m/>
    <m/>
    <m/>
    <m/>
    <m/>
    <m/>
    <m/>
    <m/>
    <m/>
    <m/>
    <m/>
    <m/>
    <m/>
    <m/>
    <m/>
    <m/>
    <m/>
    <n v="1"/>
  </r>
  <r>
    <n v="464735800"/>
    <s v="SHUBHAM RAGHUNATH KATE"/>
    <m/>
    <m/>
    <m/>
    <m/>
    <m/>
    <m/>
    <n v="5381"/>
    <n v="21524"/>
    <x v="3"/>
    <s v="FLOW"/>
    <x v="0"/>
    <x v="2"/>
    <n v="151395"/>
    <n v="492"/>
    <n v="0"/>
    <n v="1800"/>
    <s v="-"/>
    <s v="-"/>
    <s v="-"/>
    <s v="-"/>
    <s v="FLOW"/>
    <s v="-"/>
    <s v="-"/>
    <s v="-"/>
    <m/>
    <m/>
    <m/>
    <m/>
    <m/>
    <m/>
    <s v="PARVATI DARSHAN"/>
    <m/>
    <m/>
    <m/>
    <n v="23816"/>
    <n v="151395"/>
    <n v="117"/>
    <m/>
    <n v="123"/>
    <s v="-"/>
    <n v="133"/>
    <n v="136"/>
    <n v="138"/>
    <n v="143"/>
    <n v="144"/>
    <s v="-"/>
    <s v="MH12XL5399"/>
    <s v="YAMAHA R15 V4"/>
    <d v="2024-11-21T00:00:00"/>
    <n v="48"/>
    <s v="03.04.26"/>
    <s v="VIJAY NIKAM"/>
    <s v="-"/>
    <m/>
    <m/>
    <m/>
    <m/>
    <m/>
    <m/>
    <n v="1"/>
    <m/>
    <m/>
    <m/>
    <m/>
    <m/>
    <m/>
    <m/>
    <m/>
    <m/>
    <m/>
    <m/>
    <m/>
    <m/>
    <m/>
    <m/>
    <m/>
    <m/>
    <m/>
    <m/>
    <m/>
    <m/>
    <m/>
    <m/>
    <m/>
    <m/>
    <m/>
    <m/>
    <m/>
    <m/>
    <m/>
    <m/>
    <m/>
    <m/>
    <m/>
    <m/>
    <m/>
    <m/>
    <m/>
    <m/>
    <m/>
    <m/>
    <m/>
    <m/>
    <m/>
    <m/>
    <m/>
    <m/>
    <m/>
    <m/>
    <m/>
    <m/>
    <m/>
    <m/>
    <m/>
    <m/>
    <m/>
    <m/>
    <m/>
    <m/>
    <m/>
    <m/>
    <m/>
    <m/>
    <m/>
    <m/>
    <m/>
    <m/>
    <m/>
    <m/>
    <m/>
    <m/>
    <m/>
    <m/>
    <m/>
    <m/>
    <m/>
    <m/>
    <m/>
    <m/>
    <m/>
    <m/>
    <m/>
    <m/>
    <m/>
    <m/>
    <m/>
    <n v="1"/>
  </r>
  <r>
    <n v="465977071"/>
    <s v="AJAY BALKRUSHNA KHARCHE"/>
    <m/>
    <m/>
    <m/>
    <m/>
    <s v="DPIC PENDING"/>
    <s v="BANK STABLE 27"/>
    <n v="7068"/>
    <n v="0"/>
    <x v="0"/>
    <s v="STABLE"/>
    <x v="1"/>
    <x v="6"/>
    <n v="146084"/>
    <n v="0"/>
    <n v="0"/>
    <n v="450"/>
    <s v="-"/>
    <s v="-"/>
    <s v="-"/>
    <s v="-"/>
    <s v="STABLE"/>
    <s v="PAID"/>
    <s v="-"/>
    <s v="-"/>
    <m/>
    <m/>
    <m/>
    <m/>
    <m/>
    <m/>
    <s v="CHIMBALI"/>
    <m/>
    <m/>
    <m/>
    <n v="0"/>
    <n v="146084"/>
    <n v="2"/>
    <m/>
    <m/>
    <m/>
    <e v="#N/A"/>
    <e v="#N/A"/>
    <e v="#N/A"/>
    <e v="#N/A"/>
    <e v="#N/A"/>
    <s v="-"/>
    <s v="MH14MJ4236"/>
    <s v="HUNTER"/>
    <d v="2025-04-23T00:00:00"/>
    <n v="36"/>
    <s v="16.04.26"/>
    <m/>
    <s v="-"/>
    <m/>
    <m/>
    <m/>
    <m/>
    <m/>
    <m/>
    <m/>
    <m/>
    <m/>
    <m/>
    <m/>
    <m/>
    <m/>
    <m/>
    <m/>
    <m/>
    <m/>
    <m/>
    <m/>
    <m/>
    <m/>
    <m/>
    <m/>
    <m/>
    <m/>
    <m/>
    <m/>
    <m/>
    <m/>
    <m/>
    <m/>
    <m/>
    <m/>
    <m/>
    <m/>
    <m/>
    <m/>
    <m/>
    <m/>
    <m/>
    <m/>
    <m/>
    <m/>
    <m/>
    <m/>
    <m/>
    <m/>
    <m/>
    <m/>
    <m/>
    <m/>
    <m/>
    <m/>
    <m/>
    <m/>
    <m/>
    <m/>
    <n v="1"/>
    <m/>
    <m/>
    <m/>
    <m/>
    <m/>
    <m/>
    <m/>
    <m/>
    <m/>
    <m/>
    <m/>
    <m/>
    <m/>
    <m/>
    <m/>
    <m/>
    <m/>
    <m/>
    <m/>
    <m/>
    <m/>
    <m/>
    <m/>
    <m/>
    <m/>
    <m/>
    <m/>
    <m/>
    <m/>
    <m/>
    <m/>
    <m/>
    <m/>
    <m/>
    <m/>
    <n v="1"/>
  </r>
  <r>
    <n v="464403745"/>
    <s v="ANKIT RAJKUMAR JAISWAL"/>
    <s v="ONLINE"/>
    <s v="21.04.26"/>
    <n v="7854"/>
    <m/>
    <m/>
    <m/>
    <n v="7718"/>
    <n v="7568"/>
    <x v="2"/>
    <s v="STABLE"/>
    <x v="1"/>
    <x v="1"/>
    <n v="142696"/>
    <n v="133"/>
    <n v="0"/>
    <n v="3600"/>
    <s v="-"/>
    <s v="-"/>
    <s v="-"/>
    <s v="-"/>
    <s v="STABLE"/>
    <s v="PAID"/>
    <s v="-"/>
    <s v="-"/>
    <m/>
    <m/>
    <m/>
    <m/>
    <m/>
    <m/>
    <s v="YAMUNA NAGAR"/>
    <m/>
    <m/>
    <m/>
    <n v="11301"/>
    <n v="142696"/>
    <n v="27"/>
    <m/>
    <n v="33"/>
    <s v="-"/>
    <n v="43"/>
    <n v="46"/>
    <n v="17"/>
    <n v="22"/>
    <n v="23"/>
    <s v="-"/>
    <s v="MH14LZ1613"/>
    <s v="CLASSIC 350 DARK GUNMETAL GREY"/>
    <d v="2024-10-22T00:00:00"/>
    <n v="36"/>
    <s v="03.04.26"/>
    <s v="KAILASH ATKARI"/>
    <s v="-"/>
    <m/>
    <m/>
    <m/>
    <m/>
    <m/>
    <m/>
    <m/>
    <m/>
    <m/>
    <m/>
    <m/>
    <m/>
    <m/>
    <m/>
    <m/>
    <m/>
    <m/>
    <m/>
    <n v="2"/>
    <m/>
    <m/>
    <m/>
    <m/>
    <m/>
    <m/>
    <m/>
    <m/>
    <m/>
    <m/>
    <m/>
    <m/>
    <m/>
    <m/>
    <m/>
    <m/>
    <m/>
    <m/>
    <m/>
    <m/>
    <m/>
    <m/>
    <m/>
    <m/>
    <m/>
    <m/>
    <m/>
    <m/>
    <m/>
    <m/>
    <m/>
    <m/>
    <m/>
    <m/>
    <m/>
    <m/>
    <m/>
    <m/>
    <m/>
    <m/>
    <m/>
    <m/>
    <m/>
    <m/>
    <m/>
    <m/>
    <m/>
    <m/>
    <m/>
    <m/>
    <m/>
    <m/>
    <m/>
    <m/>
    <m/>
    <m/>
    <m/>
    <m/>
    <m/>
    <m/>
    <m/>
    <m/>
    <m/>
    <m/>
    <m/>
    <m/>
    <m/>
    <m/>
    <m/>
    <m/>
    <m/>
    <m/>
    <m/>
    <m/>
    <n v="2"/>
  </r>
  <r>
    <n v="463270101"/>
    <s v="VIKASH GUPTA"/>
    <s v="ONLINE"/>
    <s v="28.04.26"/>
    <n v="5403"/>
    <m/>
    <m/>
    <m/>
    <n v="5392"/>
    <n v="29520.52"/>
    <x v="1"/>
    <s v="STABLE"/>
    <x v="1"/>
    <x v="11"/>
    <n v="142095.51999999999"/>
    <n v="1953"/>
    <n v="0"/>
    <n v="5400"/>
    <s v="-"/>
    <s v="-"/>
    <s v="-"/>
    <s v="-"/>
    <s v="FLOW"/>
    <s v="PAID"/>
    <s v="-"/>
    <s v="-"/>
    <m/>
    <m/>
    <m/>
    <m/>
    <m/>
    <m/>
    <s v="VASULI"/>
    <m/>
    <m/>
    <m/>
    <n v="36873.519999999997"/>
    <n v="142095.51999999999"/>
    <n v="178"/>
    <m/>
    <n v="184"/>
    <s v="-"/>
    <n v="194"/>
    <n v="197"/>
    <n v="168"/>
    <n v="173"/>
    <n v="174"/>
    <s v="-"/>
    <s v="-"/>
    <s v="HUNTER 350 DAPPER WHITE"/>
    <d v="2024-06-21T00:00:00"/>
    <n v="48"/>
    <s v="03.04.26"/>
    <s v="KAILASH ATKARI"/>
    <s v="-"/>
    <m/>
    <m/>
    <m/>
    <m/>
    <m/>
    <m/>
    <m/>
    <m/>
    <m/>
    <m/>
    <m/>
    <m/>
    <m/>
    <m/>
    <m/>
    <m/>
    <m/>
    <m/>
    <n v="1"/>
    <m/>
    <m/>
    <m/>
    <m/>
    <m/>
    <m/>
    <m/>
    <m/>
    <m/>
    <m/>
    <m/>
    <m/>
    <m/>
    <m/>
    <m/>
    <m/>
    <m/>
    <m/>
    <m/>
    <m/>
    <m/>
    <m/>
    <m/>
    <m/>
    <m/>
    <m/>
    <m/>
    <m/>
    <m/>
    <m/>
    <m/>
    <m/>
    <m/>
    <m/>
    <m/>
    <m/>
    <m/>
    <m/>
    <m/>
    <m/>
    <m/>
    <m/>
    <m/>
    <m/>
    <m/>
    <m/>
    <m/>
    <m/>
    <m/>
    <m/>
    <m/>
    <m/>
    <m/>
    <m/>
    <m/>
    <m/>
    <m/>
    <m/>
    <m/>
    <m/>
    <m/>
    <m/>
    <m/>
    <m/>
    <m/>
    <m/>
    <m/>
    <m/>
    <m/>
    <m/>
    <m/>
    <m/>
    <m/>
    <m/>
    <n v="1"/>
  </r>
  <r>
    <n v="464438678"/>
    <s v="ROHIT SURESH DHOTRE"/>
    <m/>
    <m/>
    <m/>
    <m/>
    <m/>
    <m/>
    <n v="5320"/>
    <s v="-"/>
    <x v="0"/>
    <s v="FLOW"/>
    <x v="0"/>
    <x v="0"/>
    <n v="136961"/>
    <n v="98"/>
    <n v="0"/>
    <s v="-"/>
    <s v="-"/>
    <s v="-"/>
    <s v="-"/>
    <s v="-"/>
    <s v="FLOW"/>
    <s v="-"/>
    <s v="-"/>
    <s v="-"/>
    <m/>
    <m/>
    <m/>
    <m/>
    <m/>
    <m/>
    <s v="TALEGAON DABHADE"/>
    <m/>
    <m/>
    <m/>
    <m/>
    <n v="136961"/>
    <s v="-"/>
    <m/>
    <s v="-"/>
    <n v="10"/>
    <e v="#N/A"/>
    <e v="#N/A"/>
    <e v="#N/A"/>
    <e v="#N/A"/>
    <e v="#N/A"/>
    <s v="-"/>
    <s v="MH14LZ0079"/>
    <s v="BULLET 350 THE STANDARD"/>
    <d v="2024-10-25T00:00:00"/>
    <n v="48"/>
    <s v="08.04.26"/>
    <m/>
    <s v="-"/>
    <m/>
    <m/>
    <m/>
    <m/>
    <m/>
    <m/>
    <m/>
    <m/>
    <m/>
    <m/>
    <m/>
    <m/>
    <m/>
    <m/>
    <m/>
    <m/>
    <m/>
    <m/>
    <m/>
    <m/>
    <m/>
    <m/>
    <m/>
    <m/>
    <m/>
    <m/>
    <m/>
    <m/>
    <m/>
    <m/>
    <m/>
    <m/>
    <m/>
    <m/>
    <m/>
    <m/>
    <m/>
    <m/>
    <m/>
    <n v="1"/>
    <m/>
    <m/>
    <m/>
    <m/>
    <m/>
    <m/>
    <m/>
    <m/>
    <m/>
    <m/>
    <m/>
    <m/>
    <m/>
    <m/>
    <m/>
    <m/>
    <m/>
    <m/>
    <m/>
    <m/>
    <m/>
    <m/>
    <m/>
    <m/>
    <m/>
    <m/>
    <m/>
    <m/>
    <m/>
    <m/>
    <m/>
    <m/>
    <m/>
    <m/>
    <m/>
    <m/>
    <m/>
    <m/>
    <m/>
    <m/>
    <m/>
    <m/>
    <m/>
    <m/>
    <m/>
    <m/>
    <m/>
    <m/>
    <m/>
    <m/>
    <m/>
    <m/>
    <m/>
    <n v="1"/>
  </r>
  <r>
    <n v="465870082"/>
    <s v="ROHAN PRADEEP TOTAD"/>
    <s v="ONLINE"/>
    <s v="16.04.26"/>
    <n v="6503"/>
    <m/>
    <m/>
    <m/>
    <n v="6367"/>
    <n v="6278"/>
    <x v="2"/>
    <s v="STABLE"/>
    <x v="1"/>
    <x v="2"/>
    <n v="136961"/>
    <n v="120"/>
    <n v="0"/>
    <n v="1350"/>
    <s v="-"/>
    <s v="-"/>
    <s v="-"/>
    <s v="-"/>
    <s v="STABLE"/>
    <s v="PAID"/>
    <s v="-"/>
    <s v="-"/>
    <m/>
    <m/>
    <m/>
    <m/>
    <m/>
    <m/>
    <s v="NARHE"/>
    <m/>
    <m/>
    <m/>
    <m/>
    <n v="136961"/>
    <n v="27"/>
    <m/>
    <s v="-"/>
    <s v="-"/>
    <n v="12"/>
    <n v="15"/>
    <n v="17"/>
    <n v="22"/>
    <n v="23"/>
    <s v="-"/>
    <s v="MH12XY9052"/>
    <s v="SUZUKI GIXXER 250 SF 2"/>
    <d v="2025-04-07T00:00:00"/>
    <n v="36"/>
    <s v="11.04.26"/>
    <s v="VIJAY NIKAM"/>
    <s v="-"/>
    <m/>
    <m/>
    <m/>
    <m/>
    <m/>
    <m/>
    <m/>
    <m/>
    <m/>
    <m/>
    <m/>
    <m/>
    <m/>
    <m/>
    <m/>
    <m/>
    <m/>
    <m/>
    <m/>
    <m/>
    <m/>
    <m/>
    <m/>
    <m/>
    <m/>
    <m/>
    <m/>
    <m/>
    <m/>
    <m/>
    <m/>
    <m/>
    <m/>
    <m/>
    <m/>
    <m/>
    <m/>
    <m/>
    <m/>
    <m/>
    <m/>
    <m/>
    <m/>
    <m/>
    <m/>
    <n v="1"/>
    <m/>
    <m/>
    <m/>
    <m/>
    <m/>
    <m/>
    <m/>
    <m/>
    <m/>
    <m/>
    <m/>
    <m/>
    <m/>
    <m/>
    <m/>
    <m/>
    <m/>
    <m/>
    <m/>
    <m/>
    <m/>
    <m/>
    <m/>
    <m/>
    <m/>
    <m/>
    <m/>
    <m/>
    <m/>
    <m/>
    <m/>
    <m/>
    <m/>
    <m/>
    <m/>
    <m/>
    <m/>
    <m/>
    <m/>
    <m/>
    <m/>
    <m/>
    <m/>
    <m/>
    <m/>
    <m/>
    <m/>
    <n v="1"/>
  </r>
  <r>
    <n v="462722443"/>
    <s v="ROHIT ARUN KORKE"/>
    <s v="ONLINE"/>
    <s v="12.04.26"/>
    <n v="6200"/>
    <m/>
    <m/>
    <m/>
    <n v="6049"/>
    <n v="5674"/>
    <x v="2"/>
    <s v="STABLE"/>
    <x v="1"/>
    <x v="9"/>
    <n v="136538"/>
    <n v="91"/>
    <n v="0"/>
    <n v="2250"/>
    <s v="-"/>
    <s v="-"/>
    <s v="-"/>
    <s v="-"/>
    <s v="STABLE"/>
    <s v="PAID"/>
    <s v="-"/>
    <s v="-"/>
    <m/>
    <m/>
    <m/>
    <m/>
    <m/>
    <m/>
    <s v="YERWADA"/>
    <m/>
    <m/>
    <m/>
    <m/>
    <n v="136538"/>
    <n v="27"/>
    <m/>
    <s v="-"/>
    <s v="-"/>
    <n v="12"/>
    <n v="15"/>
    <n v="17"/>
    <n v="22"/>
    <n v="23"/>
    <s v="-"/>
    <s v="MH12WT9992"/>
    <s v="CLASSIC 350 DARK STEALTH BLACK"/>
    <d v="2024-04-29T00:00:00"/>
    <n v="48"/>
    <s v="11.04.26"/>
    <s v="VIJAY NIKAM"/>
    <s v="-"/>
    <m/>
    <m/>
    <m/>
    <m/>
    <m/>
    <m/>
    <m/>
    <m/>
    <m/>
    <m/>
    <m/>
    <m/>
    <m/>
    <m/>
    <m/>
    <m/>
    <m/>
    <m/>
    <m/>
    <m/>
    <m/>
    <m/>
    <m/>
    <m/>
    <m/>
    <m/>
    <m/>
    <m/>
    <m/>
    <m/>
    <m/>
    <m/>
    <m/>
    <m/>
    <m/>
    <m/>
    <m/>
    <m/>
    <m/>
    <m/>
    <m/>
    <m/>
    <m/>
    <m/>
    <m/>
    <n v="1"/>
    <m/>
    <m/>
    <m/>
    <m/>
    <m/>
    <m/>
    <m/>
    <m/>
    <m/>
    <m/>
    <m/>
    <m/>
    <m/>
    <m/>
    <m/>
    <m/>
    <m/>
    <m/>
    <m/>
    <m/>
    <m/>
    <m/>
    <m/>
    <m/>
    <m/>
    <m/>
    <m/>
    <m/>
    <m/>
    <m/>
    <m/>
    <m/>
    <m/>
    <m/>
    <m/>
    <m/>
    <m/>
    <m/>
    <m/>
    <m/>
    <m/>
    <m/>
    <m/>
    <m/>
    <m/>
    <m/>
    <m/>
    <n v="1"/>
  </r>
  <r>
    <n v="466589208"/>
    <s v="RUSHIKESH BHARAT INGALE"/>
    <s v="ONLINE"/>
    <s v="23.04.26"/>
    <n v="5780"/>
    <m/>
    <m/>
    <m/>
    <n v="5577"/>
    <n v="5577"/>
    <x v="2"/>
    <s v="STABLE"/>
    <x v="1"/>
    <x v="2"/>
    <n v="134323"/>
    <n v="0"/>
    <n v="0"/>
    <n v="899.75"/>
    <s v="-"/>
    <s v="-"/>
    <s v="-"/>
    <s v="-"/>
    <s v="STABLE"/>
    <s v="PAID"/>
    <s v="-"/>
    <s v="-"/>
    <m/>
    <m/>
    <m/>
    <m/>
    <m/>
    <m/>
    <s v="KATRAJ"/>
    <m/>
    <m/>
    <m/>
    <m/>
    <n v="134323"/>
    <n v="27"/>
    <m/>
    <s v="-"/>
    <s v="-"/>
    <n v="43"/>
    <n v="46"/>
    <n v="48"/>
    <n v="22"/>
    <n v="23"/>
    <s v="-"/>
    <s v="MH13EW0768"/>
    <s v="YAMAHA FZS SPECIAL"/>
    <d v="2025-07-28T00:00:00"/>
    <n v="36"/>
    <s v="11.04.26"/>
    <s v="VIJAY NIKAM"/>
    <s v="-"/>
    <m/>
    <m/>
    <m/>
    <m/>
    <m/>
    <m/>
    <m/>
    <m/>
    <m/>
    <m/>
    <m/>
    <m/>
    <m/>
    <m/>
    <m/>
    <m/>
    <m/>
    <m/>
    <m/>
    <m/>
    <m/>
    <m/>
    <m/>
    <m/>
    <m/>
    <m/>
    <m/>
    <m/>
    <m/>
    <m/>
    <m/>
    <m/>
    <m/>
    <m/>
    <m/>
    <m/>
    <m/>
    <m/>
    <m/>
    <m/>
    <m/>
    <m/>
    <n v="1"/>
    <m/>
    <m/>
    <m/>
    <m/>
    <m/>
    <m/>
    <m/>
    <m/>
    <m/>
    <m/>
    <m/>
    <m/>
    <m/>
    <m/>
    <m/>
    <m/>
    <m/>
    <m/>
    <m/>
    <m/>
    <m/>
    <m/>
    <m/>
    <m/>
    <m/>
    <m/>
    <m/>
    <m/>
    <m/>
    <m/>
    <m/>
    <m/>
    <m/>
    <m/>
    <m/>
    <m/>
    <m/>
    <m/>
    <m/>
    <m/>
    <m/>
    <m/>
    <m/>
    <m/>
    <m/>
    <m/>
    <m/>
    <m/>
    <m/>
    <m/>
    <n v="1"/>
  </r>
  <r>
    <n v="466791841"/>
    <s v="SAVITA KHANDU NEVALE"/>
    <m/>
    <m/>
    <m/>
    <m/>
    <m/>
    <m/>
    <n v="5399"/>
    <n v="0"/>
    <x v="0"/>
    <s v="FLOW"/>
    <x v="0"/>
    <x v="0"/>
    <n v="133967"/>
    <n v="0"/>
    <n v="0"/>
    <n v="450"/>
    <s v="-"/>
    <s v="-"/>
    <s v="-"/>
    <s v="-"/>
    <s v="STABLE"/>
    <s v="-"/>
    <s v="-"/>
    <s v="-"/>
    <m/>
    <m/>
    <m/>
    <m/>
    <m/>
    <m/>
    <s v="MAVAL"/>
    <m/>
    <m/>
    <m/>
    <n v="0"/>
    <n v="133967"/>
    <n v="2"/>
    <m/>
    <m/>
    <n v="10"/>
    <e v="#N/A"/>
    <e v="#N/A"/>
    <e v="#N/A"/>
    <e v="#N/A"/>
    <e v="#N/A"/>
    <s v="-"/>
    <s v="MH14MP6915"/>
    <s v="YAMAHA MT15 V2 METALLIC"/>
    <d v="2025-08-30T00:00:00"/>
    <n v="36"/>
    <s v="15.04.26"/>
    <m/>
    <s v="-"/>
    <m/>
    <m/>
    <m/>
    <m/>
    <m/>
    <m/>
    <m/>
    <m/>
    <m/>
    <m/>
    <m/>
    <m/>
    <m/>
    <m/>
    <m/>
    <m/>
    <m/>
    <m/>
    <m/>
    <m/>
    <m/>
    <m/>
    <m/>
    <m/>
    <m/>
    <m/>
    <m/>
    <m/>
    <m/>
    <m/>
    <m/>
    <m/>
    <m/>
    <m/>
    <m/>
    <m/>
    <m/>
    <m/>
    <m/>
    <n v="1"/>
    <m/>
    <m/>
    <m/>
    <m/>
    <m/>
    <m/>
    <m/>
    <m/>
    <m/>
    <m/>
    <m/>
    <m/>
    <m/>
    <m/>
    <m/>
    <m/>
    <m/>
    <m/>
    <m/>
    <m/>
    <m/>
    <m/>
    <m/>
    <m/>
    <m/>
    <m/>
    <m/>
    <m/>
    <m/>
    <m/>
    <m/>
    <m/>
    <m/>
    <m/>
    <m/>
    <m/>
    <m/>
    <m/>
    <m/>
    <m/>
    <m/>
    <m/>
    <m/>
    <m/>
    <m/>
    <m/>
    <m/>
    <m/>
    <m/>
    <m/>
    <m/>
    <m/>
    <m/>
    <n v="1"/>
  </r>
  <r>
    <n v="465588808"/>
    <s v="SHAKEEL AHMAD KHAN"/>
    <m/>
    <m/>
    <m/>
    <m/>
    <m/>
    <m/>
    <n v="9371"/>
    <n v="37484"/>
    <x v="3"/>
    <s v="FLOW"/>
    <x v="0"/>
    <x v="1"/>
    <n v="132206"/>
    <n v="973"/>
    <n v="0"/>
    <n v="2571"/>
    <s v="-"/>
    <s v="-"/>
    <s v="-"/>
    <s v="-"/>
    <s v="FLOW"/>
    <s v="-"/>
    <s v="-"/>
    <s v="-"/>
    <m/>
    <m/>
    <m/>
    <m/>
    <m/>
    <m/>
    <s v="CHIKHALI"/>
    <m/>
    <m/>
    <m/>
    <n v="41028"/>
    <n v="132206"/>
    <n v="117"/>
    <m/>
    <n v="123"/>
    <s v="-"/>
    <n v="133"/>
    <n v="136"/>
    <n v="138"/>
    <n v="143"/>
    <n v="144"/>
    <s v="-"/>
    <s v="MH14ME3234"/>
    <s v="HUNTER 350 REBEL BLUE"/>
    <d v="2025-02-27T00:00:00"/>
    <n v="24"/>
    <s v="03.04.26"/>
    <s v="KAILASH ATKARI"/>
    <s v="-"/>
    <m/>
    <m/>
    <m/>
    <m/>
    <m/>
    <m/>
    <m/>
    <m/>
    <m/>
    <m/>
    <m/>
    <m/>
    <m/>
    <m/>
    <m/>
    <n v="1"/>
    <m/>
    <m/>
    <m/>
    <m/>
    <m/>
    <m/>
    <m/>
    <m/>
    <m/>
    <m/>
    <m/>
    <m/>
    <m/>
    <m/>
    <m/>
    <m/>
    <m/>
    <m/>
    <m/>
    <m/>
    <m/>
    <m/>
    <m/>
    <m/>
    <m/>
    <m/>
    <m/>
    <m/>
    <m/>
    <m/>
    <m/>
    <m/>
    <m/>
    <m/>
    <m/>
    <m/>
    <m/>
    <m/>
    <m/>
    <m/>
    <m/>
    <m/>
    <m/>
    <m/>
    <m/>
    <m/>
    <m/>
    <m/>
    <m/>
    <m/>
    <m/>
    <m/>
    <m/>
    <m/>
    <m/>
    <m/>
    <m/>
    <m/>
    <m/>
    <m/>
    <m/>
    <m/>
    <m/>
    <m/>
    <m/>
    <m/>
    <m/>
    <m/>
    <m/>
    <m/>
    <m/>
    <m/>
    <m/>
    <m/>
    <m/>
    <m/>
    <m/>
    <n v="1"/>
  </r>
  <r>
    <n v="464450501"/>
    <s v="NAMDEV SHANKAR PAWAR"/>
    <s v="COLLECT"/>
    <s v="01.04.26"/>
    <n v="6385"/>
    <m/>
    <m/>
    <m/>
    <n v="6669"/>
    <n v="19775"/>
    <x v="5"/>
    <s v="STABLE"/>
    <x v="1"/>
    <x v="4"/>
    <n v="131363"/>
    <n v="755"/>
    <n v="0"/>
    <n v="5392"/>
    <s v="-"/>
    <s v="-"/>
    <s v="-"/>
    <s v="-"/>
    <s v="STABLE"/>
    <s v="PAID"/>
    <s v="-"/>
    <s v="-"/>
    <m/>
    <m/>
    <m/>
    <m/>
    <m/>
    <m/>
    <s v="MOSHI"/>
    <m/>
    <m/>
    <m/>
    <n v="25922"/>
    <n v="131363"/>
    <n v="86"/>
    <m/>
    <n v="61"/>
    <s v="-"/>
    <n v="71"/>
    <n v="74"/>
    <n v="76"/>
    <n v="81"/>
    <n v="82"/>
    <s v="-"/>
    <s v="MH14LZ0307"/>
    <s v="BAJAJ KTM DUKE 200 ABS"/>
    <d v="2024-10-26T00:00:00"/>
    <n v="36"/>
    <s v="03.04.26"/>
    <s v="VIJAY NIKAM"/>
    <s v="-"/>
    <n v="2"/>
    <m/>
    <m/>
    <m/>
    <m/>
    <m/>
    <m/>
    <m/>
    <m/>
    <m/>
    <m/>
    <m/>
    <m/>
    <m/>
    <m/>
    <m/>
    <m/>
    <m/>
    <m/>
    <m/>
    <m/>
    <m/>
    <m/>
    <m/>
    <m/>
    <m/>
    <m/>
    <m/>
    <m/>
    <m/>
    <m/>
    <m/>
    <m/>
    <m/>
    <m/>
    <m/>
    <m/>
    <m/>
    <m/>
    <m/>
    <m/>
    <m/>
    <m/>
    <m/>
    <m/>
    <m/>
    <m/>
    <m/>
    <m/>
    <m/>
    <m/>
    <m/>
    <m/>
    <m/>
    <m/>
    <m/>
    <m/>
    <m/>
    <m/>
    <m/>
    <m/>
    <m/>
    <m/>
    <m/>
    <m/>
    <m/>
    <m/>
    <m/>
    <m/>
    <m/>
    <m/>
    <m/>
    <m/>
    <m/>
    <m/>
    <m/>
    <m/>
    <m/>
    <m/>
    <m/>
    <m/>
    <m/>
    <m/>
    <m/>
    <m/>
    <m/>
    <m/>
    <m/>
    <m/>
    <m/>
    <m/>
    <m/>
    <m/>
    <n v="2"/>
  </r>
  <r>
    <n v="465370258"/>
    <s v="GANPAT TULSHIRAM ADAGALE"/>
    <m/>
    <m/>
    <m/>
    <m/>
    <m/>
    <m/>
    <n v="5951"/>
    <n v="23695"/>
    <x v="3"/>
    <s v="FLOW"/>
    <x v="0"/>
    <x v="13"/>
    <n v="129581"/>
    <n v="712"/>
    <n v="0"/>
    <n v="3551"/>
    <s v="-"/>
    <s v="-"/>
    <s v="-"/>
    <s v="-"/>
    <s v="FLOW"/>
    <s v="-"/>
    <s v="-"/>
    <s v="-"/>
    <m/>
    <m/>
    <m/>
    <m/>
    <m/>
    <m/>
    <s v="SHIRUR"/>
    <m/>
    <m/>
    <m/>
    <n v="27958"/>
    <n v="129581"/>
    <n v="117"/>
    <m/>
    <n v="123"/>
    <s v="-"/>
    <n v="133"/>
    <n v="136"/>
    <n v="138"/>
    <n v="143"/>
    <n v="144"/>
    <s v="-"/>
    <s v="MH12XV4121"/>
    <s v="BULLET BATTALION 350 BLACK"/>
    <d v="2025-01-30T00:00:00"/>
    <n v="36"/>
    <s v="03.04.26"/>
    <s v="KAILASH ATKARI"/>
    <s v="-"/>
    <m/>
    <m/>
    <m/>
    <m/>
    <m/>
    <m/>
    <m/>
    <m/>
    <m/>
    <m/>
    <m/>
    <m/>
    <m/>
    <m/>
    <m/>
    <n v="1"/>
    <m/>
    <m/>
    <m/>
    <m/>
    <m/>
    <m/>
    <m/>
    <m/>
    <m/>
    <m/>
    <m/>
    <m/>
    <m/>
    <m/>
    <m/>
    <m/>
    <m/>
    <m/>
    <m/>
    <m/>
    <m/>
    <m/>
    <m/>
    <m/>
    <m/>
    <m/>
    <m/>
    <m/>
    <m/>
    <m/>
    <m/>
    <m/>
    <m/>
    <m/>
    <m/>
    <m/>
    <m/>
    <m/>
    <m/>
    <m/>
    <m/>
    <m/>
    <m/>
    <m/>
    <m/>
    <m/>
    <m/>
    <m/>
    <m/>
    <m/>
    <m/>
    <m/>
    <m/>
    <m/>
    <m/>
    <m/>
    <m/>
    <m/>
    <m/>
    <m/>
    <m/>
    <m/>
    <m/>
    <m/>
    <m/>
    <m/>
    <m/>
    <m/>
    <m/>
    <m/>
    <m/>
    <m/>
    <m/>
    <m/>
    <m/>
    <m/>
    <m/>
    <n v="1"/>
  </r>
  <r>
    <n v="466373007"/>
    <s v="LATA SHASHIKANT SHETE"/>
    <m/>
    <m/>
    <m/>
    <m/>
    <m/>
    <m/>
    <n v="4189"/>
    <n v="8374"/>
    <x v="4"/>
    <s v="FLOW"/>
    <x v="0"/>
    <x v="10"/>
    <n v="128814"/>
    <n v="275"/>
    <n v="0"/>
    <n v="3600"/>
    <s v="-"/>
    <s v="-"/>
    <s v="-"/>
    <s v="-"/>
    <s v="FLOW"/>
    <s v="-"/>
    <s v="-"/>
    <s v="-"/>
    <m/>
    <m/>
    <m/>
    <m/>
    <m/>
    <m/>
    <s v="NARAYAN GAON"/>
    <m/>
    <m/>
    <m/>
    <n v="12249"/>
    <n v="128814"/>
    <n v="55"/>
    <m/>
    <n v="61"/>
    <s v="-"/>
    <n v="71"/>
    <n v="74"/>
    <n v="76"/>
    <n v="81"/>
    <n v="82"/>
    <s v="-"/>
    <s v="MH14MM4064"/>
    <s v="SUZUKI GIXXER 150 SF 2"/>
    <d v="2025-06-21T00:00:00"/>
    <n v="48"/>
    <s v="03.04.26"/>
    <s v="KAILASH ATKARI"/>
    <s v="-"/>
    <m/>
    <m/>
    <m/>
    <m/>
    <m/>
    <m/>
    <m/>
    <m/>
    <m/>
    <m/>
    <m/>
    <m/>
    <m/>
    <m/>
    <m/>
    <m/>
    <m/>
    <m/>
    <n v="1"/>
    <m/>
    <m/>
    <m/>
    <m/>
    <m/>
    <m/>
    <m/>
    <m/>
    <m/>
    <m/>
    <m/>
    <m/>
    <m/>
    <m/>
    <m/>
    <m/>
    <m/>
    <m/>
    <m/>
    <m/>
    <m/>
    <m/>
    <m/>
    <m/>
    <m/>
    <m/>
    <m/>
    <m/>
    <m/>
    <m/>
    <m/>
    <m/>
    <m/>
    <m/>
    <m/>
    <m/>
    <m/>
    <m/>
    <m/>
    <m/>
    <m/>
    <m/>
    <m/>
    <m/>
    <m/>
    <m/>
    <m/>
    <m/>
    <m/>
    <m/>
    <m/>
    <m/>
    <m/>
    <m/>
    <m/>
    <m/>
    <m/>
    <m/>
    <m/>
    <m/>
    <m/>
    <m/>
    <m/>
    <m/>
    <m/>
    <m/>
    <m/>
    <m/>
    <m/>
    <m/>
    <m/>
    <m/>
    <m/>
    <m/>
    <n v="1"/>
  </r>
  <r>
    <n v="462452784"/>
    <s v="SHANKAR RAMCHANDRA GONATE"/>
    <s v="ONLINE"/>
    <s v="17.04.26"/>
    <n v="6100"/>
    <m/>
    <m/>
    <m/>
    <n v="5834"/>
    <n v="5619.25"/>
    <x v="2"/>
    <s v="STABLE"/>
    <x v="1"/>
    <x v="0"/>
    <n v="128211"/>
    <n v="106"/>
    <n v="0"/>
    <n v="2825.81"/>
    <s v="-"/>
    <s v="-"/>
    <s v="-"/>
    <s v="-"/>
    <s v="STABLE"/>
    <s v="PAID"/>
    <s v="-"/>
    <s v="-"/>
    <m/>
    <m/>
    <m/>
    <m/>
    <m/>
    <m/>
    <s v="JOVN"/>
    <m/>
    <m/>
    <m/>
    <n v="8551.06"/>
    <n v="128211"/>
    <n v="27"/>
    <m/>
    <n v="33"/>
    <s v="-"/>
    <n v="12"/>
    <n v="15"/>
    <n v="17"/>
    <n v="22"/>
    <n v="23"/>
    <s v="-"/>
    <s v="MH14LM4889"/>
    <s v="CLASSIC 350 HALCYON BLACK"/>
    <d v="2024-04-04T00:00:00"/>
    <n v="48"/>
    <s v="03.04.26"/>
    <s v="VIJAY NIKAM"/>
    <s v="-"/>
    <m/>
    <m/>
    <m/>
    <m/>
    <m/>
    <m/>
    <m/>
    <m/>
    <m/>
    <m/>
    <m/>
    <m/>
    <m/>
    <m/>
    <m/>
    <m/>
    <m/>
    <m/>
    <n v="1"/>
    <m/>
    <m/>
    <m/>
    <m/>
    <m/>
    <m/>
    <m/>
    <m/>
    <m/>
    <m/>
    <m/>
    <m/>
    <m/>
    <m/>
    <m/>
    <m/>
    <m/>
    <m/>
    <m/>
    <m/>
    <m/>
    <m/>
    <m/>
    <m/>
    <m/>
    <m/>
    <m/>
    <m/>
    <m/>
    <n v="1"/>
    <m/>
    <m/>
    <m/>
    <m/>
    <m/>
    <m/>
    <m/>
    <m/>
    <m/>
    <m/>
    <m/>
    <m/>
    <m/>
    <m/>
    <m/>
    <m/>
    <m/>
    <m/>
    <m/>
    <m/>
    <m/>
    <m/>
    <m/>
    <m/>
    <m/>
    <m/>
    <m/>
    <m/>
    <m/>
    <m/>
    <m/>
    <m/>
    <m/>
    <m/>
    <m/>
    <m/>
    <m/>
    <m/>
    <m/>
    <m/>
    <m/>
    <m/>
    <m/>
    <m/>
    <n v="2"/>
  </r>
  <r>
    <n v="466451184"/>
    <s v="KIRAN SHANTARAM DAUNDKAR"/>
    <s v="ONLINE"/>
    <s v="28.04.26"/>
    <n v="23522"/>
    <m/>
    <m/>
    <m/>
    <n v="4588"/>
    <n v="13693"/>
    <x v="5"/>
    <s v="RB"/>
    <x v="1"/>
    <x v="11"/>
    <n v="127742"/>
    <n v="464"/>
    <n v="0"/>
    <n v="3600"/>
    <s v="-"/>
    <s v="-"/>
    <s v="-"/>
    <s v="-"/>
    <s v="STABLE"/>
    <s v="PAID"/>
    <s v="-"/>
    <s v="-"/>
    <m/>
    <m/>
    <m/>
    <m/>
    <m/>
    <m/>
    <s v="RAJGURU NAGAR "/>
    <m/>
    <m/>
    <m/>
    <n v="17757"/>
    <n v="127742"/>
    <n v="86"/>
    <m/>
    <n v="61"/>
    <s v="-"/>
    <n v="71"/>
    <n v="74"/>
    <n v="76"/>
    <n v="81"/>
    <n v="82"/>
    <s v="-"/>
    <s v="MH14MN0336"/>
    <s v="TVS RONIN DS"/>
    <d v="2025-07-03T00:00:00"/>
    <n v="42"/>
    <s v="03.04.26"/>
    <s v="KAILASH ATKARI"/>
    <s v="-"/>
    <n v="1"/>
    <m/>
    <m/>
    <m/>
    <m/>
    <m/>
    <m/>
    <m/>
    <m/>
    <m/>
    <m/>
    <m/>
    <m/>
    <m/>
    <m/>
    <m/>
    <m/>
    <m/>
    <m/>
    <m/>
    <m/>
    <m/>
    <m/>
    <m/>
    <m/>
    <m/>
    <m/>
    <m/>
    <m/>
    <m/>
    <m/>
    <m/>
    <m/>
    <m/>
    <m/>
    <m/>
    <m/>
    <m/>
    <m/>
    <m/>
    <m/>
    <m/>
    <m/>
    <m/>
    <m/>
    <m/>
    <m/>
    <m/>
    <m/>
    <m/>
    <m/>
    <m/>
    <m/>
    <m/>
    <m/>
    <m/>
    <m/>
    <m/>
    <m/>
    <m/>
    <m/>
    <m/>
    <m/>
    <m/>
    <m/>
    <m/>
    <m/>
    <m/>
    <m/>
    <m/>
    <m/>
    <m/>
    <m/>
    <m/>
    <m/>
    <m/>
    <m/>
    <m/>
    <m/>
    <m/>
    <m/>
    <m/>
    <m/>
    <m/>
    <m/>
    <m/>
    <m/>
    <m/>
    <m/>
    <m/>
    <m/>
    <m/>
    <m/>
    <n v="1"/>
  </r>
  <r>
    <n v="467303731"/>
    <s v="ROHAN KAILAS WALANDE"/>
    <s v="ONLINE"/>
    <s v="29.04.26"/>
    <n v="7763"/>
    <m/>
    <m/>
    <m/>
    <n v="7218"/>
    <s v="-"/>
    <x v="0"/>
    <s v="STABLE"/>
    <x v="1"/>
    <x v="6"/>
    <n v="123564"/>
    <n v="92"/>
    <n v="0"/>
    <n v="0"/>
    <s v="-"/>
    <s v="-"/>
    <s v="-"/>
    <s v="-"/>
    <s v="STABLE"/>
    <s v="PAID"/>
    <s v="-"/>
    <s v="-"/>
    <m/>
    <m/>
    <m/>
    <m/>
    <m/>
    <m/>
    <s v="KHADACHI WADI"/>
    <m/>
    <m/>
    <m/>
    <m/>
    <n v="123564"/>
    <n v="0"/>
    <m/>
    <s v="-"/>
    <n v="10"/>
    <e v="#N/A"/>
    <e v="#N/A"/>
    <e v="#N/A"/>
    <e v="#N/A"/>
    <e v="#N/A"/>
    <s v="-"/>
    <m/>
    <m/>
    <s v="########"/>
    <n v="24"/>
    <s v="11.04.26"/>
    <s v="KAILASH ATKARI"/>
    <s v="-"/>
    <m/>
    <m/>
    <m/>
    <m/>
    <m/>
    <m/>
    <m/>
    <m/>
    <m/>
    <m/>
    <m/>
    <m/>
    <m/>
    <m/>
    <m/>
    <m/>
    <m/>
    <m/>
    <m/>
    <m/>
    <m/>
    <m/>
    <m/>
    <m/>
    <m/>
    <m/>
    <m/>
    <m/>
    <m/>
    <m/>
    <m/>
    <m/>
    <m/>
    <m/>
    <m/>
    <m/>
    <m/>
    <m/>
    <m/>
    <n v="1"/>
    <m/>
    <m/>
    <m/>
    <m/>
    <m/>
    <m/>
    <m/>
    <m/>
    <m/>
    <m/>
    <m/>
    <m/>
    <m/>
    <m/>
    <m/>
    <m/>
    <m/>
    <m/>
    <m/>
    <m/>
    <m/>
    <m/>
    <m/>
    <m/>
    <m/>
    <m/>
    <m/>
    <m/>
    <m/>
    <n v="1"/>
    <m/>
    <m/>
    <m/>
    <m/>
    <m/>
    <m/>
    <m/>
    <m/>
    <m/>
    <m/>
    <m/>
    <m/>
    <m/>
    <m/>
    <m/>
    <m/>
    <m/>
    <m/>
    <m/>
    <m/>
    <m/>
    <m/>
    <m/>
    <n v="2"/>
  </r>
  <r>
    <n v="460272739"/>
    <s v="VILAS NAMDEV GAIKWAD"/>
    <s v="COLLECT"/>
    <s v="29.04.26"/>
    <n v="6330"/>
    <m/>
    <m/>
    <m/>
    <n v="6595"/>
    <n v="6218"/>
    <x v="2"/>
    <s v="STABLE"/>
    <x v="1"/>
    <x v="15"/>
    <n v="123000"/>
    <n v="110"/>
    <n v="0"/>
    <n v="4050"/>
    <s v="-"/>
    <s v="-"/>
    <s v="-"/>
    <s v="-"/>
    <s v="STABLE"/>
    <s v="PAID"/>
    <s v="-"/>
    <s v="-"/>
    <m/>
    <m/>
    <m/>
    <m/>
    <m/>
    <m/>
    <s v="JANWADI"/>
    <m/>
    <m/>
    <m/>
    <n v="10378"/>
    <n v="123000"/>
    <n v="27"/>
    <m/>
    <n v="33"/>
    <s v="-"/>
    <n v="43"/>
    <n v="46"/>
    <n v="48"/>
    <n v="53"/>
    <n v="54"/>
    <s v="-"/>
    <s v="MH12WB3507"/>
    <s v="METEOR 350 STELLAR PURE BLACK"/>
    <d v="2023-10-23T00:00:00"/>
    <n v="48"/>
    <s v="03.04.26"/>
    <s v="VIJAY NIKAM"/>
    <s v="-"/>
    <m/>
    <m/>
    <m/>
    <m/>
    <m/>
    <m/>
    <n v="1"/>
    <m/>
    <m/>
    <m/>
    <m/>
    <m/>
    <m/>
    <m/>
    <m/>
    <m/>
    <m/>
    <m/>
    <m/>
    <m/>
    <m/>
    <m/>
    <m/>
    <m/>
    <m/>
    <m/>
    <m/>
    <m/>
    <m/>
    <m/>
    <m/>
    <m/>
    <m/>
    <m/>
    <m/>
    <m/>
    <m/>
    <m/>
    <m/>
    <m/>
    <m/>
    <m/>
    <m/>
    <m/>
    <m/>
    <m/>
    <m/>
    <m/>
    <m/>
    <m/>
    <m/>
    <m/>
    <m/>
    <m/>
    <m/>
    <m/>
    <m/>
    <m/>
    <m/>
    <m/>
    <m/>
    <m/>
    <m/>
    <m/>
    <m/>
    <m/>
    <m/>
    <m/>
    <m/>
    <m/>
    <m/>
    <m/>
    <m/>
    <m/>
    <m/>
    <m/>
    <m/>
    <m/>
    <m/>
    <m/>
    <m/>
    <m/>
    <m/>
    <m/>
    <n v="2"/>
    <m/>
    <m/>
    <m/>
    <m/>
    <m/>
    <m/>
    <m/>
    <m/>
    <n v="3"/>
  </r>
  <r>
    <n v="463860514"/>
    <s v="MANASI SANTOSH SHINDE"/>
    <s v="ONLINE"/>
    <s v="21.04.26"/>
    <n v="5121"/>
    <m/>
    <m/>
    <m/>
    <n v="5026"/>
    <n v="5015"/>
    <x v="2"/>
    <s v="STABLE"/>
    <x v="1"/>
    <x v="1"/>
    <n v="122368"/>
    <n v="92"/>
    <n v="0"/>
    <n v="5378"/>
    <s v="-"/>
    <s v="-"/>
    <s v="-"/>
    <s v="-"/>
    <s v="STABLE"/>
    <s v="PAID"/>
    <s v="-"/>
    <s v="-"/>
    <m/>
    <m/>
    <m/>
    <m/>
    <m/>
    <m/>
    <s v="CHINCHWAD"/>
    <m/>
    <m/>
    <m/>
    <m/>
    <n v="122368"/>
    <n v="27"/>
    <m/>
    <s v="-"/>
    <s v="-"/>
    <n v="43"/>
    <n v="46"/>
    <n v="17"/>
    <n v="22"/>
    <n v="23"/>
    <s v="-"/>
    <m/>
    <s v="PIAGGIO VESPA SXL 149 ABS RACING 60"/>
    <d v="2024-08-26T00:00:00"/>
    <n v="48"/>
    <s v="11.04.26"/>
    <s v="KAILASH ATKARI"/>
    <s v="-"/>
    <m/>
    <m/>
    <m/>
    <m/>
    <m/>
    <m/>
    <m/>
    <m/>
    <m/>
    <m/>
    <m/>
    <m/>
    <m/>
    <m/>
    <m/>
    <m/>
    <m/>
    <m/>
    <m/>
    <m/>
    <m/>
    <m/>
    <m/>
    <m/>
    <m/>
    <m/>
    <m/>
    <m/>
    <m/>
    <m/>
    <m/>
    <m/>
    <m/>
    <m/>
    <m/>
    <m/>
    <n v="1"/>
    <m/>
    <m/>
    <m/>
    <m/>
    <m/>
    <m/>
    <m/>
    <m/>
    <m/>
    <m/>
    <m/>
    <m/>
    <m/>
    <m/>
    <n v="1"/>
    <m/>
    <m/>
    <m/>
    <m/>
    <m/>
    <m/>
    <m/>
    <m/>
    <m/>
    <m/>
    <m/>
    <m/>
    <m/>
    <m/>
    <n v="1"/>
    <m/>
    <m/>
    <m/>
    <m/>
    <m/>
    <m/>
    <m/>
    <m/>
    <m/>
    <m/>
    <m/>
    <m/>
    <m/>
    <m/>
    <m/>
    <m/>
    <m/>
    <m/>
    <m/>
    <m/>
    <m/>
    <m/>
    <m/>
    <m/>
    <m/>
    <m/>
    <n v="3"/>
  </r>
  <r>
    <n v="463651166"/>
    <s v="EHSAN ANSARI"/>
    <s v="ONLINE"/>
    <s v="17.04.26"/>
    <n v="7803"/>
    <m/>
    <m/>
    <m/>
    <n v="7589"/>
    <n v="6678"/>
    <x v="2"/>
    <s v="STABLE"/>
    <x v="1"/>
    <x v="9"/>
    <n v="122332"/>
    <n v="84"/>
    <n v="0"/>
    <n v="3150"/>
    <s v="-"/>
    <s v="-"/>
    <s v="-"/>
    <s v="-"/>
    <s v="STABLE"/>
    <s v="PAID"/>
    <s v="-"/>
    <s v="-"/>
    <m/>
    <m/>
    <m/>
    <m/>
    <m/>
    <m/>
    <s v="PORWAL ROAD"/>
    <m/>
    <m/>
    <m/>
    <m/>
    <n v="122332"/>
    <n v="27"/>
    <m/>
    <s v="-"/>
    <s v="-"/>
    <n v="12"/>
    <n v="15"/>
    <n v="17"/>
    <n v="22"/>
    <n v="23"/>
    <s v="-"/>
    <s v="MH12XB4004"/>
    <s v="BULLET 350 BLACK GOLD"/>
    <d v="2024-08-03T00:00:00"/>
    <n v="36"/>
    <s v="11.04.26"/>
    <s v="VIJAY NIKAM"/>
    <s v="-"/>
    <m/>
    <m/>
    <m/>
    <m/>
    <m/>
    <m/>
    <m/>
    <m/>
    <m/>
    <m/>
    <m/>
    <m/>
    <m/>
    <m/>
    <m/>
    <m/>
    <m/>
    <m/>
    <m/>
    <m/>
    <m/>
    <m/>
    <m/>
    <m/>
    <m/>
    <m/>
    <m/>
    <m/>
    <m/>
    <m/>
    <m/>
    <m/>
    <m/>
    <m/>
    <m/>
    <m/>
    <m/>
    <m/>
    <m/>
    <m/>
    <m/>
    <m/>
    <m/>
    <m/>
    <m/>
    <n v="1"/>
    <m/>
    <m/>
    <m/>
    <m/>
    <m/>
    <m/>
    <m/>
    <m/>
    <m/>
    <m/>
    <m/>
    <m/>
    <m/>
    <m/>
    <m/>
    <m/>
    <m/>
    <m/>
    <m/>
    <m/>
    <m/>
    <m/>
    <m/>
    <m/>
    <m/>
    <m/>
    <m/>
    <m/>
    <m/>
    <m/>
    <m/>
    <m/>
    <m/>
    <m/>
    <m/>
    <m/>
    <m/>
    <m/>
    <m/>
    <m/>
    <m/>
    <m/>
    <m/>
    <m/>
    <m/>
    <m/>
    <m/>
    <n v="1"/>
  </r>
  <r>
    <n v="467109850"/>
    <s v="ANITA MANOHAR HUNDARE"/>
    <m/>
    <m/>
    <n v="3014"/>
    <m/>
    <m/>
    <m/>
    <n v="4900"/>
    <n v="0"/>
    <x v="0"/>
    <s v="STABLE"/>
    <x v="1"/>
    <x v="3"/>
    <n v="122266"/>
    <n v="11"/>
    <n v="0"/>
    <n v="450"/>
    <s v="-"/>
    <s v="-"/>
    <s v="-"/>
    <s v="-"/>
    <s v="STABLE"/>
    <s v="PAID"/>
    <s v="-"/>
    <s v="-"/>
    <m/>
    <m/>
    <m/>
    <m/>
    <m/>
    <m/>
    <m/>
    <m/>
    <m/>
    <m/>
    <n v="0"/>
    <n v="122266"/>
    <n v="1"/>
    <m/>
    <m/>
    <m/>
    <m/>
    <e v="#N/A"/>
    <e v="#N/A"/>
    <e v="#N/A"/>
    <e v="#N/A"/>
    <s v="-"/>
    <s v="MH14MW2221"/>
    <n v="103316"/>
    <d v="2025-10-18T00:00:00"/>
    <n v="36"/>
    <s v="17.04.26"/>
    <m/>
    <s v="-"/>
    <m/>
    <m/>
    <m/>
    <m/>
    <m/>
    <m/>
    <m/>
    <m/>
    <m/>
    <m/>
    <m/>
    <m/>
    <m/>
    <m/>
    <m/>
    <m/>
    <m/>
    <m/>
    <m/>
    <m/>
    <m/>
    <m/>
    <m/>
    <m/>
    <m/>
    <m/>
    <m/>
    <m/>
    <m/>
    <m/>
    <m/>
    <m/>
    <m/>
    <m/>
    <m/>
    <m/>
    <m/>
    <m/>
    <m/>
    <m/>
    <m/>
    <m/>
    <m/>
    <m/>
    <m/>
    <m/>
    <m/>
    <m/>
    <m/>
    <m/>
    <m/>
    <m/>
    <m/>
    <m/>
    <m/>
    <m/>
    <m/>
    <m/>
    <m/>
    <m/>
    <m/>
    <m/>
    <m/>
    <m/>
    <m/>
    <m/>
    <m/>
    <m/>
    <m/>
    <n v="1"/>
    <m/>
    <m/>
    <m/>
    <m/>
    <m/>
    <m/>
    <m/>
    <m/>
    <m/>
    <m/>
    <m/>
    <m/>
    <m/>
    <m/>
    <m/>
    <m/>
    <m/>
    <m/>
    <m/>
    <m/>
    <m/>
    <m/>
    <m/>
    <n v="1"/>
  </r>
  <r>
    <n v="460986849"/>
    <s v="SHUBHAM SANTOSH ZENDE"/>
    <s v="ONLINE"/>
    <s v="28.04.26"/>
    <n v="6657"/>
    <m/>
    <m/>
    <m/>
    <n v="6377"/>
    <n v="5996"/>
    <x v="2"/>
    <s v="STABLE"/>
    <x v="1"/>
    <x v="11"/>
    <n v="120910"/>
    <n v="137"/>
    <n v="0"/>
    <n v="1800"/>
    <s v="-"/>
    <s v="-"/>
    <s v="-"/>
    <s v="-"/>
    <s v="STABLE"/>
    <s v="PAID"/>
    <s v="-"/>
    <s v="-"/>
    <m/>
    <m/>
    <m/>
    <m/>
    <m/>
    <m/>
    <s v="PEER"/>
    <m/>
    <m/>
    <m/>
    <n v="7933"/>
    <n v="120910"/>
    <n v="27"/>
    <m/>
    <n v="33"/>
    <s v="-"/>
    <n v="43"/>
    <n v="46"/>
    <n v="48"/>
    <n v="53"/>
    <n v="54"/>
    <s v="-"/>
    <s v="MH14LG0053"/>
    <s v="BULLET 350 THE STANDARD BLACK"/>
    <d v="2023-12-04T00:00:00"/>
    <n v="48"/>
    <s v="03.04.26"/>
    <s v="KAILASH ATKARI"/>
    <s v="-"/>
    <m/>
    <m/>
    <m/>
    <m/>
    <m/>
    <m/>
    <m/>
    <m/>
    <m/>
    <m/>
    <m/>
    <m/>
    <m/>
    <m/>
    <m/>
    <n v="1"/>
    <m/>
    <m/>
    <m/>
    <m/>
    <m/>
    <m/>
    <m/>
    <m/>
    <m/>
    <m/>
    <m/>
    <m/>
    <m/>
    <m/>
    <m/>
    <m/>
    <m/>
    <m/>
    <m/>
    <m/>
    <m/>
    <m/>
    <m/>
    <m/>
    <m/>
    <m/>
    <m/>
    <m/>
    <m/>
    <m/>
    <m/>
    <m/>
    <m/>
    <m/>
    <m/>
    <m/>
    <m/>
    <m/>
    <m/>
    <m/>
    <m/>
    <m/>
    <m/>
    <m/>
    <m/>
    <m/>
    <m/>
    <m/>
    <m/>
    <m/>
    <m/>
    <m/>
    <m/>
    <m/>
    <m/>
    <m/>
    <m/>
    <m/>
    <m/>
    <m/>
    <m/>
    <m/>
    <m/>
    <m/>
    <m/>
    <m/>
    <m/>
    <m/>
    <m/>
    <m/>
    <m/>
    <m/>
    <m/>
    <m/>
    <m/>
    <m/>
    <m/>
    <n v="1"/>
  </r>
  <r>
    <n v="467186767"/>
    <s v="ANIKET BHANUDAS YELWANDE"/>
    <m/>
    <m/>
    <m/>
    <m/>
    <m/>
    <s v="BANK STABLE 27"/>
    <n v="4743"/>
    <n v="0"/>
    <x v="0"/>
    <s v="STABLE"/>
    <x v="1"/>
    <x v="11"/>
    <n v="120888"/>
    <n v="0"/>
    <n v="0"/>
    <n v="900"/>
    <s v="-"/>
    <s v="-"/>
    <s v="-"/>
    <s v="-"/>
    <s v="STABLE"/>
    <s v="PAID"/>
    <s v="-"/>
    <s v="-"/>
    <m/>
    <m/>
    <m/>
    <m/>
    <m/>
    <m/>
    <s v="NIGHOJE"/>
    <m/>
    <m/>
    <m/>
    <n v="0"/>
    <n v="120888"/>
    <n v="2"/>
    <m/>
    <m/>
    <m/>
    <e v="#N/A"/>
    <e v="#N/A"/>
    <e v="#N/A"/>
    <e v="#N/A"/>
    <e v="#N/A"/>
    <s v="-"/>
    <s v="MH14MW4446"/>
    <s v="VESPA."/>
    <d v="2025-10-29T00:00:00"/>
    <n v="36"/>
    <s v="16.04.26"/>
    <m/>
    <s v="-"/>
    <m/>
    <m/>
    <m/>
    <m/>
    <m/>
    <m/>
    <m/>
    <m/>
    <m/>
    <m/>
    <m/>
    <m/>
    <m/>
    <m/>
    <m/>
    <m/>
    <m/>
    <m/>
    <m/>
    <m/>
    <m/>
    <m/>
    <m/>
    <m/>
    <m/>
    <m/>
    <m/>
    <m/>
    <m/>
    <m/>
    <m/>
    <m/>
    <m/>
    <m/>
    <m/>
    <m/>
    <m/>
    <m/>
    <m/>
    <m/>
    <m/>
    <m/>
    <m/>
    <m/>
    <m/>
    <m/>
    <m/>
    <m/>
    <m/>
    <m/>
    <m/>
    <m/>
    <m/>
    <m/>
    <m/>
    <m/>
    <m/>
    <m/>
    <m/>
    <m/>
    <m/>
    <m/>
    <m/>
    <m/>
    <m/>
    <m/>
    <m/>
    <m/>
    <m/>
    <m/>
    <m/>
    <m/>
    <m/>
    <m/>
    <m/>
    <m/>
    <m/>
    <m/>
    <m/>
    <m/>
    <m/>
    <m/>
    <m/>
    <m/>
    <m/>
    <m/>
    <m/>
    <m/>
    <m/>
    <m/>
    <m/>
    <m/>
    <m/>
    <n v="0"/>
  </r>
  <r>
    <n v="458321906"/>
    <s v="JAYPAL RAGHU KAMBLE"/>
    <s v="ONLINE"/>
    <s v="04.04.26"/>
    <n v="7610"/>
    <m/>
    <m/>
    <m/>
    <n v="7527"/>
    <n v="22568"/>
    <x v="5"/>
    <s v="STABLE"/>
    <x v="1"/>
    <x v="1"/>
    <n v="120420"/>
    <s v="-"/>
    <n v="0"/>
    <n v="1800"/>
    <s v="-"/>
    <s v="-"/>
    <s v="-"/>
    <s v="-"/>
    <s v="STABLE"/>
    <s v="PAID"/>
    <s v="-"/>
    <s v="-"/>
    <m/>
    <m/>
    <m/>
    <m/>
    <m/>
    <m/>
    <s v="CHIKHALI"/>
    <m/>
    <m/>
    <m/>
    <m/>
    <n v="120420"/>
    <m/>
    <m/>
    <m/>
    <s v="-"/>
    <n v="71"/>
    <n v="74"/>
    <n v="76"/>
    <n v="81"/>
    <n v="82"/>
    <m/>
    <s v="MH14KV8147"/>
    <s v="CLASSIC SIGNALS 350 DESERT SAND"/>
    <d v="2023-05-30T00:00:00"/>
    <n v="48"/>
    <s v="11.04.26"/>
    <m/>
    <s v="-"/>
    <m/>
    <m/>
    <m/>
    <m/>
    <m/>
    <m/>
    <m/>
    <m/>
    <m/>
    <m/>
    <m/>
    <m/>
    <m/>
    <m/>
    <m/>
    <m/>
    <m/>
    <m/>
    <m/>
    <m/>
    <m/>
    <m/>
    <m/>
    <m/>
    <m/>
    <m/>
    <m/>
    <m/>
    <m/>
    <m/>
    <m/>
    <m/>
    <m/>
    <m/>
    <m/>
    <m/>
    <m/>
    <m/>
    <m/>
    <n v="1"/>
    <m/>
    <m/>
    <m/>
    <m/>
    <m/>
    <m/>
    <m/>
    <m/>
    <m/>
    <m/>
    <m/>
    <m/>
    <m/>
    <m/>
    <m/>
    <m/>
    <m/>
    <m/>
    <m/>
    <m/>
    <m/>
    <m/>
    <m/>
    <m/>
    <m/>
    <m/>
    <m/>
    <m/>
    <m/>
    <m/>
    <m/>
    <m/>
    <m/>
    <m/>
    <m/>
    <m/>
    <m/>
    <m/>
    <m/>
    <m/>
    <m/>
    <m/>
    <m/>
    <m/>
    <m/>
    <m/>
    <m/>
    <m/>
    <m/>
    <m/>
    <m/>
    <m/>
    <m/>
    <n v="1"/>
  </r>
  <r>
    <n v="463352388"/>
    <s v="ASHUTOSH KUMAR JHA"/>
    <m/>
    <m/>
    <m/>
    <m/>
    <m/>
    <s v="BANK STABLE 27"/>
    <n v="7290"/>
    <n v="19623.830000000002"/>
    <x v="5"/>
    <s v="STABLE"/>
    <x v="1"/>
    <x v="12"/>
    <n v="119728.83"/>
    <n v="861"/>
    <n v="0"/>
    <n v="4500"/>
    <s v="-"/>
    <s v="-"/>
    <s v="-"/>
    <s v="-"/>
    <s v="FLOW"/>
    <s v="PAID"/>
    <s v="-"/>
    <s v="-"/>
    <m/>
    <m/>
    <m/>
    <m/>
    <m/>
    <m/>
    <s v="MAAN"/>
    <m/>
    <m/>
    <m/>
    <n v="24984.83"/>
    <n v="119728.83"/>
    <n v="86"/>
    <m/>
    <n v="92"/>
    <s v="-"/>
    <n v="102"/>
    <n v="105"/>
    <n v="107"/>
    <n v="81"/>
    <n v="82"/>
    <s v="-"/>
    <s v="MH14LR2633"/>
    <s v="CB350 RS MONOTONE"/>
    <d v="2024-06-30T00:00:00"/>
    <n v="36"/>
    <s v="03.04.26"/>
    <s v="KAILASH ATKARI"/>
    <s v="-"/>
    <m/>
    <m/>
    <m/>
    <m/>
    <m/>
    <m/>
    <n v="1"/>
    <m/>
    <m/>
    <m/>
    <m/>
    <m/>
    <m/>
    <m/>
    <m/>
    <m/>
    <m/>
    <m/>
    <m/>
    <m/>
    <m/>
    <m/>
    <m/>
    <m/>
    <m/>
    <m/>
    <m/>
    <m/>
    <m/>
    <m/>
    <m/>
    <m/>
    <m/>
    <m/>
    <m/>
    <m/>
    <m/>
    <m/>
    <m/>
    <m/>
    <m/>
    <m/>
    <m/>
    <m/>
    <m/>
    <m/>
    <m/>
    <m/>
    <m/>
    <m/>
    <m/>
    <m/>
    <m/>
    <m/>
    <m/>
    <m/>
    <m/>
    <m/>
    <m/>
    <m/>
    <m/>
    <m/>
    <m/>
    <m/>
    <m/>
    <m/>
    <m/>
    <m/>
    <m/>
    <m/>
    <m/>
    <m/>
    <m/>
    <m/>
    <m/>
    <m/>
    <m/>
    <m/>
    <m/>
    <m/>
    <m/>
    <m/>
    <m/>
    <m/>
    <m/>
    <m/>
    <m/>
    <m/>
    <m/>
    <m/>
    <m/>
    <m/>
    <m/>
    <n v="1"/>
  </r>
  <r>
    <n v="460026902"/>
    <s v="ANANAD VAIJINATH KALVATKAR"/>
    <s v="ONLINE"/>
    <s v="29.04.26"/>
    <n v="7003"/>
    <m/>
    <m/>
    <m/>
    <n v="6829"/>
    <n v="6018.14"/>
    <x v="2"/>
    <s v="STABLE"/>
    <x v="1"/>
    <x v="14"/>
    <n v="119205.97"/>
    <n v="145"/>
    <n v="0"/>
    <n v="4950"/>
    <s v="-"/>
    <s v="-"/>
    <s v="-"/>
    <s v="-"/>
    <s v="STABLE"/>
    <s v="PAID"/>
    <s v="-"/>
    <s v="-"/>
    <m/>
    <m/>
    <m/>
    <m/>
    <m/>
    <m/>
    <s v="SADUMBARE"/>
    <m/>
    <m/>
    <m/>
    <n v="11113.14"/>
    <n v="119205.97"/>
    <n v="27"/>
    <m/>
    <n v="33"/>
    <s v="-"/>
    <n v="43"/>
    <n v="46"/>
    <n v="48"/>
    <n v="53"/>
    <n v="54"/>
    <s v="-"/>
    <s v="MH14LC3427"/>
    <s v="RE CLASSIC 350 EFI REDDITCH RED"/>
    <d v="2023-10-07T00:00:00"/>
    <n v="48"/>
    <s v="03.04.26"/>
    <s v="VIJAY NIKAM"/>
    <s v="-"/>
    <m/>
    <m/>
    <m/>
    <m/>
    <m/>
    <m/>
    <m/>
    <m/>
    <m/>
    <m/>
    <m/>
    <m/>
    <m/>
    <m/>
    <m/>
    <n v="1"/>
    <m/>
    <m/>
    <m/>
    <m/>
    <m/>
    <m/>
    <m/>
    <m/>
    <m/>
    <m/>
    <m/>
    <m/>
    <m/>
    <m/>
    <m/>
    <m/>
    <m/>
    <m/>
    <m/>
    <m/>
    <n v="1"/>
    <m/>
    <m/>
    <m/>
    <m/>
    <m/>
    <m/>
    <m/>
    <m/>
    <m/>
    <m/>
    <m/>
    <m/>
    <m/>
    <m/>
    <m/>
    <m/>
    <m/>
    <m/>
    <m/>
    <m/>
    <n v="1"/>
    <m/>
    <m/>
    <m/>
    <m/>
    <m/>
    <m/>
    <m/>
    <m/>
    <m/>
    <m/>
    <m/>
    <m/>
    <m/>
    <m/>
    <m/>
    <m/>
    <m/>
    <m/>
    <m/>
    <m/>
    <m/>
    <m/>
    <m/>
    <m/>
    <m/>
    <m/>
    <n v="1"/>
    <m/>
    <m/>
    <m/>
    <m/>
    <m/>
    <m/>
    <m/>
    <m/>
    <n v="4"/>
  </r>
  <r>
    <n v="466598110"/>
    <s v="KEDAR MADHUKAR JAGTAP"/>
    <s v="ONLINE"/>
    <s v="22.04.26"/>
    <n v="8000"/>
    <m/>
    <m/>
    <m/>
    <n v="7689"/>
    <n v="3324.34"/>
    <x v="2"/>
    <s v="STABLE"/>
    <x v="1"/>
    <x v="12"/>
    <n v="118146.34"/>
    <n v="0"/>
    <n v="0"/>
    <n v="450"/>
    <s v="-"/>
    <s v="-"/>
    <s v="-"/>
    <s v="-"/>
    <s v="STABLE"/>
    <s v="PAID"/>
    <s v="-"/>
    <s v="-"/>
    <m/>
    <m/>
    <m/>
    <m/>
    <m/>
    <m/>
    <s v="WAKAD"/>
    <m/>
    <m/>
    <m/>
    <m/>
    <n v="118146.34"/>
    <n v="27"/>
    <m/>
    <s v="-"/>
    <s v="-"/>
    <n v="43"/>
    <n v="46"/>
    <n v="48"/>
    <n v="22"/>
    <n v="23"/>
    <s v="-"/>
    <s v="MH11DW7419"/>
    <s v="HONDA UNICORN 2B"/>
    <d v="2025-07-29T00:00:00"/>
    <n v="24"/>
    <s v="11.04.26"/>
    <s v="KAILASH ATKARI"/>
    <s v="-"/>
    <m/>
    <m/>
    <m/>
    <m/>
    <m/>
    <m/>
    <m/>
    <m/>
    <m/>
    <m/>
    <m/>
    <m/>
    <m/>
    <m/>
    <m/>
    <m/>
    <m/>
    <m/>
    <m/>
    <m/>
    <m/>
    <m/>
    <m/>
    <m/>
    <m/>
    <m/>
    <m/>
    <m/>
    <m/>
    <m/>
    <m/>
    <m/>
    <m/>
    <m/>
    <m/>
    <m/>
    <n v="1"/>
    <m/>
    <m/>
    <m/>
    <m/>
    <m/>
    <m/>
    <m/>
    <m/>
    <m/>
    <m/>
    <m/>
    <m/>
    <m/>
    <m/>
    <m/>
    <m/>
    <m/>
    <m/>
    <m/>
    <m/>
    <m/>
    <m/>
    <m/>
    <m/>
    <m/>
    <m/>
    <m/>
    <m/>
    <m/>
    <m/>
    <m/>
    <m/>
    <m/>
    <m/>
    <m/>
    <m/>
    <m/>
    <m/>
    <m/>
    <m/>
    <m/>
    <m/>
    <m/>
    <m/>
    <m/>
    <m/>
    <m/>
    <m/>
    <m/>
    <m/>
    <m/>
    <m/>
    <m/>
    <m/>
    <m/>
    <m/>
    <n v="1"/>
  </r>
  <r>
    <n v="460466165"/>
    <s v="RITHIK MOHAN GAWALI"/>
    <s v="ONLINE"/>
    <s v="30.04.26"/>
    <n v="6300"/>
    <m/>
    <m/>
    <m/>
    <n v="5868"/>
    <n v="14812"/>
    <x v="5"/>
    <s v="STABLE"/>
    <x v="1"/>
    <x v="7"/>
    <n v="117122"/>
    <n v="468"/>
    <n v="0"/>
    <n v="4950"/>
    <s v="-"/>
    <s v="-"/>
    <s v="-"/>
    <s v="-"/>
    <s v="STABLE"/>
    <s v="PAID"/>
    <s v="-"/>
    <s v="-"/>
    <m/>
    <m/>
    <m/>
    <m/>
    <m/>
    <m/>
    <s v="KHADKI"/>
    <m/>
    <m/>
    <m/>
    <n v="20230"/>
    <n v="117122"/>
    <n v="86"/>
    <m/>
    <n v="92"/>
    <s v="-"/>
    <n v="102"/>
    <n v="105"/>
    <n v="107"/>
    <n v="112"/>
    <n v="113"/>
    <s v="-"/>
    <s v="MH12WC4429"/>
    <s v="CLASSIC 350 CHROME RED"/>
    <d v="2023-11-04T00:00:00"/>
    <n v="48"/>
    <s v="03.04.26"/>
    <s v="KAILASH ATKARI"/>
    <s v="-"/>
    <m/>
    <m/>
    <m/>
    <m/>
    <m/>
    <m/>
    <m/>
    <m/>
    <m/>
    <n v="1"/>
    <m/>
    <m/>
    <m/>
    <m/>
    <m/>
    <m/>
    <m/>
    <m/>
    <n v="1"/>
    <m/>
    <m/>
    <m/>
    <m/>
    <m/>
    <m/>
    <m/>
    <m/>
    <m/>
    <m/>
    <m/>
    <m/>
    <m/>
    <m/>
    <m/>
    <m/>
    <m/>
    <n v="1"/>
    <m/>
    <m/>
    <m/>
    <m/>
    <m/>
    <m/>
    <m/>
    <m/>
    <m/>
    <m/>
    <m/>
    <m/>
    <m/>
    <m/>
    <m/>
    <m/>
    <m/>
    <m/>
    <m/>
    <m/>
    <n v="1"/>
    <m/>
    <m/>
    <m/>
    <m/>
    <m/>
    <m/>
    <m/>
    <m/>
    <n v="1"/>
    <m/>
    <m/>
    <m/>
    <m/>
    <m/>
    <n v="1"/>
    <m/>
    <m/>
    <m/>
    <m/>
    <m/>
    <m/>
    <m/>
    <m/>
    <m/>
    <m/>
    <m/>
    <m/>
    <m/>
    <m/>
    <m/>
    <m/>
    <m/>
    <m/>
    <m/>
    <m/>
    <n v="6"/>
  </r>
  <r>
    <n v="463175321"/>
    <s v="SUFIYANA SALAUDDIN MULLA"/>
    <m/>
    <m/>
    <m/>
    <m/>
    <m/>
    <m/>
    <n v="4618"/>
    <n v="22678"/>
    <x v="6"/>
    <s v="FLOW"/>
    <x v="0"/>
    <x v="2"/>
    <n v="117051"/>
    <n v="911"/>
    <n v="0"/>
    <n v="5077.3500000000004"/>
    <s v="-"/>
    <s v="-"/>
    <s v="-"/>
    <s v="-"/>
    <s v="FLOW"/>
    <s v="-"/>
    <s v="-"/>
    <s v="-"/>
    <m/>
    <m/>
    <m/>
    <m/>
    <m/>
    <m/>
    <s v="KATRAJ"/>
    <m/>
    <m/>
    <m/>
    <n v="28666.35"/>
    <n v="117051"/>
    <n v="147"/>
    <m/>
    <n v="153"/>
    <s v="-"/>
    <n v="163"/>
    <n v="166"/>
    <n v="168"/>
    <n v="173"/>
    <n v="174"/>
    <s v="-"/>
    <s v="MH12WW0920"/>
    <s v="PIAGGIO VESPA SXL 125 CBS RACING 60"/>
    <d v="2024-06-11T00:00:00"/>
    <n v="48"/>
    <s v="03.04.26"/>
    <s v="VIJAY NIKAM"/>
    <s v="-"/>
    <m/>
    <m/>
    <m/>
    <m/>
    <m/>
    <m/>
    <m/>
    <m/>
    <m/>
    <n v="1"/>
    <m/>
    <m/>
    <m/>
    <m/>
    <m/>
    <m/>
    <m/>
    <m/>
    <m/>
    <m/>
    <m/>
    <m/>
    <m/>
    <m/>
    <m/>
    <m/>
    <m/>
    <m/>
    <m/>
    <m/>
    <m/>
    <m/>
    <m/>
    <m/>
    <m/>
    <m/>
    <m/>
    <m/>
    <m/>
    <m/>
    <m/>
    <m/>
    <m/>
    <m/>
    <m/>
    <m/>
    <m/>
    <m/>
    <m/>
    <m/>
    <m/>
    <m/>
    <m/>
    <m/>
    <m/>
    <m/>
    <m/>
    <m/>
    <m/>
    <m/>
    <m/>
    <m/>
    <m/>
    <m/>
    <m/>
    <m/>
    <m/>
    <m/>
    <m/>
    <m/>
    <m/>
    <m/>
    <m/>
    <m/>
    <m/>
    <m/>
    <m/>
    <m/>
    <m/>
    <m/>
    <m/>
    <m/>
    <m/>
    <m/>
    <m/>
    <m/>
    <m/>
    <m/>
    <m/>
    <m/>
    <m/>
    <m/>
    <m/>
    <n v="1"/>
  </r>
  <r>
    <n v="462692295"/>
    <s v="PETENINUO PFITHU"/>
    <m/>
    <m/>
    <m/>
    <m/>
    <m/>
    <m/>
    <n v="5068"/>
    <n v="10062"/>
    <x v="4"/>
    <s v="FLOW"/>
    <x v="0"/>
    <x v="12"/>
    <n v="116146"/>
    <n v="310"/>
    <n v="0"/>
    <n v="1800"/>
    <s v="-"/>
    <s v="-"/>
    <s v="-"/>
    <s v="-"/>
    <s v="STABLE"/>
    <s v="-"/>
    <s v="-"/>
    <s v="-"/>
    <m/>
    <m/>
    <m/>
    <m/>
    <m/>
    <m/>
    <s v="WAKAD"/>
    <m/>
    <m/>
    <m/>
    <n v="12172"/>
    <n v="116146"/>
    <n v="55"/>
    <m/>
    <n v="61"/>
    <s v="-"/>
    <n v="71"/>
    <n v="74"/>
    <n v="76"/>
    <n v="81"/>
    <n v="82"/>
    <s v="-"/>
    <s v="MH14LN2332"/>
    <s v="SUZUKI GIXXER 150 SF"/>
    <d v="2024-04-25T00:00:00"/>
    <n v="48"/>
    <s v="03.04.26"/>
    <s v="KAILASH ATKARI"/>
    <s v="-"/>
    <m/>
    <m/>
    <m/>
    <m/>
    <m/>
    <m/>
    <n v="1"/>
    <m/>
    <m/>
    <m/>
    <m/>
    <m/>
    <m/>
    <m/>
    <m/>
    <m/>
    <m/>
    <m/>
    <m/>
    <m/>
    <m/>
    <m/>
    <m/>
    <m/>
    <m/>
    <m/>
    <m/>
    <m/>
    <m/>
    <m/>
    <m/>
    <m/>
    <m/>
    <m/>
    <m/>
    <m/>
    <m/>
    <m/>
    <m/>
    <m/>
    <m/>
    <m/>
    <m/>
    <m/>
    <m/>
    <m/>
    <m/>
    <m/>
    <m/>
    <m/>
    <m/>
    <m/>
    <m/>
    <m/>
    <m/>
    <m/>
    <m/>
    <m/>
    <m/>
    <m/>
    <m/>
    <m/>
    <m/>
    <m/>
    <m/>
    <m/>
    <m/>
    <m/>
    <m/>
    <m/>
    <m/>
    <m/>
    <m/>
    <m/>
    <m/>
    <m/>
    <m/>
    <m/>
    <m/>
    <m/>
    <m/>
    <m/>
    <m/>
    <m/>
    <m/>
    <m/>
    <m/>
    <m/>
    <m/>
    <m/>
    <m/>
    <m/>
    <m/>
    <n v="1"/>
  </r>
  <r>
    <n v="464922563"/>
    <s v="SHUBHAM TUKARAM INGALE"/>
    <s v="ONLINE"/>
    <s v="30.04.26"/>
    <n v="6000"/>
    <n v="30"/>
    <m/>
    <m/>
    <n v="5975"/>
    <n v="5796"/>
    <x v="2"/>
    <s v="STABLE"/>
    <x v="1"/>
    <x v="14"/>
    <n v="115080"/>
    <n v="121"/>
    <n v="0"/>
    <n v="3851"/>
    <s v="-"/>
    <s v="-"/>
    <s v="-"/>
    <s v="-"/>
    <s v="FLOW"/>
    <s v="PAID"/>
    <s v="-"/>
    <s v="-"/>
    <m/>
    <m/>
    <m/>
    <m/>
    <m/>
    <m/>
    <s v="KIVALE"/>
    <m/>
    <m/>
    <m/>
    <n v="9768"/>
    <n v="115080"/>
    <n v="27"/>
    <m/>
    <n v="33"/>
    <s v="-"/>
    <n v="43"/>
    <n v="46"/>
    <n v="48"/>
    <n v="53"/>
    <n v="54"/>
    <s v="-"/>
    <s v="MH14MB1401"/>
    <s v="BULLET BATTALION 350 BLACK"/>
    <d v="2024-12-11T00:00:00"/>
    <n v="36"/>
    <s v="03.04.26"/>
    <s v="VIJAY NIKAM"/>
    <s v="-"/>
    <m/>
    <m/>
    <m/>
    <m/>
    <m/>
    <m/>
    <n v="1"/>
    <m/>
    <m/>
    <m/>
    <m/>
    <m/>
    <m/>
    <m/>
    <m/>
    <m/>
    <m/>
    <m/>
    <m/>
    <m/>
    <m/>
    <m/>
    <m/>
    <m/>
    <m/>
    <m/>
    <m/>
    <m/>
    <m/>
    <m/>
    <m/>
    <m/>
    <m/>
    <m/>
    <m/>
    <m/>
    <m/>
    <m/>
    <m/>
    <m/>
    <m/>
    <m/>
    <n v="1"/>
    <m/>
    <m/>
    <m/>
    <m/>
    <m/>
    <m/>
    <m/>
    <m/>
    <m/>
    <m/>
    <m/>
    <m/>
    <m/>
    <m/>
    <m/>
    <m/>
    <m/>
    <m/>
    <m/>
    <m/>
    <m/>
    <m/>
    <m/>
    <m/>
    <m/>
    <m/>
    <m/>
    <m/>
    <m/>
    <m/>
    <m/>
    <m/>
    <m/>
    <m/>
    <m/>
    <n v="1"/>
    <m/>
    <m/>
    <m/>
    <m/>
    <m/>
    <m/>
    <m/>
    <m/>
    <m/>
    <m/>
    <m/>
    <m/>
    <m/>
    <m/>
    <n v="3"/>
  </r>
  <r>
    <n v="462396985"/>
    <s v="NAMRATA SANDEEP GAIKWAD"/>
    <m/>
    <m/>
    <m/>
    <m/>
    <m/>
    <m/>
    <n v="4624"/>
    <n v="27112"/>
    <x v="1"/>
    <s v="FLOW"/>
    <x v="0"/>
    <x v="9"/>
    <n v="114794"/>
    <n v="1518"/>
    <n v="0"/>
    <n v="5400"/>
    <s v="-"/>
    <s v="-"/>
    <s v="-"/>
    <s v="-"/>
    <s v="FLOW"/>
    <s v="-"/>
    <s v="-"/>
    <s v="-"/>
    <m/>
    <m/>
    <m/>
    <m/>
    <m/>
    <m/>
    <s v="YERWADA"/>
    <m/>
    <m/>
    <m/>
    <n v="34030"/>
    <n v="114794"/>
    <n v="178"/>
    <m/>
    <n v="184"/>
    <s v="-"/>
    <n v="194"/>
    <n v="197"/>
    <n v="199"/>
    <n v="204"/>
    <n v="205"/>
    <s v="-"/>
    <s v="MH12WQ5465"/>
    <s v="HUNTER 350 REBEL RED"/>
    <d v="2024-03-30T00:00:00"/>
    <n v="48"/>
    <s v="03.04.26"/>
    <s v="VIJAY NIKAM"/>
    <s v="-"/>
    <m/>
    <m/>
    <m/>
    <m/>
    <m/>
    <m/>
    <m/>
    <m/>
    <m/>
    <m/>
    <m/>
    <m/>
    <m/>
    <m/>
    <m/>
    <n v="1"/>
    <m/>
    <m/>
    <m/>
    <m/>
    <m/>
    <m/>
    <m/>
    <m/>
    <m/>
    <m/>
    <m/>
    <m/>
    <m/>
    <m/>
    <m/>
    <m/>
    <m/>
    <m/>
    <m/>
    <m/>
    <m/>
    <m/>
    <m/>
    <m/>
    <m/>
    <m/>
    <m/>
    <m/>
    <m/>
    <m/>
    <m/>
    <m/>
    <m/>
    <m/>
    <m/>
    <m/>
    <m/>
    <m/>
    <m/>
    <m/>
    <m/>
    <m/>
    <m/>
    <m/>
    <m/>
    <m/>
    <m/>
    <m/>
    <m/>
    <m/>
    <m/>
    <m/>
    <m/>
    <m/>
    <m/>
    <m/>
    <m/>
    <m/>
    <m/>
    <m/>
    <m/>
    <m/>
    <m/>
    <m/>
    <m/>
    <m/>
    <m/>
    <m/>
    <m/>
    <m/>
    <m/>
    <m/>
    <m/>
    <m/>
    <m/>
    <m/>
    <m/>
    <n v="1"/>
  </r>
  <r>
    <n v="465089661"/>
    <s v="DNYANESHWAR EKNATH PAWAR"/>
    <m/>
    <m/>
    <m/>
    <m/>
    <m/>
    <m/>
    <n v="3814"/>
    <n v="22171"/>
    <x v="1"/>
    <s v="FLOW"/>
    <x v="0"/>
    <x v="1"/>
    <n v="114539"/>
    <n v="1195"/>
    <n v="0"/>
    <n v="4950"/>
    <s v="-"/>
    <s v="-"/>
    <s v="-"/>
    <s v="-"/>
    <s v="FLOW"/>
    <s v="-"/>
    <s v="-"/>
    <s v="-"/>
    <m/>
    <m/>
    <m/>
    <m/>
    <m/>
    <m/>
    <s v="CHIKHALI"/>
    <m/>
    <m/>
    <m/>
    <n v="28316"/>
    <n v="114539"/>
    <n v="178"/>
    <m/>
    <n v="184"/>
    <s v="-"/>
    <n v="194"/>
    <n v="197"/>
    <n v="199"/>
    <n v="204"/>
    <n v="205"/>
    <s v="-"/>
    <s v="MH17DG1485"/>
    <s v="XTREME 125 R"/>
    <d v="2024-12-31T00:00:00"/>
    <n v="48"/>
    <s v="03.04.26"/>
    <s v="KAILASH ATKARI"/>
    <s v="-"/>
    <m/>
    <m/>
    <m/>
    <m/>
    <m/>
    <m/>
    <m/>
    <m/>
    <m/>
    <m/>
    <m/>
    <m/>
    <m/>
    <m/>
    <m/>
    <n v="1"/>
    <m/>
    <m/>
    <m/>
    <m/>
    <m/>
    <m/>
    <m/>
    <m/>
    <m/>
    <m/>
    <m/>
    <m/>
    <m/>
    <m/>
    <m/>
    <m/>
    <m/>
    <m/>
    <m/>
    <m/>
    <m/>
    <m/>
    <m/>
    <n v="1"/>
    <m/>
    <m/>
    <m/>
    <m/>
    <m/>
    <m/>
    <m/>
    <m/>
    <m/>
    <m/>
    <m/>
    <m/>
    <m/>
    <m/>
    <m/>
    <m/>
    <m/>
    <m/>
    <m/>
    <m/>
    <m/>
    <m/>
    <m/>
    <m/>
    <m/>
    <m/>
    <m/>
    <m/>
    <m/>
    <m/>
    <m/>
    <m/>
    <m/>
    <m/>
    <m/>
    <m/>
    <m/>
    <m/>
    <m/>
    <m/>
    <m/>
    <m/>
    <m/>
    <m/>
    <m/>
    <m/>
    <m/>
    <m/>
    <m/>
    <m/>
    <m/>
    <m/>
    <m/>
    <n v="2"/>
  </r>
  <r>
    <n v="460748946"/>
    <s v="PRATHAMESH SANJAY KUDALE"/>
    <s v="ONLINE"/>
    <s v="25.04.26"/>
    <n v="6210"/>
    <m/>
    <m/>
    <m/>
    <n v="6124"/>
    <n v="6092"/>
    <x v="2"/>
    <s v="STABLE"/>
    <x v="1"/>
    <x v="13"/>
    <n v="114214.2"/>
    <n v="85"/>
    <n v="0"/>
    <n v="4727"/>
    <s v="-"/>
    <s v="-"/>
    <s v="-"/>
    <s v="-"/>
    <s v="FLOW"/>
    <s v="PAID"/>
    <s v="-"/>
    <s v="-"/>
    <m/>
    <m/>
    <m/>
    <m/>
    <m/>
    <m/>
    <s v="DUMLA"/>
    <m/>
    <m/>
    <m/>
    <n v="10904"/>
    <n v="114214.2"/>
    <n v="27"/>
    <m/>
    <n v="33"/>
    <s v="-"/>
    <n v="43"/>
    <n v="46"/>
    <n v="48"/>
    <n v="53"/>
    <n v="23"/>
    <s v="-"/>
    <s v="MH12WG1139"/>
    <s v="CLASSIC 350 DARK GUNMETAL GREY"/>
    <d v="2023-11-17T00:00:00"/>
    <n v="48"/>
    <s v="03.04.26"/>
    <s v="KAILASH ATKARI"/>
    <s v="-"/>
    <m/>
    <m/>
    <m/>
    <m/>
    <m/>
    <m/>
    <m/>
    <m/>
    <m/>
    <m/>
    <m/>
    <m/>
    <m/>
    <m/>
    <m/>
    <n v="1"/>
    <m/>
    <m/>
    <m/>
    <m/>
    <m/>
    <m/>
    <m/>
    <m/>
    <m/>
    <m/>
    <m/>
    <m/>
    <m/>
    <m/>
    <m/>
    <m/>
    <m/>
    <m/>
    <m/>
    <m/>
    <m/>
    <m/>
    <m/>
    <m/>
    <m/>
    <m/>
    <m/>
    <m/>
    <m/>
    <m/>
    <m/>
    <m/>
    <m/>
    <m/>
    <m/>
    <m/>
    <m/>
    <m/>
    <m/>
    <m/>
    <m/>
    <m/>
    <m/>
    <m/>
    <m/>
    <m/>
    <m/>
    <m/>
    <m/>
    <m/>
    <m/>
    <m/>
    <m/>
    <m/>
    <m/>
    <m/>
    <n v="2"/>
    <m/>
    <m/>
    <m/>
    <m/>
    <m/>
    <m/>
    <m/>
    <m/>
    <m/>
    <m/>
    <m/>
    <m/>
    <m/>
    <m/>
    <m/>
    <m/>
    <m/>
    <m/>
    <m/>
    <m/>
    <n v="3"/>
  </r>
  <r>
    <n v="464281287"/>
    <s v="PRINKAL SUMIT KALDHONE"/>
    <s v="ONLINE"/>
    <s v="11.04.26"/>
    <n v="4506"/>
    <m/>
    <m/>
    <m/>
    <n v="4443"/>
    <n v="4443"/>
    <x v="2"/>
    <s v="STABLE"/>
    <x v="1"/>
    <x v="1"/>
    <n v="113695"/>
    <n v="63"/>
    <n v="0"/>
    <n v="900"/>
    <s v="-"/>
    <s v="-"/>
    <s v="-"/>
    <s v="-"/>
    <s v="STABLE"/>
    <s v="PAID"/>
    <s v="-"/>
    <s v="-"/>
    <m/>
    <m/>
    <m/>
    <m/>
    <m/>
    <m/>
    <s v="AKURDI"/>
    <m/>
    <m/>
    <m/>
    <n v="5406"/>
    <n v="113695"/>
    <n v="27"/>
    <m/>
    <n v="33"/>
    <s v="-"/>
    <n v="12"/>
    <n v="15"/>
    <n v="17"/>
    <n v="22"/>
    <n v="23"/>
    <s v="-"/>
    <s v="MH11DR9867"/>
    <s v="HONDA SP 160 DOUBLE DISC"/>
    <d v="2024-10-10T00:00:00"/>
    <n v="48"/>
    <s v="03.04.26"/>
    <s v="KAILASH ATKARI"/>
    <s v="-"/>
    <m/>
    <m/>
    <m/>
    <m/>
    <m/>
    <m/>
    <m/>
    <m/>
    <m/>
    <n v="1"/>
    <m/>
    <m/>
    <m/>
    <m/>
    <m/>
    <m/>
    <m/>
    <m/>
    <m/>
    <m/>
    <m/>
    <m/>
    <m/>
    <m/>
    <m/>
    <m/>
    <m/>
    <n v="1"/>
    <m/>
    <m/>
    <m/>
    <m/>
    <m/>
    <m/>
    <m/>
    <m/>
    <m/>
    <m/>
    <m/>
    <m/>
    <m/>
    <m/>
    <m/>
    <m/>
    <m/>
    <m/>
    <m/>
    <m/>
    <m/>
    <m/>
    <m/>
    <m/>
    <m/>
    <m/>
    <m/>
    <m/>
    <m/>
    <m/>
    <m/>
    <m/>
    <m/>
    <m/>
    <m/>
    <m/>
    <m/>
    <m/>
    <m/>
    <m/>
    <m/>
    <m/>
    <m/>
    <m/>
    <m/>
    <m/>
    <m/>
    <m/>
    <m/>
    <m/>
    <m/>
    <m/>
    <m/>
    <m/>
    <m/>
    <m/>
    <m/>
    <m/>
    <m/>
    <m/>
    <m/>
    <m/>
    <m/>
    <m/>
    <m/>
    <n v="2"/>
  </r>
  <r>
    <n v="466677362"/>
    <s v="VINAYAK SATHE"/>
    <m/>
    <m/>
    <m/>
    <m/>
    <m/>
    <m/>
    <n v="4313"/>
    <n v="12939"/>
    <x v="5"/>
    <s v="FLOW"/>
    <x v="0"/>
    <x v="0"/>
    <n v="112838"/>
    <n v="225"/>
    <n v="0"/>
    <n v="2250"/>
    <s v="-"/>
    <s v="-"/>
    <s v="-"/>
    <s v="-"/>
    <s v="FLOW"/>
    <s v="-"/>
    <s v="-"/>
    <s v="-"/>
    <m/>
    <m/>
    <m/>
    <m/>
    <m/>
    <m/>
    <s v="LONAVALA"/>
    <m/>
    <m/>
    <m/>
    <n v="15414"/>
    <n v="112838"/>
    <n v="86"/>
    <m/>
    <n v="92"/>
    <s v="-"/>
    <n v="102"/>
    <n v="105"/>
    <n v="107"/>
    <n v="112"/>
    <n v="113"/>
    <s v="-"/>
    <s v="MH14MP4519"/>
    <s v="HONDA SP 125 DLX 2B"/>
    <d v="2025-08-11T00:00:00"/>
    <n v="36"/>
    <s v="03.04.26"/>
    <s v="VIJAY NIKAM"/>
    <s v="-"/>
    <m/>
    <m/>
    <m/>
    <m/>
    <m/>
    <m/>
    <m/>
    <m/>
    <m/>
    <m/>
    <m/>
    <m/>
    <m/>
    <m/>
    <m/>
    <m/>
    <m/>
    <m/>
    <m/>
    <m/>
    <m/>
    <m/>
    <m/>
    <m/>
    <m/>
    <m/>
    <m/>
    <n v="1"/>
    <m/>
    <m/>
    <m/>
    <m/>
    <m/>
    <m/>
    <m/>
    <m/>
    <m/>
    <m/>
    <m/>
    <m/>
    <m/>
    <m/>
    <m/>
    <m/>
    <m/>
    <m/>
    <m/>
    <m/>
    <m/>
    <m/>
    <m/>
    <m/>
    <m/>
    <m/>
    <m/>
    <m/>
    <m/>
    <m/>
    <m/>
    <m/>
    <m/>
    <m/>
    <m/>
    <m/>
    <m/>
    <m/>
    <m/>
    <m/>
    <m/>
    <m/>
    <m/>
    <m/>
    <m/>
    <m/>
    <m/>
    <m/>
    <m/>
    <m/>
    <m/>
    <m/>
    <m/>
    <m/>
    <m/>
    <m/>
    <m/>
    <m/>
    <m/>
    <m/>
    <m/>
    <m/>
    <m/>
    <m/>
    <m/>
    <n v="1"/>
  </r>
  <r>
    <n v="460017651"/>
    <s v="RAVINDRA BALASAHEB SHILIMKAR"/>
    <s v="ONLINE"/>
    <s v="23.04.26"/>
    <n v="6600"/>
    <m/>
    <m/>
    <m/>
    <n v="6422"/>
    <n v="6225"/>
    <x v="2"/>
    <s v="STABLE"/>
    <x v="1"/>
    <x v="5"/>
    <n v="112078.12"/>
    <n v="134"/>
    <n v="0"/>
    <n v="5400"/>
    <s v="-"/>
    <s v="-"/>
    <s v="-"/>
    <s v="-"/>
    <s v="STABLE"/>
    <s v="PAID"/>
    <s v="-"/>
    <s v="-"/>
    <m/>
    <m/>
    <m/>
    <m/>
    <m/>
    <m/>
    <s v="BHOR"/>
    <m/>
    <m/>
    <m/>
    <n v="11759"/>
    <n v="112078.12"/>
    <n v="27"/>
    <m/>
    <n v="33"/>
    <s v="-"/>
    <n v="43"/>
    <n v="46"/>
    <n v="48"/>
    <n v="22"/>
    <n v="23"/>
    <s v="-"/>
    <s v="MH12VY4073"/>
    <s v="BULLET 350 BLACK GOLD"/>
    <d v="2023-10-06T00:00:00"/>
    <n v="48"/>
    <s v="03.04.26"/>
    <s v="VIJAY NIKAM"/>
    <s v="-"/>
    <m/>
    <m/>
    <m/>
    <m/>
    <m/>
    <m/>
    <m/>
    <m/>
    <m/>
    <m/>
    <m/>
    <m/>
    <m/>
    <m/>
    <m/>
    <m/>
    <m/>
    <m/>
    <m/>
    <m/>
    <m/>
    <m/>
    <m/>
    <m/>
    <m/>
    <m/>
    <m/>
    <m/>
    <m/>
    <m/>
    <m/>
    <m/>
    <m/>
    <m/>
    <m/>
    <m/>
    <n v="1"/>
    <m/>
    <m/>
    <m/>
    <m/>
    <m/>
    <m/>
    <m/>
    <m/>
    <m/>
    <m/>
    <m/>
    <m/>
    <m/>
    <m/>
    <m/>
    <m/>
    <m/>
    <m/>
    <m/>
    <m/>
    <m/>
    <m/>
    <m/>
    <m/>
    <m/>
    <m/>
    <m/>
    <m/>
    <m/>
    <m/>
    <m/>
    <m/>
    <m/>
    <m/>
    <m/>
    <m/>
    <m/>
    <m/>
    <m/>
    <m/>
    <m/>
    <m/>
    <m/>
    <m/>
    <m/>
    <m/>
    <m/>
    <m/>
    <m/>
    <m/>
    <m/>
    <m/>
    <m/>
    <m/>
    <m/>
    <m/>
    <n v="1"/>
  </r>
  <r>
    <n v="466229926"/>
    <s v="SWAPNIL RAJU GOBBUR"/>
    <m/>
    <m/>
    <m/>
    <m/>
    <m/>
    <m/>
    <n v="4615"/>
    <n v="18460"/>
    <x v="3"/>
    <s v="FLOW"/>
    <x v="0"/>
    <x v="9"/>
    <n v="111903"/>
    <n v="453"/>
    <n v="0"/>
    <n v="2700"/>
    <s v="-"/>
    <s v="-"/>
    <s v="-"/>
    <s v="-"/>
    <s v="FLOW"/>
    <s v="-"/>
    <s v="-"/>
    <s v="-"/>
    <m/>
    <m/>
    <m/>
    <m/>
    <m/>
    <m/>
    <s v="VIMAN NAGAR"/>
    <m/>
    <m/>
    <m/>
    <n v="21613"/>
    <n v="111903"/>
    <n v="117"/>
    <m/>
    <n v="123"/>
    <s v="-"/>
    <n v="133"/>
    <n v="136"/>
    <n v="138"/>
    <n v="143"/>
    <n v="144"/>
    <s v="-"/>
    <s v="MH12YE6137"/>
    <s v="HONDA SP 160 DOUBLE DISC"/>
    <d v="2025-05-30T00:00:00"/>
    <n v="36"/>
    <s v="03.04.26"/>
    <s v="VIJAY NIKAM"/>
    <s v="-"/>
    <m/>
    <m/>
    <m/>
    <m/>
    <m/>
    <m/>
    <m/>
    <m/>
    <m/>
    <m/>
    <m/>
    <m/>
    <m/>
    <m/>
    <m/>
    <n v="1"/>
    <m/>
    <m/>
    <m/>
    <m/>
    <m/>
    <m/>
    <m/>
    <m/>
    <m/>
    <m/>
    <m/>
    <m/>
    <m/>
    <m/>
    <m/>
    <m/>
    <m/>
    <m/>
    <m/>
    <m/>
    <m/>
    <m/>
    <m/>
    <m/>
    <m/>
    <m/>
    <m/>
    <m/>
    <m/>
    <m/>
    <m/>
    <m/>
    <m/>
    <m/>
    <m/>
    <m/>
    <m/>
    <m/>
    <m/>
    <m/>
    <m/>
    <m/>
    <m/>
    <m/>
    <m/>
    <m/>
    <m/>
    <m/>
    <m/>
    <m/>
    <m/>
    <m/>
    <m/>
    <m/>
    <m/>
    <m/>
    <m/>
    <m/>
    <m/>
    <m/>
    <m/>
    <m/>
    <m/>
    <m/>
    <m/>
    <m/>
    <m/>
    <m/>
    <m/>
    <m/>
    <m/>
    <m/>
    <m/>
    <m/>
    <m/>
    <m/>
    <m/>
    <n v="1"/>
  </r>
  <r>
    <n v="466443175"/>
    <s v="RAHETUN SAYABA RAJUCHOUDHARY"/>
    <m/>
    <m/>
    <m/>
    <m/>
    <m/>
    <m/>
    <n v="4350"/>
    <n v="25376"/>
    <x v="1"/>
    <s v="FLOW"/>
    <x v="0"/>
    <x v="16"/>
    <n v="110975"/>
    <n v="1396"/>
    <n v="0"/>
    <n v="3600"/>
    <s v="-"/>
    <s v="-"/>
    <s v="-"/>
    <s v="-"/>
    <s v="FLOW"/>
    <s v="-"/>
    <s v="-"/>
    <s v="-"/>
    <m/>
    <m/>
    <m/>
    <m/>
    <m/>
    <m/>
    <s v="PIMPLE NILAKH"/>
    <m/>
    <m/>
    <m/>
    <n v="30372"/>
    <n v="110975"/>
    <n v="178"/>
    <m/>
    <n v="184"/>
    <s v="-"/>
    <n v="194"/>
    <n v="197"/>
    <n v="199"/>
    <n v="204"/>
    <n v="205"/>
    <s v="-"/>
    <s v="MH14MM5963"/>
    <s v="HONDA ACTIVA 125 SMART 2B"/>
    <d v="2025-07-02T00:00:00"/>
    <n v="36"/>
    <s v="03.04.26"/>
    <s v="KAILASH ATKARI"/>
    <s v="-"/>
    <m/>
    <m/>
    <m/>
    <m/>
    <m/>
    <m/>
    <m/>
    <m/>
    <m/>
    <n v="1"/>
    <m/>
    <m/>
    <m/>
    <m/>
    <m/>
    <n v="1"/>
    <m/>
    <m/>
    <m/>
    <m/>
    <m/>
    <m/>
    <m/>
    <m/>
    <m/>
    <m/>
    <m/>
    <m/>
    <m/>
    <m/>
    <m/>
    <m/>
    <m/>
    <m/>
    <m/>
    <m/>
    <n v="1"/>
    <m/>
    <m/>
    <m/>
    <m/>
    <m/>
    <m/>
    <m/>
    <m/>
    <m/>
    <m/>
    <m/>
    <m/>
    <m/>
    <m/>
    <m/>
    <m/>
    <m/>
    <m/>
    <m/>
    <m/>
    <m/>
    <m/>
    <m/>
    <m/>
    <m/>
    <m/>
    <m/>
    <m/>
    <m/>
    <m/>
    <m/>
    <m/>
    <m/>
    <m/>
    <m/>
    <m/>
    <m/>
    <m/>
    <m/>
    <m/>
    <m/>
    <m/>
    <m/>
    <m/>
    <m/>
    <m/>
    <m/>
    <m/>
    <m/>
    <m/>
    <m/>
    <m/>
    <m/>
    <m/>
    <m/>
    <m/>
    <n v="3"/>
  </r>
  <r>
    <n v="467016498"/>
    <s v="SUKHDEV SADASHIV CHORGHE"/>
    <s v="ONLINE"/>
    <s v="27.04.26"/>
    <n v="4615"/>
    <m/>
    <m/>
    <m/>
    <n v="4412"/>
    <n v="4412"/>
    <x v="2"/>
    <s v="STABLE"/>
    <x v="1"/>
    <x v="0"/>
    <n v="109067"/>
    <n v="138"/>
    <n v="0"/>
    <n v="450"/>
    <s v="-"/>
    <s v="-"/>
    <s v="-"/>
    <s v="-"/>
    <s v="FLOW"/>
    <s v="PAID"/>
    <s v="-"/>
    <s v="-"/>
    <m/>
    <m/>
    <m/>
    <m/>
    <m/>
    <m/>
    <s v="TAKAVE"/>
    <m/>
    <m/>
    <m/>
    <n v="5000"/>
    <n v="109067"/>
    <n v="27"/>
    <m/>
    <n v="33"/>
    <s v="-"/>
    <n v="43"/>
    <n v="46"/>
    <n v="48"/>
    <n v="53"/>
    <n v="23"/>
    <s v="-"/>
    <s v="MH14MU0356"/>
    <s v="ATHER RIZTA S"/>
    <d v="2025-08-27T00:00:00"/>
    <n v="36"/>
    <s v="03.04.26"/>
    <s v="VIJAY NIKAM"/>
    <s v="-"/>
    <m/>
    <m/>
    <m/>
    <m/>
    <m/>
    <m/>
    <m/>
    <m/>
    <m/>
    <m/>
    <m/>
    <m/>
    <m/>
    <m/>
    <m/>
    <n v="1"/>
    <m/>
    <m/>
    <n v="1"/>
    <m/>
    <m/>
    <m/>
    <m/>
    <m/>
    <m/>
    <m/>
    <m/>
    <m/>
    <m/>
    <m/>
    <m/>
    <m/>
    <m/>
    <m/>
    <m/>
    <m/>
    <m/>
    <m/>
    <m/>
    <m/>
    <m/>
    <m/>
    <m/>
    <m/>
    <m/>
    <m/>
    <m/>
    <m/>
    <m/>
    <m/>
    <m/>
    <m/>
    <m/>
    <m/>
    <m/>
    <m/>
    <m/>
    <m/>
    <m/>
    <m/>
    <m/>
    <m/>
    <m/>
    <m/>
    <m/>
    <m/>
    <m/>
    <m/>
    <m/>
    <m/>
    <m/>
    <m/>
    <m/>
    <m/>
    <m/>
    <m/>
    <m/>
    <m/>
    <n v="1"/>
    <m/>
    <m/>
    <m/>
    <m/>
    <m/>
    <m/>
    <m/>
    <m/>
    <m/>
    <m/>
    <m/>
    <m/>
    <m/>
    <m/>
    <n v="3"/>
  </r>
  <r>
    <n v="462727406"/>
    <s v="SHWETA PRASHANT KALE"/>
    <s v="ONLINE"/>
    <s v="26.04.26"/>
    <n v="4732"/>
    <m/>
    <m/>
    <m/>
    <n v="4932"/>
    <n v="4541"/>
    <x v="2"/>
    <s v="STABLE"/>
    <x v="1"/>
    <x v="9"/>
    <n v="108544"/>
    <n v="71"/>
    <n v="0"/>
    <n v="900"/>
    <s v="-"/>
    <s v="-"/>
    <s v="-"/>
    <s v="-"/>
    <s v="STABLE"/>
    <s v="PAID"/>
    <s v="-"/>
    <s v="-"/>
    <m/>
    <m/>
    <m/>
    <m/>
    <m/>
    <m/>
    <s v="VISHRANTWADI"/>
    <m/>
    <m/>
    <m/>
    <n v="5512"/>
    <n v="108544"/>
    <n v="27"/>
    <m/>
    <n v="33"/>
    <s v="-"/>
    <n v="43"/>
    <n v="46"/>
    <n v="48"/>
    <n v="22"/>
    <n v="23"/>
    <s v="-"/>
    <s v="MH14LN6712"/>
    <s v="BULLET 350 MILITARY BLACK"/>
    <d v="2024-04-29T00:00:00"/>
    <n v="48"/>
    <s v="03.04.26"/>
    <s v="VIJAY NIKAM"/>
    <s v="-"/>
    <m/>
    <m/>
    <m/>
    <m/>
    <m/>
    <m/>
    <m/>
    <m/>
    <m/>
    <m/>
    <m/>
    <m/>
    <m/>
    <m/>
    <m/>
    <n v="1"/>
    <m/>
    <m/>
    <m/>
    <m/>
    <m/>
    <m/>
    <m/>
    <m/>
    <m/>
    <m/>
    <m/>
    <m/>
    <m/>
    <m/>
    <m/>
    <m/>
    <m/>
    <m/>
    <m/>
    <m/>
    <m/>
    <m/>
    <m/>
    <m/>
    <m/>
    <m/>
    <m/>
    <m/>
    <m/>
    <m/>
    <m/>
    <m/>
    <m/>
    <m/>
    <m/>
    <m/>
    <m/>
    <m/>
    <m/>
    <m/>
    <m/>
    <m/>
    <m/>
    <m/>
    <m/>
    <m/>
    <m/>
    <m/>
    <m/>
    <m/>
    <m/>
    <m/>
    <m/>
    <m/>
    <m/>
    <m/>
    <m/>
    <m/>
    <m/>
    <m/>
    <m/>
    <m/>
    <m/>
    <m/>
    <m/>
    <m/>
    <m/>
    <m/>
    <m/>
    <m/>
    <m/>
    <m/>
    <m/>
    <m/>
    <m/>
    <m/>
    <m/>
    <n v="1"/>
  </r>
  <r>
    <n v="461001866"/>
    <s v="PANKAJ GANPAT LAHANE"/>
    <s v="ONLINE"/>
    <s v="02.04.26"/>
    <n v="5343"/>
    <m/>
    <m/>
    <m/>
    <n v="5309"/>
    <n v="15761"/>
    <x v="5"/>
    <s v="STABLE"/>
    <x v="1"/>
    <x v="4"/>
    <n v="108428"/>
    <n v="447"/>
    <n v="0"/>
    <n v="900"/>
    <s v="-"/>
    <s v="-"/>
    <s v="-"/>
    <s v="-"/>
    <s v="STABLE"/>
    <s v="PAID"/>
    <s v="-"/>
    <s v="-"/>
    <m/>
    <m/>
    <m/>
    <m/>
    <m/>
    <m/>
    <s v="MOSHI"/>
    <m/>
    <m/>
    <m/>
    <n v="17108"/>
    <n v="108428"/>
    <n v="86"/>
    <m/>
    <n v="61"/>
    <s v="-"/>
    <n v="71"/>
    <n v="74"/>
    <n v="76"/>
    <n v="81"/>
    <n v="82"/>
    <s v="-"/>
    <s v="MH14LF7047"/>
    <s v="BULLET 350 MILITARY BLACK"/>
    <d v="2023-12-05T00:00:00"/>
    <n v="48"/>
    <s v="03.04.26"/>
    <s v="VIJAY NIKAM"/>
    <s v="-"/>
    <n v="2"/>
    <m/>
    <m/>
    <m/>
    <m/>
    <m/>
    <m/>
    <m/>
    <m/>
    <m/>
    <m/>
    <m/>
    <m/>
    <m/>
    <m/>
    <m/>
    <m/>
    <m/>
    <m/>
    <m/>
    <m/>
    <m/>
    <m/>
    <m/>
    <m/>
    <m/>
    <m/>
    <m/>
    <m/>
    <m/>
    <m/>
    <m/>
    <m/>
    <m/>
    <m/>
    <m/>
    <m/>
    <m/>
    <m/>
    <m/>
    <m/>
    <m/>
    <m/>
    <m/>
    <m/>
    <m/>
    <m/>
    <m/>
    <m/>
    <m/>
    <m/>
    <m/>
    <m/>
    <m/>
    <m/>
    <m/>
    <m/>
    <m/>
    <m/>
    <m/>
    <m/>
    <m/>
    <m/>
    <m/>
    <m/>
    <m/>
    <m/>
    <m/>
    <m/>
    <m/>
    <m/>
    <m/>
    <m/>
    <m/>
    <m/>
    <m/>
    <m/>
    <m/>
    <m/>
    <m/>
    <m/>
    <m/>
    <m/>
    <m/>
    <m/>
    <m/>
    <m/>
    <m/>
    <m/>
    <m/>
    <m/>
    <m/>
    <m/>
    <n v="2"/>
  </r>
  <r>
    <n v="466324484"/>
    <s v="ANIKET CHANDRAKANT VANJARI"/>
    <s v="ONLINE"/>
    <s v="21.04.26"/>
    <n v="5024"/>
    <m/>
    <m/>
    <m/>
    <n v="4811"/>
    <n v="4723"/>
    <x v="2"/>
    <s v="STABLE"/>
    <x v="1"/>
    <x v="0"/>
    <n v="108143"/>
    <n v="114"/>
    <n v="0"/>
    <n v="1800"/>
    <s v="-"/>
    <s v="-"/>
    <s v="-"/>
    <s v="-"/>
    <s v="STABLE"/>
    <s v="PAID"/>
    <s v="-"/>
    <s v="-"/>
    <m/>
    <m/>
    <m/>
    <m/>
    <m/>
    <m/>
    <s v="MAVAL"/>
    <m/>
    <m/>
    <m/>
    <m/>
    <n v="108143"/>
    <n v="27"/>
    <m/>
    <s v="-"/>
    <s v="-"/>
    <n v="43"/>
    <n v="46"/>
    <n v="17"/>
    <n v="22"/>
    <n v="23"/>
    <s v="-"/>
    <s v="MH14MM1990"/>
    <s v="YAMAHA FZ 15"/>
    <d v="2025-06-13T00:00:00"/>
    <n v="36"/>
    <s v="11.04.26"/>
    <s v="VIJAY NIKAM"/>
    <s v="-"/>
    <m/>
    <m/>
    <m/>
    <m/>
    <m/>
    <m/>
    <m/>
    <m/>
    <m/>
    <m/>
    <m/>
    <m/>
    <m/>
    <m/>
    <m/>
    <m/>
    <m/>
    <m/>
    <m/>
    <m/>
    <m/>
    <m/>
    <m/>
    <m/>
    <m/>
    <m/>
    <m/>
    <m/>
    <m/>
    <m/>
    <m/>
    <m/>
    <m/>
    <m/>
    <m/>
    <m/>
    <m/>
    <m/>
    <m/>
    <m/>
    <m/>
    <m/>
    <m/>
    <m/>
    <m/>
    <m/>
    <m/>
    <m/>
    <m/>
    <m/>
    <m/>
    <m/>
    <m/>
    <m/>
    <m/>
    <m/>
    <m/>
    <m/>
    <m/>
    <m/>
    <n v="1"/>
    <m/>
    <m/>
    <m/>
    <m/>
    <m/>
    <m/>
    <m/>
    <m/>
    <m/>
    <m/>
    <m/>
    <m/>
    <m/>
    <m/>
    <m/>
    <m/>
    <m/>
    <m/>
    <m/>
    <m/>
    <m/>
    <m/>
    <m/>
    <m/>
    <m/>
    <m/>
    <m/>
    <m/>
    <m/>
    <m/>
    <m/>
    <m/>
    <n v="1"/>
  </r>
  <r>
    <n v="463427670"/>
    <s v="AJINKYA SANJAY GAIKWAD"/>
    <s v="ONLINE"/>
    <s v="13.04.26"/>
    <n v="7306"/>
    <m/>
    <m/>
    <m/>
    <n v="7152"/>
    <n v="7004"/>
    <x v="2"/>
    <s v="STABLE"/>
    <x v="1"/>
    <x v="16"/>
    <n v="105857"/>
    <n v="150"/>
    <n v="0"/>
    <n v="4943"/>
    <s v="-"/>
    <s v="-"/>
    <s v="-"/>
    <s v="-"/>
    <s v="STABLE"/>
    <s v="PAID"/>
    <s v="-"/>
    <s v="-"/>
    <m/>
    <m/>
    <m/>
    <m/>
    <m/>
    <m/>
    <s v="PIMPALE GURAV"/>
    <m/>
    <m/>
    <m/>
    <n v="12097"/>
    <n v="105857"/>
    <n v="27"/>
    <m/>
    <n v="33"/>
    <s v="-"/>
    <n v="12"/>
    <n v="15"/>
    <n v="17"/>
    <n v="22"/>
    <n v="23"/>
    <s v="-"/>
    <s v="MH14LR3751"/>
    <s v="BULLET 350 THE STANDARD BLACK"/>
    <d v="2024-07-08T00:00:00"/>
    <n v="36"/>
    <s v="03.04.26"/>
    <s v="KAILASH ATKARI"/>
    <s v="-"/>
    <m/>
    <m/>
    <m/>
    <m/>
    <m/>
    <m/>
    <m/>
    <m/>
    <m/>
    <m/>
    <m/>
    <m/>
    <m/>
    <m/>
    <m/>
    <n v="1"/>
    <m/>
    <m/>
    <m/>
    <m/>
    <m/>
    <m/>
    <m/>
    <m/>
    <m/>
    <m/>
    <m/>
    <m/>
    <m/>
    <m/>
    <m/>
    <m/>
    <m/>
    <m/>
    <m/>
    <m/>
    <n v="2"/>
    <m/>
    <m/>
    <m/>
    <m/>
    <m/>
    <m/>
    <m/>
    <m/>
    <m/>
    <m/>
    <m/>
    <m/>
    <m/>
    <m/>
    <m/>
    <m/>
    <m/>
    <m/>
    <m/>
    <m/>
    <n v="1"/>
    <m/>
    <m/>
    <m/>
    <m/>
    <m/>
    <m/>
    <m/>
    <m/>
    <m/>
    <m/>
    <m/>
    <m/>
    <m/>
    <m/>
    <m/>
    <m/>
    <m/>
    <m/>
    <m/>
    <m/>
    <m/>
    <m/>
    <m/>
    <m/>
    <m/>
    <m/>
    <m/>
    <m/>
    <m/>
    <m/>
    <m/>
    <m/>
    <m/>
    <m/>
    <m/>
    <n v="4"/>
  </r>
  <r>
    <n v="467457662"/>
    <s v="MITHIL MANJU SHETTY"/>
    <m/>
    <m/>
    <m/>
    <m/>
    <m/>
    <m/>
    <n v="3882"/>
    <n v="10649"/>
    <x v="5"/>
    <s v="FLOW"/>
    <x v="0"/>
    <x v="14"/>
    <n v="104460"/>
    <n v="161"/>
    <n v="0"/>
    <n v="1350"/>
    <s v="-"/>
    <s v="-"/>
    <s v="-"/>
    <s v="-"/>
    <s v="FLOW"/>
    <s v="-"/>
    <s v="-"/>
    <s v="-"/>
    <m/>
    <m/>
    <m/>
    <m/>
    <m/>
    <m/>
    <s v="DEHU ROAD"/>
    <m/>
    <m/>
    <m/>
    <n v="12160"/>
    <n v="104460"/>
    <n v="86"/>
    <m/>
    <n v="92"/>
    <s v="-"/>
    <n v="102"/>
    <n v="105"/>
    <n v="107"/>
    <n v="112"/>
    <n v="113"/>
    <s v="-"/>
    <s v="MH14NA2912"/>
    <s v="HONDA ACTIVA STD 2B"/>
    <d v="2025-12-18T00:00:00"/>
    <n v="36"/>
    <s v="03.04.26"/>
    <s v="VIJAY NIKAM"/>
    <s v="-"/>
    <m/>
    <m/>
    <m/>
    <m/>
    <m/>
    <m/>
    <n v="1"/>
    <m/>
    <m/>
    <m/>
    <m/>
    <m/>
    <m/>
    <m/>
    <m/>
    <m/>
    <m/>
    <m/>
    <m/>
    <m/>
    <m/>
    <m/>
    <m/>
    <m/>
    <m/>
    <m/>
    <m/>
    <m/>
    <m/>
    <m/>
    <m/>
    <m/>
    <m/>
    <m/>
    <m/>
    <m/>
    <m/>
    <m/>
    <m/>
    <m/>
    <m/>
    <m/>
    <m/>
    <m/>
    <m/>
    <m/>
    <m/>
    <m/>
    <m/>
    <m/>
    <m/>
    <m/>
    <m/>
    <m/>
    <m/>
    <m/>
    <m/>
    <m/>
    <m/>
    <m/>
    <m/>
    <m/>
    <m/>
    <m/>
    <m/>
    <m/>
    <m/>
    <m/>
    <m/>
    <m/>
    <m/>
    <m/>
    <m/>
    <m/>
    <m/>
    <m/>
    <m/>
    <m/>
    <n v="1"/>
    <m/>
    <m/>
    <m/>
    <m/>
    <m/>
    <m/>
    <m/>
    <m/>
    <m/>
    <m/>
    <m/>
    <m/>
    <m/>
    <m/>
    <n v="2"/>
  </r>
  <r>
    <n v="466637424"/>
    <s v="DIPALI DEEPAK NARWADE"/>
    <s v="ONLINE"/>
    <s v="21.04.26"/>
    <n v="4494"/>
    <m/>
    <m/>
    <m/>
    <n v="4491"/>
    <n v="0"/>
    <x v="0"/>
    <s v="STABLE"/>
    <x v="1"/>
    <x v="11"/>
    <n v="103361"/>
    <n v="0"/>
    <n v="0"/>
    <n v="450"/>
    <s v="-"/>
    <s v="-"/>
    <s v="-"/>
    <s v="-"/>
    <s v="STABLE"/>
    <s v="PAID"/>
    <s v="-"/>
    <s v="-"/>
    <m/>
    <m/>
    <m/>
    <m/>
    <m/>
    <m/>
    <s v="MEDANKAR WADI"/>
    <m/>
    <m/>
    <m/>
    <n v="0"/>
    <n v="103361"/>
    <n v="4"/>
    <m/>
    <m/>
    <m/>
    <e v="#N/A"/>
    <e v="#N/A"/>
    <e v="#N/A"/>
    <e v="#N/A"/>
    <e v="#N/A"/>
    <s v="-"/>
    <s v="MH14MN6821"/>
    <n v="103317"/>
    <d v="2025-08-04T00:00:00"/>
    <n v="36"/>
    <s v="16.04.26"/>
    <m/>
    <s v="-"/>
    <m/>
    <m/>
    <m/>
    <m/>
    <m/>
    <m/>
    <m/>
    <m/>
    <m/>
    <m/>
    <m/>
    <m/>
    <m/>
    <m/>
    <m/>
    <m/>
    <m/>
    <m/>
    <m/>
    <m/>
    <m/>
    <m/>
    <m/>
    <m/>
    <m/>
    <m/>
    <m/>
    <m/>
    <m/>
    <m/>
    <m/>
    <m/>
    <m/>
    <m/>
    <m/>
    <m/>
    <m/>
    <m/>
    <m/>
    <m/>
    <m/>
    <m/>
    <m/>
    <m/>
    <m/>
    <m/>
    <m/>
    <m/>
    <m/>
    <m/>
    <m/>
    <m/>
    <m/>
    <m/>
    <m/>
    <m/>
    <m/>
    <m/>
    <m/>
    <m/>
    <n v="1"/>
    <m/>
    <m/>
    <m/>
    <m/>
    <m/>
    <m/>
    <m/>
    <m/>
    <m/>
    <m/>
    <m/>
    <m/>
    <m/>
    <m/>
    <m/>
    <m/>
    <m/>
    <m/>
    <m/>
    <m/>
    <m/>
    <m/>
    <m/>
    <m/>
    <m/>
    <m/>
    <m/>
    <m/>
    <m/>
    <m/>
    <m/>
    <m/>
    <n v="1"/>
  </r>
  <r>
    <n v="462681261"/>
    <s v="LAXMAN KAMLU MARGALE"/>
    <s v="BRANCH"/>
    <s v="30.04.26"/>
    <n v="7700"/>
    <n v="30"/>
    <m/>
    <m/>
    <n v="7736"/>
    <n v="7574"/>
    <x v="2"/>
    <s v="STABLE"/>
    <x v="1"/>
    <x v="5"/>
    <n v="103055"/>
    <n v="118"/>
    <n v="0"/>
    <n v="4729"/>
    <s v="-"/>
    <s v="-"/>
    <s v="-"/>
    <s v="-"/>
    <s v="FLOW"/>
    <s v="PAID"/>
    <s v="-"/>
    <s v="-"/>
    <m/>
    <m/>
    <m/>
    <m/>
    <m/>
    <m/>
    <s v="NASRAPUR"/>
    <m/>
    <m/>
    <m/>
    <n v="12421"/>
    <n v="103055"/>
    <n v="27"/>
    <m/>
    <n v="33"/>
    <s v="-"/>
    <n v="43"/>
    <n v="46"/>
    <n v="48"/>
    <n v="53"/>
    <n v="54"/>
    <s v="-"/>
    <s v="MH12WS9778"/>
    <s v="BULLET 350 THE STANDARD BLACK"/>
    <d v="2024-04-24T00:00:00"/>
    <n v="36"/>
    <s v="03.04.26"/>
    <s v="VIJAY NIKAM"/>
    <s v="-"/>
    <m/>
    <m/>
    <m/>
    <m/>
    <m/>
    <m/>
    <m/>
    <m/>
    <m/>
    <m/>
    <m/>
    <m/>
    <m/>
    <m/>
    <m/>
    <n v="1"/>
    <m/>
    <m/>
    <m/>
    <m/>
    <m/>
    <m/>
    <m/>
    <m/>
    <m/>
    <m/>
    <m/>
    <m/>
    <m/>
    <m/>
    <m/>
    <m/>
    <m/>
    <m/>
    <m/>
    <m/>
    <m/>
    <m/>
    <m/>
    <m/>
    <m/>
    <m/>
    <m/>
    <m/>
    <m/>
    <m/>
    <m/>
    <m/>
    <m/>
    <m/>
    <m/>
    <m/>
    <m/>
    <m/>
    <m/>
    <m/>
    <m/>
    <m/>
    <m/>
    <m/>
    <m/>
    <m/>
    <m/>
    <m/>
    <m/>
    <m/>
    <m/>
    <m/>
    <m/>
    <m/>
    <m/>
    <m/>
    <m/>
    <m/>
    <m/>
    <m/>
    <m/>
    <m/>
    <n v="1"/>
    <m/>
    <m/>
    <m/>
    <m/>
    <m/>
    <n v="1"/>
    <m/>
    <m/>
    <n v="1"/>
    <m/>
    <m/>
    <m/>
    <m/>
    <m/>
    <n v="4"/>
  </r>
  <r>
    <n v="459582628"/>
    <s v="SANKALP ASHOK SABLE"/>
    <s v="ONLINE"/>
    <s v="30.04.26"/>
    <n v="5971"/>
    <m/>
    <m/>
    <m/>
    <n v="5832"/>
    <n v="11662"/>
    <x v="4"/>
    <s v="STABLE"/>
    <x v="1"/>
    <x v="1"/>
    <n v="102294"/>
    <n v="286"/>
    <n v="0"/>
    <n v="0"/>
    <s v="-"/>
    <s v="-"/>
    <s v="-"/>
    <s v="-"/>
    <s v="STABLE"/>
    <s v="PAID"/>
    <s v="-"/>
    <s v="-"/>
    <m/>
    <m/>
    <m/>
    <m/>
    <m/>
    <m/>
    <s v="CHIKHALI"/>
    <m/>
    <m/>
    <m/>
    <m/>
    <n v="102294"/>
    <n v="55"/>
    <m/>
    <s v="-"/>
    <s v="-"/>
    <n v="71"/>
    <n v="74"/>
    <n v="76"/>
    <n v="81"/>
    <n v="82"/>
    <s v="-"/>
    <s v="MH14LD7276"/>
    <s v="CLASSIC 350 DARK STEALTH BLACK"/>
    <d v="2023-08-30T00:00:00"/>
    <n v="48"/>
    <s v="11.04.26"/>
    <s v="KAILASH ATKARI"/>
    <s v="-"/>
    <m/>
    <m/>
    <m/>
    <m/>
    <m/>
    <m/>
    <m/>
    <m/>
    <m/>
    <m/>
    <m/>
    <m/>
    <m/>
    <m/>
    <m/>
    <m/>
    <m/>
    <m/>
    <m/>
    <m/>
    <m/>
    <m/>
    <m/>
    <m/>
    <m/>
    <m/>
    <m/>
    <m/>
    <m/>
    <m/>
    <m/>
    <m/>
    <m/>
    <m/>
    <m/>
    <m/>
    <m/>
    <m/>
    <m/>
    <m/>
    <m/>
    <m/>
    <m/>
    <m/>
    <m/>
    <n v="1"/>
    <m/>
    <m/>
    <m/>
    <m/>
    <m/>
    <n v="1"/>
    <m/>
    <m/>
    <m/>
    <m/>
    <m/>
    <m/>
    <m/>
    <m/>
    <m/>
    <m/>
    <m/>
    <m/>
    <m/>
    <m/>
    <m/>
    <m/>
    <m/>
    <n v="1"/>
    <m/>
    <m/>
    <n v="1"/>
    <m/>
    <m/>
    <m/>
    <m/>
    <m/>
    <m/>
    <m/>
    <m/>
    <m/>
    <m/>
    <m/>
    <m/>
    <m/>
    <m/>
    <m/>
    <m/>
    <m/>
    <m/>
    <m/>
    <m/>
    <n v="4"/>
  </r>
  <r>
    <n v="464251219"/>
    <s v="AVINASH SANJAY JADHAV"/>
    <s v="ONLINE"/>
    <s v="13.04.26"/>
    <n v="7003"/>
    <m/>
    <m/>
    <m/>
    <n v="5990"/>
    <n v="2036"/>
    <x v="2"/>
    <s v="STABLE"/>
    <x v="1"/>
    <x v="13"/>
    <n v="101210"/>
    <n v="85"/>
    <n v="0"/>
    <n v="2688"/>
    <s v="-"/>
    <s v="-"/>
    <s v="-"/>
    <s v="-"/>
    <s v="STABLE"/>
    <s v="PAID"/>
    <s v="-"/>
    <s v="-"/>
    <m/>
    <m/>
    <m/>
    <m/>
    <m/>
    <m/>
    <s v="RANJAN GAON"/>
    <m/>
    <m/>
    <m/>
    <m/>
    <n v="101210"/>
    <n v="27"/>
    <m/>
    <s v="-"/>
    <s v="-"/>
    <n v="12"/>
    <n v="15"/>
    <n v="17"/>
    <n v="22"/>
    <n v="23"/>
    <s v="-"/>
    <s v="MH26CQ5463"/>
    <s v="YAMAHA MT15 V2"/>
    <d v="2024-10-08T00:00:00"/>
    <n v="36"/>
    <s v="11.04.26"/>
    <s v="KAILASH ATKARI"/>
    <s v="-"/>
    <m/>
    <m/>
    <m/>
    <m/>
    <m/>
    <m/>
    <m/>
    <m/>
    <m/>
    <m/>
    <m/>
    <m/>
    <m/>
    <m/>
    <m/>
    <m/>
    <m/>
    <m/>
    <m/>
    <m/>
    <m/>
    <m/>
    <m/>
    <m/>
    <m/>
    <m/>
    <m/>
    <m/>
    <m/>
    <m/>
    <m/>
    <m/>
    <m/>
    <m/>
    <m/>
    <m/>
    <n v="1"/>
    <m/>
    <m/>
    <m/>
    <m/>
    <m/>
    <m/>
    <m/>
    <m/>
    <m/>
    <m/>
    <m/>
    <m/>
    <m/>
    <m/>
    <m/>
    <m/>
    <m/>
    <m/>
    <m/>
    <m/>
    <m/>
    <m/>
    <m/>
    <m/>
    <m/>
    <m/>
    <m/>
    <m/>
    <m/>
    <m/>
    <m/>
    <m/>
    <m/>
    <m/>
    <m/>
    <m/>
    <m/>
    <m/>
    <m/>
    <m/>
    <m/>
    <m/>
    <m/>
    <m/>
    <m/>
    <m/>
    <m/>
    <m/>
    <m/>
    <m/>
    <m/>
    <m/>
    <m/>
    <m/>
    <m/>
    <m/>
    <n v="1"/>
  </r>
  <r>
    <n v="466443443"/>
    <s v="DATTA NATHU NIMBALE"/>
    <s v="ONLINE"/>
    <s v="17.04.26"/>
    <n v="4521"/>
    <m/>
    <m/>
    <m/>
    <n v="4521"/>
    <s v="-"/>
    <x v="0"/>
    <s v="STABLE"/>
    <x v="1"/>
    <x v="0"/>
    <n v="101054"/>
    <n v="0"/>
    <n v="0"/>
    <n v="450"/>
    <s v="-"/>
    <s v="-"/>
    <s v="-"/>
    <s v="-"/>
    <s v="STABLE"/>
    <s v="PAID"/>
    <s v="-"/>
    <s v="-"/>
    <m/>
    <m/>
    <m/>
    <m/>
    <m/>
    <m/>
    <s v="PAWANA NAGAR"/>
    <m/>
    <m/>
    <m/>
    <m/>
    <n v="101054"/>
    <n v="0"/>
    <m/>
    <s v="-"/>
    <n v="10"/>
    <e v="#N/A"/>
    <e v="#N/A"/>
    <e v="#N/A"/>
    <e v="#N/A"/>
    <e v="#N/A"/>
    <s v="-"/>
    <m/>
    <m/>
    <s v="########"/>
    <n v="36"/>
    <s v="11.04.26"/>
    <s v="VIJAY NIKAM"/>
    <s v="-"/>
    <m/>
    <m/>
    <m/>
    <m/>
    <m/>
    <m/>
    <m/>
    <m/>
    <m/>
    <m/>
    <m/>
    <m/>
    <m/>
    <m/>
    <m/>
    <m/>
    <m/>
    <m/>
    <m/>
    <m/>
    <m/>
    <m/>
    <m/>
    <m/>
    <m/>
    <m/>
    <m/>
    <m/>
    <m/>
    <m/>
    <m/>
    <m/>
    <m/>
    <m/>
    <m/>
    <m/>
    <m/>
    <m/>
    <m/>
    <n v="1"/>
    <m/>
    <m/>
    <m/>
    <m/>
    <m/>
    <m/>
    <m/>
    <m/>
    <n v="1"/>
    <m/>
    <m/>
    <m/>
    <m/>
    <m/>
    <m/>
    <m/>
    <m/>
    <m/>
    <m/>
    <m/>
    <m/>
    <m/>
    <m/>
    <m/>
    <m/>
    <m/>
    <m/>
    <m/>
    <m/>
    <m/>
    <m/>
    <m/>
    <m/>
    <m/>
    <m/>
    <m/>
    <m/>
    <m/>
    <m/>
    <m/>
    <m/>
    <m/>
    <m/>
    <m/>
    <m/>
    <m/>
    <m/>
    <m/>
    <m/>
    <m/>
    <m/>
    <m/>
    <m/>
    <n v="2"/>
  </r>
  <r>
    <n v="466024024"/>
    <s v="SUVARNA ANIL KOLI"/>
    <m/>
    <m/>
    <m/>
    <m/>
    <m/>
    <m/>
    <n v="3272"/>
    <n v="16305"/>
    <x v="6"/>
    <s v="FLOW"/>
    <x v="0"/>
    <x v="16"/>
    <n v="99900"/>
    <n v="619"/>
    <n v="0"/>
    <n v="4050"/>
    <s v="-"/>
    <s v="-"/>
    <s v="-"/>
    <s v="-"/>
    <s v="FLOW"/>
    <s v="-"/>
    <s v="-"/>
    <s v="-"/>
    <m/>
    <m/>
    <m/>
    <m/>
    <m/>
    <m/>
    <s v="SANGAVI"/>
    <m/>
    <m/>
    <m/>
    <n v="20974"/>
    <n v="99900"/>
    <n v="147"/>
    <m/>
    <n v="153"/>
    <s v="-"/>
    <n v="163"/>
    <n v="166"/>
    <n v="168"/>
    <n v="173"/>
    <n v="174"/>
    <s v="-"/>
    <s v="MH14MM4672"/>
    <s v="HONDA ACTIVA 125 SMART 2B"/>
    <d v="2025-04-30T00:00:00"/>
    <n v="48"/>
    <s v="03.04.26"/>
    <s v="KAILASH ATKARI"/>
    <s v="-"/>
    <m/>
    <m/>
    <m/>
    <m/>
    <m/>
    <m/>
    <m/>
    <m/>
    <m/>
    <m/>
    <m/>
    <m/>
    <m/>
    <m/>
    <m/>
    <n v="2"/>
    <m/>
    <m/>
    <m/>
    <m/>
    <m/>
    <m/>
    <m/>
    <m/>
    <m/>
    <m/>
    <m/>
    <m/>
    <m/>
    <m/>
    <m/>
    <m/>
    <m/>
    <m/>
    <m/>
    <m/>
    <n v="1"/>
    <m/>
    <m/>
    <m/>
    <m/>
    <m/>
    <m/>
    <m/>
    <m/>
    <m/>
    <m/>
    <m/>
    <m/>
    <m/>
    <m/>
    <m/>
    <m/>
    <m/>
    <m/>
    <m/>
    <m/>
    <m/>
    <m/>
    <m/>
    <m/>
    <m/>
    <m/>
    <m/>
    <m/>
    <m/>
    <m/>
    <m/>
    <m/>
    <m/>
    <m/>
    <m/>
    <m/>
    <m/>
    <m/>
    <m/>
    <m/>
    <m/>
    <m/>
    <m/>
    <m/>
    <m/>
    <m/>
    <m/>
    <m/>
    <m/>
    <m/>
    <m/>
    <m/>
    <m/>
    <m/>
    <m/>
    <m/>
    <n v="3"/>
  </r>
  <r>
    <n v="466775197"/>
    <s v="ALKA BHAGWAN CHAURE"/>
    <s v="ONLINE"/>
    <s v="29.04.26"/>
    <n v="4320"/>
    <m/>
    <m/>
    <m/>
    <n v="4058"/>
    <n v="8116"/>
    <x v="4"/>
    <s v="STABLE"/>
    <x v="1"/>
    <x v="0"/>
    <n v="98959"/>
    <n v="116"/>
    <n v="0"/>
    <n v="2208.34"/>
    <s v="-"/>
    <s v="-"/>
    <s v="-"/>
    <s v="-"/>
    <s v="FLOW"/>
    <s v="PAID"/>
    <s v="-"/>
    <s v="-"/>
    <m/>
    <m/>
    <m/>
    <m/>
    <m/>
    <m/>
    <s v="KAMSHET "/>
    <m/>
    <m/>
    <m/>
    <n v="10440.34"/>
    <n v="98959"/>
    <n v="55"/>
    <m/>
    <n v="61"/>
    <s v="-"/>
    <n v="71"/>
    <n v="74"/>
    <n v="76"/>
    <n v="81"/>
    <n v="82"/>
    <s v="-"/>
    <s v="MH14MU2504"/>
    <s v="XTREME 125 R"/>
    <d v="2025-08-28T00:00:00"/>
    <n v="36"/>
    <s v="03.04.26"/>
    <s v="VIJAY NIKAM"/>
    <s v="-"/>
    <m/>
    <m/>
    <m/>
    <m/>
    <m/>
    <m/>
    <m/>
    <m/>
    <m/>
    <m/>
    <m/>
    <m/>
    <m/>
    <m/>
    <m/>
    <n v="1"/>
    <m/>
    <m/>
    <n v="1"/>
    <m/>
    <m/>
    <m/>
    <m/>
    <m/>
    <m/>
    <m/>
    <m/>
    <m/>
    <m/>
    <m/>
    <m/>
    <m/>
    <m/>
    <m/>
    <m/>
    <m/>
    <m/>
    <m/>
    <m/>
    <m/>
    <m/>
    <m/>
    <m/>
    <m/>
    <m/>
    <m/>
    <m/>
    <m/>
    <m/>
    <m/>
    <m/>
    <m/>
    <m/>
    <m/>
    <m/>
    <m/>
    <m/>
    <m/>
    <m/>
    <m/>
    <m/>
    <m/>
    <m/>
    <m/>
    <m/>
    <m/>
    <m/>
    <m/>
    <m/>
    <m/>
    <m/>
    <m/>
    <m/>
    <m/>
    <m/>
    <m/>
    <m/>
    <m/>
    <m/>
    <m/>
    <m/>
    <m/>
    <m/>
    <m/>
    <n v="1"/>
    <m/>
    <m/>
    <m/>
    <m/>
    <m/>
    <m/>
    <m/>
    <m/>
    <n v="3"/>
  </r>
  <r>
    <n v="466811165"/>
    <s v="AMOL BALU BHISE"/>
    <m/>
    <m/>
    <m/>
    <m/>
    <m/>
    <m/>
    <n v="3919"/>
    <n v="15676"/>
    <x v="3"/>
    <s v="FLOW"/>
    <x v="0"/>
    <x v="12"/>
    <n v="98817"/>
    <n v="426"/>
    <n v="0"/>
    <n v="1800"/>
    <s v="-"/>
    <s v="-"/>
    <s v="-"/>
    <s v="-"/>
    <s v="FLOW"/>
    <s v="-"/>
    <s v="-"/>
    <s v="-"/>
    <m/>
    <m/>
    <m/>
    <m/>
    <m/>
    <m/>
    <s v="JAMBE"/>
    <m/>
    <m/>
    <m/>
    <n v="17902"/>
    <n v="98817"/>
    <n v="117"/>
    <m/>
    <n v="123"/>
    <s v="-"/>
    <n v="133"/>
    <n v="136"/>
    <n v="138"/>
    <n v="143"/>
    <n v="144"/>
    <s v="-"/>
    <s v="MH14MP9703"/>
    <s v="TVS JUPITER 110 DISC SXC OBDIIA"/>
    <d v="2025-09-03T00:00:00"/>
    <n v="36"/>
    <s v="03.04.26"/>
    <s v="KAILASH ATKARI"/>
    <s v="-"/>
    <m/>
    <m/>
    <m/>
    <m/>
    <m/>
    <m/>
    <m/>
    <m/>
    <m/>
    <n v="1"/>
    <m/>
    <m/>
    <m/>
    <m/>
    <m/>
    <m/>
    <m/>
    <m/>
    <m/>
    <m/>
    <m/>
    <m/>
    <m/>
    <m/>
    <m/>
    <m/>
    <m/>
    <m/>
    <m/>
    <m/>
    <m/>
    <m/>
    <m/>
    <m/>
    <m/>
    <m/>
    <m/>
    <m/>
    <m/>
    <m/>
    <m/>
    <m/>
    <m/>
    <m/>
    <m/>
    <m/>
    <m/>
    <m/>
    <m/>
    <m/>
    <m/>
    <m/>
    <m/>
    <m/>
    <m/>
    <m/>
    <m/>
    <m/>
    <m/>
    <m/>
    <m/>
    <m/>
    <m/>
    <m/>
    <m/>
    <m/>
    <m/>
    <m/>
    <m/>
    <m/>
    <m/>
    <m/>
    <m/>
    <m/>
    <m/>
    <m/>
    <m/>
    <m/>
    <m/>
    <m/>
    <m/>
    <m/>
    <m/>
    <m/>
    <m/>
    <m/>
    <m/>
    <m/>
    <m/>
    <m/>
    <m/>
    <m/>
    <m/>
    <n v="1"/>
  </r>
  <r>
    <n v="465871171"/>
    <s v="PRAMILA ANIL PAWARA"/>
    <m/>
    <m/>
    <m/>
    <m/>
    <m/>
    <m/>
    <n v="5153"/>
    <n v="20438"/>
    <x v="3"/>
    <s v="FLOW"/>
    <x v="0"/>
    <x v="13"/>
    <n v="98358"/>
    <n v="588"/>
    <n v="0"/>
    <n v="3150"/>
    <s v="-"/>
    <s v="-"/>
    <s v="-"/>
    <s v="-"/>
    <s v="FLOW"/>
    <s v="-"/>
    <s v="-"/>
    <s v="-"/>
    <m/>
    <m/>
    <m/>
    <m/>
    <m/>
    <m/>
    <s v="SHIRUR"/>
    <m/>
    <m/>
    <m/>
    <n v="24176"/>
    <n v="98358"/>
    <n v="117"/>
    <m/>
    <n v="123"/>
    <s v="-"/>
    <n v="133"/>
    <n v="136"/>
    <n v="138"/>
    <n v="143"/>
    <n v="144"/>
    <s v="-"/>
    <s v="MH18CG9167"/>
    <s v="HONDA UNICORN 2B"/>
    <d v="2025-04-07T00:00:00"/>
    <n v="30"/>
    <s v="03.04.26"/>
    <s v="KAILASH ATKARI"/>
    <s v="-"/>
    <m/>
    <m/>
    <m/>
    <m/>
    <m/>
    <m/>
    <n v="1"/>
    <m/>
    <m/>
    <m/>
    <m/>
    <m/>
    <m/>
    <m/>
    <m/>
    <m/>
    <m/>
    <m/>
    <m/>
    <m/>
    <m/>
    <m/>
    <m/>
    <m/>
    <m/>
    <m/>
    <m/>
    <m/>
    <m/>
    <m/>
    <m/>
    <m/>
    <m/>
    <m/>
    <m/>
    <m/>
    <m/>
    <m/>
    <m/>
    <m/>
    <m/>
    <m/>
    <m/>
    <m/>
    <m/>
    <m/>
    <m/>
    <m/>
    <m/>
    <m/>
    <m/>
    <m/>
    <m/>
    <m/>
    <m/>
    <m/>
    <m/>
    <m/>
    <m/>
    <m/>
    <m/>
    <m/>
    <m/>
    <m/>
    <m/>
    <m/>
    <m/>
    <m/>
    <m/>
    <m/>
    <m/>
    <m/>
    <m/>
    <m/>
    <m/>
    <m/>
    <m/>
    <m/>
    <m/>
    <m/>
    <m/>
    <m/>
    <m/>
    <m/>
    <m/>
    <m/>
    <m/>
    <m/>
    <m/>
    <m/>
    <m/>
    <m/>
    <m/>
    <n v="1"/>
  </r>
  <r>
    <n v="464268783"/>
    <s v="YOGESH NARAYAN PARIHAR"/>
    <m/>
    <m/>
    <m/>
    <m/>
    <m/>
    <m/>
    <n v="5443"/>
    <n v="10718"/>
    <x v="4"/>
    <s v="FLOW"/>
    <x v="0"/>
    <x v="1"/>
    <n v="98284"/>
    <n v="209"/>
    <n v="0"/>
    <n v="3128"/>
    <s v="-"/>
    <s v="-"/>
    <s v="-"/>
    <s v="-"/>
    <s v="FLOW"/>
    <s v="-"/>
    <s v="-"/>
    <s v="-"/>
    <m/>
    <m/>
    <m/>
    <m/>
    <m/>
    <m/>
    <s v="TALAWADE"/>
    <m/>
    <m/>
    <m/>
    <n v="14055"/>
    <n v="98284"/>
    <n v="55"/>
    <m/>
    <n v="61"/>
    <s v="-"/>
    <n v="71"/>
    <n v="74"/>
    <n v="76"/>
    <n v="81"/>
    <n v="82"/>
    <s v="-"/>
    <s v="MH21CD4927"/>
    <s v="HONDA SP 160 DOUBLE DISC"/>
    <d v="2024-10-09T00:00:00"/>
    <n v="36"/>
    <s v="03.04.26"/>
    <s v="KAILASH ATKARI"/>
    <s v="-"/>
    <m/>
    <m/>
    <m/>
    <m/>
    <m/>
    <m/>
    <m/>
    <m/>
    <m/>
    <m/>
    <m/>
    <m/>
    <m/>
    <m/>
    <m/>
    <m/>
    <m/>
    <m/>
    <n v="1"/>
    <m/>
    <m/>
    <m/>
    <m/>
    <m/>
    <m/>
    <m/>
    <m/>
    <m/>
    <m/>
    <m/>
    <m/>
    <m/>
    <m/>
    <m/>
    <m/>
    <m/>
    <m/>
    <m/>
    <m/>
    <n v="1"/>
    <m/>
    <m/>
    <m/>
    <m/>
    <m/>
    <m/>
    <m/>
    <m/>
    <m/>
    <m/>
    <m/>
    <m/>
    <m/>
    <m/>
    <m/>
    <m/>
    <m/>
    <m/>
    <m/>
    <m/>
    <m/>
    <m/>
    <m/>
    <m/>
    <m/>
    <m/>
    <m/>
    <m/>
    <m/>
    <n v="1"/>
    <m/>
    <m/>
    <m/>
    <m/>
    <m/>
    <m/>
    <m/>
    <m/>
    <m/>
    <m/>
    <m/>
    <m/>
    <m/>
    <m/>
    <m/>
    <m/>
    <m/>
    <m/>
    <m/>
    <m/>
    <m/>
    <m/>
    <m/>
    <n v="3"/>
  </r>
  <r>
    <n v="458444699"/>
    <s v="SUSHIL DINKAR RINDHE"/>
    <s v="ONLINE"/>
    <s v="08.04.26"/>
    <n v="8813"/>
    <m/>
    <m/>
    <s v="BANK STABLE 07"/>
    <n v="6768"/>
    <n v="6768"/>
    <x v="2"/>
    <s v="STABLE"/>
    <x v="1"/>
    <x v="8"/>
    <n v="97927.67"/>
    <n v="41"/>
    <n v="0"/>
    <n v="3845"/>
    <s v="-"/>
    <s v="-"/>
    <s v="-"/>
    <s v="-"/>
    <s v="STABLE"/>
    <s v="PAID"/>
    <s v="-"/>
    <s v="-"/>
    <m/>
    <m/>
    <m/>
    <m/>
    <m/>
    <m/>
    <s v="BHOSARI"/>
    <m/>
    <m/>
    <m/>
    <n v="10654"/>
    <n v="97927.67"/>
    <n v="27"/>
    <m/>
    <n v="2"/>
    <s v="-"/>
    <n v="12"/>
    <n v="15"/>
    <n v="17"/>
    <n v="22"/>
    <n v="23"/>
    <s v="-"/>
    <s v="MH14KV9381"/>
    <s v="CLASSIC SIGNALS 350 MARSH GREY"/>
    <d v="2023-06-07T00:00:00"/>
    <n v="48"/>
    <s v="03.04.26"/>
    <s v="VIJAY NIKAM"/>
    <s v="-"/>
    <m/>
    <m/>
    <m/>
    <m/>
    <m/>
    <m/>
    <n v="1"/>
    <m/>
    <m/>
    <m/>
    <m/>
    <m/>
    <m/>
    <m/>
    <m/>
    <m/>
    <m/>
    <m/>
    <m/>
    <m/>
    <m/>
    <m/>
    <m/>
    <m/>
    <m/>
    <m/>
    <m/>
    <m/>
    <m/>
    <m/>
    <m/>
    <m/>
    <m/>
    <m/>
    <m/>
    <m/>
    <m/>
    <m/>
    <m/>
    <m/>
    <m/>
    <m/>
    <m/>
    <m/>
    <m/>
    <m/>
    <m/>
    <m/>
    <m/>
    <m/>
    <m/>
    <m/>
    <m/>
    <m/>
    <m/>
    <m/>
    <m/>
    <m/>
    <m/>
    <m/>
    <m/>
    <m/>
    <m/>
    <m/>
    <m/>
    <m/>
    <m/>
    <m/>
    <m/>
    <m/>
    <m/>
    <m/>
    <m/>
    <m/>
    <m/>
    <m/>
    <m/>
    <m/>
    <m/>
    <m/>
    <m/>
    <m/>
    <m/>
    <m/>
    <m/>
    <m/>
    <m/>
    <m/>
    <m/>
    <m/>
    <m/>
    <m/>
    <m/>
    <n v="1"/>
  </r>
  <r>
    <n v="464767626"/>
    <s v="PRASHANT KATTYA DEVENOOR"/>
    <s v="ONLINE"/>
    <s v="03.04.26"/>
    <n v="5343"/>
    <m/>
    <m/>
    <m/>
    <n v="5260"/>
    <n v="5248"/>
    <x v="2"/>
    <s v="STABLE"/>
    <x v="1"/>
    <x v="14"/>
    <n v="97729"/>
    <n v="83"/>
    <n v="0"/>
    <n v="0"/>
    <s v="-"/>
    <s v="-"/>
    <s v="-"/>
    <s v="-"/>
    <s v="STABLE"/>
    <s v="PAID"/>
    <s v="-"/>
    <s v="-"/>
    <m/>
    <m/>
    <m/>
    <m/>
    <m/>
    <m/>
    <s v="DEHU ROAD"/>
    <m/>
    <m/>
    <m/>
    <n v="5331"/>
    <n v="97729"/>
    <n v="27"/>
    <m/>
    <n v="33"/>
    <s v="-"/>
    <n v="43"/>
    <n v="46"/>
    <n v="48"/>
    <n v="53"/>
    <n v="54"/>
    <s v="-"/>
    <s v="-"/>
    <s v="ELTHOR BRAVO 42X2"/>
    <d v="2024-11-25T00:00:00"/>
    <n v="36"/>
    <s v="03.04.26"/>
    <s v="VIJAY NIKAM"/>
    <s v="-"/>
    <m/>
    <m/>
    <m/>
    <m/>
    <m/>
    <m/>
    <n v="1"/>
    <m/>
    <m/>
    <m/>
    <m/>
    <m/>
    <m/>
    <m/>
    <m/>
    <m/>
    <m/>
    <m/>
    <m/>
    <m/>
    <m/>
    <m/>
    <m/>
    <m/>
    <m/>
    <m/>
    <m/>
    <m/>
    <m/>
    <m/>
    <m/>
    <m/>
    <m/>
    <m/>
    <m/>
    <m/>
    <m/>
    <m/>
    <m/>
    <m/>
    <m/>
    <m/>
    <m/>
    <m/>
    <m/>
    <m/>
    <m/>
    <m/>
    <m/>
    <m/>
    <m/>
    <m/>
    <m/>
    <m/>
    <m/>
    <m/>
    <m/>
    <m/>
    <m/>
    <m/>
    <m/>
    <m/>
    <m/>
    <m/>
    <m/>
    <m/>
    <m/>
    <m/>
    <m/>
    <m/>
    <m/>
    <m/>
    <m/>
    <m/>
    <m/>
    <m/>
    <m/>
    <m/>
    <n v="1"/>
    <m/>
    <m/>
    <m/>
    <m/>
    <m/>
    <m/>
    <m/>
    <m/>
    <m/>
    <m/>
    <m/>
    <m/>
    <m/>
    <m/>
    <n v="2"/>
  </r>
  <r>
    <n v="465924506"/>
    <s v="ANNAPURNA MAHADEV SUTAR"/>
    <m/>
    <m/>
    <m/>
    <n v="30"/>
    <m/>
    <m/>
    <n v="3493"/>
    <n v="3492"/>
    <x v="2"/>
    <s v="FLOW"/>
    <x v="0"/>
    <x v="9"/>
    <n v="97253"/>
    <n v="104"/>
    <n v="0"/>
    <n v="0"/>
    <s v="-"/>
    <s v="-"/>
    <s v="-"/>
    <s v="-"/>
    <s v="STABLE"/>
    <s v="-"/>
    <s v="-"/>
    <s v="-"/>
    <m/>
    <m/>
    <m/>
    <m/>
    <m/>
    <m/>
    <s v="TADIWALA ROAD"/>
    <m/>
    <m/>
    <m/>
    <n v="3596"/>
    <n v="97253"/>
    <n v="27"/>
    <m/>
    <n v="33"/>
    <s v="-"/>
    <n v="43"/>
    <n v="46"/>
    <n v="48"/>
    <n v="53"/>
    <n v="54"/>
    <s v="-"/>
    <s v="MH12XZ4861"/>
    <s v="HONDA ACTIVA 125 SMART 2B"/>
    <d v="2025-04-15T00:00:00"/>
    <n v="48"/>
    <s v="03.04.26"/>
    <s v="VIJAY NIKAM"/>
    <s v="-"/>
    <m/>
    <m/>
    <m/>
    <m/>
    <m/>
    <m/>
    <m/>
    <m/>
    <m/>
    <n v="1"/>
    <m/>
    <m/>
    <m/>
    <m/>
    <m/>
    <m/>
    <m/>
    <m/>
    <m/>
    <m/>
    <m/>
    <m/>
    <m/>
    <m/>
    <m/>
    <m/>
    <m/>
    <m/>
    <m/>
    <m/>
    <m/>
    <m/>
    <m/>
    <m/>
    <m/>
    <m/>
    <m/>
    <m/>
    <m/>
    <m/>
    <m/>
    <m/>
    <m/>
    <m/>
    <m/>
    <m/>
    <m/>
    <m/>
    <m/>
    <m/>
    <m/>
    <m/>
    <m/>
    <m/>
    <m/>
    <m/>
    <m/>
    <m/>
    <m/>
    <m/>
    <n v="1"/>
    <m/>
    <m/>
    <m/>
    <m/>
    <m/>
    <m/>
    <m/>
    <m/>
    <m/>
    <m/>
    <m/>
    <n v="2"/>
    <m/>
    <m/>
    <m/>
    <m/>
    <m/>
    <m/>
    <m/>
    <m/>
    <n v="1"/>
    <m/>
    <m/>
    <n v="1"/>
    <m/>
    <m/>
    <m/>
    <m/>
    <m/>
    <m/>
    <m/>
    <m/>
    <n v="6"/>
  </r>
  <r>
    <n v="463343105"/>
    <s v="GANESH BALU KOLEKAR"/>
    <s v="ONLINE"/>
    <s v="09.04.26"/>
    <n v="6000"/>
    <m/>
    <m/>
    <m/>
    <n v="3923"/>
    <n v="10895"/>
    <x v="5"/>
    <s v="STABLE"/>
    <x v="1"/>
    <x v="11"/>
    <n v="96987"/>
    <n v="718"/>
    <n v="0"/>
    <n v="5400"/>
    <s v="-"/>
    <s v="-"/>
    <s v="-"/>
    <s v="-"/>
    <s v="STABLE"/>
    <s v="PAID"/>
    <s v="-"/>
    <s v="-"/>
    <m/>
    <m/>
    <m/>
    <m/>
    <m/>
    <m/>
    <s v="BIRADWADI"/>
    <m/>
    <m/>
    <m/>
    <n v="17013"/>
    <n v="96987"/>
    <n v="86"/>
    <m/>
    <n v="92"/>
    <s v="-"/>
    <n v="71"/>
    <n v="74"/>
    <n v="76"/>
    <n v="81"/>
    <n v="82"/>
    <s v="-"/>
    <s v="MH14LR2068"/>
    <s v="TVS JUPITER 125 DISC SXC"/>
    <d v="2024-06-29T00:00:00"/>
    <n v="48"/>
    <s v="03.04.26"/>
    <s v="KAILASH ATKARI"/>
    <s v="-"/>
    <m/>
    <m/>
    <m/>
    <m/>
    <m/>
    <m/>
    <m/>
    <m/>
    <m/>
    <m/>
    <m/>
    <m/>
    <m/>
    <m/>
    <m/>
    <m/>
    <m/>
    <m/>
    <n v="1"/>
    <m/>
    <m/>
    <m/>
    <m/>
    <m/>
    <m/>
    <m/>
    <m/>
    <m/>
    <m/>
    <m/>
    <m/>
    <m/>
    <m/>
    <m/>
    <m/>
    <m/>
    <m/>
    <m/>
    <m/>
    <m/>
    <m/>
    <m/>
    <m/>
    <m/>
    <m/>
    <m/>
    <m/>
    <m/>
    <m/>
    <m/>
    <m/>
    <m/>
    <m/>
    <m/>
    <m/>
    <m/>
    <m/>
    <m/>
    <m/>
    <m/>
    <m/>
    <m/>
    <m/>
    <m/>
    <m/>
    <m/>
    <m/>
    <m/>
    <m/>
    <m/>
    <m/>
    <m/>
    <m/>
    <m/>
    <m/>
    <m/>
    <m/>
    <m/>
    <m/>
    <m/>
    <m/>
    <m/>
    <m/>
    <m/>
    <m/>
    <m/>
    <m/>
    <m/>
    <m/>
    <m/>
    <m/>
    <m/>
    <m/>
    <n v="1"/>
  </r>
  <r>
    <n v="465814587"/>
    <s v="AKSHAY SHIVAJI KAMBLE"/>
    <m/>
    <m/>
    <m/>
    <m/>
    <m/>
    <m/>
    <n v="4096"/>
    <n v="19970"/>
    <x v="6"/>
    <s v="FLOW"/>
    <x v="0"/>
    <x v="4"/>
    <n v="96814"/>
    <n v="688"/>
    <n v="0"/>
    <n v="0"/>
    <s v="-"/>
    <s v="-"/>
    <s v="-"/>
    <s v="-"/>
    <s v="FLOW"/>
    <s v="-"/>
    <s v="-"/>
    <s v="-"/>
    <m/>
    <m/>
    <m/>
    <m/>
    <m/>
    <m/>
    <s v="DAPODI"/>
    <m/>
    <m/>
    <m/>
    <n v="20658"/>
    <n v="96814"/>
    <n v="147"/>
    <m/>
    <n v="153"/>
    <s v="-"/>
    <n v="163"/>
    <n v="166"/>
    <n v="168"/>
    <n v="173"/>
    <n v="174"/>
    <s v="-"/>
    <s v="MH14MG6689"/>
    <s v="HONDA SP 125 DLX 2B"/>
    <d v="2025-03-31T00:00:00"/>
    <n v="36"/>
    <s v="03.04.26"/>
    <s v="VIJAY NIKAM"/>
    <s v="-"/>
    <m/>
    <m/>
    <m/>
    <m/>
    <m/>
    <m/>
    <m/>
    <m/>
    <m/>
    <m/>
    <m/>
    <m/>
    <m/>
    <m/>
    <m/>
    <n v="1"/>
    <m/>
    <m/>
    <m/>
    <m/>
    <m/>
    <m/>
    <m/>
    <m/>
    <m/>
    <m/>
    <m/>
    <m/>
    <m/>
    <m/>
    <n v="1"/>
    <m/>
    <m/>
    <m/>
    <m/>
    <m/>
    <m/>
    <m/>
    <m/>
    <m/>
    <m/>
    <m/>
    <m/>
    <m/>
    <m/>
    <m/>
    <m/>
    <m/>
    <m/>
    <m/>
    <m/>
    <m/>
    <m/>
    <m/>
    <m/>
    <m/>
    <m/>
    <m/>
    <m/>
    <m/>
    <m/>
    <m/>
    <m/>
    <m/>
    <m/>
    <m/>
    <m/>
    <m/>
    <m/>
    <m/>
    <m/>
    <m/>
    <m/>
    <m/>
    <m/>
    <m/>
    <m/>
    <m/>
    <m/>
    <m/>
    <m/>
    <m/>
    <m/>
    <m/>
    <m/>
    <m/>
    <m/>
    <m/>
    <m/>
    <m/>
    <m/>
    <m/>
    <m/>
    <n v="2"/>
  </r>
  <r>
    <n v="467169041"/>
    <s v="PRAKASH SADASHIV CHAUDHARI"/>
    <s v="ONLINE"/>
    <s v="16.04.26"/>
    <n v="3103"/>
    <m/>
    <m/>
    <m/>
    <n v="2999"/>
    <n v="2894"/>
    <x v="2"/>
    <s v="STABLE"/>
    <x v="1"/>
    <x v="10"/>
    <n v="95990"/>
    <n v="48"/>
    <n v="0"/>
    <n v="1717"/>
    <s v="-"/>
    <s v="-"/>
    <s v="-"/>
    <s v="-"/>
    <s v="STABLE"/>
    <s v="PAID"/>
    <s v="-"/>
    <s v="-"/>
    <m/>
    <m/>
    <m/>
    <m/>
    <m/>
    <m/>
    <s v="NARAYAN GAON"/>
    <m/>
    <m/>
    <m/>
    <n v="4659"/>
    <n v="95990"/>
    <n v="22"/>
    <m/>
    <n v="28"/>
    <s v="-"/>
    <n v="7"/>
    <n v="10"/>
    <n v="12"/>
    <n v="17"/>
    <n v="18"/>
    <s v="-"/>
    <s v="MH12YW6209"/>
    <s v="YAMAHA FASCINO S 125 DLX"/>
    <d v="2025-10-27T00:00:00"/>
    <n v="48"/>
    <s v="03.04.26"/>
    <s v="KAILASH ATKARI"/>
    <s v="-"/>
    <m/>
    <m/>
    <m/>
    <m/>
    <m/>
    <m/>
    <m/>
    <m/>
    <m/>
    <m/>
    <m/>
    <m/>
    <m/>
    <m/>
    <m/>
    <m/>
    <m/>
    <m/>
    <m/>
    <m/>
    <m/>
    <n v="1"/>
    <m/>
    <m/>
    <m/>
    <m/>
    <m/>
    <m/>
    <m/>
    <m/>
    <m/>
    <m/>
    <m/>
    <m/>
    <m/>
    <m/>
    <m/>
    <m/>
    <m/>
    <m/>
    <m/>
    <m/>
    <m/>
    <m/>
    <m/>
    <m/>
    <m/>
    <m/>
    <m/>
    <m/>
    <m/>
    <m/>
    <m/>
    <m/>
    <m/>
    <m/>
    <m/>
    <m/>
    <m/>
    <m/>
    <m/>
    <m/>
    <m/>
    <m/>
    <m/>
    <m/>
    <m/>
    <m/>
    <m/>
    <m/>
    <m/>
    <m/>
    <m/>
    <m/>
    <m/>
    <m/>
    <m/>
    <m/>
    <m/>
    <m/>
    <m/>
    <m/>
    <m/>
    <m/>
    <m/>
    <m/>
    <m/>
    <m/>
    <m/>
    <m/>
    <m/>
    <m/>
    <m/>
    <n v="1"/>
  </r>
  <r>
    <n v="463426988"/>
    <s v="VISHAL PARMESHWAR SANANSE"/>
    <s v="ONLINE"/>
    <s v="13.04.26"/>
    <n v="5127"/>
    <m/>
    <m/>
    <m/>
    <n v="4760"/>
    <n v="9456.99"/>
    <x v="4"/>
    <s v="STABLE"/>
    <x v="1"/>
    <x v="14"/>
    <n v="95573"/>
    <n v="364"/>
    <n v="0"/>
    <n v="5400"/>
    <s v="-"/>
    <s v="-"/>
    <s v="-"/>
    <s v="-"/>
    <s v="STABLE"/>
    <s v="PAID"/>
    <s v="-"/>
    <s v="-"/>
    <m/>
    <m/>
    <m/>
    <m/>
    <m/>
    <m/>
    <s v="VADGAON"/>
    <m/>
    <m/>
    <m/>
    <n v="15220.99"/>
    <n v="95573"/>
    <n v="55"/>
    <m/>
    <n v="61"/>
    <s v="-"/>
    <n v="43"/>
    <n v="46"/>
    <n v="48"/>
    <n v="53"/>
    <n v="54"/>
    <s v="-"/>
    <s v="MH14LR4687"/>
    <s v="HONDA UNICORN 160 BSVI"/>
    <d v="2024-07-08T00:00:00"/>
    <n v="42"/>
    <s v="03.04.26"/>
    <s v="VIJAY NIKAM"/>
    <s v="-"/>
    <m/>
    <m/>
    <m/>
    <m/>
    <m/>
    <m/>
    <n v="1"/>
    <m/>
    <m/>
    <m/>
    <m/>
    <m/>
    <m/>
    <m/>
    <m/>
    <m/>
    <m/>
    <m/>
    <m/>
    <m/>
    <m/>
    <m/>
    <m/>
    <m/>
    <m/>
    <m/>
    <m/>
    <m/>
    <m/>
    <m/>
    <m/>
    <m/>
    <m/>
    <m/>
    <m/>
    <m/>
    <n v="1"/>
    <m/>
    <m/>
    <m/>
    <m/>
    <m/>
    <n v="1"/>
    <m/>
    <m/>
    <m/>
    <m/>
    <m/>
    <m/>
    <m/>
    <m/>
    <m/>
    <m/>
    <m/>
    <m/>
    <m/>
    <m/>
    <m/>
    <m/>
    <m/>
    <m/>
    <m/>
    <m/>
    <m/>
    <m/>
    <m/>
    <m/>
    <m/>
    <m/>
    <m/>
    <m/>
    <m/>
    <m/>
    <m/>
    <m/>
    <m/>
    <m/>
    <m/>
    <m/>
    <m/>
    <m/>
    <m/>
    <m/>
    <m/>
    <m/>
    <m/>
    <m/>
    <m/>
    <m/>
    <m/>
    <m/>
    <m/>
    <m/>
    <n v="3"/>
  </r>
  <r>
    <n v="464673156"/>
    <s v="NIKITA VITTHAL BANDGAR"/>
    <s v="ONLINE"/>
    <s v="17.04.26"/>
    <n v="10716"/>
    <m/>
    <m/>
    <m/>
    <n v="5292"/>
    <n v="5292"/>
    <x v="2"/>
    <s v="RB"/>
    <x v="1"/>
    <x v="0"/>
    <n v="95540"/>
    <n v="52"/>
    <n v="0"/>
    <n v="0"/>
    <s v="-"/>
    <s v="-"/>
    <s v="-"/>
    <s v="-"/>
    <s v="RB"/>
    <s v="PAID"/>
    <s v="-"/>
    <s v="-"/>
    <m/>
    <m/>
    <m/>
    <m/>
    <m/>
    <m/>
    <s v="LONAVLA"/>
    <m/>
    <m/>
    <m/>
    <m/>
    <n v="95540"/>
    <n v="27"/>
    <m/>
    <s v="-"/>
    <s v="-"/>
    <e v="#N/A"/>
    <e v="#N/A"/>
    <e v="#N/A"/>
    <e v="#N/A"/>
    <e v="#N/A"/>
    <s v="-"/>
    <s v="MH14MA6854"/>
    <s v="YAMAHA MT15 V2 METALLIC BLACK"/>
    <d v="2024-11-14T00:00:00"/>
    <n v="36"/>
    <s v="11.04.26"/>
    <s v="VIJAY NIKAM"/>
    <s v="-"/>
    <m/>
    <m/>
    <m/>
    <m/>
    <m/>
    <m/>
    <m/>
    <m/>
    <m/>
    <m/>
    <m/>
    <m/>
    <m/>
    <m/>
    <m/>
    <m/>
    <m/>
    <m/>
    <m/>
    <m/>
    <m/>
    <m/>
    <m/>
    <m/>
    <m/>
    <m/>
    <m/>
    <m/>
    <m/>
    <m/>
    <m/>
    <m/>
    <m/>
    <m/>
    <m/>
    <m/>
    <m/>
    <m/>
    <m/>
    <m/>
    <m/>
    <m/>
    <n v="1"/>
    <m/>
    <m/>
    <m/>
    <m/>
    <m/>
    <n v="1"/>
    <m/>
    <m/>
    <m/>
    <m/>
    <m/>
    <m/>
    <m/>
    <m/>
    <m/>
    <m/>
    <m/>
    <m/>
    <m/>
    <m/>
    <m/>
    <m/>
    <m/>
    <m/>
    <m/>
    <m/>
    <m/>
    <m/>
    <m/>
    <m/>
    <m/>
    <m/>
    <m/>
    <m/>
    <m/>
    <m/>
    <m/>
    <m/>
    <m/>
    <m/>
    <m/>
    <m/>
    <m/>
    <m/>
    <m/>
    <m/>
    <m/>
    <m/>
    <m/>
    <m/>
    <n v="2"/>
  </r>
  <r>
    <n v="463225725"/>
    <s v="VIKAS BALASAHEB NIMBALKAR"/>
    <m/>
    <m/>
    <m/>
    <m/>
    <m/>
    <s v="BANK STABLE 29"/>
    <n v="5110"/>
    <n v="5028"/>
    <x v="2"/>
    <s v="STABLE"/>
    <x v="1"/>
    <x v="6"/>
    <n v="95367"/>
    <n v="72"/>
    <n v="0"/>
    <n v="1073"/>
    <s v="-"/>
    <s v="-"/>
    <s v="-"/>
    <s v="-"/>
    <s v="STABLE"/>
    <s v="PAID"/>
    <s v="-"/>
    <s v="-"/>
    <m/>
    <m/>
    <m/>
    <m/>
    <m/>
    <m/>
    <s v="CHAKAN"/>
    <m/>
    <m/>
    <m/>
    <m/>
    <n v="95367"/>
    <n v="27"/>
    <m/>
    <s v="-"/>
    <s v="-"/>
    <n v="43"/>
    <n v="46"/>
    <n v="48"/>
    <n v="53"/>
    <n v="54"/>
    <s v="-"/>
    <s v="MH14LQ9372"/>
    <s v="FZS V4"/>
    <d v="2024-06-16T00:00:00"/>
    <n v="42"/>
    <s v="11.04.26"/>
    <s v="KAILASH ATKARI"/>
    <s v="-"/>
    <m/>
    <m/>
    <m/>
    <m/>
    <m/>
    <m/>
    <m/>
    <m/>
    <m/>
    <m/>
    <m/>
    <m/>
    <m/>
    <m/>
    <m/>
    <m/>
    <m/>
    <m/>
    <m/>
    <m/>
    <m/>
    <m/>
    <m/>
    <m/>
    <m/>
    <m/>
    <m/>
    <m/>
    <m/>
    <m/>
    <m/>
    <m/>
    <m/>
    <m/>
    <m/>
    <m/>
    <m/>
    <m/>
    <m/>
    <n v="1"/>
    <m/>
    <m/>
    <m/>
    <m/>
    <m/>
    <m/>
    <m/>
    <m/>
    <m/>
    <m/>
    <m/>
    <m/>
    <m/>
    <m/>
    <m/>
    <m/>
    <m/>
    <m/>
    <m/>
    <m/>
    <m/>
    <m/>
    <m/>
    <m/>
    <m/>
    <m/>
    <m/>
    <m/>
    <m/>
    <m/>
    <m/>
    <m/>
    <m/>
    <m/>
    <m/>
    <m/>
    <m/>
    <m/>
    <m/>
    <m/>
    <m/>
    <m/>
    <m/>
    <m/>
    <m/>
    <m/>
    <m/>
    <m/>
    <m/>
    <m/>
    <m/>
    <m/>
    <m/>
    <n v="1"/>
  </r>
  <r>
    <n v="466835999"/>
    <s v="ARUN NIVRITTI KADAM"/>
    <m/>
    <m/>
    <m/>
    <m/>
    <m/>
    <s v="BANK STABEL 17"/>
    <n v="3876"/>
    <n v="7752"/>
    <x v="4"/>
    <s v="STABLE"/>
    <x v="1"/>
    <x v="6"/>
    <n v="94949"/>
    <n v="68"/>
    <n v="0"/>
    <n v="2250"/>
    <s v="-"/>
    <s v="-"/>
    <s v="-"/>
    <s v="-"/>
    <s v="STABLE"/>
    <s v="PAID"/>
    <s v="-"/>
    <s v="-"/>
    <m/>
    <m/>
    <m/>
    <m/>
    <m/>
    <m/>
    <s v="KHARABWADI"/>
    <m/>
    <m/>
    <m/>
    <n v="10070"/>
    <n v="94949"/>
    <n v="55"/>
    <m/>
    <n v="61"/>
    <s v="-"/>
    <n v="43"/>
    <n v="46"/>
    <n v="48"/>
    <n v="53"/>
    <n v="54"/>
    <s v="-"/>
    <s v="MH14MP9082"/>
    <s v="HONDA ACTIVA STD 2B"/>
    <d v="2025-09-06T00:00:00"/>
    <n v="36"/>
    <s v="03.04.26"/>
    <s v="KAILASH ATKARI"/>
    <s v="-"/>
    <m/>
    <m/>
    <m/>
    <m/>
    <m/>
    <m/>
    <m/>
    <m/>
    <m/>
    <m/>
    <m/>
    <m/>
    <n v="2"/>
    <m/>
    <m/>
    <m/>
    <m/>
    <m/>
    <m/>
    <m/>
    <m/>
    <m/>
    <m/>
    <m/>
    <m/>
    <m/>
    <m/>
    <m/>
    <m/>
    <m/>
    <m/>
    <m/>
    <m/>
    <m/>
    <m/>
    <m/>
    <m/>
    <m/>
    <m/>
    <m/>
    <m/>
    <m/>
    <m/>
    <m/>
    <m/>
    <m/>
    <m/>
    <m/>
    <m/>
    <m/>
    <m/>
    <m/>
    <m/>
    <m/>
    <m/>
    <m/>
    <m/>
    <m/>
    <m/>
    <m/>
    <m/>
    <m/>
    <m/>
    <m/>
    <m/>
    <m/>
    <m/>
    <m/>
    <m/>
    <m/>
    <m/>
    <m/>
    <m/>
    <m/>
    <m/>
    <m/>
    <m/>
    <m/>
    <m/>
    <m/>
    <m/>
    <m/>
    <m/>
    <m/>
    <m/>
    <m/>
    <m/>
    <m/>
    <m/>
    <m/>
    <m/>
    <m/>
    <m/>
    <n v="2"/>
  </r>
  <r>
    <n v="467069077"/>
    <s v="ASHWINI SHRIKANT TOPE"/>
    <s v="ONLINE"/>
    <s v="30.04.26"/>
    <n v="3800"/>
    <m/>
    <m/>
    <m/>
    <n v="3801"/>
    <n v="3697"/>
    <x v="2"/>
    <s v="STABLE"/>
    <x v="1"/>
    <x v="11"/>
    <n v="94852"/>
    <n v="100"/>
    <n v="0"/>
    <n v="1350"/>
    <s v="-"/>
    <s v="-"/>
    <s v="-"/>
    <s v="-"/>
    <s v="FLOW"/>
    <s v="PAID"/>
    <s v="-"/>
    <s v="-"/>
    <m/>
    <m/>
    <m/>
    <m/>
    <m/>
    <m/>
    <s v="WAKI BK"/>
    <m/>
    <m/>
    <m/>
    <n v="5139"/>
    <n v="94852"/>
    <n v="27"/>
    <m/>
    <n v="33"/>
    <s v="-"/>
    <n v="43"/>
    <n v="46"/>
    <n v="48"/>
    <n v="53"/>
    <n v="54"/>
    <s v="-"/>
    <s v="MH14MU9853"/>
    <s v="HONDA ACTIVA DLX 2B"/>
    <d v="2025-10-13T00:00:00"/>
    <n v="36"/>
    <s v="03.04.26"/>
    <s v="KAILASH ATKARI"/>
    <s v="-"/>
    <m/>
    <m/>
    <m/>
    <m/>
    <m/>
    <m/>
    <m/>
    <m/>
    <m/>
    <m/>
    <m/>
    <m/>
    <m/>
    <m/>
    <m/>
    <m/>
    <m/>
    <m/>
    <n v="1"/>
    <m/>
    <m/>
    <m/>
    <m/>
    <m/>
    <m/>
    <m/>
    <m/>
    <m/>
    <m/>
    <m/>
    <m/>
    <m/>
    <m/>
    <m/>
    <m/>
    <m/>
    <m/>
    <m/>
    <m/>
    <m/>
    <m/>
    <m/>
    <m/>
    <m/>
    <m/>
    <m/>
    <m/>
    <m/>
    <m/>
    <m/>
    <m/>
    <m/>
    <m/>
    <m/>
    <m/>
    <m/>
    <m/>
    <m/>
    <m/>
    <m/>
    <m/>
    <m/>
    <m/>
    <m/>
    <m/>
    <m/>
    <m/>
    <m/>
    <m/>
    <m/>
    <m/>
    <m/>
    <n v="1"/>
    <m/>
    <m/>
    <m/>
    <m/>
    <m/>
    <m/>
    <m/>
    <m/>
    <m/>
    <m/>
    <m/>
    <m/>
    <m/>
    <m/>
    <m/>
    <m/>
    <m/>
    <m/>
    <m/>
    <m/>
    <n v="2"/>
  </r>
  <r>
    <n v="463867730"/>
    <s v="REKHA VIJENDRA CHANDALIYA"/>
    <m/>
    <m/>
    <m/>
    <m/>
    <m/>
    <m/>
    <n v="3723"/>
    <n v="7896"/>
    <x v="5"/>
    <s v="FLOW"/>
    <x v="0"/>
    <x v="9"/>
    <n v="94810"/>
    <n v="445"/>
    <n v="0"/>
    <n v="3150"/>
    <s v="-"/>
    <s v="-"/>
    <s v="-"/>
    <s v="-"/>
    <s v="FLOW"/>
    <s v="-"/>
    <s v="-"/>
    <s v="-"/>
    <m/>
    <m/>
    <m/>
    <m/>
    <m/>
    <m/>
    <s v="YERWADA"/>
    <m/>
    <m/>
    <m/>
    <n v="11491"/>
    <n v="94810"/>
    <n v="86"/>
    <m/>
    <n v="92"/>
    <s v="-"/>
    <n v="102"/>
    <n v="105"/>
    <n v="107"/>
    <n v="112"/>
    <n v="113"/>
    <s v="-"/>
    <s v="MH12XC7245"/>
    <s v="XTREME 125 R"/>
    <d v="2024-08-27T00:00:00"/>
    <n v="48"/>
    <s v="03.04.26"/>
    <s v="VIJAY NIKAM"/>
    <s v="-"/>
    <m/>
    <m/>
    <m/>
    <m/>
    <m/>
    <m/>
    <m/>
    <m/>
    <m/>
    <n v="1"/>
    <m/>
    <m/>
    <m/>
    <m/>
    <m/>
    <m/>
    <m/>
    <m/>
    <m/>
    <m/>
    <m/>
    <m/>
    <m/>
    <m/>
    <m/>
    <m/>
    <m/>
    <m/>
    <m/>
    <m/>
    <m/>
    <m/>
    <m/>
    <m/>
    <m/>
    <m/>
    <m/>
    <m/>
    <m/>
    <m/>
    <m/>
    <m/>
    <m/>
    <m/>
    <m/>
    <m/>
    <m/>
    <m/>
    <m/>
    <m/>
    <m/>
    <m/>
    <m/>
    <m/>
    <m/>
    <m/>
    <m/>
    <m/>
    <m/>
    <m/>
    <m/>
    <m/>
    <m/>
    <m/>
    <m/>
    <m/>
    <m/>
    <m/>
    <m/>
    <m/>
    <m/>
    <m/>
    <m/>
    <m/>
    <m/>
    <m/>
    <m/>
    <m/>
    <m/>
    <m/>
    <m/>
    <m/>
    <m/>
    <m/>
    <m/>
    <m/>
    <m/>
    <m/>
    <m/>
    <m/>
    <m/>
    <m/>
    <m/>
    <n v="1"/>
  </r>
  <r>
    <n v="466978161"/>
    <s v="VANITA SITARAM TALAPE"/>
    <s v="ONLINE"/>
    <s v="29.04.26"/>
    <n v="4043"/>
    <m/>
    <m/>
    <m/>
    <n v="3972"/>
    <s v="-"/>
    <x v="0"/>
    <s v="STABLE"/>
    <x v="1"/>
    <x v="10"/>
    <n v="94582"/>
    <n v="53"/>
    <n v="0"/>
    <n v="23"/>
    <s v="-"/>
    <s v="-"/>
    <s v="-"/>
    <s v="-"/>
    <s v="STABLE"/>
    <s v="PAID"/>
    <s v="-"/>
    <s v="-"/>
    <m/>
    <m/>
    <m/>
    <m/>
    <m/>
    <m/>
    <s v="JUNNAR"/>
    <m/>
    <m/>
    <m/>
    <m/>
    <n v="94582"/>
    <n v="0"/>
    <m/>
    <s v="-"/>
    <n v="10"/>
    <e v="#N/A"/>
    <e v="#N/A"/>
    <e v="#N/A"/>
    <e v="#N/A"/>
    <e v="#N/A"/>
    <s v="-"/>
    <s v="MH14MR8919"/>
    <s v="ACTIVA"/>
    <s v="########"/>
    <n v="36"/>
    <s v="11.04.26"/>
    <s v="KAILASH ATKARI"/>
    <s v="-"/>
    <m/>
    <m/>
    <m/>
    <m/>
    <m/>
    <m/>
    <m/>
    <m/>
    <m/>
    <m/>
    <m/>
    <m/>
    <m/>
    <m/>
    <m/>
    <m/>
    <m/>
    <m/>
    <m/>
    <m/>
    <m/>
    <m/>
    <m/>
    <m/>
    <m/>
    <m/>
    <m/>
    <m/>
    <m/>
    <m/>
    <m/>
    <m/>
    <m/>
    <m/>
    <m/>
    <m/>
    <m/>
    <m/>
    <m/>
    <n v="1"/>
    <m/>
    <m/>
    <m/>
    <m/>
    <m/>
    <m/>
    <m/>
    <m/>
    <m/>
    <m/>
    <m/>
    <m/>
    <m/>
    <m/>
    <m/>
    <m/>
    <m/>
    <m/>
    <m/>
    <m/>
    <m/>
    <m/>
    <m/>
    <m/>
    <m/>
    <m/>
    <m/>
    <m/>
    <m/>
    <m/>
    <m/>
    <m/>
    <m/>
    <m/>
    <m/>
    <m/>
    <m/>
    <m/>
    <m/>
    <m/>
    <m/>
    <m/>
    <m/>
    <m/>
    <m/>
    <m/>
    <m/>
    <m/>
    <m/>
    <m/>
    <m/>
    <m/>
    <m/>
    <n v="1"/>
  </r>
  <r>
    <n v="466785163"/>
    <s v="VIJAY ANIL KAMBLE"/>
    <m/>
    <m/>
    <m/>
    <m/>
    <m/>
    <m/>
    <n v="3720"/>
    <n v="6975"/>
    <x v="4"/>
    <s v="FLOW"/>
    <x v="0"/>
    <x v="0"/>
    <n v="94581"/>
    <n v="252"/>
    <n v="0"/>
    <n v="0"/>
    <s v="-"/>
    <s v="-"/>
    <s v="-"/>
    <s v="-"/>
    <s v="FLOW"/>
    <s v="-"/>
    <s v="-"/>
    <s v="-"/>
    <m/>
    <m/>
    <m/>
    <m/>
    <m/>
    <m/>
    <s v="LONAVALA"/>
    <m/>
    <m/>
    <m/>
    <n v="7227"/>
    <n v="94581"/>
    <n v="55"/>
    <m/>
    <n v="61"/>
    <s v="-"/>
    <n v="71"/>
    <n v="74"/>
    <n v="76"/>
    <n v="81"/>
    <n v="82"/>
    <s v="-"/>
    <s v="MH14MP8491"/>
    <s v="HONDA ACTIVA 125 DISC 2B"/>
    <d v="2025-08-29T00:00:00"/>
    <n v="36"/>
    <s v="03.04.26"/>
    <s v="VIJAY NIKAM"/>
    <s v="-"/>
    <m/>
    <m/>
    <m/>
    <m/>
    <m/>
    <m/>
    <m/>
    <m/>
    <m/>
    <n v="1"/>
    <m/>
    <m/>
    <m/>
    <m/>
    <m/>
    <m/>
    <m/>
    <m/>
    <m/>
    <m/>
    <m/>
    <m/>
    <m/>
    <m/>
    <m/>
    <m/>
    <m/>
    <m/>
    <m/>
    <m/>
    <m/>
    <m/>
    <m/>
    <m/>
    <m/>
    <m/>
    <m/>
    <m/>
    <m/>
    <m/>
    <m/>
    <m/>
    <m/>
    <m/>
    <m/>
    <m/>
    <m/>
    <m/>
    <m/>
    <m/>
    <m/>
    <m/>
    <m/>
    <m/>
    <m/>
    <m/>
    <m/>
    <m/>
    <m/>
    <m/>
    <m/>
    <m/>
    <m/>
    <m/>
    <m/>
    <m/>
    <m/>
    <m/>
    <m/>
    <m/>
    <m/>
    <m/>
    <m/>
    <m/>
    <m/>
    <m/>
    <m/>
    <m/>
    <m/>
    <m/>
    <m/>
    <m/>
    <m/>
    <m/>
    <m/>
    <m/>
    <m/>
    <m/>
    <m/>
    <m/>
    <m/>
    <m/>
    <m/>
    <n v="1"/>
  </r>
  <r>
    <n v="465651090"/>
    <s v="SUMIT VILAS PATOLE"/>
    <s v="COLLECT"/>
    <s v="30.04.26"/>
    <n v="9403"/>
    <m/>
    <m/>
    <m/>
    <n v="4600"/>
    <n v="4600"/>
    <x v="2"/>
    <s v="RB"/>
    <x v="1"/>
    <x v="9"/>
    <n v="93891"/>
    <n v="0"/>
    <n v="0"/>
    <n v="2700"/>
    <s v="-"/>
    <s v="-"/>
    <s v="-"/>
    <s v="-"/>
    <s v="STABLE"/>
    <s v="PAID"/>
    <s v="-"/>
    <s v="-"/>
    <m/>
    <m/>
    <m/>
    <m/>
    <m/>
    <m/>
    <s v="YERWADA"/>
    <m/>
    <m/>
    <m/>
    <m/>
    <n v="93891"/>
    <n v="27"/>
    <m/>
    <s v="-"/>
    <s v="-"/>
    <n v="43"/>
    <n v="46"/>
    <n v="48"/>
    <n v="22"/>
    <n v="23"/>
    <s v="-"/>
    <m/>
    <s v="XTREME 160R 4V CONNECTED 2"/>
    <d v="2025-03-06T00:00:00"/>
    <n v="36"/>
    <s v="11.04.26"/>
    <s v="VIJAY NIKAM"/>
    <s v="-"/>
    <m/>
    <m/>
    <m/>
    <m/>
    <m/>
    <m/>
    <m/>
    <m/>
    <m/>
    <m/>
    <m/>
    <m/>
    <m/>
    <m/>
    <m/>
    <m/>
    <m/>
    <m/>
    <m/>
    <m/>
    <m/>
    <m/>
    <m/>
    <m/>
    <m/>
    <m/>
    <m/>
    <m/>
    <m/>
    <m/>
    <m/>
    <m/>
    <m/>
    <m/>
    <m/>
    <m/>
    <m/>
    <m/>
    <m/>
    <m/>
    <m/>
    <m/>
    <m/>
    <m/>
    <m/>
    <m/>
    <m/>
    <m/>
    <n v="2"/>
    <m/>
    <m/>
    <m/>
    <m/>
    <m/>
    <m/>
    <m/>
    <m/>
    <m/>
    <m/>
    <m/>
    <n v="1"/>
    <m/>
    <m/>
    <n v="3"/>
    <m/>
    <m/>
    <m/>
    <m/>
    <m/>
    <m/>
    <m/>
    <m/>
    <m/>
    <m/>
    <m/>
    <m/>
    <m/>
    <m/>
    <m/>
    <m/>
    <m/>
    <m/>
    <m/>
    <m/>
    <n v="1"/>
    <m/>
    <m/>
    <m/>
    <m/>
    <m/>
    <m/>
    <m/>
    <m/>
    <n v="7"/>
  </r>
  <r>
    <n v="464402919"/>
    <s v="JAGAN RAMESH THARKUDE"/>
    <m/>
    <m/>
    <m/>
    <m/>
    <m/>
    <s v="BANK STABLE 22"/>
    <n v="5104"/>
    <n v="6844"/>
    <x v="4"/>
    <s v="STABLE"/>
    <x v="1"/>
    <x v="11"/>
    <n v="93492"/>
    <n v="177"/>
    <n v="0"/>
    <n v="2265"/>
    <s v="-"/>
    <s v="-"/>
    <s v="-"/>
    <s v="-"/>
    <s v="STABLE"/>
    <s v="PAID"/>
    <s v="-"/>
    <s v="-"/>
    <m/>
    <m/>
    <m/>
    <m/>
    <m/>
    <m/>
    <s v="RAJGURU NAGAR "/>
    <m/>
    <m/>
    <m/>
    <n v="9286"/>
    <n v="93492"/>
    <n v="55"/>
    <m/>
    <n v="61"/>
    <s v="-"/>
    <n v="71"/>
    <n v="74"/>
    <n v="48"/>
    <n v="53"/>
    <n v="54"/>
    <s v="-"/>
    <s v="MH14LW7651"/>
    <s v="BAJAJ PULSAR 220 F UG"/>
    <d v="2024-10-22T00:00:00"/>
    <n v="36"/>
    <s v="03.04.26"/>
    <s v="KAILASH ATKARI"/>
    <s v="-"/>
    <m/>
    <m/>
    <m/>
    <m/>
    <m/>
    <m/>
    <m/>
    <m/>
    <m/>
    <m/>
    <m/>
    <m/>
    <m/>
    <m/>
    <m/>
    <m/>
    <m/>
    <m/>
    <m/>
    <m/>
    <m/>
    <m/>
    <m/>
    <m/>
    <n v="1"/>
    <m/>
    <m/>
    <m/>
    <m/>
    <m/>
    <m/>
    <m/>
    <m/>
    <m/>
    <m/>
    <m/>
    <m/>
    <m/>
    <m/>
    <m/>
    <m/>
    <m/>
    <m/>
    <m/>
    <m/>
    <m/>
    <m/>
    <m/>
    <m/>
    <m/>
    <m/>
    <m/>
    <m/>
    <m/>
    <m/>
    <m/>
    <m/>
    <m/>
    <m/>
    <m/>
    <m/>
    <m/>
    <m/>
    <m/>
    <m/>
    <m/>
    <m/>
    <m/>
    <m/>
    <m/>
    <m/>
    <m/>
    <m/>
    <m/>
    <m/>
    <m/>
    <m/>
    <m/>
    <m/>
    <m/>
    <m/>
    <m/>
    <m/>
    <m/>
    <m/>
    <m/>
    <m/>
    <m/>
    <m/>
    <m/>
    <m/>
    <m/>
    <m/>
    <n v="1"/>
  </r>
  <r>
    <n v="466488961"/>
    <s v="AKSHAY BHARAT SHEJAL"/>
    <s v="ONLINE"/>
    <s v="11.04.26"/>
    <n v="5000"/>
    <m/>
    <m/>
    <m/>
    <n v="5082"/>
    <n v="4101"/>
    <x v="2"/>
    <s v="STABLE"/>
    <x v="1"/>
    <x v="11"/>
    <n v="93387"/>
    <n v="138"/>
    <n v="0"/>
    <n v="2250"/>
    <s v="-"/>
    <s v="-"/>
    <s v="-"/>
    <s v="-"/>
    <s v="STABLE"/>
    <s v="PAID"/>
    <s v="-"/>
    <s v="-"/>
    <m/>
    <m/>
    <m/>
    <m/>
    <m/>
    <m/>
    <s v="RASE"/>
    <m/>
    <m/>
    <m/>
    <n v="6489"/>
    <n v="93387"/>
    <n v="27"/>
    <m/>
    <n v="33"/>
    <s v="-"/>
    <n v="12"/>
    <n v="15"/>
    <n v="17"/>
    <n v="22"/>
    <n v="23"/>
    <s v="-"/>
    <s v="MH14MM8501"/>
    <s v="TVS JUPITER 125 DISC SXC"/>
    <d v="2025-07-10T00:00:00"/>
    <n v="30"/>
    <s v="03.04.26"/>
    <s v="KAILASH ATKARI"/>
    <s v="-"/>
    <m/>
    <m/>
    <m/>
    <m/>
    <m/>
    <m/>
    <m/>
    <m/>
    <m/>
    <m/>
    <m/>
    <m/>
    <m/>
    <m/>
    <m/>
    <m/>
    <m/>
    <m/>
    <m/>
    <m/>
    <m/>
    <m/>
    <m/>
    <m/>
    <m/>
    <m/>
    <m/>
    <m/>
    <m/>
    <m/>
    <n v="1"/>
    <m/>
    <m/>
    <m/>
    <m/>
    <m/>
    <m/>
    <m/>
    <m/>
    <m/>
    <m/>
    <m/>
    <m/>
    <m/>
    <m/>
    <m/>
    <m/>
    <m/>
    <m/>
    <m/>
    <m/>
    <m/>
    <m/>
    <m/>
    <m/>
    <m/>
    <m/>
    <m/>
    <m/>
    <m/>
    <m/>
    <m/>
    <m/>
    <m/>
    <m/>
    <m/>
    <m/>
    <m/>
    <m/>
    <m/>
    <m/>
    <m/>
    <m/>
    <m/>
    <m/>
    <m/>
    <m/>
    <m/>
    <m/>
    <m/>
    <m/>
    <m/>
    <m/>
    <m/>
    <m/>
    <m/>
    <m/>
    <m/>
    <m/>
    <m/>
    <m/>
    <m/>
    <m/>
    <n v="1"/>
  </r>
  <r>
    <n v="466068396"/>
    <s v="SHRIKANT SUDAM GAIKWAD"/>
    <m/>
    <m/>
    <m/>
    <m/>
    <m/>
    <m/>
    <n v="4068"/>
    <n v="20340"/>
    <x v="6"/>
    <s v="FLOW"/>
    <x v="0"/>
    <x v="4"/>
    <n v="92767"/>
    <n v="888"/>
    <n v="0"/>
    <n v="4500"/>
    <s v="-"/>
    <s v="-"/>
    <s v="-"/>
    <s v="-"/>
    <s v="FLOW"/>
    <s v="-"/>
    <s v="-"/>
    <s v="-"/>
    <m/>
    <m/>
    <m/>
    <m/>
    <m/>
    <m/>
    <s v="PHUGEWADI"/>
    <m/>
    <m/>
    <m/>
    <n v="25728"/>
    <n v="92767"/>
    <n v="147"/>
    <m/>
    <n v="153"/>
    <s v="-"/>
    <n v="163"/>
    <n v="166"/>
    <n v="168"/>
    <n v="173"/>
    <n v="174"/>
    <s v="-"/>
    <s v="MH14MJ9170"/>
    <s v="HONDA ACTIVA DLX 2B"/>
    <d v="2025-05-06T00:00:00"/>
    <n v="36"/>
    <s v="03.04.26"/>
    <s v="VIJAY NIKAM"/>
    <s v="-"/>
    <m/>
    <m/>
    <m/>
    <m/>
    <m/>
    <m/>
    <n v="1"/>
    <m/>
    <m/>
    <m/>
    <m/>
    <m/>
    <m/>
    <m/>
    <m/>
    <m/>
    <m/>
    <m/>
    <m/>
    <m/>
    <m/>
    <m/>
    <m/>
    <m/>
    <m/>
    <m/>
    <m/>
    <m/>
    <m/>
    <m/>
    <m/>
    <m/>
    <m/>
    <m/>
    <m/>
    <m/>
    <m/>
    <m/>
    <m/>
    <m/>
    <m/>
    <m/>
    <m/>
    <m/>
    <m/>
    <m/>
    <m/>
    <m/>
    <m/>
    <m/>
    <m/>
    <m/>
    <m/>
    <m/>
    <m/>
    <m/>
    <m/>
    <m/>
    <m/>
    <m/>
    <m/>
    <m/>
    <m/>
    <m/>
    <m/>
    <m/>
    <m/>
    <m/>
    <m/>
    <m/>
    <m/>
    <m/>
    <m/>
    <m/>
    <m/>
    <m/>
    <m/>
    <m/>
    <m/>
    <m/>
    <m/>
    <m/>
    <m/>
    <m/>
    <m/>
    <m/>
    <m/>
    <m/>
    <m/>
    <m/>
    <m/>
    <m/>
    <m/>
    <n v="1"/>
  </r>
  <r>
    <n v="466217289"/>
    <s v="BANDENAWAJ MAHEBUB SHAIKH"/>
    <m/>
    <m/>
    <m/>
    <m/>
    <m/>
    <m/>
    <n v="3688"/>
    <n v="19688"/>
    <x v="1"/>
    <s v="FLOW"/>
    <x v="0"/>
    <x v="4"/>
    <n v="92722"/>
    <n v="1013"/>
    <n v="0"/>
    <n v="3600"/>
    <s v="-"/>
    <s v="-"/>
    <s v="-"/>
    <s v="-"/>
    <s v="FLOW"/>
    <s v="-"/>
    <s v="-"/>
    <s v="-"/>
    <m/>
    <m/>
    <m/>
    <m/>
    <m/>
    <m/>
    <s v="DAPODI"/>
    <m/>
    <m/>
    <m/>
    <n v="24301"/>
    <n v="92722"/>
    <n v="178"/>
    <m/>
    <n v="184"/>
    <s v="-"/>
    <n v="194"/>
    <n v="197"/>
    <n v="199"/>
    <n v="204"/>
    <n v="205"/>
    <s v="-"/>
    <s v="MH14MK5907"/>
    <s v="HONDA ACTIVA 125 SMART 2B"/>
    <d v="2025-05-28T00:00:00"/>
    <n v="36"/>
    <s v="03.04.26"/>
    <s v="VIJAY NIKAM"/>
    <s v="-"/>
    <m/>
    <m/>
    <m/>
    <m/>
    <m/>
    <m/>
    <m/>
    <m/>
    <m/>
    <m/>
    <m/>
    <m/>
    <m/>
    <m/>
    <m/>
    <n v="1"/>
    <m/>
    <m/>
    <m/>
    <m/>
    <m/>
    <m/>
    <m/>
    <m/>
    <m/>
    <m/>
    <m/>
    <m/>
    <m/>
    <m/>
    <m/>
    <m/>
    <m/>
    <m/>
    <m/>
    <m/>
    <m/>
    <m/>
    <m/>
    <m/>
    <m/>
    <m/>
    <m/>
    <m/>
    <m/>
    <m/>
    <m/>
    <m/>
    <m/>
    <m/>
    <m/>
    <m/>
    <m/>
    <m/>
    <m/>
    <m/>
    <m/>
    <m/>
    <m/>
    <m/>
    <m/>
    <m/>
    <m/>
    <m/>
    <m/>
    <m/>
    <m/>
    <m/>
    <m/>
    <m/>
    <m/>
    <m/>
    <m/>
    <m/>
    <m/>
    <m/>
    <m/>
    <m/>
    <m/>
    <m/>
    <m/>
    <m/>
    <m/>
    <m/>
    <m/>
    <m/>
    <m/>
    <m/>
    <m/>
    <m/>
    <m/>
    <m/>
    <m/>
    <n v="1"/>
  </r>
  <r>
    <n v="457349311"/>
    <s v="RAHUL BANDA CHAVAN"/>
    <m/>
    <m/>
    <m/>
    <m/>
    <m/>
    <s v="BANK STABLE 29"/>
    <n v="6290"/>
    <n v="20517"/>
    <x v="3"/>
    <s v="STABLE"/>
    <x v="1"/>
    <x v="5"/>
    <n v="92345"/>
    <n v="874"/>
    <n v="0"/>
    <n v="5377"/>
    <s v="-"/>
    <s v="-"/>
    <s v="-"/>
    <s v="-"/>
    <s v="STABLE"/>
    <s v="PAID"/>
    <s v="-"/>
    <s v="-"/>
    <m/>
    <m/>
    <m/>
    <m/>
    <m/>
    <m/>
    <s v="BHOR"/>
    <m/>
    <m/>
    <m/>
    <n v="26768"/>
    <n v="92345"/>
    <n v="117"/>
    <m/>
    <n v="123"/>
    <s v="-"/>
    <n v="133"/>
    <n v="136"/>
    <n v="138"/>
    <n v="112"/>
    <n v="113"/>
    <s v="-"/>
    <s v="MH12VH8942"/>
    <s v="CLASSIC 350 DARK STEALTH BLACK"/>
    <d v="2023-03-23T00:00:00"/>
    <n v="48"/>
    <s v="03.04.26"/>
    <s v="VIJAY NIKAM"/>
    <s v="-"/>
    <m/>
    <m/>
    <m/>
    <m/>
    <m/>
    <m/>
    <m/>
    <m/>
    <m/>
    <m/>
    <m/>
    <m/>
    <m/>
    <m/>
    <m/>
    <n v="1"/>
    <m/>
    <m/>
    <m/>
    <m/>
    <m/>
    <m/>
    <m/>
    <m/>
    <m/>
    <m/>
    <m/>
    <m/>
    <m/>
    <m/>
    <m/>
    <m/>
    <m/>
    <m/>
    <m/>
    <m/>
    <m/>
    <m/>
    <m/>
    <m/>
    <m/>
    <m/>
    <m/>
    <m/>
    <m/>
    <m/>
    <m/>
    <m/>
    <m/>
    <m/>
    <m/>
    <m/>
    <m/>
    <m/>
    <m/>
    <m/>
    <m/>
    <m/>
    <m/>
    <m/>
    <m/>
    <m/>
    <m/>
    <m/>
    <m/>
    <m/>
    <m/>
    <m/>
    <m/>
    <m/>
    <m/>
    <m/>
    <m/>
    <m/>
    <m/>
    <m/>
    <m/>
    <m/>
    <m/>
    <m/>
    <m/>
    <m/>
    <m/>
    <m/>
    <m/>
    <m/>
    <m/>
    <m/>
    <m/>
    <m/>
    <m/>
    <m/>
    <m/>
    <n v="1"/>
  </r>
  <r>
    <n v="467028793"/>
    <s v="SACHIN SUNIL SINGH"/>
    <m/>
    <m/>
    <m/>
    <m/>
    <m/>
    <s v="BANK RB 22"/>
    <n v="4984"/>
    <n v="9968"/>
    <x v="4"/>
    <s v="RB"/>
    <x v="1"/>
    <x v="1"/>
    <n v="91352"/>
    <n v="99"/>
    <n v="0"/>
    <n v="900"/>
    <s v="-"/>
    <s v="-"/>
    <s v="-"/>
    <s v="-"/>
    <s v="RB"/>
    <s v="PAID"/>
    <s v="-"/>
    <s v="-"/>
    <m/>
    <m/>
    <m/>
    <m/>
    <m/>
    <m/>
    <s v="NIGADI"/>
    <m/>
    <m/>
    <m/>
    <n v="10967"/>
    <n v="91352"/>
    <n v="55"/>
    <m/>
    <n v="61"/>
    <s v="-"/>
    <e v="#N/A"/>
    <e v="#N/A"/>
    <e v="#N/A"/>
    <e v="#N/A"/>
    <e v="#N/A"/>
    <s v="-"/>
    <s v="MH14MU4118"/>
    <s v="YAMAHA AEROX S"/>
    <d v="2025-10-07T00:00:00"/>
    <n v="24"/>
    <s v="03.04.26"/>
    <s v="KAILASH ATKARI"/>
    <s v="-"/>
    <m/>
    <m/>
    <m/>
    <m/>
    <m/>
    <m/>
    <m/>
    <m/>
    <m/>
    <n v="1"/>
    <m/>
    <m/>
    <m/>
    <m/>
    <m/>
    <m/>
    <m/>
    <m/>
    <n v="1"/>
    <m/>
    <m/>
    <m/>
    <m/>
    <m/>
    <m/>
    <m/>
    <m/>
    <m/>
    <m/>
    <m/>
    <m/>
    <m/>
    <m/>
    <m/>
    <m/>
    <m/>
    <m/>
    <m/>
    <m/>
    <m/>
    <m/>
    <m/>
    <m/>
    <m/>
    <m/>
    <m/>
    <m/>
    <m/>
    <m/>
    <m/>
    <m/>
    <m/>
    <m/>
    <m/>
    <m/>
    <m/>
    <m/>
    <m/>
    <m/>
    <m/>
    <m/>
    <m/>
    <m/>
    <m/>
    <m/>
    <m/>
    <m/>
    <m/>
    <m/>
    <m/>
    <m/>
    <m/>
    <m/>
    <m/>
    <m/>
    <m/>
    <m/>
    <m/>
    <m/>
    <m/>
    <m/>
    <m/>
    <m/>
    <m/>
    <m/>
    <m/>
    <m/>
    <m/>
    <m/>
    <m/>
    <m/>
    <m/>
    <m/>
    <n v="2"/>
  </r>
  <r>
    <n v="464425420"/>
    <s v="TANMAYEE RAJENDRA GAIKWAD"/>
    <m/>
    <m/>
    <m/>
    <m/>
    <m/>
    <m/>
    <n v="10801"/>
    <n v="10777"/>
    <x v="2"/>
    <s v="FLOW"/>
    <x v="0"/>
    <x v="5"/>
    <n v="91033"/>
    <n v="252"/>
    <n v="0"/>
    <n v="0"/>
    <s v="-"/>
    <s v="-"/>
    <s v="-"/>
    <s v="-"/>
    <s v="STABLE"/>
    <s v="-"/>
    <s v="-"/>
    <s v="-"/>
    <m/>
    <m/>
    <m/>
    <m/>
    <m/>
    <m/>
    <s v="BHOR"/>
    <m/>
    <m/>
    <m/>
    <n v="11029"/>
    <n v="91033"/>
    <n v="27"/>
    <m/>
    <n v="33"/>
    <s v="-"/>
    <n v="43"/>
    <n v="46"/>
    <n v="48"/>
    <n v="53"/>
    <n v="54"/>
    <s v="-"/>
    <s v="MH12XK5986"/>
    <s v="METEOR 350 FIREBALL RED"/>
    <d v="2024-10-24T00:00:00"/>
    <n v="24"/>
    <s v="03.04.26"/>
    <s v="VIJAY NIKAM"/>
    <s v="-"/>
    <m/>
    <m/>
    <m/>
    <m/>
    <m/>
    <m/>
    <m/>
    <m/>
    <m/>
    <m/>
    <m/>
    <m/>
    <m/>
    <m/>
    <m/>
    <n v="1"/>
    <m/>
    <m/>
    <m/>
    <m/>
    <m/>
    <m/>
    <m/>
    <m/>
    <m/>
    <m/>
    <m/>
    <m/>
    <m/>
    <m/>
    <m/>
    <m/>
    <m/>
    <m/>
    <m/>
    <m/>
    <m/>
    <m/>
    <m/>
    <m/>
    <m/>
    <m/>
    <m/>
    <m/>
    <m/>
    <m/>
    <m/>
    <m/>
    <m/>
    <m/>
    <m/>
    <m/>
    <m/>
    <m/>
    <m/>
    <m/>
    <m/>
    <m/>
    <m/>
    <m/>
    <m/>
    <m/>
    <m/>
    <m/>
    <m/>
    <m/>
    <m/>
    <m/>
    <m/>
    <m/>
    <m/>
    <m/>
    <m/>
    <m/>
    <m/>
    <m/>
    <m/>
    <m/>
    <m/>
    <m/>
    <m/>
    <m/>
    <m/>
    <m/>
    <m/>
    <m/>
    <m/>
    <m/>
    <m/>
    <m/>
    <m/>
    <m/>
    <m/>
    <n v="1"/>
  </r>
  <r>
    <n v="467135103"/>
    <s v="SAGAR KISAN KADU"/>
    <m/>
    <m/>
    <m/>
    <m/>
    <m/>
    <m/>
    <n v="4748"/>
    <n v="14244"/>
    <x v="5"/>
    <s v="FLOW"/>
    <x v="0"/>
    <x v="14"/>
    <n v="90931"/>
    <n v="225"/>
    <n v="0"/>
    <n v="1350"/>
    <s v="-"/>
    <s v="-"/>
    <s v="-"/>
    <s v="-"/>
    <s v="FLOW"/>
    <s v="-"/>
    <s v="-"/>
    <s v="-"/>
    <m/>
    <m/>
    <m/>
    <m/>
    <m/>
    <m/>
    <s v="MAVAL"/>
    <m/>
    <m/>
    <m/>
    <n v="15819"/>
    <n v="90931"/>
    <n v="86"/>
    <m/>
    <n v="92"/>
    <s v="-"/>
    <n v="102"/>
    <n v="105"/>
    <n v="107"/>
    <n v="112"/>
    <n v="113"/>
    <s v="-"/>
    <s v="MH14MX1180"/>
    <s v="PLEASURE PLUS XTEC DRUM CAST"/>
    <d v="2025-10-23T00:00:00"/>
    <n v="24"/>
    <s v="03.04.26"/>
    <s v="VIJAY NIKAM"/>
    <s v="-"/>
    <m/>
    <m/>
    <m/>
    <m/>
    <m/>
    <m/>
    <n v="1"/>
    <m/>
    <m/>
    <m/>
    <m/>
    <m/>
    <m/>
    <m/>
    <m/>
    <m/>
    <m/>
    <m/>
    <m/>
    <m/>
    <m/>
    <m/>
    <m/>
    <m/>
    <m/>
    <m/>
    <m/>
    <m/>
    <m/>
    <m/>
    <m/>
    <m/>
    <m/>
    <m/>
    <m/>
    <m/>
    <m/>
    <m/>
    <m/>
    <m/>
    <m/>
    <m/>
    <m/>
    <m/>
    <m/>
    <m/>
    <m/>
    <m/>
    <m/>
    <m/>
    <m/>
    <m/>
    <m/>
    <m/>
    <m/>
    <m/>
    <m/>
    <n v="1"/>
    <m/>
    <m/>
    <m/>
    <m/>
    <m/>
    <m/>
    <m/>
    <m/>
    <m/>
    <m/>
    <m/>
    <m/>
    <m/>
    <m/>
    <m/>
    <m/>
    <m/>
    <m/>
    <m/>
    <m/>
    <m/>
    <m/>
    <m/>
    <m/>
    <m/>
    <m/>
    <m/>
    <m/>
    <m/>
    <m/>
    <m/>
    <m/>
    <m/>
    <m/>
    <m/>
    <n v="2"/>
  </r>
  <r>
    <n v="463628443"/>
    <s v="RAHUL GORAKSHANNATH KSHIRTAR"/>
    <m/>
    <m/>
    <m/>
    <m/>
    <m/>
    <m/>
    <n v="3449"/>
    <n v="20315.66"/>
    <x v="1"/>
    <s v="FLOW"/>
    <x v="0"/>
    <x v="3"/>
    <n v="90912"/>
    <n v="1114"/>
    <n v="0"/>
    <n v="3150"/>
    <s v="-"/>
    <s v="-"/>
    <s v="-"/>
    <s v="-"/>
    <s v="FLOW"/>
    <s v="-"/>
    <s v="-"/>
    <s v="-"/>
    <m/>
    <m/>
    <m/>
    <m/>
    <m/>
    <m/>
    <s v="AMBEGAON"/>
    <m/>
    <m/>
    <m/>
    <n v="24579.66"/>
    <n v="90912"/>
    <n v="178"/>
    <m/>
    <n v="184"/>
    <s v="-"/>
    <n v="194"/>
    <n v="197"/>
    <n v="199"/>
    <n v="204"/>
    <n v="205"/>
    <s v="-"/>
    <s v="MH14LT4017"/>
    <s v="JUPITER ZX AOL DRUM"/>
    <d v="2024-08-01T00:00:00"/>
    <n v="48"/>
    <s v="03.04.26"/>
    <s v="VIJAY NIKAM"/>
    <s v="-"/>
    <m/>
    <m/>
    <m/>
    <m/>
    <m/>
    <m/>
    <m/>
    <m/>
    <m/>
    <m/>
    <m/>
    <m/>
    <m/>
    <m/>
    <m/>
    <m/>
    <m/>
    <m/>
    <m/>
    <m/>
    <m/>
    <n v="1"/>
    <m/>
    <m/>
    <m/>
    <m/>
    <m/>
    <m/>
    <m/>
    <m/>
    <m/>
    <m/>
    <m/>
    <m/>
    <m/>
    <m/>
    <m/>
    <m/>
    <m/>
    <m/>
    <m/>
    <m/>
    <m/>
    <m/>
    <m/>
    <m/>
    <m/>
    <m/>
    <m/>
    <m/>
    <m/>
    <m/>
    <m/>
    <m/>
    <m/>
    <m/>
    <m/>
    <m/>
    <m/>
    <m/>
    <m/>
    <m/>
    <m/>
    <m/>
    <m/>
    <m/>
    <m/>
    <m/>
    <m/>
    <m/>
    <m/>
    <m/>
    <m/>
    <m/>
    <m/>
    <m/>
    <m/>
    <m/>
    <m/>
    <m/>
    <m/>
    <m/>
    <m/>
    <m/>
    <m/>
    <m/>
    <m/>
    <m/>
    <m/>
    <m/>
    <m/>
    <m/>
    <m/>
    <n v="1"/>
  </r>
  <r>
    <n v="465765507"/>
    <s v="ANIL DINKAR RATHOD"/>
    <m/>
    <m/>
    <m/>
    <m/>
    <m/>
    <m/>
    <n v="4246"/>
    <n v="8388"/>
    <x v="4"/>
    <s v="FLOW"/>
    <x v="0"/>
    <x v="14"/>
    <n v="90749"/>
    <n v="197"/>
    <n v="0"/>
    <n v="1350"/>
    <s v="-"/>
    <s v="-"/>
    <s v="-"/>
    <s v="-"/>
    <s v="FLOW"/>
    <s v="-"/>
    <s v="-"/>
    <s v="-"/>
    <m/>
    <m/>
    <m/>
    <m/>
    <m/>
    <m/>
    <s v="TALEGAON DABADE"/>
    <m/>
    <m/>
    <m/>
    <n v="9935"/>
    <n v="90749"/>
    <n v="55"/>
    <m/>
    <n v="61"/>
    <s v="-"/>
    <n v="71"/>
    <n v="74"/>
    <n v="76"/>
    <n v="81"/>
    <n v="82"/>
    <s v="-"/>
    <s v="MH14MJ0569"/>
    <s v="HONDA ACTIVA DLX 2B"/>
    <d v="2025-03-24T00:00:00"/>
    <n v="36"/>
    <s v="03.04.26"/>
    <s v="VIJAY NIKAM"/>
    <s v="-"/>
    <m/>
    <m/>
    <m/>
    <m/>
    <m/>
    <m/>
    <m/>
    <m/>
    <m/>
    <m/>
    <m/>
    <m/>
    <m/>
    <m/>
    <m/>
    <n v="1"/>
    <m/>
    <m/>
    <m/>
    <m/>
    <m/>
    <m/>
    <m/>
    <m/>
    <m/>
    <m/>
    <m/>
    <m/>
    <m/>
    <m/>
    <m/>
    <m/>
    <m/>
    <m/>
    <m/>
    <m/>
    <n v="1"/>
    <m/>
    <m/>
    <m/>
    <m/>
    <m/>
    <m/>
    <m/>
    <m/>
    <m/>
    <m/>
    <m/>
    <m/>
    <m/>
    <m/>
    <m/>
    <m/>
    <m/>
    <m/>
    <m/>
    <m/>
    <m/>
    <m/>
    <m/>
    <m/>
    <m/>
    <m/>
    <n v="1"/>
    <m/>
    <m/>
    <m/>
    <m/>
    <m/>
    <m/>
    <m/>
    <m/>
    <m/>
    <m/>
    <m/>
    <m/>
    <m/>
    <m/>
    <n v="1"/>
    <m/>
    <m/>
    <m/>
    <m/>
    <m/>
    <m/>
    <m/>
    <m/>
    <m/>
    <m/>
    <m/>
    <m/>
    <m/>
    <m/>
    <n v="4"/>
  </r>
  <r>
    <n v="466948686"/>
    <s v="TEJAS SHARAD NALAWADE"/>
    <s v="ONLINE"/>
    <s v="06.04.26 11.04.26"/>
    <n v="7238"/>
    <m/>
    <m/>
    <m/>
    <n v="3470"/>
    <n v="10355"/>
    <x v="5"/>
    <s v="STABLE"/>
    <x v="1"/>
    <x v="10"/>
    <n v="90693"/>
    <n v="298"/>
    <n v="0"/>
    <n v="1800"/>
    <s v="-"/>
    <s v="-"/>
    <s v="-"/>
    <s v="-"/>
    <s v="RB"/>
    <s v="PAID"/>
    <s v="-"/>
    <s v="-"/>
    <m/>
    <m/>
    <m/>
    <m/>
    <m/>
    <m/>
    <s v="DHOLWAD"/>
    <m/>
    <m/>
    <m/>
    <n v="12453"/>
    <n v="90693"/>
    <n v="86"/>
    <m/>
    <n v="61"/>
    <s v="-"/>
    <n v="43"/>
    <n v="46"/>
    <n v="48"/>
    <n v="53"/>
    <n v="54"/>
    <s v="-"/>
    <s v="MH14MR8876"/>
    <s v="HONDA SHINE DISC BSVI"/>
    <d v="2025-09-26T00:00:00"/>
    <n v="36"/>
    <s v="03.04.26"/>
    <s v="KAILASH ATKARI"/>
    <s v="-"/>
    <m/>
    <m/>
    <m/>
    <m/>
    <m/>
    <m/>
    <m/>
    <m/>
    <m/>
    <m/>
    <m/>
    <m/>
    <m/>
    <m/>
    <m/>
    <n v="1"/>
    <m/>
    <m/>
    <m/>
    <m/>
    <m/>
    <m/>
    <m/>
    <m/>
    <m/>
    <m/>
    <m/>
    <m/>
    <m/>
    <m/>
    <m/>
    <m/>
    <m/>
    <m/>
    <m/>
    <m/>
    <m/>
    <m/>
    <m/>
    <m/>
    <m/>
    <m/>
    <m/>
    <m/>
    <m/>
    <m/>
    <m/>
    <m/>
    <m/>
    <m/>
    <m/>
    <m/>
    <m/>
    <m/>
    <m/>
    <m/>
    <m/>
    <m/>
    <m/>
    <m/>
    <m/>
    <m/>
    <m/>
    <m/>
    <m/>
    <m/>
    <m/>
    <m/>
    <m/>
    <m/>
    <m/>
    <m/>
    <m/>
    <m/>
    <m/>
    <m/>
    <m/>
    <m/>
    <m/>
    <m/>
    <m/>
    <m/>
    <m/>
    <m/>
    <m/>
    <m/>
    <m/>
    <m/>
    <m/>
    <m/>
    <m/>
    <m/>
    <m/>
    <n v="1"/>
  </r>
  <r>
    <n v="465651022"/>
    <s v="NARAYAN CHANDRAKANT PATIL"/>
    <s v="ONLINE"/>
    <s v="30.04.26"/>
    <n v="5003"/>
    <n v="30"/>
    <m/>
    <m/>
    <n v="4575"/>
    <n v="3108"/>
    <x v="2"/>
    <s v="STABLE"/>
    <x v="1"/>
    <x v="6"/>
    <n v="90650"/>
    <n v="132"/>
    <n v="0"/>
    <n v="2700"/>
    <s v="-"/>
    <s v="-"/>
    <s v="-"/>
    <s v="-"/>
    <s v="STABLE"/>
    <s v="PAID"/>
    <s v="-"/>
    <s v="-"/>
    <m/>
    <m/>
    <m/>
    <m/>
    <m/>
    <m/>
    <s v="CHAKAN"/>
    <m/>
    <m/>
    <m/>
    <n v="5940"/>
    <n v="90650"/>
    <n v="27"/>
    <m/>
    <n v="33"/>
    <s v="-"/>
    <n v="43"/>
    <n v="46"/>
    <n v="48"/>
    <n v="53"/>
    <n v="54"/>
    <s v="-"/>
    <s v="MH14ME9832"/>
    <s v="TVS JUPITER 125 DISC SXC OBDIIA"/>
    <d v="2025-03-06T00:00:00"/>
    <n v="36"/>
    <s v="03.04.26"/>
    <s v="KAILASH ATKARI"/>
    <s v="-"/>
    <m/>
    <m/>
    <m/>
    <m/>
    <m/>
    <m/>
    <n v="1"/>
    <m/>
    <m/>
    <m/>
    <m/>
    <m/>
    <m/>
    <m/>
    <m/>
    <m/>
    <m/>
    <m/>
    <m/>
    <m/>
    <m/>
    <m/>
    <m/>
    <m/>
    <m/>
    <m/>
    <m/>
    <m/>
    <m/>
    <m/>
    <m/>
    <m/>
    <m/>
    <m/>
    <m/>
    <m/>
    <m/>
    <m/>
    <m/>
    <m/>
    <m/>
    <m/>
    <m/>
    <m/>
    <m/>
    <m/>
    <m/>
    <m/>
    <m/>
    <m/>
    <m/>
    <m/>
    <m/>
    <m/>
    <m/>
    <m/>
    <m/>
    <m/>
    <m/>
    <m/>
    <m/>
    <m/>
    <m/>
    <m/>
    <m/>
    <m/>
    <m/>
    <m/>
    <m/>
    <m/>
    <m/>
    <m/>
    <m/>
    <m/>
    <m/>
    <m/>
    <m/>
    <m/>
    <m/>
    <m/>
    <m/>
    <m/>
    <m/>
    <m/>
    <m/>
    <m/>
    <m/>
    <m/>
    <m/>
    <m/>
    <m/>
    <m/>
    <m/>
    <n v="1"/>
  </r>
  <r>
    <n v="465097819"/>
    <s v="POOJA PRASHANT OVHAL"/>
    <m/>
    <m/>
    <m/>
    <m/>
    <m/>
    <m/>
    <n v="4114"/>
    <n v="24415"/>
    <x v="1"/>
    <s v="FLOW"/>
    <x v="0"/>
    <x v="0"/>
    <n v="90456"/>
    <n v="1276"/>
    <n v="0"/>
    <n v="4050"/>
    <s v="-"/>
    <s v="-"/>
    <s v="-"/>
    <s v="-"/>
    <s v="FLOW"/>
    <s v="-"/>
    <s v="-"/>
    <s v="-"/>
    <m/>
    <m/>
    <m/>
    <m/>
    <m/>
    <m/>
    <s v="KANHE"/>
    <m/>
    <m/>
    <m/>
    <n v="29741"/>
    <n v="90456"/>
    <n v="178"/>
    <m/>
    <n v="184"/>
    <s v="-"/>
    <n v="194"/>
    <n v="197"/>
    <n v="199"/>
    <n v="204"/>
    <n v="205"/>
    <s v="-"/>
    <s v="MH14MB7189"/>
    <s v="HONDA ACTIVA 6G H SMART"/>
    <d v="2025-01-01T00:00:00"/>
    <n v="36"/>
    <s v="03.04.26"/>
    <s v="VIJAY NIKAM"/>
    <s v="-"/>
    <m/>
    <m/>
    <m/>
    <m/>
    <m/>
    <m/>
    <m/>
    <m/>
    <m/>
    <n v="2"/>
    <m/>
    <m/>
    <m/>
    <m/>
    <m/>
    <m/>
    <m/>
    <m/>
    <m/>
    <m/>
    <m/>
    <m/>
    <m/>
    <m/>
    <m/>
    <m/>
    <m/>
    <m/>
    <m/>
    <m/>
    <m/>
    <m/>
    <m/>
    <m/>
    <m/>
    <m/>
    <m/>
    <m/>
    <m/>
    <m/>
    <m/>
    <m/>
    <m/>
    <m/>
    <m/>
    <m/>
    <m/>
    <m/>
    <m/>
    <m/>
    <m/>
    <m/>
    <m/>
    <m/>
    <m/>
    <m/>
    <m/>
    <m/>
    <m/>
    <m/>
    <m/>
    <m/>
    <m/>
    <m/>
    <m/>
    <m/>
    <m/>
    <m/>
    <m/>
    <m/>
    <m/>
    <m/>
    <m/>
    <m/>
    <m/>
    <m/>
    <m/>
    <m/>
    <m/>
    <m/>
    <m/>
    <m/>
    <m/>
    <m/>
    <n v="1"/>
    <m/>
    <m/>
    <m/>
    <m/>
    <m/>
    <m/>
    <m/>
    <m/>
    <n v="3"/>
  </r>
  <r>
    <n v="463603128"/>
    <s v="NITA JAYSINGH BONWATE"/>
    <s v="COLLECT"/>
    <s v="10.04.26"/>
    <n v="6000"/>
    <m/>
    <m/>
    <m/>
    <n v="5812"/>
    <n v="5698"/>
    <x v="2"/>
    <s v="STABLE"/>
    <x v="1"/>
    <x v="10"/>
    <n v="90409"/>
    <n v="92"/>
    <n v="0"/>
    <n v="2074"/>
    <s v="-"/>
    <s v="-"/>
    <s v="-"/>
    <s v="-"/>
    <s v="STABLE"/>
    <s v="PAID"/>
    <s v="-"/>
    <s v="-"/>
    <m/>
    <m/>
    <m/>
    <m/>
    <m/>
    <m/>
    <s v="JUNNAR"/>
    <m/>
    <m/>
    <m/>
    <n v="7864"/>
    <n v="90409"/>
    <n v="27"/>
    <m/>
    <n v="33"/>
    <s v="-"/>
    <n v="12"/>
    <n v="15"/>
    <n v="17"/>
    <n v="22"/>
    <n v="23"/>
    <s v="-"/>
    <s v="MH14LR9442"/>
    <s v="YAMAHA AEROX 155 MOTOGP EDITION"/>
    <d v="2024-07-29T00:00:00"/>
    <n v="36"/>
    <s v="03.04.26"/>
    <s v="KAILASH ATKARI"/>
    <s v="-"/>
    <m/>
    <m/>
    <m/>
    <m/>
    <m/>
    <m/>
    <m/>
    <m/>
    <m/>
    <n v="1"/>
    <m/>
    <m/>
    <m/>
    <m/>
    <m/>
    <m/>
    <m/>
    <m/>
    <m/>
    <m/>
    <m/>
    <m/>
    <m/>
    <m/>
    <m/>
    <m/>
    <m/>
    <n v="2"/>
    <m/>
    <m/>
    <m/>
    <m/>
    <m/>
    <m/>
    <m/>
    <m/>
    <m/>
    <m/>
    <m/>
    <m/>
    <m/>
    <m/>
    <m/>
    <m/>
    <m/>
    <m/>
    <m/>
    <m/>
    <m/>
    <m/>
    <m/>
    <m/>
    <m/>
    <m/>
    <m/>
    <m/>
    <m/>
    <m/>
    <m/>
    <m/>
    <m/>
    <m/>
    <m/>
    <m/>
    <m/>
    <m/>
    <m/>
    <m/>
    <m/>
    <m/>
    <m/>
    <m/>
    <m/>
    <m/>
    <m/>
    <m/>
    <m/>
    <m/>
    <m/>
    <m/>
    <m/>
    <m/>
    <m/>
    <m/>
    <m/>
    <m/>
    <m/>
    <m/>
    <m/>
    <m/>
    <m/>
    <m/>
    <m/>
    <n v="3"/>
  </r>
  <r>
    <n v="465840588"/>
    <s v="JEEVAN DIGAMBER JANGAM"/>
    <m/>
    <m/>
    <m/>
    <m/>
    <m/>
    <m/>
    <n v="4000"/>
    <n v="10938"/>
    <x v="5"/>
    <s v="FLOW"/>
    <x v="0"/>
    <x v="10"/>
    <n v="90402"/>
    <n v="490"/>
    <n v="0"/>
    <n v="4500"/>
    <s v="-"/>
    <s v="-"/>
    <s v="-"/>
    <s v="-"/>
    <s v="STABLE"/>
    <s v="-"/>
    <s v="-"/>
    <s v="-"/>
    <m/>
    <m/>
    <m/>
    <m/>
    <m/>
    <m/>
    <s v="ALE"/>
    <m/>
    <m/>
    <m/>
    <n v="15928"/>
    <n v="90402"/>
    <n v="86"/>
    <m/>
    <n v="92"/>
    <s v="-"/>
    <n v="102"/>
    <n v="105"/>
    <n v="107"/>
    <n v="112"/>
    <n v="113"/>
    <s v="-"/>
    <s v="MH12XY0192"/>
    <s v="OLA S1X PLUS GEN 3"/>
    <d v="2025-04-03T00:00:00"/>
    <n v="36"/>
    <s v="03.04.26"/>
    <s v="KAILASH ATKARI"/>
    <s v="-"/>
    <m/>
    <m/>
    <m/>
    <n v="1"/>
    <m/>
    <m/>
    <m/>
    <m/>
    <m/>
    <n v="1"/>
    <m/>
    <m/>
    <m/>
    <m/>
    <m/>
    <m/>
    <m/>
    <m/>
    <m/>
    <m/>
    <m/>
    <m/>
    <m/>
    <m/>
    <m/>
    <m/>
    <m/>
    <m/>
    <m/>
    <m/>
    <m/>
    <m/>
    <m/>
    <m/>
    <m/>
    <m/>
    <m/>
    <m/>
    <m/>
    <m/>
    <m/>
    <m/>
    <m/>
    <m/>
    <m/>
    <m/>
    <m/>
    <m/>
    <m/>
    <m/>
    <m/>
    <m/>
    <m/>
    <m/>
    <m/>
    <m/>
    <m/>
    <m/>
    <m/>
    <m/>
    <m/>
    <m/>
    <m/>
    <m/>
    <m/>
    <m/>
    <m/>
    <m/>
    <m/>
    <m/>
    <m/>
    <m/>
    <m/>
    <m/>
    <m/>
    <m/>
    <m/>
    <m/>
    <m/>
    <m/>
    <m/>
    <m/>
    <m/>
    <m/>
    <m/>
    <m/>
    <m/>
    <m/>
    <m/>
    <m/>
    <m/>
    <m/>
    <m/>
    <n v="2"/>
  </r>
  <r>
    <n v="459845098"/>
    <s v="SHAIKH SHAHARUKH SHAHIR"/>
    <s v="ONLINE"/>
    <s v="25.04.26"/>
    <n v="5300"/>
    <m/>
    <m/>
    <m/>
    <n v="5173"/>
    <n v="4918"/>
    <x v="2"/>
    <s v="STABLE"/>
    <x v="1"/>
    <x v="2"/>
    <n v="90279"/>
    <n v="120"/>
    <n v="0"/>
    <n v="0"/>
    <s v="-"/>
    <s v="-"/>
    <s v="-"/>
    <s v="-"/>
    <s v="STABLE"/>
    <s v="PAID"/>
    <s v="-"/>
    <s v="-"/>
    <m/>
    <m/>
    <m/>
    <m/>
    <m/>
    <m/>
    <s v="KATRAJ"/>
    <m/>
    <m/>
    <m/>
    <n v="5038"/>
    <n v="90279"/>
    <n v="27"/>
    <m/>
    <n v="33"/>
    <s v="-"/>
    <n v="43"/>
    <n v="46"/>
    <n v="48"/>
    <n v="22"/>
    <n v="23"/>
    <s v="-"/>
    <s v="MH12VX7750"/>
    <s v="BULLET 350 MILITARY BLACK"/>
    <d v="2023-09-22T00:00:00"/>
    <n v="48"/>
    <s v="03.04.26"/>
    <s v="VIJAY NIKAM"/>
    <s v="-"/>
    <m/>
    <m/>
    <m/>
    <m/>
    <m/>
    <m/>
    <m/>
    <m/>
    <m/>
    <m/>
    <m/>
    <m/>
    <m/>
    <m/>
    <m/>
    <m/>
    <m/>
    <m/>
    <m/>
    <m/>
    <m/>
    <m/>
    <m/>
    <m/>
    <m/>
    <m/>
    <m/>
    <m/>
    <m/>
    <m/>
    <m/>
    <m/>
    <m/>
    <m/>
    <m/>
    <m/>
    <m/>
    <m/>
    <m/>
    <m/>
    <m/>
    <m/>
    <n v="1"/>
    <m/>
    <m/>
    <m/>
    <m/>
    <m/>
    <m/>
    <m/>
    <m/>
    <m/>
    <m/>
    <m/>
    <m/>
    <m/>
    <m/>
    <m/>
    <m/>
    <m/>
    <m/>
    <m/>
    <m/>
    <m/>
    <m/>
    <m/>
    <m/>
    <m/>
    <m/>
    <m/>
    <m/>
    <m/>
    <m/>
    <m/>
    <m/>
    <m/>
    <m/>
    <m/>
    <m/>
    <m/>
    <m/>
    <m/>
    <m/>
    <m/>
    <m/>
    <m/>
    <m/>
    <m/>
    <m/>
    <m/>
    <m/>
    <m/>
    <m/>
    <n v="1"/>
  </r>
  <r>
    <n v="465104448"/>
    <s v="MEGHRAJ BALASAHEB MANE"/>
    <m/>
    <m/>
    <m/>
    <m/>
    <m/>
    <m/>
    <n v="3707"/>
    <n v="14194"/>
    <x v="3"/>
    <s v="FLOW"/>
    <x v="0"/>
    <x v="1"/>
    <n v="90262"/>
    <n v="957"/>
    <n v="0"/>
    <n v="5230.5600000000004"/>
    <s v="-"/>
    <s v="-"/>
    <s v="-"/>
    <s v="-"/>
    <s v="STABLE"/>
    <s v="-"/>
    <s v="-"/>
    <s v="-"/>
    <m/>
    <m/>
    <m/>
    <m/>
    <m/>
    <m/>
    <s v="TALWADE"/>
    <m/>
    <m/>
    <m/>
    <n v="20381.560000000001"/>
    <n v="90262"/>
    <n v="117"/>
    <m/>
    <n v="123"/>
    <s v="-"/>
    <n v="133"/>
    <n v="136"/>
    <n v="138"/>
    <n v="143"/>
    <n v="144"/>
    <s v="-"/>
    <s v="MH24CA3432"/>
    <s v="HONDA ACTIVA 6G DLX LTD ED"/>
    <d v="2025-01-02T00:00:00"/>
    <n v="42"/>
    <s v="03.04.26"/>
    <s v="KAILASH ATKARI"/>
    <s v="-"/>
    <m/>
    <m/>
    <m/>
    <m/>
    <m/>
    <m/>
    <m/>
    <m/>
    <m/>
    <m/>
    <m/>
    <m/>
    <m/>
    <m/>
    <m/>
    <m/>
    <m/>
    <m/>
    <n v="1"/>
    <m/>
    <m/>
    <m/>
    <m/>
    <m/>
    <m/>
    <m/>
    <m/>
    <m/>
    <m/>
    <m/>
    <m/>
    <m/>
    <m/>
    <m/>
    <m/>
    <m/>
    <m/>
    <m/>
    <m/>
    <m/>
    <m/>
    <m/>
    <m/>
    <m/>
    <m/>
    <m/>
    <m/>
    <m/>
    <m/>
    <m/>
    <m/>
    <m/>
    <m/>
    <m/>
    <m/>
    <m/>
    <m/>
    <m/>
    <m/>
    <m/>
    <m/>
    <m/>
    <m/>
    <m/>
    <m/>
    <m/>
    <m/>
    <m/>
    <m/>
    <m/>
    <m/>
    <m/>
    <m/>
    <m/>
    <m/>
    <m/>
    <m/>
    <m/>
    <m/>
    <m/>
    <m/>
    <m/>
    <m/>
    <m/>
    <m/>
    <m/>
    <m/>
    <m/>
    <m/>
    <m/>
    <m/>
    <m/>
    <m/>
    <n v="1"/>
  </r>
  <r>
    <n v="465789678"/>
    <s v="PRAMOD SHIVAJI KAKADE"/>
    <m/>
    <m/>
    <m/>
    <n v="30"/>
    <m/>
    <m/>
    <n v="4317"/>
    <n v="4166.75"/>
    <x v="2"/>
    <s v="FLOW"/>
    <x v="0"/>
    <x v="14"/>
    <n v="89576"/>
    <n v="130"/>
    <n v="0"/>
    <n v="1800"/>
    <s v="-"/>
    <s v="-"/>
    <s v="-"/>
    <s v="-"/>
    <s v="STABLE"/>
    <s v="-"/>
    <s v="-"/>
    <s v="-"/>
    <m/>
    <m/>
    <m/>
    <m/>
    <m/>
    <m/>
    <s v="TALEGAON DABHADE"/>
    <m/>
    <m/>
    <m/>
    <n v="6096.75"/>
    <n v="89576"/>
    <n v="27"/>
    <m/>
    <n v="33"/>
    <s v="-"/>
    <n v="43"/>
    <n v="46"/>
    <n v="48"/>
    <n v="53"/>
    <n v="54"/>
    <s v="-"/>
    <s v="MH14MG5320"/>
    <s v="DESTINI 125 FI ZX DSSC DISC"/>
    <d v="2025-03-27T00:00:00"/>
    <n v="36"/>
    <s v="03.04.26"/>
    <s v="VIJAY NIKAM"/>
    <s v="-"/>
    <m/>
    <m/>
    <m/>
    <m/>
    <m/>
    <m/>
    <m/>
    <m/>
    <m/>
    <m/>
    <m/>
    <m/>
    <m/>
    <m/>
    <m/>
    <n v="1"/>
    <m/>
    <m/>
    <m/>
    <m/>
    <m/>
    <m/>
    <m/>
    <m/>
    <m/>
    <m/>
    <m/>
    <m/>
    <m/>
    <m/>
    <m/>
    <m/>
    <m/>
    <m/>
    <m/>
    <m/>
    <n v="1"/>
    <m/>
    <m/>
    <m/>
    <m/>
    <m/>
    <m/>
    <m/>
    <m/>
    <m/>
    <m/>
    <m/>
    <m/>
    <m/>
    <m/>
    <m/>
    <m/>
    <m/>
    <m/>
    <m/>
    <m/>
    <m/>
    <m/>
    <m/>
    <m/>
    <m/>
    <m/>
    <m/>
    <m/>
    <m/>
    <m/>
    <m/>
    <m/>
    <m/>
    <m/>
    <m/>
    <m/>
    <m/>
    <m/>
    <m/>
    <m/>
    <m/>
    <n v="1"/>
    <m/>
    <m/>
    <m/>
    <m/>
    <m/>
    <n v="1"/>
    <m/>
    <m/>
    <m/>
    <m/>
    <m/>
    <m/>
    <m/>
    <m/>
    <n v="4"/>
  </r>
  <r>
    <n v="467136413"/>
    <s v="SWAPNIL SHIVAJI JAGATAP"/>
    <s v="ONLINE"/>
    <s v="23.04.26"/>
    <n v="18"/>
    <m/>
    <m/>
    <m/>
    <n v="5567"/>
    <s v="-"/>
    <x v="0"/>
    <s v="STABLE"/>
    <x v="1"/>
    <x v="10"/>
    <n v="89428"/>
    <n v="10"/>
    <n v="0"/>
    <s v="-"/>
    <s v="-"/>
    <s v="-"/>
    <s v="-"/>
    <s v="-"/>
    <s v="STABLE"/>
    <s v="PAID"/>
    <s v="-"/>
    <s v="-"/>
    <m/>
    <m/>
    <m/>
    <m/>
    <m/>
    <m/>
    <s v="JUNNAR"/>
    <m/>
    <m/>
    <m/>
    <m/>
    <n v="89428"/>
    <s v="-"/>
    <m/>
    <s v="-"/>
    <n v="5"/>
    <e v="#N/A"/>
    <e v="#N/A"/>
    <e v="#N/A"/>
    <e v="#N/A"/>
    <e v="#N/A"/>
    <s v="-"/>
    <s v="MH14MW5067"/>
    <s v="HONDA UNICORN 2B"/>
    <d v="2025-10-23T00:00:00"/>
    <n v="24"/>
    <s v="08.04.26"/>
    <m/>
    <s v="-"/>
    <m/>
    <m/>
    <m/>
    <m/>
    <m/>
    <m/>
    <m/>
    <m/>
    <m/>
    <m/>
    <m/>
    <m/>
    <m/>
    <m/>
    <m/>
    <m/>
    <m/>
    <m/>
    <m/>
    <m/>
    <m/>
    <m/>
    <m/>
    <m/>
    <m/>
    <m/>
    <m/>
    <m/>
    <m/>
    <m/>
    <m/>
    <m/>
    <m/>
    <m/>
    <m/>
    <m/>
    <m/>
    <m/>
    <m/>
    <n v="1"/>
    <m/>
    <m/>
    <m/>
    <m/>
    <m/>
    <m/>
    <m/>
    <m/>
    <m/>
    <m/>
    <m/>
    <m/>
    <m/>
    <m/>
    <m/>
    <m/>
    <m/>
    <m/>
    <m/>
    <m/>
    <m/>
    <m/>
    <m/>
    <m/>
    <m/>
    <m/>
    <m/>
    <m/>
    <m/>
    <m/>
    <m/>
    <m/>
    <m/>
    <m/>
    <m/>
    <m/>
    <m/>
    <m/>
    <m/>
    <m/>
    <m/>
    <m/>
    <m/>
    <m/>
    <m/>
    <m/>
    <m/>
    <m/>
    <m/>
    <m/>
    <m/>
    <m/>
    <m/>
    <n v="1"/>
  </r>
  <r>
    <n v="466406613"/>
    <s v="AYUB SULEMAN INAMDAR"/>
    <s v="COLLECT"/>
    <s v="09.04.26"/>
    <n v="3400"/>
    <m/>
    <m/>
    <m/>
    <n v="2970"/>
    <n v="2970"/>
    <x v="2"/>
    <s v="STABLE"/>
    <x v="1"/>
    <x v="10"/>
    <n v="89283"/>
    <n v="36"/>
    <n v="0"/>
    <n v="804"/>
    <s v="-"/>
    <s v="-"/>
    <s v="-"/>
    <s v="-"/>
    <s v="STABLE"/>
    <s v="PAID"/>
    <s v="-"/>
    <s v="-"/>
    <m/>
    <m/>
    <m/>
    <m/>
    <m/>
    <m/>
    <s v="NARAYAN GAON"/>
    <m/>
    <m/>
    <m/>
    <n v="3810"/>
    <n v="89283"/>
    <n v="27"/>
    <m/>
    <n v="33"/>
    <s v="-"/>
    <n v="12"/>
    <n v="15"/>
    <n v="17"/>
    <n v="22"/>
    <n v="23"/>
    <s v="-"/>
    <s v="MH14MM4331"/>
    <s v="SUZUKI BURGMAN STREET BT BSVI"/>
    <d v="2025-06-26T00:00:00"/>
    <n v="48"/>
    <s v="03.04.26"/>
    <s v="KAILASH ATKARI"/>
    <s v="-"/>
    <m/>
    <m/>
    <m/>
    <m/>
    <m/>
    <m/>
    <n v="1"/>
    <m/>
    <m/>
    <n v="1"/>
    <m/>
    <m/>
    <m/>
    <m/>
    <m/>
    <m/>
    <m/>
    <m/>
    <m/>
    <m/>
    <m/>
    <m/>
    <m/>
    <m/>
    <n v="2"/>
    <m/>
    <m/>
    <m/>
    <m/>
    <m/>
    <m/>
    <m/>
    <m/>
    <m/>
    <m/>
    <m/>
    <m/>
    <m/>
    <m/>
    <m/>
    <m/>
    <m/>
    <m/>
    <m/>
    <m/>
    <m/>
    <m/>
    <m/>
    <m/>
    <m/>
    <m/>
    <m/>
    <m/>
    <m/>
    <m/>
    <m/>
    <m/>
    <m/>
    <m/>
    <m/>
    <m/>
    <m/>
    <m/>
    <m/>
    <m/>
    <m/>
    <m/>
    <m/>
    <m/>
    <m/>
    <m/>
    <m/>
    <m/>
    <m/>
    <m/>
    <m/>
    <m/>
    <m/>
    <m/>
    <m/>
    <m/>
    <m/>
    <m/>
    <m/>
    <m/>
    <m/>
    <m/>
    <m/>
    <m/>
    <m/>
    <m/>
    <m/>
    <m/>
    <n v="4"/>
  </r>
  <r>
    <n v="467226201"/>
    <s v="NAVNATH RAMCHANDRA PANSARE"/>
    <s v="BRANCH"/>
    <s v="12.04.26"/>
    <n v="3700"/>
    <m/>
    <m/>
    <m/>
    <n v="3692"/>
    <s v="-"/>
    <x v="0"/>
    <s v="STABLE"/>
    <x v="1"/>
    <x v="10"/>
    <n v="89256"/>
    <s v="-"/>
    <n v="0"/>
    <s v="-"/>
    <s v="-"/>
    <s v="-"/>
    <s v="-"/>
    <s v="-"/>
    <s v="STABLE"/>
    <s v="PAID"/>
    <s v="-"/>
    <s v="-"/>
    <m/>
    <m/>
    <m/>
    <m/>
    <m/>
    <m/>
    <s v="JUNNAR"/>
    <m/>
    <m/>
    <m/>
    <m/>
    <n v="89256"/>
    <n v="2"/>
    <m/>
    <s v="-"/>
    <s v="-"/>
    <e v="#N/A"/>
    <e v="#N/A"/>
    <e v="#N/A"/>
    <e v="#N/A"/>
    <e v="#N/A"/>
    <s v="-"/>
    <s v="MH14MX2773"/>
    <s v="ACTIVA"/>
    <d v="2025-11-03T00:00:00"/>
    <n v="36"/>
    <s v="11.04.26"/>
    <s v="KAILASH ATKARI"/>
    <s v="-"/>
    <m/>
    <m/>
    <m/>
    <m/>
    <m/>
    <m/>
    <m/>
    <m/>
    <m/>
    <m/>
    <m/>
    <m/>
    <m/>
    <m/>
    <m/>
    <m/>
    <m/>
    <m/>
    <m/>
    <m/>
    <m/>
    <m/>
    <m/>
    <m/>
    <m/>
    <m/>
    <m/>
    <m/>
    <m/>
    <m/>
    <m/>
    <m/>
    <m/>
    <m/>
    <m/>
    <m/>
    <m/>
    <m/>
    <m/>
    <n v="1"/>
    <m/>
    <m/>
    <m/>
    <m/>
    <m/>
    <m/>
    <m/>
    <m/>
    <m/>
    <m/>
    <m/>
    <m/>
    <m/>
    <m/>
    <m/>
    <m/>
    <m/>
    <m/>
    <m/>
    <m/>
    <m/>
    <m/>
    <m/>
    <m/>
    <m/>
    <m/>
    <m/>
    <m/>
    <m/>
    <m/>
    <m/>
    <m/>
    <m/>
    <m/>
    <m/>
    <m/>
    <m/>
    <m/>
    <m/>
    <m/>
    <m/>
    <m/>
    <m/>
    <m/>
    <m/>
    <m/>
    <m/>
    <m/>
    <m/>
    <m/>
    <m/>
    <m/>
    <m/>
    <n v="1"/>
  </r>
  <r>
    <n v="467025506"/>
    <s v="GANESH DATTU SHINGAWAN"/>
    <m/>
    <m/>
    <m/>
    <m/>
    <m/>
    <m/>
    <n v="5515"/>
    <n v="0"/>
    <x v="0"/>
    <s v="FLOW"/>
    <x v="0"/>
    <x v="11"/>
    <n v="89198"/>
    <n v="32"/>
    <n v="0"/>
    <n v="450"/>
    <s v="-"/>
    <s v="-"/>
    <s v="-"/>
    <s v="-"/>
    <s v="STABLE"/>
    <s v="-"/>
    <s v="-"/>
    <s v="-"/>
    <m/>
    <m/>
    <m/>
    <m/>
    <m/>
    <m/>
    <m/>
    <m/>
    <m/>
    <m/>
    <n v="0"/>
    <n v="89198"/>
    <n v="1"/>
    <m/>
    <m/>
    <m/>
    <m/>
    <e v="#N/A"/>
    <e v="#N/A"/>
    <e v="#N/A"/>
    <e v="#N/A"/>
    <s v="-"/>
    <s v="MH14MY8433"/>
    <n v="605824"/>
    <d v="2025-10-07T00:00:00"/>
    <n v="24"/>
    <s v="17.04.26"/>
    <m/>
    <s v="-"/>
    <m/>
    <m/>
    <m/>
    <m/>
    <m/>
    <m/>
    <m/>
    <m/>
    <m/>
    <m/>
    <m/>
    <m/>
    <m/>
    <m/>
    <m/>
    <m/>
    <m/>
    <m/>
    <m/>
    <m/>
    <m/>
    <m/>
    <m/>
    <m/>
    <m/>
    <m/>
    <m/>
    <m/>
    <m/>
    <m/>
    <m/>
    <m/>
    <m/>
    <m/>
    <m/>
    <m/>
    <m/>
    <m/>
    <m/>
    <m/>
    <m/>
    <m/>
    <m/>
    <m/>
    <m/>
    <m/>
    <m/>
    <m/>
    <m/>
    <m/>
    <m/>
    <m/>
    <m/>
    <m/>
    <m/>
    <m/>
    <m/>
    <m/>
    <m/>
    <m/>
    <m/>
    <m/>
    <m/>
    <m/>
    <m/>
    <m/>
    <m/>
    <m/>
    <m/>
    <m/>
    <m/>
    <m/>
    <m/>
    <m/>
    <m/>
    <m/>
    <m/>
    <m/>
    <m/>
    <m/>
    <m/>
    <m/>
    <m/>
    <m/>
    <m/>
    <m/>
    <m/>
    <m/>
    <m/>
    <m/>
    <m/>
    <m/>
    <m/>
    <n v="0"/>
  </r>
  <r>
    <n v="466873637"/>
    <s v="SANTOSH MOHAN KHOKAR"/>
    <m/>
    <m/>
    <m/>
    <n v="30"/>
    <m/>
    <m/>
    <n v="4587"/>
    <n v="4530"/>
    <x v="2"/>
    <s v="FLOW"/>
    <x v="0"/>
    <x v="4"/>
    <n v="89122"/>
    <n v="152"/>
    <n v="0"/>
    <n v="2700"/>
    <s v="-"/>
    <s v="-"/>
    <s v="-"/>
    <s v="-"/>
    <s v="STABLE"/>
    <s v="-"/>
    <s v="-"/>
    <s v="-"/>
    <m/>
    <m/>
    <m/>
    <m/>
    <m/>
    <m/>
    <s v="DAPODI"/>
    <m/>
    <m/>
    <m/>
    <n v="7382"/>
    <n v="89122"/>
    <n v="27"/>
    <m/>
    <n v="33"/>
    <s v="-"/>
    <n v="43"/>
    <n v="46"/>
    <n v="48"/>
    <n v="53"/>
    <n v="54"/>
    <s v="-"/>
    <s v="MH14MP9385"/>
    <s v="HONDA ACTIVA DLX 2B"/>
    <d v="2025-09-16T00:00:00"/>
    <n v="30"/>
    <s v="03.04.26"/>
    <s v="VIJAY NIKAM"/>
    <s v="-"/>
    <m/>
    <m/>
    <m/>
    <m/>
    <m/>
    <m/>
    <m/>
    <m/>
    <m/>
    <m/>
    <m/>
    <m/>
    <m/>
    <m/>
    <m/>
    <n v="1"/>
    <m/>
    <m/>
    <m/>
    <m/>
    <m/>
    <m/>
    <m/>
    <m/>
    <m/>
    <m/>
    <m/>
    <m/>
    <m/>
    <m/>
    <n v="1"/>
    <m/>
    <m/>
    <m/>
    <m/>
    <m/>
    <m/>
    <m/>
    <m/>
    <m/>
    <m/>
    <m/>
    <m/>
    <m/>
    <m/>
    <n v="1"/>
    <m/>
    <m/>
    <m/>
    <m/>
    <m/>
    <m/>
    <m/>
    <m/>
    <m/>
    <m/>
    <m/>
    <m/>
    <m/>
    <m/>
    <m/>
    <m/>
    <m/>
    <m/>
    <m/>
    <m/>
    <m/>
    <m/>
    <m/>
    <m/>
    <m/>
    <m/>
    <m/>
    <m/>
    <m/>
    <m/>
    <m/>
    <m/>
    <n v="1"/>
    <m/>
    <m/>
    <m/>
    <m/>
    <m/>
    <m/>
    <m/>
    <m/>
    <m/>
    <m/>
    <m/>
    <m/>
    <m/>
    <m/>
    <n v="4"/>
  </r>
  <r>
    <n v="466023937"/>
    <s v="ANITA BHASKAR BHOSALE"/>
    <s v="ONLINE"/>
    <s v="27.04.26"/>
    <n v="4137"/>
    <m/>
    <m/>
    <m/>
    <n v="4034"/>
    <n v="4034"/>
    <x v="2"/>
    <s v="STABLE"/>
    <x v="1"/>
    <x v="2"/>
    <n v="89032"/>
    <n v="13"/>
    <n v="0"/>
    <n v="450"/>
    <s v="-"/>
    <s v="-"/>
    <s v="-"/>
    <s v="-"/>
    <s v="STABLE"/>
    <s v="PAID"/>
    <s v="-"/>
    <s v="-"/>
    <m/>
    <m/>
    <m/>
    <m/>
    <m/>
    <m/>
    <s v="DHANKWADI"/>
    <m/>
    <m/>
    <m/>
    <n v="4497"/>
    <n v="89032"/>
    <n v="27"/>
    <m/>
    <n v="33"/>
    <s v="-"/>
    <n v="43"/>
    <n v="46"/>
    <n v="48"/>
    <n v="53"/>
    <n v="23"/>
    <s v="-"/>
    <s v="MH12YC1166"/>
    <s v="HERO VIDA V2 PLUS"/>
    <d v="2025-04-30T00:00:00"/>
    <n v="36"/>
    <s v="03.04.26"/>
    <s v="VIJAY NIKAM"/>
    <s v="-"/>
    <m/>
    <m/>
    <m/>
    <m/>
    <m/>
    <m/>
    <m/>
    <m/>
    <m/>
    <m/>
    <m/>
    <m/>
    <m/>
    <m/>
    <m/>
    <m/>
    <m/>
    <m/>
    <m/>
    <m/>
    <m/>
    <n v="1"/>
    <m/>
    <m/>
    <m/>
    <m/>
    <m/>
    <m/>
    <m/>
    <m/>
    <m/>
    <m/>
    <m/>
    <m/>
    <m/>
    <m/>
    <m/>
    <m/>
    <m/>
    <m/>
    <m/>
    <m/>
    <n v="1"/>
    <m/>
    <m/>
    <m/>
    <m/>
    <m/>
    <m/>
    <m/>
    <m/>
    <m/>
    <m/>
    <m/>
    <m/>
    <m/>
    <m/>
    <m/>
    <m/>
    <m/>
    <m/>
    <m/>
    <m/>
    <m/>
    <m/>
    <m/>
    <m/>
    <m/>
    <m/>
    <m/>
    <m/>
    <m/>
    <m/>
    <m/>
    <m/>
    <m/>
    <m/>
    <m/>
    <m/>
    <m/>
    <m/>
    <m/>
    <m/>
    <m/>
    <m/>
    <m/>
    <m/>
    <m/>
    <m/>
    <m/>
    <m/>
    <m/>
    <m/>
    <n v="2"/>
  </r>
  <r>
    <n v="462252818"/>
    <s v="RAVISHANKAR TANAJI SHINDE"/>
    <s v="ONLINE"/>
    <s v="13.04.26"/>
    <n v="7467"/>
    <m/>
    <m/>
    <m/>
    <n v="7369"/>
    <n v="7369"/>
    <x v="2"/>
    <s v="STABLE"/>
    <x v="1"/>
    <x v="1"/>
    <n v="87685"/>
    <n v="95"/>
    <n v="0"/>
    <n v="900"/>
    <s v="-"/>
    <s v="-"/>
    <s v="-"/>
    <s v="-"/>
    <s v="STABLE"/>
    <s v="PAID"/>
    <s v="-"/>
    <s v="-"/>
    <m/>
    <m/>
    <m/>
    <m/>
    <m/>
    <m/>
    <s v="CHIKHALI"/>
    <m/>
    <m/>
    <m/>
    <m/>
    <n v="87685"/>
    <n v="27"/>
    <m/>
    <s v="-"/>
    <s v="-"/>
    <n v="12"/>
    <n v="15"/>
    <n v="17"/>
    <n v="22"/>
    <n v="23"/>
    <s v="-"/>
    <s v="MH14LK9561"/>
    <s v="BULLET 350 BLACK GOLD"/>
    <d v="2024-03-16T00:00:00"/>
    <n v="36"/>
    <s v="11.04.26"/>
    <s v="KAILASH ATKARI"/>
    <s v="-"/>
    <m/>
    <m/>
    <m/>
    <m/>
    <m/>
    <m/>
    <m/>
    <m/>
    <m/>
    <m/>
    <m/>
    <m/>
    <m/>
    <m/>
    <m/>
    <m/>
    <m/>
    <m/>
    <m/>
    <m/>
    <m/>
    <m/>
    <m/>
    <m/>
    <m/>
    <m/>
    <m/>
    <m/>
    <m/>
    <m/>
    <m/>
    <m/>
    <m/>
    <m/>
    <m/>
    <m/>
    <m/>
    <m/>
    <m/>
    <n v="1"/>
    <m/>
    <m/>
    <m/>
    <m/>
    <m/>
    <m/>
    <m/>
    <m/>
    <m/>
    <m/>
    <m/>
    <m/>
    <m/>
    <m/>
    <m/>
    <m/>
    <m/>
    <m/>
    <m/>
    <m/>
    <m/>
    <m/>
    <m/>
    <m/>
    <m/>
    <m/>
    <m/>
    <m/>
    <m/>
    <m/>
    <m/>
    <m/>
    <m/>
    <m/>
    <m/>
    <m/>
    <m/>
    <m/>
    <m/>
    <m/>
    <m/>
    <m/>
    <m/>
    <m/>
    <m/>
    <m/>
    <m/>
    <m/>
    <m/>
    <m/>
    <m/>
    <m/>
    <m/>
    <n v="1"/>
  </r>
  <r>
    <n v="466014661"/>
    <s v="MANOHAR PRAKASH DESHMUKH"/>
    <m/>
    <m/>
    <m/>
    <m/>
    <m/>
    <m/>
    <n v="4040"/>
    <s v="-"/>
    <x v="0"/>
    <s v="FLOW"/>
    <x v="0"/>
    <x v="10"/>
    <n v="86895"/>
    <n v="49"/>
    <n v="0"/>
    <n v="1800"/>
    <s v="-"/>
    <s v="-"/>
    <s v="-"/>
    <s v="-"/>
    <s v="STABLE"/>
    <s v="-"/>
    <s v="-"/>
    <s v="-"/>
    <m/>
    <m/>
    <m/>
    <m/>
    <m/>
    <m/>
    <s v="JUNNAR"/>
    <m/>
    <m/>
    <m/>
    <m/>
    <n v="86895"/>
    <n v="0"/>
    <m/>
    <s v="-"/>
    <n v="10"/>
    <e v="#N/A"/>
    <e v="#N/A"/>
    <e v="#N/A"/>
    <e v="#N/A"/>
    <e v="#N/A"/>
    <s v="-"/>
    <s v="MH14MJ4459"/>
    <s v="OLA-S1"/>
    <s v="########"/>
    <n v="36"/>
    <s v="11.04.26"/>
    <s v="KAILASH ATKARI"/>
    <s v="-"/>
    <m/>
    <m/>
    <m/>
    <m/>
    <m/>
    <m/>
    <m/>
    <m/>
    <m/>
    <m/>
    <m/>
    <m/>
    <m/>
    <m/>
    <m/>
    <m/>
    <m/>
    <m/>
    <m/>
    <m/>
    <m/>
    <m/>
    <m/>
    <m/>
    <m/>
    <m/>
    <m/>
    <m/>
    <m/>
    <m/>
    <m/>
    <m/>
    <m/>
    <m/>
    <m/>
    <m/>
    <m/>
    <m/>
    <m/>
    <n v="1"/>
    <m/>
    <m/>
    <m/>
    <m/>
    <m/>
    <m/>
    <m/>
    <m/>
    <m/>
    <m/>
    <m/>
    <m/>
    <m/>
    <m/>
    <m/>
    <m/>
    <m/>
    <m/>
    <m/>
    <m/>
    <m/>
    <m/>
    <m/>
    <m/>
    <m/>
    <m/>
    <m/>
    <m/>
    <m/>
    <m/>
    <m/>
    <m/>
    <m/>
    <m/>
    <m/>
    <m/>
    <m/>
    <m/>
    <m/>
    <m/>
    <m/>
    <m/>
    <m/>
    <m/>
    <m/>
    <m/>
    <m/>
    <m/>
    <m/>
    <m/>
    <m/>
    <m/>
    <m/>
    <n v="1"/>
  </r>
  <r>
    <n v="458730914"/>
    <s v="KAJAL ANIKET GAIKWAD"/>
    <m/>
    <m/>
    <m/>
    <m/>
    <m/>
    <m/>
    <n v="4499"/>
    <n v="26994"/>
    <x v="1"/>
    <s v="FLOW"/>
    <x v="0"/>
    <x v="5"/>
    <n v="86849"/>
    <n v="824"/>
    <n v="0"/>
    <n v="3591"/>
    <s v="-"/>
    <s v="-"/>
    <s v="-"/>
    <s v="-"/>
    <s v="FLOW"/>
    <s v="-"/>
    <s v="-"/>
    <s v="-"/>
    <m/>
    <m/>
    <m/>
    <m/>
    <m/>
    <m/>
    <s v="BHOR"/>
    <m/>
    <m/>
    <m/>
    <n v="31409"/>
    <n v="86849"/>
    <n v="178"/>
    <m/>
    <n v="184"/>
    <s v="-"/>
    <n v="194"/>
    <n v="197"/>
    <n v="199"/>
    <n v="204"/>
    <n v="205"/>
    <s v="-"/>
    <s v="MH12VP3597"/>
    <s v="RE BULLET 350 EFI BLACK"/>
    <d v="2023-06-27T00:00:00"/>
    <n v="48"/>
    <s v="03.04.26"/>
    <s v="VIJAY NIKAM"/>
    <s v="-"/>
    <m/>
    <m/>
    <m/>
    <m/>
    <m/>
    <m/>
    <m/>
    <m/>
    <m/>
    <m/>
    <m/>
    <m/>
    <m/>
    <m/>
    <m/>
    <n v="1"/>
    <m/>
    <m/>
    <m/>
    <m/>
    <m/>
    <m/>
    <m/>
    <m/>
    <m/>
    <m/>
    <m/>
    <m/>
    <m/>
    <m/>
    <m/>
    <m/>
    <m/>
    <m/>
    <m/>
    <m/>
    <m/>
    <m/>
    <m/>
    <m/>
    <m/>
    <m/>
    <m/>
    <m/>
    <m/>
    <m/>
    <m/>
    <m/>
    <m/>
    <m/>
    <m/>
    <m/>
    <m/>
    <m/>
    <m/>
    <m/>
    <m/>
    <n v="1"/>
    <m/>
    <m/>
    <m/>
    <m/>
    <m/>
    <m/>
    <m/>
    <m/>
    <m/>
    <m/>
    <m/>
    <m/>
    <m/>
    <m/>
    <m/>
    <m/>
    <m/>
    <m/>
    <m/>
    <m/>
    <m/>
    <m/>
    <m/>
    <m/>
    <m/>
    <m/>
    <m/>
    <m/>
    <m/>
    <m/>
    <m/>
    <m/>
    <m/>
    <m/>
    <m/>
    <n v="2"/>
  </r>
  <r>
    <n v="462216827"/>
    <s v="KRASHNA NAGNATH SLGARE"/>
    <m/>
    <m/>
    <m/>
    <m/>
    <m/>
    <m/>
    <n v="5810"/>
    <n v="29046"/>
    <x v="6"/>
    <s v="FLOW"/>
    <x v="0"/>
    <x v="12"/>
    <n v="86762"/>
    <n v="1174"/>
    <n v="0"/>
    <n v="3150"/>
    <s v="-"/>
    <s v="-"/>
    <s v="-"/>
    <s v="-"/>
    <s v="FLOW"/>
    <s v="-"/>
    <s v="-"/>
    <s v="-"/>
    <m/>
    <m/>
    <m/>
    <m/>
    <m/>
    <m/>
    <s v="MARUNJI"/>
    <m/>
    <m/>
    <m/>
    <n v="33370"/>
    <n v="86762"/>
    <n v="147"/>
    <m/>
    <n v="153"/>
    <s v="-"/>
    <n v="163"/>
    <n v="166"/>
    <n v="168"/>
    <n v="173"/>
    <n v="174"/>
    <s v="-"/>
    <s v="MH14LM5400"/>
    <s v="BAJAJ PULSAR RS200 ABS TWIN CHANNEL"/>
    <d v="2024-03-13T00:00:00"/>
    <n v="36"/>
    <s v="03.04.26"/>
    <s v="KAILASH ATKARI"/>
    <s v="-"/>
    <m/>
    <m/>
    <m/>
    <m/>
    <m/>
    <m/>
    <m/>
    <m/>
    <m/>
    <n v="1"/>
    <m/>
    <m/>
    <m/>
    <m/>
    <m/>
    <m/>
    <m/>
    <m/>
    <m/>
    <m/>
    <m/>
    <m/>
    <m/>
    <m/>
    <m/>
    <m/>
    <m/>
    <m/>
    <m/>
    <m/>
    <m/>
    <m/>
    <m/>
    <m/>
    <m/>
    <m/>
    <m/>
    <m/>
    <m/>
    <m/>
    <m/>
    <m/>
    <m/>
    <m/>
    <m/>
    <m/>
    <m/>
    <m/>
    <m/>
    <m/>
    <m/>
    <m/>
    <m/>
    <m/>
    <m/>
    <m/>
    <m/>
    <m/>
    <m/>
    <m/>
    <m/>
    <m/>
    <m/>
    <m/>
    <m/>
    <m/>
    <m/>
    <m/>
    <m/>
    <m/>
    <m/>
    <m/>
    <m/>
    <m/>
    <m/>
    <m/>
    <m/>
    <m/>
    <m/>
    <m/>
    <m/>
    <m/>
    <m/>
    <m/>
    <m/>
    <m/>
    <m/>
    <m/>
    <m/>
    <m/>
    <m/>
    <m/>
    <m/>
    <n v="1"/>
  </r>
  <r>
    <n v="466116116"/>
    <s v="SHWETA VINAYAK LANDGE"/>
    <m/>
    <m/>
    <m/>
    <n v="30"/>
    <m/>
    <m/>
    <n v="3988"/>
    <n v="3779"/>
    <x v="2"/>
    <s v="FLOW"/>
    <x v="0"/>
    <x v="12"/>
    <n v="86751"/>
    <n v="101"/>
    <n v="0"/>
    <n v="3138"/>
    <s v="-"/>
    <s v="-"/>
    <s v="-"/>
    <s v="-"/>
    <s v="STABLE"/>
    <s v="-"/>
    <s v="-"/>
    <s v="-"/>
    <m/>
    <m/>
    <m/>
    <m/>
    <m/>
    <m/>
    <s v="HINJEWADI"/>
    <m/>
    <m/>
    <m/>
    <m/>
    <n v="86751"/>
    <n v="27"/>
    <m/>
    <s v="-"/>
    <s v="-"/>
    <n v="43"/>
    <n v="46"/>
    <n v="48"/>
    <n v="53"/>
    <n v="54"/>
    <s v="-"/>
    <s v="MH14MK5294"/>
    <s v="TVS RAIDER DISC CONNECTED"/>
    <d v="2025-05-13T00:00:00"/>
    <n v="36"/>
    <s v="11.04.26"/>
    <s v="KAILASH ATKARI"/>
    <s v="-"/>
    <m/>
    <m/>
    <m/>
    <m/>
    <m/>
    <m/>
    <m/>
    <m/>
    <m/>
    <m/>
    <m/>
    <m/>
    <m/>
    <m/>
    <m/>
    <m/>
    <m/>
    <m/>
    <m/>
    <m/>
    <m/>
    <m/>
    <m/>
    <m/>
    <m/>
    <m/>
    <m/>
    <m/>
    <m/>
    <m/>
    <m/>
    <m/>
    <m/>
    <m/>
    <m/>
    <m/>
    <m/>
    <m/>
    <m/>
    <n v="1"/>
    <m/>
    <m/>
    <m/>
    <m/>
    <m/>
    <m/>
    <m/>
    <m/>
    <m/>
    <m/>
    <m/>
    <m/>
    <m/>
    <m/>
    <m/>
    <m/>
    <m/>
    <m/>
    <m/>
    <m/>
    <m/>
    <m/>
    <m/>
    <m/>
    <m/>
    <m/>
    <m/>
    <m/>
    <m/>
    <m/>
    <m/>
    <m/>
    <m/>
    <m/>
    <m/>
    <m/>
    <m/>
    <m/>
    <m/>
    <m/>
    <m/>
    <m/>
    <m/>
    <m/>
    <m/>
    <m/>
    <m/>
    <m/>
    <m/>
    <m/>
    <m/>
    <m/>
    <m/>
    <n v="1"/>
  </r>
  <r>
    <n v="466372391"/>
    <s v="PALLAVI MACHHINDRA GOPHANE"/>
    <s v="ONLINE"/>
    <s v="30.04.26"/>
    <n v="3250"/>
    <m/>
    <m/>
    <m/>
    <n v="3723"/>
    <n v="3029"/>
    <x v="2"/>
    <s v="STABLE"/>
    <x v="1"/>
    <x v="10"/>
    <n v="85707"/>
    <n v="87"/>
    <n v="0"/>
    <n v="2698"/>
    <s v="-"/>
    <s v="-"/>
    <s v="-"/>
    <s v="-"/>
    <s v="STABLE"/>
    <s v="PAID"/>
    <s v="-"/>
    <s v="-"/>
    <m/>
    <m/>
    <m/>
    <m/>
    <m/>
    <m/>
    <s v="JUNNAR"/>
    <m/>
    <m/>
    <m/>
    <n v="5814"/>
    <n v="85707"/>
    <n v="27"/>
    <m/>
    <n v="33"/>
    <s v="-"/>
    <n v="43"/>
    <n v="46"/>
    <n v="48"/>
    <n v="53"/>
    <n v="54"/>
    <s v="-"/>
    <s v="MH14MM5925"/>
    <s v="TVS JUPITER 110 DRUM SMW OBDIIA"/>
    <d v="2025-06-21T00:00:00"/>
    <n v="36"/>
    <s v="03.04.26"/>
    <s v="KAILASH ATKARI"/>
    <s v="-"/>
    <m/>
    <m/>
    <m/>
    <m/>
    <m/>
    <m/>
    <m/>
    <m/>
    <m/>
    <n v="1"/>
    <m/>
    <m/>
    <m/>
    <m/>
    <m/>
    <m/>
    <m/>
    <m/>
    <m/>
    <m/>
    <m/>
    <m/>
    <m/>
    <m/>
    <m/>
    <m/>
    <m/>
    <m/>
    <m/>
    <m/>
    <m/>
    <m/>
    <m/>
    <m/>
    <m/>
    <m/>
    <m/>
    <m/>
    <m/>
    <m/>
    <m/>
    <m/>
    <m/>
    <m/>
    <m/>
    <m/>
    <m/>
    <m/>
    <m/>
    <m/>
    <m/>
    <m/>
    <m/>
    <m/>
    <m/>
    <m/>
    <m/>
    <m/>
    <m/>
    <m/>
    <m/>
    <m/>
    <m/>
    <m/>
    <m/>
    <m/>
    <m/>
    <m/>
    <m/>
    <m/>
    <m/>
    <m/>
    <m/>
    <m/>
    <m/>
    <m/>
    <m/>
    <m/>
    <m/>
    <m/>
    <m/>
    <m/>
    <m/>
    <m/>
    <m/>
    <m/>
    <m/>
    <m/>
    <m/>
    <m/>
    <m/>
    <m/>
    <m/>
    <n v="1"/>
  </r>
  <r>
    <n v="464168746"/>
    <s v="SANTOSH DAGDU SHINDE"/>
    <m/>
    <m/>
    <m/>
    <m/>
    <m/>
    <s v="BANK STABLE 15"/>
    <n v="5181"/>
    <s v="-"/>
    <x v="0"/>
    <s v="STABLE"/>
    <x v="1"/>
    <x v="10"/>
    <n v="85430"/>
    <n v="0"/>
    <n v="0"/>
    <s v="-"/>
    <s v="-"/>
    <s v="-"/>
    <s v="-"/>
    <s v="-"/>
    <s v="STABLE"/>
    <s v="PAID"/>
    <s v="-"/>
    <s v="-"/>
    <m/>
    <m/>
    <m/>
    <m/>
    <m/>
    <m/>
    <s v="BHOR"/>
    <m/>
    <m/>
    <m/>
    <m/>
    <n v="85430"/>
    <n v="2"/>
    <m/>
    <s v="-"/>
    <n v="0"/>
    <e v="#N/A"/>
    <e v="#N/A"/>
    <e v="#N/A"/>
    <e v="#N/A"/>
    <e v="#N/A"/>
    <s v="-"/>
    <s v="MH14LV5969"/>
    <s v="OLA-S1"/>
    <d v="2024-10-01T00:00:00"/>
    <n v="36"/>
    <s v="11.04.26"/>
    <s v="VIJAY NIKAM"/>
    <s v="-"/>
    <m/>
    <m/>
    <m/>
    <m/>
    <m/>
    <m/>
    <m/>
    <m/>
    <m/>
    <m/>
    <m/>
    <m/>
    <m/>
    <m/>
    <m/>
    <m/>
    <m/>
    <m/>
    <m/>
    <m/>
    <m/>
    <m/>
    <m/>
    <m/>
    <m/>
    <m/>
    <m/>
    <m/>
    <m/>
    <m/>
    <m/>
    <m/>
    <m/>
    <m/>
    <m/>
    <m/>
    <m/>
    <m/>
    <m/>
    <n v="1"/>
    <m/>
    <m/>
    <m/>
    <m/>
    <m/>
    <m/>
    <m/>
    <m/>
    <m/>
    <m/>
    <m/>
    <m/>
    <m/>
    <m/>
    <m/>
    <m/>
    <m/>
    <m/>
    <m/>
    <m/>
    <m/>
    <m/>
    <m/>
    <m/>
    <m/>
    <m/>
    <m/>
    <m/>
    <m/>
    <m/>
    <m/>
    <m/>
    <m/>
    <m/>
    <m/>
    <m/>
    <m/>
    <m/>
    <m/>
    <m/>
    <m/>
    <m/>
    <m/>
    <m/>
    <m/>
    <m/>
    <m/>
    <m/>
    <m/>
    <m/>
    <m/>
    <m/>
    <m/>
    <n v="1"/>
  </r>
  <r>
    <n v="463212097"/>
    <s v="ADITYA KASHINATH HIRVE"/>
    <s v="ONLINE"/>
    <s v="12.04.26"/>
    <n v="9350"/>
    <m/>
    <m/>
    <m/>
    <n v="9130"/>
    <n v="8591"/>
    <x v="2"/>
    <s v="STABLE"/>
    <x v="1"/>
    <x v="8"/>
    <n v="85095"/>
    <n v="151"/>
    <n v="0"/>
    <n v="5400"/>
    <s v="-"/>
    <s v="-"/>
    <s v="-"/>
    <s v="-"/>
    <s v="STABLE"/>
    <s v="PAID"/>
    <s v="-"/>
    <s v="-"/>
    <m/>
    <m/>
    <m/>
    <m/>
    <m/>
    <m/>
    <s v="BHOSARI"/>
    <m/>
    <m/>
    <m/>
    <m/>
    <n v="85095"/>
    <n v="27"/>
    <m/>
    <s v="-"/>
    <s v="-"/>
    <n v="12"/>
    <n v="15"/>
    <n v="17"/>
    <n v="22"/>
    <n v="23"/>
    <s v="-"/>
    <s v="MH14LQ6897"/>
    <s v="BULLET 350 BLACK GOLD"/>
    <d v="2024-06-14T00:00:00"/>
    <n v="30"/>
    <s v="11.04.26"/>
    <s v="VIJAY NIKAM"/>
    <s v="-"/>
    <m/>
    <m/>
    <m/>
    <m/>
    <m/>
    <m/>
    <m/>
    <m/>
    <m/>
    <m/>
    <m/>
    <m/>
    <m/>
    <m/>
    <m/>
    <m/>
    <m/>
    <m/>
    <m/>
    <m/>
    <m/>
    <m/>
    <m/>
    <m/>
    <m/>
    <m/>
    <m/>
    <m/>
    <m/>
    <m/>
    <m/>
    <m/>
    <m/>
    <m/>
    <m/>
    <m/>
    <m/>
    <m/>
    <m/>
    <m/>
    <m/>
    <m/>
    <m/>
    <m/>
    <m/>
    <n v="1"/>
    <m/>
    <m/>
    <m/>
    <m/>
    <m/>
    <m/>
    <m/>
    <m/>
    <m/>
    <m/>
    <m/>
    <m/>
    <m/>
    <m/>
    <m/>
    <m/>
    <m/>
    <m/>
    <m/>
    <m/>
    <m/>
    <m/>
    <m/>
    <m/>
    <m/>
    <m/>
    <m/>
    <m/>
    <m/>
    <m/>
    <m/>
    <m/>
    <m/>
    <m/>
    <m/>
    <m/>
    <m/>
    <m/>
    <m/>
    <m/>
    <m/>
    <m/>
    <m/>
    <m/>
    <m/>
    <m/>
    <m/>
    <n v="1"/>
  </r>
  <r>
    <n v="457264616"/>
    <s v="ROHAN AJINATH KARANJAKAR"/>
    <s v="ONLINE"/>
    <s v="29.04.26"/>
    <n v="7298"/>
    <m/>
    <m/>
    <m/>
    <n v="7070"/>
    <n v="6364"/>
    <x v="2"/>
    <s v="STABLE"/>
    <x v="1"/>
    <x v="1"/>
    <n v="85055.34"/>
    <n v="106"/>
    <n v="0"/>
    <n v="5368"/>
    <s v="-"/>
    <s v="-"/>
    <s v="-"/>
    <s v="-"/>
    <s v="STABLE"/>
    <s v="PAID"/>
    <s v="-"/>
    <s v="-"/>
    <m/>
    <m/>
    <m/>
    <m/>
    <m/>
    <m/>
    <s v="CHIKHALI"/>
    <m/>
    <m/>
    <m/>
    <n v="11838"/>
    <n v="85055.34"/>
    <n v="27"/>
    <m/>
    <n v="33"/>
    <s v="-"/>
    <n v="43"/>
    <n v="46"/>
    <n v="48"/>
    <n v="53"/>
    <n v="54"/>
    <s v="-"/>
    <s v="-"/>
    <s v="METEOR 350 SUPERNOVA RED"/>
    <d v="2023-03-17T00:00:00"/>
    <n v="48"/>
    <s v="03.04.26"/>
    <s v="KAILASH ATKARI"/>
    <s v="-"/>
    <m/>
    <m/>
    <m/>
    <m/>
    <m/>
    <m/>
    <m/>
    <m/>
    <m/>
    <m/>
    <m/>
    <m/>
    <m/>
    <m/>
    <m/>
    <n v="1"/>
    <m/>
    <m/>
    <m/>
    <m/>
    <m/>
    <m/>
    <m/>
    <m/>
    <m/>
    <m/>
    <m/>
    <m/>
    <m/>
    <m/>
    <m/>
    <m/>
    <m/>
    <m/>
    <m/>
    <m/>
    <m/>
    <m/>
    <m/>
    <m/>
    <m/>
    <m/>
    <m/>
    <m/>
    <m/>
    <m/>
    <m/>
    <m/>
    <m/>
    <m/>
    <m/>
    <m/>
    <m/>
    <m/>
    <m/>
    <m/>
    <m/>
    <m/>
    <m/>
    <m/>
    <m/>
    <m/>
    <m/>
    <m/>
    <m/>
    <m/>
    <m/>
    <m/>
    <m/>
    <m/>
    <m/>
    <m/>
    <m/>
    <m/>
    <m/>
    <m/>
    <m/>
    <m/>
    <m/>
    <m/>
    <m/>
    <m/>
    <m/>
    <m/>
    <m/>
    <m/>
    <m/>
    <m/>
    <m/>
    <m/>
    <m/>
    <m/>
    <m/>
    <n v="1"/>
  </r>
  <r>
    <n v="464847649"/>
    <s v="SABIYA RASHID PATEL"/>
    <m/>
    <m/>
    <m/>
    <m/>
    <m/>
    <m/>
    <n v="4748"/>
    <s v="-"/>
    <x v="0"/>
    <s v="FLOW"/>
    <x v="0"/>
    <x v="10"/>
    <n v="84805"/>
    <n v="96"/>
    <n v="0"/>
    <n v="0"/>
    <s v="-"/>
    <s v="-"/>
    <s v="-"/>
    <s v="-"/>
    <s v="FLOW"/>
    <s v="-"/>
    <s v="-"/>
    <s v="-"/>
    <m/>
    <m/>
    <m/>
    <m/>
    <m/>
    <m/>
    <s v="JUNNAR"/>
    <m/>
    <m/>
    <m/>
    <m/>
    <n v="84805"/>
    <n v="0"/>
    <m/>
    <s v="-"/>
    <n v="10"/>
    <e v="#N/A"/>
    <e v="#N/A"/>
    <e v="#N/A"/>
    <e v="#N/A"/>
    <e v="#N/A"/>
    <s v="-"/>
    <s v="MH14MG4876"/>
    <s v="BURGMAN"/>
    <s v="########"/>
    <n v="36"/>
    <s v="11.04.26"/>
    <s v="KAILASH ATKARI"/>
    <s v="-"/>
    <m/>
    <m/>
    <m/>
    <m/>
    <m/>
    <m/>
    <m/>
    <m/>
    <m/>
    <m/>
    <m/>
    <m/>
    <m/>
    <m/>
    <m/>
    <m/>
    <m/>
    <m/>
    <m/>
    <m/>
    <m/>
    <m/>
    <m/>
    <m/>
    <m/>
    <m/>
    <m/>
    <m/>
    <m/>
    <m/>
    <m/>
    <m/>
    <m/>
    <m/>
    <m/>
    <m/>
    <n v="1"/>
    <m/>
    <m/>
    <m/>
    <m/>
    <m/>
    <m/>
    <m/>
    <m/>
    <m/>
    <m/>
    <m/>
    <m/>
    <m/>
    <m/>
    <m/>
    <m/>
    <m/>
    <m/>
    <m/>
    <m/>
    <m/>
    <m/>
    <m/>
    <m/>
    <m/>
    <m/>
    <m/>
    <m/>
    <m/>
    <m/>
    <m/>
    <m/>
    <m/>
    <m/>
    <m/>
    <m/>
    <m/>
    <m/>
    <m/>
    <m/>
    <m/>
    <m/>
    <m/>
    <m/>
    <m/>
    <m/>
    <m/>
    <m/>
    <m/>
    <m/>
    <m/>
    <m/>
    <m/>
    <m/>
    <m/>
    <m/>
    <n v="1"/>
  </r>
  <r>
    <n v="457317317"/>
    <s v="SUNNY SURESH MARATHE"/>
    <m/>
    <m/>
    <m/>
    <m/>
    <m/>
    <m/>
    <n v="6685"/>
    <n v="6770"/>
    <x v="4"/>
    <s v="FLOW"/>
    <x v="0"/>
    <x v="0"/>
    <n v="84692"/>
    <n v="189"/>
    <n v="0"/>
    <n v="4057"/>
    <s v="-"/>
    <s v="-"/>
    <s v="-"/>
    <s v="-"/>
    <s v="STABLE"/>
    <s v="-"/>
    <s v="-"/>
    <s v="-"/>
    <m/>
    <m/>
    <m/>
    <m/>
    <m/>
    <m/>
    <s v="LONAVLA"/>
    <m/>
    <m/>
    <m/>
    <m/>
    <n v="84692"/>
    <n v="55"/>
    <m/>
    <s v="-"/>
    <s v="-"/>
    <n v="71"/>
    <n v="74"/>
    <n v="76"/>
    <n v="81"/>
    <n v="82"/>
    <s v="-"/>
    <s v="MH14KR8364"/>
    <s v="CLASSIC 350 DARK GUNMETAL GREY"/>
    <d v="2023-03-21T00:00:00"/>
    <n v="48"/>
    <s v="11.04.26"/>
    <s v="VIJAY NIKAM"/>
    <s v="-"/>
    <m/>
    <m/>
    <m/>
    <m/>
    <m/>
    <m/>
    <m/>
    <m/>
    <m/>
    <m/>
    <m/>
    <m/>
    <m/>
    <m/>
    <m/>
    <m/>
    <m/>
    <m/>
    <m/>
    <m/>
    <m/>
    <m/>
    <m/>
    <m/>
    <m/>
    <m/>
    <m/>
    <m/>
    <m/>
    <m/>
    <m/>
    <m/>
    <m/>
    <m/>
    <m/>
    <m/>
    <m/>
    <m/>
    <m/>
    <m/>
    <m/>
    <m/>
    <m/>
    <m/>
    <m/>
    <n v="1"/>
    <m/>
    <m/>
    <m/>
    <m/>
    <m/>
    <m/>
    <m/>
    <m/>
    <m/>
    <m/>
    <m/>
    <m/>
    <m/>
    <m/>
    <m/>
    <m/>
    <m/>
    <m/>
    <m/>
    <m/>
    <m/>
    <m/>
    <m/>
    <m/>
    <m/>
    <m/>
    <m/>
    <m/>
    <m/>
    <m/>
    <m/>
    <m/>
    <m/>
    <m/>
    <m/>
    <m/>
    <m/>
    <m/>
    <m/>
    <m/>
    <m/>
    <m/>
    <m/>
    <m/>
    <m/>
    <m/>
    <m/>
    <n v="1"/>
  </r>
  <r>
    <n v="464631832"/>
    <s v="AKASH ASHOK DEVKATE"/>
    <s v="ONLINE"/>
    <s v="25.04.26"/>
    <n v="4620"/>
    <m/>
    <m/>
    <m/>
    <n v="4497"/>
    <n v="8994"/>
    <x v="4"/>
    <s v="STABLE"/>
    <x v="1"/>
    <x v="1"/>
    <n v="84496"/>
    <n v="119"/>
    <n v="0"/>
    <n v="1794.77"/>
    <s v="-"/>
    <s v="-"/>
    <s v="-"/>
    <s v="-"/>
    <s v="FLOW"/>
    <s v="PAID"/>
    <s v="-"/>
    <s v="-"/>
    <m/>
    <m/>
    <m/>
    <m/>
    <m/>
    <m/>
    <s v="CHINCHWAD"/>
    <m/>
    <m/>
    <m/>
    <n v="10907.77"/>
    <n v="84496"/>
    <n v="55"/>
    <m/>
    <n v="61"/>
    <s v="-"/>
    <n v="71"/>
    <n v="74"/>
    <n v="76"/>
    <n v="53"/>
    <n v="54"/>
    <s v="-"/>
    <s v="MH14MA0362"/>
    <s v="BAJAJ FREEDOM 125 NG04 DRUM LED"/>
    <d v="2024-11-10T00:00:00"/>
    <n v="36"/>
    <s v="03.04.26"/>
    <s v="KAILASH ATKARI"/>
    <s v="-"/>
    <m/>
    <m/>
    <m/>
    <m/>
    <m/>
    <m/>
    <m/>
    <m/>
    <m/>
    <m/>
    <m/>
    <m/>
    <m/>
    <m/>
    <m/>
    <n v="1"/>
    <m/>
    <m/>
    <m/>
    <m/>
    <m/>
    <m/>
    <m/>
    <m/>
    <m/>
    <m/>
    <m/>
    <n v="1"/>
    <m/>
    <m/>
    <m/>
    <m/>
    <m/>
    <m/>
    <m/>
    <m/>
    <m/>
    <m/>
    <m/>
    <m/>
    <m/>
    <m/>
    <m/>
    <m/>
    <m/>
    <n v="1"/>
    <m/>
    <m/>
    <m/>
    <m/>
    <m/>
    <m/>
    <m/>
    <m/>
    <m/>
    <m/>
    <m/>
    <m/>
    <m/>
    <m/>
    <m/>
    <m/>
    <m/>
    <m/>
    <m/>
    <m/>
    <n v="1"/>
    <m/>
    <m/>
    <m/>
    <m/>
    <m/>
    <n v="1"/>
    <m/>
    <m/>
    <m/>
    <m/>
    <m/>
    <m/>
    <m/>
    <m/>
    <m/>
    <m/>
    <m/>
    <m/>
    <m/>
    <m/>
    <m/>
    <m/>
    <m/>
    <m/>
    <m/>
    <m/>
    <n v="5"/>
  </r>
  <r>
    <n v="466673378"/>
    <s v="AKSHAY VIJAY SHEVALE"/>
    <m/>
    <m/>
    <m/>
    <m/>
    <m/>
    <s v="BANK STABLE 27"/>
    <n v="3696"/>
    <n v="0"/>
    <x v="0"/>
    <s v="STABLE"/>
    <x v="1"/>
    <x v="10"/>
    <n v="84456"/>
    <n v="10"/>
    <n v="0"/>
    <n v="2178"/>
    <s v="-"/>
    <s v="-"/>
    <s v="-"/>
    <s v="-"/>
    <s v="STABLE"/>
    <s v="PAID"/>
    <s v="-"/>
    <s v="-"/>
    <m/>
    <m/>
    <m/>
    <m/>
    <m/>
    <m/>
    <m/>
    <m/>
    <m/>
    <m/>
    <n v="0"/>
    <n v="84456"/>
    <n v="1"/>
    <m/>
    <m/>
    <m/>
    <m/>
    <e v="#N/A"/>
    <e v="#N/A"/>
    <e v="#N/A"/>
    <e v="#N/A"/>
    <s v="-"/>
    <m/>
    <m/>
    <d v="2025-08-10T00:00:00"/>
    <n v="36"/>
    <s v="17.04.26"/>
    <m/>
    <s v="-"/>
    <m/>
    <m/>
    <m/>
    <m/>
    <m/>
    <m/>
    <m/>
    <m/>
    <m/>
    <m/>
    <m/>
    <m/>
    <m/>
    <m/>
    <m/>
    <m/>
    <m/>
    <m/>
    <m/>
    <m/>
    <m/>
    <m/>
    <m/>
    <m/>
    <m/>
    <m/>
    <m/>
    <m/>
    <m/>
    <m/>
    <m/>
    <m/>
    <m/>
    <m/>
    <m/>
    <m/>
    <m/>
    <m/>
    <m/>
    <m/>
    <m/>
    <m/>
    <m/>
    <m/>
    <m/>
    <m/>
    <m/>
    <m/>
    <m/>
    <m/>
    <m/>
    <m/>
    <m/>
    <m/>
    <m/>
    <m/>
    <m/>
    <m/>
    <m/>
    <m/>
    <m/>
    <m/>
    <m/>
    <m/>
    <m/>
    <m/>
    <m/>
    <m/>
    <m/>
    <m/>
    <m/>
    <m/>
    <m/>
    <m/>
    <m/>
    <m/>
    <m/>
    <m/>
    <m/>
    <m/>
    <m/>
    <m/>
    <m/>
    <m/>
    <m/>
    <m/>
    <m/>
    <m/>
    <m/>
    <m/>
    <m/>
    <m/>
    <m/>
    <n v="0"/>
  </r>
  <r>
    <n v="467118594"/>
    <s v="BALIKA"/>
    <s v="ONLINE"/>
    <s v="16.04.26"/>
    <n v="5423"/>
    <m/>
    <m/>
    <m/>
    <n v="5423"/>
    <n v="0"/>
    <x v="0"/>
    <s v="STABLE"/>
    <x v="1"/>
    <x v="6"/>
    <n v="84359"/>
    <n v="0"/>
    <n v="0"/>
    <e v="#N/A"/>
    <s v="-"/>
    <s v="-"/>
    <s v="-"/>
    <s v="-"/>
    <s v="STABLE"/>
    <s v="PAID"/>
    <s v="-"/>
    <s v="-"/>
    <m/>
    <m/>
    <m/>
    <m/>
    <m/>
    <m/>
    <s v="KHED"/>
    <m/>
    <m/>
    <m/>
    <n v="0"/>
    <n v="84359"/>
    <n v="5"/>
    <m/>
    <m/>
    <m/>
    <e v="#N/A"/>
    <e v="#N/A"/>
    <e v="#N/A"/>
    <e v="#N/A"/>
    <e v="#N/A"/>
    <s v="-"/>
    <s v="MH14MX2110"/>
    <s v="NTORQ"/>
    <d v="2025-10-20T00:00:00"/>
    <n v="24"/>
    <s v="16.04.26"/>
    <m/>
    <s v="-"/>
    <m/>
    <m/>
    <m/>
    <m/>
    <m/>
    <m/>
    <m/>
    <m/>
    <m/>
    <m/>
    <m/>
    <m/>
    <m/>
    <m/>
    <m/>
    <m/>
    <m/>
    <m/>
    <m/>
    <m/>
    <m/>
    <m/>
    <m/>
    <m/>
    <m/>
    <m/>
    <m/>
    <m/>
    <m/>
    <m/>
    <m/>
    <m/>
    <m/>
    <m/>
    <m/>
    <m/>
    <m/>
    <m/>
    <m/>
    <m/>
    <m/>
    <m/>
    <m/>
    <m/>
    <m/>
    <n v="1"/>
    <m/>
    <m/>
    <m/>
    <m/>
    <m/>
    <m/>
    <m/>
    <m/>
    <m/>
    <m/>
    <m/>
    <m/>
    <m/>
    <m/>
    <m/>
    <m/>
    <m/>
    <m/>
    <m/>
    <m/>
    <m/>
    <m/>
    <m/>
    <m/>
    <m/>
    <m/>
    <m/>
    <m/>
    <m/>
    <m/>
    <m/>
    <m/>
    <m/>
    <m/>
    <m/>
    <m/>
    <m/>
    <m/>
    <m/>
    <m/>
    <m/>
    <m/>
    <m/>
    <m/>
    <m/>
    <m/>
    <m/>
    <n v="1"/>
  </r>
  <r>
    <n v="465493945"/>
    <s v="DIVYA RUSHIKESH UNDE"/>
    <m/>
    <m/>
    <m/>
    <m/>
    <m/>
    <m/>
    <n v="3958"/>
    <n v="10937.77"/>
    <x v="5"/>
    <s v="FLOW"/>
    <x v="0"/>
    <x v="0"/>
    <n v="84252"/>
    <n v="281"/>
    <n v="0"/>
    <n v="1800"/>
    <s v="-"/>
    <s v="-"/>
    <s v="-"/>
    <s v="-"/>
    <s v="FLOW"/>
    <s v="-"/>
    <s v="-"/>
    <s v="-"/>
    <m/>
    <m/>
    <m/>
    <m/>
    <m/>
    <m/>
    <s v="KANHE"/>
    <m/>
    <m/>
    <m/>
    <n v="13018.77"/>
    <n v="84252"/>
    <n v="86"/>
    <m/>
    <n v="92"/>
    <s v="-"/>
    <n v="102"/>
    <n v="105"/>
    <n v="107"/>
    <n v="112"/>
    <n v="113"/>
    <s v="-"/>
    <s v="MH14ME3583"/>
    <s v="HONDA ACTIVA 125 DISC 2B"/>
    <d v="2025-02-13T00:00:00"/>
    <n v="36"/>
    <s v="03.04.26"/>
    <s v="VIJAY NIKAM"/>
    <s v="-"/>
    <m/>
    <m/>
    <m/>
    <m/>
    <m/>
    <m/>
    <m/>
    <m/>
    <m/>
    <m/>
    <m/>
    <m/>
    <m/>
    <m/>
    <m/>
    <n v="1"/>
    <m/>
    <m/>
    <n v="1"/>
    <m/>
    <m/>
    <m/>
    <m/>
    <m/>
    <m/>
    <m/>
    <m/>
    <m/>
    <m/>
    <m/>
    <m/>
    <m/>
    <m/>
    <m/>
    <m/>
    <m/>
    <m/>
    <m/>
    <m/>
    <m/>
    <m/>
    <m/>
    <m/>
    <m/>
    <m/>
    <m/>
    <m/>
    <m/>
    <m/>
    <m/>
    <m/>
    <m/>
    <m/>
    <m/>
    <m/>
    <m/>
    <m/>
    <m/>
    <m/>
    <m/>
    <m/>
    <m/>
    <m/>
    <m/>
    <m/>
    <m/>
    <m/>
    <m/>
    <m/>
    <m/>
    <m/>
    <m/>
    <m/>
    <m/>
    <m/>
    <m/>
    <m/>
    <m/>
    <m/>
    <m/>
    <m/>
    <m/>
    <m/>
    <m/>
    <m/>
    <m/>
    <m/>
    <m/>
    <m/>
    <m/>
    <m/>
    <m/>
    <m/>
    <n v="2"/>
  </r>
  <r>
    <n v="461700090"/>
    <s v="AMARJEET KOUR GURUCHARANSINGHGILL"/>
    <s v="COLLECT"/>
    <s v="28.04.26"/>
    <n v="4300"/>
    <m/>
    <m/>
    <m/>
    <n v="4217"/>
    <n v="4053"/>
    <x v="2"/>
    <s v="STABLE"/>
    <x v="1"/>
    <x v="9"/>
    <n v="84054"/>
    <n v="108"/>
    <n v="0"/>
    <n v="5394"/>
    <s v="-"/>
    <s v="-"/>
    <s v="-"/>
    <s v="-"/>
    <s v="FLOW"/>
    <s v="PAID"/>
    <s v="-"/>
    <s v="-"/>
    <m/>
    <m/>
    <m/>
    <m/>
    <m/>
    <m/>
    <s v="YERWADA"/>
    <m/>
    <m/>
    <m/>
    <n v="9555"/>
    <n v="84054"/>
    <n v="27"/>
    <m/>
    <n v="33"/>
    <s v="-"/>
    <n v="43"/>
    <n v="46"/>
    <n v="48"/>
    <n v="53"/>
    <n v="54"/>
    <s v="-"/>
    <s v="MH12WN0638"/>
    <s v="PIAGGIO APRILIA SR160 FACELIFT"/>
    <d v="2024-01-29T00:00:00"/>
    <n v="48"/>
    <s v="03.04.26"/>
    <s v="VIJAY NIKAM"/>
    <s v="-"/>
    <m/>
    <m/>
    <m/>
    <m/>
    <m/>
    <m/>
    <m/>
    <m/>
    <m/>
    <n v="1"/>
    <m/>
    <m/>
    <m/>
    <m/>
    <m/>
    <m/>
    <m/>
    <m/>
    <m/>
    <m/>
    <m/>
    <m/>
    <m/>
    <m/>
    <m/>
    <m/>
    <m/>
    <m/>
    <m/>
    <m/>
    <m/>
    <m/>
    <m/>
    <m/>
    <m/>
    <m/>
    <m/>
    <m/>
    <m/>
    <m/>
    <m/>
    <m/>
    <m/>
    <m/>
    <m/>
    <m/>
    <m/>
    <m/>
    <m/>
    <m/>
    <m/>
    <m/>
    <m/>
    <m/>
    <m/>
    <m/>
    <m/>
    <m/>
    <m/>
    <m/>
    <m/>
    <m/>
    <m/>
    <m/>
    <m/>
    <m/>
    <m/>
    <m/>
    <m/>
    <m/>
    <m/>
    <m/>
    <m/>
    <m/>
    <m/>
    <m/>
    <m/>
    <m/>
    <m/>
    <m/>
    <m/>
    <n v="2"/>
    <m/>
    <m/>
    <m/>
    <m/>
    <m/>
    <m/>
    <m/>
    <m/>
    <m/>
    <m/>
    <m/>
    <n v="3"/>
  </r>
  <r>
    <n v="465368631"/>
    <s v="SUDHIR PRADIP TELGOTE"/>
    <s v="ONLINE"/>
    <s v="23.04.26"/>
    <n v="4375"/>
    <m/>
    <m/>
    <m/>
    <n v="4299"/>
    <n v="4299"/>
    <x v="2"/>
    <s v="STABLE"/>
    <x v="1"/>
    <x v="0"/>
    <n v="83676"/>
    <n v="75"/>
    <n v="0"/>
    <n v="900"/>
    <s v="-"/>
    <s v="-"/>
    <s v="-"/>
    <s v="-"/>
    <s v="STABLE"/>
    <s v="PAID"/>
    <s v="-"/>
    <s v="-"/>
    <m/>
    <m/>
    <m/>
    <m/>
    <m/>
    <m/>
    <s v="MAVAL"/>
    <m/>
    <m/>
    <m/>
    <n v="5274"/>
    <n v="83676"/>
    <n v="27"/>
    <m/>
    <n v="33"/>
    <s v="-"/>
    <n v="43"/>
    <n v="46"/>
    <n v="48"/>
    <n v="22"/>
    <n v="23"/>
    <s v="-"/>
    <s v="MH14MD7473"/>
    <s v="HONDA SHINE DISC BSVI"/>
    <d v="2025-01-30T00:00:00"/>
    <n v="36"/>
    <s v="03.04.26"/>
    <s v="VIJAY NIKAM"/>
    <s v="-"/>
    <m/>
    <m/>
    <m/>
    <m/>
    <m/>
    <m/>
    <m/>
    <m/>
    <m/>
    <n v="1"/>
    <m/>
    <m/>
    <m/>
    <m/>
    <m/>
    <m/>
    <m/>
    <m/>
    <m/>
    <m/>
    <m/>
    <m/>
    <m/>
    <m/>
    <m/>
    <m/>
    <m/>
    <n v="1"/>
    <m/>
    <m/>
    <m/>
    <m/>
    <m/>
    <m/>
    <m/>
    <m/>
    <m/>
    <m/>
    <m/>
    <m/>
    <m/>
    <m/>
    <m/>
    <m/>
    <m/>
    <m/>
    <m/>
    <m/>
    <m/>
    <m/>
    <m/>
    <m/>
    <m/>
    <m/>
    <m/>
    <m/>
    <m/>
    <m/>
    <m/>
    <m/>
    <m/>
    <m/>
    <m/>
    <m/>
    <m/>
    <m/>
    <n v="1"/>
    <m/>
    <m/>
    <m/>
    <m/>
    <m/>
    <m/>
    <m/>
    <m/>
    <m/>
    <m/>
    <m/>
    <m/>
    <m/>
    <m/>
    <m/>
    <m/>
    <m/>
    <m/>
    <m/>
    <m/>
    <m/>
    <m/>
    <m/>
    <m/>
    <m/>
    <m/>
    <n v="3"/>
  </r>
  <r>
    <n v="462498267"/>
    <s v="JITENDRA DNYANESHWER TAMBE"/>
    <s v="COLLECT"/>
    <s v="29.04.26"/>
    <n v="10100"/>
    <m/>
    <m/>
    <m/>
    <n v="4659"/>
    <n v="7850"/>
    <x v="4"/>
    <s v="STABLE"/>
    <x v="1"/>
    <x v="10"/>
    <n v="83344"/>
    <n v="310"/>
    <n v="0"/>
    <n v="4950"/>
    <s v="-"/>
    <s v="-"/>
    <s v="-"/>
    <s v="-"/>
    <s v="STABLE"/>
    <s v="PAID"/>
    <s v="-"/>
    <s v="-"/>
    <m/>
    <m/>
    <m/>
    <m/>
    <m/>
    <m/>
    <s v="OTUR"/>
    <m/>
    <m/>
    <m/>
    <n v="13110"/>
    <n v="83344"/>
    <n v="55"/>
    <m/>
    <n v="61"/>
    <s v="-"/>
    <n v="71"/>
    <n v="46"/>
    <n v="48"/>
    <n v="53"/>
    <n v="54"/>
    <s v="-"/>
    <s v="MH14LN2388"/>
    <s v="HONDA UNICORN 160 BSVI"/>
    <d v="2024-04-08T00:00:00"/>
    <n v="42"/>
    <s v="03.04.26"/>
    <s v="KAILASH ATKARI"/>
    <s v="-"/>
    <m/>
    <m/>
    <m/>
    <m/>
    <m/>
    <m/>
    <m/>
    <m/>
    <m/>
    <m/>
    <m/>
    <m/>
    <m/>
    <m/>
    <m/>
    <n v="1"/>
    <m/>
    <m/>
    <m/>
    <m/>
    <m/>
    <m/>
    <m/>
    <m/>
    <m/>
    <m/>
    <m/>
    <m/>
    <m/>
    <m/>
    <m/>
    <m/>
    <m/>
    <m/>
    <m/>
    <m/>
    <m/>
    <m/>
    <m/>
    <m/>
    <m/>
    <m/>
    <m/>
    <m/>
    <m/>
    <m/>
    <m/>
    <m/>
    <n v="2"/>
    <m/>
    <m/>
    <m/>
    <m/>
    <m/>
    <m/>
    <m/>
    <m/>
    <m/>
    <m/>
    <m/>
    <m/>
    <m/>
    <m/>
    <m/>
    <m/>
    <m/>
    <m/>
    <m/>
    <m/>
    <m/>
    <m/>
    <m/>
    <m/>
    <m/>
    <m/>
    <m/>
    <m/>
    <m/>
    <m/>
    <m/>
    <m/>
    <m/>
    <m/>
    <m/>
    <n v="1"/>
    <m/>
    <m/>
    <m/>
    <m/>
    <m/>
    <m/>
    <m/>
    <m/>
    <n v="4"/>
  </r>
  <r>
    <n v="465143032"/>
    <s v="VISHAL DNYANESHWAR TAMBE"/>
    <s v="ONLINE"/>
    <s v="25.04.26"/>
    <n v="4503"/>
    <m/>
    <m/>
    <m/>
    <n v="4330"/>
    <n v="4314"/>
    <x v="2"/>
    <s v="STABLE"/>
    <x v="1"/>
    <x v="10"/>
    <n v="82539"/>
    <n v="70"/>
    <n v="0"/>
    <n v="4459"/>
    <s v="-"/>
    <s v="-"/>
    <s v="-"/>
    <s v="-"/>
    <s v="FLOW"/>
    <s v="PAID"/>
    <s v="-"/>
    <s v="-"/>
    <m/>
    <m/>
    <m/>
    <m/>
    <m/>
    <m/>
    <s v="OTUR"/>
    <m/>
    <m/>
    <m/>
    <n v="8843"/>
    <n v="82539"/>
    <n v="27"/>
    <m/>
    <n v="33"/>
    <s v="-"/>
    <n v="43"/>
    <n v="46"/>
    <n v="48"/>
    <n v="22"/>
    <n v="23"/>
    <s v="-"/>
    <s v="MH14MB7155"/>
    <s v="HONDA UNICORN 160 BS6"/>
    <d v="2025-01-06T00:00:00"/>
    <n v="36"/>
    <s v="03.04.26"/>
    <s v="KAILASH ATKARI"/>
    <s v="-"/>
    <m/>
    <m/>
    <m/>
    <m/>
    <m/>
    <m/>
    <m/>
    <m/>
    <m/>
    <m/>
    <m/>
    <m/>
    <m/>
    <m/>
    <m/>
    <n v="1"/>
    <m/>
    <m/>
    <m/>
    <m/>
    <m/>
    <m/>
    <m/>
    <m/>
    <m/>
    <m/>
    <m/>
    <m/>
    <m/>
    <m/>
    <m/>
    <m/>
    <m/>
    <m/>
    <m/>
    <m/>
    <m/>
    <m/>
    <m/>
    <m/>
    <m/>
    <m/>
    <m/>
    <m/>
    <m/>
    <m/>
    <m/>
    <m/>
    <m/>
    <m/>
    <m/>
    <m/>
    <m/>
    <m/>
    <m/>
    <m/>
    <m/>
    <m/>
    <m/>
    <m/>
    <m/>
    <m/>
    <m/>
    <m/>
    <m/>
    <m/>
    <m/>
    <m/>
    <m/>
    <m/>
    <m/>
    <m/>
    <m/>
    <m/>
    <m/>
    <m/>
    <m/>
    <m/>
    <m/>
    <m/>
    <m/>
    <m/>
    <m/>
    <m/>
    <m/>
    <m/>
    <m/>
    <m/>
    <m/>
    <m/>
    <m/>
    <m/>
    <m/>
    <n v="1"/>
  </r>
  <r>
    <n v="467134166"/>
    <s v="CHAKRANARAYAN ABHIJIT BHAGCHAND"/>
    <m/>
    <m/>
    <m/>
    <m/>
    <m/>
    <m/>
    <n v="3461"/>
    <n v="6769"/>
    <x v="4"/>
    <s v="FLOW"/>
    <x v="0"/>
    <x v="4"/>
    <n v="82519"/>
    <n v="350"/>
    <n v="0"/>
    <n v="2250"/>
    <s v="-"/>
    <s v="-"/>
    <s v="-"/>
    <s v="-"/>
    <s v="STABLE"/>
    <s v="-"/>
    <s v="-"/>
    <s v="-"/>
    <m/>
    <m/>
    <m/>
    <m/>
    <m/>
    <m/>
    <s v="DAPODI"/>
    <m/>
    <m/>
    <m/>
    <n v="9369"/>
    <n v="82519"/>
    <n v="50"/>
    <m/>
    <n v="56"/>
    <s v="-"/>
    <n v="66"/>
    <n v="69"/>
    <n v="71"/>
    <n v="76"/>
    <n v="77"/>
    <s v="-"/>
    <s v="MH14MX0426"/>
    <s v="HONDA ACTIVA STD 2B"/>
    <d v="2025-10-23T00:00:00"/>
    <n v="36"/>
    <s v="03.04.26"/>
    <s v="VIJAY NIKAM"/>
    <s v="-"/>
    <m/>
    <m/>
    <m/>
    <m/>
    <m/>
    <m/>
    <m/>
    <m/>
    <m/>
    <m/>
    <m/>
    <m/>
    <m/>
    <m/>
    <m/>
    <n v="1"/>
    <m/>
    <m/>
    <m/>
    <m/>
    <m/>
    <m/>
    <m/>
    <m/>
    <m/>
    <m/>
    <m/>
    <m/>
    <m/>
    <m/>
    <n v="1"/>
    <m/>
    <m/>
    <m/>
    <m/>
    <m/>
    <m/>
    <m/>
    <m/>
    <m/>
    <m/>
    <m/>
    <m/>
    <m/>
    <m/>
    <n v="1"/>
    <m/>
    <m/>
    <m/>
    <m/>
    <m/>
    <m/>
    <m/>
    <m/>
    <m/>
    <m/>
    <m/>
    <m/>
    <m/>
    <m/>
    <m/>
    <m/>
    <m/>
    <m/>
    <m/>
    <m/>
    <m/>
    <m/>
    <m/>
    <m/>
    <m/>
    <m/>
    <n v="1"/>
    <m/>
    <m/>
    <m/>
    <m/>
    <m/>
    <n v="1"/>
    <m/>
    <m/>
    <m/>
    <m/>
    <m/>
    <m/>
    <m/>
    <m/>
    <m/>
    <m/>
    <m/>
    <m/>
    <m/>
    <m/>
    <n v="5"/>
  </r>
  <r>
    <n v="462641811"/>
    <s v="AVINASH SURESH WAKLE"/>
    <m/>
    <m/>
    <m/>
    <m/>
    <m/>
    <m/>
    <n v="4795"/>
    <n v="28728.12"/>
    <x v="1"/>
    <s v="FLOW"/>
    <x v="0"/>
    <x v="1"/>
    <n v="82491"/>
    <n v="1062"/>
    <n v="0"/>
    <n v="2700"/>
    <s v="-"/>
    <s v="-"/>
    <s v="-"/>
    <s v="-"/>
    <s v="FLOW"/>
    <s v="-"/>
    <s v="-"/>
    <s v="-"/>
    <m/>
    <m/>
    <m/>
    <m/>
    <m/>
    <m/>
    <s v="CHIKHALI"/>
    <m/>
    <m/>
    <m/>
    <n v="32490.12"/>
    <n v="82491"/>
    <n v="178"/>
    <m/>
    <n v="184"/>
    <s v="-"/>
    <n v="194"/>
    <n v="197"/>
    <n v="199"/>
    <n v="204"/>
    <n v="205"/>
    <s v="-"/>
    <s v="MH14LN3383"/>
    <s v="BAJAJ PULSAR NS 125"/>
    <d v="2024-04-21T00:00:00"/>
    <n v="36"/>
    <s v="03.04.26"/>
    <s v="KAILASH ATKARI"/>
    <s v="-"/>
    <m/>
    <m/>
    <m/>
    <m/>
    <m/>
    <m/>
    <m/>
    <m/>
    <m/>
    <m/>
    <m/>
    <m/>
    <m/>
    <m/>
    <m/>
    <n v="1"/>
    <m/>
    <m/>
    <m/>
    <m/>
    <m/>
    <m/>
    <m/>
    <m/>
    <m/>
    <m/>
    <m/>
    <m/>
    <m/>
    <m/>
    <m/>
    <m/>
    <m/>
    <m/>
    <m/>
    <m/>
    <m/>
    <m/>
    <m/>
    <m/>
    <m/>
    <m/>
    <m/>
    <m/>
    <m/>
    <m/>
    <m/>
    <m/>
    <m/>
    <m/>
    <m/>
    <m/>
    <m/>
    <m/>
    <m/>
    <m/>
    <m/>
    <m/>
    <m/>
    <m/>
    <m/>
    <m/>
    <m/>
    <m/>
    <m/>
    <m/>
    <m/>
    <m/>
    <m/>
    <m/>
    <m/>
    <m/>
    <m/>
    <m/>
    <m/>
    <m/>
    <m/>
    <m/>
    <m/>
    <m/>
    <m/>
    <m/>
    <m/>
    <m/>
    <m/>
    <m/>
    <m/>
    <m/>
    <m/>
    <m/>
    <m/>
    <m/>
    <m/>
    <n v="1"/>
  </r>
  <r>
    <n v="460590733"/>
    <s v="ANITA AMIT KEDARI"/>
    <m/>
    <m/>
    <m/>
    <m/>
    <m/>
    <m/>
    <n v="4220"/>
    <n v="12326"/>
    <x v="5"/>
    <s v="FLOW"/>
    <x v="0"/>
    <x v="0"/>
    <n v="82340.210000000006"/>
    <n v="453"/>
    <n v="0"/>
    <n v="4500"/>
    <s v="-"/>
    <s v="-"/>
    <s v="-"/>
    <s v="-"/>
    <s v="STABLE"/>
    <s v="-"/>
    <s v="-"/>
    <s v="-"/>
    <m/>
    <m/>
    <m/>
    <m/>
    <m/>
    <m/>
    <s v="KUSGAON"/>
    <m/>
    <m/>
    <m/>
    <n v="17279"/>
    <n v="82340.210000000006"/>
    <n v="86"/>
    <m/>
    <n v="92"/>
    <s v="-"/>
    <n v="102"/>
    <n v="105"/>
    <n v="107"/>
    <n v="112"/>
    <n v="113"/>
    <s v="-"/>
    <s v="MH14LK1536"/>
    <s v="PIAGGIO VESPA SXL 125 CBS RACING 60"/>
    <d v="2023-11-10T00:00:00"/>
    <n v="48"/>
    <s v="03.04.26"/>
    <s v="VIJAY NIKAM"/>
    <s v="-"/>
    <m/>
    <m/>
    <m/>
    <m/>
    <m/>
    <m/>
    <m/>
    <m/>
    <m/>
    <m/>
    <m/>
    <m/>
    <m/>
    <m/>
    <m/>
    <m/>
    <m/>
    <m/>
    <m/>
    <m/>
    <m/>
    <m/>
    <m/>
    <m/>
    <m/>
    <m/>
    <m/>
    <n v="1"/>
    <m/>
    <m/>
    <m/>
    <m/>
    <m/>
    <m/>
    <m/>
    <m/>
    <m/>
    <m/>
    <m/>
    <m/>
    <m/>
    <m/>
    <m/>
    <m/>
    <m/>
    <m/>
    <m/>
    <m/>
    <m/>
    <m/>
    <m/>
    <m/>
    <m/>
    <m/>
    <m/>
    <m/>
    <m/>
    <m/>
    <m/>
    <m/>
    <m/>
    <m/>
    <m/>
    <m/>
    <m/>
    <m/>
    <m/>
    <m/>
    <m/>
    <m/>
    <m/>
    <m/>
    <m/>
    <m/>
    <m/>
    <m/>
    <m/>
    <m/>
    <m/>
    <m/>
    <m/>
    <m/>
    <m/>
    <m/>
    <m/>
    <m/>
    <m/>
    <m/>
    <m/>
    <m/>
    <m/>
    <m/>
    <m/>
    <n v="1"/>
  </r>
  <r>
    <n v="464779033"/>
    <s v="GULSHAN SAMIR SHAIKH"/>
    <m/>
    <m/>
    <m/>
    <m/>
    <m/>
    <m/>
    <n v="4803"/>
    <n v="24015"/>
    <x v="1"/>
    <s v="FLOW"/>
    <x v="0"/>
    <x v="2"/>
    <n v="82288"/>
    <n v="1185"/>
    <n v="0"/>
    <n v="4950"/>
    <s v="-"/>
    <s v="-"/>
    <s v="-"/>
    <s v="-"/>
    <s v="FLOW"/>
    <s v="-"/>
    <s v="-"/>
    <s v="-"/>
    <m/>
    <m/>
    <m/>
    <m/>
    <m/>
    <m/>
    <s v="BIRADWADI"/>
    <m/>
    <m/>
    <m/>
    <n v="30150"/>
    <n v="82288"/>
    <n v="178"/>
    <m/>
    <n v="184"/>
    <s v="-"/>
    <n v="194"/>
    <n v="197"/>
    <n v="199"/>
    <n v="204"/>
    <n v="205"/>
    <s v="-"/>
    <s v="-"/>
    <s v="SUZUKI BURGMAN STREET EX"/>
    <d v="2024-11-26T00:00:00"/>
    <n v="30"/>
    <s v="03.04.26"/>
    <s v="VIJAY NIKAM"/>
    <s v="-"/>
    <m/>
    <m/>
    <m/>
    <m/>
    <m/>
    <m/>
    <m/>
    <m/>
    <m/>
    <m/>
    <m/>
    <m/>
    <m/>
    <m/>
    <m/>
    <m/>
    <m/>
    <m/>
    <n v="1"/>
    <m/>
    <m/>
    <m/>
    <m/>
    <m/>
    <m/>
    <m/>
    <m/>
    <m/>
    <m/>
    <m/>
    <m/>
    <m/>
    <m/>
    <m/>
    <m/>
    <m/>
    <m/>
    <m/>
    <m/>
    <m/>
    <m/>
    <m/>
    <m/>
    <m/>
    <m/>
    <m/>
    <m/>
    <m/>
    <m/>
    <m/>
    <m/>
    <m/>
    <m/>
    <m/>
    <m/>
    <m/>
    <m/>
    <m/>
    <m/>
    <m/>
    <m/>
    <m/>
    <m/>
    <m/>
    <m/>
    <m/>
    <m/>
    <m/>
    <m/>
    <m/>
    <m/>
    <m/>
    <m/>
    <m/>
    <m/>
    <m/>
    <m/>
    <m/>
    <m/>
    <m/>
    <m/>
    <m/>
    <m/>
    <m/>
    <m/>
    <m/>
    <m/>
    <m/>
    <m/>
    <m/>
    <m/>
    <m/>
    <m/>
    <n v="1"/>
  </r>
  <r>
    <n v="467274517"/>
    <s v="RAM HARIBHAU MADGE"/>
    <s v="ONLINE"/>
    <s v="11.04.26"/>
    <n v="5003"/>
    <m/>
    <m/>
    <m/>
    <n v="4795"/>
    <n v="4682"/>
    <x v="2"/>
    <s v="STABLE"/>
    <x v="1"/>
    <x v="0"/>
    <n v="82252"/>
    <n v="92"/>
    <n v="0"/>
    <n v="1800"/>
    <s v="-"/>
    <s v="-"/>
    <s v="-"/>
    <s v="-"/>
    <s v="STABLE"/>
    <s v="PAID"/>
    <s v="-"/>
    <s v="-"/>
    <m/>
    <m/>
    <m/>
    <m/>
    <m/>
    <m/>
    <s v="TAKAVE"/>
    <m/>
    <m/>
    <m/>
    <n v="6574"/>
    <n v="82252"/>
    <n v="27"/>
    <m/>
    <n v="33"/>
    <s v="-"/>
    <n v="12"/>
    <n v="15"/>
    <n v="17"/>
    <n v="22"/>
    <n v="23"/>
    <s v="-"/>
    <s v="MH14MX6027"/>
    <s v="SPLENDOR PLUS I3S BS6 FI DRUM SELF"/>
    <d v="2025-11-12T00:00:00"/>
    <n v="24"/>
    <s v="03.04.26"/>
    <s v="VIJAY NIKAM"/>
    <s v="-"/>
    <m/>
    <m/>
    <m/>
    <m/>
    <m/>
    <m/>
    <m/>
    <m/>
    <m/>
    <m/>
    <m/>
    <m/>
    <m/>
    <m/>
    <m/>
    <m/>
    <m/>
    <m/>
    <m/>
    <m/>
    <m/>
    <m/>
    <m/>
    <m/>
    <m/>
    <m/>
    <m/>
    <n v="1"/>
    <m/>
    <m/>
    <m/>
    <m/>
    <m/>
    <m/>
    <m/>
    <m/>
    <m/>
    <m/>
    <m/>
    <m/>
    <m/>
    <m/>
    <m/>
    <m/>
    <m/>
    <m/>
    <m/>
    <m/>
    <m/>
    <m/>
    <m/>
    <m/>
    <m/>
    <m/>
    <m/>
    <m/>
    <m/>
    <m/>
    <m/>
    <m/>
    <m/>
    <m/>
    <m/>
    <m/>
    <m/>
    <m/>
    <m/>
    <m/>
    <m/>
    <m/>
    <m/>
    <m/>
    <m/>
    <m/>
    <m/>
    <m/>
    <m/>
    <m/>
    <m/>
    <m/>
    <m/>
    <m/>
    <m/>
    <m/>
    <m/>
    <m/>
    <m/>
    <m/>
    <m/>
    <m/>
    <m/>
    <m/>
    <m/>
    <n v="1"/>
  </r>
  <r>
    <n v="465514443"/>
    <s v="PRINCE KUMAR SINGH"/>
    <m/>
    <m/>
    <m/>
    <m/>
    <m/>
    <m/>
    <n v="3822"/>
    <n v="14483"/>
    <x v="3"/>
    <s v="FLOW"/>
    <x v="0"/>
    <x v="2"/>
    <n v="81690"/>
    <n v="434"/>
    <n v="0"/>
    <n v="2311"/>
    <s v="-"/>
    <s v="-"/>
    <s v="-"/>
    <s v="-"/>
    <s v="FLOW"/>
    <s v="-"/>
    <s v="-"/>
    <s v="-"/>
    <m/>
    <m/>
    <m/>
    <m/>
    <m/>
    <m/>
    <s v="KATRAJ"/>
    <m/>
    <m/>
    <m/>
    <n v="17228"/>
    <n v="81690"/>
    <n v="117"/>
    <m/>
    <n v="123"/>
    <s v="-"/>
    <n v="133"/>
    <n v="136"/>
    <n v="138"/>
    <n v="143"/>
    <n v="144"/>
    <s v="-"/>
    <s v="MH12XV3305"/>
    <s v="SPLENDOR PLUS XTEC 2"/>
    <d v="2025-02-16T00:00:00"/>
    <n v="36"/>
    <s v="03.04.26"/>
    <s v="VIJAY NIKAM"/>
    <s v="-"/>
    <m/>
    <m/>
    <m/>
    <m/>
    <m/>
    <m/>
    <m/>
    <m/>
    <m/>
    <n v="1"/>
    <m/>
    <m/>
    <m/>
    <m/>
    <m/>
    <m/>
    <m/>
    <m/>
    <m/>
    <m/>
    <m/>
    <m/>
    <m/>
    <m/>
    <m/>
    <m/>
    <m/>
    <m/>
    <m/>
    <m/>
    <m/>
    <m/>
    <m/>
    <m/>
    <m/>
    <m/>
    <m/>
    <m/>
    <m/>
    <m/>
    <m/>
    <m/>
    <m/>
    <m/>
    <m/>
    <m/>
    <m/>
    <m/>
    <m/>
    <m/>
    <m/>
    <m/>
    <m/>
    <m/>
    <m/>
    <m/>
    <m/>
    <m/>
    <m/>
    <m/>
    <m/>
    <m/>
    <m/>
    <m/>
    <m/>
    <m/>
    <m/>
    <m/>
    <m/>
    <m/>
    <m/>
    <m/>
    <m/>
    <m/>
    <m/>
    <m/>
    <m/>
    <m/>
    <m/>
    <m/>
    <m/>
    <m/>
    <m/>
    <m/>
    <m/>
    <m/>
    <m/>
    <m/>
    <m/>
    <m/>
    <m/>
    <m/>
    <m/>
    <n v="1"/>
  </r>
  <r>
    <n v="465788821"/>
    <s v="CHHABU RAMU KAMBALE"/>
    <m/>
    <m/>
    <m/>
    <m/>
    <m/>
    <m/>
    <n v="3838"/>
    <n v="11514"/>
    <x v="3"/>
    <s v="FLOW"/>
    <x v="0"/>
    <x v="11"/>
    <n v="81230"/>
    <n v="829"/>
    <n v="0"/>
    <n v="4872"/>
    <s v="-"/>
    <s v="-"/>
    <s v="-"/>
    <s v="-"/>
    <s v="FLOW"/>
    <s v="-"/>
    <s v="-"/>
    <s v="-"/>
    <m/>
    <m/>
    <m/>
    <m/>
    <m/>
    <m/>
    <s v="AMBETHAN"/>
    <m/>
    <m/>
    <m/>
    <n v="17215"/>
    <n v="81230"/>
    <n v="117"/>
    <m/>
    <n v="123"/>
    <s v="-"/>
    <n v="133"/>
    <n v="136"/>
    <n v="138"/>
    <n v="143"/>
    <n v="144"/>
    <s v="-"/>
    <s v="MH14MM0818"/>
    <s v="HONDA ACTIVA DLX 2B"/>
    <d v="2025-03-27T00:00:00"/>
    <n v="36"/>
    <s v="03.04.26"/>
    <s v="KAILASH ATKARI"/>
    <s v="-"/>
    <m/>
    <m/>
    <m/>
    <m/>
    <m/>
    <m/>
    <m/>
    <m/>
    <m/>
    <m/>
    <m/>
    <m/>
    <m/>
    <m/>
    <m/>
    <m/>
    <m/>
    <m/>
    <m/>
    <m/>
    <m/>
    <m/>
    <m/>
    <m/>
    <n v="1"/>
    <m/>
    <m/>
    <m/>
    <m/>
    <m/>
    <n v="1"/>
    <m/>
    <m/>
    <m/>
    <m/>
    <m/>
    <m/>
    <m/>
    <m/>
    <m/>
    <m/>
    <m/>
    <m/>
    <m/>
    <m/>
    <m/>
    <m/>
    <m/>
    <m/>
    <m/>
    <m/>
    <m/>
    <m/>
    <m/>
    <m/>
    <m/>
    <m/>
    <m/>
    <m/>
    <m/>
    <m/>
    <m/>
    <m/>
    <m/>
    <m/>
    <m/>
    <m/>
    <m/>
    <m/>
    <m/>
    <m/>
    <m/>
    <m/>
    <m/>
    <m/>
    <m/>
    <m/>
    <m/>
    <m/>
    <m/>
    <m/>
    <m/>
    <m/>
    <m/>
    <m/>
    <m/>
    <m/>
    <m/>
    <m/>
    <m/>
    <m/>
    <m/>
    <m/>
    <n v="2"/>
  </r>
  <r>
    <n v="463996767"/>
    <s v="ASHOK YADAV"/>
    <m/>
    <m/>
    <m/>
    <m/>
    <m/>
    <m/>
    <n v="4688"/>
    <n v="9376"/>
    <x v="4"/>
    <s v="FLOW"/>
    <x v="0"/>
    <x v="13"/>
    <n v="80652"/>
    <n v="111"/>
    <n v="0"/>
    <n v="5204"/>
    <s v="-"/>
    <s v="-"/>
    <s v="-"/>
    <s v="-"/>
    <s v="FLOW"/>
    <s v="-"/>
    <s v="-"/>
    <s v="-"/>
    <m/>
    <m/>
    <m/>
    <m/>
    <m/>
    <m/>
    <s v="SHIRUR"/>
    <m/>
    <m/>
    <m/>
    <n v="14691"/>
    <n v="80652"/>
    <n v="55"/>
    <m/>
    <n v="61"/>
    <s v="-"/>
    <n v="71"/>
    <n v="74"/>
    <n v="76"/>
    <n v="81"/>
    <n v="82"/>
    <s v="-"/>
    <s v="MH12XD9215"/>
    <s v="XTREME 125"/>
    <d v="2024-09-11T00:00:00"/>
    <n v="36"/>
    <s v="03.04.26"/>
    <s v="KAILASH ATKARI"/>
    <s v="-"/>
    <m/>
    <m/>
    <m/>
    <m/>
    <m/>
    <m/>
    <n v="1"/>
    <m/>
    <m/>
    <m/>
    <m/>
    <m/>
    <m/>
    <m/>
    <m/>
    <m/>
    <m/>
    <m/>
    <m/>
    <m/>
    <m/>
    <m/>
    <m/>
    <m/>
    <m/>
    <m/>
    <m/>
    <m/>
    <m/>
    <m/>
    <m/>
    <m/>
    <m/>
    <m/>
    <m/>
    <m/>
    <m/>
    <m/>
    <m/>
    <m/>
    <m/>
    <m/>
    <m/>
    <m/>
    <m/>
    <m/>
    <m/>
    <m/>
    <m/>
    <m/>
    <m/>
    <m/>
    <m/>
    <m/>
    <m/>
    <m/>
    <m/>
    <m/>
    <m/>
    <m/>
    <m/>
    <m/>
    <m/>
    <m/>
    <m/>
    <m/>
    <m/>
    <m/>
    <m/>
    <m/>
    <m/>
    <m/>
    <m/>
    <m/>
    <m/>
    <m/>
    <m/>
    <m/>
    <m/>
    <m/>
    <m/>
    <m/>
    <m/>
    <m/>
    <m/>
    <m/>
    <m/>
    <m/>
    <m/>
    <m/>
    <m/>
    <m/>
    <m/>
    <n v="1"/>
  </r>
  <r>
    <n v="467312870"/>
    <s v="LAXMAN MANIRAM JOSHI"/>
    <s v="ONLINE"/>
    <s v="16.04.26"/>
    <n v="8000"/>
    <m/>
    <m/>
    <m/>
    <n v="9394"/>
    <n v="11788"/>
    <x v="4"/>
    <s v="STABLE"/>
    <x v="1"/>
    <x v="12"/>
    <n v="80591"/>
    <n v="164"/>
    <n v="0"/>
    <n v="900"/>
    <s v="-"/>
    <s v="-"/>
    <s v="-"/>
    <s v="-"/>
    <s v="STABLE"/>
    <s v="PAID"/>
    <s v="-"/>
    <s v="-"/>
    <m/>
    <m/>
    <m/>
    <m/>
    <m/>
    <m/>
    <s v="MARUNJI"/>
    <m/>
    <m/>
    <m/>
    <n v="12852"/>
    <n v="80591"/>
    <n v="50"/>
    <m/>
    <n v="56"/>
    <s v="-"/>
    <n v="38"/>
    <n v="41"/>
    <n v="43"/>
    <n v="48"/>
    <n v="49"/>
    <s v="-"/>
    <s v="MH14MY0638"/>
    <s v="HONDA ACTIVA 125 DISC 2B"/>
    <d v="2025-11-20T00:00:00"/>
    <n v="12"/>
    <s v="03.04.26"/>
    <s v="KAILASH ATKARI"/>
    <s v="-"/>
    <m/>
    <m/>
    <m/>
    <m/>
    <m/>
    <m/>
    <m/>
    <m/>
    <m/>
    <n v="1"/>
    <m/>
    <m/>
    <m/>
    <m/>
    <m/>
    <m/>
    <m/>
    <m/>
    <m/>
    <m/>
    <m/>
    <m/>
    <m/>
    <m/>
    <m/>
    <m/>
    <m/>
    <m/>
    <m/>
    <m/>
    <m/>
    <m/>
    <m/>
    <m/>
    <m/>
    <m/>
    <m/>
    <m/>
    <m/>
    <m/>
    <m/>
    <m/>
    <m/>
    <m/>
    <m/>
    <m/>
    <m/>
    <m/>
    <m/>
    <m/>
    <m/>
    <m/>
    <m/>
    <m/>
    <m/>
    <m/>
    <m/>
    <m/>
    <m/>
    <m/>
    <m/>
    <m/>
    <m/>
    <m/>
    <m/>
    <m/>
    <m/>
    <m/>
    <m/>
    <m/>
    <m/>
    <m/>
    <m/>
    <m/>
    <m/>
    <m/>
    <m/>
    <m/>
    <m/>
    <m/>
    <m/>
    <m/>
    <m/>
    <m/>
    <m/>
    <m/>
    <m/>
    <m/>
    <m/>
    <m/>
    <m/>
    <m/>
    <m/>
    <n v="1"/>
  </r>
  <r>
    <n v="465780350"/>
    <s v="SUREKHA UTTAM KADAM"/>
    <s v="ONLINE"/>
    <s v="25.04.26"/>
    <n v="4700"/>
    <m/>
    <m/>
    <m/>
    <n v="3837"/>
    <n v="848"/>
    <x v="2"/>
    <s v="RB"/>
    <x v="1"/>
    <x v="6"/>
    <n v="80547"/>
    <n v="2"/>
    <n v="0"/>
    <n v="450"/>
    <s v="-"/>
    <s v="-"/>
    <s v="-"/>
    <s v="-"/>
    <s v="FLOW"/>
    <s v="PAID"/>
    <s v="-"/>
    <s v="-"/>
    <m/>
    <m/>
    <m/>
    <m/>
    <m/>
    <m/>
    <s v="CHAKAN"/>
    <m/>
    <m/>
    <m/>
    <m/>
    <n v="80547"/>
    <n v="27"/>
    <m/>
    <s v="-"/>
    <s v="-"/>
    <n v="43"/>
    <n v="46"/>
    <n v="48"/>
    <e v="#N/A"/>
    <e v="#N/A"/>
    <s v="-"/>
    <s v="MH14MG6876"/>
    <s v="TVS NTORQ 125 RACE XP"/>
    <d v="2025-03-26T00:00:00"/>
    <n v="36"/>
    <s v="11.04.26"/>
    <s v="KAILASH ATKARI"/>
    <s v="-"/>
    <m/>
    <m/>
    <m/>
    <m/>
    <m/>
    <m/>
    <m/>
    <m/>
    <m/>
    <m/>
    <m/>
    <m/>
    <m/>
    <m/>
    <m/>
    <m/>
    <m/>
    <m/>
    <m/>
    <m/>
    <m/>
    <m/>
    <m/>
    <m/>
    <m/>
    <m/>
    <m/>
    <m/>
    <m/>
    <m/>
    <m/>
    <m/>
    <m/>
    <m/>
    <m/>
    <m/>
    <m/>
    <m/>
    <m/>
    <n v="1"/>
    <m/>
    <m/>
    <m/>
    <m/>
    <m/>
    <m/>
    <m/>
    <m/>
    <m/>
    <m/>
    <m/>
    <m/>
    <m/>
    <m/>
    <m/>
    <m/>
    <m/>
    <m/>
    <m/>
    <m/>
    <m/>
    <m/>
    <m/>
    <m/>
    <m/>
    <m/>
    <m/>
    <m/>
    <m/>
    <m/>
    <m/>
    <m/>
    <m/>
    <m/>
    <m/>
    <m/>
    <m/>
    <m/>
    <m/>
    <m/>
    <m/>
    <m/>
    <m/>
    <m/>
    <m/>
    <m/>
    <m/>
    <m/>
    <m/>
    <m/>
    <m/>
    <m/>
    <m/>
    <n v="1"/>
  </r>
  <r>
    <n v="466837671"/>
    <s v="SAGAR DADABHU SHINDE"/>
    <m/>
    <m/>
    <m/>
    <m/>
    <m/>
    <s v="BANK STABLE 27"/>
    <n v="3381"/>
    <s v="-"/>
    <x v="0"/>
    <s v="STABLE"/>
    <x v="1"/>
    <x v="10"/>
    <n v="80263"/>
    <n v="0"/>
    <n v="0"/>
    <s v="-"/>
    <s v="-"/>
    <s v="-"/>
    <s v="-"/>
    <s v="-"/>
    <s v="STABLE"/>
    <s v="PAID"/>
    <s v="-"/>
    <s v="-"/>
    <m/>
    <m/>
    <m/>
    <m/>
    <m/>
    <m/>
    <s v="NARAYANGAON"/>
    <m/>
    <m/>
    <m/>
    <m/>
    <n v="80263"/>
    <n v="2"/>
    <m/>
    <s v="-"/>
    <n v="10"/>
    <e v="#N/A"/>
    <e v="#N/A"/>
    <e v="#N/A"/>
    <e v="#N/A"/>
    <e v="#N/A"/>
    <s v="-"/>
    <s v="MH12YV7465"/>
    <s v="SPLENDOR"/>
    <d v="2025-09-08T00:00:00"/>
    <n v="36"/>
    <s v="11.04.26"/>
    <s v="KAILASH ATKARI"/>
    <s v="-"/>
    <m/>
    <m/>
    <m/>
    <m/>
    <m/>
    <m/>
    <m/>
    <m/>
    <m/>
    <m/>
    <m/>
    <m/>
    <m/>
    <m/>
    <m/>
    <m/>
    <m/>
    <m/>
    <m/>
    <m/>
    <m/>
    <m/>
    <m/>
    <m/>
    <m/>
    <m/>
    <m/>
    <m/>
    <m/>
    <m/>
    <m/>
    <m/>
    <m/>
    <m/>
    <m/>
    <m/>
    <m/>
    <m/>
    <m/>
    <n v="1"/>
    <m/>
    <m/>
    <m/>
    <m/>
    <m/>
    <m/>
    <m/>
    <m/>
    <m/>
    <m/>
    <m/>
    <m/>
    <m/>
    <m/>
    <m/>
    <m/>
    <m/>
    <m/>
    <m/>
    <m/>
    <m/>
    <m/>
    <m/>
    <m/>
    <m/>
    <m/>
    <m/>
    <m/>
    <m/>
    <m/>
    <m/>
    <m/>
    <m/>
    <m/>
    <m/>
    <m/>
    <m/>
    <m/>
    <m/>
    <m/>
    <m/>
    <m/>
    <m/>
    <m/>
    <m/>
    <m/>
    <m/>
    <m/>
    <m/>
    <m/>
    <m/>
    <m/>
    <m/>
    <n v="1"/>
  </r>
  <r>
    <n v="464769163"/>
    <s v="HIRA YASHWANT PAGARE"/>
    <m/>
    <m/>
    <m/>
    <m/>
    <m/>
    <m/>
    <n v="3881"/>
    <n v="15524"/>
    <x v="6"/>
    <s v="FLOW"/>
    <x v="0"/>
    <x v="9"/>
    <n v="80201"/>
    <n v="1069"/>
    <n v="0"/>
    <n v="5400"/>
    <s v="-"/>
    <s v="-"/>
    <s v="-"/>
    <s v="-"/>
    <s v="FLOW"/>
    <s v="-"/>
    <s v="-"/>
    <s v="-"/>
    <m/>
    <m/>
    <m/>
    <m/>
    <m/>
    <m/>
    <s v="YERWADA"/>
    <m/>
    <m/>
    <m/>
    <n v="21993"/>
    <n v="80201"/>
    <n v="147"/>
    <m/>
    <n v="153"/>
    <s v="-"/>
    <n v="163"/>
    <n v="166"/>
    <n v="168"/>
    <n v="173"/>
    <n v="174"/>
    <s v="-"/>
    <s v="MH17DG1835"/>
    <s v="TVS JUPITER 125 DISC SXC OBDIIA"/>
    <d v="2024-11-25T00:00:00"/>
    <n v="36"/>
    <s v="03.04.26"/>
    <s v="VIJAY NIKAM"/>
    <s v="-"/>
    <m/>
    <m/>
    <m/>
    <m/>
    <m/>
    <m/>
    <m/>
    <m/>
    <m/>
    <n v="1"/>
    <m/>
    <m/>
    <m/>
    <m/>
    <m/>
    <m/>
    <m/>
    <m/>
    <m/>
    <m/>
    <m/>
    <m/>
    <m/>
    <m/>
    <m/>
    <m/>
    <m/>
    <m/>
    <m/>
    <m/>
    <m/>
    <m/>
    <m/>
    <m/>
    <m/>
    <m/>
    <m/>
    <m/>
    <m/>
    <m/>
    <m/>
    <m/>
    <m/>
    <m/>
    <m/>
    <m/>
    <m/>
    <m/>
    <m/>
    <m/>
    <m/>
    <m/>
    <m/>
    <m/>
    <m/>
    <m/>
    <m/>
    <m/>
    <m/>
    <m/>
    <m/>
    <m/>
    <m/>
    <m/>
    <m/>
    <m/>
    <m/>
    <m/>
    <m/>
    <m/>
    <m/>
    <m/>
    <m/>
    <m/>
    <m/>
    <m/>
    <m/>
    <m/>
    <m/>
    <m/>
    <m/>
    <m/>
    <m/>
    <m/>
    <m/>
    <m/>
    <m/>
    <m/>
    <m/>
    <m/>
    <m/>
    <m/>
    <m/>
    <n v="1"/>
  </r>
  <r>
    <n v="465175758"/>
    <s v="SHANKAR RANGNATH BHAGWAT"/>
    <s v="COLLECT"/>
    <s v="28.04.26"/>
    <n v="3628"/>
    <m/>
    <m/>
    <m/>
    <n v="3143"/>
    <s v="-"/>
    <x v="0"/>
    <s v="STABLE"/>
    <x v="1"/>
    <x v="6"/>
    <n v="80035"/>
    <n v="35"/>
    <n v="0"/>
    <s v="-"/>
    <s v="-"/>
    <s v="-"/>
    <s v="-"/>
    <s v="-"/>
    <s v="STABLE"/>
    <s v="PAID"/>
    <s v="-"/>
    <s v="-"/>
    <m/>
    <m/>
    <m/>
    <m/>
    <m/>
    <m/>
    <s v="CHAKAN"/>
    <m/>
    <m/>
    <m/>
    <m/>
    <n v="80035"/>
    <s v="-"/>
    <m/>
    <s v="-"/>
    <n v="10"/>
    <e v="#N/A"/>
    <e v="#N/A"/>
    <e v="#N/A"/>
    <e v="#N/A"/>
    <e v="#N/A"/>
    <s v="-"/>
    <s v="MH14MB9754"/>
    <s v="JUPITER SMW"/>
    <d v="2025-01-09T00:00:00"/>
    <n v="48"/>
    <s v="08.04.26"/>
    <m/>
    <s v="-"/>
    <m/>
    <m/>
    <m/>
    <m/>
    <m/>
    <m/>
    <m/>
    <m/>
    <m/>
    <m/>
    <m/>
    <m/>
    <m/>
    <m/>
    <m/>
    <m/>
    <m/>
    <m/>
    <m/>
    <m/>
    <m/>
    <m/>
    <m/>
    <m/>
    <m/>
    <m/>
    <m/>
    <m/>
    <m/>
    <m/>
    <m/>
    <m/>
    <m/>
    <m/>
    <m/>
    <m/>
    <m/>
    <m/>
    <m/>
    <n v="1"/>
    <m/>
    <m/>
    <m/>
    <m/>
    <m/>
    <n v="1"/>
    <m/>
    <m/>
    <m/>
    <m/>
    <m/>
    <m/>
    <m/>
    <m/>
    <m/>
    <m/>
    <m/>
    <m/>
    <m/>
    <m/>
    <m/>
    <m/>
    <m/>
    <m/>
    <m/>
    <m/>
    <m/>
    <m/>
    <m/>
    <m/>
    <m/>
    <m/>
    <m/>
    <m/>
    <m/>
    <m/>
    <m/>
    <m/>
    <m/>
    <m/>
    <m/>
    <n v="2"/>
    <m/>
    <m/>
    <m/>
    <m/>
    <m/>
    <m/>
    <m/>
    <m/>
    <m/>
    <m/>
    <m/>
    <n v="4"/>
  </r>
  <r>
    <n v="458971501"/>
    <s v="VASHIM SATTAR SHAIKH"/>
    <s v="ONLINE"/>
    <s v="30.04.26"/>
    <n v="14100"/>
    <m/>
    <m/>
    <m/>
    <n v="13876"/>
    <n v="27751"/>
    <x v="4"/>
    <s v="STABLE"/>
    <x v="1"/>
    <x v="1"/>
    <n v="79843.350000000006"/>
    <n v="369"/>
    <n v="0"/>
    <n v="1350"/>
    <s v="-"/>
    <s v="-"/>
    <s v="-"/>
    <s v="-"/>
    <s v="FLOW"/>
    <s v="PAID"/>
    <s v="-"/>
    <s v="-"/>
    <m/>
    <m/>
    <m/>
    <m/>
    <m/>
    <m/>
    <s v="CHINCHWAD"/>
    <m/>
    <m/>
    <m/>
    <n v="29470"/>
    <n v="79843.350000000006"/>
    <n v="55"/>
    <m/>
    <n v="61"/>
    <s v="-"/>
    <n v="71"/>
    <n v="74"/>
    <n v="76"/>
    <n v="81"/>
    <n v="82"/>
    <s v="-"/>
    <s v="MH14KY8800"/>
    <s v="SUPER METEOR 650 INTERSTELLAR"/>
    <d v="2023-07-13T00:00:00"/>
    <n v="36"/>
    <s v="03.04.26"/>
    <s v="KAILASH ATKARI"/>
    <s v="-"/>
    <m/>
    <m/>
    <m/>
    <m/>
    <m/>
    <m/>
    <m/>
    <m/>
    <m/>
    <m/>
    <m/>
    <m/>
    <m/>
    <m/>
    <m/>
    <n v="1"/>
    <m/>
    <m/>
    <m/>
    <m/>
    <m/>
    <m/>
    <m/>
    <m/>
    <m/>
    <m/>
    <m/>
    <m/>
    <m/>
    <m/>
    <m/>
    <m/>
    <m/>
    <m/>
    <m/>
    <m/>
    <m/>
    <m/>
    <m/>
    <m/>
    <m/>
    <m/>
    <m/>
    <m/>
    <m/>
    <m/>
    <m/>
    <m/>
    <m/>
    <m/>
    <m/>
    <m/>
    <m/>
    <m/>
    <m/>
    <m/>
    <m/>
    <m/>
    <m/>
    <m/>
    <m/>
    <m/>
    <m/>
    <m/>
    <m/>
    <m/>
    <m/>
    <m/>
    <m/>
    <m/>
    <m/>
    <m/>
    <n v="1"/>
    <m/>
    <m/>
    <m/>
    <m/>
    <m/>
    <m/>
    <m/>
    <m/>
    <m/>
    <m/>
    <m/>
    <m/>
    <m/>
    <m/>
    <m/>
    <m/>
    <m/>
    <m/>
    <m/>
    <m/>
    <n v="2"/>
  </r>
  <r>
    <n v="466443893"/>
    <s v="DADABHAU YALAPPA MORE"/>
    <m/>
    <m/>
    <m/>
    <m/>
    <m/>
    <m/>
    <n v="3601"/>
    <n v="3572"/>
    <x v="2"/>
    <s v="FLOW"/>
    <x v="0"/>
    <x v="13"/>
    <n v="79096"/>
    <n v="81"/>
    <n v="0"/>
    <n v="3600"/>
    <s v="-"/>
    <s v="-"/>
    <s v="-"/>
    <s v="-"/>
    <s v="STABLE"/>
    <s v="-"/>
    <s v="-"/>
    <s v="-"/>
    <m/>
    <m/>
    <m/>
    <m/>
    <m/>
    <m/>
    <s v="SHIRUR"/>
    <m/>
    <m/>
    <m/>
    <m/>
    <n v="79096"/>
    <n v="27"/>
    <m/>
    <s v="-"/>
    <s v="-"/>
    <n v="43"/>
    <n v="46"/>
    <n v="48"/>
    <n v="53"/>
    <n v="54"/>
    <s v="-"/>
    <s v="MH12YP0617"/>
    <s v="SPLENDOR PLUS XTEC 2"/>
    <d v="2025-07-02T00:00:00"/>
    <n v="36"/>
    <s v="11.04.26"/>
    <s v="KAILASH ATKARI"/>
    <s v="-"/>
    <m/>
    <m/>
    <m/>
    <m/>
    <m/>
    <m/>
    <m/>
    <m/>
    <m/>
    <m/>
    <m/>
    <m/>
    <m/>
    <m/>
    <m/>
    <m/>
    <m/>
    <m/>
    <m/>
    <m/>
    <m/>
    <m/>
    <m/>
    <m/>
    <m/>
    <m/>
    <m/>
    <m/>
    <m/>
    <m/>
    <m/>
    <m/>
    <m/>
    <m/>
    <m/>
    <m/>
    <n v="1"/>
    <m/>
    <m/>
    <m/>
    <m/>
    <m/>
    <m/>
    <m/>
    <m/>
    <m/>
    <m/>
    <m/>
    <m/>
    <m/>
    <m/>
    <m/>
    <m/>
    <m/>
    <m/>
    <m/>
    <m/>
    <m/>
    <m/>
    <m/>
    <m/>
    <m/>
    <m/>
    <m/>
    <m/>
    <m/>
    <m/>
    <m/>
    <m/>
    <m/>
    <m/>
    <m/>
    <m/>
    <m/>
    <m/>
    <m/>
    <m/>
    <m/>
    <m/>
    <m/>
    <m/>
    <m/>
    <m/>
    <m/>
    <m/>
    <m/>
    <m/>
    <m/>
    <m/>
    <m/>
    <m/>
    <m/>
    <m/>
    <n v="1"/>
  </r>
  <r>
    <n v="467190785"/>
    <s v="SARIKA VILAS BHALERAO"/>
    <m/>
    <m/>
    <m/>
    <m/>
    <m/>
    <s v="BANK STABLE 27"/>
    <n v="3171"/>
    <s v="-"/>
    <x v="0"/>
    <s v="STABLE"/>
    <x v="1"/>
    <x v="11"/>
    <n v="78650"/>
    <n v="39"/>
    <n v="0"/>
    <n v="450"/>
    <s v="-"/>
    <s v="-"/>
    <s v="-"/>
    <s v="-"/>
    <s v="STABLE"/>
    <s v="PAID"/>
    <s v="-"/>
    <s v="-"/>
    <m/>
    <m/>
    <m/>
    <m/>
    <m/>
    <m/>
    <s v="NIGOJE"/>
    <m/>
    <m/>
    <m/>
    <m/>
    <n v="78650"/>
    <n v="0"/>
    <m/>
    <s v="-"/>
    <n v="10"/>
    <e v="#N/A"/>
    <e v="#N/A"/>
    <e v="#N/A"/>
    <e v="#N/A"/>
    <e v="#N/A"/>
    <s v="-"/>
    <s v="MH14MY7063"/>
    <s v="ACTIVA"/>
    <s v="########"/>
    <n v="36"/>
    <s v="11.04.26"/>
    <s v="KAILASH ATKARI"/>
    <s v="-"/>
    <m/>
    <m/>
    <m/>
    <m/>
    <m/>
    <m/>
    <m/>
    <m/>
    <m/>
    <m/>
    <m/>
    <m/>
    <m/>
    <m/>
    <m/>
    <m/>
    <m/>
    <m/>
    <m/>
    <m/>
    <m/>
    <m/>
    <m/>
    <m/>
    <m/>
    <m/>
    <m/>
    <m/>
    <m/>
    <m/>
    <m/>
    <m/>
    <m/>
    <m/>
    <m/>
    <m/>
    <m/>
    <m/>
    <m/>
    <n v="1"/>
    <m/>
    <m/>
    <m/>
    <m/>
    <m/>
    <m/>
    <m/>
    <m/>
    <m/>
    <m/>
    <m/>
    <m/>
    <m/>
    <m/>
    <m/>
    <m/>
    <m/>
    <m/>
    <m/>
    <m/>
    <m/>
    <m/>
    <m/>
    <m/>
    <m/>
    <m/>
    <m/>
    <m/>
    <m/>
    <m/>
    <m/>
    <m/>
    <m/>
    <m/>
    <m/>
    <m/>
    <m/>
    <m/>
    <n v="1"/>
    <m/>
    <m/>
    <m/>
    <m/>
    <m/>
    <m/>
    <m/>
    <m/>
    <m/>
    <m/>
    <m/>
    <m/>
    <m/>
    <m/>
    <n v="2"/>
  </r>
  <r>
    <n v="464504824"/>
    <s v="MEENA ASHOK MASALKAR"/>
    <m/>
    <m/>
    <m/>
    <m/>
    <m/>
    <s v="BANK STABLE 27"/>
    <n v="4564"/>
    <s v="-"/>
    <x v="0"/>
    <s v="STABLE"/>
    <x v="1"/>
    <x v="0"/>
    <n v="77707"/>
    <s v="-"/>
    <n v="0"/>
    <s v="-"/>
    <s v="-"/>
    <s v="-"/>
    <s v="-"/>
    <s v="-"/>
    <s v="STABLE"/>
    <s v="PAID"/>
    <s v="-"/>
    <s v="-"/>
    <m/>
    <m/>
    <m/>
    <m/>
    <m/>
    <m/>
    <s v="MAVAL"/>
    <m/>
    <m/>
    <m/>
    <m/>
    <n v="77707"/>
    <n v="2"/>
    <m/>
    <s v="-"/>
    <s v="-"/>
    <e v="#N/A"/>
    <e v="#N/A"/>
    <e v="#N/A"/>
    <e v="#N/A"/>
    <e v="#N/A"/>
    <s v="-"/>
    <s v="MH14MA2591"/>
    <s v="UNICORN"/>
    <d v="2024-10-30T00:00:00"/>
    <n v="36"/>
    <s v="11.04.26"/>
    <s v="VIJAY NIKAM"/>
    <s v="-"/>
    <m/>
    <m/>
    <m/>
    <m/>
    <m/>
    <m/>
    <m/>
    <m/>
    <m/>
    <m/>
    <m/>
    <m/>
    <m/>
    <m/>
    <m/>
    <m/>
    <m/>
    <m/>
    <m/>
    <m/>
    <m/>
    <m/>
    <m/>
    <m/>
    <m/>
    <m/>
    <m/>
    <m/>
    <m/>
    <m/>
    <m/>
    <m/>
    <m/>
    <m/>
    <m/>
    <m/>
    <m/>
    <m/>
    <m/>
    <n v="1"/>
    <m/>
    <m/>
    <m/>
    <m/>
    <m/>
    <m/>
    <m/>
    <m/>
    <m/>
    <m/>
    <m/>
    <m/>
    <m/>
    <m/>
    <m/>
    <m/>
    <m/>
    <m/>
    <m/>
    <m/>
    <m/>
    <m/>
    <m/>
    <m/>
    <m/>
    <m/>
    <m/>
    <m/>
    <m/>
    <m/>
    <m/>
    <m/>
    <m/>
    <m/>
    <m/>
    <m/>
    <m/>
    <m/>
    <m/>
    <m/>
    <m/>
    <m/>
    <m/>
    <m/>
    <m/>
    <m/>
    <m/>
    <m/>
    <m/>
    <m/>
    <m/>
    <m/>
    <m/>
    <n v="1"/>
  </r>
  <r>
    <n v="463259658"/>
    <s v="ADARSH DUBEY"/>
    <s v="ONLINE"/>
    <s v="15.04.26"/>
    <n v="7000"/>
    <m/>
    <m/>
    <m/>
    <n v="5475"/>
    <n v="5400"/>
    <x v="2"/>
    <s v="STABLE"/>
    <x v="1"/>
    <x v="1"/>
    <n v="77622"/>
    <n v="80"/>
    <n v="0"/>
    <n v="3545"/>
    <s v="-"/>
    <s v="-"/>
    <s v="-"/>
    <s v="-"/>
    <s v="STABLE"/>
    <s v="PAID"/>
    <s v="-"/>
    <s v="-"/>
    <m/>
    <m/>
    <m/>
    <m/>
    <m/>
    <m/>
    <s v="TALWADE"/>
    <m/>
    <m/>
    <m/>
    <n v="9025"/>
    <n v="77622"/>
    <n v="27"/>
    <m/>
    <n v="33"/>
    <s v="-"/>
    <n v="12"/>
    <n v="15"/>
    <n v="17"/>
    <n v="22"/>
    <n v="23"/>
    <s v="-"/>
    <s v="MH14LQ8521"/>
    <s v="HUNTER 350 REBEL BLUE"/>
    <d v="2024-06-20T00:00:00"/>
    <n v="36"/>
    <s v="03.04.26"/>
    <s v="KAILASH ATKARI"/>
    <s v="-"/>
    <m/>
    <m/>
    <m/>
    <m/>
    <m/>
    <m/>
    <m/>
    <m/>
    <m/>
    <m/>
    <m/>
    <m/>
    <m/>
    <m/>
    <m/>
    <m/>
    <m/>
    <m/>
    <n v="1"/>
    <m/>
    <m/>
    <m/>
    <m/>
    <m/>
    <m/>
    <m/>
    <m/>
    <m/>
    <m/>
    <m/>
    <m/>
    <m/>
    <m/>
    <m/>
    <m/>
    <m/>
    <m/>
    <m/>
    <m/>
    <m/>
    <m/>
    <m/>
    <m/>
    <m/>
    <m/>
    <m/>
    <m/>
    <m/>
    <m/>
    <m/>
    <m/>
    <m/>
    <m/>
    <m/>
    <m/>
    <m/>
    <m/>
    <m/>
    <m/>
    <m/>
    <m/>
    <m/>
    <m/>
    <m/>
    <m/>
    <m/>
    <m/>
    <m/>
    <m/>
    <m/>
    <m/>
    <m/>
    <m/>
    <m/>
    <m/>
    <m/>
    <m/>
    <m/>
    <m/>
    <m/>
    <m/>
    <m/>
    <m/>
    <m/>
    <m/>
    <m/>
    <m/>
    <m/>
    <m/>
    <m/>
    <m/>
    <m/>
    <m/>
    <n v="1"/>
  </r>
  <r>
    <n v="465139935"/>
    <s v="ASHISH VIJAY MATE"/>
    <s v="ONLINE"/>
    <s v="30.04.26"/>
    <n v="4315"/>
    <m/>
    <m/>
    <m/>
    <n v="4251"/>
    <s v="-"/>
    <x v="0"/>
    <s v="STABLE"/>
    <x v="1"/>
    <x v="10"/>
    <n v="77173"/>
    <n v="0"/>
    <n v="0"/>
    <s v="-"/>
    <s v="-"/>
    <s v="-"/>
    <s v="-"/>
    <s v="-"/>
    <s v="STABLE"/>
    <s v="PAID"/>
    <s v="-"/>
    <s v="-"/>
    <m/>
    <m/>
    <m/>
    <m/>
    <m/>
    <m/>
    <s v="NARAYANGAON"/>
    <m/>
    <m/>
    <m/>
    <m/>
    <n v="77173"/>
    <n v="2"/>
    <m/>
    <s v="-"/>
    <n v="10"/>
    <e v="#N/A"/>
    <e v="#N/A"/>
    <e v="#N/A"/>
    <e v="#N/A"/>
    <e v="#N/A"/>
    <s v="-"/>
    <m/>
    <m/>
    <d v="2025-01-06T00:00:00"/>
    <n v="36"/>
    <s v="11.04.26"/>
    <s v="KAILASH ATKARI"/>
    <s v="-"/>
    <m/>
    <m/>
    <m/>
    <m/>
    <m/>
    <m/>
    <m/>
    <m/>
    <m/>
    <m/>
    <m/>
    <m/>
    <m/>
    <m/>
    <m/>
    <m/>
    <m/>
    <m/>
    <m/>
    <m/>
    <m/>
    <m/>
    <m/>
    <m/>
    <m/>
    <m/>
    <m/>
    <m/>
    <m/>
    <m/>
    <m/>
    <m/>
    <m/>
    <m/>
    <m/>
    <m/>
    <m/>
    <m/>
    <m/>
    <n v="1"/>
    <m/>
    <m/>
    <m/>
    <m/>
    <m/>
    <m/>
    <m/>
    <m/>
    <m/>
    <m/>
    <m/>
    <m/>
    <m/>
    <m/>
    <m/>
    <m/>
    <m/>
    <m/>
    <m/>
    <m/>
    <m/>
    <m/>
    <m/>
    <m/>
    <m/>
    <m/>
    <m/>
    <m/>
    <m/>
    <m/>
    <m/>
    <m/>
    <m/>
    <m/>
    <m/>
    <m/>
    <m/>
    <m/>
    <m/>
    <m/>
    <m/>
    <m/>
    <m/>
    <m/>
    <m/>
    <m/>
    <m/>
    <m/>
    <m/>
    <m/>
    <m/>
    <m/>
    <m/>
    <n v="1"/>
  </r>
  <r>
    <n v="467327640"/>
    <s v="MAYUR TUKARAM TAKALE"/>
    <m/>
    <m/>
    <m/>
    <m/>
    <m/>
    <s v="BANK STABLE 27"/>
    <n v="4648"/>
    <n v="0"/>
    <x v="0"/>
    <s v="STABLE"/>
    <x v="1"/>
    <x v="14"/>
    <n v="77169"/>
    <n v="0"/>
    <n v="0"/>
    <n v="1350"/>
    <s v="-"/>
    <s v="-"/>
    <s v="-"/>
    <s v="-"/>
    <s v="STABLE"/>
    <s v="PAID"/>
    <s v="-"/>
    <s v="-"/>
    <m/>
    <m/>
    <m/>
    <m/>
    <m/>
    <m/>
    <s v="INDORI"/>
    <m/>
    <m/>
    <m/>
    <n v="0"/>
    <n v="77169"/>
    <n v="2"/>
    <m/>
    <m/>
    <m/>
    <e v="#N/A"/>
    <e v="#N/A"/>
    <e v="#N/A"/>
    <e v="#N/A"/>
    <e v="#N/A"/>
    <s v="-"/>
    <m/>
    <m/>
    <d v="2025-11-24T00:00:00"/>
    <n v="24"/>
    <s v="16.04.26"/>
    <m/>
    <s v="-"/>
    <m/>
    <m/>
    <m/>
    <m/>
    <m/>
    <m/>
    <m/>
    <m/>
    <m/>
    <m/>
    <m/>
    <m/>
    <m/>
    <m/>
    <m/>
    <m/>
    <m/>
    <m/>
    <m/>
    <m/>
    <m/>
    <m/>
    <m/>
    <m/>
    <m/>
    <m/>
    <m/>
    <m/>
    <m/>
    <m/>
    <m/>
    <m/>
    <m/>
    <m/>
    <m/>
    <m/>
    <m/>
    <m/>
    <m/>
    <m/>
    <m/>
    <m/>
    <m/>
    <m/>
    <m/>
    <m/>
    <m/>
    <m/>
    <m/>
    <m/>
    <m/>
    <m/>
    <m/>
    <m/>
    <m/>
    <m/>
    <m/>
    <n v="1"/>
    <m/>
    <m/>
    <m/>
    <m/>
    <m/>
    <m/>
    <m/>
    <m/>
    <m/>
    <m/>
    <m/>
    <m/>
    <m/>
    <m/>
    <m/>
    <m/>
    <m/>
    <m/>
    <m/>
    <m/>
    <m/>
    <m/>
    <m/>
    <m/>
    <m/>
    <m/>
    <n v="1"/>
    <m/>
    <m/>
    <m/>
    <m/>
    <m/>
    <m/>
    <m/>
    <m/>
    <n v="2"/>
  </r>
  <r>
    <n v="465922492"/>
    <s v="ROHINI AMIT GAIKWAD"/>
    <m/>
    <m/>
    <m/>
    <n v="30"/>
    <m/>
    <m/>
    <n v="3838"/>
    <n v="3800"/>
    <x v="2"/>
    <s v="FLOW"/>
    <x v="0"/>
    <x v="4"/>
    <n v="76828"/>
    <n v="84"/>
    <n v="0"/>
    <n v="4498"/>
    <s v="-"/>
    <s v="-"/>
    <s v="-"/>
    <s v="-"/>
    <s v="STABLE"/>
    <s v="-"/>
    <s v="-"/>
    <s v="-"/>
    <m/>
    <m/>
    <m/>
    <m/>
    <m/>
    <m/>
    <s v="DAPODI"/>
    <m/>
    <m/>
    <m/>
    <m/>
    <n v="76828"/>
    <n v="27"/>
    <m/>
    <s v="-"/>
    <s v="-"/>
    <n v="43"/>
    <n v="46"/>
    <n v="48"/>
    <n v="53"/>
    <n v="54"/>
    <s v="-"/>
    <s v="MH14MJ1078"/>
    <s v="HONDA ACTIVA DLX 2B"/>
    <d v="2025-04-15T00:00:00"/>
    <n v="36"/>
    <s v="11.04.26"/>
    <s v="VIJAY NIKAM"/>
    <s v="-"/>
    <m/>
    <m/>
    <m/>
    <m/>
    <m/>
    <m/>
    <m/>
    <m/>
    <m/>
    <m/>
    <m/>
    <m/>
    <m/>
    <m/>
    <m/>
    <m/>
    <m/>
    <m/>
    <m/>
    <m/>
    <m/>
    <m/>
    <m/>
    <m/>
    <m/>
    <m/>
    <m/>
    <m/>
    <m/>
    <m/>
    <m/>
    <m/>
    <m/>
    <m/>
    <m/>
    <m/>
    <n v="1"/>
    <m/>
    <m/>
    <m/>
    <m/>
    <m/>
    <m/>
    <m/>
    <m/>
    <m/>
    <m/>
    <m/>
    <m/>
    <m/>
    <m/>
    <m/>
    <m/>
    <m/>
    <m/>
    <m/>
    <m/>
    <n v="1"/>
    <m/>
    <m/>
    <m/>
    <m/>
    <m/>
    <m/>
    <m/>
    <m/>
    <m/>
    <m/>
    <m/>
    <m/>
    <m/>
    <m/>
    <n v="1"/>
    <m/>
    <m/>
    <m/>
    <m/>
    <m/>
    <m/>
    <m/>
    <m/>
    <m/>
    <m/>
    <m/>
    <n v="1"/>
    <m/>
    <m/>
    <m/>
    <m/>
    <m/>
    <m/>
    <m/>
    <m/>
    <n v="4"/>
  </r>
  <r>
    <n v="457622833"/>
    <s v="LAHU GANGARAM DHOTRE"/>
    <s v="ONLINE"/>
    <s v="23.04.26"/>
    <n v="6206"/>
    <m/>
    <m/>
    <m/>
    <n v="6063"/>
    <n v="6009"/>
    <x v="2"/>
    <s v="STABLE"/>
    <x v="1"/>
    <x v="16"/>
    <n v="76730.679999999993"/>
    <n v="83"/>
    <n v="0"/>
    <n v="4451"/>
    <s v="-"/>
    <s v="-"/>
    <s v="-"/>
    <s v="-"/>
    <s v="STABLE"/>
    <s v="PAID"/>
    <s v="-"/>
    <s v="-"/>
    <m/>
    <m/>
    <m/>
    <m/>
    <m/>
    <m/>
    <s v="PIMPARI"/>
    <m/>
    <m/>
    <m/>
    <m/>
    <n v="76730.679999999993"/>
    <n v="27"/>
    <m/>
    <s v="-"/>
    <s v="-"/>
    <n v="43"/>
    <n v="46"/>
    <n v="48"/>
    <n v="22"/>
    <n v="23"/>
    <s v="-"/>
    <s v="MH14KT5601"/>
    <s v="METEOR 350 FIREBALL RED"/>
    <d v="2023-04-11T00:00:00"/>
    <n v="48"/>
    <s v="11.04.26"/>
    <s v="KAILASH ATKARI"/>
    <s v="-"/>
    <m/>
    <m/>
    <m/>
    <m/>
    <m/>
    <m/>
    <m/>
    <m/>
    <m/>
    <m/>
    <m/>
    <m/>
    <m/>
    <m/>
    <m/>
    <m/>
    <m/>
    <m/>
    <m/>
    <m/>
    <m/>
    <m/>
    <m/>
    <m/>
    <m/>
    <m/>
    <m/>
    <m/>
    <m/>
    <m/>
    <m/>
    <m/>
    <m/>
    <m/>
    <m/>
    <m/>
    <m/>
    <m/>
    <m/>
    <n v="1"/>
    <m/>
    <m/>
    <m/>
    <m/>
    <m/>
    <m/>
    <m/>
    <m/>
    <n v="1"/>
    <m/>
    <m/>
    <m/>
    <m/>
    <m/>
    <m/>
    <m/>
    <m/>
    <m/>
    <m/>
    <m/>
    <n v="1"/>
    <m/>
    <m/>
    <m/>
    <m/>
    <m/>
    <n v="1"/>
    <m/>
    <m/>
    <m/>
    <m/>
    <m/>
    <m/>
    <m/>
    <m/>
    <m/>
    <m/>
    <m/>
    <m/>
    <m/>
    <m/>
    <m/>
    <m/>
    <m/>
    <m/>
    <m/>
    <m/>
    <m/>
    <m/>
    <m/>
    <m/>
    <m/>
    <m/>
    <n v="4"/>
  </r>
  <r>
    <n v="464506502"/>
    <s v="JABEEN BANO MOHAMADBELDARSHAIKH"/>
    <m/>
    <m/>
    <m/>
    <m/>
    <m/>
    <m/>
    <n v="4506"/>
    <n v="26960"/>
    <x v="1"/>
    <s v="FLOW"/>
    <x v="0"/>
    <x v="9"/>
    <n v="76569"/>
    <n v="1272"/>
    <n v="0"/>
    <n v="4035"/>
    <s v="-"/>
    <s v="-"/>
    <s v="-"/>
    <s v="-"/>
    <s v="FLOW"/>
    <s v="-"/>
    <s v="-"/>
    <s v="-"/>
    <m/>
    <m/>
    <m/>
    <m/>
    <m/>
    <m/>
    <s v="YERWADA"/>
    <m/>
    <m/>
    <m/>
    <n v="32267"/>
    <n v="76569"/>
    <n v="178"/>
    <m/>
    <n v="184"/>
    <s v="-"/>
    <n v="194"/>
    <n v="197"/>
    <n v="199"/>
    <n v="204"/>
    <n v="205"/>
    <s v="-"/>
    <s v="MH12XK0142"/>
    <s v="SUZUKI BURGMAN STREET EX"/>
    <d v="2024-10-30T00:00:00"/>
    <n v="30"/>
    <s v="03.04.26"/>
    <s v="VIJAY NIKAM"/>
    <s v="-"/>
    <m/>
    <m/>
    <m/>
    <m/>
    <m/>
    <m/>
    <m/>
    <m/>
    <m/>
    <n v="1"/>
    <m/>
    <m/>
    <m/>
    <m/>
    <m/>
    <m/>
    <m/>
    <m/>
    <m/>
    <m/>
    <m/>
    <m/>
    <m/>
    <m/>
    <m/>
    <m/>
    <m/>
    <m/>
    <m/>
    <m/>
    <m/>
    <m/>
    <m/>
    <m/>
    <m/>
    <m/>
    <m/>
    <m/>
    <m/>
    <m/>
    <m/>
    <m/>
    <m/>
    <m/>
    <m/>
    <m/>
    <m/>
    <m/>
    <m/>
    <m/>
    <m/>
    <m/>
    <m/>
    <m/>
    <m/>
    <m/>
    <m/>
    <m/>
    <m/>
    <m/>
    <m/>
    <m/>
    <m/>
    <m/>
    <m/>
    <m/>
    <m/>
    <m/>
    <m/>
    <m/>
    <m/>
    <m/>
    <m/>
    <m/>
    <m/>
    <m/>
    <m/>
    <m/>
    <m/>
    <m/>
    <m/>
    <m/>
    <m/>
    <m/>
    <m/>
    <m/>
    <m/>
    <m/>
    <m/>
    <m/>
    <m/>
    <m/>
    <m/>
    <n v="1"/>
  </r>
  <r>
    <n v="460054755"/>
    <s v="ANJALI BABU GUNTE"/>
    <s v="ONLINE"/>
    <s v="03.04.26"/>
    <n v="110"/>
    <m/>
    <m/>
    <m/>
    <n v="4220"/>
    <n v="8440"/>
    <x v="5"/>
    <s v="STABLE"/>
    <x v="1"/>
    <x v="1"/>
    <n v="76191.210000000006"/>
    <n v="367"/>
    <n v="0"/>
    <n v="1350"/>
    <s v="-"/>
    <s v="-"/>
    <s v="-"/>
    <s v="-"/>
    <s v="STABLE"/>
    <s v="PAID"/>
    <s v="-"/>
    <s v="-"/>
    <m/>
    <m/>
    <m/>
    <m/>
    <m/>
    <m/>
    <s v="RAVET"/>
    <m/>
    <m/>
    <m/>
    <n v="10157"/>
    <n v="76191.210000000006"/>
    <n v="86"/>
    <m/>
    <n v="61"/>
    <s v="-"/>
    <n v="71"/>
    <n v="74"/>
    <n v="76"/>
    <n v="81"/>
    <n v="82"/>
    <s v="-"/>
    <s v="MH14LD0590"/>
    <s v="PIAGGIO VESPA SXL 125 CBS RACING 60"/>
    <d v="2023-10-09T00:00:00"/>
    <n v="48"/>
    <s v="03.04.26"/>
    <s v="KAILASH ATKARI"/>
    <s v="-"/>
    <m/>
    <m/>
    <m/>
    <n v="2"/>
    <m/>
    <m/>
    <m/>
    <m/>
    <m/>
    <n v="1"/>
    <m/>
    <m/>
    <m/>
    <m/>
    <m/>
    <m/>
    <m/>
    <m/>
    <m/>
    <m/>
    <m/>
    <m/>
    <m/>
    <m/>
    <m/>
    <m/>
    <m/>
    <m/>
    <m/>
    <m/>
    <m/>
    <m/>
    <m/>
    <m/>
    <m/>
    <m/>
    <m/>
    <m/>
    <m/>
    <m/>
    <m/>
    <m/>
    <m/>
    <m/>
    <m/>
    <m/>
    <m/>
    <m/>
    <m/>
    <m/>
    <m/>
    <m/>
    <m/>
    <m/>
    <m/>
    <m/>
    <m/>
    <m/>
    <m/>
    <m/>
    <m/>
    <m/>
    <m/>
    <m/>
    <m/>
    <m/>
    <m/>
    <m/>
    <m/>
    <m/>
    <m/>
    <m/>
    <m/>
    <m/>
    <m/>
    <m/>
    <m/>
    <m/>
    <m/>
    <m/>
    <m/>
    <m/>
    <m/>
    <m/>
    <m/>
    <m/>
    <m/>
    <m/>
    <m/>
    <m/>
    <m/>
    <m/>
    <m/>
    <n v="3"/>
  </r>
  <r>
    <n v="465828142"/>
    <s v="SUBHASH HARIDAS DATE"/>
    <s v="ONLINE"/>
    <s v="06.04.26"/>
    <n v="4574"/>
    <m/>
    <m/>
    <m/>
    <n v="4453"/>
    <n v="4453"/>
    <x v="2"/>
    <s v="STABLE"/>
    <x v="1"/>
    <x v="8"/>
    <n v="75982"/>
    <n v="51"/>
    <n v="0"/>
    <n v="3499"/>
    <s v="-"/>
    <s v="-"/>
    <s v="-"/>
    <s v="-"/>
    <s v="STABLE"/>
    <s v="PAID"/>
    <s v="-"/>
    <s v="-"/>
    <m/>
    <m/>
    <m/>
    <m/>
    <m/>
    <m/>
    <s v="BHOSARI"/>
    <m/>
    <m/>
    <m/>
    <n v="8003"/>
    <n v="75982"/>
    <n v="27"/>
    <m/>
    <n v="2"/>
    <s v="-"/>
    <n v="12"/>
    <n v="15"/>
    <n v="17"/>
    <n v="22"/>
    <n v="23"/>
    <s v="-"/>
    <s v="MH28CB8028"/>
    <s v="HONDA UNICORN 2B"/>
    <d v="2025-04-02T00:00:00"/>
    <n v="30"/>
    <s v="03.04.26"/>
    <s v="VIJAY NIKAM"/>
    <s v="-"/>
    <m/>
    <m/>
    <m/>
    <m/>
    <m/>
    <m/>
    <m/>
    <m/>
    <m/>
    <n v="1"/>
    <m/>
    <m/>
    <m/>
    <m/>
    <m/>
    <m/>
    <m/>
    <m/>
    <m/>
    <m/>
    <m/>
    <m/>
    <m/>
    <m/>
    <m/>
    <m/>
    <m/>
    <m/>
    <m/>
    <m/>
    <m/>
    <m/>
    <m/>
    <m/>
    <m/>
    <m/>
    <m/>
    <m/>
    <m/>
    <m/>
    <m/>
    <m/>
    <m/>
    <m/>
    <m/>
    <m/>
    <m/>
    <m/>
    <m/>
    <m/>
    <m/>
    <m/>
    <m/>
    <m/>
    <m/>
    <m/>
    <m/>
    <m/>
    <m/>
    <m/>
    <m/>
    <m/>
    <m/>
    <m/>
    <m/>
    <m/>
    <m/>
    <m/>
    <m/>
    <m/>
    <m/>
    <m/>
    <m/>
    <m/>
    <m/>
    <m/>
    <m/>
    <m/>
    <m/>
    <m/>
    <m/>
    <m/>
    <m/>
    <m/>
    <m/>
    <m/>
    <m/>
    <m/>
    <m/>
    <m/>
    <m/>
    <m/>
    <m/>
    <n v="1"/>
  </r>
  <r>
    <n v="464416298"/>
    <s v="SHILA PRATHAMESH KAKADE"/>
    <s v="ONLINE"/>
    <s v="17.04.26"/>
    <n v="3100"/>
    <m/>
    <m/>
    <m/>
    <n v="3005"/>
    <n v="3005"/>
    <x v="2"/>
    <s v="STABLE"/>
    <x v="1"/>
    <x v="10"/>
    <n v="75791"/>
    <n v="50"/>
    <n v="0"/>
    <n v="900"/>
    <s v="-"/>
    <s v="-"/>
    <s v="-"/>
    <s v="-"/>
    <s v="STABLE"/>
    <s v="PAID"/>
    <s v="-"/>
    <s v="-"/>
    <m/>
    <m/>
    <m/>
    <m/>
    <m/>
    <m/>
    <s v="PIMPALWANDI"/>
    <m/>
    <m/>
    <m/>
    <m/>
    <n v="75791"/>
    <n v="27"/>
    <m/>
    <s v="-"/>
    <s v="-"/>
    <n v="43"/>
    <n v="15"/>
    <n v="17"/>
    <n v="22"/>
    <n v="23"/>
    <s v="-"/>
    <s v="MH14LW8546"/>
    <s v="HONDA ACTIVA 125 DRUM ALLOY BSVI"/>
    <d v="2024-10-23T00:00:00"/>
    <n v="48"/>
    <s v="11.04.26"/>
    <s v="KAILASH ATKARI"/>
    <s v="-"/>
    <m/>
    <m/>
    <m/>
    <m/>
    <m/>
    <m/>
    <m/>
    <m/>
    <m/>
    <m/>
    <m/>
    <m/>
    <m/>
    <m/>
    <m/>
    <m/>
    <m/>
    <m/>
    <m/>
    <m/>
    <m/>
    <m/>
    <m/>
    <m/>
    <m/>
    <m/>
    <m/>
    <m/>
    <m/>
    <m/>
    <m/>
    <m/>
    <m/>
    <m/>
    <m/>
    <m/>
    <m/>
    <m/>
    <m/>
    <m/>
    <m/>
    <m/>
    <m/>
    <m/>
    <m/>
    <n v="1"/>
    <m/>
    <m/>
    <m/>
    <m/>
    <m/>
    <m/>
    <m/>
    <m/>
    <m/>
    <m/>
    <m/>
    <m/>
    <m/>
    <m/>
    <m/>
    <m/>
    <m/>
    <m/>
    <m/>
    <m/>
    <m/>
    <m/>
    <m/>
    <m/>
    <m/>
    <m/>
    <m/>
    <m/>
    <m/>
    <m/>
    <m/>
    <m/>
    <m/>
    <m/>
    <m/>
    <m/>
    <m/>
    <m/>
    <m/>
    <m/>
    <m/>
    <m/>
    <m/>
    <m/>
    <m/>
    <m/>
    <m/>
    <n v="1"/>
  </r>
  <r>
    <n v="464930378"/>
    <s v="SARITA SEBASTIAN MARIYAN"/>
    <m/>
    <m/>
    <m/>
    <m/>
    <m/>
    <m/>
    <n v="4169"/>
    <n v="8290"/>
    <x v="4"/>
    <s v="FLOW"/>
    <x v="0"/>
    <x v="7"/>
    <n v="75508"/>
    <n v="305"/>
    <n v="0"/>
    <n v="5400"/>
    <s v="-"/>
    <s v="-"/>
    <s v="-"/>
    <s v="-"/>
    <s v="FLOW"/>
    <s v="-"/>
    <s v="-"/>
    <s v="-"/>
    <m/>
    <m/>
    <m/>
    <m/>
    <m/>
    <m/>
    <s v="KHADKI"/>
    <m/>
    <m/>
    <m/>
    <n v="13995"/>
    <n v="75508"/>
    <n v="55"/>
    <m/>
    <n v="61"/>
    <s v="-"/>
    <n v="71"/>
    <n v="74"/>
    <n v="76"/>
    <n v="81"/>
    <n v="82"/>
    <s v="-"/>
    <s v="MH12XP7219"/>
    <s v="HONDA ACTIVA 125 SMART"/>
    <d v="2024-12-12T00:00:00"/>
    <n v="36"/>
    <s v="03.04.26"/>
    <s v="KAILASH ATKARI"/>
    <s v="-"/>
    <m/>
    <m/>
    <m/>
    <m/>
    <m/>
    <m/>
    <m/>
    <m/>
    <m/>
    <n v="1"/>
    <m/>
    <m/>
    <m/>
    <m/>
    <m/>
    <m/>
    <m/>
    <m/>
    <m/>
    <m/>
    <m/>
    <m/>
    <m/>
    <m/>
    <m/>
    <m/>
    <m/>
    <m/>
    <m/>
    <m/>
    <m/>
    <m/>
    <m/>
    <m/>
    <m/>
    <m/>
    <n v="1"/>
    <m/>
    <m/>
    <m/>
    <m/>
    <m/>
    <m/>
    <m/>
    <m/>
    <m/>
    <m/>
    <m/>
    <m/>
    <m/>
    <m/>
    <m/>
    <m/>
    <m/>
    <m/>
    <m/>
    <m/>
    <m/>
    <m/>
    <m/>
    <m/>
    <m/>
    <m/>
    <m/>
    <m/>
    <m/>
    <n v="1"/>
    <m/>
    <m/>
    <m/>
    <m/>
    <m/>
    <m/>
    <m/>
    <m/>
    <m/>
    <m/>
    <m/>
    <m/>
    <m/>
    <m/>
    <m/>
    <m/>
    <m/>
    <m/>
    <m/>
    <m/>
    <m/>
    <m/>
    <m/>
    <m/>
    <m/>
    <m/>
    <n v="3"/>
  </r>
  <r>
    <n v="460347439"/>
    <s v="MAHIBULLAH MOOHANIF SHAH"/>
    <s v="ONLINE"/>
    <s v="12.04.26"/>
    <n v="9000"/>
    <m/>
    <m/>
    <m/>
    <n v="8860"/>
    <n v="8656"/>
    <x v="2"/>
    <s v="STABLE"/>
    <x v="1"/>
    <x v="10"/>
    <n v="75507"/>
    <n v="115"/>
    <n v="0"/>
    <n v="4465"/>
    <s v="-"/>
    <s v="-"/>
    <s v="-"/>
    <s v="-"/>
    <s v="STABLE"/>
    <s v="PAID"/>
    <s v="-"/>
    <s v="-"/>
    <m/>
    <m/>
    <m/>
    <m/>
    <m/>
    <m/>
    <s v="JUNNAR"/>
    <m/>
    <m/>
    <m/>
    <m/>
    <n v="75507"/>
    <n v="27"/>
    <m/>
    <s v="-"/>
    <s v="-"/>
    <n v="12"/>
    <n v="15"/>
    <n v="17"/>
    <n v="22"/>
    <n v="23"/>
    <s v="-"/>
    <s v="MH14LD8271"/>
    <s v="TVS APACHE RR 310 BSVI"/>
    <d v="2023-10-27T00:00:00"/>
    <n v="36"/>
    <s v="11.04.26"/>
    <s v="KAILASH ATKARI"/>
    <s v="-"/>
    <m/>
    <m/>
    <m/>
    <m/>
    <m/>
    <m/>
    <m/>
    <m/>
    <m/>
    <m/>
    <m/>
    <m/>
    <m/>
    <m/>
    <m/>
    <m/>
    <m/>
    <m/>
    <m/>
    <m/>
    <m/>
    <m/>
    <m/>
    <m/>
    <m/>
    <m/>
    <m/>
    <m/>
    <m/>
    <m/>
    <m/>
    <m/>
    <m/>
    <m/>
    <m/>
    <m/>
    <m/>
    <m/>
    <m/>
    <m/>
    <m/>
    <m/>
    <m/>
    <m/>
    <m/>
    <n v="1"/>
    <m/>
    <m/>
    <m/>
    <m/>
    <m/>
    <m/>
    <m/>
    <m/>
    <m/>
    <m/>
    <m/>
    <m/>
    <m/>
    <m/>
    <m/>
    <m/>
    <m/>
    <m/>
    <m/>
    <m/>
    <m/>
    <m/>
    <m/>
    <m/>
    <m/>
    <m/>
    <m/>
    <m/>
    <m/>
    <m/>
    <m/>
    <m/>
    <m/>
    <m/>
    <m/>
    <m/>
    <m/>
    <m/>
    <m/>
    <m/>
    <m/>
    <m/>
    <m/>
    <m/>
    <m/>
    <m/>
    <m/>
    <n v="1"/>
  </r>
  <r>
    <n v="467076911"/>
    <s v="ASHOK SURESH GAVADE"/>
    <m/>
    <m/>
    <m/>
    <n v="30"/>
    <m/>
    <m/>
    <n v="3236"/>
    <n v="3236"/>
    <x v="2"/>
    <s v="FLOW"/>
    <x v="0"/>
    <x v="0"/>
    <n v="75488"/>
    <n v="0"/>
    <n v="0"/>
    <n v="450"/>
    <s v="-"/>
    <s v="-"/>
    <s v="-"/>
    <s v="-"/>
    <s v="STABLE"/>
    <s v="-"/>
    <s v="-"/>
    <s v="-"/>
    <m/>
    <m/>
    <m/>
    <m/>
    <m/>
    <m/>
    <s v="UMBRE"/>
    <m/>
    <m/>
    <m/>
    <m/>
    <n v="75488"/>
    <n v="27"/>
    <m/>
    <s v="-"/>
    <s v="-"/>
    <n v="43"/>
    <n v="46"/>
    <n v="48"/>
    <n v="53"/>
    <n v="54"/>
    <s v="-"/>
    <s v="MH14MX3194"/>
    <s v="DESTINI PRIME DRS CAST NOBLE RED"/>
    <d v="2025-10-14T00:00:00"/>
    <n v="36"/>
    <s v="11.04.26"/>
    <s v="VIJAY NIKAM"/>
    <s v="-"/>
    <m/>
    <m/>
    <m/>
    <m/>
    <m/>
    <m/>
    <m/>
    <m/>
    <m/>
    <m/>
    <m/>
    <m/>
    <m/>
    <m/>
    <m/>
    <m/>
    <m/>
    <m/>
    <m/>
    <m/>
    <m/>
    <m/>
    <m/>
    <m/>
    <m/>
    <m/>
    <m/>
    <m/>
    <m/>
    <m/>
    <m/>
    <m/>
    <m/>
    <m/>
    <m/>
    <m/>
    <m/>
    <m/>
    <m/>
    <m/>
    <m/>
    <m/>
    <m/>
    <m/>
    <m/>
    <n v="1"/>
    <m/>
    <m/>
    <m/>
    <m/>
    <m/>
    <m/>
    <m/>
    <m/>
    <m/>
    <m/>
    <m/>
    <m/>
    <m/>
    <m/>
    <m/>
    <m/>
    <m/>
    <m/>
    <m/>
    <m/>
    <m/>
    <m/>
    <m/>
    <m/>
    <m/>
    <m/>
    <m/>
    <m/>
    <m/>
    <m/>
    <m/>
    <m/>
    <m/>
    <m/>
    <m/>
    <m/>
    <m/>
    <m/>
    <m/>
    <m/>
    <m/>
    <m/>
    <m/>
    <m/>
    <m/>
    <m/>
    <m/>
    <n v="1"/>
  </r>
  <r>
    <n v="466301939"/>
    <s v="ANNA TATYA FULMALI"/>
    <s v="ONLINE"/>
    <s v="09.04.26"/>
    <n v="3003"/>
    <m/>
    <m/>
    <m/>
    <n v="3382"/>
    <n v="1408"/>
    <x v="2"/>
    <s v="STABLE"/>
    <x v="1"/>
    <x v="10"/>
    <n v="75258"/>
    <n v="13"/>
    <n v="0"/>
    <n v="1800"/>
    <s v="-"/>
    <s v="-"/>
    <s v="-"/>
    <s v="-"/>
    <s v="STABLE"/>
    <s v="PAID"/>
    <s v="-"/>
    <s v="-"/>
    <m/>
    <m/>
    <m/>
    <m/>
    <m/>
    <m/>
    <s v="JUNNAR"/>
    <m/>
    <m/>
    <m/>
    <n v="3221"/>
    <n v="75258"/>
    <n v="27"/>
    <m/>
    <n v="33"/>
    <s v="-"/>
    <n v="12"/>
    <n v="15"/>
    <n v="17"/>
    <n v="22"/>
    <n v="23"/>
    <s v="-"/>
    <s v="MH14MM0907"/>
    <s v="TVS RAIDER SMARTXONNECT"/>
    <d v="2025-06-10T00:00:00"/>
    <n v="36"/>
    <s v="03.04.26"/>
    <s v="KAILASH ATKARI"/>
    <s v="-"/>
    <m/>
    <m/>
    <m/>
    <m/>
    <m/>
    <m/>
    <m/>
    <m/>
    <m/>
    <m/>
    <m/>
    <m/>
    <m/>
    <m/>
    <m/>
    <n v="1"/>
    <m/>
    <m/>
    <m/>
    <m/>
    <m/>
    <m/>
    <m/>
    <m/>
    <m/>
    <m/>
    <m/>
    <m/>
    <m/>
    <m/>
    <m/>
    <m/>
    <m/>
    <m/>
    <m/>
    <m/>
    <m/>
    <m/>
    <m/>
    <m/>
    <m/>
    <m/>
    <m/>
    <m/>
    <m/>
    <m/>
    <m/>
    <m/>
    <m/>
    <m/>
    <m/>
    <m/>
    <m/>
    <m/>
    <m/>
    <m/>
    <m/>
    <m/>
    <m/>
    <m/>
    <m/>
    <m/>
    <m/>
    <m/>
    <m/>
    <m/>
    <m/>
    <m/>
    <m/>
    <m/>
    <m/>
    <m/>
    <m/>
    <m/>
    <m/>
    <m/>
    <m/>
    <m/>
    <m/>
    <m/>
    <m/>
    <m/>
    <m/>
    <m/>
    <m/>
    <m/>
    <m/>
    <m/>
    <m/>
    <m/>
    <m/>
    <m/>
    <m/>
    <n v="1"/>
  </r>
  <r>
    <n v="464487711"/>
    <s v="MAYUR DILIP SHERKAR"/>
    <s v="ONLINE"/>
    <s v="23.04.26"/>
    <n v="4500"/>
    <m/>
    <m/>
    <m/>
    <n v="4388"/>
    <n v="0"/>
    <x v="0"/>
    <s v="STABLE"/>
    <x v="1"/>
    <x v="10"/>
    <n v="74795"/>
    <n v="54"/>
    <n v="0"/>
    <n v="450"/>
    <s v="-"/>
    <s v="-"/>
    <s v="-"/>
    <s v="-"/>
    <s v="STABLE"/>
    <s v="PAID"/>
    <s v="-"/>
    <s v="-"/>
    <m/>
    <m/>
    <m/>
    <m/>
    <m/>
    <m/>
    <m/>
    <m/>
    <m/>
    <m/>
    <n v="0"/>
    <n v="74795"/>
    <n v="1"/>
    <m/>
    <m/>
    <m/>
    <m/>
    <e v="#N/A"/>
    <e v="#N/A"/>
    <e v="#N/A"/>
    <e v="#N/A"/>
    <s v="-"/>
    <m/>
    <m/>
    <d v="2024-10-29T00:00:00"/>
    <n v="36"/>
    <s v="17.04.26"/>
    <m/>
    <s v="-"/>
    <m/>
    <m/>
    <m/>
    <m/>
    <m/>
    <m/>
    <m/>
    <m/>
    <m/>
    <m/>
    <m/>
    <m/>
    <m/>
    <m/>
    <m/>
    <m/>
    <m/>
    <m/>
    <m/>
    <m/>
    <m/>
    <m/>
    <m/>
    <m/>
    <m/>
    <m/>
    <m/>
    <m/>
    <m/>
    <m/>
    <m/>
    <m/>
    <m/>
    <m/>
    <m/>
    <m/>
    <m/>
    <m/>
    <m/>
    <m/>
    <m/>
    <m/>
    <m/>
    <m/>
    <m/>
    <m/>
    <m/>
    <m/>
    <m/>
    <m/>
    <m/>
    <m/>
    <m/>
    <m/>
    <m/>
    <m/>
    <m/>
    <m/>
    <m/>
    <m/>
    <m/>
    <m/>
    <m/>
    <m/>
    <m/>
    <m/>
    <m/>
    <m/>
    <m/>
    <m/>
    <m/>
    <m/>
    <m/>
    <m/>
    <m/>
    <m/>
    <m/>
    <m/>
    <m/>
    <m/>
    <m/>
    <m/>
    <m/>
    <m/>
    <m/>
    <m/>
    <m/>
    <m/>
    <m/>
    <m/>
    <m/>
    <m/>
    <m/>
    <n v="0"/>
  </r>
  <r>
    <n v="463910586"/>
    <s v="ROHAN RAJENDRA WAIKAR"/>
    <s v="ONLINE"/>
    <s v="21.04.26"/>
    <n v="4800"/>
    <m/>
    <m/>
    <m/>
    <n v="4415"/>
    <n v="8508.18"/>
    <x v="4"/>
    <s v="STABLE"/>
    <x v="1"/>
    <x v="8"/>
    <n v="74575"/>
    <n v="298"/>
    <n v="0"/>
    <n v="5400"/>
    <s v="-"/>
    <s v="-"/>
    <s v="-"/>
    <s v="-"/>
    <s v="STABLE"/>
    <s v="PAID"/>
    <s v="-"/>
    <s v="-"/>
    <m/>
    <m/>
    <m/>
    <m/>
    <m/>
    <m/>
    <s v="KASARWADI"/>
    <m/>
    <m/>
    <m/>
    <n v="14206.18"/>
    <n v="74575"/>
    <n v="55"/>
    <m/>
    <n v="61"/>
    <s v="-"/>
    <n v="71"/>
    <n v="74"/>
    <n v="48"/>
    <n v="53"/>
    <n v="54"/>
    <s v="-"/>
    <s v="MH14LV2579"/>
    <s v="TVS RAIDER DISC"/>
    <d v="2024-09-01T00:00:00"/>
    <n v="36"/>
    <s v="03.04.26"/>
    <s v="VIJAY NIKAM"/>
    <s v="-"/>
    <m/>
    <m/>
    <m/>
    <m/>
    <m/>
    <m/>
    <n v="1"/>
    <m/>
    <m/>
    <m/>
    <m/>
    <m/>
    <m/>
    <m/>
    <m/>
    <m/>
    <m/>
    <m/>
    <m/>
    <m/>
    <m/>
    <m/>
    <m/>
    <m/>
    <m/>
    <m/>
    <m/>
    <m/>
    <m/>
    <m/>
    <m/>
    <m/>
    <m/>
    <m/>
    <m/>
    <m/>
    <m/>
    <m/>
    <m/>
    <m/>
    <m/>
    <m/>
    <m/>
    <m/>
    <m/>
    <m/>
    <m/>
    <m/>
    <m/>
    <m/>
    <m/>
    <m/>
    <m/>
    <m/>
    <m/>
    <m/>
    <m/>
    <m/>
    <m/>
    <m/>
    <m/>
    <m/>
    <m/>
    <m/>
    <m/>
    <m/>
    <m/>
    <m/>
    <m/>
    <m/>
    <m/>
    <m/>
    <m/>
    <m/>
    <m/>
    <m/>
    <m/>
    <m/>
    <m/>
    <m/>
    <m/>
    <m/>
    <m/>
    <m/>
    <m/>
    <m/>
    <m/>
    <m/>
    <m/>
    <m/>
    <m/>
    <m/>
    <m/>
    <n v="1"/>
  </r>
  <r>
    <n v="467091224"/>
    <s v="SONALI CHETAN PAWAR"/>
    <s v="ONLINE"/>
    <s v="15.04.26"/>
    <n v="4511"/>
    <m/>
    <m/>
    <m/>
    <n v="4508"/>
    <n v="1287"/>
    <x v="2"/>
    <s v="STABLE"/>
    <x v="1"/>
    <x v="1"/>
    <n v="74472"/>
    <n v="2"/>
    <n v="0"/>
    <n v="1800"/>
    <s v="-"/>
    <s v="-"/>
    <s v="-"/>
    <s v="-"/>
    <s v="STABLE"/>
    <s v="PAID"/>
    <s v="-"/>
    <s v="-"/>
    <m/>
    <m/>
    <m/>
    <m/>
    <m/>
    <m/>
    <s v="THERGAON"/>
    <m/>
    <m/>
    <m/>
    <m/>
    <n v="74472"/>
    <n v="27"/>
    <m/>
    <s v="-"/>
    <s v="-"/>
    <n v="12"/>
    <n v="15"/>
    <n v="17"/>
    <n v="22"/>
    <n v="23"/>
    <s v="-"/>
    <m/>
    <s v="SPLENDOR PLUS I3S BS6 FI DRUM SELF"/>
    <d v="2025-10-15T00:00:00"/>
    <n v="24"/>
    <s v="11.04.26"/>
    <s v="KAILASH ATKARI"/>
    <s v="-"/>
    <m/>
    <m/>
    <m/>
    <m/>
    <m/>
    <m/>
    <m/>
    <m/>
    <m/>
    <m/>
    <m/>
    <m/>
    <m/>
    <m/>
    <m/>
    <m/>
    <m/>
    <m/>
    <m/>
    <m/>
    <m/>
    <m/>
    <m/>
    <m/>
    <m/>
    <m/>
    <m/>
    <m/>
    <m/>
    <m/>
    <m/>
    <m/>
    <m/>
    <m/>
    <m/>
    <m/>
    <n v="1"/>
    <m/>
    <m/>
    <m/>
    <m/>
    <m/>
    <m/>
    <m/>
    <m/>
    <m/>
    <m/>
    <m/>
    <m/>
    <m/>
    <m/>
    <m/>
    <m/>
    <m/>
    <m/>
    <m/>
    <m/>
    <m/>
    <m/>
    <m/>
    <m/>
    <m/>
    <m/>
    <m/>
    <m/>
    <m/>
    <m/>
    <m/>
    <m/>
    <m/>
    <m/>
    <m/>
    <m/>
    <m/>
    <m/>
    <m/>
    <m/>
    <m/>
    <m/>
    <m/>
    <m/>
    <m/>
    <m/>
    <m/>
    <m/>
    <m/>
    <m/>
    <m/>
    <m/>
    <m/>
    <m/>
    <m/>
    <m/>
    <n v="1"/>
  </r>
  <r>
    <n v="467095115"/>
    <s v="REKHA GORAKSHA CHAVAN"/>
    <m/>
    <m/>
    <m/>
    <n v="30"/>
    <m/>
    <m/>
    <n v="5978"/>
    <n v="5978"/>
    <x v="2"/>
    <s v="FLOW"/>
    <x v="0"/>
    <x v="6"/>
    <n v="74325"/>
    <n v="0"/>
    <n v="0"/>
    <n v="450"/>
    <s v="-"/>
    <s v="-"/>
    <s v="-"/>
    <s v="-"/>
    <s v="STABLE"/>
    <s v="-"/>
    <s v="-"/>
    <s v="-"/>
    <m/>
    <m/>
    <m/>
    <m/>
    <m/>
    <m/>
    <s v="CHAKAN"/>
    <m/>
    <m/>
    <m/>
    <m/>
    <n v="74325"/>
    <n v="27"/>
    <m/>
    <s v="-"/>
    <s v="-"/>
    <n v="43"/>
    <n v="46"/>
    <n v="48"/>
    <n v="53"/>
    <n v="54"/>
    <s v="-"/>
    <s v="MH14MX3953"/>
    <s v="HONDA ACTIVA 110 SMART 2 B"/>
    <d v="2025-10-16T00:00:00"/>
    <n v="18"/>
    <s v="11.04.26"/>
    <s v="KAILASH ATKARI"/>
    <s v="-"/>
    <m/>
    <m/>
    <m/>
    <m/>
    <m/>
    <m/>
    <m/>
    <m/>
    <m/>
    <m/>
    <m/>
    <m/>
    <m/>
    <m/>
    <m/>
    <m/>
    <m/>
    <m/>
    <m/>
    <m/>
    <m/>
    <m/>
    <m/>
    <m/>
    <m/>
    <m/>
    <m/>
    <m/>
    <m/>
    <m/>
    <m/>
    <m/>
    <m/>
    <m/>
    <m/>
    <m/>
    <m/>
    <m/>
    <m/>
    <n v="1"/>
    <m/>
    <m/>
    <m/>
    <m/>
    <m/>
    <m/>
    <m/>
    <m/>
    <m/>
    <m/>
    <m/>
    <m/>
    <m/>
    <m/>
    <m/>
    <m/>
    <m/>
    <m/>
    <m/>
    <m/>
    <m/>
    <m/>
    <m/>
    <m/>
    <m/>
    <m/>
    <m/>
    <m/>
    <m/>
    <m/>
    <m/>
    <m/>
    <m/>
    <m/>
    <m/>
    <m/>
    <m/>
    <m/>
    <m/>
    <m/>
    <m/>
    <m/>
    <m/>
    <m/>
    <m/>
    <m/>
    <m/>
    <m/>
    <m/>
    <m/>
    <m/>
    <m/>
    <m/>
    <n v="1"/>
  </r>
  <r>
    <n v="463694959"/>
    <s v="SANKET VISHNU GAIKWAD"/>
    <s v="ONLINE"/>
    <s v="17.04.26"/>
    <n v="4678"/>
    <m/>
    <m/>
    <m/>
    <n v="4613"/>
    <n v="4472"/>
    <x v="2"/>
    <s v="STABLE"/>
    <x v="1"/>
    <x v="1"/>
    <n v="74218"/>
    <n v="65"/>
    <n v="0"/>
    <n v="0"/>
    <s v="-"/>
    <s v="-"/>
    <s v="-"/>
    <s v="-"/>
    <s v="STABLE"/>
    <s v="PAID"/>
    <s v="-"/>
    <s v="-"/>
    <m/>
    <m/>
    <m/>
    <m/>
    <m/>
    <m/>
    <s v="CHINCHWAD"/>
    <m/>
    <m/>
    <m/>
    <m/>
    <n v="74218"/>
    <n v="27"/>
    <m/>
    <s v="-"/>
    <s v="-"/>
    <n v="43"/>
    <n v="15"/>
    <n v="17"/>
    <n v="22"/>
    <n v="23"/>
    <s v="-"/>
    <s v="MH14LT7749"/>
    <s v="BULLET 350 BLACK GOLD"/>
    <d v="2024-08-08T00:00:00"/>
    <n v="36"/>
    <s v="11.04.26"/>
    <s v="KAILASH ATKARI"/>
    <s v="-"/>
    <m/>
    <m/>
    <m/>
    <m/>
    <m/>
    <m/>
    <m/>
    <m/>
    <m/>
    <m/>
    <m/>
    <m/>
    <m/>
    <m/>
    <m/>
    <m/>
    <m/>
    <m/>
    <m/>
    <m/>
    <m/>
    <m/>
    <m/>
    <m/>
    <m/>
    <m/>
    <m/>
    <m/>
    <m/>
    <m/>
    <m/>
    <m/>
    <m/>
    <m/>
    <m/>
    <m/>
    <n v="2"/>
    <m/>
    <m/>
    <m/>
    <m/>
    <m/>
    <m/>
    <m/>
    <m/>
    <m/>
    <m/>
    <m/>
    <m/>
    <m/>
    <m/>
    <m/>
    <m/>
    <m/>
    <m/>
    <m/>
    <m/>
    <m/>
    <m/>
    <m/>
    <m/>
    <m/>
    <m/>
    <m/>
    <m/>
    <m/>
    <m/>
    <m/>
    <m/>
    <m/>
    <m/>
    <m/>
    <m/>
    <m/>
    <m/>
    <m/>
    <m/>
    <m/>
    <m/>
    <m/>
    <m/>
    <m/>
    <m/>
    <m/>
    <m/>
    <m/>
    <m/>
    <m/>
    <m/>
    <m/>
    <m/>
    <m/>
    <m/>
    <n v="2"/>
  </r>
  <r>
    <n v="466006259"/>
    <s v="ARIF S O TAHIR KHAN"/>
    <m/>
    <m/>
    <m/>
    <m/>
    <m/>
    <s v="BANK STABLE 22"/>
    <n v="5635"/>
    <n v="5354"/>
    <x v="2"/>
    <s v="STABLE"/>
    <x v="1"/>
    <x v="1"/>
    <n v="73785"/>
    <n v="92"/>
    <n v="0"/>
    <n v="3528.42"/>
    <s v="-"/>
    <s v="-"/>
    <s v="-"/>
    <s v="-"/>
    <s v="STABLE"/>
    <s v="PAID"/>
    <s v="-"/>
    <s v="-"/>
    <m/>
    <m/>
    <m/>
    <m/>
    <m/>
    <m/>
    <s v="THERGAON"/>
    <m/>
    <m/>
    <m/>
    <n v="8974.42"/>
    <n v="73785"/>
    <n v="27"/>
    <m/>
    <n v="33"/>
    <s v="-"/>
    <n v="43"/>
    <n v="46"/>
    <n v="17"/>
    <n v="22"/>
    <n v="23"/>
    <s v="-"/>
    <s v="MH14MJ7138"/>
    <s v="HONDA ACTIVA DLX 2B"/>
    <d v="2025-04-28T00:00:00"/>
    <n v="24"/>
    <s v="03.04.26"/>
    <s v="KAILASH ATKARI"/>
    <s v="-"/>
    <m/>
    <m/>
    <m/>
    <m/>
    <m/>
    <m/>
    <n v="1"/>
    <m/>
    <m/>
    <m/>
    <m/>
    <m/>
    <m/>
    <m/>
    <m/>
    <m/>
    <m/>
    <m/>
    <m/>
    <m/>
    <m/>
    <n v="1"/>
    <m/>
    <m/>
    <m/>
    <m/>
    <m/>
    <m/>
    <m/>
    <m/>
    <m/>
    <m/>
    <m/>
    <m/>
    <m/>
    <m/>
    <m/>
    <m/>
    <m/>
    <m/>
    <m/>
    <m/>
    <m/>
    <m/>
    <m/>
    <m/>
    <m/>
    <m/>
    <n v="1"/>
    <m/>
    <m/>
    <m/>
    <m/>
    <m/>
    <m/>
    <m/>
    <m/>
    <m/>
    <m/>
    <m/>
    <m/>
    <m/>
    <m/>
    <m/>
    <m/>
    <m/>
    <m/>
    <m/>
    <m/>
    <m/>
    <m/>
    <m/>
    <m/>
    <m/>
    <m/>
    <m/>
    <m/>
    <m/>
    <m/>
    <m/>
    <m/>
    <m/>
    <m/>
    <m/>
    <m/>
    <m/>
    <m/>
    <m/>
    <m/>
    <m/>
    <m/>
    <m/>
    <m/>
    <n v="3"/>
  </r>
  <r>
    <n v="464712874"/>
    <s v="ARUN RAMBHAU JAGDHANE"/>
    <m/>
    <m/>
    <m/>
    <m/>
    <m/>
    <m/>
    <n v="3668"/>
    <n v="14644"/>
    <x v="3"/>
    <s v="FLOW"/>
    <x v="0"/>
    <x v="9"/>
    <n v="73656"/>
    <n v="346"/>
    <n v="0"/>
    <n v="2452"/>
    <s v="-"/>
    <s v="-"/>
    <s v="-"/>
    <s v="-"/>
    <s v="FLOW"/>
    <s v="-"/>
    <s v="-"/>
    <s v="-"/>
    <m/>
    <m/>
    <m/>
    <m/>
    <m/>
    <m/>
    <s v="LOHEGAON"/>
    <m/>
    <m/>
    <m/>
    <n v="17442"/>
    <n v="73656"/>
    <n v="117"/>
    <m/>
    <n v="123"/>
    <s v="-"/>
    <n v="133"/>
    <n v="136"/>
    <n v="138"/>
    <n v="143"/>
    <n v="144"/>
    <s v="-"/>
    <s v="-"/>
    <s v="BAJAJ PULSAR N 150 TD"/>
    <d v="2024-11-18T00:00:00"/>
    <n v="36"/>
    <s v="03.04.26"/>
    <s v="VIJAY NIKAM"/>
    <s v="-"/>
    <m/>
    <m/>
    <m/>
    <m/>
    <m/>
    <m/>
    <m/>
    <m/>
    <m/>
    <m/>
    <m/>
    <m/>
    <m/>
    <m/>
    <m/>
    <n v="1"/>
    <m/>
    <m/>
    <m/>
    <m/>
    <m/>
    <m/>
    <m/>
    <m/>
    <m/>
    <m/>
    <m/>
    <m/>
    <m/>
    <m/>
    <m/>
    <m/>
    <m/>
    <m/>
    <m/>
    <m/>
    <m/>
    <m/>
    <m/>
    <m/>
    <m/>
    <m/>
    <m/>
    <m/>
    <m/>
    <m/>
    <m/>
    <m/>
    <m/>
    <m/>
    <m/>
    <m/>
    <m/>
    <m/>
    <m/>
    <m/>
    <m/>
    <m/>
    <m/>
    <m/>
    <m/>
    <m/>
    <m/>
    <m/>
    <m/>
    <m/>
    <m/>
    <m/>
    <m/>
    <m/>
    <m/>
    <m/>
    <m/>
    <m/>
    <m/>
    <m/>
    <m/>
    <m/>
    <m/>
    <m/>
    <m/>
    <m/>
    <m/>
    <m/>
    <m/>
    <m/>
    <m/>
    <m/>
    <m/>
    <m/>
    <m/>
    <m/>
    <m/>
    <n v="1"/>
  </r>
  <r>
    <n v="464320052"/>
    <s v="KARTIK VALMIK JADAV"/>
    <m/>
    <m/>
    <m/>
    <m/>
    <m/>
    <m/>
    <n v="3586"/>
    <n v="20714"/>
    <x v="1"/>
    <s v="FLOW"/>
    <x v="0"/>
    <x v="9"/>
    <n v="73649"/>
    <n v="860"/>
    <n v="0"/>
    <n v="3150"/>
    <s v="-"/>
    <s v="-"/>
    <s v="-"/>
    <s v="-"/>
    <s v="FLOW"/>
    <s v="-"/>
    <s v="-"/>
    <s v="-"/>
    <m/>
    <m/>
    <m/>
    <m/>
    <m/>
    <m/>
    <s v="YERWADA"/>
    <m/>
    <m/>
    <m/>
    <n v="24724"/>
    <n v="73649"/>
    <n v="178"/>
    <m/>
    <n v="184"/>
    <s v="-"/>
    <n v="194"/>
    <n v="197"/>
    <n v="199"/>
    <n v="204"/>
    <n v="205"/>
    <s v="-"/>
    <s v="MH12XJ5242"/>
    <s v="HONDA ACTIVA DLX"/>
    <d v="2024-10-14T00:00:00"/>
    <n v="36"/>
    <s v="03.04.26"/>
    <s v="VIJAY NIKAM"/>
    <s v="-"/>
    <m/>
    <m/>
    <m/>
    <m/>
    <m/>
    <m/>
    <m/>
    <m/>
    <m/>
    <m/>
    <m/>
    <m/>
    <m/>
    <m/>
    <m/>
    <m/>
    <m/>
    <m/>
    <n v="1"/>
    <m/>
    <m/>
    <m/>
    <m/>
    <m/>
    <m/>
    <m/>
    <m/>
    <m/>
    <m/>
    <m/>
    <m/>
    <m/>
    <m/>
    <m/>
    <m/>
    <m/>
    <m/>
    <m/>
    <m/>
    <m/>
    <m/>
    <m/>
    <m/>
    <m/>
    <m/>
    <m/>
    <m/>
    <m/>
    <m/>
    <m/>
    <m/>
    <m/>
    <m/>
    <m/>
    <m/>
    <m/>
    <m/>
    <m/>
    <m/>
    <m/>
    <m/>
    <m/>
    <m/>
    <m/>
    <m/>
    <m/>
    <m/>
    <m/>
    <m/>
    <m/>
    <m/>
    <m/>
    <m/>
    <m/>
    <m/>
    <m/>
    <m/>
    <m/>
    <m/>
    <m/>
    <m/>
    <m/>
    <m/>
    <m/>
    <m/>
    <m/>
    <m/>
    <m/>
    <m/>
    <m/>
    <m/>
    <m/>
    <m/>
    <n v="1"/>
  </r>
  <r>
    <n v="464073367"/>
    <s v="KHADKE VIKAS LAXMAN"/>
    <s v="COLLECT"/>
    <s v="13.04.26"/>
    <n v="5000"/>
    <m/>
    <m/>
    <m/>
    <n v="4281"/>
    <n v="4281"/>
    <x v="2"/>
    <s v="STABLE"/>
    <x v="1"/>
    <x v="1"/>
    <n v="73649"/>
    <n v="0"/>
    <n v="0"/>
    <n v="450"/>
    <s v="-"/>
    <s v="-"/>
    <s v="-"/>
    <s v="-"/>
    <s v="STABLE"/>
    <s v="PAID"/>
    <s v="-"/>
    <s v="-"/>
    <m/>
    <m/>
    <m/>
    <m/>
    <m/>
    <m/>
    <s v="CHINCHWAD"/>
    <m/>
    <m/>
    <m/>
    <m/>
    <n v="73649"/>
    <n v="27"/>
    <m/>
    <s v="-"/>
    <s v="-"/>
    <n v="12"/>
    <n v="15"/>
    <n v="17"/>
    <n v="22"/>
    <n v="23"/>
    <s v="-"/>
    <s v="MH14LV8148"/>
    <s v="TVS RAIDER DISC"/>
    <d v="2024-09-21T00:00:00"/>
    <n v="36"/>
    <s v="11.04.26"/>
    <s v="KAILASH ATKARI"/>
    <s v="-"/>
    <m/>
    <m/>
    <m/>
    <m/>
    <m/>
    <m/>
    <m/>
    <m/>
    <m/>
    <m/>
    <m/>
    <m/>
    <m/>
    <m/>
    <m/>
    <m/>
    <m/>
    <m/>
    <m/>
    <m/>
    <m/>
    <m/>
    <m/>
    <m/>
    <m/>
    <m/>
    <m/>
    <m/>
    <m/>
    <m/>
    <m/>
    <m/>
    <m/>
    <m/>
    <m/>
    <m/>
    <n v="2"/>
    <m/>
    <m/>
    <m/>
    <m/>
    <m/>
    <m/>
    <m/>
    <m/>
    <m/>
    <m/>
    <m/>
    <m/>
    <m/>
    <m/>
    <m/>
    <m/>
    <m/>
    <m/>
    <m/>
    <m/>
    <m/>
    <m/>
    <m/>
    <m/>
    <m/>
    <m/>
    <m/>
    <m/>
    <m/>
    <m/>
    <m/>
    <m/>
    <m/>
    <m/>
    <m/>
    <m/>
    <m/>
    <m/>
    <m/>
    <m/>
    <m/>
    <m/>
    <m/>
    <m/>
    <m/>
    <m/>
    <m/>
    <m/>
    <m/>
    <m/>
    <m/>
    <m/>
    <m/>
    <m/>
    <m/>
    <m/>
    <n v="2"/>
  </r>
  <r>
    <n v="457611131"/>
    <s v="ANIL MADHUKAR NIKAMBE"/>
    <m/>
    <m/>
    <m/>
    <m/>
    <m/>
    <s v="BANK STABLE 07"/>
    <n v="5148"/>
    <n v="14523"/>
    <x v="5"/>
    <s v="STABLE"/>
    <x v="1"/>
    <x v="7"/>
    <n v="73483.88"/>
    <n v="622"/>
    <n v="0"/>
    <n v="4950"/>
    <s v="-"/>
    <s v="-"/>
    <s v="-"/>
    <s v="-"/>
    <s v="STABLE"/>
    <s v="PAID"/>
    <s v="-"/>
    <s v="-"/>
    <m/>
    <m/>
    <m/>
    <m/>
    <m/>
    <m/>
    <s v="BANNER"/>
    <m/>
    <m/>
    <m/>
    <n v="20095"/>
    <n v="73483.88"/>
    <n v="86"/>
    <m/>
    <n v="61"/>
    <s v="-"/>
    <n v="71"/>
    <n v="74"/>
    <n v="76"/>
    <n v="81"/>
    <n v="82"/>
    <s v="-"/>
    <s v="MH12VH8749"/>
    <s v="RE BULLET X 350 ES EFI JET BLACK"/>
    <d v="2023-04-06T00:00:00"/>
    <n v="48"/>
    <s v="03.04.26"/>
    <s v="KAILASH ATKARI"/>
    <s v="-"/>
    <m/>
    <m/>
    <m/>
    <m/>
    <m/>
    <m/>
    <n v="1"/>
    <m/>
    <m/>
    <m/>
    <m/>
    <m/>
    <m/>
    <m/>
    <m/>
    <m/>
    <m/>
    <m/>
    <m/>
    <m/>
    <m/>
    <m/>
    <m/>
    <m/>
    <m/>
    <m/>
    <m/>
    <m/>
    <m/>
    <m/>
    <m/>
    <m/>
    <m/>
    <m/>
    <m/>
    <m/>
    <m/>
    <m/>
    <m/>
    <m/>
    <m/>
    <m/>
    <m/>
    <m/>
    <m/>
    <m/>
    <m/>
    <m/>
    <m/>
    <m/>
    <m/>
    <m/>
    <m/>
    <m/>
    <m/>
    <m/>
    <m/>
    <m/>
    <m/>
    <m/>
    <m/>
    <m/>
    <m/>
    <m/>
    <m/>
    <m/>
    <m/>
    <m/>
    <m/>
    <m/>
    <m/>
    <m/>
    <m/>
    <m/>
    <m/>
    <m/>
    <m/>
    <m/>
    <m/>
    <m/>
    <m/>
    <m/>
    <m/>
    <m/>
    <m/>
    <m/>
    <m/>
    <m/>
    <m/>
    <m/>
    <m/>
    <m/>
    <m/>
    <n v="1"/>
  </r>
  <r>
    <n v="465992504"/>
    <s v="TEJAS GANPAT ROKADE"/>
    <m/>
    <m/>
    <m/>
    <m/>
    <m/>
    <s v="BANK STABLE 07"/>
    <n v="4297"/>
    <n v="4297"/>
    <x v="4"/>
    <s v="STABLE"/>
    <x v="1"/>
    <x v="6"/>
    <n v="73406"/>
    <n v="73"/>
    <n v="0"/>
    <n v="900"/>
    <s v="-"/>
    <s v="-"/>
    <s v="-"/>
    <s v="-"/>
    <s v="STABLE"/>
    <s v="PAID"/>
    <s v="-"/>
    <s v="-"/>
    <m/>
    <m/>
    <m/>
    <m/>
    <m/>
    <m/>
    <s v="CHAKAN"/>
    <m/>
    <m/>
    <m/>
    <n v="5270"/>
    <n v="73406"/>
    <n v="55"/>
    <m/>
    <n v="33"/>
    <s v="-"/>
    <n v="43"/>
    <n v="46"/>
    <n v="48"/>
    <n v="53"/>
    <n v="54"/>
    <s v="-"/>
    <s v="MH14MM0389"/>
    <s v="HONDA ACTIVA DLX 2B"/>
    <d v="2025-04-25T00:00:00"/>
    <n v="30"/>
    <s v="03.04.26"/>
    <s v="KAILASH ATKARI"/>
    <s v="-"/>
    <m/>
    <m/>
    <m/>
    <m/>
    <m/>
    <m/>
    <n v="1"/>
    <m/>
    <m/>
    <m/>
    <m/>
    <m/>
    <m/>
    <m/>
    <m/>
    <m/>
    <m/>
    <m/>
    <m/>
    <m/>
    <m/>
    <m/>
    <m/>
    <m/>
    <m/>
    <m/>
    <m/>
    <m/>
    <m/>
    <m/>
    <m/>
    <m/>
    <m/>
    <m/>
    <m/>
    <m/>
    <m/>
    <m/>
    <m/>
    <m/>
    <m/>
    <m/>
    <m/>
    <m/>
    <m/>
    <m/>
    <m/>
    <m/>
    <m/>
    <m/>
    <m/>
    <m/>
    <m/>
    <m/>
    <m/>
    <m/>
    <m/>
    <m/>
    <m/>
    <m/>
    <m/>
    <m/>
    <m/>
    <m/>
    <m/>
    <m/>
    <m/>
    <m/>
    <m/>
    <m/>
    <m/>
    <m/>
    <m/>
    <m/>
    <m/>
    <m/>
    <m/>
    <m/>
    <m/>
    <m/>
    <m/>
    <m/>
    <m/>
    <m/>
    <m/>
    <m/>
    <m/>
    <m/>
    <m/>
    <m/>
    <m/>
    <m/>
    <m/>
    <n v="1"/>
  </r>
  <r>
    <n v="465510482"/>
    <s v="SACHIN RATNAKAR SHINDE"/>
    <m/>
    <m/>
    <m/>
    <m/>
    <m/>
    <m/>
    <n v="3655"/>
    <n v="7310"/>
    <x v="4"/>
    <s v="FLOW"/>
    <x v="0"/>
    <x v="10"/>
    <n v="73394"/>
    <n v="94"/>
    <n v="0"/>
    <n v="900"/>
    <s v="-"/>
    <s v="-"/>
    <s v="-"/>
    <s v="-"/>
    <s v="FLOW"/>
    <s v="-"/>
    <s v="-"/>
    <s v="-"/>
    <m/>
    <m/>
    <m/>
    <m/>
    <m/>
    <m/>
    <s v="JUNNAR"/>
    <m/>
    <m/>
    <m/>
    <n v="8304"/>
    <n v="73394"/>
    <n v="55"/>
    <m/>
    <n v="61"/>
    <s v="-"/>
    <n v="71"/>
    <n v="74"/>
    <n v="76"/>
    <n v="81"/>
    <n v="82"/>
    <s v="-"/>
    <s v="MH14ME3275"/>
    <s v="SPLENDOR PLUS I3S BS6 FI DRUM SELF"/>
    <d v="2025-02-15T00:00:00"/>
    <n v="36"/>
    <s v="03.04.26"/>
    <s v="KAILASH ATKARI"/>
    <s v="-"/>
    <m/>
    <m/>
    <m/>
    <m/>
    <m/>
    <m/>
    <m/>
    <m/>
    <m/>
    <m/>
    <m/>
    <m/>
    <m/>
    <m/>
    <m/>
    <m/>
    <m/>
    <m/>
    <m/>
    <m/>
    <m/>
    <m/>
    <m/>
    <m/>
    <n v="1"/>
    <m/>
    <m/>
    <m/>
    <m/>
    <m/>
    <m/>
    <m/>
    <m/>
    <m/>
    <m/>
    <m/>
    <m/>
    <m/>
    <m/>
    <m/>
    <m/>
    <m/>
    <m/>
    <m/>
    <m/>
    <m/>
    <m/>
    <m/>
    <m/>
    <m/>
    <m/>
    <m/>
    <m/>
    <m/>
    <m/>
    <m/>
    <m/>
    <m/>
    <m/>
    <m/>
    <m/>
    <m/>
    <m/>
    <m/>
    <m/>
    <m/>
    <m/>
    <m/>
    <m/>
    <m/>
    <m/>
    <m/>
    <m/>
    <m/>
    <m/>
    <m/>
    <m/>
    <m/>
    <m/>
    <m/>
    <m/>
    <m/>
    <m/>
    <m/>
    <m/>
    <m/>
    <m/>
    <m/>
    <m/>
    <m/>
    <m/>
    <m/>
    <m/>
    <n v="1"/>
  </r>
  <r>
    <n v="465508370"/>
    <s v="YUVRAJ BABAN WAGHMARE"/>
    <s v="ONLINE"/>
    <s v="20.04.26"/>
    <n v="8000"/>
    <m/>
    <m/>
    <m/>
    <n v="3807"/>
    <n v="3807"/>
    <x v="2"/>
    <s v="RB"/>
    <x v="1"/>
    <x v="9"/>
    <n v="73390"/>
    <n v="0"/>
    <n v="0"/>
    <n v="1324"/>
    <s v="-"/>
    <s v="-"/>
    <s v="-"/>
    <s v="-"/>
    <s v="RB"/>
    <s v="PAID"/>
    <s v="-"/>
    <s v="-"/>
    <m/>
    <m/>
    <m/>
    <m/>
    <m/>
    <m/>
    <s v="LOHEGAON"/>
    <m/>
    <m/>
    <m/>
    <m/>
    <n v="73390"/>
    <n v="27"/>
    <m/>
    <s v="-"/>
    <s v="-"/>
    <e v="#N/A"/>
    <e v="#N/A"/>
    <e v="#N/A"/>
    <e v="#N/A"/>
    <e v="#N/A"/>
    <s v="-"/>
    <s v="MH12XU8911"/>
    <s v="HONDA ACTIVA 125 DISC 2B"/>
    <d v="2025-02-15T00:00:00"/>
    <n v="36"/>
    <s v="11.04.26"/>
    <s v="VIJAY NIKAM"/>
    <s v="-"/>
    <m/>
    <m/>
    <m/>
    <m/>
    <m/>
    <m/>
    <m/>
    <m/>
    <m/>
    <m/>
    <m/>
    <m/>
    <m/>
    <m/>
    <m/>
    <m/>
    <m/>
    <m/>
    <m/>
    <m/>
    <m/>
    <m/>
    <m/>
    <m/>
    <m/>
    <m/>
    <m/>
    <m/>
    <m/>
    <m/>
    <m/>
    <m/>
    <m/>
    <m/>
    <m/>
    <m/>
    <m/>
    <m/>
    <m/>
    <m/>
    <m/>
    <m/>
    <m/>
    <m/>
    <m/>
    <m/>
    <m/>
    <m/>
    <m/>
    <m/>
    <m/>
    <m/>
    <m/>
    <m/>
    <m/>
    <m/>
    <m/>
    <n v="1"/>
    <m/>
    <m/>
    <m/>
    <m/>
    <m/>
    <m/>
    <m/>
    <m/>
    <m/>
    <m/>
    <m/>
    <m/>
    <m/>
    <m/>
    <m/>
    <m/>
    <m/>
    <m/>
    <m/>
    <m/>
    <m/>
    <m/>
    <m/>
    <m/>
    <m/>
    <m/>
    <m/>
    <m/>
    <m/>
    <m/>
    <m/>
    <m/>
    <m/>
    <m/>
    <m/>
    <n v="1"/>
  </r>
  <r>
    <n v="464738848"/>
    <s v="SARIKA DATTATRAY BHONDAVE"/>
    <s v="ONLINE"/>
    <s v="23.04.26"/>
    <n v="4100"/>
    <m/>
    <m/>
    <m/>
    <n v="3993"/>
    <n v="3256.2"/>
    <x v="2"/>
    <s v="STABLE"/>
    <x v="1"/>
    <x v="12"/>
    <n v="73049"/>
    <n v="81"/>
    <n v="0"/>
    <n v="4050"/>
    <s v="-"/>
    <s v="-"/>
    <s v="-"/>
    <s v="-"/>
    <s v="STABLE"/>
    <s v="PAID"/>
    <s v="-"/>
    <s v="-"/>
    <m/>
    <m/>
    <m/>
    <m/>
    <m/>
    <m/>
    <s v="NERE"/>
    <m/>
    <m/>
    <m/>
    <n v="7387.2"/>
    <n v="73049"/>
    <n v="27"/>
    <m/>
    <n v="33"/>
    <s v="-"/>
    <n v="43"/>
    <n v="46"/>
    <n v="48"/>
    <n v="22"/>
    <n v="23"/>
    <s v="-"/>
    <s v="MH12XP5549"/>
    <s v="TVS JUPITER 110 DRUM ALLOY OBDIIA"/>
    <d v="2024-11-21T00:00:00"/>
    <n v="36"/>
    <s v="03.04.26"/>
    <s v="KAILASH ATKARI"/>
    <s v="-"/>
    <m/>
    <m/>
    <m/>
    <m/>
    <m/>
    <m/>
    <m/>
    <m/>
    <m/>
    <n v="1"/>
    <m/>
    <m/>
    <m/>
    <m/>
    <m/>
    <m/>
    <m/>
    <m/>
    <m/>
    <m/>
    <m/>
    <m/>
    <m/>
    <m/>
    <m/>
    <m/>
    <m/>
    <m/>
    <m/>
    <m/>
    <m/>
    <m/>
    <m/>
    <m/>
    <m/>
    <m/>
    <m/>
    <m/>
    <m/>
    <m/>
    <m/>
    <m/>
    <m/>
    <m/>
    <m/>
    <n v="1"/>
    <m/>
    <m/>
    <m/>
    <m/>
    <m/>
    <m/>
    <m/>
    <m/>
    <m/>
    <m/>
    <m/>
    <m/>
    <m/>
    <m/>
    <m/>
    <m/>
    <m/>
    <m/>
    <m/>
    <m/>
    <m/>
    <m/>
    <m/>
    <m/>
    <m/>
    <m/>
    <m/>
    <m/>
    <m/>
    <m/>
    <m/>
    <m/>
    <m/>
    <m/>
    <m/>
    <m/>
    <m/>
    <m/>
    <m/>
    <m/>
    <m/>
    <m/>
    <m/>
    <m/>
    <m/>
    <m/>
    <m/>
    <n v="2"/>
  </r>
  <r>
    <n v="465689807"/>
    <s v="BHARAT DNYANOBA RASAL"/>
    <m/>
    <m/>
    <m/>
    <m/>
    <m/>
    <m/>
    <n v="3619"/>
    <n v="2619"/>
    <x v="2"/>
    <s v="FLOW"/>
    <x v="0"/>
    <x v="2"/>
    <n v="72776"/>
    <n v="2"/>
    <n v="0"/>
    <n v="450"/>
    <s v="-"/>
    <s v="-"/>
    <s v="-"/>
    <s v="-"/>
    <s v="FLOW"/>
    <s v="-"/>
    <s v="-"/>
    <s v="-"/>
    <m/>
    <m/>
    <m/>
    <m/>
    <m/>
    <m/>
    <s v="SINHAGAD ROAD"/>
    <m/>
    <m/>
    <m/>
    <m/>
    <n v="72776"/>
    <n v="27"/>
    <m/>
    <s v="-"/>
    <s v="-"/>
    <n v="43"/>
    <n v="46"/>
    <n v="48"/>
    <n v="53"/>
    <n v="54"/>
    <s v="-"/>
    <s v="MH22BG0210"/>
    <s v="SPLENDOR PLUS DRS CAST FI BLACK"/>
    <d v="2025-03-12T00:00:00"/>
    <n v="36"/>
    <s v="11.04.26"/>
    <s v="VIJAY NIKAM"/>
    <s v="-"/>
    <m/>
    <m/>
    <m/>
    <m/>
    <m/>
    <m/>
    <m/>
    <m/>
    <m/>
    <m/>
    <m/>
    <m/>
    <m/>
    <m/>
    <m/>
    <m/>
    <m/>
    <m/>
    <m/>
    <m/>
    <m/>
    <m/>
    <m/>
    <m/>
    <m/>
    <m/>
    <m/>
    <m/>
    <m/>
    <m/>
    <m/>
    <m/>
    <m/>
    <m/>
    <m/>
    <m/>
    <m/>
    <m/>
    <m/>
    <m/>
    <m/>
    <m/>
    <m/>
    <m/>
    <m/>
    <m/>
    <m/>
    <m/>
    <m/>
    <m/>
    <m/>
    <m/>
    <m/>
    <m/>
    <m/>
    <m/>
    <m/>
    <n v="1"/>
    <m/>
    <m/>
    <m/>
    <m/>
    <m/>
    <m/>
    <m/>
    <m/>
    <m/>
    <m/>
    <m/>
    <m/>
    <m/>
    <m/>
    <m/>
    <m/>
    <m/>
    <m/>
    <m/>
    <m/>
    <m/>
    <m/>
    <m/>
    <m/>
    <m/>
    <m/>
    <m/>
    <m/>
    <m/>
    <m/>
    <m/>
    <m/>
    <m/>
    <m/>
    <m/>
    <n v="1"/>
  </r>
  <r>
    <n v="460139116"/>
    <s v="GURU SUHAS GAIKWAD"/>
    <m/>
    <m/>
    <m/>
    <n v="30"/>
    <m/>
    <m/>
    <n v="4186"/>
    <n v="4186"/>
    <x v="2"/>
    <s v="FLOW"/>
    <x v="0"/>
    <x v="9"/>
    <n v="72754.460000000006"/>
    <n v="23"/>
    <n v="0"/>
    <n v="5089"/>
    <s v="-"/>
    <s v="-"/>
    <s v="-"/>
    <s v="-"/>
    <s v="STABLE"/>
    <s v="-"/>
    <s v="-"/>
    <s v="-"/>
    <m/>
    <m/>
    <m/>
    <m/>
    <m/>
    <m/>
    <s v="YERWADA"/>
    <m/>
    <m/>
    <m/>
    <n v="9298"/>
    <n v="72754.460000000006"/>
    <n v="27"/>
    <m/>
    <n v="33"/>
    <s v="-"/>
    <n v="43"/>
    <n v="46"/>
    <n v="48"/>
    <n v="53"/>
    <n v="54"/>
    <s v="-"/>
    <s v="MH12WB0883"/>
    <s v="XPULSE 200 4V"/>
    <d v="2023-10-16T00:00:00"/>
    <n v="48"/>
    <s v="03.04.26"/>
    <s v="VIJAY NIKAM"/>
    <s v="-"/>
    <m/>
    <m/>
    <m/>
    <m/>
    <m/>
    <m/>
    <m/>
    <m/>
    <m/>
    <n v="1"/>
    <m/>
    <m/>
    <m/>
    <m/>
    <m/>
    <m/>
    <m/>
    <m/>
    <m/>
    <m/>
    <m/>
    <m/>
    <m/>
    <m/>
    <m/>
    <m/>
    <m/>
    <m/>
    <m/>
    <m/>
    <m/>
    <m/>
    <m/>
    <m/>
    <m/>
    <m/>
    <m/>
    <m/>
    <m/>
    <m/>
    <m/>
    <m/>
    <m/>
    <m/>
    <m/>
    <m/>
    <m/>
    <m/>
    <m/>
    <m/>
    <m/>
    <m/>
    <m/>
    <m/>
    <m/>
    <m/>
    <m/>
    <m/>
    <m/>
    <m/>
    <m/>
    <m/>
    <m/>
    <m/>
    <m/>
    <m/>
    <m/>
    <m/>
    <m/>
    <m/>
    <m/>
    <m/>
    <m/>
    <m/>
    <m/>
    <m/>
    <m/>
    <m/>
    <m/>
    <m/>
    <m/>
    <m/>
    <m/>
    <m/>
    <m/>
    <m/>
    <m/>
    <m/>
    <m/>
    <m/>
    <m/>
    <m/>
    <m/>
    <n v="1"/>
  </r>
  <r>
    <n v="464273873"/>
    <s v="SABA HABIB MULANI"/>
    <s v="ONLINE"/>
    <s v="25.04.26"/>
    <n v="4216"/>
    <m/>
    <s v="DPIC PENDING"/>
    <m/>
    <n v="4216"/>
    <n v="4216"/>
    <x v="2"/>
    <s v="STABLE"/>
    <x v="1"/>
    <x v="11"/>
    <n v="72672"/>
    <n v="106"/>
    <n v="0"/>
    <n v="2700"/>
    <s v="-"/>
    <s v="-"/>
    <s v="-"/>
    <s v="-"/>
    <s v="STABLE"/>
    <s v="PAID"/>
    <s v="-"/>
    <s v="-"/>
    <m/>
    <m/>
    <m/>
    <m/>
    <m/>
    <m/>
    <s v="RAJGURU NAGAR "/>
    <m/>
    <m/>
    <m/>
    <n v="7022"/>
    <n v="72672"/>
    <n v="27"/>
    <m/>
    <n v="33"/>
    <s v="-"/>
    <n v="43"/>
    <n v="46"/>
    <n v="48"/>
    <n v="53"/>
    <n v="54"/>
    <s v="-"/>
    <s v="MH14LW1517"/>
    <s v="BAJAJ CHETAK URBANE 3202"/>
    <d v="2024-10-09T00:00:00"/>
    <n v="36"/>
    <s v="03.04.26"/>
    <s v="KAILASH ATKARI"/>
    <s v="-"/>
    <m/>
    <m/>
    <m/>
    <m/>
    <m/>
    <m/>
    <m/>
    <m/>
    <m/>
    <m/>
    <m/>
    <m/>
    <m/>
    <m/>
    <m/>
    <n v="1"/>
    <m/>
    <m/>
    <m/>
    <m/>
    <m/>
    <m/>
    <m/>
    <m/>
    <n v="1"/>
    <m/>
    <m/>
    <m/>
    <m/>
    <m/>
    <m/>
    <m/>
    <m/>
    <m/>
    <m/>
    <m/>
    <m/>
    <m/>
    <m/>
    <m/>
    <m/>
    <m/>
    <m/>
    <m/>
    <m/>
    <m/>
    <m/>
    <m/>
    <m/>
    <m/>
    <m/>
    <m/>
    <m/>
    <m/>
    <m/>
    <m/>
    <m/>
    <m/>
    <m/>
    <m/>
    <m/>
    <m/>
    <m/>
    <m/>
    <m/>
    <m/>
    <m/>
    <m/>
    <m/>
    <m/>
    <m/>
    <m/>
    <m/>
    <m/>
    <m/>
    <m/>
    <m/>
    <m/>
    <m/>
    <m/>
    <m/>
    <m/>
    <m/>
    <m/>
    <m/>
    <m/>
    <m/>
    <m/>
    <m/>
    <m/>
    <m/>
    <m/>
    <m/>
    <n v="2"/>
  </r>
  <r>
    <n v="464439139"/>
    <s v="AVINASH SAKHARAM MINDE"/>
    <m/>
    <m/>
    <m/>
    <m/>
    <m/>
    <m/>
    <n v="6327"/>
    <n v="29210"/>
    <x v="6"/>
    <s v="FLOW"/>
    <x v="0"/>
    <x v="3"/>
    <n v="72553"/>
    <n v="1552"/>
    <n v="0"/>
    <n v="5400"/>
    <s v="-"/>
    <s v="-"/>
    <s v="-"/>
    <s v="-"/>
    <s v="FLOW"/>
    <s v="-"/>
    <s v="-"/>
    <s v="-"/>
    <m/>
    <m/>
    <m/>
    <m/>
    <m/>
    <m/>
    <s v="AMONDI"/>
    <m/>
    <m/>
    <m/>
    <n v="36162"/>
    <n v="72553"/>
    <n v="147"/>
    <m/>
    <n v="153"/>
    <s v="-"/>
    <n v="163"/>
    <n v="166"/>
    <n v="168"/>
    <n v="173"/>
    <n v="174"/>
    <s v="-"/>
    <s v="MH14LW9790"/>
    <s v="BAJAJ FREEDOM 125 NG04 DISC LED"/>
    <d v="2024-10-25T00:00:00"/>
    <n v="24"/>
    <s v="03.04.26"/>
    <s v="VIJAY NIKAM"/>
    <s v="-"/>
    <m/>
    <m/>
    <m/>
    <m/>
    <m/>
    <m/>
    <m/>
    <m/>
    <m/>
    <m/>
    <m/>
    <m/>
    <m/>
    <m/>
    <m/>
    <m/>
    <m/>
    <m/>
    <m/>
    <m/>
    <m/>
    <n v="1"/>
    <m/>
    <m/>
    <m/>
    <m/>
    <m/>
    <m/>
    <m/>
    <m/>
    <m/>
    <m/>
    <m/>
    <m/>
    <m/>
    <m/>
    <m/>
    <m/>
    <m/>
    <m/>
    <m/>
    <m/>
    <n v="1"/>
    <m/>
    <m/>
    <m/>
    <m/>
    <m/>
    <m/>
    <m/>
    <m/>
    <m/>
    <m/>
    <m/>
    <m/>
    <m/>
    <m/>
    <m/>
    <m/>
    <m/>
    <m/>
    <m/>
    <m/>
    <m/>
    <m/>
    <m/>
    <m/>
    <m/>
    <m/>
    <m/>
    <m/>
    <m/>
    <m/>
    <m/>
    <m/>
    <m/>
    <m/>
    <m/>
    <m/>
    <m/>
    <m/>
    <m/>
    <m/>
    <m/>
    <m/>
    <m/>
    <m/>
    <m/>
    <m/>
    <m/>
    <m/>
    <m/>
    <m/>
    <n v="2"/>
  </r>
  <r>
    <n v="463294972"/>
    <s v="ADITYA SIDDHARTH OVHAL"/>
    <m/>
    <m/>
    <m/>
    <m/>
    <m/>
    <m/>
    <n v="3921"/>
    <n v="23526"/>
    <x v="1"/>
    <s v="FLOW"/>
    <x v="0"/>
    <x v="12"/>
    <n v="72511"/>
    <n v="920"/>
    <n v="0"/>
    <n v="2700"/>
    <s v="-"/>
    <s v="-"/>
    <s v="-"/>
    <s v="-"/>
    <s v="FLOW"/>
    <s v="-"/>
    <s v="-"/>
    <s v="-"/>
    <m/>
    <m/>
    <m/>
    <m/>
    <m/>
    <m/>
    <s v="PIRANGUT "/>
    <m/>
    <m/>
    <m/>
    <n v="27146"/>
    <n v="72511"/>
    <n v="178"/>
    <m/>
    <n v="184"/>
    <s v="-"/>
    <n v="194"/>
    <n v="197"/>
    <n v="199"/>
    <n v="204"/>
    <n v="205"/>
    <s v="-"/>
    <s v="MH12WY5980"/>
    <s v="AMPERE MAGNUS EX"/>
    <d v="2024-06-24T00:00:00"/>
    <n v="36"/>
    <s v="03.04.26"/>
    <s v="KAILASH ATKARI"/>
    <s v="-"/>
    <m/>
    <m/>
    <m/>
    <m/>
    <m/>
    <m/>
    <n v="1"/>
    <m/>
    <m/>
    <m/>
    <m/>
    <m/>
    <m/>
    <m/>
    <m/>
    <m/>
    <m/>
    <m/>
    <m/>
    <m/>
    <m/>
    <m/>
    <m/>
    <m/>
    <m/>
    <m/>
    <m/>
    <m/>
    <m/>
    <m/>
    <m/>
    <m/>
    <m/>
    <m/>
    <m/>
    <m/>
    <m/>
    <m/>
    <m/>
    <m/>
    <m/>
    <m/>
    <m/>
    <m/>
    <m/>
    <m/>
    <m/>
    <m/>
    <m/>
    <m/>
    <m/>
    <m/>
    <m/>
    <m/>
    <m/>
    <m/>
    <m/>
    <m/>
    <m/>
    <m/>
    <m/>
    <m/>
    <m/>
    <m/>
    <m/>
    <m/>
    <m/>
    <m/>
    <m/>
    <m/>
    <m/>
    <m/>
    <m/>
    <m/>
    <m/>
    <m/>
    <m/>
    <m/>
    <m/>
    <m/>
    <m/>
    <m/>
    <m/>
    <m/>
    <m/>
    <m/>
    <m/>
    <m/>
    <m/>
    <m/>
    <m/>
    <m/>
    <m/>
    <n v="1"/>
  </r>
  <r>
    <n v="464137784"/>
    <s v="GANESH NARAYAN DOIPHODE"/>
    <s v="ONLINE"/>
    <s v="30.04.26"/>
    <n v="4209"/>
    <n v="30"/>
    <m/>
    <m/>
    <n v="4209"/>
    <n v="4166"/>
    <x v="2"/>
    <s v="STABLE"/>
    <x v="1"/>
    <x v="2"/>
    <n v="71957"/>
    <n v="84"/>
    <n v="0"/>
    <n v="1800"/>
    <s v="-"/>
    <s v="-"/>
    <s v="-"/>
    <s v="-"/>
    <s v="STABLE"/>
    <s v="PAID"/>
    <s v="-"/>
    <s v="-"/>
    <m/>
    <m/>
    <m/>
    <m/>
    <m/>
    <m/>
    <s v="PARVATI"/>
    <m/>
    <m/>
    <m/>
    <n v="6050"/>
    <n v="71957"/>
    <n v="27"/>
    <m/>
    <n v="33"/>
    <s v="-"/>
    <n v="43"/>
    <n v="46"/>
    <n v="48"/>
    <n v="53"/>
    <n v="54"/>
    <s v="-"/>
    <s v="MH12XF3732"/>
    <s v="SUZUKI BURGMAN STREET BT BSVI"/>
    <d v="2024-09-28T00:00:00"/>
    <n v="36"/>
    <s v="03.04.26"/>
    <s v="VIJAY NIKAM"/>
    <s v="-"/>
    <m/>
    <m/>
    <m/>
    <m/>
    <m/>
    <m/>
    <m/>
    <m/>
    <m/>
    <m/>
    <m/>
    <m/>
    <m/>
    <m/>
    <m/>
    <m/>
    <m/>
    <m/>
    <n v="1"/>
    <m/>
    <m/>
    <m/>
    <m/>
    <m/>
    <m/>
    <m/>
    <m/>
    <m/>
    <m/>
    <m/>
    <m/>
    <m/>
    <m/>
    <m/>
    <m/>
    <m/>
    <m/>
    <m/>
    <m/>
    <m/>
    <m/>
    <m/>
    <m/>
    <m/>
    <m/>
    <m/>
    <m/>
    <m/>
    <m/>
    <m/>
    <m/>
    <n v="1"/>
    <m/>
    <m/>
    <m/>
    <m/>
    <m/>
    <m/>
    <m/>
    <m/>
    <m/>
    <m/>
    <m/>
    <m/>
    <m/>
    <m/>
    <m/>
    <m/>
    <m/>
    <m/>
    <m/>
    <m/>
    <m/>
    <m/>
    <m/>
    <m/>
    <m/>
    <m/>
    <m/>
    <m/>
    <m/>
    <m/>
    <m/>
    <m/>
    <m/>
    <m/>
    <m/>
    <m/>
    <m/>
    <m/>
    <m/>
    <m/>
    <m/>
    <n v="2"/>
  </r>
  <r>
    <n v="464551591"/>
    <s v="SADDAM BASHA MUJAVAR"/>
    <s v="COLLECT"/>
    <s v="30.04.26"/>
    <n v="4150"/>
    <n v="30"/>
    <m/>
    <m/>
    <n v="4046"/>
    <n v="3495"/>
    <x v="2"/>
    <s v="STABLE"/>
    <x v="1"/>
    <x v="9"/>
    <n v="71875"/>
    <n v="92"/>
    <n v="0"/>
    <n v="1350"/>
    <s v="-"/>
    <s v="-"/>
    <s v="-"/>
    <s v="-"/>
    <s v="STABLE"/>
    <s v="PAID"/>
    <s v="-"/>
    <s v="-"/>
    <m/>
    <m/>
    <m/>
    <m/>
    <m/>
    <m/>
    <s v="LOHEGAON"/>
    <m/>
    <m/>
    <m/>
    <n v="4937"/>
    <n v="71875"/>
    <n v="27"/>
    <m/>
    <n v="33"/>
    <s v="-"/>
    <n v="43"/>
    <n v="46"/>
    <n v="48"/>
    <n v="53"/>
    <n v="54"/>
    <s v="-"/>
    <s v="MH12XP1980"/>
    <s v="HONDA ACTIVA 125 DISC BSVI"/>
    <d v="2024-11-04T00:00:00"/>
    <n v="36"/>
    <s v="03.04.26"/>
    <s v="VIJAY NIKAM"/>
    <s v="-"/>
    <m/>
    <m/>
    <m/>
    <m/>
    <m/>
    <m/>
    <m/>
    <m/>
    <m/>
    <m/>
    <m/>
    <m/>
    <m/>
    <m/>
    <m/>
    <m/>
    <m/>
    <m/>
    <n v="1"/>
    <m/>
    <m/>
    <m/>
    <m/>
    <m/>
    <m/>
    <m/>
    <m/>
    <m/>
    <m/>
    <m/>
    <m/>
    <m/>
    <m/>
    <m/>
    <m/>
    <m/>
    <m/>
    <m/>
    <m/>
    <m/>
    <m/>
    <m/>
    <m/>
    <m/>
    <m/>
    <m/>
    <m/>
    <m/>
    <m/>
    <m/>
    <m/>
    <m/>
    <m/>
    <m/>
    <m/>
    <m/>
    <m/>
    <m/>
    <m/>
    <m/>
    <m/>
    <m/>
    <m/>
    <m/>
    <m/>
    <m/>
    <m/>
    <m/>
    <m/>
    <m/>
    <m/>
    <m/>
    <m/>
    <m/>
    <m/>
    <m/>
    <m/>
    <m/>
    <m/>
    <m/>
    <m/>
    <m/>
    <m/>
    <m/>
    <m/>
    <m/>
    <m/>
    <n v="2"/>
    <m/>
    <m/>
    <m/>
    <m/>
    <m/>
    <n v="3"/>
  </r>
  <r>
    <n v="467279658"/>
    <s v="SAIFULLAH"/>
    <m/>
    <m/>
    <m/>
    <m/>
    <m/>
    <m/>
    <n v="4084"/>
    <n v="8168"/>
    <x v="4"/>
    <s v="FLOW"/>
    <x v="0"/>
    <x v="12"/>
    <n v="71794"/>
    <n v="125"/>
    <n v="0"/>
    <n v="1346.84"/>
    <s v="-"/>
    <s v="-"/>
    <s v="-"/>
    <s v="-"/>
    <s v="FLOW"/>
    <s v="-"/>
    <s v="-"/>
    <s v="-"/>
    <m/>
    <m/>
    <m/>
    <m/>
    <m/>
    <m/>
    <s v="JAMBE"/>
    <m/>
    <m/>
    <m/>
    <n v="9639.84"/>
    <n v="71794"/>
    <n v="55"/>
    <m/>
    <n v="61"/>
    <s v="-"/>
    <n v="71"/>
    <n v="74"/>
    <n v="76"/>
    <n v="81"/>
    <n v="82"/>
    <s v="-"/>
    <s v="MH14MX5322"/>
    <s v="SPLENDOR PLUS I3S BS6 FI DRUM SELF"/>
    <d v="2025-11-13T00:00:00"/>
    <n v="24"/>
    <s v="03.04.26"/>
    <s v="KAILASH ATKARI"/>
    <s v="-"/>
    <m/>
    <m/>
    <m/>
    <m/>
    <m/>
    <m/>
    <m/>
    <m/>
    <m/>
    <n v="1"/>
    <m/>
    <m/>
    <m/>
    <m/>
    <m/>
    <m/>
    <m/>
    <m/>
    <m/>
    <m/>
    <m/>
    <m/>
    <m/>
    <m/>
    <m/>
    <m/>
    <m/>
    <m/>
    <m/>
    <m/>
    <m/>
    <m/>
    <m/>
    <m/>
    <m/>
    <m/>
    <m/>
    <m/>
    <m/>
    <m/>
    <m/>
    <m/>
    <m/>
    <m/>
    <m/>
    <m/>
    <m/>
    <m/>
    <m/>
    <m/>
    <m/>
    <m/>
    <m/>
    <m/>
    <m/>
    <m/>
    <m/>
    <m/>
    <m/>
    <m/>
    <m/>
    <m/>
    <m/>
    <m/>
    <m/>
    <m/>
    <m/>
    <m/>
    <m/>
    <m/>
    <m/>
    <m/>
    <m/>
    <m/>
    <m/>
    <m/>
    <m/>
    <m/>
    <m/>
    <m/>
    <m/>
    <m/>
    <m/>
    <m/>
    <m/>
    <m/>
    <m/>
    <m/>
    <m/>
    <m/>
    <m/>
    <m/>
    <m/>
    <n v="1"/>
  </r>
  <r>
    <n v="464419363"/>
    <s v="AZHAR ALTAF SHAIKH"/>
    <m/>
    <m/>
    <m/>
    <m/>
    <m/>
    <m/>
    <n v="4606"/>
    <n v="18424"/>
    <x v="3"/>
    <s v="FLOW"/>
    <x v="0"/>
    <x v="9"/>
    <n v="71520"/>
    <n v="444"/>
    <n v="0"/>
    <n v="1800"/>
    <s v="-"/>
    <s v="-"/>
    <s v="-"/>
    <s v="-"/>
    <s v="FLOW"/>
    <s v="-"/>
    <s v="-"/>
    <s v="-"/>
    <m/>
    <m/>
    <m/>
    <m/>
    <m/>
    <m/>
    <s v="YERWADA"/>
    <m/>
    <m/>
    <m/>
    <n v="20668"/>
    <n v="71520"/>
    <n v="117"/>
    <m/>
    <n v="123"/>
    <s v="-"/>
    <n v="133"/>
    <n v="136"/>
    <n v="138"/>
    <n v="143"/>
    <n v="144"/>
    <s v="-"/>
    <s v="-"/>
    <s v="SUZUKI BURGMAN STREET EX"/>
    <d v="2024-10-23T00:00:00"/>
    <n v="30"/>
    <s v="03.04.26"/>
    <s v="VIJAY NIKAM"/>
    <s v="-"/>
    <m/>
    <m/>
    <m/>
    <m/>
    <m/>
    <m/>
    <m/>
    <m/>
    <m/>
    <n v="1"/>
    <m/>
    <m/>
    <m/>
    <m/>
    <m/>
    <m/>
    <m/>
    <m/>
    <m/>
    <m/>
    <m/>
    <m/>
    <m/>
    <m/>
    <m/>
    <m/>
    <m/>
    <m/>
    <m/>
    <m/>
    <m/>
    <m/>
    <m/>
    <m/>
    <m/>
    <m/>
    <m/>
    <m/>
    <m/>
    <m/>
    <m/>
    <m/>
    <m/>
    <m/>
    <m/>
    <m/>
    <m/>
    <m/>
    <m/>
    <m/>
    <m/>
    <m/>
    <m/>
    <m/>
    <m/>
    <m/>
    <m/>
    <m/>
    <m/>
    <m/>
    <m/>
    <m/>
    <m/>
    <m/>
    <m/>
    <m/>
    <m/>
    <m/>
    <m/>
    <m/>
    <m/>
    <m/>
    <m/>
    <m/>
    <m/>
    <m/>
    <m/>
    <m/>
    <m/>
    <m/>
    <m/>
    <m/>
    <m/>
    <m/>
    <m/>
    <m/>
    <m/>
    <m/>
    <m/>
    <m/>
    <m/>
    <m/>
    <m/>
    <n v="1"/>
  </r>
  <r>
    <n v="464497060"/>
    <s v="RAMESHWAR SHESHRAO DARADE"/>
    <s v="ONLINE"/>
    <s v="10.04.26"/>
    <n v="3855"/>
    <m/>
    <m/>
    <m/>
    <n v="3983"/>
    <n v="3651"/>
    <x v="2"/>
    <s v="STABLE"/>
    <x v="1"/>
    <x v="0"/>
    <n v="70760"/>
    <n v="94"/>
    <n v="0"/>
    <n v="2014"/>
    <s v="-"/>
    <s v="-"/>
    <s v="-"/>
    <s v="-"/>
    <s v="STABLE"/>
    <s v="PAID"/>
    <s v="-"/>
    <s v="-"/>
    <m/>
    <m/>
    <m/>
    <m/>
    <m/>
    <m/>
    <s v="LONAVALA"/>
    <m/>
    <m/>
    <m/>
    <n v="5759"/>
    <n v="70760"/>
    <n v="27"/>
    <m/>
    <n v="33"/>
    <s v="-"/>
    <n v="12"/>
    <n v="15"/>
    <n v="17"/>
    <n v="22"/>
    <n v="23"/>
    <s v="-"/>
    <s v="MH22BF2078"/>
    <s v="HONDA SHINE DRUM BSVI"/>
    <d v="2024-10-30T00:00:00"/>
    <n v="36"/>
    <s v="03.04.26"/>
    <s v="VIJAY NIKAM"/>
    <s v="-"/>
    <m/>
    <m/>
    <m/>
    <m/>
    <m/>
    <m/>
    <m/>
    <m/>
    <m/>
    <m/>
    <m/>
    <m/>
    <m/>
    <m/>
    <m/>
    <m/>
    <m/>
    <m/>
    <n v="1"/>
    <m/>
    <m/>
    <m/>
    <m/>
    <m/>
    <m/>
    <m/>
    <m/>
    <n v="1"/>
    <m/>
    <m/>
    <m/>
    <m/>
    <m/>
    <m/>
    <m/>
    <m/>
    <m/>
    <m/>
    <m/>
    <m/>
    <m/>
    <m/>
    <m/>
    <m/>
    <m/>
    <m/>
    <m/>
    <m/>
    <m/>
    <m/>
    <m/>
    <m/>
    <m/>
    <m/>
    <m/>
    <m/>
    <m/>
    <m/>
    <m/>
    <m/>
    <m/>
    <m/>
    <m/>
    <m/>
    <m/>
    <m/>
    <m/>
    <m/>
    <m/>
    <m/>
    <m/>
    <m/>
    <m/>
    <m/>
    <m/>
    <m/>
    <m/>
    <m/>
    <m/>
    <m/>
    <m/>
    <m/>
    <m/>
    <m/>
    <m/>
    <m/>
    <m/>
    <m/>
    <m/>
    <m/>
    <m/>
    <m/>
    <m/>
    <n v="2"/>
  </r>
  <r>
    <n v="463265509"/>
    <s v="VIKAS NARESH JADHAV"/>
    <s v="ONLINE"/>
    <s v="28.04.26"/>
    <n v="4750"/>
    <m/>
    <m/>
    <m/>
    <n v="4731"/>
    <n v="4660"/>
    <x v="2"/>
    <s v="STABLE"/>
    <x v="1"/>
    <x v="14"/>
    <n v="70652"/>
    <n v="63"/>
    <n v="0"/>
    <n v="900"/>
    <s v="-"/>
    <s v="-"/>
    <s v="-"/>
    <s v="-"/>
    <s v="STABLE"/>
    <s v="PAID"/>
    <s v="-"/>
    <s v="-"/>
    <m/>
    <m/>
    <m/>
    <m/>
    <m/>
    <m/>
    <s v="JAMBHUL WADI"/>
    <m/>
    <m/>
    <m/>
    <n v="5623"/>
    <n v="70652"/>
    <n v="27"/>
    <m/>
    <n v="33"/>
    <s v="-"/>
    <n v="43"/>
    <n v="46"/>
    <n v="48"/>
    <n v="53"/>
    <n v="54"/>
    <s v="-"/>
    <s v="MH14LR2229"/>
    <s v="BAJAJ PULSAR NS 125 UG"/>
    <d v="2024-06-21T00:00:00"/>
    <n v="36"/>
    <s v="03.04.26"/>
    <s v="VIJAY NIKAM"/>
    <s v="-"/>
    <m/>
    <m/>
    <m/>
    <m/>
    <m/>
    <m/>
    <n v="1"/>
    <m/>
    <m/>
    <m/>
    <m/>
    <m/>
    <m/>
    <m/>
    <m/>
    <m/>
    <m/>
    <m/>
    <m/>
    <m/>
    <m/>
    <m/>
    <m/>
    <m/>
    <m/>
    <m/>
    <m/>
    <m/>
    <m/>
    <m/>
    <m/>
    <m/>
    <m/>
    <m/>
    <m/>
    <m/>
    <m/>
    <m/>
    <m/>
    <m/>
    <m/>
    <m/>
    <n v="1"/>
    <m/>
    <m/>
    <m/>
    <m/>
    <m/>
    <m/>
    <m/>
    <m/>
    <m/>
    <m/>
    <m/>
    <m/>
    <m/>
    <m/>
    <m/>
    <m/>
    <m/>
    <m/>
    <m/>
    <m/>
    <m/>
    <m/>
    <m/>
    <m/>
    <m/>
    <m/>
    <m/>
    <m/>
    <m/>
    <m/>
    <m/>
    <m/>
    <m/>
    <m/>
    <m/>
    <n v="1"/>
    <m/>
    <m/>
    <m/>
    <m/>
    <m/>
    <n v="2"/>
    <m/>
    <m/>
    <m/>
    <m/>
    <m/>
    <m/>
    <m/>
    <m/>
    <n v="5"/>
  </r>
  <r>
    <n v="460502421"/>
    <s v="NITAL TARASING PATIL"/>
    <s v="ONLINE"/>
    <s v="03.04.26"/>
    <n v="8187"/>
    <m/>
    <m/>
    <s v="CBC COLL"/>
    <n v="8278"/>
    <n v="8187"/>
    <x v="2"/>
    <s v="RB"/>
    <x v="1"/>
    <x v="1"/>
    <n v="70546.880000000005"/>
    <n v="91"/>
    <n v="3598"/>
    <n v="3598"/>
    <s v="-"/>
    <s v="-"/>
    <s v="-"/>
    <s v="-"/>
    <s v="RB"/>
    <s v="PAID"/>
    <s v="-"/>
    <s v="-"/>
    <m/>
    <m/>
    <m/>
    <m/>
    <m/>
    <m/>
    <s v="YAMUNA NAGAR"/>
    <m/>
    <m/>
    <m/>
    <n v="11876"/>
    <n v="70546.880000000005"/>
    <n v="27"/>
    <m/>
    <n v="0"/>
    <s v="-"/>
    <e v="#N/A"/>
    <e v="#N/A"/>
    <e v="#N/A"/>
    <e v="#N/A"/>
    <e v="#N/A"/>
    <s v="-"/>
    <s v="MH14LD6181"/>
    <s v="CLASSIC 350 DARK STEALTH BLACK"/>
    <d v="2023-11-06T00:00:00"/>
    <n v="36"/>
    <s v="03.04.26"/>
    <s v="KAILASH ATKARI"/>
    <s v="-"/>
    <m/>
    <m/>
    <m/>
    <m/>
    <m/>
    <m/>
    <n v="1"/>
    <m/>
    <m/>
    <m/>
    <m/>
    <m/>
    <m/>
    <m/>
    <m/>
    <m/>
    <m/>
    <m/>
    <m/>
    <m/>
    <m/>
    <m/>
    <m/>
    <m/>
    <m/>
    <m/>
    <m/>
    <m/>
    <m/>
    <m/>
    <m/>
    <m/>
    <m/>
    <m/>
    <m/>
    <m/>
    <m/>
    <m/>
    <m/>
    <m/>
    <m/>
    <m/>
    <m/>
    <m/>
    <m/>
    <m/>
    <m/>
    <m/>
    <m/>
    <m/>
    <m/>
    <m/>
    <m/>
    <m/>
    <m/>
    <m/>
    <m/>
    <m/>
    <m/>
    <m/>
    <m/>
    <m/>
    <m/>
    <m/>
    <m/>
    <m/>
    <m/>
    <m/>
    <m/>
    <m/>
    <m/>
    <m/>
    <m/>
    <m/>
    <m/>
    <m/>
    <m/>
    <m/>
    <m/>
    <m/>
    <m/>
    <m/>
    <m/>
    <m/>
    <m/>
    <m/>
    <m/>
    <m/>
    <m/>
    <m/>
    <m/>
    <m/>
    <m/>
    <n v="1"/>
  </r>
  <r>
    <n v="465057575"/>
    <s v="SUMIT SANDIP DOKE"/>
    <m/>
    <m/>
    <m/>
    <m/>
    <m/>
    <m/>
    <n v="3803"/>
    <n v="0"/>
    <x v="0"/>
    <s v="FLOW"/>
    <x v="0"/>
    <x v="10"/>
    <n v="70508"/>
    <n v="3"/>
    <n v="0"/>
    <n v="450"/>
    <s v="-"/>
    <s v="-"/>
    <s v="-"/>
    <s v="-"/>
    <s v="STABLE"/>
    <s v="-"/>
    <s v="-"/>
    <s v="-"/>
    <m/>
    <m/>
    <m/>
    <m/>
    <m/>
    <m/>
    <m/>
    <m/>
    <m/>
    <m/>
    <n v="0"/>
    <n v="70508"/>
    <n v="1"/>
    <m/>
    <m/>
    <m/>
    <m/>
    <e v="#N/A"/>
    <e v="#N/A"/>
    <e v="#N/A"/>
    <e v="#N/A"/>
    <s v="-"/>
    <s v="MH14MB4799"/>
    <n v="90804"/>
    <d v="2024-12-27T00:00:00"/>
    <n v="36"/>
    <s v="17.04.26"/>
    <m/>
    <s v="-"/>
    <m/>
    <m/>
    <m/>
    <m/>
    <m/>
    <m/>
    <m/>
    <m/>
    <m/>
    <m/>
    <m/>
    <m/>
    <m/>
    <m/>
    <m/>
    <m/>
    <m/>
    <m/>
    <m/>
    <m/>
    <m/>
    <m/>
    <m/>
    <m/>
    <m/>
    <m/>
    <m/>
    <m/>
    <m/>
    <m/>
    <m/>
    <m/>
    <m/>
    <m/>
    <m/>
    <m/>
    <m/>
    <m/>
    <m/>
    <m/>
    <m/>
    <m/>
    <m/>
    <m/>
    <m/>
    <m/>
    <m/>
    <m/>
    <m/>
    <m/>
    <m/>
    <m/>
    <m/>
    <m/>
    <m/>
    <m/>
    <m/>
    <m/>
    <m/>
    <m/>
    <m/>
    <m/>
    <m/>
    <m/>
    <m/>
    <m/>
    <m/>
    <m/>
    <m/>
    <m/>
    <m/>
    <m/>
    <m/>
    <m/>
    <m/>
    <m/>
    <m/>
    <m/>
    <m/>
    <m/>
    <m/>
    <m/>
    <m/>
    <m/>
    <m/>
    <m/>
    <m/>
    <m/>
    <m/>
    <m/>
    <m/>
    <m/>
    <m/>
    <n v="0"/>
  </r>
  <r>
    <n v="464239808"/>
    <s v="RAHUL KUMAR"/>
    <s v="ONLINE"/>
    <s v="20.04.26"/>
    <n v="4200"/>
    <m/>
    <m/>
    <m/>
    <n v="4071"/>
    <n v="3854"/>
    <x v="2"/>
    <s v="STABLE"/>
    <x v="1"/>
    <x v="9"/>
    <n v="70481"/>
    <n v="80"/>
    <n v="0"/>
    <n v="3310"/>
    <s v="-"/>
    <s v="-"/>
    <s v="-"/>
    <s v="-"/>
    <s v="STABLE"/>
    <s v="PAID"/>
    <s v="-"/>
    <s v="-"/>
    <m/>
    <m/>
    <m/>
    <m/>
    <m/>
    <m/>
    <s v="LOHEGAON"/>
    <m/>
    <m/>
    <m/>
    <m/>
    <n v="70481"/>
    <n v="27"/>
    <m/>
    <s v="-"/>
    <s v="-"/>
    <n v="43"/>
    <n v="15"/>
    <n v="17"/>
    <n v="22"/>
    <n v="23"/>
    <s v="-"/>
    <s v="MH12XG4452"/>
    <s v="TVS NTORQ 125 RACE XP"/>
    <d v="2024-10-07T00:00:00"/>
    <n v="36"/>
    <s v="11.04.26"/>
    <s v="VIJAY NIKAM"/>
    <s v="-"/>
    <m/>
    <m/>
    <m/>
    <m/>
    <m/>
    <m/>
    <m/>
    <m/>
    <m/>
    <m/>
    <m/>
    <m/>
    <m/>
    <m/>
    <m/>
    <m/>
    <m/>
    <m/>
    <m/>
    <m/>
    <m/>
    <m/>
    <m/>
    <m/>
    <m/>
    <m/>
    <m/>
    <m/>
    <m/>
    <m/>
    <m/>
    <m/>
    <m/>
    <m/>
    <m/>
    <m/>
    <m/>
    <m/>
    <m/>
    <m/>
    <m/>
    <m/>
    <m/>
    <m/>
    <m/>
    <n v="1"/>
    <m/>
    <m/>
    <m/>
    <m/>
    <m/>
    <m/>
    <m/>
    <m/>
    <m/>
    <m/>
    <m/>
    <m/>
    <m/>
    <m/>
    <m/>
    <m/>
    <m/>
    <m/>
    <m/>
    <m/>
    <m/>
    <m/>
    <m/>
    <m/>
    <m/>
    <m/>
    <m/>
    <m/>
    <m/>
    <m/>
    <m/>
    <m/>
    <m/>
    <m/>
    <m/>
    <m/>
    <m/>
    <m/>
    <m/>
    <m/>
    <m/>
    <m/>
    <m/>
    <m/>
    <m/>
    <m/>
    <m/>
    <n v="1"/>
  </r>
  <r>
    <n v="466129754"/>
    <s v="SANDESH BALU NEHARKAR"/>
    <s v="ONLINE"/>
    <s v="30.04.26"/>
    <n v="4671"/>
    <n v="30"/>
    <m/>
    <m/>
    <n v="3348"/>
    <n v="1117"/>
    <x v="2"/>
    <s v="RB"/>
    <x v="1"/>
    <x v="10"/>
    <n v="70217"/>
    <n v="75"/>
    <n v="0"/>
    <n v="3150"/>
    <s v="-"/>
    <s v="-"/>
    <s v="-"/>
    <s v="-"/>
    <s v="STABLE"/>
    <s v="PAID"/>
    <s v="-"/>
    <s v="-"/>
    <m/>
    <m/>
    <m/>
    <m/>
    <m/>
    <m/>
    <s v="NARAYAN GAON"/>
    <m/>
    <m/>
    <m/>
    <n v="4342"/>
    <n v="70217"/>
    <n v="27"/>
    <m/>
    <n v="33"/>
    <s v="-"/>
    <n v="43"/>
    <n v="46"/>
    <n v="48"/>
    <n v="53"/>
    <n v="54"/>
    <s v="-"/>
    <s v="MH14MK0378"/>
    <s v="SPLENDOR PLUS I3S BS6 FI DRUM SELF"/>
    <d v="2025-05-15T00:00:00"/>
    <n v="36"/>
    <s v="03.04.26"/>
    <s v="KAILASH ATKARI"/>
    <s v="-"/>
    <m/>
    <m/>
    <m/>
    <m/>
    <m/>
    <m/>
    <m/>
    <m/>
    <m/>
    <m/>
    <m/>
    <m/>
    <n v="1"/>
    <m/>
    <m/>
    <m/>
    <m/>
    <m/>
    <m/>
    <m/>
    <m/>
    <m/>
    <m/>
    <m/>
    <m/>
    <m/>
    <m/>
    <m/>
    <m/>
    <m/>
    <m/>
    <m/>
    <m/>
    <m/>
    <m/>
    <m/>
    <m/>
    <m/>
    <m/>
    <m/>
    <m/>
    <m/>
    <m/>
    <m/>
    <m/>
    <m/>
    <m/>
    <m/>
    <m/>
    <m/>
    <m/>
    <m/>
    <m/>
    <m/>
    <m/>
    <m/>
    <m/>
    <m/>
    <m/>
    <m/>
    <m/>
    <m/>
    <m/>
    <m/>
    <m/>
    <m/>
    <m/>
    <m/>
    <m/>
    <m/>
    <m/>
    <m/>
    <m/>
    <m/>
    <m/>
    <m/>
    <m/>
    <m/>
    <m/>
    <m/>
    <m/>
    <m/>
    <m/>
    <m/>
    <m/>
    <m/>
    <m/>
    <m/>
    <m/>
    <m/>
    <m/>
    <m/>
    <m/>
    <n v="1"/>
  </r>
  <r>
    <n v="463536873"/>
    <s v="CHINMAY SACHIN PATHAK"/>
    <s v="COLLECT"/>
    <s v="27.04.26"/>
    <n v="2200"/>
    <m/>
    <m/>
    <m/>
    <n v="2988"/>
    <n v="2126.9899999999998"/>
    <x v="2"/>
    <s v="STABLE"/>
    <x v="1"/>
    <x v="15"/>
    <n v="70105"/>
    <n v="67"/>
    <n v="0"/>
    <n v="3150"/>
    <s v="-"/>
    <s v="-"/>
    <s v="-"/>
    <s v="-"/>
    <s v="STABLE"/>
    <s v="PAID"/>
    <s v="-"/>
    <s v="-"/>
    <m/>
    <m/>
    <m/>
    <m/>
    <m/>
    <m/>
    <s v="KASBA PETH"/>
    <m/>
    <m/>
    <m/>
    <n v="5343.99"/>
    <n v="70105"/>
    <n v="27"/>
    <m/>
    <n v="33"/>
    <s v="-"/>
    <n v="43"/>
    <n v="46"/>
    <n v="48"/>
    <n v="53"/>
    <n v="54"/>
    <s v="-"/>
    <s v="MH12XB4987"/>
    <s v="SPLENDOR PLUS I3S DRSC FI"/>
    <d v="2024-07-22T00:00:00"/>
    <n v="48"/>
    <s v="03.04.26"/>
    <s v="VIJAY NIKAM"/>
    <s v="-"/>
    <m/>
    <m/>
    <m/>
    <m/>
    <m/>
    <m/>
    <m/>
    <m/>
    <m/>
    <m/>
    <m/>
    <m/>
    <m/>
    <m/>
    <m/>
    <m/>
    <m/>
    <m/>
    <n v="1"/>
    <m/>
    <m/>
    <m/>
    <m/>
    <m/>
    <m/>
    <m/>
    <m/>
    <m/>
    <m/>
    <m/>
    <m/>
    <m/>
    <m/>
    <m/>
    <m/>
    <m/>
    <m/>
    <m/>
    <m/>
    <m/>
    <m/>
    <m/>
    <m/>
    <m/>
    <m/>
    <m/>
    <m/>
    <m/>
    <m/>
    <m/>
    <m/>
    <n v="1"/>
    <m/>
    <m/>
    <m/>
    <m/>
    <m/>
    <m/>
    <m/>
    <m/>
    <m/>
    <m/>
    <m/>
    <m/>
    <m/>
    <m/>
    <m/>
    <m/>
    <m/>
    <m/>
    <m/>
    <m/>
    <m/>
    <m/>
    <m/>
    <m/>
    <m/>
    <m/>
    <n v="2"/>
    <m/>
    <m/>
    <m/>
    <m/>
    <m/>
    <m/>
    <m/>
    <m/>
    <m/>
    <m/>
    <m/>
    <m/>
    <m/>
    <m/>
    <n v="4"/>
  </r>
  <r>
    <n v="9049624"/>
    <s v="ABUBAKAR CHAND SHAIKH"/>
    <m/>
    <m/>
    <m/>
    <m/>
    <m/>
    <m/>
    <n v="5873"/>
    <n v="28523.19"/>
    <x v="6"/>
    <s v="FLOW"/>
    <x v="0"/>
    <x v="2"/>
    <n v="69713.45"/>
    <n v="1904"/>
    <n v="0"/>
    <n v="5400"/>
    <s v="-"/>
    <s v="-"/>
    <s v="-"/>
    <s v="-"/>
    <s v="FLOW"/>
    <s v="-"/>
    <s v="-"/>
    <s v="-"/>
    <m/>
    <m/>
    <m/>
    <m/>
    <m/>
    <m/>
    <s v="YEVLEWADI"/>
    <m/>
    <m/>
    <m/>
    <n v="35827.19"/>
    <n v="69713.45"/>
    <n v="147"/>
    <m/>
    <n v="153"/>
    <s v="-"/>
    <n v="163"/>
    <n v="166"/>
    <n v="168"/>
    <n v="173"/>
    <n v="174"/>
    <s v="-"/>
    <s v="MH12SW8616"/>
    <s v="BAJAJ KTM RC 200"/>
    <d v="2020-11-11T00:00:00"/>
    <n v="72"/>
    <s v="03.04.26"/>
    <s v="VIJAY NIKAM"/>
    <s v="-"/>
    <m/>
    <m/>
    <m/>
    <m/>
    <m/>
    <m/>
    <m/>
    <m/>
    <m/>
    <m/>
    <m/>
    <m/>
    <m/>
    <m/>
    <m/>
    <m/>
    <m/>
    <m/>
    <n v="1"/>
    <m/>
    <m/>
    <m/>
    <m/>
    <m/>
    <m/>
    <m/>
    <m/>
    <m/>
    <m/>
    <m/>
    <m/>
    <m/>
    <m/>
    <m/>
    <m/>
    <m/>
    <m/>
    <m/>
    <m/>
    <m/>
    <m/>
    <m/>
    <m/>
    <m/>
    <m/>
    <m/>
    <m/>
    <m/>
    <m/>
    <m/>
    <m/>
    <m/>
    <m/>
    <m/>
    <m/>
    <m/>
    <m/>
    <m/>
    <m/>
    <m/>
    <m/>
    <m/>
    <m/>
    <m/>
    <m/>
    <m/>
    <m/>
    <m/>
    <m/>
    <m/>
    <m/>
    <m/>
    <m/>
    <m/>
    <m/>
    <m/>
    <m/>
    <m/>
    <m/>
    <m/>
    <m/>
    <m/>
    <m/>
    <m/>
    <m/>
    <m/>
    <m/>
    <m/>
    <m/>
    <m/>
    <m/>
    <m/>
    <m/>
    <n v="1"/>
  </r>
  <r>
    <n v="463325530"/>
    <s v="SANGAMESH GURANNA GONI"/>
    <m/>
    <m/>
    <m/>
    <m/>
    <m/>
    <m/>
    <n v="4117"/>
    <n v="16236.86"/>
    <x v="3"/>
    <s v="FLOW"/>
    <x v="0"/>
    <x v="7"/>
    <n v="69544"/>
    <n v="570"/>
    <n v="0"/>
    <n v="5400"/>
    <s v="-"/>
    <s v="-"/>
    <s v="-"/>
    <s v="-"/>
    <s v="FLOW"/>
    <s v="-"/>
    <s v="-"/>
    <s v="-"/>
    <m/>
    <m/>
    <m/>
    <m/>
    <m/>
    <m/>
    <s v="KHADKI"/>
    <m/>
    <m/>
    <m/>
    <n v="22206.86"/>
    <n v="69544"/>
    <n v="117"/>
    <m/>
    <n v="123"/>
    <s v="-"/>
    <n v="133"/>
    <n v="136"/>
    <n v="138"/>
    <n v="143"/>
    <n v="144"/>
    <s v="-"/>
    <s v="MH12WY3036"/>
    <s v="HONDA SHINE DISC BSVI"/>
    <d v="2024-06-27T00:00:00"/>
    <n v="36"/>
    <s v="03.04.26"/>
    <s v="KAILASH ATKARI"/>
    <s v="-"/>
    <m/>
    <m/>
    <m/>
    <m/>
    <m/>
    <m/>
    <m/>
    <m/>
    <m/>
    <n v="1"/>
    <m/>
    <m/>
    <m/>
    <m/>
    <m/>
    <m/>
    <m/>
    <m/>
    <m/>
    <m/>
    <m/>
    <m/>
    <m/>
    <m/>
    <m/>
    <m/>
    <m/>
    <m/>
    <m/>
    <m/>
    <m/>
    <m/>
    <m/>
    <m/>
    <m/>
    <m/>
    <n v="1"/>
    <m/>
    <m/>
    <m/>
    <m/>
    <m/>
    <m/>
    <m/>
    <m/>
    <m/>
    <m/>
    <m/>
    <m/>
    <m/>
    <m/>
    <m/>
    <m/>
    <m/>
    <m/>
    <m/>
    <m/>
    <m/>
    <m/>
    <m/>
    <m/>
    <m/>
    <m/>
    <m/>
    <m/>
    <m/>
    <m/>
    <m/>
    <m/>
    <m/>
    <m/>
    <m/>
    <m/>
    <m/>
    <m/>
    <m/>
    <m/>
    <m/>
    <m/>
    <m/>
    <m/>
    <m/>
    <m/>
    <m/>
    <m/>
    <m/>
    <m/>
    <m/>
    <m/>
    <m/>
    <m/>
    <m/>
    <m/>
    <n v="2"/>
  </r>
  <r>
    <n v="458276615"/>
    <s v="TEJAS SANDIP SHELAR"/>
    <s v="ONLINE"/>
    <s v="24.04.26"/>
    <n v="5000"/>
    <m/>
    <m/>
    <m/>
    <n v="4862"/>
    <n v="4243"/>
    <x v="2"/>
    <s v="STABLE"/>
    <x v="1"/>
    <x v="13"/>
    <n v="69403"/>
    <n v="90"/>
    <n v="0"/>
    <n v="5400"/>
    <s v="-"/>
    <s v="-"/>
    <s v="-"/>
    <s v="-"/>
    <s v="STABLE"/>
    <s v="PAID"/>
    <s v="-"/>
    <s v="-"/>
    <m/>
    <m/>
    <m/>
    <m/>
    <m/>
    <m/>
    <s v="SHIRUR"/>
    <m/>
    <m/>
    <m/>
    <n v="9733"/>
    <n v="69403"/>
    <n v="27"/>
    <m/>
    <n v="33"/>
    <s v="-"/>
    <n v="43"/>
    <n v="46"/>
    <n v="48"/>
    <n v="22"/>
    <n v="23"/>
    <s v="-"/>
    <s v="MH12VN4074"/>
    <s v="RE BULLET X 350 ES EFI JET BLACK"/>
    <d v="2023-05-26T00:00:00"/>
    <n v="48"/>
    <s v="03.04.26"/>
    <s v="KAILASH ATKARI"/>
    <s v="-"/>
    <m/>
    <m/>
    <m/>
    <m/>
    <m/>
    <m/>
    <m/>
    <m/>
    <m/>
    <m/>
    <m/>
    <m/>
    <m/>
    <m/>
    <m/>
    <m/>
    <m/>
    <m/>
    <n v="1"/>
    <m/>
    <m/>
    <m/>
    <m/>
    <m/>
    <m/>
    <m/>
    <m/>
    <m/>
    <m/>
    <m/>
    <m/>
    <m/>
    <m/>
    <m/>
    <m/>
    <m/>
    <m/>
    <m/>
    <m/>
    <m/>
    <m/>
    <m/>
    <m/>
    <m/>
    <m/>
    <m/>
    <m/>
    <m/>
    <m/>
    <m/>
    <m/>
    <m/>
    <m/>
    <m/>
    <m/>
    <m/>
    <m/>
    <m/>
    <m/>
    <m/>
    <m/>
    <m/>
    <m/>
    <n v="1"/>
    <m/>
    <m/>
    <m/>
    <m/>
    <m/>
    <m/>
    <m/>
    <m/>
    <m/>
    <m/>
    <m/>
    <m/>
    <m/>
    <m/>
    <m/>
    <m/>
    <m/>
    <m/>
    <m/>
    <m/>
    <m/>
    <m/>
    <m/>
    <m/>
    <m/>
    <m/>
    <m/>
    <m/>
    <m/>
    <n v="2"/>
  </r>
  <r>
    <n v="466597180"/>
    <s v="ANURADHA"/>
    <s v="ONLINE"/>
    <s v="15.04.26"/>
    <n v="3145"/>
    <m/>
    <m/>
    <m/>
    <n v="3087"/>
    <n v="3087"/>
    <x v="2"/>
    <s v="STABLE"/>
    <x v="1"/>
    <x v="17"/>
    <n v="68737"/>
    <n v="58"/>
    <n v="0"/>
    <n v="2250"/>
    <s v="-"/>
    <s v="-"/>
    <s v="-"/>
    <s v="-"/>
    <s v="STABLE"/>
    <s v="PAID"/>
    <s v="-"/>
    <s v="-"/>
    <m/>
    <m/>
    <m/>
    <m/>
    <m/>
    <m/>
    <s v="WAGHOLI"/>
    <m/>
    <m/>
    <m/>
    <n v="5395"/>
    <n v="68737"/>
    <n v="27"/>
    <m/>
    <n v="33"/>
    <s v="-"/>
    <n v="12"/>
    <n v="15"/>
    <n v="17"/>
    <n v="22"/>
    <n v="23"/>
    <s v="-"/>
    <s v="MH12YJ8908"/>
    <s v="HONDA SHINE DRUM BSVI"/>
    <d v="2025-07-29T00:00:00"/>
    <n v="36"/>
    <s v="03.04.26"/>
    <s v="VIJAY NIKAM"/>
    <s v="-"/>
    <m/>
    <m/>
    <m/>
    <m/>
    <m/>
    <m/>
    <m/>
    <m/>
    <m/>
    <n v="1"/>
    <m/>
    <m/>
    <m/>
    <m/>
    <m/>
    <m/>
    <m/>
    <m/>
    <m/>
    <m/>
    <m/>
    <m/>
    <m/>
    <m/>
    <m/>
    <m/>
    <m/>
    <m/>
    <m/>
    <m/>
    <m/>
    <m/>
    <m/>
    <m/>
    <m/>
    <m/>
    <m/>
    <m/>
    <m/>
    <m/>
    <m/>
    <m/>
    <m/>
    <m/>
    <m/>
    <m/>
    <m/>
    <m/>
    <m/>
    <m/>
    <m/>
    <m/>
    <m/>
    <m/>
    <m/>
    <m/>
    <m/>
    <m/>
    <m/>
    <m/>
    <m/>
    <m/>
    <m/>
    <m/>
    <m/>
    <m/>
    <m/>
    <m/>
    <m/>
    <m/>
    <m/>
    <m/>
    <m/>
    <m/>
    <m/>
    <m/>
    <m/>
    <m/>
    <m/>
    <m/>
    <m/>
    <m/>
    <m/>
    <m/>
    <m/>
    <m/>
    <m/>
    <m/>
    <m/>
    <m/>
    <m/>
    <m/>
    <m/>
    <n v="1"/>
  </r>
  <r>
    <n v="464693596"/>
    <s v="KIRAN BHAGWAN CHAKKAR"/>
    <s v="ONLINE"/>
    <s v="29.04.26"/>
    <n v="120"/>
    <m/>
    <m/>
    <m/>
    <n v="3828"/>
    <n v="3886"/>
    <x v="4"/>
    <s v="STABLE"/>
    <x v="1"/>
    <x v="10"/>
    <n v="68419"/>
    <n v="116"/>
    <n v="0"/>
    <n v="450"/>
    <s v="-"/>
    <s v="-"/>
    <s v="-"/>
    <s v="-"/>
    <s v="STABLE"/>
    <s v="PAID"/>
    <s v="-"/>
    <s v="-"/>
    <m/>
    <m/>
    <m/>
    <m/>
    <m/>
    <m/>
    <s v="NARAYANGAON"/>
    <m/>
    <m/>
    <m/>
    <m/>
    <n v="68419"/>
    <n v="55"/>
    <m/>
    <s v="-"/>
    <s v="-"/>
    <n v="71"/>
    <n v="74"/>
    <n v="76"/>
    <n v="81"/>
    <n v="82"/>
    <s v="-"/>
    <m/>
    <s v="AMPERE MAGNUS EX"/>
    <d v="2024-11-16T00:00:00"/>
    <n v="36"/>
    <s v="11.04.26"/>
    <s v="KAILASH ATKARI"/>
    <s v="-"/>
    <m/>
    <m/>
    <m/>
    <m/>
    <m/>
    <m/>
    <m/>
    <m/>
    <m/>
    <m/>
    <m/>
    <m/>
    <m/>
    <m/>
    <m/>
    <m/>
    <m/>
    <m/>
    <m/>
    <m/>
    <m/>
    <m/>
    <m/>
    <m/>
    <m/>
    <m/>
    <m/>
    <m/>
    <m/>
    <m/>
    <m/>
    <m/>
    <m/>
    <m/>
    <m/>
    <m/>
    <m/>
    <m/>
    <m/>
    <n v="1"/>
    <m/>
    <m/>
    <m/>
    <m/>
    <m/>
    <m/>
    <m/>
    <m/>
    <m/>
    <m/>
    <m/>
    <m/>
    <m/>
    <m/>
    <m/>
    <m/>
    <m/>
    <m/>
    <m/>
    <m/>
    <m/>
    <m/>
    <m/>
    <m/>
    <m/>
    <m/>
    <m/>
    <m/>
    <m/>
    <m/>
    <m/>
    <m/>
    <m/>
    <m/>
    <m/>
    <m/>
    <m/>
    <m/>
    <m/>
    <m/>
    <m/>
    <m/>
    <m/>
    <m/>
    <m/>
    <m/>
    <m/>
    <m/>
    <m/>
    <m/>
    <m/>
    <m/>
    <m/>
    <n v="1"/>
  </r>
  <r>
    <n v="464211952"/>
    <s v="RESHMEE KHATUN"/>
    <m/>
    <m/>
    <m/>
    <m/>
    <m/>
    <m/>
    <n v="6725"/>
    <n v="26892"/>
    <x v="3"/>
    <s v="FLOW"/>
    <x v="0"/>
    <x v="11"/>
    <n v="68057"/>
    <n v="962"/>
    <n v="0"/>
    <n v="3700.99"/>
    <s v="-"/>
    <s v="-"/>
    <s v="-"/>
    <s v="-"/>
    <s v="FLOW"/>
    <s v="-"/>
    <s v="-"/>
    <s v="-"/>
    <m/>
    <m/>
    <m/>
    <m/>
    <m/>
    <m/>
    <s v="VASULI"/>
    <m/>
    <m/>
    <m/>
    <n v="31554.99"/>
    <n v="68057"/>
    <n v="117"/>
    <m/>
    <n v="123"/>
    <s v="-"/>
    <n v="133"/>
    <n v="136"/>
    <n v="138"/>
    <n v="143"/>
    <n v="144"/>
    <s v="-"/>
    <s v="MH14LW0176"/>
    <s v="BAJAJ FREEDOM 125 NG04 DISC LED"/>
    <d v="2024-10-05T00:00:00"/>
    <n v="24"/>
    <s v="03.04.26"/>
    <s v="KAILASH ATKARI"/>
    <s v="-"/>
    <m/>
    <m/>
    <m/>
    <m/>
    <m/>
    <m/>
    <m/>
    <m/>
    <m/>
    <m/>
    <m/>
    <m/>
    <m/>
    <m/>
    <m/>
    <m/>
    <m/>
    <m/>
    <n v="1"/>
    <m/>
    <m/>
    <m/>
    <m/>
    <m/>
    <m/>
    <m/>
    <m/>
    <m/>
    <m/>
    <m/>
    <m/>
    <m/>
    <m/>
    <m/>
    <m/>
    <m/>
    <m/>
    <m/>
    <m/>
    <m/>
    <m/>
    <m/>
    <m/>
    <m/>
    <m/>
    <m/>
    <m/>
    <m/>
    <m/>
    <m/>
    <m/>
    <m/>
    <m/>
    <m/>
    <m/>
    <m/>
    <m/>
    <m/>
    <m/>
    <m/>
    <m/>
    <m/>
    <m/>
    <m/>
    <m/>
    <m/>
    <m/>
    <m/>
    <m/>
    <m/>
    <m/>
    <m/>
    <m/>
    <m/>
    <m/>
    <m/>
    <m/>
    <m/>
    <m/>
    <m/>
    <m/>
    <m/>
    <m/>
    <m/>
    <m/>
    <m/>
    <m/>
    <m/>
    <m/>
    <m/>
    <m/>
    <m/>
    <m/>
    <n v="1"/>
  </r>
  <r>
    <n v="465200754"/>
    <s v="SARALA MAHENDRA HIVALE"/>
    <s v="ONLINE"/>
    <s v="19.04.26"/>
    <n v="3700"/>
    <m/>
    <m/>
    <m/>
    <n v="3616"/>
    <n v="3616"/>
    <x v="2"/>
    <s v="STABLE"/>
    <x v="1"/>
    <x v="12"/>
    <n v="67995"/>
    <n v="34"/>
    <n v="0"/>
    <n v="3468.54"/>
    <s v="-"/>
    <s v="-"/>
    <s v="-"/>
    <s v="-"/>
    <s v="STABLE"/>
    <s v="PAID"/>
    <s v="-"/>
    <s v="-"/>
    <m/>
    <m/>
    <m/>
    <m/>
    <m/>
    <m/>
    <s v="PIRANGUT"/>
    <m/>
    <m/>
    <m/>
    <m/>
    <n v="67995"/>
    <n v="27"/>
    <m/>
    <s v="-"/>
    <s v="-"/>
    <n v="43"/>
    <n v="15"/>
    <n v="17"/>
    <n v="22"/>
    <n v="23"/>
    <s v="-"/>
    <s v="MH19EN7140"/>
    <s v="SPLENDOR PLUS I3S DRS C FI OTHERS"/>
    <d v="2025-01-13T00:00:00"/>
    <n v="36"/>
    <s v="11.04.26"/>
    <s v="KAILASH ATKARI"/>
    <s v="-"/>
    <m/>
    <m/>
    <m/>
    <m/>
    <m/>
    <m/>
    <m/>
    <m/>
    <m/>
    <m/>
    <m/>
    <m/>
    <m/>
    <m/>
    <m/>
    <m/>
    <m/>
    <m/>
    <m/>
    <m/>
    <m/>
    <m/>
    <m/>
    <m/>
    <m/>
    <m/>
    <m/>
    <m/>
    <m/>
    <m/>
    <m/>
    <m/>
    <m/>
    <m/>
    <m/>
    <m/>
    <m/>
    <m/>
    <m/>
    <m/>
    <m/>
    <m/>
    <m/>
    <m/>
    <m/>
    <n v="1"/>
    <m/>
    <m/>
    <m/>
    <m/>
    <m/>
    <m/>
    <m/>
    <m/>
    <m/>
    <m/>
    <m/>
    <m/>
    <m/>
    <m/>
    <m/>
    <m/>
    <m/>
    <m/>
    <m/>
    <m/>
    <m/>
    <m/>
    <m/>
    <m/>
    <m/>
    <m/>
    <m/>
    <m/>
    <m/>
    <m/>
    <m/>
    <m/>
    <m/>
    <m/>
    <m/>
    <m/>
    <m/>
    <m/>
    <m/>
    <m/>
    <m/>
    <m/>
    <m/>
    <m/>
    <m/>
    <m/>
    <m/>
    <n v="1"/>
  </r>
  <r>
    <n v="460542843"/>
    <s v="HANUMANT TULSHIRAM PAWAR"/>
    <s v="ONLINE"/>
    <s v="28.04.26"/>
    <n v="7500"/>
    <m/>
    <m/>
    <m/>
    <n v="7281"/>
    <n v="13934"/>
    <x v="4"/>
    <s v="STABLE"/>
    <x v="1"/>
    <x v="9"/>
    <n v="67781.11"/>
    <n v="476"/>
    <n v="0"/>
    <n v="5400"/>
    <s v="-"/>
    <s v="-"/>
    <s v="-"/>
    <s v="-"/>
    <s v="STABLE"/>
    <s v="PAID"/>
    <s v="-"/>
    <s v="-"/>
    <m/>
    <m/>
    <m/>
    <m/>
    <m/>
    <m/>
    <s v="TINGRE NAGAR "/>
    <m/>
    <m/>
    <m/>
    <n v="19810"/>
    <n v="67781.11"/>
    <n v="55"/>
    <m/>
    <n v="61"/>
    <s v="-"/>
    <n v="71"/>
    <n v="74"/>
    <n v="76"/>
    <n v="81"/>
    <n v="82"/>
    <s v="-"/>
    <s v="MH12WF4905"/>
    <s v="BULLET 350 THE STANDARD BLACK"/>
    <d v="2023-11-08T00:00:00"/>
    <n v="36"/>
    <s v="03.04.26"/>
    <s v="VIJAY NIKAM"/>
    <s v="-"/>
    <m/>
    <m/>
    <m/>
    <m/>
    <m/>
    <m/>
    <m/>
    <m/>
    <m/>
    <m/>
    <m/>
    <m/>
    <m/>
    <m/>
    <m/>
    <n v="1"/>
    <m/>
    <m/>
    <m/>
    <m/>
    <m/>
    <m/>
    <m/>
    <m/>
    <m/>
    <m/>
    <m/>
    <m/>
    <m/>
    <m/>
    <m/>
    <m/>
    <m/>
    <m/>
    <m/>
    <m/>
    <m/>
    <m/>
    <m/>
    <m/>
    <m/>
    <m/>
    <m/>
    <m/>
    <m/>
    <m/>
    <m/>
    <m/>
    <m/>
    <m/>
    <m/>
    <m/>
    <m/>
    <m/>
    <m/>
    <m/>
    <m/>
    <m/>
    <m/>
    <m/>
    <m/>
    <m/>
    <m/>
    <m/>
    <m/>
    <m/>
    <m/>
    <m/>
    <m/>
    <m/>
    <m/>
    <m/>
    <m/>
    <m/>
    <m/>
    <m/>
    <m/>
    <m/>
    <m/>
    <m/>
    <m/>
    <m/>
    <m/>
    <m/>
    <m/>
    <m/>
    <m/>
    <m/>
    <m/>
    <m/>
    <m/>
    <m/>
    <m/>
    <n v="1"/>
  </r>
  <r>
    <n v="463327641"/>
    <s v="PRERANA BABASAHEB GAIKWAD"/>
    <m/>
    <m/>
    <m/>
    <m/>
    <m/>
    <m/>
    <n v="5182"/>
    <n v="23166.9"/>
    <x v="6"/>
    <s v="FLOW"/>
    <x v="0"/>
    <x v="9"/>
    <n v="67535.899999999994"/>
    <n v="832"/>
    <n v="0"/>
    <n v="3600"/>
    <s v="-"/>
    <s v="-"/>
    <s v="-"/>
    <s v="-"/>
    <s v="FLOW"/>
    <s v="-"/>
    <s v="-"/>
    <s v="-"/>
    <m/>
    <m/>
    <m/>
    <m/>
    <m/>
    <m/>
    <s v="DHANORI"/>
    <m/>
    <m/>
    <m/>
    <n v="27598.9"/>
    <n v="67535.899999999994"/>
    <n v="147"/>
    <m/>
    <n v="153"/>
    <s v="-"/>
    <n v="163"/>
    <n v="166"/>
    <n v="168"/>
    <n v="173"/>
    <n v="174"/>
    <s v="-"/>
    <s v="-"/>
    <s v="YAMAHA FASCINO S DISC VE"/>
    <d v="2024-06-27T00:00:00"/>
    <n v="30"/>
    <s v="03.04.26"/>
    <s v="VIJAY NIKAM"/>
    <s v="-"/>
    <m/>
    <m/>
    <m/>
    <m/>
    <m/>
    <m/>
    <m/>
    <m/>
    <m/>
    <m/>
    <m/>
    <m/>
    <m/>
    <m/>
    <m/>
    <n v="1"/>
    <m/>
    <m/>
    <m/>
    <m/>
    <m/>
    <m/>
    <m/>
    <m/>
    <m/>
    <m/>
    <m/>
    <m/>
    <m/>
    <m/>
    <m/>
    <m/>
    <m/>
    <m/>
    <m/>
    <m/>
    <m/>
    <m/>
    <m/>
    <m/>
    <m/>
    <m/>
    <m/>
    <m/>
    <m/>
    <m/>
    <m/>
    <m/>
    <m/>
    <m/>
    <m/>
    <m/>
    <m/>
    <m/>
    <m/>
    <m/>
    <m/>
    <m/>
    <m/>
    <m/>
    <m/>
    <m/>
    <m/>
    <m/>
    <m/>
    <m/>
    <m/>
    <m/>
    <m/>
    <m/>
    <m/>
    <m/>
    <m/>
    <m/>
    <m/>
    <m/>
    <m/>
    <m/>
    <m/>
    <m/>
    <m/>
    <m/>
    <m/>
    <m/>
    <m/>
    <m/>
    <m/>
    <m/>
    <m/>
    <m/>
    <m/>
    <m/>
    <m/>
    <n v="1"/>
  </r>
  <r>
    <n v="462376506"/>
    <s v="PATIL VIKRAM ARUN"/>
    <s v="ONLINE"/>
    <s v="16.04.26"/>
    <n v="3300"/>
    <m/>
    <m/>
    <m/>
    <n v="3208"/>
    <n v="2109"/>
    <x v="2"/>
    <s v="STABLE"/>
    <x v="1"/>
    <x v="16"/>
    <n v="67248"/>
    <n v="88"/>
    <n v="0"/>
    <n v="5400"/>
    <s v="-"/>
    <s v="-"/>
    <s v="-"/>
    <s v="-"/>
    <s v="STABLE"/>
    <s v="PAID"/>
    <s v="-"/>
    <s v="-"/>
    <m/>
    <m/>
    <m/>
    <m/>
    <m/>
    <m/>
    <s v="PIMPLE NILAKH"/>
    <m/>
    <m/>
    <m/>
    <m/>
    <n v="67248"/>
    <n v="27"/>
    <m/>
    <s v="-"/>
    <s v="-"/>
    <n v="12"/>
    <n v="15"/>
    <n v="17"/>
    <n v="22"/>
    <n v="23"/>
    <s v="-"/>
    <s v="MH14LM5190"/>
    <s v="ACCESS 125 BT CONNECT ED DISC"/>
    <d v="2024-03-28T00:00:00"/>
    <n v="48"/>
    <s v="11.04.26"/>
    <s v="KAILASH ATKARI"/>
    <s v="-"/>
    <m/>
    <m/>
    <m/>
    <m/>
    <m/>
    <m/>
    <m/>
    <m/>
    <m/>
    <m/>
    <m/>
    <m/>
    <m/>
    <m/>
    <m/>
    <m/>
    <m/>
    <m/>
    <m/>
    <m/>
    <m/>
    <m/>
    <m/>
    <m/>
    <m/>
    <m/>
    <m/>
    <m/>
    <m/>
    <m/>
    <m/>
    <m/>
    <m/>
    <m/>
    <m/>
    <m/>
    <n v="1"/>
    <m/>
    <m/>
    <m/>
    <m/>
    <m/>
    <m/>
    <m/>
    <m/>
    <m/>
    <m/>
    <m/>
    <m/>
    <m/>
    <m/>
    <m/>
    <m/>
    <m/>
    <m/>
    <m/>
    <m/>
    <m/>
    <m/>
    <m/>
    <m/>
    <m/>
    <m/>
    <m/>
    <m/>
    <m/>
    <m/>
    <m/>
    <m/>
    <m/>
    <m/>
    <m/>
    <m/>
    <m/>
    <m/>
    <m/>
    <m/>
    <m/>
    <m/>
    <m/>
    <m/>
    <m/>
    <m/>
    <m/>
    <m/>
    <m/>
    <m/>
    <m/>
    <m/>
    <m/>
    <m/>
    <m/>
    <m/>
    <n v="1"/>
  </r>
  <r>
    <n v="465543533"/>
    <s v="ASHWINI GANESH BORKAR"/>
    <s v="COLLECT"/>
    <s v="21.04.26"/>
    <n v="12000"/>
    <m/>
    <m/>
    <m/>
    <n v="11753"/>
    <n v="11753"/>
    <x v="2"/>
    <s v="STABLE"/>
    <x v="1"/>
    <x v="16"/>
    <n v="66913"/>
    <n v="48"/>
    <n v="0"/>
    <n v="900"/>
    <s v="-"/>
    <s v="-"/>
    <s v="-"/>
    <s v="-"/>
    <s v="STABLE"/>
    <s v="PAID"/>
    <s v="-"/>
    <s v="-"/>
    <m/>
    <m/>
    <m/>
    <m/>
    <m/>
    <m/>
    <s v="SANGAVI"/>
    <m/>
    <m/>
    <m/>
    <n v="12701"/>
    <n v="66913"/>
    <n v="27"/>
    <m/>
    <n v="33"/>
    <s v="-"/>
    <n v="43"/>
    <n v="46"/>
    <n v="48"/>
    <n v="22"/>
    <n v="23"/>
    <s v="-"/>
    <s v="MH12XV1046"/>
    <s v="BULLET BATTALION 350 BLACK"/>
    <d v="2025-02-20T00:00:00"/>
    <n v="18"/>
    <s v="03.04.26"/>
    <s v="KAILASH ATKARI"/>
    <s v="-"/>
    <m/>
    <m/>
    <m/>
    <m/>
    <m/>
    <m/>
    <m/>
    <m/>
    <m/>
    <m/>
    <m/>
    <m/>
    <m/>
    <m/>
    <m/>
    <n v="1"/>
    <m/>
    <m/>
    <m/>
    <m/>
    <m/>
    <m/>
    <m/>
    <m/>
    <m/>
    <m/>
    <m/>
    <m/>
    <m/>
    <m/>
    <m/>
    <m/>
    <m/>
    <m/>
    <m/>
    <m/>
    <n v="1"/>
    <m/>
    <m/>
    <m/>
    <m/>
    <m/>
    <m/>
    <m/>
    <m/>
    <m/>
    <m/>
    <m/>
    <m/>
    <m/>
    <m/>
    <m/>
    <m/>
    <m/>
    <m/>
    <m/>
    <m/>
    <m/>
    <m/>
    <m/>
    <n v="3"/>
    <m/>
    <m/>
    <m/>
    <m/>
    <m/>
    <m/>
    <m/>
    <m/>
    <m/>
    <m/>
    <m/>
    <m/>
    <m/>
    <m/>
    <m/>
    <m/>
    <m/>
    <m/>
    <m/>
    <m/>
    <m/>
    <m/>
    <m/>
    <m/>
    <m/>
    <m/>
    <m/>
    <m/>
    <m/>
    <m/>
    <m/>
    <m/>
    <n v="5"/>
  </r>
  <r>
    <n v="466641805"/>
    <s v="SARIKA SUMIT SHINDE"/>
    <s v="ONLINE"/>
    <s v="28.04.26"/>
    <n v="4253"/>
    <m/>
    <m/>
    <m/>
    <n v="4241"/>
    <n v="4035"/>
    <x v="2"/>
    <s v="STABLE"/>
    <x v="1"/>
    <x v="10"/>
    <n v="66713"/>
    <n v="73"/>
    <n v="0"/>
    <n v="1350"/>
    <s v="-"/>
    <s v="-"/>
    <s v="-"/>
    <s v="-"/>
    <s v="STABLE"/>
    <s v="PAID"/>
    <s v="-"/>
    <s v="-"/>
    <m/>
    <m/>
    <m/>
    <m/>
    <m/>
    <m/>
    <s v="PIMPAL WANDI"/>
    <m/>
    <m/>
    <m/>
    <n v="5458"/>
    <n v="66713"/>
    <n v="27"/>
    <m/>
    <n v="33"/>
    <s v="-"/>
    <n v="43"/>
    <n v="46"/>
    <n v="48"/>
    <n v="53"/>
    <n v="54"/>
    <s v="-"/>
    <s v="MH14MP9447"/>
    <s v="TVS JUPITER 110 DRUM ALLOY OBDIIA"/>
    <d v="2025-08-05T00:00:00"/>
    <n v="24"/>
    <s v="03.04.26"/>
    <s v="KAILASH ATKARI"/>
    <s v="-"/>
    <m/>
    <m/>
    <m/>
    <m/>
    <m/>
    <m/>
    <m/>
    <m/>
    <m/>
    <n v="1"/>
    <m/>
    <m/>
    <m/>
    <m/>
    <m/>
    <m/>
    <m/>
    <m/>
    <m/>
    <m/>
    <m/>
    <m/>
    <m/>
    <m/>
    <m/>
    <m/>
    <m/>
    <m/>
    <m/>
    <m/>
    <m/>
    <m/>
    <m/>
    <m/>
    <m/>
    <m/>
    <m/>
    <m/>
    <m/>
    <m/>
    <m/>
    <m/>
    <m/>
    <m/>
    <m/>
    <m/>
    <m/>
    <m/>
    <m/>
    <m/>
    <m/>
    <m/>
    <m/>
    <m/>
    <m/>
    <m/>
    <m/>
    <m/>
    <m/>
    <m/>
    <m/>
    <m/>
    <m/>
    <m/>
    <m/>
    <m/>
    <m/>
    <m/>
    <m/>
    <m/>
    <m/>
    <m/>
    <m/>
    <m/>
    <m/>
    <m/>
    <m/>
    <m/>
    <m/>
    <m/>
    <m/>
    <m/>
    <m/>
    <m/>
    <m/>
    <m/>
    <m/>
    <m/>
    <m/>
    <m/>
    <m/>
    <m/>
    <m/>
    <n v="1"/>
  </r>
  <r>
    <n v="464280420"/>
    <s v="KAPIL AJABRAO RATHOD"/>
    <m/>
    <m/>
    <m/>
    <m/>
    <m/>
    <s v="BANK STABEL 17"/>
    <n v="3921"/>
    <n v="3921"/>
    <x v="4"/>
    <s v="STABLE"/>
    <x v="1"/>
    <x v="12"/>
    <n v="66633"/>
    <n v="156.76"/>
    <n v="0"/>
    <n v="4050"/>
    <s v="-"/>
    <s v="-"/>
    <s v="-"/>
    <s v="-"/>
    <s v="STABLE"/>
    <s v="PAID"/>
    <s v="-"/>
    <s v="-"/>
    <m/>
    <m/>
    <m/>
    <m/>
    <m/>
    <m/>
    <s v="MAAN"/>
    <m/>
    <m/>
    <m/>
    <n v="8127.76"/>
    <n v="66633"/>
    <n v="55"/>
    <m/>
    <n v="61"/>
    <s v="-"/>
    <n v="43"/>
    <n v="46"/>
    <n v="48"/>
    <n v="53"/>
    <n v="54"/>
    <s v="-"/>
    <s v="MH30BX2267"/>
    <s v="HONDA UNICORN 160 BSVI"/>
    <d v="2024-10-10T00:00:00"/>
    <n v="36"/>
    <s v="03.04.26"/>
    <s v="KAILASH ATKARI"/>
    <s v="-"/>
    <m/>
    <m/>
    <m/>
    <m/>
    <m/>
    <m/>
    <n v="1"/>
    <m/>
    <m/>
    <m/>
    <m/>
    <m/>
    <m/>
    <m/>
    <m/>
    <m/>
    <m/>
    <m/>
    <m/>
    <m/>
    <m/>
    <m/>
    <m/>
    <m/>
    <m/>
    <m/>
    <m/>
    <m/>
    <m/>
    <m/>
    <m/>
    <m/>
    <m/>
    <m/>
    <m/>
    <m/>
    <m/>
    <m/>
    <m/>
    <m/>
    <m/>
    <m/>
    <m/>
    <m/>
    <m/>
    <m/>
    <m/>
    <m/>
    <m/>
    <m/>
    <m/>
    <m/>
    <m/>
    <m/>
    <m/>
    <m/>
    <m/>
    <m/>
    <m/>
    <m/>
    <m/>
    <m/>
    <m/>
    <m/>
    <m/>
    <m/>
    <m/>
    <m/>
    <m/>
    <m/>
    <m/>
    <m/>
    <m/>
    <m/>
    <m/>
    <m/>
    <m/>
    <m/>
    <m/>
    <m/>
    <m/>
    <m/>
    <m/>
    <m/>
    <m/>
    <m/>
    <m/>
    <m/>
    <m/>
    <m/>
    <m/>
    <m/>
    <m/>
    <n v="1"/>
  </r>
  <r>
    <n v="457619974"/>
    <s v="TEJAS SUNIL AMBAVALE"/>
    <m/>
    <m/>
    <m/>
    <m/>
    <m/>
    <m/>
    <n v="4706"/>
    <n v="12542"/>
    <x v="5"/>
    <s v="FLOW"/>
    <x v="0"/>
    <x v="5"/>
    <n v="66525.149999999994"/>
    <n v="742"/>
    <n v="0"/>
    <n v="5400"/>
    <s v="-"/>
    <s v="-"/>
    <s v="-"/>
    <s v="-"/>
    <s v="STABLE"/>
    <s v="-"/>
    <s v="-"/>
    <s v="-"/>
    <m/>
    <m/>
    <m/>
    <m/>
    <m/>
    <m/>
    <s v="BHOR"/>
    <m/>
    <m/>
    <m/>
    <n v="18684"/>
    <n v="66525.149999999994"/>
    <n v="86"/>
    <m/>
    <n v="92"/>
    <s v="-"/>
    <n v="102"/>
    <n v="105"/>
    <n v="107"/>
    <n v="112"/>
    <n v="113"/>
    <s v="-"/>
    <s v="MH12VM2530"/>
    <s v="RE BULLET X 350 ES EFI REGAL RED"/>
    <d v="2023-04-11T00:00:00"/>
    <n v="48"/>
    <s v="03.04.26"/>
    <s v="VIJAY NIKAM"/>
    <s v="-"/>
    <m/>
    <m/>
    <m/>
    <m/>
    <m/>
    <m/>
    <m/>
    <m/>
    <m/>
    <m/>
    <m/>
    <m/>
    <m/>
    <m/>
    <m/>
    <m/>
    <m/>
    <m/>
    <m/>
    <m/>
    <m/>
    <m/>
    <m/>
    <m/>
    <m/>
    <m/>
    <m/>
    <m/>
    <m/>
    <m/>
    <m/>
    <m/>
    <m/>
    <m/>
    <m/>
    <m/>
    <n v="1"/>
    <m/>
    <m/>
    <m/>
    <m/>
    <m/>
    <m/>
    <m/>
    <m/>
    <m/>
    <m/>
    <m/>
    <m/>
    <m/>
    <m/>
    <m/>
    <m/>
    <m/>
    <m/>
    <m/>
    <m/>
    <m/>
    <m/>
    <m/>
    <m/>
    <m/>
    <m/>
    <m/>
    <m/>
    <m/>
    <m/>
    <m/>
    <m/>
    <m/>
    <m/>
    <m/>
    <m/>
    <m/>
    <m/>
    <m/>
    <m/>
    <m/>
    <m/>
    <m/>
    <m/>
    <m/>
    <m/>
    <m/>
    <m/>
    <m/>
    <m/>
    <m/>
    <m/>
    <m/>
    <m/>
    <m/>
    <m/>
    <n v="1"/>
  </r>
  <r>
    <n v="464470565"/>
    <s v="SATISH BHIMRAO MANE"/>
    <s v="ONLINE"/>
    <s v="23.04.26"/>
    <n v="4000"/>
    <m/>
    <m/>
    <m/>
    <n v="3938"/>
    <n v="3843"/>
    <x v="2"/>
    <s v="STABLE"/>
    <x v="1"/>
    <x v="7"/>
    <n v="66372"/>
    <n v="115"/>
    <n v="0"/>
    <n v="5163"/>
    <s v="-"/>
    <s v="-"/>
    <s v="-"/>
    <s v="-"/>
    <s v="STABLE"/>
    <s v="PAID"/>
    <s v="-"/>
    <s v="-"/>
    <m/>
    <m/>
    <m/>
    <m/>
    <m/>
    <m/>
    <s v="RANGE HILLS"/>
    <m/>
    <m/>
    <m/>
    <n v="9121"/>
    <n v="66372"/>
    <n v="27"/>
    <m/>
    <n v="33"/>
    <s v="-"/>
    <n v="43"/>
    <n v="46"/>
    <n v="48"/>
    <n v="22"/>
    <n v="23"/>
    <s v="-"/>
    <s v="MH12XK5963"/>
    <s v="HONDA ACTIVA 125 SMART"/>
    <d v="2024-10-28T00:00:00"/>
    <n v="36"/>
    <s v="03.04.26"/>
    <s v="KAILASH ATKARI"/>
    <s v="-"/>
    <m/>
    <m/>
    <m/>
    <m/>
    <m/>
    <m/>
    <n v="1"/>
    <m/>
    <m/>
    <m/>
    <m/>
    <m/>
    <m/>
    <m/>
    <m/>
    <m/>
    <m/>
    <m/>
    <m/>
    <m/>
    <m/>
    <m/>
    <m/>
    <m/>
    <m/>
    <m/>
    <m/>
    <m/>
    <m/>
    <m/>
    <n v="1"/>
    <m/>
    <m/>
    <m/>
    <m/>
    <m/>
    <m/>
    <m/>
    <m/>
    <m/>
    <m/>
    <m/>
    <m/>
    <m/>
    <m/>
    <m/>
    <m/>
    <m/>
    <n v="1"/>
    <m/>
    <m/>
    <m/>
    <m/>
    <m/>
    <m/>
    <m/>
    <m/>
    <m/>
    <m/>
    <m/>
    <n v="1"/>
    <m/>
    <m/>
    <m/>
    <m/>
    <m/>
    <m/>
    <m/>
    <m/>
    <m/>
    <m/>
    <m/>
    <m/>
    <m/>
    <m/>
    <m/>
    <m/>
    <m/>
    <m/>
    <m/>
    <m/>
    <m/>
    <m/>
    <m/>
    <m/>
    <m/>
    <m/>
    <m/>
    <m/>
    <m/>
    <m/>
    <m/>
    <m/>
    <n v="4"/>
  </r>
  <r>
    <n v="465639719"/>
    <s v="BHUSHAN UTTAM PATIL"/>
    <s v="ONLINE"/>
    <s v="30.04.26"/>
    <n v="5850"/>
    <n v="30"/>
    <m/>
    <m/>
    <n v="5665"/>
    <n v="5559"/>
    <x v="2"/>
    <s v="STABLE"/>
    <x v="1"/>
    <x v="12"/>
    <n v="66367"/>
    <n v="149"/>
    <n v="0"/>
    <n v="1800"/>
    <s v="-"/>
    <s v="-"/>
    <s v="-"/>
    <s v="-"/>
    <s v="STABLE"/>
    <s v="PAID"/>
    <s v="-"/>
    <s v="-"/>
    <m/>
    <m/>
    <m/>
    <m/>
    <m/>
    <m/>
    <s v="HINJEWADI"/>
    <m/>
    <m/>
    <m/>
    <n v="7508"/>
    <n v="66367"/>
    <n v="27"/>
    <m/>
    <n v="33"/>
    <s v="-"/>
    <n v="43"/>
    <n v="46"/>
    <n v="48"/>
    <n v="53"/>
    <n v="54"/>
    <s v="-"/>
    <s v="MH19EQ1030"/>
    <s v="HUNTER 350 REBEL RED"/>
    <d v="2025-03-05T00:00:00"/>
    <n v="24"/>
    <s v="03.04.26"/>
    <s v="KAILASH ATKARI"/>
    <s v="-"/>
    <m/>
    <m/>
    <m/>
    <m/>
    <m/>
    <m/>
    <n v="1"/>
    <m/>
    <m/>
    <m/>
    <m/>
    <m/>
    <m/>
    <m/>
    <m/>
    <m/>
    <m/>
    <m/>
    <m/>
    <m/>
    <m/>
    <m/>
    <m/>
    <m/>
    <m/>
    <m/>
    <m/>
    <m/>
    <m/>
    <m/>
    <m/>
    <m/>
    <m/>
    <m/>
    <m/>
    <m/>
    <m/>
    <m/>
    <m/>
    <m/>
    <m/>
    <m/>
    <m/>
    <m/>
    <m/>
    <m/>
    <m/>
    <m/>
    <m/>
    <m/>
    <m/>
    <m/>
    <m/>
    <m/>
    <m/>
    <m/>
    <m/>
    <m/>
    <m/>
    <m/>
    <m/>
    <m/>
    <m/>
    <m/>
    <m/>
    <m/>
    <m/>
    <m/>
    <m/>
    <m/>
    <m/>
    <m/>
    <m/>
    <m/>
    <m/>
    <m/>
    <m/>
    <m/>
    <m/>
    <m/>
    <m/>
    <n v="1"/>
    <m/>
    <m/>
    <m/>
    <m/>
    <m/>
    <m/>
    <m/>
    <m/>
    <m/>
    <m/>
    <m/>
    <n v="2"/>
  </r>
  <r>
    <n v="463810078"/>
    <s v="MOHAMMAD MAZAR MOHAMMAD AKBAR"/>
    <s v="ONLINE"/>
    <s v="29.04.26"/>
    <n v="4371"/>
    <m/>
    <m/>
    <m/>
    <n v="4217"/>
    <n v="4155"/>
    <x v="2"/>
    <s v="STABLE"/>
    <x v="1"/>
    <x v="7"/>
    <n v="66218"/>
    <n v="62"/>
    <n v="0"/>
    <n v="5319.99"/>
    <s v="-"/>
    <s v="-"/>
    <s v="-"/>
    <s v="-"/>
    <s v="STABLE"/>
    <s v="PAID"/>
    <s v="-"/>
    <s v="-"/>
    <m/>
    <m/>
    <m/>
    <m/>
    <m/>
    <m/>
    <s v="KHADKI"/>
    <m/>
    <m/>
    <m/>
    <n v="9536.99"/>
    <n v="66218"/>
    <n v="27"/>
    <m/>
    <n v="33"/>
    <s v="-"/>
    <n v="43"/>
    <n v="46"/>
    <n v="48"/>
    <n v="53"/>
    <n v="54"/>
    <s v="-"/>
    <s v="MH12XC5761"/>
    <s v="BAJAJ FREEDOM 125 NG04 DISC LED"/>
    <d v="2024-08-19T00:00:00"/>
    <n v="36"/>
    <s v="03.04.26"/>
    <s v="KAILASH ATKARI"/>
    <s v="-"/>
    <m/>
    <m/>
    <m/>
    <m/>
    <m/>
    <m/>
    <m/>
    <m/>
    <m/>
    <n v="1"/>
    <m/>
    <m/>
    <m/>
    <m/>
    <m/>
    <m/>
    <m/>
    <m/>
    <n v="1"/>
    <m/>
    <m/>
    <m/>
    <m/>
    <m/>
    <m/>
    <m/>
    <m/>
    <m/>
    <m/>
    <m/>
    <m/>
    <m/>
    <m/>
    <m/>
    <m/>
    <m/>
    <m/>
    <m/>
    <m/>
    <m/>
    <m/>
    <m/>
    <m/>
    <m/>
    <m/>
    <m/>
    <m/>
    <m/>
    <m/>
    <m/>
    <m/>
    <m/>
    <m/>
    <m/>
    <m/>
    <m/>
    <m/>
    <n v="1"/>
    <m/>
    <m/>
    <m/>
    <m/>
    <m/>
    <m/>
    <m/>
    <m/>
    <n v="1"/>
    <m/>
    <m/>
    <m/>
    <m/>
    <m/>
    <n v="1"/>
    <m/>
    <m/>
    <m/>
    <m/>
    <m/>
    <m/>
    <m/>
    <m/>
    <m/>
    <m/>
    <m/>
    <m/>
    <m/>
    <m/>
    <m/>
    <m/>
    <m/>
    <m/>
    <m/>
    <m/>
    <n v="5"/>
  </r>
  <r>
    <n v="464278992"/>
    <s v="NIKHIL SURESH MOHITE"/>
    <s v="ONLINE"/>
    <s v="23.04.26"/>
    <n v="4017"/>
    <m/>
    <m/>
    <m/>
    <n v="4014"/>
    <s v="-"/>
    <x v="0"/>
    <s v="STABLE"/>
    <x v="1"/>
    <x v="0"/>
    <n v="66192"/>
    <n v="14"/>
    <n v="0"/>
    <s v="-"/>
    <s v="-"/>
    <s v="-"/>
    <s v="-"/>
    <s v="-"/>
    <s v="STABLE"/>
    <s v="PAID"/>
    <s v="-"/>
    <s v="-"/>
    <m/>
    <m/>
    <m/>
    <m/>
    <m/>
    <m/>
    <s v="CHANDKHED"/>
    <m/>
    <m/>
    <m/>
    <m/>
    <n v="66192"/>
    <n v="2"/>
    <m/>
    <s v="-"/>
    <n v="10"/>
    <e v="#N/A"/>
    <e v="#N/A"/>
    <e v="#N/A"/>
    <e v="#N/A"/>
    <e v="#N/A"/>
    <s v="-"/>
    <s v="MH14LW6119"/>
    <s v="CHETAK"/>
    <d v="2024-10-10T00:00:00"/>
    <n v="36"/>
    <s v="11.04.26"/>
    <s v="VIJAY NIKAM"/>
    <s v="-"/>
    <m/>
    <m/>
    <m/>
    <m/>
    <m/>
    <m/>
    <m/>
    <m/>
    <m/>
    <m/>
    <m/>
    <m/>
    <m/>
    <m/>
    <m/>
    <m/>
    <m/>
    <m/>
    <m/>
    <m/>
    <m/>
    <m/>
    <m/>
    <m/>
    <m/>
    <m/>
    <m/>
    <m/>
    <m/>
    <m/>
    <m/>
    <m/>
    <m/>
    <m/>
    <m/>
    <m/>
    <m/>
    <m/>
    <m/>
    <n v="1"/>
    <m/>
    <m/>
    <m/>
    <m/>
    <m/>
    <m/>
    <m/>
    <m/>
    <m/>
    <m/>
    <m/>
    <m/>
    <m/>
    <m/>
    <m/>
    <m/>
    <m/>
    <m/>
    <m/>
    <m/>
    <m/>
    <m/>
    <m/>
    <m/>
    <m/>
    <m/>
    <m/>
    <m/>
    <m/>
    <m/>
    <m/>
    <m/>
    <m/>
    <m/>
    <m/>
    <m/>
    <m/>
    <m/>
    <m/>
    <m/>
    <m/>
    <m/>
    <m/>
    <m/>
    <m/>
    <m/>
    <m/>
    <m/>
    <m/>
    <m/>
    <m/>
    <m/>
    <m/>
    <n v="1"/>
  </r>
  <r>
    <n v="464856239"/>
    <s v="SHAM VASANT MALI"/>
    <s v="COLLECT"/>
    <s v="12.04.26"/>
    <n v="8200"/>
    <m/>
    <m/>
    <m/>
    <n v="3601"/>
    <n v="3601"/>
    <x v="2"/>
    <s v="RB"/>
    <x v="1"/>
    <x v="10"/>
    <n v="66156"/>
    <n v="14"/>
    <n v="0"/>
    <n v="3670"/>
    <s v="-"/>
    <s v="-"/>
    <s v="-"/>
    <s v="-"/>
    <s v="RB"/>
    <s v="PAID"/>
    <s v="-"/>
    <s v="-"/>
    <m/>
    <m/>
    <m/>
    <m/>
    <m/>
    <m/>
    <s v="PIMPAL WANDI"/>
    <m/>
    <m/>
    <m/>
    <n v="7285"/>
    <n v="66156"/>
    <n v="27"/>
    <m/>
    <n v="33"/>
    <s v="-"/>
    <e v="#N/A"/>
    <e v="#N/A"/>
    <e v="#N/A"/>
    <e v="#N/A"/>
    <e v="#N/A"/>
    <s v="-"/>
    <s v="MH14MB2858"/>
    <s v="KOMAKI SE DUAL BATTERY PRO"/>
    <d v="2024-12-04T00:00:00"/>
    <n v="36"/>
    <s v="03.04.26"/>
    <s v="KAILASH ATKARI"/>
    <s v="-"/>
    <m/>
    <m/>
    <m/>
    <m/>
    <m/>
    <m/>
    <m/>
    <m/>
    <m/>
    <n v="1"/>
    <m/>
    <m/>
    <m/>
    <m/>
    <m/>
    <m/>
    <m/>
    <m/>
    <m/>
    <m/>
    <m/>
    <m/>
    <m/>
    <m/>
    <m/>
    <m/>
    <m/>
    <m/>
    <m/>
    <m/>
    <m/>
    <m/>
    <m/>
    <n v="2"/>
    <m/>
    <m/>
    <m/>
    <m/>
    <m/>
    <m/>
    <m/>
    <m/>
    <m/>
    <m/>
    <m/>
    <m/>
    <m/>
    <m/>
    <m/>
    <m/>
    <m/>
    <m/>
    <m/>
    <m/>
    <m/>
    <m/>
    <m/>
    <m/>
    <m/>
    <m/>
    <m/>
    <m/>
    <m/>
    <m/>
    <m/>
    <m/>
    <m/>
    <m/>
    <m/>
    <m/>
    <m/>
    <m/>
    <m/>
    <m/>
    <m/>
    <m/>
    <m/>
    <m/>
    <m/>
    <m/>
    <m/>
    <m/>
    <m/>
    <m/>
    <m/>
    <m/>
    <m/>
    <m/>
    <m/>
    <m/>
    <m/>
    <m/>
    <m/>
    <n v="3"/>
  </r>
  <r>
    <n v="462987786"/>
    <s v="JAYSHREE SACHIN GILBILE"/>
    <m/>
    <m/>
    <m/>
    <m/>
    <m/>
    <m/>
    <n v="4480"/>
    <n v="8960"/>
    <x v="4"/>
    <s v="FLOW"/>
    <x v="0"/>
    <x v="16"/>
    <n v="66071"/>
    <n v="97"/>
    <n v="0"/>
    <n v="900"/>
    <s v="-"/>
    <s v="-"/>
    <s v="-"/>
    <s v="-"/>
    <s v="FLOW"/>
    <s v="-"/>
    <s v="-"/>
    <s v="-"/>
    <m/>
    <m/>
    <m/>
    <m/>
    <m/>
    <m/>
    <s v="RAHATANI"/>
    <m/>
    <m/>
    <m/>
    <n v="9957"/>
    <n v="66071"/>
    <n v="55"/>
    <m/>
    <n v="61"/>
    <s v="-"/>
    <n v="71"/>
    <n v="74"/>
    <n v="76"/>
    <n v="81"/>
    <n v="82"/>
    <s v="-"/>
    <s v="MH14LQ3961"/>
    <s v="AMPERE PRIMUS"/>
    <d v="2024-05-24T00:00:00"/>
    <n v="36"/>
    <s v="03.04.26"/>
    <s v="KAILASH ATKARI"/>
    <s v="-"/>
    <m/>
    <m/>
    <m/>
    <m/>
    <m/>
    <m/>
    <m/>
    <m/>
    <m/>
    <n v="1"/>
    <m/>
    <m/>
    <m/>
    <m/>
    <m/>
    <m/>
    <m/>
    <m/>
    <m/>
    <m/>
    <m/>
    <n v="1"/>
    <m/>
    <m/>
    <m/>
    <m/>
    <m/>
    <m/>
    <m/>
    <m/>
    <m/>
    <m/>
    <m/>
    <m/>
    <m/>
    <m/>
    <m/>
    <m/>
    <m/>
    <m/>
    <m/>
    <m/>
    <m/>
    <m/>
    <m/>
    <m/>
    <m/>
    <m/>
    <m/>
    <m/>
    <m/>
    <m/>
    <m/>
    <m/>
    <m/>
    <m/>
    <m/>
    <m/>
    <m/>
    <m/>
    <m/>
    <m/>
    <m/>
    <m/>
    <m/>
    <m/>
    <n v="1"/>
    <m/>
    <m/>
    <m/>
    <m/>
    <m/>
    <m/>
    <m/>
    <m/>
    <m/>
    <m/>
    <m/>
    <m/>
    <m/>
    <m/>
    <m/>
    <m/>
    <m/>
    <m/>
    <m/>
    <m/>
    <m/>
    <m/>
    <m/>
    <m/>
    <m/>
    <m/>
    <n v="3"/>
  </r>
  <r>
    <n v="462502590"/>
    <s v="GANESH MININATH SHIVTARE"/>
    <m/>
    <m/>
    <m/>
    <m/>
    <m/>
    <m/>
    <n v="4252"/>
    <n v="21142"/>
    <x v="6"/>
    <s v="FLOW"/>
    <x v="0"/>
    <x v="5"/>
    <n v="65656"/>
    <n v="829"/>
    <n v="0"/>
    <n v="3150"/>
    <s v="-"/>
    <s v="-"/>
    <s v="-"/>
    <s v="-"/>
    <s v="FLOW"/>
    <s v="-"/>
    <s v="-"/>
    <s v="-"/>
    <m/>
    <m/>
    <m/>
    <m/>
    <m/>
    <m/>
    <s v="BHOR"/>
    <m/>
    <m/>
    <m/>
    <n v="25121"/>
    <n v="65656"/>
    <n v="147"/>
    <m/>
    <n v="153"/>
    <s v="-"/>
    <n v="163"/>
    <n v="166"/>
    <n v="168"/>
    <n v="173"/>
    <n v="174"/>
    <s v="-"/>
    <s v="MH12WS9657"/>
    <s v="ACCESS 125 BT CONNECT ED DRUM"/>
    <d v="2024-04-08T00:00:00"/>
    <n v="36"/>
    <s v="03.04.26"/>
    <s v="VIJAY NIKAM"/>
    <s v="-"/>
    <m/>
    <m/>
    <m/>
    <m/>
    <m/>
    <m/>
    <m/>
    <m/>
    <m/>
    <m/>
    <m/>
    <m/>
    <m/>
    <m/>
    <m/>
    <n v="1"/>
    <m/>
    <m/>
    <m/>
    <m/>
    <m/>
    <m/>
    <m/>
    <m/>
    <m/>
    <m/>
    <m/>
    <m/>
    <m/>
    <m/>
    <m/>
    <m/>
    <m/>
    <m/>
    <m/>
    <m/>
    <m/>
    <m/>
    <m/>
    <m/>
    <m/>
    <m/>
    <m/>
    <m/>
    <m/>
    <m/>
    <m/>
    <m/>
    <m/>
    <m/>
    <m/>
    <m/>
    <m/>
    <m/>
    <m/>
    <m/>
    <m/>
    <m/>
    <m/>
    <m/>
    <m/>
    <m/>
    <m/>
    <m/>
    <m/>
    <m/>
    <m/>
    <m/>
    <m/>
    <m/>
    <m/>
    <m/>
    <m/>
    <m/>
    <m/>
    <m/>
    <m/>
    <m/>
    <m/>
    <m/>
    <m/>
    <m/>
    <m/>
    <m/>
    <m/>
    <m/>
    <m/>
    <m/>
    <m/>
    <m/>
    <m/>
    <m/>
    <m/>
    <n v="1"/>
  </r>
  <r>
    <n v="464426955"/>
    <s v="VIKAS DNYANESH THORAT"/>
    <s v="ONLINE"/>
    <s v="16.04.26"/>
    <n v="5000"/>
    <m/>
    <m/>
    <m/>
    <n v="3523"/>
    <n v="10813"/>
    <x v="3"/>
    <s v="STABLE"/>
    <x v="1"/>
    <x v="16"/>
    <n v="65273"/>
    <n v="920"/>
    <n v="0"/>
    <n v="3600"/>
    <s v="-"/>
    <s v="-"/>
    <s v="-"/>
    <s v="-"/>
    <s v="STABLE"/>
    <s v="PAID"/>
    <s v="-"/>
    <s v="-"/>
    <m/>
    <m/>
    <m/>
    <m/>
    <m/>
    <m/>
    <s v="PIMPARI"/>
    <m/>
    <m/>
    <m/>
    <n v="15333"/>
    <n v="65273"/>
    <n v="117"/>
    <m/>
    <n v="123"/>
    <s v="-"/>
    <n v="71"/>
    <n v="74"/>
    <n v="76"/>
    <n v="81"/>
    <n v="82"/>
    <s v="-"/>
    <s v="MH14LZ0915"/>
    <s v="HONDA ACTIVA 6G H SMART"/>
    <d v="2024-10-24T00:00:00"/>
    <n v="36"/>
    <s v="03.04.26"/>
    <s v="KAILASH ATKARI"/>
    <s v="-"/>
    <m/>
    <m/>
    <m/>
    <m/>
    <m/>
    <m/>
    <n v="1"/>
    <m/>
    <m/>
    <m/>
    <m/>
    <m/>
    <m/>
    <m/>
    <m/>
    <m/>
    <m/>
    <m/>
    <m/>
    <m/>
    <m/>
    <m/>
    <m/>
    <m/>
    <m/>
    <m/>
    <m/>
    <m/>
    <m/>
    <m/>
    <m/>
    <m/>
    <m/>
    <m/>
    <m/>
    <m/>
    <m/>
    <m/>
    <m/>
    <n v="1"/>
    <m/>
    <m/>
    <m/>
    <m/>
    <m/>
    <m/>
    <m/>
    <m/>
    <m/>
    <m/>
    <m/>
    <m/>
    <m/>
    <m/>
    <m/>
    <m/>
    <m/>
    <m/>
    <m/>
    <m/>
    <m/>
    <m/>
    <m/>
    <m/>
    <m/>
    <m/>
    <m/>
    <m/>
    <m/>
    <m/>
    <m/>
    <m/>
    <m/>
    <m/>
    <m/>
    <m/>
    <m/>
    <m/>
    <m/>
    <m/>
    <m/>
    <m/>
    <m/>
    <m/>
    <m/>
    <m/>
    <m/>
    <m/>
    <m/>
    <m/>
    <m/>
    <m/>
    <m/>
    <n v="2"/>
  </r>
  <r>
    <n v="465922302"/>
    <s v="DATTA BABURAO YADAV"/>
    <m/>
    <m/>
    <m/>
    <n v="30"/>
    <m/>
    <m/>
    <n v="3225"/>
    <n v="3206"/>
    <x v="2"/>
    <s v="FLOW"/>
    <x v="0"/>
    <x v="9"/>
    <n v="64561"/>
    <n v="36"/>
    <n v="0"/>
    <n v="900"/>
    <s v="-"/>
    <s v="-"/>
    <s v="-"/>
    <s v="-"/>
    <s v="STABLE"/>
    <s v="-"/>
    <s v="-"/>
    <s v="-"/>
    <m/>
    <m/>
    <m/>
    <m/>
    <m/>
    <m/>
    <s v="LOHEGAON"/>
    <m/>
    <m/>
    <m/>
    <n v="4142"/>
    <n v="64561"/>
    <n v="27"/>
    <m/>
    <n v="33"/>
    <s v="-"/>
    <n v="43"/>
    <n v="46"/>
    <n v="48"/>
    <n v="53"/>
    <n v="54"/>
    <s v="-"/>
    <s v="MH12XZ3688"/>
    <s v="HONDA SHINE DRUM BSVI"/>
    <d v="2025-04-15T00:00:00"/>
    <n v="36"/>
    <s v="03.04.26"/>
    <s v="VIJAY NIKAM"/>
    <s v="-"/>
    <m/>
    <m/>
    <m/>
    <m/>
    <m/>
    <m/>
    <m/>
    <m/>
    <m/>
    <m/>
    <m/>
    <m/>
    <m/>
    <m/>
    <m/>
    <m/>
    <m/>
    <m/>
    <m/>
    <m/>
    <m/>
    <m/>
    <m/>
    <m/>
    <m/>
    <m/>
    <m/>
    <n v="1"/>
    <m/>
    <m/>
    <m/>
    <m/>
    <m/>
    <m/>
    <m/>
    <m/>
    <m/>
    <m/>
    <m/>
    <m/>
    <m/>
    <m/>
    <m/>
    <m/>
    <m/>
    <m/>
    <m/>
    <m/>
    <m/>
    <m/>
    <m/>
    <m/>
    <m/>
    <m/>
    <m/>
    <m/>
    <m/>
    <m/>
    <m/>
    <m/>
    <m/>
    <m/>
    <m/>
    <m/>
    <m/>
    <m/>
    <m/>
    <m/>
    <m/>
    <n v="1"/>
    <m/>
    <m/>
    <m/>
    <m/>
    <m/>
    <m/>
    <m/>
    <m/>
    <m/>
    <m/>
    <m/>
    <m/>
    <m/>
    <m/>
    <m/>
    <m/>
    <m/>
    <m/>
    <m/>
    <m/>
    <m/>
    <m/>
    <m/>
    <n v="2"/>
  </r>
  <r>
    <n v="463755653"/>
    <s v="SACHIN GORAKH OVHAL"/>
    <m/>
    <m/>
    <m/>
    <m/>
    <m/>
    <m/>
    <n v="3623"/>
    <n v="18115"/>
    <x v="6"/>
    <s v="FLOW"/>
    <x v="0"/>
    <x v="4"/>
    <n v="64253"/>
    <n v="710"/>
    <n v="0"/>
    <n v="2700"/>
    <s v="-"/>
    <s v="-"/>
    <s v="-"/>
    <s v="-"/>
    <s v="FLOW"/>
    <s v="-"/>
    <s v="-"/>
    <s v="-"/>
    <m/>
    <m/>
    <m/>
    <m/>
    <m/>
    <m/>
    <s v="DAPODI"/>
    <m/>
    <m/>
    <m/>
    <n v="21525"/>
    <n v="64253"/>
    <n v="147"/>
    <m/>
    <n v="153"/>
    <s v="-"/>
    <n v="163"/>
    <n v="166"/>
    <n v="168"/>
    <n v="173"/>
    <n v="174"/>
    <s v="-"/>
    <s v="MH14LT4291"/>
    <s v="HONDA ACTIVA 6G H SMART"/>
    <d v="2024-08-14T00:00:00"/>
    <n v="36"/>
    <s v="03.04.26"/>
    <s v="VIJAY NIKAM"/>
    <s v="-"/>
    <m/>
    <m/>
    <m/>
    <m/>
    <m/>
    <m/>
    <m/>
    <m/>
    <m/>
    <m/>
    <m/>
    <m/>
    <m/>
    <m/>
    <m/>
    <n v="1"/>
    <m/>
    <m/>
    <m/>
    <m/>
    <m/>
    <m/>
    <m/>
    <m/>
    <m/>
    <m/>
    <m/>
    <m/>
    <m/>
    <m/>
    <m/>
    <m/>
    <m/>
    <m/>
    <m/>
    <m/>
    <m/>
    <m/>
    <m/>
    <m/>
    <m/>
    <m/>
    <m/>
    <m/>
    <m/>
    <m/>
    <m/>
    <m/>
    <m/>
    <m/>
    <m/>
    <m/>
    <m/>
    <m/>
    <m/>
    <m/>
    <m/>
    <m/>
    <m/>
    <m/>
    <m/>
    <m/>
    <m/>
    <m/>
    <m/>
    <m/>
    <m/>
    <m/>
    <m/>
    <m/>
    <m/>
    <m/>
    <m/>
    <m/>
    <m/>
    <m/>
    <m/>
    <m/>
    <m/>
    <m/>
    <m/>
    <m/>
    <m/>
    <m/>
    <m/>
    <m/>
    <m/>
    <m/>
    <m/>
    <m/>
    <m/>
    <m/>
    <m/>
    <n v="1"/>
  </r>
  <r>
    <n v="463953257"/>
    <s v="CHETAN SATABIR TUSAMAD"/>
    <s v="ONLINE"/>
    <s v="04.03.26"/>
    <n v="3850"/>
    <m/>
    <m/>
    <m/>
    <n v="3761"/>
    <n v="11183"/>
    <x v="5"/>
    <s v="STABLE"/>
    <x v="1"/>
    <x v="4"/>
    <n v="64239"/>
    <n v="602"/>
    <n v="0"/>
    <n v="5400"/>
    <s v="-"/>
    <s v="-"/>
    <s v="-"/>
    <s v="-"/>
    <s v="STABLE"/>
    <s v="PAID"/>
    <s v="-"/>
    <s v="-"/>
    <m/>
    <m/>
    <m/>
    <m/>
    <m/>
    <m/>
    <s v="DAPODI"/>
    <m/>
    <m/>
    <m/>
    <n v="17185"/>
    <n v="64239"/>
    <n v="86"/>
    <m/>
    <n v="61"/>
    <s v="-"/>
    <n v="71"/>
    <n v="74"/>
    <n v="76"/>
    <n v="81"/>
    <n v="82"/>
    <s v="-"/>
    <s v="MH14LT9936"/>
    <s v="HONDA ACTIVA 6G H SMART"/>
    <d v="2024-09-05T00:00:00"/>
    <n v="36"/>
    <s v="03.04.26"/>
    <s v="VIJAY NIKAM"/>
    <s v="-"/>
    <n v="2"/>
    <m/>
    <m/>
    <m/>
    <m/>
    <m/>
    <n v="1"/>
    <m/>
    <m/>
    <m/>
    <m/>
    <m/>
    <m/>
    <m/>
    <m/>
    <m/>
    <m/>
    <m/>
    <m/>
    <m/>
    <m/>
    <m/>
    <m/>
    <m/>
    <m/>
    <m/>
    <m/>
    <m/>
    <m/>
    <m/>
    <m/>
    <m/>
    <m/>
    <m/>
    <m/>
    <m/>
    <m/>
    <m/>
    <m/>
    <m/>
    <m/>
    <m/>
    <m/>
    <m/>
    <m/>
    <m/>
    <m/>
    <m/>
    <m/>
    <m/>
    <m/>
    <m/>
    <m/>
    <m/>
    <m/>
    <m/>
    <m/>
    <m/>
    <m/>
    <m/>
    <m/>
    <m/>
    <m/>
    <m/>
    <m/>
    <m/>
    <m/>
    <m/>
    <m/>
    <m/>
    <m/>
    <m/>
    <m/>
    <m/>
    <m/>
    <m/>
    <m/>
    <m/>
    <m/>
    <m/>
    <m/>
    <m/>
    <m/>
    <m/>
    <m/>
    <m/>
    <m/>
    <m/>
    <m/>
    <m/>
    <m/>
    <m/>
    <m/>
    <n v="3"/>
  </r>
  <r>
    <n v="461699544"/>
    <s v="MUSTAFA YAKUB SHARIF"/>
    <s v="ONLINE"/>
    <s v="30.04.26"/>
    <n v="6053"/>
    <n v="30"/>
    <m/>
    <m/>
    <n v="5867"/>
    <n v="5761"/>
    <x v="2"/>
    <s v="STABLE"/>
    <x v="1"/>
    <x v="9"/>
    <n v="64076"/>
    <n v="151"/>
    <n v="0"/>
    <n v="5400"/>
    <s v="-"/>
    <s v="-"/>
    <s v="-"/>
    <s v="-"/>
    <s v="STABLE"/>
    <s v="PAID"/>
    <s v="-"/>
    <s v="-"/>
    <m/>
    <m/>
    <m/>
    <m/>
    <m/>
    <m/>
    <s v="VADGAON SHERI"/>
    <m/>
    <m/>
    <m/>
    <n v="11312"/>
    <n v="64076"/>
    <n v="27"/>
    <m/>
    <n v="33"/>
    <s v="-"/>
    <n v="43"/>
    <n v="46"/>
    <n v="48"/>
    <n v="53"/>
    <n v="54"/>
    <s v="-"/>
    <s v="MH12WQ6553"/>
    <s v="PIAGGIO VESPA VXL 125 LTD EDITION"/>
    <d v="2024-01-29T00:00:00"/>
    <n v="36"/>
    <s v="03.04.26"/>
    <s v="VIJAY NIKAM"/>
    <s v="-"/>
    <m/>
    <m/>
    <m/>
    <m/>
    <m/>
    <m/>
    <m/>
    <m/>
    <m/>
    <m/>
    <m/>
    <m/>
    <m/>
    <m/>
    <m/>
    <m/>
    <m/>
    <m/>
    <n v="1"/>
    <m/>
    <m/>
    <m/>
    <m/>
    <m/>
    <m/>
    <m/>
    <m/>
    <m/>
    <m/>
    <m/>
    <m/>
    <m/>
    <m/>
    <m/>
    <m/>
    <m/>
    <m/>
    <m/>
    <m/>
    <m/>
    <m/>
    <m/>
    <m/>
    <m/>
    <m/>
    <m/>
    <m/>
    <m/>
    <m/>
    <m/>
    <m/>
    <m/>
    <m/>
    <m/>
    <m/>
    <m/>
    <m/>
    <m/>
    <m/>
    <m/>
    <m/>
    <m/>
    <m/>
    <m/>
    <m/>
    <m/>
    <m/>
    <m/>
    <m/>
    <m/>
    <m/>
    <m/>
    <m/>
    <m/>
    <m/>
    <m/>
    <m/>
    <m/>
    <m/>
    <m/>
    <m/>
    <m/>
    <m/>
    <m/>
    <m/>
    <m/>
    <m/>
    <m/>
    <m/>
    <m/>
    <m/>
    <m/>
    <m/>
    <n v="1"/>
  </r>
  <r>
    <n v="465315718"/>
    <s v="SMITESH ROHIDAS BHANUSGHARE"/>
    <s v="ONLINE"/>
    <s v="24.04.26"/>
    <n v="3483"/>
    <m/>
    <m/>
    <m/>
    <n v="3178"/>
    <n v="6354"/>
    <x v="4"/>
    <s v="STABLE"/>
    <x v="1"/>
    <x v="0"/>
    <n v="63911"/>
    <n v="194"/>
    <n v="0"/>
    <n v="3600"/>
    <s v="-"/>
    <s v="-"/>
    <s v="-"/>
    <s v="-"/>
    <s v="STABLE"/>
    <s v="PAID"/>
    <s v="-"/>
    <s v="-"/>
    <m/>
    <m/>
    <m/>
    <m/>
    <m/>
    <m/>
    <s v="SHILTANAE"/>
    <m/>
    <m/>
    <m/>
    <n v="10148"/>
    <n v="63911"/>
    <n v="55"/>
    <m/>
    <n v="61"/>
    <s v="-"/>
    <n v="71"/>
    <n v="74"/>
    <n v="76"/>
    <n v="53"/>
    <n v="54"/>
    <s v="-"/>
    <s v="MH14MD6202"/>
    <s v="SPLENDOR PLUS I3S DRSC FI"/>
    <d v="2025-01-24T00:00:00"/>
    <n v="36"/>
    <s v="03.04.26"/>
    <s v="VIJAY NIKAM"/>
    <s v="-"/>
    <m/>
    <m/>
    <m/>
    <m/>
    <m/>
    <m/>
    <m/>
    <m/>
    <m/>
    <n v="1"/>
    <m/>
    <m/>
    <m/>
    <m/>
    <m/>
    <m/>
    <m/>
    <m/>
    <m/>
    <m/>
    <m/>
    <m/>
    <m/>
    <m/>
    <m/>
    <m/>
    <m/>
    <m/>
    <m/>
    <m/>
    <m/>
    <m/>
    <m/>
    <m/>
    <m/>
    <m/>
    <m/>
    <m/>
    <m/>
    <m/>
    <m/>
    <m/>
    <m/>
    <m/>
    <m/>
    <m/>
    <m/>
    <m/>
    <m/>
    <m/>
    <m/>
    <m/>
    <m/>
    <m/>
    <m/>
    <m/>
    <m/>
    <m/>
    <m/>
    <m/>
    <m/>
    <m/>
    <m/>
    <m/>
    <m/>
    <m/>
    <m/>
    <m/>
    <m/>
    <n v="1"/>
    <m/>
    <m/>
    <m/>
    <m/>
    <m/>
    <m/>
    <m/>
    <m/>
    <m/>
    <m/>
    <m/>
    <m/>
    <m/>
    <m/>
    <m/>
    <m/>
    <m/>
    <m/>
    <m/>
    <m/>
    <m/>
    <m/>
    <m/>
    <n v="2"/>
  </r>
  <r>
    <n v="458923719"/>
    <s v="ROSHAN RAJ"/>
    <m/>
    <m/>
    <m/>
    <m/>
    <m/>
    <m/>
    <n v="3816"/>
    <n v="10360"/>
    <x v="5"/>
    <s v="FLOW"/>
    <x v="0"/>
    <x v="7"/>
    <n v="63897.41"/>
    <n v="397"/>
    <n v="0"/>
    <n v="4050"/>
    <s v="-"/>
    <s v="-"/>
    <s v="-"/>
    <s v="-"/>
    <s v="FLOW"/>
    <s v="-"/>
    <s v="-"/>
    <s v="-"/>
    <m/>
    <m/>
    <m/>
    <m/>
    <m/>
    <m/>
    <s v="SUSGAON"/>
    <m/>
    <m/>
    <m/>
    <m/>
    <n v="63897.41"/>
    <n v="86"/>
    <m/>
    <s v="-"/>
    <s v="-"/>
    <n v="102"/>
    <n v="105"/>
    <n v="107"/>
    <n v="112"/>
    <n v="113"/>
    <s v="-"/>
    <s v="MH12VR3982"/>
    <s v="HUNTER 350 DAPPER GREY"/>
    <d v="2023-07-10T00:00:00"/>
    <n v="48"/>
    <s v="11.04.26"/>
    <s v="KAILASH ATKARI"/>
    <s v="-"/>
    <m/>
    <m/>
    <m/>
    <m/>
    <m/>
    <m/>
    <m/>
    <m/>
    <m/>
    <m/>
    <m/>
    <m/>
    <m/>
    <m/>
    <m/>
    <m/>
    <m/>
    <m/>
    <m/>
    <m/>
    <m/>
    <m/>
    <m/>
    <m/>
    <m/>
    <m/>
    <m/>
    <m/>
    <m/>
    <m/>
    <m/>
    <m/>
    <m/>
    <m/>
    <m/>
    <m/>
    <m/>
    <m/>
    <m/>
    <n v="1"/>
    <m/>
    <m/>
    <m/>
    <m/>
    <m/>
    <m/>
    <m/>
    <m/>
    <m/>
    <m/>
    <m/>
    <m/>
    <m/>
    <m/>
    <m/>
    <m/>
    <m/>
    <m/>
    <m/>
    <m/>
    <m/>
    <m/>
    <m/>
    <m/>
    <m/>
    <m/>
    <m/>
    <m/>
    <m/>
    <m/>
    <m/>
    <m/>
    <m/>
    <m/>
    <m/>
    <m/>
    <m/>
    <m/>
    <m/>
    <m/>
    <m/>
    <m/>
    <m/>
    <m/>
    <m/>
    <m/>
    <m/>
    <m/>
    <m/>
    <m/>
    <m/>
    <m/>
    <m/>
    <n v="1"/>
  </r>
  <r>
    <n v="464296467"/>
    <s v="ANUSAYA SUNIL GAIKWAD"/>
    <s v="ONLINE"/>
    <s v="23.04.26"/>
    <n v="4003"/>
    <m/>
    <m/>
    <m/>
    <n v="3592"/>
    <n v="6650"/>
    <x v="4"/>
    <s v="STABLE"/>
    <x v="1"/>
    <x v="1"/>
    <n v="63812"/>
    <n v="163"/>
    <n v="0"/>
    <n v="1402.58"/>
    <s v="-"/>
    <s v="-"/>
    <s v="-"/>
    <s v="-"/>
    <s v="STABLE"/>
    <s v="PAID"/>
    <s v="-"/>
    <s v="-"/>
    <m/>
    <m/>
    <m/>
    <m/>
    <m/>
    <m/>
    <s v="THERGAON"/>
    <m/>
    <m/>
    <m/>
    <m/>
    <n v="63812"/>
    <n v="55"/>
    <m/>
    <s v="-"/>
    <s v="-"/>
    <n v="71"/>
    <n v="74"/>
    <n v="76"/>
    <n v="53"/>
    <n v="54"/>
    <s v="-"/>
    <s v="MH14LW5329"/>
    <s v="PLEASURE PLUS XTEC DRUM JUBILANT"/>
    <d v="2024-10-12T00:00:00"/>
    <n v="36"/>
    <s v="11.04.26"/>
    <s v="KAILASH ATKARI"/>
    <s v="-"/>
    <m/>
    <m/>
    <m/>
    <m/>
    <m/>
    <m/>
    <m/>
    <m/>
    <m/>
    <m/>
    <m/>
    <m/>
    <m/>
    <m/>
    <m/>
    <m/>
    <m/>
    <m/>
    <m/>
    <m/>
    <m/>
    <m/>
    <m/>
    <m/>
    <m/>
    <m/>
    <m/>
    <m/>
    <m/>
    <m/>
    <m/>
    <m/>
    <m/>
    <m/>
    <m/>
    <m/>
    <n v="1"/>
    <m/>
    <m/>
    <m/>
    <m/>
    <m/>
    <m/>
    <m/>
    <m/>
    <m/>
    <m/>
    <m/>
    <m/>
    <m/>
    <m/>
    <m/>
    <m/>
    <m/>
    <m/>
    <m/>
    <m/>
    <m/>
    <m/>
    <m/>
    <m/>
    <m/>
    <m/>
    <m/>
    <m/>
    <m/>
    <m/>
    <m/>
    <m/>
    <m/>
    <m/>
    <m/>
    <m/>
    <m/>
    <m/>
    <m/>
    <m/>
    <m/>
    <m/>
    <m/>
    <m/>
    <m/>
    <m/>
    <m/>
    <m/>
    <m/>
    <m/>
    <m/>
    <m/>
    <m/>
    <m/>
    <m/>
    <m/>
    <n v="1"/>
  </r>
  <r>
    <n v="465094274"/>
    <s v="ANIKET VIAJAY SAVALE"/>
    <m/>
    <m/>
    <m/>
    <n v="30"/>
    <m/>
    <m/>
    <n v="4269"/>
    <n v="4113.32"/>
    <x v="2"/>
    <s v="FLOW"/>
    <x v="0"/>
    <x v="0"/>
    <n v="63753"/>
    <n v="0"/>
    <n v="0"/>
    <n v="450"/>
    <s v="-"/>
    <s v="-"/>
    <s v="-"/>
    <s v="-"/>
    <s v="STABLE"/>
    <s v="-"/>
    <s v="-"/>
    <s v="-"/>
    <m/>
    <m/>
    <m/>
    <m/>
    <m/>
    <m/>
    <s v="MAVAL"/>
    <m/>
    <m/>
    <m/>
    <m/>
    <n v="63753"/>
    <n v="27"/>
    <m/>
    <s v="-"/>
    <s v="-"/>
    <n v="43"/>
    <n v="46"/>
    <n v="48"/>
    <n v="53"/>
    <n v="54"/>
    <s v="-"/>
    <s v="MH14MB9753"/>
    <s v="HONDA ACTIVA DLX"/>
    <d v="2024-12-22T00:00:00"/>
    <n v="30"/>
    <s v="11.04.26"/>
    <s v="VIJAY NIKAM"/>
    <s v="-"/>
    <m/>
    <m/>
    <m/>
    <m/>
    <m/>
    <m/>
    <m/>
    <m/>
    <m/>
    <m/>
    <m/>
    <m/>
    <m/>
    <m/>
    <m/>
    <m/>
    <m/>
    <m/>
    <m/>
    <m/>
    <m/>
    <m/>
    <m/>
    <m/>
    <m/>
    <m/>
    <m/>
    <m/>
    <m/>
    <m/>
    <m/>
    <m/>
    <m/>
    <m/>
    <m/>
    <m/>
    <m/>
    <m/>
    <m/>
    <m/>
    <m/>
    <m/>
    <m/>
    <m/>
    <m/>
    <m/>
    <m/>
    <m/>
    <n v="1"/>
    <m/>
    <m/>
    <m/>
    <m/>
    <m/>
    <m/>
    <m/>
    <m/>
    <m/>
    <m/>
    <m/>
    <m/>
    <m/>
    <m/>
    <m/>
    <m/>
    <m/>
    <m/>
    <m/>
    <m/>
    <m/>
    <m/>
    <m/>
    <m/>
    <m/>
    <m/>
    <m/>
    <m/>
    <m/>
    <m/>
    <m/>
    <m/>
    <m/>
    <m/>
    <m/>
    <m/>
    <m/>
    <m/>
    <m/>
    <m/>
    <m/>
    <m/>
    <m/>
    <m/>
    <n v="1"/>
  </r>
  <r>
    <n v="461248304"/>
    <s v="AMIT DILIP SALUNKE"/>
    <s v="ONLINE"/>
    <s v="29.04.26"/>
    <n v="6011"/>
    <m/>
    <m/>
    <m/>
    <n v="5805"/>
    <n v="11585"/>
    <x v="4"/>
    <s v="STABLE"/>
    <x v="1"/>
    <x v="1"/>
    <n v="63233"/>
    <n v="344"/>
    <n v="0"/>
    <n v="4932"/>
    <s v="-"/>
    <s v="-"/>
    <s v="-"/>
    <s v="-"/>
    <s v="FLOW"/>
    <s v="PAID"/>
    <s v="-"/>
    <s v="-"/>
    <m/>
    <m/>
    <m/>
    <m/>
    <m/>
    <m/>
    <s v="CHIKHALI"/>
    <m/>
    <m/>
    <m/>
    <m/>
    <n v="63233"/>
    <n v="55"/>
    <m/>
    <s v="-"/>
    <s v="-"/>
    <n v="71"/>
    <n v="74"/>
    <n v="76"/>
    <n v="81"/>
    <n v="82"/>
    <s v="-"/>
    <s v="MH14LG2803"/>
    <s v="BAJAJ PULSAR RS200 ABS TWIN CHANNEL"/>
    <d v="2023-12-26T00:00:00"/>
    <n v="36"/>
    <s v="11.04.26"/>
    <s v="KAILASH ATKARI"/>
    <s v="-"/>
    <m/>
    <m/>
    <m/>
    <m/>
    <m/>
    <m/>
    <m/>
    <m/>
    <m/>
    <m/>
    <m/>
    <m/>
    <m/>
    <m/>
    <m/>
    <m/>
    <m/>
    <m/>
    <m/>
    <m/>
    <m/>
    <m/>
    <m/>
    <m/>
    <m/>
    <m/>
    <m/>
    <m/>
    <m/>
    <m/>
    <m/>
    <m/>
    <m/>
    <m/>
    <m/>
    <m/>
    <n v="1"/>
    <m/>
    <m/>
    <m/>
    <m/>
    <m/>
    <m/>
    <m/>
    <m/>
    <m/>
    <m/>
    <m/>
    <m/>
    <m/>
    <m/>
    <m/>
    <m/>
    <m/>
    <m/>
    <m/>
    <m/>
    <m/>
    <m/>
    <m/>
    <m/>
    <m/>
    <m/>
    <m/>
    <m/>
    <m/>
    <m/>
    <m/>
    <m/>
    <m/>
    <m/>
    <m/>
    <m/>
    <m/>
    <m/>
    <m/>
    <m/>
    <m/>
    <m/>
    <m/>
    <m/>
    <m/>
    <m/>
    <m/>
    <m/>
    <m/>
    <m/>
    <m/>
    <m/>
    <m/>
    <m/>
    <m/>
    <m/>
    <n v="1"/>
  </r>
  <r>
    <n v="464432247"/>
    <s v="ASHOK GULAB SHELAR"/>
    <m/>
    <m/>
    <m/>
    <m/>
    <m/>
    <m/>
    <n v="5821"/>
    <n v="23284"/>
    <x v="3"/>
    <s v="FLOW"/>
    <x v="0"/>
    <x v="15"/>
    <n v="63198"/>
    <n v="678"/>
    <n v="0"/>
    <n v="2699.71"/>
    <s v="-"/>
    <s v="-"/>
    <s v="-"/>
    <s v="-"/>
    <s v="FLOW"/>
    <s v="-"/>
    <s v="-"/>
    <s v="-"/>
    <m/>
    <m/>
    <m/>
    <m/>
    <m/>
    <m/>
    <s v="BHAVANI PETH"/>
    <m/>
    <m/>
    <m/>
    <n v="26661.71"/>
    <n v="63198"/>
    <n v="117"/>
    <m/>
    <n v="123"/>
    <s v="-"/>
    <n v="133"/>
    <n v="136"/>
    <n v="138"/>
    <n v="143"/>
    <n v="144"/>
    <s v="-"/>
    <s v="MH12XR9598"/>
    <s v="ACCESS 125 BT CONNECT ED DISC"/>
    <d v="2024-10-24T00:00:00"/>
    <n v="24"/>
    <s v="03.04.26"/>
    <s v="VIJAY NIKAM"/>
    <s v="-"/>
    <m/>
    <m/>
    <m/>
    <m/>
    <m/>
    <m/>
    <m/>
    <m/>
    <m/>
    <n v="1"/>
    <m/>
    <m/>
    <m/>
    <m/>
    <m/>
    <m/>
    <m/>
    <m/>
    <m/>
    <m/>
    <m/>
    <m/>
    <m/>
    <m/>
    <m/>
    <m/>
    <m/>
    <m/>
    <m/>
    <m/>
    <m/>
    <m/>
    <m/>
    <m/>
    <m/>
    <m/>
    <m/>
    <m/>
    <m/>
    <m/>
    <m/>
    <m/>
    <m/>
    <m/>
    <m/>
    <m/>
    <m/>
    <m/>
    <m/>
    <m/>
    <m/>
    <m/>
    <m/>
    <m/>
    <m/>
    <m/>
    <m/>
    <m/>
    <m/>
    <m/>
    <m/>
    <m/>
    <m/>
    <m/>
    <m/>
    <m/>
    <m/>
    <m/>
    <m/>
    <m/>
    <m/>
    <m/>
    <m/>
    <m/>
    <m/>
    <m/>
    <m/>
    <m/>
    <m/>
    <m/>
    <m/>
    <m/>
    <m/>
    <m/>
    <m/>
    <m/>
    <m/>
    <m/>
    <m/>
    <m/>
    <m/>
    <m/>
    <m/>
    <n v="1"/>
  </r>
  <r>
    <n v="455993579"/>
    <s v="NITIKESH SAMBHAJI SHINDE"/>
    <m/>
    <m/>
    <m/>
    <m/>
    <m/>
    <s v="BANK STABLE 21"/>
    <n v="7519"/>
    <n v="0"/>
    <x v="0"/>
    <s v="STABLE"/>
    <x v="1"/>
    <x v="0"/>
    <n v="63180.15"/>
    <n v="0"/>
    <n v="0"/>
    <n v="2460"/>
    <s v="-"/>
    <s v="-"/>
    <s v="-"/>
    <s v="-"/>
    <s v="STABLE"/>
    <s v="PAID"/>
    <s v="-"/>
    <s v="-"/>
    <m/>
    <m/>
    <m/>
    <m/>
    <m/>
    <m/>
    <m/>
    <m/>
    <m/>
    <m/>
    <n v="0"/>
    <n v="63180.15"/>
    <n v="1"/>
    <m/>
    <m/>
    <m/>
    <m/>
    <e v="#N/A"/>
    <e v="#N/A"/>
    <e v="#N/A"/>
    <e v="#N/A"/>
    <s v="-"/>
    <s v="MH14KM5379"/>
    <s v="RE CLASSIC 350 EFI STEA"/>
    <d v="2022-12-14T00:00:00"/>
    <n v="48"/>
    <s v="17.04.26"/>
    <m/>
    <s v="-"/>
    <m/>
    <m/>
    <m/>
    <m/>
    <m/>
    <m/>
    <m/>
    <m/>
    <m/>
    <m/>
    <m/>
    <m/>
    <m/>
    <m/>
    <m/>
    <m/>
    <m/>
    <m/>
    <m/>
    <m/>
    <m/>
    <m/>
    <m/>
    <m/>
    <m/>
    <m/>
    <m/>
    <m/>
    <m/>
    <m/>
    <m/>
    <m/>
    <m/>
    <m/>
    <m/>
    <m/>
    <m/>
    <m/>
    <m/>
    <m/>
    <m/>
    <m/>
    <m/>
    <m/>
    <m/>
    <m/>
    <m/>
    <m/>
    <m/>
    <m/>
    <m/>
    <m/>
    <m/>
    <m/>
    <m/>
    <m/>
    <m/>
    <m/>
    <m/>
    <m/>
    <n v="1"/>
    <m/>
    <m/>
    <m/>
    <m/>
    <m/>
    <m/>
    <m/>
    <m/>
    <m/>
    <m/>
    <m/>
    <m/>
    <m/>
    <m/>
    <m/>
    <m/>
    <m/>
    <m/>
    <m/>
    <m/>
    <m/>
    <m/>
    <m/>
    <m/>
    <m/>
    <m/>
    <m/>
    <m/>
    <m/>
    <m/>
    <m/>
    <m/>
    <n v="1"/>
  </r>
  <r>
    <n v="460619750"/>
    <s v="UDDESHYA AMAN"/>
    <m/>
    <m/>
    <m/>
    <m/>
    <m/>
    <s v="BANK STABLE 27"/>
    <n v="5731"/>
    <n v="22182"/>
    <x v="3"/>
    <s v="RB"/>
    <x v="1"/>
    <x v="9"/>
    <n v="63164.67"/>
    <n v="448"/>
    <n v="0"/>
    <n v="2250"/>
    <s v="-"/>
    <s v="-"/>
    <s v="-"/>
    <s v="-"/>
    <s v="FLOW"/>
    <s v="PAID"/>
    <s v="-"/>
    <s v="-"/>
    <m/>
    <m/>
    <m/>
    <m/>
    <m/>
    <m/>
    <s v="DHANORI"/>
    <m/>
    <m/>
    <m/>
    <n v="24880"/>
    <n v="63164.67"/>
    <n v="117"/>
    <m/>
    <n v="123"/>
    <s v="-"/>
    <e v="#N/A"/>
    <e v="#N/A"/>
    <e v="#N/A"/>
    <e v="#N/A"/>
    <e v="#N/A"/>
    <s v="-"/>
    <s v="MH12WD2362"/>
    <s v="HONDA HORNET 2.0 BS VI"/>
    <d v="2023-11-10T00:00:00"/>
    <n v="36"/>
    <s v="03.04.26"/>
    <s v="VIJAY NIKAM"/>
    <s v="-"/>
    <m/>
    <m/>
    <m/>
    <m/>
    <m/>
    <m/>
    <m/>
    <m/>
    <m/>
    <m/>
    <m/>
    <m/>
    <m/>
    <m/>
    <m/>
    <m/>
    <m/>
    <m/>
    <n v="1"/>
    <m/>
    <m/>
    <m/>
    <m/>
    <m/>
    <m/>
    <m/>
    <m/>
    <n v="1"/>
    <m/>
    <m/>
    <m/>
    <m/>
    <m/>
    <m/>
    <m/>
    <m/>
    <m/>
    <m/>
    <m/>
    <m/>
    <m/>
    <m/>
    <m/>
    <m/>
    <m/>
    <m/>
    <m/>
    <m/>
    <m/>
    <m/>
    <m/>
    <m/>
    <m/>
    <m/>
    <m/>
    <m/>
    <m/>
    <m/>
    <m/>
    <m/>
    <m/>
    <m/>
    <m/>
    <m/>
    <m/>
    <m/>
    <m/>
    <m/>
    <m/>
    <m/>
    <m/>
    <m/>
    <m/>
    <m/>
    <m/>
    <m/>
    <m/>
    <m/>
    <m/>
    <m/>
    <m/>
    <m/>
    <m/>
    <m/>
    <m/>
    <m/>
    <m/>
    <m/>
    <m/>
    <m/>
    <m/>
    <m/>
    <m/>
    <n v="2"/>
  </r>
  <r>
    <n v="466536351"/>
    <s v="SONU KUMAR SHARMA"/>
    <m/>
    <m/>
    <m/>
    <m/>
    <m/>
    <s v="BANK STABLE 07"/>
    <n v="4450"/>
    <n v="1670"/>
    <x v="2"/>
    <s v="STABLE"/>
    <x v="1"/>
    <x v="11"/>
    <n v="63098"/>
    <n v="15"/>
    <n v="0"/>
    <n v="450"/>
    <s v="-"/>
    <s v="-"/>
    <s v="-"/>
    <s v="-"/>
    <s v="STABLE"/>
    <s v="PAID"/>
    <s v="-"/>
    <s v="-"/>
    <m/>
    <m/>
    <m/>
    <m/>
    <m/>
    <m/>
    <e v="#N/A"/>
    <m/>
    <m/>
    <m/>
    <n v="2135"/>
    <n v="63098"/>
    <n v="27"/>
    <m/>
    <n v="2"/>
    <s v="-"/>
    <n v="12"/>
    <n v="15"/>
    <n v="17"/>
    <n v="22"/>
    <n v="23"/>
    <s v="-"/>
    <s v="MH14MN3631"/>
    <s v="SPLENDOR PLUS BS6 I3S DRS CAST FI"/>
    <d v="2025-07-18T00:00:00"/>
    <n v="24"/>
    <s v="03.04.26"/>
    <s v="KAILASH ATKARI"/>
    <s v="-"/>
    <m/>
    <m/>
    <m/>
    <m/>
    <m/>
    <m/>
    <m/>
    <m/>
    <m/>
    <m/>
    <m/>
    <m/>
    <m/>
    <m/>
    <m/>
    <m/>
    <m/>
    <m/>
    <m/>
    <m/>
    <m/>
    <m/>
    <m/>
    <m/>
    <m/>
    <m/>
    <m/>
    <m/>
    <m/>
    <m/>
    <m/>
    <m/>
    <m/>
    <m/>
    <m/>
    <m/>
    <m/>
    <m/>
    <m/>
    <m/>
    <m/>
    <m/>
    <m/>
    <m/>
    <m/>
    <m/>
    <m/>
    <m/>
    <m/>
    <m/>
    <m/>
    <m/>
    <m/>
    <m/>
    <m/>
    <m/>
    <m/>
    <m/>
    <m/>
    <m/>
    <m/>
    <m/>
    <m/>
    <m/>
    <m/>
    <m/>
    <m/>
    <m/>
    <m/>
    <m/>
    <m/>
    <m/>
    <m/>
    <m/>
    <m/>
    <m/>
    <m/>
    <m/>
    <m/>
    <m/>
    <m/>
    <m/>
    <m/>
    <m/>
    <m/>
    <m/>
    <m/>
    <m/>
    <m/>
    <m/>
    <m/>
    <m/>
    <m/>
    <n v="0"/>
  </r>
  <r>
    <n v="463891761"/>
    <s v="SAVITA DURYADHAN KALE"/>
    <m/>
    <m/>
    <m/>
    <m/>
    <m/>
    <m/>
    <n v="3471"/>
    <n v="15588"/>
    <x v="6"/>
    <s v="FLOW"/>
    <x v="0"/>
    <x v="13"/>
    <n v="62990"/>
    <n v="1168"/>
    <n v="0"/>
    <n v="0"/>
    <s v="-"/>
    <s v="-"/>
    <s v="-"/>
    <s v="-"/>
    <s v="FLOW"/>
    <s v="-"/>
    <s v="-"/>
    <s v="-"/>
    <m/>
    <m/>
    <m/>
    <m/>
    <m/>
    <m/>
    <s v="ALEGAON PAGA"/>
    <m/>
    <m/>
    <m/>
    <n v="16756"/>
    <n v="62990"/>
    <n v="147"/>
    <m/>
    <n v="153"/>
    <s v="-"/>
    <n v="163"/>
    <n v="166"/>
    <n v="168"/>
    <n v="173"/>
    <n v="174"/>
    <s v="-"/>
    <s v="MH12YK3248"/>
    <s v="SPLENDOR PLUS I3S XTEC"/>
    <d v="2024-08-29T00:00:00"/>
    <n v="36"/>
    <s v="03.04.26"/>
    <s v="KAILASH ATKARI"/>
    <s v="-"/>
    <m/>
    <m/>
    <m/>
    <m/>
    <m/>
    <m/>
    <m/>
    <m/>
    <m/>
    <m/>
    <m/>
    <m/>
    <m/>
    <m/>
    <m/>
    <n v="1"/>
    <m/>
    <m/>
    <m/>
    <m/>
    <m/>
    <m/>
    <m/>
    <m/>
    <m/>
    <m/>
    <m/>
    <m/>
    <m/>
    <m/>
    <m/>
    <m/>
    <m/>
    <m/>
    <m/>
    <m/>
    <m/>
    <m/>
    <m/>
    <m/>
    <m/>
    <m/>
    <m/>
    <m/>
    <m/>
    <m/>
    <m/>
    <m/>
    <m/>
    <m/>
    <m/>
    <m/>
    <m/>
    <m/>
    <m/>
    <m/>
    <m/>
    <m/>
    <m/>
    <m/>
    <m/>
    <m/>
    <m/>
    <m/>
    <m/>
    <m/>
    <m/>
    <m/>
    <m/>
    <m/>
    <m/>
    <m/>
    <m/>
    <m/>
    <m/>
    <m/>
    <m/>
    <m/>
    <m/>
    <m/>
    <m/>
    <m/>
    <m/>
    <m/>
    <m/>
    <m/>
    <m/>
    <m/>
    <m/>
    <m/>
    <m/>
    <m/>
    <m/>
    <n v="1"/>
  </r>
  <r>
    <n v="460419172"/>
    <s v="PRADEEP ARJUN PHALKE"/>
    <s v="ONLINE"/>
    <s v="30.04.26"/>
    <n v="3495"/>
    <m/>
    <m/>
    <m/>
    <n v="3435"/>
    <n v="4376.99"/>
    <x v="4"/>
    <s v="STABLE"/>
    <x v="1"/>
    <x v="1"/>
    <n v="62965.99"/>
    <n v="219"/>
    <n v="0"/>
    <n v="5400"/>
    <s v="-"/>
    <s v="-"/>
    <s v="-"/>
    <s v="-"/>
    <s v="STABLE"/>
    <s v="PAID"/>
    <s v="-"/>
    <s v="-"/>
    <m/>
    <m/>
    <m/>
    <m/>
    <m/>
    <m/>
    <s v="CHINCHWAD"/>
    <m/>
    <m/>
    <m/>
    <n v="9995.99"/>
    <n v="62965.99"/>
    <n v="55"/>
    <m/>
    <n v="61"/>
    <s v="-"/>
    <n v="71"/>
    <n v="74"/>
    <n v="76"/>
    <n v="81"/>
    <n v="82"/>
    <s v="-"/>
    <s v="MH14LD8053"/>
    <s v="SUZUKI BURGMAN STREET"/>
    <d v="2023-11-01T00:00:00"/>
    <n v="48"/>
    <s v="03.04.26"/>
    <s v="KAILASH ATKARI"/>
    <s v="-"/>
    <m/>
    <m/>
    <m/>
    <m/>
    <m/>
    <m/>
    <m/>
    <m/>
    <m/>
    <m/>
    <m/>
    <m/>
    <m/>
    <m/>
    <m/>
    <m/>
    <m/>
    <m/>
    <n v="1"/>
    <m/>
    <m/>
    <m/>
    <m/>
    <m/>
    <m/>
    <m/>
    <m/>
    <m/>
    <m/>
    <m/>
    <m/>
    <m/>
    <m/>
    <m/>
    <m/>
    <m/>
    <m/>
    <m/>
    <m/>
    <m/>
    <m/>
    <m/>
    <m/>
    <m/>
    <m/>
    <m/>
    <m/>
    <m/>
    <m/>
    <m/>
    <m/>
    <m/>
    <m/>
    <m/>
    <m/>
    <m/>
    <m/>
    <m/>
    <m/>
    <m/>
    <m/>
    <m/>
    <m/>
    <m/>
    <m/>
    <m/>
    <m/>
    <m/>
    <m/>
    <m/>
    <m/>
    <m/>
    <m/>
    <m/>
    <m/>
    <m/>
    <m/>
    <m/>
    <m/>
    <m/>
    <m/>
    <m/>
    <m/>
    <m/>
    <m/>
    <m/>
    <m/>
    <m/>
    <m/>
    <m/>
    <m/>
    <m/>
    <m/>
    <n v="1"/>
  </r>
  <r>
    <n v="465436824"/>
    <s v="ADIKA SHARAD BELHEKAR"/>
    <s v="ONLINE"/>
    <s v="30.04.26"/>
    <n v="3497"/>
    <m/>
    <m/>
    <m/>
    <n v="3311"/>
    <n v="3311"/>
    <x v="2"/>
    <s v="STABLE"/>
    <x v="1"/>
    <x v="10"/>
    <n v="62920"/>
    <n v="181"/>
    <n v="0"/>
    <n v="3088"/>
    <s v="-"/>
    <s v="-"/>
    <s v="-"/>
    <s v="-"/>
    <s v="STABLE"/>
    <s v="PAID"/>
    <s v="-"/>
    <s v="-"/>
    <m/>
    <m/>
    <m/>
    <m/>
    <m/>
    <m/>
    <s v="BORI BK"/>
    <m/>
    <m/>
    <m/>
    <m/>
    <n v="62920"/>
    <n v="27"/>
    <m/>
    <s v="-"/>
    <s v="-"/>
    <n v="43"/>
    <n v="46"/>
    <n v="48"/>
    <n v="53"/>
    <n v="54"/>
    <s v="-"/>
    <s v="MH14MD7627"/>
    <s v="HONDA ACTIVA STD"/>
    <d v="2025-02-06T00:00:00"/>
    <n v="36"/>
    <s v="11.04.26"/>
    <s v="KAILASH ATKARI"/>
    <s v="-"/>
    <m/>
    <m/>
    <m/>
    <m/>
    <m/>
    <m/>
    <m/>
    <m/>
    <m/>
    <m/>
    <m/>
    <m/>
    <m/>
    <m/>
    <m/>
    <m/>
    <m/>
    <m/>
    <m/>
    <m/>
    <m/>
    <m/>
    <m/>
    <m/>
    <m/>
    <m/>
    <m/>
    <m/>
    <m/>
    <m/>
    <m/>
    <m/>
    <m/>
    <m/>
    <m/>
    <m/>
    <m/>
    <m/>
    <m/>
    <m/>
    <m/>
    <m/>
    <m/>
    <m/>
    <m/>
    <n v="1"/>
    <m/>
    <m/>
    <m/>
    <m/>
    <m/>
    <m/>
    <m/>
    <m/>
    <m/>
    <m/>
    <m/>
    <m/>
    <m/>
    <m/>
    <m/>
    <m/>
    <m/>
    <m/>
    <m/>
    <m/>
    <m/>
    <m/>
    <m/>
    <m/>
    <m/>
    <m/>
    <m/>
    <m/>
    <m/>
    <m/>
    <m/>
    <m/>
    <m/>
    <m/>
    <m/>
    <m/>
    <m/>
    <m/>
    <m/>
    <m/>
    <m/>
    <m/>
    <m/>
    <m/>
    <m/>
    <m/>
    <m/>
    <n v="1"/>
  </r>
  <r>
    <n v="456405006"/>
    <s v="SUNIL HARIBHAU NIKALJE"/>
    <m/>
    <m/>
    <m/>
    <m/>
    <m/>
    <m/>
    <n v="5277"/>
    <n v="15823"/>
    <x v="5"/>
    <s v="FLOW"/>
    <x v="0"/>
    <x v="7"/>
    <n v="62600.72"/>
    <n v="251"/>
    <n v="0"/>
    <n v="5367"/>
    <s v="-"/>
    <s v="-"/>
    <s v="-"/>
    <s v="-"/>
    <s v="FLOW"/>
    <s v="-"/>
    <s v="-"/>
    <s v="-"/>
    <m/>
    <m/>
    <m/>
    <m/>
    <m/>
    <m/>
    <s v="PASHAN"/>
    <m/>
    <m/>
    <m/>
    <n v="21441"/>
    <n v="62600.72"/>
    <n v="86"/>
    <m/>
    <n v="92"/>
    <s v="-"/>
    <n v="102"/>
    <n v="105"/>
    <n v="107"/>
    <n v="112"/>
    <n v="113"/>
    <s v="-"/>
    <s v="MH12VJ7151"/>
    <s v="RE BULLET 350 EFI BLACK"/>
    <d v="2023-01-16T00:00:00"/>
    <n v="48"/>
    <s v="03.04.26"/>
    <s v="KAILASH ATKARI"/>
    <s v="-"/>
    <m/>
    <m/>
    <m/>
    <m/>
    <m/>
    <m/>
    <n v="1"/>
    <m/>
    <m/>
    <m/>
    <m/>
    <m/>
    <m/>
    <m/>
    <m/>
    <m/>
    <m/>
    <m/>
    <m/>
    <m/>
    <m/>
    <m/>
    <m/>
    <m/>
    <m/>
    <m/>
    <m/>
    <m/>
    <m/>
    <m/>
    <m/>
    <m/>
    <m/>
    <m/>
    <m/>
    <m/>
    <m/>
    <m/>
    <m/>
    <m/>
    <m/>
    <m/>
    <m/>
    <m/>
    <m/>
    <m/>
    <m/>
    <m/>
    <m/>
    <m/>
    <m/>
    <m/>
    <m/>
    <m/>
    <m/>
    <m/>
    <m/>
    <m/>
    <m/>
    <m/>
    <m/>
    <m/>
    <m/>
    <m/>
    <m/>
    <m/>
    <m/>
    <m/>
    <m/>
    <m/>
    <m/>
    <m/>
    <m/>
    <m/>
    <m/>
    <m/>
    <m/>
    <m/>
    <m/>
    <m/>
    <m/>
    <m/>
    <m/>
    <m/>
    <m/>
    <m/>
    <m/>
    <m/>
    <m/>
    <m/>
    <m/>
    <m/>
    <m/>
    <n v="1"/>
  </r>
  <r>
    <n v="464238969"/>
    <s v="SWAPNIL VASANT GAIKWAD"/>
    <m/>
    <m/>
    <m/>
    <m/>
    <m/>
    <s v="BANK STABLE 07"/>
    <n v="3345"/>
    <n v="13380"/>
    <x v="6"/>
    <s v="STABLE"/>
    <x v="1"/>
    <x v="4"/>
    <n v="62597"/>
    <n v="812"/>
    <n v="0"/>
    <n v="1350"/>
    <s v="-"/>
    <s v="-"/>
    <s v="-"/>
    <s v="-"/>
    <s v="STABLE"/>
    <s v="PAID"/>
    <s v="-"/>
    <s v="-"/>
    <m/>
    <m/>
    <m/>
    <m/>
    <m/>
    <m/>
    <s v="DAPODI"/>
    <m/>
    <m/>
    <m/>
    <n v="15542"/>
    <n v="62597"/>
    <n v="147"/>
    <m/>
    <n v="123"/>
    <s v="-"/>
    <n v="133"/>
    <n v="136"/>
    <n v="138"/>
    <n v="143"/>
    <n v="144"/>
    <s v="-"/>
    <s v="MH14LV9895"/>
    <s v="HONDA ACTIVA 6G DLX BS VI"/>
    <d v="2024-10-07T00:00:00"/>
    <n v="36"/>
    <s v="03.04.26"/>
    <s v="VIJAY NIKAM"/>
    <s v="-"/>
    <m/>
    <m/>
    <m/>
    <m/>
    <m/>
    <m/>
    <m/>
    <m/>
    <m/>
    <m/>
    <m/>
    <m/>
    <m/>
    <m/>
    <m/>
    <n v="1"/>
    <m/>
    <m/>
    <m/>
    <m/>
    <m/>
    <m/>
    <m/>
    <m/>
    <m/>
    <m/>
    <m/>
    <m/>
    <m/>
    <m/>
    <m/>
    <m/>
    <m/>
    <m/>
    <m/>
    <m/>
    <m/>
    <m/>
    <m/>
    <m/>
    <m/>
    <m/>
    <m/>
    <m/>
    <m/>
    <m/>
    <m/>
    <m/>
    <m/>
    <m/>
    <m/>
    <m/>
    <m/>
    <m/>
    <m/>
    <m/>
    <m/>
    <m/>
    <m/>
    <m/>
    <m/>
    <m/>
    <m/>
    <m/>
    <m/>
    <m/>
    <m/>
    <m/>
    <m/>
    <m/>
    <m/>
    <m/>
    <m/>
    <m/>
    <m/>
    <m/>
    <m/>
    <m/>
    <m/>
    <m/>
    <m/>
    <m/>
    <m/>
    <m/>
    <m/>
    <m/>
    <m/>
    <m/>
    <m/>
    <m/>
    <m/>
    <m/>
    <m/>
    <n v="1"/>
  </r>
  <r>
    <n v="460718542"/>
    <s v="CHADHA RAMIT BALBIR"/>
    <m/>
    <m/>
    <m/>
    <m/>
    <m/>
    <m/>
    <n v="3429"/>
    <n v="3031"/>
    <x v="2"/>
    <s v="FLOW"/>
    <x v="0"/>
    <x v="17"/>
    <n v="62452.4"/>
    <n v="41"/>
    <n v="0"/>
    <n v="900"/>
    <s v="-"/>
    <s v="-"/>
    <s v="-"/>
    <s v="-"/>
    <s v="STABLE"/>
    <s v="-"/>
    <s v="-"/>
    <s v="-"/>
    <m/>
    <m/>
    <m/>
    <m/>
    <m/>
    <m/>
    <s v="WAGHOLI"/>
    <m/>
    <m/>
    <m/>
    <n v="3972"/>
    <n v="62452.4"/>
    <n v="27"/>
    <m/>
    <n v="33"/>
    <s v="-"/>
    <n v="43"/>
    <n v="46"/>
    <n v="48"/>
    <n v="53"/>
    <n v="54"/>
    <s v="-"/>
    <s v="MH15JN9875"/>
    <s v="TVS RAIDER DISC"/>
    <d v="2023-11-15T00:00:00"/>
    <n v="48"/>
    <s v="03.04.26"/>
    <s v="VIJAY NIKAM"/>
    <s v="-"/>
    <m/>
    <m/>
    <m/>
    <m/>
    <m/>
    <m/>
    <m/>
    <m/>
    <m/>
    <m/>
    <m/>
    <m/>
    <m/>
    <m/>
    <m/>
    <m/>
    <m/>
    <m/>
    <n v="1"/>
    <m/>
    <m/>
    <m/>
    <m/>
    <m/>
    <m/>
    <m/>
    <m/>
    <m/>
    <m/>
    <m/>
    <m/>
    <m/>
    <m/>
    <m/>
    <m/>
    <m/>
    <m/>
    <m/>
    <m/>
    <m/>
    <m/>
    <m/>
    <m/>
    <m/>
    <m/>
    <m/>
    <m/>
    <m/>
    <m/>
    <m/>
    <m/>
    <m/>
    <m/>
    <m/>
    <m/>
    <m/>
    <m/>
    <m/>
    <m/>
    <m/>
    <m/>
    <m/>
    <m/>
    <m/>
    <m/>
    <m/>
    <m/>
    <m/>
    <m/>
    <m/>
    <m/>
    <m/>
    <m/>
    <m/>
    <m/>
    <m/>
    <m/>
    <m/>
    <m/>
    <m/>
    <m/>
    <m/>
    <m/>
    <m/>
    <m/>
    <m/>
    <m/>
    <m/>
    <m/>
    <m/>
    <m/>
    <m/>
    <m/>
    <n v="1"/>
  </r>
  <r>
    <n v="463563325"/>
    <s v="KIRAN SAMPAT DIVEKAR"/>
    <m/>
    <m/>
    <m/>
    <m/>
    <m/>
    <m/>
    <n v="6184"/>
    <n v="36599.449999999997"/>
    <x v="1"/>
    <s v="FLOW"/>
    <x v="0"/>
    <x v="13"/>
    <n v="62357"/>
    <n v="1492"/>
    <n v="0"/>
    <n v="5400"/>
    <s v="-"/>
    <s v="-"/>
    <s v="-"/>
    <s v="-"/>
    <s v="FLOW"/>
    <s v="-"/>
    <s v="-"/>
    <s v="-"/>
    <m/>
    <m/>
    <m/>
    <m/>
    <m/>
    <m/>
    <s v="SHIRUR"/>
    <m/>
    <m/>
    <m/>
    <n v="43491.45"/>
    <n v="62357"/>
    <n v="178"/>
    <m/>
    <n v="184"/>
    <s v="-"/>
    <n v="194"/>
    <n v="197"/>
    <n v="199"/>
    <n v="204"/>
    <n v="205"/>
    <s v="-"/>
    <s v="MH12XC4003"/>
    <s v="HONDA UNICORN 160 BSVI"/>
    <d v="2024-07-24T00:00:00"/>
    <n v="24"/>
    <s v="03.04.26"/>
    <s v="KAILASH ATKARI"/>
    <s v="-"/>
    <m/>
    <m/>
    <m/>
    <m/>
    <m/>
    <m/>
    <m/>
    <m/>
    <m/>
    <m/>
    <m/>
    <m/>
    <m/>
    <m/>
    <m/>
    <m/>
    <m/>
    <m/>
    <n v="1"/>
    <m/>
    <m/>
    <m/>
    <m/>
    <m/>
    <m/>
    <m/>
    <m/>
    <m/>
    <m/>
    <m/>
    <m/>
    <m/>
    <m/>
    <m/>
    <m/>
    <m/>
    <m/>
    <m/>
    <m/>
    <m/>
    <m/>
    <m/>
    <m/>
    <m/>
    <m/>
    <m/>
    <m/>
    <m/>
    <m/>
    <m/>
    <m/>
    <m/>
    <m/>
    <m/>
    <m/>
    <m/>
    <m/>
    <m/>
    <m/>
    <m/>
    <m/>
    <m/>
    <m/>
    <m/>
    <m/>
    <m/>
    <m/>
    <m/>
    <m/>
    <m/>
    <m/>
    <m/>
    <m/>
    <m/>
    <m/>
    <m/>
    <m/>
    <m/>
    <m/>
    <m/>
    <m/>
    <m/>
    <m/>
    <m/>
    <m/>
    <m/>
    <m/>
    <m/>
    <m/>
    <m/>
    <m/>
    <m/>
    <m/>
    <n v="1"/>
  </r>
  <r>
    <n v="464137329"/>
    <s v="SANDESH PRAKASH TAWHARE"/>
    <s v="ONLINE"/>
    <s v="08.04.26"/>
    <n v="3162"/>
    <m/>
    <m/>
    <m/>
    <n v="3159"/>
    <n v="14534"/>
    <x v="6"/>
    <s v="STABLE"/>
    <x v="1"/>
    <x v="3"/>
    <n v="62250"/>
    <n v="1110"/>
    <n v="0"/>
    <n v="4500"/>
    <s v="-"/>
    <s v="-"/>
    <s v="-"/>
    <s v="-"/>
    <s v="STABLE"/>
    <s v="PAID"/>
    <s v="-"/>
    <s v="-"/>
    <m/>
    <m/>
    <m/>
    <m/>
    <m/>
    <m/>
    <s v="NIRGOOODSAR"/>
    <m/>
    <m/>
    <m/>
    <n v="20144"/>
    <n v="62250"/>
    <n v="147"/>
    <m/>
    <n v="153"/>
    <s v="-"/>
    <n v="133"/>
    <n v="136"/>
    <n v="138"/>
    <n v="143"/>
    <n v="144"/>
    <s v="-"/>
    <s v="MH14LW8931"/>
    <s v="SPLENDOR PLUS I3S DRS C FI OTHERS"/>
    <d v="2024-09-28T00:00:00"/>
    <n v="36"/>
    <s v="03.04.26"/>
    <s v="VIJAY NIKAM"/>
    <s v="-"/>
    <m/>
    <m/>
    <m/>
    <m/>
    <m/>
    <m/>
    <n v="1"/>
    <m/>
    <m/>
    <m/>
    <m/>
    <m/>
    <m/>
    <m/>
    <m/>
    <m/>
    <m/>
    <m/>
    <m/>
    <m/>
    <m/>
    <n v="1"/>
    <m/>
    <m/>
    <m/>
    <m/>
    <m/>
    <m/>
    <m/>
    <m/>
    <m/>
    <m/>
    <m/>
    <m/>
    <m/>
    <m/>
    <m/>
    <m/>
    <m/>
    <m/>
    <m/>
    <m/>
    <m/>
    <m/>
    <m/>
    <m/>
    <m/>
    <m/>
    <m/>
    <m/>
    <m/>
    <m/>
    <m/>
    <m/>
    <m/>
    <m/>
    <m/>
    <m/>
    <m/>
    <m/>
    <m/>
    <m/>
    <m/>
    <m/>
    <m/>
    <m/>
    <m/>
    <m/>
    <m/>
    <n v="1"/>
    <m/>
    <m/>
    <m/>
    <m/>
    <m/>
    <m/>
    <m/>
    <m/>
    <m/>
    <m/>
    <m/>
    <m/>
    <m/>
    <m/>
    <m/>
    <m/>
    <m/>
    <m/>
    <m/>
    <m/>
    <m/>
    <m/>
    <m/>
    <n v="3"/>
  </r>
  <r>
    <n v="463695280"/>
    <s v="ASHWINI LAXMAN GARADE"/>
    <m/>
    <m/>
    <m/>
    <m/>
    <m/>
    <s v="BANK STABLE 28"/>
    <n v="4029"/>
    <n v="3991"/>
    <x v="2"/>
    <s v="RB"/>
    <x v="1"/>
    <x v="0"/>
    <n v="62212"/>
    <n v="115"/>
    <n v="0"/>
    <n v="1800"/>
    <s v="-"/>
    <s v="-"/>
    <s v="-"/>
    <s v="-"/>
    <s v="STABLE"/>
    <s v="PAID"/>
    <s v="-"/>
    <s v="-"/>
    <m/>
    <m/>
    <m/>
    <m/>
    <m/>
    <m/>
    <s v="MAVAL"/>
    <m/>
    <m/>
    <m/>
    <n v="5906"/>
    <n v="62212"/>
    <n v="27"/>
    <m/>
    <n v="33"/>
    <s v="-"/>
    <e v="#N/A"/>
    <e v="#N/A"/>
    <e v="#N/A"/>
    <e v="#N/A"/>
    <e v="#N/A"/>
    <s v="-"/>
    <s v="MH14LT5939"/>
    <s v="HONDA ACTIVA DLX"/>
    <d v="2024-08-08T00:00:00"/>
    <n v="36"/>
    <s v="03.04.26"/>
    <s v="VIJAY NIKAM"/>
    <s v="-"/>
    <m/>
    <m/>
    <m/>
    <m/>
    <m/>
    <m/>
    <m/>
    <m/>
    <m/>
    <n v="1"/>
    <m/>
    <m/>
    <m/>
    <m/>
    <m/>
    <m/>
    <m/>
    <m/>
    <m/>
    <m/>
    <m/>
    <m/>
    <m/>
    <m/>
    <m/>
    <m/>
    <m/>
    <m/>
    <m/>
    <m/>
    <m/>
    <m/>
    <m/>
    <m/>
    <m/>
    <m/>
    <m/>
    <m/>
    <m/>
    <m/>
    <m/>
    <m/>
    <m/>
    <m/>
    <m/>
    <m/>
    <m/>
    <m/>
    <m/>
    <m/>
    <m/>
    <m/>
    <m/>
    <m/>
    <m/>
    <m/>
    <m/>
    <m/>
    <m/>
    <m/>
    <m/>
    <m/>
    <m/>
    <m/>
    <m/>
    <m/>
    <m/>
    <m/>
    <m/>
    <n v="1"/>
    <m/>
    <m/>
    <m/>
    <m/>
    <m/>
    <m/>
    <m/>
    <m/>
    <m/>
    <m/>
    <m/>
    <m/>
    <m/>
    <m/>
    <m/>
    <m/>
    <m/>
    <m/>
    <m/>
    <m/>
    <m/>
    <m/>
    <m/>
    <n v="2"/>
  </r>
  <r>
    <n v="460469191"/>
    <s v="AMIT SAYAJI SONAVANE"/>
    <m/>
    <m/>
    <m/>
    <m/>
    <m/>
    <m/>
    <n v="2993"/>
    <n v="13488.67"/>
    <x v="6"/>
    <s v="FLOW"/>
    <x v="0"/>
    <x v="6"/>
    <n v="62064.67"/>
    <n v="509"/>
    <n v="0"/>
    <n v="5400"/>
    <s v="-"/>
    <s v="-"/>
    <s v="-"/>
    <s v="-"/>
    <s v="FLOW"/>
    <s v="-"/>
    <s v="-"/>
    <s v="-"/>
    <m/>
    <m/>
    <m/>
    <m/>
    <m/>
    <m/>
    <s v="KURULI"/>
    <m/>
    <m/>
    <m/>
    <n v="19397.669999999998"/>
    <n v="62064.67"/>
    <n v="147"/>
    <m/>
    <n v="153"/>
    <s v="-"/>
    <n v="163"/>
    <n v="166"/>
    <n v="168"/>
    <n v="173"/>
    <n v="174"/>
    <s v="-"/>
    <s v="MH14LD8534"/>
    <s v="JUPITER BASIC"/>
    <d v="2023-11-04T00:00:00"/>
    <n v="48"/>
    <s v="03.04.26"/>
    <s v="KAILASH ATKARI"/>
    <s v="-"/>
    <m/>
    <m/>
    <m/>
    <m/>
    <m/>
    <m/>
    <m/>
    <m/>
    <m/>
    <m/>
    <m/>
    <m/>
    <n v="1"/>
    <m/>
    <m/>
    <m/>
    <m/>
    <m/>
    <m/>
    <m/>
    <m/>
    <m/>
    <m/>
    <m/>
    <m/>
    <m/>
    <m/>
    <m/>
    <m/>
    <m/>
    <m/>
    <m/>
    <m/>
    <m/>
    <m/>
    <m/>
    <m/>
    <m/>
    <m/>
    <m/>
    <m/>
    <m/>
    <m/>
    <m/>
    <m/>
    <m/>
    <m/>
    <m/>
    <m/>
    <m/>
    <m/>
    <m/>
    <m/>
    <m/>
    <m/>
    <m/>
    <m/>
    <m/>
    <m/>
    <m/>
    <m/>
    <m/>
    <m/>
    <m/>
    <m/>
    <m/>
    <m/>
    <m/>
    <m/>
    <m/>
    <m/>
    <m/>
    <m/>
    <m/>
    <m/>
    <m/>
    <m/>
    <m/>
    <m/>
    <m/>
    <m/>
    <m/>
    <m/>
    <m/>
    <m/>
    <m/>
    <m/>
    <m/>
    <m/>
    <m/>
    <m/>
    <m/>
    <m/>
    <n v="1"/>
  </r>
  <r>
    <n v="461348532"/>
    <s v="MAHESH DATTATRAY DAHATONDE"/>
    <m/>
    <m/>
    <m/>
    <m/>
    <m/>
    <s v="BANK STABLE 27"/>
    <n v="6122"/>
    <n v="6122"/>
    <x v="2"/>
    <s v="RB"/>
    <x v="1"/>
    <x v="17"/>
    <n v="62029"/>
    <n v="35"/>
    <n v="0"/>
    <n v="1475"/>
    <s v="-"/>
    <s v="-"/>
    <s v="-"/>
    <s v="-"/>
    <s v="FLOW"/>
    <s v="PAID"/>
    <s v="-"/>
    <s v="-"/>
    <m/>
    <m/>
    <m/>
    <m/>
    <m/>
    <m/>
    <s v="KESNAND"/>
    <m/>
    <m/>
    <m/>
    <n v="7632"/>
    <n v="62029"/>
    <n v="27"/>
    <m/>
    <n v="33"/>
    <s v="-"/>
    <n v="43"/>
    <n v="46"/>
    <n v="48"/>
    <e v="#N/A"/>
    <e v="#N/A"/>
    <s v="-"/>
    <s v="MH12WH8707"/>
    <s v="HONDA CB 200 X"/>
    <d v="2024-01-02T00:00:00"/>
    <n v="36"/>
    <s v="03.04.26"/>
    <s v="VIJAY NIKAM"/>
    <s v="-"/>
    <m/>
    <m/>
    <m/>
    <m/>
    <m/>
    <m/>
    <m/>
    <m/>
    <m/>
    <n v="1"/>
    <m/>
    <m/>
    <m/>
    <m/>
    <m/>
    <m/>
    <m/>
    <m/>
    <m/>
    <m/>
    <m/>
    <m/>
    <m/>
    <m/>
    <m/>
    <m/>
    <m/>
    <m/>
    <m/>
    <m/>
    <m/>
    <m/>
    <m/>
    <m/>
    <m/>
    <m/>
    <m/>
    <m/>
    <m/>
    <m/>
    <m/>
    <m/>
    <m/>
    <m/>
    <m/>
    <m/>
    <m/>
    <m/>
    <m/>
    <m/>
    <m/>
    <m/>
    <m/>
    <m/>
    <m/>
    <m/>
    <m/>
    <m/>
    <m/>
    <m/>
    <m/>
    <m/>
    <m/>
    <m/>
    <m/>
    <m/>
    <m/>
    <m/>
    <m/>
    <m/>
    <m/>
    <m/>
    <m/>
    <m/>
    <m/>
    <m/>
    <m/>
    <m/>
    <m/>
    <m/>
    <m/>
    <m/>
    <m/>
    <m/>
    <m/>
    <m/>
    <m/>
    <m/>
    <m/>
    <m/>
    <m/>
    <m/>
    <m/>
    <n v="1"/>
  </r>
  <r>
    <n v="465325275"/>
    <s v="RAJIV KUMAR GUPTA"/>
    <m/>
    <m/>
    <m/>
    <m/>
    <m/>
    <m/>
    <n v="4226"/>
    <n v="25317"/>
    <x v="1"/>
    <s v="FLOW"/>
    <x v="0"/>
    <x v="11"/>
    <n v="61686"/>
    <n v="1244"/>
    <n v="0"/>
    <n v="3150"/>
    <s v="-"/>
    <s v="-"/>
    <s v="-"/>
    <s v="-"/>
    <s v="FLOW"/>
    <s v="-"/>
    <s v="-"/>
    <s v="-"/>
    <m/>
    <m/>
    <m/>
    <m/>
    <m/>
    <m/>
    <s v="VASULI"/>
    <m/>
    <m/>
    <m/>
    <n v="29711"/>
    <n v="61686"/>
    <n v="178"/>
    <m/>
    <n v="184"/>
    <s v="-"/>
    <n v="194"/>
    <n v="197"/>
    <n v="199"/>
    <n v="204"/>
    <n v="205"/>
    <s v="-"/>
    <s v="MH14MD7468"/>
    <s v="HONDA ACTIVA 6G STD LTD ED"/>
    <d v="2025-01-26T00:00:00"/>
    <n v="24"/>
    <s v="03.04.26"/>
    <s v="KAILASH ATKARI"/>
    <s v="-"/>
    <m/>
    <m/>
    <m/>
    <m/>
    <m/>
    <m/>
    <m/>
    <m/>
    <m/>
    <m/>
    <m/>
    <m/>
    <m/>
    <m/>
    <m/>
    <m/>
    <m/>
    <m/>
    <m/>
    <m/>
    <m/>
    <m/>
    <m/>
    <m/>
    <m/>
    <m/>
    <m/>
    <m/>
    <m/>
    <m/>
    <m/>
    <m/>
    <m/>
    <m/>
    <m/>
    <m/>
    <m/>
    <m/>
    <m/>
    <m/>
    <m/>
    <m/>
    <m/>
    <m/>
    <m/>
    <m/>
    <m/>
    <m/>
    <m/>
    <m/>
    <m/>
    <m/>
    <m/>
    <m/>
    <m/>
    <m/>
    <m/>
    <m/>
    <m/>
    <m/>
    <m/>
    <m/>
    <m/>
    <m/>
    <m/>
    <m/>
    <m/>
    <m/>
    <m/>
    <m/>
    <m/>
    <m/>
    <m/>
    <m/>
    <m/>
    <m/>
    <m/>
    <m/>
    <m/>
    <m/>
    <m/>
    <m/>
    <m/>
    <m/>
    <m/>
    <m/>
    <m/>
    <m/>
    <m/>
    <m/>
    <m/>
    <m/>
    <m/>
    <n v="0"/>
  </r>
  <r>
    <n v="463815869"/>
    <s v="RAHUL HONAJI VADEKAR"/>
    <m/>
    <m/>
    <m/>
    <m/>
    <m/>
    <m/>
    <n v="3797"/>
    <n v="6913"/>
    <x v="4"/>
    <s v="FLOW"/>
    <x v="0"/>
    <x v="3"/>
    <n v="61467"/>
    <n v="116"/>
    <n v="0"/>
    <n v="1350"/>
    <s v="-"/>
    <s v="-"/>
    <s v="-"/>
    <s v="-"/>
    <s v="STABLE"/>
    <s v="-"/>
    <s v="-"/>
    <s v="-"/>
    <m/>
    <m/>
    <m/>
    <m/>
    <m/>
    <m/>
    <s v="AHUPE"/>
    <m/>
    <m/>
    <m/>
    <n v="8379"/>
    <n v="61467"/>
    <n v="55"/>
    <m/>
    <n v="61"/>
    <s v="-"/>
    <n v="71"/>
    <n v="74"/>
    <n v="76"/>
    <n v="81"/>
    <n v="82"/>
    <s v="-"/>
    <s v="MH14LT6037"/>
    <s v="HONDA UNICORN 160 BSVI"/>
    <d v="2024-08-20T00:00:00"/>
    <n v="36"/>
    <s v="03.04.26"/>
    <s v="VIJAY NIKAM"/>
    <s v="-"/>
    <m/>
    <m/>
    <m/>
    <m/>
    <m/>
    <m/>
    <m/>
    <m/>
    <m/>
    <m/>
    <m/>
    <m/>
    <m/>
    <m/>
    <m/>
    <m/>
    <m/>
    <m/>
    <m/>
    <m/>
    <m/>
    <m/>
    <m/>
    <m/>
    <m/>
    <m/>
    <m/>
    <m/>
    <m/>
    <m/>
    <m/>
    <m/>
    <m/>
    <m/>
    <m/>
    <m/>
    <m/>
    <m/>
    <m/>
    <m/>
    <m/>
    <m/>
    <m/>
    <m/>
    <m/>
    <m/>
    <m/>
    <m/>
    <m/>
    <m/>
    <m/>
    <m/>
    <m/>
    <m/>
    <m/>
    <m/>
    <m/>
    <m/>
    <m/>
    <m/>
    <m/>
    <m/>
    <m/>
    <m/>
    <m/>
    <m/>
    <m/>
    <m/>
    <m/>
    <m/>
    <m/>
    <m/>
    <m/>
    <m/>
    <m/>
    <m/>
    <m/>
    <m/>
    <m/>
    <m/>
    <m/>
    <m/>
    <m/>
    <m/>
    <m/>
    <m/>
    <m/>
    <m/>
    <m/>
    <m/>
    <m/>
    <m/>
    <m/>
    <n v="0"/>
  </r>
  <r>
    <n v="463069996"/>
    <s v="LAXMAN MARUTI JADHAV"/>
    <s v="ONLINE"/>
    <s v="19.04.26"/>
    <n v="4474"/>
    <m/>
    <m/>
    <m/>
    <n v="4371"/>
    <n v="4109"/>
    <x v="2"/>
    <s v="STABLE"/>
    <x v="1"/>
    <x v="15"/>
    <n v="61449"/>
    <n v="100"/>
    <n v="0"/>
    <n v="5400"/>
    <s v="-"/>
    <s v="-"/>
    <s v="-"/>
    <s v="-"/>
    <s v="STABLE"/>
    <s v="PAID"/>
    <s v="-"/>
    <s v="-"/>
    <m/>
    <m/>
    <m/>
    <m/>
    <m/>
    <m/>
    <s v="JANWADI"/>
    <m/>
    <m/>
    <m/>
    <m/>
    <n v="61449"/>
    <n v="27"/>
    <m/>
    <s v="-"/>
    <s v="-"/>
    <n v="43"/>
    <n v="15"/>
    <n v="17"/>
    <n v="22"/>
    <n v="23"/>
    <s v="-"/>
    <s v="MH12WW9061"/>
    <s v="AMPERE PRIMUS"/>
    <d v="2024-05-31T00:00:00"/>
    <n v="36"/>
    <s v="11.04.26"/>
    <s v="VIJAY NIKAM"/>
    <s v="-"/>
    <m/>
    <m/>
    <m/>
    <m/>
    <m/>
    <m/>
    <m/>
    <m/>
    <m/>
    <m/>
    <m/>
    <m/>
    <m/>
    <m/>
    <m/>
    <m/>
    <m/>
    <m/>
    <m/>
    <m/>
    <m/>
    <m/>
    <m/>
    <m/>
    <m/>
    <m/>
    <m/>
    <m/>
    <m/>
    <m/>
    <m/>
    <m/>
    <m/>
    <m/>
    <m/>
    <m/>
    <m/>
    <m/>
    <m/>
    <m/>
    <m/>
    <m/>
    <n v="1"/>
    <m/>
    <m/>
    <m/>
    <m/>
    <m/>
    <m/>
    <m/>
    <m/>
    <m/>
    <m/>
    <m/>
    <m/>
    <m/>
    <m/>
    <m/>
    <m/>
    <m/>
    <m/>
    <m/>
    <m/>
    <m/>
    <m/>
    <m/>
    <m/>
    <m/>
    <m/>
    <m/>
    <m/>
    <m/>
    <m/>
    <m/>
    <m/>
    <m/>
    <m/>
    <m/>
    <m/>
    <m/>
    <m/>
    <m/>
    <m/>
    <m/>
    <m/>
    <m/>
    <m/>
    <m/>
    <m/>
    <m/>
    <m/>
    <m/>
    <m/>
    <n v="1"/>
  </r>
  <r>
    <n v="461248210"/>
    <s v="ABHAY SANJAY YADAV"/>
    <m/>
    <m/>
    <m/>
    <m/>
    <m/>
    <m/>
    <n v="5559"/>
    <n v="11118"/>
    <x v="4"/>
    <s v="FLOW"/>
    <x v="0"/>
    <x v="4"/>
    <n v="61105"/>
    <n v="114"/>
    <n v="0"/>
    <n v="5397.51"/>
    <s v="-"/>
    <s v="-"/>
    <s v="-"/>
    <s v="-"/>
    <s v="FLOW"/>
    <s v="-"/>
    <s v="-"/>
    <s v="-"/>
    <m/>
    <m/>
    <m/>
    <m/>
    <m/>
    <m/>
    <s v="MOSHI"/>
    <m/>
    <m/>
    <m/>
    <n v="16629.509999999998"/>
    <n v="61105"/>
    <n v="55"/>
    <m/>
    <n v="61"/>
    <s v="-"/>
    <n v="71"/>
    <n v="74"/>
    <n v="76"/>
    <n v="81"/>
    <n v="82"/>
    <s v="-"/>
    <s v="MH14LG2931"/>
    <s v="PIAGGIO VESPA SXL 149 ABS RACING 60"/>
    <d v="2023-12-26T00:00:00"/>
    <n v="36"/>
    <s v="03.04.26"/>
    <s v="VIJAY NIKAM"/>
    <s v="-"/>
    <m/>
    <m/>
    <m/>
    <m/>
    <m/>
    <m/>
    <n v="1"/>
    <m/>
    <m/>
    <m/>
    <m/>
    <m/>
    <m/>
    <m/>
    <m/>
    <m/>
    <m/>
    <m/>
    <m/>
    <m/>
    <m/>
    <m/>
    <m/>
    <m/>
    <m/>
    <m/>
    <m/>
    <m/>
    <m/>
    <m/>
    <m/>
    <m/>
    <m/>
    <m/>
    <m/>
    <m/>
    <m/>
    <m/>
    <m/>
    <m/>
    <m/>
    <m/>
    <m/>
    <m/>
    <m/>
    <m/>
    <m/>
    <m/>
    <m/>
    <m/>
    <m/>
    <m/>
    <m/>
    <m/>
    <m/>
    <m/>
    <m/>
    <m/>
    <m/>
    <m/>
    <m/>
    <m/>
    <m/>
    <m/>
    <m/>
    <m/>
    <m/>
    <m/>
    <m/>
    <m/>
    <m/>
    <m/>
    <m/>
    <m/>
    <m/>
    <m/>
    <m/>
    <m/>
    <m/>
    <m/>
    <m/>
    <m/>
    <m/>
    <m/>
    <m/>
    <m/>
    <m/>
    <m/>
    <m/>
    <m/>
    <m/>
    <m/>
    <m/>
    <n v="1"/>
  </r>
  <r>
    <n v="466451006"/>
    <s v="ARBAJ SULTAN PATHAN"/>
    <s v="COLLECT"/>
    <s v="14.04.26"/>
    <n v="3000"/>
    <m/>
    <m/>
    <m/>
    <n v="2734"/>
    <n v="2400"/>
    <x v="2"/>
    <s v="STABLE"/>
    <x v="1"/>
    <x v="10"/>
    <n v="61006"/>
    <n v="51"/>
    <n v="0"/>
    <n v="3150"/>
    <s v="-"/>
    <s v="-"/>
    <s v="-"/>
    <s v="-"/>
    <s v="STABLE"/>
    <s v="PAID"/>
    <s v="-"/>
    <s v="-"/>
    <m/>
    <m/>
    <m/>
    <m/>
    <m/>
    <m/>
    <s v="JUNNAR"/>
    <m/>
    <m/>
    <m/>
    <m/>
    <n v="61006"/>
    <n v="27"/>
    <m/>
    <s v="-"/>
    <s v="-"/>
    <n v="12"/>
    <n v="15"/>
    <n v="17"/>
    <n v="22"/>
    <n v="23"/>
    <s v="-"/>
    <s v="MH14MN8570"/>
    <s v="TVS XL 100 COM ITS"/>
    <d v="2025-07-03T00:00:00"/>
    <n v="36"/>
    <s v="11.04.26"/>
    <s v="KAILASH ATKARI"/>
    <s v="-"/>
    <m/>
    <m/>
    <m/>
    <m/>
    <m/>
    <m/>
    <m/>
    <m/>
    <m/>
    <m/>
    <m/>
    <m/>
    <m/>
    <m/>
    <m/>
    <m/>
    <m/>
    <m/>
    <m/>
    <m/>
    <m/>
    <m/>
    <m/>
    <m/>
    <m/>
    <m/>
    <m/>
    <m/>
    <m/>
    <m/>
    <m/>
    <m/>
    <m/>
    <m/>
    <m/>
    <m/>
    <m/>
    <m/>
    <m/>
    <n v="1"/>
    <m/>
    <m/>
    <m/>
    <m/>
    <m/>
    <m/>
    <m/>
    <m/>
    <m/>
    <m/>
    <m/>
    <m/>
    <m/>
    <m/>
    <m/>
    <m/>
    <m/>
    <m/>
    <m/>
    <m/>
    <m/>
    <m/>
    <m/>
    <m/>
    <m/>
    <m/>
    <m/>
    <m/>
    <m/>
    <m/>
    <m/>
    <m/>
    <m/>
    <m/>
    <m/>
    <m/>
    <m/>
    <m/>
    <m/>
    <m/>
    <m/>
    <m/>
    <m/>
    <m/>
    <m/>
    <m/>
    <m/>
    <m/>
    <m/>
    <m/>
    <m/>
    <m/>
    <m/>
    <n v="1"/>
  </r>
  <r>
    <n v="464267897"/>
    <s v="HEMRAJ MANOHAR KALOKAR"/>
    <m/>
    <m/>
    <m/>
    <m/>
    <m/>
    <s v="BANK STABLE 27"/>
    <n v="2487"/>
    <n v="0"/>
    <x v="0"/>
    <s v="STABLE"/>
    <x v="1"/>
    <x v="10"/>
    <n v="60651"/>
    <n v="0"/>
    <n v="0"/>
    <n v="450"/>
    <s v="-"/>
    <s v="-"/>
    <s v="-"/>
    <s v="-"/>
    <s v="FLOW"/>
    <s v="PAID"/>
    <s v="-"/>
    <s v="-"/>
    <m/>
    <m/>
    <m/>
    <m/>
    <m/>
    <m/>
    <m/>
    <m/>
    <m/>
    <m/>
    <n v="0"/>
    <n v="60651"/>
    <n v="1"/>
    <m/>
    <m/>
    <m/>
    <m/>
    <e v="#N/A"/>
    <e v="#N/A"/>
    <e v="#N/A"/>
    <e v="#N/A"/>
    <s v="-"/>
    <s v="MH15JZ2403"/>
    <s v="HF DELUXE DRS CS FI"/>
    <d v="2024-10-09T00:00:00"/>
    <n v="48"/>
    <s v="17.04.26"/>
    <m/>
    <s v="-"/>
    <m/>
    <m/>
    <m/>
    <m/>
    <m/>
    <m/>
    <m/>
    <m/>
    <m/>
    <m/>
    <m/>
    <m/>
    <m/>
    <m/>
    <m/>
    <m/>
    <m/>
    <m/>
    <m/>
    <m/>
    <m/>
    <m/>
    <m/>
    <m/>
    <m/>
    <m/>
    <m/>
    <m/>
    <m/>
    <m/>
    <m/>
    <m/>
    <m/>
    <m/>
    <m/>
    <m/>
    <m/>
    <m/>
    <m/>
    <m/>
    <m/>
    <m/>
    <m/>
    <m/>
    <m/>
    <m/>
    <m/>
    <m/>
    <m/>
    <m/>
    <m/>
    <m/>
    <m/>
    <m/>
    <m/>
    <m/>
    <m/>
    <m/>
    <m/>
    <m/>
    <m/>
    <m/>
    <m/>
    <m/>
    <m/>
    <m/>
    <m/>
    <m/>
    <m/>
    <m/>
    <m/>
    <m/>
    <m/>
    <m/>
    <m/>
    <m/>
    <m/>
    <m/>
    <m/>
    <m/>
    <m/>
    <m/>
    <m/>
    <m/>
    <m/>
    <m/>
    <m/>
    <m/>
    <m/>
    <m/>
    <m/>
    <m/>
    <m/>
    <n v="0"/>
  </r>
  <r>
    <n v="463269970"/>
    <s v="OMKAR JAYSING BONVATE"/>
    <m/>
    <m/>
    <m/>
    <m/>
    <m/>
    <m/>
    <n v="4056"/>
    <n v="3327.75"/>
    <x v="2"/>
    <s v="FLOW"/>
    <x v="0"/>
    <x v="10"/>
    <n v="60575"/>
    <n v="91"/>
    <n v="0"/>
    <n v="5400"/>
    <s v="-"/>
    <s v="-"/>
    <s v="-"/>
    <s v="-"/>
    <s v="STABLE"/>
    <s v="-"/>
    <s v="-"/>
    <s v="-"/>
    <m/>
    <m/>
    <m/>
    <m/>
    <m/>
    <m/>
    <s v="JUNNAR"/>
    <m/>
    <m/>
    <m/>
    <n v="8818.75"/>
    <n v="60575"/>
    <n v="27"/>
    <m/>
    <n v="33"/>
    <s v="-"/>
    <n v="43"/>
    <n v="46"/>
    <n v="48"/>
    <n v="53"/>
    <n v="54"/>
    <s v="-"/>
    <s v="MH14LQ9184"/>
    <s v="ACCESS SPL ED DRUM CBS BT BSVI"/>
    <d v="2024-06-21T00:00:00"/>
    <n v="36"/>
    <s v="03.04.26"/>
    <s v="KAILASH ATKARI"/>
    <s v="-"/>
    <m/>
    <m/>
    <m/>
    <m/>
    <m/>
    <m/>
    <m/>
    <m/>
    <m/>
    <m/>
    <m/>
    <m/>
    <m/>
    <m/>
    <m/>
    <m/>
    <m/>
    <m/>
    <m/>
    <m/>
    <m/>
    <n v="1"/>
    <m/>
    <m/>
    <m/>
    <m/>
    <m/>
    <m/>
    <m/>
    <m/>
    <m/>
    <m/>
    <m/>
    <m/>
    <m/>
    <m/>
    <m/>
    <m/>
    <m/>
    <m/>
    <m/>
    <m/>
    <m/>
    <m/>
    <m/>
    <m/>
    <m/>
    <m/>
    <m/>
    <m/>
    <m/>
    <m/>
    <m/>
    <m/>
    <m/>
    <m/>
    <m/>
    <m/>
    <m/>
    <m/>
    <m/>
    <m/>
    <m/>
    <m/>
    <m/>
    <m/>
    <m/>
    <m/>
    <m/>
    <m/>
    <m/>
    <m/>
    <m/>
    <m/>
    <m/>
    <m/>
    <m/>
    <m/>
    <m/>
    <m/>
    <m/>
    <m/>
    <m/>
    <m/>
    <m/>
    <m/>
    <m/>
    <m/>
    <m/>
    <m/>
    <m/>
    <m/>
    <m/>
    <n v="1"/>
  </r>
  <r>
    <n v="465854294"/>
    <s v="DIPAK RAMNATH MANDALIK"/>
    <s v="BRANCH"/>
    <s v="29.04.26"/>
    <n v="5315"/>
    <m/>
    <m/>
    <m/>
    <n v="5245"/>
    <n v="0"/>
    <x v="0"/>
    <s v="STABLE"/>
    <x v="1"/>
    <x v="10"/>
    <n v="60516"/>
    <n v="70"/>
    <n v="0"/>
    <n v="450"/>
    <s v="-"/>
    <s v="-"/>
    <s v="-"/>
    <s v="-"/>
    <s v="STABLE"/>
    <s v="PAID"/>
    <s v="-"/>
    <s v="-"/>
    <m/>
    <m/>
    <m/>
    <m/>
    <m/>
    <m/>
    <m/>
    <m/>
    <m/>
    <m/>
    <n v="0"/>
    <n v="60516"/>
    <n v="1"/>
    <m/>
    <m/>
    <m/>
    <m/>
    <e v="#N/A"/>
    <e v="#N/A"/>
    <e v="#N/A"/>
    <e v="#N/A"/>
    <s v="-"/>
    <s v="MH14MJ5679"/>
    <s v="SPLENDOR PLUS XTEC 2"/>
    <d v="2025-04-05T00:00:00"/>
    <n v="24"/>
    <s v="17.04.26"/>
    <m/>
    <s v="-"/>
    <m/>
    <m/>
    <m/>
    <m/>
    <m/>
    <m/>
    <m/>
    <m/>
    <m/>
    <m/>
    <m/>
    <m/>
    <m/>
    <m/>
    <m/>
    <m/>
    <m/>
    <m/>
    <m/>
    <m/>
    <m/>
    <m/>
    <m/>
    <m/>
    <m/>
    <m/>
    <m/>
    <m/>
    <m/>
    <m/>
    <m/>
    <m/>
    <m/>
    <m/>
    <m/>
    <m/>
    <m/>
    <m/>
    <m/>
    <m/>
    <m/>
    <m/>
    <m/>
    <m/>
    <m/>
    <m/>
    <m/>
    <m/>
    <m/>
    <m/>
    <m/>
    <m/>
    <m/>
    <m/>
    <m/>
    <m/>
    <m/>
    <m/>
    <m/>
    <m/>
    <m/>
    <m/>
    <m/>
    <m/>
    <m/>
    <m/>
    <m/>
    <m/>
    <m/>
    <m/>
    <m/>
    <m/>
    <m/>
    <m/>
    <m/>
    <m/>
    <m/>
    <m/>
    <m/>
    <m/>
    <m/>
    <m/>
    <m/>
    <m/>
    <m/>
    <m/>
    <m/>
    <n v="2"/>
    <m/>
    <m/>
    <m/>
    <m/>
    <m/>
    <n v="2"/>
  </r>
  <r>
    <n v="467110513"/>
    <s v="SONALI BALASAHEB ABHYANKAR"/>
    <m/>
    <m/>
    <m/>
    <m/>
    <m/>
    <m/>
    <n v="9172"/>
    <n v="0"/>
    <x v="0"/>
    <s v="FLOW"/>
    <x v="0"/>
    <x v="6"/>
    <n v="60498"/>
    <n v="37"/>
    <n v="0"/>
    <n v="450"/>
    <s v="-"/>
    <s v="-"/>
    <s v="-"/>
    <s v="-"/>
    <s v="FLOW"/>
    <s v="-"/>
    <s v="-"/>
    <s v="-"/>
    <m/>
    <m/>
    <m/>
    <m/>
    <m/>
    <m/>
    <m/>
    <m/>
    <m/>
    <m/>
    <n v="0"/>
    <n v="60498"/>
    <n v="5"/>
    <m/>
    <m/>
    <m/>
    <m/>
    <m/>
    <e v="#N/A"/>
    <e v="#N/A"/>
    <e v="#N/A"/>
    <s v="-"/>
    <s v="MH14MY4038"/>
    <n v="92189"/>
    <d v="2025-10-18T00:00:00"/>
    <n v="12"/>
    <s v="20.04.26"/>
    <m/>
    <m/>
    <m/>
    <m/>
    <m/>
    <m/>
    <m/>
    <m/>
    <m/>
    <m/>
    <m/>
    <m/>
    <m/>
    <m/>
    <m/>
    <m/>
    <m/>
    <m/>
    <m/>
    <m/>
    <m/>
    <m/>
    <m/>
    <m/>
    <m/>
    <m/>
    <m/>
    <m/>
    <m/>
    <m/>
    <m/>
    <m/>
    <m/>
    <m/>
    <m/>
    <m/>
    <m/>
    <m/>
    <m/>
    <m/>
    <m/>
    <m/>
    <m/>
    <m/>
    <m/>
    <m/>
    <m/>
    <m/>
    <m/>
    <m/>
    <m/>
    <m/>
    <m/>
    <m/>
    <m/>
    <m/>
    <m/>
    <m/>
    <m/>
    <m/>
    <m/>
    <m/>
    <m/>
    <m/>
    <m/>
    <m/>
    <m/>
    <m/>
    <m/>
    <m/>
    <m/>
    <m/>
    <m/>
    <m/>
    <m/>
    <m/>
    <m/>
    <m/>
    <m/>
    <m/>
    <m/>
    <m/>
    <m/>
    <m/>
    <m/>
    <m/>
    <m/>
    <m/>
    <m/>
    <m/>
    <m/>
    <m/>
    <m/>
    <m/>
    <m/>
    <n v="0"/>
  </r>
  <r>
    <n v="454706824"/>
    <s v="NITIN BHASKAR MANE"/>
    <m/>
    <m/>
    <m/>
    <m/>
    <m/>
    <m/>
    <n v="5956"/>
    <n v="29780"/>
    <x v="6"/>
    <s v="FLOW"/>
    <x v="0"/>
    <x v="14"/>
    <n v="60342.91"/>
    <n v="866"/>
    <n v="0"/>
    <n v="2250"/>
    <s v="-"/>
    <s v="-"/>
    <s v="-"/>
    <s v="-"/>
    <s v="FLOW"/>
    <s v="-"/>
    <s v="-"/>
    <s v="-"/>
    <m/>
    <m/>
    <m/>
    <m/>
    <m/>
    <m/>
    <s v="KIVALE"/>
    <m/>
    <m/>
    <m/>
    <n v="32896"/>
    <n v="60342.91"/>
    <n v="147"/>
    <m/>
    <n v="153"/>
    <s v="-"/>
    <n v="163"/>
    <n v="166"/>
    <n v="168"/>
    <n v="173"/>
    <n v="174"/>
    <s v="-"/>
    <s v="MH14KH4083"/>
    <s v="YAMAHA R15 V4"/>
    <d v="2022-09-15T00:00:00"/>
    <n v="48"/>
    <s v="03.04.26"/>
    <s v="VIJAY NIKAM"/>
    <s v="-"/>
    <m/>
    <m/>
    <m/>
    <m/>
    <m/>
    <m/>
    <n v="1"/>
    <m/>
    <m/>
    <m/>
    <m/>
    <m/>
    <m/>
    <m/>
    <m/>
    <m/>
    <m/>
    <m/>
    <m/>
    <m/>
    <m/>
    <m/>
    <m/>
    <m/>
    <m/>
    <m/>
    <m/>
    <m/>
    <m/>
    <m/>
    <m/>
    <m/>
    <m/>
    <m/>
    <m/>
    <m/>
    <m/>
    <m/>
    <m/>
    <m/>
    <m/>
    <m/>
    <n v="1"/>
    <m/>
    <m/>
    <m/>
    <m/>
    <m/>
    <n v="1"/>
    <m/>
    <m/>
    <m/>
    <m/>
    <m/>
    <m/>
    <m/>
    <m/>
    <m/>
    <m/>
    <m/>
    <m/>
    <m/>
    <m/>
    <m/>
    <m/>
    <m/>
    <m/>
    <m/>
    <m/>
    <m/>
    <m/>
    <m/>
    <m/>
    <m/>
    <m/>
    <m/>
    <m/>
    <m/>
    <n v="1"/>
    <m/>
    <m/>
    <m/>
    <m/>
    <m/>
    <m/>
    <m/>
    <m/>
    <m/>
    <m/>
    <m/>
    <m/>
    <m/>
    <m/>
    <n v="4"/>
  </r>
  <r>
    <n v="464989124"/>
    <s v="SAGAR BHARAT GAIKAWAD"/>
    <m/>
    <m/>
    <m/>
    <m/>
    <m/>
    <m/>
    <n v="3106"/>
    <n v="8939"/>
    <x v="5"/>
    <s v="FLOW"/>
    <x v="0"/>
    <x v="6"/>
    <n v="60016"/>
    <n v="232"/>
    <n v="0"/>
    <n v="1800"/>
    <s v="-"/>
    <s v="-"/>
    <s v="-"/>
    <s v="-"/>
    <s v="STABLE"/>
    <s v="-"/>
    <s v="-"/>
    <s v="-"/>
    <m/>
    <m/>
    <m/>
    <m/>
    <m/>
    <m/>
    <s v="CHAKAN"/>
    <m/>
    <m/>
    <m/>
    <n v="10971"/>
    <n v="60016"/>
    <n v="86"/>
    <m/>
    <n v="92"/>
    <s v="-"/>
    <n v="102"/>
    <n v="105"/>
    <n v="107"/>
    <n v="112"/>
    <n v="113"/>
    <s v="-"/>
    <s v="MH14MB2217"/>
    <s v="SPLENDOR PLUS I3S BS6 FI DRUM SELF"/>
    <d v="2024-12-19T00:00:00"/>
    <n v="36"/>
    <s v="03.04.26"/>
    <s v="KAILASH ATKARI"/>
    <s v="-"/>
    <m/>
    <m/>
    <m/>
    <m/>
    <m/>
    <m/>
    <m/>
    <m/>
    <m/>
    <n v="1"/>
    <m/>
    <m/>
    <m/>
    <m/>
    <m/>
    <m/>
    <m/>
    <m/>
    <m/>
    <m/>
    <m/>
    <m/>
    <m/>
    <m/>
    <m/>
    <m/>
    <m/>
    <m/>
    <m/>
    <m/>
    <m/>
    <m/>
    <m/>
    <m/>
    <m/>
    <m/>
    <m/>
    <m/>
    <m/>
    <m/>
    <m/>
    <m/>
    <m/>
    <m/>
    <m/>
    <m/>
    <m/>
    <m/>
    <m/>
    <m/>
    <m/>
    <m/>
    <m/>
    <m/>
    <m/>
    <m/>
    <m/>
    <m/>
    <m/>
    <m/>
    <m/>
    <m/>
    <m/>
    <m/>
    <m/>
    <m/>
    <m/>
    <m/>
    <m/>
    <m/>
    <m/>
    <m/>
    <m/>
    <m/>
    <m/>
    <m/>
    <m/>
    <m/>
    <m/>
    <m/>
    <m/>
    <m/>
    <m/>
    <m/>
    <m/>
    <m/>
    <m/>
    <m/>
    <m/>
    <m/>
    <m/>
    <m/>
    <m/>
    <n v="1"/>
  </r>
  <r>
    <n v="464318531"/>
    <s v="PRASHANT DATTU SURWASE"/>
    <m/>
    <m/>
    <m/>
    <m/>
    <m/>
    <m/>
    <n v="3508"/>
    <n v="6981"/>
    <x v="4"/>
    <s v="FLOW"/>
    <x v="0"/>
    <x v="4"/>
    <n v="59921"/>
    <n v="349"/>
    <n v="0"/>
    <n v="2700"/>
    <s v="-"/>
    <s v="-"/>
    <s v="-"/>
    <s v="-"/>
    <s v="STABLE"/>
    <s v="-"/>
    <s v="-"/>
    <s v="-"/>
    <m/>
    <m/>
    <m/>
    <m/>
    <m/>
    <m/>
    <s v="DAPODI"/>
    <m/>
    <m/>
    <m/>
    <n v="10030"/>
    <n v="59921"/>
    <n v="55"/>
    <m/>
    <n v="61"/>
    <s v="-"/>
    <n v="71"/>
    <n v="74"/>
    <n v="76"/>
    <n v="81"/>
    <n v="82"/>
    <s v="-"/>
    <s v="MH14LW5956"/>
    <s v="HONDA ACTIVA 125 SMART"/>
    <d v="2024-10-14T00:00:00"/>
    <n v="36"/>
    <s v="03.04.26"/>
    <s v="VIJAY NIKAM"/>
    <s v="-"/>
    <m/>
    <m/>
    <m/>
    <m/>
    <m/>
    <m/>
    <m/>
    <m/>
    <m/>
    <m/>
    <m/>
    <m/>
    <m/>
    <m/>
    <m/>
    <n v="1"/>
    <m/>
    <m/>
    <m/>
    <m/>
    <m/>
    <m/>
    <m/>
    <m/>
    <m/>
    <m/>
    <m/>
    <m/>
    <m/>
    <m/>
    <n v="1"/>
    <m/>
    <m/>
    <m/>
    <m/>
    <m/>
    <m/>
    <m/>
    <m/>
    <m/>
    <m/>
    <m/>
    <m/>
    <m/>
    <m/>
    <m/>
    <m/>
    <m/>
    <m/>
    <m/>
    <m/>
    <m/>
    <m/>
    <m/>
    <m/>
    <m/>
    <m/>
    <m/>
    <m/>
    <m/>
    <m/>
    <m/>
    <m/>
    <m/>
    <m/>
    <m/>
    <m/>
    <m/>
    <m/>
    <m/>
    <m/>
    <m/>
    <m/>
    <m/>
    <m/>
    <m/>
    <m/>
    <m/>
    <m/>
    <m/>
    <m/>
    <m/>
    <m/>
    <m/>
    <m/>
    <m/>
    <m/>
    <m/>
    <m/>
    <m/>
    <m/>
    <m/>
    <m/>
    <n v="2"/>
  </r>
  <r>
    <n v="464693708"/>
    <s v="ARCHANA DINESH PAWALE"/>
    <s v="ONLINE"/>
    <s v="24.04.26"/>
    <n v="3600"/>
    <m/>
    <m/>
    <m/>
    <n v="3546"/>
    <s v="-"/>
    <x v="0"/>
    <s v="STABLE"/>
    <x v="1"/>
    <x v="0"/>
    <n v="59889"/>
    <n v="49"/>
    <n v="0"/>
    <n v="900"/>
    <s v="-"/>
    <s v="-"/>
    <s v="-"/>
    <s v="-"/>
    <s v="STABLE"/>
    <s v="PAID"/>
    <s v="-"/>
    <s v="-"/>
    <m/>
    <m/>
    <m/>
    <m/>
    <m/>
    <m/>
    <s v="MAVAL"/>
    <m/>
    <m/>
    <m/>
    <m/>
    <n v="59889"/>
    <n v="0"/>
    <m/>
    <s v="-"/>
    <n v="10"/>
    <e v="#N/A"/>
    <e v="#N/A"/>
    <e v="#N/A"/>
    <e v="#N/A"/>
    <e v="#N/A"/>
    <s v="-"/>
    <s v="MH14MA9847"/>
    <s v="DIO"/>
    <s v="########"/>
    <n v="36"/>
    <s v="11.04.26"/>
    <s v="VIJAY NIKAM"/>
    <s v="-"/>
    <m/>
    <m/>
    <m/>
    <m/>
    <m/>
    <m/>
    <m/>
    <m/>
    <m/>
    <m/>
    <m/>
    <m/>
    <m/>
    <m/>
    <m/>
    <m/>
    <m/>
    <m/>
    <m/>
    <m/>
    <m/>
    <m/>
    <m/>
    <m/>
    <m/>
    <m/>
    <m/>
    <m/>
    <m/>
    <m/>
    <m/>
    <m/>
    <m/>
    <m/>
    <m/>
    <m/>
    <m/>
    <m/>
    <m/>
    <n v="1"/>
    <m/>
    <m/>
    <n v="1"/>
    <m/>
    <m/>
    <m/>
    <m/>
    <m/>
    <m/>
    <m/>
    <m/>
    <m/>
    <m/>
    <m/>
    <m/>
    <m/>
    <m/>
    <m/>
    <m/>
    <m/>
    <m/>
    <m/>
    <m/>
    <m/>
    <m/>
    <m/>
    <m/>
    <m/>
    <m/>
    <m/>
    <m/>
    <m/>
    <m/>
    <m/>
    <m/>
    <m/>
    <m/>
    <m/>
    <m/>
    <m/>
    <m/>
    <m/>
    <m/>
    <m/>
    <m/>
    <m/>
    <m/>
    <m/>
    <m/>
    <m/>
    <m/>
    <m/>
    <m/>
    <n v="2"/>
  </r>
  <r>
    <n v="465281966"/>
    <s v="BALU ABAJI GAWARI"/>
    <s v="ONLINE"/>
    <s v="30.04.26"/>
    <n v="5543"/>
    <m/>
    <m/>
    <m/>
    <n v="5523"/>
    <n v="5523"/>
    <x v="2"/>
    <s v="STABLE"/>
    <x v="1"/>
    <x v="15"/>
    <n v="59822"/>
    <n v="18"/>
    <n v="0"/>
    <n v="2695"/>
    <s v="-"/>
    <s v="-"/>
    <s v="-"/>
    <s v="-"/>
    <s v="FLOW"/>
    <s v="PAID"/>
    <s v="-"/>
    <s v="-"/>
    <m/>
    <m/>
    <m/>
    <m/>
    <m/>
    <m/>
    <s v="SANGAMWADI"/>
    <m/>
    <m/>
    <m/>
    <m/>
    <n v="59822"/>
    <n v="27"/>
    <m/>
    <s v="-"/>
    <s v="-"/>
    <n v="43"/>
    <n v="46"/>
    <n v="48"/>
    <n v="53"/>
    <n v="54"/>
    <s v="-"/>
    <s v="MH14MD2711"/>
    <s v="ACTIVA 125 DISC BSVI"/>
    <d v="2025-01-21T00:00:00"/>
    <n v="24"/>
    <s v="11.04.26"/>
    <s v="VIJAY NIKAM"/>
    <s v="-"/>
    <m/>
    <m/>
    <m/>
    <m/>
    <m/>
    <m/>
    <m/>
    <m/>
    <m/>
    <m/>
    <m/>
    <m/>
    <m/>
    <m/>
    <m/>
    <m/>
    <m/>
    <m/>
    <m/>
    <m/>
    <m/>
    <m/>
    <m/>
    <m/>
    <m/>
    <m/>
    <m/>
    <m/>
    <m/>
    <m/>
    <m/>
    <m/>
    <m/>
    <m/>
    <m/>
    <m/>
    <m/>
    <m/>
    <m/>
    <m/>
    <m/>
    <m/>
    <n v="1"/>
    <m/>
    <m/>
    <m/>
    <m/>
    <m/>
    <m/>
    <m/>
    <m/>
    <m/>
    <m/>
    <m/>
    <m/>
    <m/>
    <m/>
    <m/>
    <m/>
    <m/>
    <m/>
    <m/>
    <m/>
    <m/>
    <m/>
    <m/>
    <m/>
    <m/>
    <m/>
    <m/>
    <m/>
    <m/>
    <m/>
    <m/>
    <m/>
    <m/>
    <m/>
    <m/>
    <m/>
    <m/>
    <m/>
    <m/>
    <m/>
    <m/>
    <m/>
    <m/>
    <m/>
    <m/>
    <m/>
    <m/>
    <m/>
    <m/>
    <m/>
    <n v="1"/>
  </r>
  <r>
    <n v="464000542"/>
    <s v="DHANANJAY SHANTARAM AKHADE"/>
    <m/>
    <m/>
    <m/>
    <m/>
    <m/>
    <m/>
    <n v="4728"/>
    <n v="9456"/>
    <x v="4"/>
    <s v="FLOW"/>
    <x v="0"/>
    <x v="0"/>
    <n v="59213"/>
    <n v="79"/>
    <n v="0"/>
    <n v="4107"/>
    <s v="-"/>
    <s v="-"/>
    <s v="-"/>
    <s v="-"/>
    <s v="FLOW"/>
    <s v="-"/>
    <s v="-"/>
    <s v="-"/>
    <m/>
    <m/>
    <m/>
    <m/>
    <m/>
    <m/>
    <s v="LONAVALA"/>
    <m/>
    <m/>
    <m/>
    <n v="13642"/>
    <n v="59213"/>
    <n v="55"/>
    <m/>
    <n v="61"/>
    <s v="-"/>
    <n v="71"/>
    <n v="74"/>
    <n v="76"/>
    <n v="81"/>
    <n v="82"/>
    <s v="-"/>
    <s v="MH14LV1826"/>
    <s v="XTREME 160R 4V STD"/>
    <d v="2024-09-11T00:00:00"/>
    <n v="30"/>
    <s v="03.04.26"/>
    <s v="VIJAY NIKAM"/>
    <s v="-"/>
    <m/>
    <m/>
    <m/>
    <m/>
    <m/>
    <m/>
    <m/>
    <m/>
    <m/>
    <m/>
    <m/>
    <m/>
    <m/>
    <m/>
    <m/>
    <m/>
    <m/>
    <m/>
    <m/>
    <m/>
    <m/>
    <m/>
    <m/>
    <m/>
    <m/>
    <m/>
    <m/>
    <m/>
    <m/>
    <m/>
    <m/>
    <m/>
    <m/>
    <m/>
    <m/>
    <m/>
    <m/>
    <m/>
    <m/>
    <m/>
    <m/>
    <m/>
    <m/>
    <m/>
    <m/>
    <m/>
    <m/>
    <m/>
    <n v="1"/>
    <m/>
    <m/>
    <m/>
    <m/>
    <m/>
    <m/>
    <m/>
    <m/>
    <m/>
    <m/>
    <m/>
    <m/>
    <m/>
    <m/>
    <m/>
    <m/>
    <m/>
    <m/>
    <m/>
    <m/>
    <m/>
    <m/>
    <m/>
    <m/>
    <m/>
    <m/>
    <m/>
    <m/>
    <m/>
    <m/>
    <m/>
    <m/>
    <m/>
    <m/>
    <m/>
    <m/>
    <m/>
    <m/>
    <m/>
    <m/>
    <m/>
    <m/>
    <m/>
    <m/>
    <n v="1"/>
  </r>
  <r>
    <n v="464077378"/>
    <s v="ARUNA RAVINDRA MORE"/>
    <s v="ONLINE"/>
    <s v="23.04.26"/>
    <n v="3625"/>
    <m/>
    <m/>
    <m/>
    <n v="3476"/>
    <n v="2746"/>
    <x v="2"/>
    <s v="STABLE"/>
    <x v="1"/>
    <x v="9"/>
    <n v="59063"/>
    <n v="79"/>
    <n v="0"/>
    <n v="2700"/>
    <s v="-"/>
    <s v="-"/>
    <s v="-"/>
    <s v="-"/>
    <s v="STABLE"/>
    <s v="PAID"/>
    <s v="-"/>
    <s v="-"/>
    <m/>
    <m/>
    <m/>
    <m/>
    <m/>
    <m/>
    <s v="YERWADA"/>
    <m/>
    <m/>
    <m/>
    <n v="5525"/>
    <n v="59063"/>
    <n v="27"/>
    <m/>
    <n v="33"/>
    <s v="-"/>
    <n v="43"/>
    <n v="46"/>
    <n v="48"/>
    <n v="22"/>
    <n v="23"/>
    <s v="-"/>
    <s v="MH12XF0331"/>
    <s v="HONDA SP 125 BS VI DRUM"/>
    <d v="2024-09-21T00:00:00"/>
    <n v="36"/>
    <s v="03.04.26"/>
    <s v="VIJAY NIKAM"/>
    <s v="-"/>
    <m/>
    <m/>
    <m/>
    <m/>
    <m/>
    <m/>
    <m/>
    <m/>
    <m/>
    <m/>
    <m/>
    <m/>
    <m/>
    <m/>
    <m/>
    <n v="1"/>
    <m/>
    <m/>
    <m/>
    <m/>
    <m/>
    <m/>
    <m/>
    <m/>
    <m/>
    <m/>
    <m/>
    <m/>
    <m/>
    <m/>
    <m/>
    <m/>
    <m/>
    <m/>
    <m/>
    <m/>
    <m/>
    <m/>
    <m/>
    <m/>
    <m/>
    <m/>
    <m/>
    <m/>
    <m/>
    <m/>
    <m/>
    <m/>
    <m/>
    <m/>
    <m/>
    <m/>
    <m/>
    <m/>
    <m/>
    <m/>
    <m/>
    <m/>
    <m/>
    <m/>
    <n v="1"/>
    <m/>
    <m/>
    <m/>
    <m/>
    <m/>
    <m/>
    <m/>
    <m/>
    <m/>
    <m/>
    <m/>
    <m/>
    <m/>
    <m/>
    <m/>
    <m/>
    <m/>
    <m/>
    <m/>
    <m/>
    <m/>
    <m/>
    <m/>
    <m/>
    <m/>
    <m/>
    <m/>
    <m/>
    <m/>
    <m/>
    <m/>
    <m/>
    <n v="2"/>
  </r>
  <r>
    <n v="463772908"/>
    <s v="VARSHA RAJU TATTU"/>
    <s v="ONLINE"/>
    <s v="24.04.26"/>
    <n v="4150"/>
    <m/>
    <m/>
    <m/>
    <n v="4108"/>
    <s v="-"/>
    <x v="0"/>
    <s v="STABLE"/>
    <x v="1"/>
    <x v="10"/>
    <n v="58910"/>
    <n v="56"/>
    <n v="0"/>
    <s v="-"/>
    <s v="-"/>
    <s v="-"/>
    <s v="-"/>
    <s v="-"/>
    <s v="STABLE"/>
    <s v="PAID"/>
    <s v="-"/>
    <s v="-"/>
    <m/>
    <m/>
    <m/>
    <m/>
    <m/>
    <m/>
    <s v="PARGAON"/>
    <m/>
    <m/>
    <m/>
    <m/>
    <n v="58910"/>
    <s v="-"/>
    <m/>
    <s v="-"/>
    <n v="10"/>
    <e v="#N/A"/>
    <e v="#N/A"/>
    <e v="#N/A"/>
    <e v="#N/A"/>
    <e v="#N/A"/>
    <s v="-"/>
    <s v="MH14LT6360"/>
    <s v="AMPERE MAGNUS EX"/>
    <d v="2024-08-16T00:00:00"/>
    <n v="36"/>
    <s v="08.04.26"/>
    <m/>
    <s v="-"/>
    <m/>
    <m/>
    <m/>
    <m/>
    <m/>
    <m/>
    <m/>
    <m/>
    <m/>
    <m/>
    <m/>
    <m/>
    <m/>
    <m/>
    <m/>
    <m/>
    <m/>
    <m/>
    <m/>
    <m/>
    <m/>
    <m/>
    <m/>
    <m/>
    <m/>
    <m/>
    <m/>
    <m/>
    <m/>
    <m/>
    <m/>
    <m/>
    <m/>
    <m/>
    <m/>
    <m/>
    <m/>
    <m/>
    <m/>
    <n v="1"/>
    <m/>
    <m/>
    <m/>
    <m/>
    <m/>
    <m/>
    <m/>
    <m/>
    <m/>
    <m/>
    <m/>
    <m/>
    <m/>
    <m/>
    <m/>
    <m/>
    <m/>
    <m/>
    <m/>
    <m/>
    <m/>
    <m/>
    <m/>
    <m/>
    <m/>
    <m/>
    <m/>
    <m/>
    <m/>
    <m/>
    <m/>
    <m/>
    <m/>
    <m/>
    <m/>
    <m/>
    <m/>
    <m/>
    <m/>
    <m/>
    <m/>
    <m/>
    <m/>
    <m/>
    <m/>
    <m/>
    <m/>
    <m/>
    <m/>
    <m/>
    <m/>
    <m/>
    <m/>
    <n v="1"/>
  </r>
  <r>
    <n v="460212761"/>
    <s v="ROHIT TANAJI SHINDE"/>
    <m/>
    <m/>
    <m/>
    <m/>
    <m/>
    <s v="BANK STABEL 17"/>
    <n v="4331"/>
    <n v="8662"/>
    <x v="4"/>
    <s v="RB"/>
    <x v="1"/>
    <x v="0"/>
    <n v="58533.279999999999"/>
    <n v="75"/>
    <n v="0"/>
    <n v="900"/>
    <s v="-"/>
    <s v="-"/>
    <s v="-"/>
    <s v="-"/>
    <s v="STABLE"/>
    <s v="PAID"/>
    <s v="-"/>
    <s v="-"/>
    <m/>
    <m/>
    <m/>
    <m/>
    <m/>
    <m/>
    <s v="SHIRGAON"/>
    <m/>
    <m/>
    <m/>
    <n v="9637"/>
    <n v="58533.279999999999"/>
    <n v="55"/>
    <m/>
    <n v="61"/>
    <s v="-"/>
    <n v="0"/>
    <n v="0"/>
    <n v="0"/>
    <n v="0"/>
    <n v="0"/>
    <s v="-"/>
    <s v="MH14LD2346"/>
    <s v="HONDA UNICORN 160 BSVI"/>
    <d v="2023-10-20T00:00:00"/>
    <n v="42"/>
    <s v="03.04.26"/>
    <s v="VIJAY NIKAM"/>
    <s v="-"/>
    <m/>
    <m/>
    <m/>
    <m/>
    <m/>
    <m/>
    <m/>
    <m/>
    <m/>
    <m/>
    <m/>
    <m/>
    <m/>
    <m/>
    <m/>
    <m/>
    <m/>
    <m/>
    <m/>
    <m/>
    <m/>
    <m/>
    <m/>
    <m/>
    <m/>
    <m/>
    <m/>
    <m/>
    <m/>
    <m/>
    <m/>
    <m/>
    <m/>
    <m/>
    <m/>
    <m/>
    <m/>
    <m/>
    <m/>
    <m/>
    <m/>
    <m/>
    <m/>
    <m/>
    <m/>
    <m/>
    <m/>
    <m/>
    <n v="1"/>
    <m/>
    <m/>
    <m/>
    <m/>
    <m/>
    <m/>
    <m/>
    <m/>
    <m/>
    <m/>
    <m/>
    <m/>
    <m/>
    <m/>
    <m/>
    <m/>
    <m/>
    <m/>
    <m/>
    <m/>
    <m/>
    <m/>
    <m/>
    <m/>
    <m/>
    <m/>
    <m/>
    <m/>
    <m/>
    <m/>
    <m/>
    <m/>
    <m/>
    <m/>
    <m/>
    <m/>
    <m/>
    <m/>
    <m/>
    <m/>
    <m/>
    <m/>
    <m/>
    <m/>
    <n v="1"/>
  </r>
  <r>
    <n v="464064891"/>
    <s v="ARTI RAGHUNATH JATHAR"/>
    <s v="ONLINE"/>
    <s v="18.04.26"/>
    <n v="3700"/>
    <m/>
    <m/>
    <m/>
    <n v="3617"/>
    <n v="3384"/>
    <x v="2"/>
    <s v="STABLE"/>
    <x v="1"/>
    <x v="16"/>
    <n v="58480"/>
    <n v="101"/>
    <n v="0"/>
    <n v="4927"/>
    <s v="-"/>
    <s v="-"/>
    <s v="-"/>
    <s v="-"/>
    <s v="STABLE"/>
    <s v="PAID"/>
    <s v="-"/>
    <s v="-"/>
    <m/>
    <m/>
    <m/>
    <m/>
    <m/>
    <m/>
    <s v="KALEWADI"/>
    <m/>
    <m/>
    <m/>
    <n v="8412"/>
    <n v="58480"/>
    <n v="27"/>
    <m/>
    <n v="33"/>
    <s v="-"/>
    <n v="43"/>
    <n v="15"/>
    <n v="17"/>
    <n v="22"/>
    <n v="23"/>
    <s v="-"/>
    <s v="MH14LV5722"/>
    <s v="HONDA ACTIVA 125 DRUM ALLOY BSVI"/>
    <d v="2024-09-19T00:00:00"/>
    <n v="36"/>
    <s v="03.04.26"/>
    <s v="KAILASH ATKARI"/>
    <s v="-"/>
    <m/>
    <m/>
    <m/>
    <m/>
    <m/>
    <m/>
    <n v="1"/>
    <m/>
    <m/>
    <n v="1"/>
    <m/>
    <m/>
    <m/>
    <m/>
    <m/>
    <m/>
    <m/>
    <m/>
    <m/>
    <m/>
    <m/>
    <m/>
    <m/>
    <m/>
    <m/>
    <m/>
    <m/>
    <m/>
    <m/>
    <m/>
    <m/>
    <m/>
    <m/>
    <m/>
    <m/>
    <m/>
    <m/>
    <m/>
    <m/>
    <n v="1"/>
    <m/>
    <m/>
    <m/>
    <m/>
    <m/>
    <n v="1"/>
    <m/>
    <m/>
    <m/>
    <m/>
    <m/>
    <m/>
    <m/>
    <m/>
    <m/>
    <m/>
    <m/>
    <m/>
    <m/>
    <m/>
    <m/>
    <m/>
    <m/>
    <m/>
    <m/>
    <m/>
    <m/>
    <m/>
    <m/>
    <m/>
    <m/>
    <m/>
    <m/>
    <m/>
    <m/>
    <m/>
    <m/>
    <m/>
    <m/>
    <m/>
    <m/>
    <m/>
    <m/>
    <m/>
    <m/>
    <m/>
    <m/>
    <m/>
    <m/>
    <m/>
    <m/>
    <m/>
    <m/>
    <n v="4"/>
  </r>
  <r>
    <n v="464482410"/>
    <s v="ASMITA PANDIT PACHANGE"/>
    <m/>
    <m/>
    <m/>
    <m/>
    <m/>
    <s v="BANK STABLE 07"/>
    <n v="5859"/>
    <n v="16273.17"/>
    <x v="5"/>
    <s v="STABLE"/>
    <x v="1"/>
    <x v="13"/>
    <n v="58378.17"/>
    <n v="272"/>
    <n v="0"/>
    <n v="1350"/>
    <s v="-"/>
    <s v="-"/>
    <s v="-"/>
    <s v="-"/>
    <s v="STABLE"/>
    <s v="PAID"/>
    <s v="-"/>
    <s v="-"/>
    <m/>
    <m/>
    <m/>
    <m/>
    <m/>
    <m/>
    <s v="SHIRUR"/>
    <m/>
    <m/>
    <m/>
    <n v="17895.169999999998"/>
    <n v="58378.17"/>
    <n v="86"/>
    <m/>
    <n v="61"/>
    <s v="-"/>
    <n v="71"/>
    <n v="74"/>
    <n v="76"/>
    <n v="81"/>
    <n v="82"/>
    <s v="-"/>
    <s v="MH12XP2331"/>
    <s v="BAJAJ CHETAK 2903"/>
    <d v="2024-10-29T00:00:00"/>
    <n v="24"/>
    <s v="03.04.26"/>
    <s v="KAILASH ATKARI"/>
    <s v="-"/>
    <m/>
    <m/>
    <m/>
    <m/>
    <m/>
    <m/>
    <n v="1"/>
    <m/>
    <m/>
    <m/>
    <m/>
    <m/>
    <m/>
    <m/>
    <m/>
    <m/>
    <m/>
    <m/>
    <m/>
    <m/>
    <m/>
    <m/>
    <m/>
    <m/>
    <m/>
    <m/>
    <m/>
    <m/>
    <m/>
    <m/>
    <m/>
    <m/>
    <m/>
    <m/>
    <m/>
    <m/>
    <m/>
    <m/>
    <m/>
    <m/>
    <m/>
    <m/>
    <m/>
    <m/>
    <m/>
    <m/>
    <m/>
    <m/>
    <m/>
    <m/>
    <m/>
    <m/>
    <m/>
    <m/>
    <m/>
    <m/>
    <m/>
    <m/>
    <m/>
    <m/>
    <m/>
    <m/>
    <m/>
    <m/>
    <m/>
    <m/>
    <m/>
    <m/>
    <m/>
    <m/>
    <m/>
    <m/>
    <m/>
    <m/>
    <m/>
    <m/>
    <m/>
    <m/>
    <m/>
    <m/>
    <m/>
    <m/>
    <m/>
    <m/>
    <m/>
    <m/>
    <m/>
    <m/>
    <m/>
    <m/>
    <m/>
    <m/>
    <m/>
    <n v="1"/>
  </r>
  <r>
    <n v="464645726"/>
    <s v="DHAPATE PRAMOD BHAU"/>
    <s v="ONLINE"/>
    <s v="29.04.26"/>
    <n v="4009"/>
    <m/>
    <m/>
    <m/>
    <n v="3376"/>
    <n v="3254"/>
    <x v="2"/>
    <s v="STABLE"/>
    <x v="1"/>
    <x v="5"/>
    <n v="58147"/>
    <n v="90"/>
    <n v="0"/>
    <n v="1776"/>
    <s v="-"/>
    <s v="-"/>
    <s v="-"/>
    <s v="-"/>
    <s v="STABLE"/>
    <s v="PAID"/>
    <s v="-"/>
    <s v="-"/>
    <m/>
    <m/>
    <m/>
    <m/>
    <m/>
    <m/>
    <s v="BHOR"/>
    <m/>
    <m/>
    <m/>
    <n v="5120"/>
    <n v="58147"/>
    <n v="27"/>
    <m/>
    <n v="33"/>
    <s v="-"/>
    <n v="43"/>
    <n v="46"/>
    <n v="48"/>
    <n v="53"/>
    <n v="54"/>
    <s v="-"/>
    <s v="MH12XL3563"/>
    <s v="HONDA ACTIVA DLX"/>
    <d v="2024-11-11T00:00:00"/>
    <n v="36"/>
    <s v="03.04.26"/>
    <s v="VIJAY NIKAM"/>
    <s v="-"/>
    <m/>
    <m/>
    <m/>
    <m/>
    <m/>
    <m/>
    <m/>
    <m/>
    <m/>
    <m/>
    <m/>
    <m/>
    <m/>
    <m/>
    <m/>
    <n v="1"/>
    <m/>
    <m/>
    <m/>
    <m/>
    <m/>
    <m/>
    <m/>
    <m/>
    <m/>
    <m/>
    <m/>
    <m/>
    <m/>
    <m/>
    <m/>
    <m/>
    <m/>
    <m/>
    <m/>
    <m/>
    <m/>
    <m/>
    <m/>
    <m/>
    <m/>
    <m/>
    <m/>
    <m/>
    <m/>
    <m/>
    <m/>
    <m/>
    <m/>
    <m/>
    <m/>
    <m/>
    <m/>
    <m/>
    <m/>
    <m/>
    <m/>
    <m/>
    <m/>
    <m/>
    <m/>
    <m/>
    <m/>
    <m/>
    <m/>
    <m/>
    <m/>
    <m/>
    <m/>
    <m/>
    <m/>
    <m/>
    <m/>
    <m/>
    <m/>
    <m/>
    <m/>
    <m/>
    <m/>
    <m/>
    <m/>
    <m/>
    <m/>
    <m/>
    <m/>
    <m/>
    <m/>
    <m/>
    <m/>
    <m/>
    <m/>
    <m/>
    <m/>
    <n v="1"/>
  </r>
  <r>
    <n v="464370861"/>
    <s v="ADITYA SUNIL SONAVANE"/>
    <s v="ONLINE"/>
    <s v="22.04.26"/>
    <n v="3613"/>
    <m/>
    <m/>
    <m/>
    <n v="3504"/>
    <n v="3231"/>
    <x v="2"/>
    <s v="STABLE"/>
    <x v="1"/>
    <x v="9"/>
    <n v="57990"/>
    <n v="82"/>
    <n v="0"/>
    <n v="4950"/>
    <s v="-"/>
    <s v="-"/>
    <s v="-"/>
    <s v="-"/>
    <s v="STABLE"/>
    <s v="PAID"/>
    <s v="-"/>
    <s v="-"/>
    <m/>
    <m/>
    <m/>
    <m/>
    <m/>
    <m/>
    <s v="YERWADA"/>
    <m/>
    <m/>
    <m/>
    <n v="8263"/>
    <n v="57990"/>
    <n v="27"/>
    <m/>
    <n v="33"/>
    <s v="-"/>
    <n v="43"/>
    <n v="46"/>
    <n v="48"/>
    <n v="22"/>
    <n v="23"/>
    <s v="-"/>
    <s v="MH12XK9060"/>
    <s v="HONDA ACTIVA 6G H SMART"/>
    <d v="2024-10-19T00:00:00"/>
    <n v="36"/>
    <s v="03.04.26"/>
    <s v="VIJAY NIKAM"/>
    <s v="-"/>
    <m/>
    <m/>
    <m/>
    <m/>
    <m/>
    <m/>
    <m/>
    <m/>
    <m/>
    <n v="1"/>
    <m/>
    <m/>
    <m/>
    <m/>
    <m/>
    <m/>
    <m/>
    <m/>
    <m/>
    <m/>
    <m/>
    <m/>
    <m/>
    <m/>
    <m/>
    <m/>
    <m/>
    <m/>
    <m/>
    <m/>
    <m/>
    <m/>
    <m/>
    <m/>
    <m/>
    <m/>
    <m/>
    <m/>
    <m/>
    <m/>
    <m/>
    <m/>
    <m/>
    <m/>
    <m/>
    <m/>
    <m/>
    <m/>
    <m/>
    <m/>
    <m/>
    <m/>
    <m/>
    <m/>
    <m/>
    <m/>
    <m/>
    <m/>
    <m/>
    <m/>
    <n v="1"/>
    <m/>
    <m/>
    <m/>
    <m/>
    <m/>
    <m/>
    <m/>
    <m/>
    <m/>
    <m/>
    <m/>
    <m/>
    <m/>
    <m/>
    <m/>
    <m/>
    <m/>
    <m/>
    <m/>
    <m/>
    <m/>
    <m/>
    <m/>
    <m/>
    <m/>
    <m/>
    <m/>
    <m/>
    <m/>
    <m/>
    <m/>
    <m/>
    <n v="2"/>
  </r>
  <r>
    <n v="462024518"/>
    <s v="KISHOR SHANKARRAO SOLANKE"/>
    <s v="COLLECT"/>
    <s v="04.03.26"/>
    <n v="3560"/>
    <m/>
    <m/>
    <m/>
    <n v="3562"/>
    <n v="3492"/>
    <x v="2"/>
    <s v="STABLE"/>
    <x v="1"/>
    <x v="8"/>
    <n v="57713"/>
    <n v="59"/>
    <n v="0"/>
    <n v="900"/>
    <s v="-"/>
    <s v="-"/>
    <s v="-"/>
    <s v="-"/>
    <s v="STABLE"/>
    <s v="PAID"/>
    <s v="-"/>
    <s v="-"/>
    <m/>
    <m/>
    <m/>
    <m/>
    <m/>
    <m/>
    <s v="BHOSARI"/>
    <m/>
    <m/>
    <m/>
    <n v="4451"/>
    <n v="57713"/>
    <n v="27"/>
    <m/>
    <n v="33"/>
    <s v="-"/>
    <n v="12"/>
    <n v="15"/>
    <n v="17"/>
    <n v="22"/>
    <n v="23"/>
    <s v="-"/>
    <s v="-"/>
    <s v="HONDA SHINE DRUM BSVI"/>
    <d v="2024-02-25T00:00:00"/>
    <n v="42"/>
    <s v="03.04.26"/>
    <s v="VIJAY NIKAM"/>
    <s v="-"/>
    <m/>
    <m/>
    <m/>
    <m/>
    <m/>
    <m/>
    <n v="1"/>
    <m/>
    <m/>
    <n v="2"/>
    <m/>
    <m/>
    <m/>
    <m/>
    <m/>
    <m/>
    <m/>
    <m/>
    <m/>
    <m/>
    <m/>
    <m/>
    <m/>
    <m/>
    <m/>
    <m/>
    <m/>
    <m/>
    <m/>
    <m/>
    <m/>
    <m/>
    <m/>
    <m/>
    <m/>
    <m/>
    <m/>
    <m/>
    <m/>
    <m/>
    <m/>
    <m/>
    <m/>
    <m/>
    <m/>
    <m/>
    <m/>
    <m/>
    <m/>
    <m/>
    <m/>
    <m/>
    <m/>
    <m/>
    <m/>
    <m/>
    <m/>
    <m/>
    <m/>
    <m/>
    <m/>
    <m/>
    <m/>
    <m/>
    <m/>
    <m/>
    <m/>
    <m/>
    <m/>
    <m/>
    <m/>
    <m/>
    <m/>
    <m/>
    <m/>
    <m/>
    <m/>
    <m/>
    <m/>
    <m/>
    <m/>
    <m/>
    <m/>
    <m/>
    <m/>
    <m/>
    <m/>
    <m/>
    <m/>
    <m/>
    <m/>
    <m/>
    <m/>
    <n v="3"/>
  </r>
  <r>
    <n v="463541870"/>
    <s v="RUSHIKESH SOMNATH GAJARE"/>
    <s v="ONLINE"/>
    <s v="21.04.26"/>
    <n v="4500"/>
    <m/>
    <m/>
    <m/>
    <n v="3926"/>
    <s v="-"/>
    <x v="0"/>
    <s v="STABLE"/>
    <x v="1"/>
    <x v="10"/>
    <n v="57712"/>
    <n v="41"/>
    <n v="0"/>
    <n v="0"/>
    <s v="-"/>
    <s v="-"/>
    <s v="-"/>
    <s v="-"/>
    <s v="STABLE"/>
    <s v="PAID"/>
    <s v="-"/>
    <s v="-"/>
    <m/>
    <m/>
    <m/>
    <m/>
    <m/>
    <m/>
    <s v="OTUR"/>
    <m/>
    <m/>
    <m/>
    <m/>
    <n v="57712"/>
    <n v="0"/>
    <m/>
    <s v="-"/>
    <n v="10"/>
    <e v="#N/A"/>
    <e v="#N/A"/>
    <e v="#N/A"/>
    <e v="#N/A"/>
    <e v="#N/A"/>
    <s v="-"/>
    <s v="MH14LR8490"/>
    <s v="ACTIVA"/>
    <s v="########"/>
    <n v="36"/>
    <s v="11.04.26"/>
    <s v="KAILASH ATKARI"/>
    <s v="-"/>
    <m/>
    <m/>
    <m/>
    <m/>
    <m/>
    <m/>
    <m/>
    <m/>
    <m/>
    <m/>
    <m/>
    <m/>
    <m/>
    <m/>
    <m/>
    <m/>
    <m/>
    <m/>
    <m/>
    <m/>
    <m/>
    <m/>
    <m/>
    <m/>
    <m/>
    <m/>
    <m/>
    <m/>
    <m/>
    <m/>
    <m/>
    <m/>
    <m/>
    <m/>
    <m/>
    <m/>
    <n v="1"/>
    <m/>
    <m/>
    <m/>
    <m/>
    <m/>
    <m/>
    <m/>
    <m/>
    <m/>
    <m/>
    <m/>
    <m/>
    <m/>
    <m/>
    <m/>
    <m/>
    <m/>
    <m/>
    <m/>
    <m/>
    <m/>
    <m/>
    <m/>
    <m/>
    <m/>
    <m/>
    <m/>
    <m/>
    <m/>
    <m/>
    <m/>
    <m/>
    <m/>
    <m/>
    <m/>
    <m/>
    <m/>
    <m/>
    <m/>
    <m/>
    <m/>
    <m/>
    <m/>
    <m/>
    <m/>
    <m/>
    <m/>
    <m/>
    <m/>
    <m/>
    <m/>
    <m/>
    <m/>
    <m/>
    <m/>
    <m/>
    <n v="1"/>
  </r>
  <r>
    <n v="465737585"/>
    <s v="SAVITA HEMANT GAWHANE"/>
    <m/>
    <m/>
    <m/>
    <m/>
    <m/>
    <s v="BANK STABEL 17"/>
    <n v="4885"/>
    <n v="3795"/>
    <x v="2"/>
    <s v="STABLE"/>
    <x v="1"/>
    <x v="16"/>
    <n v="57637"/>
    <n v="85"/>
    <n v="0"/>
    <n v="2235"/>
    <s v="-"/>
    <s v="-"/>
    <s v="-"/>
    <s v="-"/>
    <s v="STABLE"/>
    <s v="PAID"/>
    <s v="-"/>
    <s v="-"/>
    <m/>
    <m/>
    <m/>
    <m/>
    <m/>
    <m/>
    <s v="PIMPLE SAUDAGAR"/>
    <m/>
    <m/>
    <m/>
    <n v="6115"/>
    <n v="57637"/>
    <n v="26"/>
    <m/>
    <n v="32"/>
    <s v="-"/>
    <n v="11"/>
    <n v="14"/>
    <n v="16"/>
    <n v="21"/>
    <n v="22"/>
    <s v="-"/>
    <s v="MH14LR3398"/>
    <s v="CLASSIC 350 REDDITCH GREY"/>
    <d v="2025-03-20T00:00:00"/>
    <n v="24"/>
    <s v="03.04.26"/>
    <s v="KAILASH ATKARI"/>
    <s v="-"/>
    <m/>
    <m/>
    <m/>
    <m/>
    <m/>
    <m/>
    <m/>
    <m/>
    <m/>
    <m/>
    <m/>
    <m/>
    <m/>
    <m/>
    <m/>
    <n v="1"/>
    <m/>
    <m/>
    <m/>
    <m/>
    <m/>
    <m/>
    <m/>
    <m/>
    <m/>
    <m/>
    <m/>
    <m/>
    <m/>
    <m/>
    <m/>
    <m/>
    <m/>
    <m/>
    <m/>
    <m/>
    <m/>
    <m/>
    <m/>
    <m/>
    <m/>
    <m/>
    <m/>
    <m/>
    <m/>
    <m/>
    <m/>
    <m/>
    <m/>
    <m/>
    <m/>
    <m/>
    <m/>
    <m/>
    <m/>
    <m/>
    <m/>
    <m/>
    <m/>
    <m/>
    <m/>
    <m/>
    <m/>
    <m/>
    <m/>
    <m/>
    <m/>
    <m/>
    <m/>
    <m/>
    <m/>
    <m/>
    <m/>
    <m/>
    <m/>
    <m/>
    <m/>
    <m/>
    <m/>
    <m/>
    <m/>
    <m/>
    <m/>
    <m/>
    <m/>
    <m/>
    <m/>
    <m/>
    <m/>
    <m/>
    <m/>
    <m/>
    <m/>
    <n v="1"/>
  </r>
  <r>
    <n v="464559146"/>
    <s v="AMIT SUDAM WAYKAR"/>
    <s v="ONLINE"/>
    <s v="26.04.26"/>
    <n v="3300"/>
    <m/>
    <m/>
    <s v="BANK STABLE 07"/>
    <n v="3255"/>
    <n v="3046"/>
    <x v="2"/>
    <s v="RB"/>
    <x v="1"/>
    <x v="10"/>
    <n v="57626"/>
    <n v="90"/>
    <n v="0"/>
    <n v="2468"/>
    <s v="-"/>
    <s v="-"/>
    <s v="-"/>
    <s v="-"/>
    <s v="STABLE"/>
    <s v="PAID"/>
    <s v="-"/>
    <s v="-"/>
    <m/>
    <m/>
    <m/>
    <m/>
    <m/>
    <m/>
    <s v="PIMPAL WANDI"/>
    <m/>
    <m/>
    <m/>
    <n v="5604"/>
    <n v="57626"/>
    <n v="27"/>
    <m/>
    <n v="2"/>
    <s v="-"/>
    <n v="12"/>
    <n v="15"/>
    <n v="17"/>
    <n v="0"/>
    <n v="0"/>
    <s v="-"/>
    <s v="MH14MA0499"/>
    <s v="SPLENDOR PLUS I3S DRS C FI OTHERS"/>
    <d v="2024-11-04T00:00:00"/>
    <n v="36"/>
    <s v="03.04.26"/>
    <s v="KAILASH ATKARI"/>
    <s v="-"/>
    <m/>
    <m/>
    <m/>
    <m/>
    <m/>
    <m/>
    <m/>
    <m/>
    <m/>
    <m/>
    <m/>
    <m/>
    <m/>
    <m/>
    <m/>
    <m/>
    <m/>
    <m/>
    <m/>
    <m/>
    <m/>
    <n v="1"/>
    <m/>
    <m/>
    <m/>
    <m/>
    <m/>
    <m/>
    <m/>
    <m/>
    <m/>
    <m/>
    <m/>
    <m/>
    <m/>
    <m/>
    <m/>
    <m/>
    <m/>
    <m/>
    <m/>
    <m/>
    <m/>
    <m/>
    <m/>
    <m/>
    <m/>
    <m/>
    <m/>
    <m/>
    <m/>
    <m/>
    <m/>
    <m/>
    <m/>
    <m/>
    <m/>
    <m/>
    <m/>
    <m/>
    <m/>
    <m/>
    <m/>
    <m/>
    <m/>
    <m/>
    <m/>
    <m/>
    <m/>
    <m/>
    <m/>
    <m/>
    <m/>
    <m/>
    <m/>
    <m/>
    <m/>
    <m/>
    <m/>
    <m/>
    <m/>
    <m/>
    <m/>
    <m/>
    <m/>
    <m/>
    <m/>
    <m/>
    <m/>
    <m/>
    <m/>
    <m/>
    <m/>
    <n v="1"/>
  </r>
  <r>
    <n v="464234404"/>
    <s v="SEEMA VIJAY RAI"/>
    <s v="COLLECT"/>
    <s v="21.04.26"/>
    <n v="10500"/>
    <m/>
    <m/>
    <m/>
    <n v="10356"/>
    <n v="49126"/>
    <x v="6"/>
    <s v="STABLE"/>
    <x v="1"/>
    <x v="8"/>
    <n v="57350"/>
    <n v="2513"/>
    <n v="0"/>
    <n v="5400"/>
    <s v="-"/>
    <s v="-"/>
    <s v="-"/>
    <s v="-"/>
    <s v="STABLE"/>
    <s v="PAID"/>
    <s v="-"/>
    <s v="-"/>
    <m/>
    <m/>
    <m/>
    <m/>
    <m/>
    <m/>
    <s v="BHOSARI"/>
    <m/>
    <m/>
    <m/>
    <n v="57039"/>
    <n v="57350"/>
    <n v="147"/>
    <m/>
    <n v="153"/>
    <s v="-"/>
    <n v="163"/>
    <n v="166"/>
    <n v="138"/>
    <n v="143"/>
    <n v="144"/>
    <s v="-"/>
    <s v="MH14LZ7650"/>
    <s v="PIAGGIO VESPA SXL 149 ABS"/>
    <d v="2024-10-07T00:00:00"/>
    <n v="18"/>
    <s v="03.04.26"/>
    <s v="VIJAY NIKAM"/>
    <s v="-"/>
    <m/>
    <m/>
    <m/>
    <m/>
    <m/>
    <m/>
    <m/>
    <m/>
    <m/>
    <n v="1"/>
    <m/>
    <m/>
    <m/>
    <m/>
    <m/>
    <m/>
    <m/>
    <m/>
    <m/>
    <m/>
    <m/>
    <m/>
    <m/>
    <m/>
    <m/>
    <m/>
    <m/>
    <m/>
    <m/>
    <m/>
    <m/>
    <m/>
    <m/>
    <m/>
    <m/>
    <m/>
    <m/>
    <m/>
    <m/>
    <m/>
    <m/>
    <m/>
    <m/>
    <m/>
    <m/>
    <m/>
    <m/>
    <m/>
    <m/>
    <m/>
    <m/>
    <m/>
    <m/>
    <m/>
    <m/>
    <m/>
    <m/>
    <m/>
    <m/>
    <m/>
    <n v="2"/>
    <m/>
    <m/>
    <m/>
    <m/>
    <m/>
    <m/>
    <m/>
    <m/>
    <m/>
    <m/>
    <m/>
    <m/>
    <m/>
    <m/>
    <m/>
    <m/>
    <m/>
    <m/>
    <m/>
    <m/>
    <m/>
    <m/>
    <m/>
    <m/>
    <m/>
    <m/>
    <m/>
    <m/>
    <m/>
    <m/>
    <m/>
    <m/>
    <n v="3"/>
  </r>
  <r>
    <n v="463491640"/>
    <s v="PUSHKAR VILAS PAWAR"/>
    <m/>
    <m/>
    <m/>
    <n v="30"/>
    <m/>
    <m/>
    <n v="3897"/>
    <n v="3897"/>
    <x v="2"/>
    <s v="FLOW"/>
    <x v="0"/>
    <x v="15"/>
    <n v="57318"/>
    <n v="109"/>
    <n v="0"/>
    <n v="4461"/>
    <s v="-"/>
    <s v="-"/>
    <s v="-"/>
    <s v="-"/>
    <s v="STABLE"/>
    <s v="-"/>
    <s v="-"/>
    <s v="-"/>
    <m/>
    <m/>
    <m/>
    <m/>
    <m/>
    <m/>
    <s v="SOMWAR PETH"/>
    <m/>
    <m/>
    <m/>
    <n v="8467"/>
    <n v="57318"/>
    <n v="27"/>
    <m/>
    <n v="33"/>
    <s v="-"/>
    <n v="43"/>
    <n v="46"/>
    <n v="48"/>
    <n v="53"/>
    <n v="54"/>
    <s v="-"/>
    <s v="MH12WY7620"/>
    <s v="SUZUKI BURGMAN STREET EX"/>
    <d v="2024-07-16T00:00:00"/>
    <n v="36"/>
    <s v="03.04.26"/>
    <s v="VIJAY NIKAM"/>
    <s v="-"/>
    <m/>
    <m/>
    <m/>
    <m/>
    <m/>
    <m/>
    <m/>
    <m/>
    <m/>
    <m/>
    <m/>
    <m/>
    <m/>
    <m/>
    <m/>
    <n v="1"/>
    <m/>
    <m/>
    <m/>
    <m/>
    <m/>
    <m/>
    <m/>
    <m/>
    <m/>
    <m/>
    <m/>
    <m/>
    <m/>
    <m/>
    <m/>
    <m/>
    <m/>
    <m/>
    <m/>
    <m/>
    <m/>
    <m/>
    <m/>
    <m/>
    <m/>
    <m/>
    <m/>
    <m/>
    <m/>
    <m/>
    <m/>
    <m/>
    <m/>
    <m/>
    <m/>
    <n v="1"/>
    <m/>
    <m/>
    <m/>
    <m/>
    <m/>
    <m/>
    <m/>
    <m/>
    <m/>
    <m/>
    <m/>
    <m/>
    <m/>
    <m/>
    <m/>
    <m/>
    <m/>
    <m/>
    <m/>
    <m/>
    <m/>
    <m/>
    <m/>
    <m/>
    <m/>
    <m/>
    <m/>
    <m/>
    <m/>
    <m/>
    <m/>
    <m/>
    <m/>
    <m/>
    <m/>
    <m/>
    <m/>
    <m/>
    <m/>
    <m/>
    <m/>
    <n v="2"/>
  </r>
  <r>
    <n v="465983031"/>
    <s v="ARSALAN IRFAN KHAN"/>
    <m/>
    <m/>
    <m/>
    <m/>
    <m/>
    <m/>
    <n v="6865"/>
    <n v="6865"/>
    <x v="2"/>
    <s v="FLOW"/>
    <x v="0"/>
    <x v="2"/>
    <n v="57048"/>
    <n v="15"/>
    <n v="0"/>
    <n v="450"/>
    <s v="-"/>
    <s v="-"/>
    <s v="-"/>
    <s v="-"/>
    <s v="FLOW"/>
    <s v="-"/>
    <s v="-"/>
    <s v="-"/>
    <m/>
    <m/>
    <m/>
    <m/>
    <m/>
    <m/>
    <s v="BIBWEWADI"/>
    <m/>
    <m/>
    <m/>
    <m/>
    <n v="57048"/>
    <n v="27"/>
    <m/>
    <s v="-"/>
    <s v="-"/>
    <n v="43"/>
    <n v="46"/>
    <n v="48"/>
    <n v="53"/>
    <n v="54"/>
    <s v="-"/>
    <s v="MH12XZ7268"/>
    <s v="ACCESS SPL ED DISC CBS BT BSVI"/>
    <d v="2025-04-24T00:00:00"/>
    <n v="18"/>
    <s v="11.04.26"/>
    <s v="VIJAY NIKAM"/>
    <s v="-"/>
    <m/>
    <m/>
    <m/>
    <m/>
    <m/>
    <m/>
    <m/>
    <m/>
    <m/>
    <m/>
    <m/>
    <m/>
    <m/>
    <m/>
    <m/>
    <m/>
    <m/>
    <m/>
    <m/>
    <m/>
    <m/>
    <m/>
    <m/>
    <m/>
    <m/>
    <m/>
    <m/>
    <m/>
    <m/>
    <m/>
    <m/>
    <m/>
    <m/>
    <m/>
    <m/>
    <m/>
    <m/>
    <m/>
    <m/>
    <m/>
    <m/>
    <m/>
    <m/>
    <m/>
    <m/>
    <m/>
    <m/>
    <m/>
    <m/>
    <m/>
    <m/>
    <n v="1"/>
    <m/>
    <m/>
    <m/>
    <m/>
    <m/>
    <m/>
    <m/>
    <m/>
    <m/>
    <m/>
    <m/>
    <m/>
    <m/>
    <m/>
    <m/>
    <m/>
    <m/>
    <m/>
    <m/>
    <m/>
    <m/>
    <m/>
    <m/>
    <m/>
    <m/>
    <m/>
    <m/>
    <m/>
    <m/>
    <m/>
    <m/>
    <m/>
    <m/>
    <m/>
    <m/>
    <m/>
    <m/>
    <m/>
    <m/>
    <m/>
    <m/>
    <n v="1"/>
  </r>
  <r>
    <n v="462088489"/>
    <s v="SONU YADAV"/>
    <m/>
    <m/>
    <m/>
    <m/>
    <m/>
    <m/>
    <n v="4080"/>
    <n v="16319"/>
    <x v="3"/>
    <s v="FLOW"/>
    <x v="0"/>
    <x v="6"/>
    <n v="56988"/>
    <n v="408"/>
    <n v="0"/>
    <n v="4163"/>
    <s v="-"/>
    <s v="-"/>
    <s v="-"/>
    <s v="-"/>
    <s v="FLOW"/>
    <s v="-"/>
    <s v="-"/>
    <s v="-"/>
    <m/>
    <m/>
    <m/>
    <m/>
    <m/>
    <m/>
    <s v="CHAKAN"/>
    <m/>
    <m/>
    <m/>
    <n v="20890"/>
    <n v="56988"/>
    <n v="117"/>
    <m/>
    <n v="123"/>
    <s v="-"/>
    <n v="133"/>
    <n v="136"/>
    <n v="138"/>
    <n v="143"/>
    <n v="144"/>
    <s v="-"/>
    <s v="MH14LK6307"/>
    <s v="JUPITER ZX DISC SXC"/>
    <d v="2024-03-01T00:00:00"/>
    <n v="36"/>
    <s v="03.04.26"/>
    <s v="KAILASH ATKARI"/>
    <s v="-"/>
    <m/>
    <m/>
    <m/>
    <m/>
    <m/>
    <m/>
    <m/>
    <m/>
    <m/>
    <m/>
    <m/>
    <m/>
    <n v="1"/>
    <m/>
    <m/>
    <m/>
    <m/>
    <m/>
    <m/>
    <m/>
    <m/>
    <m/>
    <m/>
    <m/>
    <m/>
    <m/>
    <m/>
    <m/>
    <m/>
    <m/>
    <m/>
    <m/>
    <m/>
    <m/>
    <m/>
    <m/>
    <m/>
    <m/>
    <m/>
    <m/>
    <m/>
    <m/>
    <m/>
    <m/>
    <m/>
    <m/>
    <m/>
    <m/>
    <m/>
    <m/>
    <m/>
    <m/>
    <m/>
    <m/>
    <m/>
    <m/>
    <m/>
    <m/>
    <m/>
    <m/>
    <m/>
    <m/>
    <m/>
    <m/>
    <m/>
    <m/>
    <m/>
    <m/>
    <m/>
    <m/>
    <m/>
    <m/>
    <m/>
    <m/>
    <m/>
    <m/>
    <m/>
    <m/>
    <m/>
    <m/>
    <m/>
    <m/>
    <m/>
    <m/>
    <m/>
    <m/>
    <m/>
    <m/>
    <m/>
    <m/>
    <m/>
    <m/>
    <m/>
    <n v="1"/>
  </r>
  <r>
    <n v="463427115"/>
    <s v="RAVINDRA SHANKAR MORE"/>
    <m/>
    <m/>
    <m/>
    <m/>
    <m/>
    <m/>
    <n v="3578"/>
    <n v="10665"/>
    <x v="5"/>
    <s v="FLOW"/>
    <x v="0"/>
    <x v="13"/>
    <n v="56961"/>
    <n v="296"/>
    <n v="0"/>
    <n v="0"/>
    <s v="-"/>
    <s v="-"/>
    <s v="-"/>
    <s v="-"/>
    <s v="FLOW"/>
    <s v="-"/>
    <s v="-"/>
    <s v="-"/>
    <m/>
    <m/>
    <m/>
    <m/>
    <m/>
    <m/>
    <s v="ALEGAON PAGA"/>
    <m/>
    <m/>
    <m/>
    <m/>
    <n v="56961"/>
    <n v="86"/>
    <m/>
    <s v="-"/>
    <s v="-"/>
    <n v="102"/>
    <n v="105"/>
    <n v="107"/>
    <n v="112"/>
    <n v="113"/>
    <s v="-"/>
    <m/>
    <s v="SPLENDOR PLUS I3S XTEC"/>
    <d v="2024-07-08T00:00:00"/>
    <n v="36"/>
    <s v="11.04.26"/>
    <s v="KAILASH ATKARI"/>
    <s v="-"/>
    <m/>
    <m/>
    <m/>
    <m/>
    <m/>
    <m/>
    <m/>
    <m/>
    <m/>
    <m/>
    <m/>
    <m/>
    <m/>
    <m/>
    <m/>
    <m/>
    <m/>
    <m/>
    <m/>
    <m/>
    <m/>
    <m/>
    <m/>
    <m/>
    <m/>
    <m/>
    <m/>
    <m/>
    <m/>
    <m/>
    <m/>
    <m/>
    <m/>
    <m/>
    <m/>
    <m/>
    <m/>
    <m/>
    <m/>
    <n v="1"/>
    <m/>
    <m/>
    <m/>
    <m/>
    <m/>
    <m/>
    <m/>
    <m/>
    <m/>
    <m/>
    <m/>
    <m/>
    <m/>
    <m/>
    <m/>
    <m/>
    <m/>
    <m/>
    <m/>
    <m/>
    <m/>
    <m/>
    <m/>
    <m/>
    <m/>
    <m/>
    <m/>
    <m/>
    <m/>
    <m/>
    <m/>
    <m/>
    <m/>
    <m/>
    <m/>
    <m/>
    <m/>
    <m/>
    <m/>
    <m/>
    <m/>
    <m/>
    <m/>
    <m/>
    <m/>
    <m/>
    <m/>
    <m/>
    <m/>
    <m/>
    <m/>
    <m/>
    <m/>
    <n v="1"/>
  </r>
  <r>
    <n v="461103769"/>
    <s v="MADHURI RAHUL CHOURE"/>
    <s v="BRANCH"/>
    <s v="15.04.26"/>
    <n v="3000"/>
    <m/>
    <m/>
    <m/>
    <n v="3106"/>
    <n v="2711"/>
    <x v="2"/>
    <s v="STABLE"/>
    <x v="1"/>
    <x v="0"/>
    <n v="56941.02"/>
    <n v="72"/>
    <n v="0"/>
    <n v="5400"/>
    <s v="-"/>
    <s v="-"/>
    <s v="-"/>
    <s v="-"/>
    <s v="STABLE"/>
    <s v="PAID"/>
    <s v="-"/>
    <s v="-"/>
    <m/>
    <m/>
    <m/>
    <m/>
    <m/>
    <m/>
    <s v="SOMANTNE"/>
    <m/>
    <m/>
    <m/>
    <n v="8183"/>
    <n v="56941.02"/>
    <n v="27"/>
    <m/>
    <n v="33"/>
    <s v="-"/>
    <n v="12"/>
    <n v="15"/>
    <n v="17"/>
    <n v="22"/>
    <n v="23"/>
    <s v="-"/>
    <s v="MH14LG1537"/>
    <s v="PLEASURE PLUS XTEC DRUM CAST"/>
    <d v="2023-12-13T00:00:00"/>
    <n v="48"/>
    <s v="03.04.26"/>
    <s v="VIJAY NIKAM"/>
    <s v="-"/>
    <m/>
    <m/>
    <m/>
    <m/>
    <m/>
    <m/>
    <m/>
    <m/>
    <m/>
    <m/>
    <m/>
    <m/>
    <m/>
    <m/>
    <m/>
    <m/>
    <m/>
    <m/>
    <m/>
    <m/>
    <m/>
    <m/>
    <m/>
    <m/>
    <n v="1"/>
    <m/>
    <m/>
    <m/>
    <m/>
    <m/>
    <m/>
    <m/>
    <m/>
    <m/>
    <m/>
    <m/>
    <m/>
    <m/>
    <m/>
    <m/>
    <m/>
    <m/>
    <n v="1"/>
    <m/>
    <m/>
    <m/>
    <m/>
    <m/>
    <m/>
    <m/>
    <m/>
    <m/>
    <m/>
    <m/>
    <m/>
    <m/>
    <m/>
    <m/>
    <m/>
    <m/>
    <m/>
    <m/>
    <m/>
    <m/>
    <m/>
    <m/>
    <m/>
    <m/>
    <m/>
    <m/>
    <m/>
    <m/>
    <m/>
    <m/>
    <m/>
    <m/>
    <m/>
    <m/>
    <m/>
    <m/>
    <m/>
    <m/>
    <m/>
    <m/>
    <m/>
    <m/>
    <m/>
    <m/>
    <m/>
    <m/>
    <m/>
    <m/>
    <m/>
    <n v="2"/>
  </r>
  <r>
    <n v="460466454"/>
    <s v="JITENDRA JAYRAM THORAT"/>
    <m/>
    <m/>
    <m/>
    <m/>
    <m/>
    <m/>
    <n v="2727"/>
    <n v="12604.99"/>
    <x v="6"/>
    <s v="FLOW"/>
    <x v="0"/>
    <x v="11"/>
    <n v="56856.99"/>
    <n v="767"/>
    <n v="0"/>
    <n v="3600"/>
    <s v="-"/>
    <s v="-"/>
    <s v="-"/>
    <s v="-"/>
    <s v="STABLE"/>
    <s v="-"/>
    <s v="-"/>
    <s v="-"/>
    <m/>
    <m/>
    <m/>
    <m/>
    <m/>
    <m/>
    <s v="KADUS"/>
    <m/>
    <m/>
    <m/>
    <n v="16971.990000000002"/>
    <n v="56856.99"/>
    <n v="147"/>
    <m/>
    <n v="153"/>
    <s v="-"/>
    <n v="163"/>
    <n v="166"/>
    <n v="168"/>
    <n v="173"/>
    <n v="174"/>
    <s v="-"/>
    <s v="MH14LD6631"/>
    <s v="DESTINI PRIME DRS CAST NEXUS BLUE"/>
    <d v="2023-11-04T00:00:00"/>
    <n v="48"/>
    <s v="03.04.26"/>
    <s v="KAILASH ATKARI"/>
    <s v="-"/>
    <m/>
    <m/>
    <m/>
    <m/>
    <m/>
    <m/>
    <m/>
    <m/>
    <m/>
    <m/>
    <m/>
    <m/>
    <m/>
    <m/>
    <m/>
    <m/>
    <m/>
    <m/>
    <m/>
    <m/>
    <m/>
    <m/>
    <m/>
    <m/>
    <n v="1"/>
    <m/>
    <m/>
    <m/>
    <m/>
    <m/>
    <m/>
    <m/>
    <m/>
    <m/>
    <m/>
    <m/>
    <m/>
    <m/>
    <m/>
    <m/>
    <m/>
    <m/>
    <m/>
    <m/>
    <m/>
    <m/>
    <m/>
    <m/>
    <m/>
    <m/>
    <m/>
    <m/>
    <m/>
    <m/>
    <m/>
    <m/>
    <m/>
    <m/>
    <m/>
    <m/>
    <m/>
    <m/>
    <m/>
    <m/>
    <m/>
    <m/>
    <m/>
    <m/>
    <m/>
    <m/>
    <m/>
    <m/>
    <m/>
    <m/>
    <m/>
    <m/>
    <m/>
    <m/>
    <m/>
    <m/>
    <m/>
    <m/>
    <m/>
    <m/>
    <m/>
    <m/>
    <m/>
    <m/>
    <m/>
    <m/>
    <m/>
    <m/>
    <m/>
    <n v="1"/>
  </r>
  <r>
    <n v="463739181"/>
    <s v="SHIVAJI NIVRUTTI WATORE"/>
    <m/>
    <m/>
    <m/>
    <m/>
    <m/>
    <s v="BANK STABEL 17"/>
    <n v="3514"/>
    <n v="6877"/>
    <x v="4"/>
    <s v="STABLE"/>
    <x v="1"/>
    <x v="5"/>
    <n v="56834"/>
    <n v="162"/>
    <n v="0"/>
    <n v="2565.64"/>
    <s v="-"/>
    <s v="-"/>
    <s v="-"/>
    <s v="-"/>
    <s v="STABLE"/>
    <s v="PAID"/>
    <s v="-"/>
    <s v="-"/>
    <m/>
    <m/>
    <m/>
    <m/>
    <m/>
    <m/>
    <s v="BHOR"/>
    <m/>
    <m/>
    <m/>
    <n v="9604.64"/>
    <n v="56834"/>
    <n v="55"/>
    <m/>
    <n v="61"/>
    <s v="-"/>
    <n v="43"/>
    <n v="46"/>
    <n v="48"/>
    <n v="53"/>
    <n v="54"/>
    <s v="-"/>
    <s v="MH38AG9448"/>
    <s v="SPLENDOR PLUS I3S DRSC FI"/>
    <d v="2024-08-13T00:00:00"/>
    <n v="36"/>
    <s v="03.04.26"/>
    <s v="VIJAY NIKAM"/>
    <s v="-"/>
    <m/>
    <m/>
    <m/>
    <m/>
    <m/>
    <m/>
    <m/>
    <m/>
    <m/>
    <m/>
    <m/>
    <m/>
    <m/>
    <m/>
    <m/>
    <n v="1"/>
    <m/>
    <m/>
    <m/>
    <m/>
    <m/>
    <m/>
    <m/>
    <m/>
    <m/>
    <m/>
    <m/>
    <m/>
    <m/>
    <m/>
    <m/>
    <m/>
    <m/>
    <m/>
    <m/>
    <m/>
    <m/>
    <m/>
    <m/>
    <m/>
    <m/>
    <m/>
    <m/>
    <m/>
    <m/>
    <m/>
    <m/>
    <m/>
    <m/>
    <m/>
    <m/>
    <m/>
    <m/>
    <m/>
    <m/>
    <m/>
    <m/>
    <m/>
    <m/>
    <m/>
    <m/>
    <m/>
    <m/>
    <m/>
    <m/>
    <m/>
    <m/>
    <m/>
    <m/>
    <m/>
    <m/>
    <m/>
    <m/>
    <m/>
    <m/>
    <m/>
    <m/>
    <m/>
    <m/>
    <m/>
    <m/>
    <m/>
    <m/>
    <m/>
    <m/>
    <m/>
    <m/>
    <m/>
    <m/>
    <m/>
    <m/>
    <m/>
    <m/>
    <n v="1"/>
  </r>
  <r>
    <n v="465424990"/>
    <s v="VIJAY HANUMANT KADU"/>
    <m/>
    <m/>
    <m/>
    <m/>
    <m/>
    <s v="BANK RB 28"/>
    <n v="5357"/>
    <n v="5357"/>
    <x v="2"/>
    <s v="RB"/>
    <x v="1"/>
    <x v="0"/>
    <n v="56799"/>
    <n v="141"/>
    <n v="0"/>
    <n v="450"/>
    <s v="-"/>
    <s v="-"/>
    <s v="-"/>
    <s v="-"/>
    <s v="STABLE"/>
    <s v="PAID"/>
    <s v="-"/>
    <s v="-"/>
    <m/>
    <m/>
    <m/>
    <m/>
    <m/>
    <m/>
    <s v="CHANDKHED"/>
    <m/>
    <m/>
    <m/>
    <n v="5948"/>
    <n v="56799"/>
    <n v="27"/>
    <m/>
    <n v="33"/>
    <s v="-"/>
    <n v="43"/>
    <n v="46"/>
    <n v="48"/>
    <e v="#N/A"/>
    <e v="#N/A"/>
    <s v="-"/>
    <s v="MH14MD6562"/>
    <s v="BAJAJ PULSAR 125 CARBON SPLIT DISC"/>
    <d v="2025-02-05T00:00:00"/>
    <n v="24"/>
    <s v="03.04.26"/>
    <s v="VIJAY NIKAM"/>
    <s v="-"/>
    <m/>
    <m/>
    <m/>
    <m/>
    <m/>
    <m/>
    <m/>
    <m/>
    <m/>
    <m/>
    <m/>
    <m/>
    <m/>
    <m/>
    <m/>
    <m/>
    <m/>
    <m/>
    <n v="1"/>
    <m/>
    <m/>
    <m/>
    <m/>
    <m/>
    <m/>
    <m/>
    <m/>
    <m/>
    <m/>
    <m/>
    <m/>
    <m/>
    <m/>
    <m/>
    <m/>
    <m/>
    <m/>
    <m/>
    <m/>
    <m/>
    <m/>
    <m/>
    <m/>
    <m/>
    <m/>
    <m/>
    <m/>
    <m/>
    <m/>
    <m/>
    <m/>
    <m/>
    <m/>
    <m/>
    <m/>
    <m/>
    <m/>
    <m/>
    <m/>
    <m/>
    <m/>
    <m/>
    <m/>
    <m/>
    <m/>
    <m/>
    <m/>
    <m/>
    <m/>
    <m/>
    <m/>
    <m/>
    <m/>
    <m/>
    <m/>
    <m/>
    <m/>
    <m/>
    <m/>
    <m/>
    <m/>
    <n v="1"/>
    <m/>
    <m/>
    <m/>
    <m/>
    <m/>
    <m/>
    <m/>
    <m/>
    <m/>
    <m/>
    <m/>
    <n v="2"/>
  </r>
  <r>
    <n v="464856605"/>
    <s v="NADE RAJU NAMDEV"/>
    <m/>
    <m/>
    <m/>
    <m/>
    <m/>
    <m/>
    <n v="4997"/>
    <n v="19880"/>
    <x v="3"/>
    <s v="FLOW"/>
    <x v="0"/>
    <x v="4"/>
    <n v="56709"/>
    <n v="1008"/>
    <n v="0"/>
    <n v="4950"/>
    <s v="-"/>
    <s v="-"/>
    <s v="-"/>
    <s v="-"/>
    <s v="STABLE"/>
    <s v="-"/>
    <s v="-"/>
    <s v="-"/>
    <m/>
    <m/>
    <m/>
    <m/>
    <m/>
    <m/>
    <s v="CME"/>
    <m/>
    <m/>
    <m/>
    <n v="25838"/>
    <n v="56709"/>
    <n v="117"/>
    <m/>
    <n v="123"/>
    <s v="-"/>
    <n v="133"/>
    <n v="136"/>
    <n v="138"/>
    <n v="143"/>
    <n v="144"/>
    <s v="-"/>
    <s v="MH14MA7792"/>
    <s v="PLEASURE PLUS XTEC DRS JUBILNT YELO"/>
    <d v="2024-12-04T00:00:00"/>
    <n v="24"/>
    <s v="03.04.26"/>
    <s v="VIJAY NIKAM"/>
    <s v="-"/>
    <m/>
    <m/>
    <m/>
    <m/>
    <m/>
    <m/>
    <n v="1"/>
    <m/>
    <m/>
    <m/>
    <m/>
    <m/>
    <m/>
    <m/>
    <m/>
    <m/>
    <m/>
    <m/>
    <m/>
    <m/>
    <m/>
    <m/>
    <m/>
    <m/>
    <m/>
    <m/>
    <m/>
    <m/>
    <m/>
    <m/>
    <m/>
    <m/>
    <m/>
    <m/>
    <m/>
    <m/>
    <m/>
    <m/>
    <m/>
    <m/>
    <m/>
    <m/>
    <m/>
    <m/>
    <m/>
    <m/>
    <m/>
    <m/>
    <m/>
    <m/>
    <m/>
    <m/>
    <m/>
    <m/>
    <m/>
    <m/>
    <m/>
    <m/>
    <m/>
    <m/>
    <m/>
    <m/>
    <m/>
    <m/>
    <m/>
    <m/>
    <m/>
    <m/>
    <m/>
    <m/>
    <m/>
    <m/>
    <m/>
    <m/>
    <m/>
    <m/>
    <m/>
    <m/>
    <m/>
    <m/>
    <m/>
    <m/>
    <m/>
    <m/>
    <m/>
    <m/>
    <m/>
    <m/>
    <m/>
    <m/>
    <m/>
    <m/>
    <m/>
    <n v="1"/>
  </r>
  <r>
    <n v="461622676"/>
    <s v="USAMA IRFAN KHAN"/>
    <m/>
    <m/>
    <m/>
    <m/>
    <m/>
    <m/>
    <n v="3875"/>
    <n v="23250"/>
    <x v="1"/>
    <s v="FLOW"/>
    <x v="0"/>
    <x v="15"/>
    <n v="56551"/>
    <n v="1061"/>
    <n v="0"/>
    <n v="4042.65"/>
    <s v="-"/>
    <s v="-"/>
    <s v="-"/>
    <s v="-"/>
    <s v="FLOW"/>
    <s v="-"/>
    <s v="-"/>
    <s v="-"/>
    <m/>
    <m/>
    <m/>
    <m/>
    <m/>
    <m/>
    <s v="NANA PETH"/>
    <m/>
    <m/>
    <m/>
    <n v="28353.65"/>
    <n v="56551"/>
    <n v="178"/>
    <m/>
    <n v="184"/>
    <s v="-"/>
    <n v="194"/>
    <n v="197"/>
    <n v="199"/>
    <n v="204"/>
    <n v="205"/>
    <s v="-"/>
    <s v="MH12WH9819"/>
    <s v="ACCESS SPL ED DISC CBS BT BSVI"/>
    <d v="2024-01-23T00:00:00"/>
    <n v="36"/>
    <s v="03.04.26"/>
    <s v="VIJAY NIKAM"/>
    <s v="-"/>
    <m/>
    <m/>
    <m/>
    <m/>
    <m/>
    <m/>
    <m/>
    <m/>
    <m/>
    <n v="1"/>
    <m/>
    <m/>
    <m/>
    <m/>
    <m/>
    <m/>
    <m/>
    <m/>
    <m/>
    <m/>
    <m/>
    <m/>
    <m/>
    <m/>
    <m/>
    <m/>
    <m/>
    <m/>
    <m/>
    <m/>
    <m/>
    <m/>
    <m/>
    <m/>
    <m/>
    <m/>
    <m/>
    <m/>
    <m/>
    <m/>
    <m/>
    <m/>
    <m/>
    <m/>
    <m/>
    <m/>
    <m/>
    <m/>
    <m/>
    <m/>
    <m/>
    <m/>
    <m/>
    <m/>
    <m/>
    <m/>
    <m/>
    <m/>
    <m/>
    <m/>
    <m/>
    <m/>
    <m/>
    <m/>
    <m/>
    <m/>
    <m/>
    <m/>
    <m/>
    <m/>
    <m/>
    <m/>
    <m/>
    <m/>
    <m/>
    <m/>
    <m/>
    <m/>
    <m/>
    <m/>
    <m/>
    <m/>
    <m/>
    <m/>
    <m/>
    <m/>
    <m/>
    <m/>
    <m/>
    <m/>
    <m/>
    <m/>
    <m/>
    <n v="1"/>
  </r>
  <r>
    <n v="463471982"/>
    <s v="RAJEEV TANAJI JADHAV"/>
    <s v="ONLINE"/>
    <s v="27.04.26"/>
    <n v="3950"/>
    <m/>
    <m/>
    <m/>
    <n v="3837"/>
    <n v="3837"/>
    <x v="2"/>
    <s v="STABLE"/>
    <x v="1"/>
    <x v="12"/>
    <n v="56396"/>
    <n v="0"/>
    <n v="0"/>
    <n v="450"/>
    <s v="-"/>
    <s v="-"/>
    <s v="-"/>
    <s v="-"/>
    <s v="FLOW"/>
    <s v="PAID"/>
    <s v="-"/>
    <s v="-"/>
    <m/>
    <m/>
    <m/>
    <m/>
    <m/>
    <m/>
    <s v="NERE"/>
    <m/>
    <m/>
    <m/>
    <m/>
    <n v="56396"/>
    <n v="27"/>
    <m/>
    <s v="-"/>
    <s v="-"/>
    <n v="43"/>
    <n v="46"/>
    <n v="48"/>
    <n v="53"/>
    <n v="23"/>
    <s v="-"/>
    <s v="MH14LR7828"/>
    <s v="HONDA ACTIVA 125 DRUM ALLOY BSVI"/>
    <d v="2024-07-14T00:00:00"/>
    <n v="36"/>
    <s v="11.04.26"/>
    <s v="KAILASH ATKARI"/>
    <s v="-"/>
    <m/>
    <m/>
    <m/>
    <m/>
    <m/>
    <m/>
    <m/>
    <m/>
    <m/>
    <m/>
    <m/>
    <m/>
    <m/>
    <m/>
    <m/>
    <m/>
    <m/>
    <m/>
    <m/>
    <m/>
    <m/>
    <m/>
    <m/>
    <m/>
    <m/>
    <m/>
    <m/>
    <m/>
    <m/>
    <m/>
    <m/>
    <m/>
    <m/>
    <m/>
    <m/>
    <m/>
    <m/>
    <m/>
    <m/>
    <n v="1"/>
    <m/>
    <m/>
    <m/>
    <m/>
    <m/>
    <m/>
    <m/>
    <m/>
    <m/>
    <m/>
    <m/>
    <m/>
    <m/>
    <m/>
    <m/>
    <m/>
    <m/>
    <m/>
    <m/>
    <m/>
    <m/>
    <m/>
    <m/>
    <m/>
    <m/>
    <m/>
    <m/>
    <m/>
    <m/>
    <m/>
    <m/>
    <m/>
    <m/>
    <m/>
    <m/>
    <m/>
    <m/>
    <m/>
    <m/>
    <m/>
    <m/>
    <m/>
    <m/>
    <m/>
    <m/>
    <m/>
    <m/>
    <m/>
    <m/>
    <m/>
    <m/>
    <m/>
    <m/>
    <n v="1"/>
  </r>
  <r>
    <n v="461652917"/>
    <s v="PRATIK TULSIDAS PARMAR"/>
    <s v="COLLECT"/>
    <s v="17.04.26"/>
    <n v="8500"/>
    <m/>
    <m/>
    <m/>
    <n v="4000"/>
    <n v="19936"/>
    <x v="6"/>
    <s v="STABLE"/>
    <x v="1"/>
    <x v="4"/>
    <n v="56329"/>
    <n v="918"/>
    <n v="0"/>
    <n v="5400"/>
    <s v="-"/>
    <s v="-"/>
    <s v="-"/>
    <s v="-"/>
    <s v="STABLE"/>
    <s v="PAID"/>
    <s v="-"/>
    <s v="-"/>
    <m/>
    <m/>
    <m/>
    <m/>
    <m/>
    <m/>
    <s v="DAPODI"/>
    <m/>
    <m/>
    <m/>
    <n v="26254"/>
    <n v="56329"/>
    <n v="147"/>
    <m/>
    <n v="153"/>
    <s v="-"/>
    <n v="163"/>
    <n v="105"/>
    <n v="107"/>
    <n v="112"/>
    <n v="113"/>
    <s v="-"/>
    <s v="MH14LK9900"/>
    <s v="HONDA SP 160 DOUBLE DISC"/>
    <d v="2024-01-25T00:00:00"/>
    <n v="36"/>
    <s v="03.04.26"/>
    <s v="VIJAY NIKAM"/>
    <s v="-"/>
    <m/>
    <m/>
    <m/>
    <m/>
    <m/>
    <m/>
    <m/>
    <m/>
    <m/>
    <m/>
    <m/>
    <m/>
    <m/>
    <m/>
    <m/>
    <n v="1"/>
    <m/>
    <m/>
    <m/>
    <m/>
    <m/>
    <m/>
    <m/>
    <m/>
    <m/>
    <m/>
    <m/>
    <m/>
    <m/>
    <m/>
    <n v="1"/>
    <m/>
    <m/>
    <m/>
    <m/>
    <m/>
    <m/>
    <m/>
    <m/>
    <m/>
    <m/>
    <m/>
    <m/>
    <m/>
    <m/>
    <n v="1"/>
    <m/>
    <m/>
    <n v="2"/>
    <m/>
    <m/>
    <m/>
    <m/>
    <m/>
    <m/>
    <m/>
    <m/>
    <m/>
    <m/>
    <m/>
    <m/>
    <m/>
    <m/>
    <m/>
    <m/>
    <m/>
    <m/>
    <m/>
    <m/>
    <m/>
    <m/>
    <m/>
    <m/>
    <m/>
    <m/>
    <m/>
    <m/>
    <m/>
    <m/>
    <m/>
    <m/>
    <m/>
    <m/>
    <m/>
    <m/>
    <m/>
    <m/>
    <m/>
    <m/>
    <m/>
    <m/>
    <m/>
    <m/>
    <n v="5"/>
  </r>
  <r>
    <n v="459605725"/>
    <s v="MANISHA DINESH PAWAR"/>
    <m/>
    <m/>
    <m/>
    <m/>
    <m/>
    <m/>
    <n v="6046"/>
    <n v="24290"/>
    <x v="6"/>
    <s v="FLOW"/>
    <x v="0"/>
    <x v="9"/>
    <n v="56232"/>
    <n v="1444"/>
    <n v="0"/>
    <n v="4950"/>
    <s v="-"/>
    <s v="-"/>
    <s v="-"/>
    <s v="-"/>
    <s v="FLOW"/>
    <s v="-"/>
    <s v="-"/>
    <s v="-"/>
    <m/>
    <m/>
    <m/>
    <m/>
    <m/>
    <m/>
    <s v="YERWADA"/>
    <m/>
    <m/>
    <m/>
    <n v="30684"/>
    <n v="56232"/>
    <n v="147"/>
    <m/>
    <n v="153"/>
    <s v="-"/>
    <n v="163"/>
    <n v="166"/>
    <n v="168"/>
    <n v="173"/>
    <n v="174"/>
    <s v="-"/>
    <s v="MH12VX2904"/>
    <s v="RE BULLET 350 EFI BLACK"/>
    <d v="2023-09-01T00:00:00"/>
    <n v="36"/>
    <s v="03.04.26"/>
    <s v="VIJAY NIKAM"/>
    <s v="-"/>
    <m/>
    <m/>
    <m/>
    <m/>
    <m/>
    <m/>
    <m/>
    <m/>
    <m/>
    <n v="1"/>
    <m/>
    <m/>
    <m/>
    <m/>
    <m/>
    <m/>
    <m/>
    <m/>
    <m/>
    <m/>
    <m/>
    <m/>
    <m/>
    <m/>
    <m/>
    <m/>
    <m/>
    <m/>
    <m/>
    <m/>
    <m/>
    <m/>
    <m/>
    <m/>
    <m/>
    <m/>
    <m/>
    <m/>
    <m/>
    <m/>
    <m/>
    <m/>
    <m/>
    <m/>
    <m/>
    <m/>
    <m/>
    <m/>
    <m/>
    <m/>
    <m/>
    <m/>
    <m/>
    <m/>
    <m/>
    <m/>
    <m/>
    <m/>
    <m/>
    <m/>
    <m/>
    <m/>
    <m/>
    <m/>
    <m/>
    <m/>
    <m/>
    <m/>
    <m/>
    <n v="1"/>
    <m/>
    <m/>
    <m/>
    <m/>
    <m/>
    <m/>
    <m/>
    <m/>
    <m/>
    <m/>
    <m/>
    <m/>
    <m/>
    <m/>
    <m/>
    <m/>
    <m/>
    <m/>
    <m/>
    <m/>
    <m/>
    <m/>
    <m/>
    <n v="2"/>
  </r>
  <r>
    <n v="460203500"/>
    <s v="SANTOSH VITTHAL NALAWADE"/>
    <m/>
    <m/>
    <m/>
    <m/>
    <m/>
    <m/>
    <n v="5528"/>
    <n v="21951"/>
    <x v="3"/>
    <s v="FLOW"/>
    <x v="0"/>
    <x v="12"/>
    <n v="56216.47"/>
    <n v="552"/>
    <n v="0"/>
    <n v="2250"/>
    <s v="-"/>
    <s v="-"/>
    <s v="-"/>
    <s v="-"/>
    <s v="FLOW"/>
    <s v="-"/>
    <s v="-"/>
    <s v="-"/>
    <m/>
    <m/>
    <m/>
    <m/>
    <m/>
    <m/>
    <s v="MAAN"/>
    <m/>
    <m/>
    <m/>
    <n v="24753"/>
    <n v="56216.47"/>
    <n v="117"/>
    <m/>
    <n v="123"/>
    <s v="-"/>
    <n v="133"/>
    <n v="136"/>
    <n v="138"/>
    <n v="143"/>
    <n v="144"/>
    <s v="-"/>
    <s v="MH14LD9127"/>
    <s v="OLA S1 PRO"/>
    <d v="2023-10-19T00:00:00"/>
    <n v="36"/>
    <s v="03.04.26"/>
    <s v="KAILASH ATKARI"/>
    <s v="-"/>
    <m/>
    <m/>
    <m/>
    <m/>
    <m/>
    <m/>
    <n v="1"/>
    <m/>
    <m/>
    <m/>
    <m/>
    <m/>
    <m/>
    <m/>
    <m/>
    <m/>
    <m/>
    <m/>
    <m/>
    <m/>
    <m/>
    <m/>
    <m/>
    <m/>
    <m/>
    <m/>
    <m/>
    <m/>
    <m/>
    <m/>
    <m/>
    <m/>
    <m/>
    <m/>
    <m/>
    <m/>
    <m/>
    <m/>
    <m/>
    <m/>
    <m/>
    <m/>
    <m/>
    <m/>
    <m/>
    <m/>
    <m/>
    <m/>
    <m/>
    <m/>
    <m/>
    <m/>
    <m/>
    <m/>
    <m/>
    <m/>
    <m/>
    <m/>
    <m/>
    <m/>
    <m/>
    <m/>
    <m/>
    <m/>
    <m/>
    <m/>
    <m/>
    <m/>
    <m/>
    <m/>
    <m/>
    <m/>
    <m/>
    <m/>
    <m/>
    <m/>
    <m/>
    <m/>
    <m/>
    <m/>
    <m/>
    <m/>
    <m/>
    <m/>
    <m/>
    <m/>
    <m/>
    <m/>
    <m/>
    <m/>
    <m/>
    <m/>
    <m/>
    <n v="1"/>
  </r>
  <r>
    <n v="465226904"/>
    <s v="KRASHNA NAGNATH SLGARE"/>
    <m/>
    <m/>
    <m/>
    <m/>
    <m/>
    <m/>
    <n v="3997"/>
    <n v="23865"/>
    <x v="1"/>
    <s v="FLOW"/>
    <x v="0"/>
    <x v="12"/>
    <n v="56012"/>
    <n v="1142"/>
    <n v="0"/>
    <n v="3150"/>
    <s v="-"/>
    <s v="-"/>
    <s v="-"/>
    <s v="-"/>
    <s v="FLOW"/>
    <s v="-"/>
    <s v="-"/>
    <s v="-"/>
    <m/>
    <m/>
    <m/>
    <m/>
    <m/>
    <m/>
    <s v="MARUNJI"/>
    <m/>
    <m/>
    <m/>
    <n v="28157"/>
    <n v="56012"/>
    <n v="177"/>
    <m/>
    <n v="183"/>
    <s v="-"/>
    <n v="193"/>
    <n v="196"/>
    <n v="198"/>
    <n v="203"/>
    <n v="204"/>
    <s v="-"/>
    <s v="MH14LM5400"/>
    <s v="BAJAJ PULSAR RS200 ABS TWIN CHANNEL"/>
    <d v="2025-01-15T00:00:00"/>
    <n v="24"/>
    <s v="03.04.26"/>
    <s v="KAILASH ATKARI"/>
    <s v="-"/>
    <m/>
    <m/>
    <m/>
    <m/>
    <m/>
    <m/>
    <m/>
    <m/>
    <m/>
    <n v="1"/>
    <m/>
    <m/>
    <m/>
    <m/>
    <m/>
    <m/>
    <m/>
    <m/>
    <m/>
    <m/>
    <m/>
    <m/>
    <m/>
    <m/>
    <m/>
    <m/>
    <m/>
    <m/>
    <m/>
    <m/>
    <m/>
    <m/>
    <m/>
    <m/>
    <m/>
    <m/>
    <m/>
    <m/>
    <m/>
    <m/>
    <m/>
    <m/>
    <m/>
    <m/>
    <m/>
    <m/>
    <m/>
    <m/>
    <m/>
    <m/>
    <m/>
    <m/>
    <m/>
    <m/>
    <m/>
    <m/>
    <m/>
    <m/>
    <m/>
    <m/>
    <m/>
    <m/>
    <m/>
    <m/>
    <m/>
    <m/>
    <m/>
    <m/>
    <m/>
    <m/>
    <m/>
    <m/>
    <m/>
    <m/>
    <m/>
    <m/>
    <m/>
    <m/>
    <m/>
    <m/>
    <m/>
    <m/>
    <m/>
    <m/>
    <m/>
    <m/>
    <m/>
    <m/>
    <m/>
    <m/>
    <m/>
    <m/>
    <m/>
    <n v="1"/>
  </r>
  <r>
    <n v="462848842"/>
    <s v="RAMESH MANIK RAUT"/>
    <s v="ONLINE"/>
    <s v="27.04.26"/>
    <n v="4303"/>
    <m/>
    <m/>
    <m/>
    <n v="4230"/>
    <n v="3827"/>
    <x v="2"/>
    <s v="STABLE"/>
    <x v="1"/>
    <x v="1"/>
    <n v="56001"/>
    <n v="103"/>
    <n v="0"/>
    <n v="4500"/>
    <s v="-"/>
    <s v="-"/>
    <s v="-"/>
    <s v="-"/>
    <s v="STABLE"/>
    <s v="PAID"/>
    <s v="-"/>
    <s v="-"/>
    <m/>
    <m/>
    <m/>
    <m/>
    <m/>
    <m/>
    <s v="THERGAON"/>
    <m/>
    <m/>
    <m/>
    <n v="8430"/>
    <n v="56001"/>
    <n v="27"/>
    <m/>
    <n v="33"/>
    <s v="-"/>
    <n v="43"/>
    <n v="46"/>
    <n v="48"/>
    <n v="53"/>
    <n v="23"/>
    <s v="-"/>
    <s v="MH14LR6917"/>
    <s v="AMPERE PRIMUS"/>
    <d v="2024-05-09T00:00:00"/>
    <n v="36"/>
    <s v="03.04.26"/>
    <s v="KAILASH ATKARI"/>
    <s v="-"/>
    <m/>
    <m/>
    <m/>
    <m/>
    <m/>
    <m/>
    <m/>
    <m/>
    <m/>
    <m/>
    <m/>
    <m/>
    <m/>
    <m/>
    <m/>
    <m/>
    <m/>
    <m/>
    <n v="2"/>
    <m/>
    <m/>
    <m/>
    <m/>
    <m/>
    <m/>
    <m/>
    <m/>
    <m/>
    <m/>
    <m/>
    <m/>
    <m/>
    <m/>
    <m/>
    <m/>
    <m/>
    <m/>
    <m/>
    <m/>
    <m/>
    <m/>
    <m/>
    <m/>
    <m/>
    <m/>
    <m/>
    <m/>
    <m/>
    <m/>
    <m/>
    <m/>
    <m/>
    <m/>
    <m/>
    <m/>
    <m/>
    <m/>
    <n v="1"/>
    <m/>
    <m/>
    <m/>
    <m/>
    <m/>
    <n v="1"/>
    <m/>
    <m/>
    <m/>
    <m/>
    <m/>
    <m/>
    <m/>
    <m/>
    <n v="1"/>
    <m/>
    <m/>
    <m/>
    <m/>
    <m/>
    <m/>
    <m/>
    <m/>
    <m/>
    <m/>
    <m/>
    <m/>
    <m/>
    <m/>
    <m/>
    <m/>
    <m/>
    <m/>
    <m/>
    <m/>
    <n v="5"/>
  </r>
  <r>
    <n v="464619509"/>
    <s v="BABU ARJUN AVACHITE"/>
    <s v="COLLECT"/>
    <s v="30.04.26"/>
    <n v="3000"/>
    <n v="30"/>
    <m/>
    <m/>
    <n v="3285"/>
    <n v="2193"/>
    <x v="2"/>
    <s v="STABLE"/>
    <x v="1"/>
    <x v="13"/>
    <n v="55364"/>
    <n v="98"/>
    <n v="0"/>
    <n v="5386"/>
    <s v="-"/>
    <s v="-"/>
    <s v="-"/>
    <s v="-"/>
    <s v="STABLE"/>
    <s v="PAID"/>
    <s v="-"/>
    <s v="-"/>
    <m/>
    <m/>
    <m/>
    <m/>
    <m/>
    <m/>
    <s v="SHIRUR"/>
    <m/>
    <m/>
    <m/>
    <n v="7677"/>
    <n v="55364"/>
    <n v="27"/>
    <m/>
    <n v="33"/>
    <s v="-"/>
    <n v="43"/>
    <n v="46"/>
    <n v="48"/>
    <n v="53"/>
    <n v="54"/>
    <s v="-"/>
    <s v="MH12YC7753"/>
    <s v="DESTINI 125 XTEC"/>
    <d v="2024-11-08T00:00:00"/>
    <n v="36"/>
    <s v="03.04.26"/>
    <s v="KAILASH ATKARI"/>
    <s v="-"/>
    <m/>
    <m/>
    <m/>
    <m/>
    <m/>
    <m/>
    <m/>
    <m/>
    <m/>
    <m/>
    <m/>
    <m/>
    <m/>
    <m/>
    <m/>
    <n v="1"/>
    <m/>
    <m/>
    <m/>
    <m/>
    <m/>
    <m/>
    <m/>
    <m/>
    <m/>
    <m/>
    <m/>
    <m/>
    <m/>
    <m/>
    <m/>
    <m/>
    <m/>
    <m/>
    <m/>
    <m/>
    <m/>
    <m/>
    <m/>
    <m/>
    <m/>
    <m/>
    <m/>
    <m/>
    <m/>
    <m/>
    <m/>
    <m/>
    <m/>
    <m/>
    <m/>
    <m/>
    <m/>
    <m/>
    <m/>
    <m/>
    <m/>
    <m/>
    <m/>
    <m/>
    <m/>
    <m/>
    <m/>
    <m/>
    <m/>
    <m/>
    <m/>
    <m/>
    <m/>
    <m/>
    <m/>
    <m/>
    <m/>
    <m/>
    <m/>
    <m/>
    <m/>
    <m/>
    <m/>
    <m/>
    <m/>
    <m/>
    <m/>
    <m/>
    <m/>
    <m/>
    <m/>
    <n v="1"/>
    <m/>
    <m/>
    <m/>
    <m/>
    <m/>
    <n v="2"/>
  </r>
  <r>
    <n v="462480378"/>
    <s v="RESHMA FAHIM SHAIKH"/>
    <m/>
    <m/>
    <m/>
    <m/>
    <m/>
    <s v="BANK STABLE 07"/>
    <n v="4406"/>
    <n v="4220"/>
    <x v="2"/>
    <s v="RB"/>
    <x v="1"/>
    <x v="1"/>
    <n v="55349"/>
    <n v="67"/>
    <n v="0"/>
    <n v="1859"/>
    <s v="-"/>
    <s v="-"/>
    <s v="-"/>
    <s v="-"/>
    <s v="STABLE"/>
    <s v="PAID"/>
    <s v="-"/>
    <s v="-"/>
    <m/>
    <m/>
    <m/>
    <m/>
    <m/>
    <m/>
    <s v="RUPEENAGAR"/>
    <m/>
    <m/>
    <m/>
    <n v="6146"/>
    <n v="55349"/>
    <n v="27"/>
    <m/>
    <n v="2"/>
    <s v="-"/>
    <e v="#N/A"/>
    <e v="#N/A"/>
    <e v="#N/A"/>
    <e v="#N/A"/>
    <e v="#N/A"/>
    <s v="-"/>
    <s v="MH14LN4088"/>
    <s v="SUZUKI BURGMAN STREET BT BSVI"/>
    <d v="2024-04-06T00:00:00"/>
    <n v="36"/>
    <s v="03.04.26"/>
    <s v="KAILASH ATKARI"/>
    <s v="-"/>
    <m/>
    <m/>
    <m/>
    <m/>
    <m/>
    <m/>
    <m/>
    <m/>
    <m/>
    <m/>
    <m/>
    <m/>
    <m/>
    <m/>
    <m/>
    <n v="1"/>
    <m/>
    <m/>
    <m/>
    <m/>
    <m/>
    <m/>
    <m/>
    <m/>
    <m/>
    <m/>
    <m/>
    <m/>
    <m/>
    <m/>
    <m/>
    <m/>
    <m/>
    <m/>
    <m/>
    <m/>
    <m/>
    <m/>
    <m/>
    <m/>
    <m/>
    <m/>
    <m/>
    <m/>
    <m/>
    <m/>
    <m/>
    <m/>
    <m/>
    <m/>
    <m/>
    <m/>
    <m/>
    <m/>
    <m/>
    <m/>
    <m/>
    <m/>
    <m/>
    <m/>
    <m/>
    <m/>
    <m/>
    <m/>
    <m/>
    <m/>
    <m/>
    <m/>
    <m/>
    <m/>
    <m/>
    <m/>
    <m/>
    <m/>
    <m/>
    <m/>
    <m/>
    <m/>
    <m/>
    <m/>
    <m/>
    <m/>
    <m/>
    <m/>
    <m/>
    <m/>
    <m/>
    <m/>
    <m/>
    <m/>
    <m/>
    <m/>
    <m/>
    <n v="1"/>
  </r>
  <r>
    <n v="463868517"/>
    <s v="ABHISHEK DATTU DEVADE"/>
    <s v="ONLINE"/>
    <s v="14.04.26"/>
    <n v="5003"/>
    <m/>
    <m/>
    <m/>
    <n v="4760"/>
    <n v="4371"/>
    <x v="2"/>
    <s v="STABLE"/>
    <x v="1"/>
    <x v="11"/>
    <n v="55067"/>
    <n v="79"/>
    <n v="0"/>
    <n v="1800"/>
    <s v="-"/>
    <s v="-"/>
    <s v="-"/>
    <s v="-"/>
    <s v="STABLE"/>
    <s v="PAID"/>
    <s v="-"/>
    <s v="-"/>
    <m/>
    <m/>
    <m/>
    <m/>
    <m/>
    <m/>
    <s v="RAJGURU NAGAR"/>
    <m/>
    <m/>
    <m/>
    <n v="6250"/>
    <n v="55067"/>
    <n v="27"/>
    <m/>
    <n v="33"/>
    <s v="-"/>
    <n v="12"/>
    <n v="15"/>
    <n v="17"/>
    <n v="22"/>
    <n v="23"/>
    <s v="-"/>
    <s v="MH14LT7446"/>
    <s v="HONDA UNICORN 160 BSVI"/>
    <d v="2024-08-26T00:00:00"/>
    <n v="30"/>
    <s v="03.04.26"/>
    <s v="KAILASH ATKARI"/>
    <s v="-"/>
    <m/>
    <m/>
    <m/>
    <m/>
    <m/>
    <m/>
    <m/>
    <m/>
    <m/>
    <m/>
    <m/>
    <m/>
    <m/>
    <m/>
    <m/>
    <m/>
    <m/>
    <m/>
    <m/>
    <m/>
    <m/>
    <n v="1"/>
    <m/>
    <m/>
    <m/>
    <m/>
    <m/>
    <m/>
    <m/>
    <m/>
    <m/>
    <m/>
    <m/>
    <m/>
    <m/>
    <m/>
    <m/>
    <m/>
    <m/>
    <m/>
    <m/>
    <m/>
    <m/>
    <m/>
    <m/>
    <m/>
    <m/>
    <m/>
    <m/>
    <m/>
    <m/>
    <m/>
    <m/>
    <m/>
    <m/>
    <m/>
    <m/>
    <m/>
    <m/>
    <m/>
    <m/>
    <m/>
    <m/>
    <m/>
    <m/>
    <m/>
    <m/>
    <m/>
    <m/>
    <m/>
    <m/>
    <m/>
    <m/>
    <m/>
    <m/>
    <m/>
    <m/>
    <m/>
    <m/>
    <m/>
    <m/>
    <m/>
    <m/>
    <m/>
    <m/>
    <m/>
    <m/>
    <m/>
    <m/>
    <m/>
    <m/>
    <m/>
    <m/>
    <n v="1"/>
  </r>
  <r>
    <n v="462490785"/>
    <s v="VAISHALI PRAMOD PAWAR"/>
    <m/>
    <m/>
    <m/>
    <m/>
    <m/>
    <m/>
    <n v="4107"/>
    <n v="9159"/>
    <x v="5"/>
    <s v="FLOW"/>
    <x v="0"/>
    <x v="9"/>
    <n v="55061"/>
    <n v="515"/>
    <n v="0"/>
    <n v="5400"/>
    <s v="-"/>
    <s v="-"/>
    <s v="-"/>
    <s v="-"/>
    <s v="STABLE"/>
    <s v="-"/>
    <s v="-"/>
    <s v="-"/>
    <m/>
    <m/>
    <m/>
    <m/>
    <m/>
    <m/>
    <s v="VISHRANTWADI"/>
    <m/>
    <m/>
    <m/>
    <n v="15074"/>
    <n v="55061"/>
    <n v="86"/>
    <m/>
    <n v="92"/>
    <s v="-"/>
    <n v="102"/>
    <n v="105"/>
    <n v="107"/>
    <n v="112"/>
    <n v="113"/>
    <s v="-"/>
    <s v="-"/>
    <s v="OLA S1 AIR"/>
    <d v="2024-04-08T00:00:00"/>
    <n v="36"/>
    <s v="03.04.26"/>
    <s v="VIJAY NIKAM"/>
    <s v="-"/>
    <m/>
    <m/>
    <m/>
    <m/>
    <m/>
    <m/>
    <m/>
    <m/>
    <m/>
    <m/>
    <m/>
    <m/>
    <m/>
    <m/>
    <m/>
    <n v="1"/>
    <m/>
    <m/>
    <m/>
    <m/>
    <m/>
    <m/>
    <m/>
    <m/>
    <m/>
    <m/>
    <m/>
    <m/>
    <m/>
    <m/>
    <m/>
    <m/>
    <m/>
    <m/>
    <m/>
    <m/>
    <m/>
    <m/>
    <m/>
    <m/>
    <m/>
    <m/>
    <m/>
    <m/>
    <m/>
    <m/>
    <m/>
    <m/>
    <m/>
    <m/>
    <m/>
    <m/>
    <m/>
    <m/>
    <m/>
    <m/>
    <m/>
    <m/>
    <m/>
    <m/>
    <m/>
    <m/>
    <m/>
    <m/>
    <m/>
    <m/>
    <m/>
    <m/>
    <m/>
    <m/>
    <m/>
    <m/>
    <m/>
    <m/>
    <m/>
    <m/>
    <m/>
    <m/>
    <m/>
    <m/>
    <m/>
    <m/>
    <m/>
    <m/>
    <m/>
    <m/>
    <m/>
    <m/>
    <m/>
    <m/>
    <m/>
    <m/>
    <m/>
    <n v="1"/>
  </r>
  <r>
    <n v="462406505"/>
    <s v="KARAN RAJESH RATHOD"/>
    <m/>
    <m/>
    <m/>
    <n v="30"/>
    <m/>
    <m/>
    <n v="2617"/>
    <n v="2459"/>
    <x v="2"/>
    <s v="FLOW"/>
    <x v="0"/>
    <x v="9"/>
    <n v="54853"/>
    <n v="75"/>
    <n v="0"/>
    <n v="4157"/>
    <s v="-"/>
    <s v="-"/>
    <s v="-"/>
    <s v="-"/>
    <s v="STABLE"/>
    <s v="-"/>
    <s v="-"/>
    <s v="-"/>
    <m/>
    <m/>
    <m/>
    <m/>
    <m/>
    <m/>
    <s v="LOHEGAON"/>
    <m/>
    <m/>
    <m/>
    <n v="6691"/>
    <n v="54853"/>
    <n v="27"/>
    <m/>
    <n v="33"/>
    <s v="-"/>
    <n v="43"/>
    <n v="46"/>
    <n v="48"/>
    <n v="53"/>
    <n v="54"/>
    <s v="-"/>
    <s v="-"/>
    <s v="ACCESS SPL ED DRUM CBS BT BSVI"/>
    <d v="2024-03-31T00:00:00"/>
    <n v="48"/>
    <s v="03.04.26"/>
    <s v="VIJAY NIKAM"/>
    <s v="-"/>
    <m/>
    <m/>
    <m/>
    <m/>
    <m/>
    <m/>
    <m/>
    <m/>
    <m/>
    <m/>
    <m/>
    <m/>
    <m/>
    <m/>
    <m/>
    <m/>
    <m/>
    <m/>
    <n v="1"/>
    <m/>
    <m/>
    <m/>
    <m/>
    <m/>
    <m/>
    <m/>
    <m/>
    <m/>
    <m/>
    <m/>
    <m/>
    <m/>
    <m/>
    <m/>
    <m/>
    <m/>
    <m/>
    <m/>
    <m/>
    <m/>
    <m/>
    <m/>
    <m/>
    <m/>
    <m/>
    <m/>
    <m/>
    <m/>
    <m/>
    <m/>
    <m/>
    <m/>
    <m/>
    <m/>
    <m/>
    <m/>
    <m/>
    <m/>
    <m/>
    <m/>
    <m/>
    <m/>
    <m/>
    <m/>
    <m/>
    <m/>
    <m/>
    <m/>
    <m/>
    <m/>
    <m/>
    <m/>
    <m/>
    <m/>
    <m/>
    <m/>
    <m/>
    <m/>
    <m/>
    <m/>
    <m/>
    <m/>
    <m/>
    <m/>
    <m/>
    <m/>
    <m/>
    <m/>
    <m/>
    <m/>
    <m/>
    <m/>
    <m/>
    <n v="1"/>
  </r>
  <r>
    <n v="463129830"/>
    <s v="ANIKET RAJENDRA POUL"/>
    <m/>
    <m/>
    <m/>
    <m/>
    <m/>
    <m/>
    <n v="3580"/>
    <n v="9338.89"/>
    <x v="5"/>
    <s v="FLOW"/>
    <x v="0"/>
    <x v="8"/>
    <n v="54802.89"/>
    <n v="541"/>
    <n v="0"/>
    <n v="5400"/>
    <s v="-"/>
    <s v="-"/>
    <s v="-"/>
    <s v="-"/>
    <s v="STABLE"/>
    <s v="-"/>
    <s v="-"/>
    <s v="-"/>
    <m/>
    <m/>
    <m/>
    <m/>
    <m/>
    <m/>
    <s v="BHOSARI"/>
    <m/>
    <m/>
    <m/>
    <n v="15279.89"/>
    <n v="54802.89"/>
    <n v="86"/>
    <m/>
    <n v="92"/>
    <s v="-"/>
    <n v="102"/>
    <n v="105"/>
    <n v="107"/>
    <n v="112"/>
    <n v="113"/>
    <s v="-"/>
    <s v="-"/>
    <s v="HONDA SHINE DRUM BSVI"/>
    <d v="2024-06-06T00:00:00"/>
    <n v="36"/>
    <s v="03.04.26"/>
    <s v="VIJAY NIKAM"/>
    <s v="-"/>
    <m/>
    <m/>
    <m/>
    <m/>
    <m/>
    <m/>
    <m/>
    <m/>
    <m/>
    <n v="1"/>
    <m/>
    <m/>
    <m/>
    <m/>
    <m/>
    <m/>
    <m/>
    <m/>
    <m/>
    <m/>
    <m/>
    <m/>
    <m/>
    <m/>
    <m/>
    <m/>
    <m/>
    <m/>
    <m/>
    <m/>
    <m/>
    <m/>
    <m/>
    <m/>
    <m/>
    <m/>
    <m/>
    <m/>
    <m/>
    <m/>
    <m/>
    <m/>
    <m/>
    <m/>
    <m/>
    <m/>
    <m/>
    <m/>
    <m/>
    <m/>
    <m/>
    <m/>
    <m/>
    <m/>
    <m/>
    <m/>
    <m/>
    <m/>
    <m/>
    <m/>
    <m/>
    <m/>
    <m/>
    <m/>
    <m/>
    <m/>
    <m/>
    <m/>
    <m/>
    <m/>
    <m/>
    <m/>
    <m/>
    <m/>
    <m/>
    <m/>
    <m/>
    <m/>
    <m/>
    <m/>
    <m/>
    <m/>
    <m/>
    <m/>
    <m/>
    <m/>
    <m/>
    <m/>
    <m/>
    <m/>
    <m/>
    <m/>
    <m/>
    <n v="1"/>
  </r>
  <r>
    <n v="464407853"/>
    <s v="SUNIL AJIT PIMPALE"/>
    <s v="ONLINE"/>
    <s v="12.04.26"/>
    <n v="3229"/>
    <m/>
    <m/>
    <m/>
    <n v="3217"/>
    <s v="-"/>
    <x v="0"/>
    <s v="STABLE"/>
    <x v="1"/>
    <x v="10"/>
    <n v="54322"/>
    <s v="-"/>
    <n v="0"/>
    <n v="900"/>
    <s v="-"/>
    <s v="-"/>
    <s v="-"/>
    <s v="-"/>
    <s v="STABLE"/>
    <s v="PAID"/>
    <s v="-"/>
    <s v="-"/>
    <m/>
    <m/>
    <m/>
    <m/>
    <m/>
    <m/>
    <s v="PIMPALWANDI"/>
    <m/>
    <m/>
    <m/>
    <m/>
    <n v="54322"/>
    <n v="0"/>
    <m/>
    <s v="-"/>
    <s v="-"/>
    <e v="#N/A"/>
    <e v="#N/A"/>
    <e v="#N/A"/>
    <e v="#N/A"/>
    <e v="#N/A"/>
    <s v="-"/>
    <m/>
    <s v="SPLENDOR"/>
    <d v="2024-10-22T00:00:00"/>
    <n v="36"/>
    <s v="11.04.26"/>
    <s v="KAILASH ATKARI"/>
    <s v="-"/>
    <m/>
    <m/>
    <m/>
    <m/>
    <m/>
    <m/>
    <m/>
    <m/>
    <m/>
    <m/>
    <m/>
    <m/>
    <m/>
    <m/>
    <m/>
    <m/>
    <m/>
    <m/>
    <m/>
    <m/>
    <m/>
    <m/>
    <m/>
    <m/>
    <m/>
    <m/>
    <m/>
    <m/>
    <m/>
    <m/>
    <m/>
    <m/>
    <m/>
    <n v="1"/>
    <m/>
    <m/>
    <m/>
    <m/>
    <m/>
    <m/>
    <m/>
    <m/>
    <m/>
    <m/>
    <m/>
    <m/>
    <m/>
    <m/>
    <m/>
    <m/>
    <m/>
    <m/>
    <m/>
    <m/>
    <m/>
    <m/>
    <m/>
    <m/>
    <m/>
    <m/>
    <m/>
    <m/>
    <m/>
    <m/>
    <m/>
    <m/>
    <m/>
    <m/>
    <m/>
    <m/>
    <m/>
    <m/>
    <m/>
    <m/>
    <m/>
    <m/>
    <m/>
    <m/>
    <m/>
    <m/>
    <m/>
    <m/>
    <m/>
    <m/>
    <m/>
    <m/>
    <m/>
    <m/>
    <m/>
    <m/>
    <m/>
    <m/>
    <m/>
    <n v="1"/>
  </r>
  <r>
    <n v="462670051"/>
    <s v="ARTI DABADE"/>
    <m/>
    <m/>
    <m/>
    <m/>
    <m/>
    <s v="BANK STABLE 29"/>
    <n v="3576"/>
    <n v="14304"/>
    <x v="6"/>
    <s v="STABLE"/>
    <x v="1"/>
    <x v="7"/>
    <n v="54190"/>
    <n v="799"/>
    <n v="0"/>
    <n v="5400"/>
    <s v="-"/>
    <s v="-"/>
    <s v="-"/>
    <s v="-"/>
    <s v="FLOW"/>
    <s v="PAID"/>
    <s v="-"/>
    <s v="-"/>
    <m/>
    <m/>
    <m/>
    <m/>
    <m/>
    <m/>
    <s v="RANGE HILLS"/>
    <m/>
    <m/>
    <m/>
    <n v="20503"/>
    <n v="54190"/>
    <n v="147"/>
    <m/>
    <n v="153"/>
    <s v="-"/>
    <n v="163"/>
    <n v="136"/>
    <n v="138"/>
    <n v="143"/>
    <n v="144"/>
    <s v="-"/>
    <s v="MH12WT0187"/>
    <s v="HONDA ACTIVA 6G H SMART"/>
    <d v="2024-04-23T00:00:00"/>
    <n v="36"/>
    <s v="03.04.26"/>
    <s v="KAILASH ATKARI"/>
    <s v="-"/>
    <m/>
    <m/>
    <m/>
    <m/>
    <m/>
    <m/>
    <m/>
    <m/>
    <m/>
    <n v="1"/>
    <m/>
    <m/>
    <m/>
    <m/>
    <m/>
    <m/>
    <m/>
    <m/>
    <m/>
    <m/>
    <m/>
    <m/>
    <m/>
    <m/>
    <m/>
    <m/>
    <m/>
    <m/>
    <m/>
    <m/>
    <m/>
    <m/>
    <m/>
    <m/>
    <m/>
    <m/>
    <m/>
    <m/>
    <m/>
    <m/>
    <m/>
    <m/>
    <m/>
    <m/>
    <m/>
    <m/>
    <m/>
    <m/>
    <m/>
    <m/>
    <m/>
    <m/>
    <m/>
    <m/>
    <m/>
    <m/>
    <m/>
    <m/>
    <m/>
    <m/>
    <m/>
    <m/>
    <m/>
    <m/>
    <m/>
    <m/>
    <m/>
    <m/>
    <m/>
    <m/>
    <m/>
    <m/>
    <n v="1"/>
    <m/>
    <m/>
    <m/>
    <m/>
    <m/>
    <m/>
    <m/>
    <m/>
    <m/>
    <m/>
    <m/>
    <m/>
    <m/>
    <m/>
    <m/>
    <m/>
    <m/>
    <m/>
    <m/>
    <m/>
    <n v="2"/>
  </r>
  <r>
    <n v="463554280"/>
    <s v="MOHD YUNUS"/>
    <m/>
    <m/>
    <m/>
    <m/>
    <m/>
    <m/>
    <n v="3252"/>
    <n v="8067"/>
    <x v="5"/>
    <s v="FLOW"/>
    <x v="0"/>
    <x v="14"/>
    <n v="54156"/>
    <n v="380"/>
    <n v="0"/>
    <n v="2250"/>
    <s v="-"/>
    <s v="-"/>
    <s v="-"/>
    <s v="-"/>
    <s v="FLOW"/>
    <s v="-"/>
    <s v="-"/>
    <s v="-"/>
    <m/>
    <m/>
    <m/>
    <m/>
    <m/>
    <m/>
    <s v="TALEGAON DABADE"/>
    <m/>
    <m/>
    <m/>
    <n v="10697"/>
    <n v="54156"/>
    <n v="86"/>
    <m/>
    <n v="92"/>
    <s v="-"/>
    <n v="102"/>
    <n v="105"/>
    <n v="107"/>
    <n v="112"/>
    <n v="113"/>
    <s v="-"/>
    <s v="MH14LR9016"/>
    <s v="SPLENDOR PLUS BS6 I3S DRS CAST FI"/>
    <d v="2024-07-23T00:00:00"/>
    <n v="36"/>
    <s v="03.04.26"/>
    <s v="VIJAY NIKAM"/>
    <s v="-"/>
    <m/>
    <m/>
    <m/>
    <m/>
    <m/>
    <m/>
    <n v="1"/>
    <m/>
    <m/>
    <m/>
    <m/>
    <m/>
    <m/>
    <m/>
    <m/>
    <m/>
    <m/>
    <m/>
    <m/>
    <m/>
    <m/>
    <m/>
    <m/>
    <m/>
    <m/>
    <m/>
    <m/>
    <m/>
    <m/>
    <m/>
    <m/>
    <m/>
    <m/>
    <m/>
    <m/>
    <m/>
    <n v="1"/>
    <m/>
    <m/>
    <m/>
    <m/>
    <m/>
    <m/>
    <m/>
    <m/>
    <m/>
    <m/>
    <m/>
    <m/>
    <m/>
    <m/>
    <m/>
    <m/>
    <m/>
    <m/>
    <m/>
    <m/>
    <m/>
    <m/>
    <m/>
    <m/>
    <m/>
    <m/>
    <m/>
    <m/>
    <m/>
    <m/>
    <m/>
    <m/>
    <m/>
    <m/>
    <m/>
    <m/>
    <m/>
    <m/>
    <m/>
    <m/>
    <m/>
    <n v="1"/>
    <m/>
    <m/>
    <m/>
    <m/>
    <m/>
    <m/>
    <m/>
    <m/>
    <m/>
    <m/>
    <m/>
    <m/>
    <m/>
    <m/>
    <n v="3"/>
  </r>
  <r>
    <n v="460952186"/>
    <s v="ABHIJEET UTTAM KUMBHAR"/>
    <s v="ONLINE"/>
    <s v="06.04.26"/>
    <n v="3000"/>
    <m/>
    <m/>
    <m/>
    <n v="2774"/>
    <n v="4943"/>
    <x v="4"/>
    <s v="STABLE"/>
    <x v="1"/>
    <x v="14"/>
    <n v="54135"/>
    <n v="146"/>
    <n v="0"/>
    <n v="5400"/>
    <s v="-"/>
    <s v="-"/>
    <s v="-"/>
    <s v="-"/>
    <s v="STABLE"/>
    <s v="PAID"/>
    <s v="-"/>
    <s v="-"/>
    <m/>
    <m/>
    <m/>
    <m/>
    <m/>
    <m/>
    <s v="DEHU"/>
    <m/>
    <m/>
    <m/>
    <n v="10489"/>
    <n v="54135"/>
    <n v="55"/>
    <m/>
    <n v="33"/>
    <s v="-"/>
    <n v="43"/>
    <n v="46"/>
    <n v="48"/>
    <n v="53"/>
    <n v="54"/>
    <s v="-"/>
    <s v="MH14LF6664"/>
    <s v="SPLENDOR PLUS DRS CAST FI BLACK"/>
    <d v="2023-12-01T00:00:00"/>
    <n v="48"/>
    <s v="03.04.26"/>
    <s v="VIJAY NIKAM"/>
    <s v="-"/>
    <m/>
    <m/>
    <m/>
    <m/>
    <m/>
    <m/>
    <m/>
    <m/>
    <m/>
    <m/>
    <m/>
    <m/>
    <m/>
    <m/>
    <m/>
    <n v="2"/>
    <m/>
    <m/>
    <m/>
    <m/>
    <m/>
    <m/>
    <m/>
    <m/>
    <m/>
    <m/>
    <m/>
    <m/>
    <m/>
    <m/>
    <m/>
    <m/>
    <m/>
    <m/>
    <m/>
    <m/>
    <m/>
    <m/>
    <m/>
    <m/>
    <m/>
    <m/>
    <m/>
    <m/>
    <m/>
    <m/>
    <m/>
    <m/>
    <m/>
    <m/>
    <m/>
    <m/>
    <m/>
    <m/>
    <m/>
    <m/>
    <m/>
    <n v="1"/>
    <m/>
    <m/>
    <m/>
    <m/>
    <m/>
    <m/>
    <m/>
    <m/>
    <m/>
    <m/>
    <m/>
    <m/>
    <m/>
    <m/>
    <m/>
    <m/>
    <m/>
    <m/>
    <m/>
    <m/>
    <m/>
    <m/>
    <m/>
    <m/>
    <m/>
    <m/>
    <m/>
    <m/>
    <m/>
    <m/>
    <m/>
    <m/>
    <m/>
    <m/>
    <m/>
    <n v="3"/>
  </r>
  <r>
    <n v="461000258"/>
    <s v="BHAKTIDAS DTTU LAGAD"/>
    <m/>
    <m/>
    <m/>
    <m/>
    <m/>
    <m/>
    <n v="3998"/>
    <n v="23976"/>
    <x v="1"/>
    <s v="FLOW"/>
    <x v="0"/>
    <x v="14"/>
    <n v="53686"/>
    <n v="860"/>
    <n v="0"/>
    <n v="5086.66"/>
    <s v="-"/>
    <s v="-"/>
    <s v="-"/>
    <s v="-"/>
    <s v="FLOW"/>
    <s v="-"/>
    <s v="-"/>
    <s v="-"/>
    <m/>
    <m/>
    <m/>
    <m/>
    <m/>
    <m/>
    <s v="SADUMBARE"/>
    <m/>
    <m/>
    <m/>
    <n v="29922.66"/>
    <n v="53686"/>
    <n v="178"/>
    <m/>
    <n v="184"/>
    <s v="-"/>
    <n v="194"/>
    <n v="197"/>
    <n v="199"/>
    <n v="204"/>
    <n v="205"/>
    <s v="-"/>
    <s v="MH23BK1834"/>
    <s v="BAJAJ PULSAR 125 CARBON SPLIT DISC"/>
    <d v="2023-12-05T00:00:00"/>
    <n v="36"/>
    <s v="03.04.26"/>
    <s v="VIJAY NIKAM"/>
    <s v="-"/>
    <m/>
    <m/>
    <m/>
    <m/>
    <m/>
    <m/>
    <m/>
    <m/>
    <m/>
    <m/>
    <m/>
    <m/>
    <m/>
    <m/>
    <m/>
    <n v="1"/>
    <m/>
    <m/>
    <m/>
    <m/>
    <m/>
    <m/>
    <m/>
    <m/>
    <m/>
    <m/>
    <m/>
    <m/>
    <m/>
    <m/>
    <m/>
    <m/>
    <m/>
    <m/>
    <m/>
    <m/>
    <n v="1"/>
    <m/>
    <m/>
    <m/>
    <m/>
    <m/>
    <m/>
    <m/>
    <m/>
    <m/>
    <m/>
    <m/>
    <m/>
    <m/>
    <m/>
    <m/>
    <m/>
    <m/>
    <m/>
    <m/>
    <m/>
    <n v="1"/>
    <m/>
    <m/>
    <m/>
    <m/>
    <m/>
    <m/>
    <m/>
    <m/>
    <m/>
    <m/>
    <m/>
    <m/>
    <m/>
    <m/>
    <m/>
    <m/>
    <m/>
    <m/>
    <m/>
    <m/>
    <m/>
    <m/>
    <m/>
    <m/>
    <m/>
    <m/>
    <m/>
    <m/>
    <m/>
    <m/>
    <m/>
    <m/>
    <m/>
    <m/>
    <m/>
    <n v="3"/>
  </r>
  <r>
    <n v="464314536"/>
    <s v="AAMBUBAI BHAGVAT MANJAREKAR"/>
    <s v="ONLINE"/>
    <s v="12.04.26"/>
    <n v="3373"/>
    <m/>
    <m/>
    <m/>
    <n v="3104"/>
    <n v="6010"/>
    <x v="4"/>
    <s v="STABLE"/>
    <x v="1"/>
    <x v="15"/>
    <n v="53470"/>
    <n v="263"/>
    <n v="0"/>
    <n v="4432"/>
    <s v="-"/>
    <s v="-"/>
    <s v="-"/>
    <s v="-"/>
    <s v="STABLE"/>
    <s v="PAID"/>
    <s v="-"/>
    <s v="-"/>
    <m/>
    <m/>
    <m/>
    <m/>
    <m/>
    <m/>
    <s v="MODEL COLONY"/>
    <m/>
    <m/>
    <m/>
    <n v="10705"/>
    <n v="53470"/>
    <n v="55"/>
    <m/>
    <n v="61"/>
    <s v="-"/>
    <n v="43"/>
    <n v="46"/>
    <n v="48"/>
    <n v="53"/>
    <n v="54"/>
    <s v="-"/>
    <s v="MH12XJ6244"/>
    <s v="AMPERE MAGNUS LT"/>
    <d v="2024-10-14T00:00:00"/>
    <n v="36"/>
    <s v="03.04.26"/>
    <s v="VIJAY NIKAM"/>
    <s v="-"/>
    <m/>
    <m/>
    <m/>
    <m/>
    <m/>
    <m/>
    <m/>
    <m/>
    <m/>
    <m/>
    <m/>
    <m/>
    <m/>
    <m/>
    <m/>
    <n v="1"/>
    <m/>
    <m/>
    <m/>
    <m/>
    <m/>
    <m/>
    <m/>
    <m/>
    <m/>
    <m/>
    <m/>
    <m/>
    <m/>
    <m/>
    <m/>
    <m/>
    <m/>
    <m/>
    <m/>
    <m/>
    <m/>
    <m/>
    <m/>
    <m/>
    <m/>
    <m/>
    <m/>
    <m/>
    <m/>
    <m/>
    <m/>
    <m/>
    <m/>
    <m/>
    <m/>
    <m/>
    <m/>
    <m/>
    <m/>
    <m/>
    <m/>
    <m/>
    <m/>
    <m/>
    <m/>
    <m/>
    <m/>
    <m/>
    <m/>
    <m/>
    <m/>
    <m/>
    <m/>
    <m/>
    <m/>
    <m/>
    <m/>
    <m/>
    <m/>
    <m/>
    <m/>
    <m/>
    <m/>
    <m/>
    <m/>
    <m/>
    <m/>
    <m/>
    <m/>
    <m/>
    <m/>
    <m/>
    <m/>
    <m/>
    <m/>
    <m/>
    <m/>
    <n v="1"/>
  </r>
  <r>
    <n v="460516801"/>
    <s v="ALIM AMIR PATHAN"/>
    <s v="COLLECT"/>
    <s v="06.04.26"/>
    <n v="3100"/>
    <m/>
    <m/>
    <m/>
    <n v="2999"/>
    <n v="2894.99"/>
    <x v="2"/>
    <s v="STABLE"/>
    <x v="1"/>
    <x v="10"/>
    <n v="53451.29"/>
    <n v="69"/>
    <n v="0"/>
    <n v="3485"/>
    <s v="-"/>
    <s v="-"/>
    <s v="-"/>
    <s v="-"/>
    <s v="STABLE"/>
    <s v="PAID"/>
    <s v="-"/>
    <s v="-"/>
    <m/>
    <m/>
    <m/>
    <m/>
    <m/>
    <m/>
    <s v="RAJURI"/>
    <m/>
    <m/>
    <m/>
    <n v="6448.99"/>
    <n v="53451.29"/>
    <n v="27"/>
    <m/>
    <n v="33"/>
    <s v="-"/>
    <n v="12"/>
    <n v="15"/>
    <n v="17"/>
    <n v="22"/>
    <n v="23"/>
    <s v="-"/>
    <s v="MH14LD4719"/>
    <s v="TVS JUPITER 125 DISC"/>
    <d v="2023-11-07T00:00:00"/>
    <n v="48"/>
    <s v="03.04.26"/>
    <s v="KAILASH ATKARI"/>
    <s v="-"/>
    <m/>
    <m/>
    <m/>
    <m/>
    <m/>
    <m/>
    <m/>
    <m/>
    <m/>
    <m/>
    <m/>
    <m/>
    <n v="1"/>
    <m/>
    <m/>
    <n v="2"/>
    <m/>
    <m/>
    <m/>
    <m/>
    <m/>
    <m/>
    <m/>
    <m/>
    <m/>
    <m/>
    <m/>
    <m/>
    <m/>
    <m/>
    <m/>
    <m/>
    <m/>
    <m/>
    <m/>
    <m/>
    <m/>
    <m/>
    <m/>
    <m/>
    <m/>
    <m/>
    <m/>
    <m/>
    <m/>
    <m/>
    <m/>
    <m/>
    <m/>
    <m/>
    <m/>
    <m/>
    <m/>
    <m/>
    <m/>
    <m/>
    <m/>
    <m/>
    <m/>
    <m/>
    <m/>
    <m/>
    <m/>
    <m/>
    <m/>
    <m/>
    <m/>
    <m/>
    <m/>
    <m/>
    <m/>
    <m/>
    <m/>
    <m/>
    <m/>
    <m/>
    <m/>
    <m/>
    <m/>
    <m/>
    <m/>
    <m/>
    <m/>
    <m/>
    <m/>
    <m/>
    <m/>
    <m/>
    <m/>
    <m/>
    <m/>
    <m/>
    <m/>
    <n v="3"/>
  </r>
  <r>
    <n v="461193436"/>
    <s v="PAWAN KUMAR VISHWAKARMA"/>
    <m/>
    <m/>
    <m/>
    <m/>
    <m/>
    <m/>
    <n v="3817"/>
    <n v="22880"/>
    <x v="1"/>
    <s v="FLOW"/>
    <x v="0"/>
    <x v="6"/>
    <n v="53310"/>
    <n v="940"/>
    <n v="0"/>
    <n v="2700"/>
    <s v="-"/>
    <s v="-"/>
    <s v="-"/>
    <s v="-"/>
    <s v="FLOW"/>
    <s v="-"/>
    <s v="-"/>
    <s v="-"/>
    <m/>
    <m/>
    <m/>
    <m/>
    <m/>
    <m/>
    <s v="CHAKAN"/>
    <m/>
    <m/>
    <m/>
    <n v="26520"/>
    <n v="53310"/>
    <n v="178"/>
    <m/>
    <n v="184"/>
    <s v="-"/>
    <n v="194"/>
    <n v="197"/>
    <n v="199"/>
    <n v="204"/>
    <n v="205"/>
    <s v="-"/>
    <s v="MH14LH0290"/>
    <s v="HONDA SP 125 BS VI DISC"/>
    <d v="2023-12-21T00:00:00"/>
    <n v="36"/>
    <s v="03.04.26"/>
    <s v="KAILASH ATKARI"/>
    <s v="-"/>
    <m/>
    <m/>
    <m/>
    <m/>
    <m/>
    <m/>
    <m/>
    <m/>
    <m/>
    <m/>
    <m/>
    <m/>
    <n v="1"/>
    <m/>
    <m/>
    <m/>
    <m/>
    <m/>
    <m/>
    <m/>
    <m/>
    <m/>
    <m/>
    <m/>
    <m/>
    <m/>
    <m/>
    <m/>
    <m/>
    <m/>
    <m/>
    <m/>
    <m/>
    <m/>
    <m/>
    <m/>
    <m/>
    <m/>
    <m/>
    <m/>
    <m/>
    <m/>
    <m/>
    <m/>
    <m/>
    <m/>
    <m/>
    <m/>
    <m/>
    <m/>
    <m/>
    <m/>
    <m/>
    <m/>
    <m/>
    <m/>
    <m/>
    <m/>
    <m/>
    <m/>
    <m/>
    <m/>
    <m/>
    <m/>
    <m/>
    <m/>
    <m/>
    <m/>
    <m/>
    <m/>
    <m/>
    <m/>
    <m/>
    <m/>
    <m/>
    <m/>
    <m/>
    <m/>
    <m/>
    <m/>
    <m/>
    <m/>
    <m/>
    <m/>
    <m/>
    <m/>
    <m/>
    <m/>
    <m/>
    <m/>
    <m/>
    <m/>
    <m/>
    <n v="1"/>
  </r>
  <r>
    <n v="462898206"/>
    <s v="FAIZAN AHMED MEMAN"/>
    <s v="ONLINE"/>
    <s v="06.04.26"/>
    <n v="4000"/>
    <m/>
    <m/>
    <m/>
    <n v="3689"/>
    <n v="9610"/>
    <x v="5"/>
    <s v="STABLE"/>
    <x v="1"/>
    <x v="7"/>
    <n v="52975"/>
    <n v="525"/>
    <n v="0"/>
    <n v="0"/>
    <s v="-"/>
    <s v="-"/>
    <s v="-"/>
    <s v="-"/>
    <s v="STABLE"/>
    <s v="PAID"/>
    <s v="-"/>
    <s v="-"/>
    <m/>
    <m/>
    <m/>
    <m/>
    <m/>
    <m/>
    <s v="KHADKI"/>
    <m/>
    <m/>
    <m/>
    <n v="10135"/>
    <n v="52975"/>
    <n v="86"/>
    <m/>
    <n v="61"/>
    <s v="-"/>
    <n v="71"/>
    <n v="74"/>
    <n v="76"/>
    <n v="81"/>
    <n v="82"/>
    <s v="-"/>
    <s v="MH12WV0196"/>
    <s v="HONDA ACTIVA 125 SMART"/>
    <d v="2024-05-14T00:00:00"/>
    <n v="36"/>
    <s v="03.04.26"/>
    <s v="KAILASH ATKARI"/>
    <s v="-"/>
    <m/>
    <m/>
    <m/>
    <m/>
    <m/>
    <m/>
    <n v="1"/>
    <m/>
    <m/>
    <m/>
    <m/>
    <m/>
    <m/>
    <m/>
    <m/>
    <m/>
    <m/>
    <m/>
    <m/>
    <m/>
    <m/>
    <m/>
    <m/>
    <m/>
    <m/>
    <m/>
    <m/>
    <m/>
    <m/>
    <m/>
    <m/>
    <m/>
    <m/>
    <m/>
    <m/>
    <m/>
    <m/>
    <m/>
    <m/>
    <m/>
    <m/>
    <m/>
    <m/>
    <m/>
    <m/>
    <m/>
    <m/>
    <m/>
    <m/>
    <m/>
    <m/>
    <m/>
    <m/>
    <m/>
    <m/>
    <m/>
    <m/>
    <n v="1"/>
    <m/>
    <m/>
    <m/>
    <m/>
    <m/>
    <m/>
    <m/>
    <m/>
    <m/>
    <m/>
    <m/>
    <m/>
    <m/>
    <m/>
    <m/>
    <m/>
    <m/>
    <m/>
    <m/>
    <m/>
    <m/>
    <m/>
    <m/>
    <m/>
    <m/>
    <m/>
    <m/>
    <m/>
    <m/>
    <m/>
    <m/>
    <m/>
    <m/>
    <m/>
    <m/>
    <n v="2"/>
  </r>
  <r>
    <n v="461702783"/>
    <s v="RAM ARUN BAGADE"/>
    <m/>
    <m/>
    <m/>
    <m/>
    <m/>
    <m/>
    <n v="3338"/>
    <n v="6528"/>
    <x v="4"/>
    <s v="FLOW"/>
    <x v="0"/>
    <x v="13"/>
    <n v="52936"/>
    <n v="201"/>
    <n v="0"/>
    <n v="0"/>
    <s v="-"/>
    <s v="-"/>
    <s v="-"/>
    <s v="-"/>
    <s v="STABLE"/>
    <s v="-"/>
    <s v="-"/>
    <s v="-"/>
    <m/>
    <m/>
    <m/>
    <m/>
    <m/>
    <m/>
    <s v="SHIRUR"/>
    <m/>
    <m/>
    <m/>
    <m/>
    <n v="52936"/>
    <n v="55"/>
    <m/>
    <s v="-"/>
    <s v="-"/>
    <n v="71"/>
    <n v="74"/>
    <n v="76"/>
    <n v="81"/>
    <n v="82"/>
    <s v="-"/>
    <s v="MH12WM8212"/>
    <s v="HONDA ACTIVA 6G DLX BS VI"/>
    <d v="2024-01-29T00:00:00"/>
    <n v="42"/>
    <s v="11.04.26"/>
    <s v="KAILASH ATKARI"/>
    <s v="-"/>
    <m/>
    <m/>
    <m/>
    <m/>
    <m/>
    <m/>
    <m/>
    <m/>
    <m/>
    <m/>
    <m/>
    <m/>
    <m/>
    <m/>
    <m/>
    <m/>
    <m/>
    <m/>
    <m/>
    <m/>
    <m/>
    <m/>
    <m/>
    <m/>
    <m/>
    <m/>
    <m/>
    <m/>
    <m/>
    <m/>
    <m/>
    <m/>
    <m/>
    <m/>
    <m/>
    <m/>
    <n v="1"/>
    <m/>
    <m/>
    <m/>
    <m/>
    <m/>
    <m/>
    <m/>
    <m/>
    <m/>
    <m/>
    <m/>
    <m/>
    <m/>
    <m/>
    <m/>
    <m/>
    <m/>
    <m/>
    <m/>
    <m/>
    <m/>
    <m/>
    <m/>
    <m/>
    <m/>
    <m/>
    <m/>
    <m/>
    <m/>
    <m/>
    <m/>
    <m/>
    <m/>
    <m/>
    <m/>
    <m/>
    <m/>
    <m/>
    <m/>
    <m/>
    <m/>
    <m/>
    <m/>
    <m/>
    <m/>
    <m/>
    <m/>
    <m/>
    <m/>
    <m/>
    <m/>
    <m/>
    <m/>
    <m/>
    <m/>
    <m/>
    <n v="1"/>
  </r>
  <r>
    <n v="463785816"/>
    <s v="SIDDHARTH SAWDEKAR"/>
    <s v="ONLINE"/>
    <s v="17.04.26"/>
    <n v="3663"/>
    <m/>
    <m/>
    <m/>
    <n v="3557"/>
    <n v="3540"/>
    <x v="2"/>
    <s v="STABLE"/>
    <x v="1"/>
    <x v="8"/>
    <n v="52925"/>
    <n v="103"/>
    <n v="0"/>
    <n v="4117.99"/>
    <s v="-"/>
    <s v="-"/>
    <s v="-"/>
    <s v="-"/>
    <s v="STABLE"/>
    <s v="PAID"/>
    <s v="-"/>
    <s v="-"/>
    <m/>
    <m/>
    <m/>
    <m/>
    <m/>
    <m/>
    <s v="BHOSARI"/>
    <m/>
    <m/>
    <m/>
    <n v="7760.99"/>
    <n v="52925"/>
    <n v="27"/>
    <m/>
    <n v="33"/>
    <s v="-"/>
    <n v="43"/>
    <n v="15"/>
    <n v="17"/>
    <n v="22"/>
    <n v="23"/>
    <s v="-"/>
    <s v="MH14LT3723"/>
    <s v="PASSION PLUS I3S DRS CAST"/>
    <d v="2024-08-17T00:00:00"/>
    <n v="36"/>
    <s v="03.04.26"/>
    <s v="VIJAY NIKAM"/>
    <s v="-"/>
    <m/>
    <m/>
    <m/>
    <m/>
    <m/>
    <m/>
    <n v="1"/>
    <m/>
    <m/>
    <m/>
    <m/>
    <m/>
    <m/>
    <m/>
    <m/>
    <m/>
    <m/>
    <m/>
    <m/>
    <m/>
    <m/>
    <m/>
    <m/>
    <m/>
    <m/>
    <m/>
    <m/>
    <m/>
    <m/>
    <m/>
    <m/>
    <m/>
    <m/>
    <m/>
    <m/>
    <m/>
    <m/>
    <m/>
    <m/>
    <m/>
    <m/>
    <m/>
    <m/>
    <m/>
    <m/>
    <m/>
    <m/>
    <m/>
    <m/>
    <m/>
    <m/>
    <m/>
    <m/>
    <m/>
    <m/>
    <m/>
    <m/>
    <m/>
    <m/>
    <m/>
    <m/>
    <m/>
    <m/>
    <m/>
    <m/>
    <m/>
    <m/>
    <m/>
    <m/>
    <m/>
    <m/>
    <m/>
    <m/>
    <m/>
    <m/>
    <m/>
    <m/>
    <m/>
    <m/>
    <m/>
    <m/>
    <m/>
    <m/>
    <m/>
    <m/>
    <m/>
    <m/>
    <m/>
    <m/>
    <m/>
    <m/>
    <m/>
    <m/>
    <n v="1"/>
  </r>
  <r>
    <n v="462204563"/>
    <s v="GANESH DNYANDEV BAMHANE"/>
    <m/>
    <m/>
    <m/>
    <m/>
    <m/>
    <m/>
    <n v="3917"/>
    <n v="11040"/>
    <x v="5"/>
    <s v="FLOW"/>
    <x v="0"/>
    <x v="10"/>
    <n v="52347"/>
    <n v="515"/>
    <n v="0"/>
    <n v="5248"/>
    <s v="-"/>
    <s v="-"/>
    <s v="-"/>
    <s v="-"/>
    <s v="STABLE"/>
    <s v="-"/>
    <s v="-"/>
    <s v="-"/>
    <m/>
    <m/>
    <m/>
    <m/>
    <m/>
    <m/>
    <s v="BHATKALWADI"/>
    <m/>
    <m/>
    <m/>
    <n v="16803"/>
    <n v="52347"/>
    <n v="86"/>
    <m/>
    <n v="92"/>
    <s v="-"/>
    <n v="102"/>
    <n v="105"/>
    <n v="107"/>
    <n v="112"/>
    <n v="113"/>
    <s v="-"/>
    <s v="MH14LK9146"/>
    <s v="AMPERE MAGNUS EX"/>
    <d v="2024-03-12T00:00:00"/>
    <n v="36"/>
    <s v="03.04.26"/>
    <s v="KAILASH ATKARI"/>
    <s v="-"/>
    <m/>
    <m/>
    <m/>
    <m/>
    <m/>
    <m/>
    <m/>
    <m/>
    <m/>
    <m/>
    <m/>
    <m/>
    <m/>
    <m/>
    <m/>
    <m/>
    <m/>
    <m/>
    <m/>
    <m/>
    <m/>
    <n v="1"/>
    <m/>
    <m/>
    <m/>
    <m/>
    <m/>
    <m/>
    <m/>
    <m/>
    <m/>
    <m/>
    <m/>
    <m/>
    <m/>
    <m/>
    <m/>
    <m/>
    <m/>
    <m/>
    <m/>
    <m/>
    <m/>
    <m/>
    <m/>
    <m/>
    <m/>
    <m/>
    <m/>
    <m/>
    <m/>
    <m/>
    <m/>
    <m/>
    <m/>
    <m/>
    <m/>
    <m/>
    <m/>
    <m/>
    <m/>
    <m/>
    <m/>
    <m/>
    <m/>
    <m/>
    <m/>
    <m/>
    <m/>
    <m/>
    <m/>
    <m/>
    <m/>
    <m/>
    <m/>
    <m/>
    <m/>
    <m/>
    <m/>
    <m/>
    <m/>
    <m/>
    <m/>
    <m/>
    <m/>
    <m/>
    <m/>
    <m/>
    <m/>
    <m/>
    <m/>
    <m/>
    <m/>
    <n v="1"/>
  </r>
  <r>
    <n v="464022912"/>
    <s v="MANE BALU NIVRUTTI"/>
    <s v="ONLINE"/>
    <s v="16.04.26"/>
    <n v="3400"/>
    <m/>
    <m/>
    <m/>
    <n v="3310"/>
    <n v="3249"/>
    <x v="2"/>
    <s v="STABLE"/>
    <x v="1"/>
    <x v="14"/>
    <n v="52287"/>
    <n v="74"/>
    <n v="0"/>
    <n v="2245"/>
    <s v="-"/>
    <s v="-"/>
    <s v="-"/>
    <s v="-"/>
    <s v="STABLE"/>
    <s v="PAID"/>
    <s v="-"/>
    <s v="-"/>
    <m/>
    <m/>
    <m/>
    <m/>
    <m/>
    <m/>
    <s v="DEHU"/>
    <m/>
    <m/>
    <m/>
    <m/>
    <n v="52287"/>
    <n v="27"/>
    <m/>
    <s v="-"/>
    <s v="-"/>
    <n v="12"/>
    <n v="15"/>
    <n v="17"/>
    <n v="22"/>
    <n v="23"/>
    <s v="-"/>
    <s v="MH14LV2354"/>
    <s v="TVS STARCITY PLUS ES DT DUAL TONE"/>
    <d v="2024-09-13T00:00:00"/>
    <n v="36"/>
    <s v="11.04.26"/>
    <s v="VIJAY NIKAM"/>
    <s v="-"/>
    <m/>
    <m/>
    <m/>
    <m/>
    <m/>
    <m/>
    <m/>
    <m/>
    <m/>
    <m/>
    <m/>
    <m/>
    <m/>
    <m/>
    <m/>
    <m/>
    <m/>
    <m/>
    <m/>
    <m/>
    <m/>
    <m/>
    <m/>
    <m/>
    <m/>
    <m/>
    <m/>
    <m/>
    <m/>
    <m/>
    <m/>
    <m/>
    <m/>
    <m/>
    <m/>
    <m/>
    <m/>
    <m/>
    <m/>
    <m/>
    <m/>
    <m/>
    <m/>
    <m/>
    <m/>
    <n v="1"/>
    <m/>
    <m/>
    <m/>
    <m/>
    <m/>
    <m/>
    <m/>
    <m/>
    <m/>
    <m/>
    <m/>
    <m/>
    <m/>
    <m/>
    <m/>
    <m/>
    <m/>
    <m/>
    <m/>
    <m/>
    <m/>
    <m/>
    <m/>
    <m/>
    <m/>
    <m/>
    <m/>
    <m/>
    <m/>
    <m/>
    <m/>
    <m/>
    <m/>
    <m/>
    <m/>
    <m/>
    <m/>
    <m/>
    <m/>
    <m/>
    <m/>
    <m/>
    <m/>
    <m/>
    <m/>
    <m/>
    <m/>
    <n v="1"/>
  </r>
  <r>
    <n v="462207375"/>
    <s v="MAHENDRA AKRUD MANCHARE"/>
    <m/>
    <m/>
    <m/>
    <m/>
    <m/>
    <m/>
    <n v="4144"/>
    <n v="7987"/>
    <x v="4"/>
    <s v="FLOW"/>
    <x v="0"/>
    <x v="1"/>
    <n v="52058"/>
    <n v="116"/>
    <n v="0"/>
    <n v="1963.43"/>
    <s v="-"/>
    <s v="-"/>
    <s v="-"/>
    <s v="-"/>
    <s v="FLOW"/>
    <s v="-"/>
    <s v="-"/>
    <s v="-"/>
    <m/>
    <m/>
    <m/>
    <m/>
    <m/>
    <m/>
    <s v="CHINCHWAD"/>
    <m/>
    <m/>
    <m/>
    <n v="10066.43"/>
    <n v="52058"/>
    <n v="55"/>
    <m/>
    <n v="61"/>
    <s v="-"/>
    <n v="71"/>
    <n v="74"/>
    <n v="76"/>
    <n v="81"/>
    <n v="82"/>
    <s v="-"/>
    <s v="MH14LK8938"/>
    <s v="HONDA UNICORN 160 BSVI"/>
    <d v="2024-03-12T00:00:00"/>
    <n v="36"/>
    <s v="03.04.26"/>
    <s v="KAILASH ATKARI"/>
    <s v="-"/>
    <m/>
    <m/>
    <m/>
    <m/>
    <m/>
    <m/>
    <m/>
    <m/>
    <m/>
    <n v="1"/>
    <m/>
    <m/>
    <m/>
    <m/>
    <m/>
    <m/>
    <m/>
    <m/>
    <m/>
    <m/>
    <m/>
    <m/>
    <m/>
    <m/>
    <n v="1"/>
    <m/>
    <m/>
    <m/>
    <m/>
    <m/>
    <m/>
    <m/>
    <m/>
    <m/>
    <m/>
    <m/>
    <m/>
    <m/>
    <m/>
    <m/>
    <m/>
    <m/>
    <n v="1"/>
    <m/>
    <m/>
    <m/>
    <m/>
    <m/>
    <m/>
    <m/>
    <m/>
    <m/>
    <m/>
    <m/>
    <m/>
    <m/>
    <m/>
    <m/>
    <m/>
    <m/>
    <m/>
    <m/>
    <m/>
    <m/>
    <m/>
    <m/>
    <m/>
    <m/>
    <m/>
    <m/>
    <m/>
    <m/>
    <m/>
    <m/>
    <m/>
    <m/>
    <m/>
    <m/>
    <m/>
    <m/>
    <m/>
    <m/>
    <m/>
    <m/>
    <m/>
    <m/>
    <m/>
    <m/>
    <m/>
    <m/>
    <m/>
    <m/>
    <m/>
    <n v="3"/>
  </r>
  <r>
    <n v="462463887"/>
    <s v="SHAM PANDHRINATH CHAWAN"/>
    <m/>
    <m/>
    <m/>
    <m/>
    <m/>
    <m/>
    <n v="3672"/>
    <n v="0"/>
    <x v="0"/>
    <s v="FLOW"/>
    <x v="0"/>
    <x v="11"/>
    <n v="51969"/>
    <n v="45"/>
    <n v="0"/>
    <n v="3275"/>
    <s v="-"/>
    <s v="-"/>
    <s v="-"/>
    <s v="-"/>
    <s v="STABLE"/>
    <s v="-"/>
    <s v="-"/>
    <s v="-"/>
    <m/>
    <m/>
    <m/>
    <m/>
    <m/>
    <m/>
    <m/>
    <m/>
    <m/>
    <m/>
    <n v="0"/>
    <n v="51969"/>
    <n v="1"/>
    <m/>
    <m/>
    <m/>
    <m/>
    <e v="#N/A"/>
    <e v="#N/A"/>
    <e v="#N/A"/>
    <e v="#N/A"/>
    <s v="-"/>
    <s v="MH14LM6881"/>
    <n v="93811"/>
    <d v="2024-04-05T00:00:00"/>
    <n v="39"/>
    <s v="17.04.26"/>
    <m/>
    <s v="-"/>
    <m/>
    <m/>
    <m/>
    <m/>
    <m/>
    <m/>
    <m/>
    <m/>
    <m/>
    <m/>
    <m/>
    <m/>
    <m/>
    <m/>
    <m/>
    <m/>
    <m/>
    <m/>
    <m/>
    <m/>
    <m/>
    <m/>
    <m/>
    <m/>
    <m/>
    <m/>
    <m/>
    <m/>
    <m/>
    <m/>
    <m/>
    <m/>
    <m/>
    <m/>
    <m/>
    <m/>
    <m/>
    <m/>
    <m/>
    <m/>
    <m/>
    <m/>
    <m/>
    <m/>
    <m/>
    <m/>
    <m/>
    <m/>
    <m/>
    <m/>
    <m/>
    <m/>
    <m/>
    <m/>
    <m/>
    <m/>
    <m/>
    <n v="1"/>
    <m/>
    <m/>
    <m/>
    <m/>
    <m/>
    <m/>
    <m/>
    <m/>
    <m/>
    <m/>
    <m/>
    <m/>
    <m/>
    <m/>
    <m/>
    <m/>
    <m/>
    <m/>
    <m/>
    <m/>
    <m/>
    <m/>
    <m/>
    <m/>
    <m/>
    <m/>
    <m/>
    <m/>
    <m/>
    <m/>
    <m/>
    <m/>
    <m/>
    <m/>
    <m/>
    <n v="1"/>
  </r>
  <r>
    <n v="461807361"/>
    <s v="DATTA RAJU SATHE"/>
    <m/>
    <m/>
    <m/>
    <m/>
    <m/>
    <m/>
    <n v="3359"/>
    <n v="3088"/>
    <x v="2"/>
    <s v="FLOW"/>
    <x v="0"/>
    <x v="0"/>
    <n v="51965.77"/>
    <n v="0"/>
    <n v="0"/>
    <n v="450"/>
    <s v="-"/>
    <s v="-"/>
    <s v="-"/>
    <s v="-"/>
    <s v="STABLE"/>
    <s v="-"/>
    <s v="-"/>
    <s v="-"/>
    <m/>
    <m/>
    <m/>
    <m/>
    <m/>
    <m/>
    <s v="OVLE"/>
    <m/>
    <m/>
    <m/>
    <m/>
    <n v="51965.77"/>
    <n v="27"/>
    <m/>
    <s v="-"/>
    <s v="-"/>
    <n v="43"/>
    <n v="46"/>
    <n v="48"/>
    <n v="53"/>
    <n v="54"/>
    <s v="-"/>
    <s v="MH14LH8737"/>
    <s v="SPLENDOR PLUS I3S BS6 FI DRUM SELF"/>
    <d v="2024-02-06T00:00:00"/>
    <n v="42"/>
    <s v="11.04.26"/>
    <s v="VIJAY NIKAM"/>
    <s v="-"/>
    <m/>
    <m/>
    <m/>
    <m/>
    <m/>
    <m/>
    <m/>
    <m/>
    <m/>
    <m/>
    <m/>
    <m/>
    <m/>
    <m/>
    <m/>
    <m/>
    <m/>
    <m/>
    <m/>
    <m/>
    <m/>
    <m/>
    <m/>
    <m/>
    <m/>
    <m/>
    <m/>
    <m/>
    <m/>
    <m/>
    <m/>
    <m/>
    <m/>
    <m/>
    <m/>
    <m/>
    <m/>
    <m/>
    <m/>
    <m/>
    <m/>
    <m/>
    <m/>
    <m/>
    <m/>
    <m/>
    <m/>
    <m/>
    <n v="1"/>
    <m/>
    <m/>
    <m/>
    <m/>
    <m/>
    <m/>
    <m/>
    <m/>
    <m/>
    <m/>
    <m/>
    <m/>
    <m/>
    <m/>
    <m/>
    <m/>
    <m/>
    <m/>
    <m/>
    <m/>
    <m/>
    <m/>
    <m/>
    <m/>
    <m/>
    <m/>
    <m/>
    <m/>
    <m/>
    <m/>
    <m/>
    <m/>
    <m/>
    <m/>
    <m/>
    <m/>
    <m/>
    <m/>
    <m/>
    <m/>
    <m/>
    <m/>
    <m/>
    <m/>
    <n v="1"/>
  </r>
  <r>
    <n v="463121248"/>
    <s v="PREETI SANTOSH GHAITADKE"/>
    <s v="ONLINE"/>
    <s v="13.04.26"/>
    <n v="4000"/>
    <m/>
    <m/>
    <m/>
    <n v="3787"/>
    <n v="3787"/>
    <x v="4"/>
    <s v="RB"/>
    <x v="1"/>
    <x v="7"/>
    <n v="51922"/>
    <n v="133"/>
    <n v="0"/>
    <n v="3338"/>
    <s v="-"/>
    <s v="-"/>
    <s v="-"/>
    <s v="-"/>
    <s v="STABLE"/>
    <s v="PAID"/>
    <s v="-"/>
    <s v="-"/>
    <m/>
    <m/>
    <m/>
    <m/>
    <m/>
    <m/>
    <s v="KHADKI"/>
    <m/>
    <m/>
    <m/>
    <m/>
    <n v="51922"/>
    <n v="55"/>
    <m/>
    <s v="-"/>
    <s v="-"/>
    <n v="12"/>
    <n v="15"/>
    <n v="17"/>
    <n v="22"/>
    <n v="23"/>
    <s v="-"/>
    <s v="MH12WV8868"/>
    <s v="HONDA ACTIVA 125 SMART"/>
    <d v="2024-06-05T00:00:00"/>
    <n v="36"/>
    <s v="11.04.26"/>
    <s v="KAILASH ATKARI"/>
    <s v="-"/>
    <m/>
    <m/>
    <m/>
    <m/>
    <m/>
    <m/>
    <m/>
    <m/>
    <m/>
    <m/>
    <m/>
    <m/>
    <m/>
    <m/>
    <m/>
    <m/>
    <m/>
    <m/>
    <m/>
    <m/>
    <m/>
    <m/>
    <m/>
    <m/>
    <m/>
    <m/>
    <m/>
    <m/>
    <m/>
    <m/>
    <m/>
    <m/>
    <m/>
    <m/>
    <m/>
    <m/>
    <n v="1"/>
    <m/>
    <m/>
    <m/>
    <m/>
    <m/>
    <m/>
    <m/>
    <m/>
    <m/>
    <m/>
    <m/>
    <m/>
    <m/>
    <m/>
    <m/>
    <m/>
    <m/>
    <m/>
    <m/>
    <m/>
    <m/>
    <m/>
    <m/>
    <m/>
    <m/>
    <m/>
    <m/>
    <m/>
    <m/>
    <m/>
    <m/>
    <m/>
    <m/>
    <m/>
    <m/>
    <m/>
    <m/>
    <m/>
    <m/>
    <m/>
    <m/>
    <m/>
    <m/>
    <m/>
    <m/>
    <m/>
    <m/>
    <m/>
    <m/>
    <m/>
    <m/>
    <m/>
    <m/>
    <m/>
    <m/>
    <m/>
    <n v="1"/>
  </r>
  <r>
    <n v="464961061"/>
    <s v="MOHD FAIZUR RAHMAN SHAIKH JAMALODDIN"/>
    <m/>
    <m/>
    <m/>
    <m/>
    <m/>
    <s v="BANK STABLE 27"/>
    <n v="5725"/>
    <n v="4122.3500000000004"/>
    <x v="2"/>
    <s v="STABLE"/>
    <x v="1"/>
    <x v="5"/>
    <n v="51746.35"/>
    <n v="15"/>
    <n v="0"/>
    <n v="450"/>
    <s v="-"/>
    <s v="-"/>
    <s v="-"/>
    <s v="-"/>
    <s v="FLOW"/>
    <s v="PAID"/>
    <s v="-"/>
    <s v="-"/>
    <m/>
    <m/>
    <m/>
    <m/>
    <m/>
    <m/>
    <s v="KHED SHIVAPUR"/>
    <m/>
    <m/>
    <m/>
    <m/>
    <n v="51746.35"/>
    <n v="26"/>
    <m/>
    <s v="-"/>
    <s v="-"/>
    <n v="42"/>
    <n v="45"/>
    <n v="47"/>
    <n v="21"/>
    <n v="22"/>
    <s v="-"/>
    <s v="MH37AG0854"/>
    <s v="HUNTER 350 DAPPER WHITE"/>
    <d v="2024-12-16T00:00:00"/>
    <n v="24"/>
    <s v="11.04.26"/>
    <s v="VIJAY NIKAM"/>
    <s v="-"/>
    <m/>
    <m/>
    <m/>
    <m/>
    <m/>
    <m/>
    <m/>
    <m/>
    <m/>
    <m/>
    <m/>
    <m/>
    <m/>
    <m/>
    <m/>
    <m/>
    <m/>
    <m/>
    <m/>
    <m/>
    <m/>
    <m/>
    <m/>
    <m/>
    <m/>
    <m/>
    <m/>
    <m/>
    <m/>
    <m/>
    <m/>
    <m/>
    <m/>
    <m/>
    <m/>
    <m/>
    <m/>
    <m/>
    <m/>
    <n v="1"/>
    <m/>
    <m/>
    <m/>
    <m/>
    <m/>
    <m/>
    <m/>
    <m/>
    <m/>
    <m/>
    <m/>
    <m/>
    <m/>
    <m/>
    <m/>
    <m/>
    <m/>
    <m/>
    <m/>
    <m/>
    <m/>
    <m/>
    <m/>
    <m/>
    <m/>
    <m/>
    <m/>
    <m/>
    <m/>
    <m/>
    <m/>
    <m/>
    <m/>
    <m/>
    <m/>
    <m/>
    <m/>
    <m/>
    <m/>
    <m/>
    <m/>
    <m/>
    <m/>
    <m/>
    <m/>
    <m/>
    <m/>
    <m/>
    <m/>
    <m/>
    <m/>
    <m/>
    <m/>
    <n v="1"/>
  </r>
  <r>
    <n v="459730458"/>
    <s v="RAM BHANUDAS PANGARE"/>
    <s v="COLLECT"/>
    <s v="22.04.26"/>
    <n v="8000"/>
    <m/>
    <m/>
    <m/>
    <n v="7727"/>
    <n v="6961"/>
    <x v="2"/>
    <s v="STABLE"/>
    <x v="1"/>
    <x v="5"/>
    <n v="51743.31"/>
    <n v="99"/>
    <n v="0"/>
    <n v="0"/>
    <s v="-"/>
    <s v="-"/>
    <s v="-"/>
    <s v="-"/>
    <s v="STABLE"/>
    <s v="PAID"/>
    <s v="-"/>
    <s v="-"/>
    <m/>
    <m/>
    <m/>
    <m/>
    <m/>
    <m/>
    <s v="BHOR"/>
    <m/>
    <m/>
    <m/>
    <n v="7060"/>
    <n v="51743.31"/>
    <n v="27"/>
    <m/>
    <n v="33"/>
    <s v="-"/>
    <n v="43"/>
    <n v="46"/>
    <n v="48"/>
    <n v="22"/>
    <n v="23"/>
    <s v="-"/>
    <s v="MH12VX4075"/>
    <s v="CLASSIC 350 CHROME BRONZE"/>
    <d v="2023-09-12T00:00:00"/>
    <n v="36"/>
    <s v="03.04.26"/>
    <s v="VIJAY NIKAM"/>
    <s v="-"/>
    <m/>
    <m/>
    <m/>
    <m/>
    <m/>
    <m/>
    <m/>
    <m/>
    <m/>
    <m/>
    <m/>
    <m/>
    <m/>
    <m/>
    <m/>
    <m/>
    <m/>
    <m/>
    <m/>
    <m/>
    <m/>
    <n v="1"/>
    <m/>
    <m/>
    <m/>
    <m/>
    <m/>
    <m/>
    <m/>
    <m/>
    <m/>
    <m/>
    <m/>
    <m/>
    <m/>
    <m/>
    <m/>
    <m/>
    <m/>
    <m/>
    <m/>
    <m/>
    <m/>
    <m/>
    <m/>
    <m/>
    <m/>
    <m/>
    <m/>
    <m/>
    <m/>
    <m/>
    <m/>
    <m/>
    <m/>
    <m/>
    <m/>
    <n v="1"/>
    <m/>
    <m/>
    <m/>
    <m/>
    <m/>
    <n v="2"/>
    <m/>
    <m/>
    <m/>
    <m/>
    <m/>
    <m/>
    <m/>
    <m/>
    <m/>
    <m/>
    <m/>
    <m/>
    <m/>
    <m/>
    <m/>
    <m/>
    <m/>
    <m/>
    <m/>
    <m/>
    <m/>
    <m/>
    <m/>
    <m/>
    <m/>
    <m/>
    <m/>
    <m/>
    <m/>
    <n v="4"/>
  </r>
  <r>
    <n v="463198993"/>
    <s v="SAURABH CHANDRAKANT DESHPANDE"/>
    <s v="ONLINE"/>
    <s v="06.04.26"/>
    <n v="7310"/>
    <m/>
    <m/>
    <s v="BANK RB 07"/>
    <n v="3768"/>
    <n v="3229"/>
    <x v="2"/>
    <s v="RB"/>
    <x v="1"/>
    <x v="5"/>
    <n v="51659"/>
    <n v="107"/>
    <n v="0"/>
    <n v="4942"/>
    <s v="-"/>
    <s v="-"/>
    <s v="-"/>
    <s v="-"/>
    <s v="RB"/>
    <s v="PAID"/>
    <s v="-"/>
    <s v="-"/>
    <m/>
    <m/>
    <m/>
    <m/>
    <m/>
    <m/>
    <s v="BHOR"/>
    <m/>
    <m/>
    <m/>
    <n v="8278"/>
    <n v="51659"/>
    <n v="27"/>
    <m/>
    <n v="0"/>
    <s v="-"/>
    <e v="#N/A"/>
    <e v="#N/A"/>
    <e v="#N/A"/>
    <e v="#N/A"/>
    <e v="#N/A"/>
    <s v="-"/>
    <s v="MH12WW2475"/>
    <s v="ACCESS 125 BT CONNECT ED DISC"/>
    <d v="2024-06-13T00:00:00"/>
    <n v="36"/>
    <s v="03.04.26"/>
    <s v="VIJAY NIKAM"/>
    <s v="-"/>
    <m/>
    <m/>
    <m/>
    <m/>
    <m/>
    <m/>
    <m/>
    <m/>
    <m/>
    <m/>
    <m/>
    <m/>
    <m/>
    <m/>
    <m/>
    <n v="1"/>
    <m/>
    <m/>
    <m/>
    <m/>
    <m/>
    <m/>
    <m/>
    <m/>
    <m/>
    <m/>
    <m/>
    <m/>
    <m/>
    <m/>
    <m/>
    <m/>
    <m/>
    <m/>
    <m/>
    <m/>
    <m/>
    <m/>
    <m/>
    <m/>
    <m/>
    <m/>
    <m/>
    <m/>
    <m/>
    <m/>
    <m/>
    <m/>
    <m/>
    <m/>
    <m/>
    <m/>
    <m/>
    <m/>
    <m/>
    <m/>
    <m/>
    <m/>
    <m/>
    <m/>
    <m/>
    <m/>
    <m/>
    <m/>
    <m/>
    <m/>
    <m/>
    <m/>
    <m/>
    <m/>
    <m/>
    <m/>
    <m/>
    <m/>
    <m/>
    <m/>
    <m/>
    <m/>
    <m/>
    <m/>
    <m/>
    <m/>
    <m/>
    <m/>
    <m/>
    <m/>
    <m/>
    <m/>
    <m/>
    <m/>
    <m/>
    <m/>
    <m/>
    <n v="1"/>
  </r>
  <r>
    <n v="135050716"/>
    <s v="KARUNA MHATU GHOLAP"/>
    <s v="ONLINE"/>
    <s v="21.04.26"/>
    <n v="6143"/>
    <m/>
    <m/>
    <m/>
    <n v="6140"/>
    <n v="5297"/>
    <x v="2"/>
    <s v="STABLE"/>
    <x v="1"/>
    <x v="9"/>
    <n v="51638.22"/>
    <n v="87"/>
    <n v="0"/>
    <n v="5400"/>
    <s v="-"/>
    <s v="-"/>
    <s v="-"/>
    <s v="-"/>
    <s v="STABLE"/>
    <s v="PAID"/>
    <s v="-"/>
    <s v="-"/>
    <m/>
    <m/>
    <m/>
    <m/>
    <m/>
    <m/>
    <s v="VIMAN NAGAR"/>
    <m/>
    <m/>
    <m/>
    <n v="10784"/>
    <n v="51638.22"/>
    <n v="27"/>
    <m/>
    <n v="33"/>
    <s v="-"/>
    <n v="43"/>
    <n v="46"/>
    <n v="17"/>
    <n v="22"/>
    <n v="23"/>
    <s v="-"/>
    <s v="MH12UV1996"/>
    <s v="BAJAJ KTM RC 200"/>
    <d v="2022-10-28T00:00:00"/>
    <n v="48"/>
    <s v="03.04.26"/>
    <s v="VIJAY NIKAM"/>
    <s v="-"/>
    <m/>
    <m/>
    <m/>
    <m/>
    <m/>
    <m/>
    <m/>
    <m/>
    <m/>
    <m/>
    <m/>
    <m/>
    <m/>
    <m/>
    <m/>
    <n v="1"/>
    <m/>
    <m/>
    <m/>
    <m/>
    <m/>
    <m/>
    <m/>
    <m/>
    <m/>
    <m/>
    <m/>
    <m/>
    <m/>
    <m/>
    <m/>
    <m/>
    <m/>
    <m/>
    <m/>
    <m/>
    <m/>
    <m/>
    <m/>
    <m/>
    <m/>
    <m/>
    <m/>
    <m/>
    <m/>
    <m/>
    <m/>
    <m/>
    <m/>
    <m/>
    <m/>
    <m/>
    <m/>
    <m/>
    <m/>
    <m/>
    <m/>
    <m/>
    <m/>
    <m/>
    <m/>
    <m/>
    <m/>
    <m/>
    <m/>
    <m/>
    <m/>
    <m/>
    <m/>
    <m/>
    <m/>
    <m/>
    <m/>
    <m/>
    <m/>
    <m/>
    <m/>
    <m/>
    <m/>
    <m/>
    <m/>
    <m/>
    <m/>
    <m/>
    <m/>
    <m/>
    <m/>
    <m/>
    <m/>
    <m/>
    <m/>
    <m/>
    <m/>
    <n v="1"/>
  </r>
  <r>
    <n v="459307537"/>
    <s v="TEJASWINI ISHWAR NIKUMBH"/>
    <s v="ONLINE"/>
    <s v="08.04.26"/>
    <n v="3400"/>
    <m/>
    <m/>
    <m/>
    <n v="3270"/>
    <n v="3089"/>
    <x v="2"/>
    <s v="STABLE"/>
    <x v="1"/>
    <x v="8"/>
    <n v="51631.92"/>
    <n v="54"/>
    <n v="0"/>
    <n v="4685.5"/>
    <s v="-"/>
    <s v="-"/>
    <s v="-"/>
    <s v="-"/>
    <s v="STABLE"/>
    <s v="PAID"/>
    <s v="-"/>
    <s v="-"/>
    <m/>
    <m/>
    <m/>
    <m/>
    <m/>
    <m/>
    <s v="BHOSARI"/>
    <m/>
    <m/>
    <m/>
    <n v="7828.5"/>
    <n v="51631.92"/>
    <n v="27"/>
    <m/>
    <n v="33"/>
    <s v="-"/>
    <n v="12"/>
    <n v="15"/>
    <n v="17"/>
    <n v="22"/>
    <n v="23"/>
    <s v="-"/>
    <s v="MH19EE8529"/>
    <s v="TVS RAIDER DISC"/>
    <d v="2023-08-08T00:00:00"/>
    <n v="48"/>
    <s v="03.04.26"/>
    <s v="VIJAY NIKAM"/>
    <s v="-"/>
    <m/>
    <m/>
    <m/>
    <m/>
    <m/>
    <m/>
    <n v="1"/>
    <m/>
    <m/>
    <m/>
    <m/>
    <m/>
    <m/>
    <m/>
    <m/>
    <m/>
    <m/>
    <m/>
    <m/>
    <m/>
    <m/>
    <m/>
    <m/>
    <m/>
    <m/>
    <m/>
    <m/>
    <m/>
    <m/>
    <m/>
    <m/>
    <m/>
    <m/>
    <m/>
    <m/>
    <m/>
    <m/>
    <m/>
    <m/>
    <m/>
    <m/>
    <m/>
    <m/>
    <m/>
    <m/>
    <m/>
    <m/>
    <m/>
    <m/>
    <m/>
    <m/>
    <m/>
    <m/>
    <m/>
    <m/>
    <m/>
    <m/>
    <m/>
    <m/>
    <m/>
    <m/>
    <m/>
    <m/>
    <m/>
    <m/>
    <m/>
    <m/>
    <m/>
    <m/>
    <m/>
    <m/>
    <m/>
    <m/>
    <m/>
    <m/>
    <m/>
    <m/>
    <m/>
    <m/>
    <m/>
    <m/>
    <m/>
    <m/>
    <m/>
    <m/>
    <m/>
    <m/>
    <m/>
    <m/>
    <m/>
    <m/>
    <m/>
    <m/>
    <n v="1"/>
  </r>
  <r>
    <n v="464277463"/>
    <s v="ADITYA AJAY CHAVAN"/>
    <s v="ONLINE"/>
    <s v="21.04.26"/>
    <n v="6233"/>
    <m/>
    <m/>
    <m/>
    <n v="3014"/>
    <n v="3014"/>
    <x v="2"/>
    <s v="RB"/>
    <x v="1"/>
    <x v="9"/>
    <n v="51211"/>
    <n v="11"/>
    <n v="0"/>
    <n v="4943"/>
    <s v="-"/>
    <s v="-"/>
    <s v="-"/>
    <s v="-"/>
    <s v="RB"/>
    <s v="PAID"/>
    <s v="-"/>
    <s v="-"/>
    <m/>
    <m/>
    <m/>
    <m/>
    <m/>
    <m/>
    <s v="DHANORI"/>
    <m/>
    <m/>
    <m/>
    <n v="7968"/>
    <n v="51211"/>
    <n v="27"/>
    <m/>
    <n v="33"/>
    <s v="-"/>
    <n v="43"/>
    <n v="46"/>
    <e v="#N/A"/>
    <e v="#N/A"/>
    <e v="#N/A"/>
    <s v="-"/>
    <s v="-"/>
    <s v="SUP SPLENDOR XTEC DRUM"/>
    <d v="2024-10-10T00:00:00"/>
    <n v="36"/>
    <s v="03.04.26"/>
    <s v="VIJAY NIKAM"/>
    <s v="-"/>
    <m/>
    <m/>
    <m/>
    <m/>
    <m/>
    <m/>
    <m/>
    <m/>
    <m/>
    <m/>
    <m/>
    <m/>
    <m/>
    <m/>
    <m/>
    <m/>
    <m/>
    <m/>
    <m/>
    <m/>
    <m/>
    <m/>
    <m/>
    <m/>
    <m/>
    <m/>
    <m/>
    <n v="1"/>
    <m/>
    <m/>
    <m/>
    <m/>
    <m/>
    <m/>
    <m/>
    <m/>
    <m/>
    <m/>
    <m/>
    <m/>
    <m/>
    <m/>
    <m/>
    <m/>
    <m/>
    <m/>
    <m/>
    <m/>
    <m/>
    <m/>
    <m/>
    <m/>
    <m/>
    <m/>
    <m/>
    <m/>
    <m/>
    <m/>
    <m/>
    <m/>
    <n v="2"/>
    <m/>
    <m/>
    <m/>
    <m/>
    <m/>
    <m/>
    <m/>
    <m/>
    <m/>
    <m/>
    <m/>
    <m/>
    <m/>
    <m/>
    <m/>
    <m/>
    <m/>
    <m/>
    <m/>
    <m/>
    <m/>
    <m/>
    <m/>
    <m/>
    <m/>
    <m/>
    <m/>
    <m/>
    <m/>
    <m/>
    <m/>
    <m/>
    <n v="3"/>
  </r>
  <r>
    <n v="462307995"/>
    <s v="PRADNYA VIKAS PAWAR"/>
    <s v="ONLINE"/>
    <s v="04.03.26"/>
    <n v="2698"/>
    <m/>
    <m/>
    <m/>
    <n v="3777"/>
    <n v="8936.99"/>
    <x v="5"/>
    <s v="STABLE"/>
    <x v="1"/>
    <x v="13"/>
    <n v="51151.99"/>
    <n v="421"/>
    <n v="0"/>
    <n v="5400"/>
    <s v="-"/>
    <s v="-"/>
    <s v="-"/>
    <s v="-"/>
    <s v="STABLE"/>
    <s v="PAID"/>
    <s v="-"/>
    <s v="-"/>
    <m/>
    <m/>
    <m/>
    <m/>
    <m/>
    <m/>
    <s v="SHIRUR"/>
    <m/>
    <m/>
    <m/>
    <n v="14757.99"/>
    <n v="51151.99"/>
    <n v="86"/>
    <m/>
    <n v="61"/>
    <s v="-"/>
    <n v="71"/>
    <n v="74"/>
    <n v="76"/>
    <n v="81"/>
    <n v="82"/>
    <s v="-"/>
    <s v="-"/>
    <s v="HONDA ACTIVA 125 DRUM ALLOY BSVI"/>
    <d v="2024-03-21T00:00:00"/>
    <n v="36"/>
    <s v="03.04.26"/>
    <s v="KAILASH ATKARI"/>
    <s v="-"/>
    <m/>
    <m/>
    <m/>
    <n v="1"/>
    <m/>
    <m/>
    <m/>
    <m/>
    <m/>
    <m/>
    <m/>
    <m/>
    <m/>
    <m/>
    <m/>
    <m/>
    <m/>
    <m/>
    <m/>
    <m/>
    <m/>
    <m/>
    <m/>
    <m/>
    <m/>
    <m/>
    <m/>
    <m/>
    <m/>
    <m/>
    <m/>
    <m/>
    <m/>
    <m/>
    <m/>
    <m/>
    <m/>
    <m/>
    <m/>
    <m/>
    <m/>
    <m/>
    <m/>
    <m/>
    <m/>
    <m/>
    <m/>
    <m/>
    <m/>
    <m/>
    <m/>
    <m/>
    <m/>
    <m/>
    <m/>
    <m/>
    <m/>
    <m/>
    <m/>
    <m/>
    <m/>
    <m/>
    <m/>
    <m/>
    <m/>
    <m/>
    <m/>
    <m/>
    <m/>
    <m/>
    <m/>
    <m/>
    <m/>
    <m/>
    <m/>
    <m/>
    <m/>
    <m/>
    <m/>
    <m/>
    <m/>
    <m/>
    <m/>
    <m/>
    <m/>
    <m/>
    <m/>
    <m/>
    <m/>
    <m/>
    <m/>
    <m/>
    <m/>
    <n v="1"/>
  </r>
  <r>
    <n v="463072757"/>
    <s v="RUSHIKESH DAULAT GAIKWAD"/>
    <m/>
    <m/>
    <m/>
    <m/>
    <m/>
    <s v="BANK STABLE 22"/>
    <n v="3444"/>
    <n v="6427"/>
    <x v="4"/>
    <s v="STABLE"/>
    <x v="1"/>
    <x v="5"/>
    <n v="50623"/>
    <n v="287"/>
    <n v="0"/>
    <n v="4942"/>
    <s v="-"/>
    <s v="-"/>
    <s v="-"/>
    <s v="-"/>
    <s v="STABLE"/>
    <s v="PAID"/>
    <s v="-"/>
    <s v="-"/>
    <m/>
    <m/>
    <m/>
    <m/>
    <m/>
    <m/>
    <s v="BHOR"/>
    <m/>
    <m/>
    <m/>
    <n v="11656"/>
    <n v="50623"/>
    <n v="55"/>
    <m/>
    <n v="61"/>
    <s v="-"/>
    <n v="71"/>
    <n v="74"/>
    <n v="48"/>
    <n v="53"/>
    <n v="54"/>
    <s v="-"/>
    <s v="MH12WV7789"/>
    <s v="SPLENDOR PLUS I3S DRSC FI"/>
    <d v="2024-06-01T00:00:00"/>
    <n v="36"/>
    <s v="03.04.26"/>
    <s v="VIJAY NIKAM"/>
    <s v="-"/>
    <m/>
    <m/>
    <m/>
    <m/>
    <m/>
    <m/>
    <m/>
    <m/>
    <m/>
    <m/>
    <m/>
    <m/>
    <m/>
    <m/>
    <m/>
    <n v="1"/>
    <m/>
    <m/>
    <m/>
    <m/>
    <m/>
    <m/>
    <m/>
    <m/>
    <m/>
    <m/>
    <m/>
    <m/>
    <m/>
    <m/>
    <m/>
    <m/>
    <m/>
    <m/>
    <m/>
    <m/>
    <m/>
    <m/>
    <m/>
    <m/>
    <m/>
    <m/>
    <m/>
    <m/>
    <m/>
    <m/>
    <m/>
    <m/>
    <m/>
    <m/>
    <m/>
    <m/>
    <m/>
    <m/>
    <m/>
    <m/>
    <m/>
    <m/>
    <m/>
    <m/>
    <m/>
    <m/>
    <m/>
    <m/>
    <m/>
    <m/>
    <m/>
    <m/>
    <m/>
    <m/>
    <m/>
    <m/>
    <m/>
    <m/>
    <m/>
    <m/>
    <m/>
    <m/>
    <m/>
    <m/>
    <m/>
    <m/>
    <m/>
    <m/>
    <m/>
    <m/>
    <m/>
    <m/>
    <m/>
    <m/>
    <m/>
    <m/>
    <m/>
    <n v="1"/>
  </r>
  <r>
    <n v="462472454"/>
    <s v="AKASH RAM MUGLE"/>
    <m/>
    <m/>
    <m/>
    <m/>
    <m/>
    <s v="BANK STABLE 07"/>
    <n v="4059"/>
    <n v="3567"/>
    <x v="2"/>
    <s v="STABLE"/>
    <x v="1"/>
    <x v="9"/>
    <n v="50318"/>
    <n v="103"/>
    <n v="0"/>
    <n v="5116"/>
    <s v="-"/>
    <s v="-"/>
    <s v="-"/>
    <s v="-"/>
    <s v="STABLE"/>
    <s v="PAID"/>
    <s v="-"/>
    <s v="-"/>
    <m/>
    <m/>
    <m/>
    <m/>
    <m/>
    <m/>
    <s v="DHANORI"/>
    <m/>
    <m/>
    <m/>
    <n v="8786"/>
    <n v="50318"/>
    <n v="27"/>
    <m/>
    <n v="2"/>
    <s v="-"/>
    <n v="12"/>
    <n v="15"/>
    <n v="17"/>
    <n v="22"/>
    <n v="23"/>
    <s v="-"/>
    <s v="MH24BY0180"/>
    <s v="HONDA SP 125 BS VI DISC"/>
    <d v="2024-04-06T00:00:00"/>
    <n v="36"/>
    <s v="03.04.26"/>
    <s v="VIJAY NIKAM"/>
    <s v="-"/>
    <m/>
    <m/>
    <m/>
    <m/>
    <m/>
    <m/>
    <m/>
    <m/>
    <m/>
    <m/>
    <m/>
    <m/>
    <m/>
    <m/>
    <m/>
    <m/>
    <m/>
    <m/>
    <n v="1"/>
    <m/>
    <m/>
    <m/>
    <m/>
    <m/>
    <m/>
    <m/>
    <m/>
    <m/>
    <m/>
    <m/>
    <m/>
    <m/>
    <m/>
    <m/>
    <m/>
    <m/>
    <m/>
    <m/>
    <m/>
    <m/>
    <m/>
    <m/>
    <m/>
    <m/>
    <m/>
    <m/>
    <m/>
    <m/>
    <m/>
    <m/>
    <m/>
    <m/>
    <m/>
    <m/>
    <m/>
    <m/>
    <m/>
    <m/>
    <m/>
    <m/>
    <m/>
    <m/>
    <m/>
    <n v="1"/>
    <m/>
    <m/>
    <m/>
    <m/>
    <m/>
    <m/>
    <m/>
    <m/>
    <m/>
    <m/>
    <m/>
    <m/>
    <m/>
    <m/>
    <m/>
    <m/>
    <m/>
    <m/>
    <m/>
    <m/>
    <m/>
    <m/>
    <m/>
    <m/>
    <m/>
    <m/>
    <m/>
    <m/>
    <m/>
    <n v="2"/>
  </r>
  <r>
    <n v="459192730"/>
    <s v="SHRUTIKA RAJARAM GAWARI"/>
    <m/>
    <m/>
    <m/>
    <m/>
    <m/>
    <m/>
    <n v="8859"/>
    <n v="7509"/>
    <x v="2"/>
    <s v="FLOW"/>
    <x v="0"/>
    <x v="6"/>
    <n v="50294"/>
    <n v="110"/>
    <n v="0"/>
    <n v="1350"/>
    <s v="-"/>
    <s v="-"/>
    <s v="-"/>
    <s v="-"/>
    <s v="STABLE"/>
    <s v="-"/>
    <s v="-"/>
    <s v="-"/>
    <m/>
    <m/>
    <m/>
    <m/>
    <m/>
    <m/>
    <s v="MOI"/>
    <m/>
    <m/>
    <m/>
    <n v="8969"/>
    <n v="50294"/>
    <n v="27"/>
    <m/>
    <n v="33"/>
    <s v="-"/>
    <n v="43"/>
    <n v="46"/>
    <n v="48"/>
    <n v="53"/>
    <n v="54"/>
    <s v="-"/>
    <s v="MH14KY9352"/>
    <s v="CLASSIC 350 DARK STEALTH BLACK"/>
    <d v="2023-07-31T00:00:00"/>
    <n v="36"/>
    <s v="03.04.26"/>
    <s v="KAILASH ATKARI"/>
    <s v="-"/>
    <m/>
    <m/>
    <m/>
    <m/>
    <m/>
    <m/>
    <m/>
    <m/>
    <m/>
    <m/>
    <m/>
    <m/>
    <n v="1"/>
    <m/>
    <m/>
    <m/>
    <m/>
    <m/>
    <m/>
    <m/>
    <m/>
    <m/>
    <m/>
    <m/>
    <m/>
    <m/>
    <m/>
    <m/>
    <m/>
    <m/>
    <m/>
    <m/>
    <m/>
    <m/>
    <m/>
    <m/>
    <m/>
    <m/>
    <m/>
    <m/>
    <m/>
    <m/>
    <m/>
    <m/>
    <m/>
    <m/>
    <m/>
    <m/>
    <m/>
    <m/>
    <m/>
    <m/>
    <m/>
    <m/>
    <m/>
    <m/>
    <m/>
    <m/>
    <m/>
    <m/>
    <m/>
    <m/>
    <m/>
    <m/>
    <m/>
    <m/>
    <m/>
    <m/>
    <m/>
    <m/>
    <m/>
    <m/>
    <m/>
    <m/>
    <m/>
    <m/>
    <m/>
    <m/>
    <m/>
    <m/>
    <m/>
    <m/>
    <m/>
    <m/>
    <m/>
    <m/>
    <m/>
    <m/>
    <m/>
    <m/>
    <m/>
    <m/>
    <m/>
    <n v="1"/>
  </r>
  <r>
    <n v="463265017"/>
    <s v="DASTAGIR GUNDULAL INAMDAR"/>
    <m/>
    <m/>
    <m/>
    <m/>
    <m/>
    <m/>
    <n v="4612"/>
    <n v="8916.17"/>
    <x v="4"/>
    <s v="FLOW"/>
    <x v="0"/>
    <x v="8"/>
    <n v="49791"/>
    <n v="72"/>
    <n v="0"/>
    <n v="900"/>
    <s v="-"/>
    <s v="-"/>
    <s v="-"/>
    <s v="-"/>
    <s v="FLOW"/>
    <s v="-"/>
    <s v="-"/>
    <s v="-"/>
    <m/>
    <m/>
    <m/>
    <m/>
    <m/>
    <m/>
    <s v="BHOSARI GAON"/>
    <m/>
    <m/>
    <m/>
    <n v="9888.17"/>
    <n v="49791"/>
    <n v="55"/>
    <m/>
    <n v="61"/>
    <s v="-"/>
    <n v="71"/>
    <n v="74"/>
    <n v="76"/>
    <n v="81"/>
    <n v="82"/>
    <s v="-"/>
    <s v="MH14LR3581"/>
    <s v="HONDA SHINE CELEBRATION ED DISC"/>
    <d v="2024-06-21T00:00:00"/>
    <n v="30"/>
    <s v="03.04.26"/>
    <s v="VIJAY NIKAM"/>
    <s v="-"/>
    <m/>
    <m/>
    <m/>
    <m/>
    <m/>
    <m/>
    <m/>
    <m/>
    <m/>
    <n v="1"/>
    <m/>
    <m/>
    <m/>
    <m/>
    <m/>
    <m/>
    <m/>
    <m/>
    <m/>
    <m/>
    <m/>
    <m/>
    <m/>
    <m/>
    <m/>
    <m/>
    <m/>
    <m/>
    <m/>
    <m/>
    <m/>
    <m/>
    <m/>
    <m/>
    <m/>
    <m/>
    <m/>
    <m/>
    <m/>
    <m/>
    <m/>
    <m/>
    <m/>
    <m/>
    <m/>
    <m/>
    <m/>
    <m/>
    <m/>
    <m/>
    <m/>
    <m/>
    <m/>
    <m/>
    <m/>
    <m/>
    <m/>
    <m/>
    <m/>
    <m/>
    <m/>
    <m/>
    <m/>
    <m/>
    <m/>
    <m/>
    <m/>
    <m/>
    <m/>
    <m/>
    <m/>
    <m/>
    <m/>
    <m/>
    <m/>
    <m/>
    <m/>
    <m/>
    <m/>
    <m/>
    <m/>
    <m/>
    <m/>
    <m/>
    <m/>
    <m/>
    <m/>
    <m/>
    <m/>
    <m/>
    <m/>
    <m/>
    <m/>
    <n v="1"/>
  </r>
  <r>
    <n v="464301174"/>
    <s v="SADIK IBRAHIM MULLA"/>
    <s v="ONLINE"/>
    <s v="12.04.26"/>
    <n v="4020"/>
    <m/>
    <m/>
    <m/>
    <n v="3976"/>
    <n v="3954"/>
    <x v="2"/>
    <s v="STABLE"/>
    <x v="1"/>
    <x v="8"/>
    <n v="49612"/>
    <n v="63"/>
    <n v="0"/>
    <n v="1350"/>
    <s v="-"/>
    <s v="-"/>
    <s v="-"/>
    <s v="-"/>
    <s v="STABLE"/>
    <s v="PAID"/>
    <s v="-"/>
    <s v="-"/>
    <m/>
    <m/>
    <m/>
    <m/>
    <m/>
    <m/>
    <s v="BHOSARI"/>
    <m/>
    <m/>
    <m/>
    <n v="5367"/>
    <n v="49612"/>
    <n v="27"/>
    <m/>
    <n v="33"/>
    <s v="-"/>
    <n v="43"/>
    <n v="46"/>
    <n v="48"/>
    <n v="53"/>
    <n v="54"/>
    <s v="-"/>
    <s v="MH14LW5192"/>
    <s v="PASSION PLUS DRUM FI I3S"/>
    <d v="2024-10-13T00:00:00"/>
    <n v="30"/>
    <s v="03.04.26"/>
    <s v="VIJAY NIKAM"/>
    <s v="-"/>
    <m/>
    <m/>
    <m/>
    <m/>
    <m/>
    <m/>
    <n v="1"/>
    <m/>
    <m/>
    <m/>
    <m/>
    <m/>
    <m/>
    <m/>
    <m/>
    <m/>
    <m/>
    <m/>
    <m/>
    <m/>
    <m/>
    <m/>
    <m/>
    <m/>
    <m/>
    <m/>
    <m/>
    <m/>
    <m/>
    <m/>
    <m/>
    <m/>
    <m/>
    <m/>
    <m/>
    <m/>
    <m/>
    <m/>
    <m/>
    <m/>
    <m/>
    <m/>
    <m/>
    <m/>
    <m/>
    <m/>
    <m/>
    <m/>
    <m/>
    <m/>
    <m/>
    <m/>
    <m/>
    <m/>
    <m/>
    <m/>
    <m/>
    <m/>
    <m/>
    <m/>
    <m/>
    <m/>
    <m/>
    <m/>
    <m/>
    <m/>
    <m/>
    <m/>
    <m/>
    <m/>
    <m/>
    <m/>
    <m/>
    <m/>
    <m/>
    <m/>
    <m/>
    <m/>
    <m/>
    <m/>
    <m/>
    <m/>
    <m/>
    <m/>
    <m/>
    <m/>
    <m/>
    <m/>
    <m/>
    <m/>
    <m/>
    <m/>
    <m/>
    <n v="1"/>
  </r>
  <r>
    <n v="463069843"/>
    <s v="DEEPAK"/>
    <s v="ONLINE"/>
    <s v="29.04.26"/>
    <n v="3633"/>
    <m/>
    <m/>
    <m/>
    <n v="3528"/>
    <n v="3417"/>
    <x v="2"/>
    <s v="STABLE"/>
    <x v="1"/>
    <x v="9"/>
    <n v="49598"/>
    <n v="94"/>
    <n v="0"/>
    <n v="0"/>
    <s v="-"/>
    <s v="-"/>
    <s v="-"/>
    <s v="-"/>
    <s v="STABLE"/>
    <s v="PAID"/>
    <s v="-"/>
    <s v="-"/>
    <m/>
    <m/>
    <m/>
    <m/>
    <m/>
    <m/>
    <s v="YERWADA"/>
    <m/>
    <m/>
    <m/>
    <n v="3511"/>
    <n v="49598"/>
    <n v="27"/>
    <m/>
    <n v="33"/>
    <s v="-"/>
    <n v="43"/>
    <n v="46"/>
    <n v="48"/>
    <n v="53"/>
    <n v="54"/>
    <s v="-"/>
    <s v="MH12WV9538"/>
    <s v="HONDA ACTIVA 125 SMART"/>
    <d v="2024-05-31T00:00:00"/>
    <n v="36"/>
    <s v="03.04.26"/>
    <s v="VIJAY NIKAM"/>
    <s v="-"/>
    <m/>
    <m/>
    <m/>
    <m/>
    <m/>
    <m/>
    <m/>
    <m/>
    <m/>
    <n v="1"/>
    <m/>
    <m/>
    <m/>
    <m/>
    <m/>
    <m/>
    <m/>
    <m/>
    <m/>
    <m/>
    <m/>
    <m/>
    <m/>
    <m/>
    <m/>
    <m/>
    <m/>
    <m/>
    <m/>
    <m/>
    <m/>
    <m/>
    <m/>
    <m/>
    <m/>
    <m/>
    <m/>
    <m/>
    <m/>
    <m/>
    <m/>
    <m/>
    <m/>
    <m/>
    <m/>
    <m/>
    <m/>
    <m/>
    <m/>
    <m/>
    <m/>
    <m/>
    <m/>
    <m/>
    <m/>
    <m/>
    <m/>
    <m/>
    <m/>
    <m/>
    <m/>
    <m/>
    <m/>
    <m/>
    <m/>
    <m/>
    <m/>
    <m/>
    <m/>
    <m/>
    <m/>
    <m/>
    <m/>
    <m/>
    <m/>
    <m/>
    <m/>
    <m/>
    <m/>
    <m/>
    <m/>
    <m/>
    <m/>
    <m/>
    <m/>
    <m/>
    <m/>
    <m/>
    <m/>
    <m/>
    <m/>
    <m/>
    <m/>
    <n v="1"/>
  </r>
  <r>
    <n v="463158875"/>
    <s v="VINOD SHIVAJI MUKNAK"/>
    <s v="BRANCH"/>
    <s v="13.04.26"/>
    <n v="15700"/>
    <m/>
    <m/>
    <m/>
    <n v="3371"/>
    <n v="5921"/>
    <x v="4"/>
    <s v="RB"/>
    <x v="1"/>
    <x v="2"/>
    <n v="49553"/>
    <n v="276"/>
    <n v="0"/>
    <n v="2250"/>
    <s v="-"/>
    <s v="-"/>
    <s v="-"/>
    <s v="-"/>
    <s v="RB"/>
    <s v="PAID"/>
    <s v="-"/>
    <s v="-"/>
    <m/>
    <m/>
    <m/>
    <m/>
    <m/>
    <m/>
    <s v="WADGAON BK"/>
    <m/>
    <m/>
    <m/>
    <n v="8447"/>
    <n v="49553"/>
    <n v="55"/>
    <m/>
    <n v="61"/>
    <s v="-"/>
    <n v="0"/>
    <n v="0"/>
    <n v="0"/>
    <n v="0"/>
    <n v="0"/>
    <s v="-"/>
    <s v="MH12WW1759"/>
    <s v="SPLENDOR PLUS I3S BS6 FI DRUM SELF"/>
    <d v="2024-06-10T00:00:00"/>
    <n v="36"/>
    <s v="03.04.26"/>
    <s v="VIJAY NIKAM"/>
    <s v="-"/>
    <m/>
    <m/>
    <m/>
    <m/>
    <m/>
    <m/>
    <m/>
    <m/>
    <m/>
    <m/>
    <m/>
    <m/>
    <m/>
    <m/>
    <m/>
    <m/>
    <m/>
    <m/>
    <m/>
    <m/>
    <m/>
    <n v="1"/>
    <m/>
    <m/>
    <m/>
    <m/>
    <m/>
    <m/>
    <m/>
    <m/>
    <m/>
    <m/>
    <m/>
    <m/>
    <m/>
    <m/>
    <m/>
    <m/>
    <m/>
    <m/>
    <m/>
    <m/>
    <m/>
    <m/>
    <m/>
    <m/>
    <m/>
    <m/>
    <m/>
    <m/>
    <m/>
    <m/>
    <m/>
    <m/>
    <m/>
    <m/>
    <m/>
    <m/>
    <m/>
    <m/>
    <m/>
    <m/>
    <m/>
    <m/>
    <m/>
    <m/>
    <m/>
    <m/>
    <m/>
    <m/>
    <m/>
    <m/>
    <m/>
    <m/>
    <m/>
    <m/>
    <m/>
    <m/>
    <m/>
    <m/>
    <m/>
    <m/>
    <m/>
    <m/>
    <m/>
    <m/>
    <m/>
    <m/>
    <m/>
    <m/>
    <m/>
    <m/>
    <m/>
    <n v="1"/>
  </r>
  <r>
    <n v="462401584"/>
    <s v="AKASH BHOJLING SHINDE"/>
    <m/>
    <m/>
    <m/>
    <m/>
    <m/>
    <m/>
    <n v="3771"/>
    <n v="6899"/>
    <x v="4"/>
    <s v="FLOW"/>
    <x v="0"/>
    <x v="1"/>
    <n v="49365"/>
    <n v="252"/>
    <n v="0"/>
    <n v="3866"/>
    <s v="-"/>
    <s v="-"/>
    <s v="-"/>
    <s v="-"/>
    <s v="STABLE"/>
    <s v="-"/>
    <s v="-"/>
    <s v="-"/>
    <m/>
    <m/>
    <m/>
    <m/>
    <m/>
    <m/>
    <s v="CHIKHALI"/>
    <m/>
    <m/>
    <m/>
    <n v="11017"/>
    <n v="49365"/>
    <n v="55"/>
    <m/>
    <n v="61"/>
    <s v="-"/>
    <n v="71"/>
    <n v="74"/>
    <n v="76"/>
    <n v="81"/>
    <n v="82"/>
    <s v="-"/>
    <s v="MH14LM3157"/>
    <s v="TVS JUPITER 125 DISC"/>
    <d v="2024-03-30T00:00:00"/>
    <n v="36"/>
    <s v="03.04.26"/>
    <s v="KAILASH ATKARI"/>
    <s v="-"/>
    <m/>
    <m/>
    <m/>
    <m/>
    <m/>
    <m/>
    <m/>
    <m/>
    <m/>
    <m/>
    <m/>
    <m/>
    <m/>
    <m/>
    <m/>
    <n v="1"/>
    <m/>
    <m/>
    <m/>
    <m/>
    <m/>
    <m/>
    <m/>
    <m/>
    <m/>
    <m/>
    <m/>
    <m/>
    <m/>
    <m/>
    <m/>
    <m/>
    <m/>
    <m/>
    <m/>
    <m/>
    <m/>
    <m/>
    <m/>
    <m/>
    <m/>
    <m/>
    <m/>
    <m/>
    <m/>
    <m/>
    <m/>
    <m/>
    <m/>
    <m/>
    <m/>
    <n v="1"/>
    <m/>
    <m/>
    <m/>
    <m/>
    <m/>
    <m/>
    <m/>
    <m/>
    <m/>
    <m/>
    <m/>
    <m/>
    <m/>
    <m/>
    <m/>
    <m/>
    <m/>
    <m/>
    <m/>
    <m/>
    <m/>
    <m/>
    <m/>
    <m/>
    <m/>
    <m/>
    <m/>
    <m/>
    <m/>
    <m/>
    <m/>
    <m/>
    <m/>
    <m/>
    <m/>
    <m/>
    <m/>
    <m/>
    <m/>
    <m/>
    <m/>
    <n v="2"/>
  </r>
  <r>
    <n v="458806785"/>
    <s v="SNEHAL NAMDEV KHANDARE"/>
    <s v="ONLINE"/>
    <s v="16.04.26"/>
    <n v="5203"/>
    <m/>
    <m/>
    <m/>
    <n v="4591"/>
    <n v="7524"/>
    <x v="4"/>
    <s v="STABLE"/>
    <x v="1"/>
    <x v="11"/>
    <n v="49339"/>
    <n v="257"/>
    <n v="0"/>
    <n v="4500"/>
    <s v="-"/>
    <s v="-"/>
    <s v="-"/>
    <s v="-"/>
    <s v="STABLE"/>
    <s v="PAID"/>
    <s v="-"/>
    <s v="-"/>
    <m/>
    <m/>
    <m/>
    <m/>
    <m/>
    <m/>
    <s v="AMBETHAN"/>
    <m/>
    <m/>
    <m/>
    <n v="12281"/>
    <n v="49339"/>
    <n v="55"/>
    <m/>
    <n v="61"/>
    <s v="-"/>
    <n v="43"/>
    <n v="46"/>
    <n v="48"/>
    <n v="53"/>
    <n v="54"/>
    <s v="-"/>
    <s v="MH14KX7966"/>
    <s v="YAMAHA FZX"/>
    <d v="2023-07-03T00:00:00"/>
    <n v="42"/>
    <s v="03.04.26"/>
    <s v="KAILASH ATKARI"/>
    <s v="-"/>
    <m/>
    <m/>
    <m/>
    <m/>
    <m/>
    <m/>
    <m/>
    <m/>
    <m/>
    <m/>
    <m/>
    <m/>
    <m/>
    <m/>
    <m/>
    <n v="1"/>
    <m/>
    <m/>
    <m/>
    <m/>
    <m/>
    <m/>
    <m/>
    <m/>
    <m/>
    <m/>
    <m/>
    <m/>
    <m/>
    <m/>
    <m/>
    <m/>
    <m/>
    <m/>
    <m/>
    <m/>
    <m/>
    <m/>
    <m/>
    <m/>
    <m/>
    <m/>
    <m/>
    <m/>
    <m/>
    <m/>
    <m/>
    <m/>
    <m/>
    <m/>
    <m/>
    <m/>
    <m/>
    <m/>
    <m/>
    <m/>
    <m/>
    <m/>
    <m/>
    <m/>
    <m/>
    <m/>
    <m/>
    <m/>
    <m/>
    <m/>
    <m/>
    <m/>
    <m/>
    <m/>
    <m/>
    <m/>
    <m/>
    <m/>
    <m/>
    <m/>
    <m/>
    <m/>
    <m/>
    <m/>
    <m/>
    <m/>
    <m/>
    <m/>
    <m/>
    <m/>
    <m/>
    <m/>
    <m/>
    <m/>
    <m/>
    <m/>
    <m/>
    <n v="1"/>
  </r>
  <r>
    <n v="464902544"/>
    <s v="ASHUTOSH VASANT SALVE"/>
    <m/>
    <m/>
    <m/>
    <m/>
    <m/>
    <m/>
    <n v="4931"/>
    <n v="9063"/>
    <x v="4"/>
    <s v="FLOW"/>
    <x v="0"/>
    <x v="9"/>
    <n v="49190"/>
    <n v="245"/>
    <n v="0"/>
    <n v="5400"/>
    <s v="-"/>
    <s v="-"/>
    <s v="-"/>
    <s v="-"/>
    <s v="FLOW"/>
    <s v="-"/>
    <s v="-"/>
    <s v="-"/>
    <m/>
    <m/>
    <m/>
    <m/>
    <m/>
    <m/>
    <s v="DIGHI"/>
    <m/>
    <m/>
    <m/>
    <m/>
    <n v="49190"/>
    <n v="55"/>
    <m/>
    <s v="-"/>
    <s v="-"/>
    <n v="71"/>
    <n v="74"/>
    <n v="76"/>
    <n v="81"/>
    <n v="82"/>
    <s v="-"/>
    <s v="MH12XS3822"/>
    <s v="HONDA ACTIVA 6G DLX BS VI"/>
    <d v="2024-12-09T00:00:00"/>
    <n v="24"/>
    <s v="11.04.26"/>
    <s v="VIJAY NIKAM"/>
    <s v="-"/>
    <m/>
    <m/>
    <m/>
    <m/>
    <m/>
    <m/>
    <m/>
    <m/>
    <m/>
    <m/>
    <m/>
    <m/>
    <m/>
    <m/>
    <m/>
    <m/>
    <m/>
    <m/>
    <m/>
    <m/>
    <m/>
    <m/>
    <m/>
    <m/>
    <m/>
    <m/>
    <m/>
    <m/>
    <m/>
    <m/>
    <m/>
    <m/>
    <m/>
    <m/>
    <m/>
    <m/>
    <m/>
    <m/>
    <m/>
    <m/>
    <m/>
    <m/>
    <m/>
    <m/>
    <m/>
    <n v="1"/>
    <m/>
    <m/>
    <m/>
    <m/>
    <m/>
    <m/>
    <m/>
    <m/>
    <m/>
    <m/>
    <m/>
    <m/>
    <m/>
    <m/>
    <m/>
    <m/>
    <m/>
    <m/>
    <m/>
    <m/>
    <m/>
    <m/>
    <m/>
    <m/>
    <m/>
    <m/>
    <m/>
    <m/>
    <m/>
    <m/>
    <m/>
    <m/>
    <m/>
    <m/>
    <m/>
    <m/>
    <m/>
    <m/>
    <m/>
    <m/>
    <m/>
    <m/>
    <m/>
    <m/>
    <m/>
    <m/>
    <m/>
    <n v="1"/>
  </r>
  <r>
    <n v="463077245"/>
    <s v="SAVITA SHARAD SHINDE"/>
    <s v="ONLINE"/>
    <s v="22.04.26"/>
    <n v="3637"/>
    <m/>
    <m/>
    <m/>
    <n v="3571"/>
    <n v="3571"/>
    <x v="2"/>
    <s v="STABLE"/>
    <x v="1"/>
    <x v="11"/>
    <n v="49119"/>
    <n v="0"/>
    <n v="0"/>
    <n v="4500"/>
    <s v="-"/>
    <s v="-"/>
    <s v="-"/>
    <s v="-"/>
    <s v="STABLE"/>
    <s v="PAID"/>
    <s v="-"/>
    <s v="-"/>
    <m/>
    <m/>
    <m/>
    <m/>
    <m/>
    <m/>
    <s v="RAJGURU NAGAR"/>
    <m/>
    <m/>
    <m/>
    <m/>
    <n v="49119"/>
    <n v="27"/>
    <m/>
    <s v="-"/>
    <s v="-"/>
    <n v="43"/>
    <n v="46"/>
    <n v="48"/>
    <n v="22"/>
    <n v="23"/>
    <s v="-"/>
    <s v="MH14LQ4359"/>
    <s v="HONDA ACTIVA 6G DLX BS VI"/>
    <d v="2024-06-01T00:00:00"/>
    <n v="36"/>
    <s v="11.04.26"/>
    <s v="KAILASH ATKARI"/>
    <s v="-"/>
    <m/>
    <m/>
    <m/>
    <m/>
    <m/>
    <m/>
    <m/>
    <m/>
    <m/>
    <m/>
    <m/>
    <m/>
    <m/>
    <m/>
    <m/>
    <m/>
    <m/>
    <m/>
    <m/>
    <m/>
    <m/>
    <m/>
    <m/>
    <m/>
    <m/>
    <m/>
    <m/>
    <m/>
    <m/>
    <m/>
    <m/>
    <m/>
    <m/>
    <m/>
    <m/>
    <m/>
    <m/>
    <m/>
    <m/>
    <m/>
    <m/>
    <m/>
    <m/>
    <m/>
    <m/>
    <m/>
    <m/>
    <m/>
    <m/>
    <m/>
    <m/>
    <m/>
    <m/>
    <m/>
    <m/>
    <m/>
    <m/>
    <n v="1"/>
    <m/>
    <m/>
    <m/>
    <m/>
    <m/>
    <m/>
    <m/>
    <m/>
    <m/>
    <m/>
    <m/>
    <m/>
    <m/>
    <m/>
    <m/>
    <m/>
    <m/>
    <m/>
    <m/>
    <m/>
    <m/>
    <m/>
    <m/>
    <m/>
    <m/>
    <m/>
    <m/>
    <m/>
    <m/>
    <m/>
    <m/>
    <m/>
    <m/>
    <m/>
    <m/>
    <n v="1"/>
  </r>
  <r>
    <n v="465781128"/>
    <s v="ADSARE SUNANDA DATTATRAY"/>
    <s v="ONLINE"/>
    <s v="14.04.26"/>
    <n v="9310"/>
    <m/>
    <m/>
    <s v="BANK STABLE 07"/>
    <n v="3946"/>
    <n v="3952"/>
    <x v="4"/>
    <s v="RB"/>
    <x v="1"/>
    <x v="10"/>
    <n v="48631"/>
    <n v="2"/>
    <n v="0"/>
    <n v="900"/>
    <s v="-"/>
    <s v="-"/>
    <s v="-"/>
    <s v="-"/>
    <s v="RB"/>
    <s v="PAID"/>
    <s v="-"/>
    <s v="-"/>
    <m/>
    <m/>
    <m/>
    <m/>
    <m/>
    <m/>
    <s v="JUNNAR"/>
    <m/>
    <m/>
    <m/>
    <n v="4854"/>
    <n v="48631"/>
    <n v="55"/>
    <m/>
    <n v="33"/>
    <s v="-"/>
    <e v="#N/A"/>
    <e v="#N/A"/>
    <e v="#N/A"/>
    <e v="#N/A"/>
    <e v="#N/A"/>
    <s v="-"/>
    <s v="MH14MG0529"/>
    <s v="SPLENDOR PLUS BS6 I3S DRS CAST FI"/>
    <d v="2025-03-26T00:00:00"/>
    <n v="24"/>
    <s v="03.04.26"/>
    <s v="KAILASH ATKARI"/>
    <s v="-"/>
    <m/>
    <m/>
    <m/>
    <m/>
    <m/>
    <m/>
    <m/>
    <m/>
    <m/>
    <m/>
    <m/>
    <m/>
    <m/>
    <m/>
    <m/>
    <n v="1"/>
    <m/>
    <m/>
    <m/>
    <m/>
    <m/>
    <m/>
    <m/>
    <m/>
    <m/>
    <m/>
    <m/>
    <m/>
    <m/>
    <m/>
    <m/>
    <m/>
    <m/>
    <m/>
    <m/>
    <m/>
    <m/>
    <m/>
    <m/>
    <m/>
    <m/>
    <m/>
    <m/>
    <m/>
    <m/>
    <m/>
    <m/>
    <m/>
    <m/>
    <m/>
    <m/>
    <m/>
    <m/>
    <m/>
    <m/>
    <m/>
    <m/>
    <m/>
    <m/>
    <m/>
    <m/>
    <m/>
    <m/>
    <m/>
    <m/>
    <m/>
    <m/>
    <m/>
    <m/>
    <m/>
    <m/>
    <m/>
    <m/>
    <m/>
    <m/>
    <m/>
    <m/>
    <m/>
    <m/>
    <m/>
    <m/>
    <m/>
    <m/>
    <m/>
    <m/>
    <m/>
    <m/>
    <m/>
    <m/>
    <m/>
    <m/>
    <m/>
    <m/>
    <n v="1"/>
  </r>
  <r>
    <n v="466230787"/>
    <s v="SANJAY BABULAL GUJRATHI"/>
    <m/>
    <m/>
    <m/>
    <m/>
    <m/>
    <m/>
    <n v="3401"/>
    <n v="6796"/>
    <x v="4"/>
    <s v="FLOW"/>
    <x v="0"/>
    <x v="11"/>
    <n v="48435"/>
    <n v="244"/>
    <n v="0"/>
    <n v="2700"/>
    <s v="-"/>
    <s v="-"/>
    <s v="-"/>
    <s v="-"/>
    <s v="STABLE"/>
    <s v="-"/>
    <s v="-"/>
    <s v="-"/>
    <m/>
    <m/>
    <m/>
    <m/>
    <m/>
    <m/>
    <s v="RAJGURU NAGAR "/>
    <m/>
    <m/>
    <m/>
    <n v="9740"/>
    <n v="48435"/>
    <n v="55"/>
    <m/>
    <n v="61"/>
    <s v="-"/>
    <n v="71"/>
    <n v="74"/>
    <n v="76"/>
    <n v="81"/>
    <n v="82"/>
    <s v="-"/>
    <s v="MH14MN3177"/>
    <s v="TVS XL 100 ES DX"/>
    <d v="2025-05-30T00:00:00"/>
    <n v="24"/>
    <s v="03.04.26"/>
    <s v="KAILASH ATKARI"/>
    <s v="-"/>
    <m/>
    <m/>
    <m/>
    <m/>
    <m/>
    <m/>
    <m/>
    <m/>
    <m/>
    <m/>
    <m/>
    <m/>
    <m/>
    <m/>
    <m/>
    <n v="1"/>
    <m/>
    <m/>
    <m/>
    <m/>
    <m/>
    <m/>
    <m/>
    <m/>
    <m/>
    <m/>
    <m/>
    <m/>
    <m/>
    <m/>
    <m/>
    <m/>
    <m/>
    <m/>
    <m/>
    <m/>
    <m/>
    <m/>
    <m/>
    <m/>
    <m/>
    <m/>
    <m/>
    <m/>
    <m/>
    <m/>
    <m/>
    <m/>
    <m/>
    <m/>
    <m/>
    <m/>
    <m/>
    <m/>
    <m/>
    <m/>
    <m/>
    <m/>
    <m/>
    <m/>
    <m/>
    <m/>
    <m/>
    <m/>
    <m/>
    <m/>
    <m/>
    <m/>
    <m/>
    <m/>
    <m/>
    <m/>
    <m/>
    <m/>
    <m/>
    <m/>
    <m/>
    <m/>
    <m/>
    <m/>
    <m/>
    <m/>
    <m/>
    <m/>
    <m/>
    <m/>
    <m/>
    <m/>
    <m/>
    <m/>
    <m/>
    <m/>
    <m/>
    <n v="1"/>
  </r>
  <r>
    <n v="462821869"/>
    <s v="SANGITA DILIP FAKATKAR"/>
    <s v="ONLINE"/>
    <s v="15.04.26"/>
    <n v="4000"/>
    <m/>
    <m/>
    <m/>
    <n v="3696"/>
    <n v="2914"/>
    <x v="2"/>
    <s v="STABLE"/>
    <x v="1"/>
    <x v="0"/>
    <n v="48314"/>
    <n v="84"/>
    <n v="0"/>
    <n v="5272"/>
    <s v="-"/>
    <s v="-"/>
    <s v="-"/>
    <s v="-"/>
    <s v="STABLE"/>
    <s v="PAID"/>
    <s v="-"/>
    <s v="-"/>
    <m/>
    <m/>
    <m/>
    <m/>
    <m/>
    <m/>
    <s v="KARLA"/>
    <m/>
    <m/>
    <m/>
    <m/>
    <n v="48314"/>
    <n v="27"/>
    <m/>
    <s v="-"/>
    <s v="-"/>
    <n v="12"/>
    <n v="15"/>
    <n v="17"/>
    <n v="22"/>
    <n v="23"/>
    <s v="-"/>
    <s v="MH14LN8745"/>
    <s v="HONDA ACTIVA DLX"/>
    <d v="2024-05-07T00:00:00"/>
    <n v="36"/>
    <s v="11.04.26"/>
    <s v="VIJAY NIKAM"/>
    <s v="-"/>
    <m/>
    <m/>
    <m/>
    <m/>
    <m/>
    <m/>
    <m/>
    <m/>
    <m/>
    <m/>
    <m/>
    <m/>
    <m/>
    <m/>
    <m/>
    <m/>
    <m/>
    <m/>
    <m/>
    <m/>
    <m/>
    <m/>
    <m/>
    <m/>
    <m/>
    <m/>
    <m/>
    <m/>
    <m/>
    <m/>
    <m/>
    <m/>
    <m/>
    <m/>
    <m/>
    <m/>
    <m/>
    <m/>
    <m/>
    <m/>
    <m/>
    <m/>
    <m/>
    <m/>
    <m/>
    <m/>
    <m/>
    <m/>
    <m/>
    <m/>
    <m/>
    <m/>
    <m/>
    <m/>
    <m/>
    <m/>
    <m/>
    <n v="1"/>
    <m/>
    <m/>
    <m/>
    <m/>
    <m/>
    <m/>
    <m/>
    <m/>
    <m/>
    <m/>
    <m/>
    <m/>
    <m/>
    <m/>
    <m/>
    <m/>
    <m/>
    <m/>
    <m/>
    <m/>
    <m/>
    <m/>
    <m/>
    <m/>
    <m/>
    <m/>
    <m/>
    <m/>
    <m/>
    <m/>
    <m/>
    <m/>
    <m/>
    <m/>
    <m/>
    <n v="1"/>
  </r>
  <r>
    <n v="460523159"/>
    <s v="ASHUTOSH BABA LONDHE"/>
    <s v="COLLECT"/>
    <s v="29.04.26"/>
    <n v="5850"/>
    <m/>
    <m/>
    <m/>
    <n v="5730"/>
    <n v="5718"/>
    <x v="2"/>
    <s v="STABLE"/>
    <x v="1"/>
    <x v="15"/>
    <n v="48297.32"/>
    <n v="129"/>
    <n v="0"/>
    <n v="4950"/>
    <s v="-"/>
    <s v="-"/>
    <s v="-"/>
    <s v="-"/>
    <s v="STABLE"/>
    <s v="PAID"/>
    <s v="-"/>
    <s v="-"/>
    <m/>
    <m/>
    <m/>
    <m/>
    <m/>
    <m/>
    <s v="BHAVANI PETH"/>
    <m/>
    <m/>
    <m/>
    <n v="10797"/>
    <n v="48297.32"/>
    <n v="27"/>
    <m/>
    <n v="33"/>
    <s v="-"/>
    <n v="43"/>
    <n v="46"/>
    <n v="48"/>
    <n v="53"/>
    <n v="54"/>
    <s v="-"/>
    <s v="MH12WC6082"/>
    <s v="BULLET 350 MILITARY RED"/>
    <d v="2023-11-07T00:00:00"/>
    <n v="36"/>
    <s v="03.04.26"/>
    <s v="VIJAY NIKAM"/>
    <s v="-"/>
    <m/>
    <m/>
    <m/>
    <m/>
    <m/>
    <m/>
    <m/>
    <m/>
    <m/>
    <n v="1"/>
    <m/>
    <m/>
    <m/>
    <m/>
    <m/>
    <m/>
    <m/>
    <m/>
    <m/>
    <m/>
    <m/>
    <m/>
    <m/>
    <m/>
    <m/>
    <m/>
    <m/>
    <m/>
    <m/>
    <m/>
    <m/>
    <m/>
    <m/>
    <m/>
    <m/>
    <m/>
    <m/>
    <m/>
    <m/>
    <m/>
    <m/>
    <m/>
    <m/>
    <m/>
    <m/>
    <m/>
    <m/>
    <m/>
    <m/>
    <m/>
    <m/>
    <m/>
    <m/>
    <m/>
    <m/>
    <m/>
    <m/>
    <m/>
    <m/>
    <m/>
    <m/>
    <m/>
    <m/>
    <m/>
    <m/>
    <m/>
    <m/>
    <m/>
    <m/>
    <m/>
    <m/>
    <m/>
    <m/>
    <m/>
    <m/>
    <m/>
    <m/>
    <m/>
    <m/>
    <m/>
    <m/>
    <m/>
    <m/>
    <m/>
    <n v="2"/>
    <m/>
    <m/>
    <m/>
    <m/>
    <m/>
    <m/>
    <m/>
    <m/>
    <n v="3"/>
  </r>
  <r>
    <n v="462947636"/>
    <s v="RAMPRABHU BALIRAM BORADE"/>
    <m/>
    <m/>
    <m/>
    <m/>
    <m/>
    <m/>
    <n v="3644"/>
    <n v="3619"/>
    <x v="2"/>
    <s v="FLOW"/>
    <x v="0"/>
    <x v="7"/>
    <n v="48014"/>
    <n v="59"/>
    <n v="0"/>
    <n v="5400"/>
    <s v="-"/>
    <s v="-"/>
    <s v="-"/>
    <s v="-"/>
    <s v="STABLE"/>
    <s v="-"/>
    <s v="-"/>
    <s v="-"/>
    <m/>
    <m/>
    <m/>
    <m/>
    <m/>
    <m/>
    <s v="RANGE HILLS"/>
    <m/>
    <m/>
    <m/>
    <n v="9078"/>
    <n v="48014"/>
    <n v="27"/>
    <m/>
    <n v="33"/>
    <s v="-"/>
    <n v="43"/>
    <n v="46"/>
    <n v="48"/>
    <n v="53"/>
    <n v="54"/>
    <s v="-"/>
    <s v="MH12WV1542"/>
    <s v="SPLENDOR PLUS I3S DRS C FI OTHERS"/>
    <d v="2024-05-18T00:00:00"/>
    <n v="36"/>
    <s v="03.04.26"/>
    <s v="KAILASH ATKARI"/>
    <s v="-"/>
    <m/>
    <m/>
    <m/>
    <m/>
    <m/>
    <m/>
    <n v="1"/>
    <m/>
    <m/>
    <m/>
    <m/>
    <m/>
    <m/>
    <m/>
    <m/>
    <m/>
    <m/>
    <m/>
    <m/>
    <m/>
    <m/>
    <m/>
    <m/>
    <m/>
    <m/>
    <m/>
    <m/>
    <m/>
    <m/>
    <m/>
    <m/>
    <m/>
    <m/>
    <m/>
    <m/>
    <m/>
    <m/>
    <m/>
    <m/>
    <m/>
    <m/>
    <m/>
    <n v="1"/>
    <m/>
    <m/>
    <m/>
    <m/>
    <m/>
    <n v="1"/>
    <m/>
    <m/>
    <m/>
    <m/>
    <m/>
    <m/>
    <m/>
    <m/>
    <m/>
    <m/>
    <m/>
    <m/>
    <m/>
    <m/>
    <m/>
    <m/>
    <m/>
    <n v="1"/>
    <m/>
    <m/>
    <m/>
    <m/>
    <m/>
    <n v="1"/>
    <m/>
    <m/>
    <m/>
    <m/>
    <m/>
    <m/>
    <m/>
    <m/>
    <m/>
    <m/>
    <m/>
    <m/>
    <m/>
    <m/>
    <m/>
    <m/>
    <m/>
    <m/>
    <m/>
    <m/>
    <n v="5"/>
  </r>
  <r>
    <n v="461634058"/>
    <s v="NILESH DNYANESHWAR KATE"/>
    <m/>
    <m/>
    <m/>
    <m/>
    <m/>
    <m/>
    <n v="3525"/>
    <n v="15193.58"/>
    <x v="6"/>
    <s v="FLOW"/>
    <x v="0"/>
    <x v="12"/>
    <n v="47609.58"/>
    <n v="1384"/>
    <n v="0"/>
    <n v="5400"/>
    <s v="-"/>
    <s v="-"/>
    <s v="-"/>
    <s v="-"/>
    <s v="STABLE"/>
    <s v="-"/>
    <s v="-"/>
    <s v="-"/>
    <m/>
    <m/>
    <m/>
    <m/>
    <m/>
    <m/>
    <s v="PIRANGUT "/>
    <m/>
    <m/>
    <m/>
    <n v="21977.58"/>
    <n v="47609.58"/>
    <n v="147"/>
    <m/>
    <n v="153"/>
    <s v="-"/>
    <n v="163"/>
    <n v="166"/>
    <n v="168"/>
    <n v="173"/>
    <n v="174"/>
    <s v="-"/>
    <s v="MH12WL2468"/>
    <s v="HONDA ACTIVA 6G H SMART"/>
    <d v="2024-01-24T00:00:00"/>
    <n v="36"/>
    <s v="03.04.26"/>
    <s v="KAILASH ATKARI"/>
    <s v="-"/>
    <m/>
    <m/>
    <m/>
    <m/>
    <m/>
    <m/>
    <n v="1"/>
    <m/>
    <m/>
    <m/>
    <m/>
    <m/>
    <m/>
    <m/>
    <m/>
    <m/>
    <m/>
    <m/>
    <m/>
    <m/>
    <m/>
    <m/>
    <m/>
    <m/>
    <m/>
    <m/>
    <m/>
    <m/>
    <m/>
    <m/>
    <m/>
    <m/>
    <m/>
    <m/>
    <m/>
    <m/>
    <m/>
    <m/>
    <m/>
    <m/>
    <m/>
    <m/>
    <m/>
    <m/>
    <m/>
    <m/>
    <m/>
    <m/>
    <m/>
    <m/>
    <m/>
    <m/>
    <m/>
    <m/>
    <m/>
    <m/>
    <m/>
    <m/>
    <m/>
    <m/>
    <m/>
    <m/>
    <m/>
    <m/>
    <m/>
    <m/>
    <m/>
    <m/>
    <m/>
    <m/>
    <m/>
    <m/>
    <m/>
    <m/>
    <m/>
    <m/>
    <m/>
    <m/>
    <m/>
    <m/>
    <m/>
    <m/>
    <m/>
    <m/>
    <m/>
    <m/>
    <m/>
    <m/>
    <m/>
    <m/>
    <m/>
    <m/>
    <m/>
    <n v="1"/>
  </r>
  <r>
    <n v="464340558"/>
    <s v="SAYYED DANISHABBAS MOHSINRAZA"/>
    <m/>
    <m/>
    <m/>
    <m/>
    <m/>
    <m/>
    <n v="2913"/>
    <s v="-"/>
    <x v="0"/>
    <s v="FLOW"/>
    <x v="0"/>
    <x v="10"/>
    <n v="47374"/>
    <n v="36"/>
    <n v="0"/>
    <n v="0"/>
    <s v="-"/>
    <s v="-"/>
    <s v="-"/>
    <s v="-"/>
    <s v="STABLE"/>
    <s v="-"/>
    <s v="-"/>
    <s v="-"/>
    <m/>
    <m/>
    <m/>
    <m/>
    <m/>
    <m/>
    <s v="JUNNAR"/>
    <m/>
    <m/>
    <m/>
    <m/>
    <n v="47374"/>
    <n v="0"/>
    <m/>
    <s v="-"/>
    <n v="10"/>
    <e v="#N/A"/>
    <e v="#N/A"/>
    <e v="#N/A"/>
    <e v="#N/A"/>
    <e v="#N/A"/>
    <s v="-"/>
    <m/>
    <m/>
    <s v="########"/>
    <n v="36"/>
    <s v="11.04.26"/>
    <s v="KAILASH ATKARI"/>
    <s v="-"/>
    <m/>
    <m/>
    <m/>
    <m/>
    <m/>
    <m/>
    <m/>
    <m/>
    <m/>
    <m/>
    <m/>
    <m/>
    <m/>
    <m/>
    <m/>
    <m/>
    <m/>
    <m/>
    <m/>
    <m/>
    <m/>
    <m/>
    <m/>
    <m/>
    <m/>
    <m/>
    <m/>
    <m/>
    <m/>
    <m/>
    <m/>
    <m/>
    <m/>
    <m/>
    <m/>
    <m/>
    <m/>
    <m/>
    <m/>
    <n v="1"/>
    <m/>
    <m/>
    <m/>
    <m/>
    <m/>
    <m/>
    <m/>
    <m/>
    <m/>
    <m/>
    <m/>
    <m/>
    <m/>
    <m/>
    <m/>
    <m/>
    <m/>
    <m/>
    <m/>
    <m/>
    <m/>
    <m/>
    <m/>
    <m/>
    <m/>
    <m/>
    <m/>
    <m/>
    <m/>
    <m/>
    <m/>
    <m/>
    <m/>
    <m/>
    <m/>
    <m/>
    <m/>
    <m/>
    <m/>
    <m/>
    <m/>
    <m/>
    <m/>
    <m/>
    <m/>
    <m/>
    <m/>
    <m/>
    <m/>
    <m/>
    <m/>
    <m/>
    <m/>
    <n v="1"/>
  </r>
  <r>
    <n v="462935207"/>
    <s v="MANGAL MACHHINDRA GARADE"/>
    <m/>
    <m/>
    <m/>
    <m/>
    <m/>
    <s v="BANK STABLE 27"/>
    <n v="3820"/>
    <n v="0"/>
    <x v="0"/>
    <s v="STABLE"/>
    <x v="1"/>
    <x v="0"/>
    <n v="47352"/>
    <n v="46"/>
    <n v="0"/>
    <n v="450"/>
    <s v="-"/>
    <s v="-"/>
    <s v="-"/>
    <s v="-"/>
    <s v="STABLE"/>
    <s v="PAID"/>
    <s v="-"/>
    <s v="-"/>
    <m/>
    <m/>
    <m/>
    <m/>
    <m/>
    <m/>
    <m/>
    <m/>
    <m/>
    <m/>
    <n v="0"/>
    <n v="47352"/>
    <n v="1"/>
    <m/>
    <m/>
    <m/>
    <m/>
    <e v="#N/A"/>
    <e v="#N/A"/>
    <e v="#N/A"/>
    <e v="#N/A"/>
    <s v="-"/>
    <s v="MH14LQ1829"/>
    <n v="89048"/>
    <d v="2024-05-18T00:00:00"/>
    <n v="36"/>
    <s v="17.04.26"/>
    <m/>
    <s v="-"/>
    <m/>
    <m/>
    <m/>
    <m/>
    <m/>
    <m/>
    <m/>
    <m/>
    <m/>
    <m/>
    <m/>
    <m/>
    <m/>
    <m/>
    <m/>
    <m/>
    <m/>
    <m/>
    <m/>
    <m/>
    <m/>
    <m/>
    <m/>
    <m/>
    <m/>
    <m/>
    <m/>
    <m/>
    <m/>
    <m/>
    <m/>
    <m/>
    <m/>
    <m/>
    <m/>
    <m/>
    <m/>
    <m/>
    <m/>
    <m/>
    <m/>
    <m/>
    <m/>
    <m/>
    <m/>
    <m/>
    <m/>
    <m/>
    <m/>
    <m/>
    <m/>
    <m/>
    <m/>
    <m/>
    <m/>
    <m/>
    <m/>
    <m/>
    <m/>
    <m/>
    <n v="1"/>
    <m/>
    <m/>
    <m/>
    <m/>
    <m/>
    <m/>
    <m/>
    <m/>
    <m/>
    <m/>
    <m/>
    <m/>
    <m/>
    <m/>
    <m/>
    <m/>
    <m/>
    <m/>
    <m/>
    <m/>
    <m/>
    <m/>
    <m/>
    <m/>
    <m/>
    <m/>
    <m/>
    <m/>
    <m/>
    <m/>
    <m/>
    <m/>
    <n v="1"/>
  </r>
  <r>
    <n v="464050687"/>
    <s v="BHARAT NIMBA RENGADE"/>
    <m/>
    <m/>
    <m/>
    <m/>
    <m/>
    <m/>
    <n v="5587"/>
    <n v="16558.349999999999"/>
    <x v="5"/>
    <s v="FLOW"/>
    <x v="0"/>
    <x v="10"/>
    <n v="46757"/>
    <n v="286"/>
    <n v="0"/>
    <n v="1350"/>
    <s v="-"/>
    <s v="-"/>
    <s v="-"/>
    <s v="-"/>
    <s v="FLOW"/>
    <s v="-"/>
    <s v="-"/>
    <s v="-"/>
    <m/>
    <m/>
    <m/>
    <m/>
    <m/>
    <m/>
    <s v="JUNNAR"/>
    <m/>
    <m/>
    <m/>
    <n v="18194.349999999999"/>
    <n v="46757"/>
    <n v="86"/>
    <m/>
    <n v="92"/>
    <s v="-"/>
    <n v="102"/>
    <n v="105"/>
    <n v="107"/>
    <n v="112"/>
    <n v="113"/>
    <s v="-"/>
    <s v="MH14LV4656"/>
    <s v="FZS V4"/>
    <d v="2024-09-17T00:00:00"/>
    <n v="24"/>
    <s v="03.04.26"/>
    <s v="KAILASH ATKARI"/>
    <s v="-"/>
    <m/>
    <m/>
    <m/>
    <m/>
    <m/>
    <m/>
    <m/>
    <m/>
    <m/>
    <m/>
    <m/>
    <m/>
    <m/>
    <m/>
    <m/>
    <m/>
    <m/>
    <m/>
    <m/>
    <m/>
    <m/>
    <m/>
    <m/>
    <m/>
    <n v="1"/>
    <m/>
    <m/>
    <m/>
    <m/>
    <m/>
    <m/>
    <m/>
    <m/>
    <m/>
    <m/>
    <m/>
    <m/>
    <m/>
    <m/>
    <m/>
    <m/>
    <m/>
    <m/>
    <m/>
    <m/>
    <m/>
    <m/>
    <m/>
    <m/>
    <m/>
    <m/>
    <m/>
    <m/>
    <m/>
    <m/>
    <m/>
    <m/>
    <m/>
    <m/>
    <m/>
    <m/>
    <m/>
    <m/>
    <m/>
    <m/>
    <m/>
    <m/>
    <m/>
    <m/>
    <m/>
    <m/>
    <m/>
    <m/>
    <m/>
    <m/>
    <m/>
    <m/>
    <m/>
    <m/>
    <m/>
    <m/>
    <m/>
    <m/>
    <m/>
    <m/>
    <m/>
    <m/>
    <m/>
    <m/>
    <m/>
    <m/>
    <m/>
    <m/>
    <n v="1"/>
  </r>
  <r>
    <n v="462856016"/>
    <s v="SANTOSH BABU LABADE"/>
    <s v="COLLECT"/>
    <s v="24.04.26"/>
    <n v="3560"/>
    <m/>
    <m/>
    <m/>
    <n v="3235"/>
    <n v="9705"/>
    <x v="5"/>
    <s v="STABLE"/>
    <x v="1"/>
    <x v="3"/>
    <n v="46554"/>
    <n v="323"/>
    <n v="0"/>
    <n v="5400"/>
    <s v="-"/>
    <s v="-"/>
    <s v="-"/>
    <s v="-"/>
    <s v="STABLE"/>
    <s v="PAID"/>
    <s v="-"/>
    <s v="-"/>
    <m/>
    <m/>
    <m/>
    <m/>
    <m/>
    <m/>
    <s v="AMBEGAON"/>
    <m/>
    <m/>
    <m/>
    <n v="15428"/>
    <n v="46554"/>
    <n v="86"/>
    <m/>
    <n v="92"/>
    <s v="-"/>
    <n v="102"/>
    <n v="105"/>
    <n v="107"/>
    <n v="112"/>
    <n v="82"/>
    <s v="-"/>
    <s v="MH14LQ3190"/>
    <s v="SPLENDOR PLUS DRS CAST FI BLACK"/>
    <d v="2024-05-10T00:00:00"/>
    <n v="36"/>
    <s v="03.04.26"/>
    <s v="VIJAY NIKAM"/>
    <s v="-"/>
    <m/>
    <m/>
    <m/>
    <m/>
    <m/>
    <m/>
    <n v="1"/>
    <m/>
    <m/>
    <m/>
    <m/>
    <m/>
    <m/>
    <m/>
    <m/>
    <m/>
    <m/>
    <m/>
    <m/>
    <m/>
    <m/>
    <m/>
    <m/>
    <m/>
    <m/>
    <m/>
    <m/>
    <m/>
    <m/>
    <m/>
    <m/>
    <m/>
    <m/>
    <m/>
    <m/>
    <m/>
    <m/>
    <m/>
    <m/>
    <m/>
    <m/>
    <m/>
    <m/>
    <m/>
    <m/>
    <m/>
    <m/>
    <m/>
    <m/>
    <m/>
    <m/>
    <m/>
    <m/>
    <m/>
    <m/>
    <m/>
    <m/>
    <m/>
    <m/>
    <m/>
    <m/>
    <m/>
    <m/>
    <m/>
    <m/>
    <m/>
    <m/>
    <m/>
    <m/>
    <n v="2"/>
    <m/>
    <m/>
    <m/>
    <m/>
    <m/>
    <m/>
    <m/>
    <m/>
    <m/>
    <m/>
    <m/>
    <m/>
    <m/>
    <m/>
    <m/>
    <m/>
    <m/>
    <m/>
    <m/>
    <m/>
    <m/>
    <m/>
    <m/>
    <n v="3"/>
  </r>
  <r>
    <n v="134933635"/>
    <s v="RICHARDSON ANTHONY PALLIPARAMBIL"/>
    <s v="ONLINE"/>
    <s v="13.04.26"/>
    <n v="6203"/>
    <m/>
    <m/>
    <m/>
    <n v="6094"/>
    <n v="5909"/>
    <x v="2"/>
    <s v="STABLE"/>
    <x v="1"/>
    <x v="16"/>
    <n v="46288.77"/>
    <n v="82"/>
    <n v="0"/>
    <n v="0"/>
    <s v="-"/>
    <s v="-"/>
    <s v="-"/>
    <s v="-"/>
    <s v="STABLE"/>
    <s v="PAID"/>
    <s v="-"/>
    <s v="-"/>
    <m/>
    <m/>
    <m/>
    <m/>
    <m/>
    <m/>
    <s v="PIMPLE GURAV"/>
    <m/>
    <m/>
    <m/>
    <m/>
    <n v="46288.77"/>
    <n v="26"/>
    <m/>
    <s v="-"/>
    <s v="-"/>
    <n v="11"/>
    <n v="14"/>
    <n v="16"/>
    <n v="21"/>
    <n v="22"/>
    <s v="-"/>
    <s v="MH12UT9223"/>
    <s v="RE CLASSIC 350 EFI STEALTH BLACK"/>
    <d v="2022-10-17T00:00:00"/>
    <n v="48"/>
    <s v="11.04.26"/>
    <s v="KAILASH ATKARI"/>
    <s v="-"/>
    <m/>
    <m/>
    <m/>
    <m/>
    <m/>
    <m/>
    <m/>
    <m/>
    <m/>
    <m/>
    <m/>
    <m/>
    <m/>
    <m/>
    <m/>
    <m/>
    <m/>
    <m/>
    <m/>
    <m/>
    <m/>
    <m/>
    <m/>
    <m/>
    <m/>
    <m/>
    <m/>
    <m/>
    <m/>
    <m/>
    <m/>
    <m/>
    <m/>
    <m/>
    <m/>
    <m/>
    <n v="1"/>
    <m/>
    <m/>
    <m/>
    <m/>
    <m/>
    <m/>
    <m/>
    <m/>
    <m/>
    <m/>
    <m/>
    <m/>
    <m/>
    <m/>
    <m/>
    <m/>
    <m/>
    <m/>
    <m/>
    <m/>
    <m/>
    <m/>
    <m/>
    <m/>
    <m/>
    <m/>
    <m/>
    <m/>
    <m/>
    <m/>
    <m/>
    <m/>
    <m/>
    <m/>
    <m/>
    <m/>
    <m/>
    <m/>
    <m/>
    <m/>
    <m/>
    <m/>
    <m/>
    <m/>
    <m/>
    <m/>
    <m/>
    <m/>
    <m/>
    <m/>
    <m/>
    <m/>
    <m/>
    <m/>
    <m/>
    <m/>
    <n v="1"/>
  </r>
  <r>
    <n v="464290217"/>
    <s v="AMOL MERAM JADHAV"/>
    <s v="ONLINE"/>
    <s v="27.04.26"/>
    <n v="3000"/>
    <m/>
    <m/>
    <m/>
    <n v="6188"/>
    <n v="6350"/>
    <x v="4"/>
    <s v="STABLE"/>
    <x v="1"/>
    <x v="12"/>
    <n v="46275"/>
    <n v="202"/>
    <n v="0"/>
    <n v="5400"/>
    <s v="-"/>
    <s v="-"/>
    <s v="-"/>
    <s v="-"/>
    <s v="FLOW"/>
    <s v="PAID"/>
    <s v="-"/>
    <s v="-"/>
    <m/>
    <m/>
    <m/>
    <m/>
    <m/>
    <m/>
    <s v="MULSHI "/>
    <m/>
    <m/>
    <m/>
    <m/>
    <n v="46275"/>
    <n v="55"/>
    <m/>
    <s v="-"/>
    <s v="-"/>
    <n v="71"/>
    <n v="74"/>
    <n v="76"/>
    <n v="81"/>
    <n v="54"/>
    <s v="-"/>
    <s v="MH29CF9998"/>
    <s v="BAJAJ PULSAR 150 TWIN DISC ABS"/>
    <d v="2024-10-11T00:00:00"/>
    <n v="24"/>
    <s v="11.04.26"/>
    <s v="KAILASH ATKARI"/>
    <s v="-"/>
    <m/>
    <m/>
    <m/>
    <m/>
    <m/>
    <m/>
    <m/>
    <m/>
    <m/>
    <m/>
    <m/>
    <m/>
    <m/>
    <m/>
    <m/>
    <m/>
    <m/>
    <m/>
    <m/>
    <m/>
    <m/>
    <m/>
    <m/>
    <m/>
    <m/>
    <m/>
    <m/>
    <m/>
    <m/>
    <m/>
    <m/>
    <m/>
    <m/>
    <m/>
    <m/>
    <m/>
    <m/>
    <m/>
    <m/>
    <m/>
    <m/>
    <m/>
    <n v="1"/>
    <m/>
    <m/>
    <m/>
    <m/>
    <m/>
    <m/>
    <m/>
    <m/>
    <m/>
    <m/>
    <m/>
    <m/>
    <m/>
    <m/>
    <m/>
    <m/>
    <m/>
    <m/>
    <m/>
    <m/>
    <m/>
    <m/>
    <m/>
    <m/>
    <m/>
    <m/>
    <m/>
    <m/>
    <m/>
    <m/>
    <m/>
    <m/>
    <m/>
    <m/>
    <m/>
    <m/>
    <m/>
    <m/>
    <m/>
    <m/>
    <m/>
    <m/>
    <m/>
    <m/>
    <m/>
    <m/>
    <m/>
    <m/>
    <m/>
    <m/>
    <n v="1"/>
  </r>
  <r>
    <n v="463823008"/>
    <s v="KIRAN YADAV GAIKWAD"/>
    <m/>
    <m/>
    <m/>
    <m/>
    <m/>
    <m/>
    <n v="2883"/>
    <n v="2719"/>
    <x v="2"/>
    <s v="FLOW"/>
    <x v="0"/>
    <x v="13"/>
    <n v="46066"/>
    <n v="64"/>
    <n v="0"/>
    <n v="2700"/>
    <s v="-"/>
    <s v="-"/>
    <s v="-"/>
    <s v="-"/>
    <s v="STABLE"/>
    <s v="-"/>
    <s v="-"/>
    <s v="-"/>
    <m/>
    <m/>
    <m/>
    <m/>
    <m/>
    <m/>
    <s v="RANJAN GAON"/>
    <m/>
    <m/>
    <m/>
    <n v="5483"/>
    <n v="46066"/>
    <n v="27"/>
    <m/>
    <n v="33"/>
    <s v="-"/>
    <n v="43"/>
    <n v="46"/>
    <n v="48"/>
    <n v="53"/>
    <n v="54"/>
    <s v="-"/>
    <s v="-"/>
    <s v="HF DELUXE DRUM SELF CAST ALL BLACK"/>
    <d v="2024-08-21T00:00:00"/>
    <n v="36"/>
    <s v="03.04.26"/>
    <s v="KAILASH ATKARI"/>
    <s v="-"/>
    <m/>
    <m/>
    <m/>
    <m/>
    <m/>
    <m/>
    <m/>
    <m/>
    <m/>
    <m/>
    <m/>
    <m/>
    <m/>
    <m/>
    <m/>
    <n v="1"/>
    <m/>
    <m/>
    <m/>
    <m/>
    <m/>
    <m/>
    <m/>
    <m/>
    <m/>
    <m/>
    <m/>
    <m/>
    <m/>
    <m/>
    <m/>
    <m/>
    <m/>
    <m/>
    <m/>
    <m/>
    <m/>
    <m/>
    <m/>
    <m/>
    <m/>
    <m/>
    <m/>
    <m/>
    <m/>
    <m/>
    <m/>
    <m/>
    <m/>
    <m/>
    <m/>
    <m/>
    <m/>
    <m/>
    <m/>
    <m/>
    <m/>
    <m/>
    <m/>
    <m/>
    <m/>
    <m/>
    <m/>
    <m/>
    <m/>
    <m/>
    <m/>
    <m/>
    <m/>
    <m/>
    <m/>
    <m/>
    <n v="1"/>
    <m/>
    <m/>
    <m/>
    <m/>
    <m/>
    <m/>
    <m/>
    <m/>
    <m/>
    <m/>
    <m/>
    <m/>
    <m/>
    <m/>
    <m/>
    <m/>
    <m/>
    <m/>
    <m/>
    <m/>
    <n v="2"/>
  </r>
  <r>
    <n v="464713400"/>
    <s v="ROHIT TIWARI"/>
    <s v="ONLINE"/>
    <s v="22.04.26"/>
    <n v="16784"/>
    <m/>
    <m/>
    <m/>
    <n v="5014"/>
    <n v="10028"/>
    <x v="4"/>
    <s v="RB"/>
    <x v="1"/>
    <x v="1"/>
    <n v="45835"/>
    <n v="228"/>
    <n v="0"/>
    <n v="900"/>
    <s v="-"/>
    <s v="-"/>
    <s v="-"/>
    <s v="-"/>
    <s v="RB"/>
    <s v="PAID"/>
    <s v="-"/>
    <s v="-"/>
    <m/>
    <m/>
    <m/>
    <m/>
    <m/>
    <m/>
    <s v="CHIKHALI"/>
    <m/>
    <m/>
    <m/>
    <n v="11156"/>
    <n v="45835"/>
    <n v="55"/>
    <m/>
    <n v="33"/>
    <s v="-"/>
    <e v="#N/A"/>
    <e v="#N/A"/>
    <e v="#N/A"/>
    <e v="#N/A"/>
    <e v="#N/A"/>
    <s v="-"/>
    <s v="MH14MA4875"/>
    <s v="SPLENDOR PLUS I3S DRSC FI"/>
    <d v="2024-11-18T00:00:00"/>
    <n v="24"/>
    <s v="03.04.26"/>
    <s v="KAILASH ATKARI"/>
    <s v="-"/>
    <m/>
    <m/>
    <m/>
    <m/>
    <m/>
    <m/>
    <m/>
    <m/>
    <m/>
    <m/>
    <m/>
    <m/>
    <m/>
    <m/>
    <m/>
    <n v="1"/>
    <m/>
    <m/>
    <m/>
    <m/>
    <m/>
    <m/>
    <m/>
    <m/>
    <m/>
    <m/>
    <m/>
    <m/>
    <m/>
    <m/>
    <m/>
    <m/>
    <m/>
    <m/>
    <m/>
    <m/>
    <m/>
    <m/>
    <m/>
    <m/>
    <m/>
    <m/>
    <m/>
    <m/>
    <m/>
    <m/>
    <m/>
    <m/>
    <m/>
    <m/>
    <m/>
    <m/>
    <m/>
    <m/>
    <m/>
    <m/>
    <m/>
    <m/>
    <m/>
    <m/>
    <m/>
    <m/>
    <m/>
    <m/>
    <m/>
    <m/>
    <m/>
    <m/>
    <m/>
    <m/>
    <m/>
    <m/>
    <m/>
    <m/>
    <m/>
    <m/>
    <m/>
    <m/>
    <m/>
    <m/>
    <m/>
    <m/>
    <m/>
    <m/>
    <m/>
    <m/>
    <m/>
    <m/>
    <m/>
    <m/>
    <m/>
    <m/>
    <m/>
    <n v="1"/>
  </r>
  <r>
    <n v="460094148"/>
    <s v="AKSHAY SHIVAJI SONAWANE"/>
    <m/>
    <m/>
    <m/>
    <m/>
    <m/>
    <s v="BANK STABEL 17"/>
    <n v="3620"/>
    <n v="3620"/>
    <x v="4"/>
    <s v="RB"/>
    <x v="1"/>
    <x v="17"/>
    <n v="45679.65"/>
    <n v="49"/>
    <n v="0"/>
    <n v="2676.43"/>
    <s v="-"/>
    <s v="-"/>
    <s v="-"/>
    <s v="-"/>
    <s v="STABLE"/>
    <s v="PAID"/>
    <s v="-"/>
    <s v="-"/>
    <m/>
    <m/>
    <m/>
    <m/>
    <m/>
    <m/>
    <s v="KESNAND"/>
    <m/>
    <m/>
    <m/>
    <n v="6345.43"/>
    <n v="45679.65"/>
    <n v="55"/>
    <m/>
    <n v="61"/>
    <s v="-"/>
    <n v="12"/>
    <n v="15"/>
    <n v="17"/>
    <n v="22"/>
    <n v="23"/>
    <s v="-"/>
    <s v="MH17CZ5619"/>
    <s v="BAJAJ PULSAR 125 CARBON SPLIT DISC"/>
    <d v="2023-10-12T00:00:00"/>
    <n v="42"/>
    <s v="03.04.26"/>
    <s v="VIJAY NIKAM"/>
    <s v="-"/>
    <m/>
    <m/>
    <m/>
    <m/>
    <m/>
    <m/>
    <m/>
    <m/>
    <m/>
    <n v="1"/>
    <m/>
    <m/>
    <m/>
    <m/>
    <m/>
    <m/>
    <m/>
    <m/>
    <m/>
    <m/>
    <m/>
    <m/>
    <m/>
    <m/>
    <m/>
    <m/>
    <m/>
    <m/>
    <m/>
    <m/>
    <m/>
    <m/>
    <m/>
    <m/>
    <m/>
    <m/>
    <m/>
    <m/>
    <m/>
    <m/>
    <m/>
    <m/>
    <m/>
    <m/>
    <m/>
    <m/>
    <m/>
    <m/>
    <m/>
    <m/>
    <m/>
    <m/>
    <m/>
    <m/>
    <m/>
    <m/>
    <m/>
    <m/>
    <m/>
    <m/>
    <m/>
    <m/>
    <m/>
    <m/>
    <m/>
    <m/>
    <m/>
    <m/>
    <m/>
    <m/>
    <m/>
    <m/>
    <m/>
    <m/>
    <m/>
    <m/>
    <m/>
    <m/>
    <m/>
    <m/>
    <m/>
    <m/>
    <m/>
    <m/>
    <m/>
    <m/>
    <m/>
    <m/>
    <m/>
    <m/>
    <m/>
    <m/>
    <m/>
    <n v="1"/>
  </r>
  <r>
    <n v="459734986"/>
    <s v="SANTOSH DHONDIBA KOKARE"/>
    <s v="ONLINE"/>
    <s v="15.04.26"/>
    <n v="13917"/>
    <m/>
    <m/>
    <m/>
    <n v="6821"/>
    <n v="6821"/>
    <x v="4"/>
    <s v="RB"/>
    <x v="1"/>
    <x v="2"/>
    <n v="45299.98"/>
    <n v="179"/>
    <n v="0"/>
    <n v="3600"/>
    <s v="-"/>
    <s v="-"/>
    <s v="-"/>
    <s v="-"/>
    <s v="RB"/>
    <s v="PAID"/>
    <s v="-"/>
    <s v="-"/>
    <m/>
    <m/>
    <m/>
    <m/>
    <m/>
    <m/>
    <s v="DONJE"/>
    <m/>
    <m/>
    <m/>
    <n v="10600"/>
    <n v="45299.98"/>
    <n v="55"/>
    <m/>
    <n v="61"/>
    <s v="-"/>
    <n v="0"/>
    <n v="0"/>
    <n v="0"/>
    <n v="0"/>
    <n v="0"/>
    <s v="-"/>
    <s v="MH12VX2322"/>
    <s v="CLASSIC 350 REDDITCH GREY"/>
    <d v="2023-09-12T00:00:00"/>
    <n v="36"/>
    <s v="03.04.26"/>
    <s v="VIJAY NIKAM"/>
    <s v="-"/>
    <m/>
    <m/>
    <m/>
    <m/>
    <m/>
    <m/>
    <m/>
    <m/>
    <m/>
    <n v="1"/>
    <m/>
    <m/>
    <m/>
    <m/>
    <m/>
    <m/>
    <m/>
    <m/>
    <m/>
    <m/>
    <m/>
    <m/>
    <m/>
    <m/>
    <m/>
    <m/>
    <m/>
    <m/>
    <m/>
    <m/>
    <m/>
    <m/>
    <m/>
    <m/>
    <m/>
    <m/>
    <m/>
    <m/>
    <m/>
    <n v="2"/>
    <m/>
    <m/>
    <m/>
    <m/>
    <m/>
    <m/>
    <m/>
    <m/>
    <m/>
    <m/>
    <m/>
    <m/>
    <m/>
    <m/>
    <m/>
    <m/>
    <m/>
    <m/>
    <m/>
    <m/>
    <m/>
    <m/>
    <m/>
    <m/>
    <m/>
    <m/>
    <m/>
    <m/>
    <m/>
    <m/>
    <m/>
    <m/>
    <m/>
    <m/>
    <m/>
    <m/>
    <m/>
    <m/>
    <m/>
    <m/>
    <m/>
    <m/>
    <m/>
    <m/>
    <m/>
    <m/>
    <m/>
    <m/>
    <m/>
    <m/>
    <m/>
    <m/>
    <m/>
    <n v="3"/>
  </r>
  <r>
    <n v="462516053"/>
    <s v="SACHIN ARJUN LONDHE"/>
    <s v="ONLINE"/>
    <s v="04.03.26"/>
    <n v="3305"/>
    <m/>
    <m/>
    <m/>
    <n v="3305"/>
    <n v="9717"/>
    <x v="5"/>
    <s v="STABLE"/>
    <x v="1"/>
    <x v="12"/>
    <n v="45092"/>
    <n v="481"/>
    <n v="0"/>
    <n v="3150"/>
    <s v="-"/>
    <s v="-"/>
    <s v="-"/>
    <s v="-"/>
    <s v="STABLE"/>
    <s v="PAID"/>
    <s v="-"/>
    <s v="-"/>
    <m/>
    <m/>
    <m/>
    <m/>
    <m/>
    <m/>
    <s v="WAKAD"/>
    <m/>
    <m/>
    <m/>
    <n v="13348"/>
    <n v="45092"/>
    <n v="86"/>
    <m/>
    <n v="61"/>
    <s v="-"/>
    <n v="71"/>
    <n v="74"/>
    <n v="76"/>
    <n v="81"/>
    <n v="82"/>
    <s v="-"/>
    <s v="MH14LM6573"/>
    <s v="SPLENDOR PLUS I3S BS6 FI DRUM SELF"/>
    <d v="2024-04-10T00:00:00"/>
    <n v="36"/>
    <s v="03.04.26"/>
    <s v="KAILASH ATKARI"/>
    <s v="-"/>
    <m/>
    <m/>
    <m/>
    <n v="1"/>
    <m/>
    <m/>
    <m/>
    <m/>
    <m/>
    <m/>
    <m/>
    <m/>
    <m/>
    <m/>
    <m/>
    <m/>
    <m/>
    <m/>
    <m/>
    <m/>
    <m/>
    <m/>
    <m/>
    <m/>
    <m/>
    <m/>
    <m/>
    <m/>
    <m/>
    <m/>
    <m/>
    <m/>
    <m/>
    <m/>
    <m/>
    <m/>
    <m/>
    <m/>
    <m/>
    <m/>
    <m/>
    <m/>
    <m/>
    <m/>
    <m/>
    <m/>
    <m/>
    <m/>
    <m/>
    <m/>
    <m/>
    <m/>
    <m/>
    <m/>
    <m/>
    <m/>
    <m/>
    <m/>
    <m/>
    <m/>
    <m/>
    <m/>
    <m/>
    <m/>
    <m/>
    <m/>
    <m/>
    <m/>
    <m/>
    <m/>
    <m/>
    <m/>
    <m/>
    <m/>
    <m/>
    <m/>
    <m/>
    <m/>
    <m/>
    <m/>
    <m/>
    <m/>
    <m/>
    <m/>
    <m/>
    <m/>
    <m/>
    <m/>
    <m/>
    <m/>
    <m/>
    <m/>
    <m/>
    <n v="1"/>
  </r>
  <r>
    <n v="466528006"/>
    <s v="SHUBHAM RAGHUNATH KATE"/>
    <m/>
    <m/>
    <m/>
    <m/>
    <m/>
    <m/>
    <n v="2652"/>
    <n v="10608"/>
    <x v="3"/>
    <s v="FLOW"/>
    <x v="0"/>
    <x v="2"/>
    <n v="45063"/>
    <n v="256"/>
    <n v="0"/>
    <n v="2696"/>
    <s v="-"/>
    <s v="-"/>
    <s v="-"/>
    <s v="-"/>
    <s v="FLOW"/>
    <s v="-"/>
    <s v="-"/>
    <s v="-"/>
    <m/>
    <m/>
    <m/>
    <m/>
    <m/>
    <m/>
    <s v="PARVATI DARSHAN"/>
    <m/>
    <m/>
    <m/>
    <n v="13560"/>
    <n v="45063"/>
    <n v="116"/>
    <m/>
    <n v="122"/>
    <s v="-"/>
    <n v="132"/>
    <n v="135"/>
    <n v="137"/>
    <n v="142"/>
    <n v="143"/>
    <s v="-"/>
    <s v="MH12XL5399"/>
    <s v="YAMAHA R15 V4"/>
    <d v="2025-07-16T00:00:00"/>
    <n v="24"/>
    <s v="03.04.26"/>
    <s v="VIJAY NIKAM"/>
    <s v="-"/>
    <m/>
    <m/>
    <m/>
    <m/>
    <m/>
    <m/>
    <n v="1"/>
    <m/>
    <m/>
    <m/>
    <m/>
    <m/>
    <m/>
    <m/>
    <m/>
    <m/>
    <m/>
    <m/>
    <m/>
    <m/>
    <m/>
    <m/>
    <m/>
    <m/>
    <m/>
    <m/>
    <m/>
    <m/>
    <m/>
    <m/>
    <m/>
    <m/>
    <m/>
    <m/>
    <m/>
    <m/>
    <m/>
    <m/>
    <m/>
    <m/>
    <m/>
    <m/>
    <m/>
    <m/>
    <m/>
    <m/>
    <m/>
    <m/>
    <m/>
    <m/>
    <m/>
    <m/>
    <m/>
    <m/>
    <m/>
    <m/>
    <m/>
    <m/>
    <m/>
    <m/>
    <m/>
    <m/>
    <m/>
    <m/>
    <m/>
    <m/>
    <m/>
    <m/>
    <m/>
    <m/>
    <m/>
    <m/>
    <m/>
    <m/>
    <m/>
    <m/>
    <m/>
    <m/>
    <m/>
    <m/>
    <m/>
    <m/>
    <m/>
    <m/>
    <m/>
    <m/>
    <m/>
    <m/>
    <m/>
    <m/>
    <m/>
    <m/>
    <m/>
    <n v="1"/>
  </r>
  <r>
    <n v="462383949"/>
    <s v="RAVINDRA KHANDU JADHAV"/>
    <m/>
    <m/>
    <m/>
    <m/>
    <m/>
    <m/>
    <n v="3281"/>
    <n v="9843"/>
    <x v="3"/>
    <s v="FLOW"/>
    <x v="0"/>
    <x v="4"/>
    <n v="44987"/>
    <n v="582"/>
    <n v="0"/>
    <n v="0"/>
    <s v="-"/>
    <s v="-"/>
    <s v="-"/>
    <s v="-"/>
    <s v="STABLE"/>
    <s v="-"/>
    <s v="-"/>
    <s v="-"/>
    <m/>
    <m/>
    <m/>
    <m/>
    <m/>
    <m/>
    <s v="BOPODI"/>
    <m/>
    <m/>
    <m/>
    <n v="10425"/>
    <n v="44987"/>
    <n v="117"/>
    <m/>
    <n v="123"/>
    <s v="-"/>
    <n v="133"/>
    <n v="136"/>
    <n v="138"/>
    <n v="143"/>
    <n v="144"/>
    <s v="-"/>
    <s v="MH12WQ4856"/>
    <s v="HONDA ACTIVA 6G H SMART"/>
    <d v="2024-03-29T00:00:00"/>
    <n v="36"/>
    <s v="03.04.26"/>
    <s v="VIJAY NIKAM"/>
    <s v="-"/>
    <m/>
    <m/>
    <m/>
    <m/>
    <m/>
    <m/>
    <m/>
    <m/>
    <m/>
    <m/>
    <m/>
    <m/>
    <m/>
    <m/>
    <m/>
    <n v="1"/>
    <m/>
    <m/>
    <m/>
    <m/>
    <m/>
    <m/>
    <m/>
    <m/>
    <m/>
    <m/>
    <m/>
    <m/>
    <m/>
    <m/>
    <m/>
    <m/>
    <m/>
    <m/>
    <m/>
    <m/>
    <m/>
    <m/>
    <m/>
    <m/>
    <m/>
    <m/>
    <n v="1"/>
    <m/>
    <m/>
    <m/>
    <m/>
    <m/>
    <m/>
    <m/>
    <m/>
    <m/>
    <m/>
    <m/>
    <m/>
    <m/>
    <m/>
    <m/>
    <m/>
    <m/>
    <m/>
    <m/>
    <m/>
    <m/>
    <m/>
    <m/>
    <m/>
    <m/>
    <m/>
    <m/>
    <m/>
    <m/>
    <n v="1"/>
    <m/>
    <m/>
    <m/>
    <m/>
    <m/>
    <m/>
    <m/>
    <m/>
    <m/>
    <m/>
    <m/>
    <m/>
    <m/>
    <m/>
    <m/>
    <m/>
    <m/>
    <m/>
    <m/>
    <m/>
    <n v="3"/>
  </r>
  <r>
    <n v="462194461"/>
    <s v="MAHMEDRAFEEK HAJINMLANG MOMIN"/>
    <s v="COLLECT"/>
    <s v="18.04.26"/>
    <n v="3960"/>
    <m/>
    <m/>
    <m/>
    <n v="3869"/>
    <n v="3479"/>
    <x v="2"/>
    <s v="STABLE"/>
    <x v="1"/>
    <x v="17"/>
    <n v="44886"/>
    <n v="89"/>
    <n v="0"/>
    <n v="5400"/>
    <s v="-"/>
    <s v="-"/>
    <s v="-"/>
    <s v="-"/>
    <s v="STABLE"/>
    <s v="PAID"/>
    <s v="-"/>
    <s v="-"/>
    <m/>
    <m/>
    <m/>
    <m/>
    <m/>
    <m/>
    <s v="LOHEGAON"/>
    <m/>
    <m/>
    <m/>
    <n v="8968"/>
    <n v="44886"/>
    <n v="27"/>
    <m/>
    <n v="33"/>
    <s v="-"/>
    <n v="43"/>
    <n v="46"/>
    <n v="17"/>
    <n v="22"/>
    <n v="23"/>
    <s v="-"/>
    <s v="MH12WN9421"/>
    <s v="HONDA SHINE DISC BSVI"/>
    <d v="2024-03-11T00:00:00"/>
    <n v="36"/>
    <s v="03.04.26"/>
    <s v="VIJAY NIKAM"/>
    <s v="-"/>
    <m/>
    <m/>
    <m/>
    <m/>
    <m/>
    <m/>
    <m/>
    <m/>
    <m/>
    <n v="1"/>
    <m/>
    <m/>
    <m/>
    <m/>
    <m/>
    <m/>
    <m/>
    <m/>
    <m/>
    <m/>
    <m/>
    <m/>
    <m/>
    <m/>
    <m/>
    <m/>
    <m/>
    <m/>
    <m/>
    <m/>
    <m/>
    <m/>
    <m/>
    <m/>
    <m/>
    <m/>
    <m/>
    <m/>
    <m/>
    <m/>
    <m/>
    <m/>
    <m/>
    <m/>
    <m/>
    <m/>
    <m/>
    <m/>
    <m/>
    <m/>
    <m/>
    <n v="2"/>
    <m/>
    <m/>
    <m/>
    <m/>
    <m/>
    <m/>
    <m/>
    <m/>
    <m/>
    <m/>
    <m/>
    <m/>
    <m/>
    <m/>
    <m/>
    <m/>
    <m/>
    <m/>
    <m/>
    <m/>
    <m/>
    <m/>
    <m/>
    <m/>
    <m/>
    <m/>
    <m/>
    <m/>
    <m/>
    <m/>
    <m/>
    <m/>
    <m/>
    <m/>
    <m/>
    <m/>
    <m/>
    <m/>
    <m/>
    <m/>
    <m/>
    <n v="3"/>
  </r>
  <r>
    <n v="465030578"/>
    <s v="RAJ KUMAR"/>
    <m/>
    <m/>
    <m/>
    <m/>
    <m/>
    <m/>
    <n v="5432"/>
    <n v="26941.64"/>
    <x v="6"/>
    <s v="FLOW"/>
    <x v="0"/>
    <x v="6"/>
    <n v="44874"/>
    <n v="760"/>
    <n v="0"/>
    <n v="2700"/>
    <s v="-"/>
    <s v="-"/>
    <s v="-"/>
    <s v="-"/>
    <s v="FLOW"/>
    <s v="-"/>
    <s v="-"/>
    <s v="-"/>
    <m/>
    <m/>
    <m/>
    <m/>
    <m/>
    <m/>
    <s v="CHAKAN"/>
    <m/>
    <m/>
    <m/>
    <n v="30401.64"/>
    <n v="44874"/>
    <n v="147"/>
    <m/>
    <n v="153"/>
    <s v="-"/>
    <n v="163"/>
    <n v="166"/>
    <n v="168"/>
    <n v="173"/>
    <n v="174"/>
    <s v="-"/>
    <s v="MH14MB6630"/>
    <s v="TVS JUPITER 110 DRUM ALLOY OBDIIA"/>
    <d v="2024-12-24T00:00:00"/>
    <n v="18"/>
    <s v="03.04.26"/>
    <s v="KAILASH ATKARI"/>
    <s v="-"/>
    <m/>
    <m/>
    <m/>
    <m/>
    <m/>
    <m/>
    <m/>
    <m/>
    <m/>
    <n v="1"/>
    <m/>
    <m/>
    <m/>
    <m/>
    <m/>
    <m/>
    <m/>
    <m/>
    <m/>
    <m/>
    <m/>
    <m/>
    <m/>
    <m/>
    <m/>
    <m/>
    <m/>
    <m/>
    <m/>
    <m/>
    <m/>
    <m/>
    <m/>
    <m/>
    <m/>
    <m/>
    <m/>
    <m/>
    <m/>
    <m/>
    <m/>
    <m/>
    <m/>
    <m/>
    <m/>
    <m/>
    <m/>
    <m/>
    <m/>
    <m/>
    <m/>
    <m/>
    <m/>
    <m/>
    <m/>
    <m/>
    <m/>
    <m/>
    <m/>
    <m/>
    <m/>
    <m/>
    <m/>
    <m/>
    <m/>
    <m/>
    <m/>
    <m/>
    <m/>
    <m/>
    <m/>
    <m/>
    <m/>
    <m/>
    <m/>
    <m/>
    <m/>
    <m/>
    <m/>
    <m/>
    <m/>
    <m/>
    <m/>
    <m/>
    <m/>
    <m/>
    <m/>
    <m/>
    <m/>
    <m/>
    <m/>
    <m/>
    <m/>
    <n v="1"/>
  </r>
  <r>
    <n v="462852715"/>
    <s v="AJINKYA GOVIND HANGE"/>
    <s v="ONLINE"/>
    <s v="13.04.26"/>
    <n v="3412"/>
    <m/>
    <m/>
    <m/>
    <n v="3392"/>
    <n v="3392"/>
    <x v="2"/>
    <s v="STABLE"/>
    <x v="1"/>
    <x v="14"/>
    <n v="44696"/>
    <n v="15"/>
    <n v="0"/>
    <n v="5387"/>
    <s v="-"/>
    <s v="-"/>
    <s v="-"/>
    <s v="-"/>
    <s v="STABLE"/>
    <s v="PAID"/>
    <s v="-"/>
    <s v="-"/>
    <m/>
    <m/>
    <m/>
    <m/>
    <m/>
    <m/>
    <s v="DEHU"/>
    <m/>
    <m/>
    <m/>
    <m/>
    <n v="44696"/>
    <n v="27"/>
    <m/>
    <s v="-"/>
    <s v="-"/>
    <n v="12"/>
    <n v="15"/>
    <n v="17"/>
    <n v="22"/>
    <n v="23"/>
    <s v="-"/>
    <m/>
    <s v="SPLENDOR PLUS DRS CAST FI BLACK"/>
    <d v="2024-05-10T00:00:00"/>
    <n v="36"/>
    <s v="11.04.26"/>
    <s v="VIJAY NIKAM"/>
    <s v="-"/>
    <m/>
    <m/>
    <m/>
    <m/>
    <m/>
    <m/>
    <m/>
    <m/>
    <m/>
    <m/>
    <m/>
    <m/>
    <m/>
    <m/>
    <m/>
    <m/>
    <m/>
    <m/>
    <m/>
    <m/>
    <m/>
    <m/>
    <m/>
    <m/>
    <m/>
    <m/>
    <m/>
    <m/>
    <m/>
    <m/>
    <m/>
    <m/>
    <m/>
    <m/>
    <m/>
    <m/>
    <m/>
    <m/>
    <m/>
    <n v="1"/>
    <m/>
    <m/>
    <m/>
    <m/>
    <m/>
    <m/>
    <m/>
    <m/>
    <m/>
    <m/>
    <m/>
    <m/>
    <m/>
    <m/>
    <m/>
    <m/>
    <m/>
    <n v="1"/>
    <m/>
    <m/>
    <m/>
    <m/>
    <m/>
    <n v="1"/>
    <m/>
    <m/>
    <m/>
    <m/>
    <m/>
    <m/>
    <m/>
    <m/>
    <m/>
    <m/>
    <m/>
    <m/>
    <m/>
    <m/>
    <m/>
    <m/>
    <m/>
    <m/>
    <m/>
    <m/>
    <n v="1"/>
    <m/>
    <m/>
    <m/>
    <m/>
    <m/>
    <m/>
    <m/>
    <m/>
    <n v="4"/>
  </r>
  <r>
    <n v="462061208"/>
    <s v="HANUMANT TARACHAND PAWAR"/>
    <m/>
    <m/>
    <m/>
    <m/>
    <m/>
    <m/>
    <n v="3098"/>
    <n v="15572"/>
    <x v="1"/>
    <s v="FLOW"/>
    <x v="0"/>
    <x v="13"/>
    <n v="44384"/>
    <n v="890"/>
    <n v="0"/>
    <n v="5400"/>
    <s v="-"/>
    <s v="-"/>
    <s v="-"/>
    <s v="-"/>
    <s v="FLOW"/>
    <s v="-"/>
    <s v="-"/>
    <s v="-"/>
    <m/>
    <m/>
    <m/>
    <m/>
    <m/>
    <m/>
    <s v="NHAVRA"/>
    <m/>
    <m/>
    <m/>
    <n v="21862"/>
    <n v="44384"/>
    <n v="178"/>
    <m/>
    <n v="184"/>
    <s v="-"/>
    <n v="194"/>
    <n v="197"/>
    <n v="199"/>
    <n v="204"/>
    <n v="205"/>
    <s v="-"/>
    <s v="MH12XD1703"/>
    <s v="SPLENDOR PLUS I3S XTEC"/>
    <d v="2024-02-27T00:00:00"/>
    <n v="36"/>
    <s v="03.04.26"/>
    <s v="KAILASH ATKARI"/>
    <s v="-"/>
    <m/>
    <m/>
    <m/>
    <m/>
    <m/>
    <m/>
    <m/>
    <m/>
    <m/>
    <m/>
    <m/>
    <m/>
    <m/>
    <m/>
    <m/>
    <n v="1"/>
    <m/>
    <m/>
    <m/>
    <m/>
    <m/>
    <m/>
    <m/>
    <m/>
    <m/>
    <m/>
    <m/>
    <m/>
    <m/>
    <m/>
    <m/>
    <m/>
    <m/>
    <m/>
    <m/>
    <m/>
    <m/>
    <m/>
    <m/>
    <m/>
    <m/>
    <m/>
    <m/>
    <m/>
    <m/>
    <m/>
    <m/>
    <m/>
    <m/>
    <m/>
    <m/>
    <m/>
    <m/>
    <m/>
    <m/>
    <m/>
    <m/>
    <m/>
    <m/>
    <m/>
    <m/>
    <m/>
    <m/>
    <m/>
    <m/>
    <m/>
    <m/>
    <m/>
    <m/>
    <m/>
    <m/>
    <m/>
    <m/>
    <m/>
    <m/>
    <m/>
    <m/>
    <m/>
    <m/>
    <m/>
    <m/>
    <m/>
    <m/>
    <m/>
    <m/>
    <m/>
    <m/>
    <m/>
    <m/>
    <m/>
    <m/>
    <m/>
    <m/>
    <n v="1"/>
  </r>
  <r>
    <n v="465501185"/>
    <s v="ADINATH SURESH PADWAL"/>
    <m/>
    <m/>
    <m/>
    <m/>
    <m/>
    <s v="BANK STABLE 27"/>
    <n v="4468"/>
    <n v="0"/>
    <x v="0"/>
    <s v="STABLE"/>
    <x v="1"/>
    <x v="11"/>
    <n v="44324"/>
    <n v="15"/>
    <n v="0"/>
    <n v="450"/>
    <s v="-"/>
    <s v="-"/>
    <s v="-"/>
    <s v="-"/>
    <s v="FLOW"/>
    <s v="PAID"/>
    <s v="-"/>
    <s v="-"/>
    <m/>
    <m/>
    <m/>
    <m/>
    <m/>
    <m/>
    <m/>
    <m/>
    <m/>
    <m/>
    <n v="0"/>
    <n v="44324"/>
    <n v="1"/>
    <m/>
    <m/>
    <m/>
    <m/>
    <e v="#N/A"/>
    <e v="#N/A"/>
    <e v="#N/A"/>
    <e v="#N/A"/>
    <s v="-"/>
    <m/>
    <m/>
    <d v="2025-02-14T00:00:00"/>
    <n v="24"/>
    <s v="17.04.26"/>
    <m/>
    <s v="-"/>
    <m/>
    <m/>
    <m/>
    <m/>
    <m/>
    <m/>
    <m/>
    <m/>
    <m/>
    <m/>
    <m/>
    <m/>
    <m/>
    <m/>
    <m/>
    <m/>
    <m/>
    <m/>
    <m/>
    <m/>
    <m/>
    <m/>
    <m/>
    <m/>
    <m/>
    <m/>
    <m/>
    <m/>
    <m/>
    <m/>
    <m/>
    <m/>
    <m/>
    <m/>
    <m/>
    <m/>
    <m/>
    <m/>
    <m/>
    <m/>
    <m/>
    <m/>
    <m/>
    <m/>
    <m/>
    <m/>
    <m/>
    <m/>
    <m/>
    <m/>
    <m/>
    <m/>
    <m/>
    <m/>
    <m/>
    <m/>
    <m/>
    <m/>
    <m/>
    <m/>
    <m/>
    <m/>
    <m/>
    <m/>
    <m/>
    <m/>
    <m/>
    <m/>
    <m/>
    <m/>
    <m/>
    <m/>
    <m/>
    <m/>
    <m/>
    <m/>
    <m/>
    <m/>
    <m/>
    <m/>
    <m/>
    <m/>
    <m/>
    <m/>
    <m/>
    <m/>
    <m/>
    <m/>
    <m/>
    <m/>
    <m/>
    <m/>
    <m/>
    <n v="0"/>
  </r>
  <r>
    <n v="462844960"/>
    <s v="IRFAN JIYAUDDIN SHAIKH"/>
    <m/>
    <m/>
    <m/>
    <m/>
    <m/>
    <m/>
    <n v="6774"/>
    <n v="32539.73"/>
    <x v="6"/>
    <s v="FLOW"/>
    <x v="0"/>
    <x v="1"/>
    <n v="44145.73"/>
    <n v="950"/>
    <n v="0"/>
    <n v="2250"/>
    <s v="-"/>
    <s v="-"/>
    <s v="-"/>
    <s v="-"/>
    <s v="FLOW"/>
    <s v="-"/>
    <s v="-"/>
    <s v="-"/>
    <m/>
    <m/>
    <m/>
    <m/>
    <m/>
    <m/>
    <s v="THERGAON"/>
    <m/>
    <m/>
    <m/>
    <n v="35739.730000000003"/>
    <n v="44145.73"/>
    <n v="147"/>
    <m/>
    <n v="153"/>
    <s v="-"/>
    <n v="163"/>
    <n v="166"/>
    <n v="168"/>
    <n v="173"/>
    <n v="174"/>
    <s v="-"/>
    <s v="MH14LR8941"/>
    <s v="PIAGGIO VESPA SXL 125 CBS"/>
    <d v="2024-05-09T00:00:00"/>
    <n v="24"/>
    <s v="03.04.26"/>
    <s v="KAILASH ATKARI"/>
    <s v="-"/>
    <m/>
    <m/>
    <m/>
    <m/>
    <m/>
    <m/>
    <n v="1"/>
    <m/>
    <m/>
    <m/>
    <m/>
    <m/>
    <m/>
    <m/>
    <m/>
    <m/>
    <m/>
    <m/>
    <m/>
    <m/>
    <m/>
    <n v="1"/>
    <m/>
    <m/>
    <m/>
    <m/>
    <m/>
    <m/>
    <m/>
    <m/>
    <m/>
    <m/>
    <m/>
    <m/>
    <m/>
    <m/>
    <m/>
    <m/>
    <m/>
    <m/>
    <m/>
    <m/>
    <m/>
    <m/>
    <m/>
    <m/>
    <m/>
    <m/>
    <n v="1"/>
    <m/>
    <m/>
    <m/>
    <m/>
    <m/>
    <m/>
    <m/>
    <m/>
    <n v="1"/>
    <m/>
    <m/>
    <m/>
    <m/>
    <m/>
    <m/>
    <m/>
    <m/>
    <m/>
    <m/>
    <m/>
    <m/>
    <m/>
    <m/>
    <m/>
    <m/>
    <m/>
    <m/>
    <m/>
    <m/>
    <m/>
    <m/>
    <m/>
    <m/>
    <m/>
    <m/>
    <m/>
    <m/>
    <m/>
    <m/>
    <m/>
    <m/>
    <m/>
    <m/>
    <m/>
    <n v="4"/>
  </r>
  <r>
    <n v="467704441"/>
    <s v="ASHISH PRAVIN SAMUDRE"/>
    <m/>
    <m/>
    <m/>
    <m/>
    <m/>
    <m/>
    <n v="2923"/>
    <n v="3131"/>
    <x v="2"/>
    <s v="FLOW"/>
    <x v="0"/>
    <x v="16"/>
    <n v="43660"/>
    <n v="0"/>
    <n v="0"/>
    <n v="450"/>
    <s v="-"/>
    <s v="-"/>
    <s v="-"/>
    <s v="-"/>
    <s v="FLOW"/>
    <s v="-"/>
    <s v="-"/>
    <s v="-"/>
    <m/>
    <m/>
    <m/>
    <m/>
    <m/>
    <m/>
    <s v="RAHATANI"/>
    <m/>
    <m/>
    <m/>
    <n v="3581"/>
    <n v="43660"/>
    <n v="22"/>
    <m/>
    <n v="28"/>
    <s v="-"/>
    <n v="38"/>
    <n v="41"/>
    <n v="43"/>
    <n v="48"/>
    <n v="49"/>
    <s v="-"/>
    <s v="MH14KX8926"/>
    <s v="HONDA SP 125 BS VI DISC"/>
    <d v="2026-02-03T00:00:00"/>
    <n v="18"/>
    <s v="03.04.26"/>
    <s v="KAILASH ATKARI"/>
    <s v="-"/>
    <m/>
    <m/>
    <m/>
    <m/>
    <m/>
    <m/>
    <m/>
    <m/>
    <m/>
    <n v="1"/>
    <m/>
    <m/>
    <m/>
    <m/>
    <m/>
    <m/>
    <m/>
    <m/>
    <m/>
    <m/>
    <m/>
    <n v="1"/>
    <m/>
    <m/>
    <m/>
    <m/>
    <m/>
    <m/>
    <m/>
    <m/>
    <m/>
    <m/>
    <m/>
    <m/>
    <m/>
    <m/>
    <m/>
    <m/>
    <m/>
    <n v="2"/>
    <m/>
    <m/>
    <m/>
    <m/>
    <m/>
    <m/>
    <m/>
    <m/>
    <m/>
    <m/>
    <m/>
    <m/>
    <m/>
    <m/>
    <m/>
    <m/>
    <m/>
    <m/>
    <m/>
    <m/>
    <n v="1"/>
    <m/>
    <m/>
    <m/>
    <m/>
    <m/>
    <m/>
    <m/>
    <m/>
    <m/>
    <m/>
    <m/>
    <m/>
    <m/>
    <m/>
    <m/>
    <m/>
    <m/>
    <m/>
    <m/>
    <m/>
    <m/>
    <m/>
    <m/>
    <n v="1"/>
    <m/>
    <m/>
    <m/>
    <m/>
    <m/>
    <m/>
    <m/>
    <m/>
    <n v="6"/>
  </r>
  <r>
    <n v="460723500"/>
    <s v="ARJUN ROHIDAS BHISE"/>
    <s v="ONLINE"/>
    <s v="28.04.26"/>
    <n v="2434"/>
    <m/>
    <m/>
    <m/>
    <n v="2431"/>
    <n v="2159"/>
    <x v="2"/>
    <s v="STABLE"/>
    <x v="1"/>
    <x v="12"/>
    <n v="43319.08"/>
    <n v="54"/>
    <n v="0"/>
    <n v="4986"/>
    <s v="-"/>
    <s v="-"/>
    <s v="-"/>
    <s v="-"/>
    <s v="STABLE"/>
    <s v="PAID"/>
    <s v="-"/>
    <s v="-"/>
    <m/>
    <m/>
    <m/>
    <m/>
    <m/>
    <m/>
    <s v="HINJEWADI"/>
    <m/>
    <m/>
    <m/>
    <n v="7199"/>
    <n v="43319.08"/>
    <n v="27"/>
    <m/>
    <n v="33"/>
    <s v="-"/>
    <n v="43"/>
    <n v="46"/>
    <n v="48"/>
    <n v="53"/>
    <n v="54"/>
    <s v="-"/>
    <s v="MH14LF4565"/>
    <s v="SPLENDOR PLUS I3S BS6 FI DRUM SELF"/>
    <d v="2023-11-16T00:00:00"/>
    <n v="48"/>
    <s v="03.04.26"/>
    <s v="KAILASH ATKARI"/>
    <s v="-"/>
    <m/>
    <m/>
    <m/>
    <m/>
    <m/>
    <m/>
    <n v="1"/>
    <m/>
    <m/>
    <m/>
    <m/>
    <m/>
    <m/>
    <m/>
    <m/>
    <m/>
    <m/>
    <m/>
    <m/>
    <m/>
    <m/>
    <m/>
    <m/>
    <m/>
    <m/>
    <m/>
    <m/>
    <m/>
    <m/>
    <m/>
    <m/>
    <m/>
    <m/>
    <m/>
    <m/>
    <m/>
    <m/>
    <m/>
    <m/>
    <m/>
    <m/>
    <m/>
    <m/>
    <m/>
    <m/>
    <m/>
    <m/>
    <m/>
    <m/>
    <m/>
    <m/>
    <m/>
    <m/>
    <m/>
    <m/>
    <m/>
    <m/>
    <m/>
    <m/>
    <m/>
    <m/>
    <m/>
    <m/>
    <m/>
    <m/>
    <m/>
    <m/>
    <m/>
    <m/>
    <m/>
    <m/>
    <m/>
    <m/>
    <m/>
    <m/>
    <m/>
    <m/>
    <m/>
    <m/>
    <m/>
    <m/>
    <m/>
    <m/>
    <m/>
    <m/>
    <m/>
    <m/>
    <m/>
    <m/>
    <m/>
    <m/>
    <m/>
    <m/>
    <n v="1"/>
  </r>
  <r>
    <n v="460952234"/>
    <s v="SHERKAR DHANESH ASHOK"/>
    <m/>
    <m/>
    <m/>
    <m/>
    <m/>
    <m/>
    <n v="5127"/>
    <s v="-"/>
    <x v="0"/>
    <s v="FLOW"/>
    <x v="0"/>
    <x v="10"/>
    <n v="43063"/>
    <n v="0"/>
    <n v="0"/>
    <s v="-"/>
    <s v="-"/>
    <s v="-"/>
    <s v="-"/>
    <s v="-"/>
    <s v="FLOW"/>
    <s v="-"/>
    <s v="-"/>
    <s v="-"/>
    <m/>
    <m/>
    <m/>
    <m/>
    <m/>
    <m/>
    <s v="DHOLWAD"/>
    <m/>
    <m/>
    <m/>
    <m/>
    <n v="43063"/>
    <n v="2"/>
    <m/>
    <s v="-"/>
    <n v="10"/>
    <e v="#N/A"/>
    <e v="#N/A"/>
    <e v="#N/A"/>
    <e v="#N/A"/>
    <e v="#N/A"/>
    <s v="-"/>
    <m/>
    <m/>
    <d v="2023-11-30T00:00:00"/>
    <n v="36"/>
    <s v="11.04.26"/>
    <s v="KAILASH ATKARI"/>
    <s v="-"/>
    <m/>
    <m/>
    <m/>
    <m/>
    <m/>
    <m/>
    <m/>
    <m/>
    <m/>
    <m/>
    <m/>
    <m/>
    <m/>
    <m/>
    <m/>
    <m/>
    <m/>
    <m/>
    <m/>
    <m/>
    <m/>
    <m/>
    <m/>
    <m/>
    <m/>
    <m/>
    <m/>
    <m/>
    <m/>
    <m/>
    <m/>
    <m/>
    <m/>
    <n v="1"/>
    <m/>
    <m/>
    <m/>
    <m/>
    <m/>
    <m/>
    <m/>
    <m/>
    <m/>
    <m/>
    <m/>
    <m/>
    <m/>
    <m/>
    <m/>
    <m/>
    <m/>
    <m/>
    <m/>
    <m/>
    <m/>
    <m/>
    <m/>
    <m/>
    <m/>
    <m/>
    <m/>
    <m/>
    <m/>
    <m/>
    <m/>
    <m/>
    <m/>
    <m/>
    <m/>
    <m/>
    <m/>
    <m/>
    <m/>
    <m/>
    <m/>
    <m/>
    <m/>
    <m/>
    <m/>
    <m/>
    <m/>
    <m/>
    <m/>
    <m/>
    <m/>
    <m/>
    <m/>
    <m/>
    <m/>
    <m/>
    <m/>
    <m/>
    <m/>
    <n v="1"/>
  </r>
  <r>
    <n v="462836533"/>
    <s v="SURESH NARAYANRAO JOSHI"/>
    <m/>
    <m/>
    <m/>
    <m/>
    <m/>
    <m/>
    <n v="2807"/>
    <n v="11228"/>
    <x v="3"/>
    <s v="FLOW"/>
    <x v="0"/>
    <x v="4"/>
    <n v="42850"/>
    <n v="302"/>
    <n v="0"/>
    <n v="1800"/>
    <s v="-"/>
    <s v="-"/>
    <s v="-"/>
    <s v="-"/>
    <s v="FLOW"/>
    <s v="-"/>
    <s v="-"/>
    <s v="-"/>
    <m/>
    <m/>
    <m/>
    <m/>
    <m/>
    <m/>
    <s v="CHARHOLI"/>
    <m/>
    <m/>
    <m/>
    <n v="13330"/>
    <n v="42850"/>
    <n v="117"/>
    <m/>
    <n v="123"/>
    <s v="-"/>
    <n v="133"/>
    <n v="136"/>
    <n v="138"/>
    <n v="143"/>
    <n v="144"/>
    <s v="-"/>
    <s v="-"/>
    <s v="SPLENDOR PLUS BS6 I3S DRS CAST FI"/>
    <d v="2024-05-08T00:00:00"/>
    <n v="36"/>
    <s v="03.04.26"/>
    <s v="VIJAY NIKAM"/>
    <s v="-"/>
    <m/>
    <m/>
    <m/>
    <m/>
    <m/>
    <m/>
    <n v="2"/>
    <m/>
    <m/>
    <m/>
    <m/>
    <m/>
    <m/>
    <m/>
    <m/>
    <m/>
    <m/>
    <m/>
    <m/>
    <m/>
    <m/>
    <m/>
    <m/>
    <m/>
    <m/>
    <m/>
    <m/>
    <m/>
    <m/>
    <m/>
    <m/>
    <m/>
    <m/>
    <m/>
    <m/>
    <m/>
    <m/>
    <m/>
    <m/>
    <m/>
    <m/>
    <m/>
    <m/>
    <m/>
    <m/>
    <m/>
    <m/>
    <m/>
    <m/>
    <m/>
    <m/>
    <m/>
    <m/>
    <m/>
    <m/>
    <m/>
    <m/>
    <m/>
    <m/>
    <m/>
    <m/>
    <m/>
    <m/>
    <m/>
    <m/>
    <m/>
    <m/>
    <m/>
    <m/>
    <m/>
    <m/>
    <m/>
    <m/>
    <m/>
    <m/>
    <m/>
    <m/>
    <m/>
    <m/>
    <m/>
    <m/>
    <m/>
    <m/>
    <m/>
    <m/>
    <m/>
    <m/>
    <m/>
    <m/>
    <m/>
    <m/>
    <m/>
    <m/>
    <n v="2"/>
  </r>
  <r>
    <n v="462590490"/>
    <s v="DIKSHA GAUTAM JANJAL"/>
    <m/>
    <m/>
    <m/>
    <m/>
    <m/>
    <m/>
    <n v="4347"/>
    <n v="17079"/>
    <x v="3"/>
    <s v="FLOW"/>
    <x v="0"/>
    <x v="6"/>
    <n v="42842"/>
    <n v="672"/>
    <n v="0"/>
    <n v="5400"/>
    <s v="-"/>
    <s v="-"/>
    <s v="-"/>
    <s v="-"/>
    <s v="FLOW"/>
    <s v="-"/>
    <s v="-"/>
    <s v="-"/>
    <m/>
    <m/>
    <m/>
    <m/>
    <m/>
    <m/>
    <s v="KHADACHIWADI"/>
    <m/>
    <m/>
    <m/>
    <n v="23151"/>
    <n v="42842"/>
    <n v="117"/>
    <m/>
    <n v="123"/>
    <s v="-"/>
    <n v="133"/>
    <n v="136"/>
    <n v="138"/>
    <n v="143"/>
    <n v="144"/>
    <s v="-"/>
    <s v="MH30BV0947"/>
    <s v="HONDA ACTIVA 125 SMART"/>
    <d v="2024-04-16T00:00:00"/>
    <n v="30"/>
    <s v="03.04.26"/>
    <s v="KAILASH ATKARI"/>
    <s v="-"/>
    <m/>
    <m/>
    <m/>
    <m/>
    <m/>
    <m/>
    <n v="1"/>
    <m/>
    <m/>
    <m/>
    <m/>
    <m/>
    <m/>
    <m/>
    <m/>
    <m/>
    <m/>
    <m/>
    <m/>
    <m/>
    <m/>
    <m/>
    <m/>
    <m/>
    <m/>
    <m/>
    <m/>
    <m/>
    <m/>
    <m/>
    <m/>
    <m/>
    <m/>
    <m/>
    <m/>
    <m/>
    <m/>
    <m/>
    <m/>
    <m/>
    <m/>
    <m/>
    <m/>
    <m/>
    <m/>
    <m/>
    <m/>
    <m/>
    <m/>
    <m/>
    <m/>
    <m/>
    <m/>
    <m/>
    <m/>
    <m/>
    <m/>
    <m/>
    <m/>
    <m/>
    <m/>
    <m/>
    <m/>
    <m/>
    <m/>
    <m/>
    <m/>
    <m/>
    <m/>
    <m/>
    <m/>
    <m/>
    <m/>
    <m/>
    <m/>
    <m/>
    <m/>
    <m/>
    <m/>
    <m/>
    <m/>
    <m/>
    <m/>
    <m/>
    <m/>
    <m/>
    <m/>
    <m/>
    <m/>
    <m/>
    <m/>
    <m/>
    <m/>
    <n v="1"/>
  </r>
  <r>
    <n v="463204809"/>
    <s v="SACHIN VISHNU GHANSAWANT"/>
    <m/>
    <m/>
    <m/>
    <m/>
    <m/>
    <m/>
    <n v="3723"/>
    <n v="14770"/>
    <x v="3"/>
    <s v="FLOW"/>
    <x v="0"/>
    <x v="13"/>
    <n v="42710"/>
    <n v="442"/>
    <n v="0"/>
    <n v="1800"/>
    <s v="-"/>
    <s v="-"/>
    <s v="-"/>
    <s v="-"/>
    <s v="FLOW"/>
    <s v="-"/>
    <s v="-"/>
    <s v="-"/>
    <m/>
    <m/>
    <m/>
    <m/>
    <m/>
    <m/>
    <s v="KAREGAON"/>
    <m/>
    <m/>
    <m/>
    <n v="17012"/>
    <n v="42710"/>
    <n v="117"/>
    <m/>
    <n v="123"/>
    <s v="-"/>
    <n v="133"/>
    <n v="136"/>
    <n v="138"/>
    <n v="143"/>
    <n v="144"/>
    <s v="-"/>
    <s v="MH12WY6580"/>
    <s v="HONDA ACTIVA 6G DLX BS VI"/>
    <d v="2024-06-14T00:00:00"/>
    <n v="30"/>
    <s v="03.04.26"/>
    <s v="KAILASH ATKARI"/>
    <s v="-"/>
    <m/>
    <m/>
    <m/>
    <m/>
    <m/>
    <m/>
    <n v="1"/>
    <m/>
    <m/>
    <m/>
    <m/>
    <m/>
    <m/>
    <m/>
    <m/>
    <m/>
    <m/>
    <m/>
    <m/>
    <m/>
    <m/>
    <m/>
    <m/>
    <m/>
    <m/>
    <m/>
    <m/>
    <m/>
    <m/>
    <m/>
    <m/>
    <m/>
    <m/>
    <m/>
    <m/>
    <m/>
    <m/>
    <m/>
    <m/>
    <m/>
    <m/>
    <m/>
    <m/>
    <m/>
    <m/>
    <m/>
    <m/>
    <m/>
    <m/>
    <m/>
    <m/>
    <m/>
    <m/>
    <m/>
    <m/>
    <m/>
    <m/>
    <m/>
    <m/>
    <m/>
    <m/>
    <m/>
    <m/>
    <m/>
    <m/>
    <m/>
    <m/>
    <m/>
    <m/>
    <m/>
    <m/>
    <m/>
    <m/>
    <m/>
    <m/>
    <m/>
    <m/>
    <m/>
    <m/>
    <m/>
    <m/>
    <m/>
    <m/>
    <m/>
    <m/>
    <m/>
    <m/>
    <m/>
    <m/>
    <m/>
    <m/>
    <m/>
    <m/>
    <n v="1"/>
  </r>
  <r>
    <n v="465449543"/>
    <s v="NIRNAY ROHIDAS MURKUTE"/>
    <s v="ONLINE"/>
    <s v="28.04.26"/>
    <n v="4235"/>
    <m/>
    <m/>
    <m/>
    <n v="3989"/>
    <n v="3837"/>
    <x v="2"/>
    <s v="STABLE"/>
    <x v="1"/>
    <x v="3"/>
    <n v="42620"/>
    <n v="114"/>
    <n v="0"/>
    <n v="2250"/>
    <s v="-"/>
    <s v="-"/>
    <s v="-"/>
    <s v="-"/>
    <s v="STABLE"/>
    <s v="PAID"/>
    <s v="-"/>
    <s v="-"/>
    <m/>
    <m/>
    <m/>
    <m/>
    <m/>
    <m/>
    <s v="AMBEGAON"/>
    <m/>
    <m/>
    <m/>
    <n v="6201"/>
    <n v="42620"/>
    <n v="27"/>
    <m/>
    <n v="33"/>
    <s v="-"/>
    <n v="43"/>
    <n v="46"/>
    <n v="48"/>
    <n v="53"/>
    <n v="23"/>
    <s v="-"/>
    <s v="MH14MD8140"/>
    <s v="SPLENDOR PLUS I3S BS6 FI DRUM SELF"/>
    <d v="2025-02-07T00:00:00"/>
    <n v="24"/>
    <s v="03.04.26"/>
    <s v="VIJAY NIKAM"/>
    <s v="-"/>
    <m/>
    <m/>
    <m/>
    <m/>
    <m/>
    <m/>
    <m/>
    <m/>
    <m/>
    <m/>
    <m/>
    <m/>
    <m/>
    <m/>
    <m/>
    <m/>
    <m/>
    <m/>
    <m/>
    <m/>
    <m/>
    <n v="1"/>
    <m/>
    <m/>
    <m/>
    <m/>
    <m/>
    <m/>
    <m/>
    <m/>
    <m/>
    <m/>
    <m/>
    <m/>
    <m/>
    <m/>
    <m/>
    <m/>
    <m/>
    <m/>
    <m/>
    <m/>
    <n v="1"/>
    <m/>
    <m/>
    <m/>
    <m/>
    <m/>
    <m/>
    <m/>
    <m/>
    <m/>
    <m/>
    <m/>
    <m/>
    <m/>
    <m/>
    <m/>
    <m/>
    <m/>
    <m/>
    <m/>
    <m/>
    <m/>
    <m/>
    <m/>
    <m/>
    <m/>
    <m/>
    <n v="1"/>
    <m/>
    <m/>
    <m/>
    <m/>
    <m/>
    <m/>
    <m/>
    <m/>
    <m/>
    <m/>
    <m/>
    <m/>
    <m/>
    <m/>
    <m/>
    <m/>
    <m/>
    <m/>
    <m/>
    <m/>
    <m/>
    <m/>
    <m/>
    <n v="3"/>
  </r>
  <r>
    <n v="135593971"/>
    <s v="POOJA PRAKASH PANCHAL"/>
    <m/>
    <m/>
    <m/>
    <m/>
    <m/>
    <s v="BANK STABLE 27"/>
    <n v="5044"/>
    <n v="5044"/>
    <x v="2"/>
    <s v="STABLE"/>
    <x v="1"/>
    <x v="7"/>
    <n v="42513.09"/>
    <n v="49"/>
    <n v="0"/>
    <n v="4499"/>
    <s v="-"/>
    <s v="-"/>
    <s v="-"/>
    <s v="-"/>
    <s v="FLOW"/>
    <s v="PAID"/>
    <s v="-"/>
    <s v="-"/>
    <m/>
    <m/>
    <m/>
    <m/>
    <m/>
    <m/>
    <s v="BALEWADI"/>
    <m/>
    <m/>
    <m/>
    <m/>
    <n v="42513.09"/>
    <n v="26"/>
    <m/>
    <s v="-"/>
    <s v="-"/>
    <n v="42"/>
    <n v="45"/>
    <n v="47"/>
    <n v="21"/>
    <n v="22"/>
    <s v="-"/>
    <s v="MH14KP9584"/>
    <s v="HUNTER 350 DAPPER GREY"/>
    <d v="2022-10-31T00:00:00"/>
    <n v="48"/>
    <s v="11.04.26"/>
    <s v="KAILASH ATKARI"/>
    <s v="-"/>
    <m/>
    <m/>
    <m/>
    <m/>
    <m/>
    <m/>
    <m/>
    <m/>
    <m/>
    <m/>
    <m/>
    <m/>
    <m/>
    <m/>
    <m/>
    <m/>
    <m/>
    <m/>
    <m/>
    <m/>
    <m/>
    <m/>
    <m/>
    <m/>
    <m/>
    <m/>
    <m/>
    <m/>
    <m/>
    <m/>
    <m/>
    <m/>
    <m/>
    <m/>
    <m/>
    <m/>
    <m/>
    <m/>
    <m/>
    <n v="1"/>
    <m/>
    <m/>
    <m/>
    <m/>
    <m/>
    <m/>
    <m/>
    <m/>
    <m/>
    <m/>
    <m/>
    <m/>
    <m/>
    <m/>
    <m/>
    <m/>
    <m/>
    <m/>
    <m/>
    <m/>
    <m/>
    <m/>
    <m/>
    <m/>
    <m/>
    <m/>
    <m/>
    <m/>
    <m/>
    <m/>
    <m/>
    <m/>
    <m/>
    <m/>
    <m/>
    <m/>
    <m/>
    <m/>
    <m/>
    <m/>
    <m/>
    <m/>
    <m/>
    <m/>
    <m/>
    <m/>
    <m/>
    <m/>
    <m/>
    <m/>
    <m/>
    <m/>
    <m/>
    <n v="1"/>
  </r>
  <r>
    <n v="461100108"/>
    <s v="MADHAV KISHANRAO HULGUNDE"/>
    <s v="ONLINE"/>
    <s v="16.04.26"/>
    <n v="4973"/>
    <m/>
    <m/>
    <s v="BANK STABLE 07"/>
    <n v="3822"/>
    <n v="13419"/>
    <x v="3"/>
    <s v="STABLE"/>
    <x v="1"/>
    <x v="6"/>
    <n v="42475"/>
    <n v="887"/>
    <n v="0"/>
    <n v="5400"/>
    <s v="-"/>
    <s v="-"/>
    <s v="-"/>
    <s v="-"/>
    <s v="STABLE"/>
    <s v="PAID"/>
    <s v="-"/>
    <s v="-"/>
    <m/>
    <m/>
    <m/>
    <m/>
    <m/>
    <m/>
    <s v="KURULI"/>
    <m/>
    <m/>
    <m/>
    <n v="19706"/>
    <n v="42475"/>
    <n v="117"/>
    <m/>
    <n v="92"/>
    <s v="-"/>
    <n v="102"/>
    <n v="105"/>
    <n v="107"/>
    <n v="112"/>
    <n v="113"/>
    <s v="-"/>
    <s v="MH26CL1468"/>
    <s v="BAJAJ PULSAR 125 NEONDISC SPLIT CBS"/>
    <d v="2023-12-12T00:00:00"/>
    <n v="36"/>
    <s v="03.04.26"/>
    <s v="KAILASH ATKARI"/>
    <s v="-"/>
    <m/>
    <m/>
    <m/>
    <m/>
    <m/>
    <m/>
    <m/>
    <m/>
    <m/>
    <n v="1"/>
    <m/>
    <m/>
    <m/>
    <m/>
    <m/>
    <m/>
    <m/>
    <m/>
    <m/>
    <m/>
    <m/>
    <m/>
    <m/>
    <m/>
    <m/>
    <m/>
    <m/>
    <m/>
    <m/>
    <m/>
    <m/>
    <m/>
    <m/>
    <m/>
    <m/>
    <m/>
    <m/>
    <m/>
    <m/>
    <m/>
    <m/>
    <m/>
    <m/>
    <m/>
    <m/>
    <m/>
    <m/>
    <m/>
    <m/>
    <m/>
    <m/>
    <m/>
    <m/>
    <m/>
    <m/>
    <m/>
    <m/>
    <m/>
    <m/>
    <m/>
    <m/>
    <m/>
    <m/>
    <m/>
    <m/>
    <m/>
    <m/>
    <m/>
    <m/>
    <m/>
    <m/>
    <m/>
    <m/>
    <m/>
    <m/>
    <m/>
    <m/>
    <m/>
    <m/>
    <m/>
    <m/>
    <m/>
    <m/>
    <m/>
    <m/>
    <m/>
    <m/>
    <m/>
    <m/>
    <m/>
    <m/>
    <m/>
    <m/>
    <n v="1"/>
  </r>
  <r>
    <n v="460545508"/>
    <s v="JYOTSNA RAJENDRA AMALE"/>
    <m/>
    <m/>
    <m/>
    <m/>
    <m/>
    <m/>
    <n v="2380"/>
    <n v="2321"/>
    <x v="2"/>
    <s v="FLOW"/>
    <x v="0"/>
    <x v="10"/>
    <n v="42414.9"/>
    <n v="44"/>
    <n v="0"/>
    <n v="5046"/>
    <s v="-"/>
    <s v="-"/>
    <s v="-"/>
    <s v="-"/>
    <s v="FLOW"/>
    <s v="-"/>
    <s v="-"/>
    <s v="-"/>
    <m/>
    <m/>
    <m/>
    <m/>
    <m/>
    <m/>
    <s v="JUNNAR"/>
    <m/>
    <m/>
    <m/>
    <n v="7411"/>
    <n v="42414.9"/>
    <n v="27"/>
    <m/>
    <n v="33"/>
    <s v="-"/>
    <n v="43"/>
    <n v="46"/>
    <n v="48"/>
    <n v="53"/>
    <n v="54"/>
    <s v="-"/>
    <s v="MH14LG1669"/>
    <s v="HONDA SHINE 100 OBD2"/>
    <d v="2023-11-08T00:00:00"/>
    <n v="48"/>
    <s v="03.04.26"/>
    <s v="KAILASH ATKARI"/>
    <s v="-"/>
    <m/>
    <m/>
    <m/>
    <m/>
    <m/>
    <m/>
    <m/>
    <m/>
    <m/>
    <m/>
    <m/>
    <m/>
    <m/>
    <m/>
    <m/>
    <n v="1"/>
    <m/>
    <m/>
    <m/>
    <m/>
    <m/>
    <m/>
    <m/>
    <m/>
    <m/>
    <m/>
    <m/>
    <m/>
    <m/>
    <m/>
    <m/>
    <m/>
    <m/>
    <m/>
    <m/>
    <m/>
    <m/>
    <m/>
    <m/>
    <m/>
    <m/>
    <m/>
    <m/>
    <m/>
    <m/>
    <m/>
    <m/>
    <m/>
    <m/>
    <m/>
    <m/>
    <m/>
    <m/>
    <m/>
    <m/>
    <m/>
    <m/>
    <m/>
    <m/>
    <m/>
    <m/>
    <m/>
    <m/>
    <m/>
    <m/>
    <m/>
    <m/>
    <m/>
    <m/>
    <m/>
    <m/>
    <m/>
    <m/>
    <m/>
    <m/>
    <m/>
    <m/>
    <m/>
    <m/>
    <m/>
    <m/>
    <m/>
    <m/>
    <m/>
    <m/>
    <m/>
    <m/>
    <m/>
    <m/>
    <m/>
    <m/>
    <m/>
    <m/>
    <n v="1"/>
  </r>
  <r>
    <n v="461285223"/>
    <s v="DIPAK ASHOK JADHAV"/>
    <s v="ONLINE"/>
    <s v="13.04.26"/>
    <n v="7542"/>
    <m/>
    <m/>
    <m/>
    <n v="4234"/>
    <n v="3274"/>
    <x v="2"/>
    <s v="STABLE"/>
    <x v="1"/>
    <x v="13"/>
    <n v="42232"/>
    <n v="61"/>
    <n v="0"/>
    <n v="5400"/>
    <s v="-"/>
    <s v="-"/>
    <s v="-"/>
    <s v="-"/>
    <s v="STABLE"/>
    <s v="PAID"/>
    <s v="-"/>
    <s v="-"/>
    <m/>
    <m/>
    <m/>
    <m/>
    <m/>
    <m/>
    <s v="SHIRUR"/>
    <m/>
    <m/>
    <m/>
    <m/>
    <n v="42232"/>
    <n v="27"/>
    <m/>
    <s v="-"/>
    <s v="-"/>
    <n v="12"/>
    <n v="15"/>
    <n v="17"/>
    <n v="22"/>
    <n v="23"/>
    <s v="-"/>
    <s v="MH12WH0965"/>
    <s v="HONDA UNICORN 160 BSVI"/>
    <d v="2023-12-28T00:00:00"/>
    <n v="36"/>
    <s v="11.04.26"/>
    <s v="KAILASH ATKARI"/>
    <s v="-"/>
    <m/>
    <m/>
    <m/>
    <m/>
    <m/>
    <m/>
    <m/>
    <m/>
    <m/>
    <m/>
    <m/>
    <m/>
    <m/>
    <m/>
    <m/>
    <m/>
    <m/>
    <m/>
    <m/>
    <m/>
    <m/>
    <m/>
    <m/>
    <m/>
    <m/>
    <m/>
    <m/>
    <m/>
    <m/>
    <m/>
    <m/>
    <m/>
    <m/>
    <m/>
    <m/>
    <m/>
    <n v="2"/>
    <m/>
    <m/>
    <m/>
    <m/>
    <m/>
    <m/>
    <m/>
    <m/>
    <m/>
    <m/>
    <m/>
    <m/>
    <m/>
    <m/>
    <m/>
    <m/>
    <m/>
    <m/>
    <m/>
    <m/>
    <m/>
    <m/>
    <m/>
    <m/>
    <m/>
    <m/>
    <m/>
    <m/>
    <m/>
    <m/>
    <m/>
    <m/>
    <m/>
    <m/>
    <m/>
    <m/>
    <m/>
    <m/>
    <m/>
    <m/>
    <m/>
    <m/>
    <m/>
    <m/>
    <m/>
    <m/>
    <m/>
    <m/>
    <m/>
    <m/>
    <m/>
    <m/>
    <m/>
    <m/>
    <m/>
    <m/>
    <n v="2"/>
  </r>
  <r>
    <n v="464559429"/>
    <s v="MAYUR NABAJI BOTKAR"/>
    <m/>
    <m/>
    <m/>
    <m/>
    <m/>
    <m/>
    <n v="5629"/>
    <s v="-"/>
    <x v="0"/>
    <s v="FLOW"/>
    <x v="0"/>
    <x v="10"/>
    <n v="42212"/>
    <n v="0"/>
    <n v="0"/>
    <s v="-"/>
    <s v="-"/>
    <s v="-"/>
    <s v="-"/>
    <s v="-"/>
    <s v="FLOW"/>
    <s v="-"/>
    <s v="-"/>
    <s v="-"/>
    <m/>
    <m/>
    <m/>
    <m/>
    <m/>
    <m/>
    <s v="NARAYANGAON"/>
    <m/>
    <m/>
    <m/>
    <m/>
    <n v="42212"/>
    <n v="2"/>
    <m/>
    <s v="-"/>
    <n v="10"/>
    <e v="#N/A"/>
    <e v="#N/A"/>
    <e v="#N/A"/>
    <e v="#N/A"/>
    <e v="#N/A"/>
    <s v="-"/>
    <s v="MH14LZ7244"/>
    <s v="ACCESS"/>
    <d v="2024-11-04T00:00:00"/>
    <n v="24"/>
    <s v="11.04.26"/>
    <s v="KAILASH ATKARI"/>
    <s v="-"/>
    <m/>
    <m/>
    <m/>
    <m/>
    <m/>
    <m/>
    <m/>
    <m/>
    <m/>
    <m/>
    <m/>
    <m/>
    <m/>
    <m/>
    <m/>
    <m/>
    <m/>
    <m/>
    <m/>
    <m/>
    <m/>
    <m/>
    <m/>
    <m/>
    <m/>
    <m/>
    <m/>
    <m/>
    <m/>
    <m/>
    <m/>
    <m/>
    <m/>
    <m/>
    <m/>
    <m/>
    <m/>
    <m/>
    <m/>
    <n v="1"/>
    <m/>
    <m/>
    <m/>
    <m/>
    <m/>
    <m/>
    <m/>
    <m/>
    <m/>
    <m/>
    <m/>
    <m/>
    <m/>
    <m/>
    <m/>
    <m/>
    <m/>
    <m/>
    <m/>
    <m/>
    <m/>
    <m/>
    <m/>
    <m/>
    <m/>
    <m/>
    <m/>
    <m/>
    <m/>
    <m/>
    <m/>
    <m/>
    <m/>
    <m/>
    <m/>
    <m/>
    <m/>
    <m/>
    <m/>
    <m/>
    <m/>
    <m/>
    <m/>
    <m/>
    <m/>
    <m/>
    <m/>
    <m/>
    <m/>
    <m/>
    <m/>
    <m/>
    <m/>
    <n v="1"/>
  </r>
  <r>
    <n v="134779762"/>
    <s v="SANJU PITAMBAR JADHAV"/>
    <s v="ONLINE"/>
    <s v="18.04.26"/>
    <n v="5703"/>
    <m/>
    <m/>
    <m/>
    <n v="5560"/>
    <n v="4915"/>
    <x v="2"/>
    <s v="STABLE"/>
    <x v="1"/>
    <x v="16"/>
    <n v="42081.24"/>
    <n v="95"/>
    <n v="0"/>
    <n v="5850"/>
    <s v="-"/>
    <s v="-"/>
    <s v="-"/>
    <s v="-"/>
    <s v="STABLE"/>
    <s v="PAID"/>
    <s v="-"/>
    <s v="-"/>
    <m/>
    <m/>
    <m/>
    <m/>
    <m/>
    <m/>
    <s v="PIMPRI GAON"/>
    <m/>
    <m/>
    <m/>
    <n v="10860"/>
    <n v="42081.24"/>
    <n v="26"/>
    <m/>
    <n v="32"/>
    <s v="-"/>
    <n v="42"/>
    <n v="14"/>
    <n v="16"/>
    <n v="21"/>
    <n v="22"/>
    <s v="-"/>
    <s v="MH14KK3648"/>
    <s v="CLASSIC 350 DARK STEALTH BLACK"/>
    <d v="2022-10-11T00:00:00"/>
    <n v="48"/>
    <s v="03.04.26"/>
    <s v="KAILASH ATKARI"/>
    <s v="-"/>
    <m/>
    <m/>
    <m/>
    <m/>
    <m/>
    <m/>
    <m/>
    <m/>
    <m/>
    <n v="1"/>
    <m/>
    <m/>
    <m/>
    <m/>
    <m/>
    <m/>
    <m/>
    <m/>
    <m/>
    <m/>
    <m/>
    <m/>
    <m/>
    <m/>
    <m/>
    <m/>
    <m/>
    <m/>
    <m/>
    <m/>
    <m/>
    <m/>
    <m/>
    <m/>
    <m/>
    <m/>
    <m/>
    <m/>
    <m/>
    <m/>
    <m/>
    <m/>
    <m/>
    <m/>
    <m/>
    <m/>
    <m/>
    <m/>
    <m/>
    <m/>
    <m/>
    <m/>
    <m/>
    <m/>
    <m/>
    <m/>
    <m/>
    <n v="1"/>
    <m/>
    <m/>
    <m/>
    <m/>
    <m/>
    <m/>
    <m/>
    <m/>
    <m/>
    <m/>
    <m/>
    <m/>
    <m/>
    <m/>
    <m/>
    <m/>
    <m/>
    <m/>
    <m/>
    <m/>
    <n v="1"/>
    <m/>
    <m/>
    <m/>
    <m/>
    <m/>
    <m/>
    <m/>
    <m/>
    <m/>
    <m/>
    <m/>
    <m/>
    <m/>
    <m/>
    <n v="3"/>
  </r>
  <r>
    <n v="129745027"/>
    <s v="RUSHIKESH RAJENDRA SHINDE"/>
    <m/>
    <m/>
    <m/>
    <m/>
    <m/>
    <m/>
    <n v="5601"/>
    <n v="26606"/>
    <x v="6"/>
    <s v="FLOW"/>
    <x v="0"/>
    <x v="9"/>
    <n v="41702.730000000003"/>
    <n v="777"/>
    <n v="0"/>
    <n v="3029"/>
    <s v="-"/>
    <s v="-"/>
    <s v="-"/>
    <s v="-"/>
    <s v="FLOW"/>
    <s v="-"/>
    <s v="-"/>
    <s v="-"/>
    <m/>
    <m/>
    <m/>
    <m/>
    <m/>
    <m/>
    <s v="VIMAN NAGAR"/>
    <m/>
    <m/>
    <m/>
    <n v="30412"/>
    <n v="41702.730000000003"/>
    <n v="147"/>
    <m/>
    <n v="153"/>
    <s v="-"/>
    <n v="163"/>
    <n v="166"/>
    <n v="168"/>
    <n v="173"/>
    <n v="174"/>
    <s v="-"/>
    <s v="MH12UH3755"/>
    <s v="CLASSIC 350 HALCYON BLACK"/>
    <d v="2022-05-30T00:00:00"/>
    <n v="48"/>
    <s v="03.04.26"/>
    <s v="VIJAY NIKAM"/>
    <s v="-"/>
    <m/>
    <m/>
    <m/>
    <m/>
    <m/>
    <m/>
    <m/>
    <m/>
    <m/>
    <m/>
    <m/>
    <m/>
    <m/>
    <m/>
    <m/>
    <n v="1"/>
    <m/>
    <m/>
    <m/>
    <m/>
    <m/>
    <m/>
    <m/>
    <m/>
    <m/>
    <m/>
    <m/>
    <m/>
    <m/>
    <m/>
    <m/>
    <m/>
    <m/>
    <m/>
    <m/>
    <m/>
    <m/>
    <m/>
    <m/>
    <m/>
    <m/>
    <m/>
    <m/>
    <m/>
    <m/>
    <m/>
    <m/>
    <m/>
    <m/>
    <m/>
    <m/>
    <m/>
    <m/>
    <m/>
    <m/>
    <m/>
    <m/>
    <m/>
    <m/>
    <m/>
    <m/>
    <m/>
    <m/>
    <m/>
    <m/>
    <m/>
    <m/>
    <m/>
    <m/>
    <m/>
    <m/>
    <m/>
    <m/>
    <m/>
    <m/>
    <m/>
    <m/>
    <m/>
    <m/>
    <m/>
    <m/>
    <m/>
    <m/>
    <m/>
    <m/>
    <m/>
    <m/>
    <m/>
    <m/>
    <m/>
    <m/>
    <m/>
    <m/>
    <n v="1"/>
  </r>
  <r>
    <n v="463648401"/>
    <s v="SUSLADE AKSHAY RAKHMAJI"/>
    <m/>
    <m/>
    <m/>
    <m/>
    <m/>
    <m/>
    <n v="6271"/>
    <n v="11974"/>
    <x v="4"/>
    <s v="FLOW"/>
    <x v="0"/>
    <x v="13"/>
    <n v="41411"/>
    <n v="100"/>
    <n v="0"/>
    <n v="1347"/>
    <s v="-"/>
    <s v="-"/>
    <s v="-"/>
    <s v="-"/>
    <s v="FLOW"/>
    <s v="-"/>
    <s v="-"/>
    <s v="-"/>
    <m/>
    <m/>
    <m/>
    <m/>
    <m/>
    <m/>
    <s v="RANJAN GAON"/>
    <m/>
    <m/>
    <m/>
    <n v="13421"/>
    <n v="41411"/>
    <n v="55"/>
    <m/>
    <n v="61"/>
    <s v="-"/>
    <n v="71"/>
    <n v="74"/>
    <n v="76"/>
    <n v="81"/>
    <n v="82"/>
    <s v="-"/>
    <s v="MH16DL8169"/>
    <s v="HONDA UNICORN 160 BS6"/>
    <d v="2024-08-03T00:00:00"/>
    <n v="24"/>
    <s v="03.04.26"/>
    <s v="KAILASH ATKARI"/>
    <s v="-"/>
    <m/>
    <m/>
    <m/>
    <m/>
    <m/>
    <m/>
    <n v="1"/>
    <m/>
    <m/>
    <m/>
    <m/>
    <m/>
    <m/>
    <m/>
    <m/>
    <m/>
    <m/>
    <m/>
    <m/>
    <m/>
    <m/>
    <m/>
    <m/>
    <m/>
    <m/>
    <m/>
    <m/>
    <m/>
    <m/>
    <m/>
    <m/>
    <m/>
    <m/>
    <m/>
    <m/>
    <m/>
    <m/>
    <m/>
    <m/>
    <m/>
    <m/>
    <m/>
    <m/>
    <m/>
    <m/>
    <m/>
    <m/>
    <m/>
    <m/>
    <m/>
    <m/>
    <m/>
    <m/>
    <m/>
    <m/>
    <m/>
    <m/>
    <m/>
    <m/>
    <m/>
    <m/>
    <m/>
    <m/>
    <m/>
    <m/>
    <m/>
    <m/>
    <m/>
    <m/>
    <m/>
    <m/>
    <m/>
    <m/>
    <m/>
    <m/>
    <m/>
    <m/>
    <m/>
    <m/>
    <m/>
    <m/>
    <m/>
    <m/>
    <m/>
    <m/>
    <m/>
    <m/>
    <m/>
    <m/>
    <m/>
    <m/>
    <m/>
    <m/>
    <n v="1"/>
  </r>
  <r>
    <n v="464867406"/>
    <s v="AHMAD KHAN"/>
    <s v="ONLINE"/>
    <s v="13.04.26"/>
    <n v="4606"/>
    <m/>
    <m/>
    <m/>
    <n v="4523"/>
    <n v="4523"/>
    <x v="2"/>
    <s v="STABLE"/>
    <x v="1"/>
    <x v="1"/>
    <n v="41374"/>
    <n v="75"/>
    <n v="0"/>
    <n v="4950"/>
    <s v="-"/>
    <s v="-"/>
    <s v="-"/>
    <s v="-"/>
    <s v="STABLE"/>
    <s v="PAID"/>
    <s v="-"/>
    <s v="-"/>
    <m/>
    <m/>
    <m/>
    <m/>
    <m/>
    <m/>
    <s v="RUPEE NAGAR"/>
    <m/>
    <m/>
    <m/>
    <m/>
    <n v="41374"/>
    <n v="27"/>
    <m/>
    <s v="-"/>
    <s v="-"/>
    <n v="12"/>
    <n v="15"/>
    <n v="17"/>
    <n v="22"/>
    <n v="23"/>
    <s v="-"/>
    <s v="MH14MB9786"/>
    <s v="SUZUKI BURGMAN STREET BT BSVI"/>
    <d v="2024-12-05T00:00:00"/>
    <n v="24"/>
    <s v="11.04.26"/>
    <s v="KAILASH ATKARI"/>
    <s v="-"/>
    <m/>
    <m/>
    <m/>
    <m/>
    <m/>
    <m/>
    <m/>
    <m/>
    <m/>
    <m/>
    <m/>
    <m/>
    <m/>
    <m/>
    <m/>
    <m/>
    <m/>
    <m/>
    <m/>
    <m/>
    <m/>
    <m/>
    <m/>
    <m/>
    <m/>
    <m/>
    <m/>
    <m/>
    <m/>
    <m/>
    <m/>
    <m/>
    <m/>
    <m/>
    <m/>
    <m/>
    <n v="1"/>
    <m/>
    <m/>
    <m/>
    <m/>
    <m/>
    <m/>
    <m/>
    <m/>
    <m/>
    <m/>
    <m/>
    <m/>
    <m/>
    <m/>
    <m/>
    <m/>
    <m/>
    <m/>
    <m/>
    <m/>
    <m/>
    <m/>
    <m/>
    <m/>
    <m/>
    <m/>
    <m/>
    <m/>
    <m/>
    <m/>
    <m/>
    <m/>
    <m/>
    <m/>
    <m/>
    <m/>
    <m/>
    <m/>
    <m/>
    <m/>
    <m/>
    <m/>
    <m/>
    <m/>
    <m/>
    <m/>
    <m/>
    <m/>
    <m/>
    <m/>
    <m/>
    <m/>
    <m/>
    <m/>
    <m/>
    <m/>
    <n v="1"/>
  </r>
  <r>
    <n v="460835887"/>
    <s v="JANARDHAN PRAKASH BORAWADE"/>
    <m/>
    <m/>
    <m/>
    <m/>
    <m/>
    <m/>
    <n v="3573"/>
    <n v="13374"/>
    <x v="3"/>
    <s v="FLOW"/>
    <x v="0"/>
    <x v="13"/>
    <n v="41319"/>
    <n v="702"/>
    <n v="0"/>
    <n v="5400"/>
    <s v="-"/>
    <s v="-"/>
    <s v="-"/>
    <s v="-"/>
    <s v="FLOW"/>
    <s v="-"/>
    <s v="-"/>
    <s v="-"/>
    <m/>
    <m/>
    <m/>
    <m/>
    <m/>
    <m/>
    <s v="DUMLA"/>
    <m/>
    <m/>
    <m/>
    <n v="19476"/>
    <n v="41319"/>
    <n v="117"/>
    <m/>
    <n v="123"/>
    <s v="-"/>
    <n v="133"/>
    <n v="136"/>
    <n v="138"/>
    <n v="143"/>
    <n v="144"/>
    <s v="-"/>
    <s v="MH12WL6692"/>
    <s v="DESTINI 125 XTEC"/>
    <d v="2023-11-22T00:00:00"/>
    <n v="36"/>
    <s v="03.04.26"/>
    <s v="KAILASH ATKARI"/>
    <s v="-"/>
    <m/>
    <m/>
    <m/>
    <m/>
    <m/>
    <m/>
    <m/>
    <m/>
    <m/>
    <m/>
    <m/>
    <m/>
    <m/>
    <m/>
    <m/>
    <n v="1"/>
    <m/>
    <m/>
    <m/>
    <m/>
    <m/>
    <m/>
    <m/>
    <m/>
    <m/>
    <m/>
    <m/>
    <m/>
    <m/>
    <m/>
    <m/>
    <m/>
    <m/>
    <m/>
    <m/>
    <m/>
    <m/>
    <m/>
    <m/>
    <m/>
    <m/>
    <m/>
    <m/>
    <m/>
    <m/>
    <m/>
    <m/>
    <m/>
    <m/>
    <m/>
    <m/>
    <m/>
    <m/>
    <m/>
    <m/>
    <m/>
    <m/>
    <m/>
    <m/>
    <m/>
    <m/>
    <m/>
    <m/>
    <m/>
    <m/>
    <m/>
    <m/>
    <m/>
    <m/>
    <m/>
    <m/>
    <m/>
    <m/>
    <m/>
    <m/>
    <m/>
    <m/>
    <m/>
    <m/>
    <m/>
    <m/>
    <m/>
    <m/>
    <m/>
    <m/>
    <m/>
    <m/>
    <m/>
    <m/>
    <m/>
    <m/>
    <m/>
    <m/>
    <n v="1"/>
  </r>
  <r>
    <n v="460579934"/>
    <s v="JAGADISH DHANESHAWAR AVTI"/>
    <m/>
    <m/>
    <m/>
    <m/>
    <m/>
    <m/>
    <n v="3344"/>
    <n v="18495"/>
    <x v="1"/>
    <s v="FLOW"/>
    <x v="0"/>
    <x v="10"/>
    <n v="41227.5"/>
    <n v="1104"/>
    <n v="0"/>
    <n v="5400"/>
    <s v="-"/>
    <s v="-"/>
    <s v="-"/>
    <s v="-"/>
    <s v="FLOW"/>
    <s v="-"/>
    <s v="-"/>
    <s v="-"/>
    <m/>
    <m/>
    <m/>
    <m/>
    <m/>
    <m/>
    <s v="JUNNAR"/>
    <m/>
    <m/>
    <m/>
    <n v="24999"/>
    <n v="41227.5"/>
    <n v="178"/>
    <m/>
    <n v="184"/>
    <s v="-"/>
    <n v="194"/>
    <n v="197"/>
    <n v="199"/>
    <n v="204"/>
    <n v="205"/>
    <s v="-"/>
    <s v="MH14LF5085"/>
    <s v="SPLENDOR PLUS FI I3S DRS CAST"/>
    <d v="2023-11-10T00:00:00"/>
    <n v="36"/>
    <s v="03.04.26"/>
    <s v="KAILASH ATKARI"/>
    <s v="-"/>
    <m/>
    <m/>
    <m/>
    <m/>
    <m/>
    <m/>
    <m/>
    <m/>
    <m/>
    <n v="1"/>
    <m/>
    <m/>
    <m/>
    <m/>
    <m/>
    <m/>
    <m/>
    <m/>
    <m/>
    <m/>
    <m/>
    <m/>
    <m/>
    <m/>
    <m/>
    <m/>
    <m/>
    <m/>
    <m/>
    <m/>
    <m/>
    <m/>
    <m/>
    <m/>
    <m/>
    <m/>
    <m/>
    <m/>
    <m/>
    <m/>
    <m/>
    <m/>
    <m/>
    <m/>
    <m/>
    <m/>
    <m/>
    <m/>
    <m/>
    <m/>
    <m/>
    <m/>
    <m/>
    <m/>
    <m/>
    <m/>
    <m/>
    <m/>
    <m/>
    <m/>
    <m/>
    <m/>
    <m/>
    <m/>
    <m/>
    <m/>
    <m/>
    <m/>
    <m/>
    <m/>
    <m/>
    <m/>
    <m/>
    <m/>
    <m/>
    <m/>
    <m/>
    <m/>
    <m/>
    <m/>
    <m/>
    <m/>
    <m/>
    <m/>
    <m/>
    <m/>
    <m/>
    <m/>
    <m/>
    <m/>
    <m/>
    <m/>
    <m/>
    <n v="1"/>
  </r>
  <r>
    <n v="462702660"/>
    <s v="SHAMRAO BHIKAJI ZENDE"/>
    <s v="ONLINE"/>
    <s v="30.04.26"/>
    <n v="3256"/>
    <n v="30"/>
    <m/>
    <m/>
    <n v="3151"/>
    <n v="3029"/>
    <x v="2"/>
    <s v="STABLE"/>
    <x v="1"/>
    <x v="13"/>
    <n v="40986"/>
    <n v="97"/>
    <n v="0"/>
    <n v="0"/>
    <s v="-"/>
    <s v="-"/>
    <s v="-"/>
    <s v="-"/>
    <s v="STABLE"/>
    <s v="PAID"/>
    <s v="-"/>
    <s v="-"/>
    <m/>
    <m/>
    <m/>
    <m/>
    <m/>
    <m/>
    <s v="AMBALE"/>
    <m/>
    <m/>
    <m/>
    <n v="3126"/>
    <n v="40986"/>
    <n v="27"/>
    <m/>
    <n v="33"/>
    <s v="-"/>
    <n v="43"/>
    <n v="46"/>
    <n v="48"/>
    <n v="53"/>
    <n v="54"/>
    <s v="-"/>
    <s v="MH12XL2984"/>
    <s v="SPLENDOR PLUS I3S XTEC"/>
    <d v="2024-04-26T00:00:00"/>
    <n v="36"/>
    <s v="03.04.26"/>
    <s v="KAILASH ATKARI"/>
    <s v="-"/>
    <m/>
    <m/>
    <m/>
    <m/>
    <m/>
    <m/>
    <m/>
    <m/>
    <m/>
    <m/>
    <m/>
    <m/>
    <m/>
    <m/>
    <m/>
    <n v="1"/>
    <m/>
    <m/>
    <m/>
    <m/>
    <m/>
    <m/>
    <m/>
    <m/>
    <m/>
    <m/>
    <m/>
    <m/>
    <m/>
    <m/>
    <m/>
    <m/>
    <m/>
    <m/>
    <m/>
    <m/>
    <m/>
    <m/>
    <m/>
    <m/>
    <m/>
    <m/>
    <m/>
    <m/>
    <m/>
    <m/>
    <m/>
    <m/>
    <m/>
    <m/>
    <m/>
    <m/>
    <m/>
    <m/>
    <m/>
    <m/>
    <m/>
    <m/>
    <m/>
    <m/>
    <m/>
    <m/>
    <m/>
    <m/>
    <m/>
    <m/>
    <m/>
    <m/>
    <m/>
    <m/>
    <m/>
    <m/>
    <n v="1"/>
    <m/>
    <m/>
    <m/>
    <m/>
    <m/>
    <m/>
    <m/>
    <m/>
    <m/>
    <m/>
    <m/>
    <m/>
    <m/>
    <m/>
    <m/>
    <m/>
    <m/>
    <m/>
    <m/>
    <m/>
    <n v="2"/>
  </r>
  <r>
    <n v="460389870"/>
    <s v="KARAN MANOJ WAYAL"/>
    <s v="ONLINE"/>
    <s v="19.04.26"/>
    <n v="5274"/>
    <m/>
    <m/>
    <m/>
    <n v="5071"/>
    <n v="2696"/>
    <x v="2"/>
    <s v="STABLE"/>
    <x v="1"/>
    <x v="2"/>
    <n v="40930"/>
    <n v="42"/>
    <n v="0"/>
    <n v="5361"/>
    <s v="-"/>
    <s v="-"/>
    <s v="-"/>
    <s v="-"/>
    <s v="STABLE"/>
    <s v="PAID"/>
    <s v="-"/>
    <s v="-"/>
    <m/>
    <m/>
    <m/>
    <m/>
    <m/>
    <m/>
    <s v="KATRAJ"/>
    <m/>
    <m/>
    <m/>
    <m/>
    <n v="40930"/>
    <n v="27"/>
    <m/>
    <s v="-"/>
    <s v="-"/>
    <n v="43"/>
    <n v="15"/>
    <n v="17"/>
    <n v="22"/>
    <n v="23"/>
    <s v="-"/>
    <s v="MH42BL3810"/>
    <s v="APACHE RTR 200 4V BSVI 2CH ABS"/>
    <d v="2023-10-30T00:00:00"/>
    <n v="36"/>
    <s v="11.04.26"/>
    <s v="VIJAY NIKAM"/>
    <s v="-"/>
    <m/>
    <m/>
    <m/>
    <m/>
    <m/>
    <m/>
    <m/>
    <m/>
    <m/>
    <m/>
    <m/>
    <m/>
    <m/>
    <m/>
    <m/>
    <m/>
    <m/>
    <m/>
    <m/>
    <m/>
    <m/>
    <m/>
    <m/>
    <m/>
    <m/>
    <m/>
    <m/>
    <m/>
    <m/>
    <m/>
    <m/>
    <m/>
    <m/>
    <m/>
    <m/>
    <m/>
    <m/>
    <m/>
    <m/>
    <m/>
    <m/>
    <m/>
    <m/>
    <m/>
    <m/>
    <m/>
    <m/>
    <m/>
    <m/>
    <m/>
    <m/>
    <m/>
    <m/>
    <m/>
    <m/>
    <m/>
    <m/>
    <n v="1"/>
    <m/>
    <m/>
    <m/>
    <m/>
    <m/>
    <m/>
    <m/>
    <m/>
    <m/>
    <m/>
    <m/>
    <m/>
    <m/>
    <m/>
    <m/>
    <m/>
    <m/>
    <m/>
    <m/>
    <m/>
    <m/>
    <m/>
    <m/>
    <m/>
    <m/>
    <m/>
    <m/>
    <m/>
    <m/>
    <m/>
    <m/>
    <m/>
    <m/>
    <m/>
    <m/>
    <n v="1"/>
  </r>
  <r>
    <n v="462454404"/>
    <s v="GANESH RAMDAS GARADE"/>
    <s v="ONLINE"/>
    <s v="30.04.26"/>
    <n v="3529"/>
    <m/>
    <m/>
    <m/>
    <n v="3526"/>
    <n v="0"/>
    <x v="0"/>
    <s v="STABLE"/>
    <x v="1"/>
    <x v="12"/>
    <n v="40904"/>
    <n v="7"/>
    <n v="0"/>
    <n v="808"/>
    <s v="-"/>
    <s v="-"/>
    <s v="-"/>
    <s v="-"/>
    <s v="STABLE"/>
    <s v="PAID"/>
    <s v="-"/>
    <s v="-"/>
    <m/>
    <m/>
    <m/>
    <m/>
    <m/>
    <m/>
    <m/>
    <m/>
    <m/>
    <m/>
    <n v="0"/>
    <n v="40904"/>
    <n v="1"/>
    <m/>
    <m/>
    <m/>
    <m/>
    <e v="#N/A"/>
    <e v="#N/A"/>
    <e v="#N/A"/>
    <e v="#N/A"/>
    <s v="-"/>
    <s v="MH14LM4874"/>
    <n v="89050"/>
    <d v="2024-04-04T00:00:00"/>
    <n v="36"/>
    <s v="17.04.26"/>
    <m/>
    <s v="-"/>
    <m/>
    <m/>
    <m/>
    <m/>
    <m/>
    <m/>
    <m/>
    <m/>
    <m/>
    <m/>
    <m/>
    <m/>
    <m/>
    <m/>
    <m/>
    <m/>
    <m/>
    <m/>
    <m/>
    <m/>
    <m/>
    <m/>
    <m/>
    <m/>
    <m/>
    <m/>
    <m/>
    <m/>
    <m/>
    <m/>
    <m/>
    <m/>
    <m/>
    <m/>
    <m/>
    <m/>
    <m/>
    <m/>
    <m/>
    <m/>
    <m/>
    <m/>
    <m/>
    <m/>
    <m/>
    <m/>
    <m/>
    <m/>
    <m/>
    <m/>
    <m/>
    <m/>
    <m/>
    <m/>
    <m/>
    <m/>
    <m/>
    <m/>
    <m/>
    <m/>
    <m/>
    <m/>
    <m/>
    <n v="1"/>
    <m/>
    <m/>
    <m/>
    <m/>
    <m/>
    <m/>
    <m/>
    <m/>
    <m/>
    <m/>
    <m/>
    <m/>
    <m/>
    <m/>
    <m/>
    <m/>
    <m/>
    <m/>
    <m/>
    <m/>
    <m/>
    <m/>
    <m/>
    <m/>
    <m/>
    <m/>
    <m/>
    <m/>
    <m/>
    <n v="1"/>
  </r>
  <r>
    <n v="461375051"/>
    <s v="REKHA MAROTI KALE"/>
    <s v="ONLINE"/>
    <s v="01.04.26"/>
    <n v="70"/>
    <m/>
    <m/>
    <m/>
    <n v="3776"/>
    <n v="7552"/>
    <x v="5"/>
    <s v="STABLE"/>
    <x v="1"/>
    <x v="11"/>
    <n v="40821"/>
    <n v="315.02999999999997"/>
    <n v="0"/>
    <n v="2700"/>
    <s v="-"/>
    <s v="-"/>
    <s v="-"/>
    <s v="-"/>
    <s v="STABLE"/>
    <s v="PAID"/>
    <s v="-"/>
    <s v="-"/>
    <m/>
    <m/>
    <m/>
    <m/>
    <m/>
    <m/>
    <s v="SAVARDHARI"/>
    <m/>
    <m/>
    <m/>
    <n v="10567.03"/>
    <n v="40821"/>
    <n v="86"/>
    <m/>
    <n v="61"/>
    <s v="-"/>
    <n v="71"/>
    <n v="74"/>
    <n v="76"/>
    <n v="81"/>
    <n v="82"/>
    <s v="-"/>
    <s v="MH22BD0801"/>
    <s v="HONDA SHINE CELEBRATION ED DRUM"/>
    <d v="2024-01-04T00:00:00"/>
    <n v="36"/>
    <s v="03.04.26"/>
    <s v="KAILASH ATKARI"/>
    <s v="-"/>
    <m/>
    <m/>
    <m/>
    <m/>
    <m/>
    <m/>
    <m/>
    <m/>
    <m/>
    <m/>
    <m/>
    <m/>
    <m/>
    <m/>
    <m/>
    <m/>
    <m/>
    <m/>
    <n v="1"/>
    <m/>
    <m/>
    <m/>
    <m/>
    <m/>
    <m/>
    <m/>
    <m/>
    <m/>
    <m/>
    <m/>
    <m/>
    <m/>
    <m/>
    <m/>
    <m/>
    <m/>
    <m/>
    <m/>
    <m/>
    <m/>
    <m/>
    <m/>
    <m/>
    <m/>
    <m/>
    <m/>
    <m/>
    <m/>
    <m/>
    <m/>
    <m/>
    <m/>
    <m/>
    <m/>
    <m/>
    <m/>
    <m/>
    <m/>
    <m/>
    <m/>
    <m/>
    <m/>
    <m/>
    <m/>
    <m/>
    <m/>
    <m/>
    <m/>
    <m/>
    <m/>
    <m/>
    <m/>
    <m/>
    <m/>
    <m/>
    <m/>
    <m/>
    <m/>
    <m/>
    <m/>
    <m/>
    <m/>
    <m/>
    <m/>
    <m/>
    <m/>
    <m/>
    <m/>
    <m/>
    <m/>
    <m/>
    <m/>
    <m/>
    <n v="1"/>
  </r>
  <r>
    <n v="460997186"/>
    <s v="PRITESH BABAN KHOMANE"/>
    <m/>
    <m/>
    <m/>
    <m/>
    <m/>
    <m/>
    <n v="3262"/>
    <n v="16308"/>
    <x v="6"/>
    <s v="FLOW"/>
    <x v="0"/>
    <x v="16"/>
    <n v="40791"/>
    <n v="503"/>
    <n v="0"/>
    <n v="2700"/>
    <s v="-"/>
    <s v="-"/>
    <s v="-"/>
    <s v="-"/>
    <s v="FLOW"/>
    <s v="-"/>
    <s v="-"/>
    <s v="-"/>
    <m/>
    <m/>
    <m/>
    <m/>
    <m/>
    <m/>
    <s v="PIMPLE NILAKH"/>
    <m/>
    <m/>
    <m/>
    <n v="19511"/>
    <n v="40791"/>
    <n v="147"/>
    <m/>
    <n v="153"/>
    <s v="-"/>
    <n v="163"/>
    <n v="166"/>
    <n v="168"/>
    <n v="173"/>
    <n v="174"/>
    <s v="-"/>
    <s v="MH14LF8270"/>
    <s v="HONDA ACTIVA DLX"/>
    <d v="2023-12-05T00:00:00"/>
    <n v="36"/>
    <s v="03.04.26"/>
    <s v="KAILASH ATKARI"/>
    <s v="-"/>
    <m/>
    <m/>
    <m/>
    <m/>
    <m/>
    <m/>
    <m/>
    <m/>
    <m/>
    <n v="1"/>
    <m/>
    <m/>
    <m/>
    <m/>
    <m/>
    <m/>
    <m/>
    <m/>
    <m/>
    <m/>
    <m/>
    <m/>
    <m/>
    <m/>
    <m/>
    <m/>
    <m/>
    <m/>
    <m/>
    <m/>
    <m/>
    <m/>
    <m/>
    <m/>
    <m/>
    <m/>
    <m/>
    <m/>
    <m/>
    <m/>
    <m/>
    <m/>
    <m/>
    <m/>
    <m/>
    <m/>
    <m/>
    <m/>
    <m/>
    <m/>
    <m/>
    <m/>
    <m/>
    <m/>
    <m/>
    <m/>
    <m/>
    <m/>
    <m/>
    <m/>
    <m/>
    <m/>
    <m/>
    <m/>
    <m/>
    <m/>
    <m/>
    <m/>
    <m/>
    <m/>
    <m/>
    <m/>
    <m/>
    <m/>
    <m/>
    <m/>
    <m/>
    <m/>
    <m/>
    <m/>
    <m/>
    <m/>
    <m/>
    <m/>
    <m/>
    <m/>
    <m/>
    <m/>
    <m/>
    <m/>
    <m/>
    <m/>
    <m/>
    <n v="1"/>
  </r>
  <r>
    <n v="464446213"/>
    <s v="GANESH DATTATRAY LOKHANDE"/>
    <m/>
    <m/>
    <m/>
    <m/>
    <m/>
    <s v="BANK STABEL 17"/>
    <n v="4839"/>
    <n v="4839"/>
    <x v="2"/>
    <s v="STABLE"/>
    <x v="1"/>
    <x v="3"/>
    <n v="40536"/>
    <n v="51"/>
    <n v="0"/>
    <n v="3142.96"/>
    <s v="-"/>
    <s v="-"/>
    <s v="-"/>
    <s v="-"/>
    <s v="STABLE"/>
    <s v="PAID"/>
    <s v="-"/>
    <s v="-"/>
    <m/>
    <m/>
    <m/>
    <m/>
    <m/>
    <m/>
    <s v="PARGAON"/>
    <m/>
    <m/>
    <m/>
    <n v="8032.96"/>
    <n v="40536"/>
    <n v="27"/>
    <m/>
    <n v="33"/>
    <s v="-"/>
    <n v="12"/>
    <n v="15"/>
    <n v="17"/>
    <n v="22"/>
    <n v="23"/>
    <s v="-"/>
    <s v="MH14MA4154"/>
    <s v="HONDA UNICORN 160 BSVI"/>
    <d v="2024-10-25T00:00:00"/>
    <n v="24"/>
    <s v="03.04.26"/>
    <s v="VIJAY NIKAM"/>
    <s v="-"/>
    <m/>
    <m/>
    <m/>
    <m/>
    <m/>
    <m/>
    <m/>
    <m/>
    <m/>
    <m/>
    <m/>
    <m/>
    <m/>
    <m/>
    <m/>
    <m/>
    <m/>
    <m/>
    <m/>
    <m/>
    <m/>
    <n v="1"/>
    <m/>
    <m/>
    <m/>
    <m/>
    <m/>
    <m/>
    <m/>
    <m/>
    <m/>
    <m/>
    <m/>
    <m/>
    <m/>
    <m/>
    <m/>
    <m/>
    <m/>
    <m/>
    <m/>
    <m/>
    <m/>
    <m/>
    <m/>
    <m/>
    <m/>
    <m/>
    <m/>
    <m/>
    <m/>
    <m/>
    <m/>
    <m/>
    <m/>
    <m/>
    <m/>
    <m/>
    <m/>
    <m/>
    <m/>
    <m/>
    <m/>
    <m/>
    <m/>
    <m/>
    <m/>
    <m/>
    <m/>
    <m/>
    <m/>
    <m/>
    <m/>
    <m/>
    <m/>
    <m/>
    <m/>
    <m/>
    <m/>
    <m/>
    <m/>
    <m/>
    <m/>
    <m/>
    <m/>
    <m/>
    <m/>
    <m/>
    <m/>
    <m/>
    <m/>
    <m/>
    <m/>
    <n v="1"/>
  </r>
  <r>
    <n v="456675556"/>
    <s v="RAVINDRA KISAN TEMGIRE"/>
    <s v="ONLINE"/>
    <s v="26.04.26"/>
    <n v="3700"/>
    <m/>
    <m/>
    <m/>
    <n v="3667"/>
    <n v="3509"/>
    <x v="2"/>
    <s v="STABLE"/>
    <x v="1"/>
    <x v="0"/>
    <n v="40260"/>
    <n v="85"/>
    <n v="0"/>
    <n v="5400"/>
    <s v="-"/>
    <s v="-"/>
    <s v="-"/>
    <s v="-"/>
    <s v="STABLE"/>
    <s v="PAID"/>
    <s v="-"/>
    <s v="-"/>
    <m/>
    <m/>
    <m/>
    <m/>
    <m/>
    <m/>
    <s v="LONAVALA"/>
    <m/>
    <m/>
    <m/>
    <n v="8994"/>
    <n v="40260"/>
    <n v="27"/>
    <m/>
    <n v="33"/>
    <s v="-"/>
    <n v="43"/>
    <n v="46"/>
    <n v="48"/>
    <n v="22"/>
    <n v="23"/>
    <s v="-"/>
    <s v="MH14KP7672"/>
    <s v="HONDA UNICORN 160 BS6"/>
    <d v="2023-02-04T00:00:00"/>
    <n v="48"/>
    <s v="03.04.26"/>
    <s v="VIJAY NIKAM"/>
    <s v="-"/>
    <m/>
    <m/>
    <m/>
    <m/>
    <m/>
    <m/>
    <m/>
    <m/>
    <m/>
    <m/>
    <m/>
    <m/>
    <m/>
    <m/>
    <m/>
    <m/>
    <m/>
    <m/>
    <n v="1"/>
    <m/>
    <m/>
    <m/>
    <m/>
    <m/>
    <m/>
    <m/>
    <m/>
    <m/>
    <m/>
    <m/>
    <m/>
    <m/>
    <m/>
    <m/>
    <m/>
    <m/>
    <m/>
    <m/>
    <m/>
    <m/>
    <m/>
    <m/>
    <m/>
    <m/>
    <m/>
    <m/>
    <m/>
    <m/>
    <m/>
    <m/>
    <m/>
    <m/>
    <m/>
    <m/>
    <m/>
    <m/>
    <m/>
    <m/>
    <m/>
    <m/>
    <m/>
    <m/>
    <m/>
    <m/>
    <m/>
    <m/>
    <m/>
    <m/>
    <m/>
    <n v="1"/>
    <m/>
    <m/>
    <m/>
    <m/>
    <m/>
    <n v="1"/>
    <m/>
    <m/>
    <m/>
    <m/>
    <m/>
    <m/>
    <m/>
    <m/>
    <m/>
    <m/>
    <m/>
    <m/>
    <m/>
    <m/>
    <m/>
    <m/>
    <m/>
    <n v="3"/>
  </r>
  <r>
    <n v="460406801"/>
    <s v="VARSHA SUBHASH LONKE"/>
    <s v="COLLECT"/>
    <s v="13.04.26"/>
    <n v="4900"/>
    <m/>
    <m/>
    <m/>
    <n v="4791"/>
    <n v="4492"/>
    <x v="2"/>
    <s v="STABLE"/>
    <x v="1"/>
    <x v="9"/>
    <n v="40214"/>
    <n v="96"/>
    <n v="0"/>
    <n v="5400"/>
    <s v="-"/>
    <s v="-"/>
    <s v="-"/>
    <s v="-"/>
    <s v="STABLE"/>
    <s v="PAID"/>
    <s v="-"/>
    <s v="-"/>
    <m/>
    <m/>
    <m/>
    <m/>
    <m/>
    <m/>
    <s v="INDRA NAGAR"/>
    <m/>
    <m/>
    <m/>
    <n v="9988"/>
    <n v="40214"/>
    <n v="27"/>
    <m/>
    <n v="33"/>
    <s v="-"/>
    <n v="12"/>
    <n v="15"/>
    <n v="17"/>
    <n v="22"/>
    <n v="23"/>
    <s v="-"/>
    <s v="MH12XC5352"/>
    <s v="PIAGGIO VESPA SXL 125 CBS"/>
    <d v="2023-10-31T00:00:00"/>
    <n v="36"/>
    <s v="03.04.26"/>
    <s v="VIJAY NIKAM"/>
    <s v="-"/>
    <m/>
    <m/>
    <m/>
    <m/>
    <m/>
    <m/>
    <m/>
    <m/>
    <m/>
    <m/>
    <m/>
    <m/>
    <m/>
    <m/>
    <m/>
    <n v="1"/>
    <m/>
    <m/>
    <m/>
    <m/>
    <m/>
    <m/>
    <m/>
    <m/>
    <m/>
    <m/>
    <m/>
    <m/>
    <m/>
    <m/>
    <m/>
    <m/>
    <m/>
    <m/>
    <m/>
    <m/>
    <n v="2"/>
    <m/>
    <m/>
    <m/>
    <m/>
    <m/>
    <m/>
    <m/>
    <m/>
    <m/>
    <m/>
    <m/>
    <m/>
    <m/>
    <m/>
    <m/>
    <m/>
    <m/>
    <m/>
    <m/>
    <m/>
    <m/>
    <m/>
    <m/>
    <m/>
    <m/>
    <m/>
    <m/>
    <m/>
    <m/>
    <m/>
    <m/>
    <m/>
    <m/>
    <m/>
    <m/>
    <m/>
    <m/>
    <m/>
    <m/>
    <m/>
    <m/>
    <m/>
    <m/>
    <m/>
    <m/>
    <m/>
    <m/>
    <m/>
    <m/>
    <m/>
    <m/>
    <m/>
    <m/>
    <m/>
    <m/>
    <m/>
    <n v="3"/>
  </r>
  <r>
    <n v="465982011"/>
    <s v="BHARATI SURESH KHARAT"/>
    <m/>
    <m/>
    <m/>
    <m/>
    <m/>
    <m/>
    <n v="3297"/>
    <n v="19782"/>
    <x v="1"/>
    <s v="FLOW"/>
    <x v="0"/>
    <x v="9"/>
    <n v="40028"/>
    <n v="969"/>
    <n v="0"/>
    <n v="2700"/>
    <s v="-"/>
    <s v="-"/>
    <s v="-"/>
    <s v="-"/>
    <s v="FLOW"/>
    <s v="-"/>
    <s v="-"/>
    <s v="-"/>
    <m/>
    <m/>
    <m/>
    <m/>
    <m/>
    <m/>
    <s v="VIMAN NAGAR"/>
    <m/>
    <m/>
    <m/>
    <n v="23451"/>
    <n v="40028"/>
    <n v="177"/>
    <m/>
    <n v="183"/>
    <s v="-"/>
    <n v="193"/>
    <n v="196"/>
    <n v="198"/>
    <n v="203"/>
    <n v="204"/>
    <s v="-"/>
    <s v="MH12WQ4490"/>
    <s v="HONDA ACTIVA 6G DLX BS VI"/>
    <d v="2025-04-24T00:00:00"/>
    <n v="18"/>
    <s v="03.04.26"/>
    <s v="VIJAY NIKAM"/>
    <s v="-"/>
    <m/>
    <m/>
    <m/>
    <m/>
    <m/>
    <m/>
    <m/>
    <m/>
    <m/>
    <m/>
    <m/>
    <m/>
    <m/>
    <m/>
    <m/>
    <m/>
    <m/>
    <m/>
    <m/>
    <m/>
    <m/>
    <m/>
    <m/>
    <m/>
    <m/>
    <m/>
    <m/>
    <m/>
    <m/>
    <m/>
    <m/>
    <m/>
    <m/>
    <m/>
    <m/>
    <m/>
    <m/>
    <m/>
    <m/>
    <n v="1"/>
    <m/>
    <m/>
    <m/>
    <m/>
    <m/>
    <m/>
    <m/>
    <m/>
    <m/>
    <m/>
    <m/>
    <m/>
    <m/>
    <m/>
    <m/>
    <m/>
    <m/>
    <m/>
    <m/>
    <m/>
    <m/>
    <m/>
    <m/>
    <m/>
    <m/>
    <m/>
    <m/>
    <m/>
    <m/>
    <m/>
    <m/>
    <m/>
    <m/>
    <m/>
    <m/>
    <m/>
    <m/>
    <m/>
    <m/>
    <m/>
    <m/>
    <m/>
    <m/>
    <m/>
    <m/>
    <m/>
    <m/>
    <m/>
    <m/>
    <m/>
    <m/>
    <m/>
    <m/>
    <n v="1"/>
  </r>
  <r>
    <n v="458417053"/>
    <s v="PRASHANT GHONGANE"/>
    <m/>
    <m/>
    <m/>
    <m/>
    <m/>
    <m/>
    <n v="2686"/>
    <n v="5316.09"/>
    <x v="4"/>
    <s v="FLOW"/>
    <x v="0"/>
    <x v="4"/>
    <n v="39552"/>
    <n v="210"/>
    <n v="0"/>
    <n v="5400"/>
    <s v="-"/>
    <s v="-"/>
    <s v="-"/>
    <s v="-"/>
    <s v="STABLE"/>
    <s v="-"/>
    <s v="-"/>
    <s v="-"/>
    <m/>
    <m/>
    <m/>
    <m/>
    <m/>
    <m/>
    <s v="ALANDI DEVACHI "/>
    <m/>
    <m/>
    <m/>
    <n v="10926.09"/>
    <n v="39552"/>
    <n v="55"/>
    <m/>
    <n v="61"/>
    <s v="-"/>
    <n v="71"/>
    <n v="74"/>
    <n v="76"/>
    <n v="81"/>
    <n v="82"/>
    <s v="-"/>
    <s v="MH14KX3901"/>
    <s v="SPLENDOR PLUS BS6 I3S DRS CAST FI"/>
    <d v="2023-06-05T00:00:00"/>
    <n v="48"/>
    <s v="03.04.26"/>
    <s v="VIJAY NIKAM"/>
    <s v="-"/>
    <m/>
    <m/>
    <m/>
    <m/>
    <m/>
    <m/>
    <n v="1"/>
    <m/>
    <m/>
    <m/>
    <m/>
    <m/>
    <m/>
    <m/>
    <m/>
    <m/>
    <m/>
    <m/>
    <m/>
    <m/>
    <m/>
    <m/>
    <m/>
    <m/>
    <m/>
    <m/>
    <m/>
    <m/>
    <m/>
    <m/>
    <m/>
    <m/>
    <m/>
    <m/>
    <m/>
    <m/>
    <n v="1"/>
    <m/>
    <m/>
    <m/>
    <m/>
    <m/>
    <m/>
    <m/>
    <m/>
    <m/>
    <m/>
    <m/>
    <m/>
    <m/>
    <m/>
    <m/>
    <m/>
    <m/>
    <m/>
    <m/>
    <m/>
    <m/>
    <m/>
    <m/>
    <m/>
    <m/>
    <m/>
    <m/>
    <m/>
    <m/>
    <m/>
    <m/>
    <m/>
    <m/>
    <m/>
    <m/>
    <m/>
    <m/>
    <m/>
    <m/>
    <m/>
    <m/>
    <m/>
    <m/>
    <m/>
    <m/>
    <m/>
    <m/>
    <m/>
    <m/>
    <m/>
    <m/>
    <m/>
    <m/>
    <m/>
    <m/>
    <m/>
    <n v="2"/>
  </r>
  <r>
    <n v="460472259"/>
    <s v="FARHIN RAJJAK TAMBOLI"/>
    <s v="ONLINE"/>
    <s v="04.03.26"/>
    <n v="150"/>
    <m/>
    <m/>
    <m/>
    <n v="4266"/>
    <n v="8532"/>
    <x v="5"/>
    <s v="STABLE"/>
    <x v="1"/>
    <x v="9"/>
    <n v="39082"/>
    <n v="417"/>
    <n v="0"/>
    <n v="0"/>
    <s v="-"/>
    <s v="-"/>
    <s v="-"/>
    <s v="-"/>
    <s v="STABLE"/>
    <s v="PAID"/>
    <s v="-"/>
    <s v="-"/>
    <m/>
    <m/>
    <m/>
    <m/>
    <m/>
    <m/>
    <s v="YERWADA"/>
    <m/>
    <m/>
    <m/>
    <n v="8949"/>
    <n v="39082"/>
    <n v="86"/>
    <m/>
    <n v="61"/>
    <s v="-"/>
    <n v="71"/>
    <n v="74"/>
    <n v="76"/>
    <n v="81"/>
    <n v="82"/>
    <s v="-"/>
    <s v="MH12WB5216"/>
    <s v="AMPERE MAGNUS EX"/>
    <d v="2023-11-04T00:00:00"/>
    <n v="36"/>
    <s v="03.04.26"/>
    <s v="VIJAY NIKAM"/>
    <s v="-"/>
    <m/>
    <m/>
    <m/>
    <m/>
    <m/>
    <m/>
    <m/>
    <m/>
    <m/>
    <n v="2"/>
    <m/>
    <m/>
    <m/>
    <m/>
    <m/>
    <m/>
    <m/>
    <m/>
    <m/>
    <m/>
    <m/>
    <m/>
    <m/>
    <m/>
    <m/>
    <m/>
    <m/>
    <m/>
    <m/>
    <m/>
    <m/>
    <m/>
    <m/>
    <m/>
    <m/>
    <m/>
    <m/>
    <m/>
    <m/>
    <m/>
    <m/>
    <m/>
    <m/>
    <m/>
    <m/>
    <m/>
    <m/>
    <m/>
    <m/>
    <m/>
    <m/>
    <m/>
    <m/>
    <m/>
    <m/>
    <m/>
    <m/>
    <m/>
    <m/>
    <m/>
    <m/>
    <m/>
    <m/>
    <m/>
    <m/>
    <m/>
    <m/>
    <m/>
    <m/>
    <m/>
    <m/>
    <m/>
    <m/>
    <m/>
    <m/>
    <m/>
    <m/>
    <m/>
    <m/>
    <m/>
    <m/>
    <m/>
    <m/>
    <m/>
    <m/>
    <m/>
    <m/>
    <m/>
    <m/>
    <m/>
    <m/>
    <m/>
    <m/>
    <n v="2"/>
  </r>
  <r>
    <n v="462178358"/>
    <s v="POOJA SANDEEP KHADSE"/>
    <s v="BRANCH"/>
    <s v="13.04.26"/>
    <n v="7000"/>
    <m/>
    <m/>
    <m/>
    <n v="3410"/>
    <n v="3373"/>
    <x v="2"/>
    <s v="RB"/>
    <x v="1"/>
    <x v="16"/>
    <n v="39068"/>
    <n v="63"/>
    <n v="0"/>
    <n v="3431"/>
    <s v="-"/>
    <s v="-"/>
    <s v="-"/>
    <s v="-"/>
    <s v="RB"/>
    <s v="PAID"/>
    <s v="-"/>
    <s v="-"/>
    <m/>
    <m/>
    <m/>
    <m/>
    <m/>
    <m/>
    <s v="PIMPLE GURAV"/>
    <m/>
    <m/>
    <m/>
    <m/>
    <n v="39068"/>
    <n v="27"/>
    <m/>
    <s v="-"/>
    <s v="-"/>
    <e v="#N/A"/>
    <e v="#N/A"/>
    <e v="#N/A"/>
    <e v="#N/A"/>
    <e v="#N/A"/>
    <s v="-"/>
    <s v="MH14LK5867"/>
    <s v="SPLENDOR PLUS XTEC I3S DRSC FI"/>
    <d v="2024-03-11T00:00:00"/>
    <n v="36"/>
    <s v="11.04.26"/>
    <s v="KAILASH ATKARI"/>
    <s v="-"/>
    <m/>
    <m/>
    <m/>
    <m/>
    <m/>
    <m/>
    <m/>
    <m/>
    <m/>
    <m/>
    <m/>
    <m/>
    <m/>
    <m/>
    <m/>
    <m/>
    <m/>
    <m/>
    <m/>
    <m/>
    <m/>
    <m/>
    <m/>
    <m/>
    <m/>
    <m/>
    <m/>
    <m/>
    <m/>
    <m/>
    <m/>
    <m/>
    <m/>
    <m/>
    <m/>
    <m/>
    <n v="1"/>
    <m/>
    <m/>
    <m/>
    <m/>
    <m/>
    <m/>
    <m/>
    <m/>
    <m/>
    <m/>
    <m/>
    <m/>
    <m/>
    <m/>
    <m/>
    <m/>
    <m/>
    <m/>
    <m/>
    <m/>
    <m/>
    <m/>
    <m/>
    <m/>
    <m/>
    <m/>
    <m/>
    <m/>
    <m/>
    <m/>
    <m/>
    <m/>
    <m/>
    <m/>
    <m/>
    <m/>
    <m/>
    <m/>
    <m/>
    <m/>
    <m/>
    <m/>
    <m/>
    <m/>
    <m/>
    <m/>
    <m/>
    <m/>
    <m/>
    <m/>
    <m/>
    <m/>
    <m/>
    <m/>
    <m/>
    <m/>
    <n v="1"/>
  </r>
  <r>
    <n v="463557885"/>
    <s v="ARUN TRIMBAK MANE"/>
    <m/>
    <m/>
    <m/>
    <m/>
    <m/>
    <s v="BANK STABLE 28"/>
    <n v="6822"/>
    <n v="6822"/>
    <x v="2"/>
    <s v="RB"/>
    <x v="1"/>
    <x v="10"/>
    <n v="38891"/>
    <n v="3"/>
    <n v="0"/>
    <n v="746"/>
    <s v="-"/>
    <s v="-"/>
    <s v="-"/>
    <s v="-"/>
    <s v="FLOW"/>
    <s v="PAID"/>
    <s v="-"/>
    <s v="-"/>
    <m/>
    <m/>
    <m/>
    <m/>
    <m/>
    <m/>
    <s v="JUNNAR"/>
    <m/>
    <m/>
    <m/>
    <m/>
    <n v="38891"/>
    <n v="27"/>
    <m/>
    <s v="-"/>
    <s v="-"/>
    <n v="43"/>
    <n v="46"/>
    <n v="48"/>
    <e v="#N/A"/>
    <e v="#N/A"/>
    <s v="-"/>
    <s v="MH14LT1276"/>
    <s v="HONDA UNICORN 160 BSVI"/>
    <d v="2024-07-23T00:00:00"/>
    <n v="24"/>
    <s v="11.04.26"/>
    <s v="KAILASH ATKARI"/>
    <s v="-"/>
    <m/>
    <m/>
    <m/>
    <m/>
    <m/>
    <m/>
    <m/>
    <m/>
    <m/>
    <m/>
    <m/>
    <m/>
    <m/>
    <m/>
    <m/>
    <m/>
    <m/>
    <m/>
    <m/>
    <m/>
    <m/>
    <m/>
    <m/>
    <m/>
    <m/>
    <m/>
    <m/>
    <m/>
    <m/>
    <m/>
    <m/>
    <m/>
    <m/>
    <m/>
    <m/>
    <m/>
    <n v="1"/>
    <m/>
    <m/>
    <m/>
    <m/>
    <m/>
    <m/>
    <m/>
    <m/>
    <m/>
    <m/>
    <m/>
    <m/>
    <m/>
    <m/>
    <m/>
    <m/>
    <m/>
    <m/>
    <m/>
    <m/>
    <m/>
    <m/>
    <m/>
    <m/>
    <m/>
    <m/>
    <m/>
    <m/>
    <m/>
    <m/>
    <m/>
    <m/>
    <m/>
    <m/>
    <m/>
    <m/>
    <m/>
    <m/>
    <m/>
    <m/>
    <m/>
    <m/>
    <m/>
    <m/>
    <m/>
    <m/>
    <m/>
    <m/>
    <m/>
    <m/>
    <m/>
    <m/>
    <m/>
    <m/>
    <m/>
    <m/>
    <n v="1"/>
  </r>
  <r>
    <n v="464352072"/>
    <s v="PRANALI DILIP HATALE"/>
    <m/>
    <m/>
    <m/>
    <m/>
    <m/>
    <m/>
    <n v="4736"/>
    <n v="9182"/>
    <x v="4"/>
    <s v="FLOW"/>
    <x v="0"/>
    <x v="11"/>
    <n v="38732"/>
    <n v="274"/>
    <n v="0"/>
    <n v="3591"/>
    <s v="-"/>
    <s v="-"/>
    <s v="-"/>
    <s v="-"/>
    <s v="FLOW"/>
    <s v="-"/>
    <s v="-"/>
    <s v="-"/>
    <m/>
    <m/>
    <m/>
    <m/>
    <m/>
    <m/>
    <s v="KALUS"/>
    <m/>
    <m/>
    <m/>
    <m/>
    <n v="38732"/>
    <n v="55"/>
    <m/>
    <s v="-"/>
    <s v="-"/>
    <n v="71"/>
    <n v="74"/>
    <n v="76"/>
    <n v="81"/>
    <n v="82"/>
    <s v="-"/>
    <s v="MH14LW7730"/>
    <s v="HONDA ACTIVA 6G H SMART"/>
    <d v="2024-10-17T00:00:00"/>
    <n v="24"/>
    <s v="11.04.26"/>
    <s v="KAILASH ATKARI"/>
    <s v="-"/>
    <m/>
    <m/>
    <m/>
    <m/>
    <m/>
    <m/>
    <m/>
    <m/>
    <m/>
    <m/>
    <m/>
    <m/>
    <m/>
    <m/>
    <m/>
    <m/>
    <m/>
    <m/>
    <m/>
    <m/>
    <m/>
    <m/>
    <m/>
    <m/>
    <m/>
    <m/>
    <m/>
    <m/>
    <m/>
    <m/>
    <m/>
    <m/>
    <m/>
    <m/>
    <m/>
    <m/>
    <m/>
    <m/>
    <m/>
    <m/>
    <m/>
    <m/>
    <m/>
    <m/>
    <m/>
    <m/>
    <m/>
    <m/>
    <m/>
    <m/>
    <m/>
    <m/>
    <m/>
    <m/>
    <m/>
    <m/>
    <m/>
    <m/>
    <m/>
    <m/>
    <m/>
    <m/>
    <m/>
    <m/>
    <m/>
    <m/>
    <m/>
    <m/>
    <m/>
    <m/>
    <m/>
    <m/>
    <m/>
    <m/>
    <m/>
    <m/>
    <m/>
    <m/>
    <m/>
    <m/>
    <m/>
    <m/>
    <m/>
    <m/>
    <m/>
    <m/>
    <m/>
    <m/>
    <m/>
    <m/>
    <m/>
    <m/>
    <m/>
    <n v="0"/>
  </r>
  <r>
    <n v="460568310"/>
    <s v="MALIBA DAMU KACHARE"/>
    <m/>
    <m/>
    <m/>
    <m/>
    <m/>
    <s v="BANK STABLE 29"/>
    <n v="3461"/>
    <n v="14449"/>
    <x v="6"/>
    <s v="STABLE"/>
    <x v="1"/>
    <x v="0"/>
    <n v="38555.1"/>
    <n v="1151"/>
    <n v="0"/>
    <n v="5400"/>
    <s v="-"/>
    <s v="-"/>
    <s v="-"/>
    <s v="-"/>
    <s v="STABLE"/>
    <s v="PAID"/>
    <s v="-"/>
    <s v="-"/>
    <m/>
    <m/>
    <m/>
    <m/>
    <m/>
    <m/>
    <s v="TAKAVE"/>
    <m/>
    <m/>
    <m/>
    <n v="21000"/>
    <n v="38555.1"/>
    <n v="147"/>
    <m/>
    <n v="153"/>
    <s v="-"/>
    <n v="163"/>
    <n v="166"/>
    <n v="168"/>
    <n v="143"/>
    <n v="144"/>
    <s v="-"/>
    <s v="MH14LF9921"/>
    <s v="HONDA ACTIVA 6G STD BS VI"/>
    <d v="2023-11-09T00:00:00"/>
    <n v="36"/>
    <s v="03.04.26"/>
    <s v="VIJAY NIKAM"/>
    <s v="-"/>
    <m/>
    <m/>
    <m/>
    <m/>
    <m/>
    <m/>
    <m/>
    <m/>
    <m/>
    <m/>
    <m/>
    <m/>
    <m/>
    <m/>
    <m/>
    <m/>
    <m/>
    <m/>
    <m/>
    <m/>
    <m/>
    <m/>
    <m/>
    <m/>
    <m/>
    <m/>
    <m/>
    <m/>
    <m/>
    <m/>
    <m/>
    <m/>
    <m/>
    <m/>
    <m/>
    <m/>
    <m/>
    <m/>
    <m/>
    <m/>
    <m/>
    <m/>
    <m/>
    <m/>
    <m/>
    <m/>
    <m/>
    <m/>
    <m/>
    <m/>
    <m/>
    <m/>
    <m/>
    <m/>
    <m/>
    <m/>
    <m/>
    <m/>
    <m/>
    <m/>
    <n v="1"/>
    <m/>
    <m/>
    <m/>
    <m/>
    <m/>
    <m/>
    <m/>
    <m/>
    <m/>
    <m/>
    <m/>
    <m/>
    <m/>
    <m/>
    <m/>
    <m/>
    <m/>
    <m/>
    <m/>
    <m/>
    <m/>
    <m/>
    <m/>
    <m/>
    <m/>
    <m/>
    <m/>
    <m/>
    <m/>
    <m/>
    <m/>
    <m/>
    <n v="1"/>
  </r>
  <r>
    <n v="466913396"/>
    <s v="SHIVAM PRAKASH BAISKAR"/>
    <m/>
    <m/>
    <m/>
    <m/>
    <m/>
    <s v="BANK STABLE 27"/>
    <n v="6729"/>
    <n v="0"/>
    <x v="0"/>
    <s v="STABLE"/>
    <x v="1"/>
    <x v="11"/>
    <n v="38336"/>
    <n v="37"/>
    <n v="0"/>
    <n v="450"/>
    <s v="-"/>
    <s v="-"/>
    <s v="-"/>
    <s v="-"/>
    <s v="FLOW"/>
    <s v="PAID"/>
    <s v="-"/>
    <s v="-"/>
    <m/>
    <m/>
    <m/>
    <m/>
    <m/>
    <m/>
    <m/>
    <m/>
    <m/>
    <m/>
    <n v="0"/>
    <n v="38336"/>
    <n v="3"/>
    <m/>
    <m/>
    <m/>
    <m/>
    <e v="#N/A"/>
    <e v="#N/A"/>
    <e v="#N/A"/>
    <e v="#N/A"/>
    <s v="-"/>
    <s v="MH14MR3617"/>
    <n v="103317"/>
    <d v="2025-09-23T00:00:00"/>
    <n v="12"/>
    <s v="17.04.26"/>
    <m/>
    <s v="-"/>
    <m/>
    <m/>
    <m/>
    <m/>
    <m/>
    <m/>
    <m/>
    <m/>
    <m/>
    <m/>
    <m/>
    <m/>
    <m/>
    <m/>
    <m/>
    <m/>
    <m/>
    <m/>
    <m/>
    <m/>
    <m/>
    <m/>
    <m/>
    <m/>
    <m/>
    <m/>
    <m/>
    <m/>
    <m/>
    <m/>
    <m/>
    <m/>
    <m/>
    <m/>
    <m/>
    <m/>
    <m/>
    <m/>
    <m/>
    <m/>
    <m/>
    <m/>
    <m/>
    <m/>
    <m/>
    <m/>
    <m/>
    <m/>
    <m/>
    <m/>
    <m/>
    <m/>
    <m/>
    <m/>
    <m/>
    <m/>
    <m/>
    <m/>
    <m/>
    <m/>
    <m/>
    <m/>
    <m/>
    <m/>
    <m/>
    <m/>
    <m/>
    <m/>
    <m/>
    <m/>
    <m/>
    <m/>
    <m/>
    <m/>
    <m/>
    <m/>
    <m/>
    <m/>
    <m/>
    <m/>
    <m/>
    <m/>
    <m/>
    <m/>
    <m/>
    <m/>
    <m/>
    <m/>
    <m/>
    <m/>
    <m/>
    <m/>
    <m/>
    <n v="0"/>
  </r>
  <r>
    <n v="459652816"/>
    <s v="SANGAMESH GURANNA GONI"/>
    <m/>
    <m/>
    <m/>
    <m/>
    <m/>
    <m/>
    <n v="3539"/>
    <n v="20921"/>
    <x v="1"/>
    <s v="FLOW"/>
    <x v="0"/>
    <x v="7"/>
    <n v="38251"/>
    <n v="1186"/>
    <n v="0"/>
    <n v="5400"/>
    <s v="-"/>
    <s v="-"/>
    <s v="-"/>
    <s v="-"/>
    <s v="FLOW"/>
    <s v="-"/>
    <s v="-"/>
    <s v="-"/>
    <m/>
    <m/>
    <m/>
    <m/>
    <m/>
    <m/>
    <s v="KHADKI"/>
    <m/>
    <m/>
    <m/>
    <n v="27507"/>
    <n v="38251"/>
    <n v="178"/>
    <m/>
    <n v="184"/>
    <s v="-"/>
    <n v="194"/>
    <n v="197"/>
    <n v="199"/>
    <n v="204"/>
    <n v="205"/>
    <s v="-"/>
    <s v="MH12VX1372"/>
    <s v="SPLENDOR PLUS DRS CAST FI BLACK"/>
    <d v="2023-09-05T00:00:00"/>
    <n v="36"/>
    <s v="03.04.26"/>
    <s v="KAILASH ATKARI"/>
    <s v="-"/>
    <m/>
    <m/>
    <m/>
    <m/>
    <m/>
    <m/>
    <m/>
    <m/>
    <m/>
    <n v="1"/>
    <m/>
    <m/>
    <m/>
    <m/>
    <m/>
    <m/>
    <m/>
    <m/>
    <m/>
    <m/>
    <m/>
    <m/>
    <m/>
    <m/>
    <m/>
    <m/>
    <m/>
    <m/>
    <m/>
    <m/>
    <m/>
    <m/>
    <m/>
    <m/>
    <m/>
    <m/>
    <n v="1"/>
    <m/>
    <m/>
    <m/>
    <m/>
    <m/>
    <m/>
    <m/>
    <m/>
    <m/>
    <m/>
    <m/>
    <m/>
    <m/>
    <m/>
    <m/>
    <m/>
    <m/>
    <m/>
    <m/>
    <m/>
    <m/>
    <m/>
    <m/>
    <m/>
    <m/>
    <m/>
    <m/>
    <m/>
    <m/>
    <m/>
    <m/>
    <m/>
    <m/>
    <m/>
    <m/>
    <m/>
    <m/>
    <m/>
    <m/>
    <m/>
    <m/>
    <m/>
    <m/>
    <m/>
    <m/>
    <m/>
    <m/>
    <m/>
    <m/>
    <m/>
    <m/>
    <m/>
    <m/>
    <m/>
    <m/>
    <m/>
    <n v="2"/>
  </r>
  <r>
    <n v="463200379"/>
    <s v="SANGEETA VILAS JAGDALE"/>
    <s v="ONLINE"/>
    <s v="11.04.26"/>
    <n v="2853"/>
    <m/>
    <m/>
    <m/>
    <n v="2797"/>
    <n v="2772"/>
    <x v="2"/>
    <s v="STABLE"/>
    <x v="1"/>
    <x v="10"/>
    <n v="38224"/>
    <n v="53"/>
    <n v="0"/>
    <n v="4647"/>
    <s v="-"/>
    <s v="-"/>
    <s v="-"/>
    <s v="-"/>
    <s v="STABLE"/>
    <s v="PAID"/>
    <s v="-"/>
    <s v="-"/>
    <m/>
    <m/>
    <m/>
    <m/>
    <m/>
    <m/>
    <s v="JUNNAR"/>
    <m/>
    <m/>
    <m/>
    <n v="7472"/>
    <n v="38224"/>
    <n v="27"/>
    <m/>
    <n v="33"/>
    <s v="-"/>
    <n v="43"/>
    <n v="46"/>
    <n v="48"/>
    <n v="22"/>
    <n v="23"/>
    <s v="-"/>
    <s v="MH14LR5137"/>
    <s v="HONDA ACTIVA 6G DLX BS VI"/>
    <d v="2024-06-13T00:00:00"/>
    <n v="36"/>
    <s v="03.04.26"/>
    <s v="KAILASH ATKARI"/>
    <s v="-"/>
    <m/>
    <m/>
    <m/>
    <m/>
    <m/>
    <m/>
    <m/>
    <m/>
    <m/>
    <m/>
    <m/>
    <m/>
    <n v="1"/>
    <m/>
    <m/>
    <m/>
    <m/>
    <m/>
    <m/>
    <m/>
    <m/>
    <m/>
    <m/>
    <m/>
    <m/>
    <m/>
    <m/>
    <m/>
    <m/>
    <m/>
    <m/>
    <m/>
    <m/>
    <m/>
    <m/>
    <m/>
    <m/>
    <m/>
    <m/>
    <m/>
    <m/>
    <m/>
    <m/>
    <m/>
    <m/>
    <m/>
    <m/>
    <m/>
    <m/>
    <m/>
    <m/>
    <m/>
    <m/>
    <m/>
    <m/>
    <m/>
    <m/>
    <m/>
    <m/>
    <m/>
    <m/>
    <m/>
    <m/>
    <m/>
    <m/>
    <m/>
    <m/>
    <m/>
    <m/>
    <m/>
    <m/>
    <m/>
    <m/>
    <m/>
    <m/>
    <m/>
    <m/>
    <m/>
    <m/>
    <m/>
    <m/>
    <m/>
    <m/>
    <m/>
    <m/>
    <m/>
    <m/>
    <m/>
    <m/>
    <m/>
    <m/>
    <m/>
    <m/>
    <n v="1"/>
  </r>
  <r>
    <n v="463696870"/>
    <s v="SAI SUNIL RAYKAR"/>
    <m/>
    <m/>
    <m/>
    <m/>
    <m/>
    <m/>
    <n v="4608"/>
    <n v="18400"/>
    <x v="3"/>
    <s v="FLOW"/>
    <x v="0"/>
    <x v="2"/>
    <n v="38219"/>
    <n v="1034"/>
    <n v="0"/>
    <n v="5398.34"/>
    <s v="-"/>
    <s v="-"/>
    <s v="-"/>
    <s v="-"/>
    <s v="STABLE"/>
    <s v="-"/>
    <s v="-"/>
    <s v="-"/>
    <m/>
    <m/>
    <m/>
    <m/>
    <m/>
    <m/>
    <s v="DHAYARI"/>
    <m/>
    <m/>
    <m/>
    <n v="24832.34"/>
    <n v="38219"/>
    <n v="117"/>
    <m/>
    <n v="123"/>
    <s v="-"/>
    <n v="133"/>
    <n v="136"/>
    <n v="138"/>
    <n v="143"/>
    <n v="144"/>
    <s v="-"/>
    <s v="MH12XC2676"/>
    <s v="JUPITER SMW"/>
    <d v="2024-08-08T00:00:00"/>
    <n v="24"/>
    <s v="03.04.26"/>
    <s v="VIJAY NIKAM"/>
    <s v="-"/>
    <m/>
    <m/>
    <m/>
    <m/>
    <m/>
    <m/>
    <m/>
    <m/>
    <m/>
    <m/>
    <m/>
    <m/>
    <m/>
    <m/>
    <m/>
    <m/>
    <m/>
    <m/>
    <n v="1"/>
    <m/>
    <m/>
    <m/>
    <m/>
    <m/>
    <m/>
    <m/>
    <m/>
    <m/>
    <m/>
    <m/>
    <m/>
    <m/>
    <m/>
    <m/>
    <m/>
    <m/>
    <m/>
    <m/>
    <m/>
    <m/>
    <m/>
    <m/>
    <m/>
    <m/>
    <m/>
    <m/>
    <m/>
    <m/>
    <m/>
    <m/>
    <m/>
    <m/>
    <m/>
    <m/>
    <m/>
    <m/>
    <m/>
    <m/>
    <m/>
    <m/>
    <m/>
    <m/>
    <m/>
    <m/>
    <m/>
    <m/>
    <m/>
    <m/>
    <m/>
    <m/>
    <m/>
    <m/>
    <m/>
    <m/>
    <m/>
    <m/>
    <m/>
    <m/>
    <m/>
    <m/>
    <m/>
    <m/>
    <m/>
    <m/>
    <m/>
    <m/>
    <m/>
    <m/>
    <m/>
    <m/>
    <m/>
    <m/>
    <m/>
    <n v="1"/>
  </r>
  <r>
    <n v="463295962"/>
    <s v="PRASAD ASHOK TAJANE"/>
    <m/>
    <m/>
    <m/>
    <m/>
    <m/>
    <m/>
    <n v="5988"/>
    <n v="15950.98"/>
    <x v="5"/>
    <s v="FLOW"/>
    <x v="0"/>
    <x v="3"/>
    <n v="38136.980000000003"/>
    <n v="450"/>
    <n v="0"/>
    <n v="5400"/>
    <s v="-"/>
    <s v="-"/>
    <s v="-"/>
    <s v="-"/>
    <s v="STABLE"/>
    <s v="-"/>
    <s v="-"/>
    <s v="-"/>
    <m/>
    <m/>
    <m/>
    <m/>
    <m/>
    <m/>
    <s v="AWASARI BK"/>
    <m/>
    <m/>
    <m/>
    <n v="21800.98"/>
    <n v="38136.980000000003"/>
    <n v="86"/>
    <m/>
    <n v="92"/>
    <s v="-"/>
    <n v="102"/>
    <n v="105"/>
    <n v="107"/>
    <n v="112"/>
    <n v="113"/>
    <s v="-"/>
    <s v="MH14LR5025"/>
    <s v="FZS FI V3 ABS DARKNIGHT BSVI"/>
    <d v="2024-06-24T00:00:00"/>
    <n v="24"/>
    <s v="03.04.26"/>
    <s v="VIJAY NIKAM"/>
    <s v="-"/>
    <m/>
    <m/>
    <m/>
    <m/>
    <m/>
    <m/>
    <n v="1"/>
    <m/>
    <m/>
    <m/>
    <m/>
    <m/>
    <m/>
    <m/>
    <m/>
    <m/>
    <m/>
    <m/>
    <m/>
    <m/>
    <m/>
    <m/>
    <m/>
    <m/>
    <m/>
    <m/>
    <m/>
    <m/>
    <m/>
    <m/>
    <m/>
    <m/>
    <m/>
    <m/>
    <m/>
    <m/>
    <m/>
    <m/>
    <m/>
    <m/>
    <m/>
    <m/>
    <m/>
    <m/>
    <m/>
    <m/>
    <m/>
    <m/>
    <m/>
    <m/>
    <m/>
    <m/>
    <m/>
    <m/>
    <m/>
    <m/>
    <m/>
    <m/>
    <m/>
    <m/>
    <m/>
    <m/>
    <m/>
    <m/>
    <m/>
    <m/>
    <m/>
    <m/>
    <m/>
    <n v="1"/>
    <m/>
    <m/>
    <m/>
    <m/>
    <m/>
    <m/>
    <m/>
    <m/>
    <m/>
    <m/>
    <m/>
    <m/>
    <m/>
    <m/>
    <m/>
    <m/>
    <m/>
    <m/>
    <m/>
    <m/>
    <m/>
    <m/>
    <m/>
    <n v="2"/>
  </r>
  <r>
    <n v="460794404"/>
    <s v="SHILPA AKSHAY SUTAR"/>
    <s v="ONLINE"/>
    <s v="07.04.26"/>
    <n v="4448"/>
    <m/>
    <m/>
    <m/>
    <n v="4098"/>
    <n v="8196"/>
    <x v="5"/>
    <s v="STABLE"/>
    <x v="1"/>
    <x v="8"/>
    <n v="37959.32"/>
    <n v="275"/>
    <n v="0"/>
    <n v="5400"/>
    <s v="-"/>
    <s v="-"/>
    <s v="-"/>
    <s v="-"/>
    <s v="STABLE"/>
    <s v="PAID"/>
    <s v="-"/>
    <s v="-"/>
    <m/>
    <m/>
    <m/>
    <m/>
    <m/>
    <m/>
    <s v="BHOSARI"/>
    <m/>
    <m/>
    <m/>
    <n v="13871"/>
    <n v="37959.32"/>
    <n v="86"/>
    <m/>
    <n v="33"/>
    <s v="-"/>
    <n v="43"/>
    <n v="46"/>
    <n v="48"/>
    <n v="53"/>
    <n v="54"/>
    <s v="-"/>
    <s v="MH14LF5225"/>
    <s v="HONDA UNICORN 160 BSVI"/>
    <d v="2023-11-20T00:00:00"/>
    <n v="36"/>
    <s v="03.04.26"/>
    <s v="VIJAY NIKAM"/>
    <s v="-"/>
    <n v="1"/>
    <m/>
    <m/>
    <m/>
    <m/>
    <m/>
    <m/>
    <m/>
    <m/>
    <n v="1"/>
    <m/>
    <m/>
    <m/>
    <m/>
    <m/>
    <m/>
    <m/>
    <m/>
    <m/>
    <m/>
    <m/>
    <m/>
    <m/>
    <m/>
    <m/>
    <m/>
    <m/>
    <m/>
    <m/>
    <m/>
    <m/>
    <m/>
    <m/>
    <m/>
    <m/>
    <m/>
    <m/>
    <m/>
    <m/>
    <m/>
    <m/>
    <m/>
    <m/>
    <m/>
    <m/>
    <m/>
    <m/>
    <m/>
    <m/>
    <m/>
    <m/>
    <m/>
    <m/>
    <m/>
    <m/>
    <m/>
    <m/>
    <m/>
    <m/>
    <m/>
    <m/>
    <m/>
    <m/>
    <m/>
    <m/>
    <m/>
    <m/>
    <m/>
    <m/>
    <m/>
    <m/>
    <m/>
    <m/>
    <m/>
    <m/>
    <m/>
    <m/>
    <m/>
    <m/>
    <m/>
    <m/>
    <m/>
    <m/>
    <m/>
    <m/>
    <m/>
    <m/>
    <m/>
    <m/>
    <m/>
    <m/>
    <m/>
    <m/>
    <n v="2"/>
  </r>
  <r>
    <n v="9695028"/>
    <s v="NITIN LAXMAN CHAVAN"/>
    <m/>
    <m/>
    <m/>
    <m/>
    <m/>
    <m/>
    <n v="2653"/>
    <n v="10608"/>
    <x v="3"/>
    <s v="FLOW"/>
    <x v="0"/>
    <x v="6"/>
    <n v="37768"/>
    <n v="443"/>
    <n v="0"/>
    <n v="5400"/>
    <s v="-"/>
    <s v="-"/>
    <s v="-"/>
    <s v="-"/>
    <s v="FLOW"/>
    <s v="-"/>
    <s v="-"/>
    <s v="-"/>
    <m/>
    <m/>
    <m/>
    <m/>
    <m/>
    <m/>
    <s v="KHED"/>
    <m/>
    <m/>
    <m/>
    <n v="16451"/>
    <n v="37768"/>
    <n v="117"/>
    <m/>
    <n v="123"/>
    <s v="-"/>
    <n v="133"/>
    <n v="136"/>
    <n v="138"/>
    <n v="143"/>
    <n v="144"/>
    <s v="-"/>
    <s v="MH14JN8085"/>
    <s v="BAJAJ PULSAR 125"/>
    <d v="2021-03-02T00:00:00"/>
    <n v="72"/>
    <s v="03.04.26"/>
    <s v="KAILASH ATKARI"/>
    <s v="-"/>
    <m/>
    <m/>
    <m/>
    <m/>
    <m/>
    <m/>
    <m/>
    <m/>
    <m/>
    <n v="1"/>
    <m/>
    <m/>
    <m/>
    <m/>
    <m/>
    <m/>
    <m/>
    <m/>
    <m/>
    <m/>
    <m/>
    <m/>
    <m/>
    <m/>
    <m/>
    <m/>
    <m/>
    <m/>
    <m/>
    <m/>
    <m/>
    <m/>
    <m/>
    <m/>
    <m/>
    <m/>
    <m/>
    <m/>
    <m/>
    <m/>
    <m/>
    <m/>
    <m/>
    <m/>
    <m/>
    <m/>
    <m/>
    <m/>
    <m/>
    <m/>
    <m/>
    <m/>
    <m/>
    <m/>
    <m/>
    <m/>
    <m/>
    <m/>
    <m/>
    <m/>
    <m/>
    <m/>
    <m/>
    <m/>
    <m/>
    <m/>
    <m/>
    <m/>
    <m/>
    <m/>
    <m/>
    <m/>
    <m/>
    <m/>
    <m/>
    <m/>
    <m/>
    <m/>
    <m/>
    <m/>
    <m/>
    <m/>
    <m/>
    <m/>
    <m/>
    <m/>
    <m/>
    <m/>
    <m/>
    <m/>
    <m/>
    <m/>
    <m/>
    <n v="1"/>
  </r>
  <r>
    <n v="464911621"/>
    <s v="GANESH DNYANESHWAR KOTWAL"/>
    <s v="ONLINE"/>
    <s v="30.04.26"/>
    <n v="4000"/>
    <n v="30"/>
    <m/>
    <m/>
    <n v="3864"/>
    <n v="5615"/>
    <x v="4"/>
    <s v="STABLE"/>
    <x v="1"/>
    <x v="14"/>
    <n v="37467"/>
    <n v="267"/>
    <n v="0"/>
    <n v="3600"/>
    <s v="-"/>
    <s v="-"/>
    <s v="-"/>
    <s v="-"/>
    <s v="STABLE"/>
    <s v="PAID"/>
    <s v="-"/>
    <s v="-"/>
    <m/>
    <m/>
    <m/>
    <m/>
    <m/>
    <m/>
    <s v="DEHU"/>
    <m/>
    <m/>
    <m/>
    <n v="9482"/>
    <n v="37467"/>
    <n v="55"/>
    <m/>
    <n v="61"/>
    <s v="-"/>
    <n v="71"/>
    <n v="74"/>
    <n v="76"/>
    <n v="81"/>
    <n v="82"/>
    <s v="-"/>
    <s v="MH14MB4248"/>
    <s v="BULLET BATTALION 350 BLACK"/>
    <d v="2024-12-10T00:00:00"/>
    <n v="24"/>
    <s v="03.04.26"/>
    <s v="VIJAY NIKAM"/>
    <s v="-"/>
    <m/>
    <m/>
    <m/>
    <m/>
    <m/>
    <m/>
    <m/>
    <m/>
    <m/>
    <m/>
    <m/>
    <m/>
    <m/>
    <m/>
    <m/>
    <n v="1"/>
    <m/>
    <m/>
    <m/>
    <m/>
    <m/>
    <m/>
    <m/>
    <m/>
    <m/>
    <m/>
    <m/>
    <m/>
    <m/>
    <m/>
    <m/>
    <m/>
    <m/>
    <m/>
    <m/>
    <m/>
    <n v="1"/>
    <m/>
    <m/>
    <m/>
    <m/>
    <m/>
    <m/>
    <m/>
    <m/>
    <m/>
    <m/>
    <m/>
    <m/>
    <m/>
    <m/>
    <m/>
    <m/>
    <m/>
    <m/>
    <m/>
    <m/>
    <n v="1"/>
    <m/>
    <m/>
    <m/>
    <m/>
    <m/>
    <m/>
    <m/>
    <m/>
    <m/>
    <m/>
    <m/>
    <m/>
    <m/>
    <m/>
    <m/>
    <m/>
    <m/>
    <m/>
    <m/>
    <m/>
    <m/>
    <m/>
    <m/>
    <m/>
    <m/>
    <m/>
    <n v="1"/>
    <m/>
    <m/>
    <m/>
    <m/>
    <m/>
    <m/>
    <m/>
    <m/>
    <n v="4"/>
  </r>
  <r>
    <n v="461328793"/>
    <s v="ASHWINI PRAKASH CHAVAN"/>
    <m/>
    <m/>
    <m/>
    <m/>
    <m/>
    <m/>
    <n v="3477"/>
    <n v="6954"/>
    <x v="4"/>
    <s v="FLOW"/>
    <x v="0"/>
    <x v="13"/>
    <n v="37146"/>
    <n v="128"/>
    <n v="0"/>
    <n v="1350"/>
    <s v="-"/>
    <s v="-"/>
    <s v="-"/>
    <s v="-"/>
    <s v="STABLE"/>
    <s v="-"/>
    <s v="-"/>
    <s v="-"/>
    <m/>
    <m/>
    <m/>
    <m/>
    <m/>
    <m/>
    <s v="SHIKRAPUR"/>
    <m/>
    <m/>
    <m/>
    <n v="8432"/>
    <n v="37146"/>
    <n v="55"/>
    <m/>
    <n v="61"/>
    <s v="-"/>
    <n v="71"/>
    <n v="74"/>
    <n v="76"/>
    <n v="81"/>
    <n v="82"/>
    <s v="-"/>
    <s v="MH12WH9851"/>
    <s v="HONDA SHINE DRUM BSVI"/>
    <d v="2024-01-01T00:00:00"/>
    <n v="36"/>
    <s v="03.04.26"/>
    <s v="KAILASH ATKARI"/>
    <s v="-"/>
    <m/>
    <m/>
    <m/>
    <m/>
    <m/>
    <m/>
    <m/>
    <m/>
    <m/>
    <m/>
    <m/>
    <m/>
    <m/>
    <m/>
    <m/>
    <m/>
    <m/>
    <m/>
    <n v="1"/>
    <m/>
    <m/>
    <m/>
    <m/>
    <m/>
    <m/>
    <m/>
    <m/>
    <m/>
    <m/>
    <m/>
    <m/>
    <m/>
    <m/>
    <m/>
    <m/>
    <m/>
    <m/>
    <m/>
    <m/>
    <m/>
    <m/>
    <m/>
    <m/>
    <m/>
    <m/>
    <m/>
    <m/>
    <m/>
    <m/>
    <m/>
    <m/>
    <m/>
    <m/>
    <m/>
    <m/>
    <m/>
    <m/>
    <m/>
    <m/>
    <m/>
    <m/>
    <m/>
    <m/>
    <m/>
    <m/>
    <m/>
    <m/>
    <m/>
    <m/>
    <m/>
    <m/>
    <m/>
    <m/>
    <m/>
    <m/>
    <m/>
    <m/>
    <m/>
    <m/>
    <m/>
    <m/>
    <m/>
    <m/>
    <m/>
    <m/>
    <m/>
    <m/>
    <m/>
    <m/>
    <m/>
    <m/>
    <m/>
    <m/>
    <n v="1"/>
  </r>
  <r>
    <n v="464290127"/>
    <s v="SANGEETA BALAJI HATAGALE"/>
    <m/>
    <m/>
    <m/>
    <m/>
    <m/>
    <s v="BANK STABLE 20"/>
    <n v="4969"/>
    <n v="4969"/>
    <x v="2"/>
    <s v="STABLE"/>
    <x v="1"/>
    <x v="12"/>
    <n v="37080"/>
    <n v="42"/>
    <n v="0"/>
    <n v="898"/>
    <s v="-"/>
    <s v="-"/>
    <s v="-"/>
    <s v="-"/>
    <s v="STABLE"/>
    <s v="PAID"/>
    <s v="-"/>
    <s v="-"/>
    <m/>
    <m/>
    <m/>
    <m/>
    <m/>
    <m/>
    <s v="WAKAD"/>
    <m/>
    <m/>
    <m/>
    <m/>
    <n v="37080"/>
    <n v="27"/>
    <m/>
    <s v="-"/>
    <s v="-"/>
    <n v="43"/>
    <n v="15"/>
    <n v="17"/>
    <n v="22"/>
    <n v="23"/>
    <s v="-"/>
    <s v="MH26CQ8709"/>
    <s v="HONDA ACTIVA DLX"/>
    <d v="2024-10-11T00:00:00"/>
    <n v="24"/>
    <s v="11.04.26"/>
    <s v="KAILASH ATKARI"/>
    <s v="-"/>
    <m/>
    <m/>
    <m/>
    <m/>
    <m/>
    <m/>
    <m/>
    <m/>
    <m/>
    <m/>
    <m/>
    <m/>
    <m/>
    <m/>
    <m/>
    <m/>
    <m/>
    <m/>
    <m/>
    <m/>
    <m/>
    <m/>
    <m/>
    <m/>
    <m/>
    <m/>
    <m/>
    <m/>
    <m/>
    <m/>
    <m/>
    <m/>
    <m/>
    <m/>
    <m/>
    <m/>
    <m/>
    <m/>
    <m/>
    <n v="1"/>
    <m/>
    <m/>
    <m/>
    <m/>
    <m/>
    <m/>
    <m/>
    <m/>
    <m/>
    <m/>
    <m/>
    <m/>
    <m/>
    <m/>
    <m/>
    <m/>
    <m/>
    <m/>
    <m/>
    <m/>
    <m/>
    <m/>
    <m/>
    <m/>
    <m/>
    <m/>
    <m/>
    <m/>
    <m/>
    <m/>
    <m/>
    <m/>
    <m/>
    <m/>
    <m/>
    <m/>
    <m/>
    <m/>
    <m/>
    <m/>
    <m/>
    <m/>
    <m/>
    <m/>
    <m/>
    <m/>
    <m/>
    <m/>
    <m/>
    <m/>
    <m/>
    <m/>
    <m/>
    <n v="1"/>
  </r>
  <r>
    <n v="462841254"/>
    <s v="RAHUL MADUKAR BADEWAD"/>
    <m/>
    <m/>
    <m/>
    <m/>
    <m/>
    <m/>
    <n v="4980"/>
    <n v="29455"/>
    <x v="1"/>
    <s v="FLOW"/>
    <x v="0"/>
    <x v="7"/>
    <n v="37012"/>
    <n v="1233"/>
    <n v="0"/>
    <n v="3089.08"/>
    <s v="-"/>
    <s v="-"/>
    <s v="-"/>
    <s v="-"/>
    <s v="STABLE"/>
    <s v="-"/>
    <s v="-"/>
    <s v="-"/>
    <m/>
    <m/>
    <m/>
    <m/>
    <m/>
    <m/>
    <s v="BANNER"/>
    <m/>
    <m/>
    <m/>
    <n v="33777.08"/>
    <n v="37012"/>
    <n v="178"/>
    <m/>
    <n v="184"/>
    <s v="-"/>
    <n v="194"/>
    <n v="197"/>
    <n v="199"/>
    <n v="204"/>
    <n v="205"/>
    <s v="-"/>
    <s v="MH22BD8507"/>
    <s v="PASSION PLUS I3S DRS CAST"/>
    <d v="2024-05-09T00:00:00"/>
    <n v="24"/>
    <s v="03.04.26"/>
    <s v="KAILASH ATKARI"/>
    <s v="-"/>
    <m/>
    <m/>
    <m/>
    <m/>
    <m/>
    <m/>
    <n v="1"/>
    <m/>
    <m/>
    <m/>
    <m/>
    <m/>
    <m/>
    <m/>
    <m/>
    <m/>
    <m/>
    <m/>
    <m/>
    <m/>
    <m/>
    <m/>
    <m/>
    <m/>
    <m/>
    <m/>
    <m/>
    <m/>
    <m/>
    <m/>
    <m/>
    <m/>
    <m/>
    <m/>
    <m/>
    <m/>
    <m/>
    <m/>
    <m/>
    <m/>
    <m/>
    <m/>
    <m/>
    <m/>
    <m/>
    <m/>
    <m/>
    <m/>
    <m/>
    <m/>
    <m/>
    <m/>
    <m/>
    <m/>
    <m/>
    <m/>
    <m/>
    <m/>
    <m/>
    <m/>
    <m/>
    <m/>
    <m/>
    <m/>
    <m/>
    <m/>
    <m/>
    <m/>
    <m/>
    <m/>
    <m/>
    <m/>
    <m/>
    <m/>
    <m/>
    <m/>
    <m/>
    <m/>
    <m/>
    <m/>
    <m/>
    <m/>
    <m/>
    <m/>
    <m/>
    <m/>
    <m/>
    <m/>
    <m/>
    <m/>
    <m/>
    <m/>
    <m/>
    <n v="1"/>
  </r>
  <r>
    <n v="460299045"/>
    <s v="PRASHIK BAPU AHIRE"/>
    <m/>
    <m/>
    <m/>
    <m/>
    <m/>
    <s v="BANK STABLE 29"/>
    <n v="3208"/>
    <n v="15837"/>
    <x v="6"/>
    <s v="STABLE"/>
    <x v="1"/>
    <x v="1"/>
    <n v="37007"/>
    <n v="931"/>
    <n v="0"/>
    <n v="4950"/>
    <s v="-"/>
    <s v="-"/>
    <s v="-"/>
    <s v="-"/>
    <s v="STABLE"/>
    <s v="PAID"/>
    <s v="-"/>
    <s v="-"/>
    <m/>
    <m/>
    <m/>
    <m/>
    <m/>
    <m/>
    <s v="NIGADI"/>
    <m/>
    <m/>
    <m/>
    <n v="21718"/>
    <n v="37007"/>
    <n v="147"/>
    <m/>
    <n v="153"/>
    <s v="-"/>
    <n v="133"/>
    <n v="136"/>
    <n v="138"/>
    <n v="143"/>
    <n v="144"/>
    <s v="-"/>
    <s v="MH14LD7196"/>
    <s v="HONDA ACTIVA DLX"/>
    <d v="2023-10-25T00:00:00"/>
    <n v="36"/>
    <s v="03.04.26"/>
    <s v="KAILASH ATKARI"/>
    <s v="-"/>
    <m/>
    <m/>
    <m/>
    <m/>
    <m/>
    <m/>
    <m/>
    <m/>
    <m/>
    <m/>
    <m/>
    <m/>
    <m/>
    <m/>
    <m/>
    <m/>
    <m/>
    <m/>
    <n v="1"/>
    <m/>
    <m/>
    <m/>
    <m/>
    <m/>
    <m/>
    <m/>
    <m/>
    <m/>
    <m/>
    <m/>
    <m/>
    <m/>
    <m/>
    <m/>
    <m/>
    <m/>
    <m/>
    <m/>
    <m/>
    <n v="1"/>
    <m/>
    <m/>
    <m/>
    <m/>
    <m/>
    <m/>
    <m/>
    <m/>
    <m/>
    <m/>
    <m/>
    <m/>
    <m/>
    <m/>
    <m/>
    <m/>
    <m/>
    <m/>
    <m/>
    <m/>
    <m/>
    <m/>
    <m/>
    <m/>
    <m/>
    <m/>
    <m/>
    <m/>
    <m/>
    <m/>
    <m/>
    <m/>
    <m/>
    <m/>
    <m/>
    <m/>
    <m/>
    <m/>
    <m/>
    <m/>
    <m/>
    <m/>
    <m/>
    <m/>
    <m/>
    <m/>
    <m/>
    <m/>
    <m/>
    <m/>
    <m/>
    <m/>
    <m/>
    <n v="2"/>
  </r>
  <r>
    <n v="462115167"/>
    <s v="SANKET TULASHIRAM SONAWANE"/>
    <s v="COLLECT"/>
    <s v="21.04.26"/>
    <n v="2800"/>
    <m/>
    <m/>
    <m/>
    <n v="2974"/>
    <n v="5765.35"/>
    <x v="4"/>
    <s v="STABLE"/>
    <x v="1"/>
    <x v="4"/>
    <n v="36867"/>
    <n v="280"/>
    <n v="0"/>
    <n v="3600"/>
    <s v="-"/>
    <s v="-"/>
    <s v="-"/>
    <s v="-"/>
    <s v="STABLE"/>
    <s v="PAID"/>
    <s v="-"/>
    <s v="-"/>
    <m/>
    <m/>
    <m/>
    <m/>
    <m/>
    <m/>
    <s v="CHARHOLI"/>
    <m/>
    <m/>
    <m/>
    <m/>
    <n v="36867"/>
    <n v="55"/>
    <m/>
    <s v="-"/>
    <s v="-"/>
    <n v="71"/>
    <n v="74"/>
    <n v="76"/>
    <n v="53"/>
    <n v="54"/>
    <s v="-"/>
    <s v="MH14LK6484"/>
    <s v="HF DELUXE DRS C I3S FI"/>
    <d v="2024-03-04T00:00:00"/>
    <n v="36"/>
    <s v="11.04.26"/>
    <s v="VIJAY NIKAM"/>
    <s v="-"/>
    <m/>
    <m/>
    <m/>
    <m/>
    <m/>
    <m/>
    <m/>
    <m/>
    <m/>
    <m/>
    <m/>
    <m/>
    <m/>
    <m/>
    <m/>
    <m/>
    <m/>
    <m/>
    <m/>
    <m/>
    <m/>
    <m/>
    <m/>
    <m/>
    <m/>
    <m/>
    <m/>
    <m/>
    <m/>
    <m/>
    <m/>
    <m/>
    <m/>
    <m/>
    <m/>
    <m/>
    <n v="1"/>
    <m/>
    <m/>
    <m/>
    <m/>
    <m/>
    <m/>
    <m/>
    <m/>
    <m/>
    <m/>
    <m/>
    <m/>
    <m/>
    <m/>
    <m/>
    <m/>
    <m/>
    <m/>
    <m/>
    <m/>
    <m/>
    <m/>
    <m/>
    <n v="2"/>
    <m/>
    <m/>
    <m/>
    <m/>
    <m/>
    <m/>
    <m/>
    <m/>
    <m/>
    <m/>
    <m/>
    <m/>
    <m/>
    <m/>
    <m/>
    <m/>
    <m/>
    <m/>
    <m/>
    <m/>
    <m/>
    <m/>
    <m/>
    <m/>
    <m/>
    <m/>
    <m/>
    <m/>
    <m/>
    <m/>
    <m/>
    <m/>
    <n v="3"/>
  </r>
  <r>
    <n v="459066128"/>
    <s v="DEEPAK HEERAMAN SHINDE"/>
    <m/>
    <m/>
    <m/>
    <m/>
    <m/>
    <m/>
    <n v="3710"/>
    <n v="22254"/>
    <x v="1"/>
    <s v="FLOW"/>
    <x v="0"/>
    <x v="8"/>
    <n v="36740"/>
    <n v="1067"/>
    <n v="0"/>
    <n v="2700"/>
    <s v="-"/>
    <s v="-"/>
    <s v="-"/>
    <s v="-"/>
    <s v="FLOW"/>
    <s v="-"/>
    <s v="-"/>
    <s v="-"/>
    <m/>
    <m/>
    <m/>
    <m/>
    <m/>
    <m/>
    <s v="BHOSARI"/>
    <m/>
    <m/>
    <m/>
    <n v="26021"/>
    <n v="36740"/>
    <n v="178"/>
    <m/>
    <n v="184"/>
    <s v="-"/>
    <n v="194"/>
    <n v="197"/>
    <n v="199"/>
    <n v="204"/>
    <n v="205"/>
    <s v="-"/>
    <s v="MH14KY5315"/>
    <s v="HONDA ACTIVA 125 SMART"/>
    <d v="2023-07-21T00:00:00"/>
    <n v="36"/>
    <s v="03.04.26"/>
    <s v="VIJAY NIKAM"/>
    <s v="-"/>
    <m/>
    <m/>
    <m/>
    <m/>
    <m/>
    <m/>
    <n v="1"/>
    <m/>
    <m/>
    <m/>
    <m/>
    <m/>
    <m/>
    <m/>
    <m/>
    <m/>
    <m/>
    <m/>
    <m/>
    <m/>
    <m/>
    <m/>
    <m/>
    <m/>
    <m/>
    <m/>
    <m/>
    <m/>
    <m/>
    <m/>
    <m/>
    <m/>
    <m/>
    <m/>
    <m/>
    <m/>
    <m/>
    <m/>
    <m/>
    <m/>
    <m/>
    <m/>
    <m/>
    <m/>
    <m/>
    <m/>
    <m/>
    <m/>
    <m/>
    <m/>
    <m/>
    <m/>
    <m/>
    <m/>
    <m/>
    <m/>
    <m/>
    <m/>
    <m/>
    <m/>
    <m/>
    <m/>
    <m/>
    <m/>
    <m/>
    <m/>
    <m/>
    <m/>
    <m/>
    <m/>
    <m/>
    <m/>
    <m/>
    <m/>
    <m/>
    <m/>
    <m/>
    <m/>
    <m/>
    <m/>
    <m/>
    <m/>
    <m/>
    <m/>
    <m/>
    <m/>
    <m/>
    <m/>
    <m/>
    <m/>
    <m/>
    <m/>
    <m/>
    <n v="1"/>
  </r>
  <r>
    <n v="461763753"/>
    <s v="SATISH MOHAN SONWANE"/>
    <m/>
    <m/>
    <m/>
    <m/>
    <m/>
    <m/>
    <n v="2949"/>
    <n v="8841"/>
    <x v="5"/>
    <s v="FLOW"/>
    <x v="0"/>
    <x v="2"/>
    <n v="36603"/>
    <n v="388"/>
    <n v="0"/>
    <n v="2250"/>
    <s v="-"/>
    <s v="-"/>
    <s v="-"/>
    <s v="-"/>
    <s v="FLOW"/>
    <s v="-"/>
    <s v="-"/>
    <s v="-"/>
    <m/>
    <m/>
    <m/>
    <m/>
    <m/>
    <m/>
    <s v="DHAYARI"/>
    <m/>
    <m/>
    <m/>
    <n v="11479"/>
    <n v="36603"/>
    <n v="86"/>
    <m/>
    <n v="92"/>
    <s v="-"/>
    <n v="102"/>
    <n v="105"/>
    <n v="107"/>
    <n v="112"/>
    <n v="113"/>
    <s v="-"/>
    <s v="-"/>
    <s v="SPLENDOR PLUS I3S XTEC"/>
    <d v="2024-02-02T00:00:00"/>
    <n v="36"/>
    <s v="03.04.26"/>
    <s v="VIJAY NIKAM"/>
    <s v="-"/>
    <m/>
    <m/>
    <m/>
    <m/>
    <m/>
    <m/>
    <m/>
    <m/>
    <m/>
    <m/>
    <m/>
    <m/>
    <m/>
    <m/>
    <m/>
    <m/>
    <m/>
    <m/>
    <n v="1"/>
    <m/>
    <m/>
    <m/>
    <m/>
    <m/>
    <m/>
    <m/>
    <m/>
    <m/>
    <m/>
    <m/>
    <m/>
    <m/>
    <m/>
    <m/>
    <m/>
    <m/>
    <m/>
    <m/>
    <m/>
    <m/>
    <m/>
    <m/>
    <m/>
    <m/>
    <m/>
    <m/>
    <m/>
    <m/>
    <m/>
    <m/>
    <m/>
    <m/>
    <m/>
    <m/>
    <m/>
    <m/>
    <m/>
    <m/>
    <m/>
    <m/>
    <m/>
    <m/>
    <m/>
    <m/>
    <m/>
    <m/>
    <m/>
    <m/>
    <m/>
    <m/>
    <m/>
    <m/>
    <m/>
    <m/>
    <m/>
    <m/>
    <m/>
    <m/>
    <m/>
    <m/>
    <m/>
    <m/>
    <m/>
    <m/>
    <m/>
    <m/>
    <m/>
    <m/>
    <m/>
    <m/>
    <m/>
    <m/>
    <m/>
    <n v="1"/>
  </r>
  <r>
    <n v="462231251"/>
    <s v="VIJAYKUMAR NIVRUTIRAO SARWADE"/>
    <m/>
    <m/>
    <m/>
    <m/>
    <m/>
    <m/>
    <n v="3118"/>
    <n v="3118"/>
    <x v="2"/>
    <s v="FLOW"/>
    <x v="0"/>
    <x v="7"/>
    <n v="36173"/>
    <n v="5"/>
    <n v="0"/>
    <n v="2263"/>
    <s v="-"/>
    <s v="-"/>
    <s v="-"/>
    <s v="-"/>
    <s v="FLOW"/>
    <s v="-"/>
    <s v="-"/>
    <s v="-"/>
    <m/>
    <m/>
    <m/>
    <m/>
    <m/>
    <m/>
    <s v="BANNER"/>
    <m/>
    <m/>
    <m/>
    <m/>
    <n v="36173"/>
    <n v="27"/>
    <m/>
    <s v="-"/>
    <s v="-"/>
    <n v="43"/>
    <n v="46"/>
    <n v="48"/>
    <n v="53"/>
    <n v="54"/>
    <s v="-"/>
    <s v="MH14LM0589"/>
    <s v="SPLENDOR PLUS BS6 I3S DRS CAST FI"/>
    <d v="2024-03-14T00:00:00"/>
    <n v="36"/>
    <s v="11.04.26"/>
    <s v="KAILASH ATKARI"/>
    <s v="-"/>
    <m/>
    <m/>
    <m/>
    <m/>
    <m/>
    <m/>
    <m/>
    <m/>
    <m/>
    <m/>
    <m/>
    <m/>
    <m/>
    <m/>
    <m/>
    <m/>
    <m/>
    <m/>
    <m/>
    <m/>
    <m/>
    <m/>
    <m/>
    <m/>
    <m/>
    <m/>
    <m/>
    <m/>
    <m/>
    <m/>
    <m/>
    <m/>
    <m/>
    <m/>
    <m/>
    <m/>
    <m/>
    <m/>
    <m/>
    <n v="1"/>
    <m/>
    <m/>
    <m/>
    <m/>
    <m/>
    <m/>
    <m/>
    <m/>
    <m/>
    <m/>
    <m/>
    <m/>
    <m/>
    <m/>
    <m/>
    <m/>
    <m/>
    <m/>
    <m/>
    <m/>
    <n v="1"/>
    <m/>
    <m/>
    <m/>
    <m/>
    <m/>
    <m/>
    <m/>
    <m/>
    <m/>
    <m/>
    <m/>
    <m/>
    <m/>
    <m/>
    <m/>
    <m/>
    <m/>
    <m/>
    <m/>
    <m/>
    <m/>
    <m/>
    <m/>
    <m/>
    <m/>
    <m/>
    <m/>
    <m/>
    <m/>
    <m/>
    <m/>
    <m/>
    <n v="2"/>
  </r>
  <r>
    <n v="461264401"/>
    <s v="SAPANA GANGADHAR PAWAR"/>
    <s v="ONLINE"/>
    <s v="04.03.26"/>
    <n v="6500"/>
    <m/>
    <m/>
    <m/>
    <n v="3109"/>
    <n v="8605"/>
    <x v="5"/>
    <s v="STABLE"/>
    <x v="1"/>
    <x v="5"/>
    <n v="35601"/>
    <n v="323"/>
    <n v="0"/>
    <n v="4500"/>
    <s v="-"/>
    <s v="-"/>
    <s v="-"/>
    <s v="-"/>
    <s v="RB"/>
    <s v="PAID"/>
    <s v="-"/>
    <s v="PTP"/>
    <m/>
    <m/>
    <m/>
    <m/>
    <m/>
    <m/>
    <s v="BHOR"/>
    <m/>
    <m/>
    <m/>
    <n v="13428"/>
    <n v="35601"/>
    <n v="86"/>
    <m/>
    <n v="33"/>
    <s v="-"/>
    <n v="43"/>
    <n v="46"/>
    <n v="48"/>
    <n v="53"/>
    <n v="54"/>
    <s v="-"/>
    <s v="MH12WH6963"/>
    <s v="BAJAJ PLATINA 110 5 SPEED DISC ABS"/>
    <d v="2023-12-27T00:00:00"/>
    <n v="36"/>
    <s v="03.04.26"/>
    <s v="VIJAY NIKAM"/>
    <s v="-"/>
    <m/>
    <m/>
    <m/>
    <m/>
    <m/>
    <m/>
    <m/>
    <m/>
    <m/>
    <m/>
    <m/>
    <m/>
    <m/>
    <m/>
    <m/>
    <n v="2"/>
    <m/>
    <m/>
    <m/>
    <m/>
    <m/>
    <m/>
    <m/>
    <m/>
    <m/>
    <m/>
    <m/>
    <m/>
    <m/>
    <m/>
    <m/>
    <m/>
    <m/>
    <m/>
    <m/>
    <m/>
    <m/>
    <m/>
    <m/>
    <m/>
    <m/>
    <m/>
    <m/>
    <m/>
    <m/>
    <m/>
    <m/>
    <m/>
    <m/>
    <m/>
    <m/>
    <m/>
    <m/>
    <m/>
    <m/>
    <m/>
    <m/>
    <m/>
    <m/>
    <m/>
    <m/>
    <m/>
    <m/>
    <m/>
    <m/>
    <m/>
    <m/>
    <m/>
    <m/>
    <m/>
    <m/>
    <m/>
    <m/>
    <m/>
    <m/>
    <m/>
    <m/>
    <m/>
    <m/>
    <m/>
    <m/>
    <m/>
    <m/>
    <m/>
    <m/>
    <m/>
    <m/>
    <m/>
    <m/>
    <m/>
    <m/>
    <m/>
    <m/>
    <n v="2"/>
  </r>
  <r>
    <n v="464296005"/>
    <s v="PRATHAMESH NITIN MINDHE"/>
    <s v="ONLINE"/>
    <s v="13.04.26"/>
    <n v="4653"/>
    <m/>
    <m/>
    <m/>
    <n v="4768"/>
    <n v="4248"/>
    <x v="2"/>
    <s v="STABLE"/>
    <x v="1"/>
    <x v="10"/>
    <n v="35580"/>
    <n v="68"/>
    <n v="0"/>
    <n v="900"/>
    <s v="-"/>
    <s v="-"/>
    <s v="-"/>
    <s v="-"/>
    <s v="STABLE"/>
    <s v="PAID"/>
    <s v="-"/>
    <s v="-"/>
    <m/>
    <m/>
    <m/>
    <m/>
    <m/>
    <m/>
    <s v="SHIROLI"/>
    <m/>
    <m/>
    <m/>
    <m/>
    <n v="35580"/>
    <n v="27"/>
    <m/>
    <s v="-"/>
    <s v="-"/>
    <n v="12"/>
    <n v="15"/>
    <n v="17"/>
    <n v="22"/>
    <n v="23"/>
    <s v="-"/>
    <s v="MH14LW5147"/>
    <s v="ACCESS SPL ED DISC CBS BT BSVI"/>
    <d v="2024-10-12T00:00:00"/>
    <n v="24"/>
    <s v="11.04.26"/>
    <s v="KAILASH ATKARI"/>
    <s v="-"/>
    <m/>
    <m/>
    <m/>
    <m/>
    <m/>
    <m/>
    <m/>
    <m/>
    <m/>
    <m/>
    <m/>
    <m/>
    <m/>
    <m/>
    <m/>
    <m/>
    <m/>
    <m/>
    <m/>
    <m/>
    <m/>
    <m/>
    <m/>
    <m/>
    <m/>
    <m/>
    <m/>
    <m/>
    <m/>
    <m/>
    <m/>
    <m/>
    <m/>
    <m/>
    <m/>
    <m/>
    <n v="1"/>
    <m/>
    <m/>
    <m/>
    <m/>
    <m/>
    <m/>
    <m/>
    <m/>
    <m/>
    <m/>
    <m/>
    <m/>
    <m/>
    <m/>
    <m/>
    <m/>
    <m/>
    <m/>
    <m/>
    <m/>
    <m/>
    <m/>
    <m/>
    <m/>
    <m/>
    <m/>
    <m/>
    <m/>
    <m/>
    <m/>
    <m/>
    <m/>
    <m/>
    <m/>
    <m/>
    <m/>
    <m/>
    <m/>
    <m/>
    <m/>
    <m/>
    <m/>
    <m/>
    <m/>
    <m/>
    <m/>
    <m/>
    <m/>
    <m/>
    <m/>
    <m/>
    <m/>
    <m/>
    <m/>
    <m/>
    <m/>
    <n v="1"/>
  </r>
  <r>
    <n v="464267425"/>
    <s v="NARENDRA RAJESH JADHAV"/>
    <s v="ONLINE"/>
    <s v="26.04.26"/>
    <n v="9610"/>
    <m/>
    <m/>
    <m/>
    <n v="4705"/>
    <n v="4705"/>
    <x v="2"/>
    <s v="RB"/>
    <x v="1"/>
    <x v="9"/>
    <n v="35186"/>
    <n v="64"/>
    <n v="0"/>
    <n v="4858"/>
    <s v="-"/>
    <s v="-"/>
    <s v="-"/>
    <s v="-"/>
    <s v="FLOW"/>
    <s v="PAID"/>
    <s v="-"/>
    <s v="-"/>
    <m/>
    <m/>
    <m/>
    <m/>
    <m/>
    <m/>
    <s v="YERWADA"/>
    <m/>
    <m/>
    <m/>
    <m/>
    <n v="35186"/>
    <n v="27"/>
    <m/>
    <s v="-"/>
    <s v="-"/>
    <n v="43"/>
    <n v="46"/>
    <n v="48"/>
    <e v="#N/A"/>
    <e v="#N/A"/>
    <s v="-"/>
    <m/>
    <s v="XTREME 200S BS6 FI DISC SELF CAST"/>
    <d v="2024-10-09T00:00:00"/>
    <n v="24"/>
    <s v="11.04.26"/>
    <s v="VIJAY NIKAM"/>
    <s v="-"/>
    <m/>
    <m/>
    <m/>
    <m/>
    <m/>
    <m/>
    <m/>
    <m/>
    <m/>
    <m/>
    <m/>
    <m/>
    <m/>
    <m/>
    <m/>
    <m/>
    <m/>
    <m/>
    <m/>
    <m/>
    <m/>
    <m/>
    <m/>
    <m/>
    <m/>
    <m/>
    <m/>
    <m/>
    <m/>
    <m/>
    <m/>
    <m/>
    <m/>
    <m/>
    <m/>
    <m/>
    <m/>
    <m/>
    <m/>
    <m/>
    <m/>
    <m/>
    <m/>
    <m/>
    <m/>
    <n v="1"/>
    <m/>
    <m/>
    <m/>
    <m/>
    <m/>
    <m/>
    <m/>
    <m/>
    <m/>
    <m/>
    <m/>
    <m/>
    <m/>
    <m/>
    <n v="1"/>
    <m/>
    <m/>
    <m/>
    <m/>
    <m/>
    <m/>
    <m/>
    <m/>
    <m/>
    <m/>
    <m/>
    <m/>
    <m/>
    <m/>
    <m/>
    <m/>
    <m/>
    <m/>
    <m/>
    <m/>
    <m/>
    <m/>
    <m/>
    <m/>
    <m/>
    <m/>
    <m/>
    <m/>
    <m/>
    <m/>
    <m/>
    <m/>
    <n v="2"/>
  </r>
  <r>
    <n v="461935037"/>
    <s v="RAHUL ANIL CHAVAN"/>
    <m/>
    <m/>
    <m/>
    <m/>
    <m/>
    <s v="BANK STABLE 29"/>
    <n v="3271"/>
    <n v="3197"/>
    <x v="2"/>
    <s v="STABLE"/>
    <x v="1"/>
    <x v="17"/>
    <n v="34855.64"/>
    <n v="82"/>
    <n v="0"/>
    <n v="0"/>
    <s v="-"/>
    <s v="-"/>
    <s v="-"/>
    <s v="-"/>
    <s v="STABLE"/>
    <s v="PAID"/>
    <s v="-"/>
    <s v="-"/>
    <m/>
    <m/>
    <m/>
    <m/>
    <m/>
    <m/>
    <s v="WAGHOLI"/>
    <m/>
    <m/>
    <m/>
    <m/>
    <n v="34855.64"/>
    <n v="27"/>
    <m/>
    <s v="-"/>
    <s v="-"/>
    <n v="43"/>
    <n v="46"/>
    <n v="48"/>
    <n v="53"/>
    <n v="54"/>
    <s v="-"/>
    <s v="MH21CB7894"/>
    <s v="HONDA SHINE SP DISC BSVI"/>
    <d v="2024-02-16T00:00:00"/>
    <n v="36"/>
    <s v="11.04.26"/>
    <s v="VIJAY NIKAM"/>
    <s v="-"/>
    <m/>
    <m/>
    <m/>
    <m/>
    <m/>
    <m/>
    <m/>
    <m/>
    <m/>
    <m/>
    <m/>
    <m/>
    <m/>
    <m/>
    <m/>
    <m/>
    <m/>
    <m/>
    <m/>
    <m/>
    <m/>
    <m/>
    <m/>
    <m/>
    <m/>
    <m/>
    <m/>
    <m/>
    <m/>
    <m/>
    <m/>
    <m/>
    <m/>
    <m/>
    <m/>
    <m/>
    <m/>
    <m/>
    <m/>
    <m/>
    <m/>
    <m/>
    <m/>
    <m/>
    <m/>
    <m/>
    <m/>
    <m/>
    <m/>
    <m/>
    <m/>
    <n v="1"/>
    <m/>
    <m/>
    <m/>
    <m/>
    <m/>
    <m/>
    <m/>
    <m/>
    <m/>
    <m/>
    <m/>
    <m/>
    <m/>
    <m/>
    <m/>
    <m/>
    <m/>
    <m/>
    <m/>
    <m/>
    <m/>
    <m/>
    <m/>
    <m/>
    <m/>
    <m/>
    <m/>
    <m/>
    <m/>
    <m/>
    <m/>
    <m/>
    <m/>
    <m/>
    <m/>
    <m/>
    <m/>
    <m/>
    <m/>
    <m/>
    <m/>
    <n v="1"/>
  </r>
  <r>
    <n v="466618035"/>
    <s v="SHUBHAM GAJENDRA DONGARE"/>
    <m/>
    <m/>
    <m/>
    <m/>
    <m/>
    <m/>
    <n v="2413"/>
    <n v="14478"/>
    <x v="1"/>
    <s v="FLOW"/>
    <x v="0"/>
    <x v="10"/>
    <n v="34602"/>
    <n v="714"/>
    <n v="0"/>
    <n v="3150"/>
    <s v="-"/>
    <s v="-"/>
    <s v="-"/>
    <s v="-"/>
    <s v="FLOW"/>
    <s v="-"/>
    <s v="-"/>
    <s v="-"/>
    <m/>
    <m/>
    <m/>
    <m/>
    <m/>
    <m/>
    <s v="NARAYAN GAON"/>
    <m/>
    <m/>
    <m/>
    <n v="18342"/>
    <n v="34602"/>
    <n v="177"/>
    <m/>
    <n v="183"/>
    <s v="-"/>
    <n v="193"/>
    <n v="196"/>
    <n v="198"/>
    <n v="203"/>
    <n v="204"/>
    <s v="-"/>
    <s v="MH14KY2106"/>
    <s v="HONDA ACTIVA 125 DISC BSVI"/>
    <d v="2025-08-01T00:00:00"/>
    <n v="18"/>
    <s v="03.04.26"/>
    <s v="KAILASH ATKARI"/>
    <s v="-"/>
    <m/>
    <m/>
    <m/>
    <m/>
    <m/>
    <m/>
    <m/>
    <m/>
    <m/>
    <m/>
    <m/>
    <m/>
    <m/>
    <m/>
    <m/>
    <m/>
    <m/>
    <m/>
    <m/>
    <m/>
    <m/>
    <m/>
    <m/>
    <m/>
    <m/>
    <m/>
    <m/>
    <m/>
    <m/>
    <m/>
    <m/>
    <m/>
    <m/>
    <m/>
    <m/>
    <m/>
    <m/>
    <m/>
    <m/>
    <m/>
    <m/>
    <m/>
    <m/>
    <m/>
    <m/>
    <m/>
    <m/>
    <m/>
    <m/>
    <m/>
    <m/>
    <m/>
    <m/>
    <m/>
    <m/>
    <m/>
    <m/>
    <m/>
    <m/>
    <m/>
    <m/>
    <m/>
    <m/>
    <m/>
    <m/>
    <m/>
    <m/>
    <m/>
    <m/>
    <m/>
    <m/>
    <m/>
    <m/>
    <m/>
    <m/>
    <m/>
    <m/>
    <m/>
    <m/>
    <m/>
    <m/>
    <m/>
    <m/>
    <m/>
    <m/>
    <m/>
    <m/>
    <m/>
    <m/>
    <m/>
    <m/>
    <m/>
    <m/>
    <n v="0"/>
  </r>
  <r>
    <n v="460381230"/>
    <s v="ABHISHEK NARAYAN GHOLAP"/>
    <s v="ONLINE"/>
    <s v="25.04.26"/>
    <n v="5075"/>
    <m/>
    <m/>
    <m/>
    <n v="4586"/>
    <n v="0"/>
    <x v="0"/>
    <s v="STABLE"/>
    <x v="1"/>
    <x v="10"/>
    <n v="34582"/>
    <n v="37"/>
    <n v="0"/>
    <n v="450"/>
    <s v="-"/>
    <s v="-"/>
    <s v="-"/>
    <s v="-"/>
    <s v="FLOW"/>
    <s v="PAID"/>
    <s v="-"/>
    <s v="-"/>
    <m/>
    <m/>
    <m/>
    <m/>
    <m/>
    <m/>
    <m/>
    <m/>
    <m/>
    <m/>
    <n v="0"/>
    <n v="34582"/>
    <n v="1"/>
    <m/>
    <m/>
    <m/>
    <m/>
    <e v="#N/A"/>
    <e v="#N/A"/>
    <e v="#N/A"/>
    <e v="#N/A"/>
    <s v="-"/>
    <m/>
    <n v="91960"/>
    <d v="2023-10-30T00:00:00"/>
    <n v="36"/>
    <s v="17.04.26"/>
    <m/>
    <s v="-"/>
    <m/>
    <m/>
    <m/>
    <m/>
    <m/>
    <m/>
    <m/>
    <m/>
    <m/>
    <m/>
    <m/>
    <m/>
    <m/>
    <m/>
    <m/>
    <m/>
    <m/>
    <m/>
    <m/>
    <m/>
    <m/>
    <m/>
    <m/>
    <m/>
    <m/>
    <m/>
    <m/>
    <m/>
    <m/>
    <m/>
    <m/>
    <m/>
    <m/>
    <m/>
    <m/>
    <m/>
    <m/>
    <m/>
    <m/>
    <m/>
    <m/>
    <m/>
    <m/>
    <m/>
    <m/>
    <m/>
    <m/>
    <m/>
    <m/>
    <m/>
    <m/>
    <m/>
    <m/>
    <m/>
    <m/>
    <m/>
    <m/>
    <m/>
    <m/>
    <m/>
    <m/>
    <m/>
    <m/>
    <m/>
    <m/>
    <m/>
    <m/>
    <m/>
    <m/>
    <m/>
    <m/>
    <m/>
    <n v="1"/>
    <m/>
    <m/>
    <m/>
    <m/>
    <m/>
    <m/>
    <m/>
    <m/>
    <m/>
    <m/>
    <m/>
    <m/>
    <m/>
    <m/>
    <m/>
    <m/>
    <m/>
    <m/>
    <m/>
    <m/>
    <n v="1"/>
  </r>
  <r>
    <n v="464144827"/>
    <s v="MAHENDRA RAGHUNATH TARKASE"/>
    <s v="ONLINE"/>
    <s v="15.04.26"/>
    <n v="4900"/>
    <m/>
    <m/>
    <m/>
    <n v="4765"/>
    <n v="2848"/>
    <x v="2"/>
    <s v="STABLE"/>
    <x v="1"/>
    <x v="2"/>
    <n v="34201"/>
    <n v="76"/>
    <n v="0"/>
    <n v="2700"/>
    <s v="-"/>
    <s v="-"/>
    <s v="-"/>
    <s v="-"/>
    <s v="STABLE"/>
    <s v="PAID"/>
    <s v="-"/>
    <s v="-"/>
    <m/>
    <m/>
    <m/>
    <m/>
    <m/>
    <m/>
    <s v="NARHE"/>
    <m/>
    <m/>
    <m/>
    <m/>
    <n v="34201"/>
    <n v="27"/>
    <m/>
    <s v="-"/>
    <s v="-"/>
    <n v="12"/>
    <n v="15"/>
    <n v="17"/>
    <n v="22"/>
    <n v="23"/>
    <s v="-"/>
    <s v="MH44AD1331"/>
    <s v="HONDA ACTIVA DLX"/>
    <d v="2024-09-29T00:00:00"/>
    <n v="24"/>
    <s v="11.04.26"/>
    <s v="VIJAY NIKAM"/>
    <s v="-"/>
    <m/>
    <m/>
    <m/>
    <m/>
    <m/>
    <m/>
    <m/>
    <m/>
    <m/>
    <m/>
    <m/>
    <m/>
    <m/>
    <m/>
    <m/>
    <m/>
    <m/>
    <m/>
    <m/>
    <m/>
    <m/>
    <m/>
    <m/>
    <m/>
    <m/>
    <m/>
    <m/>
    <m/>
    <m/>
    <m/>
    <m/>
    <m/>
    <m/>
    <m/>
    <m/>
    <m/>
    <m/>
    <m/>
    <m/>
    <n v="1"/>
    <m/>
    <m/>
    <m/>
    <m/>
    <m/>
    <m/>
    <m/>
    <m/>
    <m/>
    <m/>
    <m/>
    <m/>
    <m/>
    <m/>
    <m/>
    <m/>
    <m/>
    <m/>
    <m/>
    <m/>
    <m/>
    <m/>
    <m/>
    <m/>
    <m/>
    <m/>
    <m/>
    <m/>
    <m/>
    <m/>
    <m/>
    <m/>
    <m/>
    <m/>
    <m/>
    <m/>
    <m/>
    <m/>
    <m/>
    <m/>
    <m/>
    <m/>
    <m/>
    <m/>
    <m/>
    <m/>
    <m/>
    <m/>
    <m/>
    <m/>
    <m/>
    <m/>
    <m/>
    <n v="1"/>
  </r>
  <r>
    <n v="463462538"/>
    <s v="LAHIRE SANJAY BHAGWAN"/>
    <s v="ONLINE"/>
    <s v="03.04.26"/>
    <n v="7300"/>
    <m/>
    <m/>
    <s v="BANK RB 07"/>
    <n v="7143"/>
    <n v="7143"/>
    <x v="4"/>
    <s v="RB"/>
    <x v="1"/>
    <x v="16"/>
    <n v="34123"/>
    <n v="96"/>
    <n v="0"/>
    <n v="1800"/>
    <s v="-"/>
    <s v="-"/>
    <s v="-"/>
    <s v="-"/>
    <s v="RB"/>
    <s v="PAID"/>
    <s v="-"/>
    <s v="-"/>
    <m/>
    <m/>
    <m/>
    <m/>
    <m/>
    <m/>
    <s v="PIMPARI"/>
    <m/>
    <m/>
    <m/>
    <n v="9039"/>
    <n v="34123"/>
    <n v="55"/>
    <m/>
    <n v="0"/>
    <s v="-"/>
    <n v="12"/>
    <n v="15"/>
    <n v="17"/>
    <n v="22"/>
    <n v="23"/>
    <s v="-"/>
    <s v="MH14LR4379"/>
    <s v="JAWA 42"/>
    <d v="2024-07-12T00:00:00"/>
    <n v="24"/>
    <s v="03.04.26"/>
    <s v="KAILASH ATKARI"/>
    <s v="-"/>
    <m/>
    <m/>
    <m/>
    <m/>
    <m/>
    <m/>
    <n v="1"/>
    <m/>
    <m/>
    <n v="1"/>
    <m/>
    <m/>
    <m/>
    <m/>
    <m/>
    <m/>
    <m/>
    <m/>
    <m/>
    <m/>
    <m/>
    <m/>
    <m/>
    <m/>
    <m/>
    <m/>
    <m/>
    <m/>
    <m/>
    <m/>
    <m/>
    <m/>
    <m/>
    <m/>
    <m/>
    <m/>
    <m/>
    <m/>
    <m/>
    <m/>
    <m/>
    <m/>
    <m/>
    <m/>
    <m/>
    <m/>
    <m/>
    <m/>
    <m/>
    <m/>
    <m/>
    <m/>
    <m/>
    <m/>
    <m/>
    <m/>
    <m/>
    <m/>
    <m/>
    <m/>
    <m/>
    <m/>
    <m/>
    <m/>
    <m/>
    <m/>
    <m/>
    <m/>
    <m/>
    <m/>
    <m/>
    <m/>
    <m/>
    <m/>
    <m/>
    <m/>
    <m/>
    <m/>
    <m/>
    <m/>
    <m/>
    <m/>
    <m/>
    <m/>
    <m/>
    <m/>
    <m/>
    <m/>
    <m/>
    <m/>
    <m/>
    <m/>
    <m/>
    <n v="2"/>
  </r>
  <r>
    <n v="460587311"/>
    <s v="VIKAS KESHAV TIKONE"/>
    <m/>
    <m/>
    <m/>
    <m/>
    <m/>
    <s v="BANK STABLE 29"/>
    <n v="4031"/>
    <n v="4023.5"/>
    <x v="2"/>
    <s v="STABLE"/>
    <x v="1"/>
    <x v="0"/>
    <n v="33839.089999999997"/>
    <n v="57"/>
    <n v="0"/>
    <n v="1672.8"/>
    <s v="-"/>
    <s v="-"/>
    <s v="-"/>
    <s v="-"/>
    <s v="STABLE"/>
    <s v="PAID"/>
    <s v="-"/>
    <s v="-"/>
    <m/>
    <m/>
    <m/>
    <m/>
    <m/>
    <m/>
    <s v="VEHERGAON"/>
    <m/>
    <m/>
    <m/>
    <n v="5753.3"/>
    <n v="33839.089999999997"/>
    <n v="27"/>
    <m/>
    <n v="33"/>
    <s v="-"/>
    <n v="43"/>
    <n v="46"/>
    <n v="48"/>
    <n v="53"/>
    <n v="54"/>
    <s v="-"/>
    <s v="MH14LF8117"/>
    <s v="HONDA ACTIVA 125 SMART"/>
    <d v="2023-11-10T00:00:00"/>
    <n v="36"/>
    <s v="03.04.26"/>
    <s v="VIJAY NIKAM"/>
    <s v="-"/>
    <m/>
    <m/>
    <m/>
    <m/>
    <m/>
    <m/>
    <m/>
    <m/>
    <m/>
    <m/>
    <m/>
    <m/>
    <m/>
    <m/>
    <m/>
    <m/>
    <m/>
    <m/>
    <m/>
    <m/>
    <m/>
    <m/>
    <m/>
    <m/>
    <m/>
    <m/>
    <m/>
    <m/>
    <m/>
    <m/>
    <m/>
    <m/>
    <m/>
    <m/>
    <m/>
    <m/>
    <m/>
    <m/>
    <m/>
    <m/>
    <m/>
    <m/>
    <m/>
    <m/>
    <m/>
    <m/>
    <m/>
    <m/>
    <m/>
    <m/>
    <m/>
    <m/>
    <m/>
    <m/>
    <m/>
    <m/>
    <m/>
    <m/>
    <m/>
    <m/>
    <m/>
    <m/>
    <m/>
    <m/>
    <m/>
    <m/>
    <m/>
    <m/>
    <m/>
    <m/>
    <m/>
    <m/>
    <m/>
    <m/>
    <m/>
    <m/>
    <m/>
    <m/>
    <m/>
    <m/>
    <m/>
    <m/>
    <m/>
    <m/>
    <m/>
    <m/>
    <m/>
    <m/>
    <m/>
    <m/>
    <m/>
    <m/>
    <m/>
    <n v="0"/>
  </r>
  <r>
    <n v="460846640"/>
    <s v="VISHAL KAMALAKAR SHINDE"/>
    <s v="ONLINE"/>
    <s v="27.04.26"/>
    <n v="3800"/>
    <m/>
    <m/>
    <s v="BANK STABEL 17"/>
    <n v="3681"/>
    <n v="3681"/>
    <x v="2"/>
    <s v="RB"/>
    <x v="1"/>
    <x v="9"/>
    <n v="33722"/>
    <n v="0"/>
    <n v="0"/>
    <n v="0"/>
    <s v="-"/>
    <s v="-"/>
    <s v="-"/>
    <s v="-"/>
    <s v="STABLE"/>
    <s v="PAID"/>
    <s v="-"/>
    <s v="-"/>
    <m/>
    <m/>
    <m/>
    <m/>
    <m/>
    <m/>
    <s v="PHULENAGAR"/>
    <m/>
    <m/>
    <m/>
    <m/>
    <n v="33722"/>
    <n v="27"/>
    <m/>
    <s v="-"/>
    <s v="-"/>
    <n v="12"/>
    <n v="15"/>
    <n v="17"/>
    <n v="22"/>
    <e v="#N/A"/>
    <s v="-"/>
    <s v="MH12WD9647"/>
    <s v="TVS NTORQ 125 DISC BSVI"/>
    <d v="2023-11-23T00:00:00"/>
    <n v="36"/>
    <s v="11.04.26"/>
    <s v="VIJAY NIKAM"/>
    <s v="-"/>
    <m/>
    <m/>
    <m/>
    <m/>
    <m/>
    <m/>
    <m/>
    <m/>
    <m/>
    <m/>
    <m/>
    <m/>
    <m/>
    <m/>
    <m/>
    <m/>
    <m/>
    <m/>
    <m/>
    <m/>
    <m/>
    <m/>
    <m/>
    <m/>
    <m/>
    <m/>
    <m/>
    <m/>
    <m/>
    <m/>
    <m/>
    <m/>
    <m/>
    <m/>
    <m/>
    <m/>
    <m/>
    <m/>
    <m/>
    <m/>
    <m/>
    <m/>
    <m/>
    <m/>
    <m/>
    <m/>
    <m/>
    <m/>
    <n v="1"/>
    <m/>
    <m/>
    <m/>
    <m/>
    <m/>
    <m/>
    <m/>
    <m/>
    <m/>
    <m/>
    <m/>
    <m/>
    <m/>
    <m/>
    <m/>
    <m/>
    <m/>
    <m/>
    <m/>
    <m/>
    <m/>
    <m/>
    <m/>
    <m/>
    <m/>
    <m/>
    <m/>
    <m/>
    <m/>
    <m/>
    <m/>
    <m/>
    <m/>
    <m/>
    <m/>
    <m/>
    <m/>
    <m/>
    <m/>
    <m/>
    <m/>
    <m/>
    <m/>
    <m/>
    <n v="1"/>
  </r>
  <r>
    <n v="461486702"/>
    <s v="AJINKYA SHIVAJI DEOKAR"/>
    <s v="ONLINE"/>
    <s v="16.04.26"/>
    <n v="3500"/>
    <m/>
    <m/>
    <m/>
    <n v="3394"/>
    <n v="3394"/>
    <x v="2"/>
    <s v="STABLE"/>
    <x v="1"/>
    <x v="9"/>
    <n v="33688.639999999999"/>
    <n v="32"/>
    <n v="0"/>
    <n v="1350"/>
    <s v="-"/>
    <s v="-"/>
    <s v="-"/>
    <s v="-"/>
    <s v="STABLE"/>
    <s v="PAID"/>
    <s v="-"/>
    <s v="-"/>
    <m/>
    <m/>
    <m/>
    <m/>
    <m/>
    <m/>
    <s v="YERWADA"/>
    <m/>
    <m/>
    <m/>
    <n v="4776"/>
    <n v="33688.639999999999"/>
    <n v="27"/>
    <m/>
    <n v="33"/>
    <s v="-"/>
    <n v="12"/>
    <n v="15"/>
    <n v="17"/>
    <n v="22"/>
    <n v="23"/>
    <s v="-"/>
    <s v="MH12WL2154"/>
    <s v="HONDA ACTIVA 6G DLX BS VI"/>
    <d v="2024-01-12T00:00:00"/>
    <n v="36"/>
    <s v="03.04.26"/>
    <s v="VIJAY NIKAM"/>
    <s v="-"/>
    <m/>
    <m/>
    <m/>
    <m/>
    <m/>
    <m/>
    <m/>
    <m/>
    <m/>
    <m/>
    <m/>
    <m/>
    <m/>
    <m/>
    <m/>
    <m/>
    <m/>
    <m/>
    <m/>
    <m/>
    <m/>
    <n v="1"/>
    <m/>
    <m/>
    <m/>
    <m/>
    <m/>
    <m/>
    <m/>
    <m/>
    <m/>
    <m/>
    <m/>
    <m/>
    <m/>
    <m/>
    <m/>
    <m/>
    <m/>
    <m/>
    <m/>
    <m/>
    <m/>
    <m/>
    <m/>
    <m/>
    <m/>
    <m/>
    <m/>
    <m/>
    <m/>
    <m/>
    <m/>
    <m/>
    <m/>
    <m/>
    <m/>
    <m/>
    <m/>
    <m/>
    <m/>
    <m/>
    <m/>
    <m/>
    <m/>
    <m/>
    <m/>
    <m/>
    <m/>
    <m/>
    <m/>
    <m/>
    <m/>
    <m/>
    <m/>
    <m/>
    <m/>
    <m/>
    <m/>
    <m/>
    <m/>
    <m/>
    <m/>
    <m/>
    <m/>
    <m/>
    <m/>
    <m/>
    <m/>
    <m/>
    <m/>
    <m/>
    <m/>
    <n v="1"/>
  </r>
  <r>
    <n v="462485071"/>
    <s v="GANESH BABURAV KAKDE"/>
    <m/>
    <m/>
    <m/>
    <m/>
    <m/>
    <m/>
    <n v="4045"/>
    <n v="7824.53"/>
    <x v="4"/>
    <s v="FLOW"/>
    <x v="0"/>
    <x v="7"/>
    <n v="33553"/>
    <n v="272"/>
    <n v="0"/>
    <n v="5400"/>
    <s v="-"/>
    <s v="-"/>
    <s v="-"/>
    <s v="-"/>
    <s v="STABLE"/>
    <s v="-"/>
    <s v="-"/>
    <s v="-"/>
    <m/>
    <m/>
    <m/>
    <m/>
    <m/>
    <m/>
    <s v="PASHAN"/>
    <m/>
    <m/>
    <m/>
    <m/>
    <n v="33553"/>
    <n v="55"/>
    <m/>
    <s v="-"/>
    <s v="-"/>
    <n v="71"/>
    <n v="74"/>
    <n v="76"/>
    <n v="81"/>
    <n v="82"/>
    <s v="-"/>
    <s v="MH21CC1705"/>
    <s v="SPLENDOR PLUS I3S BS6 FI DRUM SELF"/>
    <d v="2024-04-07T00:00:00"/>
    <n v="30"/>
    <s v="11.04.26"/>
    <s v="KAILASH ATKARI"/>
    <s v="-"/>
    <m/>
    <m/>
    <m/>
    <m/>
    <m/>
    <m/>
    <m/>
    <m/>
    <m/>
    <m/>
    <m/>
    <m/>
    <m/>
    <m/>
    <m/>
    <m/>
    <m/>
    <m/>
    <m/>
    <m/>
    <m/>
    <m/>
    <m/>
    <m/>
    <m/>
    <m/>
    <m/>
    <m/>
    <m/>
    <m/>
    <m/>
    <m/>
    <m/>
    <m/>
    <m/>
    <m/>
    <m/>
    <m/>
    <m/>
    <n v="1"/>
    <m/>
    <m/>
    <m/>
    <m/>
    <m/>
    <m/>
    <m/>
    <m/>
    <m/>
    <m/>
    <m/>
    <m/>
    <m/>
    <m/>
    <m/>
    <m/>
    <m/>
    <m/>
    <m/>
    <m/>
    <m/>
    <m/>
    <m/>
    <m/>
    <m/>
    <m/>
    <m/>
    <m/>
    <m/>
    <m/>
    <m/>
    <m/>
    <m/>
    <m/>
    <m/>
    <m/>
    <m/>
    <m/>
    <m/>
    <m/>
    <m/>
    <m/>
    <m/>
    <m/>
    <m/>
    <m/>
    <m/>
    <m/>
    <m/>
    <m/>
    <m/>
    <m/>
    <m/>
    <n v="1"/>
  </r>
  <r>
    <n v="461750939"/>
    <s v="NAMDEV YALAPPA REDEKAR"/>
    <m/>
    <m/>
    <m/>
    <n v="30"/>
    <s v="DPIC PENDING"/>
    <m/>
    <n v="3101"/>
    <n v="3101"/>
    <x v="2"/>
    <s v="FLOW"/>
    <x v="0"/>
    <x v="6"/>
    <n v="33518"/>
    <n v="63"/>
    <n v="0"/>
    <n v="3132"/>
    <s v="-"/>
    <s v="-"/>
    <s v="-"/>
    <s v="-"/>
    <s v="STABLE"/>
    <s v="-"/>
    <s v="-"/>
    <s v="-"/>
    <m/>
    <m/>
    <m/>
    <m/>
    <m/>
    <m/>
    <s v="CHAKAN"/>
    <m/>
    <m/>
    <m/>
    <n v="6296"/>
    <n v="33518"/>
    <n v="27"/>
    <m/>
    <n v="33"/>
    <s v="-"/>
    <n v="43"/>
    <n v="46"/>
    <n v="48"/>
    <n v="53"/>
    <n v="54"/>
    <s v="-"/>
    <s v="MH09GQ5807"/>
    <s v="SPLENDOR PLUS BS6 I3S DRS CAST FI"/>
    <d v="2024-02-01T00:00:00"/>
    <n v="36"/>
    <s v="03.04.26"/>
    <s v="KAILASH ATKARI"/>
    <s v="-"/>
    <m/>
    <m/>
    <m/>
    <m/>
    <m/>
    <m/>
    <m/>
    <m/>
    <m/>
    <m/>
    <m/>
    <m/>
    <n v="1"/>
    <m/>
    <m/>
    <m/>
    <m/>
    <m/>
    <m/>
    <m/>
    <m/>
    <m/>
    <m/>
    <m/>
    <m/>
    <m/>
    <m/>
    <m/>
    <m/>
    <m/>
    <m/>
    <m/>
    <m/>
    <m/>
    <m/>
    <m/>
    <m/>
    <m/>
    <m/>
    <m/>
    <m/>
    <m/>
    <m/>
    <m/>
    <m/>
    <m/>
    <m/>
    <m/>
    <m/>
    <m/>
    <m/>
    <m/>
    <m/>
    <m/>
    <m/>
    <m/>
    <m/>
    <m/>
    <m/>
    <m/>
    <m/>
    <m/>
    <m/>
    <m/>
    <m/>
    <m/>
    <m/>
    <m/>
    <m/>
    <m/>
    <m/>
    <m/>
    <m/>
    <m/>
    <m/>
    <m/>
    <m/>
    <m/>
    <m/>
    <m/>
    <m/>
    <m/>
    <m/>
    <m/>
    <m/>
    <m/>
    <m/>
    <m/>
    <m/>
    <m/>
    <m/>
    <m/>
    <m/>
    <n v="1"/>
  </r>
  <r>
    <n v="461099946"/>
    <s v="MANGAL DATTATRAY UKALE"/>
    <s v="COLLECT"/>
    <s v="27.04.26"/>
    <n v="3500"/>
    <m/>
    <m/>
    <m/>
    <n v="3352"/>
    <n v="6164"/>
    <x v="4"/>
    <s v="STABLE"/>
    <x v="1"/>
    <x v="13"/>
    <n v="33118.589999999997"/>
    <n v="218"/>
    <n v="0"/>
    <n v="0"/>
    <s v="-"/>
    <s v="-"/>
    <s v="-"/>
    <s v="-"/>
    <s v="STABLE"/>
    <s v="PAID"/>
    <s v="-"/>
    <s v="-"/>
    <m/>
    <m/>
    <m/>
    <m/>
    <m/>
    <m/>
    <s v="RANJAN GAON"/>
    <m/>
    <m/>
    <m/>
    <n v="6382"/>
    <n v="33118.589999999997"/>
    <n v="55"/>
    <m/>
    <n v="61"/>
    <s v="-"/>
    <n v="71"/>
    <n v="74"/>
    <n v="76"/>
    <n v="81"/>
    <n v="82"/>
    <s v="-"/>
    <s v="MH12WN3370"/>
    <s v="SPLENDORPLUS I3S DRS C FI BLACKACNT"/>
    <d v="2023-12-12T00:00:00"/>
    <n v="36"/>
    <s v="03.04.26"/>
    <s v="KAILASH ATKARI"/>
    <s v="-"/>
    <m/>
    <m/>
    <m/>
    <m/>
    <m/>
    <m/>
    <m/>
    <m/>
    <m/>
    <m/>
    <m/>
    <m/>
    <m/>
    <m/>
    <m/>
    <n v="1"/>
    <m/>
    <m/>
    <m/>
    <m/>
    <m/>
    <m/>
    <m/>
    <m/>
    <m/>
    <m/>
    <m/>
    <m/>
    <m/>
    <m/>
    <m/>
    <m/>
    <m/>
    <m/>
    <m/>
    <m/>
    <m/>
    <m/>
    <m/>
    <m/>
    <m/>
    <m/>
    <m/>
    <m/>
    <m/>
    <m/>
    <m/>
    <m/>
    <m/>
    <m/>
    <m/>
    <m/>
    <m/>
    <m/>
    <m/>
    <m/>
    <m/>
    <m/>
    <m/>
    <m/>
    <m/>
    <m/>
    <m/>
    <m/>
    <m/>
    <m/>
    <m/>
    <m/>
    <m/>
    <m/>
    <m/>
    <m/>
    <m/>
    <m/>
    <m/>
    <m/>
    <m/>
    <m/>
    <n v="2"/>
    <m/>
    <m/>
    <m/>
    <m/>
    <m/>
    <m/>
    <m/>
    <m/>
    <m/>
    <m/>
    <m/>
    <m/>
    <m/>
    <m/>
    <n v="3"/>
  </r>
  <r>
    <n v="460718833"/>
    <s v="RAHUL SWAMINATH BALSHANKAR"/>
    <m/>
    <m/>
    <m/>
    <m/>
    <m/>
    <m/>
    <n v="3316"/>
    <n v="9232"/>
    <x v="5"/>
    <s v="FLOW"/>
    <x v="0"/>
    <x v="2"/>
    <n v="33110.629999999997"/>
    <n v="349"/>
    <n v="0"/>
    <n v="0"/>
    <s v="-"/>
    <s v="-"/>
    <s v="-"/>
    <s v="-"/>
    <s v="FLOW"/>
    <s v="-"/>
    <s v="-"/>
    <s v="-"/>
    <m/>
    <m/>
    <m/>
    <m/>
    <m/>
    <m/>
    <s v="SINHAGAD ROAD"/>
    <m/>
    <m/>
    <m/>
    <n v="9581"/>
    <n v="33110.629999999997"/>
    <n v="86"/>
    <m/>
    <n v="92"/>
    <s v="-"/>
    <n v="102"/>
    <n v="105"/>
    <n v="107"/>
    <n v="112"/>
    <n v="113"/>
    <s v="-"/>
    <s v="MH12WF2452"/>
    <s v="SPLENDOR PLUS DRS CAST FI BLACK"/>
    <d v="2023-11-16T00:00:00"/>
    <n v="36"/>
    <s v="03.04.26"/>
    <s v="VIJAY NIKAM"/>
    <s v="-"/>
    <m/>
    <m/>
    <m/>
    <m/>
    <m/>
    <m/>
    <m/>
    <m/>
    <m/>
    <m/>
    <m/>
    <m/>
    <m/>
    <m/>
    <m/>
    <m/>
    <m/>
    <m/>
    <n v="1"/>
    <m/>
    <m/>
    <m/>
    <m/>
    <m/>
    <m/>
    <m/>
    <m/>
    <m/>
    <m/>
    <m/>
    <m/>
    <m/>
    <m/>
    <m/>
    <m/>
    <m/>
    <m/>
    <m/>
    <m/>
    <m/>
    <m/>
    <m/>
    <m/>
    <m/>
    <m/>
    <m/>
    <m/>
    <m/>
    <m/>
    <m/>
    <m/>
    <m/>
    <m/>
    <m/>
    <m/>
    <m/>
    <m/>
    <m/>
    <m/>
    <m/>
    <m/>
    <m/>
    <m/>
    <m/>
    <m/>
    <m/>
    <m/>
    <m/>
    <m/>
    <m/>
    <m/>
    <m/>
    <m/>
    <m/>
    <m/>
    <m/>
    <m/>
    <m/>
    <m/>
    <m/>
    <m/>
    <m/>
    <m/>
    <m/>
    <m/>
    <m/>
    <m/>
    <m/>
    <m/>
    <m/>
    <m/>
    <m/>
    <m/>
    <n v="1"/>
  </r>
  <r>
    <n v="465334990"/>
    <s v="SAHIL RAOKHANDE"/>
    <s v="ONLINE"/>
    <s v="24.04.26"/>
    <n v="6000"/>
    <m/>
    <m/>
    <m/>
    <n v="5848"/>
    <n v="5727"/>
    <x v="2"/>
    <s v="STABLE"/>
    <x v="1"/>
    <x v="9"/>
    <n v="32711"/>
    <n v="124"/>
    <n v="0"/>
    <n v="4494"/>
    <s v="-"/>
    <s v="-"/>
    <s v="-"/>
    <s v="-"/>
    <s v="STABLE"/>
    <s v="PAID"/>
    <s v="-"/>
    <s v="-"/>
    <m/>
    <m/>
    <m/>
    <m/>
    <m/>
    <m/>
    <s v="KHARADI"/>
    <m/>
    <m/>
    <m/>
    <m/>
    <n v="32711"/>
    <n v="27"/>
    <m/>
    <s v="-"/>
    <s v="-"/>
    <n v="43"/>
    <n v="46"/>
    <n v="48"/>
    <n v="22"/>
    <n v="23"/>
    <s v="-"/>
    <s v="MH12XU1681"/>
    <s v="HONDA DIO 125 STD"/>
    <d v="2025-01-27T00:00:00"/>
    <n v="18"/>
    <s v="11.04.26"/>
    <s v="VIJAY NIKAM"/>
    <s v="-"/>
    <m/>
    <m/>
    <m/>
    <m/>
    <m/>
    <m/>
    <m/>
    <m/>
    <m/>
    <m/>
    <m/>
    <m/>
    <m/>
    <m/>
    <m/>
    <m/>
    <m/>
    <m/>
    <m/>
    <m/>
    <m/>
    <m/>
    <m/>
    <m/>
    <m/>
    <m/>
    <m/>
    <m/>
    <m/>
    <m/>
    <m/>
    <m/>
    <m/>
    <m/>
    <m/>
    <m/>
    <m/>
    <m/>
    <m/>
    <m/>
    <m/>
    <m/>
    <m/>
    <m/>
    <m/>
    <m/>
    <m/>
    <m/>
    <n v="1"/>
    <m/>
    <m/>
    <m/>
    <m/>
    <m/>
    <m/>
    <m/>
    <m/>
    <m/>
    <m/>
    <m/>
    <m/>
    <m/>
    <m/>
    <m/>
    <m/>
    <m/>
    <m/>
    <m/>
    <m/>
    <n v="1"/>
    <m/>
    <m/>
    <m/>
    <m/>
    <m/>
    <m/>
    <m/>
    <m/>
    <m/>
    <m/>
    <m/>
    <m/>
    <m/>
    <m/>
    <m/>
    <m/>
    <m/>
    <m/>
    <m/>
    <m/>
    <m/>
    <m/>
    <m/>
    <n v="2"/>
  </r>
  <r>
    <n v="465143711"/>
    <s v="SACHIN NARSING TOTARE"/>
    <m/>
    <m/>
    <m/>
    <m/>
    <m/>
    <m/>
    <n v="6839"/>
    <n v="6839"/>
    <x v="2"/>
    <s v="FLOW"/>
    <x v="0"/>
    <x v="6"/>
    <n v="32472"/>
    <n v="0"/>
    <n v="0"/>
    <n v="450"/>
    <s v="-"/>
    <s v="-"/>
    <s v="-"/>
    <s v="-"/>
    <s v="FLOW"/>
    <s v="-"/>
    <s v="-"/>
    <s v="-"/>
    <m/>
    <m/>
    <m/>
    <m/>
    <m/>
    <m/>
    <s v="CHAKAN"/>
    <m/>
    <m/>
    <m/>
    <m/>
    <n v="32472"/>
    <n v="27"/>
    <m/>
    <s v="-"/>
    <s v="-"/>
    <n v="43"/>
    <n v="46"/>
    <n v="48"/>
    <n v="53"/>
    <n v="54"/>
    <s v="-"/>
    <s v="MH14MB9290"/>
    <s v="HONDA ACTIVA 6G DLX BS VI"/>
    <d v="2025-01-06T00:00:00"/>
    <n v="18"/>
    <s v="11.04.26"/>
    <s v="KAILASH ATKARI"/>
    <s v="-"/>
    <m/>
    <m/>
    <m/>
    <m/>
    <m/>
    <m/>
    <m/>
    <m/>
    <m/>
    <m/>
    <m/>
    <m/>
    <m/>
    <m/>
    <m/>
    <m/>
    <m/>
    <m/>
    <m/>
    <m/>
    <m/>
    <m/>
    <m/>
    <m/>
    <m/>
    <m/>
    <m/>
    <m/>
    <m/>
    <m/>
    <m/>
    <m/>
    <m/>
    <m/>
    <m/>
    <m/>
    <m/>
    <m/>
    <m/>
    <n v="1"/>
    <m/>
    <m/>
    <m/>
    <m/>
    <m/>
    <m/>
    <m/>
    <m/>
    <m/>
    <m/>
    <m/>
    <m/>
    <m/>
    <m/>
    <m/>
    <m/>
    <m/>
    <m/>
    <m/>
    <m/>
    <m/>
    <m/>
    <m/>
    <m/>
    <m/>
    <m/>
    <m/>
    <m/>
    <m/>
    <m/>
    <m/>
    <m/>
    <m/>
    <m/>
    <m/>
    <m/>
    <m/>
    <m/>
    <m/>
    <m/>
    <m/>
    <m/>
    <m/>
    <m/>
    <m/>
    <m/>
    <m/>
    <m/>
    <m/>
    <m/>
    <m/>
    <m/>
    <m/>
    <n v="1"/>
  </r>
  <r>
    <n v="463438862"/>
    <s v="ASHOK PRAJAPATI"/>
    <s v="ONLINE"/>
    <s v="23.04.26"/>
    <n v="23000"/>
    <m/>
    <m/>
    <m/>
    <n v="4394"/>
    <n v="17542"/>
    <x v="3"/>
    <s v="RB"/>
    <x v="1"/>
    <x v="11"/>
    <n v="32448"/>
    <n v="476"/>
    <n v="0"/>
    <n v="1800"/>
    <s v="-"/>
    <s v="-"/>
    <s v="-"/>
    <s v="-"/>
    <s v="RB"/>
    <s v="PAID"/>
    <s v="-"/>
    <s v="-"/>
    <m/>
    <m/>
    <m/>
    <m/>
    <m/>
    <m/>
    <s v="VASULI"/>
    <m/>
    <m/>
    <m/>
    <n v="19818"/>
    <n v="32448"/>
    <n v="117"/>
    <m/>
    <n v="123"/>
    <s v="-"/>
    <n v="133"/>
    <n v="136"/>
    <n v="138"/>
    <e v="#N/A"/>
    <e v="#N/A"/>
    <s v="-"/>
    <s v="MH14LT0430"/>
    <s v="HONDA ACTIVA 6G DLX BS VI"/>
    <d v="2024-07-09T00:00:00"/>
    <n v="24"/>
    <s v="03.04.26"/>
    <s v="KAILASH ATKARI"/>
    <s v="-"/>
    <m/>
    <m/>
    <m/>
    <m/>
    <m/>
    <m/>
    <m/>
    <m/>
    <m/>
    <m/>
    <m/>
    <m/>
    <m/>
    <m/>
    <m/>
    <m/>
    <m/>
    <m/>
    <n v="1"/>
    <m/>
    <m/>
    <m/>
    <m/>
    <m/>
    <m/>
    <m/>
    <m/>
    <m/>
    <m/>
    <m/>
    <m/>
    <m/>
    <m/>
    <m/>
    <m/>
    <m/>
    <m/>
    <m/>
    <m/>
    <m/>
    <m/>
    <m/>
    <m/>
    <m/>
    <m/>
    <m/>
    <m/>
    <m/>
    <m/>
    <m/>
    <m/>
    <m/>
    <m/>
    <m/>
    <m/>
    <m/>
    <m/>
    <m/>
    <m/>
    <m/>
    <m/>
    <m/>
    <m/>
    <m/>
    <m/>
    <m/>
    <n v="1"/>
    <m/>
    <m/>
    <m/>
    <m/>
    <m/>
    <m/>
    <m/>
    <m/>
    <m/>
    <m/>
    <m/>
    <m/>
    <m/>
    <m/>
    <m/>
    <m/>
    <m/>
    <m/>
    <m/>
    <m/>
    <m/>
    <m/>
    <m/>
    <m/>
    <m/>
    <m/>
    <n v="2"/>
  </r>
  <r>
    <n v="460836183"/>
    <s v="DATTA RAMDAS KATE"/>
    <s v="ONLINE"/>
    <s v="09.04.26"/>
    <n v="3218"/>
    <m/>
    <m/>
    <m/>
    <n v="3218"/>
    <n v="5887"/>
    <x v="4"/>
    <s v="STABLE"/>
    <x v="1"/>
    <x v="13"/>
    <n v="32276"/>
    <n v="202"/>
    <n v="0"/>
    <n v="5400"/>
    <s v="-"/>
    <s v="-"/>
    <s v="-"/>
    <s v="-"/>
    <s v="STABLE"/>
    <s v="PAID"/>
    <s v="-"/>
    <s v="-"/>
    <m/>
    <m/>
    <m/>
    <m/>
    <m/>
    <m/>
    <s v="SHIRUR"/>
    <m/>
    <m/>
    <m/>
    <n v="11489"/>
    <n v="32276"/>
    <n v="55"/>
    <m/>
    <n v="61"/>
    <s v="-"/>
    <n v="43"/>
    <n v="46"/>
    <n v="48"/>
    <n v="53"/>
    <n v="54"/>
    <s v="-"/>
    <s v="MH12YP1136"/>
    <s v="SPLENDOR PLUS I3S XTEC"/>
    <d v="2023-11-22T00:00:00"/>
    <n v="36"/>
    <s v="03.04.26"/>
    <s v="KAILASH ATKARI"/>
    <s v="-"/>
    <m/>
    <m/>
    <m/>
    <m/>
    <m/>
    <m/>
    <m/>
    <m/>
    <m/>
    <m/>
    <m/>
    <m/>
    <m/>
    <m/>
    <m/>
    <n v="1"/>
    <m/>
    <m/>
    <m/>
    <m/>
    <m/>
    <m/>
    <m/>
    <m/>
    <m/>
    <m/>
    <m/>
    <m/>
    <m/>
    <m/>
    <m/>
    <m/>
    <m/>
    <m/>
    <m/>
    <m/>
    <m/>
    <m/>
    <m/>
    <m/>
    <m/>
    <m/>
    <m/>
    <m/>
    <m/>
    <m/>
    <m/>
    <m/>
    <m/>
    <m/>
    <m/>
    <m/>
    <m/>
    <m/>
    <m/>
    <m/>
    <m/>
    <m/>
    <m/>
    <m/>
    <m/>
    <m/>
    <m/>
    <m/>
    <m/>
    <m/>
    <m/>
    <m/>
    <m/>
    <m/>
    <m/>
    <m/>
    <m/>
    <m/>
    <m/>
    <m/>
    <m/>
    <m/>
    <m/>
    <m/>
    <m/>
    <m/>
    <m/>
    <m/>
    <m/>
    <m/>
    <m/>
    <m/>
    <m/>
    <m/>
    <m/>
    <m/>
    <m/>
    <n v="1"/>
  </r>
  <r>
    <n v="461361352"/>
    <s v="SANTOSH BHRAT LAMKHADE"/>
    <s v="ONLINE"/>
    <s v="07.04.26"/>
    <n v="3226"/>
    <m/>
    <m/>
    <m/>
    <n v="3223"/>
    <n v="3223"/>
    <x v="2"/>
    <s v="STABLE"/>
    <x v="1"/>
    <x v="10"/>
    <n v="31993"/>
    <n v="0"/>
    <n v="0"/>
    <n v="823"/>
    <s v="-"/>
    <s v="-"/>
    <s v="-"/>
    <s v="-"/>
    <s v="STABLE"/>
    <s v="PAID"/>
    <s v="-"/>
    <s v="-"/>
    <m/>
    <m/>
    <m/>
    <m/>
    <m/>
    <m/>
    <s v="PIMPAL WANDI"/>
    <m/>
    <m/>
    <m/>
    <n v="4046"/>
    <n v="31993"/>
    <n v="27"/>
    <m/>
    <n v="33"/>
    <s v="-"/>
    <n v="12"/>
    <n v="15"/>
    <n v="17"/>
    <n v="22"/>
    <n v="23"/>
    <s v="-"/>
    <s v="MH14LG6871"/>
    <s v="HONDA SHINE DISC BSVI"/>
    <d v="2024-01-03T00:00:00"/>
    <n v="36"/>
    <s v="03.04.26"/>
    <s v="KAILASH ATKARI"/>
    <s v="-"/>
    <m/>
    <m/>
    <m/>
    <m/>
    <m/>
    <m/>
    <n v="1"/>
    <m/>
    <m/>
    <m/>
    <m/>
    <m/>
    <m/>
    <m/>
    <m/>
    <m/>
    <m/>
    <m/>
    <n v="1"/>
    <m/>
    <m/>
    <m/>
    <m/>
    <m/>
    <m/>
    <m/>
    <m/>
    <m/>
    <m/>
    <m/>
    <m/>
    <m/>
    <m/>
    <m/>
    <m/>
    <m/>
    <m/>
    <m/>
    <m/>
    <m/>
    <m/>
    <m/>
    <m/>
    <m/>
    <m/>
    <m/>
    <m/>
    <m/>
    <m/>
    <m/>
    <m/>
    <m/>
    <m/>
    <m/>
    <m/>
    <m/>
    <m/>
    <m/>
    <m/>
    <m/>
    <m/>
    <m/>
    <m/>
    <m/>
    <m/>
    <m/>
    <m/>
    <m/>
    <m/>
    <m/>
    <m/>
    <m/>
    <m/>
    <m/>
    <m/>
    <m/>
    <m/>
    <m/>
    <m/>
    <m/>
    <m/>
    <m/>
    <m/>
    <m/>
    <m/>
    <m/>
    <m/>
    <m/>
    <m/>
    <m/>
    <m/>
    <m/>
    <m/>
    <n v="2"/>
  </r>
  <r>
    <n v="461195835"/>
    <s v="AARTI DEVI"/>
    <s v="ONLINE"/>
    <s v="25.04.26"/>
    <n v="3302"/>
    <m/>
    <m/>
    <m/>
    <n v="3202"/>
    <n v="3199.24"/>
    <x v="2"/>
    <s v="STABLE"/>
    <x v="1"/>
    <x v="12"/>
    <n v="31975"/>
    <n v="84"/>
    <n v="0"/>
    <n v="5400"/>
    <s v="-"/>
    <s v="-"/>
    <s v="-"/>
    <s v="-"/>
    <s v="STABLE"/>
    <s v="PAID"/>
    <s v="-"/>
    <s v="-"/>
    <m/>
    <m/>
    <m/>
    <m/>
    <m/>
    <m/>
    <s v="MARUNJI"/>
    <m/>
    <m/>
    <m/>
    <n v="8683.24"/>
    <n v="31975"/>
    <n v="27"/>
    <m/>
    <n v="33"/>
    <s v="-"/>
    <n v="43"/>
    <n v="46"/>
    <n v="48"/>
    <n v="53"/>
    <n v="23"/>
    <s v="-"/>
    <s v="MH14LG2843"/>
    <s v="HF DELUXE DRS C I3S FI"/>
    <d v="2023-12-21T00:00:00"/>
    <n v="36"/>
    <s v="03.04.26"/>
    <s v="KAILASH ATKARI"/>
    <s v="-"/>
    <m/>
    <m/>
    <m/>
    <m/>
    <m/>
    <m/>
    <m/>
    <m/>
    <m/>
    <n v="1"/>
    <m/>
    <m/>
    <m/>
    <m/>
    <m/>
    <m/>
    <m/>
    <m/>
    <m/>
    <m/>
    <m/>
    <m/>
    <m/>
    <m/>
    <m/>
    <m/>
    <m/>
    <m/>
    <m/>
    <m/>
    <m/>
    <m/>
    <m/>
    <m/>
    <m/>
    <m/>
    <m/>
    <m/>
    <m/>
    <m/>
    <m/>
    <m/>
    <m/>
    <m/>
    <m/>
    <m/>
    <m/>
    <m/>
    <m/>
    <m/>
    <m/>
    <m/>
    <m/>
    <m/>
    <m/>
    <m/>
    <m/>
    <m/>
    <m/>
    <m/>
    <m/>
    <m/>
    <m/>
    <m/>
    <m/>
    <m/>
    <m/>
    <m/>
    <m/>
    <m/>
    <m/>
    <m/>
    <m/>
    <m/>
    <m/>
    <m/>
    <m/>
    <m/>
    <m/>
    <m/>
    <m/>
    <m/>
    <m/>
    <m/>
    <m/>
    <m/>
    <m/>
    <m/>
    <m/>
    <m/>
    <m/>
    <m/>
    <m/>
    <n v="1"/>
  </r>
  <r>
    <n v="463200237"/>
    <s v="ROSHAN MAHADEV HERODE"/>
    <s v="COLLECT"/>
    <s v="06.04.26"/>
    <n v="3660"/>
    <m/>
    <m/>
    <m/>
    <n v="3523"/>
    <n v="3512"/>
    <x v="2"/>
    <s v="STABLE"/>
    <x v="1"/>
    <x v="12"/>
    <n v="31780"/>
    <n v="67"/>
    <n v="0"/>
    <n v="4550"/>
    <s v="-"/>
    <s v="-"/>
    <s v="-"/>
    <s v="-"/>
    <s v="STABLE"/>
    <s v="PAID"/>
    <s v="-"/>
    <s v="-"/>
    <m/>
    <m/>
    <m/>
    <m/>
    <m/>
    <m/>
    <s v="HINJEWADI"/>
    <m/>
    <m/>
    <m/>
    <n v="8129"/>
    <n v="31780"/>
    <n v="27"/>
    <m/>
    <n v="33"/>
    <s v="-"/>
    <n v="12"/>
    <n v="15"/>
    <n v="17"/>
    <n v="22"/>
    <n v="23"/>
    <s v="-"/>
    <s v="MH28BY5773"/>
    <s v="SPLENDOR PLUS DRS CAST FI BLACK"/>
    <d v="2024-06-13T00:00:00"/>
    <n v="30"/>
    <s v="03.04.26"/>
    <s v="KAILASH ATKARI"/>
    <s v="-"/>
    <m/>
    <m/>
    <m/>
    <m/>
    <m/>
    <m/>
    <n v="1"/>
    <m/>
    <m/>
    <m/>
    <m/>
    <m/>
    <m/>
    <m/>
    <m/>
    <m/>
    <m/>
    <m/>
    <m/>
    <m/>
    <m/>
    <m/>
    <m/>
    <m/>
    <m/>
    <m/>
    <m/>
    <m/>
    <m/>
    <m/>
    <m/>
    <m/>
    <m/>
    <m/>
    <m/>
    <m/>
    <m/>
    <m/>
    <m/>
    <m/>
    <m/>
    <m/>
    <m/>
    <m/>
    <m/>
    <m/>
    <m/>
    <m/>
    <m/>
    <m/>
    <m/>
    <m/>
    <m/>
    <m/>
    <m/>
    <m/>
    <m/>
    <m/>
    <m/>
    <m/>
    <m/>
    <m/>
    <m/>
    <m/>
    <m/>
    <m/>
    <m/>
    <m/>
    <m/>
    <m/>
    <m/>
    <m/>
    <m/>
    <m/>
    <m/>
    <m/>
    <m/>
    <m/>
    <m/>
    <m/>
    <m/>
    <m/>
    <m/>
    <m/>
    <m/>
    <m/>
    <m/>
    <m/>
    <m/>
    <m/>
    <m/>
    <m/>
    <m/>
    <n v="1"/>
  </r>
  <r>
    <n v="8200288"/>
    <s v="SHUBHAM SATYAWAN JADHAV"/>
    <s v="ONLINE"/>
    <s v="30.04.26"/>
    <n v="6603"/>
    <n v="30"/>
    <m/>
    <m/>
    <n v="6582"/>
    <n v="6151"/>
    <x v="2"/>
    <s v="STABLE"/>
    <x v="1"/>
    <x v="16"/>
    <n v="31645"/>
    <n v="145"/>
    <n v="0"/>
    <n v="5400"/>
    <s v="-"/>
    <s v="-"/>
    <s v="-"/>
    <s v="-"/>
    <s v="STABLE"/>
    <s v="PAID"/>
    <s v="-"/>
    <s v="-"/>
    <m/>
    <m/>
    <m/>
    <m/>
    <m/>
    <m/>
    <s v="OLD SANGAVI"/>
    <m/>
    <m/>
    <m/>
    <n v="11696"/>
    <n v="31645"/>
    <n v="27"/>
    <m/>
    <n v="33"/>
    <s v="-"/>
    <n v="43"/>
    <n v="46"/>
    <n v="48"/>
    <n v="53"/>
    <n v="54"/>
    <s v="-"/>
    <s v="MH14JD1160"/>
    <s v="RE CLASSIC 350 EFI STEALTH BLACK"/>
    <d v="2020-06-24T00:00:00"/>
    <n v="72"/>
    <s v="03.04.26"/>
    <s v="KAILASH ATKARI"/>
    <s v="-"/>
    <m/>
    <m/>
    <m/>
    <m/>
    <m/>
    <m/>
    <m/>
    <m/>
    <m/>
    <m/>
    <m/>
    <m/>
    <m/>
    <m/>
    <m/>
    <n v="1"/>
    <m/>
    <m/>
    <m/>
    <m/>
    <m/>
    <m/>
    <m/>
    <m/>
    <m/>
    <m/>
    <m/>
    <m/>
    <m/>
    <m/>
    <m/>
    <m/>
    <m/>
    <m/>
    <m/>
    <m/>
    <n v="1"/>
    <m/>
    <m/>
    <m/>
    <m/>
    <m/>
    <m/>
    <m/>
    <m/>
    <m/>
    <m/>
    <m/>
    <m/>
    <m/>
    <m/>
    <m/>
    <m/>
    <m/>
    <m/>
    <m/>
    <m/>
    <m/>
    <m/>
    <m/>
    <m/>
    <m/>
    <m/>
    <m/>
    <m/>
    <m/>
    <m/>
    <m/>
    <m/>
    <m/>
    <m/>
    <m/>
    <m/>
    <m/>
    <m/>
    <m/>
    <m/>
    <m/>
    <m/>
    <m/>
    <m/>
    <m/>
    <m/>
    <m/>
    <m/>
    <m/>
    <m/>
    <m/>
    <m/>
    <m/>
    <m/>
    <m/>
    <m/>
    <n v="2"/>
  </r>
  <r>
    <n v="460155323"/>
    <s v="NETRAVATI PURUSHOTTAM KARAMUSE"/>
    <s v="ONLINE"/>
    <s v="29.04.26"/>
    <n v="4620"/>
    <m/>
    <m/>
    <m/>
    <n v="4517"/>
    <n v="1645"/>
    <x v="2"/>
    <s v="STABLE"/>
    <x v="1"/>
    <x v="2"/>
    <n v="31643.200000000001"/>
    <n v="81"/>
    <n v="0"/>
    <n v="5278.24"/>
    <s v="-"/>
    <s v="-"/>
    <s v="-"/>
    <s v="-"/>
    <s v="STABLE"/>
    <s v="PAID"/>
    <s v="-"/>
    <s v="-"/>
    <m/>
    <m/>
    <m/>
    <m/>
    <m/>
    <m/>
    <s v="AMBEGAON BK"/>
    <m/>
    <m/>
    <m/>
    <n v="7004.24"/>
    <n v="31643.200000000001"/>
    <n v="27"/>
    <m/>
    <n v="33"/>
    <s v="-"/>
    <n v="43"/>
    <n v="46"/>
    <n v="48"/>
    <n v="53"/>
    <n v="54"/>
    <s v="-"/>
    <s v="MH12WB9709"/>
    <s v="HONDA UNICORN 160 BSVI"/>
    <d v="2023-10-16T00:00:00"/>
    <n v="36"/>
    <s v="03.04.26"/>
    <s v="VIJAY NIKAM"/>
    <s v="-"/>
    <m/>
    <m/>
    <m/>
    <m/>
    <m/>
    <m/>
    <m/>
    <m/>
    <m/>
    <m/>
    <m/>
    <m/>
    <m/>
    <m/>
    <m/>
    <m/>
    <m/>
    <m/>
    <n v="1"/>
    <m/>
    <m/>
    <m/>
    <m/>
    <m/>
    <m/>
    <m/>
    <m/>
    <m/>
    <m/>
    <m/>
    <m/>
    <m/>
    <m/>
    <m/>
    <m/>
    <m/>
    <m/>
    <m/>
    <m/>
    <m/>
    <m/>
    <m/>
    <m/>
    <m/>
    <m/>
    <m/>
    <m/>
    <m/>
    <m/>
    <m/>
    <m/>
    <m/>
    <m/>
    <m/>
    <m/>
    <m/>
    <m/>
    <m/>
    <m/>
    <m/>
    <m/>
    <m/>
    <m/>
    <m/>
    <m/>
    <m/>
    <m/>
    <m/>
    <m/>
    <m/>
    <m/>
    <m/>
    <m/>
    <m/>
    <m/>
    <m/>
    <m/>
    <m/>
    <m/>
    <m/>
    <m/>
    <m/>
    <m/>
    <m/>
    <m/>
    <m/>
    <m/>
    <m/>
    <m/>
    <m/>
    <m/>
    <m/>
    <m/>
    <n v="1"/>
  </r>
  <r>
    <n v="463630491"/>
    <s v="MAHADEV RAMESH GHOLAP"/>
    <m/>
    <m/>
    <m/>
    <m/>
    <m/>
    <m/>
    <n v="4368"/>
    <n v="11860"/>
    <x v="5"/>
    <s v="FLOW"/>
    <x v="0"/>
    <x v="13"/>
    <n v="31482"/>
    <n v="719"/>
    <n v="0"/>
    <n v="4630.21"/>
    <s v="-"/>
    <s v="-"/>
    <s v="-"/>
    <s v="-"/>
    <s v="FLOW"/>
    <s v="-"/>
    <s v="-"/>
    <s v="-"/>
    <m/>
    <m/>
    <m/>
    <m/>
    <m/>
    <m/>
    <s v="SHIRUR"/>
    <m/>
    <m/>
    <m/>
    <n v="17209.21"/>
    <n v="31482"/>
    <n v="86"/>
    <m/>
    <n v="92"/>
    <s v="-"/>
    <n v="102"/>
    <n v="105"/>
    <n v="107"/>
    <n v="112"/>
    <n v="113"/>
    <s v="-"/>
    <s v="MH12XB4517"/>
    <s v="HONDA ACTIVA 6G H SMART"/>
    <d v="2024-08-01T00:00:00"/>
    <n v="24"/>
    <s v="03.04.26"/>
    <s v="KAILASH ATKARI"/>
    <s v="-"/>
    <m/>
    <m/>
    <m/>
    <m/>
    <m/>
    <m/>
    <n v="1"/>
    <m/>
    <m/>
    <m/>
    <m/>
    <m/>
    <m/>
    <m/>
    <m/>
    <m/>
    <m/>
    <m/>
    <m/>
    <m/>
    <m/>
    <m/>
    <m/>
    <m/>
    <m/>
    <m/>
    <m/>
    <m/>
    <m/>
    <m/>
    <m/>
    <m/>
    <m/>
    <m/>
    <m/>
    <m/>
    <m/>
    <m/>
    <m/>
    <m/>
    <m/>
    <m/>
    <m/>
    <m/>
    <m/>
    <m/>
    <m/>
    <m/>
    <m/>
    <m/>
    <m/>
    <m/>
    <m/>
    <m/>
    <m/>
    <m/>
    <m/>
    <m/>
    <m/>
    <m/>
    <m/>
    <m/>
    <m/>
    <m/>
    <m/>
    <m/>
    <m/>
    <m/>
    <m/>
    <m/>
    <m/>
    <m/>
    <m/>
    <m/>
    <m/>
    <m/>
    <m/>
    <m/>
    <m/>
    <m/>
    <m/>
    <m/>
    <m/>
    <m/>
    <m/>
    <m/>
    <m/>
    <m/>
    <m/>
    <m/>
    <m/>
    <m/>
    <m/>
    <n v="1"/>
  </r>
  <r>
    <n v="461429800"/>
    <s v="SUNIL KALU BANGAR"/>
    <s v="ONLINE"/>
    <s v="04.03.26"/>
    <n v="3220"/>
    <m/>
    <m/>
    <m/>
    <n v="3174"/>
    <n v="3174"/>
    <x v="2"/>
    <s v="STABLE"/>
    <x v="1"/>
    <x v="10"/>
    <n v="31280.29"/>
    <n v="36"/>
    <n v="0"/>
    <n v="4814"/>
    <s v="-"/>
    <s v="-"/>
    <s v="-"/>
    <s v="-"/>
    <s v="STABLE"/>
    <s v="PAID"/>
    <s v="-"/>
    <s v="-"/>
    <m/>
    <m/>
    <m/>
    <m/>
    <m/>
    <m/>
    <s v="JUNNAR"/>
    <m/>
    <m/>
    <m/>
    <n v="8024"/>
    <n v="31280.29"/>
    <n v="27"/>
    <m/>
    <n v="2"/>
    <s v="-"/>
    <n v="12"/>
    <n v="15"/>
    <n v="17"/>
    <n v="22"/>
    <n v="23"/>
    <s v="-"/>
    <s v="MH14LG9521"/>
    <s v="HONDA SHINE DRUM BSVI"/>
    <d v="2024-01-08T00:00:00"/>
    <n v="36"/>
    <s v="03.04.26"/>
    <s v="KAILASH ATKARI"/>
    <s v="-"/>
    <m/>
    <m/>
    <m/>
    <m/>
    <m/>
    <m/>
    <m/>
    <m/>
    <m/>
    <n v="1"/>
    <m/>
    <m/>
    <m/>
    <m/>
    <m/>
    <m/>
    <m/>
    <m/>
    <m/>
    <m/>
    <m/>
    <m/>
    <m/>
    <m/>
    <m/>
    <m/>
    <m/>
    <m/>
    <m/>
    <m/>
    <m/>
    <m/>
    <m/>
    <m/>
    <m/>
    <m/>
    <m/>
    <m/>
    <m/>
    <m/>
    <m/>
    <m/>
    <m/>
    <m/>
    <m/>
    <m/>
    <m/>
    <m/>
    <m/>
    <m/>
    <m/>
    <m/>
    <m/>
    <m/>
    <m/>
    <m/>
    <m/>
    <m/>
    <m/>
    <m/>
    <m/>
    <m/>
    <m/>
    <m/>
    <m/>
    <m/>
    <m/>
    <m/>
    <m/>
    <m/>
    <m/>
    <m/>
    <m/>
    <m/>
    <m/>
    <m/>
    <m/>
    <m/>
    <m/>
    <m/>
    <m/>
    <m/>
    <m/>
    <m/>
    <m/>
    <m/>
    <m/>
    <m/>
    <m/>
    <m/>
    <m/>
    <m/>
    <m/>
    <n v="1"/>
  </r>
  <r>
    <n v="460718470"/>
    <s v="DOMINIC BENEDICT JOKIN"/>
    <s v="COLLECT"/>
    <s v="03.04.26"/>
    <n v="3800"/>
    <m/>
    <m/>
    <m/>
    <n v="3736"/>
    <n v="3729"/>
    <x v="2"/>
    <s v="STABLE"/>
    <x v="1"/>
    <x v="16"/>
    <n v="31042.77"/>
    <n v="61"/>
    <n v="0"/>
    <n v="5140"/>
    <s v="-"/>
    <s v="-"/>
    <s v="-"/>
    <s v="-"/>
    <s v="STABLE"/>
    <s v="PAID"/>
    <s v="-"/>
    <s v="-"/>
    <m/>
    <m/>
    <m/>
    <m/>
    <m/>
    <m/>
    <s v="PIMPARI"/>
    <m/>
    <m/>
    <m/>
    <n v="8930"/>
    <n v="31042.77"/>
    <n v="27"/>
    <m/>
    <n v="2"/>
    <s v="-"/>
    <n v="12"/>
    <n v="15"/>
    <n v="17"/>
    <n v="22"/>
    <n v="23"/>
    <s v="-"/>
    <s v="MH14LF1328"/>
    <s v="SUZUKI BURGMAN STREET"/>
    <d v="2023-11-15T00:00:00"/>
    <n v="36"/>
    <s v="03.04.26"/>
    <s v="KAILASH ATKARI"/>
    <s v="-"/>
    <m/>
    <m/>
    <m/>
    <m/>
    <m/>
    <m/>
    <n v="2"/>
    <m/>
    <m/>
    <m/>
    <m/>
    <m/>
    <m/>
    <m/>
    <m/>
    <m/>
    <m/>
    <m/>
    <m/>
    <m/>
    <m/>
    <m/>
    <m/>
    <m/>
    <m/>
    <m/>
    <m/>
    <m/>
    <m/>
    <m/>
    <n v="1"/>
    <m/>
    <m/>
    <m/>
    <m/>
    <m/>
    <m/>
    <m/>
    <m/>
    <n v="2"/>
    <m/>
    <m/>
    <m/>
    <m/>
    <m/>
    <m/>
    <m/>
    <m/>
    <m/>
    <m/>
    <m/>
    <m/>
    <m/>
    <m/>
    <m/>
    <m/>
    <m/>
    <m/>
    <m/>
    <m/>
    <m/>
    <m/>
    <m/>
    <m/>
    <m/>
    <m/>
    <n v="1"/>
    <m/>
    <m/>
    <m/>
    <m/>
    <m/>
    <m/>
    <m/>
    <m/>
    <m/>
    <m/>
    <m/>
    <m/>
    <m/>
    <m/>
    <m/>
    <m/>
    <m/>
    <m/>
    <m/>
    <m/>
    <m/>
    <m/>
    <m/>
    <m/>
    <m/>
    <m/>
    <n v="6"/>
  </r>
  <r>
    <n v="463967273"/>
    <s v="AKASH DATTATRAY PATIL"/>
    <m/>
    <m/>
    <m/>
    <m/>
    <m/>
    <m/>
    <n v="4734"/>
    <n v="4733"/>
    <x v="2"/>
    <s v="FLOW"/>
    <x v="0"/>
    <x v="13"/>
    <n v="31036"/>
    <n v="79"/>
    <n v="0"/>
    <n v="900"/>
    <s v="-"/>
    <s v="-"/>
    <s v="-"/>
    <s v="-"/>
    <s v="STABLE"/>
    <s v="-"/>
    <s v="-"/>
    <s v="-"/>
    <m/>
    <m/>
    <m/>
    <m/>
    <m/>
    <m/>
    <s v="KAREGAON"/>
    <m/>
    <m/>
    <m/>
    <n v="5712"/>
    <n v="31036"/>
    <n v="27"/>
    <m/>
    <n v="33"/>
    <s v="-"/>
    <n v="43"/>
    <n v="46"/>
    <n v="48"/>
    <n v="53"/>
    <n v="54"/>
    <s v="-"/>
    <s v="MH29CF6329"/>
    <s v="HONDA SHINE DISC BSVI"/>
    <d v="2024-09-07T00:00:00"/>
    <n v="24"/>
    <s v="03.04.26"/>
    <s v="KAILASH ATKARI"/>
    <s v="-"/>
    <m/>
    <m/>
    <m/>
    <m/>
    <m/>
    <m/>
    <n v="1"/>
    <m/>
    <m/>
    <m/>
    <m/>
    <m/>
    <m/>
    <m/>
    <m/>
    <m/>
    <m/>
    <m/>
    <m/>
    <m/>
    <m/>
    <m/>
    <m/>
    <m/>
    <m/>
    <m/>
    <m/>
    <m/>
    <m/>
    <m/>
    <m/>
    <m/>
    <m/>
    <m/>
    <m/>
    <m/>
    <m/>
    <m/>
    <m/>
    <m/>
    <m/>
    <m/>
    <m/>
    <m/>
    <m/>
    <m/>
    <m/>
    <m/>
    <m/>
    <m/>
    <m/>
    <m/>
    <m/>
    <m/>
    <m/>
    <m/>
    <m/>
    <m/>
    <m/>
    <m/>
    <m/>
    <m/>
    <m/>
    <m/>
    <m/>
    <m/>
    <m/>
    <m/>
    <m/>
    <m/>
    <m/>
    <m/>
    <m/>
    <m/>
    <m/>
    <m/>
    <m/>
    <m/>
    <m/>
    <m/>
    <m/>
    <m/>
    <m/>
    <m/>
    <m/>
    <m/>
    <m/>
    <m/>
    <m/>
    <m/>
    <m/>
    <m/>
    <m/>
    <n v="1"/>
  </r>
  <r>
    <n v="460423919"/>
    <s v="ANITA RAVINDRA BHOR"/>
    <m/>
    <m/>
    <m/>
    <m/>
    <m/>
    <m/>
    <n v="3664"/>
    <n v="3509"/>
    <x v="2"/>
    <s v="FLOW"/>
    <x v="0"/>
    <x v="10"/>
    <n v="31007"/>
    <n v="125"/>
    <n v="0"/>
    <n v="3150"/>
    <s v="-"/>
    <s v="-"/>
    <s v="-"/>
    <s v="-"/>
    <s v="FLOW"/>
    <s v="-"/>
    <s v="-"/>
    <s v="-"/>
    <m/>
    <m/>
    <m/>
    <m/>
    <m/>
    <m/>
    <s v="JUNNAR"/>
    <m/>
    <m/>
    <m/>
    <m/>
    <n v="31007"/>
    <n v="27"/>
    <m/>
    <s v="-"/>
    <s v="-"/>
    <n v="43"/>
    <n v="46"/>
    <n v="48"/>
    <n v="53"/>
    <n v="54"/>
    <s v="-"/>
    <s v="MH14LD2981"/>
    <s v="OLA S1 AIR"/>
    <d v="2023-11-01T00:00:00"/>
    <n v="36"/>
    <s v="11.04.26"/>
    <s v="KAILASH ATKARI"/>
    <s v="-"/>
    <m/>
    <m/>
    <m/>
    <m/>
    <m/>
    <m/>
    <m/>
    <m/>
    <m/>
    <m/>
    <m/>
    <m/>
    <m/>
    <m/>
    <m/>
    <m/>
    <m/>
    <m/>
    <m/>
    <m/>
    <m/>
    <m/>
    <m/>
    <m/>
    <m/>
    <m/>
    <m/>
    <m/>
    <m/>
    <m/>
    <m/>
    <m/>
    <m/>
    <m/>
    <m/>
    <m/>
    <n v="1"/>
    <m/>
    <m/>
    <m/>
    <m/>
    <m/>
    <m/>
    <m/>
    <m/>
    <m/>
    <m/>
    <m/>
    <m/>
    <m/>
    <m/>
    <m/>
    <m/>
    <m/>
    <m/>
    <m/>
    <m/>
    <m/>
    <m/>
    <m/>
    <m/>
    <m/>
    <m/>
    <m/>
    <m/>
    <m/>
    <m/>
    <m/>
    <m/>
    <m/>
    <m/>
    <m/>
    <m/>
    <m/>
    <m/>
    <m/>
    <m/>
    <m/>
    <m/>
    <m/>
    <m/>
    <m/>
    <m/>
    <m/>
    <m/>
    <m/>
    <m/>
    <m/>
    <m/>
    <m/>
    <m/>
    <m/>
    <m/>
    <n v="1"/>
  </r>
  <r>
    <n v="462495534"/>
    <s v="RAMESH DATTATRAY RAJURKAR"/>
    <m/>
    <m/>
    <m/>
    <m/>
    <m/>
    <m/>
    <n v="7859"/>
    <n v="23577"/>
    <x v="3"/>
    <s v="FLOW"/>
    <x v="0"/>
    <x v="8"/>
    <n v="30229"/>
    <n v="1252"/>
    <n v="0"/>
    <n v="5399"/>
    <s v="-"/>
    <s v="-"/>
    <s v="-"/>
    <s v="-"/>
    <s v="FLOW"/>
    <s v="-"/>
    <s v="-"/>
    <s v="-"/>
    <m/>
    <m/>
    <m/>
    <m/>
    <m/>
    <m/>
    <s v="BHOSARI"/>
    <m/>
    <m/>
    <m/>
    <n v="30228"/>
    <n v="30229"/>
    <n v="117"/>
    <m/>
    <n v="123"/>
    <s v="-"/>
    <n v="133"/>
    <n v="136"/>
    <n v="138"/>
    <n v="143"/>
    <n v="144"/>
    <s v="-"/>
    <s v="MH14LN9626"/>
    <s v="PIAGGIO VESPA SXL 149 ABS RACING 60"/>
    <d v="2024-04-08T00:00:00"/>
    <n v="24"/>
    <s v="03.04.26"/>
    <s v="VIJAY NIKAM"/>
    <s v="-"/>
    <m/>
    <m/>
    <m/>
    <m/>
    <m/>
    <m/>
    <m/>
    <m/>
    <m/>
    <n v="1"/>
    <m/>
    <m/>
    <m/>
    <m/>
    <m/>
    <m/>
    <m/>
    <m/>
    <m/>
    <m/>
    <m/>
    <m/>
    <m/>
    <m/>
    <m/>
    <m/>
    <m/>
    <m/>
    <m/>
    <m/>
    <m/>
    <m/>
    <m/>
    <m/>
    <m/>
    <m/>
    <m/>
    <m/>
    <m/>
    <m/>
    <m/>
    <m/>
    <m/>
    <m/>
    <m/>
    <m/>
    <m/>
    <m/>
    <m/>
    <m/>
    <m/>
    <m/>
    <m/>
    <m/>
    <m/>
    <m/>
    <m/>
    <m/>
    <m/>
    <m/>
    <m/>
    <m/>
    <m/>
    <m/>
    <m/>
    <m/>
    <m/>
    <m/>
    <m/>
    <m/>
    <m/>
    <m/>
    <m/>
    <m/>
    <m/>
    <m/>
    <m/>
    <m/>
    <m/>
    <m/>
    <m/>
    <m/>
    <m/>
    <m/>
    <m/>
    <m/>
    <m/>
    <m/>
    <m/>
    <m/>
    <m/>
    <m/>
    <m/>
    <n v="1"/>
  </r>
  <r>
    <n v="464560215"/>
    <s v="SAMTA SURESH KAWALE"/>
    <m/>
    <m/>
    <m/>
    <m/>
    <m/>
    <m/>
    <n v="4041"/>
    <n v="0"/>
    <x v="0"/>
    <s v="FLOW"/>
    <x v="0"/>
    <x v="10"/>
    <n v="30028"/>
    <n v="0"/>
    <n v="0"/>
    <n v="450"/>
    <s v="-"/>
    <s v="-"/>
    <s v="-"/>
    <s v="-"/>
    <s v="FLOW"/>
    <s v="-"/>
    <s v="-"/>
    <s v="-"/>
    <m/>
    <m/>
    <m/>
    <m/>
    <m/>
    <m/>
    <s v="JUNNAR"/>
    <m/>
    <m/>
    <m/>
    <n v="0"/>
    <n v="30028"/>
    <n v="2"/>
    <m/>
    <m/>
    <n v="10"/>
    <e v="#N/A"/>
    <e v="#N/A"/>
    <e v="#N/A"/>
    <e v="#N/A"/>
    <e v="#N/A"/>
    <s v="-"/>
    <s v="MH14MA0856"/>
    <s v="SPLENDOR PLUS I3S BS6 F"/>
    <d v="2024-11-04T00:00:00"/>
    <n v="24"/>
    <s v="13.04.26"/>
    <m/>
    <s v="-"/>
    <m/>
    <m/>
    <m/>
    <m/>
    <m/>
    <m/>
    <m/>
    <m/>
    <m/>
    <m/>
    <m/>
    <m/>
    <m/>
    <m/>
    <m/>
    <m/>
    <m/>
    <m/>
    <m/>
    <m/>
    <m/>
    <m/>
    <m/>
    <m/>
    <m/>
    <m/>
    <m/>
    <m/>
    <m/>
    <m/>
    <m/>
    <m/>
    <m/>
    <m/>
    <m/>
    <m/>
    <m/>
    <m/>
    <m/>
    <n v="1"/>
    <m/>
    <m/>
    <m/>
    <m/>
    <m/>
    <m/>
    <m/>
    <m/>
    <m/>
    <m/>
    <m/>
    <m/>
    <m/>
    <m/>
    <m/>
    <m/>
    <m/>
    <m/>
    <m/>
    <m/>
    <m/>
    <m/>
    <m/>
    <m/>
    <m/>
    <m/>
    <m/>
    <m/>
    <m/>
    <m/>
    <m/>
    <m/>
    <m/>
    <m/>
    <m/>
    <m/>
    <m/>
    <m/>
    <m/>
    <m/>
    <m/>
    <m/>
    <m/>
    <m/>
    <m/>
    <m/>
    <m/>
    <m/>
    <m/>
    <m/>
    <m/>
    <m/>
    <m/>
    <n v="1"/>
  </r>
  <r>
    <n v="460476205"/>
    <s v="MACHHINDRA LAXMAN CHATE"/>
    <m/>
    <m/>
    <m/>
    <m/>
    <m/>
    <m/>
    <n v="2867"/>
    <n v="9644"/>
    <x v="3"/>
    <s v="FLOW"/>
    <x v="0"/>
    <x v="13"/>
    <n v="29708"/>
    <n v="692"/>
    <n v="0"/>
    <n v="4050"/>
    <s v="-"/>
    <s v="-"/>
    <s v="-"/>
    <s v="-"/>
    <s v="FLOW"/>
    <s v="-"/>
    <s v="-"/>
    <s v="-"/>
    <m/>
    <m/>
    <m/>
    <m/>
    <m/>
    <m/>
    <s v="SHIRUR"/>
    <m/>
    <m/>
    <m/>
    <n v="14386"/>
    <n v="29708"/>
    <n v="117"/>
    <m/>
    <n v="123"/>
    <s v="-"/>
    <n v="133"/>
    <n v="136"/>
    <n v="138"/>
    <n v="143"/>
    <n v="144"/>
    <s v="-"/>
    <s v="MH12WC8520"/>
    <s v="HONDA SHINE DISC BSVI"/>
    <d v="2023-11-04T00:00:00"/>
    <n v="36"/>
    <s v="03.04.26"/>
    <s v="KAILASH ATKARI"/>
    <s v="-"/>
    <m/>
    <m/>
    <m/>
    <m/>
    <m/>
    <m/>
    <n v="1"/>
    <m/>
    <m/>
    <m/>
    <m/>
    <m/>
    <m/>
    <m/>
    <m/>
    <m/>
    <m/>
    <m/>
    <m/>
    <m/>
    <m/>
    <m/>
    <m/>
    <m/>
    <m/>
    <m/>
    <m/>
    <m/>
    <m/>
    <m/>
    <m/>
    <m/>
    <m/>
    <m/>
    <m/>
    <m/>
    <m/>
    <m/>
    <m/>
    <m/>
    <m/>
    <m/>
    <m/>
    <m/>
    <m/>
    <m/>
    <m/>
    <m/>
    <m/>
    <m/>
    <m/>
    <m/>
    <m/>
    <m/>
    <m/>
    <m/>
    <m/>
    <m/>
    <m/>
    <m/>
    <m/>
    <m/>
    <m/>
    <m/>
    <m/>
    <m/>
    <m/>
    <m/>
    <m/>
    <m/>
    <m/>
    <m/>
    <m/>
    <m/>
    <m/>
    <m/>
    <m/>
    <m/>
    <m/>
    <m/>
    <m/>
    <m/>
    <m/>
    <m/>
    <m/>
    <m/>
    <m/>
    <m/>
    <m/>
    <m/>
    <m/>
    <m/>
    <m/>
    <n v="1"/>
  </r>
  <r>
    <n v="464069443"/>
    <s v="SIMON VILAS JADHAV"/>
    <m/>
    <m/>
    <m/>
    <m/>
    <m/>
    <m/>
    <n v="4557"/>
    <n v="4557"/>
    <x v="2"/>
    <s v="FLOW"/>
    <x v="0"/>
    <x v="9"/>
    <n v="29586"/>
    <n v="64"/>
    <n v="0"/>
    <n v="900"/>
    <s v="-"/>
    <s v="-"/>
    <s v="-"/>
    <s v="-"/>
    <s v="FLOW"/>
    <s v="-"/>
    <s v="-"/>
    <s v="-"/>
    <m/>
    <m/>
    <m/>
    <m/>
    <m/>
    <m/>
    <s v="KHARADI"/>
    <m/>
    <m/>
    <m/>
    <m/>
    <n v="29586"/>
    <n v="27"/>
    <m/>
    <s v="-"/>
    <s v="-"/>
    <n v="43"/>
    <n v="46"/>
    <n v="48"/>
    <n v="53"/>
    <n v="54"/>
    <s v="-"/>
    <s v="MH12XF0668"/>
    <s v="HONDA ACTIVA 6G DLX BS VI"/>
    <d v="2024-09-20T00:00:00"/>
    <n v="24"/>
    <s v="11.04.26"/>
    <s v="VIJAY NIKAM"/>
    <s v="-"/>
    <m/>
    <m/>
    <m/>
    <m/>
    <m/>
    <m/>
    <m/>
    <m/>
    <m/>
    <m/>
    <m/>
    <m/>
    <m/>
    <m/>
    <m/>
    <m/>
    <m/>
    <m/>
    <m/>
    <m/>
    <m/>
    <m/>
    <m/>
    <m/>
    <m/>
    <m/>
    <m/>
    <m/>
    <m/>
    <m/>
    <m/>
    <m/>
    <m/>
    <m/>
    <m/>
    <m/>
    <m/>
    <m/>
    <m/>
    <m/>
    <m/>
    <m/>
    <m/>
    <m/>
    <m/>
    <m/>
    <m/>
    <m/>
    <n v="1"/>
    <m/>
    <m/>
    <m/>
    <m/>
    <m/>
    <m/>
    <m/>
    <m/>
    <m/>
    <m/>
    <m/>
    <m/>
    <m/>
    <m/>
    <m/>
    <m/>
    <m/>
    <m/>
    <m/>
    <m/>
    <m/>
    <m/>
    <m/>
    <m/>
    <m/>
    <m/>
    <m/>
    <m/>
    <m/>
    <m/>
    <m/>
    <m/>
    <m/>
    <m/>
    <m/>
    <m/>
    <m/>
    <m/>
    <m/>
    <m/>
    <m/>
    <m/>
    <m/>
    <m/>
    <n v="1"/>
  </r>
  <r>
    <n v="461125158"/>
    <s v="NAMRTA SHANTARAM KUDEKAR"/>
    <s v="ONLINE"/>
    <s v="30.04.26"/>
    <n v="3401"/>
    <m/>
    <m/>
    <m/>
    <n v="3228"/>
    <n v="2763"/>
    <x v="2"/>
    <s v="STABLE"/>
    <x v="1"/>
    <x v="6"/>
    <n v="29471.38"/>
    <n v="89"/>
    <n v="0"/>
    <n v="0"/>
    <s v="-"/>
    <s v="-"/>
    <s v="-"/>
    <s v="-"/>
    <s v="STABLE"/>
    <s v="PAID"/>
    <s v="-"/>
    <s v="-"/>
    <m/>
    <m/>
    <m/>
    <m/>
    <m/>
    <m/>
    <s v="CHAKAN"/>
    <m/>
    <m/>
    <m/>
    <n v="2852"/>
    <n v="29471.38"/>
    <n v="27"/>
    <m/>
    <n v="33"/>
    <s v="-"/>
    <n v="43"/>
    <n v="46"/>
    <n v="48"/>
    <n v="53"/>
    <n v="54"/>
    <s v="-"/>
    <s v="MH14LG3125"/>
    <s v="HONDA DIO DLX BS VI"/>
    <d v="2023-12-14T00:00:00"/>
    <n v="36"/>
    <s v="03.04.26"/>
    <s v="KAILASH ATKARI"/>
    <s v="-"/>
    <m/>
    <m/>
    <m/>
    <m/>
    <m/>
    <m/>
    <n v="1"/>
    <m/>
    <m/>
    <m/>
    <m/>
    <m/>
    <m/>
    <m/>
    <m/>
    <m/>
    <m/>
    <m/>
    <m/>
    <m/>
    <m/>
    <m/>
    <m/>
    <m/>
    <m/>
    <m/>
    <m/>
    <m/>
    <m/>
    <m/>
    <m/>
    <m/>
    <m/>
    <m/>
    <m/>
    <m/>
    <m/>
    <m/>
    <m/>
    <m/>
    <m/>
    <m/>
    <m/>
    <m/>
    <m/>
    <m/>
    <m/>
    <m/>
    <m/>
    <m/>
    <m/>
    <m/>
    <m/>
    <m/>
    <m/>
    <m/>
    <m/>
    <m/>
    <m/>
    <m/>
    <m/>
    <m/>
    <m/>
    <m/>
    <m/>
    <m/>
    <m/>
    <m/>
    <m/>
    <m/>
    <m/>
    <m/>
    <m/>
    <m/>
    <m/>
    <m/>
    <m/>
    <m/>
    <m/>
    <m/>
    <m/>
    <m/>
    <m/>
    <m/>
    <m/>
    <m/>
    <m/>
    <m/>
    <m/>
    <m/>
    <m/>
    <m/>
    <m/>
    <n v="1"/>
  </r>
  <r>
    <n v="460123058"/>
    <s v="CHANGDEV DILIP MASTUD"/>
    <m/>
    <m/>
    <m/>
    <n v="30"/>
    <m/>
    <m/>
    <n v="3522"/>
    <n v="6419.99"/>
    <x v="4"/>
    <s v="FLOW"/>
    <x v="0"/>
    <x v="9"/>
    <n v="29358.83"/>
    <n v="187"/>
    <n v="0"/>
    <n v="5400"/>
    <s v="-"/>
    <s v="-"/>
    <s v="-"/>
    <s v="-"/>
    <s v="STABLE"/>
    <s v="-"/>
    <s v="-"/>
    <s v="-"/>
    <m/>
    <m/>
    <m/>
    <m/>
    <m/>
    <m/>
    <s v="VADGAON SHERI"/>
    <m/>
    <m/>
    <m/>
    <n v="12006.99"/>
    <n v="29358.83"/>
    <n v="55"/>
    <m/>
    <n v="61"/>
    <s v="-"/>
    <n v="71"/>
    <n v="74"/>
    <n v="76"/>
    <n v="81"/>
    <n v="82"/>
    <s v="-"/>
    <s v="MH12WC1862"/>
    <s v="HONDA ACTIVA 6G PREMIUM EDITION"/>
    <d v="2023-10-14T00:00:00"/>
    <n v="36"/>
    <s v="03.04.26"/>
    <s v="VIJAY NIKAM"/>
    <s v="-"/>
    <m/>
    <m/>
    <m/>
    <m/>
    <m/>
    <m/>
    <m/>
    <m/>
    <m/>
    <m/>
    <m/>
    <m/>
    <m/>
    <m/>
    <m/>
    <n v="1"/>
    <m/>
    <m/>
    <m/>
    <m/>
    <m/>
    <m/>
    <m/>
    <m/>
    <m/>
    <m/>
    <m/>
    <m/>
    <m/>
    <m/>
    <m/>
    <m/>
    <m/>
    <m/>
    <m/>
    <m/>
    <m/>
    <m/>
    <m/>
    <m/>
    <m/>
    <m/>
    <m/>
    <m/>
    <m/>
    <m/>
    <m/>
    <m/>
    <m/>
    <m/>
    <m/>
    <m/>
    <m/>
    <m/>
    <m/>
    <m/>
    <m/>
    <m/>
    <m/>
    <m/>
    <m/>
    <m/>
    <m/>
    <m/>
    <m/>
    <m/>
    <m/>
    <m/>
    <m/>
    <m/>
    <m/>
    <m/>
    <m/>
    <m/>
    <m/>
    <m/>
    <m/>
    <m/>
    <m/>
    <m/>
    <m/>
    <m/>
    <m/>
    <m/>
    <m/>
    <m/>
    <m/>
    <m/>
    <m/>
    <m/>
    <m/>
    <m/>
    <m/>
    <n v="1"/>
  </r>
  <r>
    <n v="460539281"/>
    <s v="KIRAN VILAS ASWALE"/>
    <m/>
    <m/>
    <m/>
    <m/>
    <m/>
    <s v="BANK STABLE 28"/>
    <n v="3727"/>
    <n v="1248"/>
    <x v="2"/>
    <s v="RB"/>
    <x v="1"/>
    <x v="0"/>
    <n v="29250.16"/>
    <n v="82"/>
    <n v="0"/>
    <n v="3981.81"/>
    <s v="-"/>
    <s v="-"/>
    <s v="-"/>
    <s v="-"/>
    <s v="STABLE"/>
    <s v="PAID"/>
    <s v="-"/>
    <s v="-"/>
    <m/>
    <m/>
    <m/>
    <m/>
    <m/>
    <m/>
    <s v="TAKAVE"/>
    <m/>
    <m/>
    <m/>
    <n v="5311.81"/>
    <n v="29250.16"/>
    <n v="27"/>
    <m/>
    <n v="33"/>
    <s v="-"/>
    <e v="#N/A"/>
    <e v="#N/A"/>
    <e v="#N/A"/>
    <e v="#N/A"/>
    <e v="#N/A"/>
    <s v="-"/>
    <s v="MH14LF8920"/>
    <s v="HONDA SHINE DRUM BSVI"/>
    <d v="2023-11-08T00:00:00"/>
    <n v="36"/>
    <s v="03.04.26"/>
    <s v="VIJAY NIKAM"/>
    <s v="-"/>
    <m/>
    <m/>
    <m/>
    <m/>
    <m/>
    <m/>
    <m/>
    <m/>
    <m/>
    <m/>
    <m/>
    <m/>
    <m/>
    <m/>
    <m/>
    <m/>
    <m/>
    <m/>
    <n v="1"/>
    <m/>
    <m/>
    <m/>
    <m/>
    <m/>
    <m/>
    <m/>
    <m/>
    <m/>
    <m/>
    <m/>
    <m/>
    <m/>
    <m/>
    <m/>
    <m/>
    <m/>
    <m/>
    <m/>
    <m/>
    <m/>
    <m/>
    <m/>
    <m/>
    <m/>
    <m/>
    <m/>
    <m/>
    <m/>
    <m/>
    <m/>
    <m/>
    <m/>
    <m/>
    <m/>
    <m/>
    <m/>
    <m/>
    <m/>
    <m/>
    <m/>
    <m/>
    <m/>
    <m/>
    <m/>
    <m/>
    <m/>
    <m/>
    <m/>
    <m/>
    <m/>
    <m/>
    <m/>
    <m/>
    <m/>
    <m/>
    <m/>
    <m/>
    <m/>
    <m/>
    <m/>
    <m/>
    <m/>
    <m/>
    <m/>
    <m/>
    <m/>
    <m/>
    <m/>
    <m/>
    <m/>
    <m/>
    <m/>
    <m/>
    <n v="1"/>
  </r>
  <r>
    <n v="460644820"/>
    <s v="MANISHA KISHOR DORKE"/>
    <m/>
    <m/>
    <m/>
    <m/>
    <m/>
    <m/>
    <n v="3554"/>
    <n v="3554"/>
    <x v="2"/>
    <s v="FLOW"/>
    <x v="0"/>
    <x v="7"/>
    <n v="29237.7"/>
    <n v="48"/>
    <n v="0"/>
    <n v="2243"/>
    <s v="-"/>
    <s v="-"/>
    <s v="-"/>
    <s v="-"/>
    <s v="FLOW"/>
    <s v="-"/>
    <s v="-"/>
    <s v="-"/>
    <m/>
    <m/>
    <m/>
    <m/>
    <m/>
    <m/>
    <s v="RANGE HIILS"/>
    <m/>
    <m/>
    <m/>
    <m/>
    <n v="29237.7"/>
    <n v="27"/>
    <m/>
    <s v="-"/>
    <s v="-"/>
    <n v="43"/>
    <n v="46"/>
    <n v="48"/>
    <n v="53"/>
    <n v="54"/>
    <s v="-"/>
    <s v="MH12WD4626"/>
    <s v="HONDA ACTIVA 125 DISC BSVI"/>
    <d v="2023-11-13T00:00:00"/>
    <n v="36"/>
    <s v="11.04.26"/>
    <s v="KAILASH ATKARI"/>
    <s v="-"/>
    <m/>
    <m/>
    <m/>
    <m/>
    <m/>
    <m/>
    <m/>
    <m/>
    <m/>
    <m/>
    <m/>
    <m/>
    <m/>
    <m/>
    <m/>
    <m/>
    <m/>
    <m/>
    <m/>
    <m/>
    <m/>
    <m/>
    <m/>
    <m/>
    <m/>
    <m/>
    <m/>
    <m/>
    <m/>
    <m/>
    <n v="1"/>
    <m/>
    <m/>
    <m/>
    <m/>
    <m/>
    <m/>
    <m/>
    <m/>
    <m/>
    <m/>
    <m/>
    <m/>
    <m/>
    <m/>
    <m/>
    <m/>
    <m/>
    <m/>
    <m/>
    <m/>
    <m/>
    <m/>
    <m/>
    <m/>
    <m/>
    <m/>
    <m/>
    <m/>
    <m/>
    <m/>
    <m/>
    <m/>
    <m/>
    <m/>
    <m/>
    <m/>
    <m/>
    <m/>
    <m/>
    <m/>
    <m/>
    <n v="1"/>
    <m/>
    <m/>
    <m/>
    <m/>
    <m/>
    <m/>
    <m/>
    <m/>
    <m/>
    <m/>
    <m/>
    <m/>
    <m/>
    <m/>
    <m/>
    <m/>
    <m/>
    <m/>
    <m/>
    <m/>
    <n v="2"/>
  </r>
  <r>
    <n v="458552289"/>
    <s v="BHAGWAN SUKLAL KHARE"/>
    <m/>
    <m/>
    <m/>
    <m/>
    <m/>
    <m/>
    <n v="3989"/>
    <n v="19838"/>
    <x v="6"/>
    <s v="FLOW"/>
    <x v="0"/>
    <x v="4"/>
    <n v="29237.68"/>
    <n v="950"/>
    <n v="0"/>
    <n v="3150"/>
    <s v="-"/>
    <s v="-"/>
    <s v="-"/>
    <s v="-"/>
    <s v="FLOW"/>
    <s v="-"/>
    <s v="-"/>
    <s v="-"/>
    <m/>
    <m/>
    <m/>
    <m/>
    <m/>
    <m/>
    <s v="BOPODI"/>
    <m/>
    <m/>
    <m/>
    <n v="23938"/>
    <n v="29237.68"/>
    <n v="147"/>
    <m/>
    <n v="153"/>
    <s v="-"/>
    <n v="163"/>
    <n v="166"/>
    <n v="168"/>
    <n v="173"/>
    <n v="174"/>
    <s v="-"/>
    <s v="MH12VP1971"/>
    <s v="ACTIVA 125 DISC BSVI"/>
    <d v="2023-06-14T00:00:00"/>
    <n v="36"/>
    <s v="03.04.26"/>
    <s v="VIJAY NIKAM"/>
    <s v="-"/>
    <m/>
    <m/>
    <m/>
    <m/>
    <m/>
    <m/>
    <m/>
    <m/>
    <m/>
    <m/>
    <m/>
    <m/>
    <m/>
    <m/>
    <m/>
    <n v="1"/>
    <m/>
    <m/>
    <m/>
    <m/>
    <m/>
    <m/>
    <m/>
    <m/>
    <m/>
    <m/>
    <m/>
    <m/>
    <m/>
    <m/>
    <m/>
    <m/>
    <m/>
    <m/>
    <m/>
    <m/>
    <m/>
    <m/>
    <m/>
    <m/>
    <m/>
    <m/>
    <m/>
    <m/>
    <m/>
    <m/>
    <m/>
    <m/>
    <m/>
    <m/>
    <m/>
    <m/>
    <m/>
    <m/>
    <m/>
    <m/>
    <m/>
    <m/>
    <m/>
    <m/>
    <m/>
    <m/>
    <m/>
    <m/>
    <m/>
    <m/>
    <m/>
    <m/>
    <m/>
    <m/>
    <m/>
    <m/>
    <m/>
    <m/>
    <m/>
    <m/>
    <m/>
    <m/>
    <m/>
    <m/>
    <m/>
    <m/>
    <m/>
    <m/>
    <m/>
    <m/>
    <m/>
    <m/>
    <m/>
    <m/>
    <m/>
    <m/>
    <m/>
    <n v="1"/>
  </r>
  <r>
    <n v="454546998"/>
    <s v="KUNAL BHIKAJI GAYAKAVAD"/>
    <s v="ONLINE"/>
    <s v="30.04.26"/>
    <n v="4053"/>
    <n v="30"/>
    <m/>
    <m/>
    <n v="3886"/>
    <n v="7643"/>
    <x v="4"/>
    <s v="STABLE"/>
    <x v="1"/>
    <x v="4"/>
    <n v="28905"/>
    <n v="343"/>
    <n v="0"/>
    <n v="5400"/>
    <s v="-"/>
    <s v="-"/>
    <s v="-"/>
    <s v="-"/>
    <s v="STABLE"/>
    <s v="PAID"/>
    <s v="-"/>
    <s v="-"/>
    <m/>
    <m/>
    <m/>
    <m/>
    <m/>
    <m/>
    <s v="DAPODI"/>
    <m/>
    <m/>
    <m/>
    <n v="13386"/>
    <n v="28905"/>
    <n v="55"/>
    <m/>
    <n v="61"/>
    <s v="-"/>
    <n v="71"/>
    <n v="74"/>
    <n v="76"/>
    <n v="81"/>
    <n v="82"/>
    <s v="-"/>
    <s v="MH14KH3008"/>
    <s v="BAJAJ PULSAR 150 SINGLE DISC ABS"/>
    <d v="2022-08-30T00:00:00"/>
    <n v="48"/>
    <s v="03.04.26"/>
    <s v="VIJAY NIKAM"/>
    <s v="-"/>
    <m/>
    <m/>
    <m/>
    <m/>
    <m/>
    <m/>
    <m/>
    <m/>
    <m/>
    <m/>
    <m/>
    <m/>
    <m/>
    <m/>
    <m/>
    <n v="1"/>
    <m/>
    <m/>
    <m/>
    <m/>
    <m/>
    <m/>
    <m/>
    <m/>
    <m/>
    <m/>
    <m/>
    <m/>
    <m/>
    <m/>
    <m/>
    <m/>
    <m/>
    <m/>
    <m/>
    <m/>
    <m/>
    <m/>
    <m/>
    <m/>
    <m/>
    <m/>
    <m/>
    <m/>
    <m/>
    <m/>
    <m/>
    <m/>
    <m/>
    <m/>
    <m/>
    <m/>
    <m/>
    <m/>
    <m/>
    <m/>
    <m/>
    <m/>
    <m/>
    <m/>
    <m/>
    <m/>
    <m/>
    <m/>
    <m/>
    <m/>
    <m/>
    <m/>
    <m/>
    <m/>
    <m/>
    <m/>
    <m/>
    <m/>
    <m/>
    <m/>
    <m/>
    <m/>
    <m/>
    <m/>
    <m/>
    <m/>
    <m/>
    <m/>
    <m/>
    <m/>
    <m/>
    <m/>
    <m/>
    <m/>
    <m/>
    <m/>
    <m/>
    <n v="1"/>
  </r>
  <r>
    <n v="461986045"/>
    <s v="AMIT SOPAN SHINDE"/>
    <m/>
    <m/>
    <m/>
    <m/>
    <m/>
    <m/>
    <n v="5084"/>
    <n v="30504"/>
    <x v="1"/>
    <s v="FLOW"/>
    <x v="0"/>
    <x v="11"/>
    <n v="28900"/>
    <n v="1205"/>
    <n v="0"/>
    <n v="3600"/>
    <s v="-"/>
    <s v="-"/>
    <s v="-"/>
    <s v="-"/>
    <s v="FLOW"/>
    <s v="-"/>
    <s v="-"/>
    <s v="-"/>
    <m/>
    <m/>
    <m/>
    <m/>
    <m/>
    <m/>
    <s v="RAJGURU NAGAR "/>
    <m/>
    <m/>
    <m/>
    <n v="35309"/>
    <n v="28900"/>
    <n v="178"/>
    <m/>
    <n v="184"/>
    <s v="-"/>
    <n v="194"/>
    <n v="197"/>
    <n v="199"/>
    <n v="204"/>
    <n v="205"/>
    <s v="-"/>
    <s v="MH14LK2771"/>
    <s v="AMPERE MAGNUS EX"/>
    <d v="2024-02-21T00:00:00"/>
    <n v="24"/>
    <s v="03.04.26"/>
    <s v="KAILASH ATKARI"/>
    <s v="-"/>
    <m/>
    <m/>
    <m/>
    <m/>
    <m/>
    <m/>
    <m/>
    <m/>
    <m/>
    <m/>
    <m/>
    <m/>
    <m/>
    <m/>
    <m/>
    <m/>
    <m/>
    <m/>
    <m/>
    <m/>
    <m/>
    <n v="1"/>
    <m/>
    <m/>
    <m/>
    <m/>
    <m/>
    <m/>
    <m/>
    <m/>
    <m/>
    <m/>
    <m/>
    <m/>
    <m/>
    <m/>
    <m/>
    <m/>
    <m/>
    <m/>
    <m/>
    <m/>
    <m/>
    <m/>
    <m/>
    <m/>
    <m/>
    <m/>
    <m/>
    <m/>
    <m/>
    <m/>
    <m/>
    <m/>
    <m/>
    <m/>
    <m/>
    <m/>
    <m/>
    <m/>
    <m/>
    <m/>
    <m/>
    <m/>
    <m/>
    <m/>
    <m/>
    <m/>
    <m/>
    <m/>
    <m/>
    <m/>
    <m/>
    <m/>
    <m/>
    <m/>
    <m/>
    <m/>
    <m/>
    <m/>
    <m/>
    <m/>
    <m/>
    <m/>
    <m/>
    <m/>
    <m/>
    <m/>
    <m/>
    <m/>
    <m/>
    <m/>
    <m/>
    <n v="1"/>
  </r>
  <r>
    <n v="466539513"/>
    <s v="SHAHAJI PANDURANG BADHE"/>
    <s v="ONLINE"/>
    <s v="29.04.26"/>
    <n v="2100"/>
    <m/>
    <m/>
    <m/>
    <n v="2065"/>
    <n v="0"/>
    <x v="0"/>
    <s v="STABLE"/>
    <x v="1"/>
    <x v="10"/>
    <n v="28795"/>
    <n v="0"/>
    <n v="0"/>
    <n v="2233"/>
    <s v="-"/>
    <s v="-"/>
    <s v="-"/>
    <s v="-"/>
    <s v="STABLE"/>
    <s v="PAID"/>
    <s v="-"/>
    <s v="-"/>
    <m/>
    <m/>
    <m/>
    <m/>
    <m/>
    <m/>
    <s v="KANDALI"/>
    <m/>
    <m/>
    <m/>
    <n v="0"/>
    <n v="28795"/>
    <n v="3"/>
    <m/>
    <m/>
    <m/>
    <e v="#N/A"/>
    <e v="#N/A"/>
    <e v="#N/A"/>
    <e v="#N/A"/>
    <e v="#N/A"/>
    <s v="-"/>
    <s v="MH14LZ3618"/>
    <s v="MAGNUS PRO"/>
    <d v="2025-07-18T00:00:00"/>
    <n v="24"/>
    <s v="16.04.26"/>
    <m/>
    <s v="-"/>
    <m/>
    <m/>
    <m/>
    <m/>
    <m/>
    <m/>
    <m/>
    <m/>
    <m/>
    <m/>
    <m/>
    <m/>
    <m/>
    <m/>
    <m/>
    <m/>
    <m/>
    <m/>
    <m/>
    <m/>
    <m/>
    <m/>
    <m/>
    <m/>
    <m/>
    <m/>
    <m/>
    <m/>
    <m/>
    <m/>
    <m/>
    <m/>
    <m/>
    <m/>
    <m/>
    <m/>
    <m/>
    <m/>
    <m/>
    <m/>
    <m/>
    <m/>
    <m/>
    <m/>
    <m/>
    <m/>
    <m/>
    <m/>
    <m/>
    <m/>
    <m/>
    <m/>
    <m/>
    <m/>
    <m/>
    <m/>
    <m/>
    <m/>
    <m/>
    <m/>
    <m/>
    <m/>
    <m/>
    <m/>
    <m/>
    <m/>
    <m/>
    <m/>
    <m/>
    <m/>
    <m/>
    <m/>
    <m/>
    <m/>
    <m/>
    <m/>
    <m/>
    <m/>
    <m/>
    <m/>
    <m/>
    <m/>
    <m/>
    <m/>
    <m/>
    <m/>
    <m/>
    <m/>
    <m/>
    <m/>
    <m/>
    <m/>
    <m/>
    <n v="0"/>
  </r>
  <r>
    <n v="464549996"/>
    <s v="SOHIT SINGH"/>
    <s v="ONLINE"/>
    <s v="13.04.26"/>
    <n v="3637"/>
    <m/>
    <m/>
    <m/>
    <n v="3500"/>
    <n v="3500"/>
    <x v="2"/>
    <s v="STABLE"/>
    <x v="1"/>
    <x v="6"/>
    <n v="28624"/>
    <n v="65"/>
    <n v="0"/>
    <n v="5228"/>
    <s v="-"/>
    <s v="-"/>
    <s v="-"/>
    <s v="-"/>
    <s v="STABLE"/>
    <s v="PAID"/>
    <s v="-"/>
    <s v="-"/>
    <m/>
    <m/>
    <m/>
    <m/>
    <m/>
    <m/>
    <s v="MAHALUNGE"/>
    <m/>
    <m/>
    <m/>
    <m/>
    <n v="28624"/>
    <n v="27"/>
    <m/>
    <s v="-"/>
    <s v="-"/>
    <n v="12"/>
    <n v="15"/>
    <n v="17"/>
    <n v="22"/>
    <n v="23"/>
    <s v="-"/>
    <s v="MH14MA1159"/>
    <s v="HONDA SHINE 100 OBD2"/>
    <d v="2024-11-04T00:00:00"/>
    <n v="24"/>
    <s v="11.04.26"/>
    <s v="KAILASH ATKARI"/>
    <s v="-"/>
    <m/>
    <m/>
    <m/>
    <m/>
    <m/>
    <m/>
    <m/>
    <m/>
    <m/>
    <m/>
    <m/>
    <m/>
    <m/>
    <m/>
    <m/>
    <m/>
    <m/>
    <m/>
    <m/>
    <m/>
    <m/>
    <m/>
    <m/>
    <m/>
    <m/>
    <m/>
    <m/>
    <m/>
    <m/>
    <m/>
    <m/>
    <m/>
    <m/>
    <m/>
    <m/>
    <m/>
    <m/>
    <m/>
    <m/>
    <m/>
    <m/>
    <m/>
    <m/>
    <m/>
    <m/>
    <n v="1"/>
    <m/>
    <m/>
    <m/>
    <m/>
    <m/>
    <m/>
    <m/>
    <m/>
    <m/>
    <m/>
    <m/>
    <m/>
    <m/>
    <m/>
    <m/>
    <m/>
    <m/>
    <m/>
    <m/>
    <m/>
    <m/>
    <m/>
    <m/>
    <m/>
    <m/>
    <m/>
    <m/>
    <m/>
    <m/>
    <m/>
    <m/>
    <m/>
    <m/>
    <m/>
    <m/>
    <m/>
    <m/>
    <m/>
    <m/>
    <m/>
    <m/>
    <m/>
    <m/>
    <m/>
    <m/>
    <m/>
    <m/>
    <n v="1"/>
  </r>
  <r>
    <n v="460858883"/>
    <s v="MRUNAL GANESH KHOPADKAR"/>
    <s v="ONLINE"/>
    <s v="06.04.26"/>
    <n v="3160"/>
    <m/>
    <m/>
    <m/>
    <n v="3104"/>
    <n v="3100.78"/>
    <x v="2"/>
    <s v="STABLE"/>
    <x v="1"/>
    <x v="15"/>
    <n v="28560"/>
    <n v="56"/>
    <n v="0"/>
    <n v="5150"/>
    <s v="-"/>
    <s v="-"/>
    <s v="-"/>
    <s v="-"/>
    <s v="STABLE"/>
    <s v="PAID"/>
    <s v="-"/>
    <s v="-"/>
    <m/>
    <m/>
    <m/>
    <m/>
    <m/>
    <m/>
    <s v="DECCAN JYMKHANA"/>
    <m/>
    <m/>
    <m/>
    <n v="8306.7800000000007"/>
    <n v="28560"/>
    <n v="27"/>
    <m/>
    <n v="33"/>
    <s v="-"/>
    <n v="43"/>
    <n v="46"/>
    <n v="48"/>
    <n v="53"/>
    <n v="54"/>
    <s v="-"/>
    <s v="MH12WF6522"/>
    <s v="HONDA ACTIVA 6G DLX BS VI"/>
    <d v="2023-11-23T00:00:00"/>
    <n v="36"/>
    <s v="03.04.26"/>
    <s v="VIJAY NIKAM"/>
    <s v="-"/>
    <m/>
    <m/>
    <m/>
    <m/>
    <m/>
    <m/>
    <n v="1"/>
    <m/>
    <m/>
    <m/>
    <m/>
    <m/>
    <m/>
    <m/>
    <m/>
    <m/>
    <m/>
    <m/>
    <m/>
    <m/>
    <m/>
    <m/>
    <m/>
    <m/>
    <m/>
    <m/>
    <m/>
    <m/>
    <m/>
    <m/>
    <m/>
    <m/>
    <m/>
    <m/>
    <m/>
    <m/>
    <m/>
    <m/>
    <m/>
    <m/>
    <m/>
    <m/>
    <m/>
    <m/>
    <m/>
    <m/>
    <m/>
    <m/>
    <m/>
    <m/>
    <m/>
    <m/>
    <m/>
    <m/>
    <m/>
    <m/>
    <m/>
    <m/>
    <m/>
    <m/>
    <m/>
    <m/>
    <m/>
    <m/>
    <m/>
    <m/>
    <m/>
    <m/>
    <m/>
    <m/>
    <m/>
    <m/>
    <m/>
    <m/>
    <m/>
    <m/>
    <m/>
    <m/>
    <m/>
    <m/>
    <m/>
    <m/>
    <m/>
    <m/>
    <m/>
    <m/>
    <m/>
    <m/>
    <m/>
    <m/>
    <m/>
    <m/>
    <m/>
    <n v="1"/>
  </r>
  <r>
    <n v="457278494"/>
    <s v="ABHIJIT RAMDAS WALKE"/>
    <m/>
    <m/>
    <m/>
    <m/>
    <m/>
    <m/>
    <n v="4992"/>
    <n v="29770"/>
    <x v="1"/>
    <s v="FLOW"/>
    <x v="0"/>
    <x v="9"/>
    <n v="28521.39"/>
    <n v="1327"/>
    <n v="0"/>
    <n v="5400"/>
    <s v="-"/>
    <s v="-"/>
    <s v="-"/>
    <s v="-"/>
    <s v="FLOW"/>
    <s v="-"/>
    <s v="-"/>
    <s v="-"/>
    <m/>
    <m/>
    <m/>
    <m/>
    <m/>
    <m/>
    <s v="DIGHI"/>
    <m/>
    <m/>
    <m/>
    <n v="36497"/>
    <n v="28521.39"/>
    <n v="178"/>
    <m/>
    <n v="184"/>
    <s v="-"/>
    <n v="194"/>
    <n v="197"/>
    <n v="199"/>
    <n v="204"/>
    <n v="205"/>
    <s v="-"/>
    <s v="-"/>
    <s v="PIAGGIO VESPA SXL 125 CBS"/>
    <d v="2023-03-18T00:00:00"/>
    <n v="36"/>
    <s v="03.04.26"/>
    <s v="VIJAY NIKAM"/>
    <s v="-"/>
    <m/>
    <m/>
    <m/>
    <m/>
    <m/>
    <m/>
    <m/>
    <m/>
    <m/>
    <m/>
    <m/>
    <m/>
    <m/>
    <m/>
    <m/>
    <n v="1"/>
    <m/>
    <m/>
    <m/>
    <m/>
    <m/>
    <m/>
    <m/>
    <m/>
    <m/>
    <m/>
    <m/>
    <m/>
    <m/>
    <m/>
    <m/>
    <m/>
    <m/>
    <m/>
    <m/>
    <m/>
    <m/>
    <m/>
    <m/>
    <m/>
    <m/>
    <m/>
    <m/>
    <m/>
    <m/>
    <m/>
    <m/>
    <m/>
    <m/>
    <m/>
    <m/>
    <m/>
    <m/>
    <m/>
    <m/>
    <m/>
    <m/>
    <m/>
    <m/>
    <m/>
    <m/>
    <m/>
    <m/>
    <m/>
    <m/>
    <m/>
    <m/>
    <m/>
    <m/>
    <m/>
    <m/>
    <m/>
    <m/>
    <m/>
    <m/>
    <m/>
    <m/>
    <m/>
    <m/>
    <m/>
    <m/>
    <m/>
    <m/>
    <m/>
    <m/>
    <m/>
    <m/>
    <m/>
    <m/>
    <m/>
    <m/>
    <m/>
    <m/>
    <n v="1"/>
  </r>
  <r>
    <n v="460212955"/>
    <s v="RAJKUMAR MACHCHINDRANATH KAMBL"/>
    <s v="ONLINE"/>
    <s v="14.04.26"/>
    <n v="3901"/>
    <m/>
    <m/>
    <m/>
    <n v="3784"/>
    <n v="3784"/>
    <x v="2"/>
    <s v="STABLE"/>
    <x v="1"/>
    <x v="8"/>
    <n v="28429.25"/>
    <n v="63"/>
    <n v="0"/>
    <n v="3917"/>
    <s v="-"/>
    <s v="-"/>
    <s v="-"/>
    <s v="-"/>
    <s v="STABLE"/>
    <s v="PAID"/>
    <s v="-"/>
    <s v="-"/>
    <m/>
    <m/>
    <m/>
    <m/>
    <m/>
    <m/>
    <s v="BHOSARI"/>
    <m/>
    <m/>
    <m/>
    <m/>
    <n v="28429.25"/>
    <n v="27"/>
    <m/>
    <s v="-"/>
    <s v="-"/>
    <n v="12"/>
    <n v="15"/>
    <n v="17"/>
    <n v="22"/>
    <n v="23"/>
    <s v="-"/>
    <s v="MH14LF4397"/>
    <s v="HONDA SHINE DISC BSVI"/>
    <d v="2023-10-20T00:00:00"/>
    <n v="36"/>
    <s v="11.04.26"/>
    <s v="VIJAY NIKAM"/>
    <s v="-"/>
    <m/>
    <m/>
    <m/>
    <m/>
    <m/>
    <m/>
    <m/>
    <m/>
    <m/>
    <m/>
    <m/>
    <m/>
    <m/>
    <m/>
    <m/>
    <m/>
    <m/>
    <m/>
    <m/>
    <m/>
    <m/>
    <m/>
    <m/>
    <m/>
    <m/>
    <m/>
    <m/>
    <m/>
    <m/>
    <m/>
    <m/>
    <m/>
    <m/>
    <m/>
    <m/>
    <m/>
    <m/>
    <m/>
    <m/>
    <m/>
    <m/>
    <m/>
    <m/>
    <m/>
    <m/>
    <n v="1"/>
    <m/>
    <m/>
    <m/>
    <m/>
    <m/>
    <m/>
    <m/>
    <m/>
    <m/>
    <m/>
    <m/>
    <m/>
    <m/>
    <m/>
    <m/>
    <m/>
    <m/>
    <m/>
    <m/>
    <m/>
    <m/>
    <m/>
    <m/>
    <m/>
    <m/>
    <m/>
    <m/>
    <m/>
    <m/>
    <m/>
    <m/>
    <m/>
    <m/>
    <m/>
    <m/>
    <m/>
    <m/>
    <m/>
    <m/>
    <m/>
    <m/>
    <m/>
    <m/>
    <m/>
    <m/>
    <m/>
    <m/>
    <n v="1"/>
  </r>
  <r>
    <n v="459681560"/>
    <s v="RAJANI SURAJ KUMAR CHAUDHARY"/>
    <m/>
    <m/>
    <m/>
    <m/>
    <m/>
    <s v="BANK RB 22"/>
    <n v="3817"/>
    <n v="7634"/>
    <x v="4"/>
    <s v="RB"/>
    <x v="1"/>
    <x v="11"/>
    <n v="28393.24"/>
    <n v="86"/>
    <n v="0"/>
    <n v="2809.54"/>
    <s v="-"/>
    <s v="-"/>
    <s v="-"/>
    <s v="-"/>
    <s v="RB"/>
    <s v="PAID"/>
    <s v="-"/>
    <s v="-"/>
    <m/>
    <m/>
    <m/>
    <m/>
    <m/>
    <m/>
    <s v="BHAMBOLI"/>
    <m/>
    <m/>
    <m/>
    <n v="10529.54"/>
    <n v="28393.24"/>
    <n v="55"/>
    <m/>
    <n v="61"/>
    <s v="-"/>
    <e v="#N/A"/>
    <e v="#N/A"/>
    <e v="#N/A"/>
    <e v="#N/A"/>
    <e v="#N/A"/>
    <s v="-"/>
    <s v="MH14KZ5798"/>
    <s v="HONDA SP 125 BS VI DISC"/>
    <d v="2023-09-07T00:00:00"/>
    <n v="36"/>
    <s v="03.04.26"/>
    <s v="KAILASH ATKARI"/>
    <s v="-"/>
    <m/>
    <m/>
    <m/>
    <m/>
    <m/>
    <m/>
    <m/>
    <m/>
    <m/>
    <m/>
    <m/>
    <m/>
    <m/>
    <m/>
    <m/>
    <m/>
    <m/>
    <m/>
    <n v="1"/>
    <m/>
    <m/>
    <m/>
    <m/>
    <m/>
    <m/>
    <m/>
    <m/>
    <m/>
    <m/>
    <m/>
    <m/>
    <m/>
    <m/>
    <m/>
    <m/>
    <m/>
    <m/>
    <m/>
    <m/>
    <m/>
    <m/>
    <m/>
    <m/>
    <m/>
    <m/>
    <m/>
    <m/>
    <m/>
    <m/>
    <m/>
    <m/>
    <m/>
    <m/>
    <m/>
    <m/>
    <m/>
    <m/>
    <m/>
    <m/>
    <m/>
    <m/>
    <m/>
    <m/>
    <m/>
    <m/>
    <m/>
    <m/>
    <m/>
    <m/>
    <m/>
    <m/>
    <m/>
    <m/>
    <m/>
    <m/>
    <m/>
    <m/>
    <m/>
    <m/>
    <m/>
    <m/>
    <m/>
    <m/>
    <m/>
    <m/>
    <m/>
    <m/>
    <m/>
    <m/>
    <m/>
    <m/>
    <m/>
    <m/>
    <n v="1"/>
  </r>
  <r>
    <n v="460051993"/>
    <s v="DHEERAJ KASHINATH PANSARE"/>
    <s v="COLLECT"/>
    <s v="30.04.26"/>
    <n v="3500"/>
    <m/>
    <m/>
    <m/>
    <n v="3380"/>
    <n v="6638"/>
    <x v="4"/>
    <s v="STABLE"/>
    <x v="1"/>
    <x v="10"/>
    <n v="28090.639999999999"/>
    <n v="279"/>
    <n v="0"/>
    <n v="5400"/>
    <s v="-"/>
    <s v="-"/>
    <s v="-"/>
    <s v="-"/>
    <s v="STABLE"/>
    <s v="PAID"/>
    <s v="-"/>
    <s v="-"/>
    <m/>
    <m/>
    <m/>
    <m/>
    <m/>
    <m/>
    <s v="OTUR"/>
    <m/>
    <m/>
    <m/>
    <n v="12317"/>
    <n v="28090.639999999999"/>
    <n v="55"/>
    <m/>
    <n v="61"/>
    <s v="-"/>
    <n v="71"/>
    <n v="74"/>
    <n v="76"/>
    <n v="81"/>
    <n v="82"/>
    <s v="-"/>
    <s v="MH14LD1684"/>
    <s v="HONDA ACTIVA 6G DLX BS VI"/>
    <d v="2023-10-09T00:00:00"/>
    <n v="36"/>
    <s v="03.04.26"/>
    <s v="KAILASH ATKARI"/>
    <s v="-"/>
    <m/>
    <m/>
    <m/>
    <m/>
    <m/>
    <m/>
    <m/>
    <m/>
    <m/>
    <m/>
    <m/>
    <m/>
    <m/>
    <m/>
    <m/>
    <n v="1"/>
    <m/>
    <m/>
    <m/>
    <m/>
    <m/>
    <m/>
    <m/>
    <m/>
    <m/>
    <m/>
    <m/>
    <m/>
    <m/>
    <m/>
    <m/>
    <m/>
    <m/>
    <m/>
    <m/>
    <m/>
    <m/>
    <m/>
    <m/>
    <m/>
    <m/>
    <m/>
    <m/>
    <m/>
    <m/>
    <m/>
    <m/>
    <m/>
    <m/>
    <m/>
    <m/>
    <m/>
    <m/>
    <m/>
    <m/>
    <m/>
    <m/>
    <m/>
    <m/>
    <m/>
    <m/>
    <m/>
    <m/>
    <m/>
    <m/>
    <m/>
    <m/>
    <m/>
    <m/>
    <m/>
    <m/>
    <m/>
    <m/>
    <m/>
    <m/>
    <m/>
    <m/>
    <m/>
    <m/>
    <m/>
    <m/>
    <m/>
    <m/>
    <m/>
    <m/>
    <m/>
    <m/>
    <n v="2"/>
    <m/>
    <m/>
    <m/>
    <m/>
    <m/>
    <n v="3"/>
  </r>
  <r>
    <n v="461361123"/>
    <s v="BABAN SHANKAR DIVEKAR"/>
    <m/>
    <m/>
    <m/>
    <m/>
    <m/>
    <m/>
    <n v="3839"/>
    <n v="2904"/>
    <x v="2"/>
    <s v="FLOW"/>
    <x v="0"/>
    <x v="10"/>
    <n v="28035"/>
    <n v="71"/>
    <n v="0"/>
    <n v="0"/>
    <s v="-"/>
    <s v="-"/>
    <s v="-"/>
    <s v="-"/>
    <s v="FLOW"/>
    <s v="-"/>
    <s v="-"/>
    <s v="-"/>
    <m/>
    <m/>
    <m/>
    <m/>
    <m/>
    <m/>
    <s v="JUNNAR"/>
    <m/>
    <m/>
    <m/>
    <m/>
    <n v="28035"/>
    <n v="27"/>
    <m/>
    <s v="-"/>
    <s v="-"/>
    <n v="43"/>
    <n v="46"/>
    <n v="48"/>
    <n v="53"/>
    <n v="54"/>
    <s v="-"/>
    <s v="MH14LG6861"/>
    <s v="HONDA ACTIVA 6G H SMART"/>
    <d v="2024-01-03T00:00:00"/>
    <n v="34"/>
    <s v="11.04.26"/>
    <s v="KAILASH ATKARI"/>
    <s v="-"/>
    <m/>
    <m/>
    <m/>
    <m/>
    <m/>
    <m/>
    <m/>
    <m/>
    <m/>
    <m/>
    <m/>
    <m/>
    <m/>
    <m/>
    <m/>
    <m/>
    <m/>
    <m/>
    <m/>
    <m/>
    <m/>
    <m/>
    <m/>
    <m/>
    <m/>
    <m/>
    <m/>
    <m/>
    <m/>
    <m/>
    <m/>
    <m/>
    <m/>
    <m/>
    <m/>
    <m/>
    <n v="1"/>
    <m/>
    <m/>
    <m/>
    <m/>
    <m/>
    <m/>
    <m/>
    <m/>
    <m/>
    <m/>
    <m/>
    <m/>
    <m/>
    <m/>
    <m/>
    <m/>
    <m/>
    <m/>
    <m/>
    <m/>
    <m/>
    <m/>
    <m/>
    <m/>
    <m/>
    <m/>
    <m/>
    <m/>
    <m/>
    <m/>
    <m/>
    <m/>
    <m/>
    <m/>
    <m/>
    <m/>
    <m/>
    <m/>
    <m/>
    <m/>
    <m/>
    <m/>
    <m/>
    <m/>
    <m/>
    <m/>
    <m/>
    <m/>
    <m/>
    <m/>
    <m/>
    <m/>
    <m/>
    <m/>
    <m/>
    <m/>
    <n v="1"/>
  </r>
  <r>
    <n v="460005853"/>
    <s v="SHRUTIKA RAVINDRA OHAL"/>
    <m/>
    <m/>
    <m/>
    <m/>
    <m/>
    <m/>
    <n v="3731"/>
    <n v="3445"/>
    <x v="2"/>
    <s v="FLOW"/>
    <x v="0"/>
    <x v="2"/>
    <n v="27776"/>
    <n v="100"/>
    <n v="0"/>
    <n v="0"/>
    <s v="-"/>
    <s v="-"/>
    <s v="-"/>
    <s v="-"/>
    <s v="STABLE"/>
    <s v="-"/>
    <s v="-"/>
    <s v="-"/>
    <m/>
    <m/>
    <m/>
    <m/>
    <m/>
    <m/>
    <s v="GULTEKADI"/>
    <m/>
    <m/>
    <m/>
    <n v="3545"/>
    <n v="27776"/>
    <n v="27"/>
    <m/>
    <n v="33"/>
    <s v="-"/>
    <n v="43"/>
    <n v="46"/>
    <n v="48"/>
    <n v="53"/>
    <n v="54"/>
    <s v="-"/>
    <s v="MH12VY3093"/>
    <s v="SUZUKI BURGMAN STREET"/>
    <d v="2023-10-05T00:00:00"/>
    <n v="36"/>
    <s v="03.04.26"/>
    <s v="VIJAY NIKAM"/>
    <s v="-"/>
    <m/>
    <m/>
    <m/>
    <m/>
    <m/>
    <m/>
    <m/>
    <m/>
    <m/>
    <m/>
    <m/>
    <m/>
    <m/>
    <m/>
    <m/>
    <m/>
    <m/>
    <m/>
    <n v="1"/>
    <m/>
    <m/>
    <m/>
    <m/>
    <m/>
    <m/>
    <m/>
    <m/>
    <m/>
    <m/>
    <m/>
    <m/>
    <m/>
    <m/>
    <m/>
    <m/>
    <m/>
    <m/>
    <m/>
    <m/>
    <m/>
    <m/>
    <m/>
    <m/>
    <m/>
    <m/>
    <m/>
    <m/>
    <m/>
    <m/>
    <m/>
    <m/>
    <m/>
    <m/>
    <m/>
    <m/>
    <m/>
    <m/>
    <m/>
    <m/>
    <m/>
    <m/>
    <m/>
    <m/>
    <m/>
    <m/>
    <m/>
    <m/>
    <m/>
    <m/>
    <m/>
    <m/>
    <m/>
    <m/>
    <m/>
    <m/>
    <m/>
    <m/>
    <m/>
    <m/>
    <m/>
    <m/>
    <m/>
    <m/>
    <m/>
    <m/>
    <m/>
    <m/>
    <m/>
    <m/>
    <m/>
    <m/>
    <m/>
    <m/>
    <n v="1"/>
  </r>
  <r>
    <n v="459795341"/>
    <s v="ALKA RAMDAS DAREKAR"/>
    <m/>
    <m/>
    <m/>
    <m/>
    <m/>
    <m/>
    <n v="4849"/>
    <n v="0"/>
    <x v="0"/>
    <s v="FLOW"/>
    <x v="0"/>
    <x v="10"/>
    <n v="27686.41"/>
    <n v="0"/>
    <n v="0"/>
    <n v="492.03"/>
    <s v="-"/>
    <s v="-"/>
    <s v="-"/>
    <s v="-"/>
    <s v="FLOW"/>
    <s v="-"/>
    <s v="-"/>
    <s v="-"/>
    <m/>
    <m/>
    <m/>
    <m/>
    <m/>
    <m/>
    <m/>
    <m/>
    <m/>
    <m/>
    <n v="0"/>
    <n v="27686.41"/>
    <n v="1"/>
    <m/>
    <m/>
    <m/>
    <m/>
    <e v="#N/A"/>
    <e v="#N/A"/>
    <e v="#N/A"/>
    <e v="#N/A"/>
    <s v="-"/>
    <m/>
    <m/>
    <d v="2023-09-18T00:00:00"/>
    <n v="36"/>
    <s v="17.04.26"/>
    <m/>
    <s v="-"/>
    <m/>
    <m/>
    <m/>
    <m/>
    <m/>
    <m/>
    <m/>
    <m/>
    <m/>
    <m/>
    <m/>
    <m/>
    <m/>
    <m/>
    <m/>
    <m/>
    <m/>
    <m/>
    <m/>
    <m/>
    <m/>
    <m/>
    <m/>
    <m/>
    <m/>
    <m/>
    <m/>
    <m/>
    <m/>
    <m/>
    <m/>
    <m/>
    <m/>
    <m/>
    <m/>
    <m/>
    <m/>
    <m/>
    <m/>
    <m/>
    <m/>
    <m/>
    <m/>
    <m/>
    <m/>
    <m/>
    <m/>
    <m/>
    <m/>
    <m/>
    <m/>
    <m/>
    <m/>
    <m/>
    <m/>
    <m/>
    <m/>
    <m/>
    <m/>
    <m/>
    <m/>
    <m/>
    <m/>
    <m/>
    <m/>
    <m/>
    <m/>
    <m/>
    <m/>
    <m/>
    <m/>
    <m/>
    <m/>
    <m/>
    <m/>
    <m/>
    <m/>
    <m/>
    <m/>
    <m/>
    <m/>
    <m/>
    <m/>
    <m/>
    <m/>
    <m/>
    <m/>
    <m/>
    <m/>
    <m/>
    <m/>
    <m/>
    <m/>
    <n v="0"/>
  </r>
  <r>
    <n v="460122210"/>
    <s v="ABHIJIT BHAGWAN ELBHAR"/>
    <s v="ONLINE"/>
    <s v="27.04.26"/>
    <n v="3806"/>
    <m/>
    <m/>
    <m/>
    <n v="3674"/>
    <n v="3674"/>
    <x v="4"/>
    <s v="RB"/>
    <x v="1"/>
    <x v="3"/>
    <n v="27604.400000000001"/>
    <n v="125"/>
    <n v="0"/>
    <n v="3589"/>
    <s v="-"/>
    <s v="-"/>
    <s v="-"/>
    <s v="-"/>
    <s v="STABLE"/>
    <s v="PAID"/>
    <s v="-"/>
    <s v="-"/>
    <m/>
    <m/>
    <m/>
    <m/>
    <m/>
    <m/>
    <s v="AWASARI BK"/>
    <m/>
    <m/>
    <m/>
    <n v="7388"/>
    <n v="27604.400000000001"/>
    <n v="55"/>
    <m/>
    <n v="61"/>
    <s v="-"/>
    <n v="71"/>
    <n v="74"/>
    <n v="76"/>
    <n v="22"/>
    <n v="23"/>
    <s v="-"/>
    <s v="MH14LF6590"/>
    <s v="DESTINI 125 XTEC"/>
    <d v="2023-10-14T00:00:00"/>
    <n v="36"/>
    <s v="03.04.26"/>
    <s v="VIJAY NIKAM"/>
    <s v="-"/>
    <m/>
    <m/>
    <m/>
    <m/>
    <m/>
    <m/>
    <n v="1"/>
    <m/>
    <m/>
    <m/>
    <m/>
    <m/>
    <m/>
    <m/>
    <m/>
    <m/>
    <m/>
    <m/>
    <m/>
    <m/>
    <m/>
    <m/>
    <m/>
    <m/>
    <m/>
    <m/>
    <m/>
    <m/>
    <m/>
    <m/>
    <m/>
    <m/>
    <m/>
    <m/>
    <m/>
    <m/>
    <m/>
    <m/>
    <m/>
    <m/>
    <m/>
    <m/>
    <m/>
    <m/>
    <m/>
    <m/>
    <m/>
    <m/>
    <m/>
    <m/>
    <m/>
    <m/>
    <m/>
    <m/>
    <m/>
    <m/>
    <m/>
    <m/>
    <m/>
    <m/>
    <m/>
    <m/>
    <m/>
    <m/>
    <m/>
    <m/>
    <m/>
    <m/>
    <m/>
    <n v="1"/>
    <m/>
    <m/>
    <m/>
    <m/>
    <m/>
    <m/>
    <m/>
    <m/>
    <m/>
    <m/>
    <m/>
    <m/>
    <m/>
    <m/>
    <m/>
    <m/>
    <m/>
    <m/>
    <m/>
    <m/>
    <m/>
    <m/>
    <m/>
    <n v="2"/>
  </r>
  <r>
    <n v="459479805"/>
    <s v="MAYAPPA UADDAV KAMBALE"/>
    <m/>
    <m/>
    <m/>
    <m/>
    <m/>
    <m/>
    <n v="3690"/>
    <n v="7374"/>
    <x v="4"/>
    <s v="FLOW"/>
    <x v="0"/>
    <x v="17"/>
    <n v="27448"/>
    <n v="168"/>
    <n v="0"/>
    <n v="5002"/>
    <s v="-"/>
    <s v="-"/>
    <s v="-"/>
    <s v="-"/>
    <s v="STABLE"/>
    <s v="-"/>
    <s v="-"/>
    <s v="-"/>
    <m/>
    <m/>
    <m/>
    <m/>
    <m/>
    <m/>
    <s v="WAGHOLI"/>
    <m/>
    <m/>
    <m/>
    <n v="12544"/>
    <n v="27448"/>
    <n v="55"/>
    <m/>
    <n v="61"/>
    <s v="-"/>
    <n v="71"/>
    <n v="74"/>
    <n v="76"/>
    <n v="81"/>
    <n v="82"/>
    <s v="-"/>
    <s v="MH12VU2984"/>
    <s v="HONDA SHINE DISC BSVI"/>
    <d v="2023-08-21T00:00:00"/>
    <n v="36"/>
    <s v="03.04.26"/>
    <s v="VIJAY NIKAM"/>
    <s v="-"/>
    <m/>
    <m/>
    <m/>
    <m/>
    <m/>
    <m/>
    <m/>
    <m/>
    <m/>
    <n v="1"/>
    <m/>
    <m/>
    <m/>
    <m/>
    <m/>
    <m/>
    <m/>
    <m/>
    <m/>
    <m/>
    <m/>
    <m/>
    <m/>
    <m/>
    <m/>
    <m/>
    <m/>
    <m/>
    <m/>
    <m/>
    <m/>
    <m/>
    <m/>
    <m/>
    <m/>
    <m/>
    <m/>
    <m/>
    <m/>
    <m/>
    <m/>
    <m/>
    <m/>
    <m/>
    <m/>
    <m/>
    <m/>
    <m/>
    <m/>
    <m/>
    <m/>
    <m/>
    <m/>
    <m/>
    <m/>
    <m/>
    <m/>
    <m/>
    <m/>
    <m/>
    <m/>
    <m/>
    <m/>
    <m/>
    <m/>
    <m/>
    <m/>
    <m/>
    <m/>
    <m/>
    <m/>
    <m/>
    <m/>
    <m/>
    <m/>
    <m/>
    <m/>
    <m/>
    <m/>
    <m/>
    <m/>
    <m/>
    <m/>
    <m/>
    <m/>
    <m/>
    <m/>
    <m/>
    <m/>
    <m/>
    <m/>
    <m/>
    <m/>
    <n v="1"/>
  </r>
  <r>
    <n v="461914147"/>
    <s v="AAKASH BALU KADAM"/>
    <s v="COLLECT"/>
    <s v="22.04.26"/>
    <n v="5000"/>
    <m/>
    <m/>
    <m/>
    <n v="4841"/>
    <n v="4669"/>
    <x v="2"/>
    <s v="STABLE"/>
    <x v="1"/>
    <x v="9"/>
    <n v="27444.39"/>
    <n v="119"/>
    <n v="0"/>
    <n v="2572.44"/>
    <s v="-"/>
    <s v="-"/>
    <s v="-"/>
    <s v="-"/>
    <s v="STABLE"/>
    <s v="PAID"/>
    <s v="-"/>
    <s v="-"/>
    <m/>
    <m/>
    <m/>
    <m/>
    <m/>
    <m/>
    <s v="YERWADA"/>
    <m/>
    <m/>
    <m/>
    <n v="7360.44"/>
    <n v="27444.39"/>
    <n v="27"/>
    <m/>
    <n v="33"/>
    <s v="-"/>
    <n v="43"/>
    <n v="46"/>
    <n v="48"/>
    <n v="22"/>
    <n v="23"/>
    <s v="-"/>
    <s v="MH12WM4307"/>
    <s v="HONDA SP 125 BS VI DISC"/>
    <d v="2024-02-14T00:00:00"/>
    <n v="30"/>
    <s v="03.04.26"/>
    <s v="VIJAY NIKAM"/>
    <s v="-"/>
    <m/>
    <m/>
    <m/>
    <m/>
    <m/>
    <m/>
    <m/>
    <m/>
    <m/>
    <m/>
    <m/>
    <m/>
    <m/>
    <m/>
    <m/>
    <n v="1"/>
    <m/>
    <m/>
    <m/>
    <m/>
    <m/>
    <m/>
    <m/>
    <m/>
    <m/>
    <m/>
    <m/>
    <m/>
    <m/>
    <m/>
    <m/>
    <m/>
    <m/>
    <m/>
    <m/>
    <m/>
    <m/>
    <m/>
    <m/>
    <m/>
    <m/>
    <m/>
    <m/>
    <m/>
    <m/>
    <m/>
    <m/>
    <m/>
    <m/>
    <m/>
    <m/>
    <m/>
    <m/>
    <m/>
    <m/>
    <m/>
    <m/>
    <m/>
    <m/>
    <m/>
    <m/>
    <m/>
    <m/>
    <n v="2"/>
    <m/>
    <m/>
    <m/>
    <m/>
    <m/>
    <m/>
    <m/>
    <m/>
    <m/>
    <m/>
    <m/>
    <m/>
    <m/>
    <m/>
    <m/>
    <m/>
    <m/>
    <m/>
    <m/>
    <m/>
    <m/>
    <m/>
    <m/>
    <m/>
    <m/>
    <m/>
    <m/>
    <m/>
    <m/>
    <n v="3"/>
  </r>
  <r>
    <n v="459609098"/>
    <s v="MASHUD RAHAMAN"/>
    <m/>
    <m/>
    <m/>
    <m/>
    <m/>
    <m/>
    <n v="3704"/>
    <n v="6777.46"/>
    <x v="4"/>
    <s v="FLOW"/>
    <x v="0"/>
    <x v="16"/>
    <n v="27374.46"/>
    <n v="65"/>
    <n v="0"/>
    <n v="1350"/>
    <s v="-"/>
    <s v="-"/>
    <s v="-"/>
    <s v="-"/>
    <s v="FLOW"/>
    <s v="-"/>
    <s v="-"/>
    <s v="-"/>
    <m/>
    <m/>
    <m/>
    <m/>
    <m/>
    <m/>
    <s v="PIMPARI"/>
    <m/>
    <m/>
    <m/>
    <n v="8192.4599999999991"/>
    <n v="27374.46"/>
    <n v="55"/>
    <m/>
    <n v="61"/>
    <s v="-"/>
    <n v="71"/>
    <n v="74"/>
    <n v="76"/>
    <n v="81"/>
    <n v="82"/>
    <s v="-"/>
    <s v="MH14KZ4171"/>
    <s v="TVS RAIDER DISC"/>
    <d v="2023-09-01T00:00:00"/>
    <n v="36"/>
    <s v="03.04.26"/>
    <s v="KAILASH ATKARI"/>
    <s v="-"/>
    <m/>
    <m/>
    <m/>
    <m/>
    <m/>
    <m/>
    <m/>
    <m/>
    <m/>
    <n v="1"/>
    <m/>
    <m/>
    <m/>
    <m/>
    <m/>
    <m/>
    <m/>
    <m/>
    <m/>
    <m/>
    <m/>
    <m/>
    <m/>
    <m/>
    <m/>
    <m/>
    <m/>
    <m/>
    <m/>
    <m/>
    <m/>
    <m/>
    <m/>
    <m/>
    <m/>
    <m/>
    <m/>
    <m/>
    <m/>
    <m/>
    <m/>
    <m/>
    <m/>
    <m/>
    <m/>
    <m/>
    <m/>
    <m/>
    <n v="1"/>
    <m/>
    <m/>
    <m/>
    <m/>
    <m/>
    <m/>
    <m/>
    <m/>
    <m/>
    <m/>
    <m/>
    <n v="1"/>
    <m/>
    <m/>
    <m/>
    <m/>
    <m/>
    <m/>
    <m/>
    <m/>
    <m/>
    <m/>
    <m/>
    <m/>
    <m/>
    <m/>
    <m/>
    <m/>
    <m/>
    <m/>
    <m/>
    <m/>
    <m/>
    <m/>
    <m/>
    <m/>
    <m/>
    <m/>
    <m/>
    <m/>
    <m/>
    <m/>
    <m/>
    <m/>
    <n v="3"/>
  </r>
  <r>
    <n v="460465980"/>
    <s v="BINAY KUMAR"/>
    <m/>
    <m/>
    <m/>
    <m/>
    <m/>
    <m/>
    <n v="2751"/>
    <n v="8070"/>
    <x v="5"/>
    <s v="FLOW"/>
    <x v="0"/>
    <x v="4"/>
    <n v="27309"/>
    <n v="464"/>
    <n v="0"/>
    <n v="3600"/>
    <s v="-"/>
    <s v="-"/>
    <s v="-"/>
    <s v="-"/>
    <s v="FLOW"/>
    <s v="-"/>
    <s v="-"/>
    <s v="-"/>
    <m/>
    <m/>
    <m/>
    <m/>
    <m/>
    <m/>
    <s v="DAPODI"/>
    <m/>
    <m/>
    <m/>
    <n v="12134"/>
    <n v="27309"/>
    <n v="86"/>
    <m/>
    <n v="92"/>
    <s v="-"/>
    <n v="102"/>
    <n v="105"/>
    <n v="107"/>
    <n v="112"/>
    <n v="113"/>
    <s v="-"/>
    <s v="MH14LD7256"/>
    <s v="HONDA SHINE DRUM BSVI"/>
    <d v="2023-11-04T00:00:00"/>
    <n v="36"/>
    <s v="03.04.26"/>
    <s v="VIJAY NIKAM"/>
    <s v="-"/>
    <n v="2"/>
    <m/>
    <m/>
    <m/>
    <m/>
    <m/>
    <n v="1"/>
    <m/>
    <m/>
    <m/>
    <m/>
    <m/>
    <m/>
    <m/>
    <m/>
    <m/>
    <m/>
    <m/>
    <m/>
    <m/>
    <m/>
    <m/>
    <m/>
    <m/>
    <m/>
    <m/>
    <m/>
    <m/>
    <m/>
    <m/>
    <m/>
    <m/>
    <m/>
    <m/>
    <m/>
    <m/>
    <m/>
    <m/>
    <m/>
    <m/>
    <m/>
    <m/>
    <m/>
    <m/>
    <m/>
    <m/>
    <m/>
    <m/>
    <m/>
    <m/>
    <m/>
    <m/>
    <m/>
    <m/>
    <m/>
    <m/>
    <m/>
    <m/>
    <m/>
    <m/>
    <m/>
    <m/>
    <m/>
    <m/>
    <m/>
    <m/>
    <m/>
    <m/>
    <m/>
    <m/>
    <m/>
    <m/>
    <m/>
    <m/>
    <m/>
    <m/>
    <m/>
    <m/>
    <m/>
    <m/>
    <m/>
    <m/>
    <m/>
    <m/>
    <m/>
    <m/>
    <m/>
    <m/>
    <m/>
    <m/>
    <m/>
    <m/>
    <m/>
    <n v="3"/>
  </r>
  <r>
    <n v="460164907"/>
    <s v="VIKAS LAXMAN DEOKULE"/>
    <s v="ONLINE"/>
    <s v="11.04.26"/>
    <n v="3608"/>
    <m/>
    <m/>
    <m/>
    <n v="3608"/>
    <n v="3524"/>
    <x v="2"/>
    <s v="STABLE"/>
    <x v="1"/>
    <x v="2"/>
    <n v="27207.040000000001"/>
    <n v="47"/>
    <n v="0"/>
    <n v="4050"/>
    <s v="-"/>
    <s v="-"/>
    <s v="-"/>
    <s v="-"/>
    <s v="STABLE"/>
    <s v="PAID"/>
    <s v="-"/>
    <s v="-"/>
    <m/>
    <m/>
    <m/>
    <m/>
    <m/>
    <m/>
    <s v="PARVATI PAYTHA"/>
    <m/>
    <m/>
    <m/>
    <n v="7621"/>
    <n v="27207.040000000001"/>
    <n v="27"/>
    <m/>
    <n v="33"/>
    <s v="-"/>
    <n v="12"/>
    <n v="15"/>
    <n v="17"/>
    <n v="22"/>
    <n v="23"/>
    <s v="-"/>
    <s v="MH12VY8843"/>
    <s v="BAJAJ CHETAK PREMIUM"/>
    <d v="2023-10-17T00:00:00"/>
    <n v="36"/>
    <s v="03.04.26"/>
    <s v="VIJAY NIKAM"/>
    <s v="-"/>
    <m/>
    <m/>
    <m/>
    <m/>
    <m/>
    <m/>
    <n v="1"/>
    <m/>
    <m/>
    <m/>
    <m/>
    <m/>
    <m/>
    <m/>
    <m/>
    <m/>
    <m/>
    <m/>
    <m/>
    <m/>
    <m/>
    <m/>
    <m/>
    <m/>
    <m/>
    <m/>
    <m/>
    <m/>
    <m/>
    <m/>
    <m/>
    <m/>
    <m/>
    <m/>
    <m/>
    <m/>
    <m/>
    <m/>
    <m/>
    <m/>
    <m/>
    <m/>
    <m/>
    <m/>
    <m/>
    <m/>
    <m/>
    <m/>
    <m/>
    <m/>
    <m/>
    <m/>
    <m/>
    <m/>
    <m/>
    <m/>
    <m/>
    <m/>
    <m/>
    <m/>
    <m/>
    <m/>
    <m/>
    <m/>
    <m/>
    <m/>
    <m/>
    <m/>
    <m/>
    <m/>
    <m/>
    <m/>
    <m/>
    <m/>
    <m/>
    <m/>
    <m/>
    <m/>
    <m/>
    <m/>
    <m/>
    <m/>
    <m/>
    <m/>
    <m/>
    <m/>
    <m/>
    <m/>
    <m/>
    <m/>
    <m/>
    <m/>
    <m/>
    <n v="1"/>
  </r>
  <r>
    <n v="458787050"/>
    <s v="PRANJAL DIPAK RAUT"/>
    <s v="ONLINE"/>
    <s v="09.04.26"/>
    <n v="3671"/>
    <m/>
    <m/>
    <m/>
    <n v="3668"/>
    <n v="14672"/>
    <x v="6"/>
    <s v="STABLE"/>
    <x v="1"/>
    <x v="11"/>
    <n v="27063"/>
    <n v="899"/>
    <n v="0"/>
    <n v="5400"/>
    <s v="-"/>
    <s v="-"/>
    <s v="-"/>
    <s v="-"/>
    <s v="STABLE"/>
    <s v="PAID"/>
    <s v="-"/>
    <s v="-"/>
    <m/>
    <m/>
    <m/>
    <m/>
    <m/>
    <m/>
    <s v="MAHALUNGE"/>
    <m/>
    <m/>
    <m/>
    <n v="20971"/>
    <n v="27063"/>
    <n v="147"/>
    <m/>
    <n v="153"/>
    <s v="-"/>
    <n v="133"/>
    <n v="136"/>
    <n v="138"/>
    <n v="143"/>
    <n v="144"/>
    <s v="-"/>
    <s v="MH14KX8617"/>
    <s v="HONDA ACTIVA 6G H SMART"/>
    <d v="2023-07-01T00:00:00"/>
    <n v="36"/>
    <s v="03.04.26"/>
    <s v="KAILASH ATKARI"/>
    <s v="-"/>
    <m/>
    <m/>
    <m/>
    <m/>
    <m/>
    <m/>
    <m/>
    <m/>
    <m/>
    <m/>
    <m/>
    <m/>
    <m/>
    <m/>
    <m/>
    <m/>
    <m/>
    <m/>
    <m/>
    <m/>
    <m/>
    <m/>
    <m/>
    <m/>
    <m/>
    <m/>
    <m/>
    <m/>
    <m/>
    <m/>
    <m/>
    <m/>
    <m/>
    <m/>
    <m/>
    <m/>
    <m/>
    <m/>
    <m/>
    <n v="1"/>
    <m/>
    <m/>
    <m/>
    <m/>
    <m/>
    <m/>
    <m/>
    <m/>
    <m/>
    <m/>
    <m/>
    <m/>
    <m/>
    <m/>
    <m/>
    <m/>
    <m/>
    <m/>
    <m/>
    <m/>
    <m/>
    <m/>
    <m/>
    <m/>
    <m/>
    <m/>
    <m/>
    <m/>
    <m/>
    <m/>
    <m/>
    <m/>
    <m/>
    <m/>
    <m/>
    <m/>
    <m/>
    <m/>
    <m/>
    <m/>
    <m/>
    <m/>
    <m/>
    <m/>
    <m/>
    <m/>
    <m/>
    <m/>
    <m/>
    <m/>
    <m/>
    <m/>
    <m/>
    <n v="1"/>
  </r>
  <r>
    <n v="460900024"/>
    <s v="DATTA BALU BARKADE"/>
    <s v="ONLINE"/>
    <s v="03.04.26"/>
    <n v="5821"/>
    <m/>
    <m/>
    <m/>
    <n v="2908"/>
    <n v="2908"/>
    <x v="2"/>
    <s v="STABLE"/>
    <x v="1"/>
    <x v="13"/>
    <n v="26641"/>
    <n v="5"/>
    <n v="0"/>
    <n v="0"/>
    <s v="-"/>
    <s v="-"/>
    <s v="-"/>
    <s v="-"/>
    <s v="RB"/>
    <s v="PAID"/>
    <s v="-"/>
    <s v="-"/>
    <m/>
    <m/>
    <m/>
    <m/>
    <m/>
    <m/>
    <s v="NHAVRA"/>
    <m/>
    <m/>
    <m/>
    <n v="2913"/>
    <n v="26641"/>
    <n v="27"/>
    <m/>
    <n v="0"/>
    <s v="-"/>
    <n v="12"/>
    <n v="15"/>
    <n v="17"/>
    <n v="22"/>
    <n v="23"/>
    <s v="-"/>
    <s v="MH12YF8560"/>
    <s v="HF DELUXE DRUM SELF CAST ALL BLACK"/>
    <d v="2023-11-28T00:00:00"/>
    <n v="36"/>
    <s v="03.04.26"/>
    <s v="KAILASH ATKARI"/>
    <s v="-"/>
    <m/>
    <m/>
    <m/>
    <m/>
    <m/>
    <m/>
    <n v="2"/>
    <m/>
    <m/>
    <m/>
    <m/>
    <m/>
    <m/>
    <m/>
    <m/>
    <m/>
    <m/>
    <m/>
    <m/>
    <m/>
    <m/>
    <m/>
    <m/>
    <m/>
    <m/>
    <m/>
    <m/>
    <m/>
    <m/>
    <m/>
    <m/>
    <m/>
    <m/>
    <m/>
    <m/>
    <m/>
    <m/>
    <m/>
    <m/>
    <m/>
    <m/>
    <m/>
    <m/>
    <m/>
    <m/>
    <m/>
    <m/>
    <m/>
    <m/>
    <m/>
    <m/>
    <m/>
    <m/>
    <m/>
    <m/>
    <m/>
    <m/>
    <m/>
    <m/>
    <m/>
    <m/>
    <m/>
    <m/>
    <m/>
    <m/>
    <m/>
    <m/>
    <m/>
    <m/>
    <m/>
    <m/>
    <m/>
    <m/>
    <m/>
    <m/>
    <m/>
    <m/>
    <m/>
    <m/>
    <m/>
    <m/>
    <m/>
    <m/>
    <m/>
    <m/>
    <m/>
    <m/>
    <m/>
    <m/>
    <m/>
    <m/>
    <m/>
    <m/>
    <n v="2"/>
  </r>
  <r>
    <n v="461546516"/>
    <s v="MANIK ANNASO ANAP"/>
    <s v="ONLINE"/>
    <s v="23.04.26"/>
    <n v="48"/>
    <m/>
    <m/>
    <m/>
    <n v="2660"/>
    <n v="2660"/>
    <x v="2"/>
    <s v="STABLE"/>
    <x v="1"/>
    <x v="10"/>
    <n v="26566.639999999999"/>
    <n v="42"/>
    <n v="0"/>
    <n v="2602"/>
    <s v="-"/>
    <s v="-"/>
    <s v="-"/>
    <s v="-"/>
    <s v="STABLE"/>
    <s v="PAID"/>
    <s v="-"/>
    <s v="-"/>
    <m/>
    <m/>
    <m/>
    <m/>
    <m/>
    <m/>
    <s v="JUNNAR"/>
    <m/>
    <m/>
    <m/>
    <m/>
    <n v="26566.639999999999"/>
    <n v="27"/>
    <m/>
    <s v="-"/>
    <s v="-"/>
    <n v="43"/>
    <n v="46"/>
    <n v="48"/>
    <n v="22"/>
    <n v="23"/>
    <s v="-"/>
    <s v="MH14LH4796"/>
    <s v="SPLENDOR PLUS DRS CAST FI BLACK"/>
    <d v="2024-01-17T00:00:00"/>
    <n v="36"/>
    <s v="11.04.26"/>
    <s v="KAILASH ATKARI"/>
    <s v="-"/>
    <m/>
    <m/>
    <m/>
    <m/>
    <m/>
    <m/>
    <m/>
    <m/>
    <m/>
    <m/>
    <m/>
    <m/>
    <m/>
    <m/>
    <m/>
    <m/>
    <m/>
    <m/>
    <m/>
    <m/>
    <m/>
    <m/>
    <m/>
    <m/>
    <m/>
    <m/>
    <m/>
    <m/>
    <m/>
    <m/>
    <m/>
    <m/>
    <m/>
    <n v="1"/>
    <m/>
    <m/>
    <m/>
    <m/>
    <m/>
    <m/>
    <m/>
    <m/>
    <m/>
    <m/>
    <m/>
    <m/>
    <m/>
    <m/>
    <m/>
    <m/>
    <m/>
    <m/>
    <m/>
    <m/>
    <m/>
    <m/>
    <m/>
    <m/>
    <m/>
    <m/>
    <m/>
    <m/>
    <m/>
    <m/>
    <m/>
    <m/>
    <m/>
    <m/>
    <m/>
    <m/>
    <m/>
    <m/>
    <m/>
    <m/>
    <m/>
    <m/>
    <m/>
    <m/>
    <m/>
    <m/>
    <m/>
    <m/>
    <m/>
    <m/>
    <m/>
    <m/>
    <m/>
    <m/>
    <m/>
    <m/>
    <m/>
    <m/>
    <m/>
    <n v="1"/>
  </r>
  <r>
    <n v="460384585"/>
    <s v="RAJU MOTILALJI AHIR"/>
    <m/>
    <m/>
    <m/>
    <n v="30"/>
    <m/>
    <m/>
    <n v="3181"/>
    <n v="2837"/>
    <x v="2"/>
    <s v="FLOW"/>
    <x v="0"/>
    <x v="9"/>
    <n v="26539"/>
    <n v="65"/>
    <n v="0"/>
    <n v="4901"/>
    <s v="-"/>
    <s v="-"/>
    <s v="-"/>
    <s v="-"/>
    <s v="STABLE"/>
    <s v="-"/>
    <s v="-"/>
    <s v="-"/>
    <m/>
    <m/>
    <m/>
    <m/>
    <m/>
    <m/>
    <s v="YERWADA"/>
    <m/>
    <m/>
    <m/>
    <m/>
    <n v="26539"/>
    <n v="27"/>
    <m/>
    <s v="-"/>
    <s v="-"/>
    <n v="43"/>
    <n v="46"/>
    <n v="48"/>
    <n v="53"/>
    <n v="54"/>
    <s v="-"/>
    <s v="MH12WN3926"/>
    <s v="SPLENDOR PLUS I3S BS6 FI DRUM SELF"/>
    <d v="2023-10-30T00:00:00"/>
    <n v="36"/>
    <s v="11.04.26"/>
    <s v="VIJAY NIKAM"/>
    <s v="-"/>
    <m/>
    <m/>
    <m/>
    <m/>
    <m/>
    <m/>
    <m/>
    <m/>
    <m/>
    <m/>
    <m/>
    <m/>
    <m/>
    <m/>
    <m/>
    <m/>
    <m/>
    <m/>
    <m/>
    <m/>
    <m/>
    <m/>
    <m/>
    <m/>
    <m/>
    <m/>
    <m/>
    <m/>
    <m/>
    <m/>
    <m/>
    <m/>
    <m/>
    <m/>
    <m/>
    <m/>
    <m/>
    <m/>
    <m/>
    <m/>
    <m/>
    <m/>
    <m/>
    <m/>
    <m/>
    <n v="1"/>
    <m/>
    <m/>
    <m/>
    <m/>
    <m/>
    <m/>
    <m/>
    <m/>
    <m/>
    <m/>
    <m/>
    <m/>
    <m/>
    <m/>
    <m/>
    <m/>
    <m/>
    <m/>
    <m/>
    <m/>
    <m/>
    <m/>
    <m/>
    <m/>
    <m/>
    <m/>
    <m/>
    <m/>
    <m/>
    <m/>
    <m/>
    <m/>
    <m/>
    <m/>
    <m/>
    <m/>
    <m/>
    <m/>
    <m/>
    <m/>
    <m/>
    <m/>
    <m/>
    <m/>
    <m/>
    <m/>
    <m/>
    <n v="1"/>
  </r>
  <r>
    <n v="460579176"/>
    <s v="TUKARAM SUBHASH BIRADAR"/>
    <m/>
    <m/>
    <m/>
    <n v="30"/>
    <m/>
    <m/>
    <n v="8746"/>
    <n v="9709"/>
    <x v="4"/>
    <s v="FLOW"/>
    <x v="0"/>
    <x v="6"/>
    <n v="26516.54"/>
    <n v="178"/>
    <n v="0"/>
    <n v="1800"/>
    <s v="-"/>
    <s v="-"/>
    <s v="-"/>
    <s v="-"/>
    <s v="STABLE"/>
    <s v="-"/>
    <s v="-"/>
    <s v="-"/>
    <m/>
    <m/>
    <m/>
    <m/>
    <m/>
    <m/>
    <s v="CHAKAN"/>
    <m/>
    <m/>
    <m/>
    <n v="11687"/>
    <n v="26516.54"/>
    <n v="55"/>
    <m/>
    <n v="61"/>
    <s v="-"/>
    <n v="71"/>
    <n v="74"/>
    <n v="76"/>
    <n v="81"/>
    <n v="82"/>
    <s v="-"/>
    <s v="MH14LD6157"/>
    <s v="CLASSIC 350 DARK GUNMETAL GREY"/>
    <d v="2023-11-10T00:00:00"/>
    <n v="30"/>
    <s v="03.04.26"/>
    <s v="KAILASH ATKARI"/>
    <s v="-"/>
    <m/>
    <m/>
    <m/>
    <m/>
    <m/>
    <m/>
    <n v="1"/>
    <m/>
    <m/>
    <m/>
    <m/>
    <m/>
    <m/>
    <m/>
    <m/>
    <m/>
    <m/>
    <m/>
    <m/>
    <m/>
    <m/>
    <m/>
    <m/>
    <m/>
    <m/>
    <m/>
    <m/>
    <m/>
    <m/>
    <m/>
    <m/>
    <m/>
    <m/>
    <m/>
    <m/>
    <m/>
    <m/>
    <m/>
    <m/>
    <m/>
    <m/>
    <m/>
    <m/>
    <m/>
    <m/>
    <m/>
    <m/>
    <m/>
    <m/>
    <m/>
    <m/>
    <m/>
    <m/>
    <m/>
    <m/>
    <m/>
    <m/>
    <m/>
    <m/>
    <m/>
    <m/>
    <m/>
    <m/>
    <m/>
    <m/>
    <m/>
    <m/>
    <m/>
    <m/>
    <m/>
    <m/>
    <m/>
    <m/>
    <m/>
    <m/>
    <m/>
    <m/>
    <m/>
    <m/>
    <m/>
    <m/>
    <m/>
    <m/>
    <m/>
    <m/>
    <m/>
    <m/>
    <m/>
    <m/>
    <m/>
    <m/>
    <m/>
    <m/>
    <n v="1"/>
  </r>
  <r>
    <n v="459762372"/>
    <s v="NIKITA AMIT MOHOL"/>
    <m/>
    <m/>
    <m/>
    <m/>
    <m/>
    <m/>
    <n v="3652"/>
    <n v="6176"/>
    <x v="4"/>
    <s v="FLOW"/>
    <x v="0"/>
    <x v="0"/>
    <n v="26484.31"/>
    <n v="346"/>
    <n v="0"/>
    <n v="4950"/>
    <s v="-"/>
    <s v="-"/>
    <s v="-"/>
    <s v="-"/>
    <s v="FLOW"/>
    <s v="-"/>
    <s v="-"/>
    <s v="-"/>
    <m/>
    <m/>
    <m/>
    <m/>
    <m/>
    <m/>
    <s v="TIKONA PETH"/>
    <m/>
    <m/>
    <m/>
    <n v="11472"/>
    <n v="26484.31"/>
    <n v="55"/>
    <m/>
    <n v="61"/>
    <s v="-"/>
    <n v="71"/>
    <n v="74"/>
    <n v="76"/>
    <n v="81"/>
    <n v="82"/>
    <s v="-"/>
    <s v="MH12VY480"/>
    <s v="HONDA ACTIVA 6G DLX BS VI"/>
    <d v="2023-09-14T00:00:00"/>
    <n v="36"/>
    <s v="03.04.26"/>
    <s v="VIJAY NIKAM"/>
    <s v="-"/>
    <m/>
    <m/>
    <m/>
    <m/>
    <m/>
    <m/>
    <m/>
    <m/>
    <m/>
    <m/>
    <m/>
    <m/>
    <m/>
    <m/>
    <m/>
    <m/>
    <m/>
    <m/>
    <m/>
    <m/>
    <m/>
    <m/>
    <m/>
    <m/>
    <m/>
    <m/>
    <m/>
    <n v="1"/>
    <m/>
    <m/>
    <m/>
    <m/>
    <m/>
    <m/>
    <m/>
    <m/>
    <m/>
    <m/>
    <m/>
    <m/>
    <m/>
    <m/>
    <m/>
    <m/>
    <m/>
    <m/>
    <m/>
    <m/>
    <m/>
    <m/>
    <m/>
    <m/>
    <m/>
    <m/>
    <m/>
    <m/>
    <m/>
    <m/>
    <m/>
    <m/>
    <m/>
    <m/>
    <m/>
    <m/>
    <m/>
    <m/>
    <m/>
    <m/>
    <m/>
    <m/>
    <m/>
    <m/>
    <m/>
    <m/>
    <m/>
    <m/>
    <m/>
    <m/>
    <m/>
    <m/>
    <m/>
    <m/>
    <m/>
    <m/>
    <m/>
    <m/>
    <m/>
    <m/>
    <m/>
    <m/>
    <m/>
    <m/>
    <m/>
    <n v="1"/>
  </r>
  <r>
    <n v="465893690"/>
    <s v="SHAKIL ABDULKHADAR SHAIKH"/>
    <m/>
    <m/>
    <m/>
    <m/>
    <m/>
    <m/>
    <n v="2685"/>
    <n v="10687"/>
    <x v="3"/>
    <s v="FLOW"/>
    <x v="0"/>
    <x v="2"/>
    <n v="26339"/>
    <n v="408"/>
    <n v="0"/>
    <n v="0"/>
    <s v="-"/>
    <s v="-"/>
    <s v="-"/>
    <s v="-"/>
    <s v="FLOW"/>
    <s v="-"/>
    <s v="-"/>
    <s v="-"/>
    <m/>
    <m/>
    <m/>
    <m/>
    <m/>
    <m/>
    <s v="GULTEKADI"/>
    <m/>
    <m/>
    <m/>
    <n v="11095"/>
    <n v="26339"/>
    <n v="116"/>
    <m/>
    <n v="122"/>
    <s v="-"/>
    <n v="132"/>
    <n v="135"/>
    <n v="137"/>
    <n v="142"/>
    <n v="143"/>
    <s v="-"/>
    <s v="MH24BV4802"/>
    <s v="SPLENDOR PLUS BS6 I3S DRS CAST FI"/>
    <d v="2025-04-10T00:00:00"/>
    <n v="18"/>
    <s v="03.04.26"/>
    <s v="VIJAY NIKAM"/>
    <s v="-"/>
    <m/>
    <m/>
    <m/>
    <m/>
    <m/>
    <m/>
    <m/>
    <m/>
    <m/>
    <m/>
    <m/>
    <m/>
    <m/>
    <m/>
    <m/>
    <m/>
    <m/>
    <m/>
    <n v="1"/>
    <m/>
    <m/>
    <m/>
    <m/>
    <m/>
    <m/>
    <m/>
    <m/>
    <m/>
    <m/>
    <m/>
    <m/>
    <m/>
    <m/>
    <m/>
    <m/>
    <m/>
    <m/>
    <m/>
    <m/>
    <m/>
    <m/>
    <m/>
    <m/>
    <m/>
    <m/>
    <m/>
    <m/>
    <m/>
    <m/>
    <m/>
    <m/>
    <m/>
    <m/>
    <m/>
    <m/>
    <m/>
    <m/>
    <m/>
    <m/>
    <m/>
    <m/>
    <m/>
    <m/>
    <m/>
    <m/>
    <m/>
    <m/>
    <m/>
    <m/>
    <m/>
    <m/>
    <m/>
    <m/>
    <m/>
    <m/>
    <m/>
    <m/>
    <m/>
    <m/>
    <m/>
    <m/>
    <m/>
    <m/>
    <m/>
    <m/>
    <m/>
    <m/>
    <m/>
    <m/>
    <m/>
    <m/>
    <m/>
    <m/>
    <n v="1"/>
  </r>
  <r>
    <n v="467003063"/>
    <s v="SACHIN NARSING TOTARE"/>
    <m/>
    <m/>
    <m/>
    <m/>
    <m/>
    <m/>
    <n v="3301"/>
    <n v="5380"/>
    <x v="4"/>
    <s v="FLOW"/>
    <x v="0"/>
    <x v="6"/>
    <n v="26305"/>
    <n v="42"/>
    <n v="0"/>
    <n v="900"/>
    <s v="-"/>
    <s v="-"/>
    <s v="-"/>
    <s v="-"/>
    <s v="FLOW"/>
    <s v="-"/>
    <s v="-"/>
    <s v="-"/>
    <m/>
    <m/>
    <m/>
    <m/>
    <m/>
    <m/>
    <s v="NANEKARWADI"/>
    <m/>
    <m/>
    <m/>
    <n v="6322"/>
    <n v="26305"/>
    <n v="54"/>
    <m/>
    <n v="60"/>
    <s v="-"/>
    <n v="70"/>
    <n v="73"/>
    <n v="75"/>
    <n v="80"/>
    <n v="81"/>
    <s v="-"/>
    <s v="MH14MB9290"/>
    <s v="HONDA ACTIVA 6G DLX BS VI"/>
    <d v="2025-10-04T00:00:00"/>
    <n v="12"/>
    <s v="03.04.26"/>
    <s v="KAILASH ATKARI"/>
    <s v="-"/>
    <m/>
    <m/>
    <m/>
    <m/>
    <m/>
    <m/>
    <m/>
    <m/>
    <m/>
    <n v="1"/>
    <m/>
    <m/>
    <m/>
    <m/>
    <m/>
    <m/>
    <m/>
    <m/>
    <m/>
    <m/>
    <m/>
    <m/>
    <m/>
    <m/>
    <m/>
    <m/>
    <m/>
    <m/>
    <m/>
    <m/>
    <m/>
    <m/>
    <m/>
    <m/>
    <m/>
    <m/>
    <m/>
    <m/>
    <m/>
    <m/>
    <m/>
    <m/>
    <m/>
    <m/>
    <m/>
    <m/>
    <m/>
    <m/>
    <m/>
    <m/>
    <m/>
    <m/>
    <m/>
    <m/>
    <m/>
    <m/>
    <m/>
    <m/>
    <m/>
    <m/>
    <m/>
    <m/>
    <m/>
    <m/>
    <m/>
    <m/>
    <m/>
    <m/>
    <m/>
    <m/>
    <m/>
    <m/>
    <m/>
    <m/>
    <m/>
    <m/>
    <m/>
    <m/>
    <m/>
    <m/>
    <m/>
    <m/>
    <m/>
    <m/>
    <m/>
    <m/>
    <m/>
    <m/>
    <m/>
    <m/>
    <m/>
    <m/>
    <m/>
    <n v="1"/>
  </r>
  <r>
    <n v="136793784"/>
    <s v="PANKAJ ASHOK SHELAR"/>
    <s v="ONLINE"/>
    <s v="28.04.26"/>
    <n v="3000"/>
    <m/>
    <m/>
    <m/>
    <n v="2832"/>
    <n v="2495"/>
    <x v="2"/>
    <s v="STABLE"/>
    <x v="1"/>
    <x v="10"/>
    <n v="26261.01"/>
    <n v="60"/>
    <n v="0"/>
    <n v="3621"/>
    <s v="-"/>
    <s v="-"/>
    <s v="-"/>
    <s v="-"/>
    <s v="STABLE"/>
    <s v="PAID"/>
    <s v="-"/>
    <s v="-"/>
    <m/>
    <m/>
    <m/>
    <m/>
    <m/>
    <m/>
    <s v="JUNNAR"/>
    <m/>
    <m/>
    <m/>
    <n v="6176"/>
    <n v="26261.01"/>
    <n v="27"/>
    <m/>
    <n v="33"/>
    <s v="-"/>
    <n v="43"/>
    <n v="46"/>
    <n v="48"/>
    <n v="53"/>
    <n v="54"/>
    <s v="-"/>
    <s v="MH14KR3853"/>
    <s v="YAMAHA FZS SPECIAL"/>
    <d v="2022-12-15T00:00:00"/>
    <n v="48"/>
    <s v="03.04.26"/>
    <s v="KAILASH ATKARI"/>
    <s v="-"/>
    <m/>
    <m/>
    <m/>
    <m/>
    <m/>
    <m/>
    <n v="1"/>
    <m/>
    <m/>
    <m/>
    <m/>
    <m/>
    <m/>
    <m/>
    <m/>
    <n v="1"/>
    <m/>
    <m/>
    <m/>
    <m/>
    <m/>
    <m/>
    <m/>
    <m/>
    <m/>
    <m/>
    <m/>
    <m/>
    <m/>
    <m/>
    <m/>
    <m/>
    <m/>
    <m/>
    <m/>
    <m/>
    <m/>
    <m/>
    <m/>
    <m/>
    <m/>
    <m/>
    <m/>
    <m/>
    <m/>
    <m/>
    <m/>
    <m/>
    <m/>
    <m/>
    <m/>
    <m/>
    <m/>
    <m/>
    <m/>
    <m/>
    <m/>
    <m/>
    <m/>
    <m/>
    <m/>
    <m/>
    <m/>
    <m/>
    <m/>
    <m/>
    <m/>
    <m/>
    <m/>
    <m/>
    <m/>
    <m/>
    <m/>
    <m/>
    <m/>
    <m/>
    <m/>
    <m/>
    <m/>
    <m/>
    <m/>
    <m/>
    <m/>
    <m/>
    <m/>
    <m/>
    <m/>
    <m/>
    <m/>
    <m/>
    <m/>
    <m/>
    <m/>
    <n v="2"/>
  </r>
  <r>
    <n v="459036007"/>
    <s v="SANJEEV KUMAR"/>
    <m/>
    <m/>
    <m/>
    <m/>
    <m/>
    <s v="BANK STABLE 07"/>
    <n v="5438"/>
    <n v="5437.75"/>
    <x v="2"/>
    <s v="STABLE"/>
    <x v="1"/>
    <x v="6"/>
    <n v="26104.87"/>
    <n v="39"/>
    <n v="0"/>
    <n v="450"/>
    <s v="-"/>
    <s v="-"/>
    <s v="-"/>
    <s v="-"/>
    <s v="STABLE"/>
    <s v="PAID"/>
    <s v="-"/>
    <s v="-"/>
    <m/>
    <m/>
    <m/>
    <m/>
    <m/>
    <m/>
    <e v="#N/A"/>
    <m/>
    <m/>
    <m/>
    <n v="5926.75"/>
    <n v="26104.87"/>
    <n v="27"/>
    <m/>
    <n v="2"/>
    <s v="-"/>
    <n v="12"/>
    <n v="15"/>
    <n v="17"/>
    <n v="22"/>
    <n v="23"/>
    <s v="-"/>
    <s v="MH14KY6360"/>
    <s v="YAMAHA R15 V4"/>
    <d v="2023-07-18T00:00:00"/>
    <n v="36"/>
    <s v="03.04.26"/>
    <s v="KAILASH ATKARI"/>
    <s v="-"/>
    <m/>
    <m/>
    <m/>
    <m/>
    <m/>
    <m/>
    <m/>
    <m/>
    <m/>
    <n v="2"/>
    <m/>
    <m/>
    <m/>
    <m/>
    <m/>
    <m/>
    <m/>
    <m/>
    <m/>
    <m/>
    <m/>
    <m/>
    <m/>
    <m/>
    <m/>
    <m/>
    <m/>
    <m/>
    <m/>
    <m/>
    <m/>
    <m/>
    <m/>
    <m/>
    <m/>
    <m/>
    <m/>
    <m/>
    <m/>
    <m/>
    <m/>
    <m/>
    <m/>
    <m/>
    <m/>
    <m/>
    <m/>
    <m/>
    <m/>
    <m/>
    <m/>
    <m/>
    <m/>
    <m/>
    <m/>
    <m/>
    <m/>
    <m/>
    <m/>
    <m/>
    <m/>
    <m/>
    <m/>
    <m/>
    <m/>
    <m/>
    <m/>
    <m/>
    <m/>
    <m/>
    <m/>
    <m/>
    <m/>
    <m/>
    <m/>
    <m/>
    <m/>
    <m/>
    <m/>
    <m/>
    <m/>
    <m/>
    <m/>
    <m/>
    <m/>
    <m/>
    <m/>
    <m/>
    <m/>
    <m/>
    <m/>
    <m/>
    <m/>
    <n v="2"/>
  </r>
  <r>
    <n v="464782908"/>
    <s v="RUSHIKESH RAJENDRA SHINDE"/>
    <m/>
    <m/>
    <m/>
    <m/>
    <m/>
    <m/>
    <n v="3954"/>
    <n v="15587"/>
    <x v="3"/>
    <s v="FLOW"/>
    <x v="0"/>
    <x v="9"/>
    <n v="25984"/>
    <n v="605"/>
    <n v="0"/>
    <n v="2700"/>
    <s v="-"/>
    <s v="-"/>
    <s v="-"/>
    <s v="-"/>
    <s v="FLOW"/>
    <s v="-"/>
    <s v="-"/>
    <s v="-"/>
    <m/>
    <m/>
    <m/>
    <m/>
    <m/>
    <m/>
    <s v="VIMAN NAGAR"/>
    <m/>
    <m/>
    <m/>
    <n v="18892"/>
    <n v="25984"/>
    <n v="116"/>
    <m/>
    <n v="122"/>
    <s v="-"/>
    <n v="132"/>
    <n v="135"/>
    <n v="137"/>
    <n v="142"/>
    <n v="143"/>
    <s v="-"/>
    <s v="MH12UH3755"/>
    <s v="CLASSIC 350 HALCYON BLACK"/>
    <d v="2024-11-26T00:00:00"/>
    <n v="18"/>
    <s v="03.04.26"/>
    <s v="VIJAY NIKAM"/>
    <s v="-"/>
    <m/>
    <m/>
    <m/>
    <m/>
    <m/>
    <m/>
    <m/>
    <m/>
    <m/>
    <m/>
    <m/>
    <m/>
    <m/>
    <m/>
    <m/>
    <n v="1"/>
    <m/>
    <m/>
    <m/>
    <m/>
    <m/>
    <m/>
    <m/>
    <m/>
    <m/>
    <m/>
    <m/>
    <m/>
    <m/>
    <m/>
    <m/>
    <m/>
    <m/>
    <m/>
    <m/>
    <m/>
    <m/>
    <m/>
    <m/>
    <m/>
    <m/>
    <m/>
    <m/>
    <m/>
    <m/>
    <m/>
    <m/>
    <m/>
    <m/>
    <m/>
    <m/>
    <m/>
    <m/>
    <m/>
    <m/>
    <m/>
    <m/>
    <m/>
    <m/>
    <m/>
    <m/>
    <m/>
    <m/>
    <m/>
    <m/>
    <m/>
    <m/>
    <m/>
    <m/>
    <m/>
    <m/>
    <m/>
    <m/>
    <m/>
    <m/>
    <m/>
    <m/>
    <m/>
    <m/>
    <m/>
    <m/>
    <m/>
    <m/>
    <m/>
    <m/>
    <m/>
    <m/>
    <m/>
    <m/>
    <m/>
    <m/>
    <m/>
    <m/>
    <n v="1"/>
  </r>
  <r>
    <n v="459782251"/>
    <s v="MRINMOY MITRA"/>
    <m/>
    <m/>
    <m/>
    <m/>
    <m/>
    <s v="BANK STABLE 20"/>
    <n v="3664"/>
    <n v="5520"/>
    <x v="4"/>
    <s v="STABLE"/>
    <x v="1"/>
    <x v="2"/>
    <n v="25895.94"/>
    <n v="171"/>
    <n v="0"/>
    <n v="4644"/>
    <s v="-"/>
    <s v="-"/>
    <s v="-"/>
    <s v="-"/>
    <s v="STABLE"/>
    <s v="PAID"/>
    <s v="-"/>
    <s v="-"/>
    <m/>
    <m/>
    <m/>
    <m/>
    <m/>
    <m/>
    <s v="DATTAWADI"/>
    <m/>
    <m/>
    <m/>
    <n v="10335"/>
    <n v="25895.94"/>
    <n v="55"/>
    <m/>
    <n v="61"/>
    <s v="-"/>
    <n v="71"/>
    <n v="46"/>
    <n v="48"/>
    <n v="53"/>
    <n v="54"/>
    <s v="-"/>
    <s v="MH12VY3090"/>
    <s v="HONDA ACTIVA DLX"/>
    <d v="2023-09-16T00:00:00"/>
    <n v="36"/>
    <s v="03.04.26"/>
    <s v="VIJAY NIKAM"/>
    <s v="-"/>
    <m/>
    <m/>
    <m/>
    <m/>
    <m/>
    <m/>
    <m/>
    <m/>
    <m/>
    <m/>
    <m/>
    <m/>
    <m/>
    <m/>
    <m/>
    <m/>
    <m/>
    <m/>
    <n v="1"/>
    <m/>
    <m/>
    <m/>
    <m/>
    <m/>
    <m/>
    <m/>
    <m/>
    <m/>
    <m/>
    <m/>
    <m/>
    <m/>
    <m/>
    <m/>
    <m/>
    <m/>
    <m/>
    <m/>
    <m/>
    <m/>
    <m/>
    <m/>
    <m/>
    <m/>
    <m/>
    <m/>
    <m/>
    <m/>
    <m/>
    <m/>
    <m/>
    <m/>
    <m/>
    <m/>
    <m/>
    <m/>
    <m/>
    <m/>
    <m/>
    <m/>
    <m/>
    <m/>
    <m/>
    <m/>
    <m/>
    <m/>
    <m/>
    <m/>
    <m/>
    <m/>
    <m/>
    <m/>
    <m/>
    <m/>
    <m/>
    <m/>
    <m/>
    <m/>
    <m/>
    <m/>
    <m/>
    <m/>
    <m/>
    <m/>
    <m/>
    <m/>
    <m/>
    <m/>
    <m/>
    <m/>
    <m/>
    <m/>
    <m/>
    <n v="1"/>
  </r>
  <r>
    <n v="462291870"/>
    <s v="AMOL HARIBHAU CHAVAN"/>
    <s v="ONLINE"/>
    <s v="04.03.26"/>
    <n v="950"/>
    <m/>
    <m/>
    <m/>
    <n v="3355"/>
    <n v="7612.33"/>
    <x v="5"/>
    <s v="STABLE"/>
    <x v="1"/>
    <x v="12"/>
    <n v="25837.33"/>
    <n v="125"/>
    <n v="0"/>
    <n v="1350"/>
    <s v="-"/>
    <s v="-"/>
    <s v="-"/>
    <s v="-"/>
    <s v="STABLE"/>
    <s v="PAID"/>
    <s v="-"/>
    <s v="-"/>
    <m/>
    <m/>
    <m/>
    <m/>
    <m/>
    <m/>
    <s v="WAKAD"/>
    <m/>
    <m/>
    <m/>
    <n v="9087.33"/>
    <n v="25837.33"/>
    <n v="86"/>
    <m/>
    <n v="61"/>
    <s v="-"/>
    <n v="71"/>
    <n v="74"/>
    <n v="76"/>
    <n v="81"/>
    <n v="82"/>
    <s v="-"/>
    <s v="MH23BK2667"/>
    <s v="SPLENDORPLUS I3S DRS C FI BLACKACNT"/>
    <d v="2024-03-20T00:00:00"/>
    <n v="30"/>
    <s v="03.04.26"/>
    <s v="KAILASH ATKARI"/>
    <s v="-"/>
    <n v="1"/>
    <m/>
    <m/>
    <m/>
    <m/>
    <m/>
    <m/>
    <m/>
    <m/>
    <m/>
    <m/>
    <m/>
    <m/>
    <m/>
    <m/>
    <m/>
    <m/>
    <m/>
    <m/>
    <m/>
    <m/>
    <m/>
    <m/>
    <m/>
    <m/>
    <m/>
    <m/>
    <m/>
    <m/>
    <m/>
    <m/>
    <m/>
    <m/>
    <m/>
    <m/>
    <m/>
    <m/>
    <m/>
    <m/>
    <m/>
    <m/>
    <m/>
    <m/>
    <m/>
    <m/>
    <m/>
    <m/>
    <m/>
    <m/>
    <m/>
    <m/>
    <m/>
    <m/>
    <m/>
    <m/>
    <m/>
    <m/>
    <m/>
    <m/>
    <m/>
    <m/>
    <m/>
    <m/>
    <m/>
    <m/>
    <m/>
    <m/>
    <m/>
    <m/>
    <m/>
    <m/>
    <m/>
    <m/>
    <m/>
    <m/>
    <m/>
    <m/>
    <m/>
    <m/>
    <m/>
    <m/>
    <m/>
    <m/>
    <m/>
    <m/>
    <m/>
    <m/>
    <m/>
    <m/>
    <m/>
    <m/>
    <m/>
    <m/>
    <n v="1"/>
  </r>
  <r>
    <n v="460405257"/>
    <s v="RADHIKA SHRIDHAR KARHALE"/>
    <m/>
    <m/>
    <m/>
    <m/>
    <m/>
    <m/>
    <n v="2986"/>
    <n v="3696"/>
    <x v="4"/>
    <s v="FLOW"/>
    <x v="0"/>
    <x v="12"/>
    <n v="25622"/>
    <n v="179"/>
    <n v="0"/>
    <n v="0"/>
    <s v="-"/>
    <s v="-"/>
    <s v="-"/>
    <s v="-"/>
    <s v="STABLE"/>
    <s v="-"/>
    <s v="-"/>
    <s v="-"/>
    <m/>
    <m/>
    <m/>
    <m/>
    <m/>
    <m/>
    <s v="HINJEWADI"/>
    <m/>
    <m/>
    <m/>
    <m/>
    <n v="25622"/>
    <n v="55"/>
    <m/>
    <s v="-"/>
    <s v="-"/>
    <n v="71"/>
    <n v="74"/>
    <n v="76"/>
    <n v="81"/>
    <n v="82"/>
    <s v="-"/>
    <s v="MH28BV3836"/>
    <s v="TVS SCOOTY ZEST"/>
    <d v="2023-10-31T00:00:00"/>
    <n v="36"/>
    <s v="11.04.26"/>
    <s v="KAILASH ATKARI"/>
    <s v="-"/>
    <m/>
    <m/>
    <m/>
    <m/>
    <m/>
    <m/>
    <m/>
    <m/>
    <m/>
    <m/>
    <m/>
    <m/>
    <m/>
    <m/>
    <m/>
    <m/>
    <m/>
    <m/>
    <m/>
    <m/>
    <m/>
    <m/>
    <m/>
    <m/>
    <m/>
    <m/>
    <m/>
    <m/>
    <m/>
    <m/>
    <m/>
    <m/>
    <m/>
    <m/>
    <m/>
    <m/>
    <m/>
    <m/>
    <m/>
    <m/>
    <m/>
    <m/>
    <n v="1"/>
    <m/>
    <m/>
    <m/>
    <m/>
    <m/>
    <m/>
    <m/>
    <m/>
    <m/>
    <m/>
    <m/>
    <m/>
    <m/>
    <m/>
    <m/>
    <m/>
    <m/>
    <m/>
    <m/>
    <m/>
    <m/>
    <m/>
    <m/>
    <m/>
    <m/>
    <m/>
    <m/>
    <m/>
    <m/>
    <m/>
    <m/>
    <m/>
    <m/>
    <m/>
    <m/>
    <m/>
    <m/>
    <m/>
    <m/>
    <m/>
    <m/>
    <m/>
    <m/>
    <m/>
    <m/>
    <m/>
    <m/>
    <m/>
    <m/>
    <m/>
    <n v="1"/>
  </r>
  <r>
    <n v="464230553"/>
    <s v="SAKSHI SANJAY SHIRSAT"/>
    <s v="ONLINE"/>
    <s v="28.04.26"/>
    <n v="3598"/>
    <m/>
    <m/>
    <m/>
    <n v="3438"/>
    <n v="3438"/>
    <x v="4"/>
    <s v="RB"/>
    <x v="1"/>
    <x v="10"/>
    <n v="25619"/>
    <n v="102"/>
    <n v="0"/>
    <n v="3600"/>
    <s v="-"/>
    <s v="-"/>
    <s v="-"/>
    <s v="-"/>
    <s v="STABLE"/>
    <s v="PAID"/>
    <s v="-"/>
    <s v="-"/>
    <m/>
    <m/>
    <m/>
    <m/>
    <m/>
    <m/>
    <s v="NARAYAN GAON"/>
    <m/>
    <m/>
    <m/>
    <n v="7140"/>
    <n v="25619"/>
    <n v="55"/>
    <m/>
    <n v="61"/>
    <s v="-"/>
    <n v="71"/>
    <n v="74"/>
    <n v="76"/>
    <n v="81"/>
    <n v="82"/>
    <s v="-"/>
    <s v="MH14LW2528"/>
    <s v="BAJAJ PLATINA 100 ES ALLOY DRUM CBS"/>
    <d v="2024-10-07T00:00:00"/>
    <n v="24"/>
    <s v="03.04.26"/>
    <s v="KAILASH ATKARI"/>
    <s v="-"/>
    <m/>
    <m/>
    <m/>
    <m/>
    <m/>
    <m/>
    <m/>
    <m/>
    <m/>
    <m/>
    <m/>
    <m/>
    <m/>
    <m/>
    <m/>
    <m/>
    <m/>
    <m/>
    <m/>
    <m/>
    <m/>
    <n v="1"/>
    <m/>
    <m/>
    <m/>
    <m/>
    <m/>
    <m/>
    <m/>
    <m/>
    <m/>
    <m/>
    <m/>
    <m/>
    <m/>
    <m/>
    <m/>
    <m/>
    <m/>
    <m/>
    <m/>
    <m/>
    <m/>
    <m/>
    <m/>
    <m/>
    <m/>
    <m/>
    <m/>
    <m/>
    <m/>
    <m/>
    <m/>
    <m/>
    <m/>
    <m/>
    <m/>
    <m/>
    <m/>
    <m/>
    <m/>
    <m/>
    <m/>
    <m/>
    <m/>
    <m/>
    <m/>
    <m/>
    <m/>
    <m/>
    <m/>
    <m/>
    <m/>
    <m/>
    <m/>
    <m/>
    <m/>
    <m/>
    <m/>
    <m/>
    <m/>
    <m/>
    <m/>
    <m/>
    <m/>
    <m/>
    <m/>
    <m/>
    <m/>
    <m/>
    <m/>
    <m/>
    <m/>
    <n v="1"/>
  </r>
  <r>
    <n v="460644346"/>
    <s v="NAVNATH HARIBHAU PINGALE"/>
    <m/>
    <m/>
    <m/>
    <m/>
    <m/>
    <s v="BANK STABLE 27"/>
    <n v="3061"/>
    <n v="2561"/>
    <x v="2"/>
    <s v="RB"/>
    <x v="1"/>
    <x v="13"/>
    <n v="25436.42"/>
    <n v="30"/>
    <n v="0"/>
    <n v="450"/>
    <s v="-"/>
    <s v="-"/>
    <s v="-"/>
    <s v="-"/>
    <s v="STABLE"/>
    <s v="PAID"/>
    <s v="-"/>
    <s v="-"/>
    <m/>
    <m/>
    <m/>
    <m/>
    <m/>
    <m/>
    <s v="SHIRUR"/>
    <m/>
    <m/>
    <m/>
    <n v="3041"/>
    <n v="25436.42"/>
    <n v="27"/>
    <m/>
    <n v="33"/>
    <s v="-"/>
    <e v="#N/A"/>
    <e v="#N/A"/>
    <e v="#N/A"/>
    <e v="#N/A"/>
    <e v="#N/A"/>
    <s v="-"/>
    <s v="MH12WG3461"/>
    <s v="SPLENDOR PLUS I3S BS6 FI DRUM SELF"/>
    <d v="2023-11-13T00:00:00"/>
    <n v="36"/>
    <s v="03.04.26"/>
    <s v="KAILASH ATKARI"/>
    <s v="-"/>
    <m/>
    <m/>
    <m/>
    <m/>
    <m/>
    <m/>
    <m/>
    <m/>
    <m/>
    <m/>
    <m/>
    <m/>
    <m/>
    <m/>
    <m/>
    <m/>
    <m/>
    <m/>
    <n v="1"/>
    <m/>
    <m/>
    <m/>
    <m/>
    <m/>
    <m/>
    <m/>
    <m/>
    <m/>
    <m/>
    <m/>
    <m/>
    <m/>
    <m/>
    <m/>
    <m/>
    <m/>
    <m/>
    <m/>
    <m/>
    <m/>
    <m/>
    <m/>
    <m/>
    <m/>
    <m/>
    <m/>
    <m/>
    <m/>
    <m/>
    <m/>
    <m/>
    <m/>
    <m/>
    <m/>
    <m/>
    <m/>
    <m/>
    <m/>
    <m/>
    <m/>
    <m/>
    <m/>
    <m/>
    <m/>
    <m/>
    <m/>
    <m/>
    <m/>
    <m/>
    <m/>
    <m/>
    <m/>
    <m/>
    <m/>
    <m/>
    <m/>
    <m/>
    <m/>
    <m/>
    <m/>
    <m/>
    <m/>
    <m/>
    <m/>
    <m/>
    <m/>
    <m/>
    <m/>
    <m/>
    <m/>
    <m/>
    <m/>
    <m/>
    <n v="1"/>
  </r>
  <r>
    <n v="460639769"/>
    <s v="MANGESH MARUTI GEDGULE"/>
    <s v="COLLECT"/>
    <s v="16.04.26"/>
    <n v="3100"/>
    <m/>
    <m/>
    <m/>
    <n v="3040"/>
    <n v="2959"/>
    <x v="2"/>
    <s v="STABLE"/>
    <x v="1"/>
    <x v="10"/>
    <n v="25365.03"/>
    <n v="61"/>
    <n v="0"/>
    <n v="0"/>
    <s v="-"/>
    <s v="-"/>
    <s v="-"/>
    <s v="-"/>
    <s v="STABLE"/>
    <s v="PAID"/>
    <s v="-"/>
    <s v="-"/>
    <m/>
    <m/>
    <m/>
    <m/>
    <m/>
    <m/>
    <s v="JUNNAR"/>
    <m/>
    <m/>
    <m/>
    <n v="3020"/>
    <n v="25365.03"/>
    <n v="27"/>
    <m/>
    <n v="33"/>
    <s v="-"/>
    <n v="43"/>
    <n v="15"/>
    <n v="17"/>
    <n v="22"/>
    <n v="23"/>
    <s v="-"/>
    <s v="MH14LF6518"/>
    <s v="SPLENDOR PLUS DRS CAST FI BLACK"/>
    <d v="2023-11-13T00:00:00"/>
    <n v="36"/>
    <s v="03.04.26"/>
    <s v="KAILASH ATKARI"/>
    <s v="-"/>
    <m/>
    <m/>
    <m/>
    <m/>
    <m/>
    <m/>
    <m/>
    <m/>
    <m/>
    <n v="1"/>
    <m/>
    <m/>
    <m/>
    <m/>
    <m/>
    <m/>
    <m/>
    <m/>
    <m/>
    <m/>
    <m/>
    <m/>
    <m/>
    <m/>
    <m/>
    <m/>
    <m/>
    <m/>
    <m/>
    <m/>
    <m/>
    <m/>
    <m/>
    <m/>
    <m/>
    <m/>
    <m/>
    <m/>
    <m/>
    <m/>
    <m/>
    <m/>
    <m/>
    <m/>
    <m/>
    <n v="2"/>
    <m/>
    <m/>
    <m/>
    <m/>
    <m/>
    <m/>
    <m/>
    <m/>
    <m/>
    <m/>
    <m/>
    <m/>
    <m/>
    <m/>
    <m/>
    <m/>
    <m/>
    <m/>
    <m/>
    <m/>
    <m/>
    <m/>
    <m/>
    <m/>
    <m/>
    <m/>
    <m/>
    <m/>
    <m/>
    <m/>
    <m/>
    <m/>
    <m/>
    <m/>
    <m/>
    <m/>
    <m/>
    <m/>
    <m/>
    <m/>
    <m/>
    <m/>
    <m/>
    <m/>
    <m/>
    <m/>
    <m/>
    <n v="3"/>
  </r>
  <r>
    <n v="466249863"/>
    <s v="ATUL ASHOK RESHWAL"/>
    <m/>
    <m/>
    <m/>
    <m/>
    <m/>
    <s v="BANK STABLE 28"/>
    <n v="7812"/>
    <n v="2669.44"/>
    <x v="2"/>
    <s v="RB"/>
    <x v="1"/>
    <x v="14"/>
    <n v="25308.44"/>
    <n v="100"/>
    <n v="0"/>
    <n v="450"/>
    <s v="-"/>
    <s v="-"/>
    <s v="-"/>
    <s v="-"/>
    <s v="STABLE"/>
    <s v="PAID"/>
    <s v="-"/>
    <s v="-"/>
    <m/>
    <m/>
    <m/>
    <m/>
    <m/>
    <m/>
    <s v="DEHU GAON"/>
    <m/>
    <m/>
    <m/>
    <m/>
    <n v="25308.44"/>
    <n v="27"/>
    <m/>
    <s v="-"/>
    <s v="-"/>
    <e v="#N/A"/>
    <e v="#N/A"/>
    <e v="#N/A"/>
    <e v="#N/A"/>
    <e v="#N/A"/>
    <s v="-"/>
    <s v="MH14MK6552"/>
    <s v="SPLENDOR PLUS BS6 I3S DRS CAST FI"/>
    <d v="2025-06-02T00:00:00"/>
    <n v="12"/>
    <s v="11.04.26"/>
    <s v="VIJAY NIKAM"/>
    <s v="-"/>
    <m/>
    <m/>
    <m/>
    <m/>
    <m/>
    <m/>
    <m/>
    <m/>
    <m/>
    <m/>
    <m/>
    <m/>
    <m/>
    <m/>
    <m/>
    <m/>
    <m/>
    <m/>
    <m/>
    <m/>
    <m/>
    <m/>
    <m/>
    <m/>
    <m/>
    <m/>
    <m/>
    <m/>
    <m/>
    <m/>
    <m/>
    <m/>
    <m/>
    <m/>
    <m/>
    <m/>
    <m/>
    <m/>
    <m/>
    <m/>
    <m/>
    <m/>
    <m/>
    <m/>
    <m/>
    <n v="1"/>
    <m/>
    <m/>
    <m/>
    <m/>
    <m/>
    <m/>
    <m/>
    <m/>
    <m/>
    <m/>
    <m/>
    <m/>
    <m/>
    <m/>
    <m/>
    <m/>
    <m/>
    <m/>
    <m/>
    <m/>
    <m/>
    <m/>
    <m/>
    <m/>
    <m/>
    <m/>
    <m/>
    <m/>
    <m/>
    <m/>
    <m/>
    <m/>
    <m/>
    <m/>
    <m/>
    <m/>
    <m/>
    <m/>
    <m/>
    <m/>
    <m/>
    <m/>
    <m/>
    <m/>
    <m/>
    <m/>
    <m/>
    <n v="1"/>
  </r>
  <r>
    <n v="466575540"/>
    <s v="SAMEER RAMESH GUNJAL"/>
    <s v="ONLINE"/>
    <s v="23.04.26"/>
    <n v="15"/>
    <m/>
    <m/>
    <m/>
    <n v="1763"/>
    <n v="0"/>
    <x v="0"/>
    <s v="STABLE"/>
    <x v="1"/>
    <x v="10"/>
    <n v="25284"/>
    <n v="0"/>
    <n v="0"/>
    <n v="896"/>
    <s v="-"/>
    <s v="-"/>
    <s v="-"/>
    <s v="-"/>
    <s v="STABLE"/>
    <s v="PAID"/>
    <s v="-"/>
    <s v="-"/>
    <m/>
    <m/>
    <m/>
    <m/>
    <m/>
    <m/>
    <s v="KANDALI"/>
    <m/>
    <m/>
    <m/>
    <n v="0"/>
    <n v="25284"/>
    <n v="3"/>
    <m/>
    <m/>
    <m/>
    <e v="#N/A"/>
    <e v="#N/A"/>
    <e v="#N/A"/>
    <e v="#N/A"/>
    <e v="#N/A"/>
    <s v="-"/>
    <s v="MH14LV1389"/>
    <s v="SPLENDOR"/>
    <d v="2025-07-25T00:00:00"/>
    <n v="24"/>
    <s v="16.04.26"/>
    <m/>
    <s v="-"/>
    <m/>
    <m/>
    <m/>
    <m/>
    <m/>
    <m/>
    <m/>
    <m/>
    <m/>
    <m/>
    <m/>
    <m/>
    <m/>
    <m/>
    <m/>
    <m/>
    <m/>
    <m/>
    <m/>
    <m/>
    <m/>
    <m/>
    <m/>
    <m/>
    <m/>
    <m/>
    <m/>
    <m/>
    <m/>
    <m/>
    <m/>
    <m/>
    <m/>
    <m/>
    <m/>
    <m/>
    <m/>
    <m/>
    <m/>
    <m/>
    <m/>
    <m/>
    <m/>
    <m/>
    <m/>
    <m/>
    <m/>
    <m/>
    <m/>
    <m/>
    <m/>
    <m/>
    <m/>
    <m/>
    <m/>
    <m/>
    <m/>
    <m/>
    <m/>
    <m/>
    <m/>
    <m/>
    <m/>
    <m/>
    <m/>
    <m/>
    <m/>
    <m/>
    <m/>
    <m/>
    <m/>
    <m/>
    <m/>
    <m/>
    <m/>
    <m/>
    <m/>
    <m/>
    <m/>
    <m/>
    <m/>
    <m/>
    <m/>
    <m/>
    <m/>
    <m/>
    <m/>
    <m/>
    <m/>
    <m/>
    <m/>
    <m/>
    <m/>
    <n v="0"/>
  </r>
  <r>
    <n v="461841840"/>
    <s v="SUREKHA GOVIND SALUNKE"/>
    <m/>
    <m/>
    <m/>
    <m/>
    <m/>
    <s v="BANK STABEL 17"/>
    <n v="4435"/>
    <n v="4721"/>
    <x v="4"/>
    <s v="RB"/>
    <x v="1"/>
    <x v="4"/>
    <n v="25214.51"/>
    <n v="95"/>
    <n v="0"/>
    <n v="4950"/>
    <s v="-"/>
    <s v="-"/>
    <s v="-"/>
    <s v="-"/>
    <s v="STABLE"/>
    <s v="PAID"/>
    <s v="-"/>
    <s v="-"/>
    <m/>
    <m/>
    <m/>
    <m/>
    <m/>
    <m/>
    <s v="DAPODI"/>
    <m/>
    <m/>
    <m/>
    <n v="9766"/>
    <n v="25214.51"/>
    <n v="55"/>
    <m/>
    <n v="61"/>
    <s v="-"/>
    <n v="12"/>
    <n v="15"/>
    <n v="17"/>
    <n v="22"/>
    <n v="23"/>
    <s v="-"/>
    <s v="MH14LH8036"/>
    <s v="HONDA ACTIVA 125 SMART"/>
    <d v="2024-02-08T00:00:00"/>
    <n v="30"/>
    <s v="03.04.26"/>
    <s v="VIJAY NIKAM"/>
    <s v="-"/>
    <m/>
    <m/>
    <m/>
    <m/>
    <m/>
    <m/>
    <m/>
    <m/>
    <m/>
    <m/>
    <m/>
    <m/>
    <m/>
    <m/>
    <m/>
    <n v="1"/>
    <m/>
    <m/>
    <m/>
    <m/>
    <m/>
    <m/>
    <m/>
    <m/>
    <m/>
    <m/>
    <m/>
    <m/>
    <m/>
    <m/>
    <m/>
    <m/>
    <m/>
    <m/>
    <m/>
    <m/>
    <m/>
    <m/>
    <m/>
    <m/>
    <m/>
    <m/>
    <m/>
    <m/>
    <m/>
    <m/>
    <m/>
    <m/>
    <m/>
    <m/>
    <m/>
    <m/>
    <m/>
    <m/>
    <m/>
    <m/>
    <m/>
    <m/>
    <m/>
    <m/>
    <m/>
    <m/>
    <m/>
    <m/>
    <m/>
    <m/>
    <m/>
    <m/>
    <m/>
    <m/>
    <m/>
    <m/>
    <m/>
    <m/>
    <m/>
    <m/>
    <m/>
    <m/>
    <m/>
    <m/>
    <m/>
    <m/>
    <m/>
    <m/>
    <m/>
    <m/>
    <m/>
    <m/>
    <m/>
    <m/>
    <m/>
    <m/>
    <m/>
    <n v="1"/>
  </r>
  <r>
    <n v="459750432"/>
    <s v="DATTATRAY SHIVAJI NIGHOT"/>
    <s v="ONLINE"/>
    <s v="03.04.26"/>
    <n v="3310"/>
    <m/>
    <m/>
    <m/>
    <n v="3042"/>
    <n v="9123"/>
    <x v="5"/>
    <s v="RB"/>
    <x v="1"/>
    <x v="3"/>
    <n v="25074.29"/>
    <n v="266"/>
    <n v="0"/>
    <n v="3600"/>
    <s v="-"/>
    <s v="-"/>
    <s v="-"/>
    <s v="-"/>
    <s v="STABLE"/>
    <s v="PAID"/>
    <s v="-"/>
    <s v="-"/>
    <m/>
    <m/>
    <m/>
    <m/>
    <m/>
    <m/>
    <s v="AMBEGAON"/>
    <m/>
    <m/>
    <m/>
    <n v="12989"/>
    <n v="25074.29"/>
    <n v="86"/>
    <m/>
    <n v="61"/>
    <s v="-"/>
    <n v="71"/>
    <n v="46"/>
    <n v="48"/>
    <n v="53"/>
    <n v="54"/>
    <s v="-"/>
    <s v="MH14KZ6554"/>
    <s v="HONDA SHINE DRUM BSVI"/>
    <d v="2023-09-13T00:00:00"/>
    <n v="36"/>
    <s v="03.04.26"/>
    <s v="VIJAY NIKAM"/>
    <s v="-"/>
    <m/>
    <m/>
    <m/>
    <m/>
    <m/>
    <m/>
    <n v="1"/>
    <m/>
    <m/>
    <m/>
    <m/>
    <m/>
    <m/>
    <m/>
    <m/>
    <m/>
    <m/>
    <m/>
    <m/>
    <m/>
    <m/>
    <m/>
    <m/>
    <m/>
    <m/>
    <m/>
    <m/>
    <m/>
    <m/>
    <m/>
    <m/>
    <m/>
    <m/>
    <m/>
    <m/>
    <m/>
    <m/>
    <m/>
    <m/>
    <m/>
    <m/>
    <m/>
    <m/>
    <m/>
    <m/>
    <m/>
    <m/>
    <m/>
    <m/>
    <m/>
    <m/>
    <m/>
    <m/>
    <m/>
    <m/>
    <m/>
    <m/>
    <m/>
    <m/>
    <m/>
    <m/>
    <m/>
    <m/>
    <m/>
    <m/>
    <m/>
    <m/>
    <m/>
    <m/>
    <m/>
    <m/>
    <m/>
    <m/>
    <m/>
    <m/>
    <m/>
    <m/>
    <m/>
    <m/>
    <m/>
    <m/>
    <m/>
    <m/>
    <m/>
    <m/>
    <m/>
    <m/>
    <m/>
    <m/>
    <m/>
    <m/>
    <m/>
    <m/>
    <n v="1"/>
  </r>
  <r>
    <n v="458063666"/>
    <s v="OMKAR ANIL WAINGANKAR"/>
    <m/>
    <m/>
    <m/>
    <m/>
    <m/>
    <s v="BANK STABLE 07"/>
    <n v="6040"/>
    <n v="13695"/>
    <x v="5"/>
    <s v="STABLE"/>
    <x v="1"/>
    <x v="8"/>
    <n v="24957.200000000001"/>
    <n v="551"/>
    <n v="0"/>
    <n v="0"/>
    <s v="-"/>
    <s v="-"/>
    <s v="-"/>
    <s v="-"/>
    <s v="STABLE"/>
    <s v="PAID"/>
    <s v="-"/>
    <s v="-"/>
    <m/>
    <m/>
    <m/>
    <m/>
    <m/>
    <m/>
    <s v="BHOSARI"/>
    <m/>
    <m/>
    <m/>
    <n v="14246"/>
    <n v="24957.200000000001"/>
    <n v="86"/>
    <m/>
    <n v="61"/>
    <s v="-"/>
    <n v="71"/>
    <n v="74"/>
    <n v="76"/>
    <n v="81"/>
    <n v="82"/>
    <s v="-"/>
    <s v="MH14KV2267"/>
    <s v="RE BULLET X 350 ES EFI JET BLACK"/>
    <d v="2023-05-11T00:00:00"/>
    <n v="36"/>
    <s v="03.04.26"/>
    <s v="VIJAY NIKAM"/>
    <s v="-"/>
    <m/>
    <m/>
    <m/>
    <m/>
    <m/>
    <m/>
    <m/>
    <m/>
    <m/>
    <n v="1"/>
    <m/>
    <m/>
    <m/>
    <m/>
    <m/>
    <m/>
    <m/>
    <m/>
    <m/>
    <m/>
    <m/>
    <m/>
    <m/>
    <m/>
    <m/>
    <m/>
    <m/>
    <m/>
    <m/>
    <m/>
    <m/>
    <m/>
    <m/>
    <m/>
    <m/>
    <m/>
    <m/>
    <m/>
    <m/>
    <m/>
    <m/>
    <m/>
    <m/>
    <m/>
    <m/>
    <m/>
    <m/>
    <m/>
    <m/>
    <m/>
    <m/>
    <m/>
    <m/>
    <m/>
    <m/>
    <m/>
    <m/>
    <m/>
    <m/>
    <m/>
    <m/>
    <m/>
    <m/>
    <m/>
    <m/>
    <m/>
    <m/>
    <m/>
    <m/>
    <m/>
    <m/>
    <m/>
    <m/>
    <m/>
    <m/>
    <m/>
    <m/>
    <m/>
    <m/>
    <m/>
    <m/>
    <m/>
    <m/>
    <m/>
    <m/>
    <m/>
    <m/>
    <m/>
    <m/>
    <m/>
    <m/>
    <m/>
    <m/>
    <n v="1"/>
  </r>
  <r>
    <n v="460162567"/>
    <s v="NILAM RAJU GAIKWAD"/>
    <m/>
    <m/>
    <m/>
    <n v="30"/>
    <m/>
    <m/>
    <n v="3326"/>
    <n v="3326"/>
    <x v="2"/>
    <s v="FLOW"/>
    <x v="0"/>
    <x v="9"/>
    <n v="24628.85"/>
    <n v="74"/>
    <n v="0"/>
    <n v="4908"/>
    <s v="-"/>
    <s v="-"/>
    <s v="-"/>
    <s v="-"/>
    <s v="STABLE"/>
    <s v="-"/>
    <s v="-"/>
    <s v="-"/>
    <m/>
    <m/>
    <m/>
    <m/>
    <m/>
    <m/>
    <s v="YERWADA"/>
    <m/>
    <m/>
    <m/>
    <n v="8308"/>
    <n v="24628.85"/>
    <n v="27"/>
    <m/>
    <n v="33"/>
    <s v="-"/>
    <n v="43"/>
    <n v="46"/>
    <n v="48"/>
    <n v="53"/>
    <n v="54"/>
    <s v="-"/>
    <s v="MH12WB5598"/>
    <s v="HONDA DIO SMART"/>
    <d v="2023-10-17T00:00:00"/>
    <n v="36"/>
    <s v="03.04.26"/>
    <s v="VIJAY NIKAM"/>
    <s v="-"/>
    <m/>
    <m/>
    <m/>
    <m/>
    <m/>
    <m/>
    <m/>
    <m/>
    <m/>
    <n v="1"/>
    <m/>
    <m/>
    <m/>
    <m/>
    <m/>
    <m/>
    <m/>
    <m/>
    <m/>
    <m/>
    <m/>
    <m/>
    <m/>
    <m/>
    <m/>
    <m/>
    <m/>
    <m/>
    <m/>
    <m/>
    <m/>
    <m/>
    <m/>
    <m/>
    <m/>
    <m/>
    <m/>
    <m/>
    <m/>
    <m/>
    <m/>
    <m/>
    <m/>
    <m/>
    <m/>
    <m/>
    <m/>
    <m/>
    <m/>
    <m/>
    <m/>
    <m/>
    <m/>
    <m/>
    <m/>
    <m/>
    <m/>
    <m/>
    <m/>
    <m/>
    <m/>
    <m/>
    <m/>
    <m/>
    <m/>
    <m/>
    <m/>
    <m/>
    <m/>
    <m/>
    <m/>
    <m/>
    <m/>
    <m/>
    <m/>
    <m/>
    <m/>
    <m/>
    <m/>
    <m/>
    <m/>
    <m/>
    <m/>
    <m/>
    <m/>
    <m/>
    <m/>
    <m/>
    <m/>
    <m/>
    <m/>
    <m/>
    <m/>
    <n v="1"/>
  </r>
  <r>
    <n v="460370800"/>
    <s v="SANTOSH PUNJAJI NAIKWADE"/>
    <s v="ONLINE"/>
    <s v="30.04.26"/>
    <n v="2950"/>
    <m/>
    <m/>
    <m/>
    <n v="2950"/>
    <n v="2349.5700000000002"/>
    <x v="2"/>
    <s v="STABLE"/>
    <x v="1"/>
    <x v="6"/>
    <n v="24515.57"/>
    <n v="64"/>
    <n v="0"/>
    <n v="5400"/>
    <s v="-"/>
    <s v="-"/>
    <s v="-"/>
    <s v="-"/>
    <s v="STABLE"/>
    <s v="PAID"/>
    <s v="-"/>
    <s v="-"/>
    <m/>
    <m/>
    <m/>
    <m/>
    <m/>
    <m/>
    <s v="CHIMBALI"/>
    <m/>
    <m/>
    <m/>
    <n v="7813.57"/>
    <n v="24515.57"/>
    <n v="27"/>
    <m/>
    <n v="33"/>
    <s v="-"/>
    <n v="43"/>
    <n v="46"/>
    <n v="48"/>
    <n v="53"/>
    <n v="54"/>
    <s v="-"/>
    <s v="MH38AF7686"/>
    <s v="SPLENDOR PLUS XTEC"/>
    <d v="2023-10-29T00:00:00"/>
    <n v="36"/>
    <s v="03.04.26"/>
    <s v="KAILASH ATKARI"/>
    <s v="-"/>
    <m/>
    <m/>
    <m/>
    <m/>
    <m/>
    <m/>
    <m/>
    <m/>
    <m/>
    <n v="1"/>
    <m/>
    <m/>
    <m/>
    <m/>
    <m/>
    <m/>
    <m/>
    <m/>
    <m/>
    <m/>
    <m/>
    <m/>
    <m/>
    <m/>
    <m/>
    <m/>
    <m/>
    <m/>
    <m/>
    <m/>
    <m/>
    <m/>
    <m/>
    <m/>
    <m/>
    <m/>
    <m/>
    <m/>
    <m/>
    <m/>
    <m/>
    <m/>
    <m/>
    <m/>
    <m/>
    <m/>
    <m/>
    <m/>
    <m/>
    <m/>
    <m/>
    <m/>
    <m/>
    <m/>
    <m/>
    <m/>
    <m/>
    <m/>
    <m/>
    <m/>
    <m/>
    <m/>
    <m/>
    <m/>
    <m/>
    <m/>
    <m/>
    <m/>
    <m/>
    <m/>
    <m/>
    <m/>
    <m/>
    <m/>
    <m/>
    <m/>
    <m/>
    <m/>
    <m/>
    <m/>
    <m/>
    <m/>
    <m/>
    <m/>
    <m/>
    <m/>
    <m/>
    <m/>
    <m/>
    <m/>
    <m/>
    <m/>
    <m/>
    <n v="1"/>
  </r>
  <r>
    <n v="463286136"/>
    <s v="RASHID SAJID KHAN"/>
    <s v="ONLINE"/>
    <s v="28.04.26"/>
    <n v="5215"/>
    <m/>
    <m/>
    <m/>
    <n v="5122"/>
    <n v="5121"/>
    <x v="2"/>
    <s v="STABLE"/>
    <x v="1"/>
    <x v="1"/>
    <n v="24378"/>
    <n v="85"/>
    <n v="0"/>
    <n v="5386"/>
    <s v="-"/>
    <s v="-"/>
    <s v="-"/>
    <s v="-"/>
    <s v="STABLE"/>
    <s v="PAID"/>
    <s v="-"/>
    <s v="-"/>
    <m/>
    <m/>
    <m/>
    <m/>
    <m/>
    <m/>
    <s v="THERGAON"/>
    <m/>
    <m/>
    <m/>
    <n v="10592"/>
    <n v="24378"/>
    <n v="27"/>
    <m/>
    <n v="33"/>
    <s v="-"/>
    <n v="43"/>
    <n v="46"/>
    <n v="48"/>
    <n v="53"/>
    <n v="54"/>
    <s v="-"/>
    <s v="MH14LR3380"/>
    <s v="HONDA ACTIVA 6G DLX LTD ED"/>
    <d v="2024-06-24T00:00:00"/>
    <n v="24"/>
    <s v="03.04.26"/>
    <s v="KAILASH ATKARI"/>
    <s v="-"/>
    <m/>
    <m/>
    <m/>
    <m/>
    <m/>
    <m/>
    <n v="1"/>
    <m/>
    <m/>
    <m/>
    <m/>
    <m/>
    <m/>
    <m/>
    <m/>
    <m/>
    <m/>
    <m/>
    <m/>
    <m/>
    <m/>
    <n v="1"/>
    <m/>
    <m/>
    <m/>
    <m/>
    <m/>
    <m/>
    <m/>
    <m/>
    <m/>
    <m/>
    <m/>
    <m/>
    <m/>
    <m/>
    <m/>
    <m/>
    <m/>
    <m/>
    <m/>
    <m/>
    <m/>
    <m/>
    <m/>
    <m/>
    <m/>
    <m/>
    <m/>
    <m/>
    <m/>
    <m/>
    <m/>
    <m/>
    <m/>
    <m/>
    <m/>
    <m/>
    <m/>
    <m/>
    <m/>
    <m/>
    <m/>
    <n v="1"/>
    <m/>
    <m/>
    <m/>
    <m/>
    <m/>
    <m/>
    <m/>
    <m/>
    <m/>
    <m/>
    <m/>
    <m/>
    <m/>
    <m/>
    <m/>
    <m/>
    <m/>
    <m/>
    <m/>
    <m/>
    <m/>
    <m/>
    <m/>
    <m/>
    <m/>
    <m/>
    <m/>
    <m/>
    <m/>
    <n v="3"/>
  </r>
  <r>
    <n v="462726617"/>
    <s v="DNYANESHWAR HARIBHAU NAMDAS"/>
    <s v="ONLINE"/>
    <s v="24.04.26"/>
    <n v="5300"/>
    <m/>
    <m/>
    <m/>
    <n v="4322"/>
    <n v="17288"/>
    <x v="3"/>
    <s v="STABLE"/>
    <x v="1"/>
    <x v="5"/>
    <n v="24173"/>
    <n v="601"/>
    <n v="0"/>
    <n v="4934"/>
    <s v="-"/>
    <s v="-"/>
    <s v="-"/>
    <s v="-"/>
    <s v="STABLE"/>
    <s v="PAID"/>
    <s v="-"/>
    <s v="-"/>
    <m/>
    <m/>
    <m/>
    <m/>
    <m/>
    <m/>
    <s v="BHOR"/>
    <m/>
    <m/>
    <m/>
    <n v="22823"/>
    <n v="24173"/>
    <n v="117"/>
    <m/>
    <n v="123"/>
    <s v="-"/>
    <n v="133"/>
    <n v="136"/>
    <n v="138"/>
    <n v="112"/>
    <n v="113"/>
    <s v="-"/>
    <s v="MH12WV1302"/>
    <s v="SPLENDORPLUS I3S DRS C FI BLACKACNT"/>
    <d v="2024-04-29T00:00:00"/>
    <n v="24"/>
    <s v="03.04.26"/>
    <s v="VIJAY NIKAM"/>
    <s v="-"/>
    <m/>
    <m/>
    <m/>
    <m/>
    <m/>
    <m/>
    <m/>
    <m/>
    <m/>
    <m/>
    <m/>
    <m/>
    <m/>
    <m/>
    <m/>
    <n v="1"/>
    <m/>
    <m/>
    <m/>
    <m/>
    <m/>
    <m/>
    <m/>
    <m/>
    <m/>
    <m/>
    <m/>
    <m/>
    <m/>
    <m/>
    <m/>
    <m/>
    <m/>
    <m/>
    <m/>
    <m/>
    <m/>
    <m/>
    <m/>
    <m/>
    <m/>
    <m/>
    <m/>
    <m/>
    <m/>
    <m/>
    <m/>
    <m/>
    <m/>
    <m/>
    <m/>
    <m/>
    <m/>
    <m/>
    <m/>
    <m/>
    <m/>
    <m/>
    <m/>
    <m/>
    <m/>
    <m/>
    <m/>
    <m/>
    <m/>
    <m/>
    <m/>
    <m/>
    <m/>
    <m/>
    <m/>
    <m/>
    <m/>
    <m/>
    <m/>
    <m/>
    <m/>
    <m/>
    <m/>
    <m/>
    <m/>
    <m/>
    <m/>
    <m/>
    <m/>
    <m/>
    <m/>
    <m/>
    <m/>
    <m/>
    <m/>
    <m/>
    <m/>
    <n v="1"/>
  </r>
  <r>
    <n v="460557225"/>
    <s v="ASHWINI UTTAM BAHIRAT"/>
    <s v="ONLINE"/>
    <s v="25.04.26"/>
    <n v="3103"/>
    <m/>
    <m/>
    <m/>
    <n v="2924"/>
    <n v="2108"/>
    <x v="2"/>
    <s v="STABLE"/>
    <x v="1"/>
    <x v="13"/>
    <n v="23951.25"/>
    <n v="53"/>
    <n v="0"/>
    <n v="5400"/>
    <s v="-"/>
    <s v="-"/>
    <s v="-"/>
    <s v="-"/>
    <s v="STABLE"/>
    <s v="PAID"/>
    <s v="-"/>
    <s v="-"/>
    <m/>
    <m/>
    <m/>
    <m/>
    <m/>
    <m/>
    <s v="SHIRUR"/>
    <m/>
    <m/>
    <m/>
    <m/>
    <n v="23951.25"/>
    <n v="27"/>
    <m/>
    <s v="-"/>
    <s v="-"/>
    <n v="43"/>
    <n v="46"/>
    <n v="48"/>
    <n v="22"/>
    <n v="23"/>
    <s v="-"/>
    <m/>
    <s v="SPLENDOR PLUS DRS CAST FI BLACK"/>
    <d v="2023-11-08T00:00:00"/>
    <n v="36"/>
    <s v="11.04.26"/>
    <s v="KAILASH ATKARI"/>
    <s v="-"/>
    <m/>
    <m/>
    <m/>
    <m/>
    <m/>
    <m/>
    <m/>
    <m/>
    <m/>
    <m/>
    <m/>
    <m/>
    <m/>
    <m/>
    <m/>
    <m/>
    <m/>
    <m/>
    <m/>
    <m/>
    <m/>
    <m/>
    <m/>
    <m/>
    <m/>
    <m/>
    <m/>
    <m/>
    <m/>
    <m/>
    <m/>
    <m/>
    <m/>
    <m/>
    <m/>
    <m/>
    <n v="1"/>
    <m/>
    <m/>
    <m/>
    <m/>
    <m/>
    <m/>
    <m/>
    <m/>
    <m/>
    <m/>
    <m/>
    <m/>
    <m/>
    <m/>
    <m/>
    <m/>
    <m/>
    <m/>
    <m/>
    <m/>
    <m/>
    <m/>
    <m/>
    <m/>
    <m/>
    <m/>
    <m/>
    <m/>
    <m/>
    <m/>
    <m/>
    <m/>
    <m/>
    <m/>
    <m/>
    <m/>
    <m/>
    <m/>
    <m/>
    <m/>
    <m/>
    <m/>
    <m/>
    <m/>
    <m/>
    <m/>
    <m/>
    <m/>
    <m/>
    <m/>
    <m/>
    <m/>
    <m/>
    <m/>
    <m/>
    <m/>
    <n v="1"/>
  </r>
  <r>
    <n v="463481628"/>
    <s v="SHUBHAM DHONDIRAM GORE"/>
    <s v="ONLINE"/>
    <s v="11.04.26"/>
    <n v="200"/>
    <m/>
    <m/>
    <m/>
    <n v="5006"/>
    <n v="5006"/>
    <x v="2"/>
    <s v="STABLE"/>
    <x v="1"/>
    <x v="16"/>
    <n v="23795"/>
    <n v="82"/>
    <n v="0"/>
    <n v="3150"/>
    <s v="-"/>
    <s v="-"/>
    <s v="-"/>
    <s v="-"/>
    <s v="STABLE"/>
    <s v="PAID"/>
    <s v="-"/>
    <s v="-"/>
    <m/>
    <m/>
    <m/>
    <m/>
    <m/>
    <m/>
    <s v="PIMPLE GURAV"/>
    <m/>
    <m/>
    <m/>
    <m/>
    <n v="23795"/>
    <n v="27"/>
    <m/>
    <s v="-"/>
    <s v="-"/>
    <n v="12"/>
    <n v="15"/>
    <n v="17"/>
    <n v="22"/>
    <n v="23"/>
    <s v="-"/>
    <s v="MH14LR5315"/>
    <s v="XTREME 160R 4V STD"/>
    <d v="2024-07-15T00:00:00"/>
    <n v="24"/>
    <s v="11.04.26"/>
    <s v="KAILASH ATKARI"/>
    <s v="-"/>
    <m/>
    <m/>
    <m/>
    <m/>
    <m/>
    <m/>
    <m/>
    <m/>
    <m/>
    <m/>
    <m/>
    <m/>
    <m/>
    <m/>
    <m/>
    <m/>
    <m/>
    <m/>
    <m/>
    <m/>
    <m/>
    <m/>
    <m/>
    <m/>
    <m/>
    <m/>
    <m/>
    <m/>
    <m/>
    <m/>
    <m/>
    <m/>
    <m/>
    <m/>
    <m/>
    <m/>
    <n v="1"/>
    <m/>
    <m/>
    <m/>
    <m/>
    <m/>
    <m/>
    <m/>
    <m/>
    <m/>
    <m/>
    <m/>
    <m/>
    <m/>
    <m/>
    <m/>
    <m/>
    <m/>
    <m/>
    <m/>
    <m/>
    <m/>
    <m/>
    <m/>
    <m/>
    <m/>
    <m/>
    <m/>
    <m/>
    <m/>
    <m/>
    <m/>
    <m/>
    <m/>
    <m/>
    <m/>
    <m/>
    <m/>
    <m/>
    <m/>
    <m/>
    <m/>
    <m/>
    <m/>
    <m/>
    <m/>
    <m/>
    <m/>
    <m/>
    <m/>
    <m/>
    <m/>
    <m/>
    <m/>
    <m/>
    <m/>
    <m/>
    <n v="1"/>
  </r>
  <r>
    <n v="460405924"/>
    <s v="VITTHAL MASA MANE"/>
    <s v="ONLINE"/>
    <s v="20.04.26"/>
    <n v="2900"/>
    <m/>
    <m/>
    <m/>
    <n v="2843"/>
    <n v="2843"/>
    <x v="2"/>
    <s v="STABLE"/>
    <x v="1"/>
    <x v="12"/>
    <n v="23719"/>
    <n v="4"/>
    <n v="0"/>
    <n v="900"/>
    <s v="-"/>
    <s v="-"/>
    <s v="-"/>
    <s v="-"/>
    <s v="STABLE"/>
    <s v="PAID"/>
    <s v="-"/>
    <s v="-"/>
    <m/>
    <m/>
    <m/>
    <m/>
    <m/>
    <m/>
    <s v="WAKAD"/>
    <m/>
    <m/>
    <m/>
    <m/>
    <n v="23719"/>
    <n v="27"/>
    <m/>
    <s v="-"/>
    <s v="-"/>
    <n v="43"/>
    <n v="46"/>
    <n v="17"/>
    <n v="22"/>
    <n v="23"/>
    <s v="-"/>
    <s v="MH14LD1075"/>
    <s v="PASSION PLUS I3S DRS CAST"/>
    <d v="2023-10-31T00:00:00"/>
    <n v="36"/>
    <s v="11.04.26"/>
    <s v="KAILASH ATKARI"/>
    <s v="-"/>
    <m/>
    <m/>
    <m/>
    <m/>
    <m/>
    <m/>
    <m/>
    <m/>
    <m/>
    <m/>
    <m/>
    <m/>
    <m/>
    <m/>
    <m/>
    <m/>
    <m/>
    <m/>
    <m/>
    <m/>
    <m/>
    <m/>
    <m/>
    <m/>
    <m/>
    <m/>
    <m/>
    <m/>
    <m/>
    <m/>
    <m/>
    <m/>
    <m/>
    <m/>
    <m/>
    <m/>
    <n v="1"/>
    <m/>
    <m/>
    <m/>
    <m/>
    <m/>
    <m/>
    <m/>
    <m/>
    <m/>
    <m/>
    <m/>
    <m/>
    <m/>
    <m/>
    <m/>
    <m/>
    <m/>
    <m/>
    <m/>
    <m/>
    <m/>
    <m/>
    <m/>
    <m/>
    <m/>
    <m/>
    <m/>
    <m/>
    <m/>
    <m/>
    <m/>
    <m/>
    <m/>
    <m/>
    <m/>
    <m/>
    <m/>
    <m/>
    <m/>
    <m/>
    <m/>
    <m/>
    <m/>
    <m/>
    <m/>
    <m/>
    <m/>
    <m/>
    <m/>
    <m/>
    <m/>
    <m/>
    <m/>
    <m/>
    <m/>
    <m/>
    <n v="1"/>
  </r>
  <r>
    <n v="459059044"/>
    <s v="IMTIYAZ RASHID SHAIKH"/>
    <m/>
    <m/>
    <m/>
    <m/>
    <m/>
    <s v="BANK STABLE 07"/>
    <n v="3911"/>
    <n v="9309"/>
    <x v="5"/>
    <s v="STABLE"/>
    <x v="1"/>
    <x v="0"/>
    <n v="23547.25"/>
    <n v="219"/>
    <n v="0"/>
    <n v="5313"/>
    <s v="-"/>
    <s v="-"/>
    <s v="-"/>
    <s v="-"/>
    <s v="STABLE"/>
    <s v="PAID"/>
    <s v="-"/>
    <s v="-"/>
    <m/>
    <m/>
    <m/>
    <m/>
    <m/>
    <m/>
    <s v="LONAVALA"/>
    <m/>
    <m/>
    <m/>
    <n v="14841"/>
    <n v="23547.25"/>
    <n v="86"/>
    <m/>
    <n v="61"/>
    <s v="-"/>
    <n v="71"/>
    <n v="74"/>
    <n v="76"/>
    <n v="81"/>
    <n v="82"/>
    <s v="-"/>
    <s v="MH14KY1815"/>
    <s v="SUZUKI BURGMAN STREET BT BSVI"/>
    <d v="2023-07-20T00:00:00"/>
    <n v="36"/>
    <s v="03.04.26"/>
    <s v="VIJAY NIKAM"/>
    <s v="-"/>
    <m/>
    <m/>
    <m/>
    <m/>
    <m/>
    <m/>
    <m/>
    <m/>
    <m/>
    <m/>
    <m/>
    <m/>
    <m/>
    <m/>
    <m/>
    <m/>
    <m/>
    <m/>
    <m/>
    <m/>
    <m/>
    <m/>
    <m/>
    <m/>
    <m/>
    <m/>
    <m/>
    <n v="1"/>
    <m/>
    <m/>
    <m/>
    <m/>
    <m/>
    <m/>
    <m/>
    <m/>
    <m/>
    <m/>
    <m/>
    <m/>
    <m/>
    <m/>
    <m/>
    <m/>
    <m/>
    <m/>
    <m/>
    <m/>
    <m/>
    <m/>
    <m/>
    <m/>
    <m/>
    <m/>
    <m/>
    <m/>
    <m/>
    <m/>
    <m/>
    <m/>
    <m/>
    <m/>
    <m/>
    <m/>
    <m/>
    <m/>
    <m/>
    <m/>
    <m/>
    <m/>
    <m/>
    <m/>
    <m/>
    <m/>
    <m/>
    <m/>
    <m/>
    <m/>
    <m/>
    <m/>
    <m/>
    <m/>
    <m/>
    <m/>
    <m/>
    <m/>
    <m/>
    <m/>
    <m/>
    <m/>
    <m/>
    <m/>
    <m/>
    <n v="1"/>
  </r>
  <r>
    <n v="454743569"/>
    <s v="ASHWINI RAJU KHUDE"/>
    <m/>
    <m/>
    <m/>
    <m/>
    <m/>
    <m/>
    <n v="2833"/>
    <n v="8498"/>
    <x v="5"/>
    <s v="FLOW"/>
    <x v="0"/>
    <x v="15"/>
    <n v="23515.41"/>
    <n v="142"/>
    <n v="0"/>
    <n v="1780"/>
    <s v="-"/>
    <s v="-"/>
    <s v="-"/>
    <s v="-"/>
    <s v="FLOW"/>
    <s v="-"/>
    <s v="-"/>
    <s v="-"/>
    <m/>
    <m/>
    <m/>
    <m/>
    <m/>
    <m/>
    <s v="SANGWAMWADI"/>
    <m/>
    <m/>
    <m/>
    <n v="10420"/>
    <n v="23515.41"/>
    <n v="86"/>
    <m/>
    <n v="92"/>
    <s v="-"/>
    <n v="102"/>
    <n v="105"/>
    <n v="107"/>
    <n v="112"/>
    <n v="113"/>
    <s v="-"/>
    <s v="MH12UR0998"/>
    <s v="HONDA ACTIVA 6G DLX BS VI"/>
    <d v="2022-09-19T00:00:00"/>
    <n v="48"/>
    <s v="03.04.26"/>
    <s v="VIJAY NIKAM"/>
    <s v="-"/>
    <n v="1"/>
    <m/>
    <m/>
    <m/>
    <m/>
    <m/>
    <n v="1"/>
    <m/>
    <m/>
    <m/>
    <m/>
    <m/>
    <m/>
    <m/>
    <m/>
    <m/>
    <m/>
    <m/>
    <m/>
    <m/>
    <m/>
    <m/>
    <m/>
    <m/>
    <m/>
    <m/>
    <m/>
    <m/>
    <m/>
    <m/>
    <m/>
    <m/>
    <m/>
    <m/>
    <m/>
    <m/>
    <m/>
    <m/>
    <m/>
    <m/>
    <m/>
    <m/>
    <m/>
    <m/>
    <m/>
    <m/>
    <m/>
    <m/>
    <m/>
    <m/>
    <m/>
    <m/>
    <m/>
    <m/>
    <m/>
    <m/>
    <m/>
    <m/>
    <m/>
    <m/>
    <m/>
    <m/>
    <m/>
    <m/>
    <m/>
    <m/>
    <m/>
    <m/>
    <m/>
    <m/>
    <m/>
    <m/>
    <m/>
    <m/>
    <m/>
    <m/>
    <m/>
    <m/>
    <m/>
    <m/>
    <m/>
    <m/>
    <m/>
    <m/>
    <m/>
    <m/>
    <m/>
    <m/>
    <m/>
    <m/>
    <m/>
    <m/>
    <m/>
    <n v="2"/>
  </r>
  <r>
    <n v="459565125"/>
    <s v="AKASH HARBHAU JADHAV"/>
    <s v="ONLINE"/>
    <s v="20.04.26"/>
    <n v="6583"/>
    <m/>
    <m/>
    <m/>
    <n v="3152"/>
    <n v="6304"/>
    <x v="4"/>
    <s v="RB"/>
    <x v="1"/>
    <x v="13"/>
    <n v="23296"/>
    <n v="163"/>
    <n v="0"/>
    <n v="4973"/>
    <s v="-"/>
    <s v="-"/>
    <s v="-"/>
    <s v="-"/>
    <s v="STABLE"/>
    <s v="PAID"/>
    <s v="-"/>
    <s v="-"/>
    <m/>
    <m/>
    <m/>
    <m/>
    <m/>
    <m/>
    <s v="NHAVRE"/>
    <m/>
    <m/>
    <m/>
    <m/>
    <n v="23296"/>
    <n v="55"/>
    <m/>
    <s v="-"/>
    <s v="-"/>
    <n v="71"/>
    <n v="74"/>
    <e v="#N/A"/>
    <e v="#N/A"/>
    <e v="#N/A"/>
    <s v="-"/>
    <s v="MH08BD1997"/>
    <s v="SPLENDOR PLUS I3S XTEC"/>
    <d v="2023-08-28T00:00:00"/>
    <n v="36"/>
    <s v="11.04.26"/>
    <s v="KAILASH ATKARI"/>
    <s v="-"/>
    <m/>
    <m/>
    <m/>
    <m/>
    <m/>
    <m/>
    <m/>
    <m/>
    <m/>
    <m/>
    <m/>
    <m/>
    <m/>
    <m/>
    <m/>
    <m/>
    <m/>
    <m/>
    <m/>
    <m/>
    <m/>
    <m/>
    <m/>
    <m/>
    <m/>
    <m/>
    <m/>
    <m/>
    <m/>
    <m/>
    <m/>
    <m/>
    <m/>
    <m/>
    <m/>
    <m/>
    <n v="1"/>
    <m/>
    <m/>
    <m/>
    <m/>
    <m/>
    <m/>
    <m/>
    <m/>
    <m/>
    <m/>
    <m/>
    <m/>
    <m/>
    <m/>
    <m/>
    <m/>
    <m/>
    <m/>
    <m/>
    <m/>
    <m/>
    <m/>
    <m/>
    <m/>
    <m/>
    <m/>
    <m/>
    <m/>
    <m/>
    <m/>
    <m/>
    <m/>
    <m/>
    <m/>
    <m/>
    <m/>
    <m/>
    <m/>
    <m/>
    <m/>
    <m/>
    <m/>
    <m/>
    <m/>
    <m/>
    <m/>
    <m/>
    <m/>
    <m/>
    <m/>
    <m/>
    <m/>
    <m/>
    <m/>
    <m/>
    <m/>
    <n v="1"/>
  </r>
  <r>
    <n v="454987694"/>
    <s v="KAILAS SURESH SANAP"/>
    <m/>
    <m/>
    <m/>
    <n v="30"/>
    <m/>
    <m/>
    <n v="2813"/>
    <n v="4967"/>
    <x v="4"/>
    <s v="FLOW"/>
    <x v="0"/>
    <x v="5"/>
    <n v="23075.71"/>
    <n v="198"/>
    <n v="0"/>
    <n v="5370.2"/>
    <s v="-"/>
    <s v="-"/>
    <s v="-"/>
    <s v="-"/>
    <s v="STABLE"/>
    <s v="-"/>
    <s v="-"/>
    <s v="-"/>
    <m/>
    <m/>
    <m/>
    <m/>
    <m/>
    <m/>
    <s v="KHED SHIVAPUR"/>
    <m/>
    <m/>
    <m/>
    <n v="10535.2"/>
    <n v="23075.71"/>
    <n v="55"/>
    <m/>
    <n v="61"/>
    <s v="-"/>
    <n v="71"/>
    <n v="74"/>
    <n v="76"/>
    <n v="81"/>
    <n v="82"/>
    <s v="-"/>
    <s v="MH12UV3228"/>
    <s v="HONDA ACTIVA 6G STD BS VI"/>
    <d v="2022-10-07T00:00:00"/>
    <n v="48"/>
    <s v="03.04.26"/>
    <s v="VIJAY NIKAM"/>
    <s v="-"/>
    <m/>
    <m/>
    <m/>
    <m/>
    <m/>
    <m/>
    <m/>
    <m/>
    <m/>
    <m/>
    <m/>
    <m/>
    <m/>
    <m/>
    <m/>
    <m/>
    <m/>
    <m/>
    <m/>
    <m/>
    <m/>
    <n v="1"/>
    <m/>
    <m/>
    <m/>
    <m/>
    <m/>
    <m/>
    <m/>
    <m/>
    <m/>
    <m/>
    <m/>
    <m/>
    <m/>
    <m/>
    <m/>
    <m/>
    <m/>
    <m/>
    <m/>
    <m/>
    <m/>
    <m/>
    <m/>
    <m/>
    <m/>
    <m/>
    <m/>
    <m/>
    <m/>
    <m/>
    <m/>
    <m/>
    <m/>
    <m/>
    <m/>
    <m/>
    <m/>
    <m/>
    <m/>
    <m/>
    <m/>
    <m/>
    <m/>
    <m/>
    <m/>
    <m/>
    <m/>
    <m/>
    <m/>
    <m/>
    <m/>
    <m/>
    <m/>
    <m/>
    <m/>
    <m/>
    <m/>
    <m/>
    <m/>
    <m/>
    <m/>
    <m/>
    <m/>
    <m/>
    <m/>
    <m/>
    <m/>
    <m/>
    <m/>
    <m/>
    <m/>
    <n v="1"/>
  </r>
  <r>
    <n v="467377688"/>
    <s v="CHADHA RAMIT BALBIR"/>
    <m/>
    <m/>
    <m/>
    <m/>
    <m/>
    <m/>
    <n v="2428"/>
    <n v="3285"/>
    <x v="4"/>
    <s v="FLOW"/>
    <x v="0"/>
    <x v="17"/>
    <n v="23054"/>
    <n v="43"/>
    <n v="0"/>
    <n v="900"/>
    <s v="-"/>
    <s v="-"/>
    <s v="-"/>
    <s v="-"/>
    <s v="STABLE"/>
    <s v="-"/>
    <s v="-"/>
    <s v="-"/>
    <m/>
    <m/>
    <m/>
    <m/>
    <m/>
    <m/>
    <s v="WAGHOLI"/>
    <m/>
    <m/>
    <m/>
    <n v="4228"/>
    <n v="23054"/>
    <n v="54"/>
    <m/>
    <n v="60"/>
    <s v="-"/>
    <n v="70"/>
    <n v="73"/>
    <n v="75"/>
    <n v="80"/>
    <n v="81"/>
    <s v="-"/>
    <s v="MH15JN9875"/>
    <s v="TVS RAIDER DISC"/>
    <d v="2025-12-02T00:00:00"/>
    <n v="12"/>
    <s v="03.04.26"/>
    <s v="VIJAY NIKAM"/>
    <s v="-"/>
    <m/>
    <m/>
    <m/>
    <m/>
    <m/>
    <m/>
    <m/>
    <m/>
    <m/>
    <m/>
    <m/>
    <m/>
    <m/>
    <m/>
    <m/>
    <m/>
    <m/>
    <m/>
    <n v="1"/>
    <m/>
    <m/>
    <m/>
    <m/>
    <m/>
    <m/>
    <m/>
    <m/>
    <m/>
    <m/>
    <m/>
    <m/>
    <m/>
    <m/>
    <m/>
    <m/>
    <m/>
    <m/>
    <m/>
    <m/>
    <m/>
    <m/>
    <m/>
    <m/>
    <m/>
    <m/>
    <m/>
    <m/>
    <m/>
    <m/>
    <m/>
    <m/>
    <m/>
    <m/>
    <m/>
    <m/>
    <m/>
    <m/>
    <m/>
    <m/>
    <m/>
    <m/>
    <m/>
    <m/>
    <m/>
    <m/>
    <m/>
    <m/>
    <m/>
    <m/>
    <m/>
    <m/>
    <m/>
    <m/>
    <m/>
    <m/>
    <m/>
    <m/>
    <m/>
    <m/>
    <m/>
    <m/>
    <m/>
    <m/>
    <m/>
    <m/>
    <m/>
    <m/>
    <m/>
    <m/>
    <m/>
    <m/>
    <m/>
    <m/>
    <n v="1"/>
  </r>
  <r>
    <n v="459472743"/>
    <s v="MOSIN AYUB MANIYAR"/>
    <m/>
    <m/>
    <m/>
    <n v="30"/>
    <m/>
    <m/>
    <n v="3566"/>
    <n v="2806"/>
    <x v="2"/>
    <s v="FLOW"/>
    <x v="0"/>
    <x v="2"/>
    <n v="22922"/>
    <n v="96"/>
    <n v="0"/>
    <n v="4500"/>
    <s v="-"/>
    <s v="-"/>
    <s v="-"/>
    <s v="-"/>
    <s v="STABLE"/>
    <s v="-"/>
    <s v="-"/>
    <s v="-"/>
    <m/>
    <m/>
    <m/>
    <m/>
    <m/>
    <m/>
    <s v="MARKET YARD"/>
    <m/>
    <m/>
    <m/>
    <n v="7402"/>
    <n v="22922"/>
    <n v="27"/>
    <m/>
    <n v="33"/>
    <s v="-"/>
    <n v="43"/>
    <n v="46"/>
    <n v="48"/>
    <n v="53"/>
    <n v="54"/>
    <s v="-"/>
    <s v="MH12VU0613"/>
    <s v="ACCESS SPL ED DISC CBS BT BSVI"/>
    <d v="2023-08-21T00:00:00"/>
    <n v="36"/>
    <s v="03.04.26"/>
    <s v="VIJAY NIKAM"/>
    <s v="-"/>
    <m/>
    <m/>
    <m/>
    <m/>
    <m/>
    <m/>
    <m/>
    <m/>
    <m/>
    <m/>
    <m/>
    <m/>
    <m/>
    <m/>
    <m/>
    <m/>
    <m/>
    <m/>
    <n v="1"/>
    <m/>
    <m/>
    <m/>
    <m/>
    <m/>
    <m/>
    <m/>
    <m/>
    <m/>
    <m/>
    <m/>
    <m/>
    <m/>
    <m/>
    <m/>
    <m/>
    <m/>
    <m/>
    <m/>
    <m/>
    <m/>
    <m/>
    <m/>
    <m/>
    <m/>
    <m/>
    <m/>
    <m/>
    <m/>
    <m/>
    <m/>
    <m/>
    <m/>
    <m/>
    <m/>
    <m/>
    <m/>
    <m/>
    <m/>
    <m/>
    <m/>
    <m/>
    <m/>
    <m/>
    <m/>
    <m/>
    <m/>
    <m/>
    <m/>
    <m/>
    <m/>
    <m/>
    <m/>
    <m/>
    <m/>
    <m/>
    <m/>
    <m/>
    <m/>
    <m/>
    <m/>
    <m/>
    <m/>
    <m/>
    <m/>
    <m/>
    <m/>
    <m/>
    <m/>
    <m/>
    <m/>
    <m/>
    <m/>
    <m/>
    <n v="1"/>
  </r>
  <r>
    <n v="462841404"/>
    <s v="KADAM AAKASH TUKARAM"/>
    <m/>
    <m/>
    <m/>
    <m/>
    <m/>
    <m/>
    <n v="11637"/>
    <s v="-"/>
    <x v="0"/>
    <s v="FLOW"/>
    <x v="0"/>
    <x v="11"/>
    <n v="22860"/>
    <n v="39"/>
    <n v="0"/>
    <n v="1350"/>
    <s v="-"/>
    <s v="-"/>
    <s v="-"/>
    <s v="-"/>
    <s v="FLOW"/>
    <s v="-"/>
    <s v="-"/>
    <s v="-"/>
    <m/>
    <m/>
    <m/>
    <m/>
    <m/>
    <m/>
    <s v="RAJGURU NAGAR"/>
    <m/>
    <m/>
    <m/>
    <m/>
    <n v="22860"/>
    <n v="0"/>
    <m/>
    <s v="-"/>
    <n v="10"/>
    <e v="#N/A"/>
    <e v="#N/A"/>
    <e v="#N/A"/>
    <e v="#N/A"/>
    <e v="#N/A"/>
    <s v="-"/>
    <m/>
    <m/>
    <s v="########"/>
    <n v="24"/>
    <s v="11.04.26"/>
    <s v="KAILASH ATKARI"/>
    <s v="-"/>
    <m/>
    <m/>
    <m/>
    <m/>
    <m/>
    <m/>
    <m/>
    <m/>
    <m/>
    <m/>
    <m/>
    <m/>
    <m/>
    <m/>
    <m/>
    <m/>
    <m/>
    <m/>
    <m/>
    <m/>
    <m/>
    <m/>
    <m/>
    <m/>
    <m/>
    <m/>
    <m/>
    <m/>
    <m/>
    <m/>
    <m/>
    <m/>
    <m/>
    <m/>
    <m/>
    <m/>
    <m/>
    <m/>
    <m/>
    <n v="1"/>
    <m/>
    <m/>
    <m/>
    <m/>
    <m/>
    <m/>
    <m/>
    <m/>
    <m/>
    <m/>
    <m/>
    <m/>
    <m/>
    <m/>
    <m/>
    <m/>
    <m/>
    <m/>
    <m/>
    <m/>
    <m/>
    <m/>
    <m/>
    <m/>
    <m/>
    <m/>
    <n v="1"/>
    <m/>
    <m/>
    <m/>
    <m/>
    <m/>
    <m/>
    <m/>
    <m/>
    <m/>
    <m/>
    <m/>
    <m/>
    <m/>
    <m/>
    <m/>
    <m/>
    <m/>
    <m/>
    <m/>
    <m/>
    <m/>
    <m/>
    <m/>
    <m/>
    <m/>
    <m/>
    <n v="2"/>
  </r>
  <r>
    <n v="459104612"/>
    <s v="SHIVAM SANTOSH KASBEKAR"/>
    <m/>
    <m/>
    <m/>
    <m/>
    <m/>
    <m/>
    <n v="3092"/>
    <n v="9276"/>
    <x v="5"/>
    <s v="FLOW"/>
    <x v="0"/>
    <x v="9"/>
    <n v="22854"/>
    <n v="266"/>
    <n v="0"/>
    <n v="4815"/>
    <s v="-"/>
    <s v="-"/>
    <s v="-"/>
    <s v="-"/>
    <s v="FLOW"/>
    <s v="-"/>
    <s v="-"/>
    <s v="-"/>
    <m/>
    <m/>
    <m/>
    <m/>
    <m/>
    <m/>
    <s v="YERWADA"/>
    <m/>
    <m/>
    <m/>
    <m/>
    <n v="22854"/>
    <n v="86"/>
    <m/>
    <s v="-"/>
    <s v="-"/>
    <n v="102"/>
    <n v="105"/>
    <n v="107"/>
    <n v="112"/>
    <n v="113"/>
    <s v="-"/>
    <s v="MH12VS3677"/>
    <s v="SPLENDOR PLUS I3S BS6 FI DRUM SELF"/>
    <d v="2023-07-24T00:00:00"/>
    <n v="36"/>
    <s v="11.04.26"/>
    <s v="VIJAY NIKAM"/>
    <s v="-"/>
    <m/>
    <m/>
    <m/>
    <m/>
    <m/>
    <m/>
    <m/>
    <m/>
    <m/>
    <m/>
    <m/>
    <m/>
    <m/>
    <m/>
    <m/>
    <m/>
    <m/>
    <m/>
    <m/>
    <m/>
    <m/>
    <m/>
    <m/>
    <m/>
    <m/>
    <m/>
    <m/>
    <m/>
    <m/>
    <m/>
    <m/>
    <m/>
    <m/>
    <m/>
    <m/>
    <m/>
    <m/>
    <m/>
    <m/>
    <n v="1"/>
    <m/>
    <m/>
    <m/>
    <m/>
    <m/>
    <m/>
    <m/>
    <m/>
    <m/>
    <m/>
    <m/>
    <m/>
    <m/>
    <m/>
    <m/>
    <m/>
    <m/>
    <m/>
    <m/>
    <m/>
    <m/>
    <m/>
    <m/>
    <m/>
    <m/>
    <m/>
    <m/>
    <m/>
    <m/>
    <m/>
    <m/>
    <m/>
    <m/>
    <m/>
    <m/>
    <m/>
    <m/>
    <m/>
    <m/>
    <m/>
    <m/>
    <m/>
    <m/>
    <m/>
    <m/>
    <m/>
    <m/>
    <m/>
    <m/>
    <m/>
    <m/>
    <m/>
    <m/>
    <n v="1"/>
  </r>
  <r>
    <n v="140265060"/>
    <s v="SHIVANI LAXMAN SHINDE"/>
    <m/>
    <m/>
    <m/>
    <m/>
    <m/>
    <m/>
    <n v="4073"/>
    <n v="20365"/>
    <x v="6"/>
    <s v="FLOW"/>
    <x v="0"/>
    <x v="14"/>
    <n v="22845.23"/>
    <n v="916"/>
    <n v="0"/>
    <n v="0"/>
    <s v="-"/>
    <s v="-"/>
    <s v="-"/>
    <s v="-"/>
    <s v="FLOW"/>
    <s v="-"/>
    <s v="-"/>
    <s v="-"/>
    <m/>
    <m/>
    <m/>
    <m/>
    <m/>
    <m/>
    <s v="DEHU ROAD"/>
    <m/>
    <m/>
    <m/>
    <n v="21281"/>
    <n v="22845.23"/>
    <n v="146"/>
    <m/>
    <n v="152"/>
    <s v="-"/>
    <n v="162"/>
    <n v="165"/>
    <n v="167"/>
    <n v="172"/>
    <n v="173"/>
    <s v="-"/>
    <s v="MH14KT6806"/>
    <s v="TVS RAIDER DISC"/>
    <d v="2023-03-28T00:00:00"/>
    <n v="36"/>
    <s v="03.04.26"/>
    <s v="VIJAY NIKAM"/>
    <s v="-"/>
    <m/>
    <m/>
    <m/>
    <m/>
    <m/>
    <m/>
    <n v="1"/>
    <m/>
    <m/>
    <m/>
    <m/>
    <m/>
    <m/>
    <m/>
    <m/>
    <m/>
    <m/>
    <m/>
    <m/>
    <m/>
    <m/>
    <m/>
    <m/>
    <m/>
    <m/>
    <m/>
    <m/>
    <m/>
    <m/>
    <m/>
    <m/>
    <m/>
    <m/>
    <m/>
    <m/>
    <m/>
    <m/>
    <m/>
    <m/>
    <m/>
    <m/>
    <m/>
    <n v="1"/>
    <m/>
    <m/>
    <m/>
    <m/>
    <m/>
    <m/>
    <m/>
    <m/>
    <m/>
    <m/>
    <m/>
    <m/>
    <m/>
    <m/>
    <m/>
    <m/>
    <m/>
    <m/>
    <m/>
    <m/>
    <m/>
    <m/>
    <m/>
    <m/>
    <m/>
    <m/>
    <m/>
    <m/>
    <m/>
    <m/>
    <m/>
    <m/>
    <m/>
    <m/>
    <m/>
    <n v="1"/>
    <m/>
    <m/>
    <m/>
    <m/>
    <m/>
    <m/>
    <m/>
    <m/>
    <m/>
    <m/>
    <m/>
    <m/>
    <m/>
    <m/>
    <n v="3"/>
  </r>
  <r>
    <n v="462336291"/>
    <s v="SUNIL DAGADU BIBINAVARE"/>
    <s v="ONLINE"/>
    <s v="18.04.26"/>
    <n v="12000"/>
    <m/>
    <m/>
    <m/>
    <n v="11738"/>
    <n v="11189"/>
    <x v="2"/>
    <s v="STABLE"/>
    <x v="1"/>
    <x v="16"/>
    <n v="22783"/>
    <n v="153"/>
    <n v="0"/>
    <n v="2700"/>
    <s v="-"/>
    <s v="-"/>
    <s v="-"/>
    <s v="-"/>
    <s v="STABLE"/>
    <s v="PAID"/>
    <s v="-"/>
    <s v="-"/>
    <m/>
    <m/>
    <m/>
    <m/>
    <m/>
    <m/>
    <s v="PIMPALE GURAV"/>
    <m/>
    <m/>
    <m/>
    <n v="14042"/>
    <n v="22783"/>
    <n v="27"/>
    <m/>
    <n v="33"/>
    <s v="-"/>
    <n v="43"/>
    <n v="15"/>
    <n v="17"/>
    <n v="22"/>
    <n v="23"/>
    <s v="-"/>
    <s v="MH14LM0849"/>
    <s v="CLASSIC 350 DARK STEALTH BLACK"/>
    <d v="2024-03-26T00:00:00"/>
    <n v="24"/>
    <s v="03.04.26"/>
    <s v="KAILASH ATKARI"/>
    <s v="-"/>
    <m/>
    <m/>
    <m/>
    <m/>
    <m/>
    <m/>
    <m/>
    <m/>
    <m/>
    <m/>
    <m/>
    <m/>
    <m/>
    <m/>
    <m/>
    <n v="1"/>
    <m/>
    <m/>
    <m/>
    <m/>
    <m/>
    <m/>
    <m/>
    <m/>
    <m/>
    <m/>
    <m/>
    <m/>
    <m/>
    <m/>
    <m/>
    <m/>
    <m/>
    <m/>
    <m/>
    <m/>
    <m/>
    <m/>
    <m/>
    <m/>
    <m/>
    <m/>
    <m/>
    <m/>
    <m/>
    <m/>
    <m/>
    <m/>
    <m/>
    <m/>
    <m/>
    <m/>
    <m/>
    <m/>
    <m/>
    <m/>
    <m/>
    <m/>
    <m/>
    <m/>
    <m/>
    <m/>
    <m/>
    <m/>
    <m/>
    <m/>
    <m/>
    <m/>
    <m/>
    <m/>
    <m/>
    <m/>
    <m/>
    <m/>
    <m/>
    <m/>
    <m/>
    <m/>
    <m/>
    <m/>
    <m/>
    <m/>
    <m/>
    <m/>
    <m/>
    <m/>
    <m/>
    <m/>
    <m/>
    <m/>
    <m/>
    <m/>
    <m/>
    <n v="1"/>
  </r>
  <r>
    <n v="461649431"/>
    <s v="SHAILESH JADHAV"/>
    <s v="ONLINE"/>
    <s v="15.04.26"/>
    <n v="3670"/>
    <m/>
    <m/>
    <m/>
    <n v="3468"/>
    <n v="6844"/>
    <x v="4"/>
    <s v="STABLE"/>
    <x v="1"/>
    <x v="17"/>
    <n v="22753"/>
    <n v="188"/>
    <n v="0"/>
    <n v="3789"/>
    <s v="-"/>
    <s v="-"/>
    <s v="-"/>
    <s v="-"/>
    <s v="STABLE"/>
    <s v="PAID"/>
    <s v="-"/>
    <s v="-"/>
    <m/>
    <m/>
    <m/>
    <m/>
    <m/>
    <m/>
    <s v="WAGHOLI"/>
    <m/>
    <m/>
    <m/>
    <n v="10821"/>
    <n v="22753"/>
    <n v="55"/>
    <m/>
    <n v="61"/>
    <s v="-"/>
    <n v="43"/>
    <n v="46"/>
    <n v="48"/>
    <n v="53"/>
    <n v="54"/>
    <s v="-"/>
    <s v="MH02GD8528"/>
    <s v="SPLENDOR PLUS I3S BS6 FI DRUM SELF"/>
    <d v="2024-01-25T00:00:00"/>
    <n v="30"/>
    <s v="03.04.26"/>
    <s v="VIJAY NIKAM"/>
    <s v="-"/>
    <m/>
    <m/>
    <m/>
    <m/>
    <m/>
    <m/>
    <m/>
    <m/>
    <m/>
    <n v="1"/>
    <m/>
    <m/>
    <m/>
    <m/>
    <m/>
    <m/>
    <m/>
    <m/>
    <m/>
    <m/>
    <m/>
    <m/>
    <m/>
    <m/>
    <m/>
    <m/>
    <m/>
    <m/>
    <m/>
    <m/>
    <m/>
    <m/>
    <m/>
    <m/>
    <m/>
    <m/>
    <m/>
    <m/>
    <m/>
    <m/>
    <m/>
    <m/>
    <m/>
    <m/>
    <m/>
    <m/>
    <m/>
    <m/>
    <m/>
    <m/>
    <m/>
    <m/>
    <m/>
    <m/>
    <m/>
    <m/>
    <m/>
    <m/>
    <m/>
    <m/>
    <m/>
    <m/>
    <m/>
    <m/>
    <m/>
    <m/>
    <m/>
    <m/>
    <m/>
    <m/>
    <m/>
    <m/>
    <m/>
    <m/>
    <m/>
    <m/>
    <m/>
    <m/>
    <m/>
    <m/>
    <m/>
    <m/>
    <m/>
    <m/>
    <m/>
    <m/>
    <m/>
    <m/>
    <m/>
    <m/>
    <m/>
    <m/>
    <m/>
    <n v="1"/>
  </r>
  <r>
    <n v="460591015"/>
    <s v="RANGNATH BABAN BICHARE"/>
    <s v="COLLECT"/>
    <s v="29.04.26"/>
    <n v="460"/>
    <m/>
    <m/>
    <m/>
    <n v="2951"/>
    <n v="407"/>
    <x v="2"/>
    <s v="STABLE"/>
    <x v="1"/>
    <x v="10"/>
    <n v="22456.44"/>
    <n v="44"/>
    <n v="0"/>
    <n v="450"/>
    <s v="-"/>
    <s v="-"/>
    <s v="-"/>
    <s v="-"/>
    <s v="FLOW"/>
    <s v="PAID"/>
    <s v="-"/>
    <s v="-"/>
    <m/>
    <m/>
    <m/>
    <m/>
    <m/>
    <m/>
    <s v="JUNNAR"/>
    <m/>
    <m/>
    <m/>
    <n v="901"/>
    <n v="22456.44"/>
    <n v="27"/>
    <m/>
    <n v="33"/>
    <s v="-"/>
    <n v="43"/>
    <n v="46"/>
    <n v="48"/>
    <n v="53"/>
    <n v="54"/>
    <s v="-"/>
    <s v="MH14LF6602"/>
    <s v="SPLENDOR PLUS BS6 DRK CAST FI"/>
    <d v="2023-11-10T00:00:00"/>
    <n v="36"/>
    <s v="03.04.26"/>
    <s v="KAILASH ATKARI"/>
    <s v="-"/>
    <m/>
    <m/>
    <m/>
    <m/>
    <m/>
    <m/>
    <m/>
    <m/>
    <m/>
    <n v="1"/>
    <m/>
    <m/>
    <m/>
    <m/>
    <m/>
    <m/>
    <m/>
    <m/>
    <m/>
    <m/>
    <m/>
    <m/>
    <m/>
    <m/>
    <m/>
    <m/>
    <m/>
    <m/>
    <m/>
    <m/>
    <m/>
    <m/>
    <m/>
    <m/>
    <m/>
    <m/>
    <m/>
    <m/>
    <m/>
    <m/>
    <m/>
    <m/>
    <m/>
    <m/>
    <m/>
    <m/>
    <m/>
    <m/>
    <m/>
    <m/>
    <m/>
    <m/>
    <m/>
    <m/>
    <m/>
    <m/>
    <m/>
    <m/>
    <m/>
    <m/>
    <m/>
    <m/>
    <m/>
    <m/>
    <m/>
    <m/>
    <m/>
    <m/>
    <m/>
    <m/>
    <m/>
    <m/>
    <m/>
    <m/>
    <m/>
    <m/>
    <m/>
    <m/>
    <m/>
    <m/>
    <m/>
    <m/>
    <m/>
    <m/>
    <n v="2"/>
    <m/>
    <m/>
    <m/>
    <m/>
    <m/>
    <m/>
    <m/>
    <m/>
    <n v="3"/>
  </r>
  <r>
    <n v="460583073"/>
    <s v="DNYANESHWAR BABAN BHOJANE"/>
    <s v="ONLINE"/>
    <s v="23.04.26"/>
    <n v="8000"/>
    <m/>
    <m/>
    <m/>
    <n v="7686"/>
    <n v="7497"/>
    <x v="2"/>
    <s v="STABLE"/>
    <x v="1"/>
    <x v="3"/>
    <n v="22454.28"/>
    <n v="103"/>
    <n v="0"/>
    <n v="4030"/>
    <s v="-"/>
    <s v="-"/>
    <s v="-"/>
    <s v="-"/>
    <s v="STABLE"/>
    <s v="PAID"/>
    <s v="-"/>
    <s v="-"/>
    <m/>
    <m/>
    <m/>
    <m/>
    <m/>
    <m/>
    <s v="AMBEGAON"/>
    <m/>
    <m/>
    <m/>
    <n v="11630"/>
    <n v="22454.28"/>
    <n v="27"/>
    <m/>
    <n v="33"/>
    <s v="-"/>
    <n v="43"/>
    <n v="46"/>
    <n v="48"/>
    <n v="22"/>
    <n v="23"/>
    <s v="-"/>
    <s v="MH14LD7872"/>
    <s v="RE CLASSIC 350 EFI REDDITCH RED"/>
    <d v="2023-11-10T00:00:00"/>
    <n v="30"/>
    <s v="03.04.26"/>
    <s v="VIJAY NIKAM"/>
    <s v="-"/>
    <m/>
    <m/>
    <m/>
    <m/>
    <m/>
    <m/>
    <n v="1"/>
    <m/>
    <m/>
    <m/>
    <m/>
    <m/>
    <m/>
    <m/>
    <m/>
    <m/>
    <m/>
    <m/>
    <m/>
    <m/>
    <m/>
    <m/>
    <m/>
    <m/>
    <m/>
    <m/>
    <m/>
    <m/>
    <m/>
    <m/>
    <m/>
    <m/>
    <m/>
    <m/>
    <m/>
    <m/>
    <m/>
    <m/>
    <m/>
    <m/>
    <m/>
    <m/>
    <m/>
    <m/>
    <m/>
    <m/>
    <m/>
    <m/>
    <m/>
    <m/>
    <m/>
    <m/>
    <m/>
    <m/>
    <m/>
    <m/>
    <m/>
    <m/>
    <m/>
    <m/>
    <m/>
    <m/>
    <m/>
    <m/>
    <m/>
    <m/>
    <m/>
    <m/>
    <m/>
    <m/>
    <m/>
    <m/>
    <m/>
    <m/>
    <m/>
    <m/>
    <m/>
    <m/>
    <m/>
    <m/>
    <m/>
    <m/>
    <m/>
    <m/>
    <m/>
    <m/>
    <m/>
    <m/>
    <m/>
    <m/>
    <m/>
    <m/>
    <m/>
    <n v="1"/>
  </r>
  <r>
    <n v="466120249"/>
    <s v="SHIVNANDA RAHUL WAGHULE"/>
    <m/>
    <m/>
    <m/>
    <m/>
    <m/>
    <m/>
    <n v="2479"/>
    <n v="5056"/>
    <x v="5"/>
    <s v="FLOW"/>
    <x v="0"/>
    <x v="0"/>
    <n v="22415"/>
    <n v="148"/>
    <n v="0"/>
    <n v="900"/>
    <s v="-"/>
    <s v="-"/>
    <s v="-"/>
    <s v="-"/>
    <s v="STABLE"/>
    <s v="-"/>
    <s v="-"/>
    <s v="-"/>
    <m/>
    <m/>
    <m/>
    <m/>
    <m/>
    <m/>
    <s v="KAMSHET"/>
    <m/>
    <m/>
    <m/>
    <n v="6104"/>
    <n v="22415"/>
    <n v="85"/>
    <m/>
    <n v="91"/>
    <s v="-"/>
    <n v="101"/>
    <n v="104"/>
    <n v="106"/>
    <n v="111"/>
    <n v="112"/>
    <s v="-"/>
    <s v="MH14LN6546"/>
    <s v="SPLENDOR PLUS DRS CAST FI BLACK"/>
    <d v="2025-05-14T00:00:00"/>
    <n v="18"/>
    <s v="03.04.26"/>
    <s v="VIJAY NIKAM"/>
    <s v="-"/>
    <m/>
    <m/>
    <m/>
    <m/>
    <m/>
    <m/>
    <m/>
    <m/>
    <m/>
    <m/>
    <m/>
    <m/>
    <m/>
    <m/>
    <m/>
    <n v="1"/>
    <m/>
    <m/>
    <m/>
    <m/>
    <m/>
    <m/>
    <m/>
    <m/>
    <m/>
    <m/>
    <m/>
    <m/>
    <m/>
    <m/>
    <m/>
    <m/>
    <m/>
    <m/>
    <m/>
    <m/>
    <m/>
    <m/>
    <m/>
    <m/>
    <m/>
    <m/>
    <m/>
    <m/>
    <m/>
    <m/>
    <m/>
    <m/>
    <m/>
    <m/>
    <m/>
    <m/>
    <m/>
    <m/>
    <m/>
    <m/>
    <m/>
    <m/>
    <m/>
    <m/>
    <m/>
    <m/>
    <m/>
    <m/>
    <m/>
    <m/>
    <m/>
    <m/>
    <m/>
    <m/>
    <m/>
    <m/>
    <m/>
    <m/>
    <m/>
    <m/>
    <m/>
    <m/>
    <m/>
    <m/>
    <m/>
    <m/>
    <m/>
    <m/>
    <m/>
    <m/>
    <m/>
    <m/>
    <m/>
    <m/>
    <m/>
    <m/>
    <m/>
    <n v="1"/>
  </r>
  <r>
    <n v="461898596"/>
    <s v="KAMBLE DATTATREYA BANSHI"/>
    <m/>
    <m/>
    <m/>
    <m/>
    <m/>
    <m/>
    <n v="3953"/>
    <n v="3770"/>
    <x v="2"/>
    <s v="FLOW"/>
    <x v="0"/>
    <x v="1"/>
    <n v="22409.279999999999"/>
    <n v="67"/>
    <n v="0"/>
    <n v="3408.91"/>
    <s v="-"/>
    <s v="-"/>
    <s v="-"/>
    <s v="-"/>
    <s v="STABLE"/>
    <s v="-"/>
    <s v="-"/>
    <s v="-"/>
    <m/>
    <m/>
    <m/>
    <m/>
    <m/>
    <m/>
    <s v="CHIKHALI"/>
    <m/>
    <m/>
    <m/>
    <m/>
    <n v="22409.279999999999"/>
    <n v="27"/>
    <m/>
    <s v="-"/>
    <s v="-"/>
    <n v="43"/>
    <n v="46"/>
    <n v="48"/>
    <n v="53"/>
    <n v="54"/>
    <s v="-"/>
    <s v="MH24BV6637"/>
    <s v="SPLENDOR PLUS BS6 I3S DRS CAST FI"/>
    <d v="2024-02-13T00:00:00"/>
    <n v="30"/>
    <s v="11.04.26"/>
    <s v="KAILASH ATKARI"/>
    <s v="-"/>
    <m/>
    <m/>
    <m/>
    <m/>
    <m/>
    <m/>
    <m/>
    <m/>
    <m/>
    <m/>
    <m/>
    <m/>
    <m/>
    <m/>
    <m/>
    <m/>
    <m/>
    <m/>
    <m/>
    <m/>
    <m/>
    <m/>
    <m/>
    <m/>
    <m/>
    <m/>
    <m/>
    <m/>
    <m/>
    <m/>
    <m/>
    <m/>
    <m/>
    <m/>
    <m/>
    <m/>
    <m/>
    <m/>
    <m/>
    <n v="1"/>
    <m/>
    <m/>
    <m/>
    <m/>
    <m/>
    <m/>
    <m/>
    <m/>
    <m/>
    <m/>
    <m/>
    <m/>
    <m/>
    <m/>
    <m/>
    <m/>
    <m/>
    <m/>
    <m/>
    <m/>
    <m/>
    <m/>
    <m/>
    <m/>
    <m/>
    <m/>
    <m/>
    <m/>
    <m/>
    <m/>
    <m/>
    <m/>
    <m/>
    <m/>
    <m/>
    <m/>
    <m/>
    <m/>
    <m/>
    <m/>
    <m/>
    <m/>
    <m/>
    <m/>
    <m/>
    <m/>
    <m/>
    <m/>
    <m/>
    <m/>
    <m/>
    <m/>
    <m/>
    <n v="1"/>
  </r>
  <r>
    <n v="458111295"/>
    <s v="ARATI RAVINDRAKUMAR SAKHARE"/>
    <s v="ONLINE"/>
    <s v="03.04.26"/>
    <n v="50"/>
    <m/>
    <m/>
    <m/>
    <n v="5795"/>
    <n v="11590"/>
    <x v="5"/>
    <s v="STABLE"/>
    <x v="1"/>
    <x v="9"/>
    <n v="22401.65"/>
    <n v="501"/>
    <n v="0"/>
    <n v="5400"/>
    <s v="-"/>
    <s v="-"/>
    <s v="-"/>
    <s v="-"/>
    <s v="STABLE"/>
    <s v="PAID"/>
    <s v="-"/>
    <s v="-"/>
    <m/>
    <m/>
    <m/>
    <m/>
    <m/>
    <m/>
    <s v="DIGHI"/>
    <m/>
    <m/>
    <m/>
    <n v="17491"/>
    <n v="22401.65"/>
    <n v="86"/>
    <m/>
    <n v="61"/>
    <s v="-"/>
    <n v="71"/>
    <n v="74"/>
    <n v="76"/>
    <n v="81"/>
    <n v="82"/>
    <s v="-"/>
    <s v="MH14KV4441"/>
    <s v="RE BULLET 350 EFI BLACK"/>
    <d v="2023-05-15T00:00:00"/>
    <n v="36"/>
    <s v="03.04.26"/>
    <s v="VIJAY NIKAM"/>
    <s v="-"/>
    <m/>
    <m/>
    <m/>
    <m/>
    <m/>
    <m/>
    <m/>
    <m/>
    <m/>
    <m/>
    <m/>
    <m/>
    <m/>
    <m/>
    <m/>
    <n v="1"/>
    <m/>
    <m/>
    <m/>
    <m/>
    <m/>
    <m/>
    <m/>
    <m/>
    <m/>
    <m/>
    <m/>
    <m/>
    <m/>
    <m/>
    <m/>
    <m/>
    <m/>
    <m/>
    <m/>
    <m/>
    <m/>
    <m/>
    <m/>
    <m/>
    <m/>
    <m/>
    <m/>
    <m/>
    <m/>
    <m/>
    <m/>
    <m/>
    <m/>
    <m/>
    <m/>
    <m/>
    <m/>
    <m/>
    <m/>
    <m/>
    <m/>
    <m/>
    <m/>
    <m/>
    <m/>
    <m/>
    <m/>
    <m/>
    <m/>
    <m/>
    <m/>
    <m/>
    <m/>
    <m/>
    <m/>
    <m/>
    <m/>
    <m/>
    <m/>
    <m/>
    <m/>
    <m/>
    <m/>
    <m/>
    <m/>
    <m/>
    <m/>
    <m/>
    <m/>
    <m/>
    <m/>
    <m/>
    <m/>
    <m/>
    <m/>
    <m/>
    <m/>
    <n v="1"/>
  </r>
  <r>
    <n v="465143232"/>
    <s v="SUBHASH BHASHKARRAO WANKHADE"/>
    <s v="ONLINE"/>
    <s v="09.04.26"/>
    <n v="2500"/>
    <m/>
    <m/>
    <m/>
    <n v="5349"/>
    <n v="1991"/>
    <x v="2"/>
    <s v="STABLE"/>
    <x v="1"/>
    <x v="13"/>
    <n v="22360"/>
    <n v="114"/>
    <n v="0"/>
    <n v="3709"/>
    <s v="-"/>
    <s v="-"/>
    <s v="-"/>
    <s v="-"/>
    <s v="STABLE"/>
    <s v="PAID"/>
    <s v="-"/>
    <s v="-"/>
    <m/>
    <m/>
    <m/>
    <m/>
    <m/>
    <m/>
    <s v="RANJAN GAON"/>
    <m/>
    <m/>
    <m/>
    <n v="5814"/>
    <n v="22360"/>
    <n v="27"/>
    <m/>
    <n v="33"/>
    <s v="-"/>
    <n v="12"/>
    <n v="15"/>
    <n v="17"/>
    <n v="22"/>
    <n v="23"/>
    <s v="-"/>
    <s v="MH27DW9146"/>
    <s v="HONDA SHINE DRUM BSVI"/>
    <d v="2025-01-06T00:00:00"/>
    <n v="18"/>
    <s v="03.04.26"/>
    <s v="KAILASH ATKARI"/>
    <s v="-"/>
    <m/>
    <m/>
    <m/>
    <m/>
    <m/>
    <m/>
    <n v="1"/>
    <m/>
    <m/>
    <m/>
    <m/>
    <m/>
    <m/>
    <m/>
    <m/>
    <m/>
    <m/>
    <m/>
    <m/>
    <m/>
    <m/>
    <m/>
    <m/>
    <m/>
    <m/>
    <m/>
    <m/>
    <m/>
    <m/>
    <m/>
    <m/>
    <m/>
    <m/>
    <m/>
    <m/>
    <m/>
    <m/>
    <m/>
    <m/>
    <m/>
    <m/>
    <m/>
    <m/>
    <m/>
    <m/>
    <m/>
    <m/>
    <m/>
    <m/>
    <m/>
    <m/>
    <m/>
    <m/>
    <m/>
    <m/>
    <m/>
    <m/>
    <m/>
    <m/>
    <m/>
    <m/>
    <m/>
    <m/>
    <m/>
    <m/>
    <m/>
    <m/>
    <m/>
    <m/>
    <m/>
    <m/>
    <m/>
    <m/>
    <m/>
    <m/>
    <m/>
    <m/>
    <m/>
    <m/>
    <m/>
    <m/>
    <m/>
    <m/>
    <m/>
    <m/>
    <m/>
    <m/>
    <m/>
    <m/>
    <m/>
    <m/>
    <m/>
    <m/>
    <n v="1"/>
  </r>
  <r>
    <n v="458751236"/>
    <s v="GANESH PRAKASH MUNDHE"/>
    <s v="ONLINE"/>
    <s v="16.04.26"/>
    <n v="4740"/>
    <m/>
    <m/>
    <m/>
    <n v="4655"/>
    <n v="4374"/>
    <x v="2"/>
    <s v="STABLE"/>
    <x v="1"/>
    <x v="2"/>
    <n v="22332"/>
    <n v="95"/>
    <n v="0"/>
    <n v="5400"/>
    <s v="-"/>
    <s v="-"/>
    <s v="-"/>
    <s v="-"/>
    <s v="STABLE"/>
    <s v="PAID"/>
    <s v="-"/>
    <s v="-"/>
    <m/>
    <m/>
    <m/>
    <m/>
    <m/>
    <m/>
    <s v="KATRAJ"/>
    <m/>
    <m/>
    <m/>
    <n v="9869"/>
    <n v="22332"/>
    <n v="27"/>
    <m/>
    <n v="33"/>
    <s v="-"/>
    <n v="12"/>
    <n v="15"/>
    <n v="17"/>
    <n v="22"/>
    <n v="23"/>
    <s v="-"/>
    <s v="MH12VR3785"/>
    <s v="PIAGGIO APRILIA SR 125 CBS"/>
    <d v="2023-06-28T00:00:00"/>
    <n v="36"/>
    <s v="03.04.26"/>
    <s v="VIJAY NIKAM"/>
    <s v="-"/>
    <m/>
    <m/>
    <m/>
    <m/>
    <m/>
    <m/>
    <m/>
    <m/>
    <m/>
    <n v="1"/>
    <m/>
    <m/>
    <m/>
    <m/>
    <m/>
    <m/>
    <m/>
    <m/>
    <m/>
    <m/>
    <m/>
    <m/>
    <m/>
    <m/>
    <m/>
    <m/>
    <m/>
    <m/>
    <m/>
    <m/>
    <m/>
    <m/>
    <m/>
    <m/>
    <m/>
    <m/>
    <m/>
    <m/>
    <m/>
    <m/>
    <m/>
    <m/>
    <n v="1"/>
    <m/>
    <m/>
    <m/>
    <m/>
    <m/>
    <m/>
    <m/>
    <m/>
    <m/>
    <m/>
    <m/>
    <m/>
    <m/>
    <m/>
    <m/>
    <m/>
    <m/>
    <m/>
    <m/>
    <m/>
    <m/>
    <m/>
    <m/>
    <m/>
    <m/>
    <m/>
    <m/>
    <m/>
    <m/>
    <m/>
    <m/>
    <m/>
    <m/>
    <m/>
    <m/>
    <m/>
    <m/>
    <m/>
    <m/>
    <m/>
    <m/>
    <m/>
    <m/>
    <m/>
    <m/>
    <m/>
    <m/>
    <m/>
    <m/>
    <m/>
    <n v="2"/>
  </r>
  <r>
    <n v="460111082"/>
    <s v="SHIVAJI BABAN GUNJAL"/>
    <m/>
    <m/>
    <m/>
    <m/>
    <m/>
    <m/>
    <n v="2991"/>
    <n v="2942"/>
    <x v="2"/>
    <s v="FLOW"/>
    <x v="0"/>
    <x v="3"/>
    <n v="22264.35"/>
    <n v="49"/>
    <n v="0"/>
    <n v="5393"/>
    <s v="-"/>
    <s v="-"/>
    <s v="-"/>
    <s v="-"/>
    <s v="FLOW"/>
    <s v="-"/>
    <s v="-"/>
    <s v="-"/>
    <m/>
    <m/>
    <m/>
    <m/>
    <m/>
    <m/>
    <s v="VALTI"/>
    <m/>
    <m/>
    <m/>
    <n v="8384"/>
    <n v="22264.35"/>
    <n v="27"/>
    <m/>
    <n v="33"/>
    <s v="-"/>
    <n v="43"/>
    <n v="46"/>
    <n v="48"/>
    <n v="53"/>
    <n v="54"/>
    <s v="-"/>
    <s v="MH14LD2646"/>
    <s v="SPLENDOR PLUS BS6 DRK CAST FI"/>
    <d v="2023-10-13T00:00:00"/>
    <n v="36"/>
    <s v="03.04.26"/>
    <s v="VIJAY NIKAM"/>
    <s v="-"/>
    <m/>
    <m/>
    <m/>
    <m/>
    <m/>
    <m/>
    <n v="1"/>
    <m/>
    <m/>
    <m/>
    <m/>
    <m/>
    <m/>
    <m/>
    <m/>
    <m/>
    <m/>
    <m/>
    <m/>
    <m/>
    <m/>
    <m/>
    <m/>
    <m/>
    <m/>
    <m/>
    <m/>
    <m/>
    <m/>
    <m/>
    <m/>
    <m/>
    <m/>
    <m/>
    <m/>
    <m/>
    <m/>
    <m/>
    <m/>
    <m/>
    <m/>
    <m/>
    <m/>
    <m/>
    <m/>
    <m/>
    <m/>
    <m/>
    <m/>
    <m/>
    <m/>
    <m/>
    <m/>
    <m/>
    <m/>
    <m/>
    <m/>
    <m/>
    <m/>
    <m/>
    <m/>
    <m/>
    <m/>
    <m/>
    <m/>
    <m/>
    <m/>
    <m/>
    <m/>
    <n v="1"/>
    <m/>
    <m/>
    <m/>
    <m/>
    <m/>
    <m/>
    <m/>
    <m/>
    <m/>
    <m/>
    <m/>
    <m/>
    <m/>
    <m/>
    <m/>
    <m/>
    <m/>
    <m/>
    <m/>
    <m/>
    <m/>
    <m/>
    <m/>
    <n v="2"/>
  </r>
  <r>
    <n v="459750261"/>
    <s v="KOMAL ROHIT CHANDANE"/>
    <s v="ONLINE"/>
    <s v="11.04.26"/>
    <n v="3400"/>
    <m/>
    <m/>
    <m/>
    <n v="3370"/>
    <n v="3201"/>
    <x v="2"/>
    <s v="STABLE"/>
    <x v="1"/>
    <x v="4"/>
    <n v="22128.400000000001"/>
    <n v="108"/>
    <n v="0"/>
    <n v="5400"/>
    <s v="-"/>
    <s v="-"/>
    <s v="-"/>
    <s v="-"/>
    <s v="STABLE"/>
    <s v="PAID"/>
    <s v="-"/>
    <s v="-"/>
    <m/>
    <m/>
    <m/>
    <m/>
    <m/>
    <m/>
    <s v="DAPODI"/>
    <m/>
    <m/>
    <m/>
    <m/>
    <n v="22128.400000000001"/>
    <n v="27"/>
    <m/>
    <s v="-"/>
    <s v="-"/>
    <n v="12"/>
    <n v="15"/>
    <n v="17"/>
    <n v="22"/>
    <n v="23"/>
    <s v="-"/>
    <s v="MH14KZ6499"/>
    <s v="HONDA ACTIVA 6G H SMART"/>
    <d v="2023-09-13T00:00:00"/>
    <n v="36"/>
    <s v="11.04.26"/>
    <s v="VIJAY NIKAM"/>
    <s v="-"/>
    <m/>
    <m/>
    <m/>
    <m/>
    <m/>
    <m/>
    <m/>
    <m/>
    <m/>
    <m/>
    <m/>
    <m/>
    <m/>
    <m/>
    <m/>
    <m/>
    <m/>
    <m/>
    <m/>
    <m/>
    <m/>
    <m/>
    <m/>
    <m/>
    <m/>
    <m/>
    <m/>
    <m/>
    <m/>
    <m/>
    <n v="1"/>
    <m/>
    <m/>
    <m/>
    <m/>
    <m/>
    <m/>
    <m/>
    <m/>
    <m/>
    <m/>
    <m/>
    <m/>
    <m/>
    <m/>
    <m/>
    <m/>
    <m/>
    <m/>
    <m/>
    <m/>
    <m/>
    <m/>
    <m/>
    <m/>
    <m/>
    <m/>
    <m/>
    <m/>
    <m/>
    <m/>
    <m/>
    <m/>
    <m/>
    <m/>
    <m/>
    <m/>
    <m/>
    <m/>
    <m/>
    <m/>
    <m/>
    <m/>
    <m/>
    <m/>
    <m/>
    <m/>
    <m/>
    <m/>
    <m/>
    <m/>
    <m/>
    <m/>
    <m/>
    <m/>
    <m/>
    <m/>
    <m/>
    <m/>
    <m/>
    <m/>
    <m/>
    <m/>
    <n v="1"/>
  </r>
  <r>
    <n v="463650409"/>
    <s v="RAVI SOMNATH MORE"/>
    <s v="ONLINE"/>
    <s v="11.04.26"/>
    <n v="4457"/>
    <m/>
    <m/>
    <m/>
    <n v="4409"/>
    <n v="1301"/>
    <x v="2"/>
    <s v="STABLE"/>
    <x v="1"/>
    <x v="1"/>
    <n v="22081"/>
    <n v="45"/>
    <n v="0"/>
    <n v="4445"/>
    <s v="-"/>
    <s v="-"/>
    <s v="-"/>
    <s v="-"/>
    <s v="STABLE"/>
    <s v="PAID"/>
    <s v="-"/>
    <s v="-"/>
    <m/>
    <m/>
    <m/>
    <m/>
    <m/>
    <m/>
    <s v="CHINCHWAD"/>
    <m/>
    <m/>
    <m/>
    <m/>
    <n v="22081"/>
    <n v="27"/>
    <m/>
    <s v="-"/>
    <s v="-"/>
    <n v="12"/>
    <n v="15"/>
    <n v="17"/>
    <n v="22"/>
    <n v="23"/>
    <s v="-"/>
    <s v="MH14LT0680"/>
    <s v="SPLENDOR PLUS BS6 I3S DRS CAST FI"/>
    <d v="2024-08-03T00:00:00"/>
    <n v="24"/>
    <s v="11.04.26"/>
    <s v="KAILASH ATKARI"/>
    <s v="-"/>
    <m/>
    <m/>
    <m/>
    <m/>
    <m/>
    <m/>
    <m/>
    <m/>
    <m/>
    <m/>
    <m/>
    <m/>
    <m/>
    <m/>
    <m/>
    <m/>
    <m/>
    <m/>
    <m/>
    <m/>
    <m/>
    <m/>
    <m/>
    <m/>
    <m/>
    <m/>
    <m/>
    <m/>
    <m/>
    <m/>
    <m/>
    <m/>
    <m/>
    <m/>
    <m/>
    <m/>
    <n v="1"/>
    <m/>
    <m/>
    <m/>
    <m/>
    <m/>
    <m/>
    <m/>
    <m/>
    <m/>
    <m/>
    <m/>
    <m/>
    <m/>
    <m/>
    <m/>
    <m/>
    <m/>
    <m/>
    <m/>
    <m/>
    <m/>
    <m/>
    <m/>
    <m/>
    <m/>
    <m/>
    <m/>
    <m/>
    <m/>
    <m/>
    <m/>
    <m/>
    <m/>
    <m/>
    <m/>
    <m/>
    <m/>
    <m/>
    <m/>
    <m/>
    <m/>
    <m/>
    <m/>
    <m/>
    <m/>
    <m/>
    <m/>
    <m/>
    <m/>
    <m/>
    <m/>
    <m/>
    <m/>
    <m/>
    <m/>
    <m/>
    <n v="1"/>
  </r>
  <r>
    <n v="459611808"/>
    <s v="DATTA KALLYANI DESHMUKH"/>
    <s v="ONLINE"/>
    <s v="06.04.26"/>
    <n v="3500"/>
    <m/>
    <m/>
    <m/>
    <n v="3349"/>
    <n v="3192"/>
    <x v="2"/>
    <s v="STABLE"/>
    <x v="1"/>
    <x v="14"/>
    <n v="21972"/>
    <n v="81"/>
    <n v="0"/>
    <n v="5197.47"/>
    <s v="-"/>
    <s v="-"/>
    <s v="-"/>
    <s v="-"/>
    <s v="STABLE"/>
    <s v="PAID"/>
    <s v="-"/>
    <s v="-"/>
    <m/>
    <m/>
    <m/>
    <m/>
    <m/>
    <m/>
    <s v="DEHU"/>
    <m/>
    <m/>
    <m/>
    <n v="8470.4699999999993"/>
    <n v="21972"/>
    <n v="27"/>
    <m/>
    <n v="2"/>
    <s v="-"/>
    <n v="12"/>
    <n v="15"/>
    <n v="17"/>
    <n v="22"/>
    <n v="23"/>
    <s v="-"/>
    <s v="MH14KZ5650"/>
    <s v="DESTINI PRIME DRS CAST SILVER WHITE"/>
    <d v="2023-09-01T00:00:00"/>
    <n v="36"/>
    <s v="03.04.26"/>
    <s v="VIJAY NIKAM"/>
    <s v="-"/>
    <m/>
    <m/>
    <m/>
    <m/>
    <m/>
    <m/>
    <m/>
    <m/>
    <m/>
    <m/>
    <m/>
    <m/>
    <m/>
    <m/>
    <m/>
    <n v="1"/>
    <m/>
    <m/>
    <m/>
    <m/>
    <m/>
    <m/>
    <m/>
    <m/>
    <m/>
    <m/>
    <m/>
    <m/>
    <m/>
    <m/>
    <m/>
    <m/>
    <m/>
    <m/>
    <m/>
    <m/>
    <m/>
    <m/>
    <m/>
    <m/>
    <m/>
    <m/>
    <m/>
    <m/>
    <m/>
    <m/>
    <m/>
    <m/>
    <m/>
    <m/>
    <m/>
    <m/>
    <m/>
    <m/>
    <m/>
    <m/>
    <m/>
    <m/>
    <m/>
    <m/>
    <m/>
    <m/>
    <m/>
    <m/>
    <m/>
    <m/>
    <m/>
    <m/>
    <m/>
    <m/>
    <m/>
    <m/>
    <m/>
    <m/>
    <m/>
    <m/>
    <m/>
    <m/>
    <m/>
    <m/>
    <m/>
    <m/>
    <m/>
    <m/>
    <m/>
    <m/>
    <m/>
    <m/>
    <m/>
    <m/>
    <m/>
    <m/>
    <m/>
    <n v="1"/>
  </r>
  <r>
    <n v="459836925"/>
    <s v="JAGDISH NATTHU SAHU"/>
    <s v="ONLINE"/>
    <s v="15.04.26"/>
    <n v="3450"/>
    <m/>
    <m/>
    <m/>
    <n v="3191"/>
    <n v="946"/>
    <x v="2"/>
    <s v="STABLE"/>
    <x v="1"/>
    <x v="10"/>
    <n v="21968"/>
    <n v="42"/>
    <n v="0"/>
    <n v="5400"/>
    <s v="-"/>
    <s v="-"/>
    <s v="-"/>
    <s v="-"/>
    <s v="STABLE"/>
    <s v="PAID"/>
    <s v="-"/>
    <s v="-"/>
    <m/>
    <m/>
    <m/>
    <m/>
    <m/>
    <m/>
    <s v="PARUNDE"/>
    <m/>
    <m/>
    <m/>
    <m/>
    <n v="21968"/>
    <n v="27"/>
    <m/>
    <s v="-"/>
    <s v="-"/>
    <n v="12"/>
    <n v="15"/>
    <n v="17"/>
    <n v="22"/>
    <n v="23"/>
    <s v="-"/>
    <s v="MH14KZ9850"/>
    <s v="LIVO DRUM CBS"/>
    <d v="2023-09-21T00:00:00"/>
    <n v="36"/>
    <s v="11.04.26"/>
    <s v="KAILASH ATKARI"/>
    <s v="-"/>
    <m/>
    <m/>
    <m/>
    <m/>
    <m/>
    <m/>
    <m/>
    <m/>
    <m/>
    <m/>
    <m/>
    <m/>
    <m/>
    <m/>
    <m/>
    <m/>
    <m/>
    <m/>
    <m/>
    <m/>
    <m/>
    <m/>
    <m/>
    <m/>
    <m/>
    <m/>
    <m/>
    <m/>
    <m/>
    <m/>
    <m/>
    <m/>
    <m/>
    <m/>
    <m/>
    <m/>
    <m/>
    <m/>
    <m/>
    <n v="1"/>
    <m/>
    <m/>
    <m/>
    <m/>
    <m/>
    <m/>
    <m/>
    <m/>
    <m/>
    <m/>
    <m/>
    <m/>
    <m/>
    <m/>
    <m/>
    <m/>
    <m/>
    <m/>
    <m/>
    <m/>
    <m/>
    <m/>
    <m/>
    <m/>
    <m/>
    <m/>
    <m/>
    <m/>
    <m/>
    <m/>
    <m/>
    <m/>
    <m/>
    <m/>
    <m/>
    <m/>
    <m/>
    <m/>
    <m/>
    <m/>
    <m/>
    <m/>
    <m/>
    <m/>
    <m/>
    <m/>
    <m/>
    <m/>
    <m/>
    <m/>
    <m/>
    <m/>
    <m/>
    <n v="1"/>
  </r>
  <r>
    <n v="460859858"/>
    <s v="AMIT SUDAM WAYKAR"/>
    <m/>
    <m/>
    <m/>
    <m/>
    <m/>
    <s v="BANK STABLE 07"/>
    <n v="3900"/>
    <n v="11136"/>
    <x v="5"/>
    <s v="STABLE"/>
    <x v="1"/>
    <x v="10"/>
    <n v="21966"/>
    <n v="415"/>
    <n v="0"/>
    <n v="2700"/>
    <s v="-"/>
    <s v="-"/>
    <s v="-"/>
    <s v="-"/>
    <s v="STABLE"/>
    <s v="PAID"/>
    <s v="-"/>
    <s v="-"/>
    <m/>
    <m/>
    <m/>
    <m/>
    <m/>
    <m/>
    <s v="PIMPAL WANDI"/>
    <m/>
    <m/>
    <m/>
    <n v="14251"/>
    <n v="21966"/>
    <n v="86"/>
    <m/>
    <n v="61"/>
    <s v="-"/>
    <n v="71"/>
    <n v="74"/>
    <n v="76"/>
    <n v="81"/>
    <n v="82"/>
    <s v="-"/>
    <s v="MH14LG7515"/>
    <s v="HERO XOOM 110 ZX"/>
    <d v="2023-11-24T00:00:00"/>
    <n v="30"/>
    <s v="03.04.26"/>
    <s v="KAILASH ATKARI"/>
    <s v="-"/>
    <m/>
    <m/>
    <m/>
    <n v="1"/>
    <m/>
    <m/>
    <m/>
    <m/>
    <m/>
    <m/>
    <m/>
    <m/>
    <m/>
    <m/>
    <m/>
    <m/>
    <m/>
    <m/>
    <m/>
    <m/>
    <m/>
    <n v="1"/>
    <m/>
    <m/>
    <m/>
    <m/>
    <m/>
    <m/>
    <m/>
    <m/>
    <m/>
    <m/>
    <m/>
    <m/>
    <m/>
    <m/>
    <m/>
    <m/>
    <m/>
    <m/>
    <m/>
    <m/>
    <m/>
    <m/>
    <m/>
    <m/>
    <m/>
    <m/>
    <m/>
    <m/>
    <m/>
    <m/>
    <m/>
    <m/>
    <m/>
    <m/>
    <m/>
    <m/>
    <m/>
    <m/>
    <m/>
    <m/>
    <m/>
    <m/>
    <m/>
    <m/>
    <m/>
    <m/>
    <m/>
    <m/>
    <m/>
    <m/>
    <m/>
    <m/>
    <m/>
    <m/>
    <m/>
    <m/>
    <m/>
    <m/>
    <m/>
    <m/>
    <m/>
    <m/>
    <m/>
    <m/>
    <m/>
    <m/>
    <m/>
    <m/>
    <m/>
    <m/>
    <m/>
    <n v="2"/>
  </r>
  <r>
    <n v="466177059"/>
    <s v="VARSHA SAGAR SAPKAL"/>
    <m/>
    <m/>
    <m/>
    <m/>
    <m/>
    <m/>
    <n v="1568"/>
    <n v="1568"/>
    <x v="2"/>
    <s v="FLOW"/>
    <x v="0"/>
    <x v="4"/>
    <n v="21859"/>
    <n v="79"/>
    <n v="0"/>
    <n v="2700"/>
    <s v="-"/>
    <s v="-"/>
    <s v="-"/>
    <s v="-"/>
    <s v="STABLE"/>
    <s v="-"/>
    <s v="-"/>
    <s v="-"/>
    <m/>
    <m/>
    <m/>
    <m/>
    <m/>
    <m/>
    <s v="BOPODI"/>
    <m/>
    <m/>
    <m/>
    <m/>
    <n v="21859"/>
    <n v="26"/>
    <m/>
    <s v="-"/>
    <s v="-"/>
    <n v="42"/>
    <n v="45"/>
    <n v="47"/>
    <n v="52"/>
    <n v="53"/>
    <s v="-"/>
    <s v="MH12WW9316"/>
    <s v="TVS JUPITER 125 DISC SXC"/>
    <d v="2025-05-21T00:00:00"/>
    <n v="24"/>
    <s v="11.04.26"/>
    <s v="VIJAY NIKAM"/>
    <s v="-"/>
    <m/>
    <m/>
    <m/>
    <m/>
    <m/>
    <m/>
    <m/>
    <m/>
    <m/>
    <m/>
    <m/>
    <m/>
    <m/>
    <m/>
    <m/>
    <m/>
    <m/>
    <m/>
    <m/>
    <m/>
    <m/>
    <m/>
    <m/>
    <m/>
    <m/>
    <m/>
    <m/>
    <m/>
    <m/>
    <m/>
    <m/>
    <m/>
    <m/>
    <m/>
    <m/>
    <m/>
    <n v="1"/>
    <m/>
    <m/>
    <m/>
    <m/>
    <m/>
    <m/>
    <m/>
    <m/>
    <m/>
    <m/>
    <m/>
    <m/>
    <m/>
    <m/>
    <m/>
    <m/>
    <m/>
    <m/>
    <m/>
    <m/>
    <m/>
    <m/>
    <m/>
    <m/>
    <m/>
    <m/>
    <m/>
    <m/>
    <m/>
    <m/>
    <m/>
    <m/>
    <m/>
    <m/>
    <m/>
    <m/>
    <m/>
    <m/>
    <m/>
    <m/>
    <m/>
    <m/>
    <m/>
    <m/>
    <m/>
    <m/>
    <m/>
    <m/>
    <m/>
    <m/>
    <m/>
    <m/>
    <m/>
    <m/>
    <m/>
    <m/>
    <n v="1"/>
  </r>
  <r>
    <n v="459021769"/>
    <s v="SHUBHAM GAJENDRA DONGARE"/>
    <s v="COLLECT"/>
    <s v="26.04.26"/>
    <n v="4000"/>
    <m/>
    <s v="DPIC PENDING"/>
    <m/>
    <n v="3867"/>
    <n v="7733"/>
    <x v="4"/>
    <s v="STABLE"/>
    <x v="1"/>
    <x v="10"/>
    <n v="21812.45"/>
    <n v="416"/>
    <n v="0"/>
    <n v="2250"/>
    <s v="-"/>
    <s v="-"/>
    <s v="-"/>
    <s v="-"/>
    <s v="FLOW"/>
    <s v="PAID"/>
    <s v="-"/>
    <s v="-"/>
    <m/>
    <m/>
    <m/>
    <m/>
    <m/>
    <m/>
    <s v="NARAYAN GAON"/>
    <m/>
    <m/>
    <m/>
    <n v="10399"/>
    <n v="21812.45"/>
    <n v="55"/>
    <m/>
    <n v="61"/>
    <s v="-"/>
    <n v="71"/>
    <n v="74"/>
    <n v="76"/>
    <n v="81"/>
    <n v="82"/>
    <s v="-"/>
    <s v="MH14KY2106"/>
    <s v="HONDA ACTIVA 125 DISC BSVI"/>
    <d v="2023-07-17T00:00:00"/>
    <n v="36"/>
    <s v="03.04.26"/>
    <s v="KAILASH ATKARI"/>
    <s v="-"/>
    <m/>
    <m/>
    <m/>
    <m/>
    <m/>
    <m/>
    <m/>
    <m/>
    <m/>
    <m/>
    <m/>
    <m/>
    <m/>
    <m/>
    <m/>
    <n v="1"/>
    <m/>
    <m/>
    <m/>
    <m/>
    <m/>
    <m/>
    <m/>
    <m/>
    <m/>
    <m/>
    <m/>
    <m/>
    <m/>
    <m/>
    <m/>
    <m/>
    <m/>
    <m/>
    <m/>
    <m/>
    <m/>
    <m/>
    <m/>
    <m/>
    <m/>
    <m/>
    <m/>
    <m/>
    <m/>
    <m/>
    <m/>
    <m/>
    <m/>
    <m/>
    <m/>
    <m/>
    <m/>
    <m/>
    <m/>
    <m/>
    <m/>
    <m/>
    <m/>
    <m/>
    <m/>
    <m/>
    <m/>
    <m/>
    <m/>
    <m/>
    <m/>
    <m/>
    <m/>
    <m/>
    <m/>
    <m/>
    <m/>
    <m/>
    <m/>
    <m/>
    <m/>
    <m/>
    <m/>
    <m/>
    <m/>
    <m/>
    <m/>
    <m/>
    <m/>
    <m/>
    <m/>
    <m/>
    <m/>
    <m/>
    <m/>
    <m/>
    <m/>
    <n v="1"/>
  </r>
  <r>
    <n v="458545884"/>
    <s v="PRAVIN VITTHAL KOLHE"/>
    <s v="ONLINE"/>
    <s v="13.04.26"/>
    <n v="283"/>
    <m/>
    <m/>
    <m/>
    <n v="3817"/>
    <n v="11254"/>
    <x v="5"/>
    <s v="STABLE"/>
    <x v="1"/>
    <x v="13"/>
    <n v="21638.240000000002"/>
    <n v="283"/>
    <n v="0"/>
    <n v="5285"/>
    <s v="-"/>
    <s v="-"/>
    <s v="-"/>
    <s v="-"/>
    <s v="STABLE"/>
    <s v="PAID"/>
    <s v="-"/>
    <s v="-"/>
    <m/>
    <m/>
    <m/>
    <m/>
    <m/>
    <m/>
    <s v="MOTEWADI"/>
    <m/>
    <m/>
    <m/>
    <n v="16822"/>
    <n v="21638.240000000002"/>
    <n v="86"/>
    <m/>
    <n v="92"/>
    <s v="-"/>
    <n v="71"/>
    <n v="74"/>
    <n v="76"/>
    <n v="81"/>
    <n v="82"/>
    <s v="-"/>
    <s v="MH12VP3122"/>
    <s v="TVS RAIDER DISC"/>
    <d v="2023-06-14T00:00:00"/>
    <n v="36"/>
    <s v="03.04.26"/>
    <s v="KAILASH ATKARI"/>
    <s v="-"/>
    <m/>
    <m/>
    <m/>
    <n v="1"/>
    <m/>
    <m/>
    <m/>
    <m/>
    <m/>
    <m/>
    <m/>
    <m/>
    <m/>
    <m/>
    <m/>
    <m/>
    <m/>
    <m/>
    <m/>
    <m/>
    <m/>
    <m/>
    <m/>
    <m/>
    <m/>
    <m/>
    <m/>
    <m/>
    <m/>
    <m/>
    <m/>
    <m/>
    <m/>
    <m/>
    <m/>
    <m/>
    <n v="1"/>
    <m/>
    <m/>
    <m/>
    <m/>
    <m/>
    <m/>
    <m/>
    <m/>
    <m/>
    <m/>
    <m/>
    <m/>
    <m/>
    <m/>
    <m/>
    <m/>
    <m/>
    <m/>
    <m/>
    <m/>
    <m/>
    <m/>
    <m/>
    <m/>
    <m/>
    <m/>
    <m/>
    <m/>
    <m/>
    <m/>
    <m/>
    <m/>
    <m/>
    <m/>
    <m/>
    <m/>
    <m/>
    <m/>
    <m/>
    <m/>
    <m/>
    <m/>
    <m/>
    <m/>
    <m/>
    <m/>
    <m/>
    <m/>
    <m/>
    <m/>
    <m/>
    <m/>
    <m/>
    <m/>
    <m/>
    <m/>
    <n v="2"/>
  </r>
  <r>
    <n v="464482380"/>
    <s v="MAHESH RAMESH KARDILE"/>
    <m/>
    <m/>
    <m/>
    <m/>
    <m/>
    <m/>
    <n v="2581"/>
    <n v="2481"/>
    <x v="2"/>
    <s v="FLOW"/>
    <x v="0"/>
    <x v="2"/>
    <n v="21501"/>
    <n v="0"/>
    <n v="0"/>
    <n v="2300.23"/>
    <s v="-"/>
    <s v="-"/>
    <s v="-"/>
    <s v="-"/>
    <s v="FLOW"/>
    <s v="-"/>
    <s v="-"/>
    <s v="-"/>
    <m/>
    <m/>
    <m/>
    <m/>
    <m/>
    <m/>
    <s v="BIBWEWADI"/>
    <m/>
    <m/>
    <m/>
    <n v="4781.2299999999996"/>
    <n v="21501"/>
    <n v="27"/>
    <m/>
    <n v="33"/>
    <s v="-"/>
    <n v="43"/>
    <n v="46"/>
    <n v="48"/>
    <n v="53"/>
    <n v="54"/>
    <s v="-"/>
    <s v="MH12XP1979"/>
    <s v="SPLENDOR PLUS BS6 I3S DRS CAST FI"/>
    <d v="2024-10-29T00:00:00"/>
    <n v="24"/>
    <s v="03.04.26"/>
    <s v="VIJAY NIKAM"/>
    <s v="-"/>
    <m/>
    <m/>
    <m/>
    <m/>
    <m/>
    <m/>
    <m/>
    <m/>
    <m/>
    <n v="1"/>
    <m/>
    <m/>
    <m/>
    <m/>
    <m/>
    <m/>
    <m/>
    <m/>
    <m/>
    <m/>
    <m/>
    <m/>
    <m/>
    <m/>
    <m/>
    <m/>
    <m/>
    <m/>
    <m/>
    <m/>
    <m/>
    <m/>
    <m/>
    <m/>
    <m/>
    <m/>
    <m/>
    <m/>
    <m/>
    <n v="1"/>
    <m/>
    <m/>
    <m/>
    <m/>
    <m/>
    <m/>
    <m/>
    <m/>
    <m/>
    <m/>
    <m/>
    <m/>
    <m/>
    <m/>
    <m/>
    <m/>
    <m/>
    <m/>
    <m/>
    <m/>
    <m/>
    <m/>
    <m/>
    <m/>
    <m/>
    <m/>
    <m/>
    <m/>
    <m/>
    <m/>
    <m/>
    <m/>
    <m/>
    <m/>
    <m/>
    <m/>
    <m/>
    <m/>
    <m/>
    <m/>
    <m/>
    <m/>
    <m/>
    <m/>
    <m/>
    <m/>
    <m/>
    <m/>
    <m/>
    <m/>
    <m/>
    <m/>
    <m/>
    <n v="2"/>
  </r>
  <r>
    <n v="463022170"/>
    <s v="CHETAN SURESHARAO CHAUKADE"/>
    <m/>
    <m/>
    <m/>
    <n v="30"/>
    <m/>
    <m/>
    <n v="5571"/>
    <n v="5571"/>
    <x v="2"/>
    <s v="FLOW"/>
    <x v="0"/>
    <x v="12"/>
    <n v="21387"/>
    <n v="127"/>
    <n v="0"/>
    <n v="4050"/>
    <s v="-"/>
    <s v="-"/>
    <s v="-"/>
    <s v="-"/>
    <s v="STABLE"/>
    <s v="-"/>
    <s v="-"/>
    <s v="-"/>
    <m/>
    <m/>
    <m/>
    <m/>
    <m/>
    <m/>
    <s v="WAKAD"/>
    <m/>
    <m/>
    <m/>
    <n v="9748"/>
    <n v="21387"/>
    <n v="27"/>
    <m/>
    <n v="33"/>
    <s v="-"/>
    <n v="43"/>
    <n v="46"/>
    <n v="48"/>
    <n v="53"/>
    <n v="54"/>
    <s v="-"/>
    <s v="MH14LQ2537"/>
    <s v="ACCESS 125 BT CONNECT ED DISC"/>
    <d v="2024-05-27T00:00:00"/>
    <n v="24"/>
    <s v="03.04.26"/>
    <s v="KAILASH ATKARI"/>
    <s v="-"/>
    <m/>
    <m/>
    <m/>
    <m/>
    <m/>
    <m/>
    <n v="1"/>
    <m/>
    <m/>
    <m/>
    <m/>
    <m/>
    <m/>
    <m/>
    <m/>
    <m/>
    <m/>
    <m/>
    <m/>
    <m/>
    <m/>
    <m/>
    <m/>
    <m/>
    <m/>
    <m/>
    <m/>
    <m/>
    <m/>
    <m/>
    <m/>
    <m/>
    <m/>
    <m/>
    <m/>
    <m/>
    <m/>
    <m/>
    <m/>
    <m/>
    <m/>
    <m/>
    <m/>
    <m/>
    <m/>
    <m/>
    <m/>
    <m/>
    <m/>
    <m/>
    <m/>
    <m/>
    <m/>
    <m/>
    <m/>
    <m/>
    <m/>
    <m/>
    <m/>
    <m/>
    <m/>
    <m/>
    <m/>
    <m/>
    <m/>
    <m/>
    <m/>
    <m/>
    <m/>
    <m/>
    <m/>
    <m/>
    <m/>
    <m/>
    <m/>
    <m/>
    <m/>
    <m/>
    <m/>
    <m/>
    <m/>
    <m/>
    <m/>
    <m/>
    <m/>
    <m/>
    <m/>
    <m/>
    <m/>
    <m/>
    <m/>
    <m/>
    <m/>
    <n v="1"/>
  </r>
  <r>
    <n v="458368125"/>
    <s v="GOVIND DHONDU VIRNAK"/>
    <s v="COLLECT"/>
    <s v="08.04.26"/>
    <n v="5600"/>
    <m/>
    <m/>
    <m/>
    <n v="5482"/>
    <n v="5402"/>
    <x v="2"/>
    <s v="STABLE"/>
    <x v="1"/>
    <x v="8"/>
    <n v="21197"/>
    <n v="86"/>
    <n v="0"/>
    <n v="3150"/>
    <s v="-"/>
    <s v="-"/>
    <s v="-"/>
    <s v="-"/>
    <s v="STABLE"/>
    <s v="PAID"/>
    <s v="-"/>
    <s v="-"/>
    <m/>
    <m/>
    <m/>
    <m/>
    <m/>
    <m/>
    <s v="BOPKHEL"/>
    <m/>
    <m/>
    <m/>
    <n v="8638"/>
    <n v="21197"/>
    <n v="27"/>
    <m/>
    <n v="33"/>
    <s v="-"/>
    <n v="12"/>
    <n v="15"/>
    <n v="17"/>
    <n v="22"/>
    <n v="23"/>
    <s v="-"/>
    <s v="MH12VR9247"/>
    <s v="PIAGGIO VESPA SXL 125 CBS RACING 60"/>
    <d v="2023-06-02T00:00:00"/>
    <n v="36"/>
    <s v="03.04.26"/>
    <s v="VIJAY NIKAM"/>
    <s v="-"/>
    <m/>
    <m/>
    <m/>
    <m/>
    <m/>
    <m/>
    <m/>
    <m/>
    <m/>
    <n v="1"/>
    <m/>
    <m/>
    <m/>
    <m/>
    <m/>
    <m/>
    <m/>
    <m/>
    <n v="2"/>
    <m/>
    <m/>
    <m/>
    <m/>
    <m/>
    <m/>
    <m/>
    <m/>
    <m/>
    <m/>
    <m/>
    <m/>
    <m/>
    <m/>
    <m/>
    <m/>
    <m/>
    <m/>
    <m/>
    <m/>
    <m/>
    <m/>
    <m/>
    <m/>
    <m/>
    <m/>
    <m/>
    <m/>
    <m/>
    <m/>
    <m/>
    <m/>
    <m/>
    <m/>
    <m/>
    <m/>
    <m/>
    <m/>
    <m/>
    <m/>
    <m/>
    <m/>
    <m/>
    <m/>
    <m/>
    <m/>
    <m/>
    <m/>
    <m/>
    <m/>
    <m/>
    <m/>
    <m/>
    <m/>
    <m/>
    <m/>
    <m/>
    <m/>
    <m/>
    <m/>
    <m/>
    <m/>
    <m/>
    <m/>
    <m/>
    <m/>
    <m/>
    <m/>
    <m/>
    <m/>
    <m/>
    <m/>
    <m/>
    <m/>
    <n v="3"/>
  </r>
  <r>
    <n v="454116052"/>
    <s v="NARAYANI KEDAAR DEWALE"/>
    <m/>
    <m/>
    <m/>
    <m/>
    <m/>
    <m/>
    <n v="2837"/>
    <n v="8084.68"/>
    <x v="5"/>
    <s v="FLOW"/>
    <x v="0"/>
    <x v="0"/>
    <n v="21019.68"/>
    <n v="316"/>
    <n v="0"/>
    <n v="4950"/>
    <s v="-"/>
    <s v="-"/>
    <s v="-"/>
    <s v="-"/>
    <s v="FLOW"/>
    <s v="-"/>
    <s v="-"/>
    <s v="-"/>
    <m/>
    <m/>
    <m/>
    <m/>
    <m/>
    <m/>
    <s v="LONAVALA"/>
    <m/>
    <m/>
    <m/>
    <n v="13350.68"/>
    <n v="21019.68"/>
    <n v="86"/>
    <m/>
    <n v="92"/>
    <s v="-"/>
    <n v="102"/>
    <n v="105"/>
    <n v="107"/>
    <n v="112"/>
    <n v="113"/>
    <s v="-"/>
    <s v="MH14KG7661"/>
    <s v="OKINAWA RIDGE PLUS"/>
    <d v="2022-07-21T00:00:00"/>
    <n v="48"/>
    <s v="03.04.26"/>
    <s v="VIJAY NIKAM"/>
    <s v="-"/>
    <m/>
    <m/>
    <m/>
    <m/>
    <m/>
    <m/>
    <m/>
    <m/>
    <m/>
    <m/>
    <m/>
    <m/>
    <m/>
    <m/>
    <m/>
    <m/>
    <m/>
    <m/>
    <m/>
    <m/>
    <m/>
    <m/>
    <m/>
    <m/>
    <m/>
    <m/>
    <m/>
    <n v="1"/>
    <m/>
    <m/>
    <m/>
    <m/>
    <m/>
    <m/>
    <m/>
    <m/>
    <m/>
    <m/>
    <m/>
    <m/>
    <m/>
    <m/>
    <m/>
    <m/>
    <m/>
    <m/>
    <m/>
    <m/>
    <m/>
    <m/>
    <m/>
    <m/>
    <m/>
    <m/>
    <m/>
    <m/>
    <m/>
    <m/>
    <m/>
    <m/>
    <m/>
    <m/>
    <m/>
    <m/>
    <m/>
    <m/>
    <m/>
    <m/>
    <m/>
    <m/>
    <m/>
    <m/>
    <m/>
    <m/>
    <m/>
    <m/>
    <m/>
    <m/>
    <m/>
    <m/>
    <m/>
    <m/>
    <m/>
    <m/>
    <m/>
    <m/>
    <m/>
    <m/>
    <m/>
    <m/>
    <m/>
    <m/>
    <m/>
    <n v="1"/>
  </r>
  <r>
    <n v="458645849"/>
    <s v="SHITAL PRASHANT MANE"/>
    <s v="ONLINE"/>
    <s v="27.04.26"/>
    <n v="4503"/>
    <m/>
    <m/>
    <m/>
    <n v="4448"/>
    <n v="3897"/>
    <x v="2"/>
    <s v="STABLE"/>
    <x v="1"/>
    <x v="5"/>
    <n v="20986"/>
    <n v="71"/>
    <n v="0"/>
    <n v="2357"/>
    <s v="-"/>
    <s v="-"/>
    <s v="-"/>
    <s v="-"/>
    <s v="STABLE"/>
    <s v="PAID"/>
    <s v="-"/>
    <s v="-"/>
    <m/>
    <m/>
    <m/>
    <m/>
    <m/>
    <m/>
    <s v="BHOR"/>
    <m/>
    <m/>
    <m/>
    <m/>
    <n v="20986"/>
    <n v="27"/>
    <m/>
    <s v="-"/>
    <s v="-"/>
    <n v="43"/>
    <n v="46"/>
    <n v="48"/>
    <n v="53"/>
    <n v="23"/>
    <s v="-"/>
    <s v="MH12VP6553"/>
    <s v="TVS IQUBE ELECTRIC"/>
    <d v="2023-06-21T00:00:00"/>
    <n v="36"/>
    <s v="11.04.26"/>
    <s v="VIJAY NIKAM"/>
    <s v="-"/>
    <m/>
    <m/>
    <m/>
    <m/>
    <m/>
    <m/>
    <m/>
    <m/>
    <m/>
    <m/>
    <m/>
    <m/>
    <m/>
    <m/>
    <m/>
    <m/>
    <m/>
    <m/>
    <m/>
    <m/>
    <m/>
    <m/>
    <m/>
    <m/>
    <m/>
    <m/>
    <m/>
    <m/>
    <m/>
    <m/>
    <n v="1"/>
    <m/>
    <m/>
    <m/>
    <m/>
    <m/>
    <m/>
    <m/>
    <m/>
    <m/>
    <m/>
    <m/>
    <m/>
    <m/>
    <m/>
    <n v="1"/>
    <m/>
    <m/>
    <m/>
    <m/>
    <m/>
    <m/>
    <m/>
    <m/>
    <m/>
    <m/>
    <m/>
    <m/>
    <m/>
    <m/>
    <m/>
    <m/>
    <m/>
    <m/>
    <m/>
    <m/>
    <m/>
    <m/>
    <m/>
    <m/>
    <m/>
    <m/>
    <m/>
    <m/>
    <m/>
    <m/>
    <m/>
    <m/>
    <n v="1"/>
    <m/>
    <m/>
    <m/>
    <m/>
    <m/>
    <m/>
    <m/>
    <m/>
    <m/>
    <m/>
    <m/>
    <m/>
    <m/>
    <m/>
    <n v="3"/>
  </r>
  <r>
    <n v="135586566"/>
    <s v="VISHAL VIJAY SHINDE"/>
    <s v="ONLINE"/>
    <s v="22.04.26"/>
    <n v="2580"/>
    <m/>
    <m/>
    <m/>
    <n v="2466"/>
    <n v="2326"/>
    <x v="2"/>
    <s v="STABLE"/>
    <x v="1"/>
    <x v="9"/>
    <n v="20783.259999999998"/>
    <n v="109"/>
    <n v="0"/>
    <n v="2250"/>
    <s v="-"/>
    <s v="-"/>
    <s v="-"/>
    <s v="-"/>
    <s v="STABLE"/>
    <s v="PAID"/>
    <s v="-"/>
    <s v="-"/>
    <m/>
    <m/>
    <m/>
    <m/>
    <m/>
    <m/>
    <s v="TINGRE NAGAR"/>
    <m/>
    <m/>
    <m/>
    <n v="4685"/>
    <n v="20783.259999999998"/>
    <n v="26"/>
    <m/>
    <n v="32"/>
    <s v="-"/>
    <n v="42"/>
    <n v="45"/>
    <n v="47"/>
    <n v="21"/>
    <n v="22"/>
    <s v="-"/>
    <s v="MH12UX3011"/>
    <s v="PIAGGIO APRILIA SR 125 CBS"/>
    <d v="2022-11-09T00:00:00"/>
    <n v="48"/>
    <s v="03.04.26"/>
    <s v="VIJAY NIKAM"/>
    <s v="-"/>
    <m/>
    <m/>
    <m/>
    <m/>
    <m/>
    <m/>
    <m/>
    <m/>
    <m/>
    <m/>
    <m/>
    <m/>
    <m/>
    <m/>
    <m/>
    <n v="1"/>
    <m/>
    <m/>
    <m/>
    <m/>
    <m/>
    <m/>
    <m/>
    <m/>
    <m/>
    <m/>
    <m/>
    <m/>
    <m/>
    <m/>
    <m/>
    <m/>
    <m/>
    <m/>
    <m/>
    <m/>
    <m/>
    <m/>
    <m/>
    <m/>
    <m/>
    <m/>
    <m/>
    <m/>
    <m/>
    <m/>
    <m/>
    <m/>
    <m/>
    <m/>
    <m/>
    <m/>
    <m/>
    <m/>
    <m/>
    <m/>
    <m/>
    <m/>
    <m/>
    <m/>
    <m/>
    <m/>
    <m/>
    <m/>
    <m/>
    <m/>
    <m/>
    <m/>
    <m/>
    <m/>
    <m/>
    <m/>
    <m/>
    <m/>
    <m/>
    <m/>
    <m/>
    <m/>
    <m/>
    <m/>
    <m/>
    <m/>
    <m/>
    <m/>
    <m/>
    <m/>
    <m/>
    <m/>
    <m/>
    <m/>
    <m/>
    <m/>
    <m/>
    <n v="1"/>
  </r>
  <r>
    <n v="464487568"/>
    <s v="SACHIN GANPAT MORE"/>
    <s v="ONLINE"/>
    <s v="23.04.26"/>
    <n v="2603"/>
    <m/>
    <m/>
    <m/>
    <n v="2496"/>
    <n v="2438"/>
    <x v="2"/>
    <s v="STABLE"/>
    <x v="1"/>
    <x v="10"/>
    <n v="20761"/>
    <n v="60"/>
    <n v="0"/>
    <n v="1800"/>
    <s v="-"/>
    <s v="-"/>
    <s v="-"/>
    <s v="-"/>
    <s v="STABLE"/>
    <s v="PAID"/>
    <s v="-"/>
    <s v="-"/>
    <m/>
    <m/>
    <m/>
    <m/>
    <m/>
    <m/>
    <s v="JUNNAR"/>
    <m/>
    <m/>
    <m/>
    <m/>
    <n v="20761"/>
    <n v="27"/>
    <m/>
    <s v="-"/>
    <s v="-"/>
    <n v="43"/>
    <n v="46"/>
    <n v="48"/>
    <n v="22"/>
    <n v="23"/>
    <s v="-"/>
    <s v="MH14MA2699"/>
    <s v="HONDA SHINE DISC BSVI"/>
    <d v="2024-10-29T00:00:00"/>
    <n v="24"/>
    <s v="11.04.26"/>
    <s v="KAILASH ATKARI"/>
    <s v="-"/>
    <m/>
    <m/>
    <m/>
    <m/>
    <m/>
    <m/>
    <m/>
    <m/>
    <m/>
    <m/>
    <m/>
    <m/>
    <m/>
    <m/>
    <m/>
    <m/>
    <m/>
    <m/>
    <m/>
    <m/>
    <m/>
    <m/>
    <m/>
    <m/>
    <m/>
    <m/>
    <m/>
    <m/>
    <m/>
    <m/>
    <m/>
    <m/>
    <m/>
    <m/>
    <m/>
    <m/>
    <m/>
    <m/>
    <m/>
    <n v="1"/>
    <m/>
    <m/>
    <m/>
    <m/>
    <m/>
    <m/>
    <m/>
    <m/>
    <m/>
    <m/>
    <m/>
    <m/>
    <m/>
    <m/>
    <m/>
    <m/>
    <m/>
    <m/>
    <m/>
    <m/>
    <m/>
    <m/>
    <m/>
    <m/>
    <m/>
    <m/>
    <m/>
    <m/>
    <m/>
    <m/>
    <m/>
    <m/>
    <m/>
    <m/>
    <m/>
    <m/>
    <m/>
    <m/>
    <m/>
    <m/>
    <m/>
    <m/>
    <m/>
    <m/>
    <m/>
    <m/>
    <m/>
    <m/>
    <m/>
    <m/>
    <m/>
    <m/>
    <m/>
    <n v="1"/>
  </r>
  <r>
    <n v="461252668"/>
    <s v="VIJAYALAKSHMI SAMBHAJI GARJE"/>
    <s v="ONLINE"/>
    <s v="04.03.26"/>
    <n v="50"/>
    <m/>
    <m/>
    <m/>
    <n v="3628"/>
    <n v="7256"/>
    <x v="5"/>
    <s v="STABLE"/>
    <x v="1"/>
    <x v="9"/>
    <n v="20580"/>
    <n v="103"/>
    <n v="0"/>
    <n v="5395"/>
    <s v="-"/>
    <s v="-"/>
    <s v="-"/>
    <s v="-"/>
    <s v="STABLE"/>
    <s v="PAID"/>
    <s v="-"/>
    <s v="-"/>
    <m/>
    <m/>
    <m/>
    <m/>
    <m/>
    <m/>
    <s v="LOHEGAON"/>
    <m/>
    <m/>
    <m/>
    <n v="12754"/>
    <n v="20580"/>
    <n v="86"/>
    <m/>
    <n v="61"/>
    <s v="-"/>
    <n v="71"/>
    <n v="74"/>
    <n v="76"/>
    <n v="81"/>
    <n v="82"/>
    <s v="-"/>
    <s v="MH12WL4609"/>
    <s v="HONDA ACTIVA 6G STD BS VI"/>
    <d v="2023-12-26T00:00:00"/>
    <n v="30"/>
    <s v="03.04.26"/>
    <s v="VIJAY NIKAM"/>
    <s v="-"/>
    <m/>
    <m/>
    <m/>
    <m/>
    <m/>
    <m/>
    <m/>
    <m/>
    <m/>
    <n v="1"/>
    <m/>
    <m/>
    <m/>
    <m/>
    <m/>
    <m/>
    <m/>
    <m/>
    <n v="1"/>
    <m/>
    <m/>
    <m/>
    <m/>
    <m/>
    <m/>
    <m/>
    <m/>
    <m/>
    <m/>
    <m/>
    <m/>
    <m/>
    <m/>
    <m/>
    <m/>
    <m/>
    <m/>
    <m/>
    <m/>
    <m/>
    <m/>
    <m/>
    <m/>
    <m/>
    <m/>
    <m/>
    <m/>
    <m/>
    <m/>
    <m/>
    <m/>
    <m/>
    <m/>
    <m/>
    <m/>
    <m/>
    <m/>
    <m/>
    <m/>
    <m/>
    <m/>
    <m/>
    <m/>
    <m/>
    <m/>
    <m/>
    <m/>
    <m/>
    <m/>
    <m/>
    <m/>
    <m/>
    <m/>
    <m/>
    <m/>
    <m/>
    <m/>
    <m/>
    <m/>
    <m/>
    <m/>
    <m/>
    <m/>
    <m/>
    <m/>
    <m/>
    <m/>
    <m/>
    <m/>
    <m/>
    <m/>
    <m/>
    <m/>
    <n v="2"/>
  </r>
  <r>
    <n v="463199669"/>
    <s v="HAMIDRAZA ABDUL JILANI"/>
    <s v="ONLINE"/>
    <s v="21.04.26"/>
    <n v="5500"/>
    <m/>
    <m/>
    <m/>
    <n v="5339"/>
    <n v="4996"/>
    <x v="2"/>
    <s v="STABLE"/>
    <x v="1"/>
    <x v="8"/>
    <n v="20525"/>
    <n v="93"/>
    <n v="0"/>
    <n v="3543"/>
    <s v="-"/>
    <s v="-"/>
    <s v="-"/>
    <s v="-"/>
    <s v="STABLE"/>
    <s v="PAID"/>
    <s v="-"/>
    <s v="-"/>
    <m/>
    <m/>
    <m/>
    <m/>
    <m/>
    <m/>
    <s v="KASARWADI"/>
    <m/>
    <m/>
    <m/>
    <n v="8632"/>
    <n v="20525"/>
    <n v="27"/>
    <m/>
    <n v="33"/>
    <s v="-"/>
    <n v="43"/>
    <n v="46"/>
    <n v="17"/>
    <n v="22"/>
    <n v="23"/>
    <s v="-"/>
    <s v="MH14LQ7203"/>
    <s v="HONDA UNICORN 160 BS6"/>
    <d v="2024-06-13T00:00:00"/>
    <n v="24"/>
    <s v="03.04.26"/>
    <s v="VIJAY NIKAM"/>
    <s v="-"/>
    <m/>
    <m/>
    <m/>
    <m/>
    <m/>
    <m/>
    <n v="1"/>
    <m/>
    <m/>
    <m/>
    <m/>
    <m/>
    <m/>
    <m/>
    <m/>
    <m/>
    <m/>
    <m/>
    <m/>
    <m/>
    <m/>
    <m/>
    <m/>
    <m/>
    <m/>
    <m/>
    <m/>
    <m/>
    <m/>
    <m/>
    <m/>
    <m/>
    <m/>
    <m/>
    <m/>
    <m/>
    <m/>
    <m/>
    <m/>
    <m/>
    <m/>
    <m/>
    <m/>
    <m/>
    <m/>
    <m/>
    <m/>
    <m/>
    <m/>
    <m/>
    <m/>
    <m/>
    <m/>
    <m/>
    <m/>
    <m/>
    <m/>
    <m/>
    <m/>
    <m/>
    <m/>
    <m/>
    <m/>
    <m/>
    <m/>
    <m/>
    <m/>
    <m/>
    <m/>
    <m/>
    <m/>
    <m/>
    <m/>
    <m/>
    <m/>
    <m/>
    <m/>
    <m/>
    <m/>
    <m/>
    <m/>
    <m/>
    <m/>
    <m/>
    <m/>
    <m/>
    <m/>
    <m/>
    <m/>
    <m/>
    <m/>
    <m/>
    <m/>
    <n v="1"/>
  </r>
  <r>
    <n v="462723868"/>
    <s v="AJAY KISHOR SHINDE"/>
    <m/>
    <m/>
    <m/>
    <m/>
    <m/>
    <m/>
    <n v="4284"/>
    <n v="12848"/>
    <x v="5"/>
    <s v="FLOW"/>
    <x v="0"/>
    <x v="10"/>
    <n v="20402"/>
    <n v="405"/>
    <n v="0"/>
    <n v="2700"/>
    <s v="-"/>
    <s v="-"/>
    <s v="-"/>
    <s v="-"/>
    <s v="FLOW"/>
    <s v="-"/>
    <s v="-"/>
    <s v="-"/>
    <m/>
    <m/>
    <m/>
    <m/>
    <m/>
    <m/>
    <s v="ALE PHATA"/>
    <m/>
    <m/>
    <m/>
    <n v="15953"/>
    <n v="20402"/>
    <n v="86"/>
    <m/>
    <n v="92"/>
    <s v="-"/>
    <n v="102"/>
    <n v="105"/>
    <n v="107"/>
    <n v="112"/>
    <n v="113"/>
    <s v="-"/>
    <s v="MH14LN7864"/>
    <s v="PASSION PLUS I3S DRS CAST"/>
    <d v="2024-04-29T00:00:00"/>
    <n v="24"/>
    <s v="03.04.26"/>
    <s v="KAILASH ATKARI"/>
    <s v="-"/>
    <m/>
    <m/>
    <m/>
    <n v="1"/>
    <m/>
    <m/>
    <m/>
    <m/>
    <m/>
    <m/>
    <m/>
    <m/>
    <m/>
    <m/>
    <m/>
    <m/>
    <m/>
    <m/>
    <m/>
    <m/>
    <m/>
    <m/>
    <m/>
    <m/>
    <m/>
    <m/>
    <m/>
    <m/>
    <m/>
    <m/>
    <m/>
    <m/>
    <m/>
    <m/>
    <m/>
    <m/>
    <m/>
    <m/>
    <m/>
    <m/>
    <m/>
    <m/>
    <m/>
    <m/>
    <m/>
    <m/>
    <m/>
    <m/>
    <m/>
    <m/>
    <m/>
    <m/>
    <m/>
    <m/>
    <m/>
    <m/>
    <m/>
    <m/>
    <m/>
    <m/>
    <m/>
    <m/>
    <m/>
    <m/>
    <m/>
    <m/>
    <m/>
    <m/>
    <m/>
    <m/>
    <m/>
    <m/>
    <m/>
    <m/>
    <m/>
    <m/>
    <m/>
    <m/>
    <m/>
    <m/>
    <m/>
    <m/>
    <m/>
    <m/>
    <m/>
    <m/>
    <m/>
    <m/>
    <m/>
    <m/>
    <m/>
    <m/>
    <m/>
    <n v="1"/>
  </r>
  <r>
    <n v="139693319"/>
    <s v="SANDIP DNYANDEV PAWAR"/>
    <s v="BRANCH"/>
    <s v="06.04.26"/>
    <n v="3792"/>
    <m/>
    <m/>
    <m/>
    <n v="3792"/>
    <n v="17573"/>
    <x v="6"/>
    <s v="STABLE"/>
    <x v="1"/>
    <x v="16"/>
    <n v="20342.75"/>
    <n v="1587"/>
    <n v="0"/>
    <n v="5850"/>
    <s v="-"/>
    <s v="-"/>
    <s v="-"/>
    <s v="-"/>
    <s v="STABLE"/>
    <s v="PAID"/>
    <s v="-"/>
    <s v="-"/>
    <m/>
    <m/>
    <m/>
    <m/>
    <m/>
    <m/>
    <s v="PIMPALE GURAV"/>
    <m/>
    <m/>
    <m/>
    <n v="25010"/>
    <n v="20342.75"/>
    <n v="146"/>
    <m/>
    <n v="122"/>
    <s v="-"/>
    <n v="132"/>
    <n v="135"/>
    <n v="137"/>
    <n v="142"/>
    <n v="143"/>
    <s v="-"/>
    <s v="MH14KT8364"/>
    <s v="HONDA SP 125 BS VI DISC"/>
    <d v="2023-04-13T00:00:00"/>
    <n v="36"/>
    <s v="03.04.26"/>
    <s v="KAILASH ATKARI"/>
    <s v="-"/>
    <m/>
    <m/>
    <m/>
    <m/>
    <m/>
    <m/>
    <m/>
    <m/>
    <m/>
    <m/>
    <m/>
    <m/>
    <m/>
    <m/>
    <m/>
    <n v="1"/>
    <m/>
    <m/>
    <m/>
    <m/>
    <m/>
    <m/>
    <m/>
    <m/>
    <m/>
    <m/>
    <m/>
    <m/>
    <m/>
    <m/>
    <m/>
    <m/>
    <m/>
    <m/>
    <m/>
    <m/>
    <n v="1"/>
    <m/>
    <m/>
    <m/>
    <m/>
    <m/>
    <m/>
    <m/>
    <m/>
    <m/>
    <m/>
    <m/>
    <m/>
    <m/>
    <m/>
    <m/>
    <m/>
    <m/>
    <m/>
    <m/>
    <m/>
    <m/>
    <m/>
    <m/>
    <m/>
    <m/>
    <m/>
    <m/>
    <m/>
    <m/>
    <m/>
    <m/>
    <m/>
    <m/>
    <m/>
    <m/>
    <m/>
    <m/>
    <m/>
    <m/>
    <m/>
    <m/>
    <m/>
    <m/>
    <m/>
    <m/>
    <m/>
    <m/>
    <m/>
    <m/>
    <m/>
    <m/>
    <m/>
    <m/>
    <m/>
    <m/>
    <m/>
    <n v="2"/>
  </r>
  <r>
    <n v="459188219"/>
    <s v="PRAVIN MACHINDRA AALHAT"/>
    <s v="ONLINE"/>
    <s v="18.04.26"/>
    <n v="9510"/>
    <m/>
    <m/>
    <m/>
    <n v="3107"/>
    <n v="6154"/>
    <x v="4"/>
    <s v="RB"/>
    <x v="1"/>
    <x v="11"/>
    <n v="20265"/>
    <n v="113"/>
    <n v="0"/>
    <n v="4461"/>
    <s v="-"/>
    <s v="-"/>
    <s v="-"/>
    <s v="-"/>
    <s v="RB"/>
    <s v="PAID"/>
    <s v="-"/>
    <s v="-"/>
    <m/>
    <m/>
    <m/>
    <m/>
    <m/>
    <m/>
    <s v="KOYALI TARF"/>
    <m/>
    <m/>
    <m/>
    <n v="10728"/>
    <n v="20265"/>
    <n v="55"/>
    <m/>
    <n v="61"/>
    <s v="-"/>
    <n v="12"/>
    <n v="15"/>
    <n v="17"/>
    <n v="22"/>
    <n v="23"/>
    <s v="-"/>
    <s v="MH14KY4469"/>
    <s v="HONDA SP 125 BS VI DRUM"/>
    <d v="2023-07-31T00:00:00"/>
    <n v="36"/>
    <s v="03.04.26"/>
    <s v="KAILASH ATKARI"/>
    <s v="-"/>
    <m/>
    <m/>
    <m/>
    <m/>
    <m/>
    <m/>
    <m/>
    <m/>
    <m/>
    <m/>
    <m/>
    <m/>
    <m/>
    <m/>
    <m/>
    <n v="1"/>
    <m/>
    <m/>
    <m/>
    <m/>
    <m/>
    <m/>
    <m/>
    <m/>
    <m/>
    <m/>
    <m/>
    <m/>
    <m/>
    <m/>
    <m/>
    <m/>
    <m/>
    <m/>
    <m/>
    <m/>
    <m/>
    <m/>
    <m/>
    <m/>
    <m/>
    <m/>
    <m/>
    <m/>
    <m/>
    <m/>
    <m/>
    <m/>
    <m/>
    <m/>
    <m/>
    <m/>
    <m/>
    <m/>
    <m/>
    <m/>
    <m/>
    <m/>
    <m/>
    <m/>
    <m/>
    <m/>
    <m/>
    <m/>
    <m/>
    <m/>
    <m/>
    <m/>
    <m/>
    <m/>
    <m/>
    <m/>
    <m/>
    <m/>
    <m/>
    <m/>
    <m/>
    <m/>
    <m/>
    <m/>
    <m/>
    <m/>
    <m/>
    <m/>
    <m/>
    <m/>
    <m/>
    <m/>
    <m/>
    <m/>
    <m/>
    <m/>
    <m/>
    <n v="1"/>
  </r>
  <r>
    <n v="460742707"/>
    <s v="SEEMA SHRIRAM AREKAR"/>
    <m/>
    <m/>
    <m/>
    <m/>
    <m/>
    <m/>
    <n v="3521"/>
    <n v="14083"/>
    <x v="3"/>
    <s v="FLOW"/>
    <x v="0"/>
    <x v="6"/>
    <n v="19970.04"/>
    <n v="895"/>
    <n v="0"/>
    <n v="5400"/>
    <s v="-"/>
    <s v="-"/>
    <s v="-"/>
    <s v="-"/>
    <s v="STABLE"/>
    <s v="-"/>
    <s v="-"/>
    <s v="-"/>
    <m/>
    <m/>
    <m/>
    <m/>
    <m/>
    <m/>
    <s v="CHAKAN"/>
    <m/>
    <m/>
    <m/>
    <n v="20378"/>
    <n v="19970.04"/>
    <n v="117"/>
    <m/>
    <n v="123"/>
    <s v="-"/>
    <n v="133"/>
    <n v="136"/>
    <n v="138"/>
    <n v="143"/>
    <n v="144"/>
    <s v="-"/>
    <s v="MH14LF8487"/>
    <s v="HONDA DIO DLX BS VI"/>
    <d v="2023-11-16T00:00:00"/>
    <n v="30"/>
    <s v="03.04.26"/>
    <s v="KAILASH ATKARI"/>
    <s v="-"/>
    <m/>
    <m/>
    <m/>
    <m/>
    <m/>
    <m/>
    <m/>
    <m/>
    <m/>
    <n v="1"/>
    <m/>
    <m/>
    <m/>
    <m/>
    <m/>
    <m/>
    <m/>
    <m/>
    <m/>
    <m/>
    <m/>
    <m/>
    <m/>
    <m/>
    <m/>
    <m/>
    <m/>
    <m/>
    <m/>
    <m/>
    <m/>
    <m/>
    <m/>
    <m/>
    <m/>
    <m/>
    <m/>
    <m/>
    <m/>
    <m/>
    <m/>
    <m/>
    <m/>
    <m/>
    <m/>
    <m/>
    <m/>
    <m/>
    <m/>
    <m/>
    <m/>
    <m/>
    <m/>
    <m/>
    <m/>
    <m/>
    <m/>
    <m/>
    <m/>
    <m/>
    <m/>
    <m/>
    <m/>
    <m/>
    <m/>
    <m/>
    <m/>
    <m/>
    <m/>
    <m/>
    <m/>
    <m/>
    <m/>
    <m/>
    <m/>
    <m/>
    <m/>
    <m/>
    <m/>
    <m/>
    <m/>
    <m/>
    <m/>
    <m/>
    <m/>
    <m/>
    <m/>
    <m/>
    <m/>
    <m/>
    <m/>
    <m/>
    <m/>
    <n v="1"/>
  </r>
  <r>
    <n v="466434465"/>
    <s v="SUBHASH VISHNU PATIL"/>
    <m/>
    <m/>
    <m/>
    <m/>
    <m/>
    <m/>
    <n v="4146"/>
    <n v="4033"/>
    <x v="2"/>
    <s v="FLOW"/>
    <x v="0"/>
    <x v="0"/>
    <n v="19927"/>
    <n v="95"/>
    <n v="0"/>
    <n v="2250"/>
    <s v="-"/>
    <s v="-"/>
    <s v="-"/>
    <s v="-"/>
    <s v="FLOW"/>
    <s v="-"/>
    <s v="-"/>
    <s v="-"/>
    <m/>
    <m/>
    <m/>
    <m/>
    <m/>
    <m/>
    <s v="MAVAL"/>
    <m/>
    <m/>
    <m/>
    <n v="6378"/>
    <n v="19927"/>
    <n v="26"/>
    <m/>
    <n v="32"/>
    <s v="-"/>
    <n v="42"/>
    <n v="45"/>
    <n v="47"/>
    <n v="52"/>
    <n v="53"/>
    <s v="-"/>
    <s v="MH14LW0799"/>
    <s v="CLASSIC 350 DARK STEALTH BLACK"/>
    <d v="2025-07-01T00:00:00"/>
    <n v="12"/>
    <s v="03.04.26"/>
    <s v="VIJAY NIKAM"/>
    <s v="-"/>
    <m/>
    <m/>
    <m/>
    <m/>
    <m/>
    <m/>
    <m/>
    <m/>
    <m/>
    <n v="1"/>
    <m/>
    <m/>
    <m/>
    <m/>
    <m/>
    <m/>
    <m/>
    <m/>
    <m/>
    <m/>
    <m/>
    <m/>
    <m/>
    <m/>
    <m/>
    <m/>
    <m/>
    <m/>
    <m/>
    <m/>
    <m/>
    <m/>
    <m/>
    <m/>
    <m/>
    <m/>
    <m/>
    <m/>
    <m/>
    <m/>
    <m/>
    <m/>
    <m/>
    <m/>
    <m/>
    <m/>
    <m/>
    <m/>
    <m/>
    <m/>
    <m/>
    <m/>
    <m/>
    <m/>
    <m/>
    <m/>
    <m/>
    <m/>
    <m/>
    <m/>
    <m/>
    <m/>
    <m/>
    <m/>
    <m/>
    <m/>
    <m/>
    <m/>
    <m/>
    <m/>
    <m/>
    <m/>
    <m/>
    <m/>
    <m/>
    <m/>
    <m/>
    <m/>
    <m/>
    <m/>
    <m/>
    <m/>
    <m/>
    <m/>
    <m/>
    <m/>
    <m/>
    <m/>
    <m/>
    <m/>
    <m/>
    <m/>
    <m/>
    <n v="1"/>
  </r>
  <r>
    <n v="454823699"/>
    <s v="GANESH DEVIDAS GHOLAP"/>
    <m/>
    <m/>
    <m/>
    <m/>
    <m/>
    <m/>
    <n v="3033"/>
    <s v="-"/>
    <x v="0"/>
    <s v="FLOW"/>
    <x v="0"/>
    <x v="10"/>
    <n v="19899"/>
    <n v="39"/>
    <n v="0"/>
    <n v="2831"/>
    <s v="-"/>
    <s v="-"/>
    <s v="-"/>
    <s v="-"/>
    <s v="FLOW"/>
    <s v="-"/>
    <s v="-"/>
    <s v="-"/>
    <m/>
    <m/>
    <m/>
    <m/>
    <m/>
    <m/>
    <s v="OTUR"/>
    <m/>
    <m/>
    <m/>
    <m/>
    <n v="19899"/>
    <n v="0"/>
    <m/>
    <s v="-"/>
    <n v="10"/>
    <e v="#N/A"/>
    <e v="#N/A"/>
    <e v="#N/A"/>
    <e v="#N/A"/>
    <e v="#N/A"/>
    <s v="-"/>
    <m/>
    <m/>
    <s v="########"/>
    <n v="48"/>
    <s v="11.04.26"/>
    <s v="KAILASH ATKARI"/>
    <s v="-"/>
    <m/>
    <m/>
    <m/>
    <m/>
    <m/>
    <m/>
    <m/>
    <m/>
    <m/>
    <m/>
    <m/>
    <m/>
    <m/>
    <m/>
    <m/>
    <m/>
    <m/>
    <m/>
    <m/>
    <m/>
    <m/>
    <m/>
    <m/>
    <m/>
    <m/>
    <m/>
    <m/>
    <m/>
    <m/>
    <m/>
    <m/>
    <m/>
    <m/>
    <m/>
    <m/>
    <m/>
    <m/>
    <m/>
    <m/>
    <n v="1"/>
    <m/>
    <m/>
    <m/>
    <m/>
    <m/>
    <m/>
    <m/>
    <m/>
    <m/>
    <m/>
    <m/>
    <m/>
    <m/>
    <m/>
    <m/>
    <m/>
    <m/>
    <m/>
    <m/>
    <m/>
    <m/>
    <m/>
    <m/>
    <m/>
    <m/>
    <m/>
    <m/>
    <m/>
    <m/>
    <m/>
    <m/>
    <m/>
    <m/>
    <m/>
    <m/>
    <m/>
    <m/>
    <m/>
    <m/>
    <m/>
    <m/>
    <m/>
    <m/>
    <m/>
    <m/>
    <m/>
    <m/>
    <m/>
    <m/>
    <m/>
    <m/>
    <m/>
    <m/>
    <n v="1"/>
  </r>
  <r>
    <n v="459117578"/>
    <s v="SANDHYA KIRAN MASKE"/>
    <s v="ONLINE"/>
    <s v="18.04.26"/>
    <n v="3643"/>
    <m/>
    <m/>
    <m/>
    <n v="3443"/>
    <n v="3614"/>
    <x v="4"/>
    <s v="RB"/>
    <x v="1"/>
    <x v="1"/>
    <n v="19689"/>
    <n v="20"/>
    <n v="0"/>
    <n v="3628.83"/>
    <s v="-"/>
    <s v="-"/>
    <s v="-"/>
    <s v="-"/>
    <s v="RB"/>
    <s v="PAID"/>
    <s v="-"/>
    <s v="-"/>
    <m/>
    <m/>
    <m/>
    <m/>
    <m/>
    <m/>
    <s v="RUPEENAGAR"/>
    <m/>
    <m/>
    <m/>
    <n v="7262.83"/>
    <n v="19689"/>
    <n v="55"/>
    <m/>
    <n v="61"/>
    <s v="-"/>
    <n v="43"/>
    <n v="15"/>
    <n v="17"/>
    <n v="22"/>
    <n v="23"/>
    <s v="-"/>
    <s v="MH14KY6049"/>
    <s v="SPLENDOR PLUS BS6 I3S DRS CAST FI"/>
    <d v="2023-07-25T00:00:00"/>
    <n v="36"/>
    <s v="03.04.26"/>
    <s v="KAILASH ATKARI"/>
    <s v="-"/>
    <m/>
    <m/>
    <m/>
    <m/>
    <m/>
    <m/>
    <m/>
    <m/>
    <m/>
    <m/>
    <m/>
    <m/>
    <m/>
    <m/>
    <m/>
    <n v="1"/>
    <m/>
    <m/>
    <m/>
    <m/>
    <m/>
    <m/>
    <m/>
    <m/>
    <m/>
    <m/>
    <m/>
    <m/>
    <m/>
    <m/>
    <m/>
    <m/>
    <m/>
    <m/>
    <m/>
    <m/>
    <m/>
    <m/>
    <m/>
    <n v="1"/>
    <m/>
    <m/>
    <m/>
    <m/>
    <m/>
    <m/>
    <m/>
    <m/>
    <m/>
    <m/>
    <m/>
    <m/>
    <m/>
    <m/>
    <m/>
    <m/>
    <m/>
    <m/>
    <m/>
    <m/>
    <m/>
    <m/>
    <m/>
    <m/>
    <m/>
    <m/>
    <m/>
    <m/>
    <m/>
    <m/>
    <m/>
    <m/>
    <m/>
    <m/>
    <m/>
    <m/>
    <m/>
    <m/>
    <m/>
    <m/>
    <m/>
    <m/>
    <m/>
    <m/>
    <m/>
    <m/>
    <m/>
    <m/>
    <m/>
    <m/>
    <m/>
    <m/>
    <m/>
    <n v="2"/>
  </r>
  <r>
    <n v="129678051"/>
    <s v="PRATIK DINESH SHARMA"/>
    <s v="ONLINE"/>
    <s v="15.04.26"/>
    <n v="6775"/>
    <m/>
    <m/>
    <m/>
    <n v="6682"/>
    <n v="6499"/>
    <x v="2"/>
    <s v="STABLE"/>
    <x v="1"/>
    <x v="7"/>
    <n v="19605.03"/>
    <n v="87"/>
    <n v="0"/>
    <n v="4500"/>
    <s v="-"/>
    <s v="-"/>
    <s v="-"/>
    <s v="-"/>
    <s v="STABLE"/>
    <s v="PAID"/>
    <s v="-"/>
    <s v="-"/>
    <m/>
    <m/>
    <m/>
    <m/>
    <m/>
    <m/>
    <s v="BALEWADI"/>
    <m/>
    <m/>
    <m/>
    <n v="11086"/>
    <n v="19605.03"/>
    <n v="27"/>
    <m/>
    <n v="33"/>
    <s v="-"/>
    <n v="12"/>
    <n v="15"/>
    <n v="17"/>
    <n v="22"/>
    <n v="23"/>
    <s v="-"/>
    <s v="MH30BQ2920"/>
    <s v="TVS APACHE RR 310 BSVI"/>
    <d v="2022-05-01T00:00:00"/>
    <n v="48"/>
    <s v="03.04.26"/>
    <s v="KAILASH ATKARI"/>
    <s v="-"/>
    <m/>
    <m/>
    <m/>
    <m/>
    <m/>
    <m/>
    <n v="1"/>
    <m/>
    <m/>
    <m/>
    <m/>
    <m/>
    <m/>
    <m/>
    <m/>
    <m/>
    <m/>
    <m/>
    <m/>
    <m/>
    <m/>
    <m/>
    <m/>
    <m/>
    <m/>
    <m/>
    <m/>
    <m/>
    <m/>
    <m/>
    <n v="1"/>
    <m/>
    <m/>
    <m/>
    <m/>
    <m/>
    <m/>
    <m/>
    <m/>
    <m/>
    <m/>
    <m/>
    <m/>
    <m/>
    <m/>
    <m/>
    <m/>
    <m/>
    <m/>
    <m/>
    <m/>
    <m/>
    <m/>
    <m/>
    <m/>
    <m/>
    <m/>
    <m/>
    <m/>
    <m/>
    <m/>
    <m/>
    <m/>
    <m/>
    <m/>
    <m/>
    <m/>
    <m/>
    <m/>
    <m/>
    <m/>
    <m/>
    <m/>
    <m/>
    <m/>
    <m/>
    <m/>
    <m/>
    <m/>
    <m/>
    <m/>
    <m/>
    <m/>
    <m/>
    <m/>
    <m/>
    <m/>
    <m/>
    <m/>
    <m/>
    <m/>
    <m/>
    <m/>
    <n v="2"/>
  </r>
  <r>
    <n v="459425260"/>
    <s v="SAMPADA GULAB TALAWADE"/>
    <m/>
    <m/>
    <m/>
    <m/>
    <m/>
    <m/>
    <n v="3418"/>
    <n v="3375"/>
    <x v="2"/>
    <s v="FLOW"/>
    <x v="0"/>
    <x v="0"/>
    <n v="19377.32"/>
    <n v="56"/>
    <n v="0"/>
    <n v="2951"/>
    <s v="-"/>
    <s v="-"/>
    <s v="-"/>
    <s v="-"/>
    <s v="FLOW"/>
    <s v="-"/>
    <s v="-"/>
    <s v="-"/>
    <m/>
    <m/>
    <m/>
    <m/>
    <m/>
    <m/>
    <s v="KONDIVADE"/>
    <m/>
    <m/>
    <m/>
    <n v="6382"/>
    <n v="19377.32"/>
    <n v="27"/>
    <m/>
    <n v="33"/>
    <s v="-"/>
    <n v="43"/>
    <n v="46"/>
    <n v="48"/>
    <n v="53"/>
    <n v="54"/>
    <s v="-"/>
    <s v="MH14KY9802"/>
    <s v="HONDA ACTIVA 6G DLX BS VI"/>
    <d v="2023-08-17T00:00:00"/>
    <n v="36"/>
    <s v="03.04.26"/>
    <s v="VIJAY NIKAM"/>
    <s v="-"/>
    <m/>
    <m/>
    <m/>
    <m/>
    <m/>
    <m/>
    <m/>
    <m/>
    <m/>
    <m/>
    <m/>
    <m/>
    <m/>
    <m/>
    <m/>
    <m/>
    <m/>
    <m/>
    <n v="1"/>
    <m/>
    <m/>
    <m/>
    <m/>
    <m/>
    <m/>
    <m/>
    <m/>
    <m/>
    <m/>
    <m/>
    <m/>
    <m/>
    <m/>
    <m/>
    <m/>
    <m/>
    <m/>
    <m/>
    <m/>
    <m/>
    <m/>
    <m/>
    <m/>
    <m/>
    <m/>
    <m/>
    <m/>
    <m/>
    <m/>
    <m/>
    <m/>
    <m/>
    <m/>
    <m/>
    <m/>
    <m/>
    <m/>
    <m/>
    <m/>
    <m/>
    <m/>
    <m/>
    <m/>
    <m/>
    <m/>
    <m/>
    <m/>
    <m/>
    <m/>
    <m/>
    <m/>
    <m/>
    <m/>
    <m/>
    <m/>
    <m/>
    <m/>
    <m/>
    <m/>
    <m/>
    <m/>
    <m/>
    <m/>
    <m/>
    <m/>
    <m/>
    <m/>
    <m/>
    <m/>
    <m/>
    <m/>
    <m/>
    <m/>
    <n v="1"/>
  </r>
  <r>
    <n v="460840197"/>
    <s v="VENILA SURALI PERISWAMI"/>
    <s v="ONLINE"/>
    <s v="03.04.26"/>
    <n v="3730"/>
    <m/>
    <m/>
    <m/>
    <n v="3730"/>
    <n v="8949"/>
    <x v="5"/>
    <s v="STABLE"/>
    <x v="1"/>
    <x v="14"/>
    <n v="19262"/>
    <n v="443"/>
    <n v="0"/>
    <n v="5400"/>
    <s v="-"/>
    <s v="-"/>
    <s v="-"/>
    <s v="-"/>
    <s v="STABLE"/>
    <s v="PAID"/>
    <s v="-"/>
    <s v="-"/>
    <m/>
    <m/>
    <m/>
    <m/>
    <m/>
    <m/>
    <s v="DEHU"/>
    <m/>
    <m/>
    <m/>
    <n v="14792"/>
    <n v="19262"/>
    <n v="86"/>
    <m/>
    <n v="61"/>
    <s v="-"/>
    <n v="71"/>
    <n v="74"/>
    <n v="76"/>
    <n v="81"/>
    <n v="82"/>
    <s v="-"/>
    <s v="MH14LG0472"/>
    <s v="ACCESS SPL ED DISC CBS BT BSVI"/>
    <d v="2023-11-22T00:00:00"/>
    <n v="30"/>
    <s v="03.04.26"/>
    <s v="VIJAY NIKAM"/>
    <s v="-"/>
    <m/>
    <m/>
    <m/>
    <m/>
    <m/>
    <m/>
    <n v="1"/>
    <m/>
    <m/>
    <m/>
    <m/>
    <m/>
    <m/>
    <m/>
    <m/>
    <m/>
    <m/>
    <m/>
    <m/>
    <m/>
    <m/>
    <m/>
    <m/>
    <m/>
    <m/>
    <m/>
    <m/>
    <m/>
    <m/>
    <m/>
    <m/>
    <m/>
    <m/>
    <m/>
    <m/>
    <m/>
    <m/>
    <m/>
    <m/>
    <m/>
    <m/>
    <m/>
    <m/>
    <m/>
    <m/>
    <m/>
    <m/>
    <m/>
    <m/>
    <m/>
    <m/>
    <m/>
    <m/>
    <m/>
    <m/>
    <m/>
    <m/>
    <m/>
    <m/>
    <m/>
    <m/>
    <m/>
    <m/>
    <m/>
    <m/>
    <m/>
    <m/>
    <m/>
    <m/>
    <m/>
    <m/>
    <m/>
    <m/>
    <m/>
    <m/>
    <m/>
    <m/>
    <m/>
    <n v="1"/>
    <m/>
    <m/>
    <m/>
    <m/>
    <m/>
    <m/>
    <m/>
    <m/>
    <m/>
    <m/>
    <m/>
    <m/>
    <m/>
    <m/>
    <n v="2"/>
  </r>
  <r>
    <n v="464262863"/>
    <s v="YEOLE VISHAKHA ARUN"/>
    <s v="ONLINE"/>
    <s v="22.04.26"/>
    <n v="10141"/>
    <m/>
    <m/>
    <m/>
    <n v="9742"/>
    <n v="9773"/>
    <x v="4"/>
    <s v="RB"/>
    <x v="1"/>
    <x v="8"/>
    <n v="19131"/>
    <n v="338"/>
    <n v="0"/>
    <n v="2700"/>
    <s v="-"/>
    <s v="-"/>
    <s v="-"/>
    <s v="-"/>
    <s v="STABLE"/>
    <s v="PAID"/>
    <s v="-"/>
    <s v="-"/>
    <m/>
    <m/>
    <m/>
    <m/>
    <m/>
    <m/>
    <s v="BHOSARI GAON"/>
    <m/>
    <m/>
    <m/>
    <m/>
    <n v="19131"/>
    <n v="55"/>
    <m/>
    <s v="-"/>
    <s v="-"/>
    <n v="71"/>
    <n v="74"/>
    <n v="76"/>
    <n v="22"/>
    <n v="23"/>
    <s v="-"/>
    <m/>
    <s v="PIAGGIO VESPA SXL 149 ABS"/>
    <d v="2024-10-09T00:00:00"/>
    <n v="18"/>
    <s v="11.04.26"/>
    <s v="VIJAY NIKAM"/>
    <s v="-"/>
    <m/>
    <m/>
    <m/>
    <m/>
    <m/>
    <m/>
    <m/>
    <m/>
    <m/>
    <m/>
    <m/>
    <m/>
    <m/>
    <m/>
    <m/>
    <m/>
    <m/>
    <m/>
    <m/>
    <m/>
    <m/>
    <m/>
    <m/>
    <m/>
    <m/>
    <m/>
    <m/>
    <m/>
    <m/>
    <m/>
    <m/>
    <m/>
    <m/>
    <m/>
    <m/>
    <m/>
    <m/>
    <m/>
    <m/>
    <m/>
    <m/>
    <m/>
    <m/>
    <m/>
    <m/>
    <n v="1"/>
    <m/>
    <m/>
    <m/>
    <m/>
    <m/>
    <m/>
    <m/>
    <m/>
    <m/>
    <m/>
    <m/>
    <m/>
    <m/>
    <m/>
    <m/>
    <m/>
    <m/>
    <m/>
    <m/>
    <m/>
    <m/>
    <m/>
    <m/>
    <m/>
    <m/>
    <m/>
    <m/>
    <m/>
    <m/>
    <m/>
    <m/>
    <m/>
    <m/>
    <m/>
    <m/>
    <m/>
    <m/>
    <m/>
    <m/>
    <m/>
    <m/>
    <m/>
    <m/>
    <m/>
    <m/>
    <m/>
    <m/>
    <n v="1"/>
  </r>
  <r>
    <n v="458640328"/>
    <s v="ASHISH PRAVIN SAMUDRE"/>
    <m/>
    <m/>
    <m/>
    <m/>
    <m/>
    <m/>
    <n v="4036"/>
    <n v="4036"/>
    <x v="2"/>
    <s v="FLOW"/>
    <x v="0"/>
    <x v="16"/>
    <n v="19030"/>
    <n v="0"/>
    <n v="0"/>
    <n v="450"/>
    <s v="-"/>
    <s v="-"/>
    <s v="-"/>
    <s v="-"/>
    <s v="FLOW"/>
    <s v="-"/>
    <s v="-"/>
    <s v="-"/>
    <m/>
    <m/>
    <m/>
    <m/>
    <m/>
    <m/>
    <s v="RAHATNI"/>
    <m/>
    <m/>
    <m/>
    <m/>
    <n v="19030"/>
    <n v="27"/>
    <m/>
    <s v="-"/>
    <s v="-"/>
    <n v="43"/>
    <n v="46"/>
    <n v="48"/>
    <n v="53"/>
    <n v="54"/>
    <s v="-"/>
    <s v="MH14KX8926"/>
    <s v="HONDA SP 125 BS VI DISC"/>
    <d v="2023-06-21T00:00:00"/>
    <n v="36"/>
    <s v="11.04.26"/>
    <s v="KAILASH ATKARI"/>
    <s v="-"/>
    <m/>
    <m/>
    <m/>
    <m/>
    <m/>
    <m/>
    <m/>
    <m/>
    <m/>
    <m/>
    <m/>
    <m/>
    <m/>
    <m/>
    <m/>
    <m/>
    <m/>
    <m/>
    <m/>
    <m/>
    <m/>
    <m/>
    <m/>
    <m/>
    <m/>
    <m/>
    <m/>
    <m/>
    <m/>
    <m/>
    <m/>
    <m/>
    <m/>
    <m/>
    <m/>
    <m/>
    <m/>
    <m/>
    <m/>
    <n v="1"/>
    <m/>
    <m/>
    <m/>
    <m/>
    <m/>
    <m/>
    <m/>
    <m/>
    <m/>
    <m/>
    <m/>
    <m/>
    <m/>
    <m/>
    <m/>
    <m/>
    <m/>
    <n v="2"/>
    <m/>
    <m/>
    <n v="2"/>
    <m/>
    <m/>
    <m/>
    <m/>
    <m/>
    <m/>
    <m/>
    <m/>
    <m/>
    <m/>
    <m/>
    <m/>
    <m/>
    <m/>
    <m/>
    <m/>
    <m/>
    <n v="2"/>
    <m/>
    <m/>
    <n v="1"/>
    <m/>
    <m/>
    <m/>
    <m/>
    <m/>
    <m/>
    <m/>
    <m/>
    <m/>
    <m/>
    <m/>
    <n v="8"/>
  </r>
  <r>
    <n v="462695298"/>
    <s v="PRADIP SHANKAR KAD"/>
    <m/>
    <m/>
    <m/>
    <m/>
    <m/>
    <m/>
    <n v="4905"/>
    <n v="9809"/>
    <x v="4"/>
    <s v="FLOW"/>
    <x v="0"/>
    <x v="6"/>
    <n v="18769"/>
    <n v="266"/>
    <n v="0"/>
    <n v="1350"/>
    <s v="-"/>
    <s v="-"/>
    <s v="-"/>
    <s v="-"/>
    <s v="STABLE"/>
    <s v="-"/>
    <s v="-"/>
    <s v="-"/>
    <m/>
    <m/>
    <m/>
    <m/>
    <m/>
    <m/>
    <s v="KHADACHIWADI"/>
    <m/>
    <m/>
    <m/>
    <m/>
    <n v="18769"/>
    <n v="55"/>
    <m/>
    <s v="-"/>
    <s v="-"/>
    <n v="71"/>
    <n v="74"/>
    <n v="76"/>
    <n v="81"/>
    <n v="82"/>
    <s v="-"/>
    <s v="MH14LN5782"/>
    <s v="HONDA ACTIVA 6G H SMART"/>
    <d v="2024-04-25T00:00:00"/>
    <n v="24"/>
    <s v="11.04.26"/>
    <s v="KAILASH ATKARI"/>
    <s v="-"/>
    <m/>
    <m/>
    <m/>
    <m/>
    <m/>
    <m/>
    <m/>
    <m/>
    <m/>
    <m/>
    <m/>
    <m/>
    <m/>
    <m/>
    <m/>
    <m/>
    <m/>
    <m/>
    <m/>
    <m/>
    <m/>
    <m/>
    <m/>
    <m/>
    <m/>
    <m/>
    <m/>
    <m/>
    <m/>
    <m/>
    <m/>
    <m/>
    <m/>
    <m/>
    <m/>
    <m/>
    <m/>
    <m/>
    <m/>
    <n v="1"/>
    <m/>
    <m/>
    <m/>
    <m/>
    <m/>
    <m/>
    <m/>
    <m/>
    <m/>
    <m/>
    <m/>
    <m/>
    <m/>
    <m/>
    <m/>
    <m/>
    <m/>
    <m/>
    <m/>
    <m/>
    <m/>
    <m/>
    <m/>
    <m/>
    <m/>
    <m/>
    <m/>
    <m/>
    <m/>
    <m/>
    <m/>
    <m/>
    <m/>
    <m/>
    <m/>
    <m/>
    <m/>
    <m/>
    <m/>
    <m/>
    <m/>
    <m/>
    <m/>
    <m/>
    <m/>
    <m/>
    <m/>
    <m/>
    <m/>
    <m/>
    <m/>
    <m/>
    <m/>
    <n v="1"/>
  </r>
  <r>
    <n v="459755661"/>
    <s v="AMIT NARAYAN SASTE"/>
    <s v="COLLECT"/>
    <s v="17.04.26"/>
    <n v="3000"/>
    <m/>
    <m/>
    <m/>
    <n v="2850"/>
    <n v="2173"/>
    <x v="2"/>
    <s v="STABLE"/>
    <x v="1"/>
    <x v="10"/>
    <n v="18251.02"/>
    <n v="73"/>
    <n v="0"/>
    <n v="5340"/>
    <s v="-"/>
    <s v="-"/>
    <s v="-"/>
    <s v="-"/>
    <s v="STABLE"/>
    <s v="PAID"/>
    <s v="-"/>
    <s v="-"/>
    <m/>
    <m/>
    <m/>
    <m/>
    <m/>
    <m/>
    <s v="JUNNAR"/>
    <m/>
    <m/>
    <m/>
    <m/>
    <n v="18251.02"/>
    <n v="27"/>
    <m/>
    <s v="-"/>
    <s v="-"/>
    <n v="43"/>
    <n v="15"/>
    <n v="17"/>
    <n v="22"/>
    <n v="23"/>
    <s v="-"/>
    <m/>
    <s v="HONDA SHINE 100 OBD2"/>
    <d v="2023-09-14T00:00:00"/>
    <n v="36"/>
    <s v="11.04.26"/>
    <s v="KAILASH ATKARI"/>
    <s v="-"/>
    <m/>
    <m/>
    <m/>
    <m/>
    <m/>
    <m/>
    <m/>
    <m/>
    <m/>
    <m/>
    <m/>
    <m/>
    <m/>
    <m/>
    <m/>
    <m/>
    <m/>
    <m/>
    <m/>
    <m/>
    <m/>
    <m/>
    <m/>
    <m/>
    <m/>
    <m/>
    <m/>
    <m/>
    <m/>
    <m/>
    <m/>
    <m/>
    <m/>
    <m/>
    <m/>
    <m/>
    <n v="1"/>
    <m/>
    <m/>
    <m/>
    <m/>
    <m/>
    <m/>
    <m/>
    <m/>
    <m/>
    <m/>
    <m/>
    <n v="2"/>
    <m/>
    <m/>
    <m/>
    <m/>
    <m/>
    <m/>
    <m/>
    <m/>
    <m/>
    <m/>
    <m/>
    <m/>
    <m/>
    <m/>
    <m/>
    <m/>
    <m/>
    <m/>
    <m/>
    <m/>
    <m/>
    <m/>
    <m/>
    <m/>
    <m/>
    <m/>
    <m/>
    <m/>
    <m/>
    <m/>
    <m/>
    <m/>
    <m/>
    <m/>
    <m/>
    <m/>
    <m/>
    <m/>
    <m/>
    <m/>
    <m/>
    <m/>
    <m/>
    <m/>
    <n v="3"/>
  </r>
  <r>
    <n v="463520227"/>
    <s v="PATIL DARSHAN HARIBHAU"/>
    <m/>
    <m/>
    <m/>
    <m/>
    <m/>
    <m/>
    <n v="4751"/>
    <s v="-"/>
    <x v="0"/>
    <s v="FLOW"/>
    <x v="0"/>
    <x v="0"/>
    <n v="18239"/>
    <n v="61"/>
    <n v="0"/>
    <s v="-"/>
    <s v="-"/>
    <s v="-"/>
    <s v="-"/>
    <s v="-"/>
    <s v="STABLE"/>
    <s v="-"/>
    <s v="-"/>
    <s v="-"/>
    <m/>
    <m/>
    <m/>
    <m/>
    <m/>
    <m/>
    <s v="MAVAL"/>
    <m/>
    <m/>
    <m/>
    <m/>
    <n v="18239"/>
    <s v="-"/>
    <m/>
    <s v="-"/>
    <n v="10"/>
    <e v="#N/A"/>
    <e v="#N/A"/>
    <e v="#N/A"/>
    <e v="#N/A"/>
    <e v="#N/A"/>
    <s v="-"/>
    <s v="MH14LV1787"/>
    <s v="HONDA ACTIVA 125 DRUM A"/>
    <d v="2024-07-19T00:00:00"/>
    <n v="24"/>
    <s v="08.04.26"/>
    <m/>
    <s v="-"/>
    <m/>
    <m/>
    <m/>
    <m/>
    <m/>
    <m/>
    <m/>
    <m/>
    <m/>
    <m/>
    <m/>
    <m/>
    <m/>
    <m/>
    <m/>
    <m/>
    <m/>
    <m/>
    <m/>
    <m/>
    <m/>
    <m/>
    <m/>
    <m/>
    <m/>
    <m/>
    <m/>
    <m/>
    <m/>
    <m/>
    <m/>
    <m/>
    <m/>
    <m/>
    <m/>
    <m/>
    <m/>
    <m/>
    <m/>
    <n v="1"/>
    <m/>
    <m/>
    <m/>
    <m/>
    <m/>
    <m/>
    <m/>
    <m/>
    <m/>
    <m/>
    <m/>
    <m/>
    <m/>
    <m/>
    <m/>
    <m/>
    <m/>
    <m/>
    <m/>
    <m/>
    <m/>
    <m/>
    <m/>
    <m/>
    <m/>
    <m/>
    <m/>
    <m/>
    <m/>
    <m/>
    <m/>
    <m/>
    <m/>
    <m/>
    <m/>
    <m/>
    <m/>
    <m/>
    <m/>
    <m/>
    <m/>
    <m/>
    <m/>
    <m/>
    <m/>
    <m/>
    <m/>
    <m/>
    <m/>
    <m/>
    <m/>
    <m/>
    <m/>
    <n v="1"/>
  </r>
  <r>
    <n v="463676810"/>
    <s v="JANARDHAN PRAKASH BORAWADE"/>
    <m/>
    <m/>
    <m/>
    <m/>
    <m/>
    <m/>
    <n v="1821"/>
    <n v="10481"/>
    <x v="1"/>
    <s v="FLOW"/>
    <x v="0"/>
    <x v="13"/>
    <n v="17769"/>
    <n v="639"/>
    <n v="0"/>
    <n v="4950"/>
    <s v="-"/>
    <s v="-"/>
    <s v="-"/>
    <s v="-"/>
    <s v="FLOW"/>
    <s v="-"/>
    <s v="-"/>
    <s v="-"/>
    <m/>
    <m/>
    <m/>
    <m/>
    <m/>
    <m/>
    <s v="DUMLA"/>
    <m/>
    <m/>
    <m/>
    <n v="16070"/>
    <n v="17769"/>
    <n v="177"/>
    <m/>
    <n v="183"/>
    <s v="-"/>
    <n v="193"/>
    <n v="196"/>
    <n v="198"/>
    <n v="203"/>
    <n v="204"/>
    <s v="-"/>
    <s v="MH12WL6692"/>
    <s v="DESTINI 125 XTEC"/>
    <d v="2024-08-06T00:00:00"/>
    <n v="24"/>
    <s v="03.04.26"/>
    <s v="KAILASH ATKARI"/>
    <s v="-"/>
    <m/>
    <m/>
    <m/>
    <m/>
    <m/>
    <m/>
    <m/>
    <m/>
    <m/>
    <m/>
    <m/>
    <m/>
    <m/>
    <m/>
    <m/>
    <n v="1"/>
    <m/>
    <m/>
    <m/>
    <m/>
    <m/>
    <m/>
    <m/>
    <m/>
    <m/>
    <m/>
    <m/>
    <m/>
    <m/>
    <m/>
    <m/>
    <m/>
    <m/>
    <m/>
    <m/>
    <m/>
    <m/>
    <m/>
    <m/>
    <m/>
    <m/>
    <m/>
    <m/>
    <m/>
    <m/>
    <m/>
    <m/>
    <m/>
    <m/>
    <m/>
    <m/>
    <m/>
    <m/>
    <m/>
    <m/>
    <m/>
    <m/>
    <m/>
    <m/>
    <m/>
    <m/>
    <m/>
    <m/>
    <m/>
    <m/>
    <m/>
    <m/>
    <m/>
    <m/>
    <m/>
    <m/>
    <m/>
    <m/>
    <m/>
    <m/>
    <m/>
    <m/>
    <m/>
    <m/>
    <m/>
    <m/>
    <m/>
    <m/>
    <m/>
    <m/>
    <m/>
    <m/>
    <m/>
    <m/>
    <m/>
    <m/>
    <m/>
    <m/>
    <n v="1"/>
  </r>
  <r>
    <n v="462515595"/>
    <s v="RUTIK SURYAKANT BHAWARI"/>
    <m/>
    <m/>
    <m/>
    <m/>
    <m/>
    <s v="BANK STABLE 27"/>
    <n v="4633"/>
    <n v="13650"/>
    <x v="5"/>
    <s v="STABLE"/>
    <x v="1"/>
    <x v="3"/>
    <n v="17749"/>
    <n v="732"/>
    <n v="0"/>
    <n v="4482"/>
    <s v="-"/>
    <s v="-"/>
    <s v="-"/>
    <s v="-"/>
    <s v="STABLE"/>
    <s v="PAID"/>
    <s v="-"/>
    <s v="-"/>
    <m/>
    <m/>
    <m/>
    <m/>
    <m/>
    <m/>
    <s v="GHODEGAON"/>
    <m/>
    <m/>
    <m/>
    <n v="18864"/>
    <n v="17749"/>
    <n v="86"/>
    <m/>
    <n v="92"/>
    <s v="-"/>
    <n v="102"/>
    <n v="105"/>
    <n v="107"/>
    <n v="81"/>
    <n v="82"/>
    <s v="-"/>
    <s v="MH14LN6482"/>
    <s v="HONDA ACTIVA 125 DRUM ALLOY BSVI"/>
    <d v="2024-04-10T00:00:00"/>
    <n v="24"/>
    <s v="03.04.26"/>
    <s v="VIJAY NIKAM"/>
    <s v="-"/>
    <m/>
    <m/>
    <m/>
    <m/>
    <m/>
    <m/>
    <m/>
    <m/>
    <m/>
    <m/>
    <m/>
    <m/>
    <m/>
    <m/>
    <m/>
    <m/>
    <m/>
    <m/>
    <m/>
    <m/>
    <m/>
    <m/>
    <m/>
    <m/>
    <m/>
    <m/>
    <m/>
    <m/>
    <m/>
    <m/>
    <m/>
    <m/>
    <m/>
    <m/>
    <m/>
    <m/>
    <m/>
    <m/>
    <m/>
    <n v="1"/>
    <m/>
    <m/>
    <m/>
    <m/>
    <m/>
    <m/>
    <m/>
    <m/>
    <m/>
    <m/>
    <m/>
    <m/>
    <m/>
    <m/>
    <m/>
    <m/>
    <m/>
    <m/>
    <m/>
    <m/>
    <m/>
    <m/>
    <m/>
    <m/>
    <m/>
    <m/>
    <m/>
    <m/>
    <m/>
    <m/>
    <m/>
    <m/>
    <m/>
    <m/>
    <m/>
    <m/>
    <m/>
    <m/>
    <m/>
    <m/>
    <m/>
    <m/>
    <m/>
    <m/>
    <m/>
    <m/>
    <m/>
    <m/>
    <m/>
    <m/>
    <m/>
    <m/>
    <m/>
    <n v="1"/>
  </r>
  <r>
    <n v="454220390"/>
    <s v="NIKHIL ANANTA KANDHARE"/>
    <m/>
    <m/>
    <m/>
    <m/>
    <m/>
    <s v="BANK STABLE 20"/>
    <n v="3127"/>
    <n v="3061"/>
    <x v="2"/>
    <s v="STABLE"/>
    <x v="1"/>
    <x v="12"/>
    <n v="17727"/>
    <n v="51"/>
    <n v="0"/>
    <n v="2243.19"/>
    <s v="-"/>
    <s v="-"/>
    <s v="-"/>
    <s v="-"/>
    <s v="STABLE"/>
    <s v="PAID"/>
    <s v="-"/>
    <s v="-"/>
    <m/>
    <m/>
    <m/>
    <m/>
    <m/>
    <m/>
    <s v="PAUD"/>
    <m/>
    <m/>
    <m/>
    <n v="5355.19"/>
    <n v="17727"/>
    <n v="27"/>
    <m/>
    <n v="33"/>
    <s v="-"/>
    <n v="43"/>
    <n v="15"/>
    <n v="17"/>
    <n v="22"/>
    <n v="23"/>
    <s v="-"/>
    <s v="MH12UP1435"/>
    <s v="TVS JUPITER 125 DRUM ALLOY"/>
    <d v="2022-07-31T00:00:00"/>
    <n v="48"/>
    <s v="03.04.26"/>
    <s v="KAILASH ATKARI"/>
    <s v="-"/>
    <m/>
    <m/>
    <m/>
    <m/>
    <m/>
    <m/>
    <n v="1"/>
    <m/>
    <m/>
    <m/>
    <m/>
    <m/>
    <m/>
    <m/>
    <m/>
    <m/>
    <m/>
    <m/>
    <m/>
    <m/>
    <m/>
    <m/>
    <m/>
    <m/>
    <m/>
    <m/>
    <m/>
    <m/>
    <m/>
    <m/>
    <m/>
    <m/>
    <m/>
    <m/>
    <m/>
    <m/>
    <m/>
    <m/>
    <m/>
    <m/>
    <m/>
    <m/>
    <m/>
    <m/>
    <m/>
    <m/>
    <m/>
    <m/>
    <m/>
    <m/>
    <m/>
    <m/>
    <m/>
    <m/>
    <m/>
    <m/>
    <m/>
    <m/>
    <m/>
    <m/>
    <m/>
    <m/>
    <m/>
    <m/>
    <m/>
    <m/>
    <m/>
    <m/>
    <m/>
    <m/>
    <m/>
    <m/>
    <m/>
    <m/>
    <m/>
    <m/>
    <m/>
    <m/>
    <m/>
    <m/>
    <m/>
    <m/>
    <m/>
    <m/>
    <m/>
    <m/>
    <m/>
    <m/>
    <m/>
    <m/>
    <m/>
    <m/>
    <m/>
    <n v="1"/>
  </r>
  <r>
    <n v="464373037"/>
    <s v="NITAL TARASING PATIL"/>
    <s v="ONLINE"/>
    <s v="03.06.26"/>
    <n v="60000"/>
    <m/>
    <m/>
    <s v="CBC COLL"/>
    <n v="2109"/>
    <n v="3882"/>
    <x v="4"/>
    <s v="RB"/>
    <x v="1"/>
    <x v="1"/>
    <n v="17679"/>
    <n v="127"/>
    <n v="3150"/>
    <n v="3150"/>
    <s v="-"/>
    <s v="-"/>
    <s v="-"/>
    <s v="-"/>
    <s v="RB"/>
    <s v="PAID"/>
    <s v="-"/>
    <s v="-"/>
    <m/>
    <m/>
    <m/>
    <m/>
    <m/>
    <m/>
    <s v="YAMUNA NAGAR"/>
    <m/>
    <m/>
    <m/>
    <n v="7159"/>
    <n v="17679"/>
    <n v="54"/>
    <m/>
    <n v="0"/>
    <s v="-"/>
    <e v="#N/A"/>
    <e v="#N/A"/>
    <e v="#N/A"/>
    <e v="#N/A"/>
    <e v="#N/A"/>
    <s v="-"/>
    <s v="MH14LD6181"/>
    <s v="CLASSIC 350 DARK STEALTH BLACK"/>
    <d v="2024-10-19T00:00:00"/>
    <n v="24"/>
    <s v="03.04.26"/>
    <s v="KAILASH ATKARI"/>
    <s v="-"/>
    <m/>
    <m/>
    <m/>
    <m/>
    <m/>
    <m/>
    <n v="1"/>
    <m/>
    <m/>
    <m/>
    <m/>
    <m/>
    <m/>
    <m/>
    <m/>
    <m/>
    <m/>
    <m/>
    <m/>
    <m/>
    <m/>
    <m/>
    <m/>
    <m/>
    <m/>
    <m/>
    <m/>
    <m/>
    <m/>
    <m/>
    <m/>
    <m/>
    <m/>
    <m/>
    <m/>
    <m/>
    <m/>
    <m/>
    <m/>
    <m/>
    <m/>
    <m/>
    <m/>
    <m/>
    <m/>
    <m/>
    <m/>
    <m/>
    <m/>
    <m/>
    <m/>
    <m/>
    <m/>
    <m/>
    <m/>
    <m/>
    <m/>
    <m/>
    <m/>
    <m/>
    <m/>
    <m/>
    <m/>
    <m/>
    <m/>
    <m/>
    <m/>
    <m/>
    <m/>
    <m/>
    <m/>
    <m/>
    <m/>
    <m/>
    <m/>
    <m/>
    <m/>
    <m/>
    <m/>
    <m/>
    <m/>
    <m/>
    <m/>
    <m/>
    <m/>
    <m/>
    <m/>
    <m/>
    <m/>
    <m/>
    <m/>
    <m/>
    <m/>
    <n v="1"/>
  </r>
  <r>
    <n v="461251187"/>
    <s v="ZUBEDA KHURSHID ANSARI"/>
    <m/>
    <m/>
    <m/>
    <m/>
    <m/>
    <m/>
    <n v="5789"/>
    <n v="18078.060000000001"/>
    <x v="1"/>
    <s v="FLOW"/>
    <x v="0"/>
    <x v="0"/>
    <n v="17524.060000000001"/>
    <n v="1858"/>
    <n v="0"/>
    <n v="4050"/>
    <s v="-"/>
    <s v="-"/>
    <s v="-"/>
    <s v="-"/>
    <s v="FLOW"/>
    <s v="-"/>
    <s v="-"/>
    <s v="-"/>
    <m/>
    <m/>
    <m/>
    <m/>
    <m/>
    <m/>
    <s v="LONAVALA"/>
    <m/>
    <m/>
    <m/>
    <n v="23986.06"/>
    <n v="17524.060000000001"/>
    <n v="178"/>
    <m/>
    <n v="184"/>
    <s v="-"/>
    <n v="194"/>
    <n v="197"/>
    <n v="199"/>
    <n v="204"/>
    <n v="205"/>
    <s v="-"/>
    <s v="MH14LM1720"/>
    <s v="TVS JUPITER 125 DISC"/>
    <d v="2023-12-26T00:00:00"/>
    <n v="24"/>
    <s v="03.04.26"/>
    <s v="VIJAY NIKAM"/>
    <s v="-"/>
    <m/>
    <m/>
    <m/>
    <m/>
    <m/>
    <m/>
    <m/>
    <m/>
    <m/>
    <n v="1"/>
    <m/>
    <m/>
    <m/>
    <m/>
    <m/>
    <m/>
    <m/>
    <m/>
    <m/>
    <m/>
    <m/>
    <m/>
    <m/>
    <m/>
    <m/>
    <m/>
    <m/>
    <m/>
    <m/>
    <m/>
    <m/>
    <m/>
    <m/>
    <m/>
    <m/>
    <m/>
    <m/>
    <m/>
    <m/>
    <m/>
    <m/>
    <m/>
    <m/>
    <m/>
    <m/>
    <m/>
    <m/>
    <m/>
    <m/>
    <m/>
    <m/>
    <m/>
    <m/>
    <m/>
    <m/>
    <m/>
    <m/>
    <m/>
    <m/>
    <m/>
    <m/>
    <m/>
    <m/>
    <m/>
    <m/>
    <m/>
    <m/>
    <m/>
    <m/>
    <m/>
    <m/>
    <m/>
    <m/>
    <m/>
    <m/>
    <m/>
    <m/>
    <m/>
    <m/>
    <m/>
    <m/>
    <m/>
    <m/>
    <m/>
    <m/>
    <m/>
    <m/>
    <m/>
    <m/>
    <m/>
    <m/>
    <m/>
    <m/>
    <n v="1"/>
  </r>
  <r>
    <n v="454298624"/>
    <s v="DATTA KALLYANI DESHMUKH"/>
    <s v="ONLINE"/>
    <s v="06.04.26"/>
    <n v="3100"/>
    <m/>
    <m/>
    <m/>
    <n v="3069"/>
    <n v="3069"/>
    <x v="2"/>
    <s v="STABLE"/>
    <x v="1"/>
    <x v="14"/>
    <n v="17402.38"/>
    <n v="24"/>
    <n v="0"/>
    <n v="5230"/>
    <s v="-"/>
    <s v="-"/>
    <s v="-"/>
    <s v="-"/>
    <s v="STABLE"/>
    <s v="PAID"/>
    <s v="-"/>
    <s v="-"/>
    <m/>
    <m/>
    <m/>
    <m/>
    <m/>
    <m/>
    <s v="DEHU"/>
    <m/>
    <m/>
    <m/>
    <n v="8323"/>
    <n v="17402.38"/>
    <n v="27"/>
    <m/>
    <n v="2"/>
    <s v="-"/>
    <n v="12"/>
    <n v="15"/>
    <n v="17"/>
    <n v="22"/>
    <n v="23"/>
    <s v="-"/>
    <s v="MH14KG3808"/>
    <s v="DESTINI 125 BS6 FI DRS CAST"/>
    <d v="2022-08-08T00:00:00"/>
    <n v="48"/>
    <s v="03.04.26"/>
    <s v="VIJAY NIKAM"/>
    <s v="-"/>
    <m/>
    <m/>
    <m/>
    <m/>
    <m/>
    <m/>
    <m/>
    <m/>
    <m/>
    <m/>
    <m/>
    <m/>
    <m/>
    <m/>
    <m/>
    <n v="1"/>
    <m/>
    <m/>
    <m/>
    <m/>
    <m/>
    <m/>
    <m/>
    <m/>
    <m/>
    <m/>
    <m/>
    <m/>
    <m/>
    <m/>
    <m/>
    <m/>
    <m/>
    <m/>
    <m/>
    <m/>
    <m/>
    <m/>
    <m/>
    <m/>
    <m/>
    <m/>
    <m/>
    <m/>
    <m/>
    <m/>
    <m/>
    <m/>
    <m/>
    <m/>
    <m/>
    <m/>
    <m/>
    <m/>
    <m/>
    <m/>
    <m/>
    <m/>
    <m/>
    <m/>
    <m/>
    <m/>
    <m/>
    <m/>
    <m/>
    <m/>
    <m/>
    <m/>
    <m/>
    <m/>
    <m/>
    <m/>
    <m/>
    <m/>
    <m/>
    <m/>
    <m/>
    <m/>
    <m/>
    <m/>
    <m/>
    <m/>
    <m/>
    <m/>
    <m/>
    <m/>
    <m/>
    <m/>
    <m/>
    <m/>
    <m/>
    <m/>
    <m/>
    <n v="1"/>
  </r>
  <r>
    <n v="140932285"/>
    <s v="SACHIN KANU PARIHAR"/>
    <s v="ONLINE"/>
    <s v="17.04.26"/>
    <n v="4589"/>
    <m/>
    <m/>
    <m/>
    <n v="4489"/>
    <n v="8978"/>
    <x v="4"/>
    <s v="STABLE"/>
    <x v="1"/>
    <x v="9"/>
    <n v="17346.240000000002"/>
    <n v="122"/>
    <n v="0"/>
    <n v="5603"/>
    <s v="-"/>
    <s v="-"/>
    <s v="-"/>
    <s v="-"/>
    <s v="STABLE"/>
    <s v="PAID"/>
    <s v="-"/>
    <s v="-"/>
    <m/>
    <m/>
    <m/>
    <m/>
    <m/>
    <m/>
    <s v="DHANORI"/>
    <m/>
    <m/>
    <m/>
    <n v="14703"/>
    <n v="17346.240000000002"/>
    <n v="54"/>
    <m/>
    <n v="60"/>
    <s v="-"/>
    <n v="42"/>
    <n v="45"/>
    <n v="47"/>
    <n v="52"/>
    <n v="53"/>
    <s v="-"/>
    <s v="MH12VK8871"/>
    <s v="PIAGGIO APRILIA SR 125"/>
    <d v="2023-04-25T00:00:00"/>
    <n v="36"/>
    <s v="03.04.26"/>
    <s v="VIJAY NIKAM"/>
    <s v="-"/>
    <m/>
    <m/>
    <m/>
    <m/>
    <m/>
    <m/>
    <m/>
    <m/>
    <m/>
    <m/>
    <m/>
    <m/>
    <m/>
    <m/>
    <m/>
    <n v="1"/>
    <m/>
    <m/>
    <m/>
    <m/>
    <m/>
    <m/>
    <m/>
    <m/>
    <m/>
    <m/>
    <m/>
    <m/>
    <m/>
    <m/>
    <m/>
    <m/>
    <m/>
    <m/>
    <m/>
    <m/>
    <m/>
    <m/>
    <m/>
    <m/>
    <m/>
    <m/>
    <m/>
    <m/>
    <m/>
    <m/>
    <m/>
    <m/>
    <m/>
    <m/>
    <m/>
    <m/>
    <m/>
    <m/>
    <m/>
    <m/>
    <m/>
    <m/>
    <m/>
    <m/>
    <m/>
    <m/>
    <m/>
    <m/>
    <m/>
    <m/>
    <m/>
    <m/>
    <m/>
    <m/>
    <m/>
    <m/>
    <m/>
    <m/>
    <m/>
    <m/>
    <m/>
    <m/>
    <m/>
    <m/>
    <m/>
    <m/>
    <m/>
    <m/>
    <m/>
    <m/>
    <m/>
    <m/>
    <m/>
    <m/>
    <m/>
    <m/>
    <m/>
    <n v="1"/>
  </r>
  <r>
    <n v="458430421"/>
    <s v="SACHIN DHONDIBA BORATE"/>
    <s v="ONLINE"/>
    <s v="03.04.26"/>
    <n v="3000"/>
    <m/>
    <m/>
    <m/>
    <n v="3038"/>
    <n v="8829"/>
    <x v="5"/>
    <s v="STABLE"/>
    <x v="1"/>
    <x v="4"/>
    <n v="17133.25"/>
    <n v="469"/>
    <n v="0"/>
    <n v="5400"/>
    <s v="-"/>
    <s v="-"/>
    <s v="-"/>
    <s v="-"/>
    <s v="STABLE"/>
    <s v="PAID"/>
    <s v="-"/>
    <s v="-"/>
    <m/>
    <m/>
    <m/>
    <m/>
    <m/>
    <m/>
    <s v="ALANDI DEVACHI "/>
    <m/>
    <m/>
    <m/>
    <n v="14698"/>
    <n v="17133.25"/>
    <n v="86"/>
    <m/>
    <n v="61"/>
    <s v="-"/>
    <n v="71"/>
    <n v="74"/>
    <n v="76"/>
    <n v="81"/>
    <n v="82"/>
    <s v="-"/>
    <s v="MH14KX3906"/>
    <s v="SPLENDOR PLUS I3S BS6 FI DRUM SELF"/>
    <d v="2023-06-06T00:00:00"/>
    <n v="36"/>
    <s v="03.04.26"/>
    <s v="VIJAY NIKAM"/>
    <s v="-"/>
    <n v="2"/>
    <m/>
    <m/>
    <m/>
    <m/>
    <m/>
    <m/>
    <m/>
    <m/>
    <m/>
    <m/>
    <m/>
    <m/>
    <m/>
    <m/>
    <m/>
    <m/>
    <m/>
    <m/>
    <m/>
    <m/>
    <m/>
    <m/>
    <m/>
    <m/>
    <m/>
    <m/>
    <m/>
    <m/>
    <m/>
    <m/>
    <m/>
    <m/>
    <m/>
    <m/>
    <m/>
    <m/>
    <m/>
    <m/>
    <m/>
    <m/>
    <m/>
    <m/>
    <m/>
    <m/>
    <m/>
    <m/>
    <m/>
    <m/>
    <m/>
    <m/>
    <m/>
    <m/>
    <m/>
    <m/>
    <m/>
    <m/>
    <m/>
    <m/>
    <m/>
    <m/>
    <m/>
    <m/>
    <m/>
    <m/>
    <m/>
    <m/>
    <m/>
    <m/>
    <m/>
    <m/>
    <m/>
    <m/>
    <m/>
    <m/>
    <m/>
    <m/>
    <m/>
    <m/>
    <m/>
    <m/>
    <m/>
    <m/>
    <m/>
    <m/>
    <m/>
    <m/>
    <m/>
    <m/>
    <m/>
    <m/>
    <m/>
    <m/>
    <n v="2"/>
  </r>
  <r>
    <n v="462896762"/>
    <s v="DATTA BHIMRAO BAGAL"/>
    <s v="ONLINE"/>
    <s v="21.04.26"/>
    <n v="4692"/>
    <m/>
    <m/>
    <m/>
    <n v="4379"/>
    <n v="8922"/>
    <x v="5"/>
    <s v="STABLE"/>
    <x v="1"/>
    <x v="7"/>
    <n v="16873"/>
    <n v="257"/>
    <n v="0"/>
    <n v="2250"/>
    <s v="-"/>
    <s v="-"/>
    <s v="-"/>
    <s v="-"/>
    <s v="STABLE"/>
    <s v="PAID"/>
    <s v="-"/>
    <s v="-"/>
    <m/>
    <m/>
    <m/>
    <m/>
    <m/>
    <m/>
    <s v="PASHAN"/>
    <m/>
    <m/>
    <m/>
    <n v="11429"/>
    <n v="16873"/>
    <n v="86"/>
    <m/>
    <n v="61"/>
    <s v="-"/>
    <n v="71"/>
    <n v="74"/>
    <n v="48"/>
    <n v="53"/>
    <n v="54"/>
    <s v="-"/>
    <s v="-"/>
    <s v="SPLENDOR PLUS I3S BS6 FI DRUM SELF"/>
    <d v="2024-05-14T00:00:00"/>
    <n v="24"/>
    <s v="03.04.26"/>
    <s v="KAILASH ATKARI"/>
    <s v="-"/>
    <m/>
    <m/>
    <m/>
    <m/>
    <m/>
    <m/>
    <n v="1"/>
    <m/>
    <m/>
    <m/>
    <m/>
    <m/>
    <m/>
    <m/>
    <m/>
    <m/>
    <m/>
    <m/>
    <m/>
    <m/>
    <m/>
    <m/>
    <m/>
    <m/>
    <m/>
    <m/>
    <m/>
    <m/>
    <m/>
    <m/>
    <m/>
    <m/>
    <m/>
    <m/>
    <m/>
    <m/>
    <m/>
    <m/>
    <m/>
    <m/>
    <m/>
    <m/>
    <m/>
    <m/>
    <m/>
    <m/>
    <m/>
    <m/>
    <m/>
    <m/>
    <m/>
    <n v="1"/>
    <m/>
    <m/>
    <m/>
    <m/>
    <m/>
    <m/>
    <m/>
    <m/>
    <m/>
    <m/>
    <m/>
    <m/>
    <m/>
    <m/>
    <m/>
    <m/>
    <m/>
    <m/>
    <m/>
    <m/>
    <m/>
    <m/>
    <m/>
    <m/>
    <m/>
    <m/>
    <m/>
    <m/>
    <m/>
    <m/>
    <m/>
    <m/>
    <m/>
    <m/>
    <m/>
    <m/>
    <m/>
    <m/>
    <m/>
    <m/>
    <m/>
    <n v="2"/>
  </r>
  <r>
    <n v="463392446"/>
    <s v="GIRISH MARKANDAY JAKKANI"/>
    <s v="ONLINE"/>
    <s v="29.04.26"/>
    <n v="10119"/>
    <m/>
    <m/>
    <m/>
    <n v="3477"/>
    <n v="3285"/>
    <x v="2"/>
    <s v="RB"/>
    <x v="1"/>
    <x v="15"/>
    <n v="16711"/>
    <n v="126"/>
    <n v="0"/>
    <n v="3150"/>
    <s v="-"/>
    <s v="-"/>
    <s v="-"/>
    <s v="-"/>
    <s v="STABLE"/>
    <s v="PAID"/>
    <s v="-"/>
    <s v="-"/>
    <m/>
    <m/>
    <m/>
    <m/>
    <m/>
    <m/>
    <s v="BHAVANI PETH"/>
    <m/>
    <m/>
    <m/>
    <n v="6561"/>
    <n v="16711"/>
    <n v="27"/>
    <m/>
    <n v="33"/>
    <s v="-"/>
    <n v="43"/>
    <n v="46"/>
    <n v="48"/>
    <n v="53"/>
    <n v="54"/>
    <s v="-"/>
    <s v="MH12WY3405"/>
    <s v="JAWA 42 BOBBER JASPER RED"/>
    <d v="2024-07-04T00:00:00"/>
    <n v="24"/>
    <s v="03.04.26"/>
    <s v="VIJAY NIKAM"/>
    <s v="-"/>
    <m/>
    <m/>
    <m/>
    <m/>
    <m/>
    <m/>
    <m/>
    <m/>
    <m/>
    <n v="1"/>
    <m/>
    <m/>
    <m/>
    <m/>
    <m/>
    <m/>
    <m/>
    <m/>
    <m/>
    <m/>
    <m/>
    <m/>
    <m/>
    <m/>
    <m/>
    <m/>
    <m/>
    <m/>
    <m/>
    <m/>
    <m/>
    <m/>
    <m/>
    <m/>
    <m/>
    <m/>
    <m/>
    <m/>
    <m/>
    <m/>
    <m/>
    <m/>
    <m/>
    <m/>
    <m/>
    <m/>
    <m/>
    <m/>
    <m/>
    <m/>
    <m/>
    <m/>
    <m/>
    <m/>
    <m/>
    <m/>
    <m/>
    <m/>
    <m/>
    <m/>
    <m/>
    <m/>
    <m/>
    <m/>
    <m/>
    <m/>
    <m/>
    <m/>
    <m/>
    <m/>
    <m/>
    <m/>
    <m/>
    <m/>
    <m/>
    <m/>
    <m/>
    <m/>
    <m/>
    <m/>
    <m/>
    <m/>
    <m/>
    <m/>
    <n v="2"/>
    <m/>
    <m/>
    <m/>
    <m/>
    <m/>
    <m/>
    <m/>
    <m/>
    <n v="3"/>
  </r>
  <r>
    <n v="458642653"/>
    <s v="SHITAL YOGESH DUDHANE"/>
    <m/>
    <m/>
    <m/>
    <m/>
    <m/>
    <s v="BANK STABLE 07"/>
    <n v="3450"/>
    <n v="3450"/>
    <x v="4"/>
    <s v="STABLE"/>
    <x v="1"/>
    <x v="11"/>
    <n v="16358"/>
    <n v="22"/>
    <n v="0"/>
    <n v="5391"/>
    <s v="-"/>
    <s v="-"/>
    <s v="-"/>
    <s v="-"/>
    <s v="STABLE"/>
    <s v="PAID"/>
    <s v="-"/>
    <s v="-"/>
    <m/>
    <m/>
    <m/>
    <m/>
    <m/>
    <m/>
    <s v="SAVARDHARI"/>
    <m/>
    <m/>
    <m/>
    <n v="8863"/>
    <n v="16358"/>
    <n v="55"/>
    <m/>
    <n v="33"/>
    <s v="-"/>
    <n v="43"/>
    <n v="46"/>
    <n v="48"/>
    <n v="53"/>
    <n v="54"/>
    <s v="-"/>
    <s v="MH14KX6662"/>
    <s v="HONDA ACTIVA 6G STD BS VI"/>
    <d v="2023-06-21T00:00:00"/>
    <n v="36"/>
    <s v="03.04.26"/>
    <s v="KAILASH ATKARI"/>
    <s v="-"/>
    <m/>
    <m/>
    <m/>
    <m/>
    <m/>
    <m/>
    <m/>
    <m/>
    <m/>
    <m/>
    <m/>
    <m/>
    <m/>
    <m/>
    <m/>
    <m/>
    <m/>
    <m/>
    <m/>
    <m/>
    <m/>
    <m/>
    <m/>
    <m/>
    <m/>
    <m/>
    <m/>
    <m/>
    <m/>
    <m/>
    <m/>
    <m/>
    <m/>
    <m/>
    <m/>
    <m/>
    <m/>
    <m/>
    <m/>
    <m/>
    <m/>
    <m/>
    <m/>
    <m/>
    <m/>
    <m/>
    <m/>
    <m/>
    <m/>
    <m/>
    <m/>
    <m/>
    <m/>
    <m/>
    <m/>
    <m/>
    <m/>
    <m/>
    <m/>
    <m/>
    <m/>
    <m/>
    <m/>
    <m/>
    <m/>
    <m/>
    <m/>
    <m/>
    <m/>
    <m/>
    <m/>
    <m/>
    <m/>
    <m/>
    <m/>
    <m/>
    <m/>
    <m/>
    <m/>
    <m/>
    <m/>
    <m/>
    <m/>
    <m/>
    <m/>
    <m/>
    <m/>
    <m/>
    <m/>
    <m/>
    <m/>
    <m/>
    <m/>
    <n v="0"/>
  </r>
  <r>
    <n v="460547521"/>
    <s v="PRIMILA LONDHE"/>
    <m/>
    <m/>
    <m/>
    <m/>
    <m/>
    <m/>
    <n v="3373"/>
    <n v="10324"/>
    <x v="3"/>
    <s v="FLOW"/>
    <x v="0"/>
    <x v="15"/>
    <n v="16336.39"/>
    <n v="535"/>
    <n v="0"/>
    <n v="5400"/>
    <s v="-"/>
    <s v="-"/>
    <s v="-"/>
    <s v="-"/>
    <s v="FLOW"/>
    <s v="-"/>
    <s v="-"/>
    <s v="-"/>
    <m/>
    <m/>
    <m/>
    <m/>
    <m/>
    <m/>
    <s v="JUNA BAZAR"/>
    <m/>
    <m/>
    <m/>
    <n v="16259"/>
    <n v="16336.39"/>
    <n v="117"/>
    <m/>
    <n v="123"/>
    <s v="-"/>
    <n v="133"/>
    <n v="136"/>
    <n v="138"/>
    <n v="143"/>
    <n v="144"/>
    <s v="-"/>
    <s v="MH12WG0048"/>
    <s v="PIAGGIO APRILIA SR 125 CBS"/>
    <d v="2023-11-08T00:00:00"/>
    <n v="30"/>
    <s v="03.04.26"/>
    <s v="VIJAY NIKAM"/>
    <s v="-"/>
    <m/>
    <m/>
    <m/>
    <m/>
    <m/>
    <m/>
    <m/>
    <m/>
    <m/>
    <m/>
    <m/>
    <m/>
    <m/>
    <m/>
    <m/>
    <n v="1"/>
    <m/>
    <m/>
    <m/>
    <m/>
    <m/>
    <m/>
    <m/>
    <m/>
    <m/>
    <m/>
    <m/>
    <m/>
    <m/>
    <m/>
    <m/>
    <m/>
    <m/>
    <m/>
    <m/>
    <m/>
    <m/>
    <m/>
    <m/>
    <m/>
    <m/>
    <m/>
    <m/>
    <m/>
    <m/>
    <m/>
    <m/>
    <m/>
    <m/>
    <m/>
    <m/>
    <m/>
    <m/>
    <m/>
    <m/>
    <m/>
    <m/>
    <m/>
    <m/>
    <m/>
    <m/>
    <m/>
    <m/>
    <m/>
    <m/>
    <m/>
    <m/>
    <m/>
    <m/>
    <m/>
    <m/>
    <m/>
    <m/>
    <m/>
    <m/>
    <m/>
    <m/>
    <m/>
    <m/>
    <m/>
    <m/>
    <m/>
    <m/>
    <m/>
    <m/>
    <m/>
    <m/>
    <m/>
    <m/>
    <m/>
    <m/>
    <m/>
    <m/>
    <n v="1"/>
  </r>
  <r>
    <n v="458739499"/>
    <s v="MARUTI EKNATH NIGHUL"/>
    <s v="ONLINE"/>
    <s v="13.04.26"/>
    <n v="3415"/>
    <m/>
    <m/>
    <m/>
    <n v="3402"/>
    <n v="3402"/>
    <x v="2"/>
    <s v="STABLE"/>
    <x v="1"/>
    <x v="13"/>
    <n v="16051"/>
    <n v="13"/>
    <n v="0"/>
    <n v="4493"/>
    <s v="-"/>
    <s v="-"/>
    <s v="-"/>
    <s v="-"/>
    <s v="STABLE"/>
    <s v="PAID"/>
    <s v="-"/>
    <s v="-"/>
    <m/>
    <m/>
    <m/>
    <m/>
    <m/>
    <m/>
    <s v="TALEGAON DHAMDHERE"/>
    <m/>
    <m/>
    <m/>
    <m/>
    <n v="16051"/>
    <n v="27"/>
    <m/>
    <s v="-"/>
    <s v="-"/>
    <n v="12"/>
    <n v="15"/>
    <n v="17"/>
    <n v="22"/>
    <n v="23"/>
    <s v="-"/>
    <s v="MH12VY2350"/>
    <s v="SPLENDOR PLUS I3S BS6 FI DRUM SELF"/>
    <d v="2023-06-27T00:00:00"/>
    <n v="36"/>
    <s v="11.04.26"/>
    <s v="KAILASH ATKARI"/>
    <s v="-"/>
    <m/>
    <m/>
    <m/>
    <m/>
    <m/>
    <m/>
    <m/>
    <m/>
    <m/>
    <m/>
    <m/>
    <m/>
    <m/>
    <m/>
    <m/>
    <m/>
    <m/>
    <m/>
    <m/>
    <m/>
    <m/>
    <m/>
    <m/>
    <m/>
    <m/>
    <m/>
    <m/>
    <m/>
    <m/>
    <m/>
    <m/>
    <m/>
    <m/>
    <m/>
    <m/>
    <m/>
    <n v="1"/>
    <m/>
    <m/>
    <m/>
    <m/>
    <m/>
    <m/>
    <m/>
    <m/>
    <m/>
    <m/>
    <m/>
    <m/>
    <m/>
    <m/>
    <m/>
    <m/>
    <m/>
    <m/>
    <m/>
    <m/>
    <m/>
    <m/>
    <m/>
    <m/>
    <m/>
    <m/>
    <m/>
    <m/>
    <m/>
    <m/>
    <m/>
    <m/>
    <m/>
    <m/>
    <m/>
    <m/>
    <m/>
    <m/>
    <m/>
    <m/>
    <m/>
    <m/>
    <m/>
    <m/>
    <m/>
    <m/>
    <m/>
    <m/>
    <m/>
    <m/>
    <m/>
    <m/>
    <m/>
    <m/>
    <m/>
    <m/>
    <n v="1"/>
  </r>
  <r>
    <n v="466977740"/>
    <s v="SACHIN GORAKH OVHAL"/>
    <m/>
    <m/>
    <m/>
    <m/>
    <m/>
    <m/>
    <n v="849"/>
    <n v="4245"/>
    <x v="6"/>
    <s v="FLOW"/>
    <x v="0"/>
    <x v="4"/>
    <n v="15978"/>
    <n v="173"/>
    <n v="0"/>
    <n v="2250"/>
    <s v="-"/>
    <s v="-"/>
    <s v="-"/>
    <s v="-"/>
    <s v="FLOW"/>
    <s v="-"/>
    <s v="-"/>
    <s v="-"/>
    <m/>
    <m/>
    <m/>
    <m/>
    <m/>
    <m/>
    <s v="DAPODI"/>
    <m/>
    <m/>
    <m/>
    <n v="6668"/>
    <n v="15978"/>
    <n v="146"/>
    <m/>
    <n v="152"/>
    <s v="-"/>
    <n v="162"/>
    <n v="165"/>
    <n v="167"/>
    <n v="172"/>
    <n v="173"/>
    <s v="-"/>
    <s v="MH14LT4291"/>
    <s v="HONDA ACTIVA 6G H SMART"/>
    <d v="2025-09-29T00:00:00"/>
    <n v="24"/>
    <s v="03.04.26"/>
    <s v="VIJAY NIKAM"/>
    <s v="-"/>
    <m/>
    <m/>
    <m/>
    <m/>
    <m/>
    <m/>
    <m/>
    <m/>
    <m/>
    <m/>
    <m/>
    <m/>
    <m/>
    <m/>
    <m/>
    <n v="1"/>
    <m/>
    <m/>
    <m/>
    <m/>
    <m/>
    <m/>
    <m/>
    <m/>
    <m/>
    <m/>
    <m/>
    <m/>
    <m/>
    <m/>
    <m/>
    <m/>
    <m/>
    <m/>
    <m/>
    <m/>
    <m/>
    <m/>
    <m/>
    <m/>
    <m/>
    <m/>
    <m/>
    <m/>
    <m/>
    <m/>
    <m/>
    <m/>
    <m/>
    <m/>
    <m/>
    <m/>
    <m/>
    <m/>
    <m/>
    <m/>
    <m/>
    <m/>
    <m/>
    <m/>
    <m/>
    <m/>
    <m/>
    <m/>
    <m/>
    <m/>
    <m/>
    <m/>
    <m/>
    <m/>
    <m/>
    <m/>
    <m/>
    <m/>
    <m/>
    <m/>
    <m/>
    <m/>
    <m/>
    <m/>
    <m/>
    <m/>
    <m/>
    <m/>
    <m/>
    <m/>
    <m/>
    <m/>
    <m/>
    <m/>
    <m/>
    <m/>
    <m/>
    <n v="1"/>
  </r>
  <r>
    <n v="462901902"/>
    <s v="MANISHA RAJENDRA PALASKAR"/>
    <m/>
    <m/>
    <m/>
    <m/>
    <m/>
    <m/>
    <n v="4441"/>
    <n v="7478"/>
    <x v="4"/>
    <s v="FLOW"/>
    <x v="0"/>
    <x v="10"/>
    <n v="15860"/>
    <n v="255"/>
    <n v="0"/>
    <n v="2029"/>
    <s v="-"/>
    <s v="-"/>
    <s v="-"/>
    <s v="-"/>
    <s v="FLOW"/>
    <s v="-"/>
    <s v="-"/>
    <s v="-"/>
    <m/>
    <m/>
    <m/>
    <m/>
    <m/>
    <m/>
    <s v="NARAYAN GAON"/>
    <m/>
    <m/>
    <m/>
    <n v="9762"/>
    <n v="15860"/>
    <n v="55"/>
    <m/>
    <n v="61"/>
    <s v="-"/>
    <n v="71"/>
    <n v="74"/>
    <n v="76"/>
    <n v="81"/>
    <n v="82"/>
    <s v="-"/>
    <s v="MH12WV1574"/>
    <s v="HONDA SHINE DRUM BSVI"/>
    <d v="2024-05-14T00:00:00"/>
    <n v="24"/>
    <s v="03.04.26"/>
    <s v="KAILASH ATKARI"/>
    <s v="-"/>
    <m/>
    <m/>
    <m/>
    <m/>
    <m/>
    <m/>
    <m/>
    <m/>
    <m/>
    <m/>
    <m/>
    <m/>
    <m/>
    <m/>
    <m/>
    <m/>
    <m/>
    <m/>
    <n v="1"/>
    <m/>
    <m/>
    <n v="1"/>
    <m/>
    <m/>
    <m/>
    <m/>
    <m/>
    <m/>
    <m/>
    <m/>
    <m/>
    <m/>
    <m/>
    <m/>
    <m/>
    <m/>
    <m/>
    <m/>
    <m/>
    <m/>
    <m/>
    <m/>
    <m/>
    <m/>
    <m/>
    <m/>
    <m/>
    <m/>
    <m/>
    <m/>
    <m/>
    <m/>
    <m/>
    <m/>
    <m/>
    <m/>
    <m/>
    <m/>
    <m/>
    <m/>
    <m/>
    <m/>
    <m/>
    <m/>
    <m/>
    <m/>
    <m/>
    <m/>
    <m/>
    <m/>
    <m/>
    <m/>
    <m/>
    <m/>
    <m/>
    <m/>
    <m/>
    <m/>
    <m/>
    <m/>
    <m/>
    <m/>
    <m/>
    <m/>
    <m/>
    <m/>
    <m/>
    <m/>
    <m/>
    <m/>
    <m/>
    <m/>
    <m/>
    <n v="2"/>
  </r>
  <r>
    <n v="126147108"/>
    <s v="AKSHAY BALWANT SURVE"/>
    <m/>
    <m/>
    <m/>
    <m/>
    <m/>
    <m/>
    <n v="9255"/>
    <n v="15877.19"/>
    <x v="3"/>
    <s v="FLOW"/>
    <x v="0"/>
    <x v="12"/>
    <n v="15777.82"/>
    <n v="669"/>
    <n v="0"/>
    <n v="1800"/>
    <s v="-"/>
    <s v="-"/>
    <s v="-"/>
    <s v="-"/>
    <s v="FLOW"/>
    <s v="-"/>
    <s v="-"/>
    <s v="-"/>
    <m/>
    <m/>
    <m/>
    <m/>
    <m/>
    <m/>
    <s v="MULSHI"/>
    <m/>
    <m/>
    <m/>
    <n v="18346.189999999999"/>
    <n v="15777.82"/>
    <n v="117"/>
    <m/>
    <n v="123"/>
    <s v="-"/>
    <n v="133"/>
    <n v="136"/>
    <n v="138"/>
    <n v="143"/>
    <n v="144"/>
    <s v="-"/>
    <s v="MH12TZ9984"/>
    <s v="CONTINETNAL GT 650 BR GREEN"/>
    <d v="2022-01-15T00:00:00"/>
    <n v="48"/>
    <s v="03.04.26"/>
    <s v="KAILASH ATKARI"/>
    <s v="-"/>
    <m/>
    <m/>
    <m/>
    <m/>
    <m/>
    <m/>
    <n v="1"/>
    <m/>
    <m/>
    <m/>
    <m/>
    <m/>
    <m/>
    <m/>
    <m/>
    <m/>
    <m/>
    <m/>
    <m/>
    <m/>
    <m/>
    <m/>
    <m/>
    <m/>
    <m/>
    <m/>
    <m/>
    <m/>
    <m/>
    <m/>
    <m/>
    <m/>
    <m/>
    <m/>
    <m/>
    <m/>
    <m/>
    <m/>
    <m/>
    <m/>
    <m/>
    <m/>
    <m/>
    <m/>
    <m/>
    <m/>
    <m/>
    <m/>
    <m/>
    <m/>
    <m/>
    <m/>
    <m/>
    <m/>
    <m/>
    <m/>
    <m/>
    <m/>
    <m/>
    <m/>
    <m/>
    <m/>
    <m/>
    <m/>
    <m/>
    <m/>
    <m/>
    <m/>
    <m/>
    <m/>
    <m/>
    <m/>
    <m/>
    <m/>
    <m/>
    <m/>
    <m/>
    <m/>
    <m/>
    <m/>
    <m/>
    <m/>
    <m/>
    <m/>
    <m/>
    <m/>
    <m/>
    <m/>
    <m/>
    <m/>
    <m/>
    <m/>
    <m/>
    <n v="1"/>
  </r>
  <r>
    <n v="465402369"/>
    <s v="GOVIND VILAS THORAT"/>
    <m/>
    <m/>
    <m/>
    <m/>
    <m/>
    <m/>
    <n v="1317"/>
    <n v="2634"/>
    <x v="4"/>
    <s v="FLOW"/>
    <x v="0"/>
    <x v="3"/>
    <n v="15624"/>
    <n v="28"/>
    <n v="0"/>
    <n v="2004.53"/>
    <s v="-"/>
    <s v="-"/>
    <s v="-"/>
    <s v="-"/>
    <s v="STABLE"/>
    <s v="-"/>
    <s v="-"/>
    <s v="-"/>
    <m/>
    <m/>
    <m/>
    <m/>
    <m/>
    <m/>
    <s v="AMBEGAON"/>
    <m/>
    <m/>
    <m/>
    <n v="4666.53"/>
    <n v="15624"/>
    <n v="54"/>
    <m/>
    <n v="60"/>
    <s v="-"/>
    <n v="70"/>
    <n v="73"/>
    <n v="75"/>
    <n v="80"/>
    <n v="81"/>
    <s v="-"/>
    <s v="MH14LQ9456"/>
    <s v="CLASSIC SIGNALS 350 MARSH GREY"/>
    <d v="2025-02-03T00:00:00"/>
    <n v="24"/>
    <s v="03.04.26"/>
    <s v="VIJAY NIKAM"/>
    <s v="-"/>
    <m/>
    <m/>
    <m/>
    <m/>
    <m/>
    <m/>
    <m/>
    <m/>
    <m/>
    <m/>
    <m/>
    <m/>
    <m/>
    <m/>
    <m/>
    <m/>
    <m/>
    <m/>
    <m/>
    <m/>
    <m/>
    <m/>
    <m/>
    <m/>
    <n v="1"/>
    <m/>
    <m/>
    <m/>
    <m/>
    <m/>
    <m/>
    <m/>
    <m/>
    <m/>
    <m/>
    <m/>
    <m/>
    <m/>
    <m/>
    <m/>
    <m/>
    <m/>
    <m/>
    <m/>
    <m/>
    <m/>
    <m/>
    <m/>
    <m/>
    <m/>
    <m/>
    <m/>
    <m/>
    <m/>
    <m/>
    <m/>
    <m/>
    <m/>
    <m/>
    <m/>
    <m/>
    <m/>
    <m/>
    <m/>
    <m/>
    <m/>
    <n v="1"/>
    <m/>
    <m/>
    <m/>
    <m/>
    <m/>
    <m/>
    <m/>
    <m/>
    <m/>
    <m/>
    <m/>
    <m/>
    <m/>
    <m/>
    <m/>
    <m/>
    <m/>
    <m/>
    <m/>
    <m/>
    <m/>
    <m/>
    <m/>
    <m/>
    <m/>
    <m/>
    <n v="2"/>
  </r>
  <r>
    <n v="465718124"/>
    <s v="AJAY MOHAN SHINDE"/>
    <s v="ONLINE"/>
    <s v="17.04.26"/>
    <n v="2456"/>
    <m/>
    <m/>
    <m/>
    <n v="2406"/>
    <n v="2388"/>
    <x v="2"/>
    <s v="STABLE"/>
    <x v="1"/>
    <x v="4"/>
    <n v="15595"/>
    <n v="47"/>
    <n v="0"/>
    <n v="2250"/>
    <s v="-"/>
    <s v="-"/>
    <s v="-"/>
    <s v="-"/>
    <s v="STABLE"/>
    <s v="PAID"/>
    <s v="-"/>
    <s v="-"/>
    <m/>
    <m/>
    <m/>
    <m/>
    <m/>
    <m/>
    <s v="DAPODI"/>
    <m/>
    <m/>
    <m/>
    <n v="4685"/>
    <n v="15595"/>
    <n v="26"/>
    <m/>
    <n v="32"/>
    <s v="-"/>
    <n v="42"/>
    <n v="14"/>
    <n v="16"/>
    <n v="21"/>
    <n v="22"/>
    <s v="-"/>
    <s v="MH14LT6945"/>
    <s v="AMPERE MAGNUS EX"/>
    <d v="2025-03-17T00:00:00"/>
    <n v="18"/>
    <s v="03.04.26"/>
    <s v="VIJAY NIKAM"/>
    <s v="-"/>
    <m/>
    <m/>
    <m/>
    <m/>
    <m/>
    <m/>
    <m/>
    <m/>
    <m/>
    <m/>
    <m/>
    <m/>
    <m/>
    <m/>
    <m/>
    <n v="1"/>
    <m/>
    <m/>
    <m/>
    <m/>
    <m/>
    <m/>
    <m/>
    <m/>
    <m/>
    <m/>
    <m/>
    <m/>
    <m/>
    <m/>
    <m/>
    <m/>
    <m/>
    <m/>
    <m/>
    <m/>
    <m/>
    <m/>
    <m/>
    <m/>
    <m/>
    <m/>
    <m/>
    <m/>
    <m/>
    <m/>
    <m/>
    <m/>
    <m/>
    <m/>
    <m/>
    <m/>
    <m/>
    <m/>
    <m/>
    <m/>
    <m/>
    <m/>
    <m/>
    <m/>
    <m/>
    <m/>
    <m/>
    <m/>
    <m/>
    <m/>
    <m/>
    <m/>
    <m/>
    <m/>
    <m/>
    <m/>
    <m/>
    <m/>
    <m/>
    <m/>
    <m/>
    <m/>
    <m/>
    <m/>
    <m/>
    <m/>
    <m/>
    <m/>
    <m/>
    <m/>
    <m/>
    <m/>
    <m/>
    <m/>
    <m/>
    <m/>
    <m/>
    <n v="1"/>
  </r>
  <r>
    <n v="458753553"/>
    <s v="MAHESH MANOHAR BAWKAR"/>
    <m/>
    <m/>
    <m/>
    <m/>
    <m/>
    <s v="BANK STABEL 17"/>
    <n v="3271"/>
    <n v="3217"/>
    <x v="2"/>
    <s v="RB"/>
    <x v="1"/>
    <x v="6"/>
    <n v="15578"/>
    <n v="54"/>
    <n v="0"/>
    <n v="3596"/>
    <s v="-"/>
    <s v="-"/>
    <s v="-"/>
    <s v="-"/>
    <s v="STABLE"/>
    <s v="PAID"/>
    <s v="-"/>
    <s v="-"/>
    <m/>
    <m/>
    <m/>
    <m/>
    <m/>
    <m/>
    <s v="CHAKAN"/>
    <m/>
    <m/>
    <m/>
    <n v="6867"/>
    <n v="15578"/>
    <n v="27"/>
    <m/>
    <n v="33"/>
    <s v="-"/>
    <n v="0"/>
    <n v="0"/>
    <n v="0"/>
    <n v="0"/>
    <n v="0"/>
    <s v="-"/>
    <s v="MH14KX6131"/>
    <s v="BAJAJ CT 110 X ES ALLOY"/>
    <d v="2023-06-28T00:00:00"/>
    <n v="36"/>
    <s v="03.04.26"/>
    <s v="KAILASH ATKARI"/>
    <s v="-"/>
    <m/>
    <m/>
    <m/>
    <m/>
    <m/>
    <m/>
    <m/>
    <m/>
    <m/>
    <n v="1"/>
    <m/>
    <m/>
    <m/>
    <m/>
    <m/>
    <m/>
    <m/>
    <m/>
    <m/>
    <m/>
    <m/>
    <m/>
    <m/>
    <m/>
    <m/>
    <m/>
    <m/>
    <n v="1"/>
    <m/>
    <m/>
    <m/>
    <m/>
    <m/>
    <m/>
    <m/>
    <m/>
    <m/>
    <m/>
    <m/>
    <m/>
    <m/>
    <m/>
    <m/>
    <m/>
    <m/>
    <m/>
    <m/>
    <m/>
    <m/>
    <m/>
    <m/>
    <m/>
    <m/>
    <m/>
    <m/>
    <m/>
    <m/>
    <m/>
    <m/>
    <m/>
    <m/>
    <m/>
    <m/>
    <m/>
    <m/>
    <m/>
    <m/>
    <m/>
    <m/>
    <m/>
    <m/>
    <m/>
    <m/>
    <m/>
    <m/>
    <m/>
    <m/>
    <m/>
    <m/>
    <m/>
    <m/>
    <m/>
    <m/>
    <m/>
    <m/>
    <m/>
    <m/>
    <m/>
    <m/>
    <m/>
    <m/>
    <m/>
    <m/>
    <n v="2"/>
  </r>
  <r>
    <n v="463298684"/>
    <s v="VANDANA VIJAY BENDRE"/>
    <m/>
    <m/>
    <m/>
    <m/>
    <m/>
    <m/>
    <n v="7568"/>
    <n v="15921"/>
    <x v="6"/>
    <s v="FLOW"/>
    <x v="0"/>
    <x v="13"/>
    <n v="15535"/>
    <n v="1384"/>
    <n v="0"/>
    <n v="2250"/>
    <s v="-"/>
    <s v="-"/>
    <s v="-"/>
    <s v="-"/>
    <s v="FLOW"/>
    <s v="-"/>
    <s v="-"/>
    <s v="-"/>
    <m/>
    <m/>
    <m/>
    <m/>
    <m/>
    <m/>
    <s v="SHIRUR"/>
    <m/>
    <m/>
    <m/>
    <n v="19555"/>
    <n v="15535"/>
    <n v="147"/>
    <m/>
    <n v="153"/>
    <s v="-"/>
    <n v="163"/>
    <n v="166"/>
    <n v="168"/>
    <n v="173"/>
    <n v="174"/>
    <s v="-"/>
    <s v="MH12WW8522"/>
    <s v="HONDA UNICORN 160 BSVI"/>
    <d v="2024-06-24T00:00:00"/>
    <n v="18"/>
    <s v="03.04.26"/>
    <s v="KAILASH ATKARI"/>
    <s v="-"/>
    <m/>
    <m/>
    <m/>
    <m/>
    <m/>
    <m/>
    <n v="1"/>
    <m/>
    <m/>
    <m/>
    <m/>
    <m/>
    <m/>
    <m/>
    <m/>
    <m/>
    <m/>
    <m/>
    <m/>
    <m/>
    <m/>
    <m/>
    <m/>
    <m/>
    <m/>
    <m/>
    <m/>
    <m/>
    <m/>
    <m/>
    <m/>
    <m/>
    <m/>
    <m/>
    <m/>
    <m/>
    <m/>
    <m/>
    <m/>
    <m/>
    <m/>
    <m/>
    <m/>
    <m/>
    <m/>
    <m/>
    <m/>
    <m/>
    <m/>
    <m/>
    <m/>
    <m/>
    <m/>
    <m/>
    <m/>
    <m/>
    <m/>
    <m/>
    <m/>
    <m/>
    <m/>
    <m/>
    <m/>
    <m/>
    <m/>
    <m/>
    <m/>
    <m/>
    <m/>
    <m/>
    <m/>
    <m/>
    <m/>
    <m/>
    <m/>
    <m/>
    <m/>
    <m/>
    <m/>
    <m/>
    <m/>
    <m/>
    <m/>
    <m/>
    <m/>
    <m/>
    <m/>
    <m/>
    <m/>
    <m/>
    <m/>
    <m/>
    <m/>
    <n v="1"/>
  </r>
  <r>
    <n v="458849195"/>
    <s v="SHARADA PRAKASH SARDAR"/>
    <m/>
    <m/>
    <m/>
    <m/>
    <m/>
    <s v="BANK STABEL 17"/>
    <n v="3280"/>
    <n v="2900"/>
    <x v="2"/>
    <s v="STABLE"/>
    <x v="1"/>
    <x v="6"/>
    <n v="15438.66"/>
    <n v="73"/>
    <n v="0"/>
    <n v="3150"/>
    <s v="-"/>
    <s v="-"/>
    <s v="-"/>
    <s v="-"/>
    <s v="STABLE"/>
    <s v="PAID"/>
    <s v="-"/>
    <s v="-"/>
    <m/>
    <m/>
    <m/>
    <m/>
    <m/>
    <m/>
    <s v="CHAKAN"/>
    <m/>
    <m/>
    <m/>
    <m/>
    <n v="15438.66"/>
    <n v="27"/>
    <m/>
    <s v="-"/>
    <s v="-"/>
    <n v="12"/>
    <n v="15"/>
    <n v="17"/>
    <n v="22"/>
    <n v="23"/>
    <s v="-"/>
    <s v="MH14KX8560"/>
    <s v="HONDA ACTIVA 6G H SMART"/>
    <d v="2023-07-06T00:00:00"/>
    <n v="36"/>
    <s v="11.04.26"/>
    <s v="KAILASH ATKARI"/>
    <s v="-"/>
    <m/>
    <m/>
    <m/>
    <m/>
    <m/>
    <m/>
    <m/>
    <m/>
    <m/>
    <m/>
    <m/>
    <m/>
    <m/>
    <m/>
    <m/>
    <m/>
    <m/>
    <m/>
    <m/>
    <m/>
    <m/>
    <m/>
    <m/>
    <m/>
    <m/>
    <m/>
    <m/>
    <m/>
    <m/>
    <m/>
    <m/>
    <m/>
    <m/>
    <m/>
    <m/>
    <m/>
    <m/>
    <m/>
    <m/>
    <n v="1"/>
    <m/>
    <m/>
    <m/>
    <m/>
    <m/>
    <m/>
    <m/>
    <m/>
    <m/>
    <m/>
    <m/>
    <m/>
    <m/>
    <m/>
    <m/>
    <m/>
    <m/>
    <m/>
    <m/>
    <m/>
    <m/>
    <m/>
    <m/>
    <m/>
    <m/>
    <m/>
    <m/>
    <m/>
    <m/>
    <m/>
    <m/>
    <m/>
    <m/>
    <m/>
    <m/>
    <m/>
    <m/>
    <m/>
    <m/>
    <m/>
    <m/>
    <m/>
    <m/>
    <m/>
    <m/>
    <m/>
    <m/>
    <m/>
    <m/>
    <m/>
    <m/>
    <m/>
    <m/>
    <n v="1"/>
  </r>
  <r>
    <n v="457900568"/>
    <s v="SAHIL MOHAN SHINDE"/>
    <m/>
    <m/>
    <m/>
    <m/>
    <m/>
    <m/>
    <n v="4053"/>
    <n v="8106"/>
    <x v="4"/>
    <s v="FLOW"/>
    <x v="0"/>
    <x v="15"/>
    <n v="15411"/>
    <n v="140"/>
    <n v="0"/>
    <n v="900"/>
    <s v="-"/>
    <s v="-"/>
    <s v="-"/>
    <s v="-"/>
    <s v="FLOW"/>
    <s v="-"/>
    <s v="-"/>
    <s v="-"/>
    <m/>
    <m/>
    <m/>
    <m/>
    <m/>
    <m/>
    <s v="SANGWAMWADI"/>
    <m/>
    <m/>
    <m/>
    <n v="9146"/>
    <n v="15411"/>
    <n v="55"/>
    <m/>
    <n v="61"/>
    <s v="-"/>
    <n v="71"/>
    <n v="74"/>
    <n v="76"/>
    <n v="81"/>
    <n v="82"/>
    <s v="-"/>
    <s v="MH12VM0333"/>
    <s v="TVS JUPITER 125 DISC"/>
    <d v="2023-04-29T00:00:00"/>
    <n v="36"/>
    <s v="03.04.26"/>
    <s v="VIJAY NIKAM"/>
    <s v="-"/>
    <m/>
    <m/>
    <m/>
    <m/>
    <m/>
    <m/>
    <n v="1"/>
    <m/>
    <m/>
    <m/>
    <m/>
    <m/>
    <m/>
    <m/>
    <m/>
    <m/>
    <m/>
    <m/>
    <m/>
    <m/>
    <m/>
    <m/>
    <m/>
    <m/>
    <m/>
    <m/>
    <m/>
    <m/>
    <m/>
    <m/>
    <m/>
    <m/>
    <m/>
    <m/>
    <m/>
    <m/>
    <m/>
    <m/>
    <m/>
    <m/>
    <m/>
    <m/>
    <m/>
    <m/>
    <m/>
    <m/>
    <m/>
    <m/>
    <m/>
    <m/>
    <m/>
    <m/>
    <m/>
    <m/>
    <m/>
    <m/>
    <m/>
    <m/>
    <m/>
    <m/>
    <m/>
    <m/>
    <m/>
    <m/>
    <m/>
    <m/>
    <m/>
    <m/>
    <m/>
    <m/>
    <m/>
    <m/>
    <m/>
    <m/>
    <m/>
    <m/>
    <m/>
    <m/>
    <m/>
    <m/>
    <m/>
    <m/>
    <m/>
    <m/>
    <m/>
    <m/>
    <m/>
    <m/>
    <m/>
    <m/>
    <m/>
    <m/>
    <m/>
    <n v="1"/>
  </r>
  <r>
    <n v="463281967"/>
    <s v="VARSHA SAGAR SAPKAL"/>
    <m/>
    <m/>
    <m/>
    <m/>
    <m/>
    <m/>
    <n v="7869"/>
    <n v="15729"/>
    <x v="3"/>
    <s v="FLOW"/>
    <x v="0"/>
    <x v="4"/>
    <n v="15397"/>
    <n v="875"/>
    <n v="0"/>
    <n v="1800"/>
    <s v="-"/>
    <s v="-"/>
    <s v="-"/>
    <s v="-"/>
    <s v="STABLE"/>
    <s v="-"/>
    <s v="-"/>
    <s v="-"/>
    <m/>
    <m/>
    <m/>
    <m/>
    <m/>
    <m/>
    <s v="BOPODI"/>
    <m/>
    <m/>
    <m/>
    <n v="18404"/>
    <n v="15397"/>
    <n v="117"/>
    <m/>
    <n v="123"/>
    <s v="-"/>
    <n v="133"/>
    <n v="136"/>
    <n v="138"/>
    <n v="143"/>
    <n v="144"/>
    <s v="-"/>
    <s v="MH12WW9316"/>
    <s v="TVS JUPITER 125 DISC SXC"/>
    <d v="2024-06-23T00:00:00"/>
    <n v="18"/>
    <s v="03.04.26"/>
    <s v="VIJAY NIKAM"/>
    <s v="-"/>
    <m/>
    <m/>
    <m/>
    <m/>
    <m/>
    <m/>
    <m/>
    <m/>
    <m/>
    <m/>
    <m/>
    <m/>
    <m/>
    <m/>
    <m/>
    <n v="1"/>
    <m/>
    <m/>
    <m/>
    <m/>
    <m/>
    <m/>
    <m/>
    <m/>
    <m/>
    <m/>
    <m/>
    <m/>
    <m/>
    <m/>
    <m/>
    <m/>
    <m/>
    <m/>
    <m/>
    <m/>
    <m/>
    <m/>
    <m/>
    <m/>
    <m/>
    <m/>
    <m/>
    <m/>
    <m/>
    <m/>
    <m/>
    <m/>
    <m/>
    <m/>
    <m/>
    <m/>
    <m/>
    <m/>
    <m/>
    <m/>
    <m/>
    <m/>
    <m/>
    <m/>
    <m/>
    <m/>
    <m/>
    <m/>
    <m/>
    <m/>
    <m/>
    <m/>
    <m/>
    <m/>
    <m/>
    <m/>
    <m/>
    <m/>
    <m/>
    <m/>
    <m/>
    <m/>
    <m/>
    <m/>
    <m/>
    <m/>
    <m/>
    <m/>
    <m/>
    <m/>
    <m/>
    <m/>
    <m/>
    <m/>
    <m/>
    <m/>
    <m/>
    <n v="1"/>
  </r>
  <r>
    <n v="127487815"/>
    <s v="PRATHAMESH KISHOR WAIFALKAR"/>
    <s v="ONLINE"/>
    <s v="02.04.26"/>
    <n v="1930"/>
    <m/>
    <m/>
    <s v="BANK RB 07"/>
    <n v="6846"/>
    <n v="15538"/>
    <x v="5"/>
    <s v="RB"/>
    <x v="1"/>
    <x v="1"/>
    <n v="15289.39"/>
    <n v="317"/>
    <n v="0"/>
    <n v="0"/>
    <s v="-"/>
    <s v="-"/>
    <s v="-"/>
    <s v="-"/>
    <s v="RB"/>
    <s v="PAID"/>
    <s v="-"/>
    <s v="-"/>
    <m/>
    <m/>
    <m/>
    <m/>
    <m/>
    <m/>
    <s v="CHINCHWAD"/>
    <m/>
    <m/>
    <m/>
    <n v="15855"/>
    <n v="15289.39"/>
    <n v="85"/>
    <m/>
    <n v="0"/>
    <s v="-"/>
    <e v="#N/A"/>
    <e v="#N/A"/>
    <e v="#N/A"/>
    <e v="#N/A"/>
    <e v="#N/A"/>
    <s v="-"/>
    <s v="MH14JY7543"/>
    <s v="CLASSIC 350 CHROME BRONZE"/>
    <d v="2022-03-03T00:00:00"/>
    <n v="48"/>
    <s v="03.04.26"/>
    <s v="KAILASH ATKARI"/>
    <s v="-"/>
    <m/>
    <m/>
    <m/>
    <n v="2"/>
    <m/>
    <m/>
    <m/>
    <m/>
    <m/>
    <m/>
    <m/>
    <m/>
    <m/>
    <m/>
    <m/>
    <m/>
    <m/>
    <m/>
    <m/>
    <m/>
    <m/>
    <m/>
    <m/>
    <m/>
    <m/>
    <m/>
    <m/>
    <m/>
    <m/>
    <m/>
    <m/>
    <m/>
    <m/>
    <m/>
    <m/>
    <m/>
    <m/>
    <m/>
    <m/>
    <m/>
    <m/>
    <m/>
    <m/>
    <m/>
    <m/>
    <m/>
    <m/>
    <m/>
    <m/>
    <m/>
    <m/>
    <m/>
    <m/>
    <m/>
    <m/>
    <m/>
    <m/>
    <m/>
    <m/>
    <m/>
    <m/>
    <m/>
    <m/>
    <m/>
    <m/>
    <m/>
    <m/>
    <m/>
    <m/>
    <m/>
    <m/>
    <m/>
    <m/>
    <m/>
    <m/>
    <m/>
    <m/>
    <m/>
    <m/>
    <m/>
    <m/>
    <m/>
    <m/>
    <m/>
    <m/>
    <m/>
    <m/>
    <m/>
    <m/>
    <m/>
    <m/>
    <m/>
    <m/>
    <n v="2"/>
  </r>
  <r>
    <n v="141806383"/>
    <s v="DHARMANATH BABAN HAMBIR"/>
    <s v="ONLINE"/>
    <s v="20.04.26"/>
    <n v="4003"/>
    <m/>
    <m/>
    <m/>
    <n v="3865"/>
    <n v="3663"/>
    <x v="2"/>
    <s v="STABLE"/>
    <x v="1"/>
    <x v="11"/>
    <n v="14912.43"/>
    <n v="86"/>
    <n v="0"/>
    <n v="1800"/>
    <s v="-"/>
    <s v="-"/>
    <s v="-"/>
    <s v="-"/>
    <s v="STABLE"/>
    <s v="PAID"/>
    <s v="-"/>
    <s v="-"/>
    <m/>
    <m/>
    <m/>
    <m/>
    <m/>
    <m/>
    <s v="VASULI"/>
    <m/>
    <m/>
    <m/>
    <n v="5549"/>
    <n v="14912.43"/>
    <n v="26"/>
    <m/>
    <n v="32"/>
    <s v="-"/>
    <n v="42"/>
    <n v="14"/>
    <n v="16"/>
    <n v="21"/>
    <n v="22"/>
    <s v="-"/>
    <s v="MH14KV6780"/>
    <s v="BAJAJ CHETAK PREMIUM"/>
    <d v="2023-05-25T00:00:00"/>
    <n v="36"/>
    <s v="03.04.26"/>
    <s v="KAILASH ATKARI"/>
    <s v="-"/>
    <m/>
    <m/>
    <m/>
    <m/>
    <m/>
    <m/>
    <m/>
    <m/>
    <m/>
    <m/>
    <m/>
    <m/>
    <m/>
    <m/>
    <m/>
    <n v="1"/>
    <m/>
    <m/>
    <m/>
    <m/>
    <m/>
    <m/>
    <m/>
    <m/>
    <m/>
    <m/>
    <m/>
    <m/>
    <m/>
    <m/>
    <m/>
    <m/>
    <m/>
    <m/>
    <m/>
    <m/>
    <m/>
    <m/>
    <m/>
    <m/>
    <m/>
    <m/>
    <m/>
    <m/>
    <m/>
    <m/>
    <m/>
    <m/>
    <m/>
    <m/>
    <m/>
    <m/>
    <m/>
    <m/>
    <m/>
    <m/>
    <m/>
    <m/>
    <m/>
    <m/>
    <m/>
    <m/>
    <m/>
    <m/>
    <m/>
    <m/>
    <m/>
    <m/>
    <m/>
    <m/>
    <m/>
    <m/>
    <m/>
    <m/>
    <m/>
    <m/>
    <m/>
    <m/>
    <m/>
    <m/>
    <m/>
    <m/>
    <m/>
    <m/>
    <m/>
    <m/>
    <m/>
    <m/>
    <m/>
    <m/>
    <m/>
    <m/>
    <m/>
    <n v="1"/>
  </r>
  <r>
    <n v="458772498"/>
    <s v="HANUMANT KISAN JADHAV"/>
    <m/>
    <m/>
    <m/>
    <n v="30"/>
    <s v="DPIC PENDING"/>
    <m/>
    <n v="3141"/>
    <n v="3141"/>
    <x v="2"/>
    <s v="FLOW"/>
    <x v="0"/>
    <x v="13"/>
    <n v="14896"/>
    <n v="54"/>
    <n v="0"/>
    <n v="2244.33"/>
    <s v="-"/>
    <s v="-"/>
    <s v="-"/>
    <s v="-"/>
    <s v="STABLE"/>
    <s v="-"/>
    <s v="-"/>
    <s v="-"/>
    <m/>
    <m/>
    <m/>
    <m/>
    <m/>
    <m/>
    <s v="SHIRUR"/>
    <m/>
    <m/>
    <m/>
    <m/>
    <n v="14896"/>
    <n v="27"/>
    <m/>
    <s v="-"/>
    <s v="-"/>
    <n v="43"/>
    <n v="46"/>
    <n v="48"/>
    <n v="53"/>
    <n v="54"/>
    <s v="-"/>
    <s v="MH12VX7991"/>
    <s v="SPLENDOR PLUS DRS CAST FI BLACK"/>
    <d v="2023-06-30T00:00:00"/>
    <n v="36"/>
    <s v="11.04.26"/>
    <s v="KAILASH ATKARI"/>
    <s v="-"/>
    <m/>
    <m/>
    <m/>
    <m/>
    <m/>
    <m/>
    <m/>
    <m/>
    <m/>
    <m/>
    <m/>
    <m/>
    <m/>
    <m/>
    <m/>
    <m/>
    <m/>
    <m/>
    <m/>
    <m/>
    <m/>
    <m/>
    <m/>
    <m/>
    <m/>
    <m/>
    <m/>
    <m/>
    <m/>
    <m/>
    <m/>
    <m/>
    <m/>
    <m/>
    <m/>
    <m/>
    <m/>
    <m/>
    <m/>
    <n v="1"/>
    <m/>
    <m/>
    <m/>
    <m/>
    <m/>
    <m/>
    <m/>
    <m/>
    <m/>
    <m/>
    <m/>
    <m/>
    <m/>
    <m/>
    <m/>
    <m/>
    <m/>
    <m/>
    <m/>
    <m/>
    <m/>
    <m/>
    <m/>
    <m/>
    <m/>
    <m/>
    <m/>
    <m/>
    <m/>
    <m/>
    <m/>
    <m/>
    <m/>
    <m/>
    <m/>
    <m/>
    <m/>
    <m/>
    <m/>
    <m/>
    <m/>
    <m/>
    <m/>
    <m/>
    <m/>
    <m/>
    <m/>
    <m/>
    <m/>
    <m/>
    <m/>
    <m/>
    <m/>
    <n v="1"/>
  </r>
  <r>
    <n v="458211193"/>
    <s v="RAHUL SHIVAJI MACHAVE"/>
    <s v="ONLINE"/>
    <s v="22.04.26"/>
    <n v="3228"/>
    <m/>
    <m/>
    <m/>
    <n v="3228"/>
    <n v="5654"/>
    <x v="4"/>
    <s v="STABLE"/>
    <x v="1"/>
    <x v="4"/>
    <n v="14779"/>
    <n v="278"/>
    <n v="0"/>
    <n v="3600"/>
    <s v="-"/>
    <s v="-"/>
    <s v="-"/>
    <s v="-"/>
    <s v="STABLE"/>
    <s v="PAID"/>
    <s v="-"/>
    <s v="-"/>
    <m/>
    <m/>
    <m/>
    <m/>
    <m/>
    <m/>
    <s v="ALANDI"/>
    <m/>
    <m/>
    <m/>
    <n v="9532"/>
    <n v="14779"/>
    <n v="55"/>
    <m/>
    <n v="61"/>
    <s v="-"/>
    <n v="71"/>
    <n v="74"/>
    <n v="76"/>
    <n v="53"/>
    <n v="54"/>
    <s v="-"/>
    <s v="MH14KV9575"/>
    <s v="SPLENDOR PLUS I3S BS6 FI DRUM SELF"/>
    <d v="2023-05-22T00:00:00"/>
    <n v="36"/>
    <s v="03.04.26"/>
    <s v="VIJAY NIKAM"/>
    <s v="-"/>
    <m/>
    <m/>
    <m/>
    <m/>
    <m/>
    <m/>
    <n v="1"/>
    <m/>
    <m/>
    <m/>
    <m/>
    <m/>
    <m/>
    <m/>
    <m/>
    <m/>
    <m/>
    <m/>
    <m/>
    <m/>
    <m/>
    <m/>
    <m/>
    <m/>
    <m/>
    <m/>
    <m/>
    <m/>
    <m/>
    <m/>
    <m/>
    <m/>
    <m/>
    <m/>
    <m/>
    <m/>
    <m/>
    <m/>
    <m/>
    <m/>
    <m/>
    <m/>
    <n v="1"/>
    <m/>
    <m/>
    <m/>
    <m/>
    <m/>
    <m/>
    <m/>
    <m/>
    <m/>
    <m/>
    <m/>
    <m/>
    <m/>
    <m/>
    <m/>
    <m/>
    <m/>
    <m/>
    <m/>
    <m/>
    <m/>
    <m/>
    <m/>
    <m/>
    <m/>
    <m/>
    <m/>
    <m/>
    <m/>
    <m/>
    <m/>
    <m/>
    <m/>
    <m/>
    <m/>
    <m/>
    <m/>
    <m/>
    <m/>
    <m/>
    <m/>
    <m/>
    <m/>
    <m/>
    <m/>
    <m/>
    <m/>
    <m/>
    <m/>
    <m/>
    <n v="2"/>
  </r>
  <r>
    <n v="140926524"/>
    <s v="PRANAV PRAMOD GURAV"/>
    <s v="ONLINE"/>
    <s v="21.04.26"/>
    <n v="3684"/>
    <m/>
    <m/>
    <m/>
    <n v="3170"/>
    <n v="8896"/>
    <x v="5"/>
    <s v="STABLE"/>
    <x v="1"/>
    <x v="8"/>
    <n v="14688.01"/>
    <n v="345"/>
    <n v="0"/>
    <n v="5400"/>
    <s v="-"/>
    <s v="-"/>
    <s v="-"/>
    <s v="-"/>
    <s v="STABLE"/>
    <s v="PAID"/>
    <s v="-"/>
    <s v="-"/>
    <m/>
    <m/>
    <m/>
    <m/>
    <m/>
    <m/>
    <s v="BHOSARI"/>
    <m/>
    <m/>
    <m/>
    <n v="14641"/>
    <n v="14688.01"/>
    <n v="85"/>
    <m/>
    <n v="91"/>
    <s v="-"/>
    <n v="101"/>
    <n v="104"/>
    <n v="75"/>
    <n v="80"/>
    <n v="81"/>
    <s v="-"/>
    <s v="MH14KV0186"/>
    <s v="SPLENDOR PLUS BS6 I3S DRS CAST FI"/>
    <d v="2023-04-29T00:00:00"/>
    <n v="36"/>
    <s v="03.04.26"/>
    <s v="VIJAY NIKAM"/>
    <s v="-"/>
    <m/>
    <m/>
    <m/>
    <m/>
    <m/>
    <m/>
    <n v="1"/>
    <m/>
    <m/>
    <m/>
    <m/>
    <m/>
    <m/>
    <m/>
    <m/>
    <m/>
    <m/>
    <m/>
    <m/>
    <m/>
    <m/>
    <m/>
    <m/>
    <m/>
    <m/>
    <m/>
    <m/>
    <m/>
    <m/>
    <m/>
    <m/>
    <m/>
    <m/>
    <m/>
    <m/>
    <m/>
    <m/>
    <m/>
    <m/>
    <m/>
    <m/>
    <m/>
    <m/>
    <m/>
    <m/>
    <m/>
    <m/>
    <m/>
    <m/>
    <m/>
    <m/>
    <m/>
    <m/>
    <m/>
    <m/>
    <m/>
    <m/>
    <m/>
    <m/>
    <m/>
    <m/>
    <m/>
    <m/>
    <m/>
    <m/>
    <m/>
    <m/>
    <m/>
    <m/>
    <m/>
    <m/>
    <m/>
    <m/>
    <m/>
    <m/>
    <m/>
    <m/>
    <m/>
    <m/>
    <m/>
    <m/>
    <m/>
    <m/>
    <m/>
    <m/>
    <m/>
    <m/>
    <m/>
    <m/>
    <m/>
    <m/>
    <m/>
    <m/>
    <n v="1"/>
  </r>
  <r>
    <n v="459761729"/>
    <s v="ARCHANA DEVARAM CHINCHWADE"/>
    <m/>
    <m/>
    <m/>
    <m/>
    <m/>
    <m/>
    <n v="2570"/>
    <n v="0"/>
    <x v="0"/>
    <s v="FLOW"/>
    <x v="0"/>
    <x v="10"/>
    <n v="14618.13"/>
    <n v="0"/>
    <n v="0"/>
    <n v="1799"/>
    <s v="-"/>
    <s v="-"/>
    <s v="-"/>
    <s v="-"/>
    <s v="STABLE"/>
    <s v="-"/>
    <s v="-"/>
    <s v="-"/>
    <m/>
    <m/>
    <m/>
    <m/>
    <m/>
    <m/>
    <s v="BORI"/>
    <m/>
    <m/>
    <m/>
    <n v="0"/>
    <n v="14618.13"/>
    <n v="2"/>
    <m/>
    <m/>
    <n v="10"/>
    <e v="#N/A"/>
    <e v="#N/A"/>
    <e v="#N/A"/>
    <e v="#N/A"/>
    <e v="#N/A"/>
    <s v="-"/>
    <s v="MH14KZ9649"/>
    <s v="SPLENDOR PLUS DRS CAST"/>
    <d v="2023-09-14T00:00:00"/>
    <n v="36"/>
    <s v="13.04.26"/>
    <m/>
    <s v="-"/>
    <m/>
    <m/>
    <m/>
    <m/>
    <m/>
    <m/>
    <m/>
    <m/>
    <m/>
    <m/>
    <m/>
    <m/>
    <m/>
    <m/>
    <m/>
    <m/>
    <m/>
    <m/>
    <m/>
    <m/>
    <m/>
    <m/>
    <m/>
    <m/>
    <m/>
    <m/>
    <m/>
    <m/>
    <m/>
    <m/>
    <m/>
    <m/>
    <m/>
    <m/>
    <m/>
    <m/>
    <m/>
    <m/>
    <m/>
    <n v="1"/>
    <m/>
    <m/>
    <m/>
    <m/>
    <m/>
    <m/>
    <m/>
    <m/>
    <m/>
    <m/>
    <m/>
    <m/>
    <m/>
    <m/>
    <m/>
    <m/>
    <m/>
    <m/>
    <m/>
    <m/>
    <m/>
    <m/>
    <m/>
    <m/>
    <m/>
    <m/>
    <m/>
    <m/>
    <m/>
    <m/>
    <m/>
    <m/>
    <m/>
    <m/>
    <m/>
    <m/>
    <m/>
    <m/>
    <m/>
    <m/>
    <m/>
    <m/>
    <m/>
    <m/>
    <m/>
    <m/>
    <m/>
    <m/>
    <m/>
    <m/>
    <m/>
    <m/>
    <m/>
    <n v="1"/>
  </r>
  <r>
    <n v="457860684"/>
    <s v="KIRAN LAXMAN LOHAR"/>
    <s v="ONLINE"/>
    <s v="25.04.26"/>
    <n v="3823"/>
    <m/>
    <m/>
    <m/>
    <n v="3786"/>
    <n v="7454"/>
    <x v="4"/>
    <s v="STABLE"/>
    <x v="1"/>
    <x v="4"/>
    <n v="14540"/>
    <n v="211"/>
    <n v="0"/>
    <n v="5400"/>
    <s v="-"/>
    <s v="-"/>
    <s v="-"/>
    <s v="-"/>
    <s v="STABLE"/>
    <s v="PAID"/>
    <s v="-"/>
    <s v="-"/>
    <m/>
    <m/>
    <m/>
    <m/>
    <m/>
    <m/>
    <s v="MOSHI"/>
    <m/>
    <m/>
    <m/>
    <n v="13065"/>
    <n v="14540"/>
    <n v="55"/>
    <m/>
    <n v="61"/>
    <s v="-"/>
    <n v="71"/>
    <n v="74"/>
    <n v="76"/>
    <n v="53"/>
    <n v="54"/>
    <s v="-"/>
    <s v="MH12VK9272"/>
    <s v="DESTINI 125 XTEC"/>
    <d v="2023-04-26T00:00:00"/>
    <n v="36"/>
    <s v="03.04.26"/>
    <s v="VIJAY NIKAM"/>
    <s v="-"/>
    <m/>
    <m/>
    <m/>
    <m/>
    <m/>
    <m/>
    <n v="1"/>
    <m/>
    <m/>
    <m/>
    <m/>
    <m/>
    <m/>
    <m/>
    <m/>
    <m/>
    <m/>
    <m/>
    <m/>
    <m/>
    <m/>
    <m/>
    <m/>
    <m/>
    <m/>
    <m/>
    <m/>
    <m/>
    <m/>
    <m/>
    <m/>
    <m/>
    <m/>
    <m/>
    <m/>
    <m/>
    <m/>
    <m/>
    <m/>
    <m/>
    <m/>
    <m/>
    <n v="1"/>
    <m/>
    <m/>
    <m/>
    <m/>
    <m/>
    <m/>
    <m/>
    <m/>
    <m/>
    <m/>
    <m/>
    <m/>
    <m/>
    <m/>
    <n v="1"/>
    <m/>
    <m/>
    <m/>
    <m/>
    <m/>
    <m/>
    <m/>
    <m/>
    <m/>
    <m/>
    <m/>
    <m/>
    <m/>
    <m/>
    <m/>
    <m/>
    <m/>
    <m/>
    <m/>
    <m/>
    <m/>
    <m/>
    <m/>
    <m/>
    <m/>
    <m/>
    <m/>
    <m/>
    <m/>
    <m/>
    <m/>
    <m/>
    <m/>
    <m/>
    <m/>
    <n v="3"/>
  </r>
  <r>
    <n v="458187588"/>
    <s v="SAKSHI SWAPNIL PANSARE"/>
    <m/>
    <m/>
    <m/>
    <n v="30"/>
    <m/>
    <m/>
    <n v="4910"/>
    <n v="4910"/>
    <x v="4"/>
    <s v="FLOW"/>
    <x v="0"/>
    <x v="15"/>
    <n v="14332.92"/>
    <n v="150"/>
    <n v="0"/>
    <n v="4050"/>
    <s v="-"/>
    <s v="-"/>
    <s v="-"/>
    <s v="-"/>
    <s v="STABLE"/>
    <s v="-"/>
    <s v="-"/>
    <s v="-"/>
    <m/>
    <m/>
    <m/>
    <m/>
    <m/>
    <m/>
    <s v="MODEL COLONY"/>
    <m/>
    <m/>
    <m/>
    <m/>
    <n v="14332.92"/>
    <n v="55"/>
    <m/>
    <s v="-"/>
    <s v="-"/>
    <n v="71"/>
    <n v="74"/>
    <n v="76"/>
    <n v="81"/>
    <n v="82"/>
    <s v="-"/>
    <s v="MH12VN2080"/>
    <s v="PIAGGIO VESPA SXL 125 CBS"/>
    <d v="2023-05-20T00:00:00"/>
    <n v="36"/>
    <s v="11.04.26"/>
    <s v="VIJAY NIKAM"/>
    <s v="-"/>
    <m/>
    <m/>
    <m/>
    <m/>
    <m/>
    <m/>
    <m/>
    <m/>
    <m/>
    <m/>
    <m/>
    <m/>
    <m/>
    <m/>
    <m/>
    <m/>
    <m/>
    <m/>
    <m/>
    <m/>
    <m/>
    <m/>
    <m/>
    <m/>
    <m/>
    <m/>
    <m/>
    <m/>
    <m/>
    <m/>
    <m/>
    <m/>
    <m/>
    <m/>
    <m/>
    <m/>
    <m/>
    <m/>
    <m/>
    <n v="1"/>
    <m/>
    <m/>
    <n v="1"/>
    <m/>
    <m/>
    <m/>
    <m/>
    <m/>
    <m/>
    <m/>
    <m/>
    <m/>
    <m/>
    <m/>
    <m/>
    <m/>
    <m/>
    <m/>
    <m/>
    <m/>
    <m/>
    <m/>
    <m/>
    <m/>
    <m/>
    <m/>
    <m/>
    <m/>
    <m/>
    <m/>
    <m/>
    <m/>
    <m/>
    <m/>
    <m/>
    <m/>
    <m/>
    <m/>
    <m/>
    <m/>
    <m/>
    <m/>
    <m/>
    <m/>
    <m/>
    <m/>
    <m/>
    <m/>
    <m/>
    <m/>
    <m/>
    <m/>
    <m/>
    <n v="2"/>
  </r>
  <r>
    <n v="460946914"/>
    <s v="GANESH NANDU DANGAT"/>
    <s v="ONLINE"/>
    <s v="16.04.26"/>
    <n v="3800"/>
    <m/>
    <m/>
    <m/>
    <n v="3694"/>
    <n v="3640"/>
    <x v="2"/>
    <s v="STABLE"/>
    <x v="1"/>
    <x v="14"/>
    <n v="14296"/>
    <n v="58"/>
    <n v="0"/>
    <n v="5400"/>
    <s v="-"/>
    <s v="-"/>
    <s v="-"/>
    <s v="-"/>
    <s v="STABLE"/>
    <s v="PAID"/>
    <s v="-"/>
    <s v="-"/>
    <m/>
    <m/>
    <m/>
    <m/>
    <m/>
    <m/>
    <s v="DEHU ROAD"/>
    <m/>
    <m/>
    <m/>
    <m/>
    <n v="14296"/>
    <n v="27"/>
    <m/>
    <s v="-"/>
    <s v="-"/>
    <n v="12"/>
    <n v="15"/>
    <n v="17"/>
    <n v="22"/>
    <n v="23"/>
    <s v="-"/>
    <s v="MH14LF5257"/>
    <s v="BAJAJ CHETAK PREMIUM"/>
    <d v="2023-11-30T00:00:00"/>
    <n v="30"/>
    <s v="11.04.26"/>
    <s v="VIJAY NIKAM"/>
    <s v="-"/>
    <m/>
    <m/>
    <m/>
    <m/>
    <m/>
    <m/>
    <m/>
    <m/>
    <m/>
    <m/>
    <m/>
    <m/>
    <m/>
    <m/>
    <m/>
    <m/>
    <m/>
    <m/>
    <m/>
    <m/>
    <m/>
    <m/>
    <m/>
    <m/>
    <m/>
    <m/>
    <m/>
    <m/>
    <m/>
    <m/>
    <m/>
    <m/>
    <m/>
    <m/>
    <m/>
    <m/>
    <m/>
    <m/>
    <m/>
    <m/>
    <m/>
    <m/>
    <m/>
    <m/>
    <m/>
    <n v="1"/>
    <m/>
    <m/>
    <m/>
    <m/>
    <m/>
    <m/>
    <m/>
    <m/>
    <m/>
    <m/>
    <m/>
    <m/>
    <m/>
    <m/>
    <m/>
    <m/>
    <m/>
    <m/>
    <m/>
    <m/>
    <m/>
    <m/>
    <m/>
    <m/>
    <m/>
    <m/>
    <m/>
    <m/>
    <m/>
    <m/>
    <m/>
    <m/>
    <m/>
    <m/>
    <m/>
    <m/>
    <m/>
    <m/>
    <m/>
    <m/>
    <m/>
    <m/>
    <m/>
    <m/>
    <m/>
    <m/>
    <m/>
    <n v="1"/>
  </r>
  <r>
    <n v="458631471"/>
    <s v="SWAPNIL SHASHIKANT DALVI"/>
    <m/>
    <m/>
    <m/>
    <m/>
    <m/>
    <s v="BANK STABLE 28"/>
    <n v="3704"/>
    <n v="3704"/>
    <x v="2"/>
    <s v="RB"/>
    <x v="1"/>
    <x v="2"/>
    <n v="14225.44"/>
    <n v="0"/>
    <n v="0"/>
    <n v="1475"/>
    <s v="-"/>
    <s v="-"/>
    <s v="-"/>
    <s v="-"/>
    <s v="STABLE"/>
    <s v="PAID"/>
    <s v="-"/>
    <s v="-"/>
    <m/>
    <m/>
    <m/>
    <m/>
    <m/>
    <m/>
    <s v="WADGAON BK"/>
    <m/>
    <m/>
    <m/>
    <m/>
    <n v="14225.44"/>
    <n v="27"/>
    <m/>
    <s v="-"/>
    <s v="-"/>
    <e v="#N/A"/>
    <e v="#N/A"/>
    <e v="#N/A"/>
    <e v="#N/A"/>
    <e v="#N/A"/>
    <s v="-"/>
    <s v="MH12VP3061"/>
    <s v="ACCESS SPL ED DISC CBS BT BSVI"/>
    <d v="2023-06-20T00:00:00"/>
    <n v="36"/>
    <s v="11.04.26"/>
    <s v="VIJAY NIKAM"/>
    <s v="-"/>
    <m/>
    <m/>
    <m/>
    <m/>
    <m/>
    <m/>
    <m/>
    <m/>
    <m/>
    <m/>
    <m/>
    <m/>
    <m/>
    <m/>
    <m/>
    <m/>
    <m/>
    <m/>
    <m/>
    <m/>
    <m/>
    <m/>
    <m/>
    <m/>
    <m/>
    <m/>
    <m/>
    <m/>
    <m/>
    <m/>
    <m/>
    <m/>
    <m/>
    <m/>
    <m/>
    <m/>
    <m/>
    <m/>
    <m/>
    <m/>
    <m/>
    <m/>
    <n v="1"/>
    <m/>
    <m/>
    <m/>
    <m/>
    <m/>
    <m/>
    <m/>
    <m/>
    <m/>
    <m/>
    <m/>
    <m/>
    <m/>
    <m/>
    <m/>
    <m/>
    <m/>
    <m/>
    <m/>
    <m/>
    <m/>
    <m/>
    <m/>
    <m/>
    <m/>
    <m/>
    <m/>
    <m/>
    <m/>
    <m/>
    <m/>
    <m/>
    <m/>
    <m/>
    <m/>
    <m/>
    <m/>
    <m/>
    <m/>
    <m/>
    <m/>
    <m/>
    <m/>
    <m/>
    <m/>
    <m/>
    <m/>
    <m/>
    <m/>
    <m/>
    <n v="1"/>
  </r>
  <r>
    <n v="457308586"/>
    <s v="ANILKUMAR DHANDEV YADHAV"/>
    <m/>
    <m/>
    <m/>
    <m/>
    <m/>
    <m/>
    <n v="7229"/>
    <n v="7229"/>
    <x v="2"/>
    <s v="FLOW"/>
    <x v="0"/>
    <x v="1"/>
    <n v="14201"/>
    <n v="58"/>
    <n v="0"/>
    <n v="3556"/>
    <s v="-"/>
    <s v="-"/>
    <s v="-"/>
    <s v="-"/>
    <s v="FLOW"/>
    <s v="-"/>
    <s v="-"/>
    <s v="-"/>
    <m/>
    <m/>
    <m/>
    <m/>
    <m/>
    <m/>
    <s v="PIMPARI"/>
    <m/>
    <m/>
    <m/>
    <m/>
    <n v="14201"/>
    <n v="27"/>
    <m/>
    <s v="-"/>
    <s v="-"/>
    <n v="43"/>
    <n v="46"/>
    <n v="48"/>
    <n v="53"/>
    <n v="54"/>
    <s v="-"/>
    <s v="MH14KT1313"/>
    <s v="CLASSIC 350 CHROME RED"/>
    <d v="2023-03-21T00:00:00"/>
    <n v="36"/>
    <s v="11.04.26"/>
    <s v="KAILASH ATKARI"/>
    <s v="-"/>
    <m/>
    <m/>
    <m/>
    <m/>
    <m/>
    <m/>
    <m/>
    <m/>
    <m/>
    <m/>
    <m/>
    <m/>
    <m/>
    <m/>
    <m/>
    <m/>
    <m/>
    <m/>
    <m/>
    <m/>
    <m/>
    <m/>
    <m/>
    <m/>
    <m/>
    <m/>
    <m/>
    <m/>
    <m/>
    <m/>
    <m/>
    <m/>
    <m/>
    <m/>
    <m/>
    <m/>
    <n v="1"/>
    <m/>
    <m/>
    <m/>
    <m/>
    <m/>
    <m/>
    <m/>
    <m/>
    <m/>
    <m/>
    <m/>
    <m/>
    <m/>
    <m/>
    <m/>
    <m/>
    <m/>
    <m/>
    <m/>
    <m/>
    <m/>
    <m/>
    <m/>
    <m/>
    <m/>
    <m/>
    <m/>
    <m/>
    <m/>
    <m/>
    <m/>
    <m/>
    <m/>
    <m/>
    <m/>
    <m/>
    <m/>
    <m/>
    <m/>
    <m/>
    <m/>
    <m/>
    <m/>
    <m/>
    <m/>
    <m/>
    <m/>
    <m/>
    <m/>
    <m/>
    <m/>
    <m/>
    <m/>
    <m/>
    <m/>
    <m/>
    <n v="1"/>
  </r>
  <r>
    <n v="458318141"/>
    <s v="SANDIP BABAN CHOGULE"/>
    <m/>
    <m/>
    <m/>
    <m/>
    <m/>
    <m/>
    <n v="3729"/>
    <n v="3373"/>
    <x v="2"/>
    <s v="FLOW"/>
    <x v="0"/>
    <x v="13"/>
    <n v="14138"/>
    <n v="86"/>
    <n v="0"/>
    <n v="4039"/>
    <s v="-"/>
    <s v="-"/>
    <s v="-"/>
    <s v="-"/>
    <s v="STABLE"/>
    <s v="-"/>
    <s v="-"/>
    <s v="-"/>
    <m/>
    <m/>
    <m/>
    <m/>
    <m/>
    <m/>
    <s v="NHAVRA"/>
    <m/>
    <m/>
    <m/>
    <n v="7498"/>
    <n v="14138"/>
    <n v="27"/>
    <m/>
    <n v="33"/>
    <s v="-"/>
    <n v="43"/>
    <n v="46"/>
    <n v="48"/>
    <n v="53"/>
    <n v="54"/>
    <s v="-"/>
    <s v="MH12VN2985"/>
    <s v="TVS RAIDER DISC"/>
    <d v="2023-05-29T00:00:00"/>
    <n v="36"/>
    <s v="03.04.26"/>
    <s v="KAILASH ATKARI"/>
    <s v="-"/>
    <m/>
    <m/>
    <m/>
    <m/>
    <m/>
    <m/>
    <m/>
    <m/>
    <m/>
    <m/>
    <m/>
    <m/>
    <m/>
    <m/>
    <m/>
    <n v="1"/>
    <m/>
    <m/>
    <m/>
    <m/>
    <m/>
    <m/>
    <m/>
    <m/>
    <m/>
    <m/>
    <m/>
    <m/>
    <m/>
    <m/>
    <m/>
    <m/>
    <m/>
    <m/>
    <m/>
    <m/>
    <m/>
    <m/>
    <m/>
    <m/>
    <m/>
    <m/>
    <m/>
    <m/>
    <m/>
    <m/>
    <m/>
    <m/>
    <m/>
    <m/>
    <m/>
    <m/>
    <m/>
    <m/>
    <m/>
    <m/>
    <m/>
    <m/>
    <m/>
    <m/>
    <m/>
    <m/>
    <m/>
    <m/>
    <m/>
    <m/>
    <m/>
    <m/>
    <m/>
    <m/>
    <m/>
    <m/>
    <m/>
    <m/>
    <m/>
    <m/>
    <m/>
    <m/>
    <m/>
    <m/>
    <m/>
    <m/>
    <m/>
    <m/>
    <m/>
    <m/>
    <m/>
    <n v="1"/>
    <m/>
    <m/>
    <m/>
    <m/>
    <m/>
    <n v="2"/>
  </r>
  <r>
    <n v="142456496"/>
    <s v="DIPAK DILIP THOKAL"/>
    <m/>
    <m/>
    <m/>
    <m/>
    <m/>
    <m/>
    <n v="3125"/>
    <n v="5040"/>
    <x v="4"/>
    <s v="FLOW"/>
    <x v="0"/>
    <x v="16"/>
    <n v="13966.14"/>
    <n v="178"/>
    <n v="0"/>
    <n v="0"/>
    <s v="-"/>
    <s v="-"/>
    <s v="-"/>
    <s v="-"/>
    <s v="STABLE"/>
    <s v="-"/>
    <s v="-"/>
    <s v="-"/>
    <m/>
    <m/>
    <m/>
    <m/>
    <m/>
    <m/>
    <s v="PIMPARI"/>
    <m/>
    <m/>
    <m/>
    <n v="5218"/>
    <n v="13966.14"/>
    <n v="54"/>
    <m/>
    <n v="60"/>
    <s v="-"/>
    <n v="70"/>
    <n v="73"/>
    <n v="75"/>
    <n v="80"/>
    <n v="81"/>
    <s v="-"/>
    <s v="MH14KX2154"/>
    <s v="HONDA ACTIVA 6G DLX BS VI"/>
    <d v="2023-06-15T00:00:00"/>
    <n v="36"/>
    <s v="03.04.26"/>
    <s v="KAILASH ATKARI"/>
    <s v="-"/>
    <m/>
    <m/>
    <m/>
    <m/>
    <m/>
    <m/>
    <n v="1"/>
    <m/>
    <m/>
    <n v="1"/>
    <m/>
    <m/>
    <m/>
    <m/>
    <m/>
    <m/>
    <m/>
    <m/>
    <m/>
    <m/>
    <m/>
    <n v="2"/>
    <m/>
    <m/>
    <m/>
    <m/>
    <m/>
    <m/>
    <m/>
    <m/>
    <n v="1"/>
    <m/>
    <m/>
    <m/>
    <m/>
    <m/>
    <n v="1"/>
    <m/>
    <m/>
    <m/>
    <m/>
    <m/>
    <m/>
    <m/>
    <m/>
    <n v="1"/>
    <m/>
    <m/>
    <m/>
    <m/>
    <m/>
    <m/>
    <m/>
    <m/>
    <m/>
    <m/>
    <m/>
    <m/>
    <m/>
    <m/>
    <n v="2"/>
    <m/>
    <m/>
    <m/>
    <m/>
    <m/>
    <m/>
    <m/>
    <m/>
    <m/>
    <m/>
    <m/>
    <m/>
    <m/>
    <m/>
    <m/>
    <m/>
    <m/>
    <n v="1"/>
    <m/>
    <m/>
    <m/>
    <m/>
    <m/>
    <m/>
    <m/>
    <m/>
    <m/>
    <m/>
    <m/>
    <m/>
    <m/>
    <m/>
    <n v="10"/>
  </r>
  <r>
    <n v="458212981"/>
    <s v="VENKATESH JAGANNATH KARTAL"/>
    <s v="ONLINE"/>
    <s v="30.04.26"/>
    <n v="3796"/>
    <n v="30"/>
    <m/>
    <m/>
    <n v="3666"/>
    <n v="3506"/>
    <x v="2"/>
    <s v="STABLE"/>
    <x v="1"/>
    <x v="15"/>
    <n v="13919"/>
    <n v="96"/>
    <n v="0"/>
    <n v="5286"/>
    <s v="-"/>
    <s v="-"/>
    <s v="-"/>
    <s v="-"/>
    <s v="FLOW"/>
    <s v="PAID"/>
    <s v="-"/>
    <s v="-"/>
    <m/>
    <m/>
    <m/>
    <m/>
    <m/>
    <m/>
    <s v="BHAVANI PETH"/>
    <m/>
    <m/>
    <m/>
    <n v="8888"/>
    <n v="13919"/>
    <n v="27"/>
    <m/>
    <n v="33"/>
    <s v="-"/>
    <n v="43"/>
    <n v="46"/>
    <n v="48"/>
    <n v="53"/>
    <n v="54"/>
    <s v="-"/>
    <s v="MH12VM8075"/>
    <s v="HONDA ACTIVA 6G H SMART"/>
    <d v="2023-05-22T00:00:00"/>
    <n v="36"/>
    <s v="03.04.26"/>
    <s v="VIJAY NIKAM"/>
    <s v="-"/>
    <m/>
    <m/>
    <m/>
    <m/>
    <m/>
    <m/>
    <m/>
    <m/>
    <m/>
    <n v="1"/>
    <m/>
    <m/>
    <m/>
    <m/>
    <m/>
    <m/>
    <m/>
    <m/>
    <m/>
    <m/>
    <m/>
    <m/>
    <m/>
    <m/>
    <m/>
    <m/>
    <m/>
    <m/>
    <m/>
    <m/>
    <m/>
    <m/>
    <m/>
    <m/>
    <m/>
    <m/>
    <m/>
    <m/>
    <m/>
    <m/>
    <m/>
    <m/>
    <m/>
    <m/>
    <m/>
    <m/>
    <m/>
    <m/>
    <m/>
    <m/>
    <m/>
    <m/>
    <m/>
    <m/>
    <m/>
    <m/>
    <m/>
    <m/>
    <m/>
    <m/>
    <m/>
    <m/>
    <m/>
    <m/>
    <m/>
    <m/>
    <m/>
    <m/>
    <m/>
    <m/>
    <m/>
    <m/>
    <m/>
    <m/>
    <m/>
    <m/>
    <m/>
    <m/>
    <m/>
    <m/>
    <m/>
    <m/>
    <m/>
    <m/>
    <n v="1"/>
    <m/>
    <m/>
    <m/>
    <m/>
    <m/>
    <m/>
    <m/>
    <m/>
    <n v="2"/>
  </r>
  <r>
    <n v="139827641"/>
    <s v="RAVINDRA DILIP BHALERAO"/>
    <m/>
    <m/>
    <m/>
    <m/>
    <s v="DPIC PENDING"/>
    <m/>
    <n v="3621"/>
    <n v="10838"/>
    <x v="5"/>
    <s v="FLOW"/>
    <x v="0"/>
    <x v="1"/>
    <n v="13800.78"/>
    <n v="431"/>
    <n v="0"/>
    <n v="5850"/>
    <s v="-"/>
    <s v="-"/>
    <s v="-"/>
    <s v="-"/>
    <s v="FLOW"/>
    <s v="-"/>
    <s v="-"/>
    <s v="-"/>
    <m/>
    <m/>
    <m/>
    <m/>
    <m/>
    <m/>
    <s v="CHIKHALI"/>
    <m/>
    <m/>
    <m/>
    <n v="17119"/>
    <n v="13800.78"/>
    <n v="85"/>
    <m/>
    <n v="91"/>
    <s v="-"/>
    <n v="101"/>
    <n v="104"/>
    <n v="106"/>
    <n v="111"/>
    <n v="112"/>
    <s v="-"/>
    <s v="MH14KT6814"/>
    <s v="TVS RAIDER DISC"/>
    <d v="2023-03-28T00:00:00"/>
    <n v="36"/>
    <s v="03.04.26"/>
    <s v="KAILASH ATKARI"/>
    <s v="-"/>
    <m/>
    <m/>
    <m/>
    <n v="2"/>
    <m/>
    <m/>
    <m/>
    <m/>
    <m/>
    <m/>
    <m/>
    <m/>
    <m/>
    <m/>
    <m/>
    <m/>
    <m/>
    <m/>
    <m/>
    <m/>
    <m/>
    <m/>
    <m/>
    <m/>
    <m/>
    <m/>
    <m/>
    <m/>
    <m/>
    <m/>
    <m/>
    <m/>
    <m/>
    <m/>
    <m/>
    <m/>
    <m/>
    <m/>
    <m/>
    <m/>
    <m/>
    <m/>
    <m/>
    <m/>
    <m/>
    <m/>
    <m/>
    <m/>
    <m/>
    <m/>
    <m/>
    <m/>
    <m/>
    <m/>
    <m/>
    <m/>
    <m/>
    <m/>
    <m/>
    <m/>
    <m/>
    <m/>
    <m/>
    <m/>
    <m/>
    <m/>
    <m/>
    <m/>
    <m/>
    <m/>
    <m/>
    <m/>
    <m/>
    <m/>
    <m/>
    <m/>
    <m/>
    <m/>
    <m/>
    <m/>
    <m/>
    <m/>
    <m/>
    <m/>
    <m/>
    <m/>
    <m/>
    <m/>
    <m/>
    <m/>
    <m/>
    <m/>
    <m/>
    <n v="2"/>
  </r>
  <r>
    <n v="464807112"/>
    <s v="SOMNATH UDAYBHAN CHAND"/>
    <m/>
    <m/>
    <m/>
    <m/>
    <m/>
    <m/>
    <n v="1283"/>
    <n v="3753"/>
    <x v="5"/>
    <s v="FLOW"/>
    <x v="0"/>
    <x v="16"/>
    <n v="13602"/>
    <n v="103"/>
    <n v="0"/>
    <n v="2700"/>
    <s v="-"/>
    <s v="-"/>
    <s v="-"/>
    <s v="-"/>
    <s v="FLOW"/>
    <s v="-"/>
    <s v="-"/>
    <s v="-"/>
    <m/>
    <m/>
    <m/>
    <m/>
    <m/>
    <m/>
    <s v="RAHATNI"/>
    <m/>
    <m/>
    <m/>
    <m/>
    <n v="13602"/>
    <n v="85"/>
    <m/>
    <s v="-"/>
    <s v="-"/>
    <n v="101"/>
    <n v="104"/>
    <n v="106"/>
    <n v="111"/>
    <n v="112"/>
    <s v="-"/>
    <s v="MH14KX0361"/>
    <s v="SPLENDOR PLUS I3S BS6 FI DRUM SELF"/>
    <d v="2024-11-29T00:00:00"/>
    <n v="24"/>
    <s v="11.04.26"/>
    <s v="KAILASH ATKARI"/>
    <s v="-"/>
    <m/>
    <m/>
    <m/>
    <m/>
    <m/>
    <m/>
    <m/>
    <m/>
    <m/>
    <m/>
    <m/>
    <m/>
    <m/>
    <m/>
    <m/>
    <m/>
    <m/>
    <m/>
    <m/>
    <m/>
    <m/>
    <m/>
    <m/>
    <m/>
    <m/>
    <m/>
    <m/>
    <m/>
    <m/>
    <m/>
    <m/>
    <m/>
    <m/>
    <m/>
    <m/>
    <m/>
    <m/>
    <m/>
    <m/>
    <n v="2"/>
    <m/>
    <m/>
    <m/>
    <m/>
    <m/>
    <m/>
    <m/>
    <m/>
    <m/>
    <m/>
    <m/>
    <m/>
    <m/>
    <m/>
    <m/>
    <m/>
    <m/>
    <n v="1"/>
    <m/>
    <m/>
    <m/>
    <m/>
    <m/>
    <m/>
    <m/>
    <m/>
    <m/>
    <m/>
    <m/>
    <m/>
    <m/>
    <m/>
    <m/>
    <m/>
    <m/>
    <m/>
    <m/>
    <m/>
    <m/>
    <m/>
    <m/>
    <m/>
    <m/>
    <m/>
    <m/>
    <m/>
    <m/>
    <m/>
    <m/>
    <m/>
    <m/>
    <m/>
    <m/>
    <n v="3"/>
  </r>
  <r>
    <n v="137992355"/>
    <s v="BHIMA DADABHAU RENGADE"/>
    <m/>
    <m/>
    <m/>
    <m/>
    <m/>
    <m/>
    <n v="3594"/>
    <n v="13958"/>
    <x v="6"/>
    <s v="FLOW"/>
    <x v="0"/>
    <x v="10"/>
    <n v="13574.36"/>
    <n v="1016"/>
    <n v="0"/>
    <n v="0"/>
    <s v="-"/>
    <s v="-"/>
    <s v="-"/>
    <s v="-"/>
    <s v="FLOW"/>
    <s v="-"/>
    <s v="-"/>
    <s v="-"/>
    <m/>
    <m/>
    <m/>
    <m/>
    <m/>
    <m/>
    <s v="JUNNAR"/>
    <m/>
    <m/>
    <m/>
    <n v="14974"/>
    <n v="13574.36"/>
    <n v="146"/>
    <m/>
    <n v="152"/>
    <s v="-"/>
    <n v="162"/>
    <n v="165"/>
    <n v="167"/>
    <n v="172"/>
    <n v="173"/>
    <s v="-"/>
    <s v="MH14KP2793"/>
    <s v="OKINAWA PRAISE PRO"/>
    <d v="2023-01-23T00:00:00"/>
    <n v="36"/>
    <s v="03.04.26"/>
    <s v="KAILASH ATKARI"/>
    <s v="-"/>
    <m/>
    <m/>
    <m/>
    <m/>
    <m/>
    <m/>
    <m/>
    <m/>
    <m/>
    <m/>
    <m/>
    <m/>
    <m/>
    <m/>
    <m/>
    <n v="1"/>
    <m/>
    <m/>
    <m/>
    <m/>
    <m/>
    <m/>
    <m/>
    <m/>
    <m/>
    <m/>
    <m/>
    <m/>
    <m/>
    <m/>
    <m/>
    <m/>
    <m/>
    <m/>
    <m/>
    <m/>
    <m/>
    <m/>
    <m/>
    <m/>
    <m/>
    <m/>
    <m/>
    <m/>
    <m/>
    <m/>
    <m/>
    <m/>
    <m/>
    <m/>
    <m/>
    <m/>
    <m/>
    <m/>
    <m/>
    <m/>
    <m/>
    <m/>
    <m/>
    <m/>
    <m/>
    <m/>
    <m/>
    <m/>
    <m/>
    <m/>
    <m/>
    <m/>
    <m/>
    <m/>
    <m/>
    <m/>
    <m/>
    <m/>
    <m/>
    <m/>
    <m/>
    <m/>
    <m/>
    <m/>
    <m/>
    <m/>
    <m/>
    <m/>
    <m/>
    <m/>
    <m/>
    <m/>
    <m/>
    <m/>
    <m/>
    <m/>
    <m/>
    <n v="1"/>
  </r>
  <r>
    <n v="457133918"/>
    <s v="SHILA ARJUN MANDLIK"/>
    <m/>
    <m/>
    <m/>
    <m/>
    <m/>
    <m/>
    <n v="6692"/>
    <n v="13384"/>
    <x v="4"/>
    <s v="FLOW"/>
    <x v="0"/>
    <x v="7"/>
    <n v="13105.56"/>
    <n v="186"/>
    <n v="0"/>
    <n v="900"/>
    <s v="-"/>
    <s v="-"/>
    <s v="-"/>
    <s v="-"/>
    <s v="FLOW"/>
    <s v="-"/>
    <s v="-"/>
    <s v="-"/>
    <m/>
    <m/>
    <m/>
    <m/>
    <m/>
    <m/>
    <s v="PASHAN"/>
    <m/>
    <m/>
    <m/>
    <n v="14470"/>
    <n v="13105.56"/>
    <n v="55"/>
    <m/>
    <n v="61"/>
    <s v="-"/>
    <n v="71"/>
    <n v="74"/>
    <n v="76"/>
    <n v="81"/>
    <n v="82"/>
    <s v="-"/>
    <s v="MH12VJ7846"/>
    <s v="RE BULLET 350 EFI BLACK"/>
    <d v="2023-03-08T00:00:00"/>
    <n v="36"/>
    <s v="03.04.26"/>
    <s v="KAILASH ATKARI"/>
    <s v="-"/>
    <m/>
    <m/>
    <m/>
    <m/>
    <m/>
    <m/>
    <m/>
    <m/>
    <m/>
    <m/>
    <m/>
    <m/>
    <m/>
    <m/>
    <m/>
    <m/>
    <m/>
    <m/>
    <n v="1"/>
    <m/>
    <m/>
    <m/>
    <m/>
    <m/>
    <m/>
    <m/>
    <m/>
    <m/>
    <m/>
    <m/>
    <m/>
    <m/>
    <m/>
    <m/>
    <m/>
    <m/>
    <m/>
    <m/>
    <m/>
    <n v="1"/>
    <m/>
    <m/>
    <m/>
    <m/>
    <m/>
    <m/>
    <m/>
    <m/>
    <n v="1"/>
    <m/>
    <m/>
    <m/>
    <m/>
    <m/>
    <m/>
    <m/>
    <m/>
    <m/>
    <m/>
    <m/>
    <m/>
    <m/>
    <m/>
    <m/>
    <m/>
    <m/>
    <m/>
    <m/>
    <m/>
    <m/>
    <m/>
    <m/>
    <m/>
    <m/>
    <m/>
    <m/>
    <m/>
    <m/>
    <m/>
    <m/>
    <m/>
    <m/>
    <m/>
    <m/>
    <m/>
    <m/>
    <m/>
    <m/>
    <m/>
    <m/>
    <m/>
    <m/>
    <m/>
    <n v="3"/>
  </r>
  <r>
    <n v="461501692"/>
    <s v="OM SUDHAKAR BHARASKAR"/>
    <m/>
    <m/>
    <m/>
    <m/>
    <m/>
    <m/>
    <n v="4527"/>
    <n v="13581"/>
    <x v="1"/>
    <s v="FLOW"/>
    <x v="0"/>
    <x v="9"/>
    <n v="13086.15"/>
    <n v="1817"/>
    <n v="0"/>
    <n v="4500"/>
    <s v="-"/>
    <s v="-"/>
    <s v="-"/>
    <s v="-"/>
    <s v="FLOW"/>
    <s v="-"/>
    <s v="-"/>
    <s v="-"/>
    <m/>
    <m/>
    <m/>
    <m/>
    <m/>
    <m/>
    <s v="KHARADI"/>
    <m/>
    <m/>
    <m/>
    <n v="19898"/>
    <n v="13086.15"/>
    <n v="178"/>
    <m/>
    <n v="184"/>
    <s v="-"/>
    <n v="194"/>
    <n v="197"/>
    <n v="199"/>
    <n v="204"/>
    <n v="205"/>
    <s v="-"/>
    <s v="MH12WL0296"/>
    <s v="HONDA ACTIVA 6G DLX BS VI"/>
    <d v="2024-01-15T00:00:00"/>
    <n v="24"/>
    <s v="03.04.26"/>
    <s v="VIJAY NIKAM"/>
    <s v="-"/>
    <m/>
    <m/>
    <m/>
    <m/>
    <m/>
    <m/>
    <m/>
    <m/>
    <m/>
    <m/>
    <m/>
    <m/>
    <m/>
    <m/>
    <m/>
    <n v="1"/>
    <m/>
    <m/>
    <m/>
    <m/>
    <m/>
    <m/>
    <m/>
    <m/>
    <m/>
    <m/>
    <m/>
    <m/>
    <m/>
    <m/>
    <m/>
    <m/>
    <m/>
    <m/>
    <m/>
    <m/>
    <m/>
    <m/>
    <m/>
    <m/>
    <m/>
    <m/>
    <m/>
    <m/>
    <m/>
    <m/>
    <m/>
    <m/>
    <m/>
    <m/>
    <m/>
    <m/>
    <m/>
    <m/>
    <m/>
    <m/>
    <m/>
    <m/>
    <m/>
    <m/>
    <m/>
    <m/>
    <m/>
    <m/>
    <m/>
    <m/>
    <m/>
    <m/>
    <m/>
    <m/>
    <m/>
    <m/>
    <m/>
    <m/>
    <m/>
    <m/>
    <m/>
    <m/>
    <m/>
    <m/>
    <m/>
    <m/>
    <m/>
    <m/>
    <m/>
    <m/>
    <m/>
    <m/>
    <m/>
    <m/>
    <m/>
    <m/>
    <m/>
    <n v="1"/>
  </r>
  <r>
    <n v="137710815"/>
    <s v="AJIT BALASAHEB HARGUDE"/>
    <s v="COLLECT"/>
    <s v="29.04.26"/>
    <n v="10000"/>
    <m/>
    <m/>
    <m/>
    <n v="6132"/>
    <n v="13069"/>
    <x v="6"/>
    <s v="RB"/>
    <x v="1"/>
    <x v="17"/>
    <n v="12813.32"/>
    <n v="903"/>
    <n v="0"/>
    <n v="4950"/>
    <s v="-"/>
    <s v="-"/>
    <s v="-"/>
    <s v="-"/>
    <s v="FLOW"/>
    <s v="PAID"/>
    <s v="-"/>
    <s v="-"/>
    <m/>
    <m/>
    <m/>
    <m/>
    <m/>
    <m/>
    <s v="KESNAND"/>
    <m/>
    <m/>
    <m/>
    <n v="18922"/>
    <n v="12813.32"/>
    <n v="146"/>
    <m/>
    <n v="152"/>
    <s v="-"/>
    <n v="162"/>
    <n v="165"/>
    <n v="167"/>
    <n v="172"/>
    <n v="173"/>
    <s v="-"/>
    <s v="MH12UZ9278"/>
    <s v="YAMAHA R15 V4"/>
    <d v="2023-01-18T00:00:00"/>
    <n v="36"/>
    <s v="03.04.26"/>
    <s v="VIJAY NIKAM"/>
    <s v="-"/>
    <m/>
    <m/>
    <m/>
    <m/>
    <m/>
    <m/>
    <m/>
    <m/>
    <m/>
    <n v="1"/>
    <m/>
    <m/>
    <m/>
    <m/>
    <m/>
    <m/>
    <m/>
    <m/>
    <m/>
    <m/>
    <m/>
    <m/>
    <m/>
    <m/>
    <m/>
    <m/>
    <m/>
    <m/>
    <m/>
    <m/>
    <m/>
    <m/>
    <m/>
    <m/>
    <m/>
    <m/>
    <m/>
    <m/>
    <m/>
    <m/>
    <m/>
    <m/>
    <m/>
    <m/>
    <m/>
    <m/>
    <m/>
    <m/>
    <m/>
    <m/>
    <m/>
    <m/>
    <m/>
    <m/>
    <m/>
    <m/>
    <m/>
    <m/>
    <m/>
    <m/>
    <m/>
    <m/>
    <m/>
    <m/>
    <m/>
    <m/>
    <m/>
    <m/>
    <m/>
    <m/>
    <m/>
    <m/>
    <m/>
    <m/>
    <m/>
    <m/>
    <m/>
    <m/>
    <m/>
    <m/>
    <m/>
    <m/>
    <m/>
    <m/>
    <n v="2"/>
    <m/>
    <m/>
    <m/>
    <m/>
    <m/>
    <m/>
    <m/>
    <m/>
    <n v="3"/>
  </r>
  <r>
    <n v="140583201"/>
    <s v="POOJA AKSHAY MHETRE"/>
    <s v="ONLINE"/>
    <s v="04.03.26"/>
    <n v="3700"/>
    <m/>
    <m/>
    <m/>
    <n v="3495"/>
    <n v="9618"/>
    <x v="5"/>
    <s v="STABLE"/>
    <x v="1"/>
    <x v="16"/>
    <n v="12810.25"/>
    <n v="245"/>
    <n v="0"/>
    <n v="5850"/>
    <s v="-"/>
    <s v="-"/>
    <s v="-"/>
    <s v="-"/>
    <s v="STABLE"/>
    <s v="PAID"/>
    <s v="-"/>
    <s v="-"/>
    <m/>
    <m/>
    <m/>
    <m/>
    <m/>
    <m/>
    <s v="PIMPARI"/>
    <m/>
    <m/>
    <m/>
    <n v="15713"/>
    <n v="12810.25"/>
    <n v="85"/>
    <m/>
    <n v="60"/>
    <s v="-"/>
    <n v="70"/>
    <n v="73"/>
    <n v="75"/>
    <n v="80"/>
    <n v="81"/>
    <s v="-"/>
    <s v="MH14KT6733"/>
    <s v="ACCESS SPL ED DISC CBS BT BSVI"/>
    <d v="2023-04-11T00:00:00"/>
    <n v="36"/>
    <s v="03.04.26"/>
    <s v="KAILASH ATKARI"/>
    <s v="-"/>
    <n v="1"/>
    <m/>
    <m/>
    <n v="1"/>
    <m/>
    <m/>
    <m/>
    <m/>
    <m/>
    <n v="2"/>
    <m/>
    <m/>
    <m/>
    <m/>
    <m/>
    <n v="1"/>
    <m/>
    <m/>
    <m/>
    <m/>
    <m/>
    <m/>
    <m/>
    <m/>
    <m/>
    <m/>
    <m/>
    <m/>
    <m/>
    <m/>
    <m/>
    <m/>
    <m/>
    <m/>
    <m/>
    <m/>
    <m/>
    <m/>
    <m/>
    <m/>
    <m/>
    <m/>
    <m/>
    <m/>
    <m/>
    <m/>
    <m/>
    <m/>
    <n v="1"/>
    <m/>
    <m/>
    <m/>
    <m/>
    <m/>
    <m/>
    <m/>
    <m/>
    <m/>
    <m/>
    <m/>
    <m/>
    <m/>
    <m/>
    <m/>
    <m/>
    <m/>
    <m/>
    <m/>
    <m/>
    <m/>
    <m/>
    <m/>
    <m/>
    <m/>
    <m/>
    <m/>
    <m/>
    <m/>
    <m/>
    <m/>
    <m/>
    <m/>
    <m/>
    <m/>
    <m/>
    <m/>
    <m/>
    <m/>
    <m/>
    <m/>
    <m/>
    <m/>
    <m/>
    <n v="6"/>
  </r>
  <r>
    <n v="464362304"/>
    <s v="SANTOSHKUMAR DEVRAJ BHARATI"/>
    <s v="ONLINE"/>
    <s v="15.04.26"/>
    <n v="19775"/>
    <m/>
    <m/>
    <m/>
    <n v="1684"/>
    <n v="1513"/>
    <x v="2"/>
    <s v="RB"/>
    <x v="1"/>
    <x v="16"/>
    <n v="12357"/>
    <n v="45"/>
    <n v="0"/>
    <n v="5850"/>
    <s v="-"/>
    <s v="-"/>
    <s v="-"/>
    <s v="-"/>
    <s v="RB"/>
    <s v="PAID"/>
    <s v="-"/>
    <s v="-"/>
    <m/>
    <m/>
    <m/>
    <m/>
    <m/>
    <m/>
    <s v="KALEWADI"/>
    <m/>
    <m/>
    <m/>
    <m/>
    <n v="12357"/>
    <n v="26"/>
    <m/>
    <s v="-"/>
    <s v="-"/>
    <e v="#N/A"/>
    <e v="#N/A"/>
    <e v="#N/A"/>
    <e v="#N/A"/>
    <e v="#N/A"/>
    <s v="-"/>
    <s v="MH14KP6173"/>
    <s v="SPLENDOR PLUS DRS CAST FI BLACK"/>
    <d v="2024-10-18T00:00:00"/>
    <n v="24"/>
    <s v="11.04.26"/>
    <s v="KAILASH ATKARI"/>
    <s v="-"/>
    <m/>
    <m/>
    <m/>
    <m/>
    <m/>
    <m/>
    <m/>
    <m/>
    <m/>
    <m/>
    <m/>
    <m/>
    <m/>
    <m/>
    <m/>
    <m/>
    <m/>
    <m/>
    <m/>
    <m/>
    <m/>
    <m/>
    <m/>
    <m/>
    <m/>
    <m/>
    <m/>
    <m/>
    <m/>
    <m/>
    <m/>
    <m/>
    <m/>
    <m/>
    <m/>
    <m/>
    <m/>
    <m/>
    <m/>
    <n v="1"/>
    <m/>
    <m/>
    <m/>
    <m/>
    <m/>
    <n v="2"/>
    <m/>
    <m/>
    <m/>
    <m/>
    <m/>
    <m/>
    <m/>
    <m/>
    <m/>
    <m/>
    <m/>
    <m/>
    <m/>
    <m/>
    <m/>
    <m/>
    <m/>
    <m/>
    <m/>
    <m/>
    <m/>
    <m/>
    <m/>
    <m/>
    <m/>
    <m/>
    <m/>
    <m/>
    <m/>
    <m/>
    <m/>
    <m/>
    <m/>
    <m/>
    <m/>
    <m/>
    <m/>
    <m/>
    <m/>
    <m/>
    <m/>
    <m/>
    <m/>
    <m/>
    <m/>
    <m/>
    <m/>
    <n v="3"/>
  </r>
  <r>
    <n v="457235804"/>
    <s v="AASHA SAKHARAM PATOLE"/>
    <m/>
    <m/>
    <m/>
    <n v="30"/>
    <m/>
    <m/>
    <n v="6427"/>
    <n v="12384"/>
    <x v="4"/>
    <s v="FLOW"/>
    <x v="0"/>
    <x v="5"/>
    <n v="12297.03"/>
    <n v="324"/>
    <n v="0"/>
    <n v="5400"/>
    <s v="-"/>
    <s v="-"/>
    <s v="-"/>
    <s v="-"/>
    <s v="STABLE"/>
    <s v="-"/>
    <s v="-"/>
    <s v="-"/>
    <m/>
    <m/>
    <m/>
    <m/>
    <m/>
    <m/>
    <s v="BHOR"/>
    <m/>
    <m/>
    <m/>
    <n v="18108"/>
    <n v="12297.03"/>
    <n v="55"/>
    <m/>
    <n v="61"/>
    <s v="-"/>
    <n v="71"/>
    <n v="74"/>
    <n v="76"/>
    <n v="81"/>
    <n v="82"/>
    <s v="-"/>
    <s v="MH12VH6521"/>
    <s v="RE BULLET X 350 ES EFI JET BLACK"/>
    <d v="2023-03-15T00:00:00"/>
    <n v="36"/>
    <s v="03.04.26"/>
    <s v="VIJAY NIKAM"/>
    <s v="-"/>
    <m/>
    <m/>
    <m/>
    <m/>
    <m/>
    <m/>
    <m/>
    <m/>
    <m/>
    <n v="1"/>
    <m/>
    <m/>
    <m/>
    <m/>
    <m/>
    <m/>
    <m/>
    <m/>
    <m/>
    <m/>
    <m/>
    <m/>
    <m/>
    <m/>
    <m/>
    <m/>
    <m/>
    <m/>
    <m/>
    <m/>
    <m/>
    <m/>
    <m/>
    <m/>
    <m/>
    <m/>
    <m/>
    <m/>
    <m/>
    <m/>
    <m/>
    <m/>
    <m/>
    <m/>
    <m/>
    <m/>
    <m/>
    <m/>
    <m/>
    <m/>
    <m/>
    <m/>
    <m/>
    <m/>
    <m/>
    <m/>
    <m/>
    <m/>
    <m/>
    <m/>
    <m/>
    <m/>
    <m/>
    <m/>
    <m/>
    <m/>
    <m/>
    <m/>
    <m/>
    <m/>
    <m/>
    <m/>
    <m/>
    <m/>
    <m/>
    <m/>
    <m/>
    <m/>
    <m/>
    <m/>
    <m/>
    <m/>
    <m/>
    <m/>
    <m/>
    <m/>
    <m/>
    <n v="1"/>
    <m/>
    <m/>
    <m/>
    <m/>
    <m/>
    <n v="2"/>
  </r>
  <r>
    <n v="458385778"/>
    <s v="PRADNYA TUSHAR BHOSALE"/>
    <s v="COLLECT"/>
    <s v="30.04.26"/>
    <n v="3400"/>
    <m/>
    <m/>
    <m/>
    <n v="3199"/>
    <n v="3187"/>
    <x v="2"/>
    <s v="STABLE"/>
    <x v="1"/>
    <x v="12"/>
    <n v="12242"/>
    <n v="96"/>
    <n v="0"/>
    <n v="0"/>
    <s v="-"/>
    <s v="-"/>
    <s v="-"/>
    <s v="-"/>
    <s v="STABLE"/>
    <s v="PAID"/>
    <s v="-"/>
    <s v="-"/>
    <m/>
    <m/>
    <m/>
    <m/>
    <m/>
    <m/>
    <s v="MAAN"/>
    <m/>
    <m/>
    <m/>
    <n v="3283"/>
    <n v="12242"/>
    <n v="27"/>
    <m/>
    <n v="33"/>
    <s v="-"/>
    <n v="43"/>
    <n v="46"/>
    <n v="48"/>
    <n v="53"/>
    <n v="54"/>
    <s v="-"/>
    <s v="MH14KV9244"/>
    <s v="SPLENDOR PLUS DRS CAST FI BLACK"/>
    <d v="2023-06-03T00:00:00"/>
    <n v="36"/>
    <s v="03.04.26"/>
    <s v="KAILASH ATKARI"/>
    <s v="-"/>
    <m/>
    <m/>
    <m/>
    <m/>
    <m/>
    <m/>
    <n v="1"/>
    <m/>
    <m/>
    <m/>
    <m/>
    <m/>
    <m/>
    <m/>
    <m/>
    <m/>
    <m/>
    <m/>
    <m/>
    <m/>
    <m/>
    <m/>
    <m/>
    <m/>
    <m/>
    <m/>
    <m/>
    <m/>
    <m/>
    <m/>
    <m/>
    <m/>
    <m/>
    <m/>
    <m/>
    <m/>
    <m/>
    <m/>
    <m/>
    <m/>
    <m/>
    <m/>
    <m/>
    <m/>
    <m/>
    <m/>
    <m/>
    <m/>
    <m/>
    <m/>
    <m/>
    <m/>
    <m/>
    <m/>
    <m/>
    <m/>
    <m/>
    <m/>
    <m/>
    <m/>
    <m/>
    <m/>
    <m/>
    <m/>
    <m/>
    <m/>
    <m/>
    <m/>
    <m/>
    <m/>
    <m/>
    <m/>
    <m/>
    <m/>
    <m/>
    <m/>
    <m/>
    <m/>
    <m/>
    <m/>
    <m/>
    <m/>
    <m/>
    <m/>
    <m/>
    <m/>
    <m/>
    <n v="2"/>
    <m/>
    <m/>
    <m/>
    <m/>
    <m/>
    <n v="3"/>
  </r>
  <r>
    <n v="466376723"/>
    <s v="SHRIKANT SANTU JAISWARA"/>
    <s v="ONLINE"/>
    <s v="20.04.26"/>
    <n v="13582"/>
    <m/>
    <m/>
    <s v="BANK STABLE 04"/>
    <n v="2160"/>
    <n v="4320"/>
    <x v="5"/>
    <s v="RB"/>
    <x v="1"/>
    <x v="11"/>
    <n v="12116"/>
    <n v="209"/>
    <n v="0"/>
    <n v="2250"/>
    <s v="-"/>
    <s v="-"/>
    <s v="-"/>
    <s v="-"/>
    <s v="RB"/>
    <s v="PAID"/>
    <s v="-"/>
    <s v="-"/>
    <m/>
    <m/>
    <m/>
    <m/>
    <m/>
    <m/>
    <s v="NIGHOJE"/>
    <m/>
    <m/>
    <m/>
    <n v="6779"/>
    <n v="12116"/>
    <n v="85"/>
    <m/>
    <n v="60"/>
    <s v="-"/>
    <n v="70"/>
    <n v="73"/>
    <e v="#N/A"/>
    <e v="#N/A"/>
    <e v="#N/A"/>
    <s v="-"/>
    <s v="MH14LH6397"/>
    <s v="HONDA SHINE DRUM BSVI"/>
    <d v="2025-06-22T00:00:00"/>
    <n v="12"/>
    <s v="03.04.26"/>
    <s v="KAILASH ATKARI"/>
    <s v="-"/>
    <m/>
    <m/>
    <m/>
    <m/>
    <m/>
    <m/>
    <m/>
    <m/>
    <m/>
    <m/>
    <m/>
    <m/>
    <m/>
    <m/>
    <m/>
    <m/>
    <m/>
    <m/>
    <m/>
    <m/>
    <m/>
    <m/>
    <m/>
    <m/>
    <m/>
    <m/>
    <m/>
    <m/>
    <m/>
    <m/>
    <m/>
    <m/>
    <m/>
    <m/>
    <m/>
    <m/>
    <m/>
    <m/>
    <m/>
    <m/>
    <m/>
    <m/>
    <m/>
    <m/>
    <m/>
    <m/>
    <m/>
    <m/>
    <m/>
    <m/>
    <m/>
    <m/>
    <m/>
    <m/>
    <m/>
    <m/>
    <m/>
    <m/>
    <m/>
    <m/>
    <m/>
    <m/>
    <m/>
    <m/>
    <m/>
    <m/>
    <m/>
    <m/>
    <m/>
    <m/>
    <m/>
    <m/>
    <m/>
    <m/>
    <m/>
    <m/>
    <m/>
    <m/>
    <m/>
    <m/>
    <m/>
    <m/>
    <m/>
    <m/>
    <m/>
    <m/>
    <m/>
    <m/>
    <m/>
    <m/>
    <m/>
    <m/>
    <m/>
    <n v="0"/>
  </r>
  <r>
    <n v="458564938"/>
    <s v="SOMNATH UDAYBHAN CHAND"/>
    <m/>
    <m/>
    <m/>
    <m/>
    <m/>
    <m/>
    <n v="2133"/>
    <n v="6360"/>
    <x v="5"/>
    <s v="FLOW"/>
    <x v="0"/>
    <x v="16"/>
    <n v="12035.56"/>
    <n v="161"/>
    <n v="0"/>
    <n v="2250"/>
    <s v="-"/>
    <s v="-"/>
    <s v="-"/>
    <s v="-"/>
    <s v="FLOW"/>
    <s v="-"/>
    <s v="-"/>
    <s v="-"/>
    <m/>
    <m/>
    <m/>
    <m/>
    <m/>
    <m/>
    <s v="RAHATNI"/>
    <m/>
    <m/>
    <m/>
    <m/>
    <n v="12035.56"/>
    <n v="86"/>
    <m/>
    <s v="-"/>
    <s v="-"/>
    <n v="102"/>
    <n v="105"/>
    <n v="107"/>
    <n v="112"/>
    <n v="113"/>
    <s v="-"/>
    <s v="MH14KX0361"/>
    <s v="SPLENDOR PLUS I3S BS6 FI DRUM SELF"/>
    <d v="2023-06-15T00:00:00"/>
    <n v="36"/>
    <s v="11.04.26"/>
    <s v="KAILASH ATKARI"/>
    <s v="-"/>
    <m/>
    <m/>
    <m/>
    <m/>
    <m/>
    <m/>
    <m/>
    <m/>
    <m/>
    <m/>
    <m/>
    <m/>
    <m/>
    <m/>
    <m/>
    <m/>
    <m/>
    <m/>
    <m/>
    <m/>
    <m/>
    <m/>
    <m/>
    <m/>
    <m/>
    <m/>
    <m/>
    <m/>
    <m/>
    <m/>
    <m/>
    <m/>
    <m/>
    <m/>
    <m/>
    <m/>
    <m/>
    <m/>
    <m/>
    <n v="1"/>
    <m/>
    <m/>
    <m/>
    <m/>
    <m/>
    <m/>
    <m/>
    <m/>
    <m/>
    <m/>
    <m/>
    <m/>
    <m/>
    <m/>
    <m/>
    <m/>
    <m/>
    <m/>
    <m/>
    <m/>
    <m/>
    <m/>
    <m/>
    <m/>
    <m/>
    <m/>
    <m/>
    <m/>
    <m/>
    <m/>
    <m/>
    <m/>
    <m/>
    <m/>
    <m/>
    <m/>
    <m/>
    <m/>
    <m/>
    <m/>
    <m/>
    <m/>
    <m/>
    <m/>
    <m/>
    <m/>
    <m/>
    <m/>
    <m/>
    <m/>
    <m/>
    <m/>
    <m/>
    <n v="1"/>
  </r>
  <r>
    <n v="462670629"/>
    <s v="KRUSHNA VIKRAM BINDE"/>
    <s v="ONLINE"/>
    <s v="11.04.26"/>
    <n v="4126"/>
    <m/>
    <m/>
    <m/>
    <n v="4029"/>
    <n v="4029"/>
    <x v="2"/>
    <s v="STABLE"/>
    <x v="1"/>
    <x v="4"/>
    <n v="11675"/>
    <n v="94"/>
    <n v="0"/>
    <n v="4950"/>
    <s v="-"/>
    <s v="-"/>
    <s v="-"/>
    <s v="-"/>
    <s v="STABLE"/>
    <s v="PAID"/>
    <s v="-"/>
    <s v="-"/>
    <m/>
    <m/>
    <m/>
    <m/>
    <m/>
    <m/>
    <s v="MOSHI"/>
    <m/>
    <m/>
    <m/>
    <m/>
    <n v="11675"/>
    <n v="27"/>
    <m/>
    <s v="-"/>
    <s v="-"/>
    <n v="12"/>
    <n v="15"/>
    <n v="17"/>
    <n v="22"/>
    <n v="23"/>
    <s v="-"/>
    <s v="MH14LN1775"/>
    <s v="SPLENDOR PLUS BS6 I3S DRS CAST FI"/>
    <d v="2024-04-23T00:00:00"/>
    <n v="24"/>
    <s v="11.04.26"/>
    <s v="VIJAY NIKAM"/>
    <s v="-"/>
    <m/>
    <m/>
    <m/>
    <m/>
    <m/>
    <m/>
    <m/>
    <m/>
    <m/>
    <m/>
    <m/>
    <m/>
    <m/>
    <m/>
    <m/>
    <m/>
    <m/>
    <m/>
    <m/>
    <m/>
    <m/>
    <m/>
    <m/>
    <m/>
    <m/>
    <m/>
    <m/>
    <m/>
    <m/>
    <m/>
    <m/>
    <m/>
    <m/>
    <m/>
    <m/>
    <m/>
    <n v="1"/>
    <m/>
    <m/>
    <m/>
    <m/>
    <m/>
    <m/>
    <m/>
    <m/>
    <m/>
    <m/>
    <m/>
    <m/>
    <m/>
    <m/>
    <m/>
    <m/>
    <m/>
    <m/>
    <m/>
    <m/>
    <m/>
    <m/>
    <m/>
    <m/>
    <m/>
    <m/>
    <m/>
    <m/>
    <m/>
    <m/>
    <m/>
    <m/>
    <m/>
    <m/>
    <m/>
    <m/>
    <m/>
    <m/>
    <m/>
    <m/>
    <m/>
    <m/>
    <m/>
    <m/>
    <m/>
    <m/>
    <m/>
    <m/>
    <m/>
    <m/>
    <m/>
    <m/>
    <m/>
    <m/>
    <m/>
    <m/>
    <n v="1"/>
  </r>
  <r>
    <n v="467233620"/>
    <s v="RAJEEV TANAJI JADHAV"/>
    <m/>
    <m/>
    <m/>
    <m/>
    <m/>
    <m/>
    <n v="1415"/>
    <n v="1415"/>
    <x v="2"/>
    <s v="FLOW"/>
    <x v="0"/>
    <x v="12"/>
    <n v="11571"/>
    <n v="0"/>
    <n v="0"/>
    <n v="450"/>
    <s v="-"/>
    <s v="-"/>
    <s v="-"/>
    <s v="-"/>
    <s v="FLOW"/>
    <s v="-"/>
    <s v="-"/>
    <s v="-"/>
    <m/>
    <m/>
    <m/>
    <m/>
    <m/>
    <m/>
    <s v="HINJEWADI"/>
    <m/>
    <m/>
    <m/>
    <m/>
    <n v="11571"/>
    <n v="26"/>
    <m/>
    <s v="-"/>
    <s v="-"/>
    <n v="42"/>
    <n v="45"/>
    <n v="47"/>
    <n v="52"/>
    <n v="53"/>
    <s v="-"/>
    <s v="MH14LR7828"/>
    <s v="HONDA ACTIVA 125 DRUM ALLOY BSVI"/>
    <d v="2025-11-04T00:00:00"/>
    <n v="12"/>
    <s v="11.04.26"/>
    <s v="KAILASH ATKARI"/>
    <s v="-"/>
    <m/>
    <m/>
    <m/>
    <m/>
    <m/>
    <m/>
    <m/>
    <m/>
    <m/>
    <m/>
    <m/>
    <m/>
    <m/>
    <m/>
    <m/>
    <m/>
    <m/>
    <m/>
    <m/>
    <m/>
    <m/>
    <m/>
    <m/>
    <m/>
    <m/>
    <m/>
    <m/>
    <m/>
    <m/>
    <m/>
    <m/>
    <m/>
    <m/>
    <m/>
    <m/>
    <m/>
    <m/>
    <m/>
    <m/>
    <n v="1"/>
    <m/>
    <m/>
    <m/>
    <m/>
    <m/>
    <m/>
    <m/>
    <m/>
    <m/>
    <m/>
    <m/>
    <m/>
    <m/>
    <m/>
    <m/>
    <m/>
    <m/>
    <m/>
    <m/>
    <m/>
    <m/>
    <m/>
    <m/>
    <m/>
    <m/>
    <m/>
    <m/>
    <m/>
    <m/>
    <m/>
    <m/>
    <m/>
    <m/>
    <m/>
    <m/>
    <m/>
    <m/>
    <m/>
    <m/>
    <m/>
    <m/>
    <m/>
    <m/>
    <m/>
    <m/>
    <m/>
    <m/>
    <m/>
    <m/>
    <m/>
    <m/>
    <m/>
    <m/>
    <n v="1"/>
  </r>
  <r>
    <n v="460504076"/>
    <s v="IMRAN RAFIK SHAIKH"/>
    <s v="ONLINE"/>
    <s v="21.04.26"/>
    <n v="5003"/>
    <m/>
    <m/>
    <m/>
    <n v="3991"/>
    <n v="3762"/>
    <x v="2"/>
    <s v="STABLE"/>
    <x v="1"/>
    <x v="16"/>
    <n v="11565.14"/>
    <n v="84"/>
    <n v="0"/>
    <n v="5356"/>
    <s v="-"/>
    <s v="-"/>
    <s v="-"/>
    <s v="-"/>
    <s v="STABLE"/>
    <s v="PAID"/>
    <s v="-"/>
    <s v="-"/>
    <m/>
    <m/>
    <m/>
    <m/>
    <m/>
    <m/>
    <s v="KALEWADI"/>
    <m/>
    <m/>
    <m/>
    <n v="9202"/>
    <n v="11565.14"/>
    <n v="27"/>
    <m/>
    <n v="33"/>
    <s v="-"/>
    <n v="43"/>
    <n v="46"/>
    <n v="17"/>
    <n v="22"/>
    <n v="23"/>
    <s v="-"/>
    <s v="MH14LD6195"/>
    <s v="SUZUKI BURGMAN STREET"/>
    <d v="2023-11-06T00:00:00"/>
    <n v="30"/>
    <s v="03.04.26"/>
    <s v="KAILASH ATKARI"/>
    <s v="-"/>
    <m/>
    <m/>
    <m/>
    <m/>
    <m/>
    <m/>
    <n v="1"/>
    <m/>
    <m/>
    <m/>
    <m/>
    <m/>
    <m/>
    <m/>
    <m/>
    <m/>
    <m/>
    <m/>
    <m/>
    <m/>
    <m/>
    <m/>
    <m/>
    <m/>
    <m/>
    <m/>
    <m/>
    <m/>
    <m/>
    <m/>
    <m/>
    <m/>
    <m/>
    <m/>
    <m/>
    <m/>
    <m/>
    <m/>
    <m/>
    <m/>
    <m/>
    <m/>
    <m/>
    <m/>
    <m/>
    <n v="1"/>
    <m/>
    <m/>
    <m/>
    <m/>
    <m/>
    <m/>
    <m/>
    <m/>
    <m/>
    <m/>
    <m/>
    <n v="1"/>
    <m/>
    <m/>
    <n v="3"/>
    <m/>
    <m/>
    <m/>
    <m/>
    <m/>
    <m/>
    <m/>
    <m/>
    <m/>
    <m/>
    <m/>
    <m/>
    <m/>
    <m/>
    <m/>
    <m/>
    <m/>
    <m/>
    <m/>
    <m/>
    <m/>
    <m/>
    <m/>
    <m/>
    <m/>
    <m/>
    <m/>
    <m/>
    <m/>
    <m/>
    <m/>
    <m/>
    <n v="6"/>
  </r>
  <r>
    <n v="140151869"/>
    <s v="SHUBHRA BHUSHAN WAGH"/>
    <m/>
    <m/>
    <m/>
    <m/>
    <m/>
    <m/>
    <n v="2969"/>
    <n v="8907"/>
    <x v="5"/>
    <s v="FLOW"/>
    <x v="0"/>
    <x v="16"/>
    <n v="11450.34"/>
    <n v="147"/>
    <n v="0"/>
    <n v="1420.88"/>
    <s v="-"/>
    <s v="-"/>
    <s v="-"/>
    <s v="-"/>
    <s v="FLOW"/>
    <s v="-"/>
    <s v="-"/>
    <s v="-"/>
    <m/>
    <m/>
    <m/>
    <m/>
    <m/>
    <m/>
    <s v="NEW SANGAVI"/>
    <m/>
    <m/>
    <m/>
    <n v="10474.879999999999"/>
    <n v="11450.34"/>
    <n v="85"/>
    <m/>
    <n v="91"/>
    <s v="-"/>
    <n v="101"/>
    <n v="104"/>
    <n v="106"/>
    <n v="111"/>
    <n v="112"/>
    <s v="-"/>
    <s v="MH14KT0529"/>
    <s v="SPLENDOR PLUS DRS CAST FI BLACK"/>
    <d v="2023-03-23T00:00:00"/>
    <n v="36"/>
    <s v="03.04.26"/>
    <s v="KAILASH ATKARI"/>
    <s v="-"/>
    <n v="1"/>
    <m/>
    <m/>
    <n v="1"/>
    <m/>
    <m/>
    <m/>
    <m/>
    <m/>
    <m/>
    <m/>
    <m/>
    <m/>
    <m/>
    <m/>
    <n v="1"/>
    <m/>
    <m/>
    <m/>
    <m/>
    <m/>
    <m/>
    <m/>
    <m/>
    <m/>
    <m/>
    <m/>
    <m/>
    <m/>
    <m/>
    <m/>
    <m/>
    <m/>
    <m/>
    <m/>
    <m/>
    <m/>
    <m/>
    <m/>
    <m/>
    <m/>
    <m/>
    <m/>
    <m/>
    <m/>
    <m/>
    <m/>
    <m/>
    <m/>
    <m/>
    <m/>
    <m/>
    <m/>
    <m/>
    <m/>
    <m/>
    <m/>
    <m/>
    <m/>
    <m/>
    <m/>
    <m/>
    <m/>
    <m/>
    <m/>
    <m/>
    <m/>
    <m/>
    <m/>
    <m/>
    <m/>
    <m/>
    <m/>
    <m/>
    <m/>
    <m/>
    <m/>
    <m/>
    <m/>
    <m/>
    <m/>
    <m/>
    <m/>
    <m/>
    <m/>
    <m/>
    <m/>
    <m/>
    <m/>
    <m/>
    <m/>
    <m/>
    <m/>
    <n v="3"/>
  </r>
  <r>
    <n v="465830042"/>
    <s v="RAHUL MADUKAR BADEWAD"/>
    <m/>
    <m/>
    <m/>
    <m/>
    <m/>
    <m/>
    <n v="1754"/>
    <n v="10524"/>
    <x v="1"/>
    <s v="FLOW"/>
    <x v="0"/>
    <x v="7"/>
    <n v="11373"/>
    <n v="518"/>
    <n v="0"/>
    <n v="3150"/>
    <s v="-"/>
    <s v="-"/>
    <s v="-"/>
    <s v="-"/>
    <s v="FLOW"/>
    <s v="-"/>
    <s v="-"/>
    <s v="-"/>
    <m/>
    <m/>
    <m/>
    <m/>
    <m/>
    <m/>
    <s v="BANNER"/>
    <m/>
    <m/>
    <m/>
    <n v="14192"/>
    <n v="11373"/>
    <n v="177"/>
    <m/>
    <n v="183"/>
    <s v="-"/>
    <n v="193"/>
    <n v="196"/>
    <n v="198"/>
    <n v="203"/>
    <n v="204"/>
    <s v="-"/>
    <s v="MH22BD8507"/>
    <s v="PASSION PLUS I3S DRS CAST"/>
    <d v="2025-04-02T00:00:00"/>
    <n v="12"/>
    <s v="03.04.26"/>
    <s v="KAILASH ATKARI"/>
    <s v="-"/>
    <m/>
    <m/>
    <m/>
    <m/>
    <m/>
    <m/>
    <n v="1"/>
    <m/>
    <m/>
    <m/>
    <m/>
    <m/>
    <m/>
    <m/>
    <m/>
    <m/>
    <m/>
    <m/>
    <m/>
    <m/>
    <m/>
    <m/>
    <m/>
    <m/>
    <m/>
    <m/>
    <m/>
    <m/>
    <m/>
    <m/>
    <m/>
    <m/>
    <m/>
    <m/>
    <m/>
    <m/>
    <m/>
    <m/>
    <m/>
    <m/>
    <m/>
    <m/>
    <m/>
    <m/>
    <m/>
    <m/>
    <m/>
    <m/>
    <m/>
    <m/>
    <m/>
    <m/>
    <m/>
    <m/>
    <m/>
    <m/>
    <m/>
    <m/>
    <m/>
    <m/>
    <m/>
    <m/>
    <m/>
    <m/>
    <m/>
    <m/>
    <m/>
    <m/>
    <m/>
    <m/>
    <m/>
    <m/>
    <m/>
    <m/>
    <m/>
    <m/>
    <m/>
    <m/>
    <m/>
    <m/>
    <m/>
    <m/>
    <m/>
    <m/>
    <m/>
    <m/>
    <m/>
    <m/>
    <m/>
    <m/>
    <m/>
    <m/>
    <m/>
    <n v="1"/>
  </r>
  <r>
    <n v="459556508"/>
    <s v="SAHIL PRAKASH SHAH"/>
    <m/>
    <m/>
    <m/>
    <m/>
    <m/>
    <m/>
    <n v="1992"/>
    <s v="-"/>
    <x v="0"/>
    <s v="FLOW"/>
    <x v="0"/>
    <x v="6"/>
    <n v="11238"/>
    <n v="25"/>
    <n v="0"/>
    <n v="1350"/>
    <s v="-"/>
    <s v="-"/>
    <s v="-"/>
    <s v="-"/>
    <s v="RB"/>
    <s v="-"/>
    <s v="-"/>
    <s v="-"/>
    <m/>
    <m/>
    <m/>
    <m/>
    <m/>
    <m/>
    <s v="CHAKAN"/>
    <m/>
    <m/>
    <m/>
    <m/>
    <n v="11238"/>
    <n v="0"/>
    <m/>
    <s v="-"/>
    <n v="10"/>
    <e v="#N/A"/>
    <e v="#N/A"/>
    <e v="#N/A"/>
    <e v="#N/A"/>
    <e v="#N/A"/>
    <s v="-"/>
    <s v="MH14KZ0875"/>
    <s v="JUPITER."/>
    <s v="########"/>
    <n v="36"/>
    <s v="11.04.26"/>
    <s v="KAILASH ATKARI"/>
    <s v="-"/>
    <m/>
    <m/>
    <m/>
    <m/>
    <m/>
    <m/>
    <m/>
    <m/>
    <m/>
    <m/>
    <m/>
    <m/>
    <m/>
    <m/>
    <m/>
    <m/>
    <m/>
    <m/>
    <m/>
    <m/>
    <m/>
    <m/>
    <m/>
    <m/>
    <m/>
    <m/>
    <m/>
    <m/>
    <m/>
    <m/>
    <m/>
    <m/>
    <m/>
    <m/>
    <m/>
    <m/>
    <m/>
    <m/>
    <m/>
    <n v="1"/>
    <m/>
    <m/>
    <m/>
    <m/>
    <m/>
    <m/>
    <m/>
    <m/>
    <m/>
    <m/>
    <m/>
    <m/>
    <m/>
    <m/>
    <m/>
    <m/>
    <m/>
    <m/>
    <m/>
    <m/>
    <m/>
    <m/>
    <m/>
    <m/>
    <m/>
    <m/>
    <m/>
    <m/>
    <m/>
    <m/>
    <m/>
    <m/>
    <m/>
    <m/>
    <m/>
    <m/>
    <m/>
    <m/>
    <m/>
    <m/>
    <m/>
    <m/>
    <m/>
    <m/>
    <m/>
    <m/>
    <m/>
    <m/>
    <m/>
    <m/>
    <m/>
    <m/>
    <m/>
    <n v="1"/>
  </r>
  <r>
    <n v="463865582"/>
    <s v="SACHIN SHANTARAM NIKALJE"/>
    <m/>
    <m/>
    <m/>
    <m/>
    <m/>
    <m/>
    <n v="2918"/>
    <n v="11672"/>
    <x v="6"/>
    <s v="FLOW"/>
    <x v="0"/>
    <x v="16"/>
    <n v="11125"/>
    <n v="826"/>
    <n v="0"/>
    <n v="5400"/>
    <s v="-"/>
    <s v="-"/>
    <s v="-"/>
    <s v="-"/>
    <s v="STABLE"/>
    <s v="-"/>
    <s v="-"/>
    <s v="-"/>
    <m/>
    <m/>
    <m/>
    <m/>
    <m/>
    <m/>
    <s v="PIMPARI"/>
    <m/>
    <m/>
    <m/>
    <n v="17898"/>
    <n v="11125"/>
    <n v="146"/>
    <m/>
    <n v="152"/>
    <s v="-"/>
    <n v="162"/>
    <n v="165"/>
    <n v="167"/>
    <n v="172"/>
    <n v="173"/>
    <s v="-"/>
    <s v="MH14KE7198"/>
    <s v="SPLENDOR PLUS DRS CAST FI BLACK"/>
    <d v="2024-08-26T00:00:00"/>
    <n v="18"/>
    <s v="03.04.26"/>
    <s v="KAILASH ATKARI"/>
    <s v="-"/>
    <m/>
    <m/>
    <m/>
    <m/>
    <m/>
    <m/>
    <n v="1"/>
    <m/>
    <m/>
    <m/>
    <m/>
    <m/>
    <m/>
    <m/>
    <m/>
    <m/>
    <m/>
    <m/>
    <m/>
    <m/>
    <m/>
    <n v="1"/>
    <m/>
    <m/>
    <m/>
    <m/>
    <m/>
    <m/>
    <m/>
    <m/>
    <n v="1"/>
    <m/>
    <m/>
    <m/>
    <m/>
    <m/>
    <m/>
    <m/>
    <m/>
    <m/>
    <m/>
    <m/>
    <m/>
    <m/>
    <m/>
    <n v="1"/>
    <m/>
    <m/>
    <m/>
    <m/>
    <m/>
    <m/>
    <m/>
    <m/>
    <m/>
    <m/>
    <m/>
    <m/>
    <m/>
    <m/>
    <n v="2"/>
    <m/>
    <m/>
    <m/>
    <m/>
    <m/>
    <n v="1"/>
    <m/>
    <m/>
    <m/>
    <m/>
    <m/>
    <m/>
    <m/>
    <m/>
    <m/>
    <m/>
    <m/>
    <n v="1"/>
    <m/>
    <m/>
    <m/>
    <m/>
    <m/>
    <n v="1"/>
    <m/>
    <m/>
    <m/>
    <m/>
    <m/>
    <m/>
    <m/>
    <m/>
    <n v="9"/>
  </r>
  <r>
    <n v="138395859"/>
    <s v="RUTVIK SUNIL SHELKE"/>
    <s v="COLLECT"/>
    <s v="26.04.26"/>
    <n v="3600"/>
    <m/>
    <m/>
    <m/>
    <n v="3573"/>
    <n v="11314"/>
    <x v="6"/>
    <s v="STABLE"/>
    <x v="1"/>
    <x v="10"/>
    <n v="11000.43"/>
    <n v="1331"/>
    <n v="0"/>
    <n v="5400"/>
    <s v="-"/>
    <s v="-"/>
    <s v="-"/>
    <s v="-"/>
    <s v="STABLE"/>
    <s v="PAID"/>
    <s v="-"/>
    <s v="-"/>
    <m/>
    <m/>
    <m/>
    <m/>
    <m/>
    <m/>
    <s v="JUNNAR"/>
    <m/>
    <m/>
    <m/>
    <n v="18045"/>
    <n v="11000.43"/>
    <n v="146"/>
    <m/>
    <n v="152"/>
    <s v="-"/>
    <n v="162"/>
    <n v="165"/>
    <n v="167"/>
    <n v="172"/>
    <n v="143"/>
    <s v="-"/>
    <s v="MH14KR4203"/>
    <s v="YAMAHA FZS WITH BLUETOOTH"/>
    <d v="2023-02-16T00:00:00"/>
    <n v="36"/>
    <s v="03.04.26"/>
    <s v="KAILASH ATKARI"/>
    <s v="-"/>
    <m/>
    <m/>
    <m/>
    <m/>
    <m/>
    <m/>
    <m/>
    <m/>
    <m/>
    <m/>
    <m/>
    <m/>
    <m/>
    <m/>
    <m/>
    <n v="1"/>
    <m/>
    <m/>
    <m/>
    <m/>
    <m/>
    <m/>
    <m/>
    <m/>
    <m/>
    <m/>
    <m/>
    <m/>
    <m/>
    <m/>
    <m/>
    <m/>
    <m/>
    <m/>
    <m/>
    <m/>
    <m/>
    <m/>
    <m/>
    <m/>
    <m/>
    <m/>
    <m/>
    <m/>
    <m/>
    <m/>
    <m/>
    <m/>
    <m/>
    <m/>
    <m/>
    <m/>
    <m/>
    <m/>
    <m/>
    <m/>
    <m/>
    <m/>
    <m/>
    <m/>
    <m/>
    <m/>
    <m/>
    <m/>
    <m/>
    <m/>
    <m/>
    <m/>
    <m/>
    <m/>
    <m/>
    <m/>
    <m/>
    <m/>
    <m/>
    <n v="1"/>
    <m/>
    <m/>
    <m/>
    <m/>
    <m/>
    <m/>
    <m/>
    <m/>
    <m/>
    <m/>
    <m/>
    <m/>
    <m/>
    <m/>
    <m/>
    <m/>
    <m/>
    <n v="2"/>
  </r>
  <r>
    <n v="462376589"/>
    <s v="GANESH NALGE"/>
    <m/>
    <m/>
    <m/>
    <m/>
    <m/>
    <s v="BANK STABLE 07"/>
    <n v="4478"/>
    <n v="6709.77"/>
    <x v="4"/>
    <s v="RB"/>
    <x v="1"/>
    <x v="11"/>
    <n v="10944.77"/>
    <n v="375"/>
    <n v="0"/>
    <n v="1800"/>
    <s v="-"/>
    <s v="-"/>
    <s v="-"/>
    <s v="-"/>
    <s v="STABLE"/>
    <s v="PAID"/>
    <s v="-"/>
    <s v="-"/>
    <m/>
    <m/>
    <m/>
    <m/>
    <m/>
    <m/>
    <s v="NIGHOJE"/>
    <m/>
    <m/>
    <m/>
    <n v="8884.77"/>
    <n v="10944.77"/>
    <n v="55"/>
    <m/>
    <n v="2"/>
    <s v="-"/>
    <n v="12"/>
    <n v="15"/>
    <n v="17"/>
    <n v="22"/>
    <n v="23"/>
    <s v="-"/>
    <s v="MH21CC0817"/>
    <s v="HONDA SP 125 BS VI DISC"/>
    <d v="2024-03-28T00:00:00"/>
    <n v="24"/>
    <s v="03.04.26"/>
    <s v="KAILASH ATKARI"/>
    <s v="-"/>
    <m/>
    <m/>
    <m/>
    <m/>
    <m/>
    <m/>
    <m/>
    <m/>
    <m/>
    <m/>
    <m/>
    <m/>
    <m/>
    <m/>
    <m/>
    <m/>
    <m/>
    <m/>
    <m/>
    <m/>
    <m/>
    <m/>
    <m/>
    <m/>
    <m/>
    <m/>
    <m/>
    <m/>
    <m/>
    <m/>
    <m/>
    <m/>
    <m/>
    <m/>
    <m/>
    <m/>
    <m/>
    <m/>
    <m/>
    <m/>
    <m/>
    <m/>
    <m/>
    <m/>
    <m/>
    <m/>
    <m/>
    <m/>
    <m/>
    <m/>
    <m/>
    <m/>
    <m/>
    <m/>
    <m/>
    <m/>
    <m/>
    <m/>
    <m/>
    <m/>
    <m/>
    <m/>
    <m/>
    <m/>
    <m/>
    <m/>
    <m/>
    <m/>
    <m/>
    <m/>
    <m/>
    <m/>
    <m/>
    <m/>
    <m/>
    <m/>
    <m/>
    <m/>
    <n v="1"/>
    <m/>
    <m/>
    <m/>
    <m/>
    <m/>
    <m/>
    <m/>
    <m/>
    <m/>
    <m/>
    <m/>
    <m/>
    <m/>
    <m/>
    <n v="1"/>
  </r>
  <r>
    <n v="460329869"/>
    <s v="SWAPNIL HIRAMAN BACCHE"/>
    <s v="ONLINE"/>
    <s v="10.04.26"/>
    <n v="3466"/>
    <m/>
    <m/>
    <m/>
    <n v="3463"/>
    <n v="4262"/>
    <x v="4"/>
    <s v="STABLE"/>
    <x v="1"/>
    <x v="11"/>
    <n v="10857"/>
    <n v="185"/>
    <n v="0"/>
    <n v="4950"/>
    <s v="-"/>
    <s v="-"/>
    <s v="-"/>
    <s v="-"/>
    <s v="STABLE"/>
    <s v="PAID"/>
    <s v="-"/>
    <s v="-"/>
    <m/>
    <m/>
    <m/>
    <m/>
    <m/>
    <m/>
    <s v="KADUS"/>
    <m/>
    <m/>
    <m/>
    <n v="9397"/>
    <n v="10857"/>
    <n v="55"/>
    <m/>
    <n v="61"/>
    <s v="-"/>
    <n v="43"/>
    <n v="46"/>
    <n v="48"/>
    <n v="53"/>
    <n v="54"/>
    <s v="-"/>
    <s v="MH14LF6580"/>
    <s v="SPLENDOR PLUS I3S BS6 FI DRUM SELF"/>
    <d v="2023-10-26T00:00:00"/>
    <n v="30"/>
    <s v="03.04.26"/>
    <s v="KAILASH ATKARI"/>
    <s v="-"/>
    <m/>
    <m/>
    <m/>
    <m/>
    <m/>
    <m/>
    <m/>
    <m/>
    <m/>
    <m/>
    <m/>
    <m/>
    <m/>
    <m/>
    <m/>
    <m/>
    <m/>
    <m/>
    <n v="1"/>
    <m/>
    <m/>
    <m/>
    <m/>
    <m/>
    <m/>
    <m/>
    <m/>
    <m/>
    <m/>
    <m/>
    <m/>
    <m/>
    <m/>
    <m/>
    <m/>
    <m/>
    <m/>
    <m/>
    <m/>
    <m/>
    <m/>
    <m/>
    <m/>
    <m/>
    <m/>
    <m/>
    <m/>
    <m/>
    <m/>
    <m/>
    <m/>
    <m/>
    <m/>
    <m/>
    <m/>
    <m/>
    <m/>
    <m/>
    <m/>
    <m/>
    <m/>
    <m/>
    <m/>
    <m/>
    <m/>
    <m/>
    <m/>
    <m/>
    <m/>
    <m/>
    <m/>
    <m/>
    <m/>
    <m/>
    <m/>
    <m/>
    <m/>
    <m/>
    <m/>
    <m/>
    <m/>
    <m/>
    <m/>
    <m/>
    <m/>
    <m/>
    <m/>
    <m/>
    <m/>
    <m/>
    <m/>
    <m/>
    <m/>
    <n v="1"/>
  </r>
  <r>
    <n v="140395188"/>
    <s v="ANITA LALCHAND DHANGAR"/>
    <s v="ONLINE"/>
    <s v="07.04.26"/>
    <n v="4000"/>
    <m/>
    <m/>
    <m/>
    <n v="3885"/>
    <n v="7032"/>
    <x v="4"/>
    <s v="STABLE"/>
    <x v="1"/>
    <x v="2"/>
    <n v="10759.71"/>
    <n v="207"/>
    <n v="0"/>
    <n v="5850"/>
    <s v="-"/>
    <s v="-"/>
    <s v="-"/>
    <s v="-"/>
    <s v="STABLE"/>
    <s v="PAID"/>
    <s v="-"/>
    <s v="-"/>
    <m/>
    <m/>
    <m/>
    <m/>
    <m/>
    <m/>
    <s v="YEVLEWADI"/>
    <m/>
    <m/>
    <m/>
    <n v="13089"/>
    <n v="10759.71"/>
    <n v="54"/>
    <m/>
    <n v="32"/>
    <s v="-"/>
    <n v="42"/>
    <n v="45"/>
    <n v="47"/>
    <n v="52"/>
    <n v="53"/>
    <s v="-"/>
    <s v="MH12VJ4304"/>
    <s v="BAJAJ CHETAK PREMIUM"/>
    <d v="2023-03-28T00:00:00"/>
    <n v="36"/>
    <s v="03.04.26"/>
    <s v="VIJAY NIKAM"/>
    <s v="-"/>
    <m/>
    <m/>
    <m/>
    <m/>
    <m/>
    <m/>
    <m/>
    <m/>
    <m/>
    <m/>
    <m/>
    <m/>
    <m/>
    <m/>
    <m/>
    <m/>
    <m/>
    <m/>
    <n v="1"/>
    <m/>
    <m/>
    <m/>
    <m/>
    <m/>
    <m/>
    <m/>
    <m/>
    <m/>
    <m/>
    <m/>
    <m/>
    <m/>
    <m/>
    <m/>
    <m/>
    <m/>
    <m/>
    <m/>
    <m/>
    <m/>
    <m/>
    <m/>
    <m/>
    <m/>
    <m/>
    <m/>
    <m/>
    <m/>
    <m/>
    <m/>
    <m/>
    <m/>
    <m/>
    <m/>
    <m/>
    <m/>
    <m/>
    <m/>
    <m/>
    <m/>
    <m/>
    <m/>
    <m/>
    <m/>
    <m/>
    <m/>
    <m/>
    <m/>
    <m/>
    <m/>
    <m/>
    <m/>
    <m/>
    <m/>
    <m/>
    <m/>
    <m/>
    <m/>
    <m/>
    <m/>
    <m/>
    <m/>
    <m/>
    <m/>
    <m/>
    <m/>
    <m/>
    <m/>
    <m/>
    <m/>
    <m/>
    <m/>
    <m/>
    <n v="1"/>
  </r>
  <r>
    <n v="465114347"/>
    <s v="AVINASH SURESH WAKLE"/>
    <m/>
    <m/>
    <m/>
    <m/>
    <m/>
    <m/>
    <n v="1172"/>
    <n v="7032"/>
    <x v="1"/>
    <s v="FLOW"/>
    <x v="0"/>
    <x v="1"/>
    <n v="10715"/>
    <n v="294"/>
    <n v="0"/>
    <n v="2700"/>
    <s v="-"/>
    <s v="-"/>
    <s v="-"/>
    <s v="-"/>
    <s v="FLOW"/>
    <s v="-"/>
    <s v="-"/>
    <s v="-"/>
    <m/>
    <m/>
    <m/>
    <m/>
    <m/>
    <m/>
    <s v="CHINCHWAD"/>
    <m/>
    <m/>
    <m/>
    <n v="10026"/>
    <n v="10715"/>
    <n v="177"/>
    <m/>
    <n v="183"/>
    <s v="-"/>
    <n v="193"/>
    <n v="196"/>
    <n v="198"/>
    <n v="203"/>
    <n v="204"/>
    <s v="-"/>
    <s v="MH14LN3383"/>
    <s v="BAJAJ PULSAR NS 125"/>
    <d v="2025-01-03T00:00:00"/>
    <n v="18"/>
    <s v="03.04.26"/>
    <s v="KAILASH ATKARI"/>
    <s v="-"/>
    <m/>
    <m/>
    <m/>
    <m/>
    <m/>
    <m/>
    <m/>
    <m/>
    <m/>
    <m/>
    <m/>
    <m/>
    <m/>
    <m/>
    <m/>
    <n v="1"/>
    <m/>
    <m/>
    <m/>
    <m/>
    <m/>
    <m/>
    <m/>
    <m/>
    <m/>
    <m/>
    <m/>
    <m/>
    <m/>
    <m/>
    <m/>
    <m/>
    <m/>
    <m/>
    <m/>
    <m/>
    <m/>
    <m/>
    <m/>
    <m/>
    <m/>
    <m/>
    <m/>
    <m/>
    <m/>
    <m/>
    <m/>
    <m/>
    <m/>
    <m/>
    <m/>
    <m/>
    <m/>
    <m/>
    <m/>
    <m/>
    <m/>
    <m/>
    <m/>
    <m/>
    <m/>
    <m/>
    <m/>
    <m/>
    <m/>
    <m/>
    <m/>
    <m/>
    <m/>
    <m/>
    <m/>
    <m/>
    <m/>
    <m/>
    <m/>
    <m/>
    <m/>
    <m/>
    <m/>
    <m/>
    <m/>
    <m/>
    <m/>
    <m/>
    <m/>
    <m/>
    <m/>
    <m/>
    <m/>
    <m/>
    <m/>
    <m/>
    <m/>
    <n v="1"/>
  </r>
  <r>
    <n v="462177974"/>
    <s v="RUPALI RAVINDRA BHUMKAR"/>
    <s v="ONLINE"/>
    <s v="13.04.26"/>
    <n v="5661"/>
    <m/>
    <m/>
    <m/>
    <n v="5459"/>
    <n v="10952"/>
    <x v="5"/>
    <s v="STABLE"/>
    <x v="1"/>
    <x v="7"/>
    <n v="10654"/>
    <n v="103"/>
    <n v="0"/>
    <n v="4500"/>
    <s v="-"/>
    <s v="-"/>
    <s v="-"/>
    <s v="-"/>
    <s v="STABLE"/>
    <s v="PAID"/>
    <s v="-"/>
    <s v="-"/>
    <m/>
    <m/>
    <m/>
    <m/>
    <m/>
    <m/>
    <s v="KHADKI"/>
    <m/>
    <m/>
    <m/>
    <n v="15555"/>
    <n v="10654"/>
    <n v="86"/>
    <m/>
    <n v="61"/>
    <s v="-"/>
    <n v="43"/>
    <n v="46"/>
    <n v="48"/>
    <n v="53"/>
    <n v="54"/>
    <s v="-"/>
    <s v="MH12WN3599"/>
    <s v="HONDA ACTIVA 125 SMART"/>
    <d v="2024-03-11T00:00:00"/>
    <n v="24"/>
    <s v="03.04.26"/>
    <s v="KAILASH ATKARI"/>
    <s v="-"/>
    <m/>
    <m/>
    <m/>
    <m/>
    <m/>
    <m/>
    <m/>
    <m/>
    <m/>
    <m/>
    <m/>
    <m/>
    <m/>
    <m/>
    <m/>
    <m/>
    <m/>
    <m/>
    <n v="1"/>
    <m/>
    <m/>
    <m/>
    <m/>
    <m/>
    <m/>
    <m/>
    <m/>
    <m/>
    <m/>
    <m/>
    <m/>
    <m/>
    <m/>
    <m/>
    <m/>
    <m/>
    <n v="1"/>
    <m/>
    <m/>
    <m/>
    <m/>
    <m/>
    <m/>
    <m/>
    <m/>
    <m/>
    <m/>
    <m/>
    <m/>
    <m/>
    <m/>
    <m/>
    <m/>
    <m/>
    <m/>
    <m/>
    <m/>
    <m/>
    <m/>
    <m/>
    <m/>
    <m/>
    <m/>
    <m/>
    <m/>
    <m/>
    <m/>
    <m/>
    <m/>
    <m/>
    <m/>
    <m/>
    <m/>
    <m/>
    <m/>
    <m/>
    <m/>
    <m/>
    <m/>
    <m/>
    <m/>
    <m/>
    <m/>
    <m/>
    <m/>
    <m/>
    <m/>
    <m/>
    <m/>
    <m/>
    <m/>
    <m/>
    <m/>
    <n v="2"/>
  </r>
  <r>
    <n v="466444305"/>
    <s v="MUNDE DATTA BABURAO"/>
    <s v="ONLINE"/>
    <s v="28.04.26"/>
    <n v="1980"/>
    <m/>
    <m/>
    <m/>
    <n v="1880"/>
    <n v="3760"/>
    <x v="4"/>
    <s v="STABLE"/>
    <x v="1"/>
    <x v="12"/>
    <n v="10651"/>
    <n v="57"/>
    <n v="0"/>
    <n v="1799"/>
    <s v="-"/>
    <s v="-"/>
    <s v="-"/>
    <s v="-"/>
    <s v="FLOW"/>
    <s v="PAID"/>
    <s v="-"/>
    <s v="-"/>
    <m/>
    <m/>
    <m/>
    <m/>
    <m/>
    <m/>
    <s v="MULSHI"/>
    <m/>
    <m/>
    <m/>
    <n v="5616"/>
    <n v="10651"/>
    <n v="54"/>
    <m/>
    <n v="60"/>
    <s v="-"/>
    <n v="70"/>
    <n v="73"/>
    <n v="75"/>
    <n v="80"/>
    <n v="81"/>
    <s v="-"/>
    <s v="MH12XP0951"/>
    <s v="HONDA UNICORN 160 BS6"/>
    <d v="2025-07-02T00:00:00"/>
    <n v="12"/>
    <s v="03.04.26"/>
    <s v="KAILASH ATKARI"/>
    <s v="-"/>
    <m/>
    <m/>
    <m/>
    <m/>
    <m/>
    <m/>
    <n v="1"/>
    <m/>
    <m/>
    <m/>
    <m/>
    <m/>
    <m/>
    <m/>
    <m/>
    <m/>
    <m/>
    <m/>
    <m/>
    <m/>
    <m/>
    <m/>
    <m/>
    <m/>
    <m/>
    <m/>
    <m/>
    <m/>
    <m/>
    <m/>
    <m/>
    <m/>
    <m/>
    <m/>
    <m/>
    <m/>
    <m/>
    <m/>
    <m/>
    <m/>
    <m/>
    <m/>
    <m/>
    <m/>
    <m/>
    <m/>
    <m/>
    <m/>
    <m/>
    <m/>
    <m/>
    <m/>
    <m/>
    <m/>
    <m/>
    <m/>
    <m/>
    <m/>
    <m/>
    <m/>
    <m/>
    <m/>
    <m/>
    <m/>
    <m/>
    <m/>
    <m/>
    <m/>
    <m/>
    <m/>
    <m/>
    <m/>
    <m/>
    <m/>
    <m/>
    <m/>
    <m/>
    <m/>
    <m/>
    <m/>
    <m/>
    <m/>
    <m/>
    <m/>
    <m/>
    <m/>
    <m/>
    <m/>
    <m/>
    <m/>
    <m/>
    <m/>
    <m/>
    <n v="1"/>
  </r>
  <r>
    <n v="458068490"/>
    <s v="SANGHMITRA SUDHIR KAMBLE"/>
    <s v="COLLECT"/>
    <s v="30.04.26"/>
    <n v="3900"/>
    <n v="30"/>
    <m/>
    <m/>
    <n v="3590"/>
    <n v="3068"/>
    <x v="2"/>
    <s v="STABLE"/>
    <x v="1"/>
    <x v="7"/>
    <n v="10004.94"/>
    <n v="86"/>
    <n v="0"/>
    <n v="5400"/>
    <s v="-"/>
    <s v="-"/>
    <s v="-"/>
    <s v="-"/>
    <s v="STABLE"/>
    <s v="PAID"/>
    <s v="-"/>
    <s v="-"/>
    <m/>
    <m/>
    <m/>
    <m/>
    <m/>
    <m/>
    <s v="KHADKI"/>
    <m/>
    <m/>
    <m/>
    <n v="8554"/>
    <n v="10004.94"/>
    <n v="27"/>
    <m/>
    <n v="33"/>
    <s v="-"/>
    <n v="43"/>
    <n v="46"/>
    <n v="48"/>
    <n v="53"/>
    <n v="54"/>
    <s v="-"/>
    <s v="MH12VM6361"/>
    <s v="HONDA ACTIVA 6G H SMART"/>
    <d v="2023-05-11T00:00:00"/>
    <n v="36"/>
    <s v="03.04.26"/>
    <s v="KAILASH ATKARI"/>
    <s v="-"/>
    <m/>
    <m/>
    <m/>
    <m/>
    <m/>
    <m/>
    <m/>
    <m/>
    <m/>
    <n v="1"/>
    <m/>
    <m/>
    <m/>
    <m/>
    <m/>
    <m/>
    <m/>
    <m/>
    <m/>
    <m/>
    <m/>
    <m/>
    <m/>
    <m/>
    <m/>
    <m/>
    <m/>
    <m/>
    <m/>
    <m/>
    <m/>
    <m/>
    <m/>
    <m/>
    <m/>
    <m/>
    <m/>
    <m/>
    <m/>
    <m/>
    <m/>
    <m/>
    <m/>
    <m/>
    <m/>
    <m/>
    <m/>
    <m/>
    <m/>
    <m/>
    <m/>
    <m/>
    <m/>
    <m/>
    <m/>
    <m/>
    <m/>
    <m/>
    <m/>
    <m/>
    <m/>
    <m/>
    <m/>
    <m/>
    <m/>
    <m/>
    <m/>
    <m/>
    <m/>
    <m/>
    <m/>
    <m/>
    <m/>
    <m/>
    <m/>
    <m/>
    <m/>
    <m/>
    <m/>
    <m/>
    <m/>
    <m/>
    <m/>
    <m/>
    <m/>
    <m/>
    <m/>
    <m/>
    <m/>
    <m/>
    <m/>
    <m/>
    <m/>
    <n v="1"/>
  </r>
  <r>
    <n v="460422317"/>
    <s v="SAIL SUNIL GAWADE"/>
    <m/>
    <m/>
    <m/>
    <m/>
    <m/>
    <m/>
    <n v="5178"/>
    <n v="10053"/>
    <x v="1"/>
    <s v="FLOW"/>
    <x v="0"/>
    <x v="0"/>
    <n v="9984"/>
    <n v="679"/>
    <n v="0"/>
    <n v="900"/>
    <s v="-"/>
    <s v="-"/>
    <s v="-"/>
    <s v="-"/>
    <s v="FLOW"/>
    <s v="-"/>
    <s v="-"/>
    <s v="-"/>
    <m/>
    <m/>
    <m/>
    <m/>
    <m/>
    <m/>
    <s v="KUSGAON"/>
    <m/>
    <m/>
    <m/>
    <n v="11632"/>
    <n v="9984"/>
    <n v="178"/>
    <m/>
    <n v="184"/>
    <s v="-"/>
    <n v="194"/>
    <n v="197"/>
    <n v="199"/>
    <n v="204"/>
    <n v="205"/>
    <s v="-"/>
    <s v="MH14LF0787"/>
    <s v="ACTIVA 125 DISC BSVI"/>
    <d v="2023-11-01T00:00:00"/>
    <n v="24"/>
    <s v="03.04.26"/>
    <s v="VIJAY NIKAM"/>
    <s v="-"/>
    <m/>
    <m/>
    <m/>
    <m/>
    <m/>
    <m/>
    <m/>
    <m/>
    <m/>
    <m/>
    <m/>
    <m/>
    <m/>
    <m/>
    <m/>
    <m/>
    <m/>
    <m/>
    <m/>
    <m/>
    <m/>
    <m/>
    <m/>
    <m/>
    <m/>
    <m/>
    <m/>
    <n v="1"/>
    <m/>
    <m/>
    <m/>
    <m/>
    <m/>
    <m/>
    <m/>
    <m/>
    <m/>
    <m/>
    <m/>
    <m/>
    <m/>
    <m/>
    <m/>
    <m/>
    <m/>
    <m/>
    <m/>
    <m/>
    <m/>
    <m/>
    <m/>
    <m/>
    <m/>
    <m/>
    <m/>
    <m/>
    <m/>
    <m/>
    <m/>
    <m/>
    <m/>
    <m/>
    <m/>
    <m/>
    <m/>
    <m/>
    <m/>
    <m/>
    <m/>
    <m/>
    <m/>
    <m/>
    <m/>
    <m/>
    <m/>
    <m/>
    <m/>
    <m/>
    <m/>
    <m/>
    <m/>
    <m/>
    <m/>
    <m/>
    <m/>
    <m/>
    <m/>
    <m/>
    <m/>
    <m/>
    <m/>
    <m/>
    <m/>
    <n v="1"/>
  </r>
  <r>
    <n v="457887935"/>
    <s v="PRAKASH MOHANTY"/>
    <s v="ONLINE"/>
    <s v="30.04.26"/>
    <n v="3500"/>
    <n v="30"/>
    <m/>
    <m/>
    <n v="3445"/>
    <n v="3397"/>
    <x v="2"/>
    <s v="STABLE"/>
    <x v="1"/>
    <x v="4"/>
    <n v="9975"/>
    <n v="63"/>
    <n v="0"/>
    <n v="0"/>
    <s v="-"/>
    <s v="-"/>
    <s v="-"/>
    <s v="-"/>
    <s v="STABLE"/>
    <s v="PAID"/>
    <s v="-"/>
    <s v="-"/>
    <m/>
    <m/>
    <m/>
    <m/>
    <m/>
    <m/>
    <s v="CHARHOLI"/>
    <m/>
    <m/>
    <m/>
    <n v="3460"/>
    <n v="9975"/>
    <n v="27"/>
    <m/>
    <n v="33"/>
    <s v="-"/>
    <n v="43"/>
    <n v="46"/>
    <n v="48"/>
    <n v="53"/>
    <n v="54"/>
    <s v="-"/>
    <s v="MH14KV1614"/>
    <s v="GLAMOUR XTEC DISC"/>
    <d v="2023-04-28T00:00:00"/>
    <n v="36"/>
    <s v="03.04.26"/>
    <s v="VIJAY NIKAM"/>
    <s v="-"/>
    <m/>
    <m/>
    <m/>
    <m/>
    <m/>
    <m/>
    <n v="1"/>
    <m/>
    <m/>
    <m/>
    <m/>
    <m/>
    <m/>
    <m/>
    <m/>
    <m/>
    <m/>
    <m/>
    <m/>
    <m/>
    <m/>
    <m/>
    <m/>
    <m/>
    <m/>
    <m/>
    <m/>
    <m/>
    <m/>
    <m/>
    <m/>
    <m/>
    <m/>
    <m/>
    <m/>
    <m/>
    <m/>
    <m/>
    <m/>
    <m/>
    <m/>
    <m/>
    <m/>
    <m/>
    <m/>
    <m/>
    <m/>
    <m/>
    <m/>
    <m/>
    <m/>
    <m/>
    <m/>
    <m/>
    <m/>
    <m/>
    <m/>
    <m/>
    <m/>
    <m/>
    <m/>
    <m/>
    <m/>
    <m/>
    <m/>
    <m/>
    <m/>
    <m/>
    <m/>
    <m/>
    <m/>
    <m/>
    <m/>
    <m/>
    <m/>
    <m/>
    <m/>
    <m/>
    <m/>
    <m/>
    <m/>
    <m/>
    <m/>
    <m/>
    <m/>
    <m/>
    <m/>
    <m/>
    <m/>
    <m/>
    <m/>
    <m/>
    <m/>
    <n v="1"/>
  </r>
  <r>
    <n v="457814281"/>
    <s v="SIDDHARTH MARUTI BHISE"/>
    <m/>
    <m/>
    <m/>
    <m/>
    <m/>
    <s v="BANK STABLE 28"/>
    <n v="3508"/>
    <n v="2897.92"/>
    <x v="2"/>
    <s v="RB"/>
    <x v="1"/>
    <x v="9"/>
    <n v="9686.92"/>
    <n v="70"/>
    <n v="0"/>
    <n v="900"/>
    <s v="-"/>
    <s v="-"/>
    <s v="-"/>
    <s v="-"/>
    <s v="STABLE"/>
    <s v="PAID"/>
    <s v="-"/>
    <s v="-"/>
    <m/>
    <m/>
    <m/>
    <m/>
    <m/>
    <m/>
    <s v="VADGAON SHERI"/>
    <m/>
    <m/>
    <m/>
    <n v="3867.92"/>
    <n v="9686.92"/>
    <n v="27"/>
    <m/>
    <n v="33"/>
    <s v="-"/>
    <n v="43"/>
    <e v="#N/A"/>
    <e v="#N/A"/>
    <e v="#N/A"/>
    <e v="#N/A"/>
    <s v="-"/>
    <s v="MH12VM0440"/>
    <s v="HONDA ACTIVA 6G DLX BS VI"/>
    <d v="2023-04-21T00:00:00"/>
    <n v="36"/>
    <s v="03.04.26"/>
    <s v="VIJAY NIKAM"/>
    <s v="-"/>
    <m/>
    <m/>
    <m/>
    <m/>
    <m/>
    <m/>
    <m/>
    <m/>
    <m/>
    <m/>
    <m/>
    <m/>
    <m/>
    <m/>
    <m/>
    <n v="1"/>
    <m/>
    <m/>
    <m/>
    <m/>
    <m/>
    <m/>
    <m/>
    <m/>
    <m/>
    <m/>
    <m/>
    <m/>
    <m/>
    <m/>
    <m/>
    <m/>
    <m/>
    <m/>
    <m/>
    <m/>
    <m/>
    <m/>
    <m/>
    <m/>
    <m/>
    <m/>
    <m/>
    <m/>
    <m/>
    <m/>
    <m/>
    <m/>
    <m/>
    <m/>
    <m/>
    <m/>
    <m/>
    <m/>
    <m/>
    <m/>
    <m/>
    <m/>
    <m/>
    <m/>
    <m/>
    <m/>
    <m/>
    <m/>
    <m/>
    <m/>
    <m/>
    <m/>
    <m/>
    <m/>
    <m/>
    <m/>
    <m/>
    <m/>
    <m/>
    <m/>
    <m/>
    <m/>
    <m/>
    <m/>
    <m/>
    <m/>
    <m/>
    <m/>
    <m/>
    <m/>
    <m/>
    <m/>
    <m/>
    <m/>
    <m/>
    <m/>
    <m/>
    <n v="1"/>
  </r>
  <r>
    <n v="459996600"/>
    <s v="SHRINATH HARICHANDRA BHAVAL"/>
    <s v="ONLINE"/>
    <s v="29.04.26"/>
    <n v="3403"/>
    <m/>
    <m/>
    <m/>
    <n v="3305"/>
    <n v="6266"/>
    <x v="4"/>
    <s v="STABLE"/>
    <x v="1"/>
    <x v="1"/>
    <n v="9421"/>
    <n v="211"/>
    <n v="0"/>
    <n v="5400"/>
    <s v="-"/>
    <s v="-"/>
    <s v="-"/>
    <s v="-"/>
    <s v="STABLE"/>
    <s v="PAID"/>
    <s v="-"/>
    <s v="-"/>
    <m/>
    <m/>
    <m/>
    <m/>
    <m/>
    <m/>
    <s v="THERGAON"/>
    <m/>
    <m/>
    <m/>
    <n v="11877"/>
    <n v="9421"/>
    <n v="55"/>
    <m/>
    <n v="61"/>
    <s v="-"/>
    <n v="71"/>
    <n v="74"/>
    <n v="76"/>
    <n v="81"/>
    <n v="82"/>
    <s v="-"/>
    <s v="MH14LC4276"/>
    <s v="SPLENDOR PLUS DRS CAST FI BLACK"/>
    <d v="2023-10-04T00:00:00"/>
    <n v="30"/>
    <s v="03.04.26"/>
    <s v="KAILASH ATKARI"/>
    <s v="-"/>
    <m/>
    <m/>
    <m/>
    <m/>
    <m/>
    <m/>
    <n v="2"/>
    <m/>
    <m/>
    <m/>
    <m/>
    <m/>
    <m/>
    <m/>
    <m/>
    <m/>
    <m/>
    <m/>
    <m/>
    <m/>
    <m/>
    <m/>
    <m/>
    <m/>
    <m/>
    <m/>
    <m/>
    <m/>
    <m/>
    <m/>
    <n v="1"/>
    <m/>
    <m/>
    <m/>
    <m/>
    <m/>
    <m/>
    <m/>
    <m/>
    <m/>
    <m/>
    <m/>
    <m/>
    <m/>
    <m/>
    <n v="1"/>
    <m/>
    <m/>
    <m/>
    <m/>
    <m/>
    <m/>
    <m/>
    <m/>
    <m/>
    <m/>
    <m/>
    <m/>
    <m/>
    <m/>
    <m/>
    <m/>
    <m/>
    <m/>
    <m/>
    <m/>
    <n v="1"/>
    <m/>
    <m/>
    <m/>
    <m/>
    <m/>
    <m/>
    <m/>
    <m/>
    <m/>
    <m/>
    <m/>
    <m/>
    <m/>
    <m/>
    <m/>
    <m/>
    <m/>
    <n v="1"/>
    <m/>
    <m/>
    <m/>
    <m/>
    <m/>
    <m/>
    <m/>
    <m/>
    <n v="6"/>
  </r>
  <r>
    <n v="139570903"/>
    <s v="DNYANESHWAR SHRAVAN NETKE"/>
    <s v="ONLINE"/>
    <s v="17.04.26"/>
    <n v="3456"/>
    <m/>
    <m/>
    <m/>
    <n v="3208"/>
    <n v="6402"/>
    <x v="4"/>
    <s v="STABLE"/>
    <x v="1"/>
    <x v="4"/>
    <n v="9274.2800000000007"/>
    <n v="244"/>
    <n v="0"/>
    <n v="5850"/>
    <s v="-"/>
    <s v="-"/>
    <s v="-"/>
    <s v="-"/>
    <s v="STABLE"/>
    <s v="PAID"/>
    <s v="-"/>
    <s v="-"/>
    <m/>
    <m/>
    <m/>
    <m/>
    <m/>
    <m/>
    <s v="ALANDI DEVACHI "/>
    <m/>
    <m/>
    <m/>
    <n v="12496"/>
    <n v="9274.2800000000007"/>
    <n v="54"/>
    <m/>
    <n v="60"/>
    <s v="-"/>
    <n v="70"/>
    <n v="73"/>
    <n v="75"/>
    <n v="80"/>
    <n v="81"/>
    <s v="-"/>
    <s v="MH14KT3235"/>
    <s v="SPLENDOR PLUS BS6 I3S DRS CAST FI"/>
    <d v="2023-03-24T00:00:00"/>
    <n v="36"/>
    <s v="03.04.26"/>
    <s v="VIJAY NIKAM"/>
    <s v="-"/>
    <m/>
    <m/>
    <m/>
    <m/>
    <m/>
    <m/>
    <n v="1"/>
    <m/>
    <m/>
    <m/>
    <m/>
    <m/>
    <m/>
    <m/>
    <m/>
    <m/>
    <m/>
    <m/>
    <m/>
    <m/>
    <m/>
    <m/>
    <m/>
    <m/>
    <m/>
    <m/>
    <m/>
    <m/>
    <m/>
    <m/>
    <m/>
    <m/>
    <m/>
    <m/>
    <m/>
    <m/>
    <m/>
    <m/>
    <m/>
    <m/>
    <m/>
    <m/>
    <m/>
    <m/>
    <m/>
    <m/>
    <m/>
    <m/>
    <m/>
    <m/>
    <m/>
    <m/>
    <m/>
    <m/>
    <m/>
    <m/>
    <m/>
    <m/>
    <m/>
    <m/>
    <m/>
    <m/>
    <m/>
    <m/>
    <m/>
    <m/>
    <m/>
    <m/>
    <m/>
    <m/>
    <m/>
    <m/>
    <m/>
    <m/>
    <m/>
    <m/>
    <m/>
    <m/>
    <m/>
    <m/>
    <m/>
    <m/>
    <m/>
    <m/>
    <m/>
    <m/>
    <m/>
    <m/>
    <m/>
    <m/>
    <m/>
    <m/>
    <m/>
    <n v="1"/>
  </r>
  <r>
    <n v="139640918"/>
    <s v="KAJAL AVINASH ADAGALE"/>
    <s v="ONLINE"/>
    <s v="08.04.26"/>
    <n v="3495"/>
    <m/>
    <m/>
    <m/>
    <n v="2814"/>
    <n v="9518"/>
    <x v="3"/>
    <s v="STABLE"/>
    <x v="1"/>
    <x v="13"/>
    <n v="9211.14"/>
    <n v="500"/>
    <n v="0"/>
    <n v="5850"/>
    <s v="-"/>
    <s v="-"/>
    <s v="-"/>
    <s v="-"/>
    <s v="STABLE"/>
    <s v="PAID"/>
    <s v="-"/>
    <s v="-"/>
    <m/>
    <m/>
    <m/>
    <m/>
    <m/>
    <m/>
    <s v="SHIRUR"/>
    <m/>
    <m/>
    <m/>
    <n v="15868"/>
    <n v="9211.14"/>
    <n v="116"/>
    <m/>
    <n v="122"/>
    <s v="-"/>
    <n v="101"/>
    <n v="104"/>
    <n v="106"/>
    <n v="111"/>
    <n v="112"/>
    <s v="-"/>
    <s v="MH12VX7985"/>
    <s v="SPLENDOR PLUS I3S XTEC"/>
    <d v="2023-03-16T00:00:00"/>
    <n v="36"/>
    <s v="03.04.26"/>
    <s v="KAILASH ATKARI"/>
    <s v="-"/>
    <m/>
    <m/>
    <m/>
    <m/>
    <m/>
    <m/>
    <m/>
    <m/>
    <m/>
    <m/>
    <m/>
    <m/>
    <m/>
    <m/>
    <m/>
    <n v="1"/>
    <m/>
    <m/>
    <m/>
    <m/>
    <m/>
    <m/>
    <m/>
    <m/>
    <m/>
    <m/>
    <m/>
    <m/>
    <m/>
    <m/>
    <m/>
    <m/>
    <m/>
    <m/>
    <m/>
    <m/>
    <m/>
    <m/>
    <m/>
    <m/>
    <m/>
    <m/>
    <m/>
    <m/>
    <m/>
    <m/>
    <m/>
    <m/>
    <m/>
    <m/>
    <m/>
    <m/>
    <m/>
    <m/>
    <m/>
    <m/>
    <m/>
    <m/>
    <m/>
    <m/>
    <m/>
    <m/>
    <m/>
    <m/>
    <m/>
    <m/>
    <m/>
    <m/>
    <m/>
    <m/>
    <m/>
    <m/>
    <m/>
    <m/>
    <m/>
    <m/>
    <m/>
    <m/>
    <m/>
    <m/>
    <m/>
    <m/>
    <m/>
    <m/>
    <m/>
    <m/>
    <m/>
    <m/>
    <m/>
    <m/>
    <m/>
    <m/>
    <m/>
    <n v="1"/>
  </r>
  <r>
    <n v="140383146"/>
    <s v="SUNIL SEBASTIAN SEBASTIAN"/>
    <m/>
    <m/>
    <m/>
    <m/>
    <m/>
    <m/>
    <n v="3191"/>
    <n v="6139"/>
    <x v="4"/>
    <s v="FLOW"/>
    <x v="0"/>
    <x v="12"/>
    <n v="9154.8799999999992"/>
    <n v="225"/>
    <n v="0"/>
    <n v="0"/>
    <s v="-"/>
    <s v="-"/>
    <s v="-"/>
    <s v="-"/>
    <s v="STABLE"/>
    <s v="-"/>
    <s v="-"/>
    <s v="-"/>
    <m/>
    <m/>
    <m/>
    <m/>
    <m/>
    <m/>
    <s v="MULSHI"/>
    <m/>
    <m/>
    <m/>
    <n v="6364"/>
    <n v="9154.8799999999992"/>
    <n v="54"/>
    <m/>
    <n v="60"/>
    <s v="-"/>
    <n v="70"/>
    <n v="73"/>
    <n v="75"/>
    <n v="80"/>
    <n v="81"/>
    <s v="-"/>
    <s v="MH12VJ4389"/>
    <s v="HONDA ACTIVA 6G H SMART"/>
    <d v="2023-03-29T00:00:00"/>
    <n v="36"/>
    <s v="03.04.26"/>
    <s v="KAILASH ATKARI"/>
    <s v="-"/>
    <m/>
    <m/>
    <m/>
    <m/>
    <m/>
    <m/>
    <n v="1"/>
    <m/>
    <m/>
    <m/>
    <m/>
    <m/>
    <m/>
    <m/>
    <m/>
    <m/>
    <m/>
    <m/>
    <m/>
    <m/>
    <m/>
    <m/>
    <m/>
    <m/>
    <m/>
    <m/>
    <m/>
    <m/>
    <m/>
    <m/>
    <m/>
    <m/>
    <m/>
    <m/>
    <m/>
    <m/>
    <m/>
    <m/>
    <m/>
    <m/>
    <m/>
    <m/>
    <m/>
    <m/>
    <m/>
    <m/>
    <m/>
    <m/>
    <m/>
    <m/>
    <m/>
    <m/>
    <m/>
    <m/>
    <m/>
    <m/>
    <m/>
    <m/>
    <m/>
    <m/>
    <m/>
    <m/>
    <m/>
    <m/>
    <m/>
    <m/>
    <m/>
    <m/>
    <m/>
    <m/>
    <m/>
    <m/>
    <m/>
    <m/>
    <m/>
    <m/>
    <m/>
    <m/>
    <m/>
    <m/>
    <m/>
    <m/>
    <m/>
    <m/>
    <m/>
    <m/>
    <m/>
    <m/>
    <m/>
    <m/>
    <m/>
    <m/>
    <m/>
    <n v="1"/>
  </r>
  <r>
    <n v="463791527"/>
    <s v="PRASHIK BAPU AHIRE"/>
    <m/>
    <m/>
    <m/>
    <m/>
    <m/>
    <m/>
    <n v="1237"/>
    <n v="3756"/>
    <x v="3"/>
    <s v="FLOW"/>
    <x v="0"/>
    <x v="1"/>
    <n v="9121"/>
    <n v="320"/>
    <n v="0"/>
    <n v="3600"/>
    <s v="-"/>
    <s v="-"/>
    <s v="-"/>
    <s v="-"/>
    <s v="FLOW"/>
    <s v="-"/>
    <s v="-"/>
    <s v="-"/>
    <m/>
    <m/>
    <m/>
    <m/>
    <m/>
    <m/>
    <s v="NIGADI"/>
    <m/>
    <m/>
    <m/>
    <n v="7676"/>
    <n v="9121"/>
    <n v="116"/>
    <m/>
    <n v="122"/>
    <s v="-"/>
    <n v="132"/>
    <n v="135"/>
    <n v="137"/>
    <n v="142"/>
    <n v="143"/>
    <s v="-"/>
    <s v="MH14LD7196"/>
    <s v="HONDA ACTIVA DLX"/>
    <d v="2024-08-17T00:00:00"/>
    <n v="24"/>
    <s v="03.04.26"/>
    <s v="KAILASH ATKARI"/>
    <s v="-"/>
    <m/>
    <m/>
    <m/>
    <m/>
    <m/>
    <m/>
    <m/>
    <m/>
    <m/>
    <m/>
    <m/>
    <m/>
    <m/>
    <m/>
    <m/>
    <m/>
    <m/>
    <m/>
    <n v="1"/>
    <m/>
    <m/>
    <m/>
    <m/>
    <m/>
    <m/>
    <m/>
    <m/>
    <m/>
    <m/>
    <m/>
    <m/>
    <m/>
    <m/>
    <m/>
    <m/>
    <m/>
    <m/>
    <m/>
    <m/>
    <n v="1"/>
    <m/>
    <m/>
    <m/>
    <m/>
    <m/>
    <m/>
    <m/>
    <m/>
    <m/>
    <m/>
    <m/>
    <m/>
    <m/>
    <m/>
    <m/>
    <m/>
    <m/>
    <m/>
    <m/>
    <m/>
    <m/>
    <m/>
    <m/>
    <m/>
    <m/>
    <m/>
    <m/>
    <m/>
    <m/>
    <m/>
    <m/>
    <m/>
    <m/>
    <m/>
    <m/>
    <m/>
    <m/>
    <m/>
    <m/>
    <m/>
    <m/>
    <m/>
    <m/>
    <m/>
    <m/>
    <m/>
    <m/>
    <m/>
    <m/>
    <m/>
    <m/>
    <m/>
    <m/>
    <n v="2"/>
  </r>
  <r>
    <n v="461174138"/>
    <s v="AARSHAD RAHIM SHAIKH"/>
    <m/>
    <m/>
    <m/>
    <m/>
    <m/>
    <m/>
    <n v="4770"/>
    <n v="9191.99"/>
    <x v="6"/>
    <s v="FLOW"/>
    <x v="0"/>
    <x v="9"/>
    <n v="9115.4"/>
    <n v="758"/>
    <n v="0"/>
    <n v="2700"/>
    <s v="-"/>
    <s v="-"/>
    <s v="-"/>
    <s v="-"/>
    <s v="FLOW"/>
    <s v="-"/>
    <s v="-"/>
    <s v="-"/>
    <m/>
    <m/>
    <m/>
    <m/>
    <m/>
    <m/>
    <s v="DIGHI"/>
    <m/>
    <m/>
    <m/>
    <n v="12649.99"/>
    <n v="9115.4"/>
    <n v="147"/>
    <m/>
    <n v="153"/>
    <s v="-"/>
    <n v="163"/>
    <n v="166"/>
    <n v="168"/>
    <n v="173"/>
    <n v="174"/>
    <s v="-"/>
    <s v="MH14LG1713"/>
    <s v="SPLENDOR PLUS BS6 I3S DRS CAST FI"/>
    <d v="2023-12-19T00:00:00"/>
    <n v="24"/>
    <s v="03.04.26"/>
    <s v="VIJAY NIKAM"/>
    <s v="-"/>
    <m/>
    <m/>
    <m/>
    <m/>
    <m/>
    <m/>
    <m/>
    <m/>
    <m/>
    <m/>
    <m/>
    <m/>
    <m/>
    <m/>
    <m/>
    <n v="1"/>
    <m/>
    <m/>
    <m/>
    <m/>
    <m/>
    <m/>
    <m/>
    <m/>
    <m/>
    <m/>
    <m/>
    <m/>
    <m/>
    <m/>
    <m/>
    <m/>
    <m/>
    <m/>
    <m/>
    <m/>
    <m/>
    <m/>
    <m/>
    <m/>
    <m/>
    <m/>
    <m/>
    <m/>
    <m/>
    <m/>
    <m/>
    <m/>
    <m/>
    <m/>
    <m/>
    <m/>
    <m/>
    <m/>
    <m/>
    <m/>
    <m/>
    <m/>
    <m/>
    <m/>
    <m/>
    <m/>
    <m/>
    <m/>
    <m/>
    <m/>
    <m/>
    <m/>
    <m/>
    <m/>
    <m/>
    <m/>
    <m/>
    <m/>
    <m/>
    <m/>
    <m/>
    <m/>
    <m/>
    <m/>
    <m/>
    <m/>
    <m/>
    <m/>
    <m/>
    <m/>
    <m/>
    <m/>
    <m/>
    <m/>
    <m/>
    <m/>
    <m/>
    <n v="1"/>
  </r>
  <r>
    <n v="462843811"/>
    <s v="SHASHIKALA BHARAT GADDALE"/>
    <m/>
    <m/>
    <m/>
    <m/>
    <m/>
    <m/>
    <n v="4000"/>
    <n v="1231"/>
    <x v="2"/>
    <s v="FLOW"/>
    <x v="0"/>
    <x v="16"/>
    <n v="9034"/>
    <n v="200"/>
    <n v="0"/>
    <n v="2250"/>
    <s v="-"/>
    <s v="-"/>
    <s v="-"/>
    <s v="-"/>
    <s v="FLOW"/>
    <s v="-"/>
    <s v="-"/>
    <s v="-"/>
    <m/>
    <m/>
    <m/>
    <m/>
    <m/>
    <m/>
    <s v="PIMPARI"/>
    <m/>
    <m/>
    <m/>
    <n v="3681"/>
    <n v="9034"/>
    <n v="27"/>
    <m/>
    <n v="33"/>
    <s v="-"/>
    <n v="43"/>
    <n v="46"/>
    <n v="48"/>
    <n v="53"/>
    <n v="54"/>
    <s v="-"/>
    <s v="-"/>
    <s v="JUPITER BASIC"/>
    <d v="2024-05-09T00:00:00"/>
    <n v="24"/>
    <s v="03.04.26"/>
    <s v="KAILASH ATKARI"/>
    <s v="-"/>
    <m/>
    <m/>
    <m/>
    <m/>
    <m/>
    <m/>
    <n v="1"/>
    <m/>
    <m/>
    <m/>
    <m/>
    <m/>
    <m/>
    <m/>
    <m/>
    <m/>
    <m/>
    <m/>
    <m/>
    <m/>
    <m/>
    <m/>
    <m/>
    <m/>
    <m/>
    <m/>
    <m/>
    <m/>
    <m/>
    <m/>
    <n v="1"/>
    <m/>
    <m/>
    <m/>
    <m/>
    <m/>
    <m/>
    <m/>
    <m/>
    <m/>
    <m/>
    <m/>
    <m/>
    <m/>
    <m/>
    <m/>
    <m/>
    <m/>
    <n v="1"/>
    <m/>
    <m/>
    <m/>
    <m/>
    <m/>
    <m/>
    <m/>
    <m/>
    <m/>
    <m/>
    <m/>
    <m/>
    <m/>
    <m/>
    <m/>
    <m/>
    <m/>
    <m/>
    <m/>
    <m/>
    <m/>
    <m/>
    <m/>
    <m/>
    <m/>
    <m/>
    <m/>
    <m/>
    <m/>
    <n v="1"/>
    <m/>
    <m/>
    <m/>
    <m/>
    <m/>
    <m/>
    <m/>
    <m/>
    <m/>
    <m/>
    <m/>
    <m/>
    <m/>
    <m/>
    <n v="4"/>
  </r>
  <r>
    <n v="462126435"/>
    <s v="POONAM SUNIL JADHAV"/>
    <m/>
    <m/>
    <m/>
    <m/>
    <m/>
    <m/>
    <n v="4545"/>
    <n v="9090"/>
    <x v="4"/>
    <s v="FLOW"/>
    <x v="0"/>
    <x v="7"/>
    <n v="8842"/>
    <n v="139"/>
    <n v="0"/>
    <n v="2250"/>
    <s v="-"/>
    <s v="-"/>
    <s v="-"/>
    <s v="-"/>
    <s v="FLOW"/>
    <s v="-"/>
    <s v="-"/>
    <s v="-"/>
    <m/>
    <m/>
    <m/>
    <m/>
    <m/>
    <m/>
    <s v="BAVDHAN"/>
    <m/>
    <m/>
    <m/>
    <n v="11479"/>
    <n v="8842"/>
    <n v="55"/>
    <m/>
    <n v="61"/>
    <s v="-"/>
    <n v="71"/>
    <n v="74"/>
    <n v="76"/>
    <n v="81"/>
    <n v="82"/>
    <s v="-"/>
    <s v="MH16DK1481"/>
    <s v="HONDA ACTIVA 125 DLX"/>
    <d v="2024-03-05T00:00:00"/>
    <n v="24"/>
    <s v="03.04.26"/>
    <s v="KAILASH ATKARI"/>
    <s v="-"/>
    <m/>
    <m/>
    <m/>
    <m/>
    <m/>
    <m/>
    <n v="1"/>
    <m/>
    <m/>
    <m/>
    <m/>
    <m/>
    <m/>
    <m/>
    <m/>
    <m/>
    <m/>
    <m/>
    <m/>
    <m/>
    <m/>
    <m/>
    <m/>
    <m/>
    <m/>
    <m/>
    <m/>
    <m/>
    <m/>
    <m/>
    <m/>
    <m/>
    <m/>
    <m/>
    <m/>
    <m/>
    <m/>
    <m/>
    <m/>
    <n v="1"/>
    <m/>
    <m/>
    <m/>
    <m/>
    <m/>
    <m/>
    <m/>
    <m/>
    <m/>
    <m/>
    <m/>
    <m/>
    <m/>
    <m/>
    <m/>
    <m/>
    <m/>
    <m/>
    <m/>
    <m/>
    <m/>
    <m/>
    <m/>
    <m/>
    <m/>
    <m/>
    <m/>
    <m/>
    <m/>
    <m/>
    <m/>
    <m/>
    <m/>
    <m/>
    <m/>
    <m/>
    <m/>
    <m/>
    <m/>
    <m/>
    <m/>
    <m/>
    <m/>
    <m/>
    <m/>
    <m/>
    <m/>
    <m/>
    <m/>
    <m/>
    <m/>
    <m/>
    <m/>
    <n v="2"/>
  </r>
  <r>
    <n v="140106553"/>
    <s v="LATABAI CHINTAMAN JOSHI"/>
    <m/>
    <m/>
    <m/>
    <m/>
    <s v="DPIC PENDING"/>
    <m/>
    <n v="2978"/>
    <n v="5921"/>
    <x v="4"/>
    <s v="FLOW"/>
    <x v="0"/>
    <x v="10"/>
    <n v="8645.56"/>
    <n v="215"/>
    <n v="0"/>
    <n v="2945"/>
    <s v="-"/>
    <s v="-"/>
    <s v="-"/>
    <s v="-"/>
    <s v="FLOW"/>
    <s v="-"/>
    <s v="-"/>
    <s v="-"/>
    <m/>
    <m/>
    <m/>
    <m/>
    <m/>
    <m/>
    <s v="JUNNAR"/>
    <m/>
    <m/>
    <m/>
    <n v="9081"/>
    <n v="8645.56"/>
    <n v="54"/>
    <m/>
    <n v="60"/>
    <s v="-"/>
    <n v="70"/>
    <n v="73"/>
    <n v="75"/>
    <n v="80"/>
    <n v="81"/>
    <s v="-"/>
    <s v="MH14KT1594"/>
    <s v="HONDA SHINE DISC BSVI"/>
    <d v="2023-03-30T00:00:00"/>
    <n v="36"/>
    <s v="03.04.26"/>
    <s v="KAILASH ATKARI"/>
    <s v="-"/>
    <m/>
    <m/>
    <m/>
    <m/>
    <m/>
    <m/>
    <m/>
    <m/>
    <m/>
    <m/>
    <m/>
    <m/>
    <m/>
    <m/>
    <m/>
    <m/>
    <m/>
    <m/>
    <m/>
    <m/>
    <m/>
    <n v="1"/>
    <m/>
    <m/>
    <m/>
    <m/>
    <m/>
    <m/>
    <m/>
    <m/>
    <m/>
    <m/>
    <m/>
    <m/>
    <m/>
    <m/>
    <n v="1"/>
    <m/>
    <m/>
    <m/>
    <m/>
    <m/>
    <m/>
    <m/>
    <m/>
    <m/>
    <m/>
    <m/>
    <m/>
    <m/>
    <m/>
    <m/>
    <m/>
    <m/>
    <m/>
    <m/>
    <m/>
    <m/>
    <m/>
    <m/>
    <m/>
    <m/>
    <m/>
    <m/>
    <m/>
    <m/>
    <m/>
    <m/>
    <m/>
    <m/>
    <m/>
    <m/>
    <m/>
    <m/>
    <m/>
    <m/>
    <m/>
    <m/>
    <m/>
    <m/>
    <m/>
    <m/>
    <m/>
    <m/>
    <m/>
    <m/>
    <m/>
    <m/>
    <m/>
    <m/>
    <m/>
    <m/>
    <m/>
    <n v="2"/>
  </r>
  <r>
    <n v="464790744"/>
    <s v="PRAKASH DNYANESHWAR POPALAGHT"/>
    <m/>
    <m/>
    <m/>
    <m/>
    <m/>
    <m/>
    <n v="2971"/>
    <n v="8913"/>
    <x v="1"/>
    <s v="FLOW"/>
    <x v="0"/>
    <x v="1"/>
    <n v="8576"/>
    <n v="742"/>
    <n v="0"/>
    <n v="2247"/>
    <s v="-"/>
    <s v="-"/>
    <s v="-"/>
    <s v="-"/>
    <s v="FLOW"/>
    <s v="-"/>
    <s v="-"/>
    <s v="-"/>
    <m/>
    <m/>
    <m/>
    <m/>
    <m/>
    <m/>
    <s v="THERGAON"/>
    <m/>
    <m/>
    <m/>
    <n v="11902"/>
    <n v="8576"/>
    <n v="177"/>
    <m/>
    <n v="183"/>
    <s v="-"/>
    <n v="193"/>
    <n v="196"/>
    <n v="198"/>
    <n v="203"/>
    <n v="204"/>
    <s v="-"/>
    <s v="MH14LD3381"/>
    <s v="BAJAJ CT 125 X DISC"/>
    <d v="2024-11-27T00:00:00"/>
    <n v="12"/>
    <s v="03.04.26"/>
    <s v="KAILASH ATKARI"/>
    <s v="-"/>
    <m/>
    <m/>
    <m/>
    <m/>
    <m/>
    <m/>
    <m/>
    <m/>
    <m/>
    <n v="1"/>
    <m/>
    <m/>
    <m/>
    <m/>
    <m/>
    <m/>
    <m/>
    <m/>
    <m/>
    <m/>
    <m/>
    <m/>
    <m/>
    <m/>
    <n v="1"/>
    <m/>
    <m/>
    <m/>
    <m/>
    <m/>
    <m/>
    <m/>
    <m/>
    <m/>
    <m/>
    <m/>
    <m/>
    <m/>
    <m/>
    <m/>
    <m/>
    <m/>
    <m/>
    <m/>
    <m/>
    <m/>
    <m/>
    <m/>
    <m/>
    <m/>
    <m/>
    <m/>
    <m/>
    <m/>
    <m/>
    <m/>
    <m/>
    <m/>
    <m/>
    <m/>
    <m/>
    <m/>
    <m/>
    <m/>
    <m/>
    <m/>
    <m/>
    <m/>
    <m/>
    <m/>
    <m/>
    <m/>
    <m/>
    <m/>
    <m/>
    <m/>
    <m/>
    <m/>
    <m/>
    <m/>
    <m/>
    <m/>
    <m/>
    <m/>
    <m/>
    <m/>
    <m/>
    <m/>
    <m/>
    <m/>
    <m/>
    <m/>
    <m/>
    <n v="2"/>
  </r>
  <r>
    <n v="459728250"/>
    <s v="JAIBUNISA AYUB SHAIKH"/>
    <m/>
    <m/>
    <m/>
    <m/>
    <m/>
    <m/>
    <n v="4397"/>
    <n v="8794"/>
    <x v="4"/>
    <s v="FLOW"/>
    <x v="0"/>
    <x v="15"/>
    <n v="8557.98"/>
    <n v="143"/>
    <n v="0"/>
    <n v="900"/>
    <s v="-"/>
    <s v="-"/>
    <s v="-"/>
    <s v="-"/>
    <s v="FLOW"/>
    <s v="-"/>
    <s v="-"/>
    <s v="-"/>
    <m/>
    <m/>
    <m/>
    <m/>
    <m/>
    <m/>
    <s v="GANJ PATH"/>
    <m/>
    <m/>
    <m/>
    <n v="9837"/>
    <n v="8557.98"/>
    <n v="55"/>
    <m/>
    <n v="61"/>
    <s v="-"/>
    <n v="71"/>
    <n v="74"/>
    <n v="76"/>
    <n v="81"/>
    <n v="82"/>
    <s v="-"/>
    <s v="MH12VX1451"/>
    <s v="SUZUKI BURGMAN STREET"/>
    <d v="2023-09-12T00:00:00"/>
    <n v="30"/>
    <s v="03.04.26"/>
    <s v="VIJAY NIKAM"/>
    <s v="-"/>
    <m/>
    <m/>
    <m/>
    <m/>
    <m/>
    <m/>
    <m/>
    <m/>
    <m/>
    <n v="1"/>
    <m/>
    <m/>
    <m/>
    <m/>
    <m/>
    <m/>
    <m/>
    <m/>
    <m/>
    <m/>
    <m/>
    <m/>
    <m/>
    <m/>
    <m/>
    <m/>
    <m/>
    <m/>
    <m/>
    <m/>
    <m/>
    <m/>
    <m/>
    <m/>
    <m/>
    <m/>
    <m/>
    <m/>
    <m/>
    <m/>
    <m/>
    <m/>
    <m/>
    <m/>
    <m/>
    <m/>
    <m/>
    <m/>
    <m/>
    <m/>
    <m/>
    <m/>
    <m/>
    <m/>
    <m/>
    <m/>
    <m/>
    <m/>
    <m/>
    <m/>
    <m/>
    <m/>
    <m/>
    <m/>
    <m/>
    <m/>
    <m/>
    <m/>
    <m/>
    <m/>
    <m/>
    <m/>
    <m/>
    <m/>
    <m/>
    <m/>
    <m/>
    <m/>
    <m/>
    <m/>
    <m/>
    <m/>
    <m/>
    <m/>
    <m/>
    <m/>
    <m/>
    <m/>
    <m/>
    <m/>
    <m/>
    <m/>
    <m/>
    <n v="1"/>
  </r>
  <r>
    <n v="461320967"/>
    <s v="VILAS HIRASING CHAVHAN"/>
    <m/>
    <m/>
    <m/>
    <m/>
    <m/>
    <m/>
    <n v="4610"/>
    <n v="8421"/>
    <x v="3"/>
    <s v="FLOW"/>
    <x v="0"/>
    <x v="6"/>
    <n v="8355"/>
    <n v="663"/>
    <n v="0"/>
    <n v="4500"/>
    <s v="-"/>
    <s v="-"/>
    <s v="-"/>
    <s v="-"/>
    <s v="STABLE"/>
    <s v="-"/>
    <s v="-"/>
    <s v="-"/>
    <m/>
    <m/>
    <m/>
    <m/>
    <m/>
    <m/>
    <s v="NANEKAR  WADI"/>
    <m/>
    <m/>
    <m/>
    <n v="13584"/>
    <n v="8355"/>
    <n v="117"/>
    <m/>
    <n v="123"/>
    <s v="-"/>
    <n v="133"/>
    <n v="136"/>
    <n v="138"/>
    <n v="143"/>
    <n v="144"/>
    <s v="-"/>
    <s v="MH37AG3226"/>
    <s v="BAJAJ PULSAR NS 125"/>
    <d v="2023-12-31T00:00:00"/>
    <n v="24"/>
    <s v="03.04.26"/>
    <s v="KAILASH ATKARI"/>
    <s v="-"/>
    <m/>
    <m/>
    <m/>
    <m/>
    <m/>
    <m/>
    <n v="1"/>
    <m/>
    <m/>
    <m/>
    <m/>
    <m/>
    <m/>
    <m/>
    <m/>
    <m/>
    <m/>
    <m/>
    <m/>
    <m/>
    <m/>
    <m/>
    <m/>
    <m/>
    <m/>
    <m/>
    <m/>
    <m/>
    <m/>
    <m/>
    <m/>
    <m/>
    <m/>
    <m/>
    <m/>
    <m/>
    <m/>
    <m/>
    <m/>
    <m/>
    <m/>
    <m/>
    <m/>
    <m/>
    <m/>
    <m/>
    <m/>
    <m/>
    <m/>
    <m/>
    <m/>
    <m/>
    <m/>
    <m/>
    <m/>
    <m/>
    <m/>
    <m/>
    <m/>
    <m/>
    <m/>
    <m/>
    <m/>
    <m/>
    <m/>
    <m/>
    <m/>
    <m/>
    <m/>
    <m/>
    <m/>
    <m/>
    <m/>
    <m/>
    <m/>
    <m/>
    <m/>
    <m/>
    <m/>
    <m/>
    <m/>
    <m/>
    <m/>
    <m/>
    <m/>
    <m/>
    <m/>
    <m/>
    <m/>
    <m/>
    <m/>
    <m/>
    <m/>
    <n v="1"/>
  </r>
  <r>
    <n v="462303824"/>
    <s v="RAMRAO NARAYANRAO SHETE"/>
    <s v="ONLINE"/>
    <s v="26.04.26"/>
    <n v="4333"/>
    <m/>
    <m/>
    <m/>
    <n v="4270"/>
    <n v="4232"/>
    <x v="2"/>
    <s v="STABLE"/>
    <x v="1"/>
    <x v="12"/>
    <n v="8305"/>
    <n v="97"/>
    <n v="0"/>
    <n v="4950"/>
    <s v="-"/>
    <s v="-"/>
    <s v="-"/>
    <s v="-"/>
    <s v="STABLE"/>
    <s v="PAID"/>
    <s v="-"/>
    <s v="-"/>
    <m/>
    <m/>
    <m/>
    <m/>
    <m/>
    <m/>
    <s v="MAHALUNGE"/>
    <m/>
    <m/>
    <m/>
    <m/>
    <n v="8305"/>
    <n v="27"/>
    <m/>
    <s v="-"/>
    <s v="-"/>
    <n v="43"/>
    <n v="46"/>
    <n v="48"/>
    <n v="53"/>
    <n v="54"/>
    <s v="-"/>
    <s v="MH22BD4526"/>
    <s v="SPLENDOR PLUS DRS CAST FI BLACK"/>
    <d v="2024-03-21T00:00:00"/>
    <n v="24"/>
    <s v="11.04.26"/>
    <s v="KAILASH ATKARI"/>
    <s v="-"/>
    <m/>
    <m/>
    <m/>
    <m/>
    <m/>
    <m/>
    <m/>
    <m/>
    <m/>
    <m/>
    <m/>
    <m/>
    <m/>
    <m/>
    <m/>
    <m/>
    <m/>
    <m/>
    <m/>
    <m/>
    <m/>
    <m/>
    <m/>
    <m/>
    <m/>
    <m/>
    <m/>
    <m/>
    <m/>
    <m/>
    <m/>
    <m/>
    <m/>
    <m/>
    <m/>
    <m/>
    <m/>
    <m/>
    <m/>
    <m/>
    <m/>
    <m/>
    <m/>
    <m/>
    <m/>
    <m/>
    <m/>
    <m/>
    <m/>
    <m/>
    <m/>
    <n v="1"/>
    <m/>
    <m/>
    <m/>
    <m/>
    <m/>
    <m/>
    <m/>
    <m/>
    <m/>
    <m/>
    <m/>
    <m/>
    <m/>
    <m/>
    <m/>
    <m/>
    <m/>
    <m/>
    <m/>
    <m/>
    <m/>
    <m/>
    <m/>
    <m/>
    <m/>
    <m/>
    <m/>
    <m/>
    <m/>
    <m/>
    <m/>
    <m/>
    <m/>
    <m/>
    <m/>
    <m/>
    <m/>
    <m/>
    <m/>
    <m/>
    <m/>
    <n v="1"/>
  </r>
  <r>
    <n v="461985632"/>
    <s v="RAJESH RAJAK"/>
    <s v="ONLINE"/>
    <s v="20.04.26"/>
    <n v="13573"/>
    <m/>
    <m/>
    <m/>
    <n v="4213"/>
    <n v="8252"/>
    <x v="4"/>
    <s v="RB"/>
    <x v="1"/>
    <x v="1"/>
    <n v="8176"/>
    <n v="214"/>
    <n v="0"/>
    <n v="4950"/>
    <s v="-"/>
    <s v="-"/>
    <s v="-"/>
    <s v="-"/>
    <s v="RB"/>
    <s v="PAID"/>
    <s v="-"/>
    <s v="-"/>
    <m/>
    <m/>
    <m/>
    <m/>
    <m/>
    <m/>
    <s v="THERGAON"/>
    <m/>
    <m/>
    <m/>
    <n v="13416"/>
    <n v="8176"/>
    <n v="55"/>
    <m/>
    <n v="61"/>
    <s v="-"/>
    <n v="71"/>
    <n v="74"/>
    <e v="#N/A"/>
    <e v="#N/A"/>
    <e v="#N/A"/>
    <s v="-"/>
    <s v="MH14LK0640"/>
    <s v="SPLENDOR PLUS I3S DRS C FI OTHERS"/>
    <d v="2024-02-21T00:00:00"/>
    <n v="24"/>
    <s v="03.04.26"/>
    <s v="KAILASH ATKARI"/>
    <s v="-"/>
    <m/>
    <m/>
    <m/>
    <m/>
    <m/>
    <m/>
    <n v="1"/>
    <m/>
    <m/>
    <m/>
    <m/>
    <m/>
    <m/>
    <m/>
    <m/>
    <m/>
    <m/>
    <m/>
    <m/>
    <m/>
    <m/>
    <m/>
    <m/>
    <m/>
    <m/>
    <m/>
    <m/>
    <m/>
    <m/>
    <m/>
    <m/>
    <m/>
    <m/>
    <m/>
    <m/>
    <m/>
    <m/>
    <m/>
    <m/>
    <m/>
    <m/>
    <m/>
    <m/>
    <m/>
    <m/>
    <m/>
    <m/>
    <m/>
    <m/>
    <m/>
    <m/>
    <m/>
    <m/>
    <m/>
    <m/>
    <m/>
    <m/>
    <m/>
    <m/>
    <m/>
    <m/>
    <m/>
    <m/>
    <m/>
    <m/>
    <m/>
    <m/>
    <m/>
    <m/>
    <m/>
    <m/>
    <m/>
    <m/>
    <m/>
    <m/>
    <m/>
    <m/>
    <m/>
    <m/>
    <m/>
    <m/>
    <m/>
    <m/>
    <m/>
    <m/>
    <m/>
    <m/>
    <m/>
    <m/>
    <m/>
    <m/>
    <m/>
    <m/>
    <n v="1"/>
  </r>
  <r>
    <n v="462216543"/>
    <s v="GULFAM"/>
    <m/>
    <m/>
    <m/>
    <m/>
    <m/>
    <m/>
    <n v="4121"/>
    <n v="8205"/>
    <x v="4"/>
    <s v="FLOW"/>
    <x v="0"/>
    <x v="1"/>
    <n v="8008"/>
    <n v="116"/>
    <n v="0"/>
    <n v="1769"/>
    <s v="-"/>
    <s v="-"/>
    <s v="-"/>
    <s v="-"/>
    <s v="FLOW"/>
    <s v="-"/>
    <s v="-"/>
    <s v="-"/>
    <m/>
    <m/>
    <m/>
    <m/>
    <m/>
    <m/>
    <s v="THERGAON"/>
    <m/>
    <m/>
    <m/>
    <n v="10090"/>
    <n v="8008"/>
    <n v="55"/>
    <m/>
    <n v="61"/>
    <s v="-"/>
    <n v="71"/>
    <n v="74"/>
    <n v="76"/>
    <n v="81"/>
    <n v="82"/>
    <s v="-"/>
    <s v="MH14LK8042"/>
    <s v="SPLENDOR PLUS I3S XTEC"/>
    <d v="2024-03-13T00:00:00"/>
    <n v="24"/>
    <s v="03.04.26"/>
    <s v="KAILASH ATKARI"/>
    <s v="-"/>
    <m/>
    <m/>
    <m/>
    <m/>
    <m/>
    <m/>
    <n v="1"/>
    <m/>
    <m/>
    <m/>
    <m/>
    <m/>
    <m/>
    <m/>
    <m/>
    <m/>
    <m/>
    <m/>
    <m/>
    <m/>
    <m/>
    <m/>
    <m/>
    <m/>
    <m/>
    <m/>
    <m/>
    <m/>
    <m/>
    <m/>
    <m/>
    <m/>
    <m/>
    <m/>
    <m/>
    <m/>
    <m/>
    <m/>
    <m/>
    <m/>
    <m/>
    <m/>
    <m/>
    <m/>
    <m/>
    <m/>
    <m/>
    <m/>
    <m/>
    <m/>
    <m/>
    <m/>
    <m/>
    <m/>
    <m/>
    <m/>
    <m/>
    <m/>
    <m/>
    <m/>
    <m/>
    <m/>
    <m/>
    <m/>
    <m/>
    <m/>
    <m/>
    <m/>
    <m/>
    <m/>
    <m/>
    <m/>
    <m/>
    <m/>
    <m/>
    <m/>
    <m/>
    <m/>
    <m/>
    <m/>
    <m/>
    <m/>
    <m/>
    <m/>
    <m/>
    <m/>
    <m/>
    <m/>
    <m/>
    <m/>
    <m/>
    <m/>
    <m/>
    <n v="1"/>
  </r>
  <r>
    <n v="458035947"/>
    <s v="BAPU KISAN BHUJBAL"/>
    <s v="COLLECT"/>
    <s v="25.04.26"/>
    <n v="3200"/>
    <m/>
    <m/>
    <m/>
    <n v="3169"/>
    <n v="1799"/>
    <x v="2"/>
    <s v="STABLE"/>
    <x v="1"/>
    <x v="13"/>
    <n v="7985.97"/>
    <n v="55"/>
    <n v="0"/>
    <n v="5400"/>
    <s v="-"/>
    <s v="-"/>
    <s v="-"/>
    <s v="-"/>
    <s v="STABLE"/>
    <s v="PAID"/>
    <s v="-"/>
    <s v="-"/>
    <m/>
    <m/>
    <m/>
    <m/>
    <m/>
    <m/>
    <s v="SHIRUR"/>
    <m/>
    <m/>
    <m/>
    <n v="7254"/>
    <n v="7985.97"/>
    <n v="27"/>
    <m/>
    <n v="33"/>
    <s v="-"/>
    <n v="43"/>
    <n v="46"/>
    <n v="48"/>
    <n v="53"/>
    <n v="23"/>
    <s v="-"/>
    <s v="-"/>
    <s v="HF DELUXE DRUM SELF CAST ALL BLACK"/>
    <d v="2023-05-09T00:00:00"/>
    <n v="36"/>
    <s v="03.04.26"/>
    <s v="KAILASH ATKARI"/>
    <s v="-"/>
    <m/>
    <m/>
    <m/>
    <m/>
    <m/>
    <m/>
    <m/>
    <m/>
    <m/>
    <m/>
    <m/>
    <m/>
    <m/>
    <m/>
    <m/>
    <n v="1"/>
    <m/>
    <m/>
    <m/>
    <m/>
    <m/>
    <m/>
    <m/>
    <m/>
    <m/>
    <m/>
    <m/>
    <m/>
    <m/>
    <m/>
    <m/>
    <m/>
    <m/>
    <m/>
    <m/>
    <m/>
    <m/>
    <m/>
    <m/>
    <m/>
    <m/>
    <m/>
    <m/>
    <m/>
    <m/>
    <m/>
    <m/>
    <m/>
    <m/>
    <m/>
    <m/>
    <m/>
    <m/>
    <m/>
    <m/>
    <m/>
    <m/>
    <m/>
    <m/>
    <m/>
    <m/>
    <m/>
    <m/>
    <m/>
    <m/>
    <m/>
    <m/>
    <m/>
    <m/>
    <m/>
    <m/>
    <m/>
    <n v="2"/>
    <m/>
    <m/>
    <m/>
    <m/>
    <m/>
    <m/>
    <m/>
    <m/>
    <m/>
    <m/>
    <m/>
    <m/>
    <m/>
    <m/>
    <m/>
    <m/>
    <m/>
    <m/>
    <m/>
    <m/>
    <n v="3"/>
  </r>
  <r>
    <n v="139863935"/>
    <s v="PRAVIN BALU AUTI"/>
    <m/>
    <m/>
    <m/>
    <m/>
    <m/>
    <m/>
    <n v="3047"/>
    <n v="8147"/>
    <x v="5"/>
    <s v="FLOW"/>
    <x v="0"/>
    <x v="10"/>
    <n v="7979.84"/>
    <n v="467"/>
    <n v="0"/>
    <n v="4508"/>
    <s v="-"/>
    <s v="-"/>
    <s v="-"/>
    <s v="-"/>
    <s v="FLOW"/>
    <s v="-"/>
    <s v="-"/>
    <s v="-"/>
    <m/>
    <m/>
    <m/>
    <m/>
    <m/>
    <m/>
    <s v="JUNNAR"/>
    <m/>
    <m/>
    <m/>
    <n v="13122"/>
    <n v="7979.84"/>
    <n v="86"/>
    <m/>
    <n v="92"/>
    <s v="-"/>
    <n v="102"/>
    <n v="105"/>
    <n v="107"/>
    <n v="112"/>
    <n v="113"/>
    <s v="-"/>
    <s v="MH14KR8415"/>
    <s v="HF DELUXE DRS C I3S FI"/>
    <d v="2023-03-13T00:00:00"/>
    <n v="36"/>
    <s v="03.04.26"/>
    <s v="KAILASH ATKARI"/>
    <s v="-"/>
    <m/>
    <m/>
    <m/>
    <m/>
    <m/>
    <m/>
    <m/>
    <m/>
    <m/>
    <n v="1"/>
    <m/>
    <m/>
    <m/>
    <m/>
    <m/>
    <m/>
    <m/>
    <m/>
    <m/>
    <m/>
    <m/>
    <m/>
    <m/>
    <m/>
    <m/>
    <m/>
    <m/>
    <m/>
    <m/>
    <m/>
    <m/>
    <m/>
    <m/>
    <m/>
    <m/>
    <m/>
    <m/>
    <m/>
    <m/>
    <m/>
    <m/>
    <m/>
    <m/>
    <m/>
    <m/>
    <m/>
    <m/>
    <m/>
    <m/>
    <m/>
    <m/>
    <m/>
    <m/>
    <m/>
    <m/>
    <m/>
    <m/>
    <m/>
    <m/>
    <m/>
    <m/>
    <m/>
    <m/>
    <m/>
    <m/>
    <m/>
    <m/>
    <m/>
    <m/>
    <m/>
    <m/>
    <m/>
    <m/>
    <m/>
    <m/>
    <m/>
    <m/>
    <m/>
    <m/>
    <m/>
    <m/>
    <m/>
    <m/>
    <m/>
    <m/>
    <m/>
    <m/>
    <m/>
    <m/>
    <m/>
    <m/>
    <m/>
    <m/>
    <n v="1"/>
  </r>
  <r>
    <n v="460906720"/>
    <s v="NILESH JAISING KAKADE"/>
    <m/>
    <m/>
    <m/>
    <m/>
    <m/>
    <m/>
    <n v="4064"/>
    <n v="8134"/>
    <x v="1"/>
    <s v="FLOW"/>
    <x v="0"/>
    <x v="12"/>
    <n v="7947"/>
    <n v="447"/>
    <n v="0"/>
    <n v="1800"/>
    <s v="-"/>
    <s v="-"/>
    <s v="-"/>
    <s v="-"/>
    <s v="STABLE"/>
    <s v="-"/>
    <s v="-"/>
    <s v="-"/>
    <m/>
    <m/>
    <m/>
    <m/>
    <m/>
    <m/>
    <s v="MULSHI"/>
    <m/>
    <m/>
    <m/>
    <n v="10381"/>
    <n v="7947"/>
    <n v="178"/>
    <m/>
    <n v="184"/>
    <s v="-"/>
    <n v="194"/>
    <n v="197"/>
    <n v="199"/>
    <n v="204"/>
    <n v="205"/>
    <s v="-"/>
    <s v="MH14LG4021"/>
    <s v="SPLENDOR PLUS BS6 DRS CAST FI"/>
    <d v="2023-11-28T00:00:00"/>
    <n v="24"/>
    <s v="03.04.26"/>
    <s v="KAILASH ATKARI"/>
    <s v="-"/>
    <m/>
    <m/>
    <m/>
    <m/>
    <m/>
    <m/>
    <m/>
    <m/>
    <m/>
    <m/>
    <m/>
    <m/>
    <m/>
    <m/>
    <m/>
    <n v="1"/>
    <m/>
    <m/>
    <m/>
    <m/>
    <m/>
    <m/>
    <m/>
    <m/>
    <m/>
    <m/>
    <m/>
    <m/>
    <m/>
    <m/>
    <m/>
    <m/>
    <m/>
    <m/>
    <m/>
    <m/>
    <m/>
    <m/>
    <m/>
    <m/>
    <m/>
    <m/>
    <m/>
    <m/>
    <m/>
    <m/>
    <m/>
    <m/>
    <m/>
    <m/>
    <m/>
    <m/>
    <m/>
    <m/>
    <m/>
    <m/>
    <m/>
    <m/>
    <m/>
    <m/>
    <m/>
    <m/>
    <m/>
    <m/>
    <m/>
    <m/>
    <m/>
    <m/>
    <m/>
    <m/>
    <m/>
    <m/>
    <m/>
    <m/>
    <m/>
    <m/>
    <m/>
    <m/>
    <m/>
    <m/>
    <m/>
    <m/>
    <m/>
    <m/>
    <m/>
    <m/>
    <m/>
    <m/>
    <m/>
    <m/>
    <m/>
    <m/>
    <m/>
    <n v="1"/>
  </r>
  <r>
    <n v="139924876"/>
    <s v="ROHIT GANESH JADHAV"/>
    <s v="ONLINE"/>
    <s v="22.04.26"/>
    <n v="5000"/>
    <m/>
    <m/>
    <m/>
    <n v="4965"/>
    <n v="2938"/>
    <x v="2"/>
    <s v="STABLE"/>
    <x v="1"/>
    <x v="9"/>
    <n v="7833.78"/>
    <n v="42"/>
    <n v="0"/>
    <n v="1835"/>
    <s v="-"/>
    <s v="-"/>
    <s v="-"/>
    <s v="-"/>
    <s v="STABLE"/>
    <s v="PAID"/>
    <s v="-"/>
    <s v="-"/>
    <m/>
    <m/>
    <m/>
    <m/>
    <m/>
    <m/>
    <s v="DHANORI"/>
    <m/>
    <m/>
    <m/>
    <m/>
    <n v="7833.78"/>
    <n v="26"/>
    <m/>
    <s v="-"/>
    <s v="-"/>
    <n v="42"/>
    <n v="45"/>
    <n v="47"/>
    <n v="21"/>
    <n v="22"/>
    <s v="-"/>
    <s v="MH14KT3478"/>
    <s v="PIAGGIO VESPA SXL 125 CBS"/>
    <d v="2023-03-21T00:00:00"/>
    <n v="36"/>
    <s v="11.04.26"/>
    <s v="VIJAY NIKAM"/>
    <s v="-"/>
    <m/>
    <m/>
    <m/>
    <m/>
    <m/>
    <m/>
    <m/>
    <m/>
    <m/>
    <m/>
    <m/>
    <m/>
    <m/>
    <m/>
    <m/>
    <m/>
    <m/>
    <m/>
    <m/>
    <m/>
    <m/>
    <m/>
    <m/>
    <m/>
    <m/>
    <m/>
    <m/>
    <m/>
    <m/>
    <m/>
    <m/>
    <m/>
    <m/>
    <m/>
    <m/>
    <m/>
    <m/>
    <m/>
    <m/>
    <m/>
    <m/>
    <m/>
    <m/>
    <m/>
    <m/>
    <m/>
    <m/>
    <m/>
    <m/>
    <m/>
    <m/>
    <m/>
    <m/>
    <m/>
    <m/>
    <m/>
    <m/>
    <m/>
    <m/>
    <m/>
    <m/>
    <m/>
    <m/>
    <m/>
    <m/>
    <m/>
    <n v="1"/>
    <m/>
    <m/>
    <m/>
    <m/>
    <m/>
    <m/>
    <m/>
    <m/>
    <m/>
    <m/>
    <m/>
    <m/>
    <m/>
    <m/>
    <m/>
    <m/>
    <m/>
    <m/>
    <m/>
    <m/>
    <m/>
    <m/>
    <m/>
    <m/>
    <m/>
    <m/>
    <n v="1"/>
  </r>
  <r>
    <n v="140085711"/>
    <s v="RUPALI SANDIP MALPOTE"/>
    <m/>
    <m/>
    <m/>
    <m/>
    <m/>
    <m/>
    <n v="3881"/>
    <n v="4072"/>
    <x v="4"/>
    <s v="FLOW"/>
    <x v="0"/>
    <x v="0"/>
    <n v="7791.19"/>
    <n v="132"/>
    <n v="0"/>
    <n v="4013.82"/>
    <s v="-"/>
    <s v="-"/>
    <s v="-"/>
    <s v="-"/>
    <s v="STABLE"/>
    <s v="-"/>
    <s v="-"/>
    <s v="-"/>
    <m/>
    <m/>
    <m/>
    <m/>
    <m/>
    <m/>
    <s v="TAKAVE"/>
    <m/>
    <m/>
    <m/>
    <n v="8217.82"/>
    <n v="7791.19"/>
    <n v="54"/>
    <m/>
    <n v="60"/>
    <s v="-"/>
    <n v="70"/>
    <n v="73"/>
    <n v="75"/>
    <n v="80"/>
    <n v="81"/>
    <s v="-"/>
    <s v="MH14KT4084"/>
    <s v="TVS IQUBE ELECTRIC"/>
    <d v="2023-04-03T00:00:00"/>
    <n v="36"/>
    <s v="03.04.26"/>
    <s v="VIJAY NIKAM"/>
    <s v="-"/>
    <m/>
    <m/>
    <m/>
    <m/>
    <m/>
    <m/>
    <m/>
    <m/>
    <m/>
    <m/>
    <m/>
    <m/>
    <m/>
    <m/>
    <m/>
    <m/>
    <m/>
    <m/>
    <n v="1"/>
    <m/>
    <m/>
    <m/>
    <m/>
    <m/>
    <m/>
    <m/>
    <m/>
    <m/>
    <m/>
    <m/>
    <m/>
    <m/>
    <m/>
    <m/>
    <m/>
    <m/>
    <m/>
    <m/>
    <m/>
    <m/>
    <m/>
    <m/>
    <m/>
    <m/>
    <m/>
    <m/>
    <m/>
    <m/>
    <m/>
    <m/>
    <m/>
    <m/>
    <m/>
    <m/>
    <m/>
    <m/>
    <m/>
    <m/>
    <m/>
    <m/>
    <m/>
    <m/>
    <m/>
    <m/>
    <m/>
    <m/>
    <m/>
    <m/>
    <m/>
    <m/>
    <m/>
    <m/>
    <m/>
    <m/>
    <m/>
    <m/>
    <m/>
    <m/>
    <m/>
    <m/>
    <m/>
    <m/>
    <m/>
    <m/>
    <m/>
    <m/>
    <m/>
    <m/>
    <m/>
    <m/>
    <m/>
    <m/>
    <m/>
    <n v="1"/>
  </r>
  <r>
    <n v="140884985"/>
    <s v="BHUSHAN TUKARAM DONGARE"/>
    <m/>
    <m/>
    <m/>
    <n v="30"/>
    <m/>
    <m/>
    <n v="3882"/>
    <n v="3882"/>
    <x v="2"/>
    <s v="FLOW"/>
    <x v="0"/>
    <x v="4"/>
    <n v="7574.13"/>
    <n v="0"/>
    <n v="0"/>
    <n v="1432"/>
    <s v="-"/>
    <s v="-"/>
    <s v="-"/>
    <s v="-"/>
    <s v="STABLE"/>
    <s v="-"/>
    <s v="-"/>
    <s v="-"/>
    <m/>
    <m/>
    <m/>
    <m/>
    <m/>
    <m/>
    <s v="ALANDI DEVACHI "/>
    <m/>
    <m/>
    <m/>
    <n v="5314"/>
    <n v="7574.13"/>
    <n v="27"/>
    <m/>
    <n v="33"/>
    <s v="-"/>
    <n v="43"/>
    <n v="46"/>
    <n v="48"/>
    <n v="53"/>
    <n v="54"/>
    <s v="-"/>
    <s v="-"/>
    <s v="ACCESS SPL ED DISC CBS BT BSVI"/>
    <d v="2023-04-18T00:00:00"/>
    <n v="36"/>
    <s v="03.04.26"/>
    <s v="VIJAY NIKAM"/>
    <s v="-"/>
    <m/>
    <m/>
    <m/>
    <m/>
    <m/>
    <m/>
    <n v="1"/>
    <m/>
    <m/>
    <m/>
    <m/>
    <m/>
    <m/>
    <m/>
    <m/>
    <m/>
    <m/>
    <m/>
    <m/>
    <m/>
    <m/>
    <m/>
    <m/>
    <m/>
    <m/>
    <m/>
    <m/>
    <m/>
    <m/>
    <m/>
    <m/>
    <m/>
    <m/>
    <m/>
    <m/>
    <m/>
    <m/>
    <m/>
    <m/>
    <m/>
    <m/>
    <m/>
    <m/>
    <m/>
    <m/>
    <m/>
    <m/>
    <m/>
    <m/>
    <m/>
    <m/>
    <m/>
    <m/>
    <m/>
    <m/>
    <m/>
    <m/>
    <m/>
    <m/>
    <m/>
    <m/>
    <m/>
    <m/>
    <m/>
    <m/>
    <m/>
    <m/>
    <m/>
    <m/>
    <m/>
    <m/>
    <m/>
    <m/>
    <m/>
    <m/>
    <m/>
    <m/>
    <m/>
    <m/>
    <m/>
    <m/>
    <m/>
    <m/>
    <m/>
    <m/>
    <m/>
    <m/>
    <m/>
    <m/>
    <m/>
    <m/>
    <m/>
    <m/>
    <n v="1"/>
  </r>
  <r>
    <n v="458769121"/>
    <s v="ASHUTOSH"/>
    <m/>
    <m/>
    <m/>
    <m/>
    <m/>
    <m/>
    <n v="3858"/>
    <n v="7716"/>
    <x v="3"/>
    <s v="FLOW"/>
    <x v="0"/>
    <x v="2"/>
    <n v="7533"/>
    <n v="320"/>
    <n v="0"/>
    <n v="1350"/>
    <s v="-"/>
    <s v="-"/>
    <s v="-"/>
    <s v="-"/>
    <s v="FLOW"/>
    <s v="-"/>
    <s v="-"/>
    <s v="-"/>
    <m/>
    <m/>
    <m/>
    <m/>
    <m/>
    <m/>
    <s v="KATRAJ"/>
    <m/>
    <m/>
    <m/>
    <n v="9386"/>
    <n v="7533"/>
    <n v="117"/>
    <m/>
    <n v="123"/>
    <s v="-"/>
    <n v="133"/>
    <n v="136"/>
    <n v="138"/>
    <n v="143"/>
    <n v="144"/>
    <s v="-"/>
    <s v="MH12VP8791"/>
    <s v="ACCESS SPL ED DISC CBS BT BSVI"/>
    <d v="2023-06-30T00:00:00"/>
    <n v="30"/>
    <s v="03.04.26"/>
    <s v="VIJAY NIKAM"/>
    <s v="-"/>
    <m/>
    <m/>
    <m/>
    <m/>
    <m/>
    <m/>
    <m/>
    <m/>
    <m/>
    <m/>
    <m/>
    <m/>
    <m/>
    <m/>
    <m/>
    <m/>
    <m/>
    <m/>
    <m/>
    <m/>
    <m/>
    <m/>
    <m/>
    <m/>
    <m/>
    <m/>
    <m/>
    <m/>
    <m/>
    <m/>
    <m/>
    <m/>
    <m/>
    <m/>
    <m/>
    <m/>
    <m/>
    <m/>
    <m/>
    <m/>
    <m/>
    <m/>
    <m/>
    <m/>
    <m/>
    <m/>
    <m/>
    <m/>
    <m/>
    <m/>
    <m/>
    <m/>
    <m/>
    <m/>
    <m/>
    <m/>
    <m/>
    <n v="1"/>
    <m/>
    <m/>
    <m/>
    <m/>
    <m/>
    <m/>
    <m/>
    <m/>
    <m/>
    <m/>
    <m/>
    <m/>
    <m/>
    <m/>
    <m/>
    <m/>
    <m/>
    <m/>
    <m/>
    <m/>
    <m/>
    <m/>
    <m/>
    <m/>
    <m/>
    <m/>
    <m/>
    <m/>
    <m/>
    <m/>
    <m/>
    <m/>
    <m/>
    <m/>
    <m/>
    <n v="1"/>
  </r>
  <r>
    <n v="456502154"/>
    <s v="RAJESH SEVALAL JAYSWAL"/>
    <s v="ONLINE"/>
    <s v="17.04.26"/>
    <n v="11938"/>
    <m/>
    <m/>
    <m/>
    <n v="7367"/>
    <n v="7281"/>
    <x v="4"/>
    <s v="RB"/>
    <x v="1"/>
    <x v="8"/>
    <n v="7270"/>
    <n v="462"/>
    <n v="0"/>
    <n v="4050"/>
    <s v="-"/>
    <s v="-"/>
    <s v="-"/>
    <s v="-"/>
    <s v="STABLE"/>
    <s v="PAID"/>
    <s v="-"/>
    <s v="-"/>
    <m/>
    <m/>
    <m/>
    <m/>
    <m/>
    <m/>
    <s v="BHOSARI"/>
    <m/>
    <m/>
    <m/>
    <n v="11793"/>
    <n v="7270"/>
    <n v="55"/>
    <m/>
    <n v="61"/>
    <s v="-"/>
    <e v="#N/A"/>
    <e v="#N/A"/>
    <e v="#N/A"/>
    <e v="#N/A"/>
    <e v="#N/A"/>
    <s v="-"/>
    <s v="MH14KP2756"/>
    <s v="CLASSIC SIGNALS 350 MARSH GREY"/>
    <d v="2023-01-23T00:00:00"/>
    <n v="36"/>
    <s v="03.04.26"/>
    <s v="VIJAY NIKAM"/>
    <s v="-"/>
    <m/>
    <m/>
    <m/>
    <m/>
    <m/>
    <m/>
    <n v="1"/>
    <m/>
    <m/>
    <m/>
    <m/>
    <m/>
    <m/>
    <m/>
    <m/>
    <m/>
    <m/>
    <m/>
    <m/>
    <m/>
    <m/>
    <m/>
    <m/>
    <m/>
    <m/>
    <m/>
    <m/>
    <m/>
    <m/>
    <m/>
    <m/>
    <m/>
    <m/>
    <m/>
    <m/>
    <m/>
    <m/>
    <m/>
    <m/>
    <m/>
    <m/>
    <m/>
    <m/>
    <m/>
    <m/>
    <m/>
    <m/>
    <m/>
    <m/>
    <m/>
    <m/>
    <m/>
    <m/>
    <m/>
    <m/>
    <m/>
    <m/>
    <m/>
    <m/>
    <m/>
    <m/>
    <m/>
    <m/>
    <m/>
    <m/>
    <m/>
    <m/>
    <m/>
    <m/>
    <m/>
    <m/>
    <m/>
    <m/>
    <m/>
    <m/>
    <m/>
    <m/>
    <m/>
    <m/>
    <m/>
    <m/>
    <m/>
    <m/>
    <m/>
    <m/>
    <m/>
    <m/>
    <m/>
    <m/>
    <m/>
    <m/>
    <m/>
    <m/>
    <n v="1"/>
  </r>
  <r>
    <n v="462289057"/>
    <s v="KIRAN YADAV GAIKWAD"/>
    <m/>
    <m/>
    <m/>
    <m/>
    <m/>
    <m/>
    <n v="3932"/>
    <n v="7337"/>
    <x v="4"/>
    <s v="FLOW"/>
    <x v="0"/>
    <x v="13"/>
    <n v="7269"/>
    <n v="308"/>
    <n v="0"/>
    <n v="4493"/>
    <s v="-"/>
    <s v="-"/>
    <s v="-"/>
    <s v="-"/>
    <s v="STABLE"/>
    <s v="-"/>
    <s v="-"/>
    <s v="-"/>
    <m/>
    <m/>
    <m/>
    <m/>
    <m/>
    <m/>
    <s v="RANJAN GAON"/>
    <m/>
    <m/>
    <m/>
    <n v="12138"/>
    <n v="7269"/>
    <n v="55"/>
    <m/>
    <n v="61"/>
    <s v="-"/>
    <n v="71"/>
    <n v="74"/>
    <n v="76"/>
    <n v="81"/>
    <n v="82"/>
    <s v="-"/>
    <s v="-"/>
    <s v="HF DELUXE BS6 I3S DRUM SELF CAST"/>
    <d v="2024-03-19T00:00:00"/>
    <n v="24"/>
    <s v="03.04.26"/>
    <s v="KAILASH ATKARI"/>
    <s v="-"/>
    <m/>
    <m/>
    <m/>
    <m/>
    <m/>
    <m/>
    <m/>
    <m/>
    <m/>
    <m/>
    <m/>
    <m/>
    <m/>
    <m/>
    <m/>
    <n v="1"/>
    <m/>
    <m/>
    <m/>
    <m/>
    <m/>
    <m/>
    <m/>
    <m/>
    <m/>
    <m/>
    <m/>
    <m/>
    <m/>
    <m/>
    <m/>
    <m/>
    <m/>
    <m/>
    <m/>
    <m/>
    <m/>
    <m/>
    <m/>
    <m/>
    <m/>
    <m/>
    <m/>
    <m/>
    <m/>
    <m/>
    <m/>
    <m/>
    <m/>
    <m/>
    <m/>
    <m/>
    <m/>
    <m/>
    <m/>
    <m/>
    <m/>
    <m/>
    <m/>
    <m/>
    <m/>
    <m/>
    <m/>
    <m/>
    <m/>
    <m/>
    <m/>
    <m/>
    <m/>
    <m/>
    <m/>
    <m/>
    <m/>
    <m/>
    <m/>
    <m/>
    <m/>
    <m/>
    <m/>
    <m/>
    <m/>
    <m/>
    <m/>
    <m/>
    <m/>
    <m/>
    <m/>
    <m/>
    <m/>
    <m/>
    <m/>
    <m/>
    <m/>
    <n v="1"/>
  </r>
  <r>
    <n v="460273953"/>
    <s v="PRAKASH DNYANESHWAR POPALAGHT"/>
    <m/>
    <m/>
    <m/>
    <m/>
    <m/>
    <m/>
    <n v="3663"/>
    <n v="7326"/>
    <x v="1"/>
    <s v="FLOW"/>
    <x v="0"/>
    <x v="1"/>
    <n v="7161"/>
    <n v="537"/>
    <n v="0"/>
    <n v="900"/>
    <s v="-"/>
    <s v="-"/>
    <s v="-"/>
    <s v="-"/>
    <s v="FLOW"/>
    <s v="-"/>
    <s v="-"/>
    <s v="-"/>
    <m/>
    <m/>
    <m/>
    <m/>
    <m/>
    <m/>
    <s v="CHINCHWAD"/>
    <m/>
    <m/>
    <m/>
    <n v="8763"/>
    <n v="7161"/>
    <n v="178"/>
    <m/>
    <n v="184"/>
    <s v="-"/>
    <n v="194"/>
    <n v="197"/>
    <n v="199"/>
    <n v="204"/>
    <n v="205"/>
    <s v="-"/>
    <s v="MH14LD3381"/>
    <s v="BAJAJ CT 125 X DISC"/>
    <d v="2023-10-23T00:00:00"/>
    <n v="24"/>
    <s v="03.04.26"/>
    <s v="KAILASH ATKARI"/>
    <s v="-"/>
    <m/>
    <m/>
    <m/>
    <m/>
    <m/>
    <m/>
    <m/>
    <m/>
    <m/>
    <n v="1"/>
    <m/>
    <m/>
    <m/>
    <m/>
    <m/>
    <m/>
    <m/>
    <m/>
    <m/>
    <m/>
    <m/>
    <m/>
    <m/>
    <m/>
    <n v="1"/>
    <m/>
    <m/>
    <m/>
    <m/>
    <m/>
    <m/>
    <m/>
    <m/>
    <m/>
    <m/>
    <m/>
    <m/>
    <m/>
    <m/>
    <m/>
    <m/>
    <m/>
    <m/>
    <m/>
    <m/>
    <m/>
    <m/>
    <m/>
    <m/>
    <m/>
    <m/>
    <m/>
    <m/>
    <m/>
    <m/>
    <m/>
    <m/>
    <m/>
    <m/>
    <m/>
    <m/>
    <m/>
    <m/>
    <m/>
    <m/>
    <m/>
    <m/>
    <m/>
    <m/>
    <m/>
    <m/>
    <m/>
    <m/>
    <m/>
    <m/>
    <m/>
    <m/>
    <m/>
    <m/>
    <m/>
    <m/>
    <m/>
    <m/>
    <m/>
    <m/>
    <m/>
    <m/>
    <m/>
    <m/>
    <m/>
    <m/>
    <m/>
    <m/>
    <n v="2"/>
  </r>
  <r>
    <n v="459816044"/>
    <s v="VIKAS SANJAY PANDAGALE"/>
    <m/>
    <m/>
    <m/>
    <m/>
    <m/>
    <m/>
    <n v="3709"/>
    <n v="7202"/>
    <x v="4"/>
    <s v="FLOW"/>
    <x v="0"/>
    <x v="12"/>
    <n v="7134.97"/>
    <n v="296"/>
    <n v="0"/>
    <n v="2465.1"/>
    <s v="-"/>
    <s v="-"/>
    <s v="-"/>
    <s v="-"/>
    <s v="FLOW"/>
    <s v="-"/>
    <s v="-"/>
    <s v="-"/>
    <m/>
    <m/>
    <m/>
    <m/>
    <m/>
    <m/>
    <s v="SUS"/>
    <m/>
    <m/>
    <m/>
    <n v="9963.1"/>
    <n v="7134.97"/>
    <n v="55"/>
    <m/>
    <n v="61"/>
    <s v="-"/>
    <n v="71"/>
    <n v="74"/>
    <n v="76"/>
    <n v="81"/>
    <n v="82"/>
    <s v="-"/>
    <s v="MH22BB5602"/>
    <s v="SPLENDOR PLUS I3S BS6 FI DRUM SELF"/>
    <d v="2023-09-20T00:00:00"/>
    <n v="30"/>
    <s v="03.04.26"/>
    <s v="KAILASH ATKARI"/>
    <s v="-"/>
    <m/>
    <m/>
    <m/>
    <m/>
    <m/>
    <m/>
    <n v="1"/>
    <m/>
    <m/>
    <m/>
    <m/>
    <m/>
    <m/>
    <m/>
    <m/>
    <m/>
    <m/>
    <m/>
    <m/>
    <m/>
    <m/>
    <m/>
    <m/>
    <m/>
    <m/>
    <m/>
    <m/>
    <m/>
    <m/>
    <m/>
    <m/>
    <m/>
    <m/>
    <m/>
    <m/>
    <m/>
    <m/>
    <m/>
    <m/>
    <m/>
    <m/>
    <m/>
    <m/>
    <m/>
    <m/>
    <m/>
    <m/>
    <m/>
    <m/>
    <m/>
    <m/>
    <m/>
    <m/>
    <m/>
    <m/>
    <m/>
    <m/>
    <m/>
    <m/>
    <m/>
    <m/>
    <m/>
    <m/>
    <m/>
    <m/>
    <m/>
    <m/>
    <m/>
    <m/>
    <m/>
    <m/>
    <m/>
    <m/>
    <m/>
    <m/>
    <m/>
    <m/>
    <m/>
    <m/>
    <m/>
    <m/>
    <m/>
    <m/>
    <m/>
    <m/>
    <m/>
    <m/>
    <m/>
    <m/>
    <m/>
    <m/>
    <m/>
    <m/>
    <n v="1"/>
  </r>
  <r>
    <n v="457439340"/>
    <s v="KUNAL SANJAY SHINDE"/>
    <m/>
    <m/>
    <m/>
    <m/>
    <m/>
    <m/>
    <n v="3679"/>
    <n v="3516.63"/>
    <x v="2"/>
    <s v="FLOW"/>
    <x v="0"/>
    <x v="13"/>
    <n v="7132.63"/>
    <n v="90"/>
    <n v="0"/>
    <n v="5400"/>
    <s v="-"/>
    <s v="-"/>
    <s v="-"/>
    <s v="-"/>
    <s v="STABLE"/>
    <s v="-"/>
    <s v="-"/>
    <s v="-"/>
    <m/>
    <m/>
    <m/>
    <m/>
    <m/>
    <m/>
    <s v="SHIRUR"/>
    <m/>
    <m/>
    <m/>
    <n v="9006.6299999999992"/>
    <n v="7132.63"/>
    <n v="27"/>
    <m/>
    <n v="33"/>
    <s v="-"/>
    <n v="43"/>
    <n v="46"/>
    <n v="48"/>
    <n v="53"/>
    <n v="54"/>
    <s v="-"/>
    <s v="MH12VJ9583"/>
    <s v="HONDA ACTIVA DLX"/>
    <d v="2023-03-29T00:00:00"/>
    <n v="36"/>
    <s v="03.04.26"/>
    <s v="KAILASH ATKARI"/>
    <s v="-"/>
    <m/>
    <m/>
    <m/>
    <m/>
    <m/>
    <m/>
    <m/>
    <m/>
    <m/>
    <m/>
    <m/>
    <m/>
    <m/>
    <m/>
    <m/>
    <n v="1"/>
    <m/>
    <m/>
    <m/>
    <m/>
    <m/>
    <m/>
    <m/>
    <m/>
    <m/>
    <m/>
    <m/>
    <m/>
    <m/>
    <m/>
    <m/>
    <m/>
    <m/>
    <m/>
    <m/>
    <m/>
    <m/>
    <m/>
    <m/>
    <m/>
    <m/>
    <m/>
    <m/>
    <m/>
    <m/>
    <m/>
    <m/>
    <m/>
    <m/>
    <m/>
    <m/>
    <m/>
    <m/>
    <m/>
    <m/>
    <m/>
    <m/>
    <m/>
    <m/>
    <m/>
    <m/>
    <m/>
    <m/>
    <m/>
    <m/>
    <m/>
    <m/>
    <m/>
    <m/>
    <m/>
    <m/>
    <m/>
    <m/>
    <m/>
    <m/>
    <m/>
    <m/>
    <m/>
    <m/>
    <m/>
    <m/>
    <m/>
    <m/>
    <m/>
    <m/>
    <m/>
    <m/>
    <m/>
    <m/>
    <m/>
    <m/>
    <m/>
    <m/>
    <n v="1"/>
  </r>
  <r>
    <n v="459948639"/>
    <s v="MAHESH DATTA BHANDE"/>
    <s v="ONLINE"/>
    <s v="27.04.26"/>
    <n v="73"/>
    <m/>
    <m/>
    <m/>
    <n v="3656"/>
    <n v="3656"/>
    <x v="2"/>
    <s v="STABLE"/>
    <x v="1"/>
    <x v="16"/>
    <n v="7128"/>
    <n v="63"/>
    <n v="0"/>
    <n v="1800"/>
    <s v="-"/>
    <s v="-"/>
    <s v="-"/>
    <s v="-"/>
    <s v="STABLE"/>
    <s v="PAID"/>
    <s v="-"/>
    <s v="-"/>
    <m/>
    <m/>
    <m/>
    <m/>
    <m/>
    <m/>
    <s v="RAHATNI"/>
    <m/>
    <m/>
    <m/>
    <m/>
    <n v="7128"/>
    <n v="27"/>
    <m/>
    <s v="-"/>
    <s v="-"/>
    <n v="43"/>
    <n v="46"/>
    <n v="48"/>
    <n v="53"/>
    <n v="23"/>
    <s v="-"/>
    <s v="MH14LC1552"/>
    <s v="SPLENDOR PLUS I3S BS6 FI DRUM SELF"/>
    <d v="2023-09-30T00:00:00"/>
    <n v="30"/>
    <s v="11.04.26"/>
    <s v="KAILASH ATKARI"/>
    <s v="-"/>
    <m/>
    <m/>
    <m/>
    <m/>
    <m/>
    <m/>
    <m/>
    <m/>
    <m/>
    <m/>
    <m/>
    <m/>
    <m/>
    <m/>
    <m/>
    <m/>
    <m/>
    <m/>
    <m/>
    <m/>
    <m/>
    <m/>
    <m/>
    <m/>
    <m/>
    <m/>
    <m/>
    <m/>
    <m/>
    <m/>
    <m/>
    <m/>
    <m/>
    <m/>
    <m/>
    <m/>
    <n v="1"/>
    <m/>
    <m/>
    <m/>
    <m/>
    <m/>
    <m/>
    <m/>
    <m/>
    <m/>
    <m/>
    <m/>
    <m/>
    <m/>
    <m/>
    <m/>
    <m/>
    <m/>
    <m/>
    <m/>
    <m/>
    <m/>
    <m/>
    <m/>
    <m/>
    <m/>
    <m/>
    <m/>
    <m/>
    <m/>
    <m/>
    <m/>
    <m/>
    <m/>
    <m/>
    <m/>
    <m/>
    <m/>
    <m/>
    <m/>
    <m/>
    <m/>
    <n v="2"/>
    <m/>
    <m/>
    <m/>
    <m/>
    <m/>
    <m/>
    <m/>
    <m/>
    <m/>
    <m/>
    <m/>
    <m/>
    <m/>
    <m/>
    <n v="3"/>
  </r>
  <r>
    <n v="140231764"/>
    <s v="REKHA MOHAN WAGHMARE"/>
    <m/>
    <m/>
    <m/>
    <m/>
    <m/>
    <m/>
    <n v="3653"/>
    <n v="3653"/>
    <x v="2"/>
    <s v="FLOW"/>
    <x v="0"/>
    <x v="4"/>
    <n v="7105.45"/>
    <n v="22"/>
    <n v="0"/>
    <n v="1325"/>
    <s v="-"/>
    <s v="-"/>
    <s v="-"/>
    <s v="-"/>
    <s v="STABLE"/>
    <s v="-"/>
    <s v="-"/>
    <s v="-"/>
    <m/>
    <m/>
    <m/>
    <m/>
    <m/>
    <m/>
    <s v="DAPODI"/>
    <m/>
    <m/>
    <m/>
    <m/>
    <n v="7105.45"/>
    <n v="27"/>
    <m/>
    <s v="-"/>
    <s v="-"/>
    <n v="43"/>
    <n v="46"/>
    <n v="48"/>
    <n v="53"/>
    <n v="54"/>
    <s v="-"/>
    <s v="MH14KT5731"/>
    <s v="HONDA ACTIVA 6G H SMART"/>
    <d v="2023-03-22T00:00:00"/>
    <n v="36"/>
    <s v="11.04.26"/>
    <s v="VIJAY NIKAM"/>
    <s v="-"/>
    <m/>
    <m/>
    <m/>
    <m/>
    <m/>
    <m/>
    <m/>
    <m/>
    <m/>
    <m/>
    <m/>
    <m/>
    <m/>
    <m/>
    <m/>
    <m/>
    <m/>
    <m/>
    <m/>
    <m/>
    <m/>
    <m/>
    <m/>
    <m/>
    <m/>
    <m/>
    <m/>
    <m/>
    <m/>
    <m/>
    <m/>
    <m/>
    <m/>
    <m/>
    <m/>
    <m/>
    <n v="1"/>
    <m/>
    <m/>
    <m/>
    <m/>
    <m/>
    <m/>
    <m/>
    <m/>
    <m/>
    <m/>
    <m/>
    <m/>
    <m/>
    <m/>
    <m/>
    <m/>
    <m/>
    <m/>
    <m/>
    <m/>
    <m/>
    <m/>
    <m/>
    <m/>
    <m/>
    <m/>
    <m/>
    <m/>
    <m/>
    <m/>
    <m/>
    <m/>
    <m/>
    <m/>
    <m/>
    <m/>
    <m/>
    <m/>
    <m/>
    <m/>
    <m/>
    <n v="1"/>
    <m/>
    <m/>
    <m/>
    <m/>
    <m/>
    <m/>
    <m/>
    <m/>
    <m/>
    <m/>
    <m/>
    <m/>
    <m/>
    <m/>
    <n v="2"/>
  </r>
  <r>
    <n v="464044897"/>
    <s v="VIKAS KESHAV TIKONE"/>
    <s v="ONLINE"/>
    <s v="07.04.26"/>
    <n v="900"/>
    <m/>
    <m/>
    <m/>
    <n v="874"/>
    <n v="2369"/>
    <x v="5"/>
    <s v="STABLE"/>
    <x v="1"/>
    <x v="0"/>
    <n v="7033"/>
    <n v="142"/>
    <n v="0"/>
    <n v="3570"/>
    <s v="-"/>
    <s v="-"/>
    <s v="-"/>
    <s v="-"/>
    <s v="STABLE"/>
    <s v="PAID"/>
    <s v="-"/>
    <s v="-"/>
    <m/>
    <m/>
    <m/>
    <m/>
    <m/>
    <m/>
    <s v="MAVAL"/>
    <m/>
    <m/>
    <m/>
    <n v="6081"/>
    <n v="7033"/>
    <n v="85"/>
    <m/>
    <n v="91"/>
    <s v="-"/>
    <n v="70"/>
    <n v="73"/>
    <n v="75"/>
    <n v="80"/>
    <n v="81"/>
    <s v="-"/>
    <s v="MH14LF8117"/>
    <s v="HONDA ACTIVA 125 SMART"/>
    <d v="2024-09-17T00:00:00"/>
    <n v="24"/>
    <s v="03.04.26"/>
    <s v="VIJAY NIKAM"/>
    <s v="-"/>
    <m/>
    <m/>
    <m/>
    <m/>
    <m/>
    <m/>
    <m/>
    <m/>
    <m/>
    <n v="1"/>
    <m/>
    <m/>
    <m/>
    <m/>
    <m/>
    <m/>
    <m/>
    <m/>
    <m/>
    <m/>
    <m/>
    <m/>
    <m/>
    <m/>
    <m/>
    <m/>
    <m/>
    <m/>
    <m/>
    <m/>
    <m/>
    <m/>
    <m/>
    <m/>
    <m/>
    <m/>
    <m/>
    <m/>
    <m/>
    <m/>
    <m/>
    <m/>
    <m/>
    <m/>
    <m/>
    <m/>
    <m/>
    <m/>
    <n v="1"/>
    <m/>
    <m/>
    <m/>
    <m/>
    <m/>
    <m/>
    <m/>
    <m/>
    <m/>
    <m/>
    <m/>
    <m/>
    <m/>
    <m/>
    <m/>
    <m/>
    <m/>
    <m/>
    <m/>
    <m/>
    <m/>
    <m/>
    <m/>
    <m/>
    <m/>
    <m/>
    <m/>
    <m/>
    <m/>
    <m/>
    <m/>
    <m/>
    <m/>
    <m/>
    <m/>
    <n v="1"/>
    <m/>
    <m/>
    <m/>
    <m/>
    <m/>
    <m/>
    <m/>
    <m/>
    <n v="3"/>
  </r>
  <r>
    <n v="458457415"/>
    <s v="MANJIT RAMBACHCHAN SAHANI"/>
    <m/>
    <m/>
    <m/>
    <m/>
    <m/>
    <m/>
    <n v="2403"/>
    <n v="0"/>
    <x v="0"/>
    <s v="FLOW"/>
    <x v="0"/>
    <x v="0"/>
    <n v="6956.13"/>
    <n v="0"/>
    <n v="0"/>
    <n v="450"/>
    <s v="-"/>
    <s v="-"/>
    <s v="-"/>
    <s v="-"/>
    <s v="STABLE"/>
    <s v="-"/>
    <s v="-"/>
    <s v="-"/>
    <m/>
    <m/>
    <m/>
    <m/>
    <m/>
    <m/>
    <s v="MAVAL"/>
    <m/>
    <m/>
    <m/>
    <n v="0"/>
    <n v="6956.13"/>
    <n v="2"/>
    <m/>
    <m/>
    <n v="10"/>
    <e v="#N/A"/>
    <e v="#N/A"/>
    <e v="#N/A"/>
    <e v="#N/A"/>
    <e v="#N/A"/>
    <s v="-"/>
    <m/>
    <m/>
    <d v="2023-06-08T00:00:00"/>
    <n v="36"/>
    <s v="15.04.26"/>
    <m/>
    <s v="-"/>
    <m/>
    <m/>
    <m/>
    <m/>
    <m/>
    <m/>
    <m/>
    <m/>
    <m/>
    <m/>
    <m/>
    <m/>
    <m/>
    <m/>
    <m/>
    <m/>
    <m/>
    <m/>
    <m/>
    <m/>
    <m/>
    <m/>
    <m/>
    <m/>
    <m/>
    <m/>
    <m/>
    <m/>
    <m/>
    <m/>
    <m/>
    <m/>
    <m/>
    <m/>
    <m/>
    <m/>
    <m/>
    <m/>
    <m/>
    <n v="1"/>
    <m/>
    <m/>
    <m/>
    <m/>
    <m/>
    <m/>
    <m/>
    <m/>
    <m/>
    <m/>
    <m/>
    <m/>
    <m/>
    <m/>
    <m/>
    <m/>
    <m/>
    <m/>
    <m/>
    <m/>
    <m/>
    <m/>
    <m/>
    <m/>
    <m/>
    <m/>
    <m/>
    <m/>
    <m/>
    <m/>
    <m/>
    <m/>
    <m/>
    <m/>
    <m/>
    <m/>
    <m/>
    <m/>
    <m/>
    <m/>
    <m/>
    <m/>
    <m/>
    <m/>
    <m/>
    <m/>
    <m/>
    <m/>
    <m/>
    <m/>
    <m/>
    <m/>
    <m/>
    <n v="1"/>
  </r>
  <r>
    <n v="457032374"/>
    <s v="ARBAAZ ASHPAK MANIYAR"/>
    <m/>
    <m/>
    <m/>
    <n v="30"/>
    <m/>
    <m/>
    <n v="3548"/>
    <n v="7082"/>
    <x v="4"/>
    <s v="FLOW"/>
    <x v="0"/>
    <x v="4"/>
    <n v="6923"/>
    <n v="226"/>
    <n v="0"/>
    <n v="5400"/>
    <s v="-"/>
    <s v="-"/>
    <s v="-"/>
    <s v="-"/>
    <s v="STABLE"/>
    <s v="-"/>
    <s v="-"/>
    <s v="-"/>
    <m/>
    <m/>
    <m/>
    <m/>
    <m/>
    <m/>
    <s v="BOPODI"/>
    <m/>
    <m/>
    <m/>
    <n v="12708"/>
    <n v="6923"/>
    <n v="55"/>
    <m/>
    <n v="61"/>
    <s v="-"/>
    <n v="71"/>
    <n v="74"/>
    <n v="76"/>
    <n v="81"/>
    <n v="82"/>
    <s v="-"/>
    <s v="MH12VH1647"/>
    <s v="HONDA ACTIVA 6G DLX BS VI"/>
    <d v="2023-03-01T00:00:00"/>
    <n v="36"/>
    <s v="03.04.26"/>
    <s v="VIJAY NIKAM"/>
    <s v="-"/>
    <m/>
    <m/>
    <m/>
    <m/>
    <m/>
    <m/>
    <m/>
    <m/>
    <m/>
    <m/>
    <m/>
    <m/>
    <m/>
    <m/>
    <m/>
    <n v="1"/>
    <m/>
    <m/>
    <m/>
    <m/>
    <m/>
    <m/>
    <m/>
    <m/>
    <m/>
    <m/>
    <m/>
    <m/>
    <m/>
    <m/>
    <m/>
    <m/>
    <m/>
    <m/>
    <m/>
    <m/>
    <m/>
    <m/>
    <m/>
    <m/>
    <m/>
    <m/>
    <m/>
    <m/>
    <m/>
    <m/>
    <m/>
    <m/>
    <m/>
    <m/>
    <m/>
    <m/>
    <m/>
    <m/>
    <m/>
    <m/>
    <m/>
    <m/>
    <m/>
    <m/>
    <m/>
    <m/>
    <m/>
    <m/>
    <m/>
    <m/>
    <m/>
    <m/>
    <m/>
    <m/>
    <m/>
    <m/>
    <m/>
    <m/>
    <m/>
    <m/>
    <m/>
    <m/>
    <m/>
    <m/>
    <m/>
    <m/>
    <m/>
    <m/>
    <m/>
    <m/>
    <m/>
    <m/>
    <m/>
    <m/>
    <m/>
    <m/>
    <m/>
    <n v="1"/>
  </r>
  <r>
    <n v="457769291"/>
    <s v="RAVI DNYANOBA PAWAR"/>
    <s v="ONLINE"/>
    <s v="16.04.26"/>
    <n v="3350"/>
    <m/>
    <m/>
    <m/>
    <n v="3343"/>
    <n v="3273"/>
    <x v="2"/>
    <s v="STABLE"/>
    <x v="1"/>
    <x v="8"/>
    <n v="6527.13"/>
    <n v="64"/>
    <n v="0"/>
    <n v="4632"/>
    <s v="-"/>
    <s v="-"/>
    <s v="-"/>
    <s v="-"/>
    <s v="STABLE"/>
    <s v="PAID"/>
    <s v="-"/>
    <s v="-"/>
    <m/>
    <m/>
    <m/>
    <m/>
    <m/>
    <m/>
    <s v="BHOSARI"/>
    <m/>
    <m/>
    <m/>
    <m/>
    <n v="6527.13"/>
    <n v="27"/>
    <m/>
    <s v="-"/>
    <s v="-"/>
    <n v="12"/>
    <n v="15"/>
    <n v="17"/>
    <n v="22"/>
    <n v="23"/>
    <s v="-"/>
    <s v="MH14KV2842"/>
    <s v="AMPERE MAGNUS EX"/>
    <d v="2023-04-20T00:00:00"/>
    <n v="36"/>
    <s v="11.04.26"/>
    <s v="VIJAY NIKAM"/>
    <s v="-"/>
    <m/>
    <m/>
    <m/>
    <m/>
    <m/>
    <m/>
    <m/>
    <m/>
    <m/>
    <m/>
    <m/>
    <m/>
    <m/>
    <m/>
    <m/>
    <m/>
    <m/>
    <m/>
    <m/>
    <m/>
    <m/>
    <m/>
    <m/>
    <m/>
    <m/>
    <m/>
    <m/>
    <m/>
    <m/>
    <m/>
    <m/>
    <m/>
    <m/>
    <m/>
    <m/>
    <m/>
    <m/>
    <m/>
    <m/>
    <m/>
    <m/>
    <m/>
    <m/>
    <m/>
    <m/>
    <n v="1"/>
    <m/>
    <m/>
    <m/>
    <m/>
    <m/>
    <m/>
    <m/>
    <m/>
    <m/>
    <m/>
    <m/>
    <m/>
    <m/>
    <m/>
    <m/>
    <m/>
    <m/>
    <m/>
    <m/>
    <m/>
    <m/>
    <m/>
    <m/>
    <m/>
    <m/>
    <m/>
    <m/>
    <m/>
    <m/>
    <m/>
    <m/>
    <m/>
    <m/>
    <m/>
    <m/>
    <m/>
    <m/>
    <m/>
    <m/>
    <m/>
    <m/>
    <m/>
    <m/>
    <m/>
    <m/>
    <m/>
    <m/>
    <n v="1"/>
  </r>
  <r>
    <n v="137632312"/>
    <s v="GIRIJA DNYANESHWAR CHORGHE"/>
    <m/>
    <m/>
    <m/>
    <m/>
    <m/>
    <m/>
    <n v="3302"/>
    <n v="6593"/>
    <x v="5"/>
    <s v="FLOW"/>
    <x v="0"/>
    <x v="0"/>
    <n v="6443.26"/>
    <n v="254"/>
    <n v="0"/>
    <n v="4950"/>
    <s v="-"/>
    <s v="-"/>
    <s v="-"/>
    <s v="-"/>
    <s v="STABLE"/>
    <s v="-"/>
    <s v="-"/>
    <s v="-"/>
    <m/>
    <m/>
    <m/>
    <m/>
    <m/>
    <m/>
    <s v="MAVAL"/>
    <m/>
    <m/>
    <m/>
    <n v="11797"/>
    <n v="6443.26"/>
    <n v="85"/>
    <m/>
    <n v="91"/>
    <s v="-"/>
    <n v="101"/>
    <n v="104"/>
    <n v="106"/>
    <n v="111"/>
    <n v="112"/>
    <s v="-"/>
    <s v="MH14KP6722"/>
    <s v="TVS JUPITER 125 DRUM ALLOY"/>
    <d v="2023-01-21T00:00:00"/>
    <n v="36"/>
    <s v="03.04.26"/>
    <s v="VIJAY NIKAM"/>
    <s v="-"/>
    <m/>
    <m/>
    <m/>
    <m/>
    <m/>
    <m/>
    <m/>
    <m/>
    <m/>
    <m/>
    <m/>
    <m/>
    <m/>
    <m/>
    <m/>
    <m/>
    <m/>
    <m/>
    <m/>
    <m/>
    <m/>
    <m/>
    <m/>
    <m/>
    <n v="1"/>
    <m/>
    <m/>
    <m/>
    <m/>
    <m/>
    <m/>
    <m/>
    <m/>
    <m/>
    <m/>
    <m/>
    <m/>
    <m/>
    <m/>
    <m/>
    <m/>
    <m/>
    <m/>
    <m/>
    <m/>
    <m/>
    <m/>
    <m/>
    <m/>
    <m/>
    <m/>
    <m/>
    <m/>
    <m/>
    <m/>
    <m/>
    <m/>
    <m/>
    <m/>
    <m/>
    <m/>
    <m/>
    <m/>
    <n v="1"/>
    <m/>
    <m/>
    <m/>
    <m/>
    <m/>
    <n v="1"/>
    <m/>
    <m/>
    <m/>
    <m/>
    <m/>
    <m/>
    <m/>
    <m/>
    <m/>
    <m/>
    <m/>
    <m/>
    <m/>
    <m/>
    <m/>
    <m/>
    <m/>
    <m/>
    <m/>
    <m/>
    <m/>
    <m/>
    <m/>
    <n v="3"/>
  </r>
  <r>
    <n v="140403056"/>
    <s v="SATISH BALIRAM SHIRKE"/>
    <s v="BRANCH"/>
    <s v="15.04.26"/>
    <n v="3310"/>
    <m/>
    <m/>
    <m/>
    <n v="3307"/>
    <n v="3299"/>
    <x v="2"/>
    <s v="STABLE"/>
    <x v="1"/>
    <x v="13"/>
    <n v="6432.5"/>
    <n v="62"/>
    <n v="0"/>
    <n v="1632"/>
    <s v="-"/>
    <s v="-"/>
    <s v="-"/>
    <s v="-"/>
    <s v="STABLE"/>
    <s v="PAID"/>
    <s v="-"/>
    <s v="-"/>
    <m/>
    <m/>
    <m/>
    <m/>
    <m/>
    <m/>
    <s v="NHAVRA"/>
    <m/>
    <m/>
    <m/>
    <m/>
    <n v="6432.5"/>
    <n v="27"/>
    <m/>
    <s v="-"/>
    <s v="-"/>
    <n v="12"/>
    <n v="15"/>
    <n v="17"/>
    <n v="22"/>
    <n v="23"/>
    <s v="-"/>
    <s v="MH12VR2068"/>
    <s v="SPLENDOR PLUS DRS CAST FI BLACK"/>
    <d v="2023-03-30T00:00:00"/>
    <n v="36"/>
    <s v="11.04.26"/>
    <s v="KAILASH ATKARI"/>
    <s v="-"/>
    <m/>
    <m/>
    <m/>
    <m/>
    <m/>
    <m/>
    <m/>
    <m/>
    <m/>
    <m/>
    <m/>
    <m/>
    <m/>
    <m/>
    <m/>
    <m/>
    <m/>
    <m/>
    <m/>
    <m/>
    <m/>
    <m/>
    <m/>
    <m/>
    <m/>
    <m/>
    <m/>
    <m/>
    <m/>
    <m/>
    <m/>
    <m/>
    <m/>
    <m/>
    <m/>
    <m/>
    <n v="1"/>
    <m/>
    <m/>
    <m/>
    <m/>
    <m/>
    <m/>
    <m/>
    <m/>
    <m/>
    <m/>
    <m/>
    <m/>
    <m/>
    <m/>
    <m/>
    <m/>
    <m/>
    <m/>
    <m/>
    <m/>
    <m/>
    <m/>
    <m/>
    <m/>
    <m/>
    <m/>
    <m/>
    <m/>
    <m/>
    <m/>
    <m/>
    <m/>
    <m/>
    <m/>
    <m/>
    <m/>
    <m/>
    <m/>
    <m/>
    <m/>
    <m/>
    <m/>
    <m/>
    <m/>
    <m/>
    <m/>
    <m/>
    <m/>
    <m/>
    <m/>
    <m/>
    <m/>
    <m/>
    <m/>
    <m/>
    <m/>
    <n v="1"/>
  </r>
  <r>
    <n v="460647339"/>
    <s v="AKANKSHA SAKHARAM JAGDALE"/>
    <m/>
    <m/>
    <m/>
    <m/>
    <m/>
    <s v="BANK STABLE 29"/>
    <n v="4915"/>
    <n v="6470.35"/>
    <x v="1"/>
    <s v="STABLE"/>
    <x v="1"/>
    <x v="11"/>
    <n v="6404"/>
    <n v="966"/>
    <n v="0"/>
    <n v="3600"/>
    <s v="-"/>
    <s v="-"/>
    <s v="-"/>
    <s v="-"/>
    <s v="STABLE"/>
    <s v="PAID"/>
    <s v="-"/>
    <s v="-"/>
    <m/>
    <m/>
    <m/>
    <m/>
    <m/>
    <m/>
    <s v="BHOSE"/>
    <m/>
    <m/>
    <m/>
    <n v="11036.35"/>
    <n v="6404"/>
    <n v="178"/>
    <m/>
    <n v="184"/>
    <s v="-"/>
    <n v="194"/>
    <n v="197"/>
    <n v="168"/>
    <n v="173"/>
    <n v="174"/>
    <s v="-"/>
    <s v="MH14LF4839"/>
    <s v="JUPITER ZX DISC ISS"/>
    <d v="2023-11-13T00:00:00"/>
    <n v="24"/>
    <s v="03.04.26"/>
    <s v="KAILASH ATKARI"/>
    <s v="-"/>
    <m/>
    <m/>
    <m/>
    <m/>
    <m/>
    <m/>
    <m/>
    <m/>
    <m/>
    <m/>
    <m/>
    <m/>
    <m/>
    <m/>
    <m/>
    <m/>
    <m/>
    <m/>
    <m/>
    <m/>
    <m/>
    <m/>
    <m/>
    <m/>
    <m/>
    <m/>
    <m/>
    <m/>
    <m/>
    <m/>
    <m/>
    <m/>
    <m/>
    <m/>
    <m/>
    <m/>
    <m/>
    <m/>
    <m/>
    <m/>
    <m/>
    <m/>
    <m/>
    <m/>
    <m/>
    <m/>
    <m/>
    <m/>
    <m/>
    <m/>
    <m/>
    <n v="2"/>
    <m/>
    <m/>
    <m/>
    <m/>
    <m/>
    <m/>
    <m/>
    <m/>
    <m/>
    <m/>
    <m/>
    <m/>
    <m/>
    <m/>
    <m/>
    <m/>
    <m/>
    <m/>
    <m/>
    <m/>
    <m/>
    <m/>
    <m/>
    <m/>
    <m/>
    <m/>
    <m/>
    <m/>
    <m/>
    <m/>
    <m/>
    <m/>
    <m/>
    <m/>
    <m/>
    <m/>
    <m/>
    <m/>
    <m/>
    <m/>
    <m/>
    <n v="2"/>
  </r>
  <r>
    <n v="462636667"/>
    <s v="ARVIND ANAND SHINDE"/>
    <m/>
    <m/>
    <m/>
    <n v="30"/>
    <m/>
    <m/>
    <n v="3247"/>
    <n v="3247"/>
    <x v="2"/>
    <s v="FLOW"/>
    <x v="0"/>
    <x v="9"/>
    <n v="6308"/>
    <n v="0"/>
    <n v="0"/>
    <n v="3127"/>
    <s v="-"/>
    <s v="-"/>
    <s v="-"/>
    <s v="-"/>
    <s v="STABLE"/>
    <s v="-"/>
    <s v="-"/>
    <s v="-"/>
    <m/>
    <m/>
    <m/>
    <m/>
    <m/>
    <m/>
    <s v="YERWADA"/>
    <m/>
    <m/>
    <m/>
    <m/>
    <n v="6308"/>
    <n v="26"/>
    <m/>
    <s v="-"/>
    <s v="-"/>
    <n v="42"/>
    <n v="45"/>
    <n v="47"/>
    <n v="52"/>
    <n v="53"/>
    <s v="-"/>
    <s v="MH12VS2944"/>
    <s v="HONDA SHINE DRUM BSVI"/>
    <d v="2024-04-20T00:00:00"/>
    <n v="24"/>
    <s v="11.04.26"/>
    <s v="VIJAY NIKAM"/>
    <s v="-"/>
    <m/>
    <m/>
    <m/>
    <m/>
    <m/>
    <m/>
    <m/>
    <m/>
    <m/>
    <m/>
    <m/>
    <m/>
    <m/>
    <m/>
    <m/>
    <m/>
    <m/>
    <m/>
    <m/>
    <m/>
    <m/>
    <m/>
    <m/>
    <m/>
    <m/>
    <m/>
    <m/>
    <m/>
    <m/>
    <m/>
    <m/>
    <m/>
    <m/>
    <m/>
    <m/>
    <m/>
    <m/>
    <m/>
    <m/>
    <m/>
    <m/>
    <m/>
    <m/>
    <m/>
    <m/>
    <n v="1"/>
    <m/>
    <m/>
    <m/>
    <m/>
    <m/>
    <m/>
    <m/>
    <m/>
    <m/>
    <m/>
    <m/>
    <m/>
    <m/>
    <m/>
    <m/>
    <m/>
    <m/>
    <m/>
    <m/>
    <m/>
    <m/>
    <m/>
    <m/>
    <m/>
    <m/>
    <m/>
    <m/>
    <m/>
    <m/>
    <m/>
    <m/>
    <m/>
    <m/>
    <m/>
    <m/>
    <m/>
    <m/>
    <m/>
    <m/>
    <m/>
    <m/>
    <m/>
    <m/>
    <m/>
    <m/>
    <m/>
    <m/>
    <n v="1"/>
  </r>
  <r>
    <n v="466507861"/>
    <s v="VISHAL SANJAY SATPUTE"/>
    <s v="ONLINE"/>
    <s v="16.04.26"/>
    <n v="1369"/>
    <m/>
    <m/>
    <m/>
    <n v="1349"/>
    <n v="903"/>
    <x v="2"/>
    <s v="STABLE"/>
    <x v="1"/>
    <x v="11"/>
    <n v="6043"/>
    <n v="18"/>
    <n v="0"/>
    <n v="900"/>
    <s v="-"/>
    <s v="-"/>
    <s v="-"/>
    <s v="-"/>
    <s v="STABLE"/>
    <s v="PAID"/>
    <s v="-"/>
    <s v="-"/>
    <m/>
    <m/>
    <m/>
    <m/>
    <m/>
    <m/>
    <s v="BHAMBOLI"/>
    <m/>
    <m/>
    <m/>
    <m/>
    <n v="6043"/>
    <n v="26"/>
    <m/>
    <s v="-"/>
    <s v="-"/>
    <n v="11"/>
    <n v="14"/>
    <n v="16"/>
    <n v="21"/>
    <n v="22"/>
    <s v="-"/>
    <s v="MH14MA3136"/>
    <s v="TVS JUPITER 125 DRUM ALLOY"/>
    <d v="2025-07-14T00:00:00"/>
    <n v="12"/>
    <s v="11.04.26"/>
    <s v="KAILASH ATKARI"/>
    <s v="-"/>
    <m/>
    <m/>
    <m/>
    <m/>
    <m/>
    <m/>
    <m/>
    <m/>
    <m/>
    <m/>
    <m/>
    <m/>
    <m/>
    <m/>
    <m/>
    <m/>
    <m/>
    <m/>
    <m/>
    <m/>
    <m/>
    <m/>
    <m/>
    <m/>
    <m/>
    <m/>
    <m/>
    <m/>
    <m/>
    <m/>
    <m/>
    <m/>
    <m/>
    <m/>
    <m/>
    <m/>
    <m/>
    <m/>
    <m/>
    <m/>
    <m/>
    <m/>
    <m/>
    <m/>
    <m/>
    <m/>
    <m/>
    <m/>
    <m/>
    <m/>
    <m/>
    <m/>
    <m/>
    <m/>
    <m/>
    <m/>
    <m/>
    <m/>
    <m/>
    <m/>
    <m/>
    <m/>
    <m/>
    <m/>
    <m/>
    <m/>
    <m/>
    <m/>
    <m/>
    <m/>
    <m/>
    <m/>
    <m/>
    <m/>
    <m/>
    <m/>
    <m/>
    <m/>
    <m/>
    <m/>
    <m/>
    <m/>
    <m/>
    <m/>
    <m/>
    <m/>
    <m/>
    <m/>
    <m/>
    <m/>
    <m/>
    <m/>
    <m/>
    <n v="0"/>
  </r>
  <r>
    <n v="117460395"/>
    <s v="KOMAL BHARAT RAWAL"/>
    <m/>
    <m/>
    <m/>
    <m/>
    <m/>
    <m/>
    <n v="3073"/>
    <n v="6146"/>
    <x v="4"/>
    <s v="FLOW"/>
    <x v="0"/>
    <x v="2"/>
    <n v="6014.2"/>
    <n v="169"/>
    <n v="0"/>
    <n v="5850"/>
    <s v="-"/>
    <s v="-"/>
    <s v="-"/>
    <s v="-"/>
    <s v="STABLE"/>
    <s v="-"/>
    <s v="-"/>
    <s v="-"/>
    <m/>
    <m/>
    <m/>
    <m/>
    <m/>
    <m/>
    <s v="DHANKWADI"/>
    <m/>
    <m/>
    <m/>
    <n v="12165"/>
    <n v="6014.2"/>
    <n v="54"/>
    <m/>
    <n v="60"/>
    <s v="-"/>
    <n v="70"/>
    <n v="73"/>
    <n v="75"/>
    <n v="80"/>
    <n v="81"/>
    <s v="-"/>
    <s v="MH12TG2834"/>
    <s v="HONDA ACTIVA"/>
    <d v="2021-02-27T00:00:00"/>
    <n v="60"/>
    <s v="03.04.26"/>
    <s v="VIJAY NIKAM"/>
    <s v="-"/>
    <m/>
    <m/>
    <m/>
    <m/>
    <m/>
    <m/>
    <m/>
    <m/>
    <m/>
    <n v="1"/>
    <m/>
    <m/>
    <m/>
    <m/>
    <m/>
    <m/>
    <m/>
    <m/>
    <m/>
    <m/>
    <m/>
    <m/>
    <m/>
    <m/>
    <m/>
    <m/>
    <m/>
    <m/>
    <m/>
    <m/>
    <m/>
    <m/>
    <m/>
    <m/>
    <m/>
    <m/>
    <m/>
    <m/>
    <m/>
    <m/>
    <m/>
    <m/>
    <m/>
    <m/>
    <m/>
    <m/>
    <m/>
    <m/>
    <m/>
    <m/>
    <m/>
    <m/>
    <m/>
    <m/>
    <m/>
    <m/>
    <m/>
    <m/>
    <m/>
    <m/>
    <m/>
    <m/>
    <m/>
    <m/>
    <m/>
    <m/>
    <m/>
    <m/>
    <m/>
    <m/>
    <m/>
    <m/>
    <m/>
    <m/>
    <m/>
    <m/>
    <m/>
    <m/>
    <m/>
    <m/>
    <m/>
    <m/>
    <m/>
    <m/>
    <m/>
    <m/>
    <m/>
    <m/>
    <m/>
    <m/>
    <m/>
    <m/>
    <m/>
    <n v="1"/>
  </r>
  <r>
    <n v="141122356"/>
    <s v="SATISH DASHARATH KORADE"/>
    <m/>
    <m/>
    <m/>
    <m/>
    <m/>
    <m/>
    <n v="3090"/>
    <n v="0"/>
    <x v="0"/>
    <s v="FLOW"/>
    <x v="0"/>
    <x v="10"/>
    <n v="6003.04"/>
    <n v="0"/>
    <n v="0"/>
    <n v="450"/>
    <s v="-"/>
    <s v="-"/>
    <s v="-"/>
    <s v="-"/>
    <s v="STABLE"/>
    <s v="-"/>
    <s v="-"/>
    <s v="-"/>
    <m/>
    <m/>
    <m/>
    <m/>
    <m/>
    <m/>
    <s v="JUNNAR"/>
    <m/>
    <m/>
    <m/>
    <n v="0"/>
    <n v="6003.04"/>
    <n v="2"/>
    <m/>
    <m/>
    <n v="10"/>
    <e v="#N/A"/>
    <e v="#N/A"/>
    <e v="#N/A"/>
    <e v="#N/A"/>
    <e v="#N/A"/>
    <s v="-"/>
    <s v="MH14KV0170"/>
    <s v="SPLENDOR PLUS DRS CAST"/>
    <d v="2023-04-24T00:00:00"/>
    <n v="36"/>
    <s v="13.04.26"/>
    <m/>
    <s v="-"/>
    <m/>
    <m/>
    <m/>
    <m/>
    <m/>
    <m/>
    <m/>
    <m/>
    <m/>
    <m/>
    <m/>
    <m/>
    <m/>
    <m/>
    <m/>
    <m/>
    <m/>
    <m/>
    <m/>
    <m/>
    <m/>
    <m/>
    <m/>
    <m/>
    <m/>
    <m/>
    <m/>
    <m/>
    <m/>
    <m/>
    <m/>
    <m/>
    <m/>
    <m/>
    <m/>
    <m/>
    <m/>
    <m/>
    <m/>
    <n v="1"/>
    <m/>
    <m/>
    <m/>
    <m/>
    <m/>
    <m/>
    <m/>
    <m/>
    <m/>
    <m/>
    <m/>
    <m/>
    <m/>
    <m/>
    <m/>
    <m/>
    <m/>
    <m/>
    <m/>
    <m/>
    <m/>
    <m/>
    <m/>
    <m/>
    <m/>
    <m/>
    <m/>
    <m/>
    <m/>
    <m/>
    <m/>
    <m/>
    <m/>
    <m/>
    <m/>
    <m/>
    <m/>
    <m/>
    <m/>
    <m/>
    <m/>
    <m/>
    <m/>
    <m/>
    <m/>
    <m/>
    <m/>
    <m/>
    <m/>
    <m/>
    <m/>
    <m/>
    <m/>
    <n v="1"/>
  </r>
  <r>
    <n v="139141930"/>
    <s v="NIKHIL LAXMAN SABLE"/>
    <s v="ONLINE"/>
    <s v="18.04.26"/>
    <n v="3286"/>
    <m/>
    <m/>
    <m/>
    <n v="3055"/>
    <n v="5990"/>
    <x v="4"/>
    <s v="STABLE"/>
    <x v="1"/>
    <x v="17"/>
    <n v="5933.82"/>
    <n v="231"/>
    <n v="0"/>
    <n v="5850"/>
    <s v="-"/>
    <s v="-"/>
    <s v="-"/>
    <s v="-"/>
    <s v="STABLE"/>
    <s v="PAID"/>
    <s v="-"/>
    <s v="-"/>
    <m/>
    <m/>
    <m/>
    <m/>
    <m/>
    <m/>
    <s v="WAGHOLI"/>
    <m/>
    <m/>
    <m/>
    <n v="12071"/>
    <n v="5933.82"/>
    <n v="54"/>
    <m/>
    <n v="60"/>
    <s v="-"/>
    <n v="70"/>
    <n v="45"/>
    <n v="47"/>
    <n v="52"/>
    <n v="53"/>
    <s v="-"/>
    <s v="MH12VE8943"/>
    <s v="HONDA ACTIVA 6G DLX BS VI"/>
    <d v="2023-02-21T00:00:00"/>
    <n v="36"/>
    <s v="03.04.26"/>
    <s v="VIJAY NIKAM"/>
    <s v="-"/>
    <m/>
    <m/>
    <m/>
    <m/>
    <m/>
    <m/>
    <m/>
    <m/>
    <m/>
    <n v="1"/>
    <m/>
    <m/>
    <m/>
    <m/>
    <m/>
    <m/>
    <m/>
    <m/>
    <m/>
    <m/>
    <m/>
    <m/>
    <m/>
    <m/>
    <n v="1"/>
    <m/>
    <m/>
    <m/>
    <m/>
    <m/>
    <m/>
    <m/>
    <m/>
    <m/>
    <m/>
    <m/>
    <m/>
    <m/>
    <m/>
    <m/>
    <m/>
    <m/>
    <m/>
    <m/>
    <m/>
    <m/>
    <m/>
    <m/>
    <m/>
    <m/>
    <m/>
    <n v="2"/>
    <m/>
    <m/>
    <m/>
    <m/>
    <m/>
    <m/>
    <m/>
    <m/>
    <m/>
    <m/>
    <m/>
    <m/>
    <m/>
    <m/>
    <m/>
    <m/>
    <m/>
    <m/>
    <m/>
    <m/>
    <m/>
    <m/>
    <m/>
    <m/>
    <m/>
    <m/>
    <m/>
    <m/>
    <m/>
    <m/>
    <m/>
    <m/>
    <m/>
    <m/>
    <m/>
    <m/>
    <m/>
    <m/>
    <m/>
    <m/>
    <m/>
    <n v="4"/>
  </r>
  <r>
    <n v="137963404"/>
    <s v="MAYUR HARIDAS MANMODE"/>
    <m/>
    <m/>
    <m/>
    <m/>
    <m/>
    <m/>
    <n v="5976"/>
    <n v="5976"/>
    <x v="4"/>
    <s v="FLOW"/>
    <x v="0"/>
    <x v="7"/>
    <n v="5897.55"/>
    <n v="170"/>
    <n v="0"/>
    <n v="3150"/>
    <s v="-"/>
    <s v="-"/>
    <s v="-"/>
    <s v="-"/>
    <s v="FLOW"/>
    <s v="-"/>
    <s v="-"/>
    <s v="-"/>
    <m/>
    <m/>
    <m/>
    <m/>
    <m/>
    <m/>
    <s v="SUS"/>
    <m/>
    <m/>
    <m/>
    <n v="9296"/>
    <n v="5897.55"/>
    <n v="54"/>
    <m/>
    <n v="60"/>
    <s v="-"/>
    <n v="70"/>
    <n v="73"/>
    <n v="75"/>
    <n v="80"/>
    <n v="81"/>
    <s v="-"/>
    <s v="MH12VD4164"/>
    <s v="RE BULLET 350 EFI BLACK"/>
    <d v="2023-01-21T00:00:00"/>
    <n v="36"/>
    <s v="03.04.26"/>
    <s v="KAILASH ATKARI"/>
    <s v="-"/>
    <m/>
    <m/>
    <m/>
    <m/>
    <m/>
    <m/>
    <n v="1"/>
    <m/>
    <m/>
    <m/>
    <m/>
    <m/>
    <m/>
    <m/>
    <m/>
    <m/>
    <m/>
    <m/>
    <m/>
    <m/>
    <m/>
    <m/>
    <m/>
    <m/>
    <m/>
    <m/>
    <m/>
    <m/>
    <m/>
    <m/>
    <m/>
    <m/>
    <m/>
    <m/>
    <m/>
    <m/>
    <m/>
    <m/>
    <m/>
    <m/>
    <m/>
    <m/>
    <m/>
    <m/>
    <m/>
    <m/>
    <m/>
    <m/>
    <m/>
    <m/>
    <m/>
    <m/>
    <m/>
    <m/>
    <m/>
    <m/>
    <m/>
    <m/>
    <m/>
    <m/>
    <m/>
    <m/>
    <m/>
    <m/>
    <m/>
    <m/>
    <m/>
    <m/>
    <m/>
    <m/>
    <m/>
    <m/>
    <m/>
    <m/>
    <m/>
    <m/>
    <m/>
    <m/>
    <m/>
    <m/>
    <m/>
    <m/>
    <m/>
    <m/>
    <m/>
    <m/>
    <m/>
    <m/>
    <m/>
    <m/>
    <m/>
    <m/>
    <m/>
    <n v="1"/>
  </r>
  <r>
    <n v="139563434"/>
    <s v="KUNAL KUNDLIK TIJAGE"/>
    <m/>
    <m/>
    <m/>
    <m/>
    <m/>
    <m/>
    <n v="2712"/>
    <n v="5951"/>
    <x v="5"/>
    <s v="FLOW"/>
    <x v="0"/>
    <x v="11"/>
    <n v="5818.64"/>
    <n v="194"/>
    <n v="0"/>
    <n v="4050"/>
    <s v="-"/>
    <s v="-"/>
    <s v="-"/>
    <s v="-"/>
    <s v="STABLE"/>
    <s v="-"/>
    <s v="-"/>
    <s v="-"/>
    <m/>
    <m/>
    <m/>
    <m/>
    <m/>
    <m/>
    <s v="RAJGURU NAGAR "/>
    <m/>
    <m/>
    <m/>
    <n v="10195"/>
    <n v="5818.64"/>
    <n v="85"/>
    <m/>
    <n v="91"/>
    <s v="-"/>
    <n v="101"/>
    <n v="104"/>
    <n v="106"/>
    <n v="111"/>
    <n v="112"/>
    <s v="-"/>
    <s v="MH14KT3175"/>
    <s v="SPLENDOR PLUS DRS CAST FI BLACK"/>
    <d v="2023-03-20T00:00:00"/>
    <n v="36"/>
    <s v="03.04.26"/>
    <s v="KAILASH ATKARI"/>
    <s v="-"/>
    <m/>
    <m/>
    <m/>
    <m/>
    <m/>
    <m/>
    <m/>
    <m/>
    <m/>
    <m/>
    <m/>
    <m/>
    <m/>
    <m/>
    <m/>
    <n v="1"/>
    <m/>
    <m/>
    <m/>
    <m/>
    <m/>
    <m/>
    <m/>
    <m/>
    <m/>
    <m/>
    <m/>
    <m/>
    <m/>
    <m/>
    <m/>
    <m/>
    <m/>
    <m/>
    <m/>
    <m/>
    <m/>
    <m/>
    <m/>
    <m/>
    <m/>
    <m/>
    <m/>
    <m/>
    <m/>
    <m/>
    <m/>
    <m/>
    <m/>
    <m/>
    <m/>
    <m/>
    <m/>
    <m/>
    <m/>
    <m/>
    <m/>
    <n v="1"/>
    <m/>
    <m/>
    <m/>
    <m/>
    <m/>
    <m/>
    <m/>
    <m/>
    <m/>
    <m/>
    <m/>
    <m/>
    <m/>
    <m/>
    <m/>
    <m/>
    <m/>
    <m/>
    <m/>
    <m/>
    <m/>
    <m/>
    <m/>
    <m/>
    <m/>
    <m/>
    <m/>
    <m/>
    <m/>
    <m/>
    <m/>
    <m/>
    <m/>
    <m/>
    <m/>
    <n v="2"/>
  </r>
  <r>
    <n v="462178563"/>
    <s v="SHUBHAM KIRAN HADAPKAR"/>
    <m/>
    <m/>
    <m/>
    <m/>
    <m/>
    <m/>
    <n v="5837"/>
    <n v="5837"/>
    <x v="2"/>
    <s v="FLOW"/>
    <x v="0"/>
    <x v="1"/>
    <n v="5745"/>
    <n v="166"/>
    <n v="0"/>
    <n v="1350"/>
    <s v="-"/>
    <s v="-"/>
    <s v="-"/>
    <s v="-"/>
    <s v="FLOW"/>
    <s v="-"/>
    <s v="-"/>
    <s v="-"/>
    <m/>
    <m/>
    <m/>
    <m/>
    <m/>
    <m/>
    <s v="CHINCHWAD"/>
    <m/>
    <m/>
    <m/>
    <n v="7353"/>
    <n v="5745"/>
    <n v="27"/>
    <m/>
    <n v="33"/>
    <s v="-"/>
    <n v="43"/>
    <n v="46"/>
    <n v="48"/>
    <n v="53"/>
    <n v="54"/>
    <s v="-"/>
    <s v="MH14LK7247"/>
    <s v="FZS V4"/>
    <d v="2024-03-11T00:00:00"/>
    <n v="24"/>
    <s v="03.04.26"/>
    <s v="KAILASH ATKARI"/>
    <s v="-"/>
    <m/>
    <m/>
    <m/>
    <m/>
    <m/>
    <m/>
    <m/>
    <m/>
    <m/>
    <n v="1"/>
    <m/>
    <m/>
    <m/>
    <m/>
    <m/>
    <m/>
    <m/>
    <m/>
    <m/>
    <m/>
    <m/>
    <m/>
    <m/>
    <m/>
    <m/>
    <m/>
    <m/>
    <m/>
    <m/>
    <m/>
    <m/>
    <m/>
    <m/>
    <m/>
    <m/>
    <m/>
    <m/>
    <m/>
    <m/>
    <m/>
    <m/>
    <m/>
    <m/>
    <m/>
    <m/>
    <m/>
    <m/>
    <m/>
    <m/>
    <m/>
    <m/>
    <m/>
    <m/>
    <m/>
    <m/>
    <m/>
    <m/>
    <m/>
    <m/>
    <m/>
    <m/>
    <m/>
    <m/>
    <m/>
    <m/>
    <m/>
    <m/>
    <m/>
    <m/>
    <m/>
    <m/>
    <m/>
    <m/>
    <m/>
    <m/>
    <m/>
    <m/>
    <m/>
    <m/>
    <m/>
    <m/>
    <m/>
    <m/>
    <m/>
    <m/>
    <m/>
    <m/>
    <m/>
    <m/>
    <m/>
    <m/>
    <m/>
    <m/>
    <n v="1"/>
  </r>
  <r>
    <n v="457019884"/>
    <s v="DATTA SUNIL JADHAV"/>
    <m/>
    <m/>
    <m/>
    <m/>
    <m/>
    <s v="BANK STABEL 17"/>
    <n v="6158"/>
    <n v="5709"/>
    <x v="2"/>
    <s v="RB"/>
    <x v="1"/>
    <x v="7"/>
    <n v="5709"/>
    <n v="97"/>
    <n v="0"/>
    <n v="0"/>
    <s v="-"/>
    <s v="-"/>
    <s v="-"/>
    <s v="-"/>
    <s v="STABLE"/>
    <s v="PAID"/>
    <s v="-"/>
    <s v="-"/>
    <m/>
    <m/>
    <m/>
    <m/>
    <m/>
    <m/>
    <s v="AUNDH"/>
    <m/>
    <m/>
    <m/>
    <n v="5806"/>
    <n v="5709"/>
    <n v="27"/>
    <m/>
    <n v="33"/>
    <s v="-"/>
    <n v="12"/>
    <e v="#N/A"/>
    <e v="#N/A"/>
    <e v="#N/A"/>
    <e v="#N/A"/>
    <s v="-"/>
    <s v="MH12VJ3057"/>
    <s v="RE BULLET 350 EFI BLACK"/>
    <d v="2023-02-28T00:00:00"/>
    <n v="36"/>
    <s v="03.04.26"/>
    <s v="KAILASH ATKARI"/>
    <s v="-"/>
    <m/>
    <m/>
    <m/>
    <m/>
    <m/>
    <m/>
    <m/>
    <m/>
    <m/>
    <m/>
    <m/>
    <m/>
    <m/>
    <m/>
    <m/>
    <m/>
    <m/>
    <m/>
    <n v="1"/>
    <m/>
    <m/>
    <m/>
    <m/>
    <m/>
    <m/>
    <m/>
    <m/>
    <m/>
    <m/>
    <m/>
    <m/>
    <m/>
    <m/>
    <m/>
    <m/>
    <m/>
    <m/>
    <m/>
    <m/>
    <m/>
    <m/>
    <m/>
    <m/>
    <m/>
    <m/>
    <m/>
    <m/>
    <m/>
    <m/>
    <m/>
    <m/>
    <m/>
    <m/>
    <m/>
    <m/>
    <m/>
    <m/>
    <m/>
    <m/>
    <m/>
    <m/>
    <m/>
    <m/>
    <m/>
    <m/>
    <m/>
    <m/>
    <m/>
    <m/>
    <m/>
    <m/>
    <m/>
    <m/>
    <m/>
    <m/>
    <m/>
    <m/>
    <m/>
    <m/>
    <m/>
    <m/>
    <m/>
    <m/>
    <m/>
    <m/>
    <m/>
    <m/>
    <m/>
    <m/>
    <m/>
    <m/>
    <m/>
    <m/>
    <n v="1"/>
  </r>
  <r>
    <n v="140272079"/>
    <s v="SAIPRASAD SHIVAJI PANCHAL"/>
    <m/>
    <m/>
    <m/>
    <m/>
    <m/>
    <m/>
    <n v="2901"/>
    <n v="2873"/>
    <x v="2"/>
    <s v="FLOW"/>
    <x v="0"/>
    <x v="4"/>
    <n v="5642.81"/>
    <n v="73"/>
    <n v="0"/>
    <n v="5850"/>
    <s v="-"/>
    <s v="-"/>
    <s v="-"/>
    <s v="-"/>
    <s v="STABLE"/>
    <s v="-"/>
    <s v="-"/>
    <s v="-"/>
    <m/>
    <m/>
    <m/>
    <m/>
    <m/>
    <m/>
    <s v="MOSHI"/>
    <m/>
    <m/>
    <m/>
    <n v="8796"/>
    <n v="5642.81"/>
    <n v="26"/>
    <m/>
    <n v="32"/>
    <s v="-"/>
    <n v="42"/>
    <n v="45"/>
    <n v="47"/>
    <n v="52"/>
    <n v="53"/>
    <s v="-"/>
    <s v="MH14KT1223"/>
    <s v="SPLENDOR PLUS BS6 I3S DRS CAST FI"/>
    <d v="2023-03-24T00:00:00"/>
    <n v="36"/>
    <s v="03.04.26"/>
    <s v="VIJAY NIKAM"/>
    <s v="-"/>
    <m/>
    <m/>
    <m/>
    <m/>
    <m/>
    <m/>
    <n v="1"/>
    <m/>
    <m/>
    <m/>
    <m/>
    <m/>
    <m/>
    <m/>
    <m/>
    <m/>
    <m/>
    <m/>
    <m/>
    <m/>
    <m/>
    <m/>
    <m/>
    <m/>
    <m/>
    <m/>
    <m/>
    <m/>
    <m/>
    <m/>
    <m/>
    <m/>
    <m/>
    <m/>
    <m/>
    <m/>
    <m/>
    <m/>
    <m/>
    <m/>
    <m/>
    <m/>
    <n v="1"/>
    <m/>
    <m/>
    <m/>
    <m/>
    <m/>
    <m/>
    <m/>
    <m/>
    <m/>
    <m/>
    <m/>
    <m/>
    <m/>
    <m/>
    <n v="1"/>
    <m/>
    <m/>
    <m/>
    <m/>
    <m/>
    <m/>
    <m/>
    <m/>
    <m/>
    <m/>
    <m/>
    <m/>
    <m/>
    <m/>
    <m/>
    <m/>
    <m/>
    <m/>
    <m/>
    <m/>
    <m/>
    <m/>
    <m/>
    <m/>
    <m/>
    <m/>
    <m/>
    <m/>
    <m/>
    <m/>
    <m/>
    <m/>
    <m/>
    <m/>
    <m/>
    <n v="3"/>
  </r>
  <r>
    <n v="463492200"/>
    <s v="DILIP KUMAR"/>
    <m/>
    <m/>
    <m/>
    <m/>
    <m/>
    <m/>
    <n v="5741"/>
    <n v="5731"/>
    <x v="5"/>
    <s v="FLOW"/>
    <x v="0"/>
    <x v="12"/>
    <n v="5633"/>
    <n v="422"/>
    <n v="0"/>
    <n v="0"/>
    <s v="-"/>
    <s v="-"/>
    <s v="-"/>
    <s v="-"/>
    <s v="FLOW"/>
    <s v="-"/>
    <s v="-"/>
    <s v="-"/>
    <m/>
    <m/>
    <m/>
    <m/>
    <m/>
    <m/>
    <s v="HINJEWADI"/>
    <m/>
    <m/>
    <m/>
    <n v="6153"/>
    <n v="5633"/>
    <n v="86"/>
    <m/>
    <n v="92"/>
    <s v="-"/>
    <n v="102"/>
    <n v="105"/>
    <n v="107"/>
    <n v="112"/>
    <n v="113"/>
    <s v="-"/>
    <s v="-"/>
    <s v="DESTINI 125 LX BS6 FI DRS SM"/>
    <d v="2024-07-16T00:00:00"/>
    <n v="18"/>
    <s v="03.04.26"/>
    <s v="KAILASH ATKARI"/>
    <s v="-"/>
    <m/>
    <m/>
    <m/>
    <n v="1"/>
    <m/>
    <m/>
    <m/>
    <m/>
    <m/>
    <m/>
    <m/>
    <m/>
    <m/>
    <m/>
    <m/>
    <m/>
    <m/>
    <m/>
    <m/>
    <m/>
    <m/>
    <m/>
    <m/>
    <m/>
    <m/>
    <m/>
    <m/>
    <m/>
    <m/>
    <m/>
    <m/>
    <m/>
    <m/>
    <m/>
    <m/>
    <m/>
    <m/>
    <m/>
    <m/>
    <m/>
    <m/>
    <m/>
    <m/>
    <m/>
    <m/>
    <m/>
    <m/>
    <m/>
    <m/>
    <m/>
    <m/>
    <m/>
    <m/>
    <m/>
    <m/>
    <m/>
    <m/>
    <m/>
    <m/>
    <m/>
    <m/>
    <m/>
    <m/>
    <m/>
    <m/>
    <m/>
    <m/>
    <m/>
    <m/>
    <m/>
    <m/>
    <m/>
    <m/>
    <m/>
    <m/>
    <m/>
    <m/>
    <m/>
    <m/>
    <m/>
    <m/>
    <n v="1"/>
    <m/>
    <m/>
    <m/>
    <m/>
    <m/>
    <m/>
    <m/>
    <m/>
    <m/>
    <m/>
    <m/>
    <n v="2"/>
  </r>
  <r>
    <n v="465129468"/>
    <s v="JYOTI SANDIP SAWATKAR"/>
    <m/>
    <m/>
    <m/>
    <m/>
    <m/>
    <m/>
    <n v="5390"/>
    <n v="5691"/>
    <x v="3"/>
    <s v="FLOW"/>
    <x v="0"/>
    <x v="6"/>
    <n v="5585"/>
    <n v="448"/>
    <n v="0"/>
    <n v="900"/>
    <s v="-"/>
    <s v="-"/>
    <s v="-"/>
    <s v="-"/>
    <s v="STABLE"/>
    <s v="-"/>
    <s v="-"/>
    <s v="-"/>
    <m/>
    <m/>
    <m/>
    <m/>
    <m/>
    <m/>
    <s v="KHARABWADI"/>
    <m/>
    <m/>
    <m/>
    <n v="7039"/>
    <n v="5585"/>
    <n v="117"/>
    <m/>
    <n v="123"/>
    <s v="-"/>
    <n v="133"/>
    <n v="136"/>
    <n v="138"/>
    <n v="143"/>
    <n v="144"/>
    <s v="-"/>
    <s v="MH14MD1254"/>
    <s v="YAMAHA FASCINO S 125 FI HYBRID"/>
    <d v="2025-01-04T00:00:00"/>
    <n v="12"/>
    <s v="03.04.26"/>
    <s v="KAILASH ATKARI"/>
    <s v="-"/>
    <m/>
    <m/>
    <m/>
    <m/>
    <m/>
    <m/>
    <n v="1"/>
    <m/>
    <m/>
    <m/>
    <m/>
    <m/>
    <m/>
    <m/>
    <m/>
    <m/>
    <m/>
    <m/>
    <m/>
    <m/>
    <m/>
    <m/>
    <m/>
    <m/>
    <m/>
    <m/>
    <m/>
    <m/>
    <m/>
    <m/>
    <m/>
    <m/>
    <m/>
    <m/>
    <m/>
    <m/>
    <m/>
    <m/>
    <m/>
    <m/>
    <m/>
    <m/>
    <m/>
    <m/>
    <m/>
    <m/>
    <m/>
    <m/>
    <m/>
    <m/>
    <m/>
    <m/>
    <m/>
    <m/>
    <m/>
    <m/>
    <m/>
    <m/>
    <m/>
    <m/>
    <m/>
    <m/>
    <m/>
    <m/>
    <m/>
    <m/>
    <m/>
    <m/>
    <m/>
    <m/>
    <m/>
    <m/>
    <m/>
    <m/>
    <m/>
    <m/>
    <m/>
    <m/>
    <m/>
    <m/>
    <m/>
    <m/>
    <m/>
    <m/>
    <m/>
    <m/>
    <m/>
    <m/>
    <m/>
    <m/>
    <m/>
    <m/>
    <m/>
    <n v="1"/>
  </r>
  <r>
    <n v="137168563"/>
    <s v="BHARAT NAMDEO SATHE"/>
    <m/>
    <m/>
    <m/>
    <m/>
    <m/>
    <m/>
    <n v="3263"/>
    <n v="5293"/>
    <x v="3"/>
    <s v="FLOW"/>
    <x v="0"/>
    <x v="9"/>
    <n v="5234.25"/>
    <n v="528"/>
    <n v="0"/>
    <n v="4500"/>
    <s v="-"/>
    <s v="-"/>
    <s v="-"/>
    <s v="-"/>
    <s v="FLOW"/>
    <s v="-"/>
    <s v="-"/>
    <s v="-"/>
    <m/>
    <m/>
    <m/>
    <m/>
    <m/>
    <m/>
    <s v="KHARADI"/>
    <m/>
    <m/>
    <m/>
    <n v="10321"/>
    <n v="5234.25"/>
    <n v="117"/>
    <m/>
    <n v="123"/>
    <s v="-"/>
    <n v="133"/>
    <n v="136"/>
    <n v="138"/>
    <n v="143"/>
    <n v="144"/>
    <s v="-"/>
    <s v="MH12UZ0366"/>
    <s v="HONDA SHINE DISC BSVI"/>
    <d v="2022-12-21T00:00:00"/>
    <n v="36"/>
    <s v="03.04.26"/>
    <s v="VIJAY NIKAM"/>
    <s v="-"/>
    <m/>
    <m/>
    <m/>
    <m/>
    <m/>
    <m/>
    <m/>
    <m/>
    <m/>
    <m/>
    <m/>
    <m/>
    <m/>
    <m/>
    <m/>
    <m/>
    <m/>
    <m/>
    <n v="1"/>
    <m/>
    <m/>
    <m/>
    <m/>
    <m/>
    <m/>
    <m/>
    <m/>
    <m/>
    <m/>
    <m/>
    <m/>
    <m/>
    <m/>
    <m/>
    <m/>
    <m/>
    <m/>
    <m/>
    <m/>
    <m/>
    <m/>
    <m/>
    <m/>
    <m/>
    <m/>
    <m/>
    <m/>
    <m/>
    <m/>
    <m/>
    <m/>
    <m/>
    <m/>
    <m/>
    <m/>
    <m/>
    <m/>
    <m/>
    <m/>
    <m/>
    <m/>
    <m/>
    <m/>
    <m/>
    <m/>
    <m/>
    <m/>
    <m/>
    <m/>
    <m/>
    <m/>
    <m/>
    <m/>
    <m/>
    <m/>
    <m/>
    <m/>
    <m/>
    <m/>
    <m/>
    <m/>
    <m/>
    <m/>
    <m/>
    <m/>
    <m/>
    <m/>
    <m/>
    <m/>
    <m/>
    <m/>
    <m/>
    <m/>
    <n v="1"/>
  </r>
  <r>
    <n v="452486931"/>
    <s v="KARAN BHARAT CHAVAN"/>
    <s v="ONLINE"/>
    <s v="03.04.26"/>
    <n v="7112"/>
    <m/>
    <m/>
    <m/>
    <n v="2807"/>
    <n v="5245"/>
    <x v="4"/>
    <s v="RB"/>
    <x v="1"/>
    <x v="14"/>
    <n v="5199"/>
    <n v="217"/>
    <n v="0"/>
    <n v="2250"/>
    <s v="-"/>
    <s v="-"/>
    <s v="-"/>
    <s v="-"/>
    <s v="RB"/>
    <s v="PAID"/>
    <s v="-"/>
    <s v="-"/>
    <m/>
    <m/>
    <m/>
    <m/>
    <m/>
    <m/>
    <s v="DEHUGAON"/>
    <m/>
    <m/>
    <m/>
    <n v="7712"/>
    <n v="5199"/>
    <n v="55"/>
    <m/>
    <n v="0"/>
    <s v="-"/>
    <e v="#N/A"/>
    <e v="#N/A"/>
    <e v="#N/A"/>
    <e v="#N/A"/>
    <e v="#N/A"/>
    <s v="-"/>
    <s v="MH14JY7488"/>
    <s v="HONDA ACTIVA 6G DLX BS VI"/>
    <d v="2022-02-21T00:00:00"/>
    <n v="48"/>
    <s v="03.04.26"/>
    <s v="VIJAY NIKAM"/>
    <s v="-"/>
    <m/>
    <m/>
    <m/>
    <m/>
    <m/>
    <m/>
    <m/>
    <m/>
    <m/>
    <m/>
    <m/>
    <m/>
    <m/>
    <m/>
    <m/>
    <n v="2"/>
    <m/>
    <m/>
    <m/>
    <m/>
    <m/>
    <m/>
    <m/>
    <m/>
    <m/>
    <m/>
    <m/>
    <m/>
    <m/>
    <m/>
    <m/>
    <m/>
    <m/>
    <m/>
    <m/>
    <m/>
    <m/>
    <m/>
    <m/>
    <m/>
    <m/>
    <m/>
    <m/>
    <m/>
    <m/>
    <m/>
    <m/>
    <m/>
    <m/>
    <m/>
    <m/>
    <m/>
    <m/>
    <m/>
    <m/>
    <m/>
    <m/>
    <m/>
    <m/>
    <m/>
    <m/>
    <m/>
    <m/>
    <m/>
    <m/>
    <m/>
    <m/>
    <m/>
    <m/>
    <m/>
    <m/>
    <m/>
    <m/>
    <m/>
    <m/>
    <m/>
    <m/>
    <m/>
    <m/>
    <m/>
    <m/>
    <m/>
    <m/>
    <m/>
    <m/>
    <m/>
    <m/>
    <m/>
    <m/>
    <m/>
    <m/>
    <m/>
    <m/>
    <n v="2"/>
  </r>
  <r>
    <n v="462480094"/>
    <s v="GOWARDHAN PRALHAD GOLE"/>
    <m/>
    <m/>
    <m/>
    <m/>
    <m/>
    <m/>
    <n v="5223"/>
    <n v="0"/>
    <x v="0"/>
    <s v="FLOW"/>
    <x v="0"/>
    <x v="6"/>
    <n v="5145"/>
    <n v="64"/>
    <n v="0"/>
    <n v="450"/>
    <s v="-"/>
    <s v="-"/>
    <s v="-"/>
    <s v="-"/>
    <s v="STABLE"/>
    <s v="-"/>
    <s v="-"/>
    <s v="-"/>
    <m/>
    <m/>
    <m/>
    <m/>
    <m/>
    <m/>
    <m/>
    <m/>
    <m/>
    <m/>
    <n v="0"/>
    <n v="5145"/>
    <n v="1"/>
    <m/>
    <m/>
    <m/>
    <m/>
    <e v="#N/A"/>
    <e v="#N/A"/>
    <e v="#N/A"/>
    <e v="#N/A"/>
    <s v="-"/>
    <m/>
    <m/>
    <d v="2024-04-06T00:00:00"/>
    <n v="24"/>
    <s v="17.04.26"/>
    <m/>
    <s v="-"/>
    <m/>
    <m/>
    <m/>
    <m/>
    <m/>
    <m/>
    <m/>
    <m/>
    <m/>
    <m/>
    <m/>
    <m/>
    <m/>
    <m/>
    <m/>
    <m/>
    <m/>
    <m/>
    <m/>
    <m/>
    <m/>
    <m/>
    <m/>
    <m/>
    <m/>
    <m/>
    <m/>
    <m/>
    <m/>
    <m/>
    <m/>
    <m/>
    <m/>
    <m/>
    <m/>
    <m/>
    <m/>
    <m/>
    <m/>
    <m/>
    <m/>
    <m/>
    <m/>
    <m/>
    <m/>
    <m/>
    <m/>
    <m/>
    <m/>
    <m/>
    <m/>
    <m/>
    <m/>
    <m/>
    <m/>
    <m/>
    <m/>
    <n v="1"/>
    <m/>
    <m/>
    <m/>
    <m/>
    <m/>
    <m/>
    <m/>
    <m/>
    <m/>
    <m/>
    <m/>
    <m/>
    <m/>
    <m/>
    <m/>
    <m/>
    <m/>
    <m/>
    <m/>
    <m/>
    <m/>
    <m/>
    <m/>
    <m/>
    <m/>
    <m/>
    <m/>
    <m/>
    <m/>
    <m/>
    <m/>
    <m/>
    <m/>
    <m/>
    <m/>
    <n v="1"/>
  </r>
  <r>
    <n v="457308977"/>
    <s v="JAY DATTATRAYA CHIKANE"/>
    <s v="ONLINE"/>
    <s v="28.04.26"/>
    <n v="5646"/>
    <m/>
    <m/>
    <m/>
    <n v="5196"/>
    <n v="0"/>
    <x v="0"/>
    <s v="STABLE"/>
    <x v="1"/>
    <x v="5"/>
    <n v="5128"/>
    <n v="0"/>
    <n v="0"/>
    <n v="450"/>
    <s v="-"/>
    <s v="-"/>
    <s v="-"/>
    <s v="-"/>
    <s v="STABLE"/>
    <s v="PAID"/>
    <s v="-"/>
    <s v="-"/>
    <m/>
    <m/>
    <m/>
    <m/>
    <m/>
    <m/>
    <s v="BHOR"/>
    <m/>
    <m/>
    <m/>
    <n v="0"/>
    <n v="5128"/>
    <n v="2"/>
    <m/>
    <m/>
    <n v="10"/>
    <e v="#N/A"/>
    <e v="#N/A"/>
    <e v="#N/A"/>
    <e v="#N/A"/>
    <e v="#N/A"/>
    <s v="-"/>
    <s v="MH12VJ6429"/>
    <s v="RE BULLET 350 EFI BLACK"/>
    <d v="2023-03-21T00:00:00"/>
    <n v="36"/>
    <s v="15.04.26"/>
    <m/>
    <s v="-"/>
    <m/>
    <m/>
    <m/>
    <m/>
    <m/>
    <m/>
    <m/>
    <m/>
    <m/>
    <m/>
    <m/>
    <m/>
    <m/>
    <m/>
    <m/>
    <m/>
    <m/>
    <m/>
    <m/>
    <m/>
    <m/>
    <m/>
    <m/>
    <m/>
    <m/>
    <m/>
    <m/>
    <m/>
    <m/>
    <m/>
    <m/>
    <m/>
    <m/>
    <m/>
    <m/>
    <m/>
    <m/>
    <m/>
    <m/>
    <n v="1"/>
    <m/>
    <m/>
    <m/>
    <m/>
    <m/>
    <m/>
    <m/>
    <m/>
    <m/>
    <m/>
    <m/>
    <m/>
    <m/>
    <m/>
    <m/>
    <m/>
    <m/>
    <n v="1"/>
    <m/>
    <m/>
    <m/>
    <m/>
    <m/>
    <m/>
    <m/>
    <m/>
    <m/>
    <m/>
    <m/>
    <m/>
    <m/>
    <m/>
    <m/>
    <m/>
    <m/>
    <m/>
    <m/>
    <m/>
    <m/>
    <m/>
    <m/>
    <m/>
    <m/>
    <m/>
    <m/>
    <m/>
    <m/>
    <m/>
    <m/>
    <m/>
    <m/>
    <m/>
    <m/>
    <n v="2"/>
  </r>
  <r>
    <n v="136642359"/>
    <s v="MAHENDRA  SINGH"/>
    <s v="ONLINE"/>
    <s v="07.04.26"/>
    <n v="3003"/>
    <m/>
    <m/>
    <m/>
    <n v="2559"/>
    <n v="5108"/>
    <x v="3"/>
    <s v="STABLE"/>
    <x v="1"/>
    <x v="16"/>
    <n v="4980.55"/>
    <n v="325"/>
    <n v="0"/>
    <n v="4942"/>
    <s v="-"/>
    <s v="-"/>
    <s v="-"/>
    <s v="-"/>
    <s v="STABLE"/>
    <s v="PAID"/>
    <s v="-"/>
    <s v="-"/>
    <m/>
    <m/>
    <m/>
    <m/>
    <m/>
    <m/>
    <s v="KALEWADI"/>
    <m/>
    <m/>
    <m/>
    <n v="10375"/>
    <n v="4980.55"/>
    <n v="116"/>
    <m/>
    <n v="122"/>
    <s v="-"/>
    <n v="101"/>
    <n v="104"/>
    <n v="106"/>
    <n v="111"/>
    <n v="112"/>
    <s v="-"/>
    <s v="-"/>
    <s v="HF DELUXE BS6 I3S DRUM SELF CAST"/>
    <d v="2022-12-22T00:00:00"/>
    <n v="36"/>
    <s v="03.04.26"/>
    <s v="KAILASH ATKARI"/>
    <s v="-"/>
    <m/>
    <m/>
    <m/>
    <m/>
    <m/>
    <m/>
    <n v="1"/>
    <m/>
    <m/>
    <m/>
    <m/>
    <m/>
    <m/>
    <m/>
    <m/>
    <m/>
    <m/>
    <m/>
    <m/>
    <m/>
    <m/>
    <m/>
    <m/>
    <m/>
    <m/>
    <m/>
    <m/>
    <m/>
    <m/>
    <m/>
    <m/>
    <m/>
    <m/>
    <m/>
    <m/>
    <m/>
    <m/>
    <m/>
    <m/>
    <m/>
    <m/>
    <m/>
    <m/>
    <m/>
    <m/>
    <m/>
    <m/>
    <m/>
    <m/>
    <m/>
    <m/>
    <m/>
    <m/>
    <m/>
    <m/>
    <m/>
    <m/>
    <m/>
    <m/>
    <m/>
    <m/>
    <m/>
    <m/>
    <m/>
    <m/>
    <m/>
    <m/>
    <m/>
    <m/>
    <m/>
    <m/>
    <m/>
    <m/>
    <m/>
    <m/>
    <m/>
    <m/>
    <m/>
    <m/>
    <m/>
    <m/>
    <m/>
    <m/>
    <m/>
    <m/>
    <m/>
    <m/>
    <m/>
    <m/>
    <m/>
    <m/>
    <m/>
    <m/>
    <n v="1"/>
  </r>
  <r>
    <n v="463200625"/>
    <s v="SANJAY SHANKAR MALAV"/>
    <m/>
    <m/>
    <m/>
    <m/>
    <m/>
    <m/>
    <n v="605"/>
    <n v="3630"/>
    <x v="1"/>
    <s v="FLOW"/>
    <x v="0"/>
    <x v="9"/>
    <n v="4950"/>
    <n v="203"/>
    <n v="0"/>
    <n v="3150"/>
    <s v="-"/>
    <s v="-"/>
    <s v="-"/>
    <s v="-"/>
    <s v="FLOW"/>
    <s v="-"/>
    <s v="-"/>
    <s v="-"/>
    <m/>
    <m/>
    <m/>
    <m/>
    <m/>
    <m/>
    <s v="VIMAN NAGAR"/>
    <m/>
    <m/>
    <m/>
    <n v="6983"/>
    <n v="4950"/>
    <n v="177"/>
    <m/>
    <n v="183"/>
    <s v="-"/>
    <n v="193"/>
    <n v="196"/>
    <n v="198"/>
    <n v="203"/>
    <n v="204"/>
    <s v="-"/>
    <s v="MH12VP0769"/>
    <s v="HONDA SHINE 100 OBD2"/>
    <d v="2024-06-13T00:00:00"/>
    <n v="24"/>
    <s v="03.04.26"/>
    <s v="VIJAY NIKAM"/>
    <s v="-"/>
    <m/>
    <m/>
    <m/>
    <m/>
    <m/>
    <m/>
    <m/>
    <m/>
    <m/>
    <m/>
    <m/>
    <m/>
    <m/>
    <m/>
    <m/>
    <n v="1"/>
    <m/>
    <m/>
    <m/>
    <m/>
    <m/>
    <m/>
    <m/>
    <m/>
    <m/>
    <m/>
    <m/>
    <m/>
    <m/>
    <m/>
    <m/>
    <m/>
    <m/>
    <m/>
    <m/>
    <m/>
    <m/>
    <m/>
    <m/>
    <m/>
    <m/>
    <m/>
    <m/>
    <m/>
    <m/>
    <m/>
    <m/>
    <m/>
    <m/>
    <m/>
    <m/>
    <m/>
    <m/>
    <m/>
    <m/>
    <m/>
    <m/>
    <m/>
    <m/>
    <m/>
    <m/>
    <m/>
    <m/>
    <m/>
    <m/>
    <m/>
    <m/>
    <m/>
    <m/>
    <m/>
    <m/>
    <m/>
    <m/>
    <m/>
    <m/>
    <m/>
    <m/>
    <m/>
    <m/>
    <m/>
    <m/>
    <m/>
    <m/>
    <m/>
    <m/>
    <m/>
    <m/>
    <m/>
    <m/>
    <m/>
    <m/>
    <m/>
    <m/>
    <n v="1"/>
  </r>
  <r>
    <n v="140600469"/>
    <s v="DURGESH MAHESH DAPHAL"/>
    <s v="ONLINE"/>
    <s v="13.04.26"/>
    <n v="6469"/>
    <m/>
    <m/>
    <m/>
    <n v="3630"/>
    <n v="1294"/>
    <x v="2"/>
    <s v="RB"/>
    <x v="1"/>
    <x v="6"/>
    <n v="4857.37"/>
    <n v="68"/>
    <n v="0"/>
    <n v="900"/>
    <s v="-"/>
    <s v="-"/>
    <s v="-"/>
    <s v="-"/>
    <s v="RB"/>
    <s v="PAID"/>
    <s v="-"/>
    <s v="-"/>
    <m/>
    <m/>
    <m/>
    <m/>
    <m/>
    <m/>
    <s v="CHIMBALI"/>
    <m/>
    <m/>
    <m/>
    <m/>
    <n v="4857.37"/>
    <n v="26"/>
    <m/>
    <s v="-"/>
    <s v="-"/>
    <e v="#N/A"/>
    <e v="#N/A"/>
    <e v="#N/A"/>
    <e v="#N/A"/>
    <e v="#N/A"/>
    <s v="-"/>
    <s v="MH14KT5835"/>
    <s v="BS 6 ACCES DRUM CBS"/>
    <d v="2023-04-10T00:00:00"/>
    <n v="36"/>
    <s v="11.04.26"/>
    <s v="KAILASH ATKARI"/>
    <s v="-"/>
    <m/>
    <m/>
    <m/>
    <m/>
    <m/>
    <m/>
    <m/>
    <m/>
    <m/>
    <m/>
    <m/>
    <m/>
    <m/>
    <m/>
    <m/>
    <m/>
    <m/>
    <m/>
    <m/>
    <m/>
    <m/>
    <m/>
    <m/>
    <m/>
    <m/>
    <m/>
    <m/>
    <m/>
    <m/>
    <m/>
    <m/>
    <m/>
    <m/>
    <m/>
    <m/>
    <m/>
    <n v="2"/>
    <m/>
    <m/>
    <m/>
    <m/>
    <m/>
    <m/>
    <m/>
    <m/>
    <m/>
    <m/>
    <m/>
    <m/>
    <m/>
    <m/>
    <m/>
    <m/>
    <m/>
    <m/>
    <m/>
    <m/>
    <m/>
    <m/>
    <m/>
    <m/>
    <m/>
    <m/>
    <m/>
    <m/>
    <m/>
    <m/>
    <m/>
    <m/>
    <m/>
    <m/>
    <m/>
    <m/>
    <m/>
    <m/>
    <m/>
    <m/>
    <m/>
    <m/>
    <m/>
    <m/>
    <m/>
    <m/>
    <m/>
    <m/>
    <m/>
    <m/>
    <m/>
    <m/>
    <m/>
    <m/>
    <m/>
    <m/>
    <n v="2"/>
  </r>
  <r>
    <n v="461943547"/>
    <s v="MAYUR CHANDRAKANT SHITOLE"/>
    <m/>
    <m/>
    <m/>
    <m/>
    <m/>
    <m/>
    <n v="5816"/>
    <n v="4670.18"/>
    <x v="4"/>
    <s v="FLOW"/>
    <x v="0"/>
    <x v="13"/>
    <n v="4670.18"/>
    <n v="315"/>
    <n v="0"/>
    <n v="4950"/>
    <s v="-"/>
    <s v="-"/>
    <s v="-"/>
    <s v="-"/>
    <s v="STABLE"/>
    <s v="-"/>
    <s v="-"/>
    <s v="-"/>
    <m/>
    <m/>
    <m/>
    <m/>
    <m/>
    <m/>
    <s v="SHIRUR"/>
    <m/>
    <m/>
    <m/>
    <n v="9935.18"/>
    <n v="4670.18"/>
    <n v="55"/>
    <m/>
    <n v="61"/>
    <s v="-"/>
    <n v="71"/>
    <n v="74"/>
    <n v="76"/>
    <n v="81"/>
    <n v="82"/>
    <s v="-"/>
    <s v="MH12WM1940"/>
    <s v="HONDA UNICORN 160 BSVI"/>
    <d v="2024-02-17T00:00:00"/>
    <n v="24"/>
    <s v="03.04.26"/>
    <s v="KAILASH ATKARI"/>
    <s v="-"/>
    <m/>
    <m/>
    <m/>
    <m/>
    <m/>
    <m/>
    <m/>
    <m/>
    <m/>
    <m/>
    <m/>
    <m/>
    <m/>
    <m/>
    <m/>
    <n v="1"/>
    <m/>
    <m/>
    <m/>
    <m/>
    <m/>
    <m/>
    <m/>
    <m/>
    <m/>
    <m/>
    <m/>
    <m/>
    <m/>
    <m/>
    <m/>
    <m/>
    <m/>
    <m/>
    <m/>
    <m/>
    <m/>
    <m/>
    <m/>
    <m/>
    <m/>
    <m/>
    <m/>
    <m/>
    <m/>
    <m/>
    <m/>
    <m/>
    <m/>
    <m/>
    <m/>
    <m/>
    <m/>
    <m/>
    <m/>
    <m/>
    <m/>
    <m/>
    <m/>
    <m/>
    <m/>
    <m/>
    <m/>
    <m/>
    <m/>
    <m/>
    <m/>
    <m/>
    <m/>
    <m/>
    <m/>
    <m/>
    <m/>
    <m/>
    <m/>
    <m/>
    <m/>
    <m/>
    <m/>
    <m/>
    <m/>
    <m/>
    <m/>
    <m/>
    <m/>
    <m/>
    <m/>
    <m/>
    <m/>
    <m/>
    <m/>
    <m/>
    <m/>
    <n v="1"/>
  </r>
  <r>
    <n v="461495371"/>
    <s v="GOVIND LAXMAN SHERKAR"/>
    <m/>
    <m/>
    <m/>
    <m/>
    <m/>
    <m/>
    <n v="4828"/>
    <n v="4496.01"/>
    <x v="5"/>
    <s v="FLOW"/>
    <x v="0"/>
    <x v="1"/>
    <n v="4496.01"/>
    <n v="331"/>
    <n v="0"/>
    <n v="3600"/>
    <s v="-"/>
    <s v="-"/>
    <s v="-"/>
    <s v="-"/>
    <s v="FLOW"/>
    <s v="-"/>
    <s v="-"/>
    <s v="-"/>
    <m/>
    <m/>
    <m/>
    <m/>
    <m/>
    <m/>
    <s v="CHIKHALI"/>
    <m/>
    <m/>
    <m/>
    <n v="8427.01"/>
    <n v="4496.01"/>
    <n v="86"/>
    <m/>
    <n v="92"/>
    <s v="-"/>
    <n v="102"/>
    <n v="105"/>
    <n v="107"/>
    <n v="112"/>
    <n v="113"/>
    <s v="-"/>
    <s v="MH22BD0616"/>
    <s v="SPLENDOR PLUS BS6 I3S DRS CAST FI"/>
    <d v="2024-01-14T00:00:00"/>
    <n v="24"/>
    <s v="03.04.26"/>
    <s v="KAILASH ATKARI"/>
    <s v="-"/>
    <m/>
    <m/>
    <m/>
    <m/>
    <m/>
    <m/>
    <m/>
    <m/>
    <m/>
    <m/>
    <m/>
    <m/>
    <m/>
    <m/>
    <m/>
    <n v="1"/>
    <m/>
    <m/>
    <m/>
    <m/>
    <m/>
    <m/>
    <m/>
    <m/>
    <m/>
    <m/>
    <m/>
    <m/>
    <m/>
    <m/>
    <m/>
    <m/>
    <m/>
    <m/>
    <m/>
    <m/>
    <m/>
    <m/>
    <m/>
    <m/>
    <m/>
    <m/>
    <m/>
    <m/>
    <m/>
    <m/>
    <m/>
    <m/>
    <m/>
    <m/>
    <m/>
    <m/>
    <m/>
    <m/>
    <m/>
    <m/>
    <m/>
    <m/>
    <m/>
    <m/>
    <m/>
    <m/>
    <m/>
    <m/>
    <m/>
    <m/>
    <m/>
    <m/>
    <m/>
    <m/>
    <m/>
    <m/>
    <m/>
    <m/>
    <m/>
    <m/>
    <m/>
    <m/>
    <m/>
    <m/>
    <m/>
    <m/>
    <m/>
    <m/>
    <m/>
    <m/>
    <m/>
    <m/>
    <m/>
    <m/>
    <m/>
    <m/>
    <m/>
    <n v="1"/>
  </r>
  <r>
    <n v="451331837"/>
    <s v="YOGESH RAVINDR LIMHAN"/>
    <m/>
    <m/>
    <m/>
    <m/>
    <m/>
    <m/>
    <n v="2492"/>
    <n v="4470"/>
    <x v="1"/>
    <s v="FLOW"/>
    <x v="0"/>
    <x v="5"/>
    <n v="4435"/>
    <n v="338"/>
    <n v="0"/>
    <n v="3600"/>
    <s v="-"/>
    <s v="-"/>
    <s v="-"/>
    <s v="-"/>
    <s v="FLOW"/>
    <s v="-"/>
    <s v="-"/>
    <s v="-"/>
    <m/>
    <m/>
    <m/>
    <m/>
    <m/>
    <m/>
    <s v="NASRAPUR"/>
    <m/>
    <m/>
    <m/>
    <n v="8408"/>
    <n v="4435"/>
    <n v="178"/>
    <m/>
    <n v="184"/>
    <s v="-"/>
    <n v="194"/>
    <n v="197"/>
    <n v="199"/>
    <n v="204"/>
    <n v="205"/>
    <s v="-"/>
    <s v="MH12TT5664"/>
    <s v="HONDA ACTIVA 6G DLX BS VI"/>
    <d v="2021-10-29T00:00:00"/>
    <n v="48"/>
    <s v="03.04.26"/>
    <s v="VIJAY NIKAM"/>
    <s v="-"/>
    <m/>
    <m/>
    <m/>
    <m/>
    <m/>
    <m/>
    <m/>
    <m/>
    <m/>
    <m/>
    <m/>
    <m/>
    <m/>
    <m/>
    <m/>
    <m/>
    <m/>
    <m/>
    <m/>
    <m/>
    <m/>
    <m/>
    <m/>
    <m/>
    <m/>
    <m/>
    <m/>
    <n v="1"/>
    <m/>
    <m/>
    <m/>
    <m/>
    <m/>
    <m/>
    <m/>
    <m/>
    <m/>
    <m/>
    <m/>
    <m/>
    <m/>
    <m/>
    <m/>
    <m/>
    <m/>
    <m/>
    <m/>
    <m/>
    <m/>
    <m/>
    <m/>
    <m/>
    <m/>
    <m/>
    <m/>
    <m/>
    <m/>
    <m/>
    <m/>
    <m/>
    <m/>
    <m/>
    <m/>
    <m/>
    <m/>
    <m/>
    <m/>
    <m/>
    <m/>
    <m/>
    <m/>
    <m/>
    <m/>
    <m/>
    <m/>
    <m/>
    <m/>
    <m/>
    <m/>
    <m/>
    <m/>
    <m/>
    <m/>
    <m/>
    <m/>
    <m/>
    <m/>
    <m/>
    <m/>
    <m/>
    <m/>
    <m/>
    <m/>
    <n v="1"/>
  </r>
  <r>
    <n v="462905638"/>
    <s v="PRAMOD SHASHIKANT DOKE"/>
    <m/>
    <m/>
    <m/>
    <m/>
    <m/>
    <m/>
    <n v="1420"/>
    <n v="1643"/>
    <x v="4"/>
    <s v="FLOW"/>
    <x v="0"/>
    <x v="10"/>
    <n v="4320"/>
    <n v="124"/>
    <n v="0"/>
    <n v="4784"/>
    <s v="-"/>
    <s v="-"/>
    <s v="-"/>
    <s v="-"/>
    <s v="FLOW"/>
    <s v="-"/>
    <s v="-"/>
    <s v="-"/>
    <m/>
    <m/>
    <m/>
    <m/>
    <m/>
    <m/>
    <s v="OTUR"/>
    <m/>
    <m/>
    <m/>
    <n v="6551"/>
    <n v="4320"/>
    <n v="54"/>
    <m/>
    <n v="60"/>
    <s v="-"/>
    <n v="70"/>
    <n v="73"/>
    <n v="75"/>
    <n v="80"/>
    <n v="81"/>
    <s v="-"/>
    <s v="MH14KH7216"/>
    <s v="HONDA ACTIVA 6G DLX BS VI"/>
    <d v="2024-05-15T00:00:00"/>
    <n v="24"/>
    <s v="03.04.26"/>
    <s v="KAILASH ATKARI"/>
    <s v="-"/>
    <m/>
    <m/>
    <m/>
    <m/>
    <m/>
    <m/>
    <m/>
    <m/>
    <m/>
    <m/>
    <m/>
    <m/>
    <m/>
    <m/>
    <m/>
    <n v="1"/>
    <m/>
    <m/>
    <m/>
    <m/>
    <m/>
    <m/>
    <m/>
    <m/>
    <m/>
    <m/>
    <m/>
    <m/>
    <m/>
    <m/>
    <m/>
    <m/>
    <m/>
    <m/>
    <m/>
    <m/>
    <m/>
    <m/>
    <m/>
    <m/>
    <m/>
    <m/>
    <m/>
    <m/>
    <m/>
    <m/>
    <m/>
    <m/>
    <m/>
    <m/>
    <m/>
    <m/>
    <m/>
    <m/>
    <m/>
    <m/>
    <m/>
    <m/>
    <m/>
    <m/>
    <m/>
    <m/>
    <m/>
    <m/>
    <m/>
    <m/>
    <m/>
    <m/>
    <m/>
    <m/>
    <m/>
    <m/>
    <m/>
    <m/>
    <m/>
    <m/>
    <m/>
    <m/>
    <m/>
    <m/>
    <m/>
    <m/>
    <m/>
    <m/>
    <m/>
    <m/>
    <m/>
    <m/>
    <m/>
    <m/>
    <m/>
    <m/>
    <m/>
    <n v="1"/>
  </r>
  <r>
    <n v="460053815"/>
    <s v="SHYAM DIGAMBAR KAMBALE"/>
    <m/>
    <m/>
    <m/>
    <m/>
    <m/>
    <m/>
    <n v="4527"/>
    <n v="4313.5200000000004"/>
    <x v="1"/>
    <s v="FLOW"/>
    <x v="0"/>
    <x v="4"/>
    <n v="4313.5200000000004"/>
    <n v="580"/>
    <n v="0"/>
    <n v="900"/>
    <s v="-"/>
    <s v="-"/>
    <s v="-"/>
    <s v="-"/>
    <s v="FLOW"/>
    <s v="-"/>
    <s v="-"/>
    <s v="-"/>
    <m/>
    <m/>
    <m/>
    <m/>
    <m/>
    <m/>
    <s v="DAPODI"/>
    <m/>
    <m/>
    <m/>
    <n v="5793.52"/>
    <n v="4313.5200000000004"/>
    <n v="178"/>
    <m/>
    <n v="184"/>
    <s v="-"/>
    <n v="194"/>
    <n v="197"/>
    <n v="199"/>
    <n v="204"/>
    <n v="205"/>
    <s v="-"/>
    <s v="MH14LC3458"/>
    <s v="HONDA ACTIVA DLX"/>
    <d v="2023-10-09T00:00:00"/>
    <n v="24"/>
    <s v="03.04.26"/>
    <s v="VIJAY NIKAM"/>
    <s v="-"/>
    <m/>
    <m/>
    <m/>
    <m/>
    <m/>
    <m/>
    <m/>
    <m/>
    <m/>
    <m/>
    <m/>
    <m/>
    <m/>
    <m/>
    <m/>
    <n v="1"/>
    <m/>
    <m/>
    <m/>
    <m/>
    <m/>
    <m/>
    <m/>
    <m/>
    <m/>
    <m/>
    <m/>
    <m/>
    <m/>
    <m/>
    <m/>
    <m/>
    <m/>
    <m/>
    <m/>
    <m/>
    <m/>
    <m/>
    <m/>
    <m/>
    <m/>
    <m/>
    <m/>
    <m/>
    <m/>
    <n v="1"/>
    <m/>
    <m/>
    <m/>
    <m/>
    <m/>
    <m/>
    <m/>
    <m/>
    <m/>
    <m/>
    <m/>
    <m/>
    <m/>
    <m/>
    <m/>
    <m/>
    <m/>
    <m/>
    <m/>
    <m/>
    <m/>
    <m/>
    <m/>
    <m/>
    <m/>
    <m/>
    <m/>
    <m/>
    <m/>
    <m/>
    <m/>
    <m/>
    <n v="1"/>
    <m/>
    <m/>
    <m/>
    <m/>
    <m/>
    <n v="1"/>
    <m/>
    <m/>
    <m/>
    <m/>
    <m/>
    <m/>
    <m/>
    <m/>
    <n v="4"/>
  </r>
  <r>
    <n v="134701702"/>
    <s v="KAILAS NANA MOLAK"/>
    <m/>
    <m/>
    <m/>
    <m/>
    <m/>
    <m/>
    <n v="4287"/>
    <n v="4238"/>
    <x v="1"/>
    <s v="FLOW"/>
    <x v="0"/>
    <x v="4"/>
    <n v="4230.59"/>
    <n v="285"/>
    <n v="0"/>
    <n v="450"/>
    <s v="-"/>
    <s v="-"/>
    <s v="-"/>
    <s v="-"/>
    <s v="STABLE"/>
    <s v="-"/>
    <s v="-"/>
    <s v="-"/>
    <m/>
    <m/>
    <m/>
    <m/>
    <m/>
    <m/>
    <s v="CHARHOLI"/>
    <m/>
    <m/>
    <m/>
    <n v="4973"/>
    <n v="4230.59"/>
    <n v="177"/>
    <m/>
    <n v="183"/>
    <s v="-"/>
    <n v="193"/>
    <n v="196"/>
    <n v="198"/>
    <n v="203"/>
    <n v="204"/>
    <s v="-"/>
    <s v="MH14KK2124"/>
    <s v="BAJAJ CHETAK PREMIUM"/>
    <d v="2022-10-20T00:00:00"/>
    <n v="36"/>
    <s v="03.04.26"/>
    <s v="VIJAY NIKAM"/>
    <s v="-"/>
    <m/>
    <m/>
    <m/>
    <m/>
    <m/>
    <m/>
    <n v="1"/>
    <m/>
    <m/>
    <m/>
    <m/>
    <m/>
    <m/>
    <m/>
    <m/>
    <m/>
    <m/>
    <m/>
    <m/>
    <m/>
    <m/>
    <m/>
    <m/>
    <m/>
    <m/>
    <m/>
    <m/>
    <m/>
    <m/>
    <m/>
    <m/>
    <m/>
    <m/>
    <m/>
    <m/>
    <m/>
    <m/>
    <m/>
    <m/>
    <m/>
    <m/>
    <m/>
    <m/>
    <m/>
    <m/>
    <m/>
    <m/>
    <m/>
    <m/>
    <m/>
    <m/>
    <m/>
    <m/>
    <m/>
    <m/>
    <m/>
    <m/>
    <m/>
    <m/>
    <m/>
    <m/>
    <m/>
    <m/>
    <m/>
    <m/>
    <m/>
    <m/>
    <m/>
    <m/>
    <m/>
    <m/>
    <m/>
    <m/>
    <m/>
    <m/>
    <m/>
    <m/>
    <m/>
    <m/>
    <m/>
    <m/>
    <m/>
    <m/>
    <m/>
    <m/>
    <m/>
    <m/>
    <m/>
    <m/>
    <m/>
    <m/>
    <m/>
    <m/>
    <n v="1"/>
  </r>
  <r>
    <n v="124795663"/>
    <s v="HARI NARAYAN SHARMA"/>
    <s v="ONLINE"/>
    <s v="08.04.26"/>
    <n v="5157"/>
    <m/>
    <m/>
    <m/>
    <n v="4963"/>
    <n v="4195"/>
    <x v="3"/>
    <s v="RB"/>
    <x v="1"/>
    <x v="1"/>
    <n v="4195"/>
    <n v="852"/>
    <n v="0"/>
    <n v="0"/>
    <s v="-"/>
    <s v="-"/>
    <s v="-"/>
    <s v="-"/>
    <s v="STABLE"/>
    <s v="PAID"/>
    <s v="-"/>
    <s v="-"/>
    <m/>
    <m/>
    <m/>
    <m/>
    <m/>
    <m/>
    <s v="RUPEENAGAR"/>
    <m/>
    <m/>
    <m/>
    <n v="5047"/>
    <n v="4195"/>
    <n v="116"/>
    <m/>
    <n v="122"/>
    <s v="-"/>
    <e v="#N/A"/>
    <e v="#N/A"/>
    <e v="#N/A"/>
    <e v="#N/A"/>
    <e v="#N/A"/>
    <s v="-"/>
    <s v="MH14JW937"/>
    <s v="BULLET X 350 EFI BULLET SILVER"/>
    <d v="2021-12-07T00:00:00"/>
    <n v="48"/>
    <s v="03.04.26"/>
    <s v="KAILASH ATKARI"/>
    <s v="-"/>
    <m/>
    <m/>
    <m/>
    <m/>
    <m/>
    <m/>
    <m/>
    <m/>
    <m/>
    <m/>
    <m/>
    <m/>
    <m/>
    <m/>
    <m/>
    <n v="1"/>
    <m/>
    <m/>
    <m/>
    <m/>
    <m/>
    <m/>
    <m/>
    <m/>
    <m/>
    <m/>
    <m/>
    <m/>
    <m/>
    <m/>
    <m/>
    <m/>
    <m/>
    <m/>
    <m/>
    <m/>
    <m/>
    <m/>
    <m/>
    <m/>
    <m/>
    <m/>
    <m/>
    <m/>
    <m/>
    <m/>
    <m/>
    <m/>
    <m/>
    <m/>
    <m/>
    <m/>
    <m/>
    <m/>
    <m/>
    <m/>
    <m/>
    <m/>
    <m/>
    <m/>
    <m/>
    <m/>
    <m/>
    <m/>
    <m/>
    <m/>
    <m/>
    <m/>
    <m/>
    <m/>
    <m/>
    <m/>
    <m/>
    <m/>
    <m/>
    <m/>
    <m/>
    <m/>
    <m/>
    <m/>
    <m/>
    <m/>
    <m/>
    <m/>
    <m/>
    <m/>
    <m/>
    <m/>
    <m/>
    <m/>
    <m/>
    <m/>
    <m/>
    <n v="1"/>
  </r>
  <r>
    <n v="461282227"/>
    <s v="HARSHDIP DEEPAK SOLWANDE"/>
    <m/>
    <m/>
    <m/>
    <m/>
    <m/>
    <m/>
    <n v="4535"/>
    <n v="4125"/>
    <x v="5"/>
    <s v="FLOW"/>
    <x v="0"/>
    <x v="7"/>
    <n v="4125"/>
    <n v="400"/>
    <n v="0"/>
    <n v="2986"/>
    <s v="-"/>
    <s v="-"/>
    <s v="-"/>
    <s v="-"/>
    <s v="STABLE"/>
    <s v="-"/>
    <s v="-"/>
    <s v="-"/>
    <m/>
    <m/>
    <m/>
    <m/>
    <m/>
    <m/>
    <s v="KHADAKI"/>
    <m/>
    <m/>
    <m/>
    <m/>
    <n v="4125"/>
    <n v="86"/>
    <m/>
    <s v="-"/>
    <s v="-"/>
    <n v="102"/>
    <n v="105"/>
    <n v="107"/>
    <n v="112"/>
    <n v="113"/>
    <s v="-"/>
    <s v="MH12WH0172"/>
    <s v="HONDA ACTIVA DLX"/>
    <d v="2023-12-28T00:00:00"/>
    <n v="24"/>
    <s v="11.04.26"/>
    <s v="KAILASH ATKARI"/>
    <s v="-"/>
    <m/>
    <m/>
    <m/>
    <m/>
    <m/>
    <m/>
    <m/>
    <m/>
    <m/>
    <m/>
    <m/>
    <m/>
    <m/>
    <m/>
    <m/>
    <m/>
    <m/>
    <m/>
    <m/>
    <m/>
    <m/>
    <m/>
    <m/>
    <m/>
    <m/>
    <m/>
    <m/>
    <m/>
    <m/>
    <m/>
    <m/>
    <m/>
    <m/>
    <m/>
    <m/>
    <m/>
    <n v="1"/>
    <m/>
    <m/>
    <m/>
    <m/>
    <m/>
    <m/>
    <m/>
    <m/>
    <m/>
    <m/>
    <m/>
    <m/>
    <m/>
    <m/>
    <m/>
    <m/>
    <m/>
    <m/>
    <m/>
    <m/>
    <n v="1"/>
    <m/>
    <m/>
    <m/>
    <m/>
    <m/>
    <m/>
    <m/>
    <m/>
    <n v="1"/>
    <m/>
    <m/>
    <m/>
    <m/>
    <m/>
    <m/>
    <m/>
    <m/>
    <m/>
    <m/>
    <m/>
    <m/>
    <m/>
    <m/>
    <m/>
    <m/>
    <m/>
    <m/>
    <m/>
    <m/>
    <m/>
    <m/>
    <m/>
    <m/>
    <m/>
    <m/>
    <n v="3"/>
  </r>
  <r>
    <n v="136801477"/>
    <s v="TABASSUM SAMIRALI SAYYAD"/>
    <s v="BRANCH"/>
    <s v="21.04.26"/>
    <n v="9550"/>
    <m/>
    <m/>
    <m/>
    <n v="3470"/>
    <n v="4113"/>
    <x v="6"/>
    <s v="RB"/>
    <x v="1"/>
    <x v="3"/>
    <n v="4056.8"/>
    <n v="862"/>
    <n v="0"/>
    <n v="4500"/>
    <s v="-"/>
    <s v="-"/>
    <s v="-"/>
    <s v="-"/>
    <s v="RB"/>
    <s v="PAID"/>
    <s v="-"/>
    <s v="-"/>
    <m/>
    <m/>
    <m/>
    <m/>
    <m/>
    <m/>
    <s v="MANCHAR"/>
    <m/>
    <m/>
    <m/>
    <n v="9475"/>
    <n v="4056.8"/>
    <n v="146"/>
    <m/>
    <n v="152"/>
    <s v="-"/>
    <n v="162"/>
    <n v="165"/>
    <n v="0"/>
    <e v="#N/A"/>
    <e v="#N/A"/>
    <s v="-"/>
    <s v="MH14KM8211"/>
    <s v="HONDA ACTIVA 125 DISC BSVI"/>
    <d v="2022-12-16T00:00:00"/>
    <n v="36"/>
    <s v="03.04.26"/>
    <s v="VIJAY NIKAM"/>
    <s v="-"/>
    <m/>
    <m/>
    <m/>
    <m/>
    <m/>
    <m/>
    <n v="1"/>
    <m/>
    <m/>
    <m/>
    <m/>
    <m/>
    <m/>
    <m/>
    <m/>
    <m/>
    <m/>
    <m/>
    <m/>
    <m/>
    <m/>
    <m/>
    <m/>
    <m/>
    <m/>
    <m/>
    <m/>
    <m/>
    <m/>
    <m/>
    <m/>
    <m/>
    <m/>
    <m/>
    <m/>
    <m/>
    <m/>
    <m/>
    <m/>
    <m/>
    <m/>
    <m/>
    <m/>
    <m/>
    <m/>
    <m/>
    <m/>
    <m/>
    <m/>
    <m/>
    <m/>
    <m/>
    <m/>
    <m/>
    <m/>
    <m/>
    <m/>
    <m/>
    <m/>
    <m/>
    <m/>
    <m/>
    <m/>
    <m/>
    <m/>
    <m/>
    <m/>
    <m/>
    <m/>
    <m/>
    <m/>
    <m/>
    <m/>
    <m/>
    <m/>
    <m/>
    <m/>
    <m/>
    <m/>
    <m/>
    <m/>
    <m/>
    <m/>
    <m/>
    <m/>
    <m/>
    <m/>
    <m/>
    <m/>
    <m/>
    <m/>
    <m/>
    <m/>
    <n v="1"/>
  </r>
  <r>
    <n v="465126794"/>
    <s v="PETENINUO PFITHU"/>
    <m/>
    <m/>
    <m/>
    <m/>
    <m/>
    <m/>
    <n v="1965"/>
    <n v="3930"/>
    <x v="3"/>
    <s v="FLOW"/>
    <x v="0"/>
    <x v="12"/>
    <n v="3838"/>
    <n v="170"/>
    <n v="0"/>
    <n v="900"/>
    <s v="-"/>
    <s v="-"/>
    <s v="-"/>
    <s v="-"/>
    <s v="STABLE"/>
    <s v="-"/>
    <s v="-"/>
    <s v="-"/>
    <m/>
    <m/>
    <m/>
    <m/>
    <m/>
    <m/>
    <s v="WAKAD"/>
    <m/>
    <m/>
    <m/>
    <n v="5000"/>
    <n v="3838"/>
    <n v="116"/>
    <m/>
    <n v="122"/>
    <s v="-"/>
    <n v="132"/>
    <n v="135"/>
    <n v="137"/>
    <n v="142"/>
    <n v="143"/>
    <s v="-"/>
    <s v="MH14LN2332"/>
    <s v="SUZUKI GIXXER 150 SF"/>
    <d v="2025-01-04T00:00:00"/>
    <n v="12"/>
    <s v="03.04.26"/>
    <s v="KAILASH ATKARI"/>
    <s v="-"/>
    <m/>
    <m/>
    <m/>
    <m/>
    <m/>
    <m/>
    <n v="1"/>
    <m/>
    <m/>
    <m/>
    <m/>
    <m/>
    <m/>
    <m/>
    <m/>
    <m/>
    <m/>
    <m/>
    <m/>
    <m/>
    <m/>
    <m/>
    <m/>
    <m/>
    <m/>
    <m/>
    <m/>
    <m/>
    <m/>
    <m/>
    <m/>
    <m/>
    <m/>
    <m/>
    <m/>
    <m/>
    <m/>
    <m/>
    <m/>
    <m/>
    <m/>
    <m/>
    <m/>
    <m/>
    <m/>
    <m/>
    <m/>
    <m/>
    <m/>
    <m/>
    <m/>
    <m/>
    <m/>
    <m/>
    <m/>
    <m/>
    <m/>
    <m/>
    <m/>
    <m/>
    <m/>
    <m/>
    <m/>
    <m/>
    <m/>
    <m/>
    <m/>
    <m/>
    <m/>
    <m/>
    <m/>
    <m/>
    <m/>
    <m/>
    <m/>
    <m/>
    <m/>
    <m/>
    <m/>
    <m/>
    <m/>
    <m/>
    <m/>
    <m/>
    <m/>
    <m/>
    <m/>
    <m/>
    <m/>
    <m/>
    <m/>
    <m/>
    <m/>
    <n v="1"/>
  </r>
  <r>
    <n v="135444552"/>
    <s v="AVINASH SHRIMANT TELANGE"/>
    <m/>
    <m/>
    <m/>
    <m/>
    <m/>
    <m/>
    <n v="3891"/>
    <n v="3891"/>
    <x v="1"/>
    <s v="FLOW"/>
    <x v="0"/>
    <x v="12"/>
    <n v="3837.46"/>
    <n v="529"/>
    <n v="0"/>
    <n v="4050"/>
    <s v="-"/>
    <s v="-"/>
    <s v="-"/>
    <s v="-"/>
    <s v="STABLE"/>
    <s v="-"/>
    <s v="-"/>
    <s v="-"/>
    <m/>
    <m/>
    <m/>
    <m/>
    <m/>
    <m/>
    <s v="PIRANGUT"/>
    <m/>
    <m/>
    <m/>
    <n v="8470"/>
    <n v="3837.46"/>
    <n v="177"/>
    <m/>
    <n v="183"/>
    <s v="-"/>
    <n v="193"/>
    <n v="196"/>
    <n v="198"/>
    <n v="203"/>
    <n v="204"/>
    <s v="-"/>
    <s v="MH12UV4629"/>
    <s v="BAJAJ PULSAR NS 125"/>
    <d v="2022-10-31T00:00:00"/>
    <n v="36"/>
    <s v="03.04.26"/>
    <s v="KAILASH ATKARI"/>
    <s v="-"/>
    <m/>
    <m/>
    <m/>
    <m/>
    <m/>
    <m/>
    <n v="1"/>
    <m/>
    <m/>
    <m/>
    <m/>
    <m/>
    <m/>
    <m/>
    <m/>
    <m/>
    <m/>
    <m/>
    <m/>
    <m/>
    <m/>
    <m/>
    <m/>
    <m/>
    <m/>
    <m/>
    <m/>
    <m/>
    <m/>
    <m/>
    <m/>
    <m/>
    <m/>
    <m/>
    <m/>
    <m/>
    <m/>
    <m/>
    <m/>
    <m/>
    <m/>
    <m/>
    <m/>
    <m/>
    <m/>
    <m/>
    <m/>
    <m/>
    <m/>
    <m/>
    <m/>
    <m/>
    <m/>
    <m/>
    <m/>
    <m/>
    <m/>
    <m/>
    <m/>
    <m/>
    <m/>
    <m/>
    <m/>
    <m/>
    <m/>
    <m/>
    <m/>
    <m/>
    <m/>
    <m/>
    <m/>
    <m/>
    <m/>
    <m/>
    <m/>
    <m/>
    <m/>
    <m/>
    <m/>
    <m/>
    <m/>
    <m/>
    <m/>
    <m/>
    <m/>
    <m/>
    <m/>
    <m/>
    <m/>
    <m/>
    <m/>
    <m/>
    <m/>
    <n v="1"/>
  </r>
  <r>
    <n v="463253679"/>
    <s v="AJAY ASHOK GANGURDE"/>
    <m/>
    <m/>
    <m/>
    <m/>
    <m/>
    <m/>
    <n v="1974"/>
    <n v="3932"/>
    <x v="6"/>
    <s v="FLOW"/>
    <x v="0"/>
    <x v="7"/>
    <n v="3836"/>
    <n v="853"/>
    <n v="0"/>
    <n v="4500"/>
    <s v="-"/>
    <s v="-"/>
    <s v="-"/>
    <s v="-"/>
    <s v="FLOW"/>
    <s v="-"/>
    <s v="-"/>
    <s v="-"/>
    <m/>
    <m/>
    <m/>
    <m/>
    <m/>
    <m/>
    <s v="AUNDH"/>
    <m/>
    <m/>
    <m/>
    <n v="9285"/>
    <n v="3836"/>
    <n v="146"/>
    <m/>
    <n v="152"/>
    <s v="-"/>
    <n v="162"/>
    <n v="165"/>
    <n v="167"/>
    <n v="172"/>
    <n v="173"/>
    <s v="-"/>
    <s v="MH12WC2368"/>
    <s v="HONDA ACTIVA 6G DLX LTD ED"/>
    <d v="2024-06-19T00:00:00"/>
    <n v="18"/>
    <s v="03.04.26"/>
    <s v="KAILASH ATKARI"/>
    <s v="-"/>
    <m/>
    <m/>
    <m/>
    <m/>
    <m/>
    <m/>
    <m/>
    <m/>
    <m/>
    <n v="1"/>
    <m/>
    <m/>
    <m/>
    <m/>
    <m/>
    <m/>
    <m/>
    <m/>
    <m/>
    <m/>
    <m/>
    <m/>
    <m/>
    <m/>
    <m/>
    <m/>
    <m/>
    <m/>
    <m/>
    <m/>
    <m/>
    <m/>
    <m/>
    <m/>
    <m/>
    <m/>
    <m/>
    <m/>
    <m/>
    <m/>
    <m/>
    <m/>
    <m/>
    <m/>
    <m/>
    <m/>
    <m/>
    <m/>
    <m/>
    <m/>
    <m/>
    <m/>
    <m/>
    <m/>
    <m/>
    <m/>
    <m/>
    <m/>
    <m/>
    <m/>
    <m/>
    <m/>
    <m/>
    <m/>
    <m/>
    <m/>
    <m/>
    <m/>
    <m/>
    <m/>
    <m/>
    <m/>
    <m/>
    <m/>
    <m/>
    <m/>
    <m/>
    <m/>
    <m/>
    <m/>
    <m/>
    <m/>
    <m/>
    <m/>
    <m/>
    <m/>
    <m/>
    <m/>
    <m/>
    <m/>
    <m/>
    <m/>
    <m/>
    <n v="1"/>
  </r>
  <r>
    <n v="461893194"/>
    <s v="SANDIP DATTATRAYA DESHMUKH"/>
    <m/>
    <m/>
    <m/>
    <m/>
    <m/>
    <m/>
    <n v="2247"/>
    <n v="3867"/>
    <x v="5"/>
    <s v="FLOW"/>
    <x v="0"/>
    <x v="2"/>
    <n v="3833.55"/>
    <n v="324"/>
    <n v="0"/>
    <n v="2669"/>
    <s v="-"/>
    <s v="-"/>
    <s v="-"/>
    <s v="-"/>
    <s v="FLOW"/>
    <s v="-"/>
    <s v="-"/>
    <s v="-"/>
    <m/>
    <m/>
    <m/>
    <m/>
    <m/>
    <m/>
    <s v="AMBEGAON BK"/>
    <m/>
    <m/>
    <m/>
    <n v="6860"/>
    <n v="3833.55"/>
    <n v="85"/>
    <m/>
    <n v="91"/>
    <s v="-"/>
    <n v="101"/>
    <n v="104"/>
    <n v="106"/>
    <n v="111"/>
    <n v="112"/>
    <s v="-"/>
    <s v="MH12VM8076"/>
    <s v="HUNTER 350 REBEL BLUE"/>
    <d v="2024-02-13T00:00:00"/>
    <n v="24"/>
    <s v="03.04.26"/>
    <s v="VIJAY NIKAM"/>
    <s v="-"/>
    <m/>
    <m/>
    <m/>
    <m/>
    <m/>
    <m/>
    <m/>
    <m/>
    <m/>
    <m/>
    <m/>
    <m/>
    <m/>
    <m/>
    <m/>
    <m/>
    <m/>
    <m/>
    <m/>
    <m/>
    <m/>
    <n v="1"/>
    <m/>
    <m/>
    <m/>
    <m/>
    <m/>
    <m/>
    <m/>
    <m/>
    <m/>
    <m/>
    <m/>
    <m/>
    <m/>
    <m/>
    <m/>
    <m/>
    <m/>
    <m/>
    <m/>
    <m/>
    <m/>
    <m/>
    <m/>
    <m/>
    <m/>
    <m/>
    <m/>
    <m/>
    <m/>
    <m/>
    <m/>
    <m/>
    <m/>
    <m/>
    <m/>
    <m/>
    <m/>
    <m/>
    <m/>
    <m/>
    <m/>
    <m/>
    <m/>
    <m/>
    <m/>
    <m/>
    <m/>
    <m/>
    <m/>
    <m/>
    <m/>
    <m/>
    <m/>
    <m/>
    <m/>
    <m/>
    <m/>
    <m/>
    <m/>
    <m/>
    <m/>
    <m/>
    <m/>
    <m/>
    <m/>
    <m/>
    <m/>
    <m/>
    <m/>
    <m/>
    <m/>
    <n v="1"/>
  </r>
  <r>
    <n v="455867451"/>
    <s v="UDDHAV MADHAVRAO SHINDE"/>
    <m/>
    <m/>
    <m/>
    <m/>
    <m/>
    <m/>
    <n v="3482"/>
    <n v="3790"/>
    <x v="6"/>
    <s v="FLOW"/>
    <x v="0"/>
    <x v="6"/>
    <n v="3738"/>
    <n v="545"/>
    <n v="0"/>
    <n v="4050"/>
    <s v="-"/>
    <s v="-"/>
    <s v="-"/>
    <s v="-"/>
    <s v="FLOW"/>
    <s v="-"/>
    <s v="-"/>
    <s v="-"/>
    <m/>
    <m/>
    <m/>
    <m/>
    <m/>
    <m/>
    <s v="CHAKAN"/>
    <m/>
    <m/>
    <m/>
    <n v="8385"/>
    <n v="3738"/>
    <n v="147"/>
    <m/>
    <n v="153"/>
    <s v="-"/>
    <n v="163"/>
    <n v="166"/>
    <n v="168"/>
    <n v="173"/>
    <n v="174"/>
    <s v="-"/>
    <s v="MH14KM1724"/>
    <s v="HONDA ACTIVA 6G DLX LTD ED"/>
    <d v="2022-12-04T00:00:00"/>
    <n v="36"/>
    <s v="03.04.26"/>
    <s v="KAILASH ATKARI"/>
    <s v="-"/>
    <m/>
    <m/>
    <m/>
    <m/>
    <m/>
    <m/>
    <m/>
    <m/>
    <m/>
    <m/>
    <m/>
    <m/>
    <n v="1"/>
    <m/>
    <m/>
    <m/>
    <m/>
    <m/>
    <m/>
    <m/>
    <m/>
    <m/>
    <m/>
    <m/>
    <m/>
    <m/>
    <m/>
    <m/>
    <m/>
    <m/>
    <m/>
    <m/>
    <m/>
    <m/>
    <m/>
    <m/>
    <m/>
    <m/>
    <m/>
    <m/>
    <m/>
    <m/>
    <m/>
    <m/>
    <m/>
    <m/>
    <m/>
    <m/>
    <m/>
    <m/>
    <m/>
    <m/>
    <m/>
    <m/>
    <m/>
    <m/>
    <m/>
    <m/>
    <m/>
    <m/>
    <m/>
    <m/>
    <m/>
    <m/>
    <m/>
    <m/>
    <m/>
    <m/>
    <m/>
    <m/>
    <m/>
    <m/>
    <m/>
    <m/>
    <m/>
    <m/>
    <m/>
    <m/>
    <m/>
    <m/>
    <m/>
    <m/>
    <m/>
    <m/>
    <m/>
    <m/>
    <m/>
    <m/>
    <m/>
    <m/>
    <m/>
    <m/>
    <m/>
    <n v="1"/>
  </r>
  <r>
    <n v="465399323"/>
    <s v="NILESH DEVIDAS DHIVAR"/>
    <m/>
    <m/>
    <m/>
    <m/>
    <m/>
    <s v="BANK STABLE 27"/>
    <n v="2510"/>
    <n v="3772"/>
    <x v="5"/>
    <s v="RB"/>
    <x v="1"/>
    <x v="16"/>
    <n v="3730"/>
    <n v="175"/>
    <n v="0"/>
    <n v="1350"/>
    <s v="-"/>
    <s v="-"/>
    <s v="-"/>
    <s v="-"/>
    <s v="FLOW"/>
    <s v="PAID"/>
    <s v="-"/>
    <s v="-"/>
    <m/>
    <m/>
    <m/>
    <m/>
    <m/>
    <m/>
    <s v="OLD SANGAVI"/>
    <m/>
    <m/>
    <m/>
    <n v="5297"/>
    <n v="3730"/>
    <n v="85"/>
    <m/>
    <n v="91"/>
    <s v="-"/>
    <n v="101"/>
    <n v="104"/>
    <n v="106"/>
    <n v="0"/>
    <e v="#N/A"/>
    <s v="-"/>
    <s v="MH20GW2761"/>
    <s v="HONDA UNICORN 160 BS6"/>
    <d v="2025-02-03T00:00:00"/>
    <n v="12"/>
    <s v="03.04.26"/>
    <s v="KAILASH ATKARI"/>
    <s v="-"/>
    <m/>
    <m/>
    <m/>
    <n v="1"/>
    <m/>
    <m/>
    <m/>
    <m/>
    <m/>
    <m/>
    <m/>
    <m/>
    <m/>
    <m/>
    <m/>
    <m/>
    <m/>
    <m/>
    <m/>
    <m/>
    <m/>
    <m/>
    <m/>
    <m/>
    <m/>
    <m/>
    <m/>
    <m/>
    <m/>
    <m/>
    <m/>
    <m/>
    <m/>
    <m/>
    <m/>
    <m/>
    <m/>
    <m/>
    <m/>
    <m/>
    <m/>
    <m/>
    <m/>
    <m/>
    <m/>
    <m/>
    <m/>
    <m/>
    <m/>
    <m/>
    <m/>
    <m/>
    <m/>
    <m/>
    <m/>
    <m/>
    <m/>
    <m/>
    <m/>
    <m/>
    <m/>
    <m/>
    <m/>
    <m/>
    <m/>
    <m/>
    <m/>
    <m/>
    <m/>
    <m/>
    <m/>
    <m/>
    <m/>
    <m/>
    <m/>
    <m/>
    <m/>
    <m/>
    <m/>
    <m/>
    <m/>
    <m/>
    <m/>
    <m/>
    <m/>
    <m/>
    <m/>
    <m/>
    <m/>
    <m/>
    <m/>
    <m/>
    <m/>
    <n v="1"/>
  </r>
  <r>
    <n v="459570907"/>
    <s v="DIPESH RAVINDRA THORAT"/>
    <s v="ONLINE"/>
    <s v="07.04.26"/>
    <n v="4734"/>
    <m/>
    <m/>
    <m/>
    <n v="3540"/>
    <n v="3663"/>
    <x v="4"/>
    <s v="RB"/>
    <x v="1"/>
    <x v="16"/>
    <n v="3607"/>
    <n v="113"/>
    <n v="0"/>
    <n v="900"/>
    <s v="-"/>
    <s v="-"/>
    <s v="-"/>
    <s v="-"/>
    <s v="STABLE"/>
    <s v="PAID"/>
    <s v="-"/>
    <s v="-"/>
    <m/>
    <m/>
    <m/>
    <m/>
    <m/>
    <m/>
    <s v="SANGAVI"/>
    <m/>
    <m/>
    <m/>
    <n v="4676"/>
    <n v="3607"/>
    <n v="55"/>
    <m/>
    <n v="61"/>
    <s v="-"/>
    <e v="#N/A"/>
    <e v="#N/A"/>
    <e v="#N/A"/>
    <e v="#N/A"/>
    <e v="#N/A"/>
    <s v="-"/>
    <s v="MH14KZ4238"/>
    <s v="HONDA UNICORN 160 BSVI"/>
    <d v="2023-08-29T00:00:00"/>
    <n v="30"/>
    <s v="03.04.26"/>
    <s v="KAILASH ATKARI"/>
    <s v="-"/>
    <m/>
    <m/>
    <m/>
    <m/>
    <m/>
    <m/>
    <m/>
    <m/>
    <m/>
    <m/>
    <m/>
    <m/>
    <m/>
    <m/>
    <m/>
    <n v="1"/>
    <m/>
    <m/>
    <m/>
    <m/>
    <m/>
    <m/>
    <m/>
    <m/>
    <m/>
    <m/>
    <m/>
    <m/>
    <m/>
    <m/>
    <m/>
    <m/>
    <m/>
    <m/>
    <m/>
    <m/>
    <m/>
    <m/>
    <m/>
    <m/>
    <m/>
    <m/>
    <m/>
    <m/>
    <m/>
    <m/>
    <m/>
    <m/>
    <m/>
    <m/>
    <m/>
    <m/>
    <m/>
    <m/>
    <m/>
    <m/>
    <m/>
    <n v="1"/>
    <m/>
    <m/>
    <m/>
    <m/>
    <m/>
    <m/>
    <m/>
    <m/>
    <n v="1"/>
    <m/>
    <m/>
    <m/>
    <m/>
    <m/>
    <m/>
    <m/>
    <m/>
    <m/>
    <m/>
    <m/>
    <m/>
    <m/>
    <m/>
    <m/>
    <m/>
    <m/>
    <m/>
    <m/>
    <m/>
    <m/>
    <m/>
    <m/>
    <m/>
    <m/>
    <m/>
    <n v="3"/>
  </r>
  <r>
    <n v="465617157"/>
    <s v="GANESH SURYAKANT BARTAKKE"/>
    <m/>
    <m/>
    <m/>
    <m/>
    <m/>
    <m/>
    <n v="2793"/>
    <n v="3638.66"/>
    <x v="4"/>
    <s v="FLOW"/>
    <x v="0"/>
    <x v="0"/>
    <n v="3583.66"/>
    <n v="97"/>
    <n v="0"/>
    <n v="900"/>
    <s v="-"/>
    <s v="-"/>
    <s v="-"/>
    <s v="-"/>
    <s v="FLOW"/>
    <s v="-"/>
    <s v="-"/>
    <s v="-"/>
    <m/>
    <m/>
    <m/>
    <m/>
    <m/>
    <m/>
    <s v="KHANDALA"/>
    <m/>
    <m/>
    <m/>
    <n v="4635.66"/>
    <n v="3583.66"/>
    <n v="54"/>
    <m/>
    <n v="60"/>
    <s v="-"/>
    <n v="70"/>
    <n v="73"/>
    <n v="75"/>
    <n v="80"/>
    <n v="81"/>
    <s v="-"/>
    <s v="MH14KM5928"/>
    <s v="HONDA ACTIVA 6G DLX BS VI"/>
    <d v="2025-03-03T00:00:00"/>
    <n v="12"/>
    <s v="03.04.26"/>
    <s v="VIJAY NIKAM"/>
    <s v="-"/>
    <m/>
    <m/>
    <m/>
    <m/>
    <m/>
    <m/>
    <m/>
    <m/>
    <m/>
    <m/>
    <m/>
    <m/>
    <m/>
    <m/>
    <m/>
    <m/>
    <m/>
    <m/>
    <m/>
    <m/>
    <m/>
    <m/>
    <m/>
    <m/>
    <m/>
    <m/>
    <m/>
    <m/>
    <m/>
    <m/>
    <m/>
    <m/>
    <m/>
    <m/>
    <m/>
    <m/>
    <m/>
    <m/>
    <m/>
    <m/>
    <m/>
    <m/>
    <m/>
    <m/>
    <m/>
    <m/>
    <m/>
    <m/>
    <m/>
    <m/>
    <m/>
    <m/>
    <m/>
    <m/>
    <m/>
    <m/>
    <m/>
    <m/>
    <m/>
    <m/>
    <n v="1"/>
    <m/>
    <m/>
    <m/>
    <m/>
    <m/>
    <m/>
    <m/>
    <m/>
    <m/>
    <m/>
    <m/>
    <m/>
    <m/>
    <m/>
    <m/>
    <m/>
    <m/>
    <m/>
    <m/>
    <m/>
    <m/>
    <m/>
    <m/>
    <m/>
    <m/>
    <m/>
    <m/>
    <m/>
    <m/>
    <m/>
    <m/>
    <m/>
    <n v="1"/>
  </r>
  <r>
    <n v="455458168"/>
    <s v="BANTY VIJAY BINAWAT"/>
    <m/>
    <m/>
    <m/>
    <m/>
    <m/>
    <m/>
    <n v="3609"/>
    <n v="3552"/>
    <x v="6"/>
    <s v="FLOW"/>
    <x v="0"/>
    <x v="10"/>
    <n v="3550"/>
    <n v="465"/>
    <n v="0"/>
    <n v="2998.82"/>
    <s v="-"/>
    <s v="-"/>
    <s v="-"/>
    <s v="-"/>
    <s v="FLOW"/>
    <s v="-"/>
    <s v="-"/>
    <s v="-"/>
    <m/>
    <m/>
    <m/>
    <m/>
    <m/>
    <m/>
    <s v="JUNNAR"/>
    <m/>
    <m/>
    <m/>
    <n v="7015.82"/>
    <n v="3550"/>
    <n v="147"/>
    <m/>
    <n v="153"/>
    <s v="-"/>
    <n v="163"/>
    <n v="166"/>
    <n v="168"/>
    <n v="173"/>
    <n v="174"/>
    <s v="-"/>
    <s v="MH14KL4020"/>
    <s v="JUPITER BASIC"/>
    <d v="2022-10-31T00:00:00"/>
    <n v="36"/>
    <s v="03.04.26"/>
    <s v="KAILASH ATKARI"/>
    <s v="-"/>
    <m/>
    <m/>
    <m/>
    <m/>
    <m/>
    <m/>
    <m/>
    <m/>
    <m/>
    <m/>
    <m/>
    <m/>
    <m/>
    <m/>
    <m/>
    <n v="1"/>
    <m/>
    <m/>
    <m/>
    <m/>
    <m/>
    <m/>
    <m/>
    <m/>
    <m/>
    <m/>
    <m/>
    <m/>
    <m/>
    <m/>
    <m/>
    <m/>
    <m/>
    <m/>
    <m/>
    <m/>
    <m/>
    <m/>
    <m/>
    <m/>
    <m/>
    <m/>
    <m/>
    <m/>
    <m/>
    <m/>
    <m/>
    <m/>
    <m/>
    <m/>
    <m/>
    <m/>
    <m/>
    <m/>
    <m/>
    <m/>
    <m/>
    <m/>
    <m/>
    <m/>
    <m/>
    <m/>
    <m/>
    <m/>
    <m/>
    <m/>
    <m/>
    <m/>
    <m/>
    <m/>
    <m/>
    <m/>
    <m/>
    <m/>
    <m/>
    <m/>
    <m/>
    <m/>
    <m/>
    <m/>
    <m/>
    <m/>
    <m/>
    <m/>
    <m/>
    <m/>
    <m/>
    <m/>
    <m/>
    <m/>
    <m/>
    <m/>
    <m/>
    <n v="1"/>
  </r>
  <r>
    <n v="139790141"/>
    <s v="PRATIK BALASAHEB GANGAVANE"/>
    <m/>
    <m/>
    <m/>
    <m/>
    <m/>
    <m/>
    <n v="3670"/>
    <n v="3474"/>
    <x v="2"/>
    <s v="FLOW"/>
    <x v="0"/>
    <x v="1"/>
    <n v="3474"/>
    <n v="92"/>
    <n v="0"/>
    <n v="5156"/>
    <s v="-"/>
    <s v="-"/>
    <s v="-"/>
    <s v="-"/>
    <s v="STABLE"/>
    <s v="-"/>
    <s v="-"/>
    <s v="-"/>
    <m/>
    <m/>
    <m/>
    <m/>
    <m/>
    <m/>
    <s v="THERGAON"/>
    <m/>
    <m/>
    <m/>
    <n v="8722"/>
    <n v="3474"/>
    <n v="27"/>
    <m/>
    <n v="33"/>
    <s v="-"/>
    <n v="43"/>
    <n v="46"/>
    <n v="48"/>
    <n v="53"/>
    <n v="54"/>
    <s v="-"/>
    <s v="MH14KR9385"/>
    <s v="HONDA ACTIVA 6G H SMART"/>
    <d v="2023-03-17T00:00:00"/>
    <n v="36"/>
    <s v="03.04.26"/>
    <s v="KAILASH ATKARI"/>
    <s v="-"/>
    <m/>
    <m/>
    <m/>
    <m/>
    <m/>
    <m/>
    <n v="1"/>
    <m/>
    <m/>
    <m/>
    <m/>
    <m/>
    <m/>
    <m/>
    <m/>
    <m/>
    <m/>
    <m/>
    <m/>
    <m/>
    <m/>
    <m/>
    <m/>
    <m/>
    <m/>
    <m/>
    <m/>
    <m/>
    <m/>
    <m/>
    <m/>
    <m/>
    <m/>
    <m/>
    <m/>
    <m/>
    <m/>
    <m/>
    <m/>
    <m/>
    <m/>
    <m/>
    <m/>
    <m/>
    <m/>
    <m/>
    <m/>
    <m/>
    <m/>
    <m/>
    <m/>
    <m/>
    <m/>
    <m/>
    <m/>
    <m/>
    <m/>
    <m/>
    <m/>
    <m/>
    <m/>
    <m/>
    <m/>
    <m/>
    <m/>
    <m/>
    <m/>
    <m/>
    <m/>
    <m/>
    <m/>
    <m/>
    <m/>
    <m/>
    <m/>
    <m/>
    <m/>
    <m/>
    <m/>
    <m/>
    <m/>
    <m/>
    <m/>
    <m/>
    <m/>
    <m/>
    <m/>
    <m/>
    <m/>
    <m/>
    <m/>
    <m/>
    <m/>
    <n v="1"/>
  </r>
  <r>
    <n v="139178059"/>
    <s v="LATIKA BABAN ALHAT"/>
    <m/>
    <m/>
    <m/>
    <n v="30"/>
    <m/>
    <m/>
    <n v="3535"/>
    <n v="3441"/>
    <x v="2"/>
    <s v="FLOW"/>
    <x v="0"/>
    <x v="9"/>
    <n v="3441"/>
    <n v="66"/>
    <n v="0"/>
    <n v="5703"/>
    <s v="-"/>
    <s v="-"/>
    <s v="-"/>
    <s v="-"/>
    <s v="STABLE"/>
    <s v="-"/>
    <s v="-"/>
    <s v="-"/>
    <m/>
    <m/>
    <m/>
    <m/>
    <m/>
    <m/>
    <s v="YERWADA"/>
    <m/>
    <m/>
    <m/>
    <m/>
    <n v="3441"/>
    <n v="26"/>
    <m/>
    <s v="-"/>
    <s v="-"/>
    <n v="42"/>
    <n v="45"/>
    <n v="47"/>
    <n v="52"/>
    <n v="53"/>
    <s v="-"/>
    <s v="MH12VJ1059"/>
    <s v="HONDA ACTIVA 6G DLX BS VI"/>
    <d v="2023-03-16T00:00:00"/>
    <n v="36"/>
    <s v="11.04.26"/>
    <s v="VIJAY NIKAM"/>
    <s v="-"/>
    <m/>
    <m/>
    <m/>
    <m/>
    <m/>
    <m/>
    <m/>
    <m/>
    <m/>
    <m/>
    <m/>
    <m/>
    <m/>
    <m/>
    <m/>
    <m/>
    <m/>
    <m/>
    <m/>
    <m/>
    <m/>
    <m/>
    <m/>
    <m/>
    <m/>
    <m/>
    <m/>
    <m/>
    <m/>
    <m/>
    <m/>
    <m/>
    <m/>
    <m/>
    <m/>
    <m/>
    <m/>
    <m/>
    <m/>
    <m/>
    <m/>
    <m/>
    <m/>
    <m/>
    <m/>
    <n v="1"/>
    <m/>
    <m/>
    <m/>
    <m/>
    <m/>
    <m/>
    <m/>
    <m/>
    <m/>
    <m/>
    <m/>
    <m/>
    <m/>
    <m/>
    <m/>
    <m/>
    <m/>
    <m/>
    <m/>
    <m/>
    <m/>
    <m/>
    <m/>
    <m/>
    <m/>
    <m/>
    <m/>
    <m/>
    <m/>
    <m/>
    <m/>
    <m/>
    <m/>
    <m/>
    <m/>
    <m/>
    <m/>
    <m/>
    <m/>
    <m/>
    <m/>
    <m/>
    <m/>
    <m/>
    <m/>
    <m/>
    <m/>
    <n v="1"/>
  </r>
  <r>
    <n v="456883484"/>
    <s v="SHAM JANU WAGHMARE"/>
    <s v="COLLECT"/>
    <s v="03.04.26"/>
    <n v="3670"/>
    <m/>
    <m/>
    <s v="BANK RB 07"/>
    <n v="3554"/>
    <n v="3435.53"/>
    <x v="4"/>
    <s v="RB"/>
    <x v="1"/>
    <x v="14"/>
    <n v="3435.53"/>
    <n v="174"/>
    <n v="0"/>
    <n v="4950"/>
    <s v="-"/>
    <s v="-"/>
    <s v="-"/>
    <s v="-"/>
    <s v="RB"/>
    <s v="PAID"/>
    <s v="-"/>
    <s v="-"/>
    <m/>
    <m/>
    <m/>
    <m/>
    <m/>
    <m/>
    <s v="VARALE"/>
    <m/>
    <m/>
    <m/>
    <n v="8559.5300000000007"/>
    <n v="3435.53"/>
    <n v="55"/>
    <m/>
    <n v="0"/>
    <s v="-"/>
    <n v="12"/>
    <n v="15"/>
    <n v="17"/>
    <n v="22"/>
    <n v="23"/>
    <s v="-"/>
    <s v="MH14KR0232"/>
    <s v="PLEASURE PLUS XTEC DRUM CAST"/>
    <d v="2023-02-18T00:00:00"/>
    <n v="36"/>
    <s v="03.04.26"/>
    <s v="VIJAY NIKAM"/>
    <s v="-"/>
    <m/>
    <m/>
    <m/>
    <m/>
    <m/>
    <m/>
    <n v="3"/>
    <m/>
    <m/>
    <m/>
    <m/>
    <m/>
    <m/>
    <m/>
    <m/>
    <m/>
    <m/>
    <m/>
    <m/>
    <m/>
    <m/>
    <m/>
    <m/>
    <m/>
    <m/>
    <m/>
    <m/>
    <m/>
    <m/>
    <m/>
    <m/>
    <m/>
    <m/>
    <m/>
    <m/>
    <m/>
    <m/>
    <m/>
    <m/>
    <m/>
    <m/>
    <m/>
    <m/>
    <m/>
    <m/>
    <m/>
    <m/>
    <m/>
    <m/>
    <m/>
    <m/>
    <m/>
    <m/>
    <m/>
    <m/>
    <m/>
    <m/>
    <m/>
    <m/>
    <m/>
    <m/>
    <m/>
    <m/>
    <m/>
    <m/>
    <m/>
    <m/>
    <m/>
    <m/>
    <m/>
    <m/>
    <m/>
    <m/>
    <m/>
    <m/>
    <m/>
    <m/>
    <m/>
    <m/>
    <m/>
    <m/>
    <m/>
    <m/>
    <m/>
    <m/>
    <m/>
    <m/>
    <m/>
    <m/>
    <m/>
    <m/>
    <m/>
    <m/>
    <n v="3"/>
  </r>
  <r>
    <n v="465544507"/>
    <s v="SHASHIKANT LAXMAN KATTIMANI"/>
    <m/>
    <m/>
    <m/>
    <m/>
    <m/>
    <m/>
    <n v="1141"/>
    <n v="3314"/>
    <x v="3"/>
    <s v="FLOW"/>
    <x v="0"/>
    <x v="16"/>
    <n v="3258"/>
    <n v="161"/>
    <n v="0"/>
    <n v="3108"/>
    <s v="-"/>
    <s v="-"/>
    <s v="-"/>
    <s v="-"/>
    <s v="FLOW"/>
    <s v="-"/>
    <s v="-"/>
    <s v="-"/>
    <m/>
    <m/>
    <m/>
    <m/>
    <m/>
    <m/>
    <s v="PIMPALE GURAV"/>
    <m/>
    <m/>
    <m/>
    <n v="6583"/>
    <n v="3258"/>
    <n v="116"/>
    <m/>
    <n v="122"/>
    <s v="-"/>
    <n v="132"/>
    <n v="135"/>
    <n v="137"/>
    <n v="142"/>
    <n v="143"/>
    <s v="-"/>
    <s v="MH14LK7476"/>
    <s v="HONDA HORNET 2.0 BS VI"/>
    <d v="2025-02-20T00:00:00"/>
    <n v="12"/>
    <s v="03.04.26"/>
    <s v="KAILASH ATKARI"/>
    <s v="-"/>
    <m/>
    <m/>
    <m/>
    <m/>
    <m/>
    <m/>
    <m/>
    <m/>
    <m/>
    <m/>
    <m/>
    <m/>
    <m/>
    <m/>
    <m/>
    <n v="1"/>
    <m/>
    <m/>
    <m/>
    <m/>
    <m/>
    <m/>
    <m/>
    <m/>
    <m/>
    <m/>
    <m/>
    <m/>
    <m/>
    <m/>
    <m/>
    <m/>
    <m/>
    <m/>
    <m/>
    <m/>
    <n v="1"/>
    <m/>
    <m/>
    <m/>
    <m/>
    <m/>
    <m/>
    <m/>
    <m/>
    <m/>
    <m/>
    <m/>
    <m/>
    <m/>
    <m/>
    <m/>
    <m/>
    <m/>
    <m/>
    <m/>
    <m/>
    <m/>
    <m/>
    <m/>
    <m/>
    <m/>
    <m/>
    <m/>
    <m/>
    <m/>
    <m/>
    <m/>
    <m/>
    <m/>
    <m/>
    <m/>
    <m/>
    <m/>
    <m/>
    <m/>
    <m/>
    <m/>
    <m/>
    <m/>
    <m/>
    <m/>
    <m/>
    <m/>
    <m/>
    <m/>
    <m/>
    <m/>
    <m/>
    <m/>
    <m/>
    <m/>
    <m/>
    <n v="2"/>
  </r>
  <r>
    <n v="135624651"/>
    <s v="JAYASHREE AVINASH MORE"/>
    <m/>
    <m/>
    <m/>
    <m/>
    <m/>
    <m/>
    <n v="3295"/>
    <n v="3295"/>
    <x v="6"/>
    <s v="FLOW"/>
    <x v="0"/>
    <x v="10"/>
    <n v="3235.73"/>
    <n v="323"/>
    <n v="0"/>
    <n v="3078"/>
    <s v="-"/>
    <s v="-"/>
    <s v="-"/>
    <s v="-"/>
    <s v="FLOW"/>
    <s v="-"/>
    <s v="-"/>
    <s v="-"/>
    <m/>
    <m/>
    <m/>
    <m/>
    <m/>
    <m/>
    <s v="JUNNAR"/>
    <m/>
    <m/>
    <m/>
    <n v="6696"/>
    <n v="3235.73"/>
    <n v="146"/>
    <m/>
    <n v="152"/>
    <s v="-"/>
    <n v="162"/>
    <n v="165"/>
    <n v="167"/>
    <n v="172"/>
    <n v="173"/>
    <s v="-"/>
    <s v="MH14KK8449"/>
    <s v="OKINAWA PRAISE PRO"/>
    <d v="2022-11-15T00:00:00"/>
    <n v="36"/>
    <s v="03.04.26"/>
    <s v="KAILASH ATKARI"/>
    <s v="-"/>
    <m/>
    <m/>
    <m/>
    <m/>
    <m/>
    <m/>
    <m/>
    <m/>
    <m/>
    <m/>
    <m/>
    <m/>
    <m/>
    <m/>
    <m/>
    <n v="1"/>
    <m/>
    <m/>
    <m/>
    <m/>
    <m/>
    <m/>
    <m/>
    <m/>
    <m/>
    <m/>
    <m/>
    <m/>
    <m/>
    <m/>
    <m/>
    <m/>
    <m/>
    <m/>
    <m/>
    <m/>
    <m/>
    <m/>
    <m/>
    <m/>
    <m/>
    <m/>
    <m/>
    <m/>
    <m/>
    <m/>
    <m/>
    <m/>
    <m/>
    <m/>
    <m/>
    <m/>
    <m/>
    <m/>
    <m/>
    <m/>
    <m/>
    <m/>
    <m/>
    <m/>
    <m/>
    <m/>
    <m/>
    <m/>
    <m/>
    <m/>
    <m/>
    <m/>
    <m/>
    <m/>
    <m/>
    <m/>
    <m/>
    <m/>
    <m/>
    <m/>
    <m/>
    <m/>
    <m/>
    <m/>
    <m/>
    <m/>
    <m/>
    <m/>
    <m/>
    <m/>
    <m/>
    <m/>
    <m/>
    <m/>
    <m/>
    <m/>
    <m/>
    <n v="1"/>
  </r>
  <r>
    <n v="137923877"/>
    <s v="ROHINI SHIVAJI SHERKAR"/>
    <s v="BRANCH"/>
    <s v="18.04.26"/>
    <n v="4000"/>
    <m/>
    <m/>
    <m/>
    <n v="3718"/>
    <n v="3079"/>
    <x v="4"/>
    <s v="RB"/>
    <x v="1"/>
    <x v="10"/>
    <n v="3079"/>
    <n v="280"/>
    <n v="0"/>
    <n v="4050"/>
    <s v="-"/>
    <s v="-"/>
    <s v="-"/>
    <s v="-"/>
    <s v="STABLE"/>
    <s v="PAID"/>
    <s v="-"/>
    <s v="-"/>
    <m/>
    <m/>
    <m/>
    <m/>
    <m/>
    <m/>
    <s v="JUNNAR"/>
    <m/>
    <m/>
    <m/>
    <n v="7409"/>
    <n v="3079"/>
    <n v="54"/>
    <m/>
    <n v="60"/>
    <s v="-"/>
    <n v="70"/>
    <e v="#N/A"/>
    <e v="#N/A"/>
    <e v="#N/A"/>
    <e v="#N/A"/>
    <s v="-"/>
    <s v="MH14KR4481"/>
    <s v="HONDA ACTIVA 125 DISC BSVI"/>
    <d v="2023-01-30T00:00:00"/>
    <n v="36"/>
    <s v="03.04.26"/>
    <s v="KAILASH ATKARI"/>
    <s v="-"/>
    <m/>
    <m/>
    <m/>
    <m/>
    <m/>
    <m/>
    <m/>
    <m/>
    <m/>
    <m/>
    <m/>
    <m/>
    <m/>
    <m/>
    <m/>
    <n v="1"/>
    <m/>
    <m/>
    <m/>
    <m/>
    <m/>
    <m/>
    <m/>
    <m/>
    <m/>
    <m/>
    <m/>
    <m/>
    <m/>
    <m/>
    <m/>
    <m/>
    <m/>
    <m/>
    <m/>
    <m/>
    <m/>
    <m/>
    <m/>
    <m/>
    <m/>
    <m/>
    <m/>
    <m/>
    <m/>
    <m/>
    <m/>
    <m/>
    <m/>
    <m/>
    <m/>
    <m/>
    <m/>
    <m/>
    <m/>
    <m/>
    <m/>
    <m/>
    <m/>
    <m/>
    <m/>
    <m/>
    <m/>
    <m/>
    <m/>
    <m/>
    <m/>
    <m/>
    <m/>
    <m/>
    <m/>
    <m/>
    <m/>
    <m/>
    <m/>
    <m/>
    <m/>
    <m/>
    <m/>
    <m/>
    <m/>
    <m/>
    <m/>
    <m/>
    <m/>
    <m/>
    <m/>
    <m/>
    <m/>
    <m/>
    <m/>
    <m/>
    <m/>
    <n v="1"/>
  </r>
  <r>
    <n v="455602064"/>
    <s v="ESTAKHAR SHAUKAT ALI ANSARI"/>
    <m/>
    <m/>
    <m/>
    <m/>
    <m/>
    <m/>
    <n v="2683"/>
    <n v="2627"/>
    <x v="6"/>
    <s v="FLOW"/>
    <x v="0"/>
    <x v="1"/>
    <n v="2627"/>
    <n v="265"/>
    <n v="0"/>
    <n v="2680.28"/>
    <s v="-"/>
    <s v="-"/>
    <s v="-"/>
    <s v="-"/>
    <s v="FLOW"/>
    <s v="-"/>
    <s v="-"/>
    <s v="-"/>
    <m/>
    <m/>
    <m/>
    <m/>
    <m/>
    <m/>
    <s v="CHINCHWAD"/>
    <m/>
    <m/>
    <m/>
    <n v="5572.28"/>
    <n v="2627"/>
    <n v="147"/>
    <m/>
    <n v="153"/>
    <s v="-"/>
    <n v="163"/>
    <n v="166"/>
    <n v="168"/>
    <n v="173"/>
    <n v="174"/>
    <s v="-"/>
    <s v="MH14KL4866"/>
    <s v="JUPITER ZX AOL DRUM"/>
    <d v="2022-11-10T00:00:00"/>
    <n v="36"/>
    <s v="03.04.26"/>
    <s v="KAILASH ATKARI"/>
    <s v="-"/>
    <m/>
    <m/>
    <m/>
    <m/>
    <m/>
    <m/>
    <m/>
    <m/>
    <m/>
    <m/>
    <m/>
    <m/>
    <m/>
    <m/>
    <m/>
    <n v="1"/>
    <m/>
    <m/>
    <m/>
    <m/>
    <m/>
    <m/>
    <m/>
    <m/>
    <m/>
    <m/>
    <m/>
    <m/>
    <m/>
    <m/>
    <m/>
    <m/>
    <m/>
    <m/>
    <m/>
    <m/>
    <m/>
    <m/>
    <m/>
    <m/>
    <m/>
    <m/>
    <m/>
    <m/>
    <m/>
    <m/>
    <m/>
    <m/>
    <m/>
    <m/>
    <m/>
    <n v="1"/>
    <m/>
    <m/>
    <m/>
    <m/>
    <m/>
    <m/>
    <m/>
    <m/>
    <m/>
    <m/>
    <m/>
    <m/>
    <m/>
    <m/>
    <m/>
    <m/>
    <m/>
    <m/>
    <m/>
    <m/>
    <m/>
    <m/>
    <m/>
    <m/>
    <m/>
    <m/>
    <m/>
    <m/>
    <m/>
    <m/>
    <m/>
    <m/>
    <m/>
    <m/>
    <m/>
    <m/>
    <m/>
    <m/>
    <m/>
    <m/>
    <m/>
    <n v="2"/>
  </r>
  <r>
    <n v="457285986"/>
    <s v="JAYANT MADAN NATTHANI"/>
    <s v="ONLINE"/>
    <s v="03.04.26"/>
    <n v="3537"/>
    <m/>
    <m/>
    <s v="CBC COLL"/>
    <n v="3461"/>
    <n v="2553"/>
    <x v="2"/>
    <s v="STABLE"/>
    <x v="1"/>
    <x v="1"/>
    <n v="2553"/>
    <n v="76"/>
    <n v="5400"/>
    <n v="5400"/>
    <s v="-"/>
    <s v="-"/>
    <s v="-"/>
    <s v="-"/>
    <s v="RB"/>
    <s v="PAID"/>
    <s v="-"/>
    <s v="-"/>
    <m/>
    <m/>
    <m/>
    <m/>
    <m/>
    <m/>
    <s v="YAMUNA NAGAR"/>
    <m/>
    <m/>
    <m/>
    <n v="8029"/>
    <n v="2553"/>
    <n v="27"/>
    <m/>
    <n v="0"/>
    <s v="-"/>
    <n v="12"/>
    <n v="15"/>
    <n v="17"/>
    <n v="22"/>
    <n v="23"/>
    <s v="-"/>
    <s v="MH14KT2867"/>
    <s v="ACTIVA 6G STD LTD ED"/>
    <d v="2023-03-19T00:00:00"/>
    <n v="36"/>
    <s v="03.04.26"/>
    <s v="KAILASH ATKARI"/>
    <s v="-"/>
    <m/>
    <m/>
    <m/>
    <m/>
    <m/>
    <m/>
    <n v="1"/>
    <m/>
    <m/>
    <m/>
    <m/>
    <m/>
    <m/>
    <m/>
    <m/>
    <m/>
    <m/>
    <m/>
    <m/>
    <m/>
    <m/>
    <m/>
    <m/>
    <m/>
    <m/>
    <m/>
    <m/>
    <m/>
    <m/>
    <m/>
    <m/>
    <m/>
    <m/>
    <m/>
    <m/>
    <m/>
    <m/>
    <m/>
    <m/>
    <m/>
    <m/>
    <m/>
    <m/>
    <m/>
    <m/>
    <m/>
    <m/>
    <m/>
    <m/>
    <m/>
    <m/>
    <m/>
    <m/>
    <m/>
    <m/>
    <m/>
    <m/>
    <m/>
    <m/>
    <m/>
    <m/>
    <m/>
    <m/>
    <m/>
    <m/>
    <m/>
    <m/>
    <m/>
    <m/>
    <m/>
    <m/>
    <m/>
    <m/>
    <m/>
    <m/>
    <m/>
    <m/>
    <m/>
    <m/>
    <m/>
    <m/>
    <m/>
    <m/>
    <m/>
    <m/>
    <m/>
    <m/>
    <m/>
    <m/>
    <m/>
    <m/>
    <m/>
    <m/>
    <n v="1"/>
  </r>
  <r>
    <n v="135716276"/>
    <s v="RANGNATH JAGNNATH KAMBLE"/>
    <m/>
    <m/>
    <m/>
    <m/>
    <m/>
    <m/>
    <n v="2958"/>
    <n v="2452"/>
    <x v="6"/>
    <s v="FLOW"/>
    <x v="0"/>
    <x v="1"/>
    <n v="2452"/>
    <n v="361"/>
    <n v="0"/>
    <n v="3150"/>
    <s v="-"/>
    <s v="-"/>
    <s v="-"/>
    <s v="-"/>
    <s v="FLOW"/>
    <s v="-"/>
    <s v="-"/>
    <s v="-"/>
    <m/>
    <m/>
    <m/>
    <m/>
    <m/>
    <m/>
    <s v="CHINCHWAD"/>
    <m/>
    <m/>
    <m/>
    <n v="5963"/>
    <n v="2452"/>
    <n v="146"/>
    <m/>
    <n v="152"/>
    <s v="-"/>
    <n v="162"/>
    <n v="165"/>
    <n v="167"/>
    <n v="172"/>
    <n v="173"/>
    <s v="-"/>
    <s v="MH14KL4609"/>
    <s v="SPLENDOR PLUS BS6 I3S DRS CAST FI"/>
    <d v="2022-11-11T00:00:00"/>
    <n v="36"/>
    <s v="03.04.26"/>
    <s v="KAILASH ATKARI"/>
    <s v="-"/>
    <m/>
    <m/>
    <m/>
    <m/>
    <m/>
    <m/>
    <m/>
    <m/>
    <m/>
    <m/>
    <m/>
    <m/>
    <m/>
    <m/>
    <m/>
    <n v="1"/>
    <m/>
    <m/>
    <m/>
    <m/>
    <m/>
    <m/>
    <m/>
    <m/>
    <m/>
    <m/>
    <m/>
    <m/>
    <m/>
    <m/>
    <m/>
    <m/>
    <m/>
    <m/>
    <m/>
    <m/>
    <m/>
    <m/>
    <m/>
    <m/>
    <m/>
    <m/>
    <m/>
    <m/>
    <m/>
    <m/>
    <m/>
    <m/>
    <m/>
    <m/>
    <m/>
    <m/>
    <m/>
    <m/>
    <m/>
    <m/>
    <m/>
    <m/>
    <m/>
    <m/>
    <m/>
    <m/>
    <m/>
    <m/>
    <m/>
    <m/>
    <m/>
    <m/>
    <m/>
    <m/>
    <m/>
    <m/>
    <m/>
    <m/>
    <m/>
    <m/>
    <m/>
    <m/>
    <m/>
    <m/>
    <m/>
    <m/>
    <m/>
    <m/>
    <m/>
    <m/>
    <m/>
    <m/>
    <m/>
    <m/>
    <m/>
    <m/>
    <m/>
    <n v="1"/>
  </r>
  <r>
    <n v="113199511"/>
    <s v="YOGESH BABURAO SURYVANSHI"/>
    <m/>
    <m/>
    <m/>
    <m/>
    <m/>
    <m/>
    <n v="2489"/>
    <n v="2309"/>
    <x v="1"/>
    <s v="FLOW"/>
    <x v="0"/>
    <x v="8"/>
    <n v="2309"/>
    <n v="256"/>
    <n v="0"/>
    <n v="2250"/>
    <s v="-"/>
    <s v="-"/>
    <s v="-"/>
    <s v="-"/>
    <s v="STABLE"/>
    <s v="-"/>
    <s v="-"/>
    <s v="-"/>
    <m/>
    <m/>
    <m/>
    <m/>
    <m/>
    <m/>
    <s v="BHOSARI"/>
    <m/>
    <m/>
    <m/>
    <n v="4815"/>
    <n v="2309"/>
    <n v="177"/>
    <m/>
    <n v="183"/>
    <s v="-"/>
    <n v="193"/>
    <n v="196"/>
    <n v="198"/>
    <n v="203"/>
    <n v="204"/>
    <s v="-"/>
    <s v="MH14JF3494"/>
    <s v="HERO SPLENDOR PLUS"/>
    <d v="2020-09-30T00:00:00"/>
    <n v="60"/>
    <s v="03.04.26"/>
    <s v="VIJAY NIKAM"/>
    <s v="-"/>
    <m/>
    <m/>
    <m/>
    <m/>
    <m/>
    <m/>
    <m/>
    <m/>
    <m/>
    <n v="1"/>
    <m/>
    <m/>
    <m/>
    <m/>
    <m/>
    <m/>
    <m/>
    <m/>
    <m/>
    <m/>
    <m/>
    <m/>
    <m/>
    <m/>
    <m/>
    <m/>
    <m/>
    <m/>
    <m/>
    <m/>
    <m/>
    <m/>
    <m/>
    <m/>
    <m/>
    <m/>
    <m/>
    <m/>
    <m/>
    <m/>
    <m/>
    <m/>
    <m/>
    <m/>
    <m/>
    <m/>
    <m/>
    <m/>
    <m/>
    <m/>
    <m/>
    <m/>
    <m/>
    <m/>
    <m/>
    <m/>
    <m/>
    <m/>
    <m/>
    <m/>
    <m/>
    <m/>
    <m/>
    <m/>
    <m/>
    <m/>
    <m/>
    <m/>
    <m/>
    <m/>
    <m/>
    <m/>
    <m/>
    <m/>
    <m/>
    <m/>
    <m/>
    <m/>
    <m/>
    <m/>
    <m/>
    <m/>
    <m/>
    <m/>
    <m/>
    <m/>
    <m/>
    <m/>
    <m/>
    <m/>
    <m/>
    <m/>
    <m/>
    <n v="1"/>
  </r>
  <r>
    <n v="137873997"/>
    <s v="LIMBAJI SHIVAJI MAKASARE"/>
    <m/>
    <m/>
    <m/>
    <m/>
    <m/>
    <m/>
    <n v="3202"/>
    <n v="2184"/>
    <x v="5"/>
    <s v="FLOW"/>
    <x v="0"/>
    <x v="7"/>
    <n v="2184"/>
    <n v="395"/>
    <n v="0"/>
    <n v="1800"/>
    <s v="-"/>
    <s v="-"/>
    <s v="-"/>
    <s v="-"/>
    <s v="FLOW"/>
    <s v="-"/>
    <s v="-"/>
    <s v="-"/>
    <m/>
    <m/>
    <m/>
    <m/>
    <m/>
    <m/>
    <s v="BALEWADI"/>
    <m/>
    <m/>
    <m/>
    <n v="4379"/>
    <n v="2184"/>
    <n v="85"/>
    <m/>
    <n v="91"/>
    <s v="-"/>
    <n v="101"/>
    <n v="104"/>
    <n v="106"/>
    <n v="111"/>
    <n v="112"/>
    <s v="-"/>
    <s v="MH22AZ9270"/>
    <s v="SPLENDOR PLUS I3S XTEC"/>
    <d v="2023-01-19T00:00:00"/>
    <n v="36"/>
    <s v="03.04.26"/>
    <s v="KAILASH ATKARI"/>
    <s v="-"/>
    <m/>
    <m/>
    <m/>
    <m/>
    <m/>
    <m/>
    <n v="1"/>
    <m/>
    <m/>
    <m/>
    <m/>
    <m/>
    <m/>
    <m/>
    <m/>
    <m/>
    <m/>
    <m/>
    <m/>
    <m/>
    <m/>
    <m/>
    <m/>
    <m/>
    <m/>
    <m/>
    <m/>
    <m/>
    <m/>
    <m/>
    <n v="1"/>
    <m/>
    <m/>
    <m/>
    <m/>
    <m/>
    <m/>
    <m/>
    <m/>
    <m/>
    <m/>
    <m/>
    <m/>
    <m/>
    <m/>
    <m/>
    <m/>
    <m/>
    <m/>
    <m/>
    <m/>
    <m/>
    <m/>
    <m/>
    <m/>
    <m/>
    <m/>
    <m/>
    <m/>
    <m/>
    <m/>
    <m/>
    <m/>
    <m/>
    <m/>
    <m/>
    <m/>
    <m/>
    <m/>
    <m/>
    <m/>
    <m/>
    <m/>
    <m/>
    <m/>
    <m/>
    <m/>
    <m/>
    <m/>
    <m/>
    <m/>
    <m/>
    <m/>
    <m/>
    <m/>
    <m/>
    <m/>
    <m/>
    <m/>
    <m/>
    <m/>
    <m/>
    <m/>
    <n v="2"/>
  </r>
  <r>
    <n v="464401628"/>
    <s v="DHAMNE BHARAT SAHDEV"/>
    <m/>
    <m/>
    <m/>
    <m/>
    <m/>
    <m/>
    <n v="4867"/>
    <n v="767"/>
    <x v="6"/>
    <s v="FLOW"/>
    <x v="0"/>
    <x v="12"/>
    <n v="767"/>
    <n v="695"/>
    <n v="0"/>
    <n v="3145"/>
    <s v="-"/>
    <s v="-"/>
    <s v="-"/>
    <s v="-"/>
    <s v="STABLE"/>
    <s v="-"/>
    <s v="-"/>
    <s v="-"/>
    <m/>
    <m/>
    <m/>
    <m/>
    <m/>
    <m/>
    <s v="NERE"/>
    <m/>
    <m/>
    <m/>
    <n v="4607"/>
    <n v="767"/>
    <n v="147"/>
    <m/>
    <n v="153"/>
    <s v="-"/>
    <n v="163"/>
    <n v="166"/>
    <n v="168"/>
    <n v="173"/>
    <n v="174"/>
    <s v="-"/>
    <s v="-"/>
    <s v="SPLENDOR PLUS DRS CAST FI BLACK"/>
    <d v="2024-10-22T00:00:00"/>
    <n v="12"/>
    <s v="03.04.26"/>
    <s v="KAILASH ATKARI"/>
    <s v="-"/>
    <m/>
    <m/>
    <m/>
    <m/>
    <m/>
    <m/>
    <m/>
    <m/>
    <m/>
    <n v="1"/>
    <m/>
    <m/>
    <m/>
    <m/>
    <m/>
    <m/>
    <m/>
    <m/>
    <m/>
    <m/>
    <m/>
    <m/>
    <m/>
    <m/>
    <m/>
    <m/>
    <m/>
    <m/>
    <m/>
    <m/>
    <m/>
    <m/>
    <m/>
    <m/>
    <m/>
    <m/>
    <m/>
    <m/>
    <m/>
    <m/>
    <m/>
    <m/>
    <m/>
    <m/>
    <m/>
    <m/>
    <m/>
    <m/>
    <m/>
    <m/>
    <m/>
    <m/>
    <m/>
    <m/>
    <m/>
    <m/>
    <m/>
    <m/>
    <m/>
    <m/>
    <m/>
    <m/>
    <m/>
    <m/>
    <m/>
    <m/>
    <m/>
    <m/>
    <m/>
    <m/>
    <m/>
    <m/>
    <m/>
    <m/>
    <m/>
    <m/>
    <m/>
    <m/>
    <m/>
    <m/>
    <m/>
    <m/>
    <m/>
    <m/>
    <m/>
    <m/>
    <m/>
    <m/>
    <m/>
    <m/>
    <m/>
    <m/>
    <m/>
    <n v="1"/>
  </r>
  <r>
    <n v="139966808"/>
    <s v="RAHUL BHAGWAN ATKAR"/>
    <m/>
    <m/>
    <m/>
    <m/>
    <m/>
    <m/>
    <n v="3599"/>
    <n v="611"/>
    <x v="1"/>
    <s v="FLOW"/>
    <x v="0"/>
    <x v="11"/>
    <n v="611"/>
    <n v="294"/>
    <n v="0"/>
    <n v="3600"/>
    <s v="-"/>
    <s v="-"/>
    <s v="-"/>
    <s v="-"/>
    <s v="FLOW"/>
    <s v="-"/>
    <s v="-"/>
    <s v="-"/>
    <m/>
    <m/>
    <m/>
    <m/>
    <m/>
    <m/>
    <s v="RAJGURU NAGAR "/>
    <m/>
    <m/>
    <m/>
    <n v="4505"/>
    <n v="611"/>
    <n v="177"/>
    <m/>
    <n v="183"/>
    <s v="-"/>
    <n v="193"/>
    <n v="196"/>
    <n v="198"/>
    <n v="203"/>
    <n v="204"/>
    <s v="-"/>
    <s v="MH14KT2237"/>
    <s v="SPLENDOR PLUS BS6 I3S DRS CAST FI"/>
    <d v="2023-03-24T00:00:00"/>
    <n v="30"/>
    <s v="03.04.26"/>
    <s v="KAILASH ATKARI"/>
    <s v="-"/>
    <m/>
    <m/>
    <m/>
    <m/>
    <m/>
    <m/>
    <m/>
    <m/>
    <m/>
    <m/>
    <m/>
    <m/>
    <m/>
    <m/>
    <m/>
    <m/>
    <m/>
    <m/>
    <m/>
    <m/>
    <m/>
    <m/>
    <m/>
    <m/>
    <m/>
    <m/>
    <m/>
    <m/>
    <m/>
    <m/>
    <m/>
    <m/>
    <m/>
    <m/>
    <m/>
    <m/>
    <m/>
    <m/>
    <m/>
    <m/>
    <m/>
    <m/>
    <m/>
    <m/>
    <m/>
    <m/>
    <m/>
    <m/>
    <m/>
    <m/>
    <m/>
    <m/>
    <m/>
    <m/>
    <m/>
    <m/>
    <m/>
    <m/>
    <m/>
    <m/>
    <m/>
    <m/>
    <m/>
    <m/>
    <m/>
    <m/>
    <m/>
    <m/>
    <m/>
    <m/>
    <m/>
    <m/>
    <m/>
    <m/>
    <m/>
    <m/>
    <m/>
    <m/>
    <m/>
    <m/>
    <m/>
    <m/>
    <m/>
    <m/>
    <m/>
    <m/>
    <m/>
    <m/>
    <m/>
    <m/>
    <m/>
    <m/>
    <m/>
    <n v="0"/>
  </r>
  <r>
    <n v="465082509"/>
    <s v="VIKAS LAXMAN DEOKULE"/>
    <s v="ONLINE"/>
    <s v="09.04.26"/>
    <n v="4203"/>
    <m/>
    <m/>
    <s v="BANK RB 07"/>
    <n v="3159"/>
    <n v="474"/>
    <x v="5"/>
    <s v="RB"/>
    <x v="1"/>
    <x v="2"/>
    <n v="474"/>
    <n v="571"/>
    <n v="0"/>
    <n v="3150"/>
    <s v="-"/>
    <s v="-"/>
    <s v="-"/>
    <s v="-"/>
    <s v="RB"/>
    <s v="PAID"/>
    <s v="-"/>
    <s v="-"/>
    <m/>
    <m/>
    <m/>
    <m/>
    <m/>
    <m/>
    <s v="SAHAKAR NAGAR"/>
    <m/>
    <m/>
    <m/>
    <n v="4195"/>
    <n v="474"/>
    <n v="85"/>
    <m/>
    <n v="91"/>
    <s v="-"/>
    <e v="#N/A"/>
    <e v="#N/A"/>
    <e v="#N/A"/>
    <e v="#N/A"/>
    <e v="#N/A"/>
    <s v="-"/>
    <s v="MH12VY8843"/>
    <s v="BAJAJ CHETAK PREMIUM"/>
    <d v="2024-12-31T00:00:00"/>
    <n v="12"/>
    <s v="03.04.26"/>
    <s v="VIJAY NIKAM"/>
    <s v="-"/>
    <m/>
    <m/>
    <m/>
    <m/>
    <m/>
    <m/>
    <n v="1"/>
    <m/>
    <m/>
    <m/>
    <m/>
    <m/>
    <m/>
    <m/>
    <m/>
    <m/>
    <m/>
    <m/>
    <m/>
    <m/>
    <m/>
    <m/>
    <m/>
    <m/>
    <m/>
    <m/>
    <m/>
    <m/>
    <m/>
    <m/>
    <m/>
    <m/>
    <m/>
    <m/>
    <m/>
    <m/>
    <m/>
    <m/>
    <m/>
    <m/>
    <m/>
    <m/>
    <m/>
    <m/>
    <m/>
    <m/>
    <m/>
    <m/>
    <m/>
    <m/>
    <m/>
    <m/>
    <m/>
    <m/>
    <m/>
    <m/>
    <m/>
    <m/>
    <m/>
    <m/>
    <m/>
    <m/>
    <m/>
    <m/>
    <m/>
    <m/>
    <m/>
    <m/>
    <m/>
    <m/>
    <m/>
    <m/>
    <m/>
    <m/>
    <m/>
    <m/>
    <m/>
    <m/>
    <m/>
    <m/>
    <m/>
    <m/>
    <m/>
    <m/>
    <m/>
    <m/>
    <m/>
    <m/>
    <m/>
    <m/>
    <m/>
    <m/>
    <m/>
    <n v="1"/>
  </r>
  <r>
    <n v="135110430"/>
    <s v="SANTOSH BALU SALUNKE"/>
    <m/>
    <m/>
    <m/>
    <m/>
    <m/>
    <m/>
    <n v="3295"/>
    <n v="173"/>
    <x v="1"/>
    <s v="FLOW"/>
    <x v="0"/>
    <x v="10"/>
    <n v="173"/>
    <n v="275"/>
    <n v="0"/>
    <n v="2938"/>
    <s v="-"/>
    <s v="-"/>
    <s v="-"/>
    <s v="-"/>
    <s v="FLOW"/>
    <s v="-"/>
    <s v="-"/>
    <s v="-"/>
    <m/>
    <m/>
    <m/>
    <m/>
    <m/>
    <m/>
    <s v="JUNNAR"/>
    <m/>
    <m/>
    <m/>
    <n v="3386"/>
    <n v="173"/>
    <n v="177"/>
    <m/>
    <n v="183"/>
    <s v="-"/>
    <n v="193"/>
    <n v="196"/>
    <n v="198"/>
    <n v="203"/>
    <n v="204"/>
    <s v="-"/>
    <s v="MH14KL3017"/>
    <s v="SPLENDOR PLUS DRS CAST FI BLACK"/>
    <d v="2022-10-20T00:00:00"/>
    <n v="36"/>
    <s v="03.04.26"/>
    <s v="KAILASH ATKARI"/>
    <s v="-"/>
    <m/>
    <m/>
    <m/>
    <m/>
    <m/>
    <m/>
    <m/>
    <m/>
    <m/>
    <n v="1"/>
    <m/>
    <m/>
    <m/>
    <m/>
    <m/>
    <m/>
    <m/>
    <m/>
    <m/>
    <m/>
    <m/>
    <m/>
    <m/>
    <m/>
    <m/>
    <m/>
    <m/>
    <m/>
    <m/>
    <m/>
    <m/>
    <m/>
    <m/>
    <m/>
    <m/>
    <m/>
    <m/>
    <m/>
    <m/>
    <m/>
    <m/>
    <m/>
    <m/>
    <m/>
    <m/>
    <m/>
    <m/>
    <m/>
    <m/>
    <m/>
    <m/>
    <m/>
    <m/>
    <m/>
    <m/>
    <m/>
    <m/>
    <m/>
    <m/>
    <m/>
    <m/>
    <m/>
    <m/>
    <m/>
    <m/>
    <m/>
    <m/>
    <m/>
    <m/>
    <m/>
    <m/>
    <m/>
    <m/>
    <m/>
    <m/>
    <m/>
    <m/>
    <m/>
    <m/>
    <m/>
    <m/>
    <m/>
    <m/>
    <m/>
    <m/>
    <m/>
    <m/>
    <m/>
    <m/>
    <m/>
    <m/>
    <m/>
    <m/>
    <n v="1"/>
  </r>
  <r>
    <n v="135410711"/>
    <s v="SOURABH SHRIKANT JADHAV"/>
    <m/>
    <m/>
    <m/>
    <m/>
    <m/>
    <m/>
    <n v="8195"/>
    <n v="134"/>
    <x v="6"/>
    <s v="FLOW"/>
    <x v="0"/>
    <x v="2"/>
    <n v="134"/>
    <n v="348"/>
    <n v="0"/>
    <n v="4050"/>
    <s v="-"/>
    <s v="-"/>
    <s v="-"/>
    <s v="-"/>
    <s v="FLOW"/>
    <s v="-"/>
    <s v="-"/>
    <s v="-"/>
    <m/>
    <m/>
    <m/>
    <m/>
    <m/>
    <m/>
    <s v="BIBWEWADI"/>
    <m/>
    <m/>
    <m/>
    <n v="4532"/>
    <n v="134"/>
    <n v="146"/>
    <m/>
    <n v="152"/>
    <s v="-"/>
    <n v="162"/>
    <n v="165"/>
    <n v="167"/>
    <n v="172"/>
    <n v="173"/>
    <s v="-"/>
    <s v="MH12UU9881"/>
    <s v="HIMALAYAN INDIA GRAVEL GREY"/>
    <d v="2022-11-04T00:00:00"/>
    <n v="36"/>
    <s v="03.04.26"/>
    <s v="VIJAY NIKAM"/>
    <s v="-"/>
    <m/>
    <m/>
    <m/>
    <m/>
    <m/>
    <m/>
    <m/>
    <m/>
    <m/>
    <m/>
    <m/>
    <m/>
    <m/>
    <m/>
    <m/>
    <m/>
    <m/>
    <m/>
    <m/>
    <m/>
    <m/>
    <n v="1"/>
    <m/>
    <m/>
    <m/>
    <m/>
    <m/>
    <m/>
    <m/>
    <m/>
    <m/>
    <m/>
    <m/>
    <m/>
    <m/>
    <m/>
    <m/>
    <m/>
    <m/>
    <m/>
    <m/>
    <m/>
    <m/>
    <m/>
    <m/>
    <m/>
    <m/>
    <m/>
    <m/>
    <m/>
    <m/>
    <m/>
    <m/>
    <m/>
    <m/>
    <m/>
    <m/>
    <m/>
    <m/>
    <m/>
    <m/>
    <m/>
    <m/>
    <m/>
    <m/>
    <m/>
    <m/>
    <m/>
    <m/>
    <m/>
    <m/>
    <m/>
    <m/>
    <m/>
    <m/>
    <m/>
    <m/>
    <m/>
    <m/>
    <m/>
    <m/>
    <m/>
    <m/>
    <m/>
    <m/>
    <m/>
    <m/>
    <m/>
    <m/>
    <m/>
    <m/>
    <m/>
    <m/>
    <n v="1"/>
  </r>
  <r>
    <n v="123970501"/>
    <s v="SANTOSH ANANT MORE"/>
    <m/>
    <m/>
    <m/>
    <m/>
    <m/>
    <m/>
    <n v="5605"/>
    <n v="57"/>
    <x v="6"/>
    <s v="FLOW"/>
    <x v="0"/>
    <x v="2"/>
    <n v="57"/>
    <n v="24"/>
    <n v="0"/>
    <n v="3602"/>
    <s v="-"/>
    <s v="-"/>
    <s v="-"/>
    <s v="-"/>
    <s v="FLOW"/>
    <s v="-"/>
    <s v="-"/>
    <s v="-"/>
    <m/>
    <m/>
    <m/>
    <m/>
    <m/>
    <m/>
    <s v="AMBEGAON BK"/>
    <m/>
    <m/>
    <m/>
    <n v="3683"/>
    <n v="57"/>
    <n v="146"/>
    <m/>
    <n v="152"/>
    <s v="-"/>
    <n v="162"/>
    <n v="165"/>
    <n v="167"/>
    <n v="172"/>
    <n v="173"/>
    <s v="-"/>
    <s v="MH12TT0075"/>
    <s v="CLASSIC 350 REDDITCH GREY"/>
    <d v="2021-11-01T00:00:00"/>
    <n v="48"/>
    <s v="03.04.26"/>
    <s v="VIJAY NIKAM"/>
    <s v="-"/>
    <m/>
    <m/>
    <m/>
    <m/>
    <m/>
    <m/>
    <m/>
    <m/>
    <m/>
    <m/>
    <m/>
    <m/>
    <m/>
    <m/>
    <m/>
    <m/>
    <m/>
    <m/>
    <m/>
    <m/>
    <m/>
    <n v="1"/>
    <m/>
    <m/>
    <m/>
    <m/>
    <m/>
    <m/>
    <m/>
    <m/>
    <m/>
    <m/>
    <m/>
    <m/>
    <m/>
    <m/>
    <m/>
    <m/>
    <m/>
    <m/>
    <m/>
    <m/>
    <m/>
    <m/>
    <m/>
    <m/>
    <m/>
    <m/>
    <m/>
    <m/>
    <m/>
    <m/>
    <m/>
    <m/>
    <m/>
    <m/>
    <m/>
    <m/>
    <m/>
    <m/>
    <m/>
    <m/>
    <m/>
    <m/>
    <m/>
    <m/>
    <m/>
    <m/>
    <m/>
    <m/>
    <m/>
    <m/>
    <m/>
    <m/>
    <m/>
    <m/>
    <m/>
    <m/>
    <m/>
    <m/>
    <m/>
    <m/>
    <m/>
    <m/>
    <m/>
    <m/>
    <m/>
    <m/>
    <m/>
    <m/>
    <m/>
    <m/>
    <m/>
    <n v="1"/>
  </r>
  <r>
    <n v="134689529"/>
    <s v="AMOL DATTATRAY SAVANT"/>
    <m/>
    <m/>
    <m/>
    <m/>
    <m/>
    <m/>
    <n v="3050"/>
    <n v="46"/>
    <x v="6"/>
    <s v="FLOW"/>
    <x v="0"/>
    <x v="13"/>
    <n v="46"/>
    <n v="327"/>
    <n v="0"/>
    <n v="4050"/>
    <s v="-"/>
    <s v="-"/>
    <s v="-"/>
    <s v="-"/>
    <s v="FLOW"/>
    <s v="-"/>
    <s v="-"/>
    <s v="-"/>
    <m/>
    <m/>
    <m/>
    <m/>
    <m/>
    <m/>
    <s v="SHIRUR"/>
    <m/>
    <m/>
    <m/>
    <n v="4423"/>
    <n v="46"/>
    <n v="146"/>
    <m/>
    <n v="152"/>
    <s v="-"/>
    <n v="162"/>
    <n v="165"/>
    <n v="167"/>
    <n v="172"/>
    <n v="173"/>
    <s v="-"/>
    <s v="MH12UY9427"/>
    <s v="HF DELUXE BS6 I3S DRUM SELF CAST"/>
    <d v="2022-11-14T00:00:00"/>
    <n v="36"/>
    <s v="03.04.26"/>
    <s v="KAILASH ATKARI"/>
    <s v="-"/>
    <m/>
    <m/>
    <m/>
    <m/>
    <m/>
    <m/>
    <m/>
    <m/>
    <m/>
    <m/>
    <m/>
    <m/>
    <m/>
    <m/>
    <m/>
    <n v="1"/>
    <m/>
    <m/>
    <m/>
    <m/>
    <m/>
    <m/>
    <m/>
    <m/>
    <m/>
    <m/>
    <m/>
    <m/>
    <m/>
    <m/>
    <m/>
    <m/>
    <m/>
    <m/>
    <m/>
    <m/>
    <m/>
    <m/>
    <m/>
    <m/>
    <m/>
    <m/>
    <m/>
    <m/>
    <m/>
    <m/>
    <m/>
    <m/>
    <m/>
    <m/>
    <m/>
    <m/>
    <m/>
    <m/>
    <m/>
    <m/>
    <m/>
    <m/>
    <m/>
    <m/>
    <m/>
    <m/>
    <m/>
    <m/>
    <m/>
    <m/>
    <m/>
    <m/>
    <m/>
    <m/>
    <m/>
    <m/>
    <m/>
    <m/>
    <m/>
    <m/>
    <m/>
    <m/>
    <m/>
    <m/>
    <m/>
    <m/>
    <m/>
    <m/>
    <m/>
    <m/>
    <m/>
    <m/>
    <m/>
    <m/>
    <m/>
    <m/>
    <m/>
    <n v="1"/>
  </r>
  <r>
    <n v="453957819"/>
    <s v="GANESH SURYABHAN CHAVHAN"/>
    <m/>
    <m/>
    <m/>
    <m/>
    <m/>
    <m/>
    <n v="3619"/>
    <n v="0"/>
    <x v="3"/>
    <s v="FLOW"/>
    <x v="0"/>
    <x v="12"/>
    <n v="0"/>
    <n v="6"/>
    <n v="0"/>
    <n v="1800"/>
    <s v="-"/>
    <s v="-"/>
    <s v="-"/>
    <s v="-"/>
    <s v="STABLE"/>
    <s v="-"/>
    <s v="-"/>
    <s v="-"/>
    <m/>
    <m/>
    <m/>
    <m/>
    <m/>
    <m/>
    <s v="HINJEWADI"/>
    <m/>
    <m/>
    <m/>
    <n v="1806"/>
    <n v="0"/>
    <n v="117"/>
    <m/>
    <n v="123"/>
    <s v="-"/>
    <n v="133"/>
    <n v="136"/>
    <n v="138"/>
    <n v="143"/>
    <n v="144"/>
    <s v="-"/>
    <s v="MH29BX2519"/>
    <s v="HONDA SHINE SP DISC BSVI"/>
    <d v="2022-07-06T00:00:00"/>
    <n v="36"/>
    <s v="03.04.26"/>
    <s v="KAILASH ATKARI"/>
    <s v="-"/>
    <m/>
    <m/>
    <m/>
    <m/>
    <m/>
    <m/>
    <n v="1"/>
    <m/>
    <m/>
    <m/>
    <m/>
    <m/>
    <m/>
    <m/>
    <m/>
    <m/>
    <m/>
    <m/>
    <m/>
    <m/>
    <m/>
    <m/>
    <m/>
    <m/>
    <m/>
    <m/>
    <m/>
    <m/>
    <m/>
    <m/>
    <m/>
    <m/>
    <m/>
    <m/>
    <m/>
    <m/>
    <m/>
    <m/>
    <m/>
    <m/>
    <m/>
    <m/>
    <m/>
    <m/>
    <m/>
    <m/>
    <m/>
    <m/>
    <m/>
    <m/>
    <m/>
    <m/>
    <m/>
    <m/>
    <m/>
    <m/>
    <m/>
    <m/>
    <m/>
    <m/>
    <m/>
    <m/>
    <m/>
    <m/>
    <m/>
    <m/>
    <m/>
    <m/>
    <m/>
    <m/>
    <m/>
    <m/>
    <m/>
    <m/>
    <m/>
    <m/>
    <m/>
    <m/>
    <m/>
    <m/>
    <m/>
    <m/>
    <m/>
    <m/>
    <m/>
    <m/>
    <m/>
    <m/>
    <m/>
    <m/>
    <m/>
    <m/>
    <m/>
    <n v="1"/>
  </r>
  <r>
    <n v="134196820"/>
    <s v="VISHAL VITTHAL MAKAR"/>
    <m/>
    <m/>
    <m/>
    <m/>
    <m/>
    <m/>
    <n v="3506"/>
    <n v="0"/>
    <x v="3"/>
    <s v="FLOW"/>
    <x v="0"/>
    <x v="12"/>
    <n v="0"/>
    <n v="126"/>
    <n v="0"/>
    <n v="3600"/>
    <s v="-"/>
    <s v="-"/>
    <s v="-"/>
    <s v="-"/>
    <s v="FLOW"/>
    <s v="-"/>
    <s v="-"/>
    <s v="-"/>
    <m/>
    <m/>
    <m/>
    <m/>
    <m/>
    <m/>
    <s v="MULSHI"/>
    <m/>
    <m/>
    <m/>
    <n v="3726"/>
    <n v="0"/>
    <n v="116"/>
    <m/>
    <n v="122"/>
    <s v="-"/>
    <n v="132"/>
    <n v="135"/>
    <n v="137"/>
    <n v="142"/>
    <n v="143"/>
    <s v="-"/>
    <s v="MH12UR9254"/>
    <s v="JUPITER ZX ZX DRUM"/>
    <d v="2022-10-04T00:00:00"/>
    <n v="36"/>
    <s v="03.04.26"/>
    <s v="KAILASH ATKARI"/>
    <s v="-"/>
    <m/>
    <m/>
    <m/>
    <m/>
    <m/>
    <m/>
    <n v="1"/>
    <m/>
    <m/>
    <m/>
    <m/>
    <m/>
    <m/>
    <m/>
    <m/>
    <m/>
    <m/>
    <m/>
    <m/>
    <m/>
    <m/>
    <m/>
    <m/>
    <m/>
    <m/>
    <m/>
    <m/>
    <m/>
    <m/>
    <m/>
    <m/>
    <m/>
    <m/>
    <m/>
    <m/>
    <m/>
    <m/>
    <m/>
    <m/>
    <m/>
    <m/>
    <m/>
    <m/>
    <m/>
    <m/>
    <m/>
    <m/>
    <m/>
    <m/>
    <m/>
    <m/>
    <m/>
    <m/>
    <m/>
    <m/>
    <m/>
    <m/>
    <m/>
    <m/>
    <m/>
    <m/>
    <m/>
    <m/>
    <m/>
    <m/>
    <m/>
    <m/>
    <m/>
    <m/>
    <m/>
    <m/>
    <m/>
    <m/>
    <m/>
    <m/>
    <m/>
    <m/>
    <m/>
    <m/>
    <m/>
    <m/>
    <m/>
    <m/>
    <m/>
    <m/>
    <m/>
    <m/>
    <m/>
    <m/>
    <m/>
    <m/>
    <m/>
    <m/>
    <n v="1"/>
  </r>
  <r>
    <n v="461312457"/>
    <s v="SOHAM SURESH PARKHI"/>
    <m/>
    <m/>
    <m/>
    <m/>
    <m/>
    <m/>
    <n v="5168"/>
    <n v="0"/>
    <x v="4"/>
    <s v="FLOW"/>
    <x v="0"/>
    <x v="12"/>
    <n v="0"/>
    <n v="2"/>
    <n v="0"/>
    <n v="969.18"/>
    <s v="-"/>
    <s v="-"/>
    <s v="-"/>
    <s v="-"/>
    <s v="FLOW"/>
    <s v="-"/>
    <s v="-"/>
    <s v="-"/>
    <m/>
    <m/>
    <m/>
    <m/>
    <m/>
    <m/>
    <s v="MULSHI"/>
    <m/>
    <m/>
    <m/>
    <n v="971.18"/>
    <n v="0"/>
    <n v="55"/>
    <m/>
    <n v="61"/>
    <s v="-"/>
    <n v="71"/>
    <n v="74"/>
    <n v="76"/>
    <n v="81"/>
    <n v="82"/>
    <s v="-"/>
    <s v="MH12WG5112"/>
    <s v="BAJAJ CHETAK URBANITE"/>
    <d v="2023-12-30T00:00:00"/>
    <n v="24"/>
    <s v="03.04.26"/>
    <s v="KAILASH ATKARI"/>
    <s v="-"/>
    <m/>
    <m/>
    <m/>
    <m/>
    <m/>
    <m/>
    <n v="1"/>
    <m/>
    <m/>
    <m/>
    <m/>
    <m/>
    <m/>
    <m/>
    <m/>
    <m/>
    <m/>
    <m/>
    <m/>
    <m/>
    <m/>
    <m/>
    <m/>
    <m/>
    <m/>
    <m/>
    <m/>
    <m/>
    <m/>
    <m/>
    <m/>
    <m/>
    <m/>
    <m/>
    <m/>
    <m/>
    <m/>
    <m/>
    <m/>
    <m/>
    <m/>
    <m/>
    <m/>
    <m/>
    <m/>
    <m/>
    <m/>
    <m/>
    <m/>
    <m/>
    <m/>
    <m/>
    <m/>
    <m/>
    <m/>
    <m/>
    <m/>
    <m/>
    <m/>
    <m/>
    <m/>
    <m/>
    <m/>
    <m/>
    <m/>
    <m/>
    <m/>
    <m/>
    <m/>
    <m/>
    <m/>
    <m/>
    <m/>
    <m/>
    <m/>
    <m/>
    <m/>
    <m/>
    <m/>
    <m/>
    <m/>
    <m/>
    <m/>
    <m/>
    <m/>
    <m/>
    <m/>
    <m/>
    <m/>
    <m/>
    <m/>
    <m/>
    <m/>
    <n v="1"/>
  </r>
  <r>
    <n v="135424700"/>
    <s v="GAJANAN BANSI KUMBHAR"/>
    <m/>
    <m/>
    <m/>
    <m/>
    <m/>
    <m/>
    <n v="3249"/>
    <n v="0"/>
    <x v="5"/>
    <s v="FLOW"/>
    <x v="0"/>
    <x v="12"/>
    <n v="0"/>
    <n v="149"/>
    <n v="0"/>
    <n v="900"/>
    <s v="-"/>
    <s v="-"/>
    <s v="-"/>
    <s v="-"/>
    <s v="FLOW"/>
    <s v="-"/>
    <s v="-"/>
    <s v="-"/>
    <m/>
    <m/>
    <m/>
    <m/>
    <m/>
    <m/>
    <s v="PUNWALE"/>
    <m/>
    <m/>
    <m/>
    <n v="1049"/>
    <n v="0"/>
    <n v="85"/>
    <m/>
    <n v="91"/>
    <s v="-"/>
    <n v="101"/>
    <n v="104"/>
    <n v="106"/>
    <n v="111"/>
    <n v="112"/>
    <s v="-"/>
    <s v="MH14KL5389"/>
    <s v="SPLENDOR PLUS I3S CAST FI PRIME RED"/>
    <d v="2022-10-31T00:00:00"/>
    <n v="36"/>
    <s v="03.04.26"/>
    <s v="KAILASH ATKARI"/>
    <s v="-"/>
    <m/>
    <m/>
    <m/>
    <m/>
    <m/>
    <m/>
    <m/>
    <m/>
    <m/>
    <n v="1"/>
    <m/>
    <m/>
    <m/>
    <m/>
    <m/>
    <m/>
    <m/>
    <m/>
    <m/>
    <m/>
    <m/>
    <m/>
    <m/>
    <m/>
    <m/>
    <m/>
    <m/>
    <m/>
    <m/>
    <m/>
    <m/>
    <m/>
    <m/>
    <m/>
    <m/>
    <m/>
    <m/>
    <m/>
    <m/>
    <m/>
    <m/>
    <m/>
    <m/>
    <m/>
    <m/>
    <m/>
    <m/>
    <m/>
    <m/>
    <m/>
    <m/>
    <m/>
    <m/>
    <m/>
    <m/>
    <m/>
    <m/>
    <m/>
    <m/>
    <m/>
    <m/>
    <m/>
    <m/>
    <m/>
    <m/>
    <m/>
    <m/>
    <m/>
    <m/>
    <m/>
    <m/>
    <m/>
    <m/>
    <m/>
    <m/>
    <m/>
    <m/>
    <m/>
    <m/>
    <m/>
    <m/>
    <m/>
    <m/>
    <m/>
    <m/>
    <m/>
    <m/>
    <m/>
    <m/>
    <m/>
    <m/>
    <m/>
    <m/>
    <n v="1"/>
  </r>
  <r>
    <n v="459302420"/>
    <s v="JYOTI MRUTYUNJAY GUPTA"/>
    <m/>
    <m/>
    <m/>
    <m/>
    <m/>
    <m/>
    <n v="4543"/>
    <n v="0"/>
    <x v="5"/>
    <s v="FLOW"/>
    <x v="0"/>
    <x v="4"/>
    <n v="0"/>
    <n v="123"/>
    <n v="0"/>
    <n v="2250"/>
    <s v="-"/>
    <s v="-"/>
    <s v="-"/>
    <s v="-"/>
    <s v="STABLE"/>
    <s v="-"/>
    <s v="-"/>
    <s v="-"/>
    <m/>
    <m/>
    <m/>
    <m/>
    <m/>
    <m/>
    <s v="DAPODI"/>
    <m/>
    <m/>
    <m/>
    <n v="2373"/>
    <n v="0"/>
    <n v="86"/>
    <m/>
    <n v="92"/>
    <s v="-"/>
    <n v="102"/>
    <n v="105"/>
    <n v="107"/>
    <n v="112"/>
    <n v="113"/>
    <s v="-"/>
    <s v="MH14KY6451"/>
    <s v="HONDA ACTIVA DLX"/>
    <d v="2023-08-08T00:00:00"/>
    <n v="24"/>
    <s v="03.04.26"/>
    <s v="VIJAY NIKAM"/>
    <s v="-"/>
    <n v="1"/>
    <m/>
    <m/>
    <m/>
    <m/>
    <m/>
    <m/>
    <m/>
    <m/>
    <m/>
    <m/>
    <m/>
    <m/>
    <m/>
    <m/>
    <m/>
    <m/>
    <m/>
    <m/>
    <m/>
    <m/>
    <m/>
    <m/>
    <m/>
    <m/>
    <m/>
    <m/>
    <m/>
    <m/>
    <m/>
    <m/>
    <m/>
    <m/>
    <m/>
    <m/>
    <m/>
    <m/>
    <m/>
    <m/>
    <m/>
    <m/>
    <m/>
    <m/>
    <m/>
    <m/>
    <m/>
    <m/>
    <m/>
    <m/>
    <m/>
    <m/>
    <m/>
    <m/>
    <m/>
    <m/>
    <m/>
    <m/>
    <m/>
    <m/>
    <m/>
    <m/>
    <m/>
    <m/>
    <m/>
    <m/>
    <m/>
    <m/>
    <m/>
    <m/>
    <m/>
    <m/>
    <m/>
    <m/>
    <m/>
    <m/>
    <m/>
    <m/>
    <m/>
    <m/>
    <m/>
    <m/>
    <m/>
    <m/>
    <m/>
    <m/>
    <m/>
    <m/>
    <m/>
    <m/>
    <m/>
    <m/>
    <m/>
    <m/>
    <n v="1"/>
  </r>
  <r>
    <n v="463512017"/>
    <s v="AJAY MOHAN SHINDE"/>
    <s v="ONLINE"/>
    <s v="17.04.26"/>
    <n v="120"/>
    <m/>
    <m/>
    <m/>
    <n v="6348"/>
    <n v="0"/>
    <x v="4"/>
    <s v="RB"/>
    <x v="1"/>
    <x v="4"/>
    <n v="0"/>
    <n v="120"/>
    <n v="0"/>
    <n v="1350"/>
    <s v="-"/>
    <s v="-"/>
    <s v="-"/>
    <s v="-"/>
    <s v="STABLE"/>
    <s v="PAID"/>
    <s v="-"/>
    <s v="-"/>
    <m/>
    <m/>
    <m/>
    <m/>
    <m/>
    <m/>
    <s v="DAPODI"/>
    <m/>
    <m/>
    <m/>
    <n v="1470"/>
    <n v="0"/>
    <n v="55"/>
    <m/>
    <n v="61"/>
    <s v="-"/>
    <n v="71"/>
    <e v="#N/A"/>
    <e v="#N/A"/>
    <e v="#N/A"/>
    <e v="#N/A"/>
    <s v="-"/>
    <s v="MH14LT6945"/>
    <s v="AMPERE MAGNUS EX"/>
    <d v="2024-07-18T00:00:00"/>
    <n v="18"/>
    <s v="03.04.26"/>
    <s v="VIJAY NIKAM"/>
    <s v="-"/>
    <m/>
    <m/>
    <m/>
    <m/>
    <m/>
    <m/>
    <m/>
    <m/>
    <m/>
    <m/>
    <m/>
    <m/>
    <m/>
    <m/>
    <m/>
    <n v="1"/>
    <m/>
    <m/>
    <m/>
    <m/>
    <m/>
    <m/>
    <m/>
    <m/>
    <m/>
    <m/>
    <m/>
    <m/>
    <m/>
    <m/>
    <m/>
    <m/>
    <m/>
    <m/>
    <m/>
    <m/>
    <m/>
    <m/>
    <m/>
    <m/>
    <m/>
    <m/>
    <m/>
    <m/>
    <m/>
    <m/>
    <m/>
    <m/>
    <m/>
    <m/>
    <m/>
    <m/>
    <m/>
    <m/>
    <m/>
    <m/>
    <m/>
    <m/>
    <m/>
    <m/>
    <m/>
    <m/>
    <m/>
    <m/>
    <m/>
    <m/>
    <m/>
    <m/>
    <m/>
    <m/>
    <m/>
    <m/>
    <m/>
    <m/>
    <m/>
    <m/>
    <m/>
    <m/>
    <m/>
    <m/>
    <m/>
    <m/>
    <m/>
    <m/>
    <m/>
    <m/>
    <m/>
    <m/>
    <m/>
    <m/>
    <m/>
    <m/>
    <m/>
    <n v="1"/>
  </r>
  <r>
    <n v="135390694"/>
    <s v="RESHMA GANESH SHINDE"/>
    <m/>
    <m/>
    <m/>
    <m/>
    <m/>
    <m/>
    <n v="3192"/>
    <n v="0"/>
    <x v="3"/>
    <s v="FLOW"/>
    <x v="0"/>
    <x v="10"/>
    <n v="0"/>
    <n v="142"/>
    <n v="0"/>
    <n v="4050"/>
    <s v="-"/>
    <s v="-"/>
    <s v="-"/>
    <s v="-"/>
    <s v="FLOW"/>
    <s v="-"/>
    <s v="-"/>
    <s v="-"/>
    <m/>
    <m/>
    <m/>
    <m/>
    <m/>
    <m/>
    <s v="JUNNAR"/>
    <m/>
    <m/>
    <m/>
    <n v="4192"/>
    <n v="0"/>
    <n v="116"/>
    <m/>
    <n v="122"/>
    <s v="-"/>
    <n v="132"/>
    <n v="135"/>
    <n v="137"/>
    <n v="142"/>
    <n v="143"/>
    <s v="-"/>
    <s v="MH14KL0967"/>
    <s v="DESTINI 125 VX BS6 FI DRS CAST"/>
    <d v="2022-10-28T00:00:00"/>
    <n v="36"/>
    <s v="03.04.26"/>
    <s v="KAILASH ATKARI"/>
    <s v="-"/>
    <m/>
    <m/>
    <m/>
    <m/>
    <m/>
    <m/>
    <m/>
    <m/>
    <m/>
    <m/>
    <m/>
    <m/>
    <m/>
    <m/>
    <m/>
    <m/>
    <m/>
    <m/>
    <m/>
    <m/>
    <m/>
    <n v="1"/>
    <m/>
    <m/>
    <m/>
    <m/>
    <m/>
    <m/>
    <m/>
    <m/>
    <m/>
    <m/>
    <m/>
    <m/>
    <m/>
    <m/>
    <m/>
    <m/>
    <m/>
    <m/>
    <m/>
    <m/>
    <m/>
    <m/>
    <m/>
    <m/>
    <m/>
    <m/>
    <m/>
    <m/>
    <m/>
    <m/>
    <m/>
    <m/>
    <m/>
    <m/>
    <m/>
    <m/>
    <m/>
    <m/>
    <m/>
    <m/>
    <m/>
    <m/>
    <m/>
    <m/>
    <m/>
    <m/>
    <m/>
    <m/>
    <m/>
    <m/>
    <m/>
    <m/>
    <m/>
    <m/>
    <m/>
    <m/>
    <m/>
    <m/>
    <m/>
    <m/>
    <m/>
    <m/>
    <m/>
    <m/>
    <m/>
    <m/>
    <m/>
    <m/>
    <m/>
    <m/>
    <m/>
    <n v="1"/>
  </r>
  <r>
    <n v="135710831"/>
    <s v="PUNAM NITIN SURYAKAR"/>
    <s v="ONLINE"/>
    <s v="06.04.26"/>
    <n v="3014"/>
    <m/>
    <m/>
    <s v="BANK RB 07"/>
    <n v="3098"/>
    <n v="0"/>
    <x v="5"/>
    <s v="RB"/>
    <x v="1"/>
    <x v="10"/>
    <n v="0"/>
    <n v="30"/>
    <n v="0"/>
    <n v="2984"/>
    <s v="-"/>
    <s v="-"/>
    <s v="-"/>
    <s v="-"/>
    <s v="RB"/>
    <s v="PAID"/>
    <s v="-"/>
    <s v="-"/>
    <m/>
    <m/>
    <m/>
    <m/>
    <m/>
    <m/>
    <s v="JUNNAR"/>
    <m/>
    <m/>
    <m/>
    <n v="3014"/>
    <n v="0"/>
    <n v="85"/>
    <m/>
    <n v="0"/>
    <s v="-"/>
    <e v="#N/A"/>
    <e v="#N/A"/>
    <e v="#N/A"/>
    <e v="#N/A"/>
    <e v="#N/A"/>
    <s v="-"/>
    <s v="MH14KL8504"/>
    <s v="SPLENDOR PLUS BS6 DRK CAST FI"/>
    <d v="2022-11-10T00:00:00"/>
    <n v="36"/>
    <s v="03.04.26"/>
    <s v="KAILASH ATKARI"/>
    <s v="-"/>
    <m/>
    <m/>
    <m/>
    <m/>
    <m/>
    <m/>
    <m/>
    <m/>
    <m/>
    <n v="1"/>
    <m/>
    <m/>
    <m/>
    <m/>
    <m/>
    <n v="1"/>
    <m/>
    <m/>
    <m/>
    <m/>
    <m/>
    <m/>
    <m/>
    <m/>
    <m/>
    <m/>
    <m/>
    <m/>
    <m/>
    <m/>
    <m/>
    <m/>
    <m/>
    <m/>
    <m/>
    <m/>
    <m/>
    <m/>
    <m/>
    <m/>
    <m/>
    <m/>
    <m/>
    <m/>
    <m/>
    <m/>
    <m/>
    <m/>
    <m/>
    <m/>
    <m/>
    <m/>
    <m/>
    <m/>
    <m/>
    <m/>
    <m/>
    <m/>
    <m/>
    <m/>
    <m/>
    <m/>
    <m/>
    <m/>
    <m/>
    <m/>
    <m/>
    <m/>
    <m/>
    <m/>
    <m/>
    <m/>
    <m/>
    <m/>
    <m/>
    <m/>
    <m/>
    <m/>
    <m/>
    <m/>
    <m/>
    <m/>
    <m/>
    <m/>
    <m/>
    <m/>
    <m/>
    <m/>
    <m/>
    <m/>
    <m/>
    <m/>
    <m/>
    <n v="2"/>
  </r>
  <r>
    <n v="463322332"/>
    <s v="LATABAI CHINTAMAN JOSHI"/>
    <m/>
    <m/>
    <m/>
    <m/>
    <m/>
    <m/>
    <n v="1442"/>
    <n v="0"/>
    <x v="5"/>
    <s v="FLOW"/>
    <x v="0"/>
    <x v="10"/>
    <n v="0"/>
    <n v="65"/>
    <n v="0"/>
    <n v="2700"/>
    <s v="-"/>
    <s v="-"/>
    <s v="-"/>
    <s v="-"/>
    <s v="FLOW"/>
    <s v="-"/>
    <s v="-"/>
    <s v="-"/>
    <m/>
    <m/>
    <m/>
    <m/>
    <m/>
    <m/>
    <s v="JUNNAR"/>
    <m/>
    <m/>
    <m/>
    <n v="2765"/>
    <n v="0"/>
    <n v="85"/>
    <m/>
    <n v="91"/>
    <s v="-"/>
    <n v="101"/>
    <n v="104"/>
    <n v="106"/>
    <n v="111"/>
    <n v="112"/>
    <s v="-"/>
    <s v="MH14KT1594"/>
    <s v="HONDA SHINE DISC BSVI"/>
    <d v="2024-06-27T00:00:00"/>
    <n v="18"/>
    <s v="03.04.26"/>
    <s v="KAILASH ATKARI"/>
    <s v="-"/>
    <m/>
    <m/>
    <m/>
    <n v="1"/>
    <m/>
    <m/>
    <m/>
    <m/>
    <m/>
    <m/>
    <m/>
    <m/>
    <m/>
    <m/>
    <m/>
    <m/>
    <m/>
    <m/>
    <m/>
    <m/>
    <m/>
    <m/>
    <m/>
    <m/>
    <m/>
    <m/>
    <m/>
    <m/>
    <m/>
    <m/>
    <m/>
    <m/>
    <m/>
    <m/>
    <m/>
    <m/>
    <m/>
    <m/>
    <m/>
    <m/>
    <m/>
    <m/>
    <m/>
    <m/>
    <m/>
    <m/>
    <m/>
    <m/>
    <m/>
    <m/>
    <m/>
    <m/>
    <m/>
    <m/>
    <m/>
    <m/>
    <m/>
    <m/>
    <m/>
    <m/>
    <m/>
    <m/>
    <m/>
    <m/>
    <m/>
    <m/>
    <m/>
    <m/>
    <m/>
    <m/>
    <m/>
    <m/>
    <m/>
    <m/>
    <m/>
    <m/>
    <m/>
    <m/>
    <m/>
    <m/>
    <m/>
    <m/>
    <m/>
    <m/>
    <m/>
    <m/>
    <m/>
    <m/>
    <m/>
    <m/>
    <m/>
    <m/>
    <m/>
    <n v="1"/>
  </r>
  <r>
    <n v="461261729"/>
    <s v="SUDHAKAR KISHAN SAWRE"/>
    <m/>
    <m/>
    <m/>
    <m/>
    <m/>
    <m/>
    <n v="4531"/>
    <n v="0"/>
    <x v="4"/>
    <s v="FLOW"/>
    <x v="0"/>
    <x v="11"/>
    <n v="0"/>
    <n v="46"/>
    <n v="0"/>
    <n v="3570"/>
    <s v="-"/>
    <s v="-"/>
    <s v="-"/>
    <s v="-"/>
    <s v="FLOW"/>
    <s v="-"/>
    <s v="-"/>
    <s v="-"/>
    <m/>
    <m/>
    <m/>
    <m/>
    <m/>
    <m/>
    <s v="BHOSE"/>
    <m/>
    <m/>
    <m/>
    <n v="3616"/>
    <n v="0"/>
    <n v="55"/>
    <m/>
    <n v="61"/>
    <s v="-"/>
    <n v="71"/>
    <n v="74"/>
    <n v="76"/>
    <n v="81"/>
    <n v="82"/>
    <s v="-"/>
    <s v="MH14LG8826"/>
    <s v="HONDA SHINE SP DISC BSVI"/>
    <d v="2023-12-26T00:00:00"/>
    <n v="24"/>
    <s v="03.04.26"/>
    <s v="KAILASH ATKARI"/>
    <s v="-"/>
    <m/>
    <m/>
    <m/>
    <m/>
    <m/>
    <m/>
    <m/>
    <m/>
    <m/>
    <m/>
    <m/>
    <m/>
    <m/>
    <m/>
    <m/>
    <m/>
    <m/>
    <m/>
    <m/>
    <m/>
    <m/>
    <m/>
    <m/>
    <m/>
    <m/>
    <m/>
    <m/>
    <m/>
    <m/>
    <m/>
    <m/>
    <m/>
    <m/>
    <m/>
    <m/>
    <m/>
    <m/>
    <m/>
    <m/>
    <m/>
    <m/>
    <m/>
    <m/>
    <m/>
    <m/>
    <m/>
    <m/>
    <m/>
    <m/>
    <m/>
    <m/>
    <m/>
    <m/>
    <m/>
    <m/>
    <m/>
    <m/>
    <m/>
    <m/>
    <m/>
    <m/>
    <m/>
    <m/>
    <m/>
    <m/>
    <m/>
    <m/>
    <m/>
    <m/>
    <m/>
    <m/>
    <m/>
    <m/>
    <m/>
    <m/>
    <m/>
    <m/>
    <m/>
    <m/>
    <m/>
    <m/>
    <m/>
    <m/>
    <m/>
    <m/>
    <m/>
    <m/>
    <m/>
    <m/>
    <m/>
    <m/>
    <m/>
    <m/>
    <n v="0"/>
  </r>
  <r>
    <n v="460503207"/>
    <s v="AMOL SHANKAR SHINDE"/>
    <m/>
    <m/>
    <m/>
    <m/>
    <m/>
    <m/>
    <n v="4928"/>
    <n v="0"/>
    <x v="6"/>
    <s v="FLOW"/>
    <x v="0"/>
    <x v="11"/>
    <n v="0"/>
    <n v="428"/>
    <n v="0"/>
    <n v="3600"/>
    <s v="-"/>
    <s v="-"/>
    <s v="-"/>
    <s v="-"/>
    <s v="FLOW"/>
    <s v="-"/>
    <s v="-"/>
    <s v="-"/>
    <m/>
    <m/>
    <m/>
    <m/>
    <m/>
    <m/>
    <s v="KHALUMBARE"/>
    <m/>
    <m/>
    <m/>
    <n v="4028"/>
    <n v="0"/>
    <n v="147"/>
    <m/>
    <n v="153"/>
    <s v="-"/>
    <n v="163"/>
    <n v="166"/>
    <n v="168"/>
    <n v="173"/>
    <n v="174"/>
    <s v="-"/>
    <s v="MH38AF8511"/>
    <s v="SPLENDOR PLUS I3S BS6 FI DRUM SELF"/>
    <d v="2023-11-06T00:00:00"/>
    <n v="24"/>
    <s v="03.04.26"/>
    <s v="KAILASH ATKARI"/>
    <s v="-"/>
    <m/>
    <m/>
    <m/>
    <m/>
    <m/>
    <m/>
    <m/>
    <m/>
    <m/>
    <m/>
    <m/>
    <m/>
    <m/>
    <m/>
    <m/>
    <m/>
    <m/>
    <m/>
    <m/>
    <m/>
    <m/>
    <m/>
    <m/>
    <m/>
    <m/>
    <m/>
    <m/>
    <m/>
    <m/>
    <m/>
    <n v="1"/>
    <m/>
    <m/>
    <m/>
    <m/>
    <m/>
    <m/>
    <m/>
    <m/>
    <m/>
    <m/>
    <m/>
    <m/>
    <m/>
    <m/>
    <m/>
    <m/>
    <m/>
    <m/>
    <m/>
    <m/>
    <m/>
    <m/>
    <m/>
    <m/>
    <m/>
    <m/>
    <m/>
    <m/>
    <m/>
    <m/>
    <m/>
    <m/>
    <m/>
    <m/>
    <m/>
    <m/>
    <m/>
    <m/>
    <m/>
    <m/>
    <m/>
    <m/>
    <m/>
    <m/>
    <m/>
    <m/>
    <m/>
    <m/>
    <m/>
    <m/>
    <m/>
    <m/>
    <m/>
    <m/>
    <m/>
    <m/>
    <m/>
    <m/>
    <m/>
    <m/>
    <m/>
    <m/>
    <n v="1"/>
  </r>
  <r>
    <n v="135404351"/>
    <s v="MONIKA NITIN MORE"/>
    <m/>
    <m/>
    <m/>
    <m/>
    <m/>
    <m/>
    <n v="3001"/>
    <n v="0"/>
    <x v="3"/>
    <s v="FLOW"/>
    <x v="0"/>
    <x v="15"/>
    <n v="0"/>
    <n v="2"/>
    <n v="0"/>
    <n v="1507"/>
    <s v="-"/>
    <s v="-"/>
    <s v="-"/>
    <s v="-"/>
    <s v="FLOW"/>
    <s v="-"/>
    <s v="-"/>
    <s v="-"/>
    <m/>
    <m/>
    <m/>
    <m/>
    <m/>
    <m/>
    <s v="BHAVANI PETH"/>
    <m/>
    <m/>
    <m/>
    <n v="1509"/>
    <n v="0"/>
    <n v="117"/>
    <m/>
    <n v="123"/>
    <s v="-"/>
    <n v="133"/>
    <n v="136"/>
    <n v="138"/>
    <n v="143"/>
    <n v="144"/>
    <s v="-"/>
    <s v="MH12UX2200"/>
    <s v="HONDA ACTIVA 6G DLX BS VI"/>
    <d v="2022-10-26T00:00:00"/>
    <n v="36"/>
    <s v="03.04.26"/>
    <s v="VIJAY NIKAM"/>
    <s v="-"/>
    <m/>
    <m/>
    <m/>
    <m/>
    <m/>
    <m/>
    <m/>
    <m/>
    <m/>
    <n v="1"/>
    <m/>
    <m/>
    <m/>
    <m/>
    <m/>
    <m/>
    <m/>
    <m/>
    <m/>
    <m/>
    <m/>
    <m/>
    <m/>
    <m/>
    <m/>
    <m/>
    <m/>
    <m/>
    <m/>
    <m/>
    <m/>
    <m/>
    <m/>
    <m/>
    <m/>
    <m/>
    <m/>
    <m/>
    <m/>
    <m/>
    <m/>
    <m/>
    <m/>
    <m/>
    <m/>
    <m/>
    <m/>
    <m/>
    <m/>
    <m/>
    <m/>
    <m/>
    <m/>
    <m/>
    <m/>
    <m/>
    <m/>
    <m/>
    <m/>
    <m/>
    <m/>
    <m/>
    <m/>
    <m/>
    <m/>
    <m/>
    <m/>
    <m/>
    <m/>
    <m/>
    <m/>
    <m/>
    <m/>
    <m/>
    <m/>
    <m/>
    <m/>
    <m/>
    <m/>
    <m/>
    <m/>
    <m/>
    <m/>
    <m/>
    <m/>
    <m/>
    <m/>
    <m/>
    <m/>
    <m/>
    <m/>
    <m/>
    <m/>
    <n v="1"/>
  </r>
  <r>
    <n v="135144145"/>
    <s v="JAYSHRI GULAB BHALERAO"/>
    <m/>
    <m/>
    <m/>
    <m/>
    <m/>
    <m/>
    <n v="2691"/>
    <n v="0"/>
    <x v="3"/>
    <s v="FLOW"/>
    <x v="0"/>
    <x v="15"/>
    <n v="0"/>
    <n v="30"/>
    <n v="0"/>
    <n v="1319"/>
    <s v="-"/>
    <s v="-"/>
    <s v="-"/>
    <s v="-"/>
    <s v="FLOW"/>
    <s v="-"/>
    <s v="-"/>
    <s v="-"/>
    <m/>
    <m/>
    <m/>
    <m/>
    <m/>
    <m/>
    <s v="GANJ PATH"/>
    <m/>
    <m/>
    <m/>
    <n v="1349"/>
    <n v="0"/>
    <n v="116"/>
    <m/>
    <n v="122"/>
    <s v="-"/>
    <n v="132"/>
    <n v="135"/>
    <n v="137"/>
    <n v="142"/>
    <n v="143"/>
    <s v="-"/>
    <s v="MH12UV7396"/>
    <s v="SPLENDOR PLUS I3S BS6 FI DRUM SELF"/>
    <d v="2022-11-11T00:00:00"/>
    <n v="36"/>
    <s v="03.04.26"/>
    <s v="VIJAY NIKAM"/>
    <s v="-"/>
    <m/>
    <m/>
    <m/>
    <m/>
    <m/>
    <m/>
    <m/>
    <m/>
    <m/>
    <n v="1"/>
    <m/>
    <m/>
    <m/>
    <m/>
    <m/>
    <m/>
    <m/>
    <m/>
    <m/>
    <m/>
    <m/>
    <m/>
    <m/>
    <m/>
    <m/>
    <m/>
    <m/>
    <m/>
    <m/>
    <m/>
    <m/>
    <m/>
    <m/>
    <m/>
    <m/>
    <m/>
    <m/>
    <m/>
    <m/>
    <m/>
    <m/>
    <m/>
    <m/>
    <m/>
    <m/>
    <m/>
    <m/>
    <m/>
    <m/>
    <m/>
    <m/>
    <m/>
    <m/>
    <m/>
    <m/>
    <m/>
    <m/>
    <m/>
    <m/>
    <m/>
    <m/>
    <m/>
    <m/>
    <m/>
    <m/>
    <m/>
    <m/>
    <m/>
    <m/>
    <m/>
    <m/>
    <m/>
    <m/>
    <m/>
    <m/>
    <m/>
    <m/>
    <m/>
    <m/>
    <m/>
    <m/>
    <m/>
    <m/>
    <m/>
    <m/>
    <m/>
    <m/>
    <m/>
    <m/>
    <m/>
    <m/>
    <m/>
    <m/>
    <n v="1"/>
  </r>
  <r>
    <n v="123556600"/>
    <s v="DILIP AMBADAS MANKAR"/>
    <m/>
    <m/>
    <m/>
    <m/>
    <m/>
    <m/>
    <n v="6149"/>
    <n v="0"/>
    <x v="3"/>
    <s v="FLOW"/>
    <x v="0"/>
    <x v="1"/>
    <n v="0"/>
    <n v="10"/>
    <n v="0"/>
    <n v="1510"/>
    <s v="-"/>
    <s v="-"/>
    <s v="-"/>
    <s v="-"/>
    <s v="FLOW"/>
    <s v="-"/>
    <s v="-"/>
    <s v="-"/>
    <m/>
    <m/>
    <m/>
    <m/>
    <m/>
    <m/>
    <s v="CHIKHALI"/>
    <m/>
    <m/>
    <m/>
    <n v="1520"/>
    <n v="0"/>
    <n v="116"/>
    <m/>
    <n v="122"/>
    <s v="-"/>
    <n v="132"/>
    <n v="135"/>
    <n v="137"/>
    <n v="142"/>
    <n v="143"/>
    <s v="-"/>
    <s v="MH14JT9734"/>
    <s v="CLASSIC 350 CHROME BRONZE"/>
    <d v="2021-10-16T00:00:00"/>
    <n v="48"/>
    <s v="03.04.26"/>
    <s v="KAILASH ATKARI"/>
    <s v="-"/>
    <m/>
    <m/>
    <m/>
    <m/>
    <m/>
    <m/>
    <m/>
    <m/>
    <m/>
    <m/>
    <m/>
    <m/>
    <m/>
    <m/>
    <m/>
    <m/>
    <m/>
    <m/>
    <n v="1"/>
    <m/>
    <m/>
    <m/>
    <m/>
    <m/>
    <m/>
    <m/>
    <m/>
    <m/>
    <m/>
    <m/>
    <m/>
    <m/>
    <m/>
    <m/>
    <m/>
    <m/>
    <m/>
    <m/>
    <m/>
    <m/>
    <m/>
    <m/>
    <m/>
    <m/>
    <m/>
    <m/>
    <m/>
    <m/>
    <m/>
    <m/>
    <m/>
    <m/>
    <m/>
    <m/>
    <m/>
    <m/>
    <m/>
    <m/>
    <m/>
    <m/>
    <m/>
    <m/>
    <m/>
    <m/>
    <m/>
    <m/>
    <m/>
    <m/>
    <m/>
    <m/>
    <m/>
    <m/>
    <m/>
    <m/>
    <m/>
    <m/>
    <m/>
    <m/>
    <m/>
    <m/>
    <m/>
    <m/>
    <m/>
    <m/>
    <m/>
    <m/>
    <m/>
    <m/>
    <m/>
    <m/>
    <m/>
    <m/>
    <m/>
    <n v="1"/>
  </r>
  <r>
    <n v="136841301"/>
    <s v="DEVKATE APPASAHEB RAMA"/>
    <m/>
    <m/>
    <m/>
    <m/>
    <m/>
    <m/>
    <n v="5778"/>
    <n v="0"/>
    <x v="4"/>
    <s v="FLOW"/>
    <x v="0"/>
    <x v="1"/>
    <n v="0"/>
    <n v="27"/>
    <n v="0"/>
    <n v="2677"/>
    <s v="-"/>
    <s v="-"/>
    <s v="-"/>
    <s v="-"/>
    <s v="FLOW"/>
    <s v="-"/>
    <s v="-"/>
    <s v="-"/>
    <m/>
    <m/>
    <m/>
    <m/>
    <m/>
    <m/>
    <s v="CHIKHALI"/>
    <m/>
    <m/>
    <m/>
    <n v="2704"/>
    <n v="0"/>
    <n v="54"/>
    <m/>
    <n v="60"/>
    <s v="-"/>
    <n v="70"/>
    <n v="73"/>
    <n v="75"/>
    <n v="80"/>
    <n v="81"/>
    <s v="-"/>
    <s v="MH14KM3125"/>
    <s v="RE BULLET X 350 ES EFI JET BLACK"/>
    <d v="2022-12-13T00:00:00"/>
    <n v="36"/>
    <s v="03.04.26"/>
    <s v="KAILASH ATKARI"/>
    <s v="-"/>
    <m/>
    <m/>
    <m/>
    <m/>
    <m/>
    <m/>
    <m/>
    <m/>
    <m/>
    <m/>
    <m/>
    <m/>
    <m/>
    <m/>
    <m/>
    <m/>
    <m/>
    <m/>
    <n v="1"/>
    <m/>
    <m/>
    <m/>
    <m/>
    <m/>
    <m/>
    <m/>
    <m/>
    <m/>
    <m/>
    <m/>
    <m/>
    <m/>
    <m/>
    <m/>
    <m/>
    <m/>
    <m/>
    <m/>
    <m/>
    <m/>
    <m/>
    <m/>
    <m/>
    <m/>
    <m/>
    <m/>
    <m/>
    <m/>
    <m/>
    <m/>
    <m/>
    <m/>
    <m/>
    <m/>
    <m/>
    <m/>
    <m/>
    <m/>
    <m/>
    <m/>
    <m/>
    <m/>
    <m/>
    <m/>
    <m/>
    <m/>
    <m/>
    <m/>
    <m/>
    <m/>
    <m/>
    <m/>
    <m/>
    <m/>
    <m/>
    <m/>
    <m/>
    <m/>
    <m/>
    <m/>
    <m/>
    <m/>
    <m/>
    <m/>
    <m/>
    <m/>
    <m/>
    <m/>
    <m/>
    <m/>
    <m/>
    <m/>
    <m/>
    <n v="1"/>
  </r>
  <r>
    <n v="137201869"/>
    <s v="MAHATAB HAKANI SHAIKH"/>
    <m/>
    <m/>
    <m/>
    <m/>
    <m/>
    <m/>
    <n v="3534"/>
    <n v="0"/>
    <x v="5"/>
    <s v="FLOW"/>
    <x v="0"/>
    <x v="1"/>
    <n v="0"/>
    <n v="21"/>
    <n v="0"/>
    <n v="2009"/>
    <s v="-"/>
    <s v="-"/>
    <s v="-"/>
    <s v="-"/>
    <s v="FLOW"/>
    <s v="-"/>
    <s v="-"/>
    <s v="-"/>
    <m/>
    <m/>
    <m/>
    <m/>
    <m/>
    <m/>
    <s v="CHINCHWAD"/>
    <m/>
    <m/>
    <m/>
    <n v="2030"/>
    <n v="0"/>
    <n v="85"/>
    <m/>
    <n v="91"/>
    <s v="-"/>
    <n v="101"/>
    <n v="104"/>
    <n v="106"/>
    <n v="111"/>
    <n v="112"/>
    <s v="-"/>
    <s v="MH24BQ9907"/>
    <s v="SPLENDOR PLUS I3S XTEC"/>
    <d v="2022-12-27T00:00:00"/>
    <n v="30"/>
    <s v="03.04.26"/>
    <s v="KAILASH ATKARI"/>
    <s v="-"/>
    <m/>
    <m/>
    <m/>
    <m/>
    <m/>
    <m/>
    <n v="1"/>
    <m/>
    <m/>
    <m/>
    <m/>
    <m/>
    <m/>
    <m/>
    <m/>
    <m/>
    <m/>
    <m/>
    <m/>
    <m/>
    <m/>
    <m/>
    <m/>
    <m/>
    <m/>
    <m/>
    <m/>
    <m/>
    <m/>
    <m/>
    <m/>
    <m/>
    <m/>
    <m/>
    <m/>
    <m/>
    <m/>
    <m/>
    <m/>
    <m/>
    <m/>
    <m/>
    <m/>
    <m/>
    <m/>
    <m/>
    <m/>
    <m/>
    <m/>
    <m/>
    <m/>
    <m/>
    <m/>
    <m/>
    <m/>
    <m/>
    <m/>
    <n v="1"/>
    <m/>
    <m/>
    <m/>
    <m/>
    <m/>
    <m/>
    <m/>
    <m/>
    <m/>
    <m/>
    <m/>
    <m/>
    <m/>
    <m/>
    <m/>
    <m/>
    <m/>
    <m/>
    <m/>
    <m/>
    <m/>
    <m/>
    <m/>
    <m/>
    <m/>
    <m/>
    <m/>
    <m/>
    <m/>
    <m/>
    <m/>
    <m/>
    <m/>
    <m/>
    <m/>
    <n v="2"/>
  </r>
  <r>
    <n v="454230821"/>
    <s v="SOMNATH BALASHEB SHINDE"/>
    <m/>
    <m/>
    <m/>
    <m/>
    <m/>
    <m/>
    <n v="3235"/>
    <n v="0"/>
    <x v="6"/>
    <s v="FLOW"/>
    <x v="0"/>
    <x v="1"/>
    <n v="0"/>
    <n v="18"/>
    <n v="0"/>
    <n v="2074"/>
    <s v="-"/>
    <s v="-"/>
    <s v="-"/>
    <s v="-"/>
    <s v="FLOW"/>
    <s v="-"/>
    <s v="-"/>
    <s v="-"/>
    <m/>
    <m/>
    <m/>
    <m/>
    <m/>
    <m/>
    <s v="RUPEENAGAR"/>
    <m/>
    <m/>
    <m/>
    <n v="2092"/>
    <n v="0"/>
    <n v="147"/>
    <m/>
    <n v="153"/>
    <s v="-"/>
    <n v="163"/>
    <n v="166"/>
    <n v="168"/>
    <n v="173"/>
    <n v="174"/>
    <s v="-"/>
    <s v="MH14KG2096"/>
    <s v="SPLENDOR PLUS BS6 I3S DRS CAST FI"/>
    <d v="2022-08-01T00:00:00"/>
    <n v="36"/>
    <s v="03.04.26"/>
    <s v="KAILASH ATKARI"/>
    <s v="-"/>
    <m/>
    <m/>
    <m/>
    <m/>
    <m/>
    <m/>
    <m/>
    <m/>
    <m/>
    <m/>
    <m/>
    <m/>
    <m/>
    <m/>
    <m/>
    <n v="1"/>
    <m/>
    <m/>
    <m/>
    <m/>
    <m/>
    <m/>
    <m/>
    <m/>
    <m/>
    <m/>
    <m/>
    <m/>
    <m/>
    <m/>
    <m/>
    <m/>
    <m/>
    <m/>
    <m/>
    <m/>
    <m/>
    <m/>
    <m/>
    <m/>
    <m/>
    <m/>
    <m/>
    <m/>
    <m/>
    <m/>
    <m/>
    <m/>
    <m/>
    <m/>
    <m/>
    <m/>
    <m/>
    <m/>
    <m/>
    <m/>
    <m/>
    <m/>
    <m/>
    <m/>
    <m/>
    <m/>
    <m/>
    <m/>
    <m/>
    <m/>
    <m/>
    <m/>
    <m/>
    <m/>
    <m/>
    <m/>
    <m/>
    <m/>
    <m/>
    <m/>
    <m/>
    <m/>
    <m/>
    <m/>
    <m/>
    <m/>
    <m/>
    <m/>
    <m/>
    <m/>
    <m/>
    <m/>
    <m/>
    <m/>
    <m/>
    <m/>
    <m/>
    <n v="1"/>
  </r>
  <r>
    <n v="454858464"/>
    <s v="KAMBLE BHASKAR DINAKAR"/>
    <m/>
    <m/>
    <m/>
    <m/>
    <m/>
    <m/>
    <n v="3400"/>
    <n v="0"/>
    <x v="6"/>
    <s v="FLOW"/>
    <x v="0"/>
    <x v="1"/>
    <n v="0"/>
    <n v="14"/>
    <n v="0"/>
    <n v="1674.9"/>
    <s v="-"/>
    <s v="-"/>
    <s v="-"/>
    <s v="-"/>
    <s v="FLOW"/>
    <s v="-"/>
    <s v="-"/>
    <s v="-"/>
    <m/>
    <m/>
    <m/>
    <m/>
    <m/>
    <m/>
    <s v="THERGAON"/>
    <m/>
    <m/>
    <m/>
    <n v="1688.9"/>
    <n v="0"/>
    <n v="147"/>
    <m/>
    <n v="153"/>
    <s v="-"/>
    <n v="163"/>
    <n v="166"/>
    <n v="168"/>
    <n v="173"/>
    <n v="174"/>
    <s v="-"/>
    <s v="MH14KH8166"/>
    <s v="JUPITER BASIC"/>
    <d v="2022-09-29T00:00:00"/>
    <n v="36"/>
    <s v="03.04.26"/>
    <s v="KAILASH ATKARI"/>
    <s v="-"/>
    <m/>
    <m/>
    <m/>
    <m/>
    <m/>
    <m/>
    <n v="1"/>
    <m/>
    <m/>
    <m/>
    <m/>
    <m/>
    <m/>
    <m/>
    <m/>
    <m/>
    <m/>
    <m/>
    <m/>
    <m/>
    <m/>
    <m/>
    <m/>
    <m/>
    <m/>
    <m/>
    <m/>
    <m/>
    <m/>
    <m/>
    <m/>
    <m/>
    <m/>
    <m/>
    <m/>
    <m/>
    <m/>
    <m/>
    <m/>
    <m/>
    <m/>
    <m/>
    <m/>
    <m/>
    <m/>
    <m/>
    <m/>
    <m/>
    <m/>
    <m/>
    <m/>
    <m/>
    <m/>
    <m/>
    <m/>
    <m/>
    <m/>
    <m/>
    <m/>
    <m/>
    <m/>
    <m/>
    <m/>
    <m/>
    <m/>
    <m/>
    <m/>
    <m/>
    <m/>
    <m/>
    <m/>
    <m/>
    <m/>
    <m/>
    <m/>
    <m/>
    <m/>
    <m/>
    <m/>
    <m/>
    <m/>
    <m/>
    <m/>
    <m/>
    <m/>
    <m/>
    <m/>
    <m/>
    <m/>
    <m/>
    <m/>
    <m/>
    <m/>
    <n v="1"/>
  </r>
  <r>
    <n v="461234688"/>
    <s v="VILAKSHI DINESH SHINDE"/>
    <m/>
    <m/>
    <m/>
    <m/>
    <m/>
    <m/>
    <n v="4992"/>
    <n v="0"/>
    <x v="4"/>
    <s v="FLOW"/>
    <x v="0"/>
    <x v="1"/>
    <n v="0"/>
    <n v="3"/>
    <n v="0"/>
    <n v="4050"/>
    <s v="-"/>
    <s v="-"/>
    <s v="-"/>
    <s v="-"/>
    <s v="FLOW"/>
    <s v="-"/>
    <s v="-"/>
    <s v="-"/>
    <m/>
    <m/>
    <m/>
    <m/>
    <m/>
    <m/>
    <s v="WALHEKARWADI"/>
    <m/>
    <m/>
    <m/>
    <n v="4053"/>
    <n v="0"/>
    <n v="55"/>
    <m/>
    <n v="61"/>
    <s v="-"/>
    <n v="71"/>
    <n v="74"/>
    <n v="76"/>
    <n v="81"/>
    <n v="82"/>
    <s v="-"/>
    <s v="MH14LG4276"/>
    <s v="AMPERE ELECTRIC ZEAL EX"/>
    <d v="2023-12-26T00:00:00"/>
    <n v="24"/>
    <s v="03.04.26"/>
    <s v="KAILASH ATKARI"/>
    <s v="-"/>
    <m/>
    <m/>
    <m/>
    <m/>
    <m/>
    <m/>
    <m/>
    <m/>
    <m/>
    <n v="1"/>
    <m/>
    <m/>
    <m/>
    <m/>
    <m/>
    <m/>
    <m/>
    <m/>
    <m/>
    <m/>
    <m/>
    <m/>
    <m/>
    <m/>
    <m/>
    <m/>
    <m/>
    <m/>
    <m/>
    <m/>
    <m/>
    <m/>
    <m/>
    <m/>
    <m/>
    <m/>
    <m/>
    <m/>
    <m/>
    <m/>
    <m/>
    <m/>
    <m/>
    <m/>
    <m/>
    <m/>
    <m/>
    <m/>
    <m/>
    <m/>
    <m/>
    <m/>
    <m/>
    <m/>
    <m/>
    <m/>
    <m/>
    <m/>
    <m/>
    <m/>
    <m/>
    <m/>
    <m/>
    <m/>
    <m/>
    <m/>
    <m/>
    <m/>
    <m/>
    <m/>
    <m/>
    <m/>
    <m/>
    <m/>
    <m/>
    <m/>
    <m/>
    <m/>
    <m/>
    <m/>
    <m/>
    <m/>
    <m/>
    <m/>
    <m/>
    <m/>
    <m/>
    <m/>
    <m/>
    <m/>
    <m/>
    <m/>
    <m/>
    <n v="1"/>
  </r>
  <r>
    <n v="136892187"/>
    <s v="KARAN UTTAM LOHAR"/>
    <m/>
    <m/>
    <m/>
    <m/>
    <m/>
    <m/>
    <n v="2794"/>
    <n v="0"/>
    <x v="4"/>
    <s v="FLOW"/>
    <x v="0"/>
    <x v="0"/>
    <n v="0"/>
    <n v="5"/>
    <n v="0"/>
    <n v="450"/>
    <s v="-"/>
    <s v="-"/>
    <s v="-"/>
    <s v="-"/>
    <s v="FLOW"/>
    <s v="-"/>
    <s v="-"/>
    <s v="-"/>
    <m/>
    <m/>
    <m/>
    <m/>
    <m/>
    <m/>
    <s v="KUSGAON"/>
    <m/>
    <m/>
    <m/>
    <n v="455"/>
    <n v="0"/>
    <n v="54"/>
    <m/>
    <n v="60"/>
    <s v="-"/>
    <n v="70"/>
    <n v="73"/>
    <n v="75"/>
    <n v="80"/>
    <n v="81"/>
    <s v="-"/>
    <s v="MH14KM2722"/>
    <s v="SPLENDOR PLUS BS6 I3S DRS CAST FI"/>
    <d v="2022-12-27T00:00:00"/>
    <n v="36"/>
    <s v="03.04.26"/>
    <s v="VIJAY NIKAM"/>
    <s v="-"/>
    <m/>
    <m/>
    <m/>
    <m/>
    <m/>
    <m/>
    <m/>
    <m/>
    <m/>
    <m/>
    <m/>
    <m/>
    <m/>
    <m/>
    <m/>
    <m/>
    <m/>
    <m/>
    <m/>
    <m/>
    <m/>
    <m/>
    <m/>
    <m/>
    <m/>
    <m/>
    <m/>
    <m/>
    <m/>
    <m/>
    <m/>
    <m/>
    <m/>
    <m/>
    <m/>
    <m/>
    <m/>
    <m/>
    <m/>
    <m/>
    <m/>
    <m/>
    <m/>
    <m/>
    <m/>
    <m/>
    <m/>
    <m/>
    <m/>
    <m/>
    <m/>
    <m/>
    <m/>
    <m/>
    <m/>
    <m/>
    <m/>
    <m/>
    <m/>
    <m/>
    <m/>
    <m/>
    <m/>
    <m/>
    <m/>
    <m/>
    <m/>
    <m/>
    <m/>
    <m/>
    <m/>
    <m/>
    <m/>
    <m/>
    <m/>
    <m/>
    <m/>
    <m/>
    <m/>
    <m/>
    <m/>
    <m/>
    <m/>
    <m/>
    <m/>
    <m/>
    <m/>
    <m/>
    <m/>
    <m/>
    <m/>
    <m/>
    <m/>
    <n v="0"/>
  </r>
  <r>
    <n v="463309660"/>
    <s v="RANI SANTOSH MANJAL"/>
    <m/>
    <m/>
    <m/>
    <n v="30"/>
    <s v="DPIC PENDING"/>
    <m/>
    <n v="2180"/>
    <n v="0"/>
    <x v="4"/>
    <s v="FLOW"/>
    <x v="0"/>
    <x v="16"/>
    <n v="0"/>
    <n v="38"/>
    <n v="0"/>
    <n v="1982"/>
    <s v="-"/>
    <s v="-"/>
    <s v="-"/>
    <s v="-"/>
    <s v="FLOW"/>
    <s v="-"/>
    <s v="-"/>
    <s v="-"/>
    <m/>
    <m/>
    <m/>
    <m/>
    <m/>
    <m/>
    <s v="PIMPRI GAON"/>
    <m/>
    <m/>
    <m/>
    <n v="2020"/>
    <n v="0"/>
    <n v="54"/>
    <m/>
    <n v="60"/>
    <s v="-"/>
    <n v="70"/>
    <n v="73"/>
    <n v="75"/>
    <n v="80"/>
    <n v="81"/>
    <s v="-"/>
    <s v="MH14KE2501"/>
    <s v="HONDA ACTIVA 6G DLX BS VI"/>
    <d v="2024-06-25T00:00:00"/>
    <n v="18"/>
    <s v="03.04.26"/>
    <s v="KAILASH ATKARI"/>
    <s v="-"/>
    <m/>
    <m/>
    <m/>
    <m/>
    <m/>
    <m/>
    <n v="1"/>
    <m/>
    <m/>
    <m/>
    <m/>
    <m/>
    <m/>
    <m/>
    <m/>
    <m/>
    <m/>
    <m/>
    <m/>
    <m/>
    <m/>
    <m/>
    <m/>
    <m/>
    <m/>
    <m/>
    <m/>
    <m/>
    <m/>
    <m/>
    <m/>
    <m/>
    <m/>
    <m/>
    <m/>
    <m/>
    <m/>
    <m/>
    <m/>
    <m/>
    <m/>
    <m/>
    <m/>
    <m/>
    <m/>
    <m/>
    <m/>
    <m/>
    <m/>
    <m/>
    <m/>
    <m/>
    <m/>
    <m/>
    <m/>
    <m/>
    <m/>
    <m/>
    <m/>
    <m/>
    <m/>
    <m/>
    <m/>
    <m/>
    <m/>
    <m/>
    <m/>
    <m/>
    <m/>
    <m/>
    <m/>
    <m/>
    <m/>
    <m/>
    <m/>
    <m/>
    <m/>
    <m/>
    <m/>
    <m/>
    <m/>
    <m/>
    <m/>
    <m/>
    <m/>
    <m/>
    <m/>
    <m/>
    <m/>
    <m/>
    <m/>
    <m/>
    <m/>
    <n v="1"/>
  </r>
  <r>
    <n v="459435964"/>
    <s v="VIKI BANDU SATPUTE"/>
    <m/>
    <m/>
    <m/>
    <m/>
    <m/>
    <m/>
    <n v="4073"/>
    <n v="0"/>
    <x v="6"/>
    <s v="FLOW"/>
    <x v="0"/>
    <x v="17"/>
    <n v="0"/>
    <n v="129"/>
    <n v="0"/>
    <n v="2244"/>
    <s v="-"/>
    <s v="-"/>
    <s v="-"/>
    <s v="-"/>
    <s v="FLOW"/>
    <s v="-"/>
    <s v="-"/>
    <s v="-"/>
    <m/>
    <m/>
    <m/>
    <m/>
    <m/>
    <m/>
    <s v="WAGHOLI"/>
    <m/>
    <m/>
    <m/>
    <n v="2373"/>
    <n v="0"/>
    <n v="147"/>
    <m/>
    <n v="153"/>
    <s v="-"/>
    <n v="163"/>
    <n v="166"/>
    <n v="168"/>
    <n v="173"/>
    <n v="174"/>
    <s v="-"/>
    <s v="MH42BL0793"/>
    <s v="SPLENDOR PLUS I3S BS6 FI DRUM SELF"/>
    <d v="2023-08-17T00:00:00"/>
    <n v="24"/>
    <s v="03.04.26"/>
    <s v="VIJAY NIKAM"/>
    <s v="-"/>
    <m/>
    <m/>
    <m/>
    <m/>
    <m/>
    <m/>
    <m/>
    <m/>
    <m/>
    <n v="1"/>
    <m/>
    <m/>
    <m/>
    <m/>
    <m/>
    <m/>
    <m/>
    <m/>
    <m/>
    <m/>
    <m/>
    <m/>
    <m/>
    <m/>
    <m/>
    <m/>
    <m/>
    <m/>
    <m/>
    <m/>
    <m/>
    <m/>
    <m/>
    <m/>
    <m/>
    <m/>
    <m/>
    <m/>
    <m/>
    <m/>
    <m/>
    <m/>
    <m/>
    <m/>
    <m/>
    <m/>
    <m/>
    <m/>
    <m/>
    <m/>
    <m/>
    <m/>
    <m/>
    <m/>
    <m/>
    <m/>
    <m/>
    <m/>
    <m/>
    <m/>
    <m/>
    <m/>
    <m/>
    <m/>
    <m/>
    <m/>
    <m/>
    <m/>
    <m/>
    <m/>
    <m/>
    <m/>
    <m/>
    <m/>
    <m/>
    <m/>
    <m/>
    <m/>
    <m/>
    <m/>
    <m/>
    <m/>
    <m/>
    <m/>
    <m/>
    <m/>
    <m/>
    <m/>
    <m/>
    <m/>
    <m/>
    <m/>
    <m/>
    <n v="1"/>
  </r>
  <r>
    <n v="461254668"/>
    <s v="SHIVA BALIRAM KAJABE"/>
    <s v="COLLECT"/>
    <s v="18.04.26"/>
    <n v="4500"/>
    <m/>
    <m/>
    <m/>
    <n v="4758"/>
    <n v="0"/>
    <x v="4"/>
    <s v="RB"/>
    <x v="1"/>
    <x v="17"/>
    <n v="0"/>
    <n v="6"/>
    <n v="0"/>
    <n v="4486"/>
    <s v="-"/>
    <s v="-"/>
    <s v="-"/>
    <s v="-"/>
    <s v="RB"/>
    <s v="PAID"/>
    <s v="-"/>
    <s v="-"/>
    <m/>
    <m/>
    <m/>
    <m/>
    <m/>
    <m/>
    <s v="WAGHOLI"/>
    <m/>
    <m/>
    <m/>
    <n v="4492"/>
    <n v="0"/>
    <n v="55"/>
    <m/>
    <n v="61"/>
    <s v="-"/>
    <n v="71"/>
    <n v="74"/>
    <e v="#N/A"/>
    <e v="#N/A"/>
    <e v="#N/A"/>
    <s v="-"/>
    <s v="MH12WL4098"/>
    <s v="HONDA SHINE SP DISC BSVI"/>
    <d v="2023-12-26T00:00:00"/>
    <n v="24"/>
    <s v="03.04.26"/>
    <s v="VIJAY NIKAM"/>
    <s v="-"/>
    <m/>
    <m/>
    <m/>
    <m/>
    <m/>
    <m/>
    <m/>
    <m/>
    <m/>
    <n v="1"/>
    <m/>
    <m/>
    <m/>
    <m/>
    <m/>
    <m/>
    <m/>
    <m/>
    <m/>
    <m/>
    <m/>
    <m/>
    <m/>
    <m/>
    <n v="1"/>
    <m/>
    <m/>
    <m/>
    <m/>
    <m/>
    <m/>
    <m/>
    <m/>
    <m/>
    <m/>
    <m/>
    <m/>
    <m/>
    <m/>
    <m/>
    <m/>
    <m/>
    <m/>
    <m/>
    <m/>
    <m/>
    <m/>
    <m/>
    <m/>
    <m/>
    <m/>
    <n v="2"/>
    <m/>
    <m/>
    <m/>
    <m/>
    <m/>
    <m/>
    <m/>
    <m/>
    <m/>
    <m/>
    <m/>
    <m/>
    <m/>
    <m/>
    <m/>
    <m/>
    <m/>
    <m/>
    <m/>
    <m/>
    <m/>
    <m/>
    <m/>
    <m/>
    <m/>
    <m/>
    <m/>
    <m/>
    <m/>
    <m/>
    <m/>
    <m/>
    <m/>
    <m/>
    <m/>
    <m/>
    <m/>
    <m/>
    <m/>
    <m/>
    <m/>
    <n v="4"/>
  </r>
  <r>
    <n v="124185064"/>
    <s v="DEEPAK BALAKRISHNA SONAWNE"/>
    <m/>
    <m/>
    <m/>
    <m/>
    <m/>
    <m/>
    <n v="3944"/>
    <n v="0"/>
    <x v="6"/>
    <s v="FLOW"/>
    <x v="0"/>
    <x v="7"/>
    <n v="0"/>
    <n v="10"/>
    <n v="0"/>
    <n v="3150"/>
    <s v="-"/>
    <s v="-"/>
    <s v="-"/>
    <s v="-"/>
    <s v="FLOW"/>
    <s v="-"/>
    <s v="-"/>
    <s v="-"/>
    <m/>
    <m/>
    <m/>
    <m/>
    <m/>
    <m/>
    <s v="KHADKI"/>
    <m/>
    <m/>
    <m/>
    <n v="3160"/>
    <n v="0"/>
    <n v="146"/>
    <m/>
    <n v="152"/>
    <s v="-"/>
    <n v="162"/>
    <n v="165"/>
    <n v="167"/>
    <n v="172"/>
    <n v="173"/>
    <s v="-"/>
    <s v="MH12TT5394"/>
    <s v="BAJAJ DOMINAR 400 ABS"/>
    <d v="2021-11-10T00:00:00"/>
    <n v="48"/>
    <s v="03.04.26"/>
    <s v="KAILASH ATKARI"/>
    <s v="-"/>
    <m/>
    <m/>
    <m/>
    <m/>
    <m/>
    <m/>
    <m/>
    <m/>
    <m/>
    <n v="1"/>
    <m/>
    <m/>
    <m/>
    <m/>
    <m/>
    <m/>
    <m/>
    <m/>
    <n v="1"/>
    <m/>
    <m/>
    <m/>
    <m/>
    <m/>
    <m/>
    <m/>
    <m/>
    <m/>
    <m/>
    <m/>
    <m/>
    <m/>
    <m/>
    <m/>
    <m/>
    <m/>
    <m/>
    <m/>
    <m/>
    <m/>
    <m/>
    <m/>
    <m/>
    <m/>
    <m/>
    <m/>
    <m/>
    <m/>
    <m/>
    <m/>
    <m/>
    <m/>
    <m/>
    <m/>
    <m/>
    <m/>
    <m/>
    <m/>
    <m/>
    <m/>
    <m/>
    <m/>
    <m/>
    <m/>
    <m/>
    <m/>
    <m/>
    <m/>
    <m/>
    <m/>
    <m/>
    <m/>
    <m/>
    <m/>
    <m/>
    <m/>
    <m/>
    <m/>
    <m/>
    <m/>
    <m/>
    <m/>
    <m/>
    <m/>
    <m/>
    <m/>
    <m/>
    <m/>
    <m/>
    <m/>
    <m/>
    <m/>
    <m/>
    <n v="2"/>
  </r>
  <r>
    <n v="454774187"/>
    <s v="AKSHAY KUMAR KADAM"/>
    <m/>
    <m/>
    <m/>
    <m/>
    <m/>
    <m/>
    <n v="3428"/>
    <n v="0"/>
    <x v="6"/>
    <s v="FLOW"/>
    <x v="0"/>
    <x v="2"/>
    <n v="0"/>
    <n v="28"/>
    <n v="0"/>
    <n v="663"/>
    <s v="-"/>
    <s v="-"/>
    <s v="-"/>
    <s v="-"/>
    <s v="FLOW"/>
    <s v="-"/>
    <s v="-"/>
    <s v="-"/>
    <m/>
    <m/>
    <m/>
    <m/>
    <m/>
    <m/>
    <s v="PARVATI"/>
    <m/>
    <m/>
    <m/>
    <n v="691"/>
    <n v="0"/>
    <n v="147"/>
    <m/>
    <n v="153"/>
    <s v="-"/>
    <n v="163"/>
    <n v="166"/>
    <n v="168"/>
    <n v="173"/>
    <n v="174"/>
    <s v="-"/>
    <s v="MH12UR6191"/>
    <s v="HONDA SHINE DRUM BSVI"/>
    <d v="2022-09-22T00:00:00"/>
    <n v="36"/>
    <s v="03.04.26"/>
    <s v="VIJAY NIKAM"/>
    <s v="-"/>
    <m/>
    <m/>
    <m/>
    <m/>
    <m/>
    <m/>
    <m/>
    <m/>
    <m/>
    <m/>
    <m/>
    <m/>
    <m/>
    <m/>
    <m/>
    <m/>
    <m/>
    <m/>
    <n v="1"/>
    <m/>
    <m/>
    <m/>
    <m/>
    <m/>
    <m/>
    <m/>
    <m/>
    <m/>
    <m/>
    <m/>
    <m/>
    <m/>
    <m/>
    <m/>
    <m/>
    <m/>
    <m/>
    <m/>
    <m/>
    <m/>
    <m/>
    <m/>
    <m/>
    <m/>
    <m/>
    <m/>
    <m/>
    <m/>
    <m/>
    <m/>
    <m/>
    <m/>
    <m/>
    <m/>
    <m/>
    <m/>
    <m/>
    <m/>
    <m/>
    <m/>
    <m/>
    <m/>
    <m/>
    <m/>
    <m/>
    <m/>
    <m/>
    <m/>
    <m/>
    <m/>
    <m/>
    <m/>
    <m/>
    <m/>
    <m/>
    <m/>
    <m/>
    <m/>
    <m/>
    <m/>
    <m/>
    <m/>
    <m/>
    <m/>
    <m/>
    <m/>
    <m/>
    <m/>
    <m/>
    <m/>
    <m/>
    <m/>
    <m/>
    <n v="1"/>
  </r>
  <r>
    <n v="135451399"/>
    <s v="ASHISH DNYANESHWAR DEVKAR"/>
    <s v="ONLINE"/>
    <s v="23.04.26"/>
    <n v="60"/>
    <m/>
    <m/>
    <m/>
    <n v="3194"/>
    <n v="0"/>
    <x v="4"/>
    <s v="RB"/>
    <x v="1"/>
    <x v="8"/>
    <n v="0"/>
    <n v="53"/>
    <n v="0"/>
    <n v="3598"/>
    <s v="-"/>
    <s v="-"/>
    <s v="-"/>
    <s v="-"/>
    <s v="STABLE"/>
    <s v="PAID"/>
    <s v="-"/>
    <s v="-"/>
    <m/>
    <m/>
    <m/>
    <m/>
    <m/>
    <m/>
    <s v="BHOSARI"/>
    <m/>
    <m/>
    <m/>
    <n v="3651"/>
    <n v="0"/>
    <n v="55"/>
    <m/>
    <n v="61"/>
    <s v="-"/>
    <n v="71"/>
    <n v="74"/>
    <n v="76"/>
    <e v="#N/A"/>
    <e v="#N/A"/>
    <s v="-"/>
    <s v="MH14KL2988"/>
    <s v="SPLENDOR PLUS BS6 I3S DRS CAST FI"/>
    <d v="2022-10-27T00:00:00"/>
    <n v="36"/>
    <s v="03.04.26"/>
    <s v="VIJAY NIKAM"/>
    <s v="-"/>
    <m/>
    <m/>
    <m/>
    <m/>
    <m/>
    <m/>
    <n v="1"/>
    <m/>
    <m/>
    <m/>
    <m/>
    <m/>
    <m/>
    <m/>
    <m/>
    <m/>
    <m/>
    <m/>
    <m/>
    <m/>
    <m/>
    <m/>
    <m/>
    <m/>
    <m/>
    <m/>
    <m/>
    <m/>
    <m/>
    <m/>
    <m/>
    <m/>
    <m/>
    <m/>
    <m/>
    <m/>
    <m/>
    <m/>
    <m/>
    <m/>
    <m/>
    <m/>
    <m/>
    <m/>
    <m/>
    <m/>
    <m/>
    <m/>
    <m/>
    <m/>
    <m/>
    <m/>
    <m/>
    <m/>
    <m/>
    <m/>
    <m/>
    <m/>
    <m/>
    <m/>
    <m/>
    <m/>
    <m/>
    <m/>
    <m/>
    <m/>
    <m/>
    <m/>
    <m/>
    <m/>
    <m/>
    <m/>
    <m/>
    <m/>
    <m/>
    <m/>
    <m/>
    <m/>
    <m/>
    <m/>
    <m/>
    <m/>
    <m/>
    <m/>
    <m/>
    <m/>
    <m/>
    <m/>
    <m/>
    <m/>
    <m/>
    <m/>
    <m/>
    <n v="1"/>
  </r>
  <r>
    <n v="135959721"/>
    <s v="PANDURANG HARIBHAU KUCHEKAR"/>
    <s v="ONLINE"/>
    <s v="02.04.26"/>
    <n v="25"/>
    <m/>
    <m/>
    <s v="BANK RB 07"/>
    <n v="4887"/>
    <n v="0"/>
    <x v="5"/>
    <s v="RB"/>
    <x v="1"/>
    <x v="8"/>
    <n v="0"/>
    <n v="23"/>
    <n v="0"/>
    <n v="3844"/>
    <s v="-"/>
    <s v="-"/>
    <s v="-"/>
    <s v="-"/>
    <s v="RB"/>
    <s v="PAID"/>
    <s v="-"/>
    <s v="-"/>
    <m/>
    <m/>
    <m/>
    <m/>
    <m/>
    <m/>
    <s v="BHOSARI"/>
    <m/>
    <m/>
    <m/>
    <n v="3867"/>
    <n v="0"/>
    <n v="85"/>
    <m/>
    <n v="0"/>
    <s v="-"/>
    <e v="#N/A"/>
    <e v="#N/A"/>
    <e v="#N/A"/>
    <e v="#N/A"/>
    <e v="#N/A"/>
    <s v="-"/>
    <s v="MH14KP6349"/>
    <s v="PIAGGIO VESPA SXL 125 CBS"/>
    <d v="2022-11-14T00:00:00"/>
    <n v="36"/>
    <s v="03.04.26"/>
    <s v="VIJAY NIKAM"/>
    <s v="-"/>
    <n v="1"/>
    <m/>
    <m/>
    <m/>
    <m/>
    <m/>
    <m/>
    <m/>
    <m/>
    <m/>
    <m/>
    <m/>
    <m/>
    <m/>
    <m/>
    <m/>
    <m/>
    <m/>
    <m/>
    <m/>
    <m/>
    <m/>
    <m/>
    <m/>
    <m/>
    <m/>
    <m/>
    <m/>
    <m/>
    <m/>
    <m/>
    <m/>
    <m/>
    <m/>
    <m/>
    <m/>
    <m/>
    <m/>
    <m/>
    <m/>
    <m/>
    <m/>
    <m/>
    <m/>
    <m/>
    <m/>
    <m/>
    <m/>
    <m/>
    <m/>
    <m/>
    <m/>
    <m/>
    <m/>
    <m/>
    <m/>
    <m/>
    <m/>
    <m/>
    <m/>
    <m/>
    <m/>
    <m/>
    <m/>
    <m/>
    <m/>
    <m/>
    <m/>
    <m/>
    <m/>
    <m/>
    <m/>
    <m/>
    <m/>
    <m/>
    <m/>
    <m/>
    <m/>
    <m/>
    <m/>
    <m/>
    <m/>
    <m/>
    <m/>
    <m/>
    <m/>
    <m/>
    <m/>
    <m/>
    <m/>
    <m/>
    <m/>
    <m/>
    <n v="1"/>
  </r>
  <r>
    <n v="463839267"/>
    <s v="MALATI SURESH MURME"/>
    <m/>
    <m/>
    <m/>
    <m/>
    <m/>
    <m/>
    <n v="2886"/>
    <n v="0"/>
    <x v="1"/>
    <s v="FLOW"/>
    <x v="0"/>
    <x v="8"/>
    <n v="0"/>
    <n v="6"/>
    <n v="0"/>
    <n v="1800"/>
    <s v="-"/>
    <s v="-"/>
    <s v="-"/>
    <s v="-"/>
    <s v="FLOW"/>
    <s v="-"/>
    <s v="-"/>
    <s v="-"/>
    <m/>
    <m/>
    <m/>
    <m/>
    <m/>
    <m/>
    <s v="BHOSARI"/>
    <m/>
    <m/>
    <m/>
    <n v="1806"/>
    <n v="0"/>
    <n v="177"/>
    <m/>
    <n v="183"/>
    <s v="-"/>
    <n v="193"/>
    <n v="196"/>
    <n v="198"/>
    <n v="203"/>
    <n v="204"/>
    <s v="-"/>
    <s v="MH14KG9348"/>
    <s v="SPLENDOR PLUS I3S XTEC"/>
    <d v="2024-08-22T00:00:00"/>
    <n v="12"/>
    <s v="03.04.26"/>
    <s v="VIJAY NIKAM"/>
    <s v="-"/>
    <m/>
    <m/>
    <m/>
    <m/>
    <m/>
    <m/>
    <n v="1"/>
    <m/>
    <m/>
    <m/>
    <m/>
    <m/>
    <m/>
    <m/>
    <m/>
    <m/>
    <m/>
    <m/>
    <m/>
    <m/>
    <m/>
    <m/>
    <m/>
    <m/>
    <m/>
    <m/>
    <m/>
    <m/>
    <m/>
    <m/>
    <m/>
    <m/>
    <m/>
    <m/>
    <m/>
    <m/>
    <m/>
    <m/>
    <m/>
    <m/>
    <m/>
    <m/>
    <m/>
    <m/>
    <m/>
    <m/>
    <m/>
    <m/>
    <m/>
    <m/>
    <m/>
    <m/>
    <m/>
    <m/>
    <m/>
    <m/>
    <m/>
    <m/>
    <m/>
    <m/>
    <m/>
    <m/>
    <m/>
    <m/>
    <m/>
    <m/>
    <m/>
    <m/>
    <m/>
    <m/>
    <m/>
    <m/>
    <m/>
    <m/>
    <m/>
    <m/>
    <m/>
    <m/>
    <m/>
    <m/>
    <m/>
    <m/>
    <m/>
    <m/>
    <m/>
    <m/>
    <m/>
    <m/>
    <m/>
    <m/>
    <m/>
    <m/>
    <m/>
    <n v="1"/>
  </r>
  <r>
    <n v="462203870"/>
    <s v="LALBAHADUR GORE KAMI"/>
    <m/>
    <m/>
    <m/>
    <m/>
    <m/>
    <m/>
    <n v="1207"/>
    <n v="0"/>
    <x v="4"/>
    <s v="FLOW"/>
    <x v="0"/>
    <x v="9"/>
    <n v="0"/>
    <n v="19"/>
    <n v="0"/>
    <n v="450"/>
    <s v="-"/>
    <s v="-"/>
    <s v="-"/>
    <s v="-"/>
    <s v="FLOW"/>
    <s v="-"/>
    <s v="-"/>
    <s v="-"/>
    <m/>
    <m/>
    <m/>
    <m/>
    <m/>
    <m/>
    <s v="VADGAON SHERI"/>
    <m/>
    <m/>
    <m/>
    <n v="469"/>
    <n v="0"/>
    <n v="54"/>
    <m/>
    <n v="60"/>
    <s v="-"/>
    <n v="70"/>
    <n v="73"/>
    <n v="75"/>
    <n v="80"/>
    <n v="81"/>
    <s v="-"/>
    <s v="MH12VS1687"/>
    <s v="HF DELUXE BS6 I3S DRUM SELF CAST"/>
    <d v="2024-03-12T00:00:00"/>
    <n v="22"/>
    <s v="03.04.26"/>
    <s v="VIJAY NIKAM"/>
    <s v="-"/>
    <m/>
    <m/>
    <m/>
    <m/>
    <m/>
    <m/>
    <m/>
    <m/>
    <m/>
    <m/>
    <m/>
    <m/>
    <m/>
    <m/>
    <m/>
    <m/>
    <m/>
    <m/>
    <m/>
    <m/>
    <m/>
    <m/>
    <m/>
    <m/>
    <m/>
    <m/>
    <m/>
    <n v="1"/>
    <m/>
    <m/>
    <m/>
    <m/>
    <m/>
    <m/>
    <m/>
    <m/>
    <m/>
    <m/>
    <m/>
    <m/>
    <m/>
    <m/>
    <m/>
    <m/>
    <m/>
    <m/>
    <m/>
    <m/>
    <m/>
    <m/>
    <m/>
    <m/>
    <m/>
    <m/>
    <m/>
    <m/>
    <m/>
    <m/>
    <m/>
    <m/>
    <m/>
    <m/>
    <m/>
    <m/>
    <m/>
    <m/>
    <m/>
    <m/>
    <m/>
    <m/>
    <m/>
    <m/>
    <m/>
    <m/>
    <m/>
    <m/>
    <m/>
    <m/>
    <m/>
    <m/>
    <m/>
    <m/>
    <m/>
    <m/>
    <m/>
    <m/>
    <m/>
    <m/>
    <m/>
    <m/>
    <m/>
    <m/>
    <m/>
    <n v="1"/>
  </r>
  <r>
    <n v="135494657"/>
    <s v="SIRMAKUMARI RAMAVTAR MOURYA"/>
    <m/>
    <m/>
    <m/>
    <m/>
    <m/>
    <m/>
    <n v="3189"/>
    <n v="0"/>
    <x v="3"/>
    <s v="FLOW"/>
    <x v="0"/>
    <x v="9"/>
    <n v="0"/>
    <n v="23"/>
    <n v="0"/>
    <n v="2697"/>
    <s v="-"/>
    <s v="-"/>
    <s v="-"/>
    <s v="-"/>
    <s v="FLOW"/>
    <s v="-"/>
    <s v="-"/>
    <s v="-"/>
    <m/>
    <m/>
    <m/>
    <m/>
    <m/>
    <m/>
    <s v="YERWADA"/>
    <m/>
    <m/>
    <m/>
    <n v="2720"/>
    <n v="0"/>
    <n v="116"/>
    <m/>
    <n v="122"/>
    <s v="-"/>
    <n v="132"/>
    <n v="135"/>
    <n v="137"/>
    <n v="142"/>
    <n v="143"/>
    <s v="-"/>
    <s v="MH12UV3696"/>
    <s v="HONDA ACTIVA 6G STD BS VI"/>
    <d v="2022-10-31T00:00:00"/>
    <n v="36"/>
    <s v="03.04.26"/>
    <s v="VIJAY NIKAM"/>
    <s v="-"/>
    <m/>
    <m/>
    <m/>
    <m/>
    <m/>
    <m/>
    <m/>
    <m/>
    <m/>
    <m/>
    <m/>
    <m/>
    <m/>
    <m/>
    <m/>
    <m/>
    <m/>
    <m/>
    <m/>
    <m/>
    <m/>
    <n v="1"/>
    <m/>
    <m/>
    <m/>
    <m/>
    <m/>
    <m/>
    <m/>
    <m/>
    <m/>
    <m/>
    <m/>
    <m/>
    <m/>
    <m/>
    <m/>
    <m/>
    <m/>
    <m/>
    <m/>
    <m/>
    <m/>
    <m/>
    <m/>
    <m/>
    <m/>
    <m/>
    <m/>
    <m/>
    <m/>
    <m/>
    <m/>
    <m/>
    <m/>
    <m/>
    <m/>
    <m/>
    <m/>
    <m/>
    <m/>
    <m/>
    <m/>
    <m/>
    <m/>
    <m/>
    <m/>
    <m/>
    <m/>
    <m/>
    <m/>
    <m/>
    <m/>
    <m/>
    <m/>
    <m/>
    <m/>
    <m/>
    <m/>
    <m/>
    <m/>
    <m/>
    <m/>
    <m/>
    <m/>
    <m/>
    <m/>
    <m/>
    <m/>
    <m/>
    <m/>
    <m/>
    <m/>
    <n v="1"/>
  </r>
  <r>
    <n v="463182764"/>
    <s v="NILAM RAJU GAIKWAD"/>
    <m/>
    <m/>
    <m/>
    <m/>
    <m/>
    <m/>
    <n v="1668"/>
    <n v="0"/>
    <x v="4"/>
    <s v="FLOW"/>
    <x v="0"/>
    <x v="9"/>
    <n v="0"/>
    <n v="88"/>
    <n v="0"/>
    <n v="4500"/>
    <s v="-"/>
    <s v="-"/>
    <s v="-"/>
    <s v="-"/>
    <s v="FLOW"/>
    <s v="-"/>
    <s v="-"/>
    <s v="-"/>
    <m/>
    <m/>
    <m/>
    <m/>
    <m/>
    <m/>
    <s v="YERWADA"/>
    <m/>
    <m/>
    <m/>
    <n v="4588"/>
    <n v="0"/>
    <n v="54"/>
    <m/>
    <n v="60"/>
    <s v="-"/>
    <n v="70"/>
    <n v="73"/>
    <n v="75"/>
    <n v="80"/>
    <n v="81"/>
    <s v="-"/>
    <s v="MH12WB5598"/>
    <s v="HONDA DIO SMART"/>
    <d v="2024-06-12T00:00:00"/>
    <n v="18"/>
    <s v="03.04.26"/>
    <s v="VIJAY NIKAM"/>
    <s v="-"/>
    <m/>
    <m/>
    <m/>
    <m/>
    <m/>
    <m/>
    <m/>
    <m/>
    <m/>
    <n v="1"/>
    <m/>
    <m/>
    <m/>
    <m/>
    <m/>
    <m/>
    <m/>
    <m/>
    <m/>
    <m/>
    <m/>
    <m/>
    <m/>
    <m/>
    <m/>
    <m/>
    <m/>
    <m/>
    <m/>
    <m/>
    <m/>
    <m/>
    <m/>
    <m/>
    <m/>
    <m/>
    <m/>
    <m/>
    <m/>
    <m/>
    <m/>
    <m/>
    <m/>
    <m/>
    <m/>
    <m/>
    <m/>
    <m/>
    <m/>
    <m/>
    <m/>
    <m/>
    <m/>
    <m/>
    <m/>
    <m/>
    <m/>
    <m/>
    <m/>
    <m/>
    <m/>
    <m/>
    <m/>
    <m/>
    <m/>
    <m/>
    <m/>
    <m/>
    <m/>
    <m/>
    <m/>
    <m/>
    <m/>
    <m/>
    <m/>
    <m/>
    <m/>
    <m/>
    <m/>
    <m/>
    <m/>
    <m/>
    <m/>
    <m/>
    <m/>
    <m/>
    <m/>
    <m/>
    <m/>
    <m/>
    <m/>
    <m/>
    <m/>
    <n v="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8">
  <r>
    <n v="465520568"/>
    <s v="MAYURESH SANDIP TAMHANE"/>
    <s v="ONLINE"/>
    <s v="21.01.26"/>
    <n v="6500"/>
    <m/>
    <m/>
    <m/>
    <n v="6464"/>
    <n v="0"/>
    <x v="0"/>
    <s v="FLOW"/>
    <x v="0"/>
    <x v="0"/>
    <n v="191745"/>
    <n v="43"/>
    <n v="0"/>
    <n v="4361"/>
    <s v="-"/>
    <n v="5.3700575271245943E-2"/>
    <n v="2.2635480549180281E-2"/>
    <x v="0"/>
    <s v="-"/>
    <s v="-"/>
    <s v="-"/>
    <m/>
    <m/>
    <m/>
    <m/>
    <m/>
    <m/>
    <s v="RAJURI"/>
    <m/>
    <m/>
    <m/>
    <n v="6464"/>
    <n v="191745"/>
    <s v="-"/>
    <m/>
    <e v="#N/A"/>
    <s v="REGULAR"/>
    <s v="MH14ME3747"/>
    <s v="BULLET 350 BLACK GOLD"/>
    <d v="2025-02-17T00:00:00"/>
    <s v="48"/>
    <x v="0"/>
    <x v="0"/>
    <s v="-"/>
    <m/>
    <m/>
    <m/>
    <m/>
    <m/>
    <m/>
    <m/>
    <m/>
    <m/>
    <m/>
    <m/>
    <m/>
    <m/>
    <m/>
    <m/>
    <m/>
    <m/>
    <m/>
    <m/>
    <m/>
    <m/>
    <m/>
    <m/>
    <m/>
    <m/>
    <m/>
    <m/>
    <m/>
    <m/>
    <m/>
    <m/>
    <m/>
    <m/>
    <m/>
    <m/>
    <m/>
    <m/>
    <m/>
    <m/>
    <m/>
    <m/>
    <m/>
    <m/>
    <m/>
    <m/>
    <m/>
    <m/>
    <m/>
    <m/>
    <m/>
    <m/>
    <m/>
    <m/>
    <m/>
    <m/>
    <m/>
    <m/>
    <m/>
    <m/>
    <m/>
    <m/>
    <m/>
    <m/>
    <m/>
    <m/>
    <m/>
    <m/>
    <m/>
    <m/>
    <m/>
    <m/>
    <m/>
    <m/>
    <m/>
    <m/>
    <m/>
    <m/>
    <m/>
    <m/>
    <m/>
    <m/>
    <m/>
    <m/>
    <m/>
    <m/>
    <m/>
    <m/>
    <m/>
    <m/>
    <m/>
    <n v="1"/>
    <m/>
    <m/>
    <n v="1"/>
    <n v="1"/>
    <s v="ZBHT0021"/>
    <s v="A2JAum06jhOm"/>
    <s v="Allocated"/>
    <e v="#N/A"/>
    <e v="#N/A"/>
    <e v="#N/A"/>
    <m/>
    <m/>
    <m/>
    <s v="-"/>
  </r>
  <r>
    <n v="465295297"/>
    <s v="AJINKYA SANDESH THAKUR"/>
    <m/>
    <m/>
    <m/>
    <m/>
    <m/>
    <m/>
    <n v="10040"/>
    <n v="40160"/>
    <x v="1"/>
    <s v="FLOW"/>
    <x v="1"/>
    <x v="1"/>
    <n v="325184"/>
    <n v="766"/>
    <n v="0"/>
    <n v="1800"/>
    <s v="FLOW"/>
    <n v="0.49490815357012907"/>
    <n v="8.30284413595994E-2"/>
    <x v="0"/>
    <s v="NC"/>
    <s v="NC"/>
    <s v="NC"/>
    <s v="Shifted"/>
    <m/>
    <m/>
    <m/>
    <s v="ELG"/>
    <s v="-"/>
    <s v="THERGAON"/>
    <s v="-"/>
    <s v="-"/>
    <m/>
    <n v="42726"/>
    <n v="325184"/>
    <n v="118"/>
    <m/>
    <n v="148"/>
    <s v="NPA"/>
    <s v="MH12XS7782"/>
    <s v="BAJAJ KTM RC 390 BS VI"/>
    <d v="2025-01-22T00:00:00"/>
    <n v="48"/>
    <x v="1"/>
    <x v="1"/>
    <s v="-"/>
    <m/>
    <m/>
    <m/>
    <m/>
    <m/>
    <m/>
    <m/>
    <m/>
    <m/>
    <m/>
    <m/>
    <m/>
    <m/>
    <m/>
    <m/>
    <m/>
    <m/>
    <m/>
    <n v="1"/>
    <m/>
    <m/>
    <n v="1"/>
    <m/>
    <m/>
    <m/>
    <m/>
    <m/>
    <m/>
    <m/>
    <m/>
    <m/>
    <m/>
    <m/>
    <m/>
    <m/>
    <m/>
    <m/>
    <m/>
    <m/>
    <m/>
    <m/>
    <m/>
    <m/>
    <m/>
    <m/>
    <m/>
    <m/>
    <m/>
    <m/>
    <m/>
    <m/>
    <m/>
    <m/>
    <m/>
    <m/>
    <m/>
    <m/>
    <m/>
    <m/>
    <m/>
    <m/>
    <m/>
    <m/>
    <m/>
    <m/>
    <m/>
    <m/>
    <m/>
    <m/>
    <m/>
    <m/>
    <m/>
    <m/>
    <m/>
    <m/>
    <m/>
    <m/>
    <m/>
    <m/>
    <m/>
    <m/>
    <m/>
    <m/>
    <m/>
    <m/>
    <m/>
    <m/>
    <m/>
    <m/>
    <m/>
    <m/>
    <m/>
    <m/>
    <n v="2"/>
    <n v="1"/>
    <s v="ZBHT0015"/>
    <s v="k2AGyAakSxz"/>
    <s v="Allocated"/>
    <s v="Not Contactable Not Available (NC_NCNA)"/>
    <s v="Cm number is involved "/>
    <d v="2026-01-21T00:00:00"/>
    <m/>
    <m/>
    <m/>
    <s v="-"/>
  </r>
  <r>
    <n v="466697046"/>
    <s v="VAISHNAVI PRDEEP DAKHINKAR"/>
    <s v="ONLINE"/>
    <s v="30.01.26"/>
    <n v="9232"/>
    <m/>
    <m/>
    <m/>
    <n v="9106"/>
    <n v="9106"/>
    <x v="2"/>
    <s v="STABLE"/>
    <x v="0"/>
    <x v="1"/>
    <n v="304043"/>
    <n v="125"/>
    <n v="0"/>
    <n v="900"/>
    <s v="12.12.25"/>
    <n v="0.2270726189726413"/>
    <n v="1.6351809076276581E-2"/>
    <x v="1"/>
    <s v="PAID"/>
    <s v="MPTP"/>
    <s v="MPTP"/>
    <s v="Shifted"/>
    <n v="31"/>
    <s v="CAVA"/>
    <m/>
    <s v="-"/>
    <s v="-"/>
    <s v="THERGAON"/>
    <s v="-"/>
    <s v="-"/>
    <m/>
    <n v="10131"/>
    <n v="304043"/>
    <n v="27"/>
    <m/>
    <n v="26"/>
    <s v="REGULAR"/>
    <s v="MH12YK4311"/>
    <s v="HARLEY X440 S"/>
    <d v="2025-08-14T00:00:00"/>
    <n v="48"/>
    <x v="1"/>
    <x v="1"/>
    <s v="-"/>
    <m/>
    <m/>
    <m/>
    <m/>
    <m/>
    <m/>
    <m/>
    <m/>
    <m/>
    <m/>
    <m/>
    <m/>
    <m/>
    <m/>
    <m/>
    <m/>
    <m/>
    <m/>
    <n v="2"/>
    <m/>
    <m/>
    <m/>
    <m/>
    <m/>
    <m/>
    <m/>
    <m/>
    <m/>
    <m/>
    <m/>
    <m/>
    <m/>
    <m/>
    <m/>
    <m/>
    <m/>
    <m/>
    <m/>
    <m/>
    <m/>
    <m/>
    <m/>
    <m/>
    <m/>
    <m/>
    <m/>
    <m/>
    <m/>
    <m/>
    <m/>
    <m/>
    <m/>
    <m/>
    <m/>
    <m/>
    <m/>
    <m/>
    <m/>
    <m/>
    <m/>
    <n v="1"/>
    <m/>
    <m/>
    <m/>
    <m/>
    <m/>
    <m/>
    <m/>
    <m/>
    <m/>
    <m/>
    <m/>
    <m/>
    <m/>
    <m/>
    <m/>
    <m/>
    <m/>
    <m/>
    <m/>
    <m/>
    <n v="1"/>
    <m/>
    <m/>
    <m/>
    <m/>
    <m/>
    <m/>
    <m/>
    <m/>
    <m/>
    <m/>
    <m/>
    <n v="4"/>
    <n v="1"/>
    <s v="ZBHT0015"/>
    <s v="B2tGVliuGC_c"/>
    <s v="Allocated"/>
    <s v="Not Contactable Not Available (NC_NCNA)"/>
    <s v="cm number is not connecting "/>
    <d v="2026-01-21T00:00:00"/>
    <m/>
    <m/>
    <m/>
    <s v="-"/>
  </r>
  <r>
    <n v="463131407"/>
    <s v="POONAM HARSHAL BHAGWAT"/>
    <s v="COLLECT"/>
    <s v="28.01.26"/>
    <n v="10000"/>
    <m/>
    <m/>
    <m/>
    <n v="9542"/>
    <n v="7283"/>
    <x v="2"/>
    <s v="STABLE"/>
    <x v="0"/>
    <x v="2"/>
    <n v="245501"/>
    <n v="186"/>
    <n v="0"/>
    <n v="1350"/>
    <s v="25.12.25"/>
    <n v="0.31771014612601289"/>
    <n v="1.320334781604897E-2"/>
    <x v="1"/>
    <s v="PAID"/>
    <s v="BPTP"/>
    <s v="PTP"/>
    <m/>
    <n v="27"/>
    <s v="CAVA"/>
    <m/>
    <s v="ELG"/>
    <s v="-"/>
    <s v="CHAKAN"/>
    <s v="-"/>
    <s v="-"/>
    <m/>
    <n v="8819"/>
    <n v="245501"/>
    <n v="27"/>
    <m/>
    <n v="26"/>
    <s v="NPA"/>
    <m/>
    <s v="TVS APACHE RR 310 BS6"/>
    <d v="2024-06-06T00:00:00"/>
    <n v="48"/>
    <x v="1"/>
    <x v="1"/>
    <s v="-"/>
    <m/>
    <m/>
    <m/>
    <m/>
    <m/>
    <m/>
    <m/>
    <m/>
    <m/>
    <m/>
    <m/>
    <m/>
    <n v="1"/>
    <m/>
    <m/>
    <m/>
    <m/>
    <m/>
    <m/>
    <m/>
    <m/>
    <m/>
    <m/>
    <m/>
    <m/>
    <m/>
    <m/>
    <m/>
    <m/>
    <m/>
    <m/>
    <m/>
    <m/>
    <m/>
    <m/>
    <m/>
    <m/>
    <m/>
    <m/>
    <m/>
    <m/>
    <m/>
    <m/>
    <m/>
    <m/>
    <m/>
    <m/>
    <m/>
    <m/>
    <m/>
    <m/>
    <m/>
    <m/>
    <m/>
    <m/>
    <m/>
    <m/>
    <n v="1"/>
    <m/>
    <m/>
    <m/>
    <m/>
    <m/>
    <m/>
    <m/>
    <m/>
    <n v="1"/>
    <m/>
    <m/>
    <m/>
    <m/>
    <m/>
    <m/>
    <m/>
    <m/>
    <m/>
    <m/>
    <m/>
    <m/>
    <m/>
    <m/>
    <n v="2"/>
    <m/>
    <m/>
    <m/>
    <m/>
    <m/>
    <m/>
    <m/>
    <m/>
    <m/>
    <m/>
    <m/>
    <n v="5"/>
    <n v="1"/>
    <s v="DUWT0017"/>
    <s v="G69k9gMqpOMc"/>
    <s v="Allocated"/>
    <s v="Left Message (LMCB)"/>
    <s v="Customer not meet massage with daughter "/>
    <d v="2026-01-23T00:00:00"/>
    <m/>
    <m/>
    <m/>
    <s v="-"/>
  </r>
  <r>
    <n v="465107719"/>
    <s v="SANTANU JENA"/>
    <s v="COLLECT"/>
    <s v="27.01.26"/>
    <n v="11300"/>
    <m/>
    <m/>
    <m/>
    <n v="11046"/>
    <n v="11046"/>
    <x v="2"/>
    <s v="STABLE"/>
    <x v="0"/>
    <x v="3"/>
    <n v="240100"/>
    <n v="253"/>
    <n v="0"/>
    <n v="900"/>
    <s v="NEW"/>
    <n v="0.39673618803279409"/>
    <n v="1.291287534728314E-2"/>
    <x v="1"/>
    <s v="PAID"/>
    <s v="-"/>
    <s v="PTP"/>
    <s v="Add not found"/>
    <m/>
    <s v="CNAVNA"/>
    <m/>
    <s v="-"/>
    <s v="-"/>
    <s v="BHOSARI"/>
    <s v="-"/>
    <s v="-"/>
    <s v="-"/>
    <n v="23245"/>
    <n v="240100"/>
    <n v="36"/>
    <m/>
    <n v="26"/>
    <s v="REGULAR"/>
    <m/>
    <s v="CONTINETNAL GT 650 ROCKER RED"/>
    <d v="2025-01-02T00:00:00"/>
    <n v="36"/>
    <x v="2"/>
    <x v="2"/>
    <s v="-"/>
    <m/>
    <m/>
    <m/>
    <m/>
    <m/>
    <m/>
    <m/>
    <m/>
    <m/>
    <m/>
    <m/>
    <m/>
    <m/>
    <m/>
    <m/>
    <m/>
    <m/>
    <m/>
    <m/>
    <m/>
    <m/>
    <m/>
    <m/>
    <m/>
    <m/>
    <m/>
    <m/>
    <m/>
    <m/>
    <m/>
    <m/>
    <m/>
    <m/>
    <n v="1"/>
    <m/>
    <m/>
    <m/>
    <m/>
    <m/>
    <m/>
    <m/>
    <m/>
    <m/>
    <m/>
    <m/>
    <m/>
    <m/>
    <m/>
    <m/>
    <m/>
    <m/>
    <m/>
    <m/>
    <m/>
    <m/>
    <m/>
    <m/>
    <m/>
    <m/>
    <m/>
    <m/>
    <m/>
    <m/>
    <m/>
    <m/>
    <m/>
    <n v="2"/>
    <m/>
    <m/>
    <m/>
    <m/>
    <m/>
    <m/>
    <m/>
    <m/>
    <m/>
    <m/>
    <m/>
    <n v="2"/>
    <m/>
    <m/>
    <m/>
    <m/>
    <m/>
    <m/>
    <m/>
    <m/>
    <m/>
    <m/>
    <m/>
    <m/>
    <m/>
    <m/>
    <n v="5"/>
    <n v="1"/>
    <s v="DUWT0025"/>
    <s v="k6jBMv2GRX7"/>
    <s v="Allocated"/>
    <s v="Promise To Pay (PTP)"/>
    <s v="Customer given ptp to online payment "/>
    <d v="2026-01-23T00:00:00"/>
    <m/>
    <m/>
    <m/>
    <s v="-"/>
  </r>
  <r>
    <n v="466584787"/>
    <s v="SAURAV YESHUDAS GAIKWAD"/>
    <m/>
    <m/>
    <m/>
    <m/>
    <m/>
    <m/>
    <n v="7070"/>
    <n v="7046"/>
    <x v="2"/>
    <s v="FLOW"/>
    <x v="1"/>
    <x v="4"/>
    <n v="236068"/>
    <n v="152"/>
    <n v="0"/>
    <n v="1350"/>
    <s v="31.12.251"/>
    <n v="0.30062254621469298"/>
    <n v="1.269602939392935E-2"/>
    <x v="0"/>
    <s v="NC"/>
    <s v="NC"/>
    <s v="NC"/>
    <s v="Always door lock"/>
    <m/>
    <s v="CNAVNA"/>
    <m/>
    <s v="-"/>
    <s v="-"/>
    <s v="DAPODI"/>
    <s v="-"/>
    <s v="-"/>
    <m/>
    <n v="8548"/>
    <n v="236068"/>
    <n v="27"/>
    <m/>
    <n v="57"/>
    <s v="REGULAR"/>
    <s v="MH14MN3190"/>
    <s v="CLASSIC 350 STEALTH BLACK"/>
    <d v="2025-07-28T00:00:00"/>
    <n v="48"/>
    <x v="1"/>
    <x v="2"/>
    <s v="-"/>
    <m/>
    <m/>
    <m/>
    <m/>
    <m/>
    <m/>
    <m/>
    <m/>
    <m/>
    <m/>
    <m/>
    <m/>
    <n v="1"/>
    <m/>
    <m/>
    <m/>
    <m/>
    <m/>
    <m/>
    <m/>
    <m/>
    <m/>
    <m/>
    <m/>
    <m/>
    <m/>
    <m/>
    <m/>
    <m/>
    <m/>
    <m/>
    <m/>
    <m/>
    <n v="1"/>
    <m/>
    <m/>
    <m/>
    <m/>
    <m/>
    <m/>
    <m/>
    <m/>
    <m/>
    <m/>
    <m/>
    <m/>
    <m/>
    <m/>
    <m/>
    <m/>
    <m/>
    <m/>
    <m/>
    <m/>
    <m/>
    <m/>
    <m/>
    <m/>
    <m/>
    <m/>
    <m/>
    <m/>
    <m/>
    <n v="1"/>
    <m/>
    <m/>
    <m/>
    <m/>
    <m/>
    <m/>
    <m/>
    <m/>
    <m/>
    <m/>
    <m/>
    <m/>
    <m/>
    <m/>
    <m/>
    <m/>
    <m/>
    <m/>
    <m/>
    <m/>
    <m/>
    <m/>
    <m/>
    <m/>
    <m/>
    <m/>
    <m/>
    <m/>
    <m/>
    <n v="3"/>
    <n v="1"/>
    <s v="ZBHT0009"/>
    <s v="AoRE0iSXkaz"/>
    <s v="Allocated"/>
    <s v="Left Message (LMCB)"/>
    <s v="Customer in night ship msg to scurity"/>
    <d v="2026-01-22T00:00:00"/>
    <m/>
    <m/>
    <m/>
    <s v="-"/>
  </r>
  <r>
    <n v="467226201"/>
    <s v="NAVNATH RAMCHANDRA PANSARE"/>
    <s v="BRANCH"/>
    <s v="05.01.26"/>
    <n v="3700"/>
    <m/>
    <m/>
    <m/>
    <n v="3692"/>
    <n v="0"/>
    <x v="0"/>
    <s v="FLOW"/>
    <x v="0"/>
    <x v="0"/>
    <n v="94189"/>
    <n v="13"/>
    <n v="0"/>
    <n v="450"/>
    <s v="FLOW"/>
    <n v="2.637880249405922E-2"/>
    <n v="1.11190032462215E-2"/>
    <x v="0"/>
    <s v="-"/>
    <s v="-"/>
    <s v="-"/>
    <m/>
    <m/>
    <m/>
    <m/>
    <m/>
    <m/>
    <s v="JUNNAR"/>
    <m/>
    <m/>
    <m/>
    <s v="-"/>
    <n v="94189"/>
    <n v="5"/>
    <m/>
    <e v="#N/A"/>
    <s v="REGULAR"/>
    <n v="45964"/>
    <s v="ACTIVA"/>
    <d v="2025-11-03T00:00:00"/>
    <n v="36"/>
    <x v="3"/>
    <x v="0"/>
    <s v="-"/>
    <m/>
    <m/>
    <m/>
    <m/>
    <m/>
    <m/>
    <m/>
    <m/>
    <m/>
    <m/>
    <m/>
    <m/>
    <m/>
    <m/>
    <m/>
    <m/>
    <m/>
    <m/>
    <m/>
    <m/>
    <m/>
    <m/>
    <m/>
    <m/>
    <m/>
    <m/>
    <m/>
    <m/>
    <m/>
    <m/>
    <m/>
    <m/>
    <m/>
    <m/>
    <m/>
    <m/>
    <m/>
    <m/>
    <m/>
    <m/>
    <m/>
    <m/>
    <m/>
    <m/>
    <m/>
    <m/>
    <m/>
    <m/>
    <m/>
    <m/>
    <m/>
    <m/>
    <m/>
    <m/>
    <m/>
    <m/>
    <m/>
    <m/>
    <m/>
    <m/>
    <m/>
    <m/>
    <m/>
    <m/>
    <m/>
    <m/>
    <m/>
    <m/>
    <m/>
    <m/>
    <m/>
    <m/>
    <m/>
    <m/>
    <m/>
    <m/>
    <m/>
    <m/>
    <m/>
    <m/>
    <m/>
    <m/>
    <m/>
    <m/>
    <m/>
    <m/>
    <m/>
    <m/>
    <m/>
    <m/>
    <n v="1"/>
    <m/>
    <m/>
    <n v="1"/>
    <n v="1"/>
    <s v="ZBHT0021"/>
    <s v="ko4BsDf_wbDm"/>
    <s v="Unallocated"/>
    <e v="#N/A"/>
    <e v="#N/A"/>
    <e v="#N/A"/>
    <m/>
    <m/>
    <m/>
    <s v="-"/>
  </r>
  <r>
    <n v="463171160"/>
    <s v="ANIKET NATHU WAJE"/>
    <m/>
    <m/>
    <m/>
    <m/>
    <m/>
    <m/>
    <n v="11422"/>
    <n v="57110"/>
    <x v="3"/>
    <s v="FLOW"/>
    <x v="1"/>
    <x v="5"/>
    <n v="225806"/>
    <n v="1536"/>
    <n v="0"/>
    <n v="4030"/>
    <s v="FLOW"/>
    <n v="0.49748374209929558"/>
    <n v="7.5489287127869356E-2"/>
    <x v="0"/>
    <s v="RTP"/>
    <s v="RTP"/>
    <s v="RTP"/>
    <m/>
    <m/>
    <m/>
    <m/>
    <s v="-"/>
    <s v="-"/>
    <s v="TALEGAON DABADE"/>
    <s v="-"/>
    <s v="-"/>
    <m/>
    <n v="62676"/>
    <n v="225806"/>
    <n v="149"/>
    <m/>
    <n v="179"/>
    <s v="NPA"/>
    <s v="MH14LQ9151"/>
    <s v="CONTINENTAL GT 650 APEX GREY"/>
    <d v="2024-06-11T00:00:00"/>
    <n v="36"/>
    <x v="1"/>
    <x v="2"/>
    <s v="-"/>
    <m/>
    <m/>
    <m/>
    <m/>
    <m/>
    <m/>
    <n v="1"/>
    <m/>
    <m/>
    <m/>
    <m/>
    <m/>
    <m/>
    <m/>
    <m/>
    <m/>
    <m/>
    <m/>
    <m/>
    <m/>
    <m/>
    <m/>
    <m/>
    <m/>
    <m/>
    <m/>
    <m/>
    <m/>
    <m/>
    <m/>
    <m/>
    <m/>
    <m/>
    <m/>
    <m/>
    <m/>
    <m/>
    <m/>
    <m/>
    <m/>
    <m/>
    <m/>
    <m/>
    <m/>
    <m/>
    <n v="1"/>
    <m/>
    <m/>
    <m/>
    <m/>
    <m/>
    <m/>
    <m/>
    <m/>
    <m/>
    <m/>
    <m/>
    <m/>
    <m/>
    <m/>
    <n v="1"/>
    <m/>
    <m/>
    <m/>
    <m/>
    <m/>
    <m/>
    <m/>
    <m/>
    <m/>
    <m/>
    <m/>
    <m/>
    <m/>
    <m/>
    <m/>
    <m/>
    <m/>
    <m/>
    <m/>
    <m/>
    <m/>
    <m/>
    <m/>
    <m/>
    <m/>
    <m/>
    <m/>
    <m/>
    <m/>
    <m/>
    <m/>
    <m/>
    <n v="3"/>
    <n v="1"/>
    <s v="DUWT0027"/>
    <s v="GPAKUhZIApz"/>
    <s v="Allocated"/>
    <s v="No Intention to pay (NITP)"/>
    <s v="Visited to Customers residence address and Left massage with his mother many times but no intention to pay by Customer side "/>
    <d v="2026-01-21T00:00:00"/>
    <m/>
    <m/>
    <m/>
    <s v="VYMO"/>
  </r>
  <r>
    <n v="464007891"/>
    <s v="SUBHASH VISHNU PATIL"/>
    <s v="COLLECT"/>
    <s v="28.01.26"/>
    <n v="9300"/>
    <m/>
    <m/>
    <m/>
    <n v="8899"/>
    <n v="6994.28"/>
    <x v="2"/>
    <s v="STABLE"/>
    <x v="0"/>
    <x v="6"/>
    <n v="206833"/>
    <n v="249"/>
    <n v="0"/>
    <n v="1350"/>
    <s v="20.12.25"/>
    <n v="0.22131268802558329"/>
    <n v="1.1123734888399061E-2"/>
    <x v="1"/>
    <s v="PAID"/>
    <s v="PTP"/>
    <s v="PTP"/>
    <m/>
    <n v="28"/>
    <s v="CAVA"/>
    <m/>
    <s v="-"/>
    <s v="-"/>
    <s v="MAVAL"/>
    <s v="-"/>
    <s v="-"/>
    <s v="-"/>
    <n v="17492.28"/>
    <n v="206833"/>
    <n v="36"/>
    <m/>
    <n v="26"/>
    <s v="REGULAR"/>
    <s v="MH14LW0799"/>
    <s v="CLASSIC 350 DARK STEALTH BLACK"/>
    <d v="2024-09-12T00:00:00"/>
    <n v="42"/>
    <x v="2"/>
    <x v="2"/>
    <s v="-"/>
    <m/>
    <m/>
    <m/>
    <m/>
    <m/>
    <m/>
    <m/>
    <m/>
    <m/>
    <m/>
    <m/>
    <m/>
    <m/>
    <m/>
    <m/>
    <m/>
    <m/>
    <m/>
    <m/>
    <m/>
    <m/>
    <m/>
    <m/>
    <m/>
    <m/>
    <m/>
    <m/>
    <m/>
    <m/>
    <m/>
    <m/>
    <m/>
    <m/>
    <m/>
    <m/>
    <m/>
    <n v="1"/>
    <m/>
    <m/>
    <m/>
    <m/>
    <m/>
    <m/>
    <m/>
    <m/>
    <m/>
    <m/>
    <m/>
    <m/>
    <m/>
    <m/>
    <m/>
    <m/>
    <m/>
    <n v="1"/>
    <m/>
    <m/>
    <m/>
    <m/>
    <m/>
    <m/>
    <m/>
    <m/>
    <m/>
    <m/>
    <m/>
    <n v="1"/>
    <m/>
    <m/>
    <m/>
    <m/>
    <m/>
    <m/>
    <m/>
    <m/>
    <m/>
    <m/>
    <m/>
    <m/>
    <m/>
    <m/>
    <n v="2"/>
    <m/>
    <m/>
    <m/>
    <m/>
    <m/>
    <m/>
    <m/>
    <m/>
    <m/>
    <m/>
    <m/>
    <n v="5"/>
    <n v="1"/>
    <s v="DUWT0013"/>
    <s v="BovCaMk6Oez"/>
    <s v="Allocated"/>
    <s v="Left Message (LMCB)"/>
    <s v="Left masage wife "/>
    <d v="2026-01-24T00:00:00"/>
    <m/>
    <m/>
    <m/>
    <s v="-"/>
  </r>
  <r>
    <n v="463200147"/>
    <s v="GANESH RANU AMUNDKAR"/>
    <m/>
    <m/>
    <m/>
    <m/>
    <m/>
    <m/>
    <n v="4987"/>
    <n v="0"/>
    <x v="0"/>
    <s v="FLOW"/>
    <x v="1"/>
    <x v="7"/>
    <n v="77722"/>
    <n v="5"/>
    <n v="0"/>
    <n v="463"/>
    <s v="FLOW"/>
    <n v="0.35988905404216498"/>
    <n v="9.17507533048262E-3"/>
    <x v="0"/>
    <s v="PTP"/>
    <s v="-"/>
    <s v="PTP"/>
    <m/>
    <m/>
    <m/>
    <m/>
    <m/>
    <m/>
    <s v="AMBEGAON"/>
    <m/>
    <m/>
    <m/>
    <s v="-"/>
    <n v="77722"/>
    <n v="5"/>
    <m/>
    <e v="#N/A"/>
    <s v="REGULAR"/>
    <n v="45456"/>
    <s v="PULSAR"/>
    <d v="2024-06-13T00:00:00"/>
    <n v="36"/>
    <x v="3"/>
    <x v="0"/>
    <s v="-"/>
    <m/>
    <m/>
    <m/>
    <m/>
    <m/>
    <m/>
    <m/>
    <m/>
    <m/>
    <m/>
    <m/>
    <m/>
    <m/>
    <m/>
    <m/>
    <m/>
    <m/>
    <m/>
    <m/>
    <m/>
    <m/>
    <m/>
    <m/>
    <m/>
    <m/>
    <m/>
    <m/>
    <m/>
    <m/>
    <m/>
    <m/>
    <m/>
    <m/>
    <m/>
    <m/>
    <m/>
    <m/>
    <m/>
    <m/>
    <m/>
    <m/>
    <m/>
    <m/>
    <m/>
    <m/>
    <m/>
    <m/>
    <m/>
    <m/>
    <m/>
    <m/>
    <m/>
    <m/>
    <m/>
    <m/>
    <m/>
    <m/>
    <m/>
    <m/>
    <m/>
    <m/>
    <m/>
    <m/>
    <m/>
    <m/>
    <m/>
    <m/>
    <m/>
    <m/>
    <m/>
    <m/>
    <m/>
    <m/>
    <m/>
    <m/>
    <m/>
    <m/>
    <m/>
    <m/>
    <m/>
    <m/>
    <m/>
    <m/>
    <m/>
    <m/>
    <m/>
    <m/>
    <m/>
    <m/>
    <m/>
    <m/>
    <m/>
    <m/>
    <n v="0"/>
    <s v=""/>
    <s v="DUWT0029"/>
    <s v="A6JYVCe39Ez"/>
    <s v="Unallocated"/>
    <e v="#N/A"/>
    <e v="#N/A"/>
    <e v="#N/A"/>
    <m/>
    <m/>
    <m/>
    <s v="-"/>
  </r>
  <r>
    <n v="465673833"/>
    <s v="GANESH PANDURANG GAVHANE"/>
    <s v="ONLINE"/>
    <s v="19.01.26"/>
    <n v="6500"/>
    <m/>
    <m/>
    <s v="BANK STABLE 19"/>
    <n v="6382"/>
    <n v="6125"/>
    <x v="2"/>
    <s v="STABLE"/>
    <x v="0"/>
    <x v="8"/>
    <n v="196897"/>
    <n v="108"/>
    <n v="0"/>
    <n v="3476"/>
    <s v="16.12.25"/>
    <n v="0.17433404619247941"/>
    <n v="1.0589364503348639E-2"/>
    <x v="2"/>
    <s v="PAID"/>
    <s v="PAID"/>
    <s v="PTP"/>
    <m/>
    <n v="20"/>
    <s v="CAVA"/>
    <m/>
    <s v="ELG"/>
    <s v="-"/>
    <s v="BHOR"/>
    <s v="-"/>
    <s v="-"/>
    <m/>
    <n v="9709"/>
    <n v="196897"/>
    <n v="27"/>
    <m/>
    <n v="26"/>
    <s v="REGULAR"/>
    <m/>
    <s v="CLASSIC 350 GUN GREY"/>
    <d v="2025-03-10T00:00:00"/>
    <n v="48"/>
    <x v="1"/>
    <x v="2"/>
    <s v="-"/>
    <m/>
    <m/>
    <m/>
    <m/>
    <m/>
    <m/>
    <m/>
    <m/>
    <m/>
    <m/>
    <m/>
    <m/>
    <n v="1"/>
    <m/>
    <m/>
    <m/>
    <m/>
    <m/>
    <m/>
    <m/>
    <m/>
    <m/>
    <m/>
    <m/>
    <m/>
    <m/>
    <m/>
    <m/>
    <m/>
    <m/>
    <m/>
    <m/>
    <m/>
    <m/>
    <m/>
    <m/>
    <m/>
    <m/>
    <m/>
    <m/>
    <m/>
    <m/>
    <m/>
    <m/>
    <m/>
    <m/>
    <m/>
    <m/>
    <m/>
    <m/>
    <m/>
    <m/>
    <m/>
    <m/>
    <m/>
    <m/>
    <m/>
    <m/>
    <m/>
    <m/>
    <m/>
    <m/>
    <m/>
    <m/>
    <m/>
    <m/>
    <m/>
    <m/>
    <m/>
    <m/>
    <m/>
    <m/>
    <m/>
    <m/>
    <m/>
    <m/>
    <m/>
    <m/>
    <m/>
    <m/>
    <m/>
    <m/>
    <m/>
    <m/>
    <m/>
    <m/>
    <m/>
    <m/>
    <m/>
    <m/>
    <m/>
    <m/>
    <m/>
    <n v="1"/>
    <n v="1"/>
    <s v="DUWT0011"/>
    <s v="AoXGJNwC_NMc"/>
    <s v="Allocated"/>
    <s v="Promise To Pay (PTP)"/>
    <s v="Customer home visit customer promise to pay ptp date 15.1.26"/>
    <d v="2026-01-15T00:00:00"/>
    <m/>
    <m/>
    <m/>
    <s v="-"/>
  </r>
  <r>
    <n v="460544982"/>
    <s v="DASHRATH YEDHU AUTI"/>
    <m/>
    <m/>
    <m/>
    <m/>
    <m/>
    <m/>
    <n v="2991"/>
    <n v="0"/>
    <x v="0"/>
    <s v="FLOW"/>
    <x v="1"/>
    <x v="9"/>
    <n v="29902.35"/>
    <n v="41"/>
    <n v="0"/>
    <n v="450"/>
    <s v="FLOW"/>
    <n v="0.1945734540027739"/>
    <n v="3.5299698130317921E-3"/>
    <x v="0"/>
    <s v="MPTP"/>
    <s v="-"/>
    <s v="MPTP"/>
    <s v="Add not found"/>
    <m/>
    <m/>
    <m/>
    <m/>
    <m/>
    <s v="SHIRUR"/>
    <m/>
    <m/>
    <m/>
    <s v="-"/>
    <n v="29902.35"/>
    <n v="5"/>
    <m/>
    <e v="#N/A"/>
    <s v="REGULAR"/>
    <n v="45238"/>
    <s v="SPLENDOR PLUS BS6 DRK C"/>
    <d v="2023-11-08T00:00:00"/>
    <n v="36"/>
    <x v="3"/>
    <x v="0"/>
    <s v="-"/>
    <m/>
    <m/>
    <m/>
    <m/>
    <m/>
    <m/>
    <m/>
    <m/>
    <m/>
    <m/>
    <m/>
    <m/>
    <m/>
    <m/>
    <m/>
    <m/>
    <m/>
    <m/>
    <m/>
    <m/>
    <m/>
    <m/>
    <m/>
    <m/>
    <m/>
    <m/>
    <m/>
    <m/>
    <m/>
    <m/>
    <m/>
    <m/>
    <m/>
    <m/>
    <m/>
    <m/>
    <m/>
    <m/>
    <m/>
    <m/>
    <m/>
    <m/>
    <m/>
    <m/>
    <m/>
    <m/>
    <m/>
    <m/>
    <m/>
    <m/>
    <m/>
    <m/>
    <m/>
    <m/>
    <m/>
    <m/>
    <m/>
    <m/>
    <m/>
    <m/>
    <m/>
    <m/>
    <m/>
    <m/>
    <m/>
    <m/>
    <m/>
    <m/>
    <m/>
    <m/>
    <m/>
    <m/>
    <m/>
    <m/>
    <m/>
    <m/>
    <m/>
    <m/>
    <m/>
    <m/>
    <m/>
    <m/>
    <m/>
    <m/>
    <m/>
    <m/>
    <m/>
    <m/>
    <m/>
    <m/>
    <m/>
    <m/>
    <m/>
    <n v="0"/>
    <s v=""/>
    <s v="ZBHT0024"/>
    <s v="G2GPfYt4Z7"/>
    <s v="Unallocated"/>
    <e v="#N/A"/>
    <e v="#N/A"/>
    <e v="#N/A"/>
    <m/>
    <m/>
    <m/>
    <s v="-"/>
  </r>
  <r>
    <n v="144692871"/>
    <s v="NILESH LAXMANSING PARDESHI"/>
    <s v="ONLINE"/>
    <s v="19.01.26"/>
    <n v="95"/>
    <m/>
    <m/>
    <m/>
    <n v="17474"/>
    <e v="#N/A"/>
    <x v="0"/>
    <s v="FLOW"/>
    <x v="0"/>
    <x v="5"/>
    <n v="500311.56"/>
    <n v="95"/>
    <n v="0"/>
    <n v="450"/>
    <s v="FLOW"/>
    <n v="0.56324368358982135"/>
    <n v="5.9061736081306139E-2"/>
    <x v="0"/>
    <s v="PAID"/>
    <s v="-"/>
    <s v="PAID"/>
    <m/>
    <m/>
    <m/>
    <m/>
    <m/>
    <m/>
    <s v="MAVAL"/>
    <m/>
    <m/>
    <m/>
    <s v="-"/>
    <n v="500311.56"/>
    <n v="5"/>
    <m/>
    <e v="#N/A"/>
    <s v="REGULAR"/>
    <n v="45176"/>
    <m/>
    <d v="2023-09-07T00:00:00"/>
    <n v="60"/>
    <x v="3"/>
    <x v="0"/>
    <s v="-"/>
    <m/>
    <m/>
    <m/>
    <m/>
    <m/>
    <m/>
    <m/>
    <m/>
    <m/>
    <m/>
    <m/>
    <m/>
    <m/>
    <m/>
    <m/>
    <m/>
    <m/>
    <m/>
    <m/>
    <m/>
    <m/>
    <m/>
    <m/>
    <m/>
    <m/>
    <m/>
    <m/>
    <m/>
    <m/>
    <m/>
    <m/>
    <m/>
    <m/>
    <m/>
    <m/>
    <m/>
    <m/>
    <m/>
    <m/>
    <m/>
    <m/>
    <m/>
    <m/>
    <m/>
    <m/>
    <m/>
    <m/>
    <m/>
    <m/>
    <m/>
    <m/>
    <m/>
    <m/>
    <m/>
    <m/>
    <m/>
    <m/>
    <m/>
    <m/>
    <m/>
    <m/>
    <m/>
    <m/>
    <m/>
    <m/>
    <m/>
    <m/>
    <m/>
    <m/>
    <m/>
    <m/>
    <m/>
    <m/>
    <m/>
    <m/>
    <m/>
    <m/>
    <m/>
    <m/>
    <m/>
    <m/>
    <m/>
    <m/>
    <m/>
    <m/>
    <m/>
    <m/>
    <m/>
    <m/>
    <m/>
    <n v="1"/>
    <m/>
    <m/>
    <n v="1"/>
    <n v="1"/>
    <s v="DUWT0027"/>
    <s v="BPvh5QmbDz"/>
    <s v="Unallocated"/>
    <e v="#N/A"/>
    <e v="#N/A"/>
    <e v="#N/A"/>
    <m/>
    <m/>
    <m/>
    <s v="-"/>
  </r>
  <r>
    <n v="462452555"/>
    <s v="RISHIKESH MANIKRAV KALE"/>
    <s v="COLLECT"/>
    <s v="22.01.26"/>
    <n v="8250"/>
    <m/>
    <m/>
    <m/>
    <n v="8055"/>
    <n v="7128"/>
    <x v="2"/>
    <s v="STABLE"/>
    <x v="0"/>
    <x v="1"/>
    <n v="192900"/>
    <n v="170"/>
    <n v="0"/>
    <n v="3690"/>
    <s v="18.12.25"/>
    <n v="0.14406616235145189"/>
    <n v="1.037440089333993E-2"/>
    <x v="1"/>
    <s v="PAID"/>
    <s v="PTP"/>
    <s v="PTP"/>
    <m/>
    <n v="24"/>
    <s v="CAVA"/>
    <m/>
    <s v="-"/>
    <s v="-"/>
    <s v="YAMUNA NAGAR"/>
    <s v="-"/>
    <s v="-"/>
    <m/>
    <n v="10988"/>
    <n v="192900"/>
    <n v="27"/>
    <m/>
    <n v="26"/>
    <s v="REGULAR"/>
    <s v="MH50XO2"/>
    <s v="CONTINENTAL GT650 MISTER CLEAN"/>
    <d v="2024-04-04T00:00:00"/>
    <n v="48"/>
    <x v="1"/>
    <x v="1"/>
    <s v="-"/>
    <m/>
    <m/>
    <m/>
    <m/>
    <m/>
    <m/>
    <m/>
    <m/>
    <m/>
    <m/>
    <m/>
    <m/>
    <m/>
    <m/>
    <m/>
    <m/>
    <m/>
    <m/>
    <m/>
    <m/>
    <m/>
    <n v="1"/>
    <m/>
    <m/>
    <m/>
    <m/>
    <m/>
    <m/>
    <m/>
    <m/>
    <m/>
    <m/>
    <m/>
    <m/>
    <m/>
    <m/>
    <m/>
    <m/>
    <m/>
    <m/>
    <m/>
    <m/>
    <m/>
    <m/>
    <m/>
    <m/>
    <m/>
    <m/>
    <m/>
    <m/>
    <m/>
    <m/>
    <m/>
    <m/>
    <m/>
    <m/>
    <m/>
    <m/>
    <m/>
    <m/>
    <m/>
    <m/>
    <m/>
    <n v="1"/>
    <m/>
    <m/>
    <m/>
    <m/>
    <m/>
    <m/>
    <m/>
    <m/>
    <m/>
    <m/>
    <m/>
    <m/>
    <m/>
    <m/>
    <m/>
    <m/>
    <m/>
    <m/>
    <m/>
    <m/>
    <m/>
    <m/>
    <m/>
    <m/>
    <m/>
    <m/>
    <m/>
    <m/>
    <m/>
    <n v="2"/>
    <n v="1"/>
    <s v="ZBHT0015"/>
    <s v="Go3-Qv34Ogm"/>
    <s v="Allocated"/>
    <s v="Payment (PAID)"/>
    <s v="Payment (PAID)"/>
    <d v="2026-01-22T00:00:00"/>
    <m/>
    <m/>
    <m/>
    <s v="-"/>
  </r>
  <r>
    <n v="466017553"/>
    <s v="MADHURI BALIRAM HANDE"/>
    <m/>
    <m/>
    <m/>
    <m/>
    <m/>
    <s v="BANK PAID 16"/>
    <n v="7269"/>
    <e v="#N/A"/>
    <x v="0"/>
    <s v="FLOW"/>
    <x v="0"/>
    <x v="0"/>
    <n v="228468"/>
    <n v="81"/>
    <n v="0"/>
    <e v="#N/A"/>
    <s v="-"/>
    <n v="6.3985308775045074E-2"/>
    <n v="2.6970627500639499E-2"/>
    <x v="0"/>
    <s v="PAID"/>
    <m/>
    <s v="PAID"/>
    <m/>
    <m/>
    <m/>
    <m/>
    <m/>
    <m/>
    <s v="PIMPAL GAON"/>
    <m/>
    <m/>
    <m/>
    <s v="7269"/>
    <n v="228468"/>
    <s v="-"/>
    <m/>
    <e v="#N/A"/>
    <s v="REGULAR"/>
    <s v="MH14MJ7198"/>
    <s v="CLASSIC 350 GUN GREY"/>
    <d v="2025-04-29T00:00:00"/>
    <s v="48"/>
    <x v="0"/>
    <x v="0"/>
    <s v="-"/>
    <m/>
    <m/>
    <m/>
    <m/>
    <m/>
    <m/>
    <m/>
    <m/>
    <m/>
    <m/>
    <m/>
    <m/>
    <m/>
    <m/>
    <m/>
    <m/>
    <m/>
    <m/>
    <m/>
    <m/>
    <m/>
    <m/>
    <m/>
    <m/>
    <m/>
    <m/>
    <m/>
    <m/>
    <m/>
    <m/>
    <m/>
    <m/>
    <m/>
    <m/>
    <m/>
    <m/>
    <m/>
    <m/>
    <m/>
    <m/>
    <m/>
    <m/>
    <m/>
    <m/>
    <m/>
    <m/>
    <m/>
    <m/>
    <m/>
    <m/>
    <m/>
    <m/>
    <m/>
    <m/>
    <m/>
    <m/>
    <m/>
    <m/>
    <m/>
    <m/>
    <m/>
    <m/>
    <m/>
    <m/>
    <m/>
    <m/>
    <m/>
    <m/>
    <m/>
    <m/>
    <m/>
    <m/>
    <m/>
    <m/>
    <m/>
    <m/>
    <m/>
    <m/>
    <m/>
    <m/>
    <m/>
    <m/>
    <m/>
    <m/>
    <m/>
    <m/>
    <m/>
    <m/>
    <m/>
    <m/>
    <n v="1"/>
    <m/>
    <m/>
    <n v="1"/>
    <n v="1"/>
    <s v="ZBHT0021"/>
    <e v="#N/A"/>
    <e v="#N/A"/>
    <e v="#N/A"/>
    <e v="#N/A"/>
    <e v="#N/A"/>
    <m/>
    <m/>
    <m/>
    <s v="-"/>
  </r>
  <r>
    <n v="464442260"/>
    <s v="KRUSHNA SUNIL KADAM"/>
    <m/>
    <m/>
    <m/>
    <m/>
    <m/>
    <s v="BANK PAID 16"/>
    <n v="7165"/>
    <e v="#N/A"/>
    <x v="0"/>
    <s v="FLOW"/>
    <x v="0"/>
    <x v="2"/>
    <n v="204213"/>
    <n v="0"/>
    <n v="0"/>
    <n v="450"/>
    <s v="FLOW"/>
    <n v="0.21010752458060389"/>
    <n v="2.4107326863228529E-2"/>
    <x v="0"/>
    <s v="PAID"/>
    <s v="-"/>
    <s v="PAID"/>
    <m/>
    <m/>
    <m/>
    <m/>
    <m/>
    <m/>
    <s v="CHAKAN"/>
    <m/>
    <m/>
    <m/>
    <s v="-"/>
    <n v="204213"/>
    <n v="5"/>
    <m/>
    <e v="#N/A"/>
    <s v="REGULAR"/>
    <n v="45590"/>
    <m/>
    <d v="2024-10-25T00:00:00"/>
    <n v="48"/>
    <x v="3"/>
    <x v="0"/>
    <s v="-"/>
    <m/>
    <m/>
    <m/>
    <m/>
    <m/>
    <m/>
    <m/>
    <m/>
    <m/>
    <m/>
    <m/>
    <m/>
    <m/>
    <m/>
    <m/>
    <m/>
    <m/>
    <m/>
    <m/>
    <m/>
    <m/>
    <m/>
    <m/>
    <m/>
    <m/>
    <m/>
    <m/>
    <m/>
    <m/>
    <m/>
    <m/>
    <m/>
    <m/>
    <m/>
    <m/>
    <m/>
    <m/>
    <m/>
    <m/>
    <m/>
    <m/>
    <m/>
    <m/>
    <m/>
    <m/>
    <m/>
    <m/>
    <m/>
    <m/>
    <m/>
    <m/>
    <m/>
    <m/>
    <m/>
    <m/>
    <m/>
    <m/>
    <m/>
    <m/>
    <m/>
    <m/>
    <m/>
    <m/>
    <m/>
    <m/>
    <m/>
    <m/>
    <m/>
    <m/>
    <m/>
    <m/>
    <m/>
    <m/>
    <m/>
    <m/>
    <m/>
    <m/>
    <m/>
    <m/>
    <m/>
    <m/>
    <m/>
    <m/>
    <m/>
    <m/>
    <m/>
    <m/>
    <m/>
    <m/>
    <m/>
    <n v="1"/>
    <m/>
    <m/>
    <n v="1"/>
    <n v="1"/>
    <s v="DUWT0017"/>
    <s v="kPHki4er9Oc"/>
    <s v="Allocated"/>
    <e v="#N/A"/>
    <e v="#N/A"/>
    <e v="#N/A"/>
    <m/>
    <m/>
    <m/>
    <s v="-"/>
  </r>
  <r>
    <n v="465207517"/>
    <s v="BABURAV FAKIRA SHINDE"/>
    <s v="ONLINE"/>
    <s v="05.01.26"/>
    <n v="6415"/>
    <m/>
    <m/>
    <m/>
    <n v="6415"/>
    <n v="6415"/>
    <x v="2"/>
    <s v="STABLE"/>
    <x v="0"/>
    <x v="10"/>
    <n v="188884"/>
    <n v="0"/>
    <n v="0"/>
    <n v="895"/>
    <s v="FLOW"/>
    <n v="0.2187241636250451"/>
    <n v="1.0158415439801029E-2"/>
    <x v="2"/>
    <s v="PAID"/>
    <s v="PTP"/>
    <s v="PTP"/>
    <m/>
    <m/>
    <m/>
    <m/>
    <s v="-"/>
    <s v="-"/>
    <s v="RAJGURU NAGAR"/>
    <s v="-"/>
    <s v="-"/>
    <m/>
    <n v="7310"/>
    <n v="188884"/>
    <n v="27"/>
    <m/>
    <n v="26"/>
    <s v="REGULAR"/>
    <s v="MH14MB9254"/>
    <s v="CLASSIC 350 MADRAS RED"/>
    <d v="2025-01-13T00:00:00"/>
    <n v="48"/>
    <x v="1"/>
    <x v="1"/>
    <s v="-"/>
    <m/>
    <m/>
    <m/>
    <m/>
    <m/>
    <m/>
    <m/>
    <m/>
    <m/>
    <m/>
    <m/>
    <m/>
    <m/>
    <m/>
    <m/>
    <m/>
    <m/>
    <m/>
    <m/>
    <m/>
    <m/>
    <m/>
    <m/>
    <m/>
    <m/>
    <m/>
    <m/>
    <m/>
    <m/>
    <m/>
    <m/>
    <m/>
    <m/>
    <m/>
    <m/>
    <m/>
    <m/>
    <m/>
    <m/>
    <m/>
    <m/>
    <m/>
    <m/>
    <m/>
    <m/>
    <m/>
    <m/>
    <m/>
    <m/>
    <m/>
    <m/>
    <m/>
    <m/>
    <m/>
    <m/>
    <m/>
    <m/>
    <m/>
    <m/>
    <m/>
    <m/>
    <m/>
    <m/>
    <m/>
    <m/>
    <m/>
    <m/>
    <m/>
    <m/>
    <m/>
    <m/>
    <m/>
    <m/>
    <m/>
    <m/>
    <m/>
    <m/>
    <m/>
    <m/>
    <m/>
    <m/>
    <m/>
    <m/>
    <m/>
    <m/>
    <m/>
    <m/>
    <m/>
    <m/>
    <m/>
    <n v="1"/>
    <m/>
    <m/>
    <n v="1"/>
    <n v="1"/>
    <s v="ZBHT0010"/>
    <s v="B6j6yHMWNm"/>
    <s v="Allocated"/>
    <s v="Promise To Pay (PTP)"/>
    <s v="Ptp "/>
    <d v="2026-01-20T00:00:00"/>
    <m/>
    <m/>
    <m/>
    <s v="-"/>
  </r>
  <r>
    <n v="462353603"/>
    <s v="NACHIKETH M DESAI"/>
    <m/>
    <m/>
    <m/>
    <m/>
    <m/>
    <s v="BANK STABLE 19"/>
    <n v="7819"/>
    <n v="6860.44"/>
    <x v="2"/>
    <s v="STABLE"/>
    <x v="1"/>
    <x v="11"/>
    <n v="187562"/>
    <n v="179"/>
    <n v="0"/>
    <n v="900"/>
    <s v="NEW"/>
    <n v="0.16995976818988931"/>
    <n v="1.008731664259525E-2"/>
    <x v="2"/>
    <s v="PAID"/>
    <s v="-"/>
    <s v="PAID"/>
    <s v="Shifted"/>
    <n v="26"/>
    <s v="CNAVNA"/>
    <m/>
    <s v="-"/>
    <s v="-"/>
    <s v="HINJEWADI"/>
    <s v="-"/>
    <s v="-"/>
    <s v="-"/>
    <n v="15758.44"/>
    <n v="187562"/>
    <n v="36"/>
    <m/>
    <n v="26"/>
    <s v="REGULAR"/>
    <s v="MH14LM2334"/>
    <s v="TRIUMPH SPEED 400"/>
    <d v="2024-03-26T00:00:00"/>
    <n v="48"/>
    <x v="2"/>
    <x v="1"/>
    <s v="-"/>
    <m/>
    <m/>
    <m/>
    <m/>
    <m/>
    <m/>
    <m/>
    <m/>
    <m/>
    <m/>
    <m/>
    <m/>
    <m/>
    <m/>
    <m/>
    <m/>
    <m/>
    <m/>
    <m/>
    <m/>
    <m/>
    <m/>
    <m/>
    <m/>
    <m/>
    <m/>
    <m/>
    <m/>
    <m/>
    <m/>
    <m/>
    <m/>
    <m/>
    <n v="1"/>
    <m/>
    <m/>
    <m/>
    <m/>
    <m/>
    <m/>
    <m/>
    <m/>
    <m/>
    <m/>
    <m/>
    <m/>
    <m/>
    <m/>
    <m/>
    <m/>
    <m/>
    <m/>
    <m/>
    <m/>
    <m/>
    <m/>
    <m/>
    <m/>
    <m/>
    <m/>
    <m/>
    <m/>
    <m/>
    <m/>
    <m/>
    <m/>
    <m/>
    <m/>
    <m/>
    <m/>
    <m/>
    <m/>
    <m/>
    <m/>
    <m/>
    <m/>
    <m/>
    <m/>
    <m/>
    <m/>
    <m/>
    <m/>
    <m/>
    <m/>
    <m/>
    <m/>
    <m/>
    <m/>
    <m/>
    <m/>
    <m/>
    <m/>
    <m/>
    <n v="1"/>
    <n v="1"/>
    <s v="DUWT0030"/>
    <s v="A22QKu4xZc"/>
    <s v="Allocated"/>
    <s v="RINGING NO RESPONSE (RNR)"/>
    <s v="RINGING NO RESPONSE "/>
    <d v="2026-01-13T00:00:00"/>
    <m/>
    <m/>
    <m/>
    <s v="VYMO"/>
  </r>
  <r>
    <n v="464389963"/>
    <s v="SHAHEBAJ NISAR BEPARI"/>
    <s v="ONLINE"/>
    <s v="20.01.26"/>
    <n v="7200"/>
    <m/>
    <m/>
    <m/>
    <n v="6892"/>
    <e v="#N/A"/>
    <x v="0"/>
    <s v="STABLE"/>
    <x v="0"/>
    <x v="0"/>
    <n v="196422"/>
    <n v="33"/>
    <n v="0"/>
    <n v="971"/>
    <s v="-"/>
    <n v="5.5010427369311693E-2"/>
    <n v="2.3187599991817728E-2"/>
    <x v="1"/>
    <s v="PAID"/>
    <m/>
    <s v="PAID"/>
    <m/>
    <m/>
    <m/>
    <m/>
    <m/>
    <m/>
    <s v="MANAGALWAR PETH"/>
    <m/>
    <m/>
    <m/>
    <s v="6892"/>
    <n v="196422"/>
    <s v="-"/>
    <m/>
    <e v="#N/A"/>
    <s v="REGULAR"/>
    <s v="MH14LW7861"/>
    <s v="CLASSIC 350 STEALTH BLA"/>
    <d v="2024-10-21T00:00:00"/>
    <s v="48"/>
    <x v="0"/>
    <x v="0"/>
    <s v="-"/>
    <m/>
    <m/>
    <m/>
    <m/>
    <m/>
    <m/>
    <m/>
    <m/>
    <m/>
    <m/>
    <m/>
    <m/>
    <m/>
    <m/>
    <m/>
    <m/>
    <m/>
    <m/>
    <m/>
    <m/>
    <m/>
    <m/>
    <m/>
    <m/>
    <m/>
    <m/>
    <m/>
    <m/>
    <m/>
    <m/>
    <m/>
    <m/>
    <m/>
    <m/>
    <m/>
    <m/>
    <m/>
    <m/>
    <m/>
    <m/>
    <m/>
    <m/>
    <m/>
    <m/>
    <m/>
    <m/>
    <m/>
    <m/>
    <m/>
    <m/>
    <m/>
    <m/>
    <m/>
    <m/>
    <m/>
    <m/>
    <m/>
    <m/>
    <m/>
    <m/>
    <m/>
    <m/>
    <m/>
    <m/>
    <m/>
    <m/>
    <m/>
    <m/>
    <m/>
    <m/>
    <m/>
    <m/>
    <m/>
    <m/>
    <m/>
    <m/>
    <m/>
    <m/>
    <m/>
    <m/>
    <m/>
    <m/>
    <m/>
    <m/>
    <m/>
    <m/>
    <m/>
    <m/>
    <m/>
    <m/>
    <n v="1"/>
    <m/>
    <m/>
    <n v="1"/>
    <n v="1"/>
    <s v="ZBHT0021"/>
    <s v="kPFcJ1EqOm"/>
    <s v="Allocated"/>
    <e v="#N/A"/>
    <e v="#N/A"/>
    <e v="#N/A"/>
    <m/>
    <m/>
    <m/>
    <s v="-"/>
  </r>
  <r>
    <n v="463274645"/>
    <s v="GOVIND VILAS THORAT"/>
    <m/>
    <m/>
    <m/>
    <m/>
    <m/>
    <s v="BANK PAID 24"/>
    <n v="7682"/>
    <e v="#N/A"/>
    <x v="0"/>
    <s v="FLOW"/>
    <x v="0"/>
    <x v="7"/>
    <n v="195811"/>
    <n v="10"/>
    <n v="0"/>
    <n v="1350"/>
    <s v="FLOW"/>
    <n v="0.16980111483691951"/>
    <n v="2.3115471495035289E-2"/>
    <x v="0"/>
    <s v="-"/>
    <s v="-"/>
    <s v="-"/>
    <m/>
    <m/>
    <m/>
    <m/>
    <m/>
    <m/>
    <s v="AMBEGAON"/>
    <m/>
    <m/>
    <m/>
    <s v="-"/>
    <n v="195811"/>
    <n v="5"/>
    <m/>
    <e v="#N/A"/>
    <s v="REGULAR"/>
    <n v="45464"/>
    <s v="CLASSIC."/>
    <d v="2024-06-21T00:00:00"/>
    <n v="48"/>
    <x v="3"/>
    <x v="0"/>
    <s v="-"/>
    <m/>
    <m/>
    <m/>
    <m/>
    <m/>
    <m/>
    <m/>
    <m/>
    <m/>
    <m/>
    <m/>
    <m/>
    <m/>
    <m/>
    <m/>
    <m/>
    <m/>
    <m/>
    <m/>
    <m/>
    <m/>
    <m/>
    <m/>
    <m/>
    <m/>
    <m/>
    <m/>
    <m/>
    <m/>
    <m/>
    <m/>
    <m/>
    <m/>
    <m/>
    <m/>
    <m/>
    <m/>
    <m/>
    <m/>
    <m/>
    <m/>
    <m/>
    <m/>
    <m/>
    <m/>
    <m/>
    <m/>
    <m/>
    <m/>
    <m/>
    <m/>
    <m/>
    <m/>
    <m/>
    <m/>
    <m/>
    <m/>
    <m/>
    <m/>
    <m/>
    <m/>
    <m/>
    <m/>
    <m/>
    <m/>
    <m/>
    <m/>
    <m/>
    <m/>
    <m/>
    <m/>
    <m/>
    <m/>
    <m/>
    <m/>
    <m/>
    <m/>
    <m/>
    <m/>
    <m/>
    <m/>
    <m/>
    <m/>
    <m/>
    <m/>
    <m/>
    <m/>
    <m/>
    <m/>
    <m/>
    <m/>
    <m/>
    <m/>
    <n v="0"/>
    <s v=""/>
    <s v="ZBHT0010"/>
    <s v="AoJG4tF31Oc"/>
    <s v="Unallocated"/>
    <e v="#N/A"/>
    <e v="#N/A"/>
    <e v="#N/A"/>
    <m/>
    <m/>
    <m/>
    <s v="-"/>
  </r>
  <r>
    <n v="464450552"/>
    <s v="ANTESHWAR PRALHAD GURUDE"/>
    <s v="ONLINE"/>
    <s v="29.01.26"/>
    <n v="6614"/>
    <m/>
    <m/>
    <m/>
    <n v="6463"/>
    <n v="6236"/>
    <x v="2"/>
    <s v="STABLE"/>
    <x v="0"/>
    <x v="12"/>
    <n v="183854"/>
    <n v="151"/>
    <n v="0"/>
    <n v="3806.45"/>
    <s v="24.12.25"/>
    <n v="0.56502224236883147"/>
    <n v="9.8878958104931022E-3"/>
    <x v="2"/>
    <s v="PAID"/>
    <s v="MPTP"/>
    <s v="MPTP"/>
    <s v="Shifted"/>
    <n v="28"/>
    <s v="CNAVNA"/>
    <m/>
    <s v="-"/>
    <s v="-"/>
    <s v="KESNAND "/>
    <s v="-"/>
    <s v="-"/>
    <m/>
    <n v="10193.450000000001"/>
    <n v="183854"/>
    <n v="27"/>
    <m/>
    <n v="26"/>
    <s v="REGULAR"/>
    <s v="MH12XJ5985"/>
    <s v="CLASSIC 350 DARK STEALTH BLACK"/>
    <d v="2024-10-26T00:00:00"/>
    <n v="48"/>
    <x v="1"/>
    <x v="2"/>
    <s v="-"/>
    <m/>
    <m/>
    <m/>
    <m/>
    <m/>
    <m/>
    <m/>
    <m/>
    <m/>
    <m/>
    <m/>
    <m/>
    <m/>
    <m/>
    <m/>
    <m/>
    <m/>
    <m/>
    <m/>
    <m/>
    <m/>
    <m/>
    <m/>
    <m/>
    <m/>
    <m/>
    <m/>
    <m/>
    <m/>
    <m/>
    <m/>
    <m/>
    <m/>
    <m/>
    <m/>
    <m/>
    <n v="1"/>
    <m/>
    <m/>
    <m/>
    <m/>
    <m/>
    <m/>
    <m/>
    <m/>
    <m/>
    <m/>
    <m/>
    <m/>
    <m/>
    <m/>
    <m/>
    <m/>
    <m/>
    <m/>
    <m/>
    <m/>
    <m/>
    <m/>
    <m/>
    <m/>
    <m/>
    <m/>
    <m/>
    <m/>
    <m/>
    <m/>
    <m/>
    <m/>
    <m/>
    <m/>
    <m/>
    <m/>
    <m/>
    <m/>
    <m/>
    <m/>
    <m/>
    <m/>
    <m/>
    <m/>
    <m/>
    <m/>
    <m/>
    <m/>
    <m/>
    <m/>
    <m/>
    <m/>
    <m/>
    <m/>
    <m/>
    <m/>
    <n v="1"/>
    <n v="1"/>
    <s v="DUWT0021"/>
    <s v="A6xBx-LN4DM7"/>
    <s v="Allocated"/>
    <s v="Promise To Pay (PTP)"/>
    <s v="Customer met at market place promise to pay rs6614/-"/>
    <d v="2026-01-21T00:00:00"/>
    <m/>
    <m/>
    <m/>
    <s v="-"/>
  </r>
  <r>
    <n v="465370574"/>
    <s v="ANIL PRABHUDAYAL DAGORIYA"/>
    <m/>
    <m/>
    <m/>
    <m/>
    <m/>
    <m/>
    <n v="5922"/>
    <n v="23688"/>
    <x v="1"/>
    <s v="FLOW"/>
    <x v="1"/>
    <x v="3"/>
    <n v="182842"/>
    <n v="579"/>
    <n v="0"/>
    <n v="1800"/>
    <s v="FLOW"/>
    <n v="0.50270403920366769"/>
    <n v="4.6684604024404261E-2"/>
    <x v="0"/>
    <s v="-"/>
    <s v="NC"/>
    <s v="-"/>
    <m/>
    <m/>
    <m/>
    <m/>
    <s v="ELG"/>
    <s v="-"/>
    <s v="BOPKHEL"/>
    <s v="-"/>
    <s v="-"/>
    <m/>
    <n v="26067"/>
    <n v="182842"/>
    <n v="118"/>
    <m/>
    <n v="148"/>
    <s v="NPA"/>
    <s v="MH14MD5533"/>
    <s v="HUNTER 350 REBEL BLACK"/>
    <d v="2025-01-30T00:00:00"/>
    <n v="48"/>
    <x v="1"/>
    <x v="2"/>
    <s v="-"/>
    <m/>
    <m/>
    <m/>
    <m/>
    <m/>
    <m/>
    <n v="1"/>
    <m/>
    <m/>
    <m/>
    <m/>
    <m/>
    <m/>
    <m/>
    <m/>
    <m/>
    <m/>
    <m/>
    <m/>
    <m/>
    <m/>
    <m/>
    <m/>
    <m/>
    <m/>
    <m/>
    <m/>
    <m/>
    <m/>
    <m/>
    <m/>
    <m/>
    <m/>
    <m/>
    <m/>
    <m/>
    <m/>
    <m/>
    <m/>
    <m/>
    <m/>
    <m/>
    <m/>
    <m/>
    <m/>
    <m/>
    <m/>
    <m/>
    <m/>
    <m/>
    <m/>
    <m/>
    <m/>
    <m/>
    <m/>
    <m/>
    <m/>
    <m/>
    <m/>
    <m/>
    <m/>
    <m/>
    <m/>
    <m/>
    <m/>
    <m/>
    <m/>
    <m/>
    <m/>
    <m/>
    <m/>
    <m/>
    <m/>
    <m/>
    <m/>
    <m/>
    <m/>
    <m/>
    <m/>
    <m/>
    <m/>
    <m/>
    <m/>
    <m/>
    <m/>
    <m/>
    <m/>
    <m/>
    <m/>
    <m/>
    <m/>
    <m/>
    <m/>
    <n v="1"/>
    <n v="1"/>
    <s v="DUWT0025"/>
    <s v="k2CAJM2n_DMz"/>
    <s v="Allocated"/>
    <s v="Not Contactable Not Available (NC_NCNA)"/>
    <s v="Customer mo no is switch off "/>
    <d v="2026-01-03T00:00:00"/>
    <m/>
    <m/>
    <m/>
    <s v="DID"/>
  </r>
  <r>
    <n v="464155387"/>
    <s v="SUDARSHAN NARASING SHINDE"/>
    <m/>
    <m/>
    <m/>
    <m/>
    <m/>
    <m/>
    <n v="6376"/>
    <n v="12744"/>
    <x v="4"/>
    <s v="FLOW"/>
    <x v="1"/>
    <x v="13"/>
    <n v="181370"/>
    <n v="329"/>
    <n v="0"/>
    <n v="3648"/>
    <s v="NEW"/>
    <n v="0.50955377507509159"/>
    <n v="3.1813616166326643E-2"/>
    <x v="0"/>
    <s v="NC"/>
    <s v="-"/>
    <s v="NC"/>
    <s v="Shifted"/>
    <m/>
    <s v="CNAVNA"/>
    <m/>
    <s v="ELG"/>
    <s v="-"/>
    <s v="SASWAD"/>
    <s v="-"/>
    <s v="-"/>
    <m/>
    <n v="16721"/>
    <n v="181370"/>
    <n v="57"/>
    <m/>
    <n v="87"/>
    <s v="REGULAR"/>
    <m/>
    <s v="BULLET 350 THE STANDARD BLACK"/>
    <d v="2024-09-30T00:00:00"/>
    <n v="48"/>
    <x v="1"/>
    <x v="2"/>
    <s v="-"/>
    <m/>
    <m/>
    <m/>
    <m/>
    <m/>
    <m/>
    <m/>
    <m/>
    <m/>
    <m/>
    <m/>
    <m/>
    <m/>
    <m/>
    <m/>
    <n v="1"/>
    <m/>
    <m/>
    <m/>
    <m/>
    <m/>
    <m/>
    <m/>
    <m/>
    <m/>
    <m/>
    <m/>
    <m/>
    <m/>
    <m/>
    <m/>
    <m/>
    <m/>
    <m/>
    <m/>
    <m/>
    <m/>
    <m/>
    <m/>
    <m/>
    <m/>
    <m/>
    <m/>
    <m/>
    <m/>
    <m/>
    <m/>
    <m/>
    <m/>
    <m/>
    <m/>
    <m/>
    <m/>
    <m/>
    <m/>
    <m/>
    <m/>
    <m/>
    <m/>
    <m/>
    <m/>
    <m/>
    <m/>
    <m/>
    <m/>
    <m/>
    <m/>
    <m/>
    <m/>
    <m/>
    <m/>
    <m/>
    <m/>
    <m/>
    <m/>
    <m/>
    <m/>
    <m/>
    <m/>
    <m/>
    <m/>
    <m/>
    <m/>
    <m/>
    <m/>
    <m/>
    <m/>
    <m/>
    <m/>
    <m/>
    <m/>
    <m/>
    <m/>
    <n v="1"/>
    <n v="1"/>
    <s v="ZBHT0022"/>
    <s v="kPaWzLA2eMz"/>
    <s v="Allocated"/>
    <s v="Shifted (NC_SFTD)"/>
    <s v="NC customer address visit but customer shifted this address "/>
    <d v="2026-01-06T00:00:00"/>
    <m/>
    <m/>
    <m/>
    <s v="VYMO"/>
  </r>
  <r>
    <n v="467017718"/>
    <s v="SANDIP SHRIHARI BHAMBERE"/>
    <s v="ONLINE"/>
    <s v="22.01.26"/>
    <n v="10518"/>
    <m/>
    <m/>
    <m/>
    <n v="10086"/>
    <e v="#N/A"/>
    <x v="0"/>
    <s v="FLOW"/>
    <x v="0"/>
    <x v="0"/>
    <n v="190192"/>
    <n v="0"/>
    <n v="0"/>
    <n v="450"/>
    <s v="FLOW"/>
    <n v="5.3265638279948943E-2"/>
    <n v="2.2452149034445212E-2"/>
    <x v="0"/>
    <s v="-"/>
    <s v="-"/>
    <s v="-"/>
    <m/>
    <m/>
    <m/>
    <m/>
    <m/>
    <m/>
    <s v="JUNNAR"/>
    <m/>
    <m/>
    <m/>
    <s v="-"/>
    <n v="190192"/>
    <n v="5"/>
    <m/>
    <e v="#N/A"/>
    <s v="REGULAR"/>
    <n v="45936"/>
    <m/>
    <d v="2025-10-06T00:00:00"/>
    <n v="24"/>
    <x v="3"/>
    <x v="0"/>
    <s v="-"/>
    <m/>
    <m/>
    <m/>
    <m/>
    <m/>
    <m/>
    <m/>
    <m/>
    <m/>
    <m/>
    <m/>
    <m/>
    <m/>
    <m/>
    <m/>
    <m/>
    <m/>
    <m/>
    <m/>
    <m/>
    <m/>
    <m/>
    <m/>
    <m/>
    <m/>
    <m/>
    <m/>
    <m/>
    <m/>
    <m/>
    <m/>
    <m/>
    <m/>
    <m/>
    <m/>
    <m/>
    <m/>
    <m/>
    <m/>
    <m/>
    <m/>
    <m/>
    <m/>
    <m/>
    <m/>
    <m/>
    <m/>
    <m/>
    <m/>
    <m/>
    <m/>
    <m/>
    <m/>
    <m/>
    <m/>
    <m/>
    <m/>
    <m/>
    <m/>
    <m/>
    <m/>
    <m/>
    <m/>
    <n v="1"/>
    <m/>
    <m/>
    <m/>
    <m/>
    <m/>
    <m/>
    <m/>
    <m/>
    <m/>
    <m/>
    <m/>
    <m/>
    <m/>
    <m/>
    <m/>
    <m/>
    <m/>
    <m/>
    <m/>
    <m/>
    <m/>
    <m/>
    <m/>
    <m/>
    <m/>
    <m/>
    <n v="1"/>
    <m/>
    <m/>
    <n v="2"/>
    <n v="1"/>
    <s v="ZBHT0021"/>
    <s v="B60PJuar9Dm"/>
    <s v="Unallocated"/>
    <s v="Promise To Pay (PTP)"/>
    <s v="Ptp"/>
    <d v="2026-01-27T00:00:00"/>
    <m/>
    <m/>
    <m/>
    <s v="-"/>
  </r>
  <r>
    <n v="464516849"/>
    <s v="MAYUR MURLIDHAR SABALE"/>
    <m/>
    <m/>
    <m/>
    <m/>
    <m/>
    <m/>
    <n v="6580"/>
    <n v="6580"/>
    <x v="0"/>
    <s v="FLOW"/>
    <x v="1"/>
    <x v="0"/>
    <n v="185625"/>
    <n v="16"/>
    <n v="0"/>
    <n v="1783"/>
    <s v="-"/>
    <n v="5.1986593051839843E-2"/>
    <n v="2.1913015082226869E-2"/>
    <x v="0"/>
    <s v="PTP"/>
    <s v="-"/>
    <s v="PTP"/>
    <m/>
    <n v="31"/>
    <m/>
    <m/>
    <m/>
    <m/>
    <s v="OTUR"/>
    <m/>
    <m/>
    <m/>
    <s v="6580"/>
    <n v="185625"/>
    <s v="-"/>
    <m/>
    <e v="#N/A"/>
    <s v="REGULAR"/>
    <m/>
    <m/>
    <d v="2024-10-31T00:00:00"/>
    <s v="48"/>
    <x v="0"/>
    <x v="0"/>
    <s v="-"/>
    <m/>
    <m/>
    <m/>
    <m/>
    <m/>
    <m/>
    <m/>
    <m/>
    <m/>
    <m/>
    <m/>
    <m/>
    <m/>
    <m/>
    <m/>
    <m/>
    <m/>
    <m/>
    <m/>
    <m/>
    <m/>
    <m/>
    <m/>
    <m/>
    <m/>
    <m/>
    <m/>
    <m/>
    <m/>
    <m/>
    <m/>
    <m/>
    <m/>
    <m/>
    <m/>
    <m/>
    <m/>
    <m/>
    <m/>
    <m/>
    <m/>
    <m/>
    <m/>
    <m/>
    <m/>
    <m/>
    <m/>
    <m/>
    <m/>
    <m/>
    <m/>
    <m/>
    <m/>
    <m/>
    <m/>
    <m/>
    <m/>
    <m/>
    <m/>
    <m/>
    <m/>
    <m/>
    <m/>
    <m/>
    <m/>
    <m/>
    <m/>
    <m/>
    <m/>
    <m/>
    <m/>
    <m/>
    <m/>
    <m/>
    <m/>
    <m/>
    <m/>
    <m/>
    <m/>
    <m/>
    <m/>
    <m/>
    <m/>
    <m/>
    <m/>
    <m/>
    <m/>
    <m/>
    <m/>
    <m/>
    <m/>
    <m/>
    <m/>
    <n v="0"/>
    <s v=""/>
    <s v="ZBHT0021"/>
    <s v="B6Yf1KFXPim"/>
    <s v="Allocated"/>
    <e v="#N/A"/>
    <e v="#N/A"/>
    <e v="#N/A"/>
    <m/>
    <m/>
    <m/>
    <s v="-"/>
  </r>
  <r>
    <n v="465042758"/>
    <s v="AKASH DNYANESHWAR OZARKAR"/>
    <s v="ONLINE"/>
    <s v="27.01.26"/>
    <n v="6230"/>
    <m/>
    <m/>
    <m/>
    <n v="6230"/>
    <n v="12469"/>
    <x v="4"/>
    <s v="STABLE"/>
    <x v="0"/>
    <x v="11"/>
    <n v="178809"/>
    <n v="95"/>
    <n v="0"/>
    <n v="1800"/>
    <s v="NEW"/>
    <n v="0.48077924908481101"/>
    <n v="3.1364398153414019E-2"/>
    <x v="2"/>
    <s v="PAID"/>
    <s v="-"/>
    <s v="PTP"/>
    <m/>
    <n v="22"/>
    <s v="CAVA"/>
    <m/>
    <s v="-"/>
    <s v="-"/>
    <s v="PIRANGUT"/>
    <s v="-"/>
    <s v="-"/>
    <s v="-"/>
    <n v="14364"/>
    <n v="178809"/>
    <n v="66"/>
    <m/>
    <n v="26"/>
    <s v="REGULAR"/>
    <m/>
    <s v="JAWA 42 FJ DUAL AURORA GREEN MATTE"/>
    <d v="2024-12-26T00:00:00"/>
    <n v="48"/>
    <x v="2"/>
    <x v="1"/>
    <s v="-"/>
    <m/>
    <m/>
    <m/>
    <m/>
    <m/>
    <m/>
    <m/>
    <m/>
    <m/>
    <m/>
    <m/>
    <m/>
    <m/>
    <m/>
    <m/>
    <m/>
    <m/>
    <m/>
    <m/>
    <m/>
    <m/>
    <m/>
    <m/>
    <m/>
    <m/>
    <m/>
    <m/>
    <m/>
    <m/>
    <m/>
    <m/>
    <m/>
    <m/>
    <m/>
    <m/>
    <m/>
    <m/>
    <m/>
    <m/>
    <m/>
    <m/>
    <m/>
    <m/>
    <m/>
    <m/>
    <n v="1"/>
    <m/>
    <m/>
    <m/>
    <m/>
    <m/>
    <m/>
    <m/>
    <m/>
    <m/>
    <m/>
    <m/>
    <m/>
    <m/>
    <m/>
    <m/>
    <m/>
    <m/>
    <n v="2"/>
    <m/>
    <m/>
    <m/>
    <m/>
    <m/>
    <m/>
    <m/>
    <m/>
    <m/>
    <m/>
    <m/>
    <m/>
    <m/>
    <m/>
    <m/>
    <m/>
    <m/>
    <m/>
    <m/>
    <m/>
    <m/>
    <m/>
    <m/>
    <m/>
    <m/>
    <m/>
    <m/>
    <m/>
    <m/>
    <n v="3"/>
    <n v="1"/>
    <s v="DUWT0030"/>
    <s v="B6UNMYrGNm"/>
    <s v="Allocated"/>
    <s v="Promise To Pay (PTP)"/>
    <s v="Meet customer in given ptp 24 Jan to customer but customer "/>
    <d v="2026-01-24T00:00:00"/>
    <m/>
    <m/>
    <m/>
    <s v="-"/>
  </r>
  <r>
    <n v="466247475"/>
    <s v="SHAILESH BABAN PATOLE"/>
    <s v="ONLINE"/>
    <s v="23.01.26"/>
    <n v="161"/>
    <m/>
    <m/>
    <m/>
    <n v="5594"/>
    <n v="0"/>
    <x v="2"/>
    <s v="STABLE"/>
    <x v="0"/>
    <x v="14"/>
    <n v="177583"/>
    <n v="161"/>
    <n v="0"/>
    <n v="1350"/>
    <s v="NEW"/>
    <n v="0.35882434335729119"/>
    <n v="9.5506336642923011E-3"/>
    <x v="2"/>
    <s v="PAID"/>
    <s v="-"/>
    <s v="PTP"/>
    <m/>
    <n v="20"/>
    <s v="CAVA"/>
    <m/>
    <s v="-"/>
    <s v="-"/>
    <s v="GANJ PETH"/>
    <s v="-"/>
    <s v="-"/>
    <s v="-"/>
    <n v="7105"/>
    <n v="177583"/>
    <n v="36"/>
    <m/>
    <n v="26"/>
    <s v="REGULAR"/>
    <m/>
    <s v="BULLET 350 BLACK GOLD"/>
    <d v="2025-06-02T00:00:00"/>
    <n v="48"/>
    <x v="2"/>
    <x v="2"/>
    <s v="-"/>
    <m/>
    <m/>
    <m/>
    <m/>
    <m/>
    <m/>
    <m/>
    <m/>
    <m/>
    <m/>
    <m/>
    <m/>
    <m/>
    <m/>
    <m/>
    <m/>
    <m/>
    <m/>
    <m/>
    <m/>
    <m/>
    <m/>
    <m/>
    <m/>
    <m/>
    <m/>
    <m/>
    <m/>
    <m/>
    <m/>
    <m/>
    <m/>
    <m/>
    <m/>
    <m/>
    <m/>
    <m/>
    <m/>
    <m/>
    <n v="1"/>
    <m/>
    <m/>
    <m/>
    <m/>
    <m/>
    <m/>
    <m/>
    <m/>
    <m/>
    <m/>
    <m/>
    <m/>
    <m/>
    <m/>
    <m/>
    <m/>
    <m/>
    <m/>
    <m/>
    <m/>
    <m/>
    <m/>
    <m/>
    <m/>
    <m/>
    <m/>
    <m/>
    <m/>
    <m/>
    <m/>
    <m/>
    <m/>
    <m/>
    <m/>
    <m/>
    <m/>
    <m/>
    <m/>
    <m/>
    <m/>
    <m/>
    <m/>
    <m/>
    <m/>
    <m/>
    <m/>
    <m/>
    <m/>
    <m/>
    <m/>
    <m/>
    <m/>
    <m/>
    <n v="1"/>
    <n v="1"/>
    <s v="DUWT0014"/>
    <s v="G6bvERsdWm"/>
    <s v="Allocated"/>
    <s v="Address Not Found (NC_ANF)"/>
    <s v="Short address "/>
    <d v="2026-01-14T00:00:00"/>
    <m/>
    <m/>
    <m/>
    <s v="-"/>
  </r>
  <r>
    <n v="461861757"/>
    <s v="ASIF MOHAMMAD SHAIKH"/>
    <m/>
    <m/>
    <m/>
    <m/>
    <m/>
    <m/>
    <n v="7072"/>
    <n v="35292"/>
    <x v="3"/>
    <s v="FLOW"/>
    <x v="1"/>
    <x v="5"/>
    <n v="176970.84"/>
    <n v="1233"/>
    <n v="0"/>
    <n v="4050"/>
    <s v="FLOW"/>
    <n v="0.38989272085620269"/>
    <n v="5.9163186779891713E-2"/>
    <x v="0"/>
    <s v="BPTP"/>
    <s v="BPTP"/>
    <s v="BPTP"/>
    <m/>
    <m/>
    <m/>
    <m/>
    <s v="ELG"/>
    <s v="-"/>
    <s v="DEHU ROAD"/>
    <s v="-"/>
    <s v="-"/>
    <m/>
    <n v="40575"/>
    <n v="176970.84"/>
    <n v="149"/>
    <m/>
    <n v="179"/>
    <s v="NPA"/>
    <s v="MH14LK1969"/>
    <s v="BULLET 350 THE STANDARD BLACK"/>
    <d v="2024-02-10T00:00:00"/>
    <n v="48"/>
    <x v="1"/>
    <x v="2"/>
    <s v="-"/>
    <m/>
    <m/>
    <m/>
    <m/>
    <m/>
    <m/>
    <m/>
    <m/>
    <m/>
    <m/>
    <m/>
    <m/>
    <n v="1"/>
    <m/>
    <m/>
    <m/>
    <m/>
    <m/>
    <m/>
    <m/>
    <m/>
    <m/>
    <m/>
    <m/>
    <m/>
    <m/>
    <m/>
    <m/>
    <m/>
    <m/>
    <m/>
    <m/>
    <m/>
    <m/>
    <m/>
    <m/>
    <m/>
    <m/>
    <m/>
    <m/>
    <m/>
    <m/>
    <m/>
    <m/>
    <m/>
    <n v="1"/>
    <m/>
    <m/>
    <m/>
    <m/>
    <m/>
    <m/>
    <m/>
    <m/>
    <n v="1"/>
    <m/>
    <m/>
    <m/>
    <m/>
    <m/>
    <m/>
    <m/>
    <m/>
    <m/>
    <m/>
    <m/>
    <m/>
    <m/>
    <m/>
    <m/>
    <m/>
    <m/>
    <m/>
    <m/>
    <m/>
    <m/>
    <m/>
    <m/>
    <m/>
    <m/>
    <m/>
    <m/>
    <m/>
    <m/>
    <m/>
    <m/>
    <m/>
    <m/>
    <m/>
    <m/>
    <m/>
    <m/>
    <m/>
    <n v="3"/>
    <n v="1"/>
    <s v="DUWT0027"/>
    <s v="B2PhXGwqpEJz"/>
    <s v="Allocated"/>
    <s v="No Intention to pay (NITP)"/>
    <s v="Visited to Customers residence address and Left massage with his mother many times but no intention to pay by Customer side "/>
    <d v="2026-01-19T00:00:00"/>
    <m/>
    <m/>
    <m/>
    <s v="-"/>
  </r>
  <r>
    <n v="463487908"/>
    <s v="ZAID BABAMIYA PATHAN"/>
    <m/>
    <m/>
    <m/>
    <m/>
    <m/>
    <s v="BANK STABLE 19"/>
    <n v="6694"/>
    <n v="6593"/>
    <x v="2"/>
    <s v="STABLE"/>
    <x v="1"/>
    <x v="15"/>
    <n v="173456"/>
    <n v="202"/>
    <n v="0"/>
    <n v="0"/>
    <s v="FLOW"/>
    <n v="0.2045519483185097"/>
    <n v="9.3286784932875635E-3"/>
    <x v="1"/>
    <s v="PAID"/>
    <s v="PAID"/>
    <s v="PAID"/>
    <m/>
    <m/>
    <m/>
    <m/>
    <s v="-"/>
    <s v="-"/>
    <s v="CHIKHALI"/>
    <s v="-"/>
    <s v="-"/>
    <s v="-"/>
    <n v="13489"/>
    <n v="173456"/>
    <n v="36"/>
    <m/>
    <n v="26"/>
    <s v="REGULAR"/>
    <s v="MH14LR5217"/>
    <s v="CLASSIC 350 CHROME BRONZE"/>
    <d v="2024-07-16T00:00:00"/>
    <n v="48"/>
    <x v="2"/>
    <x v="2"/>
    <s v="-"/>
    <m/>
    <m/>
    <m/>
    <m/>
    <m/>
    <m/>
    <m/>
    <m/>
    <m/>
    <m/>
    <m/>
    <m/>
    <m/>
    <m/>
    <m/>
    <m/>
    <m/>
    <m/>
    <m/>
    <m/>
    <m/>
    <m/>
    <m/>
    <m/>
    <m/>
    <m/>
    <m/>
    <m/>
    <m/>
    <m/>
    <m/>
    <m/>
    <m/>
    <m/>
    <m/>
    <m/>
    <m/>
    <m/>
    <m/>
    <m/>
    <m/>
    <m/>
    <m/>
    <m/>
    <m/>
    <m/>
    <m/>
    <m/>
    <m/>
    <m/>
    <m/>
    <m/>
    <m/>
    <m/>
    <m/>
    <m/>
    <m/>
    <m/>
    <m/>
    <m/>
    <n v="1"/>
    <m/>
    <m/>
    <m/>
    <m/>
    <m/>
    <m/>
    <m/>
    <m/>
    <m/>
    <m/>
    <m/>
    <m/>
    <m/>
    <m/>
    <m/>
    <m/>
    <m/>
    <m/>
    <m/>
    <m/>
    <m/>
    <m/>
    <m/>
    <m/>
    <m/>
    <m/>
    <m/>
    <m/>
    <m/>
    <m/>
    <m/>
    <m/>
    <n v="1"/>
    <n v="1"/>
    <s v="ZBHT0011"/>
    <s v="BoBvnfRpYZz"/>
    <s v="Allocated"/>
    <s v="Left Message (LMCB)"/>
    <s v="Left message at residence with father "/>
    <d v="2026-01-21T00:00:00"/>
    <m/>
    <m/>
    <m/>
    <s v="-"/>
  </r>
  <r>
    <n v="464255549"/>
    <s v="ROSHAN BABAN SALAVE"/>
    <m/>
    <m/>
    <m/>
    <m/>
    <m/>
    <m/>
    <n v="9557"/>
    <n v="9557"/>
    <x v="0"/>
    <s v="FLOW"/>
    <x v="1"/>
    <x v="10"/>
    <n v="184061"/>
    <n v="72"/>
    <n v="0"/>
    <n v="1341.19"/>
    <s v="-"/>
    <n v="0.15961188594102599"/>
    <n v="2.172838501844988E-2"/>
    <x v="0"/>
    <s v="BPTP"/>
    <m/>
    <s v="BPTP"/>
    <m/>
    <m/>
    <m/>
    <m/>
    <m/>
    <m/>
    <s v="RAJGURU NAGAR"/>
    <m/>
    <m/>
    <m/>
    <n v="9557"/>
    <n v="184061"/>
    <s v="-"/>
    <m/>
    <e v="#N/A"/>
    <s v="REGULAR"/>
    <m/>
    <m/>
    <s v="########"/>
    <n v="36"/>
    <x v="0"/>
    <x v="0"/>
    <s v="-"/>
    <m/>
    <m/>
    <m/>
    <m/>
    <m/>
    <m/>
    <m/>
    <m/>
    <m/>
    <m/>
    <m/>
    <m/>
    <m/>
    <m/>
    <m/>
    <m/>
    <m/>
    <m/>
    <m/>
    <m/>
    <m/>
    <m/>
    <m/>
    <m/>
    <m/>
    <m/>
    <m/>
    <m/>
    <m/>
    <m/>
    <m/>
    <m/>
    <m/>
    <m/>
    <m/>
    <m/>
    <m/>
    <m/>
    <m/>
    <m/>
    <m/>
    <m/>
    <m/>
    <m/>
    <m/>
    <m/>
    <m/>
    <m/>
    <m/>
    <m/>
    <m/>
    <m/>
    <m/>
    <m/>
    <m/>
    <m/>
    <m/>
    <m/>
    <m/>
    <m/>
    <m/>
    <m/>
    <m/>
    <m/>
    <m/>
    <m/>
    <m/>
    <m/>
    <m/>
    <m/>
    <m/>
    <m/>
    <m/>
    <m/>
    <m/>
    <m/>
    <m/>
    <m/>
    <m/>
    <m/>
    <m/>
    <n v="1"/>
    <m/>
    <m/>
    <m/>
    <m/>
    <m/>
    <m/>
    <m/>
    <m/>
    <m/>
    <m/>
    <m/>
    <n v="1"/>
    <n v="1"/>
    <s v="ZBHT0010"/>
    <s v="k6yBjAmkVfNz"/>
    <s v="Allocated"/>
    <e v="#N/A"/>
    <e v="#N/A"/>
    <e v="#N/A"/>
    <m/>
    <m/>
    <m/>
    <s v="-"/>
  </r>
  <r>
    <n v="466910957"/>
    <s v="KANCHAN LAXMAN DHOMASE"/>
    <s v="BRANCH"/>
    <s v="19.01.26"/>
    <n v="7000"/>
    <m/>
    <m/>
    <m/>
    <n v="6566"/>
    <e v="#N/A"/>
    <x v="0"/>
    <s v="FLOW"/>
    <x v="0"/>
    <x v="0"/>
    <n v="180335"/>
    <n v="0"/>
    <n v="0"/>
    <n v="450"/>
    <s v="FLOW"/>
    <n v="5.0505062669379319E-2"/>
    <n v="2.1288531042981181E-2"/>
    <x v="0"/>
    <s v="PAID"/>
    <s v="-"/>
    <s v="PAID"/>
    <m/>
    <m/>
    <m/>
    <m/>
    <m/>
    <m/>
    <s v="KANDALI"/>
    <m/>
    <m/>
    <m/>
    <s v="-"/>
    <n v="180335"/>
    <n v="5"/>
    <m/>
    <e v="#N/A"/>
    <s v="REGULAR"/>
    <n v="45923"/>
    <s v="HUNTER"/>
    <d v="2025-09-23T00:00:00"/>
    <n v="36"/>
    <x v="3"/>
    <x v="0"/>
    <s v="-"/>
    <m/>
    <m/>
    <m/>
    <m/>
    <m/>
    <m/>
    <m/>
    <m/>
    <m/>
    <m/>
    <m/>
    <m/>
    <m/>
    <m/>
    <m/>
    <m/>
    <m/>
    <m/>
    <m/>
    <m/>
    <m/>
    <m/>
    <m/>
    <m/>
    <m/>
    <m/>
    <m/>
    <m/>
    <m/>
    <m/>
    <m/>
    <m/>
    <m/>
    <m/>
    <m/>
    <m/>
    <m/>
    <m/>
    <m/>
    <m/>
    <m/>
    <m/>
    <m/>
    <m/>
    <m/>
    <m/>
    <m/>
    <m/>
    <m/>
    <m/>
    <m/>
    <m/>
    <m/>
    <m/>
    <m/>
    <m/>
    <m/>
    <m/>
    <m/>
    <m/>
    <m/>
    <m/>
    <m/>
    <m/>
    <m/>
    <m/>
    <m/>
    <m/>
    <m/>
    <m/>
    <m/>
    <m/>
    <m/>
    <m/>
    <m/>
    <m/>
    <m/>
    <m/>
    <m/>
    <m/>
    <m/>
    <m/>
    <m/>
    <m/>
    <m/>
    <m/>
    <m/>
    <m/>
    <m/>
    <m/>
    <n v="1"/>
    <m/>
    <m/>
    <n v="1"/>
    <n v="1"/>
    <s v="ZBHT0021"/>
    <s v="BPJpnl4r1Dm"/>
    <s v="Unallocated"/>
    <e v="#N/A"/>
    <e v="#N/A"/>
    <e v="#N/A"/>
    <m/>
    <m/>
    <m/>
    <s v="-"/>
  </r>
  <r>
    <n v="464426926"/>
    <s v="TUSHAR SUBHASH WAGHMARE"/>
    <m/>
    <m/>
    <m/>
    <m/>
    <m/>
    <m/>
    <n v="5381"/>
    <n v="21361"/>
    <x v="1"/>
    <s v="FLOW"/>
    <x v="1"/>
    <x v="1"/>
    <n v="167181"/>
    <n v="668"/>
    <n v="0"/>
    <n v="3952"/>
    <s v="FLOW"/>
    <n v="0.25443822581064179"/>
    <n v="4.2685918910337503E-2"/>
    <x v="0"/>
    <s v="NITP"/>
    <s v="RTP"/>
    <s v="NITP"/>
    <m/>
    <m/>
    <m/>
    <m/>
    <s v="ELG"/>
    <s v="-"/>
    <s v="CHINCHWAD GAON"/>
    <s v="-"/>
    <s v="-"/>
    <m/>
    <n v="25981"/>
    <n v="167181"/>
    <n v="118"/>
    <m/>
    <n v="148"/>
    <s v="NPA"/>
    <s v="MH14LZ1065"/>
    <s v="BULLET 350 BLACK GOLD"/>
    <d v="2024-10-24T00:00:00"/>
    <n v="48"/>
    <x v="1"/>
    <x v="1"/>
    <s v="-"/>
    <m/>
    <m/>
    <m/>
    <m/>
    <m/>
    <m/>
    <m/>
    <m/>
    <m/>
    <m/>
    <m/>
    <m/>
    <m/>
    <m/>
    <m/>
    <m/>
    <m/>
    <m/>
    <n v="1"/>
    <m/>
    <m/>
    <m/>
    <m/>
    <m/>
    <m/>
    <m/>
    <m/>
    <m/>
    <m/>
    <m/>
    <m/>
    <m/>
    <m/>
    <m/>
    <m/>
    <m/>
    <m/>
    <m/>
    <m/>
    <m/>
    <m/>
    <m/>
    <m/>
    <m/>
    <m/>
    <m/>
    <m/>
    <m/>
    <m/>
    <m/>
    <m/>
    <m/>
    <m/>
    <m/>
    <m/>
    <m/>
    <m/>
    <m/>
    <m/>
    <m/>
    <n v="1"/>
    <m/>
    <m/>
    <m/>
    <m/>
    <m/>
    <m/>
    <m/>
    <m/>
    <m/>
    <m/>
    <m/>
    <m/>
    <m/>
    <m/>
    <m/>
    <m/>
    <m/>
    <m/>
    <m/>
    <m/>
    <m/>
    <m/>
    <m/>
    <m/>
    <m/>
    <m/>
    <m/>
    <m/>
    <m/>
    <m/>
    <m/>
    <m/>
    <n v="2"/>
    <n v="1"/>
    <s v="ZBHT0015"/>
    <s v="koOG7AwCpEJ7"/>
    <s v="Allocated"/>
    <s v="No Intention to pay (NITP)"/>
    <s v="Visit cm residence address CAVNA cm not intention to pay continuously make the fake ptp"/>
    <d v="2026-01-21T00:00:00"/>
    <m/>
    <m/>
    <m/>
    <s v="-"/>
  </r>
  <r>
    <n v="464026981"/>
    <s v="MANISHA AKSHAY CHOUDHARI"/>
    <s v="ONLINE"/>
    <s v="29.01.26"/>
    <n v="8863"/>
    <m/>
    <m/>
    <m/>
    <n v="8648"/>
    <n v="8648"/>
    <x v="2"/>
    <s v="STABLE"/>
    <x v="0"/>
    <x v="1"/>
    <n v="163964"/>
    <n v="215"/>
    <n v="0"/>
    <n v="4307"/>
    <s v="FLOW"/>
    <n v="0.1224554911549687"/>
    <n v="8.818186978100509E-3"/>
    <x v="1"/>
    <s v="PAID"/>
    <s v="PAID"/>
    <s v="MPTP"/>
    <s v="Add not found"/>
    <m/>
    <s v="CNAVNA"/>
    <m/>
    <s v="-"/>
    <s v="-"/>
    <s v="THERGAON"/>
    <s v="-"/>
    <s v="-"/>
    <s v="-"/>
    <n v="21818"/>
    <n v="163964"/>
    <n v="36"/>
    <m/>
    <n v="26"/>
    <s v="REGULAR"/>
    <s v="MH14LV4525"/>
    <s v="CLASSIC 350 DARK STEALTH BLACK"/>
    <d v="2024-09-14T00:00:00"/>
    <n v="36"/>
    <x v="2"/>
    <x v="1"/>
    <s v="-"/>
    <m/>
    <m/>
    <m/>
    <m/>
    <m/>
    <m/>
    <m/>
    <m/>
    <m/>
    <m/>
    <m/>
    <m/>
    <m/>
    <m/>
    <m/>
    <m/>
    <m/>
    <m/>
    <m/>
    <m/>
    <m/>
    <m/>
    <m/>
    <m/>
    <m/>
    <m/>
    <m/>
    <m/>
    <m/>
    <m/>
    <m/>
    <m/>
    <m/>
    <m/>
    <m/>
    <m/>
    <n v="1"/>
    <m/>
    <m/>
    <m/>
    <m/>
    <m/>
    <m/>
    <m/>
    <m/>
    <m/>
    <m/>
    <m/>
    <m/>
    <m/>
    <m/>
    <m/>
    <m/>
    <m/>
    <m/>
    <m/>
    <m/>
    <m/>
    <m/>
    <m/>
    <n v="1"/>
    <m/>
    <m/>
    <m/>
    <m/>
    <m/>
    <m/>
    <m/>
    <m/>
    <m/>
    <m/>
    <m/>
    <m/>
    <m/>
    <m/>
    <m/>
    <m/>
    <m/>
    <m/>
    <m/>
    <m/>
    <n v="1"/>
    <m/>
    <m/>
    <m/>
    <m/>
    <m/>
    <m/>
    <m/>
    <m/>
    <m/>
    <m/>
    <m/>
    <n v="3"/>
    <n v="1"/>
    <s v="ZBHT0015"/>
    <s v="k2gfqEz8yZc"/>
    <s v="Allocated"/>
    <s v="RINGING NO RESPONSE (RNR)"/>
    <s v="call ringing not responding "/>
    <d v="2026-01-21T00:00:00"/>
    <m/>
    <m/>
    <m/>
    <s v="-"/>
  </r>
  <r>
    <n v="462316792"/>
    <s v="SIDDHANT NILKANTH KADAM"/>
    <s v="ONLINE"/>
    <s v="27.01.26"/>
    <n v="6660"/>
    <m/>
    <m/>
    <m/>
    <n v="6747"/>
    <n v="6660"/>
    <x v="2"/>
    <s v="STABLE"/>
    <x v="0"/>
    <x v="8"/>
    <n v="162414"/>
    <n v="87"/>
    <n v="0"/>
    <n v="1350"/>
    <s v="31.12.25"/>
    <n v="0.14380254538314621"/>
    <n v="8.7348260585324595E-3"/>
    <x v="1"/>
    <s v="PAID"/>
    <s v="PTP"/>
    <s v="PTP"/>
    <m/>
    <n v="25"/>
    <s v="CAVA"/>
    <m/>
    <s v="-"/>
    <s v="-"/>
    <s v="VEHLE"/>
    <s v="-"/>
    <s v="-"/>
    <m/>
    <n v="8097"/>
    <n v="162414"/>
    <n v="27"/>
    <m/>
    <n v="26"/>
    <s v="NPA"/>
    <s v="MH12WN7216"/>
    <s v="CLASSIC 350 DARK GUNMETAL GREY"/>
    <d v="2024-03-22T00:00:00"/>
    <n v="48"/>
    <x v="1"/>
    <x v="2"/>
    <s v="-"/>
    <m/>
    <m/>
    <m/>
    <m/>
    <m/>
    <m/>
    <m/>
    <m/>
    <m/>
    <m/>
    <m/>
    <m/>
    <m/>
    <m/>
    <m/>
    <m/>
    <m/>
    <m/>
    <n v="1"/>
    <m/>
    <m/>
    <m/>
    <m/>
    <m/>
    <m/>
    <m/>
    <m/>
    <m/>
    <m/>
    <m/>
    <m/>
    <m/>
    <m/>
    <m/>
    <m/>
    <m/>
    <m/>
    <m/>
    <m/>
    <m/>
    <m/>
    <m/>
    <m/>
    <m/>
    <m/>
    <m/>
    <m/>
    <m/>
    <m/>
    <m/>
    <m/>
    <m/>
    <m/>
    <m/>
    <m/>
    <m/>
    <m/>
    <m/>
    <m/>
    <m/>
    <m/>
    <m/>
    <m/>
    <m/>
    <m/>
    <m/>
    <m/>
    <m/>
    <m/>
    <m/>
    <m/>
    <m/>
    <m/>
    <m/>
    <m/>
    <m/>
    <m/>
    <m/>
    <m/>
    <m/>
    <m/>
    <m/>
    <m/>
    <m/>
    <m/>
    <m/>
    <m/>
    <m/>
    <m/>
    <m/>
    <m/>
    <m/>
    <m/>
    <n v="1"/>
    <n v="1"/>
    <s v="DUWT0011"/>
    <s v="BoW87gMZEYtz"/>
    <s v="Allocated"/>
    <s v="Promise To Pay (PTP)"/>
    <s v="Promise to pay"/>
    <d v="2026-01-19T00:00:00"/>
    <m/>
    <m/>
    <m/>
    <s v="-"/>
  </r>
  <r>
    <n v="464171964"/>
    <s v="ANITA NITIN KAD"/>
    <s v="COLLECT"/>
    <s v="31.01.26"/>
    <n v="6500"/>
    <m/>
    <m/>
    <m/>
    <n v="6474"/>
    <n v="6474"/>
    <x v="0"/>
    <s v="FLOW"/>
    <x v="0"/>
    <x v="10"/>
    <n v="180204"/>
    <n v="0"/>
    <n v="0"/>
    <n v="450"/>
    <s v="FLOW"/>
    <n v="0.1562672173579229"/>
    <n v="2.1273066504391161E-2"/>
    <x v="0"/>
    <s v="BPTP"/>
    <s v="-"/>
    <s v="BPTP"/>
    <m/>
    <n v="31"/>
    <m/>
    <m/>
    <m/>
    <m/>
    <s v="WAKI"/>
    <m/>
    <m/>
    <m/>
    <s v="-"/>
    <n v="180204"/>
    <n v="5"/>
    <m/>
    <e v="#N/A"/>
    <s v="REGULAR"/>
    <n v="45566"/>
    <m/>
    <d v="2024-10-01T00:00:00"/>
    <n v="48"/>
    <x v="3"/>
    <x v="0"/>
    <s v="-"/>
    <m/>
    <m/>
    <m/>
    <m/>
    <m/>
    <m/>
    <m/>
    <m/>
    <m/>
    <m/>
    <m/>
    <m/>
    <m/>
    <m/>
    <m/>
    <m/>
    <m/>
    <m/>
    <m/>
    <m/>
    <m/>
    <m/>
    <m/>
    <m/>
    <m/>
    <m/>
    <m/>
    <m/>
    <m/>
    <m/>
    <m/>
    <m/>
    <m/>
    <m/>
    <m/>
    <m/>
    <m/>
    <m/>
    <m/>
    <m/>
    <m/>
    <m/>
    <m/>
    <m/>
    <m/>
    <m/>
    <m/>
    <m/>
    <m/>
    <m/>
    <m/>
    <m/>
    <m/>
    <m/>
    <m/>
    <m/>
    <m/>
    <m/>
    <m/>
    <m/>
    <m/>
    <m/>
    <m/>
    <m/>
    <m/>
    <m/>
    <m/>
    <m/>
    <m/>
    <m/>
    <m/>
    <m/>
    <m/>
    <m/>
    <m/>
    <m/>
    <m/>
    <m/>
    <m/>
    <m/>
    <m/>
    <n v="1"/>
    <m/>
    <m/>
    <m/>
    <m/>
    <m/>
    <m/>
    <m/>
    <m/>
    <m/>
    <m/>
    <m/>
    <n v="1"/>
    <n v="1"/>
    <s v="ZBHT0010"/>
    <s v="kPhf7b4w9Dz"/>
    <s v="Unallocated"/>
    <e v="#N/A"/>
    <e v="#N/A"/>
    <e v="#N/A"/>
    <m/>
    <m/>
    <m/>
    <s v="-"/>
  </r>
  <r>
    <n v="464403745"/>
    <s v="ANKIT RAJKUMAR JAISWAL"/>
    <s v="ONLINE"/>
    <s v="17.01.26"/>
    <n v="7860"/>
    <m/>
    <m/>
    <s v="BANK STABLE 19"/>
    <n v="7718"/>
    <n v="7568"/>
    <x v="2"/>
    <s v="STABLE"/>
    <x v="0"/>
    <x v="1"/>
    <n v="160343"/>
    <n v="142"/>
    <n v="0"/>
    <n v="2250"/>
    <s v="17.12.25"/>
    <n v="0.11975116988034661"/>
    <n v="8.6234451137418584E-3"/>
    <x v="1"/>
    <s v="PAID"/>
    <s v="PTP"/>
    <s v="PAID"/>
    <m/>
    <m/>
    <s v="CAVA"/>
    <m/>
    <s v="-"/>
    <s v="-"/>
    <s v="YAMUNA NAGAR"/>
    <s v="-"/>
    <s v="-"/>
    <m/>
    <n v="9960"/>
    <n v="160343"/>
    <n v="27"/>
    <m/>
    <n v="26"/>
    <s v="REGULAR"/>
    <s v="MH14LZ1613"/>
    <s v="CLASSIC 350 DARK GUNMETAL GREY"/>
    <d v="2024-10-22T00:00:00"/>
    <n v="36"/>
    <x v="1"/>
    <x v="1"/>
    <s v="-"/>
    <m/>
    <m/>
    <m/>
    <m/>
    <m/>
    <m/>
    <m/>
    <m/>
    <m/>
    <m/>
    <m/>
    <m/>
    <m/>
    <m/>
    <m/>
    <m/>
    <m/>
    <m/>
    <m/>
    <m/>
    <m/>
    <n v="1"/>
    <m/>
    <m/>
    <m/>
    <m/>
    <m/>
    <m/>
    <m/>
    <m/>
    <m/>
    <m/>
    <m/>
    <m/>
    <m/>
    <m/>
    <m/>
    <m/>
    <m/>
    <m/>
    <m/>
    <m/>
    <m/>
    <m/>
    <m/>
    <m/>
    <m/>
    <m/>
    <m/>
    <m/>
    <m/>
    <m/>
    <m/>
    <m/>
    <m/>
    <m/>
    <m/>
    <m/>
    <m/>
    <m/>
    <m/>
    <m/>
    <m/>
    <m/>
    <m/>
    <m/>
    <m/>
    <m/>
    <m/>
    <m/>
    <m/>
    <m/>
    <m/>
    <m/>
    <m/>
    <m/>
    <m/>
    <m/>
    <m/>
    <m/>
    <m/>
    <m/>
    <m/>
    <m/>
    <m/>
    <m/>
    <m/>
    <m/>
    <m/>
    <m/>
    <m/>
    <m/>
    <m/>
    <n v="1"/>
    <n v="1"/>
    <s v="ZBHT0015"/>
    <s v="kPjGQ2IR_NJm"/>
    <s v="Allocated"/>
    <s v="Promise To Pay (PTP)"/>
    <s v="Visit cm residence address cm make the PTP on 16th"/>
    <d v="2026-01-16T00:00:00"/>
    <m/>
    <m/>
    <m/>
    <s v="-"/>
  </r>
  <r>
    <n v="464260346"/>
    <s v="ARTI AJAY BHOSALE"/>
    <s v="COLLECT"/>
    <s v="25.01.26"/>
    <n v="5857"/>
    <m/>
    <m/>
    <m/>
    <n v="5672"/>
    <n v="5358"/>
    <x v="2"/>
    <s v="STABLE"/>
    <x v="0"/>
    <x v="13"/>
    <n v="157824"/>
    <n v="96"/>
    <n v="0"/>
    <n v="4050"/>
    <s v="NEW"/>
    <n v="0.1262995158158445"/>
    <n v="8.4879701741341681E-3"/>
    <x v="2"/>
    <s v="PAID"/>
    <s v="-"/>
    <s v="PTP"/>
    <m/>
    <n v="24"/>
    <s v="CAVA"/>
    <m/>
    <s v="-"/>
    <s v="-"/>
    <s v="PINGORI"/>
    <s v="-"/>
    <s v="-"/>
    <m/>
    <n v="9504"/>
    <n v="157824"/>
    <n v="27"/>
    <m/>
    <n v="26"/>
    <s v="REGULAR"/>
    <s v="MH12XG3739"/>
    <s v="RE CLASSIC 350 EFI REDDITCH RED"/>
    <d v="2024-10-09T00:00:00"/>
    <n v="48"/>
    <x v="1"/>
    <x v="2"/>
    <s v="-"/>
    <m/>
    <m/>
    <m/>
    <m/>
    <m/>
    <m/>
    <m/>
    <m/>
    <m/>
    <m/>
    <m/>
    <m/>
    <n v="1"/>
    <m/>
    <m/>
    <m/>
    <m/>
    <m/>
    <m/>
    <m/>
    <m/>
    <m/>
    <m/>
    <m/>
    <m/>
    <m/>
    <m/>
    <m/>
    <m/>
    <m/>
    <m/>
    <m/>
    <m/>
    <m/>
    <m/>
    <m/>
    <m/>
    <m/>
    <m/>
    <m/>
    <m/>
    <m/>
    <m/>
    <m/>
    <m/>
    <m/>
    <m/>
    <m/>
    <n v="1"/>
    <m/>
    <m/>
    <m/>
    <m/>
    <m/>
    <m/>
    <m/>
    <m/>
    <m/>
    <m/>
    <m/>
    <m/>
    <m/>
    <m/>
    <n v="1"/>
    <m/>
    <m/>
    <m/>
    <m/>
    <m/>
    <m/>
    <m/>
    <m/>
    <m/>
    <m/>
    <m/>
    <m/>
    <m/>
    <m/>
    <m/>
    <m/>
    <m/>
    <m/>
    <m/>
    <m/>
    <m/>
    <m/>
    <m/>
    <m/>
    <m/>
    <m/>
    <m/>
    <m/>
    <m/>
    <n v="3"/>
    <n v="1"/>
    <s v="ZBHT0022"/>
    <s v="GPIlM6npOJc"/>
    <s v="Allocated"/>
    <s v="Promise To Pay (PTP)"/>
    <s v="Ptp customer give ptp upi payment of 6000"/>
    <d v="2026-01-25T00:00:00"/>
    <m/>
    <m/>
    <m/>
    <s v="VYMO"/>
  </r>
  <r>
    <n v="466597067"/>
    <s v="AKSHAY RAJENDRA JAGTAP"/>
    <m/>
    <m/>
    <m/>
    <m/>
    <m/>
    <m/>
    <n v="7754"/>
    <n v="31016"/>
    <x v="1"/>
    <s v="FLOW"/>
    <x v="1"/>
    <x v="5"/>
    <n v="155316"/>
    <n v="698"/>
    <n v="0"/>
    <n v="1800"/>
    <s v="FLOW"/>
    <n v="0.89346974265487344"/>
    <n v="3.9656457261758087E-2"/>
    <x v="0"/>
    <s v="NC"/>
    <s v="NC"/>
    <s v="NC"/>
    <m/>
    <m/>
    <m/>
    <m/>
    <s v="ELG"/>
    <s v="-"/>
    <s v="DEHU"/>
    <s v="-"/>
    <s v="-"/>
    <m/>
    <n v="33514"/>
    <n v="155316"/>
    <n v="118"/>
    <m/>
    <n v="148"/>
    <s v="NPA"/>
    <s v="MH14MP1579"/>
    <s v="PIAGGIO VESPA S 125"/>
    <d v="2025-07-29T00:00:00"/>
    <n v="24"/>
    <x v="1"/>
    <x v="2"/>
    <s v="-"/>
    <m/>
    <m/>
    <m/>
    <m/>
    <m/>
    <m/>
    <m/>
    <m/>
    <m/>
    <m/>
    <m/>
    <m/>
    <n v="1"/>
    <m/>
    <m/>
    <m/>
    <m/>
    <m/>
    <m/>
    <m/>
    <m/>
    <m/>
    <m/>
    <m/>
    <m/>
    <m/>
    <m/>
    <m/>
    <m/>
    <m/>
    <m/>
    <m/>
    <m/>
    <m/>
    <m/>
    <m/>
    <m/>
    <m/>
    <m/>
    <m/>
    <m/>
    <m/>
    <m/>
    <m/>
    <m/>
    <n v="1"/>
    <m/>
    <m/>
    <m/>
    <m/>
    <m/>
    <m/>
    <m/>
    <m/>
    <n v="1"/>
    <m/>
    <m/>
    <m/>
    <m/>
    <m/>
    <m/>
    <m/>
    <m/>
    <m/>
    <m/>
    <m/>
    <m/>
    <m/>
    <m/>
    <m/>
    <m/>
    <m/>
    <m/>
    <m/>
    <m/>
    <m/>
    <m/>
    <m/>
    <m/>
    <m/>
    <m/>
    <m/>
    <m/>
    <m/>
    <m/>
    <m/>
    <m/>
    <m/>
    <m/>
    <m/>
    <m/>
    <m/>
    <m/>
    <n v="3"/>
    <n v="1"/>
    <s v="DUWT0027"/>
    <s v="kP_odVGyE07"/>
    <s v="Allocated"/>
    <s v="Address Not Found (NC_ANF)"/>
    <s v="Visited to Customers residence address but short address so can't found Customer "/>
    <d v="2026-01-19T00:00:00"/>
    <m/>
    <m/>
    <m/>
    <s v="VYMO"/>
  </r>
  <r>
    <n v="460905354"/>
    <s v="SACHIN GOPAL JANGAM"/>
    <m/>
    <m/>
    <m/>
    <m/>
    <m/>
    <s v="BANK STABLE 27"/>
    <n v="6217"/>
    <n v="30514"/>
    <x v="3"/>
    <s v="STABLE"/>
    <x v="1"/>
    <x v="8"/>
    <n v="153994"/>
    <n v="1075"/>
    <n v="0"/>
    <n v="4050"/>
    <s v="FLOW"/>
    <n v="1"/>
    <n v="5.1481790926587917E-2"/>
    <x v="1"/>
    <s v="PAID"/>
    <s v="LMCB"/>
    <s v="LMCB"/>
    <m/>
    <m/>
    <m/>
    <m/>
    <s v="ELG"/>
    <s v="-"/>
    <s v="BHOR"/>
    <s v="-"/>
    <s v="-"/>
    <m/>
    <n v="35639"/>
    <n v="153994"/>
    <n v="149"/>
    <m/>
    <n v="148"/>
    <s v="NPA"/>
    <s v="MH12WD9743"/>
    <s v="CLASSIC 350 CHROME RED"/>
    <d v="2023-11-28T00:00:00"/>
    <n v="48"/>
    <x v="1"/>
    <x v="2"/>
    <s v="-"/>
    <m/>
    <m/>
    <m/>
    <m/>
    <m/>
    <m/>
    <m/>
    <m/>
    <m/>
    <m/>
    <m/>
    <m/>
    <m/>
    <m/>
    <m/>
    <m/>
    <m/>
    <m/>
    <m/>
    <m/>
    <m/>
    <m/>
    <m/>
    <m/>
    <m/>
    <m/>
    <m/>
    <m/>
    <m/>
    <m/>
    <m/>
    <m/>
    <m/>
    <m/>
    <m/>
    <m/>
    <m/>
    <m/>
    <m/>
    <m/>
    <m/>
    <m/>
    <m/>
    <m/>
    <m/>
    <m/>
    <m/>
    <m/>
    <n v="1"/>
    <m/>
    <m/>
    <m/>
    <m/>
    <m/>
    <m/>
    <m/>
    <m/>
    <m/>
    <m/>
    <m/>
    <m/>
    <m/>
    <m/>
    <m/>
    <m/>
    <m/>
    <m/>
    <m/>
    <m/>
    <m/>
    <m/>
    <m/>
    <m/>
    <m/>
    <m/>
    <m/>
    <m/>
    <m/>
    <m/>
    <m/>
    <m/>
    <m/>
    <m/>
    <m/>
    <m/>
    <m/>
    <m/>
    <m/>
    <m/>
    <m/>
    <n v="1"/>
    <m/>
    <m/>
    <n v="2"/>
    <n v="1"/>
    <s v="DUWT0011"/>
    <s v="k2MkxmhwpDJz"/>
    <s v="Allocated"/>
    <s v="Left Message (LMCB)"/>
    <s v="Customer home visit left message to wife "/>
    <d v="2026-01-17T00:00:00"/>
    <m/>
    <m/>
    <m/>
    <s v="-"/>
  </r>
  <r>
    <n v="464735800"/>
    <s v="SHUBHAM RAGHUNATH KATE"/>
    <m/>
    <m/>
    <m/>
    <m/>
    <m/>
    <m/>
    <n v="5381"/>
    <n v="5381"/>
    <x v="2"/>
    <s v="FLOW"/>
    <x v="1"/>
    <x v="16"/>
    <n v="151395"/>
    <n v="82"/>
    <n v="0"/>
    <n v="900"/>
    <s v="NEW"/>
    <n v="0.32165783760395672"/>
    <n v="8.1422105922612682E-3"/>
    <x v="0"/>
    <s v="NC"/>
    <s v="-"/>
    <s v="NC"/>
    <m/>
    <m/>
    <s v="CNAVNA"/>
    <m/>
    <s v="-"/>
    <s v="-"/>
    <s v="PARVATI PAYTHA"/>
    <s v="-"/>
    <s v="-"/>
    <s v="-"/>
    <n v="11744"/>
    <n v="151395"/>
    <n v="36"/>
    <m/>
    <n v="57"/>
    <s v="REGULAR"/>
    <s v="MH12XL5399"/>
    <s v="YAMAHA R15 V4"/>
    <d v="2024-11-21T00:00:00"/>
    <n v="48"/>
    <x v="2"/>
    <x v="2"/>
    <s v="-"/>
    <m/>
    <m/>
    <m/>
    <m/>
    <m/>
    <m/>
    <m/>
    <m/>
    <m/>
    <m/>
    <m/>
    <m/>
    <m/>
    <m/>
    <m/>
    <m/>
    <m/>
    <m/>
    <m/>
    <m/>
    <m/>
    <m/>
    <m/>
    <m/>
    <m/>
    <m/>
    <m/>
    <m/>
    <m/>
    <m/>
    <m/>
    <m/>
    <m/>
    <m/>
    <m/>
    <m/>
    <m/>
    <m/>
    <m/>
    <n v="1"/>
    <m/>
    <m/>
    <m/>
    <m/>
    <m/>
    <m/>
    <m/>
    <m/>
    <m/>
    <m/>
    <m/>
    <m/>
    <m/>
    <m/>
    <m/>
    <m/>
    <m/>
    <m/>
    <m/>
    <m/>
    <m/>
    <m/>
    <m/>
    <m/>
    <m/>
    <m/>
    <m/>
    <m/>
    <m/>
    <m/>
    <m/>
    <m/>
    <m/>
    <m/>
    <m/>
    <m/>
    <m/>
    <m/>
    <m/>
    <m/>
    <m/>
    <m/>
    <m/>
    <m/>
    <m/>
    <m/>
    <m/>
    <m/>
    <m/>
    <m/>
    <m/>
    <m/>
    <m/>
    <n v="1"/>
    <n v="1"/>
    <s v="DUWT0031"/>
    <s v="A6_WzA9lAa7"/>
    <s v="Allocated"/>
    <s v="Left Message (LMCB)"/>
    <s v="Left message customer brother he said shubham is in jail "/>
    <d v="2026-01-14T00:00:00"/>
    <m/>
    <m/>
    <m/>
    <s v="-"/>
  </r>
  <r>
    <n v="464438678"/>
    <s v="ROHIT SURESH DHOTRE"/>
    <m/>
    <m/>
    <m/>
    <m/>
    <m/>
    <s v="BANK RB 31"/>
    <n v="5320"/>
    <n v="5320"/>
    <x v="2"/>
    <s v="STABLE"/>
    <x v="1"/>
    <x v="17"/>
    <n v="150244"/>
    <n v="118"/>
    <n v="0"/>
    <n v="450"/>
    <s v="FLOW"/>
    <n v="0.32348351117706542"/>
    <n v="8.0803083868271879E-3"/>
    <x v="1"/>
    <s v="PAID"/>
    <s v="PTP"/>
    <s v="NC"/>
    <s v="Shifted"/>
    <m/>
    <s v="CNAVNA"/>
    <m/>
    <s v="-"/>
    <s v="-"/>
    <s v="BEBEDHOL"/>
    <s v="-"/>
    <s v="-"/>
    <m/>
    <n v="5888"/>
    <n v="150244"/>
    <n v="27"/>
    <m/>
    <e v="#N/A"/>
    <s v="REGULAR"/>
    <s v="MH14LZ0079"/>
    <s v="BULLET 350 THE STANDARD BLACK"/>
    <d v="2024-10-25T00:00:00"/>
    <n v="48"/>
    <x v="1"/>
    <x v="2"/>
    <s v="-"/>
    <m/>
    <m/>
    <m/>
    <m/>
    <m/>
    <m/>
    <m/>
    <m/>
    <m/>
    <m/>
    <m/>
    <m/>
    <m/>
    <m/>
    <m/>
    <n v="1"/>
    <m/>
    <m/>
    <m/>
    <m/>
    <m/>
    <m/>
    <m/>
    <m/>
    <m/>
    <m/>
    <m/>
    <m/>
    <m/>
    <m/>
    <m/>
    <m/>
    <m/>
    <m/>
    <m/>
    <m/>
    <m/>
    <m/>
    <m/>
    <m/>
    <m/>
    <m/>
    <m/>
    <m/>
    <m/>
    <m/>
    <m/>
    <m/>
    <m/>
    <m/>
    <m/>
    <m/>
    <m/>
    <m/>
    <m/>
    <m/>
    <m/>
    <m/>
    <m/>
    <m/>
    <m/>
    <m/>
    <m/>
    <m/>
    <m/>
    <m/>
    <m/>
    <m/>
    <m/>
    <m/>
    <m/>
    <m/>
    <m/>
    <m/>
    <m/>
    <m/>
    <m/>
    <m/>
    <m/>
    <m/>
    <m/>
    <m/>
    <m/>
    <m/>
    <m/>
    <m/>
    <m/>
    <m/>
    <m/>
    <m/>
    <m/>
    <m/>
    <m/>
    <n v="1"/>
    <n v="1"/>
    <s v="ZBHT0013"/>
    <s v="BPwBJeGV_NMm"/>
    <s v="Allocated"/>
    <s v="Shifted (NC_SFTD)"/>
    <s v="Shifted"/>
    <d v="2026-01-06T00:00:00"/>
    <m/>
    <m/>
    <m/>
    <s v="-"/>
  </r>
  <r>
    <n v="467118039"/>
    <s v="LAXMI DINESH PAWAR"/>
    <m/>
    <m/>
    <m/>
    <m/>
    <m/>
    <m/>
    <n v="5471"/>
    <n v="5471"/>
    <x v="2"/>
    <s v="FLOW"/>
    <x v="1"/>
    <x v="9"/>
    <n v="150163"/>
    <n v="80"/>
    <n v="0"/>
    <n v="900"/>
    <s v="NEW"/>
    <n v="0.1180556531187277"/>
    <n v="8.0759521065142774E-3"/>
    <x v="0"/>
    <s v="NC"/>
    <s v="-"/>
    <s v="NC"/>
    <s v="Add not found"/>
    <m/>
    <s v="CNAVNA"/>
    <m/>
    <s v="-"/>
    <s v="-"/>
    <s v="SHIRUR"/>
    <s v="-"/>
    <s v="-"/>
    <s v="-"/>
    <n v="11922"/>
    <n v="150163"/>
    <n v="36"/>
    <m/>
    <n v="57"/>
    <s v="REGULAR"/>
    <m/>
    <s v="FZS V4"/>
    <d v="2025-10-20T00:00:00"/>
    <n v="36"/>
    <x v="2"/>
    <x v="1"/>
    <s v="-"/>
    <m/>
    <m/>
    <m/>
    <m/>
    <m/>
    <m/>
    <m/>
    <m/>
    <m/>
    <m/>
    <m/>
    <m/>
    <m/>
    <m/>
    <m/>
    <m/>
    <m/>
    <m/>
    <m/>
    <m/>
    <m/>
    <m/>
    <m/>
    <m/>
    <m/>
    <m/>
    <m/>
    <m/>
    <m/>
    <m/>
    <m/>
    <m/>
    <m/>
    <n v="1"/>
    <m/>
    <m/>
    <m/>
    <m/>
    <m/>
    <m/>
    <m/>
    <m/>
    <m/>
    <m/>
    <m/>
    <m/>
    <m/>
    <m/>
    <m/>
    <m/>
    <m/>
    <m/>
    <m/>
    <m/>
    <n v="1"/>
    <m/>
    <m/>
    <m/>
    <m/>
    <m/>
    <m/>
    <m/>
    <m/>
    <m/>
    <m/>
    <m/>
    <m/>
    <m/>
    <m/>
    <m/>
    <m/>
    <m/>
    <m/>
    <m/>
    <m/>
    <m/>
    <m/>
    <m/>
    <m/>
    <m/>
    <m/>
    <m/>
    <m/>
    <m/>
    <m/>
    <m/>
    <m/>
    <m/>
    <m/>
    <m/>
    <m/>
    <m/>
    <m/>
    <n v="2"/>
    <n v="1"/>
    <s v="ZBHT0024"/>
    <s v="G6v74AQvpiz"/>
    <s v="Allocated"/>
    <s v="Address Not Found (NC_ANF)"/>
    <s v="Customer address not found "/>
    <d v="2026-01-19T00:00:00"/>
    <m/>
    <m/>
    <m/>
    <s v="-"/>
  </r>
  <r>
    <n v="462722443"/>
    <s v="ROHIT ARUN KORKE"/>
    <s v="ONLINE"/>
    <s v="11.01.26"/>
    <n v="6260"/>
    <m/>
    <m/>
    <m/>
    <n v="6049"/>
    <n v="5888"/>
    <x v="2"/>
    <s v="STABLE"/>
    <x v="0"/>
    <x v="18"/>
    <n v="148925"/>
    <n v="206"/>
    <n v="0"/>
    <n v="1350"/>
    <s v="24.12.25"/>
    <n v="5.7593111829019938E-2"/>
    <n v="8.0093709333366979E-3"/>
    <x v="1"/>
    <s v="PAID"/>
    <s v="PTP"/>
    <s v="PAID"/>
    <m/>
    <m/>
    <m/>
    <m/>
    <s v="-"/>
    <s v="-"/>
    <s v="YERWADA"/>
    <s v="-"/>
    <s v="-"/>
    <s v="-"/>
    <n v="13493"/>
    <n v="148925"/>
    <n v="36"/>
    <m/>
    <n v="26"/>
    <s v="REGULAR"/>
    <s v="MH12WT9992"/>
    <s v="CLASSIC 350 DARK STEALTH BLACK"/>
    <d v="2024-04-29T00:00:00"/>
    <n v="48"/>
    <x v="2"/>
    <x v="2"/>
    <s v="-"/>
    <m/>
    <m/>
    <m/>
    <m/>
    <m/>
    <m/>
    <m/>
    <m/>
    <m/>
    <m/>
    <m/>
    <m/>
    <m/>
    <m/>
    <m/>
    <m/>
    <m/>
    <m/>
    <m/>
    <m/>
    <m/>
    <m/>
    <m/>
    <m/>
    <m/>
    <m/>
    <m/>
    <m/>
    <m/>
    <m/>
    <m/>
    <m/>
    <m/>
    <m/>
    <m/>
    <m/>
    <n v="1"/>
    <m/>
    <m/>
    <m/>
    <m/>
    <m/>
    <m/>
    <m/>
    <m/>
    <m/>
    <m/>
    <m/>
    <m/>
    <m/>
    <m/>
    <m/>
    <m/>
    <m/>
    <m/>
    <m/>
    <m/>
    <m/>
    <m/>
    <m/>
    <m/>
    <m/>
    <m/>
    <m/>
    <m/>
    <m/>
    <m/>
    <m/>
    <m/>
    <m/>
    <m/>
    <m/>
    <m/>
    <m/>
    <m/>
    <m/>
    <m/>
    <m/>
    <m/>
    <m/>
    <m/>
    <m/>
    <m/>
    <m/>
    <m/>
    <m/>
    <m/>
    <m/>
    <m/>
    <m/>
    <m/>
    <m/>
    <m/>
    <n v="1"/>
    <n v="1"/>
    <s v="ZBHT0012"/>
    <s v="B2G6FECYBiz"/>
    <s v="Allocated"/>
    <s v="Promise To Pay (PTP)"/>
    <s v="Ptp"/>
    <d v="2026-01-13T00:00:00"/>
    <m/>
    <m/>
    <m/>
    <s v="-"/>
  </r>
  <r>
    <n v="464046932"/>
    <s v="LINGESHWAR KUMAR LAMTURE"/>
    <m/>
    <m/>
    <m/>
    <m/>
    <m/>
    <s v="BANK STABLE 19"/>
    <n v="5678"/>
    <n v="5678"/>
    <x v="2"/>
    <s v="STABLE"/>
    <x v="1"/>
    <x v="13"/>
    <n v="147910"/>
    <n v="73"/>
    <n v="0"/>
    <n v="1698"/>
    <s v="NEW"/>
    <n v="0.1183657833049572"/>
    <n v="7.9547829763292333E-3"/>
    <x v="2"/>
    <s v="PAID"/>
    <s v="-"/>
    <s v="PAID"/>
    <m/>
    <n v="23"/>
    <s v="CAVA"/>
    <m/>
    <s v="-"/>
    <s v="-"/>
    <s v="FURSUNGI"/>
    <s v="-"/>
    <s v="-"/>
    <m/>
    <n v="7449"/>
    <n v="147910"/>
    <n v="27"/>
    <m/>
    <n v="26"/>
    <s v="REGULAR"/>
    <s v="MH24BZ6311"/>
    <s v="BULLET 350 BLACK GOLD"/>
    <d v="2024-09-17T00:00:00"/>
    <n v="48"/>
    <x v="1"/>
    <x v="2"/>
    <s v="-"/>
    <m/>
    <m/>
    <m/>
    <m/>
    <m/>
    <m/>
    <m/>
    <m/>
    <m/>
    <m/>
    <m/>
    <m/>
    <m/>
    <m/>
    <m/>
    <n v="1"/>
    <m/>
    <m/>
    <m/>
    <m/>
    <m/>
    <m/>
    <m/>
    <m/>
    <m/>
    <m/>
    <m/>
    <m/>
    <m/>
    <m/>
    <m/>
    <m/>
    <m/>
    <m/>
    <m/>
    <m/>
    <m/>
    <m/>
    <m/>
    <m/>
    <m/>
    <m/>
    <m/>
    <m/>
    <m/>
    <m/>
    <m/>
    <m/>
    <m/>
    <m/>
    <m/>
    <m/>
    <m/>
    <m/>
    <m/>
    <m/>
    <m/>
    <m/>
    <m/>
    <m/>
    <m/>
    <m/>
    <m/>
    <m/>
    <m/>
    <m/>
    <m/>
    <m/>
    <m/>
    <m/>
    <m/>
    <m/>
    <m/>
    <m/>
    <m/>
    <m/>
    <m/>
    <m/>
    <m/>
    <m/>
    <m/>
    <m/>
    <m/>
    <m/>
    <m/>
    <m/>
    <m/>
    <m/>
    <m/>
    <m/>
    <m/>
    <m/>
    <m/>
    <n v="1"/>
    <n v="1"/>
    <s v="ZBHT0022"/>
    <s v="GoIc5tyPlgm"/>
    <s v="Allocated"/>
    <s v="RINGING NO RESPONSE (RNR)"/>
    <s v="Rng customer mobile is ringing no answer "/>
    <d v="2026-01-21T00:00:00"/>
    <m/>
    <m/>
    <m/>
    <s v="-"/>
  </r>
  <r>
    <n v="464177051"/>
    <s v="DEEPAK RAMESH SHARMA"/>
    <m/>
    <m/>
    <m/>
    <m/>
    <m/>
    <m/>
    <n v="10799"/>
    <n v="53851"/>
    <x v="3"/>
    <s v="FLOW"/>
    <x v="1"/>
    <x v="4"/>
    <n v="145948"/>
    <n v="1609"/>
    <n v="0"/>
    <n v="2700"/>
    <s v="FLOW"/>
    <n v="0.51756434251618655"/>
    <n v="4.8791929699557479E-2"/>
    <x v="0"/>
    <s v="NC"/>
    <s v="RTP"/>
    <s v="NC"/>
    <m/>
    <m/>
    <m/>
    <m/>
    <s v="ELG"/>
    <s v="-"/>
    <s v="ALANDI"/>
    <s v="-"/>
    <s v="-"/>
    <m/>
    <n v="58160"/>
    <n v="145948"/>
    <n v="149"/>
    <m/>
    <n v="179"/>
    <s v="NPA"/>
    <s v="MH14LV7807"/>
    <s v="HUNTER 350 REBEL BLUE"/>
    <d v="2024-10-02T00:00:00"/>
    <n v="24"/>
    <x v="1"/>
    <x v="2"/>
    <s v="-"/>
    <m/>
    <m/>
    <m/>
    <m/>
    <m/>
    <m/>
    <m/>
    <m/>
    <m/>
    <m/>
    <m/>
    <m/>
    <m/>
    <m/>
    <m/>
    <n v="1"/>
    <m/>
    <m/>
    <m/>
    <m/>
    <m/>
    <m/>
    <m/>
    <m/>
    <m/>
    <m/>
    <m/>
    <m/>
    <m/>
    <m/>
    <m/>
    <m/>
    <m/>
    <m/>
    <m/>
    <m/>
    <m/>
    <m/>
    <m/>
    <m/>
    <m/>
    <m/>
    <m/>
    <m/>
    <m/>
    <m/>
    <m/>
    <m/>
    <m/>
    <m/>
    <m/>
    <m/>
    <m/>
    <m/>
    <n v="1"/>
    <m/>
    <m/>
    <m/>
    <m/>
    <m/>
    <m/>
    <m/>
    <m/>
    <m/>
    <m/>
    <m/>
    <m/>
    <m/>
    <m/>
    <m/>
    <m/>
    <m/>
    <m/>
    <m/>
    <m/>
    <m/>
    <m/>
    <m/>
    <m/>
    <m/>
    <m/>
    <m/>
    <m/>
    <m/>
    <m/>
    <m/>
    <m/>
    <m/>
    <m/>
    <m/>
    <m/>
    <m/>
    <m/>
    <n v="2"/>
    <n v="1"/>
    <s v="ZBHT0009"/>
    <s v="BPQA3ezNsDJz"/>
    <s v="Allocated"/>
    <s v="Door Locked (NC_DL)"/>
    <s v="Door lock "/>
    <d v="2026-01-19T00:00:00"/>
    <m/>
    <m/>
    <m/>
    <s v="-"/>
  </r>
  <r>
    <n v="464450501"/>
    <s v="NAMDEV SHANKAR PAWAR"/>
    <s v="ONLINE"/>
    <s v="03.01.26 29.01.26"/>
    <n v="13800"/>
    <m/>
    <m/>
    <m/>
    <n v="6669"/>
    <n v="19918"/>
    <x v="5"/>
    <s v="RB"/>
    <x v="0"/>
    <x v="4"/>
    <n v="145734"/>
    <n v="500"/>
    <n v="0"/>
    <n v="4042"/>
    <s v="FLOW"/>
    <n v="0.26856734816363798"/>
    <n v="3.6725565476472558E-2"/>
    <x v="2"/>
    <s v="PAID"/>
    <s v="BPTP"/>
    <s v="PAID"/>
    <m/>
    <m/>
    <m/>
    <m/>
    <s v="ELG"/>
    <s v="-"/>
    <s v="MOSHI"/>
    <s v="-"/>
    <s v="-"/>
    <m/>
    <n v="24460"/>
    <n v="145734"/>
    <n v="88"/>
    <m/>
    <n v="57"/>
    <s v="REGULAR"/>
    <s v="MH14LZ0307"/>
    <s v="BAJAJ KTM DUKE 200 ABS"/>
    <d v="2024-10-26T00:00:00"/>
    <n v="36"/>
    <x v="1"/>
    <x v="2"/>
    <s v="-"/>
    <m/>
    <m/>
    <m/>
    <m/>
    <m/>
    <m/>
    <n v="1"/>
    <m/>
    <m/>
    <m/>
    <m/>
    <m/>
    <m/>
    <m/>
    <m/>
    <m/>
    <m/>
    <m/>
    <m/>
    <m/>
    <m/>
    <m/>
    <m/>
    <m/>
    <m/>
    <m/>
    <m/>
    <m/>
    <m/>
    <m/>
    <m/>
    <m/>
    <m/>
    <m/>
    <m/>
    <m/>
    <m/>
    <m/>
    <m/>
    <m/>
    <m/>
    <m/>
    <m/>
    <m/>
    <m/>
    <m/>
    <m/>
    <m/>
    <m/>
    <m/>
    <m/>
    <m/>
    <m/>
    <m/>
    <m/>
    <m/>
    <m/>
    <m/>
    <m/>
    <m/>
    <n v="1"/>
    <m/>
    <m/>
    <m/>
    <m/>
    <m/>
    <m/>
    <m/>
    <m/>
    <m/>
    <m/>
    <m/>
    <m/>
    <m/>
    <m/>
    <m/>
    <m/>
    <m/>
    <m/>
    <m/>
    <m/>
    <m/>
    <m/>
    <m/>
    <m/>
    <m/>
    <m/>
    <m/>
    <m/>
    <m/>
    <m/>
    <m/>
    <m/>
    <n v="2"/>
    <n v="1"/>
    <s v="ZBHT0009"/>
    <s v="GPJBWCgJQuom"/>
    <s v="Allocated"/>
    <s v="Promise To Pay (PTP)"/>
    <s v="Customer promise pay online 7100 on 24/01 meet at moshi bus stop"/>
    <d v="2026-01-24T00:00:00"/>
    <m/>
    <m/>
    <m/>
    <s v="-"/>
  </r>
  <r>
    <n v="463270101"/>
    <s v="VIKASH GUPTA"/>
    <m/>
    <m/>
    <m/>
    <m/>
    <m/>
    <m/>
    <n v="5392"/>
    <n v="18552.52"/>
    <x v="1"/>
    <s v="FLOW"/>
    <x v="1"/>
    <x v="10"/>
    <n v="145161.51999999999"/>
    <n v="1121"/>
    <n v="0"/>
    <n v="4050"/>
    <s v="20.12.25"/>
    <n v="0.76888059869090397"/>
    <n v="3.7063738532616353E-2"/>
    <x v="0"/>
    <s v="-"/>
    <s v="NC"/>
    <s v="-"/>
    <m/>
    <m/>
    <m/>
    <m/>
    <s v="ELG"/>
    <s v="-"/>
    <s v="VASULI"/>
    <s v="-"/>
    <s v="-"/>
    <m/>
    <n v="23723.52"/>
    <n v="145161.51999999999"/>
    <n v="118"/>
    <m/>
    <n v="148"/>
    <s v="NPA"/>
    <m/>
    <s v="HUNTER 350 DAPPER WHITE"/>
    <d v="2024-06-21T00:00:00"/>
    <n v="48"/>
    <x v="1"/>
    <x v="1"/>
    <s v="-"/>
    <m/>
    <m/>
    <m/>
    <m/>
    <m/>
    <m/>
    <m/>
    <m/>
    <m/>
    <m/>
    <m/>
    <m/>
    <m/>
    <m/>
    <m/>
    <m/>
    <m/>
    <m/>
    <n v="1"/>
    <m/>
    <m/>
    <m/>
    <m/>
    <m/>
    <m/>
    <m/>
    <m/>
    <m/>
    <m/>
    <m/>
    <m/>
    <m/>
    <m/>
    <m/>
    <m/>
    <m/>
    <m/>
    <m/>
    <m/>
    <m/>
    <m/>
    <m/>
    <m/>
    <m/>
    <m/>
    <m/>
    <m/>
    <m/>
    <m/>
    <m/>
    <m/>
    <m/>
    <m/>
    <m/>
    <m/>
    <m/>
    <m/>
    <m/>
    <m/>
    <m/>
    <m/>
    <m/>
    <m/>
    <m/>
    <m/>
    <m/>
    <m/>
    <m/>
    <m/>
    <m/>
    <m/>
    <m/>
    <m/>
    <m/>
    <m/>
    <m/>
    <m/>
    <m/>
    <m/>
    <m/>
    <m/>
    <m/>
    <m/>
    <m/>
    <m/>
    <m/>
    <m/>
    <m/>
    <m/>
    <m/>
    <m/>
    <m/>
    <m/>
    <n v="1"/>
    <n v="1"/>
    <s v="ZBHT0010"/>
    <s v="G6t8soeCpDMm"/>
    <s v="Allocated"/>
    <s v="Address Not Found (NC_ANF)"/>
    <s v="Nc "/>
    <d v="2026-01-07T00:00:00"/>
    <m/>
    <m/>
    <m/>
    <s v="-"/>
  </r>
  <r>
    <n v="464049470"/>
    <s v="AJAY BALASO GAIKWAD"/>
    <m/>
    <m/>
    <m/>
    <m/>
    <m/>
    <m/>
    <n v="7575"/>
    <n v="7575"/>
    <x v="2"/>
    <s v="FLOW"/>
    <x v="1"/>
    <x v="13"/>
    <n v="143617"/>
    <n v="276"/>
    <n v="0"/>
    <n v="4485"/>
    <s v="NEW"/>
    <n v="0.11493028666694639"/>
    <n v="7.7239001197449498E-3"/>
    <x v="0"/>
    <s v="NC"/>
    <s v="-"/>
    <s v="NC"/>
    <s v="Shifted"/>
    <m/>
    <s v="CNAVNA"/>
    <m/>
    <s v="-"/>
    <s v="-"/>
    <s v="URULI DEWACHI"/>
    <s v="-"/>
    <s v="-"/>
    <s v="-"/>
    <n v="19911"/>
    <n v="143617"/>
    <n v="36"/>
    <m/>
    <n v="57"/>
    <s v="REGULAR"/>
    <s v="MH535907"/>
    <s v="CLASSIC 350 HALCYON BLACK"/>
    <d v="2024-09-17T00:00:00"/>
    <n v="36"/>
    <x v="2"/>
    <x v="2"/>
    <s v="-"/>
    <m/>
    <m/>
    <m/>
    <m/>
    <m/>
    <m/>
    <m/>
    <m/>
    <m/>
    <m/>
    <m/>
    <m/>
    <m/>
    <m/>
    <m/>
    <m/>
    <m/>
    <m/>
    <m/>
    <m/>
    <m/>
    <m/>
    <m/>
    <m/>
    <m/>
    <m/>
    <m/>
    <m/>
    <m/>
    <m/>
    <m/>
    <m/>
    <m/>
    <m/>
    <m/>
    <m/>
    <m/>
    <m/>
    <m/>
    <m/>
    <m/>
    <m/>
    <m/>
    <m/>
    <m/>
    <m/>
    <m/>
    <m/>
    <n v="2"/>
    <m/>
    <m/>
    <m/>
    <m/>
    <m/>
    <m/>
    <m/>
    <m/>
    <m/>
    <m/>
    <m/>
    <m/>
    <m/>
    <m/>
    <m/>
    <m/>
    <m/>
    <m/>
    <m/>
    <m/>
    <m/>
    <m/>
    <m/>
    <m/>
    <m/>
    <m/>
    <m/>
    <m/>
    <m/>
    <m/>
    <m/>
    <m/>
    <m/>
    <m/>
    <m/>
    <m/>
    <m/>
    <m/>
    <m/>
    <m/>
    <m/>
    <m/>
    <m/>
    <m/>
    <n v="2"/>
    <n v="1"/>
    <s v="ZBHT0022"/>
    <s v="k6A2pgbvvWc"/>
    <s v="Allocated"/>
    <s v="Others (NC_OTHER)"/>
    <s v="NC customer mobile number is out off service "/>
    <d v="2026-01-23T00:00:00"/>
    <m/>
    <m/>
    <m/>
    <s v="-"/>
  </r>
  <r>
    <n v="464874675"/>
    <s v="SAVITA MAHADEO GARUD"/>
    <s v="ONLINE"/>
    <s v="15.01.26"/>
    <n v="5130"/>
    <m/>
    <m/>
    <m/>
    <n v="5027"/>
    <n v="5004"/>
    <x v="2"/>
    <s v="STABLE"/>
    <x v="0"/>
    <x v="5"/>
    <n v="141459"/>
    <n v="178"/>
    <n v="0"/>
    <n v="4500"/>
    <s v="06.12.25"/>
    <n v="0.2888240886954706"/>
    <n v="7.6078402072108512E-3"/>
    <x v="1"/>
    <s v="PAID"/>
    <s v="PTP"/>
    <s v="PAID"/>
    <m/>
    <m/>
    <s v="CAVA"/>
    <m/>
    <s v="-"/>
    <s v="-"/>
    <s v="TALEGAON DABADE"/>
    <s v="-"/>
    <s v="-"/>
    <s v="-"/>
    <n v="14709"/>
    <n v="141459"/>
    <n v="36"/>
    <m/>
    <n v="26"/>
    <s v="REGULAR"/>
    <m/>
    <s v="PIAGGIO VESPA SXL 149 ABS RACING 60"/>
    <d v="2024-12-06T00:00:00"/>
    <n v="48"/>
    <x v="2"/>
    <x v="2"/>
    <s v="-"/>
    <m/>
    <m/>
    <m/>
    <m/>
    <m/>
    <m/>
    <m/>
    <m/>
    <m/>
    <m/>
    <m/>
    <m/>
    <m/>
    <m/>
    <m/>
    <m/>
    <m/>
    <m/>
    <m/>
    <m/>
    <m/>
    <m/>
    <m/>
    <m/>
    <m/>
    <m/>
    <m/>
    <m/>
    <m/>
    <m/>
    <m/>
    <m/>
    <m/>
    <n v="1"/>
    <m/>
    <m/>
    <m/>
    <m/>
    <m/>
    <m/>
    <m/>
    <m/>
    <m/>
    <m/>
    <m/>
    <n v="1"/>
    <m/>
    <m/>
    <m/>
    <m/>
    <m/>
    <m/>
    <m/>
    <m/>
    <m/>
    <m/>
    <m/>
    <m/>
    <m/>
    <m/>
    <n v="1"/>
    <m/>
    <m/>
    <m/>
    <m/>
    <m/>
    <m/>
    <m/>
    <m/>
    <m/>
    <m/>
    <m/>
    <m/>
    <m/>
    <m/>
    <m/>
    <m/>
    <m/>
    <m/>
    <m/>
    <m/>
    <m/>
    <m/>
    <m/>
    <m/>
    <m/>
    <m/>
    <m/>
    <m/>
    <m/>
    <m/>
    <m/>
    <m/>
    <n v="3"/>
    <n v="1"/>
    <s v="DUWT0027"/>
    <s v="AP7hNrO4Dgm"/>
    <s v="Allocated"/>
    <s v="Left Message (LMCB)"/>
    <s v="Visited to Customers residence address and Left massage with her Husband "/>
    <d v="2026-01-21T00:00:00"/>
    <m/>
    <m/>
    <m/>
    <s v="-"/>
  </r>
  <r>
    <n v="462452784"/>
    <s v="SHANKAR RAMCHANDRA GONATE"/>
    <s v="ONLINE"/>
    <s v="18.01.26"/>
    <n v="5900"/>
    <m/>
    <m/>
    <s v="BANK STABLE 19"/>
    <n v="5834"/>
    <n v="5686.48"/>
    <x v="2"/>
    <s v="STABLE"/>
    <x v="0"/>
    <x v="17"/>
    <n v="140445"/>
    <n v="191"/>
    <n v="0"/>
    <n v="1925.81"/>
    <s v="22.12.25"/>
    <n v="0.30238573072643798"/>
    <n v="7.5533060314418171E-3"/>
    <x v="1"/>
    <s v="PAID"/>
    <s v="PTP"/>
    <s v="PAID"/>
    <m/>
    <m/>
    <m/>
    <m/>
    <s v="-"/>
    <s v="-"/>
    <s v="JOVN"/>
    <s v="-"/>
    <s v="-"/>
    <s v="-"/>
    <n v="13637.29"/>
    <n v="140445"/>
    <n v="36"/>
    <m/>
    <n v="26"/>
    <s v="REGULAR"/>
    <s v="MH14LM4889"/>
    <s v="CLASSIC 350 HALCYON BLACK"/>
    <d v="2024-04-04T00:00:00"/>
    <n v="48"/>
    <x v="2"/>
    <x v="2"/>
    <s v="-"/>
    <m/>
    <m/>
    <m/>
    <m/>
    <m/>
    <m/>
    <m/>
    <m/>
    <m/>
    <m/>
    <m/>
    <m/>
    <m/>
    <m/>
    <m/>
    <m/>
    <m/>
    <m/>
    <m/>
    <m/>
    <m/>
    <m/>
    <m/>
    <m/>
    <m/>
    <m/>
    <m/>
    <m/>
    <m/>
    <m/>
    <m/>
    <m/>
    <m/>
    <n v="1"/>
    <m/>
    <m/>
    <m/>
    <m/>
    <m/>
    <m/>
    <m/>
    <m/>
    <m/>
    <m/>
    <m/>
    <m/>
    <m/>
    <m/>
    <m/>
    <m/>
    <m/>
    <m/>
    <m/>
    <m/>
    <m/>
    <m/>
    <m/>
    <m/>
    <m/>
    <m/>
    <m/>
    <m/>
    <m/>
    <m/>
    <m/>
    <m/>
    <m/>
    <m/>
    <m/>
    <m/>
    <m/>
    <m/>
    <m/>
    <m/>
    <m/>
    <m/>
    <m/>
    <m/>
    <m/>
    <m/>
    <m/>
    <m/>
    <m/>
    <m/>
    <m/>
    <m/>
    <m/>
    <m/>
    <m/>
    <m/>
    <m/>
    <m/>
    <m/>
    <n v="1"/>
    <n v="1"/>
    <s v="ZBHT0013"/>
    <s v="AocUMVcK4z"/>
    <s v="Allocated"/>
    <s v="Payment (PAID)"/>
    <s v="Loan ac paid "/>
    <d v="2026-01-18T00:00:00"/>
    <m/>
    <m/>
    <m/>
    <s v="-"/>
  </r>
  <r>
    <n v="461374988"/>
    <s v="ROHAN RAHUL MANE"/>
    <s v="ONLINE"/>
    <s v="27.01.26"/>
    <n v="6670"/>
    <m/>
    <m/>
    <m/>
    <n v="6324"/>
    <n v="5768.61"/>
    <x v="2"/>
    <s v="STABLE"/>
    <x v="0"/>
    <x v="19"/>
    <n v="140379"/>
    <n v="142"/>
    <n v="0"/>
    <n v="4500"/>
    <s v="NEW"/>
    <n v="0.1993683622168613"/>
    <n v="7.5497564697053713E-3"/>
    <x v="1"/>
    <s v="PAID"/>
    <s v="-"/>
    <s v="PTP"/>
    <m/>
    <n v="27"/>
    <s v="CAVNA"/>
    <m/>
    <s v="-"/>
    <s v="-"/>
    <s v="RANJE HILLS"/>
    <s v="-"/>
    <s v="-"/>
    <s v="-"/>
    <n v="16734.61"/>
    <n v="140379"/>
    <n v="36"/>
    <m/>
    <n v="26"/>
    <s v="REGULAR"/>
    <s v="MH12WH9533"/>
    <s v="CLASSIC 350 DARK STEALTH BLACK"/>
    <d v="2024-01-04T00:00:00"/>
    <n v="48"/>
    <x v="2"/>
    <x v="1"/>
    <s v="-"/>
    <m/>
    <m/>
    <m/>
    <m/>
    <m/>
    <m/>
    <m/>
    <m/>
    <m/>
    <m/>
    <m/>
    <m/>
    <m/>
    <m/>
    <m/>
    <m/>
    <m/>
    <m/>
    <m/>
    <m/>
    <m/>
    <m/>
    <m/>
    <m/>
    <m/>
    <m/>
    <m/>
    <m/>
    <m/>
    <m/>
    <m/>
    <m/>
    <m/>
    <m/>
    <m/>
    <m/>
    <n v="1"/>
    <m/>
    <m/>
    <m/>
    <m/>
    <m/>
    <m/>
    <m/>
    <m/>
    <m/>
    <m/>
    <m/>
    <m/>
    <m/>
    <m/>
    <m/>
    <m/>
    <m/>
    <n v="1"/>
    <m/>
    <m/>
    <m/>
    <m/>
    <m/>
    <m/>
    <m/>
    <m/>
    <m/>
    <m/>
    <m/>
    <m/>
    <m/>
    <m/>
    <m/>
    <m/>
    <m/>
    <m/>
    <m/>
    <m/>
    <m/>
    <m/>
    <m/>
    <m/>
    <m/>
    <m/>
    <m/>
    <m/>
    <m/>
    <m/>
    <m/>
    <m/>
    <m/>
    <m/>
    <m/>
    <m/>
    <m/>
    <m/>
    <n v="2"/>
    <n v="1"/>
    <s v="DUWT0023"/>
    <s v="APkLNJLs0ic"/>
    <s v="Allocated"/>
    <s v="Left Message (LMCB)"/>
    <s v="Customer not available Lm with relatives "/>
    <d v="2026-01-24T00:00:00"/>
    <m/>
    <m/>
    <m/>
    <s v="-"/>
  </r>
  <r>
    <n v="460272739"/>
    <s v="VILAS NAMDEV GAIKWAD"/>
    <s v="COLLECT"/>
    <s v="31.01.26"/>
    <n v="6700"/>
    <m/>
    <m/>
    <m/>
    <n v="6595"/>
    <n v="6234"/>
    <x v="2"/>
    <s v="STABLE"/>
    <x v="0"/>
    <x v="14"/>
    <n v="138367"/>
    <n v="89"/>
    <n v="0"/>
    <n v="2700"/>
    <s v="18.12.25"/>
    <n v="0.27958446426357431"/>
    <n v="7.4415486179821976E-3"/>
    <x v="1"/>
    <s v="PAID"/>
    <s v="PTP"/>
    <s v="PTP"/>
    <m/>
    <n v="31"/>
    <s v="CAVA"/>
    <m/>
    <s v="-"/>
    <s v="-"/>
    <s v="JANWADI"/>
    <s v="-"/>
    <s v="-"/>
    <m/>
    <n v="9023"/>
    <n v="138367"/>
    <n v="27"/>
    <m/>
    <n v="57"/>
    <s v="REGULAR"/>
    <s v="MH12WB3507"/>
    <s v="METEOR 350 STELLAR PURE BLACK"/>
    <d v="2023-10-23T00:00:00"/>
    <n v="48"/>
    <x v="1"/>
    <x v="2"/>
    <s v="-"/>
    <m/>
    <m/>
    <m/>
    <m/>
    <m/>
    <m/>
    <n v="1"/>
    <m/>
    <m/>
    <m/>
    <m/>
    <m/>
    <m/>
    <m/>
    <m/>
    <m/>
    <m/>
    <m/>
    <m/>
    <m/>
    <m/>
    <m/>
    <m/>
    <m/>
    <m/>
    <m/>
    <m/>
    <m/>
    <m/>
    <m/>
    <m/>
    <m/>
    <m/>
    <m/>
    <m/>
    <m/>
    <m/>
    <m/>
    <m/>
    <m/>
    <m/>
    <m/>
    <m/>
    <m/>
    <m/>
    <m/>
    <m/>
    <m/>
    <m/>
    <m/>
    <m/>
    <m/>
    <m/>
    <m/>
    <m/>
    <m/>
    <m/>
    <m/>
    <m/>
    <m/>
    <m/>
    <m/>
    <m/>
    <m/>
    <m/>
    <m/>
    <m/>
    <m/>
    <m/>
    <m/>
    <m/>
    <m/>
    <m/>
    <m/>
    <m/>
    <m/>
    <m/>
    <m/>
    <m/>
    <m/>
    <m/>
    <n v="1"/>
    <m/>
    <m/>
    <m/>
    <m/>
    <m/>
    <m/>
    <m/>
    <m/>
    <m/>
    <m/>
    <m/>
    <n v="2"/>
    <n v="1"/>
    <s v="DUWT0014"/>
    <s v="G6Htj8M3pDJc"/>
    <s v="Allocated"/>
    <s v="Promise To Pay (PTP)"/>
    <s v="Customer meet at residence given ptp "/>
    <d v="2026-01-15T00:00:00"/>
    <m/>
    <m/>
    <m/>
    <s v="-"/>
  </r>
  <r>
    <n v="462698952"/>
    <s v="JALINDAR DATTATRAY MANKAR"/>
    <m/>
    <m/>
    <m/>
    <m/>
    <m/>
    <m/>
    <n v="5051"/>
    <n v="25255"/>
    <x v="3"/>
    <s v="FLOW"/>
    <x v="1"/>
    <x v="6"/>
    <n v="138362"/>
    <n v="650"/>
    <n v="0"/>
    <n v="2250"/>
    <s v="FLOW"/>
    <n v="0.54353673803082503"/>
    <n v="4.6255851242155921E-2"/>
    <x v="0"/>
    <s v="EXP"/>
    <s v="EXP"/>
    <s v="EXP"/>
    <m/>
    <m/>
    <m/>
    <m/>
    <s v="ELG"/>
    <s v="-"/>
    <s v="LONAVALA"/>
    <s v="-"/>
    <s v="-"/>
    <m/>
    <n v="28155"/>
    <n v="138362"/>
    <n v="149"/>
    <m/>
    <n v="179"/>
    <s v="NPA"/>
    <s v="MH14LN2959"/>
    <s v="HUNTER 350 REBEL BLACK"/>
    <d v="2024-04-26T00:00:00"/>
    <n v="48"/>
    <x v="1"/>
    <x v="2"/>
    <s v="-"/>
    <m/>
    <m/>
    <m/>
    <m/>
    <m/>
    <m/>
    <n v="1"/>
    <m/>
    <m/>
    <m/>
    <m/>
    <m/>
    <m/>
    <m/>
    <m/>
    <m/>
    <m/>
    <m/>
    <m/>
    <m/>
    <m/>
    <m/>
    <m/>
    <m/>
    <m/>
    <m/>
    <m/>
    <m/>
    <m/>
    <m/>
    <m/>
    <m/>
    <m/>
    <m/>
    <m/>
    <m/>
    <m/>
    <m/>
    <m/>
    <m/>
    <m/>
    <m/>
    <m/>
    <m/>
    <m/>
    <m/>
    <m/>
    <m/>
    <m/>
    <m/>
    <m/>
    <m/>
    <m/>
    <m/>
    <m/>
    <m/>
    <m/>
    <m/>
    <m/>
    <m/>
    <m/>
    <m/>
    <m/>
    <m/>
    <m/>
    <m/>
    <m/>
    <m/>
    <m/>
    <m/>
    <m/>
    <m/>
    <m/>
    <m/>
    <m/>
    <m/>
    <m/>
    <m/>
    <m/>
    <m/>
    <m/>
    <m/>
    <m/>
    <m/>
    <m/>
    <m/>
    <m/>
    <m/>
    <m/>
    <m/>
    <m/>
    <m/>
    <m/>
    <n v="1"/>
    <n v="1"/>
    <s v="DUWT0013"/>
    <s v="G6W0HrsNIz"/>
    <s v="Allocated"/>
    <e v="#N/A"/>
    <e v="#N/A"/>
    <e v="#N/A"/>
    <m/>
    <m/>
    <m/>
    <s v="-"/>
  </r>
  <r>
    <n v="461278451"/>
    <s v="ROHIT SANJAY SONAWANE"/>
    <s v="ONLINE"/>
    <s v="23.01.26"/>
    <n v="4776"/>
    <m/>
    <m/>
    <m/>
    <n v="6094"/>
    <n v="4660"/>
    <x v="2"/>
    <s v="STABLE"/>
    <x v="0"/>
    <x v="13"/>
    <n v="137058"/>
    <n v="78"/>
    <n v="0"/>
    <n v="3592"/>
    <s v="NEW"/>
    <n v="0.10968141118390121"/>
    <n v="7.3711489768760194E-3"/>
    <x v="2"/>
    <s v="PAID"/>
    <s v="-"/>
    <s v="PTP"/>
    <m/>
    <n v="20"/>
    <s v="CAVA"/>
    <m/>
    <s v="-"/>
    <s v="-"/>
    <s v="PURANDAR"/>
    <s v="-"/>
    <s v="-"/>
    <m/>
    <n v="8330"/>
    <n v="137058"/>
    <n v="27"/>
    <m/>
    <n v="26"/>
    <s v="REGULAR"/>
    <s v="MH12WG5829"/>
    <s v="CLASSIC 350 DARK GUNMETAL GREY"/>
    <d v="2023-12-28T00:00:00"/>
    <n v="48"/>
    <x v="1"/>
    <x v="2"/>
    <s v="-"/>
    <m/>
    <m/>
    <m/>
    <m/>
    <m/>
    <m/>
    <m/>
    <m/>
    <m/>
    <m/>
    <m/>
    <m/>
    <n v="2"/>
    <m/>
    <m/>
    <m/>
    <m/>
    <m/>
    <m/>
    <m/>
    <m/>
    <m/>
    <m/>
    <m/>
    <m/>
    <m/>
    <m/>
    <m/>
    <m/>
    <m/>
    <m/>
    <m/>
    <m/>
    <m/>
    <m/>
    <m/>
    <m/>
    <m/>
    <m/>
    <m/>
    <m/>
    <m/>
    <m/>
    <m/>
    <m/>
    <m/>
    <m/>
    <m/>
    <m/>
    <m/>
    <m/>
    <m/>
    <m/>
    <m/>
    <m/>
    <m/>
    <m/>
    <m/>
    <m/>
    <m/>
    <m/>
    <m/>
    <m/>
    <m/>
    <m/>
    <m/>
    <m/>
    <m/>
    <m/>
    <m/>
    <m/>
    <m/>
    <m/>
    <m/>
    <m/>
    <m/>
    <m/>
    <m/>
    <m/>
    <m/>
    <m/>
    <m/>
    <m/>
    <m/>
    <m/>
    <m/>
    <m/>
    <m/>
    <m/>
    <m/>
    <m/>
    <m/>
    <m/>
    <n v="2"/>
    <n v="1"/>
    <s v="ZBHT0022"/>
    <s v="BPDip2w4Dgc"/>
    <s v="Allocated"/>
    <s v="Left Message (LMCB)"/>
    <s v="Lmcb with his wife home address RB follow up trail update "/>
    <d v="2026-01-24T00:00:00"/>
    <m/>
    <m/>
    <m/>
    <s v="-"/>
  </r>
  <r>
    <n v="464395018"/>
    <s v="SHAIKH ADIL SHAIKHMUKHTAR"/>
    <s v="ONLINE"/>
    <s v="11.01.26 16.01.26"/>
    <n v="23200"/>
    <m/>
    <m/>
    <m/>
    <n v="11408"/>
    <n v="22747"/>
    <x v="4"/>
    <s v="RB"/>
    <x v="0"/>
    <x v="18"/>
    <n v="136668"/>
    <n v="323"/>
    <n v="0"/>
    <n v="4050"/>
    <s v="18.12.25"/>
    <n v="0.35682227969615748"/>
    <n v="2.39725604797901E-2"/>
    <x v="2"/>
    <s v="PAID"/>
    <s v="BPTP"/>
    <s v="PAID"/>
    <m/>
    <m/>
    <m/>
    <m/>
    <s v="-"/>
    <s v="-"/>
    <s v="DHANORI"/>
    <s v="-"/>
    <s v="-"/>
    <m/>
    <n v="27120"/>
    <n v="136668"/>
    <n v="57"/>
    <m/>
    <n v="26"/>
    <s v="REGULAR"/>
    <s v="MH12XJ7203"/>
    <s v="METEOR 350 SUPERNOVA BLUE"/>
    <d v="2024-10-21T00:00:00"/>
    <n v="24"/>
    <x v="1"/>
    <x v="2"/>
    <s v="-"/>
    <m/>
    <m/>
    <m/>
    <m/>
    <m/>
    <m/>
    <m/>
    <m/>
    <m/>
    <m/>
    <m/>
    <m/>
    <n v="1"/>
    <m/>
    <m/>
    <m/>
    <m/>
    <m/>
    <m/>
    <m/>
    <m/>
    <m/>
    <m/>
    <m/>
    <m/>
    <m/>
    <m/>
    <m/>
    <m/>
    <m/>
    <m/>
    <m/>
    <m/>
    <m/>
    <m/>
    <m/>
    <m/>
    <m/>
    <m/>
    <m/>
    <m/>
    <m/>
    <m/>
    <m/>
    <m/>
    <m/>
    <m/>
    <m/>
    <m/>
    <m/>
    <m/>
    <m/>
    <m/>
    <m/>
    <m/>
    <m/>
    <m/>
    <m/>
    <m/>
    <m/>
    <m/>
    <m/>
    <m/>
    <m/>
    <m/>
    <m/>
    <m/>
    <m/>
    <m/>
    <m/>
    <m/>
    <m/>
    <m/>
    <m/>
    <m/>
    <m/>
    <m/>
    <m/>
    <m/>
    <m/>
    <m/>
    <m/>
    <m/>
    <m/>
    <m/>
    <m/>
    <m/>
    <m/>
    <m/>
    <m/>
    <m/>
    <m/>
    <m/>
    <n v="1"/>
    <n v="1"/>
    <s v="ZBHT0012"/>
    <s v="Aog-jCYk5m"/>
    <s v="Allocated"/>
    <s v="Promise To Pay (PTP)"/>
    <s v="Ptp"/>
    <d v="2026-01-12T00:00:00"/>
    <m/>
    <m/>
    <m/>
    <s v="-"/>
  </r>
  <r>
    <n v="463260081"/>
    <s v="GIRISH DNYANESHWAR SAWANT"/>
    <s v="ONLINE"/>
    <s v="21.01.26"/>
    <n v="7006"/>
    <m/>
    <m/>
    <m/>
    <n v="6950"/>
    <e v="#N/A"/>
    <x v="0"/>
    <s v="STABLE"/>
    <x v="0"/>
    <x v="10"/>
    <n v="170922"/>
    <n v="56"/>
    <n v="0"/>
    <n v="893"/>
    <s v="-"/>
    <n v="0.14821816011437541"/>
    <n v="2.017732721284515E-2"/>
    <x v="1"/>
    <s v="PAID"/>
    <m/>
    <s v="-"/>
    <m/>
    <m/>
    <m/>
    <m/>
    <m/>
    <m/>
    <s v="RAJGURU NAGAR"/>
    <m/>
    <m/>
    <m/>
    <s v="6950"/>
    <n v="170922"/>
    <s v="-"/>
    <m/>
    <e v="#N/A"/>
    <s v="REGULAR"/>
    <m/>
    <m/>
    <d v="2024-06-20T00:00:00"/>
    <s v="48"/>
    <x v="0"/>
    <x v="0"/>
    <s v="-"/>
    <m/>
    <m/>
    <m/>
    <m/>
    <m/>
    <m/>
    <m/>
    <m/>
    <m/>
    <m/>
    <m/>
    <m/>
    <m/>
    <m/>
    <m/>
    <m/>
    <m/>
    <m/>
    <m/>
    <m/>
    <m/>
    <m/>
    <m/>
    <m/>
    <m/>
    <m/>
    <m/>
    <m/>
    <m/>
    <m/>
    <m/>
    <m/>
    <m/>
    <m/>
    <m/>
    <m/>
    <m/>
    <m/>
    <m/>
    <m/>
    <m/>
    <m/>
    <m/>
    <m/>
    <m/>
    <m/>
    <m/>
    <m/>
    <m/>
    <m/>
    <m/>
    <m/>
    <m/>
    <m/>
    <m/>
    <m/>
    <m/>
    <m/>
    <m/>
    <m/>
    <m/>
    <m/>
    <m/>
    <m/>
    <m/>
    <m/>
    <m/>
    <m/>
    <m/>
    <m/>
    <m/>
    <m/>
    <m/>
    <m/>
    <m/>
    <m/>
    <m/>
    <m/>
    <m/>
    <m/>
    <m/>
    <m/>
    <m/>
    <m/>
    <m/>
    <m/>
    <m/>
    <m/>
    <m/>
    <m/>
    <n v="1"/>
    <m/>
    <m/>
    <n v="1"/>
    <n v="1"/>
    <s v="ZBHT0010"/>
    <s v="A2kc1v6nqE7"/>
    <s v="Allocated"/>
    <e v="#N/A"/>
    <e v="#N/A"/>
    <e v="#N/A"/>
    <m/>
    <m/>
    <m/>
    <s v="-"/>
  </r>
  <r>
    <n v="460986849"/>
    <s v="SHUBHAM SANTOSH ZENDE"/>
    <s v="ONLINE"/>
    <s v="15.01.26"/>
    <n v="6591"/>
    <m/>
    <m/>
    <m/>
    <n v="6377"/>
    <n v="6377"/>
    <x v="2"/>
    <s v="STABLE"/>
    <x v="0"/>
    <x v="10"/>
    <n v="134834"/>
    <n v="129"/>
    <n v="0"/>
    <n v="450"/>
    <s v="FLOW"/>
    <n v="0.156135267562204"/>
    <n v="7.251539502605475E-3"/>
    <x v="1"/>
    <s v="PAID"/>
    <s v="BPTP"/>
    <s v="PAID"/>
    <m/>
    <m/>
    <m/>
    <m/>
    <s v="-"/>
    <s v="-"/>
    <s v="PEER"/>
    <s v="-"/>
    <s v="-"/>
    <m/>
    <n v="6956"/>
    <n v="134834"/>
    <n v="27"/>
    <m/>
    <n v="26"/>
    <s v="REGULAR"/>
    <s v="MH14LG0053"/>
    <s v="BULLET 350 THE STANDARD BLACK"/>
    <d v="2023-12-04T00:00:00"/>
    <n v="48"/>
    <x v="1"/>
    <x v="1"/>
    <s v="-"/>
    <m/>
    <m/>
    <m/>
    <m/>
    <m/>
    <m/>
    <m/>
    <m/>
    <m/>
    <m/>
    <m/>
    <m/>
    <m/>
    <m/>
    <m/>
    <m/>
    <m/>
    <m/>
    <m/>
    <m/>
    <m/>
    <m/>
    <m/>
    <m/>
    <m/>
    <m/>
    <m/>
    <n v="1"/>
    <m/>
    <m/>
    <m/>
    <m/>
    <m/>
    <m/>
    <m/>
    <m/>
    <m/>
    <m/>
    <m/>
    <m/>
    <m/>
    <m/>
    <m/>
    <m/>
    <m/>
    <m/>
    <m/>
    <m/>
    <m/>
    <m/>
    <m/>
    <m/>
    <m/>
    <m/>
    <m/>
    <m/>
    <m/>
    <m/>
    <m/>
    <m/>
    <m/>
    <m/>
    <m/>
    <m/>
    <m/>
    <m/>
    <m/>
    <m/>
    <m/>
    <m/>
    <m/>
    <m/>
    <m/>
    <m/>
    <m/>
    <m/>
    <m/>
    <m/>
    <m/>
    <m/>
    <m/>
    <m/>
    <m/>
    <m/>
    <m/>
    <m/>
    <m/>
    <m/>
    <m/>
    <m/>
    <n v="1"/>
    <m/>
    <m/>
    <n v="2"/>
    <n v="1"/>
    <s v="ZBHT0010"/>
    <s v="kPkjyH-t_5c"/>
    <s v="Allocated"/>
    <s v="Promise To Pay (PTP)"/>
    <s v="Ptp "/>
    <d v="2026-01-15T00:00:00"/>
    <m/>
    <m/>
    <m/>
    <s v="-"/>
  </r>
  <r>
    <n v="460026902"/>
    <s v="ANANAD VAIJINATH KALVATKAR"/>
    <s v="ONLINE"/>
    <s v="27.01.26"/>
    <n v="7000"/>
    <m/>
    <m/>
    <m/>
    <n v="6829"/>
    <n v="6079.14"/>
    <x v="2"/>
    <s v="STABLE"/>
    <x v="0"/>
    <x v="5"/>
    <n v="134518.97"/>
    <n v="151"/>
    <n v="0"/>
    <n v="3600"/>
    <s v="30.12.25"/>
    <n v="0.27465427383555202"/>
    <n v="7.2345967990625577E-3"/>
    <x v="1"/>
    <s v="PAID"/>
    <s v="PTP"/>
    <s v="PTP"/>
    <m/>
    <n v="27"/>
    <s v="CAVA"/>
    <m/>
    <s v="-"/>
    <s v="-"/>
    <s v="SADUMBARE"/>
    <s v="-"/>
    <s v="-"/>
    <m/>
    <n v="9830.14"/>
    <n v="134518.97"/>
    <n v="27"/>
    <m/>
    <n v="26"/>
    <s v="REGULAR"/>
    <s v="MH14LC3427"/>
    <s v="RE CLASSIC 350 EFI REDDITCH RED"/>
    <d v="2023-10-07T00:00:00"/>
    <n v="48"/>
    <x v="1"/>
    <x v="2"/>
    <s v="-"/>
    <m/>
    <m/>
    <m/>
    <m/>
    <m/>
    <m/>
    <n v="1"/>
    <m/>
    <m/>
    <m/>
    <m/>
    <m/>
    <m/>
    <m/>
    <m/>
    <m/>
    <m/>
    <m/>
    <m/>
    <m/>
    <m/>
    <m/>
    <m/>
    <m/>
    <m/>
    <m/>
    <m/>
    <m/>
    <m/>
    <m/>
    <m/>
    <m/>
    <m/>
    <n v="1"/>
    <m/>
    <m/>
    <m/>
    <m/>
    <m/>
    <m/>
    <m/>
    <m/>
    <m/>
    <m/>
    <m/>
    <m/>
    <m/>
    <m/>
    <m/>
    <m/>
    <m/>
    <m/>
    <m/>
    <m/>
    <m/>
    <m/>
    <m/>
    <m/>
    <m/>
    <m/>
    <m/>
    <m/>
    <m/>
    <m/>
    <m/>
    <m/>
    <n v="1"/>
    <m/>
    <m/>
    <m/>
    <m/>
    <m/>
    <m/>
    <m/>
    <m/>
    <m/>
    <m/>
    <m/>
    <m/>
    <m/>
    <m/>
    <n v="1"/>
    <m/>
    <m/>
    <m/>
    <m/>
    <m/>
    <m/>
    <m/>
    <m/>
    <m/>
    <m/>
    <m/>
    <n v="4"/>
    <n v="1"/>
    <s v="DUWT0027"/>
    <s v="BoWAh79wsEgm"/>
    <s v="Allocated"/>
    <s v="Promise To Pay (PTP)"/>
    <s v="Visited to Customers office address and given PTP "/>
    <d v="2026-01-27T00:00:00"/>
    <m/>
    <m/>
    <m/>
    <s v="-"/>
  </r>
  <r>
    <n v="463698650"/>
    <s v="ADITYA KUMAR SINGH"/>
    <s v="ONLINE"/>
    <s v="17.01.26"/>
    <n v="6772"/>
    <m/>
    <m/>
    <m/>
    <n v="6732"/>
    <e v="#N/A"/>
    <x v="0"/>
    <s v="FLOW"/>
    <x v="0"/>
    <x v="5"/>
    <n v="169484"/>
    <n v="40"/>
    <n v="0"/>
    <n v="1350"/>
    <s v="FLOW"/>
    <n v="0.19080269196565691"/>
    <n v="2.0007571438093671E-2"/>
    <x v="0"/>
    <s v="PAID"/>
    <s v="-"/>
    <s v="PAID"/>
    <m/>
    <m/>
    <m/>
    <m/>
    <m/>
    <m/>
    <s v="TALEGAON DABHADE"/>
    <m/>
    <m/>
    <m/>
    <s v="-"/>
    <n v="169484"/>
    <n v="5"/>
    <m/>
    <e v="#N/A"/>
    <s v="REGULAR"/>
    <n v="45512"/>
    <s v="JAWA 42"/>
    <d v="2024-08-08T00:00:00"/>
    <n v="48"/>
    <x v="3"/>
    <x v="0"/>
    <s v="-"/>
    <m/>
    <m/>
    <m/>
    <m/>
    <m/>
    <m/>
    <m/>
    <m/>
    <m/>
    <m/>
    <m/>
    <m/>
    <m/>
    <m/>
    <m/>
    <m/>
    <m/>
    <m/>
    <m/>
    <m/>
    <m/>
    <m/>
    <m/>
    <m/>
    <m/>
    <m/>
    <m/>
    <m/>
    <m/>
    <m/>
    <m/>
    <m/>
    <m/>
    <m/>
    <m/>
    <m/>
    <m/>
    <m/>
    <m/>
    <m/>
    <m/>
    <m/>
    <m/>
    <m/>
    <m/>
    <m/>
    <m/>
    <m/>
    <m/>
    <m/>
    <m/>
    <m/>
    <m/>
    <m/>
    <m/>
    <m/>
    <m/>
    <m/>
    <m/>
    <m/>
    <n v="1"/>
    <m/>
    <m/>
    <m/>
    <m/>
    <m/>
    <m/>
    <m/>
    <m/>
    <m/>
    <m/>
    <m/>
    <m/>
    <m/>
    <m/>
    <m/>
    <m/>
    <m/>
    <m/>
    <m/>
    <m/>
    <m/>
    <m/>
    <m/>
    <m/>
    <m/>
    <m/>
    <m/>
    <m/>
    <m/>
    <n v="1"/>
    <m/>
    <m/>
    <n v="2"/>
    <n v="1"/>
    <s v="DUWT0027"/>
    <s v="GPyxiNlLSOc"/>
    <s v="Unallocated"/>
    <s v="Shifted (NC_SFTD)"/>
    <s v="Visited to Customers residence address but Customer Shifted from his residence address "/>
    <d v="2026-01-21T00:00:00"/>
    <m/>
    <m/>
    <m/>
    <s v="-"/>
  </r>
  <r>
    <n v="466373007"/>
    <s v="LATA SHASHIKANT SHETE"/>
    <s v="ONLINE"/>
    <s v="08.01.26"/>
    <n v="4200"/>
    <m/>
    <m/>
    <m/>
    <n v="4189"/>
    <n v="8378"/>
    <x v="4"/>
    <s v="STABLE"/>
    <x v="0"/>
    <x v="0"/>
    <n v="133121"/>
    <n v="358"/>
    <n v="0"/>
    <n v="2700"/>
    <s v="08.12.25"/>
    <n v="0.14549287455857501"/>
    <n v="2.3350390900797099E-2"/>
    <x v="1"/>
    <s v="PAID"/>
    <s v="PAID"/>
    <s v="PTP"/>
    <m/>
    <m/>
    <m/>
    <m/>
    <s v="-"/>
    <s v="-"/>
    <s v="NARAYAN GAON"/>
    <s v="-"/>
    <s v="-"/>
    <s v="-"/>
    <n v="11436"/>
    <n v="133121"/>
    <n v="66"/>
    <m/>
    <n v="57"/>
    <s v="REGULAR"/>
    <m/>
    <s v="SUZUKI GIXXER 150 SF 2"/>
    <d v="2025-06-21T00:00:00"/>
    <n v="48"/>
    <x v="2"/>
    <x v="1"/>
    <s v="-"/>
    <m/>
    <m/>
    <m/>
    <m/>
    <m/>
    <m/>
    <m/>
    <m/>
    <m/>
    <m/>
    <m/>
    <m/>
    <m/>
    <m/>
    <m/>
    <m/>
    <m/>
    <m/>
    <m/>
    <m/>
    <m/>
    <m/>
    <m/>
    <m/>
    <m/>
    <m/>
    <m/>
    <m/>
    <m/>
    <m/>
    <m/>
    <m/>
    <m/>
    <m/>
    <m/>
    <m/>
    <m/>
    <m/>
    <m/>
    <m/>
    <m/>
    <m/>
    <m/>
    <m/>
    <m/>
    <n v="1"/>
    <m/>
    <m/>
    <m/>
    <m/>
    <m/>
    <m/>
    <m/>
    <m/>
    <m/>
    <m/>
    <m/>
    <m/>
    <m/>
    <m/>
    <m/>
    <m/>
    <m/>
    <m/>
    <m/>
    <m/>
    <m/>
    <m/>
    <m/>
    <m/>
    <m/>
    <m/>
    <m/>
    <m/>
    <m/>
    <m/>
    <m/>
    <m/>
    <m/>
    <m/>
    <m/>
    <m/>
    <m/>
    <m/>
    <m/>
    <m/>
    <m/>
    <m/>
    <m/>
    <m/>
    <m/>
    <m/>
    <m/>
    <n v="1"/>
    <n v="1"/>
    <s v="ZBHT0021"/>
    <s v="G6BkotlN4NJz"/>
    <s v="Allocated"/>
    <s v="Payment (PAID)"/>
    <s v="Paid"/>
    <d v="2026-01-16T00:00:00"/>
    <m/>
    <m/>
    <m/>
    <s v="-"/>
  </r>
  <r>
    <n v="465588808"/>
    <s v="SHAKEEL AHMAD KHAN"/>
    <m/>
    <m/>
    <m/>
    <m/>
    <m/>
    <m/>
    <n v="9371"/>
    <n v="9371"/>
    <x v="2"/>
    <s v="FLOW"/>
    <x v="1"/>
    <x v="15"/>
    <n v="132206"/>
    <n v="119"/>
    <n v="0"/>
    <n v="1221"/>
    <s v="NEW"/>
    <n v="0.15590694400537819"/>
    <n v="7.1102024080088068E-3"/>
    <x v="0"/>
    <s v="NC"/>
    <s v="-"/>
    <s v="NC"/>
    <s v="Add not found"/>
    <m/>
    <s v="CAVNA"/>
    <m/>
    <s v="-"/>
    <s v="-"/>
    <s v="CHIKHALI"/>
    <s v="-"/>
    <s v="-"/>
    <m/>
    <n v="10711"/>
    <n v="132206"/>
    <n v="27"/>
    <m/>
    <n v="57"/>
    <s v="REGULAR"/>
    <s v="MH14ME3234"/>
    <s v="HUNTER 350 REBEL BLUE"/>
    <d v="2025-02-27T00:00:00"/>
    <n v="24"/>
    <x v="1"/>
    <x v="2"/>
    <s v="-"/>
    <m/>
    <m/>
    <m/>
    <m/>
    <m/>
    <m/>
    <n v="1"/>
    <m/>
    <m/>
    <m/>
    <m/>
    <m/>
    <m/>
    <m/>
    <m/>
    <m/>
    <m/>
    <m/>
    <m/>
    <m/>
    <m/>
    <m/>
    <m/>
    <m/>
    <m/>
    <m/>
    <m/>
    <m/>
    <m/>
    <m/>
    <m/>
    <m/>
    <m/>
    <m/>
    <m/>
    <m/>
    <m/>
    <m/>
    <m/>
    <m/>
    <m/>
    <m/>
    <m/>
    <m/>
    <m/>
    <m/>
    <m/>
    <m/>
    <m/>
    <m/>
    <m/>
    <m/>
    <m/>
    <m/>
    <m/>
    <m/>
    <m/>
    <m/>
    <m/>
    <m/>
    <m/>
    <m/>
    <m/>
    <m/>
    <m/>
    <m/>
    <m/>
    <m/>
    <m/>
    <m/>
    <m/>
    <m/>
    <m/>
    <m/>
    <m/>
    <m/>
    <m/>
    <m/>
    <m/>
    <m/>
    <m/>
    <n v="1"/>
    <m/>
    <m/>
    <m/>
    <m/>
    <m/>
    <m/>
    <m/>
    <m/>
    <m/>
    <m/>
    <m/>
    <n v="2"/>
    <n v="1"/>
    <s v="ZBHT0011"/>
    <s v="GoAk_COGBRl7"/>
    <s v="Allocated"/>
    <s v="Address Not Found (NC_ANF)"/>
    <s v="Address Not Found short address "/>
    <d v="2026-01-03T00:00:00"/>
    <m/>
    <m/>
    <m/>
    <s v="-"/>
  </r>
  <r>
    <n v="466451184"/>
    <s v="KIRAN SHANTARAM DAUNDKAR"/>
    <m/>
    <m/>
    <m/>
    <m/>
    <m/>
    <m/>
    <n v="4588"/>
    <n v="10313"/>
    <x v="4"/>
    <s v="FLOW"/>
    <x v="1"/>
    <x v="10"/>
    <n v="131405"/>
    <n v="383"/>
    <n v="0"/>
    <n v="2700"/>
    <s v="FLOW"/>
    <n v="0.22257443955170059"/>
    <n v="2.3049392029200821E-2"/>
    <x v="0"/>
    <s v="PTP"/>
    <s v="PAID"/>
    <s v="PTP"/>
    <m/>
    <n v="27"/>
    <m/>
    <m/>
    <s v="-"/>
    <s v="-"/>
    <s v="RAJGUR NAGAR"/>
    <s v="-"/>
    <s v="-"/>
    <s v="-"/>
    <n v="13396"/>
    <n v="131405"/>
    <n v="66"/>
    <m/>
    <n v="87"/>
    <s v="REGULAR"/>
    <m/>
    <s v="TVS RONIN DS"/>
    <d v="2025-07-03T00:00:00"/>
    <n v="42"/>
    <x v="2"/>
    <x v="1"/>
    <s v="-"/>
    <m/>
    <m/>
    <m/>
    <m/>
    <m/>
    <m/>
    <m/>
    <m/>
    <m/>
    <m/>
    <m/>
    <m/>
    <m/>
    <m/>
    <m/>
    <m/>
    <m/>
    <m/>
    <m/>
    <m/>
    <m/>
    <m/>
    <m/>
    <m/>
    <m/>
    <m/>
    <m/>
    <m/>
    <m/>
    <m/>
    <m/>
    <m/>
    <m/>
    <m/>
    <m/>
    <m/>
    <m/>
    <m/>
    <m/>
    <m/>
    <m/>
    <m/>
    <m/>
    <m/>
    <m/>
    <m/>
    <m/>
    <m/>
    <m/>
    <m/>
    <m/>
    <m/>
    <m/>
    <m/>
    <m/>
    <m/>
    <m/>
    <m/>
    <m/>
    <m/>
    <m/>
    <m/>
    <m/>
    <m/>
    <m/>
    <m/>
    <m/>
    <m/>
    <m/>
    <m/>
    <m/>
    <m/>
    <m/>
    <m/>
    <m/>
    <m/>
    <m/>
    <m/>
    <m/>
    <m/>
    <m/>
    <m/>
    <m/>
    <m/>
    <m/>
    <m/>
    <m/>
    <m/>
    <m/>
    <m/>
    <m/>
    <m/>
    <m/>
    <n v="0"/>
    <s v=""/>
    <s v="ZBHT0010"/>
    <s v="GoAcJHhBNNz"/>
    <s v="Allocated"/>
    <e v="#N/A"/>
    <e v="#N/A"/>
    <e v="#N/A"/>
    <m/>
    <m/>
    <m/>
    <s v="-"/>
  </r>
  <r>
    <n v="461702147"/>
    <s v="AKKATAI JAGANNATH THOMBARE"/>
    <m/>
    <m/>
    <m/>
    <m/>
    <m/>
    <m/>
    <n v="5264"/>
    <n v="26084"/>
    <x v="3"/>
    <s v="FLOW"/>
    <x v="1"/>
    <x v="18"/>
    <n v="131332"/>
    <n v="934"/>
    <n v="0"/>
    <n v="0"/>
    <s v="FLOW"/>
    <n v="0.44744104279805669"/>
    <n v="4.3905649349784047E-2"/>
    <x v="0"/>
    <s v="-"/>
    <s v="NC"/>
    <s v="-"/>
    <m/>
    <m/>
    <m/>
    <m/>
    <s v="ELG"/>
    <s v="-"/>
    <s v="SHANTI NAGAR "/>
    <s v="-"/>
    <s v="-"/>
    <m/>
    <n v="27018"/>
    <n v="131332"/>
    <n v="149"/>
    <m/>
    <n v="179"/>
    <s v="NPA"/>
    <s v="MH12WL3593"/>
    <s v="HUNTER 350 DAPPER GREEN"/>
    <d v="2024-01-29T00:00:00"/>
    <n v="48"/>
    <x v="1"/>
    <x v="2"/>
    <s v="-"/>
    <m/>
    <m/>
    <m/>
    <m/>
    <m/>
    <m/>
    <m/>
    <m/>
    <m/>
    <m/>
    <m/>
    <m/>
    <m/>
    <m/>
    <m/>
    <m/>
    <m/>
    <m/>
    <m/>
    <m/>
    <m/>
    <m/>
    <m/>
    <m/>
    <m/>
    <m/>
    <m/>
    <m/>
    <m/>
    <m/>
    <m/>
    <m/>
    <m/>
    <m/>
    <m/>
    <m/>
    <n v="1"/>
    <m/>
    <m/>
    <m/>
    <m/>
    <m/>
    <m/>
    <m/>
    <m/>
    <m/>
    <m/>
    <m/>
    <m/>
    <m/>
    <m/>
    <m/>
    <m/>
    <m/>
    <m/>
    <m/>
    <m/>
    <m/>
    <m/>
    <m/>
    <m/>
    <m/>
    <m/>
    <n v="1"/>
    <m/>
    <m/>
    <m/>
    <m/>
    <m/>
    <m/>
    <m/>
    <m/>
    <m/>
    <m/>
    <m/>
    <m/>
    <m/>
    <m/>
    <m/>
    <m/>
    <m/>
    <m/>
    <m/>
    <m/>
    <m/>
    <m/>
    <m/>
    <m/>
    <m/>
    <m/>
    <m/>
    <m/>
    <m/>
    <n v="2"/>
    <n v="1"/>
    <s v="ZBHT0012"/>
    <s v="A29KIBwsDI7"/>
    <s v="Allocated"/>
    <s v="Left Message (LMCB)"/>
    <s v="Lm"/>
    <d v="2026-01-13T00:00:00"/>
    <m/>
    <m/>
    <m/>
    <s v="-"/>
  </r>
  <r>
    <n v="463352388"/>
    <s v="ASHUTOSH KUMAR JHA"/>
    <m/>
    <m/>
    <m/>
    <m/>
    <m/>
    <m/>
    <n v="7290"/>
    <n v="21205.83"/>
    <x v="4"/>
    <s v="FLOW"/>
    <x v="1"/>
    <x v="11"/>
    <n v="131058"/>
    <n v="560"/>
    <n v="0"/>
    <n v="3600"/>
    <s v="FLOW"/>
    <n v="0.35238699856582811"/>
    <n v="2.2988525707263809E-2"/>
    <x v="0"/>
    <s v="NC"/>
    <s v="NC"/>
    <s v="NC"/>
    <s v="Non Contactable Customer (OOT)"/>
    <m/>
    <s v="CNAVNA"/>
    <m/>
    <s v="-"/>
    <s v="-"/>
    <s v="MAAN"/>
    <s v="-"/>
    <s v="-"/>
    <s v="-"/>
    <n v="25365.83"/>
    <n v="131058"/>
    <n v="66"/>
    <m/>
    <n v="87"/>
    <s v="NPA"/>
    <s v="MH14LR2633"/>
    <s v="CB350 RS MONOTONE"/>
    <d v="2024-06-30T00:00:00"/>
    <n v="36"/>
    <x v="2"/>
    <x v="1"/>
    <s v="-"/>
    <m/>
    <m/>
    <m/>
    <m/>
    <m/>
    <m/>
    <m/>
    <m/>
    <m/>
    <m/>
    <m/>
    <m/>
    <m/>
    <m/>
    <m/>
    <m/>
    <m/>
    <m/>
    <m/>
    <m/>
    <m/>
    <m/>
    <m/>
    <m/>
    <m/>
    <m/>
    <m/>
    <m/>
    <m/>
    <m/>
    <m/>
    <m/>
    <m/>
    <n v="1"/>
    <m/>
    <m/>
    <m/>
    <m/>
    <m/>
    <m/>
    <m/>
    <m/>
    <m/>
    <m/>
    <m/>
    <m/>
    <m/>
    <m/>
    <m/>
    <m/>
    <m/>
    <m/>
    <m/>
    <m/>
    <m/>
    <m/>
    <m/>
    <m/>
    <m/>
    <m/>
    <m/>
    <m/>
    <m/>
    <n v="1"/>
    <m/>
    <m/>
    <m/>
    <m/>
    <m/>
    <m/>
    <m/>
    <m/>
    <m/>
    <m/>
    <m/>
    <m/>
    <m/>
    <m/>
    <m/>
    <m/>
    <m/>
    <n v="1"/>
    <m/>
    <m/>
    <m/>
    <m/>
    <m/>
    <m/>
    <m/>
    <m/>
    <m/>
    <m/>
    <m/>
    <n v="3"/>
    <n v="1"/>
    <s v="DUWT0030"/>
    <s v="GPCvVQhCsNJc"/>
    <s v="Allocated"/>
    <s v="RINGING NO RESPONSE (RNR)"/>
    <s v="RINGING NO RESPONSE "/>
    <d v="2026-01-20T00:00:00"/>
    <m/>
    <m/>
    <m/>
    <s v="DID"/>
  </r>
  <r>
    <n v="463519622"/>
    <s v="SHITAL CHANDRAKANT JADHAV"/>
    <s v="BRANCH"/>
    <s v="13.01.26"/>
    <n v="10500"/>
    <m/>
    <m/>
    <m/>
    <n v="5051"/>
    <n v="5051"/>
    <x v="2"/>
    <s v="RB"/>
    <x v="0"/>
    <x v="1"/>
    <n v="128397"/>
    <n v="17"/>
    <n v="0"/>
    <n v="3473"/>
    <s v="NEW"/>
    <n v="9.5892498949918997E-2"/>
    <n v="6.9053496708251271E-3"/>
    <x v="2"/>
    <s v="PAID"/>
    <s v="-"/>
    <s v="PAID"/>
    <m/>
    <m/>
    <s v="CAVA"/>
    <m/>
    <s v="-"/>
    <s v="-"/>
    <s v="THERGAON"/>
    <s v="-"/>
    <s v="-"/>
    <m/>
    <n v="8541"/>
    <n v="128397"/>
    <n v="27"/>
    <m/>
    <n v="0"/>
    <s v="NPA"/>
    <s v="MH14LT4659"/>
    <s v="PIAGGIO VESPA VXL 150 LTD EDITION"/>
    <d v="2024-07-19T00:00:00"/>
    <n v="48"/>
    <x v="1"/>
    <x v="1"/>
    <s v="-"/>
    <m/>
    <m/>
    <m/>
    <m/>
    <m/>
    <m/>
    <m/>
    <m/>
    <m/>
    <m/>
    <m/>
    <m/>
    <m/>
    <m/>
    <m/>
    <m/>
    <m/>
    <m/>
    <m/>
    <m/>
    <m/>
    <n v="1"/>
    <m/>
    <m/>
    <m/>
    <m/>
    <m/>
    <m/>
    <m/>
    <m/>
    <m/>
    <m/>
    <m/>
    <m/>
    <m/>
    <m/>
    <n v="1"/>
    <m/>
    <m/>
    <m/>
    <m/>
    <m/>
    <m/>
    <m/>
    <m/>
    <m/>
    <m/>
    <m/>
    <m/>
    <m/>
    <m/>
    <m/>
    <m/>
    <m/>
    <m/>
    <m/>
    <m/>
    <m/>
    <m/>
    <m/>
    <m/>
    <m/>
    <m/>
    <m/>
    <m/>
    <m/>
    <m/>
    <m/>
    <m/>
    <m/>
    <m/>
    <m/>
    <m/>
    <m/>
    <m/>
    <m/>
    <m/>
    <m/>
    <m/>
    <m/>
    <m/>
    <m/>
    <m/>
    <m/>
    <m/>
    <m/>
    <m/>
    <m/>
    <m/>
    <m/>
    <m/>
    <m/>
    <m/>
    <n v="2"/>
    <n v="1"/>
    <s v="ZBHT0015"/>
    <s v="APqWhsEk4Yc"/>
    <s v="Allocated"/>
    <s v="Left Message (LMCB)"/>
    <s v="Visit cm residence address cm not living this address cm mother sd he paid yesterday 10500"/>
    <d v="2026-01-13T00:00:00"/>
    <m/>
    <m/>
    <m/>
    <s v="-"/>
  </r>
  <r>
    <n v="460466165"/>
    <s v="RITHIK MOHAN GAWALI"/>
    <s v="COLLECT"/>
    <s v="30.01.26"/>
    <n v="6300"/>
    <m/>
    <m/>
    <m/>
    <n v="5868"/>
    <n v="9477"/>
    <x v="4"/>
    <s v="STABLE"/>
    <x v="0"/>
    <x v="19"/>
    <n v="126719"/>
    <n v="331"/>
    <n v="0"/>
    <n v="3600"/>
    <s v="30.12.25"/>
    <n v="0.43342488845086968"/>
    <n v="2.2227433572149451E-2"/>
    <x v="1"/>
    <s v="PAID"/>
    <s v="PTP"/>
    <s v="PTP"/>
    <m/>
    <n v="30"/>
    <m/>
    <m/>
    <s v="-"/>
    <s v="-"/>
    <s v="KHADAKI"/>
    <s v="-"/>
    <s v="-"/>
    <m/>
    <n v="13408"/>
    <n v="126719"/>
    <n v="57"/>
    <m/>
    <n v="57"/>
    <s v="NPA"/>
    <s v="MH12WC4429"/>
    <s v="CLASSIC 350 CHROME RED"/>
    <d v="2023-11-04T00:00:00"/>
    <n v="48"/>
    <x v="1"/>
    <x v="1"/>
    <s v="-"/>
    <m/>
    <m/>
    <m/>
    <m/>
    <m/>
    <m/>
    <m/>
    <m/>
    <m/>
    <m/>
    <m/>
    <m/>
    <n v="1"/>
    <m/>
    <m/>
    <m/>
    <m/>
    <m/>
    <m/>
    <m/>
    <m/>
    <n v="1"/>
    <m/>
    <m/>
    <m/>
    <m/>
    <m/>
    <n v="1"/>
    <m/>
    <m/>
    <m/>
    <m/>
    <m/>
    <m/>
    <m/>
    <m/>
    <n v="1"/>
    <m/>
    <m/>
    <m/>
    <m/>
    <m/>
    <m/>
    <m/>
    <m/>
    <m/>
    <m/>
    <m/>
    <m/>
    <m/>
    <m/>
    <m/>
    <m/>
    <m/>
    <n v="1"/>
    <m/>
    <m/>
    <m/>
    <m/>
    <m/>
    <m/>
    <m/>
    <m/>
    <m/>
    <m/>
    <m/>
    <m/>
    <m/>
    <m/>
    <m/>
    <m/>
    <m/>
    <m/>
    <m/>
    <m/>
    <m/>
    <m/>
    <m/>
    <m/>
    <m/>
    <m/>
    <n v="1"/>
    <m/>
    <m/>
    <m/>
    <m/>
    <m/>
    <m/>
    <m/>
    <m/>
    <m/>
    <m/>
    <m/>
    <n v="6"/>
    <n v="1"/>
    <s v="DUWT0023"/>
    <s v="k6bj5dz_OIc"/>
    <s v="Allocated"/>
    <s v="Refuse To Pay (RTP)"/>
    <s v="Customer financial problem "/>
    <d v="2026-01-19T00:00:00"/>
    <m/>
    <m/>
    <m/>
    <s v="-"/>
  </r>
  <r>
    <n v="460017651"/>
    <s v="RAVINDRA BALASAHEB SHILIMKAR"/>
    <s v="ONLINE"/>
    <s v="22.01.26"/>
    <n v="6500"/>
    <m/>
    <m/>
    <m/>
    <n v="6422"/>
    <n v="6133"/>
    <x v="2"/>
    <s v="STABLE"/>
    <x v="0"/>
    <x v="8"/>
    <n v="126472.12"/>
    <n v="147"/>
    <n v="0"/>
    <n v="4050"/>
    <s v="28.12.25"/>
    <n v="0.1119793415346135"/>
    <n v="6.8018272405940636E-3"/>
    <x v="1"/>
    <s v="PAID"/>
    <s v="PTP"/>
    <s v="PTP"/>
    <m/>
    <n v="25"/>
    <s v="CAVA"/>
    <m/>
    <s v="-"/>
    <s v="-"/>
    <s v="BHOT"/>
    <s v="-"/>
    <s v="-"/>
    <m/>
    <n v="10330"/>
    <n v="126472.12"/>
    <n v="27"/>
    <m/>
    <n v="26"/>
    <s v="REGULAR"/>
    <s v="MH12VY4073"/>
    <s v="BULLET 350 BLACK GOLD"/>
    <d v="2023-10-06T00:00:00"/>
    <n v="48"/>
    <x v="1"/>
    <x v="2"/>
    <s v="-"/>
    <m/>
    <m/>
    <m/>
    <m/>
    <m/>
    <m/>
    <m/>
    <m/>
    <m/>
    <m/>
    <m/>
    <m/>
    <m/>
    <m/>
    <m/>
    <m/>
    <m/>
    <m/>
    <m/>
    <m/>
    <m/>
    <m/>
    <m/>
    <m/>
    <n v="1"/>
    <m/>
    <m/>
    <m/>
    <m/>
    <m/>
    <m/>
    <m/>
    <m/>
    <m/>
    <m/>
    <m/>
    <m/>
    <m/>
    <m/>
    <m/>
    <m/>
    <m/>
    <m/>
    <m/>
    <m/>
    <m/>
    <m/>
    <m/>
    <m/>
    <m/>
    <m/>
    <m/>
    <m/>
    <m/>
    <m/>
    <m/>
    <m/>
    <m/>
    <m/>
    <m/>
    <m/>
    <m/>
    <m/>
    <m/>
    <m/>
    <m/>
    <m/>
    <m/>
    <m/>
    <m/>
    <m/>
    <m/>
    <m/>
    <m/>
    <m/>
    <m/>
    <m/>
    <m/>
    <m/>
    <m/>
    <m/>
    <m/>
    <m/>
    <m/>
    <m/>
    <m/>
    <m/>
    <m/>
    <m/>
    <m/>
    <m/>
    <m/>
    <m/>
    <n v="1"/>
    <n v="1"/>
    <s v="DUWT0011"/>
    <s v="AoiG3KCrpOIc"/>
    <s v="Allocated"/>
    <s v="Promise To Pay (PTP)"/>
    <s v="Customer home visit and ptp date 20.01.2026 amt.7000"/>
    <d v="2026-01-20T00:00:00"/>
    <m/>
    <m/>
    <m/>
    <s v="-"/>
  </r>
  <r>
    <n v="458321906"/>
    <s v="JAYPAL RAGHU KAMBLE"/>
    <m/>
    <m/>
    <m/>
    <m/>
    <m/>
    <m/>
    <n v="7527"/>
    <n v="7527"/>
    <x v="2"/>
    <s v="FLOW"/>
    <x v="1"/>
    <x v="15"/>
    <n v="126341"/>
    <n v="556"/>
    <n v="0"/>
    <n v="900"/>
    <s v="04.12.25"/>
    <n v="0.14899050884667481"/>
    <n v="6.7947754446109907E-3"/>
    <x v="1"/>
    <s v="PTP"/>
    <s v="-"/>
    <s v="PTP"/>
    <m/>
    <n v="31"/>
    <s v="CAVA"/>
    <m/>
    <s v="-"/>
    <s v="-"/>
    <s v="RUPEE NAGAR "/>
    <s v="-"/>
    <s v="-"/>
    <s v="-"/>
    <n v="16510"/>
    <n v="126341"/>
    <n v="36"/>
    <m/>
    <n v="57"/>
    <s v="REGULAR"/>
    <s v="MH14KV8147"/>
    <s v="CLASSIC SIGNALS 350 DESERT SAND"/>
    <d v="2023-05-30T00:00:00"/>
    <n v="48"/>
    <x v="2"/>
    <x v="2"/>
    <s v="-"/>
    <m/>
    <m/>
    <m/>
    <m/>
    <m/>
    <m/>
    <m/>
    <m/>
    <m/>
    <m/>
    <m/>
    <m/>
    <m/>
    <m/>
    <m/>
    <m/>
    <m/>
    <m/>
    <m/>
    <m/>
    <m/>
    <m/>
    <m/>
    <m/>
    <m/>
    <m/>
    <m/>
    <m/>
    <m/>
    <m/>
    <m/>
    <m/>
    <m/>
    <m/>
    <m/>
    <m/>
    <m/>
    <m/>
    <m/>
    <m/>
    <m/>
    <m/>
    <m/>
    <m/>
    <m/>
    <m/>
    <m/>
    <m/>
    <m/>
    <m/>
    <m/>
    <m/>
    <m/>
    <m/>
    <m/>
    <m/>
    <m/>
    <m/>
    <m/>
    <m/>
    <n v="1"/>
    <m/>
    <m/>
    <m/>
    <m/>
    <m/>
    <m/>
    <m/>
    <m/>
    <m/>
    <m/>
    <m/>
    <m/>
    <m/>
    <m/>
    <m/>
    <m/>
    <m/>
    <m/>
    <m/>
    <m/>
    <n v="1"/>
    <m/>
    <m/>
    <m/>
    <m/>
    <m/>
    <m/>
    <m/>
    <m/>
    <m/>
    <m/>
    <m/>
    <n v="2"/>
    <n v="1"/>
    <s v="ZBHT0011"/>
    <s v="B2OE7AQvZ7"/>
    <s v="Allocated"/>
    <s v="Promise To Pay (PTP)"/>
    <s v="Customer Promised to transfer payment through netbank on 27th January "/>
    <d v="2026-01-27T00:00:00"/>
    <m/>
    <m/>
    <m/>
    <s v="-"/>
  </r>
  <r>
    <n v="465369104"/>
    <s v="SIDHESH SHRIRANG DESAI"/>
    <m/>
    <m/>
    <m/>
    <m/>
    <m/>
    <s v="BANK PAID 22"/>
    <n v="7347"/>
    <e v="#N/A"/>
    <x v="0"/>
    <s v="FLOW"/>
    <x v="0"/>
    <x v="6"/>
    <n v="160557"/>
    <n v="55"/>
    <n v="0"/>
    <n v="450"/>
    <s v="-"/>
    <n v="0.2115619891372959"/>
    <n v="1.895373986562747E-2"/>
    <x v="0"/>
    <s v="-"/>
    <m/>
    <s v="-"/>
    <m/>
    <m/>
    <m/>
    <m/>
    <m/>
    <m/>
    <s v="LONAVLA"/>
    <m/>
    <m/>
    <m/>
    <s v="7347"/>
    <n v="160557"/>
    <s v="-"/>
    <m/>
    <e v="#N/A"/>
    <s v="REGULAR"/>
    <s v="MH14MD7216"/>
    <s v="BULLET 350 BLACK GOLD"/>
    <d v="2025-01-30T00:00:00"/>
    <s v="36"/>
    <x v="0"/>
    <x v="0"/>
    <s v="-"/>
    <m/>
    <m/>
    <m/>
    <m/>
    <m/>
    <m/>
    <m/>
    <m/>
    <m/>
    <m/>
    <m/>
    <m/>
    <m/>
    <m/>
    <m/>
    <m/>
    <m/>
    <m/>
    <m/>
    <m/>
    <m/>
    <m/>
    <m/>
    <m/>
    <m/>
    <m/>
    <m/>
    <m/>
    <m/>
    <m/>
    <m/>
    <m/>
    <m/>
    <m/>
    <m/>
    <m/>
    <m/>
    <m/>
    <m/>
    <m/>
    <m/>
    <m/>
    <m/>
    <m/>
    <m/>
    <m/>
    <m/>
    <m/>
    <m/>
    <m/>
    <m/>
    <m/>
    <m/>
    <m/>
    <m/>
    <m/>
    <m/>
    <m/>
    <m/>
    <m/>
    <m/>
    <m/>
    <m/>
    <m/>
    <m/>
    <m/>
    <m/>
    <m/>
    <m/>
    <m/>
    <m/>
    <m/>
    <m/>
    <m/>
    <m/>
    <m/>
    <m/>
    <m/>
    <m/>
    <m/>
    <m/>
    <m/>
    <m/>
    <m/>
    <m/>
    <m/>
    <m/>
    <m/>
    <m/>
    <m/>
    <n v="1"/>
    <m/>
    <m/>
    <n v="1"/>
    <n v="1"/>
    <s v="DUWT0013"/>
    <s v="B2yLMv1EqOm"/>
    <s v="Allocated"/>
    <e v="#N/A"/>
    <e v="#N/A"/>
    <e v="#N/A"/>
    <m/>
    <m/>
    <m/>
    <s v="-"/>
  </r>
  <r>
    <n v="462692295"/>
    <s v="PETENINUO PFITHU"/>
    <m/>
    <m/>
    <m/>
    <m/>
    <m/>
    <m/>
    <n v="5068"/>
    <n v="5067"/>
    <x v="2"/>
    <s v="FLOW"/>
    <x v="1"/>
    <x v="11"/>
    <n v="122800"/>
    <n v="104"/>
    <n v="0"/>
    <n v="900"/>
    <s v="NEW"/>
    <n v="0.11127552240708891"/>
    <n v="6.6043360793268191E-3"/>
    <x v="0"/>
    <s v="NC"/>
    <s v="-"/>
    <s v="NC"/>
    <s v="Add not found"/>
    <m/>
    <s v="CNAVNA"/>
    <m/>
    <s v="-"/>
    <s v="-"/>
    <s v="WAKAD"/>
    <s v="-"/>
    <s v="-"/>
    <s v="-"/>
    <n v="11139"/>
    <n v="122800"/>
    <n v="36"/>
    <m/>
    <n v="57"/>
    <s v="REGULAR"/>
    <s v="MH14LN2332"/>
    <s v="SUZUKI GIXXER 150 SF"/>
    <d v="2024-04-25T00:00:00"/>
    <n v="48"/>
    <x v="2"/>
    <x v="1"/>
    <s v="-"/>
    <m/>
    <m/>
    <m/>
    <m/>
    <m/>
    <m/>
    <m/>
    <m/>
    <m/>
    <m/>
    <m/>
    <m/>
    <m/>
    <m/>
    <m/>
    <m/>
    <m/>
    <m/>
    <m/>
    <m/>
    <m/>
    <m/>
    <m/>
    <m/>
    <m/>
    <m/>
    <m/>
    <m/>
    <m/>
    <m/>
    <m/>
    <m/>
    <m/>
    <m/>
    <m/>
    <m/>
    <m/>
    <m/>
    <m/>
    <m/>
    <m/>
    <m/>
    <m/>
    <m/>
    <m/>
    <m/>
    <m/>
    <m/>
    <m/>
    <m/>
    <m/>
    <m/>
    <m/>
    <m/>
    <m/>
    <m/>
    <m/>
    <m/>
    <m/>
    <m/>
    <m/>
    <m/>
    <m/>
    <m/>
    <m/>
    <m/>
    <m/>
    <m/>
    <m/>
    <m/>
    <m/>
    <m/>
    <m/>
    <m/>
    <m/>
    <m/>
    <m/>
    <m/>
    <m/>
    <m/>
    <m/>
    <m/>
    <m/>
    <m/>
    <m/>
    <m/>
    <m/>
    <m/>
    <m/>
    <m/>
    <n v="1"/>
    <m/>
    <m/>
    <n v="1"/>
    <n v="1"/>
    <s v="DUWT0030"/>
    <e v="#N/A"/>
    <e v="#N/A"/>
    <e v="#N/A"/>
    <e v="#N/A"/>
    <e v="#N/A"/>
    <m/>
    <m/>
    <m/>
    <s v="-"/>
  </r>
  <r>
    <n v="467111296"/>
    <s v="SACHIN RAM SADAKAL"/>
    <s v="ONLINE"/>
    <s v="16.01.26 27.01.26"/>
    <n v="4190"/>
    <m/>
    <m/>
    <m/>
    <n v="4173"/>
    <e v="#N/A"/>
    <x v="0"/>
    <s v="FLOW"/>
    <x v="0"/>
    <x v="0"/>
    <n v="135971"/>
    <n v="9"/>
    <n v="0"/>
    <n v="900"/>
    <s v="-"/>
    <n v="3.8080371953409908E-2"/>
    <n v="1.6051364707046299E-2"/>
    <x v="0"/>
    <s v="-"/>
    <m/>
    <s v="-"/>
    <m/>
    <m/>
    <m/>
    <m/>
    <m/>
    <m/>
    <s v="JUNNAR"/>
    <m/>
    <m/>
    <m/>
    <s v="4173"/>
    <n v="135971"/>
    <s v="-"/>
    <m/>
    <e v="#N/A"/>
    <s v="REGULAR"/>
    <m/>
    <s v="HONDA UNICORN 2B"/>
    <d v="2025-10-18T00:00:00"/>
    <s v="48"/>
    <x v="0"/>
    <x v="0"/>
    <s v="-"/>
    <m/>
    <m/>
    <m/>
    <m/>
    <m/>
    <m/>
    <m/>
    <m/>
    <m/>
    <m/>
    <m/>
    <m/>
    <m/>
    <m/>
    <m/>
    <m/>
    <m/>
    <m/>
    <m/>
    <m/>
    <m/>
    <m/>
    <m/>
    <m/>
    <m/>
    <m/>
    <m/>
    <m/>
    <m/>
    <m/>
    <m/>
    <m/>
    <m/>
    <m/>
    <m/>
    <m/>
    <m/>
    <m/>
    <m/>
    <m/>
    <m/>
    <m/>
    <m/>
    <m/>
    <m/>
    <m/>
    <m/>
    <m/>
    <m/>
    <m/>
    <m/>
    <m/>
    <m/>
    <m/>
    <n v="1"/>
    <m/>
    <m/>
    <m/>
    <m/>
    <m/>
    <m/>
    <m/>
    <m/>
    <m/>
    <m/>
    <m/>
    <m/>
    <m/>
    <m/>
    <m/>
    <m/>
    <m/>
    <m/>
    <m/>
    <m/>
    <m/>
    <m/>
    <m/>
    <m/>
    <m/>
    <m/>
    <m/>
    <m/>
    <m/>
    <m/>
    <m/>
    <m/>
    <m/>
    <m/>
    <m/>
    <n v="1"/>
    <m/>
    <m/>
    <n v="2"/>
    <n v="1"/>
    <s v="ZBHT0021"/>
    <s v="B2vRkY3OqOz"/>
    <s v="Allocated"/>
    <s v="Payment (PAID)"/>
    <s v="Paid"/>
    <d v="2026-01-19T00:00:00"/>
    <m/>
    <m/>
    <m/>
    <s v="-"/>
  </r>
  <r>
    <n v="463175321"/>
    <s v="SUFIYANA SALAUDDIN MULLA"/>
    <s v="ONLINE"/>
    <s v="02.01.26"/>
    <n v="4947"/>
    <m/>
    <m/>
    <m/>
    <n v="4618"/>
    <n v="13692"/>
    <x v="5"/>
    <s v="STABLE"/>
    <x v="0"/>
    <x v="16"/>
    <n v="119896"/>
    <n v="329"/>
    <n v="0"/>
    <n v="3727.35"/>
    <s v="FLOW"/>
    <n v="0.37365562075961523"/>
    <n v="3.021428354651045E-2"/>
    <x v="1"/>
    <s v="PAID"/>
    <s v="NC"/>
    <s v="PAID"/>
    <m/>
    <m/>
    <m/>
    <m/>
    <s v="ELG"/>
    <s v="-"/>
    <s v="KATRAJ"/>
    <s v="-"/>
    <s v="-"/>
    <m/>
    <n v="17748.349999999999"/>
    <n v="119896"/>
    <n v="88"/>
    <m/>
    <n v="87"/>
    <s v="NPA"/>
    <s v="MH12WW0920"/>
    <s v="PIAGGIO VESPA SXL 125 CBS RACING 60"/>
    <d v="2024-06-11T00:00:00"/>
    <n v="48"/>
    <x v="1"/>
    <x v="2"/>
    <s v="-"/>
    <m/>
    <m/>
    <m/>
    <m/>
    <m/>
    <m/>
    <m/>
    <m/>
    <m/>
    <m/>
    <m/>
    <m/>
    <n v="1"/>
    <m/>
    <m/>
    <m/>
    <m/>
    <m/>
    <n v="1"/>
    <m/>
    <m/>
    <m/>
    <m/>
    <m/>
    <m/>
    <m/>
    <m/>
    <m/>
    <m/>
    <m/>
    <m/>
    <m/>
    <m/>
    <m/>
    <m/>
    <m/>
    <m/>
    <m/>
    <m/>
    <m/>
    <m/>
    <m/>
    <m/>
    <m/>
    <m/>
    <m/>
    <m/>
    <m/>
    <m/>
    <m/>
    <m/>
    <m/>
    <m/>
    <m/>
    <m/>
    <m/>
    <m/>
    <m/>
    <m/>
    <m/>
    <m/>
    <m/>
    <m/>
    <m/>
    <m/>
    <m/>
    <m/>
    <m/>
    <m/>
    <m/>
    <m/>
    <m/>
    <m/>
    <m/>
    <m/>
    <m/>
    <m/>
    <m/>
    <m/>
    <m/>
    <m/>
    <m/>
    <m/>
    <m/>
    <m/>
    <m/>
    <m/>
    <m/>
    <m/>
    <m/>
    <m/>
    <m/>
    <m/>
    <n v="2"/>
    <n v="1"/>
    <s v="DUWT0031"/>
    <s v="G2HJZwnsDgm"/>
    <s v="Allocated"/>
    <s v="Left Message (LMCB)"/>
    <s v="Left message customer husband "/>
    <d v="2026-01-07T00:00:00"/>
    <m/>
    <m/>
    <m/>
    <s v="-"/>
  </r>
  <r>
    <n v="464556066"/>
    <s v="LATABAI VITTHAL KUSEKAR"/>
    <m/>
    <m/>
    <m/>
    <m/>
    <m/>
    <m/>
    <n v="4189"/>
    <n v="3623"/>
    <x v="2"/>
    <s v="FLOW"/>
    <x v="1"/>
    <x v="9"/>
    <n v="119168"/>
    <n v="51"/>
    <n v="0"/>
    <n v="900"/>
    <s v="NEW"/>
    <n v="9.3687899621428344E-2"/>
    <n v="6.4090026213454269E-3"/>
    <x v="0"/>
    <s v="BPTP"/>
    <s v="-"/>
    <s v="BPTP"/>
    <m/>
    <m/>
    <s v="CAVNA"/>
    <m/>
    <s v="-"/>
    <s v="-"/>
    <s v="ANDHAL GAON"/>
    <s v="-"/>
    <s v="-"/>
    <s v="-"/>
    <n v="8763"/>
    <n v="119168"/>
    <n v="36"/>
    <m/>
    <n v="57"/>
    <s v="REGULAR"/>
    <s v="MH12XL0586"/>
    <s v="APACHE 200 4V 2CH R MODE"/>
    <d v="2024-11-04T00:00:00"/>
    <n v="48"/>
    <x v="2"/>
    <x v="1"/>
    <s v="-"/>
    <m/>
    <m/>
    <m/>
    <m/>
    <m/>
    <m/>
    <m/>
    <m/>
    <m/>
    <m/>
    <m/>
    <m/>
    <m/>
    <m/>
    <m/>
    <m/>
    <m/>
    <m/>
    <m/>
    <m/>
    <m/>
    <m/>
    <m/>
    <m/>
    <m/>
    <m/>
    <m/>
    <m/>
    <m/>
    <m/>
    <m/>
    <m/>
    <m/>
    <m/>
    <m/>
    <m/>
    <n v="1"/>
    <m/>
    <m/>
    <m/>
    <m/>
    <m/>
    <m/>
    <m/>
    <m/>
    <m/>
    <m/>
    <m/>
    <m/>
    <m/>
    <m/>
    <m/>
    <m/>
    <m/>
    <m/>
    <m/>
    <m/>
    <m/>
    <m/>
    <m/>
    <m/>
    <m/>
    <m/>
    <m/>
    <m/>
    <m/>
    <m/>
    <m/>
    <m/>
    <m/>
    <m/>
    <m/>
    <m/>
    <m/>
    <m/>
    <m/>
    <m/>
    <m/>
    <m/>
    <m/>
    <m/>
    <m/>
    <m/>
    <m/>
    <m/>
    <m/>
    <m/>
    <m/>
    <m/>
    <m/>
    <m/>
    <m/>
    <m/>
    <n v="1"/>
    <n v="1"/>
    <s v="ZBHT0024"/>
    <s v="B6y1vev84Wz"/>
    <s v="Allocated"/>
    <s v="Promise To Pay (PTP)"/>
    <s v="Customer given ptp "/>
    <d v="2026-01-14T00:00:00"/>
    <m/>
    <m/>
    <m/>
    <s v="-"/>
  </r>
  <r>
    <n v="464425420"/>
    <s v="TANMAYEE RAJENDRA GAIKWAD"/>
    <s v="ONLINE"/>
    <s v="31.01.26"/>
    <n v="11000"/>
    <m/>
    <m/>
    <m/>
    <n v="10801"/>
    <n v="10625"/>
    <x v="2"/>
    <s v="STABLE"/>
    <x v="0"/>
    <x v="8"/>
    <n v="119045"/>
    <n v="176"/>
    <n v="0"/>
    <n v="0"/>
    <s v="22.12.25"/>
    <n v="0.1054033150783593"/>
    <n v="6.402387529018414E-3"/>
    <x v="0"/>
    <s v="PAID"/>
    <s v="PTP"/>
    <s v="BPTP"/>
    <m/>
    <n v="31"/>
    <s v="CAVA"/>
    <m/>
    <s v="-"/>
    <s v="-"/>
    <s v="BHOR"/>
    <s v="-"/>
    <s v="-"/>
    <m/>
    <n v="10801"/>
    <n v="119045"/>
    <n v="27"/>
    <m/>
    <n v="57"/>
    <s v="REGULAR"/>
    <s v="MH12XK5986"/>
    <s v="METEOR 350 FIREBALL RED"/>
    <d v="2024-10-24T00:00:00"/>
    <n v="24"/>
    <x v="1"/>
    <x v="2"/>
    <s v="-"/>
    <m/>
    <m/>
    <m/>
    <m/>
    <m/>
    <m/>
    <m/>
    <m/>
    <m/>
    <m/>
    <m/>
    <m/>
    <m/>
    <m/>
    <m/>
    <m/>
    <m/>
    <m/>
    <m/>
    <m/>
    <m/>
    <m/>
    <m/>
    <m/>
    <m/>
    <m/>
    <m/>
    <m/>
    <m/>
    <m/>
    <m/>
    <m/>
    <m/>
    <m/>
    <m/>
    <m/>
    <m/>
    <m/>
    <m/>
    <m/>
    <m/>
    <m/>
    <m/>
    <m/>
    <m/>
    <m/>
    <m/>
    <m/>
    <m/>
    <m/>
    <m/>
    <m/>
    <m/>
    <m/>
    <m/>
    <m/>
    <m/>
    <m/>
    <m/>
    <m/>
    <n v="1"/>
    <m/>
    <m/>
    <m/>
    <m/>
    <m/>
    <m/>
    <m/>
    <m/>
    <m/>
    <m/>
    <m/>
    <m/>
    <m/>
    <m/>
    <m/>
    <m/>
    <m/>
    <m/>
    <m/>
    <m/>
    <m/>
    <m/>
    <m/>
    <m/>
    <m/>
    <m/>
    <m/>
    <m/>
    <m/>
    <n v="1"/>
    <m/>
    <m/>
    <n v="2"/>
    <n v="1"/>
    <s v="DUWT0011"/>
    <s v="A2vL7qR4DM7"/>
    <s v="Allocated"/>
    <s v="Left Message (LMCB)"/>
    <s v="Customer home visit left massage to father"/>
    <d v="2026-01-21T00:00:00"/>
    <m/>
    <m/>
    <m/>
    <s v="-"/>
  </r>
  <r>
    <n v="462727406"/>
    <s v="SHWETA PRASHANT KALE"/>
    <s v="ONLINE"/>
    <s v="28.01.26"/>
    <n v="5155"/>
    <m/>
    <m/>
    <m/>
    <n v="4932"/>
    <n v="4640"/>
    <x v="2"/>
    <s v="STABLE"/>
    <x v="0"/>
    <x v="18"/>
    <n v="118096"/>
    <n v="114"/>
    <n v="0"/>
    <n v="900"/>
    <s v="20.12.25"/>
    <n v="4.567074792385388E-2"/>
    <n v="6.3513491337473943E-3"/>
    <x v="1"/>
    <s v="PAID"/>
    <s v="PTP"/>
    <s v="PTP"/>
    <m/>
    <n v="28"/>
    <s v="CAVA"/>
    <m/>
    <s v="-"/>
    <s v="-"/>
    <s v="VISHRANTWADI"/>
    <s v="-"/>
    <s v="-"/>
    <m/>
    <n v="5654"/>
    <n v="118096"/>
    <n v="27"/>
    <m/>
    <n v="26"/>
    <s v="REGULAR"/>
    <s v="MH14LN6712"/>
    <s v="BULLET 350 MILITARY BLACK"/>
    <d v="2024-04-29T00:00:00"/>
    <n v="48"/>
    <x v="1"/>
    <x v="2"/>
    <s v="-"/>
    <m/>
    <m/>
    <m/>
    <m/>
    <m/>
    <m/>
    <m/>
    <m/>
    <m/>
    <n v="1"/>
    <m/>
    <m/>
    <m/>
    <m/>
    <m/>
    <m/>
    <m/>
    <m/>
    <m/>
    <m/>
    <m/>
    <m/>
    <m/>
    <m/>
    <m/>
    <m/>
    <m/>
    <m/>
    <m/>
    <m/>
    <m/>
    <m/>
    <m/>
    <m/>
    <m/>
    <m/>
    <m/>
    <m/>
    <m/>
    <m/>
    <m/>
    <m/>
    <m/>
    <m/>
    <m/>
    <m/>
    <m/>
    <m/>
    <m/>
    <m/>
    <m/>
    <m/>
    <m/>
    <m/>
    <m/>
    <m/>
    <m/>
    <m/>
    <m/>
    <m/>
    <m/>
    <m/>
    <m/>
    <m/>
    <m/>
    <m/>
    <n v="1"/>
    <m/>
    <m/>
    <m/>
    <m/>
    <m/>
    <m/>
    <m/>
    <m/>
    <m/>
    <m/>
    <m/>
    <m/>
    <m/>
    <m/>
    <n v="1"/>
    <m/>
    <m/>
    <m/>
    <m/>
    <m/>
    <m/>
    <m/>
    <m/>
    <m/>
    <m/>
    <m/>
    <n v="3"/>
    <n v="1"/>
    <s v="ZBHT0012"/>
    <s v="Bo7kZZiu_Ng7"/>
    <s v="Allocated"/>
    <s v="Left Message (LMCB)"/>
    <s v="Lm"/>
    <d v="2026-01-04T00:00:00"/>
    <m/>
    <m/>
    <m/>
    <s v="-"/>
  </r>
  <r>
    <n v="465089661"/>
    <s v="DNYANESHWAR EKNATH PAWAR"/>
    <s v="ONLINE"/>
    <s v="28.01.26"/>
    <n v="4474"/>
    <m/>
    <m/>
    <m/>
    <n v="3814"/>
    <n v="15142"/>
    <x v="1"/>
    <s v="STABLE"/>
    <x v="0"/>
    <x v="15"/>
    <n v="116628"/>
    <n v="497"/>
    <n v="0"/>
    <n v="3600"/>
    <s v="FLOW"/>
    <n v="0.30223981345862788"/>
    <n v="2.9778344134051369E-2"/>
    <x v="1"/>
    <s v="PAID"/>
    <s v="NC"/>
    <s v="-"/>
    <m/>
    <m/>
    <m/>
    <m/>
    <s v="ELG"/>
    <s v="-"/>
    <s v="CHIKHALI"/>
    <s v="-"/>
    <s v="-"/>
    <m/>
    <n v="19239"/>
    <n v="116628"/>
    <n v="118"/>
    <m/>
    <n v="118"/>
    <s v="NPA"/>
    <s v="MH17DG1485"/>
    <s v="XTREME 125 R"/>
    <d v="2024-12-31T00:00:00"/>
    <n v="48"/>
    <x v="1"/>
    <x v="2"/>
    <s v="-"/>
    <m/>
    <m/>
    <m/>
    <m/>
    <m/>
    <m/>
    <m/>
    <m/>
    <m/>
    <m/>
    <m/>
    <m/>
    <m/>
    <m/>
    <m/>
    <m/>
    <m/>
    <m/>
    <m/>
    <m/>
    <m/>
    <m/>
    <m/>
    <m/>
    <m/>
    <m/>
    <m/>
    <m/>
    <m/>
    <m/>
    <m/>
    <m/>
    <m/>
    <m/>
    <m/>
    <m/>
    <m/>
    <m/>
    <m/>
    <m/>
    <m/>
    <m/>
    <m/>
    <m/>
    <m/>
    <m/>
    <m/>
    <m/>
    <m/>
    <m/>
    <m/>
    <m/>
    <m/>
    <m/>
    <m/>
    <m/>
    <m/>
    <m/>
    <m/>
    <m/>
    <m/>
    <m/>
    <m/>
    <m/>
    <m/>
    <m/>
    <m/>
    <m/>
    <m/>
    <m/>
    <m/>
    <m/>
    <m/>
    <m/>
    <m/>
    <m/>
    <m/>
    <m/>
    <m/>
    <m/>
    <m/>
    <m/>
    <m/>
    <m/>
    <m/>
    <m/>
    <m/>
    <m/>
    <m/>
    <m/>
    <n v="1"/>
    <m/>
    <m/>
    <n v="1"/>
    <n v="1"/>
    <s v="ZBHT0011"/>
    <s v="G6b9BxK4DJ7"/>
    <s v="Allocated"/>
    <e v="#N/A"/>
    <e v="#N/A"/>
    <e v="#N/A"/>
    <m/>
    <m/>
    <m/>
    <s v="-"/>
  </r>
  <r>
    <n v="461001866"/>
    <s v="PANKAJ GANPAT LAHANE"/>
    <s v="ONLINE"/>
    <s v="13.01.26"/>
    <n v="5641"/>
    <m/>
    <m/>
    <m/>
    <n v="5309"/>
    <n v="10452"/>
    <x v="4"/>
    <s v="RB"/>
    <x v="0"/>
    <x v="4"/>
    <n v="116002"/>
    <n v="332"/>
    <n v="0"/>
    <n v="900"/>
    <s v="11.12.25"/>
    <n v="0.17403618173841021"/>
    <n v="2.034759388281537E-2"/>
    <x v="2"/>
    <s v="PAID"/>
    <s v="MPTP"/>
    <s v="PAID"/>
    <m/>
    <m/>
    <m/>
    <m/>
    <s v="-"/>
    <s v="-"/>
    <s v="MOSHI"/>
    <s v="-"/>
    <s v="-"/>
    <m/>
    <n v="11684"/>
    <n v="116002"/>
    <n v="57"/>
    <m/>
    <n v="57"/>
    <s v="REGULAR"/>
    <s v="MH14LF7047"/>
    <s v="BULLET 350 MILITARY BLACK"/>
    <d v="2023-12-05T00:00:00"/>
    <n v="48"/>
    <x v="1"/>
    <x v="2"/>
    <s v="-"/>
    <m/>
    <m/>
    <m/>
    <m/>
    <m/>
    <m/>
    <n v="1"/>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1-03T00:00:00"/>
    <m/>
    <m/>
    <m/>
    <s v="-"/>
  </r>
  <r>
    <n v="466677362"/>
    <s v="VINAYAK SATHE"/>
    <s v="ONLINE"/>
    <s v="27.01.26"/>
    <n v="15"/>
    <m/>
    <m/>
    <m/>
    <n v="4313"/>
    <n v="4313"/>
    <x v="2"/>
    <s v="STABLE"/>
    <x v="0"/>
    <x v="6"/>
    <n v="115682"/>
    <n v="15"/>
    <n v="0"/>
    <n v="900"/>
    <s v="FLOW"/>
    <n v="0.12378051073172811"/>
    <n v="6.2215212241749614E-3"/>
    <x v="1"/>
    <s v="PAID"/>
    <s v="MPTP"/>
    <s v="MPTP"/>
    <s v="Shifted"/>
    <n v="30"/>
    <s v="CNAVNA"/>
    <m/>
    <s v="-"/>
    <s v="-"/>
    <s v="LONAVLA"/>
    <s v="-"/>
    <s v="-"/>
    <m/>
    <n v="5228"/>
    <n v="115682"/>
    <n v="27"/>
    <m/>
    <n v="26"/>
    <s v="REGULAR"/>
    <s v="MH14MP4519"/>
    <s v="HONDA SP 125 DLX 2B"/>
    <d v="2025-08-11T00:00:00"/>
    <n v="36"/>
    <x v="1"/>
    <x v="2"/>
    <s v="-"/>
    <m/>
    <m/>
    <m/>
    <m/>
    <m/>
    <m/>
    <n v="1"/>
    <m/>
    <m/>
    <m/>
    <m/>
    <m/>
    <m/>
    <m/>
    <m/>
    <m/>
    <m/>
    <m/>
    <m/>
    <m/>
    <m/>
    <m/>
    <m/>
    <m/>
    <m/>
    <m/>
    <m/>
    <m/>
    <m/>
    <m/>
    <m/>
    <m/>
    <m/>
    <m/>
    <m/>
    <m/>
    <m/>
    <m/>
    <m/>
    <m/>
    <m/>
    <m/>
    <m/>
    <m/>
    <m/>
    <m/>
    <m/>
    <m/>
    <m/>
    <m/>
    <m/>
    <m/>
    <m/>
    <m/>
    <m/>
    <m/>
    <m/>
    <m/>
    <m/>
    <m/>
    <m/>
    <m/>
    <m/>
    <m/>
    <m/>
    <m/>
    <m/>
    <m/>
    <m/>
    <m/>
    <m/>
    <m/>
    <m/>
    <m/>
    <m/>
    <m/>
    <m/>
    <m/>
    <m/>
    <m/>
    <m/>
    <m/>
    <m/>
    <m/>
    <m/>
    <m/>
    <m/>
    <m/>
    <m/>
    <m/>
    <m/>
    <m/>
    <m/>
    <n v="1"/>
    <n v="1"/>
    <s v="DUWT0013"/>
    <s v="A6W1UcFBa7"/>
    <s v="Allocated"/>
    <e v="#N/A"/>
    <e v="#N/A"/>
    <e v="#N/A"/>
    <m/>
    <m/>
    <m/>
    <s v="-"/>
  </r>
  <r>
    <n v="467186767"/>
    <s v="ANIKET BHANUDAS YELWANDE"/>
    <m/>
    <m/>
    <m/>
    <m/>
    <m/>
    <m/>
    <n v="4743"/>
    <n v="4743"/>
    <x v="0"/>
    <s v="FLOW"/>
    <x v="1"/>
    <x v="10"/>
    <n v="133315"/>
    <n v="14"/>
    <n v="0"/>
    <n v="900"/>
    <s v="-"/>
    <n v="0.11560655746859939"/>
    <n v="1.573782413838155E-2"/>
    <x v="0"/>
    <s v="BPTP"/>
    <m/>
    <s v="BPTP"/>
    <m/>
    <m/>
    <m/>
    <m/>
    <m/>
    <m/>
    <s v="NIGHOLJE"/>
    <m/>
    <m/>
    <m/>
    <s v="4743"/>
    <n v="133315"/>
    <s v="-"/>
    <m/>
    <e v="#N/A"/>
    <s v="REGULAR"/>
    <s v="MH14MW4446"/>
    <s v="PIAGGIO VESPA S 125"/>
    <d v="2025-10-29T00:00:00"/>
    <s v="36"/>
    <x v="0"/>
    <x v="0"/>
    <s v="-"/>
    <m/>
    <m/>
    <m/>
    <m/>
    <m/>
    <m/>
    <m/>
    <m/>
    <m/>
    <m/>
    <m/>
    <m/>
    <m/>
    <m/>
    <m/>
    <m/>
    <m/>
    <m/>
    <m/>
    <m/>
    <m/>
    <m/>
    <m/>
    <m/>
    <m/>
    <m/>
    <m/>
    <m/>
    <m/>
    <m/>
    <m/>
    <m/>
    <m/>
    <m/>
    <m/>
    <m/>
    <m/>
    <m/>
    <m/>
    <m/>
    <m/>
    <m/>
    <m/>
    <m/>
    <m/>
    <m/>
    <m/>
    <m/>
    <m/>
    <m/>
    <m/>
    <m/>
    <m/>
    <m/>
    <m/>
    <m/>
    <m/>
    <m/>
    <m/>
    <m/>
    <m/>
    <m/>
    <m/>
    <m/>
    <m/>
    <m/>
    <m/>
    <m/>
    <m/>
    <m/>
    <m/>
    <m/>
    <m/>
    <m/>
    <m/>
    <m/>
    <m/>
    <m/>
    <m/>
    <m/>
    <m/>
    <n v="1"/>
    <m/>
    <m/>
    <m/>
    <m/>
    <m/>
    <m/>
    <m/>
    <m/>
    <m/>
    <m/>
    <m/>
    <n v="1"/>
    <n v="1"/>
    <s v="ZBHT0010"/>
    <s v="B6Exaq3OqDc"/>
    <s v="Allocated"/>
    <e v="#N/A"/>
    <e v="#N/A"/>
    <e v="#N/A"/>
    <m/>
    <m/>
    <m/>
    <s v="-"/>
  </r>
  <r>
    <n v="136016555"/>
    <s v="ZIYAULHAQUE SALIM SHAIKH"/>
    <m/>
    <m/>
    <m/>
    <m/>
    <m/>
    <m/>
    <n v="7063"/>
    <n v="42294"/>
    <x v="6"/>
    <s v="FLOW"/>
    <x v="1"/>
    <x v="16"/>
    <n v="114075.65"/>
    <n v="1383"/>
    <n v="0"/>
    <n v="3930"/>
    <s v="FLOW"/>
    <n v="1"/>
    <n v="0.6878752954168621"/>
    <x v="0"/>
    <s v="-"/>
    <s v="LMCB"/>
    <s v="-"/>
    <m/>
    <m/>
    <m/>
    <m/>
    <s v="ELG"/>
    <s v="-"/>
    <s v="KATRAJ"/>
    <s v="-"/>
    <s v="-"/>
    <m/>
    <n v="47607"/>
    <n v="114075.65"/>
    <n v="179"/>
    <m/>
    <n v="209"/>
    <s v="NPA"/>
    <s v="MH12UX2212"/>
    <s v="HIMALAYAN INDIA GRANITE BLACK"/>
    <d v="2022-11-22T00:00:00"/>
    <n v="48"/>
    <x v="1"/>
    <x v="2"/>
    <s v="-"/>
    <m/>
    <m/>
    <m/>
    <m/>
    <m/>
    <m/>
    <m/>
    <m/>
    <m/>
    <m/>
    <m/>
    <m/>
    <m/>
    <m/>
    <m/>
    <m/>
    <m/>
    <m/>
    <n v="1"/>
    <m/>
    <m/>
    <m/>
    <m/>
    <m/>
    <m/>
    <m/>
    <m/>
    <m/>
    <m/>
    <m/>
    <m/>
    <m/>
    <m/>
    <m/>
    <m/>
    <m/>
    <m/>
    <m/>
    <m/>
    <m/>
    <m/>
    <m/>
    <m/>
    <m/>
    <m/>
    <m/>
    <m/>
    <m/>
    <m/>
    <m/>
    <m/>
    <m/>
    <m/>
    <m/>
    <m/>
    <m/>
    <m/>
    <m/>
    <m/>
    <m/>
    <m/>
    <m/>
    <m/>
    <m/>
    <m/>
    <m/>
    <m/>
    <m/>
    <m/>
    <m/>
    <m/>
    <m/>
    <m/>
    <m/>
    <m/>
    <m/>
    <m/>
    <m/>
    <m/>
    <m/>
    <m/>
    <m/>
    <m/>
    <m/>
    <m/>
    <m/>
    <m/>
    <m/>
    <m/>
    <m/>
    <m/>
    <m/>
    <m/>
    <n v="1"/>
    <n v="1"/>
    <s v="DUWT0031"/>
    <s v="BoskLWiiAlv7"/>
    <s v="Allocated"/>
    <s v="Left Message (LMCB)"/>
    <s v="Left message customer father "/>
    <d v="2026-01-07T00:00:00"/>
    <m/>
    <m/>
    <m/>
    <s v="-"/>
  </r>
  <r>
    <n v="466235047"/>
    <s v="AMOL DHAVSE"/>
    <s v="ONLINE"/>
    <s v="27.01.26"/>
    <n v="7100"/>
    <m/>
    <m/>
    <m/>
    <n v="6897"/>
    <n v="6517.24"/>
    <x v="2"/>
    <s v="STABLE"/>
    <x v="0"/>
    <x v="18"/>
    <n v="113509"/>
    <n v="178"/>
    <n v="0"/>
    <n v="1350"/>
    <s v="31.12.25"/>
    <n v="4.38968375397027E-2"/>
    <n v="6.1046545930643972E-3"/>
    <x v="1"/>
    <s v="PAID"/>
    <s v="MPTP"/>
    <s v="MPTP"/>
    <m/>
    <n v="24"/>
    <m/>
    <m/>
    <s v="-"/>
    <s v="-"/>
    <s v="YERWADA"/>
    <s v="-"/>
    <s v="-"/>
    <m/>
    <n v="8045.24"/>
    <n v="113509"/>
    <n v="27"/>
    <m/>
    <n v="26"/>
    <s v="REGULAR"/>
    <s v="MH37AK8838"/>
    <s v="FZS V4 DLX"/>
    <d v="2025-05-31T00:00:00"/>
    <n v="24"/>
    <x v="1"/>
    <x v="2"/>
    <s v="-"/>
    <m/>
    <m/>
    <m/>
    <m/>
    <m/>
    <m/>
    <n v="1"/>
    <m/>
    <m/>
    <m/>
    <m/>
    <m/>
    <m/>
    <m/>
    <m/>
    <m/>
    <m/>
    <m/>
    <m/>
    <m/>
    <m/>
    <m/>
    <m/>
    <m/>
    <m/>
    <m/>
    <m/>
    <m/>
    <m/>
    <m/>
    <m/>
    <m/>
    <m/>
    <m/>
    <m/>
    <m/>
    <m/>
    <m/>
    <m/>
    <m/>
    <m/>
    <m/>
    <m/>
    <m/>
    <m/>
    <m/>
    <m/>
    <m/>
    <m/>
    <m/>
    <m/>
    <m/>
    <m/>
    <m/>
    <m/>
    <m/>
    <m/>
    <m/>
    <m/>
    <m/>
    <m/>
    <m/>
    <m/>
    <m/>
    <m/>
    <m/>
    <m/>
    <m/>
    <m/>
    <m/>
    <m/>
    <m/>
    <m/>
    <m/>
    <m/>
    <m/>
    <m/>
    <m/>
    <m/>
    <m/>
    <m/>
    <m/>
    <m/>
    <m/>
    <m/>
    <m/>
    <m/>
    <m/>
    <m/>
    <m/>
    <m/>
    <m/>
    <m/>
    <n v="1"/>
    <n v="1"/>
    <s v="ZBHT0012"/>
    <s v="A2v2nDBKlp7"/>
    <s v="Allocated"/>
    <s v="No Such Person (NC_NSP)"/>
    <s v="Nc"/>
    <d v="2026-01-03T00:00:00"/>
    <m/>
    <m/>
    <m/>
    <s v="-"/>
  </r>
  <r>
    <n v="457435631"/>
    <s v="MRUTYUNJAY BALASAHEB DHASAL"/>
    <s v="ONLINE"/>
    <s v="29.01.26"/>
    <n v="8000"/>
    <m/>
    <m/>
    <m/>
    <n v="7400"/>
    <n v="6289"/>
    <x v="2"/>
    <s v="STABLE"/>
    <x v="0"/>
    <x v="20"/>
    <n v="113105"/>
    <n v="157"/>
    <n v="0"/>
    <n v="1800"/>
    <s v="30.12.25"/>
    <n v="0.14356583568993239"/>
    <n v="6.0829269727382734E-3"/>
    <x v="1"/>
    <s v="PAID"/>
    <s v="MPTP"/>
    <s v="MPTP"/>
    <m/>
    <n v="28"/>
    <s v="CAVNA"/>
    <m/>
    <s v="-"/>
    <s v="-"/>
    <s v="PIMAPRI"/>
    <s v="-"/>
    <s v="-"/>
    <m/>
    <n v="8246"/>
    <n v="113105"/>
    <n v="27"/>
    <m/>
    <n v="26"/>
    <s v="NPA"/>
    <s v="MH14KT8890"/>
    <s v="CLASSIC SIGNALS 350 MARSH GREY"/>
    <d v="2023-03-29T00:00:00"/>
    <n v="48"/>
    <x v="1"/>
    <x v="1"/>
    <s v="-"/>
    <m/>
    <m/>
    <m/>
    <m/>
    <m/>
    <m/>
    <n v="1"/>
    <m/>
    <m/>
    <m/>
    <m/>
    <m/>
    <m/>
    <m/>
    <m/>
    <m/>
    <m/>
    <m/>
    <m/>
    <m/>
    <m/>
    <m/>
    <m/>
    <m/>
    <m/>
    <m/>
    <m/>
    <m/>
    <m/>
    <m/>
    <m/>
    <m/>
    <m/>
    <m/>
    <m/>
    <m/>
    <m/>
    <m/>
    <m/>
    <m/>
    <m/>
    <m/>
    <m/>
    <m/>
    <m/>
    <m/>
    <m/>
    <m/>
    <m/>
    <m/>
    <m/>
    <m/>
    <m/>
    <m/>
    <m/>
    <m/>
    <m/>
    <m/>
    <m/>
    <m/>
    <m/>
    <m/>
    <m/>
    <m/>
    <m/>
    <m/>
    <m/>
    <m/>
    <m/>
    <m/>
    <m/>
    <m/>
    <m/>
    <m/>
    <m/>
    <m/>
    <m/>
    <m/>
    <m/>
    <m/>
    <m/>
    <m/>
    <m/>
    <m/>
    <m/>
    <m/>
    <m/>
    <m/>
    <m/>
    <m/>
    <m/>
    <m/>
    <m/>
    <n v="1"/>
    <n v="1"/>
    <s v="ZBHT0015"/>
    <s v="GoEGowMG_m"/>
    <s v="Allocated"/>
    <s v="RINGING NO RESPONSE (RNR)"/>
    <s v="Customer mobile number is ringing no response."/>
    <d v="2026-01-21T00:00:00"/>
    <m/>
    <m/>
    <m/>
    <s v="-"/>
  </r>
  <r>
    <n v="466229926"/>
    <s v="SWAPNIL RAJU GOBBUR"/>
    <m/>
    <m/>
    <m/>
    <m/>
    <m/>
    <m/>
    <n v="4615"/>
    <n v="4615"/>
    <x v="2"/>
    <s v="FLOW"/>
    <x v="1"/>
    <x v="18"/>
    <n v="111903"/>
    <n v="81"/>
    <n v="0"/>
    <n v="1800"/>
    <s v="NEW"/>
    <n v="4.327575620616296E-2"/>
    <n v="6.0182819241442103E-3"/>
    <x v="0"/>
    <s v="NC"/>
    <s v="-"/>
    <s v="NC"/>
    <m/>
    <m/>
    <s v="CNAVNA"/>
    <m/>
    <s v="-"/>
    <s v="-"/>
    <s v="VIMAN NAGAR "/>
    <s v="-"/>
    <s v="-"/>
    <s v="-"/>
    <n v="11111"/>
    <n v="111903"/>
    <n v="36"/>
    <m/>
    <n v="57"/>
    <s v="REGULAR"/>
    <s v="MH12YE6137"/>
    <s v="HONDA SP 160 DOUBLE DISC"/>
    <d v="2025-05-30T00:00:00"/>
    <n v="36"/>
    <x v="2"/>
    <x v="2"/>
    <s v="-"/>
    <m/>
    <m/>
    <m/>
    <m/>
    <m/>
    <m/>
    <m/>
    <m/>
    <m/>
    <m/>
    <m/>
    <m/>
    <m/>
    <m/>
    <m/>
    <m/>
    <m/>
    <m/>
    <m/>
    <m/>
    <m/>
    <m/>
    <m/>
    <m/>
    <m/>
    <m/>
    <m/>
    <m/>
    <m/>
    <m/>
    <m/>
    <m/>
    <m/>
    <m/>
    <m/>
    <m/>
    <m/>
    <m/>
    <m/>
    <m/>
    <m/>
    <m/>
    <m/>
    <m/>
    <m/>
    <m/>
    <m/>
    <m/>
    <m/>
    <m/>
    <m/>
    <m/>
    <m/>
    <m/>
    <m/>
    <m/>
    <m/>
    <m/>
    <m/>
    <m/>
    <m/>
    <m/>
    <m/>
    <n v="2"/>
    <m/>
    <m/>
    <m/>
    <m/>
    <m/>
    <m/>
    <m/>
    <m/>
    <m/>
    <m/>
    <m/>
    <m/>
    <m/>
    <m/>
    <m/>
    <m/>
    <m/>
    <m/>
    <m/>
    <m/>
    <m/>
    <m/>
    <m/>
    <m/>
    <m/>
    <m/>
    <m/>
    <m/>
    <m/>
    <n v="2"/>
    <n v="1"/>
    <s v="ZBHT0012"/>
    <s v="G2k-bjslPi7"/>
    <s v="Unallocated"/>
    <s v="No Such Person (NC_NSP)"/>
    <s v="Nc"/>
    <d v="2026-01-22T00:00:00"/>
    <m/>
    <m/>
    <m/>
    <s v="-"/>
  </r>
  <r>
    <n v="459582628"/>
    <s v="SANKALP ASHOK SABLE"/>
    <m/>
    <m/>
    <m/>
    <m/>
    <m/>
    <m/>
    <n v="5832"/>
    <n v="5803"/>
    <x v="2"/>
    <s v="FLOW"/>
    <x v="1"/>
    <x v="15"/>
    <n v="111160"/>
    <n v="135"/>
    <n v="0"/>
    <n v="0"/>
    <s v="31.12.25"/>
    <n v="0.1310879679866106"/>
    <n v="5.9783224639899778E-3"/>
    <x v="1"/>
    <s v="PTP"/>
    <s v="PTP"/>
    <s v="PTP"/>
    <m/>
    <n v="31"/>
    <m/>
    <m/>
    <s v="-"/>
    <s v="-"/>
    <s v="CHIKHALI"/>
    <s v="-"/>
    <s v="-"/>
    <m/>
    <n v="5938"/>
    <n v="111160"/>
    <n v="27"/>
    <m/>
    <n v="57"/>
    <s v="REGULAR"/>
    <s v="MH14LD7276"/>
    <s v="CLASSIC 350 DARK STEALTH BLACK"/>
    <d v="2023-08-30T00:00:00"/>
    <n v="48"/>
    <x v="1"/>
    <x v="2"/>
    <s v="-"/>
    <m/>
    <m/>
    <m/>
    <m/>
    <m/>
    <m/>
    <n v="1"/>
    <m/>
    <m/>
    <m/>
    <m/>
    <m/>
    <m/>
    <m/>
    <m/>
    <m/>
    <m/>
    <m/>
    <m/>
    <m/>
    <m/>
    <m/>
    <m/>
    <m/>
    <m/>
    <m/>
    <m/>
    <m/>
    <m/>
    <m/>
    <m/>
    <m/>
    <m/>
    <m/>
    <m/>
    <m/>
    <m/>
    <m/>
    <m/>
    <m/>
    <m/>
    <m/>
    <m/>
    <m/>
    <m/>
    <m/>
    <m/>
    <m/>
    <m/>
    <m/>
    <m/>
    <m/>
    <m/>
    <m/>
    <m/>
    <m/>
    <m/>
    <m/>
    <m/>
    <m/>
    <m/>
    <m/>
    <m/>
    <m/>
    <m/>
    <m/>
    <m/>
    <m/>
    <m/>
    <m/>
    <m/>
    <m/>
    <m/>
    <m/>
    <m/>
    <m/>
    <m/>
    <m/>
    <m/>
    <m/>
    <m/>
    <m/>
    <m/>
    <m/>
    <m/>
    <m/>
    <m/>
    <m/>
    <m/>
    <m/>
    <m/>
    <m/>
    <m/>
    <n v="1"/>
    <n v="1"/>
    <s v="ZBHT0011"/>
    <s v="B2KpeFL_DIz"/>
    <s v="Allocated"/>
    <s v="Left Message (LMCB)"/>
    <s v="Left message at residence with father "/>
    <d v="2026-01-03T00:00:00"/>
    <m/>
    <m/>
    <m/>
    <s v="-"/>
  </r>
  <r>
    <n v="466443175"/>
    <s v="RAHETUN SAYABA RAJUCHOUDHARY"/>
    <m/>
    <m/>
    <m/>
    <m/>
    <m/>
    <m/>
    <n v="4350"/>
    <n v="12326"/>
    <x v="5"/>
    <s v="FLOW"/>
    <x v="1"/>
    <x v="20"/>
    <n v="110975"/>
    <n v="527"/>
    <n v="0"/>
    <n v="2250"/>
    <s v="FLOW"/>
    <n v="0.61751229821857101"/>
    <n v="2.7966154972426081E-2"/>
    <x v="0"/>
    <s v="-"/>
    <s v="NC"/>
    <s v="-"/>
    <s v="Shifted"/>
    <m/>
    <m/>
    <m/>
    <s v="ELG"/>
    <s v="-"/>
    <s v="PIMPLE NILAKH"/>
    <s v="-"/>
    <s v="-"/>
    <m/>
    <n v="15103"/>
    <n v="110975"/>
    <n v="88"/>
    <m/>
    <n v="118"/>
    <s v="NPA"/>
    <s v="MH14MM5963"/>
    <s v="HONDA ACTIVA 125 SMART 2B"/>
    <d v="2025-07-02T00:00:00"/>
    <n v="36"/>
    <x v="1"/>
    <x v="1"/>
    <s v="-"/>
    <m/>
    <m/>
    <m/>
    <m/>
    <m/>
    <m/>
    <n v="1"/>
    <m/>
    <m/>
    <m/>
    <m/>
    <m/>
    <m/>
    <m/>
    <m/>
    <m/>
    <m/>
    <m/>
    <m/>
    <m/>
    <m/>
    <m/>
    <m/>
    <m/>
    <m/>
    <m/>
    <m/>
    <m/>
    <m/>
    <m/>
    <m/>
    <m/>
    <m/>
    <n v="1"/>
    <m/>
    <m/>
    <m/>
    <m/>
    <m/>
    <m/>
    <m/>
    <m/>
    <m/>
    <m/>
    <m/>
    <m/>
    <m/>
    <m/>
    <m/>
    <m/>
    <m/>
    <m/>
    <m/>
    <m/>
    <m/>
    <m/>
    <m/>
    <m/>
    <m/>
    <m/>
    <m/>
    <m/>
    <m/>
    <m/>
    <m/>
    <m/>
    <m/>
    <m/>
    <m/>
    <m/>
    <m/>
    <m/>
    <m/>
    <m/>
    <m/>
    <m/>
    <m/>
    <m/>
    <m/>
    <m/>
    <m/>
    <m/>
    <m/>
    <m/>
    <m/>
    <m/>
    <m/>
    <m/>
    <m/>
    <m/>
    <m/>
    <m/>
    <m/>
    <n v="2"/>
    <n v="1"/>
    <s v="ZBHT0015"/>
    <s v="A6G5hWRxAWz"/>
    <s v="Allocated"/>
    <s v="Others (NC_OTHER)"/>
    <s v="Visited at customer office address but no buddy know customer this office. "/>
    <d v="2026-01-12T00:00:00"/>
    <m/>
    <m/>
    <m/>
    <s v="DID"/>
  </r>
  <r>
    <n v="466201986"/>
    <s v="PRAJWAL VIKIL SALUNKE"/>
    <m/>
    <m/>
    <m/>
    <m/>
    <m/>
    <m/>
    <n v="4215"/>
    <n v="21000"/>
    <x v="3"/>
    <s v="FLOW"/>
    <x v="1"/>
    <x v="14"/>
    <n v="110584"/>
    <n v="843"/>
    <n v="0"/>
    <n v="2700"/>
    <s v="FLOW"/>
    <n v="0.70092545688443886"/>
    <n v="3.6969377818783837E-2"/>
    <x v="0"/>
    <s v="NC"/>
    <s v="NC"/>
    <s v="NC"/>
    <m/>
    <m/>
    <m/>
    <m/>
    <s v="ELG"/>
    <s v="-"/>
    <s v="GANESH KHIND"/>
    <s v="-"/>
    <s v="-"/>
    <m/>
    <n v="24543"/>
    <n v="110584"/>
    <n v="149"/>
    <m/>
    <n v="179"/>
    <s v="NPA"/>
    <s v="MH12YE8129"/>
    <s v="HONDA ACTIVA 125 SMART 2B"/>
    <d v="2025-05-26T00:00:00"/>
    <n v="36"/>
    <x v="1"/>
    <x v="2"/>
    <s v="-"/>
    <m/>
    <m/>
    <m/>
    <m/>
    <m/>
    <m/>
    <n v="1"/>
    <m/>
    <m/>
    <m/>
    <m/>
    <m/>
    <m/>
    <m/>
    <m/>
    <m/>
    <m/>
    <m/>
    <m/>
    <m/>
    <m/>
    <m/>
    <m/>
    <m/>
    <m/>
    <m/>
    <m/>
    <m/>
    <m/>
    <m/>
    <m/>
    <m/>
    <m/>
    <m/>
    <m/>
    <m/>
    <m/>
    <m/>
    <m/>
    <m/>
    <m/>
    <m/>
    <m/>
    <m/>
    <m/>
    <m/>
    <m/>
    <m/>
    <m/>
    <m/>
    <m/>
    <m/>
    <m/>
    <m/>
    <m/>
    <m/>
    <m/>
    <m/>
    <m/>
    <m/>
    <m/>
    <m/>
    <m/>
    <m/>
    <m/>
    <m/>
    <m/>
    <m/>
    <m/>
    <m/>
    <m/>
    <m/>
    <m/>
    <m/>
    <m/>
    <m/>
    <m/>
    <m/>
    <m/>
    <m/>
    <m/>
    <m/>
    <m/>
    <m/>
    <m/>
    <m/>
    <m/>
    <m/>
    <m/>
    <m/>
    <m/>
    <m/>
    <m/>
    <n v="1"/>
    <n v="1"/>
    <s v="DUWT0014"/>
    <s v="B2QGFMK_EIm"/>
    <s v="Allocated"/>
    <s v="Shifted (NC_SFTD)"/>
    <s v="Customer shifted from residence address "/>
    <d v="2026-01-03T00:00:00"/>
    <m/>
    <m/>
    <m/>
    <s v="-"/>
  </r>
  <r>
    <n v="457265224"/>
    <s v="JAHANA SHARUKH SHAIKH"/>
    <s v="ONLINE"/>
    <s v="17.01.26"/>
    <n v="6772"/>
    <m/>
    <m/>
    <m/>
    <n v="6522"/>
    <n v="25771"/>
    <x v="1"/>
    <s v="STABLE"/>
    <x v="0"/>
    <x v="1"/>
    <n v="110566.29"/>
    <n v="612"/>
    <n v="0"/>
    <n v="3848"/>
    <s v="09.12.25"/>
    <n v="0.16827444902270541"/>
    <n v="2.8230622434109488E-2"/>
    <x v="1"/>
    <s v="PAID"/>
    <s v="PAID"/>
    <s v="PAID"/>
    <m/>
    <m/>
    <m/>
    <m/>
    <s v="ELG"/>
    <s v="-"/>
    <s v="CHINCHWAD"/>
    <s v="-"/>
    <s v="-"/>
    <m/>
    <n v="30231"/>
    <n v="110566.29"/>
    <n v="118"/>
    <m/>
    <n v="118"/>
    <s v="NPA"/>
    <s v="MH14KR7081"/>
    <s v="CLASSIC 350 DARK GUNMETAL GREY"/>
    <d v="2023-03-17T00:00:00"/>
    <n v="48"/>
    <x v="1"/>
    <x v="1"/>
    <s v="-"/>
    <m/>
    <m/>
    <m/>
    <m/>
    <m/>
    <m/>
    <m/>
    <m/>
    <m/>
    <m/>
    <m/>
    <m/>
    <m/>
    <m/>
    <m/>
    <m/>
    <m/>
    <m/>
    <n v="1"/>
    <m/>
    <m/>
    <m/>
    <m/>
    <m/>
    <m/>
    <m/>
    <m/>
    <m/>
    <m/>
    <m/>
    <m/>
    <m/>
    <m/>
    <m/>
    <m/>
    <m/>
    <m/>
    <m/>
    <m/>
    <m/>
    <m/>
    <m/>
    <m/>
    <m/>
    <m/>
    <m/>
    <m/>
    <m/>
    <m/>
    <m/>
    <m/>
    <m/>
    <m/>
    <m/>
    <m/>
    <m/>
    <m/>
    <m/>
    <m/>
    <m/>
    <m/>
    <m/>
    <m/>
    <m/>
    <m/>
    <m/>
    <m/>
    <m/>
    <m/>
    <m/>
    <m/>
    <m/>
    <m/>
    <m/>
    <m/>
    <m/>
    <m/>
    <m/>
    <m/>
    <m/>
    <m/>
    <m/>
    <m/>
    <m/>
    <m/>
    <m/>
    <m/>
    <m/>
    <m/>
    <m/>
    <m/>
    <m/>
    <m/>
    <n v="1"/>
    <n v="1"/>
    <s v="ZBHT0015"/>
    <s v="GP_BsBoPeNMm"/>
    <s v="Allocated"/>
    <s v="Left Message (LMCB)"/>
    <s v="Visit cm residence address cm is not at home lm with relatives members "/>
    <d v="2026-01-07T00:00:00"/>
    <m/>
    <m/>
    <m/>
    <s v="-"/>
  </r>
  <r>
    <n v="464268783"/>
    <s v="YOGESH NARAYAN PARIHAR"/>
    <m/>
    <m/>
    <m/>
    <m/>
    <m/>
    <s v="BANK STABLE 09"/>
    <n v="5443"/>
    <n v="10885"/>
    <x v="4"/>
    <s v="STABLE"/>
    <x v="1"/>
    <x v="15"/>
    <n v="110102"/>
    <n v="81"/>
    <n v="0"/>
    <n v="1778"/>
    <s v="FLOW"/>
    <n v="0.49304366536601341"/>
    <n v="1.9312691002618381E-2"/>
    <x v="1"/>
    <s v="PAID"/>
    <s v="MPTP"/>
    <s v="PAID"/>
    <m/>
    <m/>
    <m/>
    <m/>
    <s v="-"/>
    <s v="-"/>
    <s v="TALAWADE"/>
    <s v="-"/>
    <s v="-"/>
    <m/>
    <n v="12744"/>
    <n v="110102"/>
    <n v="57"/>
    <m/>
    <n v="26"/>
    <s v="REGULAR"/>
    <s v="MH21CD4927"/>
    <s v="HONDA SP 160 DOUBLE DISC"/>
    <d v="2024-10-09T00:00:00"/>
    <n v="36"/>
    <x v="1"/>
    <x v="2"/>
    <s v="-"/>
    <m/>
    <m/>
    <m/>
    <m/>
    <m/>
    <m/>
    <m/>
    <m/>
    <m/>
    <m/>
    <m/>
    <m/>
    <m/>
    <m/>
    <m/>
    <m/>
    <m/>
    <m/>
    <n v="1"/>
    <m/>
    <m/>
    <m/>
    <m/>
    <m/>
    <m/>
    <m/>
    <m/>
    <m/>
    <m/>
    <m/>
    <m/>
    <m/>
    <m/>
    <m/>
    <m/>
    <m/>
    <m/>
    <m/>
    <m/>
    <m/>
    <m/>
    <m/>
    <m/>
    <m/>
    <m/>
    <m/>
    <m/>
    <m/>
    <m/>
    <m/>
    <m/>
    <m/>
    <m/>
    <m/>
    <m/>
    <m/>
    <m/>
    <m/>
    <m/>
    <m/>
    <m/>
    <m/>
    <m/>
    <m/>
    <m/>
    <m/>
    <m/>
    <m/>
    <m/>
    <m/>
    <m/>
    <m/>
    <m/>
    <m/>
    <m/>
    <m/>
    <m/>
    <m/>
    <m/>
    <m/>
    <m/>
    <m/>
    <m/>
    <m/>
    <m/>
    <m/>
    <m/>
    <m/>
    <m/>
    <m/>
    <m/>
    <m/>
    <m/>
    <n v="1"/>
    <n v="1"/>
    <s v="ZBHT0011"/>
    <s v="G2kV8qdAW7"/>
    <s v="Allocated"/>
    <s v="No Such Person (NC_NSP)"/>
    <s v="Visited given residence address no such person this society "/>
    <d v="2026-01-07T00:00:00"/>
    <m/>
    <m/>
    <m/>
    <s v="-"/>
  </r>
  <r>
    <n v="463212097"/>
    <s v="ADITYA KASHINATH HIRVE"/>
    <s v="ONLINE"/>
    <s v="12.01.26"/>
    <n v="9420"/>
    <m/>
    <m/>
    <m/>
    <n v="9130"/>
    <n v="8793"/>
    <x v="2"/>
    <s v="STABLE"/>
    <x v="0"/>
    <x v="3"/>
    <n v="108554"/>
    <n v="288"/>
    <n v="0"/>
    <n v="4500"/>
    <s v="13.12.25"/>
    <n v="0.17937234550483941"/>
    <n v="5.838168556638791E-3"/>
    <x v="1"/>
    <s v="PAID"/>
    <s v="PAID"/>
    <s v="PAID"/>
    <m/>
    <m/>
    <s v="CAVA"/>
    <m/>
    <s v="-"/>
    <s v="-"/>
    <s v="BHOSARI"/>
    <s v="-"/>
    <s v="-"/>
    <s v="-"/>
    <n v="22711"/>
    <n v="108554"/>
    <n v="36"/>
    <m/>
    <n v="26"/>
    <s v="REGULAR"/>
    <s v="MH14LQ6897"/>
    <s v="BULLET 350 BLACK GOLD"/>
    <d v="2024-06-14T00:00:00"/>
    <n v="30"/>
    <x v="2"/>
    <x v="2"/>
    <s v="-"/>
    <m/>
    <m/>
    <m/>
    <m/>
    <m/>
    <m/>
    <m/>
    <m/>
    <m/>
    <m/>
    <m/>
    <m/>
    <m/>
    <m/>
    <m/>
    <m/>
    <m/>
    <m/>
    <m/>
    <m/>
    <m/>
    <m/>
    <m/>
    <m/>
    <m/>
    <m/>
    <m/>
    <m/>
    <m/>
    <m/>
    <m/>
    <m/>
    <m/>
    <n v="1"/>
    <m/>
    <m/>
    <m/>
    <m/>
    <m/>
    <m/>
    <m/>
    <m/>
    <m/>
    <m/>
    <m/>
    <m/>
    <m/>
    <m/>
    <m/>
    <m/>
    <m/>
    <m/>
    <m/>
    <m/>
    <m/>
    <m/>
    <m/>
    <m/>
    <m/>
    <m/>
    <m/>
    <m/>
    <m/>
    <m/>
    <m/>
    <m/>
    <m/>
    <m/>
    <m/>
    <m/>
    <m/>
    <m/>
    <m/>
    <m/>
    <m/>
    <m/>
    <m/>
    <m/>
    <m/>
    <m/>
    <m/>
    <m/>
    <m/>
    <m/>
    <m/>
    <m/>
    <m/>
    <m/>
    <m/>
    <m/>
    <m/>
    <m/>
    <m/>
    <n v="1"/>
    <n v="1"/>
    <s v="DUWT0025"/>
    <s v="BPAJLQj0BZm"/>
    <s v="Allocated"/>
    <s v="Promise To Pay (PTP)"/>
    <s v="Customer given ptp to online payment "/>
    <d v="2026-01-13T00:00:00"/>
    <m/>
    <m/>
    <m/>
    <s v="-"/>
  </r>
  <r>
    <n v="463426988"/>
    <s v="VISHAL PARMESHWAR SANANSE"/>
    <s v="ONLINE"/>
    <s v="09.01.26"/>
    <n v="4900"/>
    <m/>
    <m/>
    <m/>
    <n v="4760"/>
    <n v="14067.99"/>
    <x v="5"/>
    <s v="STABLE"/>
    <x v="0"/>
    <x v="5"/>
    <n v="108476"/>
    <n v="392"/>
    <n v="0"/>
    <n v="4050"/>
    <s v="FLOW"/>
    <n v="0.40467059613519363"/>
    <n v="2.7336396727090709E-2"/>
    <x v="2"/>
    <s v="PAID"/>
    <s v="PTP"/>
    <s v="PTP"/>
    <m/>
    <n v="26"/>
    <m/>
    <m/>
    <s v="ELG"/>
    <s v="-"/>
    <s v="VADGAON"/>
    <s v="-"/>
    <s v="-"/>
    <m/>
    <n v="18509.990000000002"/>
    <n v="108476"/>
    <n v="88"/>
    <m/>
    <n v="87"/>
    <s v="NPA"/>
    <s v="MH14LR4687"/>
    <s v="HONDA UNICORN 160 BSVI"/>
    <d v="2024-07-08T00:00:00"/>
    <n v="42"/>
    <x v="1"/>
    <x v="2"/>
    <s v="-"/>
    <m/>
    <m/>
    <m/>
    <m/>
    <m/>
    <m/>
    <m/>
    <m/>
    <m/>
    <m/>
    <m/>
    <m/>
    <m/>
    <m/>
    <m/>
    <m/>
    <m/>
    <m/>
    <m/>
    <m/>
    <m/>
    <m/>
    <m/>
    <m/>
    <m/>
    <m/>
    <m/>
    <m/>
    <m/>
    <m/>
    <m/>
    <m/>
    <m/>
    <n v="1"/>
    <m/>
    <m/>
    <m/>
    <m/>
    <m/>
    <m/>
    <m/>
    <m/>
    <m/>
    <m/>
    <m/>
    <m/>
    <m/>
    <m/>
    <m/>
    <m/>
    <m/>
    <m/>
    <m/>
    <m/>
    <m/>
    <m/>
    <m/>
    <m/>
    <m/>
    <m/>
    <n v="1"/>
    <m/>
    <m/>
    <m/>
    <m/>
    <m/>
    <m/>
    <m/>
    <m/>
    <m/>
    <m/>
    <m/>
    <m/>
    <m/>
    <m/>
    <m/>
    <m/>
    <m/>
    <m/>
    <m/>
    <m/>
    <m/>
    <m/>
    <m/>
    <m/>
    <m/>
    <m/>
    <m/>
    <m/>
    <m/>
    <n v="1"/>
    <m/>
    <m/>
    <n v="3"/>
    <n v="1"/>
    <s v="DUWT0027"/>
    <s v="GPIGGeCYGWc"/>
    <s v="Allocated"/>
    <s v="Promise To Pay (PTP)"/>
    <s v="Visited to Customers residence address and given PTP "/>
    <d v="2026-01-27T00:00:00"/>
    <m/>
    <m/>
    <m/>
    <s v="-"/>
  </r>
  <r>
    <n v="460840552"/>
    <s v="LAKSHMI SRIKANTH PANTULA"/>
    <m/>
    <m/>
    <m/>
    <m/>
    <m/>
    <s v="BANK RB 27"/>
    <n v="9086"/>
    <n v="8845"/>
    <x v="2"/>
    <s v="RB"/>
    <x v="1"/>
    <x v="18"/>
    <n v="107798"/>
    <n v="127"/>
    <n v="0"/>
    <n v="900"/>
    <s v="NEW"/>
    <n v="4.1688247567196177E-2"/>
    <n v="5.797509940384955E-3"/>
    <x v="2"/>
    <s v="PAID"/>
    <s v="-"/>
    <s v="NC"/>
    <s v="Add not found"/>
    <m/>
    <s v="CNAVNA"/>
    <m/>
    <s v="-"/>
    <s v="-"/>
    <s v="KHARADI"/>
    <s v="-"/>
    <s v="-"/>
    <s v="-"/>
    <n v="18958"/>
    <n v="107798"/>
    <n v="36"/>
    <m/>
    <e v="#N/A"/>
    <s v="REGULAR"/>
    <s v="MH12WF2417"/>
    <s v="METEOR 350 FIREBALL BLACK"/>
    <d v="2023-11-22T00:00:00"/>
    <n v="36"/>
    <x v="2"/>
    <x v="2"/>
    <s v="-"/>
    <m/>
    <m/>
    <m/>
    <m/>
    <m/>
    <m/>
    <m/>
    <m/>
    <m/>
    <m/>
    <m/>
    <m/>
    <m/>
    <m/>
    <m/>
    <m/>
    <m/>
    <m/>
    <m/>
    <m/>
    <m/>
    <m/>
    <m/>
    <m/>
    <m/>
    <m/>
    <m/>
    <m/>
    <m/>
    <m/>
    <m/>
    <m/>
    <m/>
    <m/>
    <m/>
    <m/>
    <m/>
    <m/>
    <m/>
    <m/>
    <m/>
    <m/>
    <m/>
    <m/>
    <m/>
    <m/>
    <m/>
    <m/>
    <m/>
    <m/>
    <m/>
    <m/>
    <m/>
    <m/>
    <m/>
    <m/>
    <m/>
    <m/>
    <m/>
    <m/>
    <m/>
    <m/>
    <m/>
    <n v="2"/>
    <m/>
    <m/>
    <m/>
    <m/>
    <m/>
    <m/>
    <m/>
    <m/>
    <m/>
    <m/>
    <m/>
    <m/>
    <m/>
    <m/>
    <m/>
    <m/>
    <m/>
    <m/>
    <m/>
    <m/>
    <m/>
    <m/>
    <m/>
    <m/>
    <m/>
    <m/>
    <m/>
    <m/>
    <m/>
    <n v="2"/>
    <n v="1"/>
    <s v="ZBHT0012"/>
    <s v="G28Vl8aefE7"/>
    <s v="Unallocated"/>
    <s v="Shifted (NC_SFTD)"/>
    <s v="Nc"/>
    <d v="2026-01-22T00:00:00"/>
    <m/>
    <m/>
    <m/>
    <s v="-"/>
  </r>
  <r>
    <n v="463825579"/>
    <s v="GANESH SANJAY VIDHATE"/>
    <s v="ONLINE"/>
    <s v="19.01.26"/>
    <n v="10000"/>
    <m/>
    <m/>
    <m/>
    <n v="3828"/>
    <n v="19049"/>
    <x v="3"/>
    <s v="RB"/>
    <x v="0"/>
    <x v="0"/>
    <n v="107128"/>
    <n v="752"/>
    <n v="0"/>
    <n v="2700"/>
    <s v="FLOW"/>
    <n v="0.48857643372131487"/>
    <n v="3.5814001184354662E-2"/>
    <x v="2"/>
    <s v="PAID"/>
    <s v="NC"/>
    <s v="PAID"/>
    <m/>
    <m/>
    <m/>
    <m/>
    <s v="ELG"/>
    <s v="-"/>
    <s v="JUNNAR"/>
    <s v="-"/>
    <s v="-"/>
    <m/>
    <n v="22501"/>
    <n v="107128"/>
    <n v="149"/>
    <m/>
    <n v="118"/>
    <s v="NPA"/>
    <m/>
    <s v="FZS V4"/>
    <d v="2024-08-21T00:00:00"/>
    <n v="48"/>
    <x v="1"/>
    <x v="2"/>
    <s v="-"/>
    <m/>
    <m/>
    <m/>
    <m/>
    <m/>
    <m/>
    <m/>
    <m/>
    <m/>
    <m/>
    <m/>
    <m/>
    <m/>
    <m/>
    <m/>
    <m/>
    <m/>
    <m/>
    <m/>
    <m/>
    <m/>
    <n v="1"/>
    <m/>
    <m/>
    <m/>
    <m/>
    <m/>
    <m/>
    <m/>
    <m/>
    <m/>
    <m/>
    <m/>
    <m/>
    <m/>
    <m/>
    <m/>
    <m/>
    <m/>
    <m/>
    <m/>
    <m/>
    <m/>
    <m/>
    <m/>
    <m/>
    <m/>
    <m/>
    <m/>
    <m/>
    <m/>
    <m/>
    <m/>
    <m/>
    <m/>
    <m/>
    <m/>
    <m/>
    <m/>
    <m/>
    <m/>
    <m/>
    <m/>
    <m/>
    <m/>
    <m/>
    <m/>
    <m/>
    <m/>
    <m/>
    <m/>
    <m/>
    <m/>
    <m/>
    <m/>
    <m/>
    <m/>
    <m/>
    <m/>
    <m/>
    <m/>
    <m/>
    <m/>
    <m/>
    <m/>
    <m/>
    <m/>
    <m/>
    <m/>
    <m/>
    <m/>
    <m/>
    <m/>
    <n v="1"/>
    <n v="1"/>
    <s v="ZBHT0021"/>
    <s v="B2nASwK4Eg7"/>
    <s v="Allocated"/>
    <s v="Promise To Pay (PTP)"/>
    <s v="Ptp"/>
    <d v="2026-01-22T00:00:00"/>
    <m/>
    <m/>
    <m/>
    <s v="-"/>
  </r>
  <r>
    <n v="463952496"/>
    <s v="SURAJ BALU GAWARI"/>
    <s v="ONLINE"/>
    <s v="06.01.26"/>
    <n v="11300"/>
    <m/>
    <m/>
    <m/>
    <n v="5489"/>
    <n v="10353"/>
    <x v="4"/>
    <s v="RB"/>
    <x v="0"/>
    <x v="0"/>
    <n v="105361"/>
    <n v="257"/>
    <n v="0"/>
    <n v="2250"/>
    <s v="FLOW"/>
    <n v="0.11515294173245411"/>
    <n v="1.8481085145836369E-2"/>
    <x v="2"/>
    <s v="PAID"/>
    <s v="BPTP"/>
    <s v="PAID"/>
    <m/>
    <m/>
    <m/>
    <m/>
    <s v="-"/>
    <s v="-"/>
    <s v="AMBOLI"/>
    <s v="-"/>
    <s v="-"/>
    <m/>
    <n v="12860"/>
    <n v="105361"/>
    <n v="57"/>
    <m/>
    <n v="26"/>
    <s v="REGULAR"/>
    <s v="MH14LT8873"/>
    <s v="YAMAHA MT15 CUSTOMIZED COLOR"/>
    <d v="2024-09-05T00:00:00"/>
    <n v="36"/>
    <x v="1"/>
    <x v="2"/>
    <s v="-"/>
    <m/>
    <m/>
    <m/>
    <m/>
    <m/>
    <m/>
    <m/>
    <m/>
    <m/>
    <m/>
    <m/>
    <m/>
    <m/>
    <m/>
    <m/>
    <n v="1"/>
    <m/>
    <m/>
    <m/>
    <m/>
    <m/>
    <m/>
    <m/>
    <m/>
    <m/>
    <m/>
    <m/>
    <m/>
    <m/>
    <m/>
    <m/>
    <m/>
    <m/>
    <m/>
    <m/>
    <m/>
    <m/>
    <m/>
    <m/>
    <m/>
    <m/>
    <m/>
    <m/>
    <m/>
    <m/>
    <m/>
    <m/>
    <m/>
    <m/>
    <m/>
    <m/>
    <m/>
    <m/>
    <m/>
    <m/>
    <m/>
    <m/>
    <m/>
    <m/>
    <m/>
    <m/>
    <m/>
    <m/>
    <m/>
    <m/>
    <m/>
    <m/>
    <m/>
    <m/>
    <m/>
    <m/>
    <m/>
    <m/>
    <m/>
    <m/>
    <m/>
    <m/>
    <m/>
    <m/>
    <m/>
    <m/>
    <m/>
    <m/>
    <m/>
    <m/>
    <m/>
    <m/>
    <m/>
    <m/>
    <m/>
    <m/>
    <m/>
    <m/>
    <n v="1"/>
    <n v="1"/>
    <s v="ZBHT0021"/>
    <s v="B2Cy6eTKpEJz"/>
    <s v="Allocated"/>
    <s v="Payment (PAID)"/>
    <s v="Paid"/>
    <d v="2026-01-06T00:00:00"/>
    <m/>
    <m/>
    <m/>
    <s v="-"/>
  </r>
  <r>
    <n v="463343105"/>
    <s v="GANESH BALU KOLEKAR"/>
    <s v="ONLINE"/>
    <s v="30.01.26"/>
    <n v="3952"/>
    <m/>
    <m/>
    <m/>
    <n v="3923"/>
    <n v="11265"/>
    <x v="5"/>
    <s v="STABLE"/>
    <x v="0"/>
    <x v="10"/>
    <n v="104239"/>
    <n v="786"/>
    <n v="0"/>
    <n v="4050"/>
    <s v="24.12.25"/>
    <n v="0.42049900689235298"/>
    <n v="2.6268655356348019E-2"/>
    <x v="1"/>
    <s v="PAID"/>
    <s v="PTP"/>
    <s v="PTP"/>
    <m/>
    <n v="23"/>
    <s v="CAVA"/>
    <m/>
    <s v="-"/>
    <s v="-"/>
    <s v="BIRADWADI"/>
    <s v="-"/>
    <s v="-"/>
    <m/>
    <n v="16101"/>
    <n v="104239"/>
    <n v="88"/>
    <m/>
    <n v="87"/>
    <s v="NPA"/>
    <s v="MH14LR2068"/>
    <s v="TVS JUPITER 125 DISC SXC"/>
    <d v="2024-06-29T00:00:00"/>
    <n v="48"/>
    <x v="1"/>
    <x v="1"/>
    <s v="-"/>
    <m/>
    <m/>
    <m/>
    <m/>
    <m/>
    <m/>
    <m/>
    <m/>
    <m/>
    <m/>
    <m/>
    <m/>
    <m/>
    <m/>
    <m/>
    <m/>
    <m/>
    <m/>
    <n v="1"/>
    <m/>
    <m/>
    <m/>
    <m/>
    <m/>
    <m/>
    <m/>
    <m/>
    <m/>
    <m/>
    <m/>
    <m/>
    <m/>
    <m/>
    <m/>
    <m/>
    <m/>
    <m/>
    <m/>
    <m/>
    <m/>
    <m/>
    <m/>
    <m/>
    <m/>
    <m/>
    <m/>
    <m/>
    <m/>
    <m/>
    <m/>
    <m/>
    <m/>
    <m/>
    <m/>
    <m/>
    <m/>
    <m/>
    <m/>
    <m/>
    <m/>
    <m/>
    <m/>
    <m/>
    <m/>
    <m/>
    <m/>
    <m/>
    <m/>
    <m/>
    <m/>
    <m/>
    <m/>
    <m/>
    <m/>
    <m/>
    <m/>
    <m/>
    <m/>
    <m/>
    <m/>
    <m/>
    <m/>
    <m/>
    <m/>
    <m/>
    <m/>
    <m/>
    <m/>
    <m/>
    <m/>
    <m/>
    <m/>
    <m/>
    <n v="1"/>
    <n v="1"/>
    <s v="ZBHT0010"/>
    <s v="kPgAxgqq4NIz"/>
    <s v="Allocated"/>
    <s v="Promise To Pay (PTP)"/>
    <s v="Ptp "/>
    <d v="2026-01-15T00:00:00"/>
    <m/>
    <m/>
    <m/>
    <s v="-"/>
  </r>
  <r>
    <n v="465389958"/>
    <s v="AKASH RAJENDRA AUNDHKAR"/>
    <m/>
    <m/>
    <m/>
    <m/>
    <m/>
    <m/>
    <n v="3595"/>
    <n v="6986"/>
    <x v="4"/>
    <s v="FLOW"/>
    <x v="1"/>
    <x v="13"/>
    <n v="103574"/>
    <n v="184"/>
    <n v="0"/>
    <n v="1350"/>
    <s v="NEW"/>
    <n v="0.29098816066398808"/>
    <n v="1.8167632358224162E-2"/>
    <x v="0"/>
    <s v="PTP"/>
    <s v="-"/>
    <s v="PTP"/>
    <m/>
    <n v="30"/>
    <s v="CAVA"/>
    <m/>
    <s v="-"/>
    <s v="-"/>
    <s v="PURANDAR"/>
    <s v="-"/>
    <s v="-"/>
    <m/>
    <n v="8520"/>
    <n v="103574"/>
    <n v="57"/>
    <m/>
    <n v="87"/>
    <s v="REGULAR"/>
    <s v="MH12XU3897"/>
    <s v="HONDA UNICORN 160 BS6"/>
    <d v="2025-02-01T00:00:00"/>
    <n v="48"/>
    <x v="1"/>
    <x v="2"/>
    <s v="-"/>
    <m/>
    <m/>
    <m/>
    <m/>
    <m/>
    <m/>
    <m/>
    <m/>
    <m/>
    <m/>
    <m/>
    <m/>
    <n v="1"/>
    <m/>
    <m/>
    <m/>
    <m/>
    <m/>
    <m/>
    <m/>
    <m/>
    <m/>
    <m/>
    <m/>
    <m/>
    <m/>
    <m/>
    <m/>
    <m/>
    <m/>
    <m/>
    <m/>
    <m/>
    <m/>
    <m/>
    <m/>
    <m/>
    <m/>
    <m/>
    <m/>
    <m/>
    <m/>
    <m/>
    <m/>
    <m/>
    <m/>
    <m/>
    <m/>
    <m/>
    <m/>
    <m/>
    <m/>
    <m/>
    <m/>
    <m/>
    <m/>
    <m/>
    <m/>
    <m/>
    <m/>
    <m/>
    <m/>
    <m/>
    <m/>
    <m/>
    <m/>
    <m/>
    <m/>
    <m/>
    <m/>
    <m/>
    <m/>
    <m/>
    <m/>
    <m/>
    <m/>
    <m/>
    <m/>
    <m/>
    <m/>
    <m/>
    <m/>
    <m/>
    <m/>
    <m/>
    <m/>
    <m/>
    <m/>
    <m/>
    <m/>
    <m/>
    <m/>
    <m/>
    <n v="1"/>
    <n v="1"/>
    <s v="ZBHT0022"/>
    <s v="G2ALEov6FMz"/>
    <s v="Allocated"/>
    <s v="Promise To Pay (PTP)"/>
    <s v="Ptp customer give ptp upi payment 8500"/>
    <d v="2026-01-16T00:00:00"/>
    <m/>
    <m/>
    <m/>
    <s v="-"/>
  </r>
  <r>
    <n v="460748946"/>
    <s v="PRATHAMESH SANJAY KUDALE"/>
    <m/>
    <m/>
    <m/>
    <m/>
    <m/>
    <m/>
    <n v="6124"/>
    <n v="6124"/>
    <x v="0"/>
    <s v="FLOW"/>
    <x v="1"/>
    <x v="9"/>
    <n v="123779.2"/>
    <n v="52"/>
    <n v="0"/>
    <n v="3827"/>
    <s v="-"/>
    <n v="0.80542654599722607"/>
    <n v="1.4612123778941281E-2"/>
    <x v="0"/>
    <s v="NC"/>
    <m/>
    <s v="NC"/>
    <s v="Add not found"/>
    <m/>
    <m/>
    <m/>
    <m/>
    <m/>
    <s v="DUMLA"/>
    <m/>
    <m/>
    <m/>
    <n v="6124"/>
    <n v="123779.2"/>
    <s v="-"/>
    <m/>
    <e v="#N/A"/>
    <s v="REGULAR"/>
    <s v="MH12WG1139"/>
    <s v="CLASSIC 350 DARK GUNMET"/>
    <d v="2023-11-17T00:00:00"/>
    <s v="48"/>
    <x v="0"/>
    <x v="0"/>
    <s v="-"/>
    <m/>
    <m/>
    <m/>
    <m/>
    <m/>
    <m/>
    <m/>
    <m/>
    <m/>
    <m/>
    <m/>
    <m/>
    <m/>
    <m/>
    <m/>
    <m/>
    <m/>
    <m/>
    <m/>
    <m/>
    <m/>
    <m/>
    <m/>
    <m/>
    <m/>
    <m/>
    <m/>
    <m/>
    <m/>
    <m/>
    <m/>
    <m/>
    <m/>
    <m/>
    <m/>
    <m/>
    <m/>
    <m/>
    <m/>
    <m/>
    <m/>
    <m/>
    <m/>
    <m/>
    <m/>
    <m/>
    <m/>
    <m/>
    <m/>
    <m/>
    <m/>
    <m/>
    <m/>
    <m/>
    <m/>
    <m/>
    <m/>
    <m/>
    <m/>
    <m/>
    <m/>
    <m/>
    <m/>
    <m/>
    <m/>
    <m/>
    <m/>
    <m/>
    <m/>
    <m/>
    <m/>
    <m/>
    <m/>
    <m/>
    <m/>
    <m/>
    <m/>
    <m/>
    <m/>
    <m/>
    <m/>
    <m/>
    <m/>
    <m/>
    <m/>
    <m/>
    <m/>
    <m/>
    <m/>
    <m/>
    <m/>
    <m/>
    <m/>
    <n v="0"/>
    <s v=""/>
    <s v="ZBHT0024"/>
    <s v="ko8CV2kufOm"/>
    <s v="Allocated"/>
    <e v="#N/A"/>
    <e v="#N/A"/>
    <e v="#N/A"/>
    <m/>
    <m/>
    <m/>
    <s v="-"/>
  </r>
  <r>
    <n v="466406494"/>
    <s v="SANJAY HARICHANDRA DHOTRE"/>
    <m/>
    <m/>
    <m/>
    <m/>
    <m/>
    <s v="BANK PAID 16"/>
    <n v="4904"/>
    <e v="#N/A"/>
    <x v="0"/>
    <s v="FLOW"/>
    <x v="0"/>
    <x v="0"/>
    <n v="120723"/>
    <n v="15"/>
    <n v="0"/>
    <e v="#N/A"/>
    <s v="-"/>
    <n v="3.3809979652510487E-2"/>
    <n v="1.42513396351336E-2"/>
    <x v="0"/>
    <s v="PAID"/>
    <m/>
    <s v="PAID"/>
    <m/>
    <m/>
    <m/>
    <m/>
    <m/>
    <m/>
    <s v="NARAYAN GAON"/>
    <m/>
    <m/>
    <m/>
    <n v="4904"/>
    <n v="120723"/>
    <s v="-"/>
    <m/>
    <e v="#N/A"/>
    <s v="REGULAR"/>
    <s v="MH14MM5924"/>
    <s v="TVS RONIN DS"/>
    <s v="########"/>
    <n v="36"/>
    <x v="0"/>
    <x v="0"/>
    <s v="-"/>
    <m/>
    <m/>
    <m/>
    <m/>
    <m/>
    <m/>
    <m/>
    <m/>
    <m/>
    <m/>
    <m/>
    <m/>
    <m/>
    <m/>
    <m/>
    <m/>
    <m/>
    <m/>
    <m/>
    <m/>
    <m/>
    <m/>
    <m/>
    <m/>
    <m/>
    <m/>
    <m/>
    <m/>
    <m/>
    <m/>
    <m/>
    <m/>
    <m/>
    <m/>
    <m/>
    <m/>
    <m/>
    <m/>
    <m/>
    <m/>
    <m/>
    <m/>
    <m/>
    <m/>
    <m/>
    <m/>
    <m/>
    <m/>
    <m/>
    <m/>
    <m/>
    <m/>
    <m/>
    <m/>
    <m/>
    <m/>
    <m/>
    <m/>
    <m/>
    <m/>
    <m/>
    <m/>
    <m/>
    <m/>
    <m/>
    <m/>
    <m/>
    <m/>
    <m/>
    <m/>
    <m/>
    <m/>
    <m/>
    <m/>
    <m/>
    <m/>
    <m/>
    <m/>
    <m/>
    <m/>
    <m/>
    <m/>
    <m/>
    <m/>
    <m/>
    <m/>
    <m/>
    <m/>
    <m/>
    <m/>
    <n v="1"/>
    <m/>
    <m/>
    <n v="1"/>
    <n v="1"/>
    <s v="ZBHT0021"/>
    <e v="#N/A"/>
    <e v="#N/A"/>
    <e v="#N/A"/>
    <e v="#N/A"/>
    <e v="#N/A"/>
    <m/>
    <m/>
    <m/>
    <s v="-"/>
  </r>
  <r>
    <n v="457264616"/>
    <s v="ROHAN AJINATH KARANJAKAR"/>
    <s v="ONLINE"/>
    <s v="17.01.26"/>
    <n v="7280"/>
    <m/>
    <m/>
    <s v="BANK STABLE 19"/>
    <n v="7070"/>
    <n v="6682"/>
    <x v="2"/>
    <s v="STABLE"/>
    <x v="0"/>
    <x v="15"/>
    <n v="102986.34"/>
    <n v="209"/>
    <n v="0"/>
    <n v="4468"/>
    <s v="15.12.25"/>
    <n v="0.1214489928119665"/>
    <n v="5.5387329066760487E-3"/>
    <x v="1"/>
    <s v="PAID"/>
    <s v="PAID"/>
    <s v="PAID"/>
    <m/>
    <m/>
    <m/>
    <m/>
    <s v="-"/>
    <s v="-"/>
    <s v="CHIKHALI"/>
    <s v="-"/>
    <s v="-"/>
    <s v="-"/>
    <n v="18429"/>
    <n v="102986.34"/>
    <n v="36"/>
    <m/>
    <n v="26"/>
    <s v="REGULAR"/>
    <m/>
    <s v="METEOR 350 SUPERNOVA RED"/>
    <d v="2023-03-17T00:00:00"/>
    <n v="48"/>
    <x v="2"/>
    <x v="2"/>
    <s v="-"/>
    <m/>
    <m/>
    <m/>
    <m/>
    <m/>
    <m/>
    <m/>
    <m/>
    <m/>
    <m/>
    <m/>
    <m/>
    <m/>
    <m/>
    <m/>
    <m/>
    <m/>
    <m/>
    <m/>
    <m/>
    <m/>
    <m/>
    <m/>
    <m/>
    <m/>
    <m/>
    <m/>
    <m/>
    <m/>
    <m/>
    <m/>
    <m/>
    <m/>
    <m/>
    <m/>
    <m/>
    <m/>
    <m/>
    <m/>
    <m/>
    <m/>
    <m/>
    <m/>
    <m/>
    <m/>
    <m/>
    <m/>
    <m/>
    <m/>
    <m/>
    <m/>
    <m/>
    <m/>
    <m/>
    <m/>
    <m/>
    <m/>
    <m/>
    <m/>
    <m/>
    <n v="1"/>
    <m/>
    <m/>
    <m/>
    <m/>
    <m/>
    <m/>
    <m/>
    <m/>
    <m/>
    <m/>
    <m/>
    <m/>
    <m/>
    <m/>
    <m/>
    <m/>
    <m/>
    <m/>
    <m/>
    <m/>
    <m/>
    <m/>
    <m/>
    <m/>
    <m/>
    <m/>
    <m/>
    <m/>
    <m/>
    <m/>
    <m/>
    <m/>
    <n v="1"/>
    <n v="1"/>
    <s v="ZBHT0011"/>
    <s v="GoLOvOCe4m"/>
    <s v="Allocated"/>
    <s v="Shifted (NC_SFTD)"/>
    <s v="Visited given residence address meet mother in law they said cust was shifted to pimple gaurav "/>
    <d v="2026-01-21T00:00:00"/>
    <m/>
    <m/>
    <m/>
    <s v="-"/>
  </r>
  <r>
    <n v="458429103"/>
    <s v="RANDEL ARULAPPAN MARIYAN"/>
    <s v="ONLINE"/>
    <s v="16.01.26"/>
    <n v="13003"/>
    <m/>
    <m/>
    <m/>
    <n v="6421"/>
    <n v="0"/>
    <x v="2"/>
    <s v="RB"/>
    <x v="0"/>
    <x v="18"/>
    <n v="102927.24"/>
    <n v="136"/>
    <n v="0"/>
    <n v="1542"/>
    <s v="NEW"/>
    <n v="3.9804599923265897E-2"/>
    <n v="5.5355544354847774E-3"/>
    <x v="2"/>
    <s v="PAID"/>
    <s v="-"/>
    <s v="PAID"/>
    <m/>
    <m/>
    <m/>
    <m/>
    <s v="-"/>
    <s v="-"/>
    <s v="ADARSH NAGAR"/>
    <s v="-"/>
    <s v="-"/>
    <s v="-"/>
    <n v="8099"/>
    <n v="102927.24"/>
    <n v="36"/>
    <m/>
    <n v="26"/>
    <s v="NPA"/>
    <s v="MH12VN6723"/>
    <s v="HIMALAYAN DUNE BROWN"/>
    <d v="2023-06-06T00:00:00"/>
    <n v="48"/>
    <x v="2"/>
    <x v="2"/>
    <s v="-"/>
    <m/>
    <m/>
    <m/>
    <m/>
    <m/>
    <m/>
    <m/>
    <m/>
    <m/>
    <m/>
    <m/>
    <m/>
    <m/>
    <m/>
    <m/>
    <m/>
    <m/>
    <m/>
    <m/>
    <m/>
    <m/>
    <m/>
    <m/>
    <m/>
    <m/>
    <m/>
    <m/>
    <m/>
    <m/>
    <m/>
    <m/>
    <m/>
    <m/>
    <m/>
    <m/>
    <m/>
    <m/>
    <m/>
    <m/>
    <m/>
    <m/>
    <m/>
    <m/>
    <m/>
    <m/>
    <n v="1"/>
    <m/>
    <m/>
    <m/>
    <m/>
    <m/>
    <m/>
    <m/>
    <m/>
    <m/>
    <m/>
    <m/>
    <m/>
    <m/>
    <m/>
    <m/>
    <m/>
    <m/>
    <m/>
    <m/>
    <m/>
    <m/>
    <m/>
    <m/>
    <m/>
    <m/>
    <m/>
    <m/>
    <m/>
    <m/>
    <m/>
    <m/>
    <m/>
    <m/>
    <m/>
    <m/>
    <m/>
    <m/>
    <m/>
    <m/>
    <m/>
    <m/>
    <m/>
    <m/>
    <m/>
    <m/>
    <m/>
    <m/>
    <n v="1"/>
    <n v="1"/>
    <s v="ZBHT0012"/>
    <s v="kP7Nj94dWm"/>
    <s v="Allocated"/>
    <s v="Promise To Pay (PTP)"/>
    <s v="Ptp"/>
    <d v="2026-01-20T00:00:00"/>
    <m/>
    <m/>
    <m/>
    <s v="-"/>
  </r>
  <r>
    <n v="465924506"/>
    <s v="ANNAPURNA MAHADEV SUTAR"/>
    <s v="COLLECT"/>
    <s v="29.01.26"/>
    <n v="3600"/>
    <m/>
    <m/>
    <m/>
    <n v="3493"/>
    <n v="3489"/>
    <x v="2"/>
    <s v="RB"/>
    <x v="0"/>
    <x v="18"/>
    <n v="102602"/>
    <n v="80"/>
    <n v="0"/>
    <n v="0"/>
    <s v="23.12.25"/>
    <n v="3.9678821285083793E-2"/>
    <n v="5.5180626254974783E-3"/>
    <x v="1"/>
    <s v="PAID"/>
    <s v="PTP"/>
    <s v="BPTP"/>
    <m/>
    <n v="28"/>
    <s v="CAVNA"/>
    <m/>
    <s v="-"/>
    <s v="-"/>
    <s v="TADIWALA ROAD"/>
    <s v="-"/>
    <s v="-"/>
    <m/>
    <n v="3569"/>
    <n v="102602"/>
    <n v="27"/>
    <m/>
    <n v="26"/>
    <s v="REGULAR"/>
    <s v="MH12XZ4861"/>
    <s v="HONDA ACTIVA 125 SMART 2B"/>
    <d v="2025-04-15T00:00:00"/>
    <n v="48"/>
    <x v="1"/>
    <x v="2"/>
    <s v="-"/>
    <m/>
    <m/>
    <m/>
    <m/>
    <m/>
    <m/>
    <n v="1"/>
    <m/>
    <m/>
    <m/>
    <m/>
    <m/>
    <m/>
    <m/>
    <m/>
    <m/>
    <m/>
    <m/>
    <m/>
    <m/>
    <m/>
    <m/>
    <m/>
    <m/>
    <m/>
    <m/>
    <m/>
    <m/>
    <m/>
    <m/>
    <m/>
    <m/>
    <m/>
    <n v="1"/>
    <m/>
    <m/>
    <m/>
    <m/>
    <m/>
    <m/>
    <m/>
    <m/>
    <m/>
    <m/>
    <m/>
    <m/>
    <m/>
    <m/>
    <m/>
    <m/>
    <m/>
    <m/>
    <m/>
    <m/>
    <m/>
    <m/>
    <m/>
    <m/>
    <m/>
    <m/>
    <m/>
    <m/>
    <m/>
    <m/>
    <m/>
    <m/>
    <m/>
    <m/>
    <m/>
    <m/>
    <m/>
    <m/>
    <m/>
    <m/>
    <m/>
    <m/>
    <m/>
    <m/>
    <m/>
    <m/>
    <m/>
    <n v="1"/>
    <m/>
    <m/>
    <n v="2"/>
    <m/>
    <m/>
    <m/>
    <m/>
    <m/>
    <m/>
    <m/>
    <m/>
    <n v="5"/>
    <n v="1"/>
    <s v="ZBHT0012"/>
    <s v="k64PyrE_EJc"/>
    <s v="Allocated"/>
    <s v="Left Message (LMCB)"/>
    <s v="Lm"/>
    <d v="2026-01-24T00:00:00"/>
    <m/>
    <m/>
    <m/>
    <s v="-"/>
  </r>
  <r>
    <n v="457349311"/>
    <s v="RAHUL BANDA CHAVAN"/>
    <s v="ONLINE"/>
    <s v="28.01.26"/>
    <n v="6290"/>
    <m/>
    <m/>
    <m/>
    <n v="6290"/>
    <n v="13632"/>
    <x v="5"/>
    <s v="STABLE"/>
    <x v="0"/>
    <x v="8"/>
    <n v="101873"/>
    <n v="776"/>
    <n v="0"/>
    <n v="4027"/>
    <s v="19.12.25"/>
    <n v="0.36883371241433749"/>
    <n v="2.5672413656282599E-2"/>
    <x v="1"/>
    <s v="PAID"/>
    <s v="PTP"/>
    <s v="PTP"/>
    <m/>
    <n v="22"/>
    <s v="CAVA"/>
    <m/>
    <s v="ELG"/>
    <s v="-"/>
    <s v="BHOR"/>
    <s v="-"/>
    <s v="-"/>
    <m/>
    <n v="18435"/>
    <n v="101873"/>
    <n v="88"/>
    <m/>
    <n v="87"/>
    <s v="NPA"/>
    <s v="MH12VH8942"/>
    <s v="CLASSIC 350 DARK STEALTH BLACK"/>
    <d v="2023-03-23T00:00:00"/>
    <n v="48"/>
    <x v="1"/>
    <x v="2"/>
    <s v="-"/>
    <m/>
    <m/>
    <m/>
    <m/>
    <m/>
    <m/>
    <m/>
    <m/>
    <m/>
    <m/>
    <m/>
    <m/>
    <n v="1"/>
    <m/>
    <m/>
    <m/>
    <m/>
    <m/>
    <m/>
    <m/>
    <m/>
    <m/>
    <m/>
    <m/>
    <m/>
    <m/>
    <m/>
    <m/>
    <m/>
    <m/>
    <m/>
    <m/>
    <m/>
    <m/>
    <m/>
    <m/>
    <m/>
    <m/>
    <m/>
    <m/>
    <m/>
    <m/>
    <m/>
    <m/>
    <m/>
    <m/>
    <m/>
    <m/>
    <m/>
    <m/>
    <m/>
    <m/>
    <m/>
    <m/>
    <m/>
    <m/>
    <m/>
    <m/>
    <m/>
    <m/>
    <m/>
    <m/>
    <m/>
    <m/>
    <m/>
    <m/>
    <m/>
    <m/>
    <m/>
    <m/>
    <m/>
    <m/>
    <m/>
    <m/>
    <m/>
    <m/>
    <m/>
    <m/>
    <m/>
    <m/>
    <m/>
    <m/>
    <m/>
    <m/>
    <m/>
    <m/>
    <m/>
    <m/>
    <m/>
    <m/>
    <m/>
    <m/>
    <m/>
    <n v="1"/>
    <n v="1"/>
    <s v="DUWT0011"/>
    <s v="A6ry5V_SpOIm"/>
    <s v="Allocated"/>
    <s v="Promise To Pay (PTP)"/>
    <s v="Promise to pay customer home visit PTP date 15.1.2026 amt. 7000"/>
    <d v="2026-01-15T00:00:00"/>
    <m/>
    <m/>
    <m/>
    <s v="-"/>
  </r>
  <r>
    <n v="466785163"/>
    <s v="VIJAY ANIL KAMBLE"/>
    <s v="ONLINE"/>
    <s v="16.01.26"/>
    <n v="3987"/>
    <m/>
    <m/>
    <m/>
    <n v="3720"/>
    <n v="11105"/>
    <x v="4"/>
    <s v="STABLE"/>
    <x v="0"/>
    <x v="6"/>
    <n v="101403"/>
    <n v="267"/>
    <n v="0"/>
    <n v="0"/>
    <s v="03.12.25"/>
    <n v="0.65061980289498"/>
    <n v="1.7786823179765231E-2"/>
    <x v="2"/>
    <s v="PAID"/>
    <s v="PTP"/>
    <s v="PTP"/>
    <m/>
    <n v="23"/>
    <s v="CAVA"/>
    <m/>
    <s v="-"/>
    <s v="-"/>
    <s v="LONAVLA"/>
    <s v="-"/>
    <s v="-"/>
    <s v="-"/>
    <n v="11372"/>
    <n v="101403"/>
    <n v="66"/>
    <m/>
    <n v="57"/>
    <s v="REGULAR"/>
    <m/>
    <s v="HONDA ACTIVA 125 DISC 2B"/>
    <d v="2025-08-29T00:00:00"/>
    <n v="36"/>
    <x v="2"/>
    <x v="2"/>
    <s v="-"/>
    <m/>
    <m/>
    <m/>
    <m/>
    <m/>
    <m/>
    <m/>
    <m/>
    <m/>
    <m/>
    <m/>
    <m/>
    <m/>
    <m/>
    <m/>
    <m/>
    <m/>
    <m/>
    <m/>
    <m/>
    <m/>
    <m/>
    <m/>
    <m/>
    <m/>
    <m/>
    <m/>
    <m/>
    <m/>
    <m/>
    <n v="1"/>
    <m/>
    <m/>
    <m/>
    <m/>
    <m/>
    <m/>
    <m/>
    <m/>
    <m/>
    <m/>
    <m/>
    <m/>
    <m/>
    <m/>
    <m/>
    <m/>
    <m/>
    <m/>
    <m/>
    <m/>
    <m/>
    <m/>
    <m/>
    <m/>
    <m/>
    <m/>
    <m/>
    <m/>
    <m/>
    <m/>
    <m/>
    <m/>
    <m/>
    <m/>
    <m/>
    <m/>
    <m/>
    <m/>
    <m/>
    <m/>
    <m/>
    <m/>
    <m/>
    <m/>
    <m/>
    <m/>
    <m/>
    <m/>
    <m/>
    <m/>
    <m/>
    <m/>
    <m/>
    <m/>
    <m/>
    <m/>
    <m/>
    <m/>
    <m/>
    <m/>
    <m/>
    <m/>
    <n v="1"/>
    <n v="1"/>
    <s v="DUWT0013"/>
    <s v="koVaHu-hfa7"/>
    <s v="Allocated"/>
    <s v="Promise To Pay (PTP)"/>
    <s v="Customer meet residents address and PTP online "/>
    <d v="2026-01-12T00:00:00"/>
    <m/>
    <m/>
    <m/>
    <s v="-"/>
  </r>
  <r>
    <n v="464847649"/>
    <s v="SABIYA RASHID PATEL"/>
    <s v="ONLINE"/>
    <s v="30.01.26"/>
    <n v="5000"/>
    <m/>
    <m/>
    <m/>
    <n v="4748"/>
    <n v="9496"/>
    <x v="4"/>
    <s v="STABLE"/>
    <x v="0"/>
    <x v="0"/>
    <n v="101333"/>
    <n v="144"/>
    <n v="0"/>
    <n v="0"/>
    <s v="FLOW"/>
    <n v="0.1107505912488945"/>
    <n v="1.7774544671017141E-2"/>
    <x v="1"/>
    <s v="PAID"/>
    <s v="BPTP"/>
    <s v="BPTP"/>
    <s v="(Multiple Items)"/>
    <m/>
    <s v="CAVNA"/>
    <m/>
    <s v="-"/>
    <s v="-"/>
    <s v="JUNNAR"/>
    <s v="-"/>
    <s v="-"/>
    <m/>
    <n v="9640"/>
    <n v="101333"/>
    <n v="57"/>
    <m/>
    <n v="57"/>
    <s v="REGULAR"/>
    <s v="MH14MG4876"/>
    <s v="SUZUKI BURGMAN STREET EX"/>
    <d v="2024-12-03T00:00:00"/>
    <n v="36"/>
    <x v="1"/>
    <x v="2"/>
    <s v="-"/>
    <m/>
    <m/>
    <m/>
    <m/>
    <m/>
    <m/>
    <m/>
    <m/>
    <m/>
    <m/>
    <m/>
    <m/>
    <m/>
    <m/>
    <m/>
    <n v="1"/>
    <m/>
    <m/>
    <m/>
    <m/>
    <m/>
    <m/>
    <m/>
    <m/>
    <m/>
    <m/>
    <m/>
    <m/>
    <m/>
    <m/>
    <m/>
    <m/>
    <m/>
    <m/>
    <m/>
    <m/>
    <m/>
    <m/>
    <m/>
    <m/>
    <m/>
    <m/>
    <m/>
    <m/>
    <m/>
    <m/>
    <m/>
    <m/>
    <m/>
    <m/>
    <m/>
    <m/>
    <m/>
    <m/>
    <m/>
    <m/>
    <m/>
    <m/>
    <m/>
    <m/>
    <m/>
    <m/>
    <m/>
    <m/>
    <m/>
    <m/>
    <m/>
    <m/>
    <m/>
    <m/>
    <m/>
    <m/>
    <m/>
    <m/>
    <m/>
    <m/>
    <m/>
    <m/>
    <m/>
    <m/>
    <m/>
    <m/>
    <m/>
    <m/>
    <m/>
    <m/>
    <m/>
    <m/>
    <m/>
    <m/>
    <m/>
    <m/>
    <m/>
    <n v="1"/>
    <n v="1"/>
    <s v="ZBHT0021"/>
    <s v="GoqGe5MWZP4m"/>
    <s v="Allocated"/>
    <s v="Left Message (LMCB)"/>
    <s v="Lmcb family member "/>
    <d v="2026-01-06T00:00:00"/>
    <m/>
    <m/>
    <m/>
    <s v="-"/>
  </r>
  <r>
    <n v="466324484"/>
    <s v="ANIKET CHANDRAKANT VANJARI"/>
    <m/>
    <m/>
    <m/>
    <m/>
    <m/>
    <m/>
    <n v="4811"/>
    <n v="4811"/>
    <x v="0"/>
    <s v="FLOW"/>
    <x v="1"/>
    <x v="6"/>
    <n v="114198"/>
    <n v="10"/>
    <n v="0"/>
    <n v="900"/>
    <s v="-"/>
    <n v="0.15047588106093729"/>
    <n v="1.348106395345532E-2"/>
    <x v="0"/>
    <s v="PTP"/>
    <m/>
    <s v="PTP"/>
    <m/>
    <n v="30"/>
    <m/>
    <m/>
    <m/>
    <m/>
    <s v="MAVAL"/>
    <m/>
    <m/>
    <m/>
    <s v="4811"/>
    <n v="114198"/>
    <s v="-"/>
    <m/>
    <e v="#N/A"/>
    <s v="REGULAR"/>
    <s v="MH14MM1990"/>
    <s v="YAMAHA FZ 15"/>
    <d v="2025-06-13T00:00:00"/>
    <s v="36"/>
    <x v="0"/>
    <x v="0"/>
    <s v="-"/>
    <m/>
    <m/>
    <m/>
    <m/>
    <m/>
    <m/>
    <m/>
    <m/>
    <m/>
    <m/>
    <m/>
    <m/>
    <m/>
    <m/>
    <m/>
    <m/>
    <m/>
    <m/>
    <m/>
    <m/>
    <m/>
    <m/>
    <m/>
    <m/>
    <m/>
    <m/>
    <m/>
    <m/>
    <m/>
    <m/>
    <m/>
    <m/>
    <m/>
    <m/>
    <m/>
    <m/>
    <m/>
    <m/>
    <m/>
    <m/>
    <m/>
    <m/>
    <m/>
    <m/>
    <m/>
    <m/>
    <m/>
    <m/>
    <m/>
    <m/>
    <m/>
    <m/>
    <m/>
    <m/>
    <m/>
    <m/>
    <m/>
    <m/>
    <m/>
    <m/>
    <m/>
    <m/>
    <m/>
    <m/>
    <m/>
    <m/>
    <m/>
    <m/>
    <m/>
    <m/>
    <m/>
    <m/>
    <m/>
    <m/>
    <m/>
    <m/>
    <m/>
    <m/>
    <m/>
    <m/>
    <m/>
    <m/>
    <m/>
    <m/>
    <m/>
    <m/>
    <m/>
    <m/>
    <m/>
    <m/>
    <m/>
    <m/>
    <m/>
    <n v="0"/>
    <s v=""/>
    <s v="DUWT0013"/>
    <s v="A2J6at9DVNc"/>
    <s v="Allocated"/>
    <s v="Door Locked (NC_DL)"/>
    <s v="Door lock "/>
    <d v="2026-01-24T00:00:00"/>
    <m/>
    <m/>
    <m/>
    <s v="-"/>
  </r>
  <r>
    <n v="464673156"/>
    <s v="NIKITA VITTHAL BANDGAR"/>
    <m/>
    <m/>
    <m/>
    <m/>
    <m/>
    <s v="BANK PAID 22"/>
    <n v="5292"/>
    <e v="#N/A"/>
    <x v="0"/>
    <s v="FLOW"/>
    <x v="0"/>
    <x v="6"/>
    <n v="103252"/>
    <n v="0"/>
    <n v="0"/>
    <n v="0"/>
    <s v="FLOW"/>
    <n v="0.13605260750016551"/>
    <n v="1.2188889606842231E-2"/>
    <x v="0"/>
    <s v="-"/>
    <s v="-"/>
    <s v="-"/>
    <m/>
    <m/>
    <m/>
    <m/>
    <m/>
    <m/>
    <s v="LONAVLA"/>
    <m/>
    <m/>
    <m/>
    <s v="-"/>
    <n v="103252"/>
    <n v="5"/>
    <m/>
    <e v="#N/A"/>
    <s v="REGULAR"/>
    <n v="45610"/>
    <s v="YAMAHA MT"/>
    <d v="2024-11-14T00:00:00"/>
    <n v="36"/>
    <x v="3"/>
    <x v="0"/>
    <s v="-"/>
    <m/>
    <m/>
    <m/>
    <m/>
    <m/>
    <m/>
    <m/>
    <m/>
    <m/>
    <m/>
    <m/>
    <m/>
    <m/>
    <m/>
    <m/>
    <m/>
    <m/>
    <m/>
    <m/>
    <m/>
    <m/>
    <m/>
    <m/>
    <m/>
    <m/>
    <m/>
    <m/>
    <m/>
    <m/>
    <m/>
    <m/>
    <m/>
    <m/>
    <m/>
    <m/>
    <m/>
    <m/>
    <m/>
    <m/>
    <m/>
    <m/>
    <m/>
    <m/>
    <m/>
    <m/>
    <m/>
    <m/>
    <m/>
    <m/>
    <m/>
    <m/>
    <m/>
    <m/>
    <m/>
    <m/>
    <m/>
    <m/>
    <m/>
    <m/>
    <m/>
    <m/>
    <m/>
    <m/>
    <m/>
    <m/>
    <m/>
    <m/>
    <m/>
    <m/>
    <m/>
    <m/>
    <m/>
    <m/>
    <m/>
    <m/>
    <m/>
    <m/>
    <m/>
    <m/>
    <m/>
    <m/>
    <m/>
    <m/>
    <m/>
    <m/>
    <m/>
    <m/>
    <m/>
    <m/>
    <m/>
    <n v="1"/>
    <m/>
    <m/>
    <n v="1"/>
    <n v="1"/>
    <s v="DUWT0013"/>
    <s v="BoLAt56XFiXz"/>
    <s v="Unallocated"/>
    <e v="#N/A"/>
    <e v="#N/A"/>
    <e v="#N/A"/>
    <m/>
    <m/>
    <m/>
    <s v="-"/>
  </r>
  <r>
    <n v="467136712"/>
    <s v="JAY GANESH JAGTAP"/>
    <s v="ONLINE"/>
    <s v="14.01.26"/>
    <n v="13"/>
    <m/>
    <m/>
    <s v="BANK PAID 16"/>
    <n v="3258"/>
    <e v="#N/A"/>
    <x v="0"/>
    <s v="FLOW"/>
    <x v="0"/>
    <x v="0"/>
    <n v="103227"/>
    <n v="13"/>
    <n v="0"/>
    <e v="#N/A"/>
    <s v="-"/>
    <n v="2.89100069546789E-2"/>
    <n v="1.21859383590197E-2"/>
    <x v="0"/>
    <s v="PAID"/>
    <m/>
    <s v="PAID"/>
    <m/>
    <m/>
    <m/>
    <m/>
    <m/>
    <m/>
    <s v="OTUR"/>
    <m/>
    <m/>
    <m/>
    <n v="3258"/>
    <n v="103227"/>
    <s v="-"/>
    <m/>
    <e v="#N/A"/>
    <s v="REGULAR"/>
    <m/>
    <m/>
    <s v="########"/>
    <n v="48"/>
    <x v="0"/>
    <x v="0"/>
    <s v="-"/>
    <m/>
    <m/>
    <m/>
    <m/>
    <m/>
    <m/>
    <m/>
    <m/>
    <m/>
    <m/>
    <m/>
    <m/>
    <m/>
    <m/>
    <m/>
    <m/>
    <m/>
    <m/>
    <m/>
    <m/>
    <m/>
    <m/>
    <m/>
    <m/>
    <m/>
    <m/>
    <m/>
    <m/>
    <m/>
    <m/>
    <m/>
    <m/>
    <m/>
    <m/>
    <m/>
    <m/>
    <m/>
    <m/>
    <m/>
    <m/>
    <m/>
    <m/>
    <m/>
    <m/>
    <m/>
    <m/>
    <m/>
    <m/>
    <m/>
    <m/>
    <m/>
    <m/>
    <m/>
    <m/>
    <m/>
    <m/>
    <m/>
    <m/>
    <m/>
    <m/>
    <m/>
    <m/>
    <m/>
    <m/>
    <m/>
    <m/>
    <m/>
    <m/>
    <m/>
    <m/>
    <m/>
    <m/>
    <m/>
    <m/>
    <m/>
    <m/>
    <m/>
    <m/>
    <m/>
    <m/>
    <m/>
    <m/>
    <m/>
    <m/>
    <m/>
    <m/>
    <m/>
    <m/>
    <m/>
    <m/>
    <n v="1"/>
    <m/>
    <m/>
    <n v="1"/>
    <n v="1"/>
    <s v="ZBHT0021"/>
    <e v="#N/A"/>
    <e v="#N/A"/>
    <e v="#N/A"/>
    <e v="#N/A"/>
    <e v="#N/A"/>
    <m/>
    <m/>
    <m/>
    <s v="-"/>
  </r>
  <r>
    <n v="465283318"/>
    <s v="NOORJAHA TUFAANALI SHAIKH"/>
    <m/>
    <m/>
    <m/>
    <m/>
    <m/>
    <m/>
    <n v="4291"/>
    <n v="17156.759999999998"/>
    <x v="1"/>
    <s v="FLOW"/>
    <x v="1"/>
    <x v="20"/>
    <n v="99500"/>
    <n v="497"/>
    <n v="0"/>
    <n v="1800"/>
    <s v="FLOW"/>
    <n v="0.60220181931524508"/>
    <n v="2.5405093471019921E-2"/>
    <x v="0"/>
    <s v="NC"/>
    <s v="NC"/>
    <s v="NC"/>
    <s v="Shifted"/>
    <m/>
    <s v="CNAVNA"/>
    <m/>
    <s v="ELG"/>
    <s v="-"/>
    <s v="PIMAPRI"/>
    <s v="-"/>
    <s v="-"/>
    <m/>
    <n v="19453.759999999998"/>
    <n v="99500"/>
    <n v="118"/>
    <m/>
    <n v="148"/>
    <s v="NPA"/>
    <m/>
    <s v="SUZUKI BURGMAN STREET"/>
    <d v="2025-01-21T00:00:00"/>
    <n v="36"/>
    <x v="1"/>
    <x v="1"/>
    <s v="-"/>
    <m/>
    <m/>
    <m/>
    <m/>
    <m/>
    <m/>
    <n v="1"/>
    <m/>
    <m/>
    <m/>
    <m/>
    <m/>
    <m/>
    <m/>
    <m/>
    <m/>
    <m/>
    <m/>
    <m/>
    <m/>
    <m/>
    <m/>
    <m/>
    <m/>
    <m/>
    <m/>
    <m/>
    <m/>
    <m/>
    <m/>
    <m/>
    <m/>
    <m/>
    <m/>
    <m/>
    <m/>
    <n v="1"/>
    <m/>
    <m/>
    <m/>
    <m/>
    <m/>
    <m/>
    <m/>
    <m/>
    <m/>
    <m/>
    <m/>
    <m/>
    <m/>
    <m/>
    <m/>
    <m/>
    <m/>
    <m/>
    <m/>
    <m/>
    <m/>
    <m/>
    <m/>
    <m/>
    <m/>
    <m/>
    <m/>
    <m/>
    <m/>
    <m/>
    <m/>
    <m/>
    <m/>
    <m/>
    <m/>
    <m/>
    <m/>
    <m/>
    <m/>
    <m/>
    <m/>
    <m/>
    <m/>
    <m/>
    <m/>
    <m/>
    <m/>
    <m/>
    <m/>
    <m/>
    <m/>
    <m/>
    <m/>
    <m/>
    <m/>
    <m/>
    <n v="2"/>
    <n v="1"/>
    <s v="ZBHT0015"/>
    <s v="GPvpVhrgnJc"/>
    <s v="Allocated"/>
    <s v="Non Contactable Customer (POT_SKIP)"/>
    <s v="Visited at customer residence address. Customer not contact and all address shifted. Vehicle status not available."/>
    <d v="2026-01-13T00:00:00"/>
    <m/>
    <m/>
    <m/>
    <s v="DID"/>
  </r>
  <r>
    <n v="466978161"/>
    <s v="VANITA SITARAM TALAPE"/>
    <s v="ONLINE"/>
    <s v="14.01.26"/>
    <n v="4422"/>
    <m/>
    <m/>
    <s v="BANK PAID 16"/>
    <n v="3972"/>
    <e v="#N/A"/>
    <x v="0"/>
    <s v="STABLE"/>
    <x v="0"/>
    <x v="0"/>
    <n v="101332"/>
    <n v="23"/>
    <n v="0"/>
    <e v="#N/A"/>
    <s v="-"/>
    <n v="2.837928860406214E-2"/>
    <n v="1.1962233774072529E-2"/>
    <x v="1"/>
    <s v="PAID"/>
    <m/>
    <s v="PAID"/>
    <m/>
    <m/>
    <m/>
    <m/>
    <m/>
    <m/>
    <s v="JUNNAR"/>
    <m/>
    <m/>
    <m/>
    <s v="3972"/>
    <n v="101332"/>
    <s v="-"/>
    <m/>
    <e v="#N/A"/>
    <s v="REGULAR"/>
    <s v="MH14MR8919"/>
    <s v="HONDA ACTIVA 125 DISC 2"/>
    <d v="2025-09-30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0347439"/>
    <s v="MAHIBULLAH MOOHANIF SHAH"/>
    <s v="ONLINE"/>
    <s v="13.01.26"/>
    <n v="9000"/>
    <m/>
    <m/>
    <m/>
    <n v="8860"/>
    <n v="8739"/>
    <x v="2"/>
    <s v="STABLE"/>
    <x v="0"/>
    <x v="0"/>
    <n v="99063"/>
    <n v="214"/>
    <n v="0"/>
    <n v="3565"/>
    <s v="11.12.25"/>
    <n v="8.918314012555302E-2"/>
    <n v="5.3277308226901687E-3"/>
    <x v="1"/>
    <s v="PAID"/>
    <s v="PAID"/>
    <s v="PAID"/>
    <m/>
    <m/>
    <s v="CAVA"/>
    <m/>
    <s v="-"/>
    <s v="-"/>
    <s v="JUNNAR"/>
    <s v="-"/>
    <s v="-"/>
    <s v="-"/>
    <n v="21378"/>
    <n v="99063"/>
    <n v="36"/>
    <m/>
    <n v="26"/>
    <s v="NPA"/>
    <s v="MH14LD8271"/>
    <s v="TVS APACHE RR 310 BSVI"/>
    <d v="2023-10-27T00:00:00"/>
    <n v="36"/>
    <x v="2"/>
    <x v="1"/>
    <s v="-"/>
    <m/>
    <m/>
    <m/>
    <m/>
    <m/>
    <m/>
    <m/>
    <m/>
    <m/>
    <m/>
    <m/>
    <m/>
    <m/>
    <m/>
    <m/>
    <m/>
    <m/>
    <m/>
    <m/>
    <m/>
    <m/>
    <m/>
    <m/>
    <m/>
    <m/>
    <m/>
    <m/>
    <m/>
    <m/>
    <m/>
    <m/>
    <m/>
    <m/>
    <m/>
    <m/>
    <m/>
    <m/>
    <m/>
    <m/>
    <n v="1"/>
    <m/>
    <m/>
    <m/>
    <m/>
    <m/>
    <m/>
    <m/>
    <m/>
    <m/>
    <m/>
    <m/>
    <m/>
    <m/>
    <m/>
    <m/>
    <m/>
    <m/>
    <m/>
    <m/>
    <m/>
    <m/>
    <m/>
    <m/>
    <m/>
    <m/>
    <m/>
    <m/>
    <m/>
    <m/>
    <m/>
    <m/>
    <m/>
    <m/>
    <m/>
    <m/>
    <m/>
    <m/>
    <m/>
    <m/>
    <m/>
    <m/>
    <m/>
    <m/>
    <m/>
    <m/>
    <m/>
    <m/>
    <m/>
    <m/>
    <m/>
    <m/>
    <m/>
    <m/>
    <n v="1"/>
    <n v="1"/>
    <s v="ZBHT0021"/>
    <s v="Bo1ham2z4DI7"/>
    <s v="Allocated"/>
    <s v="Payment (PAID)"/>
    <s v="Paid"/>
    <d v="2026-01-14T00:00:00"/>
    <m/>
    <m/>
    <m/>
    <s v="-"/>
  </r>
  <r>
    <n v="465651022"/>
    <s v="NARAYAN CHANDRAKANT PATIL"/>
    <s v="COLLECT"/>
    <s v="28.01.26"/>
    <n v="4830"/>
    <m/>
    <m/>
    <m/>
    <n v="4575"/>
    <n v="3666"/>
    <x v="2"/>
    <s v="STABLE"/>
    <x v="0"/>
    <x v="2"/>
    <n v="98964"/>
    <n v="123"/>
    <n v="0"/>
    <n v="1350"/>
    <s v="25.12.25"/>
    <n v="0.1280722559224392"/>
    <n v="5.3224064800854991E-3"/>
    <x v="1"/>
    <s v="PAID"/>
    <s v="PTP"/>
    <s v="PTP"/>
    <s v="VRBS marketing pvt ltd"/>
    <m/>
    <s v="CAVA"/>
    <m/>
    <s v="-"/>
    <s v="-"/>
    <s v="CHAKAN"/>
    <s v="-"/>
    <s v="-"/>
    <m/>
    <n v="5139"/>
    <n v="98964"/>
    <n v="27"/>
    <m/>
    <n v="26"/>
    <s v="REGULAR"/>
    <s v="MH14ME9832"/>
    <s v="TVS JUPITER 125 DISC SXC OBDIIA"/>
    <d v="2025-03-06T00:00:00"/>
    <n v="36"/>
    <x v="1"/>
    <x v="1"/>
    <s v="-"/>
    <m/>
    <m/>
    <m/>
    <m/>
    <m/>
    <m/>
    <m/>
    <m/>
    <m/>
    <m/>
    <m/>
    <m/>
    <n v="1"/>
    <m/>
    <m/>
    <m/>
    <m/>
    <m/>
    <m/>
    <m/>
    <m/>
    <m/>
    <m/>
    <m/>
    <m/>
    <m/>
    <m/>
    <m/>
    <m/>
    <m/>
    <m/>
    <m/>
    <m/>
    <m/>
    <m/>
    <m/>
    <m/>
    <m/>
    <m/>
    <m/>
    <m/>
    <m/>
    <m/>
    <m/>
    <m/>
    <m/>
    <m/>
    <m/>
    <m/>
    <m/>
    <m/>
    <m/>
    <m/>
    <m/>
    <m/>
    <m/>
    <m/>
    <m/>
    <m/>
    <m/>
    <m/>
    <m/>
    <m/>
    <m/>
    <m/>
    <m/>
    <n v="1"/>
    <m/>
    <m/>
    <m/>
    <m/>
    <m/>
    <m/>
    <m/>
    <m/>
    <m/>
    <m/>
    <m/>
    <m/>
    <m/>
    <m/>
    <n v="2"/>
    <m/>
    <m/>
    <m/>
    <m/>
    <m/>
    <m/>
    <m/>
    <m/>
    <m/>
    <m/>
    <m/>
    <n v="4"/>
    <n v="1"/>
    <s v="DUWT0017"/>
    <s v="k6QdMKEdGZm"/>
    <s v="Allocated"/>
    <s v="Left Message (LMCB)"/>
    <s v="Customer not meet massage with father "/>
    <d v="2026-01-23T00:00:00"/>
    <m/>
    <m/>
    <m/>
    <s v="-"/>
  </r>
  <r>
    <n v="466775197"/>
    <s v="ALKA BHAGWAN CHAURE"/>
    <s v="COLLECT"/>
    <s v="24.01.26"/>
    <n v="4110"/>
    <m/>
    <m/>
    <m/>
    <n v="4058"/>
    <e v="#N/A"/>
    <x v="0"/>
    <s v="FLOW"/>
    <x v="0"/>
    <x v="6"/>
    <n v="101257"/>
    <n v="49"/>
    <n v="0"/>
    <n v="1311.34"/>
    <s v="-"/>
    <n v="0.32069915627588769"/>
    <n v="1.1953380030604961E-2"/>
    <x v="0"/>
    <s v="NC"/>
    <m/>
    <s v="NC"/>
    <s v="Add not found"/>
    <m/>
    <m/>
    <m/>
    <m/>
    <m/>
    <s v="KAMSHET "/>
    <m/>
    <m/>
    <m/>
    <n v="4058"/>
    <n v="101257"/>
    <s v="-"/>
    <m/>
    <e v="#N/A"/>
    <s v="REGULAR"/>
    <s v="MH14MU2504"/>
    <s v="XTREME 125 R"/>
    <s v="########"/>
    <n v="36"/>
    <x v="0"/>
    <x v="0"/>
    <s v="-"/>
    <m/>
    <m/>
    <m/>
    <m/>
    <m/>
    <m/>
    <m/>
    <m/>
    <m/>
    <m/>
    <m/>
    <m/>
    <m/>
    <m/>
    <m/>
    <m/>
    <m/>
    <m/>
    <m/>
    <m/>
    <m/>
    <m/>
    <m/>
    <m/>
    <m/>
    <m/>
    <m/>
    <m/>
    <m/>
    <m/>
    <m/>
    <m/>
    <m/>
    <m/>
    <m/>
    <m/>
    <m/>
    <m/>
    <m/>
    <m/>
    <m/>
    <m/>
    <m/>
    <m/>
    <m/>
    <m/>
    <m/>
    <m/>
    <m/>
    <m/>
    <m/>
    <m/>
    <m/>
    <m/>
    <m/>
    <m/>
    <m/>
    <m/>
    <m/>
    <m/>
    <m/>
    <m/>
    <m/>
    <m/>
    <m/>
    <m/>
    <n v="1"/>
    <m/>
    <m/>
    <m/>
    <m/>
    <m/>
    <m/>
    <m/>
    <m/>
    <m/>
    <m/>
    <m/>
    <m/>
    <m/>
    <m/>
    <m/>
    <m/>
    <m/>
    <m/>
    <m/>
    <m/>
    <m/>
    <m/>
    <m/>
    <m/>
    <m/>
    <m/>
    <n v="1"/>
    <n v="1"/>
    <s v="ZBHT0013"/>
    <s v="k2iX9z6VQEm"/>
    <s v="Allocated"/>
    <s v="Payment (PAID)"/>
    <s v="Payment (PAID)"/>
    <d v="2026-01-24T00:00:00"/>
    <m/>
    <m/>
    <m/>
    <s v="-"/>
  </r>
  <r>
    <n v="466811165"/>
    <s v="AMOL BALU BHISE"/>
    <m/>
    <m/>
    <m/>
    <m/>
    <m/>
    <m/>
    <n v="3919"/>
    <n v="3919"/>
    <x v="2"/>
    <s v="FLOW"/>
    <x v="1"/>
    <x v="11"/>
    <n v="98817"/>
    <n v="71"/>
    <n v="0"/>
    <n v="900"/>
    <s v="NEW"/>
    <n v="8.9543267896590423E-2"/>
    <n v="5.3145006380361428E-3"/>
    <x v="1"/>
    <s v="MPTP"/>
    <s v="-"/>
    <s v="MPTP"/>
    <s v="Shifted"/>
    <n v="31"/>
    <s v="CAVNA"/>
    <m/>
    <s v="-"/>
    <s v="-"/>
    <s v="JAMBE"/>
    <s v="-"/>
    <s v="-"/>
    <s v="-"/>
    <n v="8809"/>
    <n v="98817"/>
    <n v="36"/>
    <m/>
    <n v="57"/>
    <s v="REGULAR"/>
    <m/>
    <s v="TVS JUPITER 110 DISC SXC OBDIIA"/>
    <d v="2025-09-03T00:00:00"/>
    <n v="36"/>
    <x v="2"/>
    <x v="1"/>
    <s v="-"/>
    <m/>
    <m/>
    <m/>
    <m/>
    <m/>
    <m/>
    <m/>
    <m/>
    <m/>
    <m/>
    <m/>
    <m/>
    <m/>
    <m/>
    <m/>
    <m/>
    <m/>
    <m/>
    <m/>
    <m/>
    <m/>
    <m/>
    <m/>
    <m/>
    <m/>
    <m/>
    <m/>
    <m/>
    <m/>
    <m/>
    <m/>
    <m/>
    <m/>
    <m/>
    <m/>
    <m/>
    <m/>
    <m/>
    <m/>
    <m/>
    <m/>
    <m/>
    <m/>
    <m/>
    <m/>
    <n v="1"/>
    <m/>
    <m/>
    <m/>
    <m/>
    <m/>
    <m/>
    <m/>
    <m/>
    <m/>
    <m/>
    <m/>
    <m/>
    <m/>
    <m/>
    <m/>
    <m/>
    <m/>
    <n v="2"/>
    <m/>
    <m/>
    <m/>
    <m/>
    <m/>
    <m/>
    <m/>
    <m/>
    <m/>
    <m/>
    <m/>
    <m/>
    <m/>
    <m/>
    <m/>
    <m/>
    <m/>
    <m/>
    <m/>
    <m/>
    <m/>
    <m/>
    <m/>
    <m/>
    <m/>
    <m/>
    <m/>
    <m/>
    <m/>
    <n v="3"/>
    <n v="1"/>
    <s v="DUWT0030"/>
    <s v="k6iLecLMUZ7"/>
    <s v="Allocated"/>
    <s v="Shifted (NC_SFTD)"/>
    <s v="We had visited to customer but customer shifted "/>
    <d v="2026-01-22T00:00:00"/>
    <m/>
    <m/>
    <m/>
    <s v="-"/>
  </r>
  <r>
    <n v="465368631"/>
    <s v="SUDHIR PRADIP TELGOTE"/>
    <m/>
    <m/>
    <m/>
    <m/>
    <m/>
    <s v="BANK RB 19"/>
    <n v="4299"/>
    <n v="14330.24"/>
    <x v="1"/>
    <s v="RB"/>
    <x v="1"/>
    <x v="6"/>
    <n v="98573.24"/>
    <n v="1104"/>
    <n v="0"/>
    <n v="3150"/>
    <s v="FLOW"/>
    <n v="0.65821092305755868"/>
    <n v="2.5168466089862101E-2"/>
    <x v="2"/>
    <s v="PAID"/>
    <s v="PTP"/>
    <s v="PAID"/>
    <m/>
    <m/>
    <m/>
    <m/>
    <s v="ELG"/>
    <s v="-"/>
    <s v="MAVAL"/>
    <s v="-"/>
    <s v="-"/>
    <m/>
    <n v="18584.240000000002"/>
    <n v="98573.24"/>
    <n v="118"/>
    <m/>
    <e v="#N/A"/>
    <s v="NPA"/>
    <s v="MH14MD7473"/>
    <s v="HONDA SHINE DISC BSVI"/>
    <d v="2025-01-30T00:00:00"/>
    <n v="36"/>
    <x v="1"/>
    <x v="2"/>
    <s v="-"/>
    <m/>
    <m/>
    <m/>
    <m/>
    <m/>
    <m/>
    <n v="1"/>
    <m/>
    <m/>
    <m/>
    <m/>
    <m/>
    <m/>
    <m/>
    <m/>
    <m/>
    <m/>
    <m/>
    <m/>
    <m/>
    <m/>
    <m/>
    <m/>
    <m/>
    <m/>
    <m/>
    <m/>
    <m/>
    <m/>
    <m/>
    <n v="1"/>
    <m/>
    <m/>
    <m/>
    <m/>
    <m/>
    <m/>
    <m/>
    <m/>
    <m/>
    <m/>
    <m/>
    <m/>
    <m/>
    <m/>
    <m/>
    <m/>
    <m/>
    <m/>
    <m/>
    <m/>
    <m/>
    <m/>
    <m/>
    <m/>
    <m/>
    <m/>
    <m/>
    <m/>
    <m/>
    <m/>
    <m/>
    <m/>
    <m/>
    <m/>
    <m/>
    <m/>
    <m/>
    <m/>
    <m/>
    <m/>
    <m/>
    <m/>
    <m/>
    <m/>
    <m/>
    <m/>
    <m/>
    <m/>
    <m/>
    <m/>
    <m/>
    <m/>
    <m/>
    <m/>
    <m/>
    <m/>
    <m/>
    <m/>
    <m/>
    <m/>
    <m/>
    <m/>
    <n v="2"/>
    <n v="1"/>
    <s v="DUWT0013"/>
    <s v="GPLTZ9OpDIc"/>
    <s v="Allocated"/>
    <s v="Left Message (LMCB)"/>
    <s v="Left masage wife "/>
    <d v="2026-01-11T00:00:00"/>
    <m/>
    <m/>
    <m/>
    <s v="-"/>
  </r>
  <r>
    <n v="466014661"/>
    <s v="MANOHAR PRAKASH DESHMUKH"/>
    <m/>
    <m/>
    <m/>
    <m/>
    <m/>
    <s v="BANK STABLE 19"/>
    <n v="4040"/>
    <n v="3980"/>
    <x v="2"/>
    <s v="STABLE"/>
    <x v="1"/>
    <x v="0"/>
    <n v="97592"/>
    <n v="59"/>
    <n v="0"/>
    <n v="1350"/>
    <s v="15.12.25"/>
    <n v="8.7858847512522042E-2"/>
    <n v="5.2486186209581677E-3"/>
    <x v="1"/>
    <s v="PAID"/>
    <s v="PAID"/>
    <s v="PAID"/>
    <m/>
    <m/>
    <s v="CAVA"/>
    <m/>
    <s v="-"/>
    <s v="-"/>
    <s v="JUNNAR"/>
    <s v="-"/>
    <s v="-"/>
    <m/>
    <n v="5389"/>
    <n v="97592"/>
    <n v="27"/>
    <m/>
    <n v="26"/>
    <s v="REGULAR"/>
    <s v="MH14MJ4459"/>
    <s v="OLA S1X PLUS GEN 3"/>
    <d v="2025-04-29T00:00:00"/>
    <n v="36"/>
    <x v="1"/>
    <x v="2"/>
    <s v="-"/>
    <m/>
    <m/>
    <m/>
    <m/>
    <m/>
    <m/>
    <m/>
    <m/>
    <m/>
    <m/>
    <m/>
    <m/>
    <n v="1"/>
    <m/>
    <m/>
    <m/>
    <m/>
    <m/>
    <m/>
    <m/>
    <m/>
    <m/>
    <m/>
    <m/>
    <m/>
    <m/>
    <m/>
    <m/>
    <m/>
    <m/>
    <m/>
    <m/>
    <m/>
    <m/>
    <m/>
    <m/>
    <m/>
    <m/>
    <m/>
    <m/>
    <m/>
    <m/>
    <m/>
    <m/>
    <m/>
    <m/>
    <m/>
    <m/>
    <m/>
    <m/>
    <m/>
    <m/>
    <m/>
    <m/>
    <m/>
    <m/>
    <m/>
    <m/>
    <m/>
    <m/>
    <m/>
    <m/>
    <m/>
    <m/>
    <m/>
    <m/>
    <m/>
    <m/>
    <m/>
    <m/>
    <m/>
    <m/>
    <m/>
    <m/>
    <m/>
    <m/>
    <m/>
    <m/>
    <m/>
    <m/>
    <m/>
    <m/>
    <m/>
    <m/>
    <m/>
    <m/>
    <m/>
    <m/>
    <m/>
    <m/>
    <m/>
    <m/>
    <m/>
    <n v="1"/>
    <n v="1"/>
    <s v="ZBHT0021"/>
    <s v="G68ZHowBCpm"/>
    <s v="Allocated"/>
    <s v="Promise To Pay (PTP)"/>
    <s v="Ptp"/>
    <d v="2026-01-27T00:00:00"/>
    <m/>
    <m/>
    <m/>
    <s v="-"/>
  </r>
  <r>
    <n v="466555977"/>
    <s v="MANGAL PRAKASH AHER"/>
    <m/>
    <m/>
    <m/>
    <m/>
    <m/>
    <m/>
    <n v="3910"/>
    <n v="3716"/>
    <x v="2"/>
    <s v="FLOW"/>
    <x v="1"/>
    <x v="13"/>
    <n v="97571"/>
    <n v="122"/>
    <n v="0"/>
    <n v="1350"/>
    <s v="NEW"/>
    <n v="7.8081724311053882E-2"/>
    <n v="5.2474892149511161E-3"/>
    <x v="1"/>
    <s v="MPTP"/>
    <s v="-"/>
    <s v="MPTP"/>
    <s v="Shifted"/>
    <n v="31"/>
    <s v="CAVNA"/>
    <m/>
    <s v="-"/>
    <s v="-"/>
    <s v="SASWAD"/>
    <s v="-"/>
    <s v="-"/>
    <m/>
    <n v="5188"/>
    <n v="97571"/>
    <n v="27"/>
    <m/>
    <n v="57"/>
    <s v="REGULAR"/>
    <s v="MH12YK1137"/>
    <s v="ACCESS 125 BT CONNECT ED DISC"/>
    <d v="2025-07-22T00:00:00"/>
    <n v="36"/>
    <x v="1"/>
    <x v="2"/>
    <s v="-"/>
    <m/>
    <m/>
    <m/>
    <m/>
    <m/>
    <m/>
    <n v="1"/>
    <m/>
    <m/>
    <m/>
    <m/>
    <m/>
    <n v="1"/>
    <m/>
    <m/>
    <m/>
    <m/>
    <m/>
    <m/>
    <m/>
    <m/>
    <m/>
    <m/>
    <m/>
    <m/>
    <m/>
    <m/>
    <m/>
    <m/>
    <m/>
    <m/>
    <m/>
    <m/>
    <m/>
    <m/>
    <m/>
    <m/>
    <m/>
    <m/>
    <m/>
    <m/>
    <m/>
    <m/>
    <m/>
    <m/>
    <m/>
    <m/>
    <m/>
    <m/>
    <m/>
    <m/>
    <m/>
    <m/>
    <m/>
    <m/>
    <m/>
    <m/>
    <m/>
    <m/>
    <m/>
    <m/>
    <m/>
    <m/>
    <m/>
    <m/>
    <m/>
    <m/>
    <m/>
    <m/>
    <m/>
    <m/>
    <m/>
    <m/>
    <m/>
    <m/>
    <m/>
    <m/>
    <m/>
    <n v="1"/>
    <m/>
    <m/>
    <m/>
    <m/>
    <m/>
    <m/>
    <m/>
    <m/>
    <m/>
    <m/>
    <m/>
    <m/>
    <m/>
    <m/>
    <n v="3"/>
    <n v="1"/>
    <s v="ZBHT0022"/>
    <s v="AohPWeACF_m"/>
    <s v="Allocated"/>
    <s v="Shifted (NC_SFTD)"/>
    <s v="NC customer shifted this address cheak alternative address "/>
    <d v="2026-01-24T00:00:00"/>
    <m/>
    <m/>
    <m/>
    <s v="-"/>
  </r>
  <r>
    <n v="464552753"/>
    <s v="GAURAV SHAM RAUT"/>
    <m/>
    <m/>
    <m/>
    <m/>
    <m/>
    <m/>
    <n v="4759"/>
    <n v="4759"/>
    <x v="2"/>
    <s v="FLOW"/>
    <x v="1"/>
    <x v="13"/>
    <n v="97200"/>
    <n v="4"/>
    <n v="0"/>
    <n v="1342"/>
    <s v="NEW"/>
    <n v="7.7784829539867761E-2"/>
    <n v="5.2275363754932152E-3"/>
    <x v="2"/>
    <s v="PTP"/>
    <s v="-"/>
    <s v="PTP"/>
    <m/>
    <n v="31"/>
    <s v="CAVA"/>
    <m/>
    <s v="-"/>
    <s v="-"/>
    <s v="SASWAD"/>
    <s v="-"/>
    <s v="-"/>
    <m/>
    <n v="6105"/>
    <n v="97200"/>
    <n v="27"/>
    <m/>
    <n v="57"/>
    <s v="REGULAR"/>
    <s v="MH12XK8166"/>
    <s v="SUZUKI GIXXER 150 SF"/>
    <d v="2024-11-04T00:00:00"/>
    <n v="36"/>
    <x v="1"/>
    <x v="2"/>
    <s v="-"/>
    <m/>
    <m/>
    <m/>
    <m/>
    <m/>
    <m/>
    <m/>
    <m/>
    <m/>
    <m/>
    <m/>
    <m/>
    <n v="1"/>
    <m/>
    <m/>
    <m/>
    <m/>
    <m/>
    <m/>
    <m/>
    <m/>
    <m/>
    <m/>
    <m/>
    <m/>
    <m/>
    <m/>
    <m/>
    <m/>
    <m/>
    <m/>
    <m/>
    <m/>
    <m/>
    <m/>
    <m/>
    <m/>
    <m/>
    <m/>
    <m/>
    <m/>
    <m/>
    <m/>
    <m/>
    <m/>
    <m/>
    <m/>
    <m/>
    <m/>
    <m/>
    <m/>
    <m/>
    <m/>
    <m/>
    <m/>
    <m/>
    <m/>
    <m/>
    <m/>
    <m/>
    <m/>
    <m/>
    <m/>
    <n v="1"/>
    <m/>
    <m/>
    <n v="1"/>
    <m/>
    <m/>
    <m/>
    <m/>
    <m/>
    <m/>
    <m/>
    <m/>
    <m/>
    <m/>
    <m/>
    <n v="1"/>
    <m/>
    <m/>
    <m/>
    <m/>
    <m/>
    <n v="1"/>
    <m/>
    <m/>
    <m/>
    <m/>
    <m/>
    <m/>
    <m/>
    <m/>
    <n v="5"/>
    <n v="1"/>
    <s v="ZBHT0022"/>
    <s v="G2TM2xyPeMz"/>
    <s v="Allocated"/>
    <s v="Promise To Pay (PTP)"/>
    <s v="Ptp customer give ptp upi payment of 5000"/>
    <d v="2026-01-24T00:00:00"/>
    <m/>
    <m/>
    <m/>
    <s v="-"/>
  </r>
  <r>
    <n v="466873637"/>
    <s v="SANTOSH MOHAN KHOKAR"/>
    <s v="ONLINE"/>
    <s v="23.01.26"/>
    <n v="4687"/>
    <m/>
    <m/>
    <m/>
    <n v="4587"/>
    <n v="4587"/>
    <x v="2"/>
    <s v="STABLE"/>
    <x v="0"/>
    <x v="4"/>
    <n v="97097"/>
    <n v="78"/>
    <n v="0"/>
    <n v="1350"/>
    <s v="NEW"/>
    <n v="0.1236488951056816"/>
    <n v="5.2219969079348224E-3"/>
    <x v="1"/>
    <s v="PAID"/>
    <s v="-"/>
    <s v="NC"/>
    <s v="Shifted"/>
    <m/>
    <s v="CNAVNA"/>
    <m/>
    <s v="-"/>
    <s v="-"/>
    <s v="DAPODI"/>
    <s v="-"/>
    <s v="-"/>
    <m/>
    <n v="6015"/>
    <n v="97097"/>
    <n v="27"/>
    <m/>
    <n v="26"/>
    <s v="REGULAR"/>
    <s v="MH14MP9385"/>
    <s v="HONDA ACTIVA DLX 2B"/>
    <d v="2025-09-16T00:00:00"/>
    <n v="30"/>
    <x v="1"/>
    <x v="2"/>
    <s v="-"/>
    <m/>
    <m/>
    <m/>
    <m/>
    <m/>
    <m/>
    <m/>
    <m/>
    <m/>
    <m/>
    <m/>
    <m/>
    <m/>
    <m/>
    <m/>
    <m/>
    <m/>
    <m/>
    <n v="1"/>
    <m/>
    <m/>
    <m/>
    <m/>
    <m/>
    <m/>
    <m/>
    <m/>
    <m/>
    <m/>
    <m/>
    <m/>
    <m/>
    <m/>
    <m/>
    <m/>
    <m/>
    <m/>
    <m/>
    <m/>
    <m/>
    <m/>
    <m/>
    <m/>
    <m/>
    <m/>
    <m/>
    <m/>
    <m/>
    <n v="1"/>
    <m/>
    <m/>
    <m/>
    <m/>
    <m/>
    <m/>
    <m/>
    <m/>
    <m/>
    <m/>
    <m/>
    <m/>
    <m/>
    <m/>
    <m/>
    <m/>
    <m/>
    <n v="1"/>
    <m/>
    <m/>
    <m/>
    <m/>
    <m/>
    <m/>
    <m/>
    <m/>
    <m/>
    <m/>
    <m/>
    <m/>
    <m/>
    <m/>
    <m/>
    <m/>
    <m/>
    <m/>
    <m/>
    <m/>
    <m/>
    <m/>
    <m/>
    <m/>
    <m/>
    <m/>
    <n v="3"/>
    <n v="1"/>
    <s v="ZBHT0009"/>
    <s v="Bo4vjckGRF7"/>
    <s v="Allocated"/>
    <s v="Shifted (NC_SFTD)"/>
    <s v="Customer shifted from address msg to friend"/>
    <d v="2026-01-23T00:00:00"/>
    <m/>
    <m/>
    <m/>
    <s v="-"/>
  </r>
  <r>
    <n v="467118594"/>
    <s v="BALIKA"/>
    <s v="ONLINE"/>
    <s v="17.01.26"/>
    <n v="6339"/>
    <m/>
    <m/>
    <m/>
    <n v="5423"/>
    <e v="#N/A"/>
    <x v="0"/>
    <s v="FLOW"/>
    <x v="0"/>
    <x v="2"/>
    <n v="100080"/>
    <n v="20"/>
    <n v="0"/>
    <n v="896"/>
    <s v="-"/>
    <n v="0.1029687681980424"/>
    <n v="1.1814435283120621E-2"/>
    <x v="0"/>
    <s v="PAID"/>
    <m/>
    <s v="PAID"/>
    <m/>
    <m/>
    <m/>
    <m/>
    <m/>
    <m/>
    <s v="KHARABWADI"/>
    <m/>
    <m/>
    <m/>
    <n v="5423"/>
    <n v="100080"/>
    <s v="-"/>
    <m/>
    <e v="#N/A"/>
    <s v="REGULAR"/>
    <m/>
    <s v="TVS NTORQ 125 RACE XP"/>
    <s v="########"/>
    <n v="24"/>
    <x v="0"/>
    <x v="0"/>
    <s v="-"/>
    <m/>
    <m/>
    <m/>
    <m/>
    <m/>
    <m/>
    <m/>
    <m/>
    <m/>
    <m/>
    <m/>
    <m/>
    <m/>
    <m/>
    <m/>
    <m/>
    <m/>
    <m/>
    <m/>
    <m/>
    <m/>
    <m/>
    <m/>
    <m/>
    <m/>
    <m/>
    <m/>
    <m/>
    <m/>
    <m/>
    <m/>
    <m/>
    <m/>
    <m/>
    <m/>
    <m/>
    <m/>
    <m/>
    <m/>
    <m/>
    <m/>
    <m/>
    <m/>
    <m/>
    <m/>
    <m/>
    <m/>
    <m/>
    <n v="1"/>
    <m/>
    <m/>
    <m/>
    <m/>
    <m/>
    <m/>
    <m/>
    <m/>
    <m/>
    <m/>
    <m/>
    <m/>
    <m/>
    <m/>
    <m/>
    <m/>
    <m/>
    <m/>
    <m/>
    <m/>
    <m/>
    <m/>
    <m/>
    <m/>
    <m/>
    <m/>
    <m/>
    <m/>
    <m/>
    <m/>
    <m/>
    <m/>
    <m/>
    <m/>
    <m/>
    <m/>
    <m/>
    <m/>
    <m/>
    <m/>
    <m/>
    <n v="1"/>
    <m/>
    <m/>
    <n v="2"/>
    <n v="1"/>
    <s v="DUWT0017"/>
    <e v="#N/A"/>
    <e v="#N/A"/>
    <s v="Promise To Pay (PTP)"/>
    <s v="Customer pay online "/>
    <d v="2026-01-17T00:00:00"/>
    <m/>
    <m/>
    <m/>
    <s v="-"/>
  </r>
  <r>
    <n v="465789678"/>
    <s v="PRAMOD SHIVAJI KAKADE"/>
    <s v="ONLINE"/>
    <s v="24.01.26"/>
    <n v="1600"/>
    <m/>
    <m/>
    <m/>
    <n v="4317"/>
    <n v="1536.75"/>
    <x v="2"/>
    <s v="STABLE"/>
    <x v="0"/>
    <x v="5"/>
    <n v="96472.75"/>
    <n v="27"/>
    <n v="0"/>
    <n v="900"/>
    <s v="NEW"/>
    <n v="0.19697335696347329"/>
    <n v="5.1884239698442702E-3"/>
    <x v="2"/>
    <s v="PAID"/>
    <s v="-"/>
    <s v="MPTP"/>
    <s v="Non Contactable Customer (OOT)"/>
    <n v="23"/>
    <s v="CAVNA"/>
    <m/>
    <s v="-"/>
    <s v="-"/>
    <s v="TALEGAON DABADE"/>
    <s v="-"/>
    <s v="-"/>
    <s v="-"/>
    <n v="6780.75"/>
    <n v="96472.75"/>
    <n v="36"/>
    <m/>
    <n v="26"/>
    <s v="REGULAR"/>
    <m/>
    <s v="DESTINI 125 FI ZX DSSC DISC"/>
    <d v="2025-03-27T00:00:00"/>
    <n v="36"/>
    <x v="2"/>
    <x v="2"/>
    <s v="-"/>
    <m/>
    <m/>
    <m/>
    <m/>
    <m/>
    <m/>
    <m/>
    <m/>
    <m/>
    <m/>
    <m/>
    <m/>
    <m/>
    <m/>
    <m/>
    <m/>
    <m/>
    <m/>
    <m/>
    <m/>
    <m/>
    <m/>
    <m/>
    <m/>
    <m/>
    <m/>
    <m/>
    <m/>
    <m/>
    <m/>
    <m/>
    <m/>
    <m/>
    <n v="1"/>
    <m/>
    <m/>
    <m/>
    <m/>
    <m/>
    <m/>
    <m/>
    <m/>
    <m/>
    <m/>
    <m/>
    <m/>
    <m/>
    <m/>
    <m/>
    <m/>
    <m/>
    <m/>
    <m/>
    <m/>
    <m/>
    <m/>
    <m/>
    <m/>
    <m/>
    <m/>
    <n v="1"/>
    <m/>
    <m/>
    <m/>
    <m/>
    <m/>
    <n v="1"/>
    <m/>
    <m/>
    <m/>
    <m/>
    <m/>
    <m/>
    <m/>
    <m/>
    <m/>
    <m/>
    <m/>
    <m/>
    <m/>
    <m/>
    <m/>
    <m/>
    <m/>
    <m/>
    <m/>
    <m/>
    <m/>
    <m/>
    <m/>
    <m/>
    <m/>
    <m/>
    <n v="3"/>
    <n v="1"/>
    <s v="DUWT0027"/>
    <s v="B2yjMhGDNm"/>
    <s v="Allocated"/>
    <s v="Address Not Found (NC_ANF)"/>
    <s v="Visited to Customers office address but short address so can't found Customer "/>
    <d v="2026-01-23T00:00:00"/>
    <m/>
    <m/>
    <m/>
    <s v="-"/>
  </r>
  <r>
    <n v="465104448"/>
    <s v="MEGHRAJ BALASAHEB MANE"/>
    <s v="ONLINE"/>
    <s v="21.01.26"/>
    <n v="8077"/>
    <m/>
    <m/>
    <m/>
    <n v="3707"/>
    <n v="14827"/>
    <x v="1"/>
    <s v="RB"/>
    <x v="0"/>
    <x v="15"/>
    <n v="96431"/>
    <n v="404"/>
    <n v="0"/>
    <n v="3880.56"/>
    <s v="FLOW"/>
    <n v="0.24989957344401811"/>
    <n v="2.4621493150793181E-2"/>
    <x v="2"/>
    <s v="PAID"/>
    <s v="PTP"/>
    <s v="-"/>
    <m/>
    <m/>
    <m/>
    <m/>
    <s v="ELG"/>
    <s v="-"/>
    <s v="TALWADE"/>
    <s v="-"/>
    <s v="-"/>
    <m/>
    <n v="19111.560000000001"/>
    <n v="96431"/>
    <n v="118"/>
    <m/>
    <n v="87"/>
    <s v="NPA"/>
    <s v="MH24CA3432"/>
    <s v="HONDA ACTIVA 6G DLX LTD ED"/>
    <d v="2025-01-02T00:00:00"/>
    <n v="42"/>
    <x v="1"/>
    <x v="2"/>
    <s v="-"/>
    <m/>
    <m/>
    <m/>
    <m/>
    <m/>
    <m/>
    <m/>
    <m/>
    <m/>
    <m/>
    <m/>
    <m/>
    <m/>
    <m/>
    <m/>
    <m/>
    <m/>
    <m/>
    <n v="1"/>
    <m/>
    <m/>
    <m/>
    <m/>
    <m/>
    <m/>
    <m/>
    <m/>
    <m/>
    <m/>
    <m/>
    <m/>
    <m/>
    <m/>
    <m/>
    <m/>
    <m/>
    <m/>
    <m/>
    <m/>
    <m/>
    <m/>
    <m/>
    <m/>
    <m/>
    <m/>
    <m/>
    <m/>
    <m/>
    <m/>
    <m/>
    <m/>
    <m/>
    <m/>
    <m/>
    <m/>
    <m/>
    <m/>
    <m/>
    <m/>
    <m/>
    <m/>
    <m/>
    <m/>
    <m/>
    <m/>
    <m/>
    <m/>
    <m/>
    <m/>
    <m/>
    <m/>
    <m/>
    <m/>
    <m/>
    <m/>
    <m/>
    <m/>
    <m/>
    <m/>
    <m/>
    <m/>
    <m/>
    <m/>
    <m/>
    <m/>
    <m/>
    <m/>
    <m/>
    <m/>
    <m/>
    <m/>
    <m/>
    <m/>
    <n v="1"/>
    <n v="1"/>
    <s v="ZBHT0011"/>
    <s v="A62aV3gKMm"/>
    <s v="Allocated"/>
    <s v="No Such Person (NC_NSP)"/>
    <s v="Visited given residence address no such person this society "/>
    <d v="2026-01-07T00:00:00"/>
    <m/>
    <m/>
    <m/>
    <s v="-"/>
  </r>
  <r>
    <n v="464985681"/>
    <s v="VINOD VISHWANATH MORE"/>
    <m/>
    <m/>
    <m/>
    <m/>
    <m/>
    <m/>
    <n v="4336"/>
    <n v="17343"/>
    <x v="1"/>
    <s v="FLOW"/>
    <x v="1"/>
    <x v="15"/>
    <n v="96392"/>
    <n v="450"/>
    <n v="0"/>
    <n v="3150"/>
    <s v="FLOW"/>
    <n v="0.24979850549528471"/>
    <n v="2.4611535375462831E-2"/>
    <x v="0"/>
    <s v="-"/>
    <s v="NC"/>
    <s v="-"/>
    <m/>
    <m/>
    <m/>
    <m/>
    <s v="ELG"/>
    <s v="-"/>
    <s v="AKURDI"/>
    <s v="-"/>
    <s v="-"/>
    <m/>
    <n v="20943"/>
    <n v="96392"/>
    <n v="118"/>
    <m/>
    <n v="148"/>
    <s v="NPA"/>
    <s v="MH14MB3955"/>
    <s v="NTORQ 125 DISC RACE EDITION BSVI"/>
    <d v="2024-12-10T00:00:00"/>
    <n v="36"/>
    <x v="1"/>
    <x v="2"/>
    <s v="-"/>
    <m/>
    <m/>
    <m/>
    <m/>
    <m/>
    <m/>
    <m/>
    <m/>
    <m/>
    <m/>
    <m/>
    <m/>
    <m/>
    <m/>
    <m/>
    <m/>
    <m/>
    <m/>
    <n v="1"/>
    <m/>
    <m/>
    <m/>
    <m/>
    <m/>
    <m/>
    <m/>
    <m/>
    <m/>
    <m/>
    <m/>
    <m/>
    <m/>
    <m/>
    <m/>
    <m/>
    <m/>
    <m/>
    <m/>
    <m/>
    <m/>
    <m/>
    <m/>
    <m/>
    <m/>
    <m/>
    <m/>
    <m/>
    <m/>
    <m/>
    <m/>
    <m/>
    <m/>
    <m/>
    <m/>
    <m/>
    <m/>
    <m/>
    <m/>
    <m/>
    <m/>
    <m/>
    <m/>
    <m/>
    <m/>
    <m/>
    <m/>
    <m/>
    <m/>
    <m/>
    <m/>
    <m/>
    <m/>
    <m/>
    <m/>
    <m/>
    <m/>
    <m/>
    <m/>
    <m/>
    <m/>
    <m/>
    <m/>
    <m/>
    <m/>
    <m/>
    <m/>
    <m/>
    <m/>
    <m/>
    <m/>
    <m/>
    <m/>
    <m/>
    <n v="1"/>
    <n v="1"/>
    <s v="ZBHT0011"/>
    <s v="APARmdv2XI7"/>
    <s v="Allocated"/>
    <s v="Left Message (LMCB)"/>
    <s v="Met customerâ€™s mother at residence; informed that customer is in jail for a murder case since two months and family is unwilling to pay Vehicle status not available"/>
    <d v="2026-01-07T00:00:00"/>
    <m/>
    <m/>
    <m/>
    <s v="-"/>
  </r>
  <r>
    <n v="465840588"/>
    <s v="JEEVAN DIGAMBER JANGAM"/>
    <m/>
    <m/>
    <m/>
    <m/>
    <m/>
    <m/>
    <n v="4000"/>
    <n v="7601"/>
    <x v="4"/>
    <s v="FLOW"/>
    <x v="1"/>
    <x v="0"/>
    <n v="95497"/>
    <n v="337"/>
    <n v="0"/>
    <n v="3150"/>
    <s v="23.12.25"/>
    <n v="0.1043722105582157"/>
    <n v="1.675086785596127E-2"/>
    <x v="0"/>
    <s v="BPTP"/>
    <s v="BPTP"/>
    <s v="BPTP"/>
    <m/>
    <n v="28"/>
    <s v="CAVNA"/>
    <m/>
    <s v="-"/>
    <s v="-"/>
    <s v="ALE"/>
    <s v="-"/>
    <s v="-"/>
    <m/>
    <n v="11088"/>
    <n v="95497"/>
    <n v="57"/>
    <m/>
    <n v="87"/>
    <s v="REGULAR"/>
    <s v="MH12XY0192"/>
    <s v="OLA S1X PLUS GEN 3"/>
    <d v="2025-04-03T00:00:00"/>
    <n v="36"/>
    <x v="1"/>
    <x v="2"/>
    <s v="-"/>
    <m/>
    <m/>
    <m/>
    <m/>
    <m/>
    <m/>
    <m/>
    <m/>
    <m/>
    <m/>
    <m/>
    <m/>
    <n v="1"/>
    <m/>
    <m/>
    <m/>
    <m/>
    <m/>
    <m/>
    <m/>
    <m/>
    <m/>
    <m/>
    <m/>
    <m/>
    <m/>
    <m/>
    <m/>
    <m/>
    <m/>
    <m/>
    <m/>
    <m/>
    <m/>
    <m/>
    <m/>
    <m/>
    <m/>
    <m/>
    <m/>
    <m/>
    <m/>
    <m/>
    <m/>
    <m/>
    <m/>
    <m/>
    <m/>
    <m/>
    <m/>
    <m/>
    <m/>
    <m/>
    <m/>
    <m/>
    <m/>
    <m/>
    <m/>
    <m/>
    <m/>
    <m/>
    <m/>
    <m/>
    <m/>
    <m/>
    <m/>
    <m/>
    <m/>
    <m/>
    <m/>
    <m/>
    <m/>
    <m/>
    <m/>
    <m/>
    <m/>
    <m/>
    <m/>
    <m/>
    <m/>
    <m/>
    <m/>
    <m/>
    <m/>
    <m/>
    <m/>
    <m/>
    <m/>
    <m/>
    <m/>
    <m/>
    <m/>
    <m/>
    <n v="1"/>
    <n v="1"/>
    <s v="ZBHT0021"/>
    <s v="G63Ohn0kWc"/>
    <s v="Allocated"/>
    <s v="Left Message (LMCB)"/>
    <s v="Lmcb wife"/>
    <d v="2026-01-05T00:00:00"/>
    <m/>
    <m/>
    <m/>
    <s v="-"/>
  </r>
  <r>
    <n v="140016737"/>
    <s v="RUSHIKESH SURESH THOMBARE"/>
    <m/>
    <m/>
    <m/>
    <m/>
    <m/>
    <m/>
    <n v="6331"/>
    <n v="6331"/>
    <x v="2"/>
    <s v="FLOW"/>
    <x v="1"/>
    <x v="18"/>
    <n v="95393.86"/>
    <n v="154"/>
    <n v="0"/>
    <n v="1350"/>
    <s v="NEW"/>
    <n v="3.6891248929205117E-2"/>
    <n v="5.1303999295134487E-3"/>
    <x v="0"/>
    <s v="NC"/>
    <s v="-"/>
    <s v="NC"/>
    <s v="Shifted"/>
    <m/>
    <s v="CNAVNA"/>
    <m/>
    <s v="-"/>
    <s v="-"/>
    <s v="LOHEGAON"/>
    <s v="-"/>
    <s v="-"/>
    <s v="-"/>
    <n v="14166"/>
    <n v="95393.86"/>
    <n v="35"/>
    <m/>
    <n v="56"/>
    <s v="REGULAR"/>
    <s v="MH12VJ4048"/>
    <s v="BAJAJ KTM RC 200"/>
    <d v="2023-03-27T00:00:00"/>
    <n v="48"/>
    <x v="2"/>
    <x v="2"/>
    <s v="-"/>
    <m/>
    <m/>
    <m/>
    <m/>
    <m/>
    <m/>
    <m/>
    <m/>
    <m/>
    <m/>
    <m/>
    <m/>
    <m/>
    <m/>
    <m/>
    <m/>
    <m/>
    <m/>
    <m/>
    <m/>
    <m/>
    <m/>
    <m/>
    <m/>
    <m/>
    <m/>
    <m/>
    <m/>
    <m/>
    <m/>
    <m/>
    <m/>
    <m/>
    <m/>
    <m/>
    <m/>
    <n v="1"/>
    <m/>
    <m/>
    <m/>
    <m/>
    <m/>
    <m/>
    <m/>
    <m/>
    <m/>
    <m/>
    <m/>
    <m/>
    <m/>
    <m/>
    <m/>
    <m/>
    <m/>
    <m/>
    <m/>
    <m/>
    <m/>
    <m/>
    <m/>
    <m/>
    <m/>
    <m/>
    <m/>
    <m/>
    <m/>
    <m/>
    <m/>
    <m/>
    <m/>
    <m/>
    <m/>
    <m/>
    <m/>
    <m/>
    <m/>
    <m/>
    <m/>
    <m/>
    <m/>
    <m/>
    <m/>
    <m/>
    <m/>
    <m/>
    <m/>
    <m/>
    <m/>
    <m/>
    <m/>
    <m/>
    <m/>
    <m/>
    <n v="1"/>
    <n v="1"/>
    <s v="ZBHT0012"/>
    <s v="B2rznJio5m"/>
    <s v="Allocated"/>
    <s v="Shifted (NC_SFTD)"/>
    <s v="Nc"/>
    <d v="2026-01-13T00:00:00"/>
    <m/>
    <m/>
    <m/>
    <s v="-"/>
  </r>
  <r>
    <n v="465633918"/>
    <s v="MANSI RAJENDRA BHAGAT"/>
    <m/>
    <m/>
    <m/>
    <m/>
    <m/>
    <m/>
    <n v="4577"/>
    <n v="17956"/>
    <x v="1"/>
    <s v="FLOW"/>
    <x v="1"/>
    <x v="7"/>
    <n v="95309"/>
    <n v="819"/>
    <n v="0"/>
    <n v="3150"/>
    <s v="FLOW"/>
    <n v="0.44185824412008512"/>
    <n v="2.4335015614366209E-2"/>
    <x v="0"/>
    <s v="PTP"/>
    <s v="BPTP"/>
    <s v="PTP"/>
    <m/>
    <n v="21"/>
    <s v="CAVA"/>
    <m/>
    <s v="ELG"/>
    <s v="-"/>
    <s v="GHODEGAON"/>
    <s v="-"/>
    <s v="-"/>
    <m/>
    <n v="21925"/>
    <n v="95309"/>
    <n v="118"/>
    <m/>
    <n v="148"/>
    <s v="NPA"/>
    <s v="MH12XZ4502"/>
    <s v="OLA S1 PRO GEN 2"/>
    <d v="2025-03-04T00:00:00"/>
    <n v="30"/>
    <x v="1"/>
    <x v="2"/>
    <s v="-"/>
    <m/>
    <m/>
    <m/>
    <m/>
    <m/>
    <m/>
    <m/>
    <m/>
    <m/>
    <m/>
    <m/>
    <m/>
    <m/>
    <m/>
    <m/>
    <m/>
    <m/>
    <m/>
    <m/>
    <m/>
    <m/>
    <m/>
    <m/>
    <m/>
    <m/>
    <m/>
    <m/>
    <m/>
    <m/>
    <m/>
    <m/>
    <m/>
    <m/>
    <m/>
    <m/>
    <m/>
    <m/>
    <m/>
    <m/>
    <m/>
    <m/>
    <m/>
    <m/>
    <m/>
    <m/>
    <m/>
    <m/>
    <m/>
    <m/>
    <m/>
    <m/>
    <m/>
    <m/>
    <m/>
    <m/>
    <m/>
    <m/>
    <m/>
    <m/>
    <m/>
    <m/>
    <m/>
    <m/>
    <m/>
    <m/>
    <m/>
    <n v="1"/>
    <m/>
    <m/>
    <m/>
    <m/>
    <m/>
    <m/>
    <m/>
    <m/>
    <m/>
    <m/>
    <m/>
    <m/>
    <m/>
    <m/>
    <m/>
    <m/>
    <m/>
    <m/>
    <m/>
    <m/>
    <m/>
    <m/>
    <m/>
    <n v="1"/>
    <m/>
    <m/>
    <n v="2"/>
    <n v="1"/>
    <s v="DUWT0029"/>
    <s v="GPhkzPTRpOJ7"/>
    <s v="Allocated"/>
    <s v="Left Message (LMCB)"/>
    <s v="Customer not available at residence address left message with relative"/>
    <d v="2026-01-23T00:00:00"/>
    <m/>
    <m/>
    <m/>
    <s v="-"/>
  </r>
  <r>
    <n v="466116116"/>
    <s v="SHWETA VINAYAK LANDGE"/>
    <s v="ONLINE"/>
    <s v="14.01.26"/>
    <n v="4100"/>
    <m/>
    <m/>
    <m/>
    <n v="3988"/>
    <n v="3988"/>
    <x v="2"/>
    <s v="STABLE"/>
    <x v="0"/>
    <x v="11"/>
    <n v="94277"/>
    <n v="30"/>
    <n v="0"/>
    <n v="1788"/>
    <s v="NEW"/>
    <n v="8.5429335716393481E-2"/>
    <n v="5.0703338155594019E-3"/>
    <x v="1"/>
    <s v="PAID"/>
    <s v="-"/>
    <s v="PAID"/>
    <m/>
    <m/>
    <s v="CAVA"/>
    <m/>
    <s v="-"/>
    <s v="-"/>
    <s v="HINJEWADI"/>
    <s v="-"/>
    <s v="-"/>
    <m/>
    <n v="5806"/>
    <n v="94277"/>
    <n v="27"/>
    <m/>
    <n v="26"/>
    <s v="REGULAR"/>
    <s v="MH14MK5294"/>
    <s v="TVS RAIDER DISC CONNECTED"/>
    <d v="2025-05-13T00:00:00"/>
    <n v="36"/>
    <x v="1"/>
    <x v="1"/>
    <s v="-"/>
    <m/>
    <m/>
    <m/>
    <m/>
    <m/>
    <m/>
    <n v="1"/>
    <m/>
    <m/>
    <m/>
    <m/>
    <m/>
    <m/>
    <m/>
    <m/>
    <m/>
    <m/>
    <m/>
    <m/>
    <m/>
    <m/>
    <m/>
    <m/>
    <m/>
    <m/>
    <m/>
    <m/>
    <m/>
    <m/>
    <m/>
    <m/>
    <m/>
    <m/>
    <m/>
    <m/>
    <m/>
    <m/>
    <m/>
    <m/>
    <m/>
    <m/>
    <m/>
    <m/>
    <m/>
    <m/>
    <m/>
    <m/>
    <m/>
    <m/>
    <m/>
    <m/>
    <m/>
    <m/>
    <m/>
    <m/>
    <m/>
    <m/>
    <m/>
    <m/>
    <m/>
    <m/>
    <m/>
    <m/>
    <m/>
    <m/>
    <m/>
    <m/>
    <m/>
    <m/>
    <m/>
    <m/>
    <m/>
    <m/>
    <m/>
    <m/>
    <m/>
    <m/>
    <m/>
    <m/>
    <m/>
    <m/>
    <m/>
    <m/>
    <m/>
    <m/>
    <m/>
    <m/>
    <m/>
    <m/>
    <m/>
    <m/>
    <m/>
    <m/>
    <n v="1"/>
    <n v="1"/>
    <s v="DUWT0030"/>
    <s v="G6cWOUee25z"/>
    <s v="Allocated"/>
    <s v="Promise To Pay (PTP)"/>
    <s v="Meet customer in given ptp 6 jan to customer but customer "/>
    <d v="2026-01-06T00:00:00"/>
    <m/>
    <m/>
    <m/>
    <s v="-"/>
  </r>
  <r>
    <n v="467069077"/>
    <s v="ASHWINI SHRIKANT TOPE"/>
    <m/>
    <m/>
    <m/>
    <m/>
    <m/>
    <m/>
    <n v="3801"/>
    <n v="3801"/>
    <x v="0"/>
    <s v="STABLE"/>
    <x v="1"/>
    <x v="10"/>
    <n v="99343"/>
    <n v="0"/>
    <n v="0"/>
    <n v="450"/>
    <s v="16.12.25"/>
    <n v="2.782224438275515E-2"/>
    <n v="1.172743249731267E-2"/>
    <x v="1"/>
    <s v="PAID"/>
    <s v="PAID"/>
    <s v="PAID"/>
    <m/>
    <m/>
    <m/>
    <m/>
    <s v="-"/>
    <s v="-"/>
    <s v="JUNNAR"/>
    <s v="-"/>
    <s v="-"/>
    <m/>
    <s v="-"/>
    <n v="99343"/>
    <e v="#N/A"/>
    <m/>
    <e v="#N/A"/>
    <s v="REGULAR"/>
    <m/>
    <s v="HONDA ACTIVA DLX 2B"/>
    <d v="2025-10-13T00:00:00"/>
    <s v="36"/>
    <x v="1"/>
    <x v="0"/>
    <s v="-"/>
    <m/>
    <m/>
    <m/>
    <m/>
    <m/>
    <m/>
    <m/>
    <m/>
    <m/>
    <m/>
    <m/>
    <m/>
    <m/>
    <m/>
    <m/>
    <m/>
    <m/>
    <m/>
    <m/>
    <m/>
    <m/>
    <m/>
    <m/>
    <m/>
    <m/>
    <m/>
    <m/>
    <m/>
    <m/>
    <m/>
    <m/>
    <m/>
    <m/>
    <m/>
    <m/>
    <m/>
    <m/>
    <m/>
    <m/>
    <m/>
    <m/>
    <m/>
    <m/>
    <m/>
    <m/>
    <m/>
    <m/>
    <m/>
    <m/>
    <m/>
    <m/>
    <m/>
    <m/>
    <m/>
    <m/>
    <m/>
    <m/>
    <m/>
    <m/>
    <m/>
    <m/>
    <m/>
    <m/>
    <m/>
    <m/>
    <m/>
    <m/>
    <m/>
    <m/>
    <m/>
    <m/>
    <m/>
    <m/>
    <m/>
    <m/>
    <m/>
    <m/>
    <m/>
    <m/>
    <m/>
    <m/>
    <m/>
    <m/>
    <m/>
    <m/>
    <m/>
    <m/>
    <m/>
    <m/>
    <m/>
    <n v="1"/>
    <m/>
    <m/>
    <n v="1"/>
    <n v="1"/>
    <s v="ZBHT0021"/>
    <s v="A6DtQ7Jh9yOc"/>
    <s v="Allocated"/>
    <e v="#N/A"/>
    <e v="#N/A"/>
    <e v="#N/A"/>
    <m/>
    <m/>
    <m/>
    <s v="-"/>
  </r>
  <r>
    <n v="462498267"/>
    <s v="JITENDRA DNYANESHWER TAMBE"/>
    <s v="COLLECT"/>
    <s v="16.01.26"/>
    <n v="5000"/>
    <m/>
    <m/>
    <m/>
    <n v="4659"/>
    <n v="8739"/>
    <x v="4"/>
    <s v="STABLE"/>
    <x v="0"/>
    <x v="0"/>
    <n v="93548"/>
    <n v="205"/>
    <n v="0"/>
    <n v="3600"/>
    <s v="FLOW"/>
    <n v="0.1022420762254308"/>
    <n v="1.6408999090960601E-2"/>
    <x v="1"/>
    <s v="PAID"/>
    <s v="BPTP"/>
    <s v="PAID"/>
    <m/>
    <m/>
    <s v="CAVA"/>
    <m/>
    <s v="-"/>
    <s v="-"/>
    <s v="OTUR"/>
    <s v="-"/>
    <s v="-"/>
    <m/>
    <n v="12544"/>
    <n v="93548"/>
    <n v="57"/>
    <m/>
    <n v="57"/>
    <s v="REGULAR"/>
    <s v="MH14LN2388"/>
    <s v="HONDA UNICORN 160 BSVI"/>
    <d v="2024-04-08T00:00:00"/>
    <n v="42"/>
    <x v="1"/>
    <x v="2"/>
    <s v="-"/>
    <m/>
    <m/>
    <m/>
    <m/>
    <m/>
    <m/>
    <m/>
    <m/>
    <m/>
    <m/>
    <m/>
    <m/>
    <m/>
    <m/>
    <m/>
    <m/>
    <m/>
    <m/>
    <n v="1"/>
    <m/>
    <m/>
    <m/>
    <m/>
    <m/>
    <m/>
    <m/>
    <m/>
    <m/>
    <m/>
    <m/>
    <m/>
    <m/>
    <m/>
    <m/>
    <m/>
    <m/>
    <m/>
    <m/>
    <m/>
    <m/>
    <m/>
    <m/>
    <m/>
    <m/>
    <m/>
    <n v="1"/>
    <m/>
    <m/>
    <m/>
    <m/>
    <m/>
    <m/>
    <m/>
    <m/>
    <m/>
    <m/>
    <m/>
    <m/>
    <m/>
    <m/>
    <m/>
    <m/>
    <m/>
    <m/>
    <m/>
    <m/>
    <m/>
    <m/>
    <m/>
    <m/>
    <m/>
    <m/>
    <m/>
    <m/>
    <m/>
    <m/>
    <m/>
    <m/>
    <m/>
    <m/>
    <m/>
    <m/>
    <m/>
    <m/>
    <m/>
    <m/>
    <m/>
    <m/>
    <m/>
    <m/>
    <m/>
    <m/>
    <m/>
    <n v="2"/>
    <n v="1"/>
    <s v="ZBHT0021"/>
    <s v="G6keZBrsEJ7"/>
    <s v="Allocated"/>
    <s v="Payment (PAID)"/>
    <s v="Payment (PAID)"/>
    <d v="2026-01-16T00:00:00"/>
    <m/>
    <m/>
    <m/>
    <s v="-"/>
  </r>
  <r>
    <n v="467169041"/>
    <s v="PRAKASH SADASHIV CHAUDHARI"/>
    <s v="ONLINE"/>
    <s v="20.01.26"/>
    <n v="3100"/>
    <m/>
    <m/>
    <m/>
    <n v="2999"/>
    <e v="#N/A"/>
    <x v="0"/>
    <s v="FLOW"/>
    <x v="0"/>
    <x v="0"/>
    <n v="98879"/>
    <n v="19"/>
    <n v="0"/>
    <n v="899"/>
    <s v="-"/>
    <n v="2.7692295404028931E-2"/>
    <n v="1.167265733772666E-2"/>
    <x v="0"/>
    <s v="PAID"/>
    <m/>
    <s v="PAID"/>
    <m/>
    <m/>
    <m/>
    <m/>
    <m/>
    <m/>
    <s v="NARAYAN GAON"/>
    <m/>
    <m/>
    <m/>
    <n v="2999"/>
    <n v="98879"/>
    <s v="-"/>
    <m/>
    <e v="#N/A"/>
    <s v="REGULAR"/>
    <s v="MH12YW6209"/>
    <s v="YAMAHA FASCINO S 125 DL"/>
    <s v="########"/>
    <n v="48"/>
    <x v="0"/>
    <x v="0"/>
    <s v="-"/>
    <m/>
    <m/>
    <m/>
    <m/>
    <m/>
    <m/>
    <m/>
    <m/>
    <m/>
    <m/>
    <m/>
    <m/>
    <m/>
    <m/>
    <m/>
    <m/>
    <m/>
    <m/>
    <m/>
    <m/>
    <m/>
    <m/>
    <m/>
    <m/>
    <m/>
    <m/>
    <m/>
    <m/>
    <m/>
    <m/>
    <m/>
    <m/>
    <m/>
    <m/>
    <m/>
    <m/>
    <m/>
    <m/>
    <m/>
    <m/>
    <m/>
    <m/>
    <m/>
    <m/>
    <m/>
    <m/>
    <m/>
    <m/>
    <m/>
    <m/>
    <m/>
    <m/>
    <m/>
    <m/>
    <m/>
    <m/>
    <m/>
    <m/>
    <m/>
    <m/>
    <m/>
    <m/>
    <m/>
    <m/>
    <m/>
    <m/>
    <m/>
    <m/>
    <m/>
    <m/>
    <m/>
    <m/>
    <m/>
    <m/>
    <m/>
    <m/>
    <m/>
    <m/>
    <m/>
    <m/>
    <m/>
    <m/>
    <m/>
    <m/>
    <m/>
    <m/>
    <m/>
    <m/>
    <m/>
    <m/>
    <n v="1"/>
    <m/>
    <m/>
    <n v="1"/>
    <n v="1"/>
    <s v="ZBHT0021"/>
    <s v="A6pBFrj1ChDz"/>
    <s v="Allocated"/>
    <e v="#N/A"/>
    <e v="#N/A"/>
    <e v="#N/A"/>
    <m/>
    <m/>
    <m/>
    <s v="-"/>
  </r>
  <r>
    <n v="464733502"/>
    <s v="SHUBHANGI KESHAV KSHIRSAGAR"/>
    <m/>
    <m/>
    <m/>
    <m/>
    <m/>
    <m/>
    <n v="4196"/>
    <n v="16781.990000000002"/>
    <x v="1"/>
    <s v="FLOW"/>
    <x v="1"/>
    <x v="4"/>
    <n v="93282"/>
    <n v="691"/>
    <n v="0"/>
    <n v="3578"/>
    <s v="FLOW"/>
    <n v="0.61044382332506353"/>
    <n v="2.38174666247606E-2"/>
    <x v="0"/>
    <s v="NC"/>
    <s v="NC"/>
    <s v="NC"/>
    <s v="Shifted"/>
    <m/>
    <s v="CNAVNA"/>
    <m/>
    <s v="ELG"/>
    <s v="-"/>
    <s v="ALANDI"/>
    <s v="-"/>
    <s v="-"/>
    <m/>
    <n v="21050.99"/>
    <n v="93282"/>
    <n v="118"/>
    <m/>
    <n v="148"/>
    <s v="NPA"/>
    <s v="MH14MB3966"/>
    <s v="HONDA ACTIVA 125 DISC BSVI"/>
    <d v="2024-11-21T00:00:00"/>
    <n v="36"/>
    <x v="1"/>
    <x v="2"/>
    <s v="-"/>
    <m/>
    <m/>
    <m/>
    <m/>
    <m/>
    <m/>
    <m/>
    <m/>
    <m/>
    <m/>
    <m/>
    <m/>
    <m/>
    <m/>
    <m/>
    <n v="1"/>
    <m/>
    <m/>
    <m/>
    <m/>
    <m/>
    <m/>
    <m/>
    <m/>
    <m/>
    <m/>
    <m/>
    <m/>
    <m/>
    <m/>
    <m/>
    <m/>
    <m/>
    <m/>
    <m/>
    <m/>
    <m/>
    <m/>
    <m/>
    <m/>
    <m/>
    <m/>
    <m/>
    <m/>
    <m/>
    <m/>
    <m/>
    <m/>
    <m/>
    <m/>
    <m/>
    <m/>
    <m/>
    <m/>
    <m/>
    <m/>
    <m/>
    <m/>
    <m/>
    <m/>
    <m/>
    <m/>
    <m/>
    <m/>
    <m/>
    <m/>
    <m/>
    <m/>
    <m/>
    <m/>
    <m/>
    <m/>
    <m/>
    <m/>
    <m/>
    <m/>
    <m/>
    <m/>
    <m/>
    <m/>
    <m/>
    <m/>
    <m/>
    <m/>
    <m/>
    <m/>
    <m/>
    <m/>
    <m/>
    <m/>
    <m/>
    <m/>
    <m/>
    <n v="1"/>
    <n v="1"/>
    <s v="ZBHT0009"/>
    <s v="BP6G-l1EsOgc"/>
    <s v="Allocated"/>
    <s v="Not Contactable Not Available (NC_NCNA)"/>
    <s v="Switch off"/>
    <d v="2026-01-19T00:00:00"/>
    <m/>
    <m/>
    <m/>
    <s v="VYMO"/>
  </r>
  <r>
    <n v="466673378"/>
    <s v="AKSHAY VIJAY SHEVALE"/>
    <s v="ONLINE"/>
    <s v="20.01.26"/>
    <n v="3800"/>
    <m/>
    <m/>
    <s v="BANK RB 31"/>
    <n v="3696"/>
    <n v="3636"/>
    <x v="2"/>
    <s v="STABLE"/>
    <x v="0"/>
    <x v="0"/>
    <n v="93241"/>
    <n v="61"/>
    <n v="0"/>
    <n v="1538"/>
    <s v="FLOW"/>
    <n v="8.3941786221361045E-2"/>
    <n v="5.0146164525448856E-3"/>
    <x v="2"/>
    <s v="PAID"/>
    <s v="NC"/>
    <s v="PAID"/>
    <m/>
    <m/>
    <s v="CAVA"/>
    <m/>
    <s v="-"/>
    <s v="-"/>
    <s v="NARAYGAON"/>
    <s v="-"/>
    <s v="-"/>
    <s v="-"/>
    <n v="8931"/>
    <n v="93241"/>
    <n v="36"/>
    <m/>
    <e v="#N/A"/>
    <s v="REGULAR"/>
    <s v="MH14MN9508"/>
    <s v="HONDA ACTIVA STD 2B"/>
    <d v="2025-08-10T00:00:00"/>
    <n v="36"/>
    <x v="2"/>
    <x v="1"/>
    <s v="-"/>
    <m/>
    <m/>
    <m/>
    <m/>
    <m/>
    <m/>
    <m/>
    <m/>
    <m/>
    <m/>
    <m/>
    <m/>
    <m/>
    <m/>
    <m/>
    <m/>
    <m/>
    <m/>
    <m/>
    <m/>
    <m/>
    <m/>
    <m/>
    <m/>
    <m/>
    <m/>
    <m/>
    <m/>
    <m/>
    <m/>
    <m/>
    <m/>
    <m/>
    <m/>
    <m/>
    <m/>
    <m/>
    <m/>
    <m/>
    <m/>
    <m/>
    <m/>
    <m/>
    <m/>
    <m/>
    <m/>
    <m/>
    <m/>
    <m/>
    <m/>
    <m/>
    <m/>
    <m/>
    <m/>
    <m/>
    <m/>
    <m/>
    <m/>
    <m/>
    <m/>
    <m/>
    <m/>
    <m/>
    <m/>
    <m/>
    <m/>
    <m/>
    <m/>
    <m/>
    <m/>
    <m/>
    <m/>
    <m/>
    <m/>
    <m/>
    <m/>
    <m/>
    <m/>
    <m/>
    <m/>
    <m/>
    <m/>
    <m/>
    <m/>
    <m/>
    <m/>
    <m/>
    <m/>
    <m/>
    <m/>
    <m/>
    <m/>
    <m/>
    <n v="0"/>
    <s v=""/>
    <s v="ZBHT0021"/>
    <s v="k2LIekv_ic"/>
    <s v="Unallocated"/>
    <e v="#N/A"/>
    <e v="#N/A"/>
    <e v="#N/A"/>
    <m/>
    <m/>
    <m/>
    <s v="-"/>
  </r>
  <r>
    <n v="456920843"/>
    <s v="SANGITA VILAS GONTE"/>
    <s v="ONLINE"/>
    <s v="14.01.26"/>
    <n v="6500"/>
    <m/>
    <m/>
    <m/>
    <n v="6161"/>
    <n v="11533"/>
    <x v="4"/>
    <s v="STABLE"/>
    <x v="0"/>
    <x v="20"/>
    <n v="92824"/>
    <n v="337"/>
    <n v="0"/>
    <n v="4050"/>
    <s v="12.12.25"/>
    <n v="0.35384005121425338"/>
    <n v="1.628200422905169E-2"/>
    <x v="1"/>
    <s v="PAID"/>
    <s v="PAID"/>
    <s v="PAID"/>
    <m/>
    <m/>
    <s v="CAVA"/>
    <m/>
    <s v="-"/>
    <s v="-"/>
    <s v="PIMAPRI"/>
    <s v="-"/>
    <s v="-"/>
    <m/>
    <n v="15920"/>
    <n v="92824"/>
    <n v="57"/>
    <m/>
    <n v="57"/>
    <s v="REGULAR"/>
    <s v="MH14KR1491"/>
    <s v="CLASSIC 350 HALCYON BLACK SC"/>
    <d v="2023-02-21T00:00:00"/>
    <n v="48"/>
    <x v="1"/>
    <x v="1"/>
    <s v="-"/>
    <m/>
    <m/>
    <m/>
    <m/>
    <m/>
    <m/>
    <n v="1"/>
    <m/>
    <m/>
    <m/>
    <m/>
    <m/>
    <n v="1"/>
    <m/>
    <m/>
    <m/>
    <m/>
    <m/>
    <m/>
    <m/>
    <m/>
    <m/>
    <m/>
    <m/>
    <m/>
    <m/>
    <m/>
    <m/>
    <m/>
    <m/>
    <m/>
    <m/>
    <m/>
    <m/>
    <m/>
    <m/>
    <n v="1"/>
    <m/>
    <m/>
    <n v="1"/>
    <m/>
    <m/>
    <m/>
    <m/>
    <m/>
    <m/>
    <m/>
    <m/>
    <m/>
    <m/>
    <m/>
    <m/>
    <m/>
    <m/>
    <m/>
    <m/>
    <m/>
    <m/>
    <m/>
    <m/>
    <m/>
    <m/>
    <m/>
    <m/>
    <m/>
    <m/>
    <m/>
    <m/>
    <m/>
    <m/>
    <m/>
    <m/>
    <m/>
    <m/>
    <m/>
    <m/>
    <m/>
    <m/>
    <m/>
    <m/>
    <m/>
    <m/>
    <m/>
    <m/>
    <m/>
    <m/>
    <m/>
    <m/>
    <m/>
    <m/>
    <m/>
    <m/>
    <m/>
    <n v="4"/>
    <n v="1"/>
    <s v="ZBHT0015"/>
    <s v="G2HGroV1_Egc"/>
    <s v="Allocated"/>
    <s v="Promise To Pay (PTP)"/>
    <s v="Visited at customer residence address. Customer not meet at home. Customer son wife promise to pay emi on date 14/01/2026. Vehicle not available."/>
    <d v="2026-01-29T00:00:00"/>
    <m/>
    <m/>
    <m/>
    <s v="-"/>
  </r>
  <r>
    <n v="463628443"/>
    <s v="RAHUL GORAKSHANNATH KSHIRTAR"/>
    <m/>
    <m/>
    <m/>
    <m/>
    <m/>
    <m/>
    <n v="3449"/>
    <n v="13455.66"/>
    <x v="1"/>
    <s v="FLOW"/>
    <x v="1"/>
    <x v="7"/>
    <n v="92815"/>
    <n v="341"/>
    <n v="0"/>
    <n v="1800"/>
    <s v="FLOW"/>
    <n v="0.43029591043873822"/>
    <n v="2.3698228648368978E-2"/>
    <x v="0"/>
    <s v="RTP"/>
    <s v="NC"/>
    <s v="RTP"/>
    <m/>
    <m/>
    <m/>
    <m/>
    <s v="ELG"/>
    <s v="-"/>
    <s v="AMBEGAON"/>
    <s v="-"/>
    <s v="-"/>
    <m/>
    <n v="15596.66"/>
    <n v="92815"/>
    <n v="118"/>
    <m/>
    <n v="148"/>
    <s v="NPA"/>
    <s v="MH14LT4017"/>
    <s v="JUPITER ZX AOL DRUM"/>
    <d v="2024-08-01T00:00:00"/>
    <n v="48"/>
    <x v="1"/>
    <x v="2"/>
    <s v="-"/>
    <m/>
    <m/>
    <m/>
    <m/>
    <m/>
    <m/>
    <m/>
    <m/>
    <m/>
    <m/>
    <m/>
    <m/>
    <m/>
    <m/>
    <m/>
    <m/>
    <m/>
    <m/>
    <m/>
    <m/>
    <m/>
    <n v="1"/>
    <m/>
    <m/>
    <m/>
    <m/>
    <m/>
    <m/>
    <m/>
    <m/>
    <m/>
    <m/>
    <m/>
    <m/>
    <m/>
    <m/>
    <m/>
    <m/>
    <m/>
    <m/>
    <m/>
    <m/>
    <m/>
    <m/>
    <m/>
    <m/>
    <m/>
    <m/>
    <m/>
    <m/>
    <m/>
    <m/>
    <m/>
    <m/>
    <m/>
    <m/>
    <m/>
    <m/>
    <m/>
    <m/>
    <n v="1"/>
    <m/>
    <m/>
    <m/>
    <m/>
    <m/>
    <m/>
    <m/>
    <m/>
    <m/>
    <m/>
    <m/>
    <m/>
    <m/>
    <m/>
    <m/>
    <m/>
    <m/>
    <m/>
    <m/>
    <m/>
    <m/>
    <m/>
    <m/>
    <m/>
    <m/>
    <m/>
    <m/>
    <m/>
    <m/>
    <m/>
    <m/>
    <m/>
    <n v="2"/>
    <n v="1"/>
    <s v="DUWT0029"/>
    <s v="A6Vr1wMKJz"/>
    <s v="Allocated"/>
    <s v="Left Message (LMCB)"/>
    <s v="Customer not available at residence address left message with relative"/>
    <d v="2026-01-21T00:00:00"/>
    <m/>
    <m/>
    <m/>
    <s v="-"/>
  </r>
  <r>
    <n v="466068396"/>
    <s v="SHRIKANT SUDAM GAIKWAD"/>
    <m/>
    <m/>
    <m/>
    <m/>
    <m/>
    <m/>
    <n v="4068"/>
    <n v="8136"/>
    <x v="4"/>
    <s v="FLOW"/>
    <x v="1"/>
    <x v="4"/>
    <n v="92767"/>
    <n v="141"/>
    <n v="0"/>
    <n v="3150"/>
    <s v="FLOW"/>
    <n v="0.1391770354935872"/>
    <n v="1.627200601478538E-2"/>
    <x v="0"/>
    <s v="MPTP"/>
    <s v="BPTP"/>
    <s v="MPTP"/>
    <m/>
    <n v="25"/>
    <s v="CNAVNA"/>
    <m/>
    <s v="-"/>
    <s v="-"/>
    <s v="PHUGEWADI"/>
    <s v="-"/>
    <s v="-"/>
    <m/>
    <n v="11427"/>
    <n v="92767"/>
    <n v="57"/>
    <m/>
    <n v="87"/>
    <s v="REGULAR"/>
    <s v="MH14MJ9170"/>
    <s v="HONDA ACTIVA DLX 2B"/>
    <d v="2025-05-06T00:00:00"/>
    <n v="36"/>
    <x v="1"/>
    <x v="2"/>
    <s v="-"/>
    <m/>
    <m/>
    <m/>
    <m/>
    <m/>
    <m/>
    <m/>
    <m/>
    <m/>
    <m/>
    <m/>
    <m/>
    <n v="1"/>
    <m/>
    <m/>
    <m/>
    <m/>
    <m/>
    <m/>
    <m/>
    <m/>
    <m/>
    <m/>
    <m/>
    <m/>
    <m/>
    <m/>
    <m/>
    <m/>
    <m/>
    <m/>
    <m/>
    <m/>
    <m/>
    <m/>
    <m/>
    <m/>
    <m/>
    <m/>
    <m/>
    <m/>
    <m/>
    <m/>
    <m/>
    <m/>
    <m/>
    <m/>
    <m/>
    <n v="1"/>
    <m/>
    <m/>
    <m/>
    <m/>
    <m/>
    <m/>
    <m/>
    <m/>
    <n v="1"/>
    <m/>
    <m/>
    <m/>
    <m/>
    <m/>
    <m/>
    <m/>
    <m/>
    <m/>
    <m/>
    <m/>
    <m/>
    <m/>
    <m/>
    <m/>
    <m/>
    <m/>
    <m/>
    <m/>
    <m/>
    <m/>
    <m/>
    <m/>
    <m/>
    <m/>
    <m/>
    <m/>
    <m/>
    <m/>
    <m/>
    <m/>
    <m/>
    <m/>
    <m/>
    <m/>
    <n v="3"/>
    <n v="1"/>
    <s v="ZBHT0009"/>
    <s v="B2HiQGcU84c"/>
    <s v="Allocated"/>
    <s v="Left Message (LMCB)"/>
    <s v="Msg to mother"/>
    <d v="2026-01-20T00:00:00"/>
    <m/>
    <m/>
    <m/>
    <s v="-"/>
  </r>
  <r>
    <n v="466217289"/>
    <s v="BANDENAWAJ MAHEBUB SHAIKH"/>
    <m/>
    <m/>
    <m/>
    <m/>
    <m/>
    <m/>
    <n v="3688"/>
    <n v="8624"/>
    <x v="5"/>
    <s v="FLOW"/>
    <x v="1"/>
    <x v="4"/>
    <n v="92722"/>
    <n v="412"/>
    <n v="0"/>
    <n v="2250"/>
    <s v="FLOW"/>
    <n v="0.17087365787276029"/>
    <n v="2.3366324139250199E-2"/>
    <x v="0"/>
    <s v="NC"/>
    <s v="NC"/>
    <s v="NC"/>
    <m/>
    <m/>
    <m/>
    <m/>
    <s v="ELG"/>
    <s v="-"/>
    <s v="DAPODI"/>
    <s v="-"/>
    <s v="-"/>
    <m/>
    <n v="11286"/>
    <n v="92722"/>
    <n v="88"/>
    <m/>
    <n v="118"/>
    <s v="NPA"/>
    <s v="MH14MK5907"/>
    <s v="HONDA ACTIVA 125 SMART 2B"/>
    <d v="2025-05-28T00:00:00"/>
    <n v="36"/>
    <x v="1"/>
    <x v="2"/>
    <s v="-"/>
    <m/>
    <m/>
    <m/>
    <m/>
    <m/>
    <m/>
    <m/>
    <m/>
    <m/>
    <m/>
    <m/>
    <m/>
    <n v="1"/>
    <m/>
    <m/>
    <m/>
    <m/>
    <m/>
    <m/>
    <m/>
    <m/>
    <m/>
    <m/>
    <m/>
    <m/>
    <m/>
    <m/>
    <m/>
    <m/>
    <m/>
    <m/>
    <m/>
    <m/>
    <m/>
    <m/>
    <m/>
    <m/>
    <m/>
    <m/>
    <m/>
    <m/>
    <m/>
    <m/>
    <m/>
    <m/>
    <m/>
    <m/>
    <m/>
    <m/>
    <m/>
    <m/>
    <m/>
    <m/>
    <m/>
    <m/>
    <m/>
    <m/>
    <m/>
    <m/>
    <m/>
    <m/>
    <m/>
    <m/>
    <m/>
    <m/>
    <m/>
    <m/>
    <m/>
    <m/>
    <m/>
    <m/>
    <m/>
    <m/>
    <m/>
    <m/>
    <m/>
    <m/>
    <m/>
    <m/>
    <m/>
    <m/>
    <m/>
    <m/>
    <m/>
    <m/>
    <m/>
    <m/>
    <m/>
    <m/>
    <m/>
    <m/>
    <m/>
    <m/>
    <n v="1"/>
    <n v="1"/>
    <s v="ZBHT0009"/>
    <s v="GP7h--aRpEIc"/>
    <s v="Allocated"/>
    <s v="No Such Person (NC_NSP)"/>
    <s v="No such person on address "/>
    <d v="2026-01-05T00:00:00"/>
    <m/>
    <m/>
    <m/>
    <s v="-"/>
  </r>
  <r>
    <n v="461700090"/>
    <s v="AMARJEET KOUR GURUCHARANSINGHGILL"/>
    <s v="COLLECT"/>
    <s v="30.01.26"/>
    <n v="3185"/>
    <m/>
    <m/>
    <m/>
    <n v="4217"/>
    <n v="2939"/>
    <x v="2"/>
    <s v="STABLE"/>
    <x v="0"/>
    <x v="18"/>
    <n v="92551"/>
    <n v="92"/>
    <n v="0"/>
    <n v="4044"/>
    <s v="27.12.25"/>
    <n v="3.5791842154692798E-2"/>
    <n v="4.9775073980274946E-3"/>
    <x v="1"/>
    <s v="PAID"/>
    <s v="PTP"/>
    <s v="PTP"/>
    <m/>
    <n v="28"/>
    <s v="CAVA"/>
    <m/>
    <s v="-"/>
    <s v="-"/>
    <s v="YERWADA"/>
    <s v="-"/>
    <s v="-"/>
    <m/>
    <n v="7075"/>
    <n v="92551"/>
    <n v="27"/>
    <m/>
    <n v="57"/>
    <s v="REGULAR"/>
    <s v="MH12WN0638"/>
    <s v="PIAGGIO APRILIA SR160 FACELIFT"/>
    <d v="2024-01-29T00:00:00"/>
    <n v="48"/>
    <x v="1"/>
    <x v="2"/>
    <s v="-"/>
    <m/>
    <m/>
    <m/>
    <m/>
    <m/>
    <m/>
    <n v="1"/>
    <m/>
    <m/>
    <m/>
    <m/>
    <m/>
    <m/>
    <m/>
    <m/>
    <m/>
    <m/>
    <m/>
    <m/>
    <m/>
    <m/>
    <m/>
    <m/>
    <m/>
    <m/>
    <m/>
    <m/>
    <m/>
    <m/>
    <m/>
    <m/>
    <m/>
    <m/>
    <m/>
    <m/>
    <m/>
    <m/>
    <m/>
    <m/>
    <m/>
    <m/>
    <m/>
    <m/>
    <m/>
    <m/>
    <m/>
    <m/>
    <m/>
    <m/>
    <m/>
    <m/>
    <m/>
    <m/>
    <m/>
    <m/>
    <m/>
    <m/>
    <m/>
    <m/>
    <m/>
    <m/>
    <m/>
    <m/>
    <m/>
    <m/>
    <m/>
    <m/>
    <m/>
    <m/>
    <m/>
    <m/>
    <m/>
    <m/>
    <m/>
    <m/>
    <m/>
    <m/>
    <m/>
    <m/>
    <m/>
    <m/>
    <m/>
    <m/>
    <m/>
    <m/>
    <m/>
    <m/>
    <m/>
    <m/>
    <m/>
    <m/>
    <m/>
    <m/>
    <n v="1"/>
    <n v="1"/>
    <s v="ZBHT0012"/>
    <s v="Boppk2L_NIz"/>
    <s v="Allocated"/>
    <s v="Left Message (LMCB)"/>
    <s v="Lm"/>
    <d v="2026-01-24T00:00:00"/>
    <m/>
    <m/>
    <m/>
    <s v="-"/>
  </r>
  <r>
    <n v="462844183"/>
    <s v="CHAYA BHIVRAO RANKHAMBE"/>
    <m/>
    <m/>
    <m/>
    <m/>
    <m/>
    <m/>
    <n v="3562"/>
    <n v="17704.04"/>
    <x v="3"/>
    <s v="FLOW"/>
    <x v="1"/>
    <x v="18"/>
    <n v="91889"/>
    <n v="1373"/>
    <n v="0"/>
    <n v="4050"/>
    <s v="06.12.25"/>
    <n v="0.31306086849869508"/>
    <n v="3.0719445474844721E-2"/>
    <x v="0"/>
    <s v="-"/>
    <s v="NC"/>
    <s v="-"/>
    <m/>
    <m/>
    <m/>
    <m/>
    <s v="ELG"/>
    <s v="-"/>
    <s v="KHARADI"/>
    <s v="-"/>
    <s v="-"/>
    <m/>
    <n v="23127.040000000001"/>
    <n v="91889"/>
    <n v="149"/>
    <m/>
    <n v="179"/>
    <s v="NPA"/>
    <s v="MH12WT9331"/>
    <s v="ACCESS 125 BT CONNECT ED DISC"/>
    <d v="2024-05-09T00:00:00"/>
    <n v="48"/>
    <x v="1"/>
    <x v="2"/>
    <s v="-"/>
    <m/>
    <m/>
    <m/>
    <m/>
    <m/>
    <m/>
    <m/>
    <m/>
    <m/>
    <m/>
    <m/>
    <m/>
    <m/>
    <m/>
    <m/>
    <n v="1"/>
    <m/>
    <m/>
    <m/>
    <m/>
    <m/>
    <m/>
    <m/>
    <m/>
    <m/>
    <m/>
    <m/>
    <m/>
    <m/>
    <m/>
    <m/>
    <m/>
    <m/>
    <m/>
    <m/>
    <m/>
    <m/>
    <m/>
    <m/>
    <m/>
    <m/>
    <m/>
    <m/>
    <m/>
    <m/>
    <m/>
    <m/>
    <m/>
    <m/>
    <m/>
    <m/>
    <m/>
    <m/>
    <m/>
    <m/>
    <m/>
    <m/>
    <m/>
    <m/>
    <m/>
    <m/>
    <m/>
    <m/>
    <m/>
    <m/>
    <m/>
    <m/>
    <m/>
    <m/>
    <m/>
    <m/>
    <m/>
    <m/>
    <m/>
    <m/>
    <m/>
    <m/>
    <m/>
    <m/>
    <m/>
    <m/>
    <m/>
    <m/>
    <m/>
    <m/>
    <m/>
    <m/>
    <m/>
    <m/>
    <m/>
    <m/>
    <m/>
    <m/>
    <n v="1"/>
    <n v="1"/>
    <s v="ZBHT0012"/>
    <s v="kPXAyaLjpNM7"/>
    <s v="Allocated"/>
    <s v="RINGING NO RESPONSE (RNR)"/>
    <s v="Ringing no response "/>
    <d v="2026-01-10T00:00:00"/>
    <m/>
    <m/>
    <m/>
    <s v="VYMO"/>
  </r>
  <r>
    <n v="466016652"/>
    <s v="KRANTI VILAS KURHE"/>
    <m/>
    <m/>
    <m/>
    <m/>
    <m/>
    <m/>
    <n v="5078"/>
    <n v="25390"/>
    <x v="3"/>
    <s v="FLOW"/>
    <x v="1"/>
    <x v="0"/>
    <n v="91781"/>
    <n v="939"/>
    <n v="0"/>
    <n v="2443"/>
    <s v="FLOW"/>
    <n v="0.4185836911300127"/>
    <n v="3.0683339955018811E-2"/>
    <x v="0"/>
    <s v="NC"/>
    <s v="NC"/>
    <s v="NC"/>
    <s v="Shifted"/>
    <m/>
    <s v="CNAVNA"/>
    <m/>
    <s v="ELG"/>
    <s v="-"/>
    <s v="JUNNAR"/>
    <s v="-"/>
    <s v="-"/>
    <m/>
    <n v="28772"/>
    <n v="91781"/>
    <n v="149"/>
    <m/>
    <n v="179"/>
    <s v="NPA"/>
    <s v="MH14MJ6397"/>
    <s v="HONDA DIO DLX 2B"/>
    <d v="2025-04-29T00:00:00"/>
    <n v="24"/>
    <x v="1"/>
    <x v="2"/>
    <s v="-"/>
    <m/>
    <m/>
    <m/>
    <m/>
    <m/>
    <m/>
    <m/>
    <m/>
    <m/>
    <m/>
    <m/>
    <m/>
    <m/>
    <m/>
    <m/>
    <n v="1"/>
    <m/>
    <m/>
    <m/>
    <m/>
    <m/>
    <m/>
    <m/>
    <m/>
    <m/>
    <m/>
    <m/>
    <m/>
    <m/>
    <m/>
    <m/>
    <m/>
    <m/>
    <m/>
    <m/>
    <m/>
    <m/>
    <m/>
    <m/>
    <m/>
    <m/>
    <m/>
    <m/>
    <m/>
    <m/>
    <m/>
    <m/>
    <m/>
    <m/>
    <m/>
    <m/>
    <m/>
    <m/>
    <m/>
    <m/>
    <m/>
    <m/>
    <m/>
    <m/>
    <m/>
    <m/>
    <m/>
    <m/>
    <m/>
    <m/>
    <m/>
    <m/>
    <m/>
    <m/>
    <m/>
    <m/>
    <m/>
    <m/>
    <m/>
    <m/>
    <m/>
    <m/>
    <m/>
    <m/>
    <m/>
    <m/>
    <m/>
    <m/>
    <m/>
    <m/>
    <m/>
    <m/>
    <m/>
    <m/>
    <m/>
    <m/>
    <m/>
    <m/>
    <n v="1"/>
    <n v="1"/>
    <s v="ZBHT0021"/>
    <s v="GoqF8OnpOgc"/>
    <s v="Allocated"/>
    <s v="Shifted (NC_SFTD)"/>
    <s v="Shifted ub psnvel"/>
    <d v="2026-01-06T00:00:00"/>
    <m/>
    <m/>
    <m/>
    <s v="-"/>
  </r>
  <r>
    <n v="457622833"/>
    <s v="LAHU GANGARAM DHOTRE"/>
    <s v="COLLECT"/>
    <s v="06.01.26"/>
    <n v="6200"/>
    <m/>
    <m/>
    <m/>
    <n v="6063"/>
    <n v="6063"/>
    <x v="2"/>
    <s v="STABLE"/>
    <x v="0"/>
    <x v="20"/>
    <n v="91350.68"/>
    <n v="77"/>
    <n v="0"/>
    <n v="3215"/>
    <s v="03.12.25"/>
    <n v="0.1159527581896785"/>
    <n v="4.9129527019139974E-3"/>
    <x v="1"/>
    <s v="PAID"/>
    <s v="PAID"/>
    <s v="PAID"/>
    <m/>
    <m/>
    <m/>
    <m/>
    <s v="-"/>
    <s v="-"/>
    <s v="PIMAPRI"/>
    <s v="-"/>
    <s v="-"/>
    <m/>
    <n v="9355"/>
    <n v="91350.68"/>
    <n v="27"/>
    <m/>
    <n v="26"/>
    <s v="REGULAR"/>
    <s v="MH14KT5601"/>
    <s v="METEOR 350 FIREBALL RED"/>
    <d v="2023-04-11T00:00:00"/>
    <n v="48"/>
    <x v="1"/>
    <x v="1"/>
    <s v="-"/>
    <m/>
    <m/>
    <m/>
    <m/>
    <m/>
    <m/>
    <n v="1"/>
    <m/>
    <m/>
    <m/>
    <m/>
    <m/>
    <n v="1"/>
    <m/>
    <m/>
    <n v="2"/>
    <m/>
    <m/>
    <m/>
    <m/>
    <m/>
    <m/>
    <m/>
    <m/>
    <m/>
    <m/>
    <m/>
    <m/>
    <m/>
    <m/>
    <m/>
    <m/>
    <m/>
    <m/>
    <m/>
    <m/>
    <n v="1"/>
    <m/>
    <m/>
    <n v="1"/>
    <m/>
    <m/>
    <m/>
    <m/>
    <m/>
    <m/>
    <m/>
    <m/>
    <m/>
    <m/>
    <m/>
    <m/>
    <m/>
    <m/>
    <m/>
    <m/>
    <m/>
    <m/>
    <m/>
    <m/>
    <m/>
    <m/>
    <m/>
    <m/>
    <m/>
    <m/>
    <m/>
    <m/>
    <m/>
    <m/>
    <m/>
    <m/>
    <m/>
    <m/>
    <m/>
    <m/>
    <m/>
    <m/>
    <m/>
    <m/>
    <m/>
    <m/>
    <m/>
    <m/>
    <m/>
    <m/>
    <m/>
    <m/>
    <m/>
    <m/>
    <m/>
    <m/>
    <m/>
    <n v="6"/>
    <n v="1"/>
    <s v="ZBHT0015"/>
    <s v="A2z9itQyZ7"/>
    <s v="Allocated"/>
    <s v="Promise To Pay (PTP)"/>
    <s v="Meet customer son other place and he promises to pay emi after 10/12 days. Vehicle with son."/>
    <d v="2026-01-24T00:00:00"/>
    <m/>
    <m/>
    <m/>
    <s v="-"/>
  </r>
  <r>
    <n v="462216827"/>
    <s v="KRASHNA NAGNATH SLGARE"/>
    <s v="ONLINE"/>
    <s v="03.01.26"/>
    <n v="5810"/>
    <m/>
    <m/>
    <m/>
    <n v="5810"/>
    <n v="17336"/>
    <x v="5"/>
    <s v="STABLE"/>
    <x v="0"/>
    <x v="11"/>
    <n v="91222"/>
    <n v="411"/>
    <n v="0"/>
    <n v="1800"/>
    <s v="FLOW"/>
    <n v="0.28466481951688122"/>
    <n v="2.298831798958911E-2"/>
    <x v="1"/>
    <s v="PAID"/>
    <s v="PTP"/>
    <s v="PAID"/>
    <m/>
    <m/>
    <m/>
    <m/>
    <s v="ELG"/>
    <s v="-"/>
    <s v="MARUNJI"/>
    <s v="-"/>
    <s v="-"/>
    <m/>
    <n v="19547"/>
    <n v="91222"/>
    <n v="88"/>
    <m/>
    <n v="87"/>
    <s v="REGULAR"/>
    <s v="MH14LM5400"/>
    <s v="BAJAJ PULSAR RS200 ABS TWIN CHANNEL"/>
    <d v="2024-03-13T00:00:00"/>
    <n v="36"/>
    <x v="1"/>
    <x v="1"/>
    <s v="-"/>
    <n v="1"/>
    <m/>
    <m/>
    <m/>
    <m/>
    <m/>
    <n v="1"/>
    <m/>
    <m/>
    <m/>
    <m/>
    <m/>
    <m/>
    <m/>
    <m/>
    <m/>
    <m/>
    <m/>
    <m/>
    <m/>
    <m/>
    <m/>
    <m/>
    <m/>
    <m/>
    <m/>
    <m/>
    <m/>
    <m/>
    <m/>
    <m/>
    <m/>
    <m/>
    <m/>
    <m/>
    <m/>
    <m/>
    <m/>
    <m/>
    <m/>
    <m/>
    <m/>
    <m/>
    <m/>
    <m/>
    <m/>
    <m/>
    <m/>
    <m/>
    <m/>
    <m/>
    <m/>
    <m/>
    <m/>
    <m/>
    <m/>
    <m/>
    <m/>
    <m/>
    <m/>
    <m/>
    <m/>
    <m/>
    <m/>
    <m/>
    <m/>
    <m/>
    <m/>
    <m/>
    <m/>
    <m/>
    <m/>
    <m/>
    <m/>
    <m/>
    <m/>
    <m/>
    <m/>
    <m/>
    <m/>
    <m/>
    <m/>
    <m/>
    <m/>
    <m/>
    <m/>
    <m/>
    <m/>
    <m/>
    <m/>
    <m/>
    <m/>
    <m/>
    <n v="2"/>
    <n v="1"/>
    <s v="DUWT0030"/>
    <s v="GP7odq4EMz"/>
    <s v="Allocated"/>
    <s v="Promise To Pay (PTP)"/>
    <s v="Meet customer in given ptp 2 Jan to customer but customer "/>
    <d v="2026-01-02T00:00:00"/>
    <m/>
    <m/>
    <m/>
    <s v="-"/>
  </r>
  <r>
    <n v="464168746"/>
    <s v="SANTOSH DAGDU SHINDE"/>
    <s v="ONLINE"/>
    <s v="23.01.26"/>
    <n v="5600"/>
    <m/>
    <m/>
    <s v="CBC COLL"/>
    <n v="5181"/>
    <n v="0"/>
    <x v="0"/>
    <s v="FLOW"/>
    <x v="0"/>
    <x v="0"/>
    <n v="96896"/>
    <n v="0"/>
    <n v="900"/>
    <n v="900"/>
    <s v="FLOW"/>
    <n v="2.7136931557446859E-2"/>
    <n v="1.1438564360444201E-2"/>
    <x v="0"/>
    <s v="PTP"/>
    <s v="-"/>
    <s v="PTP"/>
    <m/>
    <n v="23"/>
    <m/>
    <m/>
    <m/>
    <m/>
    <s v="BHOR"/>
    <m/>
    <m/>
    <m/>
    <s v="-"/>
    <n v="96896"/>
    <n v="5"/>
    <m/>
    <e v="#N/A"/>
    <s v="REGULAR"/>
    <n v="45566"/>
    <s v="OLA-S1"/>
    <d v="2024-10-01T00:00:00"/>
    <n v="36"/>
    <x v="3"/>
    <x v="0"/>
    <s v="-"/>
    <m/>
    <m/>
    <m/>
    <m/>
    <m/>
    <m/>
    <m/>
    <m/>
    <m/>
    <m/>
    <m/>
    <m/>
    <m/>
    <m/>
    <m/>
    <m/>
    <m/>
    <m/>
    <m/>
    <m/>
    <m/>
    <m/>
    <m/>
    <m/>
    <m/>
    <m/>
    <m/>
    <m/>
    <m/>
    <m/>
    <m/>
    <m/>
    <m/>
    <m/>
    <m/>
    <m/>
    <m/>
    <m/>
    <m/>
    <m/>
    <m/>
    <m/>
    <m/>
    <m/>
    <m/>
    <m/>
    <m/>
    <m/>
    <m/>
    <m/>
    <m/>
    <m/>
    <m/>
    <m/>
    <m/>
    <m/>
    <m/>
    <m/>
    <m/>
    <m/>
    <m/>
    <m/>
    <m/>
    <m/>
    <m/>
    <m/>
    <m/>
    <m/>
    <m/>
    <m/>
    <m/>
    <m/>
    <m/>
    <m/>
    <m/>
    <m/>
    <m/>
    <m/>
    <m/>
    <m/>
    <m/>
    <m/>
    <m/>
    <m/>
    <m/>
    <m/>
    <m/>
    <m/>
    <m/>
    <m/>
    <n v="1"/>
    <m/>
    <m/>
    <n v="1"/>
    <n v="1"/>
    <s v="DUWT0011"/>
    <s v="BP6nmpwbOz"/>
    <s v="Unallocated"/>
    <e v="#N/A"/>
    <e v="#N/A"/>
    <e v="#N/A"/>
    <m/>
    <m/>
    <m/>
    <s v="-"/>
  </r>
  <r>
    <n v="463778604"/>
    <s v="ASHIYA PARVEEN CHHIPA"/>
    <s v="ONLINE"/>
    <s v="28.01.26"/>
    <n v="4200"/>
    <m/>
    <m/>
    <m/>
    <n v="4111"/>
    <n v="4111"/>
    <x v="2"/>
    <s v="STABLE"/>
    <x v="0"/>
    <x v="11"/>
    <n v="90960"/>
    <n v="61"/>
    <n v="0"/>
    <n v="900"/>
    <s v="NEW"/>
    <n v="8.2423627997954454E-2"/>
    <n v="4.8919414476837741E-3"/>
    <x v="1"/>
    <s v="PAID"/>
    <s v="-"/>
    <s v="MPTP"/>
    <s v="Non Contactable Customer (OOT)"/>
    <n v="25"/>
    <s v="CNAVNA"/>
    <m/>
    <s v="-"/>
    <s v="-"/>
    <s v="BHUMKAR CHWAK"/>
    <s v="-"/>
    <s v="-"/>
    <s v="-"/>
    <n v="9183"/>
    <n v="90960"/>
    <n v="36"/>
    <m/>
    <n v="26"/>
    <s v="REGULAR"/>
    <s v="MH14LT4819"/>
    <s v="BAJAJ PULSAR NS 125 UG"/>
    <d v="2024-08-16T00:00:00"/>
    <n v="42"/>
    <x v="2"/>
    <x v="1"/>
    <s v="-"/>
    <m/>
    <m/>
    <m/>
    <m/>
    <m/>
    <m/>
    <m/>
    <m/>
    <m/>
    <m/>
    <m/>
    <m/>
    <m/>
    <m/>
    <m/>
    <m/>
    <m/>
    <m/>
    <m/>
    <m/>
    <m/>
    <m/>
    <m/>
    <m/>
    <m/>
    <m/>
    <m/>
    <m/>
    <m/>
    <m/>
    <m/>
    <m/>
    <m/>
    <m/>
    <m/>
    <m/>
    <m/>
    <m/>
    <m/>
    <m/>
    <m/>
    <m/>
    <m/>
    <m/>
    <m/>
    <m/>
    <m/>
    <m/>
    <m/>
    <m/>
    <m/>
    <m/>
    <m/>
    <m/>
    <m/>
    <m/>
    <m/>
    <m/>
    <m/>
    <m/>
    <m/>
    <m/>
    <m/>
    <m/>
    <m/>
    <m/>
    <m/>
    <m/>
    <m/>
    <m/>
    <m/>
    <m/>
    <m/>
    <m/>
    <m/>
    <m/>
    <m/>
    <m/>
    <m/>
    <m/>
    <m/>
    <m/>
    <m/>
    <m/>
    <m/>
    <m/>
    <m/>
    <m/>
    <m/>
    <m/>
    <m/>
    <m/>
    <m/>
    <n v="0"/>
    <s v=""/>
    <s v="DUWT0030"/>
    <s v="k64KSMlfO7"/>
    <s v="Unallocated"/>
    <e v="#N/A"/>
    <e v="#N/A"/>
    <e v="#N/A"/>
    <m/>
    <m/>
    <m/>
    <s v="-"/>
  </r>
  <r>
    <n v="464631832"/>
    <s v="AKASH ASHOK DEVKATE"/>
    <m/>
    <m/>
    <m/>
    <m/>
    <m/>
    <s v="BANK RB 19"/>
    <n v="4497"/>
    <n v="4496"/>
    <x v="2"/>
    <s v="RB"/>
    <x v="1"/>
    <x v="1"/>
    <n v="90959"/>
    <n v="64"/>
    <n v="0"/>
    <n v="900"/>
    <s v="NEW"/>
    <n v="6.7932162059749709E-2"/>
    <n v="4.8918876664453444E-3"/>
    <x v="2"/>
    <s v="PAID"/>
    <s v="-"/>
    <s v="PAID"/>
    <m/>
    <m/>
    <s v="CAVA"/>
    <m/>
    <s v="-"/>
    <s v="-"/>
    <s v="CHINCHWAD"/>
    <s v="-"/>
    <s v="-"/>
    <s v="-"/>
    <n v="9957"/>
    <n v="90959"/>
    <n v="36"/>
    <m/>
    <e v="#N/A"/>
    <s v="REGULAR"/>
    <s v="MH14MA0362"/>
    <s v="BAJAJ FREEDOM 125 NG04 DRUM LED"/>
    <d v="2024-11-10T00:00:00"/>
    <n v="36"/>
    <x v="2"/>
    <x v="1"/>
    <s v="-"/>
    <m/>
    <m/>
    <m/>
    <m/>
    <m/>
    <m/>
    <m/>
    <m/>
    <m/>
    <m/>
    <m/>
    <m/>
    <m/>
    <m/>
    <m/>
    <m/>
    <m/>
    <m/>
    <m/>
    <m/>
    <m/>
    <m/>
    <m/>
    <m/>
    <m/>
    <m/>
    <m/>
    <m/>
    <m/>
    <m/>
    <m/>
    <m/>
    <m/>
    <m/>
    <m/>
    <m/>
    <n v="1"/>
    <m/>
    <m/>
    <m/>
    <m/>
    <m/>
    <m/>
    <m/>
    <m/>
    <m/>
    <m/>
    <m/>
    <m/>
    <m/>
    <m/>
    <m/>
    <m/>
    <m/>
    <m/>
    <m/>
    <m/>
    <m/>
    <m/>
    <m/>
    <m/>
    <m/>
    <m/>
    <m/>
    <m/>
    <m/>
    <m/>
    <m/>
    <m/>
    <m/>
    <m/>
    <m/>
    <m/>
    <m/>
    <m/>
    <m/>
    <m/>
    <m/>
    <m/>
    <m/>
    <m/>
    <m/>
    <m/>
    <m/>
    <m/>
    <m/>
    <m/>
    <m/>
    <m/>
    <m/>
    <m/>
    <m/>
    <m/>
    <n v="1"/>
    <n v="1"/>
    <s v="ZBHT0015"/>
    <e v="#N/A"/>
    <e v="#N/A"/>
    <s v="Shifted (NC_SFTD)"/>
    <s v="Visit cm residence address room owner sd cm shifted last 10 yers"/>
    <d v="2026-01-13T00:00:00"/>
    <m/>
    <m/>
    <m/>
    <s v="-"/>
  </r>
  <r>
    <n v="457685874"/>
    <s v="FAYYAZ AJAZ ANSARI"/>
    <s v="ONLINE"/>
    <s v="21.01.26"/>
    <n v="6100"/>
    <m/>
    <m/>
    <m/>
    <n v="6036"/>
    <n v="5900"/>
    <x v="2"/>
    <s v="STABLE"/>
    <x v="0"/>
    <x v="20"/>
    <n v="90781.58"/>
    <n v="84"/>
    <n v="0"/>
    <n v="0"/>
    <s v="09.12.25"/>
    <n v="0.1152303912112855"/>
    <n v="4.8823457991229152E-3"/>
    <x v="1"/>
    <s v="PAID"/>
    <s v="PAID"/>
    <s v="PTP"/>
    <m/>
    <n v="28"/>
    <s v="CAVA"/>
    <m/>
    <s v="-"/>
    <s v="-"/>
    <s v="PIMAPRI"/>
    <s v="-"/>
    <s v="-"/>
    <m/>
    <n v="5984"/>
    <n v="90781.58"/>
    <n v="27"/>
    <m/>
    <n v="26"/>
    <s v="REGULAR"/>
    <s v="MH14KV4801"/>
    <s v="CB350 RS DUAL TONE"/>
    <d v="2023-04-15T00:00:00"/>
    <n v="48"/>
    <x v="1"/>
    <x v="1"/>
    <s v="-"/>
    <m/>
    <m/>
    <m/>
    <m/>
    <m/>
    <m/>
    <n v="1"/>
    <m/>
    <m/>
    <m/>
    <m/>
    <m/>
    <n v="1"/>
    <m/>
    <m/>
    <m/>
    <m/>
    <m/>
    <m/>
    <m/>
    <m/>
    <m/>
    <m/>
    <m/>
    <m/>
    <m/>
    <m/>
    <m/>
    <m/>
    <m/>
    <m/>
    <m/>
    <m/>
    <m/>
    <m/>
    <m/>
    <n v="2"/>
    <m/>
    <m/>
    <n v="1"/>
    <m/>
    <m/>
    <m/>
    <m/>
    <m/>
    <m/>
    <m/>
    <m/>
    <m/>
    <m/>
    <m/>
    <m/>
    <m/>
    <m/>
    <m/>
    <m/>
    <m/>
    <n v="1"/>
    <m/>
    <m/>
    <m/>
    <m/>
    <m/>
    <m/>
    <m/>
    <m/>
    <m/>
    <m/>
    <m/>
    <m/>
    <m/>
    <m/>
    <m/>
    <m/>
    <m/>
    <m/>
    <m/>
    <m/>
    <n v="1"/>
    <m/>
    <m/>
    <m/>
    <m/>
    <m/>
    <n v="1"/>
    <m/>
    <m/>
    <m/>
    <m/>
    <m/>
    <m/>
    <m/>
    <m/>
    <n v="8"/>
    <n v="1"/>
    <s v="ZBHT0015"/>
    <s v="A25yYgoEez"/>
    <s v="Allocated"/>
    <s v="Door Locked (NC_DL)"/>
    <s v="Visited at customer home address. Customer out of station. Customer home door is locked."/>
    <d v="2026-01-24T00:00:00"/>
    <m/>
    <m/>
    <m/>
    <s v="-"/>
  </r>
  <r>
    <n v="465097819"/>
    <s v="POOJA PRASHANT OVHAL"/>
    <m/>
    <m/>
    <m/>
    <m/>
    <m/>
    <m/>
    <n v="4114"/>
    <n v="12073"/>
    <x v="5"/>
    <s v="FLOW"/>
    <x v="1"/>
    <x v="6"/>
    <n v="90456"/>
    <n v="427"/>
    <n v="0"/>
    <n v="2700"/>
    <s v="03.12.25"/>
    <n v="0.76556727946354086"/>
    <n v="2.2795282849162182E-2"/>
    <x v="0"/>
    <s v="BPTP"/>
    <s v="PAID"/>
    <s v="BPTP"/>
    <s v="(Multiple Items)"/>
    <m/>
    <s v="CAVA"/>
    <m/>
    <s v="ELG"/>
    <s v="-"/>
    <s v="KANHE"/>
    <s v="-"/>
    <s v="-"/>
    <m/>
    <n v="15200"/>
    <n v="90456"/>
    <n v="88"/>
    <m/>
    <n v="118"/>
    <s v="REGULAR"/>
    <s v="MH14MB7189"/>
    <s v="HONDA ACTIVA 6G H SMART"/>
    <d v="2025-01-01T00:00:00"/>
    <n v="36"/>
    <x v="1"/>
    <x v="2"/>
    <s v="-"/>
    <m/>
    <m/>
    <m/>
    <m/>
    <m/>
    <m/>
    <n v="1"/>
    <m/>
    <m/>
    <m/>
    <m/>
    <m/>
    <m/>
    <m/>
    <m/>
    <n v="1"/>
    <m/>
    <m/>
    <m/>
    <m/>
    <m/>
    <m/>
    <m/>
    <m/>
    <m/>
    <m/>
    <m/>
    <m/>
    <m/>
    <m/>
    <m/>
    <m/>
    <m/>
    <m/>
    <m/>
    <m/>
    <m/>
    <m/>
    <m/>
    <m/>
    <m/>
    <m/>
    <m/>
    <m/>
    <m/>
    <m/>
    <m/>
    <m/>
    <m/>
    <m/>
    <m/>
    <m/>
    <m/>
    <m/>
    <m/>
    <m/>
    <m/>
    <m/>
    <m/>
    <m/>
    <m/>
    <m/>
    <m/>
    <m/>
    <m/>
    <m/>
    <n v="1"/>
    <m/>
    <m/>
    <m/>
    <m/>
    <m/>
    <m/>
    <m/>
    <m/>
    <m/>
    <m/>
    <m/>
    <m/>
    <m/>
    <m/>
    <n v="1"/>
    <m/>
    <m/>
    <m/>
    <m/>
    <m/>
    <m/>
    <m/>
    <m/>
    <m/>
    <m/>
    <m/>
    <n v="4"/>
    <n v="1"/>
    <s v="DUWT0013"/>
    <s v="BPF4lTKpEJc"/>
    <s v="Allocated"/>
    <s v="Left Message (LMCB)"/>
    <s v="Left masage mother in law "/>
    <d v="2026-01-23T00:00:00"/>
    <m/>
    <m/>
    <m/>
    <s v="-"/>
  </r>
  <r>
    <n v="465530812"/>
    <s v="IBRAHIM ILIYAS ANSARI"/>
    <s v="ONLINE"/>
    <s v="05.01.26"/>
    <n v="4414"/>
    <m/>
    <m/>
    <m/>
    <n v="4314"/>
    <n v="0"/>
    <x v="2"/>
    <s v="RB"/>
    <x v="0"/>
    <x v="18"/>
    <n v="90426"/>
    <n v="142"/>
    <n v="0"/>
    <n v="3113"/>
    <s v="09.12.25"/>
    <n v="3.4970050228309263E-2"/>
    <n v="4.8632222663616206E-3"/>
    <x v="1"/>
    <s v="PAID"/>
    <s v="PAID"/>
    <s v="PTP"/>
    <m/>
    <n v="30"/>
    <s v="CAVA"/>
    <m/>
    <s v="-"/>
    <s v="-"/>
    <s v="YERWADA"/>
    <s v="-"/>
    <s v="-"/>
    <s v="-"/>
    <n v="7569"/>
    <n v="90426"/>
    <n v="36"/>
    <m/>
    <n v="57"/>
    <s v="REGULAR"/>
    <m/>
    <s v="SUZUKI BURGMAN STREET EX"/>
    <d v="2025-02-18T00:00:00"/>
    <n v="36"/>
    <x v="2"/>
    <x v="2"/>
    <s v="-"/>
    <m/>
    <m/>
    <m/>
    <m/>
    <m/>
    <m/>
    <m/>
    <m/>
    <m/>
    <m/>
    <m/>
    <m/>
    <m/>
    <m/>
    <m/>
    <m/>
    <m/>
    <m/>
    <m/>
    <m/>
    <m/>
    <m/>
    <m/>
    <m/>
    <m/>
    <m/>
    <m/>
    <m/>
    <m/>
    <m/>
    <m/>
    <m/>
    <m/>
    <m/>
    <m/>
    <m/>
    <n v="1"/>
    <m/>
    <m/>
    <m/>
    <m/>
    <m/>
    <m/>
    <m/>
    <m/>
    <m/>
    <m/>
    <m/>
    <m/>
    <m/>
    <m/>
    <m/>
    <m/>
    <m/>
    <m/>
    <m/>
    <m/>
    <m/>
    <m/>
    <m/>
    <m/>
    <m/>
    <m/>
    <m/>
    <m/>
    <m/>
    <m/>
    <m/>
    <m/>
    <m/>
    <m/>
    <m/>
    <m/>
    <m/>
    <m/>
    <m/>
    <m/>
    <m/>
    <m/>
    <m/>
    <m/>
    <m/>
    <m/>
    <m/>
    <m/>
    <m/>
    <m/>
    <m/>
    <m/>
    <m/>
    <m/>
    <m/>
    <m/>
    <n v="1"/>
    <n v="1"/>
    <s v="ZBHT0012"/>
    <s v="BPhxHsBnFpc"/>
    <s v="Allocated"/>
    <s v="Promise To Pay (PTP)"/>
    <s v="Ptp"/>
    <d v="2026-01-13T00:00:00"/>
    <m/>
    <m/>
    <m/>
    <s v="-"/>
  </r>
  <r>
    <n v="465765507"/>
    <s v="ANIL DINKAR RATHOD"/>
    <m/>
    <m/>
    <m/>
    <m/>
    <m/>
    <m/>
    <n v="4246"/>
    <n v="4235"/>
    <x v="0"/>
    <s v="FLOW"/>
    <x v="1"/>
    <x v="5"/>
    <n v="93362"/>
    <n v="11"/>
    <n v="0"/>
    <n v="450"/>
    <s v="FLOW"/>
    <n v="0.1051056201605913"/>
    <n v="1.1021375968252469E-2"/>
    <x v="0"/>
    <s v="NC"/>
    <s v="-"/>
    <s v="NC"/>
    <s v="Add not found"/>
    <m/>
    <s v="CNAVNA"/>
    <m/>
    <m/>
    <m/>
    <s v="TALEGAON DABHADE"/>
    <m/>
    <m/>
    <m/>
    <s v="-"/>
    <n v="93362"/>
    <n v="5"/>
    <m/>
    <e v="#N/A"/>
    <s v="REGULAR"/>
    <n v="45740"/>
    <m/>
    <d v="2025-03-24T00:00:00"/>
    <n v="36"/>
    <x v="3"/>
    <x v="0"/>
    <s v="-"/>
    <m/>
    <m/>
    <m/>
    <m/>
    <m/>
    <m/>
    <m/>
    <m/>
    <m/>
    <m/>
    <m/>
    <m/>
    <m/>
    <m/>
    <m/>
    <m/>
    <m/>
    <m/>
    <m/>
    <m/>
    <m/>
    <m/>
    <m/>
    <m/>
    <m/>
    <m/>
    <m/>
    <m/>
    <m/>
    <m/>
    <m/>
    <m/>
    <m/>
    <m/>
    <m/>
    <m/>
    <m/>
    <m/>
    <m/>
    <m/>
    <m/>
    <m/>
    <m/>
    <m/>
    <m/>
    <m/>
    <m/>
    <m/>
    <m/>
    <m/>
    <m/>
    <m/>
    <m/>
    <m/>
    <m/>
    <m/>
    <m/>
    <m/>
    <m/>
    <m/>
    <m/>
    <m/>
    <m/>
    <m/>
    <m/>
    <m/>
    <m/>
    <m/>
    <m/>
    <m/>
    <m/>
    <m/>
    <m/>
    <m/>
    <m/>
    <m/>
    <m/>
    <m/>
    <m/>
    <m/>
    <m/>
    <m/>
    <m/>
    <m/>
    <m/>
    <m/>
    <m/>
    <m/>
    <m/>
    <m/>
    <m/>
    <m/>
    <m/>
    <n v="0"/>
    <s v=""/>
    <s v="DUWT0027"/>
    <s v="GP-lcrFr9Ez"/>
    <s v="Unallocated"/>
    <s v="Address Not Found (NC_ANF)"/>
    <s v="Visited to Customers residence address but short address so can't found Customer "/>
    <d v="2026-01-24T00:00:00"/>
    <m/>
    <m/>
    <m/>
    <s v="-"/>
  </r>
  <r>
    <n v="464695371"/>
    <s v="MAHESH VINAYAK WAMAN"/>
    <s v="ONLINE"/>
    <s v="14.01.26"/>
    <n v="6500"/>
    <m/>
    <m/>
    <s v="BANK PAID 16"/>
    <n v="6127"/>
    <e v="#N/A"/>
    <x v="0"/>
    <s v="FLOW"/>
    <x v="0"/>
    <x v="0"/>
    <n v="91172"/>
    <n v="56"/>
    <n v="0"/>
    <e v="#N/A"/>
    <s v="-"/>
    <n v="2.5533854069884669E-2"/>
    <n v="1.076284665899953E-2"/>
    <x v="0"/>
    <s v="PAID"/>
    <m/>
    <s v="PAID"/>
    <m/>
    <m/>
    <m/>
    <m/>
    <m/>
    <m/>
    <s v="PIMPALWANDI"/>
    <m/>
    <m/>
    <m/>
    <s v="6127"/>
    <n v="91172"/>
    <s v="-"/>
    <m/>
    <e v="#N/A"/>
    <s v="REGULAR"/>
    <s v="MH14MA3931"/>
    <s v="TVS IQUBE ELECTRIC"/>
    <d v="2024-11-16T00:00:00"/>
    <s v="30"/>
    <x v="0"/>
    <x v="0"/>
    <s v="-"/>
    <m/>
    <m/>
    <m/>
    <m/>
    <m/>
    <m/>
    <m/>
    <m/>
    <m/>
    <m/>
    <m/>
    <m/>
    <m/>
    <m/>
    <m/>
    <m/>
    <m/>
    <m/>
    <m/>
    <m/>
    <m/>
    <m/>
    <m/>
    <m/>
    <m/>
    <m/>
    <m/>
    <m/>
    <m/>
    <m/>
    <m/>
    <m/>
    <m/>
    <m/>
    <m/>
    <m/>
    <m/>
    <m/>
    <m/>
    <m/>
    <m/>
    <m/>
    <m/>
    <m/>
    <m/>
    <m/>
    <m/>
    <m/>
    <m/>
    <m/>
    <m/>
    <m/>
    <m/>
    <m/>
    <m/>
    <m/>
    <m/>
    <m/>
    <m/>
    <m/>
    <m/>
    <m/>
    <m/>
    <m/>
    <m/>
    <m/>
    <m/>
    <m/>
    <m/>
    <m/>
    <m/>
    <m/>
    <m/>
    <m/>
    <m/>
    <m/>
    <m/>
    <m/>
    <m/>
    <m/>
    <m/>
    <m/>
    <m/>
    <m/>
    <m/>
    <m/>
    <m/>
    <m/>
    <m/>
    <m/>
    <n v="1"/>
    <m/>
    <m/>
    <n v="1"/>
    <n v="1"/>
    <s v="ZBHT0021"/>
    <e v="#N/A"/>
    <e v="#N/A"/>
    <e v="#N/A"/>
    <e v="#N/A"/>
    <e v="#N/A"/>
    <m/>
    <m/>
    <m/>
    <s v="-"/>
  </r>
  <r>
    <n v="465180069"/>
    <s v="KATE BHIMA RAMDAS"/>
    <s v="ONLINE"/>
    <s v="23.01.26"/>
    <n v="8900"/>
    <m/>
    <m/>
    <m/>
    <n v="4314"/>
    <n v="4207.7299999999996"/>
    <x v="2"/>
    <s v="RB"/>
    <x v="0"/>
    <x v="9"/>
    <n v="89502"/>
    <n v="203"/>
    <n v="0"/>
    <n v="1350"/>
    <s v="26.12.25"/>
    <n v="7.0364983820464216E-2"/>
    <n v="4.8135284020513758E-3"/>
    <x v="1"/>
    <s v="PAID"/>
    <s v="BPTP"/>
    <s v="PTP"/>
    <m/>
    <n v="24"/>
    <s v="CAVA"/>
    <m/>
    <s v="-"/>
    <s v="-"/>
    <s v="SHIRUR"/>
    <s v="-"/>
    <s v="-"/>
    <s v="-"/>
    <n v="10074.73"/>
    <n v="89502"/>
    <n v="36"/>
    <m/>
    <e v="#N/A"/>
    <s v="REGULAR"/>
    <m/>
    <s v="OLA S1 X 4KWH"/>
    <d v="2025-01-10T00:00:00"/>
    <n v="36"/>
    <x v="2"/>
    <x v="1"/>
    <s v="-"/>
    <m/>
    <m/>
    <m/>
    <m/>
    <m/>
    <m/>
    <m/>
    <m/>
    <m/>
    <m/>
    <m/>
    <m/>
    <m/>
    <m/>
    <m/>
    <m/>
    <m/>
    <m/>
    <m/>
    <m/>
    <m/>
    <m/>
    <m/>
    <m/>
    <m/>
    <m/>
    <m/>
    <m/>
    <m/>
    <m/>
    <m/>
    <m/>
    <m/>
    <m/>
    <m/>
    <m/>
    <n v="1"/>
    <m/>
    <m/>
    <m/>
    <m/>
    <m/>
    <m/>
    <m/>
    <m/>
    <m/>
    <m/>
    <m/>
    <m/>
    <m/>
    <m/>
    <m/>
    <m/>
    <m/>
    <m/>
    <m/>
    <m/>
    <m/>
    <m/>
    <m/>
    <m/>
    <m/>
    <m/>
    <m/>
    <m/>
    <m/>
    <m/>
    <m/>
    <m/>
    <m/>
    <m/>
    <m/>
    <m/>
    <m/>
    <m/>
    <m/>
    <m/>
    <m/>
    <m/>
    <m/>
    <m/>
    <m/>
    <m/>
    <m/>
    <m/>
    <m/>
    <m/>
    <m/>
    <m/>
    <m/>
    <m/>
    <m/>
    <m/>
    <n v="1"/>
    <n v="1"/>
    <s v="ZBHT0024"/>
    <s v="AoGIU1n0A57"/>
    <s v="Allocated"/>
    <s v="CUSTOMER NOT AVAILABLE (NABL)"/>
    <s v="Customer not available meet brother "/>
    <d v="2026-01-13T00:00:00"/>
    <m/>
    <m/>
    <m/>
    <s v="-"/>
  </r>
  <r>
    <n v="466372391"/>
    <s v="PALLAVI MACHHINDRA GOPHANE"/>
    <m/>
    <m/>
    <m/>
    <m/>
    <m/>
    <m/>
    <n v="3723"/>
    <n v="3723"/>
    <x v="0"/>
    <s v="FLOW"/>
    <x v="1"/>
    <x v="0"/>
    <n v="90280"/>
    <n v="0"/>
    <n v="0"/>
    <n v="1798"/>
    <s v="FLOW"/>
    <n v="2.5284038360781681E-2"/>
    <n v="1.0657546136691939E-2"/>
    <x v="0"/>
    <s v="MPTP"/>
    <s v="-"/>
    <s v="MPTP"/>
    <s v="Add not found"/>
    <m/>
    <m/>
    <m/>
    <m/>
    <m/>
    <s v="JUNNAR"/>
    <m/>
    <m/>
    <m/>
    <s v="-"/>
    <n v="90280"/>
    <n v="5"/>
    <m/>
    <e v="#N/A"/>
    <s v="REGULAR"/>
    <n v="45829"/>
    <s v="JUPITER."/>
    <d v="2025-06-21T00:00:00"/>
    <n v="36"/>
    <x v="3"/>
    <x v="0"/>
    <s v="-"/>
    <m/>
    <m/>
    <m/>
    <m/>
    <m/>
    <m/>
    <m/>
    <m/>
    <m/>
    <m/>
    <m/>
    <m/>
    <m/>
    <m/>
    <m/>
    <m/>
    <m/>
    <m/>
    <m/>
    <m/>
    <m/>
    <m/>
    <m/>
    <m/>
    <m/>
    <m/>
    <m/>
    <m/>
    <m/>
    <m/>
    <m/>
    <m/>
    <m/>
    <m/>
    <m/>
    <m/>
    <m/>
    <m/>
    <m/>
    <m/>
    <m/>
    <m/>
    <m/>
    <m/>
    <m/>
    <m/>
    <m/>
    <m/>
    <m/>
    <m/>
    <m/>
    <m/>
    <m/>
    <m/>
    <m/>
    <m/>
    <m/>
    <m/>
    <m/>
    <m/>
    <m/>
    <m/>
    <m/>
    <m/>
    <m/>
    <m/>
    <m/>
    <m/>
    <m/>
    <m/>
    <m/>
    <m/>
    <m/>
    <m/>
    <m/>
    <m/>
    <m/>
    <m/>
    <m/>
    <m/>
    <m/>
    <m/>
    <m/>
    <m/>
    <m/>
    <m/>
    <m/>
    <m/>
    <m/>
    <m/>
    <m/>
    <m/>
    <m/>
    <n v="0"/>
    <s v=""/>
    <s v="ZBHT0021"/>
    <s v="A6ppDss3SDz"/>
    <s v="Unallocated"/>
    <e v="#N/A"/>
    <e v="#N/A"/>
    <e v="#N/A"/>
    <m/>
    <m/>
    <m/>
    <s v="-"/>
  </r>
  <r>
    <n v="467099934"/>
    <s v="AKASH PRABHAKAR SHINDE"/>
    <m/>
    <m/>
    <m/>
    <m/>
    <m/>
    <m/>
    <n v="3506"/>
    <n v="3506"/>
    <x v="0"/>
    <s v="FLOW"/>
    <x v="1"/>
    <x v="6"/>
    <n v="89852"/>
    <n v="8"/>
    <n v="0"/>
    <n v="856"/>
    <s v="-"/>
    <n v="0.1183957588144043"/>
    <n v="1.060702077397036E-2"/>
    <x v="0"/>
    <s v="PTP"/>
    <m/>
    <s v="PTP"/>
    <m/>
    <n v="31"/>
    <m/>
    <m/>
    <m/>
    <m/>
    <s v="MAVAL"/>
    <m/>
    <m/>
    <m/>
    <s v="3506"/>
    <n v="89852"/>
    <s v="-"/>
    <m/>
    <e v="#N/A"/>
    <s v="REGULAR"/>
    <s v="MH14MX0157"/>
    <s v="XTREME 125 R FI ABS"/>
    <d v="2025-10-17T00:00:00"/>
    <s v="36"/>
    <x v="0"/>
    <x v="0"/>
    <s v="-"/>
    <m/>
    <m/>
    <m/>
    <m/>
    <m/>
    <m/>
    <m/>
    <m/>
    <m/>
    <m/>
    <m/>
    <m/>
    <m/>
    <m/>
    <m/>
    <m/>
    <m/>
    <m/>
    <m/>
    <m/>
    <m/>
    <m/>
    <m/>
    <m/>
    <m/>
    <m/>
    <m/>
    <m/>
    <m/>
    <m/>
    <m/>
    <m/>
    <m/>
    <m/>
    <m/>
    <m/>
    <m/>
    <m/>
    <m/>
    <m/>
    <m/>
    <m/>
    <m/>
    <m/>
    <m/>
    <m/>
    <m/>
    <m/>
    <m/>
    <m/>
    <m/>
    <m/>
    <m/>
    <m/>
    <m/>
    <m/>
    <m/>
    <m/>
    <m/>
    <m/>
    <m/>
    <m/>
    <m/>
    <m/>
    <m/>
    <m/>
    <m/>
    <m/>
    <m/>
    <m/>
    <m/>
    <m/>
    <m/>
    <m/>
    <m/>
    <m/>
    <m/>
    <m/>
    <m/>
    <m/>
    <m/>
    <m/>
    <m/>
    <m/>
    <m/>
    <m/>
    <m/>
    <m/>
    <m/>
    <m/>
    <m/>
    <m/>
    <m/>
    <n v="0"/>
    <s v=""/>
    <s v="DUWT0013"/>
    <s v="kP8_IJwOjOc"/>
    <s v="Allocated"/>
    <e v="#N/A"/>
    <e v="#N/A"/>
    <e v="#N/A"/>
    <m/>
    <m/>
    <m/>
    <s v="-"/>
  </r>
  <r>
    <n v="460590733"/>
    <s v="ANITA AMIT KEDARI"/>
    <m/>
    <m/>
    <m/>
    <m/>
    <m/>
    <m/>
    <n v="4220"/>
    <n v="8320"/>
    <x v="4"/>
    <s v="FLOW"/>
    <x v="1"/>
    <x v="17"/>
    <n v="88319.21"/>
    <n v="247"/>
    <n v="0"/>
    <n v="3150"/>
    <s v="FLOW"/>
    <n v="0.91772088961117571"/>
    <n v="1.549183132300379E-2"/>
    <x v="0"/>
    <s v="MPTP"/>
    <s v="MPTP"/>
    <s v="MPTP"/>
    <s v="Shifted"/>
    <n v="30"/>
    <s v="CAVNA"/>
    <m/>
    <s v="-"/>
    <s v="-"/>
    <s v="KUSGAON"/>
    <s v="-"/>
    <s v="-"/>
    <m/>
    <n v="11717"/>
    <n v="88319.21"/>
    <n v="57"/>
    <m/>
    <n v="87"/>
    <s v="REGULAR"/>
    <s v="MH14LK1536"/>
    <s v="PIAGGIO VESPA SXL 125 CBS RACING 60"/>
    <d v="2023-11-10T00:00:00"/>
    <n v="48"/>
    <x v="1"/>
    <x v="2"/>
    <s v="-"/>
    <m/>
    <m/>
    <m/>
    <m/>
    <m/>
    <m/>
    <m/>
    <m/>
    <m/>
    <m/>
    <m/>
    <m/>
    <m/>
    <m/>
    <m/>
    <m/>
    <m/>
    <m/>
    <m/>
    <m/>
    <m/>
    <m/>
    <m/>
    <m/>
    <m/>
    <m/>
    <m/>
    <m/>
    <m/>
    <m/>
    <m/>
    <m/>
    <m/>
    <m/>
    <m/>
    <m/>
    <m/>
    <m/>
    <m/>
    <m/>
    <m/>
    <m/>
    <m/>
    <m/>
    <m/>
    <m/>
    <m/>
    <m/>
    <m/>
    <m/>
    <m/>
    <m/>
    <m/>
    <m/>
    <m/>
    <m/>
    <m/>
    <m/>
    <m/>
    <m/>
    <m/>
    <m/>
    <m/>
    <m/>
    <m/>
    <m/>
    <m/>
    <m/>
    <m/>
    <m/>
    <m/>
    <m/>
    <m/>
    <m/>
    <m/>
    <m/>
    <m/>
    <m/>
    <m/>
    <m/>
    <m/>
    <m/>
    <m/>
    <m/>
    <m/>
    <m/>
    <m/>
    <m/>
    <m/>
    <m/>
    <m/>
    <m/>
    <m/>
    <n v="0"/>
    <s v=""/>
    <s v="ZBHT0013"/>
    <s v="B6RrywdkZz"/>
    <s v="Allocated"/>
    <e v="#N/A"/>
    <e v="#N/A"/>
    <e v="#N/A"/>
    <m/>
    <m/>
    <m/>
    <s v="-"/>
  </r>
  <r>
    <n v="467274517"/>
    <s v="RAM HARIBHAU MADGE"/>
    <m/>
    <m/>
    <m/>
    <m/>
    <m/>
    <m/>
    <n v="4795"/>
    <n v="4795"/>
    <x v="0"/>
    <s v="FLOW"/>
    <x v="1"/>
    <x v="6"/>
    <n v="88507"/>
    <n v="0"/>
    <n v="0"/>
    <n v="900"/>
    <s v="FLOW"/>
    <n v="0.1166234855694529"/>
    <n v="1.044824364111867E-2"/>
    <x v="0"/>
    <s v="KIV"/>
    <s v="-"/>
    <s v="KIV"/>
    <m/>
    <m/>
    <m/>
    <m/>
    <m/>
    <m/>
    <s v="TAKVE"/>
    <m/>
    <m/>
    <m/>
    <s v="-"/>
    <n v="88507"/>
    <n v="5"/>
    <m/>
    <e v="#N/A"/>
    <s v="REGULAR"/>
    <n v="45973"/>
    <s v="SPLENDOR"/>
    <d v="2025-11-12T00:00:00"/>
    <n v="24"/>
    <x v="3"/>
    <x v="0"/>
    <s v="-"/>
    <m/>
    <m/>
    <m/>
    <m/>
    <m/>
    <m/>
    <m/>
    <m/>
    <m/>
    <m/>
    <m/>
    <m/>
    <m/>
    <m/>
    <m/>
    <m/>
    <m/>
    <m/>
    <m/>
    <m/>
    <m/>
    <m/>
    <m/>
    <m/>
    <m/>
    <m/>
    <m/>
    <m/>
    <m/>
    <m/>
    <m/>
    <m/>
    <m/>
    <m/>
    <m/>
    <m/>
    <m/>
    <m/>
    <m/>
    <m/>
    <m/>
    <m/>
    <m/>
    <m/>
    <m/>
    <m/>
    <m/>
    <m/>
    <m/>
    <m/>
    <m/>
    <m/>
    <m/>
    <m/>
    <m/>
    <m/>
    <m/>
    <m/>
    <m/>
    <m/>
    <m/>
    <m/>
    <m/>
    <m/>
    <m/>
    <m/>
    <m/>
    <m/>
    <m/>
    <m/>
    <m/>
    <m/>
    <m/>
    <m/>
    <m/>
    <m/>
    <m/>
    <m/>
    <m/>
    <m/>
    <m/>
    <m/>
    <m/>
    <m/>
    <m/>
    <m/>
    <m/>
    <m/>
    <m/>
    <m/>
    <m/>
    <m/>
    <m/>
    <n v="0"/>
    <s v=""/>
    <s v="DUWT0013"/>
    <s v="BoScNesr9Dz"/>
    <s v="Unallocated"/>
    <e v="#N/A"/>
    <e v="#N/A"/>
    <e v="#N/A"/>
    <m/>
    <m/>
    <m/>
    <s v="-"/>
  </r>
  <r>
    <n v="464769163"/>
    <s v="HIRA YASHWANT PAGARE"/>
    <m/>
    <m/>
    <m/>
    <m/>
    <m/>
    <m/>
    <n v="3881"/>
    <n v="15490"/>
    <x v="1"/>
    <s v="FLOW"/>
    <x v="1"/>
    <x v="18"/>
    <n v="87946"/>
    <n v="613"/>
    <n v="0"/>
    <n v="4050"/>
    <s v="NEW"/>
    <n v="0.2278755785763687"/>
    <n v="2.245503869751073E-2"/>
    <x v="0"/>
    <s v="-"/>
    <s v="-"/>
    <s v="-"/>
    <m/>
    <m/>
    <m/>
    <m/>
    <s v="ELG"/>
    <s v="-"/>
    <s v="YERWADA"/>
    <s v="-"/>
    <s v="-"/>
    <m/>
    <n v="20153"/>
    <n v="87946"/>
    <n v="118"/>
    <m/>
    <n v="148"/>
    <s v="NPA"/>
    <s v="MH17DG1835"/>
    <s v="TVS JUPITER 125 DISC SXC OBDIIA"/>
    <d v="2024-11-25T00:00:00"/>
    <n v="36"/>
    <x v="1"/>
    <x v="2"/>
    <s v="-"/>
    <m/>
    <m/>
    <m/>
    <m/>
    <m/>
    <m/>
    <n v="1"/>
    <m/>
    <m/>
    <m/>
    <m/>
    <m/>
    <m/>
    <m/>
    <m/>
    <n v="1"/>
    <m/>
    <m/>
    <m/>
    <m/>
    <m/>
    <m/>
    <m/>
    <m/>
    <m/>
    <m/>
    <m/>
    <m/>
    <m/>
    <m/>
    <m/>
    <m/>
    <m/>
    <m/>
    <m/>
    <m/>
    <m/>
    <m/>
    <m/>
    <m/>
    <m/>
    <m/>
    <m/>
    <m/>
    <m/>
    <m/>
    <m/>
    <m/>
    <m/>
    <m/>
    <m/>
    <m/>
    <m/>
    <m/>
    <m/>
    <m/>
    <m/>
    <m/>
    <m/>
    <m/>
    <m/>
    <m/>
    <m/>
    <m/>
    <m/>
    <m/>
    <m/>
    <m/>
    <m/>
    <m/>
    <m/>
    <m/>
    <m/>
    <m/>
    <m/>
    <m/>
    <m/>
    <m/>
    <m/>
    <m/>
    <m/>
    <m/>
    <m/>
    <m/>
    <m/>
    <m/>
    <m/>
    <m/>
    <m/>
    <m/>
    <m/>
    <m/>
    <m/>
    <n v="2"/>
    <n v="1"/>
    <s v="ZBHT0012"/>
    <s v="AoxzP7C4Ogm"/>
    <s v="Allocated"/>
    <s v="RINGING NO RESPONSE (RNR)"/>
    <s v="Ringing no response "/>
    <d v="2026-01-10T00:00:00"/>
    <m/>
    <m/>
    <m/>
    <s v="VYMO"/>
  </r>
  <r>
    <n v="465535031"/>
    <s v="HANMANT BALAJIRAO TANBOLI"/>
    <m/>
    <m/>
    <m/>
    <m/>
    <m/>
    <m/>
    <n v="3688"/>
    <n v="16878.68"/>
    <x v="3"/>
    <s v="FLOW"/>
    <x v="1"/>
    <x v="11"/>
    <n v="87494.68"/>
    <n v="1047"/>
    <n v="0"/>
    <n v="4050"/>
    <s v="FLOW"/>
    <n v="0.48823881162032151"/>
    <n v="2.9250378735202111E-2"/>
    <x v="0"/>
    <s v="NC"/>
    <s v="NC"/>
    <s v="NC"/>
    <s v="Shifted"/>
    <m/>
    <s v="CNAVNA"/>
    <m/>
    <s v="ELG"/>
    <s v="-"/>
    <s v="NERE"/>
    <s v="-"/>
    <s v="-"/>
    <m/>
    <n v="21975.68"/>
    <n v="87494.68"/>
    <n v="149"/>
    <m/>
    <n v="179"/>
    <s v="NPA"/>
    <s v="MH26CT0108"/>
    <s v="SPLENDOR PLUS BS6 I3S DRS CAST FI"/>
    <d v="2025-02-19T00:00:00"/>
    <n v="36"/>
    <x v="1"/>
    <x v="1"/>
    <s v="-"/>
    <m/>
    <m/>
    <m/>
    <m/>
    <m/>
    <m/>
    <m/>
    <m/>
    <m/>
    <m/>
    <m/>
    <m/>
    <n v="1"/>
    <m/>
    <m/>
    <m/>
    <m/>
    <m/>
    <m/>
    <m/>
    <m/>
    <m/>
    <m/>
    <m/>
    <m/>
    <m/>
    <m/>
    <m/>
    <m/>
    <m/>
    <m/>
    <m/>
    <m/>
    <m/>
    <m/>
    <m/>
    <m/>
    <m/>
    <m/>
    <m/>
    <m/>
    <m/>
    <m/>
    <m/>
    <m/>
    <m/>
    <m/>
    <m/>
    <m/>
    <m/>
    <m/>
    <m/>
    <m/>
    <m/>
    <m/>
    <m/>
    <m/>
    <m/>
    <m/>
    <m/>
    <m/>
    <m/>
    <m/>
    <n v="2"/>
    <m/>
    <m/>
    <m/>
    <m/>
    <m/>
    <m/>
    <m/>
    <m/>
    <m/>
    <m/>
    <m/>
    <m/>
    <m/>
    <m/>
    <m/>
    <m/>
    <m/>
    <m/>
    <m/>
    <m/>
    <m/>
    <m/>
    <m/>
    <m/>
    <m/>
    <m/>
    <m/>
    <m/>
    <m/>
    <n v="3"/>
    <n v="1"/>
    <s v="DUWT0030"/>
    <s v="G68BK6nCpDM7"/>
    <s v="Allocated"/>
    <s v="Shifted (NC_SFTD)"/>
    <s v="We had visited to customer but customer shifted "/>
    <d v="2026-01-22T00:00:00"/>
    <m/>
    <m/>
    <m/>
    <s v="DID"/>
  </r>
  <r>
    <n v="465143032"/>
    <s v="VISHAL DNYANESHWAR TAMBE"/>
    <s v="ONLINE"/>
    <s v="28.01.26"/>
    <n v="4400"/>
    <m/>
    <m/>
    <m/>
    <n v="4330"/>
    <e v="#N/A"/>
    <x v="0"/>
    <s v="FLOW"/>
    <x v="0"/>
    <x v="0"/>
    <n v="88374"/>
    <n v="56"/>
    <n v="0"/>
    <n v="3573"/>
    <s v="-"/>
    <n v="2.4750239323169259E-2"/>
    <n v="1.0432543002702851E-2"/>
    <x v="0"/>
    <s v="NC"/>
    <m/>
    <s v="NC"/>
    <s v="Add not found"/>
    <m/>
    <s v="CNAVNA"/>
    <m/>
    <m/>
    <m/>
    <s v="OTUR"/>
    <m/>
    <m/>
    <m/>
    <n v="4330"/>
    <n v="88374"/>
    <s v="-"/>
    <m/>
    <e v="#N/A"/>
    <s v="REGULAR"/>
    <s v="MH14MB7155"/>
    <s v="HONDA UNICORN 160 BS6"/>
    <d v="2025-01-06T00:00:00"/>
    <s v="36"/>
    <x v="0"/>
    <x v="0"/>
    <s v="-"/>
    <m/>
    <m/>
    <m/>
    <m/>
    <m/>
    <m/>
    <m/>
    <m/>
    <m/>
    <m/>
    <m/>
    <m/>
    <m/>
    <m/>
    <m/>
    <m/>
    <m/>
    <m/>
    <m/>
    <m/>
    <m/>
    <m/>
    <m/>
    <m/>
    <m/>
    <m/>
    <m/>
    <m/>
    <m/>
    <m/>
    <m/>
    <m/>
    <m/>
    <m/>
    <m/>
    <m/>
    <m/>
    <m/>
    <m/>
    <m/>
    <m/>
    <m/>
    <m/>
    <m/>
    <m/>
    <m/>
    <m/>
    <m/>
    <m/>
    <m/>
    <m/>
    <m/>
    <m/>
    <m/>
    <m/>
    <m/>
    <m/>
    <m/>
    <m/>
    <m/>
    <m/>
    <m/>
    <m/>
    <m/>
    <m/>
    <m/>
    <m/>
    <m/>
    <m/>
    <m/>
    <m/>
    <m/>
    <m/>
    <m/>
    <m/>
    <m/>
    <m/>
    <m/>
    <m/>
    <m/>
    <m/>
    <m/>
    <m/>
    <m/>
    <m/>
    <m/>
    <m/>
    <m/>
    <m/>
    <m/>
    <m/>
    <m/>
    <m/>
    <n v="0"/>
    <s v=""/>
    <s v="ZBHT0021"/>
    <s v="APtAGcHbnhDz"/>
    <s v="Allocated"/>
    <e v="#N/A"/>
    <e v="#N/A"/>
    <e v="#N/A"/>
    <m/>
    <m/>
    <m/>
    <s v="-"/>
  </r>
  <r>
    <n v="466627354"/>
    <s v="SHINDE VAISHWAJEET JANARDHAN"/>
    <s v="ONLINE"/>
    <s v="05.01.26"/>
    <n v="10296"/>
    <m/>
    <m/>
    <s v="CBC COLL"/>
    <n v="4910"/>
    <n v="4910"/>
    <x v="2"/>
    <s v="RB"/>
    <x v="0"/>
    <x v="10"/>
    <n v="87067"/>
    <n v="26"/>
    <n v="450"/>
    <n v="450"/>
    <s v="FLOW"/>
    <n v="0.1008219687974725"/>
    <n v="4.6825710864718904E-3"/>
    <x v="2"/>
    <s v="PAID"/>
    <s v="PTP"/>
    <s v="PTP"/>
    <m/>
    <m/>
    <m/>
    <m/>
    <s v="-"/>
    <s v="-"/>
    <s v="AMBETHAN"/>
    <s v="-"/>
    <s v="-"/>
    <m/>
    <n v="5386"/>
    <n v="87067"/>
    <n v="27"/>
    <m/>
    <e v="#N/A"/>
    <s v="REGULAR"/>
    <s v="MH14MN7049"/>
    <s v="HONDA SP 125 DLX 2B"/>
    <d v="2025-08-02T00:00:00"/>
    <n v="24"/>
    <x v="1"/>
    <x v="1"/>
    <s v="-"/>
    <m/>
    <m/>
    <m/>
    <m/>
    <m/>
    <m/>
    <m/>
    <m/>
    <m/>
    <m/>
    <m/>
    <m/>
    <m/>
    <m/>
    <m/>
    <m/>
    <m/>
    <m/>
    <m/>
    <m/>
    <m/>
    <m/>
    <m/>
    <m/>
    <m/>
    <m/>
    <m/>
    <m/>
    <m/>
    <m/>
    <m/>
    <m/>
    <m/>
    <m/>
    <m/>
    <m/>
    <m/>
    <m/>
    <m/>
    <m/>
    <m/>
    <m/>
    <m/>
    <m/>
    <m/>
    <m/>
    <m/>
    <m/>
    <m/>
    <m/>
    <m/>
    <m/>
    <m/>
    <m/>
    <m/>
    <m/>
    <m/>
    <m/>
    <m/>
    <m/>
    <m/>
    <m/>
    <m/>
    <m/>
    <m/>
    <m/>
    <m/>
    <m/>
    <m/>
    <m/>
    <m/>
    <m/>
    <m/>
    <m/>
    <m/>
    <m/>
    <m/>
    <m/>
    <m/>
    <m/>
    <m/>
    <m/>
    <m/>
    <m/>
    <m/>
    <m/>
    <m/>
    <m/>
    <m/>
    <m/>
    <m/>
    <m/>
    <m/>
    <n v="0"/>
    <s v=""/>
    <s v="ZBHT0010"/>
    <e v="#N/A"/>
    <e v="#N/A"/>
    <e v="#N/A"/>
    <e v="#N/A"/>
    <e v="#N/A"/>
    <m/>
    <m/>
    <m/>
    <s v="-"/>
  </r>
  <r>
    <n v="465493945"/>
    <s v="DIVYA RUSHIKESH UNDE"/>
    <s v="ONLINE"/>
    <s v="31.01.26"/>
    <n v="4500"/>
    <m/>
    <m/>
    <m/>
    <n v="3958"/>
    <n v="3913.77"/>
    <x v="2"/>
    <s v="STABLE"/>
    <x v="0"/>
    <x v="6"/>
    <n v="86870"/>
    <n v="61"/>
    <n v="0"/>
    <n v="900"/>
    <s v="NEW"/>
    <n v="9.2951478771677726E-2"/>
    <n v="4.6719761825009844E-3"/>
    <x v="1"/>
    <s v="PAID"/>
    <s v="-"/>
    <s v="BPTP"/>
    <m/>
    <n v="30"/>
    <s v="CAVNA"/>
    <m/>
    <s v="-"/>
    <s v="-"/>
    <s v="KAHNE"/>
    <s v="-"/>
    <s v="-"/>
    <s v="-"/>
    <n v="8832.77"/>
    <n v="86870"/>
    <n v="36"/>
    <m/>
    <n v="57"/>
    <s v="REGULAR"/>
    <s v="MH14ME3583"/>
    <s v="HONDA ACTIVA 125 DISC 2B"/>
    <d v="2025-02-13T00:00:00"/>
    <n v="36"/>
    <x v="2"/>
    <x v="2"/>
    <s v="-"/>
    <m/>
    <m/>
    <m/>
    <m/>
    <m/>
    <m/>
    <m/>
    <m/>
    <m/>
    <m/>
    <m/>
    <m/>
    <m/>
    <m/>
    <m/>
    <m/>
    <m/>
    <m/>
    <m/>
    <m/>
    <m/>
    <m/>
    <m/>
    <m/>
    <m/>
    <m/>
    <m/>
    <m/>
    <m/>
    <m/>
    <m/>
    <m/>
    <m/>
    <m/>
    <m/>
    <m/>
    <m/>
    <m/>
    <m/>
    <m/>
    <m/>
    <m/>
    <m/>
    <m/>
    <m/>
    <m/>
    <m/>
    <m/>
    <m/>
    <m/>
    <m/>
    <m/>
    <m/>
    <m/>
    <m/>
    <m/>
    <m/>
    <m/>
    <m/>
    <m/>
    <m/>
    <m/>
    <m/>
    <m/>
    <m/>
    <m/>
    <m/>
    <m/>
    <m/>
    <m/>
    <m/>
    <m/>
    <m/>
    <m/>
    <m/>
    <m/>
    <m/>
    <m/>
    <m/>
    <m/>
    <m/>
    <m/>
    <m/>
    <m/>
    <m/>
    <m/>
    <m/>
    <m/>
    <m/>
    <m/>
    <m/>
    <m/>
    <m/>
    <n v="0"/>
    <s v=""/>
    <s v="DUWT0013"/>
    <s v="BPv48fBONm"/>
    <s v="Unallocated"/>
    <s v="Promise To Pay (PTP)"/>
    <s v="Customer meet residents address and PTP online "/>
    <d v="2026-01-27T00:00:00"/>
    <m/>
    <m/>
    <m/>
    <s v="-"/>
  </r>
  <r>
    <n v="458730914"/>
    <s v="KAJAL ANIKET GAIKWAD"/>
    <m/>
    <m/>
    <m/>
    <m/>
    <m/>
    <m/>
    <n v="4499"/>
    <n v="13497"/>
    <x v="5"/>
    <s v="FLOW"/>
    <x v="1"/>
    <x v="8"/>
    <n v="86849"/>
    <n v="193"/>
    <n v="0"/>
    <n v="2241"/>
    <s v="FLOW"/>
    <n v="0.31443894937297218"/>
    <n v="2.1886304061277159E-2"/>
    <x v="0"/>
    <s v="NC"/>
    <s v="NC"/>
    <s v="NC"/>
    <m/>
    <m/>
    <s v="CNAVNA"/>
    <m/>
    <s v="ELG"/>
    <s v="-"/>
    <s v="BHOR"/>
    <s v="-"/>
    <s v="-"/>
    <m/>
    <n v="15931"/>
    <n v="86849"/>
    <n v="88"/>
    <m/>
    <n v="118"/>
    <s v="NPA"/>
    <s v="MH12VP3597"/>
    <s v="RE BULLET 350 EFI BLACK"/>
    <d v="2023-06-27T00:00:00"/>
    <n v="48"/>
    <x v="1"/>
    <x v="2"/>
    <s v="-"/>
    <m/>
    <m/>
    <m/>
    <m/>
    <m/>
    <m/>
    <m/>
    <m/>
    <m/>
    <m/>
    <m/>
    <m/>
    <n v="1"/>
    <m/>
    <m/>
    <m/>
    <m/>
    <m/>
    <m/>
    <m/>
    <m/>
    <m/>
    <m/>
    <m/>
    <m/>
    <m/>
    <m/>
    <m/>
    <m/>
    <m/>
    <m/>
    <m/>
    <m/>
    <m/>
    <m/>
    <m/>
    <m/>
    <m/>
    <m/>
    <m/>
    <m/>
    <m/>
    <m/>
    <m/>
    <m/>
    <m/>
    <m/>
    <m/>
    <m/>
    <m/>
    <m/>
    <m/>
    <m/>
    <m/>
    <m/>
    <m/>
    <m/>
    <m/>
    <m/>
    <m/>
    <m/>
    <m/>
    <m/>
    <m/>
    <m/>
    <m/>
    <m/>
    <m/>
    <m/>
    <m/>
    <m/>
    <m/>
    <m/>
    <m/>
    <m/>
    <m/>
    <m/>
    <m/>
    <m/>
    <m/>
    <m/>
    <m/>
    <m/>
    <m/>
    <m/>
    <m/>
    <m/>
    <m/>
    <m/>
    <m/>
    <m/>
    <m/>
    <m/>
    <n v="1"/>
    <n v="1"/>
    <s v="DUWT0011"/>
    <s v="BoKGOASik4Yz"/>
    <s v="Allocated"/>
    <s v="Shifted (NC_SFTD)"/>
    <s v="Customer not available home address customer shifted "/>
    <d v="2026-01-05T00:00:00"/>
    <m/>
    <m/>
    <m/>
    <s v="-"/>
  </r>
  <r>
    <n v="460542843"/>
    <s v="HANUMANT TULSHIRAM PAWAR"/>
    <s v="ONLINE"/>
    <s v="20.01.26"/>
    <n v="7500"/>
    <m/>
    <m/>
    <m/>
    <n v="7281"/>
    <n v="13918"/>
    <x v="4"/>
    <s v="STABLE"/>
    <x v="0"/>
    <x v="18"/>
    <n v="86442.11"/>
    <n v="443"/>
    <n v="0"/>
    <n v="4050"/>
    <s v="19.12.25"/>
    <n v="0.2256890475601166"/>
    <n v="1.5162574340560101E-2"/>
    <x v="1"/>
    <s v="PAID"/>
    <s v="NC"/>
    <s v="NC"/>
    <m/>
    <m/>
    <m/>
    <m/>
    <s v="-"/>
    <s v="-"/>
    <s v="TINGRE NAGAR "/>
    <s v="-"/>
    <s v="-"/>
    <m/>
    <n v="18411"/>
    <n v="86442.11"/>
    <n v="57"/>
    <m/>
    <n v="57"/>
    <s v="REGULAR"/>
    <s v="MH12WF4905"/>
    <s v="BULLET 350 THE STANDARD BLACK"/>
    <d v="2023-11-08T00:00:00"/>
    <n v="36"/>
    <x v="1"/>
    <x v="2"/>
    <s v="-"/>
    <m/>
    <m/>
    <m/>
    <m/>
    <m/>
    <m/>
    <m/>
    <m/>
    <m/>
    <m/>
    <m/>
    <m/>
    <n v="1"/>
    <m/>
    <m/>
    <m/>
    <m/>
    <m/>
    <m/>
    <m/>
    <m/>
    <m/>
    <m/>
    <m/>
    <m/>
    <m/>
    <m/>
    <m/>
    <m/>
    <m/>
    <m/>
    <m/>
    <m/>
    <m/>
    <m/>
    <m/>
    <m/>
    <m/>
    <m/>
    <m/>
    <m/>
    <m/>
    <m/>
    <m/>
    <m/>
    <m/>
    <m/>
    <m/>
    <m/>
    <m/>
    <m/>
    <m/>
    <m/>
    <m/>
    <m/>
    <m/>
    <m/>
    <n v="1"/>
    <m/>
    <m/>
    <m/>
    <m/>
    <m/>
    <m/>
    <m/>
    <m/>
    <m/>
    <m/>
    <m/>
    <m/>
    <m/>
    <m/>
    <m/>
    <m/>
    <m/>
    <m/>
    <m/>
    <m/>
    <m/>
    <m/>
    <m/>
    <m/>
    <m/>
    <m/>
    <m/>
    <m/>
    <m/>
    <m/>
    <m/>
    <m/>
    <m/>
    <m/>
    <m/>
    <n v="2"/>
    <n v="1"/>
    <s v="ZBHT0012"/>
    <s v="k2zjYsRF_c"/>
    <s v="Allocated"/>
    <s v="Promise To Pay (PTP)"/>
    <s v="Ptp"/>
    <d v="2026-01-20T00:00:00"/>
    <m/>
    <m/>
    <m/>
    <s v="-"/>
  </r>
  <r>
    <n v="464665781"/>
    <s v="AVINASH AMBADAS JADHAV"/>
    <m/>
    <m/>
    <m/>
    <m/>
    <m/>
    <s v="BANK PAID 16"/>
    <n v="8677"/>
    <e v="#N/A"/>
    <x v="0"/>
    <s v="FLOW"/>
    <x v="0"/>
    <x v="3"/>
    <n v="88017"/>
    <n v="0"/>
    <n v="0"/>
    <n v="2249"/>
    <s v="FLOW"/>
    <n v="1"/>
    <n v="1.0390399183797239E-2"/>
    <x v="0"/>
    <s v="PAID"/>
    <s v="-"/>
    <s v="PAID"/>
    <m/>
    <m/>
    <m/>
    <m/>
    <m/>
    <m/>
    <s v="BHOSARI GAON"/>
    <m/>
    <m/>
    <m/>
    <s v="-"/>
    <n v="88017"/>
    <n v="5"/>
    <m/>
    <e v="#N/A"/>
    <s v="REGULAR"/>
    <n v="45609"/>
    <m/>
    <d v="2024-11-13T00:00:00"/>
    <n v="24"/>
    <x v="3"/>
    <x v="0"/>
    <s v="-"/>
    <m/>
    <m/>
    <m/>
    <m/>
    <m/>
    <m/>
    <m/>
    <m/>
    <m/>
    <m/>
    <m/>
    <m/>
    <m/>
    <m/>
    <m/>
    <m/>
    <m/>
    <m/>
    <m/>
    <m/>
    <m/>
    <m/>
    <m/>
    <m/>
    <m/>
    <m/>
    <m/>
    <m/>
    <m/>
    <m/>
    <m/>
    <m/>
    <m/>
    <m/>
    <m/>
    <m/>
    <m/>
    <m/>
    <m/>
    <m/>
    <m/>
    <m/>
    <m/>
    <m/>
    <m/>
    <m/>
    <m/>
    <m/>
    <m/>
    <m/>
    <m/>
    <m/>
    <m/>
    <m/>
    <m/>
    <m/>
    <m/>
    <m/>
    <m/>
    <m/>
    <m/>
    <m/>
    <m/>
    <m/>
    <m/>
    <m/>
    <m/>
    <m/>
    <m/>
    <m/>
    <m/>
    <m/>
    <m/>
    <m/>
    <m/>
    <m/>
    <m/>
    <m/>
    <m/>
    <m/>
    <m/>
    <m/>
    <m/>
    <m/>
    <m/>
    <m/>
    <m/>
    <m/>
    <m/>
    <m/>
    <n v="1"/>
    <m/>
    <m/>
    <n v="1"/>
    <n v="1"/>
    <s v="DUWT0025"/>
    <e v="#N/A"/>
    <e v="#N/A"/>
    <e v="#N/A"/>
    <e v="#N/A"/>
    <e v="#N/A"/>
    <m/>
    <m/>
    <m/>
    <s v="-"/>
  </r>
  <r>
    <n v="467134166"/>
    <s v="CHAKRANARAYAN ABHIJIT BHAGCHAND"/>
    <m/>
    <m/>
    <m/>
    <m/>
    <m/>
    <m/>
    <n v="3461"/>
    <n v="3382"/>
    <x v="2"/>
    <s v="FLOW"/>
    <x v="1"/>
    <x v="4"/>
    <n v="85966"/>
    <n v="71"/>
    <n v="0"/>
    <n v="900"/>
    <s v="16.12.25"/>
    <n v="0.10947404056412691"/>
    <n v="4.6233579429593597E-3"/>
    <x v="1"/>
    <s v="BPTP"/>
    <s v="LMCB"/>
    <s v="BPTP"/>
    <m/>
    <n v="31"/>
    <s v="CAVA"/>
    <m/>
    <s v="-"/>
    <s v="-"/>
    <s v="DAPODI"/>
    <s v="-"/>
    <s v="-"/>
    <m/>
    <n v="4353"/>
    <n v="85966"/>
    <n v="22"/>
    <m/>
    <n v="52"/>
    <s v="REGULAR"/>
    <s v="MH14MX0426"/>
    <s v="HONDA ACTIVA STD 2B"/>
    <d v="2025-10-23T00:00:00"/>
    <n v="36"/>
    <x v="1"/>
    <x v="2"/>
    <s v="-"/>
    <m/>
    <m/>
    <m/>
    <m/>
    <m/>
    <m/>
    <m/>
    <m/>
    <m/>
    <m/>
    <m/>
    <m/>
    <n v="1"/>
    <m/>
    <m/>
    <m/>
    <m/>
    <m/>
    <m/>
    <m/>
    <m/>
    <m/>
    <m/>
    <m/>
    <m/>
    <m/>
    <m/>
    <m/>
    <m/>
    <m/>
    <m/>
    <m/>
    <m/>
    <n v="1"/>
    <m/>
    <m/>
    <m/>
    <m/>
    <m/>
    <m/>
    <m/>
    <m/>
    <m/>
    <m/>
    <m/>
    <m/>
    <m/>
    <m/>
    <n v="1"/>
    <m/>
    <m/>
    <m/>
    <m/>
    <m/>
    <m/>
    <m/>
    <m/>
    <n v="1"/>
    <m/>
    <m/>
    <m/>
    <m/>
    <m/>
    <m/>
    <m/>
    <m/>
    <n v="1"/>
    <m/>
    <m/>
    <m/>
    <m/>
    <m/>
    <m/>
    <m/>
    <m/>
    <m/>
    <m/>
    <m/>
    <n v="1"/>
    <m/>
    <m/>
    <m/>
    <m/>
    <m/>
    <n v="1"/>
    <m/>
    <m/>
    <m/>
    <m/>
    <m/>
    <m/>
    <m/>
    <m/>
    <n v="7"/>
    <n v="1"/>
    <s v="ZBHT0009"/>
    <s v="B6ktVYk6Oem"/>
    <s v="Allocated"/>
    <s v="Door Locked (NC_DL)"/>
    <s v="Door lock"/>
    <d v="2026-01-23T00:00:00"/>
    <m/>
    <m/>
    <m/>
    <s v="-"/>
  </r>
  <r>
    <n v="464923070"/>
    <s v="ANIKET ARUN KALEKAR"/>
    <m/>
    <m/>
    <m/>
    <m/>
    <m/>
    <m/>
    <n v="3782"/>
    <n v="15128"/>
    <x v="1"/>
    <s v="FLOW"/>
    <x v="1"/>
    <x v="0"/>
    <n v="85959"/>
    <n v="340"/>
    <n v="0"/>
    <n v="1800"/>
    <s v="FLOW"/>
    <n v="0.34197966597714291"/>
    <n v="2.1947702810808049E-2"/>
    <x v="0"/>
    <s v="NC"/>
    <s v="NC"/>
    <s v="NC"/>
    <s v="Shifted"/>
    <m/>
    <s v="CNAVNA"/>
    <m/>
    <s v="ELG"/>
    <s v="-"/>
    <s v="NARAYAN GAON"/>
    <s v="-"/>
    <s v="-"/>
    <m/>
    <n v="17268"/>
    <n v="85959"/>
    <n v="118"/>
    <m/>
    <n v="148"/>
    <s v="NPA"/>
    <s v="MH14MA9154"/>
    <s v="OLA S1 X 4KWH"/>
    <d v="2024-12-11T00:00:00"/>
    <n v="36"/>
    <x v="1"/>
    <x v="2"/>
    <s v="-"/>
    <m/>
    <m/>
    <m/>
    <m/>
    <m/>
    <m/>
    <m/>
    <m/>
    <m/>
    <m/>
    <m/>
    <m/>
    <m/>
    <m/>
    <m/>
    <n v="1"/>
    <m/>
    <m/>
    <m/>
    <m/>
    <m/>
    <m/>
    <m/>
    <m/>
    <m/>
    <m/>
    <m/>
    <m/>
    <m/>
    <m/>
    <m/>
    <m/>
    <m/>
    <m/>
    <m/>
    <m/>
    <m/>
    <m/>
    <m/>
    <m/>
    <m/>
    <m/>
    <m/>
    <m/>
    <m/>
    <m/>
    <m/>
    <m/>
    <m/>
    <m/>
    <m/>
    <m/>
    <m/>
    <m/>
    <m/>
    <m/>
    <m/>
    <m/>
    <m/>
    <m/>
    <m/>
    <m/>
    <m/>
    <m/>
    <m/>
    <m/>
    <m/>
    <m/>
    <m/>
    <m/>
    <m/>
    <m/>
    <m/>
    <m/>
    <m/>
    <m/>
    <m/>
    <m/>
    <m/>
    <m/>
    <m/>
    <m/>
    <m/>
    <m/>
    <m/>
    <m/>
    <m/>
    <m/>
    <m/>
    <m/>
    <m/>
    <m/>
    <m/>
    <n v="1"/>
    <n v="1"/>
    <s v="ZBHT0021"/>
    <s v="B2HDGzv2eM7"/>
    <s v="Allocated"/>
    <s v="Shifted (NC_SFTD)"/>
    <s v="Shifted "/>
    <d v="2026-01-06T00:00:00"/>
    <m/>
    <m/>
    <m/>
    <s v="-"/>
  </r>
  <r>
    <n v="464779033"/>
    <s v="GULSHAN SAMIR SHAIKH"/>
    <m/>
    <m/>
    <m/>
    <m/>
    <m/>
    <m/>
    <n v="4803"/>
    <n v="14402"/>
    <x v="5"/>
    <s v="FLOW"/>
    <x v="1"/>
    <x v="16"/>
    <n v="85786"/>
    <n v="459"/>
    <n v="0"/>
    <n v="3600"/>
    <s v="FLOW"/>
    <n v="0.26735188065060012"/>
    <n v="2.1618423703217329E-2"/>
    <x v="0"/>
    <s v="-"/>
    <s v="NC"/>
    <s v="-"/>
    <m/>
    <m/>
    <m/>
    <m/>
    <s v="ELG"/>
    <s v="-"/>
    <s v="BIRADWADI"/>
    <s v="-"/>
    <s v="-"/>
    <m/>
    <n v="18461"/>
    <n v="85786"/>
    <n v="88"/>
    <m/>
    <n v="118"/>
    <s v="NPA"/>
    <m/>
    <s v="SUZUKI BURGMAN STREET EX"/>
    <d v="2024-11-26T00:00:00"/>
    <n v="30"/>
    <x v="1"/>
    <x v="2"/>
    <s v="-"/>
    <m/>
    <m/>
    <m/>
    <m/>
    <m/>
    <m/>
    <m/>
    <m/>
    <m/>
    <m/>
    <m/>
    <m/>
    <m/>
    <m/>
    <m/>
    <m/>
    <m/>
    <m/>
    <m/>
    <m/>
    <m/>
    <n v="1"/>
    <m/>
    <m/>
    <m/>
    <m/>
    <m/>
    <m/>
    <m/>
    <m/>
    <m/>
    <m/>
    <m/>
    <m/>
    <m/>
    <m/>
    <m/>
    <m/>
    <m/>
    <m/>
    <m/>
    <m/>
    <m/>
    <m/>
    <m/>
    <m/>
    <m/>
    <m/>
    <m/>
    <m/>
    <m/>
    <m/>
    <m/>
    <m/>
    <m/>
    <m/>
    <m/>
    <m/>
    <m/>
    <m/>
    <m/>
    <m/>
    <m/>
    <m/>
    <m/>
    <m/>
    <m/>
    <m/>
    <m/>
    <m/>
    <m/>
    <m/>
    <m/>
    <m/>
    <m/>
    <m/>
    <m/>
    <m/>
    <m/>
    <m/>
    <m/>
    <m/>
    <m/>
    <m/>
    <m/>
    <m/>
    <m/>
    <m/>
    <m/>
    <m/>
    <m/>
    <m/>
    <m/>
    <n v="1"/>
    <n v="1"/>
    <s v="DUWT0031"/>
    <s v="GPdA9jpNpDIm"/>
    <s v="Allocated"/>
    <s v="Shifted (NC_SFTD)"/>
    <s v="Customer shifted for residence address "/>
    <d v="2026-01-08T00:00:00"/>
    <m/>
    <m/>
    <m/>
    <s v="-"/>
  </r>
  <r>
    <n v="464504824"/>
    <s v="MEENA ASHOK MASALKAR"/>
    <m/>
    <m/>
    <m/>
    <m/>
    <m/>
    <m/>
    <n v="4564"/>
    <n v="4564"/>
    <x v="0"/>
    <s v="FLOW"/>
    <x v="0"/>
    <x v="6"/>
    <n v="87397"/>
    <n v="0"/>
    <n v="0"/>
    <n v="2627"/>
    <s v="FLOW"/>
    <n v="0.27680203996803932"/>
    <n v="1.031720823779869E-2"/>
    <x v="0"/>
    <s v="NC"/>
    <s v="-"/>
    <s v="NC"/>
    <s v="Add not found"/>
    <m/>
    <s v="CNAVNA"/>
    <m/>
    <m/>
    <m/>
    <s v="KAMSHET"/>
    <m/>
    <m/>
    <m/>
    <s v="-"/>
    <n v="87397"/>
    <n v="5"/>
    <m/>
    <e v="#N/A"/>
    <s v="REGULAR"/>
    <n v="45595"/>
    <s v="UNICORN"/>
    <d v="2024-10-30T00:00:00"/>
    <n v="36"/>
    <x v="3"/>
    <x v="0"/>
    <s v="-"/>
    <m/>
    <m/>
    <m/>
    <m/>
    <m/>
    <m/>
    <m/>
    <m/>
    <m/>
    <m/>
    <m/>
    <m/>
    <m/>
    <m/>
    <m/>
    <m/>
    <m/>
    <m/>
    <m/>
    <m/>
    <m/>
    <m/>
    <m/>
    <m/>
    <m/>
    <m/>
    <m/>
    <m/>
    <m/>
    <m/>
    <m/>
    <m/>
    <m/>
    <m/>
    <m/>
    <m/>
    <m/>
    <m/>
    <m/>
    <m/>
    <m/>
    <m/>
    <m/>
    <m/>
    <m/>
    <m/>
    <m/>
    <m/>
    <m/>
    <m/>
    <m/>
    <m/>
    <m/>
    <m/>
    <m/>
    <m/>
    <m/>
    <m/>
    <m/>
    <m/>
    <m/>
    <m/>
    <m/>
    <m/>
    <m/>
    <m/>
    <n v="1"/>
    <m/>
    <m/>
    <m/>
    <m/>
    <m/>
    <m/>
    <m/>
    <m/>
    <m/>
    <m/>
    <m/>
    <m/>
    <m/>
    <m/>
    <m/>
    <m/>
    <m/>
    <m/>
    <m/>
    <m/>
    <m/>
    <m/>
    <m/>
    <m/>
    <m/>
    <m/>
    <n v="1"/>
    <n v="1"/>
    <s v="ZBHT0013"/>
    <s v="kPsUi8q_DJ7"/>
    <s v="Unallocated"/>
    <s v="Address Not Found (NC_ANF)"/>
    <s v="Short address "/>
    <d v="2026-01-24T00:00:00"/>
    <m/>
    <m/>
    <m/>
    <s v="-"/>
  </r>
  <r>
    <n v="457611131"/>
    <s v="ANIL MADHUKAR NIKAMBE"/>
    <s v="ONLINE"/>
    <s v="06.01.26"/>
    <n v="6000"/>
    <m/>
    <m/>
    <m/>
    <n v="5148"/>
    <n v="15605"/>
    <x v="1"/>
    <s v="STABLE"/>
    <x v="0"/>
    <x v="19"/>
    <n v="85722.880000000005"/>
    <n v="878"/>
    <n v="0"/>
    <n v="4050"/>
    <s v="03.12.25"/>
    <n v="0.38077960895088081"/>
    <n v="2.1887414864372099E-2"/>
    <x v="1"/>
    <s v="PAID"/>
    <s v="PAID"/>
    <s v="PAID"/>
    <m/>
    <m/>
    <m/>
    <m/>
    <s v="ELG"/>
    <s v="-"/>
    <s v="BANNER"/>
    <s v="-"/>
    <s v="-"/>
    <m/>
    <n v="20533"/>
    <n v="85722.880000000005"/>
    <n v="118"/>
    <m/>
    <n v="87"/>
    <s v="NPA"/>
    <s v="MH12VH8749"/>
    <s v="RE BULLET X 350 ES EFI JET BLACK"/>
    <d v="2023-04-06T00:00:00"/>
    <n v="48"/>
    <x v="1"/>
    <x v="1"/>
    <s v="-"/>
    <m/>
    <m/>
    <m/>
    <m/>
    <m/>
    <m/>
    <m/>
    <m/>
    <m/>
    <n v="1"/>
    <m/>
    <m/>
    <n v="1"/>
    <m/>
    <m/>
    <m/>
    <m/>
    <m/>
    <m/>
    <m/>
    <m/>
    <m/>
    <m/>
    <m/>
    <m/>
    <m/>
    <m/>
    <m/>
    <m/>
    <m/>
    <m/>
    <m/>
    <m/>
    <m/>
    <m/>
    <m/>
    <m/>
    <m/>
    <m/>
    <m/>
    <m/>
    <m/>
    <m/>
    <m/>
    <m/>
    <m/>
    <m/>
    <m/>
    <n v="1"/>
    <m/>
    <m/>
    <m/>
    <m/>
    <m/>
    <m/>
    <m/>
    <m/>
    <m/>
    <m/>
    <m/>
    <n v="1"/>
    <m/>
    <m/>
    <m/>
    <m/>
    <m/>
    <m/>
    <m/>
    <m/>
    <m/>
    <m/>
    <m/>
    <m/>
    <m/>
    <m/>
    <m/>
    <m/>
    <m/>
    <m/>
    <m/>
    <m/>
    <m/>
    <m/>
    <m/>
    <m/>
    <m/>
    <m/>
    <m/>
    <m/>
    <m/>
    <m/>
    <m/>
    <m/>
    <n v="4"/>
    <n v="1"/>
    <s v="DUWT0023"/>
    <s v="AoIGM-c7sNgc"/>
    <s v="Allocated"/>
    <s v="Door Locked (NC_DL)"/>
    <s v="Customer not available door lock "/>
    <d v="2026-01-24T00:00:00"/>
    <m/>
    <m/>
    <m/>
    <s v="-"/>
  </r>
  <r>
    <n v="466837671"/>
    <s v="SAGAR DADABHU SHINDE"/>
    <s v="ONLINE"/>
    <s v="22.01.26"/>
    <n v="3500"/>
    <m/>
    <m/>
    <m/>
    <n v="3381"/>
    <e v="#N/A"/>
    <x v="0"/>
    <s v="FLOW"/>
    <x v="0"/>
    <x v="0"/>
    <n v="86402"/>
    <n v="0"/>
    <n v="0"/>
    <n v="1350"/>
    <s v="FLOW"/>
    <n v="2.4197956163582841E-2"/>
    <n v="1.0199748574462311E-2"/>
    <x v="0"/>
    <s v="-"/>
    <s v="-"/>
    <s v="-"/>
    <m/>
    <m/>
    <m/>
    <m/>
    <m/>
    <m/>
    <s v="NARAYANGAON"/>
    <m/>
    <m/>
    <m/>
    <s v="-"/>
    <n v="86402"/>
    <n v="5"/>
    <m/>
    <e v="#N/A"/>
    <s v="REGULAR"/>
    <n v="45908"/>
    <s v="SPLENDOR"/>
    <d v="2025-09-08T00:00:00"/>
    <n v="36"/>
    <x v="3"/>
    <x v="0"/>
    <s v="-"/>
    <m/>
    <m/>
    <m/>
    <m/>
    <m/>
    <m/>
    <m/>
    <m/>
    <m/>
    <m/>
    <m/>
    <m/>
    <m/>
    <m/>
    <m/>
    <m/>
    <m/>
    <m/>
    <m/>
    <m/>
    <m/>
    <m/>
    <m/>
    <m/>
    <m/>
    <m/>
    <m/>
    <m/>
    <m/>
    <m/>
    <m/>
    <m/>
    <m/>
    <m/>
    <m/>
    <m/>
    <m/>
    <m/>
    <m/>
    <m/>
    <m/>
    <m/>
    <m/>
    <m/>
    <m/>
    <m/>
    <m/>
    <m/>
    <m/>
    <m/>
    <m/>
    <m/>
    <m/>
    <m/>
    <m/>
    <m/>
    <m/>
    <m/>
    <m/>
    <m/>
    <m/>
    <m/>
    <m/>
    <m/>
    <m/>
    <m/>
    <m/>
    <m/>
    <m/>
    <m/>
    <m/>
    <m/>
    <m/>
    <m/>
    <m/>
    <m/>
    <m/>
    <m/>
    <m/>
    <m/>
    <m/>
    <m/>
    <m/>
    <m/>
    <m/>
    <m/>
    <m/>
    <m/>
    <m/>
    <m/>
    <n v="1"/>
    <m/>
    <m/>
    <n v="1"/>
    <n v="1"/>
    <s v="ZBHT0021"/>
    <s v="G6MN_P4rbOz"/>
    <s v="Unallocated"/>
    <e v="#N/A"/>
    <e v="#N/A"/>
    <e v="#N/A"/>
    <m/>
    <m/>
    <m/>
    <s v="-"/>
  </r>
  <r>
    <n v="465788821"/>
    <s v="CHHABU RAMU KAMBALE"/>
    <m/>
    <m/>
    <m/>
    <m/>
    <m/>
    <m/>
    <n v="3838"/>
    <n v="7551"/>
    <x v="4"/>
    <s v="FLOW"/>
    <x v="1"/>
    <x v="10"/>
    <n v="85457"/>
    <n v="549"/>
    <n v="0"/>
    <n v="3522"/>
    <s v="29.12.25"/>
    <n v="0.14474748967520021"/>
    <n v="1.4989778886948101E-2"/>
    <x v="0"/>
    <s v="MPTP"/>
    <s v="NC"/>
    <s v="MPTP"/>
    <m/>
    <n v="31"/>
    <m/>
    <m/>
    <s v="-"/>
    <s v="-"/>
    <s v="AMBETHAN"/>
    <s v="-"/>
    <s v="-"/>
    <m/>
    <n v="11622"/>
    <n v="85457"/>
    <n v="57"/>
    <m/>
    <n v="87"/>
    <s v="NPA"/>
    <s v="MH14MM0818"/>
    <s v="HONDA ACTIVA DLX 2B"/>
    <d v="2025-03-27T00:00:00"/>
    <n v="36"/>
    <x v="1"/>
    <x v="1"/>
    <s v="-"/>
    <m/>
    <m/>
    <m/>
    <m/>
    <m/>
    <m/>
    <m/>
    <m/>
    <m/>
    <m/>
    <m/>
    <m/>
    <m/>
    <m/>
    <m/>
    <m/>
    <m/>
    <m/>
    <n v="1"/>
    <m/>
    <m/>
    <m/>
    <m/>
    <m/>
    <m/>
    <m/>
    <m/>
    <m/>
    <m/>
    <m/>
    <m/>
    <m/>
    <m/>
    <m/>
    <m/>
    <m/>
    <m/>
    <m/>
    <m/>
    <m/>
    <m/>
    <m/>
    <m/>
    <m/>
    <m/>
    <m/>
    <m/>
    <m/>
    <m/>
    <m/>
    <m/>
    <m/>
    <m/>
    <m/>
    <m/>
    <m/>
    <m/>
    <m/>
    <m/>
    <m/>
    <m/>
    <m/>
    <m/>
    <m/>
    <m/>
    <m/>
    <m/>
    <m/>
    <m/>
    <m/>
    <m/>
    <m/>
    <m/>
    <m/>
    <m/>
    <m/>
    <m/>
    <m/>
    <m/>
    <m/>
    <m/>
    <m/>
    <m/>
    <m/>
    <m/>
    <m/>
    <m/>
    <m/>
    <m/>
    <m/>
    <m/>
    <m/>
    <m/>
    <n v="1"/>
    <n v="1"/>
    <s v="ZBHT0010"/>
    <s v="GPDGolhR4EIc"/>
    <s v="Allocated"/>
    <s v="Left Message (LMCB)"/>
    <s v="Lmcb "/>
    <d v="2026-01-07T00:00:00"/>
    <m/>
    <m/>
    <m/>
    <s v="-"/>
  </r>
  <r>
    <n v="463694959"/>
    <s v="SANKET VISHNU GAIKWAD"/>
    <s v="ONLINE"/>
    <s v="09.01.26"/>
    <n v="4673"/>
    <m/>
    <m/>
    <m/>
    <n v="4613"/>
    <n v="4580"/>
    <x v="2"/>
    <s v="STABLE"/>
    <x v="0"/>
    <x v="1"/>
    <n v="85100"/>
    <n v="56"/>
    <n v="0"/>
    <n v="0"/>
    <s v="18.12.25"/>
    <n v="6.3556404438095182E-2"/>
    <n v="4.5767833904781126E-3"/>
    <x v="1"/>
    <s v="PAID"/>
    <s v="NC"/>
    <s v="PAID"/>
    <m/>
    <m/>
    <s v="CAVA"/>
    <m/>
    <s v="-"/>
    <s v="-"/>
    <s v="CHINCHWAD"/>
    <s v="-"/>
    <s v="-"/>
    <m/>
    <n v="4636"/>
    <n v="85100"/>
    <n v="27"/>
    <m/>
    <n v="26"/>
    <s v="REGULAR"/>
    <s v="MH14LT7749"/>
    <s v="BULLET 350 BLACK GOLD"/>
    <d v="2024-08-08T00:00:00"/>
    <n v="36"/>
    <x v="1"/>
    <x v="1"/>
    <s v="-"/>
    <m/>
    <m/>
    <m/>
    <m/>
    <m/>
    <m/>
    <m/>
    <m/>
    <m/>
    <m/>
    <m/>
    <m/>
    <m/>
    <m/>
    <m/>
    <m/>
    <m/>
    <m/>
    <m/>
    <m/>
    <m/>
    <n v="1"/>
    <m/>
    <m/>
    <m/>
    <m/>
    <m/>
    <m/>
    <m/>
    <m/>
    <m/>
    <m/>
    <m/>
    <m/>
    <m/>
    <m/>
    <m/>
    <m/>
    <m/>
    <m/>
    <m/>
    <m/>
    <m/>
    <m/>
    <m/>
    <m/>
    <m/>
    <m/>
    <m/>
    <m/>
    <m/>
    <m/>
    <m/>
    <m/>
    <m/>
    <m/>
    <m/>
    <m/>
    <m/>
    <m/>
    <m/>
    <m/>
    <m/>
    <m/>
    <m/>
    <m/>
    <m/>
    <m/>
    <m/>
    <m/>
    <m/>
    <m/>
    <m/>
    <m/>
    <m/>
    <m/>
    <m/>
    <m/>
    <m/>
    <m/>
    <m/>
    <m/>
    <m/>
    <m/>
    <m/>
    <m/>
    <m/>
    <m/>
    <m/>
    <m/>
    <m/>
    <m/>
    <m/>
    <n v="1"/>
    <n v="1"/>
    <s v="ZBHT0015"/>
    <s v="BoBy3nCdkim"/>
    <s v="Allocated"/>
    <s v="Address Not Found (NC_ANF)"/>
    <s v="Visit cm residence address short address "/>
    <d v="2026-01-08T00:00:00"/>
    <m/>
    <m/>
    <m/>
    <s v="-"/>
  </r>
  <r>
    <n v="464552424"/>
    <s v="KIRAN SHANKAR PAWAR"/>
    <s v="ONLINE"/>
    <s v="31.01.26"/>
    <n v="4448"/>
    <m/>
    <m/>
    <m/>
    <n v="4448"/>
    <n v="4448"/>
    <x v="0"/>
    <s v="FLOW"/>
    <x v="0"/>
    <x v="11"/>
    <n v="85778"/>
    <n v="0"/>
    <n v="0"/>
    <n v="900"/>
    <s v="FLOW"/>
    <n v="0.57002041369242484"/>
    <n v="1.0126085428812151E-2"/>
    <x v="0"/>
    <s v="NC"/>
    <s v="-"/>
    <s v="NC"/>
    <s v="Add not found"/>
    <m/>
    <s v="CNAVNA"/>
    <m/>
    <m/>
    <m/>
    <s v="HINJEWADI"/>
    <m/>
    <m/>
    <m/>
    <s v="-"/>
    <n v="85778"/>
    <n v="5"/>
    <m/>
    <e v="#N/A"/>
    <s v="REGULAR"/>
    <n v="45600"/>
    <m/>
    <d v="2024-11-04T00:00:00"/>
    <n v="36"/>
    <x v="3"/>
    <x v="0"/>
    <s v="-"/>
    <m/>
    <m/>
    <m/>
    <m/>
    <m/>
    <m/>
    <m/>
    <m/>
    <m/>
    <m/>
    <m/>
    <m/>
    <m/>
    <m/>
    <m/>
    <m/>
    <m/>
    <m/>
    <m/>
    <m/>
    <m/>
    <m/>
    <m/>
    <m/>
    <m/>
    <m/>
    <m/>
    <m/>
    <m/>
    <m/>
    <m/>
    <m/>
    <m/>
    <m/>
    <m/>
    <m/>
    <m/>
    <m/>
    <m/>
    <m/>
    <m/>
    <m/>
    <m/>
    <m/>
    <m/>
    <m/>
    <m/>
    <m/>
    <m/>
    <m/>
    <m/>
    <m/>
    <m/>
    <m/>
    <m/>
    <m/>
    <m/>
    <m/>
    <m/>
    <m/>
    <m/>
    <m/>
    <m/>
    <m/>
    <m/>
    <m/>
    <m/>
    <m/>
    <m/>
    <m/>
    <m/>
    <m/>
    <m/>
    <m/>
    <m/>
    <m/>
    <m/>
    <m/>
    <m/>
    <m/>
    <m/>
    <m/>
    <m/>
    <m/>
    <m/>
    <m/>
    <m/>
    <m/>
    <m/>
    <m/>
    <m/>
    <m/>
    <m/>
    <n v="0"/>
    <s v=""/>
    <s v="DUWT0030"/>
    <s v="GPHf2cprSOc"/>
    <s v="Unallocated"/>
    <e v="#N/A"/>
    <e v="#N/A"/>
    <e v="#N/A"/>
    <m/>
    <m/>
    <m/>
    <s v="-"/>
  </r>
  <r>
    <n v="466443893"/>
    <s v="DADABHAU YALAPPA MORE"/>
    <s v="ONLINE"/>
    <s v="21.01.26"/>
    <n v="3700"/>
    <m/>
    <m/>
    <m/>
    <n v="3601"/>
    <n v="3601"/>
    <x v="2"/>
    <s v="STABLE"/>
    <x v="0"/>
    <x v="9"/>
    <n v="85018"/>
    <n v="99"/>
    <n v="0"/>
    <n v="2250"/>
    <s v="23.12.25"/>
    <n v="6.6839737597464047E-2"/>
    <n v="4.5723733289267706E-3"/>
    <x v="1"/>
    <s v="PAID"/>
    <s v="MPTP"/>
    <s v="MPTP"/>
    <s v="Shifted"/>
    <n v="22"/>
    <s v="CNAVNA"/>
    <m/>
    <s v="ELG"/>
    <s v="-"/>
    <s v="SHIRUR"/>
    <s v="-"/>
    <s v="-"/>
    <m/>
    <n v="5950"/>
    <n v="85018"/>
    <n v="27"/>
    <m/>
    <n v="26"/>
    <s v="REGULAR"/>
    <m/>
    <s v="SPLENDOR PLUS XTEC 2"/>
    <d v="2025-07-02T00:00:00"/>
    <n v="36"/>
    <x v="1"/>
    <x v="1"/>
    <s v="-"/>
    <m/>
    <m/>
    <m/>
    <m/>
    <m/>
    <m/>
    <m/>
    <m/>
    <m/>
    <m/>
    <m/>
    <m/>
    <n v="1"/>
    <m/>
    <m/>
    <m/>
    <m/>
    <m/>
    <m/>
    <m/>
    <m/>
    <m/>
    <m/>
    <m/>
    <m/>
    <m/>
    <m/>
    <m/>
    <m/>
    <m/>
    <m/>
    <m/>
    <m/>
    <m/>
    <m/>
    <m/>
    <m/>
    <m/>
    <m/>
    <m/>
    <m/>
    <m/>
    <m/>
    <m/>
    <m/>
    <m/>
    <m/>
    <m/>
    <m/>
    <m/>
    <m/>
    <m/>
    <m/>
    <m/>
    <m/>
    <m/>
    <m/>
    <m/>
    <m/>
    <m/>
    <m/>
    <m/>
    <m/>
    <m/>
    <m/>
    <m/>
    <m/>
    <m/>
    <m/>
    <m/>
    <m/>
    <m/>
    <m/>
    <m/>
    <m/>
    <m/>
    <m/>
    <m/>
    <m/>
    <m/>
    <m/>
    <m/>
    <m/>
    <m/>
    <m/>
    <m/>
    <m/>
    <m/>
    <m/>
    <m/>
    <m/>
    <m/>
    <m/>
    <n v="1"/>
    <n v="1"/>
    <s v="ZBHT0024"/>
    <s v="Aol15LEsEg7"/>
    <s v="Allocated"/>
    <s v="Shifted (NC_SFTD)"/>
    <s v="Customer shifted "/>
    <d v="2026-01-05T00:00:00"/>
    <m/>
    <m/>
    <m/>
    <s v="-"/>
  </r>
  <r>
    <n v="464212763"/>
    <s v="NANDA BALASAHEB GHARE"/>
    <m/>
    <m/>
    <m/>
    <m/>
    <m/>
    <m/>
    <n v="3882"/>
    <n v="15409.89"/>
    <x v="1"/>
    <s v="FLOW"/>
    <x v="1"/>
    <x v="17"/>
    <n v="83955"/>
    <n v="348"/>
    <n v="0"/>
    <n v="1800"/>
    <s v="FLOW"/>
    <n v="0.80366629971760872"/>
    <n v="2.1436026355371628E-2"/>
    <x v="0"/>
    <s v="-"/>
    <s v="MPTP"/>
    <s v="-"/>
    <m/>
    <m/>
    <m/>
    <m/>
    <s v="ELG"/>
    <s v="-"/>
    <s v="BEBEDHOL"/>
    <s v="-"/>
    <s v="-"/>
    <m/>
    <n v="17557.89"/>
    <n v="83955"/>
    <n v="118"/>
    <m/>
    <n v="148"/>
    <s v="NPA"/>
    <s v="MH14MA4981"/>
    <s v="HERO VIDA V1 PLUS"/>
    <d v="2024-10-05T00:00:00"/>
    <n v="36"/>
    <x v="1"/>
    <x v="2"/>
    <s v="-"/>
    <m/>
    <m/>
    <m/>
    <m/>
    <m/>
    <m/>
    <m/>
    <m/>
    <m/>
    <m/>
    <m/>
    <m/>
    <m/>
    <m/>
    <m/>
    <n v="1"/>
    <m/>
    <m/>
    <m/>
    <m/>
    <m/>
    <m/>
    <m/>
    <m/>
    <m/>
    <m/>
    <m/>
    <m/>
    <m/>
    <m/>
    <m/>
    <m/>
    <m/>
    <m/>
    <m/>
    <m/>
    <m/>
    <m/>
    <m/>
    <m/>
    <m/>
    <m/>
    <m/>
    <m/>
    <m/>
    <m/>
    <m/>
    <m/>
    <m/>
    <m/>
    <m/>
    <m/>
    <m/>
    <m/>
    <m/>
    <m/>
    <m/>
    <m/>
    <m/>
    <m/>
    <m/>
    <m/>
    <m/>
    <m/>
    <m/>
    <m/>
    <m/>
    <m/>
    <m/>
    <m/>
    <m/>
    <m/>
    <m/>
    <m/>
    <m/>
    <m/>
    <m/>
    <m/>
    <m/>
    <m/>
    <m/>
    <m/>
    <m/>
    <m/>
    <m/>
    <m/>
    <m/>
    <m/>
    <m/>
    <m/>
    <m/>
    <m/>
    <m/>
    <n v="1"/>
    <n v="1"/>
    <s v="ZBHT0013"/>
    <s v="GPGRKmYk1Ym"/>
    <s v="Allocated"/>
    <s v="Promise To Pay (PTP)"/>
    <s v="Ptp"/>
    <d v="2026-01-07T00:00:00"/>
    <m/>
    <m/>
    <m/>
    <s v="-"/>
  </r>
  <r>
    <n v="460054755"/>
    <s v="ANJALI BABU GUNTE"/>
    <m/>
    <m/>
    <m/>
    <m/>
    <m/>
    <m/>
    <n v="4220"/>
    <n v="8440"/>
    <x v="4"/>
    <s v="FLOW"/>
    <x v="1"/>
    <x v="15"/>
    <n v="82340.210000000006"/>
    <n v="360"/>
    <n v="0"/>
    <n v="900"/>
    <s v="03.12.25"/>
    <n v="0.36872462757631352"/>
    <n v="1.4443071268648241E-2"/>
    <x v="0"/>
    <s v="NC"/>
    <s v="NC"/>
    <s v="NC"/>
    <m/>
    <m/>
    <s v="CNAVNA"/>
    <m/>
    <s v="-"/>
    <s v="-"/>
    <s v="RAVET"/>
    <s v="-"/>
    <s v="-"/>
    <s v="-"/>
    <n v="9700"/>
    <n v="82340.210000000006"/>
    <n v="66"/>
    <m/>
    <n v="87"/>
    <s v="REGULAR"/>
    <s v="MH14LD0590"/>
    <s v="PIAGGIO VESPA SXL 125 CBS RACING 60"/>
    <d v="2023-10-09T00:00:00"/>
    <n v="48"/>
    <x v="2"/>
    <x v="2"/>
    <s v="-"/>
    <m/>
    <m/>
    <m/>
    <m/>
    <m/>
    <m/>
    <m/>
    <m/>
    <m/>
    <m/>
    <m/>
    <m/>
    <m/>
    <m/>
    <m/>
    <m/>
    <m/>
    <m/>
    <m/>
    <m/>
    <m/>
    <m/>
    <m/>
    <m/>
    <m/>
    <m/>
    <m/>
    <m/>
    <m/>
    <m/>
    <m/>
    <m/>
    <m/>
    <m/>
    <m/>
    <m/>
    <m/>
    <m/>
    <m/>
    <m/>
    <m/>
    <m/>
    <m/>
    <m/>
    <m/>
    <m/>
    <m/>
    <m/>
    <m/>
    <m/>
    <m/>
    <m/>
    <m/>
    <m/>
    <m/>
    <m/>
    <m/>
    <m/>
    <m/>
    <m/>
    <n v="1"/>
    <m/>
    <m/>
    <m/>
    <m/>
    <m/>
    <m/>
    <m/>
    <m/>
    <m/>
    <m/>
    <m/>
    <m/>
    <m/>
    <m/>
    <m/>
    <m/>
    <m/>
    <m/>
    <m/>
    <m/>
    <m/>
    <m/>
    <m/>
    <m/>
    <m/>
    <m/>
    <m/>
    <m/>
    <m/>
    <m/>
    <m/>
    <m/>
    <n v="1"/>
    <n v="1"/>
    <s v="ZBHT0011"/>
    <s v="BPj2lMr_NIz"/>
    <s v="Unallocated"/>
    <s v="Address Not Found (NC_ANF)"/>
    <s v="Address Not Found short address "/>
    <d v="2026-01-21T00:00:00"/>
    <m/>
    <m/>
    <m/>
    <s v="-"/>
  </r>
  <r>
    <n v="456991270"/>
    <s v="SHIVDAS DILIP CHAVAN"/>
    <m/>
    <m/>
    <m/>
    <m/>
    <m/>
    <s v="BANK STABLE 19"/>
    <n v="5378"/>
    <n v="9732"/>
    <x v="4"/>
    <s v="STABLE"/>
    <x v="1"/>
    <x v="8"/>
    <n v="81902"/>
    <n v="280"/>
    <n v="0"/>
    <n v="4050"/>
    <s v="12.11.25"/>
    <n v="0.27941838725965151"/>
    <n v="1.436620604981245E-2"/>
    <x v="1"/>
    <s v="PAID"/>
    <s v="PAID"/>
    <s v="PTP"/>
    <m/>
    <m/>
    <m/>
    <m/>
    <s v="-"/>
    <s v="-"/>
    <s v="BHOR"/>
    <s v="-"/>
    <s v="-"/>
    <m/>
    <n v="14062"/>
    <n v="81902"/>
    <n v="57"/>
    <m/>
    <n v="57"/>
    <s v="NPA"/>
    <s v="MH12VE8225"/>
    <s v="CLASSIC 350 CHROME RED"/>
    <d v="2023-02-24T00:00:00"/>
    <n v="48"/>
    <x v="1"/>
    <x v="2"/>
    <s v="-"/>
    <m/>
    <m/>
    <m/>
    <m/>
    <m/>
    <m/>
    <m/>
    <m/>
    <m/>
    <m/>
    <m/>
    <m/>
    <m/>
    <m/>
    <m/>
    <m/>
    <m/>
    <m/>
    <m/>
    <m/>
    <m/>
    <m/>
    <m/>
    <m/>
    <m/>
    <m/>
    <m/>
    <m/>
    <m/>
    <m/>
    <m/>
    <m/>
    <m/>
    <m/>
    <m/>
    <m/>
    <m/>
    <m/>
    <m/>
    <m/>
    <m/>
    <m/>
    <m/>
    <m/>
    <m/>
    <m/>
    <m/>
    <m/>
    <m/>
    <m/>
    <m/>
    <m/>
    <m/>
    <m/>
    <m/>
    <m/>
    <m/>
    <m/>
    <m/>
    <m/>
    <m/>
    <m/>
    <m/>
    <m/>
    <m/>
    <m/>
    <m/>
    <m/>
    <m/>
    <m/>
    <m/>
    <m/>
    <m/>
    <m/>
    <m/>
    <m/>
    <m/>
    <m/>
    <m/>
    <m/>
    <m/>
    <m/>
    <m/>
    <m/>
    <m/>
    <m/>
    <m/>
    <m/>
    <m/>
    <m/>
    <n v="1"/>
    <m/>
    <m/>
    <n v="1"/>
    <n v="1"/>
    <s v="DUWT0011"/>
    <s v="AP7uocdGiz"/>
    <s v="Allocated"/>
    <s v="Promise To Pay (PTP)"/>
    <s v="Promise to pay customer home visit ptp date 15.01.2026 ptp amt. 6000"/>
    <d v="2026-01-15T00:00:00"/>
    <m/>
    <m/>
    <m/>
    <s v="-"/>
  </r>
  <r>
    <n v="464273873"/>
    <s v="SABA HABIB MULANI"/>
    <s v="ONLINE"/>
    <s v="27.01.26"/>
    <n v="4216"/>
    <m/>
    <m/>
    <m/>
    <n v="4216"/>
    <n v="4115"/>
    <x v="2"/>
    <s v="STABLE"/>
    <x v="0"/>
    <x v="10"/>
    <n v="81868"/>
    <n v="92"/>
    <n v="0"/>
    <n v="1350"/>
    <s v="25.12.25"/>
    <n v="9.4801623364896934E-2"/>
    <n v="4.4029624278691211E-3"/>
    <x v="1"/>
    <s v="PAID"/>
    <s v="PTP"/>
    <s v="PTP"/>
    <m/>
    <n v="24"/>
    <m/>
    <m/>
    <s v="-"/>
    <s v="-"/>
    <s v="RAJGURU NAGAR"/>
    <s v="-"/>
    <s v="-"/>
    <m/>
    <n v="5557"/>
    <n v="81868"/>
    <n v="27"/>
    <m/>
    <n v="26"/>
    <s v="REGULAR"/>
    <s v="MH14LW1517"/>
    <s v="BAJAJ CHETAK URBANE 3202"/>
    <d v="2024-10-09T00:00:00"/>
    <n v="36"/>
    <x v="1"/>
    <x v="1"/>
    <s v="-"/>
    <m/>
    <m/>
    <m/>
    <m/>
    <m/>
    <m/>
    <n v="1"/>
    <m/>
    <m/>
    <m/>
    <m/>
    <m/>
    <m/>
    <m/>
    <m/>
    <m/>
    <m/>
    <m/>
    <m/>
    <m/>
    <m/>
    <m/>
    <m/>
    <m/>
    <m/>
    <m/>
    <m/>
    <m/>
    <m/>
    <m/>
    <m/>
    <m/>
    <m/>
    <m/>
    <m/>
    <m/>
    <m/>
    <m/>
    <m/>
    <m/>
    <m/>
    <m/>
    <m/>
    <m/>
    <m/>
    <m/>
    <m/>
    <m/>
    <m/>
    <m/>
    <m/>
    <m/>
    <m/>
    <m/>
    <m/>
    <m/>
    <m/>
    <m/>
    <m/>
    <m/>
    <n v="1"/>
    <m/>
    <m/>
    <m/>
    <m/>
    <m/>
    <m/>
    <m/>
    <m/>
    <m/>
    <m/>
    <m/>
    <m/>
    <m/>
    <m/>
    <m/>
    <m/>
    <m/>
    <m/>
    <m/>
    <m/>
    <m/>
    <m/>
    <m/>
    <m/>
    <m/>
    <m/>
    <m/>
    <m/>
    <m/>
    <m/>
    <m/>
    <m/>
    <n v="2"/>
    <n v="1"/>
    <s v="ZBHT0010"/>
    <s v="G2UcAN1FGUz"/>
    <s v="Allocated"/>
    <s v="Left Message (LMCB)"/>
    <s v="Lmcb "/>
    <d v="2026-01-21T00:00:00"/>
    <m/>
    <m/>
    <m/>
    <s v="-"/>
  </r>
  <r>
    <n v="465944394"/>
    <s v="ABHISHEK SHANKAR SHINDE"/>
    <s v="ONLINE"/>
    <s v="19.01.26"/>
    <n v="3613"/>
    <m/>
    <m/>
    <s v="BANK STABLE 19"/>
    <n v="3605"/>
    <n v="3464"/>
    <x v="2"/>
    <s v="STABLE"/>
    <x v="0"/>
    <x v="4"/>
    <n v="81458"/>
    <n v="149"/>
    <n v="0"/>
    <n v="1350"/>
    <s v="17.12.25"/>
    <n v="0.1037332945149553"/>
    <n v="4.3809121201124112E-3"/>
    <x v="1"/>
    <s v="PAID"/>
    <s v="PTP"/>
    <s v="PTP"/>
    <m/>
    <n v="20"/>
    <s v="CAVA"/>
    <m/>
    <s v="-"/>
    <s v="-"/>
    <s v="CHARHOLI"/>
    <s v="-"/>
    <s v="-"/>
    <s v="-"/>
    <n v="8568"/>
    <n v="81458"/>
    <n v="36"/>
    <m/>
    <n v="26"/>
    <s v="REGULAR"/>
    <m/>
    <s v="SPLENDOR PLUS BS6 I3S DRS CAST FI"/>
    <d v="2025-04-18T00:00:00"/>
    <n v="36"/>
    <x v="2"/>
    <x v="2"/>
    <s v="-"/>
    <m/>
    <m/>
    <m/>
    <m/>
    <m/>
    <m/>
    <m/>
    <m/>
    <m/>
    <m/>
    <m/>
    <m/>
    <m/>
    <m/>
    <m/>
    <m/>
    <m/>
    <m/>
    <m/>
    <m/>
    <m/>
    <m/>
    <m/>
    <m/>
    <m/>
    <m/>
    <m/>
    <m/>
    <m/>
    <m/>
    <m/>
    <m/>
    <m/>
    <m/>
    <m/>
    <m/>
    <n v="1"/>
    <m/>
    <m/>
    <m/>
    <m/>
    <m/>
    <m/>
    <m/>
    <m/>
    <m/>
    <m/>
    <m/>
    <m/>
    <m/>
    <m/>
    <m/>
    <m/>
    <m/>
    <n v="1"/>
    <m/>
    <m/>
    <m/>
    <m/>
    <m/>
    <m/>
    <m/>
    <m/>
    <m/>
    <m/>
    <m/>
    <m/>
    <m/>
    <m/>
    <m/>
    <m/>
    <m/>
    <m/>
    <m/>
    <m/>
    <m/>
    <m/>
    <m/>
    <m/>
    <m/>
    <m/>
    <m/>
    <m/>
    <m/>
    <m/>
    <m/>
    <m/>
    <m/>
    <m/>
    <m/>
    <m/>
    <m/>
    <m/>
    <n v="2"/>
    <n v="1"/>
    <s v="ZBHT0009"/>
    <s v="B6BQZCAoNFc"/>
    <s v="Allocated"/>
    <s v="Left Message (LMCB)"/>
    <s v="Msg to mother"/>
    <d v="2026-01-19T00:00:00"/>
    <m/>
    <m/>
    <m/>
    <s v="-"/>
  </r>
  <r>
    <n v="465929654"/>
    <s v="SANTOSH BABAN MAGAR"/>
    <s v="BRANCH"/>
    <s v="29.01.26"/>
    <n v="3821"/>
    <m/>
    <m/>
    <m/>
    <n v="3721"/>
    <n v="0"/>
    <x v="2"/>
    <s v="STABLE"/>
    <x v="0"/>
    <x v="16"/>
    <n v="81367"/>
    <n v="68"/>
    <n v="0"/>
    <n v="1350"/>
    <s v="NEW"/>
    <n v="0.17287448906714981"/>
    <n v="4.3760180274151897E-3"/>
    <x v="1"/>
    <s v="PAID"/>
    <s v="-"/>
    <s v="MPTP"/>
    <m/>
    <m/>
    <s v="CAVNA"/>
    <m/>
    <s v="-"/>
    <s v="-"/>
    <s v="BIBVEWADI"/>
    <s v="-"/>
    <s v="-"/>
    <s v="-"/>
    <n v="5139"/>
    <n v="81367"/>
    <n v="36"/>
    <m/>
    <n v="26"/>
    <s v="REGULAR"/>
    <m/>
    <s v="HONDA ACTIVA DLX 2B"/>
    <d v="2025-04-16T00:00:00"/>
    <n v="36"/>
    <x v="2"/>
    <x v="2"/>
    <s v="-"/>
    <m/>
    <m/>
    <m/>
    <m/>
    <m/>
    <m/>
    <m/>
    <m/>
    <m/>
    <m/>
    <m/>
    <m/>
    <m/>
    <m/>
    <m/>
    <m/>
    <m/>
    <m/>
    <m/>
    <m/>
    <m/>
    <m/>
    <m/>
    <m/>
    <m/>
    <m/>
    <m/>
    <m/>
    <m/>
    <m/>
    <m/>
    <m/>
    <m/>
    <m/>
    <m/>
    <m/>
    <m/>
    <m/>
    <m/>
    <m/>
    <m/>
    <m/>
    <m/>
    <m/>
    <m/>
    <m/>
    <m/>
    <m/>
    <m/>
    <m/>
    <m/>
    <m/>
    <m/>
    <m/>
    <m/>
    <m/>
    <m/>
    <m/>
    <m/>
    <m/>
    <n v="1"/>
    <m/>
    <m/>
    <m/>
    <m/>
    <m/>
    <m/>
    <m/>
    <m/>
    <m/>
    <m/>
    <m/>
    <m/>
    <m/>
    <m/>
    <m/>
    <m/>
    <m/>
    <m/>
    <m/>
    <m/>
    <m/>
    <m/>
    <m/>
    <m/>
    <m/>
    <m/>
    <m/>
    <m/>
    <m/>
    <m/>
    <m/>
    <m/>
    <n v="1"/>
    <n v="1"/>
    <s v="DUWT0031"/>
    <s v="GPAI9S8kOOm"/>
    <s v="Allocated"/>
    <s v="Left Message (LMCB)"/>
    <s v="Left message customer brother "/>
    <d v="2026-01-21T00:00:00"/>
    <m/>
    <m/>
    <m/>
    <s v="-"/>
  </r>
  <r>
    <n v="464738848"/>
    <s v="SARIKA DATTATRAY BHONDAVE"/>
    <s v="ONLINE"/>
    <s v="25.01.26"/>
    <n v="3150"/>
    <m/>
    <m/>
    <m/>
    <n v="3993"/>
    <n v="3503.2"/>
    <x v="2"/>
    <s v="STABLE"/>
    <x v="0"/>
    <x v="11"/>
    <n v="81108"/>
    <n v="172"/>
    <n v="0"/>
    <n v="3150"/>
    <s v="19.12.25"/>
    <n v="7.3496213936434573E-2"/>
    <n v="4.362088686661561E-3"/>
    <x v="1"/>
    <s v="PAID"/>
    <s v="PTP"/>
    <s v="PTP"/>
    <m/>
    <n v="21"/>
    <s v="CAVA"/>
    <m/>
    <s v="-"/>
    <s v="-"/>
    <s v="NERE"/>
    <s v="-"/>
    <s v="-"/>
    <s v="-"/>
    <n v="10818.2"/>
    <n v="81108"/>
    <n v="36"/>
    <m/>
    <n v="26"/>
    <s v="REGULAR"/>
    <s v="MH12XP5549"/>
    <s v="TVS JUPITER 110 DRUM ALLOY OBDIIA"/>
    <d v="2024-11-21T00:00:00"/>
    <n v="36"/>
    <x v="2"/>
    <x v="1"/>
    <s v="-"/>
    <m/>
    <m/>
    <m/>
    <m/>
    <m/>
    <m/>
    <m/>
    <m/>
    <m/>
    <m/>
    <m/>
    <m/>
    <m/>
    <m/>
    <m/>
    <m/>
    <m/>
    <m/>
    <m/>
    <m/>
    <m/>
    <m/>
    <m/>
    <m/>
    <m/>
    <m/>
    <m/>
    <m/>
    <m/>
    <m/>
    <m/>
    <m/>
    <m/>
    <m/>
    <m/>
    <m/>
    <m/>
    <m/>
    <m/>
    <m/>
    <m/>
    <m/>
    <m/>
    <m/>
    <m/>
    <n v="1"/>
    <m/>
    <m/>
    <m/>
    <m/>
    <m/>
    <m/>
    <m/>
    <m/>
    <m/>
    <m/>
    <m/>
    <m/>
    <m/>
    <m/>
    <m/>
    <m/>
    <m/>
    <n v="2"/>
    <m/>
    <m/>
    <m/>
    <m/>
    <m/>
    <m/>
    <m/>
    <m/>
    <m/>
    <m/>
    <m/>
    <m/>
    <m/>
    <m/>
    <m/>
    <m/>
    <m/>
    <m/>
    <m/>
    <m/>
    <m/>
    <m/>
    <m/>
    <m/>
    <m/>
    <m/>
    <m/>
    <m/>
    <m/>
    <n v="3"/>
    <n v="1"/>
    <s v="DUWT0030"/>
    <s v="B2JMdyKpNIz"/>
    <s v="Allocated"/>
    <s v="Door Locked (NC_DL)"/>
    <s v="Door lock "/>
    <d v="2026-01-22T00:00:00"/>
    <m/>
    <m/>
    <m/>
    <s v="-"/>
  </r>
  <r>
    <n v="459446869"/>
    <s v="VINAYAK SHIVRAM PAWAR"/>
    <s v="ONLINE"/>
    <s v="30.01.26"/>
    <n v="4430"/>
    <m/>
    <m/>
    <m/>
    <n v="4361"/>
    <n v="4243"/>
    <x v="2"/>
    <s v="STABLE"/>
    <x v="0"/>
    <x v="8"/>
    <n v="80807.149999999994"/>
    <n v="86"/>
    <n v="0"/>
    <n v="3950"/>
    <s v="31.12.25"/>
    <n v="7.1547242572424188E-2"/>
    <n v="4.345908601079594E-3"/>
    <x v="1"/>
    <s v="PAID"/>
    <s v="PTP"/>
    <s v="PTP"/>
    <m/>
    <n v="27"/>
    <s v="CAVA"/>
    <m/>
    <s v="-"/>
    <s v="-"/>
    <s v="BHOR"/>
    <s v="-"/>
    <s v="-"/>
    <m/>
    <n v="8279"/>
    <n v="80807.149999999994"/>
    <n v="27"/>
    <m/>
    <n v="26"/>
    <s v="NPA"/>
    <s v="MH12VY505"/>
    <s v="RE BULLET 350 EFI BLACK"/>
    <d v="2023-08-18T00:00:00"/>
    <n v="48"/>
    <x v="1"/>
    <x v="2"/>
    <s v="-"/>
    <m/>
    <m/>
    <m/>
    <m/>
    <m/>
    <m/>
    <m/>
    <m/>
    <m/>
    <m/>
    <m/>
    <m/>
    <m/>
    <m/>
    <m/>
    <m/>
    <m/>
    <m/>
    <m/>
    <m/>
    <m/>
    <m/>
    <m/>
    <m/>
    <n v="1"/>
    <m/>
    <m/>
    <m/>
    <m/>
    <m/>
    <m/>
    <m/>
    <m/>
    <m/>
    <m/>
    <m/>
    <m/>
    <m/>
    <m/>
    <m/>
    <m/>
    <m/>
    <m/>
    <m/>
    <m/>
    <m/>
    <m/>
    <m/>
    <m/>
    <m/>
    <m/>
    <m/>
    <m/>
    <m/>
    <m/>
    <m/>
    <m/>
    <m/>
    <m/>
    <m/>
    <m/>
    <m/>
    <m/>
    <m/>
    <m/>
    <m/>
    <m/>
    <m/>
    <m/>
    <m/>
    <m/>
    <m/>
    <m/>
    <m/>
    <m/>
    <m/>
    <m/>
    <m/>
    <n v="1"/>
    <m/>
    <m/>
    <n v="1"/>
    <m/>
    <m/>
    <m/>
    <m/>
    <m/>
    <m/>
    <m/>
    <m/>
    <m/>
    <m/>
    <m/>
    <n v="3"/>
    <n v="1"/>
    <s v="DUWT0011"/>
    <s v="G67Fj0S_Egz"/>
    <s v="Allocated"/>
    <s v="Promise To Pay (PTP)"/>
    <s v="Promise to pay customer office visit "/>
    <d v="2026-01-22T00:00:00"/>
    <m/>
    <m/>
    <m/>
    <s v="-"/>
  </r>
  <r>
    <n v="464930378"/>
    <s v="SARITA SEBASTIAN MARIYAN"/>
    <s v="COLLECT"/>
    <s v="30.01.26"/>
    <n v="4350"/>
    <m/>
    <m/>
    <m/>
    <n v="4169"/>
    <n v="4167"/>
    <x v="2"/>
    <s v="STABLE"/>
    <x v="0"/>
    <x v="19"/>
    <n v="80530"/>
    <n v="157"/>
    <n v="0"/>
    <n v="4050"/>
    <s v="30.12.25"/>
    <n v="0.11436991436984049"/>
    <n v="4.3310031308484423E-3"/>
    <x v="1"/>
    <s v="PAID"/>
    <s v="MPTP"/>
    <s v="MPTP"/>
    <s v="Shifted"/>
    <n v="30"/>
    <s v="CNAVNA"/>
    <m/>
    <s v="-"/>
    <s v="-"/>
    <s v="KHADAKI"/>
    <s v="-"/>
    <s v="-"/>
    <m/>
    <n v="8374"/>
    <n v="80530"/>
    <n v="27"/>
    <m/>
    <n v="57"/>
    <s v="REGULAR"/>
    <s v="MH12XP7219"/>
    <s v="HONDA ACTIVA 125 SMART"/>
    <d v="2024-12-12T00:00:00"/>
    <n v="36"/>
    <x v="1"/>
    <x v="1"/>
    <s v="-"/>
    <m/>
    <m/>
    <m/>
    <m/>
    <m/>
    <m/>
    <n v="1"/>
    <m/>
    <m/>
    <m/>
    <m/>
    <m/>
    <m/>
    <m/>
    <m/>
    <m/>
    <m/>
    <m/>
    <m/>
    <m/>
    <m/>
    <n v="1"/>
    <m/>
    <m/>
    <m/>
    <m/>
    <m/>
    <m/>
    <m/>
    <m/>
    <m/>
    <m/>
    <m/>
    <m/>
    <m/>
    <m/>
    <m/>
    <m/>
    <m/>
    <m/>
    <m/>
    <m/>
    <m/>
    <m/>
    <m/>
    <m/>
    <m/>
    <m/>
    <n v="1"/>
    <m/>
    <m/>
    <m/>
    <m/>
    <m/>
    <n v="1"/>
    <m/>
    <m/>
    <m/>
    <m/>
    <m/>
    <m/>
    <m/>
    <m/>
    <n v="1"/>
    <m/>
    <m/>
    <m/>
    <m/>
    <m/>
    <m/>
    <m/>
    <m/>
    <m/>
    <m/>
    <m/>
    <m/>
    <m/>
    <m/>
    <m/>
    <m/>
    <m/>
    <n v="1"/>
    <m/>
    <m/>
    <n v="1"/>
    <m/>
    <m/>
    <m/>
    <m/>
    <m/>
    <m/>
    <m/>
    <m/>
    <n v="7"/>
    <n v="1"/>
    <s v="DUWT0023"/>
    <s v="BPmkdf2qsOgc"/>
    <s v="Allocated"/>
    <s v="Shifted (NC_SFTD)"/>
    <s v="Customer shifted from the given residence address "/>
    <d v="2026-01-22T00:00:00"/>
    <m/>
    <m/>
    <m/>
    <s v="-"/>
  </r>
  <r>
    <n v="464280420"/>
    <s v="KAPIL AJABRAO RATHOD"/>
    <s v="ONLINE"/>
    <s v="02.01.26"/>
    <n v="4000"/>
    <m/>
    <m/>
    <m/>
    <n v="3921"/>
    <n v="10627.76"/>
    <x v="5"/>
    <s v="STABLE"/>
    <x v="0"/>
    <x v="11"/>
    <n v="80232"/>
    <n v="446"/>
    <n v="0"/>
    <n v="2700"/>
    <s v="01.12.25"/>
    <n v="0.25036973317268207"/>
    <n v="2.0218792933072209E-2"/>
    <x v="1"/>
    <s v="PAID"/>
    <s v="PAID"/>
    <s v="PAID"/>
    <m/>
    <m/>
    <m/>
    <m/>
    <s v="ELG"/>
    <s v="-"/>
    <s v="MAAN"/>
    <s v="-"/>
    <s v="-"/>
    <m/>
    <n v="13773.76"/>
    <n v="80232"/>
    <n v="88"/>
    <m/>
    <n v="87"/>
    <s v="REGULAR"/>
    <s v="MH30BX2267"/>
    <s v="HONDA UNICORN 160 BSVI"/>
    <d v="2024-10-10T00:00:00"/>
    <n v="36"/>
    <x v="1"/>
    <x v="1"/>
    <s v="-"/>
    <m/>
    <m/>
    <m/>
    <m/>
    <m/>
    <m/>
    <n v="1"/>
    <m/>
    <m/>
    <m/>
    <m/>
    <m/>
    <m/>
    <m/>
    <m/>
    <m/>
    <m/>
    <m/>
    <m/>
    <m/>
    <m/>
    <m/>
    <m/>
    <m/>
    <m/>
    <m/>
    <m/>
    <m/>
    <m/>
    <m/>
    <m/>
    <m/>
    <m/>
    <m/>
    <m/>
    <m/>
    <m/>
    <m/>
    <m/>
    <m/>
    <m/>
    <m/>
    <m/>
    <m/>
    <m/>
    <m/>
    <m/>
    <m/>
    <m/>
    <m/>
    <m/>
    <m/>
    <m/>
    <m/>
    <m/>
    <m/>
    <m/>
    <m/>
    <m/>
    <m/>
    <m/>
    <m/>
    <m/>
    <m/>
    <m/>
    <m/>
    <m/>
    <m/>
    <m/>
    <m/>
    <m/>
    <m/>
    <m/>
    <m/>
    <m/>
    <m/>
    <m/>
    <m/>
    <m/>
    <m/>
    <m/>
    <m/>
    <m/>
    <m/>
    <m/>
    <m/>
    <m/>
    <m/>
    <m/>
    <m/>
    <m/>
    <m/>
    <m/>
    <n v="1"/>
    <n v="1"/>
    <s v="DUWT0030"/>
    <s v="k63GBklK_NIc"/>
    <s v="Allocated"/>
    <s v="Left Message (LMCB)"/>
    <s v="Left message to wife "/>
    <d v="2026-01-03T00:00:00"/>
    <m/>
    <m/>
    <m/>
    <s v="-"/>
  </r>
  <r>
    <n v="464830824"/>
    <s v="NIKHIL CHANDRAKANT YEMALWAR"/>
    <m/>
    <m/>
    <m/>
    <m/>
    <m/>
    <m/>
    <n v="3519"/>
    <n v="14076"/>
    <x v="1"/>
    <s v="FLOW"/>
    <x v="1"/>
    <x v="18"/>
    <n v="79754"/>
    <n v="352"/>
    <n v="0"/>
    <n v="1800"/>
    <s v="NEW"/>
    <n v="0.20664940865735459"/>
    <n v="2.036339522299219E-2"/>
    <x v="0"/>
    <s v="-"/>
    <s v="-"/>
    <s v="-"/>
    <m/>
    <m/>
    <m/>
    <m/>
    <s v="ELG"/>
    <s v="-"/>
    <s v="CHANDAN NAGAR"/>
    <s v="-"/>
    <s v="-"/>
    <m/>
    <n v="16228"/>
    <n v="79754"/>
    <n v="118"/>
    <m/>
    <n v="148"/>
    <s v="NPA"/>
    <s v="MH14MB1754"/>
    <s v="AMPERE MAGNUS EX"/>
    <d v="2024-12-02T00:00:00"/>
    <n v="36"/>
    <x v="1"/>
    <x v="2"/>
    <s v="-"/>
    <m/>
    <m/>
    <m/>
    <m/>
    <m/>
    <m/>
    <m/>
    <m/>
    <m/>
    <m/>
    <m/>
    <m/>
    <m/>
    <m/>
    <m/>
    <n v="1"/>
    <m/>
    <m/>
    <m/>
    <m/>
    <m/>
    <m/>
    <m/>
    <m/>
    <m/>
    <m/>
    <m/>
    <m/>
    <m/>
    <m/>
    <m/>
    <m/>
    <m/>
    <m/>
    <m/>
    <m/>
    <m/>
    <m/>
    <m/>
    <m/>
    <m/>
    <m/>
    <m/>
    <m/>
    <m/>
    <m/>
    <m/>
    <m/>
    <m/>
    <m/>
    <m/>
    <m/>
    <m/>
    <m/>
    <m/>
    <m/>
    <m/>
    <m/>
    <m/>
    <m/>
    <m/>
    <m/>
    <m/>
    <m/>
    <m/>
    <m/>
    <m/>
    <m/>
    <m/>
    <m/>
    <m/>
    <m/>
    <m/>
    <m/>
    <m/>
    <m/>
    <m/>
    <m/>
    <m/>
    <m/>
    <m/>
    <m/>
    <m/>
    <m/>
    <m/>
    <m/>
    <m/>
    <m/>
    <m/>
    <m/>
    <m/>
    <m/>
    <m/>
    <n v="1"/>
    <n v="1"/>
    <s v="ZBHT0012"/>
    <s v="koyfguvPXgm"/>
    <s v="Allocated"/>
    <s v="Shifted (NC_SFTD)"/>
    <s v="Nc"/>
    <d v="2026-01-06T00:00:00"/>
    <m/>
    <m/>
    <m/>
    <s v="-"/>
  </r>
  <r>
    <n v="139293491"/>
    <s v="MUKUND GULAB BORHADE"/>
    <m/>
    <m/>
    <m/>
    <m/>
    <m/>
    <m/>
    <n v="5576"/>
    <n v="5492"/>
    <x v="2"/>
    <s v="FLOW"/>
    <x v="1"/>
    <x v="10"/>
    <n v="79460.34"/>
    <n v="216"/>
    <n v="0"/>
    <n v="2250"/>
    <s v="29.12.25"/>
    <n v="9.2013597805328751E-2"/>
    <n v="4.2734754913483384E-3"/>
    <x v="0"/>
    <s v="RTP"/>
    <s v="NITP"/>
    <s v="RTP"/>
    <m/>
    <m/>
    <s v="CAVA"/>
    <m/>
    <s v="-"/>
    <s v="-"/>
    <s v="RAJGUR NAGAR"/>
    <s v="-"/>
    <s v="-"/>
    <s v="-"/>
    <n v="13534"/>
    <n v="79460.34"/>
    <n v="35"/>
    <m/>
    <n v="56"/>
    <s v="REGULAR"/>
    <s v="MH14KR2742"/>
    <s v="RE CLASSIC 350 EFI REDDITCH RED"/>
    <d v="2023-03-15T00:00:00"/>
    <n v="48"/>
    <x v="2"/>
    <x v="1"/>
    <s v="-"/>
    <m/>
    <m/>
    <m/>
    <m/>
    <m/>
    <m/>
    <m/>
    <m/>
    <m/>
    <m/>
    <m/>
    <m/>
    <m/>
    <m/>
    <m/>
    <m/>
    <m/>
    <m/>
    <m/>
    <m/>
    <m/>
    <m/>
    <m/>
    <m/>
    <m/>
    <m/>
    <m/>
    <m/>
    <m/>
    <m/>
    <m/>
    <m/>
    <m/>
    <m/>
    <m/>
    <m/>
    <m/>
    <m/>
    <m/>
    <m/>
    <m/>
    <m/>
    <m/>
    <m/>
    <m/>
    <m/>
    <m/>
    <m/>
    <m/>
    <m/>
    <m/>
    <m/>
    <m/>
    <m/>
    <m/>
    <m/>
    <m/>
    <m/>
    <m/>
    <m/>
    <m/>
    <m/>
    <m/>
    <m/>
    <m/>
    <m/>
    <m/>
    <m/>
    <m/>
    <m/>
    <m/>
    <m/>
    <m/>
    <m/>
    <m/>
    <m/>
    <m/>
    <m/>
    <m/>
    <m/>
    <m/>
    <m/>
    <m/>
    <m/>
    <m/>
    <m/>
    <m/>
    <m/>
    <m/>
    <m/>
    <n v="1"/>
    <m/>
    <m/>
    <n v="1"/>
    <n v="1"/>
    <s v="ZBHT0010"/>
    <s v="kP4NIFUAZc"/>
    <s v="Allocated"/>
    <s v="Left Message (LMCB)"/>
    <s v="Lmcb "/>
    <d v="2026-01-15T00:00:00"/>
    <m/>
    <m/>
    <m/>
    <s v="-"/>
  </r>
  <r>
    <n v="464239808"/>
    <s v="RAHUL KUMAR"/>
    <s v="ONLINE"/>
    <s v="14.01.26"/>
    <n v="4220"/>
    <m/>
    <m/>
    <m/>
    <n v="4071"/>
    <n v="4071"/>
    <x v="2"/>
    <s v="STABLE"/>
    <x v="0"/>
    <x v="18"/>
    <n v="79445"/>
    <n v="60"/>
    <n v="0"/>
    <n v="1960"/>
    <s v="24.11.25"/>
    <n v="3.072341627837159E-2"/>
    <n v="4.2726504871508078E-3"/>
    <x v="1"/>
    <s v="PAID"/>
    <s v="LMCB"/>
    <s v="PAID"/>
    <m/>
    <m/>
    <m/>
    <m/>
    <s v="-"/>
    <s v="-"/>
    <s v="LOHEGAON"/>
    <s v="-"/>
    <s v="-"/>
    <m/>
    <n v="6091"/>
    <n v="79445"/>
    <n v="27"/>
    <m/>
    <n v="26"/>
    <s v="REGULAR"/>
    <s v="MH12XG4452"/>
    <s v="TVS NTORQ 125 RACE XP"/>
    <d v="2024-10-07T00:00:00"/>
    <n v="36"/>
    <x v="1"/>
    <x v="2"/>
    <s v="-"/>
    <m/>
    <m/>
    <m/>
    <m/>
    <m/>
    <m/>
    <m/>
    <m/>
    <m/>
    <m/>
    <m/>
    <m/>
    <n v="1"/>
    <m/>
    <m/>
    <m/>
    <m/>
    <m/>
    <m/>
    <m/>
    <m/>
    <m/>
    <m/>
    <m/>
    <m/>
    <m/>
    <m/>
    <m/>
    <m/>
    <m/>
    <m/>
    <m/>
    <m/>
    <m/>
    <m/>
    <m/>
    <n v="1"/>
    <m/>
    <m/>
    <m/>
    <m/>
    <m/>
    <m/>
    <m/>
    <m/>
    <m/>
    <m/>
    <m/>
    <m/>
    <m/>
    <m/>
    <m/>
    <m/>
    <m/>
    <m/>
    <m/>
    <m/>
    <m/>
    <m/>
    <m/>
    <m/>
    <m/>
    <m/>
    <m/>
    <m/>
    <m/>
    <m/>
    <m/>
    <m/>
    <m/>
    <m/>
    <m/>
    <m/>
    <m/>
    <m/>
    <m/>
    <m/>
    <m/>
    <m/>
    <m/>
    <m/>
    <m/>
    <m/>
    <m/>
    <m/>
    <m/>
    <m/>
    <m/>
    <m/>
    <m/>
    <m/>
    <m/>
    <m/>
    <n v="2"/>
    <n v="1"/>
    <s v="ZBHT0012"/>
    <s v="BP0kRaGtknem"/>
    <s v="Allocated"/>
    <s v="Left Message (LMCB)"/>
    <s v="Lm"/>
    <d v="2026-01-13T00:00:00"/>
    <m/>
    <m/>
    <m/>
    <s v="-"/>
  </r>
  <r>
    <n v="465139935"/>
    <s v="ASHISH VIJAY MATE"/>
    <s v="ONLINE"/>
    <s v="31.01.26"/>
    <n v="4315"/>
    <m/>
    <m/>
    <m/>
    <n v="4251"/>
    <n v="4251"/>
    <x v="0"/>
    <s v="STABLE"/>
    <x v="0"/>
    <x v="0"/>
    <n v="85607"/>
    <n v="64"/>
    <n v="0"/>
    <n v="2248"/>
    <s v="-"/>
    <n v="2.3975306512532539E-2"/>
    <n v="1.0105898893706101E-2"/>
    <x v="1"/>
    <s v="PAID"/>
    <s v="-"/>
    <s v="PTP"/>
    <s v="Switch off"/>
    <n v="31"/>
    <s v="CNAVNA"/>
    <m/>
    <m/>
    <m/>
    <s v="NARAYAN GAON"/>
    <m/>
    <m/>
    <m/>
    <s v="4251"/>
    <n v="85607"/>
    <s v="-"/>
    <m/>
    <e v="#N/A"/>
    <s v="REGULAR"/>
    <m/>
    <m/>
    <d v="2025-01-06T00:00:00"/>
    <s v="36"/>
    <x v="0"/>
    <x v="0"/>
    <s v="-"/>
    <m/>
    <m/>
    <m/>
    <m/>
    <m/>
    <m/>
    <m/>
    <m/>
    <m/>
    <m/>
    <m/>
    <m/>
    <m/>
    <m/>
    <m/>
    <m/>
    <m/>
    <m/>
    <m/>
    <m/>
    <m/>
    <m/>
    <m/>
    <m/>
    <m/>
    <m/>
    <m/>
    <m/>
    <m/>
    <m/>
    <m/>
    <m/>
    <m/>
    <m/>
    <m/>
    <m/>
    <m/>
    <m/>
    <m/>
    <m/>
    <m/>
    <m/>
    <m/>
    <m/>
    <m/>
    <m/>
    <m/>
    <m/>
    <m/>
    <m/>
    <m/>
    <m/>
    <m/>
    <m/>
    <m/>
    <m/>
    <m/>
    <m/>
    <m/>
    <m/>
    <m/>
    <m/>
    <m/>
    <m/>
    <m/>
    <m/>
    <m/>
    <m/>
    <m/>
    <m/>
    <m/>
    <m/>
    <m/>
    <m/>
    <m/>
    <m/>
    <m/>
    <m/>
    <m/>
    <m/>
    <m/>
    <m/>
    <m/>
    <m/>
    <m/>
    <m/>
    <m/>
    <m/>
    <m/>
    <m/>
    <m/>
    <m/>
    <m/>
    <n v="0"/>
    <s v=""/>
    <s v="ZBHT0021"/>
    <s v="GoWssD4F2Zc"/>
    <s v="Allocated"/>
    <e v="#N/A"/>
    <e v="#N/A"/>
    <e v="#N/A"/>
    <m/>
    <m/>
    <m/>
    <s v="-"/>
  </r>
  <r>
    <n v="464231246"/>
    <s v="GANESH NAVNATH GHORPADE"/>
    <m/>
    <m/>
    <m/>
    <m/>
    <m/>
    <m/>
    <n v="4041"/>
    <n v="15898"/>
    <x v="5"/>
    <s v="FLOW"/>
    <x v="1"/>
    <x v="19"/>
    <n v="78894"/>
    <n v="4500"/>
    <n v="0"/>
    <n v="664"/>
    <s v="NEW"/>
    <n v="0.26565482530503132"/>
    <n v="1.988161144757452E-2"/>
    <x v="0"/>
    <s v="BPTP"/>
    <s v="-"/>
    <s v="BPTP"/>
    <m/>
    <m/>
    <s v="CAVA"/>
    <m/>
    <s v="-"/>
    <s v="-"/>
    <s v="THERGAON"/>
    <s v="-"/>
    <s v="-"/>
    <s v="-"/>
    <n v="21062"/>
    <n v="78894"/>
    <n v="99"/>
    <m/>
    <n v="118"/>
    <s v="NPA"/>
    <s v="MH14LW1597"/>
    <s v="HONDA ACTIVA 125 SMART"/>
    <d v="2024-10-07T00:00:00"/>
    <n v="36"/>
    <x v="4"/>
    <x v="1"/>
    <s v="-"/>
    <m/>
    <m/>
    <m/>
    <m/>
    <m/>
    <m/>
    <m/>
    <m/>
    <m/>
    <m/>
    <m/>
    <m/>
    <m/>
    <m/>
    <m/>
    <m/>
    <m/>
    <m/>
    <m/>
    <m/>
    <m/>
    <m/>
    <m/>
    <m/>
    <m/>
    <m/>
    <m/>
    <m/>
    <m/>
    <m/>
    <m/>
    <m/>
    <m/>
    <m/>
    <m/>
    <m/>
    <m/>
    <m/>
    <m/>
    <m/>
    <m/>
    <m/>
    <m/>
    <m/>
    <m/>
    <m/>
    <m/>
    <m/>
    <m/>
    <m/>
    <m/>
    <m/>
    <m/>
    <m/>
    <m/>
    <m/>
    <m/>
    <n v="1"/>
    <m/>
    <m/>
    <m/>
    <m/>
    <m/>
    <m/>
    <m/>
    <m/>
    <m/>
    <m/>
    <m/>
    <m/>
    <m/>
    <m/>
    <m/>
    <m/>
    <m/>
    <m/>
    <m/>
    <m/>
    <m/>
    <m/>
    <m/>
    <m/>
    <m/>
    <m/>
    <m/>
    <m/>
    <m/>
    <m/>
    <m/>
    <m/>
    <n v="1"/>
    <m/>
    <m/>
    <n v="2"/>
    <n v="1"/>
    <s v="ZBHT0015"/>
    <s v="BPENkfusEI7"/>
    <s v="Allocated"/>
    <s v="Refuse To Pay (RTP)"/>
    <s v="Customer not available lm with relatives and he told financial problem "/>
    <d v="2026-01-20T00:00:00"/>
    <m/>
    <m/>
    <m/>
    <s v="-"/>
  </r>
  <r>
    <n v="465175758"/>
    <s v="SHANKAR RANGNATH BHAGWAT"/>
    <s v="COLLECT"/>
    <s v="20.01.26"/>
    <n v="3600"/>
    <m/>
    <m/>
    <m/>
    <n v="3143"/>
    <e v="#N/A"/>
    <x v="0"/>
    <s v="FLOW"/>
    <x v="0"/>
    <x v="2"/>
    <n v="85085"/>
    <n v="0"/>
    <n v="0"/>
    <n v="450"/>
    <s v="FLOW"/>
    <n v="8.7540943666371315E-2"/>
    <n v="1.0044276839171839E-2"/>
    <x v="0"/>
    <s v="PAID"/>
    <s v="-"/>
    <s v="PAID"/>
    <m/>
    <m/>
    <m/>
    <m/>
    <m/>
    <m/>
    <s v="CHAKAN"/>
    <m/>
    <m/>
    <m/>
    <s v="-"/>
    <n v="85085"/>
    <n v="5"/>
    <m/>
    <e v="#N/A"/>
    <s v="REGULAR"/>
    <n v="45666"/>
    <s v="JUPITER."/>
    <d v="2025-01-09T00:00:00"/>
    <n v="48"/>
    <x v="3"/>
    <x v="0"/>
    <s v="-"/>
    <m/>
    <m/>
    <m/>
    <m/>
    <m/>
    <m/>
    <m/>
    <m/>
    <m/>
    <m/>
    <m/>
    <m/>
    <m/>
    <m/>
    <m/>
    <m/>
    <m/>
    <m/>
    <m/>
    <m/>
    <m/>
    <m/>
    <m/>
    <m/>
    <m/>
    <m/>
    <m/>
    <m/>
    <m/>
    <m/>
    <m/>
    <m/>
    <m/>
    <m/>
    <m/>
    <m/>
    <m/>
    <m/>
    <m/>
    <m/>
    <m/>
    <m/>
    <m/>
    <m/>
    <m/>
    <m/>
    <m/>
    <m/>
    <m/>
    <m/>
    <m/>
    <m/>
    <m/>
    <m/>
    <m/>
    <m/>
    <m/>
    <n v="3"/>
    <m/>
    <m/>
    <m/>
    <m/>
    <m/>
    <m/>
    <m/>
    <m/>
    <m/>
    <m/>
    <m/>
    <m/>
    <m/>
    <m/>
    <m/>
    <m/>
    <m/>
    <m/>
    <m/>
    <m/>
    <m/>
    <m/>
    <m/>
    <m/>
    <m/>
    <m/>
    <m/>
    <m/>
    <m/>
    <m/>
    <m/>
    <m/>
    <n v="1"/>
    <m/>
    <m/>
    <n v="4"/>
    <n v="1"/>
    <s v="DUWT0017"/>
    <s v="G6lJLGzaypm"/>
    <s v="Allocated"/>
    <s v="Payment (PAID)"/>
    <s v="Payment (PAID)"/>
    <d v="2026-01-20T00:00:00"/>
    <m/>
    <m/>
    <m/>
    <s v="-"/>
  </r>
  <r>
    <n v="465992504"/>
    <s v="TEJAS GANPAT ROKADE"/>
    <s v="ONLINE"/>
    <s v="31.01.26"/>
    <n v="4747"/>
    <m/>
    <m/>
    <m/>
    <n v="4297"/>
    <n v="4297"/>
    <x v="0"/>
    <s v="FLOW"/>
    <x v="0"/>
    <x v="2"/>
    <n v="78962"/>
    <n v="0"/>
    <n v="0"/>
    <n v="450"/>
    <s v="FLOW"/>
    <n v="8.1241205779914338E-2"/>
    <n v="9.3214572224797187E-3"/>
    <x v="0"/>
    <s v="PTP"/>
    <s v="-"/>
    <s v="PTP"/>
    <s v="Ringing no response "/>
    <m/>
    <s v="CNAVNA"/>
    <m/>
    <m/>
    <m/>
    <s v="CHAKAN"/>
    <m/>
    <m/>
    <m/>
    <s v="-"/>
    <n v="78962"/>
    <n v="5"/>
    <m/>
    <e v="#N/A"/>
    <s v="REGULAR"/>
    <n v="45772"/>
    <s v="ACTIVA"/>
    <d v="2025-04-25T00:00:00"/>
    <n v="30"/>
    <x v="3"/>
    <x v="0"/>
    <s v="-"/>
    <m/>
    <m/>
    <m/>
    <m/>
    <m/>
    <m/>
    <m/>
    <m/>
    <m/>
    <m/>
    <m/>
    <m/>
    <m/>
    <m/>
    <m/>
    <m/>
    <m/>
    <m/>
    <m/>
    <m/>
    <m/>
    <m/>
    <m/>
    <m/>
    <m/>
    <m/>
    <m/>
    <m/>
    <m/>
    <m/>
    <m/>
    <m/>
    <m/>
    <m/>
    <m/>
    <m/>
    <m/>
    <m/>
    <m/>
    <m/>
    <m/>
    <m/>
    <m/>
    <m/>
    <m/>
    <m/>
    <m/>
    <m/>
    <m/>
    <m/>
    <m/>
    <m/>
    <m/>
    <m/>
    <m/>
    <m/>
    <m/>
    <n v="1"/>
    <m/>
    <m/>
    <m/>
    <m/>
    <m/>
    <m/>
    <m/>
    <m/>
    <m/>
    <m/>
    <m/>
    <m/>
    <m/>
    <m/>
    <m/>
    <m/>
    <m/>
    <m/>
    <m/>
    <m/>
    <m/>
    <m/>
    <m/>
    <m/>
    <m/>
    <m/>
    <n v="1"/>
    <m/>
    <m/>
    <m/>
    <m/>
    <m/>
    <m/>
    <m/>
    <m/>
    <n v="2"/>
    <n v="1"/>
    <s v="DUWT0017"/>
    <s v="kormHF31O7"/>
    <s v="Allocated"/>
    <s v="Left Message (LMCB)"/>
    <s v="Customer not meet massage with mother "/>
    <d v="2026-01-20T00:00:00"/>
    <m/>
    <m/>
    <m/>
    <s v="-"/>
  </r>
  <r>
    <n v="466318732"/>
    <s v="PRADNYA KOTU DATE"/>
    <s v="ONLINE"/>
    <s v="30.01.26"/>
    <n v="3421"/>
    <m/>
    <m/>
    <m/>
    <n v="3371"/>
    <n v="3371"/>
    <x v="0"/>
    <s v="STABLE"/>
    <x v="0"/>
    <x v="0"/>
    <n v="78760"/>
    <n v="48"/>
    <n v="0"/>
    <n v="1298"/>
    <s v="-"/>
    <n v="2.2057718888958411E-2"/>
    <n v="9.2976111400737398E-3"/>
    <x v="1"/>
    <s v="PAID"/>
    <s v="-"/>
    <s v="PTP"/>
    <m/>
    <n v="31"/>
    <s v="CAVA"/>
    <m/>
    <m/>
    <m/>
    <s v="JUNNAR"/>
    <m/>
    <m/>
    <m/>
    <n v="3371"/>
    <n v="78760"/>
    <s v="-"/>
    <m/>
    <e v="#N/A"/>
    <s v="REGULAR"/>
    <m/>
    <m/>
    <s v="########"/>
    <n v="36"/>
    <x v="0"/>
    <x v="0"/>
    <s v="-"/>
    <m/>
    <m/>
    <m/>
    <m/>
    <m/>
    <m/>
    <m/>
    <m/>
    <m/>
    <m/>
    <m/>
    <m/>
    <m/>
    <m/>
    <m/>
    <m/>
    <m/>
    <m/>
    <m/>
    <m/>
    <m/>
    <m/>
    <m/>
    <m/>
    <m/>
    <m/>
    <m/>
    <m/>
    <m/>
    <m/>
    <m/>
    <m/>
    <m/>
    <m/>
    <m/>
    <m/>
    <m/>
    <m/>
    <m/>
    <m/>
    <m/>
    <m/>
    <m/>
    <m/>
    <m/>
    <m/>
    <m/>
    <m/>
    <m/>
    <m/>
    <m/>
    <m/>
    <m/>
    <m/>
    <m/>
    <m/>
    <m/>
    <m/>
    <m/>
    <m/>
    <m/>
    <m/>
    <m/>
    <m/>
    <m/>
    <m/>
    <m/>
    <m/>
    <m/>
    <m/>
    <m/>
    <m/>
    <m/>
    <m/>
    <m/>
    <m/>
    <m/>
    <m/>
    <m/>
    <m/>
    <m/>
    <m/>
    <m/>
    <m/>
    <m/>
    <m/>
    <m/>
    <m/>
    <m/>
    <m/>
    <m/>
    <m/>
    <m/>
    <n v="0"/>
    <s v=""/>
    <s v="ZBHT0021"/>
    <s v="BoEBErIeliXz"/>
    <s v="Allocated"/>
    <e v="#N/A"/>
    <e v="#N/A"/>
    <e v="#N/A"/>
    <m/>
    <m/>
    <m/>
    <s v="-"/>
  </r>
  <r>
    <n v="461699544"/>
    <s v="MUSTAFA YAKUB SHARIF"/>
    <s v="ONLINE"/>
    <s v="31.01.26"/>
    <n v="6027"/>
    <m/>
    <m/>
    <m/>
    <n v="5867"/>
    <n v="5749"/>
    <x v="2"/>
    <s v="STABLE"/>
    <x v="0"/>
    <x v="18"/>
    <n v="78409"/>
    <n v="154"/>
    <n v="0"/>
    <n v="4050"/>
    <s v="31.12.25"/>
    <n v="3.0322768543908842E-2"/>
    <n v="4.2169331241362906E-3"/>
    <x v="1"/>
    <s v="PAID"/>
    <s v="PTP"/>
    <s v="PTP"/>
    <m/>
    <n v="31"/>
    <s v="CAVA"/>
    <m/>
    <s v="-"/>
    <s v="-"/>
    <s v="VADGAON SHERI"/>
    <s v="-"/>
    <s v="-"/>
    <m/>
    <n v="9953"/>
    <n v="78409"/>
    <n v="27"/>
    <m/>
    <n v="57"/>
    <s v="REGULAR"/>
    <s v="MH12WQ6553"/>
    <s v="PIAGGIO VESPA VXL 125 LTD EDITION"/>
    <d v="2024-01-29T00:00:00"/>
    <n v="36"/>
    <x v="1"/>
    <x v="2"/>
    <s v="-"/>
    <m/>
    <m/>
    <m/>
    <m/>
    <m/>
    <m/>
    <m/>
    <m/>
    <m/>
    <m/>
    <m/>
    <m/>
    <m/>
    <m/>
    <m/>
    <m/>
    <m/>
    <m/>
    <n v="1"/>
    <m/>
    <m/>
    <m/>
    <m/>
    <m/>
    <m/>
    <m/>
    <m/>
    <m/>
    <m/>
    <m/>
    <m/>
    <m/>
    <m/>
    <m/>
    <m/>
    <m/>
    <m/>
    <m/>
    <m/>
    <m/>
    <m/>
    <m/>
    <m/>
    <m/>
    <m/>
    <m/>
    <m/>
    <m/>
    <m/>
    <m/>
    <m/>
    <m/>
    <m/>
    <m/>
    <m/>
    <m/>
    <m/>
    <m/>
    <m/>
    <m/>
    <m/>
    <m/>
    <m/>
    <m/>
    <m/>
    <m/>
    <m/>
    <m/>
    <m/>
    <m/>
    <m/>
    <m/>
    <m/>
    <m/>
    <m/>
    <m/>
    <m/>
    <m/>
    <m/>
    <m/>
    <m/>
    <m/>
    <m/>
    <m/>
    <m/>
    <m/>
    <m/>
    <m/>
    <m/>
    <m/>
    <m/>
    <m/>
    <m/>
    <n v="1"/>
    <n v="1"/>
    <s v="ZBHT0012"/>
    <s v="kP08051qsDJc"/>
    <s v="Allocated"/>
    <s v="Door Locked (NC_DL)"/>
    <s v="Nc"/>
    <d v="2026-01-07T00:00:00"/>
    <m/>
    <m/>
    <m/>
    <s v="-"/>
  </r>
  <r>
    <n v="457619974"/>
    <s v="TEJAS SUNIL AMBAVALE"/>
    <m/>
    <m/>
    <m/>
    <m/>
    <m/>
    <m/>
    <n v="4706"/>
    <n v="13279"/>
    <x v="5"/>
    <s v="FLOW"/>
    <x v="1"/>
    <x v="8"/>
    <n v="78218.149999999994"/>
    <n v="445"/>
    <n v="0"/>
    <n v="4050"/>
    <s v="02.12.25"/>
    <n v="0.28319074379552489"/>
    <n v="1.971129447674223E-2"/>
    <x v="0"/>
    <s v="PTP"/>
    <s v="PAID"/>
    <s v="PTP"/>
    <m/>
    <n v="24"/>
    <m/>
    <m/>
    <s v="ELG"/>
    <s v="-"/>
    <s v="BHOR"/>
    <s v="-"/>
    <s v="-"/>
    <m/>
    <n v="17774"/>
    <n v="78218.149999999994"/>
    <n v="88"/>
    <m/>
    <n v="118"/>
    <s v="REGULAR"/>
    <s v="MH12VM2530"/>
    <s v="RE BULLET X 350 ES EFI REGAL RED"/>
    <d v="2023-04-11T00:00:00"/>
    <n v="48"/>
    <x v="1"/>
    <x v="2"/>
    <s v="-"/>
    <m/>
    <m/>
    <m/>
    <m/>
    <m/>
    <m/>
    <m/>
    <m/>
    <m/>
    <m/>
    <m/>
    <m/>
    <m/>
    <m/>
    <m/>
    <m/>
    <m/>
    <m/>
    <m/>
    <m/>
    <m/>
    <m/>
    <m/>
    <m/>
    <n v="1"/>
    <m/>
    <m/>
    <m/>
    <m/>
    <m/>
    <m/>
    <m/>
    <m/>
    <m/>
    <m/>
    <m/>
    <m/>
    <m/>
    <m/>
    <m/>
    <m/>
    <m/>
    <m/>
    <m/>
    <m/>
    <m/>
    <m/>
    <m/>
    <n v="1"/>
    <m/>
    <m/>
    <m/>
    <m/>
    <m/>
    <m/>
    <m/>
    <m/>
    <m/>
    <m/>
    <m/>
    <m/>
    <m/>
    <m/>
    <m/>
    <m/>
    <m/>
    <m/>
    <m/>
    <m/>
    <m/>
    <m/>
    <m/>
    <m/>
    <m/>
    <m/>
    <m/>
    <m/>
    <m/>
    <m/>
    <m/>
    <m/>
    <m/>
    <m/>
    <m/>
    <m/>
    <m/>
    <m/>
    <m/>
    <m/>
    <m/>
    <m/>
    <m/>
    <m/>
    <n v="2"/>
    <n v="1"/>
    <s v="DUWT0011"/>
    <s v="ko48AfyS4Egz"/>
    <s v="Allocated"/>
    <s v="Left Message (LMCB)"/>
    <s v="Customer home visit left message to grandfather "/>
    <d v="2026-01-17T00:00:00"/>
    <m/>
    <m/>
    <m/>
    <s v="-"/>
  </r>
  <r>
    <n v="464101099"/>
    <s v="RAGNI KUMARI PATEL"/>
    <m/>
    <m/>
    <m/>
    <m/>
    <m/>
    <m/>
    <n v="3961"/>
    <n v="7922"/>
    <x v="4"/>
    <s v="FLOW"/>
    <x v="1"/>
    <x v="9"/>
    <n v="77840"/>
    <n v="73"/>
    <n v="0"/>
    <n v="900"/>
    <s v="FLOW"/>
    <n v="0.2246358130839568"/>
    <n v="1.3653701727887E-2"/>
    <x v="0"/>
    <s v="BPTP"/>
    <s v="BPTP"/>
    <s v="BPTP"/>
    <s v="(Multiple Items)"/>
    <m/>
    <s v="CAVNA"/>
    <m/>
    <s v="-"/>
    <s v="-"/>
    <s v="SHIRUR"/>
    <s v="-"/>
    <s v="-"/>
    <m/>
    <n v="8895"/>
    <n v="77840"/>
    <n v="57"/>
    <m/>
    <n v="87"/>
    <s v="REGULAR"/>
    <s v="MH12XK9063"/>
    <s v="HONDA ACTIVA DLX"/>
    <d v="2024-09-24T00:00:00"/>
    <n v="36"/>
    <x v="1"/>
    <x v="1"/>
    <s v="-"/>
    <m/>
    <m/>
    <m/>
    <m/>
    <m/>
    <m/>
    <m/>
    <m/>
    <m/>
    <m/>
    <m/>
    <m/>
    <m/>
    <m/>
    <m/>
    <m/>
    <m/>
    <m/>
    <m/>
    <m/>
    <m/>
    <m/>
    <m/>
    <m/>
    <m/>
    <m/>
    <m/>
    <m/>
    <m/>
    <m/>
    <m/>
    <m/>
    <m/>
    <m/>
    <m/>
    <m/>
    <m/>
    <m/>
    <m/>
    <m/>
    <m/>
    <m/>
    <m/>
    <m/>
    <m/>
    <m/>
    <m/>
    <m/>
    <m/>
    <m/>
    <m/>
    <m/>
    <m/>
    <m/>
    <m/>
    <m/>
    <m/>
    <m/>
    <m/>
    <m/>
    <m/>
    <m/>
    <m/>
    <m/>
    <m/>
    <m/>
    <m/>
    <m/>
    <m/>
    <m/>
    <m/>
    <m/>
    <m/>
    <m/>
    <m/>
    <m/>
    <m/>
    <m/>
    <m/>
    <m/>
    <m/>
    <m/>
    <m/>
    <m/>
    <m/>
    <m/>
    <m/>
    <m/>
    <m/>
    <m/>
    <n v="1"/>
    <m/>
    <m/>
    <n v="1"/>
    <n v="1"/>
    <s v="ZBHT0024"/>
    <s v="AoSx0A6Nec"/>
    <s v="Allocated"/>
    <e v="#N/A"/>
    <e v="#N/A"/>
    <e v="#N/A"/>
    <m/>
    <m/>
    <m/>
    <s v="-"/>
  </r>
  <r>
    <n v="464366830"/>
    <s v="NILESH RAMDAS WAYAL"/>
    <s v="ONLINE"/>
    <s v="15.01.26"/>
    <n v="5110"/>
    <m/>
    <m/>
    <s v="BANK PAID 16"/>
    <n v="4209"/>
    <e v="#N/A"/>
    <x v="0"/>
    <s v="FLOW"/>
    <x v="0"/>
    <x v="0"/>
    <n v="78707"/>
    <n v="8"/>
    <n v="0"/>
    <e v="#N/A"/>
    <s v="-"/>
    <n v="2.2042875578888389E-2"/>
    <n v="9.2913544946899938E-3"/>
    <x v="0"/>
    <s v="PAID"/>
    <m/>
    <s v="PAID"/>
    <m/>
    <m/>
    <m/>
    <m/>
    <m/>
    <m/>
    <s v="NARAYN GAON"/>
    <m/>
    <m/>
    <m/>
    <s v="4209"/>
    <n v="78707"/>
    <s v="-"/>
    <m/>
    <e v="#N/A"/>
    <s v="REGULAR"/>
    <m/>
    <m/>
    <d v="2024-10-19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2841404"/>
    <s v="KADAM AAKASH TUKARAM"/>
    <m/>
    <m/>
    <m/>
    <m/>
    <m/>
    <m/>
    <n v="11637"/>
    <n v="22351"/>
    <x v="4"/>
    <s v="FLOW"/>
    <x v="1"/>
    <x v="10"/>
    <n v="77661"/>
    <n v="161"/>
    <n v="0"/>
    <n v="900"/>
    <s v="FLOW"/>
    <n v="0.13154258627924831"/>
    <n v="1.3622303826945429E-2"/>
    <x v="0"/>
    <s v="BPTP"/>
    <s v="PTP"/>
    <s v="BPTP"/>
    <m/>
    <m/>
    <m/>
    <m/>
    <s v="-"/>
    <s v="-"/>
    <s v="RAJGURU NAGAR"/>
    <s v="-"/>
    <s v="-"/>
    <m/>
    <n v="23412"/>
    <n v="77661"/>
    <n v="57"/>
    <m/>
    <n v="87"/>
    <s v="REGULAR"/>
    <s v="MH14LN5931"/>
    <s v="CLASSIC 350 DARK GUNMETAL GREY"/>
    <d v="2024-05-09T00:00:00"/>
    <n v="24"/>
    <x v="1"/>
    <x v="1"/>
    <s v="-"/>
    <m/>
    <m/>
    <m/>
    <m/>
    <m/>
    <m/>
    <n v="1"/>
    <m/>
    <m/>
    <m/>
    <m/>
    <m/>
    <n v="1"/>
    <m/>
    <m/>
    <m/>
    <m/>
    <m/>
    <m/>
    <m/>
    <m/>
    <m/>
    <m/>
    <m/>
    <m/>
    <m/>
    <m/>
    <m/>
    <m/>
    <m/>
    <m/>
    <m/>
    <m/>
    <m/>
    <m/>
    <m/>
    <m/>
    <m/>
    <m/>
    <m/>
    <m/>
    <m/>
    <m/>
    <m/>
    <m/>
    <m/>
    <m/>
    <m/>
    <m/>
    <m/>
    <m/>
    <m/>
    <m/>
    <m/>
    <m/>
    <m/>
    <m/>
    <m/>
    <m/>
    <m/>
    <m/>
    <m/>
    <m/>
    <m/>
    <m/>
    <m/>
    <m/>
    <m/>
    <m/>
    <m/>
    <m/>
    <m/>
    <m/>
    <m/>
    <m/>
    <m/>
    <m/>
    <m/>
    <m/>
    <m/>
    <m/>
    <m/>
    <m/>
    <m/>
    <m/>
    <m/>
    <m/>
    <m/>
    <m/>
    <m/>
    <m/>
    <m/>
    <m/>
    <n v="2"/>
    <n v="1"/>
    <s v="ZBHT0010"/>
    <s v="B2tr-OS6PXz"/>
    <s v="Allocated"/>
    <s v="Left Message (LMCB)"/>
    <s v="Lmcb "/>
    <d v="2026-01-15T00:00:00"/>
    <m/>
    <m/>
    <m/>
    <s v="-"/>
  </r>
  <r>
    <n v="466129754"/>
    <s v="SANDESH BALU NEHARKAR"/>
    <s v="ONLINE"/>
    <s v="27.01.26"/>
    <n v="4500"/>
    <m/>
    <m/>
    <m/>
    <n v="3348"/>
    <n v="3348"/>
    <x v="2"/>
    <s v="STABLE"/>
    <x v="0"/>
    <x v="0"/>
    <n v="77174"/>
    <n v="71"/>
    <n v="0"/>
    <n v="1800"/>
    <s v="FLOW"/>
    <n v="6.9477197904862856E-2"/>
    <n v="4.1505132946740063E-3"/>
    <x v="1"/>
    <s v="PAID"/>
    <s v="BPTP"/>
    <s v="BPTP"/>
    <m/>
    <n v="25"/>
    <s v="CAVA"/>
    <m/>
    <s v="-"/>
    <s v="-"/>
    <s v="NARAYAN GAON"/>
    <s v="-"/>
    <s v="-"/>
    <m/>
    <n v="5219"/>
    <n v="77174"/>
    <n v="27"/>
    <m/>
    <n v="26"/>
    <s v="REGULAR"/>
    <s v="MH14MK0378"/>
    <s v="SPLENDOR PLUS I3S BS6 FI DRUM SELF"/>
    <d v="2025-05-15T00:00:00"/>
    <n v="36"/>
    <x v="1"/>
    <x v="2"/>
    <s v="-"/>
    <m/>
    <m/>
    <m/>
    <m/>
    <m/>
    <m/>
    <n v="1"/>
    <m/>
    <m/>
    <m/>
    <m/>
    <m/>
    <m/>
    <m/>
    <m/>
    <m/>
    <m/>
    <m/>
    <m/>
    <m/>
    <m/>
    <m/>
    <m/>
    <m/>
    <m/>
    <m/>
    <m/>
    <m/>
    <m/>
    <m/>
    <m/>
    <m/>
    <m/>
    <n v="1"/>
    <m/>
    <m/>
    <m/>
    <m/>
    <m/>
    <m/>
    <m/>
    <m/>
    <m/>
    <m/>
    <m/>
    <m/>
    <m/>
    <m/>
    <m/>
    <m/>
    <m/>
    <m/>
    <m/>
    <m/>
    <m/>
    <m/>
    <m/>
    <m/>
    <m/>
    <m/>
    <m/>
    <m/>
    <m/>
    <m/>
    <m/>
    <m/>
    <m/>
    <m/>
    <m/>
    <m/>
    <m/>
    <m/>
    <m/>
    <m/>
    <m/>
    <m/>
    <m/>
    <m/>
    <m/>
    <m/>
    <m/>
    <m/>
    <m/>
    <m/>
    <m/>
    <m/>
    <m/>
    <m/>
    <m/>
    <m/>
    <m/>
    <m/>
    <m/>
    <n v="2"/>
    <n v="1"/>
    <s v="ZBHT0021"/>
    <s v="BoGRrxQt_Zz"/>
    <s v="Allocated"/>
    <s v="Broken Promise (BP)"/>
    <s v="Break ptp"/>
    <d v="2026-01-12T00:00:00"/>
    <m/>
    <m/>
    <m/>
    <s v="-"/>
  </r>
  <r>
    <n v="463755054"/>
    <s v="BAPU PRAKASH SHINGARE"/>
    <m/>
    <m/>
    <m/>
    <m/>
    <m/>
    <s v="BANK STABLE 19"/>
    <n v="4195"/>
    <n v="12274"/>
    <x v="5"/>
    <s v="STABLE"/>
    <x v="1"/>
    <x v="5"/>
    <n v="77073"/>
    <n v="508"/>
    <n v="0"/>
    <n v="2700"/>
    <s v="FLOW"/>
    <n v="0.28752145042154742"/>
    <n v="1.942271198188596E-2"/>
    <x v="1"/>
    <s v="PAID"/>
    <s v="MPTP"/>
    <s v="PAID"/>
    <m/>
    <m/>
    <m/>
    <m/>
    <s v="ELG"/>
    <s v="-"/>
    <s v="SADUMBARE"/>
    <s v="-"/>
    <s v="-"/>
    <m/>
    <n v="15482"/>
    <n v="77073"/>
    <n v="88"/>
    <m/>
    <n v="87"/>
    <s v="REGULAR"/>
    <s v="MH14LV1732"/>
    <s v="TVS JUPITER 125 DISC"/>
    <d v="2024-08-14T00:00:00"/>
    <n v="36"/>
    <x v="1"/>
    <x v="2"/>
    <s v="-"/>
    <m/>
    <m/>
    <m/>
    <m/>
    <m/>
    <m/>
    <n v="1"/>
    <m/>
    <m/>
    <m/>
    <m/>
    <m/>
    <m/>
    <m/>
    <m/>
    <m/>
    <m/>
    <m/>
    <m/>
    <m/>
    <m/>
    <m/>
    <m/>
    <m/>
    <m/>
    <m/>
    <m/>
    <m/>
    <m/>
    <m/>
    <m/>
    <m/>
    <m/>
    <n v="1"/>
    <m/>
    <m/>
    <m/>
    <m/>
    <m/>
    <m/>
    <m/>
    <m/>
    <m/>
    <m/>
    <m/>
    <m/>
    <m/>
    <m/>
    <m/>
    <m/>
    <m/>
    <m/>
    <m/>
    <m/>
    <m/>
    <m/>
    <m/>
    <m/>
    <m/>
    <m/>
    <m/>
    <m/>
    <m/>
    <m/>
    <m/>
    <m/>
    <n v="1"/>
    <m/>
    <m/>
    <m/>
    <m/>
    <m/>
    <m/>
    <m/>
    <m/>
    <m/>
    <m/>
    <m/>
    <m/>
    <m/>
    <m/>
    <m/>
    <m/>
    <m/>
    <m/>
    <m/>
    <m/>
    <m/>
    <m/>
    <m/>
    <m/>
    <m/>
    <m/>
    <n v="3"/>
    <n v="1"/>
    <s v="DUWT0027"/>
    <s v="GoOsduRpNIz"/>
    <s v="Allocated"/>
    <s v="Shifted (NC_SFTD)"/>
    <s v="Visited to Customers residence address but Customer Shifted from his residence address "/>
    <d v="2026-01-23T00:00:00"/>
    <m/>
    <m/>
    <m/>
    <s v="VYMO"/>
  </r>
  <r>
    <n v="465568615"/>
    <s v="BHARAT FAKIRA JADHAV"/>
    <s v="COLLECT"/>
    <s v="13.01.26"/>
    <n v="3600"/>
    <m/>
    <m/>
    <m/>
    <n v="3458"/>
    <n v="10189"/>
    <x v="5"/>
    <s v="STABLE"/>
    <x v="0"/>
    <x v="18"/>
    <n v="77014"/>
    <n v="538"/>
    <n v="0"/>
    <n v="4050"/>
    <s v="04.12.25"/>
    <n v="0.25218791369104909"/>
    <n v="1.9407843739999299E-2"/>
    <x v="1"/>
    <s v="PAID"/>
    <s v="PTP"/>
    <s v="PAID"/>
    <m/>
    <m/>
    <m/>
    <m/>
    <s v="ELG"/>
    <s v="-"/>
    <s v="LOHEGAON"/>
    <s v="-"/>
    <s v="-"/>
    <m/>
    <n v="14777"/>
    <n v="77014"/>
    <n v="88"/>
    <m/>
    <n v="87"/>
    <s v="REGULAR"/>
    <s v="MH12XU6723"/>
    <s v="HONDA ACTIVA 6G DLX BS VI"/>
    <d v="2025-02-24T00:00:00"/>
    <n v="36"/>
    <x v="1"/>
    <x v="2"/>
    <s v="-"/>
    <m/>
    <m/>
    <m/>
    <m/>
    <m/>
    <m/>
    <n v="1"/>
    <m/>
    <m/>
    <m/>
    <m/>
    <m/>
    <m/>
    <m/>
    <m/>
    <m/>
    <m/>
    <m/>
    <m/>
    <m/>
    <m/>
    <m/>
    <m/>
    <m/>
    <m/>
    <m/>
    <m/>
    <m/>
    <m/>
    <m/>
    <m/>
    <m/>
    <m/>
    <m/>
    <m/>
    <m/>
    <n v="2"/>
    <m/>
    <m/>
    <m/>
    <m/>
    <m/>
    <m/>
    <m/>
    <m/>
    <m/>
    <m/>
    <m/>
    <m/>
    <m/>
    <m/>
    <m/>
    <m/>
    <m/>
    <m/>
    <m/>
    <m/>
    <m/>
    <m/>
    <m/>
    <m/>
    <m/>
    <m/>
    <m/>
    <m/>
    <m/>
    <m/>
    <m/>
    <m/>
    <m/>
    <m/>
    <m/>
    <m/>
    <m/>
    <m/>
    <m/>
    <m/>
    <m/>
    <m/>
    <m/>
    <m/>
    <m/>
    <m/>
    <m/>
    <m/>
    <m/>
    <m/>
    <m/>
    <m/>
    <m/>
    <m/>
    <m/>
    <m/>
    <n v="3"/>
    <n v="1"/>
    <s v="ZBHT0012"/>
    <s v="GP4AENeO_Ogm"/>
    <s v="Allocated"/>
    <s v="Payment (PAID)"/>
    <s v="Payment (PAID)"/>
    <d v="2026-01-13T00:00:00"/>
    <m/>
    <m/>
    <m/>
    <s v="VYMO"/>
  </r>
  <r>
    <n v="462810974"/>
    <s v="CHANDOJI MAHADU JAWADE"/>
    <m/>
    <m/>
    <m/>
    <m/>
    <m/>
    <m/>
    <n v="3549"/>
    <n v="14002"/>
    <x v="1"/>
    <s v="FLOW"/>
    <x v="1"/>
    <x v="9"/>
    <n v="76671"/>
    <n v="391"/>
    <n v="0"/>
    <n v="2401"/>
    <s v="FLOW"/>
    <n v="0.36166567442221159"/>
    <n v="1.9576220316749431E-2"/>
    <x v="0"/>
    <s v="MPTP"/>
    <s v="MPTP"/>
    <s v="MPTP"/>
    <m/>
    <n v="21"/>
    <s v="CAVNA"/>
    <m/>
    <s v="ELG"/>
    <s v="-"/>
    <s v="SHIRUR"/>
    <s v="-"/>
    <s v="-"/>
    <m/>
    <n v="16794"/>
    <n v="76671"/>
    <n v="118"/>
    <m/>
    <n v="148"/>
    <s v="NPA"/>
    <s v="MH12WV2374"/>
    <s v="SPLENDOR PLUS XTEC I3S DRSC FI"/>
    <d v="2024-05-06T00:00:00"/>
    <n v="42"/>
    <x v="1"/>
    <x v="1"/>
    <s v="-"/>
    <m/>
    <m/>
    <m/>
    <m/>
    <m/>
    <m/>
    <m/>
    <m/>
    <m/>
    <m/>
    <m/>
    <m/>
    <m/>
    <m/>
    <m/>
    <m/>
    <m/>
    <m/>
    <m/>
    <m/>
    <m/>
    <m/>
    <m/>
    <m/>
    <m/>
    <m/>
    <m/>
    <m/>
    <m/>
    <m/>
    <m/>
    <m/>
    <m/>
    <m/>
    <m/>
    <m/>
    <m/>
    <m/>
    <m/>
    <m/>
    <m/>
    <m/>
    <m/>
    <m/>
    <m/>
    <m/>
    <m/>
    <m/>
    <m/>
    <m/>
    <m/>
    <m/>
    <m/>
    <m/>
    <m/>
    <m/>
    <m/>
    <m/>
    <m/>
    <m/>
    <m/>
    <m/>
    <m/>
    <m/>
    <m/>
    <m/>
    <m/>
    <m/>
    <m/>
    <m/>
    <m/>
    <m/>
    <m/>
    <m/>
    <m/>
    <m/>
    <m/>
    <m/>
    <m/>
    <m/>
    <m/>
    <m/>
    <m/>
    <m/>
    <m/>
    <m/>
    <m/>
    <m/>
    <m/>
    <m/>
    <n v="1"/>
    <m/>
    <m/>
    <n v="1"/>
    <n v="1"/>
    <s v="ZBHT0024"/>
    <s v="B2tSQGuGQc"/>
    <s v="Allocated"/>
    <s v="Door Locked (NC_DL)"/>
    <s v="Customer door lock "/>
    <d v="2026-01-10T00:00:00"/>
    <m/>
    <m/>
    <m/>
    <s v="-"/>
  </r>
  <r>
    <n v="464506502"/>
    <s v="JABEEN BANO MOHAMADBELDARSHAIKH"/>
    <m/>
    <m/>
    <m/>
    <m/>
    <m/>
    <m/>
    <n v="4506"/>
    <n v="13442"/>
    <x v="5"/>
    <s v="FLOW"/>
    <x v="1"/>
    <x v="18"/>
    <n v="76569"/>
    <n v="408"/>
    <n v="0"/>
    <n v="2685"/>
    <s v="FLOW"/>
    <n v="0.25073072900264809"/>
    <n v="1.9295701915599841E-2"/>
    <x v="0"/>
    <s v="-"/>
    <s v="MPTP"/>
    <s v="-"/>
    <m/>
    <m/>
    <m/>
    <m/>
    <s v="ELG"/>
    <s v="-"/>
    <s v="YERWADA"/>
    <s v="-"/>
    <s v="-"/>
    <m/>
    <n v="16535"/>
    <n v="76569"/>
    <n v="88"/>
    <m/>
    <n v="118"/>
    <s v="REGULAR"/>
    <s v="MH12XK0142"/>
    <s v="SUZUKI BURGMAN STREET EX"/>
    <d v="2024-10-30T00:00:00"/>
    <n v="30"/>
    <x v="1"/>
    <x v="2"/>
    <s v="-"/>
    <m/>
    <m/>
    <m/>
    <m/>
    <m/>
    <m/>
    <n v="1"/>
    <m/>
    <m/>
    <m/>
    <m/>
    <m/>
    <m/>
    <m/>
    <m/>
    <m/>
    <m/>
    <m/>
    <m/>
    <m/>
    <m/>
    <m/>
    <m/>
    <m/>
    <m/>
    <m/>
    <m/>
    <m/>
    <m/>
    <m/>
    <m/>
    <m/>
    <m/>
    <m/>
    <m/>
    <m/>
    <m/>
    <m/>
    <m/>
    <m/>
    <m/>
    <m/>
    <m/>
    <m/>
    <m/>
    <m/>
    <m/>
    <m/>
    <m/>
    <m/>
    <m/>
    <m/>
    <m/>
    <m/>
    <m/>
    <m/>
    <m/>
    <m/>
    <m/>
    <m/>
    <m/>
    <m/>
    <m/>
    <m/>
    <m/>
    <m/>
    <m/>
    <m/>
    <m/>
    <m/>
    <m/>
    <m/>
    <m/>
    <m/>
    <m/>
    <m/>
    <m/>
    <m/>
    <m/>
    <m/>
    <m/>
    <m/>
    <m/>
    <m/>
    <m/>
    <m/>
    <m/>
    <m/>
    <m/>
    <m/>
    <m/>
    <m/>
    <m/>
    <n v="1"/>
    <n v="1"/>
    <s v="ZBHT0012"/>
    <s v="G25GxYQqsDM7"/>
    <s v="Allocated"/>
    <s v="Left Message (LMCB)"/>
    <s v="Lm"/>
    <d v="2026-01-03T00:00:00"/>
    <m/>
    <m/>
    <m/>
    <s v="-"/>
  </r>
  <r>
    <n v="463328273"/>
    <s v="VAISHNVI KIRAN WADKE"/>
    <m/>
    <m/>
    <m/>
    <m/>
    <m/>
    <m/>
    <n v="4005"/>
    <n v="19868"/>
    <x v="3"/>
    <s v="FLOW"/>
    <x v="1"/>
    <x v="16"/>
    <n v="76469"/>
    <n v="857"/>
    <n v="0"/>
    <n v="0"/>
    <s v="FLOW"/>
    <n v="0.43055725095594299"/>
    <n v="2.5564379588589509E-2"/>
    <x v="0"/>
    <s v="-"/>
    <s v="LMCB"/>
    <s v="-"/>
    <m/>
    <m/>
    <m/>
    <m/>
    <s v="ELG"/>
    <s v="-"/>
    <s v="DHAYARI"/>
    <s v="-"/>
    <s v="-"/>
    <m/>
    <n v="20725"/>
    <n v="76469"/>
    <n v="149"/>
    <m/>
    <n v="179"/>
    <s v="NPA"/>
    <s v="MH12WY9634"/>
    <s v="AMPERE MAGNUS EX"/>
    <d v="2024-06-27T00:00:00"/>
    <n v="36"/>
    <x v="1"/>
    <x v="2"/>
    <s v="-"/>
    <m/>
    <m/>
    <m/>
    <m/>
    <m/>
    <m/>
    <m/>
    <m/>
    <m/>
    <m/>
    <m/>
    <m/>
    <m/>
    <m/>
    <m/>
    <m/>
    <m/>
    <m/>
    <n v="1"/>
    <m/>
    <m/>
    <m/>
    <m/>
    <m/>
    <m/>
    <m/>
    <m/>
    <m/>
    <m/>
    <m/>
    <m/>
    <m/>
    <m/>
    <m/>
    <m/>
    <m/>
    <m/>
    <m/>
    <m/>
    <m/>
    <m/>
    <m/>
    <m/>
    <m/>
    <m/>
    <m/>
    <m/>
    <m/>
    <m/>
    <m/>
    <m/>
    <m/>
    <m/>
    <m/>
    <m/>
    <m/>
    <m/>
    <m/>
    <m/>
    <m/>
    <m/>
    <m/>
    <m/>
    <m/>
    <m/>
    <m/>
    <m/>
    <m/>
    <m/>
    <m/>
    <m/>
    <m/>
    <m/>
    <m/>
    <m/>
    <m/>
    <m/>
    <m/>
    <m/>
    <m/>
    <m/>
    <m/>
    <m/>
    <m/>
    <m/>
    <m/>
    <m/>
    <m/>
    <m/>
    <m/>
    <m/>
    <m/>
    <m/>
    <n v="1"/>
    <n v="1"/>
    <s v="DUWT0031"/>
    <s v="AobB0oJj4DJ7"/>
    <s v="Allocated"/>
    <s v="Left Message (LMCB)"/>
    <s v="Left message customer father "/>
    <d v="2026-01-07T00:00:00"/>
    <m/>
    <m/>
    <m/>
    <s v="-"/>
  </r>
  <r>
    <n v="464215934"/>
    <s v="PRAVIN PANDURANG BOTRE"/>
    <m/>
    <m/>
    <m/>
    <m/>
    <m/>
    <s v="BANK RB 31"/>
    <n v="3971"/>
    <n v="3739"/>
    <x v="2"/>
    <s v="STABLE"/>
    <x v="1"/>
    <x v="5"/>
    <n v="76137"/>
    <n v="59"/>
    <n v="0"/>
    <n v="900"/>
    <s v="FLOW"/>
    <n v="0.1554528141794233"/>
    <n v="4.0947421504210586E-3"/>
    <x v="1"/>
    <s v="PAID"/>
    <s v="PTP"/>
    <s v="PTP"/>
    <m/>
    <n v="28"/>
    <s v="CAVA"/>
    <m/>
    <s v="-"/>
    <s v="-"/>
    <s v="DEHU"/>
    <s v="-"/>
    <s v="-"/>
    <s v="-"/>
    <n v="8669"/>
    <n v="76137"/>
    <n v="36"/>
    <m/>
    <e v="#N/A"/>
    <s v="REGULAR"/>
    <s v="MH14LW5163"/>
    <s v="JUPITER CLASSIC BSVI"/>
    <d v="2024-10-05T00:00:00"/>
    <n v="36"/>
    <x v="2"/>
    <x v="2"/>
    <s v="-"/>
    <m/>
    <m/>
    <m/>
    <m/>
    <m/>
    <m/>
    <m/>
    <m/>
    <m/>
    <m/>
    <m/>
    <m/>
    <m/>
    <m/>
    <m/>
    <m/>
    <m/>
    <m/>
    <m/>
    <m/>
    <m/>
    <m/>
    <m/>
    <m/>
    <m/>
    <m/>
    <m/>
    <m/>
    <m/>
    <m/>
    <m/>
    <m/>
    <m/>
    <n v="1"/>
    <m/>
    <m/>
    <m/>
    <m/>
    <m/>
    <m/>
    <m/>
    <m/>
    <m/>
    <m/>
    <m/>
    <n v="1"/>
    <m/>
    <m/>
    <m/>
    <m/>
    <m/>
    <m/>
    <m/>
    <m/>
    <m/>
    <m/>
    <m/>
    <m/>
    <m/>
    <m/>
    <m/>
    <m/>
    <m/>
    <m/>
    <m/>
    <m/>
    <n v="1"/>
    <m/>
    <m/>
    <m/>
    <m/>
    <m/>
    <m/>
    <m/>
    <m/>
    <m/>
    <m/>
    <m/>
    <m/>
    <m/>
    <m/>
    <m/>
    <m/>
    <m/>
    <m/>
    <m/>
    <m/>
    <m/>
    <m/>
    <m/>
    <m/>
    <m/>
    <m/>
    <n v="3"/>
    <n v="1"/>
    <s v="DUWT0027"/>
    <s v="GoQ3TrQt4i7"/>
    <s v="Allocated"/>
    <s v="Shifted (NC_SFTD)"/>
    <s v="Visited to Customers residence address and Left massage with his Brother because Customer Shifted from his residence address "/>
    <d v="2026-01-23T00:00:00"/>
    <m/>
    <m/>
    <m/>
    <s v="-"/>
  </r>
  <r>
    <n v="467028376"/>
    <s v="SNEHAL DEEPAK NAIKWADI"/>
    <m/>
    <m/>
    <m/>
    <m/>
    <m/>
    <m/>
    <n v="4360"/>
    <n v="4357"/>
    <x v="0"/>
    <s v="FLOW"/>
    <x v="1"/>
    <x v="2"/>
    <n v="78691"/>
    <n v="36"/>
    <n v="0"/>
    <n v="673"/>
    <s v="FLOW"/>
    <n v="8.0962383475940827E-2"/>
    <n v="9.2894656960835782E-3"/>
    <x v="0"/>
    <s v="NC"/>
    <s v="-"/>
    <s v="NC"/>
    <s v="Add not found"/>
    <m/>
    <s v="CNAVNA"/>
    <m/>
    <m/>
    <m/>
    <s v="CHAKAN"/>
    <m/>
    <m/>
    <m/>
    <s v="-"/>
    <n v="78691"/>
    <n v="5"/>
    <m/>
    <e v="#N/A"/>
    <s v="REGULAR"/>
    <n v="45937"/>
    <s v="FASCINO"/>
    <d v="2025-10-07T00:00:00"/>
    <n v="24"/>
    <x v="3"/>
    <x v="0"/>
    <s v="-"/>
    <m/>
    <m/>
    <m/>
    <m/>
    <m/>
    <m/>
    <m/>
    <m/>
    <m/>
    <m/>
    <m/>
    <m/>
    <m/>
    <m/>
    <m/>
    <m/>
    <m/>
    <m/>
    <m/>
    <m/>
    <m/>
    <m/>
    <m/>
    <m/>
    <m/>
    <m/>
    <m/>
    <m/>
    <m/>
    <m/>
    <m/>
    <m/>
    <m/>
    <m/>
    <m/>
    <m/>
    <m/>
    <m/>
    <m/>
    <m/>
    <m/>
    <m/>
    <m/>
    <m/>
    <m/>
    <m/>
    <m/>
    <m/>
    <m/>
    <m/>
    <m/>
    <m/>
    <m/>
    <m/>
    <m/>
    <m/>
    <m/>
    <m/>
    <m/>
    <m/>
    <n v="1"/>
    <m/>
    <m/>
    <m/>
    <m/>
    <m/>
    <m/>
    <m/>
    <m/>
    <m/>
    <m/>
    <m/>
    <m/>
    <m/>
    <m/>
    <m/>
    <m/>
    <m/>
    <m/>
    <m/>
    <m/>
    <m/>
    <m/>
    <m/>
    <m/>
    <m/>
    <m/>
    <m/>
    <m/>
    <m/>
    <m/>
    <m/>
    <m/>
    <n v="1"/>
    <n v="1"/>
    <s v="DUWT0017"/>
    <s v="koVqfm-L1Dm"/>
    <s v="Allocated"/>
    <s v="Address Not Found (NC_ANF)"/>
    <s v="Short address available "/>
    <d v="2026-01-21T00:00:00"/>
    <m/>
    <m/>
    <m/>
    <s v="-"/>
  </r>
  <r>
    <n v="461265508"/>
    <s v="SOMNATH BHAGUJI JAMBHALE"/>
    <m/>
    <m/>
    <m/>
    <m/>
    <m/>
    <m/>
    <n v="5363"/>
    <n v="15600"/>
    <x v="5"/>
    <s v="FLOW"/>
    <x v="1"/>
    <x v="13"/>
    <n v="75915"/>
    <n v="419"/>
    <n v="0"/>
    <n v="2700"/>
    <s v="NEW"/>
    <n v="1"/>
    <n v="1.9130891234347601E-2"/>
    <x v="0"/>
    <s v="NC"/>
    <s v="-"/>
    <s v="NC"/>
    <s v="Shifted"/>
    <m/>
    <s v="CNAVNA"/>
    <m/>
    <s v="ELG"/>
    <s v="-"/>
    <s v="PURANDAR"/>
    <s v="-"/>
    <s v="-"/>
    <m/>
    <n v="18719"/>
    <n v="75915"/>
    <n v="88"/>
    <m/>
    <n v="118"/>
    <s v="NPA"/>
    <s v="MH12WG5043"/>
    <s v="YAMAHA FZS DLX"/>
    <d v="2023-12-27T00:00:00"/>
    <n v="36"/>
    <x v="1"/>
    <x v="2"/>
    <s v="-"/>
    <m/>
    <m/>
    <m/>
    <m/>
    <m/>
    <m/>
    <m/>
    <m/>
    <m/>
    <m/>
    <m/>
    <m/>
    <m/>
    <m/>
    <m/>
    <m/>
    <m/>
    <m/>
    <n v="1"/>
    <m/>
    <m/>
    <m/>
    <m/>
    <m/>
    <m/>
    <m/>
    <m/>
    <m/>
    <m/>
    <m/>
    <m/>
    <m/>
    <m/>
    <m/>
    <m/>
    <m/>
    <m/>
    <m/>
    <m/>
    <m/>
    <m/>
    <m/>
    <m/>
    <m/>
    <m/>
    <m/>
    <m/>
    <m/>
    <m/>
    <m/>
    <m/>
    <m/>
    <m/>
    <m/>
    <m/>
    <m/>
    <m/>
    <m/>
    <m/>
    <m/>
    <m/>
    <m/>
    <m/>
    <m/>
    <m/>
    <m/>
    <m/>
    <m/>
    <m/>
    <m/>
    <m/>
    <m/>
    <m/>
    <m/>
    <m/>
    <m/>
    <m/>
    <m/>
    <m/>
    <m/>
    <m/>
    <m/>
    <m/>
    <m/>
    <m/>
    <m/>
    <m/>
    <m/>
    <m/>
    <m/>
    <m/>
    <m/>
    <m/>
    <n v="1"/>
    <n v="1"/>
    <s v="ZBHT0022"/>
    <s v="APCUJV0BWc"/>
    <s v="Allocated"/>
    <s v="Shifted (NC_SFTD)"/>
    <s v="NC shifted customer shifted this address "/>
    <d v="2026-01-07T00:00:00"/>
    <m/>
    <m/>
    <m/>
    <s v="-"/>
  </r>
  <r>
    <n v="465216841"/>
    <s v="ROHIT DINESH SONAWANE"/>
    <m/>
    <m/>
    <m/>
    <m/>
    <m/>
    <s v="BANK PAID 24"/>
    <n v="3770"/>
    <e v="#N/A"/>
    <x v="0"/>
    <s v="FLOW"/>
    <x v="0"/>
    <x v="7"/>
    <n v="75931"/>
    <n v="4"/>
    <n v="0"/>
    <n v="450"/>
    <s v="FLOW"/>
    <n v="0.35159588999865721"/>
    <n v="8.9636479364771354E-3"/>
    <x v="0"/>
    <s v="-"/>
    <s v="-"/>
    <s v="-"/>
    <m/>
    <m/>
    <m/>
    <m/>
    <m/>
    <m/>
    <s v="MANCHAR"/>
    <m/>
    <m/>
    <m/>
    <s v="-"/>
    <n v="75931"/>
    <n v="5"/>
    <m/>
    <e v="#N/A"/>
    <s v="REGULAR"/>
    <n v="45671"/>
    <m/>
    <d v="2025-01-14T00:00:00"/>
    <n v="36"/>
    <x v="3"/>
    <x v="0"/>
    <s v="-"/>
    <m/>
    <m/>
    <m/>
    <m/>
    <m/>
    <m/>
    <m/>
    <m/>
    <m/>
    <m/>
    <m/>
    <m/>
    <m/>
    <m/>
    <m/>
    <m/>
    <m/>
    <m/>
    <m/>
    <m/>
    <m/>
    <m/>
    <m/>
    <m/>
    <m/>
    <m/>
    <m/>
    <m/>
    <m/>
    <m/>
    <m/>
    <m/>
    <m/>
    <m/>
    <m/>
    <m/>
    <m/>
    <m/>
    <m/>
    <m/>
    <m/>
    <m/>
    <m/>
    <m/>
    <m/>
    <m/>
    <m/>
    <m/>
    <m/>
    <m/>
    <m/>
    <m/>
    <m/>
    <m/>
    <m/>
    <m/>
    <m/>
    <m/>
    <m/>
    <m/>
    <n v="1"/>
    <m/>
    <m/>
    <m/>
    <m/>
    <m/>
    <m/>
    <m/>
    <m/>
    <m/>
    <m/>
    <m/>
    <m/>
    <m/>
    <m/>
    <m/>
    <m/>
    <m/>
    <m/>
    <m/>
    <m/>
    <m/>
    <m/>
    <m/>
    <m/>
    <m/>
    <m/>
    <m/>
    <m/>
    <m/>
    <m/>
    <m/>
    <m/>
    <n v="1"/>
    <n v="1"/>
    <s v="DUWT0029"/>
    <s v="k2I7IqlL9Dz"/>
    <s v="Unallocated"/>
    <s v="Left Message (LMCB)"/>
    <s v="Customer not available at residence address left message with relative"/>
    <d v="2026-01-21T00:00:00"/>
    <m/>
    <m/>
    <m/>
    <s v="-"/>
  </r>
  <r>
    <n v="463810078"/>
    <s v="MOHAMMAD MAZAR MOHAMMAD AKBAR"/>
    <s v="ONLINE"/>
    <s v="23.01.26"/>
    <n v="4217"/>
    <m/>
    <m/>
    <m/>
    <n v="4217"/>
    <n v="4034"/>
    <x v="2"/>
    <s v="STABLE"/>
    <x v="0"/>
    <x v="19"/>
    <n v="75651"/>
    <n v="103"/>
    <n v="0"/>
    <n v="4050"/>
    <s v="31.12.25"/>
    <n v="0.107440685359404"/>
    <n v="4.0686044685435928E-3"/>
    <x v="1"/>
    <s v="PAID"/>
    <s v="PTP"/>
    <s v="PTP"/>
    <m/>
    <n v="28"/>
    <s v="CAVA"/>
    <m/>
    <s v="-"/>
    <s v="-"/>
    <s v="KHADAKI"/>
    <s v="-"/>
    <s v="-"/>
    <m/>
    <n v="8187"/>
    <n v="75651"/>
    <n v="27"/>
    <m/>
    <n v="26"/>
    <s v="REGULAR"/>
    <s v="MH12XC5761"/>
    <s v="BAJAJ FREEDOM 125 NG04 DISC LED"/>
    <d v="2024-08-19T00:00:00"/>
    <n v="36"/>
    <x v="1"/>
    <x v="1"/>
    <s v="-"/>
    <m/>
    <m/>
    <m/>
    <n v="1"/>
    <m/>
    <m/>
    <m/>
    <m/>
    <m/>
    <m/>
    <m/>
    <m/>
    <m/>
    <m/>
    <m/>
    <m/>
    <m/>
    <m/>
    <m/>
    <m/>
    <m/>
    <m/>
    <m/>
    <m/>
    <m/>
    <m/>
    <m/>
    <n v="1"/>
    <m/>
    <m/>
    <m/>
    <m/>
    <m/>
    <m/>
    <m/>
    <m/>
    <m/>
    <m/>
    <m/>
    <m/>
    <m/>
    <m/>
    <m/>
    <m/>
    <m/>
    <m/>
    <m/>
    <m/>
    <m/>
    <m/>
    <m/>
    <m/>
    <m/>
    <m/>
    <n v="1"/>
    <m/>
    <m/>
    <m/>
    <m/>
    <m/>
    <m/>
    <m/>
    <m/>
    <m/>
    <m/>
    <m/>
    <m/>
    <m/>
    <m/>
    <m/>
    <m/>
    <m/>
    <m/>
    <m/>
    <m/>
    <m/>
    <m/>
    <m/>
    <m/>
    <m/>
    <m/>
    <m/>
    <m/>
    <m/>
    <m/>
    <m/>
    <m/>
    <m/>
    <m/>
    <m/>
    <m/>
    <m/>
    <m/>
    <n v="3"/>
    <n v="1"/>
    <s v="DUWT0023"/>
    <s v="k6WSm-K4EIc"/>
    <s v="Allocated"/>
    <s v="Refuse To Pay (RTP)"/>
    <s v="Customer financial problem "/>
    <d v="2026-01-19T00:00:00"/>
    <m/>
    <m/>
    <m/>
    <s v="-"/>
  </r>
  <r>
    <n v="461946467"/>
    <s v="SHAMBHU SHARMA"/>
    <s v="ONLINE"/>
    <s v="08.01.26"/>
    <n v="8891"/>
    <m/>
    <m/>
    <s v="CBC COLL"/>
    <n v="3382"/>
    <n v="3382"/>
    <x v="2"/>
    <s v="RB"/>
    <x v="0"/>
    <x v="11"/>
    <n v="74831"/>
    <n v="36"/>
    <n v="2212"/>
    <n v="2212"/>
    <s v="16.11.25"/>
    <n v="6.7808294928704146E-2"/>
    <n v="4.024503853030173E-3"/>
    <x v="2"/>
    <s v="PAID"/>
    <s v="MPTP"/>
    <s v="PAID"/>
    <m/>
    <m/>
    <s v="CAVA"/>
    <m/>
    <s v="-"/>
    <s v="-"/>
    <s v="BHUGAON"/>
    <s v="-"/>
    <s v="-"/>
    <m/>
    <n v="5630"/>
    <n v="74831"/>
    <n v="27"/>
    <m/>
    <e v="#N/A"/>
    <s v="REGULAR"/>
    <s v="MH12WM1782"/>
    <s v="BAJAJ PULSAR NS 125"/>
    <d v="2024-02-17T00:00:00"/>
    <n v="48"/>
    <x v="1"/>
    <x v="1"/>
    <s v="-"/>
    <m/>
    <m/>
    <m/>
    <m/>
    <m/>
    <m/>
    <m/>
    <m/>
    <m/>
    <m/>
    <m/>
    <m/>
    <m/>
    <m/>
    <m/>
    <n v="1"/>
    <m/>
    <m/>
    <m/>
    <m/>
    <m/>
    <m/>
    <m/>
    <m/>
    <m/>
    <m/>
    <m/>
    <m/>
    <m/>
    <m/>
    <m/>
    <m/>
    <m/>
    <m/>
    <m/>
    <m/>
    <m/>
    <m/>
    <m/>
    <m/>
    <m/>
    <m/>
    <m/>
    <m/>
    <m/>
    <m/>
    <m/>
    <m/>
    <m/>
    <m/>
    <m/>
    <m/>
    <m/>
    <m/>
    <m/>
    <m/>
    <m/>
    <m/>
    <m/>
    <m/>
    <m/>
    <m/>
    <m/>
    <m/>
    <m/>
    <m/>
    <m/>
    <m/>
    <m/>
    <m/>
    <m/>
    <m/>
    <m/>
    <m/>
    <m/>
    <m/>
    <m/>
    <m/>
    <m/>
    <m/>
    <m/>
    <m/>
    <m/>
    <m/>
    <m/>
    <m/>
    <m/>
    <m/>
    <m/>
    <m/>
    <m/>
    <m/>
    <m/>
    <n v="1"/>
    <n v="1"/>
    <s v="DUWT0030"/>
    <e v="#N/A"/>
    <e v="#N/A"/>
    <s v="Address Not Found (NC_ANF)"/>
    <s v="Address not found "/>
    <d v="2026-01-06T00:00:00"/>
    <m/>
    <m/>
    <m/>
    <s v="-"/>
  </r>
  <r>
    <n v="464434332"/>
    <s v="SUJATA ANIL SUKHADEVE"/>
    <s v="ONLINE"/>
    <s v="19.01.26"/>
    <n v="5000"/>
    <m/>
    <m/>
    <s v="BANK STABLE 19"/>
    <n v="4856"/>
    <n v="2727"/>
    <x v="2"/>
    <s v="STABLE"/>
    <x v="0"/>
    <x v="9"/>
    <n v="74672"/>
    <n v="74"/>
    <n v="0"/>
    <n v="900"/>
    <s v="19.12.25"/>
    <n v="5.8705884470086747E-2"/>
    <n v="4.0159526361196437E-3"/>
    <x v="1"/>
    <s v="PAID"/>
    <s v="MPTP"/>
    <s v="PAID"/>
    <m/>
    <m/>
    <s v="CAVA"/>
    <m/>
    <s v="-"/>
    <s v="-"/>
    <s v="KAREGAON"/>
    <s v="-"/>
    <s v="-"/>
    <m/>
    <n v="3701"/>
    <n v="74672"/>
    <n v="27"/>
    <m/>
    <n v="26"/>
    <s v="REGULAR"/>
    <s v="MH12XK7484"/>
    <s v="ACTIVA 125 DISC BSVI"/>
    <d v="2024-10-24T00:00:00"/>
    <n v="30"/>
    <x v="1"/>
    <x v="1"/>
    <s v="-"/>
    <m/>
    <m/>
    <m/>
    <m/>
    <m/>
    <m/>
    <m/>
    <m/>
    <m/>
    <m/>
    <m/>
    <m/>
    <n v="1"/>
    <m/>
    <m/>
    <m/>
    <m/>
    <m/>
    <m/>
    <m/>
    <m/>
    <m/>
    <m/>
    <m/>
    <m/>
    <m/>
    <m/>
    <m/>
    <m/>
    <m/>
    <m/>
    <m/>
    <m/>
    <m/>
    <m/>
    <m/>
    <m/>
    <m/>
    <m/>
    <m/>
    <m/>
    <m/>
    <m/>
    <m/>
    <m/>
    <m/>
    <m/>
    <m/>
    <m/>
    <m/>
    <m/>
    <m/>
    <m/>
    <m/>
    <n v="1"/>
    <m/>
    <m/>
    <m/>
    <m/>
    <m/>
    <m/>
    <m/>
    <m/>
    <m/>
    <m/>
    <m/>
    <m/>
    <m/>
    <m/>
    <m/>
    <m/>
    <m/>
    <m/>
    <m/>
    <m/>
    <m/>
    <m/>
    <m/>
    <m/>
    <m/>
    <m/>
    <m/>
    <m/>
    <m/>
    <m/>
    <m/>
    <m/>
    <m/>
    <m/>
    <m/>
    <m/>
    <m/>
    <m/>
    <n v="2"/>
    <n v="1"/>
    <s v="ZBHT0024"/>
    <s v="APfYA-kPOXc"/>
    <s v="Allocated"/>
    <s v="Payment (PAID)"/>
    <s v="Paid 5000rs"/>
    <d v="2026-01-19T00:00:00"/>
    <m/>
    <m/>
    <m/>
    <s v="-"/>
  </r>
  <r>
    <n v="467134508"/>
    <s v="SHUBHAM LAXMAN LOKHARE"/>
    <s v="ONLINE"/>
    <s v="09.01.26"/>
    <n v="7625"/>
    <m/>
    <m/>
    <m/>
    <n v="3782"/>
    <n v="3782"/>
    <x v="2"/>
    <s v="RB"/>
    <x v="0"/>
    <x v="1"/>
    <n v="74669"/>
    <n v="0"/>
    <n v="0"/>
    <n v="0"/>
    <s v="NEW"/>
    <n v="5.5766077120894583E-2"/>
    <n v="4.0157912924043511E-3"/>
    <x v="2"/>
    <s v="PAID"/>
    <s v="-"/>
    <s v="PAID"/>
    <m/>
    <m/>
    <s v="CAVA"/>
    <m/>
    <s v="-"/>
    <s v="-"/>
    <s v="NIGADI"/>
    <s v="-"/>
    <s v="-"/>
    <m/>
    <n v="3782"/>
    <n v="74669"/>
    <n v="27"/>
    <m/>
    <e v="#N/A"/>
    <s v="REGULAR"/>
    <s v="MH14MW0403"/>
    <s v="HONDA ACTIVA STD 2B"/>
    <d v="2025-10-23T00:00:00"/>
    <n v="24"/>
    <x v="1"/>
    <x v="1"/>
    <s v="-"/>
    <m/>
    <m/>
    <m/>
    <m/>
    <m/>
    <m/>
    <m/>
    <m/>
    <m/>
    <m/>
    <m/>
    <m/>
    <m/>
    <m/>
    <m/>
    <m/>
    <m/>
    <m/>
    <m/>
    <m/>
    <m/>
    <n v="1"/>
    <m/>
    <m/>
    <m/>
    <m/>
    <m/>
    <m/>
    <m/>
    <m/>
    <m/>
    <m/>
    <m/>
    <m/>
    <m/>
    <m/>
    <m/>
    <m/>
    <m/>
    <m/>
    <m/>
    <m/>
    <m/>
    <m/>
    <m/>
    <m/>
    <m/>
    <m/>
    <m/>
    <m/>
    <m/>
    <m/>
    <m/>
    <m/>
    <m/>
    <m/>
    <m/>
    <m/>
    <m/>
    <m/>
    <m/>
    <m/>
    <m/>
    <m/>
    <m/>
    <m/>
    <m/>
    <m/>
    <m/>
    <m/>
    <m/>
    <m/>
    <m/>
    <m/>
    <m/>
    <m/>
    <m/>
    <m/>
    <m/>
    <m/>
    <m/>
    <m/>
    <m/>
    <m/>
    <m/>
    <m/>
    <m/>
    <m/>
    <m/>
    <m/>
    <m/>
    <m/>
    <m/>
    <n v="1"/>
    <n v="1"/>
    <s v="ZBHT0015"/>
    <e v="#N/A"/>
    <e v="#N/A"/>
    <s v="No Such Person (NC_NSP)"/>
    <s v="Visit cm residence address nobody knows cm in this areas "/>
    <d v="2026-01-08T00:00:00"/>
    <m/>
    <m/>
    <m/>
    <s v="-"/>
  </r>
  <r>
    <n v="456435203"/>
    <s v="SARIKA AMAN ROY"/>
    <s v="ONLINE"/>
    <s v="12.01.26"/>
    <n v="170"/>
    <m/>
    <m/>
    <m/>
    <n v="6268"/>
    <n v="0"/>
    <x v="2"/>
    <s v="STABLE"/>
    <x v="0"/>
    <x v="20"/>
    <n v="74359.520000000004"/>
    <n v="167"/>
    <n v="0"/>
    <n v="2250"/>
    <s v="NEW"/>
    <n v="9.4385629550437569E-2"/>
    <n v="3.9991470747347251E-3"/>
    <x v="1"/>
    <s v="PAID"/>
    <s v="-"/>
    <s v="PAID"/>
    <m/>
    <m/>
    <m/>
    <m/>
    <s v="-"/>
    <s v="-"/>
    <s v="RAHATNI"/>
    <s v="-"/>
    <s v="-"/>
    <s v="-"/>
    <n v="8685"/>
    <n v="74359.520000000004"/>
    <n v="36"/>
    <m/>
    <n v="26"/>
    <s v="NPA"/>
    <s v="MH14KP1657"/>
    <s v="CLASSIC 350 HALCYON BLACK"/>
    <d v="2023-01-18T00:00:00"/>
    <n v="48"/>
    <x v="2"/>
    <x v="1"/>
    <s v="-"/>
    <m/>
    <m/>
    <m/>
    <m/>
    <m/>
    <m/>
    <m/>
    <m/>
    <m/>
    <m/>
    <m/>
    <m/>
    <m/>
    <m/>
    <m/>
    <m/>
    <m/>
    <m/>
    <m/>
    <m/>
    <m/>
    <m/>
    <m/>
    <m/>
    <m/>
    <m/>
    <m/>
    <m/>
    <m/>
    <m/>
    <m/>
    <m/>
    <m/>
    <n v="2"/>
    <m/>
    <m/>
    <m/>
    <m/>
    <m/>
    <m/>
    <m/>
    <m/>
    <m/>
    <m/>
    <m/>
    <m/>
    <m/>
    <m/>
    <m/>
    <m/>
    <m/>
    <m/>
    <m/>
    <m/>
    <m/>
    <m/>
    <m/>
    <m/>
    <m/>
    <m/>
    <m/>
    <m/>
    <m/>
    <m/>
    <m/>
    <m/>
    <m/>
    <m/>
    <m/>
    <m/>
    <m/>
    <m/>
    <m/>
    <m/>
    <m/>
    <m/>
    <m/>
    <m/>
    <m/>
    <m/>
    <m/>
    <m/>
    <m/>
    <m/>
    <m/>
    <m/>
    <m/>
    <m/>
    <m/>
    <m/>
    <m/>
    <m/>
    <m/>
    <n v="2"/>
    <n v="1"/>
    <s v="ZBHT0015"/>
    <s v="k6R4Aked5c"/>
    <s v="Allocated"/>
    <s v="No Such Person (NC_NSP)"/>
    <s v="Visited at customer office address but no buddy know customer office."/>
    <d v="2026-01-12T00:00:00"/>
    <m/>
    <m/>
    <m/>
    <s v="-"/>
  </r>
  <r>
    <n v="464211952"/>
    <s v="RESHMEE KHATUN"/>
    <m/>
    <m/>
    <m/>
    <m/>
    <m/>
    <m/>
    <n v="6725"/>
    <n v="20072"/>
    <x v="4"/>
    <s v="FLOW"/>
    <x v="1"/>
    <x v="10"/>
    <n v="73738"/>
    <n v="471"/>
    <n v="0"/>
    <n v="2800.99"/>
    <s v="FLOW"/>
    <n v="0.1248977894575039"/>
    <n v="1.2934181115248361E-2"/>
    <x v="1"/>
    <s v="MPTP"/>
    <s v="PAID"/>
    <s v="MPTP"/>
    <m/>
    <m/>
    <m/>
    <m/>
    <s v="-"/>
    <s v="-"/>
    <s v="VASALU"/>
    <s v="-"/>
    <s v="-"/>
    <s v="-"/>
    <n v="23343.99"/>
    <n v="73738"/>
    <n v="66"/>
    <m/>
    <n v="87"/>
    <s v="REGULAR"/>
    <s v="MH14LW0176"/>
    <s v="BAJAJ FREEDOM 125 NG04 DISC LED"/>
    <d v="2024-10-05T00:00:00"/>
    <n v="24"/>
    <x v="2"/>
    <x v="1"/>
    <s v="-"/>
    <m/>
    <m/>
    <m/>
    <m/>
    <m/>
    <m/>
    <m/>
    <m/>
    <m/>
    <m/>
    <m/>
    <m/>
    <m/>
    <m/>
    <m/>
    <m/>
    <m/>
    <m/>
    <m/>
    <m/>
    <m/>
    <m/>
    <m/>
    <m/>
    <m/>
    <m/>
    <m/>
    <m/>
    <m/>
    <m/>
    <m/>
    <m/>
    <m/>
    <m/>
    <m/>
    <m/>
    <m/>
    <m/>
    <m/>
    <m/>
    <m/>
    <m/>
    <m/>
    <m/>
    <m/>
    <m/>
    <m/>
    <m/>
    <m/>
    <m/>
    <m/>
    <m/>
    <m/>
    <m/>
    <m/>
    <m/>
    <m/>
    <m/>
    <m/>
    <m/>
    <m/>
    <m/>
    <m/>
    <m/>
    <m/>
    <m/>
    <m/>
    <m/>
    <m/>
    <m/>
    <m/>
    <m/>
    <m/>
    <m/>
    <m/>
    <m/>
    <m/>
    <m/>
    <m/>
    <m/>
    <m/>
    <m/>
    <m/>
    <m/>
    <m/>
    <m/>
    <m/>
    <m/>
    <m/>
    <m/>
    <m/>
    <m/>
    <m/>
    <n v="0"/>
    <s v=""/>
    <s v="ZBHT0010"/>
    <s v="k6tqhUvCX4z"/>
    <s v="Allocated"/>
    <e v="#N/A"/>
    <e v="#N/A"/>
    <e v="#N/A"/>
    <m/>
    <m/>
    <m/>
    <s v="-"/>
  </r>
  <r>
    <n v="464470565"/>
    <s v="SATISH BHIMRAO MANE"/>
    <s v="BRANCH"/>
    <s v="09.01.26"/>
    <n v="4050"/>
    <m/>
    <m/>
    <m/>
    <n v="3938"/>
    <n v="3938"/>
    <x v="2"/>
    <s v="STABLE"/>
    <x v="0"/>
    <x v="19"/>
    <n v="73711"/>
    <n v="66"/>
    <n v="0"/>
    <n v="3813"/>
    <s v="NEW"/>
    <n v="0.1046854682492899"/>
    <n v="3.9642688659874527E-3"/>
    <x v="1"/>
    <s v="PAID"/>
    <s v="-"/>
    <s v="PAID"/>
    <m/>
    <m/>
    <m/>
    <m/>
    <s v="-"/>
    <s v="-"/>
    <s v="AUNDH"/>
    <s v="-"/>
    <s v="-"/>
    <m/>
    <n v="7817"/>
    <n v="73711"/>
    <n v="27"/>
    <m/>
    <n v="26"/>
    <s v="REGULAR"/>
    <s v="MH12XK5963"/>
    <s v="HONDA ACTIVA 125 SMART"/>
    <d v="2024-10-28T00:00:00"/>
    <n v="36"/>
    <x v="1"/>
    <x v="1"/>
    <s v="-"/>
    <m/>
    <m/>
    <m/>
    <m/>
    <m/>
    <m/>
    <m/>
    <m/>
    <m/>
    <m/>
    <m/>
    <m/>
    <m/>
    <m/>
    <m/>
    <n v="1"/>
    <m/>
    <m/>
    <m/>
    <m/>
    <m/>
    <n v="1"/>
    <m/>
    <m/>
    <m/>
    <m/>
    <m/>
    <m/>
    <m/>
    <m/>
    <m/>
    <m/>
    <m/>
    <m/>
    <m/>
    <m/>
    <m/>
    <m/>
    <m/>
    <m/>
    <m/>
    <m/>
    <m/>
    <m/>
    <m/>
    <m/>
    <m/>
    <m/>
    <m/>
    <m/>
    <m/>
    <m/>
    <m/>
    <m/>
    <m/>
    <m/>
    <m/>
    <m/>
    <m/>
    <m/>
    <m/>
    <m/>
    <m/>
    <m/>
    <m/>
    <m/>
    <m/>
    <m/>
    <m/>
    <m/>
    <m/>
    <m/>
    <m/>
    <m/>
    <m/>
    <m/>
    <m/>
    <m/>
    <m/>
    <m/>
    <m/>
    <m/>
    <m/>
    <m/>
    <m/>
    <m/>
    <m/>
    <m/>
    <m/>
    <m/>
    <m/>
    <m/>
    <m/>
    <n v="2"/>
    <n v="1"/>
    <s v="DUWT0023"/>
    <s v="G6XC69c-y4c"/>
    <s v="Allocated"/>
    <s v="Promise To Pay (PTP)"/>
    <s v="PTP "/>
    <d v="2026-01-08T00:00:00"/>
    <m/>
    <m/>
    <m/>
    <s v="-"/>
  </r>
  <r>
    <n v="464712874"/>
    <s v="ARUN RAMBHAU JAGDHANE"/>
    <m/>
    <m/>
    <m/>
    <m/>
    <m/>
    <m/>
    <n v="3668"/>
    <n v="3640"/>
    <x v="2"/>
    <s v="FLOW"/>
    <x v="1"/>
    <x v="18"/>
    <n v="73656"/>
    <n v="76"/>
    <n v="0"/>
    <n v="1552"/>
    <s v="FLOW"/>
    <n v="2.8484661708096649E-2"/>
    <n v="3.9613108978737476E-3"/>
    <x v="0"/>
    <s v="NC"/>
    <s v="PAID"/>
    <s v="NC"/>
    <s v="Add not found"/>
    <m/>
    <s v="CNAVNA"/>
    <m/>
    <s v="-"/>
    <s v="-"/>
    <s v="LOHEGAON"/>
    <s v="-"/>
    <s v="-"/>
    <s v="-"/>
    <n v="8936"/>
    <n v="73656"/>
    <n v="36"/>
    <m/>
    <n v="57"/>
    <s v="REGULAR"/>
    <m/>
    <s v="BAJAJ PULSAR N 150 TD"/>
    <d v="2024-11-18T00:00:00"/>
    <n v="36"/>
    <x v="2"/>
    <x v="2"/>
    <s v="-"/>
    <m/>
    <m/>
    <m/>
    <m/>
    <m/>
    <m/>
    <m/>
    <m/>
    <m/>
    <m/>
    <m/>
    <m/>
    <m/>
    <m/>
    <m/>
    <m/>
    <m/>
    <m/>
    <m/>
    <m/>
    <m/>
    <m/>
    <m/>
    <m/>
    <m/>
    <m/>
    <m/>
    <m/>
    <m/>
    <m/>
    <m/>
    <m/>
    <m/>
    <m/>
    <m/>
    <m/>
    <m/>
    <m/>
    <m/>
    <m/>
    <m/>
    <m/>
    <m/>
    <m/>
    <m/>
    <m/>
    <m/>
    <m/>
    <m/>
    <m/>
    <m/>
    <m/>
    <m/>
    <m/>
    <m/>
    <m/>
    <m/>
    <m/>
    <m/>
    <m/>
    <m/>
    <m/>
    <m/>
    <n v="2"/>
    <m/>
    <m/>
    <m/>
    <m/>
    <m/>
    <m/>
    <m/>
    <m/>
    <m/>
    <m/>
    <m/>
    <m/>
    <m/>
    <m/>
    <m/>
    <m/>
    <m/>
    <m/>
    <m/>
    <m/>
    <m/>
    <m/>
    <m/>
    <m/>
    <m/>
    <m/>
    <m/>
    <m/>
    <m/>
    <n v="2"/>
    <n v="1"/>
    <s v="ZBHT0012"/>
    <s v="Bo6BwfktARFm"/>
    <s v="Unallocated"/>
    <s v="Entry Restricted (NC_ER)"/>
    <s v="Nc"/>
    <d v="2026-01-22T00:00:00"/>
    <m/>
    <m/>
    <m/>
    <s v="-"/>
  </r>
  <r>
    <n v="464320052"/>
    <s v="KARTIK VALMIK JADAV"/>
    <m/>
    <m/>
    <m/>
    <m/>
    <m/>
    <m/>
    <n v="3586"/>
    <n v="10758"/>
    <x v="5"/>
    <s v="FLOW"/>
    <x v="1"/>
    <x v="18"/>
    <n v="73649"/>
    <n v="192"/>
    <n v="0"/>
    <n v="1800"/>
    <s v="FLOW"/>
    <n v="0.24116897778887059"/>
    <n v="1.855984994425959E-2"/>
    <x v="0"/>
    <s v="-"/>
    <s v="RTP"/>
    <s v="-"/>
    <m/>
    <m/>
    <m/>
    <m/>
    <s v="ELG"/>
    <s v="-"/>
    <s v="YERWADA"/>
    <s v="-"/>
    <s v="-"/>
    <m/>
    <n v="12750"/>
    <n v="73649"/>
    <n v="88"/>
    <m/>
    <n v="118"/>
    <s v="NPA"/>
    <s v="MH12XJ5242"/>
    <s v="HONDA ACTIVA DLX"/>
    <d v="2024-10-14T00:00:00"/>
    <n v="36"/>
    <x v="1"/>
    <x v="2"/>
    <s v="-"/>
    <m/>
    <m/>
    <m/>
    <m/>
    <m/>
    <m/>
    <n v="1"/>
    <m/>
    <m/>
    <m/>
    <m/>
    <m/>
    <m/>
    <m/>
    <m/>
    <m/>
    <m/>
    <m/>
    <m/>
    <m/>
    <m/>
    <m/>
    <m/>
    <m/>
    <m/>
    <m/>
    <m/>
    <m/>
    <m/>
    <m/>
    <m/>
    <m/>
    <m/>
    <m/>
    <m/>
    <m/>
    <m/>
    <m/>
    <m/>
    <m/>
    <m/>
    <m/>
    <m/>
    <m/>
    <m/>
    <m/>
    <m/>
    <m/>
    <m/>
    <m/>
    <m/>
    <m/>
    <m/>
    <m/>
    <m/>
    <m/>
    <m/>
    <m/>
    <m/>
    <m/>
    <m/>
    <m/>
    <m/>
    <m/>
    <m/>
    <m/>
    <m/>
    <m/>
    <m/>
    <m/>
    <m/>
    <m/>
    <m/>
    <m/>
    <m/>
    <m/>
    <m/>
    <m/>
    <m/>
    <m/>
    <m/>
    <m/>
    <m/>
    <m/>
    <m/>
    <m/>
    <m/>
    <m/>
    <m/>
    <m/>
    <m/>
    <m/>
    <m/>
    <n v="1"/>
    <n v="1"/>
    <s v="ZBHT0012"/>
    <s v="G6A-FaDoJUc"/>
    <s v="Allocated"/>
    <s v="Left Message (LMCB)"/>
    <s v="Lm"/>
    <d v="2026-01-03T00:00:00"/>
    <m/>
    <m/>
    <m/>
    <s v="-"/>
  </r>
  <r>
    <n v="466597180"/>
    <s v="ANURADHA"/>
    <s v="ONLINE"/>
    <s v="11.01.26"/>
    <n v="3087"/>
    <m/>
    <m/>
    <m/>
    <n v="3087"/>
    <n v="3087"/>
    <x v="2"/>
    <s v="STABLE"/>
    <x v="0"/>
    <x v="12"/>
    <n v="73586"/>
    <n v="0"/>
    <n v="0"/>
    <n v="900"/>
    <s v="18.12.25"/>
    <n v="0.2261453475418149"/>
    <n v="3.9575462111835777E-3"/>
    <x v="1"/>
    <s v="PAID"/>
    <s v="PTP"/>
    <s v="PAID"/>
    <m/>
    <m/>
    <m/>
    <m/>
    <s v="-"/>
    <s v="-"/>
    <s v="WAGHOLI"/>
    <s v="-"/>
    <s v="-"/>
    <m/>
    <n v="3987"/>
    <n v="73586"/>
    <n v="27"/>
    <m/>
    <n v="26"/>
    <s v="REGULAR"/>
    <s v="MH12YJ8908"/>
    <s v="HONDA SHINE DRUM BSVI"/>
    <d v="2025-07-29T00:00:00"/>
    <n v="36"/>
    <x v="1"/>
    <x v="2"/>
    <s v="-"/>
    <m/>
    <m/>
    <m/>
    <m/>
    <m/>
    <m/>
    <m/>
    <m/>
    <m/>
    <m/>
    <m/>
    <m/>
    <m/>
    <m/>
    <m/>
    <n v="1"/>
    <m/>
    <m/>
    <m/>
    <m/>
    <m/>
    <m/>
    <m/>
    <m/>
    <m/>
    <m/>
    <m/>
    <m/>
    <m/>
    <m/>
    <m/>
    <m/>
    <m/>
    <m/>
    <m/>
    <m/>
    <m/>
    <m/>
    <m/>
    <m/>
    <m/>
    <m/>
    <m/>
    <m/>
    <m/>
    <m/>
    <m/>
    <m/>
    <m/>
    <m/>
    <m/>
    <m/>
    <m/>
    <m/>
    <m/>
    <m/>
    <m/>
    <m/>
    <m/>
    <m/>
    <m/>
    <m/>
    <m/>
    <m/>
    <m/>
    <m/>
    <m/>
    <m/>
    <m/>
    <m/>
    <m/>
    <m/>
    <m/>
    <m/>
    <m/>
    <m/>
    <m/>
    <m/>
    <m/>
    <m/>
    <m/>
    <m/>
    <m/>
    <m/>
    <m/>
    <m/>
    <m/>
    <m/>
    <m/>
    <m/>
    <m/>
    <m/>
    <m/>
    <n v="1"/>
    <n v="1"/>
    <s v="DUWT0021"/>
    <s v="B6AdA2Rxk5c"/>
    <s v="Allocated"/>
    <s v="Shifted (NC_SFTD)"/>
    <s v="Customer SHIFTED from residence address "/>
    <d v="2026-01-06T00:00:00"/>
    <m/>
    <m/>
    <m/>
    <s v="-"/>
  </r>
  <r>
    <n v="464856239"/>
    <s v="SHAM VASANT MALI"/>
    <s v="ONLINE"/>
    <s v="19.01.26"/>
    <n v="7300"/>
    <m/>
    <m/>
    <m/>
    <n v="3601"/>
    <n v="2947"/>
    <x v="2"/>
    <s v="RB"/>
    <x v="0"/>
    <x v="0"/>
    <n v="73492"/>
    <n v="92"/>
    <n v="0"/>
    <n v="3150"/>
    <s v="20.12.25"/>
    <n v="6.6162415171225814E-2"/>
    <n v="3.9524907747710636E-3"/>
    <x v="2"/>
    <s v="PAID"/>
    <s v="PTP"/>
    <s v="PAID"/>
    <m/>
    <m/>
    <s v="CAVA"/>
    <m/>
    <s v="-"/>
    <s v="-"/>
    <s v="PIMPALWANDI"/>
    <s v="-"/>
    <s v="-"/>
    <m/>
    <n v="6189"/>
    <n v="73492"/>
    <n v="27"/>
    <m/>
    <e v="#N/A"/>
    <s v="REGULAR"/>
    <s v="MH14MB2858"/>
    <s v="KOMAKI SE DUAL BATTERY PRO"/>
    <d v="2024-12-04T00:00:00"/>
    <n v="36"/>
    <x v="1"/>
    <x v="2"/>
    <s v="-"/>
    <m/>
    <m/>
    <m/>
    <m/>
    <m/>
    <m/>
    <m/>
    <m/>
    <m/>
    <m/>
    <m/>
    <m/>
    <n v="1"/>
    <m/>
    <m/>
    <m/>
    <m/>
    <m/>
    <m/>
    <m/>
    <m/>
    <m/>
    <m/>
    <m/>
    <m/>
    <m/>
    <m/>
    <m/>
    <m/>
    <m/>
    <m/>
    <m/>
    <m/>
    <m/>
    <m/>
    <m/>
    <m/>
    <m/>
    <m/>
    <m/>
    <m/>
    <m/>
    <m/>
    <m/>
    <m/>
    <m/>
    <m/>
    <m/>
    <m/>
    <m/>
    <m/>
    <m/>
    <m/>
    <m/>
    <m/>
    <m/>
    <m/>
    <m/>
    <m/>
    <m/>
    <m/>
    <m/>
    <m/>
    <m/>
    <m/>
    <m/>
    <m/>
    <m/>
    <m/>
    <m/>
    <m/>
    <m/>
    <m/>
    <m/>
    <m/>
    <m/>
    <m/>
    <m/>
    <m/>
    <m/>
    <m/>
    <m/>
    <m/>
    <m/>
    <m/>
    <m/>
    <m/>
    <m/>
    <m/>
    <m/>
    <m/>
    <m/>
    <m/>
    <n v="1"/>
    <n v="1"/>
    <s v="ZBHT0021"/>
    <s v="B685v_N4EIc"/>
    <s v="Allocated"/>
    <s v="Promise To Pay (PTP)"/>
    <s v="Ptp"/>
    <d v="2026-01-28T00:00:00"/>
    <m/>
    <m/>
    <m/>
    <s v="-"/>
  </r>
  <r>
    <n v="462376506"/>
    <s v="PATIL VIKRAM ARUN"/>
    <s v="ONLINE"/>
    <s v="08.01.26"/>
    <n v="3300"/>
    <m/>
    <n v="116828135156"/>
    <m/>
    <n v="3208"/>
    <n v="2249"/>
    <x v="2"/>
    <s v="STABLE"/>
    <x v="0"/>
    <x v="20"/>
    <n v="73309"/>
    <n v="38"/>
    <n v="0"/>
    <n v="4050"/>
    <s v="17.12.25"/>
    <n v="9.3052189103870322E-2"/>
    <n v="3.9426488081381909E-3"/>
    <x v="1"/>
    <s v="PAID"/>
    <s v="PTP"/>
    <s v="PAID"/>
    <m/>
    <m/>
    <m/>
    <m/>
    <s v="-"/>
    <s v="-"/>
    <s v="PIMPLE NILAKH"/>
    <s v="-"/>
    <s v="-"/>
    <m/>
    <n v="6337"/>
    <n v="73309"/>
    <n v="27"/>
    <m/>
    <n v="26"/>
    <s v="REGULAR"/>
    <s v="MH14LM5190"/>
    <s v="ACCESS 125 BT CONNECT ED DISC"/>
    <d v="2024-03-28T00:00:00"/>
    <n v="48"/>
    <x v="1"/>
    <x v="1"/>
    <s v="-"/>
    <m/>
    <m/>
    <m/>
    <m/>
    <m/>
    <m/>
    <n v="1"/>
    <m/>
    <m/>
    <m/>
    <m/>
    <m/>
    <m/>
    <m/>
    <m/>
    <m/>
    <m/>
    <m/>
    <m/>
    <m/>
    <m/>
    <m/>
    <m/>
    <m/>
    <m/>
    <m/>
    <m/>
    <m/>
    <m/>
    <m/>
    <m/>
    <m/>
    <m/>
    <m/>
    <m/>
    <m/>
    <m/>
    <m/>
    <m/>
    <m/>
    <m/>
    <m/>
    <m/>
    <m/>
    <m/>
    <m/>
    <m/>
    <m/>
    <m/>
    <m/>
    <m/>
    <m/>
    <m/>
    <m/>
    <m/>
    <m/>
    <m/>
    <m/>
    <m/>
    <m/>
    <m/>
    <m/>
    <m/>
    <m/>
    <m/>
    <m/>
    <m/>
    <m/>
    <m/>
    <m/>
    <m/>
    <m/>
    <m/>
    <m/>
    <m/>
    <m/>
    <m/>
    <m/>
    <m/>
    <m/>
    <m/>
    <m/>
    <m/>
    <m/>
    <m/>
    <m/>
    <m/>
    <m/>
    <m/>
    <m/>
    <m/>
    <m/>
    <m/>
    <n v="1"/>
    <n v="1"/>
    <s v="ZBHT0015"/>
    <s v="BoyP6fupOg7"/>
    <s v="Allocated"/>
    <s v="Promise To Pay (PTP)"/>
    <s v="Visited at customer residence address. Customer is private sector work. Customer promise to pay emi on date 07/01/2026. Vehicle with him."/>
    <d v="2026-01-10T00:00:00"/>
    <m/>
    <m/>
    <m/>
    <s v="-"/>
  </r>
  <r>
    <n v="459730458"/>
    <s v="RAM BHANUDAS PANGARE"/>
    <s v="ONLINE"/>
    <s v="16.01.26"/>
    <n v="7922"/>
    <m/>
    <m/>
    <m/>
    <n v="7727"/>
    <n v="7233"/>
    <x v="2"/>
    <s v="STABLE"/>
    <x v="0"/>
    <x v="8"/>
    <n v="73184.31"/>
    <n v="92"/>
    <n v="0"/>
    <n v="0"/>
    <s v="17.12.25"/>
    <n v="6.4797924194399753E-2"/>
    <n v="3.9359428255182289E-3"/>
    <x v="1"/>
    <s v="PAID"/>
    <s v="PAID"/>
    <s v="PAID"/>
    <m/>
    <m/>
    <s v="CAVA"/>
    <m/>
    <s v="-"/>
    <s v="-"/>
    <s v="BHOR"/>
    <s v="-"/>
    <s v="-"/>
    <m/>
    <n v="7325"/>
    <n v="73184.31"/>
    <n v="27"/>
    <m/>
    <n v="26"/>
    <s v="REGULAR"/>
    <s v="MH12VX4075"/>
    <s v="CLASSIC 350 CHROME BRONZE"/>
    <d v="2023-09-12T00:00:00"/>
    <n v="36"/>
    <x v="1"/>
    <x v="2"/>
    <s v="-"/>
    <m/>
    <m/>
    <m/>
    <m/>
    <m/>
    <m/>
    <n v="1"/>
    <m/>
    <m/>
    <m/>
    <m/>
    <m/>
    <m/>
    <m/>
    <m/>
    <m/>
    <m/>
    <m/>
    <m/>
    <m/>
    <m/>
    <m/>
    <m/>
    <m/>
    <m/>
    <m/>
    <m/>
    <m/>
    <m/>
    <m/>
    <m/>
    <m/>
    <m/>
    <m/>
    <m/>
    <m/>
    <m/>
    <m/>
    <m/>
    <m/>
    <m/>
    <m/>
    <m/>
    <m/>
    <m/>
    <n v="1"/>
    <m/>
    <m/>
    <m/>
    <m/>
    <m/>
    <m/>
    <m/>
    <m/>
    <m/>
    <m/>
    <m/>
    <m/>
    <m/>
    <m/>
    <m/>
    <m/>
    <m/>
    <m/>
    <m/>
    <m/>
    <m/>
    <m/>
    <m/>
    <m/>
    <m/>
    <m/>
    <m/>
    <m/>
    <m/>
    <m/>
    <m/>
    <m/>
    <m/>
    <m/>
    <m/>
    <m/>
    <m/>
    <m/>
    <m/>
    <m/>
    <m/>
    <m/>
    <m/>
    <m/>
    <m/>
    <m/>
    <m/>
    <n v="2"/>
    <n v="1"/>
    <s v="DUWT0011"/>
    <s v="Bo38142msOMm"/>
    <s v="Allocated"/>
    <s v="Payment (PAID)"/>
    <s v="Paid by netbanking amt. 7922 paid date 16.01.2026"/>
    <d v="2026-01-16T00:00:00"/>
    <m/>
    <m/>
    <m/>
    <s v="-"/>
  </r>
  <r>
    <n v="465258482"/>
    <s v="AMAN NANA KANGARE"/>
    <m/>
    <m/>
    <m/>
    <m/>
    <m/>
    <m/>
    <n v="3929"/>
    <n v="15384"/>
    <x v="1"/>
    <s v="FLOW"/>
    <x v="1"/>
    <x v="18"/>
    <n v="71549"/>
    <n v="610"/>
    <n v="0"/>
    <n v="3600"/>
    <s v="FLOW"/>
    <n v="0.18538955463080301"/>
    <n v="1.8268432490030191E-2"/>
    <x v="0"/>
    <s v="-"/>
    <s v="BPTP"/>
    <s v="-"/>
    <m/>
    <m/>
    <m/>
    <m/>
    <s v="ELG"/>
    <s v="-"/>
    <s v="KHARADI"/>
    <s v="-"/>
    <s v="-"/>
    <m/>
    <n v="19594"/>
    <n v="71549"/>
    <n v="118"/>
    <m/>
    <n v="148"/>
    <s v="NPA"/>
    <s v="MH12XS8043"/>
    <s v="HONDA DIO 125 STD"/>
    <d v="2025-01-18T00:00:00"/>
    <n v="30"/>
    <x v="1"/>
    <x v="2"/>
    <s v="-"/>
    <m/>
    <m/>
    <m/>
    <m/>
    <m/>
    <m/>
    <m/>
    <m/>
    <m/>
    <m/>
    <m/>
    <m/>
    <m/>
    <m/>
    <m/>
    <m/>
    <m/>
    <m/>
    <n v="1"/>
    <m/>
    <m/>
    <m/>
    <m/>
    <m/>
    <m/>
    <m/>
    <m/>
    <m/>
    <m/>
    <m/>
    <m/>
    <m/>
    <m/>
    <m/>
    <m/>
    <m/>
    <m/>
    <m/>
    <m/>
    <m/>
    <m/>
    <m/>
    <m/>
    <m/>
    <m/>
    <m/>
    <m/>
    <m/>
    <m/>
    <m/>
    <m/>
    <m/>
    <m/>
    <m/>
    <m/>
    <m/>
    <m/>
    <m/>
    <m/>
    <m/>
    <m/>
    <m/>
    <m/>
    <m/>
    <m/>
    <m/>
    <m/>
    <m/>
    <m/>
    <m/>
    <m/>
    <m/>
    <m/>
    <m/>
    <m/>
    <m/>
    <m/>
    <m/>
    <m/>
    <m/>
    <m/>
    <m/>
    <m/>
    <m/>
    <m/>
    <m/>
    <m/>
    <m/>
    <m/>
    <m/>
    <m/>
    <m/>
    <m/>
    <n v="1"/>
    <n v="1"/>
    <s v="ZBHT0012"/>
    <s v="kPbGFSD_DM7"/>
    <s v="Allocated"/>
    <s v="Left Message (LMCB)"/>
    <s v="Lm"/>
    <d v="2026-01-07T00:00:00"/>
    <m/>
    <m/>
    <m/>
    <s v="-"/>
  </r>
  <r>
    <n v="464419363"/>
    <s v="AZHAR ALTAF SHAIKH"/>
    <m/>
    <m/>
    <m/>
    <m/>
    <m/>
    <m/>
    <n v="4606"/>
    <n v="4606"/>
    <x v="2"/>
    <s v="FLOW"/>
    <x v="1"/>
    <x v="18"/>
    <n v="71520"/>
    <n v="74"/>
    <n v="0"/>
    <n v="900"/>
    <s v="NEW"/>
    <n v="2.7658615799976541E-2"/>
    <n v="3.8464341725851308E-3"/>
    <x v="0"/>
    <s v="NC"/>
    <s v="-"/>
    <s v="NC"/>
    <s v="Add not found"/>
    <m/>
    <s v="CNAVNA"/>
    <m/>
    <s v="-"/>
    <s v="-"/>
    <s v="NAGPUR CHAL"/>
    <s v="-"/>
    <s v="-"/>
    <s v="-"/>
    <n v="10186"/>
    <n v="71520"/>
    <n v="36"/>
    <m/>
    <n v="57"/>
    <s v="REGULAR"/>
    <m/>
    <s v="SUZUKI BURGMAN STREET EX"/>
    <d v="2024-10-23T00:00:00"/>
    <n v="30"/>
    <x v="2"/>
    <x v="2"/>
    <s v="-"/>
    <m/>
    <m/>
    <m/>
    <m/>
    <m/>
    <m/>
    <m/>
    <m/>
    <m/>
    <m/>
    <m/>
    <m/>
    <m/>
    <m/>
    <m/>
    <m/>
    <m/>
    <m/>
    <m/>
    <m/>
    <m/>
    <m/>
    <m/>
    <m/>
    <m/>
    <m/>
    <m/>
    <m/>
    <m/>
    <m/>
    <m/>
    <m/>
    <m/>
    <m/>
    <m/>
    <m/>
    <m/>
    <m/>
    <m/>
    <n v="1"/>
    <m/>
    <m/>
    <m/>
    <m/>
    <m/>
    <m/>
    <m/>
    <m/>
    <m/>
    <m/>
    <m/>
    <m/>
    <m/>
    <m/>
    <m/>
    <m/>
    <m/>
    <m/>
    <m/>
    <m/>
    <m/>
    <m/>
    <m/>
    <m/>
    <m/>
    <m/>
    <m/>
    <m/>
    <m/>
    <m/>
    <m/>
    <m/>
    <m/>
    <m/>
    <m/>
    <m/>
    <m/>
    <m/>
    <m/>
    <m/>
    <m/>
    <m/>
    <m/>
    <m/>
    <m/>
    <m/>
    <m/>
    <m/>
    <m/>
    <m/>
    <m/>
    <m/>
    <m/>
    <n v="1"/>
    <n v="1"/>
    <s v="ZBHT0012"/>
    <s v="G67jVcIaZm"/>
    <s v="Allocated"/>
    <s v="No Such Person (NC_NSP)"/>
    <s v="Nc"/>
    <d v="2026-01-24T00:00:00"/>
    <m/>
    <m/>
    <m/>
    <s v="-"/>
  </r>
  <r>
    <n v="460419172"/>
    <s v="PRADEEP ARJUN PHALKE"/>
    <s v="ONLINE"/>
    <s v="30.01.26"/>
    <n v="3764"/>
    <m/>
    <m/>
    <m/>
    <n v="3435"/>
    <n v="5050.99"/>
    <x v="4"/>
    <s v="STABLE"/>
    <x v="0"/>
    <x v="1"/>
    <n v="71097.990000000005"/>
    <n v="213"/>
    <n v="0"/>
    <n v="4050"/>
    <s v="31.12.25"/>
    <n v="0.96658327894166063"/>
    <n v="1.2471104174104479E-2"/>
    <x v="1"/>
    <s v="PAID"/>
    <s v="MPTP"/>
    <s v="MPTP"/>
    <s v="Shifted"/>
    <n v="30"/>
    <s v="CAVNA"/>
    <m/>
    <s v="-"/>
    <s v="-"/>
    <s v="CHINCHWAD"/>
    <s v="-"/>
    <s v="-"/>
    <m/>
    <n v="9313.99"/>
    <n v="71097.990000000005"/>
    <n v="57"/>
    <m/>
    <n v="57"/>
    <s v="REGULAR"/>
    <s v="MH14LD8053"/>
    <s v="SUZUKI BURGMAN STREET"/>
    <d v="2023-11-01T00:00:00"/>
    <n v="48"/>
    <x v="1"/>
    <x v="1"/>
    <s v="-"/>
    <m/>
    <m/>
    <m/>
    <m/>
    <m/>
    <m/>
    <m/>
    <m/>
    <m/>
    <m/>
    <m/>
    <m/>
    <m/>
    <m/>
    <m/>
    <m/>
    <m/>
    <m/>
    <n v="1"/>
    <m/>
    <m/>
    <m/>
    <m/>
    <m/>
    <m/>
    <m/>
    <m/>
    <m/>
    <m/>
    <m/>
    <m/>
    <m/>
    <m/>
    <m/>
    <m/>
    <m/>
    <m/>
    <m/>
    <m/>
    <m/>
    <m/>
    <m/>
    <m/>
    <m/>
    <m/>
    <m/>
    <m/>
    <m/>
    <m/>
    <m/>
    <m/>
    <m/>
    <m/>
    <m/>
    <m/>
    <m/>
    <m/>
    <m/>
    <m/>
    <m/>
    <n v="1"/>
    <m/>
    <m/>
    <m/>
    <m/>
    <m/>
    <m/>
    <m/>
    <m/>
    <m/>
    <m/>
    <m/>
    <m/>
    <m/>
    <m/>
    <m/>
    <m/>
    <m/>
    <m/>
    <m/>
    <m/>
    <m/>
    <m/>
    <m/>
    <m/>
    <m/>
    <m/>
    <m/>
    <m/>
    <m/>
    <m/>
    <m/>
    <m/>
    <n v="2"/>
    <n v="1"/>
    <s v="ZBHT0015"/>
    <s v="G6wAKtHm_NJc"/>
    <s v="Allocated"/>
    <s v="Not Contactable Not Available (NC_NCNA)"/>
    <s v="Call cm number is switch off "/>
    <d v="2026-01-21T00:00:00"/>
    <m/>
    <m/>
    <m/>
    <s v="-"/>
  </r>
  <r>
    <n v="463695280"/>
    <s v="ASHWINI LAXMAN GARADE"/>
    <s v="ONLINE"/>
    <s v="30.01.26"/>
    <n v="4100"/>
    <m/>
    <m/>
    <m/>
    <n v="4029"/>
    <n v="4029"/>
    <x v="2"/>
    <s v="STABLE"/>
    <x v="0"/>
    <x v="17"/>
    <n v="70897"/>
    <n v="0"/>
    <n v="0"/>
    <n v="450"/>
    <s v="FLOW"/>
    <n v="0.15264510058252179"/>
    <n v="3.8129284610426179E-3"/>
    <x v="1"/>
    <s v="PAID"/>
    <s v="PTP"/>
    <s v="PTP"/>
    <m/>
    <m/>
    <m/>
    <m/>
    <s v="-"/>
    <s v="-"/>
    <s v="MAVAL"/>
    <s v="-"/>
    <s v="-"/>
    <m/>
    <n v="4479"/>
    <n v="70897"/>
    <n v="27"/>
    <m/>
    <n v="26"/>
    <s v="REGULAR"/>
    <s v="MH14LT5939"/>
    <s v="HONDA ACTIVA DLX"/>
    <d v="2024-08-08T00:00:00"/>
    <n v="36"/>
    <x v="1"/>
    <x v="2"/>
    <s v="-"/>
    <m/>
    <m/>
    <m/>
    <m/>
    <m/>
    <m/>
    <m/>
    <m/>
    <m/>
    <n v="1"/>
    <m/>
    <m/>
    <m/>
    <m/>
    <m/>
    <m/>
    <m/>
    <m/>
    <m/>
    <m/>
    <m/>
    <m/>
    <m/>
    <m/>
    <m/>
    <m/>
    <m/>
    <m/>
    <m/>
    <m/>
    <m/>
    <m/>
    <m/>
    <m/>
    <m/>
    <m/>
    <m/>
    <m/>
    <m/>
    <m/>
    <m/>
    <m/>
    <m/>
    <m/>
    <m/>
    <m/>
    <m/>
    <m/>
    <m/>
    <m/>
    <m/>
    <m/>
    <m/>
    <m/>
    <m/>
    <m/>
    <m/>
    <m/>
    <m/>
    <m/>
    <m/>
    <m/>
    <m/>
    <m/>
    <m/>
    <m/>
    <m/>
    <m/>
    <m/>
    <m/>
    <m/>
    <m/>
    <m/>
    <m/>
    <m/>
    <m/>
    <m/>
    <m/>
    <m/>
    <m/>
    <m/>
    <m/>
    <m/>
    <m/>
    <m/>
    <m/>
    <m/>
    <m/>
    <m/>
    <m/>
    <m/>
    <m/>
    <m/>
    <n v="1"/>
    <n v="1"/>
    <s v="ZBHT0013"/>
    <s v="k2q3Bgyp5c"/>
    <s v="Allocated"/>
    <s v="Promise To Pay (PTP)"/>
    <s v="Ptp"/>
    <d v="2026-01-08T00:00:00"/>
    <m/>
    <m/>
    <m/>
    <s v="-"/>
  </r>
  <r>
    <n v="465510482"/>
    <s v="SACHIN RATNAKAR SHINDE"/>
    <s v="ONLINE"/>
    <s v="19.01.26"/>
    <n v="4150"/>
    <m/>
    <m/>
    <m/>
    <n v="3655"/>
    <e v="#N/A"/>
    <x v="0"/>
    <s v="FLOW"/>
    <x v="0"/>
    <x v="0"/>
    <n v="75715"/>
    <n v="56"/>
    <n v="0"/>
    <n v="450"/>
    <s v="FLOW"/>
    <n v="2.120492871606763E-2"/>
    <n v="8.9381491552905437E-3"/>
    <x v="0"/>
    <s v="PAID"/>
    <s v="-"/>
    <s v="PAID"/>
    <m/>
    <m/>
    <m/>
    <m/>
    <m/>
    <m/>
    <s v="JUNNAR"/>
    <m/>
    <m/>
    <m/>
    <s v="-"/>
    <n v="75715"/>
    <n v="5"/>
    <m/>
    <e v="#N/A"/>
    <s v="REGULAR"/>
    <n v="45703"/>
    <s v="SPLENDOR"/>
    <d v="2025-02-15T00:00:00"/>
    <n v="36"/>
    <x v="3"/>
    <x v="0"/>
    <s v="-"/>
    <m/>
    <m/>
    <m/>
    <m/>
    <m/>
    <m/>
    <m/>
    <m/>
    <m/>
    <m/>
    <m/>
    <m/>
    <m/>
    <m/>
    <m/>
    <m/>
    <m/>
    <m/>
    <m/>
    <m/>
    <m/>
    <m/>
    <m/>
    <m/>
    <m/>
    <m/>
    <m/>
    <m/>
    <m/>
    <m/>
    <m/>
    <m/>
    <m/>
    <m/>
    <m/>
    <m/>
    <m/>
    <m/>
    <m/>
    <m/>
    <m/>
    <m/>
    <m/>
    <m/>
    <m/>
    <m/>
    <m/>
    <m/>
    <m/>
    <m/>
    <m/>
    <m/>
    <m/>
    <m/>
    <m/>
    <m/>
    <m/>
    <m/>
    <m/>
    <m/>
    <m/>
    <m/>
    <m/>
    <m/>
    <m/>
    <m/>
    <m/>
    <m/>
    <m/>
    <m/>
    <m/>
    <m/>
    <m/>
    <m/>
    <m/>
    <m/>
    <m/>
    <m/>
    <m/>
    <m/>
    <m/>
    <m/>
    <m/>
    <m/>
    <m/>
    <m/>
    <m/>
    <m/>
    <m/>
    <m/>
    <n v="1"/>
    <m/>
    <m/>
    <n v="1"/>
    <n v="1"/>
    <s v="ZBHT0021"/>
    <s v="A2TelbswbDc"/>
    <s v="Unallocated"/>
    <e v="#N/A"/>
    <e v="#N/A"/>
    <e v="#N/A"/>
    <m/>
    <m/>
    <m/>
    <s v="-"/>
  </r>
  <r>
    <n v="464427642"/>
    <s v="MAYUR GOVIND KUNJIR"/>
    <s v="ONLINE"/>
    <s v="22.01.26"/>
    <n v="3700"/>
    <m/>
    <m/>
    <m/>
    <n v="3649"/>
    <e v="#N/A"/>
    <x v="0"/>
    <s v="FLOW"/>
    <x v="0"/>
    <x v="0"/>
    <n v="70365"/>
    <n v="0"/>
    <n v="0"/>
    <n v="2250"/>
    <s v="FLOW"/>
    <n v="1.9706594586358029E-2"/>
    <n v="8.3065821212708058E-3"/>
    <x v="0"/>
    <s v="-"/>
    <s v="-"/>
    <s v="-"/>
    <m/>
    <m/>
    <m/>
    <m/>
    <m/>
    <m/>
    <s v="JUNNAR"/>
    <m/>
    <m/>
    <m/>
    <s v="-"/>
    <n v="70365"/>
    <n v="5"/>
    <m/>
    <e v="#N/A"/>
    <s v="REGULAR"/>
    <n v="45589"/>
    <m/>
    <d v="2024-10-24T00:00:00"/>
    <n v="36"/>
    <x v="3"/>
    <x v="0"/>
    <s v="-"/>
    <m/>
    <m/>
    <m/>
    <m/>
    <m/>
    <m/>
    <m/>
    <m/>
    <m/>
    <m/>
    <m/>
    <m/>
    <m/>
    <m/>
    <m/>
    <m/>
    <m/>
    <m/>
    <m/>
    <m/>
    <m/>
    <m/>
    <m/>
    <m/>
    <m/>
    <m/>
    <m/>
    <m/>
    <m/>
    <m/>
    <m/>
    <m/>
    <m/>
    <m/>
    <m/>
    <m/>
    <m/>
    <m/>
    <m/>
    <m/>
    <m/>
    <m/>
    <m/>
    <m/>
    <m/>
    <m/>
    <m/>
    <m/>
    <m/>
    <m/>
    <m/>
    <m/>
    <m/>
    <m/>
    <m/>
    <m/>
    <m/>
    <m/>
    <m/>
    <m/>
    <n v="1"/>
    <m/>
    <m/>
    <m/>
    <m/>
    <m/>
    <m/>
    <m/>
    <m/>
    <m/>
    <m/>
    <m/>
    <m/>
    <m/>
    <m/>
    <m/>
    <m/>
    <m/>
    <m/>
    <m/>
    <m/>
    <m/>
    <m/>
    <m/>
    <m/>
    <m/>
    <m/>
    <m/>
    <m/>
    <m/>
    <n v="1"/>
    <m/>
    <m/>
    <n v="2"/>
    <n v="1"/>
    <s v="ZBHT0021"/>
    <s v="k68WZ1sw9Nm"/>
    <s v="Unallocated"/>
    <s v="Left Message (LMCB)"/>
    <s v="Lmcb lebour"/>
    <d v="2026-01-21T00:00:00"/>
    <m/>
    <m/>
    <m/>
    <s v="-"/>
  </r>
  <r>
    <n v="464668629"/>
    <s v="VIMAL ASHOK THORAT"/>
    <m/>
    <m/>
    <m/>
    <m/>
    <m/>
    <m/>
    <n v="3447"/>
    <n v="10341"/>
    <x v="1"/>
    <s v="FLOW"/>
    <x v="1"/>
    <x v="3"/>
    <n v="70064"/>
    <n v="571"/>
    <n v="0"/>
    <n v="4050"/>
    <s v="FLOW"/>
    <n v="0.19263328886560949"/>
    <n v="1.7889271044759191E-2"/>
    <x v="0"/>
    <s v="-"/>
    <s v="RTP"/>
    <s v="-"/>
    <m/>
    <m/>
    <m/>
    <m/>
    <s v="ELG"/>
    <s v="-"/>
    <s v="BHOSARI"/>
    <s v="-"/>
    <s v="-"/>
    <m/>
    <n v="14962"/>
    <n v="70064"/>
    <n v="118"/>
    <m/>
    <n v="148"/>
    <s v="NPA"/>
    <s v="MH14MA1556"/>
    <s v="SUP SPLENDOR XTEC DISC"/>
    <d v="2024-11-13T00:00:00"/>
    <n v="36"/>
    <x v="1"/>
    <x v="2"/>
    <s v="-"/>
    <m/>
    <m/>
    <m/>
    <m/>
    <m/>
    <m/>
    <n v="1"/>
    <m/>
    <m/>
    <m/>
    <m/>
    <m/>
    <m/>
    <m/>
    <m/>
    <m/>
    <m/>
    <m/>
    <m/>
    <m/>
    <m/>
    <m/>
    <m/>
    <m/>
    <m/>
    <m/>
    <m/>
    <m/>
    <m/>
    <m/>
    <m/>
    <m/>
    <m/>
    <m/>
    <m/>
    <m/>
    <m/>
    <m/>
    <m/>
    <m/>
    <m/>
    <m/>
    <m/>
    <m/>
    <m/>
    <m/>
    <m/>
    <m/>
    <m/>
    <m/>
    <m/>
    <m/>
    <m/>
    <m/>
    <m/>
    <m/>
    <m/>
    <m/>
    <m/>
    <m/>
    <m/>
    <m/>
    <m/>
    <m/>
    <m/>
    <m/>
    <m/>
    <m/>
    <m/>
    <m/>
    <m/>
    <m/>
    <m/>
    <m/>
    <m/>
    <m/>
    <m/>
    <m/>
    <m/>
    <m/>
    <m/>
    <m/>
    <m/>
    <m/>
    <m/>
    <m/>
    <m/>
    <m/>
    <m/>
    <m/>
    <m/>
    <m/>
    <m/>
    <n v="1"/>
    <n v="1"/>
    <s v="DUWT0025"/>
    <s v="koe7yvCXs7"/>
    <s v="Allocated"/>
    <s v="No Intention to pay (NITP)"/>
    <s v="Customer some fainancial problem customer not ready to pay due amt "/>
    <d v="2026-01-03T00:00:00"/>
    <m/>
    <m/>
    <m/>
    <s v="-"/>
  </r>
  <r>
    <n v="463269970"/>
    <s v="OMKAR JAYSING BONVATE"/>
    <s v="COLLECT"/>
    <s v="12.01.26"/>
    <n v="4200"/>
    <m/>
    <m/>
    <m/>
    <n v="4056"/>
    <n v="3218.75"/>
    <x v="2"/>
    <s v="STABLE"/>
    <x v="0"/>
    <x v="0"/>
    <n v="69782"/>
    <n v="83"/>
    <n v="0"/>
    <n v="4050"/>
    <s v="29.12.25"/>
    <n v="6.2822424964329174E-2"/>
    <n v="3.7529623801920531E-3"/>
    <x v="1"/>
    <s v="PAID"/>
    <s v="MPTP"/>
    <s v="PAID"/>
    <m/>
    <m/>
    <s v="CAVNA"/>
    <m/>
    <s v="-"/>
    <s v="-"/>
    <s v="JUNNAR"/>
    <s v="-"/>
    <s v="-"/>
    <m/>
    <n v="7351.75"/>
    <n v="69782"/>
    <n v="27"/>
    <m/>
    <n v="26"/>
    <s v="NPA"/>
    <s v="MH14LQ9184"/>
    <s v="ACCESS SPL ED DRUM CBS BT BSVI"/>
    <d v="2024-06-21T00:00:00"/>
    <n v="36"/>
    <x v="1"/>
    <x v="2"/>
    <s v="-"/>
    <m/>
    <m/>
    <m/>
    <m/>
    <m/>
    <m/>
    <m/>
    <m/>
    <m/>
    <m/>
    <m/>
    <m/>
    <m/>
    <m/>
    <m/>
    <m/>
    <m/>
    <m/>
    <m/>
    <m/>
    <m/>
    <n v="1"/>
    <m/>
    <m/>
    <m/>
    <m/>
    <m/>
    <m/>
    <m/>
    <m/>
    <m/>
    <m/>
    <m/>
    <n v="1"/>
    <m/>
    <m/>
    <m/>
    <m/>
    <m/>
    <m/>
    <m/>
    <m/>
    <m/>
    <m/>
    <m/>
    <m/>
    <m/>
    <m/>
    <m/>
    <m/>
    <m/>
    <m/>
    <m/>
    <m/>
    <m/>
    <m/>
    <m/>
    <m/>
    <m/>
    <m/>
    <m/>
    <m/>
    <m/>
    <m/>
    <m/>
    <m/>
    <m/>
    <m/>
    <m/>
    <m/>
    <m/>
    <m/>
    <m/>
    <m/>
    <m/>
    <m/>
    <m/>
    <m/>
    <m/>
    <m/>
    <m/>
    <m/>
    <m/>
    <m/>
    <m/>
    <m/>
    <m/>
    <m/>
    <m/>
    <m/>
    <m/>
    <m/>
    <m/>
    <n v="2"/>
    <n v="1"/>
    <s v="ZBHT0021"/>
    <s v="A68Gp6FC_Ogz"/>
    <s v="Allocated"/>
    <s v="Payment (PAID)"/>
    <s v="Payment (PAID)"/>
    <d v="2026-01-12T00:00:00"/>
    <m/>
    <m/>
    <m/>
    <s v="-"/>
  </r>
  <r>
    <n v="465708819"/>
    <s v="SUBIYA UMEJ PATHAN"/>
    <m/>
    <m/>
    <m/>
    <m/>
    <m/>
    <m/>
    <n v="2951"/>
    <n v="11748"/>
    <x v="1"/>
    <s v="FLOW"/>
    <x v="1"/>
    <x v="0"/>
    <n v="69731"/>
    <n v="622"/>
    <n v="0"/>
    <n v="2250"/>
    <s v="FLOW"/>
    <n v="0.27741811896662538"/>
    <n v="1.7804246963092359E-2"/>
    <x v="0"/>
    <s v="NC"/>
    <s v="NC"/>
    <s v="NC"/>
    <s v="Shifted"/>
    <m/>
    <s v="CNAVNA"/>
    <m/>
    <s v="ELG"/>
    <s v="-"/>
    <s v="JUNNAR"/>
    <s v="-"/>
    <s v="-"/>
    <m/>
    <n v="14620"/>
    <n v="69731"/>
    <n v="118"/>
    <m/>
    <n v="148"/>
    <s v="NPA"/>
    <s v="MH14ME8344"/>
    <s v="TVS JUPITER 110 DRUM ALLOY OBDIIA"/>
    <d v="2025-03-15T00:00:00"/>
    <n v="36"/>
    <x v="1"/>
    <x v="2"/>
    <s v="-"/>
    <m/>
    <m/>
    <m/>
    <m/>
    <m/>
    <m/>
    <m/>
    <m/>
    <m/>
    <m/>
    <m/>
    <m/>
    <m/>
    <m/>
    <m/>
    <n v="1"/>
    <m/>
    <m/>
    <m/>
    <m/>
    <m/>
    <m/>
    <m/>
    <m/>
    <m/>
    <m/>
    <m/>
    <m/>
    <m/>
    <m/>
    <m/>
    <m/>
    <m/>
    <m/>
    <m/>
    <m/>
    <m/>
    <m/>
    <m/>
    <m/>
    <m/>
    <m/>
    <m/>
    <m/>
    <m/>
    <m/>
    <m/>
    <m/>
    <m/>
    <m/>
    <m/>
    <m/>
    <m/>
    <m/>
    <m/>
    <m/>
    <m/>
    <m/>
    <m/>
    <m/>
    <m/>
    <m/>
    <m/>
    <m/>
    <m/>
    <m/>
    <m/>
    <m/>
    <m/>
    <m/>
    <m/>
    <m/>
    <m/>
    <m/>
    <m/>
    <m/>
    <m/>
    <m/>
    <m/>
    <m/>
    <m/>
    <m/>
    <m/>
    <m/>
    <m/>
    <m/>
    <m/>
    <m/>
    <m/>
    <m/>
    <m/>
    <m/>
    <m/>
    <n v="1"/>
    <n v="1"/>
    <s v="ZBHT0021"/>
    <s v="kPZGngFE_Egc"/>
    <s v="Allocated"/>
    <s v="Shifted (NC_SFTD)"/>
    <s v="Shifted in pune"/>
    <d v="2026-01-06T00:00:00"/>
    <m/>
    <m/>
    <m/>
    <s v="-"/>
  </r>
  <r>
    <n v="464693708"/>
    <s v="ARCHANA DINESH PAWALE"/>
    <s v="ONLINE"/>
    <s v="22.01.26"/>
    <n v="7191"/>
    <m/>
    <m/>
    <m/>
    <n v="3546"/>
    <n v="3543"/>
    <x v="2"/>
    <s v="RB"/>
    <x v="0"/>
    <x v="6"/>
    <n v="69668"/>
    <n v="102"/>
    <n v="0"/>
    <n v="900"/>
    <s v="FLOW"/>
    <n v="7.4545224163292775E-2"/>
    <n v="3.7468313190109192E-3"/>
    <x v="1"/>
    <s v="PAID"/>
    <s v="PTP"/>
    <s v="PTP"/>
    <m/>
    <n v="22"/>
    <s v="CAVA"/>
    <m/>
    <s v="-"/>
    <s v="-"/>
    <s v="MAVAL"/>
    <s v="-"/>
    <s v="-"/>
    <s v="-"/>
    <n v="8091"/>
    <n v="69668"/>
    <n v="36"/>
    <m/>
    <e v="#N/A"/>
    <s v="REGULAR"/>
    <s v="MH14MA9847"/>
    <s v="HONDA DIO DLX BS VI"/>
    <d v="2024-11-16T00:00:00"/>
    <n v="36"/>
    <x v="2"/>
    <x v="2"/>
    <s v="-"/>
    <m/>
    <m/>
    <m/>
    <m/>
    <m/>
    <m/>
    <m/>
    <m/>
    <m/>
    <m/>
    <m/>
    <m/>
    <m/>
    <m/>
    <m/>
    <m/>
    <m/>
    <m/>
    <m/>
    <m/>
    <m/>
    <m/>
    <m/>
    <m/>
    <m/>
    <m/>
    <m/>
    <m/>
    <m/>
    <m/>
    <m/>
    <m/>
    <m/>
    <m/>
    <m/>
    <m/>
    <m/>
    <m/>
    <m/>
    <m/>
    <m/>
    <m/>
    <m/>
    <m/>
    <m/>
    <m/>
    <m/>
    <m/>
    <m/>
    <m/>
    <m/>
    <m/>
    <m/>
    <m/>
    <m/>
    <m/>
    <m/>
    <m/>
    <m/>
    <m/>
    <m/>
    <m/>
    <m/>
    <m/>
    <m/>
    <m/>
    <m/>
    <m/>
    <m/>
    <m/>
    <m/>
    <m/>
    <m/>
    <m/>
    <m/>
    <m/>
    <m/>
    <m/>
    <m/>
    <m/>
    <m/>
    <m/>
    <m/>
    <m/>
    <m/>
    <m/>
    <m/>
    <m/>
    <m/>
    <m/>
    <m/>
    <m/>
    <m/>
    <n v="0"/>
    <s v=""/>
    <s v="DUWT0013"/>
    <s v="Ao_07oGKlc"/>
    <s v="Unallocated"/>
    <e v="#N/A"/>
    <e v="#N/A"/>
    <e v="#N/A"/>
    <m/>
    <m/>
    <m/>
    <s v="-"/>
  </r>
  <r>
    <n v="459186970"/>
    <s v="SWETA SACHIN KUNKULOL"/>
    <s v="ONLINE"/>
    <s v="29.01.26"/>
    <n v="4135"/>
    <m/>
    <m/>
    <m/>
    <n v="3753"/>
    <n v="5456"/>
    <x v="4"/>
    <s v="STABLE"/>
    <x v="0"/>
    <x v="16"/>
    <n v="69549"/>
    <n v="256"/>
    <n v="0"/>
    <n v="4050"/>
    <s v="31.12.25"/>
    <n v="0.42546623633701519"/>
    <n v="1.2199400070308499E-2"/>
    <x v="1"/>
    <s v="PAID"/>
    <s v="PTP"/>
    <s v="PTP"/>
    <m/>
    <n v="31"/>
    <m/>
    <m/>
    <s v="-"/>
    <s v="-"/>
    <s v="KATRAJ"/>
    <s v="-"/>
    <s v="-"/>
    <m/>
    <n v="9762"/>
    <n v="69549"/>
    <n v="57"/>
    <m/>
    <n v="57"/>
    <s v="REGULAR"/>
    <s v="MH12VS1203"/>
    <s v="ATHER 450 X"/>
    <d v="2023-07-28T00:00:00"/>
    <n v="48"/>
    <x v="1"/>
    <x v="2"/>
    <s v="-"/>
    <m/>
    <m/>
    <m/>
    <m/>
    <m/>
    <m/>
    <m/>
    <m/>
    <m/>
    <m/>
    <m/>
    <m/>
    <m/>
    <m/>
    <m/>
    <m/>
    <m/>
    <m/>
    <n v="1"/>
    <m/>
    <m/>
    <m/>
    <m/>
    <m/>
    <m/>
    <m/>
    <m/>
    <m/>
    <m/>
    <m/>
    <m/>
    <m/>
    <m/>
    <m/>
    <m/>
    <m/>
    <m/>
    <m/>
    <m/>
    <m/>
    <m/>
    <m/>
    <m/>
    <m/>
    <m/>
    <m/>
    <m/>
    <m/>
    <m/>
    <m/>
    <m/>
    <m/>
    <m/>
    <m/>
    <m/>
    <m/>
    <m/>
    <m/>
    <m/>
    <m/>
    <m/>
    <m/>
    <m/>
    <m/>
    <m/>
    <m/>
    <m/>
    <m/>
    <m/>
    <m/>
    <m/>
    <m/>
    <m/>
    <m/>
    <m/>
    <m/>
    <m/>
    <m/>
    <m/>
    <m/>
    <m/>
    <m/>
    <m/>
    <m/>
    <m/>
    <m/>
    <m/>
    <m/>
    <m/>
    <m/>
    <m/>
    <m/>
    <m/>
    <n v="1"/>
    <n v="1"/>
    <s v="DUWT0031"/>
    <s v="B2jGyAlc4DI7"/>
    <s v="Allocated"/>
    <s v="Left Message (LMCB)"/>
    <s v="Left message customer husband "/>
    <d v="2026-01-07T00:00:00"/>
    <m/>
    <m/>
    <m/>
    <s v="-"/>
  </r>
  <r>
    <n v="463325530"/>
    <s v="SANGAMESH GURANNA GONI"/>
    <m/>
    <m/>
    <m/>
    <m/>
    <m/>
    <m/>
    <n v="4117"/>
    <n v="3886"/>
    <x v="2"/>
    <s v="FLOW"/>
    <x v="1"/>
    <x v="19"/>
    <n v="69544"/>
    <n v="114"/>
    <n v="0"/>
    <n v="4050"/>
    <s v="29.12.25"/>
    <n v="9.8767432322565366E-2"/>
    <n v="3.7401624454454752E-3"/>
    <x v="0"/>
    <s v="OS"/>
    <s v="PTP"/>
    <s v="OS"/>
    <s v="DRA ID "/>
    <m/>
    <s v="CAVA"/>
    <m/>
    <s v="-"/>
    <s v="-"/>
    <s v="KHADAKI"/>
    <s v="-"/>
    <s v="-"/>
    <m/>
    <n v="8049.86"/>
    <n v="69544"/>
    <n v="27"/>
    <m/>
    <n v="57"/>
    <s v="REGULAR"/>
    <s v="MH12WY3036"/>
    <s v="HONDA SHINE DISC BSVI"/>
    <d v="2024-06-27T00:00:00"/>
    <n v="36"/>
    <x v="1"/>
    <x v="1"/>
    <s v="-"/>
    <m/>
    <m/>
    <m/>
    <m/>
    <m/>
    <m/>
    <m/>
    <m/>
    <m/>
    <m/>
    <m/>
    <m/>
    <n v="1"/>
    <m/>
    <m/>
    <m/>
    <m/>
    <m/>
    <m/>
    <m/>
    <m/>
    <m/>
    <m/>
    <m/>
    <m/>
    <m/>
    <m/>
    <m/>
    <m/>
    <m/>
    <m/>
    <m/>
    <m/>
    <m/>
    <m/>
    <m/>
    <n v="1"/>
    <m/>
    <m/>
    <m/>
    <m/>
    <m/>
    <m/>
    <m/>
    <m/>
    <m/>
    <m/>
    <m/>
    <m/>
    <m/>
    <m/>
    <m/>
    <m/>
    <m/>
    <m/>
    <m/>
    <m/>
    <m/>
    <m/>
    <m/>
    <m/>
    <m/>
    <m/>
    <m/>
    <m/>
    <m/>
    <m/>
    <m/>
    <m/>
    <m/>
    <m/>
    <m/>
    <m/>
    <m/>
    <m/>
    <m/>
    <m/>
    <m/>
    <m/>
    <m/>
    <m/>
    <m/>
    <m/>
    <m/>
    <n v="1"/>
    <m/>
    <m/>
    <m/>
    <m/>
    <m/>
    <m/>
    <m/>
    <m/>
    <n v="3"/>
    <n v="1"/>
    <s v="DUWT0023"/>
    <s v="B2_yHTBjpOIm"/>
    <s v="Allocated"/>
    <s v="Door Locked (NC_DL)"/>
    <s v="Customer not available door lock "/>
    <d v="2026-01-24T00:00:00"/>
    <m/>
    <m/>
    <m/>
    <s v="-"/>
  </r>
  <r>
    <n v="456771916"/>
    <s v="OM MOHANLAL TRIPATHI"/>
    <m/>
    <m/>
    <m/>
    <m/>
    <m/>
    <m/>
    <n v="4189"/>
    <n v="20945"/>
    <x v="3"/>
    <s v="FLOW"/>
    <x v="1"/>
    <x v="15"/>
    <n v="69488.56"/>
    <n v="584"/>
    <n v="0"/>
    <n v="2698.88"/>
    <s v="NEW"/>
    <n v="0.91784175256063871"/>
    <n v="2.3230746118093309E-2"/>
    <x v="0"/>
    <s v="-"/>
    <s v="-"/>
    <s v="-"/>
    <m/>
    <m/>
    <m/>
    <m/>
    <s v="-"/>
    <s v="-"/>
    <s v="CHIKAHLI"/>
    <s v="-"/>
    <s v="-"/>
    <m/>
    <n v="24227.88"/>
    <n v="69488.56"/>
    <n v="149"/>
    <m/>
    <n v="179"/>
    <s v="NPA"/>
    <s v="MH14KP8636"/>
    <s v="XTREME 160R STEALTH EDITION"/>
    <d v="2023-02-10T00:00:00"/>
    <n v="48"/>
    <x v="1"/>
    <x v="2"/>
    <s v="-"/>
    <m/>
    <m/>
    <m/>
    <m/>
    <m/>
    <m/>
    <m/>
    <m/>
    <m/>
    <m/>
    <m/>
    <m/>
    <m/>
    <m/>
    <m/>
    <m/>
    <m/>
    <m/>
    <m/>
    <m/>
    <m/>
    <m/>
    <m/>
    <m/>
    <m/>
    <m/>
    <m/>
    <m/>
    <m/>
    <m/>
    <m/>
    <m/>
    <m/>
    <m/>
    <m/>
    <m/>
    <m/>
    <m/>
    <m/>
    <m/>
    <m/>
    <m/>
    <m/>
    <m/>
    <m/>
    <m/>
    <m/>
    <m/>
    <m/>
    <m/>
    <m/>
    <m/>
    <m/>
    <m/>
    <m/>
    <m/>
    <m/>
    <m/>
    <m/>
    <m/>
    <m/>
    <m/>
    <m/>
    <m/>
    <m/>
    <m/>
    <m/>
    <m/>
    <m/>
    <m/>
    <m/>
    <m/>
    <m/>
    <m/>
    <m/>
    <m/>
    <m/>
    <m/>
    <m/>
    <m/>
    <m/>
    <m/>
    <m/>
    <m/>
    <m/>
    <m/>
    <m/>
    <m/>
    <m/>
    <m/>
    <n v="1"/>
    <m/>
    <m/>
    <n v="1"/>
    <n v="1"/>
    <s v="ZBHT0011"/>
    <s v="koax62eeYz"/>
    <s v="Allocated"/>
    <e v="#N/A"/>
    <e v="#N/A"/>
    <e v="#N/A"/>
    <m/>
    <m/>
    <m/>
    <s v="-"/>
  </r>
  <r>
    <n v="461511012"/>
    <s v="NANDA SHANKAR MANJULE"/>
    <m/>
    <m/>
    <m/>
    <m/>
    <m/>
    <s v="BANK STABLLE 09"/>
    <n v="4467"/>
    <n v="21730.89"/>
    <x v="3"/>
    <s v="STABLE"/>
    <x v="1"/>
    <x v="3"/>
    <n v="69477.03"/>
    <n v="698"/>
    <n v="0"/>
    <n v="2832"/>
    <s v="FLOW"/>
    <n v="0.58070269534297148"/>
    <n v="2.322689151954152E-2"/>
    <x v="1"/>
    <s v="PAID"/>
    <s v="NC"/>
    <s v="PAID"/>
    <m/>
    <m/>
    <m/>
    <m/>
    <s v="ELG"/>
    <s v="-"/>
    <s v="BHOSARI"/>
    <s v="-"/>
    <s v="-"/>
    <m/>
    <n v="25260.89"/>
    <n v="69477.03"/>
    <n v="149"/>
    <m/>
    <n v="148"/>
    <s v="NPA"/>
    <s v="MH14LH0427"/>
    <s v="HONDA UNICORN 160 BSVI"/>
    <d v="2024-01-15T00:00:00"/>
    <n v="36"/>
    <x v="1"/>
    <x v="2"/>
    <s v="-"/>
    <m/>
    <m/>
    <m/>
    <m/>
    <m/>
    <m/>
    <n v="1"/>
    <m/>
    <m/>
    <m/>
    <m/>
    <m/>
    <m/>
    <m/>
    <m/>
    <m/>
    <m/>
    <m/>
    <m/>
    <m/>
    <m/>
    <m/>
    <m/>
    <m/>
    <m/>
    <m/>
    <m/>
    <m/>
    <m/>
    <m/>
    <m/>
    <m/>
    <m/>
    <m/>
    <m/>
    <m/>
    <m/>
    <m/>
    <m/>
    <m/>
    <m/>
    <m/>
    <m/>
    <m/>
    <m/>
    <m/>
    <m/>
    <m/>
    <m/>
    <m/>
    <m/>
    <m/>
    <m/>
    <m/>
    <m/>
    <m/>
    <m/>
    <m/>
    <m/>
    <m/>
    <m/>
    <m/>
    <m/>
    <m/>
    <m/>
    <m/>
    <m/>
    <m/>
    <m/>
    <m/>
    <m/>
    <m/>
    <m/>
    <m/>
    <m/>
    <m/>
    <m/>
    <m/>
    <m/>
    <m/>
    <m/>
    <m/>
    <m/>
    <m/>
    <m/>
    <m/>
    <m/>
    <m/>
    <m/>
    <m/>
    <m/>
    <m/>
    <m/>
    <n v="1"/>
    <n v="1"/>
    <s v="DUWT0025"/>
    <s v="k6JBj3OVsNIz"/>
    <s v="Allocated"/>
    <s v="Not Contactable Not Available (NC_NCNA)"/>
    <s v="Customer mo no is not rechebal "/>
    <d v="2026-01-03T00:00:00"/>
    <m/>
    <m/>
    <m/>
    <s v="DID"/>
  </r>
  <r>
    <n v="463953257"/>
    <s v="CHETAN SATABIR TUSAMAD"/>
    <s v="ONLINE COLLECT"/>
    <s v="01.01.26 27.01.26"/>
    <n v="3980"/>
    <m/>
    <m/>
    <m/>
    <n v="3761"/>
    <n v="7522"/>
    <x v="5"/>
    <s v="STABLE"/>
    <x v="0"/>
    <x v="4"/>
    <n v="69100"/>
    <n v="308"/>
    <n v="0"/>
    <n v="4050"/>
    <s v="29.12.25"/>
    <n v="0.12734162074812591"/>
    <n v="1.74134832943874E-2"/>
    <x v="1"/>
    <s v="PAID"/>
    <s v="PTP"/>
    <s v="PAID"/>
    <m/>
    <m/>
    <m/>
    <m/>
    <s v="ELG"/>
    <s v="-"/>
    <s v="DAPODI"/>
    <s v="-"/>
    <s v="-"/>
    <m/>
    <n v="11880"/>
    <n v="69100"/>
    <n v="88"/>
    <m/>
    <n v="57"/>
    <s v="REGULAR"/>
    <s v="MH14LT9936"/>
    <s v="HONDA ACTIVA 6G H SMART"/>
    <d v="2024-09-05T00:00:00"/>
    <n v="36"/>
    <x v="1"/>
    <x v="2"/>
    <s v="-"/>
    <n v="1"/>
    <m/>
    <m/>
    <m/>
    <m/>
    <m/>
    <m/>
    <m/>
    <m/>
    <m/>
    <m/>
    <m/>
    <n v="1"/>
    <m/>
    <m/>
    <m/>
    <m/>
    <m/>
    <m/>
    <m/>
    <m/>
    <m/>
    <m/>
    <m/>
    <m/>
    <m/>
    <m/>
    <m/>
    <m/>
    <m/>
    <m/>
    <m/>
    <m/>
    <n v="1"/>
    <m/>
    <m/>
    <m/>
    <m/>
    <m/>
    <m/>
    <m/>
    <m/>
    <m/>
    <m/>
    <m/>
    <m/>
    <m/>
    <m/>
    <m/>
    <m/>
    <m/>
    <m/>
    <m/>
    <m/>
    <m/>
    <m/>
    <m/>
    <m/>
    <m/>
    <m/>
    <m/>
    <m/>
    <m/>
    <m/>
    <m/>
    <m/>
    <n v="1"/>
    <m/>
    <m/>
    <m/>
    <m/>
    <m/>
    <m/>
    <m/>
    <m/>
    <m/>
    <m/>
    <m/>
    <m/>
    <m/>
    <m/>
    <m/>
    <m/>
    <m/>
    <m/>
    <m/>
    <m/>
    <m/>
    <m/>
    <m/>
    <m/>
    <m/>
    <m/>
    <n v="4"/>
    <n v="1"/>
    <s v="ZBHT0009"/>
    <s v="k2HBnvsKpOJc"/>
    <s v="Allocated"/>
    <s v="Promise To Pay (PTP)"/>
    <s v="Customer promise pay cash 4050 on 24/01"/>
    <d v="2026-01-24T00:00:00"/>
    <m/>
    <m/>
    <m/>
    <s v="-"/>
  </r>
  <r>
    <n v="465436824"/>
    <s v="ADIKA SHARAD BELHEKAR"/>
    <m/>
    <m/>
    <m/>
    <m/>
    <m/>
    <m/>
    <n v="3311"/>
    <n v="3311"/>
    <x v="2"/>
    <s v="FLOW"/>
    <x v="1"/>
    <x v="0"/>
    <n v="68920"/>
    <n v="65"/>
    <n v="0"/>
    <n v="2250"/>
    <s v="NEW"/>
    <n v="6.2046394894694427E-2"/>
    <n v="3.7066029526645308E-3"/>
    <x v="0"/>
    <s v="NC"/>
    <s v="-"/>
    <s v="NC"/>
    <s v="Shifted"/>
    <m/>
    <s v="CNAVNA"/>
    <m/>
    <s v="-"/>
    <s v="-"/>
    <s v="BORI BK"/>
    <s v="-"/>
    <s v="-"/>
    <s v="-"/>
    <n v="8937"/>
    <n v="68920"/>
    <n v="36"/>
    <m/>
    <n v="57"/>
    <s v="REGULAR"/>
    <m/>
    <s v="HONDA ACTIVA STD"/>
    <d v="2025-02-06T00:00:00"/>
    <n v="36"/>
    <x v="2"/>
    <x v="1"/>
    <s v="-"/>
    <m/>
    <m/>
    <m/>
    <m/>
    <m/>
    <m/>
    <m/>
    <m/>
    <m/>
    <m/>
    <m/>
    <m/>
    <m/>
    <m/>
    <m/>
    <m/>
    <m/>
    <m/>
    <m/>
    <m/>
    <m/>
    <m/>
    <m/>
    <m/>
    <m/>
    <m/>
    <m/>
    <m/>
    <m/>
    <m/>
    <m/>
    <m/>
    <m/>
    <m/>
    <m/>
    <m/>
    <n v="1"/>
    <m/>
    <m/>
    <m/>
    <m/>
    <m/>
    <m/>
    <m/>
    <m/>
    <m/>
    <m/>
    <m/>
    <m/>
    <m/>
    <m/>
    <m/>
    <m/>
    <m/>
    <m/>
    <m/>
    <m/>
    <m/>
    <m/>
    <m/>
    <m/>
    <m/>
    <m/>
    <m/>
    <m/>
    <m/>
    <m/>
    <m/>
    <m/>
    <m/>
    <m/>
    <m/>
    <m/>
    <m/>
    <m/>
    <m/>
    <m/>
    <m/>
    <m/>
    <m/>
    <m/>
    <m/>
    <m/>
    <m/>
    <m/>
    <m/>
    <m/>
    <m/>
    <m/>
    <m/>
    <m/>
    <m/>
    <m/>
    <n v="1"/>
    <n v="1"/>
    <s v="ZBHT0021"/>
    <s v="B6LbI-EpDJc"/>
    <s v="Allocated"/>
    <s v="Shifted (NC_SFTD)"/>
    <s v="Shifted "/>
    <d v="2026-01-15T00:00:00"/>
    <m/>
    <m/>
    <m/>
    <s v="-"/>
  </r>
  <r>
    <n v="464234404"/>
    <s v="SEEMA VIJAY RAI"/>
    <m/>
    <m/>
    <m/>
    <m/>
    <m/>
    <m/>
    <n v="10356"/>
    <n v="31068"/>
    <x v="1"/>
    <s v="FLOW"/>
    <x v="1"/>
    <x v="3"/>
    <n v="68551"/>
    <n v="1318"/>
    <n v="0"/>
    <n v="4050"/>
    <s v="15.12.25"/>
    <n v="0.18847346119300071"/>
    <n v="1.7502960427456141E-2"/>
    <x v="0"/>
    <s v="-"/>
    <s v="PTP"/>
    <s v="-"/>
    <m/>
    <m/>
    <m/>
    <m/>
    <s v="ELG"/>
    <s v="-"/>
    <s v="BHOSARI"/>
    <s v="-"/>
    <s v="-"/>
    <m/>
    <n v="36436"/>
    <n v="68551"/>
    <n v="118"/>
    <m/>
    <n v="148"/>
    <s v="NPA"/>
    <s v="MH14LZ7650"/>
    <s v="PIAGGIO VESPA SXL 149 ABS"/>
    <d v="2024-10-07T00:00:00"/>
    <n v="18"/>
    <x v="1"/>
    <x v="2"/>
    <s v="-"/>
    <m/>
    <m/>
    <m/>
    <m/>
    <m/>
    <m/>
    <n v="1"/>
    <m/>
    <m/>
    <m/>
    <m/>
    <m/>
    <m/>
    <m/>
    <m/>
    <m/>
    <m/>
    <m/>
    <m/>
    <m/>
    <m/>
    <m/>
    <m/>
    <m/>
    <m/>
    <m/>
    <m/>
    <m/>
    <m/>
    <m/>
    <m/>
    <m/>
    <m/>
    <m/>
    <m/>
    <m/>
    <m/>
    <m/>
    <m/>
    <m/>
    <m/>
    <m/>
    <m/>
    <m/>
    <m/>
    <m/>
    <m/>
    <m/>
    <m/>
    <m/>
    <m/>
    <m/>
    <m/>
    <m/>
    <m/>
    <m/>
    <m/>
    <m/>
    <m/>
    <m/>
    <m/>
    <m/>
    <m/>
    <m/>
    <m/>
    <m/>
    <m/>
    <m/>
    <m/>
    <m/>
    <m/>
    <m/>
    <m/>
    <m/>
    <m/>
    <m/>
    <m/>
    <m/>
    <m/>
    <m/>
    <m/>
    <m/>
    <m/>
    <m/>
    <m/>
    <m/>
    <m/>
    <m/>
    <m/>
    <m/>
    <m/>
    <m/>
    <m/>
    <n v="1"/>
    <n v="1"/>
    <s v="DUWT0025"/>
    <s v="BoXrhdj4EJc"/>
    <s v="Allocated"/>
    <s v="Door Locked (NC_DL)"/>
    <s v="Customer residence is lock "/>
    <d v="2026-01-03T00:00:00"/>
    <m/>
    <m/>
    <m/>
    <s v="-"/>
  </r>
  <r>
    <n v="464290787"/>
    <s v="SANDHYA DATTA BHANUSGHARE"/>
    <m/>
    <m/>
    <m/>
    <m/>
    <m/>
    <s v="BANK PAID 16"/>
    <n v="3798"/>
    <e v="#N/A"/>
    <x v="0"/>
    <s v="FLOW"/>
    <x v="0"/>
    <x v="6"/>
    <n v="70084"/>
    <n v="30"/>
    <n v="0"/>
    <n v="1368.44"/>
    <s v="-"/>
    <n v="9.2347953977081315E-2"/>
    <n v="8.2734100957456581E-3"/>
    <x v="0"/>
    <s v="PAID"/>
    <m/>
    <s v="PAID"/>
    <m/>
    <m/>
    <m/>
    <m/>
    <m/>
    <m/>
    <s v="MAVAL"/>
    <m/>
    <m/>
    <m/>
    <n v="3798"/>
    <n v="70084"/>
    <s v="-"/>
    <m/>
    <e v="#N/A"/>
    <s v="REGULAR"/>
    <s v="MH14LW9102"/>
    <s v="HONDA ACTIVA DLX"/>
    <s v="########"/>
    <n v="36"/>
    <x v="0"/>
    <x v="0"/>
    <s v="-"/>
    <m/>
    <m/>
    <m/>
    <m/>
    <m/>
    <m/>
    <m/>
    <m/>
    <m/>
    <m/>
    <m/>
    <m/>
    <m/>
    <m/>
    <m/>
    <m/>
    <m/>
    <m/>
    <m/>
    <m/>
    <m/>
    <m/>
    <m/>
    <m/>
    <m/>
    <m/>
    <m/>
    <m/>
    <m/>
    <m/>
    <m/>
    <m/>
    <m/>
    <m/>
    <m/>
    <m/>
    <m/>
    <m/>
    <m/>
    <m/>
    <m/>
    <m/>
    <m/>
    <m/>
    <m/>
    <m/>
    <m/>
    <m/>
    <m/>
    <m/>
    <m/>
    <m/>
    <m/>
    <m/>
    <m/>
    <m/>
    <m/>
    <m/>
    <m/>
    <m/>
    <m/>
    <m/>
    <m/>
    <m/>
    <m/>
    <m/>
    <m/>
    <m/>
    <m/>
    <m/>
    <m/>
    <m/>
    <m/>
    <m/>
    <m/>
    <m/>
    <m/>
    <m/>
    <m/>
    <m/>
    <m/>
    <m/>
    <m/>
    <m/>
    <m/>
    <m/>
    <m/>
    <m/>
    <m/>
    <m/>
    <n v="1"/>
    <m/>
    <m/>
    <n v="1"/>
    <n v="1"/>
    <s v="DUWT0013"/>
    <s v="G2tj_32VHE7"/>
    <s v="Allocated"/>
    <e v="#N/A"/>
    <e v="#N/A"/>
    <e v="#N/A"/>
    <m/>
    <m/>
    <m/>
    <s v="-"/>
  </r>
  <r>
    <n v="464137329"/>
    <s v="SANDESH PRAKASH TAWHARE"/>
    <s v="COLLECT"/>
    <s v="06.01.26"/>
    <n v="3160"/>
    <m/>
    <m/>
    <m/>
    <n v="3159"/>
    <n v="14224"/>
    <x v="3"/>
    <s v="STABLE"/>
    <x v="0"/>
    <x v="7"/>
    <n v="68304"/>
    <n v="731"/>
    <n v="0"/>
    <n v="3150"/>
    <s v="03.12.25"/>
    <n v="0.56287919498649874"/>
    <n v="2.2834735427676799E-2"/>
    <x v="1"/>
    <s v="PAID"/>
    <s v="PAID"/>
    <s v="PAID"/>
    <m/>
    <m/>
    <m/>
    <m/>
    <s v="ELG"/>
    <s v="-"/>
    <s v="NIRGOOODSAR"/>
    <s v="-"/>
    <s v="-"/>
    <m/>
    <n v="18105"/>
    <n v="68304"/>
    <n v="149"/>
    <m/>
    <n v="148"/>
    <s v="NPA"/>
    <s v="MH14LW8931"/>
    <s v="SPLENDOR PLUS I3S DRS C FI OTHERS"/>
    <d v="2024-09-28T00:00:00"/>
    <n v="36"/>
    <x v="1"/>
    <x v="2"/>
    <s v="-"/>
    <m/>
    <m/>
    <m/>
    <m/>
    <m/>
    <m/>
    <m/>
    <m/>
    <m/>
    <m/>
    <m/>
    <m/>
    <m/>
    <m/>
    <m/>
    <n v="2"/>
    <m/>
    <m/>
    <m/>
    <m/>
    <m/>
    <m/>
    <m/>
    <m/>
    <m/>
    <m/>
    <m/>
    <m/>
    <m/>
    <m/>
    <m/>
    <m/>
    <m/>
    <n v="1"/>
    <m/>
    <m/>
    <m/>
    <m/>
    <m/>
    <m/>
    <m/>
    <m/>
    <m/>
    <m/>
    <m/>
    <m/>
    <m/>
    <m/>
    <m/>
    <m/>
    <m/>
    <m/>
    <m/>
    <m/>
    <m/>
    <m/>
    <m/>
    <m/>
    <m/>
    <m/>
    <m/>
    <m/>
    <m/>
    <m/>
    <m/>
    <m/>
    <m/>
    <m/>
    <m/>
    <m/>
    <m/>
    <m/>
    <m/>
    <m/>
    <m/>
    <m/>
    <m/>
    <m/>
    <m/>
    <m/>
    <m/>
    <m/>
    <m/>
    <m/>
    <m/>
    <m/>
    <m/>
    <m/>
    <m/>
    <m/>
    <n v="1"/>
    <m/>
    <m/>
    <n v="4"/>
    <n v="1"/>
    <s v="DUWT0029"/>
    <s v="B6w_Dnbl-7"/>
    <s v="Allocated"/>
    <s v="Left Message (LMCB)"/>
    <s v="Customer not available at residence address left message with relative"/>
    <d v="2026-01-12T00:00:00"/>
    <m/>
    <m/>
    <m/>
    <s v="-"/>
  </r>
  <r>
    <n v="464506369"/>
    <s v="SHAHAJI PANDURANG BADHE"/>
    <s v="ONLINE"/>
    <s v="10.01.26"/>
    <n v="3564"/>
    <m/>
    <m/>
    <m/>
    <n v="3549"/>
    <e v="#N/A"/>
    <x v="0"/>
    <s v="FLOW"/>
    <x v="0"/>
    <x v="0"/>
    <n v="68433"/>
    <n v="14"/>
    <n v="0"/>
    <n v="1800"/>
    <s v="FLOW"/>
    <n v="1.916551392493767E-2"/>
    <n v="8.0785096895462961E-3"/>
    <x v="0"/>
    <s v="-"/>
    <s v="-"/>
    <s v="-"/>
    <m/>
    <m/>
    <m/>
    <m/>
    <m/>
    <m/>
    <s v="KANDALI"/>
    <m/>
    <m/>
    <m/>
    <s v="-"/>
    <n v="68433"/>
    <n v="5"/>
    <m/>
    <e v="#N/A"/>
    <s v="REGULAR"/>
    <n v="45595"/>
    <s v="MAGNUS PRO"/>
    <d v="2024-10-30T00:00:00"/>
    <n v="36"/>
    <x v="3"/>
    <x v="0"/>
    <s v="-"/>
    <m/>
    <m/>
    <m/>
    <m/>
    <m/>
    <m/>
    <m/>
    <m/>
    <m/>
    <m/>
    <m/>
    <m/>
    <m/>
    <m/>
    <m/>
    <m/>
    <m/>
    <m/>
    <m/>
    <m/>
    <m/>
    <m/>
    <m/>
    <m/>
    <m/>
    <m/>
    <m/>
    <m/>
    <m/>
    <m/>
    <m/>
    <m/>
    <m/>
    <m/>
    <m/>
    <m/>
    <m/>
    <m/>
    <m/>
    <m/>
    <m/>
    <m/>
    <m/>
    <m/>
    <m/>
    <m/>
    <m/>
    <m/>
    <m/>
    <m/>
    <m/>
    <m/>
    <m/>
    <m/>
    <m/>
    <m/>
    <m/>
    <m/>
    <m/>
    <m/>
    <m/>
    <m/>
    <m/>
    <m/>
    <m/>
    <m/>
    <m/>
    <m/>
    <m/>
    <m/>
    <m/>
    <m/>
    <m/>
    <m/>
    <m/>
    <m/>
    <m/>
    <m/>
    <m/>
    <m/>
    <m/>
    <m/>
    <m/>
    <m/>
    <m/>
    <m/>
    <m/>
    <m/>
    <m/>
    <m/>
    <n v="1"/>
    <m/>
    <m/>
    <n v="1"/>
    <n v="1"/>
    <s v="ZBHT0021"/>
    <s v="koGxXeFLbOc"/>
    <s v="Unallocated"/>
    <e v="#N/A"/>
    <e v="#N/A"/>
    <e v="#N/A"/>
    <m/>
    <m/>
    <m/>
    <s v="-"/>
  </r>
  <r>
    <n v="464267897"/>
    <s v="HEMRAJ MANOHAR KALOKAR"/>
    <m/>
    <m/>
    <m/>
    <m/>
    <m/>
    <s v="BANK STABLE 09"/>
    <n v="2487"/>
    <n v="4645.54"/>
    <x v="4"/>
    <s v="STABLE"/>
    <x v="1"/>
    <x v="0"/>
    <n v="67967"/>
    <n v="34"/>
    <n v="0"/>
    <n v="900"/>
    <s v="FLOW"/>
    <n v="7.4283653256230556E-2"/>
    <n v="1.1921905772601439E-2"/>
    <x v="1"/>
    <s v="PAID"/>
    <s v="NC"/>
    <s v="NC"/>
    <s v="Shifted"/>
    <m/>
    <s v="CNAVNA"/>
    <m/>
    <s v="-"/>
    <s v="-"/>
    <s v="NARAYAN GAON"/>
    <s v="-"/>
    <s v="-"/>
    <m/>
    <n v="5579.54"/>
    <n v="67967"/>
    <n v="57"/>
    <m/>
    <e v="#N/A"/>
    <s v="REGULAR"/>
    <s v="MH15JZ2403"/>
    <s v="HF DELUXE DRS CS FI"/>
    <d v="2024-10-09T00:00:00"/>
    <n v="48"/>
    <x v="1"/>
    <x v="2"/>
    <s v="-"/>
    <m/>
    <m/>
    <m/>
    <m/>
    <m/>
    <m/>
    <m/>
    <m/>
    <m/>
    <m/>
    <m/>
    <m/>
    <m/>
    <m/>
    <m/>
    <m/>
    <m/>
    <m/>
    <m/>
    <m/>
    <m/>
    <m/>
    <m/>
    <m/>
    <n v="1"/>
    <m/>
    <m/>
    <m/>
    <m/>
    <m/>
    <m/>
    <m/>
    <m/>
    <m/>
    <m/>
    <m/>
    <m/>
    <m/>
    <m/>
    <m/>
    <m/>
    <m/>
    <m/>
    <m/>
    <m/>
    <m/>
    <m/>
    <m/>
    <m/>
    <m/>
    <m/>
    <m/>
    <m/>
    <m/>
    <m/>
    <m/>
    <m/>
    <m/>
    <m/>
    <m/>
    <m/>
    <m/>
    <m/>
    <m/>
    <m/>
    <m/>
    <m/>
    <m/>
    <m/>
    <m/>
    <m/>
    <m/>
    <m/>
    <m/>
    <m/>
    <m/>
    <m/>
    <m/>
    <m/>
    <m/>
    <m/>
    <m/>
    <m/>
    <m/>
    <m/>
    <m/>
    <m/>
    <m/>
    <m/>
    <m/>
    <m/>
    <m/>
    <m/>
    <n v="1"/>
    <n v="1"/>
    <s v="ZBHT0021"/>
    <s v="ko-HiyJWEm"/>
    <s v="Allocated"/>
    <s v="Shifted (NC_SFTD)"/>
    <s v="Shifted "/>
    <d v="2026-01-09T00:00:00"/>
    <m/>
    <m/>
    <m/>
    <s v="-"/>
  </r>
  <r>
    <n v="465315718"/>
    <s v="SMITESH ROHIDAS BHANUSGHARE"/>
    <s v="COLLECT"/>
    <s v="29.01.26"/>
    <n v="3500"/>
    <m/>
    <m/>
    <m/>
    <n v="3178"/>
    <n v="3178"/>
    <x v="2"/>
    <s v="STABLE"/>
    <x v="0"/>
    <x v="6"/>
    <n v="67925"/>
    <n v="56"/>
    <n v="0"/>
    <n v="2250"/>
    <s v="27.12.25"/>
    <n v="7.2680202550549203E-2"/>
    <n v="3.653090620425686E-3"/>
    <x v="1"/>
    <s v="PAID"/>
    <s v="PTP"/>
    <s v="BPTP"/>
    <s v="EON HOMES"/>
    <n v="27"/>
    <s v="CAVNA"/>
    <m/>
    <s v="-"/>
    <s v="-"/>
    <s v="SHILTANAE"/>
    <s v="-"/>
    <s v="-"/>
    <m/>
    <n v="5484"/>
    <n v="67925"/>
    <n v="27"/>
    <m/>
    <n v="26"/>
    <s v="REGULAR"/>
    <s v="MH14MD6202"/>
    <s v="SPLENDOR PLUS I3S DRSC FI"/>
    <d v="2025-01-24T00:00:00"/>
    <n v="36"/>
    <x v="1"/>
    <x v="2"/>
    <s v="-"/>
    <m/>
    <m/>
    <m/>
    <m/>
    <m/>
    <m/>
    <n v="1"/>
    <m/>
    <m/>
    <m/>
    <m/>
    <m/>
    <m/>
    <m/>
    <m/>
    <m/>
    <m/>
    <m/>
    <m/>
    <m/>
    <m/>
    <m/>
    <m/>
    <m/>
    <m/>
    <m/>
    <m/>
    <m/>
    <m/>
    <m/>
    <m/>
    <m/>
    <m/>
    <m/>
    <m/>
    <m/>
    <m/>
    <m/>
    <m/>
    <m/>
    <m/>
    <m/>
    <m/>
    <m/>
    <m/>
    <m/>
    <m/>
    <m/>
    <m/>
    <m/>
    <m/>
    <m/>
    <m/>
    <m/>
    <m/>
    <m/>
    <m/>
    <m/>
    <m/>
    <m/>
    <m/>
    <m/>
    <m/>
    <m/>
    <m/>
    <m/>
    <m/>
    <m/>
    <m/>
    <m/>
    <m/>
    <m/>
    <m/>
    <m/>
    <m/>
    <m/>
    <m/>
    <m/>
    <m/>
    <m/>
    <m/>
    <m/>
    <m/>
    <m/>
    <m/>
    <m/>
    <m/>
    <m/>
    <m/>
    <m/>
    <m/>
    <m/>
    <m/>
    <n v="1"/>
    <n v="1"/>
    <s v="DUWT0013"/>
    <s v="G2nGSdZiFRPm"/>
    <s v="Allocated"/>
    <s v="Left Message (LMCB)"/>
    <s v="Left masage mother "/>
    <d v="2026-01-03T00:00:00"/>
    <m/>
    <m/>
    <m/>
    <s v="-"/>
  </r>
  <r>
    <n v="463327641"/>
    <s v="PRERANA BABASAHEB GAIKWAD"/>
    <m/>
    <m/>
    <m/>
    <m/>
    <m/>
    <m/>
    <n v="5182"/>
    <n v="7624.52"/>
    <x v="4"/>
    <s v="FLOW"/>
    <x v="1"/>
    <x v="18"/>
    <n v="67539.520000000004"/>
    <n v="248"/>
    <n v="0"/>
    <n v="2250"/>
    <s v="11.12.25"/>
    <n v="0.1763368564403095"/>
    <n v="1.184692267374947E-2"/>
    <x v="0"/>
    <s v="MPTP"/>
    <s v="PAID"/>
    <s v="MPTP"/>
    <s v="Add not found"/>
    <m/>
    <m/>
    <m/>
    <s v="ELG"/>
    <s v="-"/>
    <s v="DHANORI"/>
    <s v="-"/>
    <s v="-"/>
    <m/>
    <n v="10122.52"/>
    <n v="67539.520000000004"/>
    <n v="57"/>
    <m/>
    <n v="87"/>
    <s v="REGULAR"/>
    <m/>
    <s v="YAMAHA FASCINO S DISC VE"/>
    <d v="2024-06-27T00:00:00"/>
    <n v="30"/>
    <x v="1"/>
    <x v="2"/>
    <s v="-"/>
    <m/>
    <m/>
    <m/>
    <m/>
    <m/>
    <m/>
    <m/>
    <m/>
    <m/>
    <m/>
    <m/>
    <m/>
    <n v="1"/>
    <m/>
    <m/>
    <m/>
    <m/>
    <m/>
    <m/>
    <m/>
    <m/>
    <m/>
    <m/>
    <m/>
    <m/>
    <m/>
    <m/>
    <m/>
    <m/>
    <m/>
    <m/>
    <m/>
    <m/>
    <m/>
    <m/>
    <m/>
    <m/>
    <m/>
    <m/>
    <m/>
    <m/>
    <m/>
    <m/>
    <m/>
    <m/>
    <m/>
    <m/>
    <m/>
    <m/>
    <m/>
    <m/>
    <m/>
    <m/>
    <m/>
    <m/>
    <m/>
    <m/>
    <m/>
    <m/>
    <m/>
    <m/>
    <m/>
    <m/>
    <m/>
    <m/>
    <m/>
    <m/>
    <m/>
    <m/>
    <m/>
    <m/>
    <m/>
    <m/>
    <m/>
    <m/>
    <m/>
    <m/>
    <m/>
    <m/>
    <m/>
    <m/>
    <m/>
    <m/>
    <m/>
    <m/>
    <m/>
    <m/>
    <m/>
    <m/>
    <m/>
    <m/>
    <m/>
    <m/>
    <n v="1"/>
    <n v="1"/>
    <s v="ZBHT0012"/>
    <s v="Ao3BIYhusOg7"/>
    <s v="Allocated"/>
    <s v="Door Locked (NC_DL)"/>
    <s v="Nc"/>
    <d v="2026-01-05T00:00:00"/>
    <m/>
    <m/>
    <m/>
    <s v="-"/>
  </r>
  <r>
    <n v="464116605"/>
    <s v="SHRIRAM SAKHARAM MUNDHE"/>
    <s v="ONLINE"/>
    <s v="05.01.26"/>
    <n v="3768"/>
    <m/>
    <m/>
    <s v="DPD PAID 07"/>
    <n v="3724"/>
    <n v="0"/>
    <x v="0"/>
    <s v="FLOW"/>
    <x v="0"/>
    <x v="4"/>
    <n v="68121"/>
    <n v="0"/>
    <n v="0"/>
    <n v="450"/>
    <s v="17.12.25"/>
    <n v="0.40236565322059381"/>
    <n v="8.0416781167212195E-3"/>
    <x v="0"/>
    <s v="PAID"/>
    <s v="PAID"/>
    <s v="PAID"/>
    <m/>
    <m/>
    <m/>
    <m/>
    <s v="-"/>
    <s v="-"/>
    <s v="CHARHOLI"/>
    <s v="-"/>
    <s v="-"/>
    <m/>
    <s v="-"/>
    <n v="68121"/>
    <e v="#N/A"/>
    <m/>
    <e v="#N/A"/>
    <s v="REGULAR"/>
    <m/>
    <m/>
    <d v="2024-09-26T00:00:00"/>
    <s v="36"/>
    <x v="1"/>
    <x v="0"/>
    <s v="-"/>
    <m/>
    <m/>
    <m/>
    <m/>
    <m/>
    <m/>
    <m/>
    <m/>
    <m/>
    <m/>
    <m/>
    <m/>
    <m/>
    <m/>
    <m/>
    <m/>
    <m/>
    <m/>
    <m/>
    <m/>
    <m/>
    <m/>
    <m/>
    <m/>
    <m/>
    <m/>
    <m/>
    <m/>
    <m/>
    <m/>
    <m/>
    <m/>
    <m/>
    <m/>
    <m/>
    <m/>
    <m/>
    <m/>
    <m/>
    <m/>
    <m/>
    <m/>
    <m/>
    <m/>
    <m/>
    <m/>
    <m/>
    <m/>
    <m/>
    <m/>
    <m/>
    <m/>
    <m/>
    <m/>
    <m/>
    <m/>
    <m/>
    <m/>
    <m/>
    <m/>
    <m/>
    <m/>
    <m/>
    <m/>
    <m/>
    <m/>
    <m/>
    <m/>
    <m/>
    <m/>
    <m/>
    <m/>
    <m/>
    <m/>
    <m/>
    <m/>
    <m/>
    <m/>
    <m/>
    <m/>
    <m/>
    <m/>
    <m/>
    <m/>
    <m/>
    <m/>
    <m/>
    <m/>
    <m/>
    <m/>
    <n v="1"/>
    <m/>
    <m/>
    <n v="1"/>
    <n v="1"/>
    <s v="ZBHT0009"/>
    <e v="#N/A"/>
    <e v="#N/A"/>
    <e v="#N/A"/>
    <e v="#N/A"/>
    <e v="#N/A"/>
    <m/>
    <m/>
    <m/>
    <s v="-"/>
  </r>
  <r>
    <n v="463772908"/>
    <s v="VARSHA RAJU TATTU"/>
    <s v="ONLINE"/>
    <s v="19.01.26"/>
    <n v="4150"/>
    <m/>
    <m/>
    <m/>
    <n v="4108"/>
    <e v="#N/A"/>
    <x v="0"/>
    <s v="FLOW"/>
    <x v="0"/>
    <x v="0"/>
    <n v="67435"/>
    <n v="40"/>
    <n v="0"/>
    <n v="0"/>
    <s v="FLOW"/>
    <n v="1.8886011595694651E-2"/>
    <n v="7.9606958764712119E-3"/>
    <x v="0"/>
    <s v="PAID"/>
    <s v="-"/>
    <s v="PAID"/>
    <m/>
    <m/>
    <m/>
    <m/>
    <m/>
    <m/>
    <s v="JUNNAR"/>
    <m/>
    <m/>
    <m/>
    <s v="-"/>
    <n v="67435"/>
    <n v="5"/>
    <m/>
    <e v="#N/A"/>
    <s v="REGULAR"/>
    <n v="45520"/>
    <s v="AMPERE MAGNUS EX"/>
    <d v="2024-08-16T00:00:00"/>
    <n v="36"/>
    <x v="3"/>
    <x v="0"/>
    <s v="-"/>
    <m/>
    <m/>
    <m/>
    <m/>
    <m/>
    <m/>
    <m/>
    <m/>
    <m/>
    <m/>
    <m/>
    <m/>
    <m/>
    <m/>
    <m/>
    <m/>
    <m/>
    <m/>
    <m/>
    <m/>
    <m/>
    <m/>
    <m/>
    <m/>
    <m/>
    <m/>
    <m/>
    <m/>
    <m/>
    <m/>
    <m/>
    <m/>
    <m/>
    <m/>
    <m/>
    <m/>
    <m/>
    <m/>
    <m/>
    <m/>
    <m/>
    <m/>
    <m/>
    <m/>
    <m/>
    <m/>
    <m/>
    <m/>
    <m/>
    <m/>
    <m/>
    <m/>
    <m/>
    <m/>
    <n v="1"/>
    <m/>
    <m/>
    <m/>
    <m/>
    <m/>
    <m/>
    <m/>
    <m/>
    <m/>
    <m/>
    <m/>
    <m/>
    <m/>
    <m/>
    <m/>
    <m/>
    <m/>
    <m/>
    <m/>
    <m/>
    <m/>
    <m/>
    <m/>
    <m/>
    <m/>
    <m/>
    <m/>
    <m/>
    <m/>
    <m/>
    <m/>
    <m/>
    <m/>
    <m/>
    <m/>
    <n v="1"/>
    <m/>
    <m/>
    <n v="2"/>
    <n v="1"/>
    <s v="ZBHT0021"/>
    <s v="G2AkOQZr1Nc"/>
    <s v="Allocated"/>
    <s v="Cash In Hand (PAID)"/>
    <s v="Paid"/>
    <d v="2026-01-19T00:00:00"/>
    <m/>
    <m/>
    <m/>
    <s v="-"/>
  </r>
  <r>
    <n v="464799622"/>
    <s v="VILAS SHANKAR KAMTHE"/>
    <m/>
    <m/>
    <m/>
    <m/>
    <m/>
    <m/>
    <n v="3278"/>
    <n v="3217.98"/>
    <x v="2"/>
    <s v="FLOW"/>
    <x v="1"/>
    <x v="13"/>
    <n v="67072"/>
    <n v="148"/>
    <n v="0"/>
    <n v="1350"/>
    <s v="NEW"/>
    <n v="5.3674733404300519E-2"/>
    <n v="3.607215224044042E-3"/>
    <x v="1"/>
    <s v="PTP"/>
    <s v="-"/>
    <s v="PTP"/>
    <m/>
    <n v="31"/>
    <s v="CAVA"/>
    <m/>
    <s v="-"/>
    <s v="-"/>
    <s v="PURANDAR"/>
    <s v="-"/>
    <s v="-"/>
    <s v="-"/>
    <n v="7993.98"/>
    <n v="67072"/>
    <n v="36"/>
    <m/>
    <n v="57"/>
    <s v="REGULAR"/>
    <s v="MH12XL9455"/>
    <s v="HONDA DIO SMART"/>
    <d v="2024-11-28T00:00:00"/>
    <n v="36"/>
    <x v="2"/>
    <x v="2"/>
    <s v="-"/>
    <m/>
    <m/>
    <m/>
    <m/>
    <m/>
    <m/>
    <m/>
    <m/>
    <m/>
    <m/>
    <m/>
    <m/>
    <m/>
    <m/>
    <m/>
    <m/>
    <m/>
    <m/>
    <m/>
    <m/>
    <m/>
    <m/>
    <m/>
    <m/>
    <m/>
    <m/>
    <m/>
    <m/>
    <m/>
    <m/>
    <m/>
    <m/>
    <m/>
    <m/>
    <m/>
    <m/>
    <m/>
    <m/>
    <m/>
    <m/>
    <m/>
    <m/>
    <m/>
    <m/>
    <m/>
    <m/>
    <m/>
    <m/>
    <n v="1"/>
    <m/>
    <m/>
    <m/>
    <m/>
    <m/>
    <m/>
    <m/>
    <m/>
    <m/>
    <m/>
    <m/>
    <m/>
    <m/>
    <m/>
    <m/>
    <m/>
    <m/>
    <m/>
    <m/>
    <m/>
    <m/>
    <m/>
    <m/>
    <m/>
    <m/>
    <m/>
    <m/>
    <m/>
    <m/>
    <m/>
    <m/>
    <m/>
    <m/>
    <m/>
    <m/>
    <m/>
    <m/>
    <m/>
    <m/>
    <m/>
    <m/>
    <m/>
    <m/>
    <m/>
    <n v="1"/>
    <n v="1"/>
    <s v="ZBHT0022"/>
    <s v="k6h4Qn26NX7"/>
    <s v="Allocated"/>
    <s v="Left Message (LMCB)"/>
    <s v="Lmcb with his brother home address "/>
    <d v="2026-01-24T00:00:00"/>
    <m/>
    <m/>
    <m/>
    <s v="-"/>
  </r>
  <r>
    <n v="464400538"/>
    <s v="SAGAR DATTATRAY JADHAV"/>
    <s v="ONLINE"/>
    <s v="23.01.26"/>
    <n v="3420"/>
    <m/>
    <m/>
    <m/>
    <n v="3361"/>
    <n v="2742"/>
    <x v="2"/>
    <s v="STABLE"/>
    <x v="0"/>
    <x v="9"/>
    <n v="66751"/>
    <n v="52"/>
    <n v="0"/>
    <n v="2043.63"/>
    <s v="FLOW"/>
    <n v="5.2478526010589777E-2"/>
    <n v="3.589951446507692E-3"/>
    <x v="1"/>
    <s v="PAID"/>
    <s v="PTP"/>
    <s v="PTP"/>
    <m/>
    <n v="25"/>
    <s v="CAVA"/>
    <m/>
    <s v="-"/>
    <s v="-"/>
    <s v="SHIRUR"/>
    <s v="-"/>
    <s v="-"/>
    <m/>
    <n v="4837.63"/>
    <n v="66751"/>
    <n v="27"/>
    <m/>
    <n v="26"/>
    <s v="REGULAR"/>
    <s v="MH12XP8883"/>
    <s v="SPLENDOR PLUS BS6 I3S DRS CAST FI"/>
    <d v="2024-10-22T00:00:00"/>
    <n v="36"/>
    <x v="1"/>
    <x v="1"/>
    <s v="-"/>
    <m/>
    <m/>
    <m/>
    <m/>
    <m/>
    <m/>
    <m/>
    <m/>
    <m/>
    <m/>
    <m/>
    <m/>
    <m/>
    <m/>
    <m/>
    <m/>
    <m/>
    <m/>
    <n v="1"/>
    <m/>
    <m/>
    <m/>
    <m/>
    <m/>
    <m/>
    <m/>
    <m/>
    <m/>
    <m/>
    <m/>
    <m/>
    <m/>
    <m/>
    <m/>
    <m/>
    <m/>
    <m/>
    <m/>
    <m/>
    <m/>
    <m/>
    <m/>
    <m/>
    <m/>
    <m/>
    <m/>
    <m/>
    <m/>
    <m/>
    <m/>
    <m/>
    <m/>
    <m/>
    <m/>
    <m/>
    <m/>
    <m/>
    <m/>
    <m/>
    <m/>
    <m/>
    <m/>
    <m/>
    <m/>
    <m/>
    <m/>
    <m/>
    <m/>
    <m/>
    <m/>
    <m/>
    <m/>
    <m/>
    <m/>
    <m/>
    <m/>
    <m/>
    <m/>
    <m/>
    <m/>
    <m/>
    <m/>
    <m/>
    <m/>
    <m/>
    <m/>
    <m/>
    <m/>
    <m/>
    <m/>
    <m/>
    <m/>
    <m/>
    <n v="1"/>
    <n v="1"/>
    <s v="ZBHT0024"/>
    <s v="koyexnugKJ7"/>
    <s v="Allocated"/>
    <s v="CUSTOMER NOT AVAILABLE (NABL)"/>
    <s v="Customer not available meet mother "/>
    <d v="2026-01-07T00:00:00"/>
    <m/>
    <m/>
    <m/>
    <s v="-"/>
  </r>
  <r>
    <n v="462869123"/>
    <s v="SHRIKANT SUDHAKAR ADAGALE"/>
    <m/>
    <m/>
    <m/>
    <m/>
    <m/>
    <m/>
    <n v="3938"/>
    <n v="9810"/>
    <x v="5"/>
    <s v="FLOW"/>
    <x v="1"/>
    <x v="14"/>
    <n v="66748"/>
    <n v="364"/>
    <n v="0"/>
    <n v="2250"/>
    <s v="FLOW"/>
    <n v="0.54135070033009192"/>
    <n v="1.6820769651718821E-2"/>
    <x v="0"/>
    <s v="NC"/>
    <s v="NC"/>
    <s v="NC"/>
    <m/>
    <m/>
    <m/>
    <m/>
    <s v="ELG"/>
    <s v="-"/>
    <s v="BHAWANI PETH"/>
    <s v="-"/>
    <s v="-"/>
    <m/>
    <n v="12424"/>
    <n v="66748"/>
    <n v="88"/>
    <m/>
    <n v="118"/>
    <s v="REGULAR"/>
    <s v="MH12WT7466"/>
    <s v="SUZUKI BURGMAN STREET BT BSVI"/>
    <d v="2024-05-12T00:00:00"/>
    <n v="36"/>
    <x v="1"/>
    <x v="2"/>
    <s v="-"/>
    <m/>
    <m/>
    <m/>
    <n v="1"/>
    <m/>
    <m/>
    <m/>
    <m/>
    <m/>
    <m/>
    <m/>
    <m/>
    <m/>
    <m/>
    <m/>
    <m/>
    <m/>
    <m/>
    <m/>
    <m/>
    <m/>
    <m/>
    <m/>
    <m/>
    <m/>
    <m/>
    <m/>
    <m/>
    <m/>
    <m/>
    <m/>
    <m/>
    <m/>
    <m/>
    <m/>
    <m/>
    <m/>
    <m/>
    <m/>
    <m/>
    <m/>
    <m/>
    <m/>
    <m/>
    <m/>
    <m/>
    <m/>
    <m/>
    <m/>
    <m/>
    <m/>
    <m/>
    <m/>
    <m/>
    <m/>
    <m/>
    <m/>
    <m/>
    <m/>
    <m/>
    <m/>
    <m/>
    <m/>
    <m/>
    <m/>
    <m/>
    <m/>
    <m/>
    <m/>
    <m/>
    <m/>
    <m/>
    <m/>
    <m/>
    <m/>
    <m/>
    <m/>
    <m/>
    <m/>
    <m/>
    <m/>
    <m/>
    <m/>
    <m/>
    <m/>
    <m/>
    <m/>
    <m/>
    <m/>
    <m/>
    <m/>
    <m/>
    <m/>
    <n v="1"/>
    <n v="1"/>
    <s v="DUWT0014"/>
    <s v="B65a6qYBW7"/>
    <s v="Allocated"/>
    <s v="Shifted (NC_SFTD)"/>
    <s v="Customer shifted from residence address "/>
    <d v="2026-01-02T00:00:00"/>
    <m/>
    <m/>
    <m/>
    <s v="-"/>
  </r>
  <r>
    <n v="464318531"/>
    <s v="PRASHANT DATTU SURWASE"/>
    <s v="ONLINE"/>
    <s v="10.01.26"/>
    <n v="3628"/>
    <m/>
    <m/>
    <m/>
    <n v="3508"/>
    <n v="6930"/>
    <x v="4"/>
    <s v="STABLE"/>
    <x v="0"/>
    <x v="4"/>
    <n v="66657"/>
    <n v="206"/>
    <n v="0"/>
    <n v="1350"/>
    <s v="23.12.25"/>
    <n v="0.1000045668707196"/>
    <n v="1.169212225174414E-2"/>
    <x v="1"/>
    <s v="PAID"/>
    <s v="NC"/>
    <s v="PAID"/>
    <m/>
    <m/>
    <s v="CAVNA"/>
    <m/>
    <s v="-"/>
    <s v="-"/>
    <s v="DAPODI"/>
    <s v="-"/>
    <s v="-"/>
    <m/>
    <n v="8486"/>
    <n v="66657"/>
    <n v="57"/>
    <m/>
    <n v="57"/>
    <s v="REGULAR"/>
    <s v="MH14LW5956"/>
    <s v="HONDA ACTIVA 125 SMART"/>
    <d v="2024-10-14T00:00:00"/>
    <n v="36"/>
    <x v="1"/>
    <x v="2"/>
    <s v="-"/>
    <m/>
    <m/>
    <m/>
    <m/>
    <m/>
    <m/>
    <m/>
    <m/>
    <m/>
    <m/>
    <m/>
    <m/>
    <n v="1"/>
    <m/>
    <m/>
    <m/>
    <m/>
    <m/>
    <m/>
    <m/>
    <m/>
    <m/>
    <m/>
    <m/>
    <m/>
    <m/>
    <m/>
    <m/>
    <m/>
    <m/>
    <m/>
    <m/>
    <m/>
    <m/>
    <m/>
    <m/>
    <m/>
    <m/>
    <m/>
    <m/>
    <m/>
    <m/>
    <m/>
    <m/>
    <m/>
    <m/>
    <m/>
    <m/>
    <m/>
    <m/>
    <m/>
    <m/>
    <m/>
    <m/>
    <m/>
    <m/>
    <m/>
    <m/>
    <m/>
    <m/>
    <m/>
    <m/>
    <m/>
    <m/>
    <m/>
    <m/>
    <m/>
    <m/>
    <m/>
    <m/>
    <m/>
    <m/>
    <m/>
    <m/>
    <m/>
    <m/>
    <m/>
    <m/>
    <m/>
    <m/>
    <m/>
    <m/>
    <m/>
    <m/>
    <m/>
    <m/>
    <m/>
    <m/>
    <m/>
    <m/>
    <m/>
    <m/>
    <m/>
    <n v="1"/>
    <n v="1"/>
    <s v="ZBHT0009"/>
    <s v="AoaswtRFsz"/>
    <s v="Allocated"/>
    <s v="Entry Restricted (NC_ER)"/>
    <s v="Defiance erea entry not allow "/>
    <d v="2026-01-05T00:00:00"/>
    <m/>
    <m/>
    <m/>
    <s v="-"/>
  </r>
  <r>
    <n v="461665930"/>
    <s v="MANISHA SUHAS PATIL"/>
    <m/>
    <m/>
    <m/>
    <m/>
    <m/>
    <s v="BANK STABLE 09"/>
    <n v="3070"/>
    <n v="3070"/>
    <x v="2"/>
    <s v="STABLE"/>
    <x v="1"/>
    <x v="13"/>
    <n v="66492"/>
    <n v="25"/>
    <n v="0"/>
    <n v="4047"/>
    <s v="NEW"/>
    <n v="5.3210585244494728E-2"/>
    <n v="3.5760221057540629E-3"/>
    <x v="1"/>
    <s v="PAID"/>
    <s v="-"/>
    <s v="PAID"/>
    <s v="Customer meet phalne phata and PTP online "/>
    <m/>
    <s v="CAVNA"/>
    <m/>
    <s v="-"/>
    <s v="-"/>
    <s v="FURSUNGI"/>
    <s v="-"/>
    <s v="-"/>
    <m/>
    <n v="7142"/>
    <n v="66492"/>
    <n v="27"/>
    <m/>
    <n v="26"/>
    <s v="REGULAR"/>
    <s v="MH12WL7834"/>
    <s v="JUPITER ZX DISC SXC"/>
    <d v="2024-01-27T00:00:00"/>
    <n v="48"/>
    <x v="1"/>
    <x v="2"/>
    <s v="-"/>
    <m/>
    <m/>
    <m/>
    <m/>
    <m/>
    <m/>
    <m/>
    <m/>
    <m/>
    <m/>
    <m/>
    <m/>
    <m/>
    <m/>
    <m/>
    <n v="1"/>
    <m/>
    <m/>
    <m/>
    <m/>
    <m/>
    <m/>
    <m/>
    <m/>
    <m/>
    <m/>
    <m/>
    <m/>
    <m/>
    <m/>
    <m/>
    <m/>
    <m/>
    <m/>
    <m/>
    <m/>
    <m/>
    <m/>
    <m/>
    <m/>
    <m/>
    <m/>
    <m/>
    <m/>
    <m/>
    <m/>
    <m/>
    <m/>
    <m/>
    <m/>
    <m/>
    <m/>
    <m/>
    <m/>
    <m/>
    <m/>
    <m/>
    <m/>
    <m/>
    <m/>
    <m/>
    <m/>
    <m/>
    <m/>
    <m/>
    <m/>
    <m/>
    <m/>
    <m/>
    <m/>
    <m/>
    <m/>
    <m/>
    <m/>
    <m/>
    <m/>
    <m/>
    <m/>
    <m/>
    <m/>
    <m/>
    <m/>
    <m/>
    <m/>
    <m/>
    <m/>
    <m/>
    <m/>
    <m/>
    <m/>
    <m/>
    <m/>
    <m/>
    <n v="1"/>
    <n v="1"/>
    <s v="ZBHT0022"/>
    <s v="k6SNRVkARXm"/>
    <s v="Allocated"/>
    <s v="Entry Restricted (NC_ER)"/>
    <s v="NC entry not allowed customer address visit but customer home sosaiety not entry allowed "/>
    <d v="2026-01-06T00:00:00"/>
    <m/>
    <m/>
    <m/>
    <s v="-"/>
  </r>
  <r>
    <n v="459605725"/>
    <s v="MANISHA DINESH PAWAR"/>
    <m/>
    <m/>
    <m/>
    <m/>
    <m/>
    <m/>
    <n v="6046"/>
    <n v="18143"/>
    <x v="1"/>
    <s v="FLOW"/>
    <x v="1"/>
    <x v="18"/>
    <n v="66465"/>
    <n v="854"/>
    <n v="0"/>
    <n v="3600"/>
    <s v="NEW"/>
    <n v="0.1722164774984461"/>
    <n v="1.6970347111068731E-2"/>
    <x v="0"/>
    <s v="-"/>
    <s v="-"/>
    <s v="-"/>
    <m/>
    <m/>
    <m/>
    <m/>
    <s v="ELG"/>
    <s v="-"/>
    <s v="YERWADA"/>
    <s v="-"/>
    <s v="-"/>
    <m/>
    <n v="22597"/>
    <n v="66465"/>
    <n v="118"/>
    <m/>
    <n v="148"/>
    <s v="NPA"/>
    <s v="MH12VX2904"/>
    <s v="RE BULLET 350 EFI BLACK"/>
    <d v="2023-09-01T00:00:00"/>
    <n v="36"/>
    <x v="1"/>
    <x v="2"/>
    <s v="-"/>
    <m/>
    <m/>
    <m/>
    <m/>
    <m/>
    <m/>
    <n v="1"/>
    <m/>
    <m/>
    <m/>
    <m/>
    <m/>
    <m/>
    <m/>
    <m/>
    <m/>
    <m/>
    <m/>
    <m/>
    <m/>
    <m/>
    <m/>
    <m/>
    <m/>
    <m/>
    <m/>
    <m/>
    <m/>
    <m/>
    <m/>
    <m/>
    <m/>
    <m/>
    <m/>
    <m/>
    <m/>
    <m/>
    <m/>
    <m/>
    <m/>
    <m/>
    <m/>
    <m/>
    <m/>
    <m/>
    <m/>
    <m/>
    <m/>
    <m/>
    <m/>
    <m/>
    <m/>
    <m/>
    <m/>
    <m/>
    <m/>
    <m/>
    <m/>
    <m/>
    <m/>
    <m/>
    <m/>
    <m/>
    <m/>
    <m/>
    <m/>
    <m/>
    <m/>
    <m/>
    <m/>
    <m/>
    <m/>
    <m/>
    <m/>
    <m/>
    <m/>
    <m/>
    <m/>
    <m/>
    <m/>
    <m/>
    <m/>
    <m/>
    <m/>
    <m/>
    <m/>
    <m/>
    <m/>
    <m/>
    <m/>
    <m/>
    <m/>
    <m/>
    <n v="1"/>
    <n v="1"/>
    <s v="ZBHT0012"/>
    <s v="B2ASlpz_EJz"/>
    <s v="Allocated"/>
    <s v="Left Message (LMCB)"/>
    <s v="Lm"/>
    <d v="2026-01-03T00:00:00"/>
    <m/>
    <m/>
    <m/>
    <s v="-"/>
  </r>
  <r>
    <n v="464077378"/>
    <s v="ARUNA RAVINDRA MORE"/>
    <s v="ONLINE"/>
    <s v="24.01.26"/>
    <n v="3636"/>
    <m/>
    <m/>
    <m/>
    <n v="3476"/>
    <n v="2966"/>
    <x v="2"/>
    <s v="STABLE"/>
    <x v="0"/>
    <x v="18"/>
    <n v="66410"/>
    <n v="157"/>
    <n v="0"/>
    <n v="1800"/>
    <s v="27.12.25"/>
    <n v="2.5682447920531912E-2"/>
    <n v="3.571612044202721E-3"/>
    <x v="1"/>
    <s v="PAID"/>
    <s v="PTP"/>
    <s v="PTP"/>
    <m/>
    <n v="23"/>
    <s v="CAVA"/>
    <m/>
    <s v="-"/>
    <s v="-"/>
    <s v="YERWADA"/>
    <s v="-"/>
    <s v="-"/>
    <s v="-"/>
    <n v="8399"/>
    <n v="66410"/>
    <n v="36"/>
    <m/>
    <n v="26"/>
    <s v="REGULAR"/>
    <s v="MH12XF0331"/>
    <s v="HONDA SP 125 BS VI DRUM"/>
    <d v="2024-09-21T00:00:00"/>
    <n v="36"/>
    <x v="2"/>
    <x v="2"/>
    <s v="-"/>
    <m/>
    <m/>
    <m/>
    <m/>
    <m/>
    <m/>
    <m/>
    <m/>
    <m/>
    <m/>
    <m/>
    <m/>
    <m/>
    <m/>
    <m/>
    <m/>
    <m/>
    <m/>
    <m/>
    <m/>
    <m/>
    <m/>
    <m/>
    <m/>
    <m/>
    <m/>
    <m/>
    <m/>
    <m/>
    <m/>
    <m/>
    <m/>
    <m/>
    <m/>
    <m/>
    <m/>
    <n v="2"/>
    <m/>
    <m/>
    <m/>
    <m/>
    <m/>
    <m/>
    <m/>
    <m/>
    <m/>
    <m/>
    <m/>
    <m/>
    <m/>
    <m/>
    <m/>
    <m/>
    <m/>
    <m/>
    <m/>
    <m/>
    <m/>
    <m/>
    <m/>
    <m/>
    <m/>
    <m/>
    <m/>
    <m/>
    <m/>
    <m/>
    <m/>
    <m/>
    <m/>
    <m/>
    <m/>
    <m/>
    <m/>
    <m/>
    <m/>
    <m/>
    <m/>
    <m/>
    <m/>
    <m/>
    <m/>
    <m/>
    <m/>
    <m/>
    <m/>
    <m/>
    <m/>
    <m/>
    <m/>
    <m/>
    <m/>
    <m/>
    <n v="2"/>
    <n v="1"/>
    <s v="ZBHT0012"/>
    <s v="GoAcs4R0A5c"/>
    <s v="Allocated"/>
    <s v="Promise To Pay (PTP)"/>
    <s v="Ptp"/>
    <d v="2026-01-24T00:00:00"/>
    <m/>
    <m/>
    <m/>
    <s v="-"/>
  </r>
  <r>
    <n v="459192730"/>
    <s v="SHRUTIKA RAJARAM GAWARI"/>
    <m/>
    <m/>
    <m/>
    <m/>
    <m/>
    <m/>
    <n v="8859"/>
    <n v="8859"/>
    <x v="0"/>
    <s v="FLOW"/>
    <x v="1"/>
    <x v="2"/>
    <n v="67289"/>
    <n v="76"/>
    <n v="0"/>
    <n v="450"/>
    <s v="-"/>
    <n v="6.9231269417246985E-2"/>
    <n v="7.9434605891876824E-3"/>
    <x v="0"/>
    <s v="PTP"/>
    <m/>
    <s v="PTP"/>
    <m/>
    <n v="30"/>
    <s v="CAVA"/>
    <m/>
    <m/>
    <m/>
    <s v="MOI"/>
    <m/>
    <m/>
    <m/>
    <n v="8859"/>
    <n v="67289"/>
    <s v="-"/>
    <m/>
    <e v="#N/A"/>
    <s v="REGULAR"/>
    <m/>
    <m/>
    <s v="########"/>
    <n v="36"/>
    <x v="0"/>
    <x v="0"/>
    <s v="-"/>
    <m/>
    <m/>
    <m/>
    <m/>
    <m/>
    <m/>
    <m/>
    <m/>
    <m/>
    <m/>
    <m/>
    <m/>
    <m/>
    <m/>
    <m/>
    <m/>
    <m/>
    <m/>
    <m/>
    <m/>
    <m/>
    <m/>
    <m/>
    <m/>
    <m/>
    <m/>
    <m/>
    <m/>
    <m/>
    <m/>
    <m/>
    <m/>
    <m/>
    <m/>
    <m/>
    <m/>
    <m/>
    <m/>
    <m/>
    <m/>
    <m/>
    <m/>
    <m/>
    <m/>
    <m/>
    <m/>
    <m/>
    <m/>
    <n v="1"/>
    <m/>
    <m/>
    <m/>
    <m/>
    <m/>
    <m/>
    <m/>
    <m/>
    <m/>
    <m/>
    <m/>
    <m/>
    <m/>
    <m/>
    <m/>
    <m/>
    <m/>
    <m/>
    <m/>
    <m/>
    <m/>
    <m/>
    <m/>
    <m/>
    <m/>
    <m/>
    <m/>
    <m/>
    <m/>
    <m/>
    <m/>
    <m/>
    <m/>
    <m/>
    <m/>
    <m/>
    <m/>
    <m/>
    <m/>
    <m/>
    <m/>
    <m/>
    <m/>
    <m/>
    <n v="1"/>
    <n v="1"/>
    <s v="DUWT0017"/>
    <s v="BoBy8x6uHDm"/>
    <s v="Allocated"/>
    <s v="Left Message (LMCB)"/>
    <s v="Customer not meet massage with brother "/>
    <d v="2026-01-17T00:00:00"/>
    <m/>
    <m/>
    <m/>
    <s v="-"/>
  </r>
  <r>
    <n v="463868517"/>
    <s v="ABHISHEK DATTU DEVADE"/>
    <s v="ONLINE"/>
    <s v="29.01.26"/>
    <n v="5000"/>
    <m/>
    <m/>
    <m/>
    <n v="4760"/>
    <n v="4760"/>
    <x v="2"/>
    <s v="STABLE"/>
    <x v="0"/>
    <x v="10"/>
    <n v="66144"/>
    <n v="104"/>
    <n v="0"/>
    <n v="450"/>
    <s v="FLOW"/>
    <n v="7.6593523426097418E-2"/>
    <n v="3.557306234780074E-3"/>
    <x v="1"/>
    <s v="PAID"/>
    <s v="PTP"/>
    <s v="PTP"/>
    <m/>
    <n v="28"/>
    <s v="CAVA"/>
    <m/>
    <s v="-"/>
    <s v="-"/>
    <s v="RAJGURU NAGAR"/>
    <s v="-"/>
    <s v="-"/>
    <m/>
    <n v="5314"/>
    <n v="66144"/>
    <n v="27"/>
    <m/>
    <n v="26"/>
    <s v="REGULAR"/>
    <s v="MH14LT7446"/>
    <s v="HONDA UNICORN 160 BSVI"/>
    <d v="2024-08-26T00:00:00"/>
    <n v="30"/>
    <x v="1"/>
    <x v="1"/>
    <s v="-"/>
    <m/>
    <m/>
    <m/>
    <m/>
    <m/>
    <m/>
    <m/>
    <m/>
    <m/>
    <m/>
    <m/>
    <m/>
    <m/>
    <m/>
    <m/>
    <m/>
    <m/>
    <m/>
    <n v="1"/>
    <m/>
    <m/>
    <m/>
    <m/>
    <m/>
    <m/>
    <m/>
    <m/>
    <m/>
    <m/>
    <m/>
    <m/>
    <m/>
    <m/>
    <m/>
    <m/>
    <m/>
    <m/>
    <m/>
    <m/>
    <m/>
    <m/>
    <m/>
    <m/>
    <m/>
    <m/>
    <m/>
    <m/>
    <m/>
    <m/>
    <m/>
    <m/>
    <m/>
    <m/>
    <m/>
    <m/>
    <m/>
    <m/>
    <m/>
    <m/>
    <m/>
    <m/>
    <m/>
    <m/>
    <m/>
    <m/>
    <m/>
    <m/>
    <m/>
    <m/>
    <m/>
    <m/>
    <m/>
    <m/>
    <m/>
    <m/>
    <m/>
    <m/>
    <m/>
    <m/>
    <m/>
    <m/>
    <n v="1"/>
    <m/>
    <m/>
    <m/>
    <m/>
    <m/>
    <m/>
    <m/>
    <m/>
    <m/>
    <m/>
    <m/>
    <n v="2"/>
    <n v="1"/>
    <s v="ZBHT0010"/>
    <s v="A6iMTkFeWez"/>
    <s v="Allocated"/>
    <s v="Promise To Pay (PTP)"/>
    <s v="Ptp "/>
    <d v="2026-01-10T00:00:00"/>
    <m/>
    <m/>
    <m/>
    <s v="-"/>
  </r>
  <r>
    <n v="461253051"/>
    <s v="NIHALAHMED EJAZ TARKASH"/>
    <m/>
    <m/>
    <m/>
    <m/>
    <m/>
    <m/>
    <n v="4260"/>
    <n v="21224"/>
    <x v="3"/>
    <s v="FLOW"/>
    <x v="1"/>
    <x v="18"/>
    <n v="65901"/>
    <n v="826"/>
    <n v="0"/>
    <n v="3704.39"/>
    <s v="FLOW"/>
    <n v="0.2245211537282211"/>
    <n v="2.2031387611550261E-2"/>
    <x v="0"/>
    <s v="-"/>
    <s v="BPTP"/>
    <s v="-"/>
    <m/>
    <m/>
    <m/>
    <m/>
    <s v="ELG"/>
    <s v="-"/>
    <s v="VADGAON SHERI"/>
    <s v="-"/>
    <s v="-"/>
    <m/>
    <n v="25754.39"/>
    <n v="65901"/>
    <n v="149"/>
    <m/>
    <n v="179"/>
    <s v="NPA"/>
    <s v="MH12WG8185"/>
    <s v="SUZUKI BURGMAN STREET"/>
    <d v="2023-12-26T00:00:00"/>
    <n v="36"/>
    <x v="1"/>
    <x v="2"/>
    <s v="-"/>
    <m/>
    <m/>
    <m/>
    <m/>
    <m/>
    <m/>
    <m/>
    <m/>
    <m/>
    <m/>
    <m/>
    <m/>
    <m/>
    <m/>
    <m/>
    <n v="1"/>
    <m/>
    <m/>
    <m/>
    <m/>
    <m/>
    <m/>
    <m/>
    <m/>
    <m/>
    <m/>
    <m/>
    <m/>
    <m/>
    <m/>
    <m/>
    <m/>
    <m/>
    <m/>
    <m/>
    <m/>
    <m/>
    <m/>
    <m/>
    <m/>
    <m/>
    <m/>
    <m/>
    <m/>
    <m/>
    <m/>
    <m/>
    <m/>
    <m/>
    <m/>
    <m/>
    <m/>
    <m/>
    <m/>
    <m/>
    <m/>
    <m/>
    <m/>
    <m/>
    <m/>
    <m/>
    <m/>
    <m/>
    <m/>
    <m/>
    <m/>
    <m/>
    <m/>
    <m/>
    <m/>
    <m/>
    <m/>
    <m/>
    <m/>
    <m/>
    <m/>
    <m/>
    <m/>
    <m/>
    <m/>
    <m/>
    <m/>
    <m/>
    <m/>
    <m/>
    <m/>
    <m/>
    <m/>
    <m/>
    <m/>
    <m/>
    <m/>
    <m/>
    <n v="1"/>
    <n v="1"/>
    <s v="ZBHT0012"/>
    <s v="B2ltu_XwpNMc"/>
    <s v="Allocated"/>
    <s v="Door Locked (NC_DL)"/>
    <s v="Nc"/>
    <d v="2026-01-06T00:00:00"/>
    <m/>
    <m/>
    <m/>
    <s v="-"/>
  </r>
  <r>
    <n v="464189381"/>
    <s v="MUKTA AMAR VATADE"/>
    <m/>
    <m/>
    <m/>
    <m/>
    <m/>
    <s v="BANK STABLE 09"/>
    <n v="3367"/>
    <n v="10101"/>
    <x v="1"/>
    <s v="STABLE"/>
    <x v="1"/>
    <x v="20"/>
    <n v="65727"/>
    <n v="595"/>
    <n v="0"/>
    <n v="1350"/>
    <s v="FLOW"/>
    <n v="0.39779818068475492"/>
    <n v="1.6781915362509808E-2"/>
    <x v="1"/>
    <s v="PAID"/>
    <s v="NC"/>
    <s v="PAID"/>
    <m/>
    <m/>
    <m/>
    <m/>
    <s v="ELG"/>
    <s v="-"/>
    <s v="PIMPLE NILAKH"/>
    <s v="-"/>
    <s v="-"/>
    <m/>
    <n v="12046"/>
    <n v="65727"/>
    <n v="118"/>
    <m/>
    <n v="118"/>
    <s v="NPA"/>
    <s v="MH14LV8651"/>
    <s v="HONDA ACTIVA 125 SMART"/>
    <d v="2024-10-03T00:00:00"/>
    <n v="36"/>
    <x v="1"/>
    <x v="1"/>
    <s v="-"/>
    <m/>
    <m/>
    <m/>
    <m/>
    <m/>
    <m/>
    <n v="1"/>
    <m/>
    <m/>
    <m/>
    <m/>
    <m/>
    <m/>
    <m/>
    <m/>
    <m/>
    <m/>
    <m/>
    <m/>
    <m/>
    <m/>
    <m/>
    <m/>
    <m/>
    <m/>
    <m/>
    <m/>
    <m/>
    <m/>
    <m/>
    <m/>
    <m/>
    <m/>
    <m/>
    <m/>
    <m/>
    <m/>
    <m/>
    <m/>
    <m/>
    <m/>
    <m/>
    <m/>
    <m/>
    <m/>
    <m/>
    <m/>
    <m/>
    <m/>
    <m/>
    <m/>
    <m/>
    <m/>
    <m/>
    <m/>
    <m/>
    <m/>
    <m/>
    <m/>
    <m/>
    <m/>
    <m/>
    <m/>
    <m/>
    <m/>
    <m/>
    <m/>
    <m/>
    <m/>
    <m/>
    <m/>
    <m/>
    <m/>
    <m/>
    <m/>
    <m/>
    <m/>
    <m/>
    <m/>
    <m/>
    <m/>
    <m/>
    <m/>
    <m/>
    <m/>
    <m/>
    <m/>
    <m/>
    <m/>
    <m/>
    <m/>
    <m/>
    <m/>
    <n v="1"/>
    <n v="1"/>
    <s v="ZBHT0015"/>
    <s v="k2SNcIR4Dgz"/>
    <s v="Allocated"/>
    <s v="(CVNA) - Customer and Vehicle not available"/>
    <s v="Customer mobile number is out of area."/>
    <d v="2026-01-05T00:00:00"/>
    <m/>
    <m/>
    <m/>
    <s v="DID"/>
  </r>
  <r>
    <n v="462848842"/>
    <s v="RAMESH MANIK RAUT"/>
    <s v="ONLINE"/>
    <s v="21.01.26"/>
    <n v="4350"/>
    <m/>
    <m/>
    <m/>
    <n v="4230"/>
    <n v="3825"/>
    <x v="2"/>
    <s v="STABLE"/>
    <x v="0"/>
    <x v="1"/>
    <n v="65683"/>
    <n v="79"/>
    <n v="0"/>
    <n v="3150"/>
    <s v="16.12.25"/>
    <n v="4.9054939044740377E-2"/>
    <n v="3.532513083863383E-3"/>
    <x v="1"/>
    <s v="PAID"/>
    <s v="PAID"/>
    <s v="PTP"/>
    <m/>
    <n v="21"/>
    <s v="CAVA"/>
    <m/>
    <s v="-"/>
    <s v="-"/>
    <s v="THERGAON"/>
    <s v="-"/>
    <s v="-"/>
    <m/>
    <n v="7054"/>
    <n v="65683"/>
    <n v="27"/>
    <m/>
    <n v="26"/>
    <s v="REGULAR"/>
    <s v="MH14LR6917"/>
    <s v="AMPERE PRIMUS"/>
    <d v="2024-05-09T00:00:00"/>
    <n v="36"/>
    <x v="1"/>
    <x v="1"/>
    <s v="-"/>
    <m/>
    <m/>
    <m/>
    <m/>
    <m/>
    <m/>
    <m/>
    <m/>
    <m/>
    <m/>
    <m/>
    <m/>
    <m/>
    <m/>
    <m/>
    <m/>
    <m/>
    <m/>
    <n v="1"/>
    <m/>
    <m/>
    <m/>
    <m/>
    <m/>
    <m/>
    <m/>
    <m/>
    <m/>
    <m/>
    <m/>
    <m/>
    <m/>
    <m/>
    <m/>
    <m/>
    <m/>
    <m/>
    <m/>
    <m/>
    <m/>
    <m/>
    <m/>
    <m/>
    <m/>
    <m/>
    <m/>
    <m/>
    <m/>
    <m/>
    <m/>
    <m/>
    <m/>
    <m/>
    <m/>
    <m/>
    <m/>
    <m/>
    <m/>
    <m/>
    <m/>
    <m/>
    <m/>
    <m/>
    <m/>
    <m/>
    <m/>
    <m/>
    <m/>
    <m/>
    <m/>
    <m/>
    <m/>
    <m/>
    <m/>
    <m/>
    <m/>
    <m/>
    <m/>
    <m/>
    <m/>
    <m/>
    <m/>
    <m/>
    <m/>
    <m/>
    <m/>
    <m/>
    <m/>
    <m/>
    <m/>
    <m/>
    <m/>
    <m/>
    <n v="1"/>
    <n v="1"/>
    <s v="ZBHT0015"/>
    <s v="B6svCMbusDg7"/>
    <s v="Allocated"/>
    <s v="Promise To Pay (PTP)"/>
    <s v="Visit cm residence address cm make payment on  15th"/>
    <d v="2026-01-16T00:00:00"/>
    <m/>
    <m/>
    <m/>
    <s v="-"/>
  </r>
  <r>
    <n v="466451006"/>
    <s v="ARBAJ SULTAN PATHAN"/>
    <s v="COLLECT"/>
    <s v="20.01.26"/>
    <n v="2855"/>
    <m/>
    <m/>
    <m/>
    <n v="2734"/>
    <n v="2668"/>
    <x v="2"/>
    <s v="STABLE"/>
    <x v="0"/>
    <x v="0"/>
    <n v="65666"/>
    <n v="111"/>
    <n v="0"/>
    <n v="2250"/>
    <s v="12.12.25"/>
    <n v="5.9116926395168377E-2"/>
    <n v="3.5315988028100558E-3"/>
    <x v="1"/>
    <s v="PAID"/>
    <s v="PAID"/>
    <s v="PAID"/>
    <m/>
    <m/>
    <s v="CAVA"/>
    <m/>
    <s v="-"/>
    <s v="-"/>
    <s v="JUNNAR"/>
    <s v="-"/>
    <s v="-"/>
    <s v="-"/>
    <n v="7763"/>
    <n v="65666"/>
    <n v="36"/>
    <m/>
    <n v="26"/>
    <s v="REGULAR"/>
    <m/>
    <s v="TVS XL 100 COM ITS"/>
    <d v="2025-07-03T00:00:00"/>
    <n v="36"/>
    <x v="2"/>
    <x v="1"/>
    <s v="-"/>
    <m/>
    <m/>
    <m/>
    <m/>
    <m/>
    <m/>
    <m/>
    <m/>
    <m/>
    <m/>
    <m/>
    <m/>
    <m/>
    <m/>
    <m/>
    <m/>
    <m/>
    <m/>
    <m/>
    <m/>
    <m/>
    <m/>
    <m/>
    <m/>
    <m/>
    <m/>
    <m/>
    <m/>
    <m/>
    <m/>
    <m/>
    <m/>
    <m/>
    <m/>
    <m/>
    <m/>
    <n v="1"/>
    <m/>
    <m/>
    <m/>
    <m/>
    <m/>
    <m/>
    <m/>
    <m/>
    <m/>
    <m/>
    <m/>
    <m/>
    <m/>
    <m/>
    <m/>
    <m/>
    <m/>
    <n v="1"/>
    <m/>
    <m/>
    <n v="1"/>
    <m/>
    <m/>
    <m/>
    <m/>
    <m/>
    <m/>
    <m/>
    <m/>
    <m/>
    <m/>
    <m/>
    <m/>
    <m/>
    <m/>
    <m/>
    <m/>
    <m/>
    <m/>
    <m/>
    <m/>
    <m/>
    <m/>
    <m/>
    <m/>
    <m/>
    <m/>
    <m/>
    <m/>
    <m/>
    <m/>
    <m/>
    <m/>
    <m/>
    <m/>
    <m/>
    <n v="3"/>
    <n v="1"/>
    <s v="ZBHT0021"/>
    <s v="APkX-FnzCs7"/>
    <s v="Allocated"/>
    <s v="Payment (PAID)"/>
    <s v="Payment (PAID)"/>
    <d v="2026-01-20T00:00:00"/>
    <m/>
    <m/>
    <m/>
    <s v="-"/>
  </r>
  <r>
    <n v="462502590"/>
    <s v="GANESH MININATH SHIVTARE"/>
    <m/>
    <m/>
    <m/>
    <m/>
    <m/>
    <m/>
    <n v="4252"/>
    <n v="8386"/>
    <x v="4"/>
    <s v="FLOW"/>
    <x v="1"/>
    <x v="8"/>
    <n v="65656"/>
    <n v="196"/>
    <n v="0"/>
    <n v="1800"/>
    <s v="FLOW"/>
    <n v="0.2239932313486811"/>
    <n v="1.151653957664632E-2"/>
    <x v="1"/>
    <s v="BPTP"/>
    <s v="PTP"/>
    <s v="BPTP"/>
    <m/>
    <n v="24"/>
    <s v="CAVNA"/>
    <m/>
    <s v="-"/>
    <s v="-"/>
    <s v="BHOR"/>
    <s v="-"/>
    <s v="-"/>
    <m/>
    <n v="10382"/>
    <n v="65656"/>
    <n v="57"/>
    <m/>
    <n v="87"/>
    <s v="REGULAR"/>
    <s v="MH12WS9657"/>
    <s v="ACCESS 125 BT CONNECT ED DRUM"/>
    <d v="2024-04-08T00:00:00"/>
    <n v="36"/>
    <x v="1"/>
    <x v="2"/>
    <s v="-"/>
    <m/>
    <m/>
    <m/>
    <m/>
    <m/>
    <m/>
    <m/>
    <m/>
    <m/>
    <m/>
    <m/>
    <m/>
    <m/>
    <m/>
    <m/>
    <m/>
    <m/>
    <m/>
    <m/>
    <m/>
    <m/>
    <m/>
    <m/>
    <m/>
    <m/>
    <m/>
    <m/>
    <m/>
    <m/>
    <m/>
    <m/>
    <m/>
    <m/>
    <m/>
    <m/>
    <m/>
    <m/>
    <m/>
    <m/>
    <m/>
    <m/>
    <m/>
    <m/>
    <m/>
    <m/>
    <m/>
    <m/>
    <m/>
    <m/>
    <m/>
    <m/>
    <m/>
    <m/>
    <m/>
    <m/>
    <m/>
    <m/>
    <m/>
    <m/>
    <m/>
    <m/>
    <m/>
    <m/>
    <m/>
    <m/>
    <m/>
    <m/>
    <m/>
    <m/>
    <m/>
    <m/>
    <m/>
    <m/>
    <m/>
    <m/>
    <m/>
    <m/>
    <m/>
    <m/>
    <m/>
    <m/>
    <m/>
    <m/>
    <m/>
    <m/>
    <m/>
    <m/>
    <m/>
    <m/>
    <m/>
    <n v="1"/>
    <m/>
    <m/>
    <n v="1"/>
    <n v="1"/>
    <s v="DUWT0011"/>
    <s v="k6kRbCdkWm"/>
    <s v="Allocated"/>
    <s v="Promise To Pay (PTP)"/>
    <s v="Customer office visit customer PTP date 20.01.26"/>
    <d v="2026-01-20T00:00:00"/>
    <m/>
    <m/>
    <m/>
    <s v="-"/>
  </r>
  <r>
    <n v="464274862"/>
    <s v="YASH SHEKHAR GAUD"/>
    <s v="ONLINE"/>
    <s v="21.01.26"/>
    <n v="3685"/>
    <m/>
    <m/>
    <m/>
    <n v="3685"/>
    <n v="0"/>
    <x v="2"/>
    <s v="STABLE"/>
    <x v="0"/>
    <x v="18"/>
    <n v="65639"/>
    <n v="134"/>
    <n v="0"/>
    <n v="642"/>
    <s v="18.11.25"/>
    <n v="2.5384282473359339E-2"/>
    <n v="3.5301467093724189E-3"/>
    <x v="1"/>
    <s v="PAID"/>
    <s v="NC"/>
    <s v="MPTP"/>
    <m/>
    <m/>
    <m/>
    <m/>
    <s v="-"/>
    <s v="-"/>
    <s v="KHARADI"/>
    <s v="-"/>
    <s v="-"/>
    <s v="-"/>
    <n v="4461"/>
    <n v="65639"/>
    <n v="36"/>
    <m/>
    <n v="26"/>
    <s v="REGULAR"/>
    <m/>
    <s v="HONDA ACTIVA 125 SMART"/>
    <d v="2024-10-10T00:00:00"/>
    <n v="36"/>
    <x v="2"/>
    <x v="2"/>
    <s v="-"/>
    <m/>
    <m/>
    <m/>
    <m/>
    <m/>
    <m/>
    <m/>
    <m/>
    <m/>
    <m/>
    <m/>
    <m/>
    <m/>
    <m/>
    <m/>
    <m/>
    <m/>
    <m/>
    <m/>
    <m/>
    <m/>
    <m/>
    <m/>
    <m/>
    <m/>
    <m/>
    <m/>
    <m/>
    <m/>
    <m/>
    <m/>
    <m/>
    <m/>
    <m/>
    <m/>
    <m/>
    <m/>
    <m/>
    <m/>
    <n v="1"/>
    <m/>
    <m/>
    <m/>
    <m/>
    <m/>
    <m/>
    <m/>
    <m/>
    <m/>
    <m/>
    <m/>
    <m/>
    <m/>
    <m/>
    <m/>
    <m/>
    <m/>
    <m/>
    <m/>
    <m/>
    <m/>
    <m/>
    <m/>
    <m/>
    <m/>
    <m/>
    <m/>
    <m/>
    <m/>
    <m/>
    <m/>
    <m/>
    <m/>
    <m/>
    <m/>
    <m/>
    <m/>
    <m/>
    <m/>
    <m/>
    <m/>
    <m/>
    <m/>
    <m/>
    <m/>
    <m/>
    <m/>
    <m/>
    <m/>
    <m/>
    <m/>
    <m/>
    <m/>
    <n v="1"/>
    <n v="1"/>
    <s v="ZBHT0012"/>
    <s v="kPucMcI-Wm"/>
    <s v="Allocated"/>
    <s v="Door Locked (NC_DL)"/>
    <s v="Nc"/>
    <d v="2026-01-14T00:00:00"/>
    <m/>
    <m/>
    <m/>
    <s v="-"/>
  </r>
  <r>
    <n v="462024518"/>
    <s v="KISHOR SHANKARRAO SOLANKE"/>
    <s v="BRANCH"/>
    <s v="21.01.26"/>
    <n v="3710"/>
    <m/>
    <m/>
    <s v="BANK RB 31"/>
    <n v="3562"/>
    <n v="3494"/>
    <x v="2"/>
    <s v="STABLE"/>
    <x v="0"/>
    <x v="3"/>
    <n v="65298"/>
    <n v="146"/>
    <n v="0"/>
    <n v="1350"/>
    <s v="20.12.25"/>
    <n v="0.1078970412584981"/>
    <n v="3.5118073070674479E-3"/>
    <x v="1"/>
    <s v="PAID"/>
    <s v="MPTP"/>
    <s v="MPTP"/>
    <m/>
    <n v="21"/>
    <s v="CAVNA"/>
    <m/>
    <s v="-"/>
    <s v="-"/>
    <s v="BHOSARI"/>
    <s v="-"/>
    <s v="-"/>
    <s v="-"/>
    <n v="8552"/>
    <n v="65298"/>
    <n v="36"/>
    <m/>
    <e v="#N/A"/>
    <s v="REGULAR"/>
    <m/>
    <s v="HONDA SHINE DRUM BSVI"/>
    <d v="2024-02-25T00:00:00"/>
    <n v="42"/>
    <x v="2"/>
    <x v="2"/>
    <s v="-"/>
    <m/>
    <m/>
    <m/>
    <m/>
    <m/>
    <m/>
    <m/>
    <m/>
    <m/>
    <m/>
    <m/>
    <m/>
    <m/>
    <m/>
    <m/>
    <m/>
    <m/>
    <m/>
    <m/>
    <m/>
    <m/>
    <m/>
    <m/>
    <m/>
    <m/>
    <m/>
    <m/>
    <m/>
    <m/>
    <m/>
    <m/>
    <m/>
    <m/>
    <n v="1"/>
    <m/>
    <m/>
    <m/>
    <m/>
    <m/>
    <n v="1"/>
    <m/>
    <m/>
    <m/>
    <m/>
    <m/>
    <m/>
    <m/>
    <m/>
    <m/>
    <m/>
    <m/>
    <m/>
    <m/>
    <m/>
    <m/>
    <m/>
    <m/>
    <m/>
    <m/>
    <m/>
    <n v="1"/>
    <m/>
    <m/>
    <m/>
    <m/>
    <m/>
    <m/>
    <m/>
    <m/>
    <m/>
    <m/>
    <m/>
    <m/>
    <m/>
    <m/>
    <m/>
    <m/>
    <m/>
    <m/>
    <m/>
    <m/>
    <m/>
    <m/>
    <m/>
    <m/>
    <m/>
    <m/>
    <m/>
    <m/>
    <m/>
    <m/>
    <m/>
    <m/>
    <n v="3"/>
    <n v="1"/>
    <s v="DUWT0025"/>
    <s v="AoVeojdB5z"/>
    <s v="Allocated"/>
    <s v="Promise To Pay (PTP)"/>
    <s v="Customer given ptp to online payment "/>
    <d v="2026-01-27T00:00:00"/>
    <m/>
    <m/>
    <m/>
    <s v="-"/>
  </r>
  <r>
    <n v="462813255"/>
    <s v="MINA DHRMARAJ KAMBALE"/>
    <s v="ONLINE"/>
    <s v="30.01.26"/>
    <n v="3000"/>
    <m/>
    <m/>
    <m/>
    <n v="3378"/>
    <n v="3274"/>
    <x v="2"/>
    <s v="STABLE"/>
    <x v="0"/>
    <x v="9"/>
    <n v="65111"/>
    <n v="106"/>
    <n v="0"/>
    <n v="4050"/>
    <s v="31.12.25"/>
    <n v="5.1189185286744938E-2"/>
    <n v="3.5017502154808511E-3"/>
    <x v="1"/>
    <s v="PAID"/>
    <s v="PTP"/>
    <s v="PTP"/>
    <m/>
    <n v="30"/>
    <s v="CAVA"/>
    <m/>
    <s v="-"/>
    <s v="-"/>
    <s v="SHIRUR"/>
    <s v="-"/>
    <s v="-"/>
    <m/>
    <n v="7430"/>
    <n v="65111"/>
    <n v="27"/>
    <m/>
    <n v="57"/>
    <s v="REGULAR"/>
    <s v="MH12WT6684"/>
    <s v="TVS RAIDER DISC"/>
    <d v="2024-05-06T00:00:00"/>
    <n v="42"/>
    <x v="1"/>
    <x v="1"/>
    <s v="-"/>
    <m/>
    <m/>
    <m/>
    <m/>
    <m/>
    <m/>
    <m/>
    <m/>
    <m/>
    <m/>
    <m/>
    <m/>
    <n v="1"/>
    <m/>
    <m/>
    <m/>
    <m/>
    <m/>
    <m/>
    <m/>
    <m/>
    <m/>
    <m/>
    <m/>
    <m/>
    <m/>
    <m/>
    <m/>
    <m/>
    <m/>
    <m/>
    <m/>
    <m/>
    <m/>
    <m/>
    <m/>
    <m/>
    <m/>
    <m/>
    <m/>
    <m/>
    <m/>
    <m/>
    <m/>
    <m/>
    <m/>
    <m/>
    <m/>
    <m/>
    <m/>
    <m/>
    <m/>
    <m/>
    <m/>
    <m/>
    <m/>
    <m/>
    <m/>
    <m/>
    <m/>
    <m/>
    <m/>
    <m/>
    <m/>
    <m/>
    <m/>
    <m/>
    <m/>
    <m/>
    <m/>
    <m/>
    <m/>
    <m/>
    <m/>
    <m/>
    <m/>
    <m/>
    <m/>
    <m/>
    <m/>
    <m/>
    <m/>
    <m/>
    <m/>
    <m/>
    <m/>
    <m/>
    <m/>
    <m/>
    <m/>
    <m/>
    <m/>
    <m/>
    <n v="1"/>
    <n v="1"/>
    <s v="ZBHT0024"/>
    <s v="k2A88fFrpNIm"/>
    <s v="Allocated"/>
    <s v="CUSTOMER NOT AVAILABLE (NABL)"/>
    <s v="Customer not available meet daughter in law "/>
    <d v="2026-01-05T00:00:00"/>
    <m/>
    <m/>
    <m/>
    <s v="-"/>
  </r>
  <r>
    <n v="463541870"/>
    <s v="RUSHIKESH SOMNATH GAJARE"/>
    <s v="ONLINE"/>
    <s v="22.01.26"/>
    <n v="4500"/>
    <m/>
    <m/>
    <m/>
    <n v="3926"/>
    <e v="#N/A"/>
    <x v="0"/>
    <s v="FLOW"/>
    <x v="0"/>
    <x v="0"/>
    <n v="66317"/>
    <n v="41"/>
    <n v="0"/>
    <n v="450"/>
    <s v="-"/>
    <n v="1.8572901771953469E-2"/>
    <n v="7.8287160738480226E-3"/>
    <x v="0"/>
    <s v="-"/>
    <m/>
    <s v="-"/>
    <m/>
    <m/>
    <m/>
    <m/>
    <m/>
    <m/>
    <s v="OTUR"/>
    <m/>
    <m/>
    <m/>
    <n v="3926"/>
    <n v="66317"/>
    <s v="-"/>
    <m/>
    <e v="#N/A"/>
    <s v="REGULAR"/>
    <s v="MH14LR8490"/>
    <s v="HONDA ACTIVA 6G DLX BS"/>
    <d v="2024-07-22T00:00:00"/>
    <s v="36"/>
    <x v="0"/>
    <x v="0"/>
    <s v="-"/>
    <m/>
    <m/>
    <m/>
    <m/>
    <m/>
    <m/>
    <m/>
    <m/>
    <m/>
    <m/>
    <m/>
    <m/>
    <m/>
    <m/>
    <m/>
    <m/>
    <m/>
    <m/>
    <m/>
    <m/>
    <m/>
    <m/>
    <m/>
    <m/>
    <m/>
    <m/>
    <m/>
    <m/>
    <m/>
    <m/>
    <m/>
    <m/>
    <m/>
    <m/>
    <m/>
    <m/>
    <m/>
    <m/>
    <m/>
    <m/>
    <m/>
    <m/>
    <m/>
    <m/>
    <m/>
    <m/>
    <m/>
    <m/>
    <m/>
    <m/>
    <m/>
    <m/>
    <m/>
    <m/>
    <m/>
    <m/>
    <m/>
    <m/>
    <m/>
    <m/>
    <m/>
    <m/>
    <m/>
    <m/>
    <m/>
    <m/>
    <m/>
    <m/>
    <m/>
    <m/>
    <m/>
    <m/>
    <m/>
    <m/>
    <m/>
    <m/>
    <m/>
    <m/>
    <m/>
    <m/>
    <m/>
    <m/>
    <m/>
    <m/>
    <m/>
    <m/>
    <m/>
    <m/>
    <m/>
    <m/>
    <n v="1"/>
    <m/>
    <m/>
    <n v="1"/>
    <n v="1"/>
    <s v="ZBHT0021"/>
    <s v="A6zBA3_GuhNc"/>
    <s v="Allocated"/>
    <e v="#N/A"/>
    <e v="#N/A"/>
    <e v="#N/A"/>
    <m/>
    <m/>
    <m/>
    <s v="-"/>
  </r>
  <r>
    <n v="465424990"/>
    <s v="VIJAY HANUMANT KADU"/>
    <m/>
    <m/>
    <m/>
    <m/>
    <m/>
    <m/>
    <n v="5357"/>
    <n v="5357"/>
    <x v="0"/>
    <s v="FLOW"/>
    <x v="1"/>
    <x v="17"/>
    <n v="65047"/>
    <n v="394"/>
    <n v="0"/>
    <n v="3847"/>
    <s v="-"/>
    <n v="0.2060155645365522"/>
    <n v="7.6787926844638973E-3"/>
    <x v="0"/>
    <s v="PTP"/>
    <m/>
    <s v="PTP"/>
    <m/>
    <n v="30"/>
    <m/>
    <m/>
    <m/>
    <m/>
    <s v="CHANDKHED"/>
    <m/>
    <m/>
    <m/>
    <n v="5357"/>
    <n v="65047"/>
    <s v="-"/>
    <m/>
    <e v="#N/A"/>
    <s v="REGULAR"/>
    <m/>
    <m/>
    <s v="########"/>
    <n v="24"/>
    <x v="0"/>
    <x v="0"/>
    <s v="-"/>
    <m/>
    <m/>
    <m/>
    <m/>
    <m/>
    <m/>
    <m/>
    <m/>
    <m/>
    <m/>
    <m/>
    <m/>
    <m/>
    <m/>
    <m/>
    <m/>
    <m/>
    <m/>
    <m/>
    <m/>
    <m/>
    <m/>
    <m/>
    <m/>
    <m/>
    <m/>
    <m/>
    <m/>
    <m/>
    <m/>
    <m/>
    <m/>
    <m/>
    <m/>
    <m/>
    <m/>
    <m/>
    <m/>
    <m/>
    <m/>
    <m/>
    <m/>
    <m/>
    <m/>
    <m/>
    <m/>
    <m/>
    <m/>
    <m/>
    <m/>
    <m/>
    <m/>
    <m/>
    <m/>
    <m/>
    <m/>
    <m/>
    <m/>
    <m/>
    <m/>
    <m/>
    <m/>
    <m/>
    <m/>
    <m/>
    <m/>
    <m/>
    <m/>
    <m/>
    <m/>
    <m/>
    <m/>
    <m/>
    <m/>
    <m/>
    <m/>
    <m/>
    <m/>
    <m/>
    <m/>
    <m/>
    <m/>
    <m/>
    <m/>
    <m/>
    <m/>
    <m/>
    <m/>
    <m/>
    <m/>
    <m/>
    <m/>
    <m/>
    <n v="0"/>
    <s v=""/>
    <s v="ZBHT0013"/>
    <s v="k6ytvhf9yD7"/>
    <s v="Allocated"/>
    <s v="Promise To Pay (PTP)"/>
    <s v="Ptp"/>
    <d v="2026-01-26T00:00:00"/>
    <m/>
    <m/>
    <m/>
    <s v="-"/>
  </r>
  <r>
    <n v="464370861"/>
    <s v="ADITYA SUNIL SONAVANE"/>
    <s v="ONLINE"/>
    <s v="18.01.26"/>
    <n v="3700"/>
    <m/>
    <m/>
    <s v="BANK STABLE 19"/>
    <n v="3504"/>
    <n v="2793"/>
    <x v="2"/>
    <s v="STABLE"/>
    <x v="0"/>
    <x v="18"/>
    <n v="64975"/>
    <n v="80"/>
    <n v="0"/>
    <n v="3600"/>
    <s v="16.12.25"/>
    <n v="2.5127496666715259E-2"/>
    <n v="3.494435967054235E-3"/>
    <x v="1"/>
    <s v="PAID"/>
    <s v="PAID"/>
    <s v="PAID"/>
    <m/>
    <m/>
    <m/>
    <m/>
    <s v="-"/>
    <s v="-"/>
    <s v="NAGPUR CHAWL"/>
    <s v="-"/>
    <s v="-"/>
    <m/>
    <n v="6473"/>
    <n v="64975"/>
    <n v="27"/>
    <m/>
    <n v="26"/>
    <s v="REGULAR"/>
    <s v="MH12XK9060"/>
    <s v="HONDA ACTIVA 6G H SMART"/>
    <d v="2024-10-19T00:00:00"/>
    <n v="36"/>
    <x v="1"/>
    <x v="2"/>
    <s v="-"/>
    <m/>
    <m/>
    <m/>
    <m/>
    <m/>
    <m/>
    <n v="1"/>
    <m/>
    <m/>
    <m/>
    <m/>
    <m/>
    <m/>
    <m/>
    <m/>
    <m/>
    <m/>
    <m/>
    <m/>
    <m/>
    <m/>
    <m/>
    <m/>
    <m/>
    <m/>
    <m/>
    <m/>
    <m/>
    <m/>
    <m/>
    <m/>
    <m/>
    <m/>
    <m/>
    <m/>
    <m/>
    <m/>
    <m/>
    <m/>
    <m/>
    <m/>
    <m/>
    <m/>
    <m/>
    <m/>
    <m/>
    <m/>
    <m/>
    <m/>
    <m/>
    <m/>
    <m/>
    <m/>
    <m/>
    <m/>
    <m/>
    <m/>
    <m/>
    <m/>
    <m/>
    <m/>
    <m/>
    <m/>
    <m/>
    <m/>
    <m/>
    <m/>
    <m/>
    <m/>
    <m/>
    <m/>
    <m/>
    <m/>
    <m/>
    <m/>
    <m/>
    <m/>
    <m/>
    <m/>
    <m/>
    <m/>
    <m/>
    <m/>
    <m/>
    <m/>
    <m/>
    <m/>
    <m/>
    <m/>
    <m/>
    <m/>
    <m/>
    <m/>
    <n v="1"/>
    <n v="1"/>
    <s v="ZBHT0012"/>
    <s v="GohOuSK_DMc"/>
    <s v="Allocated"/>
    <s v="Left Message (LMCB)"/>
    <s v="Lm"/>
    <d v="2026-01-03T00:00:00"/>
    <m/>
    <m/>
    <m/>
    <s v="-"/>
  </r>
  <r>
    <n v="465340707"/>
    <s v="EKNATH DEVBA KHARUSE"/>
    <m/>
    <m/>
    <m/>
    <m/>
    <m/>
    <m/>
    <n v="4934"/>
    <n v="5466"/>
    <x v="4"/>
    <s v="FLOW"/>
    <x v="1"/>
    <x v="8"/>
    <n v="64928"/>
    <n v="973"/>
    <n v="0"/>
    <n v="3150"/>
    <s v="15.12.25"/>
    <n v="0.22150957300181501"/>
    <n v="1.1388843085666079E-2"/>
    <x v="0"/>
    <s v="NC"/>
    <s v="NC"/>
    <s v="NC"/>
    <m/>
    <m/>
    <m/>
    <m/>
    <s v="-"/>
    <s v="-"/>
    <s v="BHOR"/>
    <s v="-"/>
    <s v="-"/>
    <m/>
    <n v="9589"/>
    <n v="64928"/>
    <n v="57"/>
    <m/>
    <n v="87"/>
    <s v="NPA"/>
    <s v="MH12XU0457"/>
    <s v="TVS RAIDER DISC"/>
    <d v="2025-01-27T00:00:00"/>
    <n v="24"/>
    <x v="1"/>
    <x v="2"/>
    <s v="-"/>
    <m/>
    <m/>
    <m/>
    <m/>
    <m/>
    <m/>
    <m/>
    <m/>
    <m/>
    <m/>
    <m/>
    <m/>
    <m/>
    <m/>
    <m/>
    <m/>
    <m/>
    <m/>
    <m/>
    <m/>
    <m/>
    <m/>
    <m/>
    <m/>
    <m/>
    <m/>
    <m/>
    <m/>
    <m/>
    <m/>
    <m/>
    <m/>
    <m/>
    <m/>
    <m/>
    <m/>
    <n v="1"/>
    <m/>
    <m/>
    <m/>
    <m/>
    <m/>
    <m/>
    <m/>
    <m/>
    <m/>
    <m/>
    <m/>
    <m/>
    <m/>
    <m/>
    <m/>
    <m/>
    <m/>
    <m/>
    <m/>
    <m/>
    <m/>
    <m/>
    <m/>
    <m/>
    <m/>
    <m/>
    <m/>
    <m/>
    <m/>
    <m/>
    <m/>
    <m/>
    <m/>
    <m/>
    <m/>
    <m/>
    <m/>
    <m/>
    <m/>
    <m/>
    <m/>
    <m/>
    <m/>
    <m/>
    <m/>
    <m/>
    <m/>
    <m/>
    <m/>
    <m/>
    <m/>
    <m/>
    <m/>
    <m/>
    <m/>
    <m/>
    <n v="1"/>
    <n v="1"/>
    <s v="DUWT0011"/>
    <s v="A6lkk6ZOpEJm"/>
    <s v="Allocated"/>
    <s v="Others (NC_OTHER)"/>
    <s v="Address not found short address "/>
    <d v="2026-01-13T00:00:00"/>
    <m/>
    <m/>
    <m/>
    <s v="-"/>
  </r>
  <r>
    <n v="465762771"/>
    <s v="ASHIM SAIKIA"/>
    <s v="ONLINE"/>
    <s v="17.01.26"/>
    <n v="4747"/>
    <m/>
    <m/>
    <m/>
    <n v="4727"/>
    <e v="#N/A"/>
    <x v="0"/>
    <s v="FLOW"/>
    <x v="0"/>
    <x v="2"/>
    <n v="65044"/>
    <n v="20"/>
    <n v="0"/>
    <e v="#N/A"/>
    <s v="-"/>
    <n v="6.6921468412005122E-2"/>
    <n v="7.6784385347251948E-3"/>
    <x v="0"/>
    <s v="PAID"/>
    <m/>
    <s v="PAID"/>
    <m/>
    <m/>
    <m/>
    <m/>
    <m/>
    <m/>
    <s v="NANEKAR WADI"/>
    <m/>
    <m/>
    <m/>
    <s v="4727"/>
    <n v="65044"/>
    <s v="-"/>
    <m/>
    <e v="#N/A"/>
    <s v="REGULAR"/>
    <s v="MH14MG6130"/>
    <s v="TVS RAIDER SMARTXONNECT"/>
    <d v="2025-03-24T00:00:00"/>
    <s v="24"/>
    <x v="0"/>
    <x v="0"/>
    <s v="-"/>
    <m/>
    <m/>
    <m/>
    <m/>
    <m/>
    <m/>
    <m/>
    <m/>
    <m/>
    <m/>
    <m/>
    <m/>
    <m/>
    <m/>
    <m/>
    <m/>
    <m/>
    <m/>
    <m/>
    <m/>
    <m/>
    <m/>
    <m/>
    <m/>
    <m/>
    <m/>
    <m/>
    <m/>
    <m/>
    <m/>
    <m/>
    <m/>
    <m/>
    <m/>
    <m/>
    <m/>
    <m/>
    <m/>
    <m/>
    <m/>
    <m/>
    <m/>
    <m/>
    <m/>
    <m/>
    <m/>
    <m/>
    <m/>
    <m/>
    <m/>
    <m/>
    <m/>
    <m/>
    <m/>
    <m/>
    <m/>
    <m/>
    <m/>
    <m/>
    <m/>
    <m/>
    <m/>
    <m/>
    <m/>
    <m/>
    <m/>
    <m/>
    <m/>
    <m/>
    <m/>
    <m/>
    <m/>
    <m/>
    <m/>
    <m/>
    <m/>
    <m/>
    <m/>
    <m/>
    <m/>
    <m/>
    <m/>
    <m/>
    <m/>
    <m/>
    <m/>
    <m/>
    <m/>
    <m/>
    <m/>
    <n v="1"/>
    <m/>
    <m/>
    <n v="1"/>
    <n v="1"/>
    <s v="DUWT0017"/>
    <e v="#N/A"/>
    <e v="#N/A"/>
    <e v="#N/A"/>
    <e v="#N/A"/>
    <e v="#N/A"/>
    <m/>
    <m/>
    <m/>
    <s v="-"/>
  </r>
  <r>
    <n v="464559146"/>
    <s v="AMIT SUDAM WAYKAR"/>
    <s v="ONLINE"/>
    <s v="18.01.26"/>
    <n v="3350"/>
    <m/>
    <m/>
    <s v="BANK STABLE 19"/>
    <n v="3255"/>
    <n v="3255"/>
    <x v="2"/>
    <s v="STABLE"/>
    <x v="0"/>
    <x v="0"/>
    <n v="64394"/>
    <n v="52"/>
    <n v="0"/>
    <n v="1568"/>
    <s v="FLOW"/>
    <n v="5.7971786895660959E-2"/>
    <n v="3.4631890675258241E-3"/>
    <x v="1"/>
    <s v="PAID"/>
    <s v="BPTP"/>
    <s v="PAID"/>
    <m/>
    <m/>
    <s v="CAVA"/>
    <m/>
    <s v="-"/>
    <s v="-"/>
    <s v="PIMPAL WANDI"/>
    <s v="-"/>
    <s v="-"/>
    <s v="-"/>
    <n v="8130"/>
    <n v="64394"/>
    <n v="36"/>
    <m/>
    <n v="26"/>
    <s v="REGULAR"/>
    <s v="MH14MA0499"/>
    <s v="SPLENDOR PLUS I3S DRS C FI OTHERS"/>
    <d v="2024-11-04T00:00:00"/>
    <n v="36"/>
    <x v="2"/>
    <x v="1"/>
    <s v="-"/>
    <m/>
    <m/>
    <m/>
    <m/>
    <m/>
    <m/>
    <m/>
    <m/>
    <m/>
    <m/>
    <m/>
    <m/>
    <m/>
    <m/>
    <m/>
    <m/>
    <m/>
    <m/>
    <m/>
    <m/>
    <m/>
    <m/>
    <m/>
    <m/>
    <m/>
    <m/>
    <m/>
    <m/>
    <m/>
    <m/>
    <m/>
    <m/>
    <m/>
    <m/>
    <m/>
    <m/>
    <m/>
    <m/>
    <m/>
    <m/>
    <m/>
    <m/>
    <m/>
    <m/>
    <m/>
    <m/>
    <m/>
    <m/>
    <m/>
    <m/>
    <m/>
    <m/>
    <m/>
    <m/>
    <m/>
    <m/>
    <m/>
    <m/>
    <m/>
    <m/>
    <m/>
    <m/>
    <m/>
    <m/>
    <m/>
    <m/>
    <m/>
    <m/>
    <m/>
    <m/>
    <m/>
    <m/>
    <m/>
    <m/>
    <m/>
    <m/>
    <m/>
    <m/>
    <m/>
    <m/>
    <m/>
    <m/>
    <m/>
    <m/>
    <m/>
    <m/>
    <m/>
    <m/>
    <m/>
    <m/>
    <m/>
    <m/>
    <m/>
    <n v="0"/>
    <s v=""/>
    <s v="ZBHT0021"/>
    <s v="G6BQiZtvsZc"/>
    <s v="Unallocated"/>
    <e v="#N/A"/>
    <e v="#N/A"/>
    <e v="#N/A"/>
    <m/>
    <m/>
    <m/>
    <s v="-"/>
  </r>
  <r>
    <n v="463834008"/>
    <s v="TUSHAR POPAT AWARE"/>
    <s v="ONLINE"/>
    <s v="31.01.26"/>
    <n v="3656"/>
    <m/>
    <m/>
    <m/>
    <n v="3514"/>
    <n v="3370.81"/>
    <x v="2"/>
    <s v="STABLE"/>
    <x v="0"/>
    <x v="4"/>
    <n v="64285"/>
    <n v="104"/>
    <n v="0"/>
    <n v="4050"/>
    <s v="19.12.25"/>
    <n v="8.1864210242013069E-2"/>
    <n v="3.4573269125368448E-3"/>
    <x v="1"/>
    <s v="PAID"/>
    <s v="PTP"/>
    <s v="PTP"/>
    <m/>
    <n v="31"/>
    <s v="CAVA"/>
    <m/>
    <s v="-"/>
    <s v="-"/>
    <s v="CHARHOLI"/>
    <s v="-"/>
    <s v="-"/>
    <m/>
    <n v="7524.81"/>
    <n v="64285"/>
    <n v="27"/>
    <m/>
    <n v="57"/>
    <s v="REGULAR"/>
    <s v="MH15JV9519"/>
    <s v="TVS SCOOTY ZEST MATTE SERIES"/>
    <d v="2024-08-22T00:00:00"/>
    <n v="36"/>
    <x v="1"/>
    <x v="2"/>
    <s v="-"/>
    <m/>
    <m/>
    <m/>
    <m/>
    <m/>
    <m/>
    <m/>
    <m/>
    <m/>
    <m/>
    <m/>
    <m/>
    <m/>
    <m/>
    <m/>
    <n v="1"/>
    <m/>
    <m/>
    <m/>
    <m/>
    <m/>
    <m/>
    <m/>
    <m/>
    <m/>
    <m/>
    <m/>
    <m/>
    <m/>
    <m/>
    <m/>
    <m/>
    <m/>
    <m/>
    <m/>
    <m/>
    <m/>
    <m/>
    <m/>
    <m/>
    <m/>
    <m/>
    <m/>
    <m/>
    <m/>
    <n v="1"/>
    <m/>
    <m/>
    <m/>
    <m/>
    <m/>
    <m/>
    <m/>
    <m/>
    <m/>
    <m/>
    <m/>
    <m/>
    <m/>
    <m/>
    <m/>
    <m/>
    <m/>
    <m/>
    <m/>
    <m/>
    <m/>
    <m/>
    <m/>
    <m/>
    <m/>
    <m/>
    <m/>
    <m/>
    <m/>
    <m/>
    <m/>
    <m/>
    <m/>
    <m/>
    <m/>
    <m/>
    <m/>
    <m/>
    <m/>
    <m/>
    <m/>
    <m/>
    <m/>
    <m/>
    <m/>
    <m/>
    <m/>
    <n v="2"/>
    <n v="1"/>
    <s v="ZBHT0009"/>
    <s v="B6kzO8VsEJc"/>
    <s v="Allocated"/>
    <s v="Left Message (LMCB)"/>
    <s v="Msg to wife"/>
    <d v="2026-01-16T00:00:00"/>
    <m/>
    <m/>
    <m/>
    <s v="-"/>
  </r>
  <r>
    <n v="463755653"/>
    <s v="SACHIN GORAKH OVHAL"/>
    <m/>
    <m/>
    <m/>
    <m/>
    <m/>
    <m/>
    <n v="3623"/>
    <n v="7246"/>
    <x v="4"/>
    <s v="FLOW"/>
    <x v="1"/>
    <x v="4"/>
    <n v="64253"/>
    <n v="71"/>
    <n v="0"/>
    <n v="1350"/>
    <s v="FLOW"/>
    <n v="9.6397879219652011E-2"/>
    <n v="1.127044317988083E-2"/>
    <x v="0"/>
    <s v="BPTP"/>
    <s v="PTP"/>
    <s v="BPTP"/>
    <m/>
    <m/>
    <m/>
    <m/>
    <s v="-"/>
    <s v="-"/>
    <s v="DAPODI"/>
    <s v="-"/>
    <s v="-"/>
    <m/>
    <n v="8667"/>
    <n v="64253"/>
    <n v="57"/>
    <m/>
    <n v="87"/>
    <s v="REGULAR"/>
    <s v="MH14LT4291"/>
    <s v="HONDA ACTIVA 6G H SMART"/>
    <d v="2024-08-14T00:00:00"/>
    <n v="36"/>
    <x v="1"/>
    <x v="2"/>
    <s v="-"/>
    <m/>
    <m/>
    <m/>
    <m/>
    <m/>
    <m/>
    <m/>
    <m/>
    <m/>
    <m/>
    <m/>
    <m/>
    <n v="1"/>
    <m/>
    <m/>
    <m/>
    <m/>
    <m/>
    <m/>
    <m/>
    <m/>
    <m/>
    <m/>
    <m/>
    <m/>
    <m/>
    <m/>
    <m/>
    <m/>
    <m/>
    <m/>
    <m/>
    <m/>
    <m/>
    <m/>
    <m/>
    <m/>
    <m/>
    <m/>
    <m/>
    <m/>
    <m/>
    <m/>
    <m/>
    <m/>
    <m/>
    <m/>
    <m/>
    <m/>
    <m/>
    <m/>
    <m/>
    <m/>
    <m/>
    <m/>
    <m/>
    <m/>
    <m/>
    <m/>
    <m/>
    <m/>
    <m/>
    <m/>
    <m/>
    <m/>
    <m/>
    <m/>
    <m/>
    <m/>
    <m/>
    <m/>
    <m/>
    <m/>
    <m/>
    <m/>
    <m/>
    <m/>
    <m/>
    <m/>
    <m/>
    <m/>
    <m/>
    <m/>
    <m/>
    <m/>
    <m/>
    <m/>
    <m/>
    <m/>
    <m/>
    <m/>
    <m/>
    <m/>
    <n v="1"/>
    <n v="1"/>
    <s v="ZBHT0009"/>
    <s v="BPc1ZRYkZm"/>
    <s v="Allocated"/>
    <s v="No Intention to pay (NITP)"/>
    <s v="Customer say 2w with friend not ready to pay"/>
    <d v="2026-01-05T00:00:00"/>
    <m/>
    <m/>
    <m/>
    <s v="-"/>
  </r>
  <r>
    <n v="465527769"/>
    <s v="SAHIL ARVIND KHANDARE"/>
    <m/>
    <m/>
    <m/>
    <m/>
    <m/>
    <s v="BANK STABLE 19"/>
    <n v="4912"/>
    <n v="4832"/>
    <x v="2"/>
    <s v="STABLE"/>
    <x v="1"/>
    <x v="2"/>
    <n v="64253"/>
    <n v="228"/>
    <n v="0"/>
    <n v="2264"/>
    <s v="FLOW"/>
    <n v="8.3151718400473751E-2"/>
    <n v="3.455605912907053E-3"/>
    <x v="1"/>
    <s v="PAID"/>
    <s v="PAID"/>
    <s v="PAID"/>
    <m/>
    <m/>
    <m/>
    <m/>
    <s v="-"/>
    <s v="-"/>
    <s v="MEDANKAR WADI"/>
    <s v="-"/>
    <s v="-"/>
    <s v="-"/>
    <n v="12236"/>
    <n v="64253"/>
    <n v="36"/>
    <m/>
    <n v="26"/>
    <s v="REGULAR"/>
    <m/>
    <s v="HONDA ACTIVA DLX 2B"/>
    <d v="2025-02-18T00:00:00"/>
    <n v="24"/>
    <x v="2"/>
    <x v="1"/>
    <s v="-"/>
    <m/>
    <m/>
    <m/>
    <m/>
    <m/>
    <m/>
    <m/>
    <m/>
    <m/>
    <m/>
    <m/>
    <m/>
    <m/>
    <m/>
    <m/>
    <m/>
    <m/>
    <m/>
    <m/>
    <m/>
    <m/>
    <m/>
    <m/>
    <m/>
    <m/>
    <m/>
    <m/>
    <m/>
    <m/>
    <m/>
    <m/>
    <m/>
    <m/>
    <m/>
    <m/>
    <m/>
    <n v="1"/>
    <m/>
    <m/>
    <m/>
    <m/>
    <m/>
    <m/>
    <m/>
    <m/>
    <m/>
    <m/>
    <m/>
    <m/>
    <m/>
    <m/>
    <m/>
    <m/>
    <m/>
    <m/>
    <m/>
    <m/>
    <m/>
    <m/>
    <m/>
    <m/>
    <m/>
    <m/>
    <m/>
    <m/>
    <m/>
    <m/>
    <m/>
    <m/>
    <m/>
    <m/>
    <m/>
    <m/>
    <m/>
    <m/>
    <m/>
    <m/>
    <m/>
    <m/>
    <m/>
    <m/>
    <m/>
    <m/>
    <m/>
    <m/>
    <m/>
    <m/>
    <m/>
    <m/>
    <m/>
    <m/>
    <m/>
    <m/>
    <n v="1"/>
    <n v="1"/>
    <s v="DUWT0017"/>
    <s v="ko8OlqNYkZc"/>
    <s v="Allocated"/>
    <s v="Shifted (NC_SFTD)"/>
    <s v="Shifted customer as per owner "/>
    <d v="2026-01-13T00:00:00"/>
    <m/>
    <m/>
    <m/>
    <s v="-"/>
  </r>
  <r>
    <n v="461672615"/>
    <s v="ANITA SHATRUGHNA TAPALE"/>
    <m/>
    <m/>
    <m/>
    <m/>
    <m/>
    <s v="BANK STBALE 31"/>
    <n v="2964"/>
    <n v="2391.9899999999998"/>
    <x v="2"/>
    <s v="RB"/>
    <x v="1"/>
    <x v="6"/>
    <n v="64201"/>
    <n v="40"/>
    <n v="0"/>
    <n v="900"/>
    <s v="NEW"/>
    <n v="6.8695497739386227E-2"/>
    <n v="3.4528092885086408E-3"/>
    <x v="1"/>
    <s v="PAID"/>
    <s v="-"/>
    <s v="PTP"/>
    <m/>
    <n v="30"/>
    <s v="CAVA"/>
    <m/>
    <s v="-"/>
    <s v="-"/>
    <s v="MAVAL"/>
    <s v="-"/>
    <s v="-"/>
    <s v="-"/>
    <n v="6295.99"/>
    <n v="64201"/>
    <n v="36"/>
    <m/>
    <n v="57"/>
    <s v="REGULAR"/>
    <s v="MH14LH4964"/>
    <s v="DESTINI PRIME DRS CAST NOBLE RED"/>
    <d v="2024-01-28T00:00:00"/>
    <n v="48"/>
    <x v="2"/>
    <x v="2"/>
    <s v="-"/>
    <m/>
    <m/>
    <m/>
    <m/>
    <m/>
    <m/>
    <m/>
    <m/>
    <m/>
    <m/>
    <m/>
    <m/>
    <m/>
    <m/>
    <m/>
    <m/>
    <m/>
    <m/>
    <m/>
    <m/>
    <m/>
    <m/>
    <m/>
    <m/>
    <m/>
    <m/>
    <m/>
    <m/>
    <m/>
    <m/>
    <m/>
    <m/>
    <m/>
    <m/>
    <m/>
    <m/>
    <n v="1"/>
    <m/>
    <m/>
    <m/>
    <m/>
    <m/>
    <m/>
    <m/>
    <m/>
    <m/>
    <m/>
    <m/>
    <m/>
    <m/>
    <m/>
    <m/>
    <m/>
    <m/>
    <m/>
    <m/>
    <m/>
    <m/>
    <m/>
    <m/>
    <m/>
    <m/>
    <m/>
    <m/>
    <m/>
    <m/>
    <m/>
    <m/>
    <m/>
    <m/>
    <m/>
    <m/>
    <m/>
    <m/>
    <m/>
    <m/>
    <m/>
    <m/>
    <n v="1"/>
    <m/>
    <m/>
    <m/>
    <m/>
    <m/>
    <m/>
    <m/>
    <m/>
    <m/>
    <m/>
    <m/>
    <m/>
    <m/>
    <m/>
    <n v="2"/>
    <n v="1"/>
    <s v="DUWT0013"/>
    <s v="BPNxQJkEEc"/>
    <s v="Allocated"/>
    <s v="Door Locked (NC_DL)"/>
    <s v="Door lock "/>
    <d v="2026-01-24T00:00:00"/>
    <m/>
    <m/>
    <m/>
    <s v="-"/>
  </r>
  <r>
    <n v="459445742"/>
    <s v="OMKAR SAMBHAJI GOLE"/>
    <s v="ONLINE"/>
    <s v="19.01.26"/>
    <n v="8565"/>
    <m/>
    <m/>
    <m/>
    <n v="8565"/>
    <e v="#N/A"/>
    <x v="0"/>
    <s v="FLOW"/>
    <x v="0"/>
    <x v="11"/>
    <n v="64704.33"/>
    <n v="48"/>
    <n v="0"/>
    <n v="0"/>
    <s v="FLOW"/>
    <n v="0.4299795863075751"/>
    <n v="7.6383405208101506E-3"/>
    <x v="0"/>
    <s v="PAID"/>
    <s v="-"/>
    <s v="PAID"/>
    <m/>
    <m/>
    <m/>
    <m/>
    <m/>
    <m/>
    <s v="PIRANGUT "/>
    <m/>
    <m/>
    <m/>
    <s v="-"/>
    <n v="64704.33"/>
    <n v="5"/>
    <m/>
    <e v="#N/A"/>
    <s v="REGULAR"/>
    <n v="45156"/>
    <s v="CLASSIC 350 DARK GUNMET"/>
    <d v="2023-08-18T00:00:00"/>
    <n v="36"/>
    <x v="3"/>
    <x v="0"/>
    <s v="-"/>
    <m/>
    <m/>
    <m/>
    <m/>
    <m/>
    <m/>
    <m/>
    <m/>
    <m/>
    <m/>
    <m/>
    <m/>
    <m/>
    <m/>
    <m/>
    <m/>
    <m/>
    <m/>
    <m/>
    <m/>
    <m/>
    <m/>
    <m/>
    <m/>
    <m/>
    <m/>
    <m/>
    <m/>
    <m/>
    <m/>
    <m/>
    <m/>
    <m/>
    <m/>
    <m/>
    <m/>
    <m/>
    <m/>
    <m/>
    <m/>
    <m/>
    <m/>
    <m/>
    <m/>
    <m/>
    <m/>
    <m/>
    <m/>
    <m/>
    <m/>
    <m/>
    <m/>
    <m/>
    <m/>
    <m/>
    <m/>
    <m/>
    <m/>
    <m/>
    <m/>
    <m/>
    <m/>
    <m/>
    <m/>
    <m/>
    <m/>
    <m/>
    <m/>
    <m/>
    <m/>
    <m/>
    <m/>
    <m/>
    <m/>
    <m/>
    <m/>
    <m/>
    <m/>
    <m/>
    <m/>
    <m/>
    <m/>
    <m/>
    <m/>
    <m/>
    <m/>
    <m/>
    <m/>
    <m/>
    <m/>
    <n v="1"/>
    <m/>
    <m/>
    <n v="1"/>
    <n v="1"/>
    <s v="DUWT0030"/>
    <s v="B2ROlKrbOm"/>
    <s v="Unallocated"/>
    <e v="#N/A"/>
    <e v="#N/A"/>
    <e v="#N/A"/>
    <m/>
    <m/>
    <m/>
    <s v="-"/>
  </r>
  <r>
    <n v="461103769"/>
    <s v="MADHURI RAHUL CHOURE"/>
    <s v="COLLECT"/>
    <s v="18.01.26"/>
    <n v="3150"/>
    <m/>
    <m/>
    <m/>
    <n v="3106"/>
    <n v="2693"/>
    <x v="2"/>
    <s v="STABLE"/>
    <x v="0"/>
    <x v="17"/>
    <n v="63239.02"/>
    <n v="76"/>
    <n v="0"/>
    <n v="4050"/>
    <s v="18.12.25"/>
    <n v="0.13615705274750839"/>
    <n v="3.401072812762787E-3"/>
    <x v="1"/>
    <s v="PAID"/>
    <s v="PTP"/>
    <s v="PAID"/>
    <m/>
    <m/>
    <m/>
    <m/>
    <s v="-"/>
    <s v="-"/>
    <s v="SOMANTNE"/>
    <s v="-"/>
    <s v="-"/>
    <m/>
    <n v="6819"/>
    <n v="63239.02"/>
    <n v="27"/>
    <m/>
    <n v="26"/>
    <s v="REGULAR"/>
    <s v="MH14LG1537"/>
    <s v="PLEASURE PLUS XTEC DRUM CAST"/>
    <d v="2023-12-13T00:00:00"/>
    <n v="48"/>
    <x v="1"/>
    <x v="2"/>
    <s v="-"/>
    <m/>
    <m/>
    <m/>
    <m/>
    <m/>
    <m/>
    <m/>
    <m/>
    <m/>
    <m/>
    <m/>
    <m/>
    <m/>
    <m/>
    <m/>
    <n v="1"/>
    <m/>
    <m/>
    <m/>
    <m/>
    <m/>
    <m/>
    <m/>
    <m/>
    <m/>
    <m/>
    <m/>
    <m/>
    <m/>
    <m/>
    <m/>
    <m/>
    <m/>
    <m/>
    <m/>
    <m/>
    <m/>
    <m/>
    <m/>
    <m/>
    <m/>
    <m/>
    <m/>
    <m/>
    <m/>
    <m/>
    <m/>
    <m/>
    <m/>
    <m/>
    <m/>
    <m/>
    <m/>
    <m/>
    <m/>
    <m/>
    <m/>
    <m/>
    <m/>
    <m/>
    <m/>
    <m/>
    <m/>
    <m/>
    <m/>
    <m/>
    <m/>
    <m/>
    <m/>
    <m/>
    <m/>
    <m/>
    <m/>
    <m/>
    <m/>
    <m/>
    <m/>
    <m/>
    <m/>
    <m/>
    <m/>
    <m/>
    <m/>
    <m/>
    <m/>
    <m/>
    <m/>
    <m/>
    <m/>
    <m/>
    <m/>
    <m/>
    <m/>
    <n v="1"/>
    <n v="1"/>
    <s v="ZBHT0013"/>
    <s v="koEoVuw_DIc"/>
    <s v="Allocated"/>
    <s v="Payment (PAID)"/>
    <s v="Payment (PAID)"/>
    <d v="2026-01-18T00:00:00"/>
    <m/>
    <m/>
    <m/>
    <s v="-"/>
  </r>
  <r>
    <n v="461783912"/>
    <s v="DATTATRAY LAXMAN NEVASE"/>
    <m/>
    <m/>
    <m/>
    <m/>
    <m/>
    <m/>
    <n v="4730"/>
    <n v="4660"/>
    <x v="2"/>
    <s v="FLOW"/>
    <x v="1"/>
    <x v="13"/>
    <n v="63212"/>
    <n v="70"/>
    <n v="0"/>
    <n v="900"/>
    <s v="NEW"/>
    <n v="5.0585747375248159E-2"/>
    <n v="3.3996196437003821E-3"/>
    <x v="1"/>
    <s v="PTP"/>
    <s v="-"/>
    <s v="PTP"/>
    <m/>
    <n v="31"/>
    <s v="CAVA"/>
    <m/>
    <s v="-"/>
    <s v="-"/>
    <s v="PURANDAR"/>
    <s v="-"/>
    <s v="-"/>
    <m/>
    <n v="5630"/>
    <n v="63212"/>
    <n v="27"/>
    <m/>
    <n v="57"/>
    <s v="REGULAR"/>
    <s v="MH12WN0006"/>
    <s v="BAJAJ CHETAK URBANE"/>
    <d v="2024-02-04T00:00:00"/>
    <n v="36"/>
    <x v="1"/>
    <x v="2"/>
    <s v="-"/>
    <m/>
    <m/>
    <m/>
    <m/>
    <m/>
    <m/>
    <n v="1"/>
    <m/>
    <m/>
    <m/>
    <m/>
    <m/>
    <n v="1"/>
    <m/>
    <m/>
    <m/>
    <m/>
    <m/>
    <m/>
    <m/>
    <m/>
    <m/>
    <m/>
    <m/>
    <m/>
    <m/>
    <m/>
    <m/>
    <m/>
    <m/>
    <m/>
    <m/>
    <m/>
    <n v="1"/>
    <m/>
    <m/>
    <m/>
    <m/>
    <m/>
    <m/>
    <m/>
    <m/>
    <m/>
    <m/>
    <m/>
    <m/>
    <m/>
    <m/>
    <n v="1"/>
    <m/>
    <m/>
    <m/>
    <m/>
    <m/>
    <m/>
    <m/>
    <m/>
    <m/>
    <m/>
    <m/>
    <m/>
    <m/>
    <m/>
    <n v="1"/>
    <m/>
    <m/>
    <n v="1"/>
    <m/>
    <m/>
    <m/>
    <m/>
    <m/>
    <m/>
    <m/>
    <m/>
    <m/>
    <m/>
    <m/>
    <n v="1"/>
    <m/>
    <m/>
    <m/>
    <m/>
    <m/>
    <n v="1"/>
    <m/>
    <m/>
    <m/>
    <m/>
    <m/>
    <m/>
    <m/>
    <m/>
    <n v="8"/>
    <n v="1"/>
    <s v="ZBHT0022"/>
    <s v="BP7AMucWBsYc"/>
    <s v="Allocated"/>
    <s v="Promise To Pay (PTP)"/>
    <s v="Ptp customer give ptp upi payment of 5000"/>
    <d v="2026-01-23T00:00:00"/>
    <m/>
    <m/>
    <m/>
    <s v="-"/>
  </r>
  <r>
    <n v="464432247"/>
    <s v="ASHOK GULAB SHELAR"/>
    <m/>
    <m/>
    <m/>
    <m/>
    <m/>
    <m/>
    <n v="5821"/>
    <n v="5821"/>
    <x v="2"/>
    <s v="FLOW"/>
    <x v="1"/>
    <x v="14"/>
    <n v="63198"/>
    <n v="92"/>
    <n v="0"/>
    <n v="1349.71"/>
    <s v="17.12.25"/>
    <n v="0.12769792633018981"/>
    <n v="3.3988667063623479E-3"/>
    <x v="1"/>
    <s v="PTP"/>
    <s v="PTP"/>
    <s v="PTP"/>
    <m/>
    <n v="31"/>
    <s v="CAVA"/>
    <m/>
    <s v="-"/>
    <s v="-"/>
    <s v="BHAWANI PETH"/>
    <s v="-"/>
    <s v="-"/>
    <m/>
    <n v="7262.71"/>
    <n v="63198"/>
    <n v="27"/>
    <m/>
    <n v="57"/>
    <s v="REGULAR"/>
    <s v="MH12XR9598"/>
    <s v="ACCESS 125 BT CONNECT ED DISC"/>
    <d v="2024-10-24T00:00:00"/>
    <n v="24"/>
    <x v="1"/>
    <x v="2"/>
    <s v="-"/>
    <m/>
    <m/>
    <m/>
    <m/>
    <m/>
    <m/>
    <n v="1"/>
    <m/>
    <m/>
    <m/>
    <m/>
    <m/>
    <m/>
    <m/>
    <m/>
    <m/>
    <m/>
    <m/>
    <m/>
    <m/>
    <m/>
    <m/>
    <m/>
    <m/>
    <m/>
    <m/>
    <m/>
    <m/>
    <m/>
    <m/>
    <m/>
    <m/>
    <m/>
    <m/>
    <m/>
    <m/>
    <m/>
    <m/>
    <m/>
    <m/>
    <m/>
    <m/>
    <m/>
    <m/>
    <m/>
    <m/>
    <m/>
    <m/>
    <m/>
    <m/>
    <m/>
    <m/>
    <m/>
    <m/>
    <m/>
    <m/>
    <m/>
    <m/>
    <m/>
    <m/>
    <n v="1"/>
    <m/>
    <m/>
    <m/>
    <m/>
    <m/>
    <m/>
    <m/>
    <m/>
    <m/>
    <m/>
    <m/>
    <m/>
    <m/>
    <m/>
    <m/>
    <m/>
    <m/>
    <m/>
    <m/>
    <m/>
    <n v="1"/>
    <m/>
    <m/>
    <m/>
    <m/>
    <m/>
    <m/>
    <m/>
    <m/>
    <m/>
    <m/>
    <m/>
    <n v="3"/>
    <n v="1"/>
    <s v="DUWT0014"/>
    <s v="BoTt1RbK_EI7"/>
    <s v="Allocated"/>
    <s v="Promise To Pay (PTP)"/>
    <s v="Customer meet at residence given ptp "/>
    <d v="2026-01-27T00:00:00"/>
    <m/>
    <m/>
    <m/>
    <s v="-"/>
  </r>
  <r>
    <n v="460619750"/>
    <s v="UDDESHYA AMAN"/>
    <m/>
    <m/>
    <m/>
    <m/>
    <m/>
    <m/>
    <n v="5731"/>
    <n v="5731"/>
    <x v="2"/>
    <s v="FLOW"/>
    <x v="1"/>
    <x v="18"/>
    <n v="63164.67"/>
    <n v="76"/>
    <n v="0"/>
    <n v="1350"/>
    <s v="NEW"/>
    <n v="2.4427395688790609E-2"/>
    <n v="3.3970741776854431E-3"/>
    <x v="0"/>
    <s v="NC"/>
    <s v="-"/>
    <s v="NC"/>
    <s v="Shifted"/>
    <m/>
    <s v="CNAVNA"/>
    <m/>
    <s v="-"/>
    <s v="-"/>
    <s v="LOHEGAON"/>
    <s v="-"/>
    <s v="-"/>
    <s v="-"/>
    <n v="12888"/>
    <n v="63164.67"/>
    <n v="36"/>
    <m/>
    <n v="57"/>
    <s v="REGULAR"/>
    <s v="MH12WD2362"/>
    <s v="HONDA HORNET 2.0 BS VI"/>
    <d v="2023-11-10T00:00:00"/>
    <n v="36"/>
    <x v="2"/>
    <x v="2"/>
    <s v="-"/>
    <m/>
    <m/>
    <m/>
    <m/>
    <m/>
    <m/>
    <m/>
    <m/>
    <m/>
    <m/>
    <m/>
    <m/>
    <m/>
    <m/>
    <m/>
    <m/>
    <m/>
    <m/>
    <m/>
    <m/>
    <m/>
    <m/>
    <m/>
    <m/>
    <m/>
    <m/>
    <m/>
    <m/>
    <m/>
    <m/>
    <m/>
    <m/>
    <m/>
    <m/>
    <m/>
    <m/>
    <n v="1"/>
    <m/>
    <m/>
    <m/>
    <m/>
    <m/>
    <m/>
    <m/>
    <m/>
    <m/>
    <m/>
    <m/>
    <m/>
    <m/>
    <m/>
    <m/>
    <m/>
    <m/>
    <m/>
    <m/>
    <m/>
    <m/>
    <m/>
    <m/>
    <m/>
    <m/>
    <m/>
    <m/>
    <m/>
    <m/>
    <m/>
    <m/>
    <m/>
    <m/>
    <m/>
    <m/>
    <m/>
    <m/>
    <m/>
    <m/>
    <m/>
    <m/>
    <m/>
    <m/>
    <m/>
    <m/>
    <m/>
    <m/>
    <m/>
    <m/>
    <m/>
    <m/>
    <m/>
    <m/>
    <m/>
    <m/>
    <m/>
    <n v="1"/>
    <n v="1"/>
    <s v="ZBHT0012"/>
    <s v="A26AOurYQuPc"/>
    <s v="Allocated"/>
    <s v="No Such Person (NC_NSP)"/>
    <s v="Nc"/>
    <d v="2026-01-13T00:00:00"/>
    <m/>
    <m/>
    <m/>
    <s v="-"/>
  </r>
  <r>
    <n v="460523159"/>
    <s v="ASHUTOSH BABA LONDHE"/>
    <s v="COLLECT"/>
    <s v="27.01.26"/>
    <n v="5830"/>
    <m/>
    <m/>
    <m/>
    <n v="5730"/>
    <n v="5248"/>
    <x v="2"/>
    <s v="STABLE"/>
    <x v="0"/>
    <x v="14"/>
    <n v="63157.32"/>
    <n v="120"/>
    <n v="0"/>
    <n v="3600"/>
    <s v="30.12.25"/>
    <n v="0.12761572829159501"/>
    <n v="3.3966788855829752E-3"/>
    <x v="1"/>
    <s v="PAID"/>
    <s v="PTP"/>
    <s v="PTP"/>
    <m/>
    <n v="28"/>
    <s v="CAVA"/>
    <m/>
    <s v="-"/>
    <s v="-"/>
    <s v="BHAWANI PETH"/>
    <s v="-"/>
    <s v="-"/>
    <m/>
    <n v="8968"/>
    <n v="63157.32"/>
    <n v="27"/>
    <m/>
    <n v="26"/>
    <s v="REGULAR"/>
    <s v="MH12WC6082"/>
    <s v="BULLET 350 MILITARY RED"/>
    <d v="2023-11-07T00:00:00"/>
    <n v="36"/>
    <x v="1"/>
    <x v="2"/>
    <s v="-"/>
    <m/>
    <m/>
    <m/>
    <m/>
    <m/>
    <m/>
    <n v="1"/>
    <m/>
    <m/>
    <m/>
    <m/>
    <m/>
    <m/>
    <m/>
    <m/>
    <m/>
    <m/>
    <m/>
    <m/>
    <m/>
    <m/>
    <m/>
    <m/>
    <m/>
    <m/>
    <m/>
    <m/>
    <m/>
    <m/>
    <m/>
    <m/>
    <m/>
    <m/>
    <m/>
    <m/>
    <m/>
    <m/>
    <m/>
    <m/>
    <m/>
    <m/>
    <m/>
    <m/>
    <m/>
    <m/>
    <m/>
    <m/>
    <m/>
    <m/>
    <m/>
    <m/>
    <m/>
    <m/>
    <m/>
    <m/>
    <m/>
    <m/>
    <m/>
    <m/>
    <m/>
    <m/>
    <m/>
    <m/>
    <m/>
    <m/>
    <m/>
    <m/>
    <m/>
    <m/>
    <m/>
    <m/>
    <m/>
    <m/>
    <m/>
    <m/>
    <m/>
    <m/>
    <m/>
    <n v="2"/>
    <m/>
    <m/>
    <m/>
    <m/>
    <m/>
    <m/>
    <m/>
    <m/>
    <m/>
    <m/>
    <m/>
    <m/>
    <m/>
    <m/>
    <n v="3"/>
    <n v="1"/>
    <s v="DUWT0014"/>
    <s v="AoZzvJ3pOMz"/>
    <s v="Allocated"/>
    <s v="Promise To Pay (PTP)"/>
    <s v="Customer meet at residence given ptp "/>
    <d v="2026-01-27T00:00:00"/>
    <m/>
    <m/>
    <m/>
    <s v="-"/>
  </r>
  <r>
    <n v="463129830"/>
    <s v="ANIKET RAJENDRA POUL"/>
    <s v="ONLINE"/>
    <s v="02.01.26"/>
    <n v="4000"/>
    <m/>
    <m/>
    <m/>
    <n v="3580"/>
    <n v="9917.89"/>
    <x v="5"/>
    <s v="STABLE"/>
    <x v="0"/>
    <x v="3"/>
    <n v="63004"/>
    <n v="481"/>
    <n v="0"/>
    <n v="4050"/>
    <s v="01.12.25"/>
    <n v="0.32724896663415159"/>
    <n v="1.5877266302164749E-2"/>
    <x v="1"/>
    <s v="PAID"/>
    <s v="NC"/>
    <s v="PAID"/>
    <m/>
    <m/>
    <m/>
    <m/>
    <s v="ELG"/>
    <s v="-"/>
    <s v="BHOSARI"/>
    <s v="-"/>
    <s v="-"/>
    <m/>
    <n v="14448.89"/>
    <n v="63004"/>
    <n v="88"/>
    <m/>
    <n v="87"/>
    <s v="REGULAR"/>
    <m/>
    <s v="HONDA SHINE DRUM BSVI"/>
    <d v="2024-06-06T00:00:00"/>
    <n v="36"/>
    <x v="1"/>
    <x v="2"/>
    <s v="-"/>
    <m/>
    <m/>
    <m/>
    <n v="1"/>
    <m/>
    <m/>
    <m/>
    <m/>
    <m/>
    <m/>
    <m/>
    <m/>
    <m/>
    <m/>
    <m/>
    <m/>
    <m/>
    <m/>
    <m/>
    <m/>
    <m/>
    <m/>
    <m/>
    <m/>
    <m/>
    <m/>
    <m/>
    <m/>
    <m/>
    <m/>
    <m/>
    <m/>
    <m/>
    <m/>
    <m/>
    <m/>
    <m/>
    <m/>
    <m/>
    <m/>
    <m/>
    <m/>
    <m/>
    <m/>
    <m/>
    <m/>
    <m/>
    <m/>
    <m/>
    <m/>
    <m/>
    <m/>
    <m/>
    <m/>
    <m/>
    <m/>
    <m/>
    <m/>
    <m/>
    <m/>
    <m/>
    <m/>
    <m/>
    <m/>
    <m/>
    <m/>
    <m/>
    <m/>
    <m/>
    <m/>
    <m/>
    <m/>
    <m/>
    <m/>
    <m/>
    <m/>
    <m/>
    <m/>
    <m/>
    <m/>
    <m/>
    <m/>
    <m/>
    <m/>
    <m/>
    <m/>
    <m/>
    <m/>
    <m/>
    <m/>
    <m/>
    <m/>
    <m/>
    <n v="1"/>
    <n v="1"/>
    <s v="DUWT0025"/>
    <s v="BoxBrnHjsNMz"/>
    <s v="Allocated"/>
    <s v="RINGING NO RESPONSE (RNR)"/>
    <s v="Customer mo no only ringing no response "/>
    <d v="2026-01-02T00:00:00"/>
    <m/>
    <m/>
    <m/>
    <s v="VYMO"/>
  </r>
  <r>
    <n v="460466454"/>
    <s v="JITENDRA JAYRAM THORAT"/>
    <s v="ONLINE"/>
    <s v="05.01.26"/>
    <n v="5900"/>
    <m/>
    <m/>
    <m/>
    <n v="2727"/>
    <n v="13171.99"/>
    <x v="3"/>
    <s v="STABLE"/>
    <x v="0"/>
    <x v="10"/>
    <n v="62677"/>
    <n v="409"/>
    <n v="0"/>
    <n v="2250"/>
    <s v="FLOW"/>
    <n v="0.34063881312887428"/>
    <n v="2.0953570982673031E-2"/>
    <x v="1"/>
    <s v="PAID"/>
    <s v="BPTP"/>
    <s v="PAID"/>
    <m/>
    <m/>
    <m/>
    <m/>
    <s v="ELG"/>
    <s v="-"/>
    <s v="KADUS"/>
    <s v="-"/>
    <s v="-"/>
    <m/>
    <n v="15830.99"/>
    <n v="62677"/>
    <n v="149"/>
    <m/>
    <n v="118"/>
    <s v="NPA"/>
    <s v="MH14LD6631"/>
    <s v="DESTINI PRIME DRS CAST NEXUS BLUE"/>
    <d v="2023-11-04T00:00:00"/>
    <n v="48"/>
    <x v="1"/>
    <x v="1"/>
    <s v="-"/>
    <m/>
    <m/>
    <m/>
    <m/>
    <m/>
    <m/>
    <m/>
    <m/>
    <m/>
    <m/>
    <m/>
    <m/>
    <n v="1"/>
    <m/>
    <m/>
    <m/>
    <m/>
    <m/>
    <m/>
    <m/>
    <m/>
    <m/>
    <m/>
    <m/>
    <m/>
    <m/>
    <m/>
    <m/>
    <m/>
    <m/>
    <m/>
    <m/>
    <m/>
    <m/>
    <m/>
    <m/>
    <m/>
    <m/>
    <m/>
    <m/>
    <m/>
    <m/>
    <m/>
    <m/>
    <m/>
    <m/>
    <m/>
    <m/>
    <m/>
    <m/>
    <m/>
    <m/>
    <m/>
    <m/>
    <m/>
    <m/>
    <m/>
    <m/>
    <m/>
    <m/>
    <m/>
    <m/>
    <m/>
    <m/>
    <m/>
    <m/>
    <m/>
    <m/>
    <m/>
    <m/>
    <m/>
    <m/>
    <m/>
    <m/>
    <m/>
    <m/>
    <m/>
    <m/>
    <m/>
    <m/>
    <m/>
    <m/>
    <m/>
    <m/>
    <m/>
    <m/>
    <m/>
    <m/>
    <m/>
    <m/>
    <m/>
    <m/>
    <m/>
    <n v="1"/>
    <n v="1"/>
    <s v="ZBHT0010"/>
    <s v="GPtrd7pEIm"/>
    <s v="Allocated"/>
    <s v="Left Message (LMCB)"/>
    <s v="Lmcb "/>
    <d v="2026-01-05T00:00:00"/>
    <m/>
    <m/>
    <m/>
    <s v="-"/>
  </r>
  <r>
    <n v="464073714"/>
    <s v="VIDYA ANKUSH LANKE"/>
    <m/>
    <m/>
    <m/>
    <m/>
    <m/>
    <m/>
    <n v="2991"/>
    <n v="11905"/>
    <x v="1"/>
    <s v="FLOW"/>
    <x v="1"/>
    <x v="8"/>
    <n v="62674"/>
    <n v="523"/>
    <n v="0"/>
    <n v="2700"/>
    <s v="FLOW"/>
    <n v="0.65241820179536281"/>
    <n v="1.600240028344424E-2"/>
    <x v="0"/>
    <s v="RTP"/>
    <s v="RTP"/>
    <s v="RTP"/>
    <m/>
    <m/>
    <s v="CAVNA"/>
    <m/>
    <s v="ELG"/>
    <s v="-"/>
    <s v="BHOR"/>
    <s v="-"/>
    <s v="-"/>
    <m/>
    <n v="15128"/>
    <n v="62674"/>
    <n v="118"/>
    <m/>
    <n v="148"/>
    <s v="NPA"/>
    <s v="MH12XD8935"/>
    <s v="HONDA SHINE 100 OBD2"/>
    <d v="2024-09-21T00:00:00"/>
    <n v="36"/>
    <x v="1"/>
    <x v="2"/>
    <s v="-"/>
    <m/>
    <m/>
    <m/>
    <m/>
    <m/>
    <m/>
    <m/>
    <m/>
    <m/>
    <m/>
    <m/>
    <m/>
    <m/>
    <m/>
    <m/>
    <m/>
    <m/>
    <m/>
    <m/>
    <m/>
    <m/>
    <n v="1"/>
    <m/>
    <m/>
    <m/>
    <m/>
    <m/>
    <m/>
    <m/>
    <m/>
    <m/>
    <m/>
    <m/>
    <m/>
    <m/>
    <m/>
    <m/>
    <m/>
    <m/>
    <m/>
    <m/>
    <m/>
    <m/>
    <m/>
    <m/>
    <m/>
    <m/>
    <m/>
    <m/>
    <m/>
    <m/>
    <m/>
    <m/>
    <m/>
    <m/>
    <m/>
    <m/>
    <m/>
    <m/>
    <m/>
    <m/>
    <m/>
    <m/>
    <m/>
    <m/>
    <m/>
    <m/>
    <m/>
    <m/>
    <m/>
    <m/>
    <m/>
    <m/>
    <m/>
    <m/>
    <m/>
    <m/>
    <m/>
    <m/>
    <m/>
    <m/>
    <m/>
    <m/>
    <m/>
    <m/>
    <m/>
    <m/>
    <m/>
    <m/>
    <m/>
    <m/>
    <m/>
    <m/>
    <n v="1"/>
    <n v="1"/>
    <s v="DUWT0011"/>
    <s v="k27AtMqKsEJm"/>
    <s v="Allocated"/>
    <s v="No Intention to pay (NITP)"/>
    <s v="No intention to pay customer home visit"/>
    <d v="2026-01-08T00:00:00"/>
    <m/>
    <m/>
    <m/>
    <s v="-"/>
  </r>
  <r>
    <n v="460524514"/>
    <s v="SHAILESH PRAKASH WAGHMARE"/>
    <s v="ONLINE"/>
    <s v="08.01.226"/>
    <n v="5000"/>
    <m/>
    <m/>
    <m/>
    <n v="4526"/>
    <n v="20318"/>
    <x v="3"/>
    <s v="STABLE"/>
    <x v="0"/>
    <x v="20"/>
    <n v="62603.7"/>
    <n v="1331"/>
    <n v="0"/>
    <n v="4050"/>
    <s v="NEW"/>
    <n v="0.70482390801533323"/>
    <n v="2.0929066032643041E-2"/>
    <x v="1"/>
    <s v="PAID"/>
    <s v="-"/>
    <s v="PAID"/>
    <m/>
    <m/>
    <m/>
    <m/>
    <s v="ELG"/>
    <s v="-"/>
    <s v="PIMPLE GURAV"/>
    <s v="-"/>
    <s v="-"/>
    <m/>
    <n v="25699"/>
    <n v="62603.7"/>
    <n v="149"/>
    <m/>
    <n v="148"/>
    <s v="NPA"/>
    <s v="MH14LF1770"/>
    <s v="HONDA SP 160 SINGLE DISC"/>
    <d v="2023-11-07T00:00:00"/>
    <n v="36"/>
    <x v="1"/>
    <x v="1"/>
    <s v="-"/>
    <m/>
    <m/>
    <m/>
    <m/>
    <m/>
    <m/>
    <m/>
    <m/>
    <m/>
    <m/>
    <m/>
    <m/>
    <n v="1"/>
    <m/>
    <m/>
    <m/>
    <m/>
    <m/>
    <m/>
    <m/>
    <m/>
    <m/>
    <m/>
    <m/>
    <m/>
    <m/>
    <m/>
    <m/>
    <m/>
    <m/>
    <m/>
    <m/>
    <m/>
    <m/>
    <m/>
    <m/>
    <m/>
    <m/>
    <m/>
    <m/>
    <m/>
    <m/>
    <m/>
    <m/>
    <m/>
    <m/>
    <m/>
    <m/>
    <m/>
    <m/>
    <m/>
    <m/>
    <m/>
    <m/>
    <m/>
    <m/>
    <m/>
    <m/>
    <m/>
    <m/>
    <m/>
    <m/>
    <m/>
    <m/>
    <m/>
    <m/>
    <m/>
    <m/>
    <m/>
    <m/>
    <m/>
    <m/>
    <m/>
    <m/>
    <m/>
    <m/>
    <m/>
    <m/>
    <m/>
    <m/>
    <m/>
    <m/>
    <m/>
    <m/>
    <m/>
    <m/>
    <m/>
    <m/>
    <m/>
    <m/>
    <m/>
    <m/>
    <m/>
    <n v="1"/>
    <n v="1"/>
    <s v="ZBHT0015"/>
    <s v="Gos9g3pOg7"/>
    <s v="Allocated"/>
    <s v="Promise To Pay (PTP)"/>
    <s v="Customer 1 emi paid Rs..5000/- by online. Customer is shiffted."/>
    <d v="2026-01-08T00:00:00"/>
    <m/>
    <m/>
    <m/>
    <s v="DID"/>
  </r>
  <r>
    <n v="458913352"/>
    <s v="SAWANE SWATI VITTHAL"/>
    <s v="ONLINE"/>
    <s v="07.01.26"/>
    <n v="7398"/>
    <m/>
    <m/>
    <s v="UPI"/>
    <n v="6729"/>
    <n v="20005"/>
    <x v="5"/>
    <s v="STABLE"/>
    <x v="0"/>
    <x v="15"/>
    <n v="62602.58"/>
    <n v="673"/>
    <n v="0"/>
    <n v="4050"/>
    <s v="04.12.25"/>
    <n v="0.50675748638570361"/>
    <n v="1.577610681643344E-2"/>
    <x v="1"/>
    <s v="PAID"/>
    <s v="PTP"/>
    <s v="PAID"/>
    <m/>
    <m/>
    <m/>
    <m/>
    <s v="ELG"/>
    <s v="-"/>
    <s v="RUPEENAGAR "/>
    <s v="-"/>
    <s v="-"/>
    <m/>
    <n v="24728"/>
    <n v="62602.58"/>
    <n v="88"/>
    <m/>
    <n v="87"/>
    <s v="REGULAR"/>
    <s v="MH14KX8712"/>
    <s v="RE BULLET 350 EFI BLACK"/>
    <d v="2023-07-10T00:00:00"/>
    <n v="36"/>
    <x v="1"/>
    <x v="2"/>
    <s v="-"/>
    <m/>
    <m/>
    <m/>
    <n v="1"/>
    <m/>
    <m/>
    <m/>
    <m/>
    <m/>
    <m/>
    <m/>
    <m/>
    <m/>
    <m/>
    <m/>
    <m/>
    <m/>
    <m/>
    <m/>
    <m/>
    <m/>
    <m/>
    <m/>
    <m/>
    <m/>
    <m/>
    <m/>
    <m/>
    <m/>
    <m/>
    <m/>
    <m/>
    <m/>
    <m/>
    <m/>
    <m/>
    <m/>
    <m/>
    <m/>
    <m/>
    <m/>
    <m/>
    <m/>
    <m/>
    <m/>
    <m/>
    <m/>
    <m/>
    <m/>
    <m/>
    <m/>
    <m/>
    <m/>
    <m/>
    <m/>
    <m/>
    <m/>
    <m/>
    <m/>
    <m/>
    <m/>
    <m/>
    <m/>
    <m/>
    <m/>
    <m/>
    <m/>
    <m/>
    <m/>
    <m/>
    <m/>
    <m/>
    <m/>
    <m/>
    <m/>
    <m/>
    <m/>
    <m/>
    <m/>
    <m/>
    <m/>
    <m/>
    <m/>
    <m/>
    <m/>
    <m/>
    <m/>
    <m/>
    <m/>
    <m/>
    <m/>
    <m/>
    <m/>
    <n v="1"/>
    <n v="1"/>
    <s v="ZBHT0011"/>
    <s v="GovBMhV74NIm"/>
    <s v="Allocated"/>
    <s v="Promise To Pay (PTP)"/>
    <s v="Customer Promised to transfer payment through netbank on 3rd jan "/>
    <d v="2026-01-03T00:00:00"/>
    <m/>
    <m/>
    <m/>
    <s v="-"/>
  </r>
  <r>
    <n v="459891345"/>
    <s v="SAHIL NURMOHAMAD MANYAR"/>
    <m/>
    <m/>
    <m/>
    <m/>
    <m/>
    <s v="BANK PAID 16"/>
    <n v="6821"/>
    <e v="#N/A"/>
    <x v="0"/>
    <s v="FLOW"/>
    <x v="0"/>
    <x v="0"/>
    <n v="63463"/>
    <n v="15"/>
    <n v="0"/>
    <e v="#N/A"/>
    <s v="-"/>
    <n v="1.7773603527805579E-2"/>
    <n v="7.4918016224288951E-3"/>
    <x v="0"/>
    <s v="PAID"/>
    <m/>
    <s v="PAID"/>
    <m/>
    <m/>
    <m/>
    <m/>
    <m/>
    <m/>
    <s v="NARAYAN GAON"/>
    <m/>
    <m/>
    <m/>
    <s v="6821"/>
    <n v="63463"/>
    <s v="-"/>
    <m/>
    <e v="#N/A"/>
    <s v="REGULAR"/>
    <s v="MH14LC0297"/>
    <s v="METEOR 350 FIREBALL MAT"/>
    <d v="2023-09-26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3563325"/>
    <s v="KIRAN SAMPAT DIVEKAR"/>
    <m/>
    <m/>
    <m/>
    <m/>
    <m/>
    <m/>
    <n v="6184"/>
    <n v="18047.45"/>
    <x v="5"/>
    <s v="FLOW"/>
    <x v="1"/>
    <x v="9"/>
    <n v="62357"/>
    <n v="417"/>
    <n v="0"/>
    <n v="4050"/>
    <s v="FLOW"/>
    <n v="0.39278812357169668"/>
    <n v="1.5714219649610929E-2"/>
    <x v="0"/>
    <s v="BPTP"/>
    <s v="BPTP"/>
    <s v="BPTP"/>
    <s v="(Multiple Items)"/>
    <m/>
    <s v="CAVNA"/>
    <m/>
    <s v="ELG"/>
    <s v="-"/>
    <s v="SHIRUR"/>
    <s v="-"/>
    <s v="-"/>
    <m/>
    <n v="22514.45"/>
    <n v="62357"/>
    <n v="88"/>
    <m/>
    <n v="118"/>
    <s v="NPA"/>
    <s v="MH12XC4003"/>
    <s v="HONDA UNICORN 160 BSVI"/>
    <d v="2024-07-24T00:00:00"/>
    <n v="24"/>
    <x v="1"/>
    <x v="1"/>
    <s v="-"/>
    <m/>
    <m/>
    <m/>
    <m/>
    <m/>
    <m/>
    <m/>
    <m/>
    <m/>
    <m/>
    <m/>
    <m/>
    <m/>
    <m/>
    <m/>
    <m/>
    <m/>
    <m/>
    <n v="1"/>
    <m/>
    <m/>
    <m/>
    <m/>
    <m/>
    <m/>
    <m/>
    <m/>
    <m/>
    <m/>
    <m/>
    <m/>
    <m/>
    <m/>
    <m/>
    <m/>
    <m/>
    <m/>
    <m/>
    <m/>
    <m/>
    <m/>
    <m/>
    <m/>
    <m/>
    <m/>
    <m/>
    <m/>
    <m/>
    <m/>
    <m/>
    <m/>
    <m/>
    <m/>
    <m/>
    <m/>
    <m/>
    <m/>
    <m/>
    <m/>
    <m/>
    <m/>
    <m/>
    <m/>
    <m/>
    <m/>
    <m/>
    <m/>
    <m/>
    <m/>
    <m/>
    <m/>
    <m/>
    <m/>
    <m/>
    <m/>
    <m/>
    <m/>
    <m/>
    <m/>
    <m/>
    <m/>
    <m/>
    <m/>
    <m/>
    <m/>
    <m/>
    <m/>
    <m/>
    <m/>
    <m/>
    <m/>
    <m/>
    <m/>
    <n v="1"/>
    <n v="1"/>
    <s v="ZBHT0024"/>
    <s v="k2e2CmEpNg7"/>
    <s v="Allocated"/>
    <s v="CUSTOMER NOT AVAILABLE (NABL)"/>
    <s v="Customer not available meet mother"/>
    <d v="2026-01-07T00:00:00"/>
    <m/>
    <m/>
    <m/>
    <s v="-"/>
  </r>
  <r>
    <n v="460469191"/>
    <s v="AMIT SAYAJI SONAVANE"/>
    <m/>
    <m/>
    <m/>
    <m/>
    <m/>
    <m/>
    <n v="2993"/>
    <n v="4510.67"/>
    <x v="4"/>
    <s v="FLOW"/>
    <x v="1"/>
    <x v="2"/>
    <n v="62065.67"/>
    <n v="191"/>
    <n v="0"/>
    <n v="4050"/>
    <s v="FLOW"/>
    <n v="0.47252246617749399"/>
    <n v="1.088676960073824E-2"/>
    <x v="0"/>
    <s v="NC"/>
    <s v="NC"/>
    <s v="NC"/>
    <s v="Add not found"/>
    <m/>
    <s v="CNAVNA"/>
    <m/>
    <s v="-"/>
    <s v="-"/>
    <s v="KURULI"/>
    <s v="-"/>
    <s v="-"/>
    <m/>
    <n v="8751.67"/>
    <n v="62065.67"/>
    <n v="57"/>
    <m/>
    <n v="87"/>
    <s v="REGULAR"/>
    <s v="MH14LD8534"/>
    <s v="JUPITER BASIC"/>
    <d v="2023-11-04T00:00:00"/>
    <n v="48"/>
    <x v="1"/>
    <x v="1"/>
    <s v="-"/>
    <m/>
    <m/>
    <m/>
    <m/>
    <m/>
    <m/>
    <m/>
    <m/>
    <m/>
    <m/>
    <m/>
    <m/>
    <m/>
    <m/>
    <m/>
    <m/>
    <m/>
    <m/>
    <m/>
    <m/>
    <m/>
    <m/>
    <m/>
    <m/>
    <m/>
    <m/>
    <m/>
    <m/>
    <m/>
    <m/>
    <m/>
    <m/>
    <m/>
    <m/>
    <m/>
    <m/>
    <m/>
    <m/>
    <m/>
    <m/>
    <m/>
    <m/>
    <m/>
    <m/>
    <m/>
    <m/>
    <m/>
    <m/>
    <m/>
    <m/>
    <m/>
    <m/>
    <m/>
    <m/>
    <m/>
    <m/>
    <m/>
    <m/>
    <m/>
    <m/>
    <m/>
    <m/>
    <m/>
    <m/>
    <m/>
    <m/>
    <m/>
    <m/>
    <m/>
    <m/>
    <m/>
    <m/>
    <m/>
    <m/>
    <m/>
    <m/>
    <m/>
    <m/>
    <m/>
    <m/>
    <m/>
    <m/>
    <m/>
    <m/>
    <m/>
    <m/>
    <m/>
    <m/>
    <m/>
    <m/>
    <n v="1"/>
    <m/>
    <m/>
    <n v="1"/>
    <n v="1"/>
    <s v="DUWT0017"/>
    <s v="AoLknBp7sDIm"/>
    <s v="Allocated"/>
    <s v="Address Not Found (NC_ANF)"/>
    <s v="Short address available "/>
    <d v="2026-01-10T00:00:00"/>
    <m/>
    <m/>
    <m/>
    <s v="-"/>
  </r>
  <r>
    <n v="465808713"/>
    <s v="SHRIHARI BAJIRAO DABHANE"/>
    <m/>
    <m/>
    <m/>
    <m/>
    <m/>
    <s v="BANK PAID 30"/>
    <n v="4454"/>
    <n v="4454"/>
    <x v="0"/>
    <s v="FLOW"/>
    <x v="0"/>
    <x v="6"/>
    <n v="62520"/>
    <n v="19"/>
    <n v="0"/>
    <n v="1344"/>
    <s v="-"/>
    <n v="8.2381058196551615E-2"/>
    <n v="7.3804805545633597E-3"/>
    <x v="0"/>
    <s v="PTP"/>
    <m/>
    <s v="PTP"/>
    <s v="Lmcb lebour"/>
    <m/>
    <m/>
    <m/>
    <m/>
    <m/>
    <s v="KONDHI WADE"/>
    <m/>
    <m/>
    <m/>
    <s v="4454"/>
    <n v="62520"/>
    <s v="-"/>
    <m/>
    <e v="#N/A"/>
    <s v="REGULAR"/>
    <m/>
    <m/>
    <d v="2025-03-30T00:00:00"/>
    <s v="24"/>
    <x v="0"/>
    <x v="0"/>
    <s v="-"/>
    <m/>
    <m/>
    <m/>
    <m/>
    <m/>
    <m/>
    <m/>
    <m/>
    <m/>
    <m/>
    <m/>
    <m/>
    <m/>
    <m/>
    <m/>
    <m/>
    <m/>
    <m/>
    <m/>
    <m/>
    <m/>
    <m/>
    <m/>
    <m/>
    <m/>
    <m/>
    <m/>
    <m/>
    <m/>
    <m/>
    <m/>
    <m/>
    <m/>
    <m/>
    <m/>
    <m/>
    <m/>
    <m/>
    <m/>
    <m/>
    <m/>
    <m/>
    <m/>
    <m/>
    <m/>
    <m/>
    <m/>
    <m/>
    <m/>
    <m/>
    <m/>
    <m/>
    <m/>
    <m/>
    <m/>
    <m/>
    <m/>
    <m/>
    <m/>
    <m/>
    <m/>
    <m/>
    <m/>
    <m/>
    <m/>
    <m/>
    <m/>
    <m/>
    <m/>
    <m/>
    <m/>
    <m/>
    <m/>
    <m/>
    <m/>
    <m/>
    <m/>
    <m/>
    <m/>
    <m/>
    <m/>
    <m/>
    <m/>
    <m/>
    <m/>
    <m/>
    <m/>
    <m/>
    <m/>
    <m/>
    <m/>
    <m/>
    <m/>
    <n v="0"/>
    <s v=""/>
    <s v="DUWT0013"/>
    <s v="G6gZrPbNuEz"/>
    <s v="Allocated"/>
    <s v="Promise To Pay (PTP)"/>
    <s v="Customer meet residents address and PTP online "/>
    <d v="2026-01-27T00:00:00"/>
    <m/>
    <m/>
    <m/>
    <s v="-"/>
  </r>
  <r>
    <n v="464989124"/>
    <s v="SAGAR BHARAT GAIKAWAD"/>
    <m/>
    <m/>
    <m/>
    <m/>
    <m/>
    <s v="BANK STABLE 19"/>
    <n v="3106"/>
    <n v="2779"/>
    <x v="2"/>
    <s v="STABLE"/>
    <x v="1"/>
    <x v="2"/>
    <n v="61998"/>
    <n v="52"/>
    <n v="0"/>
    <n v="900"/>
    <s v="NEW"/>
    <n v="8.0233455829184189E-2"/>
    <n v="3.3343292202451481E-3"/>
    <x v="1"/>
    <s v="PAID"/>
    <s v="-"/>
    <s v="PAID"/>
    <m/>
    <m/>
    <m/>
    <m/>
    <s v="-"/>
    <s v="-"/>
    <s v="CHAKAN"/>
    <s v="-"/>
    <s v="-"/>
    <s v="-"/>
    <n v="6837"/>
    <n v="61998"/>
    <n v="36"/>
    <m/>
    <n v="26"/>
    <s v="REGULAR"/>
    <m/>
    <s v="SPLENDOR PLUS I3S BS6 FI DRUM SELF"/>
    <d v="2024-12-19T00:00:00"/>
    <n v="36"/>
    <x v="2"/>
    <x v="1"/>
    <s v="-"/>
    <m/>
    <m/>
    <m/>
    <m/>
    <m/>
    <m/>
    <m/>
    <m/>
    <m/>
    <m/>
    <m/>
    <m/>
    <m/>
    <m/>
    <m/>
    <m/>
    <m/>
    <m/>
    <m/>
    <m/>
    <m/>
    <m/>
    <m/>
    <m/>
    <m/>
    <m/>
    <m/>
    <m/>
    <m/>
    <m/>
    <m/>
    <m/>
    <m/>
    <m/>
    <m/>
    <m/>
    <n v="1"/>
    <m/>
    <m/>
    <m/>
    <m/>
    <m/>
    <m/>
    <m/>
    <m/>
    <m/>
    <m/>
    <m/>
    <m/>
    <m/>
    <m/>
    <m/>
    <m/>
    <m/>
    <m/>
    <m/>
    <m/>
    <m/>
    <m/>
    <m/>
    <m/>
    <m/>
    <m/>
    <m/>
    <m/>
    <m/>
    <m/>
    <m/>
    <m/>
    <m/>
    <m/>
    <m/>
    <m/>
    <m/>
    <m/>
    <m/>
    <m/>
    <m/>
    <m/>
    <m/>
    <m/>
    <m/>
    <m/>
    <m/>
    <m/>
    <m/>
    <m/>
    <m/>
    <m/>
    <m/>
    <m/>
    <m/>
    <m/>
    <n v="1"/>
    <n v="1"/>
    <s v="DUWT0017"/>
    <s v="G6D9K8kEDm"/>
    <s v="Allocated"/>
    <s v="Address Not Found (NC_ANF)"/>
    <s v="Short address available "/>
    <d v="2026-01-13T00:00:00"/>
    <m/>
    <m/>
    <m/>
    <s v="-"/>
  </r>
  <r>
    <n v="461622596"/>
    <s v="CHAITANYA AMOL PARWE"/>
    <s v="ONLINE"/>
    <s v="10.01.26"/>
    <n v="3000"/>
    <m/>
    <m/>
    <m/>
    <n v="2972"/>
    <n v="2832"/>
    <x v="2"/>
    <s v="STABLE"/>
    <x v="0"/>
    <x v="9"/>
    <n v="61914"/>
    <n v="129"/>
    <n v="0"/>
    <n v="4500"/>
    <s v="12.11.25"/>
    <n v="4.8675757058615689E-2"/>
    <n v="3.3298115962169441E-3"/>
    <x v="1"/>
    <s v="PAID"/>
    <s v="PAID"/>
    <s v="PAID"/>
    <m/>
    <m/>
    <s v="CAVA"/>
    <m/>
    <s v="-"/>
    <s v="-"/>
    <s v="SHIRUR"/>
    <s v="-"/>
    <s v="-"/>
    <s v="-"/>
    <n v="10433"/>
    <n v="61914"/>
    <n v="36"/>
    <m/>
    <n v="26"/>
    <s v="REGULAR"/>
    <s v="MH38AG1335"/>
    <s v="SPLENDOR PLUS XTEC"/>
    <d v="2024-01-23T00:00:00"/>
    <n v="48"/>
    <x v="2"/>
    <x v="1"/>
    <s v="-"/>
    <m/>
    <m/>
    <m/>
    <m/>
    <m/>
    <m/>
    <m/>
    <m/>
    <m/>
    <m/>
    <m/>
    <m/>
    <m/>
    <m/>
    <m/>
    <m/>
    <m/>
    <m/>
    <m/>
    <m/>
    <m/>
    <m/>
    <m/>
    <m/>
    <m/>
    <m/>
    <m/>
    <m/>
    <m/>
    <m/>
    <m/>
    <m/>
    <m/>
    <n v="2"/>
    <m/>
    <m/>
    <m/>
    <m/>
    <m/>
    <m/>
    <m/>
    <m/>
    <m/>
    <m/>
    <m/>
    <m/>
    <m/>
    <m/>
    <m/>
    <m/>
    <m/>
    <m/>
    <m/>
    <m/>
    <m/>
    <m/>
    <m/>
    <m/>
    <m/>
    <m/>
    <m/>
    <m/>
    <m/>
    <m/>
    <m/>
    <m/>
    <m/>
    <m/>
    <m/>
    <m/>
    <m/>
    <m/>
    <m/>
    <m/>
    <m/>
    <m/>
    <m/>
    <m/>
    <m/>
    <m/>
    <m/>
    <m/>
    <m/>
    <m/>
    <m/>
    <m/>
    <m/>
    <m/>
    <m/>
    <m/>
    <m/>
    <m/>
    <m/>
    <n v="2"/>
    <n v="1"/>
    <s v="ZBHT0024"/>
    <s v="Go2btUeHEm"/>
    <s v="Allocated"/>
    <s v="Payment (PAID)"/>
    <s v="3000 rs paid"/>
    <d v="2026-01-12T00:00:00"/>
    <m/>
    <m/>
    <m/>
    <s v="-"/>
  </r>
  <r>
    <n v="465325275"/>
    <s v="RAJIV KUMAR GUPTA"/>
    <m/>
    <m/>
    <m/>
    <m/>
    <m/>
    <m/>
    <n v="4226"/>
    <n v="12639"/>
    <x v="5"/>
    <s v="FLOW"/>
    <x v="1"/>
    <x v="10"/>
    <n v="61686"/>
    <n v="358"/>
    <n v="0"/>
    <n v="1800"/>
    <s v="FLOW"/>
    <n v="0.24884066174043959"/>
    <n v="1.5545124898662541E-2"/>
    <x v="0"/>
    <s v="EXP"/>
    <s v="EXP"/>
    <s v="EXP"/>
    <m/>
    <m/>
    <m/>
    <m/>
    <s v="ELG"/>
    <s v="-"/>
    <s v="WASULI"/>
    <s v="-"/>
    <s v="-"/>
    <m/>
    <n v="14797"/>
    <n v="61686"/>
    <n v="88"/>
    <m/>
    <n v="118"/>
    <s v="REGULAR"/>
    <s v="MH14MD7468"/>
    <s v="HONDA ACTIVA 6G STD LTD ED"/>
    <d v="2025-01-26T00:00:00"/>
    <n v="24"/>
    <x v="1"/>
    <x v="1"/>
    <s v="-"/>
    <m/>
    <m/>
    <m/>
    <m/>
    <m/>
    <m/>
    <m/>
    <m/>
    <m/>
    <m/>
    <m/>
    <m/>
    <m/>
    <m/>
    <m/>
    <m/>
    <m/>
    <m/>
    <m/>
    <m/>
    <m/>
    <m/>
    <m/>
    <m/>
    <m/>
    <m/>
    <m/>
    <m/>
    <m/>
    <m/>
    <m/>
    <m/>
    <m/>
    <m/>
    <m/>
    <m/>
    <m/>
    <m/>
    <m/>
    <m/>
    <m/>
    <m/>
    <m/>
    <m/>
    <m/>
    <m/>
    <m/>
    <m/>
    <m/>
    <m/>
    <m/>
    <m/>
    <m/>
    <m/>
    <m/>
    <m/>
    <m/>
    <m/>
    <m/>
    <m/>
    <m/>
    <m/>
    <m/>
    <m/>
    <m/>
    <m/>
    <m/>
    <m/>
    <m/>
    <m/>
    <m/>
    <m/>
    <m/>
    <m/>
    <m/>
    <m/>
    <m/>
    <m/>
    <m/>
    <m/>
    <m/>
    <m/>
    <m/>
    <m/>
    <m/>
    <m/>
    <m/>
    <m/>
    <m/>
    <m/>
    <m/>
    <m/>
    <m/>
    <n v="0"/>
    <s v=""/>
    <s v="ZBHT0010"/>
    <s v="AoZWs-k1x7"/>
    <s v="Allocated"/>
    <e v="#N/A"/>
    <e v="#N/A"/>
    <e v="#N/A"/>
    <m/>
    <m/>
    <m/>
    <s v="-"/>
  </r>
  <r>
    <n v="458806785"/>
    <s v="SNEHAL NAMDEV KHANDARE"/>
    <s v="ONLINE"/>
    <s v="10.01.26"/>
    <n v="5011"/>
    <m/>
    <m/>
    <m/>
    <n v="4591"/>
    <n v="8542"/>
    <x v="4"/>
    <s v="STABLE"/>
    <x v="0"/>
    <x v="10"/>
    <n v="61552"/>
    <n v="282"/>
    <n v="0"/>
    <n v="3150"/>
    <s v="11.12.25"/>
    <n v="0.1042570823278131"/>
    <n v="1.0796668149472E-2"/>
    <x v="1"/>
    <s v="PAID"/>
    <s v="PAID"/>
    <s v="PAID"/>
    <m/>
    <m/>
    <m/>
    <m/>
    <s v="-"/>
    <s v="-"/>
    <s v="AMBETHAN"/>
    <s v="-"/>
    <s v="-"/>
    <m/>
    <n v="11974"/>
    <n v="61552"/>
    <n v="57"/>
    <m/>
    <n v="57"/>
    <s v="NPA"/>
    <s v="MH14KX7966"/>
    <s v="YAMAHA FZX"/>
    <d v="2023-07-03T00:00:00"/>
    <n v="42"/>
    <x v="1"/>
    <x v="1"/>
    <s v="-"/>
    <m/>
    <m/>
    <m/>
    <m/>
    <m/>
    <m/>
    <m/>
    <m/>
    <m/>
    <m/>
    <m/>
    <m/>
    <m/>
    <m/>
    <m/>
    <m/>
    <m/>
    <m/>
    <n v="1"/>
    <m/>
    <m/>
    <m/>
    <m/>
    <m/>
    <m/>
    <m/>
    <m/>
    <m/>
    <m/>
    <m/>
    <m/>
    <m/>
    <m/>
    <m/>
    <m/>
    <m/>
    <m/>
    <m/>
    <m/>
    <m/>
    <m/>
    <m/>
    <m/>
    <m/>
    <m/>
    <m/>
    <m/>
    <m/>
    <m/>
    <m/>
    <m/>
    <m/>
    <m/>
    <m/>
    <m/>
    <m/>
    <m/>
    <m/>
    <m/>
    <m/>
    <m/>
    <m/>
    <m/>
    <m/>
    <m/>
    <m/>
    <m/>
    <m/>
    <m/>
    <m/>
    <m/>
    <m/>
    <m/>
    <m/>
    <m/>
    <m/>
    <m/>
    <m/>
    <m/>
    <m/>
    <m/>
    <m/>
    <m/>
    <m/>
    <m/>
    <m/>
    <m/>
    <m/>
    <m/>
    <m/>
    <m/>
    <m/>
    <m/>
    <n v="1"/>
    <n v="1"/>
    <s v="ZBHT0010"/>
    <s v="kP2bb4nepm"/>
    <s v="Allocated"/>
    <s v="Left Message (LMCB)"/>
    <s v="Lmcb "/>
    <d v="2026-01-07T00:00:00"/>
    <m/>
    <m/>
    <m/>
    <s v="-"/>
  </r>
  <r>
    <n v="464619509"/>
    <s v="BABU ARJUN AVACHITE"/>
    <s v="COLLECT"/>
    <s v="30.01.26"/>
    <n v="3500"/>
    <m/>
    <m/>
    <m/>
    <n v="3285"/>
    <n v="2517"/>
    <x v="2"/>
    <s v="STABLE"/>
    <x v="0"/>
    <x v="9"/>
    <n v="61485"/>
    <n v="109"/>
    <n v="0"/>
    <n v="4036"/>
    <s v="26.12.25"/>
    <n v="4.8338484393658718E-2"/>
    <n v="3.306739444930045E-3"/>
    <x v="1"/>
    <s v="PAID"/>
    <s v="PTP"/>
    <s v="PTP"/>
    <m/>
    <n v="30"/>
    <s v="CAVA"/>
    <m/>
    <s v="ELG"/>
    <s v="-"/>
    <s v="SHIRUR"/>
    <s v="-"/>
    <s v="-"/>
    <m/>
    <n v="6662"/>
    <n v="61485"/>
    <n v="27"/>
    <m/>
    <n v="57"/>
    <s v="REGULAR"/>
    <m/>
    <s v="DESTINI 125 XTEC"/>
    <d v="2024-11-08T00:00:00"/>
    <n v="36"/>
    <x v="1"/>
    <x v="1"/>
    <s v="-"/>
    <m/>
    <m/>
    <m/>
    <m/>
    <m/>
    <m/>
    <m/>
    <m/>
    <m/>
    <m/>
    <m/>
    <m/>
    <m/>
    <m/>
    <m/>
    <m/>
    <m/>
    <m/>
    <n v="1"/>
    <m/>
    <m/>
    <m/>
    <m/>
    <m/>
    <m/>
    <m/>
    <m/>
    <m/>
    <m/>
    <m/>
    <m/>
    <m/>
    <m/>
    <m/>
    <m/>
    <m/>
    <m/>
    <m/>
    <m/>
    <m/>
    <m/>
    <m/>
    <m/>
    <m/>
    <m/>
    <m/>
    <m/>
    <m/>
    <m/>
    <m/>
    <m/>
    <m/>
    <m/>
    <m/>
    <m/>
    <m/>
    <m/>
    <m/>
    <m/>
    <m/>
    <m/>
    <m/>
    <m/>
    <m/>
    <m/>
    <m/>
    <m/>
    <m/>
    <m/>
    <m/>
    <m/>
    <m/>
    <m/>
    <m/>
    <m/>
    <m/>
    <m/>
    <m/>
    <m/>
    <m/>
    <m/>
    <m/>
    <m/>
    <m/>
    <m/>
    <m/>
    <m/>
    <m/>
    <m/>
    <m/>
    <m/>
    <m/>
    <m/>
    <n v="1"/>
    <n v="1"/>
    <s v="ZBHT0024"/>
    <s v="APw7rdRsNIz"/>
    <s v="Allocated"/>
    <s v="CUSTOMER NOT AVAILABLE (NABL)"/>
    <s v="Customer not available meet daughter "/>
    <d v="2026-01-07T00:00:00"/>
    <m/>
    <m/>
    <m/>
    <s v="-"/>
  </r>
  <r>
    <n v="460212761"/>
    <s v="ROHIT TANAJI SHINDE"/>
    <m/>
    <m/>
    <m/>
    <m/>
    <m/>
    <s v="BANK PAID 16"/>
    <n v="4331"/>
    <e v="#N/A"/>
    <x v="0"/>
    <s v="FLOW"/>
    <x v="0"/>
    <x v="17"/>
    <n v="62037.279999999999"/>
    <n v="96"/>
    <n v="0"/>
    <e v="#N/A"/>
    <s v="-"/>
    <n v="0.19648323921952071"/>
    <n v="7.3234955006078444E-3"/>
    <x v="0"/>
    <s v="PAID"/>
    <m/>
    <s v="PAID"/>
    <m/>
    <m/>
    <m/>
    <m/>
    <m/>
    <m/>
    <s v="SHIRGAON"/>
    <m/>
    <m/>
    <m/>
    <n v="4331"/>
    <n v="62037.279999999999"/>
    <s v="-"/>
    <m/>
    <e v="#N/A"/>
    <s v="REGULAR"/>
    <s v="MH14LD2346"/>
    <s v="HONDA UNICORN 160 BSVI"/>
    <s v="########"/>
    <n v="42"/>
    <x v="0"/>
    <x v="0"/>
    <s v="-"/>
    <m/>
    <m/>
    <m/>
    <m/>
    <m/>
    <m/>
    <m/>
    <m/>
    <m/>
    <m/>
    <m/>
    <m/>
    <m/>
    <m/>
    <m/>
    <m/>
    <m/>
    <m/>
    <m/>
    <m/>
    <m/>
    <m/>
    <m/>
    <m/>
    <m/>
    <m/>
    <m/>
    <m/>
    <m/>
    <m/>
    <m/>
    <m/>
    <m/>
    <m/>
    <m/>
    <m/>
    <m/>
    <m/>
    <m/>
    <m/>
    <m/>
    <m/>
    <m/>
    <m/>
    <m/>
    <m/>
    <m/>
    <m/>
    <m/>
    <m/>
    <m/>
    <m/>
    <m/>
    <m/>
    <m/>
    <m/>
    <m/>
    <m/>
    <m/>
    <m/>
    <m/>
    <m/>
    <m/>
    <m/>
    <m/>
    <m/>
    <m/>
    <m/>
    <m/>
    <m/>
    <m/>
    <m/>
    <m/>
    <m/>
    <m/>
    <m/>
    <m/>
    <m/>
    <m/>
    <m/>
    <m/>
    <m/>
    <m/>
    <m/>
    <m/>
    <m/>
    <m/>
    <m/>
    <m/>
    <m/>
    <n v="1"/>
    <m/>
    <m/>
    <n v="1"/>
    <n v="1"/>
    <s v="ZBHT0013"/>
    <e v="#N/A"/>
    <e v="#N/A"/>
    <e v="#N/A"/>
    <e v="#N/A"/>
    <e v="#N/A"/>
    <m/>
    <m/>
    <m/>
    <s v="-"/>
  </r>
  <r>
    <n v="462898206"/>
    <s v="FAIZAN AHMED MEMAN"/>
    <s v="ONLINE"/>
    <s v="02.01.26"/>
    <n v="4000"/>
    <m/>
    <m/>
    <m/>
    <n v="3689"/>
    <n v="10098"/>
    <x v="5"/>
    <s v="STABLE"/>
    <x v="0"/>
    <x v="19"/>
    <n v="61285"/>
    <n v="445"/>
    <n v="0"/>
    <n v="0"/>
    <s v="01.12.25"/>
    <n v="0.20636114240397041"/>
    <n v="1.5444071254653141E-2"/>
    <x v="1"/>
    <s v="PAID"/>
    <s v="PTP"/>
    <s v="PAID"/>
    <m/>
    <m/>
    <m/>
    <m/>
    <s v="ELG"/>
    <s v="-"/>
    <s v="KHADKI"/>
    <s v="-"/>
    <s v="-"/>
    <m/>
    <n v="10543"/>
    <n v="61285"/>
    <n v="88"/>
    <m/>
    <n v="87"/>
    <s v="REGULAR"/>
    <s v="MH12WV0196"/>
    <s v="HONDA ACTIVA 125 SMART"/>
    <d v="2024-05-14T00:00:00"/>
    <n v="36"/>
    <x v="1"/>
    <x v="1"/>
    <s v="-"/>
    <m/>
    <m/>
    <m/>
    <n v="1"/>
    <m/>
    <m/>
    <m/>
    <m/>
    <m/>
    <m/>
    <m/>
    <m/>
    <m/>
    <m/>
    <m/>
    <m/>
    <m/>
    <m/>
    <m/>
    <m/>
    <m/>
    <n v="1"/>
    <m/>
    <m/>
    <m/>
    <m/>
    <m/>
    <m/>
    <m/>
    <m/>
    <m/>
    <m/>
    <m/>
    <m/>
    <m/>
    <m/>
    <m/>
    <m/>
    <m/>
    <m/>
    <m/>
    <m/>
    <m/>
    <m/>
    <m/>
    <m/>
    <m/>
    <m/>
    <m/>
    <m/>
    <m/>
    <m/>
    <m/>
    <m/>
    <m/>
    <m/>
    <m/>
    <m/>
    <m/>
    <m/>
    <m/>
    <m/>
    <m/>
    <m/>
    <m/>
    <m/>
    <m/>
    <m/>
    <m/>
    <m/>
    <m/>
    <m/>
    <m/>
    <m/>
    <m/>
    <m/>
    <m/>
    <m/>
    <m/>
    <m/>
    <m/>
    <n v="1"/>
    <m/>
    <m/>
    <m/>
    <m/>
    <m/>
    <m/>
    <m/>
    <m/>
    <m/>
    <m/>
    <m/>
    <n v="3"/>
    <n v="1"/>
    <s v="DUWT0023"/>
    <s v="A63MygKF_z"/>
    <s v="Allocated"/>
    <s v="Left Message (LMCB)"/>
    <s v="Customer not available lm with relatives mother "/>
    <d v="2026-01-08T00:00:00"/>
    <m/>
    <m/>
    <m/>
    <s v="-"/>
  </r>
  <r>
    <n v="457239971"/>
    <s v="NIRANJAN BALASAHEB CHASKAR"/>
    <m/>
    <m/>
    <m/>
    <m/>
    <m/>
    <m/>
    <n v="4058"/>
    <n v="17110"/>
    <x v="3"/>
    <s v="FLOW"/>
    <x v="1"/>
    <x v="10"/>
    <n v="61161.41"/>
    <n v="1238"/>
    <n v="0"/>
    <n v="4050"/>
    <s v="FLOW"/>
    <n v="0.33240183977676763"/>
    <n v="2.0446893530886429E-2"/>
    <x v="0"/>
    <s v="PTP"/>
    <s v="PTP"/>
    <s v="PTP"/>
    <m/>
    <n v="27"/>
    <s v="CAVA"/>
    <m/>
    <s v="-"/>
    <s v="-"/>
    <s v="CHIMBALI"/>
    <s v="-"/>
    <s v="-"/>
    <m/>
    <n v="22398"/>
    <n v="61161.41"/>
    <n v="148"/>
    <m/>
    <n v="178"/>
    <s v="NPA"/>
    <s v="MH14JC1542"/>
    <s v="ROYAL ENFIELD MOTORS CLASSIC 350"/>
    <d v="2023-03-15T00:00:00"/>
    <n v="46"/>
    <x v="1"/>
    <x v="1"/>
    <s v="-"/>
    <m/>
    <m/>
    <m/>
    <m/>
    <m/>
    <m/>
    <m/>
    <m/>
    <m/>
    <m/>
    <m/>
    <m/>
    <n v="1"/>
    <m/>
    <m/>
    <m/>
    <m/>
    <m/>
    <m/>
    <m/>
    <m/>
    <m/>
    <m/>
    <m/>
    <m/>
    <m/>
    <m/>
    <m/>
    <m/>
    <m/>
    <m/>
    <m/>
    <m/>
    <m/>
    <m/>
    <m/>
    <m/>
    <m/>
    <m/>
    <m/>
    <m/>
    <m/>
    <m/>
    <m/>
    <m/>
    <m/>
    <m/>
    <m/>
    <m/>
    <m/>
    <m/>
    <m/>
    <m/>
    <m/>
    <m/>
    <m/>
    <m/>
    <m/>
    <m/>
    <m/>
    <m/>
    <m/>
    <m/>
    <m/>
    <m/>
    <m/>
    <m/>
    <m/>
    <m/>
    <m/>
    <m/>
    <m/>
    <m/>
    <m/>
    <m/>
    <m/>
    <m/>
    <m/>
    <m/>
    <m/>
    <m/>
    <m/>
    <m/>
    <m/>
    <m/>
    <m/>
    <m/>
    <m/>
    <m/>
    <m/>
    <m/>
    <m/>
    <m/>
    <n v="1"/>
    <n v="1"/>
    <s v="ZBHT0010"/>
    <s v="APrwB_bsNI7"/>
    <s v="Allocated"/>
    <s v="Left Message (LMCB)"/>
    <s v="Lmcb "/>
    <d v="2026-01-05T00:00:00"/>
    <m/>
    <m/>
    <m/>
    <s v="-"/>
  </r>
  <r>
    <n v="464446304"/>
    <s v="ABHISHEK NITIN BADHE"/>
    <s v="ONLINE"/>
    <s v="23.01.26"/>
    <n v="6400"/>
    <m/>
    <m/>
    <m/>
    <n v="3090"/>
    <n v="2967"/>
    <x v="2"/>
    <s v="RB"/>
    <x v="0"/>
    <x v="18"/>
    <n v="61149"/>
    <n v="88"/>
    <n v="0"/>
    <n v="4050"/>
    <s v="27.12.25"/>
    <n v="2.364788447361249E-2"/>
    <n v="3.288668948817229E-3"/>
    <x v="1"/>
    <s v="PAID"/>
    <s v="PTP"/>
    <s v="PTP"/>
    <m/>
    <n v="29"/>
    <s v="CAVA"/>
    <m/>
    <s v="-"/>
    <s v="-"/>
    <s v="YERWADA"/>
    <s v="-"/>
    <s v="-"/>
    <m/>
    <n v="7105"/>
    <n v="61149"/>
    <n v="27"/>
    <m/>
    <e v="#N/A"/>
    <s v="REGULAR"/>
    <s v="MH12XJ6349"/>
    <s v="HONDA ACTIVA DLX"/>
    <d v="2024-10-25T00:00:00"/>
    <n v="36"/>
    <x v="1"/>
    <x v="2"/>
    <s v="-"/>
    <m/>
    <m/>
    <m/>
    <m/>
    <m/>
    <m/>
    <n v="1"/>
    <m/>
    <m/>
    <m/>
    <m/>
    <m/>
    <m/>
    <m/>
    <m/>
    <m/>
    <m/>
    <m/>
    <m/>
    <m/>
    <m/>
    <m/>
    <m/>
    <m/>
    <m/>
    <m/>
    <m/>
    <m/>
    <m/>
    <m/>
    <m/>
    <m/>
    <m/>
    <m/>
    <m/>
    <m/>
    <m/>
    <m/>
    <m/>
    <m/>
    <m/>
    <m/>
    <m/>
    <m/>
    <m/>
    <m/>
    <m/>
    <m/>
    <m/>
    <m/>
    <m/>
    <m/>
    <m/>
    <m/>
    <m/>
    <m/>
    <m/>
    <m/>
    <m/>
    <m/>
    <m/>
    <m/>
    <m/>
    <m/>
    <m/>
    <m/>
    <m/>
    <m/>
    <m/>
    <m/>
    <m/>
    <m/>
    <m/>
    <m/>
    <m/>
    <m/>
    <m/>
    <m/>
    <m/>
    <m/>
    <m/>
    <m/>
    <m/>
    <m/>
    <m/>
    <m/>
    <m/>
    <m/>
    <m/>
    <m/>
    <m/>
    <m/>
    <m/>
    <n v="1"/>
    <n v="1"/>
    <s v="ZBHT0012"/>
    <s v="B6deiCE_EJ7"/>
    <s v="Allocated"/>
    <s v="Left Message (LMCB)"/>
    <s v="Lm"/>
    <d v="2026-01-03T00:00:00"/>
    <m/>
    <m/>
    <m/>
    <s v="-"/>
  </r>
  <r>
    <n v="464562892"/>
    <s v="SHANKAR NARAYAN SASTE"/>
    <s v="ONLINE"/>
    <s v="22.01.26"/>
    <n v="3250"/>
    <m/>
    <m/>
    <s v="BANK PAID 22"/>
    <n v="3215"/>
    <e v="#N/A"/>
    <x v="0"/>
    <s v="FLOW"/>
    <x v="0"/>
    <x v="0"/>
    <n v="61408"/>
    <n v="28"/>
    <n v="0"/>
    <n v="2674"/>
    <s v="-"/>
    <n v="1.7198075184524611E-2"/>
    <n v="7.2492090514175746E-3"/>
    <x v="0"/>
    <s v="-"/>
    <m/>
    <s v="-"/>
    <m/>
    <m/>
    <m/>
    <m/>
    <m/>
    <m/>
    <s v="JUNNAR"/>
    <m/>
    <m/>
    <m/>
    <n v="3215"/>
    <n v="61408"/>
    <s v="-"/>
    <m/>
    <e v="#N/A"/>
    <s v="REGULAR"/>
    <s v="MH14MA3688"/>
    <s v="HONDA SHINE DRUM BSVI"/>
    <s v="########"/>
    <n v="36"/>
    <x v="0"/>
    <x v="0"/>
    <s v="-"/>
    <m/>
    <m/>
    <m/>
    <m/>
    <m/>
    <m/>
    <m/>
    <m/>
    <m/>
    <m/>
    <m/>
    <m/>
    <m/>
    <m/>
    <m/>
    <m/>
    <m/>
    <m/>
    <m/>
    <m/>
    <m/>
    <m/>
    <m/>
    <m/>
    <m/>
    <m/>
    <m/>
    <m/>
    <m/>
    <m/>
    <m/>
    <m/>
    <m/>
    <m/>
    <m/>
    <m/>
    <m/>
    <m/>
    <m/>
    <m/>
    <m/>
    <m/>
    <m/>
    <m/>
    <m/>
    <m/>
    <m/>
    <m/>
    <m/>
    <m/>
    <m/>
    <m/>
    <m/>
    <m/>
    <m/>
    <m/>
    <m/>
    <m/>
    <m/>
    <m/>
    <m/>
    <m/>
    <m/>
    <m/>
    <m/>
    <m/>
    <m/>
    <m/>
    <m/>
    <m/>
    <m/>
    <m/>
    <m/>
    <m/>
    <m/>
    <m/>
    <m/>
    <m/>
    <m/>
    <m/>
    <m/>
    <m/>
    <m/>
    <m/>
    <m/>
    <m/>
    <m/>
    <m/>
    <m/>
    <m/>
    <n v="1"/>
    <m/>
    <m/>
    <n v="1"/>
    <n v="1"/>
    <s v="ZBHT0021"/>
    <s v="A2fvqEGf9yE7"/>
    <s v="Allocated"/>
    <e v="#N/A"/>
    <e v="#N/A"/>
    <e v="#N/A"/>
    <m/>
    <m/>
    <m/>
    <s v="-"/>
  </r>
  <r>
    <n v="463783791"/>
    <s v="PAPPU SURESH PAWAR"/>
    <m/>
    <m/>
    <m/>
    <m/>
    <m/>
    <m/>
    <n v="3253"/>
    <n v="12223"/>
    <x v="1"/>
    <s v="FLOW"/>
    <x v="1"/>
    <x v="15"/>
    <n v="60948"/>
    <n v="688"/>
    <n v="0"/>
    <n v="3150"/>
    <s v="FLOW"/>
    <n v="0.15794588049762021"/>
    <n v="1.5561704893183131E-2"/>
    <x v="0"/>
    <s v="-"/>
    <s v="PAID"/>
    <s v="-"/>
    <m/>
    <m/>
    <m/>
    <m/>
    <s v="ELG"/>
    <s v="-"/>
    <s v="CHIKHALI"/>
    <s v="-"/>
    <s v="-"/>
    <m/>
    <n v="16061"/>
    <n v="60948"/>
    <n v="118"/>
    <m/>
    <n v="148"/>
    <s v="NPA"/>
    <s v="MH14LT4367"/>
    <s v="HONDA SHINE DISC BSVI"/>
    <d v="2024-08-17T00:00:00"/>
    <n v="36"/>
    <x v="1"/>
    <x v="2"/>
    <s v="-"/>
    <m/>
    <m/>
    <m/>
    <m/>
    <m/>
    <m/>
    <n v="1"/>
    <m/>
    <m/>
    <m/>
    <m/>
    <m/>
    <m/>
    <m/>
    <m/>
    <m/>
    <m/>
    <m/>
    <m/>
    <m/>
    <m/>
    <m/>
    <m/>
    <m/>
    <m/>
    <m/>
    <m/>
    <m/>
    <m/>
    <m/>
    <m/>
    <m/>
    <m/>
    <m/>
    <m/>
    <m/>
    <m/>
    <m/>
    <m/>
    <m/>
    <m/>
    <m/>
    <m/>
    <m/>
    <m/>
    <m/>
    <m/>
    <m/>
    <m/>
    <m/>
    <m/>
    <m/>
    <m/>
    <m/>
    <m/>
    <m/>
    <m/>
    <m/>
    <m/>
    <m/>
    <m/>
    <m/>
    <m/>
    <m/>
    <m/>
    <m/>
    <m/>
    <m/>
    <m/>
    <m/>
    <m/>
    <m/>
    <m/>
    <m/>
    <m/>
    <m/>
    <m/>
    <m/>
    <m/>
    <m/>
    <m/>
    <m/>
    <m/>
    <m/>
    <m/>
    <m/>
    <m/>
    <m/>
    <m/>
    <m/>
    <m/>
    <m/>
    <m/>
    <n v="1"/>
    <n v="1"/>
    <s v="ZBHT0011"/>
    <s v="B6lGgprEpOJz"/>
    <s v="Allocated"/>
    <s v="No Such Person (NC_NSP)"/>
    <s v="Visited given residence address no such person this area "/>
    <d v="2026-01-03T00:00:00"/>
    <m/>
    <m/>
    <m/>
    <s v="-"/>
  </r>
  <r>
    <n v="465088331"/>
    <s v="ALIYA KHUSHZABIULLAH KHAN"/>
    <s v="ONLINE"/>
    <s v="03.01.26"/>
    <n v="4877"/>
    <m/>
    <m/>
    <m/>
    <n v="4473"/>
    <n v="12450"/>
    <x v="5"/>
    <s v="STABLE"/>
    <x v="0"/>
    <x v="15"/>
    <n v="60933"/>
    <n v="637"/>
    <n v="0"/>
    <n v="3600"/>
    <s v="FLOW"/>
    <n v="0.49324251361429639"/>
    <n v="1.535536581153267E-2"/>
    <x v="1"/>
    <s v="PAID"/>
    <s v="MPTP"/>
    <s v="PAID"/>
    <m/>
    <m/>
    <m/>
    <m/>
    <s v="ELG"/>
    <s v="-"/>
    <s v="CHIKHALI"/>
    <s v="-"/>
    <s v="-"/>
    <m/>
    <n v="16687"/>
    <n v="60933"/>
    <n v="88"/>
    <m/>
    <n v="87"/>
    <s v="REGULAR"/>
    <s v="MH14MB6885"/>
    <s v="SUZUKI BURGMAN STREET"/>
    <d v="2024-12-31T00:00:00"/>
    <n v="24"/>
    <x v="1"/>
    <x v="2"/>
    <s v="-"/>
    <m/>
    <m/>
    <m/>
    <n v="1"/>
    <m/>
    <m/>
    <m/>
    <m/>
    <m/>
    <m/>
    <m/>
    <m/>
    <m/>
    <m/>
    <m/>
    <m/>
    <m/>
    <m/>
    <m/>
    <m/>
    <m/>
    <m/>
    <m/>
    <m/>
    <m/>
    <m/>
    <m/>
    <m/>
    <m/>
    <m/>
    <m/>
    <m/>
    <m/>
    <m/>
    <m/>
    <m/>
    <m/>
    <m/>
    <m/>
    <m/>
    <m/>
    <m/>
    <m/>
    <m/>
    <m/>
    <m/>
    <m/>
    <m/>
    <m/>
    <m/>
    <m/>
    <m/>
    <m/>
    <m/>
    <m/>
    <m/>
    <m/>
    <m/>
    <m/>
    <m/>
    <m/>
    <m/>
    <m/>
    <m/>
    <m/>
    <m/>
    <m/>
    <m/>
    <m/>
    <m/>
    <m/>
    <m/>
    <m/>
    <m/>
    <m/>
    <m/>
    <m/>
    <m/>
    <m/>
    <m/>
    <m/>
    <m/>
    <m/>
    <m/>
    <m/>
    <m/>
    <m/>
    <m/>
    <m/>
    <m/>
    <m/>
    <m/>
    <m/>
    <n v="1"/>
    <n v="1"/>
    <s v="ZBHT0011"/>
    <s v="koFANRJKpNg7"/>
    <s v="Allocated"/>
    <s v="Promise To Pay (PTP)"/>
    <s v="Customer Promised to transfer payment through netbank on 3rd January "/>
    <d v="2026-01-03T00:00:00"/>
    <m/>
    <m/>
    <m/>
    <s v="-"/>
  </r>
  <r>
    <n v="464502574"/>
    <s v="MEENA MARUTI MHASKE"/>
    <m/>
    <m/>
    <m/>
    <m/>
    <m/>
    <s v="BANK STABLE 19"/>
    <n v="3942"/>
    <n v="3942"/>
    <x v="2"/>
    <s v="STABLE"/>
    <x v="1"/>
    <x v="8"/>
    <n v="60866"/>
    <n v="125"/>
    <n v="0"/>
    <n v="0"/>
    <s v="NEW"/>
    <n v="5.389120228114927E-2"/>
    <n v="3.2734488583412561E-3"/>
    <x v="1"/>
    <s v="PAID"/>
    <s v="-"/>
    <s v="NC"/>
    <s v="Shifted"/>
    <m/>
    <s v="CNAVNA"/>
    <m/>
    <s v="-"/>
    <s v="-"/>
    <s v="BHOR"/>
    <s v="-"/>
    <s v="-"/>
    <s v="-"/>
    <n v="8009"/>
    <n v="60866"/>
    <n v="36"/>
    <m/>
    <n v="26"/>
    <s v="REGULAR"/>
    <s v="MH12XK6866"/>
    <s v="ACCESS SPL ED DISC CBS BT BSVI"/>
    <d v="2024-10-30T00:00:00"/>
    <n v="30"/>
    <x v="2"/>
    <x v="2"/>
    <s v="-"/>
    <m/>
    <m/>
    <m/>
    <m/>
    <m/>
    <m/>
    <m/>
    <m/>
    <m/>
    <m/>
    <m/>
    <m/>
    <m/>
    <m/>
    <m/>
    <m/>
    <m/>
    <m/>
    <m/>
    <m/>
    <m/>
    <m/>
    <m/>
    <m/>
    <m/>
    <m/>
    <m/>
    <m/>
    <m/>
    <m/>
    <m/>
    <m/>
    <m/>
    <m/>
    <m/>
    <m/>
    <m/>
    <m/>
    <m/>
    <m/>
    <m/>
    <m/>
    <m/>
    <m/>
    <m/>
    <m/>
    <m/>
    <m/>
    <m/>
    <m/>
    <m/>
    <m/>
    <m/>
    <m/>
    <m/>
    <m/>
    <m/>
    <m/>
    <m/>
    <m/>
    <m/>
    <m/>
    <m/>
    <m/>
    <m/>
    <m/>
    <m/>
    <m/>
    <m/>
    <m/>
    <m/>
    <m/>
    <m/>
    <m/>
    <m/>
    <m/>
    <m/>
    <m/>
    <m/>
    <m/>
    <m/>
    <m/>
    <m/>
    <m/>
    <m/>
    <m/>
    <m/>
    <m/>
    <m/>
    <m/>
    <m/>
    <m/>
    <m/>
    <n v="0"/>
    <s v=""/>
    <s v="DUWT0011"/>
    <s v="A2agztGNEc"/>
    <s v="Unallocated"/>
    <e v="#N/A"/>
    <e v="#N/A"/>
    <e v="#N/A"/>
    <m/>
    <m/>
    <m/>
    <s v="-"/>
  </r>
  <r>
    <n v="464407853"/>
    <s v="SUNIL AJIT PIMPALE"/>
    <m/>
    <m/>
    <m/>
    <m/>
    <m/>
    <s v="BANK PAID 27"/>
    <n v="3217"/>
    <e v="#N/A"/>
    <x v="0"/>
    <s v="FLOW"/>
    <x v="0"/>
    <x v="0"/>
    <n v="61029"/>
    <n v="7"/>
    <n v="0"/>
    <n v="900"/>
    <s v="-"/>
    <n v="1.7091931514401259E-2"/>
    <n v="7.20446813442814E-3"/>
    <x v="0"/>
    <s v="MPTP"/>
    <m/>
    <s v="MPTP"/>
    <s v="Shifted"/>
    <n v="24"/>
    <s v="CAVNA"/>
    <m/>
    <m/>
    <m/>
    <s v="PIMPALWANDI"/>
    <m/>
    <m/>
    <m/>
    <s v="3217"/>
    <n v="61029"/>
    <s v="-"/>
    <m/>
    <e v="#N/A"/>
    <s v="REGULAR"/>
    <m/>
    <s v="SPLENDOR PLUS XTEC I3S"/>
    <d v="2024-10-22T00:00:00"/>
    <s v="36"/>
    <x v="0"/>
    <x v="0"/>
    <s v="-"/>
    <m/>
    <m/>
    <m/>
    <m/>
    <m/>
    <m/>
    <m/>
    <m/>
    <m/>
    <m/>
    <m/>
    <m/>
    <m/>
    <m/>
    <m/>
    <m/>
    <m/>
    <m/>
    <m/>
    <m/>
    <m/>
    <m/>
    <m/>
    <m/>
    <m/>
    <m/>
    <m/>
    <m/>
    <m/>
    <m/>
    <m/>
    <m/>
    <m/>
    <m/>
    <m/>
    <m/>
    <m/>
    <m/>
    <m/>
    <m/>
    <m/>
    <m/>
    <m/>
    <m/>
    <m/>
    <m/>
    <m/>
    <m/>
    <m/>
    <m/>
    <m/>
    <m/>
    <m/>
    <m/>
    <m/>
    <m/>
    <m/>
    <m/>
    <m/>
    <m/>
    <m/>
    <m/>
    <m/>
    <m/>
    <m/>
    <m/>
    <m/>
    <m/>
    <m/>
    <m/>
    <m/>
    <m/>
    <m/>
    <m/>
    <m/>
    <m/>
    <m/>
    <m/>
    <m/>
    <m/>
    <m/>
    <m/>
    <m/>
    <m/>
    <m/>
    <m/>
    <m/>
    <m/>
    <m/>
    <m/>
    <m/>
    <m/>
    <m/>
    <n v="0"/>
    <s v=""/>
    <s v="ZBHT0021"/>
    <s v="BoBqr1DjNc"/>
    <s v="Allocated"/>
    <e v="#N/A"/>
    <e v="#N/A"/>
    <e v="#N/A"/>
    <m/>
    <m/>
    <m/>
    <s v="-"/>
  </r>
  <r>
    <n v="464856605"/>
    <s v="NADE RAJU NAMDEV"/>
    <s v="COLLECT"/>
    <s v="13.01.26"/>
    <n v="5200"/>
    <m/>
    <m/>
    <m/>
    <n v="4997"/>
    <n v="9946"/>
    <x v="4"/>
    <s v="STABLE"/>
    <x v="0"/>
    <x v="4"/>
    <n v="60496"/>
    <n v="343"/>
    <n v="0"/>
    <n v="3600"/>
    <s v="31.12.25"/>
    <n v="9.0761304550325564E-2"/>
    <n v="1.061143807464353E-2"/>
    <x v="2"/>
    <s v="PAID"/>
    <s v="BPTP"/>
    <s v="PTP"/>
    <m/>
    <n v="20"/>
    <s v="CAVNA"/>
    <m/>
    <s v="-"/>
    <s v="-"/>
    <s v="CME"/>
    <s v="-"/>
    <s v="-"/>
    <m/>
    <n v="13889"/>
    <n v="60496"/>
    <n v="57"/>
    <m/>
    <n v="57"/>
    <s v="REGULAR"/>
    <s v="MH14MA7792"/>
    <s v="PLEASURE PLUS XTEC DRS JUBILNT YELO"/>
    <d v="2024-12-04T00:00:00"/>
    <n v="24"/>
    <x v="1"/>
    <x v="2"/>
    <s v="-"/>
    <m/>
    <m/>
    <m/>
    <m/>
    <m/>
    <m/>
    <m/>
    <m/>
    <m/>
    <m/>
    <m/>
    <m/>
    <n v="1"/>
    <m/>
    <m/>
    <m/>
    <m/>
    <m/>
    <m/>
    <m/>
    <m/>
    <m/>
    <m/>
    <m/>
    <m/>
    <m/>
    <m/>
    <m/>
    <m/>
    <m/>
    <m/>
    <m/>
    <m/>
    <m/>
    <m/>
    <m/>
    <n v="2"/>
    <m/>
    <m/>
    <m/>
    <m/>
    <m/>
    <m/>
    <m/>
    <m/>
    <m/>
    <m/>
    <m/>
    <m/>
    <m/>
    <m/>
    <m/>
    <m/>
    <m/>
    <m/>
    <m/>
    <m/>
    <m/>
    <m/>
    <m/>
    <m/>
    <m/>
    <m/>
    <m/>
    <m/>
    <m/>
    <m/>
    <m/>
    <m/>
    <m/>
    <m/>
    <m/>
    <m/>
    <m/>
    <m/>
    <m/>
    <m/>
    <m/>
    <m/>
    <m/>
    <m/>
    <m/>
    <m/>
    <m/>
    <m/>
    <m/>
    <m/>
    <m/>
    <m/>
    <m/>
    <m/>
    <m/>
    <m/>
    <n v="3"/>
    <n v="1"/>
    <s v="ZBHT0009"/>
    <s v="k2Fki8sEsNIc"/>
    <s v="Allocated"/>
    <s v="Payment (PAID)"/>
    <s v="Payment (PAID)"/>
    <d v="2026-01-13T00:00:00"/>
    <m/>
    <m/>
    <m/>
    <s v="VYMO"/>
  </r>
  <r>
    <n v="454706824"/>
    <s v="NITIN BHASKAR MANE"/>
    <m/>
    <m/>
    <m/>
    <m/>
    <m/>
    <m/>
    <n v="5956"/>
    <n v="11912"/>
    <x v="4"/>
    <s v="FLOW"/>
    <x v="1"/>
    <x v="5"/>
    <n v="60342.91"/>
    <n v="118"/>
    <n v="0"/>
    <n v="900"/>
    <s v="FLOW"/>
    <n v="0.26855199112085498"/>
    <n v="1.0584584976011431E-2"/>
    <x v="0"/>
    <s v="MPTP"/>
    <s v="NC"/>
    <s v="MPTP"/>
    <s v="Left message customer brother he said shubham is in jail "/>
    <n v="28"/>
    <s v="CAVNA"/>
    <m/>
    <s v="-"/>
    <s v="-"/>
    <s v="KIVALE"/>
    <s v="-"/>
    <s v="-"/>
    <m/>
    <n v="12930"/>
    <n v="60342.91"/>
    <n v="57"/>
    <m/>
    <n v="87"/>
    <s v="REGULAR"/>
    <s v="MH14KH4083"/>
    <s v="YAMAHA R15 V4"/>
    <d v="2022-09-15T00:00:00"/>
    <n v="48"/>
    <x v="1"/>
    <x v="2"/>
    <s v="-"/>
    <m/>
    <m/>
    <m/>
    <m/>
    <m/>
    <m/>
    <m/>
    <m/>
    <m/>
    <m/>
    <m/>
    <m/>
    <n v="1"/>
    <m/>
    <m/>
    <m/>
    <m/>
    <m/>
    <m/>
    <m/>
    <m/>
    <m/>
    <m/>
    <m/>
    <m/>
    <m/>
    <m/>
    <m/>
    <m/>
    <m/>
    <m/>
    <m/>
    <m/>
    <m/>
    <m/>
    <m/>
    <m/>
    <m/>
    <m/>
    <m/>
    <m/>
    <m/>
    <m/>
    <m/>
    <m/>
    <n v="1"/>
    <m/>
    <m/>
    <m/>
    <m/>
    <m/>
    <m/>
    <m/>
    <m/>
    <n v="1"/>
    <m/>
    <m/>
    <m/>
    <m/>
    <m/>
    <m/>
    <m/>
    <m/>
    <m/>
    <m/>
    <m/>
    <m/>
    <m/>
    <m/>
    <m/>
    <m/>
    <m/>
    <m/>
    <m/>
    <m/>
    <m/>
    <m/>
    <m/>
    <m/>
    <m/>
    <m/>
    <m/>
    <m/>
    <m/>
    <m/>
    <m/>
    <m/>
    <m/>
    <m/>
    <m/>
    <m/>
    <m/>
    <m/>
    <n v="3"/>
    <n v="1"/>
    <s v="DUWT0027"/>
    <s v="k2aAjeTz_z"/>
    <s v="Allocated"/>
    <s v="Entry Restricted (NC_ER)"/>
    <s v="Visited to Customers residence address but Entry restricted at Customers residence Premises "/>
    <d v="2026-01-19T00:00:00"/>
    <m/>
    <m/>
    <m/>
    <s v="-"/>
  </r>
  <r>
    <n v="463639237"/>
    <s v="AKASH SUBHASH PATNAGE"/>
    <m/>
    <m/>
    <m/>
    <m/>
    <m/>
    <m/>
    <n v="3482"/>
    <n v="3418"/>
    <x v="2"/>
    <s v="FLOW"/>
    <x v="1"/>
    <x v="18"/>
    <n v="60231"/>
    <n v="144"/>
    <n v="0"/>
    <n v="2248"/>
    <s v="13.12.25"/>
    <n v="2.3292870361414801E-2"/>
    <n v="3.2392977719375711E-3"/>
    <x v="1"/>
    <s v="MPTP"/>
    <s v="PAID"/>
    <s v="MPTP"/>
    <m/>
    <n v="31"/>
    <s v="CAVNA"/>
    <m/>
    <s v="-"/>
    <s v="-"/>
    <s v="VADGAON SHERI"/>
    <s v="-"/>
    <s v="-"/>
    <s v="-"/>
    <n v="9292"/>
    <n v="60231"/>
    <n v="36"/>
    <m/>
    <n v="57"/>
    <s v="REGULAR"/>
    <m/>
    <s v="HONDA ACTIVA 125 DISC BSVI"/>
    <d v="2024-08-02T00:00:00"/>
    <n v="36"/>
    <x v="2"/>
    <x v="2"/>
    <s v="-"/>
    <m/>
    <m/>
    <m/>
    <m/>
    <m/>
    <m/>
    <m/>
    <m/>
    <m/>
    <m/>
    <m/>
    <m/>
    <m/>
    <m/>
    <m/>
    <m/>
    <m/>
    <m/>
    <m/>
    <m/>
    <m/>
    <m/>
    <m/>
    <m/>
    <m/>
    <m/>
    <m/>
    <m/>
    <m/>
    <m/>
    <m/>
    <m/>
    <m/>
    <m/>
    <m/>
    <m/>
    <m/>
    <m/>
    <m/>
    <n v="1"/>
    <m/>
    <m/>
    <m/>
    <m/>
    <m/>
    <m/>
    <m/>
    <m/>
    <m/>
    <m/>
    <m/>
    <m/>
    <m/>
    <m/>
    <m/>
    <m/>
    <m/>
    <m/>
    <m/>
    <m/>
    <m/>
    <m/>
    <m/>
    <m/>
    <m/>
    <m/>
    <m/>
    <m/>
    <m/>
    <m/>
    <m/>
    <m/>
    <m/>
    <m/>
    <m/>
    <m/>
    <m/>
    <m/>
    <m/>
    <m/>
    <m/>
    <m/>
    <m/>
    <m/>
    <m/>
    <m/>
    <m/>
    <m/>
    <m/>
    <m/>
    <m/>
    <m/>
    <m/>
    <n v="1"/>
    <n v="1"/>
    <s v="ZBHT0012"/>
    <s v="BPHtl5Uz6F87"/>
    <s v="Allocated"/>
    <s v="Promise To Pay (PTP)"/>
    <s v="Ptp"/>
    <d v="2026-01-16T00:00:00"/>
    <m/>
    <m/>
    <m/>
    <s v="-"/>
  </r>
  <r>
    <n v="463903463"/>
    <s v="UTTAM LAXMAN SHETE"/>
    <m/>
    <m/>
    <m/>
    <m/>
    <m/>
    <m/>
    <n v="4853"/>
    <n v="24243.96"/>
    <x v="3"/>
    <s v="FLOW"/>
    <x v="1"/>
    <x v="10"/>
    <n v="60160"/>
    <n v="807"/>
    <n v="0"/>
    <n v="2250"/>
    <s v="FLOW"/>
    <n v="0.32695934709435798"/>
    <n v="2.011211178450803E-2"/>
    <x v="0"/>
    <s v="EXP"/>
    <s v="LMCB"/>
    <s v="EXP"/>
    <m/>
    <m/>
    <m/>
    <m/>
    <s v="ELG"/>
    <s v="-"/>
    <s v="VASULI"/>
    <s v="-"/>
    <s v="-"/>
    <m/>
    <n v="27300.959999999999"/>
    <n v="60160"/>
    <n v="149"/>
    <m/>
    <n v="179"/>
    <s v="NPA"/>
    <m/>
    <s v="SPLENDOR PLUS I3S BS6 FI DRUM SELF"/>
    <d v="2024-08-31T00:00:00"/>
    <n v="24"/>
    <x v="1"/>
    <x v="1"/>
    <s v="-"/>
    <m/>
    <m/>
    <m/>
    <m/>
    <m/>
    <m/>
    <m/>
    <m/>
    <m/>
    <m/>
    <m/>
    <m/>
    <m/>
    <m/>
    <m/>
    <m/>
    <m/>
    <m/>
    <n v="1"/>
    <m/>
    <m/>
    <m/>
    <m/>
    <m/>
    <m/>
    <m/>
    <m/>
    <m/>
    <m/>
    <m/>
    <m/>
    <m/>
    <m/>
    <m/>
    <m/>
    <m/>
    <m/>
    <m/>
    <m/>
    <m/>
    <m/>
    <m/>
    <m/>
    <m/>
    <m/>
    <m/>
    <m/>
    <m/>
    <m/>
    <m/>
    <m/>
    <m/>
    <m/>
    <m/>
    <m/>
    <m/>
    <m/>
    <m/>
    <m/>
    <m/>
    <m/>
    <m/>
    <m/>
    <m/>
    <m/>
    <m/>
    <m/>
    <m/>
    <m/>
    <m/>
    <m/>
    <m/>
    <m/>
    <m/>
    <m/>
    <m/>
    <m/>
    <m/>
    <m/>
    <m/>
    <m/>
    <m/>
    <m/>
    <m/>
    <m/>
    <m/>
    <m/>
    <m/>
    <m/>
    <m/>
    <m/>
    <m/>
    <m/>
    <n v="1"/>
    <n v="1"/>
    <s v="ZBHT0010"/>
    <s v="Go_yZdeK_DIc"/>
    <s v="Allocated"/>
    <s v="Deceased Customer (EXP)"/>
    <s v="Exp "/>
    <d v="2026-01-07T00:00:00"/>
    <m/>
    <m/>
    <m/>
    <s v="-"/>
  </r>
  <r>
    <n v="462406505"/>
    <s v="KARAN RAJESH RATHOD"/>
    <s v="ONLINE"/>
    <s v="30.01.26"/>
    <n v="2750"/>
    <m/>
    <m/>
    <m/>
    <n v="2617"/>
    <n v="2617"/>
    <x v="2"/>
    <s v="STABLE"/>
    <x v="0"/>
    <x v="18"/>
    <n v="59797"/>
    <n v="70"/>
    <n v="0"/>
    <n v="2807"/>
    <s v="NEW"/>
    <n v="2.3125031445626359E-2"/>
    <n v="3.2159567144585169E-3"/>
    <x v="1"/>
    <s v="PAID"/>
    <s v="-"/>
    <s v="NC"/>
    <s v=" 8830966290  "/>
    <m/>
    <s v="CNAVNA"/>
    <m/>
    <s v="ELG"/>
    <s v="-"/>
    <s v="LOHEGAON"/>
    <s v="-"/>
    <s v="-"/>
    <m/>
    <n v="5494"/>
    <n v="59797"/>
    <n v="27"/>
    <m/>
    <n v="26"/>
    <s v="REGULAR"/>
    <m/>
    <s v="ACCESS SPL ED DRUM CBS BT BSVI"/>
    <d v="2024-03-31T00:00:00"/>
    <n v="48"/>
    <x v="1"/>
    <x v="2"/>
    <s v="-"/>
    <m/>
    <m/>
    <m/>
    <m/>
    <m/>
    <m/>
    <m/>
    <m/>
    <m/>
    <m/>
    <m/>
    <m/>
    <n v="1"/>
    <m/>
    <m/>
    <m/>
    <m/>
    <m/>
    <m/>
    <m/>
    <m/>
    <m/>
    <m/>
    <m/>
    <m/>
    <m/>
    <m/>
    <m/>
    <m/>
    <m/>
    <m/>
    <m/>
    <m/>
    <m/>
    <m/>
    <m/>
    <m/>
    <m/>
    <m/>
    <m/>
    <m/>
    <m/>
    <m/>
    <m/>
    <m/>
    <m/>
    <m/>
    <m/>
    <m/>
    <m/>
    <m/>
    <m/>
    <m/>
    <m/>
    <m/>
    <m/>
    <m/>
    <m/>
    <m/>
    <m/>
    <m/>
    <m/>
    <m/>
    <m/>
    <m/>
    <m/>
    <m/>
    <m/>
    <m/>
    <m/>
    <m/>
    <m/>
    <m/>
    <m/>
    <m/>
    <m/>
    <m/>
    <m/>
    <m/>
    <m/>
    <m/>
    <m/>
    <m/>
    <m/>
    <m/>
    <m/>
    <m/>
    <m/>
    <m/>
    <m/>
    <m/>
    <m/>
    <m/>
    <n v="1"/>
    <n v="1"/>
    <s v="ZBHT0012"/>
    <s v="G6VA5v2PBKF7"/>
    <s v="Allocated"/>
    <s v="Entry Restricted (NC_ER)"/>
    <s v="Nc"/>
    <d v="2026-01-05T00:00:00"/>
    <m/>
    <m/>
    <m/>
    <s v="-"/>
  </r>
  <r>
    <n v="460516801"/>
    <s v="ALIM AMIR PATHAN"/>
    <s v="COLLECT"/>
    <s v="21.01.26"/>
    <n v="3100"/>
    <m/>
    <m/>
    <m/>
    <n v="2999"/>
    <n v="2972.99"/>
    <x v="2"/>
    <s v="STABLE"/>
    <x v="0"/>
    <x v="0"/>
    <n v="59779.29"/>
    <n v="83"/>
    <n v="0"/>
    <n v="2135"/>
    <s v="21.12.25"/>
    <n v="5.3817316219739668E-2"/>
    <n v="3.2150042487259041E-3"/>
    <x v="1"/>
    <s v="PAID"/>
    <s v="PTP"/>
    <s v="MPTP"/>
    <s v="DRA Registration No"/>
    <n v="30"/>
    <s v="CAVNA"/>
    <m/>
    <s v="-"/>
    <s v="-"/>
    <s v="RAJURI"/>
    <s v="-"/>
    <s v="-"/>
    <m/>
    <n v="5190.99"/>
    <n v="59779.29"/>
    <n v="27"/>
    <m/>
    <n v="26"/>
    <s v="REGULAR"/>
    <s v="MH14LD4719"/>
    <s v="TVS JUPITER 125 DISC"/>
    <d v="2023-11-07T00:00:00"/>
    <n v="48"/>
    <x v="1"/>
    <x v="2"/>
    <s v="-"/>
    <m/>
    <m/>
    <m/>
    <m/>
    <m/>
    <m/>
    <m/>
    <m/>
    <m/>
    <m/>
    <m/>
    <m/>
    <n v="1"/>
    <m/>
    <m/>
    <m/>
    <m/>
    <m/>
    <m/>
    <m/>
    <m/>
    <m/>
    <m/>
    <m/>
    <m/>
    <m/>
    <m/>
    <m/>
    <m/>
    <m/>
    <m/>
    <m/>
    <m/>
    <m/>
    <m/>
    <m/>
    <m/>
    <m/>
    <m/>
    <m/>
    <m/>
    <m/>
    <m/>
    <m/>
    <m/>
    <m/>
    <m/>
    <m/>
    <m/>
    <m/>
    <m/>
    <m/>
    <m/>
    <m/>
    <m/>
    <m/>
    <m/>
    <m/>
    <m/>
    <m/>
    <n v="1"/>
    <m/>
    <m/>
    <m/>
    <m/>
    <m/>
    <m/>
    <m/>
    <m/>
    <m/>
    <m/>
    <m/>
    <m/>
    <m/>
    <m/>
    <m/>
    <m/>
    <m/>
    <m/>
    <m/>
    <m/>
    <m/>
    <m/>
    <m/>
    <m/>
    <m/>
    <m/>
    <m/>
    <m/>
    <m/>
    <m/>
    <m/>
    <m/>
    <n v="2"/>
    <n v="1"/>
    <s v="ZBHT0021"/>
    <s v="k6SGsYbVpEIc"/>
    <s v="Allocated"/>
    <s v="Payment (PAID)"/>
    <s v="Payment (PAID)"/>
    <d v="2026-01-21T00:00:00"/>
    <m/>
    <m/>
    <m/>
    <s v="-"/>
  </r>
  <r>
    <n v="463198993"/>
    <s v="SAURABH CHANDRAKANT DESHPANDE"/>
    <s v="ONLINE"/>
    <s v="19.01.26"/>
    <n v="4000"/>
    <m/>
    <m/>
    <m/>
    <n v="3768"/>
    <n v="3589"/>
    <x v="2"/>
    <s v="STABLE"/>
    <x v="0"/>
    <x v="8"/>
    <n v="59748"/>
    <n v="98"/>
    <n v="0"/>
    <n v="3592"/>
    <s v="24.12.25"/>
    <n v="5.2901316891106803E-2"/>
    <n v="3.213321433775397E-3"/>
    <x v="1"/>
    <s v="PAID"/>
    <s v="PTP"/>
    <s v="PTP"/>
    <m/>
    <n v="25"/>
    <s v="CAVA"/>
    <m/>
    <s v="-"/>
    <s v="-"/>
    <s v="BHOR"/>
    <s v="-"/>
    <s v="-"/>
    <m/>
    <n v="7279"/>
    <n v="59748"/>
    <n v="27"/>
    <m/>
    <n v="26"/>
    <s v="REGULAR"/>
    <s v="MH12WW2475"/>
    <s v="ACCESS 125 BT CONNECT ED DISC"/>
    <d v="2024-06-13T00:00:00"/>
    <n v="36"/>
    <x v="1"/>
    <x v="2"/>
    <s v="-"/>
    <m/>
    <m/>
    <m/>
    <m/>
    <m/>
    <m/>
    <m/>
    <m/>
    <m/>
    <m/>
    <m/>
    <m/>
    <n v="1"/>
    <m/>
    <m/>
    <m/>
    <m/>
    <m/>
    <m/>
    <m/>
    <m/>
    <m/>
    <m/>
    <m/>
    <m/>
    <m/>
    <m/>
    <m/>
    <m/>
    <m/>
    <m/>
    <m/>
    <m/>
    <m/>
    <m/>
    <m/>
    <m/>
    <m/>
    <m/>
    <m/>
    <m/>
    <m/>
    <m/>
    <m/>
    <m/>
    <m/>
    <m/>
    <m/>
    <m/>
    <m/>
    <m/>
    <m/>
    <m/>
    <m/>
    <m/>
    <m/>
    <m/>
    <m/>
    <m/>
    <m/>
    <m/>
    <m/>
    <m/>
    <m/>
    <m/>
    <m/>
    <m/>
    <m/>
    <m/>
    <m/>
    <m/>
    <m/>
    <m/>
    <m/>
    <m/>
    <m/>
    <m/>
    <m/>
    <m/>
    <m/>
    <m/>
    <m/>
    <m/>
    <m/>
    <m/>
    <m/>
    <m/>
    <m/>
    <m/>
    <m/>
    <m/>
    <m/>
    <m/>
    <n v="1"/>
    <n v="1"/>
    <s v="DUWT0011"/>
    <s v="B6dqSIaLF0m"/>
    <s v="Allocated"/>
    <s v="Promise To Pay (PTP)"/>
    <s v="Customer home visit promise to pay ptp date 20.1.26 amt. 4000"/>
    <d v="2026-01-20T00:00:00"/>
    <m/>
    <m/>
    <m/>
    <s v="-"/>
  </r>
  <r>
    <n v="463362703"/>
    <s v="MITESH DATTATRAY BATTELLU"/>
    <s v="ONLINE"/>
    <s v="08.01.26"/>
    <n v="3600"/>
    <m/>
    <m/>
    <s v="BANK RB 19"/>
    <n v="3457"/>
    <n v="3457"/>
    <x v="4"/>
    <s v="RB"/>
    <x v="0"/>
    <x v="19"/>
    <n v="59585"/>
    <n v="22"/>
    <n v="0"/>
    <n v="2250"/>
    <s v="NEW"/>
    <n v="0.20380228677897611"/>
    <n v="1.0451642053650401E-2"/>
    <x v="2"/>
    <s v="PAID"/>
    <s v="-"/>
    <s v="PAID"/>
    <m/>
    <m/>
    <m/>
    <m/>
    <s v="-"/>
    <s v="-"/>
    <s v="KHADAKI"/>
    <s v="-"/>
    <s v="-"/>
    <m/>
    <n v="5729"/>
    <n v="59585"/>
    <n v="57"/>
    <m/>
    <e v="#N/A"/>
    <s v="REGULAR"/>
    <s v="MH12WY1607"/>
    <s v="HONDA SP 160 SINGLE DISC"/>
    <d v="2024-07-01T00:00:00"/>
    <n v="36"/>
    <x v="1"/>
    <x v="1"/>
    <s v="-"/>
    <m/>
    <m/>
    <m/>
    <m/>
    <m/>
    <m/>
    <n v="1"/>
    <m/>
    <m/>
    <m/>
    <m/>
    <m/>
    <m/>
    <m/>
    <m/>
    <m/>
    <m/>
    <m/>
    <m/>
    <m/>
    <m/>
    <n v="1"/>
    <m/>
    <m/>
    <m/>
    <m/>
    <m/>
    <m/>
    <m/>
    <m/>
    <m/>
    <m/>
    <m/>
    <m/>
    <m/>
    <m/>
    <m/>
    <m/>
    <m/>
    <m/>
    <m/>
    <m/>
    <m/>
    <m/>
    <m/>
    <m/>
    <m/>
    <m/>
    <m/>
    <m/>
    <m/>
    <m/>
    <m/>
    <m/>
    <m/>
    <m/>
    <m/>
    <m/>
    <m/>
    <m/>
    <m/>
    <m/>
    <m/>
    <m/>
    <m/>
    <m/>
    <m/>
    <m/>
    <m/>
    <m/>
    <m/>
    <m/>
    <m/>
    <m/>
    <m/>
    <m/>
    <m/>
    <m/>
    <m/>
    <m/>
    <m/>
    <m/>
    <m/>
    <m/>
    <m/>
    <m/>
    <m/>
    <m/>
    <m/>
    <m/>
    <m/>
    <m/>
    <m/>
    <n v="2"/>
    <n v="1"/>
    <s v="DUWT0023"/>
    <e v="#N/A"/>
    <e v="#N/A"/>
    <s v="Left Message (LMCB)"/>
    <s v="Customer not available lm with relatives sister "/>
    <d v="2026-01-08T00:00:00"/>
    <m/>
    <m/>
    <m/>
    <s v="-"/>
  </r>
  <r>
    <n v="461485342"/>
    <s v="KHUSHBU MISHRA"/>
    <m/>
    <m/>
    <m/>
    <m/>
    <m/>
    <s v="BANK PAID 30"/>
    <n v="5175"/>
    <n v="5175"/>
    <x v="0"/>
    <s v="FLOW"/>
    <x v="0"/>
    <x v="4"/>
    <n v="60800.11"/>
    <n v="56"/>
    <n v="0"/>
    <n v="897.78"/>
    <s v="-"/>
    <n v="0.35912385279185499"/>
    <n v="7.177447689864256E-3"/>
    <x v="0"/>
    <s v="MPTP"/>
    <m/>
    <s v="MPTP"/>
    <s v="Add not found"/>
    <n v="30"/>
    <s v="CNAVNA"/>
    <m/>
    <m/>
    <m/>
    <s v="WADMUKHWADI"/>
    <m/>
    <m/>
    <m/>
    <n v="5175"/>
    <n v="60800.11"/>
    <s v="-"/>
    <m/>
    <e v="#N/A"/>
    <s v="REGULAR"/>
    <m/>
    <m/>
    <s v="########"/>
    <n v="36"/>
    <x v="0"/>
    <x v="0"/>
    <s v="-"/>
    <m/>
    <m/>
    <m/>
    <m/>
    <m/>
    <m/>
    <m/>
    <m/>
    <m/>
    <m/>
    <m/>
    <m/>
    <m/>
    <m/>
    <m/>
    <m/>
    <m/>
    <m/>
    <m/>
    <m/>
    <m/>
    <m/>
    <m/>
    <m/>
    <m/>
    <m/>
    <m/>
    <m/>
    <m/>
    <m/>
    <m/>
    <m/>
    <m/>
    <m/>
    <m/>
    <m/>
    <m/>
    <m/>
    <m/>
    <m/>
    <m/>
    <m/>
    <m/>
    <m/>
    <m/>
    <m/>
    <m/>
    <m/>
    <m/>
    <m/>
    <m/>
    <m/>
    <m/>
    <m/>
    <n v="1"/>
    <m/>
    <m/>
    <m/>
    <m/>
    <m/>
    <m/>
    <m/>
    <m/>
    <m/>
    <m/>
    <m/>
    <m/>
    <m/>
    <m/>
    <m/>
    <m/>
    <m/>
    <m/>
    <m/>
    <m/>
    <m/>
    <m/>
    <m/>
    <m/>
    <m/>
    <m/>
    <m/>
    <m/>
    <m/>
    <m/>
    <m/>
    <m/>
    <m/>
    <m/>
    <m/>
    <m/>
    <m/>
    <m/>
    <n v="1"/>
    <n v="1"/>
    <s v="ZBHT0009"/>
    <s v="B6GxHpPuhDm"/>
    <s v="Allocated"/>
    <s v="Address Not Found (NC_ANF)"/>
    <s v="Short address "/>
    <d v="2026-01-19T00:00:00"/>
    <m/>
    <m/>
    <m/>
    <s v="-"/>
  </r>
  <r>
    <n v="463554280"/>
    <s v="MOHD YUNUS"/>
    <m/>
    <m/>
    <m/>
    <m/>
    <m/>
    <m/>
    <n v="3252"/>
    <n v="5850"/>
    <x v="4"/>
    <s v="FLOW"/>
    <x v="1"/>
    <x v="5"/>
    <n v="59489"/>
    <n v="46"/>
    <n v="0"/>
    <n v="900"/>
    <s v="FLOW"/>
    <n v="0.26475172310696549"/>
    <n v="1.0434802955938721E-2"/>
    <x v="0"/>
    <s v="NC"/>
    <s v="NC"/>
    <s v="NC"/>
    <s v="Add not found"/>
    <m/>
    <s v="CNAVNA"/>
    <m/>
    <s v="-"/>
    <s v="-"/>
    <s v="TALEGAON DABADE"/>
    <s v="-"/>
    <s v="-"/>
    <m/>
    <n v="6796"/>
    <n v="59489"/>
    <n v="57"/>
    <m/>
    <n v="87"/>
    <s v="REGULAR"/>
    <s v="MH14LR9016"/>
    <s v="SPLENDOR PLUS BS6 I3S DRS CAST FI"/>
    <d v="2024-07-23T00:00:00"/>
    <n v="36"/>
    <x v="1"/>
    <x v="2"/>
    <s v="-"/>
    <m/>
    <m/>
    <m/>
    <m/>
    <m/>
    <m/>
    <m/>
    <m/>
    <m/>
    <m/>
    <m/>
    <m/>
    <m/>
    <m/>
    <m/>
    <m/>
    <m/>
    <m/>
    <n v="1"/>
    <m/>
    <m/>
    <m/>
    <m/>
    <m/>
    <m/>
    <m/>
    <m/>
    <m/>
    <m/>
    <m/>
    <m/>
    <m/>
    <m/>
    <n v="1"/>
    <m/>
    <m/>
    <m/>
    <m/>
    <m/>
    <m/>
    <m/>
    <m/>
    <m/>
    <m/>
    <m/>
    <m/>
    <m/>
    <m/>
    <m/>
    <m/>
    <m/>
    <m/>
    <m/>
    <m/>
    <m/>
    <m/>
    <m/>
    <m/>
    <m/>
    <m/>
    <m/>
    <m/>
    <m/>
    <m/>
    <m/>
    <m/>
    <m/>
    <m/>
    <m/>
    <m/>
    <m/>
    <m/>
    <m/>
    <m/>
    <m/>
    <m/>
    <m/>
    <m/>
    <m/>
    <m/>
    <m/>
    <m/>
    <m/>
    <m/>
    <m/>
    <m/>
    <m/>
    <m/>
    <m/>
    <m/>
    <m/>
    <m/>
    <m/>
    <n v="2"/>
    <n v="1"/>
    <s v="DUWT0027"/>
    <s v="ko07yA-zsc"/>
    <s v="Allocated"/>
    <s v="Address Not Found (NC_ANF)"/>
    <s v="Visited to Customers residence address but short address so can't found Customer "/>
    <d v="2026-01-12T00:00:00"/>
    <m/>
    <m/>
    <m/>
    <s v="-"/>
  </r>
  <r>
    <n v="463170834"/>
    <s v="SHANAISHWAR RAMKISAN GHAWATE"/>
    <m/>
    <m/>
    <m/>
    <m/>
    <m/>
    <m/>
    <n v="3497"/>
    <n v="13988"/>
    <x v="5"/>
    <s v="FLOW"/>
    <x v="1"/>
    <x v="16"/>
    <n v="59421"/>
    <n v="1800"/>
    <n v="0"/>
    <n v="336"/>
    <s v="NEW"/>
    <n v="0.18518541603687441"/>
    <n v="1.49743356126743E-2"/>
    <x v="0"/>
    <s v="-"/>
    <s v="-"/>
    <s v="-"/>
    <m/>
    <m/>
    <m/>
    <m/>
    <s v="-"/>
    <s v="-"/>
    <s v="DHAYARI"/>
    <s v="-"/>
    <s v="-"/>
    <s v="-"/>
    <n v="16124"/>
    <n v="59421"/>
    <n v="99"/>
    <m/>
    <n v="118"/>
    <s v="NPA"/>
    <s v="MH12WW1727"/>
    <s v="HONDA ACTIVA 125 SMART"/>
    <d v="2024-06-11T00:00:00"/>
    <n v="35"/>
    <x v="4"/>
    <x v="2"/>
    <s v="-"/>
    <m/>
    <m/>
    <m/>
    <m/>
    <m/>
    <m/>
    <m/>
    <m/>
    <m/>
    <m/>
    <m/>
    <m/>
    <m/>
    <m/>
    <m/>
    <m/>
    <m/>
    <m/>
    <m/>
    <m/>
    <m/>
    <m/>
    <m/>
    <m/>
    <m/>
    <m/>
    <m/>
    <m/>
    <m/>
    <m/>
    <m/>
    <m/>
    <m/>
    <m/>
    <m/>
    <m/>
    <m/>
    <m/>
    <m/>
    <n v="1"/>
    <m/>
    <m/>
    <m/>
    <m/>
    <m/>
    <m/>
    <m/>
    <m/>
    <m/>
    <m/>
    <m/>
    <m/>
    <m/>
    <m/>
    <m/>
    <m/>
    <m/>
    <m/>
    <m/>
    <m/>
    <m/>
    <m/>
    <m/>
    <m/>
    <m/>
    <m/>
    <m/>
    <m/>
    <m/>
    <m/>
    <m/>
    <m/>
    <m/>
    <m/>
    <m/>
    <m/>
    <m/>
    <m/>
    <m/>
    <m/>
    <m/>
    <m/>
    <m/>
    <m/>
    <m/>
    <m/>
    <m/>
    <m/>
    <m/>
    <m/>
    <m/>
    <m/>
    <m/>
    <n v="1"/>
    <n v="1"/>
    <s v="DUWT0031"/>
    <s v="B6H_T4IClpm"/>
    <s v="Allocated"/>
    <s v="Address Not Found (NC_ANF)"/>
    <s v="Customer address not found "/>
    <d v="2026-01-14T00:00:00"/>
    <m/>
    <m/>
    <m/>
    <s v="-"/>
  </r>
  <r>
    <n v="463739181"/>
    <s v="SHIVAJI NIVRUTTI WATORE"/>
    <s v="ONLINE"/>
    <s v="19.01.26"/>
    <n v="110"/>
    <m/>
    <m/>
    <m/>
    <n v="3514"/>
    <n v="0"/>
    <x v="2"/>
    <s v="STABLE"/>
    <x v="0"/>
    <x v="8"/>
    <n v="59359"/>
    <n v="105"/>
    <n v="0"/>
    <n v="1665.64"/>
    <s v="NEW"/>
    <n v="5.2556893441440863E-2"/>
    <n v="3.1924005320257379E-3"/>
    <x v="1"/>
    <s v="PAID"/>
    <s v="-"/>
    <s v="PTP"/>
    <m/>
    <n v="24"/>
    <s v="CAVA"/>
    <m/>
    <s v="-"/>
    <s v="-"/>
    <s v="BHOR"/>
    <s v="-"/>
    <s v="-"/>
    <s v="-"/>
    <n v="5284.64"/>
    <n v="59359"/>
    <n v="36"/>
    <m/>
    <n v="26"/>
    <s v="REGULAR"/>
    <s v="MH38AG9448"/>
    <s v="SPLENDOR PLUS I3S DRSC FI"/>
    <d v="2024-08-13T00:00:00"/>
    <n v="36"/>
    <x v="2"/>
    <x v="2"/>
    <s v="-"/>
    <m/>
    <m/>
    <m/>
    <m/>
    <m/>
    <m/>
    <m/>
    <m/>
    <m/>
    <m/>
    <m/>
    <m/>
    <m/>
    <m/>
    <m/>
    <m/>
    <m/>
    <m/>
    <m/>
    <m/>
    <m/>
    <m/>
    <m/>
    <m/>
    <m/>
    <m/>
    <m/>
    <m/>
    <m/>
    <m/>
    <m/>
    <m/>
    <m/>
    <n v="1"/>
    <m/>
    <m/>
    <m/>
    <m/>
    <m/>
    <m/>
    <m/>
    <m/>
    <m/>
    <m/>
    <m/>
    <m/>
    <m/>
    <m/>
    <m/>
    <m/>
    <m/>
    <m/>
    <m/>
    <m/>
    <m/>
    <m/>
    <m/>
    <m/>
    <m/>
    <m/>
    <m/>
    <m/>
    <m/>
    <m/>
    <m/>
    <m/>
    <m/>
    <m/>
    <m/>
    <m/>
    <m/>
    <m/>
    <m/>
    <m/>
    <m/>
    <m/>
    <m/>
    <m/>
    <m/>
    <m/>
    <m/>
    <m/>
    <m/>
    <m/>
    <m/>
    <m/>
    <m/>
    <m/>
    <m/>
    <m/>
    <m/>
    <m/>
    <m/>
    <n v="1"/>
    <n v="1"/>
    <s v="DUWT0011"/>
    <s v="BPVw5a3GN7"/>
    <s v="Allocated"/>
    <s v="Promise To Pay (PTP)"/>
    <s v="Customer medical problem pending dpic ptp on 13.01.2026 and next emi ptp date on 25.01.2026 one emi clear by netbanking paid date 06.01.2026"/>
    <d v="2026-01-25T00:00:00"/>
    <m/>
    <m/>
    <m/>
    <s v="-"/>
  </r>
  <r>
    <n v="459307537"/>
    <s v="TEJASWINI ISHWAR NIKUMBH"/>
    <s v="ONLINE"/>
    <s v="21.01.26"/>
    <n v="3500"/>
    <m/>
    <m/>
    <m/>
    <n v="3270"/>
    <n v="3240"/>
    <x v="2"/>
    <s v="STABLE"/>
    <x v="0"/>
    <x v="3"/>
    <n v="59035.92"/>
    <n v="76"/>
    <n v="0"/>
    <n v="3335.5"/>
    <s v="16.12.25"/>
    <n v="9.7549712027525978E-2"/>
    <n v="3.175024889513451E-3"/>
    <x v="1"/>
    <s v="PAID"/>
    <s v="PAID"/>
    <s v="PTP"/>
    <m/>
    <n v="25"/>
    <s v="CAVA"/>
    <m/>
    <s v="-"/>
    <s v="-"/>
    <s v="BHOSARI"/>
    <s v="-"/>
    <s v="-"/>
    <m/>
    <n v="6651.5"/>
    <n v="59035.92"/>
    <n v="27"/>
    <m/>
    <n v="26"/>
    <s v="NPA"/>
    <s v="MH19EE8529"/>
    <s v="TVS RAIDER DISC"/>
    <d v="2023-08-08T00:00:00"/>
    <n v="48"/>
    <x v="1"/>
    <x v="2"/>
    <s v="-"/>
    <m/>
    <m/>
    <m/>
    <m/>
    <m/>
    <m/>
    <n v="1"/>
    <m/>
    <m/>
    <m/>
    <m/>
    <m/>
    <m/>
    <m/>
    <m/>
    <m/>
    <m/>
    <m/>
    <m/>
    <m/>
    <m/>
    <m/>
    <m/>
    <m/>
    <m/>
    <m/>
    <m/>
    <m/>
    <m/>
    <m/>
    <m/>
    <m/>
    <m/>
    <m/>
    <m/>
    <m/>
    <m/>
    <m/>
    <m/>
    <m/>
    <m/>
    <m/>
    <m/>
    <m/>
    <m/>
    <m/>
    <m/>
    <m/>
    <m/>
    <m/>
    <m/>
    <m/>
    <m/>
    <m/>
    <m/>
    <m/>
    <m/>
    <m/>
    <m/>
    <m/>
    <m/>
    <m/>
    <m/>
    <m/>
    <m/>
    <m/>
    <m/>
    <m/>
    <m/>
    <m/>
    <m/>
    <m/>
    <m/>
    <m/>
    <m/>
    <m/>
    <m/>
    <m/>
    <m/>
    <m/>
    <m/>
    <m/>
    <m/>
    <m/>
    <m/>
    <m/>
    <m/>
    <m/>
    <m/>
    <m/>
    <m/>
    <m/>
    <m/>
    <n v="1"/>
    <n v="1"/>
    <s v="DUWT0025"/>
    <s v="AP7dHwWjYm"/>
    <s v="Allocated"/>
    <s v="Promise To Pay (PTP)"/>
    <s v="Customer given ptp to online payment "/>
    <d v="2026-01-12T00:00:00"/>
    <m/>
    <m/>
    <m/>
    <s v="-"/>
  </r>
  <r>
    <n v="458068496"/>
    <s v="SAMPAT MAHADEV KALE"/>
    <m/>
    <m/>
    <m/>
    <m/>
    <m/>
    <s v="BANK RB 27"/>
    <n v="3674"/>
    <n v="3674"/>
    <x v="2"/>
    <s v="RB"/>
    <x v="1"/>
    <x v="15"/>
    <n v="58889.57"/>
    <n v="46"/>
    <n v="0"/>
    <n v="900"/>
    <s v="NEW"/>
    <n v="6.9446869979356479E-2"/>
    <n v="3.167154005269074E-3"/>
    <x v="2"/>
    <s v="PAID"/>
    <s v="-"/>
    <s v="NC"/>
    <s v="Shifted"/>
    <m/>
    <s v="CNAVNA"/>
    <m/>
    <s v="-"/>
    <s v="-"/>
    <s v="RAVET"/>
    <s v="-"/>
    <s v="-"/>
    <s v="-"/>
    <n v="8294"/>
    <n v="58889.57"/>
    <n v="36"/>
    <m/>
    <e v="#N/A"/>
    <s v="REGULAR"/>
    <s v="MH14KV1699"/>
    <s v="CLASSIC 350 DARK STEALTH BLACK"/>
    <d v="2023-05-11T00:00:00"/>
    <n v="48"/>
    <x v="2"/>
    <x v="2"/>
    <s v="-"/>
    <m/>
    <m/>
    <m/>
    <m/>
    <m/>
    <m/>
    <m/>
    <m/>
    <m/>
    <m/>
    <m/>
    <m/>
    <m/>
    <m/>
    <m/>
    <m/>
    <m/>
    <m/>
    <m/>
    <m/>
    <m/>
    <m/>
    <m/>
    <m/>
    <m/>
    <m/>
    <m/>
    <m/>
    <m/>
    <m/>
    <m/>
    <m/>
    <m/>
    <m/>
    <m/>
    <m/>
    <m/>
    <m/>
    <m/>
    <m/>
    <m/>
    <m/>
    <m/>
    <m/>
    <m/>
    <m/>
    <m/>
    <m/>
    <m/>
    <m/>
    <m/>
    <m/>
    <m/>
    <m/>
    <m/>
    <m/>
    <m/>
    <m/>
    <m/>
    <m/>
    <n v="1"/>
    <m/>
    <m/>
    <m/>
    <m/>
    <m/>
    <m/>
    <m/>
    <m/>
    <m/>
    <m/>
    <m/>
    <m/>
    <m/>
    <m/>
    <m/>
    <m/>
    <m/>
    <m/>
    <m/>
    <m/>
    <m/>
    <m/>
    <m/>
    <m/>
    <m/>
    <m/>
    <m/>
    <m/>
    <m/>
    <m/>
    <m/>
    <m/>
    <n v="1"/>
    <n v="1"/>
    <s v="ZBHT0011"/>
    <s v="BoB8kWEk407"/>
    <s v="Unallocated"/>
    <s v="Shifted (NC_SFTD)"/>
    <s v="Visited given residence address meet neighbour they said cust was shifted and no idea where is currently "/>
    <d v="2026-01-21T00:00:00"/>
    <m/>
    <m/>
    <m/>
    <s v="-"/>
  </r>
  <r>
    <n v="464314033"/>
    <s v="SHANTARAM POPAT GAIKWAD"/>
    <m/>
    <m/>
    <m/>
    <m/>
    <m/>
    <s v="BANK PAID 16"/>
    <n v="3232"/>
    <e v="#N/A"/>
    <x v="0"/>
    <s v="FLOW"/>
    <x v="0"/>
    <x v="0"/>
    <n v="59513"/>
    <n v="12"/>
    <n v="0"/>
    <n v="1769"/>
    <s v="-"/>
    <n v="1.666735683390785E-2"/>
    <n v="7.0255044664703972E-3"/>
    <x v="0"/>
    <s v="PAID"/>
    <m/>
    <s v="PAID"/>
    <m/>
    <m/>
    <m/>
    <m/>
    <m/>
    <m/>
    <s v="NETWAD"/>
    <m/>
    <m/>
    <m/>
    <s v="3232"/>
    <n v="59513"/>
    <s v="-"/>
    <m/>
    <e v="#N/A"/>
    <s v="REGULAR"/>
    <s v="MH14LW6034"/>
    <s v="HONDA SHINE DRUM BSVI"/>
    <d v="2024-10-14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2204563"/>
    <s v="GANESH DNYANDEV BAMHANE"/>
    <m/>
    <m/>
    <m/>
    <m/>
    <m/>
    <m/>
    <n v="3917"/>
    <n v="7393"/>
    <x v="4"/>
    <s v="FLOW"/>
    <x v="1"/>
    <x v="0"/>
    <n v="58495"/>
    <n v="296"/>
    <n v="0"/>
    <n v="3898"/>
    <s v="31.12.25"/>
    <n v="6.3931353410084393E-2"/>
    <n v="1.0260448131715699E-2"/>
    <x v="0"/>
    <s v="RTP"/>
    <s v="PTP"/>
    <s v="RTP"/>
    <s v="Refuse to pay hosital problem "/>
    <m/>
    <s v="CAVA"/>
    <m/>
    <s v="-"/>
    <s v="-"/>
    <s v="BHATKALWADI"/>
    <s v="-"/>
    <s v="-"/>
    <m/>
    <n v="11587"/>
    <n v="58495"/>
    <n v="57"/>
    <m/>
    <n v="87"/>
    <s v="REGULAR"/>
    <s v="MH14LK9146"/>
    <s v="AMPERE MAGNUS EX"/>
    <d v="2024-03-12T00:00:00"/>
    <n v="36"/>
    <x v="1"/>
    <x v="2"/>
    <s v="-"/>
    <m/>
    <m/>
    <m/>
    <m/>
    <m/>
    <m/>
    <m/>
    <m/>
    <m/>
    <m/>
    <m/>
    <m/>
    <m/>
    <m/>
    <m/>
    <m/>
    <m/>
    <m/>
    <n v="1"/>
    <m/>
    <m/>
    <m/>
    <m/>
    <m/>
    <m/>
    <m/>
    <m/>
    <m/>
    <m/>
    <m/>
    <m/>
    <m/>
    <m/>
    <m/>
    <m/>
    <m/>
    <n v="1"/>
    <m/>
    <m/>
    <m/>
    <m/>
    <m/>
    <m/>
    <m/>
    <m/>
    <m/>
    <m/>
    <m/>
    <m/>
    <m/>
    <m/>
    <m/>
    <m/>
    <m/>
    <m/>
    <m/>
    <m/>
    <m/>
    <m/>
    <m/>
    <m/>
    <m/>
    <m/>
    <m/>
    <m/>
    <m/>
    <m/>
    <m/>
    <m/>
    <m/>
    <m/>
    <m/>
    <m/>
    <m/>
    <m/>
    <m/>
    <m/>
    <m/>
    <m/>
    <m/>
    <m/>
    <m/>
    <m/>
    <m/>
    <m/>
    <m/>
    <m/>
    <m/>
    <m/>
    <m/>
    <m/>
    <m/>
    <m/>
    <n v="2"/>
    <n v="1"/>
    <s v="ZBHT0021"/>
    <s v="GoOGPBTw_NIm"/>
    <s v="Allocated"/>
    <s v="Promise To Pay (PTP)"/>
    <s v="PT p"/>
    <d v="2026-01-28T00:00:00"/>
    <m/>
    <m/>
    <m/>
    <s v="-"/>
  </r>
  <r>
    <n v="463072757"/>
    <s v="RUSHIKESH DAULAT GAIKWAD"/>
    <s v="ONLINE"/>
    <s v="27.01.26"/>
    <n v="3824"/>
    <m/>
    <m/>
    <s v="BANK STABLE 27"/>
    <n v="3444"/>
    <n v="6638"/>
    <x v="4"/>
    <s v="STABLE"/>
    <x v="0"/>
    <x v="8"/>
    <n v="58171"/>
    <n v="329"/>
    <n v="0"/>
    <n v="3592"/>
    <s v="16.12.25"/>
    <n v="0.198457266065312"/>
    <n v="1.020361617693878E-2"/>
    <x v="1"/>
    <s v="PAID"/>
    <s v="PAID"/>
    <s v="PTP"/>
    <m/>
    <n v="25"/>
    <s v="CAVA"/>
    <m/>
    <s v="-"/>
    <s v="-"/>
    <s v="BHOR"/>
    <s v="-"/>
    <s v="-"/>
    <m/>
    <n v="10559"/>
    <n v="58171"/>
    <n v="57"/>
    <m/>
    <n v="57"/>
    <s v="NPA"/>
    <s v="MH12WV7789"/>
    <s v="SPLENDOR PLUS I3S DRSC FI"/>
    <d v="2024-06-01T00:00:00"/>
    <n v="36"/>
    <x v="1"/>
    <x v="2"/>
    <s v="-"/>
    <m/>
    <m/>
    <m/>
    <m/>
    <m/>
    <m/>
    <m/>
    <m/>
    <m/>
    <m/>
    <m/>
    <m/>
    <n v="1"/>
    <m/>
    <m/>
    <m/>
    <m/>
    <m/>
    <m/>
    <m/>
    <m/>
    <m/>
    <m/>
    <m/>
    <m/>
    <m/>
    <m/>
    <m/>
    <m/>
    <m/>
    <m/>
    <m/>
    <m/>
    <m/>
    <m/>
    <m/>
    <m/>
    <m/>
    <m/>
    <m/>
    <m/>
    <m/>
    <m/>
    <m/>
    <m/>
    <m/>
    <m/>
    <m/>
    <m/>
    <m/>
    <m/>
    <m/>
    <m/>
    <m/>
    <m/>
    <m/>
    <m/>
    <m/>
    <m/>
    <m/>
    <m/>
    <m/>
    <m/>
    <m/>
    <m/>
    <m/>
    <m/>
    <m/>
    <m/>
    <m/>
    <m/>
    <m/>
    <m/>
    <m/>
    <m/>
    <m/>
    <m/>
    <m/>
    <m/>
    <m/>
    <m/>
    <m/>
    <m/>
    <m/>
    <m/>
    <m/>
    <m/>
    <m/>
    <m/>
    <m/>
    <m/>
    <m/>
    <m/>
    <n v="1"/>
    <n v="1"/>
    <s v="DUWT0011"/>
    <s v="GPPLtjdBim"/>
    <s v="Allocated"/>
    <s v="Promise To Pay (PTP)"/>
    <s v="Promise to pay customer home visit "/>
    <d v="2026-01-20T00:00:00"/>
    <m/>
    <m/>
    <m/>
    <s v="-"/>
  </r>
  <r>
    <n v="464440521"/>
    <s v="GANESH NAVNATH PAWAR"/>
    <s v="ONLINE"/>
    <s v="31.01.26"/>
    <n v="5400"/>
    <m/>
    <m/>
    <m/>
    <n v="5283"/>
    <n v="5283"/>
    <x v="2"/>
    <s v="STABLE"/>
    <x v="0"/>
    <x v="13"/>
    <n v="57773"/>
    <n v="77"/>
    <n v="0"/>
    <n v="1800"/>
    <s v="NEW"/>
    <n v="4.6233157993896913E-2"/>
    <n v="3.107103487874172E-3"/>
    <x v="1"/>
    <s v="PAID"/>
    <s v="-"/>
    <s v="PTP"/>
    <m/>
    <n v="31"/>
    <s v="CAVA"/>
    <m/>
    <s v="-"/>
    <s v="-"/>
    <s v="PURANDAR"/>
    <s v="-"/>
    <s v="-"/>
    <s v="-"/>
    <n v="12443"/>
    <n v="57773"/>
    <n v="36"/>
    <m/>
    <n v="57"/>
    <s v="REGULAR"/>
    <s v="MH12XJ6296"/>
    <s v="BAJAJ CHETAK 3202"/>
    <d v="2024-10-25T00:00:00"/>
    <n v="24"/>
    <x v="2"/>
    <x v="2"/>
    <s v="-"/>
    <m/>
    <m/>
    <m/>
    <m/>
    <m/>
    <m/>
    <m/>
    <m/>
    <m/>
    <m/>
    <m/>
    <m/>
    <m/>
    <m/>
    <m/>
    <m/>
    <m/>
    <m/>
    <m/>
    <m/>
    <m/>
    <m/>
    <m/>
    <m/>
    <m/>
    <m/>
    <m/>
    <m/>
    <m/>
    <m/>
    <m/>
    <m/>
    <m/>
    <m/>
    <m/>
    <m/>
    <m/>
    <m/>
    <m/>
    <m/>
    <m/>
    <m/>
    <m/>
    <m/>
    <m/>
    <m/>
    <m/>
    <m/>
    <n v="2"/>
    <m/>
    <m/>
    <m/>
    <m/>
    <m/>
    <m/>
    <m/>
    <m/>
    <m/>
    <m/>
    <m/>
    <m/>
    <m/>
    <m/>
    <m/>
    <m/>
    <m/>
    <n v="1"/>
    <m/>
    <m/>
    <m/>
    <m/>
    <m/>
    <m/>
    <m/>
    <m/>
    <m/>
    <m/>
    <m/>
    <m/>
    <m/>
    <m/>
    <m/>
    <m/>
    <m/>
    <m/>
    <m/>
    <m/>
    <m/>
    <m/>
    <m/>
    <m/>
    <m/>
    <m/>
    <n v="3"/>
    <n v="1"/>
    <s v="ZBHT0022"/>
    <s v="BPRrnLgU57"/>
    <s v="Allocated"/>
    <s v="Left Message (LMCB)"/>
    <s v="Lmcb with his mother home address "/>
    <d v="2026-01-23T00:00:00"/>
    <m/>
    <m/>
    <m/>
    <s v="-"/>
  </r>
  <r>
    <n v="463864554"/>
    <s v="BALKRUSHNA MANIK SHELAR"/>
    <m/>
    <m/>
    <m/>
    <m/>
    <m/>
    <m/>
    <n v="3255"/>
    <n v="3210"/>
    <x v="2"/>
    <s v="FLOW"/>
    <x v="1"/>
    <x v="9"/>
    <n v="57720"/>
    <n v="71"/>
    <n v="0"/>
    <n v="4037"/>
    <s v="31.12.25"/>
    <n v="4.5378504012392948E-2"/>
    <n v="3.1042530822373289E-3"/>
    <x v="1"/>
    <s v="PTP"/>
    <s v="PTP"/>
    <s v="PTP"/>
    <m/>
    <n v="31"/>
    <s v="CAVA"/>
    <m/>
    <s v="-"/>
    <s v="-"/>
    <s v="NHAVRE"/>
    <s v="-"/>
    <s v="-"/>
    <m/>
    <n v="7318"/>
    <n v="57720"/>
    <n v="27"/>
    <m/>
    <n v="57"/>
    <s v="REGULAR"/>
    <m/>
    <s v="DESTINI 125 XTEC"/>
    <d v="2024-08-26T00:00:00"/>
    <n v="36"/>
    <x v="1"/>
    <x v="1"/>
    <s v="-"/>
    <m/>
    <m/>
    <m/>
    <m/>
    <m/>
    <m/>
    <m/>
    <m/>
    <m/>
    <m/>
    <m/>
    <m/>
    <m/>
    <m/>
    <m/>
    <m/>
    <m/>
    <m/>
    <n v="1"/>
    <m/>
    <m/>
    <m/>
    <m/>
    <m/>
    <m/>
    <m/>
    <m/>
    <m/>
    <m/>
    <m/>
    <m/>
    <m/>
    <m/>
    <m/>
    <m/>
    <m/>
    <m/>
    <m/>
    <m/>
    <m/>
    <m/>
    <m/>
    <m/>
    <m/>
    <m/>
    <m/>
    <m/>
    <m/>
    <m/>
    <m/>
    <m/>
    <m/>
    <m/>
    <m/>
    <m/>
    <m/>
    <m/>
    <m/>
    <m/>
    <m/>
    <m/>
    <m/>
    <m/>
    <m/>
    <m/>
    <m/>
    <m/>
    <m/>
    <m/>
    <m/>
    <m/>
    <m/>
    <m/>
    <m/>
    <m/>
    <m/>
    <m/>
    <m/>
    <m/>
    <m/>
    <m/>
    <m/>
    <m/>
    <m/>
    <m/>
    <m/>
    <m/>
    <m/>
    <m/>
    <m/>
    <m/>
    <m/>
    <m/>
    <n v="1"/>
    <n v="1"/>
    <s v="ZBHT0024"/>
    <s v="k2HFeo5Aaz"/>
    <s v="Allocated"/>
    <s v="CUSTOMER NOT AVAILABLE (NABL)"/>
    <s v="Customer not available meet wife "/>
    <d v="2026-01-07T00:00:00"/>
    <m/>
    <m/>
    <m/>
    <s v="-"/>
  </r>
  <r>
    <n v="463069843"/>
    <s v="DEEPAK"/>
    <s v="ONLINE"/>
    <s v="30.01.26"/>
    <n v="3630"/>
    <m/>
    <m/>
    <m/>
    <n v="3528"/>
    <n v="3424"/>
    <x v="2"/>
    <s v="STABLE"/>
    <x v="0"/>
    <x v="18"/>
    <n v="57603"/>
    <n v="99"/>
    <n v="0"/>
    <n v="0"/>
    <s v="31.12.25"/>
    <n v="2.2276555451986139E-2"/>
    <n v="3.097960677340902E-3"/>
    <x v="1"/>
    <s v="PAID"/>
    <s v="PTP"/>
    <s v="PTP"/>
    <m/>
    <n v="28"/>
    <s v="CAVA"/>
    <m/>
    <s v="-"/>
    <s v="-"/>
    <s v="YERWADA"/>
    <s v="-"/>
    <s v="-"/>
    <m/>
    <n v="3523"/>
    <n v="57603"/>
    <n v="27"/>
    <m/>
    <n v="26"/>
    <s v="REGULAR"/>
    <s v="MH12WV9538"/>
    <s v="HONDA ACTIVA 125 SMART"/>
    <d v="2024-05-31T00:00:00"/>
    <n v="36"/>
    <x v="1"/>
    <x v="2"/>
    <s v="-"/>
    <m/>
    <m/>
    <m/>
    <m/>
    <m/>
    <m/>
    <n v="1"/>
    <m/>
    <m/>
    <m/>
    <m/>
    <m/>
    <m/>
    <m/>
    <m/>
    <n v="1"/>
    <m/>
    <m/>
    <m/>
    <m/>
    <m/>
    <m/>
    <m/>
    <m/>
    <m/>
    <m/>
    <m/>
    <m/>
    <m/>
    <m/>
    <m/>
    <m/>
    <m/>
    <m/>
    <m/>
    <m/>
    <m/>
    <m/>
    <m/>
    <m/>
    <m/>
    <m/>
    <m/>
    <m/>
    <m/>
    <m/>
    <m/>
    <m/>
    <m/>
    <m/>
    <m/>
    <m/>
    <m/>
    <m/>
    <m/>
    <m/>
    <m/>
    <m/>
    <m/>
    <m/>
    <m/>
    <m/>
    <m/>
    <m/>
    <m/>
    <m/>
    <m/>
    <m/>
    <m/>
    <m/>
    <m/>
    <m/>
    <m/>
    <m/>
    <m/>
    <m/>
    <m/>
    <m/>
    <m/>
    <m/>
    <m/>
    <m/>
    <m/>
    <m/>
    <m/>
    <m/>
    <m/>
    <m/>
    <m/>
    <m/>
    <m/>
    <m/>
    <m/>
    <n v="2"/>
    <n v="1"/>
    <s v="ZBHT0012"/>
    <s v="A2OBkZfjsOJm"/>
    <s v="Allocated"/>
    <s v="Door Locked (NC_DL)"/>
    <s v="Nc"/>
    <d v="2026-01-24T00:00:00"/>
    <m/>
    <m/>
    <m/>
    <s v="VYMO"/>
  </r>
  <r>
    <n v="461702783"/>
    <s v="RAM ARUN BAGADE"/>
    <s v="ONLINE"/>
    <s v="12.01.26"/>
    <n v="3500"/>
    <m/>
    <m/>
    <m/>
    <n v="3338"/>
    <n v="3338"/>
    <x v="2"/>
    <s v="STABLE"/>
    <x v="0"/>
    <x v="9"/>
    <n v="57496"/>
    <n v="176"/>
    <n v="0"/>
    <n v="0"/>
    <s v="05.12.25"/>
    <n v="4.5202398937916589E-2"/>
    <n v="3.0922060848287852E-3"/>
    <x v="1"/>
    <s v="PAID"/>
    <s v="PAID"/>
    <s v="PAID"/>
    <m/>
    <m/>
    <s v="CAVA"/>
    <m/>
    <s v="-"/>
    <s v="-"/>
    <s v="SHIRUR"/>
    <s v="-"/>
    <s v="-"/>
    <s v="-"/>
    <n v="6852"/>
    <n v="57496"/>
    <n v="36"/>
    <m/>
    <n v="26"/>
    <s v="REGULAR"/>
    <s v="MH12WM8212"/>
    <s v="HONDA ACTIVA 6G DLX BS VI"/>
    <d v="2024-01-29T00:00:00"/>
    <n v="42"/>
    <x v="2"/>
    <x v="1"/>
    <s v="-"/>
    <m/>
    <m/>
    <m/>
    <m/>
    <m/>
    <m/>
    <m/>
    <m/>
    <m/>
    <m/>
    <m/>
    <m/>
    <m/>
    <m/>
    <m/>
    <m/>
    <m/>
    <m/>
    <m/>
    <m/>
    <m/>
    <m/>
    <m/>
    <m/>
    <m/>
    <m/>
    <m/>
    <m/>
    <m/>
    <m/>
    <m/>
    <m/>
    <m/>
    <n v="2"/>
    <m/>
    <m/>
    <m/>
    <m/>
    <m/>
    <m/>
    <m/>
    <m/>
    <m/>
    <m/>
    <m/>
    <m/>
    <m/>
    <m/>
    <m/>
    <m/>
    <m/>
    <m/>
    <m/>
    <m/>
    <m/>
    <m/>
    <m/>
    <m/>
    <m/>
    <m/>
    <m/>
    <m/>
    <m/>
    <m/>
    <m/>
    <m/>
    <m/>
    <m/>
    <m/>
    <m/>
    <m/>
    <m/>
    <m/>
    <m/>
    <m/>
    <m/>
    <m/>
    <m/>
    <m/>
    <m/>
    <m/>
    <m/>
    <m/>
    <m/>
    <m/>
    <m/>
    <m/>
    <m/>
    <m/>
    <m/>
    <m/>
    <m/>
    <m/>
    <n v="2"/>
    <n v="1"/>
    <s v="ZBHT0024"/>
    <s v="A2rSNc8tic"/>
    <s v="Allocated"/>
    <s v="Payment (PAID)"/>
    <s v="Customer paid 3500rs"/>
    <d v="2026-01-12T00:00:00"/>
    <m/>
    <m/>
    <m/>
    <s v="-"/>
  </r>
  <r>
    <n v="462307995"/>
    <s v="PRADNYA VIKAS PAWAR"/>
    <m/>
    <m/>
    <m/>
    <m/>
    <m/>
    <m/>
    <n v="3777"/>
    <n v="9320.99"/>
    <x v="4"/>
    <s v="FLOW"/>
    <x v="1"/>
    <x v="9"/>
    <n v="57287.99"/>
    <n v="304"/>
    <n v="0"/>
    <n v="4500"/>
    <s v="08.12.25"/>
    <n v="0.16532546523118691"/>
    <n v="1.004872980537222E-2"/>
    <x v="1"/>
    <s v="PTP"/>
    <s v="PAID"/>
    <s v="PTP"/>
    <m/>
    <n v="31"/>
    <s v="CAVA"/>
    <m/>
    <s v="-"/>
    <s v="-"/>
    <s v="SHIRUR"/>
    <s v="-"/>
    <s v="-"/>
    <s v="-"/>
    <n v="14124.99"/>
    <n v="57287.99"/>
    <n v="66"/>
    <m/>
    <n v="87"/>
    <s v="REGULAR"/>
    <m/>
    <s v="HONDA ACTIVA 125 DRUM ALLOY BSVI"/>
    <d v="2024-03-21T00:00:00"/>
    <n v="36"/>
    <x v="2"/>
    <x v="1"/>
    <s v="-"/>
    <m/>
    <m/>
    <m/>
    <m/>
    <m/>
    <m/>
    <m/>
    <m/>
    <m/>
    <m/>
    <m/>
    <m/>
    <m/>
    <m/>
    <m/>
    <m/>
    <m/>
    <m/>
    <m/>
    <m/>
    <m/>
    <m/>
    <m/>
    <m/>
    <m/>
    <m/>
    <m/>
    <m/>
    <m/>
    <m/>
    <m/>
    <m/>
    <m/>
    <m/>
    <m/>
    <m/>
    <n v="1"/>
    <m/>
    <m/>
    <m/>
    <m/>
    <m/>
    <m/>
    <m/>
    <m/>
    <m/>
    <m/>
    <m/>
    <m/>
    <m/>
    <m/>
    <m/>
    <m/>
    <m/>
    <m/>
    <m/>
    <m/>
    <m/>
    <m/>
    <m/>
    <m/>
    <m/>
    <m/>
    <m/>
    <m/>
    <m/>
    <m/>
    <m/>
    <m/>
    <m/>
    <m/>
    <m/>
    <m/>
    <m/>
    <m/>
    <m/>
    <m/>
    <m/>
    <m/>
    <m/>
    <m/>
    <m/>
    <m/>
    <m/>
    <m/>
    <m/>
    <m/>
    <m/>
    <m/>
    <m/>
    <m/>
    <m/>
    <m/>
    <n v="1"/>
    <n v="1"/>
    <s v="ZBHT0024"/>
    <s v="k2pMnnV_OMm"/>
    <s v="Allocated"/>
    <s v="CUSTOMER NOT AVAILABLE (NABL)"/>
    <s v="Customer not available meet father in law "/>
    <d v="2026-01-13T00:00:00"/>
    <m/>
    <m/>
    <m/>
    <s v="-"/>
  </r>
  <r>
    <n v="464902544"/>
    <s v="ASHUTOSH VASANT SALVE"/>
    <s v="ONLINE"/>
    <s v="13.01.26"/>
    <n v="5100"/>
    <m/>
    <m/>
    <m/>
    <n v="4931"/>
    <n v="4336"/>
    <x v="2"/>
    <s v="STABLE"/>
    <x v="0"/>
    <x v="18"/>
    <n v="57213"/>
    <n v="165"/>
    <n v="0"/>
    <n v="4500"/>
    <s v="12.12.25"/>
    <n v="2.212573246314398E-2"/>
    <n v="3.0769859943528119E-3"/>
    <x v="1"/>
    <s v="PAID"/>
    <s v="PAID"/>
    <s v="PAID"/>
    <m/>
    <m/>
    <m/>
    <m/>
    <s v="-"/>
    <s v="-"/>
    <s v="DIGHI"/>
    <s v="-"/>
    <s v="-"/>
    <s v="-"/>
    <n v="13932"/>
    <n v="57213"/>
    <n v="36"/>
    <m/>
    <n v="26"/>
    <s v="REGULAR"/>
    <s v="MH12XS3822"/>
    <s v="HONDA ACTIVA 6G DLX BS VI"/>
    <d v="2024-12-09T00:00:00"/>
    <n v="24"/>
    <x v="2"/>
    <x v="2"/>
    <s v="-"/>
    <m/>
    <m/>
    <m/>
    <m/>
    <m/>
    <m/>
    <m/>
    <m/>
    <m/>
    <m/>
    <m/>
    <m/>
    <m/>
    <m/>
    <m/>
    <m/>
    <m/>
    <m/>
    <m/>
    <m/>
    <m/>
    <m/>
    <m/>
    <m/>
    <m/>
    <m/>
    <m/>
    <m/>
    <m/>
    <m/>
    <m/>
    <m/>
    <m/>
    <m/>
    <m/>
    <m/>
    <m/>
    <m/>
    <m/>
    <m/>
    <m/>
    <m/>
    <m/>
    <m/>
    <m/>
    <m/>
    <m/>
    <m/>
    <m/>
    <m/>
    <m/>
    <m/>
    <m/>
    <m/>
    <m/>
    <m/>
    <m/>
    <m/>
    <m/>
    <m/>
    <m/>
    <m/>
    <m/>
    <m/>
    <m/>
    <m/>
    <m/>
    <m/>
    <m/>
    <m/>
    <m/>
    <m/>
    <m/>
    <m/>
    <m/>
    <m/>
    <m/>
    <m/>
    <m/>
    <m/>
    <m/>
    <m/>
    <m/>
    <m/>
    <m/>
    <m/>
    <m/>
    <m/>
    <m/>
    <m/>
    <m/>
    <m/>
    <m/>
    <n v="0"/>
    <s v=""/>
    <s v="ZBHT0012"/>
    <s v="kP_kCC0k5z"/>
    <s v="Unallocated"/>
    <e v="#N/A"/>
    <e v="#N/A"/>
    <e v="#N/A"/>
    <m/>
    <m/>
    <m/>
    <s v="-"/>
  </r>
  <r>
    <n v="461721361"/>
    <s v="IZAS SALIM SHAIKH"/>
    <s v="ONLINE"/>
    <s v="21.01.26"/>
    <n v="16684"/>
    <m/>
    <m/>
    <s v="BANK STABLE"/>
    <n v="3684"/>
    <n v="14736"/>
    <x v="3"/>
    <s v="RB"/>
    <x v="0"/>
    <x v="19"/>
    <n v="56990"/>
    <n v="626.99"/>
    <n v="0"/>
    <n v="3150"/>
    <s v="FLOW"/>
    <n v="0.78260875535820584"/>
    <n v="1.905234791554376E-2"/>
    <x v="2"/>
    <s v="PAID"/>
    <s v="PTP"/>
    <s v="MPTP"/>
    <m/>
    <n v="23"/>
    <s v="CAVNA"/>
    <m/>
    <s v="ELG"/>
    <s v="-"/>
    <s v="KHADAKI"/>
    <s v="-"/>
    <s v="-"/>
    <m/>
    <n v="18512.990000000002"/>
    <n v="56990"/>
    <n v="149"/>
    <m/>
    <e v="#N/A"/>
    <s v="NPA"/>
    <s v="MH12WL6949"/>
    <s v="HONDA ACTIVA DLX"/>
    <d v="2024-01-30T00:00:00"/>
    <n v="36"/>
    <x v="1"/>
    <x v="1"/>
    <s v="-"/>
    <m/>
    <m/>
    <m/>
    <m/>
    <m/>
    <m/>
    <n v="1"/>
    <m/>
    <m/>
    <m/>
    <m/>
    <m/>
    <m/>
    <m/>
    <m/>
    <m/>
    <m/>
    <m/>
    <m/>
    <m/>
    <m/>
    <n v="1"/>
    <m/>
    <m/>
    <m/>
    <m/>
    <m/>
    <m/>
    <m/>
    <m/>
    <m/>
    <m/>
    <m/>
    <m/>
    <m/>
    <m/>
    <m/>
    <m/>
    <m/>
    <m/>
    <m/>
    <m/>
    <m/>
    <m/>
    <m/>
    <m/>
    <m/>
    <m/>
    <n v="1"/>
    <m/>
    <m/>
    <m/>
    <m/>
    <m/>
    <m/>
    <m/>
    <m/>
    <m/>
    <m/>
    <m/>
    <m/>
    <m/>
    <m/>
    <m/>
    <m/>
    <m/>
    <m/>
    <m/>
    <m/>
    <m/>
    <m/>
    <m/>
    <m/>
    <m/>
    <m/>
    <m/>
    <m/>
    <m/>
    <m/>
    <m/>
    <m/>
    <m/>
    <m/>
    <m/>
    <m/>
    <m/>
    <m/>
    <m/>
    <m/>
    <m/>
    <m/>
    <m/>
    <m/>
    <n v="3"/>
    <n v="1"/>
    <s v="DUWT0023"/>
    <s v="GoCBgxJj4OMc"/>
    <s v="Allocated"/>
    <s v="Address Not Found (NC_ANF)"/>
    <s v="Customer address short not found "/>
    <d v="2026-01-17T00:00:00"/>
    <m/>
    <m/>
    <m/>
    <s v="-"/>
  </r>
  <r>
    <n v="462088489"/>
    <s v="SONU YADAV"/>
    <m/>
    <m/>
    <m/>
    <m/>
    <m/>
    <m/>
    <n v="4080"/>
    <n v="4079"/>
    <x v="2"/>
    <s v="FLOW"/>
    <x v="1"/>
    <x v="2"/>
    <n v="56988"/>
    <n v="73"/>
    <n v="0"/>
    <n v="3263"/>
    <s v="FLOW"/>
    <n v="7.3749865814922225E-2"/>
    <n v="3.0648852157058371E-3"/>
    <x v="0"/>
    <s v="NC"/>
    <s v="NC"/>
    <s v="NC"/>
    <s v="Shifted"/>
    <m/>
    <s v="CNAVNA"/>
    <m/>
    <s v="-"/>
    <s v="-"/>
    <s v="CHAKAN"/>
    <s v="-"/>
    <s v="-"/>
    <s v="-"/>
    <n v="11495"/>
    <n v="56988"/>
    <n v="36"/>
    <m/>
    <n v="57"/>
    <s v="REGULAR"/>
    <s v="MH14LK6307"/>
    <s v="JUPITER ZX DISC SXC"/>
    <d v="2024-03-01T00:00:00"/>
    <n v="36"/>
    <x v="2"/>
    <x v="1"/>
    <s v="-"/>
    <m/>
    <m/>
    <m/>
    <m/>
    <m/>
    <m/>
    <m/>
    <m/>
    <m/>
    <m/>
    <m/>
    <m/>
    <m/>
    <m/>
    <m/>
    <m/>
    <m/>
    <m/>
    <m/>
    <m/>
    <m/>
    <m/>
    <m/>
    <m/>
    <m/>
    <m/>
    <m/>
    <m/>
    <m/>
    <m/>
    <m/>
    <m/>
    <m/>
    <m/>
    <m/>
    <m/>
    <m/>
    <m/>
    <m/>
    <m/>
    <m/>
    <m/>
    <m/>
    <m/>
    <m/>
    <m/>
    <m/>
    <m/>
    <m/>
    <m/>
    <m/>
    <m/>
    <m/>
    <m/>
    <m/>
    <m/>
    <m/>
    <m/>
    <m/>
    <m/>
    <m/>
    <m/>
    <m/>
    <m/>
    <m/>
    <m/>
    <m/>
    <m/>
    <m/>
    <m/>
    <m/>
    <m/>
    <m/>
    <m/>
    <m/>
    <m/>
    <m/>
    <m/>
    <m/>
    <m/>
    <m/>
    <m/>
    <m/>
    <m/>
    <m/>
    <m/>
    <m/>
    <m/>
    <m/>
    <m/>
    <n v="1"/>
    <m/>
    <m/>
    <n v="1"/>
    <n v="1"/>
    <s v="DUWT0017"/>
    <s v="A2RBNN72Bne7"/>
    <s v="Allocated"/>
    <e v="#N/A"/>
    <e v="#N/A"/>
    <e v="#N/A"/>
    <m/>
    <m/>
    <m/>
    <s v="-"/>
  </r>
  <r>
    <n v="463491078"/>
    <s v="UJWALA KIRAN MALI"/>
    <s v="ONLINE"/>
    <s v="31.01.26"/>
    <n v="3300"/>
    <m/>
    <m/>
    <m/>
    <n v="3140"/>
    <n v="11852"/>
    <x v="1"/>
    <s v="STABLE"/>
    <x v="0"/>
    <x v="9"/>
    <n v="56913"/>
    <n v="821"/>
    <n v="0"/>
    <n v="3397"/>
    <s v="NEW"/>
    <n v="0.26846498061054802"/>
    <n v="1.453145813785082E-2"/>
    <x v="1"/>
    <s v="PAID"/>
    <s v="-"/>
    <s v="PTP"/>
    <m/>
    <n v="23"/>
    <s v="CAVA"/>
    <m/>
    <s v="ELG"/>
    <s v="-"/>
    <s v="ALEGAON"/>
    <s v="-"/>
    <s v="-"/>
    <m/>
    <n v="16070"/>
    <n v="56913"/>
    <n v="118"/>
    <m/>
    <n v="148"/>
    <s v="NPA"/>
    <m/>
    <s v="HF DELUXE DRUM SELF CAST ALL BLACK"/>
    <d v="2024-07-16T00:00:00"/>
    <n v="36"/>
    <x v="1"/>
    <x v="2"/>
    <s v="-"/>
    <m/>
    <m/>
    <m/>
    <m/>
    <m/>
    <m/>
    <m/>
    <m/>
    <m/>
    <m/>
    <m/>
    <m/>
    <m/>
    <m/>
    <m/>
    <m/>
    <m/>
    <m/>
    <m/>
    <m/>
    <m/>
    <m/>
    <m/>
    <m/>
    <m/>
    <m/>
    <m/>
    <m/>
    <m/>
    <m/>
    <m/>
    <m/>
    <m/>
    <m/>
    <m/>
    <m/>
    <n v="1"/>
    <m/>
    <m/>
    <m/>
    <m/>
    <m/>
    <m/>
    <m/>
    <m/>
    <m/>
    <m/>
    <m/>
    <m/>
    <m/>
    <m/>
    <m/>
    <m/>
    <m/>
    <m/>
    <m/>
    <m/>
    <m/>
    <m/>
    <m/>
    <m/>
    <m/>
    <m/>
    <m/>
    <m/>
    <m/>
    <m/>
    <m/>
    <m/>
    <m/>
    <m/>
    <m/>
    <m/>
    <m/>
    <m/>
    <m/>
    <m/>
    <m/>
    <m/>
    <m/>
    <m/>
    <m/>
    <m/>
    <m/>
    <m/>
    <m/>
    <m/>
    <m/>
    <m/>
    <m/>
    <m/>
    <m/>
    <m/>
    <n v="1"/>
    <n v="1"/>
    <s v="ZBHT0024"/>
    <s v="kP9NYou4OJc"/>
    <s v="Allocated"/>
    <s v="CUSTOMER NOT AVAILABLE (NABL)"/>
    <s v="Customer not available meet mother "/>
    <d v="2026-01-13T00:00:00"/>
    <m/>
    <m/>
    <m/>
    <s v="-"/>
  </r>
  <r>
    <n v="463077245"/>
    <s v="SAVITA SHARAD SHINDE"/>
    <m/>
    <m/>
    <m/>
    <m/>
    <m/>
    <m/>
    <n v="3571"/>
    <n v="7142"/>
    <x v="4"/>
    <s v="FLOW"/>
    <x v="1"/>
    <x v="10"/>
    <n v="56841"/>
    <n v="328"/>
    <n v="0"/>
    <n v="4050"/>
    <s v="FLOW"/>
    <n v="9.627756720488731E-2"/>
    <n v="9.9703245107248869E-3"/>
    <x v="0"/>
    <s v="PTP"/>
    <s v="PTP"/>
    <s v="PTP"/>
    <m/>
    <n v="23"/>
    <m/>
    <m/>
    <s v="-"/>
    <s v="-"/>
    <s v="RAJGURU NAGAR"/>
    <s v="-"/>
    <s v="-"/>
    <s v="-"/>
    <n v="11520"/>
    <n v="56841"/>
    <n v="66"/>
    <m/>
    <n v="87"/>
    <s v="REGULAR"/>
    <s v="MH14LQ4359"/>
    <s v="HONDA ACTIVA 6G DLX BS VI"/>
    <d v="2024-06-01T00:00:00"/>
    <n v="36"/>
    <x v="2"/>
    <x v="1"/>
    <s v="-"/>
    <m/>
    <m/>
    <m/>
    <m/>
    <m/>
    <m/>
    <m/>
    <m/>
    <m/>
    <m/>
    <m/>
    <m/>
    <m/>
    <m/>
    <m/>
    <m/>
    <m/>
    <m/>
    <m/>
    <m/>
    <m/>
    <m/>
    <m/>
    <m/>
    <m/>
    <m/>
    <m/>
    <m/>
    <m/>
    <m/>
    <m/>
    <m/>
    <m/>
    <m/>
    <m/>
    <m/>
    <m/>
    <m/>
    <m/>
    <m/>
    <m/>
    <m/>
    <m/>
    <m/>
    <m/>
    <m/>
    <m/>
    <m/>
    <m/>
    <m/>
    <m/>
    <m/>
    <m/>
    <m/>
    <m/>
    <m/>
    <m/>
    <m/>
    <m/>
    <m/>
    <m/>
    <m/>
    <m/>
    <m/>
    <m/>
    <m/>
    <m/>
    <m/>
    <m/>
    <m/>
    <m/>
    <m/>
    <m/>
    <m/>
    <m/>
    <m/>
    <m/>
    <m/>
    <m/>
    <m/>
    <m/>
    <m/>
    <m/>
    <m/>
    <m/>
    <m/>
    <m/>
    <m/>
    <m/>
    <m/>
    <n v="1"/>
    <m/>
    <m/>
    <n v="1"/>
    <n v="1"/>
    <s v="ZBHT0010"/>
    <s v="Go4AZMBONz"/>
    <s v="Allocated"/>
    <s v="Left Message (LMCB)"/>
    <s v="Lmcb "/>
    <d v="2026-01-15T00:00:00"/>
    <m/>
    <m/>
    <m/>
    <s v="-"/>
  </r>
  <r>
    <n v="460645589"/>
    <s v="ZISHAN CHIRAGUDDIN SAYYED"/>
    <m/>
    <m/>
    <m/>
    <m/>
    <m/>
    <m/>
    <n v="3991"/>
    <n v="19420.09"/>
    <x v="3"/>
    <s v="FLOW"/>
    <x v="1"/>
    <x v="4"/>
    <n v="56783.06"/>
    <n v="765"/>
    <n v="0"/>
    <n v="4050"/>
    <s v="FLOW"/>
    <n v="0.20136546656999191"/>
    <n v="1.8983165727832891E-2"/>
    <x v="0"/>
    <s v="PTP"/>
    <s v="PTP"/>
    <s v="PTP"/>
    <m/>
    <n v="26"/>
    <m/>
    <m/>
    <s v="ELG"/>
    <s v="-"/>
    <s v="BOPODI"/>
    <s v="-"/>
    <s v="-"/>
    <m/>
    <n v="24235.09"/>
    <n v="56783.06"/>
    <n v="149"/>
    <m/>
    <n v="179"/>
    <s v="NPA"/>
    <s v="MH12WD2683"/>
    <s v="SUZUKI BURGMAN STREET"/>
    <d v="2023-11-13T00:00:00"/>
    <n v="36"/>
    <x v="1"/>
    <x v="2"/>
    <s v="-"/>
    <m/>
    <m/>
    <m/>
    <m/>
    <m/>
    <m/>
    <m/>
    <m/>
    <m/>
    <m/>
    <m/>
    <m/>
    <n v="1"/>
    <m/>
    <m/>
    <m/>
    <m/>
    <m/>
    <m/>
    <m/>
    <m/>
    <m/>
    <m/>
    <m/>
    <m/>
    <m/>
    <m/>
    <m/>
    <m/>
    <m/>
    <m/>
    <m/>
    <m/>
    <m/>
    <m/>
    <m/>
    <m/>
    <m/>
    <m/>
    <m/>
    <m/>
    <m/>
    <m/>
    <m/>
    <m/>
    <m/>
    <m/>
    <m/>
    <m/>
    <m/>
    <m/>
    <m/>
    <m/>
    <m/>
    <m/>
    <m/>
    <m/>
    <m/>
    <m/>
    <m/>
    <m/>
    <m/>
    <m/>
    <m/>
    <m/>
    <m/>
    <m/>
    <m/>
    <m/>
    <m/>
    <m/>
    <m/>
    <m/>
    <m/>
    <m/>
    <m/>
    <m/>
    <m/>
    <m/>
    <m/>
    <m/>
    <m/>
    <m/>
    <m/>
    <m/>
    <m/>
    <m/>
    <m/>
    <m/>
    <m/>
    <m/>
    <m/>
    <m/>
    <n v="1"/>
    <n v="1"/>
    <s v="ZBHT0009"/>
    <s v="BPA9kz_EMc"/>
    <s v="Allocated"/>
    <s v="Left Message (LMCB)"/>
    <s v="Msg to mother "/>
    <d v="2026-01-05T00:00:00"/>
    <m/>
    <m/>
    <m/>
    <s v="-"/>
  </r>
  <r>
    <n v="460585922"/>
    <s v="ADITYA ARUN KADAM"/>
    <s v="ONLINE"/>
    <s v="23.01.26"/>
    <n v="11"/>
    <m/>
    <m/>
    <m/>
    <n v="5787"/>
    <e v="#N/A"/>
    <x v="0"/>
    <s v="FLOW"/>
    <x v="0"/>
    <x v="10"/>
    <n v="58561.2"/>
    <n v="11"/>
    <n v="0"/>
    <n v="1350"/>
    <s v="-"/>
    <n v="5.0782423082399913E-2"/>
    <n v="6.9131445593713344E-3"/>
    <x v="0"/>
    <s v="-"/>
    <m/>
    <s v="-"/>
    <m/>
    <m/>
    <m/>
    <m/>
    <m/>
    <m/>
    <s v="PIMPAL GAON"/>
    <m/>
    <m/>
    <m/>
    <s v="5787"/>
    <n v="58561.2"/>
    <s v="-"/>
    <m/>
    <e v="#N/A"/>
    <s v="REGULAR"/>
    <s v="MH14LD5953"/>
    <s v="BULLET 350 MILITARY RED"/>
    <d v="2023-11-10T00:00:00"/>
    <s v="36"/>
    <x v="0"/>
    <x v="0"/>
    <s v="-"/>
    <m/>
    <m/>
    <m/>
    <m/>
    <m/>
    <m/>
    <m/>
    <m/>
    <m/>
    <m/>
    <m/>
    <m/>
    <m/>
    <m/>
    <m/>
    <m/>
    <m/>
    <m/>
    <m/>
    <m/>
    <m/>
    <m/>
    <m/>
    <m/>
    <m/>
    <m/>
    <m/>
    <m/>
    <m/>
    <m/>
    <m/>
    <m/>
    <m/>
    <m/>
    <m/>
    <m/>
    <m/>
    <m/>
    <m/>
    <m/>
    <m/>
    <m/>
    <m/>
    <m/>
    <m/>
    <m/>
    <m/>
    <m/>
    <m/>
    <m/>
    <m/>
    <m/>
    <m/>
    <m/>
    <m/>
    <m/>
    <m/>
    <m/>
    <m/>
    <m/>
    <m/>
    <m/>
    <m/>
    <m/>
    <m/>
    <m/>
    <m/>
    <m/>
    <m/>
    <m/>
    <m/>
    <m/>
    <m/>
    <m/>
    <m/>
    <m/>
    <m/>
    <m/>
    <m/>
    <m/>
    <m/>
    <m/>
    <m/>
    <m/>
    <m/>
    <m/>
    <m/>
    <m/>
    <m/>
    <m/>
    <n v="1"/>
    <m/>
    <m/>
    <n v="1"/>
    <n v="1"/>
    <s v="ZBHT0010"/>
    <s v="k6AWtkkCVN7"/>
    <s v="Allocated"/>
    <e v="#N/A"/>
    <e v="#N/A"/>
    <e v="#N/A"/>
    <m/>
    <m/>
    <m/>
    <s v="-"/>
  </r>
  <r>
    <n v="462670051"/>
    <s v="ARTI DABADE"/>
    <s v="ONLINE"/>
    <s v="01.01.26"/>
    <n v="70"/>
    <m/>
    <m/>
    <m/>
    <n v="3576"/>
    <n v="7152"/>
    <x v="5"/>
    <s v="STABLE"/>
    <x v="0"/>
    <x v="19"/>
    <n v="56701"/>
    <n v="333"/>
    <n v="0"/>
    <n v="4050"/>
    <s v="FLOW"/>
    <n v="0.1909257262861635"/>
    <n v="1.428888446128886E-2"/>
    <x v="1"/>
    <s v="PAID"/>
    <s v="NC"/>
    <s v="PAID"/>
    <m/>
    <m/>
    <m/>
    <m/>
    <s v="ELG"/>
    <s v="-"/>
    <s v="RANGE HILLS"/>
    <s v="-"/>
    <s v="-"/>
    <m/>
    <n v="11535"/>
    <n v="56701"/>
    <n v="88"/>
    <m/>
    <n v="87"/>
    <s v="REGULAR"/>
    <s v="MH12WT0187"/>
    <s v="HONDA ACTIVA 6G H SMART"/>
    <d v="2024-04-23T00:00:00"/>
    <n v="36"/>
    <x v="1"/>
    <x v="1"/>
    <s v="-"/>
    <m/>
    <m/>
    <m/>
    <n v="1"/>
    <m/>
    <m/>
    <m/>
    <m/>
    <m/>
    <m/>
    <m/>
    <m/>
    <m/>
    <m/>
    <m/>
    <m/>
    <m/>
    <m/>
    <m/>
    <m/>
    <m/>
    <m/>
    <m/>
    <m/>
    <m/>
    <m/>
    <m/>
    <m/>
    <m/>
    <m/>
    <m/>
    <m/>
    <m/>
    <m/>
    <m/>
    <m/>
    <m/>
    <m/>
    <m/>
    <m/>
    <m/>
    <m/>
    <m/>
    <m/>
    <m/>
    <m/>
    <m/>
    <m/>
    <m/>
    <m/>
    <m/>
    <m/>
    <m/>
    <m/>
    <m/>
    <m/>
    <m/>
    <m/>
    <m/>
    <m/>
    <m/>
    <m/>
    <m/>
    <m/>
    <m/>
    <m/>
    <m/>
    <m/>
    <m/>
    <m/>
    <m/>
    <m/>
    <m/>
    <m/>
    <m/>
    <m/>
    <m/>
    <m/>
    <m/>
    <m/>
    <m/>
    <m/>
    <m/>
    <m/>
    <m/>
    <m/>
    <m/>
    <m/>
    <m/>
    <m/>
    <m/>
    <m/>
    <m/>
    <n v="1"/>
    <n v="1"/>
    <s v="DUWT0023"/>
    <s v="A2kvuqCxBiz"/>
    <s v="Allocated"/>
    <s v="Shifted (NC_SFTD)"/>
    <s v="Customer shifted from residence address "/>
    <d v="2026-01-02T00:00:00"/>
    <m/>
    <m/>
    <m/>
    <s v="-"/>
  </r>
  <r>
    <n v="461622676"/>
    <s v="USAMA IRFAN KHAN"/>
    <m/>
    <m/>
    <m/>
    <m/>
    <m/>
    <m/>
    <n v="3875"/>
    <n v="11625"/>
    <x v="5"/>
    <s v="FLOW"/>
    <x v="1"/>
    <x v="14"/>
    <n v="56551"/>
    <n v="247"/>
    <n v="0"/>
    <n v="2692.65"/>
    <s v="FLOW"/>
    <n v="0.45864929966990808"/>
    <n v="1.4251083846322749E-2"/>
    <x v="0"/>
    <s v="-"/>
    <s v="BPTP"/>
    <s v="-"/>
    <m/>
    <m/>
    <m/>
    <m/>
    <s v="ELG"/>
    <s v="-"/>
    <s v="NANA PETH"/>
    <s v="-"/>
    <s v="-"/>
    <m/>
    <n v="14564.65"/>
    <n v="56551"/>
    <n v="88"/>
    <m/>
    <n v="118"/>
    <s v="NPA"/>
    <s v="MH12WH9819"/>
    <s v="ACCESS SPL ED DISC CBS BT BSVI"/>
    <d v="2024-01-23T00:00:00"/>
    <n v="36"/>
    <x v="1"/>
    <x v="2"/>
    <s v="-"/>
    <m/>
    <m/>
    <m/>
    <m/>
    <m/>
    <m/>
    <n v="1"/>
    <m/>
    <m/>
    <m/>
    <m/>
    <m/>
    <m/>
    <m/>
    <m/>
    <m/>
    <m/>
    <m/>
    <m/>
    <m/>
    <m/>
    <m/>
    <m/>
    <m/>
    <m/>
    <m/>
    <m/>
    <m/>
    <m/>
    <m/>
    <m/>
    <m/>
    <m/>
    <m/>
    <m/>
    <m/>
    <m/>
    <m/>
    <m/>
    <m/>
    <m/>
    <m/>
    <m/>
    <m/>
    <m/>
    <m/>
    <m/>
    <m/>
    <m/>
    <m/>
    <m/>
    <m/>
    <m/>
    <m/>
    <m/>
    <m/>
    <m/>
    <m/>
    <m/>
    <m/>
    <m/>
    <m/>
    <m/>
    <m/>
    <m/>
    <m/>
    <m/>
    <m/>
    <m/>
    <m/>
    <m/>
    <m/>
    <m/>
    <m/>
    <m/>
    <m/>
    <m/>
    <m/>
    <m/>
    <m/>
    <m/>
    <m/>
    <m/>
    <m/>
    <m/>
    <m/>
    <m/>
    <m/>
    <m/>
    <m/>
    <m/>
    <m/>
    <m/>
    <n v="1"/>
    <n v="1"/>
    <s v="DUWT0014"/>
    <s v="k6fBZYWiBsY7"/>
    <s v="Allocated"/>
    <s v="Left Message (LMCB)"/>
    <s v="Left message to mother "/>
    <d v="2026-01-03T00:00:00"/>
    <m/>
    <m/>
    <m/>
    <s v="-"/>
  </r>
  <r>
    <n v="462821869"/>
    <s v="SANGITA DILIP FAKATKAR"/>
    <s v="ONLINE"/>
    <s v="24.01.26"/>
    <n v="4000"/>
    <m/>
    <m/>
    <m/>
    <n v="3696"/>
    <n v="3696"/>
    <x v="2"/>
    <s v="STABLE"/>
    <x v="0"/>
    <x v="6"/>
    <n v="56541"/>
    <n v="124"/>
    <n v="0"/>
    <n v="4372"/>
    <s v="NEW"/>
    <n v="6.049924670460953E-2"/>
    <n v="3.0408450021271799E-3"/>
    <x v="1"/>
    <s v="PAID"/>
    <s v="-"/>
    <s v="PTP"/>
    <m/>
    <n v="24"/>
    <s v="CAVA"/>
    <m/>
    <s v="-"/>
    <s v="-"/>
    <s v="KARLA"/>
    <s v="-"/>
    <s v="-"/>
    <s v="-"/>
    <n v="11888"/>
    <n v="56541"/>
    <n v="36"/>
    <m/>
    <n v="26"/>
    <s v="REGULAR"/>
    <s v="MH14LN8745"/>
    <s v="HONDA ACTIVA DLX"/>
    <d v="2024-05-07T00:00:00"/>
    <n v="36"/>
    <x v="2"/>
    <x v="2"/>
    <s v="-"/>
    <m/>
    <m/>
    <m/>
    <m/>
    <m/>
    <m/>
    <m/>
    <m/>
    <m/>
    <m/>
    <m/>
    <m/>
    <m/>
    <m/>
    <m/>
    <m/>
    <m/>
    <m/>
    <m/>
    <m/>
    <m/>
    <m/>
    <m/>
    <m/>
    <m/>
    <m/>
    <m/>
    <m/>
    <m/>
    <m/>
    <m/>
    <m/>
    <m/>
    <m/>
    <m/>
    <m/>
    <m/>
    <m/>
    <m/>
    <m/>
    <m/>
    <m/>
    <m/>
    <m/>
    <m/>
    <m/>
    <m/>
    <m/>
    <n v="1"/>
    <m/>
    <m/>
    <m/>
    <m/>
    <m/>
    <n v="1"/>
    <m/>
    <m/>
    <m/>
    <m/>
    <m/>
    <m/>
    <m/>
    <m/>
    <m/>
    <m/>
    <m/>
    <m/>
    <m/>
    <m/>
    <m/>
    <m/>
    <m/>
    <m/>
    <m/>
    <m/>
    <m/>
    <m/>
    <m/>
    <m/>
    <m/>
    <m/>
    <m/>
    <m/>
    <m/>
    <m/>
    <m/>
    <m/>
    <m/>
    <m/>
    <m/>
    <m/>
    <m/>
    <m/>
    <n v="2"/>
    <n v="1"/>
    <s v="DUWT0013"/>
    <s v="A69as-LBNz"/>
    <s v="Allocated"/>
    <s v="Left Message (LMCB)"/>
    <s v="Left masage husband "/>
    <d v="2026-01-19T00:00:00"/>
    <m/>
    <m/>
    <m/>
    <s v="-"/>
  </r>
  <r>
    <n v="464022912"/>
    <s v="MANE BALU NIVRUTTI"/>
    <m/>
    <m/>
    <m/>
    <m/>
    <m/>
    <m/>
    <n v="3310"/>
    <n v="3310"/>
    <x v="0"/>
    <s v="FLOW"/>
    <x v="1"/>
    <x v="5"/>
    <n v="56772"/>
    <n v="105"/>
    <n v="0"/>
    <n v="1345"/>
    <s v="-"/>
    <n v="6.3913115269136164E-2"/>
    <n v="6.7019296552090699E-3"/>
    <x v="0"/>
    <s v="NC"/>
    <m/>
    <s v="NC"/>
    <s v="Add not found"/>
    <m/>
    <s v="CNAVNA"/>
    <m/>
    <m/>
    <m/>
    <s v="DEHU"/>
    <m/>
    <m/>
    <m/>
    <n v="3310"/>
    <n v="56772"/>
    <s v="-"/>
    <m/>
    <e v="#N/A"/>
    <s v="REGULAR"/>
    <s v="MH14LV2354"/>
    <s v="TVS STARCITY PLUS ES DT"/>
    <s v="########"/>
    <n v="36"/>
    <x v="0"/>
    <x v="0"/>
    <s v="-"/>
    <m/>
    <m/>
    <m/>
    <m/>
    <m/>
    <m/>
    <m/>
    <m/>
    <m/>
    <m/>
    <m/>
    <m/>
    <m/>
    <m/>
    <m/>
    <m/>
    <m/>
    <m/>
    <m/>
    <m/>
    <m/>
    <m/>
    <m/>
    <m/>
    <m/>
    <m/>
    <m/>
    <m/>
    <m/>
    <m/>
    <m/>
    <m/>
    <m/>
    <m/>
    <m/>
    <m/>
    <m/>
    <m/>
    <m/>
    <m/>
    <m/>
    <m/>
    <m/>
    <m/>
    <m/>
    <m/>
    <m/>
    <m/>
    <m/>
    <m/>
    <m/>
    <m/>
    <m/>
    <m/>
    <m/>
    <m/>
    <m/>
    <m/>
    <m/>
    <m/>
    <m/>
    <m/>
    <m/>
    <m/>
    <m/>
    <m/>
    <n v="1"/>
    <m/>
    <m/>
    <m/>
    <m/>
    <m/>
    <m/>
    <m/>
    <m/>
    <m/>
    <m/>
    <m/>
    <n v="1"/>
    <m/>
    <m/>
    <m/>
    <m/>
    <m/>
    <m/>
    <m/>
    <m/>
    <m/>
    <m/>
    <m/>
    <m/>
    <m/>
    <m/>
    <n v="2"/>
    <n v="1"/>
    <s v="DUWT0027"/>
    <s v="koffo7CdBiz"/>
    <s v="Allocated"/>
    <s v="Address Not Found (NC_ANF)"/>
    <s v="Visited to Customers residence address but short address so can't found Customer "/>
    <d v="2026-01-23T00:00:00"/>
    <m/>
    <m/>
    <m/>
    <s v="-"/>
  </r>
  <r>
    <n v="460203500"/>
    <s v="SANTOSH VITTHAL NALAWADE"/>
    <m/>
    <m/>
    <m/>
    <m/>
    <m/>
    <m/>
    <n v="5528"/>
    <n v="5417"/>
    <x v="2"/>
    <s v="FLOW"/>
    <x v="1"/>
    <x v="11"/>
    <n v="56216.47"/>
    <n v="187"/>
    <n v="0"/>
    <n v="1350"/>
    <s v="31.12.25"/>
    <n v="5.094069272909154E-2"/>
    <n v="3.0233913768191669E-3"/>
    <x v="1"/>
    <s v="MPTP"/>
    <s v="NC"/>
    <s v="MPTP"/>
    <s v="Shifted"/>
    <n v="31"/>
    <s v="CAVNA"/>
    <m/>
    <s v="-"/>
    <s v="-"/>
    <s v="MAAN"/>
    <s v="-"/>
    <s v="-"/>
    <s v="-"/>
    <n v="12482"/>
    <n v="56216.47"/>
    <n v="36"/>
    <m/>
    <n v="57"/>
    <s v="REGULAR"/>
    <s v="MH14LD9127"/>
    <s v="OLA S1 PRO"/>
    <d v="2023-10-19T00:00:00"/>
    <n v="36"/>
    <x v="2"/>
    <x v="1"/>
    <s v="-"/>
    <m/>
    <m/>
    <m/>
    <m/>
    <m/>
    <m/>
    <m/>
    <m/>
    <m/>
    <m/>
    <m/>
    <m/>
    <m/>
    <m/>
    <m/>
    <m/>
    <m/>
    <m/>
    <m/>
    <m/>
    <m/>
    <m/>
    <m/>
    <m/>
    <m/>
    <m/>
    <m/>
    <m/>
    <m/>
    <m/>
    <m/>
    <m/>
    <m/>
    <n v="1"/>
    <m/>
    <m/>
    <m/>
    <m/>
    <m/>
    <m/>
    <m/>
    <m/>
    <m/>
    <m/>
    <m/>
    <m/>
    <m/>
    <m/>
    <m/>
    <m/>
    <m/>
    <m/>
    <m/>
    <m/>
    <m/>
    <m/>
    <m/>
    <m/>
    <m/>
    <m/>
    <m/>
    <m/>
    <m/>
    <m/>
    <m/>
    <m/>
    <m/>
    <m/>
    <m/>
    <m/>
    <m/>
    <m/>
    <m/>
    <m/>
    <m/>
    <m/>
    <m/>
    <m/>
    <m/>
    <m/>
    <m/>
    <m/>
    <m/>
    <m/>
    <m/>
    <m/>
    <m/>
    <m/>
    <m/>
    <m/>
    <m/>
    <m/>
    <m/>
    <n v="1"/>
    <n v="1"/>
    <s v="DUWT0030"/>
    <s v="BPRGcL0BW7"/>
    <s v="Allocated"/>
    <s v="Address Not Found (NC_ANF)"/>
    <s v="Address not found "/>
    <d v="2026-01-12T00:00:00"/>
    <m/>
    <m/>
    <m/>
    <s v="-"/>
  </r>
  <r>
    <n v="462913037"/>
    <s v="RUPALI SANTOSH WALU"/>
    <m/>
    <m/>
    <m/>
    <m/>
    <m/>
    <m/>
    <n v="3155"/>
    <n v="15668"/>
    <x v="3"/>
    <s v="FLOW"/>
    <x v="1"/>
    <x v="9"/>
    <n v="56191"/>
    <n v="749"/>
    <n v="0"/>
    <n v="0"/>
    <s v="FLOW"/>
    <n v="0.50550708637432096"/>
    <n v="1.8785233930905761E-2"/>
    <x v="0"/>
    <s v="RTP"/>
    <s v="SETT"/>
    <s v="RTP"/>
    <s v="(Multiple Items)"/>
    <m/>
    <s v="CAVNA"/>
    <m/>
    <s v="ELG"/>
    <s v="-"/>
    <s v="SHIRUR"/>
    <s v="-"/>
    <s v="-"/>
    <m/>
    <n v="16417"/>
    <n v="56191"/>
    <n v="149"/>
    <m/>
    <n v="179"/>
    <s v="NPA"/>
    <m/>
    <s v="SPLENDOR PLUS I3S XTEC"/>
    <d v="2024-05-15T00:00:00"/>
    <n v="36"/>
    <x v="1"/>
    <x v="1"/>
    <s v="-"/>
    <m/>
    <m/>
    <m/>
    <m/>
    <m/>
    <m/>
    <m/>
    <m/>
    <m/>
    <m/>
    <m/>
    <m/>
    <m/>
    <m/>
    <m/>
    <m/>
    <m/>
    <m/>
    <n v="1"/>
    <m/>
    <m/>
    <m/>
    <m/>
    <m/>
    <m/>
    <m/>
    <m/>
    <m/>
    <m/>
    <m/>
    <m/>
    <m/>
    <m/>
    <m/>
    <m/>
    <m/>
    <m/>
    <m/>
    <m/>
    <m/>
    <m/>
    <m/>
    <m/>
    <m/>
    <m/>
    <m/>
    <m/>
    <m/>
    <m/>
    <m/>
    <m/>
    <m/>
    <m/>
    <m/>
    <m/>
    <m/>
    <m/>
    <m/>
    <m/>
    <m/>
    <m/>
    <m/>
    <m/>
    <m/>
    <m/>
    <m/>
    <m/>
    <m/>
    <m/>
    <m/>
    <m/>
    <m/>
    <m/>
    <m/>
    <m/>
    <m/>
    <m/>
    <m/>
    <m/>
    <m/>
    <m/>
    <m/>
    <m/>
    <m/>
    <m/>
    <m/>
    <m/>
    <m/>
    <m/>
    <m/>
    <m/>
    <m/>
    <m/>
    <n v="1"/>
    <n v="1"/>
    <s v="ZBHT0024"/>
    <s v="G2UBjMJqpNIc"/>
    <s v="Allocated"/>
    <s v="CUSTOMER NOT AVAILABLE (NABL)"/>
    <s v="Customer not available meet son"/>
    <d v="2026-01-07T00:00:00"/>
    <m/>
    <m/>
    <m/>
    <s v="-"/>
  </r>
  <r>
    <n v="464861788"/>
    <s v="HARIKESH ANUDAS VALVI"/>
    <m/>
    <m/>
    <m/>
    <m/>
    <m/>
    <m/>
    <n v="4285"/>
    <n v="13102"/>
    <x v="1"/>
    <s v="FLOW"/>
    <x v="1"/>
    <x v="19"/>
    <n v="56176"/>
    <n v="800"/>
    <n v="0"/>
    <n v="2700"/>
    <s v="FLOW"/>
    <n v="0.2495328588169772"/>
    <n v="1.434328171686447E-2"/>
    <x v="0"/>
    <s v="NC"/>
    <s v="-"/>
    <s v="NC"/>
    <s v="Add not found"/>
    <m/>
    <s v="CNAVNA"/>
    <m/>
    <s v="ELG"/>
    <s v="-"/>
    <s v="PASHAN"/>
    <s v="-"/>
    <s v="-"/>
    <m/>
    <n v="16602"/>
    <n v="56176"/>
    <n v="118"/>
    <m/>
    <n v="148"/>
    <s v="NPA"/>
    <s v="MH48DG3164"/>
    <s v="SPLENDOR PLUS DRS CAST FI BLACK"/>
    <d v="2024-12-05T00:00:00"/>
    <n v="24"/>
    <x v="1"/>
    <x v="1"/>
    <s v="-"/>
    <m/>
    <m/>
    <m/>
    <m/>
    <m/>
    <m/>
    <m/>
    <m/>
    <m/>
    <n v="1"/>
    <m/>
    <m/>
    <m/>
    <m/>
    <m/>
    <m/>
    <m/>
    <m/>
    <m/>
    <m/>
    <m/>
    <m/>
    <m/>
    <m/>
    <n v="1"/>
    <m/>
    <m/>
    <m/>
    <m/>
    <m/>
    <m/>
    <m/>
    <m/>
    <m/>
    <m/>
    <m/>
    <m/>
    <m/>
    <m/>
    <m/>
    <m/>
    <m/>
    <m/>
    <m/>
    <m/>
    <m/>
    <m/>
    <m/>
    <n v="1"/>
    <m/>
    <m/>
    <m/>
    <m/>
    <m/>
    <m/>
    <m/>
    <m/>
    <m/>
    <m/>
    <m/>
    <m/>
    <m/>
    <m/>
    <m/>
    <m/>
    <m/>
    <n v="1"/>
    <m/>
    <m/>
    <m/>
    <m/>
    <m/>
    <m/>
    <m/>
    <m/>
    <m/>
    <m/>
    <m/>
    <n v="1"/>
    <m/>
    <m/>
    <m/>
    <m/>
    <m/>
    <m/>
    <m/>
    <m/>
    <m/>
    <m/>
    <m/>
    <m/>
    <m/>
    <m/>
    <n v="5"/>
    <n v="1"/>
    <s v="DUWT0023"/>
    <s v="AP6vQCeEsEIc"/>
    <s v="Allocated"/>
    <s v="Address Not Found (NC_ANF)"/>
    <s v="Customer address short not found "/>
    <d v="2026-01-23T00:00:00"/>
    <m/>
    <m/>
    <m/>
    <s v="-"/>
  </r>
  <r>
    <n v="462947636"/>
    <s v="RAMPRABHU BALIRAM BORADE"/>
    <s v="COLLECT"/>
    <s v="14.01.26"/>
    <n v="3850"/>
    <m/>
    <m/>
    <m/>
    <n v="3644"/>
    <n v="2587"/>
    <x v="2"/>
    <s v="STABLE"/>
    <x v="0"/>
    <x v="19"/>
    <n v="56150"/>
    <n v="64"/>
    <n v="0"/>
    <n v="4050"/>
    <s v="21.12.25"/>
    <n v="7.974507254273619E-2"/>
    <n v="3.0198165379006592E-3"/>
    <x v="1"/>
    <s v="PAID"/>
    <s v="BPTP"/>
    <s v="PAID"/>
    <m/>
    <m/>
    <m/>
    <m/>
    <s v="-"/>
    <s v="-"/>
    <s v="GANESH KHIND"/>
    <s v="-"/>
    <s v="-"/>
    <m/>
    <n v="6701"/>
    <n v="56150"/>
    <n v="27"/>
    <m/>
    <n v="26"/>
    <s v="REGULAR"/>
    <s v="MH12WV1542"/>
    <s v="SPLENDOR PLUS I3S DRS C FI OTHERS"/>
    <d v="2024-05-18T00:00:00"/>
    <n v="36"/>
    <x v="1"/>
    <x v="1"/>
    <s v="-"/>
    <m/>
    <m/>
    <m/>
    <m/>
    <m/>
    <m/>
    <m/>
    <m/>
    <m/>
    <n v="1"/>
    <m/>
    <m/>
    <m/>
    <m/>
    <m/>
    <m/>
    <m/>
    <m/>
    <m/>
    <m/>
    <m/>
    <m/>
    <m/>
    <m/>
    <m/>
    <m/>
    <m/>
    <m/>
    <m/>
    <m/>
    <m/>
    <m/>
    <m/>
    <n v="1"/>
    <m/>
    <m/>
    <m/>
    <m/>
    <m/>
    <n v="2"/>
    <m/>
    <m/>
    <m/>
    <m/>
    <m/>
    <m/>
    <m/>
    <m/>
    <m/>
    <m/>
    <m/>
    <m/>
    <m/>
    <m/>
    <m/>
    <m/>
    <m/>
    <m/>
    <m/>
    <m/>
    <m/>
    <m/>
    <m/>
    <m/>
    <m/>
    <m/>
    <m/>
    <m/>
    <m/>
    <m/>
    <m/>
    <m/>
    <m/>
    <m/>
    <m/>
    <m/>
    <m/>
    <m/>
    <m/>
    <m/>
    <m/>
    <m/>
    <m/>
    <m/>
    <m/>
    <m/>
    <m/>
    <m/>
    <m/>
    <m/>
    <m/>
    <m/>
    <m/>
    <n v="4"/>
    <n v="1"/>
    <s v="DUWT0023"/>
    <s v="koGLoEHCl_z"/>
    <s v="Allocated"/>
    <s v="Payment (PAID)"/>
    <s v="Payment (PAID)"/>
    <d v="2026-01-14T00:00:00"/>
    <m/>
    <m/>
    <m/>
    <s v="-"/>
  </r>
  <r>
    <n v="465226904"/>
    <s v="KRASHNA NAGNATH SLGARE"/>
    <m/>
    <m/>
    <m/>
    <m/>
    <m/>
    <m/>
    <n v="3997"/>
    <n v="11874"/>
    <x v="5"/>
    <s v="FLOW"/>
    <x v="1"/>
    <x v="11"/>
    <n v="56012"/>
    <n v="378"/>
    <n v="0"/>
    <n v="1800"/>
    <s v="03.12.25"/>
    <n v="0.17478947919119889"/>
    <n v="1.411525363654453E-2"/>
    <x v="0"/>
    <s v="PTP"/>
    <s v="PAID"/>
    <s v="PTP"/>
    <m/>
    <n v="30"/>
    <s v="CAVA"/>
    <m/>
    <s v="ELG"/>
    <s v="-"/>
    <s v="MARUNJI"/>
    <s v="-"/>
    <s v="-"/>
    <m/>
    <n v="14052"/>
    <n v="56012"/>
    <n v="87"/>
    <m/>
    <n v="117"/>
    <s v="REGULAR"/>
    <s v="MH14LM5400"/>
    <s v="BAJAJ PULSAR RS200 ABS TWIN CHANNEL"/>
    <d v="2025-01-15T00:00:00"/>
    <n v="24"/>
    <x v="1"/>
    <x v="1"/>
    <s v="-"/>
    <n v="1"/>
    <m/>
    <m/>
    <m/>
    <m/>
    <m/>
    <m/>
    <m/>
    <m/>
    <m/>
    <m/>
    <m/>
    <m/>
    <m/>
    <m/>
    <m/>
    <m/>
    <m/>
    <m/>
    <m/>
    <m/>
    <m/>
    <m/>
    <m/>
    <m/>
    <m/>
    <m/>
    <m/>
    <m/>
    <m/>
    <m/>
    <m/>
    <m/>
    <m/>
    <m/>
    <m/>
    <m/>
    <m/>
    <m/>
    <m/>
    <m/>
    <m/>
    <m/>
    <m/>
    <m/>
    <m/>
    <m/>
    <m/>
    <m/>
    <m/>
    <m/>
    <m/>
    <m/>
    <m/>
    <m/>
    <m/>
    <m/>
    <m/>
    <m/>
    <m/>
    <m/>
    <m/>
    <m/>
    <m/>
    <m/>
    <m/>
    <m/>
    <m/>
    <m/>
    <m/>
    <m/>
    <m/>
    <m/>
    <m/>
    <m/>
    <m/>
    <m/>
    <m/>
    <m/>
    <m/>
    <m/>
    <m/>
    <m/>
    <m/>
    <m/>
    <m/>
    <m/>
    <m/>
    <m/>
    <m/>
    <m/>
    <m/>
    <m/>
    <n v="1"/>
    <n v="1"/>
    <s v="DUWT0030"/>
    <s v="BPcGdAtqpNgc"/>
    <s v="Allocated"/>
    <s v="Not Contactable Not Available (NC_NCNA)"/>
    <s v="Not Contactable Not Available "/>
    <d v="2026-01-20T00:00:00"/>
    <m/>
    <m/>
    <m/>
    <s v="DID"/>
  </r>
  <r>
    <n v="462401584"/>
    <s v="AKASH BHOJLING SHINDE"/>
    <m/>
    <m/>
    <m/>
    <m/>
    <m/>
    <m/>
    <n v="3771"/>
    <n v="3556"/>
    <x v="2"/>
    <s v="FLOW"/>
    <x v="1"/>
    <x v="15"/>
    <n v="55028"/>
    <n v="130"/>
    <n v="0"/>
    <n v="2966"/>
    <s v="NEW"/>
    <n v="6.4893025390133238E-2"/>
    <n v="2.9594739883810769E-3"/>
    <x v="1"/>
    <s v="MPTP"/>
    <s v="-"/>
    <s v="MPTP"/>
    <s v="Shifted"/>
    <n v="31"/>
    <m/>
    <m/>
    <s v="-"/>
    <s v="-"/>
    <s v="CHIKHALI"/>
    <s v="-"/>
    <s v="-"/>
    <s v="-"/>
    <n v="10423"/>
    <n v="55028"/>
    <n v="36"/>
    <m/>
    <n v="57"/>
    <s v="NPA"/>
    <s v="MH14LM3157"/>
    <s v="TVS JUPITER 125 DISC"/>
    <d v="2024-03-30T00:00:00"/>
    <n v="36"/>
    <x v="2"/>
    <x v="2"/>
    <s v="-"/>
    <m/>
    <m/>
    <m/>
    <m/>
    <m/>
    <m/>
    <m/>
    <m/>
    <m/>
    <m/>
    <m/>
    <m/>
    <m/>
    <m/>
    <m/>
    <m/>
    <m/>
    <m/>
    <m/>
    <m/>
    <m/>
    <m/>
    <m/>
    <m/>
    <m/>
    <m/>
    <m/>
    <m/>
    <m/>
    <m/>
    <m/>
    <m/>
    <m/>
    <m/>
    <m/>
    <m/>
    <m/>
    <m/>
    <m/>
    <m/>
    <m/>
    <m/>
    <m/>
    <m/>
    <m/>
    <m/>
    <m/>
    <m/>
    <m/>
    <m/>
    <m/>
    <m/>
    <m/>
    <m/>
    <m/>
    <m/>
    <m/>
    <m/>
    <m/>
    <m/>
    <n v="1"/>
    <m/>
    <m/>
    <m/>
    <m/>
    <m/>
    <m/>
    <m/>
    <m/>
    <m/>
    <m/>
    <m/>
    <m/>
    <m/>
    <m/>
    <m/>
    <m/>
    <m/>
    <m/>
    <m/>
    <m/>
    <m/>
    <m/>
    <m/>
    <m/>
    <m/>
    <m/>
    <m/>
    <m/>
    <m/>
    <m/>
    <m/>
    <m/>
    <n v="1"/>
    <n v="1"/>
    <s v="ZBHT0011"/>
    <s v="Aofhjx3kD7"/>
    <s v="Allocated"/>
    <s v="Shifted (NC_SFTD)"/>
    <s v="Visited given residence address meet house woner they said cust was shifted and no idea where is currently "/>
    <d v="2026-01-21T00:00:00"/>
    <m/>
    <m/>
    <m/>
    <s v="-"/>
  </r>
  <r>
    <n v="460952234"/>
    <s v="SHERKAR DHANESH ASHOK"/>
    <m/>
    <m/>
    <m/>
    <m/>
    <m/>
    <m/>
    <n v="5127"/>
    <n v="5127"/>
    <x v="0"/>
    <s v="FLOW"/>
    <x v="1"/>
    <x v="0"/>
    <n v="56257"/>
    <n v="62"/>
    <n v="0"/>
    <n v="1350"/>
    <s v="-"/>
    <n v="1.5755473483191128E-2"/>
    <n v="6.6411339500651138E-3"/>
    <x v="0"/>
    <s v="MPTP"/>
    <s v="-"/>
    <s v="MPTP"/>
    <m/>
    <n v="30"/>
    <s v="CAVA"/>
    <m/>
    <m/>
    <m/>
    <s v="DINHORE"/>
    <m/>
    <m/>
    <m/>
    <s v="5127"/>
    <n v="56257"/>
    <s v="-"/>
    <m/>
    <e v="#N/A"/>
    <s v="REGULAR"/>
    <m/>
    <m/>
    <d v="2023-11-30T00:00:00"/>
    <s v="36"/>
    <x v="0"/>
    <x v="0"/>
    <s v="-"/>
    <m/>
    <m/>
    <m/>
    <m/>
    <m/>
    <m/>
    <m/>
    <m/>
    <m/>
    <m/>
    <m/>
    <m/>
    <m/>
    <m/>
    <m/>
    <m/>
    <m/>
    <m/>
    <m/>
    <m/>
    <m/>
    <m/>
    <m/>
    <m/>
    <m/>
    <m/>
    <m/>
    <m/>
    <m/>
    <m/>
    <m/>
    <m/>
    <m/>
    <m/>
    <m/>
    <m/>
    <m/>
    <m/>
    <m/>
    <m/>
    <m/>
    <m/>
    <m/>
    <m/>
    <m/>
    <m/>
    <m/>
    <m/>
    <m/>
    <m/>
    <m/>
    <m/>
    <m/>
    <m/>
    <m/>
    <m/>
    <m/>
    <m/>
    <m/>
    <m/>
    <m/>
    <m/>
    <m/>
    <m/>
    <m/>
    <m/>
    <m/>
    <m/>
    <m/>
    <m/>
    <m/>
    <m/>
    <m/>
    <m/>
    <m/>
    <m/>
    <m/>
    <m/>
    <n v="1"/>
    <m/>
    <m/>
    <m/>
    <m/>
    <m/>
    <m/>
    <m/>
    <m/>
    <m/>
    <m/>
    <m/>
    <m/>
    <m/>
    <m/>
    <n v="1"/>
    <n v="1"/>
    <s v="ZBHT0021"/>
    <s v="G2vRc0GGRX7"/>
    <s v="Allocated"/>
    <e v="#N/A"/>
    <e v="#N/A"/>
    <e v="#N/A"/>
    <m/>
    <m/>
    <m/>
    <s v="-"/>
  </r>
  <r>
    <n v="461000258"/>
    <s v="BHAKTIDAS DTTU LAGAD"/>
    <m/>
    <m/>
    <m/>
    <m/>
    <m/>
    <m/>
    <n v="3998"/>
    <n v="11982"/>
    <x v="5"/>
    <s v="FLOW"/>
    <x v="1"/>
    <x v="5"/>
    <n v="53686"/>
    <n v="181"/>
    <n v="0"/>
    <n v="3736.66"/>
    <s v="03.12.25"/>
    <n v="0.20027605759904499"/>
    <n v="1.3529092100470069E-2"/>
    <x v="0"/>
    <s v="NC"/>
    <s v="OS"/>
    <s v="NC"/>
    <s v="DRA ID "/>
    <m/>
    <m/>
    <m/>
    <s v="ELG"/>
    <s v="-"/>
    <s v="SUDUMBARE"/>
    <s v="-"/>
    <s v="-"/>
    <m/>
    <n v="15899.66"/>
    <n v="53686"/>
    <n v="88"/>
    <m/>
    <n v="118"/>
    <s v="REGULAR"/>
    <s v="MH23BK1834"/>
    <s v="BAJAJ PULSAR 125 CARBON SPLIT DISC"/>
    <d v="2023-12-05T00:00:00"/>
    <n v="36"/>
    <x v="1"/>
    <x v="2"/>
    <s v="-"/>
    <m/>
    <m/>
    <m/>
    <m/>
    <m/>
    <m/>
    <n v="1"/>
    <m/>
    <m/>
    <m/>
    <m/>
    <m/>
    <m/>
    <m/>
    <m/>
    <m/>
    <m/>
    <m/>
    <m/>
    <m/>
    <m/>
    <m/>
    <m/>
    <m/>
    <m/>
    <m/>
    <m/>
    <m/>
    <m/>
    <m/>
    <m/>
    <m/>
    <m/>
    <n v="1"/>
    <m/>
    <m/>
    <m/>
    <m/>
    <m/>
    <m/>
    <m/>
    <m/>
    <m/>
    <m/>
    <m/>
    <m/>
    <m/>
    <m/>
    <m/>
    <m/>
    <m/>
    <m/>
    <m/>
    <m/>
    <m/>
    <m/>
    <m/>
    <m/>
    <m/>
    <m/>
    <m/>
    <m/>
    <m/>
    <m/>
    <m/>
    <m/>
    <n v="1"/>
    <m/>
    <m/>
    <m/>
    <m/>
    <m/>
    <m/>
    <m/>
    <m/>
    <m/>
    <m/>
    <m/>
    <m/>
    <m/>
    <m/>
    <m/>
    <m/>
    <m/>
    <m/>
    <m/>
    <m/>
    <m/>
    <m/>
    <m/>
    <m/>
    <m/>
    <m/>
    <n v="3"/>
    <n v="1"/>
    <s v="DUWT0027"/>
    <s v="AoAtxdWIA_c"/>
    <s v="Allocated"/>
    <s v="Address Not Found (NC_ANF)"/>
    <s v="Visited to Customers residence address but short address so can't found Customer "/>
    <d v="2026-01-23T00:00:00"/>
    <m/>
    <m/>
    <m/>
    <s v="VYMO"/>
  </r>
  <r>
    <n v="461193436"/>
    <s v="PAWAN KUMAR VISHWAKARMA"/>
    <m/>
    <m/>
    <m/>
    <m/>
    <m/>
    <m/>
    <n v="3817"/>
    <n v="11429"/>
    <x v="5"/>
    <s v="FLOW"/>
    <x v="1"/>
    <x v="2"/>
    <n v="53310"/>
    <n v="188"/>
    <n v="0"/>
    <n v="1350"/>
    <s v="FLOW"/>
    <n v="0.2045976323321827"/>
    <n v="1.343433855895503E-2"/>
    <x v="0"/>
    <s v="NC"/>
    <s v="NC"/>
    <s v="NC"/>
    <s v="Add not found"/>
    <m/>
    <s v="CNAVNA"/>
    <m/>
    <s v="ELG"/>
    <s v="-"/>
    <s v="CHAKAN"/>
    <s v="-"/>
    <s v="-"/>
    <m/>
    <n v="12967"/>
    <n v="53310"/>
    <n v="88"/>
    <m/>
    <n v="118"/>
    <s v="REGULAR"/>
    <s v="MH14LH0290"/>
    <s v="HONDA SP 125 BS VI DISC"/>
    <d v="2023-12-21T00:00:00"/>
    <n v="36"/>
    <x v="1"/>
    <x v="1"/>
    <s v="-"/>
    <m/>
    <m/>
    <m/>
    <m/>
    <m/>
    <m/>
    <m/>
    <m/>
    <m/>
    <m/>
    <m/>
    <m/>
    <m/>
    <m/>
    <m/>
    <n v="1"/>
    <m/>
    <m/>
    <m/>
    <m/>
    <m/>
    <m/>
    <m/>
    <m/>
    <m/>
    <m/>
    <m/>
    <m/>
    <m/>
    <m/>
    <m/>
    <m/>
    <m/>
    <m/>
    <m/>
    <m/>
    <m/>
    <m/>
    <m/>
    <m/>
    <m/>
    <m/>
    <m/>
    <m/>
    <m/>
    <m/>
    <m/>
    <m/>
    <m/>
    <m/>
    <m/>
    <m/>
    <m/>
    <m/>
    <m/>
    <m/>
    <m/>
    <m/>
    <m/>
    <m/>
    <m/>
    <m/>
    <m/>
    <m/>
    <m/>
    <m/>
    <m/>
    <m/>
    <m/>
    <m/>
    <m/>
    <m/>
    <m/>
    <m/>
    <m/>
    <m/>
    <m/>
    <m/>
    <m/>
    <m/>
    <m/>
    <m/>
    <m/>
    <m/>
    <m/>
    <m/>
    <m/>
    <m/>
    <m/>
    <m/>
    <m/>
    <m/>
    <m/>
    <n v="1"/>
    <n v="1"/>
    <s v="DUWT0017"/>
    <s v="AoSew5MA4c"/>
    <s v="Allocated"/>
    <s v="Address Not Found (NC_ANF)"/>
    <s v="Short address available "/>
    <d v="2026-01-06T00:00:00"/>
    <m/>
    <m/>
    <m/>
    <s v="-"/>
  </r>
  <r>
    <n v="134825558"/>
    <s v="RAM SHAMRAO SAVALE"/>
    <m/>
    <m/>
    <m/>
    <m/>
    <m/>
    <m/>
    <n v="4204"/>
    <n v="16763"/>
    <x v="1"/>
    <s v="FLOW"/>
    <x v="1"/>
    <x v="4"/>
    <n v="53204.99"/>
    <n v="1123"/>
    <n v="0"/>
    <n v="4500"/>
    <s v="21.12.25"/>
    <n v="0.34817711365077691"/>
    <n v="1.3584700945474169E-2"/>
    <x v="0"/>
    <s v="MPTP"/>
    <s v="NC"/>
    <s v="MPTP"/>
    <s v="Add not found"/>
    <n v="21"/>
    <s v="CAVNA"/>
    <m/>
    <s v="ELG"/>
    <s v="-"/>
    <s v="CHARHOLI"/>
    <s v="-"/>
    <s v="-"/>
    <m/>
    <n v="22386"/>
    <n v="53204.99"/>
    <n v="117"/>
    <m/>
    <n v="147"/>
    <s v="NPA"/>
    <s v="MH14KK6069"/>
    <s v="PIAGGIO VESPA SXL 125 CBS"/>
    <d v="2022-10-15T00:00:00"/>
    <n v="48"/>
    <x v="1"/>
    <x v="2"/>
    <s v="-"/>
    <m/>
    <m/>
    <m/>
    <m/>
    <m/>
    <m/>
    <m/>
    <m/>
    <m/>
    <m/>
    <m/>
    <m/>
    <m/>
    <m/>
    <m/>
    <n v="1"/>
    <m/>
    <m/>
    <m/>
    <m/>
    <m/>
    <m/>
    <m/>
    <m/>
    <m/>
    <m/>
    <m/>
    <m/>
    <m/>
    <m/>
    <m/>
    <m/>
    <m/>
    <m/>
    <m/>
    <m/>
    <m/>
    <m/>
    <m/>
    <m/>
    <m/>
    <m/>
    <m/>
    <m/>
    <m/>
    <m/>
    <m/>
    <m/>
    <m/>
    <m/>
    <m/>
    <m/>
    <m/>
    <m/>
    <m/>
    <m/>
    <m/>
    <m/>
    <m/>
    <m/>
    <m/>
    <m/>
    <m/>
    <m/>
    <m/>
    <m/>
    <m/>
    <m/>
    <m/>
    <m/>
    <m/>
    <m/>
    <m/>
    <m/>
    <m/>
    <m/>
    <m/>
    <m/>
    <m/>
    <m/>
    <m/>
    <m/>
    <m/>
    <m/>
    <m/>
    <m/>
    <m/>
    <m/>
    <m/>
    <m/>
    <m/>
    <m/>
    <m/>
    <n v="1"/>
    <n v="1"/>
    <s v="ZBHT0009"/>
    <s v="G2qG-yR5Alvm"/>
    <s v="Allocated"/>
    <s v="No Such Person (NC_NSP)"/>
    <s v="No such person on address "/>
    <d v="2026-01-06T00:00:00"/>
    <m/>
    <m/>
    <m/>
    <s v="-"/>
  </r>
  <r>
    <n v="466230787"/>
    <s v="SANJAY BABULAL GUJRATHI"/>
    <s v="COLLECT"/>
    <s v="28.01.26"/>
    <n v="3400"/>
    <m/>
    <m/>
    <m/>
    <n v="3401"/>
    <n v="3282"/>
    <x v="2"/>
    <s v="STABLE"/>
    <x v="0"/>
    <x v="10"/>
    <n v="53115"/>
    <n v="113"/>
    <n v="0"/>
    <n v="1350"/>
    <s v="31.12.25"/>
    <n v="6.1506183429746668E-2"/>
    <n v="2.8565904792625732E-3"/>
    <x v="1"/>
    <s v="PAID"/>
    <s v="PTP"/>
    <s v="PTP"/>
    <m/>
    <n v="22"/>
    <s v="CAVA"/>
    <m/>
    <s v="-"/>
    <s v="-"/>
    <s v="RAJGURU NAGAR"/>
    <s v="-"/>
    <s v="-"/>
    <m/>
    <n v="4745"/>
    <n v="53115"/>
    <n v="27"/>
    <m/>
    <n v="26"/>
    <s v="REGULAR"/>
    <s v="MH14MN3177"/>
    <s v="TVS XL 100 ES DX"/>
    <d v="2025-05-30T00:00:00"/>
    <n v="24"/>
    <x v="1"/>
    <x v="1"/>
    <s v="-"/>
    <m/>
    <m/>
    <m/>
    <m/>
    <m/>
    <m/>
    <n v="1"/>
    <m/>
    <m/>
    <m/>
    <m/>
    <m/>
    <m/>
    <m/>
    <m/>
    <m/>
    <m/>
    <m/>
    <m/>
    <m/>
    <m/>
    <m/>
    <m/>
    <m/>
    <m/>
    <m/>
    <m/>
    <m/>
    <m/>
    <m/>
    <m/>
    <m/>
    <m/>
    <m/>
    <m/>
    <m/>
    <m/>
    <m/>
    <m/>
    <m/>
    <m/>
    <m/>
    <m/>
    <m/>
    <m/>
    <m/>
    <m/>
    <m/>
    <m/>
    <m/>
    <m/>
    <m/>
    <m/>
    <m/>
    <m/>
    <m/>
    <m/>
    <m/>
    <m/>
    <m/>
    <m/>
    <m/>
    <m/>
    <m/>
    <m/>
    <m/>
    <m/>
    <m/>
    <m/>
    <m/>
    <m/>
    <m/>
    <m/>
    <m/>
    <m/>
    <m/>
    <m/>
    <m/>
    <m/>
    <m/>
    <m/>
    <n v="2"/>
    <m/>
    <m/>
    <m/>
    <m/>
    <m/>
    <m/>
    <m/>
    <m/>
    <m/>
    <m/>
    <m/>
    <n v="3"/>
    <n v="1"/>
    <s v="ZBHT0010"/>
    <s v="AoXAztSeBaz"/>
    <s v="Allocated"/>
    <s v="Promise To Pay (PTP)"/>
    <s v="Ptp "/>
    <d v="2026-01-15T00:00:00"/>
    <m/>
    <m/>
    <m/>
    <s v="-"/>
  </r>
  <r>
    <n v="460406801"/>
    <s v="VARSHA SUBHASH LONKE"/>
    <s v="COLLECT"/>
    <s v="16.01.26"/>
    <n v="4900"/>
    <m/>
    <m/>
    <m/>
    <n v="4791"/>
    <n v="4716"/>
    <x v="2"/>
    <s v="STABLE"/>
    <x v="0"/>
    <x v="18"/>
    <n v="52525"/>
    <n v="95"/>
    <n v="0"/>
    <n v="4050"/>
    <s v="27.12.25"/>
    <n v="2.0312762792138811E-2"/>
    <n v="2.8248595485882832E-3"/>
    <x v="1"/>
    <s v="PAID"/>
    <s v="PTP"/>
    <s v="PAID"/>
    <m/>
    <m/>
    <m/>
    <m/>
    <s v="-"/>
    <s v="-"/>
    <s v="INDRA NAGAR"/>
    <s v="-"/>
    <s v="-"/>
    <m/>
    <n v="8861"/>
    <n v="52525"/>
    <n v="27"/>
    <m/>
    <n v="26"/>
    <s v="REGULAR"/>
    <s v="MH12XC5352"/>
    <s v="PIAGGIO VESPA SXL 125 CBS"/>
    <d v="2023-10-31T00:00:00"/>
    <n v="36"/>
    <x v="1"/>
    <x v="2"/>
    <s v="-"/>
    <m/>
    <m/>
    <m/>
    <m/>
    <m/>
    <m/>
    <n v="1"/>
    <m/>
    <m/>
    <m/>
    <m/>
    <m/>
    <m/>
    <m/>
    <m/>
    <m/>
    <m/>
    <m/>
    <m/>
    <m/>
    <m/>
    <m/>
    <m/>
    <m/>
    <m/>
    <m/>
    <m/>
    <m/>
    <m/>
    <m/>
    <m/>
    <m/>
    <m/>
    <m/>
    <m/>
    <m/>
    <n v="1"/>
    <m/>
    <m/>
    <m/>
    <m/>
    <m/>
    <m/>
    <m/>
    <m/>
    <n v="2"/>
    <m/>
    <m/>
    <m/>
    <m/>
    <m/>
    <m/>
    <m/>
    <m/>
    <m/>
    <m/>
    <m/>
    <m/>
    <m/>
    <m/>
    <m/>
    <m/>
    <m/>
    <m/>
    <m/>
    <m/>
    <m/>
    <m/>
    <m/>
    <m/>
    <m/>
    <m/>
    <m/>
    <m/>
    <m/>
    <m/>
    <m/>
    <m/>
    <m/>
    <m/>
    <m/>
    <m/>
    <m/>
    <m/>
    <m/>
    <m/>
    <m/>
    <m/>
    <m/>
    <m/>
    <m/>
    <m/>
    <m/>
    <n v="4"/>
    <n v="1"/>
    <s v="ZBHT0012"/>
    <s v="Ao_-fOwsOIz"/>
    <s v="Allocated"/>
    <s v="Payment (PAID)"/>
    <s v="Payment (PAID)"/>
    <d v="2026-01-16T00:00:00"/>
    <m/>
    <m/>
    <m/>
    <s v="VYMO"/>
  </r>
  <r>
    <n v="461634058"/>
    <s v="NILESH DNYANESHWAR KATE"/>
    <m/>
    <m/>
    <m/>
    <m/>
    <m/>
    <m/>
    <n v="3525"/>
    <n v="11112.58"/>
    <x v="1"/>
    <s v="FLOW"/>
    <x v="1"/>
    <x v="11"/>
    <n v="52439.58"/>
    <n v="1163"/>
    <n v="0"/>
    <n v="4050"/>
    <s v="16.12.25"/>
    <n v="0.91375489182529579"/>
    <n v="1.3389270668151021E-2"/>
    <x v="0"/>
    <s v="MPTP"/>
    <s v="PTP"/>
    <s v="MPTP"/>
    <s v="Left message customer brother he said shubham is in jail "/>
    <n v="28"/>
    <s v="CAVA"/>
    <m/>
    <s v="ELG"/>
    <s v="-"/>
    <s v="PIRANGUT "/>
    <s v="-"/>
    <s v="-"/>
    <m/>
    <n v="16325.58"/>
    <n v="52439.58"/>
    <n v="118"/>
    <m/>
    <n v="148"/>
    <s v="NPA"/>
    <s v="MH12WL2468"/>
    <s v="HONDA ACTIVA 6G H SMART"/>
    <d v="2024-01-24T00:00:00"/>
    <n v="36"/>
    <x v="1"/>
    <x v="1"/>
    <s v="-"/>
    <m/>
    <m/>
    <m/>
    <m/>
    <m/>
    <m/>
    <m/>
    <m/>
    <m/>
    <m/>
    <m/>
    <m/>
    <m/>
    <m/>
    <m/>
    <n v="1"/>
    <m/>
    <m/>
    <m/>
    <m/>
    <m/>
    <m/>
    <m/>
    <m/>
    <m/>
    <m/>
    <m/>
    <m/>
    <m/>
    <m/>
    <m/>
    <m/>
    <m/>
    <m/>
    <m/>
    <m/>
    <m/>
    <m/>
    <m/>
    <m/>
    <m/>
    <m/>
    <m/>
    <m/>
    <m/>
    <m/>
    <m/>
    <m/>
    <m/>
    <m/>
    <m/>
    <m/>
    <m/>
    <m/>
    <m/>
    <m/>
    <m/>
    <m/>
    <m/>
    <m/>
    <m/>
    <m/>
    <m/>
    <m/>
    <m/>
    <m/>
    <m/>
    <m/>
    <m/>
    <m/>
    <m/>
    <m/>
    <m/>
    <m/>
    <m/>
    <m/>
    <m/>
    <m/>
    <m/>
    <m/>
    <m/>
    <m/>
    <m/>
    <m/>
    <m/>
    <m/>
    <m/>
    <m/>
    <m/>
    <m/>
    <m/>
    <m/>
    <m/>
    <n v="1"/>
    <n v="1"/>
    <s v="DUWT0030"/>
    <s v="B2BBDcIq_EJ7"/>
    <s v="Allocated"/>
    <s v="Door Locked (NC_DL)"/>
    <s v="Door lock "/>
    <d v="2026-01-06T00:00:00"/>
    <m/>
    <m/>
    <m/>
    <s v="-"/>
  </r>
  <r>
    <n v="464441819"/>
    <s v="MOMOVIN"/>
    <s v="ONLINE"/>
    <s v="10.01.26"/>
    <n v="4932"/>
    <m/>
    <m/>
    <m/>
    <n v="4750"/>
    <n v="4524"/>
    <x v="2"/>
    <s v="STABLE"/>
    <x v="0"/>
    <x v="18"/>
    <n v="51936"/>
    <n v="140"/>
    <n v="0"/>
    <n v="3600"/>
    <s v="NEW"/>
    <n v="2.0084981406425919E-2"/>
    <n v="2.7931823991524242E-3"/>
    <x v="1"/>
    <s v="PAID"/>
    <s v="-"/>
    <s v="PAID"/>
    <m/>
    <m/>
    <m/>
    <m/>
    <s v="-"/>
    <s v="-"/>
    <s v="VADGAON SHERI"/>
    <s v="-"/>
    <s v="-"/>
    <s v="-"/>
    <n v="13014"/>
    <n v="51936"/>
    <n v="36"/>
    <m/>
    <n v="26"/>
    <s v="REGULAR"/>
    <s v="MH12XJ4662"/>
    <s v="BAJAJ CHETAK 2903"/>
    <d v="2024-10-25T00:00:00"/>
    <n v="24"/>
    <x v="2"/>
    <x v="2"/>
    <s v="-"/>
    <m/>
    <m/>
    <m/>
    <m/>
    <m/>
    <m/>
    <m/>
    <m/>
    <m/>
    <m/>
    <m/>
    <m/>
    <m/>
    <m/>
    <m/>
    <m/>
    <m/>
    <m/>
    <m/>
    <m/>
    <m/>
    <m/>
    <m/>
    <m/>
    <m/>
    <m/>
    <m/>
    <m/>
    <m/>
    <m/>
    <m/>
    <m/>
    <m/>
    <m/>
    <m/>
    <m/>
    <m/>
    <m/>
    <m/>
    <n v="1"/>
    <m/>
    <m/>
    <m/>
    <m/>
    <m/>
    <m/>
    <m/>
    <m/>
    <m/>
    <m/>
    <m/>
    <m/>
    <m/>
    <m/>
    <m/>
    <m/>
    <m/>
    <m/>
    <m/>
    <m/>
    <m/>
    <m/>
    <m/>
    <m/>
    <m/>
    <m/>
    <m/>
    <m/>
    <m/>
    <m/>
    <m/>
    <m/>
    <m/>
    <m/>
    <m/>
    <m/>
    <m/>
    <m/>
    <m/>
    <m/>
    <m/>
    <m/>
    <m/>
    <m/>
    <m/>
    <m/>
    <m/>
    <m/>
    <m/>
    <m/>
    <m/>
    <m/>
    <m/>
    <n v="1"/>
    <n v="1"/>
    <s v="ZBHT0012"/>
    <s v="A2OCuYLkNz"/>
    <s v="Allocated"/>
    <s v="Promise To Pay (PTP)"/>
    <s v="Ptp"/>
    <d v="2026-01-14T00:00:00"/>
    <m/>
    <m/>
    <m/>
    <s v="-"/>
  </r>
  <r>
    <n v="465449543"/>
    <s v="NIRNAY ROHIDAS MURKUTE"/>
    <s v="ONLINE"/>
    <s v="31.01.26"/>
    <n v="4200"/>
    <m/>
    <m/>
    <m/>
    <n v="3989"/>
    <n v="3984"/>
    <x v="2"/>
    <s v="STABLE"/>
    <x v="0"/>
    <x v="7"/>
    <n v="51901"/>
    <n v="73"/>
    <n v="0"/>
    <n v="900"/>
    <s v="27.12.25"/>
    <n v="0.20172810412856401"/>
    <n v="2.7913000558073388E-3"/>
    <x v="1"/>
    <s v="PAID"/>
    <s v="PTP"/>
    <s v="PTP"/>
    <m/>
    <n v="30"/>
    <s v="CAVA"/>
    <m/>
    <s v="-"/>
    <s v="-"/>
    <s v="AMBEGAON"/>
    <s v="-"/>
    <s v="-"/>
    <m/>
    <n v="4957"/>
    <n v="51901"/>
    <n v="27"/>
    <m/>
    <n v="57"/>
    <s v="REGULAR"/>
    <s v="MH14MD8140"/>
    <s v="SPLENDOR PLUS I3S BS6 FI DRUM SELF"/>
    <d v="2025-02-07T00:00:00"/>
    <n v="24"/>
    <x v="1"/>
    <x v="2"/>
    <s v="-"/>
    <m/>
    <m/>
    <m/>
    <m/>
    <m/>
    <m/>
    <m/>
    <m/>
    <m/>
    <m/>
    <m/>
    <m/>
    <m/>
    <m/>
    <m/>
    <m/>
    <m/>
    <m/>
    <m/>
    <m/>
    <m/>
    <m/>
    <m/>
    <m/>
    <m/>
    <m/>
    <m/>
    <m/>
    <m/>
    <m/>
    <m/>
    <m/>
    <m/>
    <m/>
    <m/>
    <m/>
    <m/>
    <m/>
    <m/>
    <m/>
    <m/>
    <m/>
    <m/>
    <m/>
    <m/>
    <m/>
    <m/>
    <m/>
    <m/>
    <m/>
    <m/>
    <m/>
    <m/>
    <m/>
    <m/>
    <m/>
    <m/>
    <m/>
    <m/>
    <m/>
    <m/>
    <m/>
    <m/>
    <m/>
    <m/>
    <m/>
    <n v="1"/>
    <m/>
    <m/>
    <m/>
    <m/>
    <m/>
    <m/>
    <m/>
    <m/>
    <m/>
    <m/>
    <m/>
    <m/>
    <m/>
    <m/>
    <m/>
    <m/>
    <m/>
    <m/>
    <m/>
    <m/>
    <m/>
    <m/>
    <m/>
    <n v="1"/>
    <m/>
    <m/>
    <n v="2"/>
    <n v="1"/>
    <s v="DUWT0029"/>
    <s v="BPN8d45O4Egm"/>
    <s v="Allocated"/>
    <s v="Promise To Pay (PTP)"/>
    <s v="Promise to pay 24 jan "/>
    <d v="2026-01-24T00:00:00"/>
    <m/>
    <m/>
    <m/>
    <s v="-"/>
  </r>
  <r>
    <n v="136615657"/>
    <s v="NIKITA SHIVAJI DHUMAL"/>
    <s v="ONLINE"/>
    <s v="10.01.26"/>
    <n v="2350"/>
    <m/>
    <m/>
    <m/>
    <n v="2461"/>
    <n v="4738"/>
    <x v="4"/>
    <s v="STABLE"/>
    <x v="0"/>
    <x v="19"/>
    <n v="51716.36"/>
    <n v="138"/>
    <n v="0"/>
    <n v="4050"/>
    <s v="FLOW"/>
    <n v="0.17688868728513499"/>
    <n v="9.0714254097125687E-3"/>
    <x v="1"/>
    <s v="PAID"/>
    <s v="PTP"/>
    <s v="PAID"/>
    <m/>
    <m/>
    <m/>
    <m/>
    <s v="-"/>
    <s v="-"/>
    <s v="BANNER"/>
    <s v="-"/>
    <s v="-"/>
    <m/>
    <n v="8926"/>
    <n v="51716.36"/>
    <n v="56"/>
    <m/>
    <n v="56"/>
    <s v="NPA"/>
    <s v="MH12UX9648"/>
    <s v="JUPITER BASIC"/>
    <d v="2022-12-07T00:00:00"/>
    <n v="60"/>
    <x v="1"/>
    <x v="1"/>
    <s v="-"/>
    <m/>
    <m/>
    <m/>
    <m/>
    <m/>
    <m/>
    <m/>
    <m/>
    <m/>
    <n v="1"/>
    <m/>
    <m/>
    <n v="1"/>
    <m/>
    <m/>
    <m/>
    <m/>
    <m/>
    <m/>
    <m/>
    <m/>
    <m/>
    <m/>
    <m/>
    <n v="1"/>
    <m/>
    <m/>
    <m/>
    <m/>
    <m/>
    <m/>
    <m/>
    <m/>
    <m/>
    <m/>
    <m/>
    <m/>
    <m/>
    <m/>
    <m/>
    <m/>
    <m/>
    <m/>
    <m/>
    <m/>
    <m/>
    <m/>
    <m/>
    <m/>
    <m/>
    <m/>
    <m/>
    <m/>
    <m/>
    <m/>
    <m/>
    <m/>
    <m/>
    <m/>
    <m/>
    <m/>
    <m/>
    <m/>
    <m/>
    <m/>
    <m/>
    <m/>
    <m/>
    <m/>
    <m/>
    <m/>
    <m/>
    <m/>
    <m/>
    <m/>
    <m/>
    <m/>
    <m/>
    <m/>
    <m/>
    <m/>
    <m/>
    <m/>
    <m/>
    <m/>
    <m/>
    <m/>
    <m/>
    <m/>
    <m/>
    <m/>
    <m/>
    <m/>
    <n v="3"/>
    <n v="1"/>
    <s v="DUWT0023"/>
    <s v="G2bAOLwFkF8m"/>
    <s v="Allocated"/>
    <s v="Door Locked (NC_DL)"/>
    <s v="Customer house door lock rb follow up "/>
    <d v="2026-01-18T00:00:00"/>
    <m/>
    <m/>
    <m/>
    <s v="-"/>
  </r>
  <r>
    <n v="462495534"/>
    <s v="RAMESH DATTATRAY RAJURKAR"/>
    <m/>
    <m/>
    <m/>
    <m/>
    <m/>
    <m/>
    <n v="7859"/>
    <n v="23515"/>
    <x v="5"/>
    <s v="FLOW"/>
    <x v="1"/>
    <x v="3"/>
    <n v="51686"/>
    <n v="643"/>
    <n v="0"/>
    <n v="4049"/>
    <s v="04.12.25"/>
    <n v="0.26846216255242139"/>
    <n v="1.302508390092196E-2"/>
    <x v="0"/>
    <s v="-"/>
    <s v="NC"/>
    <s v="-"/>
    <m/>
    <m/>
    <m/>
    <m/>
    <s v="ELG"/>
    <s v="-"/>
    <s v="BHOSARI"/>
    <s v="-"/>
    <s v="-"/>
    <m/>
    <n v="28207"/>
    <n v="51686"/>
    <n v="88"/>
    <m/>
    <n v="118"/>
    <s v="REGULAR"/>
    <s v="MH14LN9626"/>
    <s v="PIAGGIO VESPA SXL 149 ABS RACING 60"/>
    <d v="2024-04-08T00:00:00"/>
    <n v="24"/>
    <x v="1"/>
    <x v="2"/>
    <s v="-"/>
    <m/>
    <m/>
    <m/>
    <n v="1"/>
    <m/>
    <m/>
    <m/>
    <m/>
    <m/>
    <m/>
    <m/>
    <m/>
    <m/>
    <m/>
    <m/>
    <m/>
    <m/>
    <m/>
    <m/>
    <m/>
    <m/>
    <m/>
    <m/>
    <m/>
    <m/>
    <m/>
    <m/>
    <m/>
    <m/>
    <m/>
    <m/>
    <m/>
    <m/>
    <m/>
    <m/>
    <m/>
    <m/>
    <m/>
    <m/>
    <m/>
    <m/>
    <m/>
    <m/>
    <m/>
    <m/>
    <m/>
    <m/>
    <m/>
    <m/>
    <m/>
    <m/>
    <m/>
    <m/>
    <m/>
    <m/>
    <m/>
    <m/>
    <m/>
    <m/>
    <m/>
    <m/>
    <m/>
    <m/>
    <m/>
    <m/>
    <m/>
    <m/>
    <m/>
    <m/>
    <m/>
    <m/>
    <m/>
    <m/>
    <m/>
    <m/>
    <m/>
    <m/>
    <m/>
    <m/>
    <m/>
    <m/>
    <m/>
    <m/>
    <m/>
    <m/>
    <m/>
    <m/>
    <m/>
    <m/>
    <m/>
    <m/>
    <m/>
    <m/>
    <n v="1"/>
    <n v="1"/>
    <s v="DUWT0025"/>
    <s v="B68tB2oL_EMm"/>
    <s v="Unallocated"/>
    <s v="RINGING NO RESPONSE (RNR)"/>
    <s v="Customer mo no only ringing no response "/>
    <d v="2026-01-02T00:00:00"/>
    <m/>
    <m/>
    <m/>
    <s v="VYMO"/>
  </r>
  <r>
    <n v="464685919"/>
    <s v="DALU RAM"/>
    <s v="ONLINE"/>
    <s v="16.01.26"/>
    <n v="2000"/>
    <m/>
    <m/>
    <s v="CBC COLL"/>
    <n v="5087"/>
    <n v="154.87"/>
    <x v="2"/>
    <s v="RB"/>
    <x v="0"/>
    <x v="9"/>
    <n v="51636.87"/>
    <n v="182"/>
    <n v="1350"/>
    <n v="1350"/>
    <s v="26.12.25"/>
    <n v="4.0596048379806203E-2"/>
    <n v="2.7770948173005592E-3"/>
    <x v="2"/>
    <s v="PAID"/>
    <s v="MPTP"/>
    <s v="PAID"/>
    <m/>
    <m/>
    <s v="CAVA"/>
    <m/>
    <s v="-"/>
    <s v="-"/>
    <s v="SHIRUR"/>
    <s v="-"/>
    <s v="-"/>
    <s v="-"/>
    <n v="6773.87"/>
    <n v="51636.87"/>
    <n v="36"/>
    <m/>
    <e v="#N/A"/>
    <s v="REGULAR"/>
    <s v="MH12XL4394"/>
    <s v="APACHE RTR 160 4V DRUM HI PO"/>
    <d v="2024-11-15T00:00:00"/>
    <n v="24"/>
    <x v="2"/>
    <x v="1"/>
    <s v="-"/>
    <m/>
    <m/>
    <m/>
    <m/>
    <m/>
    <m/>
    <m/>
    <m/>
    <m/>
    <m/>
    <m/>
    <m/>
    <m/>
    <m/>
    <m/>
    <m/>
    <m/>
    <m/>
    <m/>
    <m/>
    <m/>
    <m/>
    <m/>
    <m/>
    <m/>
    <m/>
    <m/>
    <m/>
    <m/>
    <m/>
    <m/>
    <m/>
    <m/>
    <n v="1"/>
    <m/>
    <m/>
    <m/>
    <m/>
    <m/>
    <m/>
    <m/>
    <m/>
    <m/>
    <m/>
    <m/>
    <m/>
    <m/>
    <m/>
    <m/>
    <m/>
    <m/>
    <m/>
    <m/>
    <m/>
    <m/>
    <m/>
    <m/>
    <m/>
    <m/>
    <m/>
    <m/>
    <m/>
    <m/>
    <m/>
    <m/>
    <m/>
    <m/>
    <m/>
    <m/>
    <m/>
    <m/>
    <m/>
    <m/>
    <m/>
    <m/>
    <m/>
    <m/>
    <m/>
    <m/>
    <m/>
    <m/>
    <m/>
    <m/>
    <m/>
    <m/>
    <m/>
    <m/>
    <m/>
    <m/>
    <m/>
    <m/>
    <m/>
    <m/>
    <n v="1"/>
    <n v="1"/>
    <s v="ZBHT0024"/>
    <e v="#N/A"/>
    <e v="#N/A"/>
    <s v="Address Not Found (NC_ANF)"/>
    <s v="Customer address not found "/>
    <d v="2026-01-12T00:00:00"/>
    <m/>
    <m/>
    <m/>
    <s v="-"/>
  </r>
  <r>
    <n v="462978709"/>
    <s v="ADITYA SANJAY KAMBLE"/>
    <s v="ONLINE"/>
    <s v="10.01.26"/>
    <n v="3937"/>
    <m/>
    <m/>
    <m/>
    <n v="3937"/>
    <n v="11322"/>
    <x v="5"/>
    <s v="STABLE"/>
    <x v="0"/>
    <x v="4"/>
    <n v="51213"/>
    <n v="419"/>
    <n v="0"/>
    <n v="4050"/>
    <s v="FLOW"/>
    <n v="9.437838528760889E-2"/>
    <n v="1.2905885961728829E-2"/>
    <x v="1"/>
    <s v="PAID"/>
    <s v="BPTP"/>
    <s v="PAID"/>
    <m/>
    <m/>
    <m/>
    <m/>
    <s v="ELG"/>
    <s v="-"/>
    <s v="CHARHOLI BK"/>
    <s v="-"/>
    <s v="-"/>
    <m/>
    <n v="15791"/>
    <n v="51213"/>
    <n v="88"/>
    <m/>
    <e v="#N/A"/>
    <s v="REGULAR"/>
    <m/>
    <s v="AMPERE MAGNUS EX"/>
    <d v="2024-05-22T00:00:00"/>
    <n v="30"/>
    <x v="1"/>
    <x v="2"/>
    <s v="-"/>
    <m/>
    <m/>
    <m/>
    <m/>
    <m/>
    <m/>
    <m/>
    <m/>
    <m/>
    <m/>
    <m/>
    <m/>
    <m/>
    <m/>
    <m/>
    <n v="1"/>
    <m/>
    <m/>
    <m/>
    <m/>
    <m/>
    <m/>
    <m/>
    <m/>
    <m/>
    <m/>
    <m/>
    <m/>
    <m/>
    <m/>
    <m/>
    <m/>
    <m/>
    <m/>
    <m/>
    <m/>
    <m/>
    <m/>
    <m/>
    <m/>
    <m/>
    <m/>
    <m/>
    <m/>
    <m/>
    <m/>
    <m/>
    <m/>
    <m/>
    <m/>
    <m/>
    <m/>
    <m/>
    <m/>
    <m/>
    <m/>
    <m/>
    <m/>
    <m/>
    <m/>
    <m/>
    <m/>
    <m/>
    <m/>
    <m/>
    <m/>
    <m/>
    <m/>
    <m/>
    <m/>
    <m/>
    <m/>
    <m/>
    <m/>
    <m/>
    <m/>
    <m/>
    <m/>
    <m/>
    <m/>
    <m/>
    <m/>
    <m/>
    <m/>
    <m/>
    <m/>
    <m/>
    <m/>
    <m/>
    <m/>
    <m/>
    <m/>
    <m/>
    <n v="1"/>
    <n v="1"/>
    <s v="ZBHT0009"/>
    <e v="#N/A"/>
    <e v="#N/A"/>
    <s v="Left Message (LMCB)"/>
    <s v="Msg to father "/>
    <d v="2026-01-06T00:00:00"/>
    <m/>
    <m/>
    <m/>
    <s v="-"/>
  </r>
  <r>
    <n v="460220168"/>
    <s v="BALU DINKAR SARPALE"/>
    <m/>
    <m/>
    <m/>
    <m/>
    <m/>
    <m/>
    <n v="4032"/>
    <n v="15933.46"/>
    <x v="1"/>
    <s v="FLOW"/>
    <x v="1"/>
    <x v="6"/>
    <n v="51186.11"/>
    <n v="316"/>
    <n v="0"/>
    <n v="1800"/>
    <s v="FLOW"/>
    <n v="0.34178907694244132"/>
    <n v="1.306922521575786E-2"/>
    <x v="0"/>
    <s v="EXP"/>
    <s v="EXP"/>
    <s v="EXP"/>
    <m/>
    <m/>
    <m/>
    <m/>
    <s v="ELG"/>
    <s v="-"/>
    <s v="WAKSAI"/>
    <s v="-"/>
    <s v="-"/>
    <m/>
    <n v="18049.46"/>
    <n v="51186.11"/>
    <n v="118"/>
    <m/>
    <n v="148"/>
    <s v="NPA"/>
    <s v="MH14LD3355"/>
    <s v="HONDA SP 160 SINGLE DISC"/>
    <d v="2023-10-20T00:00:00"/>
    <n v="36"/>
    <x v="1"/>
    <x v="2"/>
    <s v="-"/>
    <m/>
    <m/>
    <m/>
    <m/>
    <m/>
    <m/>
    <n v="1"/>
    <m/>
    <m/>
    <m/>
    <m/>
    <m/>
    <m/>
    <m/>
    <m/>
    <m/>
    <m/>
    <m/>
    <m/>
    <m/>
    <m/>
    <m/>
    <m/>
    <m/>
    <m/>
    <m/>
    <m/>
    <m/>
    <m/>
    <m/>
    <m/>
    <m/>
    <m/>
    <m/>
    <m/>
    <m/>
    <m/>
    <m/>
    <m/>
    <m/>
    <m/>
    <m/>
    <m/>
    <m/>
    <m/>
    <m/>
    <m/>
    <m/>
    <m/>
    <m/>
    <m/>
    <m/>
    <m/>
    <m/>
    <m/>
    <m/>
    <m/>
    <m/>
    <m/>
    <m/>
    <m/>
    <m/>
    <m/>
    <m/>
    <m/>
    <m/>
    <m/>
    <m/>
    <m/>
    <m/>
    <m/>
    <m/>
    <m/>
    <m/>
    <m/>
    <m/>
    <m/>
    <m/>
    <m/>
    <m/>
    <m/>
    <m/>
    <m/>
    <m/>
    <m/>
    <m/>
    <m/>
    <m/>
    <m/>
    <m/>
    <m/>
    <m/>
    <m/>
    <n v="1"/>
    <n v="1"/>
    <s v="DUWT0013"/>
    <s v="k6iX4QvExm"/>
    <s v="Allocated"/>
    <e v="#N/A"/>
    <e v="#N/A"/>
    <e v="#N/A"/>
    <m/>
    <m/>
    <m/>
    <s v="-"/>
  </r>
  <r>
    <n v="465501185"/>
    <s v="ADINATH SURESH PADWAL"/>
    <m/>
    <m/>
    <m/>
    <m/>
    <m/>
    <s v="BANK PAID 16"/>
    <n v="4468"/>
    <e v="#N/A"/>
    <x v="0"/>
    <s v="FLOW"/>
    <x v="0"/>
    <x v="10"/>
    <n v="55005"/>
    <n v="42"/>
    <n v="0"/>
    <n v="450"/>
    <s v="FLOW"/>
    <n v="4.76985987590317E-2"/>
    <n v="6.4933354591132052E-3"/>
    <x v="0"/>
    <s v="PAID"/>
    <s v="-"/>
    <s v="PAID"/>
    <m/>
    <m/>
    <m/>
    <m/>
    <m/>
    <m/>
    <s v="SHELU"/>
    <m/>
    <m/>
    <m/>
    <s v="-"/>
    <n v="55005"/>
    <n v="5"/>
    <m/>
    <e v="#N/A"/>
    <s v="REGULAR"/>
    <n v="45702"/>
    <m/>
    <d v="2025-02-14T00:00:00"/>
    <n v="24"/>
    <x v="3"/>
    <x v="0"/>
    <s v="-"/>
    <m/>
    <m/>
    <m/>
    <m/>
    <m/>
    <m/>
    <m/>
    <m/>
    <m/>
    <m/>
    <m/>
    <m/>
    <m/>
    <m/>
    <m/>
    <m/>
    <m/>
    <m/>
    <m/>
    <m/>
    <m/>
    <m/>
    <m/>
    <m/>
    <m/>
    <m/>
    <m/>
    <m/>
    <m/>
    <m/>
    <m/>
    <m/>
    <m/>
    <m/>
    <m/>
    <m/>
    <m/>
    <m/>
    <m/>
    <m/>
    <m/>
    <m/>
    <m/>
    <m/>
    <m/>
    <m/>
    <m/>
    <m/>
    <m/>
    <m/>
    <m/>
    <m/>
    <m/>
    <m/>
    <m/>
    <m/>
    <m/>
    <m/>
    <m/>
    <m/>
    <m/>
    <m/>
    <m/>
    <m/>
    <m/>
    <m/>
    <m/>
    <m/>
    <m/>
    <m/>
    <m/>
    <m/>
    <m/>
    <m/>
    <m/>
    <m/>
    <m/>
    <m/>
    <m/>
    <m/>
    <m/>
    <m/>
    <m/>
    <m/>
    <m/>
    <m/>
    <m/>
    <m/>
    <m/>
    <m/>
    <n v="1"/>
    <m/>
    <m/>
    <n v="1"/>
    <n v="1"/>
    <s v="ZBHT0010"/>
    <e v="#N/A"/>
    <e v="#N/A"/>
    <e v="#N/A"/>
    <e v="#N/A"/>
    <e v="#N/A"/>
    <m/>
    <m/>
    <m/>
    <s v="-"/>
  </r>
  <r>
    <n v="463557885"/>
    <s v="ARUN TRIMBAK MANE"/>
    <m/>
    <m/>
    <m/>
    <m/>
    <m/>
    <s v="BANK PAID 16"/>
    <n v="6822"/>
    <e v="#N/A"/>
    <x v="0"/>
    <s v="FLOW"/>
    <x v="0"/>
    <x v="0"/>
    <n v="51113"/>
    <n v="160"/>
    <n v="0"/>
    <e v="#N/A"/>
    <s v="-"/>
    <n v="1.431483221903671E-2"/>
    <n v="6.0338851981029604E-3"/>
    <x v="0"/>
    <s v="PAID"/>
    <m/>
    <s v="PAID"/>
    <m/>
    <m/>
    <m/>
    <m/>
    <m/>
    <m/>
    <s v="JUNNAR"/>
    <m/>
    <m/>
    <m/>
    <n v="6822"/>
    <n v="51113"/>
    <s v="-"/>
    <m/>
    <e v="#N/A"/>
    <s v="REGULAR"/>
    <s v="MH14LT1276"/>
    <s v="HONDA UNICORN 160 BSVI"/>
    <s v="########"/>
    <n v="24"/>
    <x v="0"/>
    <x v="0"/>
    <s v="-"/>
    <m/>
    <m/>
    <m/>
    <m/>
    <m/>
    <m/>
    <m/>
    <m/>
    <m/>
    <m/>
    <m/>
    <m/>
    <m/>
    <m/>
    <m/>
    <m/>
    <m/>
    <m/>
    <m/>
    <m/>
    <m/>
    <m/>
    <m/>
    <m/>
    <m/>
    <m/>
    <m/>
    <m/>
    <m/>
    <m/>
    <m/>
    <m/>
    <m/>
    <m/>
    <m/>
    <m/>
    <m/>
    <m/>
    <m/>
    <m/>
    <m/>
    <m/>
    <m/>
    <m/>
    <m/>
    <m/>
    <m/>
    <m/>
    <m/>
    <m/>
    <m/>
    <m/>
    <m/>
    <m/>
    <m/>
    <m/>
    <m/>
    <m/>
    <m/>
    <m/>
    <m/>
    <m/>
    <m/>
    <m/>
    <m/>
    <m/>
    <m/>
    <m/>
    <m/>
    <m/>
    <m/>
    <m/>
    <m/>
    <m/>
    <m/>
    <m/>
    <m/>
    <m/>
    <m/>
    <m/>
    <m/>
    <m/>
    <m/>
    <m/>
    <m/>
    <m/>
    <m/>
    <m/>
    <m/>
    <m/>
    <n v="1"/>
    <m/>
    <m/>
    <n v="1"/>
    <n v="1"/>
    <s v="ZBHT0021"/>
    <e v="#N/A"/>
    <e v="#N/A"/>
    <e v="#N/A"/>
    <e v="#N/A"/>
    <e v="#N/A"/>
    <m/>
    <m/>
    <m/>
    <s v="-"/>
  </r>
  <r>
    <n v="462516053"/>
    <s v="SACHIN ARJUN LONDHE"/>
    <s v="ONLINE"/>
    <s v="16.01.26"/>
    <n v="3305"/>
    <m/>
    <m/>
    <m/>
    <n v="3305"/>
    <n v="6529"/>
    <x v="4"/>
    <s v="FLOW"/>
    <x v="0"/>
    <x v="11"/>
    <n v="49815"/>
    <n v="258"/>
    <n v="0"/>
    <n v="1800"/>
    <s v="13.12.25"/>
    <n v="0.13394190612978021"/>
    <n v="8.7379130469513247E-3"/>
    <x v="1"/>
    <s v="PAID"/>
    <s v="PAID"/>
    <s v="PAID"/>
    <m/>
    <m/>
    <s v="CAVA"/>
    <m/>
    <s v="-"/>
    <s v="-"/>
    <s v="WAKAD"/>
    <s v="-"/>
    <s v="-"/>
    <m/>
    <n v="8587"/>
    <n v="49815"/>
    <n v="57"/>
    <m/>
    <n v="87"/>
    <s v="REGULAR"/>
    <s v="MH14LM6573"/>
    <s v="SPLENDOR PLUS I3S BS6 FI DRUM SELF"/>
    <d v="2024-04-10T00:00:00"/>
    <n v="36"/>
    <x v="1"/>
    <x v="1"/>
    <s v="-"/>
    <m/>
    <m/>
    <m/>
    <m/>
    <m/>
    <m/>
    <n v="1"/>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1-03T00:00:00"/>
    <m/>
    <m/>
    <m/>
    <s v="-"/>
  </r>
  <r>
    <n v="462383949"/>
    <s v="RAVINDRA KHANDU JADHAV"/>
    <m/>
    <m/>
    <m/>
    <m/>
    <m/>
    <m/>
    <n v="3281"/>
    <n v="6562"/>
    <x v="5"/>
    <s v="FLOW"/>
    <x v="1"/>
    <x v="4"/>
    <n v="49727"/>
    <n v="439"/>
    <n v="0"/>
    <n v="0"/>
    <s v="22.12.25"/>
    <n v="9.1639895440550775E-2"/>
    <n v="1.253140786946458E-2"/>
    <x v="0"/>
    <s v="PTP"/>
    <s v="PTP"/>
    <s v="PTP"/>
    <m/>
    <n v="22"/>
    <s v="CAVA"/>
    <m/>
    <s v="ELG"/>
    <s v="-"/>
    <s v="BOPODI"/>
    <s v="-"/>
    <s v="-"/>
    <m/>
    <n v="7001"/>
    <n v="49727"/>
    <n v="88"/>
    <m/>
    <n v="57"/>
    <s v="NPA"/>
    <s v="MH12WQ4856"/>
    <s v="HONDA ACTIVA 6G H SMART"/>
    <d v="2024-03-29T00:00:00"/>
    <n v="36"/>
    <x v="1"/>
    <x v="2"/>
    <s v="-"/>
    <m/>
    <m/>
    <m/>
    <m/>
    <m/>
    <m/>
    <m/>
    <m/>
    <m/>
    <m/>
    <m/>
    <m/>
    <m/>
    <m/>
    <m/>
    <m/>
    <m/>
    <m/>
    <m/>
    <m/>
    <m/>
    <m/>
    <m/>
    <m/>
    <m/>
    <m/>
    <m/>
    <m/>
    <m/>
    <m/>
    <m/>
    <m/>
    <m/>
    <m/>
    <m/>
    <m/>
    <m/>
    <m/>
    <m/>
    <m/>
    <m/>
    <m/>
    <m/>
    <m/>
    <m/>
    <m/>
    <m/>
    <m/>
    <m/>
    <m/>
    <m/>
    <m/>
    <m/>
    <m/>
    <m/>
    <m/>
    <m/>
    <m/>
    <m/>
    <m/>
    <m/>
    <m/>
    <m/>
    <m/>
    <m/>
    <m/>
    <n v="1"/>
    <m/>
    <m/>
    <m/>
    <m/>
    <m/>
    <m/>
    <m/>
    <m/>
    <m/>
    <m/>
    <m/>
    <n v="2"/>
    <m/>
    <m/>
    <m/>
    <m/>
    <m/>
    <m/>
    <m/>
    <m/>
    <m/>
    <m/>
    <m/>
    <n v="1"/>
    <m/>
    <m/>
    <n v="4"/>
    <n v="1"/>
    <s v="ZBHT0009"/>
    <s v="k6-taz-q_OI7"/>
    <s v="Allocated"/>
    <s v="Left Message (LMCB)"/>
    <s v="Msg to wife"/>
    <d v="2026-01-23T00:00:00"/>
    <m/>
    <m/>
    <m/>
    <s v="-"/>
  </r>
  <r>
    <n v="460472259"/>
    <s v="FARHIN RAJJAK TAMBOLI"/>
    <s v="ONLINE"/>
    <s v="03.01.26"/>
    <n v="150"/>
    <m/>
    <m/>
    <m/>
    <n v="4266"/>
    <n v="8532"/>
    <x v="5"/>
    <s v="STABLE"/>
    <x v="0"/>
    <x v="18"/>
    <n v="49630"/>
    <n v="410"/>
    <n v="0"/>
    <n v="0"/>
    <s v="04.12.25"/>
    <n v="0.1625170249108833"/>
    <n v="1.2506963471786489E-2"/>
    <x v="1"/>
    <s v="PAID"/>
    <s v="PAID"/>
    <s v="PAID"/>
    <m/>
    <m/>
    <m/>
    <m/>
    <s v="ELG"/>
    <s v="-"/>
    <s v="YERWADA"/>
    <s v="-"/>
    <s v="-"/>
    <m/>
    <n v="8942"/>
    <n v="49630"/>
    <n v="88"/>
    <m/>
    <n v="87"/>
    <s v="REGULAR"/>
    <s v="MH12WB5216"/>
    <s v="AMPERE MAGNUS EX"/>
    <d v="2023-11-04T00:00:00"/>
    <n v="36"/>
    <x v="1"/>
    <x v="2"/>
    <s v="-"/>
    <m/>
    <m/>
    <m/>
    <m/>
    <m/>
    <m/>
    <n v="1"/>
    <m/>
    <m/>
    <m/>
    <m/>
    <m/>
    <m/>
    <m/>
    <m/>
    <m/>
    <m/>
    <m/>
    <m/>
    <m/>
    <m/>
    <m/>
    <m/>
    <m/>
    <m/>
    <m/>
    <m/>
    <m/>
    <m/>
    <m/>
    <m/>
    <m/>
    <m/>
    <m/>
    <m/>
    <m/>
    <m/>
    <m/>
    <m/>
    <m/>
    <m/>
    <m/>
    <m/>
    <m/>
    <m/>
    <m/>
    <m/>
    <m/>
    <m/>
    <m/>
    <m/>
    <m/>
    <m/>
    <m/>
    <m/>
    <m/>
    <m/>
    <m/>
    <m/>
    <m/>
    <m/>
    <m/>
    <m/>
    <m/>
    <m/>
    <m/>
    <m/>
    <m/>
    <m/>
    <m/>
    <m/>
    <m/>
    <m/>
    <m/>
    <m/>
    <m/>
    <m/>
    <m/>
    <m/>
    <m/>
    <m/>
    <m/>
    <m/>
    <m/>
    <m/>
    <m/>
    <m/>
    <m/>
    <m/>
    <m/>
    <m/>
    <m/>
    <m/>
    <n v="1"/>
    <n v="1"/>
    <s v="ZBHT0012"/>
    <s v="Aoe26Br_Dgc"/>
    <s v="Allocated"/>
    <s v="Left Message (LMCB)"/>
    <s v="Lm"/>
    <d v="2026-01-03T00:00:00"/>
    <m/>
    <m/>
    <m/>
    <s v="-"/>
  </r>
  <r>
    <n v="8200288"/>
    <s v="SHUBHAM SATYAWAN JADHAV"/>
    <s v="ONLINE"/>
    <s v="31.01.26"/>
    <n v="6600"/>
    <m/>
    <m/>
    <m/>
    <n v="6582"/>
    <n v="5750"/>
    <x v="2"/>
    <s v="STABLE"/>
    <x v="0"/>
    <x v="20"/>
    <n v="49492"/>
    <n v="151"/>
    <n v="0"/>
    <n v="4050"/>
    <s v="31.12.25"/>
    <n v="6.2820921621202716E-2"/>
    <n v="2.6617410524270601E-3"/>
    <x v="1"/>
    <s v="PAID"/>
    <s v="PTP"/>
    <s v="PTP"/>
    <m/>
    <n v="31"/>
    <s v="CAVA"/>
    <m/>
    <s v="-"/>
    <s v="-"/>
    <s v="OLD SANGAVI"/>
    <s v="-"/>
    <s v="-"/>
    <m/>
    <n v="9951"/>
    <n v="49492"/>
    <n v="27"/>
    <m/>
    <n v="57"/>
    <s v="NPA"/>
    <s v="MH14JD1160"/>
    <s v="RE CLASSIC 350 EFI STEALTH BLACK"/>
    <d v="2020-06-24T00:00:00"/>
    <n v="72"/>
    <x v="1"/>
    <x v="1"/>
    <s v="-"/>
    <m/>
    <m/>
    <m/>
    <m/>
    <m/>
    <m/>
    <m/>
    <m/>
    <m/>
    <m/>
    <m/>
    <m/>
    <n v="1"/>
    <m/>
    <m/>
    <m/>
    <m/>
    <m/>
    <m/>
    <m/>
    <m/>
    <m/>
    <m/>
    <m/>
    <m/>
    <m/>
    <m/>
    <m/>
    <m/>
    <m/>
    <m/>
    <m/>
    <m/>
    <n v="1"/>
    <m/>
    <m/>
    <m/>
    <m/>
    <m/>
    <m/>
    <m/>
    <m/>
    <m/>
    <m/>
    <m/>
    <m/>
    <m/>
    <m/>
    <m/>
    <m/>
    <m/>
    <m/>
    <m/>
    <m/>
    <m/>
    <m/>
    <m/>
    <m/>
    <m/>
    <m/>
    <m/>
    <m/>
    <m/>
    <m/>
    <m/>
    <m/>
    <m/>
    <m/>
    <m/>
    <m/>
    <m/>
    <m/>
    <m/>
    <m/>
    <m/>
    <m/>
    <m/>
    <m/>
    <m/>
    <m/>
    <m/>
    <m/>
    <m/>
    <m/>
    <m/>
    <m/>
    <m/>
    <m/>
    <m/>
    <m/>
    <m/>
    <m/>
    <m/>
    <n v="2"/>
    <n v="1"/>
    <s v="ZBHT0015"/>
    <s v="G6pkvqUYpNMm"/>
    <s v="Allocated"/>
    <s v="Left Message (LMCB)"/>
    <s v="Visited at customer given address. Customer not staying given address. Left message at near home relatives. "/>
    <d v="2026-01-12T00:00:00"/>
    <m/>
    <m/>
    <m/>
    <s v="-"/>
  </r>
  <r>
    <n v="465030578"/>
    <s v="RAJ KUMAR"/>
    <m/>
    <m/>
    <m/>
    <m/>
    <m/>
    <m/>
    <n v="5432"/>
    <n v="16095.64"/>
    <x v="5"/>
    <s v="FLOW"/>
    <x v="1"/>
    <x v="2"/>
    <n v="49441"/>
    <n v="279"/>
    <n v="0"/>
    <n v="1350"/>
    <s v="FLOW"/>
    <n v="0.18974885650225939"/>
    <n v="1.2459334696929201E-2"/>
    <x v="0"/>
    <s v="NC"/>
    <s v="NC"/>
    <s v="NC"/>
    <s v="Add not found"/>
    <m/>
    <s v="CNAVNA"/>
    <m/>
    <s v="ELG"/>
    <s v="-"/>
    <s v="CHAKAN"/>
    <s v="-"/>
    <s v="-"/>
    <m/>
    <n v="17724.64"/>
    <n v="49441"/>
    <n v="88"/>
    <m/>
    <n v="118"/>
    <s v="REGULAR"/>
    <s v="MH14MB6630"/>
    <s v="TVS JUPITER 110 DRUM ALLOY OBDIIA"/>
    <d v="2024-12-24T00:00:00"/>
    <n v="18"/>
    <x v="1"/>
    <x v="1"/>
    <s v="-"/>
    <m/>
    <m/>
    <m/>
    <m/>
    <m/>
    <m/>
    <m/>
    <m/>
    <m/>
    <m/>
    <m/>
    <m/>
    <n v="1"/>
    <m/>
    <m/>
    <m/>
    <m/>
    <m/>
    <m/>
    <m/>
    <m/>
    <m/>
    <m/>
    <m/>
    <m/>
    <m/>
    <m/>
    <m/>
    <m/>
    <m/>
    <m/>
    <m/>
    <m/>
    <m/>
    <m/>
    <m/>
    <m/>
    <m/>
    <m/>
    <m/>
    <m/>
    <m/>
    <m/>
    <m/>
    <m/>
    <m/>
    <m/>
    <m/>
    <m/>
    <m/>
    <m/>
    <m/>
    <m/>
    <m/>
    <m/>
    <m/>
    <m/>
    <m/>
    <m/>
    <m/>
    <m/>
    <m/>
    <m/>
    <m/>
    <m/>
    <m/>
    <m/>
    <m/>
    <m/>
    <m/>
    <m/>
    <m/>
    <m/>
    <m/>
    <m/>
    <m/>
    <m/>
    <m/>
    <m/>
    <m/>
    <m/>
    <m/>
    <m/>
    <m/>
    <m/>
    <m/>
    <m/>
    <m/>
    <m/>
    <m/>
    <m/>
    <m/>
    <m/>
    <n v="1"/>
    <n v="1"/>
    <s v="DUWT0017"/>
    <s v="G2kx8MynF4m"/>
    <s v="Allocated"/>
    <s v="Address Not Found (NC_ANF)"/>
    <s v="Short address available "/>
    <d v="2026-01-05T00:00:00"/>
    <m/>
    <m/>
    <m/>
    <s v="-"/>
  </r>
  <r>
    <n v="456675556"/>
    <s v="RAVINDRA KISAN TEMGIRE"/>
    <s v="ONLINE"/>
    <s v="27.01.26"/>
    <n v="3700"/>
    <m/>
    <m/>
    <m/>
    <n v="3667"/>
    <n v="3377"/>
    <x v="2"/>
    <s v="STABLE"/>
    <x v="0"/>
    <x v="6"/>
    <n v="49321"/>
    <n v="83"/>
    <n v="0"/>
    <n v="4050"/>
    <s v="28.12.25"/>
    <n v="5.2773798601334368E-2"/>
    <n v="2.6525444606553591E-3"/>
    <x v="1"/>
    <s v="PAID"/>
    <s v="PTP"/>
    <s v="PTP"/>
    <m/>
    <n v="28"/>
    <s v="CAVA"/>
    <m/>
    <s v="-"/>
    <s v="-"/>
    <s v="LONAVLA"/>
    <s v="-"/>
    <s v="-"/>
    <m/>
    <n v="7510"/>
    <n v="49321"/>
    <n v="27"/>
    <m/>
    <n v="26"/>
    <s v="NPA"/>
    <s v="MH14KP7672"/>
    <s v="HONDA UNICORN 160 BS6"/>
    <d v="2023-02-04T00:00:00"/>
    <n v="48"/>
    <x v="1"/>
    <x v="2"/>
    <s v="-"/>
    <m/>
    <m/>
    <m/>
    <m/>
    <m/>
    <m/>
    <n v="1"/>
    <m/>
    <m/>
    <m/>
    <m/>
    <m/>
    <m/>
    <m/>
    <m/>
    <m/>
    <m/>
    <m/>
    <m/>
    <m/>
    <m/>
    <m/>
    <m/>
    <m/>
    <m/>
    <m/>
    <m/>
    <m/>
    <m/>
    <m/>
    <m/>
    <m/>
    <m/>
    <m/>
    <m/>
    <m/>
    <m/>
    <m/>
    <m/>
    <m/>
    <m/>
    <m/>
    <m/>
    <m/>
    <m/>
    <m/>
    <m/>
    <m/>
    <m/>
    <m/>
    <m/>
    <m/>
    <m/>
    <m/>
    <m/>
    <m/>
    <m/>
    <m/>
    <m/>
    <m/>
    <m/>
    <m/>
    <m/>
    <m/>
    <m/>
    <m/>
    <m/>
    <m/>
    <m/>
    <m/>
    <m/>
    <m/>
    <m/>
    <m/>
    <m/>
    <m/>
    <m/>
    <m/>
    <m/>
    <m/>
    <m/>
    <m/>
    <m/>
    <m/>
    <m/>
    <m/>
    <m/>
    <m/>
    <m/>
    <m/>
    <m/>
    <m/>
    <m/>
    <n v="1"/>
    <n v="1"/>
    <s v="DUWT0013"/>
    <s v="BoTqGMSsDI7"/>
    <s v="Allocated"/>
    <s v="Left Message (LMCB)"/>
    <s v="Left masage wife "/>
    <d v="2026-01-03T00:00:00"/>
    <m/>
    <m/>
    <m/>
    <s v="-"/>
  </r>
  <r>
    <n v="464867406"/>
    <s v="AHMAD KHAN"/>
    <s v="ONLINE"/>
    <s v="31.01.26"/>
    <n v="150"/>
    <m/>
    <m/>
    <m/>
    <n v="4523"/>
    <n v="0"/>
    <x v="2"/>
    <s v="STABLE"/>
    <x v="0"/>
    <x v="15"/>
    <n v="48865"/>
    <n v="150"/>
    <n v="0"/>
    <n v="4050"/>
    <s v="29.11.25"/>
    <n v="5.7625166927543443E-2"/>
    <n v="2.6280202159308231E-3"/>
    <x v="1"/>
    <s v="PAID"/>
    <s v="MPTP"/>
    <s v="MPTP"/>
    <m/>
    <n v="31"/>
    <m/>
    <m/>
    <s v="-"/>
    <s v="-"/>
    <s v="RUPEE NAGAR"/>
    <s v="-"/>
    <s v="-"/>
    <s v="-"/>
    <n v="8723"/>
    <n v="48865"/>
    <n v="36"/>
    <m/>
    <n v="57"/>
    <s v="NPA"/>
    <m/>
    <s v="SUZUKI BURGMAN STREET BT BSVI"/>
    <d v="2024-12-05T00:00:00"/>
    <n v="24"/>
    <x v="2"/>
    <x v="2"/>
    <s v="-"/>
    <m/>
    <m/>
    <m/>
    <m/>
    <m/>
    <m/>
    <m/>
    <m/>
    <m/>
    <m/>
    <m/>
    <m/>
    <m/>
    <m/>
    <m/>
    <m/>
    <m/>
    <m/>
    <m/>
    <m/>
    <m/>
    <m/>
    <m/>
    <m/>
    <m/>
    <m/>
    <m/>
    <m/>
    <m/>
    <m/>
    <m/>
    <m/>
    <m/>
    <m/>
    <m/>
    <m/>
    <m/>
    <m/>
    <m/>
    <m/>
    <m/>
    <m/>
    <m/>
    <m/>
    <m/>
    <m/>
    <m/>
    <m/>
    <m/>
    <m/>
    <m/>
    <m/>
    <m/>
    <m/>
    <m/>
    <m/>
    <m/>
    <m/>
    <m/>
    <m/>
    <n v="1"/>
    <m/>
    <m/>
    <m/>
    <m/>
    <m/>
    <m/>
    <m/>
    <m/>
    <m/>
    <m/>
    <m/>
    <m/>
    <m/>
    <m/>
    <m/>
    <m/>
    <m/>
    <m/>
    <m/>
    <m/>
    <m/>
    <m/>
    <m/>
    <m/>
    <m/>
    <m/>
    <m/>
    <m/>
    <m/>
    <m/>
    <m/>
    <m/>
    <n v="1"/>
    <n v="1"/>
    <s v="ZBHT0011"/>
    <s v="Ao1VOxwkOm"/>
    <s v="Allocated"/>
    <s v="Address Not Found (NC_ANF)"/>
    <s v="Address Not Found short address "/>
    <d v="2026-01-21T00:00:00"/>
    <m/>
    <m/>
    <m/>
    <s v="-"/>
  </r>
  <r>
    <n v="462856016"/>
    <s v="SANTOSH BABU LABADE"/>
    <s v="BRANCH"/>
    <s v="31.01.26"/>
    <n v="2450"/>
    <m/>
    <m/>
    <m/>
    <n v="3235"/>
    <n v="2349"/>
    <x v="2"/>
    <s v="STABLE"/>
    <x v="0"/>
    <x v="7"/>
    <n v="48852"/>
    <n v="101"/>
    <n v="0"/>
    <n v="4050"/>
    <s v="30.12.25"/>
    <n v="0.1898772922080231"/>
    <n v="2.62732105983122E-3"/>
    <x v="0"/>
    <s v="PAID"/>
    <s v="PTP"/>
    <s v="BPTP"/>
    <m/>
    <m/>
    <s v="CAVA"/>
    <m/>
    <s v="-"/>
    <s v="-"/>
    <s v="AMBEGAON"/>
    <s v="-"/>
    <s v="-"/>
    <m/>
    <n v="6500"/>
    <n v="48852"/>
    <n v="27"/>
    <m/>
    <n v="57"/>
    <s v="REGULAR"/>
    <s v="MH14LQ3190"/>
    <s v="SPLENDOR PLUS DRS CAST FI BLACK"/>
    <d v="2024-05-10T00:00:00"/>
    <n v="36"/>
    <x v="1"/>
    <x v="2"/>
    <s v="-"/>
    <m/>
    <m/>
    <m/>
    <m/>
    <m/>
    <m/>
    <m/>
    <m/>
    <m/>
    <m/>
    <m/>
    <m/>
    <m/>
    <m/>
    <m/>
    <m/>
    <m/>
    <m/>
    <m/>
    <m/>
    <m/>
    <n v="1"/>
    <m/>
    <m/>
    <m/>
    <m/>
    <m/>
    <m/>
    <m/>
    <m/>
    <m/>
    <m/>
    <m/>
    <m/>
    <m/>
    <m/>
    <m/>
    <m/>
    <m/>
    <m/>
    <m/>
    <m/>
    <m/>
    <m/>
    <m/>
    <m/>
    <m/>
    <m/>
    <m/>
    <m/>
    <m/>
    <m/>
    <m/>
    <m/>
    <m/>
    <m/>
    <m/>
    <m/>
    <m/>
    <m/>
    <m/>
    <m/>
    <m/>
    <m/>
    <m/>
    <m/>
    <m/>
    <m/>
    <m/>
    <m/>
    <m/>
    <m/>
    <m/>
    <m/>
    <m/>
    <m/>
    <m/>
    <m/>
    <m/>
    <m/>
    <m/>
    <m/>
    <m/>
    <m/>
    <m/>
    <m/>
    <m/>
    <m/>
    <m/>
    <m/>
    <m/>
    <m/>
    <m/>
    <n v="1"/>
    <n v="1"/>
    <s v="DUWT0029"/>
    <s v="A2Y1YA3pNIc"/>
    <s v="Allocated"/>
    <s v="Promise To Pay (PTP)"/>
    <s v="Promise to pay 20 jan"/>
    <d v="2026-01-20T00:00:00"/>
    <m/>
    <m/>
    <m/>
    <s v="-"/>
  </r>
  <r>
    <n v="465225744"/>
    <s v="DINESH BHAUSAHEB DESHMUKH"/>
    <m/>
    <m/>
    <m/>
    <m/>
    <m/>
    <s v="BANK PAID 22"/>
    <n v="4370"/>
    <e v="#N/A"/>
    <x v="0"/>
    <s v="FLOW"/>
    <x v="0"/>
    <x v="2"/>
    <n v="50911"/>
    <n v="14"/>
    <n v="0"/>
    <n v="450"/>
    <s v="-"/>
    <n v="5.2380525157179648E-2"/>
    <n v="6.0100391156969806E-3"/>
    <x v="0"/>
    <s v="-"/>
    <m/>
    <s v="-"/>
    <m/>
    <m/>
    <m/>
    <m/>
    <m/>
    <m/>
    <s v="CHAKAN"/>
    <m/>
    <m/>
    <m/>
    <s v="4370"/>
    <n v="50911"/>
    <s v="-"/>
    <m/>
    <e v="#N/A"/>
    <s v="REGULAR"/>
    <m/>
    <m/>
    <d v="2025-01-15T00:00:00"/>
    <s v="24"/>
    <x v="0"/>
    <x v="0"/>
    <s v="-"/>
    <m/>
    <m/>
    <m/>
    <m/>
    <m/>
    <m/>
    <m/>
    <m/>
    <m/>
    <m/>
    <m/>
    <m/>
    <m/>
    <m/>
    <m/>
    <m/>
    <m/>
    <m/>
    <m/>
    <m/>
    <m/>
    <m/>
    <m/>
    <m/>
    <m/>
    <m/>
    <m/>
    <m/>
    <m/>
    <m/>
    <m/>
    <m/>
    <m/>
    <m/>
    <m/>
    <m/>
    <m/>
    <m/>
    <m/>
    <m/>
    <m/>
    <m/>
    <m/>
    <m/>
    <m/>
    <m/>
    <m/>
    <m/>
    <m/>
    <m/>
    <m/>
    <m/>
    <m/>
    <m/>
    <m/>
    <m/>
    <m/>
    <m/>
    <m/>
    <m/>
    <m/>
    <m/>
    <m/>
    <m/>
    <m/>
    <m/>
    <m/>
    <m/>
    <m/>
    <m/>
    <m/>
    <m/>
    <m/>
    <m/>
    <m/>
    <m/>
    <m/>
    <m/>
    <m/>
    <m/>
    <m/>
    <m/>
    <m/>
    <m/>
    <m/>
    <m/>
    <m/>
    <m/>
    <m/>
    <m/>
    <n v="1"/>
    <m/>
    <m/>
    <n v="1"/>
    <n v="1"/>
    <s v="DUWT0017"/>
    <s v="G6HsXmLNVEc"/>
    <s v="Allocated"/>
    <s v="Address Not Found (NC_ANF)"/>
    <s v="Short address available "/>
    <d v="2026-01-18T00:00:00"/>
    <m/>
    <m/>
    <m/>
    <s v="-"/>
  </r>
  <r>
    <n v="461100108"/>
    <s v="MADHAV KISHANRAO HULGUNDE"/>
    <m/>
    <m/>
    <m/>
    <m/>
    <m/>
    <s v="BANK STABLE 27"/>
    <n v="3822"/>
    <n v="10027"/>
    <x v="5"/>
    <s v="STABLE"/>
    <x v="1"/>
    <x v="2"/>
    <n v="48788"/>
    <n v="593"/>
    <n v="0"/>
    <n v="4050"/>
    <s v="09.12.25"/>
    <n v="0.18724271780571239"/>
    <n v="1.229477601977674E-2"/>
    <x v="1"/>
    <s v="PAID"/>
    <s v="PTP"/>
    <s v="PTP"/>
    <m/>
    <n v="24"/>
    <s v="CAVA"/>
    <m/>
    <s v="ELG"/>
    <s v="-"/>
    <s v="KURULI"/>
    <s v="-"/>
    <s v="-"/>
    <m/>
    <n v="14670"/>
    <n v="48788"/>
    <n v="88"/>
    <m/>
    <n v="87"/>
    <s v="NPA"/>
    <s v="MH26CL1468"/>
    <s v="BAJAJ PULSAR 125 NEONDISC SPLIT CBS"/>
    <d v="2023-12-12T00:00:00"/>
    <n v="36"/>
    <x v="1"/>
    <x v="1"/>
    <s v="-"/>
    <m/>
    <m/>
    <m/>
    <m/>
    <m/>
    <m/>
    <m/>
    <m/>
    <m/>
    <m/>
    <m/>
    <m/>
    <m/>
    <m/>
    <m/>
    <n v="1"/>
    <m/>
    <m/>
    <m/>
    <m/>
    <m/>
    <m/>
    <m/>
    <m/>
    <m/>
    <m/>
    <m/>
    <m/>
    <m/>
    <m/>
    <m/>
    <m/>
    <m/>
    <m/>
    <m/>
    <m/>
    <m/>
    <m/>
    <m/>
    <m/>
    <m/>
    <m/>
    <m/>
    <m/>
    <m/>
    <m/>
    <m/>
    <m/>
    <m/>
    <m/>
    <m/>
    <m/>
    <m/>
    <m/>
    <m/>
    <m/>
    <m/>
    <m/>
    <m/>
    <m/>
    <m/>
    <m/>
    <m/>
    <m/>
    <m/>
    <m/>
    <m/>
    <m/>
    <m/>
    <m/>
    <m/>
    <m/>
    <m/>
    <m/>
    <m/>
    <m/>
    <m/>
    <m/>
    <m/>
    <m/>
    <m/>
    <m/>
    <m/>
    <m/>
    <m/>
    <m/>
    <m/>
    <m/>
    <m/>
    <m/>
    <m/>
    <m/>
    <m/>
    <n v="1"/>
    <n v="1"/>
    <s v="DUWT0017"/>
    <s v="GP_kQXiwsDgz"/>
    <s v="Allocated"/>
    <s v="Promise To Pay (PTP)"/>
    <s v="Customer pay online "/>
    <d v="2026-01-09T00:00:00"/>
    <m/>
    <m/>
    <m/>
    <s v="-"/>
  </r>
  <r>
    <n v="464911621"/>
    <s v="GANESH DNYANESHWAR KOTWAL"/>
    <m/>
    <m/>
    <m/>
    <m/>
    <m/>
    <m/>
    <n v="3864"/>
    <n v="7589"/>
    <x v="4"/>
    <s v="FLOW"/>
    <x v="1"/>
    <x v="5"/>
    <n v="48615"/>
    <n v="188"/>
    <n v="0"/>
    <n v="2250"/>
    <s v="FLOW"/>
    <n v="0.21635773031728769"/>
    <n v="8.5274243255553279E-3"/>
    <x v="1"/>
    <s v="MPTP"/>
    <s v="MPTP"/>
    <s v="MPTP"/>
    <s v="Add not found"/>
    <n v="30"/>
    <s v="CAVNA"/>
    <m/>
    <s v="-"/>
    <s v="-"/>
    <s v="DEHU"/>
    <s v="-"/>
    <s v="-"/>
    <m/>
    <n v="10027"/>
    <n v="48615"/>
    <n v="57"/>
    <m/>
    <n v="87"/>
    <s v="REGULAR"/>
    <s v="MH14MB4248"/>
    <s v="BULLET BATTALION 350 BLACK"/>
    <d v="2024-12-10T00:00:00"/>
    <n v="24"/>
    <x v="1"/>
    <x v="2"/>
    <s v="-"/>
    <m/>
    <m/>
    <m/>
    <m/>
    <m/>
    <m/>
    <m/>
    <m/>
    <m/>
    <m/>
    <m/>
    <m/>
    <m/>
    <m/>
    <m/>
    <m/>
    <m/>
    <m/>
    <n v="1"/>
    <m/>
    <m/>
    <m/>
    <m/>
    <m/>
    <n v="1"/>
    <m/>
    <m/>
    <m/>
    <m/>
    <m/>
    <m/>
    <m/>
    <m/>
    <m/>
    <m/>
    <m/>
    <m/>
    <m/>
    <m/>
    <m/>
    <m/>
    <m/>
    <m/>
    <m/>
    <m/>
    <m/>
    <m/>
    <m/>
    <m/>
    <m/>
    <m/>
    <m/>
    <m/>
    <m/>
    <m/>
    <m/>
    <m/>
    <m/>
    <m/>
    <m/>
    <m/>
    <m/>
    <m/>
    <m/>
    <m/>
    <m/>
    <n v="1"/>
    <m/>
    <m/>
    <m/>
    <m/>
    <m/>
    <m/>
    <m/>
    <m/>
    <m/>
    <m/>
    <m/>
    <m/>
    <m/>
    <m/>
    <m/>
    <m/>
    <m/>
    <m/>
    <m/>
    <m/>
    <m/>
    <m/>
    <m/>
    <m/>
    <m/>
    <m/>
    <n v="3"/>
    <n v="1"/>
    <s v="DUWT0027"/>
    <s v="B6-GGCDK_EIc"/>
    <s v="Allocated"/>
    <s v="Address Not Found (NC_ANF)"/>
    <s v="Visited to Customers residence address but short address so can't found Customer "/>
    <d v="2026-01-23T00:00:00"/>
    <m/>
    <m/>
    <m/>
    <s v="-"/>
  </r>
  <r>
    <n v="460723500"/>
    <s v="ARJUN ROHIDAS BHISE"/>
    <s v="ONLINE"/>
    <s v="22.01.26"/>
    <n v="2500"/>
    <m/>
    <m/>
    <m/>
    <n v="2431"/>
    <n v="2204"/>
    <x v="2"/>
    <s v="STABLE"/>
    <x v="0"/>
    <x v="11"/>
    <n v="48449.08"/>
    <n v="48"/>
    <n v="0"/>
    <n v="3636"/>
    <s v="17.12.25"/>
    <n v="4.3902253152629023E-2"/>
    <n v="2.6056515232426008E-3"/>
    <x v="1"/>
    <s v="PAID"/>
    <s v="MPTP"/>
    <s v="MPTP"/>
    <m/>
    <n v="20"/>
    <s v="CAVA"/>
    <m/>
    <s v="-"/>
    <s v="-"/>
    <s v="HINJEWADI"/>
    <s v="-"/>
    <s v="-"/>
    <m/>
    <n v="5888"/>
    <n v="48449.08"/>
    <n v="27"/>
    <m/>
    <n v="26"/>
    <s v="REGULAR"/>
    <s v="MH14LF4565"/>
    <s v="SPLENDOR PLUS I3S BS6 FI DRUM SELF"/>
    <d v="2023-11-16T00:00:00"/>
    <n v="48"/>
    <x v="1"/>
    <x v="1"/>
    <s v="-"/>
    <m/>
    <m/>
    <m/>
    <m/>
    <m/>
    <m/>
    <n v="1"/>
    <m/>
    <m/>
    <m/>
    <m/>
    <m/>
    <m/>
    <m/>
    <m/>
    <m/>
    <m/>
    <m/>
    <m/>
    <m/>
    <m/>
    <m/>
    <m/>
    <m/>
    <m/>
    <m/>
    <m/>
    <m/>
    <m/>
    <m/>
    <m/>
    <m/>
    <m/>
    <m/>
    <m/>
    <m/>
    <m/>
    <m/>
    <m/>
    <m/>
    <m/>
    <m/>
    <m/>
    <m/>
    <m/>
    <m/>
    <m/>
    <m/>
    <m/>
    <m/>
    <m/>
    <m/>
    <m/>
    <m/>
    <m/>
    <m/>
    <m/>
    <m/>
    <m/>
    <m/>
    <m/>
    <m/>
    <m/>
    <m/>
    <m/>
    <m/>
    <m/>
    <m/>
    <m/>
    <m/>
    <m/>
    <m/>
    <m/>
    <m/>
    <m/>
    <m/>
    <m/>
    <m/>
    <m/>
    <m/>
    <m/>
    <m/>
    <m/>
    <m/>
    <m/>
    <m/>
    <m/>
    <m/>
    <m/>
    <m/>
    <m/>
    <m/>
    <m/>
    <n v="1"/>
    <n v="1"/>
    <s v="DUWT0030"/>
    <s v="G2hG_M-LpNMm"/>
    <s v="Allocated"/>
    <s v="Left Message (LMCB)"/>
    <s v="Left message to wife "/>
    <d v="2026-01-03T00:00:00"/>
    <m/>
    <m/>
    <m/>
    <s v="-"/>
  </r>
  <r>
    <n v="463297548"/>
    <s v="PRALHAD SHANKAR MANE"/>
    <m/>
    <m/>
    <m/>
    <m/>
    <m/>
    <m/>
    <n v="3503"/>
    <n v="13417"/>
    <x v="5"/>
    <s v="FLOW"/>
    <x v="1"/>
    <x v="11"/>
    <n v="48032"/>
    <n v="0"/>
    <n v="0"/>
    <n v="436"/>
    <s v="07.11.25"/>
    <n v="0.14988731458458299"/>
    <n v="1.210426092034755E-2"/>
    <x v="0"/>
    <s v="PTP"/>
    <s v="PAID"/>
    <s v="PTP"/>
    <m/>
    <m/>
    <s v="CAVA"/>
    <m/>
    <s v="-"/>
    <s v="-"/>
    <s v="WAKAD"/>
    <s v="-"/>
    <s v="-"/>
    <s v="-"/>
    <n v="13853"/>
    <n v="48032"/>
    <n v="99"/>
    <m/>
    <n v="118"/>
    <s v="NPA"/>
    <s v="MH24BY6103"/>
    <s v="SPLENDOR PLUS DRS CAST FI BLACK"/>
    <d v="2024-06-24T00:00:00"/>
    <n v="30"/>
    <x v="4"/>
    <x v="1"/>
    <s v="-"/>
    <m/>
    <m/>
    <m/>
    <m/>
    <m/>
    <m/>
    <m/>
    <m/>
    <m/>
    <m/>
    <m/>
    <m/>
    <m/>
    <m/>
    <m/>
    <m/>
    <m/>
    <m/>
    <m/>
    <m/>
    <m/>
    <m/>
    <m/>
    <m/>
    <m/>
    <m/>
    <m/>
    <m/>
    <m/>
    <m/>
    <m/>
    <m/>
    <m/>
    <m/>
    <m/>
    <m/>
    <m/>
    <m/>
    <m/>
    <m/>
    <m/>
    <m/>
    <m/>
    <m/>
    <m/>
    <m/>
    <m/>
    <m/>
    <m/>
    <m/>
    <m/>
    <m/>
    <m/>
    <m/>
    <m/>
    <m/>
    <m/>
    <m/>
    <m/>
    <m/>
    <m/>
    <m/>
    <m/>
    <m/>
    <m/>
    <m/>
    <m/>
    <m/>
    <m/>
    <m/>
    <m/>
    <m/>
    <m/>
    <m/>
    <m/>
    <m/>
    <m/>
    <m/>
    <m/>
    <m/>
    <m/>
    <m/>
    <m/>
    <m/>
    <m/>
    <m/>
    <m/>
    <m/>
    <m/>
    <m/>
    <n v="1"/>
    <m/>
    <m/>
    <n v="1"/>
    <n v="1"/>
    <s v="DUWT0030"/>
    <s v="G6UE5_qpNJm"/>
    <s v="Allocated"/>
    <e v="#N/A"/>
    <e v="#N/A"/>
    <e v="#N/A"/>
    <m/>
    <m/>
    <m/>
    <s v="-"/>
  </r>
  <r>
    <n v="464296005"/>
    <s v="PRATHAMESH NITIN MINDHE"/>
    <s v="ONLINE"/>
    <s v="03.01.26"/>
    <n v="5000"/>
    <m/>
    <m/>
    <m/>
    <n v="4768"/>
    <n v="4768"/>
    <x v="2"/>
    <s v="STABLE"/>
    <x v="0"/>
    <x v="0"/>
    <n v="47818"/>
    <n v="20"/>
    <n v="0"/>
    <n v="1347"/>
    <s v="FLOW"/>
    <n v="4.304896272597937E-2"/>
    <n v="2.5717112592935649E-3"/>
    <x v="1"/>
    <s v="PAID"/>
    <s v="OS"/>
    <s v="PAID"/>
    <m/>
    <m/>
    <s v="CAVA"/>
    <m/>
    <s v="-"/>
    <s v="-"/>
    <s v="SHIROLI"/>
    <s v="-"/>
    <s v="-"/>
    <m/>
    <n v="6135"/>
    <n v="47818"/>
    <n v="27"/>
    <m/>
    <n v="26"/>
    <s v="REGULAR"/>
    <s v="MH14LW5147"/>
    <s v="ACCESS SPL ED DISC CBS BT BSVI"/>
    <d v="2024-10-12T00:00:00"/>
    <n v="24"/>
    <x v="1"/>
    <x v="2"/>
    <s v="-"/>
    <m/>
    <m/>
    <m/>
    <m/>
    <m/>
    <m/>
    <m/>
    <m/>
    <m/>
    <m/>
    <m/>
    <m/>
    <m/>
    <m/>
    <m/>
    <m/>
    <m/>
    <m/>
    <m/>
    <m/>
    <m/>
    <m/>
    <m/>
    <m/>
    <m/>
    <m/>
    <m/>
    <m/>
    <m/>
    <m/>
    <m/>
    <m/>
    <m/>
    <m/>
    <m/>
    <m/>
    <m/>
    <m/>
    <m/>
    <m/>
    <m/>
    <m/>
    <m/>
    <m/>
    <m/>
    <m/>
    <m/>
    <m/>
    <m/>
    <m/>
    <m/>
    <m/>
    <m/>
    <m/>
    <m/>
    <m/>
    <m/>
    <m/>
    <m/>
    <m/>
    <m/>
    <m/>
    <m/>
    <m/>
    <m/>
    <m/>
    <m/>
    <m/>
    <m/>
    <m/>
    <m/>
    <m/>
    <m/>
    <m/>
    <m/>
    <m/>
    <m/>
    <m/>
    <m/>
    <m/>
    <m/>
    <m/>
    <m/>
    <m/>
    <m/>
    <m/>
    <m/>
    <m/>
    <m/>
    <m/>
    <n v="1"/>
    <m/>
    <m/>
    <n v="1"/>
    <n v="1"/>
    <s v="ZBHT0021"/>
    <s v="G6visQQAEOz"/>
    <s v="Allocated"/>
    <e v="#N/A"/>
    <e v="#N/A"/>
    <e v="#N/A"/>
    <m/>
    <m/>
    <m/>
    <s v="-"/>
  </r>
  <r>
    <n v="460545508"/>
    <s v="JYOTSNA RAJENDRA AMALE"/>
    <s v="COLLECT"/>
    <s v="08.01.26"/>
    <n v="2440"/>
    <m/>
    <m/>
    <m/>
    <n v="2380"/>
    <n v="2370"/>
    <x v="2"/>
    <s v="STABLE"/>
    <x v="0"/>
    <x v="0"/>
    <n v="47434.9"/>
    <n v="66"/>
    <n v="0"/>
    <n v="3696"/>
    <s v="28.12.25"/>
    <n v="4.2704070475773959E-2"/>
    <n v="2.5511076668506489E-3"/>
    <x v="1"/>
    <s v="PAID"/>
    <s v="PTP"/>
    <s v="PAID"/>
    <m/>
    <m/>
    <s v="CAVA"/>
    <m/>
    <s v="ELG"/>
    <s v="-"/>
    <s v="JUNNAR"/>
    <s v="-"/>
    <s v="-"/>
    <m/>
    <n v="6132"/>
    <n v="47434.9"/>
    <n v="27"/>
    <m/>
    <n v="26"/>
    <s v="NPA"/>
    <s v="MH14LG1669"/>
    <s v="HONDA SHINE 100 OBD2"/>
    <d v="2023-11-08T00:00:00"/>
    <n v="48"/>
    <x v="1"/>
    <x v="2"/>
    <s v="-"/>
    <m/>
    <m/>
    <m/>
    <m/>
    <m/>
    <m/>
    <m/>
    <m/>
    <m/>
    <m/>
    <m/>
    <m/>
    <m/>
    <m/>
    <m/>
    <m/>
    <m/>
    <m/>
    <m/>
    <m/>
    <m/>
    <n v="2"/>
    <m/>
    <m/>
    <m/>
    <m/>
    <m/>
    <m/>
    <m/>
    <m/>
    <m/>
    <m/>
    <m/>
    <m/>
    <m/>
    <m/>
    <m/>
    <m/>
    <m/>
    <m/>
    <m/>
    <m/>
    <m/>
    <m/>
    <m/>
    <m/>
    <m/>
    <m/>
    <m/>
    <m/>
    <m/>
    <m/>
    <m/>
    <m/>
    <m/>
    <m/>
    <m/>
    <m/>
    <m/>
    <m/>
    <m/>
    <m/>
    <m/>
    <m/>
    <m/>
    <m/>
    <m/>
    <m/>
    <m/>
    <m/>
    <m/>
    <m/>
    <m/>
    <m/>
    <m/>
    <m/>
    <m/>
    <m/>
    <m/>
    <m/>
    <m/>
    <m/>
    <m/>
    <m/>
    <m/>
    <m/>
    <m/>
    <m/>
    <m/>
    <m/>
    <m/>
    <m/>
    <m/>
    <n v="2"/>
    <n v="1"/>
    <s v="ZBHT0021"/>
    <s v="B6-8azk7sDgc"/>
    <s v="Allocated"/>
    <s v="Payment (PAID)"/>
    <s v="Payment (PAID)"/>
    <d v="2026-01-08T00:00:00"/>
    <m/>
    <m/>
    <m/>
    <s v="-"/>
  </r>
  <r>
    <n v="132195021"/>
    <s v="BHAGYASHRI DHANSING PATIL"/>
    <s v="ONLINE"/>
    <s v="27.01.26"/>
    <n v="17291"/>
    <m/>
    <m/>
    <s v="BANK RB 19"/>
    <n v="6124"/>
    <n v="1186"/>
    <x v="2"/>
    <s v="RB"/>
    <x v="0"/>
    <x v="20"/>
    <n v="47431.89"/>
    <n v="257"/>
    <n v="0"/>
    <n v="3600"/>
    <s v="FLOW"/>
    <n v="6.0205993777489468E-2"/>
    <n v="2.5509457853229718E-3"/>
    <x v="2"/>
    <s v="PAID"/>
    <s v="PAID"/>
    <s v="NC"/>
    <s v="Add not found"/>
    <m/>
    <s v="CNAVNA"/>
    <m/>
    <s v="-"/>
    <s v="-"/>
    <s v="PIMPALE GURAV"/>
    <s v="-"/>
    <s v="-"/>
    <s v="-"/>
    <n v="11167"/>
    <n v="47431.89"/>
    <n v="35"/>
    <m/>
    <n v="0"/>
    <s v="NPA"/>
    <s v="MH14KE9617"/>
    <s v="RE CLASSIC 350 EFI STEALTH BLACK"/>
    <d v="2022-07-22T00:00:00"/>
    <n v="48"/>
    <x v="2"/>
    <x v="1"/>
    <s v="-"/>
    <m/>
    <m/>
    <m/>
    <m/>
    <m/>
    <m/>
    <m/>
    <m/>
    <m/>
    <m/>
    <m/>
    <m/>
    <m/>
    <m/>
    <m/>
    <m/>
    <m/>
    <m/>
    <m/>
    <m/>
    <m/>
    <m/>
    <m/>
    <m/>
    <m/>
    <m/>
    <m/>
    <m/>
    <m/>
    <m/>
    <m/>
    <m/>
    <m/>
    <n v="1"/>
    <m/>
    <m/>
    <m/>
    <m/>
    <m/>
    <m/>
    <m/>
    <m/>
    <m/>
    <m/>
    <m/>
    <m/>
    <m/>
    <m/>
    <m/>
    <m/>
    <m/>
    <m/>
    <m/>
    <m/>
    <m/>
    <m/>
    <m/>
    <m/>
    <m/>
    <m/>
    <m/>
    <m/>
    <m/>
    <m/>
    <m/>
    <m/>
    <m/>
    <m/>
    <m/>
    <m/>
    <m/>
    <m/>
    <m/>
    <m/>
    <m/>
    <m/>
    <m/>
    <m/>
    <m/>
    <m/>
    <m/>
    <m/>
    <m/>
    <m/>
    <m/>
    <m/>
    <m/>
    <m/>
    <m/>
    <m/>
    <m/>
    <m/>
    <m/>
    <n v="1"/>
    <n v="1"/>
    <s v="ZBHT0015"/>
    <s v="kPUwYmXlEMm"/>
    <s v="Allocated"/>
    <s v="(CVNA) - Customer and Vehicle not available"/>
    <s v="Customer mobile number is out of service."/>
    <d v="2026-01-19T00:00:00"/>
    <m/>
    <m/>
    <m/>
    <s v="DID"/>
  </r>
  <r>
    <n v="464446213"/>
    <s v="GANESH DATTATRAY LOKHANDE"/>
    <m/>
    <m/>
    <m/>
    <m/>
    <m/>
    <m/>
    <n v="4839"/>
    <n v="4834"/>
    <x v="0"/>
    <s v="FLOW"/>
    <x v="1"/>
    <x v="7"/>
    <n v="48848"/>
    <n v="0"/>
    <n v="0"/>
    <n v="2242.96"/>
    <s v="FLOW"/>
    <n v="0.22618898782650571"/>
    <n v="5.7665021453824541E-3"/>
    <x v="0"/>
    <s v="PTP"/>
    <s v="-"/>
    <s v="PTP"/>
    <m/>
    <n v="30"/>
    <m/>
    <m/>
    <m/>
    <m/>
    <s v="AMBEGAON"/>
    <m/>
    <m/>
    <m/>
    <s v="-"/>
    <n v="48848"/>
    <n v="5"/>
    <m/>
    <e v="#N/A"/>
    <s v="REGULAR"/>
    <n v="45590"/>
    <s v="UNICORN"/>
    <d v="2024-10-25T00:00:00"/>
    <n v="24"/>
    <x v="3"/>
    <x v="0"/>
    <s v="-"/>
    <m/>
    <m/>
    <m/>
    <m/>
    <m/>
    <m/>
    <m/>
    <m/>
    <m/>
    <m/>
    <m/>
    <m/>
    <m/>
    <m/>
    <m/>
    <m/>
    <m/>
    <m/>
    <m/>
    <m/>
    <m/>
    <m/>
    <m/>
    <m/>
    <m/>
    <m/>
    <m/>
    <m/>
    <m/>
    <m/>
    <m/>
    <m/>
    <m/>
    <m/>
    <m/>
    <m/>
    <m/>
    <m/>
    <m/>
    <m/>
    <m/>
    <m/>
    <m/>
    <m/>
    <m/>
    <m/>
    <m/>
    <m/>
    <m/>
    <m/>
    <m/>
    <m/>
    <m/>
    <m/>
    <m/>
    <m/>
    <m/>
    <m/>
    <m/>
    <m/>
    <m/>
    <m/>
    <m/>
    <m/>
    <m/>
    <m/>
    <m/>
    <m/>
    <m/>
    <m/>
    <m/>
    <m/>
    <m/>
    <m/>
    <m/>
    <m/>
    <m/>
    <m/>
    <m/>
    <m/>
    <m/>
    <m/>
    <m/>
    <m/>
    <m/>
    <m/>
    <m/>
    <m/>
    <m/>
    <m/>
    <m/>
    <m/>
    <m/>
    <n v="0"/>
    <s v=""/>
    <s v="DUWT0029"/>
    <s v="A6Q2yOeLSOz"/>
    <s v="Unallocated"/>
    <e v="#N/A"/>
    <e v="#N/A"/>
    <e v="#N/A"/>
    <m/>
    <m/>
    <m/>
    <s v="-"/>
  </r>
  <r>
    <n v="460568310"/>
    <s v="MALIBA DAMU KACHARE"/>
    <m/>
    <m/>
    <m/>
    <m/>
    <m/>
    <s v="BANK STABLE 20"/>
    <n v="3461"/>
    <n v="14758"/>
    <x v="3"/>
    <s v="STABLE"/>
    <x v="1"/>
    <x v="6"/>
    <n v="47393.1"/>
    <n v="960"/>
    <n v="0"/>
    <n v="4050"/>
    <s v="14.12.25"/>
    <n v="0.18617749800645189"/>
    <n v="1.5844004737605839E-2"/>
    <x v="1"/>
    <s v="PAID"/>
    <s v="NC"/>
    <s v="NC"/>
    <m/>
    <m/>
    <m/>
    <m/>
    <s v="ELG"/>
    <s v="-"/>
    <s v="TAKAVE"/>
    <s v="-"/>
    <s v="-"/>
    <m/>
    <n v="19768"/>
    <n v="47393.1"/>
    <n v="149"/>
    <m/>
    <n v="148"/>
    <s v="NPA"/>
    <s v="MH14LF9921"/>
    <s v="HONDA ACTIVA 6G STD BS VI"/>
    <d v="2023-11-09T00:00:00"/>
    <n v="36"/>
    <x v="1"/>
    <x v="2"/>
    <s v="-"/>
    <m/>
    <m/>
    <m/>
    <m/>
    <m/>
    <m/>
    <m/>
    <m/>
    <m/>
    <m/>
    <m/>
    <m/>
    <m/>
    <m/>
    <m/>
    <n v="1"/>
    <m/>
    <m/>
    <m/>
    <m/>
    <m/>
    <m/>
    <m/>
    <m/>
    <m/>
    <m/>
    <m/>
    <m/>
    <m/>
    <m/>
    <m/>
    <m/>
    <m/>
    <m/>
    <m/>
    <m/>
    <n v="1"/>
    <m/>
    <m/>
    <m/>
    <m/>
    <m/>
    <m/>
    <m/>
    <m/>
    <m/>
    <m/>
    <m/>
    <m/>
    <m/>
    <m/>
    <m/>
    <m/>
    <m/>
    <m/>
    <m/>
    <m/>
    <m/>
    <m/>
    <m/>
    <m/>
    <m/>
    <m/>
    <m/>
    <m/>
    <m/>
    <m/>
    <m/>
    <m/>
    <m/>
    <m/>
    <m/>
    <m/>
    <m/>
    <m/>
    <m/>
    <m/>
    <m/>
    <m/>
    <m/>
    <m/>
    <m/>
    <m/>
    <m/>
    <m/>
    <m/>
    <m/>
    <m/>
    <m/>
    <m/>
    <m/>
    <m/>
    <m/>
    <n v="2"/>
    <n v="1"/>
    <s v="DUWT0013"/>
    <s v="k6FAWYxLsEM7"/>
    <s v="Allocated"/>
    <s v="Shifted (NC_SFTD)"/>
    <s v="Customer shifted this address "/>
    <d v="2026-01-13T00:00:00"/>
    <m/>
    <m/>
    <m/>
    <s v="-"/>
  </r>
  <r>
    <n v="459748056"/>
    <s v="M.OSAMA IMTIYAZ SHAIKH"/>
    <m/>
    <m/>
    <m/>
    <m/>
    <m/>
    <m/>
    <n v="3917"/>
    <n v="17910"/>
    <x v="3"/>
    <s v="FLOW"/>
    <x v="1"/>
    <x v="14"/>
    <n v="47184.56"/>
    <n v="907"/>
    <n v="0"/>
    <n v="0"/>
    <s v="NEW"/>
    <n v="0.29907454311556109"/>
    <n v="1.577428765330496E-2"/>
    <x v="0"/>
    <s v="-"/>
    <s v="-"/>
    <s v="-"/>
    <m/>
    <m/>
    <m/>
    <m/>
    <s v="ELG"/>
    <s v="-"/>
    <s v="NANA PETH"/>
    <s v="-"/>
    <s v="-"/>
    <m/>
    <n v="18817"/>
    <n v="47184.56"/>
    <n v="149"/>
    <m/>
    <n v="179"/>
    <s v="NPA"/>
    <s v="MH12VX3410"/>
    <s v="SUZUKI BURGMAN STREET BT BSVI"/>
    <d v="2023-09-13T00:00:00"/>
    <n v="36"/>
    <x v="1"/>
    <x v="2"/>
    <s v="-"/>
    <m/>
    <m/>
    <m/>
    <m/>
    <m/>
    <m/>
    <n v="1"/>
    <m/>
    <m/>
    <m/>
    <m/>
    <m/>
    <m/>
    <m/>
    <m/>
    <m/>
    <m/>
    <m/>
    <m/>
    <m/>
    <m/>
    <m/>
    <m/>
    <m/>
    <m/>
    <m/>
    <m/>
    <m/>
    <m/>
    <m/>
    <m/>
    <m/>
    <m/>
    <m/>
    <m/>
    <m/>
    <m/>
    <m/>
    <m/>
    <m/>
    <m/>
    <m/>
    <m/>
    <m/>
    <m/>
    <m/>
    <m/>
    <m/>
    <m/>
    <m/>
    <m/>
    <m/>
    <m/>
    <m/>
    <m/>
    <m/>
    <m/>
    <m/>
    <m/>
    <m/>
    <m/>
    <m/>
    <m/>
    <m/>
    <m/>
    <m/>
    <m/>
    <m/>
    <m/>
    <m/>
    <m/>
    <m/>
    <m/>
    <m/>
    <m/>
    <m/>
    <m/>
    <m/>
    <m/>
    <m/>
    <m/>
    <m/>
    <m/>
    <m/>
    <m/>
    <m/>
    <m/>
    <m/>
    <m/>
    <m/>
    <m/>
    <m/>
    <m/>
    <n v="1"/>
    <n v="1"/>
    <s v="DUWT0014"/>
    <s v="GoG2nqmsOIm"/>
    <s v="Allocated"/>
    <s v="Left Message (LMCB)"/>
    <s v="Left message to mother "/>
    <d v="2026-01-03T00:00:00"/>
    <m/>
    <m/>
    <m/>
    <s v="-"/>
  </r>
  <r>
    <n v="459838566"/>
    <s v="DANIEL SHANTAVN NIKALJE"/>
    <s v="ONLINE"/>
    <s v="10.01.26"/>
    <n v="9480"/>
    <m/>
    <m/>
    <m/>
    <n v="4661"/>
    <n v="4522"/>
    <x v="2"/>
    <s v="RB"/>
    <x v="0"/>
    <x v="18"/>
    <n v="47162"/>
    <n v="140"/>
    <n v="0"/>
    <n v="3581"/>
    <s v="NEW"/>
    <n v="1.8238753332752981E-2"/>
    <n v="2.536430766882829E-3"/>
    <x v="2"/>
    <s v="PAID"/>
    <s v="-"/>
    <s v="PAID"/>
    <m/>
    <m/>
    <m/>
    <m/>
    <s v="-"/>
    <s v="-"/>
    <s v="LOHEGAON"/>
    <s v="-"/>
    <s v="-"/>
    <s v="-"/>
    <n v="12904"/>
    <n v="47162"/>
    <n v="36"/>
    <m/>
    <n v="0"/>
    <s v="NPA"/>
    <s v="MH12VX9506"/>
    <s v="HONDA UNICORN 160 BS6"/>
    <d v="2023-09-22T00:00:00"/>
    <n v="36"/>
    <x v="2"/>
    <x v="2"/>
    <s v="-"/>
    <m/>
    <m/>
    <m/>
    <m/>
    <m/>
    <m/>
    <m/>
    <m/>
    <m/>
    <m/>
    <m/>
    <m/>
    <m/>
    <m/>
    <m/>
    <m/>
    <m/>
    <m/>
    <m/>
    <m/>
    <m/>
    <m/>
    <m/>
    <m/>
    <m/>
    <m/>
    <m/>
    <m/>
    <m/>
    <m/>
    <m/>
    <m/>
    <m/>
    <m/>
    <m/>
    <m/>
    <n v="1"/>
    <m/>
    <m/>
    <m/>
    <m/>
    <m/>
    <m/>
    <m/>
    <m/>
    <m/>
    <m/>
    <m/>
    <m/>
    <m/>
    <m/>
    <m/>
    <m/>
    <m/>
    <m/>
    <m/>
    <m/>
    <m/>
    <m/>
    <m/>
    <m/>
    <m/>
    <m/>
    <m/>
    <m/>
    <m/>
    <m/>
    <m/>
    <m/>
    <m/>
    <m/>
    <m/>
    <m/>
    <m/>
    <m/>
    <m/>
    <m/>
    <m/>
    <m/>
    <m/>
    <m/>
    <m/>
    <m/>
    <m/>
    <m/>
    <m/>
    <m/>
    <m/>
    <m/>
    <m/>
    <m/>
    <m/>
    <m/>
    <n v="1"/>
    <n v="1"/>
    <s v="ZBHT0012"/>
    <s v="A6FEjsLGEm"/>
    <s v="Allocated"/>
    <s v="Promise To Pay (PTP)"/>
    <s v="Ptp"/>
    <d v="2026-01-13T00:00:00"/>
    <m/>
    <m/>
    <m/>
    <s v="-"/>
  </r>
  <r>
    <n v="463895315"/>
    <s v="ABAKASH PALEI"/>
    <m/>
    <m/>
    <m/>
    <m/>
    <m/>
    <m/>
    <n v="4074"/>
    <n v="16172"/>
    <x v="1"/>
    <s v="FLOW"/>
    <x v="1"/>
    <x v="19"/>
    <n v="47132"/>
    <n v="741"/>
    <n v="0"/>
    <n v="3150"/>
    <s v="FLOW"/>
    <n v="0.2093595610538623"/>
    <n v="1.2034099150513679E-2"/>
    <x v="0"/>
    <s v="MPTP"/>
    <s v="NC"/>
    <s v="MPTP"/>
    <s v="Shifted"/>
    <n v="28"/>
    <s v="CAVNA"/>
    <m/>
    <s v="ELG"/>
    <s v="-"/>
    <s v="MAHALUNGE"/>
    <s v="-"/>
    <s v="-"/>
    <m/>
    <n v="20063"/>
    <n v="47132"/>
    <n v="118"/>
    <m/>
    <n v="118"/>
    <s v="NPA"/>
    <s v="MH14LT7846"/>
    <s v="HONDA ACTIVA STD"/>
    <d v="2024-08-30T00:00:00"/>
    <n v="24"/>
    <x v="1"/>
    <x v="1"/>
    <s v="-"/>
    <m/>
    <m/>
    <m/>
    <m/>
    <m/>
    <m/>
    <m/>
    <m/>
    <m/>
    <m/>
    <m/>
    <m/>
    <n v="1"/>
    <m/>
    <m/>
    <m/>
    <m/>
    <m/>
    <m/>
    <m/>
    <m/>
    <m/>
    <m/>
    <m/>
    <n v="1"/>
    <m/>
    <m/>
    <m/>
    <m/>
    <m/>
    <m/>
    <m/>
    <m/>
    <n v="1"/>
    <m/>
    <m/>
    <m/>
    <m/>
    <m/>
    <m/>
    <m/>
    <m/>
    <m/>
    <m/>
    <m/>
    <m/>
    <m/>
    <m/>
    <m/>
    <m/>
    <m/>
    <m/>
    <m/>
    <m/>
    <m/>
    <m/>
    <m/>
    <m/>
    <m/>
    <m/>
    <m/>
    <m/>
    <m/>
    <m/>
    <m/>
    <m/>
    <m/>
    <m/>
    <m/>
    <m/>
    <m/>
    <m/>
    <m/>
    <m/>
    <m/>
    <m/>
    <m/>
    <m/>
    <m/>
    <m/>
    <m/>
    <m/>
    <m/>
    <m/>
    <m/>
    <m/>
    <m/>
    <m/>
    <m/>
    <m/>
    <m/>
    <m/>
    <m/>
    <n v="3"/>
    <n v="1"/>
    <s v="DUWT0023"/>
    <s v="Bo3G9mfKpNJ7"/>
    <s v="Allocated"/>
    <s v="Shifted (NC_SFTD)"/>
    <s v="Customer shifted from the given residence address "/>
    <d v="2026-01-12T00:00:00"/>
    <m/>
    <m/>
    <m/>
    <s v="-"/>
  </r>
  <r>
    <n v="461375051"/>
    <s v="REKHA MAROTI KALE"/>
    <m/>
    <m/>
    <m/>
    <m/>
    <m/>
    <m/>
    <n v="3776"/>
    <n v="3759.03"/>
    <x v="2"/>
    <s v="FLOW"/>
    <x v="1"/>
    <x v="10"/>
    <n v="46880"/>
    <n v="68"/>
    <n v="0"/>
    <n v="1350"/>
    <s v="10.12.25"/>
    <n v="5.428616924007388E-2"/>
    <n v="2.5212644576452872E-3"/>
    <x v="1"/>
    <s v="PTP"/>
    <s v="PTP"/>
    <s v="PTP"/>
    <m/>
    <n v="31"/>
    <s v="CAVA"/>
    <m/>
    <s v="-"/>
    <s v="-"/>
    <s v="SAVARDHARI"/>
    <s v="-"/>
    <s v="-"/>
    <m/>
    <n v="5177.03"/>
    <n v="46880"/>
    <n v="27"/>
    <m/>
    <n v="57"/>
    <s v="REGULAR"/>
    <s v="MH22BD0801"/>
    <s v="HONDA SHINE CELEBRATION ED DRUM"/>
    <d v="2024-01-04T00:00:00"/>
    <n v="36"/>
    <x v="1"/>
    <x v="1"/>
    <s v="-"/>
    <m/>
    <m/>
    <m/>
    <m/>
    <m/>
    <m/>
    <m/>
    <m/>
    <m/>
    <m/>
    <m/>
    <m/>
    <m/>
    <m/>
    <m/>
    <m/>
    <m/>
    <m/>
    <n v="1"/>
    <m/>
    <m/>
    <m/>
    <m/>
    <m/>
    <m/>
    <m/>
    <m/>
    <m/>
    <m/>
    <m/>
    <m/>
    <m/>
    <m/>
    <m/>
    <m/>
    <m/>
    <m/>
    <m/>
    <m/>
    <m/>
    <m/>
    <m/>
    <m/>
    <m/>
    <m/>
    <m/>
    <m/>
    <m/>
    <m/>
    <m/>
    <m/>
    <m/>
    <m/>
    <m/>
    <m/>
    <m/>
    <m/>
    <m/>
    <m/>
    <m/>
    <m/>
    <m/>
    <m/>
    <m/>
    <m/>
    <m/>
    <m/>
    <m/>
    <m/>
    <m/>
    <m/>
    <m/>
    <m/>
    <m/>
    <m/>
    <m/>
    <m/>
    <m/>
    <m/>
    <m/>
    <m/>
    <m/>
    <m/>
    <m/>
    <m/>
    <m/>
    <m/>
    <m/>
    <m/>
    <m/>
    <m/>
    <m/>
    <m/>
    <n v="1"/>
    <n v="1"/>
    <s v="ZBHT0010"/>
    <s v="BolmyYUrFdm"/>
    <s v="Allocated"/>
    <s v="Door Locked (NC_DL)"/>
    <s v="Door lock "/>
    <d v="2026-01-07T00:00:00"/>
    <m/>
    <m/>
    <m/>
    <s v="-"/>
  </r>
  <r>
    <n v="457398121"/>
    <s v="DEEPAK PANDIT GAIKWAD"/>
    <m/>
    <m/>
    <m/>
    <m/>
    <m/>
    <m/>
    <n v="2654"/>
    <n v="13222"/>
    <x v="3"/>
    <s v="FLOW"/>
    <x v="1"/>
    <x v="3"/>
    <n v="46800"/>
    <n v="454"/>
    <n v="0"/>
    <n v="2250"/>
    <s v="FLOW"/>
    <n v="0.39116361396062937"/>
    <n v="1.5645725257895211E-2"/>
    <x v="0"/>
    <s v="-"/>
    <s v="-"/>
    <s v="-"/>
    <m/>
    <m/>
    <m/>
    <m/>
    <s v="ELG"/>
    <s v="-"/>
    <s v="BHOSARI"/>
    <s v="-"/>
    <s v="-"/>
    <m/>
    <n v="15926"/>
    <n v="46800"/>
    <n v="149"/>
    <m/>
    <n v="179"/>
    <s v="NPA"/>
    <s v="MH14KT2784"/>
    <s v="SPLENDOR PLUS DRS CAST FI BLACK"/>
    <d v="2023-03-27T00:00:00"/>
    <n v="48"/>
    <x v="1"/>
    <x v="2"/>
    <s v="-"/>
    <m/>
    <m/>
    <m/>
    <m/>
    <m/>
    <m/>
    <m/>
    <m/>
    <m/>
    <m/>
    <m/>
    <m/>
    <m/>
    <m/>
    <m/>
    <m/>
    <m/>
    <m/>
    <m/>
    <m/>
    <m/>
    <m/>
    <m/>
    <m/>
    <m/>
    <m/>
    <m/>
    <m/>
    <m/>
    <m/>
    <m/>
    <m/>
    <m/>
    <m/>
    <m/>
    <m/>
    <m/>
    <m/>
    <m/>
    <m/>
    <m/>
    <m/>
    <m/>
    <m/>
    <m/>
    <m/>
    <m/>
    <m/>
    <m/>
    <m/>
    <m/>
    <m/>
    <m/>
    <m/>
    <m/>
    <m/>
    <m/>
    <m/>
    <m/>
    <m/>
    <m/>
    <m/>
    <m/>
    <m/>
    <m/>
    <m/>
    <m/>
    <m/>
    <m/>
    <m/>
    <m/>
    <m/>
    <m/>
    <m/>
    <m/>
    <m/>
    <m/>
    <m/>
    <m/>
    <m/>
    <m/>
    <m/>
    <m/>
    <m/>
    <m/>
    <m/>
    <m/>
    <m/>
    <m/>
    <m/>
    <n v="1"/>
    <m/>
    <m/>
    <n v="1"/>
    <n v="1"/>
    <s v="DUWT0025"/>
    <s v="koQnYy94NJ7"/>
    <s v="Allocated"/>
    <e v="#N/A"/>
    <e v="#N/A"/>
    <e v="#N/A"/>
    <m/>
    <m/>
    <m/>
    <s v="-"/>
  </r>
  <r>
    <n v="461892940"/>
    <s v="AJAY VITTHAL SHRIRAM"/>
    <s v="COLLECT"/>
    <s v="30.01.26"/>
    <n v="3700"/>
    <m/>
    <m/>
    <m/>
    <n v="3631"/>
    <n v="3568"/>
    <x v="2"/>
    <s v="STABLE"/>
    <x v="0"/>
    <x v="9"/>
    <n v="46676.23"/>
    <n v="108"/>
    <n v="0"/>
    <n v="0"/>
    <s v="26.12.25"/>
    <n v="3.669607571618809E-2"/>
    <n v="2.510305454690203E-3"/>
    <x v="1"/>
    <s v="PAID"/>
    <s v="PTP"/>
    <s v="PTP"/>
    <m/>
    <n v="30"/>
    <s v="CAVA"/>
    <m/>
    <s v="ELG"/>
    <s v="-"/>
    <s v="RANJAN GAON"/>
    <s v="-"/>
    <s v="-"/>
    <m/>
    <n v="3676"/>
    <n v="46676.23"/>
    <n v="27"/>
    <m/>
    <n v="57"/>
    <s v="REGULAR"/>
    <m/>
    <s v="PASSION XTEC DISC"/>
    <d v="2024-02-12T00:00:00"/>
    <n v="36"/>
    <x v="1"/>
    <x v="1"/>
    <s v="-"/>
    <m/>
    <m/>
    <m/>
    <m/>
    <m/>
    <m/>
    <m/>
    <m/>
    <m/>
    <m/>
    <m/>
    <m/>
    <m/>
    <m/>
    <m/>
    <m/>
    <m/>
    <m/>
    <n v="1"/>
    <m/>
    <m/>
    <m/>
    <m/>
    <m/>
    <m/>
    <m/>
    <m/>
    <m/>
    <m/>
    <m/>
    <m/>
    <m/>
    <m/>
    <m/>
    <m/>
    <m/>
    <m/>
    <m/>
    <m/>
    <m/>
    <m/>
    <m/>
    <m/>
    <m/>
    <m/>
    <m/>
    <m/>
    <m/>
    <m/>
    <m/>
    <m/>
    <m/>
    <m/>
    <m/>
    <m/>
    <m/>
    <m/>
    <m/>
    <m/>
    <m/>
    <m/>
    <m/>
    <m/>
    <m/>
    <m/>
    <m/>
    <m/>
    <m/>
    <m/>
    <m/>
    <m/>
    <m/>
    <m/>
    <m/>
    <m/>
    <m/>
    <m/>
    <m/>
    <m/>
    <m/>
    <m/>
    <m/>
    <m/>
    <m/>
    <m/>
    <m/>
    <m/>
    <m/>
    <m/>
    <m/>
    <m/>
    <m/>
    <m/>
    <n v="1"/>
    <n v="1"/>
    <s v="ZBHT0024"/>
    <s v="Aoo8zh4j_OI7"/>
    <s v="Allocated"/>
    <s v="CUSTOMER NOT AVAILABLE (NABL)"/>
    <s v="Customer not available meet father"/>
    <d v="2026-01-07T00:00:00"/>
    <m/>
    <m/>
    <m/>
    <s v="-"/>
  </r>
  <r>
    <n v="466804889"/>
    <s v="SWATANTRA TIWARI"/>
    <m/>
    <m/>
    <m/>
    <m/>
    <m/>
    <s v="BANK PAID 24"/>
    <n v="2678"/>
    <e v="#N/A"/>
    <x v="0"/>
    <s v="FLOW"/>
    <x v="0"/>
    <x v="10"/>
    <n v="47428"/>
    <n v="9"/>
    <n v="0"/>
    <n v="462.1"/>
    <s v="FLOW"/>
    <n v="4.1128063665909563E-2"/>
    <n v="5.5988712690631963E-3"/>
    <x v="0"/>
    <s v="-"/>
    <s v="-"/>
    <s v="-"/>
    <m/>
    <m/>
    <m/>
    <m/>
    <m/>
    <m/>
    <s v="SAVARDHARI"/>
    <m/>
    <m/>
    <m/>
    <s v="-"/>
    <n v="47428"/>
    <n v="5"/>
    <m/>
    <e v="#N/A"/>
    <s v="REGULAR"/>
    <n v="45902"/>
    <s v="GIXXER"/>
    <d v="2025-09-02T00:00:00"/>
    <n v="24"/>
    <x v="3"/>
    <x v="0"/>
    <s v="-"/>
    <m/>
    <m/>
    <m/>
    <m/>
    <m/>
    <m/>
    <m/>
    <m/>
    <m/>
    <m/>
    <m/>
    <m/>
    <m/>
    <m/>
    <m/>
    <m/>
    <m/>
    <m/>
    <m/>
    <m/>
    <m/>
    <m/>
    <m/>
    <m/>
    <m/>
    <m/>
    <m/>
    <m/>
    <m/>
    <m/>
    <m/>
    <m/>
    <m/>
    <m/>
    <m/>
    <m/>
    <m/>
    <m/>
    <m/>
    <m/>
    <m/>
    <m/>
    <m/>
    <m/>
    <m/>
    <m/>
    <m/>
    <m/>
    <m/>
    <m/>
    <m/>
    <m/>
    <m/>
    <m/>
    <m/>
    <m/>
    <m/>
    <m/>
    <m/>
    <m/>
    <m/>
    <m/>
    <m/>
    <m/>
    <m/>
    <m/>
    <m/>
    <m/>
    <m/>
    <m/>
    <m/>
    <m/>
    <m/>
    <m/>
    <m/>
    <m/>
    <m/>
    <m/>
    <m/>
    <m/>
    <m/>
    <m/>
    <m/>
    <m/>
    <m/>
    <m/>
    <m/>
    <m/>
    <m/>
    <m/>
    <m/>
    <m/>
    <m/>
    <n v="0"/>
    <s v=""/>
    <s v="ZBHT0010"/>
    <s v="G6vuhq-L1Dm"/>
    <s v="Unallocated"/>
    <e v="#N/A"/>
    <e v="#N/A"/>
    <e v="#N/A"/>
    <m/>
    <m/>
    <m/>
    <s v="-"/>
  </r>
  <r>
    <n v="462590490"/>
    <s v="DIKSHA GAUTAM JANJAL"/>
    <s v="ONLINE"/>
    <s v="06.01.26"/>
    <n v="4574"/>
    <m/>
    <m/>
    <m/>
    <n v="4347"/>
    <n v="8499"/>
    <x v="4"/>
    <s v="STABLE"/>
    <x v="0"/>
    <x v="2"/>
    <n v="46320"/>
    <n v="227"/>
    <n v="0"/>
    <n v="4050"/>
    <s v="FLOW"/>
    <n v="0.35264648932882742"/>
    <n v="8.124864645885483E-3"/>
    <x v="2"/>
    <s v="PAID"/>
    <s v="MPTP"/>
    <s v="MPTP"/>
    <m/>
    <m/>
    <s v="CAVNA"/>
    <m/>
    <s v="-"/>
    <s v="-"/>
    <s v="KHADACHIWADI"/>
    <s v="-"/>
    <s v="-"/>
    <m/>
    <n v="12776"/>
    <n v="46320"/>
    <n v="57"/>
    <m/>
    <n v="57"/>
    <s v="REGULAR"/>
    <s v="MH30BV0947"/>
    <s v="HONDA ACTIVA 125 SMART"/>
    <d v="2024-04-16T00:00:00"/>
    <n v="30"/>
    <x v="1"/>
    <x v="1"/>
    <s v="-"/>
    <m/>
    <m/>
    <m/>
    <m/>
    <m/>
    <m/>
    <m/>
    <m/>
    <m/>
    <m/>
    <m/>
    <m/>
    <m/>
    <m/>
    <m/>
    <n v="1"/>
    <m/>
    <m/>
    <m/>
    <m/>
    <m/>
    <m/>
    <m/>
    <m/>
    <m/>
    <m/>
    <m/>
    <m/>
    <m/>
    <m/>
    <m/>
    <m/>
    <m/>
    <m/>
    <m/>
    <m/>
    <m/>
    <m/>
    <m/>
    <m/>
    <m/>
    <m/>
    <m/>
    <m/>
    <m/>
    <m/>
    <m/>
    <m/>
    <m/>
    <m/>
    <m/>
    <m/>
    <m/>
    <m/>
    <m/>
    <m/>
    <m/>
    <m/>
    <m/>
    <m/>
    <m/>
    <m/>
    <m/>
    <m/>
    <m/>
    <m/>
    <m/>
    <m/>
    <m/>
    <m/>
    <m/>
    <m/>
    <m/>
    <m/>
    <m/>
    <m/>
    <m/>
    <m/>
    <m/>
    <m/>
    <m/>
    <m/>
    <m/>
    <m/>
    <m/>
    <m/>
    <m/>
    <m/>
    <m/>
    <m/>
    <m/>
    <m/>
    <m/>
    <n v="1"/>
    <n v="1"/>
    <s v="DUWT0017"/>
    <s v="BPeHbNq4Ogm"/>
    <s v="Allocated"/>
    <s v="Shifted (NC_SFTD)"/>
    <s v="Customer shifted from residence "/>
    <d v="2026-01-06T00:00:00"/>
    <m/>
    <m/>
    <m/>
    <s v="-"/>
  </r>
  <r>
    <n v="458120599"/>
    <s v="SHUBHAM BALASAHEB ABHYANKAR"/>
    <m/>
    <m/>
    <m/>
    <m/>
    <m/>
    <s v="BANK STBALE 19"/>
    <n v="5771"/>
    <n v="20088.490000000002"/>
    <x v="1"/>
    <s v="STABLE"/>
    <x v="1"/>
    <x v="2"/>
    <n v="46213.87"/>
    <n v="781"/>
    <n v="0"/>
    <n v="3600"/>
    <s v="FLOW"/>
    <n v="0.68463035056923549"/>
    <n v="1.179967524630717E-2"/>
    <x v="1"/>
    <s v="PAID"/>
    <s v="PTP"/>
    <s v="PAID"/>
    <m/>
    <m/>
    <m/>
    <m/>
    <s v="ELG"/>
    <s v="-"/>
    <s v="NANEKARWADI"/>
    <s v="-"/>
    <s v="-"/>
    <m/>
    <n v="24469.49"/>
    <n v="46213.87"/>
    <n v="118"/>
    <m/>
    <n v="118"/>
    <s v="NPA"/>
    <s v="MH14KV3202"/>
    <s v="RE BULLET X 350 ES EFI JET BLACK"/>
    <d v="2023-05-15T00:00:00"/>
    <n v="36"/>
    <x v="1"/>
    <x v="1"/>
    <s v="-"/>
    <m/>
    <m/>
    <m/>
    <m/>
    <m/>
    <m/>
    <m/>
    <m/>
    <m/>
    <m/>
    <m/>
    <m/>
    <n v="1"/>
    <m/>
    <m/>
    <m/>
    <m/>
    <m/>
    <m/>
    <m/>
    <m/>
    <m/>
    <m/>
    <m/>
    <m/>
    <m/>
    <m/>
    <m/>
    <m/>
    <m/>
    <m/>
    <m/>
    <m/>
    <m/>
    <m/>
    <m/>
    <m/>
    <m/>
    <m/>
    <m/>
    <m/>
    <m/>
    <m/>
    <m/>
    <m/>
    <m/>
    <m/>
    <m/>
    <m/>
    <m/>
    <m/>
    <m/>
    <m/>
    <m/>
    <m/>
    <m/>
    <m/>
    <m/>
    <m/>
    <m/>
    <m/>
    <m/>
    <m/>
    <m/>
    <m/>
    <m/>
    <m/>
    <m/>
    <m/>
    <m/>
    <m/>
    <m/>
    <m/>
    <m/>
    <m/>
    <m/>
    <m/>
    <m/>
    <m/>
    <m/>
    <m/>
    <m/>
    <m/>
    <m/>
    <m/>
    <m/>
    <m/>
    <m/>
    <m/>
    <m/>
    <m/>
    <m/>
    <m/>
    <n v="1"/>
    <n v="1"/>
    <s v="DUWT0017"/>
    <s v="AoBnRwS_Ngz"/>
    <s v="Allocated"/>
    <s v="Promise To Pay (PTP)"/>
    <s v="Customer pay online "/>
    <d v="2026-01-05T00:00:00"/>
    <m/>
    <m/>
    <m/>
    <s v="-"/>
  </r>
  <r>
    <n v="460087897"/>
    <s v="DATTATRAY GANPATRAV BALINAWAR"/>
    <s v="COLLECT"/>
    <s v="13.01.26"/>
    <n v="130"/>
    <m/>
    <m/>
    <m/>
    <n v="4950"/>
    <n v="0"/>
    <x v="2"/>
    <s v="STABLE"/>
    <x v="0"/>
    <x v="9"/>
    <n v="46059.69"/>
    <n v="126"/>
    <n v="0"/>
    <n v="2700"/>
    <s v="10.12.25"/>
    <n v="3.6211362222359253E-2"/>
    <n v="2.477147169947954E-3"/>
    <x v="1"/>
    <s v="PAID"/>
    <s v="PTP"/>
    <s v="PAID"/>
    <m/>
    <m/>
    <s v="CAVA"/>
    <m/>
    <s v="-"/>
    <s v="-"/>
    <s v="ALEGAON PAGA"/>
    <s v="-"/>
    <s v="-"/>
    <s v="-"/>
    <n v="7776"/>
    <n v="46059.69"/>
    <n v="36"/>
    <m/>
    <n v="26"/>
    <s v="REGULAR"/>
    <s v="MH12VY4771"/>
    <s v="HONDA UNICORN 160 BSVI"/>
    <d v="2023-10-11T00:00:00"/>
    <n v="36"/>
    <x v="2"/>
    <x v="1"/>
    <s v="-"/>
    <m/>
    <m/>
    <m/>
    <m/>
    <m/>
    <m/>
    <m/>
    <m/>
    <m/>
    <m/>
    <m/>
    <m/>
    <m/>
    <m/>
    <m/>
    <m/>
    <m/>
    <m/>
    <m/>
    <m/>
    <m/>
    <m/>
    <m/>
    <m/>
    <m/>
    <m/>
    <m/>
    <m/>
    <m/>
    <m/>
    <m/>
    <m/>
    <m/>
    <m/>
    <m/>
    <m/>
    <n v="2"/>
    <m/>
    <m/>
    <m/>
    <m/>
    <m/>
    <m/>
    <m/>
    <m/>
    <m/>
    <m/>
    <m/>
    <m/>
    <m/>
    <m/>
    <m/>
    <m/>
    <m/>
    <m/>
    <m/>
    <m/>
    <m/>
    <m/>
    <m/>
    <m/>
    <m/>
    <m/>
    <m/>
    <m/>
    <m/>
    <m/>
    <m/>
    <m/>
    <m/>
    <m/>
    <m/>
    <m/>
    <m/>
    <m/>
    <m/>
    <m/>
    <m/>
    <m/>
    <m/>
    <m/>
    <m/>
    <m/>
    <m/>
    <m/>
    <m/>
    <m/>
    <m/>
    <m/>
    <m/>
    <m/>
    <m/>
    <m/>
    <n v="2"/>
    <n v="1"/>
    <s v="ZBHT0024"/>
    <s v="koBfdd8oDlc"/>
    <s v="Allocated"/>
    <s v="Payment (PAID)"/>
    <s v="Payment (PAID)"/>
    <d v="2026-01-13T00:00:00"/>
    <m/>
    <m/>
    <m/>
    <s v="-"/>
  </r>
  <r>
    <n v="463696870"/>
    <s v="SAI SUNIL RAYKAR"/>
    <s v="ONLINE"/>
    <s v="16.01.26"/>
    <n v="4608"/>
    <m/>
    <m/>
    <m/>
    <n v="4608"/>
    <n v="13372"/>
    <x v="5"/>
    <s v="STABLE"/>
    <x v="0"/>
    <x v="16"/>
    <n v="45967"/>
    <n v="788"/>
    <n v="0"/>
    <n v="4048.34"/>
    <s v="18.12.25"/>
    <n v="0.14325605457610949"/>
    <n v="1.158387245431412E-2"/>
    <x v="1"/>
    <s v="PAID"/>
    <s v="PAID"/>
    <s v="PAID"/>
    <m/>
    <m/>
    <m/>
    <m/>
    <s v="ELG"/>
    <s v="-"/>
    <s v="DHAYARI"/>
    <s v="-"/>
    <s v="-"/>
    <m/>
    <n v="18208.34"/>
    <n v="45967"/>
    <n v="88"/>
    <m/>
    <n v="87"/>
    <s v="NPA"/>
    <s v="MH12XC2676"/>
    <s v="JUPITER SMW"/>
    <d v="2024-08-08T00:00:00"/>
    <n v="24"/>
    <x v="1"/>
    <x v="2"/>
    <s v="-"/>
    <m/>
    <m/>
    <m/>
    <m/>
    <m/>
    <m/>
    <m/>
    <m/>
    <m/>
    <m/>
    <m/>
    <m/>
    <m/>
    <m/>
    <m/>
    <m/>
    <m/>
    <m/>
    <n v="1"/>
    <m/>
    <m/>
    <m/>
    <m/>
    <m/>
    <m/>
    <m/>
    <m/>
    <m/>
    <m/>
    <m/>
    <m/>
    <m/>
    <m/>
    <m/>
    <m/>
    <m/>
    <m/>
    <m/>
    <m/>
    <m/>
    <m/>
    <m/>
    <m/>
    <m/>
    <m/>
    <m/>
    <m/>
    <m/>
    <m/>
    <m/>
    <m/>
    <m/>
    <m/>
    <m/>
    <m/>
    <m/>
    <m/>
    <m/>
    <m/>
    <m/>
    <m/>
    <m/>
    <m/>
    <m/>
    <m/>
    <m/>
    <m/>
    <m/>
    <m/>
    <m/>
    <m/>
    <m/>
    <m/>
    <m/>
    <m/>
    <m/>
    <m/>
    <m/>
    <m/>
    <m/>
    <m/>
    <m/>
    <m/>
    <m/>
    <m/>
    <m/>
    <m/>
    <m/>
    <m/>
    <m/>
    <m/>
    <m/>
    <m/>
    <n v="1"/>
    <n v="1"/>
    <s v="DUWT0031"/>
    <s v="B6umtwn4NJc"/>
    <s v="Allocated"/>
    <s v="Left Message (LMCB)"/>
    <s v="Left message customer mother "/>
    <d v="2026-01-07T00:00:00"/>
    <m/>
    <m/>
    <m/>
    <s v="-"/>
  </r>
  <r>
    <n v="462115167"/>
    <s v="SANKET TULASHIRAM SONAWANE"/>
    <s v="ONLINE"/>
    <s v="02.01.26"/>
    <n v="3000"/>
    <m/>
    <m/>
    <m/>
    <n v="2974"/>
    <n v="8792.35"/>
    <x v="5"/>
    <s v="STABLE"/>
    <x v="0"/>
    <x v="4"/>
    <n v="45926"/>
    <n v="345"/>
    <n v="0"/>
    <n v="2250"/>
    <s v="02.12.25"/>
    <n v="8.4635184869441854E-2"/>
    <n v="1.157354028622338E-2"/>
    <x v="1"/>
    <s v="PAID"/>
    <s v="PTP"/>
    <s v="PAID"/>
    <m/>
    <m/>
    <m/>
    <m/>
    <s v="ELG"/>
    <s v="-"/>
    <s v="CHARHOLI"/>
    <s v="-"/>
    <s v="-"/>
    <m/>
    <n v="11387.35"/>
    <n v="45926"/>
    <n v="88"/>
    <m/>
    <n v="87"/>
    <s v="REGULAR"/>
    <s v="MH14LK6484"/>
    <s v="HF DELUXE DRS C I3S FI"/>
    <d v="2024-03-04T00:00:00"/>
    <n v="36"/>
    <x v="1"/>
    <x v="2"/>
    <s v="-"/>
    <m/>
    <m/>
    <m/>
    <m/>
    <m/>
    <m/>
    <m/>
    <m/>
    <m/>
    <m/>
    <m/>
    <m/>
    <m/>
    <m/>
    <m/>
    <n v="1"/>
    <m/>
    <m/>
    <m/>
    <m/>
    <m/>
    <m/>
    <m/>
    <m/>
    <m/>
    <m/>
    <m/>
    <m/>
    <m/>
    <m/>
    <m/>
    <m/>
    <m/>
    <m/>
    <m/>
    <m/>
    <m/>
    <m/>
    <m/>
    <m/>
    <m/>
    <m/>
    <m/>
    <m/>
    <m/>
    <m/>
    <m/>
    <m/>
    <m/>
    <m/>
    <m/>
    <m/>
    <m/>
    <m/>
    <m/>
    <m/>
    <m/>
    <m/>
    <m/>
    <m/>
    <m/>
    <m/>
    <m/>
    <m/>
    <m/>
    <m/>
    <m/>
    <m/>
    <m/>
    <m/>
    <m/>
    <m/>
    <m/>
    <m/>
    <m/>
    <m/>
    <m/>
    <m/>
    <m/>
    <m/>
    <m/>
    <m/>
    <m/>
    <m/>
    <m/>
    <m/>
    <m/>
    <m/>
    <m/>
    <m/>
    <m/>
    <m/>
    <m/>
    <n v="1"/>
    <n v="1"/>
    <s v="ZBHT0009"/>
    <s v="BPkHeKIRep7"/>
    <s v="Allocated"/>
    <s v="Promise To Pay (PTP)"/>
    <s v="Customer pay online 3000 on 02/01 and promise pay online 3000 on 21/01"/>
    <d v="2026-01-21T00:00:00"/>
    <m/>
    <m/>
    <m/>
    <s v="-"/>
  </r>
  <r>
    <n v="459693609"/>
    <s v="MAYUR MARUTI KAUTKAR"/>
    <m/>
    <m/>
    <m/>
    <m/>
    <m/>
    <s v="BANK STABLE 09"/>
    <n v="3268"/>
    <n v="3268"/>
    <x v="4"/>
    <s v="RB"/>
    <x v="1"/>
    <x v="10"/>
    <n v="45639.92"/>
    <n v="78"/>
    <n v="0"/>
    <n v="3583.98"/>
    <s v="NEW"/>
    <n v="7.7305122447277136E-2"/>
    <n v="8.0055736711796589E-3"/>
    <x v="2"/>
    <s v="PAID"/>
    <s v="-"/>
    <s v="PAID"/>
    <m/>
    <m/>
    <m/>
    <m/>
    <s v="-"/>
    <s v="-"/>
    <s v="VASALU"/>
    <s v="-"/>
    <s v="-"/>
    <m/>
    <n v="6929.98"/>
    <n v="45639.92"/>
    <n v="57"/>
    <m/>
    <e v="#N/A"/>
    <s v="REGULAR"/>
    <s v="MH14KZ6564"/>
    <s v="HONDA ACTIVA 6G STD BS VI"/>
    <d v="2023-09-08T00:00:00"/>
    <n v="42"/>
    <x v="1"/>
    <x v="1"/>
    <s v="-"/>
    <m/>
    <m/>
    <m/>
    <m/>
    <m/>
    <m/>
    <m/>
    <m/>
    <m/>
    <m/>
    <m/>
    <m/>
    <m/>
    <m/>
    <m/>
    <m/>
    <m/>
    <m/>
    <m/>
    <m/>
    <m/>
    <m/>
    <m/>
    <m/>
    <m/>
    <m/>
    <m/>
    <m/>
    <m/>
    <m/>
    <m/>
    <m/>
    <m/>
    <m/>
    <m/>
    <m/>
    <m/>
    <m/>
    <m/>
    <m/>
    <m/>
    <m/>
    <m/>
    <m/>
    <m/>
    <m/>
    <m/>
    <m/>
    <m/>
    <m/>
    <m/>
    <m/>
    <m/>
    <m/>
    <m/>
    <m/>
    <m/>
    <m/>
    <m/>
    <m/>
    <m/>
    <m/>
    <m/>
    <m/>
    <m/>
    <m/>
    <m/>
    <m/>
    <m/>
    <m/>
    <m/>
    <m/>
    <m/>
    <m/>
    <m/>
    <m/>
    <m/>
    <m/>
    <m/>
    <m/>
    <m/>
    <m/>
    <m/>
    <m/>
    <m/>
    <m/>
    <m/>
    <m/>
    <m/>
    <m/>
    <m/>
    <m/>
    <m/>
    <n v="0"/>
    <s v=""/>
    <s v="ZBHT0010"/>
    <e v="#N/A"/>
    <e v="#N/A"/>
    <e v="#N/A"/>
    <e v="#N/A"/>
    <e v="#N/A"/>
    <m/>
    <m/>
    <m/>
    <s v="-"/>
  </r>
  <r>
    <n v="458417053"/>
    <s v="PRASHANT GHONGANE"/>
    <s v="ONLINE"/>
    <s v="17.01.26"/>
    <n v="2826"/>
    <m/>
    <m/>
    <m/>
    <n v="2686"/>
    <n v="5315.09"/>
    <x v="4"/>
    <s v="STABLE"/>
    <x v="0"/>
    <x v="4"/>
    <n v="45462"/>
    <n v="132"/>
    <n v="0"/>
    <n v="4050"/>
    <s v="FLOW"/>
    <n v="6.8206004156752514E-2"/>
    <n v="7.9743652100873457E-3"/>
    <x v="2"/>
    <s v="PAID"/>
    <s v="PTP"/>
    <s v="PTP"/>
    <m/>
    <n v="28"/>
    <s v="CAVA"/>
    <m/>
    <s v="-"/>
    <s v="-"/>
    <s v="ALANDI DEVACHI"/>
    <s v="-"/>
    <s v="-"/>
    <m/>
    <n v="9497.09"/>
    <n v="45462"/>
    <n v="57"/>
    <m/>
    <n v="57"/>
    <s v="REGULAR"/>
    <s v="MH14KX3901"/>
    <s v="SPLENDOR PLUS BS6 I3S DRS CAST FI"/>
    <d v="2023-06-05T00:00:00"/>
    <n v="48"/>
    <x v="1"/>
    <x v="2"/>
    <s v="-"/>
    <m/>
    <m/>
    <m/>
    <m/>
    <m/>
    <m/>
    <m/>
    <m/>
    <m/>
    <m/>
    <m/>
    <m/>
    <m/>
    <m/>
    <m/>
    <n v="1"/>
    <m/>
    <m/>
    <m/>
    <m/>
    <m/>
    <m/>
    <m/>
    <m/>
    <m/>
    <m/>
    <m/>
    <m/>
    <m/>
    <m/>
    <m/>
    <m/>
    <m/>
    <m/>
    <m/>
    <m/>
    <m/>
    <m/>
    <m/>
    <m/>
    <m/>
    <m/>
    <m/>
    <m/>
    <m/>
    <m/>
    <m/>
    <m/>
    <m/>
    <m/>
    <m/>
    <m/>
    <m/>
    <m/>
    <m/>
    <m/>
    <m/>
    <m/>
    <m/>
    <m/>
    <m/>
    <m/>
    <m/>
    <m/>
    <m/>
    <m/>
    <m/>
    <m/>
    <m/>
    <m/>
    <m/>
    <m/>
    <m/>
    <m/>
    <m/>
    <m/>
    <m/>
    <m/>
    <m/>
    <m/>
    <m/>
    <m/>
    <m/>
    <m/>
    <m/>
    <m/>
    <m/>
    <m/>
    <m/>
    <m/>
    <m/>
    <m/>
    <m/>
    <n v="1"/>
    <n v="1"/>
    <s v="ZBHT0009"/>
    <s v="A6tvfGz7sNJm"/>
    <s v="Allocated"/>
    <s v="Promise To Pay (PTP)"/>
    <s v="Customer promise pay online 2850 on 12/01"/>
    <d v="2026-01-12T00:00:00"/>
    <m/>
    <m/>
    <m/>
    <s v="-"/>
  </r>
  <r>
    <n v="466528006"/>
    <s v="SHUBHAM RAGHUNATH KATE"/>
    <m/>
    <m/>
    <m/>
    <m/>
    <m/>
    <m/>
    <n v="2652"/>
    <n v="2652"/>
    <x v="2"/>
    <s v="FLOW"/>
    <x v="1"/>
    <x v="16"/>
    <n v="45063"/>
    <n v="0"/>
    <n v="0"/>
    <n v="1346"/>
    <s v="NEW"/>
    <n v="9.5742046540157194E-2"/>
    <n v="2.4235439474161601E-3"/>
    <x v="0"/>
    <s v="NC"/>
    <s v="-"/>
    <s v="NC"/>
    <s v="BANK PAID 16"/>
    <m/>
    <s v="CNAVNA"/>
    <m/>
    <s v="-"/>
    <s v="-"/>
    <s v="PARVATI"/>
    <s v="-"/>
    <s v="-"/>
    <m/>
    <n v="3998"/>
    <n v="45063"/>
    <n v="26"/>
    <m/>
    <n v="56"/>
    <s v="REGULAR"/>
    <s v="MH12XL5399"/>
    <s v="YAMAHA R15 V4"/>
    <d v="2025-07-16T00:00:00"/>
    <n v="24"/>
    <x v="1"/>
    <x v="2"/>
    <s v="-"/>
    <m/>
    <m/>
    <m/>
    <m/>
    <m/>
    <m/>
    <m/>
    <m/>
    <m/>
    <m/>
    <m/>
    <m/>
    <m/>
    <m/>
    <m/>
    <m/>
    <m/>
    <m/>
    <m/>
    <m/>
    <m/>
    <m/>
    <m/>
    <m/>
    <m/>
    <m/>
    <m/>
    <m/>
    <m/>
    <m/>
    <m/>
    <m/>
    <m/>
    <m/>
    <m/>
    <m/>
    <m/>
    <m/>
    <m/>
    <n v="1"/>
    <m/>
    <m/>
    <m/>
    <m/>
    <m/>
    <m/>
    <m/>
    <m/>
    <m/>
    <m/>
    <m/>
    <m/>
    <m/>
    <m/>
    <m/>
    <m/>
    <m/>
    <m/>
    <m/>
    <m/>
    <m/>
    <m/>
    <m/>
    <m/>
    <m/>
    <m/>
    <m/>
    <m/>
    <m/>
    <m/>
    <m/>
    <m/>
    <m/>
    <m/>
    <m/>
    <m/>
    <m/>
    <m/>
    <m/>
    <m/>
    <m/>
    <m/>
    <m/>
    <m/>
    <m/>
    <m/>
    <m/>
    <m/>
    <m/>
    <m/>
    <m/>
    <m/>
    <m/>
    <n v="1"/>
    <n v="1"/>
    <s v="DUWT0031"/>
    <s v="BoTRqHSFBam"/>
    <s v="Allocated"/>
    <s v="Left Message (LMCB)"/>
    <s v="Left message customer brother he said shubham is in jail "/>
    <d v="2026-01-14T00:00:00"/>
    <m/>
    <m/>
    <m/>
    <s v="-"/>
  </r>
  <r>
    <n v="460579934"/>
    <s v="JAGADISH DHANESHAWAR AVTI"/>
    <m/>
    <m/>
    <m/>
    <m/>
    <m/>
    <m/>
    <n v="3344"/>
    <n v="13368"/>
    <x v="1"/>
    <s v="FLOW"/>
    <x v="1"/>
    <x v="0"/>
    <n v="44906.5"/>
    <n v="489"/>
    <n v="0"/>
    <n v="4050"/>
    <s v="FLOW"/>
    <n v="0.1786562183157385"/>
    <n v="1.1465867637752321E-2"/>
    <x v="0"/>
    <s v="NC"/>
    <s v="PAID"/>
    <s v="NC"/>
    <s v="FE Contact No"/>
    <m/>
    <s v="CNAVNA"/>
    <m/>
    <s v="ELG"/>
    <s v="-"/>
    <s v="JUNNAR"/>
    <s v="-"/>
    <s v="-"/>
    <m/>
    <n v="17907"/>
    <n v="44906.5"/>
    <n v="118"/>
    <m/>
    <n v="148"/>
    <s v="NPA"/>
    <s v="MH14LF5085"/>
    <s v="SPLENDOR PLUS FI I3S DRS CAST"/>
    <d v="2023-11-10T00:00:00"/>
    <n v="36"/>
    <x v="1"/>
    <x v="2"/>
    <s v="-"/>
    <m/>
    <m/>
    <m/>
    <m/>
    <m/>
    <m/>
    <m/>
    <m/>
    <m/>
    <m/>
    <m/>
    <m/>
    <m/>
    <m/>
    <m/>
    <m/>
    <m/>
    <m/>
    <m/>
    <m/>
    <m/>
    <m/>
    <m/>
    <m/>
    <m/>
    <m/>
    <m/>
    <m/>
    <m/>
    <m/>
    <m/>
    <m/>
    <m/>
    <m/>
    <m/>
    <m/>
    <m/>
    <m/>
    <m/>
    <m/>
    <m/>
    <m/>
    <m/>
    <m/>
    <m/>
    <n v="1"/>
    <m/>
    <m/>
    <m/>
    <m/>
    <m/>
    <m/>
    <m/>
    <m/>
    <m/>
    <m/>
    <m/>
    <m/>
    <m/>
    <m/>
    <m/>
    <m/>
    <m/>
    <m/>
    <m/>
    <m/>
    <m/>
    <m/>
    <m/>
    <m/>
    <m/>
    <m/>
    <m/>
    <m/>
    <m/>
    <m/>
    <m/>
    <m/>
    <m/>
    <m/>
    <m/>
    <m/>
    <m/>
    <m/>
    <m/>
    <m/>
    <m/>
    <m/>
    <m/>
    <m/>
    <m/>
    <m/>
    <m/>
    <n v="1"/>
    <n v="1"/>
    <s v="ZBHT0021"/>
    <s v="B6IyfoKr_OMc"/>
    <s v="Allocated"/>
    <s v="Refuse To Pay (RTP)"/>
    <s v="Refuse to pay hosital problem "/>
    <d v="2026-01-16T00:00:00"/>
    <m/>
    <m/>
    <m/>
    <s v="-"/>
  </r>
  <r>
    <n v="459795341"/>
    <s v="ALKA RAMDAS DAREKAR"/>
    <s v="ONLINE"/>
    <s v="05.01.26"/>
    <n v="9698"/>
    <m/>
    <m/>
    <s v="CBC COLL"/>
    <n v="4849"/>
    <n v="4849"/>
    <x v="2"/>
    <s v="RB"/>
    <x v="0"/>
    <x v="9"/>
    <n v="44868.41"/>
    <n v="12"/>
    <n v="876"/>
    <n v="876"/>
    <s v="FLOW"/>
    <n v="3.5274797699492252E-2"/>
    <n v="2.413078656229872E-3"/>
    <x v="2"/>
    <s v="PAID"/>
    <s v="PTP"/>
    <s v="PAID"/>
    <m/>
    <m/>
    <s v="CAVA"/>
    <m/>
    <s v="-"/>
    <s v="-"/>
    <s v="FAKATE"/>
    <s v="-"/>
    <s v="-"/>
    <m/>
    <n v="5737"/>
    <n v="44868.41"/>
    <n v="27"/>
    <m/>
    <e v="#N/A"/>
    <s v="REGULAR"/>
    <s v="MH12VX8514"/>
    <s v="HONDA UNICORN 160 BS6"/>
    <d v="2023-09-18T00:00:00"/>
    <n v="36"/>
    <x v="1"/>
    <x v="1"/>
    <s v="-"/>
    <m/>
    <m/>
    <m/>
    <m/>
    <m/>
    <m/>
    <m/>
    <m/>
    <m/>
    <m/>
    <m/>
    <m/>
    <n v="2"/>
    <m/>
    <m/>
    <m/>
    <m/>
    <m/>
    <m/>
    <m/>
    <m/>
    <m/>
    <m/>
    <m/>
    <m/>
    <m/>
    <m/>
    <m/>
    <m/>
    <m/>
    <m/>
    <m/>
    <m/>
    <m/>
    <m/>
    <m/>
    <m/>
    <m/>
    <m/>
    <m/>
    <m/>
    <m/>
    <m/>
    <m/>
    <m/>
    <m/>
    <m/>
    <m/>
    <m/>
    <m/>
    <m/>
    <m/>
    <m/>
    <m/>
    <m/>
    <m/>
    <m/>
    <m/>
    <m/>
    <m/>
    <m/>
    <m/>
    <m/>
    <m/>
    <m/>
    <m/>
    <m/>
    <m/>
    <m/>
    <m/>
    <m/>
    <m/>
    <m/>
    <m/>
    <m/>
    <m/>
    <m/>
    <m/>
    <m/>
    <m/>
    <m/>
    <m/>
    <m/>
    <m/>
    <m/>
    <m/>
    <m/>
    <m/>
    <m/>
    <m/>
    <m/>
    <m/>
    <m/>
    <n v="2"/>
    <n v="1"/>
    <s v="ZBHT0024"/>
    <e v="#N/A"/>
    <e v="#N/A"/>
    <s v="Payment (PAID)"/>
    <s v="Paid 15503"/>
    <d v="2026-01-05T00:00:00"/>
    <m/>
    <m/>
    <m/>
    <s v="-"/>
  </r>
  <r>
    <n v="460381230"/>
    <s v="ABHISHEK NARAYAN GHOLAP"/>
    <m/>
    <m/>
    <m/>
    <m/>
    <m/>
    <s v="BANK PAID 23"/>
    <n v="4586"/>
    <e v="#N/A"/>
    <x v="0"/>
    <s v="FLOW"/>
    <x v="0"/>
    <x v="0"/>
    <n v="46635"/>
    <n v="32"/>
    <n v="0"/>
    <n v="450"/>
    <s v="FLOW"/>
    <n v="1.306071254934707E-2"/>
    <n v="5.5052576881327942E-3"/>
    <x v="0"/>
    <s v="PAID"/>
    <s v="-"/>
    <s v="PAID"/>
    <m/>
    <m/>
    <m/>
    <m/>
    <m/>
    <m/>
    <s v="OUTUR"/>
    <m/>
    <m/>
    <m/>
    <s v="-"/>
    <n v="46635"/>
    <n v="5"/>
    <m/>
    <e v="#N/A"/>
    <s v="REGULAR"/>
    <n v="45229"/>
    <s v="TVS IQUBE ELECTRIC"/>
    <d v="2023-10-30T00:00:00"/>
    <n v="36"/>
    <x v="3"/>
    <x v="0"/>
    <s v="-"/>
    <m/>
    <m/>
    <m/>
    <m/>
    <m/>
    <m/>
    <m/>
    <m/>
    <m/>
    <m/>
    <m/>
    <m/>
    <m/>
    <m/>
    <m/>
    <m/>
    <m/>
    <m/>
    <m/>
    <m/>
    <m/>
    <m/>
    <m/>
    <m/>
    <m/>
    <m/>
    <m/>
    <m/>
    <m/>
    <m/>
    <m/>
    <m/>
    <m/>
    <m/>
    <m/>
    <m/>
    <m/>
    <m/>
    <m/>
    <m/>
    <m/>
    <m/>
    <m/>
    <m/>
    <m/>
    <m/>
    <m/>
    <m/>
    <m/>
    <m/>
    <m/>
    <m/>
    <m/>
    <m/>
    <m/>
    <m/>
    <m/>
    <m/>
    <m/>
    <m/>
    <m/>
    <m/>
    <m/>
    <m/>
    <m/>
    <m/>
    <m/>
    <m/>
    <m/>
    <m/>
    <m/>
    <m/>
    <m/>
    <m/>
    <m/>
    <m/>
    <m/>
    <m/>
    <m/>
    <m/>
    <m/>
    <m/>
    <m/>
    <m/>
    <m/>
    <m/>
    <m/>
    <m/>
    <m/>
    <m/>
    <n v="1"/>
    <m/>
    <m/>
    <n v="1"/>
    <n v="1"/>
    <s v="ZBHT0021"/>
    <s v="GPt17gD3bO7"/>
    <s v="Allocated"/>
    <e v="#N/A"/>
    <e v="#N/A"/>
    <e v="#N/A"/>
    <m/>
    <m/>
    <m/>
    <s v="-"/>
  </r>
  <r>
    <n v="462061208"/>
    <s v="HANUMANT TARACHAND PAWAR"/>
    <m/>
    <m/>
    <m/>
    <m/>
    <m/>
    <m/>
    <n v="3098"/>
    <n v="6278"/>
    <x v="5"/>
    <s v="FLOW"/>
    <x v="1"/>
    <x v="9"/>
    <n v="44384"/>
    <n v="330"/>
    <n v="0"/>
    <n v="4050"/>
    <s v="FLOW"/>
    <n v="0.27957579865301713"/>
    <n v="1.118494996437179E-2"/>
    <x v="0"/>
    <s v="MPTP"/>
    <s v="MPTP"/>
    <s v="MPTP"/>
    <m/>
    <n v="24"/>
    <s v="CAVA"/>
    <m/>
    <s v="ELG"/>
    <s v="-"/>
    <s v="NHAVRA"/>
    <s v="-"/>
    <s v="-"/>
    <m/>
    <n v="10658"/>
    <n v="44384"/>
    <n v="88"/>
    <m/>
    <n v="118"/>
    <s v="NPA"/>
    <m/>
    <s v="SPLENDOR PLUS I3S XTEC"/>
    <d v="2024-02-27T00:00:00"/>
    <n v="36"/>
    <x v="1"/>
    <x v="1"/>
    <s v="-"/>
    <m/>
    <m/>
    <m/>
    <m/>
    <m/>
    <m/>
    <m/>
    <m/>
    <m/>
    <m/>
    <m/>
    <m/>
    <m/>
    <m/>
    <m/>
    <m/>
    <m/>
    <m/>
    <n v="1"/>
    <m/>
    <m/>
    <m/>
    <m/>
    <m/>
    <m/>
    <m/>
    <m/>
    <m/>
    <m/>
    <m/>
    <m/>
    <m/>
    <m/>
    <m/>
    <m/>
    <m/>
    <m/>
    <m/>
    <m/>
    <m/>
    <m/>
    <m/>
    <m/>
    <m/>
    <m/>
    <m/>
    <m/>
    <m/>
    <m/>
    <m/>
    <m/>
    <m/>
    <m/>
    <m/>
    <m/>
    <m/>
    <m/>
    <m/>
    <m/>
    <m/>
    <m/>
    <m/>
    <m/>
    <m/>
    <m/>
    <m/>
    <m/>
    <m/>
    <m/>
    <m/>
    <m/>
    <m/>
    <m/>
    <m/>
    <m/>
    <m/>
    <m/>
    <m/>
    <m/>
    <m/>
    <m/>
    <m/>
    <m/>
    <m/>
    <m/>
    <m/>
    <m/>
    <m/>
    <m/>
    <m/>
    <m/>
    <m/>
    <m/>
    <n v="1"/>
    <n v="1"/>
    <s v="ZBHT0024"/>
    <s v="GPrAyfKj_OMz"/>
    <s v="Allocated"/>
    <s v="Door Locked (NC_DL)"/>
    <s v="Customer went to home town place "/>
    <d v="2026-01-07T00:00:00"/>
    <m/>
    <m/>
    <m/>
    <s v="-"/>
  </r>
  <r>
    <n v="463331601"/>
    <s v="AKHILA SHAILESH KHETADE"/>
    <s v="ONLINE"/>
    <s v="06.01.26"/>
    <n v="3000"/>
    <m/>
    <m/>
    <m/>
    <n v="2692"/>
    <n v="1642.14"/>
    <x v="2"/>
    <s v="STABLE"/>
    <x v="0"/>
    <x v="20"/>
    <n v="44334.14"/>
    <n v="36"/>
    <n v="0"/>
    <n v="3583"/>
    <s v="16.12.25"/>
    <n v="5.6273974260151703E-2"/>
    <n v="2.3843449539733409E-3"/>
    <x v="1"/>
    <s v="PAID"/>
    <s v="PAID"/>
    <s v="PAID"/>
    <m/>
    <m/>
    <m/>
    <m/>
    <s v="-"/>
    <s v="-"/>
    <s v="PIMPLE SAUDAGAR"/>
    <s v="-"/>
    <s v="-"/>
    <m/>
    <n v="5261.14"/>
    <n v="44334.14"/>
    <n v="27"/>
    <m/>
    <n v="26"/>
    <s v="NPA"/>
    <s v="MH14LR1208"/>
    <s v="HONDA ACTIVA STD"/>
    <d v="2024-06-27T00:00:00"/>
    <n v="36"/>
    <x v="1"/>
    <x v="1"/>
    <s v="-"/>
    <m/>
    <m/>
    <m/>
    <m/>
    <m/>
    <m/>
    <n v="1"/>
    <m/>
    <m/>
    <m/>
    <m/>
    <m/>
    <m/>
    <m/>
    <m/>
    <m/>
    <m/>
    <m/>
    <m/>
    <m/>
    <m/>
    <m/>
    <m/>
    <m/>
    <m/>
    <m/>
    <m/>
    <m/>
    <m/>
    <m/>
    <m/>
    <m/>
    <m/>
    <m/>
    <m/>
    <m/>
    <m/>
    <m/>
    <m/>
    <m/>
    <m/>
    <m/>
    <m/>
    <m/>
    <m/>
    <m/>
    <m/>
    <m/>
    <n v="1"/>
    <m/>
    <m/>
    <m/>
    <m/>
    <m/>
    <m/>
    <m/>
    <m/>
    <m/>
    <m/>
    <m/>
    <m/>
    <m/>
    <m/>
    <m/>
    <m/>
    <m/>
    <m/>
    <m/>
    <m/>
    <m/>
    <m/>
    <m/>
    <m/>
    <m/>
    <m/>
    <m/>
    <m/>
    <m/>
    <m/>
    <m/>
    <m/>
    <m/>
    <m/>
    <m/>
    <m/>
    <m/>
    <m/>
    <m/>
    <m/>
    <m/>
    <m/>
    <m/>
    <m/>
    <n v="2"/>
    <n v="1"/>
    <s v="ZBHT0015"/>
    <s v="AoBBei0VpDgm"/>
    <s v="Allocated"/>
    <s v="Door Locked (NC_DL)"/>
    <s v="Visited at customer home address. Customer is out of station. Customer home door is locked."/>
    <d v="2026-01-17T00:00:00"/>
    <m/>
    <m/>
    <m/>
    <s v="-"/>
  </r>
  <r>
    <n v="458916424"/>
    <s v="SACHIN SHIVAJI HOLAMBE"/>
    <s v="ONLINE"/>
    <s v="08.01.26"/>
    <n v="2500"/>
    <m/>
    <m/>
    <m/>
    <n v="3353"/>
    <n v="5766"/>
    <x v="4"/>
    <s v="STABLE"/>
    <x v="0"/>
    <x v="9"/>
    <n v="44033.14"/>
    <n v="116"/>
    <n v="0"/>
    <n v="3600"/>
    <s v="FLOW"/>
    <n v="0.12707374366058199"/>
    <n v="7.7237327813757754E-3"/>
    <x v="2"/>
    <s v="PAID"/>
    <s v="MPTP"/>
    <s v="MPTP"/>
    <s v="Shifted"/>
    <m/>
    <s v="CAVNA"/>
    <m/>
    <s v="-"/>
    <s v="-"/>
    <s v="RANJAN GAON"/>
    <s v="-"/>
    <s v="-"/>
    <m/>
    <n v="9482"/>
    <n v="44033.14"/>
    <n v="57"/>
    <m/>
    <n v="57"/>
    <s v="NPA"/>
    <s v="MH44AB9868"/>
    <s v="SPLENDOR PLUS I3S BS6 FI DRUM SELF"/>
    <d v="2023-07-10T00:00:00"/>
    <n v="42"/>
    <x v="1"/>
    <x v="1"/>
    <s v="-"/>
    <m/>
    <m/>
    <m/>
    <m/>
    <m/>
    <m/>
    <m/>
    <m/>
    <m/>
    <m/>
    <m/>
    <m/>
    <n v="1"/>
    <m/>
    <m/>
    <m/>
    <m/>
    <m/>
    <m/>
    <m/>
    <m/>
    <m/>
    <m/>
    <m/>
    <m/>
    <m/>
    <m/>
    <m/>
    <m/>
    <m/>
    <m/>
    <m/>
    <m/>
    <m/>
    <m/>
    <m/>
    <m/>
    <m/>
    <m/>
    <m/>
    <m/>
    <m/>
    <m/>
    <m/>
    <m/>
    <m/>
    <m/>
    <m/>
    <m/>
    <m/>
    <m/>
    <m/>
    <m/>
    <m/>
    <m/>
    <m/>
    <m/>
    <m/>
    <m/>
    <m/>
    <m/>
    <m/>
    <m/>
    <m/>
    <m/>
    <m/>
    <m/>
    <m/>
    <m/>
    <m/>
    <m/>
    <m/>
    <m/>
    <m/>
    <m/>
    <m/>
    <m/>
    <m/>
    <m/>
    <m/>
    <m/>
    <m/>
    <m/>
    <m/>
    <m/>
    <m/>
    <m/>
    <m/>
    <m/>
    <m/>
    <m/>
    <m/>
    <m/>
    <n v="1"/>
    <n v="1"/>
    <s v="ZBHT0024"/>
    <s v="G6MoEr7sEMm"/>
    <s v="Allocated"/>
    <s v="Shifted (NC_SFTD)"/>
    <s v="Customer shifted "/>
    <d v="2026-01-05T00:00:00"/>
    <m/>
    <m/>
    <m/>
    <s v="-"/>
  </r>
  <r>
    <n v="460423919"/>
    <s v="ANITA RAVINDRA BHOR"/>
    <m/>
    <m/>
    <m/>
    <m/>
    <m/>
    <m/>
    <n v="3664"/>
    <n v="7068"/>
    <x v="4"/>
    <s v="FLOW"/>
    <x v="1"/>
    <x v="0"/>
    <n v="43712"/>
    <n v="206"/>
    <n v="0"/>
    <n v="2250"/>
    <s v="29.12.25"/>
    <n v="4.7774464830525852E-2"/>
    <n v="7.6674024913848506E-3"/>
    <x v="0"/>
    <s v="BPTP"/>
    <s v="PTP"/>
    <s v="BPTP"/>
    <m/>
    <n v="20"/>
    <s v="CAVA"/>
    <m/>
    <s v="-"/>
    <s v="-"/>
    <s v="JUNNAR"/>
    <s v="-"/>
    <s v="-"/>
    <m/>
    <n v="9524"/>
    <n v="43712"/>
    <n v="57"/>
    <m/>
    <n v="87"/>
    <s v="REGULAR"/>
    <s v="MH14LD2981"/>
    <s v="OLA S1 AIR"/>
    <d v="2023-11-01T00:00:00"/>
    <n v="36"/>
    <x v="1"/>
    <x v="2"/>
    <s v="-"/>
    <m/>
    <m/>
    <m/>
    <m/>
    <m/>
    <m/>
    <m/>
    <m/>
    <m/>
    <m/>
    <m/>
    <m/>
    <m/>
    <m/>
    <m/>
    <m/>
    <m/>
    <m/>
    <n v="1"/>
    <m/>
    <m/>
    <m/>
    <m/>
    <m/>
    <m/>
    <m/>
    <m/>
    <m/>
    <m/>
    <m/>
    <m/>
    <m/>
    <m/>
    <m/>
    <m/>
    <m/>
    <m/>
    <m/>
    <m/>
    <m/>
    <m/>
    <m/>
    <m/>
    <m/>
    <m/>
    <m/>
    <m/>
    <m/>
    <m/>
    <m/>
    <m/>
    <m/>
    <m/>
    <m/>
    <m/>
    <m/>
    <m/>
    <m/>
    <m/>
    <m/>
    <m/>
    <m/>
    <m/>
    <m/>
    <m/>
    <m/>
    <m/>
    <m/>
    <m/>
    <m/>
    <m/>
    <m/>
    <m/>
    <m/>
    <m/>
    <m/>
    <m/>
    <m/>
    <m/>
    <m/>
    <m/>
    <m/>
    <m/>
    <m/>
    <m/>
    <m/>
    <m/>
    <m/>
    <m/>
    <m/>
    <m/>
    <m/>
    <m/>
    <n v="1"/>
    <n v="1"/>
    <s v="ZBHT0021"/>
    <s v="GPZ8uBxm_DMm"/>
    <s v="Allocated"/>
    <s v="Left Message (LMCB)"/>
    <s v="Lmcb  mother"/>
    <d v="2026-01-07T00:00:00"/>
    <m/>
    <m/>
    <m/>
    <s v="-"/>
  </r>
  <r>
    <n v="460587311"/>
    <s v="VIKAS KESHAV TIKONE"/>
    <s v="ONLINE"/>
    <s v="27.01.26"/>
    <n v="3000"/>
    <m/>
    <m/>
    <m/>
    <n v="4031"/>
    <n v="2814.8"/>
    <x v="2"/>
    <s v="STABLE"/>
    <x v="0"/>
    <x v="6"/>
    <n v="43608.89"/>
    <n v="58"/>
    <n v="0"/>
    <n v="900"/>
    <s v="NEW"/>
    <n v="4.6661802844381588E-2"/>
    <n v="2.3453401108012579E-3"/>
    <x v="1"/>
    <s v="PAID"/>
    <s v="-"/>
    <s v="PTP"/>
    <m/>
    <n v="28"/>
    <s v="CAVA"/>
    <m/>
    <s v="-"/>
    <s v="-"/>
    <s v="VEHERGAON"/>
    <s v="-"/>
    <s v="-"/>
    <s v="-"/>
    <n v="7803.8"/>
    <n v="43608.89"/>
    <n v="36"/>
    <m/>
    <n v="26"/>
    <s v="REGULAR"/>
    <s v="MH14LF8117"/>
    <s v="HONDA ACTIVA 125 SMART"/>
    <d v="2023-11-10T00:00:00"/>
    <n v="36"/>
    <x v="2"/>
    <x v="2"/>
    <s v="-"/>
    <m/>
    <m/>
    <m/>
    <m/>
    <m/>
    <m/>
    <m/>
    <m/>
    <m/>
    <m/>
    <m/>
    <m/>
    <m/>
    <m/>
    <m/>
    <m/>
    <m/>
    <m/>
    <m/>
    <m/>
    <m/>
    <m/>
    <m/>
    <m/>
    <m/>
    <m/>
    <m/>
    <m/>
    <m/>
    <m/>
    <m/>
    <m/>
    <m/>
    <m/>
    <m/>
    <m/>
    <m/>
    <m/>
    <m/>
    <m/>
    <m/>
    <m/>
    <m/>
    <m/>
    <m/>
    <m/>
    <m/>
    <m/>
    <m/>
    <m/>
    <m/>
    <m/>
    <m/>
    <m/>
    <m/>
    <m/>
    <m/>
    <m/>
    <m/>
    <m/>
    <m/>
    <m/>
    <m/>
    <m/>
    <m/>
    <m/>
    <m/>
    <m/>
    <m/>
    <m/>
    <m/>
    <m/>
    <m/>
    <m/>
    <m/>
    <m/>
    <m/>
    <m/>
    <m/>
    <m/>
    <m/>
    <m/>
    <m/>
    <m/>
    <m/>
    <m/>
    <m/>
    <m/>
    <m/>
    <m/>
    <m/>
    <m/>
    <m/>
    <n v="0"/>
    <s v=""/>
    <s v="DUWT0013"/>
    <e v="#N/A"/>
    <e v="#N/A"/>
    <e v="#N/A"/>
    <e v="#N/A"/>
    <e v="#N/A"/>
    <m/>
    <m/>
    <m/>
    <s v="-"/>
  </r>
  <r>
    <n v="463295962"/>
    <s v="PRASAD ASHOK TAJANE"/>
    <m/>
    <m/>
    <m/>
    <m/>
    <m/>
    <m/>
    <n v="5988"/>
    <n v="4029.98"/>
    <x v="2"/>
    <s v="FLOW"/>
    <x v="1"/>
    <x v="7"/>
    <n v="43601.98"/>
    <n v="107"/>
    <n v="0"/>
    <n v="4050"/>
    <s v="16.12.25"/>
    <n v="0.1694715855504049"/>
    <n v="2.3449684824436998E-3"/>
    <x v="1"/>
    <s v="BPTP"/>
    <s v="PAID"/>
    <s v="BPTP"/>
    <m/>
    <n v="31"/>
    <s v="CAVA"/>
    <m/>
    <s v="-"/>
    <s v="-"/>
    <s v="AVSARI BK"/>
    <s v="-"/>
    <s v="-"/>
    <m/>
    <n v="8186.98"/>
    <n v="43601.98"/>
    <n v="27"/>
    <m/>
    <n v="57"/>
    <s v="REGULAR"/>
    <s v="MH14LR5025"/>
    <s v="FZS FI V3 ABS DARKNIGHT BSVI"/>
    <d v="2024-06-24T00:00:00"/>
    <n v="24"/>
    <x v="1"/>
    <x v="2"/>
    <s v="-"/>
    <m/>
    <m/>
    <m/>
    <m/>
    <m/>
    <m/>
    <m/>
    <m/>
    <m/>
    <m/>
    <m/>
    <m/>
    <m/>
    <m/>
    <m/>
    <m/>
    <m/>
    <m/>
    <m/>
    <m/>
    <m/>
    <n v="1"/>
    <m/>
    <m/>
    <m/>
    <m/>
    <m/>
    <m/>
    <m/>
    <m/>
    <m/>
    <m/>
    <m/>
    <m/>
    <m/>
    <m/>
    <m/>
    <m/>
    <m/>
    <m/>
    <m/>
    <m/>
    <m/>
    <m/>
    <m/>
    <m/>
    <m/>
    <m/>
    <m/>
    <m/>
    <m/>
    <m/>
    <m/>
    <m/>
    <m/>
    <m/>
    <m/>
    <m/>
    <m/>
    <m/>
    <n v="1"/>
    <m/>
    <m/>
    <m/>
    <m/>
    <m/>
    <m/>
    <m/>
    <m/>
    <m/>
    <m/>
    <m/>
    <m/>
    <m/>
    <m/>
    <m/>
    <m/>
    <m/>
    <m/>
    <m/>
    <m/>
    <m/>
    <m/>
    <m/>
    <m/>
    <m/>
    <m/>
    <m/>
    <m/>
    <m/>
    <m/>
    <m/>
    <m/>
    <n v="2"/>
    <n v="1"/>
    <s v="DUWT0029"/>
    <s v="A6Nvka-qsDM7"/>
    <s v="Allocated"/>
    <s v="Promise To Pay (PTP)"/>
    <s v="Promise to pay 23 jan "/>
    <d v="2026-01-23T00:00:00"/>
    <m/>
    <m/>
    <m/>
    <s v="-"/>
  </r>
  <r>
    <n v="463198912"/>
    <s v="AKSHAY KAILAS JADHAV"/>
    <s v="ONLINE"/>
    <s v="19.01.26"/>
    <n v="3000"/>
    <m/>
    <m/>
    <m/>
    <n v="2695"/>
    <n v="2494.9899999999998"/>
    <x v="2"/>
    <s v="STABLE"/>
    <x v="0"/>
    <x v="8"/>
    <n v="43585"/>
    <n v="62"/>
    <n v="0"/>
    <n v="4050"/>
    <s v="19.12.25"/>
    <n v="3.8590478287120741E-2"/>
    <n v="2.344055277015142E-3"/>
    <x v="1"/>
    <s v="PAID"/>
    <s v="PTP"/>
    <s v="PAID"/>
    <m/>
    <m/>
    <s v="CAVA"/>
    <m/>
    <s v="-"/>
    <s v="-"/>
    <s v="KASURDI"/>
    <s v="-"/>
    <s v="-"/>
    <m/>
    <n v="6606.99"/>
    <n v="43585"/>
    <n v="27"/>
    <m/>
    <n v="26"/>
    <s v="REGULAR"/>
    <s v="MH20GX0889"/>
    <s v="TVS SPORT ES"/>
    <d v="2024-06-13T00:00:00"/>
    <n v="36"/>
    <x v="1"/>
    <x v="2"/>
    <s v="-"/>
    <m/>
    <m/>
    <m/>
    <m/>
    <m/>
    <m/>
    <m/>
    <m/>
    <m/>
    <m/>
    <m/>
    <m/>
    <m/>
    <m/>
    <m/>
    <m/>
    <m/>
    <m/>
    <m/>
    <m/>
    <m/>
    <m/>
    <m/>
    <m/>
    <n v="1"/>
    <m/>
    <m/>
    <m/>
    <m/>
    <m/>
    <m/>
    <m/>
    <m/>
    <m/>
    <m/>
    <m/>
    <m/>
    <m/>
    <m/>
    <m/>
    <m/>
    <m/>
    <m/>
    <m/>
    <m/>
    <m/>
    <m/>
    <m/>
    <m/>
    <m/>
    <m/>
    <m/>
    <m/>
    <m/>
    <m/>
    <m/>
    <m/>
    <m/>
    <m/>
    <m/>
    <m/>
    <m/>
    <m/>
    <m/>
    <m/>
    <m/>
    <m/>
    <m/>
    <m/>
    <m/>
    <m/>
    <m/>
    <m/>
    <m/>
    <m/>
    <m/>
    <m/>
    <m/>
    <m/>
    <m/>
    <m/>
    <m/>
    <m/>
    <m/>
    <m/>
    <m/>
    <m/>
    <m/>
    <m/>
    <m/>
    <m/>
    <m/>
    <m/>
    <n v="1"/>
    <n v="1"/>
    <s v="DUWT0011"/>
    <s v="Aoy7_OVpOIm"/>
    <s v="Allocated"/>
    <s v="Promise To Pay (PTP)"/>
    <s v="Promise to pay"/>
    <d v="2026-01-19T00:00:00"/>
    <m/>
    <m/>
    <m/>
    <s v="-"/>
  </r>
  <r>
    <n v="461192857"/>
    <s v="KALURAM MOHAN KATTE"/>
    <m/>
    <m/>
    <m/>
    <m/>
    <m/>
    <m/>
    <n v="3039"/>
    <n v="15169"/>
    <x v="3"/>
    <s v="FLOW"/>
    <x v="1"/>
    <x v="9"/>
    <n v="43462.01"/>
    <n v="793"/>
    <n v="0"/>
    <n v="4050"/>
    <s v="FLOW"/>
    <n v="0.39099418132924502"/>
    <n v="1.452980059008321E-2"/>
    <x v="0"/>
    <s v="OS "/>
    <s v="KIV"/>
    <s v="OS "/>
    <s v="Meet customer other place and he says 1 emi paid last 2 days. Vehicle with him. Balance emi after 4/5 days."/>
    <m/>
    <s v="CNAVNA"/>
    <m/>
    <s v="ELG"/>
    <s v="-"/>
    <s v="NHAVARE"/>
    <s v="-"/>
    <s v="-"/>
    <m/>
    <n v="20012"/>
    <n v="43462.01"/>
    <n v="149"/>
    <m/>
    <n v="179"/>
    <s v="NPA"/>
    <m/>
    <s v="HF DELUXE BS6 I3S DRUM SELF CAST"/>
    <d v="2023-12-20T00:00:00"/>
    <n v="36"/>
    <x v="1"/>
    <x v="1"/>
    <s v="-"/>
    <m/>
    <m/>
    <m/>
    <m/>
    <m/>
    <m/>
    <m/>
    <m/>
    <m/>
    <m/>
    <m/>
    <m/>
    <m/>
    <m/>
    <m/>
    <m/>
    <m/>
    <m/>
    <n v="1"/>
    <m/>
    <m/>
    <m/>
    <m/>
    <m/>
    <m/>
    <m/>
    <m/>
    <m/>
    <m/>
    <m/>
    <m/>
    <m/>
    <m/>
    <m/>
    <m/>
    <m/>
    <m/>
    <m/>
    <m/>
    <m/>
    <m/>
    <m/>
    <m/>
    <m/>
    <m/>
    <m/>
    <m/>
    <m/>
    <m/>
    <m/>
    <m/>
    <m/>
    <m/>
    <m/>
    <m/>
    <m/>
    <m/>
    <m/>
    <m/>
    <m/>
    <m/>
    <m/>
    <m/>
    <m/>
    <m/>
    <m/>
    <m/>
    <m/>
    <m/>
    <m/>
    <m/>
    <m/>
    <m/>
    <m/>
    <m/>
    <m/>
    <m/>
    <m/>
    <m/>
    <m/>
    <m/>
    <m/>
    <m/>
    <m/>
    <m/>
    <m/>
    <m/>
    <m/>
    <m/>
    <m/>
    <m/>
    <m/>
    <m/>
    <n v="1"/>
    <n v="1"/>
    <s v="ZBHT0024"/>
    <s v="k6FMVDqV_DIm"/>
    <s v="Allocated"/>
    <s v="Door Locked (NC_DL)"/>
    <s v="Customer door lock "/>
    <d v="2026-01-07T00:00:00"/>
    <m/>
    <m/>
    <m/>
    <s v="-"/>
  </r>
  <r>
    <n v="460384052"/>
    <s v="AJAY BAJIRAO MAKAR"/>
    <s v="ONLINE"/>
    <s v="31.01.26"/>
    <n v="4110"/>
    <m/>
    <m/>
    <m/>
    <n v="3984"/>
    <n v="3916"/>
    <x v="2"/>
    <s v="STABLE"/>
    <x v="0"/>
    <x v="16"/>
    <n v="43455"/>
    <n v="125"/>
    <n v="0"/>
    <n v="4500"/>
    <s v="16.12.25"/>
    <n v="9.2325647036427469E-2"/>
    <n v="2.337063716019112E-3"/>
    <x v="1"/>
    <s v="PAID"/>
    <s v="PAID"/>
    <s v="PTP"/>
    <m/>
    <n v="31"/>
    <s v="CAVA"/>
    <m/>
    <s v="-"/>
    <s v="-"/>
    <s v="DHAYARI"/>
    <s v="-"/>
    <s v="-"/>
    <s v="-"/>
    <n v="12525"/>
    <n v="43455"/>
    <n v="36"/>
    <m/>
    <n v="26"/>
    <s v="REGULAR"/>
    <s v="MH12WC3681"/>
    <s v="HONDA UNICORN 160 BS6"/>
    <d v="2023-10-30T00:00:00"/>
    <n v="36"/>
    <x v="2"/>
    <x v="2"/>
    <s v="-"/>
    <m/>
    <m/>
    <m/>
    <m/>
    <m/>
    <m/>
    <m/>
    <m/>
    <m/>
    <m/>
    <m/>
    <m/>
    <m/>
    <m/>
    <m/>
    <m/>
    <m/>
    <m/>
    <m/>
    <m/>
    <m/>
    <m/>
    <m/>
    <m/>
    <m/>
    <m/>
    <m/>
    <m/>
    <m/>
    <m/>
    <m/>
    <m/>
    <m/>
    <m/>
    <m/>
    <m/>
    <m/>
    <m/>
    <m/>
    <m/>
    <m/>
    <m/>
    <m/>
    <m/>
    <m/>
    <m/>
    <m/>
    <m/>
    <m/>
    <m/>
    <m/>
    <m/>
    <m/>
    <m/>
    <m/>
    <m/>
    <m/>
    <m/>
    <m/>
    <m/>
    <n v="1"/>
    <m/>
    <m/>
    <m/>
    <m/>
    <m/>
    <m/>
    <m/>
    <m/>
    <m/>
    <m/>
    <m/>
    <m/>
    <m/>
    <m/>
    <m/>
    <m/>
    <m/>
    <m/>
    <m/>
    <m/>
    <n v="1"/>
    <m/>
    <m/>
    <m/>
    <m/>
    <m/>
    <m/>
    <m/>
    <m/>
    <m/>
    <m/>
    <m/>
    <n v="2"/>
    <n v="1"/>
    <s v="DUWT0031"/>
    <s v="B2_3nrmC_7"/>
    <s v="Allocated"/>
    <s v="Left Message (LMCB)"/>
    <s v="Left message customer wife "/>
    <d v="2026-01-21T00:00:00"/>
    <m/>
    <m/>
    <m/>
    <s v="-"/>
  </r>
  <r>
    <n v="464369243"/>
    <s v="NAVNATH TUKARAM GAYKHE"/>
    <m/>
    <m/>
    <m/>
    <m/>
    <m/>
    <s v="BANK RB 31"/>
    <n v="4345"/>
    <n v="4325"/>
    <x v="2"/>
    <s v="STABLE"/>
    <x v="1"/>
    <x v="6"/>
    <n v="43442"/>
    <n v="171"/>
    <n v="0"/>
    <n v="3540.48"/>
    <s v="FLOW"/>
    <n v="4.6483229432476382E-2"/>
    <n v="2.3363645599195088E-3"/>
    <x v="1"/>
    <s v="PAID"/>
    <s v="PTP"/>
    <s v="PAID"/>
    <m/>
    <m/>
    <s v="CAVA"/>
    <m/>
    <s v="-"/>
    <s v="-"/>
    <s v="KAMSHET"/>
    <s v="-"/>
    <s v="-"/>
    <s v="-"/>
    <n v="12381.48"/>
    <n v="43442"/>
    <n v="36"/>
    <m/>
    <e v="#N/A"/>
    <s v="REGULAR"/>
    <s v="MH14LZ2444"/>
    <s v="HONDA SHINE DRUM BSVI"/>
    <d v="2024-10-19T00:00:00"/>
    <n v="24"/>
    <x v="2"/>
    <x v="2"/>
    <s v="-"/>
    <m/>
    <m/>
    <m/>
    <m/>
    <m/>
    <m/>
    <m/>
    <m/>
    <m/>
    <m/>
    <m/>
    <m/>
    <m/>
    <m/>
    <m/>
    <m/>
    <m/>
    <m/>
    <m/>
    <m/>
    <m/>
    <m/>
    <m/>
    <m/>
    <m/>
    <m/>
    <m/>
    <m/>
    <m/>
    <m/>
    <m/>
    <m/>
    <m/>
    <m/>
    <m/>
    <m/>
    <m/>
    <m/>
    <m/>
    <m/>
    <m/>
    <m/>
    <m/>
    <m/>
    <m/>
    <m/>
    <m/>
    <m/>
    <m/>
    <m/>
    <m/>
    <m/>
    <m/>
    <m/>
    <m/>
    <m/>
    <m/>
    <m/>
    <m/>
    <m/>
    <m/>
    <m/>
    <m/>
    <m/>
    <m/>
    <m/>
    <m/>
    <m/>
    <m/>
    <m/>
    <m/>
    <m/>
    <m/>
    <m/>
    <m/>
    <m/>
    <m/>
    <m/>
    <m/>
    <m/>
    <m/>
    <m/>
    <m/>
    <m/>
    <m/>
    <m/>
    <m/>
    <m/>
    <m/>
    <m/>
    <m/>
    <m/>
    <m/>
    <n v="0"/>
    <s v=""/>
    <s v="DUWT0013"/>
    <s v="AoHmZxQoeMz"/>
    <s v="Unallocated"/>
    <e v="#N/A"/>
    <e v="#N/A"/>
    <e v="#N/A"/>
    <m/>
    <m/>
    <m/>
    <s v="-"/>
  </r>
  <r>
    <n v="460583073"/>
    <s v="DNYANESHWAR BABAN BHOJANE"/>
    <s v="ONLINE"/>
    <s v="23.01.26"/>
    <n v="8000"/>
    <m/>
    <m/>
    <s v="BANK RB 31"/>
    <n v="7686"/>
    <n v="6278"/>
    <x v="2"/>
    <s v="STABLE"/>
    <x v="0"/>
    <x v="7"/>
    <n v="43214.28"/>
    <n v="142"/>
    <n v="0"/>
    <n v="2700"/>
    <s v="31.12.25"/>
    <n v="0.1679646784393542"/>
    <n v="2.324117496304001E-3"/>
    <x v="1"/>
    <s v="PAID"/>
    <s v="PTP"/>
    <s v="PTP"/>
    <m/>
    <n v="22"/>
    <s v="CAVA"/>
    <m/>
    <s v="-"/>
    <s v="-"/>
    <s v="AMBEGAON"/>
    <s v="-"/>
    <s v="-"/>
    <m/>
    <n v="9120"/>
    <n v="43214.28"/>
    <n v="27"/>
    <m/>
    <e v="#N/A"/>
    <s v="NPA"/>
    <s v="MH14LD7872"/>
    <s v="RE CLASSIC 350 EFI REDDITCH RED"/>
    <d v="2023-11-10T00:00:00"/>
    <n v="30"/>
    <x v="1"/>
    <x v="2"/>
    <s v="-"/>
    <m/>
    <m/>
    <m/>
    <m/>
    <m/>
    <m/>
    <m/>
    <m/>
    <m/>
    <m/>
    <m/>
    <m/>
    <m/>
    <m/>
    <m/>
    <m/>
    <m/>
    <m/>
    <m/>
    <m/>
    <m/>
    <n v="1"/>
    <m/>
    <m/>
    <m/>
    <m/>
    <m/>
    <m/>
    <m/>
    <m/>
    <m/>
    <m/>
    <m/>
    <m/>
    <m/>
    <m/>
    <m/>
    <m/>
    <m/>
    <m/>
    <m/>
    <m/>
    <m/>
    <m/>
    <m/>
    <m/>
    <m/>
    <m/>
    <m/>
    <m/>
    <m/>
    <m/>
    <m/>
    <m/>
    <m/>
    <m/>
    <m/>
    <m/>
    <m/>
    <m/>
    <m/>
    <m/>
    <m/>
    <m/>
    <m/>
    <m/>
    <m/>
    <m/>
    <m/>
    <m/>
    <m/>
    <m/>
    <m/>
    <m/>
    <m/>
    <m/>
    <m/>
    <m/>
    <m/>
    <m/>
    <m/>
    <m/>
    <m/>
    <m/>
    <m/>
    <m/>
    <m/>
    <m/>
    <m/>
    <m/>
    <m/>
    <m/>
    <m/>
    <n v="1"/>
    <n v="1"/>
    <s v="DUWT0029"/>
    <s v="BPlGIIr34OIc"/>
    <s v="Allocated"/>
    <s v="Promise To Pay (PTP)"/>
    <s v="Promise to pay 14 jan "/>
    <d v="2026-01-14T00:00:00"/>
    <m/>
    <m/>
    <m/>
    <s v="-"/>
  </r>
  <r>
    <n v="463646816"/>
    <s v="DOULATRAO BAPURAO KOLEKAR"/>
    <s v="COLLECT"/>
    <s v="19.01.26"/>
    <n v="5000"/>
    <m/>
    <m/>
    <m/>
    <n v="4722"/>
    <n v="9181"/>
    <x v="4"/>
    <s v="STABLE"/>
    <x v="0"/>
    <x v="9"/>
    <n v="43168"/>
    <n v="236"/>
    <n v="0"/>
    <n v="1581.06"/>
    <s v="16.12.25"/>
    <n v="0.1245770655088418"/>
    <n v="7.571980937685332E-3"/>
    <x v="1"/>
    <s v="PAID"/>
    <s v="NC"/>
    <s v="MPTP"/>
    <s v="Paid by netbanking amt. 7922 paid date 16.01.2026"/>
    <m/>
    <s v="CAVNA"/>
    <m/>
    <s v="-"/>
    <s v="-"/>
    <s v="RANJAN GAON"/>
    <s v="-"/>
    <s v="-"/>
    <m/>
    <n v="10998.06"/>
    <n v="43168"/>
    <n v="57"/>
    <m/>
    <n v="57"/>
    <s v="REGULAR"/>
    <s v="MH12XB6413"/>
    <s v="PLEASURE PLUS XTEC DRUM CAST"/>
    <d v="2024-08-03T00:00:00"/>
    <n v="24"/>
    <x v="1"/>
    <x v="1"/>
    <s v="-"/>
    <m/>
    <m/>
    <m/>
    <m/>
    <m/>
    <m/>
    <m/>
    <m/>
    <m/>
    <m/>
    <m/>
    <m/>
    <m/>
    <m/>
    <m/>
    <m/>
    <m/>
    <m/>
    <m/>
    <m/>
    <m/>
    <m/>
    <m/>
    <m/>
    <m/>
    <m/>
    <m/>
    <m/>
    <m/>
    <m/>
    <m/>
    <m/>
    <m/>
    <m/>
    <m/>
    <m/>
    <m/>
    <m/>
    <m/>
    <m/>
    <m/>
    <m/>
    <m/>
    <m/>
    <m/>
    <m/>
    <m/>
    <m/>
    <m/>
    <m/>
    <m/>
    <m/>
    <m/>
    <m/>
    <n v="1"/>
    <m/>
    <m/>
    <m/>
    <m/>
    <m/>
    <m/>
    <m/>
    <m/>
    <m/>
    <m/>
    <m/>
    <m/>
    <m/>
    <m/>
    <m/>
    <m/>
    <m/>
    <m/>
    <m/>
    <m/>
    <m/>
    <m/>
    <m/>
    <m/>
    <m/>
    <m/>
    <m/>
    <m/>
    <m/>
    <m/>
    <m/>
    <m/>
    <m/>
    <m/>
    <m/>
    <n v="1"/>
    <m/>
    <m/>
    <n v="2"/>
    <n v="1"/>
    <s v="ZBHT0024"/>
    <s v="B2AZ5XtnFsc"/>
    <s v="Allocated"/>
    <s v="Payment (PAID)"/>
    <s v="Payment (PAID)"/>
    <d v="2026-01-19T00:00:00"/>
    <m/>
    <m/>
    <m/>
    <s v="-"/>
  </r>
  <r>
    <n v="462836533"/>
    <s v="SURESH NARAYANRAO JOSHI"/>
    <m/>
    <m/>
    <m/>
    <m/>
    <m/>
    <m/>
    <n v="2807"/>
    <n v="2807"/>
    <x v="2"/>
    <s v="FLOW"/>
    <x v="1"/>
    <x v="4"/>
    <n v="42850"/>
    <n v="50"/>
    <n v="0"/>
    <n v="900"/>
    <s v="NEW"/>
    <n v="5.456765044520899E-2"/>
    <n v="2.3045260667683568E-3"/>
    <x v="0"/>
    <s v="EXP"/>
    <s v="-"/>
    <s v="EXP"/>
    <s v="Visited at customer home address. Customer is out of station. Customer home door is locked."/>
    <m/>
    <s v="CNAVA"/>
    <m/>
    <s v="-"/>
    <s v="-"/>
    <s v="CHARHOLI"/>
    <s v="-"/>
    <s v="-"/>
    <s v="-"/>
    <n v="6564"/>
    <n v="42850"/>
    <n v="36"/>
    <m/>
    <n v="57"/>
    <s v="REGULAR"/>
    <m/>
    <s v="SPLENDOR PLUS BS6 I3S DRS CAST FI"/>
    <d v="2024-05-08T00:00:00"/>
    <n v="36"/>
    <x v="2"/>
    <x v="2"/>
    <s v="-"/>
    <m/>
    <m/>
    <m/>
    <m/>
    <m/>
    <m/>
    <m/>
    <m/>
    <m/>
    <m/>
    <m/>
    <m/>
    <m/>
    <m/>
    <m/>
    <m/>
    <m/>
    <m/>
    <m/>
    <m/>
    <m/>
    <m/>
    <m/>
    <m/>
    <m/>
    <m/>
    <m/>
    <m/>
    <m/>
    <m/>
    <m/>
    <m/>
    <m/>
    <m/>
    <m/>
    <m/>
    <m/>
    <m/>
    <m/>
    <m/>
    <m/>
    <m/>
    <m/>
    <m/>
    <m/>
    <n v="1"/>
    <m/>
    <m/>
    <m/>
    <m/>
    <m/>
    <m/>
    <m/>
    <m/>
    <m/>
    <m/>
    <m/>
    <m/>
    <m/>
    <m/>
    <m/>
    <m/>
    <m/>
    <m/>
    <m/>
    <m/>
    <m/>
    <m/>
    <m/>
    <m/>
    <m/>
    <m/>
    <m/>
    <m/>
    <m/>
    <m/>
    <m/>
    <m/>
    <m/>
    <m/>
    <m/>
    <m/>
    <m/>
    <m/>
    <m/>
    <m/>
    <m/>
    <m/>
    <m/>
    <m/>
    <m/>
    <m/>
    <m/>
    <n v="1"/>
    <n v="1"/>
    <s v="ZBHT0009"/>
    <s v="AoKa5zI-Z7"/>
    <s v="Allocated"/>
    <s v="Left Message (LMCB)"/>
    <s v="Msg to wife"/>
    <d v="2026-01-16T00:00:00"/>
    <m/>
    <m/>
    <m/>
    <s v="-"/>
  </r>
  <r>
    <n v="461935037"/>
    <s v="RAHUL ANIL CHAVAN"/>
    <s v="ONLINE"/>
    <s v="05.01.26"/>
    <n v="3334"/>
    <m/>
    <n v="116726093994"/>
    <m/>
    <n v="3271"/>
    <n v="3200"/>
    <x v="2"/>
    <s v="STABLE"/>
    <x v="0"/>
    <x v="12"/>
    <n v="42421.64"/>
    <n v="63"/>
    <n v="0"/>
    <n v="0"/>
    <s v="28.12.25"/>
    <n v="0.1303706754150756"/>
    <n v="2.281488335474053E-3"/>
    <x v="1"/>
    <s v="PAID"/>
    <s v="MPTP"/>
    <s v="PAID"/>
    <m/>
    <m/>
    <m/>
    <m/>
    <s v="-"/>
    <s v="-"/>
    <s v="WAGHOLI"/>
    <s v="-"/>
    <s v="-"/>
    <m/>
    <n v="3263"/>
    <n v="42421.64"/>
    <n v="27"/>
    <m/>
    <n v="26"/>
    <s v="NPA"/>
    <s v="MH21CB7894"/>
    <s v="HONDA SHINE SP DISC BSVI"/>
    <d v="2024-02-16T00:00:00"/>
    <n v="36"/>
    <x v="1"/>
    <x v="2"/>
    <s v="-"/>
    <m/>
    <m/>
    <m/>
    <m/>
    <m/>
    <m/>
    <m/>
    <m/>
    <m/>
    <m/>
    <m/>
    <m/>
    <m/>
    <m/>
    <m/>
    <m/>
    <m/>
    <m/>
    <m/>
    <m/>
    <m/>
    <m/>
    <m/>
    <m/>
    <m/>
    <m/>
    <m/>
    <m/>
    <m/>
    <m/>
    <m/>
    <m/>
    <m/>
    <m/>
    <m/>
    <m/>
    <m/>
    <m/>
    <m/>
    <m/>
    <m/>
    <m/>
    <m/>
    <m/>
    <m/>
    <m/>
    <m/>
    <m/>
    <m/>
    <m/>
    <m/>
    <m/>
    <m/>
    <m/>
    <m/>
    <m/>
    <m/>
    <m/>
    <m/>
    <m/>
    <m/>
    <m/>
    <m/>
    <m/>
    <m/>
    <m/>
    <m/>
    <m/>
    <m/>
    <m/>
    <m/>
    <m/>
    <m/>
    <m/>
    <m/>
    <m/>
    <m/>
    <m/>
    <m/>
    <m/>
    <m/>
    <m/>
    <m/>
    <m/>
    <m/>
    <m/>
    <m/>
    <m/>
    <m/>
    <m/>
    <n v="1"/>
    <m/>
    <m/>
    <n v="1"/>
    <n v="1"/>
    <s v="DUWT0021"/>
    <s v="koOvsY_V_OJ7"/>
    <s v="Allocated"/>
    <s v="Left Message (LMCB)"/>
    <s v="Left message at residence with father"/>
    <d v="2026-01-05T00:00:00"/>
    <m/>
    <m/>
    <m/>
    <s v="-"/>
  </r>
  <r>
    <n v="461226479"/>
    <s v="JADHAV RAHUL DNYANOBA"/>
    <m/>
    <m/>
    <m/>
    <m/>
    <m/>
    <m/>
    <n v="3414"/>
    <n v="3289"/>
    <x v="2"/>
    <s v="FLOW"/>
    <x v="1"/>
    <x v="19"/>
    <n v="42384"/>
    <n v="103"/>
    <n v="0"/>
    <n v="1917.95"/>
    <s v="19.12.25"/>
    <n v="6.0194392780967602E-2"/>
    <n v="2.2794640096595112E-3"/>
    <x v="1"/>
    <s v="MPTP"/>
    <s v="NC"/>
    <s v="MPTP"/>
    <s v="Shifted"/>
    <m/>
    <s v="CAVNA"/>
    <m/>
    <s v="-"/>
    <s v="-"/>
    <s v="AUNDH"/>
    <s v="-"/>
    <s v="-"/>
    <m/>
    <n v="5309.95"/>
    <n v="42384"/>
    <n v="27"/>
    <m/>
    <n v="57"/>
    <s v="REGULAR"/>
    <s v="MH12WH4533"/>
    <s v="HONDA ACTIVA 6G STD BS VI"/>
    <d v="2023-12-24T00:00:00"/>
    <n v="36"/>
    <x v="1"/>
    <x v="1"/>
    <s v="-"/>
    <m/>
    <m/>
    <m/>
    <m/>
    <m/>
    <m/>
    <m/>
    <m/>
    <m/>
    <m/>
    <m/>
    <m/>
    <m/>
    <m/>
    <m/>
    <n v="1"/>
    <m/>
    <m/>
    <m/>
    <m/>
    <m/>
    <m/>
    <m/>
    <m/>
    <n v="1"/>
    <m/>
    <m/>
    <m/>
    <m/>
    <m/>
    <m/>
    <m/>
    <m/>
    <m/>
    <m/>
    <m/>
    <m/>
    <m/>
    <m/>
    <m/>
    <m/>
    <m/>
    <m/>
    <m/>
    <m/>
    <m/>
    <m/>
    <m/>
    <m/>
    <m/>
    <m/>
    <m/>
    <m/>
    <m/>
    <m/>
    <m/>
    <m/>
    <n v="1"/>
    <m/>
    <m/>
    <m/>
    <m/>
    <m/>
    <m/>
    <m/>
    <m/>
    <m/>
    <m/>
    <m/>
    <m/>
    <m/>
    <m/>
    <m/>
    <m/>
    <m/>
    <m/>
    <m/>
    <m/>
    <m/>
    <m/>
    <m/>
    <m/>
    <m/>
    <m/>
    <m/>
    <m/>
    <m/>
    <m/>
    <m/>
    <m/>
    <m/>
    <m/>
    <m/>
    <n v="3"/>
    <n v="1"/>
    <s v="DUWT0023"/>
    <s v="A6G5Jgw2MUc"/>
    <s v="Allocated"/>
    <s v="Promise To Pay (PTP)"/>
    <s v="Customer neighbour call to customer and he told us payment will be done on 22"/>
    <d v="2026-01-22T00:00:00"/>
    <m/>
    <m/>
    <m/>
    <s v="-"/>
  </r>
  <r>
    <n v="460517195"/>
    <s v="AKASH BALAJI GOVINDVAD"/>
    <m/>
    <m/>
    <m/>
    <m/>
    <m/>
    <m/>
    <n v="3371"/>
    <n v="10839"/>
    <x v="1"/>
    <s v="FLOW"/>
    <x v="1"/>
    <x v="3"/>
    <n v="42259.99"/>
    <n v="871"/>
    <n v="0"/>
    <n v="4050"/>
    <s v="24.12.25"/>
    <n v="0.1161892107377222"/>
    <n v="1.079014066366198E-2"/>
    <x v="0"/>
    <s v="-"/>
    <s v="PTP"/>
    <s v="-"/>
    <m/>
    <m/>
    <m/>
    <m/>
    <s v="ELG"/>
    <s v="-"/>
    <s v="BHOSARI"/>
    <s v="-"/>
    <s v="-"/>
    <m/>
    <n v="15760"/>
    <n v="42259.99"/>
    <n v="118"/>
    <m/>
    <n v="148"/>
    <s v="NPA"/>
    <s v="MH14LF1870"/>
    <s v="HONDA ACTIVA 125 DRUM BSVI"/>
    <d v="2023-11-07T00:00:00"/>
    <n v="36"/>
    <x v="1"/>
    <x v="2"/>
    <s v="-"/>
    <m/>
    <m/>
    <m/>
    <m/>
    <m/>
    <m/>
    <m/>
    <m/>
    <m/>
    <m/>
    <m/>
    <m/>
    <m/>
    <m/>
    <m/>
    <m/>
    <m/>
    <m/>
    <m/>
    <m/>
    <m/>
    <n v="1"/>
    <m/>
    <m/>
    <m/>
    <m/>
    <m/>
    <m/>
    <m/>
    <m/>
    <m/>
    <m/>
    <m/>
    <m/>
    <m/>
    <m/>
    <m/>
    <m/>
    <m/>
    <m/>
    <m/>
    <m/>
    <m/>
    <m/>
    <m/>
    <m/>
    <m/>
    <m/>
    <m/>
    <m/>
    <m/>
    <m/>
    <m/>
    <m/>
    <m/>
    <m/>
    <m/>
    <m/>
    <m/>
    <m/>
    <m/>
    <m/>
    <m/>
    <m/>
    <m/>
    <m/>
    <m/>
    <m/>
    <m/>
    <m/>
    <m/>
    <m/>
    <m/>
    <m/>
    <m/>
    <m/>
    <m/>
    <m/>
    <m/>
    <m/>
    <m/>
    <m/>
    <m/>
    <m/>
    <m/>
    <m/>
    <m/>
    <m/>
    <m/>
    <m/>
    <m/>
    <m/>
    <m/>
    <n v="1"/>
    <n v="1"/>
    <s v="DUWT0025"/>
    <s v="A2HyeXSqsDgc"/>
    <s v="Allocated"/>
    <s v="Refuse To Pay (RTP)"/>
    <s v="Customer some fainancial problem so customer not ready to pay due amt "/>
    <d v="2026-01-08T00:00:00"/>
    <m/>
    <m/>
    <m/>
    <s v="-"/>
  </r>
  <r>
    <n v="461907039"/>
    <s v="VIKAS ASHOK DUKARE"/>
    <m/>
    <m/>
    <m/>
    <m/>
    <m/>
    <s v="BANK PAID 16"/>
    <n v="3585"/>
    <e v="#N/A"/>
    <x v="0"/>
    <s v="FLOW"/>
    <x v="0"/>
    <x v="0"/>
    <n v="44497.31"/>
    <n v="20"/>
    <n v="0"/>
    <n v="3158.41"/>
    <s v="FLOW"/>
    <n v="1.246202584173233E-2"/>
    <n v="5.2529035698237001E-3"/>
    <x v="0"/>
    <s v="PAID"/>
    <s v="-"/>
    <s v="PAID"/>
    <m/>
    <m/>
    <m/>
    <m/>
    <m/>
    <m/>
    <s v="ALE"/>
    <m/>
    <m/>
    <m/>
    <s v="-"/>
    <n v="44497.31"/>
    <n v="5"/>
    <m/>
    <e v="#N/A"/>
    <s v="REGULAR"/>
    <n v="45336"/>
    <s v="ACTIVA"/>
    <d v="2024-02-14T00:00:00"/>
    <n v="36"/>
    <x v="3"/>
    <x v="0"/>
    <s v="-"/>
    <m/>
    <m/>
    <m/>
    <m/>
    <m/>
    <m/>
    <m/>
    <m/>
    <m/>
    <m/>
    <m/>
    <m/>
    <m/>
    <m/>
    <m/>
    <m/>
    <m/>
    <m/>
    <m/>
    <m/>
    <m/>
    <m/>
    <m/>
    <m/>
    <m/>
    <m/>
    <m/>
    <m/>
    <m/>
    <m/>
    <m/>
    <m/>
    <m/>
    <m/>
    <m/>
    <m/>
    <m/>
    <m/>
    <m/>
    <m/>
    <m/>
    <m/>
    <m/>
    <m/>
    <m/>
    <m/>
    <m/>
    <m/>
    <m/>
    <m/>
    <m/>
    <m/>
    <m/>
    <m/>
    <m/>
    <m/>
    <m/>
    <m/>
    <m/>
    <m/>
    <m/>
    <m/>
    <m/>
    <m/>
    <m/>
    <m/>
    <m/>
    <m/>
    <m/>
    <m/>
    <m/>
    <m/>
    <m/>
    <m/>
    <m/>
    <m/>
    <m/>
    <m/>
    <m/>
    <m/>
    <m/>
    <m/>
    <m/>
    <m/>
    <m/>
    <m/>
    <m/>
    <m/>
    <m/>
    <m/>
    <n v="1"/>
    <m/>
    <m/>
    <n v="1"/>
    <n v="1"/>
    <s v="ZBHT0021"/>
    <e v="#N/A"/>
    <e v="#N/A"/>
    <e v="#N/A"/>
    <e v="#N/A"/>
    <e v="#N/A"/>
    <m/>
    <m/>
    <m/>
    <s v="-"/>
  </r>
  <r>
    <n v="463904984"/>
    <s v="SUBHASH NAGNATH ADEKAR"/>
    <m/>
    <m/>
    <m/>
    <m/>
    <m/>
    <m/>
    <n v="4835"/>
    <n v="1914"/>
    <x v="2"/>
    <s v="FLOW"/>
    <x v="1"/>
    <x v="13"/>
    <n v="42017"/>
    <n v="34"/>
    <n v="0"/>
    <n v="900"/>
    <s v="NEW"/>
    <n v="3.3624333156138102E-2"/>
    <n v="2.259726295155333E-3"/>
    <x v="2"/>
    <s v="PTP"/>
    <s v="-"/>
    <s v="PTP"/>
    <m/>
    <n v="31"/>
    <s v="CAVA"/>
    <m/>
    <s v="-"/>
    <s v="-"/>
    <s v="URULI DEWACHI"/>
    <s v="-"/>
    <s v="-"/>
    <s v="-"/>
    <n v="7683"/>
    <n v="42017"/>
    <n v="36"/>
    <m/>
    <n v="57"/>
    <s v="REGULAR"/>
    <s v="MH12XD3588"/>
    <s v="SPLENDOR PLUS I3S XTEC"/>
    <d v="2024-08-31T00:00:00"/>
    <n v="24"/>
    <x v="2"/>
    <x v="2"/>
    <s v="-"/>
    <m/>
    <m/>
    <m/>
    <m/>
    <m/>
    <m/>
    <m/>
    <m/>
    <m/>
    <m/>
    <m/>
    <m/>
    <m/>
    <m/>
    <m/>
    <m/>
    <m/>
    <m/>
    <m/>
    <m/>
    <m/>
    <m/>
    <m/>
    <m/>
    <m/>
    <m/>
    <m/>
    <m/>
    <m/>
    <m/>
    <m/>
    <m/>
    <m/>
    <m/>
    <m/>
    <m/>
    <m/>
    <m/>
    <m/>
    <m/>
    <m/>
    <m/>
    <m/>
    <m/>
    <m/>
    <m/>
    <m/>
    <m/>
    <n v="1"/>
    <m/>
    <m/>
    <m/>
    <m/>
    <m/>
    <m/>
    <m/>
    <m/>
    <m/>
    <m/>
    <m/>
    <m/>
    <m/>
    <m/>
    <n v="1"/>
    <m/>
    <m/>
    <m/>
    <m/>
    <m/>
    <m/>
    <m/>
    <m/>
    <m/>
    <m/>
    <m/>
    <m/>
    <m/>
    <m/>
    <m/>
    <m/>
    <m/>
    <m/>
    <m/>
    <m/>
    <m/>
    <m/>
    <m/>
    <m/>
    <m/>
    <m/>
    <m/>
    <m/>
    <m/>
    <n v="2"/>
    <n v="1"/>
    <s v="ZBHT0022"/>
    <s v="kPOOQ0ehEz"/>
    <s v="Allocated"/>
    <s v="Shifted (NC_SFTD)"/>
    <s v="NC customer shifted this address "/>
    <d v="2026-01-24T00:00:00"/>
    <m/>
    <m/>
    <m/>
    <s v="-"/>
  </r>
  <r>
    <n v="460299045"/>
    <s v="PRASHIK BAPU AHIRE"/>
    <m/>
    <m/>
    <m/>
    <m/>
    <m/>
    <s v="BANK STBALE 19"/>
    <n v="3208"/>
    <n v="12462"/>
    <x v="1"/>
    <s v="STABLE"/>
    <x v="1"/>
    <x v="1"/>
    <n v="41995"/>
    <n v="434"/>
    <n v="0"/>
    <n v="4050"/>
    <s v="FLOW"/>
    <n v="6.3913562503621249E-2"/>
    <n v="1.0722481410205841E-2"/>
    <x v="1"/>
    <s v="PAID"/>
    <s v="NC"/>
    <s v="PAID"/>
    <m/>
    <m/>
    <m/>
    <m/>
    <s v="ELG"/>
    <s v="-"/>
    <s v="NIGADI"/>
    <s v="-"/>
    <s v="-"/>
    <m/>
    <n v="16946"/>
    <n v="41995"/>
    <n v="118"/>
    <m/>
    <n v="118"/>
    <s v="NPA"/>
    <s v="MH14LD7196"/>
    <s v="HONDA ACTIVA DLX"/>
    <d v="2023-10-25T00:00:00"/>
    <n v="36"/>
    <x v="1"/>
    <x v="1"/>
    <s v="-"/>
    <m/>
    <m/>
    <m/>
    <m/>
    <m/>
    <m/>
    <m/>
    <m/>
    <m/>
    <m/>
    <m/>
    <m/>
    <m/>
    <m/>
    <m/>
    <m/>
    <m/>
    <m/>
    <m/>
    <m/>
    <m/>
    <m/>
    <m/>
    <m/>
    <m/>
    <m/>
    <m/>
    <m/>
    <m/>
    <m/>
    <m/>
    <m/>
    <m/>
    <m/>
    <m/>
    <m/>
    <m/>
    <m/>
    <m/>
    <m/>
    <m/>
    <m/>
    <m/>
    <m/>
    <m/>
    <m/>
    <m/>
    <m/>
    <m/>
    <m/>
    <m/>
    <m/>
    <m/>
    <m/>
    <m/>
    <m/>
    <m/>
    <m/>
    <m/>
    <m/>
    <n v="1"/>
    <m/>
    <m/>
    <m/>
    <m/>
    <m/>
    <m/>
    <m/>
    <m/>
    <m/>
    <m/>
    <m/>
    <m/>
    <m/>
    <m/>
    <m/>
    <m/>
    <m/>
    <m/>
    <m/>
    <m/>
    <m/>
    <m/>
    <m/>
    <m/>
    <m/>
    <m/>
    <m/>
    <m/>
    <m/>
    <n v="1"/>
    <m/>
    <m/>
    <n v="2"/>
    <n v="1"/>
    <s v="ZBHT0015"/>
    <s v="APmkdD13_OJc"/>
    <s v="Allocated"/>
    <s v="Outstation (NC_OUTSTN)"/>
    <s v="Visit cm office address office staff person sd cm gone to the village "/>
    <d v="2026-01-21T00:00:00"/>
    <m/>
    <m/>
    <m/>
    <s v="-"/>
  </r>
  <r>
    <n v="460579176"/>
    <s v="TUKARAM SUBHASH BIRADAR"/>
    <m/>
    <m/>
    <m/>
    <m/>
    <m/>
    <s v="BANK PAID 29"/>
    <n v="8746"/>
    <e v="#N/A"/>
    <x v="0"/>
    <s v="FLOW"/>
    <x v="0"/>
    <x v="2"/>
    <n v="42033.54"/>
    <n v="69"/>
    <n v="0"/>
    <n v="900"/>
    <s v="FLOW"/>
    <n v="4.3246820911302407E-2"/>
    <n v="4.9620557359158846E-3"/>
    <x v="0"/>
    <s v="NC"/>
    <s v="-"/>
    <s v="NC"/>
    <s v="Door lock"/>
    <m/>
    <s v="CAVNA"/>
    <m/>
    <m/>
    <m/>
    <s v="CHAKAN"/>
    <m/>
    <m/>
    <m/>
    <s v="-"/>
    <n v="42033.54"/>
    <n v="5"/>
    <m/>
    <e v="#N/A"/>
    <s v="REGULAR"/>
    <n v="45240"/>
    <s v="CLASSIC."/>
    <d v="2023-11-10T00:00:00"/>
    <n v="30"/>
    <x v="3"/>
    <x v="0"/>
    <s v="-"/>
    <m/>
    <m/>
    <m/>
    <m/>
    <m/>
    <m/>
    <m/>
    <m/>
    <m/>
    <m/>
    <m/>
    <m/>
    <m/>
    <m/>
    <m/>
    <m/>
    <m/>
    <m/>
    <m/>
    <m/>
    <m/>
    <m/>
    <m/>
    <m/>
    <m/>
    <m/>
    <m/>
    <m/>
    <m/>
    <m/>
    <m/>
    <m/>
    <m/>
    <m/>
    <m/>
    <m/>
    <m/>
    <m/>
    <m/>
    <m/>
    <m/>
    <m/>
    <m/>
    <m/>
    <m/>
    <m/>
    <m/>
    <m/>
    <m/>
    <m/>
    <m/>
    <m/>
    <m/>
    <m/>
    <m/>
    <m/>
    <m/>
    <m/>
    <m/>
    <m/>
    <n v="1"/>
    <m/>
    <m/>
    <m/>
    <m/>
    <m/>
    <m/>
    <m/>
    <m/>
    <m/>
    <m/>
    <m/>
    <m/>
    <m/>
    <m/>
    <m/>
    <m/>
    <m/>
    <m/>
    <m/>
    <m/>
    <m/>
    <m/>
    <m/>
    <m/>
    <m/>
    <m/>
    <m/>
    <m/>
    <m/>
    <n v="1"/>
    <m/>
    <m/>
    <n v="2"/>
    <n v="1"/>
    <s v="DUWT0017"/>
    <s v="G2p9nDrSOc"/>
    <s v="Allocated"/>
    <s v="Promise To Pay (PTP)"/>
    <s v="Customer pay online "/>
    <d v="2026-01-23T00:00:00"/>
    <m/>
    <m/>
    <m/>
    <s v="-"/>
  </r>
  <r>
    <n v="9695028"/>
    <s v="NITIN LAXMAN CHAVAN"/>
    <s v="ONLINE"/>
    <s v="02.01.26 05.01.26"/>
    <n v="5500"/>
    <m/>
    <m/>
    <m/>
    <n v="2653"/>
    <n v="7956"/>
    <x v="5"/>
    <s v="RB"/>
    <x v="0"/>
    <x v="2"/>
    <n v="41915"/>
    <n v="304"/>
    <n v="0"/>
    <n v="4050"/>
    <s v="04.12.25"/>
    <n v="0.1608649363947372"/>
    <n v="1.0562751842029639E-2"/>
    <x v="2"/>
    <s v="PAID"/>
    <s v="PAID"/>
    <s v="PAID"/>
    <m/>
    <m/>
    <m/>
    <m/>
    <s v="ELG"/>
    <s v="-"/>
    <s v="KHED"/>
    <s v="-"/>
    <s v="-"/>
    <m/>
    <n v="12310"/>
    <n v="41915"/>
    <n v="88"/>
    <m/>
    <n v="87"/>
    <s v="REGULAR"/>
    <s v="MH14JN8085"/>
    <s v="BAJAJ PULSAR 125"/>
    <d v="2021-03-02T00:00:00"/>
    <n v="72"/>
    <x v="1"/>
    <x v="1"/>
    <s v="-"/>
    <m/>
    <m/>
    <m/>
    <m/>
    <m/>
    <m/>
    <m/>
    <m/>
    <m/>
    <m/>
    <m/>
    <m/>
    <n v="1"/>
    <m/>
    <m/>
    <m/>
    <m/>
    <m/>
    <m/>
    <m/>
    <m/>
    <m/>
    <m/>
    <m/>
    <m/>
    <m/>
    <m/>
    <m/>
    <m/>
    <m/>
    <m/>
    <m/>
    <m/>
    <m/>
    <m/>
    <m/>
    <m/>
    <m/>
    <m/>
    <m/>
    <m/>
    <m/>
    <m/>
    <m/>
    <m/>
    <m/>
    <m/>
    <m/>
    <m/>
    <m/>
    <m/>
    <m/>
    <m/>
    <m/>
    <m/>
    <m/>
    <m/>
    <m/>
    <m/>
    <m/>
    <m/>
    <m/>
    <m/>
    <m/>
    <m/>
    <m/>
    <m/>
    <m/>
    <m/>
    <m/>
    <m/>
    <m/>
    <m/>
    <m/>
    <m/>
    <m/>
    <m/>
    <m/>
    <m/>
    <m/>
    <m/>
    <m/>
    <m/>
    <m/>
    <m/>
    <m/>
    <m/>
    <m/>
    <m/>
    <m/>
    <m/>
    <m/>
    <m/>
    <n v="1"/>
    <n v="1"/>
    <s v="DUWT0017"/>
    <s v="k6rY6rF2pz"/>
    <s v="Allocated"/>
    <s v="Left Message (LMCB)"/>
    <s v="Customer not meet massage with wife "/>
    <d v="2026-01-05T00:00:00"/>
    <m/>
    <m/>
    <m/>
    <s v="-"/>
  </r>
  <r>
    <n v="464476115"/>
    <s v="RAJESHWAR ARUN DIKSHIT"/>
    <s v="ONLINE"/>
    <s v="28.01.26"/>
    <n v="454"/>
    <m/>
    <m/>
    <s v="CBC COLL"/>
    <n v="4189"/>
    <e v="#N/A"/>
    <x v="0"/>
    <s v="FLOW"/>
    <x v="0"/>
    <x v="2"/>
    <n v="41930"/>
    <n v="4"/>
    <n v="450"/>
    <n v="450"/>
    <s v="FLOW"/>
    <n v="4.3140292271621902E-2"/>
    <n v="4.9498328479341278E-3"/>
    <x v="0"/>
    <s v="PTP"/>
    <s v="-"/>
    <s v="PTP"/>
    <m/>
    <n v="28"/>
    <s v="CAVA"/>
    <m/>
    <m/>
    <m/>
    <s v="NANEKARWADI"/>
    <m/>
    <m/>
    <m/>
    <s v="-"/>
    <n v="41930"/>
    <n v="5"/>
    <m/>
    <e v="#N/A"/>
    <s v="REGULAR"/>
    <n v="45593"/>
    <s v="SHINE"/>
    <d v="2024-10-28T00:00:00"/>
    <n v="24"/>
    <x v="3"/>
    <x v="0"/>
    <s v="-"/>
    <m/>
    <m/>
    <m/>
    <m/>
    <m/>
    <m/>
    <m/>
    <m/>
    <m/>
    <m/>
    <m/>
    <m/>
    <m/>
    <m/>
    <m/>
    <m/>
    <m/>
    <m/>
    <m/>
    <m/>
    <m/>
    <m/>
    <m/>
    <m/>
    <m/>
    <m/>
    <m/>
    <m/>
    <m/>
    <m/>
    <m/>
    <m/>
    <m/>
    <m/>
    <m/>
    <m/>
    <m/>
    <m/>
    <m/>
    <m/>
    <m/>
    <m/>
    <m/>
    <m/>
    <m/>
    <m/>
    <m/>
    <m/>
    <m/>
    <m/>
    <m/>
    <m/>
    <m/>
    <m/>
    <m/>
    <m/>
    <m/>
    <n v="1"/>
    <m/>
    <m/>
    <m/>
    <m/>
    <m/>
    <m/>
    <m/>
    <m/>
    <m/>
    <m/>
    <m/>
    <m/>
    <m/>
    <m/>
    <m/>
    <m/>
    <m/>
    <m/>
    <m/>
    <m/>
    <m/>
    <m/>
    <m/>
    <m/>
    <m/>
    <m/>
    <m/>
    <m/>
    <m/>
    <m/>
    <m/>
    <m/>
    <m/>
    <m/>
    <m/>
    <n v="1"/>
    <n v="1"/>
    <s v="DUWT0017"/>
    <s v="kPpkDd116Klc"/>
    <s v="Allocated"/>
    <s v="Promise To Pay (PTP)"/>
    <s v="Customer pay online "/>
    <d v="2026-01-21T00:00:00"/>
    <m/>
    <m/>
    <m/>
    <s v="-"/>
  </r>
  <r>
    <n v="461763753"/>
    <s v="SATISH MOHAN SONWANE"/>
    <m/>
    <m/>
    <m/>
    <m/>
    <m/>
    <m/>
    <n v="2949"/>
    <n v="5898"/>
    <x v="4"/>
    <s v="FLOW"/>
    <x v="1"/>
    <x v="16"/>
    <n v="41182"/>
    <n v="150"/>
    <n v="0"/>
    <n v="900"/>
    <s v="FLOW"/>
    <n v="0.25193102050109939"/>
    <n v="7.2236221037749564E-3"/>
    <x v="0"/>
    <s v="NC"/>
    <s v="NC"/>
    <s v="NC"/>
    <m/>
    <m/>
    <m/>
    <m/>
    <s v="ELG"/>
    <s v="-"/>
    <s v="DHAYARI"/>
    <s v="-"/>
    <s v="-"/>
    <m/>
    <n v="6948"/>
    <n v="41182"/>
    <n v="57"/>
    <m/>
    <n v="87"/>
    <s v="REGULAR"/>
    <m/>
    <s v="SPLENDOR PLUS I3S XTEC"/>
    <d v="2024-02-02T00:00:00"/>
    <n v="36"/>
    <x v="1"/>
    <x v="2"/>
    <s v="-"/>
    <m/>
    <m/>
    <m/>
    <m/>
    <m/>
    <m/>
    <m/>
    <m/>
    <m/>
    <m/>
    <m/>
    <m/>
    <m/>
    <m/>
    <m/>
    <m/>
    <m/>
    <m/>
    <n v="1"/>
    <m/>
    <m/>
    <m/>
    <m/>
    <m/>
    <m/>
    <m/>
    <m/>
    <m/>
    <m/>
    <m/>
    <m/>
    <m/>
    <m/>
    <m/>
    <m/>
    <m/>
    <m/>
    <m/>
    <m/>
    <m/>
    <m/>
    <m/>
    <m/>
    <m/>
    <m/>
    <m/>
    <m/>
    <m/>
    <m/>
    <m/>
    <m/>
    <m/>
    <m/>
    <m/>
    <m/>
    <m/>
    <m/>
    <m/>
    <m/>
    <m/>
    <m/>
    <m/>
    <m/>
    <m/>
    <m/>
    <m/>
    <m/>
    <m/>
    <m/>
    <m/>
    <m/>
    <m/>
    <m/>
    <m/>
    <m/>
    <m/>
    <m/>
    <m/>
    <m/>
    <m/>
    <m/>
    <m/>
    <m/>
    <m/>
    <m/>
    <m/>
    <m/>
    <m/>
    <m/>
    <m/>
    <m/>
    <m/>
    <m/>
    <n v="1"/>
    <n v="1"/>
    <s v="DUWT0031"/>
    <s v="A2RuwC7K4z"/>
    <s v="Allocated"/>
    <s v="Shifted (NC_SFTD)"/>
    <s v="Customer shifted at residence address "/>
    <d v="2026-01-07T00:00:00"/>
    <m/>
    <m/>
    <m/>
    <s v="-"/>
  </r>
  <r>
    <n v="458063666"/>
    <s v="OMKAR ANIL WAINGANKAR"/>
    <m/>
    <m/>
    <m/>
    <m/>
    <m/>
    <s v="BANK STABLE 19"/>
    <n v="6040"/>
    <n v="13160"/>
    <x v="5"/>
    <s v="STABLE"/>
    <x v="1"/>
    <x v="3"/>
    <n v="41096.199999999997"/>
    <n v="535"/>
    <n v="0"/>
    <n v="0"/>
    <s v="FLOW"/>
    <n v="0.21345770082201801"/>
    <n v="1.0356410885134641E-2"/>
    <x v="1"/>
    <s v="PAID"/>
    <s v="NC"/>
    <s v="PAID"/>
    <m/>
    <m/>
    <m/>
    <m/>
    <s v="ELG"/>
    <s v="-"/>
    <s v="BHOSARI"/>
    <s v="-"/>
    <s v="-"/>
    <m/>
    <n v="13695"/>
    <n v="41096.199999999997"/>
    <n v="88"/>
    <m/>
    <n v="87"/>
    <s v="NPA"/>
    <s v="MH14KV2267"/>
    <s v="RE BULLET X 350 ES EFI JET BLACK"/>
    <d v="2023-05-11T00:00:00"/>
    <n v="36"/>
    <x v="1"/>
    <x v="2"/>
    <s v="-"/>
    <m/>
    <m/>
    <m/>
    <m/>
    <m/>
    <m/>
    <m/>
    <m/>
    <m/>
    <m/>
    <m/>
    <m/>
    <m/>
    <m/>
    <m/>
    <m/>
    <m/>
    <m/>
    <m/>
    <m/>
    <m/>
    <m/>
    <m/>
    <m/>
    <m/>
    <m/>
    <m/>
    <m/>
    <m/>
    <m/>
    <m/>
    <m/>
    <m/>
    <m/>
    <m/>
    <m/>
    <m/>
    <m/>
    <m/>
    <m/>
    <m/>
    <m/>
    <m/>
    <m/>
    <m/>
    <m/>
    <m/>
    <m/>
    <m/>
    <m/>
    <m/>
    <m/>
    <m/>
    <m/>
    <m/>
    <m/>
    <m/>
    <m/>
    <m/>
    <m/>
    <m/>
    <m/>
    <m/>
    <m/>
    <m/>
    <m/>
    <m/>
    <m/>
    <m/>
    <m/>
    <m/>
    <m/>
    <m/>
    <m/>
    <m/>
    <m/>
    <m/>
    <m/>
    <m/>
    <m/>
    <m/>
    <m/>
    <m/>
    <m/>
    <m/>
    <m/>
    <m/>
    <m/>
    <m/>
    <m/>
    <n v="1"/>
    <m/>
    <m/>
    <n v="1"/>
    <n v="1"/>
    <s v="DUWT0025"/>
    <s v="GP7vfEKb_OI7"/>
    <s v="Allocated"/>
    <e v="#N/A"/>
    <e v="#N/A"/>
    <e v="#N/A"/>
    <m/>
    <m/>
    <m/>
    <s v="-"/>
  </r>
  <r>
    <n v="459036007"/>
    <s v="SANJEEV KUMAR"/>
    <s v="ONLINE"/>
    <s v="05.01.26"/>
    <n v="5700"/>
    <m/>
    <m/>
    <m/>
    <n v="5438"/>
    <n v="5437.75"/>
    <x v="2"/>
    <s v="STABLE"/>
    <x v="0"/>
    <x v="2"/>
    <n v="40931.870000000003"/>
    <n v="42"/>
    <n v="0"/>
    <n v="450"/>
    <s v="FLOW"/>
    <n v="5.2971150418576557E-2"/>
    <n v="2.201366659896703E-3"/>
    <x v="1"/>
    <s v="PAID"/>
    <s v="PTP"/>
    <s v="PAID"/>
    <m/>
    <m/>
    <m/>
    <m/>
    <s v="-"/>
    <s v="-"/>
    <s v="KHARABWADI"/>
    <s v="-"/>
    <s v="-"/>
    <m/>
    <n v="5929.75"/>
    <n v="40931.870000000003"/>
    <n v="27"/>
    <m/>
    <n v="26"/>
    <s v="NPA"/>
    <s v="MH14KY6360"/>
    <s v="YAMAHA R15 V4"/>
    <d v="2023-07-18T00:00:00"/>
    <n v="36"/>
    <x v="1"/>
    <x v="1"/>
    <s v="-"/>
    <m/>
    <m/>
    <m/>
    <m/>
    <m/>
    <m/>
    <m/>
    <m/>
    <m/>
    <m/>
    <m/>
    <m/>
    <m/>
    <m/>
    <m/>
    <m/>
    <m/>
    <m/>
    <m/>
    <m/>
    <m/>
    <m/>
    <m/>
    <m/>
    <m/>
    <m/>
    <m/>
    <m/>
    <m/>
    <m/>
    <m/>
    <m/>
    <m/>
    <m/>
    <m/>
    <m/>
    <m/>
    <m/>
    <m/>
    <m/>
    <m/>
    <m/>
    <m/>
    <m/>
    <m/>
    <m/>
    <m/>
    <m/>
    <m/>
    <m/>
    <m/>
    <m/>
    <m/>
    <m/>
    <m/>
    <m/>
    <m/>
    <m/>
    <m/>
    <m/>
    <m/>
    <m/>
    <m/>
    <m/>
    <m/>
    <m/>
    <m/>
    <m/>
    <m/>
    <m/>
    <m/>
    <m/>
    <m/>
    <m/>
    <m/>
    <m/>
    <m/>
    <m/>
    <m/>
    <m/>
    <m/>
    <m/>
    <m/>
    <m/>
    <m/>
    <m/>
    <m/>
    <m/>
    <m/>
    <m/>
    <n v="1"/>
    <m/>
    <m/>
    <n v="1"/>
    <n v="1"/>
    <s v="DUWT0017"/>
    <e v="#N/A"/>
    <e v="#N/A"/>
    <e v="#N/A"/>
    <e v="#N/A"/>
    <e v="#N/A"/>
    <m/>
    <m/>
    <m/>
    <s v="-"/>
  </r>
  <r>
    <n v="460539281"/>
    <s v="KIRAN VILAS ASWALE"/>
    <s v="ONLINE"/>
    <s v="17.01.26"/>
    <n v="3878"/>
    <m/>
    <m/>
    <m/>
    <n v="3727"/>
    <n v="3568"/>
    <x v="2"/>
    <s v="STABLE"/>
    <x v="0"/>
    <x v="6"/>
    <n v="40865.160000000003"/>
    <n v="151"/>
    <n v="0"/>
    <n v="3081.81"/>
    <s v="26.12.25"/>
    <n v="4.3725993464270911E-2"/>
    <n v="2.197778913480971E-3"/>
    <x v="1"/>
    <s v="PAID"/>
    <s v="PTP"/>
    <s v="PAID"/>
    <m/>
    <m/>
    <s v="CAVA"/>
    <m/>
    <s v="-"/>
    <s v="-"/>
    <s v="TAKAVE"/>
    <s v="-"/>
    <s v="-"/>
    <s v="-"/>
    <n v="10527.81"/>
    <n v="40865.160000000003"/>
    <n v="36"/>
    <m/>
    <n v="26"/>
    <s v="REGULAR"/>
    <s v="MH14LF8920"/>
    <s v="HONDA SHINE DRUM BSVI"/>
    <d v="2023-11-08T00:00:00"/>
    <n v="36"/>
    <x v="2"/>
    <x v="2"/>
    <s v="-"/>
    <m/>
    <m/>
    <m/>
    <m/>
    <m/>
    <m/>
    <m/>
    <m/>
    <m/>
    <m/>
    <m/>
    <m/>
    <m/>
    <m/>
    <m/>
    <m/>
    <m/>
    <m/>
    <m/>
    <m/>
    <m/>
    <m/>
    <m/>
    <m/>
    <m/>
    <m/>
    <m/>
    <m/>
    <m/>
    <m/>
    <m/>
    <m/>
    <m/>
    <m/>
    <m/>
    <m/>
    <n v="1"/>
    <m/>
    <m/>
    <m/>
    <m/>
    <m/>
    <m/>
    <m/>
    <m/>
    <m/>
    <m/>
    <m/>
    <n v="1"/>
    <m/>
    <m/>
    <m/>
    <m/>
    <m/>
    <m/>
    <m/>
    <m/>
    <m/>
    <m/>
    <m/>
    <m/>
    <m/>
    <m/>
    <m/>
    <m/>
    <m/>
    <m/>
    <m/>
    <m/>
    <m/>
    <m/>
    <m/>
    <m/>
    <m/>
    <m/>
    <m/>
    <m/>
    <m/>
    <m/>
    <m/>
    <m/>
    <m/>
    <m/>
    <m/>
    <m/>
    <m/>
    <m/>
    <m/>
    <m/>
    <m/>
    <m/>
    <m/>
    <m/>
    <n v="2"/>
    <n v="1"/>
    <s v="DUWT0013"/>
    <s v="kPwGctzw4OIc"/>
    <s v="Allocated"/>
    <s v="Promise To Pay (PTP)"/>
    <s v="Customer meet residents address and PTP online "/>
    <d v="2026-01-17T00:00:00"/>
    <m/>
    <m/>
    <m/>
    <s v="-"/>
  </r>
  <r>
    <n v="460997186"/>
    <s v="PRITESH BABAN KHOMANE"/>
    <s v="ONLINE"/>
    <s v="05.01.26"/>
    <n v="50"/>
    <m/>
    <m/>
    <m/>
    <n v="3262"/>
    <n v="6524"/>
    <x v="5"/>
    <s v="STABLE"/>
    <x v="0"/>
    <x v="20"/>
    <n v="40791"/>
    <n v="98"/>
    <n v="0"/>
    <n v="1350"/>
    <s v="FLOW"/>
    <n v="0.22697854612871121"/>
    <n v="1.0279499233883599E-2"/>
    <x v="1"/>
    <s v="PAID"/>
    <s v="NC"/>
    <s v="PAID"/>
    <m/>
    <m/>
    <m/>
    <m/>
    <s v="ELG"/>
    <s v="-"/>
    <s v="PIMPLE NILAKH"/>
    <s v="-"/>
    <s v="-"/>
    <m/>
    <n v="7972"/>
    <n v="40791"/>
    <n v="88"/>
    <m/>
    <n v="87"/>
    <s v="REGULAR"/>
    <s v="MH14LF8270"/>
    <s v="HONDA ACTIVA DLX"/>
    <d v="2023-12-05T00:00:00"/>
    <n v="36"/>
    <x v="1"/>
    <x v="1"/>
    <s v="-"/>
    <m/>
    <m/>
    <m/>
    <m/>
    <m/>
    <m/>
    <n v="1"/>
    <m/>
    <m/>
    <m/>
    <m/>
    <m/>
    <m/>
    <m/>
    <m/>
    <m/>
    <m/>
    <m/>
    <m/>
    <m/>
    <m/>
    <m/>
    <m/>
    <m/>
    <m/>
    <m/>
    <m/>
    <m/>
    <m/>
    <m/>
    <m/>
    <m/>
    <m/>
    <m/>
    <m/>
    <m/>
    <m/>
    <m/>
    <m/>
    <m/>
    <m/>
    <m/>
    <m/>
    <m/>
    <m/>
    <m/>
    <m/>
    <m/>
    <m/>
    <m/>
    <m/>
    <m/>
    <m/>
    <m/>
    <m/>
    <m/>
    <m/>
    <m/>
    <m/>
    <m/>
    <m/>
    <m/>
    <m/>
    <m/>
    <m/>
    <m/>
    <m/>
    <m/>
    <m/>
    <m/>
    <m/>
    <m/>
    <m/>
    <m/>
    <m/>
    <m/>
    <m/>
    <m/>
    <m/>
    <m/>
    <m/>
    <m/>
    <m/>
    <m/>
    <m/>
    <m/>
    <m/>
    <m/>
    <m/>
    <m/>
    <m/>
    <m/>
    <m/>
    <n v="1"/>
    <n v="1"/>
    <s v="ZBHT0015"/>
    <s v="A2JtU5dLF0c"/>
    <s v="Allocated"/>
    <s v="(CVNA) - Customer and Vehicle not available"/>
    <s v="Customer mobile number is not connecting."/>
    <d v="2026-01-05T00:00:00"/>
    <m/>
    <m/>
    <m/>
    <s v="DID"/>
  </r>
  <r>
    <n v="459165680"/>
    <s v="ANIS ILAHEE SHAIKH"/>
    <m/>
    <m/>
    <m/>
    <m/>
    <m/>
    <m/>
    <n v="3794"/>
    <n v="14892"/>
    <x v="1"/>
    <s v="FLOW"/>
    <x v="1"/>
    <x v="16"/>
    <n v="40641"/>
    <n v="642"/>
    <n v="0"/>
    <n v="3600"/>
    <s v="FLOW"/>
    <n v="1"/>
    <n v="1.037676787694191E-2"/>
    <x v="0"/>
    <s v="-"/>
    <s v="LMCB"/>
    <s v="-"/>
    <m/>
    <m/>
    <m/>
    <m/>
    <s v="ELG"/>
    <s v="-"/>
    <s v="KATRAJ"/>
    <s v="-"/>
    <s v="-"/>
    <m/>
    <n v="19134"/>
    <n v="40641"/>
    <n v="118"/>
    <m/>
    <n v="148"/>
    <s v="NPA"/>
    <s v="MH12VS1657"/>
    <s v="SUZUKI BURGMAN STREET"/>
    <d v="2023-07-28T00:00:00"/>
    <n v="36"/>
    <x v="1"/>
    <x v="2"/>
    <s v="-"/>
    <m/>
    <m/>
    <m/>
    <m/>
    <m/>
    <m/>
    <m/>
    <m/>
    <m/>
    <m/>
    <m/>
    <m/>
    <m/>
    <m/>
    <m/>
    <m/>
    <m/>
    <m/>
    <n v="1"/>
    <m/>
    <m/>
    <m/>
    <m/>
    <m/>
    <m/>
    <m/>
    <m/>
    <m/>
    <m/>
    <m/>
    <m/>
    <m/>
    <m/>
    <m/>
    <m/>
    <m/>
    <m/>
    <m/>
    <m/>
    <m/>
    <m/>
    <m/>
    <m/>
    <m/>
    <m/>
    <m/>
    <m/>
    <m/>
    <m/>
    <m/>
    <m/>
    <m/>
    <m/>
    <m/>
    <m/>
    <m/>
    <m/>
    <m/>
    <m/>
    <m/>
    <m/>
    <m/>
    <m/>
    <m/>
    <m/>
    <m/>
    <m/>
    <m/>
    <m/>
    <m/>
    <m/>
    <m/>
    <m/>
    <m/>
    <m/>
    <m/>
    <m/>
    <m/>
    <m/>
    <m/>
    <m/>
    <m/>
    <m/>
    <m/>
    <m/>
    <m/>
    <m/>
    <m/>
    <m/>
    <m/>
    <m/>
    <m/>
    <m/>
    <n v="1"/>
    <n v="1"/>
    <s v="DUWT0031"/>
    <s v="B2HyJHI1_EJc"/>
    <s v="Allocated"/>
    <s v="Shifted (NC_SFTD)"/>
    <s v="Customer shifted at residence address "/>
    <d v="2026-01-07T00:00:00"/>
    <m/>
    <m/>
    <m/>
    <s v="-"/>
  </r>
  <r>
    <n v="137689972"/>
    <s v="KALPESH YOGESH SHIRKE"/>
    <m/>
    <m/>
    <m/>
    <m/>
    <m/>
    <m/>
    <n v="7138"/>
    <n v="34946"/>
    <x v="3"/>
    <s v="FLOW"/>
    <x v="1"/>
    <x v="6"/>
    <n v="40532.53"/>
    <n v="1301"/>
    <n v="0"/>
    <n v="4050"/>
    <s v="FLOW"/>
    <n v="0.15922666006805741"/>
    <n v="1.355044505101272E-2"/>
    <x v="0"/>
    <s v="RTP"/>
    <s v="RTP"/>
    <s v="RTP"/>
    <s v="(Multiple Items)"/>
    <m/>
    <s v="CAVNA"/>
    <m/>
    <s v="ELG"/>
    <s v="-"/>
    <s v="LONAVALA"/>
    <s v="-"/>
    <s v="-"/>
    <m/>
    <n v="40297"/>
    <n v="40532.53"/>
    <n v="149"/>
    <m/>
    <n v="179"/>
    <s v="NPA"/>
    <s v="MH14KP0013"/>
    <s v="YAMAHA R15 M"/>
    <d v="2023-01-06T00:00:00"/>
    <n v="36"/>
    <x v="1"/>
    <x v="2"/>
    <s v="-"/>
    <m/>
    <m/>
    <m/>
    <m/>
    <m/>
    <m/>
    <n v="1"/>
    <m/>
    <m/>
    <m/>
    <m/>
    <m/>
    <m/>
    <m/>
    <m/>
    <m/>
    <m/>
    <m/>
    <m/>
    <m/>
    <m/>
    <m/>
    <m/>
    <m/>
    <m/>
    <m/>
    <m/>
    <m/>
    <m/>
    <m/>
    <m/>
    <m/>
    <m/>
    <m/>
    <m/>
    <m/>
    <m/>
    <m/>
    <m/>
    <m/>
    <m/>
    <m/>
    <m/>
    <m/>
    <m/>
    <m/>
    <m/>
    <m/>
    <m/>
    <m/>
    <m/>
    <m/>
    <m/>
    <m/>
    <m/>
    <m/>
    <m/>
    <m/>
    <m/>
    <m/>
    <m/>
    <m/>
    <m/>
    <m/>
    <m/>
    <m/>
    <m/>
    <m/>
    <m/>
    <m/>
    <m/>
    <m/>
    <m/>
    <m/>
    <m/>
    <m/>
    <m/>
    <m/>
    <m/>
    <m/>
    <m/>
    <m/>
    <m/>
    <m/>
    <m/>
    <m/>
    <m/>
    <m/>
    <m/>
    <m/>
    <m/>
    <m/>
    <m/>
    <n v="1"/>
    <n v="1"/>
    <s v="DUWT0013"/>
    <s v="G6TKe7U_kPm"/>
    <s v="Allocated"/>
    <s v="Refuse To Pay (RTP)"/>
    <s v="Jobless "/>
    <d v="2026-01-03T00:00:00"/>
    <m/>
    <m/>
    <m/>
    <s v="-"/>
  </r>
  <r>
    <n v="460718470"/>
    <s v="DOMINIC BENEDICT JOKIN"/>
    <s v="COLLECT"/>
    <s v="03.01.26"/>
    <n v="3800"/>
    <m/>
    <m/>
    <m/>
    <n v="3736"/>
    <n v="3736"/>
    <x v="2"/>
    <s v="STABLE"/>
    <x v="0"/>
    <x v="20"/>
    <n v="40429.769999999997"/>
    <n v="53"/>
    <n v="0"/>
    <n v="3804"/>
    <s v="03.12.25"/>
    <n v="5.1318100144129408E-2"/>
    <n v="2.1743631000804972E-3"/>
    <x v="1"/>
    <s v="PAID"/>
    <s v="PAID"/>
    <s v="PAID"/>
    <m/>
    <m/>
    <m/>
    <m/>
    <s v="-"/>
    <s v="-"/>
    <s v="PIMAPRI"/>
    <s v="-"/>
    <s v="-"/>
    <m/>
    <n v="7593"/>
    <n v="40429.769999999997"/>
    <n v="27"/>
    <m/>
    <n v="26"/>
    <s v="REGULAR"/>
    <s v="MH14LF1328"/>
    <s v="SUZUKI BURGMAN STREET"/>
    <d v="2023-11-15T00:00:00"/>
    <n v="36"/>
    <x v="1"/>
    <x v="1"/>
    <s v="-"/>
    <m/>
    <m/>
    <m/>
    <m/>
    <m/>
    <m/>
    <n v="2"/>
    <m/>
    <m/>
    <m/>
    <m/>
    <m/>
    <m/>
    <m/>
    <m/>
    <m/>
    <m/>
    <m/>
    <m/>
    <m/>
    <m/>
    <m/>
    <m/>
    <m/>
    <m/>
    <m/>
    <m/>
    <m/>
    <m/>
    <m/>
    <m/>
    <m/>
    <m/>
    <m/>
    <m/>
    <m/>
    <m/>
    <m/>
    <m/>
    <m/>
    <m/>
    <m/>
    <m/>
    <m/>
    <m/>
    <n v="1"/>
    <m/>
    <m/>
    <m/>
    <m/>
    <m/>
    <m/>
    <m/>
    <m/>
    <m/>
    <m/>
    <m/>
    <m/>
    <m/>
    <m/>
    <m/>
    <m/>
    <m/>
    <m/>
    <m/>
    <m/>
    <m/>
    <m/>
    <m/>
    <m/>
    <m/>
    <m/>
    <m/>
    <m/>
    <m/>
    <m/>
    <m/>
    <m/>
    <m/>
    <m/>
    <m/>
    <m/>
    <m/>
    <m/>
    <m/>
    <m/>
    <m/>
    <m/>
    <m/>
    <m/>
    <m/>
    <m/>
    <m/>
    <n v="3"/>
    <n v="1"/>
    <s v="ZBHT0015"/>
    <s v="B6xOBIMiE7"/>
    <s v="Allocated"/>
    <s v="Left Message (LMCB)"/>
    <s v="Visited at customer residence address. Customer not meet at home. Left message at home with father."/>
    <d v="2026-01-24T00:00:00"/>
    <m/>
    <m/>
    <m/>
    <s v="-"/>
  </r>
  <r>
    <n v="462485071"/>
    <s v="GANESH BABURAV KAKDE"/>
    <m/>
    <m/>
    <m/>
    <m/>
    <m/>
    <m/>
    <n v="4045"/>
    <n v="8106.53"/>
    <x v="4"/>
    <s v="FLOW"/>
    <x v="1"/>
    <x v="19"/>
    <n v="40371.53"/>
    <n v="248"/>
    <n v="0"/>
    <n v="4500"/>
    <s v="13.11.25"/>
    <n v="0.13808525861820989"/>
    <n v="7.0814597754167794E-3"/>
    <x v="0"/>
    <s v="OS "/>
    <s v="PAID"/>
    <s v="OS "/>
    <s v="Shifted"/>
    <m/>
    <s v="CNAVNA"/>
    <m/>
    <s v="-"/>
    <s v="-"/>
    <s v="PASHAN"/>
    <s v="-"/>
    <s v="-"/>
    <s v="-"/>
    <n v="12854.53"/>
    <n v="40371.53"/>
    <n v="66"/>
    <m/>
    <n v="87"/>
    <s v="REGULAR"/>
    <s v="MH21CC1705"/>
    <s v="SPLENDOR PLUS I3S BS6 FI DRUM SELF"/>
    <d v="2024-04-07T00:00:00"/>
    <n v="30"/>
    <x v="2"/>
    <x v="1"/>
    <s v="-"/>
    <m/>
    <m/>
    <m/>
    <m/>
    <m/>
    <m/>
    <m/>
    <m/>
    <m/>
    <m/>
    <m/>
    <m/>
    <m/>
    <m/>
    <m/>
    <m/>
    <m/>
    <m/>
    <m/>
    <m/>
    <m/>
    <m/>
    <m/>
    <m/>
    <m/>
    <m/>
    <m/>
    <m/>
    <m/>
    <m/>
    <m/>
    <m/>
    <m/>
    <n v="1"/>
    <m/>
    <m/>
    <m/>
    <m/>
    <m/>
    <m/>
    <m/>
    <m/>
    <m/>
    <m/>
    <m/>
    <m/>
    <m/>
    <m/>
    <n v="1"/>
    <m/>
    <m/>
    <m/>
    <m/>
    <m/>
    <m/>
    <m/>
    <m/>
    <m/>
    <m/>
    <m/>
    <m/>
    <m/>
    <m/>
    <m/>
    <m/>
    <m/>
    <n v="1"/>
    <m/>
    <m/>
    <m/>
    <m/>
    <m/>
    <m/>
    <m/>
    <m/>
    <m/>
    <m/>
    <m/>
    <m/>
    <m/>
    <m/>
    <m/>
    <m/>
    <m/>
    <m/>
    <m/>
    <m/>
    <m/>
    <m/>
    <m/>
    <m/>
    <m/>
    <m/>
    <n v="3"/>
    <n v="1"/>
    <s v="DUWT0023"/>
    <s v="GoLiTMGEEc"/>
    <s v="Allocated"/>
    <s v="Shifted (NC_SFTD)"/>
    <s v="Customer shifted from the given residence address "/>
    <d v="2026-01-23T00:00:00"/>
    <m/>
    <m/>
    <m/>
    <s v="VYMO"/>
  </r>
  <r>
    <n v="460836183"/>
    <s v="DATTA RAMDAS KATE"/>
    <s v="ONLINE"/>
    <s v="10.01.26"/>
    <n v="3218"/>
    <m/>
    <m/>
    <m/>
    <n v="3218"/>
    <n v="5886"/>
    <x v="4"/>
    <s v="STABLE"/>
    <x v="0"/>
    <x v="9"/>
    <n v="40237"/>
    <n v="110"/>
    <n v="0"/>
    <n v="4050"/>
    <s v="FLOW"/>
    <n v="0.11611859212563171"/>
    <n v="7.0578622356756091E-3"/>
    <x v="1"/>
    <s v="PAID"/>
    <s v="BPTP"/>
    <s v="PAID"/>
    <m/>
    <m/>
    <s v="CAVA"/>
    <m/>
    <s v="-"/>
    <s v="-"/>
    <s v="SHIRUR"/>
    <s v="-"/>
    <s v="-"/>
    <m/>
    <n v="10046"/>
    <n v="40237"/>
    <n v="57"/>
    <m/>
    <n v="57"/>
    <s v="REGULAR"/>
    <s v="MH12YP1136"/>
    <s v="SPLENDOR PLUS I3S XTEC"/>
    <d v="2023-11-22T00:00:00"/>
    <n v="36"/>
    <x v="1"/>
    <x v="1"/>
    <s v="-"/>
    <m/>
    <m/>
    <m/>
    <m/>
    <m/>
    <m/>
    <m/>
    <m/>
    <m/>
    <m/>
    <m/>
    <m/>
    <m/>
    <m/>
    <m/>
    <m/>
    <m/>
    <m/>
    <n v="1"/>
    <m/>
    <m/>
    <m/>
    <m/>
    <m/>
    <m/>
    <m/>
    <m/>
    <m/>
    <m/>
    <m/>
    <m/>
    <m/>
    <m/>
    <m/>
    <m/>
    <m/>
    <m/>
    <m/>
    <m/>
    <m/>
    <m/>
    <m/>
    <m/>
    <m/>
    <m/>
    <m/>
    <m/>
    <m/>
    <m/>
    <m/>
    <m/>
    <m/>
    <m/>
    <m/>
    <m/>
    <m/>
    <m/>
    <m/>
    <m/>
    <m/>
    <m/>
    <m/>
    <m/>
    <m/>
    <m/>
    <m/>
    <m/>
    <m/>
    <m/>
    <m/>
    <m/>
    <m/>
    <m/>
    <m/>
    <m/>
    <m/>
    <m/>
    <m/>
    <m/>
    <m/>
    <m/>
    <m/>
    <m/>
    <m/>
    <m/>
    <m/>
    <m/>
    <m/>
    <m/>
    <m/>
    <m/>
    <m/>
    <m/>
    <n v="1"/>
    <n v="1"/>
    <s v="ZBHT0024"/>
    <s v="G6MBdjdr4DIm"/>
    <s v="Allocated"/>
    <s v="CUSTOMER NOT AVAILABLE (NABL)"/>
    <s v="Customer not available meet mother"/>
    <d v="2026-01-07T00:00:00"/>
    <m/>
    <m/>
    <m/>
    <s v="-"/>
  </r>
  <r>
    <n v="463200237"/>
    <s v="ROSHAN MAHADEV HERODE"/>
    <s v="COLLECT"/>
    <s v="04.01.26"/>
    <n v="3330"/>
    <m/>
    <m/>
    <m/>
    <n v="3523"/>
    <n v="3256"/>
    <x v="2"/>
    <s v="STABLE"/>
    <x v="0"/>
    <x v="11"/>
    <n v="40196"/>
    <n v="68"/>
    <n v="0"/>
    <n v="3200"/>
    <s v="05.12.25"/>
    <n v="3.6423704386607053E-2"/>
    <n v="2.1617906599724819E-3"/>
    <x v="1"/>
    <s v="PAID"/>
    <s v="PAID"/>
    <s v="PAID"/>
    <m/>
    <m/>
    <s v="CAVA"/>
    <m/>
    <s v="-"/>
    <s v="-"/>
    <s v="HINJEWADI"/>
    <s v="-"/>
    <s v="-"/>
    <m/>
    <n v="6524"/>
    <n v="40196"/>
    <n v="27"/>
    <m/>
    <n v="26"/>
    <s v="REGULAR"/>
    <s v="MH28BY5773"/>
    <s v="SPLENDOR PLUS DRS CAST FI BLACK"/>
    <d v="2024-06-13T00:00:00"/>
    <n v="30"/>
    <x v="1"/>
    <x v="1"/>
    <s v="-"/>
    <m/>
    <m/>
    <m/>
    <m/>
    <m/>
    <m/>
    <m/>
    <m/>
    <m/>
    <m/>
    <m/>
    <m/>
    <m/>
    <m/>
    <m/>
    <m/>
    <m/>
    <m/>
    <m/>
    <m/>
    <m/>
    <m/>
    <m/>
    <m/>
    <m/>
    <m/>
    <m/>
    <m/>
    <m/>
    <m/>
    <m/>
    <m/>
    <m/>
    <m/>
    <m/>
    <m/>
    <m/>
    <m/>
    <m/>
    <m/>
    <m/>
    <m/>
    <m/>
    <m/>
    <m/>
    <m/>
    <m/>
    <m/>
    <m/>
    <m/>
    <m/>
    <m/>
    <m/>
    <m/>
    <m/>
    <m/>
    <m/>
    <m/>
    <m/>
    <m/>
    <m/>
    <m/>
    <m/>
    <m/>
    <m/>
    <m/>
    <m/>
    <m/>
    <m/>
    <m/>
    <m/>
    <m/>
    <m/>
    <m/>
    <m/>
    <m/>
    <m/>
    <m/>
    <m/>
    <m/>
    <m/>
    <m/>
    <m/>
    <m/>
    <m/>
    <m/>
    <m/>
    <m/>
    <m/>
    <m/>
    <n v="1"/>
    <m/>
    <m/>
    <n v="1"/>
    <n v="1"/>
    <s v="DUWT0030"/>
    <e v="#N/A"/>
    <e v="#N/A"/>
    <e v="#N/A"/>
    <e v="#N/A"/>
    <e v="#N/A"/>
    <m/>
    <m/>
    <m/>
    <s v="-"/>
  </r>
  <r>
    <n v="466046465"/>
    <s v="SUSHMITA NILESH KALAWADE"/>
    <s v="ONLINE"/>
    <s v="23.01.26"/>
    <n v="950"/>
    <m/>
    <m/>
    <m/>
    <n v="2873"/>
    <e v="#N/A"/>
    <x v="0"/>
    <s v="STABLE"/>
    <x v="0"/>
    <x v="10"/>
    <n v="41206"/>
    <n v="38"/>
    <n v="0"/>
    <n v="450"/>
    <s v="-"/>
    <n v="3.5732541777377697E-2"/>
    <n v="4.8643647109938874E-3"/>
    <x v="1"/>
    <s v="PAID"/>
    <m/>
    <s v="-"/>
    <m/>
    <m/>
    <m/>
    <m/>
    <m/>
    <m/>
    <s v="RAJGURU NAGAR"/>
    <m/>
    <m/>
    <m/>
    <n v="873.17"/>
    <n v="41206"/>
    <s v="-"/>
    <m/>
    <e v="#N/A"/>
    <s v="REGULAR"/>
    <m/>
    <m/>
    <s v="########"/>
    <n v="24"/>
    <x v="0"/>
    <x v="0"/>
    <s v="-"/>
    <m/>
    <m/>
    <m/>
    <m/>
    <m/>
    <m/>
    <m/>
    <m/>
    <m/>
    <m/>
    <m/>
    <m/>
    <m/>
    <m/>
    <m/>
    <m/>
    <m/>
    <m/>
    <m/>
    <m/>
    <m/>
    <m/>
    <m/>
    <m/>
    <m/>
    <m/>
    <m/>
    <m/>
    <m/>
    <m/>
    <m/>
    <m/>
    <m/>
    <m/>
    <m/>
    <m/>
    <m/>
    <m/>
    <m/>
    <m/>
    <m/>
    <m/>
    <m/>
    <m/>
    <m/>
    <m/>
    <m/>
    <m/>
    <m/>
    <m/>
    <m/>
    <m/>
    <m/>
    <m/>
    <m/>
    <m/>
    <m/>
    <m/>
    <m/>
    <m/>
    <m/>
    <m/>
    <m/>
    <m/>
    <m/>
    <m/>
    <m/>
    <m/>
    <m/>
    <m/>
    <m/>
    <m/>
    <m/>
    <m/>
    <m/>
    <m/>
    <m/>
    <m/>
    <m/>
    <m/>
    <m/>
    <m/>
    <m/>
    <m/>
    <m/>
    <m/>
    <m/>
    <m/>
    <m/>
    <m/>
    <n v="1"/>
    <m/>
    <m/>
    <n v="1"/>
    <n v="1"/>
    <s v="ZBHT0010"/>
    <s v="B2FB0M3GuHNz"/>
    <s v="Allocated"/>
    <e v="#N/A"/>
    <e v="#N/A"/>
    <e v="#N/A"/>
    <m/>
    <m/>
    <m/>
    <s v="-"/>
  </r>
  <r>
    <n v="461195835"/>
    <s v="AARTI DEVI"/>
    <s v="ONLINE"/>
    <s v="24.01.26"/>
    <n v="3282"/>
    <m/>
    <m/>
    <m/>
    <n v="3202"/>
    <n v="3187.24"/>
    <x v="2"/>
    <s v="STABLE"/>
    <x v="0"/>
    <x v="11"/>
    <n v="39745"/>
    <n v="80"/>
    <n v="0"/>
    <n v="4050"/>
    <s v="24.12.25"/>
    <n v="3.6015029625975151E-2"/>
    <n v="2.137535321440101E-3"/>
    <x v="1"/>
    <s v="PAID"/>
    <s v="PTP"/>
    <s v="PTP"/>
    <m/>
    <n v="24"/>
    <s v="CAVA"/>
    <m/>
    <s v="-"/>
    <s v="-"/>
    <s v="MARUNJI"/>
    <s v="-"/>
    <s v="-"/>
    <m/>
    <n v="7317.24"/>
    <n v="39745"/>
    <n v="27"/>
    <m/>
    <n v="26"/>
    <s v="REGULAR"/>
    <s v="MH14LG2843"/>
    <s v="HF DELUXE DRS C I3S FI"/>
    <d v="2023-12-21T00:00:00"/>
    <n v="36"/>
    <x v="1"/>
    <x v="1"/>
    <s v="-"/>
    <m/>
    <m/>
    <m/>
    <m/>
    <m/>
    <m/>
    <m/>
    <m/>
    <m/>
    <m/>
    <m/>
    <m/>
    <m/>
    <m/>
    <m/>
    <m/>
    <m/>
    <m/>
    <m/>
    <m/>
    <m/>
    <m/>
    <m/>
    <m/>
    <m/>
    <m/>
    <m/>
    <m/>
    <m/>
    <m/>
    <m/>
    <m/>
    <m/>
    <m/>
    <m/>
    <m/>
    <m/>
    <m/>
    <m/>
    <m/>
    <m/>
    <m/>
    <m/>
    <m/>
    <m/>
    <m/>
    <m/>
    <m/>
    <m/>
    <m/>
    <m/>
    <m/>
    <m/>
    <m/>
    <m/>
    <m/>
    <m/>
    <m/>
    <m/>
    <m/>
    <m/>
    <m/>
    <m/>
    <m/>
    <m/>
    <m/>
    <m/>
    <m/>
    <m/>
    <m/>
    <m/>
    <m/>
    <m/>
    <m/>
    <m/>
    <m/>
    <m/>
    <m/>
    <m/>
    <m/>
    <m/>
    <m/>
    <m/>
    <m/>
    <m/>
    <m/>
    <m/>
    <m/>
    <m/>
    <m/>
    <n v="1"/>
    <m/>
    <m/>
    <n v="1"/>
    <n v="1"/>
    <s v="DUWT0030"/>
    <e v="#N/A"/>
    <e v="#N/A"/>
    <e v="#N/A"/>
    <e v="#N/A"/>
    <e v="#N/A"/>
    <m/>
    <m/>
    <m/>
    <s v="-"/>
  </r>
  <r>
    <n v="462112061"/>
    <s v="SANTOSH DHARMA AWALE"/>
    <m/>
    <m/>
    <m/>
    <m/>
    <m/>
    <m/>
    <n v="5315"/>
    <n v="26574.17"/>
    <x v="3"/>
    <s v="FLOW"/>
    <x v="1"/>
    <x v="16"/>
    <n v="39537"/>
    <n v="1088"/>
    <n v="0"/>
    <n v="3600"/>
    <s v="NEW"/>
    <n v="0.22261232696968861"/>
    <n v="1.3217629049602631E-2"/>
    <x v="0"/>
    <s v="-"/>
    <s v="-"/>
    <s v="-"/>
    <m/>
    <m/>
    <m/>
    <m/>
    <s v="ELG"/>
    <s v="-"/>
    <s v="SINHAGAD ROAD"/>
    <s v="-"/>
    <s v="-"/>
    <m/>
    <n v="31262.17"/>
    <n v="39537"/>
    <n v="149"/>
    <m/>
    <n v="179"/>
    <s v="NPA"/>
    <s v="MH12WN2945"/>
    <s v="HONDA ACTIVA 6G DLX LTD ED"/>
    <d v="2024-03-04T00:00:00"/>
    <n v="24"/>
    <x v="1"/>
    <x v="2"/>
    <s v="-"/>
    <m/>
    <m/>
    <m/>
    <m/>
    <m/>
    <m/>
    <m/>
    <m/>
    <m/>
    <m/>
    <m/>
    <m/>
    <m/>
    <m/>
    <m/>
    <m/>
    <m/>
    <m/>
    <m/>
    <m/>
    <m/>
    <m/>
    <m/>
    <m/>
    <n v="1"/>
    <m/>
    <m/>
    <m/>
    <m/>
    <m/>
    <m/>
    <m/>
    <m/>
    <m/>
    <m/>
    <m/>
    <m/>
    <m/>
    <m/>
    <m/>
    <m/>
    <m/>
    <m/>
    <m/>
    <m/>
    <m/>
    <m/>
    <m/>
    <m/>
    <m/>
    <m/>
    <m/>
    <m/>
    <m/>
    <m/>
    <m/>
    <m/>
    <m/>
    <m/>
    <m/>
    <m/>
    <m/>
    <m/>
    <m/>
    <m/>
    <m/>
    <m/>
    <m/>
    <m/>
    <m/>
    <m/>
    <m/>
    <m/>
    <m/>
    <m/>
    <m/>
    <m/>
    <m/>
    <m/>
    <m/>
    <m/>
    <m/>
    <m/>
    <m/>
    <m/>
    <m/>
    <m/>
    <m/>
    <m/>
    <m/>
    <m/>
    <m/>
    <m/>
    <n v="1"/>
    <n v="1"/>
    <s v="DUWT0031"/>
    <s v="G2UV9ywpDM7"/>
    <s v="Allocated"/>
    <s v="Shifted (NC_SFTD)"/>
    <s v="Customer shifted at residence address "/>
    <d v="2026-01-09T00:00:00"/>
    <m/>
    <m/>
    <m/>
    <s v="-"/>
  </r>
  <r>
    <n v="460111082"/>
    <s v="SHIVAJI BABAN GUNJAL"/>
    <s v="COLLECT"/>
    <s v="12.01.26 17.01.26"/>
    <n v="18500"/>
    <m/>
    <m/>
    <m/>
    <n v="2991"/>
    <n v="14369"/>
    <x v="3"/>
    <s v="RB"/>
    <x v="0"/>
    <x v="7"/>
    <n v="39527.35"/>
    <n v="899"/>
    <n v="0"/>
    <n v="4050"/>
    <s v="FLOW"/>
    <n v="0.32573674964789151"/>
    <n v="1.3214402954544111E-2"/>
    <x v="2"/>
    <s v="PAID"/>
    <s v="PTP"/>
    <s v="PAID"/>
    <m/>
    <m/>
    <m/>
    <m/>
    <s v="ELG"/>
    <s v="-"/>
    <s v="VALTI"/>
    <s v="-"/>
    <s v="-"/>
    <m/>
    <n v="19318"/>
    <n v="39527.35"/>
    <n v="149"/>
    <m/>
    <e v="#N/A"/>
    <s v="NPA"/>
    <s v="MH14LD2646"/>
    <s v="SPLENDOR PLUS BS6 DRK CAST FI"/>
    <d v="2023-10-13T00:00:00"/>
    <n v="36"/>
    <x v="1"/>
    <x v="2"/>
    <s v="-"/>
    <m/>
    <m/>
    <m/>
    <m/>
    <m/>
    <m/>
    <m/>
    <m/>
    <m/>
    <m/>
    <m/>
    <m/>
    <m/>
    <m/>
    <m/>
    <n v="1"/>
    <m/>
    <m/>
    <m/>
    <m/>
    <m/>
    <m/>
    <m/>
    <m/>
    <m/>
    <m/>
    <m/>
    <m/>
    <m/>
    <m/>
    <m/>
    <m/>
    <m/>
    <n v="2"/>
    <m/>
    <m/>
    <m/>
    <m/>
    <m/>
    <m/>
    <m/>
    <m/>
    <m/>
    <m/>
    <m/>
    <m/>
    <m/>
    <m/>
    <n v="2"/>
    <m/>
    <m/>
    <m/>
    <m/>
    <m/>
    <m/>
    <m/>
    <m/>
    <m/>
    <m/>
    <m/>
    <m/>
    <m/>
    <m/>
    <m/>
    <m/>
    <m/>
    <m/>
    <m/>
    <m/>
    <m/>
    <m/>
    <m/>
    <m/>
    <m/>
    <m/>
    <m/>
    <m/>
    <m/>
    <m/>
    <m/>
    <m/>
    <m/>
    <m/>
    <m/>
    <m/>
    <m/>
    <m/>
    <m/>
    <m/>
    <m/>
    <m/>
    <m/>
    <m/>
    <n v="5"/>
    <n v="1"/>
    <s v="DUWT0029"/>
    <s v="GP98qLsDIc"/>
    <s v="Allocated"/>
    <s v="Payment (PAID)"/>
    <s v="Payment (PAID)"/>
    <d v="2026-01-17T00:00:00"/>
    <m/>
    <m/>
    <m/>
    <s v="-"/>
  </r>
  <r>
    <n v="459762372"/>
    <s v="NIKITA AMIT MOHOL"/>
    <s v="ONLINE"/>
    <s v="05.01.26"/>
    <n v="3652"/>
    <m/>
    <m/>
    <m/>
    <n v="3652"/>
    <n v="10088"/>
    <x v="5"/>
    <s v="STABLE"/>
    <x v="0"/>
    <x v="17"/>
    <n v="39256.31"/>
    <n v="404"/>
    <n v="0"/>
    <n v="3600"/>
    <s v="FLOW"/>
    <n v="0.9974398500701398"/>
    <n v="9.8927510620013467E-3"/>
    <x v="1"/>
    <s v="PAID"/>
    <s v="MPTP"/>
    <s v="PAID"/>
    <m/>
    <m/>
    <m/>
    <m/>
    <s v="ELG"/>
    <s v="-"/>
    <s v="TIKONA PETH"/>
    <s v="-"/>
    <s v="-"/>
    <m/>
    <n v="14092"/>
    <n v="39256.31"/>
    <n v="88"/>
    <m/>
    <n v="87"/>
    <s v="NPA"/>
    <s v="MH12VY480"/>
    <s v="HONDA ACTIVA 6G DLX BS VI"/>
    <d v="2023-09-14T00:00:00"/>
    <n v="36"/>
    <x v="1"/>
    <x v="2"/>
    <s v="-"/>
    <m/>
    <m/>
    <m/>
    <m/>
    <m/>
    <m/>
    <m/>
    <m/>
    <m/>
    <m/>
    <m/>
    <m/>
    <m/>
    <m/>
    <m/>
    <n v="1"/>
    <m/>
    <m/>
    <m/>
    <m/>
    <m/>
    <m/>
    <m/>
    <m/>
    <m/>
    <m/>
    <m/>
    <m/>
    <m/>
    <m/>
    <m/>
    <m/>
    <m/>
    <m/>
    <m/>
    <m/>
    <m/>
    <m/>
    <m/>
    <m/>
    <m/>
    <m/>
    <m/>
    <m/>
    <m/>
    <m/>
    <m/>
    <m/>
    <m/>
    <m/>
    <m/>
    <m/>
    <m/>
    <m/>
    <m/>
    <m/>
    <m/>
    <m/>
    <m/>
    <m/>
    <m/>
    <m/>
    <m/>
    <m/>
    <m/>
    <m/>
    <m/>
    <m/>
    <m/>
    <m/>
    <m/>
    <m/>
    <m/>
    <m/>
    <m/>
    <m/>
    <m/>
    <m/>
    <m/>
    <m/>
    <m/>
    <m/>
    <m/>
    <m/>
    <m/>
    <m/>
    <m/>
    <m/>
    <m/>
    <m/>
    <m/>
    <m/>
    <m/>
    <n v="1"/>
    <n v="1"/>
    <s v="ZBHT0013"/>
    <s v="BPt4gL34DJ7"/>
    <s v="Allocated"/>
    <s v="Payment (PAID)"/>
    <s v="Upi paid"/>
    <d v="2026-01-06T00:00:00"/>
    <m/>
    <m/>
    <m/>
    <s v="-"/>
  </r>
  <r>
    <n v="460718833"/>
    <s v="RAHUL SWAMINATH BALSHANKAR"/>
    <s v="ONLINE"/>
    <s v="11.01.26"/>
    <n v="3547"/>
    <m/>
    <m/>
    <m/>
    <n v="3316"/>
    <n v="6147"/>
    <x v="4"/>
    <s v="STABLE"/>
    <x v="0"/>
    <x v="16"/>
    <n v="38788.629999999997"/>
    <n v="231"/>
    <n v="0"/>
    <n v="0"/>
    <s v="23.12.25"/>
    <n v="0.2372895716511961"/>
    <n v="6.803807611168675E-3"/>
    <x v="1"/>
    <s v="PAID"/>
    <s v="PTP"/>
    <s v="PTP"/>
    <m/>
    <m/>
    <m/>
    <m/>
    <s v="-"/>
    <s v="-"/>
    <s v="SINHAGAD ROAD"/>
    <s v="-"/>
    <s v="-"/>
    <m/>
    <n v="6378"/>
    <n v="38788.629999999997"/>
    <n v="57"/>
    <m/>
    <n v="57"/>
    <s v="REGULAR"/>
    <s v="MH12WF2452"/>
    <s v="SPLENDOR PLUS DRS CAST FI BLACK"/>
    <d v="2023-11-16T00:00:00"/>
    <n v="36"/>
    <x v="1"/>
    <x v="2"/>
    <s v="-"/>
    <m/>
    <m/>
    <m/>
    <m/>
    <m/>
    <m/>
    <m/>
    <m/>
    <m/>
    <m/>
    <m/>
    <m/>
    <m/>
    <m/>
    <m/>
    <m/>
    <m/>
    <m/>
    <m/>
    <m/>
    <m/>
    <m/>
    <m/>
    <m/>
    <n v="1"/>
    <m/>
    <m/>
    <m/>
    <m/>
    <m/>
    <m/>
    <m/>
    <m/>
    <m/>
    <m/>
    <m/>
    <m/>
    <m/>
    <m/>
    <m/>
    <m/>
    <m/>
    <m/>
    <m/>
    <m/>
    <m/>
    <m/>
    <m/>
    <m/>
    <m/>
    <m/>
    <m/>
    <m/>
    <m/>
    <m/>
    <m/>
    <m/>
    <m/>
    <m/>
    <m/>
    <m/>
    <m/>
    <m/>
    <m/>
    <m/>
    <m/>
    <m/>
    <m/>
    <m/>
    <m/>
    <m/>
    <m/>
    <m/>
    <m/>
    <m/>
    <m/>
    <m/>
    <m/>
    <m/>
    <m/>
    <m/>
    <m/>
    <m/>
    <m/>
    <m/>
    <m/>
    <m/>
    <m/>
    <m/>
    <m/>
    <m/>
    <m/>
    <m/>
    <n v="1"/>
    <n v="1"/>
    <s v="DUWT0031"/>
    <s v="B6uYogLpNM7"/>
    <s v="Allocated"/>
    <s v="Promise To Pay (PTP)"/>
    <s v="Customer ptp on 18 Jan"/>
    <d v="2026-01-18T00:00:00"/>
    <m/>
    <m/>
    <m/>
    <s v="-"/>
  </r>
  <r>
    <n v="454546998"/>
    <s v="KUNAL BHIKAJI GAYAKAVAD"/>
    <s v="ONLINE"/>
    <s v="31.01.26"/>
    <n v="500"/>
    <m/>
    <m/>
    <m/>
    <n v="3886"/>
    <n v="7034"/>
    <x v="4"/>
    <s v="STABLE"/>
    <x v="0"/>
    <x v="4"/>
    <n v="38709"/>
    <n v="325"/>
    <n v="0"/>
    <n v="4050"/>
    <s v="31.12.25"/>
    <n v="5.8074572497992458E-2"/>
    <n v="6.7898399304313732E-3"/>
    <x v="1"/>
    <s v="PAID"/>
    <s v="PTP"/>
    <s v="PTP"/>
    <m/>
    <n v="31"/>
    <s v="CAVA"/>
    <m/>
    <s v="-"/>
    <s v="-"/>
    <s v="DAPODI"/>
    <s v="-"/>
    <s v="-"/>
    <m/>
    <n v="11409"/>
    <n v="38709"/>
    <n v="57"/>
    <m/>
    <n v="87"/>
    <s v="REGULAR"/>
    <s v="MH14KH3008"/>
    <s v="BAJAJ PULSAR 150 SINGLE DISC ABS"/>
    <d v="2022-08-30T00:00:00"/>
    <n v="48"/>
    <x v="1"/>
    <x v="2"/>
    <s v="-"/>
    <m/>
    <m/>
    <m/>
    <m/>
    <m/>
    <m/>
    <m/>
    <m/>
    <m/>
    <m/>
    <m/>
    <m/>
    <n v="1"/>
    <m/>
    <m/>
    <m/>
    <m/>
    <m/>
    <m/>
    <m/>
    <m/>
    <m/>
    <m/>
    <m/>
    <m/>
    <m/>
    <m/>
    <m/>
    <m/>
    <m/>
    <m/>
    <m/>
    <m/>
    <m/>
    <m/>
    <m/>
    <m/>
    <m/>
    <m/>
    <m/>
    <m/>
    <m/>
    <m/>
    <m/>
    <m/>
    <m/>
    <m/>
    <m/>
    <m/>
    <m/>
    <m/>
    <m/>
    <m/>
    <m/>
    <m/>
    <m/>
    <m/>
    <m/>
    <m/>
    <m/>
    <m/>
    <m/>
    <m/>
    <m/>
    <m/>
    <m/>
    <n v="1"/>
    <m/>
    <m/>
    <m/>
    <m/>
    <m/>
    <m/>
    <m/>
    <m/>
    <m/>
    <m/>
    <m/>
    <m/>
    <m/>
    <m/>
    <m/>
    <m/>
    <m/>
    <n v="1"/>
    <m/>
    <m/>
    <m/>
    <m/>
    <m/>
    <m/>
    <m/>
    <m/>
    <n v="3"/>
    <n v="1"/>
    <s v="ZBHT0009"/>
    <s v="APCgx62FNgz"/>
    <s v="Allocated"/>
    <s v="Promise To Pay (PTP)"/>
    <s v="Customer promise pay online 4050 on 28/01"/>
    <d v="2026-01-28T00:00:00"/>
    <m/>
    <m/>
    <m/>
    <s v="-"/>
  </r>
  <r>
    <n v="456275751"/>
    <s v="PRITI VISHAL WARANGKAR"/>
    <s v="ONLINE"/>
    <s v="29.01.26"/>
    <n v="13000"/>
    <m/>
    <m/>
    <m/>
    <n v="2873"/>
    <n v="5714.6"/>
    <x v="4"/>
    <s v="RB"/>
    <x v="0"/>
    <x v="13"/>
    <n v="38637.5"/>
    <n v="55"/>
    <n v="0"/>
    <n v="900"/>
    <s v="NEW"/>
    <n v="0.1085509399816058"/>
    <n v="6.7772983107815283E-3"/>
    <x v="2"/>
    <s v="PAID"/>
    <s v="-"/>
    <s v="NC"/>
    <s v="Add not found"/>
    <m/>
    <s v="CNAVNA"/>
    <m/>
    <s v="-"/>
    <s v="-"/>
    <s v="FURSUNGI"/>
    <s v="-"/>
    <s v="-"/>
    <m/>
    <n v="6669.6"/>
    <n v="38637.5"/>
    <n v="57"/>
    <m/>
    <e v="#N/A"/>
    <s v="REGULAR"/>
    <s v="MH12UZ6837"/>
    <s v="HONDA UNICORN 160 BS6"/>
    <d v="2023-01-06T00:00:00"/>
    <n v="48"/>
    <x v="1"/>
    <x v="2"/>
    <s v="-"/>
    <m/>
    <m/>
    <m/>
    <m/>
    <m/>
    <m/>
    <m/>
    <m/>
    <m/>
    <m/>
    <m/>
    <m/>
    <m/>
    <m/>
    <m/>
    <n v="1"/>
    <m/>
    <m/>
    <m/>
    <m/>
    <m/>
    <m/>
    <m/>
    <m/>
    <m/>
    <m/>
    <m/>
    <m/>
    <m/>
    <m/>
    <m/>
    <m/>
    <m/>
    <m/>
    <m/>
    <m/>
    <m/>
    <m/>
    <m/>
    <m/>
    <m/>
    <m/>
    <m/>
    <m/>
    <m/>
    <m/>
    <m/>
    <m/>
    <m/>
    <m/>
    <m/>
    <m/>
    <m/>
    <m/>
    <m/>
    <m/>
    <m/>
    <m/>
    <m/>
    <m/>
    <m/>
    <m/>
    <m/>
    <m/>
    <m/>
    <m/>
    <m/>
    <m/>
    <m/>
    <m/>
    <m/>
    <m/>
    <m/>
    <m/>
    <m/>
    <m/>
    <m/>
    <m/>
    <m/>
    <m/>
    <m/>
    <m/>
    <m/>
    <m/>
    <m/>
    <m/>
    <m/>
    <m/>
    <m/>
    <m/>
    <m/>
    <m/>
    <m/>
    <n v="1"/>
    <n v="1"/>
    <s v="ZBHT0022"/>
    <s v="A25U7c0GZz"/>
    <s v="Allocated"/>
    <s v="Address Not Found (NC_ANF)"/>
    <s v="NC adf customer address not found "/>
    <d v="2026-01-06T00:00:00"/>
    <m/>
    <m/>
    <m/>
    <s v="-"/>
  </r>
  <r>
    <n v="129678051"/>
    <s v="PRATIK DINESH SHARMA"/>
    <m/>
    <m/>
    <m/>
    <m/>
    <m/>
    <s v="BANK STABLE 27"/>
    <n v="6682"/>
    <n v="6676"/>
    <x v="2"/>
    <s v="STABLE"/>
    <x v="1"/>
    <x v="19"/>
    <n v="38565.01"/>
    <n v="90"/>
    <n v="0"/>
    <n v="3150"/>
    <s v="FLOW"/>
    <n v="5.4770605878207423E-2"/>
    <n v="2.074073997903905E-3"/>
    <x v="1"/>
    <s v="PAID"/>
    <s v="PAID"/>
    <s v="NC"/>
    <s v="Shifted"/>
    <m/>
    <s v="CNAVNA"/>
    <m/>
    <s v="-"/>
    <s v="-"/>
    <s v="BALEWADI"/>
    <s v="-"/>
    <s v="-"/>
    <m/>
    <n v="9916"/>
    <n v="38565.01"/>
    <n v="27"/>
    <m/>
    <n v="26"/>
    <s v="NPA"/>
    <s v="MH30BQ2920"/>
    <s v="TVS APACHE RR 310 BSVI"/>
    <d v="2022-05-01T00:00:00"/>
    <n v="48"/>
    <x v="1"/>
    <x v="1"/>
    <s v="-"/>
    <m/>
    <m/>
    <m/>
    <m/>
    <m/>
    <m/>
    <m/>
    <m/>
    <m/>
    <m/>
    <m/>
    <m/>
    <m/>
    <m/>
    <m/>
    <n v="1"/>
    <m/>
    <m/>
    <m/>
    <m/>
    <m/>
    <m/>
    <m/>
    <m/>
    <m/>
    <m/>
    <m/>
    <m/>
    <m/>
    <m/>
    <m/>
    <m/>
    <m/>
    <m/>
    <m/>
    <m/>
    <m/>
    <m/>
    <m/>
    <m/>
    <m/>
    <m/>
    <m/>
    <m/>
    <m/>
    <m/>
    <m/>
    <m/>
    <m/>
    <m/>
    <m/>
    <m/>
    <m/>
    <m/>
    <m/>
    <m/>
    <m/>
    <n v="1"/>
    <m/>
    <m/>
    <m/>
    <m/>
    <m/>
    <m/>
    <m/>
    <m/>
    <m/>
    <m/>
    <m/>
    <m/>
    <m/>
    <m/>
    <m/>
    <m/>
    <m/>
    <m/>
    <m/>
    <m/>
    <n v="1"/>
    <m/>
    <m/>
    <m/>
    <m/>
    <m/>
    <m/>
    <m/>
    <m/>
    <m/>
    <m/>
    <m/>
    <n v="1"/>
    <m/>
    <m/>
    <n v="4"/>
    <n v="1"/>
    <s v="DUWT0023"/>
    <s v="GoFvS1HilOIm"/>
    <s v="Allocated"/>
    <s v="RINGING NO RESPONSE (RNR)"/>
    <s v="Customer call ringing not responding "/>
    <d v="2026-01-20T00:00:00"/>
    <m/>
    <m/>
    <m/>
    <s v="VYMO"/>
  </r>
  <r>
    <n v="456247451"/>
    <s v="NAVNATH VITTHAL AHER"/>
    <s v="ONLINE"/>
    <s v="23.01.26"/>
    <n v="3162"/>
    <m/>
    <m/>
    <m/>
    <n v="3102"/>
    <n v="3097.9"/>
    <x v="2"/>
    <s v="STABLE"/>
    <x v="0"/>
    <x v="2"/>
    <n v="38507"/>
    <n v="0"/>
    <n v="0"/>
    <n v="1350"/>
    <s v="FLOW"/>
    <n v="4.9833054027781473E-2"/>
    <n v="2.0709541482625232E-3"/>
    <x v="1"/>
    <s v="PAID"/>
    <s v="NC"/>
    <s v="NC"/>
    <s v="Shifted"/>
    <m/>
    <s v="CNAVNA"/>
    <m/>
    <s v="-"/>
    <s v="-"/>
    <s v="CHAKAN"/>
    <s v="-"/>
    <s v="-"/>
    <m/>
    <n v="4447.8999999999996"/>
    <n v="38507"/>
    <n v="27"/>
    <m/>
    <n v="26"/>
    <s v="REGULAR"/>
    <s v="MH14KP2735"/>
    <s v="JUPITER ZX AOL DRUM"/>
    <d v="2023-01-04T00:00:00"/>
    <n v="48"/>
    <x v="1"/>
    <x v="1"/>
    <s v="-"/>
    <m/>
    <m/>
    <m/>
    <m/>
    <m/>
    <m/>
    <m/>
    <m/>
    <m/>
    <m/>
    <m/>
    <m/>
    <m/>
    <m/>
    <m/>
    <n v="1"/>
    <m/>
    <m/>
    <m/>
    <m/>
    <m/>
    <m/>
    <m/>
    <m/>
    <m/>
    <m/>
    <m/>
    <m/>
    <m/>
    <m/>
    <m/>
    <m/>
    <m/>
    <m/>
    <m/>
    <m/>
    <m/>
    <m/>
    <m/>
    <m/>
    <m/>
    <m/>
    <m/>
    <m/>
    <m/>
    <m/>
    <m/>
    <m/>
    <m/>
    <m/>
    <m/>
    <m/>
    <m/>
    <m/>
    <m/>
    <m/>
    <m/>
    <m/>
    <m/>
    <m/>
    <m/>
    <m/>
    <m/>
    <m/>
    <m/>
    <m/>
    <m/>
    <m/>
    <m/>
    <m/>
    <m/>
    <m/>
    <m/>
    <m/>
    <m/>
    <m/>
    <m/>
    <m/>
    <m/>
    <m/>
    <m/>
    <m/>
    <m/>
    <m/>
    <m/>
    <m/>
    <m/>
    <m/>
    <m/>
    <m/>
    <m/>
    <m/>
    <m/>
    <n v="1"/>
    <n v="1"/>
    <s v="DUWT0017"/>
    <s v="B2BGyTEKl_7"/>
    <s v="Allocated"/>
    <s v="Shifted (NC_SFTD)"/>
    <s v="Customer shifted from residence "/>
    <d v="2026-01-06T00:00:00"/>
    <m/>
    <m/>
    <m/>
    <s v="-"/>
  </r>
  <r>
    <n v="463492778"/>
    <s v="SURESH RAMCHANDRA PAWAR"/>
    <s v="ONLINE"/>
    <s v="17.01.26"/>
    <n v="3672"/>
    <m/>
    <m/>
    <m/>
    <n v="3503"/>
    <e v="#N/A"/>
    <x v="0"/>
    <s v="FLOW"/>
    <x v="0"/>
    <x v="2"/>
    <n v="39970"/>
    <n v="25"/>
    <n v="0"/>
    <n v="3144"/>
    <s v="-"/>
    <n v="4.1123717674617873E-2"/>
    <n v="4.7184550186483926E-3"/>
    <x v="0"/>
    <s v="PAID"/>
    <m/>
    <s v="PAID"/>
    <m/>
    <m/>
    <m/>
    <m/>
    <m/>
    <m/>
    <s v="CHAKAN"/>
    <m/>
    <m/>
    <m/>
    <n v="3503"/>
    <n v="39970"/>
    <s v="-"/>
    <m/>
    <e v="#N/A"/>
    <s v="REGULAR"/>
    <s v="MH14LR5923"/>
    <s v="HONDA SHINE DRUM BSVI"/>
    <d v="2024-07-16T00:00:00"/>
    <s v="30"/>
    <x v="0"/>
    <x v="0"/>
    <s v="-"/>
    <m/>
    <m/>
    <m/>
    <m/>
    <m/>
    <m/>
    <m/>
    <m/>
    <m/>
    <m/>
    <m/>
    <m/>
    <m/>
    <m/>
    <m/>
    <m/>
    <m/>
    <m/>
    <m/>
    <m/>
    <m/>
    <m/>
    <m/>
    <m/>
    <m/>
    <m/>
    <m/>
    <m/>
    <m/>
    <m/>
    <m/>
    <m/>
    <m/>
    <m/>
    <m/>
    <m/>
    <m/>
    <m/>
    <m/>
    <m/>
    <m/>
    <m/>
    <m/>
    <m/>
    <m/>
    <m/>
    <m/>
    <m/>
    <n v="1"/>
    <m/>
    <m/>
    <m/>
    <m/>
    <m/>
    <m/>
    <m/>
    <m/>
    <m/>
    <m/>
    <m/>
    <m/>
    <m/>
    <m/>
    <m/>
    <m/>
    <m/>
    <m/>
    <m/>
    <m/>
    <m/>
    <m/>
    <m/>
    <m/>
    <m/>
    <m/>
    <m/>
    <m/>
    <m/>
    <m/>
    <m/>
    <m/>
    <m/>
    <m/>
    <m/>
    <m/>
    <m/>
    <m/>
    <m/>
    <m/>
    <m/>
    <n v="1"/>
    <m/>
    <m/>
    <n v="2"/>
    <n v="1"/>
    <s v="DUWT0017"/>
    <e v="#N/A"/>
    <e v="#N/A"/>
    <s v="Promise To Pay (PTP)"/>
    <s v="Customer pay online "/>
    <d v="2026-01-17T00:00:00"/>
    <m/>
    <m/>
    <m/>
    <s v="-"/>
  </r>
  <r>
    <n v="461099946"/>
    <s v="MANGAL DATTATRAY UKALE"/>
    <s v="ONLINE"/>
    <s v="30.01.26"/>
    <n v="3500"/>
    <m/>
    <m/>
    <m/>
    <n v="3352"/>
    <n v="2911"/>
    <x v="2"/>
    <s v="STABLE"/>
    <x v="0"/>
    <x v="9"/>
    <n v="38460.589999999997"/>
    <n v="102"/>
    <n v="0"/>
    <n v="0"/>
    <s v="25.12.25"/>
    <n v="3.0237076189085249E-2"/>
    <n v="2.0684581609869399E-3"/>
    <x v="1"/>
    <s v="PAID"/>
    <s v="PTP"/>
    <s v="PTP"/>
    <m/>
    <n v="30"/>
    <s v="CAVA"/>
    <m/>
    <s v="ELG"/>
    <s v="-"/>
    <s v="RANJAN GAON"/>
    <s v="-"/>
    <s v="-"/>
    <m/>
    <n v="3013"/>
    <n v="38460.589999999997"/>
    <n v="27"/>
    <m/>
    <n v="26"/>
    <s v="REGULAR"/>
    <m/>
    <s v="SPLENDORPLUS I3S DRS C FI BLACKACNT"/>
    <d v="2023-12-12T00:00:00"/>
    <n v="36"/>
    <x v="1"/>
    <x v="1"/>
    <s v="-"/>
    <m/>
    <m/>
    <m/>
    <m/>
    <m/>
    <m/>
    <m/>
    <m/>
    <m/>
    <m/>
    <m/>
    <m/>
    <m/>
    <m/>
    <m/>
    <m/>
    <m/>
    <m/>
    <n v="1"/>
    <m/>
    <m/>
    <m/>
    <m/>
    <m/>
    <m/>
    <m/>
    <m/>
    <m/>
    <m/>
    <m/>
    <m/>
    <m/>
    <m/>
    <m/>
    <m/>
    <m/>
    <m/>
    <m/>
    <m/>
    <m/>
    <m/>
    <m/>
    <m/>
    <m/>
    <m/>
    <m/>
    <m/>
    <m/>
    <m/>
    <m/>
    <m/>
    <m/>
    <m/>
    <m/>
    <m/>
    <m/>
    <m/>
    <m/>
    <m/>
    <m/>
    <m/>
    <m/>
    <m/>
    <m/>
    <m/>
    <m/>
    <m/>
    <m/>
    <m/>
    <m/>
    <m/>
    <m/>
    <m/>
    <m/>
    <m/>
    <m/>
    <m/>
    <m/>
    <m/>
    <m/>
    <m/>
    <m/>
    <m/>
    <m/>
    <m/>
    <m/>
    <m/>
    <m/>
    <m/>
    <m/>
    <m/>
    <m/>
    <m/>
    <n v="1"/>
    <n v="1"/>
    <s v="ZBHT0024"/>
    <s v="A6myqhZw_OMc"/>
    <s v="Allocated"/>
    <s v="CUSTOMER NOT AVAILABLE (NABL)"/>
    <s v="Customer not available meet daughter "/>
    <d v="2026-01-07T00:00:00"/>
    <m/>
    <m/>
    <m/>
    <s v="-"/>
  </r>
  <r>
    <n v="458111295"/>
    <s v="ARATI RAVINDRAKUMAR SAKHARE"/>
    <s v="ONLINE"/>
    <s v="30.01.26"/>
    <n v="6000"/>
    <m/>
    <m/>
    <m/>
    <n v="5795"/>
    <n v="11326"/>
    <x v="4"/>
    <s v="STABLE"/>
    <x v="0"/>
    <x v="18"/>
    <n v="38420.65"/>
    <n v="418"/>
    <n v="0"/>
    <n v="4050"/>
    <s v="24.12.25"/>
    <n v="0.10031129394158229"/>
    <n v="6.7392612447525931E-3"/>
    <x v="1"/>
    <s v="PAID"/>
    <s v="PTP"/>
    <s v="PTP"/>
    <m/>
    <m/>
    <m/>
    <m/>
    <s v="-"/>
    <s v="-"/>
    <s v="DIGHI"/>
    <s v="-"/>
    <s v="-"/>
    <m/>
    <n v="15794"/>
    <n v="38420.65"/>
    <n v="57"/>
    <m/>
    <n v="57"/>
    <s v="REGULAR"/>
    <s v="MH14KV4441"/>
    <s v="RE BULLET 350 EFI BLACK"/>
    <d v="2023-05-15T00:00:00"/>
    <n v="36"/>
    <x v="1"/>
    <x v="2"/>
    <s v="-"/>
    <m/>
    <m/>
    <m/>
    <m/>
    <m/>
    <m/>
    <m/>
    <m/>
    <m/>
    <n v="1"/>
    <m/>
    <m/>
    <m/>
    <m/>
    <m/>
    <m/>
    <m/>
    <m/>
    <m/>
    <m/>
    <m/>
    <m/>
    <m/>
    <m/>
    <m/>
    <m/>
    <m/>
    <m/>
    <m/>
    <m/>
    <m/>
    <m/>
    <m/>
    <m/>
    <m/>
    <m/>
    <m/>
    <m/>
    <m/>
    <m/>
    <m/>
    <m/>
    <m/>
    <m/>
    <m/>
    <m/>
    <m/>
    <m/>
    <m/>
    <m/>
    <m/>
    <m/>
    <m/>
    <m/>
    <m/>
    <m/>
    <m/>
    <m/>
    <m/>
    <m/>
    <m/>
    <m/>
    <m/>
    <m/>
    <m/>
    <m/>
    <m/>
    <m/>
    <m/>
    <m/>
    <m/>
    <m/>
    <m/>
    <m/>
    <m/>
    <m/>
    <m/>
    <m/>
    <m/>
    <m/>
    <m/>
    <m/>
    <m/>
    <m/>
    <m/>
    <m/>
    <m/>
    <m/>
    <m/>
    <m/>
    <m/>
    <m/>
    <m/>
    <n v="1"/>
    <n v="1"/>
    <s v="ZBHT0012"/>
    <s v="Bou6ZFRFpz"/>
    <s v="Allocated"/>
    <s v="Left Message (LMCB)"/>
    <s v="Lm"/>
    <d v="2026-01-04T00:00:00"/>
    <m/>
    <m/>
    <m/>
    <s v="-"/>
  </r>
  <r>
    <n v="459652816"/>
    <s v="SANGAMESH GURANNA GONI"/>
    <m/>
    <m/>
    <m/>
    <m/>
    <m/>
    <m/>
    <n v="3539"/>
    <n v="10304"/>
    <x v="5"/>
    <s v="FLOW"/>
    <x v="1"/>
    <x v="19"/>
    <n v="38251"/>
    <n v="501"/>
    <n v="0"/>
    <n v="4050"/>
    <s v="04.12.25"/>
    <n v="0.1288001967544142"/>
    <n v="9.6394088204574888E-3"/>
    <x v="0"/>
    <s v="PTP"/>
    <s v="PAID"/>
    <s v="PTP"/>
    <m/>
    <n v="23"/>
    <s v="CAVA"/>
    <m/>
    <s v="ELG"/>
    <s v="-"/>
    <s v="KHADAKI"/>
    <s v="-"/>
    <s v="-"/>
    <m/>
    <n v="14855"/>
    <n v="38251"/>
    <n v="88"/>
    <m/>
    <n v="118"/>
    <s v="REGULAR"/>
    <s v="MH12VX1372"/>
    <s v="SPLENDOR PLUS DRS CAST FI BLACK"/>
    <d v="2023-09-05T00:00:00"/>
    <n v="36"/>
    <x v="1"/>
    <x v="1"/>
    <s v="-"/>
    <m/>
    <m/>
    <m/>
    <n v="1"/>
    <m/>
    <m/>
    <n v="1"/>
    <m/>
    <m/>
    <m/>
    <m/>
    <m/>
    <m/>
    <m/>
    <m/>
    <m/>
    <m/>
    <m/>
    <m/>
    <m/>
    <m/>
    <n v="1"/>
    <m/>
    <m/>
    <m/>
    <m/>
    <m/>
    <m/>
    <m/>
    <m/>
    <m/>
    <m/>
    <m/>
    <m/>
    <m/>
    <m/>
    <m/>
    <m/>
    <m/>
    <m/>
    <m/>
    <m/>
    <m/>
    <m/>
    <m/>
    <m/>
    <m/>
    <m/>
    <m/>
    <m/>
    <m/>
    <m/>
    <m/>
    <m/>
    <m/>
    <m/>
    <m/>
    <m/>
    <m/>
    <m/>
    <m/>
    <m/>
    <m/>
    <m/>
    <m/>
    <m/>
    <m/>
    <m/>
    <m/>
    <m/>
    <m/>
    <m/>
    <m/>
    <m/>
    <m/>
    <m/>
    <m/>
    <m/>
    <m/>
    <m/>
    <m/>
    <m/>
    <m/>
    <m/>
    <m/>
    <m/>
    <m/>
    <m/>
    <m/>
    <m/>
    <m/>
    <m/>
    <m/>
    <n v="3"/>
    <n v="1"/>
    <s v="DUWT0023"/>
    <e v="#N/A"/>
    <e v="#N/A"/>
    <s v="Door Locked (NC_DL)"/>
    <s v="Customer house door lock "/>
    <d v="2026-01-08T00:00:00"/>
    <m/>
    <m/>
    <m/>
    <s v="-"/>
  </r>
  <r>
    <n v="461264401"/>
    <s v="SAPANA GANGADHAR PAWAR"/>
    <m/>
    <m/>
    <m/>
    <m/>
    <m/>
    <m/>
    <n v="3109"/>
    <n v="2435"/>
    <x v="2"/>
    <s v="FLOW"/>
    <x v="1"/>
    <x v="8"/>
    <n v="38080"/>
    <n v="93"/>
    <n v="0"/>
    <n v="3150"/>
    <s v="26.12.25"/>
    <n v="3.3716310959586042E-2"/>
    <n v="2.0479895594524861E-3"/>
    <x v="1"/>
    <s v="PTP"/>
    <s v="PTP"/>
    <s v="PTP"/>
    <m/>
    <n v="31"/>
    <s v="CAVA"/>
    <m/>
    <s v="-"/>
    <s v="-"/>
    <s v="BHOR"/>
    <s v="-"/>
    <s v="-"/>
    <m/>
    <n v="5678"/>
    <n v="38080"/>
    <n v="27"/>
    <m/>
    <n v="57"/>
    <s v="REGULAR"/>
    <s v="MH12WH6963"/>
    <s v="BAJAJ PLATINA 110 5 SPEED DISC ABS"/>
    <d v="2023-12-27T00:00:00"/>
    <n v="36"/>
    <x v="1"/>
    <x v="2"/>
    <s v="-"/>
    <m/>
    <m/>
    <m/>
    <m/>
    <m/>
    <m/>
    <m/>
    <m/>
    <m/>
    <m/>
    <m/>
    <m/>
    <m/>
    <m/>
    <m/>
    <m/>
    <m/>
    <m/>
    <m/>
    <m/>
    <m/>
    <m/>
    <m/>
    <m/>
    <m/>
    <m/>
    <m/>
    <m/>
    <m/>
    <m/>
    <m/>
    <m/>
    <m/>
    <m/>
    <m/>
    <m/>
    <m/>
    <m/>
    <m/>
    <m/>
    <m/>
    <m/>
    <m/>
    <m/>
    <m/>
    <m/>
    <m/>
    <m/>
    <m/>
    <m/>
    <m/>
    <m/>
    <m/>
    <m/>
    <m/>
    <m/>
    <m/>
    <m/>
    <m/>
    <m/>
    <m/>
    <m/>
    <m/>
    <m/>
    <m/>
    <m/>
    <m/>
    <m/>
    <m/>
    <m/>
    <m/>
    <m/>
    <m/>
    <m/>
    <m/>
    <m/>
    <m/>
    <m/>
    <m/>
    <m/>
    <m/>
    <m/>
    <m/>
    <m/>
    <m/>
    <m/>
    <m/>
    <m/>
    <m/>
    <m/>
    <n v="1"/>
    <m/>
    <m/>
    <n v="1"/>
    <n v="1"/>
    <s v="DUWT0011"/>
    <s v="k2rB7O674OMm"/>
    <s v="Allocated"/>
    <s v="Promise To Pay (PTP)"/>
    <s v="Promise to pay amt. 3300 customer home visit  ptp date 20.01.2026"/>
    <d v="2026-01-20T00:00:00"/>
    <m/>
    <m/>
    <m/>
    <s v="-"/>
  </r>
  <r>
    <n v="461361123"/>
    <s v="BABAN SHANKAR DIVEKAR"/>
    <s v="ONLINE"/>
    <s v="12.01.26"/>
    <n v="4000"/>
    <m/>
    <m/>
    <m/>
    <n v="3839"/>
    <n v="3154"/>
    <x v="2"/>
    <s v="STABLE"/>
    <x v="0"/>
    <x v="0"/>
    <n v="37992"/>
    <n v="159"/>
    <n v="0"/>
    <n v="0"/>
    <s v="13.12.25"/>
    <n v="3.4202940145664988E-2"/>
    <n v="2.0432568104705581E-3"/>
    <x v="1"/>
    <s v="PAID"/>
    <s v="PAID"/>
    <s v="PAID"/>
    <m/>
    <m/>
    <s v="CAVA"/>
    <m/>
    <s v="-"/>
    <s v="-"/>
    <s v="JUNNAR"/>
    <s v="-"/>
    <s v="-"/>
    <s v="-"/>
    <n v="7152"/>
    <n v="37992"/>
    <n v="36"/>
    <m/>
    <n v="26"/>
    <s v="REGULAR"/>
    <s v="MH14LG6861"/>
    <s v="HONDA ACTIVA 6G H SMART"/>
    <d v="2024-01-03T00:00:00"/>
    <n v="34"/>
    <x v="2"/>
    <x v="1"/>
    <s v="-"/>
    <m/>
    <m/>
    <m/>
    <m/>
    <m/>
    <m/>
    <m/>
    <m/>
    <m/>
    <m/>
    <m/>
    <m/>
    <m/>
    <m/>
    <m/>
    <m/>
    <m/>
    <m/>
    <m/>
    <m/>
    <m/>
    <m/>
    <m/>
    <m/>
    <m/>
    <m/>
    <m/>
    <m/>
    <m/>
    <m/>
    <m/>
    <m/>
    <m/>
    <n v="1"/>
    <m/>
    <m/>
    <m/>
    <m/>
    <m/>
    <n v="1"/>
    <m/>
    <m/>
    <m/>
    <m/>
    <m/>
    <m/>
    <m/>
    <m/>
    <m/>
    <m/>
    <m/>
    <m/>
    <m/>
    <m/>
    <m/>
    <m/>
    <m/>
    <m/>
    <m/>
    <m/>
    <m/>
    <m/>
    <m/>
    <m/>
    <m/>
    <m/>
    <m/>
    <m/>
    <m/>
    <m/>
    <m/>
    <m/>
    <m/>
    <m/>
    <m/>
    <m/>
    <m/>
    <m/>
    <m/>
    <m/>
    <m/>
    <m/>
    <m/>
    <m/>
    <m/>
    <m/>
    <m/>
    <m/>
    <m/>
    <m/>
    <m/>
    <m/>
    <m/>
    <n v="2"/>
    <n v="1"/>
    <s v="ZBHT0021"/>
    <s v="BP-tF96r_DMc"/>
    <s v="Allocated"/>
    <s v="Payment (PAID)"/>
    <s v="Paid"/>
    <d v="2026-01-14T00:00:00"/>
    <m/>
    <m/>
    <m/>
    <s v="-"/>
  </r>
  <r>
    <n v="459445373"/>
    <s v="RAMA NITIN ADMANE"/>
    <s v="ONLINE"/>
    <s v="23.01.26"/>
    <n v="4550"/>
    <m/>
    <m/>
    <m/>
    <n v="4550"/>
    <n v="4017"/>
    <x v="2"/>
    <s v="STABLE"/>
    <x v="0"/>
    <x v="19"/>
    <n v="37885.550000000003"/>
    <n v="89"/>
    <n v="0"/>
    <n v="4050"/>
    <s v="18.12.25"/>
    <n v="5.3805626590765078E-2"/>
    <n v="2.0375317976395781E-3"/>
    <x v="1"/>
    <s v="PAID"/>
    <s v="PTP"/>
    <s v="PTP"/>
    <m/>
    <n v="22"/>
    <s v="CAVA"/>
    <m/>
    <s v="-"/>
    <s v="-"/>
    <s v="PASHAN"/>
    <s v="-"/>
    <s v="-"/>
    <m/>
    <n v="8156"/>
    <n v="37885.550000000003"/>
    <n v="27"/>
    <m/>
    <n v="26"/>
    <s v="REGULAR"/>
    <s v="MH44AC1790"/>
    <s v="HONDA UNICORN 160 BSVI"/>
    <d v="2023-08-18T00:00:00"/>
    <n v="36"/>
    <x v="1"/>
    <x v="1"/>
    <s v="-"/>
    <m/>
    <m/>
    <m/>
    <m/>
    <m/>
    <m/>
    <m/>
    <m/>
    <m/>
    <n v="1"/>
    <m/>
    <m/>
    <m/>
    <m/>
    <m/>
    <m/>
    <m/>
    <m/>
    <m/>
    <m/>
    <m/>
    <m/>
    <m/>
    <m/>
    <n v="1"/>
    <m/>
    <m/>
    <m/>
    <m/>
    <m/>
    <m/>
    <m/>
    <m/>
    <m/>
    <m/>
    <m/>
    <m/>
    <m/>
    <m/>
    <m/>
    <m/>
    <m/>
    <m/>
    <m/>
    <m/>
    <m/>
    <m/>
    <m/>
    <m/>
    <m/>
    <m/>
    <m/>
    <m/>
    <m/>
    <m/>
    <m/>
    <m/>
    <m/>
    <m/>
    <m/>
    <n v="1"/>
    <m/>
    <m/>
    <m/>
    <m/>
    <m/>
    <n v="1"/>
    <m/>
    <m/>
    <m/>
    <m/>
    <m/>
    <m/>
    <m/>
    <m/>
    <m/>
    <m/>
    <m/>
    <m/>
    <m/>
    <m/>
    <m/>
    <m/>
    <m/>
    <m/>
    <m/>
    <m/>
    <m/>
    <m/>
    <m/>
    <m/>
    <m/>
    <m/>
    <n v="4"/>
    <n v="1"/>
    <s v="DUWT0023"/>
    <s v="GPJtMoxS_EI7"/>
    <s v="Allocated"/>
    <s v="Broken Promise (BP)"/>
    <s v="Customer broken PTP "/>
    <d v="2026-01-23T00:00:00"/>
    <m/>
    <m/>
    <m/>
    <s v="-"/>
  </r>
  <r>
    <n v="460476205"/>
    <s v="MACHHINDRA LAXMAN CHATE"/>
    <m/>
    <m/>
    <m/>
    <m/>
    <m/>
    <m/>
    <n v="2867"/>
    <n v="10739"/>
    <x v="1"/>
    <s v="FLOW"/>
    <x v="1"/>
    <x v="9"/>
    <n v="37777"/>
    <n v="431"/>
    <n v="0"/>
    <n v="2700"/>
    <s v="FLOW"/>
    <n v="0.17819833030282489"/>
    <n v="9.6455097090926579E-3"/>
    <x v="0"/>
    <s v="BPTP"/>
    <s v="-"/>
    <s v="BPTP"/>
    <m/>
    <n v="24"/>
    <s v="CAVA"/>
    <m/>
    <s v="ELG"/>
    <s v="-"/>
    <s v="SHIRUR"/>
    <s v="-"/>
    <s v="-"/>
    <m/>
    <n v="13870"/>
    <n v="37777"/>
    <n v="118"/>
    <m/>
    <n v="148"/>
    <s v="NPA"/>
    <s v="MH12WC8520"/>
    <s v="HONDA SHINE DISC BSVI"/>
    <d v="2023-11-04T00:00:00"/>
    <n v="36"/>
    <x v="1"/>
    <x v="1"/>
    <s v="-"/>
    <m/>
    <m/>
    <m/>
    <m/>
    <m/>
    <m/>
    <m/>
    <m/>
    <m/>
    <m/>
    <m/>
    <m/>
    <n v="1"/>
    <m/>
    <m/>
    <m/>
    <m/>
    <m/>
    <m/>
    <m/>
    <m/>
    <m/>
    <m/>
    <m/>
    <m/>
    <m/>
    <m/>
    <m/>
    <m/>
    <m/>
    <m/>
    <m/>
    <m/>
    <m/>
    <m/>
    <m/>
    <m/>
    <m/>
    <m/>
    <m/>
    <m/>
    <m/>
    <m/>
    <m/>
    <m/>
    <m/>
    <m/>
    <m/>
    <m/>
    <m/>
    <m/>
    <m/>
    <m/>
    <m/>
    <m/>
    <m/>
    <m/>
    <m/>
    <m/>
    <m/>
    <m/>
    <m/>
    <m/>
    <m/>
    <m/>
    <m/>
    <m/>
    <m/>
    <m/>
    <m/>
    <m/>
    <m/>
    <m/>
    <m/>
    <m/>
    <m/>
    <m/>
    <m/>
    <m/>
    <m/>
    <m/>
    <m/>
    <m/>
    <m/>
    <m/>
    <m/>
    <m/>
    <m/>
    <m/>
    <m/>
    <m/>
    <m/>
    <m/>
    <n v="1"/>
    <n v="1"/>
    <s v="ZBHT0024"/>
    <s v="A6TxQwpDI7"/>
    <s v="Allocated"/>
    <s v="Address Not Found (NC_ANF)"/>
    <s v="Address not found "/>
    <d v="2026-01-05T00:00:00"/>
    <m/>
    <m/>
    <m/>
    <s v="-"/>
  </r>
  <r>
    <n v="458958290"/>
    <s v="PUSHPENDRA TIWARI"/>
    <m/>
    <m/>
    <m/>
    <m/>
    <m/>
    <m/>
    <n v="4124"/>
    <n v="11950.84"/>
    <x v="5"/>
    <s v="FLOW"/>
    <x v="1"/>
    <x v="2"/>
    <n v="37740.19"/>
    <n v="190"/>
    <n v="0"/>
    <n v="1350"/>
    <s v="FLOW"/>
    <n v="0.14484249705058561"/>
    <n v="9.5106826062519023E-3"/>
    <x v="0"/>
    <s v="NC"/>
    <s v="NC"/>
    <s v="NC"/>
    <s v="Add not found"/>
    <m/>
    <s v="CNAVNA"/>
    <m/>
    <s v="ELG"/>
    <s v="-"/>
    <s v="NANEKARWADI"/>
    <s v="-"/>
    <s v="-"/>
    <m/>
    <n v="13490.84"/>
    <n v="37740.19"/>
    <n v="88"/>
    <m/>
    <n v="118"/>
    <s v="REGULAR"/>
    <s v="MH14KY3244"/>
    <s v="GLAMOUR XTEC DRUM"/>
    <d v="2023-07-12T00:00:00"/>
    <n v="36"/>
    <x v="1"/>
    <x v="1"/>
    <s v="-"/>
    <m/>
    <m/>
    <m/>
    <m/>
    <m/>
    <m/>
    <m/>
    <m/>
    <m/>
    <m/>
    <m/>
    <m/>
    <n v="1"/>
    <m/>
    <m/>
    <m/>
    <m/>
    <m/>
    <m/>
    <m/>
    <m/>
    <m/>
    <m/>
    <m/>
    <m/>
    <m/>
    <m/>
    <m/>
    <m/>
    <m/>
    <m/>
    <m/>
    <m/>
    <m/>
    <m/>
    <m/>
    <m/>
    <m/>
    <m/>
    <m/>
    <m/>
    <m/>
    <m/>
    <m/>
    <m/>
    <m/>
    <m/>
    <m/>
    <m/>
    <m/>
    <m/>
    <m/>
    <m/>
    <m/>
    <m/>
    <m/>
    <m/>
    <m/>
    <m/>
    <m/>
    <m/>
    <m/>
    <m/>
    <m/>
    <m/>
    <m/>
    <m/>
    <m/>
    <m/>
    <m/>
    <m/>
    <m/>
    <m/>
    <m/>
    <m/>
    <m/>
    <m/>
    <m/>
    <m/>
    <m/>
    <m/>
    <m/>
    <m/>
    <m/>
    <m/>
    <m/>
    <m/>
    <m/>
    <m/>
    <m/>
    <m/>
    <m/>
    <m/>
    <n v="1"/>
    <n v="1"/>
    <s v="DUWT0017"/>
    <s v="Ao8opeRX4z"/>
    <s v="Allocated"/>
    <s v="Address Not Found (NC_ANF)"/>
    <s v="Short address "/>
    <d v="2026-01-18T00:00:00"/>
    <m/>
    <m/>
    <m/>
    <s v="-"/>
  </r>
  <r>
    <n v="464262863"/>
    <s v="YEOLE VISHAKHA ARUN"/>
    <s v="ONLINE"/>
    <s v="31.01.26"/>
    <n v="150"/>
    <m/>
    <m/>
    <m/>
    <n v="9742"/>
    <n v="0"/>
    <x v="2"/>
    <s v="STABLE"/>
    <x v="0"/>
    <x v="3"/>
    <n v="37701"/>
    <n v="439"/>
    <n v="0"/>
    <n v="2250"/>
    <s v="18.12.25"/>
    <n v="6.2296339129630861E-2"/>
    <n v="2.0276064700871371E-3"/>
    <x v="1"/>
    <s v="PAID"/>
    <s v="NC"/>
    <s v="NC"/>
    <s v="Add not found"/>
    <m/>
    <s v="CNAVNA"/>
    <m/>
    <s v="-"/>
    <s v="-"/>
    <s v="BHOSARI GAON"/>
    <s v="-"/>
    <s v="-"/>
    <s v="-"/>
    <n v="12431"/>
    <n v="37701"/>
    <n v="36"/>
    <m/>
    <n v="57"/>
    <s v="REGULAR"/>
    <m/>
    <s v="PIAGGIO VESPA SXL 149 ABS"/>
    <d v="2024-10-09T00:00:00"/>
    <n v="18"/>
    <x v="2"/>
    <x v="2"/>
    <s v="-"/>
    <m/>
    <m/>
    <m/>
    <m/>
    <m/>
    <m/>
    <m/>
    <m/>
    <m/>
    <m/>
    <m/>
    <m/>
    <m/>
    <m/>
    <m/>
    <m/>
    <m/>
    <m/>
    <m/>
    <m/>
    <m/>
    <m/>
    <m/>
    <m/>
    <m/>
    <m/>
    <m/>
    <m/>
    <m/>
    <m/>
    <m/>
    <m/>
    <m/>
    <n v="1"/>
    <m/>
    <m/>
    <m/>
    <m/>
    <m/>
    <m/>
    <m/>
    <m/>
    <m/>
    <m/>
    <m/>
    <m/>
    <m/>
    <m/>
    <m/>
    <m/>
    <m/>
    <m/>
    <m/>
    <m/>
    <m/>
    <m/>
    <m/>
    <m/>
    <m/>
    <m/>
    <m/>
    <m/>
    <m/>
    <m/>
    <m/>
    <m/>
    <m/>
    <m/>
    <m/>
    <m/>
    <m/>
    <m/>
    <m/>
    <m/>
    <m/>
    <m/>
    <m/>
    <m/>
    <m/>
    <m/>
    <m/>
    <m/>
    <m/>
    <m/>
    <m/>
    <m/>
    <m/>
    <m/>
    <m/>
    <m/>
    <m/>
    <m/>
    <m/>
    <n v="1"/>
    <n v="1"/>
    <s v="DUWT0025"/>
    <s v="kobG2qYGim"/>
    <s v="Allocated"/>
    <s v="Address Not Found (NC_ANF)"/>
    <s v="Customer residence add not found short add "/>
    <d v="2026-01-12T00:00:00"/>
    <m/>
    <m/>
    <m/>
    <s v="-"/>
  </r>
  <r>
    <n v="455049003"/>
    <s v="KAJAL VISHAL GHOLAP"/>
    <m/>
    <m/>
    <m/>
    <m/>
    <m/>
    <m/>
    <n v="3033"/>
    <n v="11988"/>
    <x v="1"/>
    <s v="FLOW"/>
    <x v="1"/>
    <x v="18"/>
    <n v="37648.61"/>
    <n v="525"/>
    <n v="0"/>
    <n v="4050"/>
    <s v="FLOW"/>
    <n v="9.7550755990563065E-2"/>
    <n v="9.6127282020500009E-3"/>
    <x v="0"/>
    <s v="-"/>
    <s v="BPTP"/>
    <s v="-"/>
    <m/>
    <m/>
    <m/>
    <m/>
    <s v="ELG"/>
    <s v="-"/>
    <s v="JAKAT NAKA"/>
    <s v="-"/>
    <s v="-"/>
    <m/>
    <n v="16563"/>
    <n v="37648.61"/>
    <n v="118"/>
    <m/>
    <n v="148"/>
    <s v="NPA"/>
    <s v="MH12UU2311"/>
    <s v="HONDA ACTIVA 6G DLX BS VI"/>
    <d v="2022-10-11T00:00:00"/>
    <n v="48"/>
    <x v="1"/>
    <x v="2"/>
    <s v="-"/>
    <m/>
    <m/>
    <m/>
    <m/>
    <m/>
    <m/>
    <m/>
    <m/>
    <m/>
    <m/>
    <m/>
    <m/>
    <n v="1"/>
    <m/>
    <m/>
    <m/>
    <m/>
    <m/>
    <m/>
    <m/>
    <m/>
    <m/>
    <m/>
    <m/>
    <m/>
    <m/>
    <m/>
    <m/>
    <m/>
    <m/>
    <m/>
    <m/>
    <m/>
    <m/>
    <m/>
    <m/>
    <m/>
    <m/>
    <m/>
    <m/>
    <m/>
    <m/>
    <m/>
    <m/>
    <m/>
    <m/>
    <m/>
    <m/>
    <m/>
    <m/>
    <m/>
    <m/>
    <m/>
    <m/>
    <m/>
    <m/>
    <m/>
    <n v="1"/>
    <m/>
    <m/>
    <m/>
    <m/>
    <m/>
    <m/>
    <m/>
    <m/>
    <m/>
    <m/>
    <m/>
    <m/>
    <m/>
    <m/>
    <m/>
    <m/>
    <m/>
    <m/>
    <m/>
    <m/>
    <m/>
    <m/>
    <m/>
    <m/>
    <m/>
    <m/>
    <m/>
    <m/>
    <m/>
    <m/>
    <m/>
    <m/>
    <m/>
    <m/>
    <m/>
    <n v="2"/>
    <n v="1"/>
    <s v="ZBHT0012"/>
    <s v="A6gjoo2eNJ7"/>
    <s v="Allocated"/>
    <s v="Left Message (LMCB)"/>
    <s v="Lm"/>
    <d v="2026-01-20T00:00:00"/>
    <m/>
    <m/>
    <m/>
    <s v="-"/>
  </r>
  <r>
    <n v="463845874"/>
    <s v="RAJKUMAR ZIRAPPA VASUDEV"/>
    <s v="ONLINE"/>
    <s v="05.01.26 20.01.26"/>
    <n v="7800"/>
    <m/>
    <m/>
    <m/>
    <n v="3824"/>
    <n v="7284"/>
    <x v="4"/>
    <s v="RB"/>
    <x v="0"/>
    <x v="20"/>
    <n v="37600"/>
    <n v="279"/>
    <n v="0"/>
    <n v="2250"/>
    <s v="11.12.25"/>
    <n v="0.14332915976100929"/>
    <n v="6.5953132704079046E-3"/>
    <x v="2"/>
    <s v="PAID"/>
    <s v="PAID"/>
    <s v="MPTP"/>
    <m/>
    <m/>
    <m/>
    <m/>
    <s v="-"/>
    <s v="-"/>
    <s v="PIMPLE SAUDAGAR"/>
    <s v="-"/>
    <s v="-"/>
    <m/>
    <n v="9813"/>
    <n v="37600"/>
    <n v="57"/>
    <m/>
    <n v="26"/>
    <s v="REGULAR"/>
    <s v="MH14LT7562"/>
    <s v="HONDA ACTIVA DLX"/>
    <d v="2024-08-23T00:00:00"/>
    <n v="24"/>
    <x v="1"/>
    <x v="1"/>
    <s v="-"/>
    <m/>
    <m/>
    <m/>
    <m/>
    <m/>
    <m/>
    <n v="1"/>
    <m/>
    <m/>
    <m/>
    <m/>
    <m/>
    <n v="1"/>
    <m/>
    <m/>
    <m/>
    <m/>
    <m/>
    <m/>
    <m/>
    <m/>
    <m/>
    <m/>
    <m/>
    <m/>
    <m/>
    <m/>
    <m/>
    <m/>
    <m/>
    <m/>
    <m/>
    <m/>
    <m/>
    <m/>
    <m/>
    <m/>
    <m/>
    <m/>
    <m/>
    <m/>
    <m/>
    <m/>
    <m/>
    <m/>
    <m/>
    <m/>
    <m/>
    <m/>
    <m/>
    <m/>
    <m/>
    <m/>
    <m/>
    <m/>
    <m/>
    <m/>
    <n v="1"/>
    <m/>
    <m/>
    <m/>
    <m/>
    <m/>
    <m/>
    <m/>
    <m/>
    <m/>
    <m/>
    <m/>
    <m/>
    <m/>
    <m/>
    <m/>
    <m/>
    <m/>
    <m/>
    <m/>
    <m/>
    <m/>
    <m/>
    <m/>
    <m/>
    <m/>
    <m/>
    <m/>
    <m/>
    <m/>
    <m/>
    <m/>
    <m/>
    <m/>
    <m/>
    <m/>
    <n v="3"/>
    <n v="1"/>
    <s v="ZBHT0015"/>
    <s v="k6GtV7KYkZ7"/>
    <s v="Allocated"/>
    <s v="No Such Person (NC_NSP)"/>
    <s v="Visited at customer given address but no buddy know customer this areas."/>
    <d v="2026-01-20T00:00:00"/>
    <m/>
    <m/>
    <m/>
    <s v="-"/>
  </r>
  <r>
    <n v="461125158"/>
    <s v="NAMRTA SHANTARAM KUDEKAR"/>
    <s v="ONLINE"/>
    <s v="29.01.26"/>
    <n v="3393"/>
    <m/>
    <m/>
    <m/>
    <n v="3228"/>
    <n v="3031"/>
    <x v="2"/>
    <s v="STABLE"/>
    <x v="0"/>
    <x v="2"/>
    <n v="37392.379999999997"/>
    <n v="81"/>
    <n v="0"/>
    <n v="0"/>
    <s v="23.12.25"/>
    <n v="4.8390591133231242E-2"/>
    <n v="2.0110085042825609E-3"/>
    <x v="1"/>
    <s v="PAID"/>
    <s v="PTP"/>
    <s v="PTP"/>
    <m/>
    <n v="24"/>
    <s v="CAVA"/>
    <m/>
    <s v="-"/>
    <s v="-"/>
    <s v="CHAKAN"/>
    <s v="-"/>
    <s v="-"/>
    <m/>
    <n v="3112"/>
    <n v="37392.379999999997"/>
    <n v="27"/>
    <m/>
    <n v="26"/>
    <s v="REGULAR"/>
    <s v="MH14LG3125"/>
    <s v="HONDA DIO DLX BS VI"/>
    <d v="2023-12-14T00:00:00"/>
    <n v="36"/>
    <x v="1"/>
    <x v="1"/>
    <s v="-"/>
    <m/>
    <m/>
    <m/>
    <m/>
    <m/>
    <m/>
    <m/>
    <m/>
    <m/>
    <m/>
    <m/>
    <m/>
    <n v="1"/>
    <m/>
    <m/>
    <m/>
    <m/>
    <m/>
    <m/>
    <m/>
    <m/>
    <m/>
    <m/>
    <m/>
    <m/>
    <m/>
    <m/>
    <m/>
    <m/>
    <m/>
    <m/>
    <m/>
    <m/>
    <m/>
    <m/>
    <m/>
    <m/>
    <m/>
    <m/>
    <m/>
    <m/>
    <m/>
    <m/>
    <m/>
    <m/>
    <m/>
    <m/>
    <m/>
    <m/>
    <m/>
    <m/>
    <m/>
    <m/>
    <m/>
    <m/>
    <m/>
    <m/>
    <m/>
    <m/>
    <m/>
    <m/>
    <m/>
    <m/>
    <m/>
    <m/>
    <m/>
    <m/>
    <m/>
    <m/>
    <m/>
    <m/>
    <m/>
    <m/>
    <m/>
    <m/>
    <m/>
    <m/>
    <m/>
    <m/>
    <m/>
    <m/>
    <m/>
    <m/>
    <m/>
    <n v="1"/>
    <m/>
    <m/>
    <m/>
    <m/>
    <m/>
    <m/>
    <m/>
    <m/>
    <n v="2"/>
    <n v="1"/>
    <s v="DUWT0017"/>
    <s v="GoNvA5Gr_EMc"/>
    <s v="Allocated"/>
    <s v="Left Message (LMCB)"/>
    <s v="Customer not meet massage with mother "/>
    <d v="2026-01-05T00:00:00"/>
    <m/>
    <m/>
    <m/>
    <s v="-"/>
  </r>
  <r>
    <n v="460881683"/>
    <s v="AMIR ASIF TAMBOLI"/>
    <m/>
    <m/>
    <m/>
    <m/>
    <m/>
    <m/>
    <n v="2986"/>
    <n v="5972"/>
    <x v="4"/>
    <s v="FLOW"/>
    <x v="1"/>
    <x v="4"/>
    <n v="37340"/>
    <n v="46"/>
    <n v="0"/>
    <n v="978"/>
    <s v="FLOW"/>
    <n v="5.6020680903020967E-2"/>
    <n v="6.5497073807721067E-3"/>
    <x v="0"/>
    <s v="MPTP"/>
    <s v="NC"/>
    <s v="MPTP"/>
    <s v="Shifted"/>
    <n v="31"/>
    <s v="CAVNA"/>
    <m/>
    <s v="-"/>
    <s v="-"/>
    <s v="MOSHI "/>
    <s v="-"/>
    <s v="-"/>
    <m/>
    <n v="6996"/>
    <n v="37340"/>
    <n v="57"/>
    <m/>
    <n v="87"/>
    <s v="REGULAR"/>
    <s v="MH14LF6697"/>
    <s v="HONDA SHINE DRUM BSVI"/>
    <d v="2023-11-24T00:00:00"/>
    <n v="36"/>
    <x v="1"/>
    <x v="2"/>
    <s v="-"/>
    <m/>
    <m/>
    <m/>
    <m/>
    <m/>
    <m/>
    <n v="1"/>
    <m/>
    <m/>
    <m/>
    <m/>
    <m/>
    <m/>
    <m/>
    <m/>
    <m/>
    <m/>
    <m/>
    <m/>
    <m/>
    <m/>
    <m/>
    <m/>
    <m/>
    <m/>
    <m/>
    <m/>
    <m/>
    <m/>
    <m/>
    <m/>
    <m/>
    <m/>
    <m/>
    <m/>
    <m/>
    <m/>
    <m/>
    <m/>
    <m/>
    <m/>
    <m/>
    <m/>
    <m/>
    <m/>
    <m/>
    <m/>
    <m/>
    <m/>
    <m/>
    <m/>
    <m/>
    <m/>
    <m/>
    <m/>
    <m/>
    <m/>
    <m/>
    <m/>
    <m/>
    <m/>
    <m/>
    <m/>
    <m/>
    <m/>
    <m/>
    <m/>
    <m/>
    <m/>
    <m/>
    <m/>
    <m/>
    <m/>
    <m/>
    <m/>
    <m/>
    <m/>
    <m/>
    <m/>
    <m/>
    <m/>
    <m/>
    <m/>
    <m/>
    <m/>
    <m/>
    <m/>
    <m/>
    <m/>
    <m/>
    <m/>
    <m/>
    <m/>
    <n v="1"/>
    <n v="1"/>
    <s v="ZBHT0009"/>
    <s v="k6kFY3dBWc"/>
    <s v="Allocated"/>
    <s v="No Such Person (NC_NSP)"/>
    <s v="No such person on address "/>
    <d v="2026-01-03T00:00:00"/>
    <m/>
    <m/>
    <m/>
    <s v="-"/>
  </r>
  <r>
    <n v="460122210"/>
    <s v="ABHIJIT BHAGWAN ELBHAR"/>
    <s v="ONLINE"/>
    <s v="17.01.26"/>
    <n v="3674"/>
    <m/>
    <m/>
    <m/>
    <n v="3674"/>
    <n v="3666"/>
    <x v="2"/>
    <s v="STABLE"/>
    <x v="0"/>
    <x v="7"/>
    <n v="37180.400000000001"/>
    <n v="47"/>
    <n v="0"/>
    <n v="2239"/>
    <s v="30.12.25"/>
    <n v="0.14451227534617181"/>
    <n v="1.9996079573599578E-3"/>
    <x v="1"/>
    <s v="PAID"/>
    <s v="PTP"/>
    <s v="PAID"/>
    <m/>
    <m/>
    <m/>
    <m/>
    <s v="-"/>
    <s v="-"/>
    <s v="AWASARI BK"/>
    <s v="-"/>
    <s v="-"/>
    <m/>
    <n v="5952"/>
    <n v="37180.400000000001"/>
    <n v="27"/>
    <m/>
    <n v="26"/>
    <s v="REGULAR"/>
    <s v="MH14LF6590"/>
    <s v="DESTINI 125 XTEC"/>
    <d v="2023-10-14T00:00:00"/>
    <n v="36"/>
    <x v="1"/>
    <x v="2"/>
    <s v="-"/>
    <m/>
    <m/>
    <m/>
    <m/>
    <m/>
    <m/>
    <m/>
    <m/>
    <m/>
    <m/>
    <m/>
    <m/>
    <m/>
    <m/>
    <m/>
    <m/>
    <m/>
    <m/>
    <m/>
    <m/>
    <m/>
    <n v="1"/>
    <m/>
    <m/>
    <m/>
    <m/>
    <m/>
    <m/>
    <m/>
    <m/>
    <m/>
    <m/>
    <m/>
    <n v="1"/>
    <m/>
    <m/>
    <m/>
    <m/>
    <m/>
    <m/>
    <m/>
    <m/>
    <m/>
    <m/>
    <m/>
    <m/>
    <m/>
    <m/>
    <m/>
    <m/>
    <m/>
    <m/>
    <m/>
    <m/>
    <m/>
    <m/>
    <m/>
    <m/>
    <m/>
    <m/>
    <n v="1"/>
    <m/>
    <m/>
    <m/>
    <m/>
    <m/>
    <m/>
    <m/>
    <m/>
    <m/>
    <m/>
    <m/>
    <m/>
    <m/>
    <m/>
    <m/>
    <m/>
    <m/>
    <m/>
    <m/>
    <m/>
    <m/>
    <m/>
    <m/>
    <m/>
    <m/>
    <m/>
    <m/>
    <m/>
    <m/>
    <m/>
    <m/>
    <m/>
    <n v="3"/>
    <n v="1"/>
    <s v="DUWT0029"/>
    <s v="G2BLIhbJKIc"/>
    <s v="Allocated"/>
    <s v="Promise To Pay (PTP)"/>
    <s v="Promise to pay 30 jan "/>
    <d v="2026-01-30T00:00:00"/>
    <m/>
    <m/>
    <m/>
    <s v="-"/>
  </r>
  <r>
    <n v="462841254"/>
    <s v="RAHUL MADUKAR BADEWAD"/>
    <m/>
    <m/>
    <m/>
    <m/>
    <m/>
    <m/>
    <n v="4980"/>
    <n v="19495"/>
    <x v="5"/>
    <s v="FLOW"/>
    <x v="1"/>
    <x v="19"/>
    <n v="37012"/>
    <n v="2189.08"/>
    <n v="0"/>
    <n v="500"/>
    <s v="NEW"/>
    <n v="0.124628189649274"/>
    <n v="9.3271757408374314E-3"/>
    <x v="0"/>
    <s v="NC"/>
    <s v="-"/>
    <s v="NC"/>
    <s v="Add not found"/>
    <m/>
    <s v="CNAVNA"/>
    <m/>
    <s v="-"/>
    <s v="-"/>
    <s v="BANNER"/>
    <s v="-"/>
    <s v="-"/>
    <s v="-"/>
    <n v="22184.080000000002"/>
    <n v="37012"/>
    <n v="99"/>
    <m/>
    <n v="118"/>
    <s v="NPA"/>
    <s v="MH22BD8507"/>
    <s v="PASSION PLUS I3S DRS CAST"/>
    <d v="2024-05-09T00:00:00"/>
    <n v="24"/>
    <x v="4"/>
    <x v="1"/>
    <s v="-"/>
    <m/>
    <m/>
    <m/>
    <m/>
    <m/>
    <m/>
    <m/>
    <m/>
    <m/>
    <m/>
    <m/>
    <m/>
    <m/>
    <m/>
    <m/>
    <m/>
    <m/>
    <m/>
    <m/>
    <m/>
    <m/>
    <m/>
    <m/>
    <m/>
    <m/>
    <m/>
    <m/>
    <m/>
    <m/>
    <m/>
    <m/>
    <m/>
    <m/>
    <m/>
    <m/>
    <m/>
    <m/>
    <m/>
    <m/>
    <m/>
    <m/>
    <m/>
    <m/>
    <m/>
    <m/>
    <n v="1"/>
    <m/>
    <m/>
    <m/>
    <m/>
    <m/>
    <m/>
    <m/>
    <m/>
    <m/>
    <m/>
    <m/>
    <m/>
    <m/>
    <m/>
    <m/>
    <m/>
    <m/>
    <m/>
    <m/>
    <m/>
    <m/>
    <m/>
    <m/>
    <m/>
    <m/>
    <m/>
    <m/>
    <m/>
    <m/>
    <m/>
    <m/>
    <m/>
    <m/>
    <m/>
    <m/>
    <m/>
    <m/>
    <m/>
    <m/>
    <m/>
    <m/>
    <m/>
    <m/>
    <m/>
    <m/>
    <m/>
    <m/>
    <n v="1"/>
    <n v="1"/>
    <s v="DUWT0023"/>
    <s v="BPvS7FXgk47"/>
    <s v="Allocated"/>
    <s v="Address Not Found (NC_ANF)"/>
    <s v="Customer address Short  not found "/>
    <d v="2026-01-16T00:00:00"/>
    <m/>
    <m/>
    <m/>
    <s v="-"/>
  </r>
  <r>
    <n v="461386286"/>
    <s v="RUPALI RAJENDRA MOGADE"/>
    <s v="ONLINE"/>
    <s v="20.01.26"/>
    <n v="3150"/>
    <m/>
    <m/>
    <m/>
    <n v="2989"/>
    <n v="2383"/>
    <x v="2"/>
    <s v="STABLE"/>
    <x v="0"/>
    <x v="2"/>
    <n v="36825"/>
    <n v="70"/>
    <n v="0"/>
    <n v="4050"/>
    <s v="20.12.25"/>
    <n v="4.7656327799440429E-2"/>
    <n v="1.9804941052215812E-3"/>
    <x v="1"/>
    <s v="PAID"/>
    <s v="PTP"/>
    <s v="PAID"/>
    <m/>
    <m/>
    <m/>
    <m/>
    <s v="-"/>
    <s v="-"/>
    <s v="CHAKAN"/>
    <s v="-"/>
    <s v="-"/>
    <m/>
    <n v="6503"/>
    <n v="36825"/>
    <n v="27"/>
    <m/>
    <n v="26"/>
    <s v="REGULAR"/>
    <s v="MH14LG9287"/>
    <s v="HONDA SHINE DRUM BSVI"/>
    <d v="2024-01-05T00:00:00"/>
    <n v="36"/>
    <x v="1"/>
    <x v="1"/>
    <s v="-"/>
    <m/>
    <m/>
    <m/>
    <m/>
    <m/>
    <m/>
    <m/>
    <m/>
    <m/>
    <m/>
    <m/>
    <m/>
    <n v="1"/>
    <m/>
    <m/>
    <m/>
    <m/>
    <m/>
    <m/>
    <m/>
    <m/>
    <m/>
    <m/>
    <m/>
    <m/>
    <m/>
    <m/>
    <m/>
    <m/>
    <m/>
    <m/>
    <m/>
    <m/>
    <m/>
    <m/>
    <m/>
    <m/>
    <m/>
    <m/>
    <m/>
    <m/>
    <m/>
    <m/>
    <m/>
    <m/>
    <m/>
    <m/>
    <m/>
    <m/>
    <m/>
    <m/>
    <m/>
    <m/>
    <m/>
    <m/>
    <m/>
    <m/>
    <m/>
    <m/>
    <m/>
    <m/>
    <m/>
    <m/>
    <m/>
    <m/>
    <m/>
    <m/>
    <m/>
    <m/>
    <m/>
    <m/>
    <m/>
    <m/>
    <m/>
    <m/>
    <m/>
    <m/>
    <m/>
    <m/>
    <m/>
    <m/>
    <m/>
    <m/>
    <m/>
    <m/>
    <m/>
    <m/>
    <m/>
    <m/>
    <m/>
    <m/>
    <m/>
    <m/>
    <n v="1"/>
    <n v="1"/>
    <s v="DUWT0017"/>
    <s v="B2mUlk7pNgc"/>
    <s v="Allocated"/>
    <s v="Door Locked (NC_DL)"/>
    <s v="Customer not meet house lock "/>
    <d v="2026-01-05T00:00:00"/>
    <m/>
    <m/>
    <m/>
    <s v="-"/>
  </r>
  <r>
    <n v="459066128"/>
    <s v="DEEPAK HEERAMAN SHINDE"/>
    <m/>
    <m/>
    <m/>
    <m/>
    <m/>
    <m/>
    <n v="3710"/>
    <n v="11124"/>
    <x v="5"/>
    <s v="FLOW"/>
    <x v="1"/>
    <x v="3"/>
    <n v="36740"/>
    <n v="269"/>
    <n v="0"/>
    <n v="1350"/>
    <s v="04.12.25"/>
    <n v="0.19083116999140889"/>
    <n v="9.2586306256988871E-3"/>
    <x v="0"/>
    <s v="-"/>
    <s v="NC"/>
    <s v="-"/>
    <m/>
    <m/>
    <m/>
    <m/>
    <s v="ELG"/>
    <s v="-"/>
    <s v="BHOSARI"/>
    <s v="-"/>
    <s v="-"/>
    <m/>
    <n v="12743"/>
    <n v="36740"/>
    <n v="88"/>
    <m/>
    <n v="118"/>
    <s v="REGULAR"/>
    <s v="MH14KY5315"/>
    <s v="HONDA ACTIVA 125 SMART"/>
    <d v="2023-07-21T00:00:00"/>
    <n v="36"/>
    <x v="1"/>
    <x v="2"/>
    <s v="-"/>
    <m/>
    <m/>
    <m/>
    <n v="1"/>
    <m/>
    <m/>
    <m/>
    <m/>
    <m/>
    <m/>
    <m/>
    <m/>
    <m/>
    <m/>
    <m/>
    <m/>
    <m/>
    <m/>
    <m/>
    <m/>
    <m/>
    <m/>
    <m/>
    <m/>
    <m/>
    <m/>
    <m/>
    <m/>
    <m/>
    <m/>
    <m/>
    <m/>
    <m/>
    <m/>
    <m/>
    <m/>
    <m/>
    <m/>
    <m/>
    <m/>
    <m/>
    <m/>
    <m/>
    <m/>
    <m/>
    <m/>
    <m/>
    <m/>
    <m/>
    <m/>
    <m/>
    <m/>
    <m/>
    <m/>
    <m/>
    <m/>
    <m/>
    <m/>
    <m/>
    <m/>
    <m/>
    <m/>
    <m/>
    <m/>
    <m/>
    <m/>
    <m/>
    <m/>
    <m/>
    <m/>
    <m/>
    <m/>
    <m/>
    <m/>
    <m/>
    <m/>
    <m/>
    <m/>
    <m/>
    <m/>
    <m/>
    <m/>
    <m/>
    <m/>
    <m/>
    <m/>
    <m/>
    <m/>
    <m/>
    <m/>
    <m/>
    <m/>
    <m/>
    <n v="1"/>
    <n v="1"/>
    <s v="DUWT0025"/>
    <s v="A6SSvFCFpm"/>
    <s v="Allocated"/>
    <s v="Not Contactable Not Available (NC_NCNA)"/>
    <s v="Customer mo no is not rechebal "/>
    <d v="2026-01-02T00:00:00"/>
    <m/>
    <m/>
    <m/>
    <s v="VYMO"/>
  </r>
  <r>
    <n v="460164907"/>
    <s v="VIKAS LAXMAN DEOKULE"/>
    <s v="ONLINE"/>
    <s v="19.01.26"/>
    <n v="3708"/>
    <m/>
    <m/>
    <m/>
    <n v="3608"/>
    <n v="3553"/>
    <x v="2"/>
    <s v="STABLE"/>
    <x v="0"/>
    <x v="16"/>
    <n v="36688.04"/>
    <n v="94"/>
    <n v="0"/>
    <n v="3150"/>
    <s v="11.12.25"/>
    <n v="7.7948384109960467E-2"/>
    <n v="1.9731282268060711E-3"/>
    <x v="1"/>
    <s v="PAID"/>
    <s v="PAID"/>
    <s v="PAID"/>
    <m/>
    <m/>
    <m/>
    <m/>
    <s v="-"/>
    <s v="-"/>
    <s v="PARVATI PAYTHA"/>
    <s v="-"/>
    <s v="-"/>
    <s v="-"/>
    <n v="10405"/>
    <n v="36688.04"/>
    <n v="36"/>
    <m/>
    <n v="26"/>
    <s v="NPA"/>
    <s v="MH12VY8843"/>
    <s v="BAJAJ CHETAK PREMIUM"/>
    <d v="2023-10-17T00:00:00"/>
    <n v="36"/>
    <x v="2"/>
    <x v="2"/>
    <s v="-"/>
    <m/>
    <m/>
    <m/>
    <m/>
    <m/>
    <m/>
    <m/>
    <m/>
    <m/>
    <m/>
    <m/>
    <m/>
    <m/>
    <m/>
    <m/>
    <m/>
    <m/>
    <m/>
    <m/>
    <m/>
    <m/>
    <m/>
    <m/>
    <m/>
    <m/>
    <m/>
    <m/>
    <m/>
    <m/>
    <m/>
    <m/>
    <m/>
    <m/>
    <n v="1"/>
    <m/>
    <m/>
    <m/>
    <m/>
    <m/>
    <m/>
    <m/>
    <m/>
    <m/>
    <m/>
    <m/>
    <m/>
    <m/>
    <m/>
    <m/>
    <m/>
    <m/>
    <m/>
    <m/>
    <m/>
    <m/>
    <m/>
    <m/>
    <m/>
    <m/>
    <m/>
    <m/>
    <m/>
    <m/>
    <m/>
    <m/>
    <m/>
    <m/>
    <m/>
    <m/>
    <m/>
    <m/>
    <m/>
    <m/>
    <m/>
    <m/>
    <m/>
    <m/>
    <m/>
    <m/>
    <m/>
    <m/>
    <m/>
    <m/>
    <m/>
    <m/>
    <m/>
    <m/>
    <m/>
    <m/>
    <m/>
    <m/>
    <m/>
    <m/>
    <n v="1"/>
    <n v="1"/>
    <s v="DUWT0031"/>
    <s v="kP9TU7cC_c"/>
    <s v="Allocated"/>
    <s v="Left Message (LMCB)"/>
    <s v="Left message customer mother "/>
    <d v="2026-01-12T00:00:00"/>
    <m/>
    <m/>
    <m/>
    <s v="-"/>
  </r>
  <r>
    <n v="460051993"/>
    <s v="DHEERAJ KASHINATH PANSARE"/>
    <s v="ONLINE"/>
    <s v="24.01.26"/>
    <n v="2500"/>
    <m/>
    <m/>
    <m/>
    <n v="3380"/>
    <n v="6599"/>
    <x v="4"/>
    <s v="STABLE"/>
    <x v="0"/>
    <x v="0"/>
    <n v="36583.64"/>
    <n v="270"/>
    <n v="0"/>
    <n v="4050"/>
    <s v="18.12.25"/>
    <n v="3.9983615999099067E-2"/>
    <n v="6.4170363396762091E-3"/>
    <x v="1"/>
    <s v="PAID"/>
    <s v="PTP"/>
    <s v="PTP"/>
    <m/>
    <n v="25"/>
    <s v="CAVA"/>
    <m/>
    <s v="-"/>
    <s v="-"/>
    <s v="OTUR"/>
    <s v="-"/>
    <s v="-"/>
    <m/>
    <n v="10919"/>
    <n v="36583.64"/>
    <n v="57"/>
    <m/>
    <n v="57"/>
    <s v="REGULAR"/>
    <s v="MH14LD1684"/>
    <s v="HONDA ACTIVA 6G DLX BS VI"/>
    <d v="2023-10-09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3022170"/>
    <s v="CHETAN SURESHARAO CHAUKADE"/>
    <s v="ONLINE"/>
    <s v="19.01.26"/>
    <n v="5571"/>
    <m/>
    <m/>
    <m/>
    <n v="5571"/>
    <n v="5571"/>
    <x v="2"/>
    <s v="STABLE"/>
    <x v="0"/>
    <x v="11"/>
    <n v="36524"/>
    <n v="162"/>
    <n v="0"/>
    <n v="2700"/>
    <s v="FLOW"/>
    <n v="3.3096312543945558E-2"/>
    <n v="1.9643059524538501E-3"/>
    <x v="1"/>
    <s v="PAID"/>
    <s v="MPTP"/>
    <s v="PAID"/>
    <m/>
    <m/>
    <s v="CAVNA"/>
    <m/>
    <s v="-"/>
    <s v="-"/>
    <s v="WAKAD"/>
    <s v="-"/>
    <s v="-"/>
    <m/>
    <n v="8433"/>
    <n v="36524"/>
    <n v="27"/>
    <m/>
    <n v="26"/>
    <s v="NPA"/>
    <s v="MH14LQ2537"/>
    <s v="ACCESS 125 BT CONNECT ED DISC"/>
    <d v="2024-05-27T00:00:00"/>
    <n v="24"/>
    <x v="1"/>
    <x v="1"/>
    <s v="-"/>
    <m/>
    <m/>
    <m/>
    <m/>
    <m/>
    <m/>
    <m/>
    <m/>
    <m/>
    <m/>
    <m/>
    <m/>
    <n v="1"/>
    <m/>
    <m/>
    <m/>
    <m/>
    <m/>
    <m/>
    <m/>
    <m/>
    <m/>
    <m/>
    <m/>
    <m/>
    <m/>
    <m/>
    <m/>
    <m/>
    <m/>
    <m/>
    <m/>
    <m/>
    <m/>
    <m/>
    <m/>
    <m/>
    <m/>
    <m/>
    <m/>
    <m/>
    <m/>
    <m/>
    <m/>
    <m/>
    <m/>
    <m/>
    <m/>
    <m/>
    <m/>
    <m/>
    <m/>
    <m/>
    <m/>
    <m/>
    <m/>
    <m/>
    <m/>
    <m/>
    <m/>
    <m/>
    <m/>
    <m/>
    <m/>
    <m/>
    <m/>
    <m/>
    <m/>
    <m/>
    <m/>
    <m/>
    <m/>
    <m/>
    <m/>
    <m/>
    <m/>
    <m/>
    <m/>
    <m/>
    <m/>
    <m/>
    <m/>
    <m/>
    <m/>
    <m/>
    <m/>
    <m/>
    <m/>
    <m/>
    <m/>
    <m/>
    <m/>
    <m/>
    <n v="1"/>
    <n v="1"/>
    <s v="DUWT0030"/>
    <s v="G2FVUxj_EI7"/>
    <s v="Allocated"/>
    <s v="Shifted (NC_SFTD)"/>
    <s v="We had visited to customer but customer shifted "/>
    <d v="2026-01-05T00:00:00"/>
    <m/>
    <m/>
    <m/>
    <s v="-"/>
  </r>
  <r>
    <n v="458368125"/>
    <s v="GOVIND DHONDU VIRNAK"/>
    <s v="COLLECT"/>
    <s v="22.01.26"/>
    <n v="5600"/>
    <m/>
    <m/>
    <m/>
    <n v="5482"/>
    <n v="5408"/>
    <x v="2"/>
    <s v="STABLE"/>
    <x v="0"/>
    <x v="3"/>
    <n v="36350"/>
    <n v="128"/>
    <n v="0"/>
    <n v="1800"/>
    <s v="16.12.25"/>
    <n v="6.0063975156151868E-2"/>
    <n v="1.9549480169668561E-3"/>
    <x v="1"/>
    <s v="PAID"/>
    <s v="PAID"/>
    <s v="PTP"/>
    <m/>
    <n v="23"/>
    <s v="CAVA"/>
    <m/>
    <s v="-"/>
    <s v="-"/>
    <s v="BOPKHEL"/>
    <s v="-"/>
    <s v="-"/>
    <m/>
    <n v="7336"/>
    <n v="36350"/>
    <n v="27"/>
    <m/>
    <n v="26"/>
    <s v="REGULAR"/>
    <s v="MH12VR9247"/>
    <s v="PIAGGIO VESPA SXL 125 CBS RACING 60"/>
    <d v="2023-06-02T00:00:00"/>
    <n v="36"/>
    <x v="1"/>
    <x v="2"/>
    <s v="-"/>
    <m/>
    <m/>
    <m/>
    <m/>
    <m/>
    <m/>
    <n v="1"/>
    <m/>
    <m/>
    <m/>
    <m/>
    <m/>
    <m/>
    <m/>
    <m/>
    <m/>
    <m/>
    <m/>
    <m/>
    <m/>
    <m/>
    <m/>
    <m/>
    <m/>
    <m/>
    <m/>
    <m/>
    <m/>
    <m/>
    <m/>
    <m/>
    <m/>
    <m/>
    <m/>
    <m/>
    <m/>
    <m/>
    <m/>
    <m/>
    <m/>
    <m/>
    <m/>
    <m/>
    <m/>
    <m/>
    <m/>
    <m/>
    <m/>
    <m/>
    <m/>
    <m/>
    <m/>
    <m/>
    <m/>
    <m/>
    <m/>
    <m/>
    <m/>
    <m/>
    <m/>
    <m/>
    <m/>
    <m/>
    <n v="2"/>
    <m/>
    <m/>
    <m/>
    <m/>
    <m/>
    <m/>
    <m/>
    <m/>
    <m/>
    <m/>
    <m/>
    <m/>
    <m/>
    <m/>
    <m/>
    <m/>
    <m/>
    <m/>
    <m/>
    <m/>
    <m/>
    <m/>
    <m/>
    <m/>
    <m/>
    <m/>
    <m/>
    <m/>
    <m/>
    <n v="3"/>
    <n v="1"/>
    <s v="DUWT0025"/>
    <s v="A2BtTC-6FIm"/>
    <s v="Allocated"/>
    <s v="Payment (PAID)"/>
    <s v="Payment (PAID)"/>
    <d v="2026-01-22T00:00:00"/>
    <m/>
    <m/>
    <m/>
    <s v="-"/>
  </r>
  <r>
    <n v="461750939"/>
    <s v="NAMDEV YALAPPA REDEKAR"/>
    <m/>
    <m/>
    <m/>
    <m/>
    <m/>
    <m/>
    <n v="3101"/>
    <n v="3101"/>
    <x v="0"/>
    <s v="FLOW"/>
    <x v="1"/>
    <x v="2"/>
    <n v="38494"/>
    <n v="0"/>
    <n v="0"/>
    <n v="2232"/>
    <s v="-"/>
    <n v="3.9605113539323E-2"/>
    <n v="4.5442133472066853E-3"/>
    <x v="0"/>
    <s v="KIV"/>
    <m/>
    <s v="KIV"/>
    <m/>
    <m/>
    <m/>
    <m/>
    <m/>
    <m/>
    <s v="CHAKAN"/>
    <m/>
    <m/>
    <m/>
    <n v="3101"/>
    <n v="38494"/>
    <s v="-"/>
    <m/>
    <e v="#N/A"/>
    <s v="REGULAR"/>
    <m/>
    <m/>
    <s v="########"/>
    <n v="36"/>
    <x v="0"/>
    <x v="0"/>
    <s v="-"/>
    <m/>
    <m/>
    <m/>
    <m/>
    <m/>
    <m/>
    <m/>
    <m/>
    <m/>
    <m/>
    <m/>
    <m/>
    <m/>
    <m/>
    <m/>
    <m/>
    <m/>
    <m/>
    <m/>
    <m/>
    <m/>
    <m/>
    <m/>
    <m/>
    <m/>
    <m/>
    <m/>
    <m/>
    <m/>
    <m/>
    <m/>
    <m/>
    <m/>
    <m/>
    <m/>
    <m/>
    <m/>
    <m/>
    <m/>
    <m/>
    <m/>
    <m/>
    <m/>
    <m/>
    <m/>
    <m/>
    <m/>
    <m/>
    <n v="1"/>
    <m/>
    <m/>
    <m/>
    <m/>
    <m/>
    <m/>
    <m/>
    <m/>
    <m/>
    <m/>
    <m/>
    <m/>
    <m/>
    <m/>
    <m/>
    <m/>
    <m/>
    <m/>
    <m/>
    <m/>
    <m/>
    <m/>
    <m/>
    <m/>
    <m/>
    <m/>
    <m/>
    <m/>
    <m/>
    <m/>
    <m/>
    <m/>
    <m/>
    <m/>
    <m/>
    <m/>
    <m/>
    <m/>
    <m/>
    <m/>
    <m/>
    <m/>
    <m/>
    <m/>
    <n v="1"/>
    <n v="1"/>
    <s v="DUWT0017"/>
    <s v="k2PG9AbPVfEm"/>
    <s v="Allocated"/>
    <s v="Address Not Found (NC_ANF)"/>
    <s v="Short address available "/>
    <d v="2026-01-17T00:00:00"/>
    <m/>
    <m/>
    <m/>
    <s v="-"/>
  </r>
  <r>
    <n v="460858883"/>
    <s v="MRUNAL GANESH KHOPADKAR"/>
    <s v="COLLECT"/>
    <s v="23.01.26"/>
    <n v="3104"/>
    <m/>
    <m/>
    <m/>
    <n v="3104"/>
    <n v="2806.78"/>
    <x v="2"/>
    <s v="STABLE"/>
    <x v="0"/>
    <x v="14"/>
    <n v="36310"/>
    <n v="130"/>
    <n v="0"/>
    <n v="4250"/>
    <s v="27.11.25"/>
    <n v="7.3368013308161492E-2"/>
    <n v="1.9527967674296161E-3"/>
    <x v="1"/>
    <s v="PAID"/>
    <s v="PTP"/>
    <s v="PTP"/>
    <m/>
    <m/>
    <s v="CAVA"/>
    <m/>
    <s v="-"/>
    <s v="-"/>
    <s v="DECCAN JYMKHANA"/>
    <s v="-"/>
    <s v="-"/>
    <s v="-"/>
    <n v="10290.780000000001"/>
    <n v="36310"/>
    <n v="36"/>
    <m/>
    <n v="26"/>
    <s v="REGULAR"/>
    <s v="MH12WF6522"/>
    <s v="HONDA ACTIVA 6G DLX BS VI"/>
    <d v="2023-11-23T00:00:00"/>
    <n v="36"/>
    <x v="2"/>
    <x v="2"/>
    <s v="-"/>
    <m/>
    <m/>
    <m/>
    <m/>
    <m/>
    <m/>
    <m/>
    <m/>
    <m/>
    <m/>
    <m/>
    <m/>
    <m/>
    <m/>
    <m/>
    <m/>
    <m/>
    <m/>
    <m/>
    <m/>
    <m/>
    <m/>
    <m/>
    <m/>
    <m/>
    <m/>
    <m/>
    <m/>
    <m/>
    <m/>
    <m/>
    <m/>
    <m/>
    <m/>
    <m/>
    <m/>
    <m/>
    <m/>
    <m/>
    <m/>
    <m/>
    <m/>
    <m/>
    <m/>
    <m/>
    <m/>
    <m/>
    <m/>
    <n v="1"/>
    <m/>
    <m/>
    <m/>
    <m/>
    <m/>
    <m/>
    <m/>
    <m/>
    <m/>
    <m/>
    <m/>
    <m/>
    <m/>
    <m/>
    <m/>
    <m/>
    <m/>
    <m/>
    <m/>
    <m/>
    <m/>
    <m/>
    <m/>
    <m/>
    <m/>
    <m/>
    <m/>
    <m/>
    <m/>
    <n v="2"/>
    <m/>
    <m/>
    <m/>
    <m/>
    <m/>
    <m/>
    <m/>
    <m/>
    <m/>
    <m/>
    <m/>
    <m/>
    <m/>
    <m/>
    <n v="3"/>
    <n v="1"/>
    <s v="DUWT0014"/>
    <s v="A6BFYDpXHOz"/>
    <s v="Allocated"/>
    <s v="Promise To Pay (PTP)"/>
    <s v="Customer meet at residence given ptp "/>
    <d v="2026-01-23T00:00:00"/>
    <m/>
    <m/>
    <m/>
    <s v="-"/>
  </r>
  <r>
    <n v="460123058"/>
    <s v="CHANGDEV DILIP MASTUD"/>
    <m/>
    <m/>
    <m/>
    <m/>
    <m/>
    <m/>
    <n v="3522"/>
    <n v="3122.99"/>
    <x v="2"/>
    <s v="FLOW"/>
    <x v="1"/>
    <x v="18"/>
    <n v="35640.839999999997"/>
    <n v="132"/>
    <n v="0"/>
    <n v="4500"/>
    <s v="13.12.25"/>
    <n v="1.3783225676012799E-2"/>
    <n v="1.916808513921128E-3"/>
    <x v="1"/>
    <s v="PTP"/>
    <s v="PAID"/>
    <s v="PTP"/>
    <m/>
    <n v="31"/>
    <s v="CAVA"/>
    <m/>
    <s v="-"/>
    <s v="-"/>
    <s v="VADGAON SHERI"/>
    <s v="-"/>
    <s v="-"/>
    <s v="-"/>
    <n v="11276.99"/>
    <n v="35640.839999999997"/>
    <n v="36"/>
    <m/>
    <n v="57"/>
    <s v="REGULAR"/>
    <s v="MH12WC1862"/>
    <s v="HONDA ACTIVA 6G PREMIUM EDITION"/>
    <d v="2023-10-14T00:00:00"/>
    <n v="36"/>
    <x v="2"/>
    <x v="2"/>
    <s v="-"/>
    <m/>
    <m/>
    <m/>
    <m/>
    <m/>
    <m/>
    <m/>
    <m/>
    <m/>
    <m/>
    <m/>
    <m/>
    <m/>
    <m/>
    <m/>
    <m/>
    <m/>
    <m/>
    <m/>
    <m/>
    <m/>
    <m/>
    <m/>
    <m/>
    <m/>
    <m/>
    <m/>
    <m/>
    <m/>
    <m/>
    <m/>
    <m/>
    <m/>
    <m/>
    <m/>
    <m/>
    <m/>
    <m/>
    <m/>
    <n v="1"/>
    <m/>
    <m/>
    <m/>
    <m/>
    <m/>
    <m/>
    <m/>
    <m/>
    <m/>
    <m/>
    <m/>
    <m/>
    <m/>
    <m/>
    <m/>
    <m/>
    <m/>
    <m/>
    <m/>
    <m/>
    <m/>
    <m/>
    <m/>
    <m/>
    <m/>
    <m/>
    <m/>
    <m/>
    <m/>
    <m/>
    <m/>
    <m/>
    <m/>
    <m/>
    <m/>
    <m/>
    <m/>
    <m/>
    <m/>
    <m/>
    <m/>
    <n v="1"/>
    <m/>
    <m/>
    <m/>
    <m/>
    <m/>
    <m/>
    <m/>
    <m/>
    <m/>
    <m/>
    <m/>
    <n v="2"/>
    <n v="1"/>
    <s v="ZBHT0012"/>
    <s v="B2IBhey7sNI7"/>
    <s v="Allocated"/>
    <s v="Promise To Pay (PTP)"/>
    <s v="Ptp"/>
    <d v="2026-01-24T00:00:00"/>
    <m/>
    <m/>
    <m/>
    <s v="-"/>
  </r>
  <r>
    <n v="460561110"/>
    <s v="SAMADHAN RAMDAS DEVKAR"/>
    <s v="ONLINE"/>
    <s v="19.01.26"/>
    <n v="7486"/>
    <m/>
    <m/>
    <m/>
    <n v="3257"/>
    <n v="3257"/>
    <x v="2"/>
    <s v="RB"/>
    <x v="0"/>
    <x v="9"/>
    <n v="35432.339999999997"/>
    <n v="23"/>
    <n v="0"/>
    <n v="450"/>
    <s v="NEW"/>
    <n v="2.7856316404339419E-2"/>
    <n v="1.9055951257082641E-3"/>
    <x v="2"/>
    <s v="PAID"/>
    <s v="-"/>
    <s v="PAID"/>
    <m/>
    <m/>
    <s v="CAVA"/>
    <m/>
    <s v="-"/>
    <s v="-"/>
    <s v="PERNE"/>
    <s v="-"/>
    <s v="-"/>
    <m/>
    <n v="3730"/>
    <n v="35432.339999999997"/>
    <n v="27"/>
    <m/>
    <e v="#N/A"/>
    <s v="REGULAR"/>
    <s v="MH12WD6948"/>
    <s v="HONDA ACTIVA 6G H SMART"/>
    <d v="2023-11-09T00:00:00"/>
    <n v="36"/>
    <x v="1"/>
    <x v="1"/>
    <s v="-"/>
    <m/>
    <m/>
    <m/>
    <m/>
    <m/>
    <m/>
    <m/>
    <m/>
    <m/>
    <m/>
    <m/>
    <m/>
    <m/>
    <m/>
    <m/>
    <m/>
    <m/>
    <m/>
    <m/>
    <m/>
    <m/>
    <m/>
    <m/>
    <m/>
    <m/>
    <m/>
    <m/>
    <m/>
    <m/>
    <m/>
    <m/>
    <m/>
    <m/>
    <m/>
    <m/>
    <m/>
    <m/>
    <m/>
    <m/>
    <m/>
    <m/>
    <m/>
    <m/>
    <m/>
    <m/>
    <m/>
    <m/>
    <m/>
    <n v="1"/>
    <m/>
    <m/>
    <m/>
    <m/>
    <m/>
    <n v="1"/>
    <m/>
    <m/>
    <m/>
    <m/>
    <m/>
    <m/>
    <m/>
    <m/>
    <m/>
    <m/>
    <m/>
    <m/>
    <m/>
    <m/>
    <m/>
    <m/>
    <m/>
    <m/>
    <m/>
    <m/>
    <m/>
    <m/>
    <m/>
    <m/>
    <m/>
    <m/>
    <m/>
    <m/>
    <m/>
    <m/>
    <m/>
    <m/>
    <m/>
    <m/>
    <m/>
    <n v="1"/>
    <m/>
    <m/>
    <n v="3"/>
    <n v="1"/>
    <s v="ZBHT0024"/>
    <s v="B6Y7B_AkCXm"/>
    <s v="Allocated"/>
    <s v="Payment (PAID)"/>
    <s v="Customer paid 7486rs"/>
    <d v="2026-01-19T00:00:00"/>
    <m/>
    <m/>
    <m/>
    <s v="-"/>
  </r>
  <r>
    <n v="461483044"/>
    <s v="PRADIP ARUN LOHAR"/>
    <m/>
    <m/>
    <m/>
    <m/>
    <m/>
    <m/>
    <n v="3540"/>
    <n v="13521"/>
    <x v="1"/>
    <s v="FLOW"/>
    <x v="1"/>
    <x v="9"/>
    <n v="35299.129999999997"/>
    <n v="669"/>
    <n v="0"/>
    <n v="2967.75"/>
    <s v="FLOW"/>
    <n v="0.16650994062901639"/>
    <n v="9.0128411768410372E-3"/>
    <x v="0"/>
    <s v="NC"/>
    <s v="PTP"/>
    <s v="NC"/>
    <s v="Shifted"/>
    <m/>
    <s v="CNAVNA"/>
    <m/>
    <s v="ELG"/>
    <s v="-"/>
    <s v="RANJAN GAON"/>
    <s v="-"/>
    <s v="-"/>
    <m/>
    <n v="17157.75"/>
    <n v="35299.129999999997"/>
    <n v="118"/>
    <m/>
    <n v="148"/>
    <s v="NPA"/>
    <s v="MH45AW1661"/>
    <s v="HONDA SHINE DRUM BSVI"/>
    <d v="2024-01-12T00:00:00"/>
    <n v="30"/>
    <x v="1"/>
    <x v="1"/>
    <s v="-"/>
    <m/>
    <m/>
    <m/>
    <m/>
    <m/>
    <m/>
    <m/>
    <m/>
    <m/>
    <m/>
    <m/>
    <m/>
    <m/>
    <m/>
    <m/>
    <m/>
    <m/>
    <m/>
    <n v="1"/>
    <m/>
    <m/>
    <m/>
    <m/>
    <m/>
    <m/>
    <m/>
    <m/>
    <m/>
    <m/>
    <m/>
    <m/>
    <m/>
    <m/>
    <m/>
    <m/>
    <m/>
    <m/>
    <m/>
    <m/>
    <m/>
    <m/>
    <m/>
    <m/>
    <m/>
    <m/>
    <m/>
    <m/>
    <m/>
    <m/>
    <m/>
    <m/>
    <m/>
    <m/>
    <m/>
    <m/>
    <m/>
    <m/>
    <m/>
    <m/>
    <m/>
    <m/>
    <m/>
    <m/>
    <m/>
    <m/>
    <m/>
    <m/>
    <m/>
    <m/>
    <m/>
    <m/>
    <m/>
    <m/>
    <m/>
    <m/>
    <m/>
    <m/>
    <m/>
    <m/>
    <m/>
    <m/>
    <m/>
    <m/>
    <m/>
    <m/>
    <m/>
    <m/>
    <m/>
    <m/>
    <m/>
    <m/>
    <m/>
    <m/>
    <n v="1"/>
    <n v="1"/>
    <s v="ZBHT0024"/>
    <s v="kovkQyw_EJ7"/>
    <s v="Allocated"/>
    <s v="Address Not Found (NC_ANF)"/>
    <s v="Customer address not found "/>
    <d v="2026-01-07T00:00:00"/>
    <m/>
    <m/>
    <m/>
    <s v="-"/>
  </r>
  <r>
    <n v="462105486"/>
    <s v="BABAN RAMBHAU SHEKHARE"/>
    <s v="ONLINE"/>
    <s v="11.01.26"/>
    <n v="5300"/>
    <m/>
    <m/>
    <m/>
    <n v="2562"/>
    <n v="5124"/>
    <x v="4"/>
    <s v="RB"/>
    <x v="0"/>
    <x v="0"/>
    <n v="35128"/>
    <n v="145"/>
    <n v="0"/>
    <n v="3600"/>
    <s v="FLOW"/>
    <n v="3.8392693094955889E-2"/>
    <n v="6.1617065043321519E-3"/>
    <x v="2"/>
    <s v="PAID"/>
    <s v="PAID"/>
    <s v="PAID"/>
    <m/>
    <m/>
    <s v="CAVA"/>
    <m/>
    <s v="-"/>
    <s v="-"/>
    <s v="JUNNAR"/>
    <s v="-"/>
    <s v="-"/>
    <s v="-"/>
    <n v="8869"/>
    <n v="35128"/>
    <n v="66"/>
    <m/>
    <e v="#N/A"/>
    <s v="REGULAR"/>
    <s v="MH14LK5474"/>
    <s v="HONDA SHINE 100 OBD2"/>
    <d v="2024-03-04T00:00:00"/>
    <n v="36"/>
    <x v="2"/>
    <x v="1"/>
    <s v="-"/>
    <m/>
    <m/>
    <m/>
    <m/>
    <m/>
    <m/>
    <m/>
    <m/>
    <m/>
    <m/>
    <m/>
    <m/>
    <m/>
    <m/>
    <m/>
    <m/>
    <m/>
    <m/>
    <m/>
    <m/>
    <m/>
    <m/>
    <m/>
    <m/>
    <m/>
    <m/>
    <m/>
    <m/>
    <m/>
    <m/>
    <m/>
    <m/>
    <m/>
    <m/>
    <m/>
    <m/>
    <m/>
    <m/>
    <m/>
    <m/>
    <m/>
    <m/>
    <m/>
    <m/>
    <m/>
    <m/>
    <m/>
    <m/>
    <m/>
    <m/>
    <m/>
    <m/>
    <m/>
    <m/>
    <m/>
    <m/>
    <m/>
    <m/>
    <m/>
    <m/>
    <m/>
    <m/>
    <m/>
    <m/>
    <m/>
    <m/>
    <m/>
    <m/>
    <m/>
    <m/>
    <m/>
    <m/>
    <m/>
    <m/>
    <m/>
    <m/>
    <m/>
    <m/>
    <m/>
    <m/>
    <m/>
    <m/>
    <m/>
    <m/>
    <m/>
    <m/>
    <m/>
    <m/>
    <m/>
    <m/>
    <m/>
    <m/>
    <m/>
    <n v="0"/>
    <s v=""/>
    <s v="ZBHT0021"/>
    <e v="#N/A"/>
    <e v="#N/A"/>
    <e v="#N/A"/>
    <e v="#N/A"/>
    <e v="#N/A"/>
    <m/>
    <m/>
    <m/>
    <s v="-"/>
  </r>
  <r>
    <n v="458751236"/>
    <s v="GANESH PRAKASH MUNDHE"/>
    <s v="ONLINE"/>
    <s v="16.01.26"/>
    <n v="4750"/>
    <m/>
    <m/>
    <m/>
    <n v="4655"/>
    <n v="4395"/>
    <x v="2"/>
    <s v="STABLE"/>
    <x v="0"/>
    <x v="16"/>
    <n v="35005"/>
    <n v="86"/>
    <n v="0"/>
    <n v="4050"/>
    <s v="NEW"/>
    <n v="7.4372552629390021E-2"/>
    <n v="1.88261225127716E-3"/>
    <x v="1"/>
    <s v="PAID"/>
    <s v="-"/>
    <s v="PAID"/>
    <m/>
    <m/>
    <m/>
    <m/>
    <s v="-"/>
    <s v="-"/>
    <s v="KATRAJ"/>
    <s v="-"/>
    <s v="-"/>
    <m/>
    <n v="8531"/>
    <n v="35005"/>
    <n v="27"/>
    <m/>
    <n v="26"/>
    <s v="REGULAR"/>
    <s v="MH12VR3785"/>
    <s v="PIAGGIO APRILIA SR 125 CBS"/>
    <d v="2023-06-28T00:00:00"/>
    <n v="36"/>
    <x v="1"/>
    <x v="2"/>
    <s v="-"/>
    <m/>
    <m/>
    <m/>
    <m/>
    <m/>
    <m/>
    <m/>
    <m/>
    <m/>
    <m/>
    <m/>
    <m/>
    <m/>
    <m/>
    <m/>
    <m/>
    <m/>
    <m/>
    <m/>
    <m/>
    <m/>
    <n v="1"/>
    <m/>
    <m/>
    <m/>
    <m/>
    <m/>
    <m/>
    <m/>
    <m/>
    <m/>
    <m/>
    <m/>
    <m/>
    <m/>
    <m/>
    <m/>
    <m/>
    <m/>
    <m/>
    <m/>
    <m/>
    <m/>
    <m/>
    <m/>
    <m/>
    <m/>
    <m/>
    <m/>
    <m/>
    <m/>
    <m/>
    <m/>
    <m/>
    <m/>
    <m/>
    <m/>
    <m/>
    <m/>
    <m/>
    <m/>
    <m/>
    <m/>
    <m/>
    <m/>
    <m/>
    <m/>
    <m/>
    <m/>
    <m/>
    <m/>
    <m/>
    <m/>
    <m/>
    <m/>
    <m/>
    <m/>
    <m/>
    <m/>
    <m/>
    <m/>
    <m/>
    <m/>
    <m/>
    <m/>
    <m/>
    <m/>
    <m/>
    <m/>
    <m/>
    <m/>
    <m/>
    <m/>
    <n v="1"/>
    <n v="1"/>
    <s v="DUWT0031"/>
    <s v="GPyAxcPSsEI7"/>
    <s v="Allocated"/>
    <s v="Promise To Pay (PTP)"/>
    <s v="Customer ptp on 16 Jan"/>
    <d v="2026-01-16T00:00:00"/>
    <m/>
    <m/>
    <m/>
    <s v="-"/>
  </r>
  <r>
    <n v="461429800"/>
    <s v="SUNIL KALU BANGAR"/>
    <m/>
    <m/>
    <m/>
    <m/>
    <m/>
    <s v="DPD PAID 07"/>
    <n v="3174"/>
    <e v="#N/A"/>
    <x v="0"/>
    <s v="STABLE"/>
    <x v="0"/>
    <x v="5"/>
    <n v="36311.29"/>
    <n v="0"/>
    <n v="0"/>
    <n v="3932"/>
    <s v="25.12.25"/>
    <n v="4.0878737112327063E-2"/>
    <n v="4.2865446218187941E-3"/>
    <x v="1"/>
    <s v="PAID"/>
    <s v="PTP"/>
    <s v="PAID"/>
    <m/>
    <m/>
    <m/>
    <m/>
    <s v="-"/>
    <s v="-"/>
    <s v="DEHU"/>
    <s v="-"/>
    <s v="-"/>
    <m/>
    <s v="-"/>
    <n v="36311.29"/>
    <e v="#N/A"/>
    <m/>
    <e v="#N/A"/>
    <s v="REGULAR"/>
    <m/>
    <m/>
    <d v="2024-01-08T00:00:00"/>
    <s v="36"/>
    <x v="1"/>
    <x v="0"/>
    <s v="-"/>
    <m/>
    <m/>
    <m/>
    <m/>
    <m/>
    <m/>
    <m/>
    <m/>
    <m/>
    <m/>
    <m/>
    <m/>
    <m/>
    <m/>
    <m/>
    <m/>
    <m/>
    <m/>
    <m/>
    <m/>
    <m/>
    <m/>
    <m/>
    <m/>
    <m/>
    <m/>
    <m/>
    <m/>
    <m/>
    <m/>
    <m/>
    <m/>
    <m/>
    <m/>
    <m/>
    <m/>
    <m/>
    <m/>
    <m/>
    <m/>
    <m/>
    <m/>
    <m/>
    <m/>
    <m/>
    <m/>
    <m/>
    <m/>
    <m/>
    <m/>
    <m/>
    <m/>
    <m/>
    <m/>
    <m/>
    <m/>
    <m/>
    <m/>
    <m/>
    <m/>
    <m/>
    <m/>
    <m/>
    <m/>
    <m/>
    <m/>
    <m/>
    <m/>
    <m/>
    <m/>
    <m/>
    <m/>
    <m/>
    <m/>
    <m/>
    <m/>
    <m/>
    <m/>
    <m/>
    <m/>
    <m/>
    <m/>
    <m/>
    <m/>
    <m/>
    <m/>
    <m/>
    <m/>
    <m/>
    <m/>
    <n v="1"/>
    <m/>
    <m/>
    <n v="1"/>
    <n v="1"/>
    <s v="DUWT0027"/>
    <e v="#N/A"/>
    <e v="#N/A"/>
    <e v="#N/A"/>
    <e v="#N/A"/>
    <e v="#N/A"/>
    <m/>
    <m/>
    <m/>
    <s v="-"/>
  </r>
  <r>
    <n v="461877980"/>
    <s v="SAVITA DEVANAND SONULE"/>
    <m/>
    <m/>
    <m/>
    <m/>
    <m/>
    <s v="BANK PAID 16"/>
    <n v="2856"/>
    <e v="#N/A"/>
    <x v="0"/>
    <s v="FLOW"/>
    <x v="0"/>
    <x v="15"/>
    <n v="34875.15"/>
    <n v="0"/>
    <n v="0"/>
    <n v="450"/>
    <s v="FLOW"/>
    <n v="1"/>
    <n v="4.1170084199053164E-3"/>
    <x v="0"/>
    <s v="PAID"/>
    <s v="-"/>
    <s v="PAID"/>
    <m/>
    <m/>
    <m/>
    <m/>
    <m/>
    <m/>
    <s v="CHIKHALI"/>
    <m/>
    <m/>
    <m/>
    <s v="-"/>
    <n v="34875.15"/>
    <n v="5"/>
    <m/>
    <e v="#N/A"/>
    <s v="REGULAR"/>
    <n v="45334"/>
    <s v="SPLENDOR"/>
    <d v="2024-02-12T00:00:00"/>
    <n v="36"/>
    <x v="3"/>
    <x v="0"/>
    <s v="-"/>
    <m/>
    <m/>
    <m/>
    <m/>
    <m/>
    <m/>
    <m/>
    <m/>
    <m/>
    <m/>
    <m/>
    <m/>
    <m/>
    <m/>
    <m/>
    <m/>
    <m/>
    <m/>
    <m/>
    <m/>
    <m/>
    <m/>
    <m/>
    <m/>
    <m/>
    <m/>
    <m/>
    <m/>
    <m/>
    <m/>
    <m/>
    <m/>
    <m/>
    <m/>
    <m/>
    <m/>
    <m/>
    <m/>
    <m/>
    <m/>
    <m/>
    <m/>
    <m/>
    <m/>
    <m/>
    <m/>
    <m/>
    <m/>
    <m/>
    <m/>
    <m/>
    <m/>
    <m/>
    <m/>
    <m/>
    <m/>
    <m/>
    <m/>
    <m/>
    <m/>
    <m/>
    <m/>
    <m/>
    <m/>
    <m/>
    <m/>
    <m/>
    <m/>
    <m/>
    <m/>
    <m/>
    <m/>
    <m/>
    <m/>
    <m/>
    <m/>
    <m/>
    <m/>
    <m/>
    <m/>
    <m/>
    <m/>
    <m/>
    <m/>
    <m/>
    <m/>
    <m/>
    <m/>
    <m/>
    <m/>
    <n v="1"/>
    <m/>
    <m/>
    <n v="1"/>
    <n v="1"/>
    <s v="ZBHT0011"/>
    <e v="#N/A"/>
    <e v="#N/A"/>
    <e v="#N/A"/>
    <e v="#N/A"/>
    <e v="#N/A"/>
    <m/>
    <m/>
    <m/>
    <s v="-"/>
  </r>
  <r>
    <n v="463787781"/>
    <s v="REEMA PREMANAND SHETTI"/>
    <s v="ONLINE"/>
    <s v="29.01.26"/>
    <n v="4540"/>
    <m/>
    <m/>
    <m/>
    <n v="4260"/>
    <n v="3699"/>
    <x v="2"/>
    <s v="STABLE"/>
    <x v="0"/>
    <x v="19"/>
    <n v="34631"/>
    <n v="122"/>
    <n v="0"/>
    <n v="2250"/>
    <s v="31.12.25"/>
    <n v="4.9183465845547593E-2"/>
    <n v="1.862498068103966E-3"/>
    <x v="1"/>
    <s v="PAID"/>
    <s v="MPTP"/>
    <s v="MPTP"/>
    <s v="Add not found"/>
    <n v="30"/>
    <s v="CAVNA"/>
    <m/>
    <s v="-"/>
    <s v="-"/>
    <s v="PASHAN"/>
    <s v="-"/>
    <s v="-"/>
    <m/>
    <n v="6071"/>
    <n v="34631"/>
    <n v="27"/>
    <m/>
    <n v="26"/>
    <s v="REGULAR"/>
    <s v="MH12XC1353"/>
    <s v="SPLENDOR PLUS DRS CAST FI BLACK"/>
    <d v="2024-08-17T00:00:00"/>
    <n v="24"/>
    <x v="1"/>
    <x v="1"/>
    <s v="-"/>
    <m/>
    <m/>
    <m/>
    <m/>
    <m/>
    <m/>
    <m/>
    <m/>
    <m/>
    <n v="1"/>
    <m/>
    <m/>
    <m/>
    <m/>
    <m/>
    <m/>
    <m/>
    <m/>
    <m/>
    <m/>
    <m/>
    <m/>
    <m/>
    <m/>
    <m/>
    <m/>
    <m/>
    <m/>
    <m/>
    <m/>
    <m/>
    <m/>
    <m/>
    <m/>
    <m/>
    <m/>
    <m/>
    <m/>
    <m/>
    <n v="1"/>
    <m/>
    <m/>
    <m/>
    <m/>
    <m/>
    <m/>
    <m/>
    <m/>
    <m/>
    <m/>
    <m/>
    <m/>
    <m/>
    <m/>
    <m/>
    <m/>
    <m/>
    <n v="1"/>
    <m/>
    <m/>
    <m/>
    <m/>
    <m/>
    <m/>
    <m/>
    <m/>
    <m/>
    <m/>
    <m/>
    <m/>
    <m/>
    <m/>
    <m/>
    <m/>
    <m/>
    <m/>
    <m/>
    <m/>
    <n v="1"/>
    <m/>
    <m/>
    <m/>
    <m/>
    <m/>
    <m/>
    <m/>
    <m/>
    <m/>
    <m/>
    <m/>
    <m/>
    <m/>
    <m/>
    <n v="4"/>
    <n v="1"/>
    <s v="DUWT0023"/>
    <s v="A6Az1jtCesm"/>
    <s v="Allocated"/>
    <s v="Address Not Found (NC_ANF)"/>
    <s v="Customer address short not found "/>
    <d v="2026-01-20T00:00:00"/>
    <m/>
    <m/>
    <m/>
    <s v="-"/>
  </r>
  <r>
    <n v="466618035"/>
    <s v="SHUBHAM GAJENDRA DONGARE"/>
    <m/>
    <m/>
    <m/>
    <m/>
    <m/>
    <m/>
    <n v="2413"/>
    <n v="7239"/>
    <x v="5"/>
    <s v="FLOW"/>
    <x v="1"/>
    <x v="0"/>
    <n v="34602"/>
    <n v="147"/>
    <n v="0"/>
    <n v="1800"/>
    <s v="FLOW"/>
    <n v="0.36366258098907139"/>
    <n v="8.7198458603819518E-3"/>
    <x v="0"/>
    <s v="NC"/>
    <s v="NC"/>
    <s v="NC"/>
    <s v="Shifted"/>
    <m/>
    <s v="CNAVNA"/>
    <m/>
    <s v="ELG"/>
    <s v="-"/>
    <s v="NARAYAN GAON"/>
    <s v="-"/>
    <s v="-"/>
    <m/>
    <n v="9186"/>
    <n v="34602"/>
    <n v="87"/>
    <m/>
    <n v="117"/>
    <s v="REGULAR"/>
    <s v="MH14KY2106"/>
    <s v="HONDA ACTIVA 125 DISC BSVI"/>
    <d v="2025-08-01T00:00:00"/>
    <n v="18"/>
    <x v="1"/>
    <x v="2"/>
    <s v="-"/>
    <n v="1"/>
    <m/>
    <m/>
    <m/>
    <m/>
    <m/>
    <n v="1"/>
    <m/>
    <m/>
    <m/>
    <m/>
    <m/>
    <m/>
    <m/>
    <m/>
    <m/>
    <m/>
    <m/>
    <m/>
    <m/>
    <m/>
    <m/>
    <m/>
    <m/>
    <m/>
    <m/>
    <m/>
    <m/>
    <m/>
    <m/>
    <m/>
    <m/>
    <m/>
    <m/>
    <m/>
    <m/>
    <m/>
    <m/>
    <m/>
    <m/>
    <m/>
    <m/>
    <m/>
    <m/>
    <m/>
    <m/>
    <m/>
    <m/>
    <m/>
    <m/>
    <m/>
    <m/>
    <m/>
    <m/>
    <m/>
    <m/>
    <m/>
    <m/>
    <m/>
    <m/>
    <m/>
    <m/>
    <m/>
    <m/>
    <m/>
    <m/>
    <m/>
    <m/>
    <m/>
    <m/>
    <m/>
    <m/>
    <m/>
    <m/>
    <m/>
    <m/>
    <m/>
    <m/>
    <m/>
    <m/>
    <m/>
    <m/>
    <m/>
    <m/>
    <m/>
    <m/>
    <m/>
    <m/>
    <m/>
    <m/>
    <m/>
    <m/>
    <m/>
    <n v="2"/>
    <n v="1"/>
    <s v="ZBHT0021"/>
    <e v="#N/A"/>
    <e v="#N/A"/>
    <s v="Door Locked (NC_DL)"/>
    <s v="Door locked "/>
    <d v="2026-01-03T00:00:00"/>
    <m/>
    <m/>
    <m/>
    <s v="-"/>
  </r>
  <r>
    <n v="464230553"/>
    <s v="SAKSHI SANJAY SHIRSAT"/>
    <s v="ONLINE"/>
    <s v="07.01.26"/>
    <n v="3558"/>
    <m/>
    <m/>
    <s v="UPI"/>
    <n v="3438"/>
    <n v="3458"/>
    <x v="4"/>
    <s v="STABLE"/>
    <x v="0"/>
    <x v="0"/>
    <n v="34436"/>
    <n v="45"/>
    <n v="0"/>
    <n v="2250"/>
    <s v="NEW"/>
    <n v="3.7636380648425789E-2"/>
    <n v="6.0403246749937941E-3"/>
    <x v="1"/>
    <s v="PAID"/>
    <s v="-"/>
    <s v="PAID"/>
    <s v="Shifted"/>
    <m/>
    <s v="CAVNA"/>
    <m/>
    <s v="-"/>
    <s v="-"/>
    <s v="NARAYAN GAON"/>
    <s v="-"/>
    <s v="-"/>
    <m/>
    <n v="5753"/>
    <n v="34436"/>
    <n v="57"/>
    <m/>
    <n v="26"/>
    <s v="REGULAR"/>
    <s v="MH14LW2528"/>
    <s v="BAJAJ PLATINA 100 ES ALLOY DRUM CBS"/>
    <d v="2024-10-07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60112492"/>
    <s v="AXYE MANOHR BHOIR"/>
    <s v="ONLINE"/>
    <s v="11.01.26"/>
    <n v="3300"/>
    <m/>
    <m/>
    <m/>
    <n v="3292"/>
    <n v="3778"/>
    <x v="4"/>
    <s v="STABLE"/>
    <x v="0"/>
    <x v="10"/>
    <n v="33803.99"/>
    <n v="116"/>
    <n v="0"/>
    <n v="4050"/>
    <s v="11.12.25"/>
    <n v="5.7257365616691092E-2"/>
    <n v="5.9294655276525563E-3"/>
    <x v="1"/>
    <s v="PAID"/>
    <s v="PAID"/>
    <s v="PAID"/>
    <m/>
    <m/>
    <m/>
    <m/>
    <s v="-"/>
    <s v="-"/>
    <s v="AMBOLI "/>
    <s v="-"/>
    <s v="-"/>
    <m/>
    <n v="7944"/>
    <n v="33803.99"/>
    <n v="57"/>
    <m/>
    <n v="57"/>
    <s v="NPA"/>
    <s v="MH14LC6073"/>
    <s v="HF DELUXE BS6 I3S DRUM SELF CAST"/>
    <d v="2023-10-13T00:00:00"/>
    <n v="36"/>
    <x v="1"/>
    <x v="1"/>
    <s v="-"/>
    <m/>
    <m/>
    <m/>
    <m/>
    <m/>
    <m/>
    <m/>
    <m/>
    <m/>
    <m/>
    <m/>
    <m/>
    <m/>
    <m/>
    <m/>
    <m/>
    <m/>
    <m/>
    <m/>
    <m/>
    <m/>
    <m/>
    <m/>
    <m/>
    <m/>
    <m/>
    <m/>
    <n v="1"/>
    <m/>
    <m/>
    <m/>
    <m/>
    <m/>
    <m/>
    <m/>
    <m/>
    <m/>
    <m/>
    <m/>
    <m/>
    <m/>
    <m/>
    <m/>
    <m/>
    <m/>
    <m/>
    <m/>
    <m/>
    <m/>
    <m/>
    <m/>
    <m/>
    <m/>
    <m/>
    <m/>
    <m/>
    <m/>
    <m/>
    <m/>
    <m/>
    <m/>
    <m/>
    <m/>
    <m/>
    <m/>
    <m/>
    <m/>
    <m/>
    <m/>
    <m/>
    <m/>
    <m/>
    <m/>
    <m/>
    <m/>
    <m/>
    <m/>
    <m/>
    <m/>
    <m/>
    <m/>
    <m/>
    <m/>
    <m/>
    <m/>
    <m/>
    <m/>
    <m/>
    <m/>
    <m/>
    <m/>
    <m/>
    <m/>
    <n v="1"/>
    <n v="1"/>
    <s v="ZBHT0010"/>
    <s v="A6BLyHr0GWm"/>
    <s v="Allocated"/>
    <s v="Promise To Pay (PTP)"/>
    <s v="Ptp "/>
    <d v="2026-01-10T00:00:00"/>
    <m/>
    <m/>
    <m/>
    <s v="-"/>
  </r>
  <r>
    <n v="459193341"/>
    <s v="AASARAM LAXMAN KOKATE"/>
    <m/>
    <m/>
    <m/>
    <m/>
    <m/>
    <m/>
    <n v="2924"/>
    <n v="14166"/>
    <x v="3"/>
    <s v="FLOW"/>
    <x v="1"/>
    <x v="4"/>
    <n v="33640"/>
    <n v="1003"/>
    <n v="0"/>
    <n v="4050"/>
    <s v="15.12.25"/>
    <n v="0.1192949850785521"/>
    <n v="1.1246200805034081E-2"/>
    <x v="0"/>
    <s v="PTP"/>
    <s v="PTP"/>
    <s v="PTP"/>
    <m/>
    <n v="20"/>
    <m/>
    <m/>
    <s v="ELG"/>
    <s v="-"/>
    <s v="ALANDI"/>
    <s v="-"/>
    <s v="-"/>
    <m/>
    <n v="19219"/>
    <n v="33640"/>
    <n v="149"/>
    <m/>
    <n v="179"/>
    <s v="NPA"/>
    <s v="MH14KY4605"/>
    <s v="HF DELUXE BS6 DRUM SELF CAST"/>
    <d v="2023-07-31T00:00:00"/>
    <n v="36"/>
    <x v="1"/>
    <x v="2"/>
    <s v="-"/>
    <m/>
    <m/>
    <m/>
    <m/>
    <m/>
    <m/>
    <m/>
    <m/>
    <m/>
    <m/>
    <m/>
    <m/>
    <m/>
    <m/>
    <m/>
    <m/>
    <m/>
    <m/>
    <m/>
    <m/>
    <m/>
    <m/>
    <m/>
    <m/>
    <m/>
    <m/>
    <m/>
    <m/>
    <m/>
    <m/>
    <m/>
    <m/>
    <m/>
    <m/>
    <m/>
    <m/>
    <m/>
    <m/>
    <m/>
    <m/>
    <m/>
    <m/>
    <m/>
    <m/>
    <m/>
    <m/>
    <m/>
    <m/>
    <m/>
    <m/>
    <m/>
    <m/>
    <m/>
    <m/>
    <m/>
    <m/>
    <m/>
    <m/>
    <m/>
    <m/>
    <m/>
    <m/>
    <m/>
    <m/>
    <m/>
    <m/>
    <m/>
    <m/>
    <m/>
    <m/>
    <m/>
    <m/>
    <m/>
    <m/>
    <m/>
    <m/>
    <m/>
    <m/>
    <m/>
    <m/>
    <m/>
    <m/>
    <m/>
    <m/>
    <m/>
    <m/>
    <m/>
    <m/>
    <m/>
    <m/>
    <n v="1"/>
    <m/>
    <m/>
    <n v="1"/>
    <n v="1"/>
    <s v="ZBHT0009"/>
    <e v="#N/A"/>
    <e v="#N/A"/>
    <e v="#N/A"/>
    <e v="#N/A"/>
    <e v="#N/A"/>
    <m/>
    <m/>
    <m/>
    <s v="-"/>
  </r>
  <r>
    <n v="136793784"/>
    <s v="PANKAJ ASHOK SHELAR"/>
    <s v="ONLINE"/>
    <s v="24.01.26"/>
    <n v="3000"/>
    <m/>
    <m/>
    <m/>
    <n v="2832"/>
    <n v="2554"/>
    <x v="2"/>
    <s v="STABLE"/>
    <x v="0"/>
    <x v="0"/>
    <n v="33454.910000000003"/>
    <n v="55"/>
    <n v="0"/>
    <n v="2271"/>
    <s v="23.12.25"/>
    <n v="3.0118348186686909E-2"/>
    <n v="1.799246491397652E-3"/>
    <x v="1"/>
    <s v="PAID"/>
    <s v="BPTP"/>
    <s v="PTP"/>
    <m/>
    <n v="29"/>
    <s v="CAVA"/>
    <m/>
    <s v="-"/>
    <s v="-"/>
    <s v="JUNNAR"/>
    <s v="-"/>
    <s v="-"/>
    <m/>
    <n v="4880"/>
    <n v="33454.910000000003"/>
    <n v="27"/>
    <m/>
    <n v="26"/>
    <s v="REGULAR"/>
    <s v="MH14KR3853"/>
    <s v="YAMAHA FZS SPECIAL"/>
    <d v="2022-12-15T00:00:00"/>
    <n v="48"/>
    <x v="1"/>
    <x v="2"/>
    <s v="-"/>
    <m/>
    <m/>
    <m/>
    <m/>
    <m/>
    <m/>
    <m/>
    <m/>
    <m/>
    <m/>
    <m/>
    <m/>
    <m/>
    <m/>
    <m/>
    <n v="1"/>
    <m/>
    <m/>
    <m/>
    <m/>
    <m/>
    <m/>
    <m/>
    <m/>
    <m/>
    <m/>
    <m/>
    <m/>
    <m/>
    <m/>
    <m/>
    <m/>
    <m/>
    <m/>
    <m/>
    <m/>
    <m/>
    <m/>
    <m/>
    <m/>
    <m/>
    <m/>
    <m/>
    <m/>
    <m/>
    <m/>
    <m/>
    <m/>
    <m/>
    <m/>
    <m/>
    <m/>
    <m/>
    <m/>
    <m/>
    <m/>
    <m/>
    <m/>
    <m/>
    <m/>
    <n v="1"/>
    <m/>
    <m/>
    <m/>
    <m/>
    <m/>
    <m/>
    <m/>
    <m/>
    <m/>
    <m/>
    <m/>
    <m/>
    <m/>
    <m/>
    <m/>
    <m/>
    <m/>
    <m/>
    <m/>
    <m/>
    <m/>
    <m/>
    <m/>
    <m/>
    <m/>
    <m/>
    <m/>
    <m/>
    <m/>
    <m/>
    <m/>
    <m/>
    <n v="2"/>
    <n v="1"/>
    <s v="ZBHT0021"/>
    <s v="G6G3s4FBITm"/>
    <s v="Allocated"/>
    <s v="Door Locked (NC_DL)"/>
    <s v="Door locked "/>
    <d v="2026-01-21T00:00:00"/>
    <m/>
    <m/>
    <m/>
    <s v="-"/>
  </r>
  <r>
    <n v="459782251"/>
    <s v="MRINMOY MITRA"/>
    <m/>
    <m/>
    <m/>
    <m/>
    <m/>
    <s v="BANK STABLE 27"/>
    <n v="3664"/>
    <n v="3017"/>
    <x v="2"/>
    <s v="STABLE"/>
    <x v="1"/>
    <x v="16"/>
    <n v="33435.94"/>
    <n v="153"/>
    <n v="0"/>
    <n v="3744"/>
    <s v="NEW"/>
    <n v="7.1038886083791664E-2"/>
    <n v="1.798226261304616E-3"/>
    <x v="1"/>
    <s v="PAID"/>
    <s v="-"/>
    <s v="NC"/>
    <s v="Shifted"/>
    <m/>
    <s v="CNAVNA"/>
    <m/>
    <s v="-"/>
    <s v="-"/>
    <s v="DATTAWADI"/>
    <s v="-"/>
    <s v="-"/>
    <s v="-"/>
    <n v="10578"/>
    <n v="33435.94"/>
    <n v="36"/>
    <m/>
    <n v="26"/>
    <s v="REGULAR"/>
    <s v="MH12VY3090"/>
    <s v="HONDA ACTIVA DLX"/>
    <d v="2023-09-16T00:00:00"/>
    <n v="36"/>
    <x v="2"/>
    <x v="2"/>
    <s v="-"/>
    <m/>
    <m/>
    <m/>
    <m/>
    <m/>
    <m/>
    <m/>
    <m/>
    <m/>
    <m/>
    <m/>
    <m/>
    <m/>
    <m/>
    <m/>
    <m/>
    <m/>
    <m/>
    <m/>
    <m/>
    <m/>
    <m/>
    <m/>
    <m/>
    <m/>
    <m/>
    <m/>
    <m/>
    <m/>
    <m/>
    <m/>
    <m/>
    <m/>
    <m/>
    <m/>
    <m/>
    <m/>
    <m/>
    <m/>
    <n v="1"/>
    <m/>
    <m/>
    <m/>
    <m/>
    <m/>
    <m/>
    <m/>
    <m/>
    <m/>
    <m/>
    <m/>
    <m/>
    <m/>
    <m/>
    <m/>
    <m/>
    <m/>
    <m/>
    <m/>
    <m/>
    <m/>
    <m/>
    <m/>
    <m/>
    <m/>
    <m/>
    <m/>
    <m/>
    <m/>
    <m/>
    <m/>
    <m/>
    <m/>
    <m/>
    <m/>
    <m/>
    <m/>
    <m/>
    <m/>
    <m/>
    <m/>
    <m/>
    <m/>
    <m/>
    <m/>
    <m/>
    <m/>
    <m/>
    <m/>
    <m/>
    <m/>
    <m/>
    <m/>
    <n v="1"/>
    <n v="1"/>
    <s v="DUWT0031"/>
    <s v="BPv1Tm0kiz"/>
    <s v="Allocated"/>
    <s v="Shifted (NC_SFTD)"/>
    <s v="Customer shifted at residence address last 1 year "/>
    <d v="2026-01-14T00:00:00"/>
    <m/>
    <m/>
    <m/>
    <s v="-"/>
  </r>
  <r>
    <n v="465129513"/>
    <s v="DEVIDAS SOMALA PAWAR"/>
    <m/>
    <m/>
    <m/>
    <m/>
    <m/>
    <m/>
    <n v="5315"/>
    <n v="5113"/>
    <x v="0"/>
    <s v="FLOW"/>
    <x v="1"/>
    <x v="10"/>
    <n v="34730"/>
    <n v="6"/>
    <n v="0"/>
    <n v="959.01"/>
    <s v="FLOW"/>
    <n v="3.01167591110112E-2"/>
    <n v="4.0998734750477524E-3"/>
    <x v="0"/>
    <s v="PTP"/>
    <s v="-"/>
    <s v="PTP"/>
    <m/>
    <n v="31"/>
    <m/>
    <m/>
    <m/>
    <m/>
    <s v="SAVARDHARI"/>
    <m/>
    <m/>
    <m/>
    <s v="-"/>
    <n v="34730"/>
    <n v="5"/>
    <m/>
    <e v="#N/A"/>
    <s v="REGULAR"/>
    <n v="45661"/>
    <s v="SPLENDOR"/>
    <d v="2025-01-04T00:00:00"/>
    <n v="18"/>
    <x v="3"/>
    <x v="0"/>
    <s v="-"/>
    <m/>
    <m/>
    <m/>
    <m/>
    <m/>
    <m/>
    <m/>
    <m/>
    <m/>
    <m/>
    <m/>
    <m/>
    <m/>
    <m/>
    <m/>
    <m/>
    <m/>
    <m/>
    <m/>
    <m/>
    <m/>
    <m/>
    <m/>
    <m/>
    <m/>
    <m/>
    <m/>
    <m/>
    <m/>
    <m/>
    <m/>
    <m/>
    <m/>
    <m/>
    <m/>
    <m/>
    <m/>
    <m/>
    <m/>
    <m/>
    <m/>
    <m/>
    <m/>
    <m/>
    <m/>
    <m/>
    <m/>
    <m/>
    <m/>
    <m/>
    <m/>
    <m/>
    <m/>
    <m/>
    <m/>
    <m/>
    <m/>
    <m/>
    <m/>
    <m/>
    <m/>
    <m/>
    <m/>
    <m/>
    <m/>
    <m/>
    <m/>
    <m/>
    <m/>
    <m/>
    <m/>
    <m/>
    <m/>
    <m/>
    <m/>
    <m/>
    <m/>
    <m/>
    <m/>
    <m/>
    <m/>
    <m/>
    <m/>
    <m/>
    <m/>
    <m/>
    <m/>
    <m/>
    <m/>
    <m/>
    <m/>
    <m/>
    <m/>
    <n v="0"/>
    <s v=""/>
    <s v="ZBHT0010"/>
    <s v="ko50WgF3bNz"/>
    <s v="Unallocated"/>
    <e v="#N/A"/>
    <e v="#N/A"/>
    <e v="#N/A"/>
    <m/>
    <m/>
    <m/>
    <s v="-"/>
  </r>
  <r>
    <n v="458787050"/>
    <s v="PRANJAL DIPAK RAUT"/>
    <s v="ONLINE"/>
    <s v="01.01.26"/>
    <n v="3750"/>
    <m/>
    <m/>
    <m/>
    <n v="3668"/>
    <n v="10928"/>
    <x v="5"/>
    <s v="STABLE"/>
    <x v="0"/>
    <x v="10"/>
    <n v="33236"/>
    <n v="450"/>
    <n v="0"/>
    <n v="4050"/>
    <s v="03.12.25"/>
    <n v="0.13407366717902361"/>
    <n v="8.3756082600905876E-3"/>
    <x v="1"/>
    <s v="PAID"/>
    <s v="PAID"/>
    <s v="PAID"/>
    <m/>
    <m/>
    <m/>
    <m/>
    <s v="ELG"/>
    <s v="-"/>
    <s v="CHAS "/>
    <s v="-"/>
    <s v="-"/>
    <m/>
    <n v="15428"/>
    <n v="33236"/>
    <n v="88"/>
    <m/>
    <n v="87"/>
    <s v="REGULAR"/>
    <s v="MH14KX8617"/>
    <s v="HONDA ACTIVA 6G H SMART"/>
    <d v="2023-07-01T00:00:00"/>
    <n v="36"/>
    <x v="1"/>
    <x v="1"/>
    <s v="-"/>
    <m/>
    <m/>
    <m/>
    <m/>
    <m/>
    <m/>
    <n v="1"/>
    <m/>
    <m/>
    <m/>
    <m/>
    <m/>
    <m/>
    <m/>
    <m/>
    <m/>
    <m/>
    <m/>
    <m/>
    <m/>
    <m/>
    <m/>
    <m/>
    <m/>
    <m/>
    <m/>
    <m/>
    <m/>
    <m/>
    <m/>
    <m/>
    <m/>
    <m/>
    <m/>
    <m/>
    <m/>
    <m/>
    <m/>
    <m/>
    <m/>
    <m/>
    <m/>
    <m/>
    <m/>
    <m/>
    <m/>
    <m/>
    <m/>
    <m/>
    <m/>
    <m/>
    <m/>
    <m/>
    <m/>
    <m/>
    <m/>
    <m/>
    <m/>
    <m/>
    <m/>
    <m/>
    <m/>
    <m/>
    <m/>
    <m/>
    <m/>
    <m/>
    <m/>
    <m/>
    <m/>
    <m/>
    <m/>
    <m/>
    <m/>
    <m/>
    <m/>
    <m/>
    <m/>
    <m/>
    <m/>
    <m/>
    <m/>
    <m/>
    <m/>
    <m/>
    <m/>
    <m/>
    <m/>
    <m/>
    <m/>
    <m/>
    <m/>
    <m/>
    <n v="1"/>
    <n v="1"/>
    <s v="ZBHT0010"/>
    <s v="AP3hYCzpDg7"/>
    <s v="Allocated"/>
    <s v="Promise To Pay (PTP)"/>
    <s v="Ptp "/>
    <d v="2026-01-10T00:00:00"/>
    <m/>
    <m/>
    <m/>
    <s v="-"/>
  </r>
  <r>
    <n v="460900024"/>
    <s v="DATTA BALU BARKADE"/>
    <m/>
    <m/>
    <m/>
    <m/>
    <m/>
    <m/>
    <n v="2908"/>
    <n v="1697"/>
    <x v="2"/>
    <s v="FLOW"/>
    <x v="1"/>
    <x v="9"/>
    <n v="33169"/>
    <n v="105"/>
    <n v="0"/>
    <n v="0"/>
    <s v="31.12.25"/>
    <n v="2.6076916139761989E-2"/>
    <n v="1.7838698975178439E-3"/>
    <x v="1"/>
    <s v="BPTP"/>
    <s v="BPTP"/>
    <s v="BPTP"/>
    <m/>
    <n v="31"/>
    <s v="CAVA"/>
    <m/>
    <s v="-"/>
    <s v="-"/>
    <s v="NHAVARA"/>
    <s v="-"/>
    <s v="-"/>
    <m/>
    <n v="1802"/>
    <n v="33169"/>
    <n v="27"/>
    <m/>
    <n v="57"/>
    <s v="REGULAR"/>
    <s v="MH12YF8560"/>
    <s v="HF DELUXE DRUM SELF CAST ALL BLACK"/>
    <d v="2023-11-28T00:00:00"/>
    <n v="36"/>
    <x v="1"/>
    <x v="1"/>
    <s v="-"/>
    <m/>
    <m/>
    <m/>
    <m/>
    <m/>
    <m/>
    <m/>
    <m/>
    <m/>
    <m/>
    <m/>
    <m/>
    <m/>
    <m/>
    <m/>
    <m/>
    <m/>
    <m/>
    <n v="1"/>
    <m/>
    <m/>
    <m/>
    <m/>
    <m/>
    <m/>
    <m/>
    <m/>
    <m/>
    <m/>
    <m/>
    <m/>
    <m/>
    <m/>
    <m/>
    <m/>
    <m/>
    <m/>
    <m/>
    <m/>
    <m/>
    <m/>
    <m/>
    <m/>
    <m/>
    <m/>
    <m/>
    <m/>
    <m/>
    <m/>
    <m/>
    <m/>
    <m/>
    <m/>
    <m/>
    <m/>
    <m/>
    <m/>
    <m/>
    <m/>
    <m/>
    <m/>
    <m/>
    <m/>
    <m/>
    <m/>
    <m/>
    <m/>
    <m/>
    <m/>
    <m/>
    <m/>
    <m/>
    <m/>
    <m/>
    <m/>
    <m/>
    <m/>
    <m/>
    <m/>
    <m/>
    <m/>
    <m/>
    <m/>
    <m/>
    <m/>
    <m/>
    <m/>
    <m/>
    <m/>
    <m/>
    <m/>
    <m/>
    <m/>
    <n v="1"/>
    <n v="1"/>
    <s v="ZBHT0024"/>
    <s v="Ao0GHEoLsEJc"/>
    <s v="Allocated"/>
    <s v="CUSTOMER NOT AVAILABLE (NABL)"/>
    <s v="Customer not available meet wife "/>
    <d v="2026-01-07T00:00:00"/>
    <m/>
    <m/>
    <m/>
    <s v="-"/>
  </r>
  <r>
    <n v="458645849"/>
    <s v="SHITAL PRASHANT MANE"/>
    <s v="ONLINE"/>
    <s v="21.01.26"/>
    <n v="4700"/>
    <m/>
    <m/>
    <m/>
    <n v="4448"/>
    <n v="4447"/>
    <x v="2"/>
    <s v="STABLE"/>
    <x v="0"/>
    <x v="8"/>
    <n v="33114"/>
    <n v="144"/>
    <n v="0"/>
    <n v="1907"/>
    <s v="19.11.25"/>
    <n v="2.9319378180560199E-2"/>
    <n v="1.780911929404139E-3"/>
    <x v="1"/>
    <s v="PAID"/>
    <s v="PTP"/>
    <s v="PTP"/>
    <m/>
    <n v="28"/>
    <s v="CAVA"/>
    <m/>
    <s v="-"/>
    <s v="-"/>
    <s v="BHOR"/>
    <s v="-"/>
    <s v="-"/>
    <s v="-"/>
    <n v="10946"/>
    <n v="33114"/>
    <n v="36"/>
    <m/>
    <n v="26"/>
    <s v="REGULAR"/>
    <s v="MH12VP6553"/>
    <s v="TVS IQUBE ELECTRIC"/>
    <d v="2023-06-21T00:00:00"/>
    <n v="36"/>
    <x v="2"/>
    <x v="2"/>
    <s v="-"/>
    <m/>
    <m/>
    <m/>
    <m/>
    <m/>
    <m/>
    <m/>
    <m/>
    <m/>
    <m/>
    <m/>
    <m/>
    <m/>
    <m/>
    <m/>
    <m/>
    <m/>
    <m/>
    <m/>
    <m/>
    <m/>
    <m/>
    <m/>
    <m/>
    <m/>
    <m/>
    <m/>
    <m/>
    <m/>
    <m/>
    <m/>
    <m/>
    <m/>
    <n v="1"/>
    <m/>
    <m/>
    <m/>
    <m/>
    <m/>
    <m/>
    <m/>
    <m/>
    <m/>
    <m/>
    <m/>
    <m/>
    <m/>
    <m/>
    <m/>
    <m/>
    <m/>
    <m/>
    <m/>
    <m/>
    <m/>
    <m/>
    <m/>
    <m/>
    <m/>
    <m/>
    <n v="1"/>
    <m/>
    <m/>
    <m/>
    <m/>
    <m/>
    <m/>
    <m/>
    <m/>
    <m/>
    <m/>
    <m/>
    <m/>
    <m/>
    <m/>
    <m/>
    <m/>
    <m/>
    <m/>
    <m/>
    <m/>
    <m/>
    <m/>
    <m/>
    <m/>
    <m/>
    <m/>
    <m/>
    <m/>
    <m/>
    <m/>
    <m/>
    <m/>
    <n v="2"/>
    <n v="1"/>
    <s v="DUWT0011"/>
    <s v="B2dqgl3BNm"/>
    <s v="Allocated"/>
    <s v="Payment (PAID)"/>
    <s v="Paid by netbanking amt. 4700 paid date 21.01.26"/>
    <d v="2026-01-21T00:00:00"/>
    <m/>
    <m/>
    <m/>
    <s v="-"/>
  </r>
  <r>
    <n v="460639769"/>
    <s v="MANGESH MARUTI GEDGULE"/>
    <s v="COLLECT"/>
    <s v="05.01.26 15.02.26"/>
    <n v="6200"/>
    <m/>
    <m/>
    <m/>
    <n v="3040"/>
    <n v="2971"/>
    <x v="2"/>
    <s v="RB"/>
    <x v="0"/>
    <x v="0"/>
    <n v="33070.03"/>
    <n v="67"/>
    <n v="0"/>
    <n v="0"/>
    <s v="11.12.25"/>
    <n v="2.97718534613957E-2"/>
    <n v="1.7785471683503279E-3"/>
    <x v="2"/>
    <s v="PAID"/>
    <s v="PAID"/>
    <s v="PAID"/>
    <m/>
    <m/>
    <s v="CAVA"/>
    <m/>
    <s v="-"/>
    <s v="-"/>
    <s v="JUNNAR"/>
    <s v="-"/>
    <s v="-"/>
    <m/>
    <n v="3038"/>
    <n v="33070.03"/>
    <n v="27"/>
    <m/>
    <n v="26"/>
    <s v="REGULAR"/>
    <s v="MH14LF6518"/>
    <s v="SPLENDOR PLUS DRS CAST FI BLACK"/>
    <d v="2023-11-13T00:00:00"/>
    <n v="36"/>
    <x v="1"/>
    <x v="2"/>
    <s v="-"/>
    <m/>
    <m/>
    <m/>
    <m/>
    <m/>
    <m/>
    <n v="1"/>
    <m/>
    <m/>
    <m/>
    <m/>
    <m/>
    <n v="1"/>
    <m/>
    <m/>
    <m/>
    <m/>
    <m/>
    <m/>
    <m/>
    <m/>
    <m/>
    <m/>
    <m/>
    <m/>
    <m/>
    <m/>
    <m/>
    <m/>
    <m/>
    <m/>
    <m/>
    <m/>
    <m/>
    <m/>
    <m/>
    <m/>
    <m/>
    <m/>
    <m/>
    <m/>
    <m/>
    <m/>
    <m/>
    <m/>
    <m/>
    <m/>
    <m/>
    <m/>
    <m/>
    <m/>
    <m/>
    <m/>
    <m/>
    <m/>
    <m/>
    <m/>
    <m/>
    <m/>
    <m/>
    <m/>
    <m/>
    <m/>
    <m/>
    <m/>
    <m/>
    <m/>
    <m/>
    <m/>
    <m/>
    <m/>
    <m/>
    <m/>
    <m/>
    <m/>
    <m/>
    <m/>
    <m/>
    <m/>
    <m/>
    <m/>
    <m/>
    <m/>
    <m/>
    <m/>
    <m/>
    <m/>
    <m/>
    <m/>
    <m/>
    <m/>
    <m/>
    <m/>
    <n v="2"/>
    <n v="1"/>
    <s v="ZBHT0021"/>
    <s v="G6JHnjdAim"/>
    <s v="Allocated"/>
    <s v="Payment (PAID)"/>
    <s v="Payment (PAID)"/>
    <d v="2026-01-05T00:00:00"/>
    <m/>
    <m/>
    <m/>
    <s v="-"/>
  </r>
  <r>
    <n v="460162567"/>
    <s v="NILAM RAJU GAIKWAD"/>
    <s v="ONLINE"/>
    <s v="28.01.26"/>
    <n v="3500"/>
    <m/>
    <m/>
    <m/>
    <n v="3326"/>
    <n v="3106"/>
    <x v="2"/>
    <s v="STABLE"/>
    <x v="0"/>
    <x v="18"/>
    <n v="33017.85"/>
    <n v="152"/>
    <n v="0"/>
    <n v="4500"/>
    <s v="14.12.25"/>
    <n v="1.2768848261902339E-2"/>
    <n v="1.775740863328998E-3"/>
    <x v="1"/>
    <s v="PAID"/>
    <s v="PAID"/>
    <s v="PTP"/>
    <m/>
    <n v="29"/>
    <s v="CAVA"/>
    <m/>
    <s v="-"/>
    <s v="-"/>
    <s v="YERWADA"/>
    <s v="-"/>
    <s v="-"/>
    <s v="-"/>
    <n v="11084"/>
    <n v="33017.85"/>
    <n v="36"/>
    <m/>
    <n v="26"/>
    <s v="REGULAR"/>
    <s v="MH12WB5598"/>
    <s v="HONDA DIO SMART"/>
    <d v="2023-10-17T00:00:00"/>
    <n v="36"/>
    <x v="2"/>
    <x v="2"/>
    <s v="-"/>
    <m/>
    <m/>
    <m/>
    <m/>
    <m/>
    <m/>
    <m/>
    <m/>
    <m/>
    <m/>
    <m/>
    <m/>
    <m/>
    <m/>
    <m/>
    <m/>
    <m/>
    <m/>
    <m/>
    <m/>
    <m/>
    <m/>
    <m/>
    <m/>
    <m/>
    <m/>
    <m/>
    <m/>
    <m/>
    <m/>
    <m/>
    <m/>
    <m/>
    <m/>
    <m/>
    <m/>
    <m/>
    <m/>
    <m/>
    <m/>
    <m/>
    <m/>
    <m/>
    <m/>
    <m/>
    <m/>
    <m/>
    <m/>
    <m/>
    <m/>
    <m/>
    <m/>
    <m/>
    <m/>
    <m/>
    <m/>
    <m/>
    <m/>
    <m/>
    <m/>
    <m/>
    <m/>
    <m/>
    <m/>
    <m/>
    <m/>
    <m/>
    <m/>
    <m/>
    <m/>
    <m/>
    <m/>
    <m/>
    <m/>
    <m/>
    <m/>
    <m/>
    <m/>
    <m/>
    <m/>
    <m/>
    <m/>
    <m/>
    <m/>
    <m/>
    <m/>
    <m/>
    <m/>
    <m/>
    <m/>
    <n v="1"/>
    <m/>
    <m/>
    <n v="1"/>
    <n v="1"/>
    <s v="ZBHT0012"/>
    <e v="#N/A"/>
    <e v="#N/A"/>
    <e v="#N/A"/>
    <e v="#N/A"/>
    <e v="#N/A"/>
    <m/>
    <m/>
    <m/>
    <s v="-"/>
  </r>
  <r>
    <n v="462522026"/>
    <s v="YASH GANESH HAJARE"/>
    <m/>
    <m/>
    <m/>
    <m/>
    <m/>
    <m/>
    <n v="5076"/>
    <n v="15213"/>
    <x v="5"/>
    <s v="FLOW"/>
    <x v="1"/>
    <x v="4"/>
    <n v="33011"/>
    <n v="383"/>
    <n v="0"/>
    <n v="1800"/>
    <s v="02.12.25"/>
    <n v="6.0834648951033077E-2"/>
    <n v="8.3189073376414256E-3"/>
    <x v="0"/>
    <s v="NC"/>
    <s v="NC"/>
    <s v="NC"/>
    <s v="Shifted"/>
    <m/>
    <s v="CNAVNA"/>
    <m/>
    <s v="ELG"/>
    <s v="-"/>
    <s v="BOPODI"/>
    <s v="-"/>
    <s v="-"/>
    <m/>
    <n v="17396"/>
    <n v="33011"/>
    <n v="88"/>
    <m/>
    <n v="118"/>
    <s v="REGULAR"/>
    <s v="MH12WS2967"/>
    <s v="HONDA ACTIVA 125 SMART"/>
    <d v="2024-04-10T00:00:00"/>
    <n v="24"/>
    <x v="1"/>
    <x v="2"/>
    <s v="-"/>
    <n v="1"/>
    <m/>
    <m/>
    <m/>
    <m/>
    <m/>
    <m/>
    <m/>
    <m/>
    <m/>
    <m/>
    <m/>
    <n v="1"/>
    <m/>
    <m/>
    <m/>
    <m/>
    <m/>
    <m/>
    <m/>
    <m/>
    <m/>
    <m/>
    <m/>
    <m/>
    <m/>
    <m/>
    <m/>
    <m/>
    <m/>
    <m/>
    <m/>
    <m/>
    <m/>
    <m/>
    <m/>
    <m/>
    <m/>
    <m/>
    <m/>
    <m/>
    <m/>
    <m/>
    <m/>
    <m/>
    <m/>
    <m/>
    <m/>
    <m/>
    <m/>
    <m/>
    <m/>
    <m/>
    <m/>
    <m/>
    <m/>
    <m/>
    <m/>
    <m/>
    <m/>
    <m/>
    <m/>
    <m/>
    <m/>
    <m/>
    <m/>
    <m/>
    <m/>
    <m/>
    <m/>
    <m/>
    <m/>
    <m/>
    <m/>
    <m/>
    <m/>
    <m/>
    <m/>
    <m/>
    <m/>
    <m/>
    <m/>
    <m/>
    <m/>
    <m/>
    <m/>
    <m/>
    <m/>
    <m/>
    <m/>
    <m/>
    <m/>
    <m/>
    <n v="2"/>
    <n v="1"/>
    <s v="ZBHT0009"/>
    <s v="G64E2XRe_z"/>
    <s v="Allocated"/>
    <s v="Shifted (NC_SFTD)"/>
    <s v="Customer shifted from address to pimpleguru"/>
    <d v="2026-01-05T00:00:00"/>
    <m/>
    <m/>
    <m/>
    <s v="-"/>
  </r>
  <r>
    <n v="462502133"/>
    <s v="ATHAR IQBAL SHAIKH"/>
    <s v="ONLINE"/>
    <s v="17.01.26"/>
    <n v="7000"/>
    <m/>
    <n v="601761463929"/>
    <m/>
    <n v="6856"/>
    <n v="6644"/>
    <x v="2"/>
    <s v="STABLE"/>
    <x v="0"/>
    <x v="18"/>
    <n v="32871"/>
    <n v="186"/>
    <n v="0"/>
    <n v="0"/>
    <s v="NEW"/>
    <n v="1.271205760571908E-2"/>
    <n v="1.7678430884654061E-3"/>
    <x v="1"/>
    <s v="PAID"/>
    <s v="-"/>
    <s v="PAID"/>
    <m/>
    <m/>
    <m/>
    <m/>
    <s v="-"/>
    <s v="-"/>
    <s v="YERWADA"/>
    <s v="-"/>
    <s v="-"/>
    <s v="-"/>
    <n v="13686"/>
    <n v="32871"/>
    <n v="36"/>
    <m/>
    <n v="26"/>
    <s v="REGULAR"/>
    <s v="MH12WQ5877"/>
    <s v="PIAGGIO VESPA SXL 125 CBS"/>
    <d v="2024-04-08T00:00:00"/>
    <n v="24"/>
    <x v="2"/>
    <x v="2"/>
    <s v="-"/>
    <m/>
    <m/>
    <m/>
    <m/>
    <m/>
    <m/>
    <m/>
    <m/>
    <m/>
    <m/>
    <m/>
    <m/>
    <m/>
    <m/>
    <m/>
    <m/>
    <m/>
    <m/>
    <m/>
    <m/>
    <m/>
    <m/>
    <m/>
    <m/>
    <m/>
    <m/>
    <m/>
    <m/>
    <m/>
    <m/>
    <m/>
    <m/>
    <m/>
    <m/>
    <m/>
    <m/>
    <n v="1"/>
    <m/>
    <m/>
    <m/>
    <m/>
    <m/>
    <m/>
    <m/>
    <m/>
    <m/>
    <m/>
    <m/>
    <m/>
    <m/>
    <m/>
    <m/>
    <m/>
    <m/>
    <m/>
    <m/>
    <m/>
    <m/>
    <m/>
    <m/>
    <m/>
    <m/>
    <m/>
    <m/>
    <m/>
    <m/>
    <m/>
    <m/>
    <m/>
    <m/>
    <m/>
    <m/>
    <m/>
    <m/>
    <m/>
    <m/>
    <m/>
    <m/>
    <m/>
    <m/>
    <m/>
    <m/>
    <m/>
    <m/>
    <m/>
    <m/>
    <m/>
    <m/>
    <m/>
    <m/>
    <m/>
    <m/>
    <m/>
    <n v="1"/>
    <n v="1"/>
    <s v="ZBHT0012"/>
    <s v="kPlC2_rkNm"/>
    <s v="Allocated"/>
    <s v="Left Message (LMCB)"/>
    <s v="Lm"/>
    <d v="2026-01-13T00:00:00"/>
    <m/>
    <m/>
    <m/>
    <s v="-"/>
  </r>
  <r>
    <n v="461299351"/>
    <s v="GAJENDRA DEVIDAS MORE"/>
    <m/>
    <m/>
    <m/>
    <m/>
    <m/>
    <m/>
    <n v="2641"/>
    <n v="2468"/>
    <x v="2"/>
    <s v="FLOW"/>
    <x v="1"/>
    <x v="13"/>
    <n v="32637"/>
    <n v="62"/>
    <n v="0"/>
    <n v="2250"/>
    <s v="NEW"/>
    <n v="2.6117937054451281E-2"/>
    <n v="1.755258278672552E-3"/>
    <x v="0"/>
    <s v="NC"/>
    <s v="-"/>
    <s v="NC"/>
    <s v="Add not found"/>
    <m/>
    <s v="CNAVNA"/>
    <m/>
    <s v="-"/>
    <s v="-"/>
    <s v="JEJURI"/>
    <s v="-"/>
    <s v="-"/>
    <m/>
    <n v="4780"/>
    <n v="32637"/>
    <n v="27"/>
    <m/>
    <n v="57"/>
    <s v="REGULAR"/>
    <s v="MH12WL1858"/>
    <s v="SPLENDOR PLUS I3S BS6 FI DRUM SELF"/>
    <d v="2023-12-29T00:00:00"/>
    <n v="36"/>
    <x v="1"/>
    <x v="2"/>
    <s v="-"/>
    <m/>
    <m/>
    <m/>
    <m/>
    <m/>
    <m/>
    <m/>
    <m/>
    <m/>
    <m/>
    <m/>
    <m/>
    <m/>
    <m/>
    <m/>
    <n v="1"/>
    <m/>
    <m/>
    <m/>
    <m/>
    <m/>
    <m/>
    <m/>
    <m/>
    <m/>
    <m/>
    <m/>
    <m/>
    <m/>
    <m/>
    <m/>
    <m/>
    <m/>
    <m/>
    <m/>
    <m/>
    <m/>
    <m/>
    <m/>
    <m/>
    <m/>
    <m/>
    <m/>
    <m/>
    <m/>
    <m/>
    <m/>
    <m/>
    <m/>
    <m/>
    <m/>
    <m/>
    <m/>
    <m/>
    <m/>
    <m/>
    <m/>
    <m/>
    <m/>
    <m/>
    <m/>
    <m/>
    <m/>
    <m/>
    <m/>
    <m/>
    <m/>
    <m/>
    <m/>
    <m/>
    <m/>
    <m/>
    <m/>
    <m/>
    <m/>
    <m/>
    <m/>
    <m/>
    <m/>
    <m/>
    <m/>
    <m/>
    <m/>
    <m/>
    <m/>
    <m/>
    <m/>
    <m/>
    <m/>
    <m/>
    <m/>
    <m/>
    <m/>
    <n v="1"/>
    <n v="1"/>
    <s v="ZBHT0022"/>
    <s v="GPcx_0Rlp7"/>
    <s v="Allocated"/>
    <s v="Address Not Found (NC_ANF)"/>
    <s v="NC adf customer address not found "/>
    <d v="2026-01-06T00:00:00"/>
    <m/>
    <m/>
    <m/>
    <s v="-"/>
  </r>
  <r>
    <n v="460405257"/>
    <s v="RADHIKA SHRIDHAR KARHALE"/>
    <m/>
    <m/>
    <m/>
    <m/>
    <m/>
    <m/>
    <n v="2986"/>
    <n v="2727"/>
    <x v="2"/>
    <s v="FLOW"/>
    <x v="1"/>
    <x v="11"/>
    <n v="32482"/>
    <n v="97"/>
    <n v="0"/>
    <n v="0"/>
    <s v="03.12.25"/>
    <n v="2.943364429012265E-2"/>
    <n v="1.746922186715747E-3"/>
    <x v="1"/>
    <s v="MPTP"/>
    <s v="MPTP"/>
    <s v="MPTP"/>
    <s v="Shifted"/>
    <n v="31"/>
    <s v="CAVNA"/>
    <m/>
    <s v="-"/>
    <s v="-"/>
    <s v="HINJEWADI"/>
    <s v="-"/>
    <s v="-"/>
    <s v="-"/>
    <n v="5810"/>
    <n v="32482"/>
    <n v="36"/>
    <m/>
    <n v="57"/>
    <s v="REGULAR"/>
    <s v="MH28BV3836"/>
    <s v="TVS SCOOTY ZEST"/>
    <d v="2023-10-31T00:00:00"/>
    <n v="36"/>
    <x v="2"/>
    <x v="1"/>
    <s v="-"/>
    <m/>
    <m/>
    <m/>
    <m/>
    <m/>
    <m/>
    <m/>
    <m/>
    <m/>
    <m/>
    <m/>
    <m/>
    <m/>
    <m/>
    <m/>
    <m/>
    <m/>
    <m/>
    <m/>
    <m/>
    <m/>
    <m/>
    <m/>
    <m/>
    <m/>
    <m/>
    <m/>
    <m/>
    <m/>
    <m/>
    <m/>
    <m/>
    <m/>
    <n v="1"/>
    <m/>
    <m/>
    <m/>
    <m/>
    <m/>
    <m/>
    <m/>
    <m/>
    <m/>
    <m/>
    <m/>
    <m/>
    <m/>
    <m/>
    <m/>
    <m/>
    <m/>
    <m/>
    <m/>
    <m/>
    <m/>
    <m/>
    <m/>
    <m/>
    <m/>
    <m/>
    <m/>
    <m/>
    <m/>
    <m/>
    <m/>
    <m/>
    <m/>
    <m/>
    <m/>
    <m/>
    <m/>
    <m/>
    <m/>
    <m/>
    <m/>
    <m/>
    <m/>
    <m/>
    <m/>
    <m/>
    <m/>
    <m/>
    <m/>
    <m/>
    <m/>
    <m/>
    <m/>
    <m/>
    <m/>
    <m/>
    <m/>
    <m/>
    <m/>
    <n v="1"/>
    <n v="1"/>
    <s v="DUWT0030"/>
    <s v="GoHftbyt57"/>
    <s v="Allocated"/>
    <s v="Shifted (NC_SFTD)"/>
    <s v="We had visited to customer but customer shifted "/>
    <d v="2026-01-12T00:00:00"/>
    <m/>
    <m/>
    <m/>
    <s v="-"/>
  </r>
  <r>
    <n v="463438862"/>
    <s v="ASHOK PRAJAPATI"/>
    <m/>
    <m/>
    <m/>
    <m/>
    <m/>
    <m/>
    <n v="4394"/>
    <n v="4360"/>
    <x v="2"/>
    <s v="FLOW"/>
    <x v="1"/>
    <x v="10"/>
    <n v="32448"/>
    <n v="79"/>
    <n v="0"/>
    <n v="900"/>
    <s v="NEW"/>
    <n v="3.7574181303368537E-2"/>
    <n v="1.745093624609093E-3"/>
    <x v="0"/>
    <s v="RTP"/>
    <s v="-"/>
    <s v="RTP"/>
    <m/>
    <m/>
    <s v="CAVA"/>
    <m/>
    <s v="-"/>
    <s v="-"/>
    <s v="CHAKAN"/>
    <s v="-"/>
    <s v="-"/>
    <s v="-"/>
    <n v="9733"/>
    <n v="32448"/>
    <n v="36"/>
    <m/>
    <n v="57"/>
    <s v="REGULAR"/>
    <s v="MH14LT0430"/>
    <s v="HONDA ACTIVA 6G DLX BS VI"/>
    <d v="2024-07-09T00:00:00"/>
    <n v="24"/>
    <x v="2"/>
    <x v="1"/>
    <s v="-"/>
    <m/>
    <m/>
    <m/>
    <m/>
    <m/>
    <m/>
    <m/>
    <m/>
    <m/>
    <m/>
    <m/>
    <m/>
    <m/>
    <m/>
    <m/>
    <m/>
    <m/>
    <m/>
    <m/>
    <m/>
    <m/>
    <m/>
    <m/>
    <m/>
    <m/>
    <m/>
    <m/>
    <m/>
    <m/>
    <m/>
    <m/>
    <m/>
    <m/>
    <m/>
    <m/>
    <m/>
    <m/>
    <m/>
    <m/>
    <m/>
    <m/>
    <m/>
    <m/>
    <m/>
    <m/>
    <m/>
    <m/>
    <m/>
    <m/>
    <m/>
    <m/>
    <m/>
    <m/>
    <m/>
    <m/>
    <m/>
    <m/>
    <m/>
    <m/>
    <m/>
    <m/>
    <m/>
    <m/>
    <m/>
    <m/>
    <m/>
    <m/>
    <m/>
    <m/>
    <m/>
    <m/>
    <m/>
    <m/>
    <m/>
    <m/>
    <m/>
    <m/>
    <m/>
    <m/>
    <m/>
    <m/>
    <m/>
    <m/>
    <m/>
    <m/>
    <m/>
    <m/>
    <m/>
    <m/>
    <m/>
    <m/>
    <m/>
    <m/>
    <n v="0"/>
    <s v=""/>
    <s v="ZBHT0010"/>
    <s v="BojFzyAOO7"/>
    <s v="Allocated"/>
    <e v="#N/A"/>
    <e v="#N/A"/>
    <e v="#N/A"/>
    <m/>
    <m/>
    <m/>
    <s v="-"/>
  </r>
  <r>
    <n v="457001921"/>
    <s v="SHUBHAM ALHAT"/>
    <s v="ONLINE"/>
    <s v="24.01.26"/>
    <n v="8340"/>
    <m/>
    <m/>
    <m/>
    <n v="8285"/>
    <n v="8169.24"/>
    <x v="2"/>
    <s v="STABLE"/>
    <x v="0"/>
    <x v="18"/>
    <n v="32196"/>
    <n v="97"/>
    <n v="0"/>
    <n v="2250"/>
    <s v="20.12.25"/>
    <n v="1.245101781733843E-2"/>
    <n v="1.731540752524481E-3"/>
    <x v="1"/>
    <s v="PAID"/>
    <s v="PTP"/>
    <s v="PTP"/>
    <m/>
    <n v="25"/>
    <s v="CAVA"/>
    <m/>
    <s v="-"/>
    <s v="-"/>
    <s v="VISHRANTWADI"/>
    <s v="-"/>
    <s v="-"/>
    <m/>
    <n v="10516.24"/>
    <n v="32196"/>
    <n v="27"/>
    <m/>
    <n v="26"/>
    <s v="REGULAR"/>
    <s v="MH12VH2421"/>
    <s v="HIMALAYAN INDIA PINE GREEN"/>
    <d v="2023-02-27T00:00:00"/>
    <n v="36"/>
    <x v="1"/>
    <x v="2"/>
    <s v="-"/>
    <m/>
    <m/>
    <m/>
    <m/>
    <m/>
    <m/>
    <m/>
    <m/>
    <m/>
    <n v="1"/>
    <m/>
    <m/>
    <m/>
    <m/>
    <m/>
    <m/>
    <m/>
    <m/>
    <m/>
    <m/>
    <m/>
    <m/>
    <m/>
    <m/>
    <m/>
    <m/>
    <m/>
    <m/>
    <m/>
    <m/>
    <m/>
    <m/>
    <m/>
    <m/>
    <m/>
    <m/>
    <m/>
    <m/>
    <m/>
    <m/>
    <m/>
    <m/>
    <m/>
    <m/>
    <m/>
    <m/>
    <m/>
    <m/>
    <m/>
    <m/>
    <m/>
    <m/>
    <m/>
    <m/>
    <m/>
    <m/>
    <m/>
    <m/>
    <m/>
    <m/>
    <m/>
    <m/>
    <m/>
    <m/>
    <m/>
    <m/>
    <m/>
    <m/>
    <m/>
    <m/>
    <m/>
    <m/>
    <m/>
    <m/>
    <m/>
    <m/>
    <m/>
    <m/>
    <m/>
    <m/>
    <m/>
    <m/>
    <m/>
    <m/>
    <m/>
    <m/>
    <m/>
    <m/>
    <m/>
    <m/>
    <m/>
    <m/>
    <m/>
    <n v="1"/>
    <n v="1"/>
    <s v="ZBHT0012"/>
    <e v="#N/A"/>
    <e v="#N/A"/>
    <e v="#N/A"/>
    <e v="#N/A"/>
    <e v="#N/A"/>
    <m/>
    <m/>
    <m/>
    <s v="-"/>
  </r>
  <r>
    <n v="460370800"/>
    <s v="SANTOSH PUNJAJI NAIKWADE"/>
    <s v="ONLINE"/>
    <s v="30.01.26"/>
    <n v="2950"/>
    <m/>
    <m/>
    <m/>
    <n v="2950"/>
    <n v="2310.5700000000002"/>
    <x v="2"/>
    <s v="STABLE"/>
    <x v="0"/>
    <x v="2"/>
    <n v="32167.57"/>
    <n v="39"/>
    <n v="0"/>
    <n v="4050"/>
    <s v="31.12.25"/>
    <n v="4.1629009108796897E-2"/>
    <n v="1.7300117519158879E-3"/>
    <x v="1"/>
    <s v="PAID"/>
    <s v="PTP"/>
    <s v="PTP"/>
    <m/>
    <n v="30"/>
    <s v="CAVA"/>
    <m/>
    <s v="-"/>
    <s v="-"/>
    <s v="CHIMBALI"/>
    <s v="-"/>
    <s v="-"/>
    <m/>
    <n v="6399.57"/>
    <n v="32167.57"/>
    <n v="27"/>
    <m/>
    <n v="26"/>
    <s v="REGULAR"/>
    <s v="MH38AF7686"/>
    <s v="SPLENDOR PLUS XTEC"/>
    <d v="2023-10-29T00:00:00"/>
    <n v="36"/>
    <x v="1"/>
    <x v="1"/>
    <s v="-"/>
    <m/>
    <m/>
    <m/>
    <m/>
    <m/>
    <m/>
    <m/>
    <m/>
    <m/>
    <m/>
    <m/>
    <m/>
    <m/>
    <m/>
    <m/>
    <n v="1"/>
    <m/>
    <m/>
    <m/>
    <m/>
    <m/>
    <m/>
    <m/>
    <m/>
    <m/>
    <m/>
    <m/>
    <m/>
    <m/>
    <m/>
    <m/>
    <m/>
    <m/>
    <m/>
    <m/>
    <m/>
    <m/>
    <m/>
    <m/>
    <m/>
    <m/>
    <m/>
    <m/>
    <m/>
    <m/>
    <m/>
    <m/>
    <m/>
    <m/>
    <m/>
    <m/>
    <m/>
    <m/>
    <m/>
    <m/>
    <m/>
    <m/>
    <m/>
    <m/>
    <m/>
    <m/>
    <m/>
    <m/>
    <m/>
    <m/>
    <m/>
    <m/>
    <m/>
    <m/>
    <m/>
    <m/>
    <m/>
    <m/>
    <m/>
    <m/>
    <m/>
    <m/>
    <m/>
    <m/>
    <m/>
    <m/>
    <m/>
    <m/>
    <m/>
    <m/>
    <m/>
    <m/>
    <m/>
    <m/>
    <m/>
    <m/>
    <m/>
    <m/>
    <n v="1"/>
    <n v="1"/>
    <s v="DUWT0017"/>
    <s v="kotlUsLYB5c"/>
    <s v="Allocated"/>
    <s v="Shifted (NC_SFTD)"/>
    <s v="Customer shifted from residence "/>
    <d v="2026-01-06T00:00:00"/>
    <m/>
    <m/>
    <m/>
    <s v="-"/>
  </r>
  <r>
    <n v="459101138"/>
    <s v="NILESH CHANDRAKANT CHAVAN"/>
    <s v="COLLECT"/>
    <s v="20.01.26"/>
    <n v="4000"/>
    <m/>
    <m/>
    <m/>
    <n v="3661"/>
    <n v="5577"/>
    <x v="4"/>
    <s v="STABLE"/>
    <x v="0"/>
    <x v="20"/>
    <n v="32095"/>
    <n v="278"/>
    <n v="0"/>
    <n v="4050"/>
    <s v="NEW"/>
    <n v="0.12234439847153181"/>
    <n v="5.6296962610037698E-3"/>
    <x v="1"/>
    <s v="PAID"/>
    <s v="-"/>
    <s v="PTP"/>
    <m/>
    <n v="20"/>
    <s v="CAVA "/>
    <m/>
    <s v="-"/>
    <s v="-"/>
    <s v="PIMPLE GURAV"/>
    <s v="-"/>
    <s v="-"/>
    <m/>
    <n v="9905"/>
    <n v="32095"/>
    <n v="57"/>
    <m/>
    <n v="57"/>
    <s v="REGULAR"/>
    <s v="MH14KY2665"/>
    <s v="HONDA ACTIVA 6G H SMART"/>
    <d v="2023-07-24T00:00:00"/>
    <n v="36"/>
    <x v="1"/>
    <x v="1"/>
    <s v="-"/>
    <m/>
    <m/>
    <m/>
    <m/>
    <m/>
    <m/>
    <m/>
    <m/>
    <m/>
    <m/>
    <m/>
    <m/>
    <n v="1"/>
    <m/>
    <m/>
    <m/>
    <m/>
    <m/>
    <m/>
    <m/>
    <m/>
    <m/>
    <m/>
    <m/>
    <m/>
    <m/>
    <m/>
    <m/>
    <m/>
    <m/>
    <m/>
    <m/>
    <m/>
    <m/>
    <m/>
    <m/>
    <m/>
    <m/>
    <m/>
    <m/>
    <m/>
    <m/>
    <m/>
    <m/>
    <m/>
    <m/>
    <m/>
    <m/>
    <m/>
    <m/>
    <m/>
    <m/>
    <m/>
    <m/>
    <m/>
    <m/>
    <m/>
    <n v="2"/>
    <m/>
    <m/>
    <m/>
    <m/>
    <m/>
    <m/>
    <m/>
    <m/>
    <m/>
    <m/>
    <m/>
    <m/>
    <m/>
    <m/>
    <m/>
    <m/>
    <m/>
    <m/>
    <m/>
    <m/>
    <m/>
    <m/>
    <m/>
    <m/>
    <m/>
    <m/>
    <m/>
    <m/>
    <m/>
    <m/>
    <m/>
    <m/>
    <m/>
    <m/>
    <m/>
    <n v="3"/>
    <n v="1"/>
    <s v="ZBHT0015"/>
    <s v="G2hWaEcpNJz"/>
    <s v="Allocated"/>
    <s v="Payment (PAID)"/>
    <s v="Payment (PAID)"/>
    <d v="2026-01-20T00:00:00"/>
    <m/>
    <m/>
    <m/>
    <s v="-"/>
  </r>
  <r>
    <n v="459021769"/>
    <s v="SHUBHAM GAJENDRA DONGARE"/>
    <m/>
    <m/>
    <m/>
    <m/>
    <m/>
    <m/>
    <n v="3867"/>
    <n v="7734"/>
    <x v="4"/>
    <s v="FLOW"/>
    <x v="1"/>
    <x v="0"/>
    <n v="31875.45"/>
    <n v="69"/>
    <n v="0"/>
    <n v="900"/>
    <s v="FLOW"/>
    <n v="3.4837860655705183E-2"/>
    <n v="5.5911855953516944E-3"/>
    <x v="0"/>
    <s v="NC"/>
    <s v="NC"/>
    <s v="NC"/>
    <s v="Shifted"/>
    <m/>
    <s v="CNAVNA"/>
    <m/>
    <s v="ELG"/>
    <s v="-"/>
    <s v="NARAYAN GAON"/>
    <s v="-"/>
    <s v="-"/>
    <m/>
    <n v="8703"/>
    <n v="31875.45"/>
    <n v="57"/>
    <m/>
    <n v="87"/>
    <s v="REGULAR"/>
    <s v="MH14KY2106"/>
    <s v="HONDA ACTIVA 125 DISC BSVI"/>
    <d v="2023-07-17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0557225"/>
    <s v="ASHWINI UTTAM BAHIRAT"/>
    <s v="ONLINE"/>
    <s v="24.01.26"/>
    <n v="3100"/>
    <m/>
    <m/>
    <m/>
    <n v="2924"/>
    <n v="2453"/>
    <x v="2"/>
    <s v="STABLE"/>
    <x v="0"/>
    <x v="9"/>
    <n v="31804.25"/>
    <n v="60"/>
    <n v="0"/>
    <n v="4050"/>
    <s v="18.12.25"/>
    <n v="2.5003972388013669E-2"/>
    <n v="1.710471952369137E-3"/>
    <x v="1"/>
    <s v="PAID"/>
    <s v="PTP"/>
    <s v="PTP"/>
    <m/>
    <n v="23"/>
    <s v="CAVA"/>
    <m/>
    <s v="ELG"/>
    <s v="-"/>
    <s v="SHIRUR"/>
    <s v="-"/>
    <s v="-"/>
    <m/>
    <n v="6563"/>
    <n v="31804.25"/>
    <n v="27"/>
    <m/>
    <n v="26"/>
    <s v="REGULAR"/>
    <m/>
    <s v="SPLENDOR PLUS DRS CAST FI BLACK"/>
    <d v="2023-11-08T00:00:00"/>
    <n v="36"/>
    <x v="1"/>
    <x v="1"/>
    <s v="-"/>
    <m/>
    <m/>
    <m/>
    <m/>
    <m/>
    <m/>
    <m/>
    <m/>
    <m/>
    <m/>
    <m/>
    <m/>
    <m/>
    <m/>
    <m/>
    <m/>
    <m/>
    <m/>
    <n v="1"/>
    <m/>
    <m/>
    <m/>
    <m/>
    <m/>
    <m/>
    <m/>
    <m/>
    <m/>
    <m/>
    <m/>
    <m/>
    <m/>
    <m/>
    <m/>
    <m/>
    <m/>
    <m/>
    <m/>
    <m/>
    <m/>
    <m/>
    <m/>
    <m/>
    <m/>
    <m/>
    <m/>
    <m/>
    <m/>
    <m/>
    <m/>
    <m/>
    <m/>
    <m/>
    <m/>
    <m/>
    <m/>
    <m/>
    <m/>
    <m/>
    <m/>
    <m/>
    <m/>
    <m/>
    <m/>
    <m/>
    <m/>
    <m/>
    <m/>
    <m/>
    <m/>
    <m/>
    <m/>
    <m/>
    <m/>
    <m/>
    <m/>
    <m/>
    <m/>
    <m/>
    <m/>
    <m/>
    <m/>
    <m/>
    <m/>
    <m/>
    <m/>
    <m/>
    <m/>
    <m/>
    <m/>
    <m/>
    <m/>
    <m/>
    <n v="1"/>
    <n v="1"/>
    <s v="ZBHT0024"/>
    <s v="kovvMKbVsOJz"/>
    <s v="Allocated"/>
    <s v="CUSTOMER NOT AVAILABLE (NABL)"/>
    <s v="Customer not available meet husband"/>
    <d v="2026-01-07T00:00:00"/>
    <m/>
    <m/>
    <m/>
    <s v="-"/>
  </r>
  <r>
    <n v="460465980"/>
    <s v="BINAY KUMAR"/>
    <s v="ONLINE"/>
    <s v="22.01.26"/>
    <n v="2851"/>
    <m/>
    <m/>
    <m/>
    <n v="2751"/>
    <n v="8075"/>
    <x v="4"/>
    <s v="STABLE"/>
    <x v="0"/>
    <x v="4"/>
    <n v="31738"/>
    <n v="353"/>
    <n v="0"/>
    <n v="2700"/>
    <s v="01.12.25"/>
    <n v="4.7616078481523293E-2"/>
    <n v="5.5670758663884604E-3"/>
    <x v="1"/>
    <s v="PAID"/>
    <s v="NC"/>
    <s v="MPTP"/>
    <s v="Left message customer brother he said shubham is in jail "/>
    <m/>
    <s v="CAVNA"/>
    <m/>
    <s v="-"/>
    <s v="-"/>
    <s v="DAPODI"/>
    <s v="-"/>
    <s v="-"/>
    <s v="-"/>
    <n v="11128"/>
    <n v="31738"/>
    <n v="66"/>
    <m/>
    <n v="57"/>
    <s v="REGULAR"/>
    <s v="MH14LD7256"/>
    <s v="HONDA SHINE DRUM BSVI"/>
    <d v="2023-11-04T00:00:00"/>
    <n v="36"/>
    <x v="2"/>
    <x v="2"/>
    <s v="-"/>
    <m/>
    <m/>
    <m/>
    <m/>
    <m/>
    <m/>
    <m/>
    <m/>
    <m/>
    <m/>
    <m/>
    <m/>
    <m/>
    <m/>
    <m/>
    <m/>
    <m/>
    <m/>
    <m/>
    <m/>
    <m/>
    <m/>
    <m/>
    <m/>
    <m/>
    <m/>
    <m/>
    <m/>
    <m/>
    <m/>
    <m/>
    <m/>
    <m/>
    <n v="1"/>
    <m/>
    <m/>
    <m/>
    <m/>
    <m/>
    <m/>
    <m/>
    <m/>
    <m/>
    <m/>
    <m/>
    <m/>
    <m/>
    <m/>
    <m/>
    <m/>
    <m/>
    <m/>
    <m/>
    <m/>
    <m/>
    <m/>
    <m/>
    <m/>
    <m/>
    <m/>
    <m/>
    <m/>
    <m/>
    <m/>
    <m/>
    <m/>
    <m/>
    <m/>
    <m/>
    <m/>
    <m/>
    <m/>
    <m/>
    <m/>
    <m/>
    <m/>
    <m/>
    <m/>
    <m/>
    <m/>
    <m/>
    <m/>
    <m/>
    <m/>
    <m/>
    <m/>
    <m/>
    <m/>
    <m/>
    <m/>
    <m/>
    <m/>
    <m/>
    <n v="1"/>
    <n v="1"/>
    <s v="ZBHT0009"/>
    <s v="B6kN_0-RX4m"/>
    <s v="Allocated"/>
    <s v="Entry Restricted (NC_ER)"/>
    <s v="Entry restricted Defiance erea "/>
    <d v="2026-01-12T00:00:00"/>
    <m/>
    <m/>
    <m/>
    <s v="-"/>
  </r>
  <r>
    <n v="461649431"/>
    <s v="SHAILESH JADHAV"/>
    <s v="ONLINE"/>
    <s v="14.01.26"/>
    <n v="7000"/>
    <m/>
    <m/>
    <m/>
    <n v="3468"/>
    <n v="6847"/>
    <x v="4"/>
    <s v="RB"/>
    <x v="0"/>
    <x v="12"/>
    <n v="31737"/>
    <n v="149"/>
    <n v="0"/>
    <n v="2439"/>
    <s v="FLOW"/>
    <n v="1"/>
    <n v="5.56690045912063E-3"/>
    <x v="2"/>
    <s v="PAID"/>
    <s v="MPTP"/>
    <s v="PAID"/>
    <m/>
    <m/>
    <s v="CAVNA"/>
    <m/>
    <s v="-"/>
    <s v="-"/>
    <s v="WAGHOLI"/>
    <s v="-"/>
    <s v="-"/>
    <m/>
    <n v="9435"/>
    <n v="31737"/>
    <n v="57"/>
    <m/>
    <n v="26"/>
    <s v="REGULAR"/>
    <s v="MH02GD8528"/>
    <s v="SPLENDOR PLUS I3S BS6 FI DRUM SELF"/>
    <d v="2024-01-25T00:00:00"/>
    <n v="30"/>
    <x v="1"/>
    <x v="2"/>
    <s v="-"/>
    <m/>
    <m/>
    <m/>
    <m/>
    <m/>
    <m/>
    <m/>
    <m/>
    <m/>
    <m/>
    <m/>
    <m/>
    <m/>
    <m/>
    <m/>
    <n v="1"/>
    <m/>
    <m/>
    <m/>
    <m/>
    <m/>
    <m/>
    <m/>
    <m/>
    <m/>
    <m/>
    <m/>
    <m/>
    <m/>
    <m/>
    <m/>
    <m/>
    <m/>
    <m/>
    <m/>
    <m/>
    <n v="1"/>
    <m/>
    <m/>
    <m/>
    <m/>
    <m/>
    <m/>
    <m/>
    <m/>
    <m/>
    <m/>
    <m/>
    <m/>
    <m/>
    <m/>
    <m/>
    <m/>
    <m/>
    <m/>
    <m/>
    <m/>
    <m/>
    <m/>
    <m/>
    <m/>
    <m/>
    <m/>
    <m/>
    <m/>
    <m/>
    <m/>
    <m/>
    <m/>
    <m/>
    <m/>
    <m/>
    <m/>
    <m/>
    <m/>
    <m/>
    <m/>
    <m/>
    <m/>
    <m/>
    <m/>
    <m/>
    <m/>
    <m/>
    <m/>
    <m/>
    <m/>
    <m/>
    <m/>
    <m/>
    <m/>
    <m/>
    <m/>
    <n v="2"/>
    <n v="1"/>
    <s v="DUWT0021"/>
    <s v="B6vAQcj_DJc"/>
    <s v="Allocated"/>
    <s v="Address Not Found (NC_ANF)"/>
    <s v="Customer residence address is not found "/>
    <d v="2026-01-13T00:00:00"/>
    <m/>
    <m/>
    <m/>
    <s v="-"/>
  </r>
  <r>
    <n v="466434465"/>
    <s v="SUBHASH VISHNU PATIL"/>
    <s v="COLLECT"/>
    <s v="28.01.26"/>
    <n v="4200"/>
    <m/>
    <m/>
    <m/>
    <n v="4146"/>
    <n v="4091"/>
    <x v="2"/>
    <s v="STABLE"/>
    <x v="0"/>
    <x v="6"/>
    <n v="31266"/>
    <n v="55"/>
    <n v="0"/>
    <n v="900"/>
    <s v="20.12.25"/>
    <n v="3.3454828309833963E-2"/>
    <n v="1.681524200783651E-3"/>
    <x v="1"/>
    <s v="PAID"/>
    <s v="PTP"/>
    <s v="PTP"/>
    <m/>
    <n v="28"/>
    <s v="CAVA"/>
    <m/>
    <s v="-"/>
    <s v="-"/>
    <s v="MAVAL"/>
    <s v="-"/>
    <s v="-"/>
    <m/>
    <n v="5046"/>
    <n v="31266"/>
    <n v="26"/>
    <m/>
    <n v="25"/>
    <s v="REGULAR"/>
    <s v="MH14LW0799"/>
    <s v="CLASSIC 350 DARK STEALTH BLACK"/>
    <d v="2025-07-01T00:00:00"/>
    <n v="12"/>
    <x v="1"/>
    <x v="2"/>
    <s v="-"/>
    <m/>
    <m/>
    <m/>
    <m/>
    <m/>
    <m/>
    <n v="1"/>
    <m/>
    <m/>
    <m/>
    <m/>
    <m/>
    <m/>
    <m/>
    <m/>
    <m/>
    <m/>
    <m/>
    <m/>
    <m/>
    <m/>
    <m/>
    <m/>
    <m/>
    <m/>
    <m/>
    <m/>
    <m/>
    <m/>
    <m/>
    <m/>
    <m/>
    <m/>
    <m/>
    <m/>
    <m/>
    <n v="1"/>
    <m/>
    <m/>
    <m/>
    <m/>
    <m/>
    <m/>
    <m/>
    <m/>
    <m/>
    <m/>
    <m/>
    <m/>
    <m/>
    <m/>
    <m/>
    <m/>
    <m/>
    <n v="1"/>
    <m/>
    <m/>
    <m/>
    <m/>
    <m/>
    <m/>
    <m/>
    <m/>
    <m/>
    <m/>
    <m/>
    <n v="1"/>
    <m/>
    <m/>
    <m/>
    <m/>
    <m/>
    <m/>
    <m/>
    <m/>
    <m/>
    <m/>
    <m/>
    <m/>
    <m/>
    <m/>
    <n v="2"/>
    <m/>
    <m/>
    <m/>
    <m/>
    <m/>
    <m/>
    <m/>
    <m/>
    <m/>
    <m/>
    <m/>
    <n v="6"/>
    <n v="1"/>
    <s v="DUWT0013"/>
    <s v="AovXFk1dmsz"/>
    <s v="Allocated"/>
    <s v="Left Message (LMCB)"/>
    <s v="Left masage wife "/>
    <d v="2026-01-24T00:00:00"/>
    <m/>
    <m/>
    <m/>
    <s v="-"/>
  </r>
  <r>
    <n v="466539513"/>
    <s v="SHAHAJI PANDURANG BADHE"/>
    <s v="ONLINE"/>
    <s v="21.01.26"/>
    <n v="2077"/>
    <m/>
    <m/>
    <m/>
    <n v="2065"/>
    <e v="#N/A"/>
    <x v="0"/>
    <s v="FLOW"/>
    <x v="0"/>
    <x v="0"/>
    <n v="33397"/>
    <n v="8"/>
    <n v="0"/>
    <n v="900"/>
    <s v="FLOW"/>
    <n v="9.3532457812918243E-3"/>
    <n v="3.9425129411508721E-3"/>
    <x v="0"/>
    <s v="-"/>
    <s v="-"/>
    <s v="-"/>
    <m/>
    <m/>
    <m/>
    <m/>
    <m/>
    <m/>
    <s v="KANDALI"/>
    <m/>
    <m/>
    <m/>
    <s v="-"/>
    <n v="33397"/>
    <n v="5"/>
    <m/>
    <e v="#N/A"/>
    <s v="REGULAR"/>
    <n v="45856"/>
    <s v="MAGNUS PRO"/>
    <d v="2025-07-18T00:00:00"/>
    <n v="24"/>
    <x v="3"/>
    <x v="0"/>
    <s v="-"/>
    <m/>
    <m/>
    <m/>
    <m/>
    <m/>
    <m/>
    <m/>
    <m/>
    <m/>
    <m/>
    <m/>
    <m/>
    <m/>
    <m/>
    <m/>
    <m/>
    <m/>
    <m/>
    <m/>
    <m/>
    <m/>
    <m/>
    <m/>
    <m/>
    <m/>
    <m/>
    <m/>
    <m/>
    <m/>
    <m/>
    <m/>
    <m/>
    <m/>
    <m/>
    <m/>
    <m/>
    <m/>
    <m/>
    <m/>
    <m/>
    <m/>
    <m/>
    <m/>
    <m/>
    <m/>
    <m/>
    <m/>
    <m/>
    <m/>
    <m/>
    <m/>
    <m/>
    <m/>
    <m/>
    <m/>
    <m/>
    <m/>
    <m/>
    <m/>
    <m/>
    <m/>
    <m/>
    <m/>
    <m/>
    <m/>
    <m/>
    <m/>
    <m/>
    <m/>
    <m/>
    <m/>
    <m/>
    <m/>
    <m/>
    <m/>
    <m/>
    <m/>
    <m/>
    <m/>
    <m/>
    <m/>
    <m/>
    <m/>
    <m/>
    <m/>
    <m/>
    <m/>
    <m/>
    <m/>
    <m/>
    <n v="1"/>
    <m/>
    <m/>
    <n v="1"/>
    <n v="1"/>
    <s v="ZBHT0021"/>
    <s v="k6xQoXp31Em"/>
    <s v="Unallocated"/>
    <e v="#N/A"/>
    <e v="#N/A"/>
    <e v="#N/A"/>
    <m/>
    <m/>
    <m/>
    <s v="-"/>
  </r>
  <r>
    <n v="463520227"/>
    <s v="PATIL DARSHAN HARIBHAU"/>
    <m/>
    <m/>
    <m/>
    <m/>
    <m/>
    <s v="PAID 30"/>
    <n v="4751"/>
    <n v="4692.83"/>
    <x v="0"/>
    <s v="STABLE"/>
    <x v="0"/>
    <x v="6"/>
    <n v="31147"/>
    <n v="17"/>
    <n v="0"/>
    <n v="450"/>
    <s v="-"/>
    <n v="4.1041631792194389E-2"/>
    <n v="3.67690063712388E-3"/>
    <x v="1"/>
    <s v="PAID"/>
    <m/>
    <s v="NC"/>
    <s v="Add not found"/>
    <m/>
    <m/>
    <m/>
    <m/>
    <m/>
    <s v="MAVAL"/>
    <m/>
    <m/>
    <m/>
    <n v="4692.83"/>
    <n v="31147"/>
    <s v="-"/>
    <m/>
    <e v="#N/A"/>
    <s v="REGULAR"/>
    <s v="MH14LV1787"/>
    <s v="HONDA ACTIVA 125 DRUM A"/>
    <s v="########"/>
    <n v="24"/>
    <x v="0"/>
    <x v="0"/>
    <s v="-"/>
    <m/>
    <m/>
    <m/>
    <m/>
    <m/>
    <m/>
    <m/>
    <m/>
    <m/>
    <m/>
    <m/>
    <m/>
    <m/>
    <m/>
    <m/>
    <m/>
    <m/>
    <m/>
    <m/>
    <m/>
    <m/>
    <m/>
    <m/>
    <m/>
    <m/>
    <m/>
    <m/>
    <m/>
    <m/>
    <m/>
    <m/>
    <m/>
    <m/>
    <m/>
    <m/>
    <m/>
    <m/>
    <m/>
    <m/>
    <m/>
    <m/>
    <m/>
    <m/>
    <m/>
    <m/>
    <m/>
    <m/>
    <m/>
    <m/>
    <m/>
    <m/>
    <m/>
    <m/>
    <m/>
    <m/>
    <m/>
    <m/>
    <m/>
    <m/>
    <m/>
    <m/>
    <m/>
    <m/>
    <m/>
    <m/>
    <m/>
    <m/>
    <m/>
    <m/>
    <m/>
    <m/>
    <m/>
    <m/>
    <m/>
    <m/>
    <m/>
    <m/>
    <m/>
    <m/>
    <m/>
    <m/>
    <m/>
    <m/>
    <m/>
    <m/>
    <m/>
    <m/>
    <m/>
    <m/>
    <m/>
    <m/>
    <m/>
    <m/>
    <n v="0"/>
    <s v=""/>
    <s v="DUWT0013"/>
    <s v="GoIB1hU2ARFc"/>
    <s v="Allocated"/>
    <e v="#N/A"/>
    <e v="#N/A"/>
    <e v="#N/A"/>
    <m/>
    <m/>
    <m/>
    <s v="-"/>
  </r>
  <r>
    <n v="454344648"/>
    <s v="HANUMANT SURESH DAKE"/>
    <m/>
    <m/>
    <m/>
    <m/>
    <m/>
    <s v="BANK RB 31"/>
    <n v="3091"/>
    <n v="9479.99"/>
    <x v="1"/>
    <s v="RB"/>
    <x v="1"/>
    <x v="0"/>
    <n v="31074.55"/>
    <n v="320"/>
    <n v="0"/>
    <n v="4050"/>
    <s v="FLOW"/>
    <n v="0.1236271272279811"/>
    <n v="7.9341894203003218E-3"/>
    <x v="2"/>
    <s v="PAID"/>
    <s v="NC"/>
    <s v="NC"/>
    <s v="Shifted"/>
    <m/>
    <s v="CNAVNA"/>
    <m/>
    <s v="ELG"/>
    <s v="-"/>
    <s v="JUNNAR"/>
    <s v="-"/>
    <s v="-"/>
    <m/>
    <n v="13849.99"/>
    <n v="31074.55"/>
    <n v="118"/>
    <m/>
    <e v="#N/A"/>
    <s v="NPA"/>
    <s v="MH14KG8422"/>
    <s v="HONDA SHINE SP DISC BSVI"/>
    <d v="2022-08-12T00:00:00"/>
    <n v="48"/>
    <x v="1"/>
    <x v="2"/>
    <s v="-"/>
    <m/>
    <m/>
    <m/>
    <m/>
    <m/>
    <m/>
    <m/>
    <m/>
    <m/>
    <m/>
    <m/>
    <m/>
    <m/>
    <m/>
    <m/>
    <n v="1"/>
    <m/>
    <m/>
    <m/>
    <m/>
    <m/>
    <m/>
    <m/>
    <m/>
    <m/>
    <m/>
    <m/>
    <m/>
    <m/>
    <m/>
    <m/>
    <m/>
    <m/>
    <m/>
    <m/>
    <m/>
    <m/>
    <m/>
    <m/>
    <m/>
    <m/>
    <m/>
    <m/>
    <m/>
    <m/>
    <m/>
    <m/>
    <m/>
    <m/>
    <m/>
    <m/>
    <m/>
    <m/>
    <m/>
    <m/>
    <m/>
    <m/>
    <m/>
    <m/>
    <m/>
    <m/>
    <m/>
    <m/>
    <m/>
    <m/>
    <m/>
    <m/>
    <m/>
    <m/>
    <m/>
    <m/>
    <m/>
    <m/>
    <m/>
    <m/>
    <m/>
    <m/>
    <m/>
    <m/>
    <m/>
    <m/>
    <m/>
    <m/>
    <m/>
    <m/>
    <m/>
    <m/>
    <m/>
    <m/>
    <m/>
    <m/>
    <m/>
    <m/>
    <n v="1"/>
    <n v="1"/>
    <s v="ZBHT0021"/>
    <s v="A24GI7O6eOIc"/>
    <s v="Allocated"/>
    <s v="Shifted (NC_SFTD)"/>
    <s v="Shifted "/>
    <d v="2026-01-06T00:00:00"/>
    <m/>
    <m/>
    <m/>
    <s v="-"/>
  </r>
  <r>
    <n v="460636873"/>
    <s v="RAHUL FAKIRA GAFALE"/>
    <s v="ONLINE"/>
    <s v="19.01.26"/>
    <n v="3110"/>
    <m/>
    <m/>
    <m/>
    <n v="3110"/>
    <e v="#N/A"/>
    <x v="0"/>
    <s v="FLOW"/>
    <x v="0"/>
    <x v="0"/>
    <n v="31096.83"/>
    <n v="0"/>
    <n v="0"/>
    <n v="900"/>
    <s v="FLOW"/>
    <n v="8.7090545261265702E-3"/>
    <n v="3.670978072993642E-3"/>
    <x v="0"/>
    <s v="PAID"/>
    <s v="-"/>
    <s v="PAID"/>
    <m/>
    <m/>
    <m/>
    <m/>
    <m/>
    <m/>
    <s v="JUNNAR"/>
    <m/>
    <m/>
    <m/>
    <s v="-"/>
    <n v="31096.83"/>
    <n v="5"/>
    <m/>
    <e v="#N/A"/>
    <s v="REGULAR"/>
    <n v="45243"/>
    <m/>
    <d v="2023-11-13T00:00:00"/>
    <n v="36"/>
    <x v="3"/>
    <x v="0"/>
    <s v="-"/>
    <m/>
    <m/>
    <m/>
    <m/>
    <m/>
    <m/>
    <m/>
    <m/>
    <m/>
    <m/>
    <m/>
    <m/>
    <m/>
    <m/>
    <m/>
    <m/>
    <m/>
    <m/>
    <m/>
    <m/>
    <m/>
    <m/>
    <m/>
    <m/>
    <m/>
    <m/>
    <m/>
    <m/>
    <m/>
    <m/>
    <m/>
    <m/>
    <m/>
    <m/>
    <m/>
    <m/>
    <m/>
    <m/>
    <m/>
    <m/>
    <m/>
    <m/>
    <m/>
    <m/>
    <m/>
    <m/>
    <m/>
    <m/>
    <m/>
    <m/>
    <m/>
    <m/>
    <m/>
    <m/>
    <m/>
    <m/>
    <m/>
    <m/>
    <m/>
    <m/>
    <m/>
    <m/>
    <m/>
    <m/>
    <m/>
    <m/>
    <m/>
    <m/>
    <m/>
    <m/>
    <m/>
    <m/>
    <m/>
    <m/>
    <m/>
    <m/>
    <m/>
    <m/>
    <m/>
    <m/>
    <m/>
    <m/>
    <m/>
    <m/>
    <m/>
    <m/>
    <m/>
    <m/>
    <m/>
    <m/>
    <n v="1"/>
    <m/>
    <m/>
    <n v="1"/>
    <n v="1"/>
    <s v="ZBHT0021"/>
    <e v="#N/A"/>
    <e v="#N/A"/>
    <e v="#N/A"/>
    <e v="#N/A"/>
    <e v="#N/A"/>
    <m/>
    <m/>
    <m/>
    <s v="-"/>
  </r>
  <r>
    <n v="459750261"/>
    <s v="KOMAL ROHIT CHANDANE"/>
    <s v="ONLINE"/>
    <s v="11.01.26"/>
    <n v="3470"/>
    <m/>
    <m/>
    <m/>
    <n v="3370"/>
    <n v="3270"/>
    <x v="2"/>
    <s v="STABLE"/>
    <x v="0"/>
    <x v="4"/>
    <n v="30873.4"/>
    <n v="128"/>
    <n v="0"/>
    <n v="4500"/>
    <s v="11.12.25"/>
    <n v="3.931596030933758E-2"/>
    <n v="1.6604096865756399E-3"/>
    <x v="1"/>
    <s v="PAID"/>
    <s v="PAID"/>
    <s v="PAID"/>
    <m/>
    <m/>
    <s v="CAVA"/>
    <m/>
    <s v="-"/>
    <s v="-"/>
    <s v="DAPODI"/>
    <s v="-"/>
    <s v="-"/>
    <s v="-"/>
    <n v="11268"/>
    <n v="30873.4"/>
    <n v="36"/>
    <m/>
    <n v="26"/>
    <s v="REGULAR"/>
    <s v="MH14KZ6499"/>
    <s v="HONDA ACTIVA 6G H SMART"/>
    <d v="2023-09-13T00:00:00"/>
    <n v="36"/>
    <x v="2"/>
    <x v="2"/>
    <s v="-"/>
    <m/>
    <m/>
    <m/>
    <m/>
    <m/>
    <m/>
    <m/>
    <m/>
    <m/>
    <m/>
    <m/>
    <m/>
    <m/>
    <m/>
    <m/>
    <m/>
    <m/>
    <m/>
    <m/>
    <m/>
    <m/>
    <m/>
    <m/>
    <m/>
    <m/>
    <m/>
    <m/>
    <m/>
    <m/>
    <m/>
    <n v="1"/>
    <m/>
    <m/>
    <m/>
    <m/>
    <m/>
    <m/>
    <m/>
    <m/>
    <m/>
    <m/>
    <m/>
    <m/>
    <m/>
    <m/>
    <m/>
    <m/>
    <m/>
    <m/>
    <m/>
    <m/>
    <m/>
    <m/>
    <m/>
    <m/>
    <m/>
    <m/>
    <m/>
    <m/>
    <m/>
    <m/>
    <m/>
    <m/>
    <m/>
    <m/>
    <m/>
    <m/>
    <m/>
    <m/>
    <m/>
    <m/>
    <m/>
    <m/>
    <m/>
    <m/>
    <m/>
    <m/>
    <m/>
    <m/>
    <m/>
    <m/>
    <m/>
    <m/>
    <m/>
    <m/>
    <m/>
    <m/>
    <m/>
    <m/>
    <m/>
    <m/>
    <m/>
    <m/>
    <n v="1"/>
    <n v="1"/>
    <s v="ZBHT0009"/>
    <s v="GoVBpQcm_EM7"/>
    <s v="Allocated"/>
    <s v="Promise To Pay (PTP)"/>
    <s v="Customer promise pay online 3470 on 11/01"/>
    <d v="2026-01-11T00:00:00"/>
    <m/>
    <m/>
    <m/>
    <s v="-"/>
  </r>
  <r>
    <n v="459836925"/>
    <s v="JAGDISH NATTHU SAHU"/>
    <s v="ONLINE"/>
    <s v="10.01.26"/>
    <n v="3400"/>
    <m/>
    <m/>
    <m/>
    <n v="3191"/>
    <n v="1469"/>
    <x v="2"/>
    <s v="STABLE"/>
    <x v="0"/>
    <x v="0"/>
    <n v="30832"/>
    <n v="30"/>
    <n v="0"/>
    <n v="4050"/>
    <s v="18.12.25"/>
    <n v="2.7757029126425109E-2"/>
    <n v="1.6581831433045971E-3"/>
    <x v="1"/>
    <s v="PAID"/>
    <s v="PTP"/>
    <s v="PAID"/>
    <m/>
    <m/>
    <s v="CAVNA"/>
    <m/>
    <s v="-"/>
    <s v="-"/>
    <s v="PARUNDE"/>
    <s v="-"/>
    <s v="-"/>
    <m/>
    <n v="5549"/>
    <n v="30832"/>
    <n v="27"/>
    <m/>
    <n v="26"/>
    <s v="REGULAR"/>
    <s v="MH14KZ9850"/>
    <s v="LIVO DRUM CBS"/>
    <d v="2023-09-21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59104916"/>
    <s v="GAJANAN LAXMAN KAKDE"/>
    <m/>
    <m/>
    <m/>
    <m/>
    <m/>
    <m/>
    <n v="2653"/>
    <n v="13265"/>
    <x v="3"/>
    <s v="FLOW"/>
    <x v="1"/>
    <x v="4"/>
    <n v="30824"/>
    <n v="437"/>
    <n v="0"/>
    <n v="2250"/>
    <s v="FLOW"/>
    <n v="0.1093088174810133"/>
    <n v="1.03047828066103E-2"/>
    <x v="0"/>
    <s v="EXP"/>
    <s v="EXP"/>
    <s v="EXP"/>
    <s v="Visited to Customers residence address Customer already paid 1 emi and she has financial problem so can't pay balance amount "/>
    <m/>
    <m/>
    <m/>
    <s v="ELG"/>
    <s v="-"/>
    <s v="ALANDI"/>
    <s v="-"/>
    <s v="-"/>
    <m/>
    <n v="15952"/>
    <n v="30824"/>
    <n v="149"/>
    <m/>
    <n v="179"/>
    <s v="NPA"/>
    <s v="MH14KY3018"/>
    <s v="BAJAJ PLATINA 100 ES ALLOY DISC CBS"/>
    <d v="2023-07-24T00:00:00"/>
    <n v="36"/>
    <x v="1"/>
    <x v="2"/>
    <s v="-"/>
    <m/>
    <m/>
    <m/>
    <m/>
    <m/>
    <m/>
    <m/>
    <m/>
    <m/>
    <m/>
    <m/>
    <m/>
    <m/>
    <m/>
    <m/>
    <m/>
    <m/>
    <m/>
    <m/>
    <m/>
    <m/>
    <m/>
    <m/>
    <m/>
    <m/>
    <m/>
    <m/>
    <m/>
    <m/>
    <m/>
    <m/>
    <m/>
    <m/>
    <m/>
    <m/>
    <m/>
    <m/>
    <m/>
    <m/>
    <m/>
    <m/>
    <m/>
    <m/>
    <m/>
    <m/>
    <m/>
    <m/>
    <m/>
    <m/>
    <m/>
    <m/>
    <m/>
    <m/>
    <m/>
    <m/>
    <m/>
    <m/>
    <m/>
    <m/>
    <m/>
    <m/>
    <m/>
    <m/>
    <m/>
    <m/>
    <m/>
    <m/>
    <m/>
    <m/>
    <m/>
    <m/>
    <m/>
    <m/>
    <m/>
    <m/>
    <m/>
    <m/>
    <m/>
    <m/>
    <m/>
    <m/>
    <m/>
    <m/>
    <m/>
    <m/>
    <m/>
    <m/>
    <m/>
    <m/>
    <m/>
    <n v="1"/>
    <m/>
    <m/>
    <n v="1"/>
    <n v="1"/>
    <s v="ZBHT0009"/>
    <e v="#N/A"/>
    <e v="#N/A"/>
    <e v="#N/A"/>
    <e v="#N/A"/>
    <e v="#N/A"/>
    <m/>
    <m/>
    <m/>
    <s v="-"/>
  </r>
  <r>
    <n v="460591015"/>
    <s v="RANGNATH BABAN BICHARE"/>
    <s v="COLLECT"/>
    <s v="06.01.26"/>
    <n v="6100"/>
    <m/>
    <m/>
    <m/>
    <n v="2951"/>
    <n v="861"/>
    <x v="2"/>
    <s v="RB"/>
    <x v="0"/>
    <x v="0"/>
    <n v="30506.44"/>
    <n v="27"/>
    <n v="0"/>
    <n v="2250"/>
    <s v="04.12.25"/>
    <n v="2.7463938233768161E-2"/>
    <n v="1.6406741233210001E-3"/>
    <x v="2"/>
    <s v="PAID"/>
    <s v="PAID"/>
    <s v="PAID"/>
    <m/>
    <m/>
    <s v="CAVA"/>
    <m/>
    <s v="-"/>
    <s v="-"/>
    <s v="JUNNAR"/>
    <s v="-"/>
    <s v="-"/>
    <m/>
    <n v="3138"/>
    <n v="30506.44"/>
    <n v="27"/>
    <m/>
    <e v="#N/A"/>
    <s v="REGULAR"/>
    <s v="MH14LF6602"/>
    <s v="SPLENDOR PLUS BS6 DRK CAST FI"/>
    <d v="2023-11-10T00:00:00"/>
    <n v="36"/>
    <x v="1"/>
    <x v="2"/>
    <s v="-"/>
    <m/>
    <m/>
    <m/>
    <m/>
    <m/>
    <m/>
    <m/>
    <m/>
    <m/>
    <m/>
    <m/>
    <m/>
    <n v="1"/>
    <m/>
    <m/>
    <n v="1"/>
    <m/>
    <m/>
    <m/>
    <m/>
    <m/>
    <m/>
    <m/>
    <m/>
    <m/>
    <m/>
    <m/>
    <m/>
    <m/>
    <m/>
    <m/>
    <m/>
    <m/>
    <m/>
    <m/>
    <m/>
    <m/>
    <m/>
    <m/>
    <m/>
    <m/>
    <m/>
    <m/>
    <m/>
    <m/>
    <m/>
    <m/>
    <m/>
    <m/>
    <m/>
    <m/>
    <m/>
    <m/>
    <m/>
    <m/>
    <m/>
    <m/>
    <m/>
    <m/>
    <m/>
    <m/>
    <m/>
    <m/>
    <m/>
    <m/>
    <m/>
    <m/>
    <m/>
    <m/>
    <m/>
    <m/>
    <m/>
    <m/>
    <m/>
    <m/>
    <m/>
    <m/>
    <m/>
    <m/>
    <m/>
    <m/>
    <m/>
    <m/>
    <m/>
    <m/>
    <m/>
    <m/>
    <m/>
    <m/>
    <m/>
    <m/>
    <m/>
    <m/>
    <n v="2"/>
    <n v="1"/>
    <s v="ZBHT0021"/>
    <e v="#N/A"/>
    <e v="#N/A"/>
    <s v="Payment (PAID)"/>
    <s v="Payment (PAID)"/>
    <d v="2026-01-06T00:00:00"/>
    <m/>
    <m/>
    <m/>
    <s v="-"/>
  </r>
  <r>
    <n v="129682413"/>
    <s v="YASH VIJAY PARDESHI"/>
    <s v="COLLECT"/>
    <s v="21.01.26"/>
    <n v="4700"/>
    <m/>
    <m/>
    <m/>
    <n v="4521"/>
    <n v="4452"/>
    <x v="2"/>
    <s v="STABLE"/>
    <x v="0"/>
    <x v="20"/>
    <n v="30073.33"/>
    <n v="149"/>
    <n v="0"/>
    <n v="4519"/>
    <s v="11.12.25"/>
    <n v="3.8172518928686748E-2"/>
    <n v="1.6173809311441499E-3"/>
    <x v="1"/>
    <s v="PAID"/>
    <s v="PAID"/>
    <s v="PTP"/>
    <m/>
    <n v="20"/>
    <s v="CAVA"/>
    <m/>
    <s v="-"/>
    <s v="-"/>
    <s v="PIMAPRI"/>
    <s v="-"/>
    <s v="-"/>
    <s v="-"/>
    <n v="13641"/>
    <n v="30073.33"/>
    <n v="35"/>
    <m/>
    <n v="25"/>
    <s v="REGULAR"/>
    <s v="MH14KC1997"/>
    <s v="RE BULLET 350 EFI BLACK"/>
    <d v="2022-05-21T00:00:00"/>
    <n v="48"/>
    <x v="2"/>
    <x v="1"/>
    <s v="-"/>
    <m/>
    <m/>
    <m/>
    <m/>
    <m/>
    <m/>
    <m/>
    <m/>
    <m/>
    <m/>
    <m/>
    <m/>
    <m/>
    <m/>
    <m/>
    <m/>
    <m/>
    <m/>
    <m/>
    <m/>
    <m/>
    <m/>
    <m/>
    <m/>
    <m/>
    <m/>
    <m/>
    <m/>
    <m/>
    <m/>
    <m/>
    <m/>
    <m/>
    <n v="1"/>
    <m/>
    <m/>
    <m/>
    <m/>
    <m/>
    <m/>
    <m/>
    <m/>
    <m/>
    <m/>
    <m/>
    <n v="1"/>
    <m/>
    <m/>
    <n v="1"/>
    <m/>
    <m/>
    <m/>
    <m/>
    <m/>
    <n v="1"/>
    <m/>
    <m/>
    <m/>
    <m/>
    <m/>
    <n v="2"/>
    <m/>
    <m/>
    <m/>
    <m/>
    <m/>
    <m/>
    <m/>
    <m/>
    <m/>
    <m/>
    <m/>
    <m/>
    <m/>
    <m/>
    <m/>
    <m/>
    <m/>
    <m/>
    <m/>
    <m/>
    <m/>
    <m/>
    <m/>
    <m/>
    <m/>
    <m/>
    <m/>
    <m/>
    <m/>
    <m/>
    <m/>
    <m/>
    <n v="6"/>
    <n v="1"/>
    <s v="ZBHT0015"/>
    <s v="G6ZGhdI5eOMm"/>
    <s v="Allocated"/>
    <s v="Payment (PAID)"/>
    <s v="Payment (PAID)"/>
    <d v="2026-01-21T00:00:00"/>
    <m/>
    <m/>
    <m/>
    <s v="-"/>
  </r>
  <r>
    <n v="463650409"/>
    <s v="RAVI SOMNATH MORE"/>
    <s v="ONLINE"/>
    <s v="12.01.26"/>
    <n v="4410"/>
    <m/>
    <m/>
    <m/>
    <n v="4409"/>
    <n v="-3001"/>
    <x v="2"/>
    <s v="STABLE"/>
    <x v="0"/>
    <x v="1"/>
    <n v="29941"/>
    <n v="46"/>
    <n v="0"/>
    <n v="3545"/>
    <s v="11.12.25"/>
    <n v="2.2361249180740402E-2"/>
    <n v="1.610264059862576E-3"/>
    <x v="1"/>
    <s v="PAID"/>
    <s v="PAID"/>
    <s v="PAID"/>
    <m/>
    <m/>
    <m/>
    <m/>
    <s v="-"/>
    <s v="-"/>
    <s v="CHINCHWAD"/>
    <s v="-"/>
    <s v="-"/>
    <s v="-"/>
    <n v="4999"/>
    <n v="29941"/>
    <n v="5"/>
    <m/>
    <n v="26"/>
    <s v="REGULAR"/>
    <s v="MH14LT0680"/>
    <s v="SPLENDOR PLUS BS6 I3S DRS CAST FI"/>
    <d v="2024-08-03T00:00:00"/>
    <n v="24"/>
    <x v="2"/>
    <x v="1"/>
    <s v="-"/>
    <m/>
    <m/>
    <m/>
    <m/>
    <m/>
    <m/>
    <m/>
    <m/>
    <m/>
    <m/>
    <m/>
    <m/>
    <m/>
    <m/>
    <m/>
    <m/>
    <m/>
    <m/>
    <m/>
    <m/>
    <m/>
    <m/>
    <m/>
    <m/>
    <m/>
    <m/>
    <m/>
    <m/>
    <m/>
    <m/>
    <m/>
    <m/>
    <m/>
    <m/>
    <m/>
    <m/>
    <n v="1"/>
    <m/>
    <m/>
    <m/>
    <m/>
    <m/>
    <m/>
    <m/>
    <m/>
    <m/>
    <m/>
    <m/>
    <m/>
    <m/>
    <m/>
    <m/>
    <m/>
    <m/>
    <m/>
    <m/>
    <m/>
    <m/>
    <m/>
    <m/>
    <m/>
    <m/>
    <m/>
    <m/>
    <m/>
    <m/>
    <m/>
    <m/>
    <m/>
    <m/>
    <m/>
    <m/>
    <m/>
    <m/>
    <m/>
    <m/>
    <m/>
    <m/>
    <m/>
    <m/>
    <m/>
    <m/>
    <m/>
    <m/>
    <m/>
    <m/>
    <m/>
    <m/>
    <m/>
    <m/>
    <m/>
    <m/>
    <m/>
    <n v="1"/>
    <n v="1"/>
    <s v="ZBHT0015"/>
    <s v="k6GbFE8Rl47"/>
    <s v="Allocated"/>
    <s v="Left Message (LMCB)"/>
    <s v="Visit cm residence address cm shifted lm with cm relative member "/>
    <d v="2026-01-13T00:00:00"/>
    <m/>
    <m/>
    <m/>
    <s v="-"/>
  </r>
  <r>
    <n v="466036487"/>
    <s v="ROHAN JAGDEV KSHRISAGAR"/>
    <m/>
    <m/>
    <m/>
    <m/>
    <m/>
    <m/>
    <n v="2112"/>
    <n v="2112"/>
    <x v="0"/>
    <s v="FLOW"/>
    <x v="1"/>
    <x v="2"/>
    <n v="31044"/>
    <n v="29"/>
    <n v="0"/>
    <n v="900"/>
    <s v="FLOW"/>
    <n v="3.1940072341527077E-2"/>
    <n v="3.6647414960950891E-3"/>
    <x v="0"/>
    <s v="NC"/>
    <s v="-"/>
    <s v="NC"/>
    <s v="Add not found"/>
    <m/>
    <s v="CNAVNA"/>
    <m/>
    <m/>
    <m/>
    <s v="CHAKAN"/>
    <m/>
    <m/>
    <m/>
    <s v="-"/>
    <n v="31044"/>
    <n v="5"/>
    <m/>
    <e v="#N/A"/>
    <s v="REGULAR"/>
    <n v="45779"/>
    <m/>
    <d v="2025-05-02T00:00:00"/>
    <n v="24"/>
    <x v="3"/>
    <x v="0"/>
    <s v="-"/>
    <m/>
    <m/>
    <m/>
    <m/>
    <m/>
    <m/>
    <m/>
    <m/>
    <m/>
    <m/>
    <m/>
    <m/>
    <m/>
    <m/>
    <m/>
    <m/>
    <m/>
    <m/>
    <m/>
    <m/>
    <m/>
    <m/>
    <m/>
    <m/>
    <m/>
    <m/>
    <m/>
    <m/>
    <m/>
    <m/>
    <m/>
    <m/>
    <m/>
    <m/>
    <m/>
    <m/>
    <m/>
    <m/>
    <m/>
    <m/>
    <m/>
    <m/>
    <m/>
    <m/>
    <m/>
    <m/>
    <m/>
    <m/>
    <m/>
    <m/>
    <m/>
    <m/>
    <m/>
    <m/>
    <m/>
    <m/>
    <m/>
    <m/>
    <m/>
    <m/>
    <n v="1"/>
    <m/>
    <m/>
    <m/>
    <m/>
    <m/>
    <m/>
    <m/>
    <m/>
    <m/>
    <m/>
    <m/>
    <m/>
    <m/>
    <m/>
    <m/>
    <m/>
    <m/>
    <m/>
    <m/>
    <m/>
    <m/>
    <m/>
    <m/>
    <m/>
    <m/>
    <m/>
    <m/>
    <m/>
    <m/>
    <m/>
    <m/>
    <m/>
    <n v="1"/>
    <n v="1"/>
    <s v="DUWT0017"/>
    <s v="Bokd-HtvpZc"/>
    <s v="Allocated"/>
    <s v="Address Not Found (NC_ANF)"/>
    <s v="Short address available "/>
    <d v="2026-01-21T00:00:00"/>
    <m/>
    <m/>
    <m/>
    <s v="-"/>
  </r>
  <r>
    <n v="466283221"/>
    <s v="SHRUTI HIRAMAN WANJALE"/>
    <m/>
    <m/>
    <m/>
    <m/>
    <m/>
    <m/>
    <n v="2080"/>
    <n v="10400"/>
    <x v="3"/>
    <s v="FLOW"/>
    <x v="1"/>
    <x v="16"/>
    <n v="29833"/>
    <n v="441"/>
    <n v="0"/>
    <n v="2700"/>
    <s v="NEW"/>
    <n v="0.16797413942602429"/>
    <n v="9.9734812311706791E-3"/>
    <x v="0"/>
    <s v="-"/>
    <s v="-"/>
    <s v="-"/>
    <m/>
    <m/>
    <m/>
    <m/>
    <s v="ELG"/>
    <s v="-"/>
    <s v="SINHAGAD ROAD"/>
    <s v="-"/>
    <s v="-"/>
    <m/>
    <n v="13541"/>
    <n v="29833"/>
    <n v="148"/>
    <m/>
    <n v="178"/>
    <s v="NPA"/>
    <s v="MH12VE3378"/>
    <s v="JUPITER BASIC"/>
    <d v="2025-06-06T00:00:00"/>
    <n v="18"/>
    <x v="1"/>
    <x v="2"/>
    <s v="-"/>
    <m/>
    <m/>
    <m/>
    <m/>
    <m/>
    <m/>
    <m/>
    <m/>
    <m/>
    <m/>
    <m/>
    <m/>
    <m/>
    <m/>
    <m/>
    <m/>
    <m/>
    <m/>
    <m/>
    <m/>
    <m/>
    <m/>
    <m/>
    <m/>
    <n v="1"/>
    <m/>
    <m/>
    <m/>
    <m/>
    <m/>
    <m/>
    <m/>
    <m/>
    <m/>
    <m/>
    <m/>
    <m/>
    <m/>
    <m/>
    <m/>
    <m/>
    <m/>
    <m/>
    <m/>
    <m/>
    <m/>
    <m/>
    <m/>
    <m/>
    <m/>
    <m/>
    <m/>
    <m/>
    <m/>
    <m/>
    <m/>
    <m/>
    <m/>
    <m/>
    <m/>
    <m/>
    <m/>
    <m/>
    <m/>
    <m/>
    <m/>
    <m/>
    <m/>
    <m/>
    <m/>
    <m/>
    <m/>
    <m/>
    <m/>
    <m/>
    <m/>
    <m/>
    <m/>
    <m/>
    <m/>
    <m/>
    <m/>
    <m/>
    <m/>
    <m/>
    <m/>
    <m/>
    <m/>
    <m/>
    <m/>
    <m/>
    <m/>
    <m/>
    <n v="1"/>
    <n v="1"/>
    <s v="DUWT0031"/>
    <s v="koJO9RK_NJ7"/>
    <s v="Allocated"/>
    <s v="Address Not Found (NC_ANF)"/>
    <s v="Customer address not found "/>
    <d v="2026-01-09T00:00:00"/>
    <m/>
    <m/>
    <m/>
    <s v="-"/>
  </r>
  <r>
    <n v="464350524"/>
    <s v="AKASH SANJAY MORE"/>
    <m/>
    <m/>
    <m/>
    <m/>
    <m/>
    <m/>
    <n v="6231"/>
    <n v="6142"/>
    <x v="2"/>
    <s v="FLOW"/>
    <x v="1"/>
    <x v="18"/>
    <n v="29737"/>
    <n v="99"/>
    <n v="0"/>
    <n v="1350"/>
    <s v="26.12.25"/>
    <n v="1.1500059536408031E-2"/>
    <n v="1.599292687222652E-3"/>
    <x v="1"/>
    <s v="MPTP"/>
    <s v="NC"/>
    <s v="MPTP"/>
    <s v="Left message customer brother "/>
    <m/>
    <s v="CNAVNA"/>
    <m/>
    <s v="-"/>
    <s v="-"/>
    <s v="CHANDAN NAGAR"/>
    <s v="-"/>
    <s v="-"/>
    <m/>
    <n v="7591"/>
    <n v="29737"/>
    <n v="27"/>
    <m/>
    <n v="57"/>
    <s v="REGULAR"/>
    <s v="MH12XJ0574"/>
    <s v="HONDA ACTIVA 6G DLX BS VI"/>
    <d v="2024-10-17T00:00:00"/>
    <n v="18"/>
    <x v="1"/>
    <x v="2"/>
    <s v="-"/>
    <m/>
    <m/>
    <m/>
    <m/>
    <m/>
    <m/>
    <m/>
    <m/>
    <m/>
    <m/>
    <m/>
    <m/>
    <m/>
    <m/>
    <m/>
    <n v="1"/>
    <m/>
    <m/>
    <m/>
    <m/>
    <m/>
    <m/>
    <m/>
    <m/>
    <m/>
    <m/>
    <m/>
    <m/>
    <m/>
    <m/>
    <m/>
    <m/>
    <m/>
    <m/>
    <m/>
    <m/>
    <m/>
    <m/>
    <m/>
    <m/>
    <m/>
    <m/>
    <m/>
    <m/>
    <m/>
    <m/>
    <m/>
    <m/>
    <m/>
    <m/>
    <m/>
    <m/>
    <m/>
    <m/>
    <m/>
    <m/>
    <m/>
    <m/>
    <m/>
    <m/>
    <m/>
    <m/>
    <m/>
    <n v="1"/>
    <m/>
    <m/>
    <m/>
    <m/>
    <m/>
    <m/>
    <m/>
    <m/>
    <m/>
    <m/>
    <m/>
    <m/>
    <m/>
    <m/>
    <m/>
    <m/>
    <m/>
    <m/>
    <m/>
    <m/>
    <m/>
    <m/>
    <m/>
    <m/>
    <m/>
    <m/>
    <m/>
    <m/>
    <m/>
    <n v="2"/>
    <n v="1"/>
    <s v="ZBHT0012"/>
    <s v="koG6vqDcK4c"/>
    <s v="Allocated"/>
    <s v="Customer Not Available Cattle Not Available_Pot. Skip (CNACNA)"/>
    <s v="No contact number "/>
    <d v="2026-01-10T00:00:00"/>
    <m/>
    <m/>
    <m/>
    <s v="VYMO"/>
  </r>
  <r>
    <n v="458552289"/>
    <s v="BHAGWAN SUKLAL KHARE"/>
    <m/>
    <m/>
    <m/>
    <m/>
    <m/>
    <m/>
    <n v="3989"/>
    <n v="7871"/>
    <x v="4"/>
    <s v="FLOW"/>
    <x v="1"/>
    <x v="4"/>
    <n v="29237.68"/>
    <n v="243"/>
    <n v="0"/>
    <n v="1800"/>
    <s v="FLOW"/>
    <n v="4.3864883278645912E-2"/>
    <n v="5.1285015664877609E-3"/>
    <x v="0"/>
    <s v="MPTP"/>
    <s v="MPTP"/>
    <s v="MPTP"/>
    <s v="Shifted"/>
    <m/>
    <s v="CAVNA"/>
    <m/>
    <s v="-"/>
    <s v="-"/>
    <s v="BOPODI"/>
    <s v="-"/>
    <s v="-"/>
    <m/>
    <n v="9914"/>
    <n v="29237.68"/>
    <n v="57"/>
    <m/>
    <n v="87"/>
    <s v="REGULAR"/>
    <s v="MH12VP1971"/>
    <s v="ACTIVA 125 DISC BSVI"/>
    <d v="2023-06-14T00:00:00"/>
    <n v="36"/>
    <x v="1"/>
    <x v="2"/>
    <s v="-"/>
    <m/>
    <m/>
    <m/>
    <m/>
    <m/>
    <m/>
    <m/>
    <m/>
    <m/>
    <m/>
    <m/>
    <m/>
    <n v="1"/>
    <m/>
    <m/>
    <m/>
    <m/>
    <m/>
    <m/>
    <m/>
    <m/>
    <m/>
    <m/>
    <m/>
    <m/>
    <m/>
    <m/>
    <m/>
    <m/>
    <m/>
    <m/>
    <m/>
    <m/>
    <m/>
    <m/>
    <m/>
    <m/>
    <m/>
    <m/>
    <m/>
    <m/>
    <m/>
    <m/>
    <m/>
    <m/>
    <m/>
    <m/>
    <m/>
    <n v="1"/>
    <m/>
    <m/>
    <m/>
    <m/>
    <m/>
    <m/>
    <m/>
    <m/>
    <m/>
    <m/>
    <m/>
    <m/>
    <m/>
    <m/>
    <m/>
    <m/>
    <m/>
    <m/>
    <m/>
    <m/>
    <m/>
    <m/>
    <m/>
    <m/>
    <m/>
    <m/>
    <m/>
    <m/>
    <m/>
    <m/>
    <m/>
    <m/>
    <m/>
    <m/>
    <m/>
    <m/>
    <m/>
    <m/>
    <m/>
    <m/>
    <m/>
    <m/>
    <m/>
    <m/>
    <n v="2"/>
    <n v="1"/>
    <s v="ZBHT0009"/>
    <s v="APUsfZbsOIz"/>
    <s v="Allocated"/>
    <s v="Promise To Pay (PTP)"/>
    <s v="Customer promise pay online 8171 on 17/01"/>
    <d v="2026-01-17T00:00:00"/>
    <m/>
    <m/>
    <m/>
    <s v="-"/>
  </r>
  <r>
    <n v="459104226"/>
    <s v="SUCHITRA AKASH KARDAK"/>
    <m/>
    <m/>
    <m/>
    <m/>
    <m/>
    <m/>
    <n v="3213"/>
    <n v="6426"/>
    <x v="4"/>
    <s v="FLOW"/>
    <x v="1"/>
    <x v="20"/>
    <n v="29176"/>
    <n v="82"/>
    <n v="0"/>
    <n v="900"/>
    <s v="NEW"/>
    <n v="0.1112173288613619"/>
    <n v="5.1176824462080056E-3"/>
    <x v="0"/>
    <s v="BPTP"/>
    <s v="-"/>
    <s v="BPTP"/>
    <m/>
    <m/>
    <s v="CAVNA"/>
    <m/>
    <s v="-"/>
    <s v="-"/>
    <s v="KALEWADI"/>
    <s v="-"/>
    <s v="-"/>
    <m/>
    <n v="7408"/>
    <n v="29176"/>
    <n v="57"/>
    <m/>
    <n v="87"/>
    <s v="REGULAR"/>
    <s v="MH14KY3286"/>
    <s v="DESTINI 125 VX BS6 FI DRS CAST"/>
    <d v="2023-07-24T00:00:00"/>
    <n v="36"/>
    <x v="1"/>
    <x v="1"/>
    <s v="-"/>
    <m/>
    <m/>
    <m/>
    <m/>
    <m/>
    <m/>
    <m/>
    <m/>
    <m/>
    <m/>
    <m/>
    <m/>
    <m/>
    <m/>
    <m/>
    <n v="1"/>
    <m/>
    <m/>
    <m/>
    <m/>
    <m/>
    <m/>
    <m/>
    <m/>
    <m/>
    <m/>
    <m/>
    <m/>
    <m/>
    <m/>
    <m/>
    <m/>
    <m/>
    <m/>
    <m/>
    <m/>
    <m/>
    <m/>
    <m/>
    <m/>
    <m/>
    <m/>
    <m/>
    <m/>
    <m/>
    <m/>
    <m/>
    <m/>
    <n v="1"/>
    <m/>
    <m/>
    <m/>
    <m/>
    <m/>
    <n v="1"/>
    <m/>
    <m/>
    <m/>
    <m/>
    <m/>
    <m/>
    <m/>
    <m/>
    <m/>
    <m/>
    <m/>
    <m/>
    <m/>
    <m/>
    <m/>
    <m/>
    <m/>
    <m/>
    <m/>
    <m/>
    <m/>
    <m/>
    <m/>
    <m/>
    <m/>
    <m/>
    <m/>
    <m/>
    <m/>
    <n v="1"/>
    <m/>
    <m/>
    <m/>
    <m/>
    <m/>
    <m/>
    <m/>
    <m/>
    <n v="4"/>
    <n v="1"/>
    <s v="ZBHT0015"/>
    <s v="G6GBjr_nAFm"/>
    <s v="Allocated"/>
    <s v="RINGING NO RESPONSE (RNR)"/>
    <s v="Customer mobile number is disconnected."/>
    <d v="2026-01-21T00:00:00"/>
    <m/>
    <m/>
    <m/>
    <s v="-"/>
  </r>
  <r>
    <n v="460859858"/>
    <s v="AMIT SUDAM WAYKAR"/>
    <s v="ONLINE"/>
    <s v="18.01.26"/>
    <n v="4150"/>
    <m/>
    <m/>
    <s v="BANK STABLE 19"/>
    <n v="3900"/>
    <n v="11473"/>
    <x v="4"/>
    <s v="STABLE"/>
    <x v="0"/>
    <x v="0"/>
    <n v="29143"/>
    <n v="229"/>
    <n v="0"/>
    <n v="1800"/>
    <s v="FLOW"/>
    <n v="3.1851464782119657E-2"/>
    <n v="5.1118940063696171E-3"/>
    <x v="1"/>
    <s v="PAID"/>
    <s v="PTP"/>
    <s v="PTP"/>
    <m/>
    <n v="28"/>
    <s v="CAVA"/>
    <m/>
    <s v="-"/>
    <s v="-"/>
    <s v="PIMPAL WANDI"/>
    <s v="-"/>
    <s v="-"/>
    <s v="-"/>
    <n v="13502"/>
    <n v="29143"/>
    <n v="66"/>
    <m/>
    <n v="57"/>
    <s v="REGULAR"/>
    <s v="MH14LG7515"/>
    <s v="HERO XOOM 110 ZX"/>
    <d v="2023-11-24T00:00:00"/>
    <n v="30"/>
    <x v="2"/>
    <x v="1"/>
    <s v="-"/>
    <m/>
    <m/>
    <m/>
    <m/>
    <m/>
    <m/>
    <m/>
    <m/>
    <m/>
    <m/>
    <m/>
    <m/>
    <m/>
    <m/>
    <m/>
    <m/>
    <m/>
    <m/>
    <m/>
    <m/>
    <m/>
    <m/>
    <m/>
    <m/>
    <m/>
    <m/>
    <m/>
    <m/>
    <m/>
    <m/>
    <m/>
    <m/>
    <m/>
    <m/>
    <m/>
    <m/>
    <m/>
    <m/>
    <m/>
    <m/>
    <m/>
    <m/>
    <m/>
    <m/>
    <m/>
    <m/>
    <m/>
    <m/>
    <m/>
    <m/>
    <m/>
    <m/>
    <m/>
    <m/>
    <m/>
    <m/>
    <m/>
    <m/>
    <m/>
    <m/>
    <m/>
    <m/>
    <m/>
    <m/>
    <m/>
    <m/>
    <m/>
    <m/>
    <m/>
    <m/>
    <m/>
    <m/>
    <m/>
    <m/>
    <m/>
    <m/>
    <m/>
    <m/>
    <m/>
    <m/>
    <m/>
    <m/>
    <m/>
    <m/>
    <m/>
    <m/>
    <m/>
    <m/>
    <m/>
    <m/>
    <m/>
    <m/>
    <m/>
    <n v="0"/>
    <s v=""/>
    <s v="ZBHT0021"/>
    <s v="kPbpBmmC_m"/>
    <s v="Unallocated"/>
    <e v="#N/A"/>
    <e v="#N/A"/>
    <e v="#N/A"/>
    <m/>
    <m/>
    <m/>
    <s v="-"/>
  </r>
  <r>
    <n v="466575540"/>
    <s v="SAMEER RAMESH GUNJAL"/>
    <s v="ONLINE"/>
    <s v="16.01.26"/>
    <n v="2226"/>
    <m/>
    <m/>
    <s v="BANK PAID 16"/>
    <n v="1763"/>
    <e v="#N/A"/>
    <x v="0"/>
    <s v="FLOW"/>
    <x v="0"/>
    <x v="0"/>
    <n v="28942"/>
    <n v="13"/>
    <n v="0"/>
    <e v="#N/A"/>
    <s v="-"/>
    <n v="8.105567548047669E-3"/>
    <n v="3.416600579177427E-3"/>
    <x v="0"/>
    <s v="PAID"/>
    <m/>
    <s v="PAID"/>
    <m/>
    <m/>
    <m/>
    <m/>
    <m/>
    <m/>
    <s v="KANDALI"/>
    <m/>
    <m/>
    <m/>
    <s v="1763"/>
    <n v="28942"/>
    <s v="-"/>
    <m/>
    <e v="#N/A"/>
    <s v="REGULAR"/>
    <s v="MH14LV1389"/>
    <s v="SPLENDOR PLUS BS6 DRK C"/>
    <d v="2025-07-25T00:00:00"/>
    <s v="24"/>
    <x v="0"/>
    <x v="0"/>
    <s v="-"/>
    <m/>
    <m/>
    <m/>
    <m/>
    <m/>
    <m/>
    <m/>
    <m/>
    <m/>
    <m/>
    <m/>
    <m/>
    <m/>
    <m/>
    <m/>
    <m/>
    <m/>
    <m/>
    <m/>
    <m/>
    <m/>
    <m/>
    <m/>
    <m/>
    <m/>
    <m/>
    <m/>
    <m/>
    <m/>
    <m/>
    <m/>
    <m/>
    <m/>
    <m/>
    <m/>
    <m/>
    <m/>
    <m/>
    <m/>
    <m/>
    <m/>
    <m/>
    <m/>
    <m/>
    <m/>
    <m/>
    <m/>
    <m/>
    <m/>
    <m/>
    <m/>
    <m/>
    <m/>
    <m/>
    <m/>
    <m/>
    <m/>
    <m/>
    <m/>
    <m/>
    <m/>
    <m/>
    <m/>
    <m/>
    <m/>
    <m/>
    <m/>
    <m/>
    <m/>
    <m/>
    <m/>
    <m/>
    <m/>
    <m/>
    <m/>
    <m/>
    <m/>
    <m/>
    <m/>
    <m/>
    <m/>
    <m/>
    <m/>
    <m/>
    <m/>
    <m/>
    <m/>
    <m/>
    <m/>
    <m/>
    <n v="1"/>
    <m/>
    <m/>
    <n v="1"/>
    <n v="1"/>
    <s v="ZBHT0021"/>
    <e v="#N/A"/>
    <e v="#N/A"/>
    <e v="#N/A"/>
    <e v="#N/A"/>
    <e v="#N/A"/>
    <m/>
    <m/>
    <m/>
    <s v="-"/>
  </r>
  <r>
    <n v="462016226"/>
    <s v="VISHWAS BABAN HOLE"/>
    <m/>
    <m/>
    <m/>
    <m/>
    <m/>
    <m/>
    <n v="4435"/>
    <n v="17738"/>
    <x v="1"/>
    <s v="FLOW"/>
    <x v="1"/>
    <x v="10"/>
    <n v="28911"/>
    <n v="857"/>
    <n v="0"/>
    <n v="3600"/>
    <s v="FLOW"/>
    <n v="0.15313360585334679"/>
    <n v="7.3817754506598672E-3"/>
    <x v="0"/>
    <s v="PTP"/>
    <s v="PTP"/>
    <s v="PTP"/>
    <m/>
    <m/>
    <m/>
    <m/>
    <s v="ELG"/>
    <s v="-"/>
    <s v="RAJGURU NAGAR"/>
    <s v="-"/>
    <s v="-"/>
    <m/>
    <n v="22195"/>
    <n v="28911"/>
    <n v="118"/>
    <m/>
    <n v="148"/>
    <s v="NPA"/>
    <s v="MH14LK0880"/>
    <s v="HONDA ACTIVA 6G DLX BS VI"/>
    <d v="2024-02-23T00:00:00"/>
    <n v="24"/>
    <x v="1"/>
    <x v="1"/>
    <s v="-"/>
    <m/>
    <m/>
    <m/>
    <m/>
    <m/>
    <m/>
    <m/>
    <m/>
    <m/>
    <m/>
    <m/>
    <m/>
    <m/>
    <m/>
    <m/>
    <m/>
    <m/>
    <m/>
    <n v="1"/>
    <m/>
    <m/>
    <m/>
    <m/>
    <m/>
    <m/>
    <m/>
    <m/>
    <n v="1"/>
    <m/>
    <m/>
    <m/>
    <m/>
    <m/>
    <m/>
    <m/>
    <m/>
    <m/>
    <m/>
    <m/>
    <m/>
    <m/>
    <m/>
    <m/>
    <m/>
    <m/>
    <m/>
    <m/>
    <m/>
    <m/>
    <m/>
    <m/>
    <m/>
    <m/>
    <m/>
    <m/>
    <m/>
    <m/>
    <m/>
    <m/>
    <m/>
    <n v="1"/>
    <m/>
    <m/>
    <m/>
    <m/>
    <m/>
    <m/>
    <m/>
    <m/>
    <m/>
    <m/>
    <m/>
    <m/>
    <m/>
    <m/>
    <m/>
    <m/>
    <m/>
    <m/>
    <m/>
    <m/>
    <m/>
    <m/>
    <m/>
    <m/>
    <m/>
    <m/>
    <m/>
    <m/>
    <m/>
    <m/>
    <m/>
    <m/>
    <n v="3"/>
    <n v="1"/>
    <s v="ZBHT0010"/>
    <s v="GPXqSEq4DJc"/>
    <s v="Allocated"/>
    <s v="Promise To Pay (PTP)"/>
    <s v="Ptp "/>
    <d v="2026-01-24T00:00:00"/>
    <m/>
    <m/>
    <m/>
    <s v="-"/>
  </r>
  <r>
    <n v="461986045"/>
    <s v="AMIT SOPAN SHINDE"/>
    <m/>
    <m/>
    <m/>
    <m/>
    <m/>
    <m/>
    <n v="5084"/>
    <n v="15252"/>
    <x v="5"/>
    <s v="FLOW"/>
    <x v="1"/>
    <x v="10"/>
    <n v="28900"/>
    <n v="250"/>
    <n v="0"/>
    <n v="2250"/>
    <s v="FLOW"/>
    <n v="0.1165822897302258"/>
    <n v="7.2829184834702736E-3"/>
    <x v="0"/>
    <s v="RTP"/>
    <s v="RTP"/>
    <s v="RTP"/>
    <m/>
    <m/>
    <s v="CAVA"/>
    <m/>
    <s v="ELG"/>
    <s v="-"/>
    <s v="RAJGURU NAGAR"/>
    <s v="-"/>
    <s v="-"/>
    <m/>
    <n v="17752"/>
    <n v="28900"/>
    <n v="88"/>
    <m/>
    <n v="118"/>
    <s v="REGULAR"/>
    <s v="MH14LK2771"/>
    <s v="AMPERE MAGNUS EX"/>
    <d v="2024-02-21T00:00:00"/>
    <n v="24"/>
    <x v="1"/>
    <x v="1"/>
    <s v="-"/>
    <m/>
    <m/>
    <m/>
    <m/>
    <m/>
    <m/>
    <m/>
    <m/>
    <m/>
    <m/>
    <m/>
    <m/>
    <m/>
    <m/>
    <m/>
    <m/>
    <m/>
    <m/>
    <m/>
    <m/>
    <m/>
    <m/>
    <m/>
    <m/>
    <m/>
    <m/>
    <m/>
    <n v="1"/>
    <m/>
    <m/>
    <m/>
    <m/>
    <m/>
    <m/>
    <m/>
    <m/>
    <m/>
    <m/>
    <m/>
    <m/>
    <m/>
    <m/>
    <m/>
    <m/>
    <m/>
    <m/>
    <m/>
    <m/>
    <m/>
    <m/>
    <m/>
    <m/>
    <m/>
    <m/>
    <m/>
    <m/>
    <m/>
    <m/>
    <m/>
    <m/>
    <m/>
    <m/>
    <m/>
    <m/>
    <m/>
    <m/>
    <m/>
    <m/>
    <m/>
    <m/>
    <m/>
    <m/>
    <m/>
    <m/>
    <m/>
    <m/>
    <m/>
    <m/>
    <m/>
    <m/>
    <m/>
    <m/>
    <m/>
    <m/>
    <m/>
    <m/>
    <m/>
    <m/>
    <m/>
    <m/>
    <m/>
    <m/>
    <m/>
    <n v="1"/>
    <n v="1"/>
    <s v="ZBHT0010"/>
    <s v="GPyD8h0Repm"/>
    <s v="Allocated"/>
    <s v="No Intention to pay (NITP)"/>
    <s v="Not ready to pay"/>
    <d v="2026-01-10T00:00:00"/>
    <m/>
    <m/>
    <m/>
    <s v="-"/>
  </r>
  <r>
    <n v="460840197"/>
    <s v="VENILA SURALI PERISWAMI"/>
    <s v="ONLINE"/>
    <s v="06.01.26"/>
    <n v="3730"/>
    <m/>
    <m/>
    <m/>
    <n v="3730"/>
    <n v="8516"/>
    <x v="5"/>
    <s v="STABLE"/>
    <x v="0"/>
    <x v="5"/>
    <n v="28825"/>
    <n v="476"/>
    <n v="0"/>
    <n v="4050"/>
    <s v="16.12.25"/>
    <n v="0.10753189584421401"/>
    <n v="7.2640181759872193E-3"/>
    <x v="1"/>
    <s v="PAID"/>
    <s v="PTP"/>
    <s v="PAID"/>
    <m/>
    <m/>
    <m/>
    <m/>
    <s v="ELG"/>
    <s v="-"/>
    <s v="DEHU"/>
    <s v="-"/>
    <s v="-"/>
    <m/>
    <n v="13042"/>
    <n v="28825"/>
    <n v="88"/>
    <m/>
    <n v="87"/>
    <s v="NPA"/>
    <s v="MH14LG0472"/>
    <s v="ACCESS SPL ED DISC CBS BT BSVI"/>
    <d v="2023-11-22T00:00:00"/>
    <n v="30"/>
    <x v="1"/>
    <x v="2"/>
    <s v="-"/>
    <m/>
    <m/>
    <m/>
    <m/>
    <m/>
    <m/>
    <m/>
    <m/>
    <m/>
    <m/>
    <m/>
    <m/>
    <n v="1"/>
    <m/>
    <m/>
    <m/>
    <m/>
    <m/>
    <n v="1"/>
    <m/>
    <m/>
    <m/>
    <m/>
    <m/>
    <m/>
    <m/>
    <m/>
    <m/>
    <m/>
    <m/>
    <m/>
    <m/>
    <m/>
    <m/>
    <m/>
    <m/>
    <m/>
    <m/>
    <m/>
    <m/>
    <m/>
    <m/>
    <m/>
    <m/>
    <m/>
    <m/>
    <m/>
    <m/>
    <m/>
    <m/>
    <m/>
    <m/>
    <m/>
    <m/>
    <n v="1"/>
    <m/>
    <m/>
    <m/>
    <m/>
    <m/>
    <m/>
    <m/>
    <m/>
    <m/>
    <m/>
    <m/>
    <m/>
    <m/>
    <m/>
    <m/>
    <m/>
    <m/>
    <m/>
    <m/>
    <m/>
    <m/>
    <m/>
    <m/>
    <m/>
    <m/>
    <m/>
    <m/>
    <m/>
    <m/>
    <m/>
    <m/>
    <m/>
    <m/>
    <m/>
    <m/>
    <m/>
    <m/>
    <m/>
    <n v="3"/>
    <n v="1"/>
    <s v="DUWT0027"/>
    <s v="APL8eR_rpEM7"/>
    <s v="Allocated"/>
    <s v="Refuse To Pay (RTP)"/>
    <s v="Visited to Customers residence address Customer already paid 1 emi and she has financial problem so can't pay balance amount "/>
    <d v="2026-01-19T00:00:00"/>
    <m/>
    <m/>
    <m/>
    <s v="-"/>
  </r>
  <r>
    <n v="457278494"/>
    <s v="ABHIJIT RAMDAS WALKE"/>
    <m/>
    <m/>
    <m/>
    <m/>
    <m/>
    <m/>
    <n v="4992"/>
    <n v="19786"/>
    <x v="5"/>
    <s v="FLOW"/>
    <x v="1"/>
    <x v="18"/>
    <n v="28521.39"/>
    <n v="696"/>
    <n v="0"/>
    <n v="4500"/>
    <s v="NEW"/>
    <n v="9.3395354606548825E-2"/>
    <n v="7.1875072112548184E-3"/>
    <x v="0"/>
    <s v="-"/>
    <s v="-"/>
    <s v="-"/>
    <m/>
    <m/>
    <m/>
    <m/>
    <s v="-"/>
    <s v="-"/>
    <s v="DIGHI"/>
    <s v="-"/>
    <s v="-"/>
    <s v="-"/>
    <n v="24982"/>
    <n v="28521.39"/>
    <n v="99"/>
    <m/>
    <n v="118"/>
    <s v="NPA"/>
    <m/>
    <s v="PIAGGIO VESPA SXL 125 CBS"/>
    <d v="2023-03-18T00:00:00"/>
    <n v="36"/>
    <x v="4"/>
    <x v="2"/>
    <s v="-"/>
    <m/>
    <m/>
    <m/>
    <m/>
    <m/>
    <m/>
    <m/>
    <m/>
    <m/>
    <m/>
    <m/>
    <m/>
    <m/>
    <m/>
    <m/>
    <m/>
    <m/>
    <m/>
    <m/>
    <m/>
    <m/>
    <m/>
    <m/>
    <m/>
    <m/>
    <m/>
    <m/>
    <m/>
    <m/>
    <m/>
    <m/>
    <m/>
    <m/>
    <m/>
    <m/>
    <m/>
    <m/>
    <m/>
    <m/>
    <m/>
    <m/>
    <m/>
    <m/>
    <m/>
    <m/>
    <m/>
    <m/>
    <m/>
    <m/>
    <m/>
    <m/>
    <m/>
    <m/>
    <m/>
    <m/>
    <m/>
    <m/>
    <m/>
    <m/>
    <m/>
    <m/>
    <m/>
    <m/>
    <m/>
    <m/>
    <m/>
    <m/>
    <m/>
    <m/>
    <m/>
    <m/>
    <m/>
    <m/>
    <m/>
    <m/>
    <m/>
    <m/>
    <m/>
    <m/>
    <m/>
    <m/>
    <m/>
    <m/>
    <m/>
    <m/>
    <m/>
    <m/>
    <m/>
    <m/>
    <m/>
    <n v="1"/>
    <m/>
    <m/>
    <n v="1"/>
    <n v="1"/>
    <s v="ZBHT0012"/>
    <e v="#N/A"/>
    <e v="#N/A"/>
    <e v="#N/A"/>
    <e v="#N/A"/>
    <e v="#N/A"/>
    <m/>
    <m/>
    <m/>
    <s v="-"/>
  </r>
  <r>
    <n v="461251187"/>
    <s v="ZUBEDA KHURSHID ANSARI"/>
    <s v="COLLECT"/>
    <s v="11.01.26"/>
    <n v="12000"/>
    <m/>
    <m/>
    <m/>
    <n v="5789"/>
    <n v="23856.06"/>
    <x v="3"/>
    <s v="RB"/>
    <x v="0"/>
    <x v="6"/>
    <n v="28271.06"/>
    <n v="1265"/>
    <n v="0"/>
    <n v="3600"/>
    <s v="FLOW"/>
    <n v="0.11105910389466569"/>
    <n v="9.4513084937921151E-3"/>
    <x v="2"/>
    <s v="PAID"/>
    <s v="PTP"/>
    <s v="PAID"/>
    <m/>
    <m/>
    <m/>
    <m/>
    <s v="-"/>
    <s v="-"/>
    <s v="LONAVLA"/>
    <s v="-"/>
    <s v="-"/>
    <m/>
    <n v="28721.06"/>
    <n v="28271.06"/>
    <n v="149"/>
    <m/>
    <n v="118"/>
    <s v="NPA"/>
    <s v="MH14LM1720"/>
    <s v="TVS JUPITER 125 DISC"/>
    <d v="2023-12-26T00:00:00"/>
    <n v="24"/>
    <x v="1"/>
    <x v="2"/>
    <s v="-"/>
    <m/>
    <m/>
    <m/>
    <m/>
    <m/>
    <m/>
    <n v="1"/>
    <m/>
    <m/>
    <m/>
    <m/>
    <m/>
    <m/>
    <m/>
    <m/>
    <m/>
    <m/>
    <m/>
    <m/>
    <m/>
    <m/>
    <m/>
    <m/>
    <m/>
    <m/>
    <m/>
    <m/>
    <m/>
    <m/>
    <m/>
    <n v="2"/>
    <m/>
    <m/>
    <m/>
    <m/>
    <m/>
    <m/>
    <m/>
    <m/>
    <m/>
    <m/>
    <m/>
    <m/>
    <m/>
    <m/>
    <m/>
    <m/>
    <m/>
    <m/>
    <m/>
    <m/>
    <m/>
    <m/>
    <m/>
    <m/>
    <m/>
    <m/>
    <m/>
    <m/>
    <m/>
    <m/>
    <m/>
    <m/>
    <m/>
    <m/>
    <m/>
    <m/>
    <m/>
    <m/>
    <m/>
    <m/>
    <m/>
    <m/>
    <m/>
    <m/>
    <m/>
    <m/>
    <m/>
    <m/>
    <m/>
    <m/>
    <m/>
    <m/>
    <m/>
    <m/>
    <m/>
    <m/>
    <m/>
    <m/>
    <m/>
    <m/>
    <m/>
    <m/>
    <n v="3"/>
    <n v="1"/>
    <s v="DUWT0013"/>
    <s v="A6rym0aw4NJ7"/>
    <s v="Allocated"/>
    <s v="Payment (PAID)"/>
    <s v="Payment (PAID)"/>
    <d v="2026-01-11T00:00:00"/>
    <m/>
    <m/>
    <m/>
    <s v="-"/>
  </r>
  <r>
    <n v="459104612"/>
    <s v="SHIVAM SANTOSH KASBEKAR"/>
    <s v="ONLINE"/>
    <s v="03.01.26"/>
    <n v="6284"/>
    <m/>
    <m/>
    <m/>
    <n v="3092"/>
    <n v="6184"/>
    <x v="4"/>
    <s v="STABLE"/>
    <x v="0"/>
    <x v="18"/>
    <n v="28078"/>
    <n v="57"/>
    <n v="0"/>
    <n v="3508"/>
    <s v="FLOW"/>
    <n v="7.3307987014580661E-2"/>
    <n v="4.9250852661306696E-3"/>
    <x v="1"/>
    <s v="PAID"/>
    <s v="PTP"/>
    <s v="PTP"/>
    <m/>
    <m/>
    <m/>
    <m/>
    <s v="-"/>
    <s v="-"/>
    <s v="YERWADA"/>
    <s v="-"/>
    <s v="-"/>
    <m/>
    <n v="9749"/>
    <n v="28078"/>
    <n v="57"/>
    <m/>
    <n v="26"/>
    <s v="REGULAR"/>
    <s v="MH12VS3677"/>
    <s v="SPLENDOR PLUS I3S BS6 FI DRUM SELF"/>
    <d v="2023-07-24T00:00:00"/>
    <n v="36"/>
    <x v="1"/>
    <x v="2"/>
    <s v="-"/>
    <m/>
    <m/>
    <m/>
    <m/>
    <m/>
    <m/>
    <n v="1"/>
    <m/>
    <m/>
    <m/>
    <m/>
    <m/>
    <m/>
    <m/>
    <m/>
    <m/>
    <m/>
    <m/>
    <m/>
    <m/>
    <m/>
    <m/>
    <m/>
    <m/>
    <m/>
    <m/>
    <m/>
    <m/>
    <m/>
    <m/>
    <m/>
    <m/>
    <m/>
    <m/>
    <m/>
    <m/>
    <m/>
    <m/>
    <m/>
    <m/>
    <m/>
    <m/>
    <m/>
    <m/>
    <m/>
    <m/>
    <m/>
    <m/>
    <m/>
    <m/>
    <m/>
    <m/>
    <m/>
    <m/>
    <m/>
    <m/>
    <m/>
    <m/>
    <m/>
    <m/>
    <m/>
    <m/>
    <m/>
    <m/>
    <m/>
    <m/>
    <m/>
    <m/>
    <m/>
    <m/>
    <m/>
    <m/>
    <m/>
    <m/>
    <m/>
    <m/>
    <m/>
    <m/>
    <m/>
    <m/>
    <m/>
    <m/>
    <m/>
    <m/>
    <m/>
    <m/>
    <m/>
    <m/>
    <m/>
    <m/>
    <m/>
    <m/>
    <m/>
    <n v="1"/>
    <n v="1"/>
    <s v="ZBHT0012"/>
    <s v="AP8_U0IWNz"/>
    <s v="Allocated"/>
    <e v="#N/A"/>
    <e v="#N/A"/>
    <e v="#N/A"/>
    <m/>
    <m/>
    <m/>
    <s v="-"/>
  </r>
  <r>
    <n v="454823699"/>
    <s v="GANESH DEVIDAS GHOLAP"/>
    <m/>
    <m/>
    <m/>
    <m/>
    <m/>
    <m/>
    <n v="3033"/>
    <n v="3033"/>
    <x v="0"/>
    <s v="FLOW"/>
    <x v="1"/>
    <x v="0"/>
    <n v="27756"/>
    <n v="25"/>
    <n v="0"/>
    <n v="2831.99"/>
    <s v="FLOW"/>
    <n v="7.7734134774241964E-3"/>
    <n v="3.2765933824769771E-3"/>
    <x v="0"/>
    <s v="PTP"/>
    <s v="-"/>
    <s v="PTP"/>
    <m/>
    <n v="31"/>
    <s v="CAVA"/>
    <m/>
    <m/>
    <m/>
    <s v="OTUR"/>
    <m/>
    <m/>
    <m/>
    <s v="-"/>
    <n v="27756"/>
    <n v="5"/>
    <m/>
    <e v="#N/A"/>
    <s v="REGULAR"/>
    <n v="44831"/>
    <m/>
    <d v="2022-09-27T00:00:00"/>
    <n v="48"/>
    <x v="3"/>
    <x v="0"/>
    <s v="-"/>
    <m/>
    <m/>
    <m/>
    <m/>
    <m/>
    <m/>
    <m/>
    <m/>
    <m/>
    <m/>
    <m/>
    <m/>
    <m/>
    <m/>
    <m/>
    <m/>
    <m/>
    <m/>
    <m/>
    <m/>
    <m/>
    <m/>
    <m/>
    <m/>
    <m/>
    <m/>
    <m/>
    <m/>
    <m/>
    <m/>
    <m/>
    <m/>
    <m/>
    <m/>
    <m/>
    <m/>
    <m/>
    <m/>
    <m/>
    <m/>
    <m/>
    <m/>
    <m/>
    <m/>
    <m/>
    <m/>
    <m/>
    <m/>
    <m/>
    <m/>
    <m/>
    <m/>
    <m/>
    <m/>
    <n v="1"/>
    <m/>
    <m/>
    <m/>
    <m/>
    <m/>
    <m/>
    <m/>
    <m/>
    <m/>
    <m/>
    <m/>
    <m/>
    <m/>
    <m/>
    <m/>
    <m/>
    <m/>
    <m/>
    <m/>
    <m/>
    <m/>
    <m/>
    <m/>
    <m/>
    <m/>
    <m/>
    <m/>
    <m/>
    <m/>
    <m/>
    <m/>
    <m/>
    <m/>
    <m/>
    <m/>
    <m/>
    <m/>
    <m/>
    <n v="1"/>
    <n v="1"/>
    <s v="ZBHT0021"/>
    <s v="GoNilqwSEc"/>
    <s v="Allocated"/>
    <s v="Promise To Pay (PTP)"/>
    <s v="PT p"/>
    <d v="2026-01-29T00:00:00"/>
    <m/>
    <m/>
    <m/>
    <s v="-"/>
  </r>
  <r>
    <n v="462901902"/>
    <s v="MANISHA RAJENDRA PALASKAR"/>
    <s v="ONLINE"/>
    <s v="05.01.26"/>
    <n v="10000"/>
    <m/>
    <m/>
    <m/>
    <n v="4441"/>
    <n v="7250"/>
    <x v="4"/>
    <s v="RB"/>
    <x v="0"/>
    <x v="9"/>
    <n v="27750"/>
    <n v="279"/>
    <n v="0"/>
    <n v="3150"/>
    <s v="15.12.25"/>
    <n v="8.0082782799072466E-2"/>
    <n v="4.8675516822824314E-3"/>
    <x v="2"/>
    <s v="PAID"/>
    <s v="PAID"/>
    <s v="PAID"/>
    <m/>
    <m/>
    <m/>
    <m/>
    <s v="ELG"/>
    <s v="-"/>
    <s v="JAMBUT"/>
    <s v="-"/>
    <s v="-"/>
    <m/>
    <n v="10679"/>
    <n v="27750"/>
    <n v="57"/>
    <m/>
    <n v="26"/>
    <s v="REGULAR"/>
    <m/>
    <s v="HONDA SHINE DRUM BSVI"/>
    <d v="2024-05-14T00:00:00"/>
    <n v="24"/>
    <x v="1"/>
    <x v="1"/>
    <s v="-"/>
    <m/>
    <m/>
    <m/>
    <m/>
    <m/>
    <m/>
    <m/>
    <m/>
    <m/>
    <m/>
    <m/>
    <m/>
    <m/>
    <m/>
    <m/>
    <m/>
    <m/>
    <m/>
    <m/>
    <m/>
    <m/>
    <m/>
    <m/>
    <m/>
    <m/>
    <m/>
    <m/>
    <m/>
    <m/>
    <m/>
    <m/>
    <m/>
    <m/>
    <m/>
    <m/>
    <m/>
    <m/>
    <m/>
    <m/>
    <m/>
    <m/>
    <m/>
    <m/>
    <m/>
    <m/>
    <m/>
    <m/>
    <m/>
    <m/>
    <m/>
    <m/>
    <m/>
    <m/>
    <m/>
    <m/>
    <m/>
    <m/>
    <m/>
    <m/>
    <m/>
    <m/>
    <m/>
    <m/>
    <m/>
    <m/>
    <m/>
    <m/>
    <m/>
    <m/>
    <m/>
    <m/>
    <m/>
    <m/>
    <m/>
    <m/>
    <m/>
    <m/>
    <m/>
    <m/>
    <m/>
    <m/>
    <m/>
    <m/>
    <m/>
    <m/>
    <m/>
    <m/>
    <m/>
    <m/>
    <m/>
    <m/>
    <m/>
    <m/>
    <n v="0"/>
    <s v=""/>
    <s v="ZBHT0024"/>
    <e v="#N/A"/>
    <e v="#N/A"/>
    <e v="#N/A"/>
    <e v="#N/A"/>
    <e v="#N/A"/>
    <m/>
    <m/>
    <m/>
    <s v="-"/>
  </r>
  <r>
    <n v="459750432"/>
    <s v="DATTATRAY SHIVAJI NIGHOT"/>
    <s v="ONLINE"/>
    <s v="31.01.26"/>
    <n v="3130"/>
    <m/>
    <m/>
    <m/>
    <n v="3042"/>
    <n v="3042"/>
    <x v="2"/>
    <s v="STABLE"/>
    <x v="0"/>
    <x v="7"/>
    <n v="27620.29"/>
    <n v="85"/>
    <n v="0"/>
    <n v="2250"/>
    <s v="FLOW"/>
    <n v="0.1073541692295165"/>
    <n v="1.4854534020233691E-3"/>
    <x v="1"/>
    <s v="PAID"/>
    <s v="PTP"/>
    <s v="PTP"/>
    <m/>
    <n v="30"/>
    <s v="CAVA"/>
    <m/>
    <s v="-"/>
    <s v="-"/>
    <s v="AMBEGAON"/>
    <s v="-"/>
    <s v="-"/>
    <m/>
    <n v="5377"/>
    <n v="27620.29"/>
    <n v="27"/>
    <m/>
    <n v="57"/>
    <s v="REGULAR"/>
    <s v="MH14KZ6554"/>
    <s v="HONDA SHINE DRUM BSVI"/>
    <d v="2023-09-13T00:00:00"/>
    <n v="36"/>
    <x v="1"/>
    <x v="2"/>
    <s v="-"/>
    <m/>
    <m/>
    <m/>
    <m/>
    <m/>
    <m/>
    <m/>
    <m/>
    <m/>
    <m/>
    <m/>
    <m/>
    <m/>
    <m/>
    <m/>
    <m/>
    <m/>
    <m/>
    <m/>
    <m/>
    <m/>
    <m/>
    <m/>
    <m/>
    <n v="1"/>
    <m/>
    <m/>
    <m/>
    <m/>
    <m/>
    <m/>
    <m/>
    <m/>
    <m/>
    <m/>
    <m/>
    <m/>
    <m/>
    <m/>
    <m/>
    <m/>
    <m/>
    <m/>
    <m/>
    <m/>
    <m/>
    <m/>
    <m/>
    <m/>
    <m/>
    <m/>
    <m/>
    <m/>
    <m/>
    <m/>
    <m/>
    <m/>
    <m/>
    <m/>
    <m/>
    <m/>
    <m/>
    <m/>
    <m/>
    <m/>
    <m/>
    <n v="1"/>
    <m/>
    <m/>
    <m/>
    <m/>
    <m/>
    <m/>
    <m/>
    <m/>
    <m/>
    <m/>
    <m/>
    <m/>
    <m/>
    <m/>
    <m/>
    <m/>
    <m/>
    <m/>
    <m/>
    <m/>
    <m/>
    <m/>
    <m/>
    <m/>
    <m/>
    <m/>
    <n v="2"/>
    <n v="1"/>
    <s v="DUWT0029"/>
    <s v="G68VOdt45c"/>
    <s v="Allocated"/>
    <s v="Promise To Pay (PTP)"/>
    <s v="Promise to pay 24 jan "/>
    <d v="2026-01-24T00:00:00"/>
    <m/>
    <m/>
    <m/>
    <s v="-"/>
  </r>
  <r>
    <n v="458168210"/>
    <s v="MADHUKAR NATHA LOKHANDE"/>
    <m/>
    <m/>
    <m/>
    <m/>
    <m/>
    <m/>
    <n v="3679"/>
    <n v="11248"/>
    <x v="1"/>
    <s v="FLOW"/>
    <x v="1"/>
    <x v="7"/>
    <n v="27576.400000000001"/>
    <n v="949"/>
    <n v="0"/>
    <n v="4050"/>
    <s v="03.12.25 31.2.25"/>
    <n v="0.12784584544117669"/>
    <n v="7.041015272303856E-3"/>
    <x v="0"/>
    <s v="PTP"/>
    <s v="PAID"/>
    <s v="PTP"/>
    <m/>
    <n v="24"/>
    <s v="CAVA"/>
    <m/>
    <s v="ELG"/>
    <s v="-"/>
    <s v="MANCHAR"/>
    <s v="-"/>
    <s v="-"/>
    <m/>
    <n v="16247"/>
    <n v="27576.400000000001"/>
    <n v="118"/>
    <m/>
    <n v="148"/>
    <s v="NPA"/>
    <s v="MH14KV5798"/>
    <s v="HONDA ACTIVA DLX"/>
    <d v="2023-05-19T00:00:00"/>
    <n v="36"/>
    <x v="1"/>
    <x v="2"/>
    <s v="-"/>
    <m/>
    <m/>
    <m/>
    <m/>
    <m/>
    <m/>
    <m/>
    <m/>
    <m/>
    <m/>
    <m/>
    <m/>
    <m/>
    <m/>
    <m/>
    <m/>
    <m/>
    <m/>
    <m/>
    <m/>
    <m/>
    <m/>
    <m/>
    <m/>
    <m/>
    <m/>
    <m/>
    <m/>
    <m/>
    <m/>
    <m/>
    <m/>
    <m/>
    <m/>
    <m/>
    <m/>
    <m/>
    <m/>
    <m/>
    <m/>
    <m/>
    <m/>
    <m/>
    <m/>
    <m/>
    <m/>
    <m/>
    <m/>
    <m/>
    <m/>
    <m/>
    <m/>
    <m/>
    <m/>
    <m/>
    <m/>
    <m/>
    <m/>
    <m/>
    <m/>
    <m/>
    <m/>
    <m/>
    <m/>
    <m/>
    <m/>
    <m/>
    <m/>
    <m/>
    <m/>
    <m/>
    <m/>
    <m/>
    <m/>
    <m/>
    <m/>
    <m/>
    <m/>
    <m/>
    <m/>
    <m/>
    <m/>
    <m/>
    <m/>
    <m/>
    <m/>
    <m/>
    <m/>
    <m/>
    <m/>
    <n v="1"/>
    <m/>
    <m/>
    <n v="1"/>
    <n v="1"/>
    <s v="DUWT0029"/>
    <e v="#N/A"/>
    <e v="#N/A"/>
    <e v="#N/A"/>
    <e v="#N/A"/>
    <e v="#N/A"/>
    <m/>
    <m/>
    <m/>
    <s v="-"/>
  </r>
  <r>
    <n v="456502154"/>
    <s v="RAJESH SEVALAL JAYSWAL"/>
    <s v="ONLINE"/>
    <s v="16.01.26"/>
    <n v="7700"/>
    <m/>
    <m/>
    <m/>
    <n v="7367"/>
    <n v="13315"/>
    <x v="4"/>
    <s v="STABLE"/>
    <x v="0"/>
    <x v="3"/>
    <n v="27472"/>
    <n v="401"/>
    <n v="0"/>
    <n v="3150"/>
    <s v="17.12.25"/>
    <n v="0.41625825466998823"/>
    <n v="4.8187884618256906E-3"/>
    <x v="2"/>
    <s v="PAID"/>
    <s v="PTP"/>
    <s v="PAID"/>
    <m/>
    <m/>
    <m/>
    <m/>
    <s v="-"/>
    <s v="-"/>
    <s v="BHOSARI"/>
    <s v="-"/>
    <s v="-"/>
    <m/>
    <n v="16866"/>
    <n v="27472"/>
    <n v="57"/>
    <m/>
    <n v="57"/>
    <s v="REGULAR"/>
    <s v="MH14KP2756"/>
    <s v="CLASSIC SIGNALS 350 MARSH GREY"/>
    <d v="2023-01-23T00:00:00"/>
    <n v="36"/>
    <x v="1"/>
    <x v="2"/>
    <s v="-"/>
    <m/>
    <m/>
    <m/>
    <m/>
    <m/>
    <m/>
    <n v="1"/>
    <m/>
    <m/>
    <m/>
    <m/>
    <m/>
    <m/>
    <m/>
    <m/>
    <m/>
    <m/>
    <m/>
    <m/>
    <m/>
    <m/>
    <n v="1"/>
    <m/>
    <m/>
    <m/>
    <m/>
    <m/>
    <m/>
    <m/>
    <m/>
    <m/>
    <m/>
    <m/>
    <m/>
    <m/>
    <m/>
    <m/>
    <m/>
    <m/>
    <m/>
    <m/>
    <m/>
    <m/>
    <m/>
    <m/>
    <m/>
    <m/>
    <m/>
    <m/>
    <m/>
    <m/>
    <m/>
    <m/>
    <m/>
    <m/>
    <m/>
    <m/>
    <m/>
    <m/>
    <m/>
    <m/>
    <m/>
    <m/>
    <m/>
    <m/>
    <m/>
    <m/>
    <m/>
    <m/>
    <m/>
    <m/>
    <m/>
    <m/>
    <m/>
    <m/>
    <m/>
    <m/>
    <m/>
    <m/>
    <m/>
    <m/>
    <m/>
    <m/>
    <m/>
    <m/>
    <m/>
    <m/>
    <m/>
    <m/>
    <m/>
    <m/>
    <m/>
    <m/>
    <n v="2"/>
    <n v="1"/>
    <s v="DUWT0025"/>
    <s v="kPV8O5ne_c"/>
    <s v="Allocated"/>
    <s v="Promise To Pay (PTP)"/>
    <s v="Customer given ptp to online payment "/>
    <d v="2026-01-11T00:00:00"/>
    <m/>
    <m/>
    <m/>
    <s v="-"/>
  </r>
  <r>
    <n v="140525916"/>
    <s v="TASLIM IRSHAD NAIKWADI"/>
    <m/>
    <m/>
    <m/>
    <m/>
    <m/>
    <m/>
    <n v="3376"/>
    <n v="15908"/>
    <x v="3"/>
    <s v="FLOW"/>
    <x v="1"/>
    <x v="1"/>
    <n v="27268.240000000002"/>
    <n v="961"/>
    <n v="0"/>
    <n v="4500"/>
    <s v="FLOW"/>
    <n v="1"/>
    <n v="9.1160553697937716E-3"/>
    <x v="0"/>
    <s v="NC"/>
    <s v="NC"/>
    <s v="NC"/>
    <s v="Shifted"/>
    <m/>
    <s v="CNAVNA"/>
    <m/>
    <s v="ELG"/>
    <s v="-"/>
    <s v="NIGADI"/>
    <s v="-"/>
    <s v="-"/>
    <m/>
    <n v="21369"/>
    <n v="27268.240000000002"/>
    <n v="148"/>
    <m/>
    <n v="178"/>
    <s v="NPA"/>
    <s v="MH14KT4139"/>
    <s v="HONDA ACTIVA 6G DLX BS VI"/>
    <d v="2023-04-10T00:00:00"/>
    <n v="36"/>
    <x v="1"/>
    <x v="1"/>
    <s v="-"/>
    <m/>
    <m/>
    <m/>
    <m/>
    <m/>
    <m/>
    <m/>
    <m/>
    <m/>
    <m/>
    <m/>
    <m/>
    <m/>
    <m/>
    <m/>
    <m/>
    <m/>
    <m/>
    <m/>
    <m/>
    <m/>
    <n v="1"/>
    <m/>
    <m/>
    <m/>
    <m/>
    <m/>
    <m/>
    <m/>
    <m/>
    <m/>
    <m/>
    <m/>
    <m/>
    <m/>
    <m/>
    <m/>
    <m/>
    <m/>
    <m/>
    <m/>
    <m/>
    <m/>
    <m/>
    <m/>
    <m/>
    <m/>
    <m/>
    <m/>
    <m/>
    <m/>
    <m/>
    <m/>
    <m/>
    <m/>
    <m/>
    <m/>
    <m/>
    <m/>
    <m/>
    <n v="1"/>
    <m/>
    <m/>
    <m/>
    <m/>
    <m/>
    <m/>
    <m/>
    <m/>
    <m/>
    <m/>
    <m/>
    <m/>
    <m/>
    <m/>
    <m/>
    <m/>
    <m/>
    <m/>
    <m/>
    <m/>
    <m/>
    <m/>
    <m/>
    <m/>
    <m/>
    <m/>
    <m/>
    <m/>
    <m/>
    <m/>
    <m/>
    <m/>
    <n v="2"/>
    <n v="1"/>
    <s v="ZBHT0015"/>
    <s v="k6krFEY9K27"/>
    <s v="Allocated"/>
    <s v="Not Contactable Not Available (NC_NCNA)"/>
    <s v="call sd wrong number "/>
    <d v="2026-01-21T00:00:00"/>
    <m/>
    <m/>
    <m/>
    <s v="-"/>
  </r>
  <r>
    <n v="123668777"/>
    <s v="FIROJ FARID SHAIKH"/>
    <s v="COLLECT"/>
    <s v="19.01.26"/>
    <n v="33800"/>
    <m/>
    <m/>
    <s v="CBC COLL"/>
    <n v="5666"/>
    <n v="27806"/>
    <x v="6"/>
    <s v="RB"/>
    <x v="0"/>
    <x v="18"/>
    <n v="27113.45"/>
    <n v="1653"/>
    <n v="4050"/>
    <n v="4050"/>
    <s v="FLOW"/>
    <n v="0.66754849328289412"/>
    <n v="0.16349389574830669"/>
    <x v="2"/>
    <s v="PAID"/>
    <s v="NC"/>
    <s v="PAID"/>
    <m/>
    <m/>
    <m/>
    <m/>
    <s v="ELG"/>
    <s v="-"/>
    <s v="BOPODI"/>
    <s v="-"/>
    <s v="-"/>
    <m/>
    <n v="33161"/>
    <n v="27113.45"/>
    <n v="179"/>
    <m/>
    <e v="#N/A"/>
    <s v="NPA"/>
    <s v="MH14JV0945"/>
    <s v="RE CLASSIC 350 EFI REDDITCH RED"/>
    <d v="2021-10-29T00:00:00"/>
    <n v="48"/>
    <x v="1"/>
    <x v="2"/>
    <s v="-"/>
    <m/>
    <m/>
    <m/>
    <m/>
    <m/>
    <m/>
    <n v="1"/>
    <m/>
    <m/>
    <m/>
    <m/>
    <m/>
    <m/>
    <m/>
    <m/>
    <m/>
    <m/>
    <m/>
    <m/>
    <m/>
    <m/>
    <m/>
    <m/>
    <m/>
    <m/>
    <m/>
    <m/>
    <m/>
    <m/>
    <m/>
    <m/>
    <m/>
    <m/>
    <m/>
    <m/>
    <m/>
    <m/>
    <m/>
    <m/>
    <m/>
    <m/>
    <m/>
    <m/>
    <m/>
    <m/>
    <m/>
    <m/>
    <m/>
    <m/>
    <m/>
    <m/>
    <m/>
    <m/>
    <m/>
    <n v="2"/>
    <m/>
    <m/>
    <m/>
    <m/>
    <m/>
    <m/>
    <m/>
    <m/>
    <m/>
    <m/>
    <m/>
    <m/>
    <m/>
    <m/>
    <m/>
    <m/>
    <m/>
    <m/>
    <m/>
    <m/>
    <m/>
    <m/>
    <m/>
    <m/>
    <m/>
    <m/>
    <m/>
    <m/>
    <m/>
    <m/>
    <m/>
    <m/>
    <m/>
    <m/>
    <m/>
    <m/>
    <m/>
    <m/>
    <n v="3"/>
    <n v="1"/>
    <s v="ZBHT0012"/>
    <s v="koU-4VHhA4m"/>
    <s v="Allocated"/>
    <s v="Payment (PAID)"/>
    <s v="Payment (PAID)"/>
    <d v="2026-01-19T00:00:00"/>
    <m/>
    <m/>
    <m/>
    <s v="-"/>
  </r>
  <r>
    <n v="458210542"/>
    <s v="VISHAL PANDHARINATH KALE"/>
    <m/>
    <m/>
    <m/>
    <m/>
    <m/>
    <m/>
    <n v="4089"/>
    <n v="3712"/>
    <x v="2"/>
    <s v="FLOW"/>
    <x v="1"/>
    <x v="13"/>
    <n v="27105"/>
    <n v="98"/>
    <n v="0"/>
    <n v="3592"/>
    <s v="NEW"/>
    <n v="2.1690923916441521E-2"/>
    <n v="1.4577404676722589E-3"/>
    <x v="1"/>
    <s v="PTP"/>
    <s v="-"/>
    <s v="PTP"/>
    <m/>
    <n v="31"/>
    <s v="CAVA"/>
    <m/>
    <s v="-"/>
    <s v="-"/>
    <s v="PURANDAR"/>
    <s v="-"/>
    <s v="-"/>
    <m/>
    <n v="7402"/>
    <n v="27105"/>
    <n v="27"/>
    <m/>
    <n v="57"/>
    <s v="NPA"/>
    <s v="MH12VN9696"/>
    <s v="RE BULLET X 350 ES EFI JET BLACK"/>
    <d v="2023-05-22T00:00:00"/>
    <n v="36"/>
    <x v="1"/>
    <x v="2"/>
    <s v="-"/>
    <m/>
    <m/>
    <m/>
    <m/>
    <m/>
    <m/>
    <m/>
    <m/>
    <m/>
    <m/>
    <m/>
    <m/>
    <n v="1"/>
    <m/>
    <m/>
    <m/>
    <m/>
    <m/>
    <m/>
    <m/>
    <m/>
    <m/>
    <m/>
    <m/>
    <m/>
    <m/>
    <m/>
    <m/>
    <m/>
    <m/>
    <m/>
    <m/>
    <m/>
    <m/>
    <m/>
    <m/>
    <m/>
    <m/>
    <m/>
    <m/>
    <m/>
    <m/>
    <m/>
    <m/>
    <m/>
    <m/>
    <m/>
    <m/>
    <m/>
    <m/>
    <m/>
    <m/>
    <m/>
    <m/>
    <m/>
    <m/>
    <m/>
    <m/>
    <m/>
    <m/>
    <m/>
    <m/>
    <m/>
    <m/>
    <m/>
    <m/>
    <n v="1"/>
    <m/>
    <m/>
    <m/>
    <m/>
    <m/>
    <m/>
    <m/>
    <m/>
    <m/>
    <m/>
    <m/>
    <n v="1"/>
    <m/>
    <m/>
    <m/>
    <m/>
    <m/>
    <m/>
    <m/>
    <m/>
    <m/>
    <m/>
    <m/>
    <m/>
    <m/>
    <m/>
    <n v="3"/>
    <n v="1"/>
    <s v="ZBHT0022"/>
    <s v="BPCAJPbz_DMm"/>
    <s v="Allocated"/>
    <s v="Left Message (LMCB)"/>
    <s v="Lmcb with his mother home address "/>
    <d v="2026-01-23T00:00:00"/>
    <m/>
    <m/>
    <m/>
    <s v="-"/>
  </r>
  <r>
    <n v="459059044"/>
    <s v="IMTIYAZ RASHID SHAIKH"/>
    <m/>
    <m/>
    <m/>
    <m/>
    <m/>
    <m/>
    <n v="3911"/>
    <n v="1451"/>
    <x v="2"/>
    <s v="FLOW"/>
    <x v="1"/>
    <x v="6"/>
    <n v="26964.25"/>
    <n v="151"/>
    <n v="0"/>
    <n v="4413"/>
    <s v="FLOW"/>
    <n v="2.8851927149409588E-2"/>
    <n v="1.450170758363096E-3"/>
    <x v="0"/>
    <s v="NC"/>
    <s v="NC"/>
    <s v="NC"/>
    <s v="Add not found"/>
    <m/>
    <s v="CNAVNA"/>
    <m/>
    <s v="-"/>
    <s v="-"/>
    <s v="LONAVLA"/>
    <s v="-"/>
    <s v="-"/>
    <s v="-"/>
    <n v="9926"/>
    <n v="26964.25"/>
    <n v="36"/>
    <m/>
    <n v="57"/>
    <s v="REGULAR"/>
    <s v="MH14KY1815"/>
    <s v="SUZUKI BURGMAN STREET BT BSVI"/>
    <d v="2023-07-20T00:00:00"/>
    <n v="36"/>
    <x v="2"/>
    <x v="2"/>
    <s v="-"/>
    <m/>
    <m/>
    <m/>
    <m/>
    <m/>
    <m/>
    <m/>
    <m/>
    <m/>
    <m/>
    <m/>
    <m/>
    <m/>
    <m/>
    <m/>
    <m/>
    <m/>
    <m/>
    <m/>
    <m/>
    <m/>
    <m/>
    <m/>
    <m/>
    <m/>
    <m/>
    <m/>
    <m/>
    <m/>
    <m/>
    <n v="1"/>
    <m/>
    <m/>
    <m/>
    <m/>
    <m/>
    <m/>
    <m/>
    <m/>
    <m/>
    <m/>
    <m/>
    <m/>
    <m/>
    <m/>
    <m/>
    <m/>
    <m/>
    <m/>
    <m/>
    <m/>
    <m/>
    <m/>
    <m/>
    <m/>
    <m/>
    <m/>
    <m/>
    <m/>
    <m/>
    <m/>
    <m/>
    <m/>
    <m/>
    <m/>
    <m/>
    <m/>
    <m/>
    <m/>
    <m/>
    <m/>
    <m/>
    <m/>
    <m/>
    <m/>
    <m/>
    <m/>
    <m/>
    <m/>
    <m/>
    <m/>
    <m/>
    <m/>
    <m/>
    <m/>
    <m/>
    <m/>
    <m/>
    <m/>
    <m/>
    <m/>
    <m/>
    <m/>
    <n v="1"/>
    <n v="1"/>
    <s v="DUWT0013"/>
    <s v="A6lEjAhti7"/>
    <s v="Allocated"/>
    <s v="Address Not Found (NC_ANF)"/>
    <s v="Short address "/>
    <d v="2026-01-11T00:00:00"/>
    <m/>
    <m/>
    <m/>
    <s v="-"/>
  </r>
  <r>
    <n v="463216413"/>
    <s v="RAVI TALBUGE"/>
    <m/>
    <m/>
    <m/>
    <m/>
    <m/>
    <m/>
    <n v="5657"/>
    <n v="28285"/>
    <x v="3"/>
    <s v="FLOW"/>
    <x v="1"/>
    <x v="5"/>
    <n v="26889"/>
    <n v="968"/>
    <n v="0"/>
    <n v="2700"/>
    <s v="FLOW"/>
    <n v="5.9240411420900953E-2"/>
    <n v="8.9892715055458188E-3"/>
    <x v="0"/>
    <s v="NC"/>
    <s v="NC"/>
    <s v="NC"/>
    <m/>
    <m/>
    <m/>
    <m/>
    <s v="ELG"/>
    <s v="-"/>
    <s v="KIVALE"/>
    <s v="-"/>
    <s v="-"/>
    <m/>
    <n v="31953"/>
    <n v="26889"/>
    <n v="149"/>
    <m/>
    <n v="179"/>
    <s v="NPA"/>
    <s v="MH14LQ8371"/>
    <s v="ACTIVA 125 DISC BSVI"/>
    <d v="2024-06-15T00:00:00"/>
    <n v="18"/>
    <x v="1"/>
    <x v="2"/>
    <s v="-"/>
    <m/>
    <m/>
    <m/>
    <m/>
    <m/>
    <m/>
    <m/>
    <m/>
    <m/>
    <m/>
    <m/>
    <m/>
    <n v="1"/>
    <m/>
    <m/>
    <m/>
    <m/>
    <m/>
    <m/>
    <m/>
    <m/>
    <m/>
    <m/>
    <m/>
    <m/>
    <m/>
    <m/>
    <m/>
    <m/>
    <m/>
    <m/>
    <m/>
    <m/>
    <m/>
    <m/>
    <m/>
    <m/>
    <m/>
    <m/>
    <m/>
    <m/>
    <m/>
    <m/>
    <m/>
    <m/>
    <n v="1"/>
    <m/>
    <m/>
    <m/>
    <m/>
    <m/>
    <m/>
    <m/>
    <m/>
    <n v="1"/>
    <m/>
    <m/>
    <m/>
    <m/>
    <m/>
    <m/>
    <m/>
    <m/>
    <m/>
    <m/>
    <m/>
    <m/>
    <m/>
    <m/>
    <m/>
    <m/>
    <m/>
    <m/>
    <m/>
    <m/>
    <m/>
    <m/>
    <m/>
    <m/>
    <m/>
    <m/>
    <m/>
    <m/>
    <m/>
    <m/>
    <m/>
    <m/>
    <m/>
    <m/>
    <m/>
    <m/>
    <m/>
    <m/>
    <n v="3"/>
    <n v="1"/>
    <s v="DUWT0027"/>
    <s v="k65GJhZR_EIc"/>
    <s v="Allocated"/>
    <s v="Shifted (NC_SFTD)"/>
    <s v="Visited to Customers residence address but Customer Shifted from his residence address "/>
    <d v="2026-01-19T00:00:00"/>
    <m/>
    <m/>
    <m/>
    <s v="VYMO"/>
  </r>
  <r>
    <n v="464577155"/>
    <s v="NIKHIL RAMDAS JADHAV"/>
    <m/>
    <m/>
    <m/>
    <m/>
    <m/>
    <s v="BANK RB 19"/>
    <n v="2578"/>
    <n v="1538.07"/>
    <x v="2"/>
    <s v="RB"/>
    <x v="1"/>
    <x v="8"/>
    <n v="26831.07"/>
    <n v="202"/>
    <n v="0"/>
    <n v="2250"/>
    <s v="FLOW"/>
    <n v="2.3756425932206421E-2"/>
    <n v="1.4430081730288551E-3"/>
    <x v="2"/>
    <s v="PAID"/>
    <s v="LMCB"/>
    <s v="NC"/>
    <s v="Shifted"/>
    <m/>
    <s v="CNAVNA "/>
    <m/>
    <s v="-"/>
    <s v="-"/>
    <s v="KHED SHIVAPUR"/>
    <s v="-"/>
    <s v="-"/>
    <s v="-"/>
    <n v="6568.07"/>
    <n v="26831.07"/>
    <n v="35"/>
    <m/>
    <e v="#N/A"/>
    <s v="NPA"/>
    <s v="MH12WL2132"/>
    <s v="HF DELUXE BS6 I3S DRUM SELF CAST"/>
    <d v="2024-11-05T00:00:00"/>
    <n v="24"/>
    <x v="2"/>
    <x v="2"/>
    <s v="-"/>
    <m/>
    <m/>
    <m/>
    <m/>
    <m/>
    <m/>
    <m/>
    <m/>
    <m/>
    <m/>
    <m/>
    <m/>
    <m/>
    <m/>
    <m/>
    <m/>
    <m/>
    <m/>
    <m/>
    <m/>
    <m/>
    <m/>
    <m/>
    <m/>
    <m/>
    <m/>
    <m/>
    <m/>
    <m/>
    <m/>
    <m/>
    <m/>
    <m/>
    <m/>
    <m/>
    <m/>
    <m/>
    <m/>
    <m/>
    <m/>
    <m/>
    <m/>
    <m/>
    <m/>
    <m/>
    <m/>
    <m/>
    <m/>
    <m/>
    <m/>
    <m/>
    <m/>
    <m/>
    <m/>
    <m/>
    <m/>
    <m/>
    <m/>
    <m/>
    <m/>
    <m/>
    <m/>
    <m/>
    <m/>
    <m/>
    <m/>
    <m/>
    <m/>
    <m/>
    <m/>
    <m/>
    <m/>
    <m/>
    <m/>
    <m/>
    <m/>
    <m/>
    <m/>
    <m/>
    <m/>
    <m/>
    <m/>
    <m/>
    <m/>
    <m/>
    <m/>
    <m/>
    <m/>
    <m/>
    <m/>
    <m/>
    <m/>
    <m/>
    <n v="0"/>
    <s v=""/>
    <s v="DUWT0011"/>
    <e v="#N/A"/>
    <e v="#N/A"/>
    <e v="#N/A"/>
    <e v="#N/A"/>
    <e v="#N/A"/>
    <m/>
    <m/>
    <m/>
    <s v="-"/>
  </r>
  <r>
    <n v="462703083"/>
    <s v="SHUBHAM BHARAT WAGH"/>
    <m/>
    <m/>
    <m/>
    <m/>
    <m/>
    <m/>
    <n v="4719"/>
    <n v="4719"/>
    <x v="2"/>
    <s v="FLOW"/>
    <x v="1"/>
    <x v="18"/>
    <n v="26488"/>
    <n v="91"/>
    <n v="0"/>
    <n v="900"/>
    <s v="NEW"/>
    <n v="1.0243588021669159E-2"/>
    <n v="1.424557443560332E-3"/>
    <x v="0"/>
    <s v="NC"/>
    <s v="-"/>
    <s v="NC"/>
    <s v="Add not found"/>
    <m/>
    <s v="CNAVNA"/>
    <m/>
    <s v="-"/>
    <s v="-"/>
    <s v="VADGAON SHERI"/>
    <s v="-"/>
    <s v="-"/>
    <s v="-"/>
    <n v="10429"/>
    <n v="26488"/>
    <n v="36"/>
    <m/>
    <n v="57"/>
    <s v="REGULAR"/>
    <s v="MH12WT6755"/>
    <s v="HONDA SP 125 DISC LTD ED"/>
    <d v="2024-04-26T00:00:00"/>
    <n v="24"/>
    <x v="2"/>
    <x v="2"/>
    <s v="-"/>
    <m/>
    <m/>
    <m/>
    <m/>
    <m/>
    <m/>
    <m/>
    <m/>
    <m/>
    <m/>
    <m/>
    <m/>
    <m/>
    <m/>
    <m/>
    <m/>
    <m/>
    <m/>
    <m/>
    <m/>
    <m/>
    <m/>
    <m/>
    <m/>
    <m/>
    <m/>
    <m/>
    <m/>
    <m/>
    <m/>
    <m/>
    <m/>
    <m/>
    <m/>
    <m/>
    <m/>
    <m/>
    <m/>
    <m/>
    <m/>
    <m/>
    <m/>
    <m/>
    <m/>
    <m/>
    <m/>
    <m/>
    <m/>
    <m/>
    <m/>
    <m/>
    <m/>
    <m/>
    <m/>
    <m/>
    <m/>
    <m/>
    <m/>
    <m/>
    <m/>
    <m/>
    <m/>
    <m/>
    <m/>
    <m/>
    <m/>
    <m/>
    <m/>
    <m/>
    <m/>
    <m/>
    <m/>
    <m/>
    <m/>
    <m/>
    <m/>
    <m/>
    <m/>
    <m/>
    <m/>
    <m/>
    <n v="1"/>
    <m/>
    <m/>
    <m/>
    <m/>
    <m/>
    <m/>
    <m/>
    <m/>
    <m/>
    <m/>
    <m/>
    <n v="1"/>
    <n v="1"/>
    <s v="ZBHT0012"/>
    <s v="G6v8ki5fSXLw"/>
    <s v="Unallocated"/>
    <e v="#N/A"/>
    <e v="#N/A"/>
    <e v="#N/A"/>
    <m/>
    <m/>
    <m/>
    <s v="-"/>
  </r>
  <r>
    <n v="462361778"/>
    <s v="RUSHIKESH MHASKO SINALKAR"/>
    <m/>
    <m/>
    <m/>
    <m/>
    <m/>
    <m/>
    <n v="5515"/>
    <n v="5354.16"/>
    <x v="2"/>
    <s v="FLOW"/>
    <x v="1"/>
    <x v="9"/>
    <n v="26439"/>
    <n v="135"/>
    <n v="0"/>
    <n v="2250"/>
    <s v="NEW"/>
    <n v="2.0785902071788941E-2"/>
    <n v="1.421922162877213E-3"/>
    <x v="1"/>
    <s v="BPTP"/>
    <s v="-"/>
    <s v="BPTP"/>
    <m/>
    <n v="31"/>
    <s v="CAVNA"/>
    <m/>
    <s v="-"/>
    <s v="-"/>
    <s v="SHIRUR"/>
    <s v="-"/>
    <s v="-"/>
    <m/>
    <n v="7739.16"/>
    <n v="26439"/>
    <n v="27"/>
    <m/>
    <n v="57"/>
    <s v="REGULAR"/>
    <s v="MH12WQ3227"/>
    <s v="BAJAJ CHETAK URBANE"/>
    <d v="2024-03-27T00:00:00"/>
    <n v="24"/>
    <x v="1"/>
    <x v="1"/>
    <s v="-"/>
    <m/>
    <m/>
    <m/>
    <m/>
    <m/>
    <m/>
    <m/>
    <m/>
    <m/>
    <m/>
    <m/>
    <m/>
    <n v="1"/>
    <m/>
    <m/>
    <m/>
    <m/>
    <m/>
    <m/>
    <m/>
    <m/>
    <m/>
    <m/>
    <m/>
    <m/>
    <m/>
    <m/>
    <m/>
    <m/>
    <m/>
    <m/>
    <m/>
    <m/>
    <m/>
    <m/>
    <m/>
    <m/>
    <m/>
    <m/>
    <m/>
    <m/>
    <m/>
    <m/>
    <m/>
    <m/>
    <m/>
    <m/>
    <m/>
    <m/>
    <m/>
    <m/>
    <m/>
    <m/>
    <m/>
    <m/>
    <m/>
    <m/>
    <m/>
    <m/>
    <m/>
    <m/>
    <m/>
    <m/>
    <m/>
    <m/>
    <m/>
    <m/>
    <m/>
    <m/>
    <m/>
    <m/>
    <m/>
    <m/>
    <m/>
    <m/>
    <m/>
    <m/>
    <m/>
    <m/>
    <m/>
    <m/>
    <m/>
    <m/>
    <m/>
    <m/>
    <m/>
    <m/>
    <m/>
    <m/>
    <m/>
    <m/>
    <m/>
    <m/>
    <n v="1"/>
    <n v="1"/>
    <s v="ZBHT0024"/>
    <s v="GoUUv_k90m"/>
    <s v="Allocated"/>
    <s v="Shifted (NC_SFTD)"/>
    <s v="Customer shifted "/>
    <d v="2026-01-05T00:00:00"/>
    <m/>
    <m/>
    <m/>
    <s v="-"/>
  </r>
  <r>
    <n v="462374028"/>
    <s v="SIYON ARUN SADAFULE"/>
    <m/>
    <m/>
    <m/>
    <m/>
    <m/>
    <s v="BANK STABLE 19"/>
    <n v="4670"/>
    <n v="9472"/>
    <x v="5"/>
    <s v="STABLE"/>
    <x v="1"/>
    <x v="11"/>
    <n v="26399"/>
    <n v="473"/>
    <n v="0"/>
    <n v="4050"/>
    <s v="31.12.25"/>
    <n v="8.2379980382212031E-2"/>
    <n v="6.6526562299353536E-3"/>
    <x v="1"/>
    <s v="PAID"/>
    <s v="MPTP"/>
    <s v="PAID"/>
    <m/>
    <m/>
    <m/>
    <m/>
    <s v="ELG"/>
    <s v="-"/>
    <s v="TALEGAON DABADE"/>
    <s v="-"/>
    <s v="-"/>
    <m/>
    <n v="13995"/>
    <n v="26399"/>
    <n v="88"/>
    <m/>
    <n v="87"/>
    <s v="REGULAR"/>
    <s v="MH14LM2515"/>
    <s v="HONDA ACTIVA DLX"/>
    <d v="2024-03-28T00:00:00"/>
    <n v="24"/>
    <x v="1"/>
    <x v="1"/>
    <s v="-"/>
    <m/>
    <m/>
    <m/>
    <m/>
    <m/>
    <m/>
    <m/>
    <m/>
    <m/>
    <m/>
    <m/>
    <m/>
    <m/>
    <m/>
    <m/>
    <n v="1"/>
    <m/>
    <m/>
    <m/>
    <m/>
    <m/>
    <m/>
    <m/>
    <m/>
    <m/>
    <m/>
    <m/>
    <m/>
    <m/>
    <m/>
    <m/>
    <m/>
    <m/>
    <m/>
    <m/>
    <m/>
    <m/>
    <m/>
    <m/>
    <m/>
    <m/>
    <m/>
    <m/>
    <m/>
    <m/>
    <m/>
    <m/>
    <m/>
    <m/>
    <m/>
    <m/>
    <m/>
    <m/>
    <m/>
    <m/>
    <m/>
    <m/>
    <m/>
    <m/>
    <m/>
    <m/>
    <m/>
    <m/>
    <m/>
    <m/>
    <m/>
    <m/>
    <m/>
    <m/>
    <m/>
    <m/>
    <m/>
    <m/>
    <m/>
    <m/>
    <m/>
    <m/>
    <m/>
    <m/>
    <m/>
    <m/>
    <m/>
    <m/>
    <m/>
    <m/>
    <m/>
    <m/>
    <m/>
    <m/>
    <m/>
    <m/>
    <m/>
    <m/>
    <n v="1"/>
    <n v="1"/>
    <s v="DUWT0030"/>
    <s v="kotHDaLsDIm"/>
    <s v="Allocated"/>
    <s v="Address Not Found (NC_ANF)"/>
    <s v="Address not found "/>
    <d v="2026-01-06T00:00:00"/>
    <m/>
    <m/>
    <m/>
    <s v="-"/>
  </r>
  <r>
    <n v="465893690"/>
    <s v="SHAKIL ABDULKHADAR SHAIKH"/>
    <m/>
    <m/>
    <m/>
    <m/>
    <m/>
    <m/>
    <n v="2685"/>
    <n v="2632"/>
    <x v="2"/>
    <s v="FLOW"/>
    <x v="1"/>
    <x v="16"/>
    <n v="26339"/>
    <n v="147"/>
    <n v="0"/>
    <n v="0"/>
    <s v="30.12.25"/>
    <n v="5.5960538886030677E-2"/>
    <n v="1.416544039034113E-3"/>
    <x v="1"/>
    <s v="PTP"/>
    <s v="PTP"/>
    <s v="PTP"/>
    <m/>
    <n v="31"/>
    <s v="CAVA"/>
    <m/>
    <s v="-"/>
    <s v="-"/>
    <s v="GULTEKADI"/>
    <s v="-"/>
    <s v="-"/>
    <s v="-"/>
    <n v="5464"/>
    <n v="26339"/>
    <n v="35"/>
    <m/>
    <n v="56"/>
    <s v="REGULAR"/>
    <m/>
    <s v="SPLENDOR PLUS BS6 I3S DRS CAST FI"/>
    <d v="2025-04-10T00:00:00"/>
    <n v="18"/>
    <x v="2"/>
    <x v="2"/>
    <s v="-"/>
    <m/>
    <m/>
    <m/>
    <m/>
    <m/>
    <m/>
    <m/>
    <m/>
    <m/>
    <m/>
    <m/>
    <m/>
    <m/>
    <m/>
    <m/>
    <m/>
    <m/>
    <m/>
    <m/>
    <m/>
    <m/>
    <m/>
    <m/>
    <m/>
    <m/>
    <m/>
    <m/>
    <m/>
    <m/>
    <m/>
    <m/>
    <m/>
    <m/>
    <m/>
    <m/>
    <m/>
    <m/>
    <m/>
    <m/>
    <m/>
    <m/>
    <m/>
    <m/>
    <m/>
    <m/>
    <m/>
    <m/>
    <m/>
    <m/>
    <m/>
    <m/>
    <m/>
    <m/>
    <m/>
    <m/>
    <m/>
    <m/>
    <m/>
    <m/>
    <m/>
    <m/>
    <m/>
    <m/>
    <m/>
    <m/>
    <m/>
    <m/>
    <m/>
    <m/>
    <m/>
    <m/>
    <m/>
    <m/>
    <m/>
    <m/>
    <m/>
    <m/>
    <m/>
    <m/>
    <m/>
    <m/>
    <m/>
    <m/>
    <m/>
    <m/>
    <m/>
    <m/>
    <m/>
    <m/>
    <m/>
    <m/>
    <m/>
    <m/>
    <n v="0"/>
    <s v=""/>
    <s v="DUWT0031"/>
    <s v="G2_ZtDYkZc"/>
    <s v="Allocated"/>
    <e v="#N/A"/>
    <e v="#N/A"/>
    <e v="#N/A"/>
    <m/>
    <m/>
    <m/>
    <s v="-"/>
  </r>
  <r>
    <n v="464185909"/>
    <s v="DEEPAK DHARAMRAJ GHANGAVKAR"/>
    <m/>
    <m/>
    <m/>
    <m/>
    <m/>
    <m/>
    <n v="5501"/>
    <n v="5501"/>
    <x v="2"/>
    <s v="FLOW"/>
    <x v="1"/>
    <x v="18"/>
    <n v="26247"/>
    <n v="87"/>
    <n v="0"/>
    <n v="2250"/>
    <s v="NEW"/>
    <n v="1.0150387149076959E-2"/>
    <n v="1.4115961650984609E-3"/>
    <x v="0"/>
    <s v="NC"/>
    <s v="-"/>
    <s v="NC"/>
    <s v="Add not found"/>
    <m/>
    <s v="CNAVNA"/>
    <m/>
    <s v="-"/>
    <s v="-"/>
    <s v="VADGAON SHERI"/>
    <s v="-"/>
    <s v="-"/>
    <s v="-"/>
    <n v="13339"/>
    <n v="26247"/>
    <n v="36"/>
    <m/>
    <n v="57"/>
    <s v="REGULAR"/>
    <m/>
    <s v="BAJAJ CHETAK 2901 STANDARD"/>
    <d v="2024-10-03T00:00:00"/>
    <n v="18"/>
    <x v="2"/>
    <x v="2"/>
    <s v="-"/>
    <m/>
    <m/>
    <m/>
    <m/>
    <m/>
    <m/>
    <m/>
    <m/>
    <m/>
    <m/>
    <m/>
    <m/>
    <m/>
    <m/>
    <m/>
    <m/>
    <m/>
    <m/>
    <m/>
    <m/>
    <m/>
    <m/>
    <m/>
    <m/>
    <m/>
    <m/>
    <m/>
    <m/>
    <m/>
    <m/>
    <m/>
    <m/>
    <m/>
    <m/>
    <m/>
    <m/>
    <m/>
    <m/>
    <m/>
    <m/>
    <m/>
    <m/>
    <m/>
    <m/>
    <m/>
    <n v="1"/>
    <m/>
    <m/>
    <m/>
    <m/>
    <m/>
    <m/>
    <m/>
    <m/>
    <m/>
    <m/>
    <m/>
    <m/>
    <m/>
    <m/>
    <m/>
    <m/>
    <m/>
    <m/>
    <m/>
    <m/>
    <m/>
    <m/>
    <m/>
    <m/>
    <m/>
    <m/>
    <m/>
    <m/>
    <m/>
    <m/>
    <m/>
    <m/>
    <m/>
    <m/>
    <m/>
    <m/>
    <m/>
    <m/>
    <m/>
    <m/>
    <m/>
    <m/>
    <m/>
    <m/>
    <m/>
    <m/>
    <m/>
    <n v="1"/>
    <n v="1"/>
    <s v="ZBHT0012"/>
    <s v="k2jKosAb0m"/>
    <s v="Allocated"/>
    <s v="No Such Person (NC_NSP)"/>
    <s v="Nc"/>
    <d v="2026-01-16T00:00:00"/>
    <m/>
    <m/>
    <m/>
    <s v="-"/>
  </r>
  <r>
    <n v="460742707"/>
    <s v="SEEMA SHRIRAM AREKAR"/>
    <s v="ONLINE"/>
    <s v="10.01.26"/>
    <n v="3521"/>
    <m/>
    <m/>
    <m/>
    <n v="3521"/>
    <n v="10165"/>
    <x v="5"/>
    <s v="STABLE"/>
    <x v="0"/>
    <x v="2"/>
    <n v="26209.040000000001"/>
    <n v="680"/>
    <n v="0"/>
    <n v="4050"/>
    <s v="04.12.25 29.12.25"/>
    <n v="0.1005872731138524"/>
    <n v="6.6047855311422744E-3"/>
    <x v="1"/>
    <s v="PAID"/>
    <s v="PTP"/>
    <s v="PAID"/>
    <m/>
    <m/>
    <m/>
    <m/>
    <s v="ELG"/>
    <s v="-"/>
    <s v="CHAKAN"/>
    <s v="-"/>
    <s v="-"/>
    <m/>
    <n v="14895"/>
    <n v="26209.040000000001"/>
    <n v="88"/>
    <m/>
    <n v="87"/>
    <s v="NPA"/>
    <s v="MH14LF8487"/>
    <s v="HONDA DIO DLX BS VI"/>
    <d v="2023-11-16T00:00:00"/>
    <n v="30"/>
    <x v="1"/>
    <x v="1"/>
    <s v="-"/>
    <m/>
    <m/>
    <m/>
    <m/>
    <m/>
    <m/>
    <m/>
    <m/>
    <m/>
    <m/>
    <m/>
    <m/>
    <m/>
    <m/>
    <m/>
    <m/>
    <m/>
    <m/>
    <m/>
    <m/>
    <m/>
    <m/>
    <m/>
    <m/>
    <m/>
    <m/>
    <m/>
    <m/>
    <m/>
    <m/>
    <m/>
    <m/>
    <m/>
    <m/>
    <m/>
    <m/>
    <m/>
    <m/>
    <m/>
    <m/>
    <m/>
    <m/>
    <m/>
    <m/>
    <m/>
    <m/>
    <m/>
    <m/>
    <m/>
    <m/>
    <m/>
    <m/>
    <m/>
    <m/>
    <m/>
    <m/>
    <m/>
    <m/>
    <m/>
    <m/>
    <m/>
    <m/>
    <m/>
    <m/>
    <m/>
    <m/>
    <m/>
    <m/>
    <m/>
    <m/>
    <m/>
    <m/>
    <m/>
    <m/>
    <m/>
    <m/>
    <m/>
    <m/>
    <m/>
    <m/>
    <m/>
    <m/>
    <m/>
    <m/>
    <m/>
    <m/>
    <m/>
    <m/>
    <m/>
    <m/>
    <n v="1"/>
    <m/>
    <m/>
    <n v="1"/>
    <n v="1"/>
    <s v="DUWT0017"/>
    <e v="#N/A"/>
    <e v="#N/A"/>
    <e v="#N/A"/>
    <e v="#N/A"/>
    <e v="#N/A"/>
    <m/>
    <m/>
    <m/>
    <s v="-"/>
  </r>
  <r>
    <n v="462515595"/>
    <s v="RUTIK SURYAKANT BHAWARI"/>
    <m/>
    <m/>
    <m/>
    <m/>
    <m/>
    <m/>
    <n v="4633"/>
    <n v="8873"/>
    <x v="4"/>
    <s v="FLOW"/>
    <x v="1"/>
    <x v="7"/>
    <n v="26171"/>
    <n v="322"/>
    <n v="0"/>
    <n v="3132"/>
    <s v="31.12.25"/>
    <n v="0.71809576073535464"/>
    <n v="4.5905836063788643E-3"/>
    <x v="1"/>
    <s v="PTP"/>
    <s v="PTP"/>
    <s v="PTP"/>
    <m/>
    <n v="29"/>
    <s v="CAVA"/>
    <m/>
    <s v="-"/>
    <s v="-"/>
    <s v="GHODEGAON"/>
    <s v="-"/>
    <s v="-"/>
    <m/>
    <n v="12327"/>
    <n v="26171"/>
    <n v="57"/>
    <m/>
    <n v="87"/>
    <s v="REGULAR"/>
    <s v="MH14LN6482"/>
    <s v="HONDA ACTIVA 125 DRUM ALLOY BSVI"/>
    <d v="2024-04-10T00:00:00"/>
    <n v="24"/>
    <x v="1"/>
    <x v="2"/>
    <s v="-"/>
    <m/>
    <m/>
    <m/>
    <m/>
    <m/>
    <m/>
    <m/>
    <m/>
    <m/>
    <m/>
    <m/>
    <m/>
    <m/>
    <m/>
    <m/>
    <m/>
    <m/>
    <m/>
    <m/>
    <m/>
    <m/>
    <m/>
    <m/>
    <m/>
    <m/>
    <m/>
    <m/>
    <m/>
    <m/>
    <m/>
    <m/>
    <m/>
    <m/>
    <m/>
    <m/>
    <m/>
    <m/>
    <m/>
    <m/>
    <m/>
    <m/>
    <m/>
    <m/>
    <m/>
    <m/>
    <m/>
    <m/>
    <m/>
    <m/>
    <m/>
    <m/>
    <m/>
    <m/>
    <m/>
    <m/>
    <m/>
    <m/>
    <m/>
    <m/>
    <m/>
    <m/>
    <m/>
    <m/>
    <m/>
    <m/>
    <m/>
    <m/>
    <m/>
    <m/>
    <m/>
    <m/>
    <m/>
    <m/>
    <m/>
    <m/>
    <m/>
    <m/>
    <m/>
    <m/>
    <m/>
    <m/>
    <m/>
    <m/>
    <m/>
    <m/>
    <m/>
    <m/>
    <m/>
    <m/>
    <m/>
    <n v="1"/>
    <m/>
    <m/>
    <n v="1"/>
    <n v="1"/>
    <s v="DUWT0029"/>
    <e v="#N/A"/>
    <e v="#N/A"/>
    <e v="#N/A"/>
    <e v="#N/A"/>
    <e v="#N/A"/>
    <m/>
    <m/>
    <m/>
    <s v="-"/>
  </r>
  <r>
    <n v="460327068"/>
    <s v="AJIT SANJAY WAGHMARE"/>
    <s v="ONLINE"/>
    <s v="20.01.26"/>
    <n v="4743"/>
    <m/>
    <m/>
    <m/>
    <n v="4573"/>
    <n v="4397"/>
    <x v="2"/>
    <s v="STABLE"/>
    <x v="0"/>
    <x v="2"/>
    <n v="26124"/>
    <n v="170"/>
    <n v="0"/>
    <n v="2922.64"/>
    <s v="25.12.25"/>
    <n v="3.3807845415684497E-2"/>
    <n v="1.404981072771448E-3"/>
    <x v="1"/>
    <s v="PAID"/>
    <s v="NC"/>
    <s v="PAID"/>
    <m/>
    <m/>
    <m/>
    <m/>
    <s v="-"/>
    <s v="-"/>
    <s v="CHAKAN"/>
    <s v="-"/>
    <s v="-"/>
    <s v="-"/>
    <n v="12062.64"/>
    <n v="26124"/>
    <n v="36"/>
    <m/>
    <n v="26"/>
    <s v="REGULAR"/>
    <s v="MH17CZ8047"/>
    <s v="HONDA UNICORN 160 BSVI"/>
    <d v="2023-10-26T00:00:00"/>
    <n v="30"/>
    <x v="2"/>
    <x v="1"/>
    <s v="-"/>
    <m/>
    <m/>
    <m/>
    <m/>
    <m/>
    <m/>
    <m/>
    <m/>
    <m/>
    <m/>
    <m/>
    <m/>
    <m/>
    <m/>
    <m/>
    <m/>
    <m/>
    <m/>
    <m/>
    <m/>
    <m/>
    <m/>
    <m/>
    <m/>
    <m/>
    <m/>
    <m/>
    <m/>
    <m/>
    <m/>
    <m/>
    <m/>
    <m/>
    <m/>
    <m/>
    <m/>
    <n v="1"/>
    <m/>
    <m/>
    <m/>
    <m/>
    <m/>
    <m/>
    <m/>
    <m/>
    <m/>
    <m/>
    <m/>
    <m/>
    <m/>
    <m/>
    <m/>
    <m/>
    <m/>
    <m/>
    <m/>
    <m/>
    <m/>
    <m/>
    <m/>
    <m/>
    <m/>
    <m/>
    <m/>
    <m/>
    <m/>
    <m/>
    <m/>
    <m/>
    <m/>
    <m/>
    <m/>
    <m/>
    <m/>
    <m/>
    <m/>
    <m/>
    <m/>
    <m/>
    <m/>
    <m/>
    <m/>
    <m/>
    <m/>
    <m/>
    <m/>
    <m/>
    <m/>
    <m/>
    <m/>
    <m/>
    <m/>
    <m/>
    <n v="1"/>
    <n v="1"/>
    <s v="DUWT0017"/>
    <s v="GoBXZZmcnpm"/>
    <s v="Allocated"/>
    <s v="Promise To Pay (PTP)"/>
    <s v="Customer pay online "/>
    <d v="2026-01-20T00:00:00"/>
    <m/>
    <m/>
    <m/>
    <s v="-"/>
  </r>
  <r>
    <n v="460138753"/>
    <s v="MOHAN RAJARAM BANGAR"/>
    <s v="ONLINE"/>
    <s v="14.01.26"/>
    <n v="2865"/>
    <m/>
    <m/>
    <m/>
    <n v="2845"/>
    <e v="#N/A"/>
    <x v="0"/>
    <s v="FLOW"/>
    <x v="0"/>
    <x v="4"/>
    <n v="26062.49"/>
    <n v="17"/>
    <n v="0"/>
    <e v="#N/A"/>
    <s v="-"/>
    <n v="0.15394152777271611"/>
    <n v="3.0766746744801989E-3"/>
    <x v="0"/>
    <s v="PAID"/>
    <m/>
    <s v="PAID"/>
    <m/>
    <m/>
    <m/>
    <m/>
    <m/>
    <m/>
    <s v="ALANADI DEVACHI"/>
    <m/>
    <m/>
    <m/>
    <s v="2845"/>
    <n v="26062.49"/>
    <s v="-"/>
    <m/>
    <e v="#N/A"/>
    <s v="REGULAR"/>
    <s v="MH14LD3183"/>
    <s v="SPLENDOR PLUS BS6 I3S D"/>
    <d v="2023-10-16T00:00:00"/>
    <s v="36"/>
    <x v="0"/>
    <x v="0"/>
    <s v="-"/>
    <m/>
    <m/>
    <m/>
    <m/>
    <m/>
    <m/>
    <m/>
    <m/>
    <m/>
    <m/>
    <m/>
    <m/>
    <m/>
    <m/>
    <m/>
    <m/>
    <m/>
    <m/>
    <m/>
    <m/>
    <m/>
    <m/>
    <m/>
    <m/>
    <m/>
    <m/>
    <m/>
    <m/>
    <m/>
    <m/>
    <m/>
    <m/>
    <m/>
    <m/>
    <m/>
    <m/>
    <m/>
    <m/>
    <m/>
    <m/>
    <m/>
    <m/>
    <m/>
    <m/>
    <m/>
    <m/>
    <m/>
    <m/>
    <m/>
    <m/>
    <m/>
    <m/>
    <m/>
    <m/>
    <m/>
    <m/>
    <m/>
    <m/>
    <m/>
    <m/>
    <m/>
    <m/>
    <m/>
    <m/>
    <m/>
    <m/>
    <m/>
    <m/>
    <m/>
    <m/>
    <m/>
    <m/>
    <m/>
    <m/>
    <m/>
    <m/>
    <m/>
    <m/>
    <m/>
    <m/>
    <m/>
    <m/>
    <m/>
    <m/>
    <m/>
    <m/>
    <m/>
    <m/>
    <m/>
    <m/>
    <n v="1"/>
    <m/>
    <m/>
    <n v="1"/>
    <n v="1"/>
    <s v="ZBHT0009"/>
    <e v="#N/A"/>
    <e v="#N/A"/>
    <e v="#N/A"/>
    <e v="#N/A"/>
    <e v="#N/A"/>
    <m/>
    <m/>
    <m/>
    <s v="-"/>
  </r>
  <r>
    <n v="454116052"/>
    <s v="NARAYANI KEDAAR DEWALE"/>
    <s v="COLLECT"/>
    <s v="19.01.26"/>
    <n v="3000"/>
    <m/>
    <m/>
    <m/>
    <n v="2837"/>
    <n v="5423.68"/>
    <x v="4"/>
    <s v="STABLE"/>
    <x v="0"/>
    <x v="6"/>
    <n v="25958"/>
    <n v="150"/>
    <n v="0"/>
    <n v="3600"/>
    <s v="03.12.25"/>
    <n v="0.16655117544399961"/>
    <n v="4.5532218583310751E-3"/>
    <x v="1"/>
    <s v="PAID"/>
    <s v="PAID"/>
    <s v="PTP"/>
    <m/>
    <n v="26"/>
    <s v="CAVA"/>
    <m/>
    <s v="-"/>
    <s v="-"/>
    <s v="LONAVALA"/>
    <s v="-"/>
    <s v="-"/>
    <m/>
    <n v="9173.68"/>
    <n v="25958"/>
    <n v="57"/>
    <m/>
    <n v="57"/>
    <s v="NPA"/>
    <s v="MH14KG7661"/>
    <s v="OKINAWA RIDGE PLUS"/>
    <d v="2022-07-21T00:00:00"/>
    <n v="48"/>
    <x v="1"/>
    <x v="2"/>
    <s v="-"/>
    <m/>
    <m/>
    <m/>
    <m/>
    <m/>
    <m/>
    <n v="1"/>
    <m/>
    <m/>
    <m/>
    <m/>
    <m/>
    <m/>
    <m/>
    <m/>
    <m/>
    <m/>
    <m/>
    <m/>
    <m/>
    <m/>
    <m/>
    <m/>
    <m/>
    <m/>
    <m/>
    <m/>
    <m/>
    <m/>
    <m/>
    <m/>
    <m/>
    <m/>
    <m/>
    <m/>
    <m/>
    <m/>
    <m/>
    <m/>
    <m/>
    <m/>
    <m/>
    <m/>
    <m/>
    <m/>
    <m/>
    <m/>
    <m/>
    <m/>
    <m/>
    <m/>
    <m/>
    <m/>
    <m/>
    <n v="2"/>
    <m/>
    <m/>
    <m/>
    <m/>
    <m/>
    <m/>
    <m/>
    <m/>
    <m/>
    <m/>
    <m/>
    <m/>
    <m/>
    <m/>
    <m/>
    <m/>
    <m/>
    <m/>
    <m/>
    <m/>
    <m/>
    <m/>
    <m/>
    <m/>
    <m/>
    <m/>
    <m/>
    <m/>
    <m/>
    <m/>
    <m/>
    <m/>
    <m/>
    <m/>
    <m/>
    <m/>
    <m/>
    <m/>
    <n v="3"/>
    <n v="1"/>
    <s v="DUWT0013"/>
    <s v="Bo9ehRolNg7"/>
    <s v="Allocated"/>
    <s v="Payment (PAID)"/>
    <s v="Payment (PAID)"/>
    <d v="2026-01-19T00:00:00"/>
    <m/>
    <m/>
    <m/>
    <s v="-"/>
  </r>
  <r>
    <n v="459755661"/>
    <s v="AMIT NARAYAN SASTE"/>
    <s v="COLLECT"/>
    <s v="08.01.26"/>
    <n v="3000"/>
    <m/>
    <m/>
    <m/>
    <n v="2850"/>
    <n v="2457"/>
    <x v="2"/>
    <s v="STABLE"/>
    <x v="0"/>
    <x v="0"/>
    <n v="25879.02"/>
    <n v="61"/>
    <n v="0"/>
    <n v="3990"/>
    <s v="13.12.25"/>
    <n v="2.3298025165520819E-2"/>
    <n v="1.391805744980622E-3"/>
    <x v="1"/>
    <s v="PAID"/>
    <s v="PAID"/>
    <s v="PAID"/>
    <m/>
    <m/>
    <s v="CAVA"/>
    <m/>
    <s v="ELG"/>
    <s v="-"/>
    <s v="JUNNAR"/>
    <s v="-"/>
    <s v="-"/>
    <m/>
    <n v="6508"/>
    <n v="25879.02"/>
    <n v="27"/>
    <m/>
    <n v="26"/>
    <s v="REGULAR"/>
    <m/>
    <s v="HONDA SHINE 100 OBD2"/>
    <d v="2023-09-14T00:00:00"/>
    <n v="36"/>
    <x v="1"/>
    <x v="2"/>
    <s v="-"/>
    <m/>
    <m/>
    <m/>
    <m/>
    <m/>
    <m/>
    <m/>
    <m/>
    <m/>
    <m/>
    <m/>
    <m/>
    <n v="1"/>
    <m/>
    <m/>
    <m/>
    <m/>
    <m/>
    <m/>
    <m/>
    <m/>
    <n v="1"/>
    <m/>
    <m/>
    <m/>
    <m/>
    <m/>
    <m/>
    <m/>
    <m/>
    <m/>
    <m/>
    <m/>
    <m/>
    <m/>
    <m/>
    <m/>
    <m/>
    <m/>
    <m/>
    <m/>
    <m/>
    <m/>
    <m/>
    <m/>
    <m/>
    <m/>
    <m/>
    <m/>
    <m/>
    <m/>
    <m/>
    <m/>
    <m/>
    <m/>
    <m/>
    <m/>
    <m/>
    <m/>
    <m/>
    <m/>
    <m/>
    <m/>
    <m/>
    <m/>
    <m/>
    <m/>
    <m/>
    <m/>
    <m/>
    <m/>
    <m/>
    <m/>
    <m/>
    <m/>
    <m/>
    <m/>
    <m/>
    <m/>
    <m/>
    <m/>
    <m/>
    <m/>
    <m/>
    <m/>
    <m/>
    <m/>
    <m/>
    <m/>
    <m/>
    <m/>
    <m/>
    <m/>
    <n v="2"/>
    <n v="1"/>
    <s v="ZBHT0021"/>
    <s v="BoBBeclw_NM7"/>
    <s v="Allocated"/>
    <s v="Payment (PAID)"/>
    <s v="Payment (PAID)"/>
    <d v="2026-01-08T00:00:00"/>
    <m/>
    <m/>
    <m/>
    <s v="-"/>
  </r>
  <r>
    <n v="141806383"/>
    <s v="DHARMANATH BABAN HAMBIR"/>
    <s v="ONLINE"/>
    <s v="17.01.26"/>
    <n v="3930"/>
    <m/>
    <m/>
    <m/>
    <n v="3865"/>
    <n v="3865"/>
    <x v="2"/>
    <s v="STABLE"/>
    <x v="0"/>
    <x v="10"/>
    <n v="25543.37"/>
    <n v="56"/>
    <n v="0"/>
    <n v="900"/>
    <s v="FLOW"/>
    <n v="2.9578748011557719E-2"/>
    <n v="1.3737540723012559E-3"/>
    <x v="0"/>
    <s v="PAID"/>
    <s v="KIV"/>
    <s v="KIV"/>
    <m/>
    <m/>
    <m/>
    <m/>
    <s v="-"/>
    <s v="-"/>
    <s v="VASULI"/>
    <s v="-"/>
    <s v="-"/>
    <s v="-"/>
    <n v="8686"/>
    <n v="25543.37"/>
    <n v="35"/>
    <m/>
    <n v="25"/>
    <s v="REGULAR"/>
    <s v="MH14KV6780"/>
    <s v="BAJAJ CHETAK PREMIUM"/>
    <d v="2023-05-25T00:00:00"/>
    <n v="36"/>
    <x v="2"/>
    <x v="1"/>
    <s v="-"/>
    <m/>
    <m/>
    <m/>
    <m/>
    <m/>
    <m/>
    <m/>
    <m/>
    <m/>
    <m/>
    <m/>
    <m/>
    <m/>
    <m/>
    <m/>
    <m/>
    <m/>
    <m/>
    <m/>
    <m/>
    <m/>
    <m/>
    <m/>
    <m/>
    <m/>
    <m/>
    <m/>
    <m/>
    <m/>
    <m/>
    <m/>
    <m/>
    <m/>
    <m/>
    <m/>
    <m/>
    <m/>
    <m/>
    <m/>
    <m/>
    <m/>
    <m/>
    <m/>
    <m/>
    <m/>
    <m/>
    <m/>
    <m/>
    <m/>
    <m/>
    <m/>
    <m/>
    <m/>
    <m/>
    <m/>
    <m/>
    <m/>
    <m/>
    <m/>
    <m/>
    <m/>
    <m/>
    <m/>
    <m/>
    <m/>
    <m/>
    <m/>
    <m/>
    <m/>
    <m/>
    <m/>
    <m/>
    <m/>
    <m/>
    <m/>
    <m/>
    <m/>
    <m/>
    <m/>
    <m/>
    <m/>
    <m/>
    <m/>
    <m/>
    <m/>
    <m/>
    <m/>
    <m/>
    <m/>
    <m/>
    <m/>
    <m/>
    <m/>
    <n v="0"/>
    <s v=""/>
    <s v="ZBHT0010"/>
    <s v="komOfAH457"/>
    <s v="Unallocated"/>
    <e v="#N/A"/>
    <e v="#N/A"/>
    <e v="#N/A"/>
    <m/>
    <m/>
    <m/>
    <s v="-"/>
  </r>
  <r>
    <n v="461880935"/>
    <s v="SHRIKANT KISAN SUTAR"/>
    <m/>
    <m/>
    <m/>
    <m/>
    <m/>
    <m/>
    <n v="3136"/>
    <n v="2417"/>
    <x v="2"/>
    <s v="FLOW"/>
    <x v="1"/>
    <x v="13"/>
    <n v="25515.56"/>
    <n v="114"/>
    <n v="0"/>
    <n v="4500"/>
    <s v="NEW"/>
    <n v="2.0418965897266141E-2"/>
    <n v="1.37225841606049E-3"/>
    <x v="0"/>
    <s v="NC"/>
    <s v="-"/>
    <s v="NC"/>
    <s v="Shifted"/>
    <m/>
    <s v="CNAVNA"/>
    <m/>
    <s v="-"/>
    <s v="-"/>
    <s v="PURANDAR"/>
    <s v="-"/>
    <s v="-"/>
    <s v="-"/>
    <n v="10167"/>
    <n v="25515.56"/>
    <n v="36"/>
    <m/>
    <n v="57"/>
    <s v="REGULAR"/>
    <s v="MH12WN6143"/>
    <s v="SPLENDOR PLUS BS6 DRS CAST FI"/>
    <d v="2024-02-12T00:00:00"/>
    <n v="30"/>
    <x v="2"/>
    <x v="2"/>
    <s v="-"/>
    <m/>
    <m/>
    <m/>
    <m/>
    <m/>
    <m/>
    <m/>
    <m/>
    <m/>
    <m/>
    <m/>
    <m/>
    <m/>
    <m/>
    <m/>
    <m/>
    <m/>
    <m/>
    <m/>
    <m/>
    <m/>
    <m/>
    <m/>
    <m/>
    <m/>
    <m/>
    <m/>
    <m/>
    <m/>
    <m/>
    <m/>
    <m/>
    <m/>
    <m/>
    <m/>
    <m/>
    <m/>
    <m/>
    <m/>
    <m/>
    <m/>
    <m/>
    <m/>
    <m/>
    <m/>
    <m/>
    <m/>
    <m/>
    <n v="1"/>
    <m/>
    <m/>
    <m/>
    <m/>
    <m/>
    <m/>
    <m/>
    <m/>
    <m/>
    <m/>
    <m/>
    <m/>
    <m/>
    <m/>
    <n v="1"/>
    <m/>
    <m/>
    <m/>
    <m/>
    <m/>
    <m/>
    <m/>
    <m/>
    <m/>
    <m/>
    <m/>
    <m/>
    <m/>
    <m/>
    <n v="1"/>
    <m/>
    <m/>
    <m/>
    <m/>
    <m/>
    <m/>
    <m/>
    <m/>
    <m/>
    <m/>
    <m/>
    <m/>
    <m/>
    <m/>
    <n v="3"/>
    <n v="1"/>
    <s v="ZBHT0022"/>
    <s v="kPY5F_VYAiz"/>
    <s v="Allocated"/>
    <s v="Shifted (NC_SFTD)"/>
    <s v="NC shifted customer address visit but customer shifted this address new address not giving here"/>
    <d v="2026-01-22T00:00:00"/>
    <m/>
    <m/>
    <m/>
    <s v="-"/>
  </r>
  <r>
    <n v="459425260"/>
    <s v="SAMPADA GULAB TALAWADE"/>
    <s v="ONLINE"/>
    <s v="27.01.26"/>
    <n v="3500"/>
    <m/>
    <m/>
    <m/>
    <n v="3418"/>
    <e v="#N/A"/>
    <x v="0"/>
    <s v="FLOW"/>
    <x v="0"/>
    <x v="6"/>
    <n v="25426.32"/>
    <n v="47"/>
    <n v="0"/>
    <n v="2086"/>
    <s v="-"/>
    <n v="3.3503633199682407E-2"/>
    <n v="3.001574861390043E-3"/>
    <x v="0"/>
    <s v="PTP"/>
    <m/>
    <s v="PTP"/>
    <m/>
    <n v="27"/>
    <m/>
    <m/>
    <m/>
    <m/>
    <s v="KONDIVADE"/>
    <m/>
    <m/>
    <m/>
    <n v="3418"/>
    <n v="25426.32"/>
    <s v="-"/>
    <m/>
    <e v="#N/A"/>
    <s v="REGULAR"/>
    <s v="MH14KY9802"/>
    <s v="HONDA ACTIVA 6G DLX BS"/>
    <s v="########"/>
    <n v="36"/>
    <x v="0"/>
    <x v="0"/>
    <s v="-"/>
    <m/>
    <m/>
    <m/>
    <m/>
    <m/>
    <m/>
    <m/>
    <m/>
    <m/>
    <m/>
    <m/>
    <m/>
    <m/>
    <m/>
    <m/>
    <m/>
    <m/>
    <m/>
    <m/>
    <m/>
    <m/>
    <m/>
    <m/>
    <m/>
    <m/>
    <m/>
    <m/>
    <m/>
    <m/>
    <m/>
    <m/>
    <m/>
    <m/>
    <m/>
    <m/>
    <m/>
    <m/>
    <m/>
    <m/>
    <m/>
    <m/>
    <m/>
    <m/>
    <m/>
    <m/>
    <m/>
    <m/>
    <m/>
    <n v="1"/>
    <m/>
    <m/>
    <m/>
    <m/>
    <m/>
    <m/>
    <m/>
    <m/>
    <m/>
    <m/>
    <m/>
    <m/>
    <m/>
    <m/>
    <m/>
    <m/>
    <m/>
    <m/>
    <m/>
    <m/>
    <m/>
    <m/>
    <m/>
    <m/>
    <m/>
    <m/>
    <m/>
    <m/>
    <m/>
    <m/>
    <m/>
    <m/>
    <m/>
    <m/>
    <m/>
    <m/>
    <m/>
    <m/>
    <m/>
    <m/>
    <m/>
    <m/>
    <m/>
    <m/>
    <n v="1"/>
    <n v="1"/>
    <s v="DUWT0013"/>
    <s v="kP-k-hHSnfNz"/>
    <s v="Allocated"/>
    <s v="Promise To Pay (PTP)"/>
    <s v="Customer meet phalne phata and PTP online "/>
    <d v="2026-01-25T00:00:00"/>
    <m/>
    <m/>
    <m/>
    <s v="-"/>
  </r>
  <r>
    <n v="466177059"/>
    <s v="VARSHA SAGAR SAPKAL"/>
    <m/>
    <m/>
    <m/>
    <m/>
    <m/>
    <m/>
    <n v="1568"/>
    <n v="1568"/>
    <x v="2"/>
    <s v="FLOW"/>
    <x v="1"/>
    <x v="4"/>
    <n v="25351"/>
    <n v="43"/>
    <n v="0"/>
    <n v="1350"/>
    <s v="FLOW"/>
    <n v="3.22834190533604E-2"/>
    <n v="1.363408175464285E-3"/>
    <x v="1"/>
    <s v="MPTP"/>
    <s v="MPTP"/>
    <s v="MPTP"/>
    <s v="Shifted"/>
    <n v="31"/>
    <s v="CAVA"/>
    <m/>
    <s v="-"/>
    <s v="-"/>
    <s v="DAPODI"/>
    <s v="-"/>
    <s v="-"/>
    <m/>
    <n v="2961"/>
    <n v="25351"/>
    <n v="26"/>
    <m/>
    <n v="56"/>
    <s v="REGULAR"/>
    <s v="MH12WW9316"/>
    <s v="TVS JUPITER 125 DISC SXC"/>
    <d v="2025-05-21T00:00:00"/>
    <n v="24"/>
    <x v="1"/>
    <x v="2"/>
    <s v="-"/>
    <m/>
    <m/>
    <m/>
    <m/>
    <m/>
    <m/>
    <m/>
    <m/>
    <m/>
    <m/>
    <m/>
    <m/>
    <n v="1"/>
    <m/>
    <m/>
    <m/>
    <m/>
    <m/>
    <m/>
    <m/>
    <m/>
    <m/>
    <m/>
    <m/>
    <m/>
    <m/>
    <m/>
    <m/>
    <m/>
    <m/>
    <m/>
    <m/>
    <m/>
    <m/>
    <m/>
    <m/>
    <m/>
    <m/>
    <m/>
    <m/>
    <m/>
    <m/>
    <m/>
    <m/>
    <m/>
    <m/>
    <m/>
    <m/>
    <m/>
    <m/>
    <m/>
    <m/>
    <m/>
    <m/>
    <m/>
    <m/>
    <m/>
    <m/>
    <m/>
    <m/>
    <m/>
    <m/>
    <m/>
    <m/>
    <m/>
    <m/>
    <m/>
    <m/>
    <m/>
    <m/>
    <m/>
    <m/>
    <m/>
    <m/>
    <m/>
    <m/>
    <m/>
    <m/>
    <m/>
    <m/>
    <m/>
    <m/>
    <m/>
    <m/>
    <m/>
    <m/>
    <m/>
    <m/>
    <m/>
    <m/>
    <m/>
    <m/>
    <m/>
    <n v="1"/>
    <n v="1"/>
    <s v="ZBHT0009"/>
    <s v="k6slIN2Jaz"/>
    <s v="Allocated"/>
    <s v="Shifted (NC_SFTD)"/>
    <s v="Customer shifted from address relative on address msg to him"/>
    <d v="2026-01-05T00:00:00"/>
    <m/>
    <m/>
    <m/>
    <s v="-"/>
  </r>
  <r>
    <n v="458430421"/>
    <s v="SACHIN DHONDIBA BORATE"/>
    <s v="ONLINE"/>
    <s v="04.01.26"/>
    <n v="3100"/>
    <m/>
    <m/>
    <m/>
    <n v="3038"/>
    <n v="8854"/>
    <x v="5"/>
    <s v="STABLE"/>
    <x v="0"/>
    <x v="4"/>
    <n v="25040.25"/>
    <n v="461"/>
    <n v="0"/>
    <n v="4050"/>
    <s v="03.12.25"/>
    <n v="4.6145673211841688E-2"/>
    <n v="6.3102456593673532E-3"/>
    <x v="1"/>
    <s v="PAID"/>
    <s v="PAID"/>
    <s v="PAID"/>
    <m/>
    <m/>
    <m/>
    <m/>
    <s v="ELG"/>
    <s v="-"/>
    <s v="ALANDI DEVACHI"/>
    <s v="-"/>
    <s v="-"/>
    <m/>
    <n v="13365"/>
    <n v="25040.25"/>
    <n v="88"/>
    <m/>
    <n v="87"/>
    <s v="REGULAR"/>
    <s v="MH14KX3906"/>
    <s v="SPLENDOR PLUS I3S BS6 FI DRUM SELF"/>
    <d v="2023-06-06T00:00:00"/>
    <n v="36"/>
    <x v="1"/>
    <x v="2"/>
    <s v="-"/>
    <m/>
    <m/>
    <m/>
    <m/>
    <m/>
    <m/>
    <n v="1"/>
    <m/>
    <m/>
    <m/>
    <m/>
    <m/>
    <m/>
    <m/>
    <m/>
    <m/>
    <m/>
    <m/>
    <m/>
    <m/>
    <m/>
    <m/>
    <m/>
    <m/>
    <m/>
    <m/>
    <m/>
    <m/>
    <m/>
    <m/>
    <m/>
    <m/>
    <m/>
    <m/>
    <m/>
    <m/>
    <m/>
    <m/>
    <m/>
    <m/>
    <m/>
    <m/>
    <m/>
    <m/>
    <m/>
    <m/>
    <m/>
    <m/>
    <m/>
    <m/>
    <m/>
    <m/>
    <m/>
    <m/>
    <m/>
    <m/>
    <m/>
    <m/>
    <m/>
    <m/>
    <m/>
    <m/>
    <m/>
    <m/>
    <m/>
    <m/>
    <m/>
    <m/>
    <m/>
    <m/>
    <m/>
    <m/>
    <m/>
    <m/>
    <m/>
    <m/>
    <m/>
    <m/>
    <m/>
    <m/>
    <m/>
    <m/>
    <m/>
    <m/>
    <m/>
    <m/>
    <m/>
    <m/>
    <m/>
    <m/>
    <m/>
    <m/>
    <m/>
    <n v="1"/>
    <n v="1"/>
    <s v="ZBHT0009"/>
    <s v="G64A8oJS4Ngm"/>
    <s v="Allocated"/>
    <s v="Promise To Pay (PTP)"/>
    <s v="Customer promise pay online 3100 on 03/01"/>
    <d v="2026-01-03T00:00:00"/>
    <m/>
    <m/>
    <m/>
    <s v="-"/>
  </r>
  <r>
    <n v="457235804"/>
    <s v="AASHA SAKHARAM PATOLE"/>
    <s v="COLLECT"/>
    <s v="28.01.26"/>
    <n v="6500"/>
    <m/>
    <m/>
    <m/>
    <n v="6427"/>
    <n v="6117"/>
    <x v="2"/>
    <s v="STABLE"/>
    <x v="0"/>
    <x v="8"/>
    <n v="24848.03"/>
    <n v="126"/>
    <n v="0"/>
    <n v="4050"/>
    <s v="31.12.25"/>
    <n v="2.2000627789210161E-2"/>
    <n v="1.336357825970645E-3"/>
    <x v="1"/>
    <s v="PAID"/>
    <s v="PTP"/>
    <s v="PTP"/>
    <m/>
    <n v="30"/>
    <s v="CAVA"/>
    <m/>
    <s v="-"/>
    <s v="-"/>
    <s v="BHOR"/>
    <s v="-"/>
    <s v="-"/>
    <m/>
    <n v="10293"/>
    <n v="24848.03"/>
    <n v="27"/>
    <m/>
    <n v="26"/>
    <s v="REGULAR"/>
    <s v="MH12VH6521"/>
    <s v="RE BULLET X 350 ES EFI JET BLACK"/>
    <d v="2023-03-15T00:00:00"/>
    <n v="36"/>
    <x v="1"/>
    <x v="2"/>
    <s v="-"/>
    <m/>
    <m/>
    <m/>
    <m/>
    <m/>
    <m/>
    <m/>
    <m/>
    <m/>
    <m/>
    <m/>
    <m/>
    <m/>
    <m/>
    <m/>
    <m/>
    <m/>
    <m/>
    <m/>
    <m/>
    <m/>
    <n v="1"/>
    <m/>
    <m/>
    <m/>
    <m/>
    <m/>
    <m/>
    <m/>
    <m/>
    <m/>
    <m/>
    <m/>
    <m/>
    <m/>
    <m/>
    <m/>
    <m/>
    <m/>
    <m/>
    <m/>
    <m/>
    <m/>
    <m/>
    <m/>
    <m/>
    <m/>
    <m/>
    <m/>
    <m/>
    <m/>
    <m/>
    <m/>
    <m/>
    <m/>
    <m/>
    <m/>
    <m/>
    <m/>
    <m/>
    <m/>
    <m/>
    <m/>
    <m/>
    <m/>
    <m/>
    <m/>
    <m/>
    <m/>
    <m/>
    <m/>
    <m/>
    <m/>
    <m/>
    <m/>
    <m/>
    <m/>
    <m/>
    <m/>
    <m/>
    <m/>
    <n v="2"/>
    <m/>
    <m/>
    <m/>
    <m/>
    <m/>
    <m/>
    <m/>
    <m/>
    <m/>
    <m/>
    <m/>
    <n v="3"/>
    <n v="1"/>
    <s v="DUWT0011"/>
    <s v="APBAHBd9_NJc"/>
    <s v="Allocated"/>
    <s v="Promise To Pay (PTP)"/>
    <s v="Promise to pay customer home visit "/>
    <d v="2026-01-20T00:00:00"/>
    <m/>
    <m/>
    <m/>
    <s v="-"/>
  </r>
  <r>
    <n v="460407116"/>
    <s v="SUVARNA AMOL DEVKAR"/>
    <s v="ONLINE"/>
    <s v="27.01.26"/>
    <n v="3806"/>
    <m/>
    <m/>
    <s v="BANK STABLE 27"/>
    <n v="3806"/>
    <n v="6761.31"/>
    <x v="4"/>
    <s v="STABLE"/>
    <x v="0"/>
    <x v="9"/>
    <n v="24605.31"/>
    <n v="188"/>
    <n v="0"/>
    <n v="4050"/>
    <s v="FLOW"/>
    <n v="7.1007628700318778E-2"/>
    <n v="4.3159502012101161E-3"/>
    <x v="1"/>
    <s v="PAID"/>
    <s v="PTP"/>
    <s v="PTP"/>
    <m/>
    <n v="27"/>
    <s v="CAVA"/>
    <m/>
    <s v="ELG"/>
    <s v="-"/>
    <s v="SHIRUR"/>
    <s v="-"/>
    <s v="-"/>
    <m/>
    <n v="10999.31"/>
    <n v="24605.31"/>
    <n v="57"/>
    <m/>
    <n v="57"/>
    <s v="REGULAR"/>
    <m/>
    <s v="TVS STARCITY PLUS ES DT DUAL TONE"/>
    <d v="2023-10-31T00:00:00"/>
    <n v="30"/>
    <x v="1"/>
    <x v="1"/>
    <s v="-"/>
    <m/>
    <m/>
    <m/>
    <m/>
    <m/>
    <m/>
    <m/>
    <m/>
    <m/>
    <m/>
    <m/>
    <m/>
    <m/>
    <m/>
    <m/>
    <m/>
    <m/>
    <m/>
    <n v="1"/>
    <m/>
    <m/>
    <m/>
    <m/>
    <m/>
    <m/>
    <m/>
    <m/>
    <m/>
    <m/>
    <m/>
    <m/>
    <m/>
    <m/>
    <m/>
    <m/>
    <m/>
    <m/>
    <m/>
    <m/>
    <m/>
    <m/>
    <m/>
    <m/>
    <m/>
    <m/>
    <m/>
    <m/>
    <m/>
    <m/>
    <m/>
    <m/>
    <m/>
    <m/>
    <m/>
    <m/>
    <m/>
    <m/>
    <m/>
    <m/>
    <m/>
    <m/>
    <m/>
    <m/>
    <m/>
    <m/>
    <m/>
    <m/>
    <m/>
    <m/>
    <m/>
    <m/>
    <m/>
    <m/>
    <m/>
    <m/>
    <m/>
    <m/>
    <m/>
    <m/>
    <m/>
    <m/>
    <m/>
    <m/>
    <m/>
    <m/>
    <m/>
    <m/>
    <m/>
    <m/>
    <m/>
    <m/>
    <m/>
    <m/>
    <n v="1"/>
    <n v="1"/>
    <s v="ZBHT0024"/>
    <s v="G2c0OEwpEgc"/>
    <s v="Allocated"/>
    <s v="CUSTOMER NOT AVAILABLE (NABL)"/>
    <s v="Customer not available meet husband "/>
    <d v="2026-01-07T00:00:00"/>
    <m/>
    <m/>
    <m/>
    <s v="-"/>
  </r>
  <r>
    <n v="460946914"/>
    <s v="GANESH NANDU DANGAT"/>
    <s v="ONLINE"/>
    <s v="07.01.26"/>
    <n v="3800"/>
    <m/>
    <m/>
    <s v="UPI"/>
    <n v="3694"/>
    <n v="3573"/>
    <x v="2"/>
    <s v="STABLE"/>
    <x v="0"/>
    <x v="5"/>
    <n v="24532"/>
    <n v="59"/>
    <n v="0"/>
    <n v="4050"/>
    <s v="22.12.25"/>
    <n v="5.008824142597703E-2"/>
    <n v="1.319361341189296E-3"/>
    <x v="1"/>
    <s v="PAID"/>
    <s v="PTP"/>
    <s v="PAID"/>
    <m/>
    <m/>
    <s v="CAVA"/>
    <m/>
    <s v="-"/>
    <s v="-"/>
    <s v="DEHU ROAD"/>
    <s v="-"/>
    <s v="-"/>
    <m/>
    <n v="7682"/>
    <n v="24532"/>
    <n v="27"/>
    <m/>
    <n v="26"/>
    <s v="REGULAR"/>
    <s v="MH14LF5257"/>
    <s v="BAJAJ CHETAK PREMIUM"/>
    <d v="2023-11-30T00:00:00"/>
    <n v="30"/>
    <x v="1"/>
    <x v="2"/>
    <s v="-"/>
    <m/>
    <m/>
    <m/>
    <m/>
    <m/>
    <m/>
    <m/>
    <m/>
    <m/>
    <m/>
    <m/>
    <m/>
    <m/>
    <m/>
    <m/>
    <m/>
    <m/>
    <m/>
    <m/>
    <m/>
    <m/>
    <m/>
    <m/>
    <m/>
    <m/>
    <m/>
    <m/>
    <m/>
    <m/>
    <m/>
    <m/>
    <m/>
    <m/>
    <m/>
    <m/>
    <m/>
    <m/>
    <m/>
    <m/>
    <m/>
    <m/>
    <m/>
    <m/>
    <m/>
    <m/>
    <m/>
    <m/>
    <m/>
    <m/>
    <m/>
    <m/>
    <m/>
    <m/>
    <m/>
    <m/>
    <m/>
    <m/>
    <m/>
    <m/>
    <m/>
    <m/>
    <m/>
    <m/>
    <m/>
    <m/>
    <m/>
    <m/>
    <m/>
    <m/>
    <m/>
    <m/>
    <m/>
    <m/>
    <m/>
    <m/>
    <m/>
    <m/>
    <m/>
    <m/>
    <m/>
    <m/>
    <m/>
    <m/>
    <m/>
    <m/>
    <m/>
    <m/>
    <m/>
    <m/>
    <m/>
    <n v="1"/>
    <m/>
    <m/>
    <n v="1"/>
    <n v="1"/>
    <s v="DUWT0027"/>
    <e v="#N/A"/>
    <e v="#N/A"/>
    <e v="#N/A"/>
    <e v="#N/A"/>
    <e v="#N/A"/>
    <m/>
    <m/>
    <m/>
    <s v="-"/>
  </r>
  <r>
    <n v="466951770"/>
    <s v="SHRIKANT SANTOSH BORHADE"/>
    <m/>
    <m/>
    <m/>
    <m/>
    <m/>
    <m/>
    <n v="1765"/>
    <n v="1765"/>
    <x v="0"/>
    <s v="FLOW"/>
    <x v="1"/>
    <x v="0"/>
    <n v="24488"/>
    <n v="0"/>
    <n v="0"/>
    <n v="900"/>
    <s v="-"/>
    <n v="6.8581693772576634E-3"/>
    <n v="2.890806267116883E-3"/>
    <x v="0"/>
    <s v="NC"/>
    <s v="-"/>
    <s v="NC"/>
    <s v="Add not found"/>
    <m/>
    <m/>
    <m/>
    <m/>
    <m/>
    <s v="NARAYAN GAON"/>
    <m/>
    <m/>
    <m/>
    <s v="1765"/>
    <n v="24488"/>
    <s v="-"/>
    <m/>
    <e v="#N/A"/>
    <s v="REGULAR"/>
    <s v="MH14LV4487"/>
    <s v="FZS V4"/>
    <d v="2025-09-26T00:00:00"/>
    <s v="18"/>
    <x v="0"/>
    <x v="0"/>
    <s v="-"/>
    <m/>
    <m/>
    <m/>
    <m/>
    <m/>
    <m/>
    <m/>
    <m/>
    <m/>
    <m/>
    <m/>
    <m/>
    <m/>
    <m/>
    <m/>
    <m/>
    <m/>
    <m/>
    <m/>
    <m/>
    <m/>
    <m/>
    <m/>
    <m/>
    <m/>
    <m/>
    <m/>
    <m/>
    <m/>
    <m/>
    <m/>
    <m/>
    <m/>
    <m/>
    <m/>
    <m/>
    <m/>
    <m/>
    <m/>
    <m/>
    <m/>
    <m/>
    <m/>
    <m/>
    <m/>
    <m/>
    <m/>
    <m/>
    <m/>
    <m/>
    <m/>
    <m/>
    <m/>
    <m/>
    <m/>
    <m/>
    <m/>
    <m/>
    <m/>
    <m/>
    <m/>
    <m/>
    <m/>
    <m/>
    <m/>
    <m/>
    <m/>
    <m/>
    <m/>
    <m/>
    <m/>
    <m/>
    <m/>
    <m/>
    <m/>
    <m/>
    <m/>
    <m/>
    <m/>
    <m/>
    <m/>
    <m/>
    <m/>
    <m/>
    <m/>
    <m/>
    <m/>
    <m/>
    <m/>
    <m/>
    <m/>
    <m/>
    <m/>
    <n v="0"/>
    <s v=""/>
    <s v="ZBHT0021"/>
    <s v="B6IB5L1PkRl7"/>
    <s v="Allocated"/>
    <e v="#N/A"/>
    <e v="#N/A"/>
    <e v="#N/A"/>
    <m/>
    <m/>
    <m/>
    <s v="-"/>
  </r>
  <r>
    <n v="462723868"/>
    <s v="AJAY KISHOR SHINDE"/>
    <s v="ONLINE"/>
    <s v="31.01.26"/>
    <n v="4350"/>
    <m/>
    <m/>
    <m/>
    <n v="4284"/>
    <n v="4275"/>
    <x v="2"/>
    <s v="STABLE"/>
    <x v="0"/>
    <x v="0"/>
    <n v="24286"/>
    <n v="71"/>
    <n v="0"/>
    <n v="1350"/>
    <s v="31.12.25"/>
    <n v="2.1863881985092121E-2"/>
    <n v="1.3061311565352701E-3"/>
    <x v="1"/>
    <s v="PAID"/>
    <s v="NC"/>
    <s v="NC"/>
    <s v="Shifted"/>
    <m/>
    <s v="CNAVNA"/>
    <m/>
    <s v="-"/>
    <s v="-"/>
    <s v="ALE PHATA"/>
    <s v="-"/>
    <s v="-"/>
    <m/>
    <n v="5696"/>
    <n v="24286"/>
    <n v="27"/>
    <m/>
    <n v="57"/>
    <s v="REGULAR"/>
    <s v="MH14LN7864"/>
    <s v="PASSION PLUS I3S DRS CAST"/>
    <d v="2024-04-29T00:00:00"/>
    <n v="24"/>
    <x v="1"/>
    <x v="2"/>
    <s v="-"/>
    <m/>
    <m/>
    <m/>
    <n v="1"/>
    <m/>
    <m/>
    <m/>
    <m/>
    <m/>
    <m/>
    <m/>
    <m/>
    <n v="1"/>
    <m/>
    <m/>
    <m/>
    <m/>
    <m/>
    <m/>
    <m/>
    <m/>
    <m/>
    <m/>
    <m/>
    <m/>
    <m/>
    <m/>
    <m/>
    <m/>
    <m/>
    <m/>
    <m/>
    <m/>
    <m/>
    <m/>
    <m/>
    <m/>
    <m/>
    <m/>
    <m/>
    <m/>
    <m/>
    <m/>
    <m/>
    <m/>
    <m/>
    <m/>
    <m/>
    <m/>
    <m/>
    <m/>
    <m/>
    <m/>
    <m/>
    <m/>
    <m/>
    <m/>
    <m/>
    <m/>
    <m/>
    <m/>
    <m/>
    <m/>
    <m/>
    <m/>
    <m/>
    <n v="1"/>
    <m/>
    <m/>
    <m/>
    <m/>
    <m/>
    <m/>
    <m/>
    <m/>
    <m/>
    <m/>
    <m/>
    <m/>
    <m/>
    <m/>
    <m/>
    <m/>
    <m/>
    <m/>
    <m/>
    <m/>
    <m/>
    <m/>
    <m/>
    <m/>
    <m/>
    <m/>
    <n v="3"/>
    <n v="1"/>
    <s v="ZBHT0021"/>
    <s v="kPnGrsF7U8_7"/>
    <s v="Allocated"/>
    <s v="Broken Promise (BP)"/>
    <s v="Break ptp"/>
    <d v="2026-01-23T00:00:00"/>
    <m/>
    <m/>
    <m/>
    <s v="-"/>
  </r>
  <r>
    <n v="138219050"/>
    <s v="MADHURI UMESH GAVALI"/>
    <m/>
    <m/>
    <m/>
    <m/>
    <m/>
    <m/>
    <n v="4253"/>
    <n v="17012"/>
    <x v="3"/>
    <s v="FLOW"/>
    <x v="1"/>
    <x v="5"/>
    <n v="24230.400000000001"/>
    <n v="1136"/>
    <n v="0"/>
    <n v="4500"/>
    <s v="23.12.25"/>
    <n v="5.3383125623600668E-2"/>
    <n v="8.1004739591646179E-3"/>
    <x v="0"/>
    <s v="NC"/>
    <s v="NC"/>
    <s v="NC"/>
    <m/>
    <m/>
    <m/>
    <m/>
    <s v="ELG"/>
    <s v="-"/>
    <s v="TALEGAON DABADE"/>
    <s v="-"/>
    <s v="-"/>
    <m/>
    <n v="22648"/>
    <n v="24230.400000000001"/>
    <n v="148"/>
    <m/>
    <n v="178"/>
    <s v="NPA"/>
    <s v="MH14KP9839"/>
    <s v="TVS IQUBE ELECTRIC"/>
    <d v="2023-02-04T00:00:00"/>
    <n v="36"/>
    <x v="1"/>
    <x v="2"/>
    <s v="-"/>
    <m/>
    <m/>
    <m/>
    <m/>
    <m/>
    <m/>
    <n v="1"/>
    <m/>
    <m/>
    <m/>
    <m/>
    <m/>
    <m/>
    <m/>
    <m/>
    <m/>
    <m/>
    <m/>
    <m/>
    <m/>
    <m/>
    <m/>
    <m/>
    <m/>
    <m/>
    <m/>
    <m/>
    <m/>
    <m/>
    <m/>
    <m/>
    <m/>
    <m/>
    <n v="1"/>
    <m/>
    <m/>
    <m/>
    <m/>
    <m/>
    <m/>
    <m/>
    <m/>
    <m/>
    <m/>
    <m/>
    <m/>
    <m/>
    <m/>
    <m/>
    <m/>
    <m/>
    <m/>
    <m/>
    <m/>
    <m/>
    <m/>
    <m/>
    <m/>
    <m/>
    <m/>
    <n v="1"/>
    <m/>
    <m/>
    <m/>
    <m/>
    <m/>
    <m/>
    <m/>
    <m/>
    <m/>
    <m/>
    <m/>
    <m/>
    <m/>
    <m/>
    <m/>
    <m/>
    <m/>
    <m/>
    <m/>
    <m/>
    <m/>
    <m/>
    <m/>
    <m/>
    <m/>
    <m/>
    <m/>
    <m/>
    <m/>
    <m/>
    <m/>
    <m/>
    <n v="3"/>
    <n v="1"/>
    <s v="DUWT0027"/>
    <s v="APX6C36Bcw"/>
    <s v="Allocated"/>
    <s v="Shifted (NC_SFTD)"/>
    <s v="Visited to Customers residence address but Customer Shifted from her residence address "/>
    <d v="2026-01-21T00:00:00"/>
    <m/>
    <m/>
    <m/>
    <s v="-"/>
  </r>
  <r>
    <n v="462726617"/>
    <s v="DNYANESHWAR HARIBHAU NAMDAS"/>
    <m/>
    <m/>
    <m/>
    <m/>
    <m/>
    <m/>
    <n v="4322"/>
    <n v="4322"/>
    <x v="2"/>
    <s v="FLOW"/>
    <x v="1"/>
    <x v="8"/>
    <n v="24173"/>
    <n v="71"/>
    <n v="0"/>
    <n v="3584"/>
    <s v="17.11.25"/>
    <n v="2.1402951282197311E-2"/>
    <n v="1.300053876592567E-3"/>
    <x v="0"/>
    <s v="NC"/>
    <s v="NC"/>
    <s v="NC"/>
    <s v="Shifted"/>
    <m/>
    <s v="CNAVNA"/>
    <m/>
    <s v="-"/>
    <s v="-"/>
    <s v="BHOR"/>
    <s v="-"/>
    <s v="-"/>
    <m/>
    <n v="7977"/>
    <n v="24173"/>
    <n v="27"/>
    <m/>
    <n v="57"/>
    <s v="REGULAR"/>
    <s v="MH12WV1302"/>
    <s v="SPLENDORPLUS I3S DRS C FI BLACKACNT"/>
    <d v="2024-04-29T00:00:00"/>
    <n v="24"/>
    <x v="1"/>
    <x v="2"/>
    <s v="-"/>
    <m/>
    <m/>
    <m/>
    <m/>
    <m/>
    <m/>
    <m/>
    <m/>
    <m/>
    <m/>
    <m/>
    <m/>
    <m/>
    <m/>
    <m/>
    <m/>
    <m/>
    <m/>
    <m/>
    <m/>
    <m/>
    <m/>
    <m/>
    <m/>
    <m/>
    <m/>
    <m/>
    <m/>
    <m/>
    <m/>
    <m/>
    <m/>
    <m/>
    <m/>
    <m/>
    <m/>
    <m/>
    <m/>
    <m/>
    <m/>
    <m/>
    <m/>
    <m/>
    <m/>
    <m/>
    <m/>
    <m/>
    <m/>
    <m/>
    <m/>
    <m/>
    <m/>
    <m/>
    <m/>
    <m/>
    <m/>
    <m/>
    <m/>
    <m/>
    <m/>
    <m/>
    <m/>
    <m/>
    <m/>
    <m/>
    <m/>
    <m/>
    <m/>
    <m/>
    <m/>
    <m/>
    <m/>
    <m/>
    <m/>
    <m/>
    <m/>
    <m/>
    <m/>
    <m/>
    <m/>
    <m/>
    <m/>
    <m/>
    <m/>
    <m/>
    <m/>
    <m/>
    <m/>
    <m/>
    <m/>
    <n v="1"/>
    <m/>
    <m/>
    <n v="1"/>
    <n v="1"/>
    <s v="DUWT0011"/>
    <s v="APBa5o2BRec"/>
    <s v="Allocated"/>
    <s v="Shifted (NC_SFTD)"/>
    <s v="Customer shifted on residency address "/>
    <d v="2026-01-05T00:00:00"/>
    <m/>
    <m/>
    <m/>
    <s v="-"/>
  </r>
  <r>
    <n v="458211193"/>
    <s v="RAHUL SHIVAJI MACHAVE"/>
    <s v="ONLINE"/>
    <s v="20.01.26"/>
    <n v="3344"/>
    <m/>
    <m/>
    <m/>
    <n v="3228"/>
    <n v="6208"/>
    <x v="4"/>
    <s v="STABLE"/>
    <x v="0"/>
    <x v="4"/>
    <n v="23857"/>
    <n v="229"/>
    <n v="0"/>
    <n v="2250"/>
    <s v="17.12.25"/>
    <n v="3.5792324164525213E-2"/>
    <n v="4.1846911886202504E-3"/>
    <x v="2"/>
    <s v="PAID"/>
    <s v="PAID"/>
    <s v="PTP"/>
    <m/>
    <n v="20"/>
    <s v="CAVA"/>
    <m/>
    <s v="-"/>
    <s v="-"/>
    <s v="ALANDI"/>
    <s v="-"/>
    <s v="-"/>
    <m/>
    <n v="8687"/>
    <n v="23857"/>
    <n v="57"/>
    <m/>
    <n v="57"/>
    <s v="REGULAR"/>
    <s v="MH14KV9575"/>
    <s v="SPLENDOR PLUS I3S BS6 FI DRUM SELF"/>
    <d v="2023-05-22T00:00:00"/>
    <n v="36"/>
    <x v="1"/>
    <x v="2"/>
    <s v="-"/>
    <m/>
    <m/>
    <m/>
    <m/>
    <m/>
    <m/>
    <m/>
    <m/>
    <m/>
    <m/>
    <m/>
    <m/>
    <m/>
    <m/>
    <m/>
    <n v="1"/>
    <m/>
    <m/>
    <m/>
    <m/>
    <m/>
    <m/>
    <m/>
    <m/>
    <m/>
    <m/>
    <m/>
    <m/>
    <m/>
    <m/>
    <m/>
    <m/>
    <m/>
    <m/>
    <m/>
    <m/>
    <m/>
    <m/>
    <m/>
    <m/>
    <m/>
    <m/>
    <m/>
    <m/>
    <m/>
    <m/>
    <m/>
    <m/>
    <m/>
    <m/>
    <m/>
    <m/>
    <m/>
    <m/>
    <n v="1"/>
    <m/>
    <m/>
    <m/>
    <m/>
    <m/>
    <m/>
    <m/>
    <m/>
    <m/>
    <m/>
    <m/>
    <m/>
    <m/>
    <m/>
    <m/>
    <m/>
    <m/>
    <m/>
    <m/>
    <m/>
    <m/>
    <m/>
    <m/>
    <m/>
    <m/>
    <m/>
    <m/>
    <m/>
    <m/>
    <m/>
    <m/>
    <m/>
    <m/>
    <m/>
    <m/>
    <m/>
    <m/>
    <m/>
    <n v="2"/>
    <n v="1"/>
    <s v="ZBHT0009"/>
    <s v="BoenDmxAWm"/>
    <s v="Allocated"/>
    <s v="Promise To Pay (PTP)"/>
    <s v="Customer promise pay online 3344 on 19/01"/>
    <d v="2026-01-19T00:00:00"/>
    <m/>
    <m/>
    <m/>
    <s v="-"/>
  </r>
  <r>
    <n v="459435640"/>
    <s v="DAUD BASHIR SAYYAD"/>
    <m/>
    <m/>
    <m/>
    <m/>
    <m/>
    <m/>
    <n v="2889"/>
    <n v="2316"/>
    <x v="2"/>
    <s v="FLOW"/>
    <x v="1"/>
    <x v="13"/>
    <n v="23669.71"/>
    <n v="84"/>
    <n v="0"/>
    <n v="4050"/>
    <s v="NEW"/>
    <n v="1.8941814378684189E-2"/>
    <n v="1.2729863171026289E-3"/>
    <x v="0"/>
    <s v="NC"/>
    <s v="-"/>
    <s v="NC"/>
    <s v="Shifted"/>
    <m/>
    <s v="CNAVNA"/>
    <m/>
    <s v="-"/>
    <s v="-"/>
    <s v="PURANDAR"/>
    <s v="-"/>
    <s v="-"/>
    <m/>
    <n v="6450"/>
    <n v="23669.71"/>
    <n v="27"/>
    <m/>
    <n v="57"/>
    <s v="REGULAR"/>
    <s v="MH12VX1692"/>
    <s v="HF DELUXE DRS C I3S FI"/>
    <d v="2023-08-17T00:00:00"/>
    <n v="36"/>
    <x v="1"/>
    <x v="2"/>
    <s v="-"/>
    <m/>
    <m/>
    <m/>
    <m/>
    <m/>
    <m/>
    <m/>
    <m/>
    <m/>
    <m/>
    <m/>
    <m/>
    <n v="1"/>
    <m/>
    <m/>
    <m/>
    <m/>
    <m/>
    <m/>
    <m/>
    <m/>
    <m/>
    <m/>
    <m/>
    <m/>
    <m/>
    <m/>
    <m/>
    <m/>
    <m/>
    <m/>
    <m/>
    <m/>
    <m/>
    <m/>
    <m/>
    <m/>
    <m/>
    <m/>
    <m/>
    <m/>
    <m/>
    <m/>
    <m/>
    <m/>
    <m/>
    <m/>
    <m/>
    <m/>
    <m/>
    <m/>
    <m/>
    <m/>
    <m/>
    <m/>
    <m/>
    <m/>
    <m/>
    <m/>
    <m/>
    <m/>
    <m/>
    <m/>
    <m/>
    <m/>
    <m/>
    <m/>
    <m/>
    <m/>
    <m/>
    <m/>
    <m/>
    <m/>
    <m/>
    <m/>
    <m/>
    <m/>
    <m/>
    <m/>
    <m/>
    <m/>
    <m/>
    <m/>
    <m/>
    <m/>
    <m/>
    <m/>
    <m/>
    <m/>
    <m/>
    <m/>
    <m/>
    <m/>
    <n v="1"/>
    <n v="1"/>
    <s v="ZBHT0022"/>
    <s v="koLq86S4OJ7"/>
    <s v="Allocated"/>
    <s v="Shifted (NC_SFTD)"/>
    <s v="NC customer shifted this address "/>
    <d v="2026-01-05T00:00:00"/>
    <m/>
    <m/>
    <m/>
    <s v="-"/>
  </r>
  <r>
    <n v="457202236"/>
    <s v="AJAY KABIR DONGARE"/>
    <s v="ONLINE"/>
    <s v="28.01.26"/>
    <n v="6300"/>
    <m/>
    <m/>
    <m/>
    <n v="6058"/>
    <n v="5967"/>
    <x v="2"/>
    <s v="STABLE"/>
    <x v="0"/>
    <x v="11"/>
    <n v="23410.560000000001"/>
    <n v="85"/>
    <n v="0"/>
    <n v="900"/>
    <s v="30.12.25"/>
    <n v="2.1213536594808621E-2"/>
    <n v="1.259048909163235E-3"/>
    <x v="1"/>
    <s v="PAID"/>
    <s v="PTP"/>
    <s v="PTP"/>
    <m/>
    <n v="27"/>
    <s v="CAVA"/>
    <m/>
    <s v="-"/>
    <s v="-"/>
    <s v="WAKAD"/>
    <s v="-"/>
    <s v="-"/>
    <m/>
    <n v="6952"/>
    <n v="23410.560000000001"/>
    <n v="27"/>
    <m/>
    <n v="26"/>
    <s v="REGULAR"/>
    <s v="MH14KT0876"/>
    <s v="RE BULLET 350 EFI BLACK"/>
    <d v="2023-03-13T00:00:00"/>
    <n v="36"/>
    <x v="1"/>
    <x v="1"/>
    <s v="-"/>
    <m/>
    <m/>
    <m/>
    <m/>
    <m/>
    <m/>
    <m/>
    <m/>
    <m/>
    <m/>
    <m/>
    <m/>
    <n v="1"/>
    <m/>
    <m/>
    <m/>
    <m/>
    <m/>
    <m/>
    <m/>
    <m/>
    <m/>
    <m/>
    <m/>
    <m/>
    <m/>
    <m/>
    <m/>
    <m/>
    <m/>
    <m/>
    <m/>
    <m/>
    <m/>
    <m/>
    <m/>
    <m/>
    <m/>
    <m/>
    <m/>
    <m/>
    <m/>
    <m/>
    <m/>
    <m/>
    <m/>
    <m/>
    <m/>
    <m/>
    <m/>
    <m/>
    <m/>
    <m/>
    <m/>
    <m/>
    <m/>
    <m/>
    <m/>
    <m/>
    <m/>
    <m/>
    <m/>
    <m/>
    <n v="1"/>
    <m/>
    <m/>
    <m/>
    <m/>
    <m/>
    <m/>
    <m/>
    <m/>
    <m/>
    <m/>
    <m/>
    <m/>
    <m/>
    <m/>
    <m/>
    <m/>
    <m/>
    <n v="2"/>
    <m/>
    <m/>
    <m/>
    <m/>
    <m/>
    <m/>
    <m/>
    <m/>
    <m/>
    <m/>
    <m/>
    <n v="4"/>
    <n v="1"/>
    <s v="DUWT0030"/>
    <s v="ko9nPu5W64c"/>
    <s v="Allocated"/>
    <s v="Promise To Pay (PTP)"/>
    <s v="Meet customer in given ptp 10 jan"/>
    <d v="2026-01-10T00:00:00"/>
    <m/>
    <m/>
    <m/>
    <s v="-"/>
  </r>
  <r>
    <n v="465407976"/>
    <s v="SACHIN RAJENDRA SHEDGE"/>
    <m/>
    <m/>
    <m/>
    <m/>
    <m/>
    <m/>
    <n v="4150"/>
    <n v="16450"/>
    <x v="1"/>
    <s v="FLOW"/>
    <x v="1"/>
    <x v="14"/>
    <n v="23279"/>
    <n v="580"/>
    <n v="0"/>
    <n v="2250"/>
    <s v="FLOW"/>
    <n v="1"/>
    <n v="5.9437705619283694E-3"/>
    <x v="0"/>
    <s v="-"/>
    <s v="NC"/>
    <s v="-"/>
    <m/>
    <m/>
    <m/>
    <m/>
    <s v="ELG"/>
    <s v="-"/>
    <s v="SHIVAJI NAGAR"/>
    <s v="-"/>
    <s v="-"/>
    <m/>
    <n v="19280"/>
    <n v="23279"/>
    <n v="117"/>
    <m/>
    <n v="147"/>
    <s v="NPA"/>
    <s v="MH12UD6647"/>
    <s v="HONDA ACTIVA 6G DLX LTD ED"/>
    <d v="2025-02-03T00:00:00"/>
    <n v="12"/>
    <x v="1"/>
    <x v="2"/>
    <s v="-"/>
    <m/>
    <m/>
    <m/>
    <m/>
    <m/>
    <m/>
    <n v="1"/>
    <m/>
    <m/>
    <m/>
    <m/>
    <m/>
    <m/>
    <m/>
    <m/>
    <m/>
    <m/>
    <m/>
    <m/>
    <m/>
    <m/>
    <m/>
    <m/>
    <m/>
    <m/>
    <m/>
    <m/>
    <m/>
    <m/>
    <m/>
    <m/>
    <m/>
    <m/>
    <m/>
    <m/>
    <m/>
    <m/>
    <m/>
    <m/>
    <m/>
    <m/>
    <m/>
    <m/>
    <m/>
    <m/>
    <m/>
    <m/>
    <m/>
    <m/>
    <m/>
    <m/>
    <m/>
    <m/>
    <m/>
    <m/>
    <m/>
    <m/>
    <m/>
    <m/>
    <m/>
    <m/>
    <m/>
    <m/>
    <m/>
    <m/>
    <m/>
    <m/>
    <m/>
    <m/>
    <m/>
    <m/>
    <m/>
    <m/>
    <m/>
    <m/>
    <m/>
    <m/>
    <m/>
    <m/>
    <m/>
    <m/>
    <m/>
    <m/>
    <m/>
    <m/>
    <m/>
    <m/>
    <m/>
    <m/>
    <m/>
    <m/>
    <m/>
    <m/>
    <n v="1"/>
    <n v="1"/>
    <s v="DUWT0014"/>
    <s v="kPNBrSUC_EMz"/>
    <s v="Allocated"/>
    <s v="Door Locked (NC_DL)"/>
    <s v="Door lock "/>
    <d v="2026-01-03T00:00:00"/>
    <m/>
    <m/>
    <m/>
    <s v="-"/>
  </r>
  <r>
    <n v="128752879"/>
    <s v="BENJAMINVINSTAN MORRIS BANDI"/>
    <m/>
    <m/>
    <m/>
    <m/>
    <m/>
    <s v="BANK RB 19"/>
    <n v="5455"/>
    <n v="2107.9"/>
    <x v="2"/>
    <s v="RB"/>
    <x v="1"/>
    <x v="18"/>
    <n v="23243.66"/>
    <n v="29"/>
    <n v="0"/>
    <n v="900"/>
    <s v="NEW"/>
    <n v="8.988918648284154E-3"/>
    <n v="1.2500728204691009E-3"/>
    <x v="2"/>
    <s v="PAID"/>
    <s v="-"/>
    <s v="PAID"/>
    <m/>
    <m/>
    <m/>
    <m/>
    <s v="-"/>
    <s v="-"/>
    <s v="DHANORI"/>
    <s v="-"/>
    <s v="-"/>
    <s v="-"/>
    <n v="8491.9"/>
    <n v="23243.66"/>
    <n v="35"/>
    <m/>
    <e v="#N/A"/>
    <s v="REGULAR"/>
    <s v="MH12UD5836"/>
    <s v="CLASSIC SIGNALS 350 MARSH GREY"/>
    <d v="2022-03-30T00:00:00"/>
    <n v="48"/>
    <x v="2"/>
    <x v="2"/>
    <s v="-"/>
    <m/>
    <m/>
    <m/>
    <m/>
    <m/>
    <m/>
    <m/>
    <m/>
    <m/>
    <m/>
    <m/>
    <m/>
    <m/>
    <m/>
    <m/>
    <m/>
    <m/>
    <m/>
    <m/>
    <m/>
    <m/>
    <m/>
    <m/>
    <m/>
    <m/>
    <m/>
    <m/>
    <m/>
    <m/>
    <m/>
    <m/>
    <m/>
    <m/>
    <m/>
    <m/>
    <m/>
    <n v="1"/>
    <m/>
    <m/>
    <m/>
    <m/>
    <m/>
    <m/>
    <m/>
    <m/>
    <m/>
    <m/>
    <m/>
    <m/>
    <m/>
    <m/>
    <m/>
    <m/>
    <m/>
    <m/>
    <m/>
    <m/>
    <m/>
    <m/>
    <m/>
    <m/>
    <m/>
    <m/>
    <m/>
    <m/>
    <m/>
    <m/>
    <m/>
    <m/>
    <m/>
    <m/>
    <m/>
    <m/>
    <m/>
    <m/>
    <m/>
    <m/>
    <m/>
    <m/>
    <m/>
    <m/>
    <m/>
    <m/>
    <m/>
    <m/>
    <m/>
    <m/>
    <m/>
    <m/>
    <m/>
    <m/>
    <m/>
    <m/>
    <n v="1"/>
    <n v="1"/>
    <s v="ZBHT0012"/>
    <e v="#N/A"/>
    <e v="#N/A"/>
    <s v="Entry Restricted (NC_ER)"/>
    <s v="Nc"/>
    <d v="2026-01-13T00:00:00"/>
    <m/>
    <m/>
    <m/>
    <s v="-"/>
  </r>
  <r>
    <n v="142456496"/>
    <s v="DIPAK DILIP THOKAL"/>
    <m/>
    <m/>
    <m/>
    <m/>
    <m/>
    <s v="BANK STABLE 19"/>
    <n v="3125"/>
    <n v="8615"/>
    <x v="4"/>
    <s v="STABLE"/>
    <x v="1"/>
    <x v="20"/>
    <n v="23001.22"/>
    <n v="275"/>
    <n v="0"/>
    <n v="0"/>
    <s v="10.12.25"/>
    <n v="8.7679402555269223E-2"/>
    <n v="4.0345811569566948E-3"/>
    <x v="1"/>
    <s v="PAID"/>
    <s v="PAID"/>
    <s v="PTP"/>
    <m/>
    <m/>
    <s v="CAVA"/>
    <m/>
    <s v="-"/>
    <s v="-"/>
    <s v="PIMAPRI"/>
    <s v="-"/>
    <s v="-"/>
    <s v="-"/>
    <n v="8890"/>
    <n v="23001.22"/>
    <n v="65"/>
    <m/>
    <n v="56"/>
    <s v="NPA"/>
    <s v="MH14KX2154"/>
    <s v="HONDA ACTIVA 6G DLX BS VI"/>
    <d v="2023-06-15T00:00:00"/>
    <n v="36"/>
    <x v="2"/>
    <x v="1"/>
    <s v="-"/>
    <m/>
    <m/>
    <m/>
    <m/>
    <m/>
    <m/>
    <m/>
    <m/>
    <m/>
    <m/>
    <m/>
    <m/>
    <m/>
    <m/>
    <m/>
    <m/>
    <m/>
    <m/>
    <m/>
    <m/>
    <m/>
    <m/>
    <m/>
    <m/>
    <m/>
    <m/>
    <m/>
    <m/>
    <m/>
    <m/>
    <m/>
    <m/>
    <m/>
    <n v="1"/>
    <m/>
    <m/>
    <m/>
    <m/>
    <m/>
    <m/>
    <m/>
    <m/>
    <m/>
    <m/>
    <m/>
    <n v="1"/>
    <m/>
    <m/>
    <m/>
    <m/>
    <m/>
    <m/>
    <m/>
    <m/>
    <n v="1"/>
    <m/>
    <m/>
    <m/>
    <m/>
    <m/>
    <m/>
    <m/>
    <m/>
    <m/>
    <m/>
    <m/>
    <m/>
    <m/>
    <m/>
    <m/>
    <m/>
    <m/>
    <m/>
    <m/>
    <m/>
    <m/>
    <m/>
    <m/>
    <n v="1"/>
    <m/>
    <m/>
    <m/>
    <m/>
    <m/>
    <m/>
    <m/>
    <m/>
    <m/>
    <m/>
    <m/>
    <m/>
    <m/>
    <m/>
    <n v="4"/>
    <n v="1"/>
    <s v="ZBHT0015"/>
    <s v="kodNpPjXsz"/>
    <s v="Allocated"/>
    <s v="Payment (PAID)"/>
    <s v="Meet customer other place and he says 1 emi paid last 2 days. Vehicle with him. Balance emi after 4/5 days."/>
    <d v="2026-01-19T00:00:00"/>
    <m/>
    <m/>
    <m/>
    <s v="-"/>
  </r>
  <r>
    <n v="459188219"/>
    <s v="PRAVIN MACHINDRA AALHAT"/>
    <m/>
    <m/>
    <m/>
    <m/>
    <m/>
    <m/>
    <n v="3107"/>
    <n v="3107"/>
    <x v="0"/>
    <s v="FLOW"/>
    <x v="1"/>
    <x v="10"/>
    <n v="22960"/>
    <n v="33"/>
    <n v="0"/>
    <n v="3561"/>
    <s v="-"/>
    <n v="1.991018684678425E-2"/>
    <n v="2.7104260002043311E-3"/>
    <x v="0"/>
    <s v="PTP"/>
    <m/>
    <s v="PTP"/>
    <m/>
    <n v="29"/>
    <m/>
    <m/>
    <m/>
    <m/>
    <s v="KOYALI"/>
    <m/>
    <m/>
    <m/>
    <n v="3107"/>
    <n v="22960"/>
    <s v="-"/>
    <m/>
    <e v="#N/A"/>
    <s v="REGULAR"/>
    <s v="MH14KY4469"/>
    <s v="HONDA SP 125 BS VI DRUM"/>
    <d v="2023-07-31T00:00:00"/>
    <s v="36"/>
    <x v="0"/>
    <x v="0"/>
    <s v="-"/>
    <m/>
    <m/>
    <m/>
    <m/>
    <m/>
    <m/>
    <m/>
    <m/>
    <m/>
    <m/>
    <m/>
    <m/>
    <m/>
    <m/>
    <m/>
    <m/>
    <m/>
    <m/>
    <m/>
    <m/>
    <m/>
    <m/>
    <m/>
    <m/>
    <m/>
    <m/>
    <m/>
    <m/>
    <m/>
    <m/>
    <m/>
    <m/>
    <m/>
    <m/>
    <m/>
    <m/>
    <m/>
    <m/>
    <m/>
    <m/>
    <m/>
    <m/>
    <m/>
    <m/>
    <m/>
    <m/>
    <m/>
    <m/>
    <m/>
    <m/>
    <m/>
    <m/>
    <m/>
    <m/>
    <m/>
    <m/>
    <m/>
    <m/>
    <m/>
    <m/>
    <m/>
    <m/>
    <m/>
    <m/>
    <m/>
    <m/>
    <m/>
    <m/>
    <m/>
    <m/>
    <m/>
    <m/>
    <m/>
    <m/>
    <m/>
    <m/>
    <m/>
    <m/>
    <m/>
    <m/>
    <m/>
    <m/>
    <m/>
    <m/>
    <m/>
    <m/>
    <m/>
    <m/>
    <m/>
    <m/>
    <m/>
    <m/>
    <m/>
    <n v="0"/>
    <s v=""/>
    <s v="ZBHT0010"/>
    <s v="APLGJFYf98Ez"/>
    <s v="Allocated"/>
    <e v="#N/A"/>
    <e v="#N/A"/>
    <e v="#N/A"/>
    <m/>
    <m/>
    <m/>
    <s v="-"/>
  </r>
  <r>
    <n v="461086810"/>
    <s v="SHARIF RAMJAN KURESHI"/>
    <m/>
    <m/>
    <m/>
    <m/>
    <m/>
    <m/>
    <n v="4875"/>
    <n v="23672.71"/>
    <x v="3"/>
    <s v="FLOW"/>
    <x v="1"/>
    <x v="20"/>
    <n v="22857.51"/>
    <n v="968"/>
    <n v="0"/>
    <n v="3768"/>
    <s v="FLOW"/>
    <n v="0.25734133167368001"/>
    <n v="7.6415025969998364E-3"/>
    <x v="0"/>
    <s v="OS"/>
    <s v="OS"/>
    <s v="OS"/>
    <s v="DRA ID "/>
    <m/>
    <s v="CNAVNA"/>
    <m/>
    <s v="ELG"/>
    <s v="-"/>
    <s v="KALEWADI"/>
    <s v="-"/>
    <s v="-"/>
    <m/>
    <n v="28408.71"/>
    <n v="22857.51"/>
    <n v="149"/>
    <m/>
    <n v="179"/>
    <s v="NPA"/>
    <s v="MH14LF9856"/>
    <s v="ACCESS SPL ED DISC CBS BT BSVI"/>
    <d v="2023-12-12T00:00:00"/>
    <n v="24"/>
    <x v="1"/>
    <x v="1"/>
    <s v="-"/>
    <m/>
    <m/>
    <m/>
    <m/>
    <m/>
    <m/>
    <m/>
    <m/>
    <m/>
    <m/>
    <m/>
    <m/>
    <m/>
    <m/>
    <m/>
    <n v="1"/>
    <m/>
    <m/>
    <m/>
    <m/>
    <m/>
    <m/>
    <m/>
    <m/>
    <m/>
    <m/>
    <m/>
    <m/>
    <m/>
    <m/>
    <m/>
    <m/>
    <m/>
    <m/>
    <m/>
    <m/>
    <m/>
    <m/>
    <m/>
    <m/>
    <m/>
    <m/>
    <m/>
    <m/>
    <m/>
    <m/>
    <m/>
    <m/>
    <n v="1"/>
    <m/>
    <m/>
    <m/>
    <m/>
    <m/>
    <m/>
    <m/>
    <m/>
    <m/>
    <m/>
    <m/>
    <m/>
    <m/>
    <m/>
    <m/>
    <m/>
    <m/>
    <m/>
    <m/>
    <m/>
    <m/>
    <m/>
    <m/>
    <m/>
    <m/>
    <m/>
    <m/>
    <m/>
    <m/>
    <m/>
    <m/>
    <m/>
    <m/>
    <m/>
    <m/>
    <n v="1"/>
    <m/>
    <m/>
    <m/>
    <m/>
    <m/>
    <m/>
    <m/>
    <m/>
    <n v="3"/>
    <n v="1"/>
    <s v="ZBHT0015"/>
    <s v="BPfy692wpDgm"/>
    <s v="Allocated"/>
    <s v="(CVNA) - Customer and Vehicle not available"/>
    <s v="Customer mobile number is switch off."/>
    <d v="2026-01-19T00:00:00"/>
    <m/>
    <m/>
    <m/>
    <s v="DID"/>
  </r>
  <r>
    <n v="140265060"/>
    <s v="SHIVANI LAXMAN SHINDE"/>
    <m/>
    <m/>
    <m/>
    <m/>
    <m/>
    <m/>
    <n v="4073"/>
    <n v="8146"/>
    <x v="4"/>
    <s v="FLOW"/>
    <x v="1"/>
    <x v="5"/>
    <n v="22845.23"/>
    <n v="197"/>
    <n v="0"/>
    <n v="0"/>
    <s v="FLOW"/>
    <n v="0.1016711326005638"/>
    <n v="4.0072193772478937E-3"/>
    <x v="0"/>
    <s v="NC"/>
    <s v="NC"/>
    <s v="NC"/>
    <s v="Shifted"/>
    <m/>
    <s v="CNAVNA"/>
    <m/>
    <s v="-"/>
    <s v="-"/>
    <s v="DEHU ROAD"/>
    <s v="-"/>
    <s v="-"/>
    <m/>
    <n v="8343"/>
    <n v="22845.23"/>
    <n v="56"/>
    <m/>
    <n v="86"/>
    <s v="REGULAR"/>
    <s v="MH14KT6806"/>
    <s v="TVS RAIDER DISC"/>
    <d v="2023-03-28T00:00:00"/>
    <n v="36"/>
    <x v="1"/>
    <x v="2"/>
    <s v="-"/>
    <m/>
    <m/>
    <m/>
    <m/>
    <m/>
    <m/>
    <m/>
    <m/>
    <m/>
    <m/>
    <m/>
    <m/>
    <n v="1"/>
    <m/>
    <m/>
    <m/>
    <m/>
    <m/>
    <m/>
    <m/>
    <m/>
    <m/>
    <m/>
    <m/>
    <m/>
    <m/>
    <m/>
    <m/>
    <m/>
    <m/>
    <m/>
    <m/>
    <m/>
    <m/>
    <m/>
    <m/>
    <m/>
    <m/>
    <m/>
    <n v="1"/>
    <m/>
    <m/>
    <m/>
    <m/>
    <m/>
    <n v="1"/>
    <m/>
    <m/>
    <m/>
    <m/>
    <m/>
    <m/>
    <m/>
    <m/>
    <n v="1"/>
    <m/>
    <m/>
    <m/>
    <m/>
    <m/>
    <m/>
    <m/>
    <m/>
    <m/>
    <m/>
    <m/>
    <m/>
    <m/>
    <m/>
    <m/>
    <m/>
    <m/>
    <m/>
    <m/>
    <m/>
    <m/>
    <m/>
    <m/>
    <m/>
    <m/>
    <m/>
    <m/>
    <m/>
    <m/>
    <m/>
    <m/>
    <m/>
    <m/>
    <m/>
    <m/>
    <m/>
    <m/>
    <m/>
    <n v="4"/>
    <n v="1"/>
    <s v="DUWT0027"/>
    <s v="kokYtuB_7_z"/>
    <s v="Allocated"/>
    <s v="Shifted (NC_SFTD)"/>
    <s v="Visited to Customers residence address but Customer Shifted from her residence address "/>
    <d v="2026-01-19T00:00:00"/>
    <m/>
    <m/>
    <m/>
    <s v="-"/>
  </r>
  <r>
    <n v="462670629"/>
    <s v="KRUSHNA VIKRAM BINDE"/>
    <s v="ONLINE"/>
    <s v="11.01.26"/>
    <n v="4170"/>
    <m/>
    <m/>
    <m/>
    <n v="4029"/>
    <n v="4029"/>
    <x v="2"/>
    <s v="STABLE"/>
    <x v="0"/>
    <x v="4"/>
    <n v="22757"/>
    <n v="184"/>
    <n v="0"/>
    <n v="4050"/>
    <s v="03.12.25"/>
    <n v="2.898007050598882E-2"/>
    <n v="1.22389964297427E-3"/>
    <x v="1"/>
    <s v="PAID"/>
    <s v="PAID"/>
    <s v="PAID"/>
    <m/>
    <m/>
    <s v="CAVNA"/>
    <m/>
    <s v="-"/>
    <s v="-"/>
    <s v="MOSHI"/>
    <s v="-"/>
    <s v="-"/>
    <s v="-"/>
    <n v="12292"/>
    <n v="22757"/>
    <n v="36"/>
    <m/>
    <n v="26"/>
    <s v="REGULAR"/>
    <s v="MH14LN1775"/>
    <s v="SPLENDOR PLUS BS6 I3S DRS CAST FI"/>
    <d v="2024-04-23T00:00:00"/>
    <n v="24"/>
    <x v="2"/>
    <x v="2"/>
    <s v="-"/>
    <m/>
    <m/>
    <m/>
    <m/>
    <m/>
    <m/>
    <m/>
    <m/>
    <m/>
    <m/>
    <m/>
    <m/>
    <m/>
    <m/>
    <m/>
    <m/>
    <m/>
    <m/>
    <m/>
    <m/>
    <m/>
    <m/>
    <m/>
    <m/>
    <m/>
    <m/>
    <m/>
    <m/>
    <m/>
    <m/>
    <m/>
    <m/>
    <m/>
    <m/>
    <m/>
    <m/>
    <n v="1"/>
    <m/>
    <m/>
    <m/>
    <m/>
    <m/>
    <m/>
    <m/>
    <m/>
    <m/>
    <m/>
    <m/>
    <m/>
    <m/>
    <m/>
    <m/>
    <m/>
    <m/>
    <m/>
    <m/>
    <m/>
    <m/>
    <m/>
    <m/>
    <m/>
    <m/>
    <m/>
    <m/>
    <m/>
    <m/>
    <m/>
    <m/>
    <m/>
    <m/>
    <m/>
    <m/>
    <m/>
    <m/>
    <m/>
    <m/>
    <m/>
    <m/>
    <m/>
    <m/>
    <m/>
    <m/>
    <m/>
    <m/>
    <m/>
    <m/>
    <m/>
    <m/>
    <m/>
    <m/>
    <m/>
    <m/>
    <m/>
    <n v="1"/>
    <n v="1"/>
    <s v="ZBHT0009"/>
    <s v="B2sjDc8y5c"/>
    <s v="Allocated"/>
    <s v="Promise To Pay (PTP)"/>
    <s v="Customer pay online 4170 on 13/01"/>
    <d v="2026-01-13T00:00:00"/>
    <m/>
    <m/>
    <m/>
    <s v="-"/>
  </r>
  <r>
    <n v="460504076"/>
    <s v="IMRAN RAFIK SHAIKH"/>
    <s v="ONLINE"/>
    <s v="21.01.26"/>
    <n v="4100"/>
    <m/>
    <m/>
    <m/>
    <n v="3991"/>
    <n v="3825"/>
    <x v="2"/>
    <s v="STABLE"/>
    <x v="0"/>
    <x v="20"/>
    <n v="22707.14"/>
    <n v="87"/>
    <n v="0"/>
    <n v="4006"/>
    <s v="18.12.25"/>
    <n v="2.8822505903614262E-2"/>
    <n v="1.221218110426101E-3"/>
    <x v="1"/>
    <s v="PAID"/>
    <s v="PTP"/>
    <s v="PTP"/>
    <m/>
    <n v="21"/>
    <s v="CAVA"/>
    <m/>
    <s v="-"/>
    <s v="-"/>
    <s v="KALEWADI"/>
    <s v="-"/>
    <s v="-"/>
    <m/>
    <n v="7918"/>
    <n v="22707.14"/>
    <n v="27"/>
    <m/>
    <n v="26"/>
    <s v="REGULAR"/>
    <s v="MH14LD6195"/>
    <s v="SUZUKI BURGMAN STREET"/>
    <d v="2023-11-06T00:00:00"/>
    <n v="30"/>
    <x v="1"/>
    <x v="1"/>
    <s v="-"/>
    <m/>
    <m/>
    <m/>
    <m/>
    <m/>
    <m/>
    <m/>
    <m/>
    <m/>
    <m/>
    <m/>
    <m/>
    <m/>
    <m/>
    <m/>
    <n v="1"/>
    <m/>
    <m/>
    <m/>
    <m/>
    <m/>
    <n v="1"/>
    <m/>
    <m/>
    <m/>
    <m/>
    <m/>
    <m/>
    <m/>
    <m/>
    <m/>
    <m/>
    <m/>
    <m/>
    <m/>
    <m/>
    <m/>
    <m/>
    <m/>
    <m/>
    <m/>
    <m/>
    <m/>
    <m/>
    <m/>
    <m/>
    <m/>
    <m/>
    <n v="1"/>
    <m/>
    <m/>
    <m/>
    <m/>
    <m/>
    <n v="1"/>
    <m/>
    <m/>
    <m/>
    <m/>
    <m/>
    <m/>
    <m/>
    <m/>
    <m/>
    <m/>
    <m/>
    <m/>
    <m/>
    <m/>
    <m/>
    <m/>
    <m/>
    <m/>
    <m/>
    <m/>
    <m/>
    <m/>
    <m/>
    <m/>
    <m/>
    <m/>
    <m/>
    <m/>
    <m/>
    <m/>
    <m/>
    <m/>
    <m/>
    <m/>
    <m/>
    <m/>
    <m/>
    <m/>
    <n v="4"/>
    <n v="1"/>
    <s v="ZBHT0015"/>
    <s v="GPOBotc4DJz"/>
    <s v="Allocated"/>
    <s v="Promise To Pay (PTP)"/>
    <s v="Visited at customer residence address. Customer promise to pay emi on date 20/01/2026. Vehicle with him."/>
    <d v="2026-01-22T00:00:00"/>
    <m/>
    <m/>
    <m/>
    <s v="-"/>
  </r>
  <r>
    <n v="462843811"/>
    <s v="SHASHIKALA BHARAT GADDALE"/>
    <m/>
    <m/>
    <m/>
    <m/>
    <m/>
    <m/>
    <n v="4000"/>
    <n v="4000"/>
    <x v="2"/>
    <s v="FLOW"/>
    <x v="1"/>
    <x v="20"/>
    <n v="22660"/>
    <n v="31"/>
    <n v="0"/>
    <n v="900"/>
    <s v="NEW"/>
    <n v="2.8762670410095639E-2"/>
    <n v="1.218682862846464E-3"/>
    <x v="0"/>
    <s v="NC"/>
    <s v="-"/>
    <s v="NC"/>
    <s v="Shifted"/>
    <m/>
    <s v="CNAVNA"/>
    <m/>
    <s v="-"/>
    <s v="-"/>
    <s v="PIMAPRI"/>
    <s v="-"/>
    <s v="-"/>
    <m/>
    <n v="4931"/>
    <n v="22660"/>
    <n v="27"/>
    <m/>
    <n v="57"/>
    <s v="REGULAR"/>
    <m/>
    <s v="JUPITER BASIC"/>
    <d v="2024-05-09T00:00:00"/>
    <n v="24"/>
    <x v="1"/>
    <x v="1"/>
    <s v="-"/>
    <m/>
    <m/>
    <m/>
    <m/>
    <m/>
    <m/>
    <n v="1"/>
    <m/>
    <m/>
    <m/>
    <m/>
    <m/>
    <n v="1"/>
    <m/>
    <m/>
    <m/>
    <m/>
    <m/>
    <m/>
    <m/>
    <m/>
    <m/>
    <m/>
    <m/>
    <m/>
    <m/>
    <m/>
    <m/>
    <m/>
    <m/>
    <m/>
    <m/>
    <m/>
    <m/>
    <m/>
    <m/>
    <n v="1"/>
    <m/>
    <m/>
    <m/>
    <m/>
    <m/>
    <m/>
    <m/>
    <m/>
    <n v="1"/>
    <m/>
    <m/>
    <m/>
    <m/>
    <m/>
    <m/>
    <m/>
    <m/>
    <n v="1"/>
    <m/>
    <m/>
    <m/>
    <m/>
    <m/>
    <m/>
    <m/>
    <m/>
    <m/>
    <m/>
    <m/>
    <m/>
    <m/>
    <m/>
    <m/>
    <m/>
    <m/>
    <m/>
    <m/>
    <m/>
    <m/>
    <m/>
    <m/>
    <m/>
    <m/>
    <m/>
    <m/>
    <m/>
    <m/>
    <n v="1"/>
    <m/>
    <m/>
    <m/>
    <m/>
    <m/>
    <m/>
    <m/>
    <m/>
    <n v="6"/>
    <n v="1"/>
    <s v="ZBHT0015"/>
    <s v="GoMu8HtsWm"/>
    <s v="Allocated"/>
    <s v="Shifted (NC_SFTD)"/>
    <s v="Visited at customer residence address. Customer is shifted other place. Vehicle with him."/>
    <d v="2026-01-24T00:00:00"/>
    <m/>
    <m/>
    <m/>
    <s v="-"/>
  </r>
  <r>
    <n v="458642653"/>
    <s v="SHITAL YOGESH DUDHANE"/>
    <s v="ONLINE"/>
    <s v="23.01.26"/>
    <n v="10"/>
    <m/>
    <m/>
    <m/>
    <n v="3450"/>
    <e v="#N/A"/>
    <x v="0"/>
    <s v="FLOW"/>
    <x v="0"/>
    <x v="10"/>
    <n v="22505"/>
    <n v="10"/>
    <n v="0"/>
    <n v="4491"/>
    <s v="-"/>
    <n v="1.9515625217198591E-2"/>
    <n v="2.6567132898344279E-3"/>
    <x v="0"/>
    <s v="-"/>
    <m/>
    <s v="-"/>
    <m/>
    <m/>
    <m/>
    <m/>
    <m/>
    <m/>
    <s v="CHAKAN"/>
    <m/>
    <m/>
    <m/>
    <s v="3450"/>
    <n v="22505"/>
    <s v="-"/>
    <m/>
    <e v="#N/A"/>
    <s v="REGULAR"/>
    <s v="MH14KX6662"/>
    <s v="HONDA ACTIVA 6G STD BS"/>
    <d v="2023-06-21T00:00:00"/>
    <s v="36"/>
    <x v="0"/>
    <x v="0"/>
    <s v="-"/>
    <m/>
    <m/>
    <m/>
    <m/>
    <m/>
    <m/>
    <m/>
    <m/>
    <m/>
    <m/>
    <m/>
    <m/>
    <m/>
    <m/>
    <m/>
    <m/>
    <m/>
    <m/>
    <m/>
    <m/>
    <m/>
    <m/>
    <m/>
    <m/>
    <m/>
    <m/>
    <m/>
    <m/>
    <m/>
    <m/>
    <m/>
    <m/>
    <m/>
    <m/>
    <m/>
    <m/>
    <m/>
    <m/>
    <m/>
    <m/>
    <m/>
    <m/>
    <m/>
    <m/>
    <m/>
    <m/>
    <m/>
    <m/>
    <m/>
    <m/>
    <m/>
    <m/>
    <m/>
    <m/>
    <m/>
    <m/>
    <m/>
    <m/>
    <m/>
    <m/>
    <m/>
    <m/>
    <m/>
    <m/>
    <m/>
    <m/>
    <m/>
    <m/>
    <m/>
    <m/>
    <m/>
    <m/>
    <m/>
    <m/>
    <m/>
    <m/>
    <m/>
    <m/>
    <m/>
    <m/>
    <m/>
    <m/>
    <m/>
    <m/>
    <m/>
    <m/>
    <m/>
    <m/>
    <m/>
    <m/>
    <n v="1"/>
    <m/>
    <m/>
    <n v="1"/>
    <n v="1"/>
    <s v="ZBHT0010"/>
    <s v="B2v21ARjOm"/>
    <s v="Allocated"/>
    <e v="#N/A"/>
    <e v="#N/A"/>
    <e v="#N/A"/>
    <m/>
    <m/>
    <m/>
    <s v="-"/>
  </r>
  <r>
    <n v="465628616"/>
    <s v="KARUNA VYANKAT SHIKHRE VYANKAT SHIKHRE"/>
    <m/>
    <m/>
    <m/>
    <m/>
    <m/>
    <m/>
    <n v="1520"/>
    <n v="2912.45"/>
    <x v="4"/>
    <s v="FLOW"/>
    <x v="1"/>
    <x v="8"/>
    <n v="22459"/>
    <n v="88"/>
    <n v="0"/>
    <n v="2700"/>
    <s v="FLOW"/>
    <n v="7.6621542324540451E-2"/>
    <n v="3.9394718281939136E-3"/>
    <x v="0"/>
    <s v="BPTP"/>
    <s v="BPTP"/>
    <s v="BPTP"/>
    <m/>
    <n v="20"/>
    <s v="CAVA"/>
    <m/>
    <s v="-"/>
    <s v="-"/>
    <s v="KHED SHIVAPUR"/>
    <s v="-"/>
    <s v="-"/>
    <m/>
    <n v="5700.45"/>
    <n v="22459"/>
    <n v="57"/>
    <m/>
    <n v="87"/>
    <s v="REGULAR"/>
    <s v="MH12WQ6662"/>
    <s v="CLASSIC 350 REDDITCH GREY"/>
    <d v="2025-03-03T00:00:00"/>
    <n v="24"/>
    <x v="1"/>
    <x v="2"/>
    <s v="-"/>
    <m/>
    <m/>
    <m/>
    <m/>
    <m/>
    <m/>
    <m/>
    <m/>
    <m/>
    <m/>
    <m/>
    <m/>
    <m/>
    <m/>
    <m/>
    <n v="1"/>
    <m/>
    <m/>
    <m/>
    <m/>
    <m/>
    <m/>
    <m/>
    <m/>
    <m/>
    <m/>
    <m/>
    <m/>
    <m/>
    <m/>
    <m/>
    <m/>
    <m/>
    <m/>
    <m/>
    <m/>
    <m/>
    <m/>
    <m/>
    <m/>
    <m/>
    <m/>
    <m/>
    <m/>
    <m/>
    <m/>
    <m/>
    <m/>
    <m/>
    <m/>
    <m/>
    <m/>
    <m/>
    <m/>
    <m/>
    <m/>
    <m/>
    <m/>
    <m/>
    <m/>
    <m/>
    <m/>
    <m/>
    <m/>
    <m/>
    <m/>
    <m/>
    <m/>
    <m/>
    <m/>
    <m/>
    <m/>
    <m/>
    <m/>
    <m/>
    <m/>
    <m/>
    <m/>
    <m/>
    <m/>
    <m/>
    <m/>
    <m/>
    <m/>
    <m/>
    <m/>
    <m/>
    <m/>
    <m/>
    <m/>
    <m/>
    <m/>
    <m/>
    <n v="1"/>
    <n v="1"/>
    <s v="DUWT0011"/>
    <s v="BPfy0xIKpDIm"/>
    <s v="Allocated"/>
    <s v="Door Locked (NC_DL)"/>
    <s v="Customer home visit customer door lock"/>
    <d v="2026-01-06T00:00:00"/>
    <m/>
    <m/>
    <m/>
    <s v="-"/>
  </r>
  <r>
    <n v="463298684"/>
    <s v="VANDANA VIJAY BENDRE"/>
    <m/>
    <m/>
    <m/>
    <m/>
    <m/>
    <s v="BANK STABLE 19"/>
    <n v="7568"/>
    <n v="15395"/>
    <x v="5"/>
    <s v="STABLE"/>
    <x v="1"/>
    <x v="9"/>
    <n v="22195"/>
    <n v="1071"/>
    <n v="0"/>
    <n v="2250"/>
    <s v="NEW"/>
    <n v="0.13980679639292801"/>
    <n v="5.5932309944852149E-3"/>
    <x v="1"/>
    <s v="PAID"/>
    <s v="-"/>
    <s v="PAID"/>
    <m/>
    <m/>
    <m/>
    <m/>
    <s v="ELG"/>
    <s v="-"/>
    <s v="SHIRUR"/>
    <s v="-"/>
    <s v="-"/>
    <m/>
    <n v="18716"/>
    <n v="22195"/>
    <n v="88"/>
    <m/>
    <n v="87"/>
    <s v="NPA"/>
    <m/>
    <s v="HONDA UNICORN 160 BSVI"/>
    <d v="2024-06-24T00:00:00"/>
    <n v="18"/>
    <x v="1"/>
    <x v="1"/>
    <s v="-"/>
    <m/>
    <m/>
    <m/>
    <m/>
    <m/>
    <m/>
    <m/>
    <m/>
    <m/>
    <m/>
    <m/>
    <m/>
    <n v="1"/>
    <m/>
    <m/>
    <m/>
    <m/>
    <m/>
    <m/>
    <m/>
    <m/>
    <m/>
    <m/>
    <m/>
    <m/>
    <m/>
    <m/>
    <m/>
    <m/>
    <m/>
    <m/>
    <m/>
    <m/>
    <m/>
    <m/>
    <m/>
    <m/>
    <m/>
    <m/>
    <m/>
    <m/>
    <m/>
    <m/>
    <m/>
    <m/>
    <m/>
    <m/>
    <m/>
    <m/>
    <m/>
    <m/>
    <m/>
    <m/>
    <m/>
    <m/>
    <m/>
    <m/>
    <m/>
    <m/>
    <m/>
    <m/>
    <m/>
    <m/>
    <m/>
    <m/>
    <m/>
    <m/>
    <m/>
    <m/>
    <m/>
    <m/>
    <m/>
    <m/>
    <m/>
    <m/>
    <m/>
    <m/>
    <m/>
    <m/>
    <m/>
    <m/>
    <m/>
    <m/>
    <m/>
    <m/>
    <m/>
    <m/>
    <m/>
    <m/>
    <m/>
    <m/>
    <m/>
    <m/>
    <n v="1"/>
    <n v="1"/>
    <s v="ZBHT0024"/>
    <s v="APkAVHejsOJz"/>
    <s v="Allocated"/>
    <s v="(CAVTPF) - Customer Available Vehicle with Third Party Family"/>
    <s v="Third party used"/>
    <d v="2026-01-05T00:00:00"/>
    <m/>
    <m/>
    <m/>
    <s v="-"/>
  </r>
  <r>
    <n v="463198309"/>
    <s v="SHUBHAM SHANKAR CHAVAN"/>
    <m/>
    <m/>
    <m/>
    <m/>
    <m/>
    <m/>
    <n v="3381"/>
    <n v="3374"/>
    <x v="2"/>
    <s v="FLOW"/>
    <x v="1"/>
    <x v="18"/>
    <n v="22164"/>
    <n v="96"/>
    <n v="0"/>
    <n v="4039"/>
    <s v="26.12.25"/>
    <n v="8.5713864735833343E-3"/>
    <n v="1.192007368584687E-3"/>
    <x v="0"/>
    <s v="BPTP"/>
    <s v="PTP"/>
    <s v="BPTP"/>
    <m/>
    <m/>
    <s v="CAVNA"/>
    <m/>
    <s v="-"/>
    <s v="-"/>
    <s v="YERWADA"/>
    <s v="-"/>
    <s v="-"/>
    <m/>
    <n v="7509"/>
    <n v="22164"/>
    <n v="27"/>
    <m/>
    <n v="57"/>
    <s v="REGULAR"/>
    <s v="MH12WW4492"/>
    <s v="SPLENDOR PLUS I3S BS6 FI DRUM SELF"/>
    <d v="2024-06-13T00:00:00"/>
    <n v="24"/>
    <x v="1"/>
    <x v="2"/>
    <s v="-"/>
    <m/>
    <m/>
    <m/>
    <m/>
    <m/>
    <m/>
    <n v="1"/>
    <m/>
    <m/>
    <m/>
    <m/>
    <m/>
    <n v="1"/>
    <m/>
    <m/>
    <m/>
    <m/>
    <m/>
    <m/>
    <m/>
    <m/>
    <m/>
    <m/>
    <m/>
    <m/>
    <m/>
    <m/>
    <m/>
    <m/>
    <m/>
    <m/>
    <m/>
    <m/>
    <m/>
    <m/>
    <m/>
    <m/>
    <m/>
    <m/>
    <m/>
    <m/>
    <m/>
    <m/>
    <m/>
    <m/>
    <m/>
    <m/>
    <m/>
    <m/>
    <m/>
    <m/>
    <m/>
    <m/>
    <m/>
    <m/>
    <m/>
    <m/>
    <m/>
    <m/>
    <m/>
    <m/>
    <m/>
    <m/>
    <m/>
    <m/>
    <m/>
    <m/>
    <m/>
    <m/>
    <m/>
    <m/>
    <m/>
    <m/>
    <m/>
    <m/>
    <m/>
    <m/>
    <m/>
    <m/>
    <m/>
    <m/>
    <m/>
    <m/>
    <m/>
    <m/>
    <m/>
    <m/>
    <m/>
    <m/>
    <m/>
    <m/>
    <m/>
    <m/>
    <n v="2"/>
    <n v="1"/>
    <s v="ZBHT0012"/>
    <s v="B2XtrkOqpDMc"/>
    <s v="Allocated"/>
    <s v="Door Locked (NC_DL)"/>
    <s v="Nc"/>
    <d v="2026-01-24T00:00:00"/>
    <m/>
    <m/>
    <m/>
    <s v="-"/>
  </r>
  <r>
    <n v="140884985"/>
    <s v="BHUSHAN TUKARAM DONGARE"/>
    <m/>
    <m/>
    <m/>
    <m/>
    <m/>
    <s v="BANK RB 31"/>
    <n v="3882"/>
    <n v="7697"/>
    <x v="4"/>
    <s v="RB"/>
    <x v="1"/>
    <x v="4"/>
    <n v="21991.08"/>
    <n v="176"/>
    <n v="0"/>
    <n v="1712"/>
    <s v="FLOW"/>
    <n v="3.2992910428302262E-2"/>
    <n v="3.8573952594309021E-3"/>
    <x v="1"/>
    <s v="PAID"/>
    <s v="PTP"/>
    <s v="PTP"/>
    <m/>
    <n v="31"/>
    <s v="CAVA"/>
    <m/>
    <s v="ELG"/>
    <s v="-"/>
    <s v="ALANDI DEVACHI"/>
    <s v="-"/>
    <s v="-"/>
    <m/>
    <n v="9585"/>
    <n v="21991.08"/>
    <n v="57"/>
    <m/>
    <n v="87"/>
    <s v="REGULAR"/>
    <m/>
    <s v="ACCESS SPL ED DISC CBS BT BSVI"/>
    <d v="2023-04-18T00:00:00"/>
    <n v="36"/>
    <x v="1"/>
    <x v="2"/>
    <s v="-"/>
    <m/>
    <m/>
    <m/>
    <m/>
    <m/>
    <m/>
    <m/>
    <m/>
    <m/>
    <m/>
    <m/>
    <m/>
    <m/>
    <m/>
    <m/>
    <n v="1"/>
    <m/>
    <m/>
    <m/>
    <m/>
    <m/>
    <m/>
    <m/>
    <m/>
    <m/>
    <m/>
    <m/>
    <m/>
    <m/>
    <m/>
    <m/>
    <m/>
    <m/>
    <m/>
    <m/>
    <m/>
    <m/>
    <m/>
    <m/>
    <m/>
    <m/>
    <m/>
    <m/>
    <m/>
    <m/>
    <m/>
    <m/>
    <m/>
    <m/>
    <m/>
    <m/>
    <m/>
    <m/>
    <m/>
    <m/>
    <m/>
    <m/>
    <m/>
    <m/>
    <m/>
    <n v="1"/>
    <m/>
    <m/>
    <m/>
    <m/>
    <m/>
    <m/>
    <m/>
    <m/>
    <m/>
    <m/>
    <m/>
    <m/>
    <m/>
    <m/>
    <m/>
    <m/>
    <m/>
    <m/>
    <m/>
    <m/>
    <m/>
    <m/>
    <m/>
    <m/>
    <m/>
    <m/>
    <m/>
    <m/>
    <m/>
    <m/>
    <m/>
    <m/>
    <n v="2"/>
    <n v="1"/>
    <s v="ZBHT0009"/>
    <s v="A6Mzm2qXsz"/>
    <s v="Allocated"/>
    <s v="Left Message (LMCB)"/>
    <s v="Customer resident place in under construction msg to site superwiser"/>
    <d v="2026-01-21T00:00:00"/>
    <m/>
    <m/>
    <m/>
    <s v="-"/>
  </r>
  <r>
    <n v="465718124"/>
    <s v="AJAY MOHAN SHINDE"/>
    <s v="COLLECT"/>
    <s v="30.01.26"/>
    <n v="2480"/>
    <m/>
    <m/>
    <m/>
    <n v="2406"/>
    <n v="2406"/>
    <x v="2"/>
    <s v="STABLE"/>
    <x v="0"/>
    <x v="4"/>
    <n v="21657"/>
    <n v="71"/>
    <n v="0"/>
    <n v="1350"/>
    <s v="NEW"/>
    <n v="2.7579267344034802E-2"/>
    <n v="1.16474028070017E-3"/>
    <x v="1"/>
    <s v="PAID"/>
    <s v="-"/>
    <s v="PTP"/>
    <m/>
    <n v="29"/>
    <s v="CAVA"/>
    <m/>
    <s v="-"/>
    <s v="-"/>
    <s v="DAPODI"/>
    <s v="-"/>
    <s v="-"/>
    <s v="-"/>
    <n v="6233"/>
    <n v="21657"/>
    <n v="35"/>
    <m/>
    <n v="56"/>
    <s v="REGULAR"/>
    <m/>
    <s v="AMPERE MAGNUS EX"/>
    <d v="2025-03-17T00:00:00"/>
    <n v="18"/>
    <x v="2"/>
    <x v="2"/>
    <s v="-"/>
    <m/>
    <m/>
    <m/>
    <m/>
    <m/>
    <m/>
    <m/>
    <m/>
    <m/>
    <m/>
    <m/>
    <m/>
    <m/>
    <m/>
    <m/>
    <m/>
    <m/>
    <m/>
    <m/>
    <m/>
    <m/>
    <m/>
    <m/>
    <m/>
    <m/>
    <m/>
    <m/>
    <m/>
    <m/>
    <m/>
    <m/>
    <m/>
    <m/>
    <m/>
    <m/>
    <m/>
    <m/>
    <m/>
    <m/>
    <m/>
    <m/>
    <m/>
    <m/>
    <m/>
    <m/>
    <m/>
    <m/>
    <m/>
    <n v="1"/>
    <m/>
    <m/>
    <m/>
    <m/>
    <m/>
    <m/>
    <m/>
    <m/>
    <n v="1"/>
    <m/>
    <m/>
    <m/>
    <m/>
    <m/>
    <m/>
    <m/>
    <m/>
    <n v="1"/>
    <m/>
    <m/>
    <m/>
    <m/>
    <m/>
    <m/>
    <m/>
    <m/>
    <m/>
    <m/>
    <m/>
    <n v="1"/>
    <m/>
    <m/>
    <m/>
    <m/>
    <m/>
    <m/>
    <m/>
    <m/>
    <m/>
    <m/>
    <m/>
    <m/>
    <m/>
    <m/>
    <n v="4"/>
    <n v="1"/>
    <s v="ZBHT0009"/>
    <s v="BPlTLGFX6Wz"/>
    <s v="Allocated"/>
    <s v="Left Message (LMCB)"/>
    <s v="Msg to wife"/>
    <d v="2026-01-23T00:00:00"/>
    <m/>
    <m/>
    <m/>
    <s v="-"/>
  </r>
  <r>
    <n v="458753553"/>
    <s v="MAHESH MANOHAR BAWKAR"/>
    <s v="ONLINE"/>
    <s v="31.01.26"/>
    <n v="3321"/>
    <m/>
    <m/>
    <m/>
    <n v="3271"/>
    <n v="0"/>
    <x v="2"/>
    <s v="RB"/>
    <x v="0"/>
    <x v="15"/>
    <n v="21462"/>
    <n v="41"/>
    <n v="0"/>
    <n v="2250"/>
    <s v="28.11.25"/>
    <n v="2.530955351681034E-2"/>
    <n v="1.1542529392061249E-3"/>
    <x v="1"/>
    <s v="PAID"/>
    <s v="MPTP"/>
    <s v="NC"/>
    <s v="Shifted"/>
    <m/>
    <s v="CNAVNA"/>
    <m/>
    <s v="-"/>
    <s v="-"/>
    <s v="RAVET"/>
    <s v="-"/>
    <s v="-"/>
    <m/>
    <n v="2291"/>
    <n v="21462"/>
    <n v="27"/>
    <m/>
    <n v="26"/>
    <s v="NPA"/>
    <s v="MH14KX6131"/>
    <s v="BAJAJ CT 110 X ES ALLOY"/>
    <d v="2023-06-28T00:00:00"/>
    <n v="36"/>
    <x v="1"/>
    <x v="2"/>
    <s v="-"/>
    <m/>
    <m/>
    <m/>
    <m/>
    <m/>
    <m/>
    <m/>
    <m/>
    <m/>
    <m/>
    <m/>
    <m/>
    <m/>
    <m/>
    <m/>
    <m/>
    <m/>
    <m/>
    <n v="1"/>
    <m/>
    <m/>
    <m/>
    <m/>
    <m/>
    <m/>
    <m/>
    <m/>
    <m/>
    <m/>
    <m/>
    <m/>
    <m/>
    <m/>
    <m/>
    <m/>
    <m/>
    <m/>
    <m/>
    <m/>
    <m/>
    <m/>
    <m/>
    <m/>
    <m/>
    <m/>
    <m/>
    <m/>
    <m/>
    <m/>
    <m/>
    <m/>
    <m/>
    <m/>
    <m/>
    <m/>
    <m/>
    <m/>
    <m/>
    <m/>
    <m/>
    <m/>
    <m/>
    <m/>
    <m/>
    <m/>
    <m/>
    <m/>
    <m/>
    <m/>
    <m/>
    <m/>
    <m/>
    <m/>
    <m/>
    <m/>
    <m/>
    <m/>
    <m/>
    <m/>
    <m/>
    <m/>
    <m/>
    <m/>
    <m/>
    <m/>
    <m/>
    <m/>
    <m/>
    <m/>
    <m/>
    <m/>
    <m/>
    <m/>
    <n v="1"/>
    <n v="1"/>
    <s v="ZBHT0011"/>
    <s v="G2MP45FHOc"/>
    <s v="Allocated"/>
    <s v="No Such Person (NC_NSP)"/>
    <s v="Visited given residence address no such person this society "/>
    <d v="2026-01-07T00:00:00"/>
    <m/>
    <m/>
    <m/>
    <s v="-"/>
  </r>
  <r>
    <n v="457860684"/>
    <s v="KIRAN LAXMAN LOHAR"/>
    <m/>
    <m/>
    <m/>
    <m/>
    <m/>
    <m/>
    <n v="3786"/>
    <n v="3670.79"/>
    <x v="2"/>
    <s v="FLOW"/>
    <x v="1"/>
    <x v="4"/>
    <n v="21462"/>
    <n v="98"/>
    <n v="0"/>
    <n v="4050"/>
    <s v="30.12.25"/>
    <n v="2.7330943147142951E-2"/>
    <n v="1.1542529392061249E-3"/>
    <x v="1"/>
    <s v="PTP"/>
    <s v="MPTP"/>
    <s v="PTP"/>
    <m/>
    <n v="31"/>
    <s v="CAVA"/>
    <m/>
    <s v="-"/>
    <s v="-"/>
    <s v="MOSHI"/>
    <s v="-"/>
    <s v="-"/>
    <m/>
    <n v="7818.79"/>
    <n v="21462"/>
    <n v="27"/>
    <m/>
    <n v="57"/>
    <s v="REGULAR"/>
    <s v="MH12VK9272"/>
    <s v="DESTINI 125 XTEC"/>
    <d v="2023-04-26T00:00:00"/>
    <n v="36"/>
    <x v="1"/>
    <x v="2"/>
    <s v="-"/>
    <m/>
    <m/>
    <m/>
    <m/>
    <m/>
    <m/>
    <n v="1"/>
    <m/>
    <m/>
    <m/>
    <m/>
    <m/>
    <m/>
    <m/>
    <m/>
    <m/>
    <m/>
    <m/>
    <m/>
    <m/>
    <m/>
    <m/>
    <m/>
    <m/>
    <m/>
    <m/>
    <m/>
    <m/>
    <m/>
    <m/>
    <m/>
    <m/>
    <m/>
    <m/>
    <m/>
    <m/>
    <m/>
    <m/>
    <m/>
    <m/>
    <m/>
    <m/>
    <m/>
    <m/>
    <m/>
    <m/>
    <m/>
    <m/>
    <m/>
    <m/>
    <m/>
    <m/>
    <m/>
    <m/>
    <m/>
    <m/>
    <m/>
    <m/>
    <m/>
    <m/>
    <n v="1"/>
    <m/>
    <m/>
    <m/>
    <m/>
    <m/>
    <m/>
    <m/>
    <m/>
    <m/>
    <m/>
    <m/>
    <m/>
    <m/>
    <m/>
    <m/>
    <m/>
    <m/>
    <m/>
    <m/>
    <m/>
    <m/>
    <m/>
    <m/>
    <m/>
    <m/>
    <m/>
    <m/>
    <m/>
    <m/>
    <m/>
    <m/>
    <m/>
    <n v="2"/>
    <n v="1"/>
    <s v="ZBHT0009"/>
    <s v="APeBdtkbpEJc"/>
    <s v="Allocated"/>
    <s v="Promise To Pay (PTP)"/>
    <s v="Customer promise pay online 3821 on 27/01"/>
    <d v="2026-01-27T00:00:00"/>
    <m/>
    <m/>
    <m/>
    <s v="-"/>
  </r>
  <r>
    <n v="461501692"/>
    <s v="OM SUDHAKAR BHARASKAR"/>
    <s v="ONLINE"/>
    <s v="05.01.26"/>
    <n v="4630"/>
    <m/>
    <m/>
    <n v="95"/>
    <n v="4527"/>
    <n v="18062"/>
    <x v="1"/>
    <s v="FLOW"/>
    <x v="0"/>
    <x v="18"/>
    <n v="21413.15"/>
    <n v="1157"/>
    <n v="0"/>
    <n v="4050"/>
    <s v="08.12.25"/>
    <n v="5.5483295947428748E-2"/>
    <n v="5.4673676106429163E-3"/>
    <x v="0"/>
    <s v="PAID"/>
    <s v="PAID"/>
    <s v="PAID"/>
    <m/>
    <m/>
    <m/>
    <m/>
    <s v="ELG"/>
    <s v="-"/>
    <s v="KHARADI"/>
    <s v="-"/>
    <s v="-"/>
    <m/>
    <n v="23269"/>
    <n v="21413.15"/>
    <n v="118"/>
    <m/>
    <n v="148"/>
    <s v="NPA"/>
    <s v="MH12WL0296"/>
    <s v="HONDA ACTIVA 6G DLX BS VI"/>
    <d v="2024-01-15T00:00:00"/>
    <n v="24"/>
    <x v="1"/>
    <x v="2"/>
    <s v="-"/>
    <m/>
    <m/>
    <m/>
    <m/>
    <m/>
    <m/>
    <n v="1"/>
    <m/>
    <m/>
    <m/>
    <m/>
    <m/>
    <m/>
    <m/>
    <m/>
    <m/>
    <m/>
    <m/>
    <m/>
    <m/>
    <m/>
    <m/>
    <m/>
    <m/>
    <m/>
    <m/>
    <m/>
    <m/>
    <m/>
    <m/>
    <m/>
    <m/>
    <m/>
    <m/>
    <m/>
    <m/>
    <m/>
    <m/>
    <m/>
    <m/>
    <m/>
    <m/>
    <m/>
    <m/>
    <m/>
    <m/>
    <m/>
    <m/>
    <m/>
    <m/>
    <m/>
    <m/>
    <m/>
    <m/>
    <m/>
    <m/>
    <m/>
    <m/>
    <m/>
    <m/>
    <m/>
    <m/>
    <m/>
    <m/>
    <m/>
    <m/>
    <m/>
    <m/>
    <m/>
    <m/>
    <m/>
    <m/>
    <m/>
    <m/>
    <m/>
    <m/>
    <m/>
    <m/>
    <m/>
    <m/>
    <m/>
    <m/>
    <m/>
    <m/>
    <m/>
    <m/>
    <m/>
    <m/>
    <m/>
    <m/>
    <m/>
    <m/>
    <m/>
    <n v="1"/>
    <n v="1"/>
    <s v="ZBHT0012"/>
    <e v="#N/A"/>
    <e v="#N/A"/>
    <e v="#N/A"/>
    <e v="#N/A"/>
    <e v="#N/A"/>
    <m/>
    <m/>
    <m/>
    <s v="-"/>
  </r>
  <r>
    <n v="458849195"/>
    <s v="SHARADA PRAKASH SARDAR"/>
    <m/>
    <m/>
    <m/>
    <m/>
    <m/>
    <m/>
    <n v="3280"/>
    <n v="3280"/>
    <x v="0"/>
    <s v="FLOW"/>
    <x v="1"/>
    <x v="2"/>
    <n v="21362.66"/>
    <n v="0"/>
    <n v="0"/>
    <n v="2250"/>
    <s v="FLOW"/>
    <n v="2.1979284428792899E-2"/>
    <n v="2.52186015233123E-3"/>
    <x v="0"/>
    <s v="OS"/>
    <s v="-"/>
    <s v="OS"/>
    <s v="Customer not available door lock "/>
    <m/>
    <m/>
    <m/>
    <m/>
    <m/>
    <s v="CHAKAN"/>
    <m/>
    <m/>
    <m/>
    <s v="-"/>
    <n v="21362.66"/>
    <n v="5"/>
    <m/>
    <e v="#N/A"/>
    <s v="REGULAR"/>
    <n v="45113"/>
    <s v="ACTIVA"/>
    <d v="2023-07-06T00:00:00"/>
    <n v="36"/>
    <x v="3"/>
    <x v="0"/>
    <s v="-"/>
    <m/>
    <m/>
    <m/>
    <m/>
    <m/>
    <m/>
    <m/>
    <m/>
    <m/>
    <m/>
    <m/>
    <m/>
    <m/>
    <m/>
    <m/>
    <m/>
    <m/>
    <m/>
    <m/>
    <m/>
    <m/>
    <m/>
    <m/>
    <m/>
    <m/>
    <m/>
    <m/>
    <m/>
    <m/>
    <m/>
    <m/>
    <m/>
    <m/>
    <m/>
    <m/>
    <m/>
    <m/>
    <m/>
    <m/>
    <m/>
    <m/>
    <m/>
    <m/>
    <m/>
    <m/>
    <m/>
    <m/>
    <m/>
    <m/>
    <m/>
    <m/>
    <m/>
    <m/>
    <m/>
    <m/>
    <m/>
    <m/>
    <n v="1"/>
    <m/>
    <m/>
    <m/>
    <m/>
    <m/>
    <m/>
    <m/>
    <m/>
    <m/>
    <m/>
    <m/>
    <m/>
    <m/>
    <m/>
    <m/>
    <m/>
    <m/>
    <m/>
    <m/>
    <m/>
    <m/>
    <m/>
    <m/>
    <m/>
    <m/>
    <m/>
    <m/>
    <m/>
    <m/>
    <m/>
    <m/>
    <m/>
    <m/>
    <m/>
    <m/>
    <n v="1"/>
    <n v="1"/>
    <s v="DUWT0017"/>
    <s v="A6skpNw1Nz"/>
    <s v="Allocated"/>
    <s v="Outstation (NC_OUTSTN)"/>
    <s v="No entry as per security customer out of station "/>
    <d v="2026-01-20T00:00:00"/>
    <m/>
    <m/>
    <m/>
    <s v="-"/>
  </r>
  <r>
    <n v="458122834"/>
    <s v="ROHIT ASHOK JADHAV"/>
    <s v="COLLECT"/>
    <s v="25.01.26"/>
    <n v="8000"/>
    <m/>
    <m/>
    <m/>
    <n v="3284"/>
    <n v="5937.9"/>
    <x v="4"/>
    <s v="STABLE"/>
    <x v="0"/>
    <x v="14"/>
    <n v="21273.34"/>
    <n v="195"/>
    <n v="0"/>
    <n v="1800"/>
    <s v="FLOW"/>
    <n v="1"/>
    <n v="3.731498447018599E-3"/>
    <x v="1"/>
    <s v="PAID"/>
    <s v="PTP"/>
    <s v="PTP"/>
    <m/>
    <n v="24"/>
    <s v="CAVA"/>
    <m/>
    <s v="-"/>
    <s v="-"/>
    <s v="BHAWANI PETH"/>
    <s v="-"/>
    <s v="-"/>
    <m/>
    <n v="7932.9"/>
    <n v="21273.34"/>
    <n v="57"/>
    <m/>
    <n v="26"/>
    <s v="REGULAR"/>
    <s v="MH12VN3167"/>
    <s v="SPLENDOR PLUS FI I3S DRS CAST"/>
    <d v="2023-05-15T00:00:00"/>
    <n v="36"/>
    <x v="1"/>
    <x v="2"/>
    <s v="-"/>
    <m/>
    <m/>
    <m/>
    <m/>
    <m/>
    <m/>
    <n v="1"/>
    <m/>
    <m/>
    <m/>
    <m/>
    <m/>
    <m/>
    <m/>
    <m/>
    <m/>
    <m/>
    <m/>
    <m/>
    <m/>
    <m/>
    <m/>
    <m/>
    <m/>
    <m/>
    <m/>
    <m/>
    <m/>
    <m/>
    <m/>
    <m/>
    <m/>
    <m/>
    <m/>
    <m/>
    <m/>
    <m/>
    <m/>
    <m/>
    <m/>
    <m/>
    <m/>
    <m/>
    <m/>
    <m/>
    <m/>
    <m/>
    <m/>
    <m/>
    <m/>
    <m/>
    <m/>
    <m/>
    <m/>
    <m/>
    <m/>
    <m/>
    <m/>
    <m/>
    <m/>
    <m/>
    <m/>
    <m/>
    <m/>
    <m/>
    <m/>
    <m/>
    <m/>
    <m/>
    <m/>
    <m/>
    <m/>
    <m/>
    <m/>
    <m/>
    <m/>
    <m/>
    <m/>
    <m/>
    <m/>
    <m/>
    <m/>
    <m/>
    <m/>
    <m/>
    <m/>
    <m/>
    <m/>
    <m/>
    <m/>
    <m/>
    <m/>
    <m/>
    <n v="1"/>
    <n v="1"/>
    <s v="DUWT0014"/>
    <s v="BPvA68a7sDgc"/>
    <s v="Allocated"/>
    <s v="Promise To Pay (PTP)"/>
    <s v="Customer meet at residence given ptp "/>
    <d v="2026-01-11T00:00:00"/>
    <m/>
    <m/>
    <m/>
    <s v="-"/>
  </r>
  <r>
    <n v="462376589"/>
    <s v="GANESH NALGE"/>
    <m/>
    <m/>
    <m/>
    <m/>
    <m/>
    <m/>
    <n v="4478"/>
    <n v="4177.7700000000004"/>
    <x v="2"/>
    <s v="FLOW"/>
    <x v="1"/>
    <x v="10"/>
    <n v="21194"/>
    <n v="208"/>
    <n v="0"/>
    <n v="900"/>
    <s v="FLOW"/>
    <n v="2.4542258337758659E-2"/>
    <n v="1.139839567306617E-3"/>
    <x v="1"/>
    <s v="MPTP"/>
    <s v="NC"/>
    <s v="MPTP"/>
    <m/>
    <n v="31"/>
    <s v="CAVNA"/>
    <m/>
    <s v="-"/>
    <s v="-"/>
    <s v="NIGHOJE"/>
    <s v="-"/>
    <s v="-"/>
    <s v="-"/>
    <n v="9763.77"/>
    <n v="21194"/>
    <n v="36"/>
    <m/>
    <n v="57"/>
    <s v="REGULAR"/>
    <s v="MH21CC0817"/>
    <s v="HONDA SP 125 BS VI DISC"/>
    <d v="2024-03-28T00:00:00"/>
    <n v="24"/>
    <x v="2"/>
    <x v="1"/>
    <s v="-"/>
    <m/>
    <m/>
    <m/>
    <m/>
    <m/>
    <m/>
    <m/>
    <m/>
    <m/>
    <m/>
    <m/>
    <m/>
    <m/>
    <m/>
    <m/>
    <m/>
    <m/>
    <m/>
    <m/>
    <m/>
    <m/>
    <m/>
    <m/>
    <m/>
    <m/>
    <m/>
    <m/>
    <m/>
    <m/>
    <m/>
    <m/>
    <m/>
    <m/>
    <m/>
    <m/>
    <m/>
    <m/>
    <m/>
    <m/>
    <m/>
    <m/>
    <m/>
    <m/>
    <m/>
    <m/>
    <m/>
    <m/>
    <m/>
    <m/>
    <m/>
    <m/>
    <m/>
    <m/>
    <m/>
    <m/>
    <m/>
    <m/>
    <m/>
    <m/>
    <m/>
    <m/>
    <m/>
    <m/>
    <m/>
    <m/>
    <m/>
    <m/>
    <m/>
    <m/>
    <m/>
    <m/>
    <m/>
    <m/>
    <m/>
    <m/>
    <m/>
    <m/>
    <m/>
    <m/>
    <m/>
    <m/>
    <m/>
    <m/>
    <m/>
    <m/>
    <m/>
    <m/>
    <m/>
    <m/>
    <m/>
    <m/>
    <m/>
    <m/>
    <n v="0"/>
    <s v=""/>
    <s v="ZBHT0010"/>
    <s v="koBUxtQ8_Wz"/>
    <s v="Unallocated"/>
    <e v="#N/A"/>
    <e v="#N/A"/>
    <e v="#N/A"/>
    <m/>
    <m/>
    <m/>
    <s v="-"/>
  </r>
  <r>
    <n v="458385778"/>
    <s v="PRADNYA TUSHAR BHOSALE"/>
    <s v="COLLECT"/>
    <s v="30.01.26"/>
    <n v="3415"/>
    <m/>
    <m/>
    <m/>
    <n v="3199"/>
    <n v="3097"/>
    <x v="2"/>
    <s v="STABLE"/>
    <x v="0"/>
    <x v="11"/>
    <n v="20870"/>
    <n v="215"/>
    <n v="0"/>
    <n v="0"/>
    <s v="04.12.25 31.12.25"/>
    <n v="1.8911401894429521E-2"/>
    <n v="1.1224144460549731E-3"/>
    <x v="1"/>
    <s v="PAID"/>
    <s v="PAID"/>
    <s v="PTP"/>
    <m/>
    <n v="30"/>
    <s v="CAVA"/>
    <m/>
    <s v="-"/>
    <s v="-"/>
    <s v="MAAN"/>
    <s v="-"/>
    <s v="-"/>
    <s v="-"/>
    <n v="6511"/>
    <n v="20870"/>
    <n v="36"/>
    <m/>
    <n v="57"/>
    <s v="REGULAR"/>
    <s v="MH14KV9244"/>
    <s v="SPLENDOR PLUS DRS CAST FI BLACK"/>
    <d v="2023-06-03T00:00:00"/>
    <n v="36"/>
    <x v="2"/>
    <x v="1"/>
    <s v="-"/>
    <m/>
    <m/>
    <m/>
    <m/>
    <m/>
    <m/>
    <m/>
    <m/>
    <m/>
    <m/>
    <m/>
    <m/>
    <m/>
    <m/>
    <m/>
    <m/>
    <m/>
    <m/>
    <m/>
    <m/>
    <m/>
    <m/>
    <m/>
    <m/>
    <m/>
    <m/>
    <m/>
    <m/>
    <m/>
    <m/>
    <m/>
    <m/>
    <m/>
    <m/>
    <m/>
    <m/>
    <m/>
    <m/>
    <m/>
    <m/>
    <m/>
    <m/>
    <m/>
    <m/>
    <m/>
    <m/>
    <m/>
    <m/>
    <m/>
    <m/>
    <m/>
    <m/>
    <m/>
    <m/>
    <m/>
    <m/>
    <m/>
    <m/>
    <m/>
    <m/>
    <m/>
    <m/>
    <m/>
    <m/>
    <m/>
    <m/>
    <m/>
    <m/>
    <m/>
    <m/>
    <m/>
    <m/>
    <m/>
    <m/>
    <m/>
    <m/>
    <m/>
    <m/>
    <m/>
    <m/>
    <m/>
    <m/>
    <m/>
    <m/>
    <m/>
    <m/>
    <m/>
    <m/>
    <m/>
    <m/>
    <m/>
    <m/>
    <m/>
    <n v="0"/>
    <s v=""/>
    <s v="DUWT0030"/>
    <s v="G6YGObES4Egc"/>
    <s v="Unallocated"/>
    <e v="#N/A"/>
    <e v="#N/A"/>
    <e v="#N/A"/>
    <m/>
    <m/>
    <m/>
    <s v="-"/>
  </r>
  <r>
    <n v="140926524"/>
    <s v="PRANAV PRAMOD GURAV"/>
    <s v="ONLINE"/>
    <s v="10.01.26"/>
    <n v="3340"/>
    <m/>
    <m/>
    <m/>
    <n v="3170"/>
    <n v="6056"/>
    <x v="4"/>
    <s v="STABLE"/>
    <x v="0"/>
    <x v="3"/>
    <n v="20682"/>
    <n v="124"/>
    <n v="0"/>
    <n v="4050"/>
    <s v="FLOW"/>
    <n v="0.31337555413092222"/>
    <n v="3.6277731132600081E-3"/>
    <x v="1"/>
    <s v="PAID"/>
    <s v="PTP"/>
    <s v="PAID"/>
    <m/>
    <m/>
    <m/>
    <m/>
    <s v="-"/>
    <s v="-"/>
    <s v="BHOSARI"/>
    <s v="-"/>
    <s v="-"/>
    <m/>
    <n v="10230"/>
    <n v="20682"/>
    <n v="56"/>
    <m/>
    <n v="56"/>
    <s v="NPA"/>
    <s v="MH14KV0186"/>
    <s v="SPLENDOR PLUS BS6 I3S DRS CAST FI"/>
    <d v="2023-04-29T00:00:00"/>
    <n v="36"/>
    <x v="1"/>
    <x v="2"/>
    <s v="-"/>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1-10T00:00:00"/>
    <m/>
    <m/>
    <m/>
    <s v="-"/>
  </r>
  <r>
    <n v="457318357"/>
    <s v="PRAMOD SAHEBRAO JUGDHAR"/>
    <m/>
    <m/>
    <m/>
    <m/>
    <m/>
    <m/>
    <n v="2878"/>
    <n v="10430"/>
    <x v="1"/>
    <s v="FLOW"/>
    <x v="1"/>
    <x v="17"/>
    <n v="20510"/>
    <n v="1044"/>
    <n v="0"/>
    <n v="3150"/>
    <s v="FLOW"/>
    <n v="0.19633370028239119"/>
    <n v="5.2367685134735529E-3"/>
    <x v="0"/>
    <s v="-"/>
    <s v="PTP"/>
    <s v="-"/>
    <m/>
    <m/>
    <m/>
    <m/>
    <s v="ELG"/>
    <s v="-"/>
    <s v="SOMANTE"/>
    <s v="-"/>
    <s v="-"/>
    <m/>
    <n v="14624"/>
    <n v="20510"/>
    <n v="118"/>
    <m/>
    <n v="148"/>
    <s v="NPA"/>
    <s v="MH14KT7725"/>
    <s v="PLEASURE PLUS BS6 DRS CAST"/>
    <d v="2023-03-21T00:00:00"/>
    <n v="36"/>
    <x v="1"/>
    <x v="2"/>
    <s v="-"/>
    <m/>
    <m/>
    <m/>
    <m/>
    <m/>
    <m/>
    <m/>
    <m/>
    <m/>
    <m/>
    <m/>
    <m/>
    <m/>
    <m/>
    <m/>
    <m/>
    <m/>
    <m/>
    <m/>
    <m/>
    <m/>
    <m/>
    <m/>
    <m/>
    <m/>
    <m/>
    <m/>
    <m/>
    <m/>
    <m/>
    <m/>
    <m/>
    <m/>
    <m/>
    <m/>
    <m/>
    <m/>
    <m/>
    <m/>
    <m/>
    <m/>
    <m/>
    <m/>
    <m/>
    <m/>
    <m/>
    <m/>
    <m/>
    <m/>
    <m/>
    <m/>
    <m/>
    <m/>
    <m/>
    <m/>
    <m/>
    <m/>
    <m/>
    <m/>
    <m/>
    <m/>
    <m/>
    <m/>
    <m/>
    <m/>
    <m/>
    <m/>
    <m/>
    <m/>
    <m/>
    <m/>
    <m/>
    <m/>
    <m/>
    <m/>
    <m/>
    <m/>
    <m/>
    <m/>
    <m/>
    <m/>
    <m/>
    <m/>
    <m/>
    <m/>
    <m/>
    <m/>
    <m/>
    <m/>
    <m/>
    <m/>
    <m/>
    <m/>
    <n v="0"/>
    <s v=""/>
    <s v="ZBHT0013"/>
    <s v="kP3v3PPlDMc"/>
    <s v="Allocated"/>
    <e v="#N/A"/>
    <e v="#N/A"/>
    <e v="#N/A"/>
    <m/>
    <m/>
    <m/>
    <s v="-"/>
  </r>
  <r>
    <n v="138395859"/>
    <s v="RUTVIK SUNIL SHELKE"/>
    <s v="COLLECT"/>
    <s v="28.01.26"/>
    <n v="3600"/>
    <m/>
    <m/>
    <m/>
    <n v="3573"/>
    <n v="14292"/>
    <x v="3"/>
    <s v="STABLE"/>
    <x v="0"/>
    <x v="0"/>
    <n v="20356.59"/>
    <n v="1261"/>
    <n v="0"/>
    <n v="4500"/>
    <s v="24.12.25"/>
    <n v="9.2839875148672438E-2"/>
    <n v="6.8054191095644669E-3"/>
    <x v="1"/>
    <s v="PAID"/>
    <s v="PAID"/>
    <s v="PTP"/>
    <m/>
    <n v="27"/>
    <s v="CAVA "/>
    <m/>
    <s v="ELG"/>
    <s v="-"/>
    <s v="JUNNAR"/>
    <s v="-"/>
    <s v="-"/>
    <m/>
    <n v="20053"/>
    <n v="20356.59"/>
    <n v="148"/>
    <m/>
    <n v="147"/>
    <s v="NPA"/>
    <s v="MH14KR4203"/>
    <s v="YAMAHA FZS WITH BLUETOOTH"/>
    <d v="2023-02-16T00:00:00"/>
    <n v="36"/>
    <x v="1"/>
    <x v="2"/>
    <s v="-"/>
    <m/>
    <m/>
    <m/>
    <m/>
    <m/>
    <m/>
    <n v="1"/>
    <m/>
    <m/>
    <m/>
    <m/>
    <m/>
    <m/>
    <m/>
    <m/>
    <m/>
    <m/>
    <m/>
    <m/>
    <m/>
    <m/>
    <m/>
    <m/>
    <m/>
    <m/>
    <m/>
    <m/>
    <m/>
    <m/>
    <m/>
    <m/>
    <m/>
    <m/>
    <m/>
    <m/>
    <m/>
    <m/>
    <m/>
    <m/>
    <m/>
    <m/>
    <m/>
    <m/>
    <m/>
    <m/>
    <m/>
    <m/>
    <m/>
    <m/>
    <m/>
    <m/>
    <m/>
    <m/>
    <m/>
    <m/>
    <m/>
    <m/>
    <m/>
    <m/>
    <m/>
    <m/>
    <m/>
    <m/>
    <m/>
    <m/>
    <m/>
    <m/>
    <m/>
    <m/>
    <m/>
    <m/>
    <m/>
    <m/>
    <m/>
    <m/>
    <m/>
    <m/>
    <m/>
    <m/>
    <m/>
    <m/>
    <n v="1"/>
    <m/>
    <m/>
    <m/>
    <m/>
    <m/>
    <m/>
    <m/>
    <m/>
    <m/>
    <m/>
    <m/>
    <n v="2"/>
    <n v="1"/>
    <s v="ZBHT0021"/>
    <s v="kocBsk4lBl87"/>
    <s v="Allocated"/>
    <s v="Promise To Pay (PTP)"/>
    <s v="Ptp"/>
    <d v="2026-01-22T00:00:00"/>
    <m/>
    <m/>
    <m/>
    <s v="-"/>
  </r>
  <r>
    <n v="462577597"/>
    <s v="PRATIK MANOHAR SHITKAL"/>
    <m/>
    <m/>
    <m/>
    <m/>
    <m/>
    <m/>
    <n v="4317"/>
    <n v="4163"/>
    <x v="2"/>
    <s v="FLOW"/>
    <x v="1"/>
    <x v="13"/>
    <n v="20322"/>
    <n v="146"/>
    <n v="0"/>
    <n v="4050"/>
    <s v="NEW"/>
    <n v="1.6262791213057539E-2"/>
    <n v="1.0929423273947851E-3"/>
    <x v="1"/>
    <s v="PTP"/>
    <s v="-"/>
    <s v="PTP"/>
    <m/>
    <n v="24"/>
    <s v="CAVA"/>
    <m/>
    <s v="-"/>
    <s v="-"/>
    <s v="PURANDAR"/>
    <s v="-"/>
    <s v="-"/>
    <m/>
    <n v="8359"/>
    <n v="20322"/>
    <n v="27"/>
    <m/>
    <n v="57"/>
    <s v="REGULAR"/>
    <s v="MH12XB1038"/>
    <s v="SPLENDORPLUS I3S DRS C FI BLACKACNT"/>
    <d v="2024-04-15T00:00:00"/>
    <n v="24"/>
    <x v="1"/>
    <x v="2"/>
    <s v="-"/>
    <m/>
    <m/>
    <m/>
    <m/>
    <m/>
    <m/>
    <m/>
    <m/>
    <m/>
    <m/>
    <m/>
    <m/>
    <m/>
    <m/>
    <m/>
    <n v="1"/>
    <m/>
    <m/>
    <m/>
    <m/>
    <m/>
    <m/>
    <m/>
    <m/>
    <m/>
    <m/>
    <m/>
    <m/>
    <m/>
    <m/>
    <m/>
    <m/>
    <m/>
    <m/>
    <m/>
    <m/>
    <m/>
    <m/>
    <m/>
    <m/>
    <m/>
    <m/>
    <m/>
    <m/>
    <m/>
    <m/>
    <m/>
    <m/>
    <m/>
    <m/>
    <m/>
    <m/>
    <m/>
    <m/>
    <m/>
    <m/>
    <m/>
    <m/>
    <m/>
    <m/>
    <m/>
    <m/>
    <m/>
    <m/>
    <m/>
    <m/>
    <m/>
    <m/>
    <m/>
    <m/>
    <m/>
    <m/>
    <m/>
    <m/>
    <m/>
    <m/>
    <m/>
    <m/>
    <n v="1"/>
    <m/>
    <m/>
    <m/>
    <m/>
    <m/>
    <m/>
    <m/>
    <m/>
    <m/>
    <m/>
    <m/>
    <m/>
    <m/>
    <m/>
    <n v="2"/>
    <n v="1"/>
    <s v="ZBHT0022"/>
    <s v="APhUsfqpDgz"/>
    <s v="Allocated"/>
    <s v="Left Message (LMCB)"/>
    <s v="Lmcb with his mother home address "/>
    <d v="2026-01-06T00:00:00"/>
    <m/>
    <m/>
    <m/>
    <s v="-"/>
  </r>
  <r>
    <n v="460329869"/>
    <s v="SWAPNIL HIRAMAN BACCHE"/>
    <s v="ONLINE"/>
    <s v="29.01.26"/>
    <n v="3463"/>
    <m/>
    <m/>
    <m/>
    <n v="3463"/>
    <n v="4034"/>
    <x v="4"/>
    <s v="STABLE"/>
    <x v="0"/>
    <x v="10"/>
    <n v="20214"/>
    <n v="144"/>
    <n v="0"/>
    <n v="3600"/>
    <s v="15.12.25"/>
    <n v="3.4238573274213903E-2"/>
    <n v="3.545682511915569E-3"/>
    <x v="1"/>
    <s v="PAID"/>
    <s v="PAID"/>
    <s v="PTP"/>
    <m/>
    <n v="22"/>
    <m/>
    <m/>
    <s v="-"/>
    <s v="-"/>
    <s v="KADUS"/>
    <s v="-"/>
    <s v="-"/>
    <m/>
    <n v="7778"/>
    <n v="20214"/>
    <n v="57"/>
    <m/>
    <n v="57"/>
    <s v="REGULAR"/>
    <s v="MH14LF6580"/>
    <s v="SPLENDOR PLUS I3S BS6 FI DRUM SELF"/>
    <d v="2023-10-26T00:00:00"/>
    <n v="30"/>
    <x v="1"/>
    <x v="1"/>
    <s v="-"/>
    <m/>
    <m/>
    <m/>
    <m/>
    <m/>
    <m/>
    <m/>
    <m/>
    <m/>
    <m/>
    <m/>
    <m/>
    <m/>
    <m/>
    <m/>
    <m/>
    <m/>
    <m/>
    <m/>
    <m/>
    <m/>
    <m/>
    <m/>
    <m/>
    <m/>
    <m/>
    <m/>
    <m/>
    <m/>
    <m/>
    <m/>
    <m/>
    <m/>
    <m/>
    <m/>
    <m/>
    <m/>
    <m/>
    <m/>
    <m/>
    <m/>
    <m/>
    <m/>
    <m/>
    <m/>
    <m/>
    <m/>
    <m/>
    <m/>
    <m/>
    <m/>
    <m/>
    <m/>
    <m/>
    <m/>
    <m/>
    <m/>
    <m/>
    <m/>
    <m/>
    <m/>
    <m/>
    <m/>
    <m/>
    <m/>
    <m/>
    <m/>
    <m/>
    <m/>
    <m/>
    <m/>
    <m/>
    <m/>
    <m/>
    <m/>
    <m/>
    <m/>
    <m/>
    <m/>
    <m/>
    <m/>
    <m/>
    <m/>
    <m/>
    <m/>
    <m/>
    <m/>
    <m/>
    <m/>
    <m/>
    <n v="1"/>
    <m/>
    <m/>
    <n v="1"/>
    <n v="1"/>
    <s v="ZBHT0010"/>
    <e v="#N/A"/>
    <e v="#N/A"/>
    <e v="#N/A"/>
    <e v="#N/A"/>
    <e v="#N/A"/>
    <m/>
    <m/>
    <m/>
    <s v="-"/>
  </r>
  <r>
    <n v="458068490"/>
    <s v="SANGHMITRA SUDHIR KAMBLE"/>
    <s v="COLLECT"/>
    <s v="25.01.26"/>
    <n v="3600"/>
    <m/>
    <m/>
    <m/>
    <n v="3590"/>
    <n v="3430"/>
    <x v="2"/>
    <s v="STABLE"/>
    <x v="0"/>
    <x v="19"/>
    <n v="20077.939999999999"/>
    <n v="124"/>
    <n v="0"/>
    <n v="4050"/>
    <s v="31.12.25"/>
    <n v="2.8514991661775679E-2"/>
    <n v="1.079816478343315E-3"/>
    <x v="1"/>
    <s v="PAID"/>
    <s v="PTP"/>
    <s v="PTP"/>
    <m/>
    <n v="28"/>
    <s v="CNAVNA"/>
    <m/>
    <s v="-"/>
    <s v="-"/>
    <s v="KHADAKI"/>
    <s v="-"/>
    <s v="-"/>
    <m/>
    <n v="7604"/>
    <n v="20077.939999999999"/>
    <n v="27"/>
    <m/>
    <n v="26"/>
    <s v="REGULAR"/>
    <s v="MH12VM6361"/>
    <s v="HONDA ACTIVA 6G H SMART"/>
    <d v="2023-05-11T00:00:00"/>
    <n v="36"/>
    <x v="1"/>
    <x v="1"/>
    <s v="-"/>
    <m/>
    <m/>
    <m/>
    <m/>
    <m/>
    <m/>
    <m/>
    <m/>
    <m/>
    <m/>
    <m/>
    <m/>
    <m/>
    <m/>
    <m/>
    <n v="1"/>
    <m/>
    <m/>
    <m/>
    <m/>
    <m/>
    <m/>
    <m/>
    <m/>
    <m/>
    <m/>
    <m/>
    <m/>
    <m/>
    <m/>
    <m/>
    <m/>
    <m/>
    <m/>
    <m/>
    <m/>
    <m/>
    <m/>
    <m/>
    <m/>
    <m/>
    <m/>
    <m/>
    <m/>
    <m/>
    <m/>
    <m/>
    <m/>
    <m/>
    <m/>
    <m/>
    <m/>
    <m/>
    <m/>
    <n v="1"/>
    <m/>
    <m/>
    <m/>
    <m/>
    <m/>
    <m/>
    <m/>
    <m/>
    <m/>
    <m/>
    <m/>
    <m/>
    <m/>
    <m/>
    <m/>
    <m/>
    <m/>
    <m/>
    <m/>
    <m/>
    <m/>
    <m/>
    <m/>
    <m/>
    <m/>
    <m/>
    <m/>
    <m/>
    <m/>
    <m/>
    <m/>
    <m/>
    <m/>
    <m/>
    <m/>
    <m/>
    <m/>
    <m/>
    <n v="2"/>
    <n v="1"/>
    <s v="DUWT0023"/>
    <s v="G2OdUsc4NIc"/>
    <s v="Allocated"/>
    <s v="Promise To Pay (PTP)"/>
    <s v="Customer given PTP "/>
    <d v="2026-01-25T00:00:00"/>
    <m/>
    <m/>
    <m/>
    <s v="-"/>
  </r>
  <r>
    <n v="457907674"/>
    <s v="SIDDHI ANIL MOTE"/>
    <s v="ONLINE"/>
    <s v="14.01.26"/>
    <n v="3666"/>
    <m/>
    <m/>
    <m/>
    <n v="3666"/>
    <n v="2692"/>
    <x v="2"/>
    <s v="STABLE"/>
    <x v="0"/>
    <x v="3"/>
    <n v="19935"/>
    <n v="136"/>
    <n v="0"/>
    <n v="1800"/>
    <s v="11.12.25"/>
    <n v="3.2940174545746562E-2"/>
    <n v="1.072128988121988E-3"/>
    <x v="1"/>
    <s v="PAID"/>
    <s v="PAID"/>
    <s v="PAID"/>
    <m/>
    <m/>
    <s v="CAVA"/>
    <m/>
    <s v="-"/>
    <s v="-"/>
    <s v="KASARWADI"/>
    <s v="-"/>
    <s v="-"/>
    <s v="-"/>
    <n v="8294"/>
    <n v="19935"/>
    <n v="36"/>
    <m/>
    <n v="26"/>
    <s v="REGULAR"/>
    <s v="MH14KV0901"/>
    <s v="HONDA ACTIVA 6G H SMART"/>
    <d v="2023-04-29T00:00:00"/>
    <n v="36"/>
    <x v="2"/>
    <x v="2"/>
    <s v="-"/>
    <m/>
    <m/>
    <m/>
    <m/>
    <m/>
    <m/>
    <m/>
    <m/>
    <m/>
    <m/>
    <m/>
    <m/>
    <m/>
    <m/>
    <m/>
    <m/>
    <m/>
    <m/>
    <m/>
    <m/>
    <m/>
    <m/>
    <m/>
    <m/>
    <m/>
    <m/>
    <m/>
    <m/>
    <m/>
    <m/>
    <m/>
    <m/>
    <m/>
    <m/>
    <m/>
    <m/>
    <m/>
    <m/>
    <m/>
    <n v="1"/>
    <m/>
    <m/>
    <m/>
    <m/>
    <m/>
    <m/>
    <m/>
    <m/>
    <m/>
    <m/>
    <m/>
    <m/>
    <m/>
    <m/>
    <m/>
    <m/>
    <m/>
    <m/>
    <m/>
    <m/>
    <m/>
    <m/>
    <m/>
    <m/>
    <m/>
    <m/>
    <m/>
    <m/>
    <m/>
    <m/>
    <m/>
    <m/>
    <m/>
    <m/>
    <m/>
    <m/>
    <m/>
    <m/>
    <m/>
    <m/>
    <m/>
    <m/>
    <m/>
    <m/>
    <m/>
    <m/>
    <m/>
    <m/>
    <m/>
    <m/>
    <m/>
    <m/>
    <m/>
    <n v="1"/>
    <n v="1"/>
    <s v="DUWT0025"/>
    <s v="Go0fdbxk5m"/>
    <s v="Allocated"/>
    <s v="Promise To Pay (PTP)"/>
    <s v="Customer given ptp to online payment "/>
    <d v="2026-01-14T00:00:00"/>
    <m/>
    <m/>
    <m/>
    <s v="-"/>
  </r>
  <r>
    <n v="138844802"/>
    <s v="SHRUTI HIRAMAN WANJALE"/>
    <m/>
    <m/>
    <m/>
    <m/>
    <m/>
    <m/>
    <n v="3008"/>
    <n v="15040"/>
    <x v="3"/>
    <s v="FLOW"/>
    <x v="1"/>
    <x v="16"/>
    <n v="19751.72"/>
    <n v="531"/>
    <n v="0"/>
    <n v="2700"/>
    <s v="NEW"/>
    <n v="0.1112116840138032"/>
    <n v="6.6032047968135471E-3"/>
    <x v="0"/>
    <s v="-"/>
    <s v="-"/>
    <s v="-"/>
    <m/>
    <m/>
    <m/>
    <m/>
    <s v="ELG"/>
    <s v="-"/>
    <s v="WADGAON BK"/>
    <s v="-"/>
    <s v="-"/>
    <m/>
    <n v="18271"/>
    <n v="19751.72"/>
    <n v="149"/>
    <m/>
    <n v="179"/>
    <s v="NPA"/>
    <s v="MH12VE3378"/>
    <s v="JUPITER BASIC"/>
    <d v="2023-02-10T00:00:00"/>
    <n v="36"/>
    <x v="1"/>
    <x v="2"/>
    <s v="-"/>
    <m/>
    <m/>
    <m/>
    <m/>
    <m/>
    <m/>
    <m/>
    <m/>
    <m/>
    <m/>
    <m/>
    <m/>
    <m/>
    <m/>
    <m/>
    <m/>
    <m/>
    <m/>
    <m/>
    <m/>
    <m/>
    <m/>
    <m/>
    <m/>
    <n v="1"/>
    <m/>
    <m/>
    <m/>
    <m/>
    <m/>
    <m/>
    <m/>
    <m/>
    <m/>
    <m/>
    <m/>
    <m/>
    <m/>
    <m/>
    <m/>
    <m/>
    <m/>
    <m/>
    <m/>
    <m/>
    <m/>
    <m/>
    <m/>
    <m/>
    <m/>
    <m/>
    <m/>
    <m/>
    <m/>
    <m/>
    <m/>
    <m/>
    <m/>
    <m/>
    <m/>
    <m/>
    <m/>
    <m/>
    <m/>
    <m/>
    <m/>
    <m/>
    <m/>
    <m/>
    <m/>
    <m/>
    <m/>
    <m/>
    <m/>
    <m/>
    <m/>
    <m/>
    <m/>
    <m/>
    <m/>
    <m/>
    <m/>
    <m/>
    <m/>
    <m/>
    <m/>
    <m/>
    <m/>
    <m/>
    <m/>
    <m/>
    <m/>
    <m/>
    <n v="1"/>
    <n v="1"/>
    <s v="DUWT0031"/>
    <s v="B2_R7CY987"/>
    <s v="Allocated"/>
    <s v="Address Not Found (NC_ANF)"/>
    <s v="Customer address not found "/>
    <d v="2026-01-09T00:00:00"/>
    <m/>
    <m/>
    <m/>
    <s v="-"/>
  </r>
  <r>
    <n v="464772670"/>
    <s v="SANTOSH BHRAT LAMKHADE"/>
    <s v="COLLECT"/>
    <s v="29.01.26"/>
    <n v="15000"/>
    <m/>
    <m/>
    <s v="SETTLEMENT"/>
    <n v="2187"/>
    <n v="8679"/>
    <x v="1"/>
    <s v="RB"/>
    <x v="0"/>
    <x v="0"/>
    <n v="19686"/>
    <n v="275"/>
    <n v="0"/>
    <n v="1800"/>
    <s v="FLOW"/>
    <n v="7.8318869512512185E-2"/>
    <n v="5.0263785936733472E-3"/>
    <x v="2"/>
    <s v="PAID"/>
    <s v="PTP"/>
    <s v="NC"/>
    <s v="Shifted"/>
    <m/>
    <s v="CNAVNA"/>
    <m/>
    <s v="ELG"/>
    <s v="-"/>
    <e v="#N/A"/>
    <s v="-"/>
    <s v="-"/>
    <m/>
    <n v="10754"/>
    <n v="19686"/>
    <n v="117"/>
    <m/>
    <e v="#N/A"/>
    <s v="NPA"/>
    <s v="MH14LG6871"/>
    <s v="HONDA SHINE DISC BSVI"/>
    <d v="2024-11-25T00:00:00"/>
    <n v="18"/>
    <x v="1"/>
    <x v="2"/>
    <s v="-"/>
    <m/>
    <m/>
    <m/>
    <m/>
    <m/>
    <m/>
    <m/>
    <m/>
    <m/>
    <m/>
    <m/>
    <m/>
    <n v="1"/>
    <m/>
    <m/>
    <m/>
    <m/>
    <m/>
    <m/>
    <m/>
    <m/>
    <m/>
    <m/>
    <m/>
    <m/>
    <m/>
    <m/>
    <m/>
    <m/>
    <m/>
    <m/>
    <m/>
    <m/>
    <m/>
    <m/>
    <m/>
    <m/>
    <m/>
    <m/>
    <m/>
    <m/>
    <m/>
    <m/>
    <m/>
    <m/>
    <m/>
    <m/>
    <m/>
    <m/>
    <m/>
    <m/>
    <m/>
    <m/>
    <m/>
    <m/>
    <m/>
    <m/>
    <m/>
    <m/>
    <m/>
    <m/>
    <m/>
    <m/>
    <m/>
    <m/>
    <m/>
    <m/>
    <m/>
    <m/>
    <m/>
    <m/>
    <m/>
    <m/>
    <m/>
    <m/>
    <m/>
    <m/>
    <m/>
    <m/>
    <m/>
    <m/>
    <n v="1"/>
    <m/>
    <m/>
    <n v="2"/>
    <m/>
    <m/>
    <m/>
    <m/>
    <m/>
    <m/>
    <m/>
    <m/>
    <n v="4"/>
    <n v="1"/>
    <s v="ZBHT0021"/>
    <s v="AotP19n4EMm"/>
    <s v="Allocated"/>
    <s v="Shifted (NC_SFTD)"/>
    <s v="Shifted "/>
    <d v="2026-01-05T00:00:00"/>
    <m/>
    <m/>
    <m/>
    <s v="-"/>
  </r>
  <r>
    <n v="457814281"/>
    <s v="SIDDHARTH MARUTI BHISE"/>
    <m/>
    <m/>
    <m/>
    <m/>
    <m/>
    <s v="BANK RB 31"/>
    <n v="3508"/>
    <n v="3508"/>
    <x v="2"/>
    <s v="RB"/>
    <x v="1"/>
    <x v="18"/>
    <n v="19629"/>
    <n v="110"/>
    <n v="0"/>
    <n v="4479"/>
    <s v="NEW"/>
    <n v="7.5910370461093326E-3"/>
    <n v="1.0556719291621021E-3"/>
    <x v="2"/>
    <s v="PAID"/>
    <s v="-"/>
    <s v="PTP"/>
    <m/>
    <n v="31"/>
    <s v="CAVA"/>
    <m/>
    <s v="-"/>
    <s v="-"/>
    <s v="VADGAON SHERI"/>
    <s v="-"/>
    <s v="-"/>
    <s v="-"/>
    <n v="11605"/>
    <n v="19629"/>
    <n v="36"/>
    <m/>
    <e v="#N/A"/>
    <s v="REGULAR"/>
    <s v="MH12VM0440"/>
    <s v="HONDA ACTIVA 6G DLX BS VI"/>
    <d v="2023-04-21T00:00:00"/>
    <n v="36"/>
    <x v="2"/>
    <x v="2"/>
    <s v="-"/>
    <m/>
    <m/>
    <m/>
    <m/>
    <m/>
    <m/>
    <m/>
    <m/>
    <m/>
    <m/>
    <m/>
    <m/>
    <m/>
    <m/>
    <m/>
    <m/>
    <m/>
    <m/>
    <m/>
    <m/>
    <m/>
    <m/>
    <m/>
    <m/>
    <m/>
    <m/>
    <m/>
    <m/>
    <m/>
    <m/>
    <m/>
    <m/>
    <m/>
    <m/>
    <m/>
    <m/>
    <m/>
    <m/>
    <m/>
    <m/>
    <m/>
    <m/>
    <m/>
    <m/>
    <m/>
    <m/>
    <m/>
    <m/>
    <m/>
    <m/>
    <m/>
    <m/>
    <m/>
    <m/>
    <m/>
    <m/>
    <m/>
    <m/>
    <m/>
    <m/>
    <m/>
    <m/>
    <m/>
    <m/>
    <m/>
    <m/>
    <m/>
    <m/>
    <m/>
    <m/>
    <m/>
    <m/>
    <m/>
    <m/>
    <m/>
    <m/>
    <m/>
    <m/>
    <m/>
    <m/>
    <m/>
    <m/>
    <m/>
    <m/>
    <m/>
    <m/>
    <m/>
    <m/>
    <m/>
    <m/>
    <m/>
    <m/>
    <m/>
    <n v="0"/>
    <s v=""/>
    <s v="ZBHT0012"/>
    <s v="BoWokue6Zm"/>
    <s v="Unallocated"/>
    <e v="#N/A"/>
    <e v="#N/A"/>
    <e v="#N/A"/>
    <m/>
    <m/>
    <m/>
    <s v="-"/>
  </r>
  <r>
    <n v="462557181"/>
    <s v="KAJAL ANIKET GAIKWAD"/>
    <m/>
    <m/>
    <m/>
    <m/>
    <m/>
    <m/>
    <n v="2610"/>
    <n v="10390"/>
    <x v="1"/>
    <s v="FLOW"/>
    <x v="1"/>
    <x v="8"/>
    <n v="19483"/>
    <n v="316"/>
    <n v="0"/>
    <n v="2250"/>
    <s v="FLOW"/>
    <n v="0.2028123915112974"/>
    <n v="4.9745470964410159E-3"/>
    <x v="0"/>
    <s v="NC"/>
    <s v="NC"/>
    <s v="NC"/>
    <m/>
    <m/>
    <s v="CNAVNA"/>
    <m/>
    <s v="ELG"/>
    <s v="-"/>
    <s v="BHOR"/>
    <s v="-"/>
    <s v="-"/>
    <m/>
    <n v="12956"/>
    <n v="19483"/>
    <n v="117"/>
    <m/>
    <n v="147"/>
    <s v="NPA"/>
    <s v="MH12VP3597"/>
    <s v="RE BULLET 350 EFI BLACK"/>
    <d v="2024-04-13T00:00:00"/>
    <n v="24"/>
    <x v="1"/>
    <x v="2"/>
    <s v="-"/>
    <m/>
    <m/>
    <m/>
    <m/>
    <m/>
    <m/>
    <m/>
    <m/>
    <m/>
    <m/>
    <m/>
    <m/>
    <n v="1"/>
    <m/>
    <m/>
    <m/>
    <m/>
    <m/>
    <m/>
    <m/>
    <m/>
    <m/>
    <m/>
    <m/>
    <m/>
    <m/>
    <m/>
    <m/>
    <m/>
    <m/>
    <m/>
    <m/>
    <m/>
    <m/>
    <m/>
    <m/>
    <m/>
    <m/>
    <m/>
    <m/>
    <m/>
    <m/>
    <m/>
    <m/>
    <m/>
    <m/>
    <m/>
    <m/>
    <m/>
    <m/>
    <m/>
    <m/>
    <m/>
    <m/>
    <m/>
    <m/>
    <m/>
    <m/>
    <m/>
    <m/>
    <m/>
    <m/>
    <m/>
    <m/>
    <m/>
    <m/>
    <m/>
    <m/>
    <m/>
    <m/>
    <m/>
    <m/>
    <m/>
    <m/>
    <m/>
    <m/>
    <m/>
    <m/>
    <m/>
    <m/>
    <m/>
    <m/>
    <m/>
    <m/>
    <m/>
    <m/>
    <m/>
    <m/>
    <m/>
    <m/>
    <n v="1"/>
    <m/>
    <m/>
    <n v="2"/>
    <n v="1"/>
    <s v="DUWT0011"/>
    <s v="Ao37wG3pOgm"/>
    <s v="Allocated"/>
    <s v="Others (NC_OTHER)"/>
    <s v="Customer not available home address customer shifted on residential address "/>
    <d v="2026-01-05T00:00:00"/>
    <m/>
    <m/>
    <m/>
    <s v="-"/>
  </r>
  <r>
    <n v="139566969"/>
    <s v="KAMAL MANGESH SHINDE"/>
    <m/>
    <m/>
    <m/>
    <m/>
    <m/>
    <m/>
    <n v="3417"/>
    <n v="10220"/>
    <x v="5"/>
    <s v="FLOW"/>
    <x v="1"/>
    <x v="10"/>
    <n v="19221.57"/>
    <n v="384"/>
    <n v="0"/>
    <n v="0"/>
    <s v="08.12.25"/>
    <n v="7.7539607017640677E-2"/>
    <n v="4.843914444094038E-3"/>
    <x v="1"/>
    <s v="PTP"/>
    <s v="PTP"/>
    <s v="PTP"/>
    <m/>
    <m/>
    <m/>
    <m/>
    <s v="ELG"/>
    <s v="-"/>
    <s v="SHELPIMPALGAON"/>
    <s v="-"/>
    <s v="-"/>
    <m/>
    <n v="10604"/>
    <n v="19221.57"/>
    <n v="87"/>
    <m/>
    <n v="117"/>
    <s v="NPA"/>
    <s v="MH14KV1108"/>
    <s v="GLAMOUR XTEC DRUM"/>
    <d v="2023-03-15T00:00:00"/>
    <n v="36"/>
    <x v="1"/>
    <x v="1"/>
    <s v="-"/>
    <m/>
    <m/>
    <m/>
    <m/>
    <m/>
    <m/>
    <m/>
    <m/>
    <m/>
    <m/>
    <m/>
    <m/>
    <m/>
    <m/>
    <m/>
    <m/>
    <m/>
    <m/>
    <m/>
    <m/>
    <m/>
    <m/>
    <m/>
    <m/>
    <m/>
    <m/>
    <m/>
    <m/>
    <m/>
    <m/>
    <m/>
    <m/>
    <m/>
    <n v="1"/>
    <m/>
    <m/>
    <m/>
    <m/>
    <m/>
    <m/>
    <m/>
    <m/>
    <m/>
    <m/>
    <m/>
    <m/>
    <m/>
    <m/>
    <m/>
    <m/>
    <m/>
    <m/>
    <m/>
    <m/>
    <m/>
    <m/>
    <m/>
    <m/>
    <m/>
    <m/>
    <m/>
    <m/>
    <m/>
    <m/>
    <m/>
    <m/>
    <m/>
    <m/>
    <m/>
    <m/>
    <m/>
    <m/>
    <m/>
    <m/>
    <m/>
    <m/>
    <m/>
    <m/>
    <m/>
    <m/>
    <m/>
    <m/>
    <m/>
    <m/>
    <m/>
    <m/>
    <m/>
    <m/>
    <m/>
    <m/>
    <m/>
    <m/>
    <m/>
    <n v="1"/>
    <n v="1"/>
    <s v="ZBHT0010"/>
    <s v="Ao_J-Fw3qj"/>
    <s v="Allocated"/>
    <s v="Promise To Pay (PTP)"/>
    <s v="Ptp "/>
    <d v="2026-01-15T00:00:00"/>
    <m/>
    <m/>
    <m/>
    <s v="-"/>
  </r>
  <r>
    <n v="456996339"/>
    <s v="SACHIN SITARAM NANGARE"/>
    <s v="ONLINE"/>
    <s v="21.01.26"/>
    <n v="170"/>
    <m/>
    <m/>
    <m/>
    <n v="6399"/>
    <n v="0"/>
    <x v="2"/>
    <s v="STABLE"/>
    <x v="0"/>
    <x v="3"/>
    <n v="18692"/>
    <n v="170"/>
    <n v="0"/>
    <n v="4500"/>
    <s v="05.11.25"/>
    <n v="3.088626749982918E-2"/>
    <n v="1.0052789087522549E-3"/>
    <x v="1"/>
    <s v="PAID"/>
    <s v="PTP"/>
    <s v="PTP"/>
    <m/>
    <m/>
    <s v="CAVA"/>
    <m/>
    <s v="-"/>
    <s v="-"/>
    <s v="BHOSARI"/>
    <s v="-"/>
    <s v="-"/>
    <s v="-"/>
    <n v="11069"/>
    <n v="18692"/>
    <n v="36"/>
    <m/>
    <n v="26"/>
    <s v="REGULAR"/>
    <s v="MH14KR3875"/>
    <s v="RE BULLET X 350 ES EFI JET BLACK"/>
    <d v="2023-02-27T00:00:00"/>
    <n v="36"/>
    <x v="2"/>
    <x v="2"/>
    <s v="-"/>
    <m/>
    <m/>
    <m/>
    <m/>
    <m/>
    <m/>
    <m/>
    <m/>
    <m/>
    <m/>
    <m/>
    <m/>
    <m/>
    <m/>
    <m/>
    <m/>
    <m/>
    <m/>
    <m/>
    <m/>
    <m/>
    <m/>
    <m/>
    <m/>
    <m/>
    <m/>
    <m/>
    <m/>
    <m/>
    <m/>
    <m/>
    <m/>
    <m/>
    <m/>
    <m/>
    <m/>
    <m/>
    <m/>
    <m/>
    <m/>
    <m/>
    <m/>
    <m/>
    <m/>
    <m/>
    <m/>
    <m/>
    <m/>
    <m/>
    <m/>
    <m/>
    <m/>
    <m/>
    <m/>
    <m/>
    <m/>
    <m/>
    <m/>
    <m/>
    <m/>
    <m/>
    <m/>
    <m/>
    <m/>
    <m/>
    <m/>
    <m/>
    <m/>
    <m/>
    <m/>
    <m/>
    <m/>
    <m/>
    <m/>
    <m/>
    <m/>
    <m/>
    <m/>
    <m/>
    <m/>
    <m/>
    <m/>
    <m/>
    <m/>
    <m/>
    <m/>
    <m/>
    <m/>
    <m/>
    <m/>
    <m/>
    <m/>
    <m/>
    <n v="0"/>
    <s v=""/>
    <s v="DUWT0025"/>
    <s v="G6L8hskDNc"/>
    <s v="Unallocated"/>
    <e v="#N/A"/>
    <e v="#N/A"/>
    <e v="#N/A"/>
    <m/>
    <m/>
    <m/>
    <s v="-"/>
  </r>
  <r>
    <n v="459908712"/>
    <s v="VIKAS ARUN KAMBLE"/>
    <s v="ONLINE"/>
    <s v="03.01.26"/>
    <n v="4400"/>
    <m/>
    <m/>
    <m/>
    <n v="3792"/>
    <n v="4319"/>
    <x v="4"/>
    <s v="STABLE"/>
    <x v="0"/>
    <x v="20"/>
    <n v="18527"/>
    <n v="75"/>
    <n v="0"/>
    <n v="3272"/>
    <s v="NEW"/>
    <n v="7.0623918693942009E-2"/>
    <n v="3.2497704510863631E-3"/>
    <x v="2"/>
    <s v="PAID"/>
    <s v="-"/>
    <s v="PTP"/>
    <m/>
    <m/>
    <s v="CAVA"/>
    <m/>
    <s v="-"/>
    <s v="-"/>
    <s v="RAHATANI"/>
    <s v="-"/>
    <s v="-"/>
    <m/>
    <n v="7666"/>
    <n v="18527"/>
    <n v="57"/>
    <m/>
    <e v="#N/A"/>
    <s v="REGULAR"/>
    <s v="MH14LC1547"/>
    <s v="SPLENDOR PLUS DRS CAST FI BLACK"/>
    <d v="2023-09-27T00:00:00"/>
    <n v="30"/>
    <x v="1"/>
    <x v="1"/>
    <s v="-"/>
    <m/>
    <m/>
    <m/>
    <m/>
    <m/>
    <m/>
    <n v="1"/>
    <m/>
    <m/>
    <m/>
    <m/>
    <m/>
    <m/>
    <m/>
    <m/>
    <m/>
    <m/>
    <m/>
    <m/>
    <m/>
    <m/>
    <m/>
    <m/>
    <m/>
    <m/>
    <m/>
    <m/>
    <m/>
    <m/>
    <m/>
    <m/>
    <m/>
    <m/>
    <m/>
    <m/>
    <m/>
    <m/>
    <m/>
    <m/>
    <m/>
    <m/>
    <m/>
    <m/>
    <m/>
    <m/>
    <m/>
    <m/>
    <m/>
    <n v="1"/>
    <m/>
    <m/>
    <m/>
    <m/>
    <m/>
    <m/>
    <m/>
    <m/>
    <m/>
    <m/>
    <m/>
    <m/>
    <m/>
    <m/>
    <m/>
    <m/>
    <m/>
    <m/>
    <m/>
    <m/>
    <m/>
    <m/>
    <m/>
    <m/>
    <m/>
    <m/>
    <m/>
    <m/>
    <m/>
    <m/>
    <m/>
    <m/>
    <m/>
    <m/>
    <m/>
    <m/>
    <m/>
    <m/>
    <m/>
    <m/>
    <m/>
    <m/>
    <m/>
    <m/>
    <n v="2"/>
    <n v="1"/>
    <s v="ZBHT0015"/>
    <s v="A682XxMiEc"/>
    <s v="Allocated"/>
    <s v="No Such Person (NC_NSP)"/>
    <s v="Visited at customer given address but no buddy know customer this areas."/>
    <d v="2026-01-17T00:00:00"/>
    <m/>
    <m/>
    <m/>
    <s v="-"/>
  </r>
  <r>
    <n v="137710815"/>
    <s v="AJIT BALASAHEB HARGUDE"/>
    <s v="ONLINE"/>
    <s v="05.01.26"/>
    <n v="6132"/>
    <m/>
    <m/>
    <m/>
    <n v="6132"/>
    <n v="12896"/>
    <x v="5"/>
    <s v="STABLE"/>
    <x v="0"/>
    <x v="12"/>
    <n v="18518.97"/>
    <n v="525"/>
    <n v="0"/>
    <n v="4500"/>
    <s v="15.12.25"/>
    <n v="1"/>
    <n v="4.6668563635927857E-3"/>
    <x v="1"/>
    <s v="PAID"/>
    <s v="-"/>
    <s v="PAID"/>
    <m/>
    <m/>
    <m/>
    <m/>
    <s v="ELG"/>
    <s v="-"/>
    <s v="KESNAND"/>
    <s v="-"/>
    <s v="-"/>
    <m/>
    <n v="17921"/>
    <n v="18518.97"/>
    <n v="87"/>
    <m/>
    <n v="86"/>
    <s v="NPA"/>
    <s v="MH12UZ9278"/>
    <s v="YAMAHA R15 V4"/>
    <d v="2023-01-18T00:00:00"/>
    <n v="36"/>
    <x v="1"/>
    <x v="2"/>
    <s v="-"/>
    <m/>
    <m/>
    <m/>
    <m/>
    <m/>
    <m/>
    <m/>
    <m/>
    <m/>
    <m/>
    <m/>
    <m/>
    <n v="1"/>
    <m/>
    <m/>
    <m/>
    <m/>
    <m/>
    <m/>
    <m/>
    <m/>
    <m/>
    <m/>
    <m/>
    <m/>
    <m/>
    <m/>
    <m/>
    <m/>
    <m/>
    <m/>
    <m/>
    <m/>
    <m/>
    <m/>
    <m/>
    <m/>
    <m/>
    <m/>
    <m/>
    <m/>
    <m/>
    <m/>
    <m/>
    <m/>
    <m/>
    <m/>
    <m/>
    <m/>
    <m/>
    <m/>
    <m/>
    <m/>
    <m/>
    <m/>
    <m/>
    <m/>
    <m/>
    <m/>
    <m/>
    <m/>
    <m/>
    <m/>
    <m/>
    <m/>
    <m/>
    <m/>
    <m/>
    <m/>
    <m/>
    <m/>
    <m/>
    <m/>
    <m/>
    <m/>
    <m/>
    <m/>
    <m/>
    <m/>
    <m/>
    <m/>
    <m/>
    <m/>
    <m/>
    <m/>
    <m/>
    <m/>
    <m/>
    <m/>
    <m/>
    <m/>
    <m/>
    <m/>
    <n v="1"/>
    <n v="1"/>
    <s v="DUWT0021"/>
    <s v="kPh5mD0bRoc"/>
    <s v="Allocated"/>
    <s v="Promise To Pay (PTP)"/>
    <s v="Customer met at market place promise to pay rs 6132/-"/>
    <d v="2026-01-05T00:00:00"/>
    <m/>
    <m/>
    <m/>
    <s v="-"/>
  </r>
  <r>
    <n v="137993295"/>
    <s v="SUGUNA MANISHI RAO"/>
    <m/>
    <m/>
    <m/>
    <m/>
    <m/>
    <m/>
    <n v="3890"/>
    <n v="15560"/>
    <x v="1"/>
    <s v="FLOW"/>
    <x v="1"/>
    <x v="5"/>
    <n v="18518.650000000001"/>
    <n v="394"/>
    <n v="0"/>
    <n v="1800"/>
    <s v="FLOW"/>
    <n v="0.1065302573451265"/>
    <n v="4.7283219518301813E-3"/>
    <x v="0"/>
    <s v="PTP"/>
    <s v="PTP"/>
    <s v="PTP"/>
    <m/>
    <m/>
    <m/>
    <m/>
    <s v="ELG"/>
    <s v="-"/>
    <s v="DEHUROAD"/>
    <s v="-"/>
    <s v="-"/>
    <m/>
    <n v="17754"/>
    <n v="18518.650000000001"/>
    <n v="117"/>
    <m/>
    <n v="147"/>
    <s v="NPA"/>
    <s v="MH14KP3976"/>
    <s v="NTORQ RACE EDI 125 CC BSVI"/>
    <d v="2023-01-19T00:00:00"/>
    <n v="36"/>
    <x v="1"/>
    <x v="2"/>
    <s v="-"/>
    <m/>
    <m/>
    <m/>
    <m/>
    <m/>
    <m/>
    <m/>
    <m/>
    <m/>
    <m/>
    <m/>
    <m/>
    <n v="1"/>
    <m/>
    <m/>
    <m/>
    <m/>
    <m/>
    <m/>
    <m/>
    <m/>
    <m/>
    <m/>
    <m/>
    <m/>
    <m/>
    <m/>
    <m/>
    <m/>
    <m/>
    <m/>
    <m/>
    <m/>
    <m/>
    <m/>
    <m/>
    <m/>
    <m/>
    <m/>
    <m/>
    <m/>
    <m/>
    <m/>
    <m/>
    <m/>
    <n v="1"/>
    <m/>
    <m/>
    <m/>
    <m/>
    <m/>
    <m/>
    <m/>
    <m/>
    <n v="1"/>
    <m/>
    <m/>
    <m/>
    <m/>
    <m/>
    <m/>
    <m/>
    <m/>
    <m/>
    <m/>
    <m/>
    <m/>
    <m/>
    <m/>
    <m/>
    <m/>
    <m/>
    <m/>
    <m/>
    <m/>
    <m/>
    <m/>
    <m/>
    <m/>
    <m/>
    <m/>
    <m/>
    <m/>
    <m/>
    <m/>
    <m/>
    <m/>
    <m/>
    <m/>
    <m/>
    <m/>
    <m/>
    <m/>
    <n v="3"/>
    <n v="1"/>
    <s v="DUWT0027"/>
    <s v="koAQYFA8bxc"/>
    <s v="Allocated"/>
    <s v="Non Contactable Customer (OOT)"/>
    <s v="Visited to Customers residence address but Door Lock Customer and her family is out of station "/>
    <d v="2026-01-19T00:00:00"/>
    <m/>
    <m/>
    <m/>
    <s v="VYMO"/>
  </r>
  <r>
    <n v="138479653"/>
    <s v="BALAJI SATISH DATE"/>
    <s v="ONLINE"/>
    <s v="06.01.26"/>
    <n v="4944"/>
    <m/>
    <m/>
    <m/>
    <n v="4758"/>
    <n v="9364"/>
    <x v="4"/>
    <s v="STABLE"/>
    <x v="0"/>
    <x v="13"/>
    <n v="18376.38"/>
    <n v="164"/>
    <n v="0"/>
    <n v="3595"/>
    <s v="NEW"/>
    <n v="5.1627908701628783E-2"/>
    <n v="3.2233506084058091E-3"/>
    <x v="2"/>
    <s v="PAID"/>
    <s v="-"/>
    <s v="PTP"/>
    <m/>
    <n v="22"/>
    <s v="CAVNA"/>
    <m/>
    <s v="-"/>
    <s v="-"/>
    <s v="URULI DEWACHI"/>
    <s v="-"/>
    <s v="-"/>
    <m/>
    <n v="13123"/>
    <n v="18376.38"/>
    <n v="57"/>
    <m/>
    <n v="57"/>
    <s v="REGULAR"/>
    <s v="MH25AY4986"/>
    <s v="XPULSE 200 4V"/>
    <d v="2023-02-01T00:00:00"/>
    <n v="36"/>
    <x v="1"/>
    <x v="2"/>
    <s v="-"/>
    <m/>
    <m/>
    <m/>
    <m/>
    <m/>
    <m/>
    <m/>
    <m/>
    <m/>
    <m/>
    <m/>
    <m/>
    <m/>
    <m/>
    <m/>
    <n v="1"/>
    <m/>
    <m/>
    <m/>
    <m/>
    <m/>
    <m/>
    <m/>
    <m/>
    <m/>
    <m/>
    <m/>
    <m/>
    <m/>
    <m/>
    <m/>
    <m/>
    <m/>
    <m/>
    <m/>
    <m/>
    <m/>
    <m/>
    <m/>
    <m/>
    <m/>
    <m/>
    <m/>
    <m/>
    <m/>
    <m/>
    <m/>
    <m/>
    <m/>
    <m/>
    <m/>
    <m/>
    <m/>
    <m/>
    <m/>
    <m/>
    <m/>
    <m/>
    <m/>
    <m/>
    <m/>
    <m/>
    <m/>
    <m/>
    <m/>
    <m/>
    <m/>
    <m/>
    <m/>
    <m/>
    <m/>
    <m/>
    <m/>
    <m/>
    <m/>
    <m/>
    <m/>
    <m/>
    <m/>
    <m/>
    <m/>
    <m/>
    <m/>
    <m/>
    <m/>
    <m/>
    <m/>
    <m/>
    <m/>
    <m/>
    <m/>
    <m/>
    <m/>
    <n v="1"/>
    <n v="1"/>
    <s v="ZBHT0022"/>
    <s v="B616CO5YJm"/>
    <s v="Allocated"/>
    <s v="Shifted (NC_SFTD)"/>
    <s v="NC shifted customer address visit but customer shifted this address "/>
    <d v="2026-01-06T00:00:00"/>
    <m/>
    <m/>
    <m/>
    <s v="-"/>
  </r>
  <r>
    <n v="139570903"/>
    <s v="DNYANESHWAR SHRAVAN NETKE"/>
    <m/>
    <m/>
    <m/>
    <m/>
    <m/>
    <m/>
    <n v="3208"/>
    <n v="6250"/>
    <x v="4"/>
    <s v="FLOW"/>
    <x v="1"/>
    <x v="4"/>
    <n v="18046.03"/>
    <n v="262"/>
    <n v="0"/>
    <n v="4500"/>
    <s v="15.12.25"/>
    <n v="2.7074206968300572E-2"/>
    <n v="3.1654048174781691E-3"/>
    <x v="0"/>
    <s v="BPTP"/>
    <s v="PTP"/>
    <s v="BPTP"/>
    <m/>
    <n v="20"/>
    <s v="CAVA"/>
    <m/>
    <s v="-"/>
    <s v="-"/>
    <s v="ALANDI DEVACHI "/>
    <s v="-"/>
    <s v="-"/>
    <m/>
    <n v="11012"/>
    <n v="18046.03"/>
    <n v="56"/>
    <m/>
    <n v="86"/>
    <s v="REGULAR"/>
    <s v="MH14KT3235"/>
    <s v="SPLENDOR PLUS BS6 I3S DRS CAST FI"/>
    <d v="2023-03-24T00:00:00"/>
    <n v="36"/>
    <x v="1"/>
    <x v="2"/>
    <s v="-"/>
    <m/>
    <m/>
    <m/>
    <m/>
    <m/>
    <m/>
    <m/>
    <m/>
    <m/>
    <m/>
    <m/>
    <m/>
    <m/>
    <m/>
    <m/>
    <n v="1"/>
    <m/>
    <m/>
    <m/>
    <m/>
    <m/>
    <m/>
    <m/>
    <m/>
    <m/>
    <m/>
    <m/>
    <m/>
    <m/>
    <m/>
    <m/>
    <m/>
    <m/>
    <m/>
    <m/>
    <m/>
    <m/>
    <m/>
    <m/>
    <m/>
    <m/>
    <m/>
    <m/>
    <m/>
    <m/>
    <m/>
    <m/>
    <m/>
    <m/>
    <m/>
    <m/>
    <m/>
    <m/>
    <m/>
    <m/>
    <m/>
    <m/>
    <m/>
    <m/>
    <m/>
    <m/>
    <m/>
    <m/>
    <m/>
    <m/>
    <m/>
    <m/>
    <m/>
    <m/>
    <m/>
    <m/>
    <m/>
    <m/>
    <m/>
    <m/>
    <m/>
    <m/>
    <m/>
    <m/>
    <m/>
    <m/>
    <m/>
    <m/>
    <m/>
    <m/>
    <m/>
    <m/>
    <m/>
    <m/>
    <m/>
    <m/>
    <m/>
    <m/>
    <n v="1"/>
    <n v="1"/>
    <s v="ZBHT0009"/>
    <s v="A2my2217x5Zw"/>
    <s v="Allocated"/>
    <s v="Promise To Pay (PTP)"/>
    <s v="Customer promise pay online 3250 on 11/01"/>
    <d v="2026-01-11T00:00:00"/>
    <m/>
    <m/>
    <m/>
    <s v="-"/>
  </r>
  <r>
    <n v="458172803"/>
    <s v="POOJA VIKAS VANAVE"/>
    <m/>
    <m/>
    <m/>
    <m/>
    <m/>
    <s v="BANK STABLE 27"/>
    <n v="3205"/>
    <n v="2643.32"/>
    <x v="2"/>
    <s v="STABLE"/>
    <x v="1"/>
    <x v="13"/>
    <n v="17837.75"/>
    <n v="69"/>
    <n v="0"/>
    <n v="4050"/>
    <s v="NEW"/>
    <n v="1.427475661651004E-2"/>
    <n v="9.5933628582257305E-4"/>
    <x v="1"/>
    <s v="PAID"/>
    <s v="-"/>
    <s v="PTP"/>
    <m/>
    <n v="20"/>
    <s v="CAVA"/>
    <m/>
    <s v="-"/>
    <s v="-"/>
    <s v="JEJURI"/>
    <s v="-"/>
    <s v="-"/>
    <m/>
    <n v="6762.32"/>
    <n v="17837.75"/>
    <n v="27"/>
    <m/>
    <n v="26"/>
    <s v="REGULAR"/>
    <s v="MH12VN3571"/>
    <s v="SPLENDOR PLUS BS6 DRK CAST FI"/>
    <d v="2023-05-19T00:00:00"/>
    <n v="36"/>
    <x v="1"/>
    <x v="2"/>
    <s v="-"/>
    <m/>
    <m/>
    <m/>
    <m/>
    <m/>
    <m/>
    <m/>
    <m/>
    <m/>
    <m/>
    <m/>
    <m/>
    <m/>
    <m/>
    <m/>
    <m/>
    <m/>
    <m/>
    <m/>
    <m/>
    <m/>
    <m/>
    <m/>
    <m/>
    <m/>
    <m/>
    <m/>
    <m/>
    <m/>
    <m/>
    <m/>
    <m/>
    <m/>
    <m/>
    <m/>
    <m/>
    <n v="1"/>
    <m/>
    <m/>
    <m/>
    <m/>
    <m/>
    <m/>
    <m/>
    <m/>
    <m/>
    <m/>
    <m/>
    <m/>
    <m/>
    <m/>
    <m/>
    <m/>
    <m/>
    <m/>
    <m/>
    <m/>
    <m/>
    <m/>
    <m/>
    <m/>
    <m/>
    <m/>
    <m/>
    <m/>
    <m/>
    <m/>
    <m/>
    <m/>
    <m/>
    <m/>
    <m/>
    <m/>
    <m/>
    <m/>
    <m/>
    <m/>
    <m/>
    <m/>
    <m/>
    <m/>
    <m/>
    <m/>
    <m/>
    <m/>
    <m/>
    <m/>
    <m/>
    <m/>
    <m/>
    <n v="1"/>
    <m/>
    <m/>
    <n v="2"/>
    <n v="1"/>
    <s v="ZBHT0022"/>
    <s v="k2kyWon94OMc"/>
    <s v="Allocated"/>
    <s v="Left Message (LMCB)"/>
    <s v="Lmcb with his mother home address "/>
    <d v="2026-01-13T00:00:00"/>
    <m/>
    <m/>
    <m/>
    <s v="-"/>
  </r>
  <r>
    <n v="130990646"/>
    <s v="SUSHIL KASHINATH ZOPE"/>
    <s v="ONLINE"/>
    <s v="21.01.26"/>
    <n v="4847"/>
    <m/>
    <m/>
    <s v="BANK RB 31"/>
    <n v="2795"/>
    <n v="1929"/>
    <x v="2"/>
    <s v="STABLE"/>
    <x v="0"/>
    <x v="4"/>
    <n v="17808.09"/>
    <n v="123"/>
    <n v="0"/>
    <n v="1800"/>
    <s v="NEW"/>
    <n v="2.267784434578347E-2"/>
    <n v="9.5774113429070965E-4"/>
    <x v="1"/>
    <s v="PAID"/>
    <s v="-"/>
    <s v="NC"/>
    <s v="Customer promise pay online 8171 on 17/01"/>
    <m/>
    <s v="CNAVNA"/>
    <m/>
    <s v="-"/>
    <s v="-"/>
    <s v="MOSHI"/>
    <s v="-"/>
    <s v="-"/>
    <s v="-"/>
    <n v="6647"/>
    <n v="17808.09"/>
    <n v="36"/>
    <m/>
    <e v="#N/A"/>
    <s v="REGULAR"/>
    <s v="MH14KC3152"/>
    <s v="JUPITER ZX DISC SXC"/>
    <d v="2022-06-15T00:00:00"/>
    <n v="48"/>
    <x v="2"/>
    <x v="2"/>
    <s v="-"/>
    <m/>
    <m/>
    <m/>
    <m/>
    <m/>
    <m/>
    <m/>
    <m/>
    <m/>
    <m/>
    <m/>
    <m/>
    <m/>
    <m/>
    <m/>
    <m/>
    <m/>
    <m/>
    <m/>
    <m/>
    <m/>
    <m/>
    <m/>
    <m/>
    <m/>
    <m/>
    <m/>
    <m/>
    <m/>
    <m/>
    <m/>
    <m/>
    <m/>
    <m/>
    <m/>
    <m/>
    <n v="1"/>
    <m/>
    <m/>
    <m/>
    <m/>
    <m/>
    <m/>
    <m/>
    <m/>
    <m/>
    <m/>
    <m/>
    <m/>
    <m/>
    <m/>
    <m/>
    <m/>
    <m/>
    <m/>
    <m/>
    <m/>
    <m/>
    <m/>
    <m/>
    <n v="1"/>
    <m/>
    <m/>
    <m/>
    <m/>
    <m/>
    <m/>
    <m/>
    <m/>
    <m/>
    <m/>
    <m/>
    <m/>
    <m/>
    <m/>
    <m/>
    <m/>
    <m/>
    <m/>
    <m/>
    <m/>
    <m/>
    <m/>
    <m/>
    <m/>
    <m/>
    <m/>
    <m/>
    <m/>
    <m/>
    <m/>
    <m/>
    <m/>
    <n v="2"/>
    <n v="1"/>
    <s v="ZBHT0009"/>
    <s v="AoQZDFGIam"/>
    <s v="Allocated"/>
    <s v="Promise To Pay (PTP)"/>
    <s v="Customer promise pay online 4847 on 21/01"/>
    <d v="2026-01-21T00:00:00"/>
    <m/>
    <m/>
    <m/>
    <s v="-"/>
  </r>
  <r>
    <n v="456340708"/>
    <s v="VAISHALI AJAY CHOURE"/>
    <m/>
    <m/>
    <m/>
    <m/>
    <m/>
    <s v="BANK RB 31"/>
    <n v="3608"/>
    <n v="14432"/>
    <x v="1"/>
    <s v="RB"/>
    <x v="1"/>
    <x v="2"/>
    <n v="17183.060000000001"/>
    <n v="358"/>
    <n v="0"/>
    <n v="1800"/>
    <s v="FLOW"/>
    <n v="0.25455657341945631"/>
    <n v="4.387308999177322E-3"/>
    <x v="2"/>
    <s v="PAID"/>
    <s v="NC"/>
    <s v="NC"/>
    <s v="Shifted"/>
    <m/>
    <s v="CNAVNA"/>
    <m/>
    <s v="ELG"/>
    <s v="-"/>
    <s v="KHARABWADI"/>
    <s v="-"/>
    <s v="-"/>
    <m/>
    <n v="16590"/>
    <n v="17183.060000000001"/>
    <n v="118"/>
    <m/>
    <e v="#N/A"/>
    <s v="NPA"/>
    <s v="MH14KP3972"/>
    <s v="HONDA ACTIVA 6G DLX BS VI"/>
    <d v="2023-01-11T00:00:00"/>
    <n v="36"/>
    <x v="1"/>
    <x v="1"/>
    <s v="-"/>
    <m/>
    <m/>
    <m/>
    <m/>
    <m/>
    <m/>
    <m/>
    <m/>
    <m/>
    <m/>
    <m/>
    <m/>
    <n v="1"/>
    <m/>
    <m/>
    <m/>
    <m/>
    <m/>
    <m/>
    <m/>
    <m/>
    <m/>
    <m/>
    <m/>
    <m/>
    <m/>
    <m/>
    <m/>
    <m/>
    <m/>
    <m/>
    <m/>
    <m/>
    <m/>
    <m/>
    <m/>
    <m/>
    <m/>
    <m/>
    <m/>
    <m/>
    <m/>
    <m/>
    <m/>
    <m/>
    <m/>
    <m/>
    <m/>
    <m/>
    <m/>
    <m/>
    <m/>
    <m/>
    <m/>
    <m/>
    <m/>
    <m/>
    <m/>
    <m/>
    <m/>
    <m/>
    <m/>
    <m/>
    <m/>
    <m/>
    <m/>
    <m/>
    <m/>
    <m/>
    <m/>
    <m/>
    <m/>
    <m/>
    <m/>
    <m/>
    <m/>
    <m/>
    <m/>
    <m/>
    <m/>
    <m/>
    <m/>
    <m/>
    <m/>
    <m/>
    <m/>
    <m/>
    <m/>
    <m/>
    <m/>
    <m/>
    <m/>
    <m/>
    <n v="1"/>
    <n v="1"/>
    <s v="DUWT0017"/>
    <e v="#N/A"/>
    <e v="#N/A"/>
    <s v="Shifted (NC_SFTD)"/>
    <s v="Customer shifted from residence "/>
    <d v="2026-01-05T00:00:00"/>
    <m/>
    <m/>
    <m/>
    <s v="-"/>
  </r>
  <r>
    <n v="457032374"/>
    <s v="ARBAAZ ASHPAK MANIYAR"/>
    <s v="ONLINE"/>
    <s v="05.01.26"/>
    <n v="3813"/>
    <m/>
    <m/>
    <m/>
    <n v="3548"/>
    <n v="7315"/>
    <x v="5"/>
    <s v="STABLE"/>
    <x v="0"/>
    <x v="4"/>
    <n v="17114"/>
    <n v="265"/>
    <n v="0"/>
    <n v="4050"/>
    <s v="04.12.25"/>
    <n v="3.1538704739268127E-2"/>
    <n v="4.3127981635332274E-3"/>
    <x v="1"/>
    <s v="PAID"/>
    <s v="PAID"/>
    <s v="PAID"/>
    <m/>
    <m/>
    <m/>
    <m/>
    <s v="ELG"/>
    <s v="-"/>
    <s v="BOPODI"/>
    <s v="-"/>
    <s v="-"/>
    <m/>
    <n v="11630"/>
    <n v="17114"/>
    <n v="88"/>
    <m/>
    <n v="87"/>
    <s v="NPA"/>
    <s v="MH12VH1647"/>
    <s v="HONDA ACTIVA 6G DLX BS VI"/>
    <d v="2023-03-01T00:00:00"/>
    <n v="36"/>
    <x v="1"/>
    <x v="2"/>
    <s v="-"/>
    <m/>
    <m/>
    <m/>
    <m/>
    <m/>
    <m/>
    <m/>
    <m/>
    <m/>
    <m/>
    <m/>
    <m/>
    <n v="1"/>
    <m/>
    <m/>
    <m/>
    <m/>
    <m/>
    <m/>
    <m/>
    <m/>
    <m/>
    <m/>
    <m/>
    <m/>
    <m/>
    <m/>
    <m/>
    <m/>
    <m/>
    <m/>
    <m/>
    <m/>
    <m/>
    <m/>
    <m/>
    <m/>
    <m/>
    <m/>
    <m/>
    <m/>
    <m/>
    <m/>
    <m/>
    <m/>
    <m/>
    <m/>
    <m/>
    <m/>
    <m/>
    <m/>
    <m/>
    <m/>
    <m/>
    <m/>
    <m/>
    <m/>
    <m/>
    <m/>
    <m/>
    <m/>
    <m/>
    <m/>
    <m/>
    <m/>
    <m/>
    <m/>
    <m/>
    <m/>
    <m/>
    <m/>
    <m/>
    <m/>
    <m/>
    <m/>
    <m/>
    <m/>
    <m/>
    <m/>
    <m/>
    <m/>
    <m/>
    <m/>
    <m/>
    <m/>
    <m/>
    <m/>
    <m/>
    <m/>
    <m/>
    <m/>
    <m/>
    <m/>
    <n v="1"/>
    <n v="1"/>
    <s v="ZBHT0009"/>
    <s v="G6VwnRCF4z"/>
    <s v="Allocated"/>
    <s v="Left Message (LMCB)"/>
    <s v="Customer shifted from address relative on address msg to him"/>
    <d v="2026-01-05T00:00:00"/>
    <m/>
    <m/>
    <m/>
    <s v="-"/>
  </r>
  <r>
    <n v="139827641"/>
    <s v="RAVINDRA DILIP BHALERAO"/>
    <s v="ONLINE"/>
    <s v="12.01.26"/>
    <n v="3621"/>
    <m/>
    <m/>
    <m/>
    <n v="3621"/>
    <n v="7242"/>
    <x v="4"/>
    <s v="STABLE"/>
    <x v="0"/>
    <x v="15"/>
    <n v="17086.64"/>
    <n v="518"/>
    <n v="0"/>
    <n v="4950"/>
    <s v="05.12.25 30.12.25"/>
    <n v="7.6515046178902632E-2"/>
    <n v="2.9971208387947479E-3"/>
    <x v="1"/>
    <s v="PAID"/>
    <s v="MPTP"/>
    <s v="PAID"/>
    <m/>
    <m/>
    <m/>
    <m/>
    <s v="-"/>
    <s v="-"/>
    <s v="CHIKHALI"/>
    <s v="-"/>
    <s v="-"/>
    <s v="-"/>
    <n v="12710"/>
    <n v="17086.64"/>
    <n v="65"/>
    <m/>
    <n v="56"/>
    <s v="REGULAR"/>
    <s v="MH14KT6814"/>
    <s v="TVS RAIDER DISC"/>
    <d v="2023-03-28T00:00:00"/>
    <n v="36"/>
    <x v="2"/>
    <x v="2"/>
    <s v="-"/>
    <m/>
    <m/>
    <m/>
    <m/>
    <m/>
    <m/>
    <m/>
    <m/>
    <m/>
    <m/>
    <m/>
    <m/>
    <m/>
    <m/>
    <m/>
    <m/>
    <m/>
    <m/>
    <m/>
    <m/>
    <m/>
    <m/>
    <m/>
    <m/>
    <m/>
    <m/>
    <m/>
    <m/>
    <m/>
    <m/>
    <m/>
    <m/>
    <m/>
    <m/>
    <m/>
    <m/>
    <m/>
    <m/>
    <m/>
    <m/>
    <m/>
    <m/>
    <m/>
    <m/>
    <m/>
    <m/>
    <m/>
    <m/>
    <m/>
    <m/>
    <m/>
    <m/>
    <m/>
    <m/>
    <m/>
    <m/>
    <m/>
    <m/>
    <m/>
    <m/>
    <n v="1"/>
    <m/>
    <m/>
    <m/>
    <m/>
    <m/>
    <m/>
    <m/>
    <m/>
    <m/>
    <m/>
    <m/>
    <m/>
    <m/>
    <m/>
    <m/>
    <m/>
    <m/>
    <m/>
    <m/>
    <m/>
    <m/>
    <m/>
    <m/>
    <m/>
    <m/>
    <m/>
    <m/>
    <m/>
    <m/>
    <m/>
    <m/>
    <m/>
    <n v="1"/>
    <n v="1"/>
    <s v="ZBHT0011"/>
    <s v="A6Bbb2YDE9w"/>
    <s v="Allocated"/>
    <s v="No Such Person (NC_NSP)"/>
    <s v="Visited given residence address no such person this society "/>
    <d v="2026-01-21T00:00:00"/>
    <m/>
    <m/>
    <m/>
    <s v="-"/>
  </r>
  <r>
    <n v="137992355"/>
    <s v="BHIMA DADABHAU RENGADE"/>
    <s v="BRANCH"/>
    <s v="20.01.26"/>
    <n v="4000"/>
    <m/>
    <m/>
    <m/>
    <n v="3594"/>
    <n v="10649"/>
    <x v="5"/>
    <s v="STABLE"/>
    <x v="0"/>
    <x v="0"/>
    <n v="17022.310000000001"/>
    <n v="462"/>
    <n v="0"/>
    <n v="0"/>
    <s v="FLOW"/>
    <n v="0.17890229434703431"/>
    <n v="4.2896919076249439E-3"/>
    <x v="1"/>
    <s v="PAID"/>
    <s v="BPTP"/>
    <s v="PAID"/>
    <m/>
    <m/>
    <s v="CAVA"/>
    <m/>
    <s v="ELG"/>
    <s v="-"/>
    <s v="JUNNAR"/>
    <s v="-"/>
    <s v="-"/>
    <m/>
    <n v="11111"/>
    <n v="17022.310000000001"/>
    <n v="87"/>
    <m/>
    <n v="86"/>
    <s v="REGULAR"/>
    <s v="MH14KP2793"/>
    <s v="OKINAWA PRAISE PRO"/>
    <d v="2023-01-23T00:00:00"/>
    <n v="36"/>
    <x v="1"/>
    <x v="2"/>
    <s v="-"/>
    <m/>
    <m/>
    <m/>
    <m/>
    <m/>
    <m/>
    <m/>
    <m/>
    <m/>
    <m/>
    <m/>
    <m/>
    <m/>
    <m/>
    <m/>
    <m/>
    <m/>
    <m/>
    <m/>
    <m/>
    <m/>
    <m/>
    <m/>
    <m/>
    <m/>
    <m/>
    <m/>
    <m/>
    <m/>
    <m/>
    <m/>
    <m/>
    <m/>
    <m/>
    <m/>
    <m/>
    <m/>
    <m/>
    <m/>
    <m/>
    <m/>
    <m/>
    <m/>
    <m/>
    <m/>
    <m/>
    <m/>
    <m/>
    <m/>
    <m/>
    <m/>
    <m/>
    <m/>
    <m/>
    <m/>
    <m/>
    <m/>
    <m/>
    <m/>
    <m/>
    <m/>
    <m/>
    <m/>
    <m/>
    <m/>
    <m/>
    <m/>
    <m/>
    <m/>
    <m/>
    <m/>
    <m/>
    <m/>
    <m/>
    <m/>
    <m/>
    <m/>
    <m/>
    <m/>
    <m/>
    <m/>
    <m/>
    <m/>
    <m/>
    <m/>
    <m/>
    <m/>
    <m/>
    <m/>
    <m/>
    <m/>
    <m/>
    <m/>
    <n v="0"/>
    <s v=""/>
    <s v="ZBHT0021"/>
    <s v="kokkwsVQBHGr"/>
    <s v="Unallocated"/>
    <e v="#N/A"/>
    <e v="#N/A"/>
    <e v="#N/A"/>
    <m/>
    <m/>
    <m/>
    <s v="-"/>
  </r>
  <r>
    <n v="139863935"/>
    <s v="PRAVIN BALU AUTI"/>
    <s v="COLLECT"/>
    <s v="03.01.26"/>
    <n v="3500"/>
    <m/>
    <m/>
    <m/>
    <n v="3047"/>
    <n v="8671"/>
    <x v="5"/>
    <s v="STABLE"/>
    <x v="0"/>
    <x v="0"/>
    <n v="16991.330000000002"/>
    <n v="382"/>
    <n v="0"/>
    <n v="3158"/>
    <s v="FLOW"/>
    <n v="0.17857669852138719"/>
    <n v="4.2818848206139437E-3"/>
    <x v="1"/>
    <s v="PAID"/>
    <s v="PTP"/>
    <s v="PAID"/>
    <m/>
    <m/>
    <m/>
    <m/>
    <s v="ELG"/>
    <s v="-"/>
    <s v="JUNNAR"/>
    <s v="-"/>
    <s v="-"/>
    <m/>
    <n v="12211"/>
    <n v="16991.330000000002"/>
    <n v="88"/>
    <m/>
    <n v="87"/>
    <s v="REGULAR"/>
    <s v="MH14KR8415"/>
    <s v="HF DELUXE DRS C I3S FI"/>
    <d v="2023-03-13T00:00:00"/>
    <n v="36"/>
    <x v="1"/>
    <x v="2"/>
    <s v="-"/>
    <m/>
    <m/>
    <m/>
    <m/>
    <m/>
    <m/>
    <n v="1"/>
    <m/>
    <m/>
    <m/>
    <m/>
    <m/>
    <m/>
    <m/>
    <m/>
    <m/>
    <m/>
    <m/>
    <m/>
    <m/>
    <m/>
    <m/>
    <m/>
    <m/>
    <m/>
    <m/>
    <m/>
    <m/>
    <m/>
    <m/>
    <m/>
    <m/>
    <m/>
    <m/>
    <m/>
    <m/>
    <m/>
    <m/>
    <m/>
    <m/>
    <m/>
    <m/>
    <m/>
    <m/>
    <m/>
    <m/>
    <m/>
    <m/>
    <m/>
    <m/>
    <m/>
    <m/>
    <m/>
    <m/>
    <m/>
    <m/>
    <m/>
    <m/>
    <m/>
    <m/>
    <m/>
    <m/>
    <m/>
    <m/>
    <m/>
    <m/>
    <m/>
    <m/>
    <m/>
    <m/>
    <m/>
    <m/>
    <m/>
    <m/>
    <m/>
    <m/>
    <m/>
    <m/>
    <m/>
    <m/>
    <m/>
    <m/>
    <m/>
    <m/>
    <m/>
    <m/>
    <m/>
    <m/>
    <m/>
    <m/>
    <m/>
    <m/>
    <m/>
    <n v="1"/>
    <n v="1"/>
    <s v="ZBHT0021"/>
    <s v="B6Mk7fNO93"/>
    <s v="Allocated"/>
    <s v="Payment (PAID)"/>
    <s v="Payment (PAID)"/>
    <d v="2026-01-03T00:00:00"/>
    <m/>
    <m/>
    <m/>
    <s v="-"/>
  </r>
  <r>
    <n v="458035947"/>
    <s v="BAPU KISAN BHUJBAL"/>
    <s v="BRANCH"/>
    <s v="19.01.26"/>
    <n v="3200"/>
    <m/>
    <m/>
    <m/>
    <n v="3169"/>
    <n v="1727"/>
    <x v="2"/>
    <s v="STABLE"/>
    <x v="0"/>
    <x v="9"/>
    <n v="16821.97"/>
    <n v="66"/>
    <n v="0"/>
    <n v="4050"/>
    <s v="15.12.25"/>
    <n v="1.3225153034326991E-2"/>
    <n v="9.0470637944913175E-4"/>
    <x v="1"/>
    <s v="PAID"/>
    <s v="MPTP"/>
    <s v="PAID"/>
    <m/>
    <m/>
    <s v="CAVNA"/>
    <m/>
    <s v="ELG"/>
    <s v="-"/>
    <s v="SHIRUR"/>
    <s v="-"/>
    <s v="-"/>
    <m/>
    <n v="5843"/>
    <n v="16821.97"/>
    <n v="27"/>
    <m/>
    <n v="26"/>
    <s v="NPA"/>
    <m/>
    <s v="HF DELUXE DRUM SELF CAST ALL BLACK"/>
    <d v="2023-05-09T00:00:00"/>
    <n v="36"/>
    <x v="1"/>
    <x v="1"/>
    <s v="-"/>
    <m/>
    <m/>
    <m/>
    <m/>
    <m/>
    <m/>
    <m/>
    <m/>
    <m/>
    <m/>
    <m/>
    <m/>
    <m/>
    <m/>
    <m/>
    <m/>
    <m/>
    <m/>
    <n v="1"/>
    <m/>
    <m/>
    <m/>
    <m/>
    <m/>
    <m/>
    <m/>
    <m/>
    <m/>
    <m/>
    <m/>
    <m/>
    <m/>
    <m/>
    <m/>
    <m/>
    <m/>
    <m/>
    <m/>
    <m/>
    <m/>
    <m/>
    <m/>
    <m/>
    <m/>
    <m/>
    <m/>
    <m/>
    <m/>
    <m/>
    <m/>
    <m/>
    <m/>
    <m/>
    <m/>
    <n v="1"/>
    <m/>
    <m/>
    <m/>
    <m/>
    <m/>
    <m/>
    <m/>
    <m/>
    <m/>
    <m/>
    <m/>
    <m/>
    <m/>
    <m/>
    <m/>
    <m/>
    <m/>
    <m/>
    <m/>
    <m/>
    <m/>
    <m/>
    <m/>
    <m/>
    <m/>
    <m/>
    <m/>
    <m/>
    <m/>
    <m/>
    <m/>
    <m/>
    <m/>
    <m/>
    <m/>
    <m/>
    <m/>
    <m/>
    <n v="2"/>
    <n v="1"/>
    <s v="ZBHT0024"/>
    <s v="GoAGkH7z_Ng7"/>
    <s v="Allocated"/>
    <s v="Payment (PAID)"/>
    <s v="Customer paid 3200rs"/>
    <d v="2026-01-19T00:00:00"/>
    <m/>
    <m/>
    <m/>
    <s v="-"/>
  </r>
  <r>
    <n v="140085711"/>
    <s v="RUPALI SANDIP MALPOTE"/>
    <s v="ONLINE"/>
    <s v="30.01.26"/>
    <n v="4000"/>
    <m/>
    <m/>
    <m/>
    <n v="3881"/>
    <n v="1778"/>
    <x v="2"/>
    <s v="STABLE"/>
    <x v="0"/>
    <x v="6"/>
    <n v="16767.34"/>
    <n v="81"/>
    <n v="0"/>
    <n v="2663.82"/>
    <s v="30.12.25"/>
    <n v="1.794116551246118E-2"/>
    <n v="9.0176831039364617E-4"/>
    <x v="1"/>
    <s v="PAID"/>
    <s v="PTP"/>
    <s v="PTP"/>
    <m/>
    <n v="30"/>
    <s v="CAVA"/>
    <m/>
    <s v="-"/>
    <s v="-"/>
    <s v="TAKAVE"/>
    <s v="-"/>
    <s v="-"/>
    <m/>
    <n v="4522.82"/>
    <n v="16767.34"/>
    <n v="26"/>
    <m/>
    <n v="25"/>
    <s v="REGULAR"/>
    <s v="MH14KT4084"/>
    <s v="TVS IQUBE ELECTRIC"/>
    <d v="2023-04-03T00:00:00"/>
    <n v="36"/>
    <x v="1"/>
    <x v="2"/>
    <s v="-"/>
    <m/>
    <m/>
    <m/>
    <m/>
    <m/>
    <m/>
    <m/>
    <m/>
    <m/>
    <m/>
    <m/>
    <m/>
    <m/>
    <m/>
    <m/>
    <n v="1"/>
    <m/>
    <m/>
    <m/>
    <m/>
    <m/>
    <m/>
    <m/>
    <m/>
    <m/>
    <m/>
    <m/>
    <m/>
    <m/>
    <m/>
    <m/>
    <m/>
    <m/>
    <m/>
    <m/>
    <m/>
    <m/>
    <m/>
    <m/>
    <m/>
    <m/>
    <m/>
    <m/>
    <m/>
    <m/>
    <m/>
    <m/>
    <m/>
    <n v="1"/>
    <m/>
    <m/>
    <m/>
    <m/>
    <m/>
    <m/>
    <m/>
    <m/>
    <m/>
    <m/>
    <m/>
    <m/>
    <m/>
    <m/>
    <m/>
    <m/>
    <m/>
    <m/>
    <m/>
    <m/>
    <m/>
    <m/>
    <m/>
    <m/>
    <m/>
    <m/>
    <m/>
    <m/>
    <m/>
    <m/>
    <m/>
    <m/>
    <m/>
    <m/>
    <m/>
    <m/>
    <m/>
    <m/>
    <m/>
    <m/>
    <m/>
    <m/>
    <m/>
    <m/>
    <n v="2"/>
    <n v="1"/>
    <s v="DUWT0013"/>
    <s v="G6gFU3F21f7"/>
    <s v="Allocated"/>
    <s v="Door Locked (NC_DL)"/>
    <s v="Door lock "/>
    <d v="2026-01-17T00:00:00"/>
    <m/>
    <m/>
    <m/>
    <s v="-"/>
  </r>
  <r>
    <n v="464362304"/>
    <s v="SANTOSHKUMAR DEVRAJ BHARATI"/>
    <s v="ONLINE"/>
    <s v="08.01.26"/>
    <n v="1700"/>
    <m/>
    <m/>
    <m/>
    <n v="1684"/>
    <n v="1449"/>
    <x v="2"/>
    <s v="STABLE"/>
    <x v="0"/>
    <x v="20"/>
    <n v="16518"/>
    <n v="39"/>
    <n v="0"/>
    <n v="4500"/>
    <s v="NEW"/>
    <n v="2.0966539710236529E-2"/>
    <n v="8.8835849640326063E-4"/>
    <x v="1"/>
    <s v="PAID"/>
    <s v="-"/>
    <s v="PAID"/>
    <m/>
    <m/>
    <m/>
    <m/>
    <s v="-"/>
    <s v="-"/>
    <s v="KALEWADI"/>
    <s v="-"/>
    <s v="-"/>
    <m/>
    <n v="5988"/>
    <n v="16518"/>
    <n v="26"/>
    <m/>
    <n v="25"/>
    <s v="REGULAR"/>
    <s v="MH14KP6173"/>
    <s v="SPLENDOR PLUS DRS CAST FI BLACK"/>
    <d v="2024-10-18T00:00:00"/>
    <n v="24"/>
    <x v="1"/>
    <x v="1"/>
    <s v="-"/>
    <m/>
    <m/>
    <m/>
    <m/>
    <m/>
    <m/>
    <m/>
    <m/>
    <m/>
    <m/>
    <m/>
    <m/>
    <m/>
    <m/>
    <m/>
    <n v="1"/>
    <m/>
    <m/>
    <m/>
    <m/>
    <m/>
    <n v="1"/>
    <m/>
    <m/>
    <m/>
    <m/>
    <m/>
    <m/>
    <m/>
    <m/>
    <m/>
    <m/>
    <m/>
    <m/>
    <m/>
    <m/>
    <m/>
    <m/>
    <m/>
    <m/>
    <m/>
    <m/>
    <m/>
    <m/>
    <m/>
    <m/>
    <m/>
    <m/>
    <m/>
    <m/>
    <m/>
    <m/>
    <m/>
    <m/>
    <n v="1"/>
    <m/>
    <m/>
    <m/>
    <m/>
    <m/>
    <m/>
    <m/>
    <m/>
    <m/>
    <m/>
    <m/>
    <m/>
    <m/>
    <m/>
    <m/>
    <m/>
    <m/>
    <m/>
    <m/>
    <m/>
    <m/>
    <m/>
    <m/>
    <m/>
    <m/>
    <m/>
    <m/>
    <m/>
    <m/>
    <m/>
    <m/>
    <m/>
    <m/>
    <m/>
    <m/>
    <m/>
    <m/>
    <m/>
    <n v="3"/>
    <n v="1"/>
    <s v="ZBHT0015"/>
    <s v="B6FAhbCR4OMm"/>
    <s v="Allocated"/>
    <s v="Door Locked (NC_DL)"/>
    <s v="Visited at customer home address. Customer is out of station. Customer home door is locked."/>
    <d v="2026-01-19T00:00:00"/>
    <m/>
    <m/>
    <m/>
    <s v="-"/>
  </r>
  <r>
    <n v="460466821"/>
    <s v="RAM JAYRAM SHINDE"/>
    <s v="ONLINE"/>
    <s v="15.01.26"/>
    <n v="3505"/>
    <m/>
    <m/>
    <m/>
    <n v="3466"/>
    <e v="#N/A"/>
    <x v="0"/>
    <s v="FLOW"/>
    <x v="0"/>
    <x v="5"/>
    <n v="16514"/>
    <n v="39"/>
    <n v="0"/>
    <e v="#N/A"/>
    <s v="-"/>
    <n v="1.8591227815728081E-2"/>
    <n v="1.949476261645223E-3"/>
    <x v="0"/>
    <s v="PAID"/>
    <m/>
    <s v="PAID"/>
    <m/>
    <m/>
    <m/>
    <m/>
    <m/>
    <m/>
    <s v="TALEGAON"/>
    <m/>
    <m/>
    <m/>
    <s v="3466"/>
    <n v="16514"/>
    <s v="-"/>
    <m/>
    <e v="#N/A"/>
    <s v="REGULAR"/>
    <s v="MH14LF3216"/>
    <s v="SPLENDOR PLUS BS6 I3S D"/>
    <d v="2023-11-04T00:00:00"/>
    <s v="30"/>
    <x v="0"/>
    <x v="0"/>
    <s v="-"/>
    <m/>
    <m/>
    <m/>
    <m/>
    <m/>
    <m/>
    <m/>
    <m/>
    <m/>
    <m/>
    <m/>
    <m/>
    <m/>
    <m/>
    <m/>
    <m/>
    <m/>
    <m/>
    <m/>
    <m/>
    <m/>
    <m/>
    <m/>
    <m/>
    <m/>
    <m/>
    <m/>
    <m/>
    <m/>
    <m/>
    <m/>
    <m/>
    <m/>
    <m/>
    <m/>
    <m/>
    <m/>
    <m/>
    <m/>
    <m/>
    <m/>
    <m/>
    <m/>
    <m/>
    <m/>
    <m/>
    <m/>
    <m/>
    <m/>
    <m/>
    <m/>
    <m/>
    <m/>
    <m/>
    <m/>
    <m/>
    <m/>
    <m/>
    <m/>
    <m/>
    <m/>
    <m/>
    <m/>
    <m/>
    <m/>
    <m/>
    <m/>
    <m/>
    <m/>
    <m/>
    <m/>
    <m/>
    <m/>
    <m/>
    <m/>
    <m/>
    <m/>
    <m/>
    <m/>
    <m/>
    <m/>
    <m/>
    <m/>
    <m/>
    <m/>
    <m/>
    <m/>
    <m/>
    <m/>
    <m/>
    <n v="1"/>
    <m/>
    <m/>
    <n v="1"/>
    <n v="1"/>
    <s v="DUWT0027"/>
    <e v="#N/A"/>
    <e v="#N/A"/>
    <e v="#N/A"/>
    <e v="#N/A"/>
    <e v="#N/A"/>
    <m/>
    <m/>
    <m/>
    <s v="-"/>
  </r>
  <r>
    <n v="463865582"/>
    <s v="SACHIN SHANTARAM NIKALJE"/>
    <m/>
    <m/>
    <m/>
    <m/>
    <m/>
    <s v="BANK STABLE 19"/>
    <n v="2918"/>
    <n v="8579"/>
    <x v="5"/>
    <s v="STABLE"/>
    <x v="1"/>
    <x v="20"/>
    <n v="16370"/>
    <n v="483"/>
    <n v="0"/>
    <n v="4050"/>
    <s v="31.12.25"/>
    <n v="9.1089671744428988E-2"/>
    <n v="4.1253071133013266E-3"/>
    <x v="1"/>
    <s v="PAID"/>
    <s v="PTP"/>
    <s v="PAID"/>
    <m/>
    <m/>
    <m/>
    <m/>
    <s v="ELG"/>
    <s v="-"/>
    <s v="PIMAPRI"/>
    <s v="-"/>
    <s v="-"/>
    <m/>
    <n v="13112"/>
    <n v="16370"/>
    <n v="87"/>
    <m/>
    <n v="86"/>
    <s v="NPA"/>
    <s v="MH14KE7198"/>
    <s v="SPLENDOR PLUS DRS CAST FI BLACK"/>
    <d v="2024-08-26T00:00:00"/>
    <n v="18"/>
    <x v="1"/>
    <x v="1"/>
    <s v="-"/>
    <m/>
    <m/>
    <m/>
    <m/>
    <m/>
    <m/>
    <m/>
    <m/>
    <m/>
    <m/>
    <m/>
    <m/>
    <n v="1"/>
    <m/>
    <m/>
    <m/>
    <m/>
    <m/>
    <m/>
    <m/>
    <m/>
    <m/>
    <m/>
    <m/>
    <m/>
    <m/>
    <m/>
    <m/>
    <m/>
    <m/>
    <m/>
    <m/>
    <m/>
    <m/>
    <m/>
    <m/>
    <m/>
    <m/>
    <m/>
    <m/>
    <m/>
    <m/>
    <m/>
    <m/>
    <m/>
    <n v="1"/>
    <m/>
    <m/>
    <m/>
    <m/>
    <m/>
    <m/>
    <m/>
    <m/>
    <m/>
    <m/>
    <m/>
    <m/>
    <m/>
    <m/>
    <m/>
    <m/>
    <m/>
    <m/>
    <m/>
    <m/>
    <m/>
    <m/>
    <m/>
    <m/>
    <m/>
    <m/>
    <m/>
    <m/>
    <m/>
    <m/>
    <m/>
    <m/>
    <m/>
    <m/>
    <m/>
    <m/>
    <m/>
    <m/>
    <m/>
    <m/>
    <m/>
    <m/>
    <m/>
    <m/>
    <m/>
    <m/>
    <m/>
    <n v="2"/>
    <n v="1"/>
    <s v="ZBHT0015"/>
    <s v="B2okOPuC_EJc"/>
    <s v="Allocated"/>
    <s v="Left Message (LMCB)"/>
    <s v="Visited at customer residence address. Customer not meet at home. Left message at home with brother."/>
    <d v="2026-01-24T00:00:00"/>
    <m/>
    <m/>
    <m/>
    <s v="-"/>
  </r>
  <r>
    <n v="462303824"/>
    <s v="RAMRAO NARAYANRAO SHETE"/>
    <s v="ONLINE"/>
    <s v="14.01.26"/>
    <n v="170"/>
    <m/>
    <m/>
    <m/>
    <n v="4270"/>
    <n v="0"/>
    <x v="2"/>
    <s v="STABLE"/>
    <x v="0"/>
    <x v="19"/>
    <n v="16313"/>
    <n v="151"/>
    <n v="0"/>
    <n v="4050"/>
    <s v="18.11.25"/>
    <n v="2.316796738004729E-2"/>
    <n v="8.7733334252490557E-4"/>
    <x v="1"/>
    <s v="PAID"/>
    <s v="PTP"/>
    <s v="PAID"/>
    <m/>
    <m/>
    <m/>
    <m/>
    <s v="-"/>
    <s v="-"/>
    <s v="MAHALUNGE"/>
    <s v="-"/>
    <s v="-"/>
    <s v="-"/>
    <n v="8471"/>
    <n v="16313"/>
    <n v="36"/>
    <m/>
    <n v="26"/>
    <s v="REGULAR"/>
    <s v="MH22BD4526"/>
    <s v="SPLENDOR PLUS DRS CAST FI BLACK"/>
    <d v="2024-03-21T00:00:00"/>
    <n v="24"/>
    <x v="2"/>
    <x v="1"/>
    <s v="-"/>
    <m/>
    <m/>
    <m/>
    <m/>
    <m/>
    <m/>
    <m/>
    <m/>
    <m/>
    <m/>
    <m/>
    <m/>
    <m/>
    <m/>
    <m/>
    <m/>
    <m/>
    <m/>
    <m/>
    <m/>
    <m/>
    <m/>
    <m/>
    <m/>
    <m/>
    <m/>
    <m/>
    <m/>
    <m/>
    <m/>
    <m/>
    <m/>
    <m/>
    <n v="1"/>
    <m/>
    <m/>
    <m/>
    <m/>
    <m/>
    <m/>
    <m/>
    <m/>
    <m/>
    <m/>
    <m/>
    <m/>
    <m/>
    <m/>
    <m/>
    <m/>
    <m/>
    <m/>
    <m/>
    <m/>
    <m/>
    <m/>
    <m/>
    <m/>
    <m/>
    <m/>
    <m/>
    <m/>
    <m/>
    <m/>
    <m/>
    <m/>
    <m/>
    <m/>
    <m/>
    <m/>
    <m/>
    <m/>
    <m/>
    <m/>
    <m/>
    <m/>
    <m/>
    <m/>
    <m/>
    <m/>
    <m/>
    <m/>
    <m/>
    <m/>
    <m/>
    <m/>
    <m/>
    <m/>
    <m/>
    <m/>
    <m/>
    <m/>
    <m/>
    <n v="1"/>
    <n v="1"/>
    <s v="DUWT0023"/>
    <s v="A6gZlQkONc"/>
    <s v="Allocated"/>
    <s v="Door Locked (NC_DL)"/>
    <s v="Customer house door lock "/>
    <d v="2026-01-12T00:00:00"/>
    <m/>
    <m/>
    <m/>
    <s v="-"/>
  </r>
  <r>
    <n v="459893867"/>
    <s v="PRANAV DEVIDAS DAKHALE"/>
    <s v="ONLINE"/>
    <s v="31.01.26"/>
    <n v="70"/>
    <m/>
    <m/>
    <m/>
    <n v="4239"/>
    <n v="0"/>
    <x v="2"/>
    <s v="STABLE"/>
    <x v="0"/>
    <x v="14"/>
    <n v="16287"/>
    <n v="69"/>
    <n v="0"/>
    <n v="2606"/>
    <s v="NEW"/>
    <n v="3.2909524449188272E-2"/>
    <n v="8.7593503032569952E-4"/>
    <x v="1"/>
    <s v="PAID"/>
    <s v="-"/>
    <s v="NC"/>
    <s v="Add not found"/>
    <n v="31"/>
    <s v="CNAVNA"/>
    <m/>
    <s v="-"/>
    <s v="-"/>
    <s v="BHAWANI PETH "/>
    <s v="-"/>
    <s v="-"/>
    <s v="-"/>
    <n v="6914"/>
    <n v="16287"/>
    <n v="36"/>
    <m/>
    <n v="57"/>
    <s v="REGULAR"/>
    <s v="MH12VX8838"/>
    <s v="ACCESS 125 BT CONNECT ED DISC"/>
    <d v="2023-09-26T00:00:00"/>
    <n v="30"/>
    <x v="2"/>
    <x v="2"/>
    <s v="-"/>
    <m/>
    <m/>
    <m/>
    <m/>
    <m/>
    <m/>
    <m/>
    <m/>
    <m/>
    <m/>
    <m/>
    <m/>
    <m/>
    <m/>
    <m/>
    <m/>
    <m/>
    <m/>
    <m/>
    <m/>
    <m/>
    <m/>
    <m/>
    <m/>
    <m/>
    <m/>
    <m/>
    <m/>
    <m/>
    <m/>
    <m/>
    <m/>
    <m/>
    <m/>
    <m/>
    <m/>
    <m/>
    <m/>
    <m/>
    <n v="1"/>
    <m/>
    <m/>
    <m/>
    <m/>
    <m/>
    <m/>
    <m/>
    <m/>
    <m/>
    <m/>
    <m/>
    <m/>
    <m/>
    <m/>
    <m/>
    <m/>
    <m/>
    <m/>
    <m/>
    <m/>
    <m/>
    <m/>
    <m/>
    <m/>
    <m/>
    <m/>
    <m/>
    <m/>
    <m/>
    <m/>
    <m/>
    <m/>
    <m/>
    <m/>
    <m/>
    <m/>
    <m/>
    <m/>
    <m/>
    <m/>
    <m/>
    <m/>
    <m/>
    <m/>
    <m/>
    <m/>
    <m/>
    <m/>
    <m/>
    <m/>
    <m/>
    <m/>
    <m/>
    <n v="1"/>
    <n v="1"/>
    <s v="DUWT0014"/>
    <s v="GPKAzdkED7"/>
    <s v="Allocated"/>
    <s v="Address Not Found (NC_ANF)"/>
    <s v="Short address "/>
    <d v="2026-01-14T00:00:00"/>
    <m/>
    <m/>
    <m/>
    <s v="-"/>
  </r>
  <r>
    <n v="140600469"/>
    <s v="DURGESH MAHESH DAPHAL"/>
    <s v="COLLECT"/>
    <s v="10.01.26"/>
    <n v="4700"/>
    <m/>
    <m/>
    <m/>
    <n v="3630"/>
    <n v="2331"/>
    <x v="2"/>
    <s v="STABLE"/>
    <x v="0"/>
    <x v="2"/>
    <n v="16195.98"/>
    <n v="52"/>
    <n v="0"/>
    <n v="1800"/>
    <s v="15.12.25"/>
    <n v="2.0959699440955361E-2"/>
    <n v="8.7103986200370994E-4"/>
    <x v="1"/>
    <s v="PAID"/>
    <s v="PTP"/>
    <s v="PAID"/>
    <m/>
    <m/>
    <m/>
    <m/>
    <s v="-"/>
    <s v="-"/>
    <s v="CHIMBALI"/>
    <s v="-"/>
    <s v="-"/>
    <m/>
    <n v="4183"/>
    <n v="16195.98"/>
    <n v="26"/>
    <m/>
    <n v="25"/>
    <s v="REGULAR"/>
    <s v="MH14KT5835"/>
    <s v="BS 6 ACCES DRUM CBS"/>
    <d v="2023-04-10T00:00:00"/>
    <n v="36"/>
    <x v="1"/>
    <x v="1"/>
    <s v="-"/>
    <m/>
    <m/>
    <m/>
    <m/>
    <m/>
    <m/>
    <m/>
    <m/>
    <m/>
    <m/>
    <m/>
    <m/>
    <m/>
    <m/>
    <m/>
    <m/>
    <m/>
    <m/>
    <m/>
    <m/>
    <m/>
    <m/>
    <m/>
    <m/>
    <m/>
    <m/>
    <m/>
    <m/>
    <m/>
    <m/>
    <m/>
    <m/>
    <m/>
    <m/>
    <m/>
    <m/>
    <m/>
    <m/>
    <m/>
    <m/>
    <m/>
    <m/>
    <m/>
    <m/>
    <m/>
    <m/>
    <m/>
    <m/>
    <m/>
    <m/>
    <m/>
    <m/>
    <m/>
    <m/>
    <m/>
    <m/>
    <m/>
    <m/>
    <m/>
    <m/>
    <m/>
    <m/>
    <m/>
    <m/>
    <m/>
    <m/>
    <m/>
    <m/>
    <m/>
    <m/>
    <m/>
    <m/>
    <m/>
    <m/>
    <m/>
    <m/>
    <m/>
    <m/>
    <m/>
    <m/>
    <m/>
    <m/>
    <m/>
    <m/>
    <m/>
    <m/>
    <m/>
    <m/>
    <m/>
    <m/>
    <n v="1"/>
    <m/>
    <m/>
    <n v="1"/>
    <n v="1"/>
    <s v="DUWT0017"/>
    <e v="#N/A"/>
    <e v="#N/A"/>
    <e v="#N/A"/>
    <e v="#N/A"/>
    <e v="#N/A"/>
    <m/>
    <m/>
    <m/>
    <s v="-"/>
  </r>
  <r>
    <n v="140002640"/>
    <s v="ANUJA SWAPNIL GAIKWAD"/>
    <s v="ONLINE"/>
    <s v="23.01.26"/>
    <n v="3458"/>
    <m/>
    <m/>
    <s v="BANK RB 27"/>
    <n v="3458"/>
    <n v="2926"/>
    <x v="2"/>
    <s v="RB"/>
    <x v="0"/>
    <x v="11"/>
    <n v="16105.97"/>
    <n v="100"/>
    <n v="0"/>
    <n v="900"/>
    <s v="NEW"/>
    <n v="1.4594464378036661E-2"/>
    <n v="8.6619901273253552E-4"/>
    <x v="1"/>
    <s v="PAID"/>
    <s v="-"/>
    <s v="PTP"/>
    <m/>
    <n v="22"/>
    <s v="CAVA"/>
    <m/>
    <s v="-"/>
    <s v="-"/>
    <s v="JAMBE"/>
    <s v="-"/>
    <s v="-"/>
    <s v="-"/>
    <n v="7384"/>
    <n v="16105.97"/>
    <n v="35"/>
    <m/>
    <n v="0"/>
    <s v="NPA"/>
    <s v="MH14KX2934"/>
    <s v="JUPITER ZX AOL DRUM"/>
    <d v="2023-03-28T00:00:00"/>
    <n v="36"/>
    <x v="2"/>
    <x v="1"/>
    <s v="-"/>
    <m/>
    <m/>
    <m/>
    <m/>
    <m/>
    <m/>
    <m/>
    <m/>
    <m/>
    <m/>
    <m/>
    <m/>
    <m/>
    <m/>
    <m/>
    <m/>
    <m/>
    <m/>
    <m/>
    <m/>
    <m/>
    <m/>
    <m/>
    <m/>
    <m/>
    <m/>
    <m/>
    <m/>
    <m/>
    <m/>
    <m/>
    <m/>
    <m/>
    <m/>
    <m/>
    <m/>
    <m/>
    <m/>
    <m/>
    <m/>
    <m/>
    <m/>
    <m/>
    <m/>
    <m/>
    <n v="1"/>
    <m/>
    <m/>
    <m/>
    <m/>
    <m/>
    <m/>
    <m/>
    <m/>
    <m/>
    <m/>
    <m/>
    <m/>
    <m/>
    <m/>
    <m/>
    <m/>
    <m/>
    <n v="2"/>
    <m/>
    <m/>
    <m/>
    <m/>
    <m/>
    <m/>
    <m/>
    <m/>
    <m/>
    <m/>
    <m/>
    <m/>
    <m/>
    <m/>
    <m/>
    <m/>
    <m/>
    <m/>
    <m/>
    <m/>
    <m/>
    <m/>
    <m/>
    <m/>
    <m/>
    <m/>
    <m/>
    <m/>
    <m/>
    <n v="3"/>
    <n v="1"/>
    <s v="DUWT0030"/>
    <s v="AopT727kOc"/>
    <s v="Allocated"/>
    <s v="Promise To Pay (PTP)"/>
    <s v="Meet customer in given ptp 23 jun to customer but customer "/>
    <d v="2026-01-23T00:00:00"/>
    <m/>
    <m/>
    <m/>
    <s v="VYMO"/>
  </r>
  <r>
    <n v="456473072"/>
    <s v="CHANGDEV DILIP MASTUD"/>
    <m/>
    <m/>
    <m/>
    <m/>
    <m/>
    <m/>
    <n v="5751"/>
    <n v="4839"/>
    <x v="2"/>
    <s v="FLOW"/>
    <x v="1"/>
    <x v="18"/>
    <n v="16102"/>
    <n v="122"/>
    <n v="0"/>
    <n v="4050"/>
    <s v="20.12.25"/>
    <n v="6.2270558111188791E-3"/>
    <n v="8.6598550121596456E-4"/>
    <x v="1"/>
    <s v="PTP"/>
    <s v="PTP"/>
    <s v="PTP"/>
    <m/>
    <n v="31"/>
    <s v="CAVA"/>
    <m/>
    <s v="-"/>
    <s v="-"/>
    <s v="VADGAON SHERI"/>
    <s v="-"/>
    <s v="-"/>
    <m/>
    <n v="9011"/>
    <n v="16102"/>
    <n v="27"/>
    <m/>
    <n v="57"/>
    <s v="REGULAR"/>
    <s v="MH12VD7309"/>
    <s v="HONDA HORNET 2.0 BS VI"/>
    <d v="2023-01-21T00:00:00"/>
    <n v="36"/>
    <x v="1"/>
    <x v="2"/>
    <s v="-"/>
    <m/>
    <m/>
    <m/>
    <m/>
    <m/>
    <m/>
    <m/>
    <m/>
    <m/>
    <m/>
    <m/>
    <m/>
    <m/>
    <m/>
    <m/>
    <m/>
    <m/>
    <m/>
    <n v="1"/>
    <m/>
    <m/>
    <m/>
    <m/>
    <m/>
    <m/>
    <m/>
    <m/>
    <m/>
    <m/>
    <m/>
    <m/>
    <m/>
    <m/>
    <m/>
    <m/>
    <m/>
    <m/>
    <m/>
    <m/>
    <m/>
    <m/>
    <m/>
    <m/>
    <m/>
    <m/>
    <m/>
    <m/>
    <m/>
    <m/>
    <m/>
    <m/>
    <m/>
    <m/>
    <m/>
    <m/>
    <m/>
    <m/>
    <m/>
    <m/>
    <m/>
    <m/>
    <m/>
    <m/>
    <m/>
    <m/>
    <m/>
    <m/>
    <m/>
    <m/>
    <m/>
    <m/>
    <m/>
    <m/>
    <m/>
    <m/>
    <m/>
    <m/>
    <m/>
    <m/>
    <m/>
    <m/>
    <m/>
    <m/>
    <m/>
    <m/>
    <m/>
    <m/>
    <m/>
    <m/>
    <m/>
    <m/>
    <m/>
    <m/>
    <n v="1"/>
    <n v="1"/>
    <s v="ZBHT0012"/>
    <s v="B2eBuj9pNJc"/>
    <s v="Allocated"/>
    <s v="Non Contactable Customer (POT_SKIP)"/>
    <s v="Ringing no response "/>
    <d v="2026-01-10T00:00:00"/>
    <m/>
    <m/>
    <m/>
    <s v="VYMO"/>
  </r>
  <r>
    <n v="140583201"/>
    <s v="POOJA AKSHAY MHETRE"/>
    <s v="ONLINE"/>
    <s v="29.01.26"/>
    <n v="3500"/>
    <m/>
    <m/>
    <m/>
    <n v="3495"/>
    <n v="2554"/>
    <x v="2"/>
    <s v="STABLE"/>
    <x v="0"/>
    <x v="20"/>
    <n v="16031.8"/>
    <n v="79"/>
    <n v="0"/>
    <n v="4500"/>
    <s v="27.12.25"/>
    <n v="2.0349398917942251E-2"/>
    <n v="8.6221005827810833E-4"/>
    <x v="1"/>
    <s v="PAID"/>
    <s v="PTP"/>
    <s v="PTP"/>
    <m/>
    <n v="25"/>
    <s v="CAVA"/>
    <m/>
    <s v="-"/>
    <s v="-"/>
    <s v="PIMAPRI"/>
    <s v="-"/>
    <s v="-"/>
    <m/>
    <n v="7133"/>
    <n v="16031.8"/>
    <n v="26"/>
    <m/>
    <n v="25"/>
    <s v="REGULAR"/>
    <s v="MH14KT6733"/>
    <s v="ACCESS SPL ED DISC CBS BT BSVI"/>
    <d v="2023-04-11T00:00:00"/>
    <n v="36"/>
    <x v="1"/>
    <x v="1"/>
    <s v="-"/>
    <m/>
    <m/>
    <m/>
    <m/>
    <m/>
    <m/>
    <n v="1"/>
    <m/>
    <m/>
    <m/>
    <m/>
    <m/>
    <m/>
    <m/>
    <m/>
    <n v="1"/>
    <m/>
    <m/>
    <m/>
    <m/>
    <m/>
    <m/>
    <m/>
    <m/>
    <m/>
    <m/>
    <m/>
    <m/>
    <m/>
    <m/>
    <m/>
    <m/>
    <m/>
    <m/>
    <m/>
    <m/>
    <n v="1"/>
    <m/>
    <m/>
    <m/>
    <m/>
    <m/>
    <m/>
    <m/>
    <m/>
    <m/>
    <m/>
    <m/>
    <m/>
    <m/>
    <m/>
    <m/>
    <m/>
    <m/>
    <m/>
    <m/>
    <m/>
    <n v="1"/>
    <m/>
    <m/>
    <m/>
    <m/>
    <m/>
    <m/>
    <m/>
    <m/>
    <m/>
    <m/>
    <m/>
    <m/>
    <m/>
    <m/>
    <m/>
    <m/>
    <m/>
    <m/>
    <m/>
    <m/>
    <n v="1"/>
    <m/>
    <m/>
    <m/>
    <m/>
    <m/>
    <n v="2"/>
    <m/>
    <m/>
    <m/>
    <m/>
    <m/>
    <m/>
    <m/>
    <m/>
    <n v="7"/>
    <n v="1"/>
    <s v="ZBHT0015"/>
    <s v="BoLmyqMsAoz"/>
    <s v="Allocated"/>
    <s v="Broken Promise (BP)"/>
    <s v="Meet customer husband other place. Customer husband countinue false ptp promise. his financial problem. Customer husband again ptp promise after 2/3 days. Vehicle with husband."/>
    <d v="2026-01-24T00:00:00"/>
    <m/>
    <m/>
    <m/>
    <s v="-"/>
  </r>
  <r>
    <n v="466977740"/>
    <s v="SACHIN GORAKH OVHAL"/>
    <m/>
    <m/>
    <m/>
    <m/>
    <m/>
    <m/>
    <n v="849"/>
    <n v="1698"/>
    <x v="4"/>
    <s v="FLOW"/>
    <x v="1"/>
    <x v="4"/>
    <n v="15978"/>
    <n v="17"/>
    <n v="0"/>
    <n v="900"/>
    <s v="FLOW"/>
    <n v="2.39715704196162E-2"/>
    <n v="2.8026573253876999E-3"/>
    <x v="0"/>
    <s v="RTP"/>
    <s v="PTP"/>
    <s v="RTP"/>
    <s v="Meet customer son other place and he promises to pay emi after 10/12 days. Vehicle with son."/>
    <m/>
    <s v="CAVNA"/>
    <m/>
    <s v="-"/>
    <s v="-"/>
    <s v="DAPODI"/>
    <s v="-"/>
    <s v="-"/>
    <m/>
    <n v="2615"/>
    <n v="15978"/>
    <n v="56"/>
    <m/>
    <n v="86"/>
    <s v="REGULAR"/>
    <s v="MH14LT4291"/>
    <s v="HONDA ACTIVA 6G H SMART"/>
    <d v="2025-09-29T00:00:00"/>
    <n v="24"/>
    <x v="1"/>
    <x v="2"/>
    <s v="-"/>
    <m/>
    <m/>
    <m/>
    <m/>
    <m/>
    <m/>
    <m/>
    <m/>
    <m/>
    <m/>
    <m/>
    <m/>
    <n v="1"/>
    <m/>
    <m/>
    <m/>
    <m/>
    <m/>
    <m/>
    <m/>
    <m/>
    <m/>
    <m/>
    <m/>
    <m/>
    <m/>
    <m/>
    <m/>
    <m/>
    <m/>
    <m/>
    <m/>
    <m/>
    <m/>
    <m/>
    <m/>
    <m/>
    <m/>
    <m/>
    <m/>
    <m/>
    <m/>
    <m/>
    <m/>
    <m/>
    <m/>
    <m/>
    <m/>
    <m/>
    <m/>
    <m/>
    <m/>
    <m/>
    <m/>
    <m/>
    <m/>
    <m/>
    <m/>
    <m/>
    <m/>
    <m/>
    <m/>
    <m/>
    <m/>
    <m/>
    <m/>
    <m/>
    <m/>
    <m/>
    <m/>
    <m/>
    <m/>
    <m/>
    <m/>
    <m/>
    <m/>
    <m/>
    <m/>
    <m/>
    <m/>
    <m/>
    <m/>
    <m/>
    <m/>
    <m/>
    <m/>
    <m/>
    <m/>
    <m/>
    <m/>
    <m/>
    <m/>
    <m/>
    <n v="1"/>
    <n v="1"/>
    <s v="ZBHT0009"/>
    <s v="G6XUFcKBn4c"/>
    <s v="Allocated"/>
    <s v="Promise To Pay (PTP)"/>
    <s v="Customer promise pay cash 870 on 11/01"/>
    <d v="2026-01-11T00:00:00"/>
    <m/>
    <m/>
    <m/>
    <s v="-"/>
  </r>
  <r>
    <n v="457769291"/>
    <s v="RAVI DNYANOBA PAWAR"/>
    <s v="ONLINE"/>
    <s v="10.01.26"/>
    <n v="3500"/>
    <m/>
    <m/>
    <m/>
    <n v="3343"/>
    <n v="3200"/>
    <x v="2"/>
    <s v="STABLE"/>
    <x v="0"/>
    <x v="3"/>
    <n v="15923.13"/>
    <n v="55"/>
    <n v="0"/>
    <n v="3282"/>
    <s v="29.12.25"/>
    <n v="2.6311044971889311E-2"/>
    <n v="8.5636565109781151E-4"/>
    <x v="1"/>
    <s v="PAID"/>
    <s v="PTP"/>
    <s v="PAID"/>
    <m/>
    <m/>
    <s v="CAVA"/>
    <m/>
    <s v="-"/>
    <s v="-"/>
    <s v="BHOSARI"/>
    <s v="-"/>
    <s v="-"/>
    <m/>
    <n v="6537"/>
    <n v="15923.13"/>
    <n v="27"/>
    <m/>
    <n v="26"/>
    <s v="REGULAR"/>
    <s v="MH14KV2842"/>
    <s v="AMPERE MAGNUS EX"/>
    <d v="2023-04-20T00:00:00"/>
    <n v="36"/>
    <x v="1"/>
    <x v="2"/>
    <s v="-"/>
    <m/>
    <m/>
    <m/>
    <m/>
    <m/>
    <m/>
    <n v="1"/>
    <m/>
    <m/>
    <m/>
    <m/>
    <m/>
    <m/>
    <m/>
    <m/>
    <m/>
    <m/>
    <m/>
    <m/>
    <m/>
    <m/>
    <m/>
    <m/>
    <m/>
    <m/>
    <m/>
    <m/>
    <m/>
    <m/>
    <m/>
    <m/>
    <m/>
    <m/>
    <m/>
    <m/>
    <m/>
    <m/>
    <m/>
    <m/>
    <m/>
    <m/>
    <m/>
    <m/>
    <m/>
    <m/>
    <m/>
    <m/>
    <m/>
    <m/>
    <m/>
    <m/>
    <m/>
    <m/>
    <m/>
    <m/>
    <m/>
    <m/>
    <m/>
    <m/>
    <m/>
    <m/>
    <m/>
    <m/>
    <m/>
    <m/>
    <m/>
    <m/>
    <m/>
    <m/>
    <m/>
    <m/>
    <m/>
    <m/>
    <m/>
    <m/>
    <m/>
    <m/>
    <m/>
    <m/>
    <m/>
    <m/>
    <m/>
    <m/>
    <m/>
    <m/>
    <m/>
    <m/>
    <m/>
    <m/>
    <m/>
    <m/>
    <m/>
    <m/>
    <n v="1"/>
    <n v="1"/>
    <s v="DUWT0025"/>
    <s v="A2Kk2_U7sm"/>
    <s v="Allocated"/>
    <s v="Promise To Pay (PTP)"/>
    <s v="Customer meet at market place in midc area given ptp to online payment "/>
    <d v="2026-01-10T00:00:00"/>
    <m/>
    <m/>
    <m/>
    <s v="-"/>
  </r>
  <r>
    <n v="466376723"/>
    <s v="SHRIKANT SANTU JAISWARA"/>
    <m/>
    <m/>
    <m/>
    <m/>
    <m/>
    <m/>
    <n v="2160"/>
    <n v="2160"/>
    <x v="2"/>
    <s v="FLOW"/>
    <x v="1"/>
    <x v="10"/>
    <n v="15851"/>
    <n v="89"/>
    <n v="0"/>
    <n v="2250"/>
    <s v="FLOW"/>
    <n v="1.8355163579872252E-2"/>
    <n v="8.5248641036978347E-4"/>
    <x v="1"/>
    <s v="PTP"/>
    <s v="PAID"/>
    <s v="PTP"/>
    <m/>
    <n v="31"/>
    <s v="CAVA"/>
    <m/>
    <s v="-"/>
    <s v="-"/>
    <s v="NIGOJE"/>
    <s v="-"/>
    <s v="-"/>
    <s v="-"/>
    <n v="6659"/>
    <n v="15851"/>
    <n v="35"/>
    <m/>
    <n v="56"/>
    <s v="REGULAR"/>
    <m/>
    <s v="HONDA SHINE DRUM BSVI"/>
    <d v="2025-06-22T00:00:00"/>
    <n v="12"/>
    <x v="2"/>
    <x v="1"/>
    <s v="-"/>
    <m/>
    <m/>
    <m/>
    <m/>
    <m/>
    <m/>
    <m/>
    <m/>
    <m/>
    <m/>
    <m/>
    <m/>
    <m/>
    <m/>
    <m/>
    <m/>
    <m/>
    <m/>
    <m/>
    <m/>
    <m/>
    <m/>
    <m/>
    <m/>
    <m/>
    <m/>
    <m/>
    <m/>
    <m/>
    <m/>
    <m/>
    <m/>
    <m/>
    <m/>
    <m/>
    <m/>
    <m/>
    <m/>
    <m/>
    <m/>
    <m/>
    <m/>
    <m/>
    <m/>
    <m/>
    <m/>
    <m/>
    <m/>
    <m/>
    <m/>
    <m/>
    <m/>
    <m/>
    <m/>
    <m/>
    <m/>
    <m/>
    <m/>
    <m/>
    <m/>
    <m/>
    <m/>
    <m/>
    <m/>
    <m/>
    <m/>
    <m/>
    <m/>
    <m/>
    <m/>
    <m/>
    <m/>
    <m/>
    <m/>
    <m/>
    <m/>
    <m/>
    <m/>
    <m/>
    <m/>
    <m/>
    <m/>
    <m/>
    <m/>
    <m/>
    <m/>
    <m/>
    <m/>
    <m/>
    <m/>
    <m/>
    <m/>
    <m/>
    <n v="0"/>
    <s v=""/>
    <s v="ZBHT0010"/>
    <s v="kPy8V0kTc_c"/>
    <s v="Allocated"/>
    <e v="#N/A"/>
    <e v="#N/A"/>
    <e v="#N/A"/>
    <m/>
    <m/>
    <m/>
    <s v="-"/>
  </r>
  <r>
    <n v="457508343"/>
    <s v="SHILRATNA SHIVAJI DABAKEKAR"/>
    <s v="ONLINE"/>
    <s v="20.01.26"/>
    <n v="3500"/>
    <m/>
    <m/>
    <m/>
    <n v="3346"/>
    <n v="3047"/>
    <x v="2"/>
    <s v="STABLE"/>
    <x v="0"/>
    <x v="20"/>
    <n v="15827"/>
    <n v="165"/>
    <n v="0"/>
    <n v="2700"/>
    <s v="NEW"/>
    <n v="2.0089443273635651E-2"/>
    <n v="8.5119566064743944E-4"/>
    <x v="1"/>
    <s v="PAID"/>
    <s v="-"/>
    <s v="PAID"/>
    <m/>
    <m/>
    <s v="CAVA"/>
    <m/>
    <s v="-"/>
    <s v="-"/>
    <s v="PIMPALE GURAV"/>
    <s v="-"/>
    <s v="-"/>
    <s v="-"/>
    <n v="9258"/>
    <n v="15827"/>
    <n v="36"/>
    <m/>
    <n v="26"/>
    <s v="REGULAR"/>
    <s v="MH14KT5106"/>
    <s v="ACCESS SPL ED DISC CBS BT BSVI"/>
    <d v="2023-04-03T00:00:00"/>
    <n v="36"/>
    <x v="2"/>
    <x v="1"/>
    <s v="-"/>
    <m/>
    <m/>
    <m/>
    <m/>
    <m/>
    <m/>
    <m/>
    <m/>
    <m/>
    <m/>
    <m/>
    <m/>
    <m/>
    <m/>
    <m/>
    <m/>
    <m/>
    <m/>
    <m/>
    <m/>
    <m/>
    <m/>
    <m/>
    <m/>
    <m/>
    <m/>
    <m/>
    <m/>
    <m/>
    <m/>
    <m/>
    <m/>
    <m/>
    <n v="1"/>
    <m/>
    <m/>
    <m/>
    <m/>
    <m/>
    <m/>
    <m/>
    <m/>
    <m/>
    <m/>
    <m/>
    <m/>
    <m/>
    <m/>
    <m/>
    <m/>
    <m/>
    <m/>
    <m/>
    <m/>
    <m/>
    <m/>
    <m/>
    <n v="1"/>
    <m/>
    <m/>
    <m/>
    <m/>
    <m/>
    <m/>
    <m/>
    <m/>
    <m/>
    <m/>
    <m/>
    <m/>
    <m/>
    <m/>
    <m/>
    <m/>
    <m/>
    <m/>
    <m/>
    <m/>
    <m/>
    <m/>
    <m/>
    <m/>
    <m/>
    <m/>
    <m/>
    <m/>
    <m/>
    <m/>
    <m/>
    <m/>
    <m/>
    <m/>
    <m/>
    <n v="2"/>
    <n v="1"/>
    <s v="ZBHT0015"/>
    <s v="APKHi81pDIc"/>
    <s v="Allocated"/>
    <s v="Promise To Pay (PTP)"/>
    <s v="Meet customer other place and he promises to pay emi on date 20/01/2026. Vehicle not available."/>
    <d v="2026-01-26T00:00:00"/>
    <m/>
    <m/>
    <m/>
    <s v="-"/>
  </r>
  <r>
    <n v="124795663"/>
    <s v="HARI NARAYAN SHARMA"/>
    <m/>
    <m/>
    <m/>
    <m/>
    <m/>
    <m/>
    <n v="4963"/>
    <n v="15892"/>
    <x v="1"/>
    <s v="FLOW"/>
    <x v="1"/>
    <x v="15"/>
    <n v="15480.01"/>
    <n v="894"/>
    <n v="0"/>
    <n v="0"/>
    <s v="18.12.25"/>
    <n v="4.0116227104449141E-2"/>
    <n v="3.9524733767067636E-3"/>
    <x v="0"/>
    <s v="-"/>
    <s v="-"/>
    <s v="-"/>
    <m/>
    <m/>
    <m/>
    <m/>
    <s v="ELG"/>
    <s v="-"/>
    <s v="RUPEENAGAR"/>
    <s v="-"/>
    <s v="-"/>
    <m/>
    <n v="16786"/>
    <n v="15480.01"/>
    <n v="117"/>
    <m/>
    <n v="147"/>
    <s v="NPA"/>
    <s v="MH14JW937"/>
    <s v="BULLET X 350 EFI BULLET SILVER"/>
    <d v="2021-12-07T00:00:00"/>
    <n v="48"/>
    <x v="1"/>
    <x v="2"/>
    <s v="-"/>
    <m/>
    <m/>
    <m/>
    <m/>
    <m/>
    <m/>
    <n v="1"/>
    <m/>
    <m/>
    <m/>
    <m/>
    <m/>
    <m/>
    <m/>
    <m/>
    <m/>
    <m/>
    <m/>
    <m/>
    <m/>
    <m/>
    <m/>
    <m/>
    <m/>
    <m/>
    <m/>
    <m/>
    <m/>
    <m/>
    <m/>
    <m/>
    <m/>
    <m/>
    <m/>
    <m/>
    <m/>
    <m/>
    <m/>
    <m/>
    <m/>
    <m/>
    <m/>
    <m/>
    <m/>
    <m/>
    <m/>
    <m/>
    <m/>
    <m/>
    <m/>
    <m/>
    <m/>
    <m/>
    <m/>
    <m/>
    <m/>
    <m/>
    <m/>
    <m/>
    <m/>
    <m/>
    <m/>
    <m/>
    <m/>
    <m/>
    <m/>
    <m/>
    <m/>
    <m/>
    <m/>
    <m/>
    <m/>
    <m/>
    <m/>
    <m/>
    <m/>
    <m/>
    <m/>
    <m/>
    <m/>
    <m/>
    <m/>
    <m/>
    <m/>
    <m/>
    <m/>
    <m/>
    <m/>
    <m/>
    <m/>
    <m/>
    <m/>
    <m/>
    <n v="1"/>
    <n v="1"/>
    <s v="ZBHT0011"/>
    <s v="GPxkz4Gb-EJz"/>
    <s v="Allocated"/>
    <s v="Promise To Pay (PTP)"/>
    <s v="Customer Promised to transfer payment through netbank on 12th jan "/>
    <d v="2026-01-12T00:00:00"/>
    <m/>
    <m/>
    <m/>
    <s v="-"/>
  </r>
  <r>
    <n v="463281967"/>
    <s v="VARSHA SAGAR SAPKAL"/>
    <m/>
    <m/>
    <m/>
    <m/>
    <m/>
    <m/>
    <n v="7869"/>
    <n v="7860"/>
    <x v="2"/>
    <s v="FLOW"/>
    <x v="1"/>
    <x v="4"/>
    <n v="15397"/>
    <n v="194"/>
    <n v="0"/>
    <n v="1350"/>
    <s v="FLOW"/>
    <n v="1.9607423895096451E-2"/>
    <n v="8.2806972812210944E-4"/>
    <x v="1"/>
    <s v="MPTP"/>
    <s v="MPTP"/>
    <s v="MPTP"/>
    <s v="Shifted"/>
    <n v="31"/>
    <s v="CAVNA"/>
    <m/>
    <s v="-"/>
    <s v="-"/>
    <s v="DAPODI"/>
    <s v="-"/>
    <s v="-"/>
    <m/>
    <n v="9404"/>
    <n v="15397"/>
    <n v="27"/>
    <m/>
    <n v="57"/>
    <s v="REGULAR"/>
    <s v="MH12WW9316"/>
    <s v="TVS JUPITER 125 DISC SXC"/>
    <d v="2024-06-23T00:00:00"/>
    <n v="18"/>
    <x v="1"/>
    <x v="2"/>
    <s v="-"/>
    <m/>
    <m/>
    <m/>
    <m/>
    <m/>
    <m/>
    <m/>
    <m/>
    <m/>
    <m/>
    <m/>
    <m/>
    <n v="1"/>
    <m/>
    <m/>
    <m/>
    <m/>
    <m/>
    <m/>
    <m/>
    <m/>
    <m/>
    <m/>
    <m/>
    <m/>
    <m/>
    <m/>
    <m/>
    <m/>
    <m/>
    <m/>
    <m/>
    <m/>
    <m/>
    <m/>
    <m/>
    <m/>
    <m/>
    <m/>
    <m/>
    <m/>
    <m/>
    <m/>
    <m/>
    <m/>
    <m/>
    <m/>
    <m/>
    <m/>
    <m/>
    <m/>
    <m/>
    <m/>
    <m/>
    <m/>
    <m/>
    <m/>
    <m/>
    <m/>
    <m/>
    <m/>
    <m/>
    <m/>
    <m/>
    <m/>
    <m/>
    <m/>
    <m/>
    <m/>
    <m/>
    <m/>
    <m/>
    <m/>
    <m/>
    <m/>
    <m/>
    <m/>
    <m/>
    <m/>
    <m/>
    <m/>
    <m/>
    <m/>
    <m/>
    <m/>
    <m/>
    <m/>
    <m/>
    <m/>
    <m/>
    <m/>
    <m/>
    <m/>
    <n v="1"/>
    <n v="1"/>
    <s v="ZBHT0009"/>
    <s v="kPyiyICe47"/>
    <s v="Allocated"/>
    <s v="Shifted (NC_SFTD)"/>
    <s v="Customer shifted from address mother in low on address msg to him"/>
    <d v="2026-01-05T00:00:00"/>
    <m/>
    <m/>
    <m/>
    <s v="-"/>
  </r>
  <r>
    <n v="140185045"/>
    <s v="SUJIT MACHINDRA WAJE"/>
    <s v="COLLECT"/>
    <s v="18.01.26"/>
    <n v="3250"/>
    <m/>
    <m/>
    <m/>
    <n v="3229"/>
    <n v="2901.66"/>
    <x v="2"/>
    <s v="STABLE"/>
    <x v="0"/>
    <x v="17"/>
    <n v="15299.27"/>
    <n v="104"/>
    <n v="0"/>
    <n v="4050"/>
    <s v="09.12.25"/>
    <n v="3.2940161191434877E-2"/>
    <n v="8.2281368769024778E-4"/>
    <x v="1"/>
    <s v="PAID"/>
    <s v="PAID "/>
    <s v="PAID"/>
    <m/>
    <m/>
    <m/>
    <m/>
    <s v="-"/>
    <s v="-"/>
    <s v="ADHALE BK"/>
    <s v="-"/>
    <s v="-"/>
    <s v="-"/>
    <n v="7055.66"/>
    <n v="15299.27"/>
    <n v="27"/>
    <m/>
    <n v="26"/>
    <s v="NPA"/>
    <s v="MH14KT1712"/>
    <s v="SPLENDOR PLUS BS6 I3S DRS CAST FI"/>
    <d v="2023-03-21T00:00:00"/>
    <n v="36"/>
    <x v="1"/>
    <x v="2"/>
    <s v="-"/>
    <m/>
    <m/>
    <m/>
    <m/>
    <m/>
    <m/>
    <m/>
    <m/>
    <m/>
    <n v="1"/>
    <m/>
    <m/>
    <m/>
    <m/>
    <m/>
    <m/>
    <m/>
    <m/>
    <m/>
    <m/>
    <m/>
    <m/>
    <m/>
    <m/>
    <m/>
    <m/>
    <m/>
    <m/>
    <m/>
    <m/>
    <m/>
    <m/>
    <m/>
    <m/>
    <m/>
    <m/>
    <m/>
    <m/>
    <m/>
    <m/>
    <m/>
    <m/>
    <m/>
    <m/>
    <m/>
    <m/>
    <m/>
    <m/>
    <m/>
    <m/>
    <m/>
    <m/>
    <m/>
    <m/>
    <m/>
    <m/>
    <m/>
    <m/>
    <m/>
    <m/>
    <m/>
    <m/>
    <m/>
    <m/>
    <m/>
    <m/>
    <m/>
    <m/>
    <m/>
    <m/>
    <m/>
    <m/>
    <m/>
    <m/>
    <m/>
    <m/>
    <m/>
    <m/>
    <m/>
    <m/>
    <m/>
    <m/>
    <m/>
    <m/>
    <m/>
    <m/>
    <m/>
    <m/>
    <m/>
    <m/>
    <m/>
    <m/>
    <m/>
    <n v="1"/>
    <n v="1"/>
    <s v="ZBHT0013"/>
    <s v="B2zh1N4kXv7"/>
    <s v="Allocated"/>
    <s v="Payment (PAID)"/>
    <s v="Payment (PAID)"/>
    <d v="2026-01-18T00:00:00"/>
    <m/>
    <m/>
    <m/>
    <s v="-"/>
  </r>
  <r>
    <n v="140383146"/>
    <s v="SUNIL SEBASTIAN SEBASTIAN"/>
    <s v="ONLINE"/>
    <s v="31.01.26"/>
    <n v="3300"/>
    <m/>
    <m/>
    <m/>
    <n v="3191"/>
    <n v="3093"/>
    <x v="2"/>
    <s v="STABLE"/>
    <x v="0"/>
    <x v="18"/>
    <n v="15095.58"/>
    <n v="91"/>
    <n v="0"/>
    <n v="0"/>
    <s v="18.12.25"/>
    <n v="5.8378474202713908E-3"/>
    <n v="8.1185898723423733E-4"/>
    <x v="1"/>
    <s v="PAID"/>
    <s v="PTP"/>
    <s v="PTP"/>
    <m/>
    <n v="31"/>
    <s v="CAVA"/>
    <m/>
    <s v="-"/>
    <s v="-"/>
    <s v="MULSHI"/>
    <s v="-"/>
    <s v="-"/>
    <s v="-"/>
    <n v="3184"/>
    <n v="15095.58"/>
    <n v="26"/>
    <m/>
    <n v="56"/>
    <s v="REGULAR"/>
    <s v="MH12VJ4389"/>
    <s v="HONDA ACTIVA 6G H SMART"/>
    <d v="2023-03-29T00:00:00"/>
    <n v="36"/>
    <x v="1"/>
    <x v="2"/>
    <s v="-"/>
    <m/>
    <m/>
    <m/>
    <m/>
    <m/>
    <m/>
    <m/>
    <m/>
    <m/>
    <m/>
    <m/>
    <m/>
    <m/>
    <m/>
    <m/>
    <m/>
    <m/>
    <m/>
    <n v="1"/>
    <m/>
    <m/>
    <m/>
    <m/>
    <m/>
    <m/>
    <m/>
    <m/>
    <m/>
    <m/>
    <m/>
    <m/>
    <m/>
    <m/>
    <m/>
    <m/>
    <m/>
    <m/>
    <m/>
    <m/>
    <m/>
    <m/>
    <m/>
    <m/>
    <m/>
    <m/>
    <m/>
    <m/>
    <m/>
    <m/>
    <m/>
    <m/>
    <m/>
    <m/>
    <m/>
    <m/>
    <m/>
    <m/>
    <m/>
    <m/>
    <m/>
    <m/>
    <m/>
    <m/>
    <m/>
    <m/>
    <m/>
    <m/>
    <m/>
    <m/>
    <m/>
    <m/>
    <m/>
    <m/>
    <m/>
    <m/>
    <m/>
    <m/>
    <m/>
    <m/>
    <m/>
    <m/>
    <m/>
    <m/>
    <m/>
    <m/>
    <m/>
    <m/>
    <m/>
    <m/>
    <m/>
    <m/>
    <m/>
    <m/>
    <n v="1"/>
    <n v="1"/>
    <s v="ZBHT0012"/>
    <s v="koUvV2uFsm"/>
    <s v="Allocated"/>
    <s v="Door Locked (NC_DL)"/>
    <s v="Nc"/>
    <d v="2026-01-07T00:00:00"/>
    <m/>
    <m/>
    <m/>
    <s v="-"/>
  </r>
  <r>
    <n v="135761466"/>
    <s v="PRATHMESH RAJENDRA CHAVAN"/>
    <m/>
    <m/>
    <m/>
    <m/>
    <m/>
    <m/>
    <n v="3615"/>
    <n v="15519"/>
    <x v="3"/>
    <s v="FLOW"/>
    <x v="1"/>
    <x v="13"/>
    <n v="15019.98"/>
    <n v="835"/>
    <n v="0"/>
    <n v="4500"/>
    <s v="NEW"/>
    <n v="1"/>
    <n v="5.0213350525444636E-3"/>
    <x v="0"/>
    <s v="PTP"/>
    <s v="-"/>
    <s v="PTP"/>
    <m/>
    <n v="27"/>
    <s v="CAVA"/>
    <m/>
    <s v="ELG"/>
    <s v="-"/>
    <s v="PURANDAR"/>
    <s v="-"/>
    <s v="-"/>
    <s v="-"/>
    <n v="20854"/>
    <n v="15019.98"/>
    <n v="148"/>
    <m/>
    <n v="178"/>
    <s v="NPA"/>
    <s v="MH12UX6801"/>
    <s v="FZS FI V3 ABS DARKNIGHT BSVI"/>
    <d v="2022-11-22T00:00:00"/>
    <n v="36"/>
    <x v="1"/>
    <x v="2"/>
    <s v="-"/>
    <m/>
    <m/>
    <m/>
    <m/>
    <m/>
    <m/>
    <m/>
    <m/>
    <m/>
    <m/>
    <m/>
    <m/>
    <n v="1"/>
    <m/>
    <m/>
    <m/>
    <m/>
    <m/>
    <m/>
    <m/>
    <m/>
    <m/>
    <m/>
    <m/>
    <m/>
    <m/>
    <m/>
    <m/>
    <m/>
    <m/>
    <m/>
    <m/>
    <m/>
    <m/>
    <m/>
    <m/>
    <m/>
    <m/>
    <m/>
    <m/>
    <m/>
    <m/>
    <m/>
    <m/>
    <m/>
    <m/>
    <m/>
    <m/>
    <m/>
    <m/>
    <m/>
    <m/>
    <m/>
    <m/>
    <m/>
    <m/>
    <m/>
    <m/>
    <m/>
    <m/>
    <m/>
    <m/>
    <m/>
    <m/>
    <m/>
    <m/>
    <m/>
    <m/>
    <m/>
    <m/>
    <m/>
    <m/>
    <m/>
    <m/>
    <m/>
    <m/>
    <m/>
    <m/>
    <m/>
    <m/>
    <m/>
    <m/>
    <m/>
    <m/>
    <m/>
    <m/>
    <m/>
    <m/>
    <m/>
    <m/>
    <m/>
    <m/>
    <m/>
    <n v="1"/>
    <n v="1"/>
    <s v="ZBHT0022"/>
    <s v="G2NyCbkAX_q3"/>
    <s v="Allocated"/>
    <s v="Left Message (LMCB)"/>
    <s v="Lmcb with his office staff office address "/>
    <d v="2026-01-18T00:00:00"/>
    <m/>
    <m/>
    <m/>
    <s v="-"/>
  </r>
  <r>
    <n v="139640918"/>
    <s v="KAJAL AVINASH ADAGALE"/>
    <s v="ONLINE"/>
    <s v="01.01.26"/>
    <n v="3155"/>
    <m/>
    <m/>
    <m/>
    <n v="2814"/>
    <n v="7285"/>
    <x v="5"/>
    <s v="STABLE"/>
    <x v="0"/>
    <x v="9"/>
    <n v="14969.04"/>
    <n v="341"/>
    <n v="0"/>
    <n v="4500"/>
    <s v="FLOW"/>
    <n v="9.4290314371596962E-2"/>
    <n v="3.7722594496818638E-3"/>
    <x v="1"/>
    <s v="PAID"/>
    <s v="PTP"/>
    <s v="PAID"/>
    <m/>
    <m/>
    <m/>
    <m/>
    <s v="ELG"/>
    <s v="-"/>
    <s v="SHIRUR"/>
    <s v="-"/>
    <s v="-"/>
    <s v="-"/>
    <n v="12126"/>
    <n v="14969.04"/>
    <n v="87"/>
    <m/>
    <n v="86"/>
    <s v="REGULAR"/>
    <s v="MH12VX7985"/>
    <s v="SPLENDOR PLUS I3S XTEC"/>
    <d v="2023-03-16T00:00:00"/>
    <n v="36"/>
    <x v="1"/>
    <x v="1"/>
    <s v="-"/>
    <m/>
    <m/>
    <m/>
    <n v="1"/>
    <m/>
    <m/>
    <m/>
    <m/>
    <m/>
    <m/>
    <m/>
    <m/>
    <m/>
    <m/>
    <m/>
    <m/>
    <m/>
    <m/>
    <m/>
    <m/>
    <m/>
    <m/>
    <m/>
    <m/>
    <m/>
    <m/>
    <m/>
    <m/>
    <m/>
    <m/>
    <m/>
    <m/>
    <m/>
    <m/>
    <m/>
    <m/>
    <m/>
    <m/>
    <m/>
    <m/>
    <m/>
    <m/>
    <m/>
    <m/>
    <m/>
    <m/>
    <m/>
    <m/>
    <m/>
    <m/>
    <m/>
    <m/>
    <m/>
    <m/>
    <m/>
    <m/>
    <m/>
    <m/>
    <m/>
    <m/>
    <m/>
    <m/>
    <m/>
    <m/>
    <m/>
    <m/>
    <m/>
    <m/>
    <m/>
    <m/>
    <m/>
    <m/>
    <m/>
    <m/>
    <m/>
    <m/>
    <m/>
    <m/>
    <m/>
    <m/>
    <m/>
    <m/>
    <m/>
    <m/>
    <m/>
    <m/>
    <m/>
    <m/>
    <m/>
    <m/>
    <m/>
    <m/>
    <m/>
    <n v="1"/>
    <n v="1"/>
    <s v="ZBHT0024"/>
    <s v="GPLBX_lFGFyc"/>
    <s v="Allocated"/>
    <s v="Payment (PAID)"/>
    <s v="Paid 1 emi"/>
    <d v="2026-01-02T00:00:00"/>
    <m/>
    <m/>
    <m/>
    <s v="-"/>
  </r>
  <r>
    <n v="140313978"/>
    <s v="SACHIN NIVRUTTI WAGHMARE"/>
    <s v="ONLINE"/>
    <s v="05.01.26"/>
    <n v="6226"/>
    <m/>
    <m/>
    <m/>
    <n v="3102"/>
    <n v="3102"/>
    <x v="2"/>
    <s v="RB"/>
    <x v="0"/>
    <x v="17"/>
    <n v="14745.87"/>
    <n v="22"/>
    <n v="0"/>
    <n v="450"/>
    <s v="FLOW"/>
    <n v="3.1748660864730403E-2"/>
    <n v="7.9305115034253228E-4"/>
    <x v="2"/>
    <s v="PAID"/>
    <s v="PTP"/>
    <s v="PAID"/>
    <m/>
    <m/>
    <m/>
    <m/>
    <s v="-"/>
    <s v="-"/>
    <s v="MAVAL"/>
    <s v="-"/>
    <s v="-"/>
    <s v="-"/>
    <n v="3574"/>
    <n v="14745.87"/>
    <n v="27"/>
    <m/>
    <n v="26"/>
    <s v="REGULAR"/>
    <s v="MH14KT5285"/>
    <s v="HONDA ACTIVA 6G DLX BS VI"/>
    <d v="2023-03-25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464807112"/>
    <s v="SOMNATH UDAYBHAN CHAND"/>
    <s v="ONLINE"/>
    <s v="13.01.26"/>
    <n v="1383"/>
    <m/>
    <m/>
    <m/>
    <n v="1283"/>
    <n v="1283"/>
    <x v="4"/>
    <s v="STABLE"/>
    <x v="0"/>
    <x v="20"/>
    <n v="14599"/>
    <n v="4"/>
    <n v="0"/>
    <n v="1350"/>
    <s v="NEW"/>
    <n v="5.5650595833802517E-2"/>
    <n v="2.5607707030501328E-3"/>
    <x v="1"/>
    <s v="PAID"/>
    <s v="-"/>
    <s v="PAID"/>
    <m/>
    <m/>
    <s v="CAVNA"/>
    <m/>
    <s v="-"/>
    <s v="-"/>
    <s v="RAHATANI"/>
    <s v="-"/>
    <s v="-"/>
    <s v="-"/>
    <n v="2637"/>
    <n v="14599"/>
    <n v="56"/>
    <m/>
    <n v="25"/>
    <s v="REGULAR"/>
    <s v="MH14KX0361"/>
    <s v="SPLENDOR PLUS I3S BS6 FI DRUM SELF"/>
    <d v="2024-11-29T00:00:00"/>
    <n v="24"/>
    <x v="1"/>
    <x v="1"/>
    <s v="-"/>
    <m/>
    <m/>
    <m/>
    <m/>
    <m/>
    <m/>
    <n v="1"/>
    <m/>
    <m/>
    <m/>
    <m/>
    <m/>
    <m/>
    <m/>
    <m/>
    <m/>
    <m/>
    <m/>
    <m/>
    <m/>
    <m/>
    <m/>
    <m/>
    <m/>
    <m/>
    <m/>
    <m/>
    <m/>
    <m/>
    <m/>
    <m/>
    <m/>
    <m/>
    <n v="1"/>
    <m/>
    <m/>
    <m/>
    <m/>
    <m/>
    <m/>
    <m/>
    <m/>
    <m/>
    <m/>
    <m/>
    <m/>
    <m/>
    <m/>
    <m/>
    <m/>
    <m/>
    <m/>
    <m/>
    <m/>
    <m/>
    <m/>
    <m/>
    <m/>
    <m/>
    <m/>
    <m/>
    <m/>
    <m/>
    <m/>
    <m/>
    <m/>
    <m/>
    <m/>
    <m/>
    <m/>
    <m/>
    <m/>
    <m/>
    <m/>
    <m/>
    <m/>
    <m/>
    <m/>
    <n v="1"/>
    <m/>
    <m/>
    <m/>
    <m/>
    <m/>
    <m/>
    <m/>
    <m/>
    <m/>
    <m/>
    <m/>
    <m/>
    <m/>
    <m/>
    <n v="3"/>
    <n v="1"/>
    <s v="ZBHT0015"/>
    <s v="kPKPQUwAN7"/>
    <s v="Allocated"/>
    <s v="Address Not Found (NC_ANF)"/>
    <s v="Visited at customer given address but address not found due to short address on system hence."/>
    <d v="2026-01-12T00:00:00"/>
    <m/>
    <m/>
    <m/>
    <s v="DID"/>
  </r>
  <r>
    <n v="460437833"/>
    <s v="KUCHEKAR LAKSHMAN KRISHNAJI"/>
    <s v="ONLINE"/>
    <s v="09.01.26"/>
    <n v="7037"/>
    <m/>
    <m/>
    <s v="BANK STABLE 19"/>
    <n v="3466"/>
    <n v="-2561.34"/>
    <x v="2"/>
    <s v="RB"/>
    <x v="0"/>
    <x v="1"/>
    <n v="14221.66"/>
    <n v="73"/>
    <n v="0"/>
    <n v="4500"/>
    <s v="NEW"/>
    <n v="1.062135810506558E-2"/>
    <n v="7.6485848734461767E-4"/>
    <x v="2"/>
    <s v="PAID"/>
    <s v="-"/>
    <s v="PAID"/>
    <m/>
    <m/>
    <s v="CAVA"/>
    <m/>
    <s v="-"/>
    <s v="-"/>
    <s v="THERGAON"/>
    <s v="-"/>
    <s v="-"/>
    <s v="-"/>
    <n v="5477.66"/>
    <n v="14221.66"/>
    <n v="5"/>
    <m/>
    <e v="#N/A"/>
    <s v="NPA"/>
    <s v="MH14LD9242"/>
    <s v="SPLENDOR PLUS I3S BS6 FI DRUM SELF"/>
    <d v="2023-11-02T00:00:00"/>
    <n v="30"/>
    <x v="2"/>
    <x v="1"/>
    <s v="-"/>
    <m/>
    <m/>
    <m/>
    <m/>
    <m/>
    <m/>
    <m/>
    <m/>
    <m/>
    <m/>
    <m/>
    <m/>
    <m/>
    <m/>
    <m/>
    <m/>
    <m/>
    <m/>
    <m/>
    <m/>
    <m/>
    <m/>
    <m/>
    <m/>
    <m/>
    <m/>
    <m/>
    <m/>
    <m/>
    <m/>
    <m/>
    <m/>
    <m/>
    <m/>
    <m/>
    <m/>
    <n v="1"/>
    <m/>
    <m/>
    <m/>
    <m/>
    <m/>
    <m/>
    <m/>
    <m/>
    <m/>
    <m/>
    <m/>
    <m/>
    <m/>
    <m/>
    <m/>
    <m/>
    <m/>
    <m/>
    <m/>
    <m/>
    <m/>
    <m/>
    <m/>
    <m/>
    <m/>
    <m/>
    <m/>
    <m/>
    <m/>
    <m/>
    <m/>
    <m/>
    <m/>
    <m/>
    <m/>
    <m/>
    <m/>
    <m/>
    <m/>
    <m/>
    <m/>
    <m/>
    <m/>
    <m/>
    <m/>
    <m/>
    <m/>
    <m/>
    <m/>
    <m/>
    <m/>
    <m/>
    <m/>
    <m/>
    <m/>
    <m/>
    <n v="1"/>
    <n v="1"/>
    <s v="ZBHT0015"/>
    <s v="AorynThw_Dgm"/>
    <s v="Allocated"/>
    <s v="No Such Person (NC_NSP)"/>
    <s v="Visit cm residence address nobody knows cm in this area  short address "/>
    <d v="2026-01-13T00:00:00"/>
    <m/>
    <m/>
    <m/>
    <s v="-"/>
  </r>
  <r>
    <n v="137923877"/>
    <s v="ROHINI SHIVAJI SHERKAR"/>
    <s v="COLLECT"/>
    <s v="16.01.26"/>
    <n v="4100"/>
    <m/>
    <m/>
    <m/>
    <n v="3718"/>
    <n v="11021"/>
    <x v="4"/>
    <s v="STABLE"/>
    <x v="0"/>
    <x v="0"/>
    <n v="14214.76"/>
    <n v="340"/>
    <n v="0"/>
    <n v="3600"/>
    <s v="01.12.25 08.12.25"/>
    <n v="1.5535838023754699E-2"/>
    <n v="2.4933722144591351E-3"/>
    <x v="1"/>
    <s v="PAID"/>
    <s v="PTP"/>
    <s v="PTP"/>
    <m/>
    <n v="26"/>
    <s v="CAVA"/>
    <m/>
    <s v="-"/>
    <s v="-"/>
    <s v="JUNNAR"/>
    <s v="-"/>
    <s v="-"/>
    <s v="-"/>
    <n v="14961"/>
    <n v="14214.76"/>
    <n v="65"/>
    <m/>
    <n v="56"/>
    <s v="REGULAR"/>
    <s v="MH14KR4481"/>
    <s v="HONDA ACTIVA 125 DISC BSVI"/>
    <d v="2023-01-30T00:00:00"/>
    <n v="36"/>
    <x v="2"/>
    <x v="1"/>
    <s v="-"/>
    <m/>
    <m/>
    <m/>
    <m/>
    <m/>
    <m/>
    <m/>
    <m/>
    <m/>
    <m/>
    <m/>
    <m/>
    <m/>
    <m/>
    <m/>
    <m/>
    <m/>
    <m/>
    <m/>
    <m/>
    <m/>
    <m/>
    <m/>
    <m/>
    <m/>
    <m/>
    <m/>
    <m/>
    <m/>
    <m/>
    <m/>
    <m/>
    <m/>
    <m/>
    <m/>
    <m/>
    <m/>
    <m/>
    <m/>
    <n v="1"/>
    <m/>
    <m/>
    <m/>
    <m/>
    <m/>
    <n v="1"/>
    <m/>
    <m/>
    <m/>
    <m/>
    <m/>
    <m/>
    <m/>
    <m/>
    <m/>
    <m/>
    <m/>
    <m/>
    <m/>
    <m/>
    <m/>
    <m/>
    <m/>
    <m/>
    <m/>
    <m/>
    <m/>
    <m/>
    <m/>
    <m/>
    <m/>
    <m/>
    <m/>
    <m/>
    <m/>
    <m/>
    <m/>
    <m/>
    <m/>
    <m/>
    <m/>
    <m/>
    <m/>
    <m/>
    <m/>
    <m/>
    <m/>
    <m/>
    <m/>
    <m/>
    <m/>
    <m/>
    <m/>
    <n v="2"/>
    <n v="1"/>
    <s v="ZBHT0021"/>
    <s v="BPd7L4eEJc"/>
    <s v="Allocated"/>
    <s v="Payment (PAID)"/>
    <s v="Payment (PAID)"/>
    <d v="2026-01-16T00:00:00"/>
    <m/>
    <m/>
    <m/>
    <s v="-"/>
  </r>
  <r>
    <n v="465414331"/>
    <s v="YOGESH SAHEBRAO WALHEKAR"/>
    <s v="ONLINE"/>
    <s v="08.01.26"/>
    <n v="12200"/>
    <m/>
    <m/>
    <m/>
    <n v="3009"/>
    <n v="9027"/>
    <x v="1"/>
    <s v="RB"/>
    <x v="0"/>
    <x v="18"/>
    <n v="14199"/>
    <n v="678"/>
    <n v="0"/>
    <n v="3150"/>
    <s v="08.12.25"/>
    <n v="3.6790818686533312E-2"/>
    <n v="3.6253962029649429E-3"/>
    <x v="2"/>
    <s v="PAID"/>
    <s v="PAID"/>
    <s v="PAID"/>
    <m/>
    <m/>
    <m/>
    <m/>
    <s v="ELG"/>
    <s v="-"/>
    <s v="YERWADA"/>
    <s v="-"/>
    <s v="-"/>
    <s v="-"/>
    <n v="12855"/>
    <n v="14199"/>
    <n v="117"/>
    <m/>
    <n v="25"/>
    <s v="NPA"/>
    <s v="MH12WV0314"/>
    <s v="HONDA ACTIVA 6G DLX BS VI"/>
    <d v="2025-02-04T00:00:00"/>
    <n v="12"/>
    <x v="1"/>
    <x v="2"/>
    <s v="-"/>
    <m/>
    <m/>
    <m/>
    <m/>
    <m/>
    <m/>
    <m/>
    <m/>
    <m/>
    <m/>
    <m/>
    <m/>
    <m/>
    <m/>
    <m/>
    <m/>
    <m/>
    <m/>
    <n v="1"/>
    <m/>
    <m/>
    <n v="1"/>
    <m/>
    <m/>
    <m/>
    <m/>
    <m/>
    <m/>
    <m/>
    <m/>
    <m/>
    <m/>
    <m/>
    <m/>
    <m/>
    <m/>
    <m/>
    <m/>
    <m/>
    <m/>
    <m/>
    <m/>
    <m/>
    <m/>
    <m/>
    <m/>
    <m/>
    <m/>
    <m/>
    <m/>
    <m/>
    <m/>
    <m/>
    <m/>
    <m/>
    <m/>
    <m/>
    <m/>
    <m/>
    <m/>
    <m/>
    <m/>
    <m/>
    <m/>
    <m/>
    <m/>
    <m/>
    <m/>
    <m/>
    <m/>
    <m/>
    <m/>
    <m/>
    <m/>
    <m/>
    <m/>
    <m/>
    <m/>
    <m/>
    <m/>
    <m/>
    <m/>
    <m/>
    <m/>
    <m/>
    <m/>
    <m/>
    <m/>
    <m/>
    <m/>
    <m/>
    <m/>
    <m/>
    <n v="2"/>
    <n v="1"/>
    <s v="ZBHT0012"/>
    <e v="#N/A"/>
    <e v="#N/A"/>
    <e v="#N/A"/>
    <e v="#N/A"/>
    <e v="#N/A"/>
    <m/>
    <m/>
    <m/>
    <s v="-"/>
  </r>
  <r>
    <n v="459816044"/>
    <s v="VIKAS SANJAY PANDAGALE"/>
    <m/>
    <m/>
    <m/>
    <m/>
    <m/>
    <m/>
    <n v="3709"/>
    <n v="3709"/>
    <x v="2"/>
    <s v="FLOW"/>
    <x v="1"/>
    <x v="11"/>
    <n v="14178.97"/>
    <n v="39"/>
    <n v="0"/>
    <n v="1115.0999999999999"/>
    <s v="NEW"/>
    <n v="1.284830858260946E-2"/>
    <n v="7.6256256627599826E-4"/>
    <x v="0"/>
    <s v="NC"/>
    <s v="-"/>
    <s v="NC"/>
    <s v="Add not found"/>
    <m/>
    <s v="CNAVNA"/>
    <m/>
    <s v="-"/>
    <s v="-"/>
    <s v="SUS"/>
    <s v="-"/>
    <s v="-"/>
    <s v="-"/>
    <n v="4863.1000000000004"/>
    <n v="14178.97"/>
    <n v="27"/>
    <m/>
    <n v="57"/>
    <s v="REGULAR"/>
    <s v="MH22BB5602"/>
    <s v="SPLENDOR PLUS I3S BS6 FI DRUM SELF"/>
    <d v="2023-09-20T00:00:00"/>
    <n v="30"/>
    <x v="1"/>
    <x v="1"/>
    <s v="-"/>
    <m/>
    <m/>
    <m/>
    <m/>
    <m/>
    <m/>
    <m/>
    <m/>
    <m/>
    <m/>
    <m/>
    <m/>
    <n v="1"/>
    <m/>
    <m/>
    <m/>
    <m/>
    <m/>
    <m/>
    <m/>
    <m/>
    <m/>
    <m/>
    <m/>
    <m/>
    <m/>
    <m/>
    <m/>
    <m/>
    <m/>
    <m/>
    <m/>
    <m/>
    <m/>
    <m/>
    <m/>
    <m/>
    <m/>
    <m/>
    <m/>
    <m/>
    <m/>
    <m/>
    <m/>
    <m/>
    <m/>
    <m/>
    <m/>
    <m/>
    <m/>
    <m/>
    <m/>
    <m/>
    <m/>
    <m/>
    <m/>
    <m/>
    <m/>
    <m/>
    <m/>
    <m/>
    <m/>
    <m/>
    <m/>
    <m/>
    <m/>
    <m/>
    <m/>
    <m/>
    <m/>
    <m/>
    <m/>
    <m/>
    <m/>
    <m/>
    <m/>
    <m/>
    <m/>
    <m/>
    <m/>
    <m/>
    <m/>
    <m/>
    <m/>
    <m/>
    <m/>
    <m/>
    <m/>
    <m/>
    <m/>
    <m/>
    <m/>
    <m/>
    <n v="1"/>
    <n v="1"/>
    <s v="DUWT0023"/>
    <s v="BPKKTByGnFm"/>
    <s v="Allocated"/>
    <s v="Address Not Found (NC_ANF)"/>
    <s v="Customer address short not found "/>
    <d v="2026-01-18T00:00:00"/>
    <m/>
    <m/>
    <m/>
    <s v="-"/>
  </r>
  <r>
    <n v="140106553"/>
    <s v="LATABAI CHINTAMAN JOSHI"/>
    <m/>
    <m/>
    <m/>
    <m/>
    <m/>
    <m/>
    <n v="2978"/>
    <n v="2978"/>
    <x v="2"/>
    <s v="FLOW"/>
    <x v="1"/>
    <x v="0"/>
    <n v="14176.65"/>
    <n v="36"/>
    <n v="0"/>
    <n v="1595"/>
    <s v="FLOW"/>
    <n v="1.276276877805963E-2"/>
    <n v="7.6243779380283838E-4"/>
    <x v="0"/>
    <s v="BPTP"/>
    <s v="BPTP"/>
    <s v="BPTP"/>
    <m/>
    <m/>
    <s v="CAVNA"/>
    <m/>
    <s v="-"/>
    <s v="-"/>
    <s v="JUNNAR"/>
    <s v="-"/>
    <s v="-"/>
    <s v="-"/>
    <n v="4609"/>
    <n v="14176.65"/>
    <n v="26"/>
    <m/>
    <n v="56"/>
    <s v="REGULAR"/>
    <s v="MH14KT1594"/>
    <s v="HONDA SHINE DISC BSVI"/>
    <d v="2023-03-30T00:00:00"/>
    <n v="36"/>
    <x v="1"/>
    <x v="2"/>
    <s v="-"/>
    <m/>
    <m/>
    <m/>
    <m/>
    <m/>
    <m/>
    <n v="1"/>
    <m/>
    <m/>
    <m/>
    <m/>
    <m/>
    <m/>
    <m/>
    <m/>
    <n v="1"/>
    <m/>
    <m/>
    <m/>
    <m/>
    <m/>
    <m/>
    <m/>
    <m/>
    <n v="1"/>
    <m/>
    <m/>
    <m/>
    <m/>
    <m/>
    <m/>
    <m/>
    <m/>
    <m/>
    <m/>
    <m/>
    <m/>
    <m/>
    <m/>
    <m/>
    <m/>
    <m/>
    <m/>
    <m/>
    <m/>
    <m/>
    <m/>
    <m/>
    <m/>
    <m/>
    <m/>
    <m/>
    <m/>
    <m/>
    <m/>
    <m/>
    <m/>
    <m/>
    <m/>
    <m/>
    <m/>
    <m/>
    <m/>
    <m/>
    <m/>
    <m/>
    <m/>
    <m/>
    <m/>
    <m/>
    <m/>
    <m/>
    <m/>
    <m/>
    <m/>
    <m/>
    <m/>
    <m/>
    <m/>
    <m/>
    <m/>
    <m/>
    <m/>
    <m/>
    <m/>
    <m/>
    <m/>
    <m/>
    <m/>
    <m/>
    <m/>
    <m/>
    <m/>
    <n v="3"/>
    <n v="1"/>
    <s v="ZBHT0021"/>
    <s v="BPEAg5aPGRlz"/>
    <s v="Allocated"/>
    <s v="Broken Promise (BP)"/>
    <s v="B reak ptp"/>
    <d v="2026-01-09T00:00:00"/>
    <m/>
    <m/>
    <m/>
    <s v="-"/>
  </r>
  <r>
    <n v="465037903"/>
    <s v="PRATIK SANTOSH BHENDE"/>
    <s v="ONLINE"/>
    <s v="31.01.26"/>
    <n v="16857"/>
    <m/>
    <m/>
    <s v="CBC COLL"/>
    <n v="14352"/>
    <n v="14352"/>
    <x v="0"/>
    <s v="FLOW"/>
    <x v="0"/>
    <x v="2"/>
    <n v="14141"/>
    <n v="255"/>
    <n v="2250"/>
    <n v="2250"/>
    <s v="FLOW"/>
    <n v="1.4549174171547941E-2"/>
    <n v="1.6693438183314219E-3"/>
    <x v="0"/>
    <s v="PTP"/>
    <s v="-"/>
    <s v="PTP"/>
    <m/>
    <n v="30"/>
    <m/>
    <m/>
    <m/>
    <m/>
    <s v="CHAKAN"/>
    <m/>
    <m/>
    <m/>
    <s v="-"/>
    <n v="14141"/>
    <n v="5"/>
    <m/>
    <e v="#N/A"/>
    <s v="REGULAR"/>
    <n v="45651"/>
    <m/>
    <d v="2024-12-25T00:00:00"/>
    <n v="12"/>
    <x v="3"/>
    <x v="0"/>
    <s v="-"/>
    <m/>
    <m/>
    <m/>
    <m/>
    <m/>
    <m/>
    <m/>
    <m/>
    <m/>
    <m/>
    <m/>
    <m/>
    <m/>
    <m/>
    <m/>
    <m/>
    <m/>
    <m/>
    <m/>
    <m/>
    <m/>
    <m/>
    <m/>
    <m/>
    <m/>
    <m/>
    <m/>
    <m/>
    <m/>
    <m/>
    <m/>
    <m/>
    <m/>
    <m/>
    <m/>
    <m/>
    <m/>
    <m/>
    <m/>
    <m/>
    <m/>
    <m/>
    <m/>
    <m/>
    <m/>
    <m/>
    <m/>
    <m/>
    <m/>
    <m/>
    <m/>
    <m/>
    <m/>
    <m/>
    <m/>
    <m/>
    <m/>
    <m/>
    <m/>
    <m/>
    <m/>
    <m/>
    <m/>
    <m/>
    <m/>
    <m/>
    <m/>
    <m/>
    <m/>
    <m/>
    <m/>
    <m/>
    <m/>
    <m/>
    <m/>
    <m/>
    <m/>
    <m/>
    <m/>
    <m/>
    <m/>
    <m/>
    <m/>
    <m/>
    <m/>
    <m/>
    <m/>
    <m/>
    <m/>
    <m/>
    <n v="1"/>
    <m/>
    <m/>
    <n v="1"/>
    <n v="1"/>
    <s v="DUWT0017"/>
    <s v="APct7srbEz"/>
    <s v="Allocated"/>
    <s v="Promise To Pay (PTP)"/>
    <s v="Customer pay online "/>
    <d v="2026-01-20T00:00:00"/>
    <m/>
    <m/>
    <m/>
    <s v="-"/>
  </r>
  <r>
    <n v="139849376"/>
    <s v="MAYUR DILIP BAMBLE"/>
    <m/>
    <m/>
    <m/>
    <m/>
    <m/>
    <m/>
    <n v="3570"/>
    <n v="3910"/>
    <x v="4"/>
    <s v="FLOW"/>
    <x v="1"/>
    <x v="19"/>
    <n v="13974.8"/>
    <n v="104"/>
    <n v="0"/>
    <n v="3759"/>
    <s v="FLOW"/>
    <n v="4.7798878866809343E-2"/>
    <n v="2.451281486470649E-3"/>
    <x v="0"/>
    <s v="NC"/>
    <s v="NC"/>
    <s v="NC"/>
    <s v="Shifted"/>
    <m/>
    <s v="CNAVNA"/>
    <m/>
    <s v="-"/>
    <s v="-"/>
    <s v="KHADKI"/>
    <s v="-"/>
    <s v="-"/>
    <s v="-"/>
    <n v="7773"/>
    <n v="13974.8"/>
    <n v="56"/>
    <m/>
    <n v="86"/>
    <s v="REGULAR"/>
    <s v="MH12VH6110"/>
    <s v="HONDA DIO DLX BS VI"/>
    <d v="2023-03-15T00:00:00"/>
    <n v="36"/>
    <x v="1"/>
    <x v="1"/>
    <s v="-"/>
    <m/>
    <m/>
    <m/>
    <m/>
    <m/>
    <m/>
    <m/>
    <m/>
    <m/>
    <m/>
    <m/>
    <m/>
    <m/>
    <m/>
    <m/>
    <n v="1"/>
    <m/>
    <m/>
    <m/>
    <m/>
    <m/>
    <n v="1"/>
    <m/>
    <m/>
    <m/>
    <m/>
    <m/>
    <m/>
    <m/>
    <m/>
    <m/>
    <m/>
    <m/>
    <m/>
    <m/>
    <m/>
    <m/>
    <m/>
    <m/>
    <m/>
    <m/>
    <m/>
    <m/>
    <m/>
    <m/>
    <m/>
    <m/>
    <m/>
    <m/>
    <m/>
    <m/>
    <m/>
    <m/>
    <m/>
    <m/>
    <m/>
    <m/>
    <m/>
    <m/>
    <m/>
    <m/>
    <m/>
    <m/>
    <m/>
    <m/>
    <m/>
    <m/>
    <m/>
    <m/>
    <m/>
    <m/>
    <m/>
    <m/>
    <m/>
    <m/>
    <m/>
    <m/>
    <m/>
    <m/>
    <m/>
    <m/>
    <m/>
    <m/>
    <m/>
    <m/>
    <m/>
    <m/>
    <m/>
    <m/>
    <m/>
    <m/>
    <m/>
    <m/>
    <n v="2"/>
    <n v="1"/>
    <s v="DUWT0023"/>
    <s v="k2TYOpZhEm"/>
    <s v="Allocated"/>
    <s v="Shifted (NC_SFTD)"/>
    <s v="Customer left the job from this office "/>
    <d v="2026-01-24T00:00:00"/>
    <m/>
    <m/>
    <m/>
    <s v="-"/>
  </r>
  <r>
    <n v="458564938"/>
    <s v="SOMNATH UDAYBHAN CHAND"/>
    <s v="ONLINE"/>
    <s v="13.01.26"/>
    <n v="2173"/>
    <m/>
    <m/>
    <m/>
    <n v="2133"/>
    <n v="2133"/>
    <x v="2"/>
    <s v="STABLE"/>
    <x v="0"/>
    <x v="20"/>
    <n v="13919.56"/>
    <n v="39"/>
    <n v="0"/>
    <n v="1350"/>
    <s v="NEW"/>
    <n v="1.7668301700509748E-2"/>
    <n v="7.4861117521461251E-4"/>
    <x v="1"/>
    <s v="PAID"/>
    <s v="-"/>
    <s v="PAID"/>
    <m/>
    <m/>
    <m/>
    <m/>
    <s v="-"/>
    <s v="-"/>
    <s v="RAHATNI"/>
    <s v="-"/>
    <s v="-"/>
    <s v="-"/>
    <n v="5655"/>
    <n v="13919.56"/>
    <n v="36"/>
    <m/>
    <n v="26"/>
    <s v="REGULAR"/>
    <s v="MH14KX0361"/>
    <s v="SPLENDOR PLUS I3S BS6 FI DRUM SELF"/>
    <d v="2023-06-15T00:00:00"/>
    <n v="36"/>
    <x v="2"/>
    <x v="1"/>
    <s v="-"/>
    <m/>
    <m/>
    <m/>
    <m/>
    <m/>
    <m/>
    <m/>
    <m/>
    <m/>
    <m/>
    <m/>
    <m/>
    <m/>
    <m/>
    <m/>
    <m/>
    <m/>
    <m/>
    <m/>
    <m/>
    <m/>
    <m/>
    <m/>
    <m/>
    <m/>
    <m/>
    <m/>
    <m/>
    <m/>
    <m/>
    <m/>
    <m/>
    <m/>
    <n v="1"/>
    <m/>
    <m/>
    <m/>
    <m/>
    <m/>
    <m/>
    <m/>
    <m/>
    <m/>
    <m/>
    <m/>
    <m/>
    <m/>
    <m/>
    <m/>
    <m/>
    <m/>
    <m/>
    <m/>
    <m/>
    <m/>
    <m/>
    <m/>
    <m/>
    <m/>
    <m/>
    <m/>
    <m/>
    <m/>
    <m/>
    <m/>
    <m/>
    <m/>
    <m/>
    <m/>
    <m/>
    <m/>
    <m/>
    <m/>
    <m/>
    <m/>
    <m/>
    <m/>
    <m/>
    <n v="1"/>
    <m/>
    <m/>
    <m/>
    <m/>
    <m/>
    <m/>
    <m/>
    <m/>
    <m/>
    <m/>
    <m/>
    <m/>
    <m/>
    <m/>
    <n v="2"/>
    <n v="1"/>
    <s v="ZBHT0015"/>
    <s v="B6Bq7RnF657"/>
    <s v="Allocated"/>
    <s v="RINGING NO RESPONSE (RNR)"/>
    <s v="Customer mobile number is busy."/>
    <d v="2026-01-19T00:00:00"/>
    <m/>
    <m/>
    <m/>
    <s v="VYMO"/>
  </r>
  <r>
    <n v="463516757"/>
    <s v="SAMIR SAMBHAJI KHANDAGLE"/>
    <s v="ONLINE"/>
    <s v="05.01.26"/>
    <n v="9600"/>
    <m/>
    <m/>
    <m/>
    <n v="4799"/>
    <n v="9598"/>
    <x v="5"/>
    <s v="RB"/>
    <x v="0"/>
    <x v="0"/>
    <n v="13886"/>
    <n v="280"/>
    <n v="0"/>
    <n v="0"/>
    <s v="NEW"/>
    <n v="0.1459400785970246"/>
    <n v="3.499328929462568E-3"/>
    <x v="2"/>
    <s v="PAID"/>
    <s v="-"/>
    <s v="PAID"/>
    <m/>
    <m/>
    <m/>
    <m/>
    <s v="ELG"/>
    <s v="-"/>
    <s v="JUNNAR"/>
    <s v="-"/>
    <s v="-"/>
    <s v="-"/>
    <n v="9878"/>
    <n v="13886"/>
    <n v="88"/>
    <m/>
    <n v="57"/>
    <s v="REGULAR"/>
    <m/>
    <s v="BAJAJ PULSAR 125 CARBON SPLIT DISC"/>
    <d v="2024-07-19T00:00:00"/>
    <n v="18"/>
    <x v="1"/>
    <x v="2"/>
    <s v="-"/>
    <m/>
    <m/>
    <m/>
    <m/>
    <m/>
    <m/>
    <m/>
    <m/>
    <m/>
    <n v="1"/>
    <m/>
    <m/>
    <m/>
    <m/>
    <m/>
    <m/>
    <m/>
    <m/>
    <m/>
    <m/>
    <m/>
    <m/>
    <m/>
    <m/>
    <m/>
    <m/>
    <m/>
    <m/>
    <m/>
    <m/>
    <m/>
    <m/>
    <m/>
    <m/>
    <m/>
    <m/>
    <m/>
    <m/>
    <m/>
    <m/>
    <m/>
    <m/>
    <m/>
    <m/>
    <m/>
    <m/>
    <m/>
    <m/>
    <m/>
    <m/>
    <m/>
    <m/>
    <m/>
    <m/>
    <m/>
    <m/>
    <m/>
    <m/>
    <m/>
    <m/>
    <m/>
    <m/>
    <m/>
    <m/>
    <m/>
    <m/>
    <m/>
    <m/>
    <m/>
    <m/>
    <m/>
    <m/>
    <m/>
    <m/>
    <m/>
    <m/>
    <m/>
    <m/>
    <m/>
    <m/>
    <m/>
    <m/>
    <m/>
    <m/>
    <m/>
    <m/>
    <m/>
    <m/>
    <m/>
    <m/>
    <m/>
    <m/>
    <m/>
    <n v="1"/>
    <n v="1"/>
    <s v="ZBHT0021"/>
    <s v="k6kp8Bf6XMz"/>
    <s v="Allocated"/>
    <s v="Payment (PAID)"/>
    <s v="Paid"/>
    <d v="2026-01-04T00:00:00"/>
    <m/>
    <m/>
    <m/>
    <s v="-"/>
  </r>
  <r>
    <n v="456499029"/>
    <s v="KALYANI ANANT PANGARKAR"/>
    <m/>
    <m/>
    <m/>
    <m/>
    <m/>
    <m/>
    <n v="4751"/>
    <n v="4566"/>
    <x v="2"/>
    <s v="FLOW"/>
    <x v="1"/>
    <x v="12"/>
    <n v="13863"/>
    <n v="119"/>
    <n v="0"/>
    <n v="4041"/>
    <s v="NEW"/>
    <n v="4.2603932174220357E-2"/>
    <n v="7.4556930836895522E-4"/>
    <x v="1"/>
    <s v="PTP"/>
    <s v="-"/>
    <s v="PTP"/>
    <m/>
    <n v="31"/>
    <s v="CAVA"/>
    <m/>
    <s v="-"/>
    <s v="-"/>
    <s v="HINGANE"/>
    <s v="-"/>
    <s v="-"/>
    <s v="-"/>
    <n v="8726"/>
    <n v="13863"/>
    <n v="27"/>
    <m/>
    <n v="57"/>
    <s v="NPA"/>
    <s v="MH12VD4045"/>
    <s v="APACHE RTR 160 4V SPECIAL EDITION"/>
    <d v="2023-01-22T00:00:00"/>
    <n v="36"/>
    <x v="1"/>
    <x v="2"/>
    <s v="-"/>
    <m/>
    <m/>
    <m/>
    <m/>
    <m/>
    <m/>
    <m/>
    <m/>
    <m/>
    <m/>
    <m/>
    <m/>
    <n v="1"/>
    <m/>
    <m/>
    <m/>
    <m/>
    <m/>
    <m/>
    <m/>
    <m/>
    <m/>
    <m/>
    <m/>
    <m/>
    <m/>
    <m/>
    <m/>
    <m/>
    <m/>
    <m/>
    <m/>
    <m/>
    <m/>
    <m/>
    <m/>
    <m/>
    <m/>
    <m/>
    <m/>
    <m/>
    <m/>
    <m/>
    <m/>
    <m/>
    <n v="1"/>
    <m/>
    <m/>
    <m/>
    <m/>
    <m/>
    <m/>
    <m/>
    <m/>
    <m/>
    <m/>
    <m/>
    <m/>
    <m/>
    <m/>
    <m/>
    <m/>
    <m/>
    <n v="1"/>
    <m/>
    <m/>
    <m/>
    <m/>
    <m/>
    <m/>
    <m/>
    <m/>
    <m/>
    <m/>
    <m/>
    <m/>
    <m/>
    <m/>
    <m/>
    <m/>
    <m/>
    <m/>
    <m/>
    <m/>
    <n v="1"/>
    <m/>
    <m/>
    <m/>
    <m/>
    <m/>
    <m/>
    <m/>
    <m/>
    <n v="4"/>
    <n v="1"/>
    <s v="DUWT0021"/>
    <s v="kolvi1S_nAqL"/>
    <s v="Allocated"/>
    <s v="Left Message (LMCB)"/>
    <s v="Left message at residence with father"/>
    <d v="2026-01-22T00:00:00"/>
    <m/>
    <m/>
    <m/>
    <s v="-"/>
  </r>
  <r>
    <n v="456664955"/>
    <s v="RATNAVALI RAJESH GURHALE"/>
    <s v="ONLINE"/>
    <s v="21.01.26"/>
    <n v="7189"/>
    <m/>
    <m/>
    <m/>
    <n v="3646"/>
    <n v="6842"/>
    <x v="4"/>
    <s v="RB"/>
    <x v="0"/>
    <x v="15"/>
    <n v="13782"/>
    <n v="222"/>
    <n v="0"/>
    <n v="3150"/>
    <s v="11.12.25"/>
    <n v="6.1716660878770563E-2"/>
    <n v="2.417462965233025E-3"/>
    <x v="1"/>
    <s v="PAID"/>
    <s v="PAID"/>
    <s v="PTP"/>
    <m/>
    <m/>
    <s v="CAVA"/>
    <m/>
    <s v="-"/>
    <s v="-"/>
    <s v="CHIKHALI"/>
    <s v="-"/>
    <s v="-"/>
    <s v="-"/>
    <n v="10214"/>
    <n v="13782"/>
    <n v="57"/>
    <m/>
    <n v="26"/>
    <s v="NPA"/>
    <s v="MH15JF4490"/>
    <s v="BS 6 ACCES DRUM CBS"/>
    <d v="2023-02-03T00:00:00"/>
    <n v="36"/>
    <x v="1"/>
    <x v="2"/>
    <s v="-"/>
    <m/>
    <m/>
    <m/>
    <m/>
    <m/>
    <m/>
    <n v="1"/>
    <m/>
    <m/>
    <m/>
    <m/>
    <m/>
    <m/>
    <m/>
    <m/>
    <m/>
    <m/>
    <m/>
    <m/>
    <m/>
    <m/>
    <m/>
    <m/>
    <m/>
    <m/>
    <m/>
    <m/>
    <m/>
    <m/>
    <m/>
    <m/>
    <m/>
    <m/>
    <m/>
    <m/>
    <m/>
    <m/>
    <m/>
    <m/>
    <m/>
    <m/>
    <m/>
    <m/>
    <m/>
    <m/>
    <m/>
    <m/>
    <m/>
    <m/>
    <m/>
    <m/>
    <m/>
    <m/>
    <m/>
    <m/>
    <m/>
    <m/>
    <m/>
    <m/>
    <m/>
    <m/>
    <m/>
    <m/>
    <m/>
    <m/>
    <m/>
    <m/>
    <m/>
    <m/>
    <m/>
    <m/>
    <m/>
    <m/>
    <m/>
    <m/>
    <m/>
    <m/>
    <m/>
    <m/>
    <m/>
    <m/>
    <m/>
    <m/>
    <m/>
    <m/>
    <m/>
    <m/>
    <m/>
    <m/>
    <m/>
    <m/>
    <m/>
    <m/>
    <n v="1"/>
    <n v="1"/>
    <s v="ZBHT0011"/>
    <s v="Go_veaIPXEJz"/>
    <s v="Allocated"/>
    <s v="Promise To Pay (PTP)"/>
    <s v="Customer Promised to transfer payment through netbank on 10th jan "/>
    <d v="2026-01-10T00:00:00"/>
    <m/>
    <m/>
    <m/>
    <s v="-"/>
  </r>
  <r>
    <n v="140272079"/>
    <s v="SAIPRASAD SHIVAJI PANCHAL"/>
    <s v="ONLINE"/>
    <s v="31.01.26"/>
    <n v="50"/>
    <m/>
    <m/>
    <m/>
    <n v="2901"/>
    <n v="2897"/>
    <x v="2"/>
    <s v="STABLE"/>
    <x v="0"/>
    <x v="4"/>
    <n v="13723.41"/>
    <n v="141"/>
    <n v="0"/>
    <n v="4950"/>
    <s v="FLOW"/>
    <n v="1.7476178291628602E-2"/>
    <n v="7.3806198529637187E-4"/>
    <x v="1"/>
    <s v="PAID"/>
    <s v="PTP"/>
    <s v="BPTP"/>
    <m/>
    <m/>
    <s v="CAVA"/>
    <m/>
    <s v="-"/>
    <s v="-"/>
    <s v="MOSHI"/>
    <s v="-"/>
    <s v="-"/>
    <s v="-"/>
    <n v="10889"/>
    <n v="13723.41"/>
    <n v="35"/>
    <m/>
    <n v="56"/>
    <s v="REGULAR"/>
    <s v="MH14KT1223"/>
    <s v="SPLENDOR PLUS BS6 I3S DRS CAST FI"/>
    <d v="2023-03-24T00:00:00"/>
    <n v="36"/>
    <x v="2"/>
    <x v="2"/>
    <s v="-"/>
    <m/>
    <m/>
    <m/>
    <m/>
    <m/>
    <m/>
    <m/>
    <m/>
    <m/>
    <m/>
    <m/>
    <m/>
    <m/>
    <m/>
    <m/>
    <m/>
    <m/>
    <m/>
    <m/>
    <m/>
    <m/>
    <m/>
    <m/>
    <m/>
    <m/>
    <m/>
    <m/>
    <m/>
    <m/>
    <m/>
    <m/>
    <m/>
    <m/>
    <m/>
    <m/>
    <m/>
    <n v="1"/>
    <m/>
    <m/>
    <m/>
    <m/>
    <m/>
    <m/>
    <m/>
    <m/>
    <m/>
    <m/>
    <m/>
    <m/>
    <m/>
    <m/>
    <m/>
    <m/>
    <m/>
    <m/>
    <m/>
    <m/>
    <m/>
    <m/>
    <m/>
    <m/>
    <m/>
    <m/>
    <m/>
    <m/>
    <m/>
    <m/>
    <m/>
    <m/>
    <m/>
    <m/>
    <m/>
    <m/>
    <m/>
    <m/>
    <m/>
    <m/>
    <m/>
    <m/>
    <m/>
    <m/>
    <m/>
    <m/>
    <m/>
    <m/>
    <m/>
    <m/>
    <m/>
    <m/>
    <m/>
    <m/>
    <m/>
    <m/>
    <n v="1"/>
    <n v="1"/>
    <s v="ZBHT0009"/>
    <s v="BPkmtN7oDX7"/>
    <s v="Allocated"/>
    <s v="Door Locked (NC_DL)"/>
    <s v="Door lock "/>
    <d v="2026-01-13T00:00:00"/>
    <m/>
    <m/>
    <m/>
    <s v="-"/>
  </r>
  <r>
    <n v="136801477"/>
    <s v="TABASSUM SAMIRALI SAYYAD"/>
    <s v="ONLINE"/>
    <s v="11.01.26"/>
    <n v="7000"/>
    <m/>
    <m/>
    <m/>
    <n v="3470"/>
    <n v="14069"/>
    <x v="3"/>
    <s v="STABLE"/>
    <x v="0"/>
    <x v="7"/>
    <n v="13516.18"/>
    <n v="902"/>
    <n v="0"/>
    <n v="4500"/>
    <s v="FLOW"/>
    <n v="0.1113840553656098"/>
    <n v="4.5185991200055141E-3"/>
    <x v="1"/>
    <s v="PAID"/>
    <s v="PTP"/>
    <s v="PAID"/>
    <m/>
    <m/>
    <m/>
    <m/>
    <s v="ELG"/>
    <s v="-"/>
    <s v="MANCHAR"/>
    <s v="-"/>
    <s v="-"/>
    <s v="-"/>
    <n v="19471"/>
    <n v="13516.18"/>
    <n v="148"/>
    <m/>
    <n v="117"/>
    <s v="NPA"/>
    <s v="MH14KM8211"/>
    <s v="HONDA ACTIVA 125 DISC BSVI"/>
    <d v="2022-12-16T00:00:00"/>
    <n v="36"/>
    <x v="1"/>
    <x v="2"/>
    <s v="-"/>
    <m/>
    <m/>
    <m/>
    <m/>
    <m/>
    <m/>
    <m/>
    <m/>
    <m/>
    <m/>
    <m/>
    <m/>
    <m/>
    <m/>
    <m/>
    <m/>
    <m/>
    <m/>
    <m/>
    <m/>
    <m/>
    <n v="1"/>
    <m/>
    <m/>
    <m/>
    <m/>
    <m/>
    <m/>
    <m/>
    <m/>
    <m/>
    <m/>
    <m/>
    <m/>
    <m/>
    <m/>
    <m/>
    <m/>
    <m/>
    <m/>
    <m/>
    <m/>
    <m/>
    <m/>
    <m/>
    <m/>
    <m/>
    <m/>
    <m/>
    <m/>
    <m/>
    <m/>
    <m/>
    <m/>
    <m/>
    <m/>
    <m/>
    <m/>
    <m/>
    <m/>
    <m/>
    <m/>
    <m/>
    <m/>
    <m/>
    <m/>
    <m/>
    <m/>
    <m/>
    <m/>
    <m/>
    <m/>
    <m/>
    <m/>
    <m/>
    <m/>
    <m/>
    <m/>
    <m/>
    <m/>
    <m/>
    <m/>
    <m/>
    <m/>
    <m/>
    <m/>
    <m/>
    <m/>
    <m/>
    <m/>
    <m/>
    <m/>
    <m/>
    <n v="1"/>
    <n v="1"/>
    <s v="DUWT0029"/>
    <s v="AP9V26fkhBw"/>
    <s v="Allocated"/>
    <s v="Promise To Pay (PTP)"/>
    <s v="Promise to pay 10 jan "/>
    <d v="2026-01-10T00:00:00"/>
    <m/>
    <m/>
    <m/>
    <s v="-"/>
  </r>
  <r>
    <n v="462415842"/>
    <s v="MAHESH BHAGIRATH VERMA"/>
    <m/>
    <m/>
    <m/>
    <m/>
    <m/>
    <m/>
    <n v="1500"/>
    <n v="9000"/>
    <x v="6"/>
    <s v="FLOW"/>
    <x v="1"/>
    <x v="18"/>
    <n v="13503"/>
    <n v="445"/>
    <n v="0"/>
    <n v="4050"/>
    <s v="FLOW"/>
    <n v="0.33245150671710599"/>
    <n v="8.1422986535811009E-2"/>
    <x v="0"/>
    <s v="-"/>
    <s v="NC"/>
    <s v="-"/>
    <m/>
    <m/>
    <m/>
    <m/>
    <s v="ELG"/>
    <s v="-"/>
    <s v="MUNJABA WASTI"/>
    <s v="-"/>
    <s v="-"/>
    <s v="-"/>
    <n v="13495"/>
    <n v="13503"/>
    <n v="179"/>
    <m/>
    <n v="209"/>
    <s v="NPA"/>
    <s v="MH12UX5733"/>
    <s v="HF DELUXE BS6 I3S DRUM SELF CAST"/>
    <d v="2024-04-01T00:00:00"/>
    <n v="24"/>
    <x v="1"/>
    <x v="2"/>
    <s v="-"/>
    <m/>
    <m/>
    <m/>
    <m/>
    <m/>
    <m/>
    <m/>
    <m/>
    <m/>
    <m/>
    <m/>
    <m/>
    <n v="1"/>
    <m/>
    <m/>
    <m/>
    <m/>
    <m/>
    <m/>
    <m/>
    <m/>
    <m/>
    <m/>
    <m/>
    <m/>
    <m/>
    <m/>
    <m/>
    <m/>
    <m/>
    <m/>
    <m/>
    <m/>
    <m/>
    <m/>
    <m/>
    <m/>
    <m/>
    <m/>
    <m/>
    <m/>
    <m/>
    <m/>
    <m/>
    <m/>
    <m/>
    <m/>
    <m/>
    <m/>
    <m/>
    <m/>
    <m/>
    <m/>
    <m/>
    <m/>
    <m/>
    <m/>
    <m/>
    <m/>
    <m/>
    <m/>
    <m/>
    <m/>
    <m/>
    <m/>
    <m/>
    <m/>
    <m/>
    <m/>
    <m/>
    <m/>
    <m/>
    <m/>
    <m/>
    <m/>
    <m/>
    <m/>
    <m/>
    <m/>
    <m/>
    <m/>
    <m/>
    <m/>
    <m/>
    <m/>
    <m/>
    <m/>
    <m/>
    <m/>
    <m/>
    <m/>
    <m/>
    <m/>
    <n v="1"/>
    <n v="1"/>
    <s v="ZBHT0012"/>
    <s v="kPEG3vEw_DIm"/>
    <s v="Allocated"/>
    <s v="No Such Person (NC_NSP)"/>
    <s v="Nc"/>
    <d v="2026-01-05T00:00:00"/>
    <m/>
    <m/>
    <m/>
    <s v="-"/>
  </r>
  <r>
    <n v="139178059"/>
    <s v="LATIKA BABAN ALHAT"/>
    <s v="ONLINE"/>
    <s v="22.01.26"/>
    <n v="7200"/>
    <m/>
    <m/>
    <m/>
    <n v="3535"/>
    <n v="3535"/>
    <x v="4"/>
    <s v="RB"/>
    <x v="0"/>
    <x v="18"/>
    <n v="13501.52"/>
    <n v="22"/>
    <n v="0"/>
    <n v="4395"/>
    <s v="NEW"/>
    <n v="3.5250703498721447E-2"/>
    <n v="2.3682647347520679E-3"/>
    <x v="2"/>
    <s v="PAID"/>
    <s v="-"/>
    <s v="BPTP"/>
    <m/>
    <m/>
    <m/>
    <m/>
    <s v="-"/>
    <s v="-"/>
    <s v="YERWADA"/>
    <s v="-"/>
    <s v="-"/>
    <s v="-"/>
    <n v="7952"/>
    <n v="13501.52"/>
    <n v="56"/>
    <m/>
    <e v="#N/A"/>
    <s v="REGULAR"/>
    <s v="MH12VJ1059"/>
    <s v="HONDA ACTIVA 6G DLX BS VI"/>
    <d v="2023-03-16T00:00:00"/>
    <n v="36"/>
    <x v="1"/>
    <x v="2"/>
    <s v="-"/>
    <m/>
    <m/>
    <m/>
    <m/>
    <m/>
    <m/>
    <n v="1"/>
    <m/>
    <m/>
    <m/>
    <m/>
    <m/>
    <m/>
    <m/>
    <m/>
    <m/>
    <m/>
    <m/>
    <m/>
    <m/>
    <m/>
    <m/>
    <m/>
    <m/>
    <m/>
    <m/>
    <m/>
    <m/>
    <m/>
    <m/>
    <m/>
    <m/>
    <m/>
    <m/>
    <m/>
    <m/>
    <m/>
    <m/>
    <m/>
    <m/>
    <m/>
    <m/>
    <m/>
    <m/>
    <m/>
    <m/>
    <m/>
    <m/>
    <m/>
    <m/>
    <m/>
    <m/>
    <m/>
    <m/>
    <n v="1"/>
    <m/>
    <m/>
    <m/>
    <m/>
    <m/>
    <m/>
    <m/>
    <m/>
    <m/>
    <m/>
    <m/>
    <m/>
    <m/>
    <m/>
    <m/>
    <m/>
    <m/>
    <m/>
    <m/>
    <m/>
    <m/>
    <m/>
    <m/>
    <m/>
    <m/>
    <m/>
    <m/>
    <m/>
    <m/>
    <m/>
    <m/>
    <m/>
    <m/>
    <m/>
    <m/>
    <m/>
    <m/>
    <m/>
    <n v="2"/>
    <n v="1"/>
    <s v="ZBHT0012"/>
    <s v="GoG3LsWhDc"/>
    <s v="Allocated"/>
    <s v="Left Message (LMCB)"/>
    <s v="Lm"/>
    <d v="2026-01-19T00:00:00"/>
    <m/>
    <m/>
    <m/>
    <s v="VYMO"/>
  </r>
  <r>
    <n v="138008938"/>
    <s v="RUKMINI VITTHAL KAMBALE"/>
    <s v="ONLINE"/>
    <s v="08.01.26"/>
    <n v="3053"/>
    <m/>
    <n v="751504071972"/>
    <m/>
    <n v="3053"/>
    <n v="7897"/>
    <x v="5"/>
    <s v="STABLE"/>
    <x v="0"/>
    <x v="19"/>
    <n v="13463.36"/>
    <n v="378"/>
    <n v="0"/>
    <n v="4500"/>
    <s v="FLOW"/>
    <n v="4.5334328958079782E-2"/>
    <n v="3.39282191673406E-3"/>
    <x v="1"/>
    <s v="PAID"/>
    <s v="BPTP"/>
    <s v="PAID"/>
    <m/>
    <m/>
    <m/>
    <m/>
    <s v="ELG"/>
    <s v="-"/>
    <s v="PASHAN"/>
    <s v="-"/>
    <s v="-"/>
    <s v="-"/>
    <n v="12775"/>
    <n v="13463.36"/>
    <n v="87"/>
    <m/>
    <n v="86"/>
    <s v="REGULAR"/>
    <s v="MH12VD2736"/>
    <s v="SPLENDOR PLUS BS6 DRK CAST FI"/>
    <d v="2023-01-21T00:00:00"/>
    <n v="36"/>
    <x v="1"/>
    <x v="1"/>
    <s v="-"/>
    <m/>
    <m/>
    <m/>
    <n v="1"/>
    <m/>
    <m/>
    <m/>
    <m/>
    <m/>
    <n v="1"/>
    <m/>
    <m/>
    <n v="1"/>
    <m/>
    <m/>
    <m/>
    <m/>
    <m/>
    <m/>
    <m/>
    <m/>
    <m/>
    <m/>
    <m/>
    <m/>
    <m/>
    <m/>
    <m/>
    <m/>
    <m/>
    <m/>
    <m/>
    <m/>
    <m/>
    <m/>
    <m/>
    <m/>
    <m/>
    <m/>
    <m/>
    <m/>
    <m/>
    <m/>
    <m/>
    <m/>
    <m/>
    <m/>
    <m/>
    <m/>
    <m/>
    <m/>
    <m/>
    <m/>
    <m/>
    <m/>
    <m/>
    <m/>
    <m/>
    <m/>
    <m/>
    <m/>
    <m/>
    <m/>
    <m/>
    <m/>
    <m/>
    <m/>
    <m/>
    <m/>
    <m/>
    <m/>
    <m/>
    <m/>
    <m/>
    <m/>
    <m/>
    <m/>
    <m/>
    <m/>
    <m/>
    <m/>
    <m/>
    <m/>
    <m/>
    <m/>
    <m/>
    <m/>
    <m/>
    <m/>
    <m/>
    <m/>
    <m/>
    <m/>
    <n v="3"/>
    <n v="1"/>
    <s v="DUWT0023"/>
    <s v="B2jB06AiGetz"/>
    <s v="Allocated"/>
    <s v="Refuse To Pay (RTP)"/>
    <s v="Customer RTP financial problem "/>
    <d v="2026-01-05T00:00:00"/>
    <m/>
    <m/>
    <m/>
    <s v="-"/>
  </r>
  <r>
    <n v="463795587"/>
    <s v="TEJAS SANDEEP JADHAV"/>
    <m/>
    <m/>
    <m/>
    <m/>
    <m/>
    <m/>
    <n v="6879"/>
    <n v="6879"/>
    <x v="0"/>
    <s v="FLOW"/>
    <x v="1"/>
    <x v="7"/>
    <n v="13460"/>
    <n v="88"/>
    <n v="0"/>
    <n v="664"/>
    <s v="-"/>
    <n v="6.2326068132672101E-2"/>
    <n v="1.5889518276459189E-3"/>
    <x v="0"/>
    <s v="PTP"/>
    <m/>
    <s v="PTP"/>
    <m/>
    <m/>
    <m/>
    <m/>
    <m/>
    <m/>
    <s v="DHAMANI"/>
    <m/>
    <m/>
    <m/>
    <n v="6879"/>
    <n v="13460"/>
    <s v="-"/>
    <m/>
    <e v="#N/A"/>
    <s v="REGULAR"/>
    <s v="MH14LT6735"/>
    <s v="FZS V4"/>
    <d v="2024-08-18T00:00:00"/>
    <s v="18"/>
    <x v="0"/>
    <x v="0"/>
    <s v="-"/>
    <m/>
    <m/>
    <m/>
    <m/>
    <m/>
    <m/>
    <m/>
    <m/>
    <m/>
    <m/>
    <m/>
    <m/>
    <m/>
    <m/>
    <m/>
    <m/>
    <m/>
    <m/>
    <m/>
    <m/>
    <m/>
    <m/>
    <m/>
    <m/>
    <m/>
    <m/>
    <m/>
    <m/>
    <m/>
    <m/>
    <m/>
    <m/>
    <m/>
    <m/>
    <m/>
    <m/>
    <m/>
    <m/>
    <m/>
    <m/>
    <m/>
    <m/>
    <m/>
    <m/>
    <m/>
    <m/>
    <m/>
    <m/>
    <m/>
    <m/>
    <m/>
    <m/>
    <m/>
    <m/>
    <m/>
    <m/>
    <m/>
    <m/>
    <m/>
    <m/>
    <m/>
    <m/>
    <m/>
    <m/>
    <m/>
    <m/>
    <m/>
    <m/>
    <m/>
    <m/>
    <m/>
    <m/>
    <m/>
    <m/>
    <m/>
    <m/>
    <m/>
    <m/>
    <m/>
    <m/>
    <m/>
    <m/>
    <m/>
    <m/>
    <m/>
    <m/>
    <m/>
    <m/>
    <m/>
    <m/>
    <m/>
    <m/>
    <m/>
    <n v="0"/>
    <s v=""/>
    <s v="DUWT0029"/>
    <s v="kPLytEAR4DMc"/>
    <s v="Allocated"/>
    <e v="#N/A"/>
    <e v="#N/A"/>
    <e v="#N/A"/>
    <m/>
    <m/>
    <m/>
    <s v="-"/>
  </r>
  <r>
    <n v="465530639"/>
    <s v="HAMZA JAMAL KHAN"/>
    <m/>
    <m/>
    <m/>
    <m/>
    <m/>
    <s v="BANK PAID 16"/>
    <n v="6839"/>
    <e v="#N/A"/>
    <x v="0"/>
    <s v="FLOW"/>
    <x v="0"/>
    <x v="6"/>
    <n v="13369"/>
    <n v="28"/>
    <n v="0"/>
    <n v="450"/>
    <s v="FLOW"/>
    <n v="1.7616000752234458E-2"/>
    <n v="1.578209285571938E-3"/>
    <x v="0"/>
    <s v="PAID"/>
    <s v="-"/>
    <s v="PAID"/>
    <m/>
    <m/>
    <m/>
    <m/>
    <m/>
    <m/>
    <s v="KAMSHET"/>
    <m/>
    <m/>
    <m/>
    <s v="-"/>
    <n v="13369"/>
    <n v="5"/>
    <m/>
    <e v="#N/A"/>
    <s v="REGULAR"/>
    <n v="45706"/>
    <s v="ACCESS"/>
    <d v="2025-02-18T00:00:00"/>
    <n v="12"/>
    <x v="3"/>
    <x v="0"/>
    <s v="-"/>
    <m/>
    <m/>
    <m/>
    <m/>
    <m/>
    <m/>
    <m/>
    <m/>
    <m/>
    <m/>
    <m/>
    <m/>
    <m/>
    <m/>
    <m/>
    <m/>
    <m/>
    <m/>
    <m/>
    <m/>
    <m/>
    <m/>
    <m/>
    <m/>
    <m/>
    <m/>
    <m/>
    <m/>
    <m/>
    <m/>
    <m/>
    <m/>
    <m/>
    <m/>
    <m/>
    <m/>
    <m/>
    <m/>
    <m/>
    <m/>
    <m/>
    <m/>
    <m/>
    <m/>
    <m/>
    <m/>
    <m/>
    <m/>
    <m/>
    <m/>
    <m/>
    <m/>
    <m/>
    <m/>
    <m/>
    <m/>
    <m/>
    <m/>
    <m/>
    <m/>
    <m/>
    <m/>
    <m/>
    <m/>
    <m/>
    <m/>
    <m/>
    <m/>
    <m/>
    <m/>
    <m/>
    <m/>
    <m/>
    <m/>
    <m/>
    <m/>
    <m/>
    <m/>
    <m/>
    <m/>
    <m/>
    <m/>
    <m/>
    <m/>
    <m/>
    <m/>
    <m/>
    <m/>
    <m/>
    <m/>
    <n v="1"/>
    <m/>
    <m/>
    <n v="1"/>
    <n v="1"/>
    <s v="DUWT0013"/>
    <e v="#N/A"/>
    <e v="#N/A"/>
    <e v="#N/A"/>
    <e v="#N/A"/>
    <e v="#N/A"/>
    <m/>
    <m/>
    <m/>
    <s v="-"/>
  </r>
  <r>
    <n v="461320967"/>
    <s v="VILAS HIRASING CHAVHAN"/>
    <m/>
    <m/>
    <m/>
    <m/>
    <m/>
    <m/>
    <n v="4610"/>
    <n v="8750"/>
    <x v="4"/>
    <s v="FLOW"/>
    <x v="1"/>
    <x v="2"/>
    <n v="13155"/>
    <n v="271"/>
    <n v="0"/>
    <n v="4050"/>
    <s v="27.12.25"/>
    <n v="0.1001525165613283"/>
    <n v="2.3074826083036171E-3"/>
    <x v="1"/>
    <s v="MPTP"/>
    <s v="NC"/>
    <s v="MPTP"/>
    <m/>
    <n v="24"/>
    <s v="CAVNA"/>
    <m/>
    <s v="-"/>
    <s v="-"/>
    <s v="NANEKARWADI"/>
    <s v="-"/>
    <s v="-"/>
    <s v="-"/>
    <n v="13071"/>
    <n v="13155"/>
    <n v="57"/>
    <m/>
    <n v="87"/>
    <s v="REGULAR"/>
    <s v="MH37AG3226"/>
    <s v="BAJAJ PULSAR NS 125"/>
    <d v="2023-12-31T00:00:00"/>
    <n v="24"/>
    <x v="1"/>
    <x v="1"/>
    <s v="-"/>
    <m/>
    <m/>
    <m/>
    <m/>
    <m/>
    <m/>
    <m/>
    <m/>
    <m/>
    <m/>
    <m/>
    <m/>
    <m/>
    <m/>
    <m/>
    <m/>
    <m/>
    <m/>
    <m/>
    <m/>
    <m/>
    <m/>
    <m/>
    <m/>
    <m/>
    <m/>
    <m/>
    <m/>
    <m/>
    <m/>
    <m/>
    <m/>
    <m/>
    <m/>
    <m/>
    <m/>
    <m/>
    <m/>
    <m/>
    <m/>
    <m/>
    <m/>
    <m/>
    <m/>
    <m/>
    <m/>
    <m/>
    <m/>
    <m/>
    <m/>
    <m/>
    <m/>
    <m/>
    <m/>
    <m/>
    <m/>
    <m/>
    <m/>
    <m/>
    <m/>
    <m/>
    <m/>
    <m/>
    <m/>
    <m/>
    <m/>
    <m/>
    <m/>
    <m/>
    <m/>
    <m/>
    <m/>
    <m/>
    <m/>
    <m/>
    <m/>
    <m/>
    <m/>
    <m/>
    <m/>
    <m/>
    <m/>
    <m/>
    <m/>
    <m/>
    <m/>
    <m/>
    <m/>
    <m/>
    <m/>
    <n v="1"/>
    <m/>
    <m/>
    <n v="1"/>
    <n v="1"/>
    <s v="DUWT0017"/>
    <e v="#N/A"/>
    <e v="#N/A"/>
    <e v="#N/A"/>
    <e v="#N/A"/>
    <e v="#N/A"/>
    <m/>
    <m/>
    <m/>
    <s v="-"/>
  </r>
  <r>
    <n v="461898364"/>
    <s v="MUHAMMED AYAN SHOUKATALISANADI"/>
    <m/>
    <m/>
    <m/>
    <m/>
    <m/>
    <m/>
    <n v="4452"/>
    <n v="4182"/>
    <x v="2"/>
    <s v="FLOW"/>
    <x v="1"/>
    <x v="13"/>
    <n v="12893.97"/>
    <n v="115"/>
    <n v="0"/>
    <n v="1860"/>
    <s v="NEW"/>
    <n v="1.031846973808816E-2"/>
    <n v="6.9345367489216311E-4"/>
    <x v="0"/>
    <s v="NC"/>
    <s v="-"/>
    <s v="NC"/>
    <s v="Shifted"/>
    <m/>
    <s v="CNAVNA"/>
    <m/>
    <s v="-"/>
    <s v="-"/>
    <s v="HANDEWADI"/>
    <s v="-"/>
    <s v="-"/>
    <s v="-"/>
    <n v="6157"/>
    <n v="12893.97"/>
    <n v="27"/>
    <m/>
    <n v="57"/>
    <s v="NPA"/>
    <s v="MH12WL9780"/>
    <s v="SUZUKI BURGMAN STREET BT BSVI"/>
    <d v="2024-02-13T00:00:00"/>
    <n v="24"/>
    <x v="1"/>
    <x v="2"/>
    <s v="-"/>
    <m/>
    <m/>
    <m/>
    <m/>
    <m/>
    <m/>
    <m/>
    <m/>
    <m/>
    <m/>
    <m/>
    <m/>
    <m/>
    <m/>
    <m/>
    <n v="1"/>
    <m/>
    <m/>
    <m/>
    <m/>
    <m/>
    <m/>
    <m/>
    <m/>
    <m/>
    <m/>
    <m/>
    <m/>
    <m/>
    <m/>
    <m/>
    <m/>
    <m/>
    <m/>
    <m/>
    <m/>
    <m/>
    <m/>
    <m/>
    <m/>
    <m/>
    <m/>
    <m/>
    <m/>
    <m/>
    <m/>
    <m/>
    <m/>
    <m/>
    <m/>
    <m/>
    <m/>
    <m/>
    <m/>
    <m/>
    <m/>
    <m/>
    <m/>
    <m/>
    <m/>
    <m/>
    <m/>
    <m/>
    <m/>
    <m/>
    <m/>
    <m/>
    <m/>
    <m/>
    <m/>
    <m/>
    <m/>
    <m/>
    <m/>
    <m/>
    <m/>
    <m/>
    <m/>
    <m/>
    <m/>
    <m/>
    <m/>
    <m/>
    <m/>
    <m/>
    <m/>
    <m/>
    <m/>
    <m/>
    <m/>
    <m/>
    <m/>
    <m/>
    <n v="1"/>
    <n v="1"/>
    <s v="ZBHT0022"/>
    <s v="k2GMIIf-k27"/>
    <s v="Allocated"/>
    <s v="Door Locked (NC_DL)"/>
    <s v="NC customer address visit but customer home door lock "/>
    <d v="2026-01-06T00:00:00"/>
    <m/>
    <m/>
    <m/>
    <s v="-"/>
  </r>
  <r>
    <n v="457285986"/>
    <s v="JAYANT MADAN NATTHANI"/>
    <s v="ONLINE"/>
    <s v="18.01.26"/>
    <n v="3602"/>
    <m/>
    <m/>
    <s v="BANK STABLE 19"/>
    <n v="3461"/>
    <n v="2756"/>
    <x v="2"/>
    <s v="STABLE"/>
    <x v="0"/>
    <x v="1"/>
    <n v="12809.47"/>
    <n v="141"/>
    <n v="0"/>
    <n v="4500"/>
    <s v="11.12.25"/>
    <n v="9.56667280796295E-3"/>
    <n v="6.889091602447435E-4"/>
    <x v="1"/>
    <s v="PAID"/>
    <s v="PAID"/>
    <s v="PAID"/>
    <m/>
    <m/>
    <m/>
    <m/>
    <s v="-"/>
    <s v="-"/>
    <s v="YAMUNA NAGAR"/>
    <s v="-"/>
    <s v="-"/>
    <s v="-"/>
    <n v="10858"/>
    <n v="12809.47"/>
    <n v="36"/>
    <m/>
    <n v="26"/>
    <s v="REGULAR"/>
    <s v="MH14KT2867"/>
    <s v="ACTIVA 6G STD LTD ED"/>
    <d v="2023-03-19T00:00:00"/>
    <n v="36"/>
    <x v="2"/>
    <x v="1"/>
    <s v="-"/>
    <m/>
    <m/>
    <m/>
    <m/>
    <m/>
    <m/>
    <m/>
    <m/>
    <m/>
    <m/>
    <m/>
    <m/>
    <m/>
    <m/>
    <m/>
    <m/>
    <m/>
    <m/>
    <m/>
    <m/>
    <m/>
    <m/>
    <m/>
    <m/>
    <m/>
    <m/>
    <m/>
    <m/>
    <m/>
    <m/>
    <m/>
    <m/>
    <m/>
    <m/>
    <m/>
    <m/>
    <n v="1"/>
    <m/>
    <m/>
    <m/>
    <m/>
    <m/>
    <m/>
    <m/>
    <m/>
    <m/>
    <m/>
    <m/>
    <m/>
    <m/>
    <m/>
    <m/>
    <m/>
    <m/>
    <m/>
    <m/>
    <m/>
    <m/>
    <m/>
    <m/>
    <m/>
    <m/>
    <m/>
    <m/>
    <m/>
    <m/>
    <m/>
    <m/>
    <m/>
    <m/>
    <m/>
    <m/>
    <m/>
    <m/>
    <m/>
    <m/>
    <m/>
    <m/>
    <m/>
    <m/>
    <m/>
    <m/>
    <m/>
    <m/>
    <m/>
    <m/>
    <m/>
    <m/>
    <m/>
    <m/>
    <m/>
    <m/>
    <m/>
    <n v="1"/>
    <n v="1"/>
    <s v="ZBHT0015"/>
    <s v="A2WX570AWc"/>
    <s v="Allocated"/>
    <s v="Promise To Pay (PTP)"/>
    <s v="Cm make the PTP on 16th"/>
    <d v="2026-01-16T00:00:00"/>
    <m/>
    <m/>
    <m/>
    <s v="-"/>
  </r>
  <r>
    <n v="463789031"/>
    <s v="DIPALI SOMNATH DOND"/>
    <m/>
    <m/>
    <m/>
    <m/>
    <m/>
    <s v="BANK PAID 21"/>
    <n v="6506"/>
    <e v="#N/A"/>
    <x v="0"/>
    <s v="FLOW"/>
    <x v="0"/>
    <x v="2"/>
    <n v="12695"/>
    <n v="25"/>
    <n v="0"/>
    <n v="450"/>
    <s v="FLOW"/>
    <n v="1.306143597396232E-2"/>
    <n v="1.4986436442767409E-3"/>
    <x v="0"/>
    <s v="-"/>
    <s v="-"/>
    <s v="-"/>
    <m/>
    <m/>
    <m/>
    <m/>
    <m/>
    <m/>
    <s v="NANEKARWADI"/>
    <m/>
    <m/>
    <m/>
    <s v="-"/>
    <n v="12695"/>
    <n v="5"/>
    <m/>
    <e v="#N/A"/>
    <s v="REGULAR"/>
    <n v="45521"/>
    <m/>
    <d v="2024-08-17T00:00:00"/>
    <n v="18"/>
    <x v="3"/>
    <x v="0"/>
    <s v="-"/>
    <m/>
    <m/>
    <m/>
    <m/>
    <m/>
    <m/>
    <m/>
    <m/>
    <m/>
    <m/>
    <m/>
    <m/>
    <m/>
    <m/>
    <m/>
    <m/>
    <m/>
    <m/>
    <m/>
    <m/>
    <m/>
    <m/>
    <m/>
    <m/>
    <m/>
    <m/>
    <m/>
    <m/>
    <m/>
    <m/>
    <m/>
    <m/>
    <m/>
    <m/>
    <m/>
    <m/>
    <m/>
    <m/>
    <m/>
    <m/>
    <m/>
    <m/>
    <m/>
    <m/>
    <m/>
    <m/>
    <m/>
    <m/>
    <m/>
    <m/>
    <m/>
    <m/>
    <m/>
    <m/>
    <m/>
    <m/>
    <m/>
    <n v="1"/>
    <m/>
    <m/>
    <m/>
    <m/>
    <m/>
    <m/>
    <m/>
    <m/>
    <m/>
    <m/>
    <m/>
    <m/>
    <m/>
    <m/>
    <m/>
    <m/>
    <m/>
    <m/>
    <m/>
    <m/>
    <m/>
    <m/>
    <m/>
    <m/>
    <m/>
    <m/>
    <m/>
    <m/>
    <m/>
    <m/>
    <m/>
    <m/>
    <n v="1"/>
    <m/>
    <m/>
    <n v="2"/>
    <n v="1"/>
    <s v="DUWT0017"/>
    <s v="kP0gmprSEc"/>
    <s v="Allocated"/>
    <s v="Address Not Found (NC_ANF)"/>
    <s v="Short address available "/>
    <d v="2026-01-20T00:00:00"/>
    <m/>
    <m/>
    <m/>
    <s v="-"/>
  </r>
  <r>
    <n v="138970894"/>
    <s v="RASHI SANTOSH MADDILI"/>
    <m/>
    <m/>
    <m/>
    <m/>
    <m/>
    <s v="BANK STABLE 19"/>
    <n v="3281"/>
    <n v="6474"/>
    <x v="4"/>
    <s v="STABLE"/>
    <x v="1"/>
    <x v="6"/>
    <n v="12531.01"/>
    <n v="493"/>
    <n v="0"/>
    <n v="4950"/>
    <s v="FLOW"/>
    <n v="8.0401203675187355E-2"/>
    <n v="2.1980302272503771E-3"/>
    <x v="1"/>
    <s v="PAID"/>
    <s v="NC"/>
    <s v="NC"/>
    <s v="Customer shifted at residence address last 1 year "/>
    <m/>
    <s v="CNAVNA"/>
    <m/>
    <s v="-"/>
    <s v="-"/>
    <s v="MAVAL"/>
    <s v="-"/>
    <s v="-"/>
    <s v="-"/>
    <n v="11917"/>
    <n v="12531.01"/>
    <n v="65"/>
    <m/>
    <n v="56"/>
    <s v="NPA"/>
    <s v="MH14KR1802"/>
    <s v="HONDA SHINE DRUM BSVI"/>
    <d v="2023-02-23T00:00:00"/>
    <n v="36"/>
    <x v="2"/>
    <x v="2"/>
    <s v="-"/>
    <m/>
    <m/>
    <m/>
    <m/>
    <m/>
    <m/>
    <m/>
    <m/>
    <m/>
    <m/>
    <m/>
    <m/>
    <m/>
    <m/>
    <m/>
    <m/>
    <m/>
    <m/>
    <m/>
    <m/>
    <m/>
    <m/>
    <m/>
    <m/>
    <m/>
    <m/>
    <m/>
    <m/>
    <m/>
    <m/>
    <n v="1"/>
    <m/>
    <m/>
    <m/>
    <m/>
    <m/>
    <m/>
    <m/>
    <m/>
    <m/>
    <m/>
    <m/>
    <m/>
    <m/>
    <m/>
    <m/>
    <m/>
    <m/>
    <m/>
    <m/>
    <m/>
    <m/>
    <m/>
    <m/>
    <n v="1"/>
    <m/>
    <m/>
    <m/>
    <m/>
    <m/>
    <m/>
    <m/>
    <m/>
    <m/>
    <m/>
    <m/>
    <n v="1"/>
    <m/>
    <m/>
    <m/>
    <m/>
    <m/>
    <m/>
    <m/>
    <m/>
    <m/>
    <m/>
    <m/>
    <m/>
    <m/>
    <m/>
    <m/>
    <m/>
    <m/>
    <m/>
    <m/>
    <m/>
    <m/>
    <m/>
    <m/>
    <m/>
    <m/>
    <m/>
    <n v="3"/>
    <n v="1"/>
    <s v="DUWT0013"/>
    <s v="APytHXUkZc"/>
    <s v="Allocated"/>
    <s v="Shifted (NC_SFTD)"/>
    <s v="Customer shifted this address "/>
    <d v="2026-01-23T00:00:00"/>
    <m/>
    <m/>
    <m/>
    <s v="-"/>
  </r>
  <r>
    <n v="458817303"/>
    <s v="SHWETA DEVDAS KHUDE"/>
    <m/>
    <m/>
    <m/>
    <m/>
    <m/>
    <m/>
    <n v="4366"/>
    <n v="12625"/>
    <x v="4"/>
    <s v="FLOW"/>
    <x v="1"/>
    <x v="20"/>
    <n v="12376"/>
    <n v="432"/>
    <n v="0"/>
    <n v="4249"/>
    <s v="09.12.25"/>
    <n v="4.7176640457506677E-2"/>
    <n v="2.1708403466640489E-3"/>
    <x v="0"/>
    <s v="NC"/>
    <s v="PAID"/>
    <s v="NC"/>
    <s v="Shifted"/>
    <m/>
    <s v="CNVANA"/>
    <m/>
    <s v="-"/>
    <s v="-"/>
    <s v="PIMPALE GURAV"/>
    <s v="-"/>
    <s v="-"/>
    <s v="-"/>
    <n v="17306"/>
    <n v="12376"/>
    <n v="66"/>
    <m/>
    <n v="87"/>
    <s v="REGULAR"/>
    <s v="MH14KX7909"/>
    <s v="ACTIVA 125 DISC BSVI"/>
    <d v="2023-07-04T00:00:00"/>
    <n v="30"/>
    <x v="2"/>
    <x v="1"/>
    <s v="-"/>
    <m/>
    <m/>
    <m/>
    <m/>
    <m/>
    <m/>
    <m/>
    <m/>
    <m/>
    <m/>
    <m/>
    <m/>
    <m/>
    <m/>
    <m/>
    <m/>
    <m/>
    <m/>
    <m/>
    <m/>
    <m/>
    <m/>
    <m/>
    <m/>
    <m/>
    <m/>
    <m/>
    <m/>
    <m/>
    <m/>
    <m/>
    <m/>
    <m/>
    <n v="1"/>
    <m/>
    <m/>
    <m/>
    <m/>
    <m/>
    <m/>
    <m/>
    <m/>
    <m/>
    <m/>
    <m/>
    <m/>
    <m/>
    <m/>
    <m/>
    <m/>
    <m/>
    <m/>
    <m/>
    <m/>
    <m/>
    <m/>
    <m/>
    <n v="1"/>
    <m/>
    <m/>
    <m/>
    <m/>
    <m/>
    <m/>
    <m/>
    <m/>
    <m/>
    <m/>
    <m/>
    <m/>
    <m/>
    <m/>
    <m/>
    <m/>
    <m/>
    <m/>
    <m/>
    <m/>
    <m/>
    <m/>
    <m/>
    <m/>
    <m/>
    <m/>
    <m/>
    <m/>
    <m/>
    <m/>
    <m/>
    <m/>
    <m/>
    <m/>
    <m/>
    <n v="2"/>
    <n v="1"/>
    <s v="ZBHT0015"/>
    <s v="Go8GJlne_z"/>
    <s v="Allocated"/>
    <s v="Left Message (LMCB)"/>
    <s v="Visited at customer residence address. Customer not meet at home. Left message at home with reletive."/>
    <d v="2026-01-20T00:00:00"/>
    <m/>
    <m/>
    <m/>
    <s v="-"/>
  </r>
  <r>
    <n v="138312831"/>
    <s v="RAHUL MURLIDHAR BHAVSAR"/>
    <s v="ONLINE"/>
    <s v="30.01.26"/>
    <n v="3570"/>
    <m/>
    <m/>
    <m/>
    <n v="3313"/>
    <n v="5929"/>
    <x v="4"/>
    <s v="STABLE"/>
    <x v="0"/>
    <x v="5"/>
    <n v="12234.17"/>
    <n v="257"/>
    <n v="0"/>
    <n v="0"/>
    <s v="25.12.25"/>
    <n v="5.4447336285423267E-2"/>
    <n v="2.1459623338677199E-3"/>
    <x v="1"/>
    <s v="PAID"/>
    <s v="PTP"/>
    <s v="PTP"/>
    <m/>
    <n v="39"/>
    <s v="CAVA"/>
    <m/>
    <s v="-"/>
    <s v="-"/>
    <s v="TALEGAON"/>
    <s v="-"/>
    <s v="-"/>
    <s v="-"/>
    <n v="6186"/>
    <n v="12234.17"/>
    <n v="56"/>
    <m/>
    <n v="56"/>
    <s v="REGULAR"/>
    <s v="MH14KR3011"/>
    <s v="ACCESS SPL ED DISC CBS BT BSVI"/>
    <d v="2023-02-17T00:00:00"/>
    <n v="36"/>
    <x v="1"/>
    <x v="2"/>
    <s v="-"/>
    <m/>
    <m/>
    <m/>
    <m/>
    <m/>
    <m/>
    <n v="1"/>
    <m/>
    <m/>
    <m/>
    <m/>
    <m/>
    <m/>
    <m/>
    <m/>
    <m/>
    <m/>
    <m/>
    <m/>
    <m/>
    <m/>
    <m/>
    <m/>
    <m/>
    <m/>
    <m/>
    <m/>
    <m/>
    <m/>
    <m/>
    <m/>
    <m/>
    <m/>
    <n v="1"/>
    <m/>
    <m/>
    <m/>
    <m/>
    <m/>
    <m/>
    <m/>
    <m/>
    <m/>
    <m/>
    <m/>
    <m/>
    <m/>
    <m/>
    <m/>
    <m/>
    <m/>
    <m/>
    <m/>
    <m/>
    <m/>
    <m/>
    <m/>
    <m/>
    <m/>
    <m/>
    <n v="1"/>
    <m/>
    <m/>
    <m/>
    <m/>
    <m/>
    <m/>
    <m/>
    <m/>
    <m/>
    <m/>
    <m/>
    <m/>
    <m/>
    <m/>
    <m/>
    <m/>
    <m/>
    <m/>
    <m/>
    <m/>
    <m/>
    <m/>
    <m/>
    <m/>
    <m/>
    <m/>
    <m/>
    <m/>
    <m/>
    <m/>
    <m/>
    <m/>
    <n v="3"/>
    <n v="1"/>
    <s v="DUWT0027"/>
    <s v="A2f0YU4juw"/>
    <s v="Allocated"/>
    <s v="Promise To Pay (PTP)"/>
    <s v="Visited to Customers residence address and given PTP "/>
    <d v="2026-01-24T00:00:00"/>
    <m/>
    <m/>
    <m/>
    <s v="-"/>
  </r>
  <r>
    <n v="463791527"/>
    <s v="PRASHIK BAPU AHIRE"/>
    <m/>
    <m/>
    <m/>
    <m/>
    <m/>
    <s v="BANK STABLE 09"/>
    <n v="1237"/>
    <n v="3711"/>
    <x v="1"/>
    <s v="STABLE"/>
    <x v="1"/>
    <x v="1"/>
    <n v="12133"/>
    <n v="145"/>
    <n v="0"/>
    <n v="3150"/>
    <s v="FLOW"/>
    <n v="1.8465609092902409E-2"/>
    <n v="3.0978894380289911E-3"/>
    <x v="1"/>
    <s v="PAID"/>
    <s v="NC"/>
    <s v="PAID"/>
    <m/>
    <m/>
    <m/>
    <m/>
    <s v="ELG"/>
    <s v="-"/>
    <s v="SANGAMNER"/>
    <s v="-"/>
    <s v="-"/>
    <s v="-"/>
    <n v="7006"/>
    <n v="12133"/>
    <n v="117"/>
    <m/>
    <n v="117"/>
    <s v="NPA"/>
    <s v="MH14LD7196"/>
    <s v="HONDA ACTIVA DLX"/>
    <d v="2024-08-17T00:00:00"/>
    <n v="24"/>
    <x v="1"/>
    <x v="1"/>
    <s v="-"/>
    <m/>
    <m/>
    <m/>
    <m/>
    <m/>
    <m/>
    <m/>
    <m/>
    <m/>
    <m/>
    <m/>
    <m/>
    <m/>
    <m/>
    <m/>
    <m/>
    <m/>
    <m/>
    <m/>
    <m/>
    <m/>
    <m/>
    <m/>
    <m/>
    <m/>
    <m/>
    <m/>
    <m/>
    <m/>
    <m/>
    <m/>
    <m/>
    <m/>
    <m/>
    <m/>
    <m/>
    <m/>
    <m/>
    <m/>
    <m/>
    <m/>
    <m/>
    <m/>
    <m/>
    <m/>
    <m/>
    <m/>
    <m/>
    <m/>
    <m/>
    <m/>
    <m/>
    <m/>
    <m/>
    <m/>
    <m/>
    <m/>
    <m/>
    <m/>
    <m/>
    <m/>
    <m/>
    <m/>
    <m/>
    <m/>
    <m/>
    <m/>
    <m/>
    <m/>
    <m/>
    <m/>
    <m/>
    <m/>
    <m/>
    <m/>
    <m/>
    <m/>
    <m/>
    <m/>
    <m/>
    <m/>
    <m/>
    <m/>
    <m/>
    <m/>
    <m/>
    <m/>
    <m/>
    <m/>
    <m/>
    <n v="1"/>
    <m/>
    <m/>
    <n v="1"/>
    <n v="1"/>
    <s v="ZBHT0015"/>
    <e v="#N/A"/>
    <e v="#N/A"/>
    <e v="#N/A"/>
    <e v="#N/A"/>
    <e v="#N/A"/>
    <m/>
    <m/>
    <m/>
    <s v="-"/>
  </r>
  <r>
    <n v="466528022"/>
    <s v="RAGNI KUMARI PATEL KUMARI PATEL"/>
    <m/>
    <m/>
    <m/>
    <m/>
    <m/>
    <m/>
    <n v="1481"/>
    <n v="2962"/>
    <x v="4"/>
    <s v="FLOW"/>
    <x v="1"/>
    <x v="9"/>
    <n v="12111"/>
    <n v="32"/>
    <n v="0"/>
    <n v="900"/>
    <s v="FLOW"/>
    <n v="3.4950723692957361E-2"/>
    <n v="2.1243574206891002E-3"/>
    <x v="0"/>
    <s v="BPTP"/>
    <s v="BPTP"/>
    <s v="BPTP"/>
    <s v="(Multiple Items)"/>
    <m/>
    <s v="CAVA"/>
    <m/>
    <s v="-"/>
    <s v="-"/>
    <s v="SHIRUR"/>
    <s v="-"/>
    <s v="-"/>
    <s v="-"/>
    <n v="3894"/>
    <n v="12111"/>
    <n v="57"/>
    <m/>
    <n v="87"/>
    <s v="REGULAR"/>
    <s v="MH12XK9063"/>
    <s v="HONDA ACTIVA DLX"/>
    <d v="2025-07-16T00:00:00"/>
    <n v="12"/>
    <x v="1"/>
    <x v="1"/>
    <s v="-"/>
    <m/>
    <m/>
    <m/>
    <m/>
    <m/>
    <m/>
    <m/>
    <m/>
    <m/>
    <m/>
    <m/>
    <m/>
    <m/>
    <m/>
    <m/>
    <m/>
    <m/>
    <m/>
    <m/>
    <m/>
    <m/>
    <m/>
    <m/>
    <m/>
    <m/>
    <m/>
    <m/>
    <m/>
    <m/>
    <m/>
    <m/>
    <m/>
    <m/>
    <m/>
    <m/>
    <m/>
    <m/>
    <m/>
    <m/>
    <m/>
    <m/>
    <m/>
    <m/>
    <m/>
    <m/>
    <m/>
    <m/>
    <m/>
    <m/>
    <m/>
    <m/>
    <m/>
    <m/>
    <m/>
    <m/>
    <m/>
    <m/>
    <m/>
    <m/>
    <m/>
    <m/>
    <m/>
    <m/>
    <m/>
    <m/>
    <m/>
    <m/>
    <m/>
    <m/>
    <m/>
    <m/>
    <m/>
    <m/>
    <m/>
    <m/>
    <m/>
    <m/>
    <m/>
    <m/>
    <m/>
    <m/>
    <m/>
    <m/>
    <m/>
    <m/>
    <m/>
    <m/>
    <m/>
    <m/>
    <m/>
    <m/>
    <m/>
    <m/>
    <n v="0"/>
    <s v=""/>
    <s v="ZBHT0024"/>
    <e v="#N/A"/>
    <e v="#N/A"/>
    <e v="#N/A"/>
    <e v="#N/A"/>
    <e v="#N/A"/>
    <m/>
    <m/>
    <m/>
    <s v="-"/>
  </r>
  <r>
    <n v="466035917"/>
    <s v="MAYA BANDU CHAVHATE"/>
    <m/>
    <m/>
    <m/>
    <m/>
    <m/>
    <m/>
    <n v="1481"/>
    <n v="5924"/>
    <x v="1"/>
    <s v="FLOW"/>
    <x v="1"/>
    <x v="19"/>
    <n v="12111"/>
    <n v="198"/>
    <n v="0"/>
    <n v="2209"/>
    <s v="FLOW"/>
    <n v="5.3796860814803671E-2"/>
    <n v="3.0922722314323842E-3"/>
    <x v="0"/>
    <s v="NC"/>
    <s v="NC"/>
    <s v="NC"/>
    <s v="Add not found"/>
    <m/>
    <s v="CNAVNA"/>
    <m/>
    <s v="ELG"/>
    <s v="-"/>
    <s v="SUSGAON"/>
    <s v="-"/>
    <s v="-"/>
    <s v="-"/>
    <n v="8331"/>
    <n v="12111"/>
    <n v="117"/>
    <m/>
    <n v="147"/>
    <s v="NPA"/>
    <s v="MH16DN2079"/>
    <s v="BAJAJ PULSAR 125 CARBON SPLIT DISC"/>
    <d v="2025-05-02T00:00:00"/>
    <n v="12"/>
    <x v="1"/>
    <x v="1"/>
    <s v="-"/>
    <m/>
    <m/>
    <m/>
    <m/>
    <m/>
    <m/>
    <m/>
    <m/>
    <m/>
    <m/>
    <m/>
    <m/>
    <n v="1"/>
    <m/>
    <m/>
    <m/>
    <m/>
    <m/>
    <m/>
    <m/>
    <m/>
    <m/>
    <m/>
    <m/>
    <m/>
    <m/>
    <m/>
    <m/>
    <m/>
    <m/>
    <m/>
    <m/>
    <m/>
    <m/>
    <m/>
    <m/>
    <m/>
    <m/>
    <m/>
    <m/>
    <m/>
    <m/>
    <m/>
    <m/>
    <m/>
    <m/>
    <m/>
    <m/>
    <m/>
    <m/>
    <m/>
    <m/>
    <m/>
    <m/>
    <m/>
    <m/>
    <m/>
    <m/>
    <m/>
    <m/>
    <m/>
    <m/>
    <m/>
    <m/>
    <m/>
    <m/>
    <m/>
    <m/>
    <m/>
    <m/>
    <m/>
    <m/>
    <m/>
    <m/>
    <m/>
    <m/>
    <m/>
    <m/>
    <m/>
    <m/>
    <m/>
    <m/>
    <m/>
    <m/>
    <m/>
    <m/>
    <m/>
    <m/>
    <m/>
    <m/>
    <m/>
    <m/>
    <m/>
    <n v="1"/>
    <n v="1"/>
    <s v="DUWT0023"/>
    <s v="GoqZHVAPQc"/>
    <s v="Allocated"/>
    <s v="Address Not Found (NC_ANF)"/>
    <s v="Customer address short not found "/>
    <d v="2026-01-18T00:00:00"/>
    <m/>
    <m/>
    <m/>
    <s v="-"/>
  </r>
  <r>
    <n v="459951743"/>
    <s v="AMAN RAJVIR VALMIKI"/>
    <s v="ONLINE"/>
    <s v="22.01.26"/>
    <n v="4274"/>
    <m/>
    <m/>
    <m/>
    <n v="4274"/>
    <n v="12220"/>
    <x v="3"/>
    <s v="STABLE"/>
    <x v="0"/>
    <x v="16"/>
    <n v="12014"/>
    <n v="1199"/>
    <n v="0"/>
    <n v="3150"/>
    <s v="NEW"/>
    <n v="6.7644598634540795E-2"/>
    <n v="4.0164047702639536E-3"/>
    <x v="1"/>
    <s v="PAID"/>
    <s v="-"/>
    <s v="-"/>
    <m/>
    <m/>
    <m/>
    <m/>
    <s v="ELG"/>
    <s v="-"/>
    <s v="AMBEGAON"/>
    <s v="-"/>
    <s v="-"/>
    <s v="-"/>
    <n v="16569"/>
    <n v="12014"/>
    <n v="149"/>
    <m/>
    <n v="148"/>
    <s v="NPA"/>
    <m/>
    <s v="SUP SPL BS6 FI DSS C"/>
    <d v="2023-09-30T00:00:00"/>
    <n v="24"/>
    <x v="1"/>
    <x v="2"/>
    <s v="-"/>
    <m/>
    <m/>
    <m/>
    <m/>
    <m/>
    <m/>
    <m/>
    <m/>
    <m/>
    <m/>
    <m/>
    <m/>
    <m/>
    <m/>
    <m/>
    <m/>
    <m/>
    <m/>
    <n v="1"/>
    <m/>
    <m/>
    <m/>
    <m/>
    <m/>
    <m/>
    <m/>
    <m/>
    <m/>
    <m/>
    <m/>
    <m/>
    <m/>
    <m/>
    <m/>
    <m/>
    <m/>
    <m/>
    <m/>
    <m/>
    <m/>
    <m/>
    <m/>
    <m/>
    <m/>
    <m/>
    <m/>
    <m/>
    <m/>
    <m/>
    <m/>
    <m/>
    <m/>
    <m/>
    <m/>
    <m/>
    <m/>
    <m/>
    <m/>
    <m/>
    <m/>
    <n v="1"/>
    <m/>
    <m/>
    <m/>
    <m/>
    <m/>
    <m/>
    <m/>
    <m/>
    <m/>
    <m/>
    <m/>
    <m/>
    <m/>
    <m/>
    <m/>
    <m/>
    <m/>
    <m/>
    <m/>
    <m/>
    <m/>
    <m/>
    <m/>
    <m/>
    <m/>
    <m/>
    <m/>
    <m/>
    <m/>
    <m/>
    <m/>
    <m/>
    <n v="2"/>
    <n v="1"/>
    <s v="DUWT0031"/>
    <s v="koyIjv34DI7"/>
    <s v="Allocated"/>
    <s v="Left Message (LMCB)"/>
    <s v="Left message customer father "/>
    <d v="2026-01-21T00:00:00"/>
    <m/>
    <m/>
    <m/>
    <s v="-"/>
  </r>
  <r>
    <n v="466803717"/>
    <s v="KALPESH BHARAT KADAM"/>
    <m/>
    <m/>
    <m/>
    <m/>
    <m/>
    <m/>
    <n v="1320"/>
    <n v="1320"/>
    <x v="2"/>
    <s v="FLOW"/>
    <x v="1"/>
    <x v="6"/>
    <n v="11886"/>
    <n v="30"/>
    <n v="0"/>
    <n v="450"/>
    <s v="FLOW"/>
    <n v="1.271809919051642E-2"/>
    <n v="6.3924379999086788E-4"/>
    <x v="0"/>
    <s v="BPTP"/>
    <s v="PAID"/>
    <s v="BPTP"/>
    <m/>
    <m/>
    <s v="CAVA"/>
    <m/>
    <s v="-"/>
    <s v="-"/>
    <s v="LONAVALA"/>
    <s v="-"/>
    <s v="-"/>
    <s v="-"/>
    <n v="1800"/>
    <n v="11886"/>
    <n v="26"/>
    <m/>
    <n v="56"/>
    <s v="REGULAR"/>
    <s v="MH14MD0971"/>
    <s v="HONDA ACTIVA DLX"/>
    <d v="2025-09-02T00:00:00"/>
    <n v="12"/>
    <x v="1"/>
    <x v="2"/>
    <s v="-"/>
    <m/>
    <m/>
    <m/>
    <m/>
    <m/>
    <m/>
    <n v="1"/>
    <m/>
    <m/>
    <m/>
    <m/>
    <m/>
    <m/>
    <m/>
    <m/>
    <m/>
    <m/>
    <m/>
    <m/>
    <m/>
    <m/>
    <m/>
    <m/>
    <m/>
    <m/>
    <m/>
    <m/>
    <m/>
    <m/>
    <m/>
    <m/>
    <m/>
    <m/>
    <m/>
    <m/>
    <m/>
    <m/>
    <m/>
    <m/>
    <m/>
    <m/>
    <m/>
    <m/>
    <m/>
    <m/>
    <m/>
    <m/>
    <m/>
    <m/>
    <m/>
    <m/>
    <m/>
    <m/>
    <m/>
    <m/>
    <m/>
    <m/>
    <m/>
    <m/>
    <m/>
    <m/>
    <m/>
    <m/>
    <m/>
    <m/>
    <m/>
    <m/>
    <m/>
    <m/>
    <m/>
    <m/>
    <m/>
    <m/>
    <m/>
    <m/>
    <m/>
    <m/>
    <m/>
    <m/>
    <m/>
    <m/>
    <m/>
    <m/>
    <m/>
    <m/>
    <m/>
    <m/>
    <m/>
    <m/>
    <m/>
    <m/>
    <m/>
    <m/>
    <n v="1"/>
    <n v="1"/>
    <s v="DUWT0013"/>
    <e v="#N/A"/>
    <e v="#N/A"/>
    <e v="#N/A"/>
    <e v="#N/A"/>
    <e v="#N/A"/>
    <m/>
    <m/>
    <m/>
    <s v="-"/>
  </r>
  <r>
    <n v="461908136"/>
    <s v="TEJAS SANDIP SHELAR"/>
    <s v="ONLINE"/>
    <s v="05.01.26"/>
    <n v="2500"/>
    <m/>
    <m/>
    <m/>
    <n v="2524"/>
    <n v="7193"/>
    <x v="5"/>
    <s v="STABLE"/>
    <x v="0"/>
    <x v="9"/>
    <n v="11854.66"/>
    <n v="193"/>
    <n v="0"/>
    <n v="4500"/>
    <s v="FLOW"/>
    <n v="7.467276579983724E-2"/>
    <n v="2.9874229214275328E-3"/>
    <x v="1"/>
    <s v="PAID"/>
    <s v="PTP"/>
    <s v="PAID"/>
    <m/>
    <m/>
    <m/>
    <m/>
    <s v="ELG"/>
    <s v="-"/>
    <s v="TALEGAON"/>
    <s v="-"/>
    <s v="-"/>
    <s v="-"/>
    <n v="11886"/>
    <n v="11854.66"/>
    <n v="87"/>
    <m/>
    <n v="86"/>
    <s v="REGULAR"/>
    <s v="MH12VN4074"/>
    <s v="RE BULLET X 350 ES EFI JET BLACK"/>
    <d v="2024-02-14T00:00:00"/>
    <n v="24"/>
    <x v="1"/>
    <x v="1"/>
    <s v="-"/>
    <m/>
    <m/>
    <m/>
    <n v="1"/>
    <m/>
    <m/>
    <m/>
    <m/>
    <m/>
    <m/>
    <m/>
    <m/>
    <n v="1"/>
    <m/>
    <m/>
    <m/>
    <m/>
    <m/>
    <m/>
    <m/>
    <m/>
    <m/>
    <m/>
    <m/>
    <m/>
    <m/>
    <m/>
    <m/>
    <m/>
    <m/>
    <m/>
    <m/>
    <m/>
    <m/>
    <m/>
    <m/>
    <m/>
    <m/>
    <m/>
    <m/>
    <m/>
    <m/>
    <m/>
    <m/>
    <m/>
    <m/>
    <m/>
    <m/>
    <m/>
    <m/>
    <m/>
    <m/>
    <m/>
    <m/>
    <m/>
    <m/>
    <m/>
    <m/>
    <m/>
    <m/>
    <m/>
    <m/>
    <m/>
    <m/>
    <m/>
    <m/>
    <m/>
    <m/>
    <m/>
    <m/>
    <m/>
    <m/>
    <m/>
    <m/>
    <m/>
    <m/>
    <m/>
    <m/>
    <m/>
    <m/>
    <m/>
    <m/>
    <m/>
    <m/>
    <m/>
    <m/>
    <m/>
    <m/>
    <m/>
    <m/>
    <m/>
    <m/>
    <m/>
    <n v="2"/>
    <n v="1"/>
    <s v="ZBHT0024"/>
    <s v="kovPCbu_DIc"/>
    <s v="Allocated"/>
    <s v="Payment (PAID)"/>
    <s v="Paid 2500"/>
    <d v="2026-01-05T00:00:00"/>
    <m/>
    <m/>
    <m/>
    <s v="-"/>
  </r>
  <r>
    <n v="139141930"/>
    <s v="NIKHIL LAXMAN SABLE"/>
    <m/>
    <m/>
    <m/>
    <m/>
    <m/>
    <m/>
    <n v="3055"/>
    <n v="3049"/>
    <x v="2"/>
    <s v="FLOW"/>
    <x v="1"/>
    <x v="12"/>
    <n v="11667.86"/>
    <n v="101"/>
    <n v="0"/>
    <n v="4500"/>
    <s v="25.12.25"/>
    <n v="3.5857802500057621E-2"/>
    <n v="6.2751196063952949E-4"/>
    <x v="1"/>
    <s v="PTP"/>
    <s v="PTP"/>
    <s v="PTP"/>
    <m/>
    <n v="31"/>
    <s v="CAVA"/>
    <m/>
    <s v="-"/>
    <s v="-"/>
    <s v="WAGHOLI"/>
    <s v="-"/>
    <s v="-"/>
    <s v="-"/>
    <n v="7650"/>
    <n v="11667.86"/>
    <n v="26"/>
    <m/>
    <n v="56"/>
    <s v="REGULAR"/>
    <s v="MH12VE8943"/>
    <s v="HONDA ACTIVA 6G DLX BS VI"/>
    <d v="2023-02-21T00:00:00"/>
    <n v="36"/>
    <x v="1"/>
    <x v="2"/>
    <s v="-"/>
    <m/>
    <m/>
    <m/>
    <m/>
    <m/>
    <m/>
    <m/>
    <m/>
    <m/>
    <m/>
    <m/>
    <m/>
    <m/>
    <m/>
    <m/>
    <n v="1"/>
    <m/>
    <m/>
    <m/>
    <m/>
    <m/>
    <m/>
    <m/>
    <m/>
    <m/>
    <m/>
    <m/>
    <m/>
    <m/>
    <m/>
    <m/>
    <m/>
    <m/>
    <m/>
    <m/>
    <m/>
    <m/>
    <m/>
    <m/>
    <m/>
    <m/>
    <m/>
    <m/>
    <m/>
    <m/>
    <m/>
    <m/>
    <m/>
    <m/>
    <m/>
    <m/>
    <m/>
    <m/>
    <m/>
    <m/>
    <m/>
    <m/>
    <m/>
    <m/>
    <m/>
    <m/>
    <m/>
    <m/>
    <m/>
    <m/>
    <m/>
    <m/>
    <m/>
    <m/>
    <m/>
    <m/>
    <m/>
    <m/>
    <m/>
    <m/>
    <m/>
    <m/>
    <m/>
    <n v="1"/>
    <m/>
    <m/>
    <m/>
    <m/>
    <m/>
    <m/>
    <m/>
    <m/>
    <m/>
    <m/>
    <m/>
    <m/>
    <m/>
    <m/>
    <n v="2"/>
    <n v="1"/>
    <s v="DUWT0021"/>
    <s v="GolkfT5QNIT3"/>
    <s v="Allocated"/>
    <s v="Left Message (LMCB)"/>
    <s v="Left message at residence with mother"/>
    <d v="2026-01-06T00:00:00"/>
    <m/>
    <m/>
    <m/>
    <s v="-"/>
  </r>
  <r>
    <n v="138861451"/>
    <s v="GANESH DATTATRAY BENAKE"/>
    <s v="ONLINE"/>
    <s v="21.01.26"/>
    <n v="3500"/>
    <m/>
    <m/>
    <m/>
    <n v="3037"/>
    <n v="3037"/>
    <x v="2"/>
    <s v="STABLE"/>
    <x v="0"/>
    <x v="9"/>
    <n v="11599.54"/>
    <n v="83"/>
    <n v="0"/>
    <n v="3114"/>
    <s v="NEW"/>
    <n v="9.1193654267483128E-3"/>
    <n v="6.2383762642992358E-4"/>
    <x v="1"/>
    <s v="PAID"/>
    <s v="-"/>
    <s v="BPTP"/>
    <m/>
    <n v="24"/>
    <s v="CAVA"/>
    <m/>
    <s v="-"/>
    <s v="-"/>
    <s v="SHIRUR"/>
    <s v="-"/>
    <s v="-"/>
    <s v="-"/>
    <n v="9271"/>
    <n v="11599.54"/>
    <n v="35"/>
    <m/>
    <n v="25"/>
    <s v="REGULAR"/>
    <m/>
    <s v="HF DELUXE BS6 I3S DRUM SELF CAST"/>
    <d v="2023-02-27T00:00:00"/>
    <n v="36"/>
    <x v="2"/>
    <x v="1"/>
    <s v="-"/>
    <m/>
    <m/>
    <m/>
    <m/>
    <m/>
    <m/>
    <m/>
    <m/>
    <m/>
    <m/>
    <m/>
    <m/>
    <m/>
    <m/>
    <m/>
    <m/>
    <m/>
    <m/>
    <m/>
    <m/>
    <m/>
    <m/>
    <m/>
    <m/>
    <m/>
    <m/>
    <m/>
    <m/>
    <m/>
    <m/>
    <m/>
    <m/>
    <m/>
    <m/>
    <m/>
    <m/>
    <n v="1"/>
    <m/>
    <m/>
    <m/>
    <m/>
    <m/>
    <m/>
    <m/>
    <m/>
    <m/>
    <m/>
    <m/>
    <m/>
    <m/>
    <m/>
    <m/>
    <m/>
    <m/>
    <m/>
    <m/>
    <m/>
    <m/>
    <m/>
    <m/>
    <m/>
    <m/>
    <m/>
    <m/>
    <m/>
    <m/>
    <m/>
    <m/>
    <m/>
    <m/>
    <m/>
    <m/>
    <m/>
    <m/>
    <m/>
    <m/>
    <m/>
    <m/>
    <m/>
    <m/>
    <m/>
    <m/>
    <m/>
    <m/>
    <m/>
    <m/>
    <m/>
    <m/>
    <m/>
    <m/>
    <m/>
    <m/>
    <m/>
    <n v="1"/>
    <n v="1"/>
    <s v="ZBHT0024"/>
    <s v="BPvvSD4le5Xc"/>
    <s v="Allocated"/>
    <s v="Promise To Pay (PTP)"/>
    <s v="Customer given ptp "/>
    <d v="2026-01-15T00:00:00"/>
    <m/>
    <m/>
    <m/>
    <s v="-"/>
  </r>
  <r>
    <n v="135372547"/>
    <s v="GANESH DADA GAWALI"/>
    <m/>
    <m/>
    <m/>
    <m/>
    <m/>
    <m/>
    <n v="3000"/>
    <n v="12000"/>
    <x v="3"/>
    <s v="FLOW"/>
    <x v="1"/>
    <x v="9"/>
    <n v="11504.68"/>
    <n v="512"/>
    <n v="0"/>
    <n v="4049"/>
    <s v="NEW"/>
    <n v="0.103498732296434"/>
    <n v="3.8461338132479029E-3"/>
    <x v="0"/>
    <s v="NC"/>
    <s v="-"/>
    <s v="NC"/>
    <s v="Add not found"/>
    <m/>
    <s v="CNAVNA"/>
    <m/>
    <s v="ELG"/>
    <s v="-"/>
    <s v="SHIRUR"/>
    <s v="-"/>
    <s v="-"/>
    <s v="-"/>
    <n v="16561"/>
    <n v="11504.68"/>
    <n v="148"/>
    <m/>
    <n v="178"/>
    <s v="NPA"/>
    <s v="MH12VE6861"/>
    <s v="SPLENDOR PLUS I3S XTEC"/>
    <d v="2022-11-15T00:00:00"/>
    <n v="36"/>
    <x v="1"/>
    <x v="1"/>
    <s v="-"/>
    <m/>
    <m/>
    <m/>
    <m/>
    <m/>
    <m/>
    <m/>
    <m/>
    <m/>
    <m/>
    <m/>
    <m/>
    <m/>
    <m/>
    <m/>
    <m/>
    <m/>
    <m/>
    <n v="1"/>
    <m/>
    <m/>
    <m/>
    <m/>
    <m/>
    <m/>
    <m/>
    <m/>
    <m/>
    <m/>
    <m/>
    <m/>
    <m/>
    <m/>
    <m/>
    <m/>
    <m/>
    <m/>
    <m/>
    <m/>
    <m/>
    <m/>
    <m/>
    <m/>
    <m/>
    <m/>
    <m/>
    <m/>
    <m/>
    <m/>
    <m/>
    <m/>
    <m/>
    <m/>
    <m/>
    <m/>
    <m/>
    <m/>
    <m/>
    <m/>
    <m/>
    <m/>
    <m/>
    <m/>
    <m/>
    <m/>
    <m/>
    <m/>
    <m/>
    <m/>
    <m/>
    <m/>
    <m/>
    <m/>
    <m/>
    <m/>
    <m/>
    <m/>
    <m/>
    <m/>
    <m/>
    <m/>
    <m/>
    <m/>
    <m/>
    <m/>
    <m/>
    <m/>
    <m/>
    <m/>
    <m/>
    <m/>
    <m/>
    <m/>
    <n v="1"/>
    <n v="1"/>
    <s v="ZBHT0024"/>
    <s v="kPYFgj0b8m"/>
    <s v="Allocated"/>
    <s v="CUSTOMER NOT AVAILABLE (NABL)"/>
    <s v="Customer not available meet security "/>
    <d v="2026-01-07T00:00:00"/>
    <m/>
    <m/>
    <m/>
    <s v="-"/>
  </r>
  <r>
    <n v="465830042"/>
    <s v="RAHUL MADUKAR BADEWAD"/>
    <m/>
    <m/>
    <m/>
    <m/>
    <m/>
    <m/>
    <n v="1754"/>
    <n v="7016"/>
    <x v="5"/>
    <s v="FLOW"/>
    <x v="1"/>
    <x v="19"/>
    <n v="11373"/>
    <n v="2250"/>
    <n v="0"/>
    <n v="210"/>
    <s v="NEW"/>
    <n v="3.8295590643066917E-2"/>
    <n v="2.86604262673036E-3"/>
    <x v="0"/>
    <s v="NC"/>
    <s v="-"/>
    <s v="NC"/>
    <s v="Add not found"/>
    <m/>
    <s v="CNAVNA"/>
    <m/>
    <s v="-"/>
    <s v="-"/>
    <s v="BANNER"/>
    <s v="-"/>
    <s v="-"/>
    <s v="-"/>
    <n v="9476"/>
    <n v="11373"/>
    <n v="98"/>
    <m/>
    <n v="117"/>
    <s v="NPA"/>
    <s v="MH22BD8507"/>
    <s v="PASSION PLUS I3S DRS CAST"/>
    <d v="2025-04-02T00:00:00"/>
    <n v="12"/>
    <x v="4"/>
    <x v="1"/>
    <s v="-"/>
    <m/>
    <m/>
    <m/>
    <m/>
    <m/>
    <m/>
    <m/>
    <m/>
    <m/>
    <m/>
    <m/>
    <m/>
    <m/>
    <m/>
    <m/>
    <m/>
    <m/>
    <m/>
    <m/>
    <m/>
    <m/>
    <m/>
    <m/>
    <m/>
    <m/>
    <m/>
    <m/>
    <m/>
    <m/>
    <m/>
    <m/>
    <m/>
    <m/>
    <m/>
    <m/>
    <m/>
    <m/>
    <m/>
    <m/>
    <m/>
    <m/>
    <m/>
    <m/>
    <m/>
    <m/>
    <n v="1"/>
    <m/>
    <m/>
    <m/>
    <m/>
    <m/>
    <m/>
    <m/>
    <m/>
    <m/>
    <m/>
    <m/>
    <m/>
    <m/>
    <m/>
    <m/>
    <m/>
    <m/>
    <m/>
    <m/>
    <m/>
    <m/>
    <m/>
    <m/>
    <m/>
    <m/>
    <m/>
    <m/>
    <m/>
    <m/>
    <m/>
    <m/>
    <m/>
    <m/>
    <m/>
    <m/>
    <m/>
    <m/>
    <m/>
    <m/>
    <m/>
    <m/>
    <m/>
    <m/>
    <m/>
    <m/>
    <m/>
    <m/>
    <n v="1"/>
    <n v="1"/>
    <s v="DUWT0023"/>
    <s v="B2-FCgYIG_c"/>
    <s v="Allocated"/>
    <s v="Address Not Found (NC_ANF)"/>
    <s v="Customer address Short  not found "/>
    <d v="2026-01-16T00:00:00"/>
    <m/>
    <m/>
    <m/>
    <s v="-"/>
  </r>
  <r>
    <n v="117460395"/>
    <s v="KOMAL BHARAT RAWAL"/>
    <s v="ONLINE"/>
    <s v="31.01.26"/>
    <n v="3073"/>
    <m/>
    <m/>
    <m/>
    <n v="3073"/>
    <n v="2301"/>
    <x v="2"/>
    <s v="STABLE"/>
    <x v="0"/>
    <x v="16"/>
    <n v="11231.81"/>
    <n v="82"/>
    <n v="0"/>
    <n v="4500"/>
    <s v="29.12.25"/>
    <n v="2.3863401809693159E-2"/>
    <n v="6.0406065162169184E-4"/>
    <x v="1"/>
    <s v="PAID"/>
    <s v="PTP"/>
    <s v="PTP"/>
    <m/>
    <n v="31"/>
    <s v="CAVA"/>
    <m/>
    <s v="-"/>
    <s v="-"/>
    <s v="DHANKWADI"/>
    <s v="-"/>
    <s v="-"/>
    <s v="-"/>
    <n v="6883"/>
    <n v="11231.81"/>
    <n v="26"/>
    <m/>
    <n v="56"/>
    <s v="NPA"/>
    <s v="MH12TG2834"/>
    <s v="HONDA ACTIVA"/>
    <d v="2021-02-27T00:00:00"/>
    <n v="60"/>
    <x v="1"/>
    <x v="2"/>
    <s v="-"/>
    <m/>
    <m/>
    <m/>
    <m/>
    <m/>
    <m/>
    <m/>
    <m/>
    <m/>
    <m/>
    <m/>
    <m/>
    <m/>
    <m/>
    <m/>
    <m/>
    <m/>
    <m/>
    <n v="1"/>
    <m/>
    <m/>
    <m/>
    <m/>
    <m/>
    <m/>
    <m/>
    <m/>
    <m/>
    <m/>
    <m/>
    <m/>
    <m/>
    <m/>
    <m/>
    <m/>
    <m/>
    <m/>
    <m/>
    <m/>
    <m/>
    <m/>
    <m/>
    <m/>
    <m/>
    <m/>
    <m/>
    <m/>
    <m/>
    <m/>
    <m/>
    <m/>
    <m/>
    <m/>
    <m/>
    <m/>
    <m/>
    <m/>
    <m/>
    <m/>
    <m/>
    <m/>
    <m/>
    <m/>
    <m/>
    <m/>
    <m/>
    <m/>
    <m/>
    <m/>
    <m/>
    <m/>
    <m/>
    <m/>
    <m/>
    <m/>
    <m/>
    <m/>
    <m/>
    <m/>
    <m/>
    <m/>
    <m/>
    <m/>
    <m/>
    <m/>
    <m/>
    <m/>
    <m/>
    <m/>
    <m/>
    <m/>
    <m/>
    <m/>
    <n v="1"/>
    <n v="1"/>
    <s v="DUWT0031"/>
    <s v="A2ZiaxHHBp7"/>
    <s v="Allocated"/>
    <s v="Left Message (LMCB)"/>
    <s v="Left message customer mother "/>
    <d v="2026-01-07T00:00:00"/>
    <m/>
    <m/>
    <m/>
    <s v="-"/>
  </r>
  <r>
    <n v="463492200"/>
    <s v="DILIP KUMAR"/>
    <s v="ONLINE"/>
    <s v="30.01.26"/>
    <n v="5835"/>
    <m/>
    <m/>
    <m/>
    <n v="5741"/>
    <n v="5741"/>
    <x v="2"/>
    <s v="STABLE"/>
    <x v="0"/>
    <x v="11"/>
    <n v="11160"/>
    <n v="84"/>
    <n v="0"/>
    <n v="0"/>
    <s v="NEW"/>
    <n v="1.011266148259863E-2"/>
    <n v="6.0019862088996176E-4"/>
    <x v="0"/>
    <s v="PAID"/>
    <s v="-"/>
    <s v="MPTP"/>
    <s v="Add not found"/>
    <m/>
    <s v="CNAVNA"/>
    <m/>
    <s v="ELG"/>
    <s v="-"/>
    <s v="HINJEWADI"/>
    <s v="-"/>
    <s v="-"/>
    <s v="-"/>
    <n v="5825"/>
    <n v="11160"/>
    <n v="27"/>
    <m/>
    <n v="57"/>
    <s v="REGULAR"/>
    <m/>
    <s v="DESTINI 125 LX BS6 FI DRS SM"/>
    <d v="2024-07-16T00:00:00"/>
    <n v="18"/>
    <x v="1"/>
    <x v="1"/>
    <s v="-"/>
    <m/>
    <m/>
    <m/>
    <m/>
    <m/>
    <m/>
    <m/>
    <m/>
    <m/>
    <m/>
    <m/>
    <m/>
    <m/>
    <m/>
    <m/>
    <m/>
    <m/>
    <m/>
    <m/>
    <m/>
    <m/>
    <m/>
    <m/>
    <m/>
    <m/>
    <m/>
    <m/>
    <m/>
    <m/>
    <m/>
    <m/>
    <m/>
    <m/>
    <m/>
    <m/>
    <m/>
    <m/>
    <m/>
    <m/>
    <m/>
    <m/>
    <m/>
    <m/>
    <m/>
    <m/>
    <m/>
    <m/>
    <m/>
    <m/>
    <m/>
    <m/>
    <m/>
    <m/>
    <m/>
    <m/>
    <m/>
    <m/>
    <m/>
    <m/>
    <m/>
    <m/>
    <m/>
    <m/>
    <m/>
    <m/>
    <m/>
    <m/>
    <m/>
    <m/>
    <m/>
    <m/>
    <m/>
    <m/>
    <m/>
    <m/>
    <m/>
    <m/>
    <m/>
    <m/>
    <m/>
    <m/>
    <m/>
    <m/>
    <m/>
    <m/>
    <m/>
    <m/>
    <m/>
    <m/>
    <m/>
    <n v="1"/>
    <m/>
    <m/>
    <n v="1"/>
    <n v="1"/>
    <s v="DUWT0030"/>
    <e v="#N/A"/>
    <e v="#N/A"/>
    <e v="#N/A"/>
    <e v="#N/A"/>
    <e v="#N/A"/>
    <m/>
    <m/>
    <m/>
    <s v="-"/>
  </r>
  <r>
    <n v="460647339"/>
    <s v="AKANKSHA SAKHARAM JAGDALE"/>
    <s v="ONLINE"/>
    <s v="15.01.26"/>
    <n v="5000"/>
    <m/>
    <m/>
    <m/>
    <n v="4915"/>
    <n v="11264.35"/>
    <x v="1"/>
    <s v="STABLE"/>
    <x v="0"/>
    <x v="10"/>
    <n v="11062"/>
    <n v="789"/>
    <n v="0"/>
    <n v="3600"/>
    <s v="FLOW"/>
    <n v="5.8592367885916187E-2"/>
    <n v="2.8244336078032391E-3"/>
    <x v="1"/>
    <s v="PAID"/>
    <s v="PAID"/>
    <s v="PAID"/>
    <m/>
    <m/>
    <m/>
    <m/>
    <s v="ELG"/>
    <s v="-"/>
    <s v="BHOSE"/>
    <s v="-"/>
    <s v="-"/>
    <s v="-"/>
    <n v="15653.35"/>
    <n v="11062"/>
    <n v="118"/>
    <m/>
    <n v="118"/>
    <s v="NPA"/>
    <s v="MH14LF4839"/>
    <s v="JUPITER ZX DISC ISS"/>
    <d v="2023-11-13T00:00:00"/>
    <n v="24"/>
    <x v="1"/>
    <x v="1"/>
    <s v="-"/>
    <m/>
    <m/>
    <m/>
    <m/>
    <m/>
    <m/>
    <m/>
    <m/>
    <m/>
    <m/>
    <m/>
    <m/>
    <m/>
    <m/>
    <m/>
    <m/>
    <m/>
    <m/>
    <m/>
    <m/>
    <m/>
    <m/>
    <m/>
    <m/>
    <m/>
    <m/>
    <m/>
    <m/>
    <m/>
    <m/>
    <m/>
    <m/>
    <m/>
    <n v="1"/>
    <m/>
    <m/>
    <m/>
    <m/>
    <m/>
    <m/>
    <m/>
    <m/>
    <m/>
    <m/>
    <m/>
    <m/>
    <m/>
    <m/>
    <m/>
    <m/>
    <m/>
    <m/>
    <m/>
    <m/>
    <m/>
    <m/>
    <m/>
    <m/>
    <m/>
    <m/>
    <m/>
    <m/>
    <m/>
    <m/>
    <m/>
    <m/>
    <m/>
    <m/>
    <m/>
    <m/>
    <m/>
    <m/>
    <m/>
    <m/>
    <m/>
    <m/>
    <m/>
    <m/>
    <m/>
    <m/>
    <m/>
    <m/>
    <m/>
    <m/>
    <m/>
    <m/>
    <m/>
    <m/>
    <m/>
    <m/>
    <m/>
    <m/>
    <m/>
    <n v="1"/>
    <n v="1"/>
    <s v="ZBHT0010"/>
    <s v="GoMAYj874EM7"/>
    <s v="Allocated"/>
    <s v="Promise To Pay (PTP)"/>
    <s v="Ptp "/>
    <d v="2026-01-13T00:00:00"/>
    <m/>
    <m/>
    <m/>
    <s v="-"/>
  </r>
  <r>
    <n v="458068697"/>
    <s v="PRIYANKA VILAS SATHE"/>
    <m/>
    <m/>
    <m/>
    <m/>
    <m/>
    <m/>
    <n v="3815"/>
    <n v="11405.83"/>
    <x v="1"/>
    <s v="FLOW"/>
    <x v="1"/>
    <x v="19"/>
    <n v="10972.83"/>
    <n v="521"/>
    <n v="0"/>
    <n v="3600"/>
    <s v="10.11.25"/>
    <n v="4.8741128581826623E-2"/>
    <n v="2.801666048156899E-3"/>
    <x v="0"/>
    <s v="BPTP"/>
    <s v="PAID"/>
    <s v="BPTP"/>
    <s v="(Multiple Items)"/>
    <m/>
    <s v="CNAVNA"/>
    <m/>
    <s v="ELG"/>
    <s v="-"/>
    <s v="RANGE HILLS"/>
    <s v="-"/>
    <s v="-"/>
    <s v="-"/>
    <n v="15526.83"/>
    <n v="10972.83"/>
    <n v="118"/>
    <m/>
    <n v="148"/>
    <s v="NPA"/>
    <s v="MH12VN6285"/>
    <s v="HONDA ACTIVA 6G H SMART"/>
    <d v="2023-05-11T00:00:00"/>
    <n v="30"/>
    <x v="1"/>
    <x v="1"/>
    <s v="-"/>
    <m/>
    <m/>
    <m/>
    <m/>
    <m/>
    <m/>
    <m/>
    <m/>
    <m/>
    <m/>
    <m/>
    <m/>
    <m/>
    <m/>
    <m/>
    <n v="1"/>
    <m/>
    <m/>
    <m/>
    <m/>
    <m/>
    <m/>
    <m/>
    <m/>
    <m/>
    <m/>
    <m/>
    <m/>
    <m/>
    <m/>
    <m/>
    <m/>
    <m/>
    <m/>
    <m/>
    <m/>
    <n v="1"/>
    <m/>
    <m/>
    <m/>
    <m/>
    <m/>
    <m/>
    <m/>
    <m/>
    <m/>
    <m/>
    <m/>
    <m/>
    <m/>
    <m/>
    <m/>
    <m/>
    <m/>
    <m/>
    <m/>
    <m/>
    <m/>
    <m/>
    <m/>
    <m/>
    <m/>
    <m/>
    <m/>
    <m/>
    <m/>
    <m/>
    <m/>
    <m/>
    <m/>
    <m/>
    <m/>
    <m/>
    <m/>
    <m/>
    <m/>
    <m/>
    <m/>
    <m/>
    <m/>
    <m/>
    <m/>
    <m/>
    <m/>
    <m/>
    <m/>
    <m/>
    <m/>
    <m/>
    <m/>
    <m/>
    <m/>
    <m/>
    <n v="2"/>
    <n v="1"/>
    <s v="DUWT0023"/>
    <s v="BPttY-_7_Ng7"/>
    <s v="Allocated"/>
    <s v="Refuse To Pay (RTP)"/>
    <s v="Customer RTP third party issue financial problem "/>
    <d v="2026-01-24T00:00:00"/>
    <m/>
    <m/>
    <m/>
    <s v="-"/>
  </r>
  <r>
    <n v="452486931"/>
    <s v="KARAN BHARAT CHAVAN"/>
    <m/>
    <m/>
    <m/>
    <m/>
    <m/>
    <m/>
    <n v="2807"/>
    <n v="2807"/>
    <x v="4"/>
    <s v="FLOW"/>
    <x v="1"/>
    <x v="5"/>
    <n v="10802"/>
    <n v="73"/>
    <n v="0"/>
    <n v="900"/>
    <s v="02.11.25"/>
    <n v="4.8073561717316513E-2"/>
    <n v="1.8947493070996331E-3"/>
    <x v="0"/>
    <s v="NC"/>
    <s v="PAID"/>
    <s v="NC"/>
    <s v="Shifted"/>
    <m/>
    <s v="CNAVNA"/>
    <m/>
    <s v="-"/>
    <s v="-"/>
    <s v="DEHUGAON"/>
    <s v="-"/>
    <s v="-"/>
    <s v="-"/>
    <n v="3780"/>
    <n v="10802"/>
    <n v="57"/>
    <m/>
    <n v="87"/>
    <s v="REGULAR"/>
    <s v="MH14JY7488"/>
    <s v="HONDA ACTIVA 6G DLX BS VI"/>
    <d v="2022-02-21T00:00:00"/>
    <n v="48"/>
    <x v="1"/>
    <x v="2"/>
    <s v="-"/>
    <m/>
    <m/>
    <m/>
    <m/>
    <m/>
    <m/>
    <n v="1"/>
    <m/>
    <m/>
    <m/>
    <m/>
    <m/>
    <m/>
    <m/>
    <m/>
    <m/>
    <m/>
    <m/>
    <m/>
    <m/>
    <m/>
    <m/>
    <m/>
    <m/>
    <m/>
    <m/>
    <m/>
    <m/>
    <m/>
    <m/>
    <m/>
    <m/>
    <m/>
    <n v="1"/>
    <m/>
    <m/>
    <m/>
    <m/>
    <m/>
    <m/>
    <m/>
    <m/>
    <m/>
    <m/>
    <m/>
    <m/>
    <m/>
    <m/>
    <m/>
    <m/>
    <m/>
    <m/>
    <m/>
    <m/>
    <m/>
    <m/>
    <m/>
    <m/>
    <m/>
    <m/>
    <m/>
    <m/>
    <m/>
    <m/>
    <m/>
    <m/>
    <n v="1"/>
    <m/>
    <m/>
    <m/>
    <m/>
    <m/>
    <m/>
    <m/>
    <m/>
    <m/>
    <m/>
    <m/>
    <m/>
    <m/>
    <m/>
    <m/>
    <m/>
    <m/>
    <m/>
    <m/>
    <m/>
    <m/>
    <m/>
    <m/>
    <m/>
    <m/>
    <m/>
    <n v="3"/>
    <n v="1"/>
    <s v="DUWT0027"/>
    <s v="B69BpDLBOz"/>
    <s v="Allocated"/>
    <s v="Shifted (NC_SFTD)"/>
    <s v="Visited to Customers residence address and Left massage with his Sister because Customer Shifted from his residence address "/>
    <d v="2026-01-23T00:00:00"/>
    <m/>
    <m/>
    <m/>
    <s v="VYMO"/>
  </r>
  <r>
    <n v="463281658"/>
    <s v="NITIN SANJAY TELANGE"/>
    <s v="ONLINE"/>
    <s v="13.01.26"/>
    <n v="1400"/>
    <m/>
    <m/>
    <s v="BANK RB 19"/>
    <n v="5449"/>
    <n v="5342"/>
    <x v="2"/>
    <s v="RB"/>
    <x v="0"/>
    <x v="2"/>
    <n v="10632"/>
    <n v="107"/>
    <n v="0"/>
    <n v="2420.52"/>
    <s v="20.12.25"/>
    <n v="1.3759187431463701E-2"/>
    <n v="5.7180212699839362E-4"/>
    <x v="2"/>
    <s v="PAID"/>
    <s v="BPTP"/>
    <s v="PAID"/>
    <m/>
    <m/>
    <m/>
    <m/>
    <s v="-"/>
    <s v="-"/>
    <s v="NANEKARWADI"/>
    <s v="-"/>
    <s v="-"/>
    <s v="-"/>
    <n v="7869.52"/>
    <n v="10632"/>
    <n v="27"/>
    <m/>
    <e v="#N/A"/>
    <s v="NPA"/>
    <s v="MH14LR2155"/>
    <s v="HONDA SHINE DRUM BSVI"/>
    <d v="2024-06-23T00:00:00"/>
    <n v="18"/>
    <x v="1"/>
    <x v="1"/>
    <s v="-"/>
    <m/>
    <m/>
    <m/>
    <m/>
    <m/>
    <m/>
    <m/>
    <m/>
    <m/>
    <m/>
    <m/>
    <m/>
    <n v="1"/>
    <m/>
    <m/>
    <m/>
    <m/>
    <m/>
    <m/>
    <m/>
    <m/>
    <m/>
    <m/>
    <m/>
    <m/>
    <m/>
    <m/>
    <m/>
    <m/>
    <m/>
    <m/>
    <m/>
    <m/>
    <m/>
    <m/>
    <m/>
    <m/>
    <m/>
    <m/>
    <m/>
    <m/>
    <m/>
    <m/>
    <m/>
    <m/>
    <m/>
    <m/>
    <m/>
    <m/>
    <m/>
    <m/>
    <m/>
    <m/>
    <m/>
    <m/>
    <m/>
    <m/>
    <m/>
    <m/>
    <m/>
    <m/>
    <m/>
    <m/>
    <m/>
    <m/>
    <m/>
    <m/>
    <m/>
    <m/>
    <m/>
    <m/>
    <m/>
    <m/>
    <m/>
    <m/>
    <m/>
    <m/>
    <m/>
    <m/>
    <m/>
    <m/>
    <m/>
    <m/>
    <m/>
    <m/>
    <m/>
    <m/>
    <m/>
    <m/>
    <m/>
    <m/>
    <m/>
    <m/>
    <n v="1"/>
    <n v="1"/>
    <s v="DUWT0017"/>
    <e v="#N/A"/>
    <e v="#N/A"/>
    <s v="Left Message (LMCB)"/>
    <s v="Customer not meet massage with wife "/>
    <d v="2026-01-05T00:00:00"/>
    <m/>
    <m/>
    <m/>
    <s v="-"/>
  </r>
  <r>
    <n v="139625543"/>
    <s v="MAHESH VISHWANATH MALAVE"/>
    <m/>
    <m/>
    <m/>
    <m/>
    <m/>
    <s v="BANK STABLE 19"/>
    <n v="2770"/>
    <n v="2770"/>
    <x v="4"/>
    <s v="STABLE"/>
    <x v="1"/>
    <x v="9"/>
    <n v="10558.11"/>
    <n v="56"/>
    <n v="0"/>
    <n v="1250.99"/>
    <s v="NEW"/>
    <n v="3.046929116752127E-2"/>
    <n v="1.851969228548575E-3"/>
    <x v="2"/>
    <s v="PAID"/>
    <s v="-"/>
    <s v="PTP"/>
    <m/>
    <m/>
    <s v="CAVA"/>
    <m/>
    <s v="-"/>
    <s v="-"/>
    <s v="SHIRUR"/>
    <s v="-"/>
    <s v="-"/>
    <s v="-"/>
    <n v="4076.99"/>
    <n v="10558.11"/>
    <n v="57"/>
    <m/>
    <n v="57"/>
    <s v="REGULAR"/>
    <s v="MH12VJ4563"/>
    <s v="HF DELUXE BS6 I3S DRUM SELF CAST"/>
    <d v="2023-03-10T00:00:00"/>
    <n v="36"/>
    <x v="1"/>
    <x v="1"/>
    <s v="-"/>
    <m/>
    <m/>
    <m/>
    <m/>
    <m/>
    <m/>
    <m/>
    <m/>
    <m/>
    <m/>
    <m/>
    <m/>
    <n v="2"/>
    <m/>
    <m/>
    <m/>
    <m/>
    <m/>
    <m/>
    <m/>
    <m/>
    <m/>
    <m/>
    <m/>
    <m/>
    <m/>
    <m/>
    <m/>
    <m/>
    <m/>
    <m/>
    <m/>
    <m/>
    <n v="1"/>
    <m/>
    <m/>
    <m/>
    <m/>
    <m/>
    <m/>
    <m/>
    <m/>
    <m/>
    <m/>
    <m/>
    <m/>
    <m/>
    <m/>
    <m/>
    <m/>
    <m/>
    <m/>
    <m/>
    <m/>
    <m/>
    <m/>
    <m/>
    <m/>
    <m/>
    <m/>
    <m/>
    <m/>
    <m/>
    <m/>
    <m/>
    <m/>
    <m/>
    <m/>
    <m/>
    <m/>
    <m/>
    <m/>
    <m/>
    <m/>
    <m/>
    <m/>
    <m/>
    <m/>
    <m/>
    <m/>
    <m/>
    <m/>
    <m/>
    <m/>
    <m/>
    <m/>
    <m/>
    <m/>
    <m/>
    <m/>
    <m/>
    <m/>
    <m/>
    <n v="3"/>
    <n v="1"/>
    <s v="ZBHT0024"/>
    <s v="A6ph0XUk5z"/>
    <s v="Allocated"/>
    <s v="CUSTOMER NOT AVAILABLE (NABL)"/>
    <s v="Customer not available meet wife "/>
    <d v="2026-01-12T00:00:00"/>
    <m/>
    <m/>
    <m/>
    <s v="-"/>
  </r>
  <r>
    <n v="463804472"/>
    <s v="RAM JAYRAM SHINDE"/>
    <s v="ONLINE"/>
    <s v="10.01.26"/>
    <n v="2569"/>
    <m/>
    <m/>
    <m/>
    <n v="1268"/>
    <n v="1268"/>
    <x v="4"/>
    <s v="RB"/>
    <x v="0"/>
    <x v="5"/>
    <n v="10369"/>
    <n v="15"/>
    <n v="0"/>
    <n v="4497"/>
    <s v="14.11.25"/>
    <n v="4.6146524851588121E-2"/>
    <n v="1.8187979601292439E-3"/>
    <x v="2"/>
    <s v="PAID"/>
    <s v="PTP"/>
    <s v="PAID"/>
    <m/>
    <m/>
    <m/>
    <m/>
    <s v="-"/>
    <s v="-"/>
    <s v="UMBARE"/>
    <s v="-"/>
    <s v="-"/>
    <s v="-"/>
    <n v="5780"/>
    <n v="10369"/>
    <n v="56"/>
    <m/>
    <n v="25"/>
    <s v="REGULAR"/>
    <s v="MH14LF3216"/>
    <s v="SPLENDOR PLUS BS6 I3S DRS CAST FI"/>
    <d v="2024-08-19T00:00:00"/>
    <n v="24"/>
    <x v="1"/>
    <x v="2"/>
    <s v="-"/>
    <m/>
    <m/>
    <m/>
    <m/>
    <m/>
    <m/>
    <n v="1"/>
    <m/>
    <m/>
    <m/>
    <m/>
    <m/>
    <m/>
    <m/>
    <m/>
    <m/>
    <m/>
    <m/>
    <m/>
    <m/>
    <m/>
    <m/>
    <m/>
    <m/>
    <m/>
    <m/>
    <m/>
    <m/>
    <m/>
    <m/>
    <m/>
    <m/>
    <m/>
    <n v="1"/>
    <m/>
    <m/>
    <m/>
    <m/>
    <m/>
    <m/>
    <m/>
    <m/>
    <m/>
    <m/>
    <m/>
    <m/>
    <m/>
    <m/>
    <m/>
    <m/>
    <m/>
    <m/>
    <m/>
    <m/>
    <m/>
    <m/>
    <m/>
    <m/>
    <m/>
    <m/>
    <m/>
    <m/>
    <m/>
    <m/>
    <m/>
    <m/>
    <m/>
    <m/>
    <m/>
    <m/>
    <m/>
    <m/>
    <m/>
    <m/>
    <m/>
    <m/>
    <m/>
    <m/>
    <m/>
    <m/>
    <m/>
    <m/>
    <m/>
    <m/>
    <m/>
    <m/>
    <m/>
    <m/>
    <m/>
    <m/>
    <m/>
    <m/>
    <m/>
    <n v="2"/>
    <n v="1"/>
    <s v="DUWT0027"/>
    <s v="B60lr8efNm"/>
    <s v="Allocated"/>
    <s v="Payment (PAID)"/>
    <s v="Visited to Customer at other place Customer already paid Rs. 2570/- by online payment mode "/>
    <d v="2026-01-12T00:00:00"/>
    <m/>
    <m/>
    <m/>
    <s v="-"/>
  </r>
  <r>
    <n v="456883484"/>
    <s v="SHAM JANU WAGHMARE"/>
    <s v="COLLECT"/>
    <s v="23.01.26"/>
    <n v="3650"/>
    <m/>
    <m/>
    <m/>
    <n v="3554"/>
    <n v="3461.53"/>
    <x v="2"/>
    <s v="STABLE"/>
    <x v="0"/>
    <x v="5"/>
    <n v="10320.780000000001"/>
    <n v="95"/>
    <n v="0"/>
    <n v="4050"/>
    <s v="22.12.25"/>
    <n v="2.1072465365416411E-2"/>
    <n v="5.5506432997389778E-4"/>
    <x v="1"/>
    <s v="PAID"/>
    <s v="PTP"/>
    <s v="PTP"/>
    <m/>
    <n v="23"/>
    <s v="CAVA"/>
    <m/>
    <s v="-"/>
    <s v="-"/>
    <s v="VARALE"/>
    <s v="-"/>
    <s v="-"/>
    <s v="-"/>
    <n v="7606.53"/>
    <n v="10320.780000000001"/>
    <n v="27"/>
    <m/>
    <n v="26"/>
    <s v="REGULAR"/>
    <s v="MH14KR0232"/>
    <s v="PLEASURE PLUS XTEC DRUM CAST"/>
    <d v="2023-02-18T00:00:00"/>
    <n v="36"/>
    <x v="1"/>
    <x v="2"/>
    <s v="-"/>
    <m/>
    <m/>
    <m/>
    <m/>
    <m/>
    <m/>
    <n v="1"/>
    <m/>
    <m/>
    <m/>
    <m/>
    <m/>
    <m/>
    <m/>
    <m/>
    <m/>
    <m/>
    <m/>
    <n v="1"/>
    <m/>
    <m/>
    <m/>
    <m/>
    <m/>
    <m/>
    <m/>
    <m/>
    <m/>
    <m/>
    <m/>
    <m/>
    <m/>
    <m/>
    <m/>
    <m/>
    <m/>
    <m/>
    <m/>
    <m/>
    <m/>
    <m/>
    <m/>
    <m/>
    <m/>
    <m/>
    <m/>
    <m/>
    <m/>
    <m/>
    <m/>
    <m/>
    <m/>
    <m/>
    <m/>
    <m/>
    <m/>
    <m/>
    <m/>
    <m/>
    <m/>
    <n v="1"/>
    <m/>
    <m/>
    <m/>
    <m/>
    <m/>
    <n v="1"/>
    <m/>
    <m/>
    <m/>
    <m/>
    <m/>
    <m/>
    <m/>
    <m/>
    <m/>
    <m/>
    <m/>
    <m/>
    <m/>
    <m/>
    <m/>
    <m/>
    <m/>
    <m/>
    <m/>
    <m/>
    <m/>
    <m/>
    <m/>
    <m/>
    <m/>
    <m/>
    <n v="4"/>
    <n v="1"/>
    <s v="DUWT0027"/>
    <s v="A68yd1G6eOJm"/>
    <s v="Allocated"/>
    <s v="Payment (PAID)"/>
    <s v="Payment (PAID)"/>
    <d v="2026-01-23T00:00:00"/>
    <m/>
    <m/>
    <m/>
    <s v="-"/>
  </r>
  <r>
    <n v="466623159"/>
    <s v="HEMRAJ MANOHAR KALOKAR"/>
    <m/>
    <m/>
    <m/>
    <m/>
    <m/>
    <s v="BANK STABLE 09"/>
    <n v="1141"/>
    <n v="2282"/>
    <x v="4"/>
    <s v="STABLE"/>
    <x v="1"/>
    <x v="7"/>
    <n v="10274"/>
    <n v="22"/>
    <n v="0"/>
    <n v="900"/>
    <s v="FLOW"/>
    <n v="0.28190423926464542"/>
    <n v="1.802134269685394E-3"/>
    <x v="1"/>
    <s v="PAID"/>
    <s v="NC"/>
    <s v="PAID"/>
    <m/>
    <m/>
    <s v="CAVA"/>
    <m/>
    <s v="-"/>
    <s v="-"/>
    <s v="NARAYAN GAON"/>
    <s v="-"/>
    <s v="-"/>
    <s v="-"/>
    <n v="3204"/>
    <n v="10274"/>
    <n v="56"/>
    <m/>
    <e v="#N/A"/>
    <s v="REGULAR"/>
    <s v="MH15JZ2403"/>
    <s v="HF DELUXE DRS CS FI"/>
    <d v="2025-08-02T00:00:00"/>
    <n v="12"/>
    <x v="1"/>
    <x v="2"/>
    <s v="-"/>
    <m/>
    <m/>
    <m/>
    <m/>
    <m/>
    <m/>
    <m/>
    <m/>
    <m/>
    <m/>
    <m/>
    <m/>
    <m/>
    <m/>
    <m/>
    <m/>
    <m/>
    <m/>
    <m/>
    <m/>
    <m/>
    <m/>
    <m/>
    <m/>
    <m/>
    <m/>
    <m/>
    <m/>
    <m/>
    <m/>
    <m/>
    <m/>
    <m/>
    <m/>
    <m/>
    <m/>
    <m/>
    <m/>
    <m/>
    <m/>
    <m/>
    <m/>
    <m/>
    <m/>
    <m/>
    <m/>
    <m/>
    <m/>
    <n v="1"/>
    <m/>
    <m/>
    <m/>
    <m/>
    <m/>
    <m/>
    <m/>
    <m/>
    <m/>
    <m/>
    <m/>
    <m/>
    <m/>
    <m/>
    <m/>
    <m/>
    <m/>
    <m/>
    <m/>
    <m/>
    <m/>
    <m/>
    <m/>
    <m/>
    <m/>
    <m/>
    <m/>
    <m/>
    <m/>
    <m/>
    <m/>
    <m/>
    <m/>
    <m/>
    <m/>
    <m/>
    <m/>
    <m/>
    <m/>
    <m/>
    <m/>
    <m/>
    <m/>
    <m/>
    <n v="1"/>
    <n v="1"/>
    <s v="DUWT0029"/>
    <s v="GoQ1EvgWOc"/>
    <s v="Allocated"/>
    <s v="Shifted (NC_SFTD)"/>
    <s v="Shifted "/>
    <d v="2026-01-17T00:00:00"/>
    <m/>
    <m/>
    <m/>
    <s v="-"/>
  </r>
  <r>
    <n v="460422317"/>
    <s v="SAIL SUNIL GAWADE"/>
    <m/>
    <m/>
    <m/>
    <m/>
    <m/>
    <m/>
    <n v="5178"/>
    <n v="10353"/>
    <x v="5"/>
    <s v="FLOW"/>
    <x v="1"/>
    <x v="6"/>
    <n v="10143"/>
    <n v="247"/>
    <n v="0"/>
    <n v="900"/>
    <s v="FLOW"/>
    <n v="8.5844486994767571E-2"/>
    <n v="2.5560775840082692E-3"/>
    <x v="0"/>
    <s v="BPTP"/>
    <s v="BPTP"/>
    <s v="BPTP"/>
    <s v="(Multiple Items)"/>
    <m/>
    <s v="CAVNA"/>
    <m/>
    <s v="ELG"/>
    <s v="-"/>
    <s v="KUSGAON"/>
    <s v="-"/>
    <s v="-"/>
    <s v="-"/>
    <n v="11500"/>
    <n v="10143"/>
    <n v="88"/>
    <m/>
    <n v="118"/>
    <s v="REGULAR"/>
    <s v="MH14LF0787"/>
    <s v="ACTIVA 125 DISC BSVI"/>
    <d v="2023-11-01T00:00:00"/>
    <n v="24"/>
    <x v="1"/>
    <x v="2"/>
    <s v="-"/>
    <m/>
    <m/>
    <m/>
    <m/>
    <m/>
    <m/>
    <n v="1"/>
    <m/>
    <m/>
    <m/>
    <m/>
    <m/>
    <m/>
    <m/>
    <m/>
    <m/>
    <m/>
    <m/>
    <m/>
    <m/>
    <m/>
    <m/>
    <m/>
    <m/>
    <m/>
    <m/>
    <m/>
    <m/>
    <m/>
    <m/>
    <m/>
    <m/>
    <m/>
    <m/>
    <m/>
    <m/>
    <m/>
    <m/>
    <m/>
    <m/>
    <m/>
    <m/>
    <m/>
    <m/>
    <m/>
    <m/>
    <m/>
    <m/>
    <m/>
    <m/>
    <m/>
    <m/>
    <m/>
    <m/>
    <m/>
    <m/>
    <m/>
    <m/>
    <m/>
    <m/>
    <m/>
    <m/>
    <m/>
    <m/>
    <m/>
    <m/>
    <m/>
    <m/>
    <m/>
    <m/>
    <m/>
    <m/>
    <m/>
    <m/>
    <m/>
    <m/>
    <m/>
    <m/>
    <m/>
    <m/>
    <m/>
    <m/>
    <m/>
    <m/>
    <m/>
    <m/>
    <m/>
    <m/>
    <m/>
    <m/>
    <m/>
    <m/>
    <m/>
    <n v="1"/>
    <n v="1"/>
    <s v="DUWT0013"/>
    <s v="G2hGgWzik_x7"/>
    <s v="Unallocated"/>
    <s v="Left Message (LMCB)"/>
    <s v="Left masage mother "/>
    <d v="2026-01-03T00:00:00"/>
    <m/>
    <m/>
    <m/>
    <s v="-"/>
  </r>
  <r>
    <n v="463772205"/>
    <s v="ABHISHEK SATISH DIVEKAR"/>
    <s v="BRANCH"/>
    <s v="29.01.26"/>
    <n v="5500"/>
    <m/>
    <m/>
    <m/>
    <n v="5189"/>
    <n v="5175.99"/>
    <x v="0"/>
    <s v="FLOW"/>
    <x v="0"/>
    <x v="0"/>
    <n v="10123"/>
    <n v="44"/>
    <n v="0"/>
    <n v="450"/>
    <s v="-"/>
    <n v="2.8350722233738699E-3"/>
    <n v="1.195019268295664E-3"/>
    <x v="0"/>
    <s v="PTP"/>
    <m/>
    <s v="PTP"/>
    <m/>
    <n v="30"/>
    <s v="CAVA"/>
    <m/>
    <m/>
    <m/>
    <s v="RAJURI"/>
    <m/>
    <m/>
    <m/>
    <n v="5175.99"/>
    <n v="10123"/>
    <s v="-"/>
    <m/>
    <e v="#N/A"/>
    <s v="REGULAR"/>
    <s v="MH14LT8011"/>
    <s v="HONDA ACTIVA 6G DLX BS"/>
    <s v="########"/>
    <n v="18"/>
    <x v="0"/>
    <x v="0"/>
    <s v="-"/>
    <m/>
    <m/>
    <m/>
    <m/>
    <m/>
    <m/>
    <m/>
    <m/>
    <m/>
    <m/>
    <m/>
    <m/>
    <m/>
    <m/>
    <m/>
    <m/>
    <m/>
    <m/>
    <m/>
    <m/>
    <m/>
    <m/>
    <m/>
    <m/>
    <m/>
    <m/>
    <m/>
    <m/>
    <m/>
    <m/>
    <m/>
    <m/>
    <m/>
    <m/>
    <m/>
    <m/>
    <m/>
    <m/>
    <m/>
    <m/>
    <m/>
    <m/>
    <m/>
    <m/>
    <m/>
    <m/>
    <m/>
    <m/>
    <m/>
    <m/>
    <m/>
    <m/>
    <m/>
    <m/>
    <m/>
    <m/>
    <m/>
    <m/>
    <m/>
    <m/>
    <m/>
    <m/>
    <m/>
    <m/>
    <m/>
    <m/>
    <m/>
    <m/>
    <m/>
    <m/>
    <m/>
    <m/>
    <m/>
    <m/>
    <m/>
    <m/>
    <m/>
    <m/>
    <m/>
    <m/>
    <m/>
    <m/>
    <m/>
    <m/>
    <m/>
    <m/>
    <m/>
    <m/>
    <m/>
    <m/>
    <m/>
    <m/>
    <m/>
    <n v="0"/>
    <s v=""/>
    <s v="ZBHT0021"/>
    <s v="G2sLa0bnHOz"/>
    <s v="Allocated"/>
    <e v="#N/A"/>
    <e v="#N/A"/>
    <e v="#N/A"/>
    <m/>
    <m/>
    <m/>
    <s v="-"/>
  </r>
  <r>
    <n v="461827735"/>
    <s v="ALISHA MOHAN KHILARE"/>
    <s v="ONLINE"/>
    <s v="21.01.26"/>
    <n v="11"/>
    <m/>
    <m/>
    <m/>
    <n v="5134"/>
    <e v="#N/A"/>
    <x v="0"/>
    <s v="FLOW"/>
    <x v="0"/>
    <x v="5"/>
    <n v="10030.299999999999"/>
    <n v="11"/>
    <n v="0"/>
    <n v="1800"/>
    <s v="FLOW"/>
    <n v="1.1291969986683871E-2"/>
    <n v="1.184076041369751E-3"/>
    <x v="0"/>
    <s v="-"/>
    <s v="-"/>
    <s v="-"/>
    <m/>
    <m/>
    <m/>
    <m/>
    <m/>
    <m/>
    <s v="TALEGAON DABHADE"/>
    <m/>
    <m/>
    <m/>
    <s v="-"/>
    <n v="10030.299999999999"/>
    <n v="5"/>
    <m/>
    <e v="#N/A"/>
    <s v="REGULAR"/>
    <n v="45329"/>
    <s v="UNICORN"/>
    <d v="2024-02-07T00:00:00"/>
    <n v="24"/>
    <x v="3"/>
    <x v="0"/>
    <s v="-"/>
    <m/>
    <m/>
    <m/>
    <m/>
    <m/>
    <m/>
    <m/>
    <m/>
    <m/>
    <m/>
    <m/>
    <m/>
    <m/>
    <m/>
    <m/>
    <m/>
    <m/>
    <m/>
    <m/>
    <m/>
    <m/>
    <m/>
    <m/>
    <m/>
    <m/>
    <m/>
    <m/>
    <m/>
    <m/>
    <m/>
    <m/>
    <m/>
    <m/>
    <m/>
    <m/>
    <m/>
    <m/>
    <m/>
    <m/>
    <m/>
    <m/>
    <m/>
    <m/>
    <m/>
    <m/>
    <m/>
    <m/>
    <m/>
    <m/>
    <m/>
    <m/>
    <m/>
    <m/>
    <m/>
    <m/>
    <m/>
    <m/>
    <m/>
    <m/>
    <m/>
    <n v="1"/>
    <m/>
    <m/>
    <m/>
    <m/>
    <m/>
    <m/>
    <m/>
    <m/>
    <m/>
    <m/>
    <m/>
    <m/>
    <m/>
    <m/>
    <m/>
    <m/>
    <m/>
    <m/>
    <m/>
    <m/>
    <m/>
    <m/>
    <m/>
    <m/>
    <m/>
    <m/>
    <m/>
    <m/>
    <m/>
    <n v="1"/>
    <m/>
    <m/>
    <n v="2"/>
    <n v="1"/>
    <s v="DUWT0027"/>
    <s v="G2JuNYW39N7"/>
    <s v="Unallocated"/>
    <s v="Address Not Found (NC_ANF)"/>
    <s v="Visited to Customers residence address but short address so can't found Customer "/>
    <d v="2026-01-21T00:00:00"/>
    <m/>
    <m/>
    <m/>
    <s v="-"/>
  </r>
  <r>
    <n v="462308829"/>
    <s v="SHOUKAT ALLAUDDIN INAMDAR"/>
    <m/>
    <m/>
    <m/>
    <m/>
    <m/>
    <m/>
    <n v="2104"/>
    <n v="2095"/>
    <x v="2"/>
    <s v="FLOW"/>
    <x v="1"/>
    <x v="10"/>
    <n v="9927"/>
    <n v="33"/>
    <n v="0"/>
    <n v="450"/>
    <s v="FLOW"/>
    <n v="1.149528161361377E-2"/>
    <n v="5.3388635390453861E-4"/>
    <x v="1"/>
    <s v="NC"/>
    <s v="PAID"/>
    <s v="NC"/>
    <m/>
    <m/>
    <s v="CNAVNA"/>
    <m/>
    <s v="-"/>
    <s v="-"/>
    <s v="RAJGUR NAGAR"/>
    <s v="-"/>
    <s v="-"/>
    <s v="-"/>
    <n v="2578"/>
    <n v="9927"/>
    <n v="26"/>
    <m/>
    <n v="56"/>
    <s v="NPA"/>
    <s v="MH14KE8789"/>
    <s v="ACCESS SPL ED DISC CBS BT BSVI"/>
    <d v="2024-03-21T00:00:00"/>
    <n v="24"/>
    <x v="1"/>
    <x v="1"/>
    <s v="-"/>
    <m/>
    <m/>
    <m/>
    <m/>
    <m/>
    <m/>
    <m/>
    <m/>
    <m/>
    <m/>
    <m/>
    <m/>
    <m/>
    <m/>
    <m/>
    <m/>
    <m/>
    <m/>
    <m/>
    <m/>
    <m/>
    <m/>
    <m/>
    <m/>
    <m/>
    <m/>
    <m/>
    <n v="1"/>
    <m/>
    <m/>
    <m/>
    <m/>
    <m/>
    <m/>
    <m/>
    <m/>
    <m/>
    <m/>
    <m/>
    <m/>
    <m/>
    <m/>
    <m/>
    <m/>
    <m/>
    <m/>
    <m/>
    <m/>
    <m/>
    <m/>
    <m/>
    <m/>
    <m/>
    <m/>
    <m/>
    <m/>
    <m/>
    <m/>
    <m/>
    <m/>
    <m/>
    <m/>
    <m/>
    <m/>
    <m/>
    <m/>
    <m/>
    <m/>
    <m/>
    <m/>
    <m/>
    <m/>
    <m/>
    <m/>
    <m/>
    <m/>
    <m/>
    <m/>
    <m/>
    <m/>
    <m/>
    <m/>
    <m/>
    <m/>
    <m/>
    <m/>
    <m/>
    <m/>
    <m/>
    <m/>
    <m/>
    <m/>
    <m/>
    <n v="1"/>
    <n v="1"/>
    <s v="ZBHT0010"/>
    <s v="BoFJVJvsZc"/>
    <s v="Allocated"/>
    <s v="Address Not Found (NC_ANF)"/>
    <s v="Address not found "/>
    <d v="2026-01-10T00:00:00"/>
    <m/>
    <m/>
    <m/>
    <s v="-"/>
  </r>
  <r>
    <n v="138057055"/>
    <s v="SUNNY SHRINIVAS JALNILA"/>
    <s v="ONLINE"/>
    <s v="24.01.26"/>
    <n v="3500"/>
    <m/>
    <m/>
    <m/>
    <n v="3377"/>
    <n v="3377"/>
    <x v="2"/>
    <s v="STABLE"/>
    <x v="0"/>
    <x v="20"/>
    <n v="9804.2099999999991"/>
    <n v="99"/>
    <n v="0"/>
    <n v="0"/>
    <s v="NEW"/>
    <n v="1.2444627575523559E-2"/>
    <n v="5.2728255563759606E-4"/>
    <x v="1"/>
    <s v="PAID"/>
    <s v="-"/>
    <s v="NC"/>
    <s v="Add not found"/>
    <m/>
    <s v="CAVNA"/>
    <m/>
    <s v="-"/>
    <s v="-"/>
    <s v="PIMAPRI"/>
    <s v="-"/>
    <s v="-"/>
    <s v="-"/>
    <n v="6853"/>
    <n v="9804.2099999999991"/>
    <n v="35"/>
    <m/>
    <n v="25"/>
    <s v="REGULAR"/>
    <s v="MH14KP5486"/>
    <s v="ACCESS SPL ED DISC CBS"/>
    <d v="2023-01-25T00:00:00"/>
    <n v="36"/>
    <x v="2"/>
    <x v="1"/>
    <s v="-"/>
    <m/>
    <m/>
    <m/>
    <m/>
    <m/>
    <m/>
    <m/>
    <m/>
    <m/>
    <m/>
    <m/>
    <m/>
    <m/>
    <m/>
    <m/>
    <m/>
    <m/>
    <m/>
    <m/>
    <m/>
    <m/>
    <m/>
    <m/>
    <m/>
    <m/>
    <m/>
    <m/>
    <m/>
    <m/>
    <m/>
    <m/>
    <m/>
    <m/>
    <m/>
    <m/>
    <m/>
    <n v="1"/>
    <m/>
    <m/>
    <n v="1"/>
    <m/>
    <m/>
    <m/>
    <m/>
    <m/>
    <m/>
    <m/>
    <m/>
    <m/>
    <m/>
    <m/>
    <m/>
    <m/>
    <m/>
    <m/>
    <m/>
    <m/>
    <m/>
    <m/>
    <m/>
    <m/>
    <m/>
    <m/>
    <m/>
    <m/>
    <m/>
    <m/>
    <m/>
    <m/>
    <m/>
    <m/>
    <m/>
    <m/>
    <m/>
    <m/>
    <m/>
    <m/>
    <m/>
    <m/>
    <m/>
    <m/>
    <m/>
    <m/>
    <m/>
    <m/>
    <m/>
    <m/>
    <m/>
    <m/>
    <m/>
    <m/>
    <m/>
    <m/>
    <n v="2"/>
    <n v="1"/>
    <s v="ZBHT0015"/>
    <s v="k6_DzHba8_m"/>
    <s v="Allocated"/>
    <s v="Promise To Pay (PTP)"/>
    <s v="Customer promise to ptp on date 24/01/2026. "/>
    <d v="2026-01-28T00:00:00"/>
    <m/>
    <m/>
    <m/>
    <s v="-"/>
  </r>
  <r>
    <n v="465082509"/>
    <s v="VIKAS LAXMAN DEOKULE"/>
    <m/>
    <m/>
    <m/>
    <m/>
    <m/>
    <m/>
    <n v="3159"/>
    <n v="6952"/>
    <x v="5"/>
    <s v="FLOW"/>
    <x v="1"/>
    <x v="16"/>
    <n v="9803"/>
    <n v="474"/>
    <n v="0"/>
    <n v="2700"/>
    <s v="30.12.25"/>
    <n v="3.0551027976800791E-2"/>
    <n v="2.4703961900850902E-3"/>
    <x v="0"/>
    <s v="-"/>
    <s v="-"/>
    <s v="-"/>
    <m/>
    <m/>
    <m/>
    <m/>
    <s v="ELG"/>
    <s v="-"/>
    <s v="SAHAKAR NAGAR"/>
    <s v="-"/>
    <s v="-"/>
    <s v="-"/>
    <n v="10126"/>
    <n v="9803"/>
    <n v="87"/>
    <m/>
    <n v="117"/>
    <s v="NPA"/>
    <s v="MH12VY8843"/>
    <s v="BAJAJ CHETAK PREMIUM"/>
    <d v="2024-12-31T00:00:00"/>
    <n v="12"/>
    <x v="1"/>
    <x v="2"/>
    <s v="-"/>
    <m/>
    <m/>
    <m/>
    <m/>
    <m/>
    <m/>
    <m/>
    <m/>
    <m/>
    <m/>
    <m/>
    <m/>
    <m/>
    <m/>
    <m/>
    <m/>
    <m/>
    <m/>
    <m/>
    <m/>
    <m/>
    <m/>
    <m/>
    <m/>
    <n v="1"/>
    <m/>
    <m/>
    <m/>
    <m/>
    <m/>
    <m/>
    <m/>
    <m/>
    <n v="1"/>
    <m/>
    <m/>
    <m/>
    <m/>
    <m/>
    <m/>
    <m/>
    <m/>
    <m/>
    <m/>
    <m/>
    <m/>
    <m/>
    <m/>
    <m/>
    <m/>
    <m/>
    <m/>
    <m/>
    <m/>
    <m/>
    <m/>
    <m/>
    <m/>
    <m/>
    <m/>
    <m/>
    <m/>
    <m/>
    <m/>
    <m/>
    <m/>
    <m/>
    <m/>
    <m/>
    <m/>
    <m/>
    <m/>
    <m/>
    <m/>
    <m/>
    <m/>
    <m/>
    <m/>
    <m/>
    <m/>
    <m/>
    <m/>
    <m/>
    <m/>
    <m/>
    <m/>
    <m/>
    <m/>
    <m/>
    <m/>
    <m/>
    <m/>
    <m/>
    <n v="2"/>
    <n v="1"/>
    <s v="DUWT0031"/>
    <s v="B2KdfCsEIm"/>
    <s v="Allocated"/>
    <s v="Left Message (LMCB)"/>
    <s v="Left message customer mother "/>
    <d v="2026-01-12T00:00:00"/>
    <m/>
    <m/>
    <m/>
    <s v="-"/>
  </r>
  <r>
    <n v="463453356"/>
    <s v="ZISHAN CHIRAGUDDIN SAYYED"/>
    <m/>
    <m/>
    <m/>
    <m/>
    <m/>
    <m/>
    <n v="931"/>
    <n v="4237"/>
    <x v="3"/>
    <s v="FLOW"/>
    <x v="1"/>
    <x v="4"/>
    <n v="9650"/>
    <n v="347"/>
    <n v="0"/>
    <n v="4050"/>
    <s v="FLOW"/>
    <n v="3.4221064387872403E-2"/>
    <n v="3.2260950585189909E-3"/>
    <x v="0"/>
    <s v="-"/>
    <s v="PTP"/>
    <s v="-"/>
    <m/>
    <m/>
    <m/>
    <m/>
    <s v="ELG"/>
    <s v="-"/>
    <s v="BOPODI"/>
    <s v="-"/>
    <s v="-"/>
    <s v="-"/>
    <n v="8634"/>
    <n v="9650"/>
    <n v="148"/>
    <m/>
    <n v="178"/>
    <s v="NPA"/>
    <s v="MH12WD2683"/>
    <s v="SUZUKI BURGMAN STREET"/>
    <d v="2024-07-11T00:00:00"/>
    <n v="24"/>
    <x v="1"/>
    <x v="2"/>
    <s v="-"/>
    <m/>
    <m/>
    <m/>
    <m/>
    <m/>
    <m/>
    <m/>
    <m/>
    <m/>
    <m/>
    <m/>
    <m/>
    <n v="1"/>
    <m/>
    <m/>
    <m/>
    <m/>
    <m/>
    <m/>
    <m/>
    <m/>
    <m/>
    <m/>
    <m/>
    <m/>
    <m/>
    <m/>
    <m/>
    <m/>
    <m/>
    <m/>
    <m/>
    <m/>
    <m/>
    <m/>
    <m/>
    <m/>
    <m/>
    <m/>
    <m/>
    <m/>
    <m/>
    <m/>
    <m/>
    <m/>
    <m/>
    <m/>
    <m/>
    <m/>
    <m/>
    <m/>
    <m/>
    <m/>
    <m/>
    <m/>
    <m/>
    <m/>
    <m/>
    <m/>
    <m/>
    <m/>
    <m/>
    <m/>
    <m/>
    <m/>
    <m/>
    <m/>
    <m/>
    <m/>
    <m/>
    <m/>
    <m/>
    <m/>
    <m/>
    <m/>
    <m/>
    <m/>
    <m/>
    <m/>
    <m/>
    <m/>
    <m/>
    <m/>
    <m/>
    <m/>
    <m/>
    <m/>
    <m/>
    <m/>
    <m/>
    <m/>
    <m/>
    <m/>
    <n v="1"/>
    <n v="1"/>
    <s v="ZBHT0009"/>
    <s v="BPUAPGjNsDgm"/>
    <s v="Allocated"/>
    <s v="Left Message (LMCB)"/>
    <s v="Msg to mother "/>
    <d v="2026-01-05T00:00:00"/>
    <m/>
    <m/>
    <m/>
    <s v="-"/>
  </r>
  <r>
    <n v="461281465"/>
    <s v="MADAN MOHANRAO JADHAV"/>
    <m/>
    <m/>
    <m/>
    <m/>
    <m/>
    <m/>
    <n v="4929"/>
    <n v="4929"/>
    <x v="2"/>
    <s v="FLOW"/>
    <x v="1"/>
    <x v="13"/>
    <n v="9624"/>
    <n v="44"/>
    <n v="0"/>
    <n v="450"/>
    <s v="NEW"/>
    <n v="7.7016584309844366E-3"/>
    <n v="5.1759063865994552E-4"/>
    <x v="0"/>
    <s v="NC"/>
    <s v="-"/>
    <s v="NC"/>
    <s v="Shifted"/>
    <m/>
    <s v="CNAVNA"/>
    <m/>
    <s v="-"/>
    <s v="-"/>
    <s v="URULI DEVACHI"/>
    <s v="-"/>
    <s v="-"/>
    <s v="-"/>
    <n v="5423"/>
    <n v="9624"/>
    <n v="27"/>
    <m/>
    <n v="57"/>
    <s v="REGULAR"/>
    <s v="MH38AG0426"/>
    <s v="SPLENDOR PLUS DRS CAST FI BLACK"/>
    <d v="2023-12-28T00:00:00"/>
    <n v="24"/>
    <x v="1"/>
    <x v="2"/>
    <s v="-"/>
    <m/>
    <m/>
    <m/>
    <m/>
    <m/>
    <m/>
    <m/>
    <m/>
    <m/>
    <m/>
    <m/>
    <m/>
    <m/>
    <m/>
    <m/>
    <n v="1"/>
    <m/>
    <m/>
    <m/>
    <m/>
    <m/>
    <m/>
    <m/>
    <m/>
    <m/>
    <m/>
    <m/>
    <m/>
    <m/>
    <m/>
    <m/>
    <m/>
    <m/>
    <m/>
    <m/>
    <m/>
    <m/>
    <m/>
    <m/>
    <m/>
    <m/>
    <m/>
    <m/>
    <m/>
    <m/>
    <m/>
    <m/>
    <m/>
    <m/>
    <m/>
    <m/>
    <m/>
    <m/>
    <m/>
    <m/>
    <m/>
    <m/>
    <m/>
    <m/>
    <m/>
    <m/>
    <m/>
    <m/>
    <m/>
    <m/>
    <m/>
    <m/>
    <m/>
    <m/>
    <m/>
    <m/>
    <m/>
    <m/>
    <m/>
    <m/>
    <m/>
    <m/>
    <m/>
    <m/>
    <m/>
    <m/>
    <m/>
    <m/>
    <m/>
    <m/>
    <m/>
    <m/>
    <m/>
    <m/>
    <m/>
    <m/>
    <m/>
    <m/>
    <n v="1"/>
    <n v="1"/>
    <s v="ZBHT0022"/>
    <s v="AodkAYypZc"/>
    <s v="Allocated"/>
    <s v="Shifted (NC_SFTD)"/>
    <s v="NC shifted customer address visit but customer shifted this address "/>
    <d v="2026-01-06T00:00:00"/>
    <m/>
    <m/>
    <m/>
    <s v="-"/>
  </r>
  <r>
    <n v="137632312"/>
    <s v="GIRIJA DNYANESHWAR CHORGHE"/>
    <m/>
    <m/>
    <m/>
    <m/>
    <m/>
    <s v="BANK STABLE 19"/>
    <n v="3302"/>
    <n v="3226"/>
    <x v="2"/>
    <s v="STABLE"/>
    <x v="1"/>
    <x v="17"/>
    <n v="9586.2800000000007"/>
    <n v="73"/>
    <n v="0"/>
    <n v="4050"/>
    <s v="16.12.25"/>
    <n v="2.0639782710301102E-2"/>
    <n v="5.1556201034632819E-4"/>
    <x v="1"/>
    <s v="PAID"/>
    <s v="PTP"/>
    <s v="PAID"/>
    <m/>
    <m/>
    <m/>
    <m/>
    <s v="-"/>
    <s v="-"/>
    <s v="MAVAL"/>
    <s v="-"/>
    <s v="-"/>
    <s v="-"/>
    <n v="7349"/>
    <n v="9586.2800000000007"/>
    <n v="26"/>
    <m/>
    <n v="25"/>
    <s v="NPA"/>
    <s v="MH14KP6722"/>
    <s v="TVS JUPITER 125 DRUM ALLOY"/>
    <d v="2023-01-21T00:00:00"/>
    <n v="36"/>
    <x v="1"/>
    <x v="2"/>
    <s v="-"/>
    <m/>
    <m/>
    <m/>
    <m/>
    <m/>
    <m/>
    <m/>
    <m/>
    <m/>
    <m/>
    <m/>
    <m/>
    <m/>
    <m/>
    <m/>
    <n v="1"/>
    <m/>
    <m/>
    <m/>
    <m/>
    <m/>
    <m/>
    <m/>
    <m/>
    <m/>
    <m/>
    <m/>
    <m/>
    <m/>
    <m/>
    <m/>
    <m/>
    <m/>
    <m/>
    <m/>
    <m/>
    <m/>
    <m/>
    <m/>
    <m/>
    <m/>
    <m/>
    <m/>
    <m/>
    <m/>
    <m/>
    <m/>
    <m/>
    <m/>
    <m/>
    <m/>
    <m/>
    <m/>
    <m/>
    <m/>
    <m/>
    <m/>
    <m/>
    <m/>
    <m/>
    <m/>
    <m/>
    <m/>
    <m/>
    <m/>
    <m/>
    <m/>
    <m/>
    <m/>
    <m/>
    <m/>
    <m/>
    <m/>
    <m/>
    <m/>
    <m/>
    <m/>
    <m/>
    <m/>
    <m/>
    <m/>
    <m/>
    <m/>
    <m/>
    <m/>
    <m/>
    <m/>
    <m/>
    <m/>
    <m/>
    <m/>
    <m/>
    <m/>
    <n v="1"/>
    <n v="1"/>
    <s v="ZBHT0013"/>
    <s v="A2B8XCrlkXvz"/>
    <s v="Allocated"/>
    <s v="Promise To Pay (PTP)"/>
    <s v="Ptp"/>
    <d v="2026-01-12T00:00:00"/>
    <m/>
    <m/>
    <m/>
    <s v="-"/>
  </r>
  <r>
    <n v="138011510"/>
    <s v="BARKHA KUNAL BAID"/>
    <s v="ONLINE"/>
    <s v="08.01.26"/>
    <n v="7000"/>
    <m/>
    <m/>
    <s v="BANK RB 09"/>
    <n v="3310"/>
    <n v="3025"/>
    <x v="2"/>
    <s v="RB"/>
    <x v="0"/>
    <x v="20"/>
    <n v="9484.09"/>
    <n v="66"/>
    <n v="0"/>
    <n v="0"/>
    <s v="16.12.25"/>
    <n v="1.203829456353416E-2"/>
    <n v="5.1006610559106431E-4"/>
    <x v="2"/>
    <s v="PAID"/>
    <s v="PAID"/>
    <s v="PAID"/>
    <m/>
    <m/>
    <m/>
    <m/>
    <s v="-"/>
    <s v="-"/>
    <s v="PIMAPRI"/>
    <s v="-"/>
    <s v="-"/>
    <s v="-"/>
    <n v="3091"/>
    <n v="9484.09"/>
    <n v="26"/>
    <m/>
    <e v="#N/A"/>
    <s v="NPA"/>
    <s v="MH14KP6635"/>
    <s v="SUZUKI BURGMAN STREET BT BSVI"/>
    <d v="2023-01-31T00:00:00"/>
    <n v="36"/>
    <x v="1"/>
    <x v="1"/>
    <s v="-"/>
    <m/>
    <m/>
    <m/>
    <m/>
    <m/>
    <m/>
    <n v="1"/>
    <m/>
    <m/>
    <m/>
    <m/>
    <m/>
    <n v="1"/>
    <m/>
    <m/>
    <m/>
    <m/>
    <m/>
    <m/>
    <m/>
    <m/>
    <n v="1"/>
    <m/>
    <m/>
    <m/>
    <m/>
    <m/>
    <m/>
    <m/>
    <m/>
    <m/>
    <m/>
    <m/>
    <m/>
    <m/>
    <m/>
    <m/>
    <m/>
    <m/>
    <m/>
    <m/>
    <m/>
    <m/>
    <m/>
    <m/>
    <m/>
    <m/>
    <m/>
    <m/>
    <m/>
    <m/>
    <m/>
    <m/>
    <m/>
    <m/>
    <m/>
    <m/>
    <m/>
    <m/>
    <m/>
    <m/>
    <m/>
    <m/>
    <m/>
    <m/>
    <m/>
    <m/>
    <m/>
    <m/>
    <m/>
    <m/>
    <m/>
    <m/>
    <m/>
    <m/>
    <m/>
    <m/>
    <m/>
    <m/>
    <m/>
    <m/>
    <m/>
    <m/>
    <m/>
    <m/>
    <m/>
    <m/>
    <m/>
    <m/>
    <m/>
    <m/>
    <m/>
    <m/>
    <n v="3"/>
    <n v="1"/>
    <s v="ZBHT0015"/>
    <e v="#N/A"/>
    <e v="#N/A"/>
    <s v="Promise To Pay (PTP)"/>
    <s v="Visited at customer residence address. Customer husband promise to pay emi after 4/5 days. Vehicle with husband."/>
    <d v="2026-01-17T00:00:00"/>
    <m/>
    <m/>
    <m/>
    <s v="-"/>
  </r>
  <r>
    <n v="456338926"/>
    <s v="SANDIP BALU HULAVALE"/>
    <s v="COLLECT"/>
    <s v="03.01.26"/>
    <n v="3359"/>
    <m/>
    <m/>
    <m/>
    <n v="3359"/>
    <n v="6287"/>
    <x v="4"/>
    <s v="STABLE"/>
    <x v="0"/>
    <x v="6"/>
    <n v="9482.24"/>
    <n v="234"/>
    <n v="0"/>
    <n v="4050"/>
    <s v="11.12.25"/>
    <n v="6.0839749512370388E-2"/>
    <n v="1.663253811308315E-3"/>
    <x v="1"/>
    <s v="PAID"/>
    <s v="PTP"/>
    <s v="PAID"/>
    <m/>
    <m/>
    <m/>
    <m/>
    <s v="-"/>
    <s v="-"/>
    <s v="KARLA"/>
    <s v="-"/>
    <s v="-"/>
    <s v="-"/>
    <n v="10571"/>
    <n v="9482.24"/>
    <n v="57"/>
    <m/>
    <n v="57"/>
    <s v="NPA"/>
    <s v="MH14KP3148"/>
    <s v="SPLENDOR PLUS BS6 I3S DRS CAST FI"/>
    <d v="2023-01-11T00:00:00"/>
    <n v="36"/>
    <x v="1"/>
    <x v="2"/>
    <s v="-"/>
    <m/>
    <m/>
    <m/>
    <m/>
    <m/>
    <m/>
    <n v="3"/>
    <m/>
    <m/>
    <m/>
    <m/>
    <m/>
    <m/>
    <m/>
    <m/>
    <m/>
    <m/>
    <m/>
    <m/>
    <m/>
    <m/>
    <m/>
    <m/>
    <m/>
    <m/>
    <m/>
    <m/>
    <m/>
    <m/>
    <m/>
    <m/>
    <m/>
    <m/>
    <m/>
    <m/>
    <m/>
    <m/>
    <m/>
    <m/>
    <m/>
    <m/>
    <m/>
    <m/>
    <m/>
    <m/>
    <m/>
    <m/>
    <m/>
    <m/>
    <m/>
    <m/>
    <m/>
    <m/>
    <m/>
    <m/>
    <m/>
    <m/>
    <m/>
    <m/>
    <m/>
    <m/>
    <m/>
    <m/>
    <m/>
    <m/>
    <m/>
    <m/>
    <m/>
    <m/>
    <m/>
    <m/>
    <m/>
    <m/>
    <m/>
    <m/>
    <m/>
    <m/>
    <m/>
    <m/>
    <m/>
    <m/>
    <m/>
    <m/>
    <m/>
    <m/>
    <m/>
    <m/>
    <m/>
    <m/>
    <m/>
    <m/>
    <m/>
    <m/>
    <n v="3"/>
    <n v="1"/>
    <s v="DUWT0013"/>
    <s v="GP_2Qe9_Ng7"/>
    <s v="Allocated"/>
    <s v="Payment (PAID)"/>
    <s v="Payment (PAID)"/>
    <d v="2026-01-03T00:00:00"/>
    <m/>
    <m/>
    <m/>
    <s v="-"/>
  </r>
  <r>
    <n v="138061361"/>
    <s v="BHAGVAN BANDU KAMBALE"/>
    <m/>
    <m/>
    <m/>
    <m/>
    <m/>
    <m/>
    <n v="3276"/>
    <n v="3276"/>
    <x v="2"/>
    <s v="FLOW"/>
    <x v="1"/>
    <x v="19"/>
    <n v="9478.24"/>
    <n v="90"/>
    <n v="0"/>
    <n v="900"/>
    <s v="NEW"/>
    <n v="1.346113867101449E-2"/>
    <n v="5.0975148534624292E-4"/>
    <x v="0"/>
    <s v="NC"/>
    <s v="-"/>
    <s v="NC"/>
    <s v="8035463781"/>
    <m/>
    <s v="CNAVNA"/>
    <m/>
    <s v="-"/>
    <s v="-"/>
    <s v="SUTWARWADI"/>
    <s v="-"/>
    <s v="-"/>
    <s v="-"/>
    <n v="7542"/>
    <n v="9478.24"/>
    <n v="35"/>
    <m/>
    <n v="56"/>
    <s v="REGULAR"/>
    <m/>
    <s v="SPLENDOR PLUS BS6 DRK CAST FI"/>
    <d v="2023-01-31T00:00:00"/>
    <n v="36"/>
    <x v="2"/>
    <x v="1"/>
    <s v="-"/>
    <m/>
    <m/>
    <m/>
    <m/>
    <m/>
    <m/>
    <m/>
    <m/>
    <m/>
    <m/>
    <m/>
    <m/>
    <m/>
    <m/>
    <m/>
    <m/>
    <m/>
    <m/>
    <m/>
    <m/>
    <m/>
    <m/>
    <m/>
    <m/>
    <m/>
    <m/>
    <m/>
    <m/>
    <m/>
    <m/>
    <m/>
    <m/>
    <m/>
    <n v="1"/>
    <m/>
    <m/>
    <m/>
    <m/>
    <m/>
    <m/>
    <m/>
    <m/>
    <m/>
    <m/>
    <m/>
    <n v="1"/>
    <m/>
    <m/>
    <n v="1"/>
    <m/>
    <m/>
    <m/>
    <m/>
    <m/>
    <m/>
    <m/>
    <m/>
    <n v="1"/>
    <m/>
    <m/>
    <m/>
    <m/>
    <m/>
    <m/>
    <m/>
    <m/>
    <m/>
    <m/>
    <m/>
    <m/>
    <m/>
    <m/>
    <m/>
    <m/>
    <m/>
    <m/>
    <m/>
    <m/>
    <m/>
    <m/>
    <m/>
    <m/>
    <m/>
    <m/>
    <m/>
    <m/>
    <m/>
    <m/>
    <m/>
    <m/>
    <m/>
    <m/>
    <m/>
    <n v="4"/>
    <n v="1"/>
    <s v="DUWT0023"/>
    <s v="BPPyLjj9oRlc"/>
    <s v="Allocated"/>
    <s v="Address Not Found (NC_ANF)"/>
    <s v="Customer address short not found "/>
    <d v="2026-01-20T00:00:00"/>
    <m/>
    <m/>
    <m/>
    <s v="-"/>
  </r>
  <r>
    <n v="460208452"/>
    <s v="ATUL ANNASAHEB GADE"/>
    <m/>
    <m/>
    <m/>
    <m/>
    <m/>
    <m/>
    <n v="4803"/>
    <n v="9604"/>
    <x v="1"/>
    <s v="FLOW"/>
    <x v="1"/>
    <x v="8"/>
    <n v="9405.94"/>
    <n v="477"/>
    <n v="0"/>
    <n v="900"/>
    <s v="FLOW"/>
    <n v="9.7913113268581473E-2"/>
    <n v="2.4015958279678899E-3"/>
    <x v="0"/>
    <s v="BPTP"/>
    <s v="BPTP"/>
    <s v="BPTP"/>
    <m/>
    <m/>
    <s v="CAVA"/>
    <m/>
    <s v="ELG"/>
    <s v="-"/>
    <s v="BHOR"/>
    <s v="-"/>
    <s v="-"/>
    <s v="-"/>
    <n v="10981"/>
    <n v="9405.94"/>
    <n v="118"/>
    <m/>
    <n v="148"/>
    <s v="NPA"/>
    <m/>
    <s v="HONDA ACTIVA 6G DLX BS VI"/>
    <d v="2023-10-19T00:00:00"/>
    <n v="24"/>
    <x v="1"/>
    <x v="2"/>
    <s v="-"/>
    <m/>
    <m/>
    <m/>
    <m/>
    <m/>
    <m/>
    <m/>
    <m/>
    <m/>
    <m/>
    <m/>
    <m/>
    <m/>
    <m/>
    <m/>
    <m/>
    <m/>
    <m/>
    <n v="1"/>
    <m/>
    <m/>
    <m/>
    <m/>
    <m/>
    <m/>
    <m/>
    <m/>
    <m/>
    <m/>
    <m/>
    <m/>
    <m/>
    <m/>
    <m/>
    <m/>
    <m/>
    <m/>
    <m/>
    <m/>
    <m/>
    <m/>
    <m/>
    <m/>
    <m/>
    <m/>
    <m/>
    <m/>
    <m/>
    <m/>
    <m/>
    <m/>
    <m/>
    <m/>
    <m/>
    <m/>
    <m/>
    <m/>
    <m/>
    <m/>
    <m/>
    <m/>
    <m/>
    <m/>
    <m/>
    <m/>
    <m/>
    <m/>
    <m/>
    <m/>
    <m/>
    <m/>
    <m/>
    <m/>
    <m/>
    <m/>
    <m/>
    <m/>
    <m/>
    <m/>
    <m/>
    <m/>
    <m/>
    <m/>
    <m/>
    <m/>
    <m/>
    <m/>
    <m/>
    <m/>
    <m/>
    <m/>
    <m/>
    <m/>
    <n v="1"/>
    <n v="1"/>
    <s v="DUWT0011"/>
    <s v="AoHtK13_NJm"/>
    <s v="Allocated"/>
    <s v="Promise To Pay (PTP)"/>
    <s v="Customer home visit ptp date 19.01.2026"/>
    <d v="2026-01-19T00:00:00"/>
    <m/>
    <m/>
    <m/>
    <s v="-"/>
  </r>
  <r>
    <n v="461495371"/>
    <s v="GOVIND LAXMAN SHERKAR"/>
    <s v="ONLINE"/>
    <s v="31.01.26"/>
    <n v="5095"/>
    <m/>
    <m/>
    <m/>
    <n v="4828"/>
    <n v="4609.01"/>
    <x v="2"/>
    <s v="STABLE"/>
    <x v="0"/>
    <x v="15"/>
    <n v="9359.41"/>
    <n v="267"/>
    <n v="0"/>
    <n v="3600"/>
    <s v="12.12.25"/>
    <n v="1.103729793499067E-2"/>
    <n v="5.0336066078348718E-4"/>
    <x v="0"/>
    <s v="PAID"/>
    <s v="PAID"/>
    <s v="PTP"/>
    <m/>
    <n v="31"/>
    <s v=" "/>
    <m/>
    <s v="-"/>
    <s v="-"/>
    <s v="CHIKHALI"/>
    <s v="-"/>
    <s v="-"/>
    <s v="-"/>
    <n v="13304.01"/>
    <n v="9359.41"/>
    <n v="36"/>
    <m/>
    <n v="57"/>
    <s v="NPA"/>
    <s v="MH22BD0616"/>
    <s v="SPLENDOR PLUS BS6 I3S DRS CAST FI"/>
    <d v="2024-01-14T00:00:00"/>
    <n v="24"/>
    <x v="2"/>
    <x v="2"/>
    <s v="-"/>
    <m/>
    <m/>
    <m/>
    <m/>
    <m/>
    <m/>
    <m/>
    <m/>
    <m/>
    <m/>
    <m/>
    <m/>
    <m/>
    <m/>
    <m/>
    <m/>
    <m/>
    <m/>
    <m/>
    <m/>
    <m/>
    <m/>
    <m/>
    <m/>
    <m/>
    <m/>
    <m/>
    <m/>
    <m/>
    <m/>
    <m/>
    <m/>
    <m/>
    <m/>
    <m/>
    <m/>
    <m/>
    <m/>
    <m/>
    <m/>
    <m/>
    <m/>
    <m/>
    <m/>
    <m/>
    <m/>
    <m/>
    <m/>
    <m/>
    <m/>
    <m/>
    <m/>
    <m/>
    <m/>
    <m/>
    <m/>
    <m/>
    <m/>
    <m/>
    <m/>
    <n v="1"/>
    <m/>
    <m/>
    <m/>
    <m/>
    <m/>
    <m/>
    <m/>
    <m/>
    <m/>
    <m/>
    <m/>
    <m/>
    <m/>
    <m/>
    <m/>
    <m/>
    <m/>
    <m/>
    <m/>
    <m/>
    <m/>
    <m/>
    <m/>
    <m/>
    <m/>
    <m/>
    <m/>
    <m/>
    <m/>
    <m/>
    <m/>
    <m/>
    <n v="1"/>
    <n v="1"/>
    <s v="ZBHT0011"/>
    <s v="B6Wtp2Xw4EIz"/>
    <s v="Allocated"/>
    <s v="Promise To Pay (PTP)"/>
    <s v="Customer Promised to transfer payment through netbank on 23rd January "/>
    <d v="2026-01-23T00:00:00"/>
    <m/>
    <m/>
    <m/>
    <s v="-"/>
  </r>
  <r>
    <n v="456772826"/>
    <s v="AKASH BABURAO GHADGE"/>
    <s v="ONLINE"/>
    <s v="08.01.26"/>
    <n v="3398"/>
    <m/>
    <m/>
    <m/>
    <n v="3269"/>
    <n v="2926"/>
    <x v="2"/>
    <s v="STABLE"/>
    <x v="0"/>
    <x v="0"/>
    <n v="9305.4599999999991"/>
    <n v="62"/>
    <n v="0"/>
    <n v="4050"/>
    <s v="15.12.25"/>
    <n v="8.3773976470804291E-3"/>
    <n v="5.0045916297013465E-4"/>
    <x v="1"/>
    <s v="PAID"/>
    <s v="PAID"/>
    <s v="PAID"/>
    <m/>
    <m/>
    <s v="CAVA"/>
    <m/>
    <s v="-"/>
    <s v="-"/>
    <s v="PIMPAL WANDI"/>
    <s v="-"/>
    <s v="-"/>
    <s v="-"/>
    <n v="7038"/>
    <n v="9305.4599999999991"/>
    <n v="27"/>
    <m/>
    <n v="26"/>
    <s v="NPA"/>
    <s v="MH14KP9733"/>
    <s v="SUP SPL BS6 FI DSS C"/>
    <d v="2023-02-10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0964836"/>
    <s v="POOJA SANTOSH KALE"/>
    <s v="ONLINE"/>
    <s v="30.01.26"/>
    <n v="5600"/>
    <m/>
    <m/>
    <m/>
    <n v="4903"/>
    <n v="9348"/>
    <x v="4"/>
    <s v="STABLE"/>
    <x v="0"/>
    <x v="16"/>
    <n v="9274"/>
    <n v="336"/>
    <n v="0"/>
    <n v="2700"/>
    <s v="24.12.25"/>
    <n v="5.6733725514234272E-2"/>
    <n v="1.626727001855397E-3"/>
    <x v="1"/>
    <s v="PAID"/>
    <s v="NC"/>
    <s v="MPTP"/>
    <m/>
    <n v="30"/>
    <s v="CNAVNA"/>
    <m/>
    <s v="-"/>
    <s v="-"/>
    <s v="BIBEWWADI"/>
    <s v="-"/>
    <s v="-"/>
    <s v="-"/>
    <n v="12384"/>
    <n v="9274"/>
    <n v="56"/>
    <m/>
    <n v="56"/>
    <s v="NPA"/>
    <s v="MH12TT51"/>
    <s v="CLASSIC 350 HALCYON GREEN"/>
    <d v="2023-12-02T00:00:00"/>
    <n v="24"/>
    <x v="1"/>
    <x v="2"/>
    <s v="-"/>
    <m/>
    <m/>
    <m/>
    <m/>
    <m/>
    <m/>
    <m/>
    <m/>
    <m/>
    <m/>
    <m/>
    <m/>
    <m/>
    <m/>
    <m/>
    <m/>
    <m/>
    <m/>
    <n v="1"/>
    <m/>
    <m/>
    <m/>
    <m/>
    <m/>
    <m/>
    <m/>
    <m/>
    <m/>
    <m/>
    <m/>
    <m/>
    <m/>
    <m/>
    <m/>
    <m/>
    <m/>
    <m/>
    <m/>
    <m/>
    <m/>
    <m/>
    <m/>
    <m/>
    <m/>
    <m/>
    <m/>
    <m/>
    <m/>
    <m/>
    <m/>
    <m/>
    <m/>
    <m/>
    <m/>
    <m/>
    <m/>
    <m/>
    <m/>
    <m/>
    <m/>
    <m/>
    <m/>
    <m/>
    <m/>
    <m/>
    <m/>
    <m/>
    <m/>
    <m/>
    <m/>
    <m/>
    <m/>
    <m/>
    <m/>
    <m/>
    <m/>
    <m/>
    <m/>
    <m/>
    <m/>
    <m/>
    <m/>
    <m/>
    <m/>
    <m/>
    <m/>
    <m/>
    <m/>
    <m/>
    <m/>
    <m/>
    <m/>
    <m/>
    <n v="1"/>
    <n v="1"/>
    <s v="DUWT0031"/>
    <s v="Go8vbuoL_Egc"/>
    <s v="Allocated"/>
    <s v="Shifted (NC_SFTD)"/>
    <s v="Customer shifted at residence address "/>
    <d v="2026-01-07T00:00:00"/>
    <m/>
    <m/>
    <m/>
    <s v="-"/>
  </r>
  <r>
    <n v="464044897"/>
    <s v="VIKAS KESHAV TIKONE"/>
    <s v="ONLINE"/>
    <s v="02.01.26"/>
    <n v="932"/>
    <m/>
    <m/>
    <m/>
    <n v="874"/>
    <n v="2579"/>
    <x v="5"/>
    <s v="STABLE"/>
    <x v="0"/>
    <x v="6"/>
    <n v="9264"/>
    <n v="90"/>
    <n v="0"/>
    <n v="2220"/>
    <s v="03.12.25"/>
    <n v="7.840513926052714E-2"/>
    <n v="2.334565980306872E-3"/>
    <x v="1"/>
    <s v="PAID"/>
    <s v="PAID"/>
    <s v="PAID"/>
    <m/>
    <m/>
    <s v="CAVA"/>
    <m/>
    <s v="-"/>
    <s v="-"/>
    <s v="MAVAL"/>
    <s v="-"/>
    <s v="-"/>
    <s v="-"/>
    <n v="4889"/>
    <n v="9264"/>
    <n v="87"/>
    <m/>
    <n v="86"/>
    <s v="REGULAR"/>
    <s v="MH14LF8117"/>
    <s v="HONDA ACTIVA 125 SMART"/>
    <d v="2024-09-17T00:00:00"/>
    <n v="24"/>
    <x v="1"/>
    <x v="2"/>
    <s v="-"/>
    <m/>
    <m/>
    <m/>
    <m/>
    <m/>
    <m/>
    <n v="1"/>
    <m/>
    <m/>
    <m/>
    <m/>
    <m/>
    <m/>
    <m/>
    <m/>
    <m/>
    <m/>
    <m/>
    <m/>
    <m/>
    <m/>
    <m/>
    <m/>
    <m/>
    <m/>
    <m/>
    <m/>
    <m/>
    <m/>
    <m/>
    <m/>
    <m/>
    <m/>
    <m/>
    <m/>
    <m/>
    <m/>
    <m/>
    <m/>
    <m/>
    <m/>
    <m/>
    <m/>
    <m/>
    <m/>
    <m/>
    <m/>
    <m/>
    <m/>
    <m/>
    <m/>
    <m/>
    <m/>
    <m/>
    <m/>
    <m/>
    <m/>
    <m/>
    <m/>
    <m/>
    <m/>
    <m/>
    <m/>
    <m/>
    <m/>
    <m/>
    <m/>
    <m/>
    <m/>
    <m/>
    <m/>
    <m/>
    <m/>
    <m/>
    <m/>
    <m/>
    <m/>
    <m/>
    <m/>
    <m/>
    <m/>
    <m/>
    <m/>
    <m/>
    <m/>
    <m/>
    <m/>
    <m/>
    <m/>
    <m/>
    <m/>
    <m/>
    <m/>
    <n v="1"/>
    <n v="1"/>
    <s v="DUWT0013"/>
    <s v="k2YDIP0Wdz"/>
    <s v="Allocated"/>
    <s v="Address Not Found (NC_ANF)"/>
    <s v="Short address "/>
    <d v="2026-01-03T00:00:00"/>
    <m/>
    <m/>
    <m/>
    <s v="-"/>
  </r>
  <r>
    <n v="139563434"/>
    <s v="KUNAL KUNDLIK TIJAGE"/>
    <m/>
    <m/>
    <m/>
    <m/>
    <m/>
    <m/>
    <n v="2712"/>
    <n v="1374"/>
    <x v="2"/>
    <s v="FLOW"/>
    <x v="1"/>
    <x v="10"/>
    <n v="9246.7000000000007"/>
    <n v="187"/>
    <n v="0"/>
    <n v="3150"/>
    <s v="08.12.25"/>
    <n v="1.070750684966278E-2"/>
    <n v="4.9729897739992919E-4"/>
    <x v="1"/>
    <s v="PTP"/>
    <s v="PTP"/>
    <s v="PTP"/>
    <m/>
    <m/>
    <s v="CAVA"/>
    <m/>
    <s v="-"/>
    <s v="-"/>
    <s v="RAJGURU NAGAR "/>
    <s v="-"/>
    <s v="-"/>
    <s v="-"/>
    <n v="7423"/>
    <n v="9246.7000000000007"/>
    <n v="35"/>
    <m/>
    <n v="56"/>
    <s v="NPA"/>
    <s v="MH14KT3175"/>
    <s v="SPLENDOR PLUS DRS CAST FI BLACK"/>
    <d v="2023-03-20T00:00:00"/>
    <n v="36"/>
    <x v="2"/>
    <x v="1"/>
    <s v="-"/>
    <m/>
    <m/>
    <m/>
    <m/>
    <m/>
    <m/>
    <m/>
    <m/>
    <m/>
    <m/>
    <m/>
    <m/>
    <m/>
    <m/>
    <m/>
    <m/>
    <m/>
    <m/>
    <m/>
    <m/>
    <m/>
    <m/>
    <m/>
    <m/>
    <m/>
    <m/>
    <m/>
    <m/>
    <m/>
    <m/>
    <m/>
    <m/>
    <m/>
    <n v="1"/>
    <m/>
    <m/>
    <m/>
    <m/>
    <m/>
    <m/>
    <m/>
    <m/>
    <m/>
    <m/>
    <m/>
    <m/>
    <m/>
    <m/>
    <m/>
    <m/>
    <m/>
    <m/>
    <m/>
    <m/>
    <m/>
    <m/>
    <m/>
    <m/>
    <m/>
    <m/>
    <m/>
    <m/>
    <m/>
    <m/>
    <m/>
    <m/>
    <m/>
    <m/>
    <m/>
    <m/>
    <m/>
    <m/>
    <m/>
    <m/>
    <m/>
    <m/>
    <m/>
    <m/>
    <m/>
    <m/>
    <m/>
    <m/>
    <m/>
    <m/>
    <m/>
    <m/>
    <m/>
    <m/>
    <m/>
    <m/>
    <m/>
    <m/>
    <m/>
    <n v="1"/>
    <n v="1"/>
    <s v="ZBHT0010"/>
    <s v="BPEtb_hs8p43"/>
    <s v="Allocated"/>
    <s v="Promise To Pay (PTP)"/>
    <s v="Ptp "/>
    <d v="2026-01-15T00:00:00"/>
    <m/>
    <m/>
    <m/>
    <s v="-"/>
  </r>
  <r>
    <n v="463253679"/>
    <s v="AJAY ASHOK GANGURDE"/>
    <m/>
    <m/>
    <m/>
    <m/>
    <m/>
    <m/>
    <n v="1974"/>
    <n v="9602"/>
    <x v="3"/>
    <s v="FLOW"/>
    <x v="1"/>
    <x v="19"/>
    <n v="9231"/>
    <n v="670"/>
    <n v="0"/>
    <n v="4500"/>
    <s v="21.12.25"/>
    <n v="0.12676366767347949"/>
    <n v="3.086019014009202E-3"/>
    <x v="0"/>
    <s v="RTP "/>
    <s v="RTP"/>
    <s v="RTP "/>
    <s v="(Multiple Items)"/>
    <m/>
    <s v="CAVNA"/>
    <m/>
    <s v="ELG"/>
    <s v="-"/>
    <s v="AUNDH"/>
    <s v="-"/>
    <s v="-"/>
    <s v="-"/>
    <n v="14772"/>
    <n v="9231"/>
    <n v="148"/>
    <m/>
    <n v="147"/>
    <s v="NPA"/>
    <s v="MH12WC2368"/>
    <s v="HONDA ACTIVA 6G DLX LTD ED"/>
    <d v="2024-06-19T00:00:00"/>
    <n v="18"/>
    <x v="1"/>
    <x v="1"/>
    <s v="-"/>
    <m/>
    <m/>
    <m/>
    <m/>
    <m/>
    <m/>
    <m/>
    <m/>
    <m/>
    <m/>
    <m/>
    <m/>
    <m/>
    <m/>
    <m/>
    <n v="1"/>
    <m/>
    <m/>
    <m/>
    <m/>
    <m/>
    <m/>
    <m/>
    <m/>
    <m/>
    <m/>
    <m/>
    <m/>
    <m/>
    <m/>
    <m/>
    <m/>
    <m/>
    <m/>
    <m/>
    <m/>
    <m/>
    <m/>
    <m/>
    <m/>
    <m/>
    <m/>
    <m/>
    <m/>
    <m/>
    <m/>
    <m/>
    <m/>
    <m/>
    <m/>
    <m/>
    <m/>
    <m/>
    <m/>
    <m/>
    <m/>
    <m/>
    <m/>
    <m/>
    <m/>
    <m/>
    <m/>
    <m/>
    <m/>
    <m/>
    <m/>
    <m/>
    <m/>
    <m/>
    <m/>
    <m/>
    <m/>
    <m/>
    <m/>
    <m/>
    <m/>
    <m/>
    <m/>
    <m/>
    <m/>
    <m/>
    <m/>
    <m/>
    <m/>
    <m/>
    <m/>
    <m/>
    <m/>
    <m/>
    <m/>
    <m/>
    <m/>
    <m/>
    <n v="1"/>
    <n v="1"/>
    <s v="DUWT0023"/>
    <s v="GPfvbusjpEJc"/>
    <s v="Allocated"/>
    <s v="Left Message (LMCB)"/>
    <s v="Customer not available Lm with relatives wife "/>
    <d v="2026-01-24T00:00:00"/>
    <m/>
    <m/>
    <m/>
    <s v="-"/>
  </r>
  <r>
    <n v="461458517"/>
    <s v="RASHID HASAN PATHAN"/>
    <s v="ONLINE"/>
    <s v="16.01.26"/>
    <n v="5500"/>
    <m/>
    <m/>
    <m/>
    <n v="3650"/>
    <n v="5741"/>
    <x v="4"/>
    <s v="STABLE"/>
    <x v="0"/>
    <x v="0"/>
    <n v="9189.0400000000009"/>
    <n v="265"/>
    <n v="0"/>
    <n v="1503"/>
    <s v="12.12.25"/>
    <n v="1.004304237523553E-2"/>
    <n v="1.6118244003805601E-3"/>
    <x v="1"/>
    <s v="PAID"/>
    <s v="PAID"/>
    <s v="PTP"/>
    <m/>
    <n v="20"/>
    <s v="CAVA"/>
    <m/>
    <s v="-"/>
    <s v="-"/>
    <s v="JUNNAR"/>
    <s v="-"/>
    <s v="-"/>
    <s v="-"/>
    <n v="7509"/>
    <n v="9189.0400000000009"/>
    <n v="57"/>
    <m/>
    <n v="57"/>
    <s v="NPA"/>
    <s v="MH14LH4802"/>
    <s v="SPLENDOR PLUS DRS CAST FI BLACK"/>
    <d v="2024-01-10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63357166"/>
    <s v="GAURAV DIPAKRAV JANANJAL"/>
    <m/>
    <m/>
    <m/>
    <m/>
    <m/>
    <m/>
    <n v="1251"/>
    <n v="1211"/>
    <x v="2"/>
    <s v="FLOW"/>
    <x v="1"/>
    <x v="18"/>
    <n v="9180"/>
    <n v="28"/>
    <n v="0"/>
    <n v="4500"/>
    <s v="09.12.25"/>
    <n v="3.550141121976855E-3"/>
    <n v="4.9371176879658149E-4"/>
    <x v="0"/>
    <s v="PTP"/>
    <s v="PAID"/>
    <s v="PTP"/>
    <m/>
    <n v="28"/>
    <m/>
    <m/>
    <s v="-"/>
    <s v="-"/>
    <s v="VIMAN NAGAR"/>
    <s v="-"/>
    <s v="-"/>
    <s v="-"/>
    <n v="5739"/>
    <n v="9180"/>
    <n v="26"/>
    <m/>
    <n v="56"/>
    <s v="REGULAR"/>
    <s v="MH12UV2204"/>
    <s v="SPLENDOR PLUS BS6 I3S DRS CAST FI"/>
    <d v="2024-07-01T00:00:00"/>
    <n v="24"/>
    <x v="1"/>
    <x v="2"/>
    <s v="-"/>
    <m/>
    <m/>
    <m/>
    <m/>
    <m/>
    <m/>
    <n v="1"/>
    <m/>
    <m/>
    <m/>
    <m/>
    <m/>
    <m/>
    <m/>
    <m/>
    <m/>
    <m/>
    <m/>
    <m/>
    <m/>
    <m/>
    <m/>
    <m/>
    <m/>
    <m/>
    <m/>
    <m/>
    <m/>
    <m/>
    <m/>
    <m/>
    <m/>
    <m/>
    <m/>
    <m/>
    <m/>
    <m/>
    <m/>
    <m/>
    <m/>
    <m/>
    <m/>
    <m/>
    <m/>
    <m/>
    <m/>
    <m/>
    <m/>
    <m/>
    <m/>
    <m/>
    <m/>
    <m/>
    <m/>
    <m/>
    <m/>
    <m/>
    <m/>
    <m/>
    <m/>
    <m/>
    <m/>
    <m/>
    <m/>
    <m/>
    <m/>
    <m/>
    <m/>
    <m/>
    <m/>
    <m/>
    <m/>
    <m/>
    <m/>
    <m/>
    <m/>
    <m/>
    <m/>
    <m/>
    <m/>
    <m/>
    <m/>
    <m/>
    <m/>
    <m/>
    <m/>
    <m/>
    <m/>
    <m/>
    <m/>
    <m/>
    <m/>
    <m/>
    <n v="1"/>
    <n v="1"/>
    <s v="ZBHT0012"/>
    <e v="#N/A"/>
    <e v="#N/A"/>
    <e v="#N/A"/>
    <e v="#N/A"/>
    <e v="#N/A"/>
    <m/>
    <m/>
    <m/>
    <s v="-"/>
  </r>
  <r>
    <n v="461174138"/>
    <s v="AARSHAD RAHIM SHAIKH"/>
    <m/>
    <m/>
    <m/>
    <m/>
    <m/>
    <m/>
    <n v="4770"/>
    <n v="9199.99"/>
    <x v="4"/>
    <s v="FLOW"/>
    <x v="1"/>
    <x v="18"/>
    <n v="9123.4"/>
    <n v="293"/>
    <n v="0"/>
    <n v="2700"/>
    <s v="09.12.25"/>
    <n v="2.382000458468642E-2"/>
    <n v="1.6003106673201991E-3"/>
    <x v="1"/>
    <s v="PTP"/>
    <s v="PAID"/>
    <s v="PTP"/>
    <m/>
    <m/>
    <m/>
    <m/>
    <s v="-"/>
    <s v="-"/>
    <s v="DIGHI"/>
    <s v="-"/>
    <s v="-"/>
    <s v="-"/>
    <n v="12192.99"/>
    <n v="9123.4"/>
    <n v="57"/>
    <m/>
    <n v="87"/>
    <s v="NPA"/>
    <s v="MH14LG1713"/>
    <s v="SPLENDOR PLUS BS6 I3S DRS CAST FI"/>
    <d v="2023-12-19T00:00:00"/>
    <n v="24"/>
    <x v="1"/>
    <x v="2"/>
    <s v="-"/>
    <m/>
    <m/>
    <m/>
    <m/>
    <m/>
    <m/>
    <m/>
    <m/>
    <m/>
    <n v="1"/>
    <m/>
    <m/>
    <m/>
    <m/>
    <m/>
    <m/>
    <m/>
    <m/>
    <m/>
    <m/>
    <m/>
    <m/>
    <m/>
    <m/>
    <m/>
    <m/>
    <m/>
    <m/>
    <m/>
    <m/>
    <m/>
    <m/>
    <m/>
    <m/>
    <m/>
    <m/>
    <m/>
    <m/>
    <m/>
    <m/>
    <m/>
    <m/>
    <m/>
    <m/>
    <m/>
    <m/>
    <m/>
    <m/>
    <m/>
    <m/>
    <m/>
    <m/>
    <m/>
    <m/>
    <m/>
    <m/>
    <m/>
    <m/>
    <m/>
    <m/>
    <m/>
    <m/>
    <m/>
    <m/>
    <m/>
    <m/>
    <m/>
    <m/>
    <m/>
    <m/>
    <m/>
    <m/>
    <m/>
    <m/>
    <m/>
    <m/>
    <m/>
    <m/>
    <m/>
    <m/>
    <m/>
    <m/>
    <m/>
    <m/>
    <m/>
    <m/>
    <m/>
    <m/>
    <m/>
    <m/>
    <m/>
    <m/>
    <m/>
    <n v="1"/>
    <n v="1"/>
    <s v="ZBHT0012"/>
    <e v="#N/A"/>
    <e v="#N/A"/>
    <e v="#N/A"/>
    <e v="#N/A"/>
    <e v="#N/A"/>
    <m/>
    <m/>
    <m/>
    <s v="-"/>
  </r>
  <r>
    <n v="135215192"/>
    <s v="MILIND ANIRUDHA VANJARE"/>
    <m/>
    <m/>
    <m/>
    <m/>
    <m/>
    <m/>
    <n v="3065"/>
    <n v="9194"/>
    <x v="1"/>
    <s v="FLOW"/>
    <x v="1"/>
    <x v="19"/>
    <n v="8864.64"/>
    <n v="352"/>
    <n v="0"/>
    <n v="0"/>
    <s v="NEW"/>
    <n v="3.9376583622602691E-2"/>
    <n v="2.2633870129340899E-3"/>
    <x v="0"/>
    <s v="NC"/>
    <s v="-"/>
    <s v="NC"/>
    <s v="Add not found"/>
    <m/>
    <s v="CAVNA"/>
    <m/>
    <s v="ELG"/>
    <s v="-"/>
    <s v="BALEWADI"/>
    <s v="-"/>
    <s v="-"/>
    <s v="-"/>
    <n v="9546"/>
    <n v="8864.64"/>
    <n v="117"/>
    <m/>
    <n v="147"/>
    <s v="NPA"/>
    <s v="MH15JB3293"/>
    <s v="HF DELUXE BS6 DRUM SELF CAST"/>
    <d v="2022-10-22T00:00:00"/>
    <n v="36"/>
    <x v="1"/>
    <x v="1"/>
    <s v="-"/>
    <m/>
    <m/>
    <m/>
    <m/>
    <m/>
    <m/>
    <m/>
    <m/>
    <m/>
    <m/>
    <m/>
    <m/>
    <m/>
    <m/>
    <m/>
    <n v="1"/>
    <m/>
    <m/>
    <n v="1"/>
    <m/>
    <m/>
    <m/>
    <m/>
    <m/>
    <m/>
    <m/>
    <m/>
    <m/>
    <m/>
    <m/>
    <m/>
    <m/>
    <m/>
    <n v="1"/>
    <m/>
    <m/>
    <m/>
    <m/>
    <m/>
    <m/>
    <m/>
    <m/>
    <m/>
    <m/>
    <m/>
    <m/>
    <m/>
    <m/>
    <m/>
    <m/>
    <m/>
    <m/>
    <m/>
    <m/>
    <m/>
    <m/>
    <m/>
    <m/>
    <m/>
    <m/>
    <m/>
    <m/>
    <m/>
    <m/>
    <m/>
    <m/>
    <m/>
    <m/>
    <m/>
    <m/>
    <m/>
    <m/>
    <m/>
    <m/>
    <m/>
    <m/>
    <m/>
    <m/>
    <n v="1"/>
    <m/>
    <m/>
    <m/>
    <m/>
    <m/>
    <m/>
    <m/>
    <m/>
    <m/>
    <m/>
    <m/>
    <m/>
    <m/>
    <m/>
    <n v="4"/>
    <n v="1"/>
    <s v="DUWT0023"/>
    <s v="GogUPE69Hz"/>
    <s v="Allocated"/>
    <s v="Address Not Found (NC_ANF)"/>
    <s v="Customer address short not found "/>
    <d v="2026-01-12T00:00:00"/>
    <m/>
    <m/>
    <m/>
    <s v="-"/>
  </r>
  <r>
    <n v="461282227"/>
    <s v="HARSHDIP DEEPAK SOLWANDE"/>
    <m/>
    <m/>
    <m/>
    <m/>
    <m/>
    <m/>
    <n v="4535"/>
    <n v="4505"/>
    <x v="2"/>
    <s v="FLOW"/>
    <x v="1"/>
    <x v="19"/>
    <n v="8819"/>
    <n v="85"/>
    <n v="0"/>
    <n v="2536"/>
    <s v="15.12.25"/>
    <n v="1.252487613097757E-2"/>
    <n v="4.742967417229904E-4"/>
    <x v="0"/>
    <s v="BPTP"/>
    <s v="PAID"/>
    <s v="BPTP"/>
    <m/>
    <m/>
    <s v="CAVA"/>
    <m/>
    <s v="-"/>
    <s v="-"/>
    <s v="KHADAKI"/>
    <s v="-"/>
    <s v="-"/>
    <s v="-"/>
    <n v="7126"/>
    <n v="8819"/>
    <n v="27"/>
    <m/>
    <n v="57"/>
    <s v="REGULAR"/>
    <s v="MH12WH0172"/>
    <s v="HONDA ACTIVA DLX"/>
    <d v="2023-12-28T00:00:00"/>
    <n v="24"/>
    <x v="1"/>
    <x v="1"/>
    <s v="-"/>
    <m/>
    <m/>
    <m/>
    <n v="1"/>
    <m/>
    <m/>
    <m/>
    <m/>
    <m/>
    <m/>
    <m/>
    <m/>
    <m/>
    <m/>
    <m/>
    <m/>
    <m/>
    <m/>
    <m/>
    <m/>
    <m/>
    <n v="1"/>
    <m/>
    <m/>
    <m/>
    <m/>
    <m/>
    <m/>
    <m/>
    <m/>
    <m/>
    <m/>
    <m/>
    <m/>
    <m/>
    <m/>
    <n v="1"/>
    <m/>
    <m/>
    <m/>
    <m/>
    <m/>
    <m/>
    <m/>
    <m/>
    <m/>
    <m/>
    <m/>
    <m/>
    <m/>
    <m/>
    <m/>
    <m/>
    <m/>
    <n v="1"/>
    <m/>
    <m/>
    <m/>
    <m/>
    <m/>
    <n v="1"/>
    <m/>
    <m/>
    <m/>
    <m/>
    <m/>
    <m/>
    <m/>
    <m/>
    <m/>
    <m/>
    <m/>
    <m/>
    <m/>
    <m/>
    <m/>
    <m/>
    <m/>
    <m/>
    <m/>
    <m/>
    <m/>
    <m/>
    <m/>
    <n v="1"/>
    <m/>
    <m/>
    <m/>
    <m/>
    <m/>
    <m/>
    <m/>
    <m/>
    <n v="6"/>
    <n v="1"/>
    <s v="DUWT0023"/>
    <s v="A6mzjvL_OM7"/>
    <s v="Allocated"/>
    <s v="Refuse To Pay (RTP)"/>
    <s v="Customer RTP financial problem "/>
    <d v="2026-01-24T00:00:00"/>
    <m/>
    <m/>
    <m/>
    <s v="-"/>
  </r>
  <r>
    <n v="460881335"/>
    <s v="BHAUSAHEB NEMA KAPSE"/>
    <s v="COLLECT"/>
    <s v="22.01.26"/>
    <n v="13515"/>
    <m/>
    <m/>
    <m/>
    <n v="4502"/>
    <n v="9004"/>
    <x v="5"/>
    <s v="RB"/>
    <x v="0"/>
    <x v="4"/>
    <n v="8817"/>
    <n v="295"/>
    <n v="0"/>
    <n v="4050"/>
    <s v="23.12.25"/>
    <n v="1.6248495949873029E-2"/>
    <n v="2.221920147707869E-3"/>
    <x v="2"/>
    <s v="PAID"/>
    <s v="PTP"/>
    <s v="PTP"/>
    <m/>
    <n v="22"/>
    <s v="CAVA"/>
    <m/>
    <s v="ELG"/>
    <s v="-"/>
    <s v="MOSHI"/>
    <s v="-"/>
    <s v="-"/>
    <s v="-"/>
    <n v="13349"/>
    <n v="8817"/>
    <n v="88"/>
    <m/>
    <e v="#N/A"/>
    <s v="NPA"/>
    <s v="MH14LF9040"/>
    <s v="HONDA ACTIVA 6G DLX BS VI"/>
    <d v="2023-11-25T00:00:00"/>
    <n v="24"/>
    <x v="1"/>
    <x v="2"/>
    <s v="-"/>
    <m/>
    <m/>
    <m/>
    <m/>
    <m/>
    <m/>
    <n v="1"/>
    <m/>
    <m/>
    <m/>
    <m/>
    <m/>
    <m/>
    <m/>
    <m/>
    <m/>
    <m/>
    <m/>
    <m/>
    <m/>
    <m/>
    <m/>
    <m/>
    <m/>
    <m/>
    <m/>
    <m/>
    <m/>
    <m/>
    <m/>
    <m/>
    <m/>
    <m/>
    <m/>
    <m/>
    <m/>
    <m/>
    <m/>
    <m/>
    <m/>
    <m/>
    <m/>
    <m/>
    <m/>
    <m/>
    <m/>
    <m/>
    <m/>
    <m/>
    <m/>
    <m/>
    <m/>
    <m/>
    <m/>
    <m/>
    <m/>
    <m/>
    <m/>
    <m/>
    <m/>
    <n v="1"/>
    <m/>
    <m/>
    <n v="2"/>
    <m/>
    <m/>
    <m/>
    <m/>
    <m/>
    <m/>
    <m/>
    <m/>
    <m/>
    <m/>
    <m/>
    <m/>
    <m/>
    <m/>
    <m/>
    <m/>
    <m/>
    <m/>
    <m/>
    <m/>
    <m/>
    <m/>
    <m/>
    <m/>
    <m/>
    <m/>
    <m/>
    <m/>
    <m/>
    <n v="4"/>
    <n v="1"/>
    <s v="ZBHT0009"/>
    <s v="GoUB96VrsOgz"/>
    <s v="Allocated"/>
    <s v="Payment (PAID)"/>
    <s v="Payment (PAID)"/>
    <d v="2026-01-22T00:00:00"/>
    <m/>
    <m/>
    <m/>
    <s v="-"/>
  </r>
  <r>
    <n v="465056700"/>
    <s v="ROHIT SANJAY SONAWANE"/>
    <m/>
    <m/>
    <m/>
    <m/>
    <m/>
    <m/>
    <n v="3349"/>
    <n v="5491"/>
    <x v="4"/>
    <s v="FLOW"/>
    <x v="1"/>
    <x v="13"/>
    <n v="8708"/>
    <n v="131"/>
    <n v="0"/>
    <n v="4049"/>
    <s v="NEW"/>
    <n v="2.4464874418888991E-2"/>
    <n v="1.5274464882636179E-3"/>
    <x v="2"/>
    <s v="PTP"/>
    <s v="-"/>
    <s v="PTP"/>
    <m/>
    <n v="26"/>
    <s v="CAVA"/>
    <m/>
    <s v="-"/>
    <s v="-"/>
    <s v="PURANDAR"/>
    <s v="-"/>
    <s v="-"/>
    <s v="-"/>
    <n v="9671"/>
    <n v="8708"/>
    <n v="56"/>
    <m/>
    <n v="86"/>
    <s v="REGULAR"/>
    <s v="MH12WG5829"/>
    <s v="CLASSIC 350 DARK GUNMETAL GREY"/>
    <d v="2024-12-27T00:00:00"/>
    <n v="12"/>
    <x v="1"/>
    <x v="2"/>
    <s v="-"/>
    <m/>
    <m/>
    <m/>
    <m/>
    <m/>
    <m/>
    <m/>
    <m/>
    <m/>
    <m/>
    <m/>
    <m/>
    <n v="2"/>
    <m/>
    <m/>
    <m/>
    <m/>
    <m/>
    <m/>
    <m/>
    <m/>
    <m/>
    <m/>
    <m/>
    <m/>
    <m/>
    <m/>
    <m/>
    <m/>
    <m/>
    <m/>
    <m/>
    <m/>
    <m/>
    <m/>
    <m/>
    <m/>
    <m/>
    <m/>
    <m/>
    <m/>
    <m/>
    <m/>
    <m/>
    <m/>
    <m/>
    <m/>
    <m/>
    <m/>
    <m/>
    <m/>
    <m/>
    <m/>
    <m/>
    <m/>
    <m/>
    <m/>
    <m/>
    <m/>
    <m/>
    <m/>
    <m/>
    <m/>
    <m/>
    <m/>
    <m/>
    <m/>
    <m/>
    <m/>
    <m/>
    <m/>
    <m/>
    <m/>
    <m/>
    <m/>
    <m/>
    <m/>
    <m/>
    <m/>
    <m/>
    <m/>
    <m/>
    <m/>
    <m/>
    <m/>
    <m/>
    <m/>
    <m/>
    <m/>
    <m/>
    <m/>
    <m/>
    <m/>
    <n v="2"/>
    <n v="1"/>
    <s v="ZBHT0022"/>
    <s v="Bo9AjjDsEJz"/>
    <s v="Allocated"/>
    <s v="Left Message (LMCB)"/>
    <s v="Lmcb with his wife home address "/>
    <d v="2026-01-24T00:00:00"/>
    <m/>
    <m/>
    <m/>
    <s v="-"/>
  </r>
  <r>
    <n v="452329016"/>
    <s v="KIRAN UDAY SATHE"/>
    <s v="ONLINE"/>
    <s v="15.01.26"/>
    <n v="6052"/>
    <m/>
    <m/>
    <s v="CBC COLL"/>
    <n v="2972"/>
    <n v="2921"/>
    <x v="2"/>
    <s v="RB"/>
    <x v="0"/>
    <x v="1"/>
    <n v="8647"/>
    <n v="108"/>
    <n v="1506"/>
    <n v="1506"/>
    <s v="16.12.25"/>
    <n v="6.4579580396734318E-3"/>
    <n v="4.6504636871285841E-4"/>
    <x v="2"/>
    <s v="PAID"/>
    <s v="PAID"/>
    <s v="PAID"/>
    <m/>
    <m/>
    <m/>
    <m/>
    <s v="-"/>
    <s v="-"/>
    <s v="CHINCHWAD"/>
    <s v="-"/>
    <s v="-"/>
    <s v="-"/>
    <n v="7507"/>
    <n v="8647"/>
    <n v="36"/>
    <m/>
    <e v="#N/A"/>
    <s v="REGULAR"/>
    <s v="MH14JY2920"/>
    <s v="HONDA SP 125 BS VI DISC"/>
    <d v="2022-02-05T00:00:00"/>
    <n v="48"/>
    <x v="2"/>
    <x v="1"/>
    <s v="-"/>
    <m/>
    <m/>
    <m/>
    <m/>
    <m/>
    <m/>
    <m/>
    <m/>
    <m/>
    <m/>
    <m/>
    <m/>
    <m/>
    <m/>
    <m/>
    <m/>
    <m/>
    <m/>
    <m/>
    <m/>
    <m/>
    <m/>
    <m/>
    <m/>
    <m/>
    <m/>
    <m/>
    <m/>
    <m/>
    <m/>
    <m/>
    <m/>
    <m/>
    <m/>
    <m/>
    <m/>
    <n v="1"/>
    <m/>
    <m/>
    <m/>
    <m/>
    <m/>
    <m/>
    <m/>
    <m/>
    <m/>
    <m/>
    <m/>
    <m/>
    <m/>
    <m/>
    <m/>
    <m/>
    <m/>
    <m/>
    <m/>
    <m/>
    <m/>
    <m/>
    <m/>
    <m/>
    <m/>
    <m/>
    <m/>
    <m/>
    <m/>
    <m/>
    <m/>
    <m/>
    <m/>
    <m/>
    <m/>
    <m/>
    <m/>
    <m/>
    <m/>
    <m/>
    <m/>
    <m/>
    <m/>
    <m/>
    <m/>
    <m/>
    <m/>
    <m/>
    <m/>
    <m/>
    <m/>
    <m/>
    <m/>
    <m/>
    <m/>
    <m/>
    <n v="1"/>
    <n v="1"/>
    <s v="ZBHT0015"/>
    <e v="#N/A"/>
    <e v="#N/A"/>
    <s v="Shifted (NC_SFTD)"/>
    <s v="Visit cm residence address cm shifted building gone re development"/>
    <d v="2026-01-13T00:00:00"/>
    <m/>
    <m/>
    <m/>
    <s v="-"/>
  </r>
  <r>
    <n v="139133063"/>
    <s v="YOGESH BAJARANG DHALE"/>
    <m/>
    <m/>
    <m/>
    <m/>
    <m/>
    <m/>
    <n v="2977"/>
    <n v="2977"/>
    <x v="0"/>
    <s v="FLOW"/>
    <x v="1"/>
    <x v="4"/>
    <n v="8606.6299999999992"/>
    <n v="44"/>
    <n v="0"/>
    <n v="1350"/>
    <s v="-"/>
    <n v="5.0836192979814732E-2"/>
    <n v="1.016011921870148E-3"/>
    <x v="0"/>
    <s v="NC"/>
    <m/>
    <s v="NC"/>
    <s v="Shifted"/>
    <m/>
    <s v="CNAVNA"/>
    <m/>
    <m/>
    <m/>
    <s v="ALANDI DEVACHI"/>
    <m/>
    <m/>
    <m/>
    <n v="2977"/>
    <n v="8606.6299999999992"/>
    <s v="-"/>
    <m/>
    <e v="#N/A"/>
    <s v="REGULAR"/>
    <s v="MH14KR4403"/>
    <s v="SPLENDOR PLUS BS6 I3S D"/>
    <d v="2023-03-06T00:00:00"/>
    <s v="36"/>
    <x v="0"/>
    <x v="0"/>
    <s v="-"/>
    <m/>
    <m/>
    <m/>
    <m/>
    <m/>
    <m/>
    <m/>
    <m/>
    <m/>
    <m/>
    <m/>
    <m/>
    <m/>
    <m/>
    <m/>
    <m/>
    <m/>
    <m/>
    <m/>
    <m/>
    <m/>
    <m/>
    <m/>
    <m/>
    <m/>
    <m/>
    <m/>
    <m/>
    <m/>
    <m/>
    <m/>
    <m/>
    <m/>
    <m/>
    <m/>
    <m/>
    <m/>
    <m/>
    <m/>
    <m/>
    <m/>
    <m/>
    <m/>
    <m/>
    <m/>
    <n v="1"/>
    <m/>
    <m/>
    <m/>
    <m/>
    <m/>
    <m/>
    <m/>
    <m/>
    <m/>
    <m/>
    <m/>
    <m/>
    <m/>
    <m/>
    <m/>
    <m/>
    <m/>
    <m/>
    <m/>
    <m/>
    <m/>
    <m/>
    <m/>
    <m/>
    <m/>
    <m/>
    <m/>
    <m/>
    <m/>
    <m/>
    <m/>
    <m/>
    <m/>
    <m/>
    <m/>
    <m/>
    <m/>
    <m/>
    <m/>
    <m/>
    <m/>
    <m/>
    <m/>
    <m/>
    <m/>
    <m/>
    <m/>
    <n v="1"/>
    <n v="1"/>
    <s v="ZBHT0009"/>
    <s v="G2lvQGMhStEc"/>
    <s v="Allocated"/>
    <s v="Shifted (NC_SFTD)"/>
    <s v="Customer left job from hotel"/>
    <d v="2026-01-16T00:00:00"/>
    <m/>
    <m/>
    <m/>
    <s v="-"/>
  </r>
  <r>
    <n v="461160772"/>
    <s v="AMIT JITENDRA TAWADE"/>
    <m/>
    <m/>
    <m/>
    <m/>
    <m/>
    <m/>
    <n v="6259"/>
    <n v="8336.2800000000007"/>
    <x v="4"/>
    <s v="FLOW"/>
    <x v="1"/>
    <x v="11"/>
    <n v="8250.6"/>
    <n v="418"/>
    <n v="0"/>
    <n v="4050"/>
    <s v="31.12.25"/>
    <n v="2.2184102995370159E-2"/>
    <n v="1.4472152039581769E-3"/>
    <x v="1"/>
    <s v="PTP"/>
    <s v="PTP"/>
    <s v="PTP"/>
    <m/>
    <n v="30"/>
    <s v="CAVA"/>
    <m/>
    <s v="-"/>
    <s v="-"/>
    <s v="WAKAD"/>
    <s v="-"/>
    <s v="-"/>
    <s v="-"/>
    <n v="12804.28"/>
    <n v="8250.6"/>
    <n v="57"/>
    <m/>
    <n v="87"/>
    <s v="NPA"/>
    <s v="MH14LG0787"/>
    <s v="XPULSE 200 4V FI STD"/>
    <d v="2023-12-18T00:00:00"/>
    <n v="24"/>
    <x v="1"/>
    <x v="1"/>
    <s v="-"/>
    <m/>
    <m/>
    <m/>
    <m/>
    <m/>
    <m/>
    <n v="1"/>
    <m/>
    <m/>
    <m/>
    <m/>
    <m/>
    <m/>
    <m/>
    <m/>
    <m/>
    <m/>
    <m/>
    <m/>
    <m/>
    <m/>
    <m/>
    <m/>
    <m/>
    <m/>
    <m/>
    <m/>
    <m/>
    <m/>
    <m/>
    <m/>
    <m/>
    <m/>
    <m/>
    <m/>
    <m/>
    <m/>
    <m/>
    <m/>
    <m/>
    <m/>
    <m/>
    <m/>
    <m/>
    <m/>
    <m/>
    <m/>
    <m/>
    <m/>
    <m/>
    <m/>
    <m/>
    <m/>
    <m/>
    <m/>
    <m/>
    <m/>
    <m/>
    <m/>
    <m/>
    <m/>
    <m/>
    <m/>
    <m/>
    <m/>
    <m/>
    <m/>
    <m/>
    <m/>
    <m/>
    <m/>
    <m/>
    <m/>
    <m/>
    <m/>
    <m/>
    <m/>
    <m/>
    <m/>
    <m/>
    <m/>
    <m/>
    <m/>
    <m/>
    <m/>
    <m/>
    <m/>
    <m/>
    <m/>
    <m/>
    <m/>
    <m/>
    <m/>
    <n v="1"/>
    <n v="1"/>
    <s v="DUWT0030"/>
    <s v="koytPIVxBZz"/>
    <s v="Allocated"/>
    <s v="Door Locked (NC_DL)"/>
    <s v="Door lock "/>
    <d v="2026-01-03T00:00:00"/>
    <m/>
    <m/>
    <m/>
    <s v="-"/>
  </r>
  <r>
    <n v="460906720"/>
    <s v="NILESH JAISING KAKADE"/>
    <m/>
    <m/>
    <m/>
    <m/>
    <m/>
    <m/>
    <n v="4064"/>
    <n v="8134"/>
    <x v="5"/>
    <s v="FLOW"/>
    <x v="1"/>
    <x v="11"/>
    <n v="7947"/>
    <n v="71"/>
    <n v="0"/>
    <n v="1800"/>
    <s v="FLOW"/>
    <n v="2.4799185730423081E-2"/>
    <n v="2.0026765809044379E-3"/>
    <x v="0"/>
    <s v="MPTP"/>
    <s v="NC"/>
    <s v="MPTP"/>
    <s v="Add not found"/>
    <n v="30"/>
    <s v="CAVNA"/>
    <m/>
    <s v="ELG"/>
    <s v="-"/>
    <s v="MULSHI"/>
    <s v="-"/>
    <s v="-"/>
    <s v="-"/>
    <n v="10005"/>
    <n v="7947"/>
    <n v="88"/>
    <m/>
    <n v="118"/>
    <s v="REGULAR"/>
    <s v="MH14LG4021"/>
    <s v="SPLENDOR PLUS BS6 DRS CAST FI"/>
    <d v="2023-11-28T00:00:00"/>
    <n v="24"/>
    <x v="1"/>
    <x v="1"/>
    <s v="-"/>
    <m/>
    <m/>
    <m/>
    <m/>
    <m/>
    <m/>
    <m/>
    <m/>
    <m/>
    <n v="1"/>
    <m/>
    <m/>
    <m/>
    <m/>
    <m/>
    <m/>
    <m/>
    <m/>
    <m/>
    <m/>
    <m/>
    <m/>
    <m/>
    <m/>
    <m/>
    <m/>
    <m/>
    <m/>
    <m/>
    <m/>
    <m/>
    <m/>
    <m/>
    <m/>
    <m/>
    <m/>
    <m/>
    <m/>
    <m/>
    <m/>
    <m/>
    <m/>
    <m/>
    <m/>
    <m/>
    <m/>
    <m/>
    <m/>
    <m/>
    <m/>
    <m/>
    <m/>
    <m/>
    <m/>
    <m/>
    <m/>
    <m/>
    <m/>
    <m/>
    <m/>
    <m/>
    <m/>
    <m/>
    <m/>
    <m/>
    <m/>
    <m/>
    <m/>
    <m/>
    <m/>
    <m/>
    <m/>
    <m/>
    <m/>
    <m/>
    <m/>
    <m/>
    <m/>
    <m/>
    <m/>
    <m/>
    <m/>
    <m/>
    <m/>
    <m/>
    <m/>
    <m/>
    <m/>
    <m/>
    <m/>
    <m/>
    <m/>
    <m/>
    <n v="1"/>
    <n v="1"/>
    <s v="DUWT0030"/>
    <s v="AotuKBgoNF7"/>
    <s v="Unallocated"/>
    <s v="Address Not Found (NC_ANF)"/>
    <s v="Address not found "/>
    <d v="2026-01-04T00:00:00"/>
    <m/>
    <m/>
    <m/>
    <s v="-"/>
  </r>
  <r>
    <n v="461348757"/>
    <s v="RAJARAM GULAB RAKHAPASARE"/>
    <m/>
    <m/>
    <m/>
    <m/>
    <m/>
    <m/>
    <n v="2730"/>
    <n v="5245"/>
    <x v="4"/>
    <s v="FLOW"/>
    <x v="1"/>
    <x v="3"/>
    <n v="7818"/>
    <n v="300"/>
    <n v="0"/>
    <n v="3600"/>
    <s v="11.11.25"/>
    <n v="0.1184590504881322"/>
    <n v="1.37133401989492E-3"/>
    <x v="1"/>
    <s v="PTP"/>
    <s v="PAID"/>
    <s v="PTP"/>
    <m/>
    <m/>
    <m/>
    <m/>
    <s v="-"/>
    <s v="-"/>
    <s v="KASARWADI"/>
    <s v="-"/>
    <s v="-"/>
    <s v="-"/>
    <n v="9145"/>
    <n v="7818"/>
    <n v="56"/>
    <m/>
    <n v="86"/>
    <s v="NPA"/>
    <s v="MH14JQ6479"/>
    <s v="HONDA ACTIVA 6G STD BS VI"/>
    <d v="2024-01-02T00:00:00"/>
    <n v="24"/>
    <x v="1"/>
    <x v="2"/>
    <s v="-"/>
    <m/>
    <m/>
    <m/>
    <m/>
    <m/>
    <m/>
    <m/>
    <m/>
    <m/>
    <m/>
    <m/>
    <m/>
    <n v="1"/>
    <m/>
    <m/>
    <m/>
    <m/>
    <m/>
    <m/>
    <m/>
    <m/>
    <m/>
    <m/>
    <m/>
    <m/>
    <m/>
    <m/>
    <m/>
    <m/>
    <m/>
    <m/>
    <m/>
    <m/>
    <m/>
    <m/>
    <m/>
    <m/>
    <m/>
    <m/>
    <m/>
    <m/>
    <m/>
    <m/>
    <m/>
    <m/>
    <m/>
    <m/>
    <m/>
    <m/>
    <m/>
    <m/>
    <m/>
    <m/>
    <m/>
    <m/>
    <m/>
    <m/>
    <m/>
    <m/>
    <m/>
    <m/>
    <m/>
    <m/>
    <m/>
    <m/>
    <m/>
    <m/>
    <m/>
    <m/>
    <m/>
    <m/>
    <m/>
    <m/>
    <m/>
    <m/>
    <m/>
    <m/>
    <m/>
    <m/>
    <m/>
    <m/>
    <m/>
    <m/>
    <m/>
    <m/>
    <m/>
    <m/>
    <m/>
    <m/>
    <m/>
    <m/>
    <m/>
    <m/>
    <n v="1"/>
    <n v="1"/>
    <s v="DUWT0025"/>
    <s v="B25QOEj_EMz"/>
    <s v="Allocated"/>
    <s v="Promise To Pay (PTP)"/>
    <s v="Customer given ptp to online payment "/>
    <d v="2026-01-10T00:00:00"/>
    <m/>
    <m/>
    <m/>
    <s v="-"/>
  </r>
  <r>
    <n v="135444552"/>
    <s v="AVINASH SHRIMANT TELANGE"/>
    <m/>
    <m/>
    <m/>
    <m/>
    <m/>
    <m/>
    <n v="3891"/>
    <n v="7781"/>
    <x v="5"/>
    <s v="FLOW"/>
    <x v="1"/>
    <x v="11"/>
    <n v="7622.07"/>
    <n v="359"/>
    <n v="0"/>
    <n v="4050"/>
    <s v="04.12.25"/>
    <n v="2.378521826856498E-2"/>
    <n v="1.920792888764854E-3"/>
    <x v="0"/>
    <s v="MPTP"/>
    <s v="MPTP"/>
    <s v="MPTP"/>
    <s v="Add not found"/>
    <n v="22"/>
    <s v="CAVNA"/>
    <m/>
    <s v="ELG"/>
    <s v="-"/>
    <s v="PIRANGUT"/>
    <s v="-"/>
    <s v="-"/>
    <s v="-"/>
    <n v="12190"/>
    <n v="7622.07"/>
    <n v="87"/>
    <m/>
    <n v="117"/>
    <s v="REGULAR"/>
    <s v="MH12UV4629"/>
    <s v="BAJAJ PULSAR NS 125"/>
    <d v="2022-10-31T00:00:00"/>
    <n v="36"/>
    <x v="1"/>
    <x v="1"/>
    <s v="-"/>
    <m/>
    <m/>
    <m/>
    <m/>
    <m/>
    <m/>
    <m/>
    <m/>
    <m/>
    <m/>
    <m/>
    <m/>
    <m/>
    <m/>
    <m/>
    <n v="1"/>
    <m/>
    <m/>
    <m/>
    <m/>
    <m/>
    <m/>
    <m/>
    <m/>
    <m/>
    <m/>
    <m/>
    <m/>
    <m/>
    <m/>
    <m/>
    <m/>
    <m/>
    <m/>
    <m/>
    <m/>
    <m/>
    <m/>
    <m/>
    <m/>
    <m/>
    <m/>
    <m/>
    <m/>
    <m/>
    <m/>
    <m/>
    <m/>
    <m/>
    <m/>
    <m/>
    <m/>
    <m/>
    <m/>
    <m/>
    <m/>
    <m/>
    <m/>
    <m/>
    <m/>
    <m/>
    <m/>
    <m/>
    <m/>
    <m/>
    <m/>
    <m/>
    <m/>
    <m/>
    <m/>
    <m/>
    <m/>
    <m/>
    <m/>
    <m/>
    <m/>
    <m/>
    <m/>
    <m/>
    <m/>
    <m/>
    <m/>
    <m/>
    <m/>
    <m/>
    <m/>
    <m/>
    <m/>
    <m/>
    <m/>
    <n v="1"/>
    <m/>
    <m/>
    <n v="2"/>
    <n v="1"/>
    <s v="DUWT0030"/>
    <s v="G6jG8pYWBey7"/>
    <s v="Allocated"/>
    <s v="Address Not Found (NC_ANF)"/>
    <s v="Address not found "/>
    <d v="2026-01-06T00:00:00"/>
    <m/>
    <m/>
    <m/>
    <s v="-"/>
  </r>
  <r>
    <n v="461234699"/>
    <s v="JAY KARAN"/>
    <s v="ONLINE"/>
    <s v="31.01.26"/>
    <n v="3870"/>
    <m/>
    <m/>
    <m/>
    <n v="3788"/>
    <n v="3736"/>
    <x v="2"/>
    <s v="STABLE"/>
    <x v="0"/>
    <x v="11"/>
    <n v="7374"/>
    <n v="70"/>
    <n v="0"/>
    <n v="1800"/>
    <s v="22.12.25"/>
    <n v="6.6819682592009254E-3"/>
    <n v="3.9658285219019518E-4"/>
    <x v="0"/>
    <s v="PAID"/>
    <s v="MPTP"/>
    <s v="NC"/>
    <s v="Add not found"/>
    <m/>
    <s v="CNAVNA"/>
    <m/>
    <s v="-"/>
    <s v="-"/>
    <s v="MAAN"/>
    <s v="-"/>
    <s v="-"/>
    <s v="-"/>
    <n v="5606"/>
    <n v="7374"/>
    <n v="27"/>
    <m/>
    <n v="57"/>
    <s v="REGULAR"/>
    <s v="MH14LG2849"/>
    <s v="SPLENDOR PLUS I3S BS6 FI DRUM SELF"/>
    <d v="2023-12-26T00:00:00"/>
    <n v="24"/>
    <x v="1"/>
    <x v="1"/>
    <s v="-"/>
    <m/>
    <m/>
    <m/>
    <m/>
    <m/>
    <m/>
    <n v="1"/>
    <m/>
    <m/>
    <m/>
    <m/>
    <m/>
    <m/>
    <m/>
    <m/>
    <m/>
    <m/>
    <m/>
    <m/>
    <m/>
    <m/>
    <m/>
    <m/>
    <m/>
    <m/>
    <m/>
    <m/>
    <m/>
    <m/>
    <m/>
    <m/>
    <m/>
    <m/>
    <m/>
    <m/>
    <m/>
    <m/>
    <m/>
    <m/>
    <m/>
    <m/>
    <m/>
    <m/>
    <m/>
    <m/>
    <m/>
    <m/>
    <m/>
    <m/>
    <m/>
    <m/>
    <m/>
    <m/>
    <m/>
    <m/>
    <m/>
    <m/>
    <m/>
    <m/>
    <m/>
    <m/>
    <m/>
    <m/>
    <m/>
    <m/>
    <m/>
    <m/>
    <m/>
    <m/>
    <m/>
    <m/>
    <m/>
    <m/>
    <m/>
    <m/>
    <m/>
    <m/>
    <m/>
    <m/>
    <m/>
    <m/>
    <m/>
    <m/>
    <m/>
    <m/>
    <m/>
    <m/>
    <m/>
    <m/>
    <m/>
    <m/>
    <m/>
    <m/>
    <n v="1"/>
    <n v="1"/>
    <s v="DUWT0030"/>
    <s v="BP22_UCF_z"/>
    <s v="Allocated"/>
    <s v="Address Not Found (NC_ANF)"/>
    <s v="Address not found "/>
    <d v="2026-01-03T00:00:00"/>
    <m/>
    <m/>
    <m/>
    <s v="-"/>
  </r>
  <r>
    <n v="465164577"/>
    <s v="MACHHINDRA GAHININATH AGHAV"/>
    <s v="ONLINE"/>
    <s v="22.01.26"/>
    <n v="4247"/>
    <m/>
    <m/>
    <m/>
    <n v="4029"/>
    <n v="3339"/>
    <x v="2"/>
    <s v="STABLE"/>
    <x v="0"/>
    <x v="1"/>
    <n v="7291"/>
    <n v="103"/>
    <n v="0"/>
    <n v="4500"/>
    <s v="24.12.25"/>
    <n v="5.4452378937503172E-3"/>
    <n v="3.9211900940042208E-4"/>
    <x v="1"/>
    <s v="PAID"/>
    <s v="PTP"/>
    <s v="PTP"/>
    <m/>
    <n v="24"/>
    <s v="CAVA"/>
    <m/>
    <s v="-"/>
    <s v="-"/>
    <s v="CHINCHWAD GAON"/>
    <s v="-"/>
    <s v="-"/>
    <s v="-"/>
    <n v="7942"/>
    <n v="7291"/>
    <n v="26"/>
    <m/>
    <n v="25"/>
    <s v="REGULAR"/>
    <s v="MH12WH5703"/>
    <s v="HF DELUXE BS6 I3S DRUM SELF CAST"/>
    <d v="2025-01-08T00:00:00"/>
    <n v="12"/>
    <x v="1"/>
    <x v="1"/>
    <s v="-"/>
    <m/>
    <m/>
    <m/>
    <m/>
    <m/>
    <m/>
    <m/>
    <m/>
    <m/>
    <m/>
    <m/>
    <m/>
    <m/>
    <m/>
    <m/>
    <m/>
    <m/>
    <m/>
    <m/>
    <m/>
    <m/>
    <n v="1"/>
    <m/>
    <m/>
    <m/>
    <m/>
    <m/>
    <m/>
    <m/>
    <m/>
    <m/>
    <m/>
    <m/>
    <m/>
    <m/>
    <m/>
    <n v="1"/>
    <m/>
    <m/>
    <m/>
    <m/>
    <m/>
    <m/>
    <m/>
    <m/>
    <m/>
    <m/>
    <m/>
    <m/>
    <m/>
    <m/>
    <m/>
    <m/>
    <m/>
    <m/>
    <m/>
    <m/>
    <m/>
    <m/>
    <m/>
    <n v="1"/>
    <m/>
    <m/>
    <m/>
    <m/>
    <m/>
    <m/>
    <m/>
    <m/>
    <m/>
    <m/>
    <m/>
    <m/>
    <m/>
    <m/>
    <m/>
    <m/>
    <m/>
    <m/>
    <m/>
    <m/>
    <m/>
    <m/>
    <m/>
    <m/>
    <m/>
    <m/>
    <m/>
    <m/>
    <m/>
    <m/>
    <m/>
    <m/>
    <n v="3"/>
    <n v="1"/>
    <s v="ZBHT0015"/>
    <s v="Go5kakn_Og7"/>
    <s v="Allocated"/>
    <s v="Broken Promise (BP)"/>
    <s v="Visit cm residence address cm make the PTP on tomorrow "/>
    <d v="2026-01-21T00:00:00"/>
    <m/>
    <m/>
    <m/>
    <s v="-"/>
  </r>
  <r>
    <n v="134743160"/>
    <s v="DIANA LAWRENS DASS"/>
    <s v="ONLINE"/>
    <s v="13.01.26"/>
    <n v="10621"/>
    <m/>
    <m/>
    <s v="CBC COLL"/>
    <n v="3578"/>
    <n v="7156"/>
    <x v="1"/>
    <s v="RB"/>
    <x v="0"/>
    <x v="18"/>
    <n v="6963.92"/>
    <n v="575"/>
    <n v="2759"/>
    <n v="2759"/>
    <s v="NEW"/>
    <n v="1.8044110012502501E-2"/>
    <n v="1.778080789193015E-3"/>
    <x v="2"/>
    <s v="PAID"/>
    <s v="-"/>
    <s v="PAID"/>
    <m/>
    <m/>
    <m/>
    <m/>
    <s v="ELG"/>
    <s v="-"/>
    <s v="YERWADA"/>
    <s v="-"/>
    <s v="-"/>
    <s v="-"/>
    <n v="10490"/>
    <n v="6963.92"/>
    <n v="118"/>
    <m/>
    <e v="#N/A"/>
    <s v="NPA"/>
    <s v="MH12UT6753"/>
    <s v="HONDA ACTIVA 6G DLX BS VI"/>
    <d v="2022-10-08T00:00:00"/>
    <n v="36"/>
    <x v="1"/>
    <x v="2"/>
    <s v="-"/>
    <m/>
    <m/>
    <m/>
    <m/>
    <m/>
    <m/>
    <n v="1"/>
    <m/>
    <m/>
    <m/>
    <m/>
    <m/>
    <m/>
    <m/>
    <m/>
    <m/>
    <m/>
    <m/>
    <m/>
    <m/>
    <m/>
    <m/>
    <m/>
    <m/>
    <m/>
    <m/>
    <m/>
    <m/>
    <m/>
    <m/>
    <m/>
    <m/>
    <m/>
    <m/>
    <m/>
    <m/>
    <m/>
    <m/>
    <m/>
    <m/>
    <m/>
    <m/>
    <m/>
    <m/>
    <m/>
    <m/>
    <m/>
    <m/>
    <m/>
    <m/>
    <m/>
    <m/>
    <m/>
    <m/>
    <m/>
    <m/>
    <m/>
    <m/>
    <m/>
    <m/>
    <m/>
    <m/>
    <m/>
    <m/>
    <m/>
    <m/>
    <m/>
    <m/>
    <m/>
    <m/>
    <m/>
    <m/>
    <m/>
    <m/>
    <m/>
    <m/>
    <m/>
    <m/>
    <m/>
    <m/>
    <m/>
    <m/>
    <m/>
    <m/>
    <m/>
    <m/>
    <m/>
    <m/>
    <m/>
    <m/>
    <m/>
    <m/>
    <m/>
    <n v="1"/>
    <n v="1"/>
    <s v="ZBHT0012"/>
    <e v="#N/A"/>
    <e v="#N/A"/>
    <e v="#N/A"/>
    <e v="#N/A"/>
    <e v="#N/A"/>
    <m/>
    <m/>
    <m/>
    <s v="-"/>
  </r>
  <r>
    <n v="462905638"/>
    <s v="PRAMOD SHASHIKANT DOKE"/>
    <m/>
    <m/>
    <m/>
    <m/>
    <m/>
    <m/>
    <n v="1420"/>
    <n v="223"/>
    <x v="2"/>
    <s v="FLOW"/>
    <x v="1"/>
    <x v="0"/>
    <n v="6923"/>
    <n v="56"/>
    <n v="0"/>
    <n v="3884"/>
    <s v="FLOW"/>
    <n v="6.2325477634354257E-3"/>
    <n v="3.7232751365781408E-4"/>
    <x v="0"/>
    <s v="PTP"/>
    <s v="PAID"/>
    <s v="PTP"/>
    <m/>
    <n v="30"/>
    <s v="CAVA"/>
    <m/>
    <s v="-"/>
    <s v="-"/>
    <s v="OTUR"/>
    <s v="-"/>
    <s v="-"/>
    <s v="-"/>
    <n v="5583"/>
    <n v="6923"/>
    <n v="35"/>
    <m/>
    <n v="56"/>
    <s v="REGULAR"/>
    <s v="MH14KH7216"/>
    <s v="HONDA ACTIVA 6G DLX BS VI"/>
    <d v="2024-05-15T00:00:00"/>
    <n v="24"/>
    <x v="2"/>
    <x v="1"/>
    <s v="-"/>
    <m/>
    <m/>
    <m/>
    <m/>
    <m/>
    <m/>
    <m/>
    <m/>
    <m/>
    <m/>
    <m/>
    <m/>
    <m/>
    <m/>
    <m/>
    <m/>
    <m/>
    <m/>
    <m/>
    <m/>
    <m/>
    <m/>
    <m/>
    <m/>
    <m/>
    <m/>
    <m/>
    <m/>
    <m/>
    <m/>
    <m/>
    <m/>
    <m/>
    <m/>
    <m/>
    <m/>
    <m/>
    <m/>
    <m/>
    <n v="1"/>
    <m/>
    <m/>
    <m/>
    <m/>
    <m/>
    <n v="1"/>
    <m/>
    <m/>
    <m/>
    <m/>
    <m/>
    <m/>
    <m/>
    <m/>
    <m/>
    <m/>
    <m/>
    <m/>
    <m/>
    <m/>
    <m/>
    <m/>
    <m/>
    <m/>
    <m/>
    <m/>
    <m/>
    <m/>
    <m/>
    <m/>
    <m/>
    <m/>
    <m/>
    <m/>
    <m/>
    <m/>
    <m/>
    <m/>
    <m/>
    <m/>
    <m/>
    <m/>
    <m/>
    <m/>
    <m/>
    <m/>
    <m/>
    <m/>
    <m/>
    <m/>
    <m/>
    <m/>
    <m/>
    <n v="2"/>
    <n v="1"/>
    <s v="ZBHT0021"/>
    <s v="k2lNLBj_NM7"/>
    <s v="Allocated"/>
    <s v="Promise To Pay (PTP)"/>
    <s v="Ptp"/>
    <d v="2026-01-29T00:00:00"/>
    <m/>
    <m/>
    <m/>
    <s v="-"/>
  </r>
  <r>
    <n v="116502088"/>
    <s v="PAWAN MANIK RATHOD"/>
    <m/>
    <m/>
    <m/>
    <m/>
    <m/>
    <s v="BANK STABLE 19"/>
    <n v="2634"/>
    <n v="1712"/>
    <x v="2"/>
    <s v="STABLE"/>
    <x v="1"/>
    <x v="10"/>
    <n v="6866.65"/>
    <n v="83"/>
    <n v="0"/>
    <n v="3582"/>
    <s v="06.12.25"/>
    <n v="7.9514531572600963E-3"/>
    <n v="3.6929694087222721E-4"/>
    <x v="1"/>
    <s v="PAID"/>
    <s v="PAID"/>
    <s v="PTP"/>
    <m/>
    <m/>
    <m/>
    <m/>
    <s v="-"/>
    <s v="-"/>
    <s v="CHAKAN"/>
    <s v="-"/>
    <s v="-"/>
    <s v="-"/>
    <n v="8011"/>
    <n v="6866.65"/>
    <n v="35"/>
    <m/>
    <n v="25"/>
    <s v="REGULAR"/>
    <s v="MH14JK4678"/>
    <s v="HERO GLAMOUR CAST DISC SELF"/>
    <d v="2021-01-25T00:00:00"/>
    <n v="60"/>
    <x v="2"/>
    <x v="1"/>
    <s v="-"/>
    <m/>
    <m/>
    <m/>
    <m/>
    <m/>
    <m/>
    <m/>
    <m/>
    <m/>
    <m/>
    <m/>
    <m/>
    <m/>
    <m/>
    <m/>
    <m/>
    <m/>
    <m/>
    <m/>
    <m/>
    <m/>
    <m/>
    <m/>
    <m/>
    <m/>
    <m/>
    <m/>
    <m/>
    <m/>
    <m/>
    <m/>
    <m/>
    <m/>
    <m/>
    <m/>
    <m/>
    <m/>
    <m/>
    <m/>
    <m/>
    <m/>
    <m/>
    <m/>
    <m/>
    <m/>
    <m/>
    <m/>
    <m/>
    <m/>
    <m/>
    <m/>
    <m/>
    <m/>
    <m/>
    <m/>
    <m/>
    <m/>
    <m/>
    <m/>
    <m/>
    <m/>
    <m/>
    <m/>
    <m/>
    <m/>
    <m/>
    <m/>
    <m/>
    <m/>
    <m/>
    <m/>
    <m/>
    <m/>
    <m/>
    <m/>
    <m/>
    <m/>
    <m/>
    <m/>
    <m/>
    <m/>
    <m/>
    <m/>
    <m/>
    <m/>
    <m/>
    <m/>
    <m/>
    <m/>
    <m/>
    <m/>
    <m/>
    <m/>
    <n v="0"/>
    <s v=""/>
    <s v="ZBHT0010"/>
    <s v="GPY2_wkvZm"/>
    <s v="Allocated"/>
    <e v="#N/A"/>
    <e v="#N/A"/>
    <e v="#N/A"/>
    <m/>
    <m/>
    <m/>
    <s v="-"/>
  </r>
  <r>
    <n v="137603871"/>
    <s v="VIKAS DEEPAK JADHAV"/>
    <m/>
    <m/>
    <m/>
    <m/>
    <m/>
    <m/>
    <n v="3431"/>
    <n v="3316.05"/>
    <x v="2"/>
    <s v="FLOW"/>
    <x v="1"/>
    <x v="16"/>
    <n v="6691.16"/>
    <n v="160"/>
    <n v="0"/>
    <n v="2250"/>
    <s v="29.12.25"/>
    <n v="1.421621623344292E-2"/>
    <n v="3.59858871339971E-4"/>
    <x v="0"/>
    <s v="BPTP"/>
    <s v="PTP"/>
    <s v="BPTP"/>
    <m/>
    <m/>
    <s v="CAVA"/>
    <m/>
    <s v="-"/>
    <s v="-"/>
    <s v="PARWATI DARSHAN"/>
    <s v="-"/>
    <s v="-"/>
    <s v="-"/>
    <n v="9157.0499999999993"/>
    <n v="6691.16"/>
    <n v="36"/>
    <m/>
    <n v="57"/>
    <s v="REGULAR"/>
    <s v="MH12UZ2035"/>
    <s v="BS 6 ACCES DRUM CBS"/>
    <d v="2023-01-03T00:00:00"/>
    <n v="36"/>
    <x v="2"/>
    <x v="2"/>
    <s v="-"/>
    <m/>
    <m/>
    <m/>
    <m/>
    <m/>
    <m/>
    <m/>
    <m/>
    <m/>
    <m/>
    <m/>
    <m/>
    <m/>
    <m/>
    <m/>
    <m/>
    <m/>
    <m/>
    <m/>
    <m/>
    <m/>
    <m/>
    <m/>
    <m/>
    <m/>
    <m/>
    <m/>
    <m/>
    <m/>
    <m/>
    <m/>
    <m/>
    <m/>
    <n v="1"/>
    <m/>
    <m/>
    <m/>
    <m/>
    <m/>
    <m/>
    <m/>
    <m/>
    <m/>
    <m/>
    <m/>
    <m/>
    <m/>
    <m/>
    <m/>
    <m/>
    <m/>
    <m/>
    <m/>
    <m/>
    <m/>
    <m/>
    <m/>
    <m/>
    <m/>
    <m/>
    <m/>
    <m/>
    <m/>
    <m/>
    <m/>
    <m/>
    <m/>
    <m/>
    <m/>
    <m/>
    <m/>
    <m/>
    <m/>
    <m/>
    <m/>
    <m/>
    <m/>
    <m/>
    <m/>
    <m/>
    <m/>
    <m/>
    <m/>
    <m/>
    <m/>
    <m/>
    <m/>
    <m/>
    <m/>
    <m/>
    <m/>
    <m/>
    <m/>
    <n v="1"/>
    <n v="1"/>
    <s v="DUWT0031"/>
    <s v="B2P5apaBim"/>
    <s v="Allocated"/>
    <s v="Left Message (LMCB)"/>
    <s v="Left message customer mother "/>
    <d v="2026-01-12T00:00:00"/>
    <m/>
    <m/>
    <m/>
    <s v="-"/>
  </r>
  <r>
    <n v="134410795"/>
    <s v="SUMAYYA ANWAR BAGWAN"/>
    <m/>
    <m/>
    <m/>
    <m/>
    <m/>
    <m/>
    <n v="3359"/>
    <n v="6780"/>
    <x v="3"/>
    <s v="FLOW"/>
    <x v="1"/>
    <x v="19"/>
    <n v="6599.55"/>
    <n v="495"/>
    <n v="0"/>
    <n v="900"/>
    <s v="FLOW"/>
    <n v="9.0627576968314569E-2"/>
    <n v="2.2062979941397929E-3"/>
    <x v="0"/>
    <s v="NC"/>
    <s v="NC"/>
    <s v="NC"/>
    <s v="Add not found"/>
    <m/>
    <s v="CAVNA"/>
    <m/>
    <s v="ELG"/>
    <s v="-"/>
    <s v="KHADAKI"/>
    <s v="-"/>
    <s v="-"/>
    <s v="-"/>
    <n v="8175"/>
    <n v="6599.55"/>
    <n v="148"/>
    <m/>
    <n v="178"/>
    <s v="NPA"/>
    <s v="MH12UR4891"/>
    <s v="HONDA SP 125 BS VI DISC"/>
    <d v="2022-09-26T00:00:00"/>
    <n v="36"/>
    <x v="1"/>
    <x v="1"/>
    <s v="-"/>
    <m/>
    <m/>
    <m/>
    <m/>
    <m/>
    <m/>
    <m/>
    <m/>
    <m/>
    <m/>
    <m/>
    <m/>
    <n v="1"/>
    <m/>
    <m/>
    <m/>
    <m/>
    <m/>
    <m/>
    <m/>
    <m/>
    <m/>
    <m/>
    <m/>
    <m/>
    <m/>
    <m/>
    <m/>
    <m/>
    <m/>
    <m/>
    <m/>
    <m/>
    <m/>
    <m/>
    <m/>
    <m/>
    <m/>
    <m/>
    <m/>
    <m/>
    <m/>
    <m/>
    <m/>
    <m/>
    <m/>
    <m/>
    <m/>
    <m/>
    <m/>
    <m/>
    <m/>
    <m/>
    <m/>
    <m/>
    <m/>
    <m/>
    <m/>
    <m/>
    <m/>
    <m/>
    <m/>
    <m/>
    <m/>
    <m/>
    <m/>
    <m/>
    <m/>
    <m/>
    <m/>
    <m/>
    <m/>
    <m/>
    <m/>
    <m/>
    <m/>
    <m/>
    <m/>
    <m/>
    <m/>
    <m/>
    <m/>
    <m/>
    <m/>
    <m/>
    <m/>
    <m/>
    <m/>
    <m/>
    <m/>
    <m/>
    <m/>
    <m/>
    <n v="1"/>
    <n v="1"/>
    <s v="DUWT0023"/>
    <e v="#N/A"/>
    <e v="#N/A"/>
    <e v="#N/A"/>
    <e v="#N/A"/>
    <e v="#N/A"/>
    <m/>
    <m/>
    <m/>
    <s v="-"/>
  </r>
  <r>
    <n v="136933875"/>
    <s v="HRISHIKESH PRAVIN KAMBLE"/>
    <s v="ONLINE"/>
    <s v="07.01.26"/>
    <n v="3815"/>
    <m/>
    <m/>
    <s v="BANK RB 09"/>
    <n v="3318"/>
    <n v="3318"/>
    <x v="4"/>
    <s v="RB"/>
    <x v="0"/>
    <x v="6"/>
    <n v="6481.75"/>
    <n v="44"/>
    <n v="0"/>
    <n v="900"/>
    <s v="NEW"/>
    <n v="4.1588068473462678E-2"/>
    <n v="1.136946058257086E-3"/>
    <x v="2"/>
    <s v="PAID"/>
    <s v="-"/>
    <s v="PAID"/>
    <m/>
    <m/>
    <m/>
    <m/>
    <s v="-"/>
    <s v="-"/>
    <s v="LONAVLA "/>
    <s v="-"/>
    <s v="-"/>
    <s v="-"/>
    <n v="4262"/>
    <n v="6481.75"/>
    <n v="56"/>
    <m/>
    <e v="#N/A"/>
    <s v="REGULAR"/>
    <s v="MH14KM6751"/>
    <s v="JUPITER BASIC"/>
    <d v="2022-12-30T00:00:00"/>
    <n v="36"/>
    <x v="1"/>
    <x v="2"/>
    <s v="-"/>
    <m/>
    <m/>
    <m/>
    <m/>
    <m/>
    <m/>
    <n v="1"/>
    <m/>
    <m/>
    <m/>
    <m/>
    <m/>
    <m/>
    <m/>
    <m/>
    <m/>
    <m/>
    <m/>
    <m/>
    <m/>
    <m/>
    <m/>
    <m/>
    <m/>
    <m/>
    <m/>
    <m/>
    <m/>
    <m/>
    <m/>
    <m/>
    <m/>
    <m/>
    <m/>
    <m/>
    <m/>
    <m/>
    <m/>
    <m/>
    <m/>
    <m/>
    <m/>
    <m/>
    <m/>
    <m/>
    <m/>
    <m/>
    <m/>
    <m/>
    <m/>
    <m/>
    <m/>
    <m/>
    <m/>
    <m/>
    <m/>
    <m/>
    <m/>
    <m/>
    <m/>
    <m/>
    <m/>
    <m/>
    <m/>
    <m/>
    <m/>
    <m/>
    <m/>
    <m/>
    <m/>
    <m/>
    <m/>
    <m/>
    <m/>
    <m/>
    <m/>
    <m/>
    <m/>
    <m/>
    <m/>
    <m/>
    <m/>
    <m/>
    <m/>
    <m/>
    <m/>
    <m/>
    <m/>
    <m/>
    <m/>
    <m/>
    <m/>
    <m/>
    <n v="1"/>
    <n v="1"/>
    <s v="DUWT0013"/>
    <e v="#N/A"/>
    <e v="#N/A"/>
    <s v="Address Not Found (NC_ANF)"/>
    <s v="Short address "/>
    <d v="2026-01-03T00:00:00"/>
    <m/>
    <m/>
    <m/>
    <s v="-"/>
  </r>
  <r>
    <n v="136258926"/>
    <s v="ANIL RAMCHANDRA SALUNKHE"/>
    <s v="ONLINE"/>
    <s v="13.01.26"/>
    <n v="3017"/>
    <m/>
    <m/>
    <m/>
    <n v="3017"/>
    <n v="6577"/>
    <x v="5"/>
    <s v="STABLE"/>
    <x v="0"/>
    <x v="20"/>
    <n v="6415.02"/>
    <n v="406"/>
    <n v="0"/>
    <n v="0"/>
    <s v="12.12.25"/>
    <n v="3.5695911181059671E-2"/>
    <n v="1.6166113401325771E-3"/>
    <x v="1"/>
    <s v="PAID"/>
    <s v="PAID"/>
    <s v="PAID"/>
    <m/>
    <m/>
    <m/>
    <m/>
    <s v="ELG"/>
    <s v="-"/>
    <s v="KALEWADI"/>
    <s v="-"/>
    <s v="-"/>
    <s v="-"/>
    <n v="6983"/>
    <n v="6415.02"/>
    <n v="88"/>
    <m/>
    <n v="87"/>
    <s v="NPA"/>
    <s v="MH14KL7810"/>
    <s v="SPLENDOR PLUS I3S XTEC"/>
    <d v="2022-11-22T00:00:00"/>
    <n v="36"/>
    <x v="1"/>
    <x v="1"/>
    <s v="-"/>
    <m/>
    <m/>
    <m/>
    <m/>
    <m/>
    <m/>
    <m/>
    <m/>
    <m/>
    <m/>
    <m/>
    <m/>
    <m/>
    <m/>
    <m/>
    <n v="1"/>
    <m/>
    <m/>
    <m/>
    <m/>
    <m/>
    <m/>
    <m/>
    <m/>
    <m/>
    <m/>
    <m/>
    <m/>
    <m/>
    <m/>
    <m/>
    <m/>
    <m/>
    <m/>
    <m/>
    <m/>
    <m/>
    <m/>
    <m/>
    <m/>
    <m/>
    <m/>
    <m/>
    <m/>
    <m/>
    <m/>
    <m/>
    <m/>
    <m/>
    <m/>
    <m/>
    <m/>
    <m/>
    <m/>
    <m/>
    <m/>
    <m/>
    <m/>
    <m/>
    <m/>
    <m/>
    <m/>
    <m/>
    <m/>
    <m/>
    <m/>
    <m/>
    <m/>
    <m/>
    <m/>
    <m/>
    <m/>
    <m/>
    <m/>
    <m/>
    <m/>
    <m/>
    <m/>
    <m/>
    <m/>
    <m/>
    <m/>
    <m/>
    <m/>
    <m/>
    <m/>
    <m/>
    <m/>
    <m/>
    <m/>
    <m/>
    <m/>
    <m/>
    <n v="1"/>
    <n v="1"/>
    <s v="ZBHT0015"/>
    <s v="A6DKP0OObL"/>
    <s v="Allocated"/>
    <s v="Shifted (NC_SFTD)"/>
    <s v="Visited at customer residence address. Customer is shifted at village long time. Vehicle with him."/>
    <d v="2026-01-06T00:00:00"/>
    <m/>
    <m/>
    <m/>
    <s v="-"/>
  </r>
  <r>
    <n v="137040204"/>
    <s v="MAYUR NARESH THOMBRE"/>
    <s v="COLLECT"/>
    <s v="19.01.26"/>
    <n v="7430"/>
    <m/>
    <m/>
    <m/>
    <n v="3243"/>
    <n v="3233"/>
    <x v="2"/>
    <s v="RB"/>
    <x v="0"/>
    <x v="5"/>
    <n v="6335.13"/>
    <n v="54"/>
    <n v="0"/>
    <n v="900"/>
    <s v="NEW"/>
    <n v="1.293475953468734E-2"/>
    <n v="3.4071113702138198E-4"/>
    <x v="2"/>
    <s v="PAID"/>
    <s v="-"/>
    <s v="PAID"/>
    <m/>
    <m/>
    <s v="CAVA"/>
    <m/>
    <s v="-"/>
    <s v="-"/>
    <s v="DEHU ROAD"/>
    <s v="-"/>
    <s v="-"/>
    <s v="-"/>
    <n v="7430"/>
    <n v="6335.13"/>
    <n v="35"/>
    <m/>
    <e v="#N/A"/>
    <s v="REGULAR"/>
    <s v="MH14KM9873"/>
    <s v="SPLENDOR PLUS I3S XTEC"/>
    <d v="2022-12-29T00:00:00"/>
    <n v="36"/>
    <x v="2"/>
    <x v="2"/>
    <s v="-"/>
    <m/>
    <m/>
    <m/>
    <m/>
    <m/>
    <m/>
    <m/>
    <m/>
    <m/>
    <m/>
    <m/>
    <m/>
    <m/>
    <m/>
    <m/>
    <m/>
    <m/>
    <m/>
    <m/>
    <m/>
    <m/>
    <m/>
    <m/>
    <m/>
    <m/>
    <m/>
    <m/>
    <m/>
    <m/>
    <m/>
    <m/>
    <m/>
    <m/>
    <m/>
    <m/>
    <m/>
    <m/>
    <m/>
    <m/>
    <n v="1"/>
    <m/>
    <m/>
    <m/>
    <m/>
    <m/>
    <n v="1"/>
    <m/>
    <m/>
    <m/>
    <m/>
    <m/>
    <m/>
    <m/>
    <m/>
    <n v="2"/>
    <m/>
    <m/>
    <m/>
    <m/>
    <m/>
    <m/>
    <m/>
    <m/>
    <m/>
    <m/>
    <m/>
    <m/>
    <m/>
    <m/>
    <m/>
    <m/>
    <m/>
    <m/>
    <m/>
    <m/>
    <m/>
    <m/>
    <m/>
    <m/>
    <m/>
    <m/>
    <m/>
    <m/>
    <m/>
    <m/>
    <m/>
    <m/>
    <m/>
    <m/>
    <m/>
    <m/>
    <m/>
    <m/>
    <n v="4"/>
    <n v="1"/>
    <s v="DUWT0027"/>
    <s v="BPAIkmBDO7"/>
    <s v="Allocated"/>
    <s v="Payment (PAID)"/>
    <s v="Payment (PAID)"/>
    <d v="2026-01-19T00:00:00"/>
    <m/>
    <m/>
    <m/>
    <s v="-"/>
  </r>
  <r>
    <n v="460053815"/>
    <s v="SHYAM DIGAMBAR KAMBALE"/>
    <m/>
    <m/>
    <m/>
    <m/>
    <m/>
    <s v="BANK STABLE 09"/>
    <n v="4527"/>
    <n v="6402"/>
    <x v="1"/>
    <s v="STABLE"/>
    <x v="1"/>
    <x v="4"/>
    <n v="6323.14"/>
    <n v="326"/>
    <n v="0"/>
    <n v="900"/>
    <s v="FLOW"/>
    <n v="4.137906302415946E-2"/>
    <n v="1.6144719872396469E-3"/>
    <x v="1"/>
    <s v="PAID"/>
    <s v="NC"/>
    <s v="PAID"/>
    <m/>
    <m/>
    <m/>
    <m/>
    <s v="ELG"/>
    <s v="-"/>
    <s v="DAPODI"/>
    <s v="-"/>
    <s v="-"/>
    <s v="-"/>
    <n v="7628"/>
    <n v="6323.14"/>
    <n v="118"/>
    <m/>
    <n v="118"/>
    <s v="NPA"/>
    <s v="MH14LC3458"/>
    <s v="HONDA ACTIVA DLX"/>
    <d v="2023-10-09T00:00:00"/>
    <n v="24"/>
    <x v="1"/>
    <x v="2"/>
    <s v="-"/>
    <m/>
    <m/>
    <m/>
    <m/>
    <m/>
    <m/>
    <m/>
    <m/>
    <m/>
    <m/>
    <m/>
    <m/>
    <m/>
    <m/>
    <m/>
    <m/>
    <m/>
    <m/>
    <n v="1"/>
    <m/>
    <m/>
    <m/>
    <m/>
    <m/>
    <m/>
    <m/>
    <m/>
    <m/>
    <m/>
    <m/>
    <m/>
    <m/>
    <m/>
    <m/>
    <m/>
    <m/>
    <m/>
    <m/>
    <m/>
    <m/>
    <m/>
    <m/>
    <m/>
    <m/>
    <m/>
    <m/>
    <m/>
    <m/>
    <n v="1"/>
    <m/>
    <m/>
    <m/>
    <m/>
    <m/>
    <m/>
    <m/>
    <m/>
    <m/>
    <m/>
    <m/>
    <m/>
    <m/>
    <m/>
    <m/>
    <m/>
    <m/>
    <m/>
    <m/>
    <m/>
    <m/>
    <m/>
    <m/>
    <m/>
    <m/>
    <m/>
    <m/>
    <m/>
    <m/>
    <m/>
    <m/>
    <m/>
    <m/>
    <m/>
    <m/>
    <m/>
    <m/>
    <m/>
    <m/>
    <m/>
    <m/>
    <m/>
    <m/>
    <m/>
    <n v="2"/>
    <n v="1"/>
    <s v="ZBHT0009"/>
    <s v="BoB_WV9JKIc"/>
    <s v="Allocated"/>
    <s v="Left Message (LMCB)"/>
    <s v="Msg to wife"/>
    <d v="2026-01-17T00:00:00"/>
    <m/>
    <m/>
    <m/>
    <s v="-"/>
  </r>
  <r>
    <n v="465399323"/>
    <s v="NILESH DEVIDAS DHIVAR"/>
    <m/>
    <m/>
    <m/>
    <m/>
    <m/>
    <m/>
    <n v="2510"/>
    <n v="1311"/>
    <x v="2"/>
    <s v="FLOW"/>
    <x v="1"/>
    <x v="20"/>
    <n v="6208"/>
    <n v="56"/>
    <n v="0"/>
    <n v="900"/>
    <s v="NEW"/>
    <n v="7.879905468043855E-3"/>
    <n v="3.3387392817964902E-4"/>
    <x v="0"/>
    <s v="NC"/>
    <s v="-"/>
    <s v="NC"/>
    <m/>
    <m/>
    <m/>
    <m/>
    <s v="-"/>
    <s v="-"/>
    <s v="OLD SANGAVI"/>
    <s v="-"/>
    <s v="-"/>
    <s v="-"/>
    <n v="4777"/>
    <n v="6208"/>
    <n v="35"/>
    <m/>
    <n v="56"/>
    <s v="REGULAR"/>
    <m/>
    <s v="HONDA UNICORN 160 BS6"/>
    <d v="2025-02-03T00:00:00"/>
    <n v="12"/>
    <x v="2"/>
    <x v="1"/>
    <s v="-"/>
    <m/>
    <m/>
    <m/>
    <m/>
    <m/>
    <m/>
    <m/>
    <m/>
    <m/>
    <m/>
    <m/>
    <m/>
    <m/>
    <m/>
    <m/>
    <m/>
    <m/>
    <m/>
    <m/>
    <m/>
    <m/>
    <m/>
    <m/>
    <m/>
    <m/>
    <m/>
    <m/>
    <m/>
    <m/>
    <m/>
    <m/>
    <m/>
    <m/>
    <n v="1"/>
    <m/>
    <m/>
    <m/>
    <m/>
    <m/>
    <m/>
    <m/>
    <m/>
    <m/>
    <m/>
    <m/>
    <m/>
    <m/>
    <m/>
    <m/>
    <m/>
    <m/>
    <m/>
    <m/>
    <m/>
    <m/>
    <m/>
    <m/>
    <m/>
    <m/>
    <m/>
    <m/>
    <m/>
    <m/>
    <m/>
    <m/>
    <m/>
    <m/>
    <m/>
    <m/>
    <m/>
    <m/>
    <m/>
    <m/>
    <m/>
    <m/>
    <m/>
    <m/>
    <m/>
    <m/>
    <m/>
    <m/>
    <m/>
    <m/>
    <m/>
    <m/>
    <m/>
    <m/>
    <m/>
    <m/>
    <m/>
    <m/>
    <m/>
    <m/>
    <n v="1"/>
    <n v="1"/>
    <s v="ZBHT0015"/>
    <s v="A6xB4AmboCem"/>
    <s v="Allocated"/>
    <s v="No Such Person (NC_NSP)"/>
    <s v="Visited at customer given address but no buddy know customer this areas. Vehicle status not available."/>
    <d v="2026-01-12T00:00:00"/>
    <m/>
    <m/>
    <m/>
    <s v="-"/>
  </r>
  <r>
    <n v="138865069"/>
    <s v="FARDIN SHAFIK SHAIKH"/>
    <m/>
    <m/>
    <m/>
    <m/>
    <m/>
    <m/>
    <n v="3634"/>
    <n v="6250"/>
    <x v="3"/>
    <s v="FLOW"/>
    <x v="1"/>
    <x v="15"/>
    <n v="6183.09"/>
    <n v="615"/>
    <n v="0"/>
    <n v="0"/>
    <s v="FLOW"/>
    <n v="8.1669531817038094E-2"/>
    <n v="2.067071097966651E-3"/>
    <x v="0"/>
    <s v="-"/>
    <s v="-"/>
    <s v="-"/>
    <m/>
    <m/>
    <m/>
    <m/>
    <s v="ELG"/>
    <s v="-"/>
    <s v="AKURDI"/>
    <s v="-"/>
    <s v="-"/>
    <s v="-"/>
    <n v="6865"/>
    <n v="6183.09"/>
    <n v="148"/>
    <m/>
    <n v="178"/>
    <s v="NPA"/>
    <s v="MH14KP9216"/>
    <s v="SPLENDOR PLUS I3S BS6 FI DRUM SELF"/>
    <d v="2023-02-21T00:00:00"/>
    <n v="30"/>
    <x v="1"/>
    <x v="2"/>
    <s v="-"/>
    <m/>
    <m/>
    <m/>
    <m/>
    <m/>
    <m/>
    <m/>
    <m/>
    <m/>
    <m/>
    <m/>
    <m/>
    <m/>
    <m/>
    <m/>
    <m/>
    <m/>
    <m/>
    <m/>
    <m/>
    <m/>
    <m/>
    <m/>
    <m/>
    <m/>
    <m/>
    <m/>
    <m/>
    <m/>
    <m/>
    <m/>
    <m/>
    <m/>
    <m/>
    <m/>
    <m/>
    <m/>
    <m/>
    <m/>
    <m/>
    <m/>
    <m/>
    <m/>
    <m/>
    <m/>
    <m/>
    <m/>
    <m/>
    <m/>
    <m/>
    <m/>
    <m/>
    <m/>
    <m/>
    <m/>
    <m/>
    <m/>
    <m/>
    <m/>
    <m/>
    <m/>
    <m/>
    <m/>
    <m/>
    <m/>
    <m/>
    <m/>
    <m/>
    <m/>
    <m/>
    <m/>
    <m/>
    <m/>
    <m/>
    <m/>
    <m/>
    <m/>
    <m/>
    <m/>
    <m/>
    <m/>
    <m/>
    <m/>
    <m/>
    <m/>
    <m/>
    <m/>
    <m/>
    <m/>
    <m/>
    <n v="1"/>
    <m/>
    <m/>
    <n v="1"/>
    <n v="1"/>
    <s v="ZBHT0011"/>
    <e v="#N/A"/>
    <e v="#N/A"/>
    <e v="#N/A"/>
    <e v="#N/A"/>
    <e v="#N/A"/>
    <m/>
    <m/>
    <m/>
    <s v="-"/>
  </r>
  <r>
    <n v="462961942"/>
    <s v="PRASHIK PRAKASHRAO BHOSALE"/>
    <s v="ONLINE"/>
    <s v="06.01.26"/>
    <n v="7293"/>
    <m/>
    <m/>
    <s v="BANK RB 09"/>
    <n v="6181"/>
    <n v="6181"/>
    <x v="4"/>
    <s v="RB"/>
    <x v="0"/>
    <x v="2"/>
    <n v="6071"/>
    <n v="222"/>
    <n v="0"/>
    <n v="900"/>
    <s v="NEW"/>
    <n v="4.6220138961902232E-2"/>
    <n v="1.064897522995915E-3"/>
    <x v="2"/>
    <s v="PAID"/>
    <s v="-"/>
    <s v="PAID"/>
    <m/>
    <m/>
    <m/>
    <m/>
    <s v="-"/>
    <s v="-"/>
    <s v="NANEKARWADI"/>
    <s v="-"/>
    <s v="-"/>
    <s v="-"/>
    <n v="7303"/>
    <n v="6071"/>
    <n v="57"/>
    <m/>
    <e v="#N/A"/>
    <s v="REGULAR"/>
    <m/>
    <s v="ACCESS 125 BT CONNECT ED DISC"/>
    <d v="2024-05-21T00:00:00"/>
    <n v="18"/>
    <x v="1"/>
    <x v="1"/>
    <s v="-"/>
    <m/>
    <m/>
    <m/>
    <m/>
    <m/>
    <m/>
    <m/>
    <m/>
    <m/>
    <m/>
    <m/>
    <m/>
    <m/>
    <m/>
    <m/>
    <n v="1"/>
    <m/>
    <m/>
    <m/>
    <m/>
    <m/>
    <m/>
    <m/>
    <m/>
    <m/>
    <m/>
    <m/>
    <m/>
    <m/>
    <m/>
    <m/>
    <m/>
    <m/>
    <m/>
    <m/>
    <m/>
    <m/>
    <m/>
    <m/>
    <m/>
    <m/>
    <m/>
    <m/>
    <m/>
    <m/>
    <m/>
    <m/>
    <m/>
    <m/>
    <m/>
    <m/>
    <m/>
    <m/>
    <m/>
    <m/>
    <m/>
    <m/>
    <m/>
    <m/>
    <m/>
    <m/>
    <m/>
    <m/>
    <m/>
    <m/>
    <m/>
    <m/>
    <m/>
    <m/>
    <m/>
    <m/>
    <m/>
    <m/>
    <m/>
    <m/>
    <m/>
    <m/>
    <m/>
    <m/>
    <m/>
    <m/>
    <m/>
    <m/>
    <m/>
    <m/>
    <m/>
    <m/>
    <m/>
    <m/>
    <m/>
    <m/>
    <m/>
    <m/>
    <n v="1"/>
    <n v="1"/>
    <s v="DUWT0017"/>
    <e v="#N/A"/>
    <e v="#N/A"/>
    <s v="Address Not Found (NC_ANF)"/>
    <s v="Short address available "/>
    <d v="2026-01-06T00:00:00"/>
    <m/>
    <m/>
    <m/>
    <s v="-"/>
  </r>
  <r>
    <n v="462864271"/>
    <s v="SANJAY DAGDU VARPE"/>
    <s v="ONLINE"/>
    <s v="17.01.26"/>
    <n v="1219"/>
    <m/>
    <m/>
    <m/>
    <n v="1210"/>
    <e v="#N/A"/>
    <x v="0"/>
    <s v="FLOW"/>
    <x v="0"/>
    <x v="4"/>
    <n v="5711"/>
    <n v="9"/>
    <n v="0"/>
    <n v="4950"/>
    <s v="-"/>
    <n v="3.3732773235020212E-2"/>
    <n v="6.7418305257695697E-4"/>
    <x v="0"/>
    <s v="PAID"/>
    <m/>
    <s v="PAID"/>
    <m/>
    <m/>
    <m/>
    <m/>
    <m/>
    <m/>
    <s v="CHARHOLI"/>
    <m/>
    <m/>
    <m/>
    <n v="1210"/>
    <n v="5711"/>
    <s v="-"/>
    <m/>
    <e v="#N/A"/>
    <s v="REGULAR"/>
    <s v="MH14KZ4341"/>
    <s v="HF DELUXE DRUM SELF CAS"/>
    <d v="2024-05-11T00:00:00"/>
    <s v="24"/>
    <x v="0"/>
    <x v="0"/>
    <s v="-"/>
    <m/>
    <m/>
    <m/>
    <m/>
    <m/>
    <m/>
    <m/>
    <m/>
    <m/>
    <m/>
    <m/>
    <m/>
    <m/>
    <m/>
    <m/>
    <m/>
    <m/>
    <m/>
    <m/>
    <m/>
    <m/>
    <m/>
    <m/>
    <m/>
    <m/>
    <m/>
    <m/>
    <m/>
    <m/>
    <m/>
    <m/>
    <m/>
    <m/>
    <m/>
    <m/>
    <m/>
    <m/>
    <m/>
    <m/>
    <m/>
    <m/>
    <m/>
    <m/>
    <m/>
    <m/>
    <n v="1"/>
    <m/>
    <m/>
    <m/>
    <m/>
    <m/>
    <m/>
    <m/>
    <m/>
    <m/>
    <m/>
    <m/>
    <m/>
    <m/>
    <m/>
    <m/>
    <m/>
    <m/>
    <m/>
    <m/>
    <m/>
    <m/>
    <m/>
    <m/>
    <m/>
    <m/>
    <m/>
    <m/>
    <m/>
    <m/>
    <m/>
    <m/>
    <m/>
    <m/>
    <m/>
    <m/>
    <m/>
    <m/>
    <m/>
    <m/>
    <m/>
    <m/>
    <m/>
    <m/>
    <m/>
    <n v="1"/>
    <m/>
    <m/>
    <n v="2"/>
    <n v="1"/>
    <s v="ZBHT0009"/>
    <e v="#N/A"/>
    <e v="#N/A"/>
    <s v="Promise To Pay (PTP)"/>
    <s v="Customer promise pay online 1220 on 16/01"/>
    <d v="2026-01-16T00:00:00"/>
    <m/>
    <m/>
    <m/>
    <s v="-"/>
  </r>
  <r>
    <n v="136841301"/>
    <s v="DEVKATE APPASAHEB RAMA"/>
    <s v="ONLINE"/>
    <s v="31.01.26"/>
    <n v="144"/>
    <m/>
    <m/>
    <m/>
    <n v="5778"/>
    <n v="5778"/>
    <x v="2"/>
    <s v="RB"/>
    <x v="0"/>
    <x v="15"/>
    <n v="5697.21"/>
    <n v="44"/>
    <n v="0"/>
    <n v="2695"/>
    <s v="14.11.25"/>
    <n v="6.7185649702500719E-3"/>
    <n v="3.0640300940147842E-4"/>
    <x v="0"/>
    <s v="PAID"/>
    <s v="PAID"/>
    <s v="BPTP"/>
    <m/>
    <m/>
    <m/>
    <m/>
    <s v="ELG"/>
    <s v="-"/>
    <s v="CHIKHALI"/>
    <s v="-"/>
    <s v="-"/>
    <s v="-"/>
    <n v="8517"/>
    <n v="5697.21"/>
    <n v="26"/>
    <m/>
    <n v="56"/>
    <s v="REGULAR"/>
    <s v="MH14KM3125"/>
    <s v="RE BULLET X 350 ES EFI JET BLACK"/>
    <d v="2022-12-13T00:00:00"/>
    <n v="36"/>
    <x v="1"/>
    <x v="2"/>
    <s v="-"/>
    <m/>
    <m/>
    <m/>
    <m/>
    <m/>
    <m/>
    <n v="1"/>
    <m/>
    <m/>
    <m/>
    <m/>
    <m/>
    <m/>
    <m/>
    <m/>
    <m/>
    <m/>
    <m/>
    <m/>
    <m/>
    <m/>
    <m/>
    <m/>
    <m/>
    <m/>
    <m/>
    <m/>
    <m/>
    <m/>
    <m/>
    <m/>
    <m/>
    <m/>
    <m/>
    <m/>
    <m/>
    <m/>
    <m/>
    <m/>
    <m/>
    <m/>
    <m/>
    <m/>
    <m/>
    <m/>
    <m/>
    <m/>
    <m/>
    <m/>
    <m/>
    <m/>
    <m/>
    <m/>
    <m/>
    <m/>
    <m/>
    <m/>
    <m/>
    <m/>
    <m/>
    <m/>
    <m/>
    <m/>
    <m/>
    <m/>
    <m/>
    <m/>
    <m/>
    <m/>
    <m/>
    <m/>
    <m/>
    <m/>
    <m/>
    <m/>
    <m/>
    <m/>
    <m/>
    <m/>
    <m/>
    <m/>
    <m/>
    <m/>
    <m/>
    <m/>
    <m/>
    <m/>
    <m/>
    <m/>
    <m/>
    <m/>
    <m/>
    <m/>
    <n v="1"/>
    <n v="1"/>
    <s v="ZBHT0011"/>
    <s v="BoynAYWoic"/>
    <s v="Allocated"/>
    <s v="Promise To Pay (PTP)"/>
    <s v="Customer Promised to transfer payment through netbank on 5th jan "/>
    <d v="2026-01-05T00:00:00"/>
    <m/>
    <m/>
    <m/>
    <s v="-"/>
  </r>
  <r>
    <n v="463741290"/>
    <s v="JYOTSNA RAJENDRA AMALE"/>
    <s v="COLLECT"/>
    <s v="08.01.26"/>
    <n v="695"/>
    <m/>
    <m/>
    <m/>
    <n v="574"/>
    <n v="1701"/>
    <x v="5"/>
    <s v="STABLE"/>
    <x v="0"/>
    <x v="0"/>
    <n v="5630"/>
    <n v="133"/>
    <n v="0"/>
    <n v="4500"/>
    <s v="28.12.25"/>
    <n v="5.9170577740259869E-2"/>
    <n v="1.4187830817279461E-3"/>
    <x v="1"/>
    <s v="PAID"/>
    <s v="PTP"/>
    <s v="PAID"/>
    <m/>
    <m/>
    <m/>
    <m/>
    <s v="ELG"/>
    <s v="-"/>
    <s v="JUNNAR"/>
    <s v="-"/>
    <s v="-"/>
    <s v="-"/>
    <n v="6334"/>
    <n v="5630"/>
    <n v="87"/>
    <m/>
    <n v="86"/>
    <s v="NPA"/>
    <s v="MH14LG1669"/>
    <s v="HONDA SHINE 100 OBD2"/>
    <d v="2024-08-13T00:00:00"/>
    <n v="24"/>
    <x v="1"/>
    <x v="2"/>
    <s v="-"/>
    <m/>
    <m/>
    <m/>
    <m/>
    <m/>
    <m/>
    <m/>
    <m/>
    <m/>
    <m/>
    <m/>
    <m/>
    <n v="1"/>
    <m/>
    <m/>
    <m/>
    <m/>
    <m/>
    <m/>
    <m/>
    <m/>
    <n v="2"/>
    <m/>
    <m/>
    <m/>
    <m/>
    <m/>
    <m/>
    <m/>
    <m/>
    <m/>
    <m/>
    <m/>
    <m/>
    <m/>
    <m/>
    <m/>
    <m/>
    <m/>
    <m/>
    <m/>
    <m/>
    <m/>
    <m/>
    <m/>
    <m/>
    <m/>
    <m/>
    <m/>
    <m/>
    <m/>
    <m/>
    <m/>
    <m/>
    <m/>
    <m/>
    <m/>
    <m/>
    <m/>
    <m/>
    <m/>
    <m/>
    <m/>
    <m/>
    <m/>
    <m/>
    <m/>
    <m/>
    <m/>
    <m/>
    <m/>
    <m/>
    <m/>
    <m/>
    <m/>
    <m/>
    <m/>
    <m/>
    <m/>
    <m/>
    <m/>
    <m/>
    <m/>
    <m/>
    <m/>
    <m/>
    <m/>
    <m/>
    <m/>
    <m/>
    <m/>
    <m/>
    <m/>
    <n v="3"/>
    <n v="1"/>
    <s v="ZBHT0021"/>
    <s v="k6sG5a_KpOJz"/>
    <s v="Allocated"/>
    <s v="Payment (PAID)"/>
    <s v="Payment (PAID)"/>
    <d v="2026-01-08T00:00:00"/>
    <m/>
    <m/>
    <m/>
    <s v="-"/>
  </r>
  <r>
    <n v="452398483"/>
    <s v="LALITA NARENDRA KOLI"/>
    <m/>
    <m/>
    <m/>
    <m/>
    <m/>
    <s v="DPD PAID 07"/>
    <n v="2807"/>
    <e v="#N/A"/>
    <x v="0"/>
    <s v="STABLE"/>
    <x v="0"/>
    <x v="5"/>
    <n v="5483.24"/>
    <n v="0"/>
    <n v="0"/>
    <e v="#N/A"/>
    <s v="FLOW"/>
    <n v="6.172954100055277E-3"/>
    <n v="6.4729600441465127E-4"/>
    <x v="1"/>
    <s v="PAID"/>
    <s v="PAID"/>
    <s v="PAID"/>
    <m/>
    <m/>
    <m/>
    <m/>
    <s v="-"/>
    <s v="-"/>
    <s v="DEHU"/>
    <s v="-"/>
    <s v="-"/>
    <s v="-"/>
    <s v="-"/>
    <n v="5483.24"/>
    <e v="#N/A"/>
    <m/>
    <e v="#N/A"/>
    <s v="REGULAR"/>
    <s v="MH14JY6734"/>
    <s v="HONDA ACTIVA 6G DLX BS"/>
    <d v="2022-02-12T00:00:00"/>
    <s v="48"/>
    <x v="1"/>
    <x v="0"/>
    <s v="-"/>
    <m/>
    <m/>
    <m/>
    <m/>
    <m/>
    <m/>
    <m/>
    <m/>
    <m/>
    <m/>
    <m/>
    <m/>
    <m/>
    <m/>
    <m/>
    <m/>
    <m/>
    <m/>
    <m/>
    <m/>
    <m/>
    <m/>
    <m/>
    <m/>
    <m/>
    <m/>
    <m/>
    <m/>
    <m/>
    <m/>
    <m/>
    <m/>
    <m/>
    <m/>
    <m/>
    <m/>
    <m/>
    <m/>
    <m/>
    <m/>
    <m/>
    <m/>
    <m/>
    <m/>
    <m/>
    <m/>
    <m/>
    <m/>
    <m/>
    <m/>
    <m/>
    <m/>
    <m/>
    <m/>
    <m/>
    <m/>
    <m/>
    <m/>
    <m/>
    <m/>
    <m/>
    <m/>
    <m/>
    <m/>
    <m/>
    <m/>
    <m/>
    <m/>
    <m/>
    <m/>
    <m/>
    <m/>
    <m/>
    <m/>
    <m/>
    <m/>
    <m/>
    <m/>
    <m/>
    <m/>
    <m/>
    <m/>
    <m/>
    <m/>
    <m/>
    <m/>
    <m/>
    <m/>
    <m/>
    <m/>
    <n v="1"/>
    <m/>
    <m/>
    <n v="1"/>
    <n v="1"/>
    <s v="DUWT0027"/>
    <e v="#N/A"/>
    <e v="#N/A"/>
    <e v="#N/A"/>
    <e v="#N/A"/>
    <e v="#N/A"/>
    <m/>
    <m/>
    <m/>
    <s v="-"/>
  </r>
  <r>
    <n v="136361597"/>
    <s v="MUKUND SAMPATRAO SARODE"/>
    <s v="ONLINE"/>
    <s v="29.01.26"/>
    <n v="3500"/>
    <m/>
    <m/>
    <m/>
    <n v="3127"/>
    <n v="5499"/>
    <x v="4"/>
    <s v="STABLE"/>
    <x v="0"/>
    <x v="9"/>
    <n v="5442.78"/>
    <n v="303"/>
    <n v="0"/>
    <n v="4325"/>
    <s v="NEW"/>
    <n v="1.570713400227516E-2"/>
    <n v="9.5470316919975371E-4"/>
    <x v="1"/>
    <s v="PAID"/>
    <s v="-"/>
    <s v="BPTP"/>
    <m/>
    <n v="26"/>
    <s v="CAVA"/>
    <m/>
    <s v="ELG"/>
    <s v="-"/>
    <s v="SHIRUR"/>
    <s v="-"/>
    <s v="-"/>
    <s v="-"/>
    <n v="10127"/>
    <n v="5442.78"/>
    <n v="56"/>
    <m/>
    <n v="56"/>
    <s v="REGULAR"/>
    <m/>
    <s v="SPLENDOR PLUS I3S XTEC"/>
    <d v="2022-11-28T00:00:00"/>
    <n v="36"/>
    <x v="1"/>
    <x v="1"/>
    <s v="-"/>
    <m/>
    <m/>
    <m/>
    <m/>
    <m/>
    <m/>
    <m/>
    <m/>
    <m/>
    <m/>
    <m/>
    <m/>
    <m/>
    <m/>
    <m/>
    <m/>
    <m/>
    <m/>
    <n v="1"/>
    <m/>
    <m/>
    <m/>
    <m/>
    <m/>
    <m/>
    <m/>
    <m/>
    <m/>
    <m/>
    <m/>
    <m/>
    <m/>
    <m/>
    <m/>
    <m/>
    <m/>
    <m/>
    <m/>
    <m/>
    <m/>
    <m/>
    <m/>
    <m/>
    <m/>
    <m/>
    <m/>
    <m/>
    <m/>
    <m/>
    <m/>
    <m/>
    <m/>
    <m/>
    <m/>
    <m/>
    <m/>
    <m/>
    <m/>
    <m/>
    <m/>
    <m/>
    <m/>
    <m/>
    <m/>
    <m/>
    <m/>
    <m/>
    <m/>
    <m/>
    <m/>
    <m/>
    <m/>
    <m/>
    <m/>
    <m/>
    <m/>
    <m/>
    <m/>
    <m/>
    <m/>
    <m/>
    <m/>
    <m/>
    <m/>
    <m/>
    <m/>
    <m/>
    <m/>
    <m/>
    <m/>
    <m/>
    <m/>
    <m/>
    <n v="1"/>
    <n v="1"/>
    <s v="ZBHT0024"/>
    <s v="GPNRSqkHVPz"/>
    <s v="Allocated"/>
    <s v="Promise To Pay (PTP)"/>
    <s v="Customer given ptp"/>
    <d v="2026-01-09T00:00:00"/>
    <m/>
    <m/>
    <m/>
    <s v="-"/>
  </r>
  <r>
    <n v="451314908"/>
    <s v="SUNITA MACHINDRA CHAVAN"/>
    <m/>
    <m/>
    <m/>
    <m/>
    <m/>
    <s v="BANK STABLE 27"/>
    <n v="2764"/>
    <n v="5457"/>
    <x v="5"/>
    <s v="STABLE"/>
    <x v="1"/>
    <x v="6"/>
    <n v="5414"/>
    <n v="219"/>
    <n v="0"/>
    <n v="3600"/>
    <s v="FLOW"/>
    <n v="4.5820965452989422E-2"/>
    <n v="1.364350196176749E-3"/>
    <x v="1"/>
    <s v="PAID"/>
    <s v="PTP"/>
    <s v="PTP"/>
    <m/>
    <n v="23"/>
    <s v="CAVA"/>
    <m/>
    <s v="-"/>
    <s v="-"/>
    <s v="TAKVE"/>
    <s v="-"/>
    <s v="-"/>
    <s v="-"/>
    <n v="9276"/>
    <n v="5414"/>
    <n v="88"/>
    <m/>
    <n v="87"/>
    <s v="NPA"/>
    <s v="MH14JV5882"/>
    <s v="ACTIVA 125 DISC BSVI"/>
    <d v="2021-10-28T00:00:00"/>
    <n v="48"/>
    <x v="1"/>
    <x v="2"/>
    <s v="-"/>
    <m/>
    <m/>
    <m/>
    <m/>
    <m/>
    <m/>
    <n v="1"/>
    <m/>
    <m/>
    <m/>
    <m/>
    <m/>
    <m/>
    <m/>
    <m/>
    <m/>
    <m/>
    <m/>
    <m/>
    <m/>
    <m/>
    <m/>
    <m/>
    <m/>
    <m/>
    <m/>
    <m/>
    <m/>
    <m/>
    <m/>
    <m/>
    <m/>
    <m/>
    <m/>
    <m/>
    <m/>
    <m/>
    <m/>
    <m/>
    <m/>
    <m/>
    <m/>
    <m/>
    <m/>
    <m/>
    <m/>
    <m/>
    <m/>
    <m/>
    <m/>
    <m/>
    <m/>
    <m/>
    <m/>
    <m/>
    <m/>
    <m/>
    <m/>
    <m/>
    <m/>
    <m/>
    <m/>
    <m/>
    <m/>
    <m/>
    <m/>
    <m/>
    <m/>
    <m/>
    <m/>
    <m/>
    <m/>
    <m/>
    <m/>
    <m/>
    <m/>
    <m/>
    <m/>
    <m/>
    <m/>
    <m/>
    <m/>
    <m/>
    <m/>
    <m/>
    <m/>
    <m/>
    <m/>
    <m/>
    <m/>
    <m/>
    <m/>
    <m/>
    <n v="1"/>
    <n v="1"/>
    <s v="DUWT0013"/>
    <e v="#N/A"/>
    <e v="#N/A"/>
    <e v="#N/A"/>
    <e v="#N/A"/>
    <e v="#N/A"/>
    <m/>
    <m/>
    <m/>
    <s v="-"/>
  </r>
  <r>
    <n v="459498118"/>
    <s v="SANDIP POPATRAV DHORAJKAR"/>
    <m/>
    <m/>
    <m/>
    <m/>
    <m/>
    <m/>
    <n v="6111"/>
    <n v="5334"/>
    <x v="1"/>
    <s v="FLOW"/>
    <x v="1"/>
    <x v="9"/>
    <n v="5334"/>
    <n v="1073"/>
    <n v="0"/>
    <n v="2700"/>
    <s v="FLOW"/>
    <n v="2.5161074035399002E-2"/>
    <n v="1.3619172721047259E-3"/>
    <x v="0"/>
    <s v="NC"/>
    <s v="NC"/>
    <s v="NC"/>
    <s v="Shifted"/>
    <m/>
    <s v="CNAVNA"/>
    <m/>
    <s v="-"/>
    <s v="-"/>
    <s v="NHAVRE"/>
    <s v="-"/>
    <s v="-"/>
    <s v="-"/>
    <n v="9107"/>
    <n v="5334"/>
    <n v="118"/>
    <m/>
    <n v="148"/>
    <s v="NPA"/>
    <s v="MH12VU9549"/>
    <s v="HONDA UNICORN 160 BSVI"/>
    <d v="2023-08-22T00:00:00"/>
    <n v="24"/>
    <x v="1"/>
    <x v="1"/>
    <s v="-"/>
    <m/>
    <m/>
    <m/>
    <m/>
    <m/>
    <m/>
    <m/>
    <m/>
    <m/>
    <m/>
    <m/>
    <m/>
    <m/>
    <m/>
    <m/>
    <m/>
    <m/>
    <m/>
    <n v="1"/>
    <m/>
    <m/>
    <m/>
    <m/>
    <m/>
    <m/>
    <m/>
    <m/>
    <m/>
    <m/>
    <m/>
    <m/>
    <m/>
    <m/>
    <m/>
    <m/>
    <m/>
    <m/>
    <m/>
    <m/>
    <m/>
    <m/>
    <m/>
    <m/>
    <m/>
    <m/>
    <m/>
    <m/>
    <m/>
    <m/>
    <m/>
    <m/>
    <m/>
    <m/>
    <m/>
    <m/>
    <m/>
    <m/>
    <m/>
    <m/>
    <m/>
    <m/>
    <m/>
    <m/>
    <m/>
    <m/>
    <m/>
    <m/>
    <m/>
    <m/>
    <m/>
    <m/>
    <m/>
    <m/>
    <m/>
    <m/>
    <m/>
    <m/>
    <m/>
    <m/>
    <m/>
    <m/>
    <m/>
    <m/>
    <m/>
    <m/>
    <m/>
    <m/>
    <m/>
    <m/>
    <m/>
    <m/>
    <m/>
    <m/>
    <n v="1"/>
    <n v="1"/>
    <s v="ZBHT0024"/>
    <s v="G6Q8EUTr_OJm"/>
    <s v="Allocated"/>
    <s v="Shifted (NC_SFTD)"/>
    <s v="Customer shifted "/>
    <d v="2026-01-07T00:00:00"/>
    <m/>
    <m/>
    <m/>
    <s v="-"/>
  </r>
  <r>
    <n v="451990730"/>
    <s v="SHAKUR SHBBIR MUJAVAR"/>
    <s v="ONLINE"/>
    <s v="05.01.26"/>
    <n v="2713"/>
    <m/>
    <m/>
    <s v="BANK STABLE 19"/>
    <n v="2713"/>
    <n v="2731"/>
    <x v="4"/>
    <s v="STABLE"/>
    <x v="0"/>
    <x v="0"/>
    <n v="5318"/>
    <n v="2"/>
    <n v="0"/>
    <n v="4050"/>
    <s v="NEW"/>
    <n v="5.8122392928426159E-3"/>
    <n v="9.328158503199267E-4"/>
    <x v="2"/>
    <s v="PAID"/>
    <s v="-"/>
    <s v="MPTP"/>
    <m/>
    <m/>
    <s v="CAVNA"/>
    <m/>
    <s v="-"/>
    <s v="-"/>
    <s v="RAJURI"/>
    <s v="-"/>
    <s v="-"/>
    <s v="-"/>
    <n v="6783"/>
    <n v="5318"/>
    <n v="57"/>
    <m/>
    <e v="#N/A"/>
    <s v="NPA"/>
    <s v="MH14JW9748"/>
    <s v="JUPITER ZX ZX DRUM"/>
    <d v="2022-01-03T00:00:00"/>
    <n v="48"/>
    <x v="1"/>
    <x v="2"/>
    <s v="-"/>
    <m/>
    <m/>
    <m/>
    <m/>
    <m/>
    <m/>
    <n v="1"/>
    <m/>
    <m/>
    <m/>
    <m/>
    <m/>
    <n v="1"/>
    <m/>
    <m/>
    <m/>
    <m/>
    <m/>
    <m/>
    <m/>
    <m/>
    <m/>
    <m/>
    <m/>
    <m/>
    <m/>
    <m/>
    <m/>
    <m/>
    <m/>
    <m/>
    <m/>
    <m/>
    <m/>
    <m/>
    <m/>
    <m/>
    <m/>
    <m/>
    <m/>
    <m/>
    <m/>
    <m/>
    <m/>
    <m/>
    <m/>
    <m/>
    <m/>
    <m/>
    <m/>
    <m/>
    <m/>
    <m/>
    <m/>
    <m/>
    <m/>
    <m/>
    <m/>
    <m/>
    <m/>
    <m/>
    <m/>
    <m/>
    <m/>
    <m/>
    <m/>
    <m/>
    <m/>
    <m/>
    <m/>
    <m/>
    <m/>
    <m/>
    <m/>
    <m/>
    <m/>
    <m/>
    <m/>
    <m/>
    <m/>
    <m/>
    <m/>
    <m/>
    <m/>
    <m/>
    <m/>
    <m/>
    <m/>
    <m/>
    <m/>
    <m/>
    <m/>
    <m/>
    <n v="2"/>
    <n v="1"/>
    <s v="ZBHT0021"/>
    <s v="A2S6YreHEm"/>
    <s v="Allocated"/>
    <s v="Left Message (LMCB)"/>
    <s v="Lmcb wife"/>
    <d v="2026-01-05T00:00:00"/>
    <m/>
    <m/>
    <m/>
    <s v="-"/>
  </r>
  <r>
    <n v="134893766"/>
    <s v="MANJU VIJAY KASABE"/>
    <m/>
    <m/>
    <m/>
    <m/>
    <m/>
    <m/>
    <n v="6016"/>
    <n v="5273"/>
    <x v="4"/>
    <s v="FLOW"/>
    <x v="1"/>
    <x v="13"/>
    <n v="5273"/>
    <n v="296"/>
    <n v="0"/>
    <n v="4050"/>
    <s v="NEW"/>
    <n v="1.48143411587967E-2"/>
    <n v="9.2492252326757673E-4"/>
    <x v="2"/>
    <s v="PTP"/>
    <s v="-"/>
    <s v="PTP"/>
    <m/>
    <n v="24"/>
    <s v="CAVA"/>
    <m/>
    <s v="-"/>
    <s v="-"/>
    <s v="PURANDAR"/>
    <s v="-"/>
    <s v="-"/>
    <s v="-"/>
    <n v="9619"/>
    <n v="5273"/>
    <n v="56"/>
    <m/>
    <n v="86"/>
    <s v="REGULAR"/>
    <s v="MH12UU6826"/>
    <s v="RE CLASSIC 350 EFI REDDITCH RED"/>
    <d v="2022-10-25T00:00:00"/>
    <n v="36"/>
    <x v="1"/>
    <x v="2"/>
    <s v="-"/>
    <m/>
    <m/>
    <m/>
    <m/>
    <m/>
    <m/>
    <m/>
    <m/>
    <m/>
    <m/>
    <m/>
    <m/>
    <n v="2"/>
    <m/>
    <m/>
    <m/>
    <m/>
    <m/>
    <m/>
    <m/>
    <m/>
    <m/>
    <m/>
    <m/>
    <m/>
    <m/>
    <m/>
    <m/>
    <m/>
    <m/>
    <m/>
    <m/>
    <m/>
    <m/>
    <m/>
    <m/>
    <m/>
    <m/>
    <m/>
    <m/>
    <m/>
    <m/>
    <m/>
    <m/>
    <m/>
    <m/>
    <m/>
    <m/>
    <m/>
    <m/>
    <m/>
    <m/>
    <m/>
    <m/>
    <m/>
    <m/>
    <m/>
    <m/>
    <m/>
    <m/>
    <m/>
    <m/>
    <m/>
    <m/>
    <m/>
    <m/>
    <m/>
    <m/>
    <m/>
    <m/>
    <m/>
    <m/>
    <m/>
    <m/>
    <m/>
    <m/>
    <m/>
    <m/>
    <m/>
    <m/>
    <m/>
    <m/>
    <m/>
    <m/>
    <m/>
    <m/>
    <m/>
    <m/>
    <m/>
    <m/>
    <m/>
    <m/>
    <m/>
    <n v="2"/>
    <n v="1"/>
    <s v="ZBHT0022"/>
    <s v="GPKBEjFkXt7"/>
    <s v="Allocated"/>
    <s v="Left Message (LMCB)"/>
    <s v="Lmcb with his husband home address "/>
    <d v="2026-01-24T00:00:00"/>
    <m/>
    <m/>
    <m/>
    <s v="-"/>
  </r>
  <r>
    <n v="462921169"/>
    <s v="CHHAYA RAVI BANSODE"/>
    <m/>
    <m/>
    <m/>
    <m/>
    <m/>
    <m/>
    <n v="2659"/>
    <n v="5214"/>
    <x v="5"/>
    <s v="FLOW"/>
    <x v="1"/>
    <x v="20"/>
    <n v="5162"/>
    <n v="266"/>
    <n v="0"/>
    <n v="2250"/>
    <s v="FLOW"/>
    <n v="2.8723572727229221E-2"/>
    <n v="1.3008451630336869E-3"/>
    <x v="0"/>
    <s v="-"/>
    <s v="NC"/>
    <s v="-"/>
    <s v="Shifted"/>
    <m/>
    <m/>
    <m/>
    <s v="ELG"/>
    <s v="-"/>
    <s v="PIMAPRI"/>
    <s v="-"/>
    <s v="-"/>
    <s v="-"/>
    <n v="7730"/>
    <n v="5162"/>
    <n v="87"/>
    <m/>
    <n v="117"/>
    <s v="NPA"/>
    <s v="MH14KR9110"/>
    <s v="SPLENDOR PLUS BS6 I3S DRS CAST FI"/>
    <d v="2024-05-16T00:00:00"/>
    <n v="18"/>
    <x v="1"/>
    <x v="1"/>
    <s v="-"/>
    <m/>
    <m/>
    <m/>
    <m/>
    <m/>
    <m/>
    <n v="1"/>
    <m/>
    <m/>
    <m/>
    <m/>
    <m/>
    <m/>
    <m/>
    <m/>
    <n v="1"/>
    <m/>
    <m/>
    <m/>
    <m/>
    <m/>
    <m/>
    <m/>
    <m/>
    <m/>
    <m/>
    <m/>
    <m/>
    <m/>
    <m/>
    <m/>
    <m/>
    <m/>
    <m/>
    <m/>
    <m/>
    <m/>
    <m/>
    <m/>
    <n v="1"/>
    <m/>
    <m/>
    <m/>
    <m/>
    <m/>
    <m/>
    <m/>
    <m/>
    <m/>
    <m/>
    <m/>
    <m/>
    <m/>
    <m/>
    <m/>
    <m/>
    <m/>
    <m/>
    <m/>
    <m/>
    <m/>
    <m/>
    <m/>
    <m/>
    <m/>
    <m/>
    <m/>
    <m/>
    <m/>
    <m/>
    <m/>
    <m/>
    <m/>
    <m/>
    <m/>
    <m/>
    <m/>
    <m/>
    <m/>
    <m/>
    <m/>
    <m/>
    <m/>
    <m/>
    <m/>
    <m/>
    <m/>
    <m/>
    <m/>
    <m/>
    <m/>
    <m/>
    <m/>
    <n v="3"/>
    <n v="1"/>
    <s v="ZBHT0015"/>
    <s v="A6ykl55u4Og7"/>
    <s v="Allocated"/>
    <s v="(CVNA) - Customer and Vehicle not available"/>
    <s v="Customer mobile number is not connecting."/>
    <d v="2026-01-19T00:00:00"/>
    <m/>
    <m/>
    <m/>
    <s v="DID"/>
  </r>
  <r>
    <n v="463096472"/>
    <s v="GAJANAN LAXMAN KAKDE"/>
    <m/>
    <m/>
    <m/>
    <m/>
    <m/>
    <m/>
    <n v="1090"/>
    <n v="5450"/>
    <x v="3"/>
    <s v="FLOW"/>
    <x v="1"/>
    <x v="4"/>
    <n v="5145"/>
    <n v="213"/>
    <n v="0"/>
    <n v="2250"/>
    <s v="FLOW"/>
    <n v="1.8245323966383779E-2"/>
    <n v="1.7200268472621981E-3"/>
    <x v="0"/>
    <s v="EXP"/>
    <s v="EXP"/>
    <s v="EXP"/>
    <s v="Visited to Customers residence address Customer already paid 1 emi and she has financial problem so can't pay balance amount "/>
    <m/>
    <m/>
    <m/>
    <s v="ELG"/>
    <s v="-"/>
    <s v="KELGAON"/>
    <s v="-"/>
    <s v="-"/>
    <s v="-"/>
    <n v="7913"/>
    <n v="5145"/>
    <n v="148"/>
    <m/>
    <n v="178"/>
    <s v="NPA"/>
    <s v="MH14KY3018"/>
    <s v="BAJAJ PLATINA 100 ES ALLOY DISC CBS"/>
    <d v="2024-06-03T00:00:00"/>
    <n v="18"/>
    <x v="1"/>
    <x v="2"/>
    <s v="-"/>
    <m/>
    <m/>
    <m/>
    <m/>
    <m/>
    <m/>
    <m/>
    <m/>
    <m/>
    <m/>
    <m/>
    <m/>
    <m/>
    <m/>
    <m/>
    <m/>
    <m/>
    <m/>
    <m/>
    <m/>
    <m/>
    <m/>
    <m/>
    <m/>
    <m/>
    <m/>
    <m/>
    <m/>
    <m/>
    <m/>
    <m/>
    <m/>
    <m/>
    <m/>
    <m/>
    <m/>
    <m/>
    <m/>
    <m/>
    <m/>
    <m/>
    <m/>
    <m/>
    <m/>
    <m/>
    <m/>
    <m/>
    <m/>
    <m/>
    <m/>
    <m/>
    <m/>
    <m/>
    <m/>
    <m/>
    <m/>
    <m/>
    <m/>
    <m/>
    <m/>
    <m/>
    <m/>
    <m/>
    <m/>
    <m/>
    <m/>
    <m/>
    <m/>
    <m/>
    <m/>
    <m/>
    <m/>
    <m/>
    <m/>
    <m/>
    <m/>
    <m/>
    <m/>
    <m/>
    <m/>
    <m/>
    <m/>
    <m/>
    <m/>
    <m/>
    <m/>
    <m/>
    <m/>
    <m/>
    <m/>
    <n v="1"/>
    <m/>
    <m/>
    <n v="1"/>
    <n v="1"/>
    <s v="ZBHT0009"/>
    <e v="#N/A"/>
    <e v="#N/A"/>
    <e v="#N/A"/>
    <e v="#N/A"/>
    <e v="#N/A"/>
    <m/>
    <m/>
    <m/>
    <s v="-"/>
  </r>
  <r>
    <n v="460916799"/>
    <s v="JUNAID JAVED SAYYED"/>
    <m/>
    <m/>
    <m/>
    <m/>
    <m/>
    <m/>
    <n v="5438"/>
    <n v="4912"/>
    <x v="2"/>
    <s v="FLOW"/>
    <x v="1"/>
    <x v="7"/>
    <n v="4912"/>
    <n v="148"/>
    <n v="0"/>
    <n v="2250"/>
    <s v="30.12.25"/>
    <n v="1.9091895097965481E-2"/>
    <n v="2.6417344317307282E-4"/>
    <x v="1"/>
    <s v="PTP"/>
    <s v="PTP"/>
    <s v="PTP"/>
    <m/>
    <n v="30"/>
    <s v="CAVA"/>
    <m/>
    <s v="-"/>
    <s v="-"/>
    <s v="MANCHAR"/>
    <s v="-"/>
    <s v="-"/>
    <s v="-"/>
    <n v="7310"/>
    <n v="4912"/>
    <n v="27"/>
    <m/>
    <n v="57"/>
    <s v="REGULAR"/>
    <s v="MH14LF5201"/>
    <s v="SUZUKI BURGMAN STREET BT BSVI"/>
    <d v="2023-11-28T00:00:00"/>
    <n v="24"/>
    <x v="1"/>
    <x v="2"/>
    <s v="-"/>
    <m/>
    <m/>
    <m/>
    <m/>
    <m/>
    <m/>
    <m/>
    <m/>
    <m/>
    <m/>
    <m/>
    <m/>
    <m/>
    <m/>
    <m/>
    <m/>
    <m/>
    <m/>
    <m/>
    <m/>
    <m/>
    <m/>
    <m/>
    <m/>
    <n v="1"/>
    <m/>
    <m/>
    <m/>
    <m/>
    <m/>
    <m/>
    <m/>
    <m/>
    <m/>
    <m/>
    <m/>
    <m/>
    <m/>
    <m/>
    <m/>
    <m/>
    <m/>
    <m/>
    <m/>
    <m/>
    <m/>
    <m/>
    <m/>
    <m/>
    <m/>
    <m/>
    <m/>
    <m/>
    <m/>
    <n v="1"/>
    <m/>
    <m/>
    <m/>
    <m/>
    <m/>
    <m/>
    <m/>
    <m/>
    <m/>
    <m/>
    <m/>
    <m/>
    <m/>
    <m/>
    <m/>
    <m/>
    <m/>
    <m/>
    <m/>
    <m/>
    <m/>
    <m/>
    <m/>
    <m/>
    <m/>
    <m/>
    <m/>
    <m/>
    <m/>
    <m/>
    <m/>
    <m/>
    <m/>
    <m/>
    <m/>
    <m/>
    <m/>
    <m/>
    <n v="2"/>
    <n v="1"/>
    <s v="DUWT0029"/>
    <s v="A6v4o3r_Og7"/>
    <s v="Allocated"/>
    <s v="Promise To Pay (PTP)"/>
    <s v="Promise to pay 22 jan "/>
    <d v="2026-01-22T00:00:00"/>
    <m/>
    <m/>
    <m/>
    <s v="-"/>
  </r>
  <r>
    <n v="460764924"/>
    <s v="KARAN DNYANOBA GAIKWAD"/>
    <m/>
    <m/>
    <m/>
    <m/>
    <m/>
    <m/>
    <n v="4162"/>
    <n v="4893"/>
    <x v="5"/>
    <s v="FLOW"/>
    <x v="1"/>
    <x v="8"/>
    <n v="4827.91"/>
    <n v="424"/>
    <n v="0"/>
    <n v="1350"/>
    <s v="FLOW"/>
    <n v="1.747956738784864E-2"/>
    <n v="1.2166531133401719E-3"/>
    <x v="0"/>
    <s v="PTP"/>
    <s v="PTP"/>
    <s v="PTP"/>
    <m/>
    <n v="21"/>
    <s v="CAVA"/>
    <m/>
    <s v="-"/>
    <s v="-"/>
    <s v="BHOR"/>
    <s v="-"/>
    <s v="-"/>
    <s v="-"/>
    <n v="6667"/>
    <n v="4827.91"/>
    <n v="88"/>
    <m/>
    <n v="118"/>
    <s v="NPA"/>
    <s v="MH12WD7552"/>
    <s v="HONDA SHINE DISC BSVI"/>
    <d v="2023-11-18T00:00:00"/>
    <n v="24"/>
    <x v="1"/>
    <x v="2"/>
    <s v="-"/>
    <m/>
    <m/>
    <m/>
    <m/>
    <m/>
    <m/>
    <m/>
    <m/>
    <m/>
    <m/>
    <m/>
    <m/>
    <m/>
    <m/>
    <m/>
    <n v="1"/>
    <m/>
    <m/>
    <m/>
    <m/>
    <m/>
    <m/>
    <m/>
    <m/>
    <m/>
    <m/>
    <m/>
    <m/>
    <m/>
    <m/>
    <m/>
    <m/>
    <m/>
    <m/>
    <m/>
    <m/>
    <m/>
    <m/>
    <m/>
    <m/>
    <m/>
    <m/>
    <m/>
    <m/>
    <m/>
    <m/>
    <m/>
    <m/>
    <m/>
    <m/>
    <m/>
    <m/>
    <m/>
    <m/>
    <m/>
    <m/>
    <m/>
    <m/>
    <m/>
    <m/>
    <m/>
    <m/>
    <m/>
    <m/>
    <m/>
    <m/>
    <m/>
    <m/>
    <m/>
    <m/>
    <m/>
    <m/>
    <m/>
    <m/>
    <m/>
    <m/>
    <m/>
    <m/>
    <m/>
    <m/>
    <m/>
    <m/>
    <m/>
    <m/>
    <m/>
    <m/>
    <m/>
    <m/>
    <m/>
    <m/>
    <m/>
    <m/>
    <m/>
    <n v="1"/>
    <n v="1"/>
    <s v="DUWT0011"/>
    <s v="k6HCt4wpEgc"/>
    <s v="Allocated"/>
    <s v="Promise To Pay (PTP)"/>
    <s v="Customer home visit ptp date 15.1.2026"/>
    <d v="2026-01-15T00:00:00"/>
    <m/>
    <m/>
    <m/>
    <s v="-"/>
  </r>
  <r>
    <n v="135404800"/>
    <s v="JYOTI NAGRAJ PARCHANDI"/>
    <m/>
    <m/>
    <m/>
    <m/>
    <m/>
    <s v="BANK STABLE 09"/>
    <n v="4719"/>
    <n v="4719"/>
    <x v="4"/>
    <s v="RB"/>
    <x v="1"/>
    <x v="16"/>
    <n v="4658.75"/>
    <n v="109"/>
    <n v="0"/>
    <n v="0"/>
    <s v="FLOW"/>
    <n v="2.849991845368114E-2"/>
    <n v="8.1717860900300081E-4"/>
    <x v="2"/>
    <s v="PAID"/>
    <s v="RTP"/>
    <s v="RTP"/>
    <m/>
    <m/>
    <m/>
    <m/>
    <s v="-"/>
    <s v="-"/>
    <s v="WADGAON BK"/>
    <s v="-"/>
    <s v="-"/>
    <s v="-"/>
    <n v="4828"/>
    <n v="4658.75"/>
    <n v="56"/>
    <m/>
    <e v="#N/A"/>
    <s v="REGULAR"/>
    <s v="MH12UV0962"/>
    <s v="PIAGGIO VESPA ZX 125"/>
    <d v="2022-10-28T00:00:00"/>
    <n v="36"/>
    <x v="1"/>
    <x v="2"/>
    <s v="-"/>
    <m/>
    <m/>
    <m/>
    <m/>
    <m/>
    <m/>
    <m/>
    <m/>
    <m/>
    <m/>
    <m/>
    <m/>
    <m/>
    <m/>
    <m/>
    <m/>
    <m/>
    <m/>
    <n v="1"/>
    <m/>
    <m/>
    <m/>
    <m/>
    <m/>
    <m/>
    <m/>
    <m/>
    <m/>
    <m/>
    <m/>
    <m/>
    <m/>
    <m/>
    <m/>
    <m/>
    <m/>
    <m/>
    <m/>
    <m/>
    <m/>
    <m/>
    <m/>
    <m/>
    <m/>
    <m/>
    <m/>
    <m/>
    <m/>
    <m/>
    <m/>
    <m/>
    <m/>
    <m/>
    <m/>
    <m/>
    <m/>
    <m/>
    <m/>
    <m/>
    <m/>
    <m/>
    <m/>
    <m/>
    <m/>
    <m/>
    <m/>
    <m/>
    <m/>
    <m/>
    <m/>
    <m/>
    <m/>
    <m/>
    <m/>
    <m/>
    <m/>
    <m/>
    <m/>
    <m/>
    <m/>
    <m/>
    <m/>
    <m/>
    <m/>
    <m/>
    <m/>
    <m/>
    <m/>
    <m/>
    <m/>
    <m/>
    <m/>
    <m/>
    <n v="1"/>
    <n v="1"/>
    <s v="DUWT0031"/>
    <e v="#N/A"/>
    <e v="#N/A"/>
    <s v="Door Locked (NC_DL)"/>
    <s v="Customer house is door locked "/>
    <d v="2026-01-07T00:00:00"/>
    <m/>
    <m/>
    <m/>
    <s v="-"/>
  </r>
  <r>
    <n v="461136195"/>
    <s v="RAJESH SEVALAL JAYSWAL"/>
    <s v="ONLINE"/>
    <s v="06.01.26"/>
    <n v="2493"/>
    <m/>
    <m/>
    <m/>
    <n v="2353"/>
    <n v="4603"/>
    <x v="4"/>
    <s v="STABLE"/>
    <x v="0"/>
    <x v="3"/>
    <n v="4566.49"/>
    <n v="138"/>
    <n v="0"/>
    <n v="3150"/>
    <s v="NEW"/>
    <n v="6.9191873812170721E-2"/>
    <n v="8.0099553447300523E-4"/>
    <x v="1"/>
    <s v="PAID"/>
    <s v="-"/>
    <s v="PAID"/>
    <m/>
    <m/>
    <m/>
    <m/>
    <s v="-"/>
    <s v="-"/>
    <s v="BHOSARI"/>
    <s v="-"/>
    <s v="-"/>
    <s v="-"/>
    <n v="7891"/>
    <n v="4566.49"/>
    <n v="56"/>
    <m/>
    <n v="56"/>
    <s v="REGULAR"/>
    <s v="MH14KP2756"/>
    <s v="CLASSIC SIGNALS 350 MARSH GREY"/>
    <d v="2023-12-16T00:00:00"/>
    <n v="24"/>
    <x v="1"/>
    <x v="2"/>
    <s v="-"/>
    <m/>
    <m/>
    <m/>
    <m/>
    <m/>
    <m/>
    <m/>
    <m/>
    <m/>
    <m/>
    <m/>
    <m/>
    <m/>
    <m/>
    <m/>
    <m/>
    <m/>
    <m/>
    <m/>
    <m/>
    <m/>
    <n v="1"/>
    <m/>
    <m/>
    <m/>
    <m/>
    <m/>
    <m/>
    <m/>
    <m/>
    <m/>
    <m/>
    <m/>
    <m/>
    <m/>
    <m/>
    <m/>
    <m/>
    <m/>
    <m/>
    <m/>
    <m/>
    <m/>
    <m/>
    <m/>
    <m/>
    <m/>
    <m/>
    <m/>
    <m/>
    <m/>
    <m/>
    <m/>
    <m/>
    <m/>
    <m/>
    <m/>
    <m/>
    <m/>
    <m/>
    <m/>
    <m/>
    <m/>
    <m/>
    <m/>
    <m/>
    <m/>
    <m/>
    <m/>
    <m/>
    <m/>
    <m/>
    <m/>
    <m/>
    <m/>
    <m/>
    <m/>
    <m/>
    <m/>
    <m/>
    <m/>
    <m/>
    <m/>
    <m/>
    <m/>
    <m/>
    <m/>
    <m/>
    <m/>
    <m/>
    <m/>
    <m/>
    <m/>
    <n v="1"/>
    <n v="1"/>
    <s v="DUWT0025"/>
    <s v="B2BnWUwAE7"/>
    <s v="Allocated"/>
    <s v="Promise To Pay (PTP)"/>
    <s v="Customer given ptp to online payment "/>
    <d v="2026-01-11T00:00:00"/>
    <m/>
    <m/>
    <m/>
    <s v="-"/>
  </r>
  <r>
    <n v="461088751"/>
    <s v="IKRAM NIJAMUDDIN SAYYED"/>
    <s v="ONLINE"/>
    <s v="05.01.26"/>
    <n v="4700"/>
    <m/>
    <m/>
    <m/>
    <n v="4612"/>
    <n v="4608"/>
    <x v="2"/>
    <s v="STABLE"/>
    <x v="0"/>
    <x v="4"/>
    <n v="4526.8900000000003"/>
    <n v="92"/>
    <n v="0"/>
    <n v="2683"/>
    <s v="11.11.25"/>
    <n v="5.7648016598345888E-3"/>
    <n v="2.4346175044091031E-4"/>
    <x v="1"/>
    <s v="PAID"/>
    <s v="PAID"/>
    <s v="PAID"/>
    <m/>
    <m/>
    <s v="CAVA"/>
    <m/>
    <s v="-"/>
    <s v="-"/>
    <s v="DAPODI"/>
    <s v="-"/>
    <s v="-"/>
    <s v="-"/>
    <n v="7383"/>
    <n v="4526.8900000000003"/>
    <n v="27"/>
    <m/>
    <n v="26"/>
    <s v="REGULAR"/>
    <s v="MH14LG0376"/>
    <s v="HONDA ACTIVA 6G H SMART"/>
    <d v="2023-12-12T00:00:00"/>
    <n v="24"/>
    <x v="1"/>
    <x v="2"/>
    <s v="-"/>
    <m/>
    <m/>
    <m/>
    <m/>
    <m/>
    <m/>
    <m/>
    <m/>
    <m/>
    <m/>
    <m/>
    <m/>
    <n v="1"/>
    <m/>
    <m/>
    <m/>
    <m/>
    <m/>
    <m/>
    <m/>
    <m/>
    <m/>
    <m/>
    <m/>
    <m/>
    <m/>
    <m/>
    <m/>
    <m/>
    <m/>
    <m/>
    <m/>
    <m/>
    <m/>
    <m/>
    <m/>
    <m/>
    <m/>
    <m/>
    <m/>
    <m/>
    <m/>
    <m/>
    <m/>
    <m/>
    <m/>
    <m/>
    <m/>
    <m/>
    <m/>
    <m/>
    <m/>
    <m/>
    <m/>
    <m/>
    <m/>
    <m/>
    <m/>
    <m/>
    <m/>
    <m/>
    <m/>
    <m/>
    <m/>
    <m/>
    <m/>
    <m/>
    <m/>
    <m/>
    <m/>
    <m/>
    <m/>
    <m/>
    <m/>
    <m/>
    <m/>
    <m/>
    <m/>
    <m/>
    <m/>
    <m/>
    <m/>
    <m/>
    <m/>
    <m/>
    <m/>
    <m/>
    <m/>
    <m/>
    <m/>
    <m/>
    <m/>
    <m/>
    <n v="1"/>
    <n v="1"/>
    <s v="ZBHT0009"/>
    <s v="GPAxHIANDz"/>
    <s v="Allocated"/>
    <s v="Promise To Pay (PTP)"/>
    <s v="Customer promise pay online 7383 on 09/01"/>
    <d v="2026-01-09T00:00:00"/>
    <m/>
    <m/>
    <m/>
    <s v="-"/>
  </r>
  <r>
    <n v="136903034"/>
    <s v="SANTOSH DATTATRAY DALVI"/>
    <m/>
    <m/>
    <m/>
    <m/>
    <m/>
    <m/>
    <n v="2305"/>
    <n v="4610"/>
    <x v="4"/>
    <s v="FLOW"/>
    <x v="1"/>
    <x v="17"/>
    <n v="4508.34"/>
    <n v="40"/>
    <n v="0"/>
    <n v="900"/>
    <s v="FLOW"/>
    <n v="4.6845955658680008E-2"/>
    <n v="7.9079560184869095E-4"/>
    <x v="1"/>
    <s v="PTP"/>
    <s v="PTP"/>
    <s v="PTP"/>
    <m/>
    <m/>
    <m/>
    <m/>
    <s v="-"/>
    <s v="-"/>
    <s v="MAVAL"/>
    <s v="-"/>
    <s v="-"/>
    <s v="-"/>
    <n v="5550"/>
    <n v="4508.34"/>
    <n v="56"/>
    <m/>
    <n v="86"/>
    <s v="REGULAR"/>
    <s v="MH14KM4685"/>
    <s v="HF 100 FI DRUM KICK CAST"/>
    <d v="2022-12-15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133233277"/>
    <s v="ANIKET RAJU KADAM"/>
    <m/>
    <m/>
    <m/>
    <m/>
    <m/>
    <s v="BANK RB 19"/>
    <n v="5498"/>
    <n v="4501.21"/>
    <x v="1"/>
    <s v="RB"/>
    <x v="1"/>
    <x v="8"/>
    <n v="4501.21"/>
    <n v="205"/>
    <n v="0"/>
    <n v="1350"/>
    <s v="FLOW"/>
    <n v="4.6856293424758347E-2"/>
    <n v="1.149283022941604E-3"/>
    <x v="2"/>
    <s v="PAID"/>
    <s v="RTP"/>
    <s v="PAID"/>
    <m/>
    <m/>
    <m/>
    <m/>
    <s v="-"/>
    <s v="-"/>
    <s v="BHOR"/>
    <s v="-"/>
    <s v="-"/>
    <s v="-"/>
    <n v="6056.21"/>
    <n v="4501.21"/>
    <n v="117"/>
    <m/>
    <e v="#N/A"/>
    <s v="NPA"/>
    <s v="MH12UP3354"/>
    <s v="BULLET X 350 EFI ONYX BLACK"/>
    <d v="2022-08-25T00:00:00"/>
    <n v="36"/>
    <x v="1"/>
    <x v="2"/>
    <s v="-"/>
    <m/>
    <m/>
    <m/>
    <m/>
    <m/>
    <m/>
    <m/>
    <m/>
    <m/>
    <m/>
    <m/>
    <m/>
    <n v="1"/>
    <m/>
    <m/>
    <m/>
    <m/>
    <m/>
    <m/>
    <m/>
    <m/>
    <m/>
    <m/>
    <m/>
    <m/>
    <m/>
    <m/>
    <m/>
    <m/>
    <m/>
    <m/>
    <m/>
    <m/>
    <m/>
    <m/>
    <m/>
    <m/>
    <m/>
    <m/>
    <m/>
    <m/>
    <m/>
    <m/>
    <m/>
    <m/>
    <m/>
    <m/>
    <m/>
    <m/>
    <m/>
    <m/>
    <m/>
    <m/>
    <m/>
    <m/>
    <m/>
    <m/>
    <m/>
    <m/>
    <m/>
    <m/>
    <m/>
    <m/>
    <m/>
    <m/>
    <m/>
    <m/>
    <m/>
    <m/>
    <m/>
    <m/>
    <m/>
    <m/>
    <m/>
    <m/>
    <m/>
    <m/>
    <m/>
    <m/>
    <m/>
    <m/>
    <m/>
    <m/>
    <m/>
    <m/>
    <m/>
    <m/>
    <m/>
    <m/>
    <m/>
    <m/>
    <m/>
    <m/>
    <n v="1"/>
    <n v="1"/>
    <s v="DUWT0011"/>
    <e v="#N/A"/>
    <e v="#N/A"/>
    <s v="No Intention to pay (NITP)"/>
    <s v="No intention to pay"/>
    <d v="2026-01-05T00:00:00"/>
    <m/>
    <m/>
    <m/>
    <s v="-"/>
  </r>
  <r>
    <n v="451331837"/>
    <s v="YOGESH RAVINDR LIMHAN"/>
    <m/>
    <m/>
    <m/>
    <m/>
    <m/>
    <m/>
    <n v="2492"/>
    <n v="4470"/>
    <x v="5"/>
    <s v="FLOW"/>
    <x v="1"/>
    <x v="8"/>
    <n v="4435"/>
    <n v="148"/>
    <n v="0"/>
    <n v="3600"/>
    <s v="FLOW"/>
    <n v="1.6057027029316769E-2"/>
    <n v="1.1176381824979471E-3"/>
    <x v="0"/>
    <s v="PTP"/>
    <s v="PTP"/>
    <s v="PTP"/>
    <m/>
    <n v="20"/>
    <s v="CAVA"/>
    <m/>
    <s v="-"/>
    <s v="-"/>
    <s v="NASRAPUR"/>
    <s v="-"/>
    <s v="-"/>
    <s v="-"/>
    <n v="8218"/>
    <n v="4435"/>
    <n v="88"/>
    <m/>
    <n v="118"/>
    <s v="REGULAR"/>
    <s v="MH12TT5664"/>
    <s v="HONDA ACTIVA 6G DLX BS VI"/>
    <d v="2021-10-29T00:00:00"/>
    <n v="48"/>
    <x v="1"/>
    <x v="2"/>
    <s v="-"/>
    <m/>
    <m/>
    <m/>
    <m/>
    <m/>
    <m/>
    <m/>
    <m/>
    <m/>
    <m/>
    <m/>
    <m/>
    <m/>
    <m/>
    <m/>
    <m/>
    <m/>
    <m/>
    <n v="1"/>
    <m/>
    <m/>
    <m/>
    <m/>
    <m/>
    <m/>
    <m/>
    <m/>
    <m/>
    <m/>
    <m/>
    <m/>
    <m/>
    <m/>
    <m/>
    <m/>
    <m/>
    <m/>
    <m/>
    <m/>
    <m/>
    <m/>
    <m/>
    <m/>
    <m/>
    <m/>
    <m/>
    <m/>
    <m/>
    <m/>
    <m/>
    <m/>
    <m/>
    <m/>
    <m/>
    <m/>
    <m/>
    <m/>
    <m/>
    <m/>
    <m/>
    <m/>
    <m/>
    <m/>
    <m/>
    <m/>
    <m/>
    <m/>
    <m/>
    <m/>
    <m/>
    <m/>
    <m/>
    <m/>
    <m/>
    <m/>
    <m/>
    <m/>
    <m/>
    <m/>
    <m/>
    <m/>
    <m/>
    <m/>
    <m/>
    <m/>
    <m/>
    <m/>
    <m/>
    <m/>
    <m/>
    <m/>
    <m/>
    <m/>
    <n v="1"/>
    <n v="1"/>
    <s v="DUWT0011"/>
    <s v="A6_ByQ6vXEMz"/>
    <s v="Allocated"/>
    <s v="Promise To Pay (PTP)"/>
    <s v="Promise to pay customer home visit "/>
    <d v="2026-01-15T00:00:00"/>
    <m/>
    <m/>
    <m/>
    <s v="-"/>
  </r>
  <r>
    <n v="464845248"/>
    <s v="AARSHAD RAHIM SHAIKH"/>
    <m/>
    <m/>
    <m/>
    <m/>
    <m/>
    <m/>
    <n v="943"/>
    <n v="4573"/>
    <x v="3"/>
    <s v="FLOW"/>
    <x v="1"/>
    <x v="18"/>
    <n v="4396"/>
    <n v="209"/>
    <n v="0"/>
    <n v="2700"/>
    <s v="FLOW"/>
    <n v="1.4976934975027089E-2"/>
    <n v="1.469628381062123E-3"/>
    <x v="0"/>
    <s v="-"/>
    <s v="PTP"/>
    <s v="-"/>
    <m/>
    <m/>
    <m/>
    <m/>
    <s v="-"/>
    <s v="-"/>
    <s v="DIGHI"/>
    <s v="-"/>
    <s v="-"/>
    <s v="-"/>
    <n v="7482"/>
    <n v="4396"/>
    <n v="148"/>
    <m/>
    <n v="178"/>
    <s v="NPA"/>
    <s v="MH14LG1713"/>
    <s v="SPLENDOR PLUS BS6 I3S DRS CAST FI"/>
    <d v="2024-12-03T00:00:00"/>
    <n v="12"/>
    <x v="1"/>
    <x v="2"/>
    <s v="-"/>
    <m/>
    <m/>
    <m/>
    <m/>
    <m/>
    <m/>
    <m/>
    <m/>
    <m/>
    <n v="1"/>
    <m/>
    <m/>
    <m/>
    <m/>
    <m/>
    <m/>
    <m/>
    <m/>
    <m/>
    <m/>
    <m/>
    <m/>
    <m/>
    <m/>
    <m/>
    <m/>
    <m/>
    <m/>
    <m/>
    <m/>
    <m/>
    <m/>
    <m/>
    <m/>
    <m/>
    <m/>
    <m/>
    <m/>
    <m/>
    <m/>
    <m/>
    <m/>
    <m/>
    <m/>
    <m/>
    <m/>
    <m/>
    <m/>
    <m/>
    <m/>
    <m/>
    <m/>
    <m/>
    <m/>
    <m/>
    <m/>
    <m/>
    <m/>
    <m/>
    <m/>
    <m/>
    <m/>
    <m/>
    <m/>
    <m/>
    <m/>
    <m/>
    <m/>
    <m/>
    <m/>
    <m/>
    <m/>
    <m/>
    <m/>
    <m/>
    <m/>
    <m/>
    <m/>
    <m/>
    <m/>
    <m/>
    <m/>
    <m/>
    <m/>
    <m/>
    <m/>
    <m/>
    <m/>
    <m/>
    <m/>
    <m/>
    <m/>
    <m/>
    <n v="1"/>
    <n v="1"/>
    <s v="ZBHT0012"/>
    <e v="#N/A"/>
    <e v="#N/A"/>
    <e v="#N/A"/>
    <e v="#N/A"/>
    <e v="#N/A"/>
    <m/>
    <m/>
    <m/>
    <s v="-"/>
  </r>
  <r>
    <n v="459665582"/>
    <s v="MANISHA SOMANATH WALUNJ"/>
    <m/>
    <m/>
    <m/>
    <m/>
    <m/>
    <m/>
    <n v="1679"/>
    <n v="4395"/>
    <x v="6"/>
    <s v="FLOW"/>
    <x v="1"/>
    <x v="10"/>
    <n v="4298"/>
    <n v="646"/>
    <n v="0"/>
    <n v="3150"/>
    <s v="NEW"/>
    <n v="1"/>
    <n v="2.591690706738619E-2"/>
    <x v="1"/>
    <s v="PTP"/>
    <s v="-"/>
    <s v="PTP"/>
    <m/>
    <m/>
    <m/>
    <m/>
    <s v="-"/>
    <s v="-"/>
    <s v="KIVALE"/>
    <s v="-"/>
    <s v="-"/>
    <s v="-"/>
    <n v="8191"/>
    <n v="4298"/>
    <n v="179"/>
    <m/>
    <n v="209"/>
    <s v="NPA"/>
    <s v="MH14KL1048"/>
    <s v="PLEASURE PLUS XTEC DRUM CAST"/>
    <d v="2023-09-05T00:00:00"/>
    <n v="24"/>
    <x v="1"/>
    <x v="1"/>
    <s v="-"/>
    <m/>
    <m/>
    <m/>
    <m/>
    <m/>
    <m/>
    <m/>
    <m/>
    <m/>
    <m/>
    <m/>
    <m/>
    <m/>
    <m/>
    <m/>
    <m/>
    <m/>
    <m/>
    <m/>
    <m/>
    <m/>
    <m/>
    <m/>
    <m/>
    <m/>
    <m/>
    <m/>
    <m/>
    <m/>
    <m/>
    <m/>
    <m/>
    <m/>
    <m/>
    <m/>
    <m/>
    <m/>
    <m/>
    <m/>
    <m/>
    <m/>
    <m/>
    <m/>
    <m/>
    <m/>
    <m/>
    <m/>
    <m/>
    <m/>
    <m/>
    <m/>
    <m/>
    <m/>
    <m/>
    <m/>
    <m/>
    <m/>
    <m/>
    <m/>
    <m/>
    <m/>
    <m/>
    <m/>
    <m/>
    <m/>
    <m/>
    <m/>
    <m/>
    <m/>
    <m/>
    <m/>
    <m/>
    <m/>
    <m/>
    <m/>
    <m/>
    <m/>
    <m/>
    <m/>
    <m/>
    <m/>
    <m/>
    <m/>
    <m/>
    <m/>
    <m/>
    <m/>
    <m/>
    <m/>
    <m/>
    <m/>
    <m/>
    <m/>
    <n v="0"/>
    <s v=""/>
    <s v="ZBHT0010"/>
    <s v="G6CBBdT34DIc"/>
    <s v="Allocated"/>
    <e v="#N/A"/>
    <e v="#N/A"/>
    <e v="#N/A"/>
    <m/>
    <m/>
    <m/>
    <s v="-"/>
  </r>
  <r>
    <n v="461449222"/>
    <s v="KHETARAM"/>
    <m/>
    <m/>
    <m/>
    <m/>
    <m/>
    <m/>
    <n v="3185"/>
    <n v="1109.9100000000001"/>
    <x v="2"/>
    <s v="FLOW"/>
    <x v="1"/>
    <x v="10"/>
    <n v="4242.6499999999996"/>
    <n v="51"/>
    <n v="0"/>
    <n v="900"/>
    <s v="NEW"/>
    <n v="4.9129098960409437E-3"/>
    <n v="2.281749712292828E-4"/>
    <x v="1"/>
    <s v="PTP"/>
    <s v="-"/>
    <s v="PTP"/>
    <m/>
    <n v="27"/>
    <s v="CAVA"/>
    <m/>
    <s v="-"/>
    <s v="-"/>
    <s v="KHALUMBARE"/>
    <s v="-"/>
    <s v="-"/>
    <s v="-"/>
    <n v="5245.91"/>
    <n v="4242.6499999999996"/>
    <n v="36"/>
    <m/>
    <n v="57"/>
    <s v="REGULAR"/>
    <s v="MH14LH0689"/>
    <s v="SPLENDOR PLUS I3S BS6 FI DRUM SELF"/>
    <d v="2024-01-09T00:00:00"/>
    <n v="24"/>
    <x v="2"/>
    <x v="1"/>
    <s v="-"/>
    <m/>
    <m/>
    <m/>
    <m/>
    <m/>
    <m/>
    <m/>
    <m/>
    <m/>
    <m/>
    <m/>
    <m/>
    <m/>
    <m/>
    <m/>
    <m/>
    <m/>
    <m/>
    <m/>
    <m/>
    <m/>
    <m/>
    <m/>
    <m/>
    <m/>
    <m/>
    <m/>
    <m/>
    <m/>
    <m/>
    <m/>
    <m/>
    <m/>
    <m/>
    <m/>
    <m/>
    <m/>
    <m/>
    <m/>
    <m/>
    <m/>
    <m/>
    <m/>
    <m/>
    <m/>
    <m/>
    <m/>
    <m/>
    <m/>
    <m/>
    <m/>
    <m/>
    <m/>
    <m/>
    <m/>
    <m/>
    <m/>
    <m/>
    <m/>
    <m/>
    <m/>
    <m/>
    <m/>
    <m/>
    <m/>
    <m/>
    <m/>
    <m/>
    <m/>
    <m/>
    <m/>
    <m/>
    <m/>
    <m/>
    <m/>
    <m/>
    <m/>
    <m/>
    <m/>
    <m/>
    <m/>
    <m/>
    <m/>
    <m/>
    <m/>
    <m/>
    <m/>
    <m/>
    <m/>
    <m/>
    <m/>
    <m/>
    <m/>
    <n v="0"/>
    <s v=""/>
    <s v="ZBHT0010"/>
    <s v="B2WgQULkEm"/>
    <s v="Allocated"/>
    <e v="#N/A"/>
    <e v="#N/A"/>
    <e v="#N/A"/>
    <m/>
    <m/>
    <m/>
    <s v="-"/>
  </r>
  <r>
    <n v="134701702"/>
    <s v="KAILAS NANA MOLAK"/>
    <m/>
    <m/>
    <m/>
    <m/>
    <m/>
    <m/>
    <n v="4287"/>
    <n v="4287"/>
    <x v="5"/>
    <s v="FLOW"/>
    <x v="1"/>
    <x v="4"/>
    <n v="4230.59"/>
    <n v="114"/>
    <n v="0"/>
    <n v="450"/>
    <s v="FLOW"/>
    <n v="7.7963847658583819E-3"/>
    <n v="1.066126024463132E-3"/>
    <x v="0"/>
    <s v="NC"/>
    <s v="NC"/>
    <s v="NC"/>
    <s v="Add not found"/>
    <m/>
    <s v="CNAVNA"/>
    <m/>
    <s v="-"/>
    <s v="-"/>
    <s v="CHARHOLI"/>
    <s v="-"/>
    <s v="-"/>
    <s v="-"/>
    <n v="4851"/>
    <n v="4230.59"/>
    <n v="87"/>
    <m/>
    <n v="117"/>
    <s v="REGULAR"/>
    <s v="MH14KK2124"/>
    <s v="BAJAJ CHETAK PREMIUM"/>
    <d v="2022-10-20T00:00:00"/>
    <n v="36"/>
    <x v="1"/>
    <x v="2"/>
    <s v="-"/>
    <m/>
    <m/>
    <m/>
    <m/>
    <m/>
    <m/>
    <m/>
    <m/>
    <m/>
    <m/>
    <m/>
    <m/>
    <m/>
    <m/>
    <m/>
    <n v="1"/>
    <m/>
    <m/>
    <m/>
    <m/>
    <m/>
    <m/>
    <m/>
    <m/>
    <m/>
    <m/>
    <m/>
    <m/>
    <m/>
    <m/>
    <m/>
    <m/>
    <m/>
    <m/>
    <m/>
    <m/>
    <m/>
    <m/>
    <m/>
    <m/>
    <m/>
    <m/>
    <m/>
    <m/>
    <m/>
    <m/>
    <m/>
    <m/>
    <m/>
    <m/>
    <m/>
    <m/>
    <m/>
    <m/>
    <m/>
    <m/>
    <m/>
    <m/>
    <m/>
    <m/>
    <m/>
    <m/>
    <m/>
    <m/>
    <m/>
    <m/>
    <m/>
    <m/>
    <m/>
    <m/>
    <m/>
    <m/>
    <m/>
    <m/>
    <m/>
    <m/>
    <m/>
    <m/>
    <m/>
    <m/>
    <m/>
    <m/>
    <m/>
    <m/>
    <m/>
    <m/>
    <m/>
    <m/>
    <m/>
    <m/>
    <m/>
    <m/>
    <m/>
    <n v="1"/>
    <n v="1"/>
    <s v="ZBHT0009"/>
    <s v="k2ATwE4dk4m"/>
    <s v="Unallocated"/>
    <s v="Left Message (LMCB)"/>
    <s v="Msg to office person"/>
    <d v="2026-01-06T00:00:00"/>
    <m/>
    <m/>
    <m/>
    <s v="-"/>
  </r>
  <r>
    <n v="455602064"/>
    <s v="ESTAKHAR SHAUKAT ALI ANSARI"/>
    <s v="ONLINE"/>
    <s v="03.01.26"/>
    <n v="1700"/>
    <m/>
    <m/>
    <s v="BANK STABLE 19"/>
    <n v="2683"/>
    <n v="4266"/>
    <x v="5"/>
    <s v="STABLE"/>
    <x v="0"/>
    <x v="1"/>
    <n v="4224.12"/>
    <n v="171"/>
    <n v="0"/>
    <n v="2680.28"/>
    <s v="FLOW"/>
    <n v="1"/>
    <n v="1.064495557937593E-3"/>
    <x v="1"/>
    <s v="PAID"/>
    <s v="PTP"/>
    <s v="PAID"/>
    <m/>
    <m/>
    <m/>
    <m/>
    <s v="-"/>
    <s v="-"/>
    <s v="CHINCHWAD"/>
    <s v="-"/>
    <s v="-"/>
    <s v="-"/>
    <n v="7117.28"/>
    <n v="4224.12"/>
    <n v="88"/>
    <m/>
    <n v="87"/>
    <s v="REGULAR"/>
    <s v="MH14KL4866"/>
    <s v="JUPITER ZX AOL DRUM"/>
    <d v="2022-11-10T00:00:00"/>
    <n v="36"/>
    <x v="1"/>
    <x v="1"/>
    <s v="-"/>
    <m/>
    <m/>
    <m/>
    <m/>
    <m/>
    <m/>
    <m/>
    <m/>
    <m/>
    <m/>
    <m/>
    <m/>
    <m/>
    <m/>
    <m/>
    <m/>
    <m/>
    <m/>
    <n v="1"/>
    <m/>
    <m/>
    <m/>
    <m/>
    <m/>
    <m/>
    <m/>
    <m/>
    <m/>
    <m/>
    <m/>
    <m/>
    <m/>
    <m/>
    <m/>
    <m/>
    <m/>
    <m/>
    <m/>
    <m/>
    <m/>
    <m/>
    <m/>
    <m/>
    <m/>
    <m/>
    <m/>
    <m/>
    <m/>
    <m/>
    <m/>
    <m/>
    <m/>
    <m/>
    <m/>
    <m/>
    <m/>
    <m/>
    <m/>
    <m/>
    <m/>
    <m/>
    <m/>
    <m/>
    <m/>
    <m/>
    <m/>
    <m/>
    <m/>
    <m/>
    <m/>
    <m/>
    <m/>
    <m/>
    <m/>
    <m/>
    <m/>
    <m/>
    <m/>
    <m/>
    <m/>
    <m/>
    <m/>
    <m/>
    <m/>
    <m/>
    <m/>
    <m/>
    <m/>
    <m/>
    <m/>
    <m/>
    <m/>
    <m/>
    <n v="1"/>
    <n v="1"/>
    <s v="ZBHT0015"/>
    <s v="kPi1DGaLFd7"/>
    <s v="Allocated"/>
    <s v="Left Message (LMCB)"/>
    <s v="Visit cm office address cm outstation lm with office working person "/>
    <d v="2026-01-07T00:00:00"/>
    <m/>
    <m/>
    <m/>
    <s v="-"/>
  </r>
  <r>
    <n v="137544855"/>
    <s v="SANTOSH GAJANAN GIRHE"/>
    <m/>
    <m/>
    <m/>
    <m/>
    <m/>
    <m/>
    <n v="4276"/>
    <n v="4276"/>
    <x v="0"/>
    <s v="FLOW"/>
    <x v="1"/>
    <x v="10"/>
    <n v="4212.7299999999996"/>
    <n v="26"/>
    <n v="0"/>
    <n v="450"/>
    <s v="FLOW"/>
    <n v="3.653146403965741E-3"/>
    <n v="4.9731240957494717E-4"/>
    <x v="0"/>
    <s v="PTP"/>
    <s v="-"/>
    <s v="PTP"/>
    <m/>
    <n v="30"/>
    <m/>
    <m/>
    <m/>
    <m/>
    <s v="KHALUMBARE"/>
    <m/>
    <m/>
    <m/>
    <s v="-"/>
    <n v="4212.7299999999996"/>
    <n v="5"/>
    <m/>
    <e v="#N/A"/>
    <s v="REGULAR"/>
    <n v="44925"/>
    <m/>
    <d v="2022-12-30T00:00:00"/>
    <n v="36"/>
    <x v="3"/>
    <x v="0"/>
    <s v="-"/>
    <m/>
    <m/>
    <m/>
    <m/>
    <m/>
    <m/>
    <m/>
    <m/>
    <m/>
    <m/>
    <m/>
    <m/>
    <m/>
    <m/>
    <m/>
    <m/>
    <m/>
    <m/>
    <m/>
    <m/>
    <m/>
    <m/>
    <m/>
    <m/>
    <m/>
    <m/>
    <m/>
    <m/>
    <m/>
    <m/>
    <m/>
    <m/>
    <m/>
    <m/>
    <m/>
    <m/>
    <m/>
    <m/>
    <m/>
    <m/>
    <m/>
    <m/>
    <m/>
    <m/>
    <m/>
    <m/>
    <m/>
    <m/>
    <m/>
    <m/>
    <m/>
    <m/>
    <m/>
    <m/>
    <m/>
    <m/>
    <m/>
    <m/>
    <m/>
    <m/>
    <m/>
    <m/>
    <m/>
    <m/>
    <m/>
    <m/>
    <m/>
    <m/>
    <m/>
    <m/>
    <m/>
    <m/>
    <m/>
    <m/>
    <m/>
    <m/>
    <m/>
    <m/>
    <m/>
    <m/>
    <m/>
    <m/>
    <m/>
    <m/>
    <m/>
    <m/>
    <m/>
    <m/>
    <m/>
    <m/>
    <m/>
    <m/>
    <m/>
    <n v="0"/>
    <s v=""/>
    <s v="ZBHT0010"/>
    <s v="G6AN_FdmbOz"/>
    <s v="Unallocated"/>
    <e v="#N/A"/>
    <e v="#N/A"/>
    <e v="#N/A"/>
    <m/>
    <m/>
    <m/>
    <s v="-"/>
  </r>
  <r>
    <n v="135609645"/>
    <s v="HARUN MEHAMUD ANSARI"/>
    <s v="ONLINE"/>
    <s v="03.01.26"/>
    <n v="4416"/>
    <m/>
    <m/>
    <s v="BANK RB 09"/>
    <n v="3637"/>
    <n v="4264"/>
    <x v="4"/>
    <s v="RB"/>
    <x v="0"/>
    <x v="0"/>
    <n v="4198.47"/>
    <n v="152"/>
    <n v="0"/>
    <n v="0"/>
    <s v="NEW"/>
    <n v="4.5886634644266532E-3"/>
    <n v="7.3644215176620965E-4"/>
    <x v="2"/>
    <s v="PAID"/>
    <s v="-"/>
    <s v="PAID"/>
    <m/>
    <m/>
    <m/>
    <m/>
    <s v="-"/>
    <s v="-"/>
    <s v="ALE"/>
    <s v="-"/>
    <s v="-"/>
    <s v="-"/>
    <n v="4416"/>
    <n v="4198.47"/>
    <n v="56"/>
    <m/>
    <e v="#N/A"/>
    <s v="REGULAR"/>
    <s v="MH14KL9610"/>
    <s v="DESTINI 125 VX BS6 FI DRS CAST"/>
    <d v="2022-11-23T00:00:00"/>
    <n v="36"/>
    <x v="1"/>
    <x v="2"/>
    <s v="-"/>
    <m/>
    <m/>
    <m/>
    <m/>
    <m/>
    <m/>
    <n v="1"/>
    <m/>
    <m/>
    <m/>
    <m/>
    <m/>
    <m/>
    <m/>
    <m/>
    <m/>
    <m/>
    <m/>
    <m/>
    <m/>
    <m/>
    <m/>
    <m/>
    <m/>
    <m/>
    <m/>
    <m/>
    <m/>
    <m/>
    <m/>
    <m/>
    <m/>
    <m/>
    <m/>
    <m/>
    <m/>
    <m/>
    <m/>
    <m/>
    <m/>
    <m/>
    <m/>
    <m/>
    <m/>
    <m/>
    <m/>
    <m/>
    <m/>
    <m/>
    <m/>
    <m/>
    <m/>
    <m/>
    <m/>
    <m/>
    <m/>
    <m/>
    <m/>
    <m/>
    <m/>
    <m/>
    <m/>
    <m/>
    <m/>
    <m/>
    <m/>
    <m/>
    <m/>
    <m/>
    <m/>
    <m/>
    <m/>
    <m/>
    <m/>
    <m/>
    <m/>
    <m/>
    <m/>
    <m/>
    <m/>
    <m/>
    <m/>
    <m/>
    <m/>
    <m/>
    <m/>
    <m/>
    <m/>
    <m/>
    <m/>
    <m/>
    <m/>
    <m/>
    <n v="1"/>
    <n v="1"/>
    <s v="ZBHT0021"/>
    <e v="#N/A"/>
    <e v="#N/A"/>
    <s v="Payment (PAID)"/>
    <s v="Paid"/>
    <d v="2026-01-03T00:00:00"/>
    <m/>
    <m/>
    <m/>
    <s v="-"/>
  </r>
  <r>
    <n v="463322332"/>
    <s v="LATABAI CHINTAMAN JOSHI"/>
    <s v="COLLECT"/>
    <s v="02.01.26"/>
    <n v="1500"/>
    <m/>
    <m/>
    <m/>
    <n v="1442"/>
    <n v="2884"/>
    <x v="5"/>
    <s v="STABLE"/>
    <x v="0"/>
    <x v="0"/>
    <n v="4161"/>
    <n v="71"/>
    <n v="0"/>
    <n v="2250"/>
    <s v="FLOW"/>
    <n v="4.3731576194888343E-2"/>
    <n v="1.0485890591598549E-3"/>
    <x v="1"/>
    <s v="PAID"/>
    <s v="PTP"/>
    <s v="PAID"/>
    <m/>
    <m/>
    <m/>
    <m/>
    <s v="-"/>
    <s v="-"/>
    <s v="JUNNAR"/>
    <s v="-"/>
    <s v="-"/>
    <s v="-"/>
    <n v="5205"/>
    <n v="4161"/>
    <n v="87"/>
    <m/>
    <n v="25"/>
    <s v="REGULAR"/>
    <s v="MH14KT1594"/>
    <s v="HONDA SHINE DISC BSVI"/>
    <d v="2024-06-27T00:00:00"/>
    <n v="18"/>
    <x v="1"/>
    <x v="2"/>
    <s v="-"/>
    <m/>
    <m/>
    <m/>
    <n v="2"/>
    <m/>
    <m/>
    <m/>
    <m/>
    <m/>
    <m/>
    <m/>
    <m/>
    <m/>
    <m/>
    <m/>
    <m/>
    <m/>
    <m/>
    <m/>
    <m/>
    <m/>
    <m/>
    <m/>
    <m/>
    <m/>
    <m/>
    <m/>
    <m/>
    <m/>
    <m/>
    <m/>
    <m/>
    <m/>
    <m/>
    <m/>
    <m/>
    <m/>
    <m/>
    <m/>
    <m/>
    <m/>
    <m/>
    <m/>
    <m/>
    <m/>
    <m/>
    <m/>
    <m/>
    <m/>
    <m/>
    <m/>
    <m/>
    <m/>
    <m/>
    <m/>
    <m/>
    <m/>
    <m/>
    <m/>
    <m/>
    <m/>
    <m/>
    <m/>
    <m/>
    <m/>
    <m/>
    <m/>
    <m/>
    <m/>
    <m/>
    <m/>
    <m/>
    <m/>
    <m/>
    <m/>
    <m/>
    <m/>
    <m/>
    <m/>
    <m/>
    <m/>
    <m/>
    <m/>
    <m/>
    <m/>
    <m/>
    <m/>
    <m/>
    <m/>
    <m/>
    <m/>
    <m/>
    <m/>
    <n v="2"/>
    <n v="1"/>
    <s v="ZBHT0021"/>
    <s v="G2TyAYSC_OJz"/>
    <s v="Allocated"/>
    <s v="Payment (PAID)"/>
    <s v="Payment (PAID)"/>
    <d v="2026-01-02T00:00:00"/>
    <m/>
    <m/>
    <m/>
    <s v="-"/>
  </r>
  <r>
    <n v="139962432"/>
    <s v="AFTAB RIYAZ SHAIKH"/>
    <m/>
    <m/>
    <m/>
    <m/>
    <m/>
    <m/>
    <n v="4223"/>
    <n v="4223"/>
    <x v="1"/>
    <s v="FLOW"/>
    <x v="1"/>
    <x v="19"/>
    <n v="4145.3100000000004"/>
    <n v="316"/>
    <n v="0"/>
    <n v="2175"/>
    <s v="FLOW"/>
    <n v="1.8413398159046641E-2"/>
    <n v="1.0584119398628501E-3"/>
    <x v="0"/>
    <s v="NC"/>
    <s v="NC"/>
    <s v="NC"/>
    <s v="Add not found"/>
    <m/>
    <s v="CAVNA"/>
    <m/>
    <s v="-"/>
    <s v="-"/>
    <s v="KHADAKI"/>
    <s v="-"/>
    <s v="-"/>
    <s v="-"/>
    <n v="6714"/>
    <n v="4145.3100000000004"/>
    <n v="117"/>
    <m/>
    <n v="147"/>
    <s v="NPA"/>
    <s v="MH12VJ7216"/>
    <s v="HONDA ACTIVA 6G H SMART"/>
    <d v="2023-03-16T00:00:00"/>
    <n v="30"/>
    <x v="1"/>
    <x v="1"/>
    <s v="-"/>
    <m/>
    <m/>
    <m/>
    <m/>
    <m/>
    <m/>
    <n v="1"/>
    <m/>
    <m/>
    <m/>
    <m/>
    <m/>
    <m/>
    <m/>
    <m/>
    <m/>
    <m/>
    <m/>
    <m/>
    <m/>
    <m/>
    <n v="1"/>
    <m/>
    <m/>
    <m/>
    <m/>
    <m/>
    <m/>
    <m/>
    <m/>
    <m/>
    <m/>
    <m/>
    <m/>
    <m/>
    <m/>
    <n v="1"/>
    <m/>
    <m/>
    <m/>
    <m/>
    <m/>
    <m/>
    <m/>
    <m/>
    <m/>
    <m/>
    <m/>
    <m/>
    <m/>
    <m/>
    <m/>
    <m/>
    <m/>
    <n v="1"/>
    <m/>
    <m/>
    <m/>
    <m/>
    <m/>
    <m/>
    <m/>
    <m/>
    <m/>
    <m/>
    <m/>
    <m/>
    <m/>
    <m/>
    <m/>
    <m/>
    <m/>
    <m/>
    <m/>
    <m/>
    <m/>
    <m/>
    <m/>
    <m/>
    <m/>
    <m/>
    <m/>
    <m/>
    <m/>
    <n v="1"/>
    <m/>
    <m/>
    <m/>
    <m/>
    <m/>
    <m/>
    <m/>
    <m/>
    <n v="5"/>
    <n v="1"/>
    <s v="DUWT0023"/>
    <s v="AoIL5zHpg7"/>
    <s v="Allocated"/>
    <s v="Address Not Found (NC_ANF)"/>
    <s v="Customer address short not found "/>
    <d v="2026-01-19T00:00:00"/>
    <m/>
    <m/>
    <m/>
    <s v="-"/>
  </r>
  <r>
    <n v="459682382"/>
    <s v="BIJAYLAXMI DASH"/>
    <m/>
    <m/>
    <m/>
    <m/>
    <m/>
    <m/>
    <n v="4510"/>
    <n v="4105"/>
    <x v="1"/>
    <s v="FLOW"/>
    <x v="1"/>
    <x v="2"/>
    <n v="4105"/>
    <n v="546"/>
    <n v="0"/>
    <n v="1800"/>
    <s v="FLOW"/>
    <n v="6.0813076011308108E-2"/>
    <n v="1.0481196854124301E-3"/>
    <x v="1"/>
    <s v="MPTP"/>
    <s v="MPTP"/>
    <s v="MPTP"/>
    <s v="Shifted"/>
    <m/>
    <s v="CNAVNA"/>
    <m/>
    <s v="-"/>
    <s v="-"/>
    <s v="NANEKAR  WADI"/>
    <s v="-"/>
    <s v="-"/>
    <s v="-"/>
    <n v="6451"/>
    <n v="4105"/>
    <n v="118"/>
    <m/>
    <n v="148"/>
    <s v="NPA"/>
    <s v="MH14KZ4819"/>
    <s v="HONDA ACTIVA 6G DLX BS VI"/>
    <d v="2023-09-07T00:00:00"/>
    <n v="24"/>
    <x v="1"/>
    <x v="1"/>
    <s v="-"/>
    <m/>
    <m/>
    <m/>
    <m/>
    <m/>
    <m/>
    <m/>
    <m/>
    <m/>
    <m/>
    <m/>
    <m/>
    <n v="1"/>
    <m/>
    <m/>
    <m/>
    <m/>
    <m/>
    <m/>
    <m/>
    <m/>
    <m/>
    <m/>
    <m/>
    <m/>
    <m/>
    <m/>
    <m/>
    <m/>
    <m/>
    <m/>
    <m/>
    <m/>
    <m/>
    <m/>
    <m/>
    <m/>
    <m/>
    <m/>
    <m/>
    <m/>
    <m/>
    <m/>
    <m/>
    <m/>
    <m/>
    <m/>
    <m/>
    <m/>
    <m/>
    <m/>
    <m/>
    <m/>
    <m/>
    <m/>
    <m/>
    <m/>
    <m/>
    <m/>
    <m/>
    <m/>
    <m/>
    <m/>
    <m/>
    <m/>
    <m/>
    <m/>
    <m/>
    <m/>
    <m/>
    <m/>
    <m/>
    <m/>
    <m/>
    <m/>
    <m/>
    <m/>
    <m/>
    <m/>
    <m/>
    <m/>
    <m/>
    <m/>
    <m/>
    <m/>
    <m/>
    <m/>
    <m/>
    <m/>
    <m/>
    <m/>
    <m/>
    <m/>
    <n v="1"/>
    <n v="1"/>
    <s v="DUWT0017"/>
    <s v="kPe-1br_OMz"/>
    <s v="Allocated"/>
    <s v="Shifted (NC_SFTD)"/>
    <s v="Customer shifted from residence "/>
    <d v="2026-01-05T00:00:00"/>
    <m/>
    <m/>
    <m/>
    <s v="-"/>
  </r>
  <r>
    <n v="458535525"/>
    <s v="MAYA MOHAN KARANDE"/>
    <s v="ONLINE"/>
    <s v="27.01.26"/>
    <n v="4100"/>
    <m/>
    <m/>
    <m/>
    <n v="4099"/>
    <n v="4151"/>
    <x v="4"/>
    <s v="STABLE"/>
    <x v="0"/>
    <x v="10"/>
    <n v="4074.84"/>
    <n v="177"/>
    <n v="0"/>
    <n v="3146"/>
    <s v="10.12.25"/>
    <n v="6.9019841654644181E-3"/>
    <n v="7.1475655124438704E-4"/>
    <x v="1"/>
    <s v="PAID"/>
    <s v="PAID"/>
    <s v="PTP"/>
    <m/>
    <n v="27"/>
    <m/>
    <m/>
    <s v="-"/>
    <s v="-"/>
    <s v="RAJGURU NAGAR"/>
    <s v="-"/>
    <s v="-"/>
    <s v="-"/>
    <n v="7474"/>
    <n v="4074.84"/>
    <n v="57"/>
    <m/>
    <n v="57"/>
    <s v="REGULAR"/>
    <s v="MH14KX3427"/>
    <s v="HONDA ACTIVA 6G DLX BS VI"/>
    <d v="2023-06-13T00:00:00"/>
    <n v="30"/>
    <x v="1"/>
    <x v="1"/>
    <s v="-"/>
    <m/>
    <m/>
    <m/>
    <m/>
    <m/>
    <m/>
    <m/>
    <m/>
    <m/>
    <m/>
    <m/>
    <m/>
    <m/>
    <m/>
    <m/>
    <m/>
    <m/>
    <m/>
    <n v="1"/>
    <m/>
    <m/>
    <m/>
    <m/>
    <m/>
    <m/>
    <m/>
    <m/>
    <m/>
    <m/>
    <m/>
    <m/>
    <m/>
    <m/>
    <m/>
    <m/>
    <m/>
    <m/>
    <m/>
    <m/>
    <m/>
    <m/>
    <m/>
    <m/>
    <m/>
    <m/>
    <m/>
    <m/>
    <m/>
    <m/>
    <m/>
    <m/>
    <m/>
    <m/>
    <m/>
    <m/>
    <m/>
    <m/>
    <m/>
    <m/>
    <m/>
    <m/>
    <m/>
    <m/>
    <m/>
    <m/>
    <m/>
    <m/>
    <m/>
    <m/>
    <m/>
    <m/>
    <m/>
    <m/>
    <m/>
    <m/>
    <m/>
    <m/>
    <m/>
    <m/>
    <m/>
    <m/>
    <m/>
    <m/>
    <m/>
    <m/>
    <m/>
    <m/>
    <m/>
    <m/>
    <m/>
    <m/>
    <m/>
    <m/>
    <n v="1"/>
    <n v="1"/>
    <s v="ZBHT0010"/>
    <s v="B2vXIf5Aac"/>
    <s v="Allocated"/>
    <s v="Promise To Pay (PTP)"/>
    <s v="Ptp "/>
    <d v="2026-01-15T00:00:00"/>
    <m/>
    <m/>
    <m/>
    <s v="-"/>
  </r>
  <r>
    <n v="460701735"/>
    <s v="RAJIV GIREE"/>
    <s v="ONLINE"/>
    <s v="25.01.26"/>
    <n v="4331"/>
    <m/>
    <m/>
    <m/>
    <n v="4069"/>
    <n v="4069"/>
    <x v="4"/>
    <s v="STABLE"/>
    <x v="0"/>
    <x v="4"/>
    <n v="4005.77"/>
    <n v="199"/>
    <n v="0"/>
    <n v="0"/>
    <s v="FLOW"/>
    <n v="6.0098008286259856E-3"/>
    <n v="7.0264117125536909E-4"/>
    <x v="2"/>
    <s v="PAID"/>
    <s v="PAID"/>
    <s v="PTP"/>
    <m/>
    <m/>
    <s v="CAVA"/>
    <m/>
    <s v="-"/>
    <s v="-"/>
    <s v="MARKAL"/>
    <s v="-"/>
    <s v="-"/>
    <s v="-"/>
    <n v="4268"/>
    <n v="4005.77"/>
    <n v="57"/>
    <m/>
    <e v="#N/A"/>
    <s v="REGULAR"/>
    <s v="MH14LG0236"/>
    <s v="SPLENDOR PLUS BS6 I3S DRS CAST FI"/>
    <d v="2023-11-15T00:00:00"/>
    <n v="24"/>
    <x v="1"/>
    <x v="2"/>
    <s v="-"/>
    <m/>
    <m/>
    <m/>
    <m/>
    <m/>
    <m/>
    <m/>
    <m/>
    <m/>
    <m/>
    <m/>
    <m/>
    <m/>
    <m/>
    <m/>
    <n v="1"/>
    <m/>
    <m/>
    <m/>
    <m/>
    <m/>
    <m/>
    <m/>
    <m/>
    <m/>
    <m/>
    <m/>
    <m/>
    <m/>
    <m/>
    <m/>
    <m/>
    <m/>
    <m/>
    <m/>
    <m/>
    <m/>
    <m/>
    <m/>
    <m/>
    <m/>
    <m/>
    <m/>
    <m/>
    <m/>
    <m/>
    <m/>
    <m/>
    <m/>
    <m/>
    <m/>
    <m/>
    <m/>
    <m/>
    <m/>
    <m/>
    <m/>
    <m/>
    <m/>
    <m/>
    <m/>
    <m/>
    <m/>
    <m/>
    <m/>
    <m/>
    <m/>
    <m/>
    <m/>
    <m/>
    <m/>
    <m/>
    <m/>
    <m/>
    <m/>
    <m/>
    <m/>
    <m/>
    <m/>
    <m/>
    <m/>
    <m/>
    <m/>
    <m/>
    <m/>
    <m/>
    <m/>
    <m/>
    <m/>
    <m/>
    <m/>
    <m/>
    <m/>
    <n v="1"/>
    <n v="1"/>
    <s v="ZBHT0009"/>
    <s v="B6FBKtMm4NIc"/>
    <s v="Allocated"/>
    <s v="Promise To Pay (PTP)"/>
    <s v="Customer promise pay online 4331 on 10/01"/>
    <d v="2026-01-10T00:00:00"/>
    <m/>
    <m/>
    <m/>
    <s v="-"/>
  </r>
  <r>
    <n v="460916450"/>
    <s v="DAIVSHALA VILAS LOKHANDE"/>
    <m/>
    <m/>
    <m/>
    <m/>
    <m/>
    <m/>
    <n v="4108"/>
    <n v="3984"/>
    <x v="2"/>
    <s v="FLOW"/>
    <x v="1"/>
    <x v="4"/>
    <n v="3984"/>
    <n v="79"/>
    <n v="0"/>
    <n v="4050"/>
    <s v="17.12.25"/>
    <n v="5.0734543611134801E-3"/>
    <n v="2.1426445390910459E-4"/>
    <x v="1"/>
    <s v="BPTP"/>
    <s v="PTP"/>
    <s v="BPTP"/>
    <m/>
    <m/>
    <s v="CAVA"/>
    <m/>
    <s v="-"/>
    <s v="-"/>
    <s v="ALANDI"/>
    <s v="-"/>
    <s v="-"/>
    <s v="-"/>
    <n v="8113"/>
    <n v="3984"/>
    <n v="27"/>
    <m/>
    <n v="57"/>
    <s v="REGULAR"/>
    <s v="MH14LG0732"/>
    <s v="SPLENDOR PLUS BS6 I3S DRS CAST FI"/>
    <d v="2023-11-28T00:00:00"/>
    <n v="24"/>
    <x v="1"/>
    <x v="2"/>
    <s v="-"/>
    <m/>
    <m/>
    <m/>
    <m/>
    <m/>
    <m/>
    <m/>
    <m/>
    <m/>
    <m/>
    <m/>
    <m/>
    <m/>
    <m/>
    <m/>
    <m/>
    <m/>
    <m/>
    <m/>
    <m/>
    <m/>
    <m/>
    <m/>
    <m/>
    <m/>
    <m/>
    <m/>
    <m/>
    <m/>
    <m/>
    <m/>
    <m/>
    <m/>
    <m/>
    <m/>
    <m/>
    <m/>
    <m/>
    <m/>
    <m/>
    <m/>
    <m/>
    <m/>
    <m/>
    <m/>
    <m/>
    <m/>
    <m/>
    <m/>
    <m/>
    <m/>
    <m/>
    <m/>
    <m/>
    <m/>
    <m/>
    <m/>
    <m/>
    <m/>
    <m/>
    <m/>
    <m/>
    <m/>
    <m/>
    <m/>
    <m/>
    <m/>
    <m/>
    <m/>
    <m/>
    <m/>
    <m/>
    <m/>
    <m/>
    <m/>
    <m/>
    <m/>
    <m/>
    <m/>
    <m/>
    <m/>
    <m/>
    <m/>
    <m/>
    <m/>
    <m/>
    <m/>
    <m/>
    <m/>
    <m/>
    <n v="1"/>
    <m/>
    <m/>
    <n v="1"/>
    <n v="1"/>
    <s v="ZBHT0009"/>
    <e v="#N/A"/>
    <e v="#N/A"/>
    <e v="#N/A"/>
    <e v="#N/A"/>
    <e v="#N/A"/>
    <m/>
    <m/>
    <m/>
    <s v="-"/>
  </r>
  <r>
    <n v="460379521"/>
    <s v="VINOD TUKARAM KEDAR"/>
    <s v="COLLECT"/>
    <s v="11.01.26"/>
    <n v="7620"/>
    <m/>
    <m/>
    <m/>
    <n v="4494"/>
    <n v="3818"/>
    <x v="4"/>
    <s v="RB"/>
    <x v="0"/>
    <x v="0"/>
    <n v="3818"/>
    <n v="188"/>
    <n v="0"/>
    <n v="3552"/>
    <s v="FLOW"/>
    <n v="4.1728337006530858E-3"/>
    <n v="6.6970494857493043E-4"/>
    <x v="2"/>
    <s v="PAID"/>
    <s v="PTP"/>
    <s v="PAID"/>
    <m/>
    <m/>
    <m/>
    <m/>
    <s v="-"/>
    <s v="-"/>
    <s v="OTUR"/>
    <s v="-"/>
    <s v="-"/>
    <s v="-"/>
    <n v="7558"/>
    <n v="3818"/>
    <n v="57"/>
    <m/>
    <e v="#N/A"/>
    <s v="REGULAR"/>
    <s v="MH14LG3858"/>
    <s v="HONDA DIO DLX BS VI"/>
    <d v="2023-10-30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55867451"/>
    <s v="UDDHAV MADHAVRAO SHINDE"/>
    <m/>
    <m/>
    <m/>
    <m/>
    <m/>
    <m/>
    <n v="3482"/>
    <n v="3790"/>
    <x v="4"/>
    <s v="FLOW"/>
    <x v="1"/>
    <x v="2"/>
    <n v="3738"/>
    <n v="349"/>
    <n v="0"/>
    <n v="4050"/>
    <s v="09.12.25"/>
    <n v="2.8458388970448119E-2"/>
    <n v="6.5567236714853059E-4"/>
    <x v="0"/>
    <s v="NC"/>
    <s v="NC"/>
    <s v="NC"/>
    <s v="Shifted"/>
    <m/>
    <s v="CNAVNA"/>
    <m/>
    <s v="-"/>
    <s v="-"/>
    <s v="CHAKAN"/>
    <s v="-"/>
    <s v="-"/>
    <s v="-"/>
    <n v="8189"/>
    <n v="3738"/>
    <n v="57"/>
    <m/>
    <n v="87"/>
    <s v="NPA"/>
    <s v="MH14KM1724"/>
    <s v="HONDA ACTIVA 6G DLX LTD ED"/>
    <d v="2022-12-04T00:00:00"/>
    <n v="36"/>
    <x v="1"/>
    <x v="1"/>
    <s v="-"/>
    <m/>
    <m/>
    <m/>
    <m/>
    <m/>
    <m/>
    <m/>
    <m/>
    <m/>
    <m/>
    <m/>
    <m/>
    <m/>
    <m/>
    <m/>
    <n v="1"/>
    <m/>
    <m/>
    <m/>
    <m/>
    <m/>
    <m/>
    <m/>
    <m/>
    <m/>
    <m/>
    <m/>
    <m/>
    <m/>
    <m/>
    <m/>
    <m/>
    <m/>
    <m/>
    <m/>
    <m/>
    <m/>
    <m/>
    <m/>
    <m/>
    <m/>
    <m/>
    <m/>
    <m/>
    <m/>
    <m/>
    <m/>
    <m/>
    <m/>
    <m/>
    <m/>
    <m/>
    <m/>
    <m/>
    <m/>
    <m/>
    <m/>
    <m/>
    <m/>
    <m/>
    <m/>
    <m/>
    <m/>
    <m/>
    <m/>
    <m/>
    <m/>
    <m/>
    <m/>
    <m/>
    <m/>
    <m/>
    <m/>
    <m/>
    <m/>
    <m/>
    <m/>
    <m/>
    <m/>
    <m/>
    <m/>
    <m/>
    <m/>
    <m/>
    <m/>
    <m/>
    <m/>
    <m/>
    <m/>
    <m/>
    <m/>
    <m/>
    <m/>
    <n v="1"/>
    <n v="1"/>
    <s v="DUWT0017"/>
    <s v="k2WAwJA6eDgc"/>
    <s v="Allocated"/>
    <s v="Shifted (NC_SFTD)"/>
    <s v="Customer shifted from residence "/>
    <d v="2026-01-06T00:00:00"/>
    <m/>
    <m/>
    <m/>
    <s v="-"/>
  </r>
  <r>
    <n v="463357375"/>
    <s v="ASHA DATTA SUPEKAR"/>
    <m/>
    <m/>
    <m/>
    <m/>
    <m/>
    <m/>
    <n v="4339"/>
    <n v="3662"/>
    <x v="6"/>
    <s v="FLOW"/>
    <x v="1"/>
    <x v="11"/>
    <n v="3662"/>
    <n v="777"/>
    <n v="0"/>
    <n v="900"/>
    <s v="FLOW"/>
    <n v="1"/>
    <n v="2.2081831940616151E-2"/>
    <x v="0"/>
    <s v="NC"/>
    <s v="NC"/>
    <s v="NC"/>
    <s v="Add not found"/>
    <m/>
    <s v="CNAVNA"/>
    <m/>
    <s v="-"/>
    <s v="-"/>
    <s v="PIRANGUT "/>
    <s v="-"/>
    <s v="-"/>
    <s v="-"/>
    <n v="5339"/>
    <n v="3662"/>
    <n v="179"/>
    <m/>
    <n v="209"/>
    <s v="NPA"/>
    <s v="MH12UU6299"/>
    <s v="HONDA DIO DLX BS VI"/>
    <d v="2024-07-01T00:00:00"/>
    <n v="12"/>
    <x v="1"/>
    <x v="1"/>
    <s v="-"/>
    <m/>
    <m/>
    <m/>
    <m/>
    <m/>
    <m/>
    <m/>
    <m/>
    <m/>
    <m/>
    <m/>
    <m/>
    <m/>
    <m/>
    <m/>
    <m/>
    <m/>
    <m/>
    <m/>
    <m/>
    <m/>
    <m/>
    <m/>
    <m/>
    <m/>
    <m/>
    <m/>
    <m/>
    <m/>
    <m/>
    <m/>
    <m/>
    <m/>
    <m/>
    <m/>
    <m/>
    <m/>
    <m/>
    <m/>
    <m/>
    <m/>
    <m/>
    <m/>
    <m/>
    <m/>
    <m/>
    <m/>
    <m/>
    <m/>
    <m/>
    <m/>
    <m/>
    <m/>
    <m/>
    <m/>
    <m/>
    <m/>
    <m/>
    <m/>
    <m/>
    <m/>
    <m/>
    <m/>
    <m/>
    <m/>
    <m/>
    <m/>
    <m/>
    <m/>
    <m/>
    <m/>
    <m/>
    <m/>
    <m/>
    <m/>
    <m/>
    <m/>
    <m/>
    <m/>
    <m/>
    <m/>
    <m/>
    <m/>
    <m/>
    <m/>
    <m/>
    <m/>
    <m/>
    <m/>
    <m/>
    <n v="1"/>
    <m/>
    <m/>
    <n v="1"/>
    <n v="1"/>
    <s v="DUWT0030"/>
    <e v="#N/A"/>
    <e v="#N/A"/>
    <e v="#N/A"/>
    <e v="#N/A"/>
    <e v="#N/A"/>
    <m/>
    <m/>
    <m/>
    <s v="-"/>
  </r>
  <r>
    <n v="139980905"/>
    <s v="VAISHALI BALU KHOPE"/>
    <m/>
    <m/>
    <m/>
    <m/>
    <m/>
    <m/>
    <n v="3730"/>
    <n v="3729"/>
    <x v="1"/>
    <s v="FLOW"/>
    <x v="1"/>
    <x v="10"/>
    <n v="3661.4"/>
    <n v="502"/>
    <n v="0"/>
    <n v="0"/>
    <s v="10.12.25"/>
    <n v="1.9393427569833081E-2"/>
    <n v="9.3485637421901837E-4"/>
    <x v="0"/>
    <s v="BPTP"/>
    <s v="PTP"/>
    <s v="BPTP"/>
    <m/>
    <m/>
    <m/>
    <m/>
    <s v="-"/>
    <s v="-"/>
    <s v="RAJGURU NAGAR"/>
    <s v="-"/>
    <s v="-"/>
    <s v="-"/>
    <n v="4231"/>
    <n v="3661.4"/>
    <n v="117"/>
    <m/>
    <n v="147"/>
    <s v="NPA"/>
    <s v="MH14KT5732"/>
    <s v="HONDA DIO DLX BS VI"/>
    <d v="2023-03-20T00:00:00"/>
    <n v="30"/>
    <x v="1"/>
    <x v="1"/>
    <s v="-"/>
    <m/>
    <m/>
    <m/>
    <m/>
    <m/>
    <m/>
    <m/>
    <m/>
    <m/>
    <m/>
    <m/>
    <m/>
    <m/>
    <m/>
    <m/>
    <m/>
    <m/>
    <m/>
    <m/>
    <m/>
    <m/>
    <m/>
    <m/>
    <m/>
    <m/>
    <m/>
    <m/>
    <n v="1"/>
    <m/>
    <m/>
    <m/>
    <m/>
    <m/>
    <m/>
    <m/>
    <m/>
    <m/>
    <m/>
    <m/>
    <m/>
    <m/>
    <m/>
    <m/>
    <m/>
    <m/>
    <m/>
    <m/>
    <m/>
    <m/>
    <m/>
    <m/>
    <m/>
    <m/>
    <m/>
    <m/>
    <m/>
    <m/>
    <m/>
    <m/>
    <m/>
    <m/>
    <m/>
    <m/>
    <m/>
    <m/>
    <m/>
    <m/>
    <m/>
    <m/>
    <m/>
    <m/>
    <m/>
    <m/>
    <m/>
    <m/>
    <m/>
    <m/>
    <m/>
    <m/>
    <m/>
    <m/>
    <m/>
    <m/>
    <m/>
    <m/>
    <m/>
    <m/>
    <m/>
    <m/>
    <m/>
    <m/>
    <m/>
    <m/>
    <n v="1"/>
    <n v="1"/>
    <s v="ZBHT0010"/>
    <s v="k2ijGZXBlyz"/>
    <s v="Allocated"/>
    <s v="Promise To Pay (PTP)"/>
    <s v="Ptp "/>
    <d v="2026-01-12T00:00:00"/>
    <m/>
    <m/>
    <m/>
    <s v="-"/>
  </r>
  <r>
    <n v="462977937"/>
    <s v="BIJAYLAXMI DASH"/>
    <m/>
    <m/>
    <m/>
    <m/>
    <m/>
    <m/>
    <n v="2071"/>
    <n v="3686"/>
    <x v="3"/>
    <s v="FLOW"/>
    <x v="1"/>
    <x v="2"/>
    <n v="3646"/>
    <n v="438"/>
    <n v="0"/>
    <n v="1800"/>
    <s v="FLOW"/>
    <n v="1"/>
    <n v="1.218895604493289E-3"/>
    <x v="1"/>
    <s v="MPTP"/>
    <s v="MPTP"/>
    <s v="MPTP"/>
    <s v="Shifted"/>
    <m/>
    <s v="CNAVNA"/>
    <m/>
    <s v="-"/>
    <s v="-"/>
    <s v="NANEKAR  WADI"/>
    <s v="-"/>
    <s v="-"/>
    <s v="-"/>
    <n v="5924"/>
    <n v="3646"/>
    <n v="148"/>
    <m/>
    <n v="178"/>
    <s v="NPA"/>
    <s v="MH14KZ4819"/>
    <s v="HONDA ACTIVA 6G DLX BS VI"/>
    <d v="2024-05-22T00:00:00"/>
    <n v="15"/>
    <x v="1"/>
    <x v="1"/>
    <s v="-"/>
    <m/>
    <m/>
    <m/>
    <m/>
    <m/>
    <m/>
    <m/>
    <m/>
    <m/>
    <m/>
    <m/>
    <m/>
    <n v="1"/>
    <m/>
    <m/>
    <m/>
    <m/>
    <m/>
    <m/>
    <m/>
    <m/>
    <m/>
    <m/>
    <m/>
    <m/>
    <m/>
    <m/>
    <m/>
    <m/>
    <m/>
    <m/>
    <m/>
    <m/>
    <m/>
    <m/>
    <m/>
    <m/>
    <m/>
    <m/>
    <m/>
    <m/>
    <m/>
    <m/>
    <m/>
    <m/>
    <m/>
    <m/>
    <m/>
    <m/>
    <m/>
    <m/>
    <m/>
    <m/>
    <m/>
    <m/>
    <m/>
    <m/>
    <m/>
    <m/>
    <m/>
    <m/>
    <m/>
    <m/>
    <m/>
    <m/>
    <m/>
    <m/>
    <m/>
    <m/>
    <m/>
    <m/>
    <m/>
    <m/>
    <m/>
    <m/>
    <m/>
    <m/>
    <m/>
    <m/>
    <m/>
    <m/>
    <m/>
    <m/>
    <m/>
    <m/>
    <m/>
    <m/>
    <m/>
    <m/>
    <m/>
    <m/>
    <m/>
    <m/>
    <n v="1"/>
    <n v="1"/>
    <s v="DUWT0017"/>
    <s v="AoHhOXq_EM7"/>
    <s v="Allocated"/>
    <s v="Shifted (NC_SFTD)"/>
    <s v="Customer shifted from residence "/>
    <d v="2026-01-05T00:00:00"/>
    <m/>
    <m/>
    <m/>
    <s v="-"/>
  </r>
  <r>
    <n v="455218401"/>
    <s v="SONALI MARTAND MOJAD"/>
    <s v="ONLINE"/>
    <s v="31.01.26"/>
    <n v="4350"/>
    <m/>
    <m/>
    <m/>
    <n v="3704"/>
    <n v="3703.86"/>
    <x v="4"/>
    <s v="STABLE"/>
    <x v="0"/>
    <x v="0"/>
    <n v="3643"/>
    <n v="135"/>
    <n v="0"/>
    <n v="450"/>
    <s v="FLOW"/>
    <n v="3.9815697148976401E-3"/>
    <n v="6.3900867670468083E-4"/>
    <x v="1"/>
    <s v="PAID"/>
    <s v="PTP"/>
    <s v="BPTP"/>
    <m/>
    <n v="26"/>
    <s v="CAVA"/>
    <m/>
    <s v="-"/>
    <s v="-"/>
    <s v="JUNNAR"/>
    <s v="-"/>
    <s v="-"/>
    <s v="-"/>
    <n v="4288.8599999999997"/>
    <n v="3643"/>
    <n v="57"/>
    <m/>
    <n v="87"/>
    <s v="REGULAR"/>
    <s v="MH45AS8483"/>
    <s v="HONDA ACTIVA 125 DISC BSVI"/>
    <d v="2022-10-21T00:00:00"/>
    <n v="36"/>
    <x v="1"/>
    <x v="2"/>
    <s v="-"/>
    <m/>
    <m/>
    <m/>
    <m/>
    <m/>
    <m/>
    <m/>
    <m/>
    <m/>
    <m/>
    <m/>
    <m/>
    <m/>
    <m/>
    <m/>
    <n v="1"/>
    <m/>
    <m/>
    <m/>
    <m/>
    <m/>
    <m/>
    <m/>
    <m/>
    <m/>
    <m/>
    <m/>
    <m/>
    <m/>
    <m/>
    <m/>
    <m/>
    <m/>
    <m/>
    <m/>
    <m/>
    <m/>
    <m/>
    <m/>
    <m/>
    <m/>
    <m/>
    <m/>
    <m/>
    <m/>
    <m/>
    <m/>
    <m/>
    <m/>
    <m/>
    <m/>
    <m/>
    <m/>
    <m/>
    <m/>
    <m/>
    <m/>
    <m/>
    <m/>
    <m/>
    <m/>
    <m/>
    <m/>
    <m/>
    <m/>
    <m/>
    <m/>
    <m/>
    <m/>
    <m/>
    <m/>
    <m/>
    <m/>
    <m/>
    <m/>
    <m/>
    <m/>
    <m/>
    <m/>
    <m/>
    <m/>
    <m/>
    <m/>
    <m/>
    <m/>
    <m/>
    <m/>
    <m/>
    <m/>
    <m/>
    <m/>
    <m/>
    <m/>
    <n v="1"/>
    <n v="1"/>
    <s v="ZBHT0021"/>
    <s v="BoGy3saPEXc"/>
    <s v="Allocated"/>
    <s v="Promise To Pay (PTP)"/>
    <s v="Ptp "/>
    <d v="2026-01-28T00:00:00"/>
    <m/>
    <m/>
    <m/>
    <s v="-"/>
  </r>
  <r>
    <n v="455785111"/>
    <s v="FAYAJ AJIJ BAGWAN"/>
    <m/>
    <m/>
    <m/>
    <m/>
    <m/>
    <m/>
    <n v="3661"/>
    <n v="3661"/>
    <x v="2"/>
    <s v="FLOW"/>
    <x v="1"/>
    <x v="3"/>
    <n v="3599"/>
    <n v="2"/>
    <n v="0"/>
    <n v="900"/>
    <s v="NEW"/>
    <n v="5.9469118730946513E-3"/>
    <n v="1.935586771131696E-4"/>
    <x v="0"/>
    <s v="NC"/>
    <s v="-"/>
    <s v="NC"/>
    <s v="ALOCATION DATE"/>
    <m/>
    <s v="CNAVNA"/>
    <m/>
    <s v="-"/>
    <s v="-"/>
    <s v="KASARWADI"/>
    <s v="-"/>
    <s v="-"/>
    <s v="-"/>
    <n v="4563"/>
    <n v="3599"/>
    <n v="27"/>
    <m/>
    <n v="57"/>
    <s v="REGULAR"/>
    <s v="MH14KM0587"/>
    <s v="HONDA SHINE DRUM BSVI"/>
    <d v="2022-11-26T00:00:00"/>
    <n v="36"/>
    <x v="1"/>
    <x v="2"/>
    <s v="-"/>
    <m/>
    <m/>
    <m/>
    <m/>
    <m/>
    <m/>
    <m/>
    <m/>
    <m/>
    <m/>
    <m/>
    <m/>
    <n v="1"/>
    <m/>
    <m/>
    <m/>
    <m/>
    <m/>
    <m/>
    <m/>
    <m/>
    <m/>
    <m/>
    <m/>
    <m/>
    <m/>
    <m/>
    <m/>
    <m/>
    <m/>
    <m/>
    <m/>
    <m/>
    <m/>
    <m/>
    <m/>
    <m/>
    <m/>
    <m/>
    <m/>
    <m/>
    <m/>
    <m/>
    <m/>
    <m/>
    <m/>
    <m/>
    <m/>
    <m/>
    <m/>
    <m/>
    <m/>
    <m/>
    <m/>
    <m/>
    <m/>
    <m/>
    <m/>
    <m/>
    <m/>
    <m/>
    <m/>
    <m/>
    <m/>
    <m/>
    <m/>
    <m/>
    <m/>
    <m/>
    <m/>
    <m/>
    <m/>
    <m/>
    <m/>
    <m/>
    <m/>
    <m/>
    <m/>
    <m/>
    <m/>
    <m/>
    <m/>
    <m/>
    <m/>
    <m/>
    <m/>
    <m/>
    <m/>
    <m/>
    <m/>
    <m/>
    <m/>
    <m/>
    <n v="1"/>
    <n v="1"/>
    <s v="DUWT0025"/>
    <s v="G6hzJjOXhDc"/>
    <s v="Allocated"/>
    <s v="RINGING NO RESPONSE (RNR)"/>
    <s v="Customer mo no only ringing no response "/>
    <d v="2026-01-05T00:00:00"/>
    <m/>
    <m/>
    <m/>
    <s v="VYMO"/>
  </r>
  <r>
    <n v="455458168"/>
    <s v="BANTY VIJAY BINAWAT"/>
    <m/>
    <m/>
    <m/>
    <m/>
    <m/>
    <m/>
    <n v="3609"/>
    <n v="3552"/>
    <x v="4"/>
    <s v="FLOW"/>
    <x v="1"/>
    <x v="0"/>
    <n v="3550"/>
    <n v="264"/>
    <n v="0"/>
    <n v="2998.82"/>
    <s v="18.12.25"/>
    <n v="3.8799265681818888E-3"/>
    <n v="6.2269580079649112E-4"/>
    <x v="0"/>
    <s v="BPTP"/>
    <s v="PTP"/>
    <s v="BPTP"/>
    <s v="(Multiple Items)"/>
    <m/>
    <s v="CAVNA"/>
    <m/>
    <s v="-"/>
    <s v="-"/>
    <s v="JUNNAR"/>
    <s v="-"/>
    <s v="-"/>
    <s v="-"/>
    <n v="6814.82"/>
    <n v="3550"/>
    <n v="57"/>
    <m/>
    <n v="87"/>
    <s v="REGULAR"/>
    <s v="MH14KL4020"/>
    <s v="JUPITER BASIC"/>
    <d v="2022-10-31T00:00:00"/>
    <n v="36"/>
    <x v="1"/>
    <x v="2"/>
    <s v="-"/>
    <m/>
    <m/>
    <m/>
    <m/>
    <m/>
    <m/>
    <m/>
    <m/>
    <m/>
    <m/>
    <m/>
    <m/>
    <m/>
    <m/>
    <m/>
    <m/>
    <m/>
    <m/>
    <m/>
    <m/>
    <m/>
    <n v="1"/>
    <m/>
    <m/>
    <m/>
    <m/>
    <m/>
    <m/>
    <m/>
    <m/>
    <m/>
    <m/>
    <m/>
    <m/>
    <m/>
    <m/>
    <m/>
    <m/>
    <m/>
    <m/>
    <m/>
    <m/>
    <m/>
    <m/>
    <m/>
    <m/>
    <m/>
    <m/>
    <m/>
    <m/>
    <m/>
    <m/>
    <m/>
    <m/>
    <m/>
    <m/>
    <m/>
    <m/>
    <m/>
    <m/>
    <m/>
    <m/>
    <m/>
    <m/>
    <m/>
    <m/>
    <m/>
    <m/>
    <m/>
    <m/>
    <m/>
    <m/>
    <m/>
    <m/>
    <m/>
    <m/>
    <m/>
    <m/>
    <m/>
    <m/>
    <m/>
    <m/>
    <m/>
    <m/>
    <m/>
    <m/>
    <m/>
    <m/>
    <m/>
    <m/>
    <m/>
    <m/>
    <m/>
    <n v="1"/>
    <n v="1"/>
    <s v="ZBHT0021"/>
    <s v="APh61Q2XEIz"/>
    <s v="Allocated"/>
    <s v="Left Message (LMCB)"/>
    <s v="Lmcb wife"/>
    <d v="2026-01-08T00:00:00"/>
    <m/>
    <m/>
    <m/>
    <s v="-"/>
  </r>
  <r>
    <n v="455764556"/>
    <s v="AJAY ANKUSH KAMBLE"/>
    <m/>
    <m/>
    <m/>
    <m/>
    <m/>
    <s v="BANK STABLE 19"/>
    <n v="3467"/>
    <n v="3467"/>
    <x v="4"/>
    <s v="STABLE"/>
    <x v="1"/>
    <x v="17"/>
    <n v="3410"/>
    <n v="91"/>
    <n v="0"/>
    <n v="2659"/>
    <s v="12.12.25"/>
    <n v="3.5433154730144308E-2"/>
    <n v="5.9813878330029139E-4"/>
    <x v="1"/>
    <s v="PAID"/>
    <s v="PAID"/>
    <s v="PTP"/>
    <m/>
    <m/>
    <m/>
    <m/>
    <s v="-"/>
    <s v="-"/>
    <s v="CHANDKHED"/>
    <s v="-"/>
    <s v="-"/>
    <s v="-"/>
    <n v="6217"/>
    <n v="3410"/>
    <n v="57"/>
    <m/>
    <n v="57"/>
    <s v="REGULAR"/>
    <s v="MH14KL9265"/>
    <s v="SPLENDOR PLUS I3S XTEC"/>
    <d v="2022-11-24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461372132"/>
    <s v="DEEPAK PANDIT GAIKWAD PANDIT GAIKWAD"/>
    <m/>
    <m/>
    <m/>
    <m/>
    <m/>
    <m/>
    <n v="600"/>
    <n v="3000"/>
    <x v="3"/>
    <s v="FLOW"/>
    <x v="1"/>
    <x v="3"/>
    <n v="3366"/>
    <n v="123"/>
    <n v="0"/>
    <n v="2700"/>
    <s v="FLOW"/>
    <n v="2.8133690696399111E-2"/>
    <n v="1.125288701240925E-3"/>
    <x v="0"/>
    <s v="-"/>
    <s v="-"/>
    <s v="-"/>
    <m/>
    <m/>
    <m/>
    <m/>
    <s v="ELG"/>
    <s v="-"/>
    <s v="BHOSARI"/>
    <s v="-"/>
    <s v="-"/>
    <s v="-"/>
    <n v="5823"/>
    <n v="3366"/>
    <n v="149"/>
    <m/>
    <n v="179"/>
    <s v="NPA"/>
    <s v="MH14KT2784"/>
    <s v="SPLENDOR PLUS DRS CAST FI BLACK"/>
    <d v="2024-01-03T00:00:00"/>
    <n v="24"/>
    <x v="1"/>
    <x v="2"/>
    <s v="-"/>
    <m/>
    <m/>
    <m/>
    <m/>
    <m/>
    <m/>
    <m/>
    <m/>
    <m/>
    <m/>
    <m/>
    <m/>
    <m/>
    <m/>
    <m/>
    <m/>
    <m/>
    <m/>
    <m/>
    <m/>
    <m/>
    <m/>
    <m/>
    <m/>
    <m/>
    <m/>
    <m/>
    <m/>
    <m/>
    <m/>
    <m/>
    <m/>
    <m/>
    <m/>
    <m/>
    <m/>
    <m/>
    <m/>
    <m/>
    <m/>
    <m/>
    <m/>
    <m/>
    <m/>
    <m/>
    <m/>
    <m/>
    <m/>
    <m/>
    <m/>
    <m/>
    <m/>
    <m/>
    <m/>
    <m/>
    <m/>
    <m/>
    <m/>
    <m/>
    <m/>
    <m/>
    <m/>
    <m/>
    <m/>
    <m/>
    <m/>
    <m/>
    <m/>
    <m/>
    <m/>
    <m/>
    <m/>
    <m/>
    <m/>
    <m/>
    <m/>
    <m/>
    <m/>
    <m/>
    <m/>
    <m/>
    <m/>
    <m/>
    <m/>
    <m/>
    <m/>
    <m/>
    <m/>
    <m/>
    <m/>
    <n v="1"/>
    <m/>
    <m/>
    <n v="1"/>
    <n v="1"/>
    <s v="DUWT0025"/>
    <e v="#N/A"/>
    <e v="#N/A"/>
    <e v="#N/A"/>
    <e v="#N/A"/>
    <e v="#N/A"/>
    <m/>
    <m/>
    <m/>
    <s v="-"/>
  </r>
  <r>
    <n v="139014879"/>
    <s v="ANIKET BHAUSAHEB SAWANT"/>
    <m/>
    <m/>
    <m/>
    <m/>
    <m/>
    <m/>
    <n v="3279"/>
    <n v="3414"/>
    <x v="3"/>
    <s v="FLOW"/>
    <x v="1"/>
    <x v="20"/>
    <n v="3360.55"/>
    <n v="281"/>
    <n v="0"/>
    <n v="450"/>
    <s v="FLOW"/>
    <n v="3.7834760310986863E-2"/>
    <n v="1.123466709731191E-3"/>
    <x v="0"/>
    <s v="NC"/>
    <s v="NC"/>
    <s v="NC"/>
    <s v="Shifted"/>
    <m/>
    <s v="CNAVNA"/>
    <m/>
    <s v="-"/>
    <s v="-"/>
    <s v="PIMAPRI"/>
    <s v="-"/>
    <s v="-"/>
    <s v="-"/>
    <n v="4145"/>
    <n v="3360.55"/>
    <n v="148"/>
    <m/>
    <n v="178"/>
    <s v="NPA"/>
    <s v="MH14KR3352"/>
    <s v="SPLENDOR PLUS DRS CAST FI BLACK"/>
    <d v="2023-02-22T00:00:00"/>
    <n v="30"/>
    <x v="1"/>
    <x v="1"/>
    <s v="-"/>
    <m/>
    <m/>
    <m/>
    <m/>
    <m/>
    <m/>
    <m/>
    <m/>
    <m/>
    <m/>
    <m/>
    <m/>
    <m/>
    <m/>
    <m/>
    <n v="1"/>
    <m/>
    <m/>
    <m/>
    <m/>
    <m/>
    <m/>
    <m/>
    <m/>
    <m/>
    <m/>
    <m/>
    <m/>
    <m/>
    <m/>
    <m/>
    <m/>
    <m/>
    <m/>
    <m/>
    <m/>
    <m/>
    <m/>
    <m/>
    <m/>
    <m/>
    <m/>
    <m/>
    <m/>
    <m/>
    <n v="1"/>
    <m/>
    <m/>
    <m/>
    <m/>
    <m/>
    <m/>
    <m/>
    <m/>
    <n v="1"/>
    <m/>
    <m/>
    <m/>
    <m/>
    <m/>
    <m/>
    <m/>
    <m/>
    <m/>
    <m/>
    <m/>
    <m/>
    <m/>
    <m/>
    <m/>
    <m/>
    <m/>
    <m/>
    <m/>
    <m/>
    <m/>
    <m/>
    <m/>
    <m/>
    <m/>
    <m/>
    <m/>
    <m/>
    <m/>
    <m/>
    <m/>
    <m/>
    <m/>
    <m/>
    <m/>
    <m/>
    <m/>
    <m/>
    <n v="3"/>
    <n v="1"/>
    <s v="ZBHT0015"/>
    <s v="GPyEUZ21Qm"/>
    <s v="Allocated"/>
    <s v="RINGING NO RESPONSE (RNR)"/>
    <s v="Customer mobile number is ringing no response."/>
    <d v="2026-01-19T00:00:00"/>
    <m/>
    <m/>
    <m/>
    <s v="VYMO"/>
  </r>
  <r>
    <n v="136182878"/>
    <s v="BALIRAM GOROBA PATOLE"/>
    <s v="ONLINE"/>
    <s v="22.01.26"/>
    <n v="3666"/>
    <m/>
    <m/>
    <s v="BANK RB 31"/>
    <n v="3666"/>
    <n v="3327"/>
    <x v="2"/>
    <s v="STABLE"/>
    <x v="0"/>
    <x v="11"/>
    <n v="3327"/>
    <n v="113"/>
    <n v="0"/>
    <n v="4500"/>
    <s v="24.12.25"/>
    <n v="3.014769243065023E-3"/>
    <n v="1.7893018025993751E-4"/>
    <x v="1"/>
    <s v="PAID"/>
    <s v="PTP"/>
    <s v="PTP"/>
    <m/>
    <n v="22"/>
    <s v="CAVA"/>
    <m/>
    <s v="-"/>
    <s v="-"/>
    <s v="NERE"/>
    <s v="-"/>
    <s v="-"/>
    <s v="-"/>
    <n v="7940"/>
    <n v="3327"/>
    <n v="26"/>
    <m/>
    <e v="#N/A"/>
    <s v="REGULAR"/>
    <s v="MH14KL5478"/>
    <s v="GLAMOUR XTEC DISC"/>
    <d v="2022-11-22T00:00:00"/>
    <n v="36"/>
    <x v="1"/>
    <x v="1"/>
    <s v="-"/>
    <m/>
    <m/>
    <m/>
    <m/>
    <m/>
    <m/>
    <m/>
    <m/>
    <m/>
    <m/>
    <m/>
    <m/>
    <m/>
    <m/>
    <m/>
    <m/>
    <m/>
    <m/>
    <m/>
    <m/>
    <m/>
    <m/>
    <m/>
    <m/>
    <m/>
    <m/>
    <m/>
    <m/>
    <m/>
    <m/>
    <m/>
    <m/>
    <m/>
    <m/>
    <m/>
    <m/>
    <m/>
    <m/>
    <m/>
    <m/>
    <m/>
    <m/>
    <m/>
    <m/>
    <m/>
    <m/>
    <m/>
    <m/>
    <m/>
    <m/>
    <m/>
    <m/>
    <m/>
    <m/>
    <m/>
    <m/>
    <m/>
    <m/>
    <m/>
    <m/>
    <m/>
    <m/>
    <m/>
    <m/>
    <m/>
    <m/>
    <m/>
    <m/>
    <m/>
    <m/>
    <m/>
    <m/>
    <m/>
    <m/>
    <m/>
    <m/>
    <m/>
    <m/>
    <m/>
    <m/>
    <m/>
    <m/>
    <m/>
    <m/>
    <m/>
    <m/>
    <m/>
    <m/>
    <m/>
    <m/>
    <n v="1"/>
    <m/>
    <m/>
    <n v="1"/>
    <n v="1"/>
    <s v="DUWT0030"/>
    <e v="#N/A"/>
    <e v="#N/A"/>
    <e v="#N/A"/>
    <e v="#N/A"/>
    <e v="#N/A"/>
    <m/>
    <m/>
    <m/>
    <s v="-"/>
  </r>
  <r>
    <n v="463182764"/>
    <s v="NILAM RAJU GAIKWAD"/>
    <m/>
    <m/>
    <m/>
    <m/>
    <m/>
    <m/>
    <n v="1668"/>
    <n v="3336"/>
    <x v="4"/>
    <s v="FLOW"/>
    <x v="1"/>
    <x v="18"/>
    <n v="3241"/>
    <n v="56"/>
    <n v="0"/>
    <n v="4500"/>
    <s v="FLOW"/>
    <n v="8.4618272638455703E-3"/>
    <n v="5.6849495503702191E-4"/>
    <x v="1"/>
    <s v="PTP"/>
    <s v="PTP"/>
    <s v="PTP"/>
    <m/>
    <m/>
    <m/>
    <m/>
    <s v="-"/>
    <s v="-"/>
    <s v="YERWADA"/>
    <s v="-"/>
    <s v="-"/>
    <s v="-"/>
    <n v="7892"/>
    <n v="3241"/>
    <n v="56"/>
    <m/>
    <n v="86"/>
    <s v="REGULAR"/>
    <s v="MH12WB5598"/>
    <s v="HONDA DIO SMART"/>
    <d v="2024-06-12T00:00:00"/>
    <n v="18"/>
    <x v="1"/>
    <x v="2"/>
    <s v="-"/>
    <m/>
    <m/>
    <m/>
    <m/>
    <m/>
    <m/>
    <m/>
    <m/>
    <m/>
    <m/>
    <m/>
    <m/>
    <m/>
    <m/>
    <m/>
    <m/>
    <m/>
    <m/>
    <n v="1"/>
    <m/>
    <m/>
    <m/>
    <m/>
    <m/>
    <m/>
    <m/>
    <m/>
    <m/>
    <m/>
    <m/>
    <m/>
    <m/>
    <m/>
    <m/>
    <m/>
    <m/>
    <m/>
    <m/>
    <m/>
    <m/>
    <m/>
    <m/>
    <m/>
    <m/>
    <m/>
    <m/>
    <m/>
    <m/>
    <m/>
    <m/>
    <m/>
    <m/>
    <m/>
    <m/>
    <m/>
    <m/>
    <m/>
    <m/>
    <m/>
    <m/>
    <m/>
    <m/>
    <m/>
    <m/>
    <m/>
    <m/>
    <m/>
    <m/>
    <m/>
    <m/>
    <m/>
    <m/>
    <m/>
    <m/>
    <m/>
    <m/>
    <m/>
    <m/>
    <m/>
    <m/>
    <m/>
    <m/>
    <m/>
    <m/>
    <m/>
    <m/>
    <m/>
    <m/>
    <m/>
    <m/>
    <m/>
    <m/>
    <m/>
    <n v="1"/>
    <n v="1"/>
    <s v="ZBHT0012"/>
    <e v="#N/A"/>
    <e v="#N/A"/>
    <e v="#N/A"/>
    <e v="#N/A"/>
    <e v="#N/A"/>
    <m/>
    <m/>
    <m/>
    <s v="-"/>
  </r>
  <r>
    <n v="135624651"/>
    <s v="JAYASHREE AVINASH MORE"/>
    <m/>
    <m/>
    <m/>
    <m/>
    <m/>
    <m/>
    <n v="3295"/>
    <n v="3295"/>
    <x v="4"/>
    <s v="FLOW"/>
    <x v="1"/>
    <x v="0"/>
    <n v="3235.73"/>
    <n v="141"/>
    <n v="0"/>
    <n v="3078"/>
    <s v="FLOW"/>
    <n v="3.536449237876953E-3"/>
    <n v="5.6757055873555781E-4"/>
    <x v="0"/>
    <s v="NITP"/>
    <s v="NITP"/>
    <s v="NITP"/>
    <s v="Customer address Short  not found "/>
    <m/>
    <s v="CAVNA"/>
    <m/>
    <s v="-"/>
    <s v="-"/>
    <s v="JUNNAR"/>
    <s v="-"/>
    <s v="-"/>
    <s v="-"/>
    <n v="6514"/>
    <n v="3235.73"/>
    <n v="56"/>
    <m/>
    <n v="86"/>
    <s v="REGULAR"/>
    <s v="MH14KK8449"/>
    <s v="OKINAWA PRAISE PRO"/>
    <d v="2022-11-15T00:00:00"/>
    <n v="36"/>
    <x v="1"/>
    <x v="2"/>
    <s v="-"/>
    <m/>
    <m/>
    <m/>
    <m/>
    <m/>
    <m/>
    <m/>
    <m/>
    <m/>
    <m/>
    <m/>
    <m/>
    <m/>
    <m/>
    <m/>
    <m/>
    <m/>
    <m/>
    <m/>
    <m/>
    <m/>
    <m/>
    <m/>
    <m/>
    <m/>
    <m/>
    <m/>
    <m/>
    <m/>
    <m/>
    <m/>
    <m/>
    <m/>
    <m/>
    <m/>
    <m/>
    <m/>
    <m/>
    <m/>
    <m/>
    <m/>
    <m/>
    <m/>
    <m/>
    <m/>
    <m/>
    <m/>
    <m/>
    <m/>
    <m/>
    <m/>
    <m/>
    <m/>
    <m/>
    <m/>
    <m/>
    <m/>
    <m/>
    <m/>
    <m/>
    <m/>
    <m/>
    <m/>
    <m/>
    <m/>
    <m/>
    <m/>
    <m/>
    <m/>
    <m/>
    <m/>
    <m/>
    <m/>
    <m/>
    <m/>
    <m/>
    <m/>
    <m/>
    <m/>
    <m/>
    <m/>
    <m/>
    <m/>
    <m/>
    <m/>
    <m/>
    <m/>
    <m/>
    <m/>
    <m/>
    <m/>
    <m/>
    <m/>
    <n v="0"/>
    <s v=""/>
    <s v="ZBHT0021"/>
    <s v="B6bEUvZi2pm"/>
    <s v="Allocated"/>
    <e v="#N/A"/>
    <e v="#N/A"/>
    <e v="#N/A"/>
    <m/>
    <m/>
    <m/>
    <s v="-"/>
  </r>
  <r>
    <n v="136278568"/>
    <s v="PRATAP DNYANOBA MALKAPURE"/>
    <m/>
    <m/>
    <m/>
    <m/>
    <m/>
    <m/>
    <n v="3263"/>
    <n v="0"/>
    <x v="2"/>
    <s v="FLOW"/>
    <x v="1"/>
    <x v="2"/>
    <n v="3204.25"/>
    <n v="120"/>
    <n v="0"/>
    <n v="0"/>
    <s v="NEW"/>
    <n v="4.1467152301794159E-3"/>
    <n v="1.7232853324253229E-4"/>
    <x v="0"/>
    <s v="NC"/>
    <s v="-"/>
    <s v="NC"/>
    <s v="Add not found"/>
    <m/>
    <s v="CNAVNA"/>
    <m/>
    <s v="-"/>
    <s v="-"/>
    <s v="CHAKAN"/>
    <s v="-"/>
    <s v="-"/>
    <s v="-"/>
    <n v="3383"/>
    <n v="3204.25"/>
    <n v="35"/>
    <m/>
    <n v="56"/>
    <s v="REGULAR"/>
    <s v="MH14KM1075"/>
    <s v="HONDA SHINE DISC BSVI"/>
    <d v="2022-11-25T00:00:00"/>
    <n v="36"/>
    <x v="2"/>
    <x v="1"/>
    <s v="-"/>
    <m/>
    <m/>
    <m/>
    <m/>
    <m/>
    <m/>
    <m/>
    <m/>
    <m/>
    <m/>
    <m/>
    <m/>
    <m/>
    <m/>
    <m/>
    <m/>
    <m/>
    <m/>
    <m/>
    <m/>
    <m/>
    <m/>
    <m/>
    <m/>
    <m/>
    <m/>
    <m/>
    <m/>
    <m/>
    <m/>
    <m/>
    <m/>
    <m/>
    <m/>
    <m/>
    <m/>
    <n v="1"/>
    <m/>
    <m/>
    <m/>
    <m/>
    <m/>
    <m/>
    <m/>
    <m/>
    <m/>
    <m/>
    <m/>
    <m/>
    <m/>
    <m/>
    <m/>
    <m/>
    <m/>
    <m/>
    <m/>
    <m/>
    <m/>
    <m/>
    <m/>
    <m/>
    <m/>
    <m/>
    <m/>
    <m/>
    <m/>
    <m/>
    <m/>
    <m/>
    <m/>
    <m/>
    <m/>
    <m/>
    <m/>
    <m/>
    <m/>
    <m/>
    <m/>
    <m/>
    <m/>
    <m/>
    <m/>
    <m/>
    <m/>
    <m/>
    <m/>
    <m/>
    <m/>
    <m/>
    <m/>
    <m/>
    <m/>
    <m/>
    <n v="1"/>
    <n v="1"/>
    <s v="DUWT0017"/>
    <s v="kPoT96cAEm"/>
    <s v="Allocated"/>
    <s v="Address Not Found (NC_ANF)"/>
    <s v="Short address available "/>
    <d v="2026-01-13T00:00:00"/>
    <m/>
    <m/>
    <m/>
    <s v="-"/>
  </r>
  <r>
    <n v="135124823"/>
    <s v="GANESH JIJABHAU KUMBHAR"/>
    <m/>
    <m/>
    <m/>
    <m/>
    <m/>
    <s v="BANK RB 19"/>
    <n v="3250"/>
    <n v="3245"/>
    <x v="4"/>
    <s v="RB"/>
    <x v="1"/>
    <x v="11"/>
    <n v="3199.37"/>
    <n v="145"/>
    <n v="0"/>
    <n v="0"/>
    <s v="01.12.25"/>
    <n v="8.6024232904634099E-3"/>
    <n v="5.6119275047725908E-4"/>
    <x v="1"/>
    <s v="PAID"/>
    <s v="PAID"/>
    <s v="BPTP"/>
    <m/>
    <m/>
    <s v="CAVNA"/>
    <m/>
    <s v="-"/>
    <s v="-"/>
    <s v="MULSHI"/>
    <s v="-"/>
    <s v="-"/>
    <s v="-"/>
    <n v="3390"/>
    <n v="3199.37"/>
    <n v="56"/>
    <m/>
    <e v="#N/A"/>
    <s v="REGULAR"/>
    <s v="MH12UU5640"/>
    <s v="JUPITER ZX DISC"/>
    <d v="2022-10-28T00:00:00"/>
    <n v="36"/>
    <x v="1"/>
    <x v="1"/>
    <s v="-"/>
    <m/>
    <m/>
    <m/>
    <m/>
    <m/>
    <m/>
    <m/>
    <m/>
    <m/>
    <m/>
    <m/>
    <m/>
    <m/>
    <m/>
    <m/>
    <n v="1"/>
    <m/>
    <m/>
    <m/>
    <m/>
    <m/>
    <m/>
    <m/>
    <m/>
    <m/>
    <m/>
    <m/>
    <m/>
    <m/>
    <m/>
    <m/>
    <m/>
    <m/>
    <m/>
    <m/>
    <m/>
    <m/>
    <m/>
    <m/>
    <m/>
    <m/>
    <m/>
    <m/>
    <m/>
    <m/>
    <m/>
    <m/>
    <m/>
    <m/>
    <m/>
    <m/>
    <m/>
    <m/>
    <m/>
    <m/>
    <m/>
    <m/>
    <m/>
    <m/>
    <m/>
    <m/>
    <m/>
    <m/>
    <m/>
    <m/>
    <m/>
    <m/>
    <m/>
    <m/>
    <m/>
    <m/>
    <m/>
    <m/>
    <m/>
    <m/>
    <m/>
    <m/>
    <m/>
    <m/>
    <m/>
    <m/>
    <m/>
    <m/>
    <m/>
    <m/>
    <m/>
    <m/>
    <m/>
    <m/>
    <m/>
    <m/>
    <m/>
    <m/>
    <n v="1"/>
    <n v="1"/>
    <s v="DUWT0030"/>
    <e v="#N/A"/>
    <e v="#N/A"/>
    <s v="Promise To Pay (PTP)"/>
    <s v="Meet customer in given ptp 12 jan to customer but customer "/>
    <d v="2026-01-12T00:00:00"/>
    <m/>
    <m/>
    <m/>
    <s v="-"/>
  </r>
  <r>
    <n v="131565184"/>
    <s v="VISHAL RAIBHAN THOMBARE"/>
    <m/>
    <m/>
    <m/>
    <m/>
    <m/>
    <m/>
    <n v="3230"/>
    <n v="3230"/>
    <x v="6"/>
    <s v="FLOW"/>
    <x v="1"/>
    <x v="3"/>
    <n v="3185.59"/>
    <n v="226"/>
    <n v="0"/>
    <n v="450"/>
    <s v="FLOW"/>
    <n v="1"/>
    <n v="1.9209083291017861E-2"/>
    <x v="0"/>
    <s v="-"/>
    <s v="NC"/>
    <s v="-"/>
    <m/>
    <m/>
    <m/>
    <m/>
    <s v="-"/>
    <s v="-"/>
    <s v="BHOSARI GAON"/>
    <s v="-"/>
    <s v="-"/>
    <s v="-"/>
    <n v="3906"/>
    <n v="3185.59"/>
    <n v="179"/>
    <m/>
    <n v="209"/>
    <s v="NPA"/>
    <s v="MH20GD9280"/>
    <s v="FZS FI V3 ABS DARKNIGHT BSVI"/>
    <d v="2022-07-06T00:00:00"/>
    <n v="36"/>
    <x v="1"/>
    <x v="2"/>
    <s v="-"/>
    <m/>
    <m/>
    <m/>
    <m/>
    <m/>
    <m/>
    <m/>
    <m/>
    <m/>
    <m/>
    <m/>
    <m/>
    <m/>
    <m/>
    <m/>
    <m/>
    <m/>
    <m/>
    <m/>
    <m/>
    <m/>
    <m/>
    <m/>
    <m/>
    <m/>
    <m/>
    <m/>
    <m/>
    <m/>
    <m/>
    <m/>
    <m/>
    <m/>
    <m/>
    <m/>
    <m/>
    <m/>
    <m/>
    <m/>
    <m/>
    <m/>
    <m/>
    <m/>
    <m/>
    <m/>
    <m/>
    <m/>
    <m/>
    <m/>
    <m/>
    <m/>
    <m/>
    <m/>
    <m/>
    <m/>
    <m/>
    <m/>
    <m/>
    <m/>
    <m/>
    <m/>
    <m/>
    <m/>
    <m/>
    <m/>
    <m/>
    <m/>
    <m/>
    <m/>
    <m/>
    <m/>
    <m/>
    <m/>
    <m/>
    <m/>
    <m/>
    <m/>
    <m/>
    <m/>
    <m/>
    <m/>
    <m/>
    <m/>
    <m/>
    <m/>
    <m/>
    <m/>
    <m/>
    <m/>
    <m/>
    <n v="1"/>
    <m/>
    <m/>
    <n v="1"/>
    <n v="1"/>
    <s v="DUWT0025"/>
    <e v="#N/A"/>
    <e v="#N/A"/>
    <e v="#N/A"/>
    <e v="#N/A"/>
    <e v="#N/A"/>
    <m/>
    <m/>
    <m/>
    <s v="-"/>
  </r>
  <r>
    <n v="458255333"/>
    <s v="SURESH TANAJI SHINDE"/>
    <s v="ONLINE"/>
    <s v="21.01.26"/>
    <n v="3302"/>
    <m/>
    <m/>
    <s v="BANK RB 31"/>
    <n v="3253"/>
    <n v="-80"/>
    <x v="2"/>
    <s v="STABLE"/>
    <x v="0"/>
    <x v="11"/>
    <n v="3173"/>
    <n v="129"/>
    <n v="0"/>
    <n v="0"/>
    <s v="15.12.25"/>
    <n v="2.8752217638248622E-3"/>
    <n v="1.7064786954156349E-4"/>
    <x v="1"/>
    <s v="PAID"/>
    <s v="PAID"/>
    <s v="PTP"/>
    <m/>
    <m/>
    <m/>
    <m/>
    <s v="-"/>
    <s v="-"/>
    <s v="WAKAD"/>
    <s v="-"/>
    <s v="-"/>
    <s v="-"/>
    <n v="3302"/>
    <n v="3173"/>
    <n v="36"/>
    <m/>
    <e v="#N/A"/>
    <s v="REGULAR"/>
    <s v="MH14KX4298"/>
    <s v="SPLENDOR PLUS DRS CAST FI BLACK"/>
    <d v="2023-05-25T00:00:00"/>
    <n v="30"/>
    <x v="2"/>
    <x v="1"/>
    <s v="-"/>
    <m/>
    <m/>
    <m/>
    <m/>
    <m/>
    <m/>
    <m/>
    <m/>
    <m/>
    <m/>
    <m/>
    <m/>
    <m/>
    <m/>
    <m/>
    <m/>
    <m/>
    <m/>
    <m/>
    <m/>
    <m/>
    <m/>
    <m/>
    <m/>
    <m/>
    <m/>
    <m/>
    <m/>
    <m/>
    <m/>
    <m/>
    <m/>
    <m/>
    <n v="1"/>
    <m/>
    <m/>
    <m/>
    <m/>
    <m/>
    <m/>
    <m/>
    <m/>
    <m/>
    <m/>
    <m/>
    <m/>
    <m/>
    <m/>
    <m/>
    <m/>
    <m/>
    <m/>
    <m/>
    <m/>
    <m/>
    <m/>
    <m/>
    <m/>
    <m/>
    <m/>
    <m/>
    <m/>
    <m/>
    <m/>
    <m/>
    <m/>
    <m/>
    <m/>
    <m/>
    <m/>
    <m/>
    <m/>
    <m/>
    <m/>
    <m/>
    <m/>
    <m/>
    <m/>
    <m/>
    <m/>
    <m/>
    <m/>
    <m/>
    <m/>
    <m/>
    <m/>
    <m/>
    <m/>
    <m/>
    <m/>
    <m/>
    <m/>
    <m/>
    <n v="1"/>
    <n v="1"/>
    <s v="DUWT0030"/>
    <s v="G6BeImdA5c"/>
    <s v="Allocated"/>
    <s v="Left Message (LMCB)"/>
    <s v="Left message to wife "/>
    <d v="2026-01-12T00:00:00"/>
    <m/>
    <m/>
    <m/>
    <s v="-"/>
  </r>
  <r>
    <n v="135003165"/>
    <s v="SANGITA BHAGWAT HATGALE"/>
    <m/>
    <m/>
    <m/>
    <m/>
    <m/>
    <m/>
    <n v="3172"/>
    <n v="3214"/>
    <x v="5"/>
    <s v="FLOW"/>
    <x v="1"/>
    <x v="2"/>
    <n v="3156.97"/>
    <n v="131"/>
    <n v="0"/>
    <n v="3574"/>
    <s v="FLOW"/>
    <n v="1.211608680067025E-2"/>
    <n v="7.9556938286370752E-4"/>
    <x v="0"/>
    <s v="NC"/>
    <s v="NC"/>
    <s v="NC"/>
    <s v="Shifted"/>
    <m/>
    <s v="CNAVNA"/>
    <m/>
    <s v="-"/>
    <s v="-"/>
    <s v="CHAKAN"/>
    <s v="-"/>
    <s v="-"/>
    <s v="-"/>
    <n v="6919"/>
    <n v="3156.97"/>
    <n v="87"/>
    <m/>
    <n v="117"/>
    <s v="REGULAR"/>
    <s v="MH20GH3699"/>
    <s v="HONDA SHINE DRUM BSVI"/>
    <d v="2022-10-27T00:00:00"/>
    <n v="36"/>
    <x v="1"/>
    <x v="1"/>
    <s v="-"/>
    <m/>
    <m/>
    <m/>
    <m/>
    <m/>
    <m/>
    <m/>
    <m/>
    <m/>
    <m/>
    <m/>
    <m/>
    <m/>
    <m/>
    <m/>
    <n v="1"/>
    <m/>
    <m/>
    <m/>
    <m/>
    <m/>
    <m/>
    <m/>
    <m/>
    <m/>
    <m/>
    <m/>
    <m/>
    <m/>
    <m/>
    <m/>
    <m/>
    <m/>
    <m/>
    <m/>
    <m/>
    <m/>
    <m/>
    <m/>
    <m/>
    <m/>
    <m/>
    <m/>
    <m/>
    <m/>
    <m/>
    <m/>
    <m/>
    <m/>
    <m/>
    <m/>
    <m/>
    <m/>
    <m/>
    <m/>
    <m/>
    <m/>
    <m/>
    <m/>
    <m/>
    <m/>
    <m/>
    <m/>
    <m/>
    <m/>
    <m/>
    <m/>
    <m/>
    <m/>
    <m/>
    <m/>
    <m/>
    <m/>
    <m/>
    <m/>
    <m/>
    <m/>
    <m/>
    <m/>
    <m/>
    <m/>
    <m/>
    <m/>
    <m/>
    <m/>
    <m/>
    <m/>
    <m/>
    <m/>
    <m/>
    <m/>
    <m/>
    <m/>
    <n v="1"/>
    <n v="1"/>
    <s v="DUWT0017"/>
    <s v="A6inDr8PHm"/>
    <s v="Allocated"/>
    <s v="Shifted (NC_SFTD)"/>
    <s v="Customer left job as per security "/>
    <d v="2026-01-06T00:00:00"/>
    <m/>
    <m/>
    <m/>
    <s v="-"/>
  </r>
  <r>
    <n v="135451399"/>
    <s v="ASHISH DNYANESHWAR DEVKAR"/>
    <m/>
    <m/>
    <m/>
    <m/>
    <m/>
    <m/>
    <n v="3194"/>
    <n v="3087"/>
    <x v="4"/>
    <s v="FLOW"/>
    <x v="1"/>
    <x v="3"/>
    <n v="3087"/>
    <n v="175"/>
    <n v="0"/>
    <n v="3600"/>
    <s v="05.12.25"/>
    <n v="4.6774506121369158E-2"/>
    <n v="5.4148223579120224E-4"/>
    <x v="0"/>
    <s v="PTP"/>
    <s v="PAID"/>
    <s v="PTP"/>
    <m/>
    <m/>
    <m/>
    <m/>
    <s v="-"/>
    <s v="-"/>
    <s v="BHOSARI"/>
    <s v="-"/>
    <s v="-"/>
    <s v="-"/>
    <n v="6862"/>
    <n v="3087"/>
    <n v="57"/>
    <m/>
    <n v="87"/>
    <s v="REGULAR"/>
    <s v="MH14KL2988"/>
    <s v="SPLENDOR PLUS BS6 I3S DRS CAST FI"/>
    <d v="2022-10-27T00:00:00"/>
    <n v="36"/>
    <x v="1"/>
    <x v="2"/>
    <s v="-"/>
    <m/>
    <m/>
    <m/>
    <m/>
    <m/>
    <m/>
    <n v="1"/>
    <m/>
    <m/>
    <m/>
    <m/>
    <m/>
    <m/>
    <m/>
    <m/>
    <m/>
    <m/>
    <m/>
    <m/>
    <m/>
    <m/>
    <m/>
    <m/>
    <m/>
    <m/>
    <m/>
    <m/>
    <m/>
    <m/>
    <m/>
    <m/>
    <m/>
    <m/>
    <m/>
    <m/>
    <m/>
    <m/>
    <m/>
    <m/>
    <m/>
    <m/>
    <m/>
    <m/>
    <m/>
    <m/>
    <m/>
    <m/>
    <m/>
    <m/>
    <m/>
    <m/>
    <m/>
    <m/>
    <m/>
    <m/>
    <m/>
    <m/>
    <m/>
    <m/>
    <m/>
    <m/>
    <m/>
    <m/>
    <m/>
    <m/>
    <m/>
    <m/>
    <m/>
    <m/>
    <m/>
    <m/>
    <m/>
    <m/>
    <m/>
    <m/>
    <m/>
    <m/>
    <m/>
    <m/>
    <m/>
    <m/>
    <m/>
    <m/>
    <m/>
    <m/>
    <m/>
    <m/>
    <m/>
    <m/>
    <m/>
    <m/>
    <m/>
    <m/>
    <n v="1"/>
    <n v="1"/>
    <s v="DUWT0025"/>
    <s v="Bo9qwE5YIc"/>
    <s v="Allocated"/>
    <s v="Promise To Pay (PTP)"/>
    <s v="Customer given ptp to online payment "/>
    <d v="2026-01-07T00:00:00"/>
    <m/>
    <m/>
    <m/>
    <s v="-"/>
  </r>
  <r>
    <n v="461809379"/>
    <s v="BHUPENDRA VINAYAK KHARAT"/>
    <m/>
    <m/>
    <m/>
    <m/>
    <m/>
    <m/>
    <n v="1052"/>
    <n v="1052"/>
    <x v="2"/>
    <s v="FLOW"/>
    <x v="1"/>
    <x v="2"/>
    <n v="3036"/>
    <n v="21"/>
    <n v="0"/>
    <n v="900"/>
    <s v="NEW"/>
    <n v="3.9289779008581426E-3"/>
    <n v="1.6327983987651651E-4"/>
    <x v="0"/>
    <s v="NC"/>
    <s v="-"/>
    <s v="NC"/>
    <s v="Add not found"/>
    <m/>
    <s v="CNAVNA"/>
    <m/>
    <s v="-"/>
    <s v="-"/>
    <s v="CHAKAN"/>
    <s v="-"/>
    <s v="-"/>
    <s v="-"/>
    <n v="3025"/>
    <n v="3036"/>
    <n v="35"/>
    <m/>
    <n v="56"/>
    <s v="REGULAR"/>
    <s v="MH14KM0458"/>
    <s v="TVS JUPITER 125 DISC"/>
    <d v="2024-02-06T00:00:00"/>
    <n v="24"/>
    <x v="2"/>
    <x v="1"/>
    <s v="-"/>
    <m/>
    <m/>
    <m/>
    <m/>
    <m/>
    <m/>
    <m/>
    <m/>
    <m/>
    <m/>
    <m/>
    <m/>
    <m/>
    <m/>
    <m/>
    <m/>
    <m/>
    <m/>
    <m/>
    <m/>
    <m/>
    <m/>
    <m/>
    <m/>
    <m/>
    <m/>
    <m/>
    <m/>
    <m/>
    <m/>
    <m/>
    <m/>
    <m/>
    <m/>
    <m/>
    <m/>
    <m/>
    <m/>
    <m/>
    <m/>
    <m/>
    <m/>
    <m/>
    <m/>
    <m/>
    <m/>
    <m/>
    <m/>
    <m/>
    <m/>
    <m/>
    <m/>
    <m/>
    <m/>
    <m/>
    <m/>
    <m/>
    <m/>
    <m/>
    <m/>
    <m/>
    <m/>
    <m/>
    <m/>
    <m/>
    <m/>
    <m/>
    <m/>
    <m/>
    <m/>
    <m/>
    <m/>
    <m/>
    <m/>
    <m/>
    <m/>
    <m/>
    <m/>
    <m/>
    <m/>
    <m/>
    <m/>
    <m/>
    <m/>
    <m/>
    <m/>
    <m/>
    <m/>
    <m/>
    <m/>
    <n v="1"/>
    <m/>
    <m/>
    <n v="1"/>
    <n v="1"/>
    <s v="DUWT0017"/>
    <s v="k6FjYYlfNm"/>
    <s v="Allocated"/>
    <e v="#N/A"/>
    <e v="#N/A"/>
    <e v="#N/A"/>
    <m/>
    <m/>
    <m/>
    <s v="-"/>
  </r>
  <r>
    <n v="134689529"/>
    <s v="AMOL DATTATRAY SAVANT"/>
    <s v="ONLINE"/>
    <s v="12.01.26"/>
    <n v="3100"/>
    <m/>
    <m/>
    <m/>
    <n v="3050"/>
    <n v="3050"/>
    <x v="5"/>
    <s v="STABLE"/>
    <x v="0"/>
    <x v="9"/>
    <n v="2995.1"/>
    <n v="337"/>
    <n v="0"/>
    <n v="4050"/>
    <s v="NEW"/>
    <n v="1.886620121092402E-2"/>
    <n v="7.5477747923328076E-4"/>
    <x v="1"/>
    <s v="PAID"/>
    <s v="-"/>
    <s v="PAID"/>
    <m/>
    <m/>
    <m/>
    <m/>
    <s v="-"/>
    <s v="-"/>
    <s v="SHIRUR"/>
    <s v="-"/>
    <s v="-"/>
    <s v="-"/>
    <n v="7437"/>
    <n v="2995.1"/>
    <n v="87"/>
    <m/>
    <n v="86"/>
    <s v="NPA"/>
    <s v="MH12UY9427"/>
    <s v="HF DELUXE BS6 I3S DRUM SELF CAST"/>
    <d v="2022-11-14T00:00:00"/>
    <n v="36"/>
    <x v="1"/>
    <x v="1"/>
    <s v="-"/>
    <m/>
    <m/>
    <m/>
    <m/>
    <m/>
    <m/>
    <m/>
    <m/>
    <m/>
    <m/>
    <m/>
    <m/>
    <m/>
    <m/>
    <m/>
    <m/>
    <m/>
    <m/>
    <n v="1"/>
    <m/>
    <m/>
    <m/>
    <m/>
    <m/>
    <m/>
    <m/>
    <m/>
    <m/>
    <m/>
    <m/>
    <m/>
    <m/>
    <m/>
    <m/>
    <m/>
    <m/>
    <m/>
    <m/>
    <m/>
    <m/>
    <m/>
    <m/>
    <m/>
    <m/>
    <m/>
    <m/>
    <m/>
    <m/>
    <m/>
    <m/>
    <m/>
    <m/>
    <m/>
    <m/>
    <m/>
    <m/>
    <m/>
    <m/>
    <m/>
    <m/>
    <m/>
    <m/>
    <m/>
    <m/>
    <m/>
    <m/>
    <m/>
    <m/>
    <m/>
    <m/>
    <m/>
    <m/>
    <m/>
    <m/>
    <m/>
    <m/>
    <m/>
    <m/>
    <m/>
    <m/>
    <m/>
    <m/>
    <m/>
    <m/>
    <m/>
    <m/>
    <m/>
    <m/>
    <m/>
    <m/>
    <m/>
    <m/>
    <m/>
    <n v="1"/>
    <n v="1"/>
    <s v="ZBHT0024"/>
    <s v="AoW8v6iWC_5w"/>
    <s v="Allocated"/>
    <s v="CUSTOMER NOT AVAILABLE (NABL)"/>
    <s v="Customer not available meet brother "/>
    <d v="2026-01-07T00:00:00"/>
    <m/>
    <m/>
    <m/>
    <s v="-"/>
  </r>
  <r>
    <n v="134824613"/>
    <s v="ANIL BABAN GAIKWAD"/>
    <s v="ONLINE"/>
    <s v="30.01.26"/>
    <n v="3110"/>
    <m/>
    <m/>
    <m/>
    <n v="3050"/>
    <n v="3050"/>
    <x v="4"/>
    <s v="STABLE"/>
    <x v="0"/>
    <x v="9"/>
    <n v="2995.1"/>
    <n v="56"/>
    <n v="0"/>
    <n v="3597"/>
    <s v="NEW"/>
    <n v="8.6434573968108813E-3"/>
    <n v="5.2536230787762544E-4"/>
    <x v="1"/>
    <s v="PAID"/>
    <s v="-"/>
    <s v="PTP"/>
    <m/>
    <n v="25"/>
    <s v="CAVA"/>
    <m/>
    <s v="-"/>
    <s v="-"/>
    <s v="SHIRUR"/>
    <s v="-"/>
    <s v="-"/>
    <s v="-"/>
    <n v="6703"/>
    <n v="2995.1"/>
    <n v="56"/>
    <m/>
    <n v="25"/>
    <s v="REGULAR"/>
    <s v="MH12VE7428"/>
    <s v="HF DELUXE BS6 I3S DRUM SELF CAST"/>
    <d v="2022-11-15T00:00:00"/>
    <n v="36"/>
    <x v="1"/>
    <x v="1"/>
    <s v="-"/>
    <m/>
    <m/>
    <m/>
    <m/>
    <m/>
    <m/>
    <m/>
    <m/>
    <m/>
    <m/>
    <m/>
    <m/>
    <m/>
    <m/>
    <m/>
    <m/>
    <m/>
    <m/>
    <n v="1"/>
    <m/>
    <m/>
    <m/>
    <m/>
    <m/>
    <m/>
    <m/>
    <m/>
    <m/>
    <m/>
    <m/>
    <m/>
    <m/>
    <m/>
    <m/>
    <m/>
    <m/>
    <m/>
    <m/>
    <m/>
    <m/>
    <m/>
    <m/>
    <m/>
    <m/>
    <m/>
    <m/>
    <m/>
    <m/>
    <m/>
    <m/>
    <m/>
    <m/>
    <m/>
    <m/>
    <m/>
    <m/>
    <m/>
    <m/>
    <m/>
    <m/>
    <m/>
    <m/>
    <m/>
    <m/>
    <m/>
    <m/>
    <m/>
    <m/>
    <m/>
    <m/>
    <m/>
    <m/>
    <m/>
    <m/>
    <m/>
    <m/>
    <m/>
    <m/>
    <m/>
    <m/>
    <m/>
    <m/>
    <m/>
    <m/>
    <m/>
    <m/>
    <m/>
    <m/>
    <m/>
    <m/>
    <m/>
    <m/>
    <m/>
    <n v="1"/>
    <n v="1"/>
    <s v="ZBHT0024"/>
    <s v="B6TjjF-GW7"/>
    <s v="Allocated"/>
    <s v="Promise To Pay (PTP)"/>
    <s v="Customer given ptp"/>
    <d v="2026-01-12T00:00:00"/>
    <m/>
    <m/>
    <m/>
    <s v="-"/>
  </r>
  <r>
    <n v="134196820"/>
    <s v="VISHAL VITTHAL MAKAR"/>
    <s v="ONLINE"/>
    <s v="25.01.26"/>
    <n v="3310"/>
    <m/>
    <m/>
    <m/>
    <n v="3506"/>
    <n v="2988"/>
    <x v="5"/>
    <s v="STABLE"/>
    <x v="0"/>
    <x v="11"/>
    <n v="2988"/>
    <n v="371"/>
    <n v="0"/>
    <n v="3600"/>
    <s v="03.12.25"/>
    <n v="9.3242691534546583E-3"/>
    <n v="7.52988250124885E-4"/>
    <x v="1"/>
    <s v="PAID"/>
    <s v="PAID"/>
    <s v="PTP"/>
    <m/>
    <n v="23"/>
    <s v="CAVA"/>
    <m/>
    <s v="-"/>
    <s v="-"/>
    <s v="MULSHI"/>
    <s v="-"/>
    <s v="-"/>
    <s v="-"/>
    <n v="6959"/>
    <n v="2988"/>
    <n v="87"/>
    <m/>
    <n v="56"/>
    <s v="REGULAR"/>
    <s v="MH12UR9254"/>
    <s v="JUPITER ZX ZX DRUM"/>
    <d v="2022-10-04T00:00:00"/>
    <n v="36"/>
    <x v="1"/>
    <x v="1"/>
    <s v="-"/>
    <m/>
    <m/>
    <m/>
    <m/>
    <m/>
    <m/>
    <m/>
    <m/>
    <m/>
    <m/>
    <m/>
    <m/>
    <m/>
    <m/>
    <m/>
    <n v="1"/>
    <m/>
    <m/>
    <m/>
    <m/>
    <m/>
    <m/>
    <m/>
    <m/>
    <m/>
    <m/>
    <m/>
    <m/>
    <m/>
    <m/>
    <m/>
    <m/>
    <m/>
    <m/>
    <m/>
    <m/>
    <m/>
    <m/>
    <m/>
    <m/>
    <m/>
    <m/>
    <m/>
    <m/>
    <m/>
    <m/>
    <m/>
    <m/>
    <m/>
    <m/>
    <m/>
    <m/>
    <m/>
    <m/>
    <m/>
    <m/>
    <m/>
    <m/>
    <m/>
    <m/>
    <m/>
    <m/>
    <m/>
    <m/>
    <m/>
    <m/>
    <m/>
    <m/>
    <m/>
    <m/>
    <m/>
    <m/>
    <m/>
    <m/>
    <m/>
    <m/>
    <m/>
    <m/>
    <m/>
    <m/>
    <m/>
    <m/>
    <m/>
    <m/>
    <m/>
    <m/>
    <m/>
    <m/>
    <m/>
    <m/>
    <m/>
    <m/>
    <m/>
    <n v="1"/>
    <n v="1"/>
    <s v="DUWT0030"/>
    <s v="kPMAI2DWAlym"/>
    <s v="Allocated"/>
    <s v="Not Contactable Not Available (NC_NCNA)"/>
    <s v="Not Contactable Not Available "/>
    <d v="2026-01-13T00:00:00"/>
    <m/>
    <m/>
    <m/>
    <s v="VYMO"/>
  </r>
  <r>
    <n v="455139247"/>
    <s v="DIVYA VIKAS JAGDALE"/>
    <s v="ONLINE"/>
    <s v="02.01.26"/>
    <n v="3707"/>
    <m/>
    <m/>
    <m/>
    <n v="3451"/>
    <n v="2878.52"/>
    <x v="5"/>
    <s v="STABLE"/>
    <x v="0"/>
    <x v="6"/>
    <n v="2878.52"/>
    <n v="405"/>
    <n v="0"/>
    <n v="3150"/>
    <s v="03.12.25"/>
    <n v="2.4362128828174932E-2"/>
    <n v="7.2539884128162112E-4"/>
    <x v="1"/>
    <s v="PAID"/>
    <s v="PAID"/>
    <s v="PAID"/>
    <m/>
    <m/>
    <s v="CAVA"/>
    <m/>
    <s v="-"/>
    <s v="-"/>
    <s v="MOHITEWADI"/>
    <s v="-"/>
    <s v="-"/>
    <s v="-"/>
    <n v="6433.52"/>
    <n v="2878.52"/>
    <n v="88"/>
    <m/>
    <n v="26"/>
    <s v="REGULAR"/>
    <s v="MH14KL2667"/>
    <s v="HONDA ACTIVA 6G DLX BS VI"/>
    <d v="2022-10-17T00:00:00"/>
    <n v="36"/>
    <x v="1"/>
    <x v="2"/>
    <s v="-"/>
    <m/>
    <m/>
    <m/>
    <m/>
    <m/>
    <m/>
    <n v="1"/>
    <m/>
    <m/>
    <m/>
    <m/>
    <m/>
    <m/>
    <m/>
    <m/>
    <m/>
    <m/>
    <m/>
    <m/>
    <m/>
    <m/>
    <m/>
    <m/>
    <m/>
    <m/>
    <m/>
    <m/>
    <m/>
    <m/>
    <m/>
    <m/>
    <m/>
    <m/>
    <m/>
    <m/>
    <m/>
    <m/>
    <m/>
    <m/>
    <m/>
    <m/>
    <m/>
    <m/>
    <m/>
    <m/>
    <m/>
    <m/>
    <m/>
    <m/>
    <m/>
    <m/>
    <m/>
    <m/>
    <m/>
    <m/>
    <m/>
    <m/>
    <m/>
    <m/>
    <m/>
    <m/>
    <m/>
    <m/>
    <m/>
    <m/>
    <m/>
    <m/>
    <m/>
    <m/>
    <m/>
    <m/>
    <m/>
    <m/>
    <m/>
    <m/>
    <m/>
    <m/>
    <m/>
    <m/>
    <m/>
    <m/>
    <m/>
    <m/>
    <m/>
    <m/>
    <m/>
    <m/>
    <m/>
    <m/>
    <m/>
    <m/>
    <m/>
    <m/>
    <n v="1"/>
    <n v="1"/>
    <s v="DUWT0013"/>
    <s v="G29yXaBENc"/>
    <s v="Allocated"/>
    <s v="Shifted (NC_SFTD)"/>
    <s v="Customer not living with family customer shifted this address "/>
    <d v="2026-01-03T00:00:00"/>
    <m/>
    <m/>
    <m/>
    <s v="-"/>
  </r>
  <r>
    <n v="133435731"/>
    <s v="PRASAD BABU SURYAVANSHI"/>
    <m/>
    <m/>
    <m/>
    <m/>
    <m/>
    <m/>
    <n v="2867"/>
    <n v="2867"/>
    <x v="1"/>
    <s v="FLOW"/>
    <x v="1"/>
    <x v="11"/>
    <n v="2815.45"/>
    <n v="271"/>
    <n v="0"/>
    <n v="2350"/>
    <s v="FLOW"/>
    <n v="4.9058959095201159E-2"/>
    <n v="7.1886201420083443E-4"/>
    <x v="0"/>
    <s v="PTP"/>
    <s v="PTP"/>
    <s v="PTP"/>
    <m/>
    <n v="21"/>
    <s v="CAVA"/>
    <m/>
    <s v="-"/>
    <s v="-"/>
    <s v="WAKAD"/>
    <s v="-"/>
    <s v="-"/>
    <s v="-"/>
    <n v="5488"/>
    <n v="2815.45"/>
    <n v="117"/>
    <m/>
    <n v="147"/>
    <s v="NPA"/>
    <s v="MH14KH5407"/>
    <s v="SPLENDOR PLUS DRS CAST FI BLACK"/>
    <d v="2022-09-01T00:00:00"/>
    <n v="36"/>
    <x v="1"/>
    <x v="1"/>
    <s v="-"/>
    <m/>
    <m/>
    <m/>
    <m/>
    <m/>
    <m/>
    <n v="1"/>
    <m/>
    <m/>
    <m/>
    <m/>
    <m/>
    <m/>
    <m/>
    <m/>
    <m/>
    <m/>
    <m/>
    <m/>
    <m/>
    <m/>
    <m/>
    <m/>
    <m/>
    <m/>
    <m/>
    <m/>
    <m/>
    <m/>
    <m/>
    <m/>
    <m/>
    <m/>
    <m/>
    <m/>
    <m/>
    <m/>
    <m/>
    <m/>
    <m/>
    <m/>
    <m/>
    <m/>
    <m/>
    <m/>
    <m/>
    <m/>
    <m/>
    <m/>
    <m/>
    <m/>
    <m/>
    <m/>
    <m/>
    <m/>
    <m/>
    <m/>
    <m/>
    <m/>
    <m/>
    <m/>
    <m/>
    <m/>
    <m/>
    <m/>
    <m/>
    <m/>
    <m/>
    <m/>
    <m/>
    <m/>
    <m/>
    <m/>
    <m/>
    <m/>
    <m/>
    <m/>
    <m/>
    <m/>
    <m/>
    <m/>
    <m/>
    <m/>
    <m/>
    <m/>
    <m/>
    <m/>
    <m/>
    <m/>
    <m/>
    <m/>
    <m/>
    <m/>
    <n v="1"/>
    <n v="1"/>
    <s v="DUWT0030"/>
    <s v="A2pCqLXXOMz"/>
    <s v="Allocated"/>
    <s v="Door Locked (NC_DL)"/>
    <s v="Door lock "/>
    <d v="2026-01-03T00:00:00"/>
    <m/>
    <m/>
    <m/>
    <s v="-"/>
  </r>
  <r>
    <n v="142252877"/>
    <s v="AJAY HARIBHAU CHORGHE"/>
    <m/>
    <m/>
    <m/>
    <m/>
    <m/>
    <s v="BANK RB 19"/>
    <n v="2779"/>
    <n v="2779"/>
    <x v="2"/>
    <s v="RB"/>
    <x v="1"/>
    <x v="6"/>
    <n v="2732.98"/>
    <n v="3"/>
    <n v="0"/>
    <n v="800"/>
    <s v="NEW"/>
    <n v="2.924306808488774E-3"/>
    <n v="1.4698304900715481E-4"/>
    <x v="2"/>
    <s v="PAID"/>
    <s v="-"/>
    <s v="PAID"/>
    <m/>
    <m/>
    <s v="CAVNA"/>
    <m/>
    <s v="-"/>
    <s v="-"/>
    <s v="MAVAL"/>
    <s v="-"/>
    <s v="-"/>
    <s v="-"/>
    <n v="3582"/>
    <n v="2732.98"/>
    <n v="27"/>
    <m/>
    <e v="#N/A"/>
    <s v="REGULAR"/>
    <s v="MH14KX1284"/>
    <s v="HONDA SP 125 BS VI DISC"/>
    <d v="2023-06-02T00:00:00"/>
    <n v="30"/>
    <x v="1"/>
    <x v="2"/>
    <s v="-"/>
    <m/>
    <m/>
    <m/>
    <m/>
    <m/>
    <m/>
    <m/>
    <m/>
    <m/>
    <m/>
    <m/>
    <m/>
    <m/>
    <m/>
    <m/>
    <n v="1"/>
    <m/>
    <m/>
    <m/>
    <m/>
    <m/>
    <m/>
    <m/>
    <m/>
    <m/>
    <m/>
    <m/>
    <m/>
    <m/>
    <m/>
    <m/>
    <m/>
    <m/>
    <m/>
    <m/>
    <m/>
    <m/>
    <m/>
    <m/>
    <m/>
    <m/>
    <m/>
    <m/>
    <m/>
    <m/>
    <m/>
    <m/>
    <m/>
    <m/>
    <m/>
    <m/>
    <m/>
    <m/>
    <m/>
    <m/>
    <m/>
    <m/>
    <m/>
    <m/>
    <m/>
    <m/>
    <m/>
    <m/>
    <m/>
    <m/>
    <m/>
    <m/>
    <m/>
    <m/>
    <m/>
    <m/>
    <m/>
    <m/>
    <m/>
    <m/>
    <m/>
    <m/>
    <m/>
    <m/>
    <m/>
    <m/>
    <m/>
    <m/>
    <m/>
    <m/>
    <m/>
    <m/>
    <m/>
    <m/>
    <m/>
    <m/>
    <m/>
    <m/>
    <n v="1"/>
    <n v="1"/>
    <s v="DUWT0013"/>
    <e v="#N/A"/>
    <e v="#N/A"/>
    <s v="Left Message (LMCB)"/>
    <s v="Left masage mother "/>
    <d v="2026-01-06T00:00:00"/>
    <m/>
    <m/>
    <m/>
    <s v="-"/>
  </r>
  <r>
    <n v="464826601"/>
    <s v="GANESH SHANTARAM ROKADE"/>
    <m/>
    <m/>
    <m/>
    <m/>
    <m/>
    <m/>
    <n v="923"/>
    <n v="2769"/>
    <x v="5"/>
    <s v="FLOW"/>
    <x v="1"/>
    <x v="0"/>
    <n v="2683"/>
    <n v="45"/>
    <n v="0"/>
    <n v="2220"/>
    <s v="FLOW"/>
    <n v="2.8197985804106079E-2"/>
    <n v="6.7612699969379735E-4"/>
    <x v="0"/>
    <s v="NC"/>
    <s v="NC"/>
    <s v="NC"/>
    <s v="Add not found"/>
    <m/>
    <s v="CNAVNA"/>
    <m/>
    <s v="ELG"/>
    <s v="-"/>
    <s v="NARAYAN GAON"/>
    <s v="-"/>
    <s v="-"/>
    <s v="-"/>
    <n v="5034"/>
    <n v="2683"/>
    <n v="87"/>
    <m/>
    <n v="117"/>
    <s v="REGULAR"/>
    <s v="MH12WB2080"/>
    <s v="YAMAHA MT15 CUSTOMIZED COLOR"/>
    <d v="2024-12-02T00:00:00"/>
    <n v="12"/>
    <x v="1"/>
    <x v="2"/>
    <s v="-"/>
    <m/>
    <m/>
    <m/>
    <n v="1"/>
    <m/>
    <m/>
    <m/>
    <m/>
    <m/>
    <m/>
    <m/>
    <m/>
    <m/>
    <m/>
    <m/>
    <m/>
    <m/>
    <m/>
    <m/>
    <m/>
    <m/>
    <m/>
    <m/>
    <m/>
    <m/>
    <m/>
    <m/>
    <m/>
    <m/>
    <m/>
    <m/>
    <m/>
    <m/>
    <m/>
    <m/>
    <m/>
    <m/>
    <m/>
    <m/>
    <m/>
    <m/>
    <m/>
    <m/>
    <m/>
    <m/>
    <m/>
    <m/>
    <m/>
    <m/>
    <m/>
    <m/>
    <m/>
    <m/>
    <m/>
    <m/>
    <m/>
    <m/>
    <m/>
    <m/>
    <m/>
    <m/>
    <m/>
    <m/>
    <m/>
    <m/>
    <m/>
    <m/>
    <m/>
    <m/>
    <m/>
    <m/>
    <m/>
    <m/>
    <m/>
    <m/>
    <m/>
    <m/>
    <m/>
    <m/>
    <m/>
    <m/>
    <m/>
    <m/>
    <m/>
    <m/>
    <m/>
    <m/>
    <m/>
    <m/>
    <m/>
    <m/>
    <m/>
    <m/>
    <n v="1"/>
    <n v="1"/>
    <s v="ZBHT0021"/>
    <s v="GP6G9x5iFKPm"/>
    <s v="Unallocated"/>
    <s v="Door Locked (NC_DL)"/>
    <s v="Door locked "/>
    <d v="2026-01-02T00:00:00"/>
    <m/>
    <m/>
    <m/>
    <s v="-"/>
  </r>
  <r>
    <n v="136602659"/>
    <s v="BHIMRAO HANMANT BAJLOR"/>
    <m/>
    <m/>
    <m/>
    <m/>
    <m/>
    <m/>
    <n v="2576"/>
    <n v="2576"/>
    <x v="2"/>
    <s v="FLOW"/>
    <x v="1"/>
    <x v="15"/>
    <n v="2529.66"/>
    <n v="39"/>
    <n v="0"/>
    <n v="4483"/>
    <s v="FLOW"/>
    <n v="2.9831593117759041E-3"/>
    <n v="1.3604824760936389E-4"/>
    <x v="0"/>
    <s v="BPTP"/>
    <s v="PAID"/>
    <s v="BPTP"/>
    <m/>
    <m/>
    <m/>
    <m/>
    <s v="-"/>
    <s v="-"/>
    <s v="CHIKAHLI"/>
    <s v="-"/>
    <s v="-"/>
    <s v="-"/>
    <n v="7098"/>
    <n v="2529.66"/>
    <n v="26"/>
    <m/>
    <n v="56"/>
    <s v="REGULAR"/>
    <s v="MH14KM1137"/>
    <s v="SPLENDOR PLUS BS6 I3S DRS CAST FI"/>
    <d v="2022-12-14T00:00:00"/>
    <n v="36"/>
    <x v="1"/>
    <x v="2"/>
    <s v="-"/>
    <m/>
    <m/>
    <m/>
    <m/>
    <m/>
    <m/>
    <n v="1"/>
    <m/>
    <m/>
    <m/>
    <m/>
    <m/>
    <m/>
    <m/>
    <m/>
    <m/>
    <m/>
    <m/>
    <m/>
    <m/>
    <m/>
    <m/>
    <m/>
    <m/>
    <m/>
    <m/>
    <m/>
    <m/>
    <m/>
    <m/>
    <m/>
    <m/>
    <m/>
    <m/>
    <m/>
    <m/>
    <m/>
    <m/>
    <m/>
    <m/>
    <m/>
    <m/>
    <m/>
    <m/>
    <m/>
    <m/>
    <m/>
    <m/>
    <m/>
    <m/>
    <m/>
    <m/>
    <m/>
    <m/>
    <m/>
    <m/>
    <m/>
    <m/>
    <m/>
    <m/>
    <m/>
    <m/>
    <m/>
    <m/>
    <m/>
    <m/>
    <m/>
    <m/>
    <m/>
    <m/>
    <m/>
    <m/>
    <m/>
    <m/>
    <m/>
    <m/>
    <m/>
    <m/>
    <m/>
    <m/>
    <m/>
    <m/>
    <m/>
    <m/>
    <m/>
    <m/>
    <m/>
    <m/>
    <m/>
    <m/>
    <m/>
    <m/>
    <m/>
    <n v="1"/>
    <n v="1"/>
    <s v="ZBHT0011"/>
    <s v="k6kzVlDQti7"/>
    <s v="Allocated"/>
    <s v="Left Message (LMCB)"/>
    <s v="Left message at residence with wife "/>
    <d v="2026-01-03T00:00:00"/>
    <m/>
    <m/>
    <m/>
    <s v="-"/>
  </r>
  <r>
    <n v="135716276"/>
    <s v="RANGNATH JAGNNATH KAMBLE"/>
    <m/>
    <m/>
    <m/>
    <m/>
    <m/>
    <m/>
    <n v="2958"/>
    <n v="2452"/>
    <x v="4"/>
    <s v="FLOW"/>
    <x v="1"/>
    <x v="1"/>
    <n v="2452"/>
    <n v="200"/>
    <n v="0"/>
    <n v="3150"/>
    <s v="20.12.25"/>
    <n v="3.3335150543144072E-2"/>
    <n v="4.3009862071915383E-4"/>
    <x v="1"/>
    <s v="PTP"/>
    <s v="PTP"/>
    <s v="PTP"/>
    <m/>
    <n v="25"/>
    <s v="CAVA"/>
    <m/>
    <s v="-"/>
    <s v="-"/>
    <s v="CHINCHWAD"/>
    <s v="-"/>
    <s v="-"/>
    <s v="-"/>
    <n v="5802"/>
    <n v="2452"/>
    <n v="56"/>
    <m/>
    <n v="86"/>
    <s v="NPA"/>
    <s v="MH14KL4609"/>
    <s v="SPLENDOR PLUS BS6 I3S DRS CAST FI"/>
    <d v="2022-11-11T00:00:00"/>
    <n v="36"/>
    <x v="1"/>
    <x v="1"/>
    <s v="-"/>
    <m/>
    <m/>
    <m/>
    <m/>
    <m/>
    <m/>
    <m/>
    <m/>
    <m/>
    <m/>
    <m/>
    <m/>
    <m/>
    <m/>
    <m/>
    <m/>
    <m/>
    <m/>
    <n v="1"/>
    <m/>
    <m/>
    <m/>
    <m/>
    <m/>
    <m/>
    <m/>
    <m/>
    <m/>
    <m/>
    <m/>
    <m/>
    <m/>
    <m/>
    <m/>
    <m/>
    <m/>
    <m/>
    <m/>
    <m/>
    <m/>
    <m/>
    <m/>
    <m/>
    <m/>
    <m/>
    <m/>
    <m/>
    <m/>
    <m/>
    <m/>
    <m/>
    <m/>
    <m/>
    <m/>
    <m/>
    <m/>
    <m/>
    <m/>
    <m/>
    <m/>
    <n v="1"/>
    <m/>
    <m/>
    <m/>
    <m/>
    <m/>
    <m/>
    <m/>
    <m/>
    <m/>
    <m/>
    <m/>
    <m/>
    <m/>
    <m/>
    <m/>
    <m/>
    <m/>
    <m/>
    <m/>
    <m/>
    <m/>
    <m/>
    <m/>
    <m/>
    <m/>
    <m/>
    <m/>
    <m/>
    <m/>
    <m/>
    <m/>
    <m/>
    <n v="2"/>
    <n v="1"/>
    <s v="ZBHT0015"/>
    <s v="GPymEncoOec"/>
    <s v="Allocated"/>
    <s v="Broken Promise (BP)"/>
    <s v="Visit cm residence address cm broken ptp sd arrange the emi on 27th"/>
    <d v="2026-01-21T00:00:00"/>
    <m/>
    <m/>
    <m/>
    <s v="-"/>
  </r>
  <r>
    <n v="134977742"/>
    <s v="SHRIRAM SHAHAJI KAMBLE"/>
    <m/>
    <m/>
    <m/>
    <m/>
    <m/>
    <m/>
    <n v="2802"/>
    <n v="2372"/>
    <x v="4"/>
    <s v="FLOW"/>
    <x v="1"/>
    <x v="3"/>
    <n v="2372"/>
    <n v="171"/>
    <n v="0"/>
    <n v="4050"/>
    <s v="FLOW"/>
    <n v="3.5940760777417438E-2"/>
    <n v="4.1606603929275398E-4"/>
    <x v="0"/>
    <s v="NC"/>
    <s v="NC"/>
    <s v="NC"/>
    <m/>
    <m/>
    <m/>
    <m/>
    <s v="-"/>
    <s v="-"/>
    <s v="BHOSARI"/>
    <s v="-"/>
    <s v="-"/>
    <s v="-"/>
    <n v="6593"/>
    <n v="2372"/>
    <n v="56"/>
    <m/>
    <n v="86"/>
    <s v="NPA"/>
    <s v="MH24BQ7818"/>
    <s v="SPLENDOR PLUS BS6 I3S DRS CAST FI"/>
    <d v="2022-10-31T00:00:00"/>
    <n v="36"/>
    <x v="1"/>
    <x v="2"/>
    <s v="-"/>
    <m/>
    <m/>
    <m/>
    <m/>
    <m/>
    <m/>
    <m/>
    <m/>
    <m/>
    <m/>
    <m/>
    <m/>
    <m/>
    <m/>
    <m/>
    <m/>
    <m/>
    <m/>
    <m/>
    <m/>
    <m/>
    <m/>
    <m/>
    <m/>
    <m/>
    <m/>
    <m/>
    <m/>
    <m/>
    <m/>
    <m/>
    <m/>
    <m/>
    <m/>
    <m/>
    <m/>
    <m/>
    <m/>
    <m/>
    <m/>
    <m/>
    <m/>
    <m/>
    <m/>
    <m/>
    <m/>
    <m/>
    <m/>
    <m/>
    <m/>
    <m/>
    <m/>
    <m/>
    <m/>
    <m/>
    <m/>
    <m/>
    <m/>
    <m/>
    <m/>
    <m/>
    <m/>
    <m/>
    <m/>
    <m/>
    <m/>
    <m/>
    <m/>
    <m/>
    <m/>
    <m/>
    <m/>
    <m/>
    <m/>
    <m/>
    <m/>
    <m/>
    <m/>
    <m/>
    <m/>
    <m/>
    <m/>
    <m/>
    <m/>
    <m/>
    <m/>
    <m/>
    <m/>
    <m/>
    <m/>
    <n v="1"/>
    <m/>
    <m/>
    <n v="1"/>
    <n v="1"/>
    <s v="DUWT0025"/>
    <e v="#N/A"/>
    <e v="#N/A"/>
    <e v="#N/A"/>
    <e v="#N/A"/>
    <e v="#N/A"/>
    <m/>
    <m/>
    <m/>
    <s v="-"/>
  </r>
  <r>
    <n v="137872652"/>
    <s v="SANTOSH VILAS UBALE"/>
    <m/>
    <m/>
    <m/>
    <m/>
    <m/>
    <m/>
    <n v="2295"/>
    <n v="2295"/>
    <x v="0"/>
    <s v="FLOW"/>
    <x v="1"/>
    <x v="10"/>
    <n v="2257.6"/>
    <n v="33"/>
    <n v="0"/>
    <n v="450"/>
    <s v="FLOW"/>
    <n v="1.9577194174782279E-3"/>
    <n v="2.6650948336503903E-4"/>
    <x v="0"/>
    <s v="PTP"/>
    <s v="-"/>
    <s v="PTP"/>
    <m/>
    <n v="30"/>
    <m/>
    <m/>
    <m/>
    <m/>
    <s v="AMBETHAN"/>
    <m/>
    <m/>
    <m/>
    <s v="-"/>
    <n v="2257.6"/>
    <n v="5"/>
    <m/>
    <e v="#N/A"/>
    <s v="REGULAR"/>
    <n v="44937"/>
    <s v="SPORT"/>
    <d v="2023-01-11T00:00:00"/>
    <n v="36"/>
    <x v="3"/>
    <x v="0"/>
    <s v="-"/>
    <m/>
    <m/>
    <m/>
    <m/>
    <m/>
    <m/>
    <m/>
    <m/>
    <m/>
    <m/>
    <m/>
    <m/>
    <m/>
    <m/>
    <m/>
    <m/>
    <m/>
    <m/>
    <m/>
    <m/>
    <m/>
    <m/>
    <m/>
    <m/>
    <m/>
    <m/>
    <m/>
    <m/>
    <m/>
    <m/>
    <m/>
    <m/>
    <m/>
    <m/>
    <m/>
    <m/>
    <m/>
    <m/>
    <m/>
    <m/>
    <m/>
    <m/>
    <m/>
    <m/>
    <m/>
    <m/>
    <m/>
    <m/>
    <m/>
    <m/>
    <m/>
    <m/>
    <m/>
    <m/>
    <m/>
    <m/>
    <m/>
    <m/>
    <m/>
    <m/>
    <m/>
    <m/>
    <m/>
    <m/>
    <m/>
    <m/>
    <m/>
    <m/>
    <m/>
    <m/>
    <m/>
    <m/>
    <m/>
    <m/>
    <m/>
    <m/>
    <m/>
    <m/>
    <m/>
    <m/>
    <m/>
    <m/>
    <m/>
    <m/>
    <m/>
    <m/>
    <m/>
    <m/>
    <m/>
    <m/>
    <m/>
    <m/>
    <m/>
    <n v="0"/>
    <s v=""/>
    <s v="ZBHT0010"/>
    <s v="B6AO0GfpZm"/>
    <s v="Unallocated"/>
    <e v="#N/A"/>
    <e v="#N/A"/>
    <e v="#N/A"/>
    <m/>
    <m/>
    <m/>
    <s v="-"/>
  </r>
  <r>
    <n v="455760156"/>
    <s v="AKASH SATYAWAN DOLASE"/>
    <m/>
    <m/>
    <m/>
    <m/>
    <m/>
    <m/>
    <n v="3518"/>
    <n v="-1268"/>
    <x v="2"/>
    <s v="FLOW"/>
    <x v="1"/>
    <x v="13"/>
    <n v="2250"/>
    <n v="77"/>
    <n v="0"/>
    <n v="1800"/>
    <s v="NEW"/>
    <n v="1.8005747578673089E-3"/>
    <n v="1.210077864697504E-4"/>
    <x v="1"/>
    <s v="PTP"/>
    <s v="-"/>
    <s v="PTP"/>
    <m/>
    <n v="20"/>
    <s v="CAVA"/>
    <m/>
    <s v="-"/>
    <s v="-"/>
    <s v="URULI DEWACHI"/>
    <s v="-"/>
    <s v="-"/>
    <s v="-"/>
    <n v="4127"/>
    <n v="2250"/>
    <n v="36"/>
    <m/>
    <n v="57"/>
    <s v="REGULAR"/>
    <s v="MH12UX4836"/>
    <s v="HONDA DIO DLX BS VI"/>
    <d v="2022-11-23T00:00:00"/>
    <n v="36"/>
    <x v="2"/>
    <x v="2"/>
    <s v="-"/>
    <m/>
    <m/>
    <m/>
    <m/>
    <m/>
    <m/>
    <m/>
    <m/>
    <m/>
    <m/>
    <m/>
    <m/>
    <m/>
    <m/>
    <m/>
    <m/>
    <m/>
    <m/>
    <m/>
    <m/>
    <m/>
    <m/>
    <m/>
    <m/>
    <m/>
    <m/>
    <m/>
    <m/>
    <m/>
    <m/>
    <m/>
    <m/>
    <m/>
    <m/>
    <m/>
    <m/>
    <m/>
    <m/>
    <m/>
    <m/>
    <m/>
    <m/>
    <m/>
    <m/>
    <m/>
    <m/>
    <m/>
    <m/>
    <n v="1"/>
    <m/>
    <m/>
    <m/>
    <m/>
    <m/>
    <m/>
    <m/>
    <m/>
    <m/>
    <m/>
    <m/>
    <m/>
    <m/>
    <m/>
    <n v="1"/>
    <m/>
    <m/>
    <m/>
    <m/>
    <m/>
    <m/>
    <m/>
    <m/>
    <m/>
    <m/>
    <m/>
    <m/>
    <m/>
    <m/>
    <m/>
    <m/>
    <m/>
    <m/>
    <m/>
    <m/>
    <m/>
    <m/>
    <m/>
    <m/>
    <m/>
    <m/>
    <m/>
    <m/>
    <m/>
    <n v="2"/>
    <n v="1"/>
    <s v="ZBHT0022"/>
    <s v="k6xq_TBNEc"/>
    <s v="Allocated"/>
    <s v="Promise To Pay (PTP)"/>
    <s v="Ptp customer give ptp upi payment 4200"/>
    <d v="2026-01-24T00:00:00"/>
    <m/>
    <m/>
    <m/>
    <s v="-"/>
  </r>
  <r>
    <n v="113966172"/>
    <s v="ADITYA VINOD KAMBLE"/>
    <m/>
    <m/>
    <m/>
    <m/>
    <m/>
    <m/>
    <n v="3283"/>
    <n v="2135"/>
    <x v="4"/>
    <s v="FLOW"/>
    <x v="1"/>
    <x v="20"/>
    <n v="2135"/>
    <n v="253"/>
    <n v="0"/>
    <n v="4050"/>
    <s v="03.12.25"/>
    <n v="8.1385041513232677E-3"/>
    <n v="3.7449451681704457E-4"/>
    <x v="2"/>
    <s v="PTP"/>
    <s v="PAID"/>
    <s v="PTP"/>
    <m/>
    <n v="21"/>
    <s v="CAVA"/>
    <m/>
    <s v="-"/>
    <s v="-"/>
    <s v="PIMAPRI"/>
    <s v="-"/>
    <s v="-"/>
    <s v="-"/>
    <n v="6438"/>
    <n v="2135"/>
    <n v="56"/>
    <m/>
    <n v="86"/>
    <s v="NPA"/>
    <s v="MH14JG9812"/>
    <s v="PIAGGIO VESPA SXL 125"/>
    <d v="2020-11-06T00:00:00"/>
    <n v="60"/>
    <x v="1"/>
    <x v="1"/>
    <s v="-"/>
    <m/>
    <m/>
    <m/>
    <m/>
    <m/>
    <m/>
    <n v="1"/>
    <m/>
    <m/>
    <m/>
    <m/>
    <m/>
    <m/>
    <m/>
    <m/>
    <m/>
    <m/>
    <m/>
    <m/>
    <m/>
    <m/>
    <m/>
    <m/>
    <m/>
    <m/>
    <m/>
    <m/>
    <m/>
    <m/>
    <m/>
    <m/>
    <m/>
    <m/>
    <n v="1"/>
    <m/>
    <m/>
    <m/>
    <m/>
    <m/>
    <m/>
    <m/>
    <m/>
    <m/>
    <m/>
    <m/>
    <m/>
    <m/>
    <m/>
    <n v="1"/>
    <m/>
    <m/>
    <m/>
    <m/>
    <m/>
    <m/>
    <m/>
    <m/>
    <m/>
    <m/>
    <m/>
    <m/>
    <m/>
    <m/>
    <m/>
    <m/>
    <m/>
    <m/>
    <m/>
    <m/>
    <m/>
    <m/>
    <m/>
    <m/>
    <m/>
    <m/>
    <m/>
    <m/>
    <m/>
    <n v="1"/>
    <m/>
    <m/>
    <m/>
    <m/>
    <m/>
    <m/>
    <m/>
    <m/>
    <m/>
    <m/>
    <m/>
    <m/>
    <m/>
    <m/>
    <n v="4"/>
    <n v="1"/>
    <s v="ZBHT0015"/>
    <s v="GoYW0dfQA_7"/>
    <s v="Allocated"/>
    <s v="Promise To Pay (PTP)"/>
    <s v="Meet customer father other place and he promises to pay balance emi after 1/2 days. Vehicle with father. "/>
    <d v="2026-01-29T00:00:00"/>
    <m/>
    <m/>
    <m/>
    <s v="-"/>
  </r>
  <r>
    <n v="454496148"/>
    <s v="VITTHAL BHAGWANT BHANDALE"/>
    <m/>
    <m/>
    <m/>
    <m/>
    <m/>
    <m/>
    <n v="3187"/>
    <n v="2134.08"/>
    <x v="1"/>
    <s v="FLOW"/>
    <x v="1"/>
    <x v="11"/>
    <n v="2134.08"/>
    <n v="181"/>
    <n v="0"/>
    <n v="1800"/>
    <s v="FLOW"/>
    <n v="3.7186149079503059E-2"/>
    <n v="5.4488946607672551E-4"/>
    <x v="0"/>
    <s v="NC"/>
    <s v="NC"/>
    <s v="NC"/>
    <s v="Shifted"/>
    <m/>
    <s v="CNAVNA"/>
    <m/>
    <s v="-"/>
    <s v="-"/>
    <s v="HINJEWADI"/>
    <s v="-"/>
    <s v="-"/>
    <s v="-"/>
    <n v="4115.08"/>
    <n v="2134.08"/>
    <n v="118"/>
    <m/>
    <n v="148"/>
    <s v="NPA"/>
    <s v="MH30BQ8515"/>
    <s v="SUP SPL BS6 FI DRS C"/>
    <d v="2022-08-25T00:00:00"/>
    <n v="36"/>
    <x v="1"/>
    <x v="1"/>
    <s v="-"/>
    <m/>
    <m/>
    <m/>
    <m/>
    <m/>
    <m/>
    <n v="1"/>
    <m/>
    <m/>
    <m/>
    <m/>
    <m/>
    <m/>
    <m/>
    <m/>
    <m/>
    <m/>
    <m/>
    <m/>
    <m/>
    <m/>
    <m/>
    <m/>
    <m/>
    <m/>
    <m/>
    <m/>
    <m/>
    <m/>
    <m/>
    <m/>
    <m/>
    <m/>
    <m/>
    <m/>
    <m/>
    <m/>
    <m/>
    <m/>
    <m/>
    <m/>
    <m/>
    <m/>
    <m/>
    <m/>
    <m/>
    <m/>
    <m/>
    <m/>
    <m/>
    <m/>
    <m/>
    <m/>
    <m/>
    <m/>
    <m/>
    <m/>
    <m/>
    <m/>
    <m/>
    <m/>
    <m/>
    <m/>
    <m/>
    <m/>
    <m/>
    <m/>
    <m/>
    <m/>
    <m/>
    <m/>
    <m/>
    <m/>
    <m/>
    <m/>
    <m/>
    <m/>
    <m/>
    <m/>
    <m/>
    <m/>
    <m/>
    <m/>
    <m/>
    <m/>
    <m/>
    <m/>
    <m/>
    <m/>
    <m/>
    <m/>
    <m/>
    <m/>
    <n v="1"/>
    <n v="1"/>
    <s v="DUWT0030"/>
    <s v="k2q2wEAlEgc"/>
    <s v="Allocated"/>
    <s v="Not Contactable Not Available (NC_NCNA)"/>
    <s v="Not Contactable Not Available "/>
    <d v="2026-01-13T00:00:00"/>
    <m/>
    <m/>
    <m/>
    <s v="VYMO"/>
  </r>
  <r>
    <n v="461125676"/>
    <s v="NITESH BHIMRAO JADHAO BHIMRAO JADHAO"/>
    <s v="ONLINE"/>
    <s v="07.01.26"/>
    <n v="1700"/>
    <m/>
    <m/>
    <s v="UPI"/>
    <n v="1596"/>
    <n v="1625"/>
    <x v="4"/>
    <s v="RB"/>
    <x v="0"/>
    <x v="0"/>
    <n v="1598.68"/>
    <n v="64"/>
    <n v="0"/>
    <n v="4050"/>
    <s v="14.12.25"/>
    <n v="1.7472566214143731E-3"/>
    <n v="2.804200909344604E-4"/>
    <x v="2"/>
    <s v="PAID"/>
    <s v="PAID"/>
    <s v="PAID"/>
    <m/>
    <m/>
    <s v="CAVA"/>
    <m/>
    <s v="ELG"/>
    <s v="-"/>
    <s v="SHIROLI"/>
    <s v="-"/>
    <s v="-"/>
    <s v="-"/>
    <n v="5739"/>
    <n v="1598.68"/>
    <n v="57"/>
    <m/>
    <n v="26"/>
    <s v="NPA"/>
    <s v="MH28BU0721"/>
    <s v="BAJAJ PULSAR 150 TWIN DISC ABS"/>
    <d v="2023-12-14T00:00:00"/>
    <n v="24"/>
    <x v="1"/>
    <x v="2"/>
    <s v="-"/>
    <m/>
    <m/>
    <m/>
    <m/>
    <m/>
    <m/>
    <m/>
    <m/>
    <m/>
    <m/>
    <m/>
    <m/>
    <m/>
    <m/>
    <m/>
    <n v="1"/>
    <m/>
    <m/>
    <m/>
    <m/>
    <m/>
    <m/>
    <m/>
    <m/>
    <m/>
    <m/>
    <m/>
    <m/>
    <m/>
    <m/>
    <m/>
    <m/>
    <m/>
    <m/>
    <m/>
    <m/>
    <m/>
    <m/>
    <m/>
    <m/>
    <m/>
    <m/>
    <m/>
    <m/>
    <m/>
    <m/>
    <m/>
    <m/>
    <m/>
    <m/>
    <m/>
    <m/>
    <m/>
    <m/>
    <m/>
    <m/>
    <m/>
    <m/>
    <m/>
    <m/>
    <m/>
    <m/>
    <m/>
    <m/>
    <m/>
    <m/>
    <m/>
    <m/>
    <m/>
    <m/>
    <m/>
    <m/>
    <m/>
    <m/>
    <m/>
    <m/>
    <m/>
    <m/>
    <m/>
    <m/>
    <m/>
    <m/>
    <m/>
    <m/>
    <m/>
    <m/>
    <m/>
    <m/>
    <m/>
    <m/>
    <m/>
    <m/>
    <m/>
    <n v="1"/>
    <n v="1"/>
    <s v="ZBHT0021"/>
    <s v="k6lys1ArsDMc"/>
    <s v="Allocated"/>
    <s v="Promise To Pay (PTP)"/>
    <s v="Ptp"/>
    <d v="2026-01-13T00:00:00"/>
    <m/>
    <m/>
    <m/>
    <s v="-"/>
  </r>
  <r>
    <n v="464401628"/>
    <s v="DHAMNE BHARAT SAHDEV"/>
    <m/>
    <m/>
    <m/>
    <m/>
    <m/>
    <m/>
    <n v="4867"/>
    <n v="767"/>
    <x v="4"/>
    <s v="FLOW"/>
    <x v="1"/>
    <x v="11"/>
    <n v="767"/>
    <n v="619"/>
    <n v="0"/>
    <n v="3145"/>
    <s v="08.12.25"/>
    <n v="2.0622993476170112E-3"/>
    <n v="1.3453737442560809E-4"/>
    <x v="0"/>
    <s v="PTP"/>
    <s v="PAID"/>
    <s v="PTP"/>
    <m/>
    <n v="23"/>
    <s v="CAVA"/>
    <m/>
    <s v="ELG"/>
    <s v="-"/>
    <s v="NERE"/>
    <s v="-"/>
    <s v="-"/>
    <s v="-"/>
    <n v="4531"/>
    <n v="767"/>
    <n v="57"/>
    <m/>
    <n v="87"/>
    <s v="NPA"/>
    <m/>
    <s v="SPLENDOR PLUS DRS CAST FI BLACK"/>
    <d v="2024-10-22T00:00:00"/>
    <n v="12"/>
    <x v="1"/>
    <x v="1"/>
    <s v="-"/>
    <m/>
    <m/>
    <m/>
    <m/>
    <m/>
    <m/>
    <m/>
    <m/>
    <m/>
    <m/>
    <m/>
    <m/>
    <n v="1"/>
    <m/>
    <m/>
    <m/>
    <m/>
    <m/>
    <m/>
    <m/>
    <m/>
    <m/>
    <m/>
    <m/>
    <m/>
    <m/>
    <m/>
    <m/>
    <m/>
    <m/>
    <m/>
    <m/>
    <m/>
    <m/>
    <m/>
    <m/>
    <m/>
    <m/>
    <m/>
    <m/>
    <m/>
    <m/>
    <m/>
    <m/>
    <m/>
    <m/>
    <m/>
    <m/>
    <m/>
    <m/>
    <m/>
    <m/>
    <m/>
    <m/>
    <m/>
    <m/>
    <m/>
    <m/>
    <m/>
    <m/>
    <m/>
    <m/>
    <m/>
    <m/>
    <m/>
    <m/>
    <m/>
    <m/>
    <m/>
    <m/>
    <m/>
    <m/>
    <m/>
    <m/>
    <m/>
    <m/>
    <m/>
    <m/>
    <m/>
    <m/>
    <m/>
    <m/>
    <m/>
    <m/>
    <m/>
    <m/>
    <m/>
    <m/>
    <m/>
    <m/>
    <m/>
    <m/>
    <m/>
    <n v="1"/>
    <n v="1"/>
    <s v="DUWT0030"/>
    <s v="BPPvtMfnpNgm"/>
    <s v="Allocated"/>
    <s v="Promise To Pay (PTP)"/>
    <s v="Meet customer in given ptp 10 jan to customer but customer "/>
    <d v="2026-01-10T00:00:00"/>
    <m/>
    <m/>
    <m/>
    <s v="-"/>
  </r>
  <r>
    <n v="139966808"/>
    <s v="RAHUL BHAGWAN ATKAR"/>
    <m/>
    <m/>
    <m/>
    <m/>
    <m/>
    <m/>
    <n v="3599"/>
    <n v="611"/>
    <x v="5"/>
    <s v="FLOW"/>
    <x v="1"/>
    <x v="10"/>
    <n v="611"/>
    <n v="260"/>
    <n v="0"/>
    <n v="3600"/>
    <s v="FLOW"/>
    <n v="2.4647674403172298E-3"/>
    <n v="1.539745049619494E-4"/>
    <x v="0"/>
    <s v="-"/>
    <s v="RTP"/>
    <s v="-"/>
    <m/>
    <m/>
    <m/>
    <m/>
    <s v="-"/>
    <s v="-"/>
    <s v="RAJGURU NAGAR "/>
    <s v="-"/>
    <s v="-"/>
    <s v="-"/>
    <n v="4471"/>
    <n v="611"/>
    <n v="87"/>
    <m/>
    <n v="117"/>
    <s v="NPA"/>
    <s v="MH14KT2237"/>
    <s v="SPLENDOR PLUS BS6 I3S DRS CAST FI"/>
    <d v="2023-03-24T00:00:00"/>
    <n v="30"/>
    <x v="1"/>
    <x v="1"/>
    <s v="-"/>
    <m/>
    <m/>
    <m/>
    <m/>
    <m/>
    <m/>
    <m/>
    <m/>
    <m/>
    <m/>
    <m/>
    <m/>
    <m/>
    <m/>
    <m/>
    <m/>
    <m/>
    <m/>
    <m/>
    <m/>
    <m/>
    <m/>
    <m/>
    <m/>
    <m/>
    <m/>
    <m/>
    <m/>
    <m/>
    <m/>
    <m/>
    <m/>
    <m/>
    <m/>
    <m/>
    <m/>
    <m/>
    <m/>
    <m/>
    <m/>
    <m/>
    <m/>
    <m/>
    <m/>
    <m/>
    <m/>
    <m/>
    <m/>
    <m/>
    <m/>
    <m/>
    <m/>
    <m/>
    <m/>
    <m/>
    <m/>
    <m/>
    <m/>
    <m/>
    <m/>
    <m/>
    <m/>
    <m/>
    <m/>
    <m/>
    <m/>
    <m/>
    <m/>
    <m/>
    <m/>
    <m/>
    <m/>
    <m/>
    <m/>
    <m/>
    <m/>
    <m/>
    <m/>
    <m/>
    <m/>
    <m/>
    <m/>
    <m/>
    <m/>
    <m/>
    <m/>
    <m/>
    <m/>
    <m/>
    <m/>
    <m/>
    <m/>
    <m/>
    <n v="0"/>
    <s v=""/>
    <s v="ZBHT0010"/>
    <s v="k6gAYPA2DZrr"/>
    <s v="Allocated"/>
    <e v="#N/A"/>
    <e v="#N/A"/>
    <e v="#N/A"/>
    <m/>
    <m/>
    <m/>
    <s v="-"/>
  </r>
  <r>
    <n v="460241672"/>
    <s v="AMOL NARAYAN POTE"/>
    <m/>
    <m/>
    <m/>
    <m/>
    <m/>
    <m/>
    <n v="4574"/>
    <n v="481"/>
    <x v="4"/>
    <s v="FLOW"/>
    <x v="1"/>
    <x v="9"/>
    <n v="481"/>
    <n v="7"/>
    <n v="0"/>
    <n v="450"/>
    <s v="NEW"/>
    <n v="1.3881015685172559E-3"/>
    <n v="8.4370895826228797E-5"/>
    <x v="1"/>
    <s v="PTP"/>
    <s v="-"/>
    <s v="PTP"/>
    <m/>
    <n v="19"/>
    <s v="CAVA"/>
    <m/>
    <s v="-"/>
    <s v="-"/>
    <s v="KAREAGON"/>
    <s v="-"/>
    <s v="-"/>
    <s v="-"/>
    <n v="938"/>
    <n v="481"/>
    <n v="57"/>
    <m/>
    <n v="87"/>
    <s v="REGULAR"/>
    <s v="MH16DH4828"/>
    <s v="SPLENDOR PLUS DRS CAST FI BLACK"/>
    <d v="2023-10-21T00:00:00"/>
    <n v="24"/>
    <x v="1"/>
    <x v="1"/>
    <s v="-"/>
    <m/>
    <m/>
    <m/>
    <m/>
    <m/>
    <m/>
    <m/>
    <m/>
    <m/>
    <m/>
    <m/>
    <m/>
    <n v="1"/>
    <m/>
    <m/>
    <m/>
    <m/>
    <m/>
    <m/>
    <m/>
    <m/>
    <m/>
    <m/>
    <m/>
    <m/>
    <m/>
    <m/>
    <m/>
    <m/>
    <m/>
    <m/>
    <m/>
    <m/>
    <m/>
    <m/>
    <m/>
    <m/>
    <m/>
    <m/>
    <m/>
    <m/>
    <m/>
    <m/>
    <m/>
    <m/>
    <m/>
    <m/>
    <m/>
    <m/>
    <m/>
    <m/>
    <m/>
    <m/>
    <m/>
    <m/>
    <m/>
    <m/>
    <m/>
    <m/>
    <m/>
    <m/>
    <m/>
    <m/>
    <m/>
    <m/>
    <m/>
    <m/>
    <m/>
    <m/>
    <m/>
    <m/>
    <m/>
    <m/>
    <m/>
    <m/>
    <m/>
    <m/>
    <m/>
    <m/>
    <m/>
    <m/>
    <m/>
    <m/>
    <m/>
    <m/>
    <m/>
    <m/>
    <m/>
    <m/>
    <m/>
    <m/>
    <m/>
    <m/>
    <n v="1"/>
    <n v="1"/>
    <s v="ZBHT0024"/>
    <s v="A6WDg4LGO7"/>
    <s v="Allocated"/>
    <s v="CUSTOMER NOT AVAILABLE (NABL)"/>
    <s v="Customer not available meet brother "/>
    <d v="2026-01-05T00:00:00"/>
    <m/>
    <m/>
    <m/>
    <s v="-"/>
  </r>
  <r>
    <n v="135110430"/>
    <s v="SANTOSH BALU SALUNKE"/>
    <m/>
    <m/>
    <m/>
    <m/>
    <m/>
    <m/>
    <n v="3295"/>
    <n v="173"/>
    <x v="5"/>
    <s v="FLOW"/>
    <x v="1"/>
    <x v="0"/>
    <n v="173"/>
    <n v="266"/>
    <n v="0"/>
    <n v="2938"/>
    <s v="FLOW"/>
    <n v="1.818207806228234E-3"/>
    <n v="4.359670926091202E-5"/>
    <x v="0"/>
    <s v="BPTP"/>
    <s v="PTP"/>
    <s v="BPTP"/>
    <m/>
    <m/>
    <s v="CAVA"/>
    <m/>
    <s v="-"/>
    <s v="-"/>
    <s v="JUNNAR"/>
    <s v="-"/>
    <s v="-"/>
    <s v="-"/>
    <n v="3377"/>
    <n v="173"/>
    <n v="87"/>
    <m/>
    <n v="117"/>
    <s v="NPA"/>
    <s v="MH14KL3017"/>
    <s v="SPLENDOR PLUS DRS CAST FI BLACK"/>
    <d v="2022-10-20T00:00:00"/>
    <n v="36"/>
    <x v="1"/>
    <x v="2"/>
    <s v="-"/>
    <m/>
    <m/>
    <m/>
    <m/>
    <m/>
    <m/>
    <m/>
    <m/>
    <m/>
    <m/>
    <m/>
    <m/>
    <n v="1"/>
    <m/>
    <m/>
    <m/>
    <m/>
    <m/>
    <m/>
    <m/>
    <m/>
    <m/>
    <m/>
    <m/>
    <m/>
    <m/>
    <m/>
    <m/>
    <m/>
    <m/>
    <m/>
    <m/>
    <m/>
    <m/>
    <m/>
    <m/>
    <m/>
    <m/>
    <m/>
    <m/>
    <m/>
    <m/>
    <m/>
    <m/>
    <m/>
    <m/>
    <m/>
    <m/>
    <m/>
    <m/>
    <m/>
    <m/>
    <m/>
    <m/>
    <m/>
    <m/>
    <m/>
    <m/>
    <m/>
    <m/>
    <m/>
    <m/>
    <m/>
    <m/>
    <m/>
    <m/>
    <m/>
    <m/>
    <m/>
    <m/>
    <m/>
    <m/>
    <m/>
    <m/>
    <m/>
    <m/>
    <m/>
    <m/>
    <m/>
    <m/>
    <m/>
    <m/>
    <m/>
    <m/>
    <m/>
    <m/>
    <m/>
    <m/>
    <m/>
    <m/>
    <m/>
    <m/>
    <m/>
    <n v="1"/>
    <n v="1"/>
    <s v="ZBHT0021"/>
    <s v="k2yxMYUpAoz"/>
    <s v="Allocated"/>
    <s v="Door Locked (NC_DL)"/>
    <s v="Door locked "/>
    <d v="2026-01-05T00:00:00"/>
    <m/>
    <m/>
    <m/>
    <s v="-"/>
  </r>
  <r>
    <n v="455185463"/>
    <s v="DATTA NANDU VAHILE"/>
    <s v="ONLINE"/>
    <s v="09.01.26"/>
    <n v="122"/>
    <m/>
    <m/>
    <m/>
    <n v="3468"/>
    <n v="100.76"/>
    <x v="5"/>
    <s v="FLOW"/>
    <x v="0"/>
    <x v="17"/>
    <n v="100.76"/>
    <n v="120"/>
    <n v="0"/>
    <n v="1800"/>
    <s v="FLOW"/>
    <n v="2.5601499298601249E-3"/>
    <n v="2.5391933093234079E-5"/>
    <x v="0"/>
    <s v="-"/>
    <s v="PTP"/>
    <s v="-"/>
    <m/>
    <m/>
    <m/>
    <m/>
    <s v="-"/>
    <s v="-"/>
    <s v="SHIVALI"/>
    <s v="-"/>
    <s v="-"/>
    <s v="-"/>
    <n v="2020.76"/>
    <n v="100.76"/>
    <n v="88"/>
    <m/>
    <n v="118"/>
    <s v="REGULAR"/>
    <s v="MH14KK7114"/>
    <s v="SPLENDOR PLUS I3S BS6 FI DRUM SELF"/>
    <d v="2022-10-19T00:00:00"/>
    <n v="36"/>
    <x v="1"/>
    <x v="2"/>
    <s v="-"/>
    <m/>
    <m/>
    <m/>
    <m/>
    <m/>
    <m/>
    <m/>
    <m/>
    <m/>
    <n v="1"/>
    <m/>
    <m/>
    <m/>
    <m/>
    <m/>
    <m/>
    <m/>
    <m/>
    <m/>
    <m/>
    <m/>
    <m/>
    <m/>
    <m/>
    <n v="1"/>
    <m/>
    <m/>
    <m/>
    <m/>
    <m/>
    <m/>
    <m/>
    <m/>
    <m/>
    <m/>
    <m/>
    <m/>
    <m/>
    <m/>
    <m/>
    <m/>
    <m/>
    <m/>
    <m/>
    <m/>
    <m/>
    <m/>
    <m/>
    <m/>
    <m/>
    <m/>
    <m/>
    <m/>
    <m/>
    <m/>
    <m/>
    <m/>
    <m/>
    <m/>
    <m/>
    <m/>
    <m/>
    <m/>
    <m/>
    <m/>
    <m/>
    <m/>
    <m/>
    <m/>
    <m/>
    <m/>
    <m/>
    <m/>
    <m/>
    <m/>
    <m/>
    <m/>
    <m/>
    <m/>
    <m/>
    <m/>
    <m/>
    <m/>
    <m/>
    <m/>
    <m/>
    <m/>
    <m/>
    <m/>
    <m/>
    <m/>
    <m/>
    <m/>
    <n v="2"/>
    <n v="1"/>
    <s v="ZBHT0013"/>
    <e v="#N/A"/>
    <e v="#N/A"/>
    <s v="Payment (PAID)"/>
    <s v="Upi 122"/>
    <d v="2026-01-09T00:00:00"/>
    <m/>
    <m/>
    <m/>
    <s v="-"/>
  </r>
  <r>
    <n v="132447043"/>
    <s v="ASHWINI ANIL SATHE"/>
    <m/>
    <m/>
    <m/>
    <m/>
    <m/>
    <m/>
    <n v="2699"/>
    <n v="37"/>
    <x v="3"/>
    <s v="FLOW"/>
    <x v="1"/>
    <x v="15"/>
    <n v="37"/>
    <n v="3"/>
    <n v="0"/>
    <n v="450"/>
    <s v="FLOW"/>
    <n v="4.8871562232320883E-4"/>
    <n v="1.2369483644062449E-5"/>
    <x v="0"/>
    <s v="-"/>
    <s v="-"/>
    <s v="-"/>
    <m/>
    <m/>
    <m/>
    <m/>
    <s v="-"/>
    <s v="-"/>
    <s v="CHIKHALI"/>
    <s v="-"/>
    <s v="-"/>
    <s v="-"/>
    <n v="490"/>
    <n v="37"/>
    <n v="148"/>
    <m/>
    <n v="178"/>
    <s v="NPA"/>
    <s v="MH14KG3392"/>
    <s v="JUPITER ZX AOL DRUM"/>
    <d v="2022-07-29T00:00:00"/>
    <n v="36"/>
    <x v="1"/>
    <x v="2"/>
    <s v="-"/>
    <m/>
    <m/>
    <m/>
    <m/>
    <m/>
    <m/>
    <m/>
    <m/>
    <m/>
    <m/>
    <m/>
    <m/>
    <m/>
    <m/>
    <m/>
    <m/>
    <m/>
    <m/>
    <m/>
    <m/>
    <m/>
    <m/>
    <m/>
    <m/>
    <m/>
    <m/>
    <m/>
    <m/>
    <m/>
    <m/>
    <m/>
    <m/>
    <m/>
    <m/>
    <m/>
    <m/>
    <m/>
    <m/>
    <m/>
    <m/>
    <m/>
    <m/>
    <m/>
    <m/>
    <m/>
    <m/>
    <m/>
    <m/>
    <m/>
    <m/>
    <m/>
    <m/>
    <m/>
    <m/>
    <m/>
    <m/>
    <m/>
    <m/>
    <m/>
    <m/>
    <m/>
    <m/>
    <m/>
    <m/>
    <m/>
    <m/>
    <m/>
    <m/>
    <m/>
    <m/>
    <m/>
    <m/>
    <m/>
    <m/>
    <m/>
    <m/>
    <m/>
    <m/>
    <m/>
    <m/>
    <m/>
    <m/>
    <m/>
    <m/>
    <m/>
    <m/>
    <m/>
    <m/>
    <m/>
    <m/>
    <n v="1"/>
    <m/>
    <m/>
    <n v="1"/>
    <n v="1"/>
    <s v="ZBHT0011"/>
    <e v="#N/A"/>
    <e v="#N/A"/>
    <e v="#N/A"/>
    <e v="#N/A"/>
    <e v="#N/A"/>
    <m/>
    <m/>
    <m/>
    <s v="-"/>
  </r>
  <r>
    <n v="460379842"/>
    <s v="KISHOR SUGDEO RANIT"/>
    <s v="ONLINE"/>
    <s v="03.01.26"/>
    <n v="916"/>
    <m/>
    <m/>
    <s v="CBC COLL"/>
    <n v="4103"/>
    <n v="16"/>
    <x v="4"/>
    <s v="RB"/>
    <x v="0"/>
    <x v="11"/>
    <n v="16"/>
    <n v="0"/>
    <n v="900"/>
    <n v="900"/>
    <s v="NEW"/>
    <n v="4.3020586130211442E-5"/>
    <n v="2.8065162852799599E-6"/>
    <x v="2"/>
    <s v="PAID"/>
    <s v="-"/>
    <s v="PAID"/>
    <m/>
    <m/>
    <s v="CAVA"/>
    <m/>
    <s v="-"/>
    <s v="-"/>
    <s v="MAAN"/>
    <s v="-"/>
    <s v="-"/>
    <s v="-"/>
    <n v="916"/>
    <n v="16"/>
    <n v="57"/>
    <m/>
    <e v="#N/A"/>
    <s v="REGULAR"/>
    <s v="MH28BV5266"/>
    <s v="SPLENDOR PLUS I3S XTEC"/>
    <d v="2023-10-30T00:00:00"/>
    <n v="24"/>
    <x v="1"/>
    <x v="1"/>
    <s v="-"/>
    <m/>
    <m/>
    <m/>
    <m/>
    <m/>
    <m/>
    <n v="1"/>
    <m/>
    <m/>
    <m/>
    <m/>
    <m/>
    <m/>
    <m/>
    <m/>
    <m/>
    <m/>
    <m/>
    <m/>
    <m/>
    <m/>
    <m/>
    <m/>
    <m/>
    <m/>
    <m/>
    <m/>
    <m/>
    <m/>
    <m/>
    <m/>
    <m/>
    <m/>
    <m/>
    <m/>
    <m/>
    <m/>
    <m/>
    <m/>
    <m/>
    <m/>
    <m/>
    <m/>
    <m/>
    <m/>
    <m/>
    <m/>
    <m/>
    <m/>
    <m/>
    <m/>
    <m/>
    <m/>
    <m/>
    <m/>
    <m/>
    <m/>
    <m/>
    <m/>
    <m/>
    <m/>
    <m/>
    <m/>
    <m/>
    <m/>
    <m/>
    <m/>
    <m/>
    <m/>
    <m/>
    <m/>
    <m/>
    <m/>
    <m/>
    <m/>
    <m/>
    <m/>
    <m/>
    <m/>
    <m/>
    <m/>
    <m/>
    <m/>
    <m/>
    <m/>
    <m/>
    <m/>
    <m/>
    <m/>
    <m/>
    <m/>
    <m/>
    <m/>
    <n v="1"/>
    <n v="1"/>
    <s v="DUWT0030"/>
    <e v="#N/A"/>
    <e v="#N/A"/>
    <s v="Address Not Found (NC_ANF)"/>
    <s v="Address not found "/>
    <d v="2026-01-03T00:00:00"/>
    <m/>
    <m/>
    <m/>
    <s v="-"/>
  </r>
  <r>
    <n v="464464412"/>
    <s v="VIRAJ VISHNU MIRAGAL"/>
    <m/>
    <m/>
    <m/>
    <m/>
    <m/>
    <m/>
    <n v="6714"/>
    <n v="13"/>
    <x v="4"/>
    <s v="FLOW"/>
    <x v="1"/>
    <x v="16"/>
    <n v="13"/>
    <n v="14"/>
    <n v="0"/>
    <n v="900"/>
    <s v="NEW"/>
    <n v="7.9527542773888876E-5"/>
    <n v="2.2802944817899669E-6"/>
    <x v="0"/>
    <s v="NC"/>
    <s v="-"/>
    <s v="NC"/>
    <m/>
    <m/>
    <m/>
    <m/>
    <s v="-"/>
    <s v="-"/>
    <s v="PARVATI"/>
    <s v="-"/>
    <s v="-"/>
    <s v="-"/>
    <n v="927"/>
    <n v="13"/>
    <n v="57"/>
    <m/>
    <n v="87"/>
    <s v="REGULAR"/>
    <s v="MH12XJ8050"/>
    <s v="BAJAJ PLATINA 100 ES ALLOY DISC CBS"/>
    <d v="2024-10-28T00:00:00"/>
    <n v="12"/>
    <x v="1"/>
    <x v="2"/>
    <s v="-"/>
    <m/>
    <m/>
    <m/>
    <m/>
    <m/>
    <m/>
    <m/>
    <m/>
    <m/>
    <m/>
    <m/>
    <m/>
    <m/>
    <m/>
    <m/>
    <m/>
    <m/>
    <m/>
    <m/>
    <m/>
    <m/>
    <m/>
    <m/>
    <m/>
    <m/>
    <m/>
    <m/>
    <m/>
    <m/>
    <m/>
    <m/>
    <m/>
    <m/>
    <m/>
    <m/>
    <m/>
    <m/>
    <m/>
    <m/>
    <n v="1"/>
    <m/>
    <m/>
    <m/>
    <m/>
    <m/>
    <m/>
    <m/>
    <m/>
    <m/>
    <m/>
    <m/>
    <m/>
    <m/>
    <m/>
    <m/>
    <m/>
    <m/>
    <m/>
    <m/>
    <m/>
    <m/>
    <m/>
    <m/>
    <m/>
    <m/>
    <m/>
    <m/>
    <m/>
    <m/>
    <m/>
    <m/>
    <m/>
    <m/>
    <m/>
    <m/>
    <m/>
    <m/>
    <m/>
    <m/>
    <m/>
    <m/>
    <m/>
    <m/>
    <m/>
    <m/>
    <m/>
    <m/>
    <m/>
    <m/>
    <m/>
    <m/>
    <m/>
    <m/>
    <n v="1"/>
    <n v="1"/>
    <s v="DUWT0031"/>
    <s v="B6d7uhlfEm"/>
    <s v="Allocated"/>
    <s v="Address Not Found (NC_ANF)"/>
    <s v="Customer address not found "/>
    <d v="2026-01-14T00:00:00"/>
    <m/>
    <m/>
    <m/>
    <s v="-"/>
  </r>
  <r>
    <n v="460344771"/>
    <s v="NITIN BALU ANKUSHRAO"/>
    <s v="ONLINE"/>
    <s v="08.01.26"/>
    <n v="907"/>
    <m/>
    <m/>
    <s v="CBC COLL"/>
    <n v="4550"/>
    <n v="7"/>
    <x v="4"/>
    <s v="RB"/>
    <x v="0"/>
    <x v="9"/>
    <n v="7"/>
    <n v="0"/>
    <n v="900"/>
    <n v="900"/>
    <s v="NEW"/>
    <n v="2.0201062327693959E-5"/>
    <n v="1.2278508748099821E-6"/>
    <x v="2"/>
    <s v="PAID"/>
    <s v="-"/>
    <s v="PAID"/>
    <m/>
    <m/>
    <m/>
    <m/>
    <s v="-"/>
    <s v="-"/>
    <s v="PERNE"/>
    <s v="-"/>
    <s v="-"/>
    <s v="-"/>
    <n v="907"/>
    <n v="7"/>
    <n v="57"/>
    <m/>
    <e v="#N/A"/>
    <s v="REGULAR"/>
    <s v="MH12WC2826"/>
    <s v="HONDA SHINE DRUM BSVI"/>
    <d v="2023-10-27T00:00:00"/>
    <n v="24"/>
    <x v="1"/>
    <x v="1"/>
    <s v="-"/>
    <m/>
    <m/>
    <m/>
    <m/>
    <m/>
    <m/>
    <m/>
    <m/>
    <m/>
    <m/>
    <m/>
    <m/>
    <m/>
    <m/>
    <m/>
    <m/>
    <m/>
    <m/>
    <m/>
    <m/>
    <m/>
    <n v="2"/>
    <m/>
    <m/>
    <m/>
    <m/>
    <m/>
    <m/>
    <m/>
    <m/>
    <m/>
    <m/>
    <m/>
    <m/>
    <m/>
    <m/>
    <m/>
    <m/>
    <m/>
    <m/>
    <m/>
    <m/>
    <m/>
    <m/>
    <m/>
    <m/>
    <m/>
    <m/>
    <m/>
    <m/>
    <m/>
    <m/>
    <m/>
    <m/>
    <m/>
    <m/>
    <m/>
    <m/>
    <m/>
    <m/>
    <m/>
    <m/>
    <m/>
    <m/>
    <m/>
    <m/>
    <m/>
    <m/>
    <m/>
    <m/>
    <m/>
    <m/>
    <m/>
    <m/>
    <m/>
    <m/>
    <m/>
    <m/>
    <m/>
    <m/>
    <m/>
    <m/>
    <m/>
    <m/>
    <m/>
    <m/>
    <m/>
    <m/>
    <m/>
    <m/>
    <m/>
    <m/>
    <m/>
    <n v="2"/>
    <n v="1"/>
    <s v="ZBHT0024"/>
    <e v="#N/A"/>
    <e v="#N/A"/>
    <s v="Payment (PAID)"/>
    <s v="Customer paid 907rs"/>
    <d v="2026-01-08T00:00:00"/>
    <m/>
    <m/>
    <m/>
    <s v="-"/>
  </r>
  <r>
    <n v="135407456"/>
    <s v="RAVINDRA SAKHARAM RODE"/>
    <s v="ONLINE"/>
    <s v="09.01.26"/>
    <n v="456"/>
    <m/>
    <m/>
    <m/>
    <n v="3325"/>
    <n v="6"/>
    <x v="4"/>
    <s v="RB"/>
    <x v="0"/>
    <x v="1"/>
    <n v="6"/>
    <n v="0"/>
    <n v="0"/>
    <n v="450"/>
    <s v="NEW"/>
    <n v="8.1570515195295435E-5"/>
    <n v="1.052443606979985E-6"/>
    <x v="2"/>
    <s v="PAID"/>
    <s v="-"/>
    <s v="PAID"/>
    <m/>
    <m/>
    <m/>
    <m/>
    <s v="-"/>
    <s v="-"/>
    <s v="THERGAON"/>
    <s v="-"/>
    <s v="-"/>
    <s v="-"/>
    <n v="456"/>
    <n v="6"/>
    <n v="56"/>
    <m/>
    <e v="#N/A"/>
    <s v="REGULAR"/>
    <s v="MH14KL1276"/>
    <s v="SPLENDOR PLUS I3S CAST FI PRIME RED"/>
    <d v="2022-10-29T00:00:00"/>
    <n v="36"/>
    <x v="1"/>
    <x v="1"/>
    <s v="-"/>
    <m/>
    <m/>
    <m/>
    <m/>
    <m/>
    <m/>
    <m/>
    <m/>
    <m/>
    <m/>
    <m/>
    <m/>
    <m/>
    <m/>
    <m/>
    <m/>
    <m/>
    <m/>
    <n v="1"/>
    <m/>
    <m/>
    <m/>
    <m/>
    <m/>
    <m/>
    <m/>
    <m/>
    <m/>
    <m/>
    <m/>
    <m/>
    <m/>
    <m/>
    <m/>
    <m/>
    <m/>
    <m/>
    <m/>
    <m/>
    <m/>
    <m/>
    <m/>
    <m/>
    <m/>
    <m/>
    <m/>
    <m/>
    <m/>
    <m/>
    <m/>
    <m/>
    <m/>
    <m/>
    <m/>
    <m/>
    <m/>
    <m/>
    <m/>
    <m/>
    <m/>
    <m/>
    <m/>
    <m/>
    <m/>
    <m/>
    <m/>
    <m/>
    <m/>
    <m/>
    <m/>
    <m/>
    <m/>
    <m/>
    <m/>
    <m/>
    <m/>
    <m/>
    <m/>
    <m/>
    <m/>
    <m/>
    <m/>
    <m/>
    <m/>
    <m/>
    <m/>
    <m/>
    <m/>
    <m/>
    <m/>
    <m/>
    <m/>
    <m/>
    <n v="1"/>
    <n v="1"/>
    <s v="ZBHT0015"/>
    <e v="#N/A"/>
    <e v="#N/A"/>
    <s v="Left Message (LMCB)"/>
    <s v="Visit cm residence address cm is not at home lm with relatives members "/>
    <d v="2026-01-07T00:00:00"/>
    <m/>
    <m/>
    <m/>
    <s v="-"/>
  </r>
  <r>
    <n v="464112164"/>
    <s v="BHAGAPPA MUTAPPA POOJARI"/>
    <s v="ONLINE"/>
    <s v="15.01.26"/>
    <n v="1839"/>
    <m/>
    <m/>
    <s v="CBC COLL"/>
    <n v="3169"/>
    <n v="0"/>
    <x v="4"/>
    <s v="RB"/>
    <x v="0"/>
    <x v="1"/>
    <n v="0"/>
    <n v="43"/>
    <n v="1796"/>
    <n v="1796"/>
    <s v="NEW"/>
    <n v="0"/>
    <n v="0"/>
    <x v="2"/>
    <s v="PAID"/>
    <s v="-"/>
    <s v="PAID"/>
    <m/>
    <m/>
    <m/>
    <m/>
    <s v="-"/>
    <s v="-"/>
    <s v="CHINCHWADGAIN"/>
    <s v="-"/>
    <s v="-"/>
    <s v="-"/>
    <n v="1839"/>
    <n v="0"/>
    <n v="56"/>
    <m/>
    <e v="#N/A"/>
    <s v="REGULAR"/>
    <s v="MH14LC9208"/>
    <s v="SPLENDOR PLUS I3S BS6 FI DRUM SELF"/>
    <d v="2024-09-25T00:00:00"/>
    <n v="12"/>
    <x v="1"/>
    <x v="1"/>
    <s v="-"/>
    <m/>
    <m/>
    <m/>
    <m/>
    <m/>
    <m/>
    <m/>
    <m/>
    <m/>
    <m/>
    <m/>
    <m/>
    <m/>
    <m/>
    <m/>
    <m/>
    <m/>
    <m/>
    <n v="1"/>
    <m/>
    <m/>
    <m/>
    <m/>
    <m/>
    <m/>
    <m/>
    <m/>
    <m/>
    <m/>
    <m/>
    <m/>
    <m/>
    <m/>
    <m/>
    <m/>
    <m/>
    <m/>
    <m/>
    <m/>
    <m/>
    <m/>
    <m/>
    <m/>
    <m/>
    <m/>
    <m/>
    <m/>
    <m/>
    <m/>
    <m/>
    <m/>
    <m/>
    <m/>
    <m/>
    <m/>
    <m/>
    <m/>
    <m/>
    <m/>
    <m/>
    <m/>
    <m/>
    <m/>
    <m/>
    <m/>
    <m/>
    <m/>
    <m/>
    <m/>
    <m/>
    <m/>
    <m/>
    <m/>
    <m/>
    <m/>
    <m/>
    <m/>
    <m/>
    <m/>
    <m/>
    <m/>
    <m/>
    <m/>
    <m/>
    <m/>
    <m/>
    <m/>
    <m/>
    <m/>
    <m/>
    <m/>
    <m/>
    <m/>
    <n v="1"/>
    <n v="1"/>
    <s v="ZBHT0015"/>
    <e v="#N/A"/>
    <e v="#N/A"/>
    <s v="Address Not Found (NC_ANF)"/>
    <s v="Visit cm residence address cm address not found short address "/>
    <d v="2026-01-07T00:00:00"/>
    <m/>
    <m/>
    <m/>
    <s v="-"/>
  </r>
  <r>
    <n v="460503207"/>
    <s v="AMOL SHANKAR SHINDE"/>
    <m/>
    <m/>
    <m/>
    <m/>
    <m/>
    <m/>
    <n v="4928"/>
    <n v="0"/>
    <x v="4"/>
    <s v="FLOW"/>
    <x v="1"/>
    <x v="10"/>
    <n v="0"/>
    <n v="381"/>
    <n v="0"/>
    <n v="3600"/>
    <s v="26.12.25"/>
    <n v="0"/>
    <n v="0"/>
    <x v="1"/>
    <s v="PTP"/>
    <s v="PTP"/>
    <s v="PTP"/>
    <m/>
    <m/>
    <m/>
    <m/>
    <s v="-"/>
    <s v="-"/>
    <s v="KHALUMBARE"/>
    <s v="-"/>
    <s v="-"/>
    <s v="-"/>
    <n v="3981"/>
    <n v="0"/>
    <n v="57"/>
    <m/>
    <n v="87"/>
    <s v="NPA"/>
    <s v="MH38AF8511"/>
    <s v="SPLENDOR PLUS I3S BS6 FI DRUM SELF"/>
    <d v="2023-11-06T00:00:00"/>
    <n v="24"/>
    <x v="1"/>
    <x v="1"/>
    <s v="-"/>
    <m/>
    <m/>
    <m/>
    <m/>
    <m/>
    <m/>
    <m/>
    <m/>
    <m/>
    <m/>
    <m/>
    <m/>
    <m/>
    <m/>
    <m/>
    <m/>
    <m/>
    <m/>
    <m/>
    <m/>
    <m/>
    <m/>
    <m/>
    <m/>
    <m/>
    <m/>
    <m/>
    <m/>
    <m/>
    <m/>
    <m/>
    <m/>
    <m/>
    <n v="1"/>
    <m/>
    <m/>
    <m/>
    <m/>
    <m/>
    <m/>
    <m/>
    <m/>
    <m/>
    <m/>
    <m/>
    <m/>
    <m/>
    <m/>
    <m/>
    <m/>
    <m/>
    <m/>
    <m/>
    <m/>
    <m/>
    <m/>
    <m/>
    <m/>
    <m/>
    <m/>
    <m/>
    <m/>
    <m/>
    <m/>
    <m/>
    <m/>
    <m/>
    <m/>
    <m/>
    <m/>
    <m/>
    <m/>
    <m/>
    <m/>
    <m/>
    <m/>
    <m/>
    <m/>
    <m/>
    <m/>
    <m/>
    <m/>
    <m/>
    <m/>
    <m/>
    <m/>
    <m/>
    <m/>
    <m/>
    <m/>
    <m/>
    <m/>
    <m/>
    <n v="1"/>
    <n v="1"/>
    <s v="ZBHT0010"/>
    <s v="B2Qtf7PzpOIc"/>
    <s v="Allocated"/>
    <s v="Promise To Pay (PTP)"/>
    <s v="Ptp "/>
    <d v="2026-01-12T00:00:00"/>
    <m/>
    <m/>
    <m/>
    <s v="-"/>
  </r>
  <r>
    <n v="451146076"/>
    <s v="GOVIND PRABHAKAR RANPISE"/>
    <m/>
    <m/>
    <m/>
    <m/>
    <m/>
    <m/>
    <n v="2303"/>
    <n v="0"/>
    <x v="4"/>
    <s v="FLOW"/>
    <x v="1"/>
    <x v="10"/>
    <n v="0"/>
    <n v="23"/>
    <n v="0"/>
    <n v="2757"/>
    <s v="NEW"/>
    <n v="0"/>
    <n v="0"/>
    <x v="0"/>
    <s v="PTP"/>
    <s v="-"/>
    <s v="PTP"/>
    <m/>
    <n v="27"/>
    <m/>
    <m/>
    <s v="-"/>
    <s v="-"/>
    <s v="RAJGURU NAGAR"/>
    <s v="-"/>
    <s v="-"/>
    <s v="-"/>
    <n v="2780"/>
    <n v="0"/>
    <n v="57"/>
    <m/>
    <n v="87"/>
    <s v="REGULAR"/>
    <s v="MH14JT7943"/>
    <s v="HF DELUXE BS6 I3S DRUM SELF CAST"/>
    <d v="2021-10-12T00:00:00"/>
    <n v="48"/>
    <x v="1"/>
    <x v="1"/>
    <s v="-"/>
    <m/>
    <m/>
    <m/>
    <m/>
    <m/>
    <m/>
    <m/>
    <m/>
    <m/>
    <m/>
    <m/>
    <m/>
    <m/>
    <m/>
    <m/>
    <m/>
    <m/>
    <m/>
    <m/>
    <m/>
    <m/>
    <m/>
    <m/>
    <m/>
    <n v="1"/>
    <m/>
    <m/>
    <m/>
    <m/>
    <m/>
    <m/>
    <m/>
    <m/>
    <m/>
    <m/>
    <m/>
    <m/>
    <m/>
    <m/>
    <m/>
    <m/>
    <m/>
    <m/>
    <m/>
    <m/>
    <m/>
    <m/>
    <m/>
    <m/>
    <m/>
    <m/>
    <m/>
    <m/>
    <m/>
    <m/>
    <m/>
    <m/>
    <m/>
    <m/>
    <m/>
    <m/>
    <m/>
    <m/>
    <m/>
    <m/>
    <m/>
    <m/>
    <m/>
    <m/>
    <m/>
    <m/>
    <m/>
    <m/>
    <m/>
    <m/>
    <m/>
    <m/>
    <m/>
    <m/>
    <m/>
    <m/>
    <m/>
    <m/>
    <m/>
    <m/>
    <m/>
    <m/>
    <m/>
    <m/>
    <m/>
    <m/>
    <m/>
    <m/>
    <n v="1"/>
    <n v="1"/>
    <s v="ZBHT0010"/>
    <s v="k2RJZN3AD7"/>
    <s v="Allocated"/>
    <s v="Left Message (LMCB)"/>
    <s v="Lmcb "/>
    <d v="2026-01-09T00:00:00"/>
    <m/>
    <m/>
    <m/>
    <s v="-"/>
  </r>
  <r>
    <n v="454858464"/>
    <s v="KAMBLE BHASKAR DINAKAR"/>
    <m/>
    <m/>
    <m/>
    <m/>
    <m/>
    <m/>
    <n v="3400"/>
    <n v="0"/>
    <x v="4"/>
    <s v="FLOW"/>
    <x v="1"/>
    <x v="1"/>
    <n v="0"/>
    <n v="22"/>
    <n v="0"/>
    <n v="1674.9"/>
    <s v="NEW"/>
    <n v="0"/>
    <n v="0"/>
    <x v="0"/>
    <s v="NC"/>
    <s v="-"/>
    <s v="NC"/>
    <s v="Add not found"/>
    <m/>
    <s v="CNAVNA"/>
    <m/>
    <s v="-"/>
    <s v="-"/>
    <s v="THERGAON"/>
    <s v="-"/>
    <s v="-"/>
    <s v="-"/>
    <n v="1696.9"/>
    <n v="0"/>
    <n v="57"/>
    <m/>
    <n v="87"/>
    <s v="REGULAR"/>
    <s v="MH14KH8166"/>
    <s v="JUPITER BASIC"/>
    <d v="2022-09-29T00:00:00"/>
    <n v="36"/>
    <x v="1"/>
    <x v="1"/>
    <s v="-"/>
    <m/>
    <m/>
    <m/>
    <m/>
    <m/>
    <m/>
    <m/>
    <m/>
    <m/>
    <m/>
    <m/>
    <m/>
    <m/>
    <m/>
    <m/>
    <m/>
    <m/>
    <m/>
    <n v="1"/>
    <m/>
    <m/>
    <m/>
    <m/>
    <m/>
    <m/>
    <m/>
    <m/>
    <m/>
    <m/>
    <m/>
    <m/>
    <m/>
    <m/>
    <m/>
    <m/>
    <m/>
    <m/>
    <m/>
    <m/>
    <m/>
    <m/>
    <m/>
    <m/>
    <m/>
    <m/>
    <m/>
    <m/>
    <m/>
    <m/>
    <m/>
    <m/>
    <m/>
    <m/>
    <m/>
    <m/>
    <m/>
    <m/>
    <m/>
    <m/>
    <m/>
    <m/>
    <m/>
    <m/>
    <m/>
    <m/>
    <m/>
    <m/>
    <m/>
    <m/>
    <m/>
    <m/>
    <m/>
    <m/>
    <m/>
    <m/>
    <m/>
    <m/>
    <m/>
    <m/>
    <m/>
    <m/>
    <m/>
    <m/>
    <m/>
    <m/>
    <m/>
    <m/>
    <m/>
    <m/>
    <m/>
    <m/>
    <m/>
    <m/>
    <n v="1"/>
    <n v="1"/>
    <s v="ZBHT0015"/>
    <s v="GodbvNLBEm"/>
    <s v="Allocated"/>
    <s v="No Such Person (NC_NSP)"/>
    <s v="Visit cm residence address no such person in the colony"/>
    <d v="2026-01-07T00:00:00"/>
    <m/>
    <m/>
    <m/>
    <s v="-"/>
  </r>
  <r>
    <n v="122327636"/>
    <s v="MANISH VINOD KADAM"/>
    <m/>
    <m/>
    <m/>
    <m/>
    <m/>
    <m/>
    <n v="3769"/>
    <n v="0"/>
    <x v="4"/>
    <s v="FLOW"/>
    <x v="1"/>
    <x v="1"/>
    <n v="0"/>
    <n v="36"/>
    <n v="0"/>
    <n v="2200"/>
    <s v="NEW"/>
    <n v="0"/>
    <n v="0"/>
    <x v="0"/>
    <s v="PTP"/>
    <s v="-"/>
    <s v="PTP"/>
    <m/>
    <n v="30"/>
    <s v="CAVA"/>
    <m/>
    <s v="-"/>
    <s v="-"/>
    <s v="YAMUNA NAGAR"/>
    <s v="-"/>
    <s v="-"/>
    <s v="-"/>
    <n v="2236"/>
    <n v="0"/>
    <n v="56"/>
    <m/>
    <n v="86"/>
    <s v="REGULAR"/>
    <s v="MH14JT1382"/>
    <s v="YAMAHA FZS 250"/>
    <d v="2021-09-13T00:00:00"/>
    <n v="48"/>
    <x v="1"/>
    <x v="1"/>
    <s v="-"/>
    <m/>
    <m/>
    <m/>
    <m/>
    <m/>
    <m/>
    <m/>
    <m/>
    <m/>
    <m/>
    <m/>
    <m/>
    <m/>
    <m/>
    <m/>
    <m/>
    <m/>
    <m/>
    <m/>
    <m/>
    <m/>
    <n v="1"/>
    <m/>
    <m/>
    <m/>
    <m/>
    <m/>
    <m/>
    <m/>
    <m/>
    <m/>
    <m/>
    <m/>
    <m/>
    <m/>
    <m/>
    <m/>
    <m/>
    <m/>
    <m/>
    <m/>
    <m/>
    <m/>
    <m/>
    <m/>
    <m/>
    <m/>
    <m/>
    <m/>
    <m/>
    <m/>
    <m/>
    <m/>
    <m/>
    <m/>
    <m/>
    <m/>
    <m/>
    <m/>
    <m/>
    <m/>
    <m/>
    <m/>
    <m/>
    <m/>
    <m/>
    <m/>
    <m/>
    <m/>
    <m/>
    <m/>
    <m/>
    <m/>
    <m/>
    <m/>
    <m/>
    <m/>
    <m/>
    <m/>
    <m/>
    <m/>
    <m/>
    <m/>
    <m/>
    <m/>
    <m/>
    <m/>
    <m/>
    <m/>
    <m/>
    <m/>
    <m/>
    <m/>
    <n v="1"/>
    <n v="1"/>
    <s v="ZBHT0015"/>
    <s v="B6rPpajkEc"/>
    <s v="Allocated"/>
    <s v="Left Message (LMCB)"/>
    <s v="Visit cm residence address cm is not at home lm with relatives members "/>
    <d v="2026-01-08T00:00:00"/>
    <m/>
    <m/>
    <m/>
    <s v="-"/>
  </r>
  <r>
    <n v="124185064"/>
    <s v="DEEPAK BALAKRISHNA SONAWNE"/>
    <m/>
    <m/>
    <m/>
    <m/>
    <m/>
    <m/>
    <n v="3944"/>
    <n v="0"/>
    <x v="4"/>
    <s v="FLOW"/>
    <x v="1"/>
    <x v="19"/>
    <n v="0"/>
    <n v="10"/>
    <n v="0"/>
    <n v="3150"/>
    <s v="NEW"/>
    <n v="0"/>
    <n v="0"/>
    <x v="0"/>
    <s v="NC"/>
    <s v="-"/>
    <s v="NC"/>
    <s v="Add not found"/>
    <m/>
    <s v="CNAVNA"/>
    <m/>
    <s v="-"/>
    <s v="-"/>
    <s v="KHADKI"/>
    <s v="-"/>
    <s v="-"/>
    <s v="-"/>
    <n v="3160"/>
    <n v="0"/>
    <n v="56"/>
    <m/>
    <n v="86"/>
    <s v="REGULAR"/>
    <s v="MH12TT5394"/>
    <s v="BAJAJ DOMINAR 400 ABS"/>
    <d v="2021-11-10T00:00:00"/>
    <n v="48"/>
    <x v="1"/>
    <x v="1"/>
    <s v="-"/>
    <m/>
    <m/>
    <m/>
    <m/>
    <m/>
    <m/>
    <n v="1"/>
    <m/>
    <m/>
    <m/>
    <m/>
    <m/>
    <m/>
    <m/>
    <m/>
    <m/>
    <m/>
    <m/>
    <m/>
    <m/>
    <m/>
    <n v="1"/>
    <m/>
    <m/>
    <m/>
    <m/>
    <m/>
    <m/>
    <m/>
    <m/>
    <m/>
    <m/>
    <m/>
    <m/>
    <m/>
    <m/>
    <n v="1"/>
    <m/>
    <m/>
    <m/>
    <m/>
    <m/>
    <m/>
    <m/>
    <m/>
    <m/>
    <m/>
    <m/>
    <m/>
    <m/>
    <m/>
    <m/>
    <m/>
    <m/>
    <m/>
    <m/>
    <m/>
    <m/>
    <m/>
    <m/>
    <m/>
    <m/>
    <m/>
    <m/>
    <m/>
    <m/>
    <m/>
    <m/>
    <m/>
    <m/>
    <m/>
    <m/>
    <m/>
    <m/>
    <m/>
    <m/>
    <m/>
    <m/>
    <m/>
    <m/>
    <m/>
    <m/>
    <m/>
    <m/>
    <m/>
    <m/>
    <m/>
    <m/>
    <m/>
    <m/>
    <m/>
    <m/>
    <m/>
    <n v="3"/>
    <n v="1"/>
    <s v="DUWT0023"/>
    <s v="A2qzjYqkDm"/>
    <s v="Allocated"/>
    <s v="Address Not Found (NC_ANF)"/>
    <s v="Customer address short not found "/>
    <d v="2026-01-13T00:00:00"/>
    <m/>
    <m/>
    <m/>
    <s v="-"/>
  </r>
  <r>
    <n v="454930714"/>
    <s v="DEVIDAS BANSI KHARADE"/>
    <m/>
    <m/>
    <m/>
    <m/>
    <m/>
    <m/>
    <n v="3609"/>
    <n v="0"/>
    <x v="4"/>
    <s v="FLOW"/>
    <x v="1"/>
    <x v="9"/>
    <n v="0"/>
    <n v="42"/>
    <n v="0"/>
    <n v="889"/>
    <s v="NEW"/>
    <n v="0"/>
    <n v="0"/>
    <x v="0"/>
    <s v="NC"/>
    <s v="-"/>
    <s v="NC"/>
    <s v="Add not found"/>
    <m/>
    <s v="CNAVNA"/>
    <m/>
    <s v="-"/>
    <s v="-"/>
    <s v="RANJAN GAON"/>
    <s v="-"/>
    <s v="-"/>
    <s v="-"/>
    <n v="931"/>
    <n v="0"/>
    <n v="57"/>
    <m/>
    <n v="87"/>
    <s v="REGULAR"/>
    <s v="MH16DB9905"/>
    <s v="HONDA ACTIVA 6G DLX BS VI"/>
    <d v="2022-10-04T00:00:00"/>
    <n v="36"/>
    <x v="1"/>
    <x v="1"/>
    <s v="-"/>
    <m/>
    <m/>
    <m/>
    <m/>
    <m/>
    <m/>
    <m/>
    <m/>
    <m/>
    <m/>
    <m/>
    <m/>
    <m/>
    <m/>
    <m/>
    <m/>
    <m/>
    <m/>
    <m/>
    <m/>
    <m/>
    <m/>
    <m/>
    <m/>
    <m/>
    <m/>
    <m/>
    <m/>
    <m/>
    <m/>
    <m/>
    <m/>
    <m/>
    <m/>
    <m/>
    <m/>
    <m/>
    <m/>
    <m/>
    <m/>
    <m/>
    <m/>
    <m/>
    <m/>
    <m/>
    <m/>
    <m/>
    <m/>
    <m/>
    <m/>
    <m/>
    <m/>
    <m/>
    <m/>
    <m/>
    <m/>
    <m/>
    <m/>
    <m/>
    <m/>
    <m/>
    <m/>
    <m/>
    <m/>
    <m/>
    <m/>
    <m/>
    <m/>
    <m/>
    <m/>
    <m/>
    <m/>
    <m/>
    <m/>
    <m/>
    <m/>
    <m/>
    <m/>
    <m/>
    <m/>
    <m/>
    <m/>
    <m/>
    <m/>
    <m/>
    <m/>
    <m/>
    <m/>
    <m/>
    <m/>
    <n v="1"/>
    <m/>
    <m/>
    <n v="1"/>
    <n v="1"/>
    <s v="ZBHT0024"/>
    <s v="G2FOqZLkEm"/>
    <s v="Allocated"/>
    <s v="Address Not Found (NC_ANF)"/>
    <s v="Customer address not found "/>
    <d v="2026-01-10T00:00:00"/>
    <m/>
    <m/>
    <m/>
    <s v="-"/>
  </r>
  <r>
    <n v="454230821"/>
    <s v="SOMNATH BALASHEB SHINDE"/>
    <m/>
    <m/>
    <m/>
    <m/>
    <m/>
    <m/>
    <n v="3235"/>
    <n v="0"/>
    <x v="4"/>
    <s v="FLOW"/>
    <x v="1"/>
    <x v="15"/>
    <n v="0"/>
    <n v="18"/>
    <n v="0"/>
    <n v="2074"/>
    <s v="NEW"/>
    <n v="0"/>
    <n v="0"/>
    <x v="0"/>
    <s v="NC"/>
    <s v="-"/>
    <s v="NC"/>
    <s v="Shifted"/>
    <m/>
    <s v="CNAVNA"/>
    <m/>
    <s v="-"/>
    <s v="-"/>
    <s v="RUPEENAGAR "/>
    <s v="-"/>
    <s v="-"/>
    <s v="-"/>
    <n v="2092"/>
    <n v="0"/>
    <n v="57"/>
    <m/>
    <n v="87"/>
    <s v="REGULAR"/>
    <s v="MH14KG2096"/>
    <s v="SPLENDOR PLUS BS6 I3S DRS CAST FI"/>
    <d v="2022-08-01T00:00:00"/>
    <n v="36"/>
    <x v="1"/>
    <x v="2"/>
    <s v="-"/>
    <m/>
    <m/>
    <m/>
    <n v="1"/>
    <m/>
    <m/>
    <m/>
    <m/>
    <m/>
    <m/>
    <m/>
    <m/>
    <m/>
    <m/>
    <m/>
    <m/>
    <m/>
    <m/>
    <m/>
    <m/>
    <m/>
    <m/>
    <m/>
    <m/>
    <m/>
    <m/>
    <m/>
    <m/>
    <m/>
    <m/>
    <m/>
    <m/>
    <m/>
    <m/>
    <m/>
    <m/>
    <m/>
    <m/>
    <m/>
    <m/>
    <m/>
    <m/>
    <m/>
    <m/>
    <m/>
    <m/>
    <m/>
    <m/>
    <m/>
    <m/>
    <m/>
    <m/>
    <m/>
    <m/>
    <m/>
    <m/>
    <m/>
    <m/>
    <m/>
    <m/>
    <m/>
    <m/>
    <m/>
    <m/>
    <m/>
    <m/>
    <m/>
    <m/>
    <m/>
    <m/>
    <m/>
    <m/>
    <m/>
    <m/>
    <m/>
    <m/>
    <m/>
    <m/>
    <m/>
    <m/>
    <m/>
    <m/>
    <m/>
    <m/>
    <m/>
    <m/>
    <m/>
    <m/>
    <m/>
    <m/>
    <m/>
    <m/>
    <m/>
    <n v="1"/>
    <n v="1"/>
    <s v="ZBHT0011"/>
    <s v="B2OUTCefEz"/>
    <s v="Allocated"/>
    <s v="Shifted (NC_SFTD)"/>
    <s v="Visited given residence address meet neighbour they said cust was shifted to mohi"/>
    <d v="2026-01-02T00:00:00"/>
    <m/>
    <m/>
    <m/>
    <s v="-"/>
  </r>
  <r>
    <n v="138433904"/>
    <s v="SANTOSHKUMAR DEVRAJ BHARATI"/>
    <s v="ONLINE"/>
    <s v="08.01.26"/>
    <n v="2473"/>
    <m/>
    <n v="4122317303287"/>
    <s v="CBC COLL"/>
    <n v="3236"/>
    <n v="0"/>
    <x v="4"/>
    <s v="RB"/>
    <x v="0"/>
    <x v="20"/>
    <n v="0"/>
    <n v="25"/>
    <n v="2448"/>
    <n v="2448"/>
    <s v="NEW"/>
    <n v="0"/>
    <n v="0"/>
    <x v="2"/>
    <s v="PAID"/>
    <s v="-"/>
    <s v="PAID"/>
    <m/>
    <m/>
    <m/>
    <m/>
    <s v="-"/>
    <s v="-"/>
    <s v="KALEWADI"/>
    <s v="-"/>
    <s v="-"/>
    <s v="-"/>
    <n v="2473"/>
    <n v="0"/>
    <n v="56"/>
    <m/>
    <e v="#N/A"/>
    <s v="REGULAR"/>
    <s v="MH14KP6173"/>
    <s v="SPLENDOR PLUS DRS CAST FI BLACK"/>
    <d v="2023-01-30T00:00:00"/>
    <n v="30"/>
    <x v="1"/>
    <x v="1"/>
    <s v="-"/>
    <m/>
    <m/>
    <m/>
    <m/>
    <m/>
    <m/>
    <m/>
    <m/>
    <m/>
    <m/>
    <m/>
    <m/>
    <m/>
    <m/>
    <m/>
    <n v="1"/>
    <m/>
    <m/>
    <m/>
    <m/>
    <m/>
    <n v="1"/>
    <m/>
    <m/>
    <m/>
    <m/>
    <m/>
    <m/>
    <m/>
    <m/>
    <m/>
    <m/>
    <m/>
    <m/>
    <m/>
    <m/>
    <m/>
    <m/>
    <m/>
    <m/>
    <m/>
    <m/>
    <m/>
    <m/>
    <m/>
    <m/>
    <m/>
    <m/>
    <m/>
    <m/>
    <m/>
    <m/>
    <m/>
    <m/>
    <m/>
    <m/>
    <m/>
    <m/>
    <m/>
    <m/>
    <m/>
    <m/>
    <m/>
    <m/>
    <m/>
    <m/>
    <m/>
    <m/>
    <m/>
    <m/>
    <m/>
    <m/>
    <m/>
    <m/>
    <m/>
    <m/>
    <m/>
    <m/>
    <m/>
    <m/>
    <m/>
    <m/>
    <m/>
    <m/>
    <m/>
    <m/>
    <m/>
    <m/>
    <m/>
    <m/>
    <m/>
    <m/>
    <m/>
    <n v="2"/>
    <n v="1"/>
    <s v="ZBHT0015"/>
    <e v="#N/A"/>
    <e v="#N/A"/>
    <s v="Promise To Pay (PTP)"/>
    <s v="Visited at customer residence address. Customer is private sector work. Customer promise to pay total cbc after 1/2 days. Vehicle with him."/>
    <d v="2026-01-19T00:00:00"/>
    <m/>
    <m/>
    <m/>
    <s v="-"/>
  </r>
  <r>
    <n v="460163393"/>
    <s v="SANJAY GANGAPRASAD GOALA"/>
    <m/>
    <m/>
    <m/>
    <m/>
    <m/>
    <s v="BANK STABLE 09"/>
    <n v="4272"/>
    <n v="0"/>
    <x v="4"/>
    <s v="RB"/>
    <x v="1"/>
    <x v="19"/>
    <n v="0"/>
    <n v="7"/>
    <n v="0"/>
    <n v="450"/>
    <s v="NEW"/>
    <n v="0"/>
    <n v="0"/>
    <x v="2"/>
    <s v="PAID"/>
    <s v="-"/>
    <s v="PAID"/>
    <m/>
    <m/>
    <m/>
    <m/>
    <s v="-"/>
    <s v="-"/>
    <s v="MAHALUNGE"/>
    <s v="-"/>
    <s v="-"/>
    <s v="-"/>
    <n v="457"/>
    <n v="0"/>
    <n v="57"/>
    <m/>
    <e v="#N/A"/>
    <s v="REGULAR"/>
    <s v="MH12WD1810"/>
    <s v="SPLENDOR PLUS I3S BS6 FI DRUM SELF"/>
    <d v="2023-10-17T00:00:00"/>
    <n v="24"/>
    <x v="1"/>
    <x v="1"/>
    <s v="-"/>
    <m/>
    <m/>
    <m/>
    <m/>
    <m/>
    <m/>
    <m/>
    <m/>
    <m/>
    <m/>
    <m/>
    <m/>
    <n v="1"/>
    <m/>
    <m/>
    <m/>
    <m/>
    <m/>
    <m/>
    <m/>
    <m/>
    <m/>
    <m/>
    <m/>
    <m/>
    <m/>
    <m/>
    <m/>
    <m/>
    <m/>
    <m/>
    <m/>
    <m/>
    <m/>
    <m/>
    <m/>
    <m/>
    <m/>
    <m/>
    <m/>
    <m/>
    <m/>
    <m/>
    <m/>
    <m/>
    <m/>
    <m/>
    <m/>
    <m/>
    <m/>
    <m/>
    <m/>
    <m/>
    <m/>
    <m/>
    <m/>
    <m/>
    <m/>
    <m/>
    <m/>
    <m/>
    <m/>
    <m/>
    <m/>
    <m/>
    <m/>
    <m/>
    <m/>
    <m/>
    <m/>
    <m/>
    <m/>
    <m/>
    <m/>
    <m/>
    <m/>
    <m/>
    <m/>
    <m/>
    <m/>
    <m/>
    <m/>
    <m/>
    <m/>
    <m/>
    <m/>
    <m/>
    <m/>
    <m/>
    <m/>
    <m/>
    <m/>
    <m/>
    <n v="1"/>
    <n v="1"/>
    <s v="DUWT0023"/>
    <e v="#N/A"/>
    <e v="#N/A"/>
    <s v="Address Not Found (NC_ANF)"/>
    <s v="Address found but short mention "/>
    <d v="2026-01-05T00:00:00"/>
    <m/>
    <m/>
    <m/>
    <s v="-"/>
  </r>
  <r>
    <n v="137038260"/>
    <s v="CHITARAJAN ANIL CHAVHAN"/>
    <m/>
    <m/>
    <m/>
    <m/>
    <m/>
    <m/>
    <n v="2728"/>
    <n v="0"/>
    <x v="6"/>
    <s v="FLOW"/>
    <x v="1"/>
    <x v="4"/>
    <n v="0"/>
    <n v="41"/>
    <n v="0"/>
    <n v="900"/>
    <s v="FLOW"/>
    <n v="0"/>
    <n v="0"/>
    <x v="0"/>
    <s v="-"/>
    <s v="PTP"/>
    <s v="-"/>
    <m/>
    <m/>
    <m/>
    <m/>
    <s v="-"/>
    <s v="-"/>
    <s v="ALANDI"/>
    <s v="-"/>
    <s v="-"/>
    <s v="-"/>
    <n v="941"/>
    <n v="0"/>
    <n v="179"/>
    <m/>
    <n v="209"/>
    <s v="NPA"/>
    <s v="MH14KM5278"/>
    <s v="AMPERE MAGNUS EX"/>
    <d v="2022-12-27T00:00:00"/>
    <n v="30"/>
    <x v="1"/>
    <x v="2"/>
    <s v="-"/>
    <m/>
    <m/>
    <m/>
    <m/>
    <m/>
    <m/>
    <m/>
    <m/>
    <m/>
    <m/>
    <m/>
    <m/>
    <m/>
    <m/>
    <m/>
    <m/>
    <m/>
    <m/>
    <m/>
    <m/>
    <m/>
    <m/>
    <m/>
    <m/>
    <m/>
    <m/>
    <m/>
    <m/>
    <m/>
    <m/>
    <m/>
    <m/>
    <m/>
    <m/>
    <m/>
    <m/>
    <m/>
    <m/>
    <m/>
    <m/>
    <m/>
    <m/>
    <m/>
    <m/>
    <m/>
    <m/>
    <m/>
    <m/>
    <m/>
    <m/>
    <m/>
    <m/>
    <m/>
    <m/>
    <m/>
    <m/>
    <m/>
    <m/>
    <m/>
    <m/>
    <m/>
    <m/>
    <m/>
    <m/>
    <m/>
    <m/>
    <m/>
    <m/>
    <m/>
    <m/>
    <m/>
    <m/>
    <m/>
    <m/>
    <m/>
    <m/>
    <m/>
    <m/>
    <m/>
    <m/>
    <m/>
    <m/>
    <m/>
    <m/>
    <m/>
    <m/>
    <m/>
    <m/>
    <m/>
    <m/>
    <n v="1"/>
    <m/>
    <m/>
    <n v="1"/>
    <n v="1"/>
    <s v="ZBHT0009"/>
    <e v="#N/A"/>
    <e v="#N/A"/>
    <e v="#N/A"/>
    <e v="#N/A"/>
    <e v="#N/A"/>
    <m/>
    <m/>
    <m/>
    <s v="-"/>
  </r>
  <r>
    <n v="458654490"/>
    <s v="BALDEV PRALHAD PAWAR"/>
    <m/>
    <m/>
    <m/>
    <m/>
    <m/>
    <m/>
    <n v="4082"/>
    <n v="0"/>
    <x v="1"/>
    <s v="FLOW"/>
    <x v="1"/>
    <x v="11"/>
    <n v="0"/>
    <n v="169"/>
    <n v="0"/>
    <n v="1800"/>
    <s v="FLOW"/>
    <n v="0"/>
    <n v="0"/>
    <x v="0"/>
    <s v="BPTP"/>
    <s v="PTP"/>
    <s v="BPTP"/>
    <m/>
    <n v="27"/>
    <s v="CAVNA"/>
    <m/>
    <s v="-"/>
    <s v="-"/>
    <s v="BHOIRWADI"/>
    <s v="-"/>
    <s v="-"/>
    <s v="-"/>
    <n v="1969"/>
    <n v="0"/>
    <n v="118"/>
    <m/>
    <n v="148"/>
    <s v="NPA"/>
    <s v="MH37AF4234"/>
    <s v="HF DELUXE BS6 I3S DRUM SELF CAST"/>
    <d v="2023-06-21T00:00:00"/>
    <n v="24"/>
    <x v="1"/>
    <x v="1"/>
    <s v="-"/>
    <m/>
    <m/>
    <m/>
    <m/>
    <m/>
    <m/>
    <m/>
    <m/>
    <m/>
    <m/>
    <m/>
    <m/>
    <m/>
    <m/>
    <m/>
    <m/>
    <m/>
    <m/>
    <m/>
    <m/>
    <m/>
    <m/>
    <m/>
    <m/>
    <m/>
    <m/>
    <m/>
    <m/>
    <m/>
    <m/>
    <m/>
    <m/>
    <m/>
    <m/>
    <m/>
    <m/>
    <m/>
    <m/>
    <m/>
    <m/>
    <m/>
    <m/>
    <m/>
    <m/>
    <m/>
    <m/>
    <m/>
    <m/>
    <m/>
    <m/>
    <m/>
    <m/>
    <m/>
    <m/>
    <m/>
    <m/>
    <m/>
    <m/>
    <m/>
    <m/>
    <m/>
    <m/>
    <m/>
    <m/>
    <m/>
    <m/>
    <m/>
    <m/>
    <m/>
    <m/>
    <m/>
    <m/>
    <m/>
    <m/>
    <m/>
    <m/>
    <m/>
    <m/>
    <m/>
    <m/>
    <m/>
    <m/>
    <m/>
    <m/>
    <m/>
    <m/>
    <m/>
    <m/>
    <m/>
    <m/>
    <n v="1"/>
    <m/>
    <m/>
    <n v="1"/>
    <n v="1"/>
    <s v="DUWT0030"/>
    <e v="#N/A"/>
    <e v="#N/A"/>
    <e v="#N/A"/>
    <e v="#N/A"/>
    <e v="#N/A"/>
    <m/>
    <m/>
    <m/>
    <s v="-"/>
  </r>
  <r>
    <n v="129686781"/>
    <s v="ANANDA RAMBHAU HUMBE"/>
    <s v="ONLINE"/>
    <s v="21.01.26"/>
    <n v="21"/>
    <m/>
    <m/>
    <s v="BANK RB 31"/>
    <n v="2874"/>
    <n v="0"/>
    <x v="2"/>
    <s v="STABLE"/>
    <x v="0"/>
    <x v="8"/>
    <n v="0"/>
    <n v="21"/>
    <n v="0"/>
    <n v="1084"/>
    <s v="19.11.25"/>
    <n v="0"/>
    <n v="0"/>
    <x v="1"/>
    <s v="PAID"/>
    <s v="PTP"/>
    <s v="PTP"/>
    <m/>
    <n v="20"/>
    <s v="CAVA"/>
    <m/>
    <s v="-"/>
    <s v="-"/>
    <s v="BHOR"/>
    <s v="-"/>
    <s v="-"/>
    <s v="-"/>
    <n v="1105"/>
    <n v="0"/>
    <n v="26"/>
    <m/>
    <e v="#N/A"/>
    <s v="REGULAR"/>
    <s v="MH12UG5517"/>
    <s v="HONDA SHINE DRUM BSVI"/>
    <d v="2022-05-07T00:00:00"/>
    <n v="36"/>
    <x v="1"/>
    <x v="2"/>
    <s v="-"/>
    <m/>
    <m/>
    <m/>
    <m/>
    <m/>
    <m/>
    <m/>
    <m/>
    <m/>
    <m/>
    <m/>
    <m/>
    <m/>
    <m/>
    <m/>
    <m/>
    <m/>
    <m/>
    <m/>
    <m/>
    <m/>
    <n v="1"/>
    <m/>
    <m/>
    <m/>
    <m/>
    <m/>
    <m/>
    <m/>
    <m/>
    <m/>
    <m/>
    <m/>
    <m/>
    <m/>
    <m/>
    <m/>
    <m/>
    <m/>
    <m/>
    <m/>
    <m/>
    <m/>
    <m/>
    <m/>
    <m/>
    <m/>
    <m/>
    <m/>
    <m/>
    <m/>
    <m/>
    <m/>
    <m/>
    <m/>
    <m/>
    <m/>
    <m/>
    <m/>
    <m/>
    <m/>
    <m/>
    <m/>
    <m/>
    <m/>
    <m/>
    <m/>
    <m/>
    <m/>
    <m/>
    <m/>
    <m/>
    <m/>
    <m/>
    <m/>
    <m/>
    <m/>
    <m/>
    <m/>
    <m/>
    <m/>
    <m/>
    <m/>
    <m/>
    <m/>
    <m/>
    <m/>
    <m/>
    <m/>
    <m/>
    <m/>
    <m/>
    <m/>
    <n v="1"/>
    <n v="1"/>
    <s v="DUWT0011"/>
    <s v="k6kXC1EWQEz"/>
    <s v="Allocated"/>
    <s v="Promise To Pay (PTP)"/>
    <s v="Promise to pay"/>
    <d v="2026-01-17T00:00:00"/>
    <m/>
    <m/>
    <m/>
    <s v="-"/>
  </r>
  <r>
    <n v="461650723"/>
    <s v="ONKAR RAVINDRA NIMBARE"/>
    <m/>
    <m/>
    <m/>
    <m/>
    <m/>
    <m/>
    <n v="6500"/>
    <n v="0"/>
    <x v="3"/>
    <s v="FLOW"/>
    <x v="1"/>
    <x v="16"/>
    <n v="0"/>
    <n v="432"/>
    <n v="0"/>
    <n v="2250"/>
    <s v="NEW"/>
    <n v="0"/>
    <n v="0"/>
    <x v="0"/>
    <s v="-"/>
    <s v="-"/>
    <s v="-"/>
    <m/>
    <m/>
    <m/>
    <m/>
    <s v="-"/>
    <s v="-"/>
    <s v="BIBHEWADI"/>
    <s v="-"/>
    <s v="-"/>
    <s v="-"/>
    <n v="2682"/>
    <n v="0"/>
    <n v="149"/>
    <m/>
    <n v="179"/>
    <s v="NPA"/>
    <s v="MH12WL0309"/>
    <s v="ACCESS SPL ED DISC CBS BT BSVI"/>
    <d v="2024-01-25T00:00:00"/>
    <n v="18"/>
    <x v="1"/>
    <x v="2"/>
    <s v="-"/>
    <m/>
    <m/>
    <m/>
    <m/>
    <m/>
    <m/>
    <m/>
    <m/>
    <m/>
    <m/>
    <m/>
    <m/>
    <m/>
    <m/>
    <m/>
    <m/>
    <m/>
    <m/>
    <m/>
    <m/>
    <m/>
    <m/>
    <m/>
    <m/>
    <n v="1"/>
    <m/>
    <m/>
    <m/>
    <m/>
    <m/>
    <m/>
    <m/>
    <m/>
    <m/>
    <m/>
    <m/>
    <m/>
    <m/>
    <m/>
    <m/>
    <m/>
    <m/>
    <m/>
    <m/>
    <m/>
    <m/>
    <m/>
    <m/>
    <m/>
    <m/>
    <m/>
    <m/>
    <m/>
    <m/>
    <m/>
    <m/>
    <m/>
    <m/>
    <m/>
    <m/>
    <m/>
    <m/>
    <m/>
    <m/>
    <m/>
    <m/>
    <m/>
    <m/>
    <m/>
    <m/>
    <m/>
    <m/>
    <m/>
    <m/>
    <m/>
    <m/>
    <m/>
    <m/>
    <m/>
    <m/>
    <m/>
    <m/>
    <m/>
    <m/>
    <m/>
    <m/>
    <m/>
    <m/>
    <m/>
    <m/>
    <m/>
    <m/>
    <m/>
    <n v="1"/>
    <n v="1"/>
    <s v="DUWT0031"/>
    <s v="BoTBjzj_Dgc"/>
    <s v="Allocated"/>
    <s v="Left Message (LMCB)"/>
    <s v="Left message customer mother "/>
    <d v="2026-01-09T00:00:00"/>
    <m/>
    <m/>
    <m/>
    <s v="-"/>
  </r>
  <r>
    <n v="130893764"/>
    <s v="ANJALI SANJAY JADHAV"/>
    <s v="ONLINE"/>
    <s v="03.01.26"/>
    <n v="45"/>
    <m/>
    <m/>
    <s v="BANK RB 09"/>
    <n v="3117"/>
    <n v="0"/>
    <x v="5"/>
    <s v="RB"/>
    <x v="0"/>
    <x v="4"/>
    <n v="0"/>
    <n v="45"/>
    <n v="0"/>
    <n v="1350"/>
    <s v="FLOW"/>
    <n v="0"/>
    <n v="0"/>
    <x v="2"/>
    <s v="PAID"/>
    <s v="PTP"/>
    <s v="PAID"/>
    <m/>
    <m/>
    <m/>
    <m/>
    <s v="-"/>
    <s v="-"/>
    <s v="BOPODI"/>
    <s v="-"/>
    <s v="-"/>
    <s v="-"/>
    <n v="1395"/>
    <n v="0"/>
    <n v="88"/>
    <m/>
    <e v="#N/A"/>
    <s v="REGULAR"/>
    <s v="MH12UK2399"/>
    <s v="HONDA ACTIVA 6G DLX BS VI"/>
    <d v="2022-06-16T00:00:00"/>
    <n v="36"/>
    <x v="1"/>
    <x v="2"/>
    <s v="-"/>
    <n v="1"/>
    <m/>
    <m/>
    <m/>
    <m/>
    <m/>
    <m/>
    <m/>
    <m/>
    <m/>
    <m/>
    <m/>
    <m/>
    <m/>
    <m/>
    <m/>
    <m/>
    <m/>
    <m/>
    <m/>
    <m/>
    <m/>
    <m/>
    <m/>
    <m/>
    <m/>
    <m/>
    <m/>
    <m/>
    <m/>
    <m/>
    <m/>
    <m/>
    <m/>
    <m/>
    <m/>
    <m/>
    <m/>
    <m/>
    <m/>
    <m/>
    <m/>
    <m/>
    <m/>
    <m/>
    <m/>
    <m/>
    <m/>
    <m/>
    <m/>
    <m/>
    <m/>
    <m/>
    <m/>
    <m/>
    <m/>
    <m/>
    <m/>
    <m/>
    <m/>
    <m/>
    <m/>
    <m/>
    <m/>
    <m/>
    <m/>
    <m/>
    <m/>
    <m/>
    <m/>
    <m/>
    <m/>
    <m/>
    <m/>
    <m/>
    <m/>
    <m/>
    <m/>
    <m/>
    <m/>
    <m/>
    <m/>
    <m/>
    <m/>
    <m/>
    <m/>
    <m/>
    <m/>
    <m/>
    <m/>
    <m/>
    <m/>
    <m/>
    <n v="1"/>
    <n v="1"/>
    <s v="ZBHT0009"/>
    <e v="#N/A"/>
    <e v="#N/A"/>
    <s v="Promise To Pay (PTP)"/>
    <s v="Customer promise pay online 1400 on 02/01"/>
    <d v="2026-01-02T00:00:00"/>
    <m/>
    <m/>
    <m/>
    <s v="-"/>
  </r>
  <r>
    <n v="459098903"/>
    <s v="MAINUDDIN MEHEBUB SAYYAD"/>
    <s v="ONLINE"/>
    <s v="10.01.26"/>
    <n v="130"/>
    <m/>
    <m/>
    <m/>
    <n v="4695"/>
    <n v="0"/>
    <x v="1"/>
    <s v="STABLE"/>
    <x v="0"/>
    <x v="1"/>
    <n v="0"/>
    <n v="127"/>
    <n v="0"/>
    <n v="2250"/>
    <s v="FLOW"/>
    <n v="0"/>
    <n v="0"/>
    <x v="1"/>
    <s v="PAID"/>
    <s v="NC"/>
    <s v="PAID"/>
    <m/>
    <m/>
    <m/>
    <m/>
    <s v="-"/>
    <s v="-"/>
    <s v="CHINCHWAD"/>
    <s v="-"/>
    <s v="-"/>
    <s v="-"/>
    <n v="2377"/>
    <n v="0"/>
    <n v="118"/>
    <m/>
    <e v="#N/A"/>
    <s v="NPA"/>
    <s v="MH14KY2894"/>
    <s v="HONDA ACTIVA DLX"/>
    <d v="2023-07-24T00:00:00"/>
    <n v="24"/>
    <x v="1"/>
    <x v="1"/>
    <s v="-"/>
    <m/>
    <m/>
    <m/>
    <m/>
    <m/>
    <m/>
    <m/>
    <m/>
    <m/>
    <m/>
    <m/>
    <m/>
    <m/>
    <m/>
    <m/>
    <m/>
    <m/>
    <m/>
    <m/>
    <m/>
    <m/>
    <n v="1"/>
    <m/>
    <m/>
    <m/>
    <m/>
    <m/>
    <m/>
    <m/>
    <m/>
    <m/>
    <m/>
    <m/>
    <m/>
    <m/>
    <m/>
    <m/>
    <m/>
    <m/>
    <m/>
    <m/>
    <m/>
    <m/>
    <m/>
    <m/>
    <m/>
    <m/>
    <m/>
    <m/>
    <m/>
    <m/>
    <m/>
    <m/>
    <m/>
    <m/>
    <m/>
    <m/>
    <m/>
    <m/>
    <m/>
    <m/>
    <m/>
    <m/>
    <m/>
    <m/>
    <m/>
    <m/>
    <m/>
    <m/>
    <m/>
    <m/>
    <m/>
    <m/>
    <m/>
    <m/>
    <m/>
    <m/>
    <m/>
    <m/>
    <m/>
    <m/>
    <m/>
    <m/>
    <m/>
    <m/>
    <m/>
    <m/>
    <m/>
    <m/>
    <m/>
    <m/>
    <m/>
    <m/>
    <n v="1"/>
    <n v="1"/>
    <s v="ZBHT0015"/>
    <e v="#N/A"/>
    <e v="#N/A"/>
    <s v="Shifted (NC_SFTD)"/>
    <s v="Visit cm residence address cm shifted "/>
    <d v="2026-01-08T00:00:00"/>
    <m/>
    <m/>
    <m/>
    <s v="-"/>
  </r>
  <r>
    <n v="461321096"/>
    <s v="ABUBAKAR MEERA SABQURESHI"/>
    <m/>
    <m/>
    <m/>
    <m/>
    <m/>
    <s v="BANK STABLE 27"/>
    <n v="5423"/>
    <n v="0"/>
    <x v="3"/>
    <s v="STABLE"/>
    <x v="1"/>
    <x v="16"/>
    <n v="0"/>
    <n v="60"/>
    <n v="0"/>
    <n v="900"/>
    <s v="NEW"/>
    <n v="0"/>
    <n v="0"/>
    <x v="1"/>
    <s v="PAID"/>
    <s v="-"/>
    <s v="-"/>
    <m/>
    <m/>
    <m/>
    <m/>
    <s v="ELG"/>
    <s v="-"/>
    <s v="GULTEKADI"/>
    <s v="-"/>
    <s v="-"/>
    <s v="-"/>
    <n v="960"/>
    <n v="0"/>
    <n v="149"/>
    <m/>
    <e v="#N/A"/>
    <s v="NPA"/>
    <s v="MH12WG9342"/>
    <s v="SUZUKI BURGMAN STREET"/>
    <d v="2023-12-31T00:00:00"/>
    <n v="18"/>
    <x v="1"/>
    <x v="2"/>
    <s v="-"/>
    <m/>
    <m/>
    <m/>
    <m/>
    <m/>
    <m/>
    <m/>
    <m/>
    <m/>
    <m/>
    <m/>
    <m/>
    <m/>
    <m/>
    <m/>
    <m/>
    <m/>
    <m/>
    <m/>
    <m/>
    <m/>
    <m/>
    <m/>
    <m/>
    <m/>
    <m/>
    <m/>
    <m/>
    <m/>
    <m/>
    <m/>
    <m/>
    <m/>
    <m/>
    <m/>
    <m/>
    <m/>
    <m/>
    <m/>
    <m/>
    <m/>
    <m/>
    <m/>
    <m/>
    <m/>
    <m/>
    <m/>
    <m/>
    <m/>
    <m/>
    <m/>
    <m/>
    <m/>
    <m/>
    <m/>
    <m/>
    <m/>
    <m/>
    <m/>
    <m/>
    <m/>
    <m/>
    <m/>
    <m/>
    <m/>
    <m/>
    <m/>
    <m/>
    <m/>
    <m/>
    <m/>
    <m/>
    <m/>
    <m/>
    <m/>
    <m/>
    <m/>
    <m/>
    <m/>
    <m/>
    <m/>
    <m/>
    <m/>
    <m/>
    <m/>
    <m/>
    <m/>
    <m/>
    <m/>
    <m/>
    <m/>
    <m/>
    <m/>
    <n v="0"/>
    <s v=""/>
    <s v="DUWT0031"/>
    <s v="B6tS5L4XY7"/>
    <s v="Allocated"/>
    <e v="#N/A"/>
    <e v="#N/A"/>
    <e v="#N/A"/>
    <m/>
    <m/>
    <m/>
    <s v="-"/>
  </r>
  <r>
    <n v="462959396"/>
    <s v="RASHI SANTOSH MADDILI"/>
    <m/>
    <m/>
    <m/>
    <m/>
    <m/>
    <m/>
    <n v="1066"/>
    <n v="0"/>
    <x v="6"/>
    <s v="FLOW"/>
    <x v="1"/>
    <x v="6"/>
    <n v="0"/>
    <n v="3"/>
    <n v="0"/>
    <n v="1800"/>
    <s v="FLOW"/>
    <n v="0"/>
    <n v="0"/>
    <x v="0"/>
    <s v="NC"/>
    <s v="NC"/>
    <s v="NC"/>
    <s v="Shifted"/>
    <m/>
    <s v="CNAVNA"/>
    <m/>
    <s v="-"/>
    <s v="-"/>
    <s v="KAMSHET"/>
    <s v="-"/>
    <s v="-"/>
    <s v="-"/>
    <n v="1803"/>
    <n v="0"/>
    <n v="179"/>
    <m/>
    <n v="209"/>
    <s v="NPA"/>
    <s v="MH14KR1802"/>
    <s v="HONDA SHINE DRUM BSVI"/>
    <d v="2024-05-21T00:00:00"/>
    <n v="12"/>
    <x v="1"/>
    <x v="2"/>
    <s v="-"/>
    <m/>
    <m/>
    <m/>
    <m/>
    <m/>
    <m/>
    <n v="1"/>
    <m/>
    <m/>
    <m/>
    <m/>
    <m/>
    <m/>
    <m/>
    <m/>
    <m/>
    <m/>
    <m/>
    <m/>
    <m/>
    <m/>
    <m/>
    <m/>
    <m/>
    <m/>
    <m/>
    <m/>
    <m/>
    <m/>
    <m/>
    <m/>
    <m/>
    <m/>
    <m/>
    <m/>
    <m/>
    <m/>
    <m/>
    <m/>
    <m/>
    <m/>
    <m/>
    <m/>
    <m/>
    <m/>
    <m/>
    <m/>
    <m/>
    <m/>
    <m/>
    <m/>
    <m/>
    <m/>
    <m/>
    <m/>
    <m/>
    <m/>
    <m/>
    <m/>
    <m/>
    <m/>
    <m/>
    <m/>
    <m/>
    <m/>
    <m/>
    <m/>
    <m/>
    <m/>
    <m/>
    <m/>
    <m/>
    <m/>
    <m/>
    <m/>
    <m/>
    <m/>
    <m/>
    <m/>
    <m/>
    <m/>
    <m/>
    <m/>
    <m/>
    <m/>
    <m/>
    <m/>
    <m/>
    <m/>
    <m/>
    <m/>
    <m/>
    <m/>
    <n v="1"/>
    <n v="1"/>
    <s v="DUWT0013"/>
    <s v="kPqN_QTtUc"/>
    <s v="Allocated"/>
    <s v="Shifted (NC_SFTD)"/>
    <s v="Customer shifted this address "/>
    <d v="2026-01-03T00:00:00"/>
    <m/>
    <m/>
    <m/>
    <s v="-"/>
  </r>
  <r>
    <n v="120517137"/>
    <s v="HARSHAD SUNIL SUKALE"/>
    <s v="ONLINE"/>
    <s v="08.01.26"/>
    <n v="342"/>
    <m/>
    <m/>
    <s v="BANK RB 09"/>
    <n v="5192"/>
    <n v="0"/>
    <x v="3"/>
    <s v="RB"/>
    <x v="0"/>
    <x v="10"/>
    <n v="0"/>
    <n v="342"/>
    <n v="0"/>
    <n v="2250"/>
    <s v="FLOW"/>
    <n v="0"/>
    <n v="0"/>
    <x v="2"/>
    <s v="PAID"/>
    <s v="PAID"/>
    <s v="PAID"/>
    <m/>
    <m/>
    <m/>
    <m/>
    <s v="-"/>
    <s v="-"/>
    <s v="KHARABWADI"/>
    <s v="-"/>
    <s v="-"/>
    <s v="-"/>
    <n v="2592"/>
    <n v="0"/>
    <n v="149"/>
    <m/>
    <e v="#N/A"/>
    <s v="NPA"/>
    <s v="MH14JS3381"/>
    <s v="RE CLASSIC 350 EFI REDDITCH RED"/>
    <d v="2021-07-23T00:00:00"/>
    <n v="48"/>
    <x v="1"/>
    <x v="1"/>
    <s v="-"/>
    <m/>
    <m/>
    <m/>
    <m/>
    <m/>
    <m/>
    <m/>
    <m/>
    <m/>
    <m/>
    <m/>
    <m/>
    <n v="1"/>
    <m/>
    <m/>
    <m/>
    <m/>
    <m/>
    <m/>
    <m/>
    <m/>
    <m/>
    <m/>
    <m/>
    <m/>
    <m/>
    <m/>
    <m/>
    <m/>
    <m/>
    <m/>
    <m/>
    <m/>
    <m/>
    <m/>
    <m/>
    <m/>
    <m/>
    <m/>
    <m/>
    <m/>
    <m/>
    <m/>
    <m/>
    <m/>
    <m/>
    <m/>
    <m/>
    <m/>
    <m/>
    <m/>
    <m/>
    <m/>
    <m/>
    <m/>
    <m/>
    <m/>
    <m/>
    <m/>
    <m/>
    <m/>
    <m/>
    <m/>
    <m/>
    <m/>
    <m/>
    <m/>
    <m/>
    <m/>
    <m/>
    <m/>
    <m/>
    <m/>
    <m/>
    <m/>
    <m/>
    <m/>
    <m/>
    <m/>
    <m/>
    <m/>
    <m/>
    <m/>
    <m/>
    <m/>
    <m/>
    <m/>
    <m/>
    <m/>
    <m/>
    <m/>
    <m/>
    <m/>
    <n v="1"/>
    <n v="1"/>
    <s v="ZBHT0010"/>
    <e v="#N/A"/>
    <e v="#N/A"/>
    <s v="Promise To Pay (PTP)"/>
    <s v="Ptp "/>
    <d v="2026-01-07T00:00:00"/>
    <m/>
    <m/>
    <m/>
    <s v="-"/>
  </r>
  <r>
    <n v="457089914"/>
    <s v="PRIYANKA SANTOSH JADHAV"/>
    <m/>
    <m/>
    <m/>
    <m/>
    <m/>
    <m/>
    <n v="4810"/>
    <n v="0"/>
    <x v="1"/>
    <s v="FLOW"/>
    <x v="1"/>
    <x v="2"/>
    <n v="0"/>
    <n v="16"/>
    <n v="0"/>
    <n v="450"/>
    <s v="FLOW"/>
    <n v="0"/>
    <n v="0"/>
    <x v="0"/>
    <s v="NC"/>
    <s v="NC"/>
    <s v="NC"/>
    <s v="Shifted"/>
    <m/>
    <s v="CNAVNA"/>
    <m/>
    <s v="ELG"/>
    <s v="-"/>
    <s v="KHARABWADI"/>
    <s v="-"/>
    <s v="-"/>
    <s v="-"/>
    <n v="466"/>
    <n v="0"/>
    <n v="118"/>
    <m/>
    <n v="148"/>
    <s v="NPA"/>
    <s v="MH14KR5797"/>
    <s v="PIAGGIO VESPA SXL 125 CBS"/>
    <d v="2023-03-05T00:00:00"/>
    <n v="30"/>
    <x v="1"/>
    <x v="1"/>
    <s v="-"/>
    <m/>
    <m/>
    <m/>
    <m/>
    <m/>
    <m/>
    <m/>
    <m/>
    <m/>
    <m/>
    <m/>
    <m/>
    <m/>
    <m/>
    <m/>
    <m/>
    <m/>
    <m/>
    <m/>
    <m/>
    <m/>
    <m/>
    <m/>
    <m/>
    <m/>
    <m/>
    <m/>
    <m/>
    <m/>
    <m/>
    <m/>
    <m/>
    <m/>
    <m/>
    <m/>
    <m/>
    <m/>
    <m/>
    <m/>
    <m/>
    <m/>
    <m/>
    <m/>
    <m/>
    <m/>
    <m/>
    <m/>
    <m/>
    <m/>
    <m/>
    <m/>
    <m/>
    <m/>
    <m/>
    <m/>
    <m/>
    <m/>
    <m/>
    <m/>
    <m/>
    <m/>
    <m/>
    <m/>
    <m/>
    <m/>
    <m/>
    <m/>
    <m/>
    <m/>
    <m/>
    <m/>
    <m/>
    <m/>
    <m/>
    <m/>
    <m/>
    <m/>
    <m/>
    <m/>
    <m/>
    <m/>
    <m/>
    <m/>
    <m/>
    <m/>
    <m/>
    <m/>
    <m/>
    <m/>
    <m/>
    <n v="1"/>
    <m/>
    <m/>
    <n v="1"/>
    <n v="1"/>
    <s v="DUWT0017"/>
    <e v="#N/A"/>
    <e v="#N/A"/>
    <e v="#N/A"/>
    <e v="#N/A"/>
    <e v="#N/A"/>
    <m/>
    <m/>
    <m/>
    <s v="-"/>
  </r>
  <r>
    <n v="129028682"/>
    <s v="MOSIN ABBAS SHAIKH"/>
    <m/>
    <m/>
    <m/>
    <m/>
    <m/>
    <s v="BANK RB 09"/>
    <n v="2699"/>
    <n v="0"/>
    <x v="1"/>
    <s v="RB"/>
    <x v="1"/>
    <x v="18"/>
    <n v="0"/>
    <n v="6"/>
    <n v="0"/>
    <n v="1350"/>
    <s v="NEW"/>
    <n v="0"/>
    <n v="0"/>
    <x v="2"/>
    <s v="PAID"/>
    <s v="-"/>
    <s v="PAID"/>
    <m/>
    <m/>
    <m/>
    <m/>
    <s v="-"/>
    <s v="-"/>
    <s v="LOHEGAON"/>
    <s v="-"/>
    <s v="-"/>
    <s v="-"/>
    <n v="1356"/>
    <n v="0"/>
    <n v="117"/>
    <m/>
    <e v="#N/A"/>
    <s v="NPA"/>
    <s v="MH12UE6305"/>
    <s v="SPLENDOR PLUS BS6 I3S DRS CAST FI"/>
    <d v="2022-04-21T00:00:00"/>
    <n v="36"/>
    <x v="1"/>
    <x v="2"/>
    <s v="-"/>
    <m/>
    <m/>
    <m/>
    <m/>
    <m/>
    <m/>
    <m/>
    <m/>
    <m/>
    <m/>
    <m/>
    <m/>
    <n v="1"/>
    <m/>
    <m/>
    <m/>
    <m/>
    <m/>
    <m/>
    <m/>
    <m/>
    <m/>
    <m/>
    <m/>
    <m/>
    <m/>
    <m/>
    <m/>
    <m/>
    <m/>
    <m/>
    <m/>
    <m/>
    <m/>
    <m/>
    <m/>
    <m/>
    <m/>
    <m/>
    <m/>
    <m/>
    <m/>
    <m/>
    <m/>
    <m/>
    <m/>
    <m/>
    <m/>
    <m/>
    <m/>
    <m/>
    <m/>
    <m/>
    <m/>
    <m/>
    <m/>
    <m/>
    <m/>
    <m/>
    <m/>
    <m/>
    <m/>
    <m/>
    <m/>
    <m/>
    <m/>
    <m/>
    <m/>
    <m/>
    <m/>
    <m/>
    <m/>
    <m/>
    <m/>
    <m/>
    <m/>
    <m/>
    <m/>
    <m/>
    <m/>
    <m/>
    <m/>
    <m/>
    <m/>
    <m/>
    <m/>
    <m/>
    <m/>
    <m/>
    <m/>
    <m/>
    <m/>
    <m/>
    <n v="1"/>
    <n v="1"/>
    <s v="ZBHT0012"/>
    <e v="#N/A"/>
    <e v="#N/A"/>
    <s v="Shifted (NC_SFTD)"/>
    <s v="Nc"/>
    <d v="2026-01-05T00:00:00"/>
    <m/>
    <m/>
    <m/>
    <s v="-"/>
  </r>
  <r>
    <n v="461933246"/>
    <s v="SUNITA RAJU KHATE"/>
    <s v="ONLINE"/>
    <s v="06.01.26"/>
    <n v="2281"/>
    <m/>
    <m/>
    <s v="CBC COLL"/>
    <n v="2755"/>
    <n v="0"/>
    <x v="1"/>
    <s v="RB"/>
    <x v="0"/>
    <x v="10"/>
    <n v="0"/>
    <n v="31"/>
    <n v="2250"/>
    <n v="2250"/>
    <s v="FLOW"/>
    <n v="0"/>
    <n v="0"/>
    <x v="2"/>
    <s v="PAID"/>
    <s v="NC"/>
    <s v="PAID"/>
    <m/>
    <m/>
    <m/>
    <m/>
    <s v="-"/>
    <s v="-"/>
    <s v="MAHALUNGE"/>
    <s v="-"/>
    <s v="-"/>
    <s v="-"/>
    <n v="2281"/>
    <n v="0"/>
    <n v="117"/>
    <m/>
    <e v="#N/A"/>
    <s v="NPA"/>
    <s v="MH12UL3890"/>
    <s v="PLEASURE PLUS BS6 FI LX DRS SM"/>
    <d v="2024-02-16T00:00:00"/>
    <n v="18"/>
    <x v="1"/>
    <x v="1"/>
    <s v="-"/>
    <m/>
    <m/>
    <m/>
    <m/>
    <m/>
    <m/>
    <m/>
    <m/>
    <m/>
    <m/>
    <m/>
    <m/>
    <m/>
    <m/>
    <m/>
    <m/>
    <m/>
    <m/>
    <m/>
    <m/>
    <m/>
    <m/>
    <m/>
    <m/>
    <m/>
    <m/>
    <m/>
    <m/>
    <m/>
    <m/>
    <m/>
    <m/>
    <m/>
    <m/>
    <m/>
    <m/>
    <m/>
    <m/>
    <m/>
    <m/>
    <m/>
    <m/>
    <m/>
    <m/>
    <m/>
    <m/>
    <m/>
    <m/>
    <m/>
    <m/>
    <m/>
    <m/>
    <m/>
    <m/>
    <m/>
    <m/>
    <m/>
    <m/>
    <m/>
    <m/>
    <m/>
    <m/>
    <m/>
    <m/>
    <m/>
    <m/>
    <m/>
    <m/>
    <m/>
    <m/>
    <m/>
    <m/>
    <m/>
    <m/>
    <m/>
    <m/>
    <m/>
    <m/>
    <m/>
    <m/>
    <m/>
    <m/>
    <m/>
    <m/>
    <m/>
    <m/>
    <m/>
    <m/>
    <m/>
    <m/>
    <m/>
    <m/>
    <m/>
    <n v="0"/>
    <s v=""/>
    <s v="ZBHT0010"/>
    <e v="#N/A"/>
    <e v="#N/A"/>
    <e v="#N/A"/>
    <e v="#N/A"/>
    <e v="#N/A"/>
    <m/>
    <m/>
    <m/>
    <s v="-"/>
  </r>
  <r>
    <n v="460002742"/>
    <s v="VIDHYASAGAR SHYAMRAO GODHANE"/>
    <m/>
    <m/>
    <m/>
    <m/>
    <m/>
    <m/>
    <n v="3487"/>
    <n v="0"/>
    <x v="4"/>
    <s v="FLOW"/>
    <x v="1"/>
    <x v="3"/>
    <n v="0"/>
    <n v="120"/>
    <n v="0"/>
    <n v="3135"/>
    <s v="29.11.25"/>
    <n v="0"/>
    <n v="0"/>
    <x v="0"/>
    <s v="PTP"/>
    <s v="BPTP"/>
    <s v="PTP"/>
    <m/>
    <m/>
    <m/>
    <m/>
    <s v="-"/>
    <s v="-"/>
    <s v="BHOSARI"/>
    <s v="-"/>
    <s v="-"/>
    <s v="-"/>
    <n v="3255"/>
    <n v="0"/>
    <n v="57"/>
    <m/>
    <n v="87"/>
    <s v="REGULAR"/>
    <s v="MH14LC5461"/>
    <s v="PASSION PLUS I3S DRS CAST"/>
    <d v="2023-10-05T00:00:00"/>
    <n v="24"/>
    <x v="1"/>
    <x v="2"/>
    <s v="-"/>
    <m/>
    <m/>
    <m/>
    <m/>
    <m/>
    <m/>
    <n v="1"/>
    <m/>
    <m/>
    <m/>
    <m/>
    <m/>
    <m/>
    <m/>
    <m/>
    <m/>
    <m/>
    <m/>
    <m/>
    <m/>
    <m/>
    <m/>
    <m/>
    <m/>
    <m/>
    <m/>
    <m/>
    <m/>
    <m/>
    <m/>
    <m/>
    <m/>
    <m/>
    <m/>
    <m/>
    <m/>
    <m/>
    <m/>
    <m/>
    <m/>
    <m/>
    <m/>
    <m/>
    <m/>
    <m/>
    <m/>
    <m/>
    <m/>
    <m/>
    <m/>
    <m/>
    <m/>
    <m/>
    <m/>
    <m/>
    <m/>
    <m/>
    <m/>
    <m/>
    <m/>
    <m/>
    <m/>
    <m/>
    <m/>
    <m/>
    <m/>
    <m/>
    <m/>
    <m/>
    <m/>
    <m/>
    <m/>
    <m/>
    <m/>
    <m/>
    <m/>
    <m/>
    <m/>
    <m/>
    <m/>
    <m/>
    <m/>
    <m/>
    <m/>
    <m/>
    <m/>
    <m/>
    <m/>
    <m/>
    <m/>
    <m/>
    <m/>
    <m/>
    <n v="1"/>
    <n v="1"/>
    <s v="DUWT0025"/>
    <s v="BofvYFrADz"/>
    <s v="Allocated"/>
    <s v="Left Message (LMCB)"/>
    <s v="Left message customers family members "/>
    <d v="2026-01-03T00:00:00"/>
    <m/>
    <m/>
    <m/>
    <s v="-"/>
  </r>
  <r>
    <n v="460155325"/>
    <s v="ARTI ANKUSH TAWARE"/>
    <m/>
    <m/>
    <m/>
    <m/>
    <m/>
    <m/>
    <n v="6150"/>
    <n v="0"/>
    <x v="5"/>
    <s v="FLOW"/>
    <x v="1"/>
    <x v="19"/>
    <n v="0"/>
    <n v="25"/>
    <n v="0"/>
    <n v="1881"/>
    <s v="20.12.25"/>
    <n v="0"/>
    <n v="0"/>
    <x v="0"/>
    <s v="NC"/>
    <s v="NC"/>
    <s v="NC"/>
    <s v="Add not found"/>
    <m/>
    <s v="CAVNA"/>
    <m/>
    <s v="-"/>
    <s v="-"/>
    <s v="mahalunge"/>
    <s v="-"/>
    <s v="-"/>
    <s v="-"/>
    <n v="1906"/>
    <n v="0"/>
    <n v="88"/>
    <m/>
    <n v="118"/>
    <s v="REGULAR"/>
    <s v="MH12VY6467"/>
    <s v="BAJAJ CHETAK PREMIUM"/>
    <d v="2023-10-16T00:00:00"/>
    <n v="24"/>
    <x v="1"/>
    <x v="1"/>
    <s v="-"/>
    <m/>
    <m/>
    <m/>
    <m/>
    <m/>
    <m/>
    <m/>
    <m/>
    <m/>
    <m/>
    <m/>
    <m/>
    <n v="1"/>
    <m/>
    <m/>
    <m/>
    <m/>
    <m/>
    <m/>
    <m/>
    <m/>
    <m/>
    <m/>
    <m/>
    <m/>
    <m/>
    <m/>
    <m/>
    <m/>
    <m/>
    <m/>
    <m/>
    <m/>
    <m/>
    <m/>
    <m/>
    <m/>
    <m/>
    <m/>
    <m/>
    <m/>
    <m/>
    <m/>
    <m/>
    <m/>
    <m/>
    <m/>
    <m/>
    <m/>
    <m/>
    <m/>
    <m/>
    <m/>
    <m/>
    <m/>
    <m/>
    <m/>
    <m/>
    <m/>
    <m/>
    <m/>
    <m/>
    <m/>
    <m/>
    <m/>
    <m/>
    <m/>
    <m/>
    <m/>
    <m/>
    <m/>
    <m/>
    <m/>
    <m/>
    <m/>
    <m/>
    <m/>
    <m/>
    <m/>
    <m/>
    <m/>
    <m/>
    <m/>
    <m/>
    <m/>
    <m/>
    <m/>
    <m/>
    <m/>
    <m/>
    <m/>
    <m/>
    <m/>
    <n v="1"/>
    <n v="1"/>
    <s v="DUWT0023"/>
    <e v="#N/A"/>
    <e v="#N/A"/>
    <e v="#N/A"/>
    <e v="#N/A"/>
    <e v="#N/A"/>
    <m/>
    <m/>
    <m/>
    <s v="-"/>
  </r>
  <r>
    <n v="463411345"/>
    <s v="SUSHIL SANJAY AWALE"/>
    <m/>
    <m/>
    <m/>
    <m/>
    <m/>
    <m/>
    <n v="4038"/>
    <n v="0"/>
    <x v="6"/>
    <s v="FLOW"/>
    <x v="1"/>
    <x v="20"/>
    <n v="0"/>
    <n v="107"/>
    <n v="0"/>
    <n v="1350"/>
    <s v="FLOW"/>
    <n v="0"/>
    <n v="0"/>
    <x v="0"/>
    <s v="NC"/>
    <s v="NC"/>
    <s v="NC"/>
    <s v="Shifted"/>
    <m/>
    <s v="CNAVNA"/>
    <m/>
    <s v="-"/>
    <s v="-"/>
    <s v="PIMPLE SAUDAGAR"/>
    <s v="-"/>
    <s v="-"/>
    <s v="-"/>
    <n v="1457"/>
    <n v="0"/>
    <n v="179"/>
    <m/>
    <n v="209"/>
    <s v="NPA"/>
    <s v="MH14KR0782"/>
    <s v="HONDA ACTIVA 6G DLX BS VI"/>
    <d v="2024-07-06T00:00:00"/>
    <n v="12"/>
    <x v="1"/>
    <x v="1"/>
    <s v="-"/>
    <m/>
    <m/>
    <m/>
    <m/>
    <m/>
    <m/>
    <m/>
    <m/>
    <m/>
    <m/>
    <m/>
    <m/>
    <n v="1"/>
    <m/>
    <m/>
    <m/>
    <m/>
    <m/>
    <m/>
    <m/>
    <m/>
    <m/>
    <m/>
    <m/>
    <m/>
    <m/>
    <m/>
    <m/>
    <m/>
    <m/>
    <m/>
    <m/>
    <m/>
    <m/>
    <m/>
    <m/>
    <m/>
    <m/>
    <m/>
    <m/>
    <m/>
    <m/>
    <m/>
    <m/>
    <m/>
    <m/>
    <m/>
    <m/>
    <m/>
    <m/>
    <m/>
    <m/>
    <m/>
    <m/>
    <m/>
    <m/>
    <m/>
    <n v="1"/>
    <m/>
    <m/>
    <m/>
    <m/>
    <m/>
    <m/>
    <m/>
    <m/>
    <m/>
    <m/>
    <m/>
    <m/>
    <m/>
    <m/>
    <m/>
    <m/>
    <m/>
    <m/>
    <m/>
    <m/>
    <m/>
    <m/>
    <m/>
    <m/>
    <m/>
    <m/>
    <m/>
    <m/>
    <m/>
    <m/>
    <m/>
    <m/>
    <m/>
    <m/>
    <m/>
    <n v="2"/>
    <n v="1"/>
    <s v="ZBHT0015"/>
    <s v="Bo4ApfkR_NMz"/>
    <s v="Allocated"/>
    <s v="Address Not Found (NC_ANF)"/>
    <s v="Visited at customer given address but address not found due to short address on system hence. "/>
    <d v="2026-01-20T00:00:00"/>
    <m/>
    <m/>
    <m/>
    <s v="-"/>
  </r>
  <r>
    <n v="131542703"/>
    <s v="YALLPPA RAMCHANDR DHOTARE"/>
    <m/>
    <m/>
    <m/>
    <m/>
    <m/>
    <m/>
    <n v="3024"/>
    <n v="0"/>
    <x v="4"/>
    <s v="FLOW"/>
    <x v="1"/>
    <x v="4"/>
    <n v="0"/>
    <n v="27"/>
    <n v="0"/>
    <n v="1800"/>
    <s v="NEW"/>
    <n v="0"/>
    <n v="0"/>
    <x v="1"/>
    <s v="PTP"/>
    <s v="-"/>
    <s v="PTP"/>
    <m/>
    <m/>
    <s v="CAVA"/>
    <m/>
    <s v="-"/>
    <s v="-"/>
    <s v="CHARHOLI"/>
    <s v="-"/>
    <s v="-"/>
    <s v="-"/>
    <n v="1827"/>
    <n v="0"/>
    <n v="57"/>
    <m/>
    <n v="87"/>
    <s v="REGULAR"/>
    <s v="MH38AE1318"/>
    <s v="SPLENDOR PLUS BS6 I3S DRS CAST FI"/>
    <d v="2022-06-29T00:00:00"/>
    <n v="36"/>
    <x v="1"/>
    <x v="2"/>
    <s v="-"/>
    <m/>
    <m/>
    <m/>
    <m/>
    <m/>
    <m/>
    <m/>
    <m/>
    <m/>
    <m/>
    <m/>
    <m/>
    <m/>
    <m/>
    <m/>
    <n v="1"/>
    <m/>
    <m/>
    <m/>
    <m/>
    <m/>
    <m/>
    <m/>
    <m/>
    <m/>
    <m/>
    <m/>
    <m/>
    <m/>
    <m/>
    <m/>
    <m/>
    <m/>
    <m/>
    <m/>
    <m/>
    <m/>
    <m/>
    <m/>
    <m/>
    <m/>
    <m/>
    <m/>
    <m/>
    <m/>
    <m/>
    <m/>
    <m/>
    <m/>
    <m/>
    <m/>
    <m/>
    <m/>
    <m/>
    <m/>
    <m/>
    <m/>
    <m/>
    <m/>
    <m/>
    <m/>
    <m/>
    <m/>
    <m/>
    <m/>
    <m/>
    <m/>
    <m/>
    <m/>
    <m/>
    <m/>
    <m/>
    <m/>
    <m/>
    <m/>
    <m/>
    <m/>
    <m/>
    <m/>
    <m/>
    <m/>
    <m/>
    <m/>
    <m/>
    <m/>
    <m/>
    <m/>
    <m/>
    <m/>
    <m/>
    <m/>
    <m/>
    <m/>
    <n v="1"/>
    <n v="1"/>
    <s v="ZBHT0009"/>
    <s v="GPZFxZ5HN7"/>
    <s v="Allocated"/>
    <s v="Left Message (LMCB)"/>
    <s v="Msg to wife"/>
    <d v="2026-01-06T00:00:00"/>
    <m/>
    <m/>
    <m/>
    <s v="-"/>
  </r>
  <r>
    <n v="133744292"/>
    <s v="GANESH EKNATH KUTE"/>
    <m/>
    <m/>
    <m/>
    <m/>
    <m/>
    <m/>
    <n v="3798"/>
    <n v="0"/>
    <x v="4"/>
    <s v="FLOW"/>
    <x v="1"/>
    <x v="6"/>
    <n v="0"/>
    <n v="7"/>
    <n v="0"/>
    <n v="450"/>
    <s v="NEW"/>
    <n v="0"/>
    <n v="0"/>
    <x v="0"/>
    <s v="PTP"/>
    <s v="-"/>
    <s v="PTP"/>
    <m/>
    <n v="26"/>
    <s v="CAVNA"/>
    <m/>
    <s v="-"/>
    <s v="-"/>
    <s v="MAVAL"/>
    <s v="-"/>
    <s v="-"/>
    <s v="-"/>
    <n v="457"/>
    <n v="0"/>
    <n v="56"/>
    <m/>
    <n v="86"/>
    <s v="REGULAR"/>
    <s v="MH14KK2278"/>
    <s v="HONDA UNICORN 160 BSVI"/>
    <d v="2022-09-22T00:00:00"/>
    <n v="36"/>
    <x v="1"/>
    <x v="2"/>
    <s v="-"/>
    <m/>
    <m/>
    <m/>
    <m/>
    <m/>
    <m/>
    <m/>
    <m/>
    <m/>
    <m/>
    <m/>
    <m/>
    <m/>
    <m/>
    <m/>
    <n v="1"/>
    <m/>
    <m/>
    <m/>
    <m/>
    <m/>
    <m/>
    <m/>
    <m/>
    <m/>
    <m/>
    <m/>
    <m/>
    <m/>
    <m/>
    <m/>
    <m/>
    <m/>
    <m/>
    <m/>
    <m/>
    <m/>
    <m/>
    <m/>
    <m/>
    <m/>
    <m/>
    <m/>
    <m/>
    <m/>
    <m/>
    <m/>
    <m/>
    <m/>
    <m/>
    <m/>
    <m/>
    <m/>
    <m/>
    <m/>
    <m/>
    <m/>
    <m/>
    <m/>
    <m/>
    <m/>
    <m/>
    <m/>
    <m/>
    <m/>
    <m/>
    <m/>
    <m/>
    <m/>
    <m/>
    <m/>
    <m/>
    <m/>
    <m/>
    <m/>
    <m/>
    <m/>
    <m/>
    <m/>
    <m/>
    <m/>
    <m/>
    <m/>
    <m/>
    <m/>
    <m/>
    <m/>
    <m/>
    <m/>
    <m/>
    <m/>
    <m/>
    <m/>
    <n v="1"/>
    <n v="1"/>
    <s v="DUWT0013"/>
    <s v="G6bOz5iQEz"/>
    <s v="Allocated"/>
    <s v="Left Message (LMCB)"/>
    <s v="Left masage mother "/>
    <d v="2026-01-06T00:00:00"/>
    <m/>
    <m/>
    <m/>
    <s v="-"/>
  </r>
  <r>
    <n v="460017684"/>
    <s v="AVALE KISHOR JAYVANT"/>
    <m/>
    <m/>
    <m/>
    <m/>
    <m/>
    <m/>
    <n v="3616"/>
    <n v="0"/>
    <x v="4"/>
    <s v="FLOW"/>
    <x v="1"/>
    <x v="20"/>
    <n v="0"/>
    <n v="2"/>
    <n v="0"/>
    <n v="2907"/>
    <s v="NEW"/>
    <n v="0"/>
    <n v="0"/>
    <x v="1"/>
    <s v="PTP"/>
    <s v="-"/>
    <s v="PTP"/>
    <m/>
    <n v="23"/>
    <s v="CAVA"/>
    <m/>
    <s v="-"/>
    <s v="-"/>
    <s v="RAHATANI"/>
    <s v="-"/>
    <s v="-"/>
    <s v="-"/>
    <n v="2909"/>
    <n v="0"/>
    <n v="57"/>
    <m/>
    <n v="87"/>
    <s v="REGULAR"/>
    <s v="MH24BV0545"/>
    <s v="SPLENDOR PLUS I3S BS6 FI DRUM SELF"/>
    <d v="2023-10-06T00:00:00"/>
    <n v="24"/>
    <x v="1"/>
    <x v="1"/>
    <s v="-"/>
    <m/>
    <m/>
    <m/>
    <m/>
    <m/>
    <m/>
    <n v="1"/>
    <m/>
    <m/>
    <m/>
    <m/>
    <m/>
    <m/>
    <m/>
    <m/>
    <m/>
    <m/>
    <m/>
    <m/>
    <m/>
    <m/>
    <m/>
    <m/>
    <m/>
    <m/>
    <m/>
    <m/>
    <m/>
    <m/>
    <m/>
    <m/>
    <m/>
    <m/>
    <m/>
    <m/>
    <m/>
    <m/>
    <m/>
    <m/>
    <m/>
    <m/>
    <m/>
    <m/>
    <m/>
    <m/>
    <m/>
    <m/>
    <m/>
    <n v="1"/>
    <m/>
    <m/>
    <m/>
    <m/>
    <m/>
    <m/>
    <m/>
    <m/>
    <m/>
    <m/>
    <m/>
    <m/>
    <m/>
    <m/>
    <m/>
    <m/>
    <m/>
    <m/>
    <m/>
    <m/>
    <m/>
    <m/>
    <m/>
    <m/>
    <m/>
    <m/>
    <m/>
    <m/>
    <m/>
    <m/>
    <m/>
    <m/>
    <m/>
    <m/>
    <m/>
    <m/>
    <m/>
    <m/>
    <m/>
    <m/>
    <m/>
    <m/>
    <m/>
    <m/>
    <n v="2"/>
    <n v="1"/>
    <s v="ZBHT0015"/>
    <s v="A6DjxpwkDz"/>
    <s v="Allocated"/>
    <s v="Promise To Pay (PTP)"/>
    <s v="Visited at customer office address. Customer at shop Vehicle repeat. Customer promise to pay total amount after 3/4 days. Vehicle not available."/>
    <d v="2026-01-24T00:00:00"/>
    <m/>
    <m/>
    <m/>
    <s v="-"/>
  </r>
  <r>
    <n v="459376262"/>
    <s v="JEEVAN VISHWANATH CHANDANSHIVE"/>
    <m/>
    <m/>
    <m/>
    <m/>
    <m/>
    <m/>
    <n v="4389"/>
    <n v="0"/>
    <x v="1"/>
    <s v="FLOW"/>
    <x v="1"/>
    <x v="15"/>
    <n v="0"/>
    <n v="8"/>
    <n v="0"/>
    <n v="450"/>
    <s v="FLOW"/>
    <n v="0"/>
    <n v="0"/>
    <x v="0"/>
    <s v="-"/>
    <s v="NC"/>
    <s v="-"/>
    <m/>
    <m/>
    <m/>
    <m/>
    <s v="-"/>
    <s v="-"/>
    <s v="RUPEE NAGAR"/>
    <s v="-"/>
    <s v="-"/>
    <s v="-"/>
    <n v="458"/>
    <n v="0"/>
    <n v="118"/>
    <m/>
    <n v="148"/>
    <s v="NPA"/>
    <s v="MH14KY8109"/>
    <s v="SPLENDOR PLUS BS6 I3S DRS CAST FI"/>
    <d v="2023-08-14T00:00:00"/>
    <n v="24"/>
    <x v="1"/>
    <x v="2"/>
    <s v="-"/>
    <m/>
    <m/>
    <m/>
    <m/>
    <m/>
    <m/>
    <m/>
    <m/>
    <m/>
    <m/>
    <m/>
    <m/>
    <m/>
    <m/>
    <m/>
    <m/>
    <m/>
    <m/>
    <n v="1"/>
    <m/>
    <m/>
    <m/>
    <m/>
    <m/>
    <m/>
    <m/>
    <m/>
    <m/>
    <m/>
    <m/>
    <m/>
    <m/>
    <m/>
    <m/>
    <m/>
    <m/>
    <m/>
    <m/>
    <m/>
    <m/>
    <m/>
    <m/>
    <m/>
    <m/>
    <m/>
    <m/>
    <m/>
    <m/>
    <m/>
    <m/>
    <m/>
    <m/>
    <m/>
    <m/>
    <m/>
    <m/>
    <m/>
    <m/>
    <m/>
    <m/>
    <m/>
    <m/>
    <m/>
    <m/>
    <m/>
    <m/>
    <m/>
    <m/>
    <m/>
    <m/>
    <m/>
    <m/>
    <m/>
    <m/>
    <m/>
    <m/>
    <m/>
    <m/>
    <m/>
    <m/>
    <m/>
    <m/>
    <m/>
    <m/>
    <m/>
    <m/>
    <m/>
    <m/>
    <m/>
    <m/>
    <m/>
    <m/>
    <m/>
    <n v="1"/>
    <n v="1"/>
    <s v="ZBHT0011"/>
    <s v="B2VNnNMGsc"/>
    <s v="Allocated"/>
    <s v="Address Not Found (NC_ANF)"/>
    <s v="Address Not Found short address "/>
    <d v="2026-01-07T00:00:00"/>
    <m/>
    <m/>
    <m/>
    <s v="-"/>
  </r>
  <r>
    <n v="134947610"/>
    <s v="AMOL DADABHAU MALPOTE"/>
    <m/>
    <m/>
    <m/>
    <m/>
    <m/>
    <m/>
    <n v="3245"/>
    <n v="0"/>
    <x v="4"/>
    <s v="FLOW"/>
    <x v="1"/>
    <x v="6"/>
    <n v="0"/>
    <n v="20"/>
    <n v="0"/>
    <n v="445.99"/>
    <s v="NEW"/>
    <n v="0"/>
    <n v="0"/>
    <x v="0"/>
    <s v="PTP"/>
    <s v="-"/>
    <s v="PTP"/>
    <m/>
    <n v="25"/>
    <s v="CAVA"/>
    <m/>
    <s v="-"/>
    <s v="-"/>
    <s v="TAKAVE"/>
    <s v="-"/>
    <s v="-"/>
    <s v="-"/>
    <n v="465.99"/>
    <n v="0"/>
    <n v="57"/>
    <m/>
    <n v="87"/>
    <s v="REGULAR"/>
    <s v="MH14KK8850"/>
    <s v="HONDA ACTIVA 6G STD BS VI"/>
    <d v="2022-10-18T00:00:00"/>
    <n v="36"/>
    <x v="1"/>
    <x v="2"/>
    <s v="-"/>
    <m/>
    <m/>
    <m/>
    <m/>
    <m/>
    <m/>
    <m/>
    <m/>
    <m/>
    <m/>
    <m/>
    <m/>
    <m/>
    <m/>
    <m/>
    <n v="1"/>
    <m/>
    <m/>
    <m/>
    <m/>
    <m/>
    <m/>
    <m/>
    <m/>
    <m/>
    <m/>
    <m/>
    <m/>
    <m/>
    <m/>
    <m/>
    <m/>
    <m/>
    <m/>
    <m/>
    <m/>
    <m/>
    <m/>
    <m/>
    <m/>
    <m/>
    <m/>
    <m/>
    <m/>
    <m/>
    <m/>
    <m/>
    <m/>
    <n v="1"/>
    <m/>
    <m/>
    <m/>
    <m/>
    <m/>
    <m/>
    <m/>
    <m/>
    <m/>
    <m/>
    <m/>
    <m/>
    <m/>
    <m/>
    <m/>
    <m/>
    <m/>
    <m/>
    <m/>
    <m/>
    <m/>
    <m/>
    <m/>
    <m/>
    <m/>
    <m/>
    <m/>
    <m/>
    <m/>
    <m/>
    <m/>
    <m/>
    <m/>
    <m/>
    <m/>
    <m/>
    <m/>
    <m/>
    <m/>
    <m/>
    <m/>
    <m/>
    <m/>
    <m/>
    <n v="2"/>
    <n v="1"/>
    <s v="DUWT0013"/>
    <s v="kPaA32mGOm"/>
    <s v="Allocated"/>
    <s v="Left Message (LMCB)"/>
    <s v="Left masage father "/>
    <d v="2026-01-17T00:00:00"/>
    <m/>
    <m/>
    <m/>
    <s v="-"/>
  </r>
  <r>
    <n v="133973063"/>
    <s v="AKSHAY RAMDAS BHOSALE"/>
    <m/>
    <m/>
    <m/>
    <m/>
    <m/>
    <s v="BANK RB 09"/>
    <n v="7443"/>
    <n v="0"/>
    <x v="5"/>
    <s v="RB"/>
    <x v="1"/>
    <x v="14"/>
    <n v="0"/>
    <n v="13"/>
    <n v="0"/>
    <n v="900"/>
    <s v="FLOW"/>
    <n v="0"/>
    <n v="0"/>
    <x v="2"/>
    <s v="PAID"/>
    <s v="NC"/>
    <s v="PAID"/>
    <m/>
    <m/>
    <m/>
    <m/>
    <s v="-"/>
    <s v="-"/>
    <s v="SANGAMWADI"/>
    <s v="-"/>
    <s v="-"/>
    <s v="-"/>
    <n v="913"/>
    <n v="0"/>
    <n v="88"/>
    <m/>
    <e v="#N/A"/>
    <s v="REGULAR"/>
    <s v="MH12UQ5454"/>
    <s v="METEOR 350 FIREBALL RED"/>
    <d v="2022-09-20T00:00:00"/>
    <n v="36"/>
    <x v="1"/>
    <x v="2"/>
    <s v="-"/>
    <m/>
    <m/>
    <m/>
    <n v="1"/>
    <m/>
    <m/>
    <m/>
    <m/>
    <m/>
    <m/>
    <m/>
    <m/>
    <m/>
    <m/>
    <m/>
    <m/>
    <m/>
    <m/>
    <m/>
    <m/>
    <m/>
    <m/>
    <m/>
    <m/>
    <m/>
    <m/>
    <m/>
    <m/>
    <m/>
    <m/>
    <m/>
    <m/>
    <m/>
    <m/>
    <m/>
    <m/>
    <m/>
    <m/>
    <m/>
    <m/>
    <m/>
    <m/>
    <m/>
    <m/>
    <m/>
    <m/>
    <m/>
    <m/>
    <m/>
    <m/>
    <m/>
    <m/>
    <m/>
    <m/>
    <m/>
    <m/>
    <m/>
    <m/>
    <m/>
    <m/>
    <m/>
    <m/>
    <m/>
    <m/>
    <m/>
    <m/>
    <m/>
    <m/>
    <m/>
    <m/>
    <m/>
    <m/>
    <m/>
    <m/>
    <m/>
    <m/>
    <m/>
    <m/>
    <m/>
    <m/>
    <m/>
    <m/>
    <m/>
    <m/>
    <m/>
    <m/>
    <m/>
    <m/>
    <m/>
    <m/>
    <m/>
    <m/>
    <m/>
    <n v="1"/>
    <n v="1"/>
    <s v="DUWT0014"/>
    <e v="#N/A"/>
    <e v="#N/A"/>
    <s v="Door Locked (NC_DL)"/>
    <s v="Door lock "/>
    <d v="2026-01-02T00:00:00"/>
    <m/>
    <m/>
    <m/>
    <s v="-"/>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50">
  <r>
    <n v="466435934"/>
    <s v="ANKUR SINGH GOND"/>
    <m/>
    <m/>
    <m/>
    <m/>
    <m/>
    <m/>
    <n v="10031"/>
    <n v="50155"/>
    <x v="0"/>
    <x v="0"/>
    <x v="0"/>
    <x v="0"/>
    <n v="337413"/>
    <n v="1420"/>
    <n v="0"/>
    <n v="2250"/>
    <s v="-"/>
    <s v="BKT 4 FLOW"/>
    <n v="0.44662714129045311"/>
    <n v="0.1084787554407764"/>
    <s v="FLOW"/>
    <x v="0"/>
    <s v="NC"/>
    <s v="NC"/>
    <s v="Add not found"/>
    <m/>
    <m/>
    <m/>
    <m/>
    <m/>
    <s v="AKURDI"/>
    <m/>
    <m/>
    <m/>
    <n v="53825"/>
    <n v="337413"/>
    <n v="147"/>
    <m/>
    <n v="177"/>
    <s v="-"/>
    <s v="MH14MM6100"/>
    <s v="SHOTGUN 650 SHEET METAL GREY"/>
    <d v="2025-07-01T00:00:00"/>
    <n v="48"/>
    <x v="0"/>
    <x v="0"/>
    <s v="-"/>
    <m/>
    <m/>
    <m/>
    <m/>
    <m/>
    <m/>
    <m/>
    <m/>
    <m/>
    <m/>
    <m/>
    <m/>
    <m/>
    <m/>
    <m/>
    <n v="1"/>
    <m/>
    <m/>
    <m/>
    <m/>
    <m/>
    <m/>
    <m/>
    <m/>
    <m/>
    <m/>
    <m/>
    <m/>
    <m/>
    <m/>
    <m/>
    <m/>
    <m/>
    <m/>
    <m/>
    <m/>
    <m/>
    <m/>
    <m/>
    <m/>
    <m/>
    <m/>
    <m/>
    <m/>
    <m/>
    <m/>
    <m/>
    <m/>
    <m/>
    <m/>
    <m/>
    <m/>
    <m/>
    <m/>
    <m/>
    <m/>
    <m/>
    <m/>
    <m/>
    <m/>
    <m/>
    <m/>
    <m/>
    <m/>
    <m/>
    <m/>
    <m/>
    <m/>
    <m/>
    <m/>
    <m/>
    <m/>
    <m/>
    <m/>
    <m/>
    <m/>
    <m/>
    <m/>
    <m/>
    <m/>
    <m/>
    <m/>
    <m/>
    <m/>
    <m/>
    <m/>
    <m/>
    <m/>
    <m/>
    <m/>
    <m/>
    <m/>
    <m/>
    <x v="0"/>
    <x v="0"/>
    <s v="ZBHT0011"/>
    <s v="G2B22vUIBsz"/>
    <s v="Allocated"/>
    <s v="Address Not Found (NC_ANF)"/>
    <s v="Visit cm residences address cm address not found and nobody knows cm in this area"/>
    <d v="2026-03-06T00:00:00"/>
    <m/>
    <m/>
    <m/>
    <e v="#N/A"/>
  </r>
  <r>
    <n v="465295297"/>
    <s v="AJINKYA SANDESH THAKUR"/>
    <m/>
    <m/>
    <m/>
    <m/>
    <m/>
    <m/>
    <n v="10040"/>
    <n v="60240"/>
    <x v="1"/>
    <x v="0"/>
    <x v="0"/>
    <x v="0"/>
    <n v="325184"/>
    <n v="1914"/>
    <n v="0"/>
    <n v="2700"/>
    <s v="-"/>
    <s v="BKT 5 FLOW"/>
    <n v="0.5005102315666341"/>
    <n v="0.1208572921692221"/>
    <s v="FLOW"/>
    <x v="0"/>
    <s v="NC"/>
    <s v="NC"/>
    <s v="Shifted"/>
    <m/>
    <m/>
    <m/>
    <m/>
    <m/>
    <s v="THERGAON"/>
    <m/>
    <m/>
    <m/>
    <n v="64854"/>
    <n v="325184"/>
    <n v="177"/>
    <m/>
    <n v="207"/>
    <s v="-"/>
    <s v="MH12XS7782"/>
    <s v="BAJAJ KTM RC 390 BS VI"/>
    <d v="2025-01-22T00:00:00"/>
    <n v="48"/>
    <x v="0"/>
    <x v="0"/>
    <s v="-"/>
    <m/>
    <m/>
    <m/>
    <m/>
    <m/>
    <m/>
    <m/>
    <m/>
    <m/>
    <n v="1"/>
    <m/>
    <m/>
    <m/>
    <m/>
    <m/>
    <m/>
    <m/>
    <m/>
    <m/>
    <m/>
    <m/>
    <m/>
    <m/>
    <m/>
    <m/>
    <m/>
    <m/>
    <m/>
    <m/>
    <m/>
    <m/>
    <m/>
    <m/>
    <m/>
    <m/>
    <m/>
    <m/>
    <m/>
    <m/>
    <m/>
    <m/>
    <m/>
    <m/>
    <m/>
    <m/>
    <m/>
    <m/>
    <m/>
    <m/>
    <m/>
    <m/>
    <m/>
    <m/>
    <m/>
    <m/>
    <m/>
    <m/>
    <m/>
    <m/>
    <m/>
    <m/>
    <m/>
    <m/>
    <m/>
    <m/>
    <m/>
    <m/>
    <m/>
    <m/>
    <m/>
    <m/>
    <m/>
    <m/>
    <m/>
    <m/>
    <m/>
    <m/>
    <m/>
    <m/>
    <m/>
    <m/>
    <m/>
    <m/>
    <m/>
    <m/>
    <m/>
    <m/>
    <m/>
    <m/>
    <m/>
    <m/>
    <m/>
    <m/>
    <x v="0"/>
    <x v="0"/>
    <s v="ZBHT0011"/>
    <s v="k2AGyAakSxz"/>
    <s v="Allocated"/>
    <s v="Shifted (NC_SFTD)"/>
    <s v="Visit cm residence address cm shifted in long time"/>
    <d v="2026-03-04T00:00:00"/>
    <m/>
    <m/>
    <m/>
    <s v="VYMO"/>
  </r>
  <r>
    <n v="466697046"/>
    <s v="VAISHNAVI PRDEEP DAKHINKAR"/>
    <s v="ONLINE"/>
    <s v="28.03.26"/>
    <n v="9334"/>
    <m/>
    <m/>
    <m/>
    <n v="9106"/>
    <n v="9094"/>
    <x v="2"/>
    <x v="1"/>
    <x v="1"/>
    <x v="0"/>
    <n v="294125"/>
    <n v="225"/>
    <n v="0"/>
    <n v="1800"/>
    <s v="-"/>
    <s v="05.02.26"/>
    <n v="0.1020512164392236"/>
    <n v="1.486883777473358E-2"/>
    <s v="STABLE"/>
    <x v="1"/>
    <s v="PAID"/>
    <s v="MPTP"/>
    <s v="Shifted"/>
    <n v="25"/>
    <s v="CAVNA"/>
    <m/>
    <m/>
    <m/>
    <s v="THERGAON"/>
    <m/>
    <m/>
    <m/>
    <n v="11119"/>
    <n v="294125"/>
    <n v="24"/>
    <m/>
    <n v="26"/>
    <s v="-"/>
    <s v="MH12YK4311"/>
    <s v="HARLEY X440 S"/>
    <d v="2025-08-14T00:00:00"/>
    <n v="48"/>
    <x v="0"/>
    <x v="0"/>
    <s v="-"/>
    <m/>
    <m/>
    <m/>
    <m/>
    <m/>
    <m/>
    <m/>
    <m/>
    <m/>
    <n v="1"/>
    <m/>
    <m/>
    <m/>
    <m/>
    <m/>
    <m/>
    <m/>
    <m/>
    <n v="1"/>
    <m/>
    <m/>
    <m/>
    <m/>
    <m/>
    <m/>
    <m/>
    <m/>
    <m/>
    <m/>
    <m/>
    <m/>
    <m/>
    <m/>
    <m/>
    <m/>
    <m/>
    <m/>
    <m/>
    <m/>
    <m/>
    <m/>
    <m/>
    <m/>
    <m/>
    <m/>
    <m/>
    <m/>
    <m/>
    <m/>
    <m/>
    <m/>
    <m/>
    <m/>
    <m/>
    <m/>
    <m/>
    <m/>
    <m/>
    <m/>
    <m/>
    <m/>
    <m/>
    <m/>
    <m/>
    <m/>
    <m/>
    <m/>
    <m/>
    <m/>
    <m/>
    <m/>
    <m/>
    <m/>
    <m/>
    <m/>
    <n v="1"/>
    <m/>
    <m/>
    <m/>
    <m/>
    <m/>
    <m/>
    <m/>
    <m/>
    <m/>
    <m/>
    <m/>
    <m/>
    <m/>
    <m/>
    <m/>
    <m/>
    <m/>
    <x v="1"/>
    <x v="0"/>
    <s v="ZBHT0011"/>
    <s v="GP1-nWSGVz"/>
    <s v="Allocated"/>
    <s v="No Such Person (NC_NSP)"/>
    <s v="Visit cm residences address nobody knows cm in this building"/>
    <d v="2026-03-07T00:00:00"/>
    <m/>
    <m/>
    <m/>
    <e v="#N/A"/>
  </r>
  <r>
    <n v="467186575"/>
    <s v="NISAR BASHIR HAWALDAR"/>
    <s v="ONLINE"/>
    <s v="27.03.26"/>
    <n v="7100"/>
    <m/>
    <m/>
    <m/>
    <n v="7088"/>
    <n v="0"/>
    <x v="3"/>
    <x v="1"/>
    <x v="1"/>
    <x v="1"/>
    <n v="241765"/>
    <n v="12"/>
    <n v="0"/>
    <n v="1338"/>
    <s v="-"/>
    <s v="-"/>
    <s v="-"/>
    <s v="-"/>
    <s v="STABLE"/>
    <x v="1"/>
    <m/>
    <s v="KIV"/>
    <m/>
    <m/>
    <m/>
    <m/>
    <m/>
    <m/>
    <m/>
    <m/>
    <m/>
    <m/>
    <m/>
    <n v="241765"/>
    <n v="0"/>
    <m/>
    <n v="22"/>
    <m/>
    <m/>
    <m/>
    <m/>
    <m/>
    <x v="1"/>
    <x v="1"/>
    <s v="-"/>
    <m/>
    <m/>
    <m/>
    <m/>
    <m/>
    <m/>
    <m/>
    <m/>
    <m/>
    <m/>
    <m/>
    <m/>
    <m/>
    <m/>
    <m/>
    <m/>
    <m/>
    <m/>
    <m/>
    <m/>
    <m/>
    <m/>
    <m/>
    <m/>
    <m/>
    <m/>
    <m/>
    <m/>
    <m/>
    <m/>
    <m/>
    <m/>
    <m/>
    <m/>
    <m/>
    <m/>
    <m/>
    <m/>
    <m/>
    <m/>
    <m/>
    <m/>
    <m/>
    <m/>
    <m/>
    <m/>
    <m/>
    <m/>
    <m/>
    <m/>
    <m/>
    <m/>
    <m/>
    <m/>
    <m/>
    <m/>
    <m/>
    <m/>
    <m/>
    <m/>
    <m/>
    <m/>
    <m/>
    <m/>
    <m/>
    <m/>
    <m/>
    <m/>
    <m/>
    <n v="1"/>
    <m/>
    <m/>
    <m/>
    <m/>
    <m/>
    <m/>
    <m/>
    <m/>
    <m/>
    <m/>
    <m/>
    <m/>
    <m/>
    <m/>
    <m/>
    <m/>
    <m/>
    <m/>
    <m/>
    <m/>
    <m/>
    <m/>
    <m/>
    <x v="0"/>
    <x v="0"/>
    <s v="DUWT0029"/>
    <s v="B28u3S_y8zc"/>
    <s v="Unallocated"/>
    <s v="Door Locked (NC_DL)"/>
    <s v="Door locked "/>
    <d v="2026-03-24T00:00:00"/>
    <m/>
    <m/>
    <m/>
    <e v="#N/A"/>
  </r>
  <r>
    <n v="466584787"/>
    <s v="SAURAV YESHUDAS GAIKWAD"/>
    <m/>
    <m/>
    <m/>
    <m/>
    <m/>
    <m/>
    <n v="7070"/>
    <n v="21186"/>
    <x v="4"/>
    <x v="0"/>
    <x v="0"/>
    <x v="2"/>
    <n v="236068"/>
    <n v="526"/>
    <n v="0"/>
    <n v="2250"/>
    <s v="-"/>
    <s v="2 FLOW"/>
    <n v="0.32135529309268118"/>
    <n v="5.1219467150215053E-2"/>
    <s v="FLOW"/>
    <x v="0"/>
    <s v="NC"/>
    <s v="NC"/>
    <s v="Shifted"/>
    <m/>
    <s v="CNAVNA"/>
    <m/>
    <m/>
    <m/>
    <s v="DAPODI"/>
    <m/>
    <m/>
    <m/>
    <n v="23962"/>
    <n v="236068"/>
    <n v="86"/>
    <m/>
    <n v="116"/>
    <s v="-"/>
    <s v="MH14MN3190"/>
    <s v="CLASSIC 350 STEALTH BLACK"/>
    <d v="2025-07-28T00:00:00"/>
    <n v="48"/>
    <x v="0"/>
    <x v="2"/>
    <s v="-"/>
    <m/>
    <m/>
    <m/>
    <n v="1"/>
    <m/>
    <m/>
    <m/>
    <m/>
    <m/>
    <n v="1"/>
    <m/>
    <m/>
    <n v="1"/>
    <m/>
    <m/>
    <m/>
    <m/>
    <m/>
    <n v="1"/>
    <m/>
    <m/>
    <m/>
    <m/>
    <m/>
    <m/>
    <m/>
    <m/>
    <m/>
    <m/>
    <m/>
    <m/>
    <m/>
    <m/>
    <m/>
    <m/>
    <m/>
    <m/>
    <m/>
    <m/>
    <m/>
    <m/>
    <m/>
    <m/>
    <m/>
    <m/>
    <m/>
    <m/>
    <m/>
    <m/>
    <m/>
    <m/>
    <m/>
    <m/>
    <m/>
    <m/>
    <m/>
    <m/>
    <m/>
    <m/>
    <m/>
    <m/>
    <m/>
    <m/>
    <m/>
    <m/>
    <m/>
    <m/>
    <m/>
    <m/>
    <m/>
    <m/>
    <m/>
    <m/>
    <m/>
    <m/>
    <m/>
    <m/>
    <m/>
    <m/>
    <m/>
    <m/>
    <m/>
    <m/>
    <m/>
    <m/>
    <m/>
    <m/>
    <m/>
    <m/>
    <m/>
    <m/>
    <m/>
    <m/>
    <x v="2"/>
    <x v="0"/>
    <s v="ZBHT0009"/>
    <s v="AoRE0iSXkaz"/>
    <s v="Allocated"/>
    <s v="Door Locked (NC_DL)"/>
    <s v="Door lock"/>
    <d v="2026-03-07T00:00:00"/>
    <m/>
    <m/>
    <m/>
    <e v="#N/A"/>
  </r>
  <r>
    <n v="467180478"/>
    <s v="SHIVAJI KHANDOJI WAGHMARE"/>
    <s v="ONLINE"/>
    <s v="27.03.26"/>
    <n v="6984"/>
    <m/>
    <m/>
    <m/>
    <n v="6974"/>
    <n v="6969"/>
    <x v="3"/>
    <x v="0"/>
    <x v="1"/>
    <x v="0"/>
    <n v="233270"/>
    <n v="10"/>
    <n v="0"/>
    <n v="1308"/>
    <s v="-"/>
    <s v="-"/>
    <s v="-"/>
    <s v="-"/>
    <s v="FLOW"/>
    <x v="2"/>
    <m/>
    <s v="MPTP"/>
    <s v="Add not found"/>
    <n v="25"/>
    <s v="CAVNA"/>
    <m/>
    <m/>
    <m/>
    <m/>
    <m/>
    <m/>
    <m/>
    <m/>
    <n v="233270"/>
    <n v="0"/>
    <m/>
    <n v="22"/>
    <m/>
    <m/>
    <m/>
    <m/>
    <m/>
    <x v="1"/>
    <x v="1"/>
    <s v="-"/>
    <m/>
    <m/>
    <m/>
    <m/>
    <m/>
    <m/>
    <m/>
    <m/>
    <m/>
    <m/>
    <m/>
    <m/>
    <m/>
    <m/>
    <m/>
    <m/>
    <m/>
    <m/>
    <m/>
    <m/>
    <m/>
    <m/>
    <m/>
    <m/>
    <m/>
    <m/>
    <m/>
    <m/>
    <m/>
    <m/>
    <m/>
    <m/>
    <m/>
    <m/>
    <m/>
    <m/>
    <m/>
    <m/>
    <m/>
    <m/>
    <m/>
    <m/>
    <m/>
    <m/>
    <m/>
    <m/>
    <m/>
    <m/>
    <m/>
    <m/>
    <m/>
    <m/>
    <m/>
    <m/>
    <m/>
    <m/>
    <m/>
    <m/>
    <m/>
    <m/>
    <n v="1"/>
    <m/>
    <m/>
    <m/>
    <m/>
    <m/>
    <m/>
    <m/>
    <m/>
    <m/>
    <m/>
    <m/>
    <m/>
    <m/>
    <m/>
    <m/>
    <m/>
    <m/>
    <m/>
    <m/>
    <m/>
    <m/>
    <m/>
    <m/>
    <m/>
    <m/>
    <m/>
    <m/>
    <m/>
    <m/>
    <m/>
    <m/>
    <m/>
    <x v="0"/>
    <x v="0"/>
    <s v="ZBHT0011"/>
    <e v="#N/A"/>
    <e v="#N/A"/>
    <s v="Address Not Found (NC_ANF)"/>
    <s v="Visit cm residence address cm address not found short address "/>
    <d v="2026-03-21T00:00:00"/>
    <m/>
    <m/>
    <m/>
    <e v="#N/A"/>
  </r>
  <r>
    <n v="463131407"/>
    <s v="POONAM HARSHAL BHAGWAT"/>
    <s v="ONLINE"/>
    <s v="30.03.26"/>
    <n v="6500"/>
    <m/>
    <m/>
    <m/>
    <n v="9542"/>
    <n v="5720"/>
    <x v="2"/>
    <x v="1"/>
    <x v="0"/>
    <x v="3"/>
    <n v="231254"/>
    <n v="176"/>
    <n v="0"/>
    <n v="2250"/>
    <s v="-"/>
    <s v="18.02.26"/>
    <n v="0.2111054171196074"/>
    <n v="1.169053365323668E-2"/>
    <s v="STABLE"/>
    <x v="1"/>
    <s v="PAID"/>
    <s v="PTP"/>
    <m/>
    <n v="28"/>
    <s v="CAVNA"/>
    <m/>
    <m/>
    <m/>
    <s v="CHAKAN"/>
    <m/>
    <m/>
    <m/>
    <n v="176"/>
    <n v="231254"/>
    <n v="24"/>
    <m/>
    <n v="54"/>
    <s v="-"/>
    <m/>
    <e v="#N/A"/>
    <d v="2024-06-06T00:00:00"/>
    <n v="48"/>
    <x v="0"/>
    <x v="0"/>
    <s v="-"/>
    <m/>
    <m/>
    <m/>
    <m/>
    <m/>
    <m/>
    <m/>
    <m/>
    <m/>
    <m/>
    <m/>
    <m/>
    <n v="1"/>
    <m/>
    <m/>
    <m/>
    <m/>
    <m/>
    <m/>
    <m/>
    <m/>
    <m/>
    <m/>
    <m/>
    <m/>
    <m/>
    <m/>
    <m/>
    <m/>
    <m/>
    <m/>
    <m/>
    <m/>
    <m/>
    <m/>
    <m/>
    <m/>
    <m/>
    <m/>
    <m/>
    <m/>
    <m/>
    <m/>
    <m/>
    <m/>
    <m/>
    <m/>
    <m/>
    <m/>
    <m/>
    <m/>
    <m/>
    <m/>
    <m/>
    <m/>
    <m/>
    <m/>
    <m/>
    <m/>
    <m/>
    <m/>
    <m/>
    <m/>
    <m/>
    <m/>
    <m/>
    <m/>
    <m/>
    <m/>
    <m/>
    <m/>
    <m/>
    <m/>
    <m/>
    <m/>
    <m/>
    <m/>
    <m/>
    <m/>
    <m/>
    <m/>
    <n v="1"/>
    <m/>
    <m/>
    <n v="2"/>
    <m/>
    <m/>
    <m/>
    <m/>
    <m/>
    <m/>
    <m/>
    <m/>
    <x v="2"/>
    <x v="0"/>
    <s v="DUWT0017"/>
    <s v="G69k9gMqpOMc"/>
    <s v="Allocated"/>
    <s v="Door Locked (NC_DL)"/>
    <s v="Customer not meet house lock "/>
    <d v="2026-03-05T00:00:00"/>
    <m/>
    <m/>
    <m/>
    <e v="#N/A"/>
  </r>
  <r>
    <n v="465107719"/>
    <s v="SANTANU JENA"/>
    <s v="COLLECT"/>
    <s v="12.03.26"/>
    <n v="11300"/>
    <m/>
    <m/>
    <m/>
    <n v="11046"/>
    <n v="10631"/>
    <x v="2"/>
    <x v="1"/>
    <x v="1"/>
    <x v="4"/>
    <n v="224504"/>
    <n v="262"/>
    <n v="0"/>
    <n v="1350"/>
    <s v="-"/>
    <s v="16.02.26"/>
    <n v="0.22958950393985961"/>
    <n v="1.1349302357088951E-2"/>
    <s v="RB"/>
    <x v="1"/>
    <s v="PTP"/>
    <s v="PAID"/>
    <m/>
    <m/>
    <s v="CAVA"/>
    <m/>
    <m/>
    <m/>
    <s v="BHOSARI"/>
    <m/>
    <m/>
    <m/>
    <n v="12243"/>
    <n v="224504"/>
    <n v="24"/>
    <m/>
    <n v="26"/>
    <s v="-"/>
    <s v="MH14MB6335"/>
    <s v="CONTINETNAL GT 650 ROCKER RED"/>
    <d v="2025-01-02T00:00:00"/>
    <n v="36"/>
    <x v="0"/>
    <x v="2"/>
    <s v="-"/>
    <m/>
    <m/>
    <m/>
    <m/>
    <m/>
    <m/>
    <m/>
    <m/>
    <m/>
    <n v="1"/>
    <m/>
    <m/>
    <m/>
    <m/>
    <m/>
    <m/>
    <m/>
    <m/>
    <m/>
    <m/>
    <m/>
    <m/>
    <m/>
    <m/>
    <m/>
    <m/>
    <m/>
    <m/>
    <m/>
    <m/>
    <m/>
    <m/>
    <m/>
    <n v="2"/>
    <m/>
    <m/>
    <m/>
    <m/>
    <m/>
    <m/>
    <m/>
    <m/>
    <m/>
    <m/>
    <m/>
    <m/>
    <m/>
    <m/>
    <m/>
    <m/>
    <m/>
    <m/>
    <m/>
    <m/>
    <m/>
    <m/>
    <m/>
    <m/>
    <m/>
    <m/>
    <m/>
    <m/>
    <m/>
    <m/>
    <m/>
    <m/>
    <m/>
    <m/>
    <m/>
    <m/>
    <m/>
    <m/>
    <m/>
    <m/>
    <m/>
    <m/>
    <m/>
    <m/>
    <m/>
    <m/>
    <m/>
    <m/>
    <m/>
    <m/>
    <m/>
    <m/>
    <m/>
    <m/>
    <m/>
    <m/>
    <m/>
    <m/>
    <m/>
    <x v="1"/>
    <x v="0"/>
    <s v="DUWT0025"/>
    <s v="k6jBMv2GRX7"/>
    <s v="Allocated"/>
    <s v="Promise To Pay (PTP)"/>
    <s v="Customer given ptp to online payment "/>
    <d v="2026-03-11T00:00:00"/>
    <m/>
    <m/>
    <m/>
    <e v="#N/A"/>
  </r>
  <r>
    <n v="465866224"/>
    <s v="KARAN DNYANDEV MADKE"/>
    <s v="COLLECT"/>
    <s v="28.03.26"/>
    <n v="7110"/>
    <m/>
    <m/>
    <m/>
    <n v="7421"/>
    <n v="6931"/>
    <x v="2"/>
    <x v="1"/>
    <x v="1"/>
    <x v="5"/>
    <n v="222864"/>
    <n v="174"/>
    <n v="0"/>
    <n v="1800"/>
    <s v="-"/>
    <s v="NEW"/>
    <n v="0.23922988894848601"/>
    <n v="1.1266395790321199E-2"/>
    <s v="STABLE"/>
    <x v="1"/>
    <s v="-"/>
    <s v="PTP"/>
    <m/>
    <n v="18"/>
    <s v="CAVNA"/>
    <m/>
    <m/>
    <m/>
    <s v="BAVDHAN"/>
    <m/>
    <m/>
    <m/>
    <n v="8905"/>
    <n v="222864"/>
    <n v="24"/>
    <m/>
    <n v="26"/>
    <s v="-"/>
    <s v="MH12XZ2846"/>
    <s v="JAWA 42 BOBBER MYSTIC COPPER"/>
    <d v="2025-04-07T00:00:00"/>
    <n v="48"/>
    <x v="0"/>
    <x v="0"/>
    <s v="-"/>
    <m/>
    <m/>
    <m/>
    <m/>
    <m/>
    <m/>
    <m/>
    <m/>
    <m/>
    <n v="1"/>
    <m/>
    <m/>
    <n v="1"/>
    <m/>
    <m/>
    <m/>
    <m/>
    <m/>
    <m/>
    <m/>
    <m/>
    <m/>
    <m/>
    <m/>
    <m/>
    <m/>
    <m/>
    <m/>
    <m/>
    <m/>
    <m/>
    <m/>
    <m/>
    <m/>
    <m/>
    <m/>
    <m/>
    <m/>
    <m/>
    <m/>
    <m/>
    <m/>
    <m/>
    <m/>
    <m/>
    <m/>
    <m/>
    <m/>
    <m/>
    <m/>
    <m/>
    <m/>
    <m/>
    <m/>
    <m/>
    <m/>
    <m/>
    <m/>
    <m/>
    <m/>
    <m/>
    <m/>
    <m/>
    <m/>
    <m/>
    <m/>
    <m/>
    <m/>
    <m/>
    <m/>
    <m/>
    <m/>
    <n v="3"/>
    <m/>
    <m/>
    <m/>
    <m/>
    <m/>
    <m/>
    <m/>
    <m/>
    <n v="2"/>
    <m/>
    <m/>
    <m/>
    <m/>
    <m/>
    <m/>
    <m/>
    <m/>
    <m/>
    <m/>
    <m/>
    <x v="3"/>
    <x v="0"/>
    <s v="DUWT0023"/>
    <s v="A2Nt4R0Gi7"/>
    <s v="Allocated"/>
    <s v="Left Message (LMCB)"/>
    <s v="Customer not available lm with the relative brother "/>
    <d v="2026-03-05T00:00:00"/>
    <m/>
    <m/>
    <m/>
    <e v="#N/A"/>
  </r>
  <r>
    <n v="467444078"/>
    <s v="INDRAJIT RAMBHAU MULE"/>
    <m/>
    <m/>
    <m/>
    <m/>
    <m/>
    <s v="BANK STABLE 04"/>
    <n v="6009"/>
    <n v="6009"/>
    <x v="2"/>
    <x v="1"/>
    <x v="0"/>
    <x v="2"/>
    <n v="209786"/>
    <n v="0"/>
    <n v="0"/>
    <n v="450"/>
    <s v="-"/>
    <s v="NEW"/>
    <n v="0.32312211129693502"/>
    <s v=" "/>
    <s v="STABLE"/>
    <x v="1"/>
    <s v="-"/>
    <s v="PAID"/>
    <m/>
    <m/>
    <s v="CAVNA"/>
    <m/>
    <m/>
    <m/>
    <s v="ALANDI DEVACHI "/>
    <m/>
    <m/>
    <m/>
    <n v="6459"/>
    <n v="209786"/>
    <n v="24"/>
    <m/>
    <n v="26"/>
    <s v="-"/>
    <s v="MH14MY6501"/>
    <s v="CLASSIC 350 REDDITCH RED"/>
    <d v="2025-12-16T00:00:00"/>
    <n v="48"/>
    <x v="0"/>
    <x v="2"/>
    <s v="-"/>
    <m/>
    <m/>
    <m/>
    <m/>
    <m/>
    <m/>
    <m/>
    <m/>
    <m/>
    <m/>
    <m/>
    <m/>
    <m/>
    <m/>
    <m/>
    <m/>
    <m/>
    <m/>
    <m/>
    <m/>
    <m/>
    <m/>
    <m/>
    <m/>
    <m/>
    <m/>
    <m/>
    <m/>
    <m/>
    <m/>
    <m/>
    <m/>
    <m/>
    <m/>
    <m/>
    <m/>
    <n v="1"/>
    <m/>
    <m/>
    <m/>
    <m/>
    <m/>
    <m/>
    <m/>
    <m/>
    <m/>
    <m/>
    <m/>
    <m/>
    <m/>
    <m/>
    <m/>
    <m/>
    <m/>
    <m/>
    <m/>
    <m/>
    <m/>
    <m/>
    <m/>
    <m/>
    <m/>
    <m/>
    <m/>
    <m/>
    <m/>
    <m/>
    <m/>
    <m/>
    <m/>
    <m/>
    <m/>
    <m/>
    <m/>
    <m/>
    <m/>
    <m/>
    <m/>
    <m/>
    <m/>
    <m/>
    <m/>
    <m/>
    <m/>
    <m/>
    <m/>
    <m/>
    <m/>
    <m/>
    <m/>
    <m/>
    <m/>
    <m/>
    <x v="0"/>
    <x v="0"/>
    <s v="ZBHT0009"/>
    <s v="BoD8DEoiw7"/>
    <s v="Allocated"/>
    <s v="Address Not Found (NC_ANF)"/>
    <s v="Short address "/>
    <d v="2026-03-13T00:00:00"/>
    <m/>
    <m/>
    <m/>
    <e v="#N/A"/>
  </r>
  <r>
    <n v="466388955"/>
    <s v="SANTOSH VITTHALRAO MOLE"/>
    <s v="ONLINE"/>
    <s v="18.03.26"/>
    <n v="9004"/>
    <m/>
    <m/>
    <m/>
    <n v="8554"/>
    <e v="#N/A"/>
    <x v="3"/>
    <x v="0"/>
    <x v="1"/>
    <x v="2"/>
    <n v="203440"/>
    <n v="0"/>
    <n v="0"/>
    <n v="450"/>
    <s v="-"/>
    <s v="NEW"/>
    <n v="1"/>
    <n v="5.6427144385424247E-2"/>
    <s v="STABLE"/>
    <x v="2"/>
    <s v="-"/>
    <s v="MPTP"/>
    <s v="Add not found"/>
    <n v="18"/>
    <s v="CAVNA"/>
    <m/>
    <m/>
    <m/>
    <s v="ALANDI"/>
    <m/>
    <m/>
    <m/>
    <s v="-"/>
    <n v="203440"/>
    <n v="0"/>
    <m/>
    <e v="#N/A"/>
    <s v="REGULAR"/>
    <s v="MH14MM5655"/>
    <s v="METEOR 350 SUPERNOVA RE"/>
    <d v="2025-06-24T00:00:00"/>
    <n v="36"/>
    <x v="2"/>
    <x v="1"/>
    <s v="-"/>
    <m/>
    <m/>
    <m/>
    <m/>
    <m/>
    <m/>
    <m/>
    <m/>
    <m/>
    <m/>
    <m/>
    <m/>
    <m/>
    <m/>
    <m/>
    <m/>
    <m/>
    <m/>
    <m/>
    <m/>
    <m/>
    <m/>
    <m/>
    <m/>
    <m/>
    <m/>
    <m/>
    <m/>
    <m/>
    <m/>
    <m/>
    <m/>
    <m/>
    <m/>
    <m/>
    <m/>
    <m/>
    <m/>
    <m/>
    <n v="1"/>
    <m/>
    <m/>
    <m/>
    <m/>
    <m/>
    <m/>
    <m/>
    <m/>
    <m/>
    <m/>
    <m/>
    <m/>
    <m/>
    <m/>
    <m/>
    <m/>
    <m/>
    <m/>
    <m/>
    <m/>
    <m/>
    <m/>
    <m/>
    <m/>
    <m/>
    <m/>
    <m/>
    <m/>
    <m/>
    <m/>
    <m/>
    <m/>
    <m/>
    <m/>
    <m/>
    <m/>
    <m/>
    <m/>
    <m/>
    <m/>
    <m/>
    <m/>
    <m/>
    <m/>
    <m/>
    <m/>
    <m/>
    <m/>
    <m/>
    <m/>
    <m/>
    <m/>
    <m/>
    <x v="0"/>
    <x v="0"/>
    <s v="ZBHT0009"/>
    <e v="#N/A"/>
    <e v="#N/A"/>
    <s v="Address Not Found (NC_ANF)"/>
    <s v="Short address "/>
    <d v="2026-03-14T00:00:00"/>
    <m/>
    <m/>
    <m/>
    <e v="#N/A"/>
  </r>
  <r>
    <n v="465254583"/>
    <s v="MAHESH SAHEBRAO KAMBLE"/>
    <s v="ONLINE"/>
    <s v="14.03.26"/>
    <n v="14238"/>
    <m/>
    <m/>
    <m/>
    <n v="7016"/>
    <n v="7016"/>
    <x v="2"/>
    <x v="2"/>
    <x v="1"/>
    <x v="5"/>
    <n v="199599"/>
    <n v="113"/>
    <n v="0"/>
    <n v="450"/>
    <s v="-"/>
    <s v="NEW"/>
    <n v="0.2142564371286024"/>
    <n v="1.009028525626535E-2"/>
    <s v="RB"/>
    <x v="1"/>
    <s v="-"/>
    <s v="PAID"/>
    <m/>
    <m/>
    <s v="CAVNA"/>
    <m/>
    <m/>
    <m/>
    <s v="PASHAN"/>
    <m/>
    <m/>
    <m/>
    <n v="7579"/>
    <n v="199599"/>
    <n v="24"/>
    <m/>
    <n v="0"/>
    <s v="-"/>
    <s v="MH12XS3807"/>
    <s v="CLASSIC 350 DARK STEALTH BLACK"/>
    <d v="2025-01-18T00:00:00"/>
    <n v="48"/>
    <x v="0"/>
    <x v="0"/>
    <s v="-"/>
    <m/>
    <m/>
    <m/>
    <m/>
    <m/>
    <m/>
    <m/>
    <m/>
    <m/>
    <m/>
    <m/>
    <m/>
    <n v="1"/>
    <m/>
    <m/>
    <m/>
    <m/>
    <m/>
    <n v="1"/>
    <m/>
    <m/>
    <m/>
    <m/>
    <m/>
    <m/>
    <m/>
    <m/>
    <m/>
    <m/>
    <m/>
    <m/>
    <m/>
    <m/>
    <n v="1"/>
    <m/>
    <m/>
    <m/>
    <m/>
    <m/>
    <m/>
    <m/>
    <m/>
    <m/>
    <m/>
    <m/>
    <m/>
    <m/>
    <m/>
    <m/>
    <m/>
    <m/>
    <m/>
    <m/>
    <m/>
    <m/>
    <m/>
    <m/>
    <m/>
    <m/>
    <m/>
    <m/>
    <m/>
    <m/>
    <m/>
    <m/>
    <m/>
    <m/>
    <m/>
    <m/>
    <m/>
    <m/>
    <m/>
    <m/>
    <m/>
    <m/>
    <m/>
    <m/>
    <m/>
    <m/>
    <m/>
    <m/>
    <m/>
    <m/>
    <m/>
    <m/>
    <m/>
    <m/>
    <m/>
    <m/>
    <m/>
    <m/>
    <m/>
    <m/>
    <x v="1"/>
    <x v="0"/>
    <s v="DUWT0023"/>
    <e v="#N/A"/>
    <e v="#N/A"/>
    <s v="Address Not Found (NC_ANF)"/>
    <s v="Customer address short not found "/>
    <d v="2026-03-07T00:00:00"/>
    <m/>
    <m/>
    <m/>
    <s v="VYMO"/>
  </r>
  <r>
    <n v="464007891"/>
    <s v="SUBHASH VISHNU PATIL"/>
    <s v="ONLINE"/>
    <s v="30.03.26"/>
    <n v="6900"/>
    <m/>
    <m/>
    <m/>
    <n v="8899"/>
    <n v="6687.28"/>
    <x v="2"/>
    <x v="1"/>
    <x v="1"/>
    <x v="6"/>
    <n v="194465"/>
    <n v="183"/>
    <n v="0"/>
    <n v="1800"/>
    <s v="-"/>
    <s v="28.02.26"/>
    <n v="0.18782983228596861"/>
    <n v="9.8307472600546193E-3"/>
    <s v="STABLE"/>
    <x v="1"/>
    <s v="OS "/>
    <s v="PTP"/>
    <m/>
    <n v="28"/>
    <s v="CAVA"/>
    <m/>
    <m/>
    <m/>
    <s v="MAVAL"/>
    <m/>
    <m/>
    <m/>
    <n v="8670.2800000000007"/>
    <n v="194465"/>
    <n v="24"/>
    <m/>
    <n v="26"/>
    <s v="-"/>
    <s v="MH14LW0799"/>
    <s v="CLASSIC 350 DARK STEALTH BLACK"/>
    <d v="2024-09-12T00:00:00"/>
    <n v="42"/>
    <x v="0"/>
    <x v="2"/>
    <s v="-"/>
    <m/>
    <m/>
    <m/>
    <m/>
    <m/>
    <m/>
    <m/>
    <m/>
    <m/>
    <m/>
    <m/>
    <m/>
    <n v="1"/>
    <m/>
    <m/>
    <m/>
    <m/>
    <m/>
    <n v="1"/>
    <m/>
    <m/>
    <m/>
    <m/>
    <m/>
    <m/>
    <m/>
    <m/>
    <m/>
    <m/>
    <m/>
    <m/>
    <m/>
    <m/>
    <m/>
    <m/>
    <m/>
    <m/>
    <m/>
    <m/>
    <m/>
    <m/>
    <m/>
    <m/>
    <m/>
    <m/>
    <n v="1"/>
    <m/>
    <m/>
    <m/>
    <m/>
    <m/>
    <m/>
    <m/>
    <m/>
    <m/>
    <m/>
    <m/>
    <m/>
    <m/>
    <m/>
    <n v="1"/>
    <m/>
    <m/>
    <m/>
    <m/>
    <m/>
    <m/>
    <m/>
    <m/>
    <m/>
    <m/>
    <m/>
    <m/>
    <m/>
    <m/>
    <m/>
    <m/>
    <m/>
    <n v="1"/>
    <m/>
    <m/>
    <m/>
    <m/>
    <m/>
    <n v="1"/>
    <m/>
    <m/>
    <m/>
    <m/>
    <m/>
    <m/>
    <m/>
    <m/>
    <x v="4"/>
    <x v="0"/>
    <s v="DUWT0013"/>
    <s v="BovCaMk6Oez"/>
    <s v="Allocated"/>
    <s v="Door Locked (NC_DL)"/>
    <s v="Door lock "/>
    <d v="2026-03-07T00:00:00"/>
    <m/>
    <m/>
    <m/>
    <e v="#N/A"/>
  </r>
  <r>
    <n v="463274645"/>
    <s v="GOVIND VILAS THORAT"/>
    <s v="ONLINE"/>
    <s v="28.03.26"/>
    <n v="7840"/>
    <m/>
    <m/>
    <m/>
    <n v="7682"/>
    <n v="7682"/>
    <x v="2"/>
    <x v="1"/>
    <x v="1"/>
    <x v="1"/>
    <n v="190618"/>
    <n v="59"/>
    <n v="0"/>
    <n v="1800"/>
    <s v="-"/>
    <s v="X FLOW"/>
    <n v="0.47784110816782199"/>
    <n v="9.6362706976427202E-3"/>
    <s v="STABLE"/>
    <x v="1"/>
    <s v="PTP"/>
    <s v="PTP"/>
    <m/>
    <n v="24"/>
    <s v="CAVA"/>
    <m/>
    <m/>
    <m/>
    <s v="AMBEGAON"/>
    <m/>
    <m/>
    <m/>
    <n v="9541"/>
    <n v="190618"/>
    <n v="24"/>
    <m/>
    <n v="26"/>
    <s v="-"/>
    <s v="MH14LQ9456"/>
    <s v="CLASSIC SIGNALS 350 MARSH GREY"/>
    <d v="2024-06-21T00:00:00"/>
    <n v="48"/>
    <x v="0"/>
    <x v="2"/>
    <s v="-"/>
    <m/>
    <m/>
    <m/>
    <m/>
    <m/>
    <m/>
    <m/>
    <m/>
    <m/>
    <m/>
    <m/>
    <m/>
    <n v="1"/>
    <m/>
    <m/>
    <m/>
    <m/>
    <m/>
    <m/>
    <m/>
    <m/>
    <m/>
    <m/>
    <m/>
    <m/>
    <m/>
    <m/>
    <n v="1"/>
    <m/>
    <m/>
    <m/>
    <m/>
    <m/>
    <m/>
    <m/>
    <m/>
    <m/>
    <m/>
    <m/>
    <m/>
    <m/>
    <m/>
    <m/>
    <m/>
    <m/>
    <m/>
    <m/>
    <m/>
    <m/>
    <m/>
    <m/>
    <m/>
    <m/>
    <m/>
    <m/>
    <m/>
    <m/>
    <m/>
    <m/>
    <m/>
    <m/>
    <m/>
    <m/>
    <m/>
    <m/>
    <m/>
    <n v="1"/>
    <m/>
    <m/>
    <n v="1"/>
    <m/>
    <m/>
    <m/>
    <m/>
    <m/>
    <m/>
    <m/>
    <m/>
    <n v="1"/>
    <m/>
    <m/>
    <m/>
    <m/>
    <m/>
    <m/>
    <m/>
    <m/>
    <m/>
    <m/>
    <m/>
    <m/>
    <m/>
    <m/>
    <x v="5"/>
    <x v="0"/>
    <s v="DUWT0029"/>
    <s v="A6CqjIUWum"/>
    <s v="Allocated"/>
    <s v="Left Message (LMCB)"/>
    <s v="Customer not available at residence address left message with relative"/>
    <d v="2026-03-05T00:00:00"/>
    <m/>
    <m/>
    <m/>
    <e v="#N/A"/>
  </r>
  <r>
    <n v="467360608"/>
    <s v="MARUTI ASHOK DEVKATE"/>
    <s v="ONLINE"/>
    <s v="15.03.26"/>
    <n v="7972"/>
    <m/>
    <m/>
    <m/>
    <n v="7972"/>
    <n v="7972"/>
    <x v="2"/>
    <x v="1"/>
    <x v="1"/>
    <x v="7"/>
    <n v="189586"/>
    <n v="91"/>
    <n v="0"/>
    <n v="450"/>
    <s v="-"/>
    <s v="X FLOW"/>
    <n v="0.28438279082260159"/>
    <n v="9.5841002239205782E-3"/>
    <s v="STABLE"/>
    <x v="1"/>
    <s v="NC"/>
    <s v="PAID"/>
    <m/>
    <m/>
    <s v="CAVNA"/>
    <m/>
    <m/>
    <m/>
    <s v="HINJEWADI"/>
    <m/>
    <m/>
    <m/>
    <n v="8513"/>
    <n v="189586"/>
    <n v="24"/>
    <m/>
    <n v="26"/>
    <s v="-"/>
    <s v="MH12YY2522"/>
    <s v="BAJAJ KTM DUKE 250"/>
    <d v="2025-11-28T00:00:00"/>
    <n v="30"/>
    <x v="0"/>
    <x v="0"/>
    <s v="-"/>
    <m/>
    <m/>
    <m/>
    <m/>
    <m/>
    <m/>
    <m/>
    <m/>
    <m/>
    <n v="1"/>
    <m/>
    <m/>
    <m/>
    <m/>
    <m/>
    <m/>
    <m/>
    <m/>
    <m/>
    <m/>
    <m/>
    <m/>
    <m/>
    <m/>
    <m/>
    <m/>
    <m/>
    <m/>
    <m/>
    <m/>
    <m/>
    <m/>
    <m/>
    <m/>
    <m/>
    <m/>
    <n v="1"/>
    <m/>
    <m/>
    <m/>
    <m/>
    <m/>
    <n v="1"/>
    <m/>
    <m/>
    <m/>
    <m/>
    <m/>
    <m/>
    <m/>
    <m/>
    <m/>
    <m/>
    <m/>
    <m/>
    <m/>
    <m/>
    <m/>
    <m/>
    <m/>
    <m/>
    <m/>
    <m/>
    <m/>
    <m/>
    <m/>
    <m/>
    <m/>
    <m/>
    <m/>
    <m/>
    <m/>
    <m/>
    <m/>
    <m/>
    <m/>
    <m/>
    <m/>
    <m/>
    <m/>
    <m/>
    <m/>
    <m/>
    <m/>
    <m/>
    <m/>
    <m/>
    <m/>
    <m/>
    <m/>
    <m/>
    <m/>
    <m/>
    <x v="1"/>
    <x v="0"/>
    <s v="ZBHT0013"/>
    <s v="GPe8pTwbO7"/>
    <s v="Allocated"/>
    <s v="Entry Restricted (NC_ER)"/>
    <s v="No Entry"/>
    <d v="2026-03-04T00:00:00"/>
    <m/>
    <m/>
    <m/>
    <s v="VYMO"/>
  </r>
  <r>
    <n v="465673833"/>
    <s v="GANESH PANDURANG GAVHANE"/>
    <s v="BRANCH"/>
    <s v="20.03.26"/>
    <n v="6500"/>
    <m/>
    <m/>
    <m/>
    <n v="6382"/>
    <n v="6110"/>
    <x v="2"/>
    <x v="1"/>
    <x v="1"/>
    <x v="8"/>
    <n v="189329"/>
    <n v="116"/>
    <n v="0"/>
    <n v="4376"/>
    <s v="-"/>
    <s v="16.02.26"/>
    <n v="0.15481997068618461"/>
    <n v="9.5711081582746573E-3"/>
    <s v="STABLE"/>
    <x v="1"/>
    <s v="PAID"/>
    <s v="PTP"/>
    <m/>
    <n v="18"/>
    <s v="CAVA"/>
    <m/>
    <m/>
    <m/>
    <s v="BHOR"/>
    <m/>
    <m/>
    <m/>
    <n v="10602"/>
    <n v="189329"/>
    <n v="24"/>
    <m/>
    <n v="26"/>
    <s v="-"/>
    <s v="MH12XV6230"/>
    <s v="CLASSIC 350 GUN GREY"/>
    <d v="2025-03-10T00:00:00"/>
    <n v="48"/>
    <x v="0"/>
    <x v="2"/>
    <s v="-"/>
    <m/>
    <m/>
    <m/>
    <m/>
    <m/>
    <m/>
    <m/>
    <m/>
    <m/>
    <m/>
    <m/>
    <m/>
    <m/>
    <m/>
    <m/>
    <m/>
    <m/>
    <m/>
    <m/>
    <m/>
    <m/>
    <m/>
    <m/>
    <m/>
    <n v="1"/>
    <m/>
    <m/>
    <m/>
    <m/>
    <m/>
    <m/>
    <m/>
    <m/>
    <m/>
    <m/>
    <m/>
    <m/>
    <m/>
    <m/>
    <m/>
    <m/>
    <m/>
    <m/>
    <m/>
    <m/>
    <m/>
    <m/>
    <m/>
    <m/>
    <m/>
    <m/>
    <m/>
    <m/>
    <m/>
    <m/>
    <m/>
    <m/>
    <m/>
    <m/>
    <m/>
    <m/>
    <m/>
    <m/>
    <m/>
    <m/>
    <m/>
    <m/>
    <m/>
    <m/>
    <m/>
    <m/>
    <m/>
    <m/>
    <m/>
    <m/>
    <m/>
    <m/>
    <m/>
    <m/>
    <m/>
    <m/>
    <m/>
    <m/>
    <m/>
    <m/>
    <m/>
    <m/>
    <m/>
    <m/>
    <m/>
    <m/>
    <m/>
    <m/>
    <x v="0"/>
    <x v="0"/>
    <s v="DUWT0011"/>
    <s v="AoXGJNwC_NMc"/>
    <s v="Allocated"/>
    <s v="Promise To Pay (PTP)"/>
    <s v="Customer home visit from Mr amount.7000 ptp date 20.03.2026"/>
    <d v="2026-03-20T00:00:00"/>
    <m/>
    <m/>
    <m/>
    <e v="#N/A"/>
  </r>
  <r>
    <n v="465520568"/>
    <s v="MAYURESH SANDIP TAMHANE"/>
    <s v="COLLECT"/>
    <s v="11.03.26"/>
    <n v="6600"/>
    <m/>
    <m/>
    <m/>
    <n v="6464"/>
    <n v="6464"/>
    <x v="2"/>
    <x v="1"/>
    <x v="1"/>
    <x v="9"/>
    <n v="187837"/>
    <n v="46"/>
    <n v="0"/>
    <n v="4808"/>
    <s v="-"/>
    <s v="X FLOW"/>
    <n v="0.1060882286814378"/>
    <n v="9.4956834036298548E-3"/>
    <s v="STABLE"/>
    <x v="1"/>
    <s v="PTP"/>
    <s v="PAID"/>
    <m/>
    <m/>
    <m/>
    <m/>
    <m/>
    <m/>
    <s v="RAJURI"/>
    <m/>
    <m/>
    <m/>
    <n v="11318"/>
    <n v="187837"/>
    <n v="24"/>
    <m/>
    <n v="26"/>
    <s v="-"/>
    <s v="MH14ME3747"/>
    <s v="BULLET 350 BLACK GOLD"/>
    <d v="2025-02-17T00:00:00"/>
    <n v="48"/>
    <x v="0"/>
    <x v="0"/>
    <s v="-"/>
    <m/>
    <m/>
    <m/>
    <m/>
    <m/>
    <m/>
    <m/>
    <m/>
    <m/>
    <n v="1"/>
    <m/>
    <m/>
    <m/>
    <m/>
    <m/>
    <m/>
    <m/>
    <m/>
    <m/>
    <m/>
    <m/>
    <m/>
    <m/>
    <m/>
    <m/>
    <m/>
    <m/>
    <m/>
    <m/>
    <m/>
    <n v="2"/>
    <m/>
    <m/>
    <m/>
    <m/>
    <m/>
    <m/>
    <m/>
    <m/>
    <m/>
    <m/>
    <m/>
    <m/>
    <m/>
    <m/>
    <m/>
    <m/>
    <m/>
    <m/>
    <m/>
    <m/>
    <m/>
    <m/>
    <m/>
    <m/>
    <m/>
    <m/>
    <m/>
    <m/>
    <m/>
    <m/>
    <m/>
    <m/>
    <m/>
    <m/>
    <m/>
    <m/>
    <m/>
    <m/>
    <m/>
    <m/>
    <m/>
    <m/>
    <m/>
    <m/>
    <m/>
    <m/>
    <m/>
    <m/>
    <m/>
    <m/>
    <m/>
    <m/>
    <m/>
    <m/>
    <m/>
    <m/>
    <m/>
    <m/>
    <m/>
    <m/>
    <m/>
    <m/>
    <x v="1"/>
    <x v="0"/>
    <s v="ZBHT0021"/>
    <s v="A2JAum06jhOm"/>
    <s v="Allocated"/>
    <s v="Promise To Pay (PTP)"/>
    <s v="Ptp"/>
    <d v="2026-03-18T00:00:00"/>
    <m/>
    <m/>
    <m/>
    <e v="#N/A"/>
  </r>
  <r>
    <n v="464389963"/>
    <s v="SHAHEBAJ NISAR BEPARI"/>
    <s v="ONLINE"/>
    <s v="17.03.26"/>
    <n v="6992"/>
    <m/>
    <m/>
    <m/>
    <s v="6892"/>
    <e v="#N/A"/>
    <x v="3"/>
    <x v="0"/>
    <x v="1"/>
    <x v="9"/>
    <n v="187250"/>
    <n v="38"/>
    <n v="0"/>
    <n v="1529"/>
    <s v="-"/>
    <s v="X FLOW"/>
    <n v="0.1156557332335072"/>
    <n v="5.1936604336269607E-2"/>
    <s v="FLOW"/>
    <x v="1"/>
    <m/>
    <s v="PAID"/>
    <m/>
    <m/>
    <m/>
    <m/>
    <m/>
    <m/>
    <s v="MANAGALWAR PETH"/>
    <m/>
    <m/>
    <m/>
    <m/>
    <n v="187250"/>
    <n v="0"/>
    <m/>
    <e v="#N/A"/>
    <s v="-"/>
    <s v="MH14LW7861"/>
    <s v="CLASSIC 350 STEALTH BLA"/>
    <d v="2024-10-21T00:00:00"/>
    <s v="48"/>
    <x v="3"/>
    <x v="1"/>
    <s v="-"/>
    <m/>
    <m/>
    <m/>
    <m/>
    <m/>
    <m/>
    <m/>
    <m/>
    <m/>
    <m/>
    <m/>
    <m/>
    <m/>
    <m/>
    <m/>
    <m/>
    <m/>
    <m/>
    <m/>
    <m/>
    <m/>
    <m/>
    <m/>
    <m/>
    <m/>
    <m/>
    <m/>
    <m/>
    <m/>
    <m/>
    <m/>
    <m/>
    <m/>
    <m/>
    <m/>
    <m/>
    <m/>
    <m/>
    <m/>
    <m/>
    <m/>
    <m/>
    <m/>
    <m/>
    <m/>
    <m/>
    <m/>
    <m/>
    <n v="1"/>
    <m/>
    <m/>
    <m/>
    <m/>
    <m/>
    <m/>
    <m/>
    <m/>
    <m/>
    <m/>
    <m/>
    <m/>
    <m/>
    <m/>
    <m/>
    <m/>
    <m/>
    <m/>
    <m/>
    <m/>
    <m/>
    <m/>
    <m/>
    <m/>
    <m/>
    <m/>
    <m/>
    <m/>
    <m/>
    <m/>
    <m/>
    <m/>
    <m/>
    <m/>
    <m/>
    <m/>
    <m/>
    <m/>
    <m/>
    <m/>
    <m/>
    <m/>
    <m/>
    <m/>
    <x v="0"/>
    <x v="0"/>
    <s v="ZBHT0021"/>
    <e v="#N/A"/>
    <e v="#N/A"/>
    <s v="Promise To Pay (PTP)"/>
    <s v="Ptp"/>
    <d v="2026-03-25T00:00:00"/>
    <m/>
    <m/>
    <m/>
    <e v="#N/A"/>
  </r>
  <r>
    <n v="466166742"/>
    <s v="CHAUDHARI SIDDHESHWAR BHIMA"/>
    <m/>
    <m/>
    <m/>
    <m/>
    <m/>
    <m/>
    <n v="8001"/>
    <n v="8001"/>
    <x v="2"/>
    <x v="0"/>
    <x v="0"/>
    <x v="4"/>
    <n v="184910"/>
    <n v="0"/>
    <n v="0"/>
    <n v="1350"/>
    <s v="-"/>
    <s v="NEW"/>
    <n v="0.1890986137152097"/>
    <n v="9.347715403063275E-3"/>
    <s v="FLOW"/>
    <x v="0"/>
    <s v="-"/>
    <s v="NC"/>
    <s v="Shifted"/>
    <m/>
    <s v="CNAVNA"/>
    <m/>
    <m/>
    <m/>
    <s v="BHOSARI"/>
    <m/>
    <m/>
    <m/>
    <n v="9351"/>
    <n v="184910"/>
    <n v="24"/>
    <n v="1"/>
    <n v="54"/>
    <s v="REGULAR"/>
    <s v="MH12YC1819"/>
    <s v="CLASSIC 350 COMMANDO SAND"/>
    <d v="2025-05-20T00:00:00"/>
    <n v="36"/>
    <x v="4"/>
    <x v="2"/>
    <s v="-"/>
    <m/>
    <m/>
    <m/>
    <m/>
    <m/>
    <m/>
    <m/>
    <m/>
    <m/>
    <m/>
    <m/>
    <m/>
    <m/>
    <m/>
    <m/>
    <m/>
    <m/>
    <m/>
    <m/>
    <m/>
    <m/>
    <m/>
    <m/>
    <m/>
    <m/>
    <m/>
    <m/>
    <m/>
    <m/>
    <m/>
    <m/>
    <m/>
    <m/>
    <m/>
    <m/>
    <m/>
    <n v="1"/>
    <m/>
    <m/>
    <m/>
    <m/>
    <m/>
    <m/>
    <m/>
    <m/>
    <m/>
    <m/>
    <m/>
    <m/>
    <m/>
    <m/>
    <m/>
    <m/>
    <m/>
    <m/>
    <m/>
    <m/>
    <m/>
    <m/>
    <m/>
    <m/>
    <m/>
    <m/>
    <m/>
    <m/>
    <m/>
    <m/>
    <m/>
    <m/>
    <m/>
    <m/>
    <m/>
    <m/>
    <m/>
    <m/>
    <m/>
    <m/>
    <m/>
    <m/>
    <m/>
    <m/>
    <m/>
    <m/>
    <m/>
    <m/>
    <m/>
    <m/>
    <m/>
    <m/>
    <m/>
    <n v="1"/>
    <m/>
    <m/>
    <x v="6"/>
    <x v="0"/>
    <s v="DUWT0025"/>
    <s v="k6QFfwyM0uc"/>
    <s v="Allocated"/>
    <s v="Shifted (NC_SFTD)"/>
    <s v="Visit at customer residence add meet customers room owner they told customer shifted from residence add befor 2 years "/>
    <d v="2026-03-13T00:00:00"/>
    <m/>
    <m/>
    <m/>
    <s v="VYMO"/>
  </r>
  <r>
    <n v="463411381"/>
    <s v="MINA BABASAHEB PANDURE"/>
    <s v="COLLECT"/>
    <s v="24.03.26"/>
    <n v="21000"/>
    <m/>
    <m/>
    <m/>
    <n v="6741"/>
    <n v="33233"/>
    <x v="0"/>
    <x v="2"/>
    <x v="1"/>
    <x v="0"/>
    <n v="184771"/>
    <n v="1188"/>
    <n v="0"/>
    <n v="4946"/>
    <s v="-"/>
    <s v="BKT 4 FLOW"/>
    <n v="0.2445778423575212"/>
    <n v="5.940413713030529E-2"/>
    <s v="STABLE"/>
    <x v="1"/>
    <s v="BPTP"/>
    <s v="PTP"/>
    <m/>
    <n v="20"/>
    <s v="CAVNA"/>
    <m/>
    <m/>
    <m/>
    <s v="CHIKHALI"/>
    <m/>
    <m/>
    <m/>
    <n v="1188"/>
    <n v="184771"/>
    <n v="147"/>
    <m/>
    <n v="85"/>
    <s v="-"/>
    <s v="MH14LR7021"/>
    <e v="#N/A"/>
    <d v="2024-07-06T00:00:00"/>
    <n v="48"/>
    <x v="0"/>
    <x v="0"/>
    <s v="-"/>
    <m/>
    <m/>
    <m/>
    <m/>
    <m/>
    <m/>
    <m/>
    <m/>
    <m/>
    <m/>
    <m/>
    <m/>
    <m/>
    <m/>
    <m/>
    <m/>
    <m/>
    <m/>
    <n v="1"/>
    <m/>
    <m/>
    <m/>
    <m/>
    <m/>
    <m/>
    <m/>
    <m/>
    <m/>
    <m/>
    <m/>
    <m/>
    <m/>
    <m/>
    <m/>
    <m/>
    <m/>
    <m/>
    <m/>
    <m/>
    <m/>
    <m/>
    <m/>
    <m/>
    <m/>
    <m/>
    <m/>
    <m/>
    <m/>
    <n v="2"/>
    <m/>
    <m/>
    <m/>
    <m/>
    <m/>
    <m/>
    <m/>
    <m/>
    <m/>
    <m/>
    <m/>
    <m/>
    <m/>
    <m/>
    <m/>
    <m/>
    <m/>
    <m/>
    <m/>
    <m/>
    <n v="1"/>
    <m/>
    <m/>
    <m/>
    <m/>
    <m/>
    <m/>
    <m/>
    <m/>
    <m/>
    <m/>
    <m/>
    <m/>
    <m/>
    <m/>
    <m/>
    <m/>
    <m/>
    <m/>
    <m/>
    <m/>
    <n v="1"/>
    <m/>
    <m/>
    <x v="5"/>
    <x v="0"/>
    <s v="ZBHT0011"/>
    <s v="B2DB_QGCpEg7"/>
    <s v="Allocated"/>
    <s v="Door Locked (NC_DL)"/>
    <s v="Visit cm residences address cm is not at home door locked"/>
    <d v="2026-03-07T00:00:00"/>
    <m/>
    <m/>
    <m/>
    <e v="#N/A"/>
  </r>
  <r>
    <n v="462452555"/>
    <s v="RISHIKESH MANIKRAV KALE"/>
    <s v="ONLINE"/>
    <s v="17.03.26"/>
    <n v="8055"/>
    <m/>
    <m/>
    <m/>
    <n v="8055"/>
    <n v="7100"/>
    <x v="2"/>
    <x v="1"/>
    <x v="1"/>
    <x v="0"/>
    <n v="181829"/>
    <n v="154"/>
    <n v="0"/>
    <n v="4590"/>
    <s v="-"/>
    <s v="16.02.26"/>
    <n v="6.3088382945780147E-2"/>
    <n v="9.1919622736660652E-3"/>
    <s v="STABLE"/>
    <x v="1"/>
    <s v="PTP"/>
    <s v="PTP"/>
    <m/>
    <n v="18"/>
    <s v="CAVNA"/>
    <m/>
    <m/>
    <m/>
    <s v="YAMUNA NAGAR"/>
    <m/>
    <m/>
    <m/>
    <n v="154"/>
    <n v="181829"/>
    <n v="24"/>
    <m/>
    <n v="26"/>
    <s v="-"/>
    <s v="MH50XO2"/>
    <e v="#N/A"/>
    <d v="2024-04-04T00:00:00"/>
    <n v="48"/>
    <x v="0"/>
    <x v="0"/>
    <s v="-"/>
    <m/>
    <m/>
    <m/>
    <m/>
    <m/>
    <m/>
    <m/>
    <m/>
    <m/>
    <m/>
    <m/>
    <m/>
    <m/>
    <m/>
    <m/>
    <n v="1"/>
    <m/>
    <m/>
    <m/>
    <m/>
    <m/>
    <m/>
    <m/>
    <m/>
    <m/>
    <m/>
    <m/>
    <m/>
    <m/>
    <m/>
    <m/>
    <m/>
    <m/>
    <m/>
    <m/>
    <m/>
    <m/>
    <m/>
    <m/>
    <m/>
    <m/>
    <m/>
    <m/>
    <m/>
    <m/>
    <m/>
    <m/>
    <m/>
    <n v="2"/>
    <m/>
    <m/>
    <m/>
    <m/>
    <m/>
    <m/>
    <m/>
    <m/>
    <m/>
    <m/>
    <m/>
    <m/>
    <m/>
    <m/>
    <m/>
    <m/>
    <m/>
    <m/>
    <m/>
    <m/>
    <m/>
    <m/>
    <m/>
    <m/>
    <m/>
    <m/>
    <m/>
    <m/>
    <m/>
    <m/>
    <m/>
    <m/>
    <m/>
    <m/>
    <m/>
    <m/>
    <m/>
    <m/>
    <m/>
    <m/>
    <m/>
    <m/>
    <m/>
    <m/>
    <x v="1"/>
    <x v="0"/>
    <s v="ZBHT0011"/>
    <s v="Go3-Qv34Ogm"/>
    <s v="Allocated"/>
    <s v="Shifted (NC_SFTD)"/>
    <s v="Visit cm residences address cm shifted"/>
    <d v="2026-03-06T00:00:00"/>
    <m/>
    <m/>
    <m/>
    <e v="#N/A"/>
  </r>
  <r>
    <n v="464516849"/>
    <s v="MAYUR MURLIDHAR SABALE"/>
    <s v="COLLECT"/>
    <s v="30.03.26"/>
    <n v="6300"/>
    <m/>
    <m/>
    <m/>
    <n v="6580"/>
    <n v="6176"/>
    <x v="2"/>
    <x v="1"/>
    <x v="1"/>
    <x v="9"/>
    <n v="181364"/>
    <n v="82"/>
    <n v="0"/>
    <n v="2233"/>
    <s v="-"/>
    <s v="23.02.26"/>
    <n v="0.1024323509563094"/>
    <n v="9.1684552288203332E-3"/>
    <s v="FLOW"/>
    <x v="1"/>
    <s v="-"/>
    <s v="RTP"/>
    <s v="Always meet customer father , cust at pune for job purpose"/>
    <m/>
    <s v="CNAVNA"/>
    <m/>
    <m/>
    <m/>
    <s v="OTUR"/>
    <m/>
    <m/>
    <m/>
    <n v="8491"/>
    <n v="181364"/>
    <n v="24"/>
    <n v="1"/>
    <n v="26"/>
    <s v="REGULAR"/>
    <s v="MH14LZ1972"/>
    <s v="CLASSIC 350 STEALTH BLACK"/>
    <d v="2024-10-31T00:00:00"/>
    <n v="48"/>
    <x v="4"/>
    <x v="0"/>
    <s v="-"/>
    <m/>
    <m/>
    <m/>
    <m/>
    <m/>
    <m/>
    <m/>
    <m/>
    <m/>
    <m/>
    <m/>
    <m/>
    <m/>
    <m/>
    <m/>
    <m/>
    <m/>
    <m/>
    <m/>
    <m/>
    <m/>
    <m/>
    <m/>
    <m/>
    <m/>
    <m/>
    <m/>
    <m/>
    <m/>
    <m/>
    <m/>
    <m/>
    <m/>
    <m/>
    <m/>
    <m/>
    <m/>
    <m/>
    <m/>
    <m/>
    <m/>
    <m/>
    <m/>
    <m/>
    <m/>
    <m/>
    <m/>
    <m/>
    <n v="1"/>
    <m/>
    <m/>
    <m/>
    <m/>
    <m/>
    <m/>
    <m/>
    <m/>
    <m/>
    <m/>
    <m/>
    <m/>
    <m/>
    <m/>
    <m/>
    <m/>
    <m/>
    <m/>
    <m/>
    <m/>
    <m/>
    <m/>
    <m/>
    <m/>
    <m/>
    <m/>
    <m/>
    <m/>
    <m/>
    <m/>
    <m/>
    <m/>
    <m/>
    <m/>
    <m/>
    <m/>
    <m/>
    <m/>
    <m/>
    <m/>
    <m/>
    <m/>
    <m/>
    <m/>
    <x v="0"/>
    <x v="0"/>
    <s v="ZBHT0021"/>
    <s v="B6Yf1KFXPim"/>
    <s v="Allocated"/>
    <s v="Promise To Pay (PTP)"/>
    <s v="Ptp"/>
    <d v="2026-03-31T00:00:00"/>
    <m/>
    <m/>
    <m/>
    <e v="#N/A"/>
  </r>
  <r>
    <n v="465207517"/>
    <s v="BABURAV FAKIRA SHINDE"/>
    <s v="ONLINE"/>
    <s v="27.03.26"/>
    <n v="6585"/>
    <m/>
    <m/>
    <m/>
    <n v="6415"/>
    <n v="6327"/>
    <x v="2"/>
    <x v="1"/>
    <x v="1"/>
    <x v="10"/>
    <n v="181195"/>
    <n v="88"/>
    <n v="0"/>
    <n v="1795"/>
    <s v="-"/>
    <s v="18.02.26"/>
    <n v="0.19202207441554561"/>
    <n v="9.1599118082204868E-3"/>
    <s v="STABLE"/>
    <x v="1"/>
    <s v="PAID"/>
    <s v="PTP"/>
    <m/>
    <n v="25"/>
    <m/>
    <m/>
    <m/>
    <m/>
    <s v="RAJGURU NAGAR"/>
    <m/>
    <m/>
    <m/>
    <n v="8210"/>
    <n v="181195"/>
    <n v="24"/>
    <m/>
    <n v="26"/>
    <s v="-"/>
    <s v="MH14MB9254"/>
    <s v="CLASSIC 350 MADRAS RED"/>
    <d v="2025-01-13T00:00:00"/>
    <n v="48"/>
    <x v="0"/>
    <x v="0"/>
    <s v="-"/>
    <m/>
    <m/>
    <m/>
    <m/>
    <m/>
    <m/>
    <m/>
    <m/>
    <m/>
    <m/>
    <m/>
    <m/>
    <m/>
    <m/>
    <m/>
    <n v="1"/>
    <m/>
    <m/>
    <m/>
    <m/>
    <m/>
    <m/>
    <m/>
    <m/>
    <m/>
    <m/>
    <m/>
    <m/>
    <m/>
    <m/>
    <m/>
    <m/>
    <m/>
    <m/>
    <m/>
    <m/>
    <n v="1"/>
    <m/>
    <m/>
    <m/>
    <m/>
    <m/>
    <m/>
    <m/>
    <m/>
    <m/>
    <m/>
    <m/>
    <m/>
    <m/>
    <m/>
    <m/>
    <m/>
    <m/>
    <m/>
    <m/>
    <m/>
    <m/>
    <m/>
    <m/>
    <m/>
    <m/>
    <m/>
    <m/>
    <m/>
    <m/>
    <n v="1"/>
    <m/>
    <m/>
    <m/>
    <m/>
    <m/>
    <m/>
    <m/>
    <m/>
    <m/>
    <m/>
    <m/>
    <m/>
    <m/>
    <m/>
    <m/>
    <m/>
    <m/>
    <m/>
    <m/>
    <m/>
    <m/>
    <m/>
    <m/>
    <m/>
    <m/>
    <m/>
    <x v="1"/>
    <x v="0"/>
    <s v="ZBHT0010"/>
    <s v="B6j6yHMWNm"/>
    <s v="Allocated"/>
    <s v="Promise To Pay (PTP)"/>
    <s v="Ptp "/>
    <d v="2026-03-07T00:00:00"/>
    <m/>
    <m/>
    <m/>
    <e v="#N/A"/>
  </r>
  <r>
    <n v="464712154"/>
    <s v="SONALI PRAMOD ADAGALE"/>
    <s v="ONLINE"/>
    <s v="04.03.26"/>
    <n v="6615"/>
    <m/>
    <m/>
    <m/>
    <n v="6512"/>
    <n v="6573"/>
    <x v="5"/>
    <x v="1"/>
    <x v="1"/>
    <x v="5"/>
    <n v="180143"/>
    <n v="9"/>
    <n v="0"/>
    <n v="4950"/>
    <s v="-"/>
    <s v="NEW"/>
    <n v="0.45815898538727601"/>
    <n v="3.3514092221558593E-2"/>
    <s v="STABLE"/>
    <x v="1"/>
    <s v="-"/>
    <s v="PAID"/>
    <s v="Add not found"/>
    <m/>
    <s v="CAVNA"/>
    <m/>
    <m/>
    <m/>
    <s v="KHADKI"/>
    <m/>
    <m/>
    <m/>
    <n v="11532"/>
    <n v="180143"/>
    <n v="55"/>
    <m/>
    <n v="26"/>
    <s v="-"/>
    <s v="MH12XL4258"/>
    <s v="BULLET 350 BLACK GOLD"/>
    <d v="2024-11-18T00:00:00"/>
    <n v="48"/>
    <x v="0"/>
    <x v="0"/>
    <s v="-"/>
    <m/>
    <m/>
    <m/>
    <m/>
    <m/>
    <m/>
    <m/>
    <m/>
    <m/>
    <m/>
    <m/>
    <m/>
    <m/>
    <m/>
    <m/>
    <m/>
    <m/>
    <m/>
    <m/>
    <m/>
    <m/>
    <m/>
    <m/>
    <m/>
    <m/>
    <m/>
    <m/>
    <m/>
    <m/>
    <m/>
    <m/>
    <m/>
    <m/>
    <m/>
    <m/>
    <m/>
    <m/>
    <m/>
    <m/>
    <m/>
    <m/>
    <m/>
    <m/>
    <m/>
    <m/>
    <m/>
    <m/>
    <m/>
    <m/>
    <m/>
    <m/>
    <m/>
    <m/>
    <m/>
    <m/>
    <m/>
    <m/>
    <m/>
    <m/>
    <m/>
    <m/>
    <m/>
    <m/>
    <m/>
    <m/>
    <m/>
    <m/>
    <m/>
    <m/>
    <m/>
    <m/>
    <m/>
    <m/>
    <m/>
    <m/>
    <m/>
    <m/>
    <m/>
    <m/>
    <m/>
    <m/>
    <m/>
    <m/>
    <m/>
    <m/>
    <m/>
    <m/>
    <m/>
    <m/>
    <m/>
    <m/>
    <m/>
    <m/>
    <x v="7"/>
    <x v="1"/>
    <s v="DUWT0023"/>
    <s v="GoBz6zN6iwm"/>
    <s v="Allocated"/>
    <e v="#N/A"/>
    <e v="#N/A"/>
    <e v="#N/A"/>
    <m/>
    <m/>
    <m/>
    <e v="#N/A"/>
  </r>
  <r>
    <n v="462353603"/>
    <s v="NACHIKETH M DESAI"/>
    <s v="ONLINE"/>
    <s v="12.03.26"/>
    <n v="8000"/>
    <m/>
    <m/>
    <m/>
    <n v="7819"/>
    <n v="7677.44"/>
    <x v="2"/>
    <x v="1"/>
    <x v="1"/>
    <x v="11"/>
    <n v="176780"/>
    <n v="113"/>
    <n v="0"/>
    <n v="1350"/>
    <s v="-"/>
    <s v="16.02.26"/>
    <n v="0.16277293182455829"/>
    <n v="8.9367212641475614E-3"/>
    <s v="STABLE"/>
    <x v="1"/>
    <s v="-"/>
    <s v="PAID"/>
    <s v="Shifted"/>
    <m/>
    <s v="CAVNA"/>
    <m/>
    <m/>
    <m/>
    <s v="HINJEWADI"/>
    <m/>
    <m/>
    <m/>
    <n v="9140.44"/>
    <n v="176780"/>
    <n v="24"/>
    <n v="1"/>
    <n v="26"/>
    <s v="REGULAR"/>
    <s v="MH14LM2334"/>
    <s v="TRIUMPH SPEED 400"/>
    <d v="2024-03-26T00:00:00"/>
    <n v="48"/>
    <x v="4"/>
    <x v="0"/>
    <s v="-"/>
    <m/>
    <m/>
    <m/>
    <m/>
    <m/>
    <m/>
    <m/>
    <m/>
    <m/>
    <m/>
    <m/>
    <m/>
    <m/>
    <m/>
    <m/>
    <m/>
    <m/>
    <m/>
    <m/>
    <m/>
    <m/>
    <m/>
    <m/>
    <m/>
    <m/>
    <m/>
    <m/>
    <m/>
    <m/>
    <m/>
    <m/>
    <m/>
    <m/>
    <m/>
    <m/>
    <m/>
    <m/>
    <m/>
    <m/>
    <m/>
    <m/>
    <m/>
    <m/>
    <m/>
    <m/>
    <n v="1"/>
    <m/>
    <m/>
    <m/>
    <m/>
    <m/>
    <m/>
    <m/>
    <m/>
    <m/>
    <m/>
    <m/>
    <m/>
    <m/>
    <m/>
    <m/>
    <m/>
    <m/>
    <m/>
    <m/>
    <m/>
    <m/>
    <m/>
    <m/>
    <m/>
    <m/>
    <m/>
    <m/>
    <m/>
    <m/>
    <m/>
    <m/>
    <m/>
    <m/>
    <m/>
    <m/>
    <m/>
    <m/>
    <m/>
    <m/>
    <m/>
    <m/>
    <m/>
    <m/>
    <m/>
    <m/>
    <m/>
    <m/>
    <x v="0"/>
    <x v="0"/>
    <s v="DUWT0030"/>
    <s v="A22QKu4xZc"/>
    <s v="Allocated"/>
    <s v="Shifted (NC_SFTD)"/>
    <s v="We had visited to customer but customer shifted "/>
    <d v="2026-03-16T00:00:00"/>
    <m/>
    <m/>
    <m/>
    <e v="#N/A"/>
  </r>
  <r>
    <n v="467017718"/>
    <s v="SANDIP SHRIHARI BHAMBERE"/>
    <s v="COLLECT"/>
    <s v="27.03.26"/>
    <n v="10575"/>
    <m/>
    <m/>
    <m/>
    <n v="10086"/>
    <n v="10086"/>
    <x v="3"/>
    <x v="0"/>
    <x v="1"/>
    <x v="9"/>
    <n v="175177"/>
    <n v="56"/>
    <n v="0"/>
    <n v="489"/>
    <s v="-"/>
    <s v="NEW"/>
    <s v="-"/>
    <s v="-"/>
    <s v="FLOW"/>
    <x v="3"/>
    <s v="-"/>
    <s v="PTP"/>
    <m/>
    <n v="24"/>
    <s v="CAVA"/>
    <m/>
    <m/>
    <m/>
    <s v="JUNNAR"/>
    <m/>
    <m/>
    <m/>
    <s v="-"/>
    <n v="175177"/>
    <n v="0"/>
    <m/>
    <n v="22"/>
    <s v="REGULAR"/>
    <m/>
    <m/>
    <m/>
    <m/>
    <x v="4"/>
    <x v="1"/>
    <s v="-"/>
    <m/>
    <m/>
    <m/>
    <m/>
    <m/>
    <m/>
    <m/>
    <m/>
    <m/>
    <m/>
    <m/>
    <m/>
    <m/>
    <m/>
    <m/>
    <m/>
    <m/>
    <m/>
    <m/>
    <m/>
    <m/>
    <m/>
    <m/>
    <m/>
    <m/>
    <m/>
    <m/>
    <m/>
    <m/>
    <m/>
    <m/>
    <m/>
    <m/>
    <m/>
    <m/>
    <m/>
    <m/>
    <m/>
    <m/>
    <m/>
    <m/>
    <m/>
    <m/>
    <m/>
    <m/>
    <m/>
    <m/>
    <m/>
    <m/>
    <m/>
    <m/>
    <m/>
    <m/>
    <m/>
    <m/>
    <m/>
    <m/>
    <m/>
    <m/>
    <m/>
    <m/>
    <m/>
    <m/>
    <m/>
    <m/>
    <m/>
    <m/>
    <m/>
    <m/>
    <m/>
    <m/>
    <m/>
    <m/>
    <m/>
    <m/>
    <m/>
    <m/>
    <m/>
    <n v="2"/>
    <m/>
    <m/>
    <m/>
    <m/>
    <m/>
    <m/>
    <m/>
    <m/>
    <m/>
    <m/>
    <m/>
    <m/>
    <m/>
    <m/>
    <x v="6"/>
    <x v="0"/>
    <s v="ZBHT0021"/>
    <s v="APt-Gu8Fnw7"/>
    <s v="Allocated"/>
    <s v="Payment (PAID)"/>
    <s v="Payment (PAID)"/>
    <d v="2026-03-27T00:00:00"/>
    <m/>
    <m/>
    <m/>
    <e v="#N/A"/>
  </r>
  <r>
    <n v="466483159"/>
    <s v="AKASH KALURAM DHOTRE"/>
    <s v="ONLINE"/>
    <s v="30.03.26"/>
    <n v="7340"/>
    <m/>
    <m/>
    <m/>
    <n v="7218"/>
    <n v="7218"/>
    <x v="2"/>
    <x v="1"/>
    <x v="1"/>
    <x v="0"/>
    <n v="172636"/>
    <n v="121"/>
    <n v="0"/>
    <n v="3144"/>
    <s v="-"/>
    <s v="NEW"/>
    <n v="5.9898729455849731E-2"/>
    <n v="8.727230524705162E-3"/>
    <s v="STABLE"/>
    <x v="1"/>
    <s v="-"/>
    <s v="PTP"/>
    <s v="Vichicle with thirth party"/>
    <n v="26"/>
    <s v="CAVNA"/>
    <m/>
    <m/>
    <m/>
    <s v="YAMUNA NAGAR"/>
    <m/>
    <m/>
    <m/>
    <n v="10483"/>
    <n v="172636"/>
    <n v="24"/>
    <m/>
    <n v="26"/>
    <s v="-"/>
    <s v="MH14MM8940"/>
    <s v="BULLET 350 BATTALION BLACK"/>
    <d v="2025-07-09T00:00:00"/>
    <n v="36"/>
    <x v="0"/>
    <x v="0"/>
    <s v="-"/>
    <m/>
    <m/>
    <m/>
    <m/>
    <m/>
    <m/>
    <m/>
    <m/>
    <m/>
    <m/>
    <m/>
    <m/>
    <n v="1"/>
    <m/>
    <m/>
    <m/>
    <m/>
    <m/>
    <m/>
    <m/>
    <m/>
    <m/>
    <m/>
    <m/>
    <m/>
    <m/>
    <m/>
    <m/>
    <m/>
    <m/>
    <m/>
    <m/>
    <m/>
    <m/>
    <m/>
    <m/>
    <m/>
    <m/>
    <m/>
    <m/>
    <m/>
    <m/>
    <m/>
    <m/>
    <m/>
    <m/>
    <m/>
    <m/>
    <m/>
    <m/>
    <m/>
    <m/>
    <m/>
    <m/>
    <m/>
    <m/>
    <m/>
    <m/>
    <m/>
    <m/>
    <m/>
    <m/>
    <m/>
    <m/>
    <m/>
    <m/>
    <m/>
    <m/>
    <m/>
    <n v="1"/>
    <m/>
    <m/>
    <m/>
    <m/>
    <m/>
    <n v="1"/>
    <m/>
    <m/>
    <m/>
    <m/>
    <m/>
    <n v="1"/>
    <m/>
    <m/>
    <m/>
    <m/>
    <m/>
    <m/>
    <m/>
    <m/>
    <m/>
    <m/>
    <m/>
    <x v="2"/>
    <x v="0"/>
    <s v="ZBHT0011"/>
    <s v="B6cAs5otJwCz"/>
    <s v="Allocated"/>
    <s v="Left Message (LMCB)"/>
    <s v="Visit cm residences address CAVNA  cm is not at home lm with relative members"/>
    <d v="2026-03-05T00:00:00"/>
    <m/>
    <m/>
    <m/>
    <e v="#N/A"/>
  </r>
  <r>
    <n v="465042758"/>
    <s v="AKASH DNYANESHWAR OZARKAR"/>
    <s v="ONLINE"/>
    <s v="12.03.26 18.03.26"/>
    <n v="6410"/>
    <m/>
    <m/>
    <m/>
    <n v="6230"/>
    <n v="6194"/>
    <x v="2"/>
    <x v="1"/>
    <x v="1"/>
    <x v="11"/>
    <n v="171725"/>
    <n v="164"/>
    <n v="0"/>
    <n v="1800"/>
    <s v="-"/>
    <s v="20.02.26"/>
    <n v="0.15811846202948451"/>
    <n v="8.6811769379213713E-3"/>
    <s v="STABLE"/>
    <x v="1"/>
    <s v="-"/>
    <s v="PTP"/>
    <m/>
    <n v="20"/>
    <s v="CAVA"/>
    <m/>
    <m/>
    <m/>
    <s v="PIRANGUT"/>
    <m/>
    <m/>
    <m/>
    <n v="8158"/>
    <n v="171725"/>
    <n v="24"/>
    <n v="1"/>
    <n v="26"/>
    <s v="REGULAR"/>
    <s v="MH12XU4443"/>
    <s v="JAWA 42 FJ DUAL AURORA GREEN MATTE"/>
    <d v="2024-12-26T00:00:00"/>
    <n v="48"/>
    <x v="4"/>
    <x v="0"/>
    <s v="-"/>
    <m/>
    <m/>
    <m/>
    <m/>
    <m/>
    <m/>
    <m/>
    <m/>
    <m/>
    <m/>
    <m/>
    <m/>
    <m/>
    <m/>
    <m/>
    <m/>
    <m/>
    <m/>
    <m/>
    <m/>
    <m/>
    <m/>
    <m/>
    <m/>
    <m/>
    <m/>
    <m/>
    <m/>
    <m/>
    <m/>
    <m/>
    <m/>
    <m/>
    <m/>
    <m/>
    <m/>
    <n v="1"/>
    <m/>
    <m/>
    <m/>
    <m/>
    <m/>
    <m/>
    <m/>
    <m/>
    <m/>
    <m/>
    <m/>
    <m/>
    <m/>
    <m/>
    <m/>
    <m/>
    <m/>
    <m/>
    <m/>
    <m/>
    <m/>
    <m/>
    <m/>
    <m/>
    <m/>
    <m/>
    <m/>
    <m/>
    <m/>
    <m/>
    <m/>
    <m/>
    <m/>
    <m/>
    <m/>
    <m/>
    <m/>
    <m/>
    <m/>
    <m/>
    <m/>
    <m/>
    <m/>
    <m/>
    <m/>
    <m/>
    <m/>
    <m/>
    <m/>
    <m/>
    <m/>
    <m/>
    <m/>
    <m/>
    <m/>
    <m/>
    <x v="0"/>
    <x v="0"/>
    <s v="DUWT0030"/>
    <s v="B6UNMYrGNm"/>
    <s v="Allocated"/>
    <s v="Door Locked (NC_DL)"/>
    <s v="Door lock "/>
    <d v="2026-03-13T00:00:00"/>
    <m/>
    <m/>
    <m/>
    <e v="#N/A"/>
  </r>
  <r>
    <n v="463201680"/>
    <s v="BHAGWAT WAMAN KAMBLE"/>
    <m/>
    <m/>
    <m/>
    <m/>
    <m/>
    <s v="BANK STABLE 07"/>
    <n v="6870"/>
    <n v="19546"/>
    <x v="4"/>
    <x v="1"/>
    <x v="0"/>
    <x v="12"/>
    <n v="170868"/>
    <n v="843"/>
    <n v="0"/>
    <n v="2700"/>
    <s v="-"/>
    <s v="BKT 4 FLOW"/>
    <n v="0.2198478807783939"/>
    <n v="3.7073080269341648E-2"/>
    <s v="STABLE"/>
    <x v="1"/>
    <s v="NC"/>
    <s v="PAID"/>
    <m/>
    <m/>
    <s v="CAVNA"/>
    <m/>
    <m/>
    <m/>
    <s v="SHIKRAPUR"/>
    <m/>
    <m/>
    <m/>
    <n v="23089"/>
    <n v="170868"/>
    <n v="86"/>
    <m/>
    <n v="85"/>
    <s v="-"/>
    <m/>
    <s v="BULLET 350 THE STANDARD BLACK"/>
    <d v="2024-06-13T00:00:00"/>
    <n v="48"/>
    <x v="0"/>
    <x v="0"/>
    <s v="-"/>
    <m/>
    <m/>
    <m/>
    <m/>
    <m/>
    <m/>
    <m/>
    <m/>
    <m/>
    <m/>
    <m/>
    <m/>
    <n v="1"/>
    <m/>
    <m/>
    <m/>
    <m/>
    <m/>
    <m/>
    <m/>
    <m/>
    <m/>
    <m/>
    <m/>
    <m/>
    <m/>
    <m/>
    <m/>
    <m/>
    <m/>
    <m/>
    <m/>
    <m/>
    <m/>
    <m/>
    <m/>
    <m/>
    <m/>
    <m/>
    <m/>
    <m/>
    <m/>
    <m/>
    <m/>
    <m/>
    <m/>
    <m/>
    <m/>
    <m/>
    <m/>
    <m/>
    <m/>
    <m/>
    <m/>
    <m/>
    <m/>
    <m/>
    <m/>
    <m/>
    <m/>
    <m/>
    <m/>
    <m/>
    <m/>
    <m/>
    <m/>
    <m/>
    <m/>
    <m/>
    <m/>
    <m/>
    <m/>
    <m/>
    <m/>
    <m/>
    <m/>
    <m/>
    <m/>
    <m/>
    <m/>
    <m/>
    <m/>
    <m/>
    <m/>
    <m/>
    <m/>
    <m/>
    <m/>
    <m/>
    <m/>
    <m/>
    <m/>
    <m/>
    <x v="0"/>
    <x v="0"/>
    <s v="ZBHT0024"/>
    <s v="G2AjlzC0BZz"/>
    <s v="Allocated"/>
    <s v="Shifted (NC_SFTD)"/>
    <s v="Customer shifted "/>
    <d v="2026-03-05T00:00:00"/>
    <m/>
    <m/>
    <m/>
    <e v="#N/A"/>
  </r>
  <r>
    <n v="466953270"/>
    <s v="NEEL DEEPAK BENDBHAR"/>
    <s v="ONLINE"/>
    <s v="18.03.26"/>
    <n v="5371"/>
    <m/>
    <m/>
    <m/>
    <n v="5286"/>
    <n v="5201"/>
    <x v="2"/>
    <x v="1"/>
    <x v="1"/>
    <x v="0"/>
    <n v="168533"/>
    <n v="85"/>
    <n v="0"/>
    <n v="900"/>
    <s v="-"/>
    <s v="25.02.26"/>
    <n v="5.8475130166261512E-2"/>
    <n v="8.5198124494319551E-3"/>
    <s v="STABLE"/>
    <x v="1"/>
    <s v="BPTP"/>
    <s v="BPTP"/>
    <s v="Financail Problem"/>
    <m/>
    <s v="CAVNA"/>
    <m/>
    <m/>
    <m/>
    <s v="CHINCHWAD"/>
    <m/>
    <m/>
    <m/>
    <n v="6186"/>
    <n v="168533"/>
    <n v="24"/>
    <m/>
    <n v="26"/>
    <s v="-"/>
    <s v="MH14MR4870"/>
    <s v="BULLET 350 BATTALION BLACK"/>
    <d v="2025-09-26T00:00:00"/>
    <n v="48"/>
    <x v="0"/>
    <x v="0"/>
    <s v="-"/>
    <m/>
    <m/>
    <m/>
    <m/>
    <m/>
    <m/>
    <m/>
    <m/>
    <m/>
    <n v="1"/>
    <m/>
    <m/>
    <m/>
    <m/>
    <m/>
    <n v="1"/>
    <m/>
    <m/>
    <m/>
    <m/>
    <m/>
    <m/>
    <m/>
    <m/>
    <m/>
    <m/>
    <m/>
    <m/>
    <m/>
    <m/>
    <n v="1"/>
    <m/>
    <m/>
    <m/>
    <m/>
    <m/>
    <n v="1"/>
    <m/>
    <m/>
    <m/>
    <m/>
    <m/>
    <m/>
    <m/>
    <m/>
    <n v="1"/>
    <m/>
    <m/>
    <n v="2"/>
    <m/>
    <m/>
    <m/>
    <m/>
    <m/>
    <m/>
    <m/>
    <m/>
    <m/>
    <m/>
    <m/>
    <m/>
    <m/>
    <m/>
    <m/>
    <m/>
    <m/>
    <m/>
    <m/>
    <m/>
    <m/>
    <m/>
    <m/>
    <m/>
    <m/>
    <m/>
    <m/>
    <m/>
    <m/>
    <m/>
    <m/>
    <m/>
    <m/>
    <m/>
    <m/>
    <m/>
    <m/>
    <m/>
    <m/>
    <m/>
    <m/>
    <m/>
    <m/>
    <m/>
    <x v="3"/>
    <x v="0"/>
    <s v="ZBHT0011"/>
    <s v="koQwLFmOjEc"/>
    <s v="Allocated"/>
    <s v="Left Message (LMCB)"/>
    <s v="Visit cm residences address cm is not at home lm with relative members"/>
    <d v="2026-03-06T00:00:00"/>
    <m/>
    <m/>
    <m/>
    <e v="#N/A"/>
  </r>
  <r>
    <n v="464426926"/>
    <s v="TUSHAR SUBHASH WAGHMARE"/>
    <m/>
    <m/>
    <m/>
    <m/>
    <m/>
    <m/>
    <n v="5381"/>
    <n v="32123"/>
    <x v="1"/>
    <x v="0"/>
    <x v="0"/>
    <x v="0"/>
    <n v="167181"/>
    <n v="1240"/>
    <n v="0"/>
    <n v="4852"/>
    <s v="-"/>
    <s v="BKT 5 FLOW"/>
    <n v="0.25731832139201638"/>
    <n v="6.2134185452367631E-2"/>
    <s v="FLOW"/>
    <x v="4"/>
    <s v="NITP"/>
    <s v="NITP"/>
    <s v="no intenstion to pay"/>
    <m/>
    <s v="CAVNA"/>
    <m/>
    <m/>
    <m/>
    <s v="CHINCHWAD GAON"/>
    <m/>
    <m/>
    <m/>
    <n v="38215"/>
    <n v="167181"/>
    <n v="177"/>
    <m/>
    <n v="207"/>
    <s v="-"/>
    <s v="MH14LZ1065"/>
    <s v="BULLET 350 BLACK GOLD"/>
    <d v="2024-10-24T00:00:00"/>
    <n v="48"/>
    <x v="0"/>
    <x v="0"/>
    <s v="-"/>
    <m/>
    <m/>
    <m/>
    <m/>
    <m/>
    <m/>
    <m/>
    <m/>
    <m/>
    <n v="1"/>
    <m/>
    <m/>
    <m/>
    <m/>
    <m/>
    <n v="1"/>
    <m/>
    <m/>
    <m/>
    <m/>
    <m/>
    <m/>
    <m/>
    <m/>
    <n v="1"/>
    <m/>
    <m/>
    <m/>
    <m/>
    <m/>
    <m/>
    <m/>
    <m/>
    <m/>
    <m/>
    <m/>
    <m/>
    <m/>
    <m/>
    <m/>
    <m/>
    <m/>
    <m/>
    <m/>
    <m/>
    <m/>
    <m/>
    <m/>
    <m/>
    <m/>
    <m/>
    <m/>
    <m/>
    <m/>
    <m/>
    <m/>
    <m/>
    <m/>
    <m/>
    <m/>
    <m/>
    <m/>
    <m/>
    <m/>
    <m/>
    <m/>
    <m/>
    <m/>
    <m/>
    <m/>
    <m/>
    <m/>
    <m/>
    <m/>
    <m/>
    <m/>
    <m/>
    <m/>
    <m/>
    <m/>
    <m/>
    <m/>
    <m/>
    <m/>
    <m/>
    <m/>
    <m/>
    <m/>
    <m/>
    <m/>
    <m/>
    <m/>
    <m/>
    <x v="1"/>
    <x v="0"/>
    <s v="ZBHT0011"/>
    <s v="koOG7AwCpEJ7"/>
    <s v="Allocated"/>
    <s v="No Intention to pay (NITP)"/>
    <s v="Visit cm residences address CAVNA cm meet cm jobless there is not intention to make payment"/>
    <d v="2026-03-06T00:00:00"/>
    <m/>
    <m/>
    <m/>
    <e v="#N/A"/>
  </r>
  <r>
    <n v="463698650"/>
    <s v="ADITYA KUMAR SINGH"/>
    <s v="ONLINE"/>
    <s v="17.03.26"/>
    <n v="6757"/>
    <m/>
    <m/>
    <m/>
    <n v="6732"/>
    <e v="#N/A"/>
    <x v="3"/>
    <x v="0"/>
    <x v="1"/>
    <x v="13"/>
    <n v="165048"/>
    <n v="21"/>
    <n v="0"/>
    <n v="2250"/>
    <s v="-"/>
    <s v="16.02.26"/>
    <n v="0.66419042636672765"/>
    <n v="4.5778545647490662E-2"/>
    <s v="STABLE"/>
    <x v="2"/>
    <m/>
    <s v="MPTP"/>
    <s v="Shifted"/>
    <m/>
    <s v="CNAVNA"/>
    <m/>
    <m/>
    <m/>
    <s v="TALEGAON DABHADE"/>
    <m/>
    <m/>
    <m/>
    <m/>
    <n v="165048"/>
    <n v="0"/>
    <m/>
    <e v="#N/A"/>
    <s v="-"/>
    <s v="MH14LT7269"/>
    <s v="JAWA 42 BOBBER BLACK MI"/>
    <d v="2024-08-08T00:00:00"/>
    <n v="48"/>
    <x v="3"/>
    <x v="1"/>
    <s v="-"/>
    <m/>
    <m/>
    <m/>
    <m/>
    <m/>
    <m/>
    <m/>
    <m/>
    <m/>
    <m/>
    <m/>
    <m/>
    <m/>
    <m/>
    <m/>
    <m/>
    <m/>
    <m/>
    <m/>
    <m/>
    <m/>
    <m/>
    <m/>
    <m/>
    <m/>
    <m/>
    <m/>
    <m/>
    <m/>
    <m/>
    <m/>
    <m/>
    <m/>
    <m/>
    <m/>
    <m/>
    <n v="1"/>
    <m/>
    <m/>
    <m/>
    <m/>
    <m/>
    <m/>
    <m/>
    <m/>
    <m/>
    <m/>
    <m/>
    <m/>
    <m/>
    <m/>
    <m/>
    <m/>
    <m/>
    <m/>
    <m/>
    <m/>
    <m/>
    <m/>
    <m/>
    <m/>
    <m/>
    <m/>
    <m/>
    <m/>
    <m/>
    <m/>
    <m/>
    <m/>
    <m/>
    <m/>
    <m/>
    <m/>
    <m/>
    <m/>
    <m/>
    <m/>
    <m/>
    <m/>
    <m/>
    <m/>
    <m/>
    <m/>
    <m/>
    <m/>
    <m/>
    <m/>
    <m/>
    <m/>
    <m/>
    <m/>
    <m/>
    <m/>
    <x v="0"/>
    <x v="0"/>
    <s v="DUWT0027"/>
    <e v="#N/A"/>
    <e v="#N/A"/>
    <s v="Shifted (NC_SFTD)"/>
    <s v="Visited to Customers residence address but Customer Shifted from his residence address "/>
    <d v="2026-03-13T00:00:00"/>
    <m/>
    <m/>
    <m/>
    <e v="#N/A"/>
  </r>
  <r>
    <n v="463487908"/>
    <s v="ZAID BABAMIYA PATHAN"/>
    <m/>
    <m/>
    <m/>
    <m/>
    <m/>
    <s v="BANK STABLE 13"/>
    <n v="6694"/>
    <n v="6585"/>
    <x v="2"/>
    <x v="1"/>
    <x v="0"/>
    <x v="0"/>
    <n v="164634"/>
    <n v="109"/>
    <n v="0"/>
    <n v="0"/>
    <s v="-"/>
    <s v="16.02.26"/>
    <n v="5.7122311830871693E-2"/>
    <n v="8.3227071422201024E-3"/>
    <s v="STABLE"/>
    <x v="1"/>
    <s v="-"/>
    <s v="PAID"/>
    <m/>
    <m/>
    <s v="CAVNA"/>
    <m/>
    <m/>
    <m/>
    <s v="CHIKHALI"/>
    <m/>
    <m/>
    <m/>
    <n v="6694"/>
    <n v="164634"/>
    <n v="24"/>
    <n v="1"/>
    <n v="26"/>
    <s v="REGULAR"/>
    <s v="MH14LR5217"/>
    <s v="CLASSIC 350 CHROME BRONZE"/>
    <d v="2024-07-16T00:00:00"/>
    <n v="48"/>
    <x v="4"/>
    <x v="0"/>
    <s v="-"/>
    <m/>
    <m/>
    <m/>
    <m/>
    <m/>
    <m/>
    <m/>
    <m/>
    <m/>
    <m/>
    <m/>
    <m/>
    <m/>
    <m/>
    <m/>
    <m/>
    <m/>
    <m/>
    <m/>
    <m/>
    <m/>
    <m/>
    <m/>
    <m/>
    <m/>
    <m/>
    <m/>
    <m/>
    <m/>
    <m/>
    <m/>
    <m/>
    <m/>
    <m/>
    <m/>
    <m/>
    <n v="1"/>
    <m/>
    <m/>
    <m/>
    <m/>
    <m/>
    <m/>
    <m/>
    <m/>
    <m/>
    <m/>
    <m/>
    <n v="2"/>
    <m/>
    <m/>
    <m/>
    <m/>
    <m/>
    <m/>
    <m/>
    <m/>
    <m/>
    <m/>
    <m/>
    <m/>
    <m/>
    <m/>
    <m/>
    <m/>
    <m/>
    <m/>
    <m/>
    <m/>
    <m/>
    <m/>
    <m/>
    <m/>
    <m/>
    <m/>
    <m/>
    <m/>
    <m/>
    <m/>
    <m/>
    <m/>
    <m/>
    <m/>
    <m/>
    <m/>
    <m/>
    <m/>
    <m/>
    <m/>
    <m/>
    <m/>
    <m/>
    <m/>
    <x v="1"/>
    <x v="0"/>
    <s v="ZBHT0011"/>
    <s v="BoBvnfRpYZz"/>
    <s v="Allocated"/>
    <s v="Left Message (LMCB)"/>
    <s v="Visit cm residences address cm is not at home lm with mother"/>
    <d v="2026-03-13T00:00:00"/>
    <m/>
    <m/>
    <m/>
    <e v="#N/A"/>
  </r>
  <r>
    <n v="465185440"/>
    <s v="MANISHA LAXMAN DHAKLE"/>
    <s v="ONLINE COLLECT"/>
    <s v="18.03.26 23.03.26"/>
    <n v="14000"/>
    <m/>
    <m/>
    <s v="CBC COLL"/>
    <n v="5813"/>
    <n v="5790"/>
    <x v="2"/>
    <x v="2"/>
    <x v="1"/>
    <x v="14"/>
    <n v="160228"/>
    <n v="9"/>
    <n v="2300"/>
    <n v="2245"/>
    <s v="-"/>
    <s v="NEW"/>
    <n v="0.14707334390369059"/>
    <n v="8.0999715732087089E-3"/>
    <s v="STABLE"/>
    <x v="1"/>
    <s v="-"/>
    <s v="MPTP"/>
    <s v="Customer shifted From 6 Shifted "/>
    <n v="18"/>
    <s v="CAVNA"/>
    <m/>
    <m/>
    <m/>
    <s v="PIMPARI"/>
    <m/>
    <m/>
    <m/>
    <n v="8044"/>
    <n v="160228"/>
    <n v="24"/>
    <n v="1"/>
    <n v="0"/>
    <s v="REGULAR"/>
    <s v="MH14MB8790"/>
    <s v="BULLET BATTALION 350 BLACK"/>
    <d v="2025-01-10T00:00:00"/>
    <n v="48"/>
    <x v="4"/>
    <x v="0"/>
    <s v="-"/>
    <m/>
    <m/>
    <m/>
    <m/>
    <m/>
    <m/>
    <m/>
    <m/>
    <m/>
    <m/>
    <m/>
    <m/>
    <m/>
    <m/>
    <m/>
    <m/>
    <m/>
    <m/>
    <m/>
    <m/>
    <m/>
    <m/>
    <m/>
    <m/>
    <m/>
    <m/>
    <m/>
    <m/>
    <m/>
    <m/>
    <m/>
    <m/>
    <m/>
    <m/>
    <m/>
    <m/>
    <n v="2"/>
    <m/>
    <m/>
    <m/>
    <m/>
    <m/>
    <m/>
    <m/>
    <m/>
    <m/>
    <m/>
    <m/>
    <n v="1"/>
    <m/>
    <m/>
    <m/>
    <m/>
    <m/>
    <m/>
    <m/>
    <m/>
    <m/>
    <m/>
    <m/>
    <m/>
    <m/>
    <m/>
    <m/>
    <m/>
    <m/>
    <n v="3"/>
    <m/>
    <m/>
    <m/>
    <m/>
    <m/>
    <m/>
    <m/>
    <m/>
    <m/>
    <m/>
    <m/>
    <m/>
    <m/>
    <m/>
    <m/>
    <m/>
    <m/>
    <m/>
    <m/>
    <m/>
    <m/>
    <m/>
    <m/>
    <m/>
    <m/>
    <m/>
    <x v="4"/>
    <x v="0"/>
    <s v="ZBHT0015"/>
    <s v="BoNkYRPIUz"/>
    <s v="Allocated"/>
    <s v="Others (NC_OTHER)"/>
    <s v="Visited at customer office address. Customer office is closed long time. Customer Is shiffted."/>
    <d v="2026-03-13T00:00:00"/>
    <m/>
    <m/>
    <m/>
    <e v="#N/A"/>
  </r>
  <r>
    <n v="465977071"/>
    <s v="AJAY BALKRUSHNA KHARCHE"/>
    <s v="ONLINE"/>
    <s v="12.03.26"/>
    <n v="15593"/>
    <m/>
    <m/>
    <m/>
    <n v="7068"/>
    <n v="7068"/>
    <x v="2"/>
    <x v="2"/>
    <x v="1"/>
    <x v="3"/>
    <n v="160193"/>
    <n v="0"/>
    <n v="0"/>
    <n v="900"/>
    <s v="-"/>
    <s v="X FLOW"/>
    <n v="0.1462357843956916"/>
    <n v="8.0982022257472027E-3"/>
    <s v="RB"/>
    <x v="1"/>
    <s v="-"/>
    <s v="PAID"/>
    <s v="Add not found"/>
    <m/>
    <s v="CNAVNA"/>
    <m/>
    <m/>
    <m/>
    <s v="CHIMBLI"/>
    <m/>
    <m/>
    <m/>
    <n v="7968"/>
    <n v="160193"/>
    <n v="24"/>
    <n v="1"/>
    <n v="0"/>
    <s v="REGULAR"/>
    <s v="MH14MJ4236"/>
    <s v="HUNTER 350 REBEL RED"/>
    <d v="2025-04-23T00:00:00"/>
    <n v="36"/>
    <x v="4"/>
    <x v="0"/>
    <s v="-"/>
    <m/>
    <m/>
    <m/>
    <m/>
    <m/>
    <m/>
    <m/>
    <m/>
    <m/>
    <m/>
    <m/>
    <m/>
    <m/>
    <m/>
    <m/>
    <m/>
    <m/>
    <m/>
    <m/>
    <m/>
    <m/>
    <m/>
    <m/>
    <m/>
    <m/>
    <m/>
    <m/>
    <m/>
    <m/>
    <m/>
    <m/>
    <m/>
    <m/>
    <m/>
    <m/>
    <m/>
    <m/>
    <m/>
    <m/>
    <m/>
    <m/>
    <m/>
    <m/>
    <m/>
    <m/>
    <m/>
    <m/>
    <m/>
    <m/>
    <m/>
    <m/>
    <m/>
    <m/>
    <m/>
    <m/>
    <m/>
    <m/>
    <m/>
    <m/>
    <m/>
    <m/>
    <m/>
    <m/>
    <m/>
    <m/>
    <m/>
    <m/>
    <m/>
    <m/>
    <m/>
    <m/>
    <m/>
    <m/>
    <m/>
    <m/>
    <m/>
    <m/>
    <m/>
    <m/>
    <m/>
    <m/>
    <m/>
    <m/>
    <m/>
    <m/>
    <m/>
    <m/>
    <m/>
    <m/>
    <m/>
    <n v="1"/>
    <m/>
    <m/>
    <x v="0"/>
    <x v="0"/>
    <s v="DUWT0017"/>
    <e v="#N/A"/>
    <e v="#N/A"/>
    <e v="#N/A"/>
    <e v="#N/A"/>
    <e v="#N/A"/>
    <m/>
    <m/>
    <m/>
    <e v="#N/A"/>
  </r>
  <r>
    <n v="464088878"/>
    <s v="LALITA RAMDAS SURYAVANSHI"/>
    <s v="ONLINE"/>
    <s v="27.03.26"/>
    <n v="6133"/>
    <m/>
    <m/>
    <m/>
    <n v="6045"/>
    <n v="6045"/>
    <x v="2"/>
    <x v="1"/>
    <x v="1"/>
    <x v="12"/>
    <n v="159493"/>
    <n v="0"/>
    <n v="0"/>
    <n v="450"/>
    <s v="-"/>
    <s v="NEW"/>
    <n v="0.14915056567858009"/>
    <n v="8.0628152765170671E-3"/>
    <s v="STABLE"/>
    <x v="1"/>
    <s v="-"/>
    <s v="LMCB"/>
    <s v="left msg with relative"/>
    <m/>
    <s v="CAVNA"/>
    <m/>
    <m/>
    <m/>
    <s v="SHIKRAPUR"/>
    <m/>
    <m/>
    <m/>
    <n v="6495"/>
    <n v="159493"/>
    <n v="24"/>
    <n v="1"/>
    <n v="26"/>
    <s v="REGULAR"/>
    <s v="MH12XF0103"/>
    <s v="BULLET 350 THE STANDARD BLACK"/>
    <d v="2024-09-23T00:00:00"/>
    <n v="48"/>
    <x v="4"/>
    <x v="0"/>
    <s v="-"/>
    <m/>
    <m/>
    <m/>
    <m/>
    <m/>
    <m/>
    <m/>
    <m/>
    <m/>
    <m/>
    <m/>
    <m/>
    <m/>
    <m/>
    <m/>
    <m/>
    <m/>
    <m/>
    <m/>
    <m/>
    <m/>
    <m/>
    <m/>
    <m/>
    <m/>
    <m/>
    <m/>
    <m/>
    <m/>
    <m/>
    <m/>
    <m/>
    <m/>
    <m/>
    <m/>
    <m/>
    <n v="1"/>
    <m/>
    <m/>
    <m/>
    <m/>
    <m/>
    <m/>
    <m/>
    <m/>
    <m/>
    <m/>
    <m/>
    <m/>
    <m/>
    <m/>
    <m/>
    <m/>
    <m/>
    <m/>
    <m/>
    <m/>
    <m/>
    <m/>
    <m/>
    <m/>
    <m/>
    <m/>
    <m/>
    <m/>
    <m/>
    <n v="1"/>
    <m/>
    <m/>
    <m/>
    <m/>
    <m/>
    <m/>
    <m/>
    <m/>
    <m/>
    <m/>
    <m/>
    <m/>
    <m/>
    <m/>
    <m/>
    <m/>
    <m/>
    <m/>
    <m/>
    <m/>
    <m/>
    <m/>
    <m/>
    <m/>
    <m/>
    <m/>
    <x v="6"/>
    <x v="0"/>
    <s v="ZBHT0024"/>
    <s v="k6tcoLJJdVm"/>
    <s v="Allocated"/>
    <s v="Left Message (LMCB)"/>
    <s v="Meet husband"/>
    <d v="2026-03-13T00:00:00"/>
    <m/>
    <m/>
    <m/>
    <e v="#N/A"/>
  </r>
  <r>
    <n v="466597067"/>
    <s v="AKSHAY RAJENDRA JAGTAP"/>
    <m/>
    <m/>
    <m/>
    <m/>
    <m/>
    <m/>
    <n v="7754"/>
    <n v="46524"/>
    <x v="1"/>
    <x v="0"/>
    <x v="0"/>
    <x v="13"/>
    <n v="155316"/>
    <n v="1745"/>
    <n v="0"/>
    <n v="2700"/>
    <s v="-"/>
    <s v="BKT 5 FLOW"/>
    <n v="1"/>
    <n v="5.7724461199059288E-2"/>
    <s v="FLOW"/>
    <x v="5"/>
    <s v="NC"/>
    <s v="-"/>
    <m/>
    <m/>
    <m/>
    <m/>
    <m/>
    <m/>
    <s v="DEHU"/>
    <m/>
    <m/>
    <m/>
    <n v="50969"/>
    <n v="155316"/>
    <n v="177"/>
    <m/>
    <n v="207"/>
    <s v="-"/>
    <s v="MH14MP1579"/>
    <s v="PIAGGIO VESPA S 125"/>
    <d v="2025-07-29T00:00:00"/>
    <n v="24"/>
    <x v="0"/>
    <x v="2"/>
    <s v="-"/>
    <m/>
    <m/>
    <m/>
    <m/>
    <m/>
    <m/>
    <m/>
    <m/>
    <m/>
    <n v="1"/>
    <m/>
    <m/>
    <m/>
    <m/>
    <m/>
    <m/>
    <m/>
    <m/>
    <m/>
    <m/>
    <m/>
    <m/>
    <m/>
    <m/>
    <m/>
    <m/>
    <m/>
    <m/>
    <m/>
    <m/>
    <m/>
    <m/>
    <m/>
    <m/>
    <m/>
    <m/>
    <n v="1"/>
    <m/>
    <m/>
    <m/>
    <m/>
    <m/>
    <m/>
    <m/>
    <m/>
    <m/>
    <m/>
    <m/>
    <m/>
    <m/>
    <m/>
    <m/>
    <m/>
    <m/>
    <m/>
    <m/>
    <m/>
    <m/>
    <m/>
    <m/>
    <m/>
    <m/>
    <m/>
    <m/>
    <m/>
    <m/>
    <m/>
    <m/>
    <m/>
    <m/>
    <m/>
    <m/>
    <m/>
    <m/>
    <m/>
    <m/>
    <m/>
    <m/>
    <m/>
    <m/>
    <m/>
    <m/>
    <m/>
    <m/>
    <m/>
    <m/>
    <m/>
    <m/>
    <m/>
    <m/>
    <m/>
    <m/>
    <m/>
    <x v="6"/>
    <x v="0"/>
    <s v="DUWT0027"/>
    <s v="kP_odVGyE07"/>
    <s v="Allocated"/>
    <s v="Address Not Found (NC_ANF)"/>
    <s v="Visited to Customers residence address but short address so can't found Customer "/>
    <d v="2026-03-04T00:00:00"/>
    <m/>
    <m/>
    <m/>
    <e v="#N/A"/>
  </r>
  <r>
    <n v="465073466"/>
    <s v="KRISHNA SOPAN PATIL"/>
    <m/>
    <m/>
    <m/>
    <m/>
    <m/>
    <s v="BANK RB 18"/>
    <n v="7632"/>
    <n v="7477"/>
    <x v="2"/>
    <x v="2"/>
    <x v="0"/>
    <x v="15"/>
    <n v="153609"/>
    <n v="24"/>
    <n v="0"/>
    <n v="450"/>
    <s v="-"/>
    <s v="NEW"/>
    <n v="8.7911945777990025E-2"/>
    <n v="7.7653626918454738E-3"/>
    <s v="RB"/>
    <x v="1"/>
    <s v="-"/>
    <s v="-"/>
    <m/>
    <m/>
    <m/>
    <m/>
    <m/>
    <m/>
    <s v="CHANDAN NAGAR"/>
    <m/>
    <m/>
    <m/>
    <n v="7477"/>
    <n v="153609"/>
    <n v="24"/>
    <n v="1"/>
    <n v="0"/>
    <s v="REGULAR"/>
    <s v="MH12XR6914"/>
    <m/>
    <s v="CLASSIC 350 STEALTH BLACK"/>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1739127"/>
    <s v="SANJAY SUKHDEV PAWAR"/>
    <m/>
    <m/>
    <m/>
    <m/>
    <m/>
    <m/>
    <n v="7184"/>
    <n v="7180"/>
    <x v="2"/>
    <x v="0"/>
    <x v="0"/>
    <x v="0"/>
    <n v="153415"/>
    <n v="90"/>
    <n v="0"/>
    <n v="2211"/>
    <s v="-"/>
    <s v="18.02.26"/>
    <n v="5.3229706315421961E-2"/>
    <n v="7.7555554516302652E-3"/>
    <s v="FLOW"/>
    <x v="2"/>
    <s v="-"/>
    <s v="MPTP"/>
    <s v="left msg with relative"/>
    <m/>
    <s v="CAVNA"/>
    <m/>
    <m/>
    <m/>
    <s v="CHINCHWAD"/>
    <m/>
    <m/>
    <m/>
    <n v="9481"/>
    <n v="153415"/>
    <n v="24"/>
    <n v="1"/>
    <n v="54"/>
    <s v="REGULAR"/>
    <s v="MH14LH4492"/>
    <s v="CLASSIC 350 DARK STEALTH BLACK"/>
    <d v="2024-01-31T00:00:00"/>
    <n v="48"/>
    <x v="4"/>
    <x v="0"/>
    <s v="-"/>
    <m/>
    <m/>
    <m/>
    <m/>
    <m/>
    <m/>
    <m/>
    <m/>
    <m/>
    <m/>
    <m/>
    <m/>
    <m/>
    <m/>
    <m/>
    <m/>
    <m/>
    <m/>
    <m/>
    <m/>
    <m/>
    <m/>
    <m/>
    <m/>
    <m/>
    <m/>
    <m/>
    <m/>
    <m/>
    <m/>
    <m/>
    <m/>
    <m/>
    <m/>
    <m/>
    <m/>
    <n v="1"/>
    <m/>
    <m/>
    <m/>
    <m/>
    <m/>
    <m/>
    <m/>
    <m/>
    <m/>
    <m/>
    <m/>
    <n v="2"/>
    <m/>
    <m/>
    <m/>
    <m/>
    <m/>
    <m/>
    <m/>
    <m/>
    <m/>
    <m/>
    <m/>
    <n v="1"/>
    <m/>
    <m/>
    <m/>
    <m/>
    <m/>
    <m/>
    <m/>
    <m/>
    <n v="1"/>
    <m/>
    <m/>
    <m/>
    <m/>
    <m/>
    <n v="1"/>
    <m/>
    <m/>
    <m/>
    <m/>
    <m/>
    <n v="1"/>
    <m/>
    <m/>
    <m/>
    <m/>
    <m/>
    <m/>
    <m/>
    <m/>
    <m/>
    <m/>
    <m/>
    <x v="3"/>
    <x v="0"/>
    <s v="ZBHT0011"/>
    <s v="G28m-6KVOz"/>
    <s v="Allocated"/>
    <s v="Left Message (LMCB)"/>
    <s v="Visit cm residences address cm is not at home lm with daughter"/>
    <d v="2026-03-13T00:00:00"/>
    <m/>
    <m/>
    <m/>
    <e v="#N/A"/>
  </r>
  <r>
    <n v="462316792"/>
    <s v="SIDDHANT NILKANTH KADAM"/>
    <m/>
    <m/>
    <m/>
    <m/>
    <m/>
    <s v="BANK STABLE 18"/>
    <n v="6747"/>
    <n v="6747"/>
    <x v="5"/>
    <x v="1"/>
    <x v="0"/>
    <x v="8"/>
    <n v="153044"/>
    <n v="309"/>
    <n v="0"/>
    <n v="2250"/>
    <s v="-"/>
    <s v="27.02.26"/>
    <n v="0.53452130125572206"/>
    <n v="2.8472550862127379E-2"/>
    <s v="STABLE"/>
    <x v="1"/>
    <s v="PTP"/>
    <s v="RTP"/>
    <s v="Financail Problem"/>
    <m/>
    <s v="CNAVNA"/>
    <m/>
    <m/>
    <m/>
    <s v="VEHLE"/>
    <m/>
    <m/>
    <m/>
    <n v="9306"/>
    <n v="153044"/>
    <n v="55"/>
    <m/>
    <n v="54"/>
    <s v="-"/>
    <s v="MH12WN7216"/>
    <s v="CLASSIC 350 DARK GUNMETAL GREY"/>
    <d v="2024-03-22T00:00:00"/>
    <n v="48"/>
    <x v="0"/>
    <x v="2"/>
    <s v="-"/>
    <m/>
    <m/>
    <m/>
    <m/>
    <m/>
    <m/>
    <m/>
    <m/>
    <m/>
    <m/>
    <m/>
    <m/>
    <m/>
    <m/>
    <m/>
    <m/>
    <m/>
    <m/>
    <m/>
    <m/>
    <m/>
    <m/>
    <m/>
    <m/>
    <m/>
    <m/>
    <m/>
    <m/>
    <m/>
    <m/>
    <n v="1"/>
    <m/>
    <m/>
    <m/>
    <m/>
    <m/>
    <m/>
    <m/>
    <m/>
    <m/>
    <m/>
    <m/>
    <m/>
    <m/>
    <m/>
    <m/>
    <m/>
    <m/>
    <m/>
    <m/>
    <m/>
    <m/>
    <m/>
    <m/>
    <m/>
    <m/>
    <m/>
    <m/>
    <m/>
    <m/>
    <m/>
    <m/>
    <m/>
    <m/>
    <m/>
    <m/>
    <m/>
    <m/>
    <m/>
    <m/>
    <m/>
    <m/>
    <m/>
    <m/>
    <m/>
    <m/>
    <m/>
    <m/>
    <m/>
    <m/>
    <m/>
    <m/>
    <m/>
    <m/>
    <m/>
    <m/>
    <m/>
    <m/>
    <m/>
    <m/>
    <m/>
    <m/>
    <m/>
    <x v="0"/>
    <x v="0"/>
    <s v="DUWT0011"/>
    <s v="BoW87gMZEYtz"/>
    <s v="Allocated"/>
    <s v="No Intention to pay (NITP)"/>
    <s v="Customer home visit not ready to pay"/>
    <d v="2026-03-11T00:00:00"/>
    <m/>
    <m/>
    <m/>
    <e v="#N/A"/>
  </r>
  <r>
    <n v="464026981"/>
    <s v="MANISHA AKSHAY CHOUDHARI"/>
    <s v="ONLINE"/>
    <s v="25.03.26"/>
    <n v="8855"/>
    <m/>
    <m/>
    <m/>
    <n v="8648"/>
    <n v="8526"/>
    <x v="2"/>
    <x v="1"/>
    <x v="1"/>
    <x v="0"/>
    <n v="150952"/>
    <n v="207"/>
    <n v="0"/>
    <n v="4757"/>
    <s v="-"/>
    <s v="24.02.26"/>
    <n v="5.2375130383114928E-2"/>
    <n v="7.6310439431248036E-3"/>
    <s v="STABLE"/>
    <x v="1"/>
    <s v="MPTP"/>
    <s v="MPTP"/>
    <s v="Add not found"/>
    <n v="25"/>
    <s v="CAVNA"/>
    <m/>
    <m/>
    <m/>
    <s v="THERGAON"/>
    <m/>
    <m/>
    <m/>
    <n v="13490"/>
    <n v="150952"/>
    <n v="24"/>
    <m/>
    <n v="26"/>
    <s v="-"/>
    <s v="MH14LV4525"/>
    <s v="CLASSIC 350 DARK STEALTH BLACK"/>
    <d v="2024-09-14T00:00:00"/>
    <n v="36"/>
    <x v="0"/>
    <x v="0"/>
    <s v="-"/>
    <m/>
    <m/>
    <m/>
    <m/>
    <m/>
    <m/>
    <m/>
    <m/>
    <m/>
    <n v="1"/>
    <m/>
    <m/>
    <m/>
    <m/>
    <m/>
    <m/>
    <m/>
    <m/>
    <n v="1"/>
    <m/>
    <m/>
    <m/>
    <m/>
    <m/>
    <n v="1"/>
    <m/>
    <m/>
    <m/>
    <m/>
    <m/>
    <m/>
    <m/>
    <m/>
    <m/>
    <m/>
    <m/>
    <m/>
    <m/>
    <m/>
    <n v="1"/>
    <m/>
    <m/>
    <m/>
    <m/>
    <m/>
    <m/>
    <m/>
    <m/>
    <m/>
    <m/>
    <m/>
    <n v="1"/>
    <m/>
    <m/>
    <m/>
    <m/>
    <m/>
    <n v="1"/>
    <m/>
    <m/>
    <m/>
    <m/>
    <m/>
    <m/>
    <m/>
    <m/>
    <n v="2"/>
    <m/>
    <m/>
    <m/>
    <m/>
    <m/>
    <m/>
    <m/>
    <m/>
    <m/>
    <m/>
    <m/>
    <m/>
    <m/>
    <m/>
    <m/>
    <m/>
    <m/>
    <m/>
    <m/>
    <m/>
    <m/>
    <m/>
    <m/>
    <m/>
    <m/>
    <m/>
    <x v="8"/>
    <x v="0"/>
    <s v="ZBHT0011"/>
    <s v="k2gfqEz8yZc"/>
    <s v="Allocated"/>
    <s v="Address Not Found (NC_ANF)"/>
    <s v="Visit cm office address short address"/>
    <d v="2026-03-07T00:00:00"/>
    <m/>
    <m/>
    <m/>
    <e v="#N/A"/>
  </r>
  <r>
    <n v="466498762"/>
    <s v="KIRANKUMAR S O VILAS"/>
    <m/>
    <m/>
    <m/>
    <m/>
    <m/>
    <m/>
    <n v="6220"/>
    <n v="6220"/>
    <x v="2"/>
    <x v="0"/>
    <x v="0"/>
    <x v="14"/>
    <n v="150273"/>
    <n v="0"/>
    <n v="0"/>
    <n v="450"/>
    <s v="-"/>
    <s v="NEW"/>
    <n v="0.13793564550789689"/>
    <n v="7.5967186023715716E-3"/>
    <s v="FLOW"/>
    <x v="0"/>
    <s v="-"/>
    <s v="NC"/>
    <s v="Shifted"/>
    <m/>
    <s v="CNAVNA"/>
    <m/>
    <m/>
    <m/>
    <s v="PIMPLE GURAV"/>
    <m/>
    <m/>
    <m/>
    <n v="6670"/>
    <n v="150273"/>
    <n v="24"/>
    <n v="1"/>
    <n v="54"/>
    <s v="REGULAR"/>
    <s v="MH14MN1476"/>
    <s v="BAJAJ PULSAR N250"/>
    <d v="2025-07-12T00:00:00"/>
    <n v="36"/>
    <x v="4"/>
    <x v="0"/>
    <s v="-"/>
    <m/>
    <m/>
    <m/>
    <m/>
    <m/>
    <m/>
    <m/>
    <m/>
    <m/>
    <m/>
    <m/>
    <m/>
    <m/>
    <m/>
    <m/>
    <m/>
    <m/>
    <m/>
    <m/>
    <m/>
    <m/>
    <m/>
    <m/>
    <m/>
    <m/>
    <m/>
    <m/>
    <m/>
    <m/>
    <m/>
    <m/>
    <m/>
    <m/>
    <n v="1"/>
    <m/>
    <m/>
    <m/>
    <m/>
    <m/>
    <m/>
    <m/>
    <m/>
    <m/>
    <m/>
    <m/>
    <m/>
    <m/>
    <m/>
    <m/>
    <m/>
    <m/>
    <m/>
    <m/>
    <m/>
    <m/>
    <m/>
    <m/>
    <m/>
    <m/>
    <m/>
    <m/>
    <m/>
    <m/>
    <m/>
    <m/>
    <m/>
    <n v="1"/>
    <m/>
    <m/>
    <m/>
    <m/>
    <m/>
    <n v="1"/>
    <m/>
    <m/>
    <m/>
    <m/>
    <m/>
    <m/>
    <m/>
    <m/>
    <m/>
    <m/>
    <m/>
    <n v="1"/>
    <m/>
    <m/>
    <m/>
    <m/>
    <m/>
    <m/>
    <m/>
    <m/>
    <x v="2"/>
    <x v="0"/>
    <s v="ZBHT0015"/>
    <s v="AoAQbsmKxLc"/>
    <s v="Allocated"/>
    <s v="Address Not Found (NC_ANF)"/>
    <s v="Visited at customer given address but address not found due to short address on system hence. "/>
    <d v="2026-03-12T00:00:00"/>
    <m/>
    <m/>
    <m/>
    <s v="VYMO"/>
  </r>
  <r>
    <n v="467118039"/>
    <s v="LAXMI DINESH PAWAR"/>
    <m/>
    <m/>
    <m/>
    <m/>
    <m/>
    <m/>
    <n v="5471"/>
    <n v="16413"/>
    <x v="4"/>
    <x v="0"/>
    <x v="0"/>
    <x v="12"/>
    <n v="150163"/>
    <n v="235"/>
    <n v="0"/>
    <n v="1350"/>
    <s v="-"/>
    <s v="2 FLOW"/>
    <n v="0.19320772363067371"/>
    <n v="3.2580734558168588E-2"/>
    <s v="FLOW"/>
    <x v="0"/>
    <s v="NC"/>
    <s v="NC"/>
    <s v="Add not found"/>
    <m/>
    <s v="CNAVNA"/>
    <m/>
    <m/>
    <m/>
    <s v="SHIRUR"/>
    <m/>
    <m/>
    <m/>
    <n v="17998"/>
    <n v="150163"/>
    <n v="86"/>
    <m/>
    <n v="116"/>
    <s v="-"/>
    <s v="MH12YR6333"/>
    <s v="FZS V4"/>
    <d v="2025-10-20T00:00:00"/>
    <n v="36"/>
    <x v="0"/>
    <x v="0"/>
    <s v="-"/>
    <m/>
    <m/>
    <m/>
    <m/>
    <m/>
    <m/>
    <m/>
    <m/>
    <m/>
    <m/>
    <m/>
    <m/>
    <m/>
    <m/>
    <m/>
    <m/>
    <m/>
    <m/>
    <m/>
    <m/>
    <m/>
    <m/>
    <m/>
    <m/>
    <n v="1"/>
    <m/>
    <m/>
    <m/>
    <m/>
    <m/>
    <m/>
    <m/>
    <m/>
    <m/>
    <m/>
    <m/>
    <m/>
    <m/>
    <m/>
    <m/>
    <m/>
    <m/>
    <m/>
    <m/>
    <m/>
    <m/>
    <m/>
    <m/>
    <m/>
    <m/>
    <m/>
    <m/>
    <m/>
    <m/>
    <m/>
    <m/>
    <m/>
    <m/>
    <m/>
    <m/>
    <m/>
    <m/>
    <m/>
    <m/>
    <m/>
    <m/>
    <m/>
    <m/>
    <m/>
    <m/>
    <m/>
    <m/>
    <m/>
    <m/>
    <m/>
    <m/>
    <m/>
    <m/>
    <m/>
    <m/>
    <m/>
    <m/>
    <m/>
    <m/>
    <m/>
    <m/>
    <m/>
    <m/>
    <m/>
    <m/>
    <m/>
    <m/>
    <m/>
    <x v="0"/>
    <x v="0"/>
    <s v="ZBHT0024"/>
    <s v="G6v74AQvpiz"/>
    <s v="Allocated"/>
    <s v="Address Not Found (NC_ANF)"/>
    <s v="Customer address not found "/>
    <d v="2026-03-09T00:00:00"/>
    <m/>
    <m/>
    <m/>
    <e v="#N/A"/>
  </r>
  <r>
    <n v="465369104"/>
    <s v="SIDHESH SHRIRANG DESAI"/>
    <s v="ONLINE"/>
    <s v="16.03.26"/>
    <n v="46"/>
    <m/>
    <m/>
    <m/>
    <s v="7347"/>
    <e v="#N/A"/>
    <x v="3"/>
    <x v="0"/>
    <x v="1"/>
    <x v="6"/>
    <n v="150072"/>
    <n v="46"/>
    <n v="0"/>
    <n v="900"/>
    <s v="-"/>
    <s v="20.02.26"/>
    <n v="0.71992516370439663"/>
    <n v="4.1624726760761843E-2"/>
    <s v="FLOW"/>
    <x v="3"/>
    <m/>
    <s v="PTP"/>
    <m/>
    <n v="24"/>
    <m/>
    <m/>
    <m/>
    <m/>
    <s v="LONAVLA"/>
    <m/>
    <m/>
    <m/>
    <m/>
    <n v="150072"/>
    <n v="0"/>
    <m/>
    <e v="#N/A"/>
    <s v="-"/>
    <s v="MH14MD7216"/>
    <s v="BULLET 350 BLACK GOLD"/>
    <d v="2025-01-30T00:00:00"/>
    <s v="36"/>
    <x v="3"/>
    <x v="1"/>
    <s v="-"/>
    <m/>
    <m/>
    <m/>
    <m/>
    <m/>
    <m/>
    <m/>
    <m/>
    <m/>
    <m/>
    <m/>
    <m/>
    <m/>
    <m/>
    <m/>
    <m/>
    <m/>
    <m/>
    <m/>
    <m/>
    <m/>
    <m/>
    <m/>
    <m/>
    <m/>
    <m/>
    <m/>
    <m/>
    <m/>
    <m/>
    <m/>
    <m/>
    <m/>
    <m/>
    <m/>
    <m/>
    <m/>
    <m/>
    <m/>
    <m/>
    <m/>
    <m/>
    <m/>
    <m/>
    <m/>
    <n v="1"/>
    <m/>
    <m/>
    <m/>
    <m/>
    <m/>
    <m/>
    <m/>
    <m/>
    <m/>
    <m/>
    <m/>
    <m/>
    <m/>
    <m/>
    <m/>
    <m/>
    <m/>
    <m/>
    <m/>
    <m/>
    <m/>
    <m/>
    <m/>
    <m/>
    <m/>
    <m/>
    <m/>
    <m/>
    <m/>
    <m/>
    <m/>
    <m/>
    <m/>
    <m/>
    <m/>
    <m/>
    <m/>
    <m/>
    <m/>
    <m/>
    <m/>
    <m/>
    <m/>
    <m/>
    <m/>
    <m/>
    <m/>
    <x v="0"/>
    <x v="0"/>
    <s v="DUWT0013"/>
    <s v="BPMwvzveK3z"/>
    <s v="Allocated"/>
    <s v="Left Message (LMCB)"/>
    <s v="Left masage mother "/>
    <d v="2026-03-16T00:00:00"/>
    <m/>
    <m/>
    <m/>
    <e v="#N/A"/>
  </r>
  <r>
    <n v="464403745"/>
    <s v="ANKIT RAJKUMAR JAISWAL"/>
    <s v="ONLINE"/>
    <s v="15.03.26"/>
    <n v="7845"/>
    <m/>
    <m/>
    <m/>
    <n v="7718"/>
    <n v="7568"/>
    <x v="2"/>
    <x v="1"/>
    <x v="1"/>
    <x v="0"/>
    <n v="148648"/>
    <n v="127"/>
    <n v="0"/>
    <n v="3150"/>
    <s v="-"/>
    <s v="20.02.26"/>
    <n v="5.1575721959227223E-2"/>
    <n v="7.5145703273730444E-3"/>
    <s v="STABLE"/>
    <x v="1"/>
    <s v="PTP"/>
    <s v="PTP"/>
    <m/>
    <m/>
    <s v="CAVA"/>
    <m/>
    <m/>
    <m/>
    <s v="YAMUNA NAGAR"/>
    <m/>
    <m/>
    <m/>
    <n v="127"/>
    <n v="148648"/>
    <n v="24"/>
    <m/>
    <n v="26"/>
    <s v="-"/>
    <s v="MH14LZ1613"/>
    <e v="#N/A"/>
    <d v="2024-10-22T00:00:00"/>
    <n v="36"/>
    <x v="0"/>
    <x v="0"/>
    <s v="-"/>
    <m/>
    <m/>
    <m/>
    <m/>
    <m/>
    <m/>
    <m/>
    <m/>
    <m/>
    <m/>
    <m/>
    <m/>
    <m/>
    <m/>
    <m/>
    <m/>
    <m/>
    <m/>
    <n v="1"/>
    <m/>
    <m/>
    <m/>
    <m/>
    <m/>
    <m/>
    <m/>
    <m/>
    <m/>
    <m/>
    <m/>
    <m/>
    <m/>
    <m/>
    <m/>
    <m/>
    <m/>
    <m/>
    <m/>
    <m/>
    <m/>
    <m/>
    <m/>
    <m/>
    <m/>
    <m/>
    <m/>
    <m/>
    <m/>
    <m/>
    <m/>
    <m/>
    <m/>
    <m/>
    <m/>
    <m/>
    <m/>
    <m/>
    <m/>
    <m/>
    <m/>
    <m/>
    <m/>
    <m/>
    <m/>
    <m/>
    <m/>
    <m/>
    <m/>
    <m/>
    <m/>
    <m/>
    <m/>
    <m/>
    <m/>
    <m/>
    <m/>
    <m/>
    <m/>
    <m/>
    <m/>
    <m/>
    <m/>
    <m/>
    <m/>
    <m/>
    <m/>
    <m/>
    <m/>
    <m/>
    <m/>
    <n v="1"/>
    <m/>
    <m/>
    <x v="6"/>
    <x v="0"/>
    <s v="ZBHT0011"/>
    <s v="kPjGQ2IR_NJm"/>
    <s v="Allocated"/>
    <s v="Left Message (LMCB)"/>
    <s v="Visit cm residences address cm is not at home lm with father"/>
    <d v="2026-03-07T00:00:00"/>
    <m/>
    <m/>
    <m/>
    <e v="#N/A"/>
  </r>
  <r>
    <n v="463270101"/>
    <s v="VIKASH GUPTA"/>
    <m/>
    <m/>
    <m/>
    <m/>
    <m/>
    <s v="BANK STABLE 28"/>
    <n v="5392"/>
    <n v="29336.52"/>
    <x v="1"/>
    <x v="1"/>
    <x v="0"/>
    <x v="10"/>
    <n v="145161.51999999999"/>
    <n v="1806"/>
    <n v="0"/>
    <n v="4950"/>
    <s v="-"/>
    <s v="BKT 5 FLOW"/>
    <n v="0.83511150313203808"/>
    <n v="5.3950465688251487E-2"/>
    <s v="STABLE"/>
    <x v="1"/>
    <s v="NC"/>
    <s v="-"/>
    <m/>
    <m/>
    <m/>
    <m/>
    <m/>
    <m/>
    <s v="VASULI"/>
    <m/>
    <m/>
    <m/>
    <n v="36092.519999999997"/>
    <n v="145161.51999999999"/>
    <n v="177"/>
    <m/>
    <n v="177"/>
    <s v="-"/>
    <m/>
    <s v="HUNTER 350 DAPPER WHITE"/>
    <d v="2024-06-21T00:00:00"/>
    <n v="48"/>
    <x v="0"/>
    <x v="0"/>
    <s v="-"/>
    <m/>
    <m/>
    <m/>
    <m/>
    <m/>
    <m/>
    <m/>
    <m/>
    <m/>
    <m/>
    <m/>
    <m/>
    <m/>
    <m/>
    <m/>
    <m/>
    <m/>
    <m/>
    <m/>
    <m/>
    <m/>
    <m/>
    <m/>
    <m/>
    <m/>
    <m/>
    <m/>
    <m/>
    <m/>
    <m/>
    <m/>
    <m/>
    <m/>
    <m/>
    <m/>
    <m/>
    <m/>
    <m/>
    <m/>
    <m/>
    <m/>
    <m/>
    <m/>
    <m/>
    <m/>
    <n v="1"/>
    <m/>
    <m/>
    <m/>
    <m/>
    <m/>
    <m/>
    <m/>
    <m/>
    <m/>
    <m/>
    <m/>
    <m/>
    <m/>
    <m/>
    <m/>
    <m/>
    <m/>
    <m/>
    <m/>
    <m/>
    <m/>
    <m/>
    <m/>
    <m/>
    <m/>
    <m/>
    <m/>
    <m/>
    <m/>
    <m/>
    <m/>
    <m/>
    <m/>
    <m/>
    <m/>
    <m/>
    <m/>
    <m/>
    <m/>
    <m/>
    <m/>
    <m/>
    <m/>
    <m/>
    <m/>
    <m/>
    <m/>
    <x v="0"/>
    <x v="0"/>
    <s v="ZBHT0010"/>
    <s v="G6t8soeCpDMm"/>
    <s v="Allocated"/>
    <s v="Non Contactable Customer (OOT)"/>
    <s v="Not contact "/>
    <d v="2026-03-16T00:00:00"/>
    <m/>
    <m/>
    <m/>
    <e v="#N/A"/>
  </r>
  <r>
    <n v="460905354"/>
    <s v="SACHIN GOPAL JANGAM"/>
    <m/>
    <m/>
    <m/>
    <m/>
    <m/>
    <m/>
    <n v="6217"/>
    <n v="31105"/>
    <x v="1"/>
    <x v="0"/>
    <x v="0"/>
    <x v="8"/>
    <n v="144869"/>
    <n v="1571"/>
    <n v="0"/>
    <n v="4950"/>
    <s v="-"/>
    <s v="BKT 5 FLOW"/>
    <n v="0.61372182513581663"/>
    <n v="5.3841748238729559E-2"/>
    <s v="FLOW"/>
    <x v="6"/>
    <s v="PTP"/>
    <s v="LMCB"/>
    <s v="left msg with relative"/>
    <m/>
    <s v="CNAVNA"/>
    <m/>
    <m/>
    <m/>
    <s v="BHOR"/>
    <m/>
    <m/>
    <m/>
    <n v="1571"/>
    <n v="144869"/>
    <n v="177"/>
    <m/>
    <n v="207"/>
    <s v="-"/>
    <s v="MH12WD9743"/>
    <e v="#N/A"/>
    <d v="2023-11-28T00:00:00"/>
    <n v="48"/>
    <x v="0"/>
    <x v="2"/>
    <s v="-"/>
    <m/>
    <m/>
    <m/>
    <m/>
    <m/>
    <m/>
    <m/>
    <m/>
    <m/>
    <m/>
    <m/>
    <m/>
    <m/>
    <m/>
    <m/>
    <m/>
    <m/>
    <m/>
    <m/>
    <m/>
    <m/>
    <m/>
    <m/>
    <m/>
    <n v="1"/>
    <m/>
    <m/>
    <m/>
    <m/>
    <m/>
    <m/>
    <m/>
    <m/>
    <m/>
    <m/>
    <m/>
    <m/>
    <m/>
    <m/>
    <m/>
    <m/>
    <m/>
    <m/>
    <m/>
    <m/>
    <m/>
    <m/>
    <m/>
    <m/>
    <m/>
    <m/>
    <m/>
    <m/>
    <m/>
    <m/>
    <m/>
    <m/>
    <m/>
    <m/>
    <m/>
    <m/>
    <m/>
    <m/>
    <m/>
    <m/>
    <m/>
    <m/>
    <m/>
    <m/>
    <m/>
    <m/>
    <m/>
    <n v="1"/>
    <m/>
    <m/>
    <m/>
    <m/>
    <m/>
    <m/>
    <m/>
    <m/>
    <m/>
    <m/>
    <m/>
    <m/>
    <m/>
    <m/>
    <m/>
    <m/>
    <m/>
    <m/>
    <m/>
    <m/>
    <x v="6"/>
    <x v="0"/>
    <s v="DUWT0011"/>
    <s v="k2MkxmhwpDJz"/>
    <s v="Allocated"/>
    <s v="Door Locked (NC_DL)"/>
    <s v="Customer home visit customer door lock"/>
    <d v="2026-03-09T00:00:00"/>
    <m/>
    <m/>
    <m/>
    <e v="#N/A"/>
  </r>
  <r>
    <n v="464438678"/>
    <s v="ROHIT SURESH DHOTRE"/>
    <m/>
    <m/>
    <m/>
    <m/>
    <m/>
    <s v="BANK RB 28"/>
    <n v="5320"/>
    <n v="5320"/>
    <x v="2"/>
    <x v="2"/>
    <x v="0"/>
    <x v="7"/>
    <n v="143693"/>
    <n v="108"/>
    <n v="0"/>
    <n v="450"/>
    <s v="-"/>
    <s v="X FLOW"/>
    <n v="0.21554237317983449"/>
    <n v="7.2640812796083021E-3"/>
    <s v="RB"/>
    <x v="1"/>
    <s v="NC"/>
    <s v="NC"/>
    <s v="Always door lcok"/>
    <m/>
    <s v="CNAVNA"/>
    <m/>
    <m/>
    <m/>
    <s v="BEBEDHOL"/>
    <m/>
    <m/>
    <m/>
    <n v="108"/>
    <n v="143693"/>
    <n v="24"/>
    <m/>
    <n v="0"/>
    <s v="-"/>
    <s v="MH14LZ0079"/>
    <e v="#N/A"/>
    <d v="2024-10-25T00:00:00"/>
    <n v="48"/>
    <x v="0"/>
    <x v="2"/>
    <s v="-"/>
    <m/>
    <m/>
    <m/>
    <m/>
    <m/>
    <m/>
    <m/>
    <m/>
    <m/>
    <m/>
    <m/>
    <m/>
    <m/>
    <m/>
    <m/>
    <m/>
    <m/>
    <m/>
    <m/>
    <m/>
    <m/>
    <m/>
    <m/>
    <m/>
    <m/>
    <m/>
    <m/>
    <m/>
    <m/>
    <m/>
    <m/>
    <m/>
    <m/>
    <m/>
    <m/>
    <m/>
    <n v="1"/>
    <m/>
    <m/>
    <m/>
    <m/>
    <m/>
    <m/>
    <m/>
    <m/>
    <m/>
    <m/>
    <m/>
    <m/>
    <m/>
    <m/>
    <m/>
    <m/>
    <m/>
    <m/>
    <m/>
    <m/>
    <m/>
    <m/>
    <m/>
    <m/>
    <m/>
    <m/>
    <m/>
    <m/>
    <m/>
    <m/>
    <m/>
    <m/>
    <m/>
    <m/>
    <m/>
    <m/>
    <m/>
    <m/>
    <m/>
    <m/>
    <m/>
    <m/>
    <m/>
    <m/>
    <m/>
    <m/>
    <m/>
    <m/>
    <m/>
    <m/>
    <m/>
    <m/>
    <m/>
    <m/>
    <m/>
    <m/>
    <x v="0"/>
    <x v="0"/>
    <s v="ZBHT0013"/>
    <s v="APZBaezZJwCm"/>
    <s v="Allocated"/>
    <s v="Shifted (NC_SFTD)"/>
    <s v="Shifted "/>
    <d v="2026-03-13T00:00:00"/>
    <m/>
    <m/>
    <m/>
    <s v="VYMO"/>
  </r>
  <r>
    <n v="465870082"/>
    <s v="ROHAN PRADEEP TOTAD"/>
    <s v="ONLINE"/>
    <s v="14.03.26"/>
    <n v="6500"/>
    <m/>
    <m/>
    <m/>
    <n v="6367"/>
    <n v="6318"/>
    <x v="2"/>
    <x v="1"/>
    <x v="1"/>
    <x v="16"/>
    <n v="141268"/>
    <n v="93"/>
    <n v="0"/>
    <n v="900"/>
    <s v="-"/>
    <s v="14.02.6"/>
    <n v="0.20734454512693279"/>
    <n v="7.1414907769181907E-3"/>
    <s v="STABLE"/>
    <x v="1"/>
    <s v="-"/>
    <s v="PAID"/>
    <m/>
    <m/>
    <m/>
    <m/>
    <m/>
    <m/>
    <s v="NARHE"/>
    <m/>
    <m/>
    <m/>
    <n v="7311"/>
    <n v="141268"/>
    <n v="24"/>
    <n v="1"/>
    <n v="26"/>
    <s v="REGULAR"/>
    <s v="MH12XY9052"/>
    <s v="SUZUKI GIXXER 250 SF 2"/>
    <d v="2025-04-07T00:00:00"/>
    <n v="36"/>
    <x v="4"/>
    <x v="2"/>
    <s v="-"/>
    <m/>
    <m/>
    <m/>
    <m/>
    <m/>
    <m/>
    <m/>
    <m/>
    <m/>
    <m/>
    <m/>
    <m/>
    <m/>
    <m/>
    <m/>
    <m/>
    <m/>
    <m/>
    <m/>
    <m/>
    <m/>
    <m/>
    <m/>
    <m/>
    <m/>
    <m/>
    <m/>
    <m/>
    <m/>
    <m/>
    <m/>
    <m/>
    <m/>
    <m/>
    <m/>
    <m/>
    <n v="1"/>
    <m/>
    <m/>
    <n v="1"/>
    <m/>
    <m/>
    <m/>
    <m/>
    <m/>
    <m/>
    <m/>
    <m/>
    <m/>
    <m/>
    <m/>
    <m/>
    <m/>
    <m/>
    <m/>
    <m/>
    <m/>
    <m/>
    <m/>
    <m/>
    <m/>
    <m/>
    <m/>
    <m/>
    <m/>
    <m/>
    <m/>
    <m/>
    <m/>
    <m/>
    <m/>
    <m/>
    <m/>
    <m/>
    <m/>
    <m/>
    <m/>
    <m/>
    <m/>
    <m/>
    <m/>
    <m/>
    <m/>
    <m/>
    <m/>
    <m/>
    <m/>
    <m/>
    <m/>
    <m/>
    <m/>
    <m/>
    <m/>
    <x v="6"/>
    <x v="0"/>
    <s v="DUWT0031"/>
    <s v="k6BrgjAysiz"/>
    <s v="Allocated"/>
    <s v="Door Locked (NC_DL)"/>
    <s v="Customer house is door locked "/>
    <d v="2026-03-14T00:00:00"/>
    <m/>
    <m/>
    <m/>
    <e v="#N/A"/>
  </r>
  <r>
    <n v="462722443"/>
    <s v="ROHIT ARUN KORKE"/>
    <s v="ONLINE"/>
    <s v="11.03.26"/>
    <n v="6150"/>
    <m/>
    <m/>
    <m/>
    <n v="6049"/>
    <n v="5682"/>
    <x v="2"/>
    <x v="1"/>
    <x v="1"/>
    <x v="15"/>
    <n v="140721"/>
    <n v="93"/>
    <n v="0"/>
    <n v="1800"/>
    <s v="-"/>
    <s v="11.02.26"/>
    <n v="8.0536016260925686E-2"/>
    <n v="7.1138384037340713E-3"/>
    <s v="STABLE"/>
    <x v="1"/>
    <s v="-"/>
    <s v="PAID"/>
    <m/>
    <m/>
    <m/>
    <m/>
    <m/>
    <m/>
    <s v="YERWADA"/>
    <m/>
    <m/>
    <m/>
    <n v="7575"/>
    <n v="140721"/>
    <n v="24"/>
    <n v="1"/>
    <n v="26"/>
    <s v="REGULAR"/>
    <s v="MH12WT9992"/>
    <s v="CLASSIC 350 DARK STEALTH BLACK"/>
    <d v="2024-04-29T00:00:00"/>
    <n v="48"/>
    <x v="4"/>
    <x v="2"/>
    <s v="-"/>
    <m/>
    <m/>
    <m/>
    <m/>
    <m/>
    <m/>
    <m/>
    <m/>
    <m/>
    <m/>
    <m/>
    <m/>
    <m/>
    <m/>
    <m/>
    <m/>
    <m/>
    <m/>
    <m/>
    <m/>
    <m/>
    <m/>
    <m/>
    <m/>
    <m/>
    <m/>
    <m/>
    <m/>
    <m/>
    <m/>
    <m/>
    <m/>
    <m/>
    <n v="1"/>
    <m/>
    <m/>
    <m/>
    <m/>
    <m/>
    <m/>
    <m/>
    <m/>
    <m/>
    <m/>
    <m/>
    <m/>
    <m/>
    <m/>
    <m/>
    <m/>
    <m/>
    <m/>
    <m/>
    <m/>
    <m/>
    <m/>
    <m/>
    <m/>
    <m/>
    <m/>
    <m/>
    <m/>
    <m/>
    <m/>
    <m/>
    <m/>
    <m/>
    <m/>
    <m/>
    <m/>
    <m/>
    <m/>
    <m/>
    <m/>
    <m/>
    <m/>
    <m/>
    <m/>
    <m/>
    <m/>
    <m/>
    <m/>
    <m/>
    <m/>
    <m/>
    <m/>
    <m/>
    <m/>
    <m/>
    <m/>
    <m/>
    <m/>
    <m/>
    <x v="0"/>
    <x v="0"/>
    <s v="ZBHT0012"/>
    <s v="B2G6FECYBiz"/>
    <s v="Allocated"/>
    <s v="Promise To Pay (PTP)"/>
    <s v="Ptp"/>
    <d v="2026-03-12T00:00:00"/>
    <m/>
    <m/>
    <m/>
    <e v="#N/A"/>
  </r>
  <r>
    <n v="464450501"/>
    <s v="NAMDEV SHANKAR PAWAR"/>
    <s v="COLLECT"/>
    <s v="02.03.26"/>
    <n v="6850"/>
    <m/>
    <m/>
    <m/>
    <n v="6669"/>
    <n v="19723"/>
    <x v="4"/>
    <x v="1"/>
    <x v="1"/>
    <x v="2"/>
    <n v="136217"/>
    <n v="737"/>
    <n v="0"/>
    <n v="4942"/>
    <s v="-"/>
    <s v="2 FLOW"/>
    <n v="0.18542985054817149"/>
    <n v="2.9554883155704471E-2"/>
    <s v="STABLE"/>
    <x v="1"/>
    <s v="PTP"/>
    <s v="PAID"/>
    <m/>
    <m/>
    <s v="CAVA"/>
    <m/>
    <m/>
    <m/>
    <s v="MOSHI"/>
    <m/>
    <m/>
    <m/>
    <n v="25402"/>
    <n v="136217"/>
    <n v="86"/>
    <m/>
    <n v="85"/>
    <s v="-"/>
    <s v="MH14LZ0307"/>
    <s v="BAJAJ KTM DUKE 200 ABS"/>
    <d v="2024-10-26T00:00:00"/>
    <n v="36"/>
    <x v="0"/>
    <x v="2"/>
    <s v="-"/>
    <m/>
    <m/>
    <m/>
    <n v="1"/>
    <m/>
    <m/>
    <m/>
    <m/>
    <m/>
    <n v="1"/>
    <m/>
    <m/>
    <m/>
    <m/>
    <m/>
    <m/>
    <m/>
    <m/>
    <m/>
    <m/>
    <m/>
    <m/>
    <m/>
    <m/>
    <m/>
    <m/>
    <m/>
    <m/>
    <m/>
    <m/>
    <m/>
    <m/>
    <m/>
    <m/>
    <m/>
    <m/>
    <m/>
    <m/>
    <m/>
    <m/>
    <m/>
    <m/>
    <m/>
    <m/>
    <m/>
    <m/>
    <m/>
    <m/>
    <m/>
    <m/>
    <m/>
    <m/>
    <m/>
    <m/>
    <m/>
    <m/>
    <m/>
    <n v="1"/>
    <m/>
    <m/>
    <m/>
    <m/>
    <m/>
    <m/>
    <m/>
    <m/>
    <m/>
    <m/>
    <m/>
    <m/>
    <m/>
    <m/>
    <m/>
    <m/>
    <m/>
    <m/>
    <m/>
    <m/>
    <m/>
    <m/>
    <m/>
    <m/>
    <m/>
    <m/>
    <m/>
    <m/>
    <m/>
    <m/>
    <m/>
    <m/>
    <m/>
    <m/>
    <m/>
    <x v="1"/>
    <x v="0"/>
    <s v="ZBHT0009"/>
    <s v="GPJBWCgJQuom"/>
    <s v="Allocated"/>
    <s v="Promise To Pay (PTP)"/>
    <s v="Customer pay 6850 on 01/03 and promise pay online 6850 on 21/03"/>
    <d v="2026-04-21T00:00:00"/>
    <m/>
    <m/>
    <m/>
    <e v="#N/A"/>
  </r>
  <r>
    <n v="462452784"/>
    <s v="SHANKAR RAMCHANDRA GONATE"/>
    <s v="ONLINE"/>
    <s v="31.03.26"/>
    <n v="6000"/>
    <m/>
    <m/>
    <m/>
    <n v="5834"/>
    <n v="5681.25"/>
    <x v="2"/>
    <x v="1"/>
    <x v="1"/>
    <x v="7"/>
    <n v="132341"/>
    <n v="104"/>
    <n v="0"/>
    <n v="2375.81"/>
    <s v="-"/>
    <s v="19.02.26"/>
    <n v="0.19851414619356869"/>
    <n v="6.6902060686647386E-3"/>
    <s v="STABLE"/>
    <x v="1"/>
    <s v="PTP"/>
    <s v="PTP"/>
    <m/>
    <n v="28"/>
    <s v="CAVA"/>
    <m/>
    <m/>
    <m/>
    <s v="JOVN"/>
    <m/>
    <m/>
    <m/>
    <n v="8161.06"/>
    <n v="132341"/>
    <n v="24"/>
    <m/>
    <n v="54"/>
    <s v="-"/>
    <s v="MH14LM4889"/>
    <s v="CLASSIC 350 HALCYON BLACK"/>
    <d v="2024-04-04T00:00:00"/>
    <n v="48"/>
    <x v="0"/>
    <x v="2"/>
    <s v="-"/>
    <m/>
    <m/>
    <m/>
    <m/>
    <m/>
    <m/>
    <m/>
    <m/>
    <m/>
    <m/>
    <m/>
    <m/>
    <m/>
    <m/>
    <m/>
    <m/>
    <m/>
    <m/>
    <m/>
    <m/>
    <m/>
    <m/>
    <m/>
    <m/>
    <m/>
    <m/>
    <m/>
    <m/>
    <m/>
    <m/>
    <m/>
    <m/>
    <m/>
    <m/>
    <m/>
    <m/>
    <n v="1"/>
    <m/>
    <m/>
    <m/>
    <m/>
    <m/>
    <m/>
    <m/>
    <m/>
    <m/>
    <m/>
    <m/>
    <m/>
    <m/>
    <m/>
    <m/>
    <m/>
    <m/>
    <m/>
    <m/>
    <m/>
    <m/>
    <m/>
    <m/>
    <m/>
    <m/>
    <m/>
    <m/>
    <m/>
    <m/>
    <m/>
    <m/>
    <m/>
    <m/>
    <m/>
    <m/>
    <m/>
    <m/>
    <m/>
    <m/>
    <m/>
    <m/>
    <m/>
    <m/>
    <m/>
    <n v="1"/>
    <m/>
    <m/>
    <m/>
    <m/>
    <m/>
    <m/>
    <m/>
    <m/>
    <m/>
    <m/>
    <m/>
    <x v="6"/>
    <x v="0"/>
    <s v="ZBHT0013"/>
    <s v="AocUMVcK4z"/>
    <s v="Allocated"/>
    <s v="Promise To Pay (PTP)"/>
    <s v="Loan ac pay "/>
    <d v="2026-03-17T00:00:00"/>
    <m/>
    <m/>
    <m/>
    <e v="#N/A"/>
  </r>
  <r>
    <n v="462897762"/>
    <s v="SUNITA DATTATRAY TANGADE"/>
    <m/>
    <m/>
    <m/>
    <m/>
    <m/>
    <s v="BANK PAID 16"/>
    <n v="5965"/>
    <e v="#N/A"/>
    <x v="3"/>
    <x v="0"/>
    <x v="1"/>
    <x v="8"/>
    <n v="132331"/>
    <n v="41"/>
    <n v="0"/>
    <n v="3599"/>
    <s v="-"/>
    <s v="NEW"/>
    <n v="1"/>
    <n v="3.6703993529628283E-2"/>
    <s v="FLOW"/>
    <x v="1"/>
    <s v="-"/>
    <s v="PAID"/>
    <m/>
    <m/>
    <m/>
    <m/>
    <m/>
    <m/>
    <s v="KHED SHIVAPUR"/>
    <m/>
    <m/>
    <m/>
    <m/>
    <n v="132331"/>
    <n v="0"/>
    <m/>
    <e v="#N/A"/>
    <s v="-"/>
    <s v="MH12WV1070"/>
    <s v="BULLET 350 THE STANDARD"/>
    <d v="2024-05-14T00:00:00"/>
    <n v="48"/>
    <x v="3"/>
    <x v="1"/>
    <s v="-"/>
    <m/>
    <m/>
    <m/>
    <m/>
    <m/>
    <m/>
    <m/>
    <m/>
    <m/>
    <m/>
    <m/>
    <m/>
    <m/>
    <m/>
    <m/>
    <m/>
    <m/>
    <m/>
    <m/>
    <m/>
    <m/>
    <m/>
    <m/>
    <m/>
    <m/>
    <m/>
    <m/>
    <m/>
    <m/>
    <m/>
    <m/>
    <m/>
    <m/>
    <m/>
    <m/>
    <m/>
    <m/>
    <m/>
    <m/>
    <m/>
    <m/>
    <m/>
    <m/>
    <m/>
    <m/>
    <m/>
    <m/>
    <m/>
    <m/>
    <m/>
    <m/>
    <m/>
    <m/>
    <m/>
    <m/>
    <m/>
    <m/>
    <m/>
    <m/>
    <m/>
    <m/>
    <m/>
    <m/>
    <m/>
    <m/>
    <m/>
    <m/>
    <m/>
    <m/>
    <m/>
    <m/>
    <m/>
    <m/>
    <m/>
    <m/>
    <m/>
    <m/>
    <m/>
    <m/>
    <m/>
    <m/>
    <m/>
    <m/>
    <m/>
    <m/>
    <m/>
    <m/>
    <m/>
    <m/>
    <m/>
    <n v="1"/>
    <m/>
    <m/>
    <x v="0"/>
    <x v="0"/>
    <s v="DUWT0011"/>
    <e v="#N/A"/>
    <e v="#N/A"/>
    <e v="#N/A"/>
    <e v="#N/A"/>
    <e v="#N/A"/>
    <m/>
    <m/>
    <m/>
    <e v="#N/A"/>
  </r>
  <r>
    <n v="465588808"/>
    <s v="SHAKEEL AHMAD KHAN"/>
    <m/>
    <m/>
    <m/>
    <m/>
    <m/>
    <m/>
    <n v="9371"/>
    <n v="28113"/>
    <x v="4"/>
    <x v="0"/>
    <x v="0"/>
    <x v="0"/>
    <n v="132206"/>
    <n v="546"/>
    <n v="0"/>
    <n v="2121"/>
    <s v="-"/>
    <s v="2 FLOW"/>
    <n v="0.38041610107997009"/>
    <n v="2.868461999958203E-2"/>
    <s v="FLOW"/>
    <x v="0"/>
    <s v="MPTP"/>
    <s v="NC"/>
    <s v="Add not found , Shifted"/>
    <m/>
    <s v="CNAVNA"/>
    <m/>
    <m/>
    <m/>
    <s v="CHIKHALI"/>
    <m/>
    <m/>
    <m/>
    <n v="30780"/>
    <n v="132206"/>
    <n v="86"/>
    <m/>
    <n v="116"/>
    <s v="-"/>
    <s v="MH14ME3234"/>
    <s v="HUNTER 350 REBEL BLUE"/>
    <d v="2025-02-27T00:00:00"/>
    <n v="24"/>
    <x v="0"/>
    <x v="0"/>
    <s v="-"/>
    <m/>
    <m/>
    <m/>
    <n v="1"/>
    <m/>
    <m/>
    <m/>
    <m/>
    <m/>
    <n v="1"/>
    <m/>
    <m/>
    <n v="1"/>
    <m/>
    <m/>
    <m/>
    <m/>
    <m/>
    <m/>
    <m/>
    <m/>
    <m/>
    <m/>
    <m/>
    <m/>
    <m/>
    <m/>
    <m/>
    <m/>
    <m/>
    <m/>
    <m/>
    <m/>
    <m/>
    <m/>
    <m/>
    <n v="1"/>
    <m/>
    <m/>
    <m/>
    <m/>
    <m/>
    <m/>
    <m/>
    <m/>
    <m/>
    <m/>
    <m/>
    <m/>
    <m/>
    <m/>
    <m/>
    <m/>
    <m/>
    <m/>
    <m/>
    <m/>
    <m/>
    <m/>
    <m/>
    <m/>
    <m/>
    <m/>
    <m/>
    <m/>
    <m/>
    <m/>
    <m/>
    <m/>
    <m/>
    <m/>
    <m/>
    <m/>
    <m/>
    <m/>
    <m/>
    <m/>
    <m/>
    <m/>
    <m/>
    <m/>
    <m/>
    <m/>
    <m/>
    <m/>
    <m/>
    <m/>
    <m/>
    <m/>
    <m/>
    <m/>
    <m/>
    <m/>
    <x v="2"/>
    <x v="0"/>
    <s v="ZBHT0011"/>
    <s v="GoAk_COGBRl7"/>
    <s v="Allocated"/>
    <s v="Shifted (NC_SFTD)"/>
    <s v="Visit cm office address cm shifted"/>
    <d v="2026-03-05T00:00:00"/>
    <m/>
    <m/>
    <m/>
    <s v="VYMO"/>
  </r>
  <r>
    <n v="467111296"/>
    <s v="SACHIN RAM SADAKAL"/>
    <s v="ONLINE"/>
    <s v="10.03.26"/>
    <n v="4180"/>
    <m/>
    <m/>
    <m/>
    <s v="4173"/>
    <e v="#N/A"/>
    <x v="3"/>
    <x v="0"/>
    <x v="1"/>
    <x v="9"/>
    <n v="131863"/>
    <n v="7"/>
    <n v="0"/>
    <n v="1791"/>
    <s v="-"/>
    <s v="23.02.26"/>
    <n v="8.1445724706915704E-2"/>
    <n v="3.6574186689418003E-2"/>
    <s v="FLOW"/>
    <x v="1"/>
    <s v="-"/>
    <s v="PAID"/>
    <m/>
    <m/>
    <m/>
    <m/>
    <m/>
    <m/>
    <s v="JUNNAR"/>
    <m/>
    <m/>
    <m/>
    <m/>
    <n v="131863"/>
    <n v="0"/>
    <m/>
    <e v="#N/A"/>
    <s v="-"/>
    <m/>
    <s v="HONDA UNICORN 2B"/>
    <d v="2025-10-18T00:00:00"/>
    <s v="48"/>
    <x v="3"/>
    <x v="1"/>
    <s v="-"/>
    <m/>
    <m/>
    <m/>
    <m/>
    <m/>
    <m/>
    <m/>
    <m/>
    <m/>
    <m/>
    <m/>
    <m/>
    <m/>
    <m/>
    <m/>
    <m/>
    <m/>
    <m/>
    <m/>
    <m/>
    <m/>
    <m/>
    <m/>
    <m/>
    <m/>
    <m/>
    <m/>
    <m/>
    <m/>
    <m/>
    <m/>
    <m/>
    <m/>
    <m/>
    <m/>
    <m/>
    <m/>
    <m/>
    <m/>
    <m/>
    <m/>
    <m/>
    <m/>
    <m/>
    <m/>
    <m/>
    <m/>
    <m/>
    <m/>
    <m/>
    <m/>
    <m/>
    <m/>
    <m/>
    <m/>
    <m/>
    <m/>
    <m/>
    <m/>
    <m/>
    <m/>
    <m/>
    <m/>
    <m/>
    <m/>
    <m/>
    <m/>
    <m/>
    <m/>
    <m/>
    <m/>
    <m/>
    <m/>
    <m/>
    <m/>
    <m/>
    <m/>
    <m/>
    <m/>
    <m/>
    <m/>
    <m/>
    <m/>
    <m/>
    <m/>
    <m/>
    <m/>
    <m/>
    <m/>
    <m/>
    <n v="1"/>
    <m/>
    <m/>
    <x v="0"/>
    <x v="0"/>
    <s v="ZBHT0021"/>
    <e v="#N/A"/>
    <e v="#N/A"/>
    <e v="#N/A"/>
    <e v="#N/A"/>
    <e v="#N/A"/>
    <m/>
    <m/>
    <m/>
    <e v="#N/A"/>
  </r>
  <r>
    <n v="462452381"/>
    <s v="KARUNA VYANKAT SHIKHRE"/>
    <s v="COLLECT"/>
    <s v="24.03.26"/>
    <n v="6300"/>
    <m/>
    <m/>
    <m/>
    <n v="5923"/>
    <n v="5820"/>
    <x v="2"/>
    <x v="1"/>
    <x v="1"/>
    <x v="8"/>
    <n v="131553"/>
    <n v="86"/>
    <n v="0"/>
    <n v="3564"/>
    <s v="-"/>
    <s v="16.02.26"/>
    <n v="0.10757481211900791"/>
    <n v="6.6503704743885294E-3"/>
    <s v="RB"/>
    <x v="1"/>
    <s v="PAID"/>
    <s v="PTP"/>
    <m/>
    <n v="24"/>
    <s v="CAVA"/>
    <m/>
    <m/>
    <m/>
    <s v="KHED SHIVAPUR"/>
    <m/>
    <m/>
    <m/>
    <n v="9470"/>
    <n v="131553"/>
    <n v="24"/>
    <m/>
    <n v="26"/>
    <s v="-"/>
    <s v="MH12WQ6662"/>
    <s v="CLASSIC 350 REDDITCH GREY"/>
    <d v="2024-04-04T00:00:00"/>
    <n v="48"/>
    <x v="0"/>
    <x v="2"/>
    <s v="-"/>
    <m/>
    <m/>
    <m/>
    <m/>
    <m/>
    <m/>
    <m/>
    <m/>
    <m/>
    <m/>
    <m/>
    <m/>
    <n v="1"/>
    <m/>
    <m/>
    <m/>
    <m/>
    <m/>
    <m/>
    <m/>
    <m/>
    <m/>
    <m/>
    <m/>
    <m/>
    <m/>
    <m/>
    <m/>
    <m/>
    <m/>
    <m/>
    <m/>
    <m/>
    <m/>
    <m/>
    <m/>
    <m/>
    <m/>
    <m/>
    <m/>
    <m/>
    <m/>
    <m/>
    <m/>
    <m/>
    <m/>
    <m/>
    <m/>
    <m/>
    <m/>
    <m/>
    <m/>
    <m/>
    <m/>
    <m/>
    <m/>
    <m/>
    <m/>
    <m/>
    <m/>
    <n v="1"/>
    <m/>
    <m/>
    <m/>
    <m/>
    <m/>
    <m/>
    <m/>
    <m/>
    <n v="2"/>
    <m/>
    <m/>
    <m/>
    <m/>
    <m/>
    <m/>
    <m/>
    <m/>
    <m/>
    <m/>
    <m/>
    <m/>
    <m/>
    <m/>
    <m/>
    <m/>
    <m/>
    <m/>
    <m/>
    <m/>
    <m/>
    <m/>
    <m/>
    <x v="2"/>
    <x v="0"/>
    <s v="DUWT0011"/>
    <s v="APcGG6wkBRe7"/>
    <s v="Allocated"/>
    <s v="Left Message (LMCB)"/>
    <s v="Customer home visit left message Tu husband"/>
    <d v="2026-03-05T00:00:00"/>
    <m/>
    <m/>
    <m/>
    <e v="#N/A"/>
  </r>
  <r>
    <n v="466373007"/>
    <s v="LATA SHASHIKANT SHETE"/>
    <s v="ONLINE"/>
    <s v="07.03.26 22.03.26"/>
    <n v="4320"/>
    <m/>
    <m/>
    <m/>
    <n v="4189"/>
    <n v="8374"/>
    <x v="5"/>
    <x v="1"/>
    <x v="1"/>
    <x v="9"/>
    <n v="130984"/>
    <n v="55"/>
    <n v="0"/>
    <n v="3150"/>
    <s v="-"/>
    <s v="23.02.26"/>
    <n v="0.25810180530374138"/>
    <n v="2.4368473132725839E-2"/>
    <s v="STABLE"/>
    <x v="1"/>
    <s v="-"/>
    <s v="PTP"/>
    <m/>
    <n v="25"/>
    <s v="CAVA"/>
    <m/>
    <m/>
    <m/>
    <s v="NARAYAN GAON"/>
    <m/>
    <m/>
    <m/>
    <n v="8374"/>
    <n v="130984"/>
    <n v="55"/>
    <n v="2"/>
    <n v="54"/>
    <s v="REGULAR"/>
    <s v="MH14MM4064"/>
    <m/>
    <s v="SUZUKI GIXXER 150 SF 2"/>
    <n v="48"/>
    <x v="4"/>
    <x v="0"/>
    <s v="-"/>
    <m/>
    <m/>
    <m/>
    <m/>
    <m/>
    <m/>
    <m/>
    <m/>
    <m/>
    <m/>
    <m/>
    <m/>
    <m/>
    <m/>
    <m/>
    <m/>
    <m/>
    <m/>
    <m/>
    <m/>
    <m/>
    <m/>
    <m/>
    <m/>
    <m/>
    <m/>
    <m/>
    <m/>
    <m/>
    <m/>
    <m/>
    <m/>
    <m/>
    <m/>
    <m/>
    <m/>
    <m/>
    <m/>
    <m/>
    <m/>
    <m/>
    <m/>
    <m/>
    <m/>
    <m/>
    <m/>
    <m/>
    <m/>
    <m/>
    <m/>
    <m/>
    <m/>
    <m/>
    <m/>
    <m/>
    <m/>
    <m/>
    <m/>
    <m/>
    <m/>
    <m/>
    <m/>
    <m/>
    <m/>
    <m/>
    <m/>
    <m/>
    <m/>
    <m/>
    <m/>
    <m/>
    <m/>
    <m/>
    <m/>
    <m/>
    <m/>
    <m/>
    <m/>
    <m/>
    <m/>
    <m/>
    <m/>
    <m/>
    <m/>
    <m/>
    <m/>
    <m/>
    <m/>
    <m/>
    <m/>
    <n v="1"/>
    <m/>
    <m/>
    <x v="0"/>
    <x v="0"/>
    <s v="ZBHT0021"/>
    <e v="#N/A"/>
    <e v="#N/A"/>
    <e v="#N/A"/>
    <e v="#N/A"/>
    <e v="#N/A"/>
    <m/>
    <m/>
    <m/>
    <e v="#N/A"/>
  </r>
  <r>
    <n v="466451184"/>
    <s v="KIRAN SHANTARAM DAUNDKAR"/>
    <s v="ONLINE"/>
    <s v="04.03.26"/>
    <n v="4500"/>
    <m/>
    <m/>
    <s v="BANK STABLE 04"/>
    <n v="4588"/>
    <n v="13546"/>
    <x v="4"/>
    <x v="1"/>
    <x v="1"/>
    <x v="10"/>
    <n v="130268"/>
    <n v="399"/>
    <n v="0"/>
    <n v="3150"/>
    <s v="-"/>
    <s v="BK 3 FLOW"/>
    <n v="0.24211706531471569"/>
    <n v="2.8264133837386751E-2"/>
    <s v="STABLE"/>
    <x v="1"/>
    <s v="PAD"/>
    <s v="PAID"/>
    <m/>
    <m/>
    <m/>
    <m/>
    <m/>
    <m/>
    <s v="RAJGUR NAGAR"/>
    <m/>
    <m/>
    <m/>
    <n v="17095"/>
    <n v="130268"/>
    <n v="86"/>
    <m/>
    <n v="85"/>
    <s v="-"/>
    <s v="MH14MN0336"/>
    <s v="TVS RONIN DS"/>
    <d v="2025-07-03T00:00:00"/>
    <n v="42"/>
    <x v="0"/>
    <x v="0"/>
    <s v="-"/>
    <m/>
    <m/>
    <m/>
    <m/>
    <m/>
    <m/>
    <m/>
    <m/>
    <m/>
    <n v="1"/>
    <m/>
    <m/>
    <m/>
    <m/>
    <m/>
    <m/>
    <m/>
    <m/>
    <m/>
    <m/>
    <m/>
    <m/>
    <m/>
    <m/>
    <m/>
    <m/>
    <m/>
    <m/>
    <m/>
    <m/>
    <m/>
    <m/>
    <m/>
    <m/>
    <m/>
    <m/>
    <m/>
    <m/>
    <m/>
    <m/>
    <m/>
    <m/>
    <m/>
    <m/>
    <m/>
    <m/>
    <m/>
    <m/>
    <m/>
    <m/>
    <m/>
    <m/>
    <m/>
    <m/>
    <m/>
    <m/>
    <m/>
    <m/>
    <m/>
    <m/>
    <m/>
    <m/>
    <m/>
    <m/>
    <m/>
    <m/>
    <m/>
    <m/>
    <m/>
    <m/>
    <m/>
    <m/>
    <m/>
    <m/>
    <m/>
    <m/>
    <m/>
    <m/>
    <m/>
    <m/>
    <m/>
    <m/>
    <m/>
    <m/>
    <m/>
    <m/>
    <m/>
    <m/>
    <m/>
    <m/>
    <m/>
    <m/>
    <m/>
    <x v="0"/>
    <x v="0"/>
    <s v="ZBHT0010"/>
    <s v="GoAcJHhBNNz"/>
    <s v="Allocated"/>
    <s v="Door Locked (NC_DL)"/>
    <s v="Nc door lock "/>
    <d v="2026-03-04T00:00:00"/>
    <m/>
    <m/>
    <m/>
    <e v="#N/A"/>
  </r>
  <r>
    <n v="467303731"/>
    <s v="ROHAN KAILAS WALANDE"/>
    <s v="ONLINE"/>
    <s v="30.03.26"/>
    <n v="7708"/>
    <m/>
    <m/>
    <m/>
    <s v="7218"/>
    <n v="7218"/>
    <x v="3"/>
    <x v="0"/>
    <x v="1"/>
    <x v="3"/>
    <n v="128812"/>
    <n v="40"/>
    <n v="0"/>
    <n v="450"/>
    <s v="-"/>
    <s v="20.02.26"/>
    <n v="0.27341886074767152"/>
    <n v="3.5727945942662542E-2"/>
    <s v="STABLE"/>
    <x v="2"/>
    <s v="-"/>
    <s v="MPTP"/>
    <s v="Add not found"/>
    <n v="28"/>
    <s v="CAVNA"/>
    <m/>
    <m/>
    <m/>
    <s v="KHADACHI WADI"/>
    <m/>
    <m/>
    <m/>
    <m/>
    <n v="128812"/>
    <n v="0"/>
    <m/>
    <n v="22"/>
    <s v="-"/>
    <m/>
    <m/>
    <d v="2025-11-18T00:00:00"/>
    <s v="24"/>
    <x v="3"/>
    <x v="1"/>
    <s v="-"/>
    <m/>
    <m/>
    <m/>
    <m/>
    <m/>
    <m/>
    <m/>
    <m/>
    <m/>
    <m/>
    <m/>
    <m/>
    <m/>
    <m/>
    <m/>
    <m/>
    <m/>
    <m/>
    <m/>
    <m/>
    <m/>
    <m/>
    <m/>
    <m/>
    <m/>
    <m/>
    <m/>
    <m/>
    <m/>
    <m/>
    <m/>
    <m/>
    <m/>
    <m/>
    <m/>
    <m/>
    <m/>
    <m/>
    <m/>
    <n v="1"/>
    <m/>
    <m/>
    <m/>
    <m/>
    <m/>
    <m/>
    <m/>
    <m/>
    <m/>
    <m/>
    <m/>
    <m/>
    <m/>
    <m/>
    <m/>
    <m/>
    <m/>
    <m/>
    <m/>
    <m/>
    <m/>
    <m/>
    <m/>
    <m/>
    <m/>
    <m/>
    <m/>
    <m/>
    <m/>
    <m/>
    <m/>
    <m/>
    <m/>
    <m/>
    <m/>
    <m/>
    <m/>
    <m/>
    <m/>
    <m/>
    <m/>
    <n v="1"/>
    <m/>
    <m/>
    <m/>
    <m/>
    <m/>
    <m/>
    <m/>
    <m/>
    <m/>
    <m/>
    <m/>
    <x v="6"/>
    <x v="0"/>
    <s v="DUWT0017"/>
    <s v="GPvRovHenw7"/>
    <s v="Allocated"/>
    <s v="Address Not Found (NC_ANF)"/>
    <s v="Short address available "/>
    <d v="2026-03-14T00:00:00"/>
    <m/>
    <m/>
    <m/>
    <e v="#N/A"/>
  </r>
  <r>
    <n v="460272739"/>
    <s v="VILAS NAMDEV GAIKWAD"/>
    <s v="ONLINE"/>
    <s v="31.03.26"/>
    <n v="6726"/>
    <m/>
    <m/>
    <m/>
    <n v="6595"/>
    <n v="6218"/>
    <x v="2"/>
    <x v="1"/>
    <x v="1"/>
    <x v="17"/>
    <n v="128179"/>
    <n v="131"/>
    <n v="0"/>
    <n v="3600"/>
    <s v="-"/>
    <s v="22.02.26"/>
    <n v="0.45711227746539429"/>
    <n v="6.479805379099278E-3"/>
    <s v="STABLE"/>
    <x v="1"/>
    <s v="PTP"/>
    <s v="PTP"/>
    <m/>
    <n v="28"/>
    <s v="CAVA"/>
    <m/>
    <m/>
    <m/>
    <s v="JANWADI"/>
    <m/>
    <m/>
    <m/>
    <n v="9949"/>
    <n v="128179"/>
    <n v="24"/>
    <m/>
    <n v="54"/>
    <s v="-"/>
    <s v="MH12WB3507"/>
    <s v="METEOR 350 STELLAR PURE BLACK"/>
    <d v="2023-10-23T00:00:00"/>
    <n v="48"/>
    <x v="0"/>
    <x v="2"/>
    <s v="-"/>
    <m/>
    <m/>
    <m/>
    <m/>
    <m/>
    <m/>
    <m/>
    <m/>
    <m/>
    <n v="1"/>
    <m/>
    <m/>
    <m/>
    <m/>
    <m/>
    <m/>
    <m/>
    <m/>
    <m/>
    <m/>
    <m/>
    <m/>
    <m/>
    <m/>
    <m/>
    <m/>
    <m/>
    <m/>
    <m/>
    <m/>
    <m/>
    <m/>
    <m/>
    <m/>
    <m/>
    <m/>
    <m/>
    <m/>
    <m/>
    <m/>
    <m/>
    <m/>
    <m/>
    <m/>
    <m/>
    <m/>
    <m/>
    <m/>
    <m/>
    <m/>
    <m/>
    <m/>
    <m/>
    <m/>
    <m/>
    <m/>
    <m/>
    <m/>
    <m/>
    <m/>
    <m/>
    <m/>
    <m/>
    <m/>
    <m/>
    <m/>
    <m/>
    <m/>
    <m/>
    <m/>
    <m/>
    <m/>
    <m/>
    <m/>
    <m/>
    <m/>
    <m/>
    <m/>
    <m/>
    <m/>
    <m/>
    <m/>
    <m/>
    <m/>
    <m/>
    <m/>
    <m/>
    <m/>
    <m/>
    <m/>
    <m/>
    <m/>
    <m/>
    <x v="0"/>
    <x v="0"/>
    <s v="DUWT0014"/>
    <s v="G6Htj8M3pDJc"/>
    <s v="Allocated"/>
    <s v="Promise To Pay (PTP)"/>
    <s v="Customer meet at residence given ptp "/>
    <d v="2026-03-20T00:00:00"/>
    <m/>
    <m/>
    <m/>
    <e v="#N/A"/>
  </r>
  <r>
    <n v="466423164"/>
    <s v="RAHUL AMKAPRASAD VARUN"/>
    <s v="ONLINE"/>
    <s v="13.03.26"/>
    <n v="11220"/>
    <m/>
    <m/>
    <s v="BANK STABLE 13"/>
    <n v="5419"/>
    <n v="5572"/>
    <x v="5"/>
    <x v="2"/>
    <x v="1"/>
    <x v="0"/>
    <n v="128018"/>
    <n v="271"/>
    <n v="0"/>
    <n v="2250"/>
    <s v="-"/>
    <s v="13.02.26"/>
    <n v="0.2227984154855428"/>
    <n v="2.381667374263495E-2"/>
    <s v="RB"/>
    <x v="1"/>
    <s v="PAID"/>
    <s v="PAID"/>
    <m/>
    <m/>
    <s v="CAVA"/>
    <m/>
    <m/>
    <m/>
    <s v="AKURDI"/>
    <m/>
    <m/>
    <m/>
    <n v="8093"/>
    <n v="128018"/>
    <n v="55"/>
    <m/>
    <n v="26"/>
    <s v="-"/>
    <s v="MH14MM8793"/>
    <s v="BAJAJ PULSAR 220 F UG"/>
    <d v="2025-06-29T00:00:00"/>
    <n v="36"/>
    <x v="0"/>
    <x v="0"/>
    <s v="-"/>
    <m/>
    <m/>
    <m/>
    <m/>
    <m/>
    <m/>
    <m/>
    <m/>
    <m/>
    <m/>
    <m/>
    <m/>
    <m/>
    <m/>
    <m/>
    <n v="1"/>
    <m/>
    <m/>
    <m/>
    <m/>
    <m/>
    <m/>
    <m/>
    <m/>
    <m/>
    <m/>
    <m/>
    <m/>
    <m/>
    <m/>
    <m/>
    <m/>
    <m/>
    <m/>
    <m/>
    <m/>
    <m/>
    <m/>
    <m/>
    <m/>
    <m/>
    <m/>
    <m/>
    <m/>
    <m/>
    <m/>
    <m/>
    <m/>
    <m/>
    <m/>
    <m/>
    <m/>
    <m/>
    <m/>
    <m/>
    <m/>
    <m/>
    <m/>
    <m/>
    <m/>
    <m/>
    <m/>
    <m/>
    <m/>
    <m/>
    <m/>
    <m/>
    <m/>
    <m/>
    <m/>
    <m/>
    <m/>
    <m/>
    <m/>
    <m/>
    <m/>
    <m/>
    <m/>
    <m/>
    <m/>
    <m/>
    <m/>
    <m/>
    <m/>
    <m/>
    <m/>
    <m/>
    <m/>
    <m/>
    <m/>
    <m/>
    <m/>
    <m/>
    <x v="0"/>
    <x v="0"/>
    <s v="ZBHT0011"/>
    <s v="B2v5j_qkn4z"/>
    <s v="Allocated"/>
    <s v="Promise To Pay (PTP)"/>
    <s v="Visit cm residences address cm meet cm make the ptp on 10gh"/>
    <d v="2026-03-10T00:00:00"/>
    <m/>
    <m/>
    <m/>
    <e v="#N/A"/>
  </r>
  <r>
    <n v="467186767"/>
    <s v="ANIKET BHANUDAS YELWANDE"/>
    <m/>
    <m/>
    <m/>
    <m/>
    <m/>
    <s v="BANK PAID 13"/>
    <n v="4743"/>
    <e v="#N/A"/>
    <x v="3"/>
    <x v="0"/>
    <x v="1"/>
    <x v="10"/>
    <n v="127180"/>
    <n v="0"/>
    <n v="0"/>
    <n v="450"/>
    <s v="-"/>
    <s v="03.02.26"/>
    <n v="0.23048628583039621"/>
    <n v="3.5275286192185687E-2"/>
    <s v="FLOW"/>
    <x v="1"/>
    <s v="-"/>
    <s v="PAID"/>
    <m/>
    <m/>
    <m/>
    <m/>
    <m/>
    <m/>
    <s v="NIGOJE"/>
    <m/>
    <m/>
    <m/>
    <s v="-"/>
    <n v="127180"/>
    <n v="0"/>
    <m/>
    <e v="#N/A"/>
    <s v="REGULAR"/>
    <s v="MH14MW4446"/>
    <s v="PIAGGIO VESPA S 125"/>
    <d v="2025-10-29T00:00:00"/>
    <n v="36"/>
    <x v="2"/>
    <x v="1"/>
    <s v="-"/>
    <m/>
    <m/>
    <m/>
    <m/>
    <m/>
    <m/>
    <m/>
    <m/>
    <m/>
    <m/>
    <m/>
    <m/>
    <m/>
    <m/>
    <m/>
    <m/>
    <m/>
    <m/>
    <m/>
    <m/>
    <m/>
    <m/>
    <m/>
    <m/>
    <m/>
    <m/>
    <m/>
    <m/>
    <m/>
    <m/>
    <m/>
    <m/>
    <m/>
    <m/>
    <m/>
    <m/>
    <m/>
    <m/>
    <m/>
    <m/>
    <m/>
    <m/>
    <m/>
    <m/>
    <m/>
    <m/>
    <m/>
    <m/>
    <m/>
    <m/>
    <m/>
    <m/>
    <m/>
    <m/>
    <m/>
    <m/>
    <m/>
    <m/>
    <m/>
    <m/>
    <m/>
    <m/>
    <m/>
    <m/>
    <m/>
    <m/>
    <m/>
    <m/>
    <m/>
    <m/>
    <m/>
    <m/>
    <m/>
    <m/>
    <m/>
    <m/>
    <m/>
    <m/>
    <m/>
    <m/>
    <m/>
    <m/>
    <m/>
    <m/>
    <m/>
    <m/>
    <m/>
    <m/>
    <m/>
    <m/>
    <n v="1"/>
    <m/>
    <m/>
    <x v="0"/>
    <x v="0"/>
    <s v="ZBHT0010"/>
    <e v="#N/A"/>
    <e v="#N/A"/>
    <e v="#N/A"/>
    <e v="#N/A"/>
    <e v="#N/A"/>
    <m/>
    <m/>
    <m/>
    <e v="#N/A"/>
  </r>
  <r>
    <n v="463352388"/>
    <s v="ASHUTOSH KUMAR JHA"/>
    <m/>
    <m/>
    <m/>
    <m/>
    <m/>
    <s v="BANK STABLE 28"/>
    <n v="7290"/>
    <n v="20484.830000000002"/>
    <x v="4"/>
    <x v="1"/>
    <x v="0"/>
    <x v="11"/>
    <n v="125679"/>
    <n v="721"/>
    <n v="0"/>
    <n v="4050"/>
    <s v="-"/>
    <s v="BK 3 FLOW"/>
    <n v="0.35506307646296731"/>
    <n v="2.7268462527627109E-2"/>
    <s v="STABLE"/>
    <x v="1"/>
    <s v="NC"/>
    <s v="NC"/>
    <s v="Entry restricted"/>
    <m/>
    <s v="CNAVNA"/>
    <m/>
    <m/>
    <m/>
    <s v="MAAN"/>
    <m/>
    <m/>
    <m/>
    <n v="25255.83"/>
    <n v="125679"/>
    <n v="86"/>
    <m/>
    <n v="85"/>
    <s v="-"/>
    <s v="MH14LR2633"/>
    <s v="CB350 RS MONOTONE"/>
    <d v="2024-06-30T00:00:00"/>
    <n v="36"/>
    <x v="0"/>
    <x v="0"/>
    <s v="-"/>
    <m/>
    <m/>
    <m/>
    <m/>
    <m/>
    <m/>
    <m/>
    <m/>
    <m/>
    <n v="1"/>
    <m/>
    <m/>
    <m/>
    <m/>
    <m/>
    <m/>
    <m/>
    <m/>
    <m/>
    <m/>
    <m/>
    <m/>
    <m/>
    <m/>
    <m/>
    <m/>
    <m/>
    <m/>
    <m/>
    <m/>
    <m/>
    <m/>
    <m/>
    <m/>
    <m/>
    <m/>
    <m/>
    <m/>
    <m/>
    <m/>
    <m/>
    <m/>
    <m/>
    <m/>
    <m/>
    <m/>
    <m/>
    <m/>
    <m/>
    <m/>
    <m/>
    <m/>
    <m/>
    <m/>
    <m/>
    <m/>
    <m/>
    <m/>
    <m/>
    <m/>
    <m/>
    <m/>
    <m/>
    <m/>
    <m/>
    <m/>
    <m/>
    <m/>
    <m/>
    <m/>
    <m/>
    <m/>
    <m/>
    <m/>
    <m/>
    <m/>
    <m/>
    <m/>
    <m/>
    <m/>
    <m/>
    <m/>
    <m/>
    <m/>
    <m/>
    <m/>
    <m/>
    <m/>
    <m/>
    <m/>
    <m/>
    <m/>
    <m/>
    <x v="0"/>
    <x v="0"/>
    <s v="DUWT0030"/>
    <s v="GPCvVQhCsNJc"/>
    <s v="Allocated"/>
    <s v="Entry Restricted (NC_ER)"/>
    <s v="No Entry"/>
    <d v="2026-03-04T00:00:00"/>
    <m/>
    <m/>
    <m/>
    <e v="#N/A"/>
  </r>
  <r>
    <n v="460986849"/>
    <s v="SHUBHAM SANTOSH ZENDE"/>
    <s v="ONLINE"/>
    <s v="26.03.26"/>
    <n v="6653"/>
    <m/>
    <m/>
    <m/>
    <n v="6377"/>
    <n v="6157"/>
    <x v="2"/>
    <x v="1"/>
    <x v="1"/>
    <x v="10"/>
    <n v="125613"/>
    <n v="112"/>
    <n v="0"/>
    <n v="1350"/>
    <s v="-"/>
    <s v="24.02.26"/>
    <n v="0.133118843420403"/>
    <n v="6.3500869337785246E-3"/>
    <s v="RB"/>
    <x v="1"/>
    <s v="PTP"/>
    <s v="PTP"/>
    <m/>
    <n v="24"/>
    <m/>
    <m/>
    <m/>
    <m/>
    <s v="PEER"/>
    <m/>
    <m/>
    <m/>
    <n v="7619"/>
    <n v="125613"/>
    <n v="24"/>
    <m/>
    <n v="26"/>
    <s v="-"/>
    <s v="MH14LG0053"/>
    <s v="BULLET 350 THE STANDARD BLACK"/>
    <d v="2023-12-04T00:00:00"/>
    <n v="48"/>
    <x v="0"/>
    <x v="0"/>
    <s v="-"/>
    <m/>
    <m/>
    <m/>
    <m/>
    <m/>
    <m/>
    <m/>
    <m/>
    <m/>
    <n v="1"/>
    <m/>
    <m/>
    <m/>
    <m/>
    <m/>
    <m/>
    <m/>
    <m/>
    <m/>
    <m/>
    <m/>
    <m/>
    <m/>
    <m/>
    <m/>
    <m/>
    <m/>
    <m/>
    <m/>
    <m/>
    <m/>
    <m/>
    <m/>
    <m/>
    <m/>
    <m/>
    <m/>
    <m/>
    <m/>
    <m/>
    <m/>
    <m/>
    <m/>
    <m/>
    <m/>
    <m/>
    <m/>
    <m/>
    <m/>
    <m/>
    <m/>
    <m/>
    <m/>
    <m/>
    <m/>
    <m/>
    <m/>
    <m/>
    <m/>
    <m/>
    <m/>
    <m/>
    <m/>
    <m/>
    <m/>
    <m/>
    <m/>
    <m/>
    <m/>
    <m/>
    <m/>
    <m/>
    <m/>
    <m/>
    <m/>
    <m/>
    <m/>
    <m/>
    <m/>
    <m/>
    <m/>
    <m/>
    <m/>
    <m/>
    <m/>
    <m/>
    <m/>
    <m/>
    <m/>
    <m/>
    <m/>
    <m/>
    <m/>
    <x v="0"/>
    <x v="0"/>
    <s v="ZBHT0010"/>
    <s v="kPkjyH-t_5c"/>
    <s v="Allocated"/>
    <s v="Promise To Pay (PTP)"/>
    <s v="Ptp "/>
    <d v="2026-03-25T00:00:00"/>
    <m/>
    <m/>
    <m/>
    <e v="#N/A"/>
  </r>
  <r>
    <n v="463860514"/>
    <s v="MANASI SANTOSH SHINDE"/>
    <s v="ONLINE"/>
    <s v="13.03.26"/>
    <n v="5067"/>
    <m/>
    <m/>
    <m/>
    <n v="5026"/>
    <n v="4946"/>
    <x v="2"/>
    <x v="1"/>
    <x v="1"/>
    <x v="0"/>
    <n v="125408"/>
    <n v="110"/>
    <n v="0"/>
    <n v="4928"/>
    <s v="-"/>
    <s v="NEW"/>
    <n v="4.3512244627998811E-2"/>
    <n v="6.3397236129325574E-3"/>
    <s v="RB"/>
    <x v="1"/>
    <s v="-"/>
    <s v="PAID"/>
    <s v="Shifted"/>
    <m/>
    <s v="CNAVNA"/>
    <m/>
    <m/>
    <m/>
    <s v="CHINCHWAD"/>
    <m/>
    <m/>
    <m/>
    <n v="9984"/>
    <n v="125408"/>
    <n v="24"/>
    <n v="1"/>
    <n v="26"/>
    <s v="REGULAR"/>
    <m/>
    <s v="PIAGGIO VESPA SXL 149 ABS RACING 60"/>
    <d v="2024-08-26T00:00:00"/>
    <n v="48"/>
    <x v="4"/>
    <x v="0"/>
    <s v="-"/>
    <m/>
    <m/>
    <m/>
    <m/>
    <m/>
    <m/>
    <m/>
    <m/>
    <m/>
    <m/>
    <m/>
    <m/>
    <m/>
    <m/>
    <m/>
    <m/>
    <m/>
    <m/>
    <m/>
    <m/>
    <m/>
    <m/>
    <m/>
    <m/>
    <m/>
    <m/>
    <m/>
    <m/>
    <m/>
    <m/>
    <m/>
    <m/>
    <m/>
    <n v="1"/>
    <m/>
    <m/>
    <m/>
    <m/>
    <m/>
    <m/>
    <m/>
    <m/>
    <m/>
    <m/>
    <m/>
    <m/>
    <m/>
    <m/>
    <m/>
    <m/>
    <m/>
    <m/>
    <m/>
    <m/>
    <m/>
    <m/>
    <m/>
    <m/>
    <m/>
    <m/>
    <n v="1"/>
    <m/>
    <m/>
    <m/>
    <m/>
    <m/>
    <m/>
    <m/>
    <m/>
    <m/>
    <m/>
    <m/>
    <m/>
    <m/>
    <m/>
    <m/>
    <m/>
    <m/>
    <m/>
    <m/>
    <m/>
    <m/>
    <m/>
    <m/>
    <m/>
    <m/>
    <m/>
    <m/>
    <m/>
    <m/>
    <m/>
    <m/>
    <m/>
    <x v="6"/>
    <x v="0"/>
    <s v="ZBHT0011"/>
    <s v="AoEbI5eFP5m"/>
    <s v="Allocated"/>
    <s v="Door Locked (NC_DL)"/>
    <s v="Visit cm residences address door locked"/>
    <d v="2026-03-12T00:00:00"/>
    <m/>
    <m/>
    <m/>
    <e v="#N/A"/>
  </r>
  <r>
    <n v="460026902"/>
    <s v="ANANAD VAIJINATH KALVATKAR"/>
    <s v="ONLINE"/>
    <s v="30.03.26"/>
    <n v="7000"/>
    <m/>
    <m/>
    <m/>
    <n v="6829"/>
    <n v="6042.14"/>
    <x v="2"/>
    <x v="1"/>
    <x v="1"/>
    <x v="13"/>
    <n v="124377.97"/>
    <n v="147"/>
    <n v="0"/>
    <n v="4500"/>
    <s v="-"/>
    <s v="26.02.26"/>
    <n v="0.1373947530232669"/>
    <n v="6.2876527281961053E-3"/>
    <s v="STABLE"/>
    <x v="1"/>
    <s v="PTP"/>
    <s v="PTP"/>
    <m/>
    <n v="27"/>
    <s v="CAVA"/>
    <m/>
    <m/>
    <m/>
    <s v="SADUMBARE"/>
    <m/>
    <m/>
    <m/>
    <n v="10689.14"/>
    <n v="124377.97"/>
    <n v="24"/>
    <m/>
    <n v="26"/>
    <s v="-"/>
    <s v="MH14LC3427"/>
    <s v="RE CLASSIC 350 EFI REDDITCH RED"/>
    <d v="2023-10-07T00:00:00"/>
    <n v="48"/>
    <x v="0"/>
    <x v="2"/>
    <s v="-"/>
    <m/>
    <m/>
    <m/>
    <m/>
    <m/>
    <m/>
    <m/>
    <m/>
    <m/>
    <n v="1"/>
    <m/>
    <m/>
    <m/>
    <m/>
    <m/>
    <m/>
    <m/>
    <m/>
    <m/>
    <m/>
    <m/>
    <m/>
    <m/>
    <m/>
    <m/>
    <m/>
    <m/>
    <n v="1"/>
    <m/>
    <m/>
    <m/>
    <m/>
    <m/>
    <m/>
    <m/>
    <m/>
    <m/>
    <m/>
    <m/>
    <m/>
    <m/>
    <m/>
    <m/>
    <m/>
    <m/>
    <m/>
    <m/>
    <m/>
    <m/>
    <m/>
    <m/>
    <m/>
    <m/>
    <m/>
    <m/>
    <m/>
    <m/>
    <n v="1"/>
    <m/>
    <m/>
    <m/>
    <m/>
    <m/>
    <m/>
    <m/>
    <m/>
    <m/>
    <m/>
    <m/>
    <m/>
    <m/>
    <m/>
    <m/>
    <m/>
    <m/>
    <m/>
    <m/>
    <m/>
    <m/>
    <m/>
    <m/>
    <m/>
    <m/>
    <m/>
    <m/>
    <m/>
    <m/>
    <m/>
    <m/>
    <m/>
    <m/>
    <m/>
    <m/>
    <x v="1"/>
    <x v="0"/>
    <s v="DUWT0027"/>
    <s v="BoWAh79wsEgm"/>
    <s v="Allocated"/>
    <s v="Left Message (LMCB)"/>
    <s v="Visited to Customers office address and Left massage with his Employee "/>
    <d v="2026-03-04T00:00:00"/>
    <m/>
    <m/>
    <m/>
    <e v="#N/A"/>
  </r>
  <r>
    <n v="464667294"/>
    <s v="SUDHIR SHANKAR ANDRE"/>
    <s v="ONLINE"/>
    <s v="16.03.26"/>
    <n v="6803"/>
    <m/>
    <m/>
    <m/>
    <s v="6715"/>
    <e v="#N/A"/>
    <x v="3"/>
    <x v="0"/>
    <x v="1"/>
    <x v="10"/>
    <n v="124061"/>
    <n v="40"/>
    <n v="0"/>
    <n v="900"/>
    <s v="-"/>
    <s v="X FLOW"/>
    <n v="0.22483377186982839"/>
    <n v="3.4410184622493692E-2"/>
    <s v="FLOW"/>
    <x v="1"/>
    <m/>
    <s v="PAID"/>
    <m/>
    <m/>
    <m/>
    <m/>
    <m/>
    <m/>
    <s v="NIGOJE"/>
    <m/>
    <m/>
    <m/>
    <m/>
    <n v="124061"/>
    <n v="0"/>
    <m/>
    <e v="#N/A"/>
    <s v="-"/>
    <s v="MH14LZ5885"/>
    <s v="HERO MAVRICK 440 TOP"/>
    <d v="2024-11-13T00:00:00"/>
    <s v="36"/>
    <x v="3"/>
    <x v="1"/>
    <s v="-"/>
    <m/>
    <m/>
    <m/>
    <m/>
    <m/>
    <m/>
    <m/>
    <m/>
    <m/>
    <m/>
    <m/>
    <m/>
    <m/>
    <m/>
    <m/>
    <m/>
    <m/>
    <m/>
    <m/>
    <m/>
    <m/>
    <m/>
    <m/>
    <m/>
    <m/>
    <m/>
    <m/>
    <m/>
    <m/>
    <m/>
    <m/>
    <m/>
    <m/>
    <m/>
    <m/>
    <m/>
    <m/>
    <m/>
    <m/>
    <m/>
    <m/>
    <m/>
    <m/>
    <m/>
    <m/>
    <n v="1"/>
    <m/>
    <m/>
    <m/>
    <m/>
    <m/>
    <m/>
    <m/>
    <m/>
    <m/>
    <m/>
    <m/>
    <m/>
    <m/>
    <m/>
    <m/>
    <m/>
    <m/>
    <m/>
    <m/>
    <m/>
    <m/>
    <m/>
    <m/>
    <m/>
    <m/>
    <m/>
    <m/>
    <m/>
    <m/>
    <m/>
    <m/>
    <m/>
    <m/>
    <m/>
    <m/>
    <m/>
    <m/>
    <m/>
    <m/>
    <m/>
    <m/>
    <m/>
    <m/>
    <m/>
    <m/>
    <m/>
    <m/>
    <x v="0"/>
    <x v="0"/>
    <s v="ZBHT0010"/>
    <e v="#N/A"/>
    <e v="#N/A"/>
    <s v="Promise To Pay (PTP)"/>
    <s v="Ptp "/>
    <d v="2026-03-16T00:00:00"/>
    <m/>
    <m/>
    <m/>
    <e v="#N/A"/>
  </r>
  <r>
    <n v="464922563"/>
    <s v="SHUBHAM TUKARAM INGALE"/>
    <s v="ONLINE"/>
    <s v="31.03.26"/>
    <n v="6100"/>
    <m/>
    <m/>
    <m/>
    <n v="5975"/>
    <n v="5850"/>
    <x v="2"/>
    <x v="1"/>
    <x v="1"/>
    <x v="13"/>
    <n v="119634"/>
    <n v="71"/>
    <n v="0"/>
    <n v="3401"/>
    <s v="-"/>
    <s v="26.02.26"/>
    <n v="0.13215430259221561"/>
    <n v="6.0478318345685567E-3"/>
    <s v="RB"/>
    <x v="1"/>
    <s v="-"/>
    <s v="PTP"/>
    <m/>
    <n v="26"/>
    <s v="CAVA"/>
    <m/>
    <m/>
    <m/>
    <s v="KIVALE"/>
    <m/>
    <m/>
    <m/>
    <n v="9322"/>
    <n v="119634"/>
    <n v="24"/>
    <n v="1"/>
    <n v="54"/>
    <s v="REGULAR"/>
    <s v="MH14MB1401"/>
    <s v="BULLET BATTALION 350 BLACK"/>
    <d v="2024-12-11T00:00:00"/>
    <n v="36"/>
    <x v="4"/>
    <x v="2"/>
    <s v="-"/>
    <m/>
    <m/>
    <m/>
    <m/>
    <m/>
    <m/>
    <m/>
    <m/>
    <m/>
    <m/>
    <m/>
    <m/>
    <m/>
    <m/>
    <m/>
    <m/>
    <m/>
    <m/>
    <m/>
    <m/>
    <m/>
    <m/>
    <m/>
    <m/>
    <m/>
    <m/>
    <m/>
    <m/>
    <m/>
    <m/>
    <m/>
    <m/>
    <m/>
    <m/>
    <m/>
    <m/>
    <n v="1"/>
    <m/>
    <m/>
    <m/>
    <m/>
    <m/>
    <m/>
    <m/>
    <m/>
    <m/>
    <m/>
    <m/>
    <m/>
    <m/>
    <m/>
    <m/>
    <m/>
    <m/>
    <m/>
    <m/>
    <m/>
    <m/>
    <m/>
    <m/>
    <m/>
    <m/>
    <m/>
    <m/>
    <m/>
    <m/>
    <n v="1"/>
    <m/>
    <m/>
    <m/>
    <m/>
    <m/>
    <m/>
    <m/>
    <m/>
    <m/>
    <m/>
    <m/>
    <m/>
    <m/>
    <m/>
    <m/>
    <m/>
    <m/>
    <m/>
    <m/>
    <m/>
    <m/>
    <m/>
    <m/>
    <m/>
    <m/>
    <m/>
    <x v="6"/>
    <x v="0"/>
    <s v="DUWT0027"/>
    <s v="GPTDIIXwbEc"/>
    <s v="Allocated"/>
    <s v="Left Message (LMCB)"/>
    <s v="Visited to Customers office address and Left massage with his owner "/>
    <d v="2026-03-13T00:00:00"/>
    <m/>
    <m/>
    <m/>
    <e v="#N/A"/>
  </r>
  <r>
    <n v="462692295"/>
    <s v="PETENINUO PFITHU"/>
    <m/>
    <m/>
    <m/>
    <m/>
    <m/>
    <s v="BANK STABLE 18"/>
    <n v="5068"/>
    <n v="10062"/>
    <x v="5"/>
    <x v="1"/>
    <x v="0"/>
    <x v="11"/>
    <n v="119497"/>
    <n v="219"/>
    <n v="0"/>
    <n v="1350"/>
    <s v="-"/>
    <s v="2 FLOW"/>
    <n v="0.27143182382483028"/>
    <n v="2.223141325613311E-2"/>
    <s v="STABLE"/>
    <x v="1"/>
    <s v="NC"/>
    <s v="NC"/>
    <s v="Add not found"/>
    <m/>
    <s v="CNAVNA"/>
    <m/>
    <m/>
    <m/>
    <s v="WAKAD"/>
    <m/>
    <m/>
    <m/>
    <n v="11631"/>
    <n v="119497"/>
    <n v="55"/>
    <m/>
    <n v="54"/>
    <s v="-"/>
    <s v="MH14LN2332"/>
    <s v="SUZUKI GIXXER 150 SF"/>
    <d v="2024-04-25T00:00:00"/>
    <n v="48"/>
    <x v="0"/>
    <x v="0"/>
    <s v="-"/>
    <m/>
    <m/>
    <m/>
    <m/>
    <m/>
    <m/>
    <n v="1"/>
    <m/>
    <m/>
    <n v="1"/>
    <m/>
    <m/>
    <m/>
    <m/>
    <m/>
    <m/>
    <m/>
    <m/>
    <m/>
    <m/>
    <m/>
    <m/>
    <m/>
    <m/>
    <m/>
    <m/>
    <m/>
    <m/>
    <m/>
    <m/>
    <m/>
    <m/>
    <m/>
    <m/>
    <m/>
    <m/>
    <m/>
    <m/>
    <m/>
    <m/>
    <m/>
    <m/>
    <m/>
    <m/>
    <m/>
    <m/>
    <m/>
    <m/>
    <m/>
    <m/>
    <m/>
    <m/>
    <m/>
    <m/>
    <m/>
    <m/>
    <m/>
    <m/>
    <m/>
    <m/>
    <m/>
    <m/>
    <m/>
    <m/>
    <m/>
    <m/>
    <m/>
    <m/>
    <m/>
    <m/>
    <m/>
    <m/>
    <m/>
    <m/>
    <m/>
    <m/>
    <m/>
    <m/>
    <m/>
    <m/>
    <m/>
    <m/>
    <m/>
    <m/>
    <m/>
    <m/>
    <m/>
    <m/>
    <m/>
    <m/>
    <m/>
    <m/>
    <m/>
    <x v="6"/>
    <x v="0"/>
    <s v="DUWT0030"/>
    <s v="G2TtfJBEOz"/>
    <s v="Allocated"/>
    <s v="Shifted (NC_SFTD)"/>
    <s v="We had visited to customer but customer shifted"/>
    <d v="2026-03-03T00:00:00"/>
    <m/>
    <m/>
    <m/>
    <s v="DID"/>
  </r>
  <r>
    <n v="460748946"/>
    <s v="PRATHAMESH SANJAY KUDALE"/>
    <s v="COLLECT"/>
    <s v="30.03.26"/>
    <n v="6200"/>
    <m/>
    <m/>
    <m/>
    <n v="6124"/>
    <n v="6100"/>
    <x v="2"/>
    <x v="1"/>
    <x v="1"/>
    <x v="12"/>
    <n v="119023.2"/>
    <n v="68"/>
    <n v="0"/>
    <n v="4277"/>
    <s v="-"/>
    <s v="13.02.26"/>
    <n v="0.11130505795787141"/>
    <n v="6.0169541937260332E-3"/>
    <s v="STABLE"/>
    <x v="1"/>
    <s v="-"/>
    <s v="PTP"/>
    <s v="Customer father expire"/>
    <m/>
    <s v="CAVNA"/>
    <m/>
    <m/>
    <m/>
    <s v="DUMLA"/>
    <m/>
    <m/>
    <m/>
    <n v="10445"/>
    <n v="119023.2"/>
    <n v="24"/>
    <n v="1"/>
    <n v="54"/>
    <s v="REGULAR"/>
    <s v="MH12WG1139"/>
    <s v="CLASSIC 350 DARK GUNMETAL GREY"/>
    <d v="2023-11-17T00:00:00"/>
    <n v="48"/>
    <x v="4"/>
    <x v="0"/>
    <s v="-"/>
    <m/>
    <m/>
    <m/>
    <m/>
    <m/>
    <m/>
    <m/>
    <m/>
    <m/>
    <m/>
    <m/>
    <m/>
    <m/>
    <m/>
    <m/>
    <m/>
    <m/>
    <m/>
    <m/>
    <m/>
    <m/>
    <m/>
    <m/>
    <m/>
    <m/>
    <m/>
    <m/>
    <m/>
    <m/>
    <m/>
    <m/>
    <m/>
    <m/>
    <n v="1"/>
    <m/>
    <m/>
    <m/>
    <m/>
    <m/>
    <m/>
    <m/>
    <m/>
    <m/>
    <m/>
    <m/>
    <m/>
    <m/>
    <m/>
    <m/>
    <m/>
    <m/>
    <m/>
    <m/>
    <m/>
    <m/>
    <m/>
    <m/>
    <m/>
    <m/>
    <m/>
    <m/>
    <m/>
    <m/>
    <m/>
    <m/>
    <m/>
    <m/>
    <m/>
    <m/>
    <m/>
    <m/>
    <m/>
    <m/>
    <m/>
    <m/>
    <m/>
    <m/>
    <m/>
    <m/>
    <m/>
    <m/>
    <m/>
    <m/>
    <m/>
    <n v="2"/>
    <m/>
    <m/>
    <m/>
    <m/>
    <m/>
    <m/>
    <m/>
    <m/>
    <x v="1"/>
    <x v="0"/>
    <s v="ZBHT0024"/>
    <s v="ko8CV2kufOm"/>
    <s v="Allocated"/>
    <s v="Left Message (LMCB)"/>
    <s v="Meet mother "/>
    <d v="2026-03-12T00:00:00"/>
    <m/>
    <m/>
    <m/>
    <e v="#N/A"/>
  </r>
  <r>
    <n v="460466165"/>
    <s v="RITHIK MOHAN GAWALI"/>
    <m/>
    <m/>
    <m/>
    <m/>
    <m/>
    <m/>
    <n v="5868"/>
    <n v="8944"/>
    <x v="5"/>
    <x v="0"/>
    <x v="0"/>
    <x v="5"/>
    <n v="117122"/>
    <n v="320"/>
    <n v="0"/>
    <n v="4500"/>
    <s v="-"/>
    <s v="27.02.26"/>
    <n v="0.29787722357531821"/>
    <n v="2.1789564452537071E-2"/>
    <s v="STABLE"/>
    <x v="3"/>
    <s v="PTP"/>
    <s v="PTP"/>
    <m/>
    <n v="30"/>
    <s v="CAVA"/>
    <m/>
    <m/>
    <m/>
    <s v="KHADKI"/>
    <m/>
    <m/>
    <m/>
    <n v="320"/>
    <n v="117122"/>
    <n v="55"/>
    <m/>
    <n v="85"/>
    <s v="-"/>
    <s v="MH12WC4429"/>
    <e v="#N/A"/>
    <d v="2023-11-04T00:00:00"/>
    <n v="48"/>
    <x v="0"/>
    <x v="0"/>
    <s v="-"/>
    <m/>
    <m/>
    <m/>
    <m/>
    <m/>
    <m/>
    <m/>
    <m/>
    <m/>
    <m/>
    <m/>
    <m/>
    <m/>
    <m/>
    <m/>
    <n v="1"/>
    <m/>
    <m/>
    <m/>
    <m/>
    <m/>
    <n v="1"/>
    <m/>
    <m/>
    <m/>
    <m/>
    <m/>
    <m/>
    <m/>
    <m/>
    <m/>
    <m/>
    <m/>
    <m/>
    <m/>
    <m/>
    <m/>
    <m/>
    <m/>
    <m/>
    <m/>
    <m/>
    <m/>
    <m/>
    <m/>
    <m/>
    <m/>
    <m/>
    <m/>
    <m/>
    <m/>
    <m/>
    <m/>
    <m/>
    <m/>
    <m/>
    <m/>
    <m/>
    <m/>
    <m/>
    <m/>
    <m/>
    <m/>
    <m/>
    <m/>
    <m/>
    <m/>
    <m/>
    <m/>
    <m/>
    <m/>
    <m/>
    <m/>
    <m/>
    <m/>
    <m/>
    <m/>
    <m/>
    <m/>
    <m/>
    <m/>
    <m/>
    <m/>
    <m/>
    <n v="1"/>
    <m/>
    <m/>
    <m/>
    <m/>
    <m/>
    <m/>
    <m/>
    <m/>
    <x v="1"/>
    <x v="0"/>
    <s v="DUWT0023"/>
    <s v="k6bj5dz_OIc"/>
    <s v="Allocated"/>
    <s v="Left Message (LMCB)"/>
    <s v="Lm with relatives "/>
    <d v="2026-03-08T00:00:00"/>
    <m/>
    <m/>
    <m/>
    <e v="#N/A"/>
  </r>
  <r>
    <n v="463175321"/>
    <s v="SUFIYANA SALAUDDIN MULLA"/>
    <m/>
    <m/>
    <m/>
    <m/>
    <m/>
    <m/>
    <n v="4618"/>
    <n v="18060"/>
    <x v="6"/>
    <x v="0"/>
    <x v="0"/>
    <x v="16"/>
    <n v="117051"/>
    <n v="644"/>
    <n v="0"/>
    <n v="4627.3500000000004"/>
    <s v="-"/>
    <s v="BK 3 FLOW"/>
    <n v="0.46111187798292119"/>
    <n v="5.3971387321529042E-2"/>
    <s v="FLOW"/>
    <x v="0"/>
    <s v="NC"/>
    <s v="NC"/>
    <m/>
    <m/>
    <m/>
    <m/>
    <m/>
    <m/>
    <s v="KATRAJ"/>
    <m/>
    <m/>
    <m/>
    <n v="23331.35"/>
    <n v="117051"/>
    <n v="116"/>
    <m/>
    <n v="146"/>
    <s v="-"/>
    <s v="MH12WW0920"/>
    <s v="PIAGGIO VESPA SXL 125 CBS RACING 60"/>
    <d v="2024-06-11T00:00:00"/>
    <n v="48"/>
    <x v="0"/>
    <x v="2"/>
    <s v="-"/>
    <m/>
    <m/>
    <m/>
    <m/>
    <m/>
    <m/>
    <m/>
    <m/>
    <m/>
    <m/>
    <m/>
    <m/>
    <m/>
    <m/>
    <m/>
    <m/>
    <m/>
    <m/>
    <m/>
    <m/>
    <m/>
    <m/>
    <m/>
    <m/>
    <m/>
    <m/>
    <m/>
    <m/>
    <m/>
    <m/>
    <m/>
    <m/>
    <m/>
    <m/>
    <m/>
    <m/>
    <n v="1"/>
    <m/>
    <m/>
    <m/>
    <m/>
    <m/>
    <m/>
    <m/>
    <m/>
    <m/>
    <m/>
    <m/>
    <m/>
    <m/>
    <m/>
    <m/>
    <m/>
    <m/>
    <m/>
    <m/>
    <m/>
    <m/>
    <m/>
    <m/>
    <m/>
    <m/>
    <m/>
    <m/>
    <m/>
    <m/>
    <m/>
    <m/>
    <m/>
    <m/>
    <m/>
    <m/>
    <m/>
    <m/>
    <m/>
    <m/>
    <m/>
    <m/>
    <m/>
    <m/>
    <m/>
    <m/>
    <m/>
    <m/>
    <m/>
    <m/>
    <m/>
    <m/>
    <m/>
    <m/>
    <m/>
    <m/>
    <m/>
    <x v="0"/>
    <x v="0"/>
    <s v="DUWT0031"/>
    <s v="APGfMA0UWuc"/>
    <s v="Allocated"/>
    <s v="Left Message (LMCB)"/>
    <s v="Left message customer husband "/>
    <d v="2026-03-13T00:00:00"/>
    <m/>
    <m/>
    <m/>
    <e v="#N/A"/>
  </r>
  <r>
    <n v="460017651"/>
    <s v="RAVINDRA BALASAHEB SHILIMKAR"/>
    <s v="COLLECT"/>
    <s v="23.03.26"/>
    <n v="6500"/>
    <m/>
    <m/>
    <m/>
    <n v="6422"/>
    <n v="6173"/>
    <x v="2"/>
    <x v="1"/>
    <x v="1"/>
    <x v="8"/>
    <n v="116940.12"/>
    <n v="130"/>
    <n v="0"/>
    <n v="4950"/>
    <s v="-"/>
    <s v="23.02.26"/>
    <n v="9.5625424263789033E-2"/>
    <n v="5.9116486991513039E-3"/>
    <s v="STABLE"/>
    <x v="1"/>
    <s v="PTP"/>
    <s v="PTP"/>
    <m/>
    <n v="25"/>
    <s v="CAVA"/>
    <m/>
    <m/>
    <m/>
    <s v="BHOR"/>
    <m/>
    <m/>
    <m/>
    <n v="130"/>
    <n v="116940.12"/>
    <n v="24"/>
    <m/>
    <n v="26"/>
    <s v="-"/>
    <s v="MH12VY4073"/>
    <e v="#N/A"/>
    <d v="2023-10-06T00:00:00"/>
    <n v="48"/>
    <x v="0"/>
    <x v="2"/>
    <s v="-"/>
    <m/>
    <m/>
    <m/>
    <m/>
    <m/>
    <m/>
    <m/>
    <m/>
    <m/>
    <m/>
    <m/>
    <m/>
    <m/>
    <m/>
    <m/>
    <m/>
    <m/>
    <m/>
    <m/>
    <m/>
    <m/>
    <m/>
    <m/>
    <m/>
    <m/>
    <m/>
    <m/>
    <m/>
    <m/>
    <m/>
    <n v="1"/>
    <m/>
    <m/>
    <m/>
    <m/>
    <m/>
    <m/>
    <m/>
    <m/>
    <m/>
    <m/>
    <m/>
    <m/>
    <m/>
    <m/>
    <m/>
    <m/>
    <m/>
    <m/>
    <m/>
    <m/>
    <m/>
    <m/>
    <m/>
    <m/>
    <m/>
    <m/>
    <m/>
    <m/>
    <m/>
    <m/>
    <m/>
    <m/>
    <m/>
    <m/>
    <m/>
    <n v="2"/>
    <m/>
    <m/>
    <m/>
    <m/>
    <m/>
    <m/>
    <m/>
    <m/>
    <m/>
    <m/>
    <m/>
    <m/>
    <m/>
    <m/>
    <m/>
    <m/>
    <m/>
    <m/>
    <m/>
    <m/>
    <m/>
    <m/>
    <m/>
    <m/>
    <m/>
    <m/>
    <x v="1"/>
    <x v="0"/>
    <s v="DUWT0011"/>
    <s v="AoiG3KCrpOIc"/>
    <s v="Allocated"/>
    <s v="Promise To Pay (PTP)"/>
    <s v="Promise to pay amount.8000 ptp date 20.03.2026"/>
    <d v="2026-03-20T00:00:00"/>
    <m/>
    <m/>
    <m/>
    <e v="#N/A"/>
  </r>
  <r>
    <n v="464281287"/>
    <s v="PRINKAL SUMIT KALDHONE"/>
    <s v="ONLINE"/>
    <s v="20.03.26"/>
    <n v="4462"/>
    <m/>
    <m/>
    <m/>
    <n v="4443"/>
    <n v="4443"/>
    <x v="2"/>
    <x v="1"/>
    <x v="1"/>
    <x v="0"/>
    <n v="116489"/>
    <n v="19"/>
    <n v="0"/>
    <n v="450"/>
    <s v="-"/>
    <s v="NEW"/>
    <n v="4.0417659674589768E-2"/>
    <n v="5.8888433269560208E-3"/>
    <s v="STABLE"/>
    <x v="1"/>
    <s v="-"/>
    <s v="BPTP"/>
    <s v="Financail Problem"/>
    <m/>
    <s v="CAVA"/>
    <m/>
    <m/>
    <m/>
    <s v="AKURDI"/>
    <m/>
    <m/>
    <m/>
    <n v="4912"/>
    <n v="116489"/>
    <n v="24"/>
    <n v="1"/>
    <n v="26"/>
    <s v="REGULAR"/>
    <s v="MH11DR9867"/>
    <s v="HONDA SP 160 DOUBLE DISC"/>
    <d v="2024-10-10T00:00:00"/>
    <n v="48"/>
    <x v="4"/>
    <x v="0"/>
    <s v="-"/>
    <m/>
    <m/>
    <m/>
    <m/>
    <m/>
    <m/>
    <m/>
    <m/>
    <m/>
    <m/>
    <m/>
    <m/>
    <m/>
    <m/>
    <m/>
    <m/>
    <m/>
    <m/>
    <m/>
    <m/>
    <m/>
    <m/>
    <m/>
    <m/>
    <m/>
    <m/>
    <m/>
    <m/>
    <m/>
    <m/>
    <m/>
    <m/>
    <m/>
    <n v="2"/>
    <m/>
    <m/>
    <m/>
    <m/>
    <m/>
    <m/>
    <m/>
    <m/>
    <m/>
    <m/>
    <m/>
    <m/>
    <m/>
    <m/>
    <n v="2"/>
    <m/>
    <m/>
    <m/>
    <m/>
    <m/>
    <m/>
    <m/>
    <m/>
    <m/>
    <m/>
    <m/>
    <m/>
    <m/>
    <m/>
    <m/>
    <m/>
    <m/>
    <m/>
    <m/>
    <m/>
    <m/>
    <m/>
    <m/>
    <m/>
    <m/>
    <m/>
    <m/>
    <m/>
    <m/>
    <m/>
    <m/>
    <m/>
    <m/>
    <m/>
    <m/>
    <m/>
    <m/>
    <m/>
    <m/>
    <m/>
    <m/>
    <m/>
    <m/>
    <m/>
    <x v="2"/>
    <x v="0"/>
    <s v="ZBHT0011"/>
    <s v="BoknNb3R0Lc"/>
    <s v="Allocated"/>
    <s v="Promise To Pay (PTP)"/>
    <s v="Visit cm residences address cm meet cm jobless cm try to arrange emi after 16th"/>
    <d v="2026-03-16T00:00:00"/>
    <m/>
    <m/>
    <m/>
    <e v="#N/A"/>
  </r>
  <r>
    <n v="462396985"/>
    <s v="NAMRATA SANDEEP GAIKWAD"/>
    <m/>
    <m/>
    <m/>
    <m/>
    <m/>
    <m/>
    <n v="4624"/>
    <n v="22488"/>
    <x v="0"/>
    <x v="0"/>
    <x v="0"/>
    <x v="15"/>
    <n v="114794"/>
    <n v="1138"/>
    <n v="0"/>
    <n v="4950"/>
    <s v="-"/>
    <s v="27.02.26"/>
    <n v="0.39283262008927139"/>
    <n v="3.6906432923652879E-2"/>
    <s v="FLOW"/>
    <x v="7"/>
    <s v="NC"/>
    <s v="BPTP"/>
    <s v="Financail Problem"/>
    <m/>
    <s v="CNAVNA"/>
    <m/>
    <m/>
    <m/>
    <s v="YERWADA"/>
    <m/>
    <m/>
    <m/>
    <n v="28576"/>
    <n v="114794"/>
    <n v="147"/>
    <m/>
    <n v="177"/>
    <s v="-"/>
    <s v="MH12WQ5465"/>
    <s v="HUNTER 350 REBEL RED"/>
    <d v="2024-03-30T00:00:00"/>
    <n v="48"/>
    <x v="0"/>
    <x v="2"/>
    <s v="-"/>
    <m/>
    <m/>
    <m/>
    <m/>
    <m/>
    <m/>
    <m/>
    <m/>
    <m/>
    <m/>
    <m/>
    <m/>
    <n v="1"/>
    <m/>
    <m/>
    <m/>
    <m/>
    <m/>
    <m/>
    <m/>
    <m/>
    <m/>
    <m/>
    <m/>
    <m/>
    <m/>
    <m/>
    <m/>
    <m/>
    <m/>
    <m/>
    <m/>
    <m/>
    <m/>
    <m/>
    <m/>
    <m/>
    <m/>
    <m/>
    <m/>
    <m/>
    <m/>
    <m/>
    <m/>
    <m/>
    <m/>
    <m/>
    <m/>
    <m/>
    <m/>
    <m/>
    <m/>
    <m/>
    <m/>
    <m/>
    <m/>
    <m/>
    <m/>
    <m/>
    <m/>
    <m/>
    <m/>
    <m/>
    <m/>
    <m/>
    <m/>
    <m/>
    <m/>
    <m/>
    <m/>
    <m/>
    <m/>
    <m/>
    <m/>
    <m/>
    <m/>
    <m/>
    <m/>
    <m/>
    <m/>
    <m/>
    <m/>
    <m/>
    <m/>
    <m/>
    <m/>
    <m/>
    <m/>
    <m/>
    <m/>
    <m/>
    <m/>
    <m/>
    <x v="0"/>
    <x v="0"/>
    <s v="ZBHT0012"/>
    <s v="koTAo9jpDIz"/>
    <s v="Allocated"/>
    <s v="Left Message (LMCB)"/>
    <s v="Lm"/>
    <d v="2026-03-05T00:00:00"/>
    <m/>
    <m/>
    <m/>
    <e v="#N/A"/>
  </r>
  <r>
    <n v="465089661"/>
    <s v="DNYANESHWAR EKNATH PAWAR"/>
    <m/>
    <m/>
    <m/>
    <m/>
    <m/>
    <m/>
    <n v="3814"/>
    <n v="18357"/>
    <x v="0"/>
    <x v="0"/>
    <x v="0"/>
    <x v="0"/>
    <n v="114539"/>
    <n v="923"/>
    <n v="0"/>
    <n v="4500"/>
    <s v="-"/>
    <s v="BKT 4 FLOW"/>
    <n v="0.15161308585107039"/>
    <n v="3.6824450063960457E-2"/>
    <s v="FLOW"/>
    <x v="0"/>
    <s v="NC"/>
    <s v="NC"/>
    <s v="Add not found"/>
    <m/>
    <s v="CNAVNA"/>
    <m/>
    <m/>
    <m/>
    <s v="CHIKHALI"/>
    <m/>
    <m/>
    <m/>
    <n v="923"/>
    <n v="114539"/>
    <n v="147"/>
    <m/>
    <n v="177"/>
    <s v="-"/>
    <s v="MH17DG1485"/>
    <e v="#N/A"/>
    <d v="2024-12-31T00:00:00"/>
    <n v="48"/>
    <x v="0"/>
    <x v="0"/>
    <s v="-"/>
    <m/>
    <m/>
    <m/>
    <m/>
    <m/>
    <m/>
    <m/>
    <m/>
    <m/>
    <m/>
    <m/>
    <m/>
    <m/>
    <m/>
    <m/>
    <m/>
    <m/>
    <m/>
    <n v="1"/>
    <m/>
    <m/>
    <m/>
    <m/>
    <m/>
    <m/>
    <m/>
    <m/>
    <m/>
    <m/>
    <m/>
    <m/>
    <m/>
    <m/>
    <m/>
    <m/>
    <m/>
    <m/>
    <m/>
    <m/>
    <m/>
    <m/>
    <m/>
    <m/>
    <m/>
    <m/>
    <m/>
    <m/>
    <m/>
    <m/>
    <m/>
    <m/>
    <m/>
    <m/>
    <m/>
    <m/>
    <m/>
    <m/>
    <m/>
    <m/>
    <m/>
    <m/>
    <m/>
    <m/>
    <m/>
    <m/>
    <m/>
    <m/>
    <m/>
    <m/>
    <m/>
    <m/>
    <m/>
    <m/>
    <m/>
    <m/>
    <m/>
    <m/>
    <m/>
    <m/>
    <m/>
    <m/>
    <m/>
    <m/>
    <m/>
    <m/>
    <m/>
    <m/>
    <m/>
    <m/>
    <m/>
    <n v="1"/>
    <m/>
    <m/>
    <x v="6"/>
    <x v="0"/>
    <s v="ZBHT0011"/>
    <s v="G6b9BxK4DJ7"/>
    <s v="Allocated"/>
    <s v="Address Not Found (NC_ANF)"/>
    <s v="Visit cm residences address cm address not found short address"/>
    <d v="2026-03-07T00:00:00"/>
    <m/>
    <m/>
    <m/>
    <s v="VYMO"/>
  </r>
  <r>
    <n v="466406494"/>
    <s v="SANJAY HARICHANDRA DHOTRE"/>
    <s v="BRANCH"/>
    <s v="10.03.26"/>
    <n v="4930"/>
    <m/>
    <m/>
    <m/>
    <s v="4904"/>
    <e v="#N/A"/>
    <x v="3"/>
    <x v="0"/>
    <x v="1"/>
    <x v="9"/>
    <n v="114510"/>
    <n v="2"/>
    <n v="0"/>
    <n v="2964"/>
    <s v="-"/>
    <s v="NEW"/>
    <n v="7.0727572830808619E-2"/>
    <n v="3.1761071095039957E-2"/>
    <s v="FLOW"/>
    <x v="1"/>
    <m/>
    <s v="PAID"/>
    <m/>
    <m/>
    <m/>
    <m/>
    <m/>
    <m/>
    <s v="NARAYAN GAON"/>
    <m/>
    <m/>
    <m/>
    <m/>
    <n v="114510"/>
    <n v="0"/>
    <m/>
    <e v="#N/A"/>
    <s v="-"/>
    <s v="MH14MM5924"/>
    <s v="TVS RONIN DS"/>
    <d v="2025-06-26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6677362"/>
    <s v="VINAYAK SATHE"/>
    <m/>
    <m/>
    <m/>
    <m/>
    <m/>
    <m/>
    <n v="4313"/>
    <n v="8626"/>
    <x v="5"/>
    <x v="0"/>
    <x v="0"/>
    <x v="6"/>
    <n v="112838"/>
    <n v="115"/>
    <n v="0"/>
    <n v="1800"/>
    <s v="-"/>
    <s v="1 FLOW"/>
    <n v="0.31260533544540531"/>
    <n v="2.099256223165057E-2"/>
    <s v="FLOW"/>
    <x v="0"/>
    <s v="NC"/>
    <s v="NC"/>
    <s v="Shifted"/>
    <m/>
    <s v="CNAVNA"/>
    <m/>
    <m/>
    <m/>
    <s v="LONAVALA"/>
    <m/>
    <m/>
    <m/>
    <n v="10541"/>
    <n v="112838"/>
    <n v="55"/>
    <m/>
    <n v="85"/>
    <s v="-"/>
    <s v="MH14MP4519"/>
    <s v="HONDA SP 125 DLX 2B"/>
    <d v="2025-08-11T00:00:00"/>
    <n v="36"/>
    <x v="0"/>
    <x v="2"/>
    <s v="-"/>
    <m/>
    <m/>
    <m/>
    <m/>
    <m/>
    <m/>
    <m/>
    <m/>
    <m/>
    <m/>
    <m/>
    <m/>
    <m/>
    <m/>
    <m/>
    <m/>
    <m/>
    <m/>
    <n v="1"/>
    <m/>
    <m/>
    <m/>
    <m/>
    <m/>
    <m/>
    <m/>
    <m/>
    <m/>
    <m/>
    <m/>
    <n v="1"/>
    <m/>
    <m/>
    <m/>
    <m/>
    <m/>
    <m/>
    <m/>
    <m/>
    <m/>
    <m/>
    <m/>
    <m/>
    <m/>
    <m/>
    <n v="1"/>
    <m/>
    <m/>
    <m/>
    <m/>
    <m/>
    <m/>
    <m/>
    <m/>
    <m/>
    <m/>
    <m/>
    <m/>
    <m/>
    <m/>
    <m/>
    <m/>
    <m/>
    <m/>
    <m/>
    <m/>
    <m/>
    <m/>
    <m/>
    <m/>
    <m/>
    <m/>
    <m/>
    <m/>
    <m/>
    <m/>
    <m/>
    <m/>
    <m/>
    <m/>
    <m/>
    <m/>
    <m/>
    <m/>
    <m/>
    <m/>
    <m/>
    <m/>
    <m/>
    <m/>
    <m/>
    <m/>
    <m/>
    <x v="1"/>
    <x v="0"/>
    <s v="DUWT0013"/>
    <s v="A6W1UcFBa7"/>
    <s v="Allocated"/>
    <s v="Shifted (NC_SFTD)"/>
    <s v="Customer shifted this address "/>
    <d v="2026-03-07T00:00:00"/>
    <m/>
    <m/>
    <m/>
    <s v="VYMO"/>
  </r>
  <r>
    <n v="462727406"/>
    <s v="SHWETA PRASHANT KALE"/>
    <s v="ONLINE"/>
    <s v="21.03.26"/>
    <n v="5050"/>
    <m/>
    <m/>
    <m/>
    <n v="4932"/>
    <n v="4531"/>
    <x v="2"/>
    <x v="1"/>
    <x v="1"/>
    <x v="15"/>
    <n v="111776"/>
    <n v="128"/>
    <n v="0"/>
    <n v="900"/>
    <s v="-"/>
    <s v="06.02.26"/>
    <n v="6.3970507270281113E-2"/>
    <n v="5.6505880530679821E-3"/>
    <s v="STABLE"/>
    <x v="1"/>
    <s v="PAID"/>
    <s v="PTP"/>
    <m/>
    <n v="28"/>
    <s v="CAVA"/>
    <m/>
    <m/>
    <m/>
    <s v="VISHRANTWADI"/>
    <m/>
    <m/>
    <m/>
    <n v="5559"/>
    <n v="111776"/>
    <n v="24"/>
    <m/>
    <n v="26"/>
    <s v="-"/>
    <s v="MH14LN6712"/>
    <s v="BULLET 350 MILITARY BLACK"/>
    <d v="2024-04-29T00:00:00"/>
    <n v="48"/>
    <x v="0"/>
    <x v="2"/>
    <s v="-"/>
    <m/>
    <m/>
    <m/>
    <m/>
    <m/>
    <m/>
    <m/>
    <m/>
    <m/>
    <m/>
    <m/>
    <m/>
    <n v="1"/>
    <m/>
    <m/>
    <m/>
    <m/>
    <m/>
    <m/>
    <m/>
    <m/>
    <m/>
    <m/>
    <m/>
    <m/>
    <m/>
    <m/>
    <m/>
    <m/>
    <m/>
    <m/>
    <m/>
    <m/>
    <m/>
    <m/>
    <m/>
    <m/>
    <m/>
    <m/>
    <m/>
    <m/>
    <m/>
    <m/>
    <m/>
    <m/>
    <m/>
    <m/>
    <m/>
    <m/>
    <m/>
    <m/>
    <m/>
    <m/>
    <m/>
    <m/>
    <m/>
    <m/>
    <m/>
    <m/>
    <m/>
    <m/>
    <m/>
    <m/>
    <m/>
    <m/>
    <m/>
    <m/>
    <m/>
    <m/>
    <m/>
    <m/>
    <m/>
    <m/>
    <m/>
    <m/>
    <m/>
    <m/>
    <m/>
    <m/>
    <m/>
    <m/>
    <m/>
    <m/>
    <m/>
    <m/>
    <m/>
    <m/>
    <m/>
    <m/>
    <m/>
    <m/>
    <m/>
    <m/>
    <x v="0"/>
    <x v="0"/>
    <s v="ZBHT0012"/>
    <s v="B2WfW15fjz"/>
    <s v="Allocated"/>
    <s v="Door Locked (NC_DL)"/>
    <s v="Nc"/>
    <d v="2026-03-05T00:00:00"/>
    <m/>
    <m/>
    <m/>
    <e v="#N/A"/>
  </r>
  <r>
    <n v="463427670"/>
    <s v="AJINKYA SANJAY GAIKWAD"/>
    <s v="ONLINE"/>
    <s v="18.03.26"/>
    <n v="1300"/>
    <m/>
    <m/>
    <m/>
    <n v="7152"/>
    <n v="7039"/>
    <x v="2"/>
    <x v="1"/>
    <x v="1"/>
    <x v="14"/>
    <n v="111246"/>
    <n v="113"/>
    <n v="0"/>
    <n v="4493"/>
    <s v="-"/>
    <s v="17.02.26"/>
    <n v="0.1021127469350549"/>
    <n v="5.6237950772223084E-3"/>
    <s v="STABLE"/>
    <x v="1"/>
    <s v="-"/>
    <s v="PTP"/>
    <m/>
    <n v="18"/>
    <s v="CAVA"/>
    <m/>
    <m/>
    <m/>
    <s v="PIMPLE GURAV"/>
    <m/>
    <m/>
    <m/>
    <n v="11645"/>
    <n v="111246"/>
    <n v="24"/>
    <n v="1"/>
    <n v="26"/>
    <s v="REGULAR"/>
    <s v="MH14LR3751"/>
    <s v="BULLET 350 THE STANDARD BLACK"/>
    <d v="2024-07-08T00:00:00"/>
    <n v="36"/>
    <x v="4"/>
    <x v="0"/>
    <s v="-"/>
    <m/>
    <m/>
    <m/>
    <m/>
    <m/>
    <m/>
    <m/>
    <m/>
    <m/>
    <m/>
    <m/>
    <m/>
    <m/>
    <m/>
    <m/>
    <m/>
    <m/>
    <m/>
    <m/>
    <m/>
    <m/>
    <m/>
    <m/>
    <m/>
    <m/>
    <m/>
    <m/>
    <m/>
    <m/>
    <m/>
    <m/>
    <m/>
    <m/>
    <n v="2"/>
    <m/>
    <m/>
    <m/>
    <m/>
    <m/>
    <m/>
    <m/>
    <m/>
    <m/>
    <m/>
    <m/>
    <m/>
    <m/>
    <m/>
    <n v="1"/>
    <m/>
    <m/>
    <m/>
    <m/>
    <m/>
    <m/>
    <m/>
    <m/>
    <m/>
    <m/>
    <m/>
    <m/>
    <m/>
    <m/>
    <m/>
    <m/>
    <m/>
    <m/>
    <m/>
    <m/>
    <m/>
    <m/>
    <m/>
    <n v="1"/>
    <m/>
    <m/>
    <m/>
    <m/>
    <m/>
    <m/>
    <m/>
    <m/>
    <m/>
    <m/>
    <m/>
    <n v="1"/>
    <m/>
    <m/>
    <m/>
    <m/>
    <m/>
    <m/>
    <m/>
    <m/>
    <x v="5"/>
    <x v="0"/>
    <s v="ZBHT0015"/>
    <s v="AofEdhvQR7"/>
    <s v="Allocated"/>
    <s v="Promise To Pay (PTP)"/>
    <s v="Visited at customer residence address. Customer promise to pay emi after 2/3 days. Vehicle with him. Customer is private sector work."/>
    <d v="2026-03-24T00:00:00"/>
    <m/>
    <m/>
    <m/>
    <e v="#N/A"/>
  </r>
  <r>
    <n v="466324484"/>
    <s v="ANIKET CHANDRAKANT VANJARI"/>
    <s v="ONLINE"/>
    <s v="11.03.26"/>
    <n v="4890"/>
    <m/>
    <m/>
    <m/>
    <n v="4811"/>
    <n v="4734"/>
    <x v="2"/>
    <x v="1"/>
    <x v="1"/>
    <x v="6"/>
    <n v="111194"/>
    <n v="76"/>
    <n v="0"/>
    <n v="1350"/>
    <s v="-"/>
    <s v="20.02.26"/>
    <n v="0.1074000481896793"/>
    <n v="5.6211663324223556E-3"/>
    <s v="STABLE"/>
    <x v="1"/>
    <s v="-"/>
    <s v="PAID"/>
    <m/>
    <m/>
    <s v="CAVA"/>
    <m/>
    <m/>
    <m/>
    <s v="MAVAL"/>
    <m/>
    <m/>
    <m/>
    <n v="6160"/>
    <n v="111194"/>
    <n v="24"/>
    <n v="1"/>
    <n v="26"/>
    <s v="REGULAR"/>
    <s v="MH14MM1990"/>
    <s v="YAMAHA FZ 15"/>
    <d v="2025-06-13T00:00:00"/>
    <n v="36"/>
    <x v="4"/>
    <x v="2"/>
    <s v="-"/>
    <m/>
    <m/>
    <m/>
    <m/>
    <m/>
    <m/>
    <m/>
    <m/>
    <m/>
    <m/>
    <m/>
    <m/>
    <m/>
    <m/>
    <m/>
    <m/>
    <m/>
    <m/>
    <m/>
    <m/>
    <m/>
    <m/>
    <m/>
    <m/>
    <m/>
    <m/>
    <m/>
    <m/>
    <m/>
    <m/>
    <n v="1"/>
    <m/>
    <m/>
    <m/>
    <m/>
    <m/>
    <m/>
    <m/>
    <m/>
    <m/>
    <m/>
    <m/>
    <m/>
    <m/>
    <m/>
    <m/>
    <m/>
    <m/>
    <m/>
    <m/>
    <m/>
    <m/>
    <m/>
    <m/>
    <m/>
    <m/>
    <m/>
    <m/>
    <m/>
    <m/>
    <m/>
    <m/>
    <m/>
    <m/>
    <m/>
    <m/>
    <m/>
    <m/>
    <m/>
    <m/>
    <m/>
    <m/>
    <m/>
    <m/>
    <m/>
    <m/>
    <m/>
    <m/>
    <m/>
    <m/>
    <m/>
    <m/>
    <m/>
    <m/>
    <m/>
    <m/>
    <m/>
    <m/>
    <m/>
    <m/>
    <m/>
    <m/>
    <m/>
    <x v="0"/>
    <x v="0"/>
    <s v="DUWT0013"/>
    <s v="A2J6at9DVNc"/>
    <s v="Allocated"/>
    <s v="Promise To Pay (PTP)"/>
    <s v="Customer meet kamshet near police station and PTP online "/>
    <d v="2026-03-11T00:00:00"/>
    <m/>
    <m/>
    <m/>
    <e v="#N/A"/>
  </r>
  <r>
    <n v="466443175"/>
    <s v="RAHETUN SAYABA RAJUCHOUDHARY"/>
    <m/>
    <m/>
    <m/>
    <m/>
    <m/>
    <m/>
    <n v="4350"/>
    <n v="21026"/>
    <x v="0"/>
    <x v="0"/>
    <x v="0"/>
    <x v="14"/>
    <n v="110975"/>
    <n v="1031"/>
    <n v="0"/>
    <n v="3150"/>
    <s v="-"/>
    <s v="BKT 4 FLOW"/>
    <n v="0.54443139041031507"/>
    <n v="3.5678619036729947E-2"/>
    <s v="FLOW"/>
    <x v="0"/>
    <s v="NC"/>
    <s v="NC"/>
    <s v="Shifted"/>
    <m/>
    <s v="CNAVNA"/>
    <m/>
    <m/>
    <m/>
    <s v="PIMPLE NILAKH"/>
    <m/>
    <m/>
    <m/>
    <n v="25207"/>
    <n v="110975"/>
    <n v="147"/>
    <m/>
    <n v="177"/>
    <s v="-"/>
    <s v="MH14MM5963"/>
    <s v="HONDA ACTIVA 125 SMART 2B"/>
    <d v="2025-07-02T00:00:00"/>
    <n v="36"/>
    <x v="0"/>
    <x v="0"/>
    <s v="-"/>
    <m/>
    <m/>
    <m/>
    <m/>
    <m/>
    <m/>
    <m/>
    <m/>
    <m/>
    <n v="1"/>
    <m/>
    <m/>
    <m/>
    <m/>
    <m/>
    <m/>
    <m/>
    <m/>
    <m/>
    <m/>
    <m/>
    <m/>
    <m/>
    <m/>
    <m/>
    <m/>
    <m/>
    <m/>
    <m/>
    <m/>
    <m/>
    <m/>
    <m/>
    <n v="1"/>
    <m/>
    <m/>
    <m/>
    <m/>
    <m/>
    <m/>
    <m/>
    <m/>
    <m/>
    <m/>
    <m/>
    <m/>
    <m/>
    <m/>
    <m/>
    <m/>
    <m/>
    <m/>
    <m/>
    <m/>
    <m/>
    <m/>
    <m/>
    <m/>
    <m/>
    <m/>
    <m/>
    <m/>
    <m/>
    <m/>
    <m/>
    <m/>
    <m/>
    <m/>
    <m/>
    <m/>
    <m/>
    <m/>
    <m/>
    <m/>
    <m/>
    <m/>
    <m/>
    <m/>
    <m/>
    <m/>
    <m/>
    <m/>
    <m/>
    <m/>
    <m/>
    <m/>
    <m/>
    <m/>
    <m/>
    <m/>
    <m/>
    <m/>
    <m/>
    <x v="6"/>
    <x v="0"/>
    <s v="ZBHT0015"/>
    <s v="A6G5hWRxAWz"/>
    <s v="Allocated"/>
    <s v="Shifted (NC_SFTD)"/>
    <s v="Visited at customer residence address. Customer is shiffted other place. Vehicle with him. New address not available."/>
    <d v="2026-03-04T00:00:00"/>
    <m/>
    <m/>
    <m/>
    <s v="VYMO"/>
  </r>
  <r>
    <n v="464441982"/>
    <s v="VRUSHBH SHIVAJI HANDE"/>
    <s v="ONLINE"/>
    <s v="19.03.26"/>
    <n v="15109"/>
    <m/>
    <m/>
    <m/>
    <n v="12645"/>
    <n v="2407"/>
    <x v="2"/>
    <x v="2"/>
    <x v="1"/>
    <x v="13"/>
    <n v="109701"/>
    <n v="28"/>
    <n v="0"/>
    <n v="900"/>
    <s v="-"/>
    <s v="NEW"/>
    <n v="0.1211817639522932"/>
    <n v="5.5456910249929376E-3"/>
    <s v="STABLE"/>
    <x v="1"/>
    <s v="-"/>
    <s v="PTP"/>
    <m/>
    <n v="16"/>
    <s v="CAVA"/>
    <m/>
    <m/>
    <m/>
    <s v="TALEGAON DABHADE"/>
    <m/>
    <m/>
    <m/>
    <n v="3335"/>
    <n v="109701"/>
    <n v="24"/>
    <n v="1"/>
    <n v="0"/>
    <s v="REGULAR"/>
    <s v="MH14LZ2115"/>
    <s v="CLASSIC 350 COMMANDO SAND"/>
    <d v="2024-10-25T00:00:00"/>
    <n v="24"/>
    <x v="4"/>
    <x v="2"/>
    <s v="-"/>
    <m/>
    <m/>
    <m/>
    <m/>
    <m/>
    <m/>
    <m/>
    <m/>
    <m/>
    <m/>
    <m/>
    <m/>
    <m/>
    <m/>
    <m/>
    <m/>
    <m/>
    <m/>
    <m/>
    <m/>
    <m/>
    <m/>
    <m/>
    <m/>
    <m/>
    <m/>
    <m/>
    <m/>
    <m/>
    <m/>
    <m/>
    <m/>
    <m/>
    <m/>
    <m/>
    <m/>
    <n v="1"/>
    <m/>
    <m/>
    <m/>
    <m/>
    <m/>
    <m/>
    <m/>
    <m/>
    <n v="1"/>
    <m/>
    <m/>
    <m/>
    <m/>
    <m/>
    <m/>
    <m/>
    <m/>
    <m/>
    <m/>
    <m/>
    <m/>
    <m/>
    <m/>
    <m/>
    <m/>
    <m/>
    <m/>
    <m/>
    <m/>
    <m/>
    <m/>
    <m/>
    <m/>
    <m/>
    <m/>
    <m/>
    <m/>
    <m/>
    <m/>
    <m/>
    <m/>
    <m/>
    <m/>
    <m/>
    <m/>
    <m/>
    <m/>
    <m/>
    <m/>
    <m/>
    <m/>
    <m/>
    <m/>
    <m/>
    <m/>
    <m/>
    <x v="6"/>
    <x v="0"/>
    <s v="DUWT0027"/>
    <e v="#N/A"/>
    <e v="#N/A"/>
    <s v="Left Message (LMCB)"/>
    <s v="Visited to Customers office address and Left massage with his mother "/>
    <d v="2026-03-13T00:00:00"/>
    <m/>
    <m/>
    <m/>
    <e v="#N/A"/>
  </r>
  <r>
    <n v="462681261"/>
    <s v="LAXMAN KAMLU MARGALE"/>
    <s v="ONLINE"/>
    <s v="25.03.26"/>
    <n v="8000"/>
    <m/>
    <m/>
    <m/>
    <n v="7736"/>
    <n v="7736"/>
    <x v="2"/>
    <x v="1"/>
    <x v="1"/>
    <x v="8"/>
    <n v="109131"/>
    <n v="102"/>
    <n v="0"/>
    <n v="4279"/>
    <s v="-"/>
    <s v="STABLE"/>
    <n v="8.9239673906026107E-2"/>
    <n v="5.5168759377626862E-3"/>
    <s v="STABLE"/>
    <x v="1"/>
    <s v="-"/>
    <s v="PTP"/>
    <m/>
    <n v="22"/>
    <s v="CAVA"/>
    <m/>
    <m/>
    <m/>
    <s v="NASRAPUR"/>
    <m/>
    <m/>
    <m/>
    <n v="12117"/>
    <n v="109131"/>
    <n v="24"/>
    <n v="1"/>
    <n v="26"/>
    <s v="REGULAR"/>
    <s v="MH12WS9778"/>
    <s v="BULLET 350 THE STANDARD BLACK"/>
    <d v="2024-04-24T00:00:00"/>
    <n v="36"/>
    <x v="4"/>
    <x v="2"/>
    <s v="-"/>
    <m/>
    <m/>
    <m/>
    <m/>
    <m/>
    <m/>
    <m/>
    <m/>
    <m/>
    <m/>
    <m/>
    <m/>
    <m/>
    <m/>
    <m/>
    <m/>
    <m/>
    <m/>
    <m/>
    <m/>
    <m/>
    <m/>
    <m/>
    <m/>
    <m/>
    <m/>
    <m/>
    <m/>
    <m/>
    <m/>
    <m/>
    <m/>
    <m/>
    <m/>
    <m/>
    <m/>
    <m/>
    <m/>
    <m/>
    <m/>
    <m/>
    <m/>
    <m/>
    <m/>
    <m/>
    <n v="1"/>
    <m/>
    <m/>
    <m/>
    <m/>
    <m/>
    <m/>
    <m/>
    <m/>
    <m/>
    <m/>
    <m/>
    <m/>
    <m/>
    <m/>
    <m/>
    <m/>
    <m/>
    <m/>
    <m/>
    <m/>
    <n v="1"/>
    <m/>
    <m/>
    <m/>
    <m/>
    <m/>
    <n v="1"/>
    <m/>
    <m/>
    <m/>
    <m/>
    <m/>
    <m/>
    <m/>
    <m/>
    <m/>
    <m/>
    <m/>
    <m/>
    <m/>
    <m/>
    <m/>
    <m/>
    <m/>
    <m/>
    <m/>
    <m/>
    <x v="1"/>
    <x v="0"/>
    <s v="DUWT0011"/>
    <s v="koG4GN1Gqz"/>
    <s v="Allocated"/>
    <s v="Promise To Pay (PTP)"/>
    <s v="Customer home visit promise to amt. 8000 ptp date 20.03.2026"/>
    <d v="2026-03-20T00:00:00"/>
    <m/>
    <m/>
    <m/>
    <e v="#N/A"/>
  </r>
  <r>
    <n v="461001866"/>
    <s v="PANKAJ GANPAT LAHANE"/>
    <m/>
    <m/>
    <m/>
    <m/>
    <m/>
    <m/>
    <n v="5309"/>
    <n v="10452"/>
    <x v="5"/>
    <x v="0"/>
    <x v="0"/>
    <x v="2"/>
    <n v="108428"/>
    <n v="308"/>
    <n v="0"/>
    <n v="900"/>
    <s v="-"/>
    <s v="05.02.26"/>
    <n v="0.2851523110399794"/>
    <n v="2.0172118768973291E-2"/>
    <s v="FLOW"/>
    <x v="0"/>
    <s v="-"/>
    <s v="NC"/>
    <s v="Shifted"/>
    <m/>
    <s v="CNAVNA"/>
    <m/>
    <m/>
    <m/>
    <s v="MOSHI"/>
    <m/>
    <m/>
    <m/>
    <n v="11660"/>
    <n v="108428"/>
    <n v="55"/>
    <n v="2"/>
    <n v="85"/>
    <s v="REGULAR"/>
    <s v="MH14LF7047"/>
    <s v="BULLET 350 MILITARY BLACK"/>
    <d v="2023-12-05T00:00:00"/>
    <n v="48"/>
    <x v="4"/>
    <x v="2"/>
    <s v="-"/>
    <m/>
    <m/>
    <m/>
    <m/>
    <m/>
    <m/>
    <m/>
    <m/>
    <m/>
    <m/>
    <m/>
    <m/>
    <m/>
    <m/>
    <m/>
    <m/>
    <m/>
    <m/>
    <m/>
    <m/>
    <m/>
    <m/>
    <m/>
    <m/>
    <m/>
    <m/>
    <m/>
    <m/>
    <m/>
    <m/>
    <m/>
    <m/>
    <m/>
    <m/>
    <m/>
    <m/>
    <n v="1"/>
    <m/>
    <m/>
    <m/>
    <m/>
    <m/>
    <m/>
    <m/>
    <m/>
    <m/>
    <m/>
    <m/>
    <m/>
    <m/>
    <m/>
    <m/>
    <m/>
    <m/>
    <m/>
    <m/>
    <m/>
    <n v="1"/>
    <m/>
    <m/>
    <m/>
    <m/>
    <m/>
    <m/>
    <m/>
    <m/>
    <m/>
    <m/>
    <m/>
    <m/>
    <m/>
    <m/>
    <m/>
    <m/>
    <m/>
    <m/>
    <m/>
    <m/>
    <m/>
    <m/>
    <m/>
    <m/>
    <m/>
    <m/>
    <m/>
    <m/>
    <m/>
    <m/>
    <m/>
    <m/>
    <m/>
    <m/>
    <m/>
    <x v="6"/>
    <x v="0"/>
    <s v="ZBHT0009"/>
    <s v="B2wvM_bVsEgc"/>
    <s v="Allocated"/>
    <s v="Shifted (NC_SFTD)"/>
    <s v="Customer shifted from address msg to room owner"/>
    <d v="2026-03-13T00:00:00"/>
    <m/>
    <m/>
    <m/>
    <s v="VYMO"/>
  </r>
  <r>
    <n v="464251219"/>
    <s v="AVINASH SANJAY JADHAV"/>
    <s v="ONLINE"/>
    <s v="09.03.26 11.03.26"/>
    <n v="10000"/>
    <m/>
    <m/>
    <m/>
    <n v="5990"/>
    <n v="5990"/>
    <x v="2"/>
    <x v="1"/>
    <x v="1"/>
    <x v="12"/>
    <n v="108153"/>
    <n v="56"/>
    <n v="0"/>
    <n v="2238"/>
    <s v="-"/>
    <s v="NEW"/>
    <n v="0.1011397436240805"/>
    <n v="5.4674353144097253E-3"/>
    <s v="STABLE"/>
    <x v="1"/>
    <s v="-"/>
    <s v="PAID"/>
    <s v="Shifted"/>
    <m/>
    <s v="CAVNA"/>
    <m/>
    <m/>
    <m/>
    <s v="RANJAN GAON"/>
    <m/>
    <m/>
    <m/>
    <n v="8284"/>
    <n v="108153"/>
    <n v="24"/>
    <m/>
    <n v="26"/>
    <s v="-"/>
    <s v="MH26CQ5463"/>
    <s v="YAMAHA MT15 V2"/>
    <d v="2024-10-08T00:00:00"/>
    <n v="36"/>
    <x v="0"/>
    <x v="0"/>
    <s v="-"/>
    <m/>
    <m/>
    <m/>
    <m/>
    <m/>
    <m/>
    <m/>
    <m/>
    <m/>
    <m/>
    <m/>
    <m/>
    <m/>
    <m/>
    <m/>
    <n v="1"/>
    <m/>
    <m/>
    <m/>
    <m/>
    <m/>
    <m/>
    <m/>
    <m/>
    <n v="2"/>
    <m/>
    <m/>
    <m/>
    <m/>
    <m/>
    <m/>
    <m/>
    <m/>
    <m/>
    <m/>
    <m/>
    <m/>
    <m/>
    <m/>
    <m/>
    <m/>
    <m/>
    <m/>
    <m/>
    <m/>
    <m/>
    <m/>
    <m/>
    <m/>
    <m/>
    <m/>
    <m/>
    <m/>
    <m/>
    <m/>
    <m/>
    <m/>
    <m/>
    <m/>
    <m/>
    <m/>
    <m/>
    <m/>
    <m/>
    <m/>
    <m/>
    <m/>
    <m/>
    <m/>
    <m/>
    <m/>
    <m/>
    <m/>
    <m/>
    <m/>
    <m/>
    <m/>
    <m/>
    <m/>
    <m/>
    <m/>
    <m/>
    <m/>
    <m/>
    <m/>
    <m/>
    <m/>
    <m/>
    <m/>
    <m/>
    <m/>
    <m/>
    <m/>
    <x v="1"/>
    <x v="0"/>
    <s v="ZBHT0024"/>
    <s v="kPOF1ZnM3Cc"/>
    <s v="Allocated"/>
    <s v="Shifted (NC_SFTD)"/>
    <s v="Customer shifted "/>
    <d v="2026-03-06T00:00:00"/>
    <m/>
    <m/>
    <m/>
    <e v="#N/A"/>
  </r>
  <r>
    <n v="464395018"/>
    <s v="SHAIKH ADIL SHAIKHMUKHTAR"/>
    <s v="ONLINE"/>
    <s v="10.03.26"/>
    <n v="23210"/>
    <m/>
    <m/>
    <m/>
    <n v="11408"/>
    <n v="11357"/>
    <x v="2"/>
    <x v="2"/>
    <x v="1"/>
    <x v="15"/>
    <n v="106966"/>
    <n v="201"/>
    <n v="0"/>
    <n v="4950"/>
    <s v="-"/>
    <s v="18.02.26"/>
    <n v="6.121769682823585E-2"/>
    <n v="5.4074291590723404E-3"/>
    <s v="RB"/>
    <x v="1"/>
    <s v="PAID"/>
    <s v="PAID"/>
    <m/>
    <m/>
    <m/>
    <m/>
    <m/>
    <m/>
    <s v="DHANORI"/>
    <m/>
    <m/>
    <m/>
    <n v="16508"/>
    <n v="106966"/>
    <n v="24"/>
    <m/>
    <n v="0"/>
    <s v="-"/>
    <s v="MH12XJ7203"/>
    <s v="METEOR 350 SUPERNOVA BLUE"/>
    <d v="2024-10-21T00:00:00"/>
    <n v="24"/>
    <x v="0"/>
    <x v="2"/>
    <s v="-"/>
    <m/>
    <m/>
    <m/>
    <m/>
    <m/>
    <m/>
    <m/>
    <m/>
    <m/>
    <m/>
    <m/>
    <m/>
    <n v="1"/>
    <m/>
    <m/>
    <m/>
    <m/>
    <m/>
    <m/>
    <m/>
    <m/>
    <m/>
    <m/>
    <m/>
    <m/>
    <m/>
    <m/>
    <m/>
    <m/>
    <m/>
    <m/>
    <m/>
    <m/>
    <m/>
    <m/>
    <m/>
    <m/>
    <m/>
    <m/>
    <m/>
    <m/>
    <m/>
    <m/>
    <m/>
    <m/>
    <m/>
    <m/>
    <m/>
    <m/>
    <m/>
    <m/>
    <m/>
    <m/>
    <m/>
    <m/>
    <m/>
    <m/>
    <m/>
    <m/>
    <m/>
    <m/>
    <m/>
    <m/>
    <m/>
    <m/>
    <m/>
    <m/>
    <m/>
    <m/>
    <m/>
    <m/>
    <m/>
    <m/>
    <m/>
    <m/>
    <m/>
    <m/>
    <m/>
    <m/>
    <m/>
    <m/>
    <m/>
    <m/>
    <m/>
    <m/>
    <m/>
    <m/>
    <m/>
    <m/>
    <m/>
    <m/>
    <m/>
    <m/>
    <x v="0"/>
    <x v="0"/>
    <s v="ZBHT0012"/>
    <e v="#N/A"/>
    <e v="#N/A"/>
    <s v="Promise To Pay (PTP)"/>
    <s v="Ptp"/>
    <d v="2026-03-24T00:00:00"/>
    <m/>
    <m/>
    <m/>
    <s v="VYMO"/>
  </r>
  <r>
    <n v="459582628"/>
    <s v="SANKALP ASHOK SABLE"/>
    <s v="ONLINE"/>
    <s v="05.03.26"/>
    <n v="5930"/>
    <m/>
    <m/>
    <m/>
    <n v="5832"/>
    <n v="11620"/>
    <x v="5"/>
    <x v="1"/>
    <x v="1"/>
    <x v="0"/>
    <n v="106755"/>
    <n v="279"/>
    <n v="0"/>
    <n v="0"/>
    <s v="-"/>
    <s v="02.02.26"/>
    <n v="0.18579297321594709"/>
    <n v="1.9860871169640162E-2"/>
    <s v="STABLE"/>
    <x v="1"/>
    <s v="PTP"/>
    <s v="PAID"/>
    <m/>
    <m/>
    <s v="CAVNA"/>
    <m/>
    <m/>
    <m/>
    <s v="CHIKHALI"/>
    <m/>
    <m/>
    <m/>
    <n v="11899"/>
    <n v="106755"/>
    <n v="55"/>
    <m/>
    <n v="54"/>
    <s v="-"/>
    <s v="MH14LD7276"/>
    <s v="CLASSIC 350 DARK STEALTH BLACK"/>
    <d v="2023-08-30T00:00:00"/>
    <n v="48"/>
    <x v="0"/>
    <x v="0"/>
    <s v="-"/>
    <m/>
    <m/>
    <m/>
    <m/>
    <m/>
    <m/>
    <m/>
    <m/>
    <m/>
    <m/>
    <m/>
    <m/>
    <n v="1"/>
    <m/>
    <m/>
    <m/>
    <m/>
    <m/>
    <m/>
    <m/>
    <m/>
    <m/>
    <m/>
    <m/>
    <m/>
    <m/>
    <m/>
    <m/>
    <m/>
    <m/>
    <m/>
    <m/>
    <m/>
    <m/>
    <m/>
    <m/>
    <m/>
    <m/>
    <m/>
    <m/>
    <m/>
    <m/>
    <m/>
    <m/>
    <m/>
    <m/>
    <m/>
    <m/>
    <m/>
    <m/>
    <m/>
    <m/>
    <m/>
    <m/>
    <m/>
    <m/>
    <m/>
    <m/>
    <m/>
    <m/>
    <m/>
    <m/>
    <m/>
    <m/>
    <m/>
    <m/>
    <m/>
    <m/>
    <m/>
    <m/>
    <m/>
    <m/>
    <m/>
    <m/>
    <m/>
    <m/>
    <m/>
    <m/>
    <m/>
    <m/>
    <m/>
    <m/>
    <m/>
    <m/>
    <m/>
    <m/>
    <m/>
    <m/>
    <m/>
    <m/>
    <m/>
    <m/>
    <m/>
    <x v="0"/>
    <x v="0"/>
    <s v="ZBHT0011"/>
    <s v="B2KpeFL_DIz"/>
    <s v="Allocated"/>
    <s v="Left Message (LMCB)"/>
    <s v="Visit cm residences address cm is not at home lm with relative members"/>
    <d v="2026-03-05T00:00:00"/>
    <m/>
    <m/>
    <m/>
    <e v="#N/A"/>
  </r>
  <r>
    <n v="467105538"/>
    <s v="RAMA BABASAHEB WAGHMARE"/>
    <m/>
    <m/>
    <m/>
    <m/>
    <m/>
    <s v="BANK RB 18"/>
    <n v="4787"/>
    <n v="4787"/>
    <x v="2"/>
    <x v="2"/>
    <x v="0"/>
    <x v="18"/>
    <n v="106504"/>
    <n v="27"/>
    <n v="0"/>
    <n v="450"/>
    <s v="-"/>
    <s v="X FLOW"/>
    <n v="0.30611153589876589"/>
    <n v="5.3840737725804498E-3"/>
    <s v="RB"/>
    <x v="1"/>
    <s v="NC"/>
    <s v="NC"/>
    <s v="Add not found"/>
    <m/>
    <s v="CNAVNA"/>
    <m/>
    <m/>
    <m/>
    <s v="WAGHOLI"/>
    <m/>
    <m/>
    <m/>
    <n v="5264"/>
    <n v="106504"/>
    <n v="24"/>
    <m/>
    <n v="0"/>
    <s v="-"/>
    <s v="MH22BH6295"/>
    <s v="BAJAJ PULSAR NS 125"/>
    <d v="2025-10-17T00:00:00"/>
    <n v="30"/>
    <x v="0"/>
    <x v="2"/>
    <s v="-"/>
    <m/>
    <m/>
    <m/>
    <m/>
    <m/>
    <m/>
    <m/>
    <m/>
    <m/>
    <m/>
    <m/>
    <m/>
    <m/>
    <m/>
    <m/>
    <m/>
    <m/>
    <m/>
    <m/>
    <m/>
    <m/>
    <m/>
    <m/>
    <m/>
    <m/>
    <m/>
    <m/>
    <m/>
    <m/>
    <m/>
    <n v="1"/>
    <m/>
    <m/>
    <m/>
    <m/>
    <m/>
    <m/>
    <m/>
    <m/>
    <m/>
    <m/>
    <m/>
    <m/>
    <m/>
    <m/>
    <m/>
    <m/>
    <m/>
    <m/>
    <m/>
    <m/>
    <m/>
    <m/>
    <m/>
    <m/>
    <m/>
    <m/>
    <m/>
    <m/>
    <m/>
    <m/>
    <m/>
    <m/>
    <m/>
    <m/>
    <m/>
    <m/>
    <m/>
    <m/>
    <m/>
    <m/>
    <m/>
    <m/>
    <m/>
    <m/>
    <m/>
    <m/>
    <m/>
    <m/>
    <m/>
    <m/>
    <m/>
    <m/>
    <m/>
    <m/>
    <m/>
    <m/>
    <m/>
    <m/>
    <m/>
    <n v="1"/>
    <m/>
    <m/>
    <x v="6"/>
    <x v="0"/>
    <s v="DUWT0021"/>
    <e v="#N/A"/>
    <e v="#N/A"/>
    <s v="Address Not Found (NC_ANF)"/>
    <s v="Customer residence address is not found "/>
    <d v="2026-03-06T00:00:00"/>
    <m/>
    <m/>
    <m/>
    <e v="#N/A"/>
  </r>
  <r>
    <n v="466828544"/>
    <s v="SURAJ PRAKASH HIWALE"/>
    <m/>
    <m/>
    <m/>
    <m/>
    <m/>
    <m/>
    <n v="4837"/>
    <n v="9674"/>
    <x v="5"/>
    <x v="0"/>
    <x v="0"/>
    <x v="12"/>
    <n v="105045"/>
    <n v="226"/>
    <n v="0"/>
    <n v="1799"/>
    <s v="-"/>
    <s v="1 FLOW"/>
    <n v="0.1609845483645122"/>
    <n v="1.9542740031051008E-2"/>
    <s v="FLOW"/>
    <x v="7"/>
    <s v="BPTP"/>
    <s v="BPTP"/>
    <s v="Financail Problem"/>
    <m/>
    <s v="CAVNA"/>
    <m/>
    <m/>
    <m/>
    <s v="SHIKRAPUR"/>
    <m/>
    <m/>
    <m/>
    <n v="11699"/>
    <n v="105045"/>
    <n v="55"/>
    <m/>
    <n v="85"/>
    <s v="-"/>
    <s v="MH12YM8650"/>
    <s v="HONDA ACTIVA DLX 2B"/>
    <d v="2025-09-06T00:00:00"/>
    <n v="30"/>
    <x v="0"/>
    <x v="0"/>
    <s v="-"/>
    <m/>
    <m/>
    <m/>
    <m/>
    <m/>
    <m/>
    <m/>
    <m/>
    <m/>
    <m/>
    <m/>
    <m/>
    <n v="1"/>
    <m/>
    <m/>
    <m/>
    <m/>
    <m/>
    <m/>
    <m/>
    <m/>
    <m/>
    <m/>
    <m/>
    <m/>
    <m/>
    <m/>
    <m/>
    <m/>
    <m/>
    <m/>
    <m/>
    <m/>
    <m/>
    <m/>
    <m/>
    <m/>
    <m/>
    <m/>
    <m/>
    <m/>
    <m/>
    <m/>
    <m/>
    <m/>
    <m/>
    <m/>
    <m/>
    <m/>
    <m/>
    <m/>
    <m/>
    <m/>
    <m/>
    <m/>
    <m/>
    <m/>
    <m/>
    <m/>
    <m/>
    <m/>
    <m/>
    <m/>
    <m/>
    <m/>
    <m/>
    <m/>
    <m/>
    <m/>
    <m/>
    <m/>
    <m/>
    <m/>
    <m/>
    <m/>
    <m/>
    <m/>
    <m/>
    <m/>
    <m/>
    <m/>
    <m/>
    <m/>
    <m/>
    <m/>
    <m/>
    <m/>
    <m/>
    <m/>
    <m/>
    <m/>
    <m/>
    <m/>
    <x v="0"/>
    <x v="0"/>
    <s v="ZBHT0024"/>
    <s v="AoQdZJ3knpc"/>
    <s v="Allocated"/>
    <s v="Left Message (LMCB)"/>
    <s v="Meet mother "/>
    <d v="2026-03-05T00:00:00"/>
    <m/>
    <m/>
    <m/>
    <e v="#N/A"/>
  </r>
  <r>
    <n v="467457662"/>
    <s v="MITHIL MANJU SHETTY"/>
    <m/>
    <m/>
    <m/>
    <m/>
    <m/>
    <m/>
    <n v="3882"/>
    <n v="6767"/>
    <x v="5"/>
    <x v="0"/>
    <x v="0"/>
    <x v="13"/>
    <n v="104460"/>
    <n v="48"/>
    <n v="0"/>
    <n v="900"/>
    <s v="-"/>
    <s v="1 FLOW"/>
    <n v="0.30163377743897157"/>
    <n v="1.9433905694165251E-2"/>
    <s v="FLOW"/>
    <x v="0"/>
    <s v="NC"/>
    <s v="NC"/>
    <s v="Shifted"/>
    <m/>
    <s v="CNAVNA"/>
    <m/>
    <m/>
    <m/>
    <s v="DEHU ROAD"/>
    <m/>
    <m/>
    <m/>
    <n v="7715"/>
    <n v="104460"/>
    <n v="55"/>
    <m/>
    <n v="85"/>
    <s v="-"/>
    <s v="MH14NA2912"/>
    <s v="HONDA ACTIVA STD 2B"/>
    <d v="2025-12-18T00:00:00"/>
    <n v="36"/>
    <x v="0"/>
    <x v="2"/>
    <s v="-"/>
    <m/>
    <m/>
    <m/>
    <m/>
    <m/>
    <m/>
    <m/>
    <m/>
    <m/>
    <n v="1"/>
    <m/>
    <m/>
    <m/>
    <m/>
    <m/>
    <m/>
    <m/>
    <m/>
    <m/>
    <m/>
    <m/>
    <m/>
    <m/>
    <m/>
    <m/>
    <m/>
    <m/>
    <m/>
    <m/>
    <m/>
    <m/>
    <m/>
    <m/>
    <m/>
    <m/>
    <m/>
    <n v="1"/>
    <m/>
    <m/>
    <m/>
    <m/>
    <m/>
    <m/>
    <m/>
    <m/>
    <m/>
    <m/>
    <m/>
    <m/>
    <m/>
    <m/>
    <m/>
    <m/>
    <m/>
    <m/>
    <m/>
    <m/>
    <m/>
    <m/>
    <m/>
    <m/>
    <m/>
    <m/>
    <m/>
    <m/>
    <m/>
    <n v="1"/>
    <m/>
    <m/>
    <m/>
    <m/>
    <m/>
    <m/>
    <m/>
    <m/>
    <m/>
    <m/>
    <m/>
    <m/>
    <m/>
    <m/>
    <m/>
    <m/>
    <m/>
    <m/>
    <m/>
    <m/>
    <m/>
    <m/>
    <m/>
    <m/>
    <m/>
    <m/>
    <x v="1"/>
    <x v="0"/>
    <s v="DUWT0027"/>
    <s v="k6K2bcTwSNz"/>
    <s v="Allocated"/>
    <s v="Shifted (NC_SFTD)"/>
    <s v="Visited to Customers residence address but Customer Shifted from his residence address "/>
    <d v="2026-03-04T00:00:00"/>
    <m/>
    <m/>
    <m/>
    <s v="VYMO"/>
  </r>
  <r>
    <n v="463825579"/>
    <s v="GANESH SANJAY VIDHATE"/>
    <s v="ONLINE"/>
    <s v="23.03.26"/>
    <n v="27000"/>
    <m/>
    <m/>
    <s v="CBC COLL"/>
    <n v="3828"/>
    <n v="16888"/>
    <x v="0"/>
    <x v="2"/>
    <x v="1"/>
    <x v="9"/>
    <n v="102473"/>
    <n v="1181"/>
    <n v="4050"/>
    <n v="3600"/>
    <s v="-"/>
    <s v="BKT 4 FLOW"/>
    <n v="0.66536173789190067"/>
    <n v="3.294521404416155E-2"/>
    <s v="RB"/>
    <x v="1"/>
    <s v="BPTP"/>
    <s v="BPTP"/>
    <s v="Customer never meet at home always meet relative"/>
    <m/>
    <s v="CNAVNA"/>
    <m/>
    <m/>
    <m/>
    <s v="JUNNAR"/>
    <m/>
    <m/>
    <m/>
    <n v="21669"/>
    <n v="102473"/>
    <n v="147"/>
    <m/>
    <n v="0"/>
    <s v="-"/>
    <m/>
    <s v="FZS V4"/>
    <d v="2024-08-21T00:00:00"/>
    <n v="48"/>
    <x v="0"/>
    <x v="0"/>
    <s v="-"/>
    <m/>
    <m/>
    <m/>
    <m/>
    <m/>
    <m/>
    <m/>
    <m/>
    <m/>
    <m/>
    <m/>
    <m/>
    <m/>
    <m/>
    <m/>
    <m/>
    <m/>
    <m/>
    <m/>
    <m/>
    <m/>
    <m/>
    <m/>
    <m/>
    <m/>
    <m/>
    <m/>
    <m/>
    <m/>
    <m/>
    <m/>
    <m/>
    <m/>
    <m/>
    <m/>
    <m/>
    <m/>
    <m/>
    <m/>
    <m/>
    <m/>
    <m/>
    <m/>
    <m/>
    <m/>
    <m/>
    <m/>
    <m/>
    <m/>
    <m/>
    <m/>
    <m/>
    <m/>
    <m/>
    <m/>
    <m/>
    <m/>
    <m/>
    <m/>
    <m/>
    <m/>
    <m/>
    <m/>
    <m/>
    <m/>
    <m/>
    <m/>
    <m/>
    <m/>
    <m/>
    <m/>
    <m/>
    <m/>
    <m/>
    <m/>
    <m/>
    <m/>
    <m/>
    <m/>
    <m/>
    <m/>
    <m/>
    <m/>
    <m/>
    <m/>
    <m/>
    <m/>
    <m/>
    <m/>
    <m/>
    <m/>
    <m/>
    <m/>
    <x v="7"/>
    <x v="1"/>
    <s v="ZBHT0021"/>
    <s v="B2nASwK4Eg7"/>
    <s v="Allocated"/>
    <e v="#N/A"/>
    <e v="#N/A"/>
    <e v="#N/A"/>
    <m/>
    <m/>
    <m/>
    <e v="#N/A"/>
  </r>
  <r>
    <n v="463343105"/>
    <s v="GANESH BALU KOLEKAR"/>
    <s v="ONLINE"/>
    <s v="09.03.26"/>
    <n v="8000"/>
    <m/>
    <m/>
    <m/>
    <n v="3923"/>
    <n v="15436"/>
    <x v="6"/>
    <x v="1"/>
    <x v="1"/>
    <x v="10"/>
    <n v="101857"/>
    <n v="1025"/>
    <n v="0"/>
    <n v="4950"/>
    <s v="-"/>
    <s v="BK 3 FLOW"/>
    <n v="0.790079118833385"/>
    <n v="4.6965541502498757E-2"/>
    <s v="STABLE"/>
    <x v="1"/>
    <s v="PTP"/>
    <s v="PAID"/>
    <m/>
    <m/>
    <m/>
    <m/>
    <m/>
    <m/>
    <s v="BIRADWADI"/>
    <m/>
    <m/>
    <m/>
    <n v="21411"/>
    <n v="101857"/>
    <n v="116"/>
    <m/>
    <n v="85"/>
    <s v="-"/>
    <s v="MH14LR2068"/>
    <s v="TVS JUPITER 125 DISC SXC"/>
    <d v="2024-06-29T00:00:00"/>
    <n v="48"/>
    <x v="0"/>
    <x v="0"/>
    <s v="-"/>
    <m/>
    <m/>
    <m/>
    <m/>
    <m/>
    <m/>
    <n v="1"/>
    <m/>
    <m/>
    <n v="1"/>
    <m/>
    <m/>
    <m/>
    <m/>
    <m/>
    <m/>
    <m/>
    <m/>
    <m/>
    <m/>
    <m/>
    <m/>
    <m/>
    <m/>
    <m/>
    <m/>
    <m/>
    <m/>
    <m/>
    <m/>
    <m/>
    <m/>
    <m/>
    <m/>
    <m/>
    <m/>
    <m/>
    <m/>
    <m/>
    <m/>
    <m/>
    <m/>
    <m/>
    <m/>
    <m/>
    <m/>
    <m/>
    <m/>
    <m/>
    <m/>
    <m/>
    <m/>
    <m/>
    <m/>
    <m/>
    <m/>
    <m/>
    <m/>
    <m/>
    <m/>
    <m/>
    <m/>
    <m/>
    <m/>
    <m/>
    <m/>
    <m/>
    <m/>
    <m/>
    <m/>
    <m/>
    <m/>
    <m/>
    <m/>
    <m/>
    <m/>
    <m/>
    <m/>
    <m/>
    <m/>
    <m/>
    <m/>
    <m/>
    <m/>
    <m/>
    <m/>
    <m/>
    <m/>
    <m/>
    <m/>
    <m/>
    <m/>
    <m/>
    <x v="6"/>
    <x v="0"/>
    <s v="ZBHT0010"/>
    <s v="kPgAxgqq4NIz"/>
    <s v="Allocated"/>
    <s v="Promise To Pay (PTP)"/>
    <s v="Ptp "/>
    <d v="2026-03-10T00:00:00"/>
    <m/>
    <m/>
    <m/>
    <e v="#N/A"/>
  </r>
  <r>
    <n v="466443443"/>
    <s v="DATTA NATHU NIMBALE"/>
    <m/>
    <m/>
    <m/>
    <m/>
    <m/>
    <s v="BANK PAID 30"/>
    <s v="4521"/>
    <n v="0"/>
    <x v="3"/>
    <x v="0"/>
    <x v="1"/>
    <x v="7"/>
    <n v="101504"/>
    <n v="2"/>
    <n v="0"/>
    <n v="450"/>
    <s v="-"/>
    <s v="X FLOW"/>
    <n v="0.59463037709210842"/>
    <n v="2.81536613433843E-2"/>
    <s v="FLOW"/>
    <x v="3"/>
    <m/>
    <s v="PTP"/>
    <m/>
    <m/>
    <m/>
    <m/>
    <m/>
    <m/>
    <s v="PAWANA NAGAR"/>
    <m/>
    <m/>
    <m/>
    <m/>
    <n v="101504"/>
    <n v="0"/>
    <m/>
    <n v="22"/>
    <s v="-"/>
    <m/>
    <m/>
    <d v="2025-07-02T00:00:00"/>
    <s v="36"/>
    <x v="3"/>
    <x v="1"/>
    <s v="-"/>
    <m/>
    <m/>
    <m/>
    <m/>
    <m/>
    <m/>
    <m/>
    <m/>
    <m/>
    <m/>
    <m/>
    <m/>
    <m/>
    <m/>
    <m/>
    <m/>
    <m/>
    <m/>
    <m/>
    <m/>
    <m/>
    <m/>
    <m/>
    <m/>
    <m/>
    <m/>
    <m/>
    <m/>
    <m/>
    <m/>
    <m/>
    <m/>
    <m/>
    <m/>
    <m/>
    <m/>
    <m/>
    <m/>
    <m/>
    <m/>
    <m/>
    <m/>
    <m/>
    <m/>
    <m/>
    <m/>
    <m/>
    <m/>
    <m/>
    <m/>
    <m/>
    <m/>
    <m/>
    <m/>
    <m/>
    <m/>
    <m/>
    <m/>
    <m/>
    <m/>
    <m/>
    <m/>
    <m/>
    <m/>
    <m/>
    <m/>
    <m/>
    <m/>
    <m/>
    <m/>
    <m/>
    <m/>
    <m/>
    <m/>
    <m/>
    <m/>
    <m/>
    <m/>
    <m/>
    <m/>
    <m/>
    <m/>
    <m/>
    <m/>
    <m/>
    <m/>
    <m/>
    <m/>
    <m/>
    <m/>
    <m/>
    <m/>
    <m/>
    <x v="7"/>
    <x v="1"/>
    <s v="ZBHT0013"/>
    <s v="AopEGdfFRLc"/>
    <s v="Allocated"/>
    <e v="#N/A"/>
    <e v="#N/A"/>
    <e v="#N/A"/>
    <m/>
    <m/>
    <m/>
    <e v="#N/A"/>
  </r>
  <r>
    <n v="464767626"/>
    <s v="PRASHANT KATTYA DEVENOOR"/>
    <s v="ONLINE"/>
    <s v="11.03.26"/>
    <n v="5340"/>
    <m/>
    <m/>
    <m/>
    <n v="5260"/>
    <n v="5248"/>
    <x v="2"/>
    <x v="1"/>
    <x v="1"/>
    <x v="13"/>
    <n v="101447"/>
    <n v="80"/>
    <n v="0"/>
    <n v="0"/>
    <s v="-"/>
    <s v="09.02.26 23.02.26"/>
    <n v="0.1120639411460997"/>
    <n v="5.1284283407850304E-3"/>
    <s v="RB"/>
    <x v="1"/>
    <s v="-"/>
    <s v="PAID"/>
    <m/>
    <m/>
    <s v="CAVA"/>
    <m/>
    <m/>
    <m/>
    <s v="DEHU ROAD"/>
    <m/>
    <m/>
    <m/>
    <n v="5328"/>
    <n v="101447"/>
    <n v="24"/>
    <n v="1"/>
    <n v="26"/>
    <s v="REGULAR"/>
    <m/>
    <s v="ELTHOR BRAVO 42X2"/>
    <d v="2024-11-25T00:00:00"/>
    <n v="36"/>
    <x v="4"/>
    <x v="2"/>
    <s v="-"/>
    <m/>
    <m/>
    <m/>
    <m/>
    <m/>
    <m/>
    <m/>
    <m/>
    <m/>
    <m/>
    <m/>
    <m/>
    <m/>
    <m/>
    <m/>
    <m/>
    <m/>
    <m/>
    <m/>
    <m/>
    <m/>
    <m/>
    <m/>
    <m/>
    <m/>
    <m/>
    <m/>
    <m/>
    <m/>
    <m/>
    <m/>
    <m/>
    <m/>
    <m/>
    <m/>
    <m/>
    <n v="2"/>
    <m/>
    <m/>
    <m/>
    <m/>
    <m/>
    <m/>
    <m/>
    <m/>
    <m/>
    <m/>
    <m/>
    <m/>
    <m/>
    <m/>
    <m/>
    <m/>
    <m/>
    <m/>
    <m/>
    <m/>
    <m/>
    <m/>
    <m/>
    <m/>
    <m/>
    <m/>
    <m/>
    <m/>
    <m/>
    <n v="1"/>
    <m/>
    <m/>
    <m/>
    <m/>
    <m/>
    <m/>
    <m/>
    <m/>
    <m/>
    <m/>
    <m/>
    <m/>
    <m/>
    <m/>
    <m/>
    <m/>
    <m/>
    <m/>
    <m/>
    <m/>
    <m/>
    <m/>
    <m/>
    <m/>
    <m/>
    <m/>
    <x v="1"/>
    <x v="0"/>
    <s v="DUWT0027"/>
    <s v="GPesb3v9vOc"/>
    <s v="Allocated"/>
    <s v="Payment (PAID)"/>
    <s v="Visited to Customers residence address Customer already paid Rs. 5340/- by online payment mode "/>
    <d v="2026-03-13T00:00:00"/>
    <m/>
    <m/>
    <m/>
    <e v="#N/A"/>
  </r>
  <r>
    <n v="464425420"/>
    <s v="TANMAYEE RAJENDRA GAIKWAD"/>
    <s v="ONLINE"/>
    <s v="30.03.26"/>
    <n v="11051"/>
    <m/>
    <m/>
    <m/>
    <n v="10801"/>
    <n v="10760"/>
    <x v="2"/>
    <x v="1"/>
    <x v="1"/>
    <x v="8"/>
    <n v="100494"/>
    <n v="267"/>
    <n v="0"/>
    <n v="0"/>
    <s v="-"/>
    <s v="28.02.26"/>
    <n v="8.2176941377905335E-2"/>
    <n v="5.0802515370474326E-3"/>
    <s v="RB"/>
    <x v="1"/>
    <s v="PTP"/>
    <s v="PTP"/>
    <m/>
    <n v="27"/>
    <s v="CAVA"/>
    <m/>
    <m/>
    <m/>
    <s v="BHOR"/>
    <m/>
    <m/>
    <m/>
    <n v="11027"/>
    <n v="100494"/>
    <n v="24"/>
    <m/>
    <n v="54"/>
    <s v="-"/>
    <s v="MH12XK5986"/>
    <s v="METEOR 350 FIREBALL RED"/>
    <d v="2024-10-24T00:00:00"/>
    <n v="24"/>
    <x v="0"/>
    <x v="2"/>
    <s v="-"/>
    <m/>
    <m/>
    <m/>
    <m/>
    <m/>
    <m/>
    <m/>
    <m/>
    <m/>
    <m/>
    <m/>
    <m/>
    <m/>
    <m/>
    <m/>
    <m/>
    <m/>
    <m/>
    <m/>
    <m/>
    <m/>
    <m/>
    <m/>
    <m/>
    <n v="1"/>
    <m/>
    <m/>
    <m/>
    <m/>
    <m/>
    <m/>
    <m/>
    <m/>
    <m/>
    <m/>
    <m/>
    <m/>
    <m/>
    <m/>
    <m/>
    <m/>
    <m/>
    <m/>
    <m/>
    <m/>
    <m/>
    <m/>
    <m/>
    <m/>
    <m/>
    <m/>
    <m/>
    <m/>
    <m/>
    <m/>
    <m/>
    <m/>
    <m/>
    <m/>
    <m/>
    <m/>
    <m/>
    <m/>
    <m/>
    <m/>
    <m/>
    <m/>
    <m/>
    <m/>
    <m/>
    <m/>
    <m/>
    <m/>
    <m/>
    <m/>
    <m/>
    <m/>
    <m/>
    <m/>
    <m/>
    <m/>
    <m/>
    <m/>
    <m/>
    <m/>
    <m/>
    <m/>
    <m/>
    <m/>
    <m/>
    <m/>
    <m/>
    <m/>
    <x v="0"/>
    <x v="0"/>
    <s v="DUWT0011"/>
    <s v="A2vL7qR4DM7"/>
    <s v="Allocated"/>
    <s v="Left Message (LMCB)"/>
    <s v="Customer home visit left message to father"/>
    <d v="2026-03-09T00:00:00"/>
    <m/>
    <m/>
    <m/>
    <e v="#N/A"/>
  </r>
  <r>
    <n v="457265224"/>
    <s v="JAHANA SHARUKH SHAIKH"/>
    <s v="ONLINE"/>
    <s v="19.03.26"/>
    <n v="6732"/>
    <m/>
    <m/>
    <m/>
    <n v="6522"/>
    <n v="25406"/>
    <x v="6"/>
    <x v="1"/>
    <x v="1"/>
    <x v="0"/>
    <n v="100041.29"/>
    <n v="1165"/>
    <n v="0"/>
    <n v="4748"/>
    <s v="-"/>
    <s v="12.02.26"/>
    <n v="0.28955879611780871"/>
    <n v="4.6128330477615817E-2"/>
    <s v="STABLE"/>
    <x v="1"/>
    <s v="MPTP"/>
    <s v="PTP"/>
    <m/>
    <n v="18"/>
    <s v="CAVNA"/>
    <m/>
    <m/>
    <m/>
    <s v="CHINCHWAD"/>
    <m/>
    <m/>
    <m/>
    <n v="31319"/>
    <n v="100041.29"/>
    <n v="116"/>
    <m/>
    <n v="116"/>
    <s v="-"/>
    <s v="MH14KR7081"/>
    <s v="CLASSIC 350 DARK GUNMETAL GREY"/>
    <d v="2023-03-17T00:00:00"/>
    <n v="48"/>
    <x v="0"/>
    <x v="0"/>
    <s v="-"/>
    <m/>
    <m/>
    <m/>
    <m/>
    <m/>
    <m/>
    <m/>
    <m/>
    <m/>
    <m/>
    <m/>
    <m/>
    <m/>
    <m/>
    <m/>
    <n v="1"/>
    <m/>
    <m/>
    <m/>
    <m/>
    <m/>
    <m/>
    <m/>
    <m/>
    <n v="1"/>
    <m/>
    <m/>
    <m/>
    <m/>
    <m/>
    <n v="1"/>
    <m/>
    <m/>
    <m/>
    <m/>
    <m/>
    <m/>
    <m/>
    <m/>
    <m/>
    <m/>
    <m/>
    <m/>
    <m/>
    <m/>
    <m/>
    <m/>
    <m/>
    <m/>
    <m/>
    <m/>
    <m/>
    <m/>
    <m/>
    <m/>
    <m/>
    <m/>
    <m/>
    <m/>
    <m/>
    <m/>
    <m/>
    <m/>
    <m/>
    <m/>
    <m/>
    <m/>
    <m/>
    <m/>
    <m/>
    <m/>
    <m/>
    <m/>
    <m/>
    <m/>
    <m/>
    <m/>
    <m/>
    <m/>
    <m/>
    <m/>
    <m/>
    <m/>
    <m/>
    <m/>
    <m/>
    <m/>
    <m/>
    <m/>
    <m/>
    <m/>
    <m/>
    <m/>
    <x v="1"/>
    <x v="0"/>
    <s v="ZBHT0011"/>
    <s v="GP_BsBoPeNMm"/>
    <s v="Allocated"/>
    <s v="Left Message (LMCB)"/>
    <s v="Visit cm residences address cm is not at home lm with relative members"/>
    <d v="2026-03-06T00:00:00"/>
    <m/>
    <m/>
    <m/>
    <e v="#N/A"/>
  </r>
  <r>
    <n v="465283318"/>
    <s v="NOORJAHA TUFAANALI SHAIKH"/>
    <m/>
    <m/>
    <m/>
    <m/>
    <m/>
    <m/>
    <n v="4291"/>
    <n v="25738.76"/>
    <x v="1"/>
    <x v="0"/>
    <x v="0"/>
    <x v="14"/>
    <n v="99500"/>
    <n v="1172"/>
    <n v="0"/>
    <n v="2700"/>
    <s v="-"/>
    <s v="NEW"/>
    <n v="1"/>
    <n v="3.6979988470643071E-2"/>
    <s v="FLOW"/>
    <x v="0"/>
    <s v="-"/>
    <s v="NC"/>
    <s v="Shifted"/>
    <m/>
    <s v="CNAVNA"/>
    <m/>
    <m/>
    <m/>
    <s v="PIMAPRI"/>
    <m/>
    <m/>
    <m/>
    <n v="29610.76"/>
    <n v="99500"/>
    <n v="177"/>
    <m/>
    <n v="207"/>
    <s v="-"/>
    <m/>
    <s v="SUZUKI BURGMAN STREET"/>
    <d v="2025-01-21T00:00:00"/>
    <n v="36"/>
    <x v="0"/>
    <x v="0"/>
    <s v="-"/>
    <m/>
    <m/>
    <m/>
    <m/>
    <m/>
    <m/>
    <m/>
    <m/>
    <m/>
    <m/>
    <m/>
    <m/>
    <n v="1"/>
    <m/>
    <m/>
    <m/>
    <m/>
    <m/>
    <m/>
    <m/>
    <m/>
    <m/>
    <m/>
    <m/>
    <m/>
    <m/>
    <m/>
    <n v="1"/>
    <m/>
    <m/>
    <m/>
    <m/>
    <m/>
    <m/>
    <m/>
    <m/>
    <n v="1"/>
    <m/>
    <m/>
    <m/>
    <m/>
    <m/>
    <m/>
    <m/>
    <m/>
    <m/>
    <m/>
    <m/>
    <m/>
    <m/>
    <m/>
    <m/>
    <m/>
    <m/>
    <m/>
    <m/>
    <m/>
    <m/>
    <m/>
    <m/>
    <m/>
    <m/>
    <m/>
    <m/>
    <m/>
    <m/>
    <m/>
    <m/>
    <m/>
    <m/>
    <m/>
    <m/>
    <m/>
    <m/>
    <m/>
    <m/>
    <m/>
    <m/>
    <m/>
    <m/>
    <m/>
    <m/>
    <m/>
    <m/>
    <m/>
    <m/>
    <m/>
    <m/>
    <m/>
    <m/>
    <m/>
    <m/>
    <m/>
    <x v="1"/>
    <x v="0"/>
    <s v="ZBHT0015"/>
    <s v="GPvpVhrgnJc"/>
    <s v="Allocated"/>
    <s v="Shifted (NC_SFTD)"/>
    <s v="Visited at customer residence address. Customer is shiffted long time. Vehicle status not available. There is no information about where the cm has gone to live around people."/>
    <d v="2026-03-05T00:00:00"/>
    <m/>
    <m/>
    <m/>
    <s v="DID"/>
  </r>
  <r>
    <n v="465924506"/>
    <s v="ANNAPURNA MAHADEV SUTAR"/>
    <s v="COLLECT"/>
    <s v="29.03.26"/>
    <n v="3550"/>
    <m/>
    <m/>
    <m/>
    <n v="3493"/>
    <n v="3442"/>
    <x v="2"/>
    <x v="1"/>
    <x v="1"/>
    <x v="15"/>
    <n v="99066"/>
    <n v="107"/>
    <n v="0"/>
    <n v="0"/>
    <s v="-"/>
    <s v="28.02.26"/>
    <n v="5.6696448908868352E-2"/>
    <n v="5.0080621606179571E-3"/>
    <s v="STABLE"/>
    <x v="1"/>
    <s v="PTP"/>
    <s v="BPTP"/>
    <m/>
    <m/>
    <s v="CAVA"/>
    <m/>
    <m/>
    <m/>
    <s v="TADIWALA ROAD"/>
    <m/>
    <m/>
    <m/>
    <n v="107"/>
    <n v="99066"/>
    <n v="24"/>
    <m/>
    <n v="26"/>
    <s v="-"/>
    <s v="MH12XZ4861"/>
    <e v="#N/A"/>
    <d v="2025-04-15T00:00:00"/>
    <n v="48"/>
    <x v="0"/>
    <x v="2"/>
    <s v="-"/>
    <m/>
    <m/>
    <m/>
    <m/>
    <m/>
    <m/>
    <m/>
    <m/>
    <m/>
    <n v="1"/>
    <m/>
    <m/>
    <m/>
    <m/>
    <m/>
    <m/>
    <m/>
    <m/>
    <m/>
    <m/>
    <m/>
    <m/>
    <m/>
    <m/>
    <m/>
    <m/>
    <m/>
    <m/>
    <m/>
    <m/>
    <m/>
    <m/>
    <m/>
    <m/>
    <m/>
    <m/>
    <n v="1"/>
    <m/>
    <m/>
    <m/>
    <m/>
    <m/>
    <m/>
    <m/>
    <m/>
    <n v="1"/>
    <m/>
    <m/>
    <m/>
    <m/>
    <m/>
    <m/>
    <m/>
    <m/>
    <m/>
    <m/>
    <m/>
    <m/>
    <m/>
    <m/>
    <m/>
    <m/>
    <m/>
    <m/>
    <m/>
    <m/>
    <m/>
    <m/>
    <m/>
    <n v="1"/>
    <m/>
    <m/>
    <m/>
    <m/>
    <m/>
    <m/>
    <m/>
    <m/>
    <m/>
    <m/>
    <m/>
    <n v="1"/>
    <m/>
    <m/>
    <m/>
    <m/>
    <m/>
    <m/>
    <m/>
    <m/>
    <m/>
    <m/>
    <m/>
    <x v="5"/>
    <x v="0"/>
    <s v="ZBHT0012"/>
    <s v="k64PyrE_EJc"/>
    <s v="Allocated"/>
    <s v="Left Message (LMCB)"/>
    <s v="Lm"/>
    <d v="2026-03-04T00:00:00"/>
    <m/>
    <m/>
    <m/>
    <s v="VYMO"/>
  </r>
  <r>
    <n v="463225725"/>
    <s v="VIKAS BALASAHEB NIMBALKAR"/>
    <m/>
    <m/>
    <m/>
    <m/>
    <m/>
    <s v="BANK STABLE 29"/>
    <n v="5110"/>
    <n v="4874"/>
    <x v="2"/>
    <x v="1"/>
    <x v="0"/>
    <x v="3"/>
    <n v="99012"/>
    <n v="44"/>
    <n v="0"/>
    <n v="623"/>
    <s v="-"/>
    <s v="NEW"/>
    <n v="9.0385331971972668E-2"/>
    <n v="5.0053323102487749E-3"/>
    <s v="STABLE"/>
    <x v="1"/>
    <s v="-"/>
    <s v="NC"/>
    <s v="Add not found"/>
    <m/>
    <s v="CNAVNA"/>
    <m/>
    <m/>
    <m/>
    <s v="CHAKAN"/>
    <m/>
    <m/>
    <m/>
    <n v="5541"/>
    <n v="99012"/>
    <n v="24"/>
    <n v="1"/>
    <n v="26"/>
    <s v="REGULAR"/>
    <s v="MH14LQ9372"/>
    <s v="FZS V4"/>
    <d v="2024-06-16T00:00:00"/>
    <n v="42"/>
    <x v="4"/>
    <x v="0"/>
    <s v="-"/>
    <m/>
    <m/>
    <m/>
    <m/>
    <m/>
    <m/>
    <m/>
    <m/>
    <m/>
    <m/>
    <m/>
    <m/>
    <m/>
    <m/>
    <m/>
    <m/>
    <m/>
    <m/>
    <m/>
    <m/>
    <m/>
    <m/>
    <m/>
    <m/>
    <m/>
    <m/>
    <m/>
    <m/>
    <m/>
    <m/>
    <m/>
    <m/>
    <m/>
    <m/>
    <m/>
    <m/>
    <m/>
    <m/>
    <m/>
    <n v="1"/>
    <m/>
    <m/>
    <m/>
    <m/>
    <m/>
    <m/>
    <m/>
    <m/>
    <m/>
    <m/>
    <m/>
    <m/>
    <m/>
    <m/>
    <m/>
    <m/>
    <m/>
    <m/>
    <m/>
    <m/>
    <m/>
    <m/>
    <m/>
    <m/>
    <m/>
    <m/>
    <m/>
    <m/>
    <m/>
    <m/>
    <m/>
    <m/>
    <m/>
    <m/>
    <m/>
    <m/>
    <m/>
    <m/>
    <m/>
    <m/>
    <m/>
    <m/>
    <m/>
    <m/>
    <m/>
    <m/>
    <m/>
    <m/>
    <m/>
    <m/>
    <m/>
    <m/>
    <m/>
    <x v="0"/>
    <x v="0"/>
    <s v="DUWT0017"/>
    <s v="B6QZamCxwz"/>
    <s v="Allocated"/>
    <s v="Address Not Found (NC_ANF)"/>
    <s v="Short address available "/>
    <d v="2026-03-14T00:00:00"/>
    <m/>
    <m/>
    <m/>
    <s v="VYMO"/>
  </r>
  <r>
    <n v="466775197"/>
    <s v="ALKA BHAGWAN CHAURE"/>
    <m/>
    <m/>
    <m/>
    <m/>
    <m/>
    <m/>
    <n v="4058"/>
    <n v="4058"/>
    <x v="2"/>
    <x v="0"/>
    <x v="0"/>
    <x v="6"/>
    <n v="98959"/>
    <n v="45"/>
    <n v="0"/>
    <n v="1758.34"/>
    <s v="-"/>
    <s v="X FLOW"/>
    <n v="9.5582507768427041E-2"/>
    <n v="5.0026530126642066E-3"/>
    <s v="FLOW"/>
    <x v="8"/>
    <s v="BPTP"/>
    <s v="RTP"/>
    <s v="Customer refuse to pay , vechile with with son si=on never meet "/>
    <m/>
    <s v="CAVNA"/>
    <m/>
    <m/>
    <m/>
    <s v="KAMSHET "/>
    <m/>
    <m/>
    <m/>
    <n v="5861.34"/>
    <n v="98959"/>
    <n v="24"/>
    <m/>
    <n v="54"/>
    <s v="-"/>
    <s v="MH14MU2504"/>
    <s v="XTREME 125 R"/>
    <d v="2025-08-28T00:00:00"/>
    <n v="36"/>
    <x v="0"/>
    <x v="2"/>
    <s v="-"/>
    <m/>
    <m/>
    <m/>
    <m/>
    <m/>
    <m/>
    <m/>
    <m/>
    <m/>
    <m/>
    <m/>
    <m/>
    <n v="1"/>
    <m/>
    <m/>
    <m/>
    <m/>
    <m/>
    <m/>
    <m/>
    <m/>
    <m/>
    <m/>
    <m/>
    <m/>
    <m/>
    <m/>
    <m/>
    <m/>
    <m/>
    <m/>
    <m/>
    <m/>
    <m/>
    <m/>
    <m/>
    <m/>
    <m/>
    <m/>
    <m/>
    <m/>
    <m/>
    <m/>
    <m/>
    <m/>
    <m/>
    <m/>
    <m/>
    <m/>
    <m/>
    <m/>
    <m/>
    <m/>
    <m/>
    <m/>
    <m/>
    <m/>
    <m/>
    <m/>
    <m/>
    <m/>
    <m/>
    <m/>
    <m/>
    <m/>
    <m/>
    <m/>
    <m/>
    <m/>
    <m/>
    <m/>
    <m/>
    <m/>
    <m/>
    <m/>
    <m/>
    <m/>
    <m/>
    <n v="1"/>
    <m/>
    <m/>
    <m/>
    <m/>
    <m/>
    <m/>
    <m/>
    <m/>
    <m/>
    <m/>
    <m/>
    <m/>
    <m/>
    <m/>
    <x v="6"/>
    <x v="0"/>
    <s v="DUWT0013"/>
    <s v="Goy2rMOILCc"/>
    <s v="Allocated"/>
    <s v="Refuse To Pay (RTP)"/>
    <s v="The customer arguing "/>
    <d v="2026-03-05T00:00:00"/>
    <m/>
    <m/>
    <m/>
    <e v="#N/A"/>
  </r>
  <r>
    <n v="466811165"/>
    <s v="AMOL BALU BHISE"/>
    <m/>
    <m/>
    <m/>
    <m/>
    <m/>
    <m/>
    <n v="3919"/>
    <n v="11757"/>
    <x v="4"/>
    <x v="0"/>
    <x v="0"/>
    <x v="11"/>
    <n v="98817"/>
    <n v="213"/>
    <n v="0"/>
    <n v="1350"/>
    <s v="-"/>
    <s v="NEW"/>
    <n v="0.27917367282394862"/>
    <n v="2.1440237920356851E-2"/>
    <s v="FLOW"/>
    <x v="0"/>
    <s v="-"/>
    <s v="NC"/>
    <s v="Shifted"/>
    <m/>
    <s v="CNAVNA"/>
    <m/>
    <m/>
    <m/>
    <s v="JAMBE"/>
    <m/>
    <m/>
    <m/>
    <n v="13320"/>
    <n v="98817"/>
    <n v="86"/>
    <n v="3"/>
    <n v="116"/>
    <s v="REGULAR"/>
    <s v="MH14MP9703"/>
    <s v="TVS JUPITER 110 DISC SXC OBDIIA"/>
    <d v="2025-09-03T00:00:00"/>
    <n v="36"/>
    <x v="4"/>
    <x v="0"/>
    <s v="-"/>
    <m/>
    <m/>
    <m/>
    <m/>
    <m/>
    <m/>
    <m/>
    <m/>
    <m/>
    <m/>
    <m/>
    <m/>
    <m/>
    <m/>
    <m/>
    <m/>
    <m/>
    <m/>
    <m/>
    <m/>
    <m/>
    <m/>
    <m/>
    <m/>
    <m/>
    <m/>
    <m/>
    <m/>
    <m/>
    <m/>
    <m/>
    <m/>
    <m/>
    <m/>
    <m/>
    <m/>
    <m/>
    <m/>
    <m/>
    <n v="1"/>
    <m/>
    <m/>
    <m/>
    <m/>
    <m/>
    <m/>
    <m/>
    <m/>
    <m/>
    <m/>
    <m/>
    <m/>
    <m/>
    <m/>
    <m/>
    <m/>
    <m/>
    <m/>
    <m/>
    <m/>
    <m/>
    <m/>
    <m/>
    <m/>
    <m/>
    <m/>
    <m/>
    <m/>
    <m/>
    <m/>
    <m/>
    <m/>
    <m/>
    <m/>
    <m/>
    <m/>
    <m/>
    <m/>
    <m/>
    <m/>
    <m/>
    <m/>
    <m/>
    <m/>
    <m/>
    <m/>
    <m/>
    <m/>
    <m/>
    <m/>
    <n v="1"/>
    <m/>
    <m/>
    <x v="6"/>
    <x v="0"/>
    <s v="DUWT0030"/>
    <s v="k6iLecLMUZ7"/>
    <s v="Allocated"/>
    <s v="Shifted (NC_SFTD)"/>
    <s v="We had visited to customer but customer shifted "/>
    <d v="2026-03-14T00:00:00"/>
    <m/>
    <m/>
    <m/>
    <e v="#N/A"/>
  </r>
  <r>
    <n v="465871171"/>
    <s v="PRAMILA ANIL PAWARA"/>
    <m/>
    <m/>
    <m/>
    <m/>
    <m/>
    <m/>
    <n v="5153"/>
    <n v="15285"/>
    <x v="4"/>
    <x v="0"/>
    <x v="0"/>
    <x v="12"/>
    <n v="98358"/>
    <n v="342"/>
    <n v="0"/>
    <n v="2700"/>
    <s v="-"/>
    <s v="NEW"/>
    <n v="0.12655264799495089"/>
    <n v="2.1340649092468491E-2"/>
    <s v="FLOW"/>
    <x v="0"/>
    <s v="-"/>
    <s v="NC"/>
    <s v="Add not found"/>
    <m/>
    <s v="CNAVNA"/>
    <m/>
    <m/>
    <m/>
    <s v="SHIRUR"/>
    <m/>
    <m/>
    <m/>
    <n v="18327"/>
    <n v="98358"/>
    <n v="86"/>
    <n v="3"/>
    <n v="116"/>
    <s v="REGULAR"/>
    <s v="MH18CG9167"/>
    <s v="HONDA UNICORN 2B"/>
    <d v="2025-04-07T00:00:00"/>
    <n v="30"/>
    <x v="4"/>
    <x v="0"/>
    <s v="-"/>
    <m/>
    <m/>
    <m/>
    <m/>
    <m/>
    <m/>
    <m/>
    <m/>
    <m/>
    <m/>
    <m/>
    <m/>
    <m/>
    <m/>
    <m/>
    <m/>
    <m/>
    <m/>
    <m/>
    <m/>
    <m/>
    <m/>
    <m/>
    <m/>
    <m/>
    <m/>
    <m/>
    <m/>
    <m/>
    <m/>
    <m/>
    <m/>
    <m/>
    <m/>
    <m/>
    <m/>
    <n v="1"/>
    <m/>
    <m/>
    <m/>
    <m/>
    <m/>
    <m/>
    <m/>
    <m/>
    <m/>
    <m/>
    <m/>
    <m/>
    <m/>
    <m/>
    <m/>
    <m/>
    <m/>
    <m/>
    <m/>
    <m/>
    <m/>
    <m/>
    <m/>
    <m/>
    <m/>
    <m/>
    <m/>
    <m/>
    <m/>
    <m/>
    <m/>
    <m/>
    <m/>
    <m/>
    <m/>
    <m/>
    <m/>
    <m/>
    <m/>
    <m/>
    <m/>
    <m/>
    <m/>
    <m/>
    <m/>
    <m/>
    <m/>
    <m/>
    <m/>
    <m/>
    <m/>
    <m/>
    <m/>
    <m/>
    <m/>
    <m/>
    <x v="0"/>
    <x v="0"/>
    <s v="ZBHT0024"/>
    <s v="GPylCsyGOE7"/>
    <s v="Allocated"/>
    <s v="Address Not Found (NC_ANF)"/>
    <s v="Customer address not found "/>
    <d v="2026-03-13T00:00:00"/>
    <m/>
    <m/>
    <m/>
    <e v="#N/A"/>
  </r>
  <r>
    <n v="464268783"/>
    <s v="YOGESH NARAYAN PARIHAR"/>
    <m/>
    <m/>
    <m/>
    <m/>
    <m/>
    <m/>
    <n v="5443"/>
    <n v="5305"/>
    <x v="2"/>
    <x v="0"/>
    <x v="0"/>
    <x v="0"/>
    <n v="98284"/>
    <n v="77"/>
    <n v="0"/>
    <n v="2678"/>
    <s v="-"/>
    <s v="STABLE"/>
    <n v="3.4101153443306928E-2"/>
    <n v="4.9685298830494341E-3"/>
    <s v="FLOW"/>
    <x v="0"/>
    <s v="-"/>
    <s v="NC"/>
    <s v="Add not found"/>
    <n v="25"/>
    <s v="CNAVNA"/>
    <m/>
    <m/>
    <m/>
    <s v="TALAWADE"/>
    <m/>
    <m/>
    <m/>
    <n v="8060"/>
    <n v="98284"/>
    <n v="24"/>
    <n v="1"/>
    <n v="54"/>
    <s v="REGULAR"/>
    <s v="MH21CD4927"/>
    <s v="HONDA SP 160 DOUBLE DISC"/>
    <d v="2024-10-09T00:00:00"/>
    <n v="36"/>
    <x v="4"/>
    <x v="0"/>
    <s v="-"/>
    <m/>
    <m/>
    <m/>
    <m/>
    <m/>
    <m/>
    <m/>
    <m/>
    <m/>
    <m/>
    <m/>
    <m/>
    <m/>
    <m/>
    <m/>
    <m/>
    <m/>
    <m/>
    <m/>
    <m/>
    <m/>
    <m/>
    <m/>
    <m/>
    <m/>
    <m/>
    <m/>
    <m/>
    <m/>
    <m/>
    <m/>
    <m/>
    <m/>
    <m/>
    <m/>
    <m/>
    <n v="1"/>
    <m/>
    <m/>
    <m/>
    <m/>
    <m/>
    <m/>
    <m/>
    <m/>
    <m/>
    <m/>
    <m/>
    <m/>
    <m/>
    <m/>
    <m/>
    <m/>
    <m/>
    <m/>
    <m/>
    <m/>
    <m/>
    <m/>
    <m/>
    <m/>
    <m/>
    <m/>
    <m/>
    <m/>
    <m/>
    <m/>
    <m/>
    <m/>
    <m/>
    <m/>
    <m/>
    <m/>
    <m/>
    <m/>
    <m/>
    <m/>
    <m/>
    <m/>
    <m/>
    <m/>
    <m/>
    <m/>
    <m/>
    <m/>
    <m/>
    <m/>
    <m/>
    <m/>
    <m/>
    <m/>
    <m/>
    <m/>
    <x v="0"/>
    <x v="0"/>
    <s v="ZBHT0011"/>
    <s v="G2kV8qdAW7"/>
    <s v="Allocated"/>
    <s v="No Such Person (NC_NSP)"/>
    <s v="Visit cm residences address nobody knows cm in this colony"/>
    <d v="2026-03-13T00:00:00"/>
    <m/>
    <m/>
    <m/>
    <e v="#N/A"/>
  </r>
  <r>
    <n v="467169041"/>
    <s v="PRAKASH SADASHIV CHAUDHARI"/>
    <s v="ONLINE"/>
    <s v="20.03.26"/>
    <n v="3020"/>
    <m/>
    <m/>
    <m/>
    <n v="2999"/>
    <n v="2999"/>
    <x v="2"/>
    <x v="1"/>
    <x v="1"/>
    <x v="9"/>
    <n v="97446"/>
    <n v="16"/>
    <n v="0"/>
    <n v="1267"/>
    <s v="-"/>
    <s v="X FLOW"/>
    <n v="5.5036406736113701E-2"/>
    <n v="4.9261666495425006E-3"/>
    <s v="STABLE"/>
    <x v="1"/>
    <s v="BPTP"/>
    <s v="PTP"/>
    <s v="Meet at office add"/>
    <n v="25"/>
    <s v="CAVNA"/>
    <m/>
    <m/>
    <m/>
    <s v="NARAYAN GAON"/>
    <m/>
    <m/>
    <m/>
    <n v="4282"/>
    <n v="97446"/>
    <n v="19"/>
    <m/>
    <n v="21"/>
    <s v="-"/>
    <s v="MH12YW6209"/>
    <s v="YAMAHA FASCINO S 125 DLX"/>
    <d v="2025-10-27T00:00:00"/>
    <n v="48"/>
    <x v="0"/>
    <x v="0"/>
    <s v="-"/>
    <m/>
    <m/>
    <m/>
    <m/>
    <m/>
    <m/>
    <m/>
    <m/>
    <m/>
    <n v="1"/>
    <m/>
    <m/>
    <m/>
    <m/>
    <m/>
    <m/>
    <m/>
    <m/>
    <m/>
    <m/>
    <m/>
    <m/>
    <m/>
    <m/>
    <m/>
    <m/>
    <m/>
    <m/>
    <m/>
    <m/>
    <m/>
    <m/>
    <m/>
    <m/>
    <m/>
    <m/>
    <m/>
    <m/>
    <m/>
    <m/>
    <m/>
    <m/>
    <m/>
    <m/>
    <m/>
    <m/>
    <m/>
    <m/>
    <m/>
    <m/>
    <m/>
    <m/>
    <m/>
    <m/>
    <m/>
    <m/>
    <m/>
    <m/>
    <m/>
    <m/>
    <m/>
    <m/>
    <m/>
    <m/>
    <m/>
    <m/>
    <m/>
    <m/>
    <m/>
    <m/>
    <m/>
    <m/>
    <m/>
    <m/>
    <m/>
    <m/>
    <m/>
    <m/>
    <m/>
    <m/>
    <m/>
    <m/>
    <m/>
    <m/>
    <m/>
    <m/>
    <m/>
    <m/>
    <m/>
    <m/>
    <m/>
    <m/>
    <m/>
    <x v="0"/>
    <x v="0"/>
    <s v="ZBHT0021"/>
    <s v="kP_6YWHaZuc"/>
    <s v="Allocated"/>
    <s v="Promise To Pay (PTP)"/>
    <s v="Ptp"/>
    <d v="2026-03-19T00:00:00"/>
    <m/>
    <m/>
    <m/>
    <e v="#N/A"/>
  </r>
  <r>
    <n v="457349311"/>
    <s v="RAHUL BANDA CHAVAN"/>
    <s v="ONLINE"/>
    <s v="14.03.26"/>
    <n v="6290"/>
    <m/>
    <m/>
    <s v="BANK STABLE 13"/>
    <n v="6290"/>
    <n v="20202"/>
    <x v="6"/>
    <x v="1"/>
    <x v="1"/>
    <x v="8"/>
    <n v="97123"/>
    <n v="936"/>
    <n v="0"/>
    <n v="4927"/>
    <s v="-"/>
    <s v="NEW"/>
    <n v="0.59665558825155574"/>
    <n v="4.4782727621539883E-2"/>
    <s v="STABLE"/>
    <x v="1"/>
    <s v="-"/>
    <s v="PAID"/>
    <m/>
    <m/>
    <m/>
    <m/>
    <m/>
    <m/>
    <s v="BHOR"/>
    <m/>
    <m/>
    <m/>
    <n v="26065"/>
    <n v="97123"/>
    <n v="116"/>
    <m/>
    <n v="116"/>
    <s v="-"/>
    <s v="MH12VH8942"/>
    <s v="CLASSIC 350 DARK STEALTH BLACK"/>
    <d v="2023-03-23T00:00:00"/>
    <n v="48"/>
    <x v="0"/>
    <x v="2"/>
    <s v="-"/>
    <m/>
    <m/>
    <m/>
    <m/>
    <m/>
    <m/>
    <m/>
    <m/>
    <m/>
    <m/>
    <m/>
    <m/>
    <m/>
    <m/>
    <m/>
    <m/>
    <m/>
    <m/>
    <m/>
    <m/>
    <m/>
    <m/>
    <m/>
    <m/>
    <n v="1"/>
    <m/>
    <m/>
    <m/>
    <m/>
    <m/>
    <m/>
    <m/>
    <m/>
    <m/>
    <m/>
    <m/>
    <m/>
    <m/>
    <m/>
    <m/>
    <m/>
    <m/>
    <m/>
    <m/>
    <m/>
    <m/>
    <m/>
    <m/>
    <m/>
    <m/>
    <m/>
    <m/>
    <m/>
    <m/>
    <m/>
    <m/>
    <m/>
    <m/>
    <m/>
    <m/>
    <m/>
    <m/>
    <m/>
    <m/>
    <m/>
    <m/>
    <m/>
    <m/>
    <m/>
    <m/>
    <m/>
    <m/>
    <m/>
    <m/>
    <m/>
    <m/>
    <m/>
    <m/>
    <m/>
    <m/>
    <m/>
    <m/>
    <m/>
    <m/>
    <m/>
    <m/>
    <m/>
    <m/>
    <m/>
    <m/>
    <m/>
    <m/>
    <m/>
    <x v="0"/>
    <x v="0"/>
    <s v="DUWT0011"/>
    <s v="A6ry5V_SpOIm"/>
    <s v="Allocated"/>
    <s v="Left Message (LMCB)"/>
    <s v="Customer home visit left message to wife"/>
    <d v="2026-03-09T00:00:00"/>
    <m/>
    <m/>
    <m/>
    <e v="#N/A"/>
  </r>
  <r>
    <n v="467069077"/>
    <s v="ASHWINI SHRIKANT TOPE"/>
    <s v="COLLECT"/>
    <s v="12.03.26"/>
    <n v="3900"/>
    <m/>
    <m/>
    <m/>
    <n v="3801"/>
    <n v="3736"/>
    <x v="2"/>
    <x v="1"/>
    <x v="1"/>
    <x v="10"/>
    <n v="97115"/>
    <n v="60"/>
    <n v="0"/>
    <n v="900"/>
    <s v="-"/>
    <s v="21.02.26"/>
    <n v="0.10291798204622481"/>
    <n v="4.9094336778351087E-3"/>
    <s v="STABLE"/>
    <x v="1"/>
    <s v="PTP"/>
    <s v="PAID"/>
    <m/>
    <m/>
    <m/>
    <m/>
    <m/>
    <m/>
    <s v="WAKI BK"/>
    <m/>
    <m/>
    <m/>
    <n v="4696"/>
    <n v="97115"/>
    <n v="24"/>
    <m/>
    <n v="26"/>
    <s v="-"/>
    <s v="MH14MU9853"/>
    <s v="HONDA ACTIVA DLX 2B"/>
    <d v="2025-10-13T00:00:00"/>
    <n v="36"/>
    <x v="0"/>
    <x v="0"/>
    <s v="-"/>
    <m/>
    <m/>
    <m/>
    <m/>
    <m/>
    <m/>
    <m/>
    <m/>
    <m/>
    <m/>
    <m/>
    <m/>
    <m/>
    <m/>
    <m/>
    <n v="1"/>
    <m/>
    <m/>
    <m/>
    <m/>
    <m/>
    <m/>
    <m/>
    <m/>
    <m/>
    <m/>
    <m/>
    <m/>
    <m/>
    <m/>
    <m/>
    <m/>
    <m/>
    <n v="2"/>
    <m/>
    <m/>
    <m/>
    <m/>
    <m/>
    <m/>
    <m/>
    <m/>
    <m/>
    <m/>
    <m/>
    <m/>
    <m/>
    <m/>
    <m/>
    <m/>
    <m/>
    <m/>
    <m/>
    <m/>
    <m/>
    <m/>
    <m/>
    <m/>
    <m/>
    <m/>
    <m/>
    <m/>
    <m/>
    <m/>
    <m/>
    <m/>
    <m/>
    <m/>
    <m/>
    <m/>
    <m/>
    <m/>
    <m/>
    <m/>
    <m/>
    <m/>
    <m/>
    <m/>
    <m/>
    <m/>
    <m/>
    <m/>
    <m/>
    <m/>
    <m/>
    <m/>
    <m/>
    <m/>
    <m/>
    <m/>
    <m/>
    <m/>
    <m/>
    <x v="1"/>
    <x v="0"/>
    <s v="ZBHT0010"/>
    <s v="A6DtQ7Jh9yOc"/>
    <s v="Allocated"/>
    <s v="Promise To Pay (PTP)"/>
    <s v="Ptp "/>
    <d v="2026-03-10T00:00:00"/>
    <m/>
    <m/>
    <m/>
    <e v="#N/A"/>
  </r>
  <r>
    <n v="466785163"/>
    <s v="VIJAY ANIL KAMBLE"/>
    <s v="ONLINE"/>
    <s v="21.03.26"/>
    <n v="3900"/>
    <m/>
    <m/>
    <m/>
    <n v="3720"/>
    <n v="7047"/>
    <x v="5"/>
    <x v="1"/>
    <x v="1"/>
    <x v="6"/>
    <n v="96888"/>
    <n v="233"/>
    <n v="0"/>
    <n v="0"/>
    <s v="-"/>
    <s v="18.02.26"/>
    <n v="0.26841760524499209"/>
    <n v="1.8025198687500309E-2"/>
    <s v="STABLE"/>
    <x v="1"/>
    <s v="PTP"/>
    <s v="PTP"/>
    <m/>
    <n v="20"/>
    <s v="CAVA"/>
    <m/>
    <m/>
    <m/>
    <s v="LONAVALA"/>
    <m/>
    <m/>
    <m/>
    <n v="7280"/>
    <n v="96888"/>
    <n v="55"/>
    <m/>
    <n v="54"/>
    <s v="-"/>
    <s v="MH14MP8491"/>
    <s v="HONDA ACTIVA 125 DISC 2B"/>
    <d v="2025-08-29T00:00:00"/>
    <n v="36"/>
    <x v="0"/>
    <x v="2"/>
    <s v="-"/>
    <m/>
    <m/>
    <m/>
    <m/>
    <m/>
    <m/>
    <m/>
    <m/>
    <m/>
    <m/>
    <m/>
    <m/>
    <m/>
    <m/>
    <m/>
    <m/>
    <m/>
    <m/>
    <n v="1"/>
    <m/>
    <m/>
    <m/>
    <m/>
    <m/>
    <m/>
    <m/>
    <m/>
    <m/>
    <m/>
    <m/>
    <n v="1"/>
    <m/>
    <m/>
    <m/>
    <m/>
    <m/>
    <m/>
    <m/>
    <m/>
    <m/>
    <m/>
    <m/>
    <m/>
    <m/>
    <m/>
    <m/>
    <m/>
    <m/>
    <m/>
    <m/>
    <m/>
    <m/>
    <m/>
    <m/>
    <m/>
    <m/>
    <m/>
    <m/>
    <m/>
    <m/>
    <m/>
    <m/>
    <m/>
    <m/>
    <m/>
    <m/>
    <m/>
    <m/>
    <m/>
    <m/>
    <m/>
    <m/>
    <m/>
    <m/>
    <m/>
    <m/>
    <m/>
    <m/>
    <m/>
    <m/>
    <m/>
    <m/>
    <m/>
    <m/>
    <m/>
    <m/>
    <m/>
    <m/>
    <m/>
    <m/>
    <m/>
    <m/>
    <m/>
    <x v="6"/>
    <x v="0"/>
    <s v="DUWT0013"/>
    <s v="koVaHu-hfa7"/>
    <s v="Allocated"/>
    <s v="Left Message (LMCB)"/>
    <s v="Left masage mother "/>
    <d v="2026-03-07T00:00:00"/>
    <m/>
    <m/>
    <m/>
    <e v="#N/A"/>
  </r>
  <r>
    <n v="466978161"/>
    <s v="VANITA SITARAM TALAPE"/>
    <s v="ONLINE"/>
    <s v="28.03.26"/>
    <n v="4946"/>
    <m/>
    <m/>
    <m/>
    <s v="3972"/>
    <n v="3972"/>
    <x v="3"/>
    <x v="0"/>
    <x v="1"/>
    <x v="9"/>
    <n v="96871"/>
    <n v="0"/>
    <n v="0"/>
    <n v="23"/>
    <s v="-"/>
    <s v="X FLOW"/>
    <n v="5.9832771877506442E-2"/>
    <n v="2.6868629098311211E-2"/>
    <s v="FLOW"/>
    <x v="3"/>
    <s v="-"/>
    <s v="PTP"/>
    <m/>
    <n v="27"/>
    <s v="CAVA"/>
    <m/>
    <m/>
    <m/>
    <s v="JUNNAR"/>
    <m/>
    <m/>
    <m/>
    <m/>
    <n v="96871"/>
    <n v="0"/>
    <m/>
    <n v="22"/>
    <s v="-"/>
    <s v="MH14MR8919"/>
    <s v="HONDA ACTIVA 125 DISC 2"/>
    <d v="2025-09-30T00:00:00"/>
    <s v="36"/>
    <x v="3"/>
    <x v="1"/>
    <s v="-"/>
    <m/>
    <m/>
    <m/>
    <m/>
    <m/>
    <m/>
    <m/>
    <m/>
    <m/>
    <m/>
    <m/>
    <m/>
    <m/>
    <m/>
    <m/>
    <m/>
    <m/>
    <m/>
    <m/>
    <m/>
    <m/>
    <m/>
    <m/>
    <m/>
    <m/>
    <m/>
    <m/>
    <m/>
    <m/>
    <m/>
    <m/>
    <m/>
    <m/>
    <m/>
    <m/>
    <m/>
    <m/>
    <m/>
    <m/>
    <m/>
    <m/>
    <m/>
    <m/>
    <m/>
    <m/>
    <m/>
    <m/>
    <m/>
    <m/>
    <m/>
    <m/>
    <m/>
    <m/>
    <m/>
    <m/>
    <m/>
    <m/>
    <m/>
    <m/>
    <m/>
    <m/>
    <m/>
    <m/>
    <m/>
    <m/>
    <m/>
    <m/>
    <m/>
    <m/>
    <m/>
    <m/>
    <m/>
    <m/>
    <m/>
    <m/>
    <m/>
    <m/>
    <m/>
    <m/>
    <m/>
    <m/>
    <m/>
    <m/>
    <m/>
    <m/>
    <m/>
    <m/>
    <m/>
    <m/>
    <m/>
    <m/>
    <m/>
    <m/>
    <x v="7"/>
    <x v="1"/>
    <s v="ZBHT0021"/>
    <s v="kPyL8lk_MVz"/>
    <s v="Allocated"/>
    <e v="#N/A"/>
    <e v="#N/A"/>
    <e v="#N/A"/>
    <m/>
    <m/>
    <m/>
    <e v="#N/A"/>
  </r>
  <r>
    <n v="465814587"/>
    <s v="AKSHAY SHIVAJI KAMBLE"/>
    <m/>
    <m/>
    <m/>
    <m/>
    <m/>
    <m/>
    <n v="4096"/>
    <n v="15874"/>
    <x v="6"/>
    <x v="0"/>
    <x v="0"/>
    <x v="2"/>
    <n v="96814"/>
    <n v="432"/>
    <n v="0"/>
    <n v="0"/>
    <s v="-"/>
    <s v="BK 3 FLOW"/>
    <n v="0.29853712062128179"/>
    <n v="4.4640249909411393E-2"/>
    <s v="FLOW"/>
    <x v="8"/>
    <s v="PTP"/>
    <s v="RTP"/>
    <s v="Financail Problem"/>
    <m/>
    <s v="CAVA"/>
    <m/>
    <m/>
    <m/>
    <s v="DAPODI"/>
    <m/>
    <m/>
    <m/>
    <n v="16306"/>
    <n v="96814"/>
    <n v="116"/>
    <m/>
    <n v="146"/>
    <s v="-"/>
    <s v="MH14MG6689"/>
    <s v="HONDA SP 125 DLX 2B"/>
    <d v="2025-03-31T00:00:00"/>
    <n v="36"/>
    <x v="0"/>
    <x v="2"/>
    <s v="-"/>
    <m/>
    <m/>
    <m/>
    <m/>
    <m/>
    <m/>
    <m/>
    <m/>
    <m/>
    <m/>
    <m/>
    <m/>
    <n v="1"/>
    <m/>
    <m/>
    <m/>
    <m/>
    <m/>
    <m/>
    <m/>
    <m/>
    <m/>
    <m/>
    <m/>
    <m/>
    <m/>
    <m/>
    <m/>
    <m/>
    <m/>
    <m/>
    <m/>
    <m/>
    <m/>
    <m/>
    <m/>
    <m/>
    <m/>
    <m/>
    <m/>
    <m/>
    <m/>
    <m/>
    <m/>
    <m/>
    <m/>
    <m/>
    <m/>
    <m/>
    <m/>
    <m/>
    <m/>
    <m/>
    <m/>
    <m/>
    <m/>
    <m/>
    <m/>
    <m/>
    <m/>
    <m/>
    <m/>
    <m/>
    <m/>
    <m/>
    <m/>
    <m/>
    <m/>
    <m/>
    <m/>
    <m/>
    <m/>
    <m/>
    <m/>
    <m/>
    <m/>
    <m/>
    <m/>
    <m/>
    <m/>
    <m/>
    <m/>
    <m/>
    <m/>
    <m/>
    <m/>
    <m/>
    <m/>
    <m/>
    <m/>
    <m/>
    <m/>
    <m/>
    <x v="0"/>
    <x v="0"/>
    <s v="ZBHT0009"/>
    <s v="GPxOO2ndAiz"/>
    <s v="Allocated"/>
    <s v="Left Message (LMCB)"/>
    <s v="Msg to brother"/>
    <d v="2026-03-05T00:00:00"/>
    <m/>
    <m/>
    <m/>
    <e v="#N/A"/>
  </r>
  <r>
    <n v="466488961"/>
    <s v="AKSHAY BHARAT SHEJAL"/>
    <s v="ONLINE"/>
    <s v="30.03.26"/>
    <n v="5000"/>
    <m/>
    <m/>
    <m/>
    <n v="5082"/>
    <n v="3939"/>
    <x v="2"/>
    <x v="1"/>
    <x v="1"/>
    <x v="10"/>
    <n v="96578"/>
    <n v="80"/>
    <n v="0"/>
    <n v="1800"/>
    <s v="-"/>
    <s v="23.02.26"/>
    <n v="0.1023488943011924"/>
    <n v="4.8822868324971333E-3"/>
    <s v="STABLE"/>
    <x v="1"/>
    <s v="-"/>
    <s v="PTP"/>
    <m/>
    <m/>
    <m/>
    <m/>
    <m/>
    <m/>
    <s v="RASE"/>
    <m/>
    <m/>
    <m/>
    <n v="5819"/>
    <n v="96578"/>
    <n v="24"/>
    <n v="1"/>
    <n v="26"/>
    <s v="REGULAR"/>
    <s v="MH14MM8501"/>
    <s v="TVS JUPITER 125 DISC SXC"/>
    <d v="2025-07-10T00:00:00"/>
    <n v="30"/>
    <x v="4"/>
    <x v="0"/>
    <s v="-"/>
    <m/>
    <m/>
    <m/>
    <m/>
    <m/>
    <m/>
    <m/>
    <m/>
    <m/>
    <m/>
    <m/>
    <m/>
    <m/>
    <m/>
    <m/>
    <m/>
    <m/>
    <m/>
    <m/>
    <m/>
    <m/>
    <m/>
    <m/>
    <m/>
    <m/>
    <m/>
    <m/>
    <m/>
    <m/>
    <m/>
    <m/>
    <m/>
    <m/>
    <m/>
    <m/>
    <m/>
    <m/>
    <m/>
    <m/>
    <n v="1"/>
    <m/>
    <m/>
    <m/>
    <m/>
    <m/>
    <m/>
    <m/>
    <m/>
    <m/>
    <m/>
    <m/>
    <m/>
    <m/>
    <m/>
    <m/>
    <m/>
    <m/>
    <m/>
    <m/>
    <m/>
    <m/>
    <m/>
    <m/>
    <m/>
    <m/>
    <m/>
    <m/>
    <m/>
    <m/>
    <m/>
    <m/>
    <m/>
    <m/>
    <m/>
    <m/>
    <m/>
    <m/>
    <m/>
    <m/>
    <m/>
    <m/>
    <m/>
    <m/>
    <m/>
    <m/>
    <m/>
    <m/>
    <m/>
    <m/>
    <m/>
    <m/>
    <m/>
    <m/>
    <x v="0"/>
    <x v="0"/>
    <s v="ZBHT0010"/>
    <s v="G2GTQFBpMjc"/>
    <s v="Allocated"/>
    <s v="Door Locked (NC_DL)"/>
    <s v="Nc door lock "/>
    <d v="2026-03-14T00:00:00"/>
    <m/>
    <m/>
    <m/>
    <e v="#N/A"/>
  </r>
  <r>
    <n v="464985681"/>
    <s v="VINOD VISHWANATH MORE"/>
    <m/>
    <m/>
    <m/>
    <m/>
    <m/>
    <m/>
    <n v="4336"/>
    <n v="26015"/>
    <x v="1"/>
    <x v="0"/>
    <x v="0"/>
    <x v="0"/>
    <n v="96392"/>
    <n v="1100"/>
    <n v="0"/>
    <n v="4050"/>
    <s v="-"/>
    <s v="BKT 5 FLOW"/>
    <n v="0.14836271846453389"/>
    <n v="3.5824874860926899E-2"/>
    <s v="FLOW"/>
    <x v="0"/>
    <s v="RTP"/>
    <s v="NC"/>
    <s v="cust in jail"/>
    <m/>
    <s v="CNAVNA"/>
    <m/>
    <m/>
    <m/>
    <s v="AKURDI"/>
    <m/>
    <m/>
    <m/>
    <n v="31165"/>
    <n v="96392"/>
    <n v="177"/>
    <m/>
    <n v="207"/>
    <s v="-"/>
    <s v="MH14MB3955"/>
    <s v="NTORQ 125 DISC RACE EDITION BSVI"/>
    <d v="2024-12-10T00:00:00"/>
    <n v="36"/>
    <x v="0"/>
    <x v="0"/>
    <s v="-"/>
    <m/>
    <m/>
    <m/>
    <m/>
    <m/>
    <m/>
    <m/>
    <m/>
    <m/>
    <m/>
    <m/>
    <m/>
    <m/>
    <m/>
    <m/>
    <n v="1"/>
    <m/>
    <m/>
    <m/>
    <m/>
    <m/>
    <m/>
    <m/>
    <m/>
    <m/>
    <m/>
    <m/>
    <m/>
    <m/>
    <m/>
    <m/>
    <m/>
    <m/>
    <m/>
    <m/>
    <m/>
    <m/>
    <m/>
    <m/>
    <m/>
    <m/>
    <m/>
    <m/>
    <m/>
    <m/>
    <m/>
    <m/>
    <m/>
    <m/>
    <m/>
    <m/>
    <m/>
    <m/>
    <m/>
    <m/>
    <m/>
    <m/>
    <m/>
    <m/>
    <m/>
    <m/>
    <m/>
    <m/>
    <m/>
    <m/>
    <m/>
    <m/>
    <m/>
    <m/>
    <m/>
    <m/>
    <m/>
    <m/>
    <m/>
    <m/>
    <m/>
    <m/>
    <m/>
    <m/>
    <m/>
    <m/>
    <m/>
    <m/>
    <m/>
    <m/>
    <m/>
    <m/>
    <m/>
    <m/>
    <m/>
    <m/>
    <m/>
    <m/>
    <x v="0"/>
    <x v="0"/>
    <s v="ZBHT0011"/>
    <s v="APARmdv2XI7"/>
    <s v="Allocated"/>
    <s v="Refuse To Pay (RTP)"/>
    <s v="Visit cm residences address cm family members sd he was in jail for a long time we do not know where the two wheeler"/>
    <d v="2026-03-06T00:00:00"/>
    <m/>
    <m/>
    <m/>
    <s v="VYMO"/>
  </r>
  <r>
    <n v="464402919"/>
    <s v="JAGAN RAMESH THARKUDE"/>
    <s v="ONLINE"/>
    <s v="13.03.26"/>
    <n v="4000"/>
    <m/>
    <m/>
    <m/>
    <n v="5104"/>
    <n v="5708"/>
    <x v="5"/>
    <x v="1"/>
    <x v="1"/>
    <x v="10"/>
    <n v="96068"/>
    <n v="106"/>
    <n v="0"/>
    <n v="1815"/>
    <s v="-"/>
    <s v="NEW"/>
    <n v="0.46589944665105071"/>
    <n v="1.7872644574258731E-2"/>
    <s v="STABLE"/>
    <x v="1"/>
    <s v="-"/>
    <s v="PAID"/>
    <m/>
    <m/>
    <m/>
    <m/>
    <m/>
    <m/>
    <s v="RAJGURU NAGAR"/>
    <m/>
    <m/>
    <m/>
    <n v="7629"/>
    <n v="96068"/>
    <n v="55"/>
    <m/>
    <n v="54"/>
    <s v="-"/>
    <s v="MH14LW7651"/>
    <s v="BAJAJ PULSAR 220 F UG"/>
    <d v="2024-10-22T00:00:00"/>
    <n v="36"/>
    <x v="0"/>
    <x v="0"/>
    <s v="-"/>
    <m/>
    <m/>
    <m/>
    <m/>
    <m/>
    <m/>
    <m/>
    <m/>
    <m/>
    <m/>
    <m/>
    <m/>
    <m/>
    <m/>
    <m/>
    <m/>
    <m/>
    <m/>
    <m/>
    <m/>
    <m/>
    <m/>
    <m/>
    <m/>
    <m/>
    <m/>
    <m/>
    <m/>
    <m/>
    <m/>
    <m/>
    <m/>
    <m/>
    <m/>
    <m/>
    <m/>
    <m/>
    <m/>
    <m/>
    <m/>
    <m/>
    <m/>
    <m/>
    <m/>
    <m/>
    <m/>
    <m/>
    <m/>
    <m/>
    <m/>
    <m/>
    <m/>
    <m/>
    <m/>
    <m/>
    <m/>
    <m/>
    <m/>
    <m/>
    <m/>
    <m/>
    <m/>
    <m/>
    <m/>
    <m/>
    <m/>
    <m/>
    <m/>
    <m/>
    <m/>
    <m/>
    <m/>
    <m/>
    <m/>
    <m/>
    <m/>
    <m/>
    <m/>
    <m/>
    <m/>
    <m/>
    <m/>
    <m/>
    <m/>
    <m/>
    <m/>
    <m/>
    <m/>
    <m/>
    <m/>
    <m/>
    <m/>
    <m/>
    <x v="7"/>
    <x v="1"/>
    <s v="ZBHT0010"/>
    <s v="B6U6KbNjEz"/>
    <s v="Allocated"/>
    <e v="#N/A"/>
    <e v="#N/A"/>
    <e v="#N/A"/>
    <m/>
    <m/>
    <m/>
    <e v="#N/A"/>
  </r>
  <r>
    <n v="463426988"/>
    <s v="VISHAL PARMESHWAR SANANSE"/>
    <m/>
    <m/>
    <m/>
    <m/>
    <m/>
    <m/>
    <n v="4760"/>
    <n v="4696.99"/>
    <x v="2"/>
    <x v="0"/>
    <x v="0"/>
    <x v="13"/>
    <n v="95573"/>
    <n v="217"/>
    <n v="0"/>
    <n v="4950"/>
    <s v="-"/>
    <s v="16.02.26"/>
    <n v="0.1055751973656805"/>
    <n v="4.8314812839595819E-3"/>
    <s v="STABLE"/>
    <x v="3"/>
    <s v="PAID"/>
    <s v="PTP"/>
    <m/>
    <n v="22"/>
    <s v="CAVA"/>
    <m/>
    <m/>
    <m/>
    <s v="VADGAON"/>
    <m/>
    <m/>
    <m/>
    <n v="217"/>
    <n v="95573"/>
    <n v="24"/>
    <m/>
    <n v="54"/>
    <s v="-"/>
    <s v="MH14LR4687"/>
    <e v="#N/A"/>
    <d v="2024-07-08T00:00:00"/>
    <n v="42"/>
    <x v="0"/>
    <x v="2"/>
    <s v="-"/>
    <m/>
    <m/>
    <m/>
    <m/>
    <m/>
    <m/>
    <m/>
    <m/>
    <m/>
    <m/>
    <m/>
    <m/>
    <m/>
    <m/>
    <m/>
    <n v="1"/>
    <m/>
    <m/>
    <m/>
    <m/>
    <m/>
    <m/>
    <m/>
    <m/>
    <n v="1"/>
    <m/>
    <m/>
    <m/>
    <m/>
    <m/>
    <m/>
    <m/>
    <m/>
    <m/>
    <m/>
    <m/>
    <m/>
    <m/>
    <m/>
    <m/>
    <m/>
    <m/>
    <m/>
    <m/>
    <m/>
    <m/>
    <m/>
    <m/>
    <m/>
    <m/>
    <m/>
    <m/>
    <m/>
    <m/>
    <m/>
    <m/>
    <m/>
    <m/>
    <m/>
    <m/>
    <m/>
    <m/>
    <m/>
    <m/>
    <m/>
    <m/>
    <m/>
    <m/>
    <m/>
    <m/>
    <m/>
    <m/>
    <n v="1"/>
    <m/>
    <m/>
    <m/>
    <m/>
    <m/>
    <m/>
    <m/>
    <m/>
    <m/>
    <m/>
    <m/>
    <m/>
    <m/>
    <m/>
    <m/>
    <m/>
    <m/>
    <m/>
    <m/>
    <m/>
    <x v="1"/>
    <x v="0"/>
    <s v="DUWT0027"/>
    <s v="GPIGGeCYGWc"/>
    <s v="Allocated"/>
    <s v="Non Contactable Customer (OOT)"/>
    <s v="Visited to Customers residence address but Customer is out of station "/>
    <d v="2026-03-06T00:00:00"/>
    <m/>
    <m/>
    <m/>
    <e v="#N/A"/>
  </r>
  <r>
    <n v="466835999"/>
    <s v="ARUN NIVRITTI KADAM"/>
    <m/>
    <m/>
    <m/>
    <m/>
    <m/>
    <m/>
    <n v="3876"/>
    <n v="3876"/>
    <x v="2"/>
    <x v="0"/>
    <x v="0"/>
    <x v="3"/>
    <n v="94949"/>
    <n v="2"/>
    <n v="0"/>
    <n v="1800"/>
    <s v="-"/>
    <s v="X FLOW"/>
    <n v="8.6676331004391718E-2"/>
    <n v="4.7999363463601466E-3"/>
    <s v="FLOW"/>
    <x v="0"/>
    <s v="NC"/>
    <s v="NC"/>
    <s v="Add not found"/>
    <m/>
    <s v="CNAVNA"/>
    <m/>
    <m/>
    <m/>
    <s v="KHARABWADI"/>
    <m/>
    <m/>
    <m/>
    <n v="5678"/>
    <n v="94949"/>
    <n v="24"/>
    <m/>
    <n v="54"/>
    <s v="-"/>
    <s v="MH14MP9082"/>
    <s v="HONDA ACTIVA STD 2B"/>
    <d v="2025-09-06T00:00:00"/>
    <n v="36"/>
    <x v="0"/>
    <x v="0"/>
    <s v="-"/>
    <m/>
    <m/>
    <m/>
    <m/>
    <m/>
    <m/>
    <m/>
    <m/>
    <m/>
    <n v="2"/>
    <m/>
    <m/>
    <m/>
    <m/>
    <m/>
    <m/>
    <m/>
    <m/>
    <m/>
    <m/>
    <m/>
    <m/>
    <m/>
    <m/>
    <m/>
    <m/>
    <m/>
    <m/>
    <m/>
    <m/>
    <m/>
    <m/>
    <m/>
    <m/>
    <m/>
    <m/>
    <m/>
    <m/>
    <m/>
    <m/>
    <m/>
    <m/>
    <m/>
    <m/>
    <m/>
    <m/>
    <m/>
    <m/>
    <m/>
    <m/>
    <m/>
    <m/>
    <m/>
    <m/>
    <m/>
    <m/>
    <m/>
    <m/>
    <m/>
    <m/>
    <m/>
    <m/>
    <m/>
    <m/>
    <m/>
    <m/>
    <m/>
    <m/>
    <m/>
    <m/>
    <m/>
    <m/>
    <m/>
    <m/>
    <m/>
    <m/>
    <m/>
    <m/>
    <m/>
    <m/>
    <m/>
    <m/>
    <m/>
    <m/>
    <m/>
    <m/>
    <m/>
    <m/>
    <m/>
    <m/>
    <m/>
    <m/>
    <m/>
    <x v="6"/>
    <x v="0"/>
    <s v="DUWT0017"/>
    <s v="BoMHJjyJxjz"/>
    <s v="Allocated"/>
    <s v="Door Locked (NC_DL)"/>
    <s v="Customer not meet house lock "/>
    <d v="2026-03-04T00:00:00"/>
    <m/>
    <m/>
    <m/>
    <s v="VYMO"/>
  </r>
  <r>
    <n v="464847649"/>
    <s v="SABIYA RASHID PATEL"/>
    <s v="ONLINE"/>
    <s v="07.03.26"/>
    <n v="15008"/>
    <m/>
    <m/>
    <m/>
    <n v="4748"/>
    <n v="9436"/>
    <x v="5"/>
    <x v="2"/>
    <x v="1"/>
    <x v="9"/>
    <n v="94871"/>
    <n v="346"/>
    <n v="0"/>
    <n v="0"/>
    <s v="-"/>
    <s v="22.02.26"/>
    <n v="0.18694173617366441"/>
    <n v="1.764995277724633E-2"/>
    <s v="RB"/>
    <x v="1"/>
    <s v="BPTP"/>
    <s v="PAID"/>
    <m/>
    <m/>
    <m/>
    <m/>
    <m/>
    <m/>
    <s v="JUNNAR"/>
    <m/>
    <m/>
    <m/>
    <n v="9782"/>
    <n v="94871"/>
    <n v="55"/>
    <m/>
    <n v="0"/>
    <s v="-"/>
    <s v="MH14MG4876"/>
    <s v="SUZUKI BURGMAN STREET EX"/>
    <d v="2024-12-03T00:00:00"/>
    <n v="36"/>
    <x v="0"/>
    <x v="0"/>
    <s v="-"/>
    <m/>
    <m/>
    <m/>
    <m/>
    <m/>
    <m/>
    <m/>
    <m/>
    <m/>
    <n v="1"/>
    <m/>
    <m/>
    <m/>
    <m/>
    <m/>
    <m/>
    <m/>
    <m/>
    <m/>
    <m/>
    <m/>
    <m/>
    <m/>
    <m/>
    <m/>
    <m/>
    <m/>
    <m/>
    <m/>
    <m/>
    <m/>
    <m/>
    <m/>
    <m/>
    <m/>
    <m/>
    <m/>
    <m/>
    <m/>
    <m/>
    <m/>
    <m/>
    <m/>
    <m/>
    <m/>
    <m/>
    <m/>
    <m/>
    <m/>
    <m/>
    <m/>
    <m/>
    <m/>
    <m/>
    <m/>
    <m/>
    <m/>
    <m/>
    <m/>
    <m/>
    <m/>
    <m/>
    <m/>
    <m/>
    <m/>
    <m/>
    <m/>
    <m/>
    <m/>
    <m/>
    <m/>
    <m/>
    <m/>
    <m/>
    <m/>
    <m/>
    <m/>
    <m/>
    <m/>
    <m/>
    <m/>
    <m/>
    <m/>
    <m/>
    <m/>
    <m/>
    <m/>
    <m/>
    <m/>
    <m/>
    <m/>
    <m/>
    <m/>
    <x v="0"/>
    <x v="0"/>
    <s v="ZBHT0021"/>
    <s v="GoqGe5MWZP4m"/>
    <s v="Allocated"/>
    <s v="Left Message (LMCB)"/>
    <s v="Lmcb husband"/>
    <d v="2026-03-04T00:00:00"/>
    <m/>
    <m/>
    <m/>
    <e v="#N/A"/>
  </r>
  <r>
    <n v="463867730"/>
    <s v="REKHA VIJENDRA CHANDALIYA"/>
    <m/>
    <m/>
    <m/>
    <m/>
    <m/>
    <m/>
    <n v="3723"/>
    <n v="4173"/>
    <x v="5"/>
    <x v="0"/>
    <x v="0"/>
    <x v="15"/>
    <n v="94810"/>
    <n v="359"/>
    <n v="0"/>
    <n v="2700"/>
    <s v="-"/>
    <s v="02.02.26"/>
    <n v="0.22214117475825829"/>
    <n v="1.7638604239553969E-2"/>
    <s v="FLOW"/>
    <x v="8"/>
    <s v="-"/>
    <s v="RTP"/>
    <s v="Financail Problem"/>
    <m/>
    <s v="CNAVNA"/>
    <m/>
    <m/>
    <m/>
    <s v="YERWADA"/>
    <m/>
    <m/>
    <m/>
    <n v="7232"/>
    <n v="94810"/>
    <n v="55"/>
    <n v="2"/>
    <n v="85"/>
    <s v="REGULAR"/>
    <s v="MH12XC7245"/>
    <s v="XTREME 125 R"/>
    <d v="2024-08-27T00:00:00"/>
    <n v="48"/>
    <x v="4"/>
    <x v="2"/>
    <s v="-"/>
    <m/>
    <m/>
    <m/>
    <m/>
    <m/>
    <m/>
    <m/>
    <m/>
    <m/>
    <m/>
    <m/>
    <m/>
    <m/>
    <m/>
    <m/>
    <m/>
    <m/>
    <m/>
    <m/>
    <m/>
    <m/>
    <m/>
    <m/>
    <m/>
    <m/>
    <m/>
    <m/>
    <m/>
    <m/>
    <m/>
    <m/>
    <m/>
    <m/>
    <m/>
    <m/>
    <m/>
    <n v="1"/>
    <m/>
    <m/>
    <m/>
    <m/>
    <m/>
    <m/>
    <m/>
    <m/>
    <m/>
    <m/>
    <m/>
    <m/>
    <m/>
    <m/>
    <m/>
    <m/>
    <m/>
    <m/>
    <m/>
    <m/>
    <m/>
    <m/>
    <m/>
    <m/>
    <m/>
    <m/>
    <m/>
    <m/>
    <m/>
    <m/>
    <m/>
    <m/>
    <m/>
    <m/>
    <m/>
    <n v="1"/>
    <m/>
    <m/>
    <m/>
    <m/>
    <m/>
    <m/>
    <m/>
    <m/>
    <m/>
    <m/>
    <m/>
    <m/>
    <m/>
    <m/>
    <m/>
    <m/>
    <m/>
    <m/>
    <m/>
    <m/>
    <x v="6"/>
    <x v="0"/>
    <s v="ZBHT0012"/>
    <s v="APjt0OVRpDJm"/>
    <s v="Allocated"/>
    <s v="Left Message (LMCB)"/>
    <s v="Lm"/>
    <d v="2026-03-13T00:00:00"/>
    <m/>
    <m/>
    <m/>
    <e v="#N/A"/>
  </r>
  <r>
    <n v="463603128"/>
    <s v="NITA JAYSINGH BONWATE"/>
    <s v="COLLECT"/>
    <s v="08.03.26"/>
    <n v="6000"/>
    <m/>
    <m/>
    <m/>
    <n v="5812"/>
    <n v="5812"/>
    <x v="2"/>
    <x v="1"/>
    <x v="1"/>
    <x v="9"/>
    <n v="94721"/>
    <n v="74"/>
    <n v="0"/>
    <n v="1624"/>
    <s v="-"/>
    <s v="NEW"/>
    <n v="5.3497357330741388E-2"/>
    <n v="4.7884103114680474E-3"/>
    <s v="STABLE"/>
    <x v="1"/>
    <s v="-"/>
    <s v="PAID"/>
    <m/>
    <m/>
    <m/>
    <m/>
    <m/>
    <m/>
    <s v="JUNNAR"/>
    <m/>
    <m/>
    <m/>
    <n v="7510"/>
    <n v="94721"/>
    <n v="24"/>
    <m/>
    <n v="26"/>
    <s v="-"/>
    <s v="MH14LR9442"/>
    <s v="YAMAHA AEROX 155 MOTOGP EDITION"/>
    <d v="2024-07-29T00:00:00"/>
    <n v="36"/>
    <x v="0"/>
    <x v="0"/>
    <s v="-"/>
    <m/>
    <m/>
    <m/>
    <m/>
    <m/>
    <m/>
    <m/>
    <m/>
    <m/>
    <m/>
    <m/>
    <m/>
    <n v="1"/>
    <m/>
    <m/>
    <m/>
    <m/>
    <m/>
    <m/>
    <m/>
    <m/>
    <n v="3"/>
    <m/>
    <m/>
    <m/>
    <m/>
    <m/>
    <m/>
    <m/>
    <m/>
    <m/>
    <m/>
    <m/>
    <m/>
    <m/>
    <m/>
    <m/>
    <m/>
    <m/>
    <m/>
    <m/>
    <m/>
    <m/>
    <m/>
    <m/>
    <m/>
    <m/>
    <m/>
    <m/>
    <m/>
    <m/>
    <m/>
    <m/>
    <m/>
    <m/>
    <m/>
    <m/>
    <m/>
    <m/>
    <m/>
    <m/>
    <m/>
    <m/>
    <m/>
    <m/>
    <m/>
    <m/>
    <m/>
    <m/>
    <m/>
    <m/>
    <m/>
    <m/>
    <m/>
    <m/>
    <m/>
    <m/>
    <m/>
    <m/>
    <m/>
    <m/>
    <m/>
    <m/>
    <m/>
    <m/>
    <m/>
    <m/>
    <m/>
    <m/>
    <m/>
    <m/>
    <m/>
    <m/>
    <x v="2"/>
    <x v="0"/>
    <s v="ZBHT0021"/>
    <s v="BP9YOJHbvEc"/>
    <s v="Allocated"/>
    <s v="Cash In Hand (PAID)"/>
    <s v="Paid"/>
    <d v="2026-03-08T00:00:00"/>
    <m/>
    <m/>
    <m/>
    <e v="#N/A"/>
  </r>
  <r>
    <n v="462252818"/>
    <s v="RAVISHANKAR TANAJI SHINDE"/>
    <s v="ONLINE"/>
    <s v="22.03.26"/>
    <n v="7464"/>
    <m/>
    <m/>
    <m/>
    <n v="7369"/>
    <n v="7369"/>
    <x v="2"/>
    <x v="1"/>
    <x v="1"/>
    <x v="0"/>
    <n v="93845"/>
    <n v="24"/>
    <n v="0"/>
    <n v="450"/>
    <s v="-"/>
    <s v="NEW"/>
    <n v="3.2560973758568423E-2"/>
    <n v="4.7441260721457629E-3"/>
    <s v="STABLE"/>
    <x v="1"/>
    <s v="-"/>
    <s v="MPTP"/>
    <s v="Add not found"/>
    <m/>
    <s v="CNAVNA"/>
    <m/>
    <m/>
    <m/>
    <s v="CHIKHALI"/>
    <m/>
    <m/>
    <m/>
    <n v="7369"/>
    <n v="93845"/>
    <n v="24"/>
    <n v="1"/>
    <n v="26"/>
    <s v="REGULAR"/>
    <s v="MH14LK9561"/>
    <m/>
    <s v="BULLET 350 BLACK GOLD"/>
    <n v="36"/>
    <x v="4"/>
    <x v="0"/>
    <s v="-"/>
    <m/>
    <m/>
    <m/>
    <m/>
    <m/>
    <m/>
    <m/>
    <m/>
    <m/>
    <m/>
    <m/>
    <m/>
    <m/>
    <m/>
    <m/>
    <m/>
    <m/>
    <m/>
    <m/>
    <m/>
    <m/>
    <m/>
    <m/>
    <m/>
    <m/>
    <m/>
    <m/>
    <m/>
    <m/>
    <m/>
    <m/>
    <m/>
    <m/>
    <m/>
    <m/>
    <m/>
    <n v="1"/>
    <m/>
    <m/>
    <m/>
    <m/>
    <m/>
    <m/>
    <m/>
    <m/>
    <m/>
    <m/>
    <m/>
    <m/>
    <m/>
    <m/>
    <m/>
    <m/>
    <m/>
    <m/>
    <m/>
    <m/>
    <m/>
    <m/>
    <m/>
    <m/>
    <m/>
    <m/>
    <m/>
    <m/>
    <m/>
    <m/>
    <m/>
    <m/>
    <m/>
    <m/>
    <m/>
    <m/>
    <m/>
    <m/>
    <m/>
    <m/>
    <m/>
    <m/>
    <m/>
    <m/>
    <m/>
    <m/>
    <m/>
    <m/>
    <m/>
    <m/>
    <m/>
    <m/>
    <m/>
    <m/>
    <m/>
    <m/>
    <x v="0"/>
    <x v="0"/>
    <s v="ZBHT0011"/>
    <e v="#N/A"/>
    <e v="#N/A"/>
    <e v="#N/A"/>
    <e v="#N/A"/>
    <e v="#N/A"/>
    <m/>
    <m/>
    <m/>
    <e v="#N/A"/>
  </r>
  <r>
    <n v="465651022"/>
    <s v="NARAYAN CHANDRAKANT PATIL"/>
    <s v="ONLINE"/>
    <s v="29.03.26"/>
    <n v="5000"/>
    <m/>
    <m/>
    <m/>
    <n v="4575"/>
    <n v="3399"/>
    <x v="2"/>
    <x v="1"/>
    <x v="1"/>
    <x v="3"/>
    <n v="93473"/>
    <n v="134"/>
    <n v="0"/>
    <n v="2250"/>
    <s v="-"/>
    <s v="28.02.26"/>
    <n v="8.5328931194362301E-2"/>
    <n v="4.7253204362691769E-3"/>
    <s v="STABLE"/>
    <x v="1"/>
    <s v="PTP"/>
    <s v="PTP"/>
    <m/>
    <n v="28"/>
    <s v="CAVA"/>
    <m/>
    <m/>
    <m/>
    <s v="CHAKAN"/>
    <m/>
    <m/>
    <m/>
    <n v="5783"/>
    <n v="93473"/>
    <n v="24"/>
    <m/>
    <n v="26"/>
    <s v="-"/>
    <s v="MH14ME9832"/>
    <s v="TVS JUPITER 125 DISC SXC OBDIIA"/>
    <d v="2025-03-06T00:00:00"/>
    <n v="36"/>
    <x v="0"/>
    <x v="0"/>
    <s v="-"/>
    <m/>
    <m/>
    <m/>
    <m/>
    <m/>
    <m/>
    <m/>
    <m/>
    <m/>
    <m/>
    <m/>
    <m/>
    <n v="1"/>
    <m/>
    <m/>
    <m/>
    <m/>
    <m/>
    <m/>
    <m/>
    <m/>
    <m/>
    <m/>
    <m/>
    <m/>
    <m/>
    <m/>
    <m/>
    <m/>
    <m/>
    <m/>
    <m/>
    <m/>
    <m/>
    <m/>
    <m/>
    <m/>
    <m/>
    <m/>
    <n v="1"/>
    <m/>
    <m/>
    <m/>
    <m/>
    <m/>
    <m/>
    <m/>
    <m/>
    <m/>
    <m/>
    <m/>
    <m/>
    <m/>
    <m/>
    <m/>
    <m/>
    <m/>
    <m/>
    <m/>
    <m/>
    <m/>
    <m/>
    <m/>
    <m/>
    <m/>
    <m/>
    <m/>
    <m/>
    <m/>
    <m/>
    <m/>
    <m/>
    <m/>
    <m/>
    <m/>
    <m/>
    <m/>
    <m/>
    <m/>
    <m/>
    <m/>
    <n v="1"/>
    <m/>
    <m/>
    <m/>
    <m/>
    <m/>
    <m/>
    <m/>
    <m/>
    <m/>
    <m/>
    <m/>
    <x v="1"/>
    <x v="0"/>
    <s v="DUWT0017"/>
    <s v="k6QdMKEdGZm"/>
    <s v="Allocated"/>
    <s v="Left Message (LMCB)"/>
    <s v="Customer not meet massage with father "/>
    <d v="2026-03-05T00:00:00"/>
    <m/>
    <m/>
    <m/>
    <e v="#N/A"/>
  </r>
  <r>
    <n v="467136413"/>
    <s v="SWAPNIL SHIVAJI JAGATAP"/>
    <s v="ONLINE"/>
    <s v="27.03.26"/>
    <n v="10"/>
    <m/>
    <m/>
    <m/>
    <n v="5567"/>
    <n v="0"/>
    <x v="3"/>
    <x v="0"/>
    <x v="1"/>
    <x v="9"/>
    <n v="93372"/>
    <n v="10"/>
    <n v="0"/>
    <n v="900"/>
    <m/>
    <m/>
    <m/>
    <m/>
    <s v="FLOW"/>
    <x v="9"/>
    <m/>
    <m/>
    <m/>
    <m/>
    <m/>
    <m/>
    <m/>
    <m/>
    <m/>
    <m/>
    <m/>
    <m/>
    <m/>
    <n v="93372"/>
    <m/>
    <m/>
    <e v="#N/A"/>
    <m/>
    <m/>
    <m/>
    <m/>
    <m/>
    <x v="5"/>
    <x v="1"/>
    <s v="-"/>
    <m/>
    <m/>
    <m/>
    <m/>
    <m/>
    <m/>
    <m/>
    <m/>
    <m/>
    <m/>
    <m/>
    <m/>
    <m/>
    <m/>
    <m/>
    <m/>
    <m/>
    <m/>
    <m/>
    <m/>
    <m/>
    <m/>
    <m/>
    <m/>
    <m/>
    <m/>
    <m/>
    <m/>
    <m/>
    <m/>
    <m/>
    <m/>
    <m/>
    <m/>
    <m/>
    <m/>
    <m/>
    <m/>
    <m/>
    <m/>
    <m/>
    <m/>
    <m/>
    <m/>
    <m/>
    <m/>
    <m/>
    <m/>
    <m/>
    <m/>
    <m/>
    <m/>
    <m/>
    <m/>
    <m/>
    <m/>
    <m/>
    <m/>
    <m/>
    <m/>
    <m/>
    <m/>
    <m/>
    <m/>
    <m/>
    <m/>
    <m/>
    <m/>
    <m/>
    <m/>
    <m/>
    <m/>
    <m/>
    <m/>
    <m/>
    <m/>
    <m/>
    <m/>
    <m/>
    <m/>
    <m/>
    <m/>
    <m/>
    <m/>
    <m/>
    <m/>
    <m/>
    <m/>
    <m/>
    <m/>
    <m/>
    <m/>
    <m/>
    <x v="7"/>
    <x v="1"/>
    <m/>
    <m/>
    <m/>
    <e v="#N/A"/>
    <e v="#N/A"/>
    <e v="#N/A"/>
    <m/>
    <m/>
    <m/>
    <e v="#N/A"/>
  </r>
  <r>
    <n v="467025506"/>
    <s v="GANESH DATTU SHINGAWAN"/>
    <m/>
    <m/>
    <m/>
    <m/>
    <m/>
    <s v="BANK PAID21"/>
    <n v="5515"/>
    <e v="#N/A"/>
    <x v="3"/>
    <x v="0"/>
    <x v="1"/>
    <x v="10"/>
    <n v="93162"/>
    <n v="44"/>
    <n v="0"/>
    <n v="450"/>
    <s v="-"/>
    <s v="-"/>
    <s v="-"/>
    <s v="-"/>
    <s v="FLOW"/>
    <x v="1"/>
    <m/>
    <s v="PAID"/>
    <m/>
    <m/>
    <m/>
    <m/>
    <m/>
    <m/>
    <m/>
    <m/>
    <m/>
    <m/>
    <m/>
    <n v="93162"/>
    <n v="0"/>
    <m/>
    <e v="#N/A"/>
    <m/>
    <m/>
    <m/>
    <m/>
    <m/>
    <x v="1"/>
    <x v="1"/>
    <s v="-"/>
    <m/>
    <m/>
    <m/>
    <m/>
    <m/>
    <m/>
    <m/>
    <m/>
    <m/>
    <m/>
    <m/>
    <m/>
    <m/>
    <m/>
    <m/>
    <m/>
    <m/>
    <m/>
    <m/>
    <m/>
    <m/>
    <m/>
    <m/>
    <m/>
    <m/>
    <m/>
    <m/>
    <m/>
    <m/>
    <m/>
    <m/>
    <m/>
    <m/>
    <m/>
    <m/>
    <m/>
    <m/>
    <m/>
    <m/>
    <m/>
    <m/>
    <m/>
    <m/>
    <m/>
    <m/>
    <m/>
    <m/>
    <m/>
    <m/>
    <m/>
    <m/>
    <m/>
    <m/>
    <m/>
    <m/>
    <m/>
    <m/>
    <m/>
    <m/>
    <m/>
    <m/>
    <m/>
    <m/>
    <m/>
    <m/>
    <m/>
    <m/>
    <m/>
    <m/>
    <m/>
    <m/>
    <m/>
    <m/>
    <m/>
    <m/>
    <m/>
    <m/>
    <m/>
    <m/>
    <m/>
    <m/>
    <m/>
    <m/>
    <m/>
    <m/>
    <m/>
    <m/>
    <m/>
    <m/>
    <m/>
    <n v="1"/>
    <m/>
    <m/>
    <x v="0"/>
    <x v="0"/>
    <s v="ZBHT0010"/>
    <e v="#N/A"/>
    <e v="#N/A"/>
    <e v="#N/A"/>
    <e v="#N/A"/>
    <e v="#N/A"/>
    <m/>
    <m/>
    <m/>
    <e v="#N/A"/>
  </r>
  <r>
    <n v="463212097"/>
    <s v="ADITYA KASHINATH HIRVE"/>
    <s v="ONLINE"/>
    <s v="12.03.26"/>
    <n v="9300"/>
    <m/>
    <m/>
    <m/>
    <n v="9130"/>
    <n v="8621"/>
    <x v="2"/>
    <x v="1"/>
    <x v="1"/>
    <x v="4"/>
    <n v="93016"/>
    <n v="140"/>
    <n v="0"/>
    <n v="4950"/>
    <s v="-"/>
    <s v="15.02.26"/>
    <n v="9.5123014727888935E-2"/>
    <n v="4.7022178137003604E-3"/>
    <s v="STABLE"/>
    <x v="1"/>
    <s v="PAID"/>
    <s v="PAID"/>
    <m/>
    <m/>
    <s v="CAVA"/>
    <m/>
    <m/>
    <m/>
    <s v="BHOSARI"/>
    <m/>
    <m/>
    <m/>
    <n v="140"/>
    <n v="93016"/>
    <n v="24"/>
    <m/>
    <n v="26"/>
    <s v="-"/>
    <s v="MH14LQ6897"/>
    <e v="#N/A"/>
    <d v="2024-06-14T00:00:00"/>
    <n v="30"/>
    <x v="0"/>
    <x v="2"/>
    <s v="-"/>
    <m/>
    <m/>
    <m/>
    <m/>
    <m/>
    <m/>
    <m/>
    <m/>
    <m/>
    <n v="1"/>
    <m/>
    <m/>
    <m/>
    <m/>
    <m/>
    <m/>
    <m/>
    <m/>
    <m/>
    <m/>
    <m/>
    <m/>
    <m/>
    <m/>
    <m/>
    <m/>
    <m/>
    <m/>
    <m/>
    <m/>
    <m/>
    <m/>
    <m/>
    <m/>
    <m/>
    <m/>
    <m/>
    <m/>
    <m/>
    <m/>
    <m/>
    <m/>
    <m/>
    <m/>
    <m/>
    <m/>
    <m/>
    <m/>
    <m/>
    <m/>
    <m/>
    <m/>
    <m/>
    <m/>
    <m/>
    <m/>
    <m/>
    <m/>
    <m/>
    <m/>
    <m/>
    <m/>
    <m/>
    <m/>
    <m/>
    <m/>
    <m/>
    <m/>
    <m/>
    <m/>
    <m/>
    <m/>
    <m/>
    <m/>
    <m/>
    <m/>
    <m/>
    <m/>
    <m/>
    <m/>
    <m/>
    <m/>
    <m/>
    <m/>
    <m/>
    <m/>
    <m/>
    <m/>
    <m/>
    <m/>
    <m/>
    <m/>
    <m/>
    <x v="0"/>
    <x v="0"/>
    <s v="DUWT0025"/>
    <s v="BPAJLQj0BZm"/>
    <s v="Allocated"/>
    <s v="Promise To Pay (PTP)"/>
    <s v="Customer given ptp to online payment "/>
    <d v="2026-03-10T00:00:00"/>
    <m/>
    <m/>
    <m/>
    <e v="#N/A"/>
  </r>
  <r>
    <n v="465840588"/>
    <s v="JEEVAN DIGAMBER JANGAM"/>
    <s v="ONLINE"/>
    <s v="02.03.26"/>
    <n v="4000"/>
    <m/>
    <m/>
    <m/>
    <n v="4000"/>
    <n v="11275"/>
    <x v="4"/>
    <x v="1"/>
    <x v="1"/>
    <x v="9"/>
    <n v="92969"/>
    <n v="488"/>
    <n v="0"/>
    <n v="4050"/>
    <s v="-"/>
    <s v="01.02.26"/>
    <n v="0.33929956386197779"/>
    <n v="2.017140248355704E-2"/>
    <s v="STABLE"/>
    <x v="1"/>
    <s v="PAID"/>
    <s v="PAID"/>
    <m/>
    <m/>
    <m/>
    <m/>
    <m/>
    <m/>
    <s v="ALE"/>
    <m/>
    <m/>
    <m/>
    <n v="15813"/>
    <n v="92969"/>
    <n v="86"/>
    <m/>
    <n v="85"/>
    <s v="-"/>
    <s v="MH12XY0192"/>
    <s v="OLA S1X PLUS GEN 3"/>
    <d v="2025-04-03T00:00:00"/>
    <n v="36"/>
    <x v="0"/>
    <x v="0"/>
    <s v="-"/>
    <m/>
    <m/>
    <m/>
    <m/>
    <m/>
    <m/>
    <m/>
    <m/>
    <m/>
    <m/>
    <m/>
    <m/>
    <n v="1"/>
    <m/>
    <m/>
    <m/>
    <m/>
    <m/>
    <m/>
    <m/>
    <m/>
    <m/>
    <m/>
    <m/>
    <m/>
    <m/>
    <m/>
    <m/>
    <m/>
    <m/>
    <m/>
    <m/>
    <m/>
    <m/>
    <m/>
    <m/>
    <m/>
    <m/>
    <m/>
    <m/>
    <m/>
    <m/>
    <m/>
    <m/>
    <m/>
    <m/>
    <m/>
    <m/>
    <m/>
    <m/>
    <m/>
    <m/>
    <m/>
    <m/>
    <m/>
    <m/>
    <m/>
    <m/>
    <m/>
    <m/>
    <m/>
    <m/>
    <m/>
    <m/>
    <m/>
    <m/>
    <m/>
    <m/>
    <m/>
    <m/>
    <m/>
    <m/>
    <m/>
    <m/>
    <m/>
    <m/>
    <m/>
    <m/>
    <m/>
    <m/>
    <m/>
    <m/>
    <m/>
    <m/>
    <m/>
    <m/>
    <m/>
    <m/>
    <m/>
    <m/>
    <m/>
    <m/>
    <m/>
    <x v="0"/>
    <x v="0"/>
    <s v="ZBHT0021"/>
    <s v="G63Ohn0kWc"/>
    <s v="Allocated"/>
    <s v="Promise To Pay (PTP)"/>
    <s v="Ptp"/>
    <d v="2026-03-25T00:00:00"/>
    <m/>
    <m/>
    <m/>
    <e v="#N/A"/>
  </r>
  <r>
    <n v="466068396"/>
    <s v="SHRIKANT SUDAM GAIKWAD"/>
    <m/>
    <m/>
    <m/>
    <m/>
    <m/>
    <m/>
    <n v="4068"/>
    <n v="16272"/>
    <x v="6"/>
    <x v="0"/>
    <x v="0"/>
    <x v="2"/>
    <n v="92767"/>
    <n v="556"/>
    <n v="0"/>
    <n v="4050"/>
    <s v="-"/>
    <s v="BK 3 FLOW"/>
    <n v="0.28605772996337769"/>
    <n v="4.2774206864155659E-2"/>
    <s v="FLOW"/>
    <x v="0"/>
    <s v="NC"/>
    <s v="NC"/>
    <s v="Shifted"/>
    <m/>
    <s v="CNAVNA"/>
    <m/>
    <m/>
    <m/>
    <s v="PHUGEWADI"/>
    <m/>
    <m/>
    <m/>
    <n v="20878"/>
    <n v="92767"/>
    <n v="116"/>
    <m/>
    <n v="146"/>
    <s v="-"/>
    <s v="MH14MJ9170"/>
    <s v="HONDA ACTIVA DLX 2B"/>
    <d v="2025-05-06T00:00:00"/>
    <n v="36"/>
    <x v="0"/>
    <x v="2"/>
    <s v="-"/>
    <m/>
    <m/>
    <m/>
    <m/>
    <m/>
    <m/>
    <m/>
    <m/>
    <m/>
    <m/>
    <m/>
    <m/>
    <n v="1"/>
    <m/>
    <m/>
    <m/>
    <m/>
    <m/>
    <m/>
    <m/>
    <m/>
    <m/>
    <m/>
    <m/>
    <m/>
    <m/>
    <m/>
    <m/>
    <m/>
    <m/>
    <m/>
    <m/>
    <m/>
    <m/>
    <m/>
    <m/>
    <m/>
    <m/>
    <m/>
    <m/>
    <m/>
    <m/>
    <m/>
    <m/>
    <m/>
    <m/>
    <m/>
    <m/>
    <n v="1"/>
    <m/>
    <m/>
    <m/>
    <m/>
    <m/>
    <m/>
    <m/>
    <m/>
    <m/>
    <m/>
    <m/>
    <m/>
    <m/>
    <m/>
    <m/>
    <m/>
    <m/>
    <m/>
    <m/>
    <m/>
    <m/>
    <m/>
    <m/>
    <m/>
    <m/>
    <m/>
    <m/>
    <m/>
    <m/>
    <m/>
    <m/>
    <m/>
    <m/>
    <m/>
    <m/>
    <m/>
    <m/>
    <m/>
    <m/>
    <m/>
    <m/>
    <m/>
    <m/>
    <m/>
    <x v="6"/>
    <x v="0"/>
    <s v="ZBHT0009"/>
    <s v="B2HiQGcU84c"/>
    <s v="Allocated"/>
    <s v="Left Message (LMCB)"/>
    <s v="Customer shifted from address mother on address Msg to her"/>
    <d v="2026-03-05T00:00:00"/>
    <m/>
    <m/>
    <m/>
    <e v="#N/A"/>
  </r>
  <r>
    <n v="466217289"/>
    <s v="BANDENAWAJ MAHEBUB SHAIKH"/>
    <m/>
    <m/>
    <m/>
    <m/>
    <m/>
    <m/>
    <n v="3688"/>
    <n v="16000"/>
    <x v="0"/>
    <x v="0"/>
    <x v="0"/>
    <x v="2"/>
    <n v="92722"/>
    <n v="752"/>
    <n v="0"/>
    <n v="3150"/>
    <s v="-"/>
    <s v="BKT 4 FLOW"/>
    <n v="0.91561377139517197"/>
    <n v="2.981025378980558E-2"/>
    <s v="FLOW"/>
    <x v="0"/>
    <s v="NC"/>
    <s v="NC"/>
    <s v="No suuch person"/>
    <m/>
    <s v="CNAVNA"/>
    <m/>
    <m/>
    <m/>
    <s v="DAPODI"/>
    <m/>
    <m/>
    <m/>
    <n v="19902"/>
    <n v="92722"/>
    <n v="147"/>
    <m/>
    <n v="177"/>
    <s v="-"/>
    <s v="MH14MK5907"/>
    <s v="HONDA ACTIVA 125 SMART 2B"/>
    <d v="2025-05-28T00:00:00"/>
    <n v="36"/>
    <x v="0"/>
    <x v="2"/>
    <s v="-"/>
    <m/>
    <m/>
    <m/>
    <m/>
    <m/>
    <m/>
    <m/>
    <m/>
    <m/>
    <m/>
    <m/>
    <m/>
    <n v="1"/>
    <m/>
    <m/>
    <m/>
    <m/>
    <m/>
    <m/>
    <m/>
    <m/>
    <m/>
    <m/>
    <m/>
    <m/>
    <m/>
    <m/>
    <m/>
    <m/>
    <m/>
    <m/>
    <m/>
    <m/>
    <m/>
    <m/>
    <m/>
    <m/>
    <m/>
    <m/>
    <m/>
    <m/>
    <m/>
    <m/>
    <m/>
    <m/>
    <m/>
    <m/>
    <m/>
    <m/>
    <m/>
    <m/>
    <m/>
    <m/>
    <m/>
    <m/>
    <m/>
    <m/>
    <m/>
    <m/>
    <m/>
    <m/>
    <m/>
    <m/>
    <m/>
    <m/>
    <m/>
    <m/>
    <m/>
    <m/>
    <m/>
    <m/>
    <m/>
    <m/>
    <m/>
    <m/>
    <m/>
    <m/>
    <m/>
    <m/>
    <m/>
    <m/>
    <m/>
    <m/>
    <m/>
    <m/>
    <m/>
    <m/>
    <m/>
    <m/>
    <m/>
    <m/>
    <m/>
    <m/>
    <x v="0"/>
    <x v="0"/>
    <s v="ZBHT0009"/>
    <s v="GP7h--aRpEIc"/>
    <s v="Allocated"/>
    <s v="No Such Person (NC_NSP)"/>
    <s v="No such person on address "/>
    <d v="2026-03-05T00:00:00"/>
    <m/>
    <m/>
    <m/>
    <s v="VYMO"/>
  </r>
  <r>
    <n v="460840552"/>
    <s v="LAKSHMI SRIKANTH PANTULA"/>
    <m/>
    <m/>
    <m/>
    <m/>
    <m/>
    <m/>
    <n v="9086"/>
    <n v="9086"/>
    <x v="2"/>
    <x v="0"/>
    <x v="0"/>
    <x v="15"/>
    <n v="92396"/>
    <n v="176"/>
    <n v="0"/>
    <n v="450"/>
    <s v="-"/>
    <s v="NEW"/>
    <n v="5.2879142121250493E-2"/>
    <n v="4.6708750872393829E-3"/>
    <s v="FLOW"/>
    <x v="0"/>
    <s v="-"/>
    <s v="NC"/>
    <s v="Add not found"/>
    <m/>
    <s v="CNAVNA"/>
    <m/>
    <m/>
    <m/>
    <s v="KHARADI"/>
    <m/>
    <m/>
    <m/>
    <n v="9712"/>
    <n v="92396"/>
    <n v="24"/>
    <m/>
    <n v="54"/>
    <s v="-"/>
    <s v="MH12WF2417"/>
    <s v="METEOR 350 FIREBALL BLACK"/>
    <d v="2023-11-22T00:00:00"/>
    <n v="36"/>
    <x v="0"/>
    <x v="2"/>
    <s v="-"/>
    <m/>
    <m/>
    <m/>
    <m/>
    <m/>
    <m/>
    <m/>
    <m/>
    <m/>
    <m/>
    <m/>
    <m/>
    <m/>
    <m/>
    <m/>
    <m/>
    <m/>
    <m/>
    <n v="1"/>
    <m/>
    <m/>
    <m/>
    <m/>
    <m/>
    <m/>
    <m/>
    <m/>
    <m/>
    <m/>
    <m/>
    <m/>
    <m/>
    <m/>
    <m/>
    <m/>
    <m/>
    <m/>
    <m/>
    <m/>
    <m/>
    <m/>
    <m/>
    <m/>
    <m/>
    <m/>
    <m/>
    <m/>
    <m/>
    <m/>
    <m/>
    <m/>
    <m/>
    <m/>
    <m/>
    <m/>
    <m/>
    <m/>
    <m/>
    <m/>
    <m/>
    <m/>
    <m/>
    <m/>
    <m/>
    <m/>
    <m/>
    <m/>
    <m/>
    <m/>
    <n v="1"/>
    <m/>
    <m/>
    <m/>
    <m/>
    <m/>
    <m/>
    <m/>
    <m/>
    <m/>
    <m/>
    <m/>
    <n v="1"/>
    <m/>
    <m/>
    <m/>
    <m/>
    <m/>
    <m/>
    <m/>
    <m/>
    <m/>
    <m/>
    <m/>
    <x v="1"/>
    <x v="0"/>
    <s v="ZBHT0012"/>
    <s v="GP3A8-EMrKm"/>
    <s v="Allocated"/>
    <s v="No Such Person (NC_NSP)"/>
    <s v="Nc"/>
    <d v="2026-03-07T00:00:00"/>
    <m/>
    <m/>
    <m/>
    <s v="VYMO"/>
  </r>
  <r>
    <n v="465104448"/>
    <s v="MEGHRAJ BALASAHEB MANE"/>
    <s v="ONLINE"/>
    <s v="13.03.26"/>
    <n v="3887"/>
    <m/>
    <m/>
    <m/>
    <n v="3707"/>
    <n v="14244"/>
    <x v="6"/>
    <x v="1"/>
    <x v="1"/>
    <x v="0"/>
    <n v="92354"/>
    <n v="838"/>
    <n v="0"/>
    <n v="4780.5600000000004"/>
    <s v="-"/>
    <s v="NEW"/>
    <n v="0.26730875878014082"/>
    <n v="4.2583775488398153E-2"/>
    <s v="STABLE"/>
    <x v="1"/>
    <s v="-"/>
    <s v="PAID"/>
    <m/>
    <m/>
    <s v="CAVNA"/>
    <m/>
    <m/>
    <m/>
    <s v="TALWADE"/>
    <m/>
    <m/>
    <m/>
    <n v="19862.560000000001"/>
    <n v="92354"/>
    <n v="116"/>
    <m/>
    <n v="116"/>
    <s v="-"/>
    <s v="MH24CA3432"/>
    <s v="HONDA ACTIVA 6G DLX LTD ED"/>
    <d v="2025-01-02T00:00:00"/>
    <n v="42"/>
    <x v="0"/>
    <x v="0"/>
    <s v="-"/>
    <m/>
    <m/>
    <m/>
    <m/>
    <m/>
    <m/>
    <m/>
    <m/>
    <m/>
    <m/>
    <m/>
    <m/>
    <m/>
    <m/>
    <m/>
    <n v="1"/>
    <m/>
    <m/>
    <m/>
    <m/>
    <m/>
    <m/>
    <m/>
    <m/>
    <m/>
    <m/>
    <m/>
    <m/>
    <m/>
    <m/>
    <m/>
    <m/>
    <m/>
    <m/>
    <m/>
    <m/>
    <m/>
    <m/>
    <m/>
    <m/>
    <m/>
    <m/>
    <m/>
    <m/>
    <m/>
    <m/>
    <m/>
    <m/>
    <m/>
    <m/>
    <m/>
    <m/>
    <m/>
    <m/>
    <m/>
    <m/>
    <m/>
    <m/>
    <m/>
    <m/>
    <m/>
    <m/>
    <m/>
    <m/>
    <m/>
    <m/>
    <m/>
    <m/>
    <m/>
    <m/>
    <m/>
    <m/>
    <m/>
    <m/>
    <m/>
    <m/>
    <m/>
    <m/>
    <m/>
    <m/>
    <m/>
    <m/>
    <m/>
    <m/>
    <m/>
    <m/>
    <m/>
    <m/>
    <m/>
    <m/>
    <m/>
    <m/>
    <m/>
    <x v="0"/>
    <x v="0"/>
    <s v="ZBHT0011"/>
    <s v="A62aV3gKMm"/>
    <s v="Allocated"/>
    <s v="Door Locked (NC_DL)"/>
    <s v="Visit cm residences address  door locked"/>
    <d v="2026-03-06T00:00:00"/>
    <m/>
    <m/>
    <m/>
    <e v="#N/A"/>
  </r>
  <r>
    <n v="465789678"/>
    <s v="PRAMOD SHIVAJI KAKADE"/>
    <s v="ONLINE"/>
    <s v="31.03.26"/>
    <n v="4400"/>
    <m/>
    <m/>
    <m/>
    <n v="4317"/>
    <n v="4157.75"/>
    <x v="2"/>
    <x v="1"/>
    <x v="1"/>
    <x v="13"/>
    <n v="92279"/>
    <n v="92"/>
    <n v="0"/>
    <n v="1350"/>
    <s v="-"/>
    <s v="28.02.26"/>
    <n v="0.1019364636216047"/>
    <n v="4.6649604114394894E-3"/>
    <s v="STABLE"/>
    <x v="1"/>
    <s v="-"/>
    <s v="PTP"/>
    <m/>
    <n v="28"/>
    <s v="CAVA"/>
    <m/>
    <m/>
    <m/>
    <s v="TALEGAON DABHADE"/>
    <m/>
    <m/>
    <m/>
    <n v="5599.75"/>
    <n v="92279"/>
    <n v="24"/>
    <n v="1"/>
    <n v="54"/>
    <s v="REGULAR"/>
    <s v="MH14MG5320"/>
    <s v="DESTINI 125 FI ZX DSSC DISC"/>
    <d v="2025-03-27T00:00:00"/>
    <n v="36"/>
    <x v="4"/>
    <x v="2"/>
    <s v="-"/>
    <m/>
    <m/>
    <m/>
    <m/>
    <m/>
    <m/>
    <m/>
    <m/>
    <m/>
    <m/>
    <m/>
    <m/>
    <m/>
    <m/>
    <m/>
    <m/>
    <m/>
    <m/>
    <m/>
    <m/>
    <m/>
    <m/>
    <m/>
    <m/>
    <m/>
    <m/>
    <m/>
    <m/>
    <m/>
    <m/>
    <m/>
    <m/>
    <m/>
    <m/>
    <m/>
    <m/>
    <n v="1"/>
    <m/>
    <m/>
    <m/>
    <m/>
    <m/>
    <m/>
    <m/>
    <m/>
    <m/>
    <m/>
    <m/>
    <m/>
    <m/>
    <m/>
    <m/>
    <m/>
    <m/>
    <m/>
    <m/>
    <m/>
    <n v="1"/>
    <m/>
    <m/>
    <m/>
    <m/>
    <m/>
    <m/>
    <m/>
    <m/>
    <n v="1"/>
    <m/>
    <m/>
    <m/>
    <m/>
    <m/>
    <n v="1"/>
    <m/>
    <m/>
    <m/>
    <m/>
    <m/>
    <m/>
    <m/>
    <m/>
    <m/>
    <m/>
    <m/>
    <m/>
    <m/>
    <m/>
    <m/>
    <m/>
    <m/>
    <m/>
    <m/>
    <m/>
    <x v="2"/>
    <x v="0"/>
    <s v="DUWT0027"/>
    <s v="B2yjMhGDNm"/>
    <s v="Allocated"/>
    <s v="Address Not Found (NC_ANF)"/>
    <s v="Visited to Customers residence address but short address so can't found Customer "/>
    <d v="2026-03-13T00:00:00"/>
    <m/>
    <m/>
    <m/>
    <e v="#N/A"/>
  </r>
  <r>
    <n v="466873637"/>
    <s v="SANTOSH MOHAN KHOKAR"/>
    <s v="ONLINE"/>
    <s v="31.03.26"/>
    <n v="4737"/>
    <m/>
    <m/>
    <m/>
    <n v="4587"/>
    <n v="4531"/>
    <x v="2"/>
    <x v="1"/>
    <x v="1"/>
    <x v="2"/>
    <n v="91834"/>
    <n v="149"/>
    <n v="0"/>
    <n v="2250"/>
    <s v="-"/>
    <s v="24.02.26"/>
    <n v="0.14144697915419871"/>
    <n v="4.6424644222860462E-3"/>
    <s v="STABLE"/>
    <x v="1"/>
    <s v="MPTP"/>
    <s v="MPTP"/>
    <s v="Shifted"/>
    <n v="25"/>
    <s v="CAVNA"/>
    <m/>
    <m/>
    <m/>
    <s v="DAPODI"/>
    <m/>
    <m/>
    <m/>
    <n v="6930"/>
    <n v="91834"/>
    <n v="24"/>
    <m/>
    <n v="54"/>
    <s v="-"/>
    <s v="MH14MP9385"/>
    <s v="HONDA ACTIVA DLX 2B"/>
    <d v="2025-09-16T00:00:00"/>
    <n v="30"/>
    <x v="0"/>
    <x v="2"/>
    <s v="-"/>
    <m/>
    <m/>
    <m/>
    <m/>
    <m/>
    <m/>
    <m/>
    <m/>
    <m/>
    <m/>
    <m/>
    <m/>
    <n v="1"/>
    <m/>
    <m/>
    <m/>
    <m/>
    <m/>
    <m/>
    <m/>
    <m/>
    <m/>
    <m/>
    <m/>
    <m/>
    <m/>
    <m/>
    <m/>
    <m/>
    <m/>
    <m/>
    <m/>
    <m/>
    <m/>
    <m/>
    <m/>
    <m/>
    <m/>
    <m/>
    <m/>
    <m/>
    <m/>
    <m/>
    <m/>
    <m/>
    <m/>
    <m/>
    <m/>
    <n v="1"/>
    <m/>
    <m/>
    <m/>
    <m/>
    <m/>
    <m/>
    <m/>
    <m/>
    <m/>
    <m/>
    <m/>
    <m/>
    <m/>
    <m/>
    <m/>
    <m/>
    <m/>
    <m/>
    <m/>
    <m/>
    <m/>
    <m/>
    <m/>
    <m/>
    <m/>
    <m/>
    <n v="1"/>
    <m/>
    <m/>
    <m/>
    <m/>
    <m/>
    <m/>
    <m/>
    <m/>
    <m/>
    <m/>
    <m/>
    <m/>
    <m/>
    <m/>
    <m/>
    <m/>
    <m/>
    <x v="1"/>
    <x v="0"/>
    <s v="ZBHT0009"/>
    <s v="Bo4vjckGRF7"/>
    <s v="Allocated"/>
    <s v="Shifted (NC_SFTD)"/>
    <s v="Customer shifted from address msg to friend"/>
    <d v="2026-03-05T00:00:00"/>
    <m/>
    <m/>
    <m/>
    <e v="#N/A"/>
  </r>
  <r>
    <n v="467028793"/>
    <s v="SACHIN SUNIL SINGH"/>
    <m/>
    <m/>
    <m/>
    <m/>
    <m/>
    <m/>
    <n v="4984"/>
    <n v="4984"/>
    <x v="2"/>
    <x v="0"/>
    <x v="0"/>
    <x v="0"/>
    <n v="91352"/>
    <n v="36"/>
    <n v="0"/>
    <n v="450"/>
    <s v="-"/>
    <s v="NEW"/>
    <n v="3.1695988862408681E-2"/>
    <n v="4.6180979801018684E-3"/>
    <s v="FLOW"/>
    <x v="0"/>
    <s v="-"/>
    <s v="NC"/>
    <s v="always door Lock"/>
    <m/>
    <s v="CNAVNA"/>
    <m/>
    <m/>
    <m/>
    <s v="NIGADI"/>
    <m/>
    <m/>
    <m/>
    <n v="5470"/>
    <n v="91352"/>
    <n v="24"/>
    <m/>
    <n v="54"/>
    <s v="-"/>
    <s v="MH14MU4118"/>
    <s v="YAMAHA AEROX S"/>
    <d v="2025-10-07T00:00:00"/>
    <n v="24"/>
    <x v="0"/>
    <x v="0"/>
    <s v="-"/>
    <m/>
    <m/>
    <m/>
    <m/>
    <m/>
    <m/>
    <m/>
    <m/>
    <m/>
    <m/>
    <m/>
    <m/>
    <n v="1"/>
    <m/>
    <m/>
    <m/>
    <m/>
    <m/>
    <n v="1"/>
    <m/>
    <m/>
    <m/>
    <m/>
    <m/>
    <m/>
    <m/>
    <m/>
    <m/>
    <m/>
    <m/>
    <m/>
    <m/>
    <m/>
    <m/>
    <m/>
    <m/>
    <m/>
    <m/>
    <m/>
    <n v="1"/>
    <m/>
    <m/>
    <m/>
    <m/>
    <m/>
    <m/>
    <m/>
    <m/>
    <n v="4"/>
    <m/>
    <m/>
    <m/>
    <m/>
    <m/>
    <m/>
    <m/>
    <m/>
    <m/>
    <m/>
    <m/>
    <m/>
    <m/>
    <m/>
    <m/>
    <m/>
    <m/>
    <m/>
    <m/>
    <m/>
    <n v="1"/>
    <m/>
    <m/>
    <m/>
    <m/>
    <m/>
    <m/>
    <m/>
    <m/>
    <m/>
    <m/>
    <m/>
    <n v="1"/>
    <m/>
    <m/>
    <m/>
    <m/>
    <m/>
    <m/>
    <m/>
    <m/>
    <m/>
    <m/>
    <m/>
    <x v="9"/>
    <x v="0"/>
    <s v="ZBHT0011"/>
    <s v="BPI64yTWVm"/>
    <s v="Allocated"/>
    <s v="Door Locked (NC_DL)"/>
    <s v="Visit cm residences address door locked"/>
    <d v="2026-03-07T00:00:00"/>
    <m/>
    <m/>
    <m/>
    <e v="#N/A"/>
  </r>
  <r>
    <n v="457264616"/>
    <s v="ROHAN AJINATH KARANJAKAR"/>
    <s v="ONLINE"/>
    <s v="23.03.26"/>
    <n v="7285"/>
    <m/>
    <m/>
    <m/>
    <n v="7070"/>
    <n v="6473"/>
    <x v="2"/>
    <x v="1"/>
    <x v="1"/>
    <x v="0"/>
    <n v="91099.34"/>
    <n v="106"/>
    <n v="0"/>
    <n v="4918"/>
    <s v="-"/>
    <s v="17.02.26"/>
    <n v="3.1608324568841203E-2"/>
    <n v="4.6053253135411726E-3"/>
    <s v="STABLE"/>
    <x v="1"/>
    <s v="-"/>
    <s v="MPTP"/>
    <s v="Shifted"/>
    <n v="17"/>
    <s v="CAVNA"/>
    <m/>
    <m/>
    <m/>
    <s v="CHIKHALI"/>
    <m/>
    <m/>
    <m/>
    <n v="11497"/>
    <n v="91099.34"/>
    <n v="24"/>
    <n v="1"/>
    <n v="26"/>
    <s v="REGULAR"/>
    <m/>
    <s v="METEOR 350 SUPERNOVA RED"/>
    <d v="2023-03-17T00:00:00"/>
    <n v="48"/>
    <x v="4"/>
    <x v="0"/>
    <s v="-"/>
    <m/>
    <m/>
    <m/>
    <m/>
    <m/>
    <m/>
    <m/>
    <m/>
    <m/>
    <m/>
    <m/>
    <m/>
    <m/>
    <m/>
    <m/>
    <m/>
    <m/>
    <m/>
    <m/>
    <m/>
    <m/>
    <m/>
    <m/>
    <m/>
    <m/>
    <m/>
    <m/>
    <m/>
    <m/>
    <m/>
    <m/>
    <m/>
    <m/>
    <m/>
    <m/>
    <m/>
    <n v="1"/>
    <m/>
    <m/>
    <m/>
    <m/>
    <m/>
    <m/>
    <m/>
    <m/>
    <m/>
    <m/>
    <m/>
    <m/>
    <m/>
    <m/>
    <m/>
    <m/>
    <m/>
    <m/>
    <m/>
    <m/>
    <m/>
    <m/>
    <m/>
    <m/>
    <m/>
    <m/>
    <m/>
    <m/>
    <m/>
    <m/>
    <m/>
    <m/>
    <m/>
    <m/>
    <m/>
    <m/>
    <m/>
    <m/>
    <m/>
    <m/>
    <m/>
    <m/>
    <m/>
    <m/>
    <m/>
    <m/>
    <m/>
    <m/>
    <m/>
    <m/>
    <m/>
    <m/>
    <m/>
    <m/>
    <m/>
    <m/>
    <x v="0"/>
    <x v="0"/>
    <s v="ZBHT0011"/>
    <e v="#N/A"/>
    <e v="#N/A"/>
    <e v="#N/A"/>
    <e v="#N/A"/>
    <e v="#N/A"/>
    <m/>
    <m/>
    <m/>
    <e v="#N/A"/>
  </r>
  <r>
    <n v="467135103"/>
    <s v="SAGAR KISAN KADU"/>
    <m/>
    <m/>
    <m/>
    <m/>
    <m/>
    <m/>
    <n v="4748"/>
    <n v="9496"/>
    <x v="5"/>
    <x v="0"/>
    <x v="0"/>
    <x v="13"/>
    <n v="90931"/>
    <n v="75"/>
    <n v="0"/>
    <n v="900"/>
    <s v="-"/>
    <s v="1 FLOW"/>
    <n v="0.26256807405995708"/>
    <n v="1.6916948867280689E-2"/>
    <s v="FLOW"/>
    <x v="10"/>
    <s v="EXP"/>
    <s v="EXP"/>
    <s v="EXP"/>
    <m/>
    <s v="CNAVNA"/>
    <m/>
    <m/>
    <m/>
    <s v="MAVAL"/>
    <m/>
    <m/>
    <m/>
    <n v="10471"/>
    <n v="90931"/>
    <n v="55"/>
    <m/>
    <n v="85"/>
    <s v="-"/>
    <s v="MH14MX1180"/>
    <s v="PLEASURE PLUS XTEC DRUM CAST"/>
    <d v="2025-10-23T00:00:00"/>
    <n v="24"/>
    <x v="0"/>
    <x v="2"/>
    <s v="-"/>
    <m/>
    <m/>
    <m/>
    <m/>
    <m/>
    <m/>
    <m/>
    <m/>
    <m/>
    <m/>
    <m/>
    <m/>
    <m/>
    <m/>
    <m/>
    <n v="1"/>
    <m/>
    <m/>
    <m/>
    <m/>
    <m/>
    <m/>
    <m/>
    <m/>
    <m/>
    <m/>
    <m/>
    <m/>
    <m/>
    <m/>
    <m/>
    <m/>
    <m/>
    <m/>
    <m/>
    <m/>
    <m/>
    <m/>
    <m/>
    <m/>
    <m/>
    <m/>
    <m/>
    <m/>
    <m/>
    <m/>
    <m/>
    <m/>
    <m/>
    <m/>
    <m/>
    <m/>
    <m/>
    <m/>
    <m/>
    <m/>
    <m/>
    <m/>
    <m/>
    <m/>
    <m/>
    <m/>
    <m/>
    <m/>
    <m/>
    <m/>
    <m/>
    <m/>
    <m/>
    <m/>
    <m/>
    <m/>
    <m/>
    <m/>
    <m/>
    <m/>
    <m/>
    <m/>
    <m/>
    <m/>
    <m/>
    <m/>
    <m/>
    <m/>
    <m/>
    <m/>
    <m/>
    <m/>
    <m/>
    <m/>
    <m/>
    <m/>
    <m/>
    <x v="0"/>
    <x v="0"/>
    <s v="DUWT0027"/>
    <s v="BPpB-xwpr1Em"/>
    <s v="Allocated"/>
    <s v="Deceased Customer (EXP)"/>
    <s v="Visited to Customers residence address met to his Brother but Customer Expired last 2 months "/>
    <d v="2026-03-06T00:00:00"/>
    <m/>
    <m/>
    <m/>
    <s v="VYMO"/>
  </r>
  <r>
    <n v="463628443"/>
    <s v="RAHUL GORAKSHANNATH KSHIRTAR"/>
    <m/>
    <m/>
    <m/>
    <m/>
    <m/>
    <m/>
    <n v="3449"/>
    <n v="16866.66"/>
    <x v="0"/>
    <x v="0"/>
    <x v="0"/>
    <x v="1"/>
    <n v="90912"/>
    <n v="833"/>
    <n v="0"/>
    <n v="2700"/>
    <s v="-"/>
    <s v="05.02.26"/>
    <n v="0.58583736620634996"/>
    <n v="2.9228336236694689E-2"/>
    <s v="FLOW"/>
    <x v="3"/>
    <s v="PAID"/>
    <s v="PTP"/>
    <m/>
    <n v="25"/>
    <s v="CAVA"/>
    <m/>
    <m/>
    <m/>
    <s v="AMBEGAON"/>
    <m/>
    <m/>
    <m/>
    <n v="20399.66"/>
    <n v="90912"/>
    <n v="147"/>
    <m/>
    <n v="177"/>
    <s v="-"/>
    <s v="MH14LT4017"/>
    <s v="JUPITER ZX AOL DRUM"/>
    <d v="2024-08-01T00:00:00"/>
    <n v="48"/>
    <x v="0"/>
    <x v="2"/>
    <s v="-"/>
    <m/>
    <m/>
    <m/>
    <m/>
    <m/>
    <m/>
    <m/>
    <m/>
    <m/>
    <m/>
    <m/>
    <m/>
    <n v="1"/>
    <m/>
    <m/>
    <m/>
    <m/>
    <m/>
    <m/>
    <m/>
    <m/>
    <m/>
    <m/>
    <m/>
    <m/>
    <m/>
    <m/>
    <m/>
    <m/>
    <m/>
    <m/>
    <m/>
    <m/>
    <m/>
    <m/>
    <m/>
    <m/>
    <m/>
    <m/>
    <m/>
    <m/>
    <m/>
    <m/>
    <m/>
    <m/>
    <m/>
    <m/>
    <m/>
    <m/>
    <m/>
    <m/>
    <m/>
    <m/>
    <m/>
    <m/>
    <m/>
    <m/>
    <n v="1"/>
    <m/>
    <m/>
    <m/>
    <m/>
    <m/>
    <m/>
    <m/>
    <m/>
    <m/>
    <m/>
    <m/>
    <m/>
    <m/>
    <m/>
    <m/>
    <m/>
    <m/>
    <m/>
    <m/>
    <m/>
    <m/>
    <m/>
    <m/>
    <m/>
    <m/>
    <m/>
    <m/>
    <m/>
    <m/>
    <m/>
    <m/>
    <m/>
    <m/>
    <m/>
    <m/>
    <x v="6"/>
    <x v="0"/>
    <s v="DUWT0029"/>
    <s v="A6Vr1wMKJz"/>
    <s v="Allocated"/>
    <s v="Promise To Pay (PTP)"/>
    <s v="Promise to pay 6 march "/>
    <d v="2026-03-06T00:00:00"/>
    <m/>
    <m/>
    <m/>
    <e v="#N/A"/>
  </r>
  <r>
    <n v="465765507"/>
    <s v="ANIL DINKAR RATHOD"/>
    <m/>
    <m/>
    <m/>
    <m/>
    <m/>
    <m/>
    <n v="4246"/>
    <n v="4142"/>
    <x v="2"/>
    <x v="0"/>
    <x v="0"/>
    <x v="13"/>
    <n v="90749"/>
    <n v="74"/>
    <n v="0"/>
    <n v="900"/>
    <s v="-"/>
    <s v="25.02.26"/>
    <n v="0.10024634139074989"/>
    <n v="4.5876146509793367E-3"/>
    <s v="FLOW"/>
    <x v="7"/>
    <s v="-"/>
    <s v="BPTP"/>
    <m/>
    <m/>
    <s v="CAVNA"/>
    <m/>
    <m/>
    <m/>
    <s v="TALEGAON DABHADE"/>
    <m/>
    <m/>
    <m/>
    <n v="5116"/>
    <n v="90749"/>
    <n v="24"/>
    <n v="1"/>
    <n v="54"/>
    <s v="REGULAR"/>
    <s v="MH14MJ0569"/>
    <s v="HONDA ACTIVA DLX 2B"/>
    <d v="2025-03-24T00:00:00"/>
    <n v="36"/>
    <x v="4"/>
    <x v="2"/>
    <s v="-"/>
    <m/>
    <m/>
    <m/>
    <m/>
    <m/>
    <m/>
    <m/>
    <m/>
    <m/>
    <m/>
    <m/>
    <m/>
    <m/>
    <m/>
    <m/>
    <m/>
    <m/>
    <m/>
    <m/>
    <m/>
    <m/>
    <m/>
    <m/>
    <m/>
    <m/>
    <m/>
    <m/>
    <m/>
    <m/>
    <m/>
    <m/>
    <m/>
    <m/>
    <m/>
    <m/>
    <m/>
    <n v="1"/>
    <m/>
    <m/>
    <m/>
    <m/>
    <m/>
    <m/>
    <m/>
    <m/>
    <n v="1"/>
    <m/>
    <m/>
    <m/>
    <m/>
    <m/>
    <m/>
    <m/>
    <m/>
    <m/>
    <m/>
    <m/>
    <m/>
    <m/>
    <m/>
    <m/>
    <m/>
    <m/>
    <m/>
    <m/>
    <m/>
    <n v="1"/>
    <m/>
    <m/>
    <m/>
    <m/>
    <m/>
    <n v="1"/>
    <m/>
    <m/>
    <m/>
    <m/>
    <m/>
    <m/>
    <m/>
    <m/>
    <n v="1"/>
    <m/>
    <m/>
    <m/>
    <m/>
    <m/>
    <m/>
    <m/>
    <m/>
    <m/>
    <m/>
    <m/>
    <x v="5"/>
    <x v="0"/>
    <s v="DUWT0027"/>
    <s v="GP-lcrFr9Ez"/>
    <s v="Allocated"/>
    <s v="Shifted (NC_SFTD)"/>
    <s v="Visited to Customers residence address but Customer Shifted from his residence address "/>
    <d v="2026-03-13T00:00:00"/>
    <m/>
    <m/>
    <m/>
    <s v="VYMO"/>
  </r>
  <r>
    <n v="465097819"/>
    <s v="POOJA PRASHANT OVHAL"/>
    <m/>
    <m/>
    <m/>
    <m/>
    <m/>
    <m/>
    <n v="4114"/>
    <n v="20301"/>
    <x v="0"/>
    <x v="0"/>
    <x v="0"/>
    <x v="6"/>
    <n v="90456"/>
    <n v="921"/>
    <n v="0"/>
    <n v="3600"/>
    <s v="-"/>
    <s v="BKT 4 FLOW"/>
    <n v="0.60623623911561464"/>
    <n v="2.9081731593480011E-2"/>
    <s v="FLOW"/>
    <x v="11"/>
    <s v="OS "/>
    <s v="OS"/>
    <s v="Cust at village"/>
    <m/>
    <s v="CNAVNA"/>
    <m/>
    <m/>
    <m/>
    <s v="KANHE"/>
    <m/>
    <m/>
    <m/>
    <n v="921"/>
    <n v="90456"/>
    <n v="147"/>
    <m/>
    <n v="177"/>
    <s v="-"/>
    <s v="MH14MB7189"/>
    <e v="#N/A"/>
    <d v="2025-01-01T00:00:00"/>
    <n v="36"/>
    <x v="0"/>
    <x v="2"/>
    <s v="-"/>
    <m/>
    <m/>
    <m/>
    <m/>
    <m/>
    <m/>
    <m/>
    <m/>
    <m/>
    <m/>
    <m/>
    <m/>
    <m/>
    <m/>
    <m/>
    <m/>
    <m/>
    <m/>
    <n v="1"/>
    <m/>
    <m/>
    <m/>
    <m/>
    <m/>
    <m/>
    <m/>
    <m/>
    <m/>
    <m/>
    <m/>
    <m/>
    <m/>
    <m/>
    <m/>
    <m/>
    <m/>
    <m/>
    <m/>
    <m/>
    <m/>
    <m/>
    <m/>
    <m/>
    <m/>
    <m/>
    <m/>
    <m/>
    <m/>
    <m/>
    <m/>
    <m/>
    <m/>
    <m/>
    <m/>
    <m/>
    <m/>
    <m/>
    <m/>
    <m/>
    <m/>
    <m/>
    <m/>
    <m/>
    <m/>
    <m/>
    <m/>
    <m/>
    <m/>
    <m/>
    <m/>
    <m/>
    <m/>
    <m/>
    <m/>
    <m/>
    <m/>
    <m/>
    <m/>
    <m/>
    <m/>
    <m/>
    <m/>
    <m/>
    <m/>
    <m/>
    <m/>
    <m/>
    <m/>
    <m/>
    <m/>
    <n v="1"/>
    <m/>
    <m/>
    <x v="6"/>
    <x v="0"/>
    <s v="DUWT0013"/>
    <s v="BPF4lTKpEJc"/>
    <s v="Allocated"/>
    <s v="Left Message (LMCB)"/>
    <s v="Left masage mother in law "/>
    <d v="2026-03-07T00:00:00"/>
    <m/>
    <m/>
    <m/>
    <e v="#N/A"/>
  </r>
  <r>
    <n v="463952496"/>
    <s v="SURAJ BALU GAWARI"/>
    <s v="ONLINE"/>
    <s v="17.03.26"/>
    <n v="5700"/>
    <m/>
    <m/>
    <m/>
    <n v="5489"/>
    <e v="#N/A"/>
    <x v="3"/>
    <x v="0"/>
    <x v="1"/>
    <x v="9"/>
    <n v="89629"/>
    <n v="21"/>
    <n v="0"/>
    <n v="2700"/>
    <s v="-"/>
    <s v="-"/>
    <s v="-"/>
    <s v="-"/>
    <s v="FLOW"/>
    <x v="1"/>
    <m/>
    <s v="PAID"/>
    <m/>
    <m/>
    <m/>
    <m/>
    <m/>
    <m/>
    <s v="AMBOLI"/>
    <m/>
    <m/>
    <m/>
    <m/>
    <n v="89629"/>
    <n v="0"/>
    <m/>
    <e v="#N/A"/>
    <s v="-"/>
    <m/>
    <m/>
    <s v="########"/>
    <n v="36"/>
    <x v="6"/>
    <x v="1"/>
    <s v="-"/>
    <m/>
    <m/>
    <m/>
    <m/>
    <m/>
    <m/>
    <m/>
    <m/>
    <m/>
    <m/>
    <m/>
    <m/>
    <m/>
    <m/>
    <m/>
    <m/>
    <m/>
    <m/>
    <m/>
    <m/>
    <m/>
    <m/>
    <m/>
    <m/>
    <m/>
    <m/>
    <m/>
    <m/>
    <m/>
    <m/>
    <m/>
    <m/>
    <m/>
    <m/>
    <m/>
    <m/>
    <m/>
    <m/>
    <m/>
    <m/>
    <m/>
    <m/>
    <m/>
    <m/>
    <m/>
    <m/>
    <m/>
    <m/>
    <m/>
    <m/>
    <m/>
    <m/>
    <m/>
    <m/>
    <m/>
    <m/>
    <m/>
    <m/>
    <m/>
    <m/>
    <m/>
    <m/>
    <m/>
    <m/>
    <m/>
    <m/>
    <m/>
    <m/>
    <m/>
    <m/>
    <m/>
    <m/>
    <m/>
    <m/>
    <m/>
    <m/>
    <m/>
    <m/>
    <m/>
    <m/>
    <m/>
    <m/>
    <m/>
    <m/>
    <m/>
    <m/>
    <m/>
    <m/>
    <m/>
    <m/>
    <n v="1"/>
    <m/>
    <m/>
    <x v="0"/>
    <x v="0"/>
    <s v="ZBHT0021"/>
    <e v="#N/A"/>
    <e v="#N/A"/>
    <e v="#N/A"/>
    <e v="#N/A"/>
    <e v="#N/A"/>
    <m/>
    <m/>
    <m/>
    <e v="#N/A"/>
  </r>
  <r>
    <n v="466014661"/>
    <s v="MANOHAR PRAKASH DESHMUKH"/>
    <s v="ONLINE"/>
    <s v="30.03.26"/>
    <n v="4070"/>
    <m/>
    <m/>
    <m/>
    <s v="4040"/>
    <n v="4040"/>
    <x v="3"/>
    <x v="0"/>
    <x v="1"/>
    <x v="9"/>
    <n v="89628"/>
    <n v="30"/>
    <n v="0"/>
    <n v="2639"/>
    <s v="-"/>
    <s v="13.02.26"/>
    <n v="5.5359103114834642E-2"/>
    <n v="2.4859674090526959E-2"/>
    <s v="FLOW"/>
    <x v="0"/>
    <s v="-"/>
    <s v="NC"/>
    <s v="Add not found"/>
    <m/>
    <s v="CNAVNA"/>
    <m/>
    <m/>
    <m/>
    <s v="JUNNAR"/>
    <m/>
    <m/>
    <m/>
    <m/>
    <n v="89628"/>
    <n v="0"/>
    <m/>
    <n v="22"/>
    <s v="-"/>
    <s v="MH14MJ4459"/>
    <s v="OLA S1X PLUS GEN 3"/>
    <d v="2025-04-29T00:00:00"/>
    <s v="36"/>
    <x v="3"/>
    <x v="1"/>
    <s v="-"/>
    <m/>
    <m/>
    <m/>
    <m/>
    <m/>
    <m/>
    <m/>
    <m/>
    <m/>
    <m/>
    <m/>
    <m/>
    <m/>
    <m/>
    <m/>
    <m/>
    <m/>
    <m/>
    <m/>
    <m/>
    <m/>
    <m/>
    <m/>
    <m/>
    <m/>
    <m/>
    <m/>
    <m/>
    <m/>
    <m/>
    <m/>
    <m/>
    <m/>
    <m/>
    <m/>
    <m/>
    <m/>
    <m/>
    <m/>
    <m/>
    <m/>
    <m/>
    <m/>
    <m/>
    <m/>
    <m/>
    <m/>
    <m/>
    <m/>
    <m/>
    <m/>
    <m/>
    <m/>
    <m/>
    <m/>
    <m/>
    <m/>
    <m/>
    <m/>
    <m/>
    <m/>
    <m/>
    <m/>
    <m/>
    <m/>
    <m/>
    <m/>
    <m/>
    <m/>
    <m/>
    <m/>
    <m/>
    <m/>
    <m/>
    <m/>
    <m/>
    <m/>
    <m/>
    <m/>
    <m/>
    <m/>
    <m/>
    <m/>
    <m/>
    <m/>
    <m/>
    <m/>
    <m/>
    <m/>
    <m/>
    <m/>
    <m/>
    <m/>
    <x v="7"/>
    <x v="1"/>
    <s v="ZBHT0021"/>
    <s v="kPM-rdMenLm"/>
    <s v="Allocated"/>
    <s v="Broken Promise (BP)"/>
    <s v="Break ptp"/>
    <d v="2026-03-29T00:00:00"/>
    <m/>
    <m/>
    <m/>
    <e v="#N/A"/>
  </r>
  <r>
    <n v="466116116"/>
    <s v="SHWETA VINAYAK LANDGE"/>
    <s v="ONLINE"/>
    <s v="06.03.26"/>
    <n v="4100"/>
    <m/>
    <m/>
    <m/>
    <n v="3988"/>
    <n v="3808"/>
    <x v="2"/>
    <x v="1"/>
    <x v="1"/>
    <x v="11"/>
    <n v="89300"/>
    <n v="83"/>
    <n v="0"/>
    <n v="2688"/>
    <s v="-"/>
    <s v="23.02.26"/>
    <n v="8.2224362551946248E-2"/>
    <n v="4.5143636660729567E-3"/>
    <s v="STABLE"/>
    <x v="1"/>
    <s v="PTP"/>
    <s v="PAID"/>
    <m/>
    <m/>
    <s v="CAVA"/>
    <m/>
    <m/>
    <m/>
    <s v="HINJEWADI"/>
    <m/>
    <m/>
    <m/>
    <n v="6579"/>
    <n v="89300"/>
    <n v="24"/>
    <m/>
    <n v="26"/>
    <s v="-"/>
    <s v="MH14MK5294"/>
    <s v="TVS RAIDER DISC CONNECTED"/>
    <d v="2025-05-13T00:00:00"/>
    <n v="36"/>
    <x v="0"/>
    <x v="0"/>
    <s v="-"/>
    <m/>
    <m/>
    <m/>
    <m/>
    <m/>
    <m/>
    <m/>
    <m/>
    <m/>
    <n v="1"/>
    <m/>
    <m/>
    <m/>
    <m/>
    <m/>
    <m/>
    <m/>
    <m/>
    <m/>
    <m/>
    <m/>
    <m/>
    <m/>
    <m/>
    <m/>
    <m/>
    <m/>
    <m/>
    <m/>
    <m/>
    <m/>
    <m/>
    <m/>
    <m/>
    <m/>
    <m/>
    <m/>
    <m/>
    <m/>
    <m/>
    <m/>
    <m/>
    <m/>
    <m/>
    <m/>
    <m/>
    <m/>
    <m/>
    <m/>
    <m/>
    <m/>
    <m/>
    <m/>
    <m/>
    <m/>
    <m/>
    <m/>
    <m/>
    <m/>
    <m/>
    <m/>
    <m/>
    <m/>
    <m/>
    <m/>
    <m/>
    <m/>
    <m/>
    <m/>
    <m/>
    <m/>
    <m/>
    <m/>
    <m/>
    <m/>
    <m/>
    <m/>
    <m/>
    <m/>
    <m/>
    <m/>
    <m/>
    <m/>
    <m/>
    <m/>
    <m/>
    <m/>
    <m/>
    <m/>
    <m/>
    <m/>
    <m/>
    <m/>
    <x v="0"/>
    <x v="0"/>
    <s v="DUWT0030"/>
    <s v="G6cWOUee25z"/>
    <s v="Allocated"/>
    <s v="Promise To Pay (PTP)"/>
    <s v="Meet customer in given ptp mar to customer but custome "/>
    <d v="2026-03-10T00:00:00"/>
    <m/>
    <m/>
    <m/>
    <e v="#N/A"/>
  </r>
  <r>
    <n v="466406613"/>
    <s v="AYUB SULEMAN INAMDAR"/>
    <m/>
    <m/>
    <m/>
    <m/>
    <m/>
    <m/>
    <n v="2970"/>
    <n v="2970"/>
    <x v="3"/>
    <x v="0"/>
    <x v="0"/>
    <x v="9"/>
    <n v="89283"/>
    <n v="36"/>
    <n v="0"/>
    <n v="0"/>
    <s v="-"/>
    <s v="-"/>
    <s v="-"/>
    <s v="-"/>
    <s v="FLOW"/>
    <x v="7"/>
    <s v="-"/>
    <s v="BPTP"/>
    <m/>
    <n v="31"/>
    <s v="CAVA"/>
    <m/>
    <m/>
    <m/>
    <s v="NARAYGAON"/>
    <m/>
    <m/>
    <m/>
    <m/>
    <n v="89283"/>
    <n v="0"/>
    <m/>
    <n v="25"/>
    <s v="-"/>
    <m/>
    <m/>
    <s v="########"/>
    <n v="48"/>
    <x v="6"/>
    <x v="1"/>
    <s v="-"/>
    <m/>
    <m/>
    <m/>
    <m/>
    <m/>
    <m/>
    <m/>
    <m/>
    <m/>
    <m/>
    <m/>
    <m/>
    <m/>
    <m/>
    <m/>
    <m/>
    <m/>
    <m/>
    <m/>
    <m/>
    <m/>
    <m/>
    <m/>
    <m/>
    <m/>
    <m/>
    <m/>
    <m/>
    <m/>
    <m/>
    <m/>
    <m/>
    <m/>
    <m/>
    <m/>
    <m/>
    <m/>
    <m/>
    <m/>
    <m/>
    <m/>
    <m/>
    <m/>
    <m/>
    <m/>
    <m/>
    <m/>
    <m/>
    <m/>
    <m/>
    <m/>
    <m/>
    <m/>
    <m/>
    <m/>
    <m/>
    <m/>
    <m/>
    <m/>
    <m/>
    <m/>
    <m/>
    <m/>
    <m/>
    <m/>
    <m/>
    <m/>
    <m/>
    <m/>
    <m/>
    <m/>
    <m/>
    <m/>
    <m/>
    <m/>
    <m/>
    <m/>
    <m/>
    <m/>
    <m/>
    <m/>
    <m/>
    <m/>
    <m/>
    <m/>
    <m/>
    <m/>
    <m/>
    <m/>
    <m/>
    <m/>
    <m/>
    <m/>
    <x v="7"/>
    <x v="1"/>
    <s v="ZBHT0021"/>
    <s v="k2BJH5tpMuz"/>
    <s v="Allocated"/>
    <e v="#N/A"/>
    <e v="#N/A"/>
    <e v="#N/A"/>
    <m/>
    <m/>
    <m/>
    <e v="#N/A"/>
  </r>
  <r>
    <n v="467067625"/>
    <s v="LATA RATAN KAPSE"/>
    <m/>
    <m/>
    <m/>
    <m/>
    <m/>
    <m/>
    <n v="3640"/>
    <n v="3640"/>
    <x v="2"/>
    <x v="0"/>
    <x v="0"/>
    <x v="5"/>
    <n v="88966"/>
    <n v="28"/>
    <n v="0"/>
    <n v="1350"/>
    <s v="-"/>
    <s v="25.02.26"/>
    <n v="9.5499166757264525E-2"/>
    <n v="4.4974790360117209E-3"/>
    <s v="FLOW"/>
    <x v="8"/>
    <s v="NC"/>
    <s v="RTP"/>
    <s v="Financail Problem "/>
    <m/>
    <s v="CAVNA"/>
    <m/>
    <m/>
    <m/>
    <s v="PASHAN"/>
    <m/>
    <m/>
    <m/>
    <n v="5018"/>
    <n v="88966"/>
    <n v="24"/>
    <m/>
    <n v="54"/>
    <s v="-"/>
    <s v="MH14MU8097"/>
    <s v="HONDA SHINE DISC BSVI"/>
    <d v="2025-10-13T00:00:00"/>
    <n v="36"/>
    <x v="0"/>
    <x v="0"/>
    <s v="-"/>
    <m/>
    <m/>
    <m/>
    <m/>
    <m/>
    <m/>
    <m/>
    <m/>
    <m/>
    <m/>
    <m/>
    <m/>
    <n v="1"/>
    <m/>
    <m/>
    <m/>
    <m/>
    <m/>
    <m/>
    <m/>
    <m/>
    <m/>
    <m/>
    <m/>
    <m/>
    <m/>
    <m/>
    <m/>
    <m/>
    <m/>
    <m/>
    <m/>
    <m/>
    <m/>
    <m/>
    <m/>
    <n v="1"/>
    <m/>
    <m/>
    <m/>
    <m/>
    <m/>
    <m/>
    <m/>
    <m/>
    <m/>
    <m/>
    <m/>
    <m/>
    <m/>
    <m/>
    <m/>
    <m/>
    <m/>
    <m/>
    <m/>
    <m/>
    <m/>
    <m/>
    <m/>
    <m/>
    <m/>
    <m/>
    <m/>
    <m/>
    <m/>
    <m/>
    <m/>
    <m/>
    <m/>
    <m/>
    <m/>
    <n v="2"/>
    <m/>
    <m/>
    <m/>
    <m/>
    <m/>
    <m/>
    <m/>
    <m/>
    <m/>
    <m/>
    <m/>
    <n v="1"/>
    <m/>
    <m/>
    <m/>
    <m/>
    <m/>
    <m/>
    <m/>
    <m/>
    <x v="5"/>
    <x v="0"/>
    <s v="DUWT0023"/>
    <s v="APEv4y1OjEc"/>
    <s v="Allocated"/>
    <s v="Shifted (NC_SFTD)"/>
    <s v="Customer shifted from the given residence address "/>
    <d v="2026-03-05T00:00:00"/>
    <m/>
    <m/>
    <m/>
    <e v="#N/A"/>
  </r>
  <r>
    <n v="466372391"/>
    <s v="PALLAVI MACHHINDRA GOPHANE"/>
    <s v="ONLINE"/>
    <s v="24.03.26"/>
    <n v="4350"/>
    <m/>
    <m/>
    <m/>
    <n v="3723"/>
    <n v="3596"/>
    <x v="2"/>
    <x v="1"/>
    <x v="1"/>
    <x v="9"/>
    <n v="88012"/>
    <n v="60"/>
    <n v="0"/>
    <n v="2248"/>
    <s v="-"/>
    <s v="19.02.26"/>
    <n v="4.9708189455276143E-2"/>
    <n v="4.4492516794895076E-3"/>
    <s v="STABLE"/>
    <x v="1"/>
    <s v="-"/>
    <s v="BPTP"/>
    <s v="Financail Problem"/>
    <m/>
    <s v="CAVNA"/>
    <m/>
    <m/>
    <m/>
    <s v="JUNNAR"/>
    <m/>
    <m/>
    <m/>
    <n v="5904"/>
    <n v="88012"/>
    <n v="24"/>
    <n v="1"/>
    <n v="26"/>
    <s v="REGULAR"/>
    <s v="MH14MM5925"/>
    <s v="TVS JUPITER 110 DRUM SMW OBDIIA"/>
    <d v="2025-06-21T00:00:00"/>
    <n v="36"/>
    <x v="4"/>
    <x v="0"/>
    <s v="-"/>
    <m/>
    <m/>
    <m/>
    <m/>
    <m/>
    <m/>
    <m/>
    <m/>
    <m/>
    <m/>
    <m/>
    <m/>
    <m/>
    <m/>
    <m/>
    <m/>
    <m/>
    <m/>
    <m/>
    <m/>
    <m/>
    <m/>
    <m/>
    <m/>
    <m/>
    <m/>
    <m/>
    <m/>
    <m/>
    <m/>
    <m/>
    <m/>
    <m/>
    <m/>
    <m/>
    <m/>
    <n v="1"/>
    <m/>
    <m/>
    <m/>
    <m/>
    <m/>
    <m/>
    <m/>
    <m/>
    <m/>
    <m/>
    <m/>
    <m/>
    <m/>
    <m/>
    <m/>
    <m/>
    <m/>
    <m/>
    <m/>
    <m/>
    <m/>
    <m/>
    <m/>
    <m/>
    <m/>
    <m/>
    <m/>
    <m/>
    <m/>
    <n v="1"/>
    <m/>
    <m/>
    <m/>
    <m/>
    <m/>
    <m/>
    <m/>
    <m/>
    <m/>
    <m/>
    <m/>
    <m/>
    <m/>
    <m/>
    <m/>
    <m/>
    <m/>
    <m/>
    <m/>
    <m/>
    <m/>
    <m/>
    <m/>
    <n v="1"/>
    <m/>
    <m/>
    <x v="1"/>
    <x v="0"/>
    <s v="ZBHT0021"/>
    <s v="A6ppDss3SDz"/>
    <s v="Allocated"/>
    <s v="Promise To Pay (PTP)"/>
    <s v="Ptp"/>
    <d v="2026-03-26T00:00:00"/>
    <m/>
    <m/>
    <m/>
    <s v="VYMO"/>
  </r>
  <r>
    <n v="467099934"/>
    <s v="AKASH PRABHAKAR SHINDE"/>
    <s v="ONLINE"/>
    <s v="12.03.26"/>
    <n v="7046"/>
    <m/>
    <m/>
    <m/>
    <n v="3506"/>
    <n v="3420"/>
    <x v="2"/>
    <x v="1"/>
    <x v="1"/>
    <x v="6"/>
    <n v="87881"/>
    <n v="60"/>
    <n v="0"/>
    <n v="1306"/>
    <s v="-"/>
    <s v="08.02.26"/>
    <n v="8.4882490376793795E-2"/>
    <n v="4.4426292647050114E-3"/>
    <s v="STABLE"/>
    <x v="1"/>
    <s v="-"/>
    <s v="PAID"/>
    <m/>
    <m/>
    <s v="CAVA"/>
    <m/>
    <m/>
    <m/>
    <s v="MAVAL"/>
    <m/>
    <m/>
    <m/>
    <n v="4786"/>
    <n v="87881"/>
    <n v="24"/>
    <n v="1"/>
    <n v="26"/>
    <s v="REGULAR"/>
    <s v="MH14MX0157"/>
    <s v="XTREME 125 R FI ABS"/>
    <d v="2025-10-17T00:00:00"/>
    <n v="36"/>
    <x v="4"/>
    <x v="2"/>
    <s v="-"/>
    <m/>
    <m/>
    <m/>
    <m/>
    <m/>
    <m/>
    <m/>
    <m/>
    <m/>
    <m/>
    <m/>
    <m/>
    <m/>
    <m/>
    <m/>
    <m/>
    <m/>
    <m/>
    <m/>
    <m/>
    <m/>
    <m/>
    <m/>
    <m/>
    <m/>
    <m/>
    <m/>
    <m/>
    <m/>
    <m/>
    <n v="1"/>
    <m/>
    <m/>
    <m/>
    <m/>
    <m/>
    <m/>
    <m/>
    <m/>
    <m/>
    <m/>
    <m/>
    <m/>
    <m/>
    <m/>
    <m/>
    <m/>
    <m/>
    <m/>
    <m/>
    <m/>
    <m/>
    <m/>
    <m/>
    <m/>
    <m/>
    <m/>
    <m/>
    <m/>
    <m/>
    <m/>
    <m/>
    <m/>
    <m/>
    <m/>
    <m/>
    <m/>
    <m/>
    <m/>
    <m/>
    <m/>
    <m/>
    <m/>
    <m/>
    <m/>
    <m/>
    <m/>
    <m/>
    <m/>
    <m/>
    <m/>
    <m/>
    <m/>
    <m/>
    <m/>
    <m/>
    <m/>
    <m/>
    <m/>
    <m/>
    <m/>
    <m/>
    <m/>
    <x v="0"/>
    <x v="0"/>
    <s v="DUWT0013"/>
    <s v="kP8_IJwOjOc"/>
    <s v="Allocated"/>
    <s v="Promise To Pay (PTP)"/>
    <s v="Customer meet takve budruk near khandoba chowk and PTP online "/>
    <d v="2026-03-14T00:00:00"/>
    <m/>
    <m/>
    <m/>
    <e v="#N/A"/>
  </r>
  <r>
    <n v="465530812"/>
    <s v="IBRAHIM ILIYAS ANSARI"/>
    <s v="ONLINE"/>
    <s v="13.03.26"/>
    <n v="4415"/>
    <m/>
    <m/>
    <m/>
    <n v="4314"/>
    <n v="4255"/>
    <x v="2"/>
    <x v="1"/>
    <x v="1"/>
    <x v="15"/>
    <n v="87619"/>
    <n v="24"/>
    <n v="0"/>
    <n v="3563"/>
    <s v="-"/>
    <s v="10.02.26 25.02.26"/>
    <n v="5.0145217904691182E-2"/>
    <n v="4.4293844351360181E-3"/>
    <s v="STABLE"/>
    <x v="1"/>
    <s v="-"/>
    <s v="PAID"/>
    <m/>
    <m/>
    <m/>
    <m/>
    <m/>
    <m/>
    <s v="YERWADA"/>
    <m/>
    <m/>
    <m/>
    <n v="4255"/>
    <n v="87619"/>
    <n v="24"/>
    <n v="1"/>
    <n v="26"/>
    <s v="REGULAR"/>
    <s v="MH12XU9868"/>
    <m/>
    <s v="SUZUKI BURGMAN STREET EX"/>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7190696"/>
    <s v="AKSHAY ANKUSH GOVEKAR"/>
    <s v="ONLINE"/>
    <s v="18.03.26"/>
    <n v="6770"/>
    <m/>
    <m/>
    <m/>
    <n v="3342"/>
    <n v="3342"/>
    <x v="2"/>
    <x v="2"/>
    <x v="1"/>
    <x v="8"/>
    <n v="87518"/>
    <n v="32"/>
    <n v="0"/>
    <n v="450"/>
    <s v="-"/>
    <s v="NEW"/>
    <n v="7.1566079124241441E-2"/>
    <n v="4.4242786038899556E-3"/>
    <s v="RB"/>
    <x v="1"/>
    <s v="-"/>
    <s v="NC"/>
    <s v="Shifted"/>
    <m/>
    <s v="CNAVNA"/>
    <m/>
    <m/>
    <m/>
    <s v="BHOR"/>
    <m/>
    <m/>
    <m/>
    <n v="3824"/>
    <n v="87518"/>
    <n v="19"/>
    <m/>
    <n v="0"/>
    <s v="-"/>
    <s v="MH12YW0943"/>
    <s v="TVS JUPITER 110 DRUM ALLOY OBDIIA"/>
    <d v="2025-10-29T00:00:00"/>
    <n v="36"/>
    <x v="0"/>
    <x v="2"/>
    <s v="-"/>
    <m/>
    <m/>
    <m/>
    <m/>
    <m/>
    <m/>
    <m/>
    <m/>
    <m/>
    <m/>
    <m/>
    <m/>
    <m/>
    <m/>
    <m/>
    <m/>
    <m/>
    <m/>
    <m/>
    <m/>
    <m/>
    <m/>
    <m/>
    <m/>
    <n v="1"/>
    <m/>
    <m/>
    <m/>
    <m/>
    <m/>
    <m/>
    <m/>
    <m/>
    <m/>
    <m/>
    <m/>
    <m/>
    <m/>
    <m/>
    <m/>
    <m/>
    <m/>
    <m/>
    <m/>
    <m/>
    <m/>
    <m/>
    <m/>
    <m/>
    <m/>
    <m/>
    <m/>
    <m/>
    <m/>
    <m/>
    <m/>
    <m/>
    <m/>
    <m/>
    <m/>
    <m/>
    <m/>
    <m/>
    <m/>
    <m/>
    <m/>
    <m/>
    <m/>
    <m/>
    <m/>
    <m/>
    <m/>
    <m/>
    <m/>
    <m/>
    <m/>
    <m/>
    <m/>
    <m/>
    <m/>
    <m/>
    <m/>
    <m/>
    <m/>
    <m/>
    <m/>
    <m/>
    <m/>
    <m/>
    <m/>
    <m/>
    <m/>
    <m/>
    <x v="0"/>
    <x v="0"/>
    <s v="DUWT0011"/>
    <e v="#N/A"/>
    <e v="#N/A"/>
    <s v="Shifted (NC_SFTD)"/>
    <s v="Customer home address visit customer shifted on residential address"/>
    <d v="2026-03-09T00:00:00"/>
    <m/>
    <m/>
    <m/>
    <e v="#N/A"/>
  </r>
  <r>
    <n v="462498267"/>
    <s v="JITENDRA DNYANESHWER TAMBE"/>
    <s v="ONLINE"/>
    <s v="13.03.26"/>
    <n v="5200"/>
    <m/>
    <m/>
    <m/>
    <n v="4659"/>
    <n v="8262"/>
    <x v="5"/>
    <x v="1"/>
    <x v="1"/>
    <x v="9"/>
    <n v="86949"/>
    <n v="281"/>
    <n v="0"/>
    <n v="4500"/>
    <s v="-"/>
    <s v="20.02.26"/>
    <n v="0.17133156621690451"/>
    <n v="1.6176131210051448E-2"/>
    <s v="STABLE"/>
    <x v="1"/>
    <s v="PTP"/>
    <s v="PAID"/>
    <m/>
    <m/>
    <m/>
    <m/>
    <m/>
    <m/>
    <s v="OTUR"/>
    <m/>
    <m/>
    <m/>
    <n v="13043"/>
    <n v="86949"/>
    <n v="55"/>
    <m/>
    <n v="54"/>
    <s v="-"/>
    <s v="MH14LN2388"/>
    <s v="HONDA UNICORN 160 BSVI"/>
    <d v="2024-04-08T00:00:00"/>
    <n v="42"/>
    <x v="0"/>
    <x v="0"/>
    <s v="-"/>
    <m/>
    <m/>
    <m/>
    <m/>
    <m/>
    <m/>
    <m/>
    <m/>
    <m/>
    <m/>
    <m/>
    <m/>
    <m/>
    <m/>
    <m/>
    <n v="1"/>
    <m/>
    <m/>
    <m/>
    <m/>
    <m/>
    <m/>
    <m/>
    <m/>
    <m/>
    <m/>
    <m/>
    <m/>
    <m/>
    <m/>
    <m/>
    <m/>
    <m/>
    <m/>
    <m/>
    <m/>
    <n v="1"/>
    <m/>
    <m/>
    <m/>
    <m/>
    <m/>
    <m/>
    <m/>
    <m/>
    <m/>
    <m/>
    <m/>
    <m/>
    <m/>
    <m/>
    <m/>
    <m/>
    <m/>
    <m/>
    <m/>
    <m/>
    <m/>
    <m/>
    <m/>
    <m/>
    <m/>
    <m/>
    <m/>
    <m/>
    <m/>
    <m/>
    <m/>
    <m/>
    <m/>
    <m/>
    <m/>
    <m/>
    <m/>
    <m/>
    <m/>
    <m/>
    <m/>
    <m/>
    <m/>
    <m/>
    <m/>
    <m/>
    <m/>
    <m/>
    <m/>
    <m/>
    <m/>
    <m/>
    <m/>
    <m/>
    <m/>
    <m/>
    <x v="6"/>
    <x v="0"/>
    <s v="ZBHT0021"/>
    <s v="G6keZBrsEJ7"/>
    <s v="Allocated"/>
    <s v="Left Message (LMCB)"/>
    <s v="Lmcb father "/>
    <d v="2026-03-06T00:00:00"/>
    <m/>
    <m/>
    <m/>
    <e v="#N/A"/>
  </r>
  <r>
    <n v="461700090"/>
    <s v="AMARJEET KOUR GURUCHARANSINGHGILL"/>
    <s v="COLLECT"/>
    <s v="26.03.26"/>
    <n v="4320"/>
    <m/>
    <m/>
    <m/>
    <n v="4217"/>
    <n v="4053"/>
    <x v="2"/>
    <x v="1"/>
    <x v="1"/>
    <x v="15"/>
    <n v="86930"/>
    <n v="103"/>
    <n v="0"/>
    <n v="4944"/>
    <s v="-"/>
    <s v="26.02.26"/>
    <n v="4.9750896408938747E-2"/>
    <n v="4.3945535665366421E-3"/>
    <s v="STABLE"/>
    <x v="1"/>
    <s v="PTP"/>
    <s v="PTP"/>
    <m/>
    <n v="25"/>
    <s v="CAVA"/>
    <m/>
    <m/>
    <m/>
    <s v="YERWADA"/>
    <m/>
    <m/>
    <m/>
    <n v="9100"/>
    <n v="86930"/>
    <n v="24"/>
    <m/>
    <n v="26"/>
    <s v="-"/>
    <s v="MH12WN0638"/>
    <s v="PIAGGIO APRILIA SR160 FACELIFT"/>
    <d v="2024-01-29T00:00:00"/>
    <n v="48"/>
    <x v="0"/>
    <x v="2"/>
    <s v="-"/>
    <m/>
    <m/>
    <m/>
    <m/>
    <m/>
    <m/>
    <m/>
    <m/>
    <m/>
    <n v="1"/>
    <m/>
    <m/>
    <m/>
    <m/>
    <m/>
    <m/>
    <m/>
    <m/>
    <m/>
    <m/>
    <m/>
    <m/>
    <m/>
    <m/>
    <m/>
    <m/>
    <m/>
    <m/>
    <m/>
    <m/>
    <m/>
    <m/>
    <m/>
    <m/>
    <m/>
    <m/>
    <m/>
    <m/>
    <m/>
    <m/>
    <m/>
    <m/>
    <m/>
    <m/>
    <m/>
    <m/>
    <m/>
    <m/>
    <m/>
    <m/>
    <m/>
    <m/>
    <m/>
    <m/>
    <m/>
    <m/>
    <m/>
    <m/>
    <m/>
    <m/>
    <m/>
    <m/>
    <m/>
    <m/>
    <m/>
    <m/>
    <m/>
    <m/>
    <m/>
    <m/>
    <m/>
    <m/>
    <n v="1"/>
    <m/>
    <m/>
    <n v="2"/>
    <m/>
    <m/>
    <m/>
    <m/>
    <m/>
    <m/>
    <m/>
    <m/>
    <m/>
    <m/>
    <m/>
    <m/>
    <m/>
    <m/>
    <m/>
    <m/>
    <m/>
    <x v="2"/>
    <x v="0"/>
    <s v="ZBHT0012"/>
    <s v="Boppk2L_NIz"/>
    <s v="Allocated"/>
    <s v="Left Message (LMCB)"/>
    <s v="Lm"/>
    <d v="2026-03-04T00:00:00"/>
    <m/>
    <m/>
    <m/>
    <e v="#N/A"/>
  </r>
  <r>
    <n v="458730914"/>
    <s v="KAJAL ANIKET GAIKWAD"/>
    <m/>
    <m/>
    <m/>
    <m/>
    <m/>
    <m/>
    <n v="4499"/>
    <n v="22495"/>
    <x v="0"/>
    <x v="0"/>
    <x v="0"/>
    <x v="8"/>
    <n v="86849"/>
    <n v="561"/>
    <n v="0"/>
    <n v="3141"/>
    <s v="-"/>
    <s v="BKT 4 FLOW"/>
    <n v="0.4981871743748611"/>
    <n v="2.792207600559549E-2"/>
    <s v="FLOW"/>
    <x v="0"/>
    <s v="NC"/>
    <s v="NC"/>
    <s v="Shifted"/>
    <m/>
    <s v="CNAVNA"/>
    <m/>
    <m/>
    <m/>
    <s v="BHOR"/>
    <m/>
    <m/>
    <m/>
    <n v="26197"/>
    <n v="86849"/>
    <n v="147"/>
    <m/>
    <n v="177"/>
    <s v="-"/>
    <s v="MH12VP3597"/>
    <s v="RE BULLET 350 EFI BLACK"/>
    <d v="2023-06-27T00:00:00"/>
    <n v="48"/>
    <x v="0"/>
    <x v="2"/>
    <s v="-"/>
    <m/>
    <m/>
    <m/>
    <m/>
    <m/>
    <m/>
    <m/>
    <m/>
    <m/>
    <m/>
    <m/>
    <m/>
    <m/>
    <m/>
    <m/>
    <m/>
    <m/>
    <m/>
    <m/>
    <m/>
    <m/>
    <m/>
    <m/>
    <m/>
    <n v="1"/>
    <m/>
    <m/>
    <m/>
    <m/>
    <m/>
    <m/>
    <m/>
    <m/>
    <m/>
    <m/>
    <m/>
    <m/>
    <m/>
    <m/>
    <m/>
    <m/>
    <m/>
    <m/>
    <m/>
    <m/>
    <m/>
    <m/>
    <m/>
    <m/>
    <m/>
    <m/>
    <m/>
    <m/>
    <m/>
    <m/>
    <m/>
    <m/>
    <m/>
    <m/>
    <m/>
    <m/>
    <m/>
    <m/>
    <m/>
    <m/>
    <m/>
    <m/>
    <m/>
    <m/>
    <m/>
    <m/>
    <m/>
    <m/>
    <m/>
    <m/>
    <m/>
    <m/>
    <m/>
    <m/>
    <m/>
    <m/>
    <m/>
    <m/>
    <m/>
    <n v="1"/>
    <m/>
    <m/>
    <m/>
    <m/>
    <m/>
    <m/>
    <m/>
    <m/>
    <x v="6"/>
    <x v="0"/>
    <s v="DUWT0011"/>
    <s v="BoKGOASik4Yz"/>
    <s v="Allocated"/>
    <s v="Shifted (NC_SFTD)"/>
    <s v="Customer home visit customer shifted on residential address"/>
    <d v="2026-03-09T00:00:00"/>
    <m/>
    <m/>
    <m/>
    <e v="#N/A"/>
  </r>
  <r>
    <n v="462216827"/>
    <s v="KRASHNA NAGNATH SLGARE"/>
    <m/>
    <m/>
    <m/>
    <m/>
    <m/>
    <m/>
    <n v="5810"/>
    <n v="23236"/>
    <x v="6"/>
    <x v="0"/>
    <x v="0"/>
    <x v="11"/>
    <n v="86762"/>
    <n v="830"/>
    <n v="0"/>
    <n v="2700"/>
    <s v="-"/>
    <s v="BK 3 FLOW"/>
    <n v="0.96497647673810771"/>
    <n v="4.0005343882499947E-2"/>
    <s v="FLOW"/>
    <x v="0"/>
    <s v="PTP"/>
    <s v="NC"/>
    <s v="Always door lcok"/>
    <m/>
    <s v="CNAVNA"/>
    <m/>
    <m/>
    <m/>
    <s v="MARUNJI"/>
    <m/>
    <m/>
    <m/>
    <n v="26766"/>
    <n v="86762"/>
    <n v="116"/>
    <m/>
    <n v="146"/>
    <s v="-"/>
    <s v="MH14LM5400"/>
    <s v="BAJAJ PULSAR RS200 ABS TWIN CHANNEL"/>
    <d v="2024-03-13T00:00:00"/>
    <n v="36"/>
    <x v="0"/>
    <x v="0"/>
    <s v="-"/>
    <m/>
    <m/>
    <m/>
    <m/>
    <m/>
    <m/>
    <m/>
    <m/>
    <m/>
    <m/>
    <m/>
    <m/>
    <n v="1"/>
    <m/>
    <m/>
    <m/>
    <m/>
    <m/>
    <m/>
    <m/>
    <m/>
    <m/>
    <m/>
    <m/>
    <m/>
    <m/>
    <m/>
    <m/>
    <m/>
    <m/>
    <m/>
    <m/>
    <m/>
    <m/>
    <m/>
    <m/>
    <m/>
    <m/>
    <m/>
    <m/>
    <m/>
    <m/>
    <m/>
    <m/>
    <m/>
    <m/>
    <m/>
    <m/>
    <m/>
    <m/>
    <m/>
    <m/>
    <m/>
    <m/>
    <m/>
    <m/>
    <m/>
    <m/>
    <m/>
    <m/>
    <m/>
    <m/>
    <m/>
    <m/>
    <m/>
    <m/>
    <m/>
    <m/>
    <m/>
    <m/>
    <m/>
    <m/>
    <m/>
    <m/>
    <m/>
    <m/>
    <m/>
    <m/>
    <m/>
    <m/>
    <m/>
    <m/>
    <m/>
    <m/>
    <m/>
    <m/>
    <m/>
    <m/>
    <m/>
    <m/>
    <m/>
    <m/>
    <m/>
    <x v="0"/>
    <x v="0"/>
    <s v="DUWT0030"/>
    <s v="GP7odq4EMz"/>
    <s v="Allocated"/>
    <s v="Door Locked (NC_DL)"/>
    <s v="Door lock"/>
    <d v="2026-03-05T00:00:00"/>
    <m/>
    <m/>
    <m/>
    <e v="#N/A"/>
  </r>
  <r>
    <n v="466673378"/>
    <s v="AKSHAY VIJAY SHEVALE"/>
    <s v="ONLINE"/>
    <s v="10.03.26"/>
    <n v="3800"/>
    <m/>
    <m/>
    <m/>
    <s v="3696"/>
    <e v="#N/A"/>
    <x v="3"/>
    <x v="0"/>
    <x v="1"/>
    <x v="9"/>
    <n v="86707"/>
    <n v="0"/>
    <n v="0"/>
    <n v="1171"/>
    <s v="-"/>
    <s v="21.02.26"/>
    <n v="5.3554935441803543E-2"/>
    <n v="2.4049490799385471E-2"/>
    <s v="FLOW"/>
    <x v="1"/>
    <m/>
    <s v="PAID"/>
    <m/>
    <m/>
    <m/>
    <m/>
    <m/>
    <m/>
    <s v="NARAYAN GAON"/>
    <m/>
    <m/>
    <m/>
    <m/>
    <n v="86707"/>
    <n v="0"/>
    <m/>
    <e v="#N/A"/>
    <s v="-"/>
    <m/>
    <m/>
    <d v="2025-08-10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5368631"/>
    <s v="SUDHIR PRADIP TELGOTE"/>
    <s v="ONLINE"/>
    <s v="30.03.26"/>
    <n v="4441"/>
    <m/>
    <m/>
    <m/>
    <n v="4299"/>
    <n v="4299"/>
    <x v="2"/>
    <x v="1"/>
    <x v="1"/>
    <x v="6"/>
    <n v="86463"/>
    <n v="142"/>
    <n v="0"/>
    <n v="450"/>
    <s v="-"/>
    <s v="X FLOW"/>
    <n v="8.351287269658654E-2"/>
    <n v="4.3709454161216807E-3"/>
    <s v="STABLE"/>
    <x v="1"/>
    <s v="PTP"/>
    <s v="PTP"/>
    <m/>
    <n v="24"/>
    <s v="CAVA"/>
    <m/>
    <m/>
    <m/>
    <s v="MAVAL"/>
    <m/>
    <m/>
    <m/>
    <n v="142"/>
    <n v="86463"/>
    <n v="24"/>
    <m/>
    <n v="26"/>
    <s v="-"/>
    <s v="MH14MD7473"/>
    <e v="#N/A"/>
    <d v="2025-01-30T00:00:00"/>
    <n v="36"/>
    <x v="0"/>
    <x v="2"/>
    <s v="-"/>
    <m/>
    <m/>
    <m/>
    <m/>
    <m/>
    <m/>
    <m/>
    <m/>
    <m/>
    <m/>
    <m/>
    <m/>
    <n v="1"/>
    <m/>
    <m/>
    <m/>
    <m/>
    <m/>
    <n v="1"/>
    <m/>
    <m/>
    <m/>
    <m/>
    <m/>
    <m/>
    <m/>
    <m/>
    <m/>
    <m/>
    <m/>
    <m/>
    <m/>
    <m/>
    <m/>
    <m/>
    <m/>
    <m/>
    <m/>
    <m/>
    <m/>
    <m/>
    <m/>
    <m/>
    <m/>
    <m/>
    <m/>
    <m/>
    <m/>
    <m/>
    <m/>
    <m/>
    <m/>
    <m/>
    <m/>
    <m/>
    <m/>
    <m/>
    <m/>
    <m/>
    <m/>
    <n v="1"/>
    <m/>
    <m/>
    <m/>
    <m/>
    <m/>
    <m/>
    <m/>
    <m/>
    <m/>
    <m/>
    <m/>
    <m/>
    <m/>
    <m/>
    <m/>
    <m/>
    <m/>
    <n v="1"/>
    <m/>
    <m/>
    <m/>
    <m/>
    <m/>
    <n v="1"/>
    <m/>
    <m/>
    <m/>
    <m/>
    <m/>
    <m/>
    <m/>
    <m/>
    <x v="5"/>
    <x v="0"/>
    <s v="DUWT0013"/>
    <s v="A6NBw5fNIrRc"/>
    <s v="Allocated"/>
    <s v="Left Message (LMCB)"/>
    <s v="Left masage wife "/>
    <d v="2026-03-07T00:00:00"/>
    <m/>
    <m/>
    <m/>
    <e v="#N/A"/>
  </r>
  <r>
    <n v="467134166"/>
    <s v="CHAKRANARAYAN ABHIJIT BHAGCHAND"/>
    <s v="COLLECT"/>
    <s v="12.03.26"/>
    <n v="7150"/>
    <m/>
    <m/>
    <m/>
    <n v="3461"/>
    <n v="10304"/>
    <x v="4"/>
    <x v="1"/>
    <x v="1"/>
    <x v="2"/>
    <n v="85966"/>
    <n v="294"/>
    <n v="0"/>
    <n v="1800"/>
    <s v="-"/>
    <s v="2 FLOW"/>
    <n v="0.1170240317451134"/>
    <n v="1.865196770860679E-2"/>
    <s v="STABLE"/>
    <x v="1"/>
    <s v="BPTP"/>
    <s v="PAID"/>
    <m/>
    <m/>
    <s v="CAVA"/>
    <m/>
    <m/>
    <m/>
    <s v="DAPODI"/>
    <m/>
    <m/>
    <m/>
    <n v="12398"/>
    <n v="85966"/>
    <n v="81"/>
    <m/>
    <n v="49"/>
    <s v="-"/>
    <s v="MH14MX0426"/>
    <s v="HONDA ACTIVA STD 2B"/>
    <d v="2025-10-23T00:00:00"/>
    <n v="36"/>
    <x v="0"/>
    <x v="2"/>
    <s v="-"/>
    <m/>
    <m/>
    <m/>
    <n v="1"/>
    <m/>
    <m/>
    <m/>
    <m/>
    <m/>
    <n v="1"/>
    <m/>
    <m/>
    <n v="1"/>
    <m/>
    <m/>
    <m/>
    <m/>
    <m/>
    <n v="1"/>
    <m/>
    <m/>
    <m/>
    <m/>
    <m/>
    <m/>
    <m/>
    <m/>
    <m/>
    <m/>
    <m/>
    <m/>
    <m/>
    <m/>
    <n v="2"/>
    <m/>
    <m/>
    <m/>
    <m/>
    <m/>
    <m/>
    <m/>
    <m/>
    <m/>
    <m/>
    <m/>
    <m/>
    <m/>
    <m/>
    <m/>
    <m/>
    <m/>
    <m/>
    <m/>
    <m/>
    <m/>
    <m/>
    <m/>
    <m/>
    <m/>
    <m/>
    <m/>
    <m/>
    <m/>
    <m/>
    <m/>
    <m/>
    <m/>
    <m/>
    <m/>
    <m/>
    <m/>
    <m/>
    <m/>
    <m/>
    <m/>
    <m/>
    <m/>
    <m/>
    <m/>
    <m/>
    <m/>
    <m/>
    <m/>
    <m/>
    <m/>
    <m/>
    <m/>
    <m/>
    <m/>
    <m/>
    <m/>
    <m/>
    <m/>
    <x v="4"/>
    <x v="0"/>
    <s v="ZBHT0009"/>
    <s v="B6ktVYk6Oem"/>
    <s v="Allocated"/>
    <s v="Door Locked (NC_DL)"/>
    <s v="Door lock "/>
    <d v="2026-03-07T00:00:00"/>
    <m/>
    <m/>
    <m/>
    <e v="#N/A"/>
  </r>
  <r>
    <n v="464923070"/>
    <s v="ANIKET ARUN KALEKAR"/>
    <m/>
    <m/>
    <m/>
    <m/>
    <m/>
    <m/>
    <n v="3782"/>
    <n v="22692"/>
    <x v="1"/>
    <x v="0"/>
    <x v="0"/>
    <x v="9"/>
    <n v="85959"/>
    <n v="851"/>
    <n v="0"/>
    <n v="2700"/>
    <s v="-"/>
    <s v="BKT 5 FLOW"/>
    <n v="0.42851694820198749"/>
    <n v="3.1947365115055353E-2"/>
    <s v="FLOW"/>
    <x v="0"/>
    <s v="NC"/>
    <s v="NC"/>
    <s v="Shifted"/>
    <m/>
    <s v="CNAVNA"/>
    <m/>
    <m/>
    <m/>
    <s v="NARAYAN GAON"/>
    <m/>
    <m/>
    <m/>
    <n v="26243"/>
    <n v="85959"/>
    <n v="177"/>
    <m/>
    <n v="207"/>
    <s v="-"/>
    <s v="MH14MA9154"/>
    <s v="OLA S1 X 4KWH"/>
    <d v="2024-12-11T00:00:00"/>
    <n v="36"/>
    <x v="0"/>
    <x v="0"/>
    <s v="-"/>
    <m/>
    <m/>
    <m/>
    <m/>
    <m/>
    <m/>
    <n v="1"/>
    <m/>
    <m/>
    <n v="1"/>
    <m/>
    <m/>
    <m/>
    <m/>
    <m/>
    <m/>
    <m/>
    <m/>
    <m/>
    <m/>
    <m/>
    <m/>
    <m/>
    <m/>
    <m/>
    <m/>
    <m/>
    <m/>
    <m/>
    <m/>
    <m/>
    <m/>
    <m/>
    <m/>
    <m/>
    <m/>
    <m/>
    <m/>
    <m/>
    <m/>
    <m/>
    <m/>
    <m/>
    <m/>
    <m/>
    <m/>
    <m/>
    <m/>
    <m/>
    <m/>
    <m/>
    <m/>
    <m/>
    <m/>
    <m/>
    <m/>
    <m/>
    <m/>
    <m/>
    <m/>
    <m/>
    <m/>
    <m/>
    <m/>
    <m/>
    <m/>
    <m/>
    <m/>
    <m/>
    <m/>
    <m/>
    <m/>
    <m/>
    <m/>
    <m/>
    <m/>
    <m/>
    <m/>
    <m/>
    <m/>
    <m/>
    <m/>
    <m/>
    <m/>
    <m/>
    <m/>
    <m/>
    <m/>
    <m/>
    <m/>
    <m/>
    <m/>
    <m/>
    <x v="6"/>
    <x v="0"/>
    <s v="ZBHT0021"/>
    <s v="B2HDGzv2eM7"/>
    <s v="Allocated"/>
    <s v="Shifted (NC_SFTD)"/>
    <s v="Shifted "/>
    <d v="2026-03-03T00:00:00"/>
    <m/>
    <m/>
    <m/>
    <e v="#N/A"/>
  </r>
  <r>
    <n v="465143032"/>
    <s v="VISHAL DNYANESHWAR TAMBE"/>
    <s v="ONLINE"/>
    <s v="25.03.26"/>
    <n v="4403"/>
    <m/>
    <m/>
    <m/>
    <n v="4330"/>
    <n v="4330"/>
    <x v="2"/>
    <x v="1"/>
    <x v="1"/>
    <x v="9"/>
    <n v="85480"/>
    <n v="54"/>
    <n v="0"/>
    <n v="4009"/>
    <s v="-"/>
    <s v="X FLOW"/>
    <n v="4.8278144283018277E-2"/>
    <n v="4.3212520288456466E-3"/>
    <s v="STABLE"/>
    <x v="1"/>
    <s v="PTP"/>
    <s v="BPTP"/>
    <s v="Financail problem vehicle damage"/>
    <m/>
    <s v="CAVNA"/>
    <m/>
    <m/>
    <m/>
    <s v="OTUR"/>
    <m/>
    <m/>
    <m/>
    <n v="8393"/>
    <n v="85480"/>
    <n v="24"/>
    <m/>
    <n v="26"/>
    <s v="-"/>
    <s v="MH14MB7155"/>
    <s v="HONDA UNICORN 160 BS6"/>
    <d v="2025-01-06T00:00:00"/>
    <n v="36"/>
    <x v="0"/>
    <x v="0"/>
    <s v="-"/>
    <m/>
    <m/>
    <m/>
    <m/>
    <m/>
    <m/>
    <m/>
    <m/>
    <m/>
    <m/>
    <m/>
    <m/>
    <m/>
    <m/>
    <m/>
    <n v="1"/>
    <m/>
    <m/>
    <m/>
    <m/>
    <m/>
    <m/>
    <m/>
    <m/>
    <m/>
    <m/>
    <m/>
    <m/>
    <m/>
    <m/>
    <m/>
    <m/>
    <m/>
    <m/>
    <m/>
    <m/>
    <m/>
    <m/>
    <m/>
    <m/>
    <m/>
    <m/>
    <m/>
    <m/>
    <m/>
    <m/>
    <m/>
    <m/>
    <m/>
    <m/>
    <m/>
    <m/>
    <m/>
    <m/>
    <m/>
    <m/>
    <m/>
    <m/>
    <m/>
    <m/>
    <m/>
    <m/>
    <m/>
    <m/>
    <m/>
    <m/>
    <m/>
    <m/>
    <m/>
    <n v="1"/>
    <m/>
    <m/>
    <m/>
    <m/>
    <m/>
    <m/>
    <m/>
    <m/>
    <m/>
    <m/>
    <m/>
    <m/>
    <m/>
    <m/>
    <m/>
    <m/>
    <m/>
    <m/>
    <m/>
    <m/>
    <m/>
    <m/>
    <m/>
    <x v="6"/>
    <x v="0"/>
    <s v="ZBHT0021"/>
    <s v="A2DBmVWDIrR7"/>
    <s v="Allocated"/>
    <s v="Refuse To Pay (RTP)"/>
    <s v="Accident vahical"/>
    <d v="2026-03-06T00:00:00"/>
    <m/>
    <m/>
    <m/>
    <e v="#N/A"/>
  </r>
  <r>
    <n v="467274517"/>
    <s v="RAM HARIBHAU MADGE"/>
    <s v="ONLINE"/>
    <s v="21.03.26"/>
    <n v="5000"/>
    <m/>
    <m/>
    <m/>
    <n v="4795"/>
    <n v="4795"/>
    <x v="2"/>
    <x v="1"/>
    <x v="1"/>
    <x v="6"/>
    <n v="85409"/>
    <n v="92"/>
    <n v="0"/>
    <n v="1350"/>
    <s v="-"/>
    <s v="NEW"/>
    <n v="8.2494835295360558E-2"/>
    <n v="4.3176627811380196E-3"/>
    <s v="STABLE"/>
    <x v="1"/>
    <s v="-"/>
    <s v="LMCB"/>
    <s v="Left msg with mother"/>
    <m/>
    <s v="CNAVNA"/>
    <m/>
    <m/>
    <m/>
    <s v="TAKVE"/>
    <m/>
    <m/>
    <m/>
    <n v="6237"/>
    <n v="85409"/>
    <n v="24"/>
    <n v="1"/>
    <n v="26"/>
    <s v="REGULAR"/>
    <s v="MH14MX6027"/>
    <s v="SPLENDOR PLUS I3S BS6 FI DRUM SELF"/>
    <d v="2025-11-12T00:00:00"/>
    <n v="24"/>
    <x v="4"/>
    <x v="2"/>
    <s v="-"/>
    <m/>
    <m/>
    <m/>
    <m/>
    <m/>
    <m/>
    <m/>
    <m/>
    <m/>
    <m/>
    <m/>
    <m/>
    <m/>
    <m/>
    <m/>
    <m/>
    <m/>
    <m/>
    <m/>
    <m/>
    <m/>
    <m/>
    <m/>
    <m/>
    <m/>
    <m/>
    <m/>
    <m/>
    <m/>
    <m/>
    <n v="1"/>
    <m/>
    <m/>
    <m/>
    <m/>
    <m/>
    <m/>
    <m/>
    <m/>
    <m/>
    <m/>
    <m/>
    <m/>
    <m/>
    <m/>
    <m/>
    <m/>
    <m/>
    <m/>
    <m/>
    <m/>
    <m/>
    <m/>
    <m/>
    <m/>
    <m/>
    <m/>
    <m/>
    <m/>
    <m/>
    <n v="1"/>
    <m/>
    <m/>
    <m/>
    <m/>
    <m/>
    <m/>
    <m/>
    <m/>
    <m/>
    <m/>
    <m/>
    <m/>
    <m/>
    <m/>
    <m/>
    <m/>
    <m/>
    <m/>
    <m/>
    <m/>
    <m/>
    <m/>
    <m/>
    <m/>
    <m/>
    <m/>
    <m/>
    <m/>
    <m/>
    <m/>
    <m/>
    <m/>
    <x v="6"/>
    <x v="0"/>
    <s v="DUWT0013"/>
    <s v="A2ZJJeGaqz"/>
    <s v="Allocated"/>
    <s v="Left Message (LMCB)"/>
    <s v="Left masage mother "/>
    <d v="2026-03-11T00:00:00"/>
    <m/>
    <m/>
    <m/>
    <e v="#N/A"/>
  </r>
  <r>
    <n v="465781077"/>
    <s v="SANDYA KALURAM KARANDE"/>
    <m/>
    <m/>
    <m/>
    <m/>
    <m/>
    <s v="BANK RB 13"/>
    <n v="3980"/>
    <n v="2998.63"/>
    <x v="2"/>
    <x v="2"/>
    <x v="0"/>
    <x v="10"/>
    <n v="85066"/>
    <n v="0"/>
    <n v="0"/>
    <n v="450"/>
    <s v="-"/>
    <s v="NEW"/>
    <n v="9.0149009532452876E-2"/>
    <n v="4.3003231760152536E-3"/>
    <s v="RB"/>
    <x v="1"/>
    <s v="-"/>
    <s v="PAID"/>
    <m/>
    <m/>
    <m/>
    <m/>
    <m/>
    <m/>
    <s v="AMBETHAN"/>
    <m/>
    <m/>
    <m/>
    <n v="3448.63"/>
    <n v="85066"/>
    <n v="24"/>
    <n v="1"/>
    <n v="0"/>
    <s v="REGULAR"/>
    <s v="MH14MG3883"/>
    <s v="SPLENDOR PLUS XTEC 2"/>
    <d v="2025-03-26T00:00:00"/>
    <n v="36"/>
    <x v="4"/>
    <x v="0"/>
    <s v="-"/>
    <m/>
    <m/>
    <m/>
    <m/>
    <m/>
    <m/>
    <m/>
    <m/>
    <m/>
    <m/>
    <m/>
    <m/>
    <m/>
    <m/>
    <m/>
    <m/>
    <m/>
    <m/>
    <m/>
    <m/>
    <m/>
    <m/>
    <m/>
    <m/>
    <m/>
    <m/>
    <m/>
    <m/>
    <m/>
    <m/>
    <m/>
    <m/>
    <m/>
    <m/>
    <m/>
    <m/>
    <n v="1"/>
    <m/>
    <m/>
    <m/>
    <m/>
    <m/>
    <m/>
    <m/>
    <m/>
    <m/>
    <m/>
    <m/>
    <m/>
    <m/>
    <m/>
    <m/>
    <m/>
    <m/>
    <m/>
    <m/>
    <m/>
    <m/>
    <m/>
    <m/>
    <m/>
    <m/>
    <m/>
    <m/>
    <m/>
    <m/>
    <m/>
    <m/>
    <m/>
    <m/>
    <m/>
    <m/>
    <m/>
    <m/>
    <m/>
    <m/>
    <m/>
    <m/>
    <m/>
    <m/>
    <m/>
    <m/>
    <m/>
    <m/>
    <m/>
    <m/>
    <m/>
    <m/>
    <m/>
    <m/>
    <m/>
    <m/>
    <m/>
    <x v="0"/>
    <x v="0"/>
    <s v="ZBHT0010"/>
    <e v="#N/A"/>
    <e v="#N/A"/>
    <s v="Left Message (LMCB)"/>
    <s v="Lmcb "/>
    <d v="2026-03-13T00:00:00"/>
    <m/>
    <m/>
    <m/>
    <e v="#N/A"/>
  </r>
  <r>
    <n v="464928616"/>
    <s v="SAKHARAM MAHADEV MUNDE"/>
    <m/>
    <m/>
    <m/>
    <m/>
    <m/>
    <m/>
    <n v="3933"/>
    <n v="19479.32"/>
    <x v="0"/>
    <x v="0"/>
    <x v="0"/>
    <x v="18"/>
    <n v="84967"/>
    <n v="734"/>
    <n v="0"/>
    <n v="2700"/>
    <s v="-"/>
    <s v="NEW"/>
    <n v="1"/>
    <n v="2.7317010350924389E-2"/>
    <s v="FLOW"/>
    <x v="0"/>
    <s v="-"/>
    <s v="NC"/>
    <s v="Add not found"/>
    <m/>
    <s v="CNAVNA"/>
    <m/>
    <m/>
    <m/>
    <s v="WAGHOLI"/>
    <m/>
    <m/>
    <m/>
    <n v="22913.32"/>
    <n v="84967"/>
    <n v="147"/>
    <m/>
    <n v="177"/>
    <s v="-"/>
    <s v="MH12XR8963"/>
    <s v="HONDA SHINE DISC BSVI"/>
    <d v="2024-12-12T00:00:00"/>
    <n v="36"/>
    <x v="0"/>
    <x v="2"/>
    <s v="-"/>
    <m/>
    <m/>
    <m/>
    <m/>
    <m/>
    <m/>
    <m/>
    <m/>
    <m/>
    <m/>
    <m/>
    <m/>
    <m/>
    <m/>
    <m/>
    <n v="2"/>
    <m/>
    <m/>
    <m/>
    <m/>
    <m/>
    <m/>
    <m/>
    <m/>
    <m/>
    <m/>
    <m/>
    <m/>
    <m/>
    <m/>
    <m/>
    <m/>
    <m/>
    <m/>
    <m/>
    <m/>
    <m/>
    <m/>
    <m/>
    <m/>
    <m/>
    <m/>
    <m/>
    <m/>
    <m/>
    <m/>
    <m/>
    <m/>
    <m/>
    <m/>
    <m/>
    <m/>
    <m/>
    <m/>
    <m/>
    <m/>
    <m/>
    <m/>
    <m/>
    <m/>
    <m/>
    <m/>
    <m/>
    <m/>
    <m/>
    <m/>
    <m/>
    <m/>
    <m/>
    <m/>
    <m/>
    <m/>
    <m/>
    <m/>
    <m/>
    <m/>
    <m/>
    <m/>
    <m/>
    <m/>
    <m/>
    <m/>
    <m/>
    <m/>
    <m/>
    <m/>
    <m/>
    <m/>
    <m/>
    <m/>
    <m/>
    <m/>
    <m/>
    <x v="6"/>
    <x v="0"/>
    <s v="DUWT0021"/>
    <s v="GPGpD_wJCIm"/>
    <s v="Allocated"/>
    <s v="Entry Restricted (NC_ER)"/>
    <s v="Security not allowed to enter resi area then security call to cust for resi intercom line and told him to meet bank executive near resi gate cust refused to meet cust has no intention to meet banker next follow up on 18th march"/>
    <d v="2026-03-06T00:00:00"/>
    <m/>
    <m/>
    <m/>
    <e v="#N/A"/>
  </r>
  <r>
    <n v="464631832"/>
    <s v="AKASH ASHOK DEVKATE"/>
    <m/>
    <m/>
    <m/>
    <m/>
    <m/>
    <m/>
    <n v="4497"/>
    <n v="4497"/>
    <x v="2"/>
    <x v="0"/>
    <x v="0"/>
    <x v="0"/>
    <n v="84496"/>
    <n v="55"/>
    <n v="0"/>
    <n v="1344.77"/>
    <s v="-"/>
    <s v="NEW"/>
    <n v="2.931719365660395E-2"/>
    <n v="4.2715080887849996E-3"/>
    <s v="FLOW"/>
    <x v="0"/>
    <s v="-"/>
    <s v="NC"/>
    <s v="Shifted"/>
    <m/>
    <s v="CAVNA"/>
    <m/>
    <m/>
    <m/>
    <s v="CHINCHWAD"/>
    <m/>
    <m/>
    <m/>
    <n v="5896.77"/>
    <n v="84496"/>
    <n v="24"/>
    <m/>
    <n v="54"/>
    <s v="-"/>
    <s v="MH14MA0362"/>
    <s v="BAJAJ FREEDOM 125 NG04 DRUM LED"/>
    <d v="2024-11-10T00:00:00"/>
    <n v="36"/>
    <x v="0"/>
    <x v="0"/>
    <s v="-"/>
    <m/>
    <m/>
    <m/>
    <m/>
    <m/>
    <m/>
    <m/>
    <m/>
    <m/>
    <m/>
    <m/>
    <m/>
    <m/>
    <m/>
    <m/>
    <n v="1"/>
    <m/>
    <m/>
    <m/>
    <m/>
    <m/>
    <m/>
    <m/>
    <m/>
    <m/>
    <m/>
    <m/>
    <m/>
    <m/>
    <m/>
    <m/>
    <m/>
    <m/>
    <m/>
    <m/>
    <m/>
    <m/>
    <m/>
    <m/>
    <m/>
    <m/>
    <m/>
    <m/>
    <m/>
    <m/>
    <m/>
    <m/>
    <m/>
    <m/>
    <m/>
    <m/>
    <m/>
    <m/>
    <m/>
    <m/>
    <m/>
    <m/>
    <m/>
    <m/>
    <m/>
    <n v="1"/>
    <m/>
    <m/>
    <m/>
    <m/>
    <m/>
    <m/>
    <m/>
    <m/>
    <m/>
    <m/>
    <m/>
    <m/>
    <m/>
    <m/>
    <m/>
    <m/>
    <m/>
    <m/>
    <m/>
    <m/>
    <m/>
    <m/>
    <m/>
    <m/>
    <m/>
    <m/>
    <m/>
    <m/>
    <m/>
    <m/>
    <m/>
    <m/>
    <x v="6"/>
    <x v="0"/>
    <s v="ZBHT0011"/>
    <s v="G2AvU2Ma5Vz"/>
    <s v="Allocated"/>
    <s v="Door Locked (NC_DL)"/>
    <s v="Visit cm residences address door locked cm neighbor sd cm not living this address"/>
    <d v="2026-03-06T00:00:00"/>
    <m/>
    <m/>
    <m/>
    <e v="#N/A"/>
  </r>
  <r>
    <n v="465493945"/>
    <s v="DIVYA RUSHIKESH UNDE"/>
    <m/>
    <m/>
    <m/>
    <m/>
    <m/>
    <m/>
    <n v="3958"/>
    <n v="6979.77"/>
    <x v="5"/>
    <x v="0"/>
    <x v="0"/>
    <x v="6"/>
    <n v="84252"/>
    <n v="173"/>
    <n v="0"/>
    <n v="1350"/>
    <s v="-"/>
    <s v="1 FLOW"/>
    <n v="0.23341094952007549"/>
    <n v="1.5674377010767859E-2"/>
    <s v="FLOW"/>
    <x v="6"/>
    <s v="BPTP"/>
    <s v="LMCB"/>
    <s v="Left msg with mother"/>
    <m/>
    <s v="CNAVNA"/>
    <m/>
    <m/>
    <m/>
    <s v="KANHE"/>
    <m/>
    <m/>
    <m/>
    <n v="8502.77"/>
    <n v="84252"/>
    <n v="55"/>
    <m/>
    <n v="85"/>
    <s v="-"/>
    <s v="MH14ME3583"/>
    <s v="HONDA ACTIVA 125 DISC 2B"/>
    <d v="2025-02-13T00:00:00"/>
    <n v="36"/>
    <x v="0"/>
    <x v="2"/>
    <s v="-"/>
    <m/>
    <m/>
    <m/>
    <m/>
    <m/>
    <m/>
    <m/>
    <m/>
    <m/>
    <m/>
    <m/>
    <m/>
    <n v="1"/>
    <m/>
    <m/>
    <m/>
    <m/>
    <m/>
    <m/>
    <m/>
    <m/>
    <m/>
    <m/>
    <m/>
    <m/>
    <m/>
    <m/>
    <m/>
    <m/>
    <m/>
    <m/>
    <m/>
    <m/>
    <m/>
    <m/>
    <m/>
    <m/>
    <m/>
    <m/>
    <m/>
    <m/>
    <m/>
    <m/>
    <m/>
    <m/>
    <m/>
    <m/>
    <m/>
    <m/>
    <m/>
    <m/>
    <m/>
    <m/>
    <m/>
    <m/>
    <m/>
    <m/>
    <m/>
    <m/>
    <m/>
    <n v="1"/>
    <m/>
    <m/>
    <m/>
    <m/>
    <m/>
    <m/>
    <m/>
    <m/>
    <m/>
    <m/>
    <m/>
    <m/>
    <m/>
    <m/>
    <m/>
    <m/>
    <m/>
    <m/>
    <m/>
    <m/>
    <m/>
    <m/>
    <m/>
    <m/>
    <m/>
    <m/>
    <m/>
    <m/>
    <m/>
    <m/>
    <m/>
    <m/>
    <x v="6"/>
    <x v="0"/>
    <s v="DUWT0013"/>
    <s v="BPv48fBONm"/>
    <s v="Allocated"/>
    <s v="No Intention to pay (NITP)"/>
    <s v="The customer arguing not intention to pay "/>
    <d v="2026-03-05T00:00:00"/>
    <m/>
    <m/>
    <m/>
    <e v="#N/A"/>
  </r>
  <r>
    <n v="464212763"/>
    <s v="NANDA BALASAHEB GHARE"/>
    <m/>
    <m/>
    <m/>
    <m/>
    <m/>
    <m/>
    <n v="3882"/>
    <n v="23173.89"/>
    <x v="1"/>
    <x v="0"/>
    <x v="0"/>
    <x v="7"/>
    <n v="83955"/>
    <n v="840"/>
    <n v="0"/>
    <n v="2700"/>
    <s v="-"/>
    <s v="BKT 5 FLOW"/>
    <n v="0.80366629971760872"/>
    <n v="3.120256213118431E-2"/>
    <s v="FLOW"/>
    <x v="7"/>
    <s v="BPTP"/>
    <s v="BPTP"/>
    <s v="Financail Problem"/>
    <m/>
    <s v="CAVNA"/>
    <m/>
    <m/>
    <m/>
    <s v="BEBEDHOL"/>
    <m/>
    <m/>
    <m/>
    <n v="26713.89"/>
    <n v="83955"/>
    <n v="177"/>
    <m/>
    <n v="207"/>
    <s v="-"/>
    <s v="MH14MA4981"/>
    <s v="HERO VIDA V1 PLUS"/>
    <d v="2024-10-05T00:00:00"/>
    <n v="36"/>
    <x v="0"/>
    <x v="2"/>
    <s v="-"/>
    <m/>
    <m/>
    <m/>
    <m/>
    <m/>
    <m/>
    <m/>
    <m/>
    <m/>
    <m/>
    <m/>
    <m/>
    <m/>
    <m/>
    <m/>
    <m/>
    <m/>
    <m/>
    <m/>
    <m/>
    <m/>
    <m/>
    <m/>
    <m/>
    <m/>
    <m/>
    <m/>
    <m/>
    <m/>
    <m/>
    <m/>
    <m/>
    <m/>
    <m/>
    <m/>
    <m/>
    <n v="1"/>
    <m/>
    <m/>
    <m/>
    <m/>
    <m/>
    <m/>
    <m/>
    <m/>
    <m/>
    <m/>
    <m/>
    <m/>
    <m/>
    <m/>
    <m/>
    <m/>
    <m/>
    <m/>
    <m/>
    <m/>
    <m/>
    <m/>
    <m/>
    <m/>
    <m/>
    <m/>
    <m/>
    <m/>
    <m/>
    <m/>
    <m/>
    <m/>
    <m/>
    <m/>
    <m/>
    <m/>
    <m/>
    <m/>
    <m/>
    <m/>
    <m/>
    <m/>
    <m/>
    <m/>
    <m/>
    <m/>
    <m/>
    <m/>
    <m/>
    <m/>
    <m/>
    <m/>
    <m/>
    <m/>
    <m/>
    <m/>
    <x v="0"/>
    <x v="0"/>
    <s v="ZBHT0013"/>
    <s v="GPGRKmYk1Ym"/>
    <s v="Allocated"/>
    <s v="Promise To Pay (PTP)"/>
    <s v="Ptp"/>
    <d v="2026-03-13T00:00:00"/>
    <m/>
    <m/>
    <m/>
    <e v="#N/A"/>
  </r>
  <r>
    <n v="467499606"/>
    <s v="MOHAN VILAS TULEKAR"/>
    <s v="ONLINE"/>
    <s v="12.03.26"/>
    <n v="3126"/>
    <m/>
    <m/>
    <m/>
    <n v="3116"/>
    <e v="#N/A"/>
    <x v="3"/>
    <x v="0"/>
    <x v="1"/>
    <x v="9"/>
    <n v="83780"/>
    <n v="5"/>
    <n v="0"/>
    <n v="900"/>
    <s v="-"/>
    <s v="NEW"/>
    <n v="5.1747061844076028E-2"/>
    <n v="2.323764331798488E-2"/>
    <s v="FLOW"/>
    <x v="1"/>
    <s v="-"/>
    <s v="PAID"/>
    <m/>
    <m/>
    <m/>
    <m/>
    <m/>
    <m/>
    <s v="JUNNAR"/>
    <m/>
    <m/>
    <m/>
    <m/>
    <n v="83780"/>
    <n v="0"/>
    <m/>
    <e v="#N/A"/>
    <s v="-"/>
    <m/>
    <s v="HONDA ACTIVA 125 DISC B"/>
    <d v="2025-12-27T00:00:00"/>
    <n v="36"/>
    <x v="3"/>
    <x v="1"/>
    <s v="-"/>
    <m/>
    <m/>
    <m/>
    <m/>
    <m/>
    <m/>
    <m/>
    <m/>
    <m/>
    <m/>
    <m/>
    <m/>
    <m/>
    <m/>
    <m/>
    <m/>
    <m/>
    <m/>
    <m/>
    <m/>
    <m/>
    <m/>
    <m/>
    <m/>
    <m/>
    <m/>
    <m/>
    <m/>
    <m/>
    <m/>
    <m/>
    <m/>
    <m/>
    <m/>
    <m/>
    <m/>
    <m/>
    <m/>
    <m/>
    <m/>
    <m/>
    <m/>
    <n v="1"/>
    <m/>
    <m/>
    <m/>
    <m/>
    <m/>
    <m/>
    <m/>
    <m/>
    <m/>
    <m/>
    <m/>
    <m/>
    <m/>
    <m/>
    <m/>
    <m/>
    <m/>
    <m/>
    <m/>
    <m/>
    <m/>
    <m/>
    <m/>
    <m/>
    <m/>
    <m/>
    <m/>
    <m/>
    <m/>
    <m/>
    <m/>
    <m/>
    <m/>
    <m/>
    <m/>
    <m/>
    <m/>
    <m/>
    <m/>
    <m/>
    <m/>
    <m/>
    <m/>
    <m/>
    <m/>
    <m/>
    <m/>
    <m/>
    <m/>
    <m/>
    <x v="0"/>
    <x v="0"/>
    <s v="ZBHT0021"/>
    <s v="GPKT1QFRw7"/>
    <s v="Allocated"/>
    <s v="Payment (PAID)"/>
    <s v="Paid"/>
    <d v="2026-03-15T00:00:00"/>
    <m/>
    <m/>
    <m/>
    <e v="#N/A"/>
  </r>
  <r>
    <n v="467327640"/>
    <s v="MAYUR TUKARAM TAKALE"/>
    <m/>
    <m/>
    <m/>
    <m/>
    <m/>
    <s v="BANK PAID 13"/>
    <n v="4648"/>
    <e v="#N/A"/>
    <x v="3"/>
    <x v="0"/>
    <x v="1"/>
    <x v="13"/>
    <n v="83447"/>
    <n v="20"/>
    <n v="0"/>
    <n v="900"/>
    <s v="-"/>
    <s v="X FLOW"/>
    <n v="0.3358095736332723"/>
    <n v="2.3145280758604489E-2"/>
    <s v="STABLE"/>
    <x v="1"/>
    <s v="-"/>
    <s v="PAID"/>
    <m/>
    <m/>
    <m/>
    <m/>
    <m/>
    <m/>
    <s v="INDORI"/>
    <m/>
    <m/>
    <m/>
    <m/>
    <n v="83447"/>
    <n v="0"/>
    <m/>
    <e v="#N/A"/>
    <s v="-"/>
    <m/>
    <m/>
    <d v="2025-11-24T00:00:00"/>
    <n v="24"/>
    <x v="3"/>
    <x v="1"/>
    <s v="-"/>
    <m/>
    <m/>
    <m/>
    <m/>
    <m/>
    <m/>
    <m/>
    <m/>
    <m/>
    <m/>
    <m/>
    <m/>
    <m/>
    <m/>
    <m/>
    <m/>
    <m/>
    <m/>
    <m/>
    <m/>
    <m/>
    <m/>
    <m/>
    <m/>
    <m/>
    <m/>
    <m/>
    <m/>
    <m/>
    <m/>
    <m/>
    <m/>
    <m/>
    <m/>
    <m/>
    <m/>
    <m/>
    <m/>
    <m/>
    <m/>
    <m/>
    <m/>
    <m/>
    <m/>
    <m/>
    <m/>
    <m/>
    <m/>
    <m/>
    <m/>
    <m/>
    <m/>
    <m/>
    <m/>
    <m/>
    <m/>
    <m/>
    <m/>
    <m/>
    <m/>
    <m/>
    <m/>
    <m/>
    <m/>
    <m/>
    <m/>
    <m/>
    <m/>
    <m/>
    <m/>
    <m/>
    <m/>
    <m/>
    <m/>
    <m/>
    <m/>
    <m/>
    <m/>
    <m/>
    <m/>
    <m/>
    <m/>
    <m/>
    <m/>
    <m/>
    <m/>
    <m/>
    <m/>
    <m/>
    <m/>
    <n v="1"/>
    <m/>
    <m/>
    <x v="0"/>
    <x v="0"/>
    <s v="DUWT0027"/>
    <e v="#N/A"/>
    <e v="#N/A"/>
    <e v="#N/A"/>
    <e v="#N/A"/>
    <e v="#N/A"/>
    <m/>
    <m/>
    <m/>
    <e v="#N/A"/>
  </r>
  <r>
    <n v="460347439"/>
    <s v="MAHIBULLAH MOOHANIF SHAH"/>
    <s v="ONLINE"/>
    <s v="11.03.26"/>
    <n v="9000"/>
    <m/>
    <m/>
    <m/>
    <n v="8860"/>
    <n v="8673"/>
    <x v="2"/>
    <x v="1"/>
    <x v="1"/>
    <x v="9"/>
    <n v="83445"/>
    <n v="123"/>
    <n v="0"/>
    <n v="4015"/>
    <s v="-"/>
    <s v="11.02.26"/>
    <n v="4.7128799130749417E-2"/>
    <n v="4.2183771121551833E-3"/>
    <s v="STABLE"/>
    <x v="1"/>
    <s v="-"/>
    <s v="PAID"/>
    <m/>
    <m/>
    <m/>
    <m/>
    <m/>
    <m/>
    <s v="JUNNAR"/>
    <m/>
    <m/>
    <m/>
    <n v="12811"/>
    <n v="83445"/>
    <n v="24"/>
    <n v="1"/>
    <n v="26"/>
    <s v="REGULAR"/>
    <s v="MH14LD8271"/>
    <s v="TVS APACHE RR 310 BSVI"/>
    <d v="2023-10-27T00:00:00"/>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769163"/>
    <s v="HIRA YASHWANT PAGARE"/>
    <s v="ONLINE"/>
    <s v="05.03.26"/>
    <n v="3981"/>
    <m/>
    <m/>
    <m/>
    <n v="3881"/>
    <n v="15524"/>
    <x v="0"/>
    <x v="1"/>
    <x v="1"/>
    <x v="15"/>
    <n v="82822"/>
    <n v="909"/>
    <n v="0"/>
    <n v="4950"/>
    <s v="-"/>
    <s v="11.02.26"/>
    <n v="0.2834223327093196"/>
    <n v="2.662738982527639E-2"/>
    <s v="STABLE"/>
    <x v="1"/>
    <s v="PAID"/>
    <s v="PAID"/>
    <m/>
    <m/>
    <m/>
    <m/>
    <m/>
    <m/>
    <s v="YERWADA"/>
    <m/>
    <m/>
    <m/>
    <n v="21383"/>
    <n v="82822"/>
    <n v="147"/>
    <m/>
    <n v="146"/>
    <s v="-"/>
    <s v="MH17DG1835"/>
    <s v="TVS JUPITER 125 DISC SXC OBDIIA"/>
    <d v="2024-11-25T00:00:00"/>
    <n v="36"/>
    <x v="0"/>
    <x v="2"/>
    <s v="-"/>
    <m/>
    <m/>
    <m/>
    <m/>
    <m/>
    <m/>
    <m/>
    <m/>
    <m/>
    <n v="1"/>
    <m/>
    <m/>
    <m/>
    <m/>
    <m/>
    <m/>
    <m/>
    <m/>
    <m/>
    <m/>
    <m/>
    <m/>
    <m/>
    <m/>
    <m/>
    <m/>
    <m/>
    <m/>
    <m/>
    <m/>
    <m/>
    <m/>
    <m/>
    <m/>
    <m/>
    <m/>
    <m/>
    <m/>
    <m/>
    <m/>
    <m/>
    <m/>
    <m/>
    <m/>
    <m/>
    <m/>
    <m/>
    <m/>
    <m/>
    <m/>
    <m/>
    <m/>
    <m/>
    <m/>
    <m/>
    <m/>
    <m/>
    <m/>
    <m/>
    <m/>
    <m/>
    <m/>
    <m/>
    <m/>
    <m/>
    <m/>
    <m/>
    <m/>
    <m/>
    <m/>
    <m/>
    <m/>
    <m/>
    <m/>
    <m/>
    <m/>
    <m/>
    <m/>
    <m/>
    <m/>
    <m/>
    <m/>
    <m/>
    <m/>
    <m/>
    <m/>
    <m/>
    <m/>
    <m/>
    <m/>
    <m/>
    <m/>
    <m/>
    <x v="0"/>
    <x v="0"/>
    <s v="ZBHT0012"/>
    <s v="AoxzP7C4Ogm"/>
    <s v="Allocated"/>
    <s v="Shifted (NC_SFTD)"/>
    <s v="Nc"/>
    <d v="2026-03-04T00:00:00"/>
    <m/>
    <m/>
    <m/>
    <e v="#N/A"/>
  </r>
  <r>
    <n v="462641811"/>
    <s v="AVINASH SURESH WAKLE"/>
    <m/>
    <m/>
    <m/>
    <m/>
    <m/>
    <m/>
    <n v="4795"/>
    <n v="23933.119999999999"/>
    <x v="0"/>
    <x v="0"/>
    <x v="0"/>
    <x v="0"/>
    <n v="82491"/>
    <n v="707"/>
    <n v="0"/>
    <n v="2250"/>
    <s v="-"/>
    <s v="BKT 4 FLOW"/>
    <n v="0.1091917605788478"/>
    <n v="2.6520972858381529E-2"/>
    <s v="FLOW"/>
    <x v="0"/>
    <s v="NC"/>
    <s v="NC"/>
    <m/>
    <m/>
    <m/>
    <m/>
    <m/>
    <m/>
    <s v="CHIKHALI"/>
    <m/>
    <m/>
    <m/>
    <n v="26890.12"/>
    <n v="82491"/>
    <n v="147"/>
    <m/>
    <n v="177"/>
    <s v="-"/>
    <s v="MH14LN3383"/>
    <s v="BAJAJ PULSAR NS 125"/>
    <d v="2024-04-21T00:00:00"/>
    <n v="36"/>
    <x v="0"/>
    <x v="0"/>
    <s v="-"/>
    <m/>
    <m/>
    <m/>
    <m/>
    <m/>
    <m/>
    <m/>
    <m/>
    <m/>
    <m/>
    <m/>
    <m/>
    <n v="1"/>
    <m/>
    <m/>
    <m/>
    <m/>
    <m/>
    <m/>
    <m/>
    <m/>
    <m/>
    <m/>
    <m/>
    <m/>
    <m/>
    <m/>
    <m/>
    <m/>
    <m/>
    <m/>
    <m/>
    <m/>
    <m/>
    <m/>
    <m/>
    <m/>
    <m/>
    <m/>
    <m/>
    <m/>
    <m/>
    <m/>
    <m/>
    <m/>
    <m/>
    <m/>
    <m/>
    <m/>
    <m/>
    <m/>
    <m/>
    <m/>
    <m/>
    <m/>
    <m/>
    <m/>
    <m/>
    <m/>
    <m/>
    <m/>
    <m/>
    <m/>
    <m/>
    <m/>
    <m/>
    <m/>
    <m/>
    <m/>
    <m/>
    <m/>
    <m/>
    <m/>
    <m/>
    <m/>
    <m/>
    <m/>
    <m/>
    <m/>
    <m/>
    <m/>
    <m/>
    <m/>
    <m/>
    <m/>
    <m/>
    <m/>
    <m/>
    <m/>
    <m/>
    <m/>
    <m/>
    <m/>
    <x v="0"/>
    <x v="0"/>
    <s v="ZBHT0011"/>
    <s v="koaFTx4JB_m"/>
    <s v="Allocated"/>
    <s v="No Such Person (NC_NSP)"/>
    <s v="Visit cm residences address nobody knows cm in this colony "/>
    <d v="2026-03-05T00:00:00"/>
    <m/>
    <m/>
    <m/>
    <e v="#N/A"/>
  </r>
  <r>
    <n v="460590733"/>
    <s v="ANITA AMIT KEDARI"/>
    <s v="ONLINE"/>
    <s v="02.03.26"/>
    <n v="461"/>
    <m/>
    <m/>
    <m/>
    <n v="4220"/>
    <n v="8440"/>
    <x v="4"/>
    <x v="1"/>
    <x v="1"/>
    <x v="7"/>
    <n v="82340.210000000006"/>
    <n v="461"/>
    <n v="0"/>
    <n v="4050"/>
    <s v="-"/>
    <s v="03.02.26"/>
    <n v="1"/>
    <n v="1.786528322871719E-2"/>
    <s v="STABLE"/>
    <x v="1"/>
    <s v="PAID"/>
    <s v="PAID"/>
    <m/>
    <m/>
    <m/>
    <m/>
    <m/>
    <m/>
    <s v="KUSGAON"/>
    <m/>
    <m/>
    <m/>
    <n v="12951"/>
    <n v="82340.210000000006"/>
    <n v="86"/>
    <m/>
    <n v="85"/>
    <s v="-"/>
    <s v="MH14LK1536"/>
    <s v="PIAGGIO VESPA SXL 125 CBS RACING 60"/>
    <d v="2023-11-10T00:00:00"/>
    <n v="48"/>
    <x v="0"/>
    <x v="2"/>
    <s v="-"/>
    <m/>
    <m/>
    <m/>
    <n v="1"/>
    <m/>
    <m/>
    <m/>
    <m/>
    <m/>
    <n v="1"/>
    <m/>
    <m/>
    <m/>
    <m/>
    <m/>
    <m/>
    <m/>
    <m/>
    <m/>
    <m/>
    <m/>
    <m/>
    <m/>
    <m/>
    <m/>
    <m/>
    <m/>
    <m/>
    <m/>
    <m/>
    <m/>
    <m/>
    <m/>
    <m/>
    <m/>
    <m/>
    <m/>
    <m/>
    <m/>
    <m/>
    <m/>
    <m/>
    <m/>
    <m/>
    <m/>
    <m/>
    <m/>
    <m/>
    <m/>
    <m/>
    <m/>
    <m/>
    <m/>
    <m/>
    <m/>
    <m/>
    <m/>
    <m/>
    <m/>
    <m/>
    <m/>
    <m/>
    <m/>
    <m/>
    <m/>
    <m/>
    <m/>
    <m/>
    <m/>
    <m/>
    <m/>
    <m/>
    <m/>
    <m/>
    <m/>
    <m/>
    <m/>
    <m/>
    <m/>
    <m/>
    <m/>
    <m/>
    <m/>
    <m/>
    <m/>
    <m/>
    <m/>
    <m/>
    <m/>
    <m/>
    <m/>
    <m/>
    <m/>
    <x v="6"/>
    <x v="0"/>
    <s v="ZBHT0013"/>
    <s v="B6RrywdkZz"/>
    <s v="Allocated"/>
    <s v="Payment (PAID)"/>
    <s v="Upi paid "/>
    <d v="2026-03-02T00:00:00"/>
    <m/>
    <m/>
    <m/>
    <e v="#N/A"/>
  </r>
  <r>
    <n v="465780350"/>
    <s v="SUREKHA UTTAM KADAM"/>
    <m/>
    <m/>
    <m/>
    <m/>
    <m/>
    <m/>
    <n v="3837"/>
    <n v="848"/>
    <x v="3"/>
    <x v="0"/>
    <x v="0"/>
    <x v="3"/>
    <n v="82318"/>
    <n v="2"/>
    <n v="0"/>
    <n v="450"/>
    <s v="S"/>
    <s v="-"/>
    <s v="-"/>
    <s v="-"/>
    <s v="FLOW"/>
    <x v="0"/>
    <m/>
    <s v="NC"/>
    <s v="Add not found"/>
    <m/>
    <m/>
    <m/>
    <m/>
    <m/>
    <m/>
    <m/>
    <m/>
    <m/>
    <m/>
    <n v="82318"/>
    <n v="0"/>
    <m/>
    <n v="25"/>
    <m/>
    <m/>
    <m/>
    <m/>
    <m/>
    <x v="1"/>
    <x v="1"/>
    <s v="-"/>
    <m/>
    <m/>
    <m/>
    <m/>
    <m/>
    <m/>
    <m/>
    <m/>
    <m/>
    <m/>
    <m/>
    <m/>
    <m/>
    <m/>
    <m/>
    <m/>
    <m/>
    <m/>
    <m/>
    <m/>
    <m/>
    <m/>
    <m/>
    <m/>
    <m/>
    <m/>
    <m/>
    <m/>
    <m/>
    <m/>
    <m/>
    <m/>
    <m/>
    <m/>
    <m/>
    <m/>
    <m/>
    <m/>
    <m/>
    <m/>
    <m/>
    <m/>
    <m/>
    <m/>
    <m/>
    <m/>
    <m/>
    <m/>
    <m/>
    <m/>
    <m/>
    <m/>
    <m/>
    <m/>
    <m/>
    <m/>
    <m/>
    <m/>
    <m/>
    <m/>
    <n v="1"/>
    <m/>
    <m/>
    <m/>
    <m/>
    <m/>
    <m/>
    <m/>
    <m/>
    <m/>
    <m/>
    <m/>
    <m/>
    <m/>
    <m/>
    <m/>
    <m/>
    <m/>
    <m/>
    <m/>
    <m/>
    <m/>
    <m/>
    <m/>
    <m/>
    <m/>
    <m/>
    <m/>
    <m/>
    <m/>
    <m/>
    <m/>
    <m/>
    <x v="0"/>
    <x v="0"/>
    <s v="DUWT0017"/>
    <s v="G66-I4v87m"/>
    <s v="Unallocated"/>
    <s v="Address Not Found (NC_ANF)"/>
    <s v="Short address available "/>
    <d v="2026-03-21T00:00:00"/>
    <m/>
    <m/>
    <m/>
    <e v="#N/A"/>
  </r>
  <r>
    <n v="464779033"/>
    <s v="GULSHAN SAMIR SHAIKH"/>
    <m/>
    <m/>
    <m/>
    <m/>
    <m/>
    <m/>
    <n v="4803"/>
    <n v="19212"/>
    <x v="0"/>
    <x v="0"/>
    <x v="0"/>
    <x v="16"/>
    <n v="82288"/>
    <n v="893"/>
    <n v="0"/>
    <n v="4500"/>
    <s v="-"/>
    <s v="BKT 4 FLOW"/>
    <n v="0.35930072240892857"/>
    <n v="2.6455708072038151E-2"/>
    <s v="FLOW"/>
    <x v="0"/>
    <s v="NC"/>
    <s v="NC"/>
    <m/>
    <m/>
    <m/>
    <m/>
    <m/>
    <m/>
    <s v="BIRADWADI"/>
    <m/>
    <m/>
    <m/>
    <n v="24605"/>
    <n v="82288"/>
    <n v="147"/>
    <m/>
    <n v="177"/>
    <s v="-"/>
    <m/>
    <s v="SUZUKI BURGMAN STREET EX"/>
    <d v="2024-11-26T00:00:00"/>
    <n v="30"/>
    <x v="0"/>
    <x v="2"/>
    <s v="-"/>
    <m/>
    <m/>
    <m/>
    <m/>
    <m/>
    <m/>
    <m/>
    <m/>
    <m/>
    <m/>
    <m/>
    <m/>
    <m/>
    <m/>
    <m/>
    <m/>
    <m/>
    <m/>
    <m/>
    <m/>
    <m/>
    <m/>
    <m/>
    <m/>
    <m/>
    <m/>
    <m/>
    <m/>
    <m/>
    <m/>
    <m/>
    <m/>
    <m/>
    <n v="1"/>
    <m/>
    <m/>
    <m/>
    <m/>
    <m/>
    <m/>
    <m/>
    <m/>
    <m/>
    <m/>
    <m/>
    <m/>
    <m/>
    <m/>
    <m/>
    <m/>
    <m/>
    <m/>
    <m/>
    <m/>
    <m/>
    <m/>
    <m/>
    <m/>
    <m/>
    <m/>
    <m/>
    <m/>
    <m/>
    <m/>
    <m/>
    <m/>
    <m/>
    <m/>
    <m/>
    <m/>
    <m/>
    <m/>
    <m/>
    <m/>
    <m/>
    <m/>
    <m/>
    <m/>
    <m/>
    <m/>
    <m/>
    <m/>
    <m/>
    <m/>
    <m/>
    <m/>
    <m/>
    <m/>
    <m/>
    <m/>
    <m/>
    <m/>
    <m/>
    <x v="0"/>
    <x v="0"/>
    <s v="DUWT0031"/>
    <s v="GPdA9jpNpDIm"/>
    <s v="Allocated"/>
    <s v="Shifted (NC_SFTD)"/>
    <s v="Customer shifted at residence address "/>
    <d v="2026-03-12T00:00:00"/>
    <m/>
    <m/>
    <m/>
    <e v="#N/A"/>
  </r>
  <r>
    <n v="463259658"/>
    <s v="ADARSH DUBEY"/>
    <s v="ONLINE"/>
    <s v="17.03.26"/>
    <n v="5595"/>
    <m/>
    <m/>
    <m/>
    <n v="5475"/>
    <n v="5475"/>
    <x v="5"/>
    <x v="1"/>
    <x v="1"/>
    <x v="0"/>
    <n v="81901"/>
    <n v="42"/>
    <n v="0"/>
    <n v="3095"/>
    <s v="-"/>
    <s v="NEW"/>
    <n v="0.14253786988299649"/>
    <n v="1.523699320560816E-2"/>
    <s v="STABLE"/>
    <x v="1"/>
    <s v="-"/>
    <s v="MPTP"/>
    <s v="Shifted"/>
    <n v="26"/>
    <s v="CAVNA"/>
    <m/>
    <m/>
    <m/>
    <s v="TALWADE"/>
    <m/>
    <m/>
    <m/>
    <n v="8612"/>
    <n v="81901"/>
    <n v="55"/>
    <m/>
    <n v="26"/>
    <s v="-"/>
    <s v="MH14LQ8521"/>
    <s v="HUNTER 350 REBEL BLUE"/>
    <d v="2024-06-20T00:00:00"/>
    <n v="36"/>
    <x v="0"/>
    <x v="0"/>
    <s v="-"/>
    <m/>
    <m/>
    <m/>
    <m/>
    <m/>
    <m/>
    <m/>
    <m/>
    <m/>
    <m/>
    <m/>
    <m/>
    <m/>
    <m/>
    <m/>
    <m/>
    <m/>
    <m/>
    <n v="1"/>
    <m/>
    <m/>
    <m/>
    <m/>
    <m/>
    <m/>
    <m/>
    <m/>
    <m/>
    <m/>
    <m/>
    <m/>
    <m/>
    <m/>
    <m/>
    <m/>
    <m/>
    <m/>
    <m/>
    <m/>
    <m/>
    <m/>
    <m/>
    <m/>
    <m/>
    <m/>
    <m/>
    <m/>
    <m/>
    <m/>
    <m/>
    <m/>
    <m/>
    <m/>
    <m/>
    <m/>
    <m/>
    <m/>
    <m/>
    <m/>
    <m/>
    <m/>
    <m/>
    <m/>
    <m/>
    <m/>
    <m/>
    <m/>
    <m/>
    <m/>
    <m/>
    <m/>
    <m/>
    <m/>
    <m/>
    <m/>
    <m/>
    <m/>
    <m/>
    <m/>
    <m/>
    <m/>
    <m/>
    <m/>
    <m/>
    <m/>
    <m/>
    <m/>
    <m/>
    <m/>
    <m/>
    <m/>
    <m/>
    <m/>
    <x v="0"/>
    <x v="0"/>
    <s v="ZBHT0011"/>
    <s v="G2AGrBIUiuz"/>
    <s v="Allocated"/>
    <s v="Shifted (NC_SFTD)"/>
    <s v="Visit cm residences address cm shifted"/>
    <d v="2026-03-07T00:00:00"/>
    <m/>
    <m/>
    <m/>
    <e v="#N/A"/>
  </r>
  <r>
    <n v="457429849"/>
    <s v="PRADIP SHIVAJI SURVE"/>
    <s v="ONLINE"/>
    <s v="05.03.26"/>
    <n v="5671"/>
    <m/>
    <m/>
    <m/>
    <n v="5671"/>
    <n v="11328"/>
    <x v="5"/>
    <x v="1"/>
    <x v="1"/>
    <x v="11"/>
    <n v="81774"/>
    <n v="71"/>
    <n v="0"/>
    <n v="900"/>
    <s v="-"/>
    <s v="1 FLOW"/>
    <n v="0.18574580082723141"/>
    <n v="1.521336592221586E-2"/>
    <s v="STABLE"/>
    <x v="1"/>
    <s v="MPTP"/>
    <s v="PAID"/>
    <s v="Add not found"/>
    <m/>
    <s v="CAVNA"/>
    <m/>
    <m/>
    <m/>
    <s v="KARMOLI"/>
    <m/>
    <m/>
    <m/>
    <n v="12299"/>
    <n v="81774"/>
    <n v="55"/>
    <m/>
    <n v="54"/>
    <s v="-"/>
    <s v="MH12VK3124"/>
    <s v="CLASSIC 350 HALCYON BLACK"/>
    <d v="2023-03-28T00:00:00"/>
    <n v="48"/>
    <x v="0"/>
    <x v="0"/>
    <s v="-"/>
    <m/>
    <m/>
    <m/>
    <m/>
    <m/>
    <m/>
    <m/>
    <m/>
    <m/>
    <m/>
    <m/>
    <m/>
    <m/>
    <m/>
    <m/>
    <m/>
    <m/>
    <m/>
    <m/>
    <m/>
    <m/>
    <m/>
    <m/>
    <m/>
    <m/>
    <m/>
    <m/>
    <n v="1"/>
    <m/>
    <m/>
    <m/>
    <m/>
    <m/>
    <m/>
    <m/>
    <m/>
    <m/>
    <m/>
    <m/>
    <m/>
    <m/>
    <m/>
    <m/>
    <m/>
    <m/>
    <m/>
    <m/>
    <m/>
    <m/>
    <m/>
    <m/>
    <m/>
    <m/>
    <m/>
    <m/>
    <m/>
    <m/>
    <m/>
    <m/>
    <m/>
    <m/>
    <m/>
    <m/>
    <m/>
    <m/>
    <m/>
    <m/>
    <m/>
    <m/>
    <m/>
    <m/>
    <m/>
    <m/>
    <m/>
    <m/>
    <m/>
    <m/>
    <m/>
    <m/>
    <m/>
    <m/>
    <m/>
    <m/>
    <m/>
    <m/>
    <m/>
    <m/>
    <m/>
    <m/>
    <m/>
    <m/>
    <m/>
    <m/>
    <x v="0"/>
    <x v="0"/>
    <s v="DUWT0030"/>
    <s v="A2k5Wqb6Ln7"/>
    <s v="Allocated"/>
    <s v="Address Not Found (NC_ANF)"/>
    <s v="Address not found "/>
    <d v="2026-03-10T00:00:00"/>
    <m/>
    <m/>
    <m/>
    <e v="#N/A"/>
  </r>
  <r>
    <n v="465175758"/>
    <s v="SHANKAR RANGNATH BHAGWAT"/>
    <s v="COLLECT"/>
    <s v="24.03.26"/>
    <n v="4055"/>
    <m/>
    <m/>
    <m/>
    <s v="3143"/>
    <e v="#N/A"/>
    <x v="3"/>
    <x v="0"/>
    <x v="1"/>
    <x v="3"/>
    <n v="81748"/>
    <n v="0"/>
    <n v="0"/>
    <n v="0"/>
    <s v="-"/>
    <s v="28.02.26"/>
    <n v="0.1735198974350266"/>
    <n v="2.2674037550234279E-2"/>
    <s v="STABLE"/>
    <x v="3"/>
    <s v="-"/>
    <s v="PTP"/>
    <m/>
    <n v="25"/>
    <s v="CAVA"/>
    <m/>
    <m/>
    <m/>
    <s v="CHAKAN"/>
    <m/>
    <m/>
    <m/>
    <m/>
    <n v="81748"/>
    <n v="0"/>
    <m/>
    <e v="#N/A"/>
    <s v="-"/>
    <s v="MH14MB9754"/>
    <s v="JUPITER SMW"/>
    <d v="2025-01-09T00:00:00"/>
    <s v="48"/>
    <x v="3"/>
    <x v="1"/>
    <s v="-"/>
    <m/>
    <m/>
    <m/>
    <m/>
    <m/>
    <m/>
    <m/>
    <m/>
    <m/>
    <m/>
    <m/>
    <m/>
    <m/>
    <m/>
    <m/>
    <m/>
    <m/>
    <m/>
    <m/>
    <m/>
    <m/>
    <m/>
    <m/>
    <m/>
    <m/>
    <m/>
    <m/>
    <m/>
    <m/>
    <m/>
    <m/>
    <m/>
    <m/>
    <m/>
    <m/>
    <m/>
    <m/>
    <m/>
    <m/>
    <n v="1"/>
    <m/>
    <m/>
    <m/>
    <m/>
    <m/>
    <m/>
    <m/>
    <m/>
    <m/>
    <m/>
    <m/>
    <m/>
    <m/>
    <m/>
    <m/>
    <m/>
    <m/>
    <m/>
    <m/>
    <m/>
    <m/>
    <m/>
    <m/>
    <m/>
    <m/>
    <m/>
    <m/>
    <m/>
    <m/>
    <n v="2"/>
    <m/>
    <m/>
    <m/>
    <m/>
    <m/>
    <m/>
    <m/>
    <m/>
    <m/>
    <m/>
    <m/>
    <m/>
    <m/>
    <m/>
    <m/>
    <m/>
    <m/>
    <m/>
    <m/>
    <m/>
    <m/>
    <m/>
    <m/>
    <x v="1"/>
    <x v="0"/>
    <s v="DUWT0017"/>
    <s v="AoGtYwJUiuc"/>
    <s v="Allocated"/>
    <s v="Promise To Pay (PTP)"/>
    <s v="Customer pay online "/>
    <d v="2026-03-17T00:00:00"/>
    <m/>
    <m/>
    <m/>
    <e v="#N/A"/>
  </r>
  <r>
    <n v="457622833"/>
    <s v="LAHU GANGARAM DHOTRE"/>
    <s v="ONLINE"/>
    <s v="09.03.26"/>
    <n v="3000"/>
    <m/>
    <m/>
    <m/>
    <n v="6063"/>
    <n v="6063"/>
    <x v="2"/>
    <x v="1"/>
    <x v="1"/>
    <x v="14"/>
    <n v="81670.679999999993"/>
    <n v="83"/>
    <n v="0"/>
    <n v="4001"/>
    <s v="-"/>
    <s v="04.02.26"/>
    <n v="7.4965549133037102E-2"/>
    <n v="4.1286802953580211E-3"/>
    <s v="STABLE"/>
    <x v="1"/>
    <s v="PAID"/>
    <s v="PAID"/>
    <m/>
    <m/>
    <s v="CAVA"/>
    <m/>
    <m/>
    <m/>
    <s v="PIMAPRI"/>
    <m/>
    <m/>
    <m/>
    <n v="10147"/>
    <n v="81670.679999999993"/>
    <n v="24"/>
    <m/>
    <n v="26"/>
    <s v="-"/>
    <s v="MH14KT5601"/>
    <s v="METEOR 350 FIREBALL RED"/>
    <d v="2023-04-11T00:00:00"/>
    <n v="48"/>
    <x v="0"/>
    <x v="0"/>
    <s v="-"/>
    <m/>
    <m/>
    <m/>
    <m/>
    <m/>
    <m/>
    <m/>
    <m/>
    <m/>
    <m/>
    <m/>
    <m/>
    <n v="2"/>
    <m/>
    <m/>
    <m/>
    <m/>
    <m/>
    <m/>
    <m/>
    <m/>
    <m/>
    <m/>
    <m/>
    <m/>
    <m/>
    <m/>
    <n v="2"/>
    <m/>
    <m/>
    <m/>
    <m/>
    <m/>
    <m/>
    <m/>
    <m/>
    <n v="1"/>
    <m/>
    <m/>
    <m/>
    <m/>
    <m/>
    <m/>
    <m/>
    <m/>
    <m/>
    <m/>
    <m/>
    <m/>
    <m/>
    <m/>
    <m/>
    <m/>
    <m/>
    <m/>
    <m/>
    <m/>
    <m/>
    <m/>
    <m/>
    <m/>
    <m/>
    <m/>
    <m/>
    <m/>
    <m/>
    <m/>
    <m/>
    <m/>
    <m/>
    <m/>
    <m/>
    <m/>
    <m/>
    <m/>
    <m/>
    <m/>
    <m/>
    <m/>
    <m/>
    <m/>
    <m/>
    <m/>
    <m/>
    <m/>
    <m/>
    <m/>
    <m/>
    <m/>
    <m/>
    <m/>
    <m/>
    <m/>
    <x v="5"/>
    <x v="0"/>
    <s v="ZBHT0015"/>
    <s v="B2Dkc3SAuz"/>
    <s v="Allocated"/>
    <s v="Promise To Pay (PTP)"/>
    <s v="Meet customer son other place and he promises to pay emi after 1/2 days. Vehicle with son. "/>
    <d v="2026-03-09T00:00:00"/>
    <m/>
    <m/>
    <m/>
    <e v="#N/A"/>
  </r>
  <r>
    <n v="465788821"/>
    <s v="CHHABU RAMU KAMBALE"/>
    <m/>
    <m/>
    <m/>
    <m/>
    <m/>
    <m/>
    <n v="3838"/>
    <n v="7676"/>
    <x v="4"/>
    <x v="0"/>
    <x v="0"/>
    <x v="10"/>
    <n v="81230"/>
    <n v="672"/>
    <n v="0"/>
    <n v="4422"/>
    <s v="-"/>
    <s v="04.02.26"/>
    <n v="0.15097467693918959"/>
    <n v="1.7624401937628011E-2"/>
    <s v="FLOW"/>
    <x v="5"/>
    <s v="PAID"/>
    <s v="-"/>
    <m/>
    <m/>
    <m/>
    <m/>
    <m/>
    <m/>
    <s v="AMBETHAN"/>
    <m/>
    <m/>
    <m/>
    <n v="12770"/>
    <n v="81230"/>
    <n v="86"/>
    <m/>
    <n v="116"/>
    <s v="-"/>
    <s v="MH14MM0818"/>
    <s v="HONDA ACTIVA DLX 2B"/>
    <d v="2025-03-27T00:00:00"/>
    <n v="36"/>
    <x v="0"/>
    <x v="0"/>
    <s v="-"/>
    <m/>
    <m/>
    <m/>
    <m/>
    <m/>
    <m/>
    <n v="1"/>
    <m/>
    <m/>
    <n v="1"/>
    <m/>
    <m/>
    <m/>
    <m/>
    <m/>
    <m/>
    <m/>
    <m/>
    <m/>
    <m/>
    <m/>
    <m/>
    <m/>
    <m/>
    <m/>
    <m/>
    <m/>
    <m/>
    <m/>
    <m/>
    <m/>
    <m/>
    <m/>
    <m/>
    <m/>
    <m/>
    <m/>
    <m/>
    <m/>
    <m/>
    <m/>
    <m/>
    <m/>
    <m/>
    <m/>
    <n v="1"/>
    <m/>
    <m/>
    <m/>
    <m/>
    <m/>
    <m/>
    <m/>
    <m/>
    <m/>
    <m/>
    <m/>
    <m/>
    <m/>
    <m/>
    <m/>
    <m/>
    <m/>
    <m/>
    <m/>
    <m/>
    <m/>
    <m/>
    <m/>
    <m/>
    <m/>
    <m/>
    <m/>
    <m/>
    <m/>
    <m/>
    <m/>
    <m/>
    <m/>
    <m/>
    <m/>
    <m/>
    <m/>
    <m/>
    <m/>
    <m/>
    <m/>
    <m/>
    <m/>
    <m/>
    <m/>
    <m/>
    <m/>
    <x v="1"/>
    <x v="0"/>
    <s v="ZBHT0010"/>
    <s v="GPDGolhR4EIc"/>
    <s v="Allocated"/>
    <s v="Left Message (LMCB)"/>
    <s v="Lmcb "/>
    <d v="2026-03-03T00:00:00"/>
    <m/>
    <m/>
    <m/>
    <e v="#N/A"/>
  </r>
  <r>
    <n v="466443893"/>
    <s v="DADABHAU YALAPPA MORE"/>
    <s v="ONLINE"/>
    <s v="13.03.26"/>
    <n v="3700"/>
    <m/>
    <m/>
    <m/>
    <n v="3601"/>
    <n v="3563"/>
    <x v="2"/>
    <x v="1"/>
    <x v="1"/>
    <x v="12"/>
    <n v="81108"/>
    <n v="108"/>
    <n v="0"/>
    <n v="3150"/>
    <s v="-"/>
    <s v="10.02.26"/>
    <n v="7.5848495426496951E-2"/>
    <n v="4.1002352545111464E-3"/>
    <s v="STABLE"/>
    <x v="1"/>
    <s v="-"/>
    <s v="PAID"/>
    <s v="Shifted"/>
    <m/>
    <s v="CAVA"/>
    <m/>
    <m/>
    <m/>
    <s v="SHIRUR"/>
    <m/>
    <m/>
    <m/>
    <n v="6821"/>
    <n v="81108"/>
    <n v="24"/>
    <n v="1"/>
    <n v="26"/>
    <s v="REGULAR"/>
    <s v="MH12YP0617"/>
    <s v="SPLENDOR PLUS XTEC 2"/>
    <d v="2025-07-02T00:00:00"/>
    <n v="36"/>
    <x v="4"/>
    <x v="0"/>
    <s v="-"/>
    <m/>
    <m/>
    <m/>
    <m/>
    <m/>
    <m/>
    <m/>
    <m/>
    <m/>
    <m/>
    <m/>
    <m/>
    <m/>
    <m/>
    <m/>
    <m/>
    <m/>
    <m/>
    <m/>
    <m/>
    <m/>
    <m/>
    <m/>
    <m/>
    <m/>
    <m/>
    <m/>
    <m/>
    <m/>
    <m/>
    <m/>
    <m/>
    <m/>
    <m/>
    <m/>
    <m/>
    <m/>
    <m/>
    <m/>
    <m/>
    <m/>
    <m/>
    <m/>
    <m/>
    <m/>
    <m/>
    <m/>
    <m/>
    <m/>
    <m/>
    <m/>
    <m/>
    <m/>
    <m/>
    <m/>
    <m/>
    <m/>
    <m/>
    <m/>
    <m/>
    <m/>
    <m/>
    <m/>
    <m/>
    <m/>
    <m/>
    <m/>
    <m/>
    <m/>
    <m/>
    <m/>
    <m/>
    <m/>
    <m/>
    <m/>
    <m/>
    <m/>
    <m/>
    <m/>
    <m/>
    <m/>
    <m/>
    <m/>
    <m/>
    <m/>
    <m/>
    <m/>
    <m/>
    <m/>
    <m/>
    <n v="1"/>
    <m/>
    <m/>
    <x v="0"/>
    <x v="0"/>
    <s v="ZBHT0024"/>
    <e v="#N/A"/>
    <e v="#N/A"/>
    <e v="#N/A"/>
    <e v="#N/A"/>
    <e v="#N/A"/>
    <m/>
    <m/>
    <m/>
    <e v="#N/A"/>
  </r>
  <r>
    <n v="464487711"/>
    <s v="MAYUR DILIP SHERKAR"/>
    <s v="ONLINE"/>
    <s v="14.03.26"/>
    <n v="9500"/>
    <m/>
    <m/>
    <m/>
    <n v="4388"/>
    <n v="3518.5"/>
    <x v="2"/>
    <x v="2"/>
    <x v="1"/>
    <x v="9"/>
    <n v="81070"/>
    <n v="63"/>
    <n v="0"/>
    <n v="900"/>
    <s v="-"/>
    <s v="23.02.26"/>
    <n v="4.5787425795791897E-2"/>
    <n v="4.0983142486957962E-3"/>
    <s v="RB"/>
    <x v="1"/>
    <s v="-"/>
    <s v="PAID"/>
    <m/>
    <m/>
    <m/>
    <m/>
    <m/>
    <m/>
    <s v="SHIROLI"/>
    <m/>
    <m/>
    <m/>
    <n v="4481.5"/>
    <n v="81070"/>
    <n v="24"/>
    <n v="1"/>
    <n v="0"/>
    <s v="REGULAR"/>
    <s v="MH14LZ5226"/>
    <s v="TVS JUPITER CLASSIC DISC"/>
    <d v="2024-10-29T00:00:00"/>
    <n v="36"/>
    <x v="4"/>
    <x v="0"/>
    <s v="-"/>
    <m/>
    <m/>
    <m/>
    <m/>
    <m/>
    <m/>
    <m/>
    <m/>
    <m/>
    <m/>
    <m/>
    <m/>
    <m/>
    <m/>
    <m/>
    <m/>
    <m/>
    <m/>
    <m/>
    <m/>
    <m/>
    <m/>
    <m/>
    <m/>
    <m/>
    <m/>
    <m/>
    <m/>
    <m/>
    <m/>
    <m/>
    <m/>
    <m/>
    <m/>
    <m/>
    <m/>
    <n v="1"/>
    <m/>
    <m/>
    <m/>
    <m/>
    <m/>
    <m/>
    <m/>
    <m/>
    <m/>
    <m/>
    <m/>
    <m/>
    <m/>
    <m/>
    <m/>
    <m/>
    <m/>
    <m/>
    <m/>
    <m/>
    <m/>
    <m/>
    <m/>
    <m/>
    <m/>
    <m/>
    <m/>
    <m/>
    <m/>
    <m/>
    <m/>
    <m/>
    <m/>
    <m/>
    <m/>
    <m/>
    <m/>
    <m/>
    <m/>
    <m/>
    <m/>
    <m/>
    <m/>
    <m/>
    <m/>
    <m/>
    <m/>
    <m/>
    <m/>
    <m/>
    <m/>
    <m/>
    <m/>
    <m/>
    <m/>
    <m/>
    <x v="0"/>
    <x v="0"/>
    <s v="ZBHT0021"/>
    <s v="B6OEZEPrC7"/>
    <s v="Allocated"/>
    <s v="Promise To Pay (PTP)"/>
    <s v="Ptp"/>
    <d v="2026-03-20T00:00:00"/>
    <m/>
    <m/>
    <m/>
    <e v="#N/A"/>
  </r>
  <r>
    <n v="467312870"/>
    <s v="LAXMAN MANIRAM JOSHI"/>
    <m/>
    <m/>
    <m/>
    <m/>
    <m/>
    <m/>
    <n v="9394"/>
    <n v="2394"/>
    <x v="2"/>
    <x v="0"/>
    <x v="0"/>
    <x v="11"/>
    <n v="80591"/>
    <n v="70"/>
    <n v="0"/>
    <n v="450"/>
    <s v="-"/>
    <s v="NEW"/>
    <n v="7.4205415480670778E-2"/>
    <n v="4.0740994648654607E-3"/>
    <s v="STABLE"/>
    <x v="2"/>
    <s v="-"/>
    <s v="MPTP"/>
    <s v="Add not found"/>
    <n v="30"/>
    <s v="CAVA"/>
    <m/>
    <m/>
    <m/>
    <s v="MARUNJI"/>
    <m/>
    <m/>
    <m/>
    <n v="70"/>
    <n v="80591"/>
    <n v="19"/>
    <m/>
    <n v="49"/>
    <s v="-"/>
    <s v="MH14MY0638"/>
    <e v="#N/A"/>
    <d v="2025-11-20T00:00:00"/>
    <n v="12"/>
    <x v="0"/>
    <x v="0"/>
    <s v="-"/>
    <m/>
    <m/>
    <m/>
    <m/>
    <m/>
    <m/>
    <m/>
    <m/>
    <m/>
    <m/>
    <m/>
    <m/>
    <n v="1"/>
    <m/>
    <m/>
    <m/>
    <m/>
    <m/>
    <m/>
    <m/>
    <m/>
    <m/>
    <m/>
    <m/>
    <m/>
    <m/>
    <m/>
    <m/>
    <m/>
    <m/>
    <m/>
    <m/>
    <m/>
    <m/>
    <m/>
    <m/>
    <m/>
    <m/>
    <m/>
    <m/>
    <m/>
    <m/>
    <m/>
    <m/>
    <m/>
    <m/>
    <m/>
    <m/>
    <m/>
    <m/>
    <m/>
    <m/>
    <m/>
    <m/>
    <m/>
    <m/>
    <m/>
    <m/>
    <m/>
    <m/>
    <m/>
    <m/>
    <m/>
    <m/>
    <m/>
    <m/>
    <m/>
    <m/>
    <m/>
    <m/>
    <m/>
    <m/>
    <m/>
    <m/>
    <m/>
    <m/>
    <m/>
    <m/>
    <m/>
    <m/>
    <m/>
    <m/>
    <m/>
    <m/>
    <m/>
    <m/>
    <m/>
    <m/>
    <m/>
    <m/>
    <m/>
    <m/>
    <m/>
    <x v="0"/>
    <x v="0"/>
    <s v="DUWT0030"/>
    <s v="koiWeMh-Wq7"/>
    <s v="Allocated"/>
    <s v="Address Not Found (NC_ANF)"/>
    <s v="Address not found"/>
    <d v="2026-03-05T00:00:00"/>
    <m/>
    <m/>
    <m/>
    <e v="#N/A"/>
  </r>
  <r>
    <n v="467190785"/>
    <s v="SARIKA VILAS BHALERAO"/>
    <s v="ONLINE"/>
    <s v="28.03.26"/>
    <n v="3210"/>
    <m/>
    <m/>
    <m/>
    <n v="3171"/>
    <n v="3171"/>
    <x v="3"/>
    <x v="0"/>
    <x v="1"/>
    <x v="10"/>
    <n v="80513"/>
    <n v="39"/>
    <n v="0"/>
    <n v="450"/>
    <s v="-"/>
    <s v="-"/>
    <s v="-"/>
    <s v="-"/>
    <s v="FLOW"/>
    <x v="3"/>
    <m/>
    <s v="PTP"/>
    <m/>
    <m/>
    <m/>
    <m/>
    <m/>
    <m/>
    <s v="NIGOJE"/>
    <m/>
    <m/>
    <m/>
    <m/>
    <n v="80513"/>
    <n v="0"/>
    <m/>
    <n v="22"/>
    <s v="-"/>
    <m/>
    <m/>
    <s v="########"/>
    <n v="36"/>
    <x v="6"/>
    <x v="1"/>
    <s v="-"/>
    <m/>
    <m/>
    <m/>
    <m/>
    <m/>
    <m/>
    <m/>
    <m/>
    <m/>
    <m/>
    <m/>
    <m/>
    <m/>
    <m/>
    <m/>
    <m/>
    <m/>
    <m/>
    <m/>
    <m/>
    <m/>
    <m/>
    <m/>
    <m/>
    <m/>
    <m/>
    <m/>
    <m/>
    <m/>
    <m/>
    <m/>
    <m/>
    <m/>
    <m/>
    <m/>
    <m/>
    <m/>
    <m/>
    <m/>
    <m/>
    <m/>
    <m/>
    <m/>
    <m/>
    <m/>
    <m/>
    <m/>
    <m/>
    <m/>
    <m/>
    <m/>
    <m/>
    <m/>
    <m/>
    <m/>
    <m/>
    <m/>
    <m/>
    <m/>
    <m/>
    <m/>
    <m/>
    <m/>
    <m/>
    <m/>
    <m/>
    <m/>
    <m/>
    <m/>
    <m/>
    <m/>
    <m/>
    <m/>
    <m/>
    <m/>
    <m/>
    <m/>
    <m/>
    <m/>
    <m/>
    <m/>
    <m/>
    <m/>
    <m/>
    <m/>
    <m/>
    <m/>
    <m/>
    <m/>
    <m/>
    <m/>
    <m/>
    <m/>
    <x v="7"/>
    <x v="1"/>
    <s v="ZBHT0010"/>
    <s v="k6fGgrTLSDm"/>
    <s v="Allocated"/>
    <e v="#N/A"/>
    <e v="#N/A"/>
    <e v="#N/A"/>
    <m/>
    <m/>
    <m/>
    <e v="#N/A"/>
  </r>
  <r>
    <n v="460620260"/>
    <s v="ROHIT TIWARI"/>
    <s v="ONLINE"/>
    <s v="21.03.26"/>
    <n v="17202"/>
    <m/>
    <m/>
    <s v="BANK STABLE 07"/>
    <n v="7797"/>
    <n v="15594"/>
    <x v="5"/>
    <x v="2"/>
    <x v="1"/>
    <x v="0"/>
    <n v="80342.77"/>
    <n v="86"/>
    <n v="0"/>
    <n v="1350"/>
    <s v="-"/>
    <s v="1 FLOW"/>
    <n v="0.13982597643862121"/>
    <n v="1.494709760088081E-2"/>
    <s v="RB"/>
    <x v="1"/>
    <s v="NC"/>
    <s v="PAID"/>
    <s v="Add not found"/>
    <m/>
    <s v="CNAVNA"/>
    <m/>
    <m/>
    <m/>
    <s v="RUPEENAGAR"/>
    <m/>
    <m/>
    <m/>
    <n v="17030"/>
    <n v="80342.77"/>
    <n v="55"/>
    <m/>
    <n v="0"/>
    <s v="-"/>
    <s v="MH14LD7927"/>
    <s v="CLASSIC 350 DARK STEALTH BLACK"/>
    <d v="2023-11-13T00:00:00"/>
    <n v="36"/>
    <x v="0"/>
    <x v="0"/>
    <s v="-"/>
    <m/>
    <m/>
    <m/>
    <m/>
    <m/>
    <m/>
    <m/>
    <m/>
    <m/>
    <m/>
    <m/>
    <m/>
    <n v="1"/>
    <m/>
    <m/>
    <m/>
    <m/>
    <m/>
    <m/>
    <m/>
    <m/>
    <m/>
    <m/>
    <m/>
    <m/>
    <m/>
    <m/>
    <m/>
    <m/>
    <m/>
    <m/>
    <m/>
    <m/>
    <m/>
    <m/>
    <m/>
    <m/>
    <m/>
    <m/>
    <m/>
    <m/>
    <m/>
    <m/>
    <m/>
    <m/>
    <m/>
    <m/>
    <m/>
    <m/>
    <m/>
    <m/>
    <m/>
    <m/>
    <m/>
    <m/>
    <m/>
    <m/>
    <m/>
    <m/>
    <m/>
    <m/>
    <m/>
    <m/>
    <m/>
    <m/>
    <m/>
    <m/>
    <m/>
    <m/>
    <m/>
    <m/>
    <m/>
    <m/>
    <m/>
    <m/>
    <m/>
    <m/>
    <m/>
    <m/>
    <m/>
    <m/>
    <m/>
    <m/>
    <m/>
    <m/>
    <m/>
    <m/>
    <m/>
    <m/>
    <m/>
    <m/>
    <m/>
    <m/>
    <x v="0"/>
    <x v="0"/>
    <s v="ZBHT0011"/>
    <s v="A6xEADr9D7"/>
    <s v="Allocated"/>
    <s v="No Such Person (NC_NSP)"/>
    <s v="Visit cm residences address cm colony no not mention nobody knows cm in this colony"/>
    <d v="2026-03-05T00:00:00"/>
    <m/>
    <m/>
    <m/>
    <s v="VYMO"/>
  </r>
  <r>
    <n v="458971501"/>
    <s v="VASHIM SATTAR SHAIKH"/>
    <m/>
    <m/>
    <m/>
    <m/>
    <m/>
    <m/>
    <n v="13876"/>
    <n v="13875"/>
    <x v="2"/>
    <x v="0"/>
    <x v="0"/>
    <x v="0"/>
    <n v="79843.350000000006"/>
    <n v="168"/>
    <n v="0"/>
    <n v="900"/>
    <s v="-"/>
    <s v="18.02.26"/>
    <n v="2.77028848009611E-2"/>
    <n v="4.0363036754484461E-3"/>
    <s v="FLOW"/>
    <x v="0"/>
    <s v="-"/>
    <s v="NC"/>
    <s v="Shifted"/>
    <m/>
    <s v="CNAVNA"/>
    <m/>
    <m/>
    <m/>
    <s v="CHINCHWAD"/>
    <m/>
    <m/>
    <m/>
    <n v="14943"/>
    <n v="79843.350000000006"/>
    <n v="24"/>
    <n v="1"/>
    <n v="54"/>
    <s v="REGULAR"/>
    <s v="MH14KY8800"/>
    <s v="SUPER METEOR 650 INTERSTELLAR"/>
    <d v="2023-07-13T00:00:00"/>
    <n v="36"/>
    <x v="4"/>
    <x v="0"/>
    <s v="-"/>
    <m/>
    <m/>
    <m/>
    <m/>
    <m/>
    <m/>
    <m/>
    <m/>
    <m/>
    <m/>
    <m/>
    <m/>
    <m/>
    <m/>
    <m/>
    <m/>
    <m/>
    <m/>
    <m/>
    <m/>
    <m/>
    <m/>
    <m/>
    <m/>
    <m/>
    <m/>
    <m/>
    <m/>
    <m/>
    <m/>
    <m/>
    <m/>
    <m/>
    <n v="1"/>
    <m/>
    <m/>
    <m/>
    <m/>
    <m/>
    <m/>
    <m/>
    <m/>
    <m/>
    <m/>
    <m/>
    <m/>
    <m/>
    <m/>
    <m/>
    <m/>
    <m/>
    <m/>
    <m/>
    <m/>
    <m/>
    <m/>
    <m/>
    <m/>
    <m/>
    <m/>
    <m/>
    <m/>
    <m/>
    <m/>
    <m/>
    <m/>
    <m/>
    <m/>
    <m/>
    <m/>
    <m/>
    <m/>
    <m/>
    <m/>
    <m/>
    <m/>
    <m/>
    <m/>
    <m/>
    <m/>
    <m/>
    <m/>
    <m/>
    <m/>
    <m/>
    <m/>
    <m/>
    <m/>
    <m/>
    <m/>
    <m/>
    <m/>
    <m/>
    <x v="0"/>
    <x v="0"/>
    <s v="ZBHT0011"/>
    <e v="#N/A"/>
    <e v="#N/A"/>
    <s v="CUSTOMER NOT AVAILABLE (NABL)"/>
    <s v="Visit cm residences address relative of the  sd he has not living here for a long time we donot know his new address"/>
    <d v="2026-03-12T00:00:00"/>
    <m/>
    <m/>
    <m/>
    <e v="#N/A"/>
  </r>
  <r>
    <n v="464830824"/>
    <s v="NIKHIL CHANDRAKANT YEMALWAR"/>
    <m/>
    <m/>
    <m/>
    <m/>
    <m/>
    <m/>
    <n v="3519"/>
    <n v="21114"/>
    <x v="1"/>
    <x v="0"/>
    <x v="0"/>
    <x v="15"/>
    <n v="79754"/>
    <n v="834"/>
    <n v="0"/>
    <n v="2700"/>
    <s v="-"/>
    <s v="BKT 5 FLOW"/>
    <n v="0.312250640238315"/>
    <n v="2.9641226135554449E-2"/>
    <s v="FLOW"/>
    <x v="0"/>
    <s v="NC"/>
    <s v="NC"/>
    <m/>
    <m/>
    <m/>
    <m/>
    <m/>
    <m/>
    <s v="CHANDAN NAGAR"/>
    <m/>
    <m/>
    <m/>
    <n v="24648"/>
    <n v="79754"/>
    <n v="177"/>
    <m/>
    <n v="207"/>
    <s v="-"/>
    <s v="MH14MB1754"/>
    <s v="AMPERE MAGNUS EX"/>
    <d v="2024-12-02T00:00:00"/>
    <n v="36"/>
    <x v="0"/>
    <x v="2"/>
    <s v="-"/>
    <m/>
    <m/>
    <m/>
    <m/>
    <m/>
    <m/>
    <m/>
    <m/>
    <m/>
    <m/>
    <m/>
    <m/>
    <m/>
    <m/>
    <m/>
    <m/>
    <m/>
    <m/>
    <n v="1"/>
    <m/>
    <m/>
    <m/>
    <m/>
    <m/>
    <m/>
    <m/>
    <m/>
    <m/>
    <m/>
    <m/>
    <m/>
    <m/>
    <m/>
    <m/>
    <m/>
    <m/>
    <m/>
    <m/>
    <m/>
    <m/>
    <m/>
    <m/>
    <m/>
    <m/>
    <m/>
    <m/>
    <m/>
    <m/>
    <m/>
    <m/>
    <m/>
    <m/>
    <m/>
    <m/>
    <m/>
    <m/>
    <m/>
    <m/>
    <m/>
    <m/>
    <m/>
    <m/>
    <m/>
    <m/>
    <m/>
    <m/>
    <m/>
    <m/>
    <m/>
    <m/>
    <m/>
    <m/>
    <m/>
    <m/>
    <m/>
    <m/>
    <m/>
    <m/>
    <m/>
    <m/>
    <m/>
    <m/>
    <m/>
    <m/>
    <m/>
    <m/>
    <m/>
    <m/>
    <m/>
    <m/>
    <m/>
    <m/>
    <m/>
    <x v="0"/>
    <x v="0"/>
    <s v="ZBHT0012"/>
    <s v="koyfguvPXgm"/>
    <s v="Allocated"/>
    <s v="Shifted (NC_SFTD)"/>
    <s v="Nc"/>
    <d v="2026-03-07T00:00:00"/>
    <m/>
    <m/>
    <m/>
    <e v="#N/A"/>
  </r>
  <r>
    <n v="139293491"/>
    <s v="MUKUND GULAB BORHADE"/>
    <s v="ONLINE"/>
    <s v="30.03.26"/>
    <n v="50000"/>
    <m/>
    <m/>
    <s v="SETT"/>
    <n v="5576"/>
    <n v="16644"/>
    <x v="4"/>
    <x v="2"/>
    <x v="1"/>
    <x v="10"/>
    <n v="79460.34"/>
    <n v="370"/>
    <n v="0"/>
    <n v="2700"/>
    <s v="-"/>
    <s v="2 FLOW"/>
    <n v="0.14768557381482411"/>
    <n v="1.724044035775674E-2"/>
    <s v="RB"/>
    <x v="1"/>
    <s v="RTP"/>
    <s v="-"/>
    <m/>
    <m/>
    <m/>
    <m/>
    <m/>
    <m/>
    <s v="RAJGUR NAGAR"/>
    <m/>
    <m/>
    <m/>
    <n v="19714"/>
    <n v="79460.34"/>
    <n v="85"/>
    <m/>
    <n v="0"/>
    <s v="-"/>
    <s v="MH14KR2742"/>
    <s v="RE CLASSIC 350 EFI REDDITCH RED"/>
    <d v="2023-03-15T00:00:00"/>
    <n v="48"/>
    <x v="0"/>
    <x v="0"/>
    <s v="-"/>
    <m/>
    <m/>
    <m/>
    <m/>
    <m/>
    <m/>
    <m/>
    <m/>
    <m/>
    <n v="1"/>
    <m/>
    <m/>
    <m/>
    <m/>
    <m/>
    <m/>
    <m/>
    <m/>
    <m/>
    <m/>
    <m/>
    <m/>
    <m/>
    <m/>
    <m/>
    <m/>
    <m/>
    <m/>
    <m/>
    <m/>
    <m/>
    <m/>
    <m/>
    <m/>
    <m/>
    <m/>
    <m/>
    <m/>
    <m/>
    <m/>
    <m/>
    <m/>
    <m/>
    <m/>
    <m/>
    <m/>
    <m/>
    <m/>
    <m/>
    <m/>
    <m/>
    <m/>
    <m/>
    <m/>
    <m/>
    <m/>
    <m/>
    <m/>
    <m/>
    <m/>
    <m/>
    <m/>
    <m/>
    <m/>
    <m/>
    <m/>
    <m/>
    <m/>
    <m/>
    <m/>
    <m/>
    <m/>
    <m/>
    <m/>
    <m/>
    <m/>
    <m/>
    <m/>
    <m/>
    <m/>
    <m/>
    <m/>
    <m/>
    <m/>
    <n v="3"/>
    <m/>
    <m/>
    <m/>
    <m/>
    <m/>
    <m/>
    <m/>
    <m/>
    <x v="2"/>
    <x v="0"/>
    <s v="ZBHT0010"/>
    <s v="kP4NIFUAZc"/>
    <s v="Allocated"/>
    <s v="Promise To Pay (PTP)"/>
    <s v="Ptp "/>
    <d v="2026-03-10T00:00:00"/>
    <m/>
    <m/>
    <m/>
    <e v="#N/A"/>
  </r>
  <r>
    <n v="460054755"/>
    <s v="ANJALI BABU GUNTE"/>
    <s v="ONLINE"/>
    <s v="02.03.26"/>
    <n v="120"/>
    <m/>
    <m/>
    <m/>
    <n v="4220"/>
    <n v="8440"/>
    <x v="4"/>
    <x v="1"/>
    <x v="1"/>
    <x v="0"/>
    <n v="79287.210000000006"/>
    <n v="350"/>
    <n v="0"/>
    <n v="1350"/>
    <s v="-"/>
    <s v="BK 3 FLOW"/>
    <n v="0.2281449502572411"/>
    <n v="1.720287649332905E-2"/>
    <s v="STABLE"/>
    <x v="1"/>
    <s v="PAID"/>
    <s v="PAID"/>
    <m/>
    <m/>
    <s v="CAVA"/>
    <m/>
    <m/>
    <m/>
    <s v="RAVET"/>
    <m/>
    <m/>
    <m/>
    <n v="10140"/>
    <n v="79287.210000000006"/>
    <n v="86"/>
    <m/>
    <n v="85"/>
    <s v="-"/>
    <s v="MH14LD0590"/>
    <s v="PIAGGIO VESPA SXL 125 CBS RACING 60"/>
    <d v="2023-10-09T00:00:00"/>
    <n v="48"/>
    <x v="0"/>
    <x v="0"/>
    <s v="-"/>
    <m/>
    <m/>
    <m/>
    <m/>
    <m/>
    <m/>
    <m/>
    <m/>
    <m/>
    <m/>
    <m/>
    <m/>
    <n v="1"/>
    <m/>
    <m/>
    <m/>
    <m/>
    <m/>
    <m/>
    <m/>
    <m/>
    <m/>
    <m/>
    <m/>
    <m/>
    <m/>
    <m/>
    <m/>
    <m/>
    <m/>
    <m/>
    <m/>
    <m/>
    <m/>
    <m/>
    <m/>
    <m/>
    <m/>
    <m/>
    <m/>
    <m/>
    <m/>
    <m/>
    <m/>
    <m/>
    <m/>
    <m/>
    <m/>
    <m/>
    <m/>
    <m/>
    <m/>
    <m/>
    <m/>
    <m/>
    <m/>
    <m/>
    <m/>
    <m/>
    <m/>
    <m/>
    <m/>
    <m/>
    <m/>
    <m/>
    <m/>
    <m/>
    <m/>
    <m/>
    <m/>
    <m/>
    <m/>
    <m/>
    <m/>
    <m/>
    <m/>
    <m/>
    <m/>
    <m/>
    <m/>
    <m/>
    <m/>
    <m/>
    <m/>
    <m/>
    <m/>
    <m/>
    <m/>
    <m/>
    <m/>
    <m/>
    <m/>
    <m/>
    <x v="0"/>
    <x v="0"/>
    <s v="ZBHT0011"/>
    <s v="BPj2lMr_NIz"/>
    <s v="Allocated"/>
    <s v="Shifted (NC_SFTD)"/>
    <s v="Visit cm residences address cm shifted"/>
    <d v="2026-03-05T00:00:00"/>
    <m/>
    <m/>
    <m/>
    <e v="#N/A"/>
  </r>
  <r>
    <n v="465929654"/>
    <s v="SANTOSH BABAN MAGAR"/>
    <s v="BRANCH"/>
    <s v="27.03.26"/>
    <n v="3800"/>
    <m/>
    <m/>
    <m/>
    <n v="3721"/>
    <n v="3549"/>
    <x v="2"/>
    <x v="1"/>
    <x v="1"/>
    <x v="16"/>
    <n v="79104"/>
    <n v="72"/>
    <n v="0"/>
    <n v="1800"/>
    <s v="-"/>
    <s v="16.02.26"/>
    <n v="0.11610402141830339"/>
    <n v="3.9989274741437314E-3"/>
    <s v="STABLE"/>
    <x v="1"/>
    <s v="PAID"/>
    <s v="PTP"/>
    <m/>
    <m/>
    <m/>
    <m/>
    <m/>
    <m/>
    <s v="BIBVEWADI"/>
    <m/>
    <m/>
    <m/>
    <n v="5421"/>
    <n v="79104"/>
    <n v="24"/>
    <m/>
    <n v="26"/>
    <s v="-"/>
    <s v="MH12XZ4887"/>
    <s v="HONDA ACTIVA DLX 2B"/>
    <d v="2025-04-16T00:00:00"/>
    <n v="36"/>
    <x v="0"/>
    <x v="2"/>
    <s v="-"/>
    <m/>
    <m/>
    <m/>
    <m/>
    <m/>
    <m/>
    <m/>
    <m/>
    <m/>
    <m/>
    <m/>
    <m/>
    <m/>
    <m/>
    <m/>
    <m/>
    <m/>
    <m/>
    <m/>
    <m/>
    <m/>
    <m/>
    <m/>
    <m/>
    <m/>
    <m/>
    <m/>
    <m/>
    <m/>
    <m/>
    <m/>
    <m/>
    <m/>
    <m/>
    <m/>
    <m/>
    <n v="1"/>
    <m/>
    <m/>
    <m/>
    <m/>
    <m/>
    <m/>
    <m/>
    <m/>
    <m/>
    <m/>
    <m/>
    <m/>
    <m/>
    <m/>
    <m/>
    <m/>
    <m/>
    <m/>
    <m/>
    <m/>
    <m/>
    <m/>
    <m/>
    <m/>
    <m/>
    <m/>
    <m/>
    <m/>
    <m/>
    <m/>
    <m/>
    <m/>
    <m/>
    <m/>
    <m/>
    <m/>
    <m/>
    <m/>
    <m/>
    <m/>
    <m/>
    <m/>
    <m/>
    <m/>
    <m/>
    <m/>
    <m/>
    <m/>
    <m/>
    <m/>
    <m/>
    <m/>
    <m/>
    <m/>
    <m/>
    <m/>
    <x v="0"/>
    <x v="0"/>
    <s v="DUWT0031"/>
    <s v="GPAI9S8kOOm"/>
    <s v="Allocated"/>
    <s v="Promise To Pay (PTP)"/>
    <s v="Customer ptp on 16 march "/>
    <d v="2026-03-16T00:00:00"/>
    <m/>
    <m/>
    <m/>
    <e v="#N/A"/>
  </r>
  <r>
    <n v="465922492"/>
    <s v="ROHINI AMIT GAIKWAD"/>
    <s v="ONLINE"/>
    <s v="26.03.26"/>
    <n v="1000"/>
    <m/>
    <m/>
    <m/>
    <n v="3838"/>
    <n v="3816"/>
    <x v="2"/>
    <x v="1"/>
    <x v="1"/>
    <x v="2"/>
    <n v="79051"/>
    <n v="84"/>
    <n v="0"/>
    <n v="4048"/>
    <s v="-"/>
    <s v="11.02.26 19.02.26"/>
    <n v="0.1217580106400523"/>
    <n v="3.996248176559164E-3"/>
    <s v="STABLE"/>
    <x v="1"/>
    <s v="-"/>
    <s v="PTP"/>
    <m/>
    <n v="20"/>
    <s v="CAVA"/>
    <m/>
    <m/>
    <m/>
    <s v="DAPODI"/>
    <m/>
    <m/>
    <m/>
    <n v="7948"/>
    <n v="79051"/>
    <n v="24"/>
    <n v="1"/>
    <n v="26"/>
    <s v="REGULAR"/>
    <s v="MH14MJ1078"/>
    <s v="HONDA ACTIVA DLX 2B"/>
    <d v="2025-04-15T00:00:00"/>
    <n v="36"/>
    <x v="4"/>
    <x v="2"/>
    <s v="-"/>
    <m/>
    <m/>
    <m/>
    <m/>
    <m/>
    <m/>
    <m/>
    <m/>
    <m/>
    <m/>
    <m/>
    <m/>
    <m/>
    <m/>
    <m/>
    <m/>
    <m/>
    <m/>
    <m/>
    <m/>
    <m/>
    <m/>
    <m/>
    <m/>
    <m/>
    <m/>
    <m/>
    <m/>
    <m/>
    <m/>
    <m/>
    <m/>
    <m/>
    <n v="1"/>
    <m/>
    <m/>
    <m/>
    <m/>
    <m/>
    <m/>
    <m/>
    <m/>
    <m/>
    <m/>
    <m/>
    <m/>
    <m/>
    <m/>
    <n v="1"/>
    <m/>
    <m/>
    <m/>
    <m/>
    <m/>
    <m/>
    <m/>
    <m/>
    <m/>
    <m/>
    <m/>
    <m/>
    <m/>
    <m/>
    <m/>
    <m/>
    <m/>
    <m/>
    <m/>
    <m/>
    <m/>
    <m/>
    <m/>
    <m/>
    <m/>
    <m/>
    <n v="1"/>
    <m/>
    <m/>
    <m/>
    <m/>
    <m/>
    <m/>
    <m/>
    <m/>
    <m/>
    <m/>
    <m/>
    <m/>
    <m/>
    <m/>
    <m/>
    <m/>
    <m/>
    <x v="1"/>
    <x v="0"/>
    <s v="ZBHT0009"/>
    <s v="BPQQP_Xe6Z7"/>
    <s v="Allocated"/>
    <s v="Door Locked (NC_DL)"/>
    <s v="Door lock"/>
    <d v="2026-03-12T00:00:00"/>
    <m/>
    <m/>
    <m/>
    <e v="#N/A"/>
  </r>
  <r>
    <n v="467180522"/>
    <s v="ROHINI AMIT GAIKWAD"/>
    <s v="ONLINE"/>
    <s v="09.03.26"/>
    <n v="2950"/>
    <m/>
    <m/>
    <m/>
    <s v="2480"/>
    <e v="#N/A"/>
    <x v="3"/>
    <x v="0"/>
    <x v="1"/>
    <x v="9"/>
    <n v="78742"/>
    <n v="15"/>
    <n v="0"/>
    <n v="900"/>
    <s v="-"/>
    <s v="NEW"/>
    <n v="4.8635320407331518E-2"/>
    <n v="2.184027823042212E-2"/>
    <s v="FLOW"/>
    <x v="1"/>
    <m/>
    <s v="PAID"/>
    <m/>
    <m/>
    <m/>
    <m/>
    <m/>
    <m/>
    <s v="NARAYAN GAON"/>
    <m/>
    <m/>
    <m/>
    <m/>
    <n v="78742"/>
    <n v="0"/>
    <m/>
    <e v="#N/A"/>
    <s v="-"/>
    <s v="MH14MX2771"/>
    <s v="HONDA ACTIVA DLX 2B"/>
    <d v="2025-10-28T00:00:00"/>
    <s v="48"/>
    <x v="3"/>
    <x v="1"/>
    <s v="-"/>
    <m/>
    <m/>
    <m/>
    <m/>
    <m/>
    <m/>
    <m/>
    <m/>
    <m/>
    <m/>
    <m/>
    <m/>
    <m/>
    <m/>
    <m/>
    <m/>
    <m/>
    <m/>
    <m/>
    <m/>
    <m/>
    <m/>
    <m/>
    <m/>
    <m/>
    <m/>
    <m/>
    <m/>
    <m/>
    <m/>
    <m/>
    <m/>
    <m/>
    <m/>
    <m/>
    <m/>
    <m/>
    <m/>
    <m/>
    <m/>
    <m/>
    <m/>
    <m/>
    <m/>
    <m/>
    <m/>
    <m/>
    <m/>
    <m/>
    <m/>
    <m/>
    <m/>
    <m/>
    <m/>
    <m/>
    <m/>
    <m/>
    <m/>
    <m/>
    <m/>
    <m/>
    <m/>
    <m/>
    <m/>
    <m/>
    <m/>
    <m/>
    <m/>
    <m/>
    <m/>
    <m/>
    <m/>
    <m/>
    <m/>
    <m/>
    <m/>
    <m/>
    <m/>
    <m/>
    <m/>
    <m/>
    <m/>
    <m/>
    <m/>
    <m/>
    <m/>
    <m/>
    <m/>
    <m/>
    <m/>
    <n v="1"/>
    <m/>
    <m/>
    <x v="0"/>
    <x v="0"/>
    <s v="ZBHT0021"/>
    <e v="#N/A"/>
    <e v="#N/A"/>
    <e v="#N/A"/>
    <e v="#N/A"/>
    <e v="#N/A"/>
    <m/>
    <m/>
    <m/>
    <e v="#N/A"/>
  </r>
  <r>
    <n v="462002443"/>
    <s v="RAJASHREE BAPU MANE"/>
    <m/>
    <m/>
    <m/>
    <m/>
    <m/>
    <m/>
    <n v="5840"/>
    <n v="11680"/>
    <x v="5"/>
    <x v="0"/>
    <x v="0"/>
    <x v="11"/>
    <n v="78667"/>
    <n v="107"/>
    <n v="0"/>
    <n v="900"/>
    <s v="-"/>
    <s v="1 FLOW"/>
    <n v="0.17868839623444871"/>
    <n v="1.463533466631148E-2"/>
    <s v="STABLE"/>
    <x v="2"/>
    <s v="MPTP"/>
    <s v="MPTP"/>
    <m/>
    <n v="29"/>
    <s v="CAVNA"/>
    <m/>
    <m/>
    <m/>
    <s v="JAMBE"/>
    <m/>
    <m/>
    <m/>
    <n v="12687"/>
    <n v="78667"/>
    <n v="55"/>
    <m/>
    <n v="85"/>
    <s v="-"/>
    <s v="MH14LK1513"/>
    <s v="BAJAJ PULSAR RS200 ABS TWIN CHANNEL"/>
    <d v="2024-02-22T00:00:00"/>
    <n v="36"/>
    <x v="0"/>
    <x v="0"/>
    <s v="-"/>
    <m/>
    <m/>
    <m/>
    <m/>
    <m/>
    <m/>
    <m/>
    <m/>
    <m/>
    <m/>
    <m/>
    <m/>
    <n v="1"/>
    <m/>
    <m/>
    <m/>
    <m/>
    <m/>
    <m/>
    <m/>
    <m/>
    <m/>
    <m/>
    <m/>
    <m/>
    <m/>
    <m/>
    <m/>
    <m/>
    <m/>
    <m/>
    <m/>
    <m/>
    <m/>
    <m/>
    <m/>
    <m/>
    <m/>
    <m/>
    <m/>
    <m/>
    <m/>
    <m/>
    <m/>
    <m/>
    <m/>
    <m/>
    <m/>
    <m/>
    <m/>
    <m/>
    <m/>
    <m/>
    <m/>
    <m/>
    <m/>
    <m/>
    <m/>
    <m/>
    <m/>
    <m/>
    <m/>
    <m/>
    <m/>
    <m/>
    <m/>
    <m/>
    <m/>
    <m/>
    <m/>
    <m/>
    <m/>
    <m/>
    <m/>
    <m/>
    <m/>
    <m/>
    <m/>
    <m/>
    <m/>
    <m/>
    <m/>
    <m/>
    <m/>
    <m/>
    <m/>
    <m/>
    <m/>
    <m/>
    <m/>
    <m/>
    <m/>
    <m/>
    <x v="0"/>
    <x v="0"/>
    <s v="DUWT0030"/>
    <s v="G6SskSv1vNm"/>
    <s v="Allocated"/>
    <s v="Shifted (NC_SFTD)"/>
    <s v="We had visitrd to customer byt customer shifted"/>
    <d v="2026-03-05T00:00:00"/>
    <m/>
    <m/>
    <m/>
    <s v="VYMO"/>
  </r>
  <r>
    <n v="457619974"/>
    <s v="TEJAS SUNIL AMBAVALE"/>
    <s v="ONLINE"/>
    <s v="16.03.26"/>
    <n v="15300"/>
    <m/>
    <m/>
    <m/>
    <n v="4706"/>
    <n v="22691"/>
    <x v="0"/>
    <x v="2"/>
    <x v="1"/>
    <x v="8"/>
    <n v="78218.149999999994"/>
    <n v="875"/>
    <n v="0"/>
    <n v="4950"/>
    <s v="-"/>
    <s v="BKT 4 FLOW"/>
    <n v="0.44867850099977019"/>
    <n v="2.5147245556276631E-2"/>
    <s v="RB"/>
    <x v="1"/>
    <s v="PTP"/>
    <s v="PAID"/>
    <m/>
    <m/>
    <m/>
    <m/>
    <m/>
    <m/>
    <s v="BHOR"/>
    <m/>
    <m/>
    <m/>
    <n v="28516"/>
    <n v="78218.149999999994"/>
    <n v="147"/>
    <m/>
    <n v="85"/>
    <s v="-"/>
    <s v="MH12VM2530"/>
    <s v="RE BULLET X 350 ES EFI REGAL RED"/>
    <d v="2023-04-11T00:00:00"/>
    <n v="48"/>
    <x v="0"/>
    <x v="2"/>
    <s v="-"/>
    <m/>
    <m/>
    <m/>
    <m/>
    <m/>
    <m/>
    <m/>
    <m/>
    <m/>
    <m/>
    <m/>
    <m/>
    <m/>
    <m/>
    <m/>
    <m/>
    <m/>
    <m/>
    <m/>
    <m/>
    <m/>
    <m/>
    <m/>
    <m/>
    <m/>
    <m/>
    <m/>
    <m/>
    <m/>
    <m/>
    <n v="1"/>
    <m/>
    <m/>
    <m/>
    <m/>
    <m/>
    <m/>
    <m/>
    <m/>
    <m/>
    <m/>
    <m/>
    <m/>
    <m/>
    <m/>
    <m/>
    <m/>
    <m/>
    <m/>
    <m/>
    <m/>
    <m/>
    <m/>
    <m/>
    <m/>
    <m/>
    <m/>
    <m/>
    <m/>
    <m/>
    <m/>
    <m/>
    <m/>
    <m/>
    <m/>
    <m/>
    <m/>
    <m/>
    <m/>
    <m/>
    <m/>
    <m/>
    <m/>
    <m/>
    <m/>
    <m/>
    <m/>
    <m/>
    <m/>
    <m/>
    <m/>
    <m/>
    <m/>
    <m/>
    <m/>
    <m/>
    <m/>
    <m/>
    <m/>
    <m/>
    <m/>
    <m/>
    <m/>
    <x v="0"/>
    <x v="0"/>
    <s v="DUWT0011"/>
    <s v="ko48AfyS4Egz"/>
    <s v="Allocated"/>
    <s v="Left Message (LMCB)"/>
    <s v="Left message to grandfather customer home visit"/>
    <d v="2026-03-11T00:00:00"/>
    <m/>
    <m/>
    <m/>
    <e v="#N/A"/>
  </r>
  <r>
    <n v="466006259"/>
    <s v="ARIF S O TAHIR KHAN"/>
    <m/>
    <m/>
    <m/>
    <m/>
    <m/>
    <s v="BANK STABLE 18"/>
    <n v="5635"/>
    <n v="5135"/>
    <x v="2"/>
    <x v="1"/>
    <x v="0"/>
    <x v="0"/>
    <n v="78055"/>
    <n v="84"/>
    <n v="0"/>
    <n v="3078.42"/>
    <s v="-"/>
    <s v="NEW"/>
    <n v="2.7082389117428291E-2"/>
    <n v="3.9458976030831427E-3"/>
    <s v="STABLE"/>
    <x v="1"/>
    <s v="-"/>
    <s v="NC"/>
    <s v="Add not found"/>
    <m/>
    <s v="CNAVNA"/>
    <m/>
    <m/>
    <m/>
    <s v="THERGAON"/>
    <m/>
    <m/>
    <m/>
    <n v="8297.42"/>
    <n v="78055"/>
    <n v="24"/>
    <n v="1"/>
    <n v="26"/>
    <s v="REGULAR"/>
    <s v="MH14MJ7138"/>
    <s v="HONDA ACTIVA DLX 2B"/>
    <d v="2025-04-28T00:00:00"/>
    <n v="24"/>
    <x v="4"/>
    <x v="0"/>
    <s v="-"/>
    <m/>
    <m/>
    <m/>
    <m/>
    <m/>
    <m/>
    <m/>
    <m/>
    <m/>
    <m/>
    <m/>
    <m/>
    <m/>
    <m/>
    <m/>
    <m/>
    <m/>
    <m/>
    <m/>
    <m/>
    <m/>
    <m/>
    <m/>
    <m/>
    <m/>
    <m/>
    <m/>
    <m/>
    <m/>
    <m/>
    <m/>
    <m/>
    <m/>
    <n v="1"/>
    <m/>
    <m/>
    <m/>
    <m/>
    <m/>
    <n v="1"/>
    <m/>
    <m/>
    <m/>
    <m/>
    <m/>
    <m/>
    <m/>
    <m/>
    <m/>
    <m/>
    <m/>
    <n v="1"/>
    <m/>
    <m/>
    <m/>
    <m/>
    <m/>
    <m/>
    <m/>
    <m/>
    <m/>
    <m/>
    <m/>
    <m/>
    <m/>
    <m/>
    <n v="1"/>
    <m/>
    <m/>
    <m/>
    <m/>
    <m/>
    <m/>
    <m/>
    <m/>
    <m/>
    <m/>
    <m/>
    <m/>
    <m/>
    <m/>
    <m/>
    <m/>
    <m/>
    <m/>
    <m/>
    <m/>
    <m/>
    <m/>
    <m/>
    <m/>
    <m/>
    <m/>
    <x v="2"/>
    <x v="0"/>
    <s v="ZBHT0011"/>
    <s v="A2vHTD9Aqz"/>
    <s v="Allocated"/>
    <s v="Address Not Found (NC_ANF)"/>
    <s v="Visit cm residences address not found short address"/>
    <d v="2026-03-14T00:00:00"/>
    <m/>
    <m/>
    <m/>
    <e v="#N/A"/>
  </r>
  <r>
    <n v="460502421"/>
    <s v="NITAL TARASING PATIL"/>
    <s v="ONLINE"/>
    <s v="28.03.26"/>
    <n v="8448"/>
    <m/>
    <m/>
    <m/>
    <n v="8278"/>
    <n v="8278"/>
    <x v="2"/>
    <x v="1"/>
    <x v="1"/>
    <x v="0"/>
    <n v="77962.880000000005"/>
    <n v="79"/>
    <n v="0"/>
    <n v="3148"/>
    <s v="-"/>
    <s v="NEW"/>
    <n v="2.705042665909126E-2"/>
    <n v="3.9412406805644567E-3"/>
    <s v="STABLE"/>
    <x v="1"/>
    <s v="-"/>
    <s v="MPTP"/>
    <s v="Customer Shifted after marrage "/>
    <n v="26"/>
    <s v="CAVNA"/>
    <m/>
    <m/>
    <m/>
    <s v="YAMUNA NAGAR"/>
    <m/>
    <m/>
    <m/>
    <n v="11505"/>
    <n v="77962.880000000005"/>
    <n v="24"/>
    <m/>
    <n v="26"/>
    <s v="-"/>
    <s v="MH14LD6181"/>
    <s v="CLASSIC 350 DARK STEALTH BLACK"/>
    <d v="2023-11-06T00:00:00"/>
    <n v="36"/>
    <x v="0"/>
    <x v="0"/>
    <s v="-"/>
    <m/>
    <m/>
    <m/>
    <m/>
    <m/>
    <m/>
    <m/>
    <m/>
    <m/>
    <m/>
    <m/>
    <m/>
    <m/>
    <m/>
    <m/>
    <n v="1"/>
    <m/>
    <m/>
    <m/>
    <m/>
    <m/>
    <m/>
    <m/>
    <m/>
    <m/>
    <m/>
    <m/>
    <m/>
    <m/>
    <m/>
    <m/>
    <m/>
    <m/>
    <m/>
    <m/>
    <m/>
    <m/>
    <m/>
    <m/>
    <m/>
    <m/>
    <m/>
    <m/>
    <m/>
    <m/>
    <m/>
    <m/>
    <m/>
    <m/>
    <m/>
    <m/>
    <m/>
    <m/>
    <m/>
    <m/>
    <m/>
    <m/>
    <m/>
    <m/>
    <m/>
    <m/>
    <m/>
    <m/>
    <m/>
    <m/>
    <m/>
    <m/>
    <m/>
    <m/>
    <m/>
    <m/>
    <m/>
    <m/>
    <m/>
    <m/>
    <m/>
    <m/>
    <m/>
    <m/>
    <m/>
    <m/>
    <n v="1"/>
    <m/>
    <m/>
    <m/>
    <m/>
    <m/>
    <m/>
    <m/>
    <m/>
    <m/>
    <m/>
    <m/>
    <x v="6"/>
    <x v="0"/>
    <s v="ZBHT0011"/>
    <s v="GPAmSQGKuOc"/>
    <s v="Allocated"/>
    <s v="Promise To Pay (PTP)"/>
    <s v="Cm not living this address cm father called 3rd party make the ptp on 17th"/>
    <d v="2026-03-17T00:00:00"/>
    <m/>
    <m/>
    <m/>
    <e v="#N/A"/>
  </r>
  <r>
    <n v="464733502"/>
    <s v="SHUBHANGI KESHAV KSHIRSAGAR"/>
    <m/>
    <m/>
    <m/>
    <m/>
    <m/>
    <s v="BANK RB 23"/>
    <n v="4196"/>
    <n v="1074.99"/>
    <x v="2"/>
    <x v="2"/>
    <x v="0"/>
    <x v="2"/>
    <n v="77830.990000000005"/>
    <n v="348"/>
    <n v="0"/>
    <n v="4478"/>
    <s v="-"/>
    <s v="BKT 5 FLOW"/>
    <n v="0.1198788947457439"/>
    <n v="3.9345732738016526E-3"/>
    <s v="RB"/>
    <x v="1"/>
    <s v="NC"/>
    <s v="MPTP"/>
    <s v="Shifted"/>
    <n v="25"/>
    <s v="CNAVNA"/>
    <m/>
    <m/>
    <m/>
    <s v="ALANDI"/>
    <m/>
    <m/>
    <m/>
    <n v="5900.99"/>
    <n v="77830.990000000005"/>
    <n v="24"/>
    <m/>
    <n v="0"/>
    <s v="-"/>
    <s v="MH14MB3966"/>
    <s v="HONDA ACTIVA 125 DISC BSVI"/>
    <d v="2024-11-21T00:00:00"/>
    <n v="36"/>
    <x v="0"/>
    <x v="2"/>
    <s v="-"/>
    <m/>
    <m/>
    <m/>
    <m/>
    <m/>
    <m/>
    <m/>
    <m/>
    <m/>
    <m/>
    <m/>
    <m/>
    <m/>
    <m/>
    <m/>
    <n v="1"/>
    <m/>
    <m/>
    <m/>
    <m/>
    <m/>
    <m/>
    <m/>
    <m/>
    <m/>
    <m/>
    <m/>
    <m/>
    <m/>
    <m/>
    <m/>
    <m/>
    <m/>
    <m/>
    <m/>
    <m/>
    <m/>
    <m/>
    <m/>
    <m/>
    <m/>
    <m/>
    <m/>
    <m/>
    <m/>
    <m/>
    <m/>
    <m/>
    <m/>
    <m/>
    <m/>
    <m/>
    <m/>
    <m/>
    <m/>
    <m/>
    <m/>
    <m/>
    <m/>
    <m/>
    <m/>
    <m/>
    <m/>
    <m/>
    <m/>
    <m/>
    <m/>
    <m/>
    <m/>
    <m/>
    <m/>
    <m/>
    <m/>
    <m/>
    <m/>
    <m/>
    <m/>
    <m/>
    <m/>
    <m/>
    <m/>
    <m/>
    <m/>
    <m/>
    <m/>
    <m/>
    <m/>
    <m/>
    <m/>
    <m/>
    <m/>
    <m/>
    <m/>
    <x v="0"/>
    <x v="0"/>
    <s v="ZBHT0009"/>
    <s v="BP6G-l1EsOgc"/>
    <s v="Allocated"/>
    <s v="Shifted (NC_SFTD)"/>
    <s v="Customer shifted from address "/>
    <d v="2026-03-06T00:00:00"/>
    <m/>
    <m/>
    <m/>
    <e v="#N/A"/>
  </r>
  <r>
    <n v="464504824"/>
    <s v="MEENA ASHOK MASALKAR"/>
    <s v="ONLINE"/>
    <s v="24.03.26"/>
    <n v="20"/>
    <m/>
    <m/>
    <m/>
    <n v="4564"/>
    <e v="#N/A"/>
    <x v="3"/>
    <x v="0"/>
    <x v="1"/>
    <x v="7"/>
    <n v="77707"/>
    <n v="15"/>
    <n v="0"/>
    <n v="3485"/>
    <s v="-"/>
    <s v="-"/>
    <s v="-"/>
    <s v="-"/>
    <s v="FLOW"/>
    <x v="3"/>
    <m/>
    <s v="PTP"/>
    <m/>
    <m/>
    <m/>
    <m/>
    <m/>
    <m/>
    <m/>
    <m/>
    <m/>
    <m/>
    <m/>
    <n v="77707"/>
    <n v="0"/>
    <m/>
    <e v="#N/A"/>
    <m/>
    <m/>
    <m/>
    <m/>
    <m/>
    <x v="1"/>
    <x v="1"/>
    <s v="-"/>
    <m/>
    <m/>
    <m/>
    <m/>
    <m/>
    <m/>
    <m/>
    <m/>
    <m/>
    <m/>
    <m/>
    <m/>
    <m/>
    <m/>
    <m/>
    <m/>
    <m/>
    <m/>
    <m/>
    <m/>
    <m/>
    <m/>
    <m/>
    <m/>
    <m/>
    <m/>
    <m/>
    <m/>
    <m/>
    <m/>
    <m/>
    <m/>
    <m/>
    <m/>
    <m/>
    <m/>
    <m/>
    <m/>
    <m/>
    <m/>
    <m/>
    <m/>
    <m/>
    <m/>
    <m/>
    <m/>
    <m/>
    <m/>
    <m/>
    <m/>
    <m/>
    <m/>
    <m/>
    <m/>
    <m/>
    <m/>
    <m/>
    <m/>
    <m/>
    <m/>
    <m/>
    <m/>
    <m/>
    <m/>
    <m/>
    <m/>
    <m/>
    <m/>
    <m/>
    <n v="1"/>
    <m/>
    <m/>
    <m/>
    <m/>
    <m/>
    <m/>
    <m/>
    <m/>
    <m/>
    <m/>
    <m/>
    <m/>
    <m/>
    <m/>
    <m/>
    <m/>
    <m/>
    <m/>
    <m/>
    <m/>
    <n v="1"/>
    <m/>
    <m/>
    <x v="6"/>
    <x v="0"/>
    <s v="ZBHT0013"/>
    <s v="A2z6RuqiJwm"/>
    <s v="Unallocated"/>
    <s v="Payment (PAID)"/>
    <s v="Paid"/>
    <d v="2026-03-24T00:00:00"/>
    <m/>
    <m/>
    <m/>
    <e v="#N/A"/>
  </r>
  <r>
    <n v="457611131"/>
    <s v="ANIL MADHUKAR NIKAMBE"/>
    <s v="ONLINE"/>
    <s v="05.03.26"/>
    <n v="5168"/>
    <m/>
    <m/>
    <m/>
    <n v="5148"/>
    <n v="14498"/>
    <x v="4"/>
    <x v="1"/>
    <x v="1"/>
    <x v="5"/>
    <n v="77564.88"/>
    <n v="651"/>
    <n v="0"/>
    <n v="4950"/>
    <s v="-"/>
    <s v="06.02.26"/>
    <n v="0.18851687530626601"/>
    <n v="1.6829184062093858E-2"/>
    <s v="STABLE"/>
    <x v="1"/>
    <s v="PAID"/>
    <s v="PAID"/>
    <m/>
    <m/>
    <m/>
    <m/>
    <m/>
    <m/>
    <s v="BANNER"/>
    <m/>
    <m/>
    <m/>
    <n v="20099"/>
    <n v="77564.88"/>
    <n v="86"/>
    <m/>
    <n v="85"/>
    <s v="-"/>
    <s v="MH12VH8749"/>
    <s v="RE BULLET X 350 ES EFI JET BLACK"/>
    <d v="2023-04-06T00:00:00"/>
    <n v="48"/>
    <x v="0"/>
    <x v="0"/>
    <s v="-"/>
    <m/>
    <m/>
    <m/>
    <m/>
    <m/>
    <m/>
    <m/>
    <m/>
    <m/>
    <m/>
    <m/>
    <m/>
    <n v="1"/>
    <m/>
    <m/>
    <m/>
    <m/>
    <m/>
    <m/>
    <m/>
    <m/>
    <m/>
    <m/>
    <m/>
    <m/>
    <m/>
    <m/>
    <m/>
    <m/>
    <m/>
    <m/>
    <m/>
    <m/>
    <n v="1"/>
    <m/>
    <m/>
    <m/>
    <m/>
    <m/>
    <m/>
    <m/>
    <m/>
    <m/>
    <m/>
    <m/>
    <m/>
    <m/>
    <m/>
    <m/>
    <m/>
    <m/>
    <m/>
    <m/>
    <m/>
    <m/>
    <m/>
    <m/>
    <m/>
    <m/>
    <m/>
    <m/>
    <m/>
    <m/>
    <m/>
    <m/>
    <m/>
    <m/>
    <m/>
    <m/>
    <m/>
    <m/>
    <m/>
    <m/>
    <m/>
    <m/>
    <m/>
    <m/>
    <m/>
    <m/>
    <m/>
    <m/>
    <m/>
    <m/>
    <m/>
    <m/>
    <m/>
    <m/>
    <m/>
    <m/>
    <m/>
    <m/>
    <m/>
    <m/>
    <x v="6"/>
    <x v="0"/>
    <s v="DUWT0023"/>
    <s v="AoIGM-c7sNgc"/>
    <s v="Allocated"/>
    <s v="Promise To Pay (PTP)"/>
    <s v="PTP "/>
    <d v="2026-03-05T00:00:00"/>
    <m/>
    <m/>
    <m/>
    <e v="#N/A"/>
  </r>
  <r>
    <n v="466301939"/>
    <s v="ANNA TATYA FULMALI"/>
    <s v="ONLINE"/>
    <s v="30.03.26"/>
    <n v="875"/>
    <m/>
    <m/>
    <m/>
    <n v="3382"/>
    <n v="847"/>
    <x v="2"/>
    <x v="1"/>
    <x v="1"/>
    <x v="9"/>
    <n v="76876"/>
    <n v="24"/>
    <n v="0"/>
    <n v="1350"/>
    <s v="-"/>
    <s v="05.02.26"/>
    <n v="4.3418701683450092E-2"/>
    <n v="3.8862958700226721E-3"/>
    <s v="STABLE"/>
    <x v="1"/>
    <s v="-"/>
    <s v="MPTP"/>
    <m/>
    <m/>
    <s v="CAVA"/>
    <m/>
    <m/>
    <m/>
    <s v="JUNNAR"/>
    <m/>
    <m/>
    <m/>
    <n v="847"/>
    <n v="76876"/>
    <n v="24"/>
    <n v="1"/>
    <n v="54"/>
    <s v="REGULAR"/>
    <s v="MH14MM0907"/>
    <m/>
    <s v="TVS RAIDER SMARTXONNECT"/>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506502"/>
    <s v="JABEEN BANO MOHAMADBELDARSHAIKH"/>
    <m/>
    <m/>
    <m/>
    <m/>
    <m/>
    <m/>
    <n v="4506"/>
    <n v="22454"/>
    <x v="0"/>
    <x v="0"/>
    <x v="0"/>
    <x v="15"/>
    <n v="76569"/>
    <n v="912"/>
    <n v="0"/>
    <n v="3585"/>
    <s v="-"/>
    <s v="BKT 4 FLOW"/>
    <n v="0.26202415533577911"/>
    <n v="2.4617041505054071E-2"/>
    <s v="FLOW"/>
    <x v="8"/>
    <s v="RTP"/>
    <s v="RTP"/>
    <m/>
    <m/>
    <m/>
    <m/>
    <m/>
    <m/>
    <s v="YERWADA"/>
    <m/>
    <m/>
    <m/>
    <n v="26951"/>
    <n v="76569"/>
    <n v="147"/>
    <m/>
    <n v="177"/>
    <s v="-"/>
    <s v="MH12XK0142"/>
    <s v="SUZUKI BURGMAN STREET EX"/>
    <d v="2024-10-30T00:00:00"/>
    <n v="30"/>
    <x v="0"/>
    <x v="2"/>
    <s v="-"/>
    <m/>
    <m/>
    <m/>
    <m/>
    <m/>
    <m/>
    <m/>
    <m/>
    <m/>
    <n v="1"/>
    <m/>
    <m/>
    <m/>
    <m/>
    <m/>
    <m/>
    <m/>
    <m/>
    <m/>
    <m/>
    <m/>
    <m/>
    <m/>
    <m/>
    <m/>
    <m/>
    <m/>
    <m/>
    <m/>
    <m/>
    <m/>
    <m/>
    <m/>
    <m/>
    <m/>
    <m/>
    <m/>
    <m/>
    <m/>
    <m/>
    <m/>
    <m/>
    <m/>
    <m/>
    <m/>
    <m/>
    <m/>
    <m/>
    <m/>
    <m/>
    <m/>
    <m/>
    <m/>
    <m/>
    <m/>
    <m/>
    <m/>
    <m/>
    <m/>
    <m/>
    <m/>
    <m/>
    <m/>
    <m/>
    <m/>
    <m/>
    <m/>
    <m/>
    <m/>
    <m/>
    <m/>
    <m/>
    <m/>
    <m/>
    <m/>
    <m/>
    <m/>
    <m/>
    <m/>
    <m/>
    <m/>
    <m/>
    <m/>
    <m/>
    <m/>
    <m/>
    <m/>
    <m/>
    <m/>
    <m/>
    <m/>
    <m/>
    <m/>
    <x v="0"/>
    <x v="0"/>
    <s v="ZBHT0012"/>
    <s v="G25GxYQqsDM7"/>
    <s v="Allocated"/>
    <s v="Door Locked (NC_DL)"/>
    <s v="Nc"/>
    <d v="2026-03-04T00:00:00"/>
    <m/>
    <m/>
    <m/>
    <e v="#N/A"/>
  </r>
  <r>
    <n v="464239886"/>
    <s v="HRUDYANATH ARUN APATE"/>
    <m/>
    <m/>
    <m/>
    <m/>
    <m/>
    <m/>
    <n v="3601"/>
    <n v="21317"/>
    <x v="1"/>
    <x v="0"/>
    <x v="0"/>
    <x v="12"/>
    <n v="76358"/>
    <n v="1137"/>
    <n v="0"/>
    <n v="4950"/>
    <s v="-"/>
    <s v="NEW"/>
    <n v="0.37867665309508092"/>
    <n v="2.8379074971269989E-2"/>
    <s v="FLOW"/>
    <x v="0"/>
    <s v="-"/>
    <s v="NC"/>
    <s v="Shifted"/>
    <m/>
    <s v="CNAVNA"/>
    <m/>
    <m/>
    <m/>
    <s v="SHIRUR"/>
    <m/>
    <m/>
    <m/>
    <n v="27404"/>
    <n v="76358"/>
    <n v="177"/>
    <m/>
    <n v="207"/>
    <s v="-"/>
    <s v="MH12XG6423"/>
    <s v="JUPITER BASIC"/>
    <d v="2024-10-07T00:00:00"/>
    <n v="36"/>
    <x v="0"/>
    <x v="0"/>
    <s v="-"/>
    <m/>
    <m/>
    <m/>
    <m/>
    <m/>
    <m/>
    <m/>
    <m/>
    <m/>
    <m/>
    <m/>
    <m/>
    <m/>
    <m/>
    <m/>
    <m/>
    <m/>
    <m/>
    <m/>
    <m/>
    <m/>
    <m/>
    <m/>
    <m/>
    <m/>
    <m/>
    <m/>
    <m/>
    <m/>
    <m/>
    <m/>
    <m/>
    <m/>
    <m/>
    <m/>
    <m/>
    <m/>
    <m/>
    <m/>
    <m/>
    <m/>
    <m/>
    <m/>
    <m/>
    <m/>
    <n v="1"/>
    <m/>
    <m/>
    <m/>
    <m/>
    <m/>
    <m/>
    <m/>
    <m/>
    <m/>
    <m/>
    <m/>
    <m/>
    <m/>
    <m/>
    <m/>
    <m/>
    <m/>
    <m/>
    <m/>
    <m/>
    <m/>
    <m/>
    <m/>
    <m/>
    <m/>
    <m/>
    <m/>
    <m/>
    <m/>
    <m/>
    <m/>
    <m/>
    <m/>
    <m/>
    <m/>
    <m/>
    <m/>
    <m/>
    <m/>
    <m/>
    <m/>
    <m/>
    <m/>
    <m/>
    <m/>
    <m/>
    <m/>
    <x v="0"/>
    <x v="0"/>
    <s v="ZBHT0024"/>
    <s v="B6yGA9pjpNgc"/>
    <s v="Allocated"/>
    <s v="Door Locked (NC_DL)"/>
    <s v="Customer door lock "/>
    <d v="2026-03-16T00:00:00"/>
    <m/>
    <m/>
    <m/>
    <e v="#N/A"/>
  </r>
  <r>
    <n v="466627354"/>
    <s v="SHINDE VAISHWAJEET JANARDHAN"/>
    <s v="ONLINE"/>
    <s v="08.03.26"/>
    <n v="4910"/>
    <m/>
    <m/>
    <m/>
    <s v="4910"/>
    <e v="#N/A"/>
    <x v="3"/>
    <x v="0"/>
    <x v="1"/>
    <x v="10"/>
    <n v="76326"/>
    <n v="39"/>
    <n v="0"/>
    <n v="450"/>
    <s v="-"/>
    <s v="X FLOW"/>
    <n v="0.1383243926111874"/>
    <n v="2.1170164286088731E-2"/>
    <s v="FLOW"/>
    <x v="1"/>
    <s v="-"/>
    <s v="PAID"/>
    <m/>
    <m/>
    <m/>
    <m/>
    <m/>
    <m/>
    <s v="AMBETHAN"/>
    <m/>
    <m/>
    <m/>
    <m/>
    <n v="76326"/>
    <n v="0"/>
    <m/>
    <e v="#N/A"/>
    <s v="-"/>
    <s v="MH14MN7049"/>
    <s v="HONDA SP 125 DLX 2B"/>
    <d v="2025-08-02T00:00:00"/>
    <s v="24"/>
    <x v="3"/>
    <x v="1"/>
    <s v="-"/>
    <m/>
    <m/>
    <m/>
    <m/>
    <m/>
    <m/>
    <m/>
    <m/>
    <m/>
    <m/>
    <m/>
    <m/>
    <m/>
    <m/>
    <m/>
    <m/>
    <m/>
    <m/>
    <m/>
    <m/>
    <m/>
    <m/>
    <m/>
    <m/>
    <m/>
    <m/>
    <m/>
    <m/>
    <m/>
    <m/>
    <m/>
    <m/>
    <m/>
    <m/>
    <m/>
    <m/>
    <m/>
    <m/>
    <m/>
    <m/>
    <m/>
    <m/>
    <m/>
    <m/>
    <m/>
    <m/>
    <m/>
    <m/>
    <m/>
    <m/>
    <m/>
    <m/>
    <m/>
    <m/>
    <m/>
    <m/>
    <m/>
    <m/>
    <m/>
    <m/>
    <m/>
    <m/>
    <m/>
    <m/>
    <m/>
    <m/>
    <m/>
    <m/>
    <m/>
    <m/>
    <m/>
    <m/>
    <m/>
    <m/>
    <m/>
    <m/>
    <m/>
    <m/>
    <m/>
    <m/>
    <m/>
    <m/>
    <m/>
    <m/>
    <m/>
    <m/>
    <m/>
    <m/>
    <m/>
    <m/>
    <n v="1"/>
    <m/>
    <m/>
    <x v="0"/>
    <x v="0"/>
    <s v="ZBHT0010"/>
    <e v="#N/A"/>
    <e v="#N/A"/>
    <e v="#N/A"/>
    <e v="#N/A"/>
    <e v="#N/A"/>
    <m/>
    <m/>
    <m/>
    <e v="#N/A"/>
  </r>
  <r>
    <n v="463910586"/>
    <s v="ROHAN RAJENDRA WAIKAR"/>
    <s v="ONLINE"/>
    <s v="27.03.26"/>
    <n v="2200"/>
    <m/>
    <m/>
    <m/>
    <n v="4415"/>
    <n v="6155.18"/>
    <x v="5"/>
    <x v="1"/>
    <x v="1"/>
    <x v="4"/>
    <n v="76315.179999999993"/>
    <n v="288"/>
    <n v="0"/>
    <n v="4950"/>
    <s v="-"/>
    <s v="23.02.26"/>
    <n v="0.57037527936663412"/>
    <n v="1.419779830703854E-2"/>
    <s v="STABLE"/>
    <x v="1"/>
    <s v="MPTP"/>
    <s v="NC"/>
    <s v="Shifted"/>
    <m/>
    <s v="CNAVNA"/>
    <m/>
    <m/>
    <m/>
    <s v="KASARWADI"/>
    <m/>
    <m/>
    <m/>
    <n v="11393.18"/>
    <n v="76315.179999999993"/>
    <n v="55"/>
    <m/>
    <n v="54"/>
    <s v="-"/>
    <s v="MH14LV2579"/>
    <s v="TVS RAIDER DISC"/>
    <d v="2024-09-01T00:00:00"/>
    <n v="36"/>
    <x v="0"/>
    <x v="2"/>
    <s v="-"/>
    <m/>
    <m/>
    <m/>
    <m/>
    <m/>
    <m/>
    <m/>
    <m/>
    <m/>
    <n v="1"/>
    <m/>
    <m/>
    <m/>
    <m/>
    <m/>
    <m/>
    <m/>
    <m/>
    <m/>
    <m/>
    <m/>
    <m/>
    <m/>
    <m/>
    <m/>
    <m/>
    <m/>
    <m/>
    <m/>
    <m/>
    <m/>
    <m/>
    <m/>
    <m/>
    <m/>
    <m/>
    <m/>
    <m/>
    <m/>
    <m/>
    <m/>
    <m/>
    <m/>
    <m/>
    <m/>
    <m/>
    <m/>
    <m/>
    <m/>
    <m/>
    <m/>
    <m/>
    <m/>
    <m/>
    <m/>
    <m/>
    <m/>
    <m/>
    <m/>
    <m/>
    <m/>
    <m/>
    <m/>
    <m/>
    <m/>
    <m/>
    <m/>
    <m/>
    <m/>
    <m/>
    <m/>
    <m/>
    <m/>
    <m/>
    <m/>
    <m/>
    <m/>
    <m/>
    <m/>
    <m/>
    <m/>
    <m/>
    <m/>
    <m/>
    <m/>
    <m/>
    <m/>
    <m/>
    <m/>
    <m/>
    <m/>
    <m/>
    <m/>
    <x v="0"/>
    <x v="0"/>
    <s v="DUWT0025"/>
    <s v="G2acnCsOJc"/>
    <s v="Allocated"/>
    <s v="Shifted (NC_SFTD)"/>
    <s v="Customer total office shifted from office add "/>
    <d v="2026-03-04T00:00:00"/>
    <m/>
    <m/>
    <m/>
    <s v="VYMO"/>
  </r>
  <r>
    <n v="465094272"/>
    <s v="SIDDARAM S O MALLIKARJUN"/>
    <m/>
    <m/>
    <m/>
    <m/>
    <m/>
    <s v="BANK PAID21"/>
    <n v="4170"/>
    <e v="#N/A"/>
    <x v="3"/>
    <x v="0"/>
    <x v="1"/>
    <x v="13"/>
    <n v="76281"/>
    <n v="5"/>
    <n v="0"/>
    <n v="450"/>
    <s v="-"/>
    <s v="-"/>
    <s v="-"/>
    <s v="-"/>
    <s v="FLOW"/>
    <x v="1"/>
    <m/>
    <s v="PAID"/>
    <m/>
    <m/>
    <m/>
    <m/>
    <m/>
    <m/>
    <m/>
    <m/>
    <m/>
    <m/>
    <m/>
    <n v="76281"/>
    <n v="0"/>
    <m/>
    <e v="#N/A"/>
    <m/>
    <m/>
    <m/>
    <m/>
    <m/>
    <x v="1"/>
    <x v="1"/>
    <s v="-"/>
    <m/>
    <m/>
    <m/>
    <m/>
    <m/>
    <m/>
    <m/>
    <m/>
    <m/>
    <m/>
    <m/>
    <m/>
    <m/>
    <m/>
    <m/>
    <m/>
    <m/>
    <m/>
    <m/>
    <m/>
    <m/>
    <m/>
    <m/>
    <m/>
    <m/>
    <m/>
    <m/>
    <m/>
    <m/>
    <m/>
    <m/>
    <m/>
    <m/>
    <m/>
    <m/>
    <m/>
    <m/>
    <m/>
    <m/>
    <m/>
    <m/>
    <m/>
    <m/>
    <m/>
    <m/>
    <m/>
    <m/>
    <m/>
    <m/>
    <m/>
    <m/>
    <m/>
    <m/>
    <m/>
    <m/>
    <m/>
    <m/>
    <m/>
    <m/>
    <m/>
    <m/>
    <m/>
    <m/>
    <m/>
    <m/>
    <m/>
    <m/>
    <m/>
    <m/>
    <m/>
    <m/>
    <m/>
    <m/>
    <m/>
    <m/>
    <m/>
    <m/>
    <m/>
    <m/>
    <m/>
    <m/>
    <m/>
    <m/>
    <m/>
    <m/>
    <m/>
    <m/>
    <m/>
    <m/>
    <m/>
    <n v="1"/>
    <m/>
    <m/>
    <x v="0"/>
    <x v="0"/>
    <s v="DUWT0027"/>
    <e v="#N/A"/>
    <e v="#N/A"/>
    <e v="#N/A"/>
    <e v="#N/A"/>
    <e v="#N/A"/>
    <m/>
    <m/>
    <m/>
    <e v="#N/A"/>
  </r>
  <r>
    <n v="464273873"/>
    <s v="SABA HABIB MULANI"/>
    <s v="ONLINE"/>
    <s v="26.03.26"/>
    <n v="4216"/>
    <m/>
    <m/>
    <m/>
    <n v="4216"/>
    <n v="4115"/>
    <x v="2"/>
    <x v="1"/>
    <x v="1"/>
    <x v="10"/>
    <n v="75782"/>
    <n v="101"/>
    <n v="0"/>
    <n v="2250"/>
    <s v="-"/>
    <s v="28.02.26"/>
    <n v="8.0310256041054517E-2"/>
    <n v="3.8309911236544319E-3"/>
    <s v="STABLE"/>
    <x v="1"/>
    <s v="PTP"/>
    <s v="PTP"/>
    <m/>
    <m/>
    <m/>
    <m/>
    <m/>
    <m/>
    <s v="RAJGURU NAGAR"/>
    <m/>
    <m/>
    <m/>
    <n v="6466"/>
    <n v="75782"/>
    <n v="24"/>
    <m/>
    <n v="26"/>
    <s v="-"/>
    <s v="MH14LW1517"/>
    <s v="BAJAJ CHETAK URBANE 3202"/>
    <d v="2024-10-09T00:00:00"/>
    <n v="36"/>
    <x v="0"/>
    <x v="0"/>
    <s v="-"/>
    <m/>
    <m/>
    <m/>
    <m/>
    <m/>
    <m/>
    <m/>
    <m/>
    <m/>
    <n v="1"/>
    <m/>
    <m/>
    <m/>
    <m/>
    <m/>
    <m/>
    <m/>
    <m/>
    <m/>
    <m/>
    <m/>
    <m/>
    <m/>
    <m/>
    <m/>
    <m/>
    <m/>
    <m/>
    <m/>
    <m/>
    <m/>
    <m/>
    <m/>
    <m/>
    <m/>
    <m/>
    <m/>
    <m/>
    <m/>
    <m/>
    <m/>
    <m/>
    <m/>
    <m/>
    <m/>
    <n v="1"/>
    <m/>
    <m/>
    <m/>
    <m/>
    <m/>
    <m/>
    <m/>
    <m/>
    <m/>
    <m/>
    <m/>
    <m/>
    <m/>
    <m/>
    <m/>
    <m/>
    <m/>
    <m/>
    <m/>
    <m/>
    <m/>
    <m/>
    <m/>
    <m/>
    <m/>
    <m/>
    <m/>
    <m/>
    <m/>
    <m/>
    <m/>
    <m/>
    <m/>
    <m/>
    <m/>
    <m/>
    <m/>
    <m/>
    <m/>
    <m/>
    <m/>
    <m/>
    <m/>
    <m/>
    <m/>
    <m/>
    <m/>
    <x v="6"/>
    <x v="0"/>
    <s v="ZBHT0010"/>
    <s v="G2UcAN1FGUz"/>
    <s v="Allocated"/>
    <s v="Left Message (LMCB)"/>
    <s v="Lmcb "/>
    <d v="2026-03-04T00:00:00"/>
    <m/>
    <m/>
    <m/>
    <e v="#N/A"/>
  </r>
  <r>
    <n v="464738848"/>
    <s v="SARIKA DATTATRAY BHONDAVE"/>
    <s v="ONLINE"/>
    <s v="11.03.26"/>
    <n v="4200"/>
    <m/>
    <m/>
    <m/>
    <n v="3993"/>
    <n v="3361.2"/>
    <x v="2"/>
    <x v="1"/>
    <x v="1"/>
    <x v="11"/>
    <n v="75780"/>
    <n v="102"/>
    <n v="0"/>
    <n v="3600"/>
    <s v="-"/>
    <s v="16.02.26"/>
    <n v="6.9775612476892346E-2"/>
    <n v="3.830890018085203E-3"/>
    <s v="STABLE"/>
    <x v="1"/>
    <s v="PTP"/>
    <s v="PAID"/>
    <m/>
    <m/>
    <m/>
    <m/>
    <m/>
    <m/>
    <s v="NERE"/>
    <m/>
    <m/>
    <m/>
    <n v="7063.2"/>
    <n v="75780"/>
    <n v="24"/>
    <m/>
    <n v="26"/>
    <s v="-"/>
    <s v="MH12XP5549"/>
    <s v="TVS JUPITER 110 DRUM ALLOY OBDIIA"/>
    <d v="2024-11-21T00:00:00"/>
    <n v="36"/>
    <x v="0"/>
    <x v="0"/>
    <s v="-"/>
    <m/>
    <m/>
    <m/>
    <m/>
    <m/>
    <m/>
    <m/>
    <m/>
    <m/>
    <m/>
    <m/>
    <m/>
    <m/>
    <m/>
    <m/>
    <m/>
    <m/>
    <m/>
    <m/>
    <m/>
    <m/>
    <m/>
    <m/>
    <m/>
    <m/>
    <m/>
    <m/>
    <m/>
    <m/>
    <m/>
    <m/>
    <m/>
    <m/>
    <m/>
    <m/>
    <m/>
    <m/>
    <m/>
    <m/>
    <m/>
    <m/>
    <m/>
    <m/>
    <m/>
    <m/>
    <m/>
    <m/>
    <m/>
    <m/>
    <m/>
    <m/>
    <m/>
    <m/>
    <m/>
    <m/>
    <m/>
    <m/>
    <m/>
    <m/>
    <m/>
    <m/>
    <m/>
    <m/>
    <m/>
    <m/>
    <m/>
    <m/>
    <m/>
    <m/>
    <m/>
    <m/>
    <m/>
    <m/>
    <m/>
    <m/>
    <m/>
    <m/>
    <m/>
    <m/>
    <m/>
    <m/>
    <m/>
    <m/>
    <m/>
    <m/>
    <m/>
    <m/>
    <m/>
    <m/>
    <m/>
    <n v="1"/>
    <m/>
    <m/>
    <x v="0"/>
    <x v="0"/>
    <s v="DUWT0030"/>
    <s v="B2JMdyKpNIz"/>
    <s v="Allocated"/>
    <s v="Promise To Pay (PTP)"/>
    <s v="Meet customer in given ptp 6 Mar to customer but customer"/>
    <d v="2026-03-06T00:00:00"/>
    <m/>
    <m/>
    <m/>
    <e v="#N/A"/>
  </r>
  <r>
    <n v="467028376"/>
    <s v="SNEHAL DEEPAK NAIKWADI"/>
    <m/>
    <m/>
    <m/>
    <m/>
    <m/>
    <s v="BANK STABLE 18"/>
    <n v="4360"/>
    <n v="4282"/>
    <x v="2"/>
    <x v="1"/>
    <x v="0"/>
    <x v="3"/>
    <n v="75742"/>
    <n v="78"/>
    <n v="0"/>
    <n v="1123"/>
    <s v="-"/>
    <s v="26.02.26"/>
    <n v="6.9142788896509044E-2"/>
    <n v="3.8289690122698529E-3"/>
    <s v="STABLE"/>
    <x v="1"/>
    <s v="PTP"/>
    <s v="PAID"/>
    <m/>
    <m/>
    <s v="CAVNA"/>
    <m/>
    <m/>
    <m/>
    <s v="CHAKAN"/>
    <m/>
    <m/>
    <m/>
    <n v="5483"/>
    <n v="75742"/>
    <n v="24"/>
    <m/>
    <n v="26"/>
    <s v="-"/>
    <s v="MH14MW5029"/>
    <s v="YAMAHA FASCINO S 125 STD"/>
    <d v="2025-10-07T00:00:00"/>
    <n v="24"/>
    <x v="0"/>
    <x v="0"/>
    <s v="-"/>
    <m/>
    <m/>
    <m/>
    <m/>
    <m/>
    <m/>
    <m/>
    <m/>
    <m/>
    <m/>
    <m/>
    <m/>
    <m/>
    <m/>
    <m/>
    <n v="1"/>
    <m/>
    <m/>
    <m/>
    <m/>
    <m/>
    <m/>
    <m/>
    <m/>
    <m/>
    <m/>
    <m/>
    <m/>
    <m/>
    <m/>
    <m/>
    <m/>
    <m/>
    <m/>
    <m/>
    <m/>
    <m/>
    <m/>
    <m/>
    <m/>
    <m/>
    <m/>
    <m/>
    <m/>
    <m/>
    <m/>
    <m/>
    <m/>
    <m/>
    <m/>
    <m/>
    <m/>
    <m/>
    <m/>
    <m/>
    <m/>
    <m/>
    <m/>
    <m/>
    <m/>
    <m/>
    <m/>
    <m/>
    <m/>
    <m/>
    <m/>
    <m/>
    <m/>
    <m/>
    <m/>
    <m/>
    <m/>
    <m/>
    <m/>
    <m/>
    <m/>
    <m/>
    <m/>
    <m/>
    <m/>
    <m/>
    <m/>
    <m/>
    <m/>
    <m/>
    <m/>
    <m/>
    <m/>
    <m/>
    <m/>
    <m/>
    <m/>
    <m/>
    <x v="0"/>
    <x v="0"/>
    <s v="DUWT0017"/>
    <s v="koVqfm-L1Dm"/>
    <s v="Allocated"/>
    <s v="Door Locked (NC_DL)"/>
    <s v="Customer not meet house lock "/>
    <d v="2026-03-06T00:00:00"/>
    <m/>
    <m/>
    <m/>
    <e v="#N/A"/>
  </r>
  <r>
    <n v="463953227"/>
    <s v="SAVITA ASHOK KHEDKAR"/>
    <s v="ONLINE"/>
    <s v="12.03.26"/>
    <n v="12265"/>
    <m/>
    <m/>
    <s v="CBC COLL"/>
    <n v="11365"/>
    <e v="#N/A"/>
    <x v="3"/>
    <x v="0"/>
    <x v="1"/>
    <x v="3"/>
    <n v="75661"/>
    <n v="0"/>
    <n v="900"/>
    <n v="900"/>
    <s v="-"/>
    <s v="NEW"/>
    <n v="0.16059951264656691"/>
    <n v="2.0985716532371131E-2"/>
    <s v="STABLE"/>
    <x v="1"/>
    <s v="-"/>
    <s v="PAID"/>
    <m/>
    <m/>
    <s v="CAVA"/>
    <m/>
    <m/>
    <m/>
    <s v="CHAKAN"/>
    <m/>
    <m/>
    <m/>
    <s v="-"/>
    <n v="75661"/>
    <n v="0"/>
    <m/>
    <e v="#N/A"/>
    <s v="REGULAR"/>
    <s v="MH14LT9143"/>
    <s v="CLASSIC 350 DARK STEALT"/>
    <d v="2024-09-05T00:00:00"/>
    <n v="24"/>
    <x v="2"/>
    <x v="1"/>
    <s v="-"/>
    <m/>
    <m/>
    <m/>
    <m/>
    <m/>
    <m/>
    <m/>
    <m/>
    <m/>
    <m/>
    <m/>
    <m/>
    <m/>
    <m/>
    <m/>
    <m/>
    <m/>
    <m/>
    <m/>
    <m/>
    <m/>
    <m/>
    <m/>
    <m/>
    <m/>
    <m/>
    <m/>
    <m/>
    <m/>
    <m/>
    <m/>
    <m/>
    <m/>
    <m/>
    <m/>
    <m/>
    <m/>
    <m/>
    <m/>
    <m/>
    <m/>
    <m/>
    <m/>
    <m/>
    <m/>
    <m/>
    <m/>
    <m/>
    <m/>
    <m/>
    <m/>
    <m/>
    <m/>
    <m/>
    <m/>
    <m/>
    <m/>
    <m/>
    <m/>
    <m/>
    <m/>
    <m/>
    <m/>
    <m/>
    <m/>
    <m/>
    <m/>
    <m/>
    <m/>
    <m/>
    <m/>
    <m/>
    <m/>
    <m/>
    <m/>
    <m/>
    <m/>
    <m/>
    <m/>
    <m/>
    <m/>
    <m/>
    <m/>
    <m/>
    <m/>
    <m/>
    <m/>
    <m/>
    <m/>
    <m/>
    <n v="1"/>
    <m/>
    <m/>
    <x v="0"/>
    <x v="0"/>
    <s v="DUWT0017"/>
    <e v="#N/A"/>
    <e v="#N/A"/>
    <e v="#N/A"/>
    <e v="#N/A"/>
    <e v="#N/A"/>
    <m/>
    <m/>
    <m/>
    <e v="#N/A"/>
  </r>
  <r>
    <n v="467035283"/>
    <s v="SANDESH SHANTARM BAMHANE"/>
    <s v="ONLINE"/>
    <s v="09.03.26"/>
    <n v="4518"/>
    <m/>
    <m/>
    <m/>
    <n v="4497"/>
    <e v="#N/A"/>
    <x v="3"/>
    <x v="0"/>
    <x v="1"/>
    <x v="9"/>
    <n v="75637"/>
    <n v="21"/>
    <n v="0"/>
    <n v="457"/>
    <s v="-"/>
    <s v="NEW"/>
    <n v="4.6717504376944122E-2"/>
    <n v="2.0979059771334709E-2"/>
    <s v="FLOW"/>
    <x v="1"/>
    <m/>
    <s v="PAID"/>
    <m/>
    <m/>
    <m/>
    <m/>
    <m/>
    <m/>
    <s v="PIMPALWANDI"/>
    <m/>
    <m/>
    <m/>
    <m/>
    <n v="75637"/>
    <n v="0"/>
    <m/>
    <e v="#N/A"/>
    <s v="-"/>
    <m/>
    <m/>
    <d v="2025-10-08T00:00:00"/>
    <n v="24"/>
    <x v="3"/>
    <x v="1"/>
    <s v="-"/>
    <m/>
    <m/>
    <m/>
    <m/>
    <m/>
    <m/>
    <m/>
    <m/>
    <m/>
    <m/>
    <m/>
    <m/>
    <m/>
    <m/>
    <m/>
    <m/>
    <m/>
    <m/>
    <m/>
    <m/>
    <m/>
    <m/>
    <m/>
    <m/>
    <m/>
    <m/>
    <m/>
    <m/>
    <m/>
    <m/>
    <m/>
    <m/>
    <m/>
    <m/>
    <m/>
    <m/>
    <m/>
    <m/>
    <m/>
    <m/>
    <m/>
    <m/>
    <m/>
    <m/>
    <m/>
    <m/>
    <m/>
    <m/>
    <m/>
    <m/>
    <m/>
    <m/>
    <m/>
    <m/>
    <m/>
    <m/>
    <m/>
    <m/>
    <m/>
    <m/>
    <m/>
    <m/>
    <m/>
    <m/>
    <m/>
    <m/>
    <m/>
    <m/>
    <m/>
    <m/>
    <m/>
    <m/>
    <m/>
    <m/>
    <m/>
    <m/>
    <m/>
    <m/>
    <m/>
    <m/>
    <m/>
    <m/>
    <m/>
    <m/>
    <m/>
    <m/>
    <m/>
    <m/>
    <m/>
    <m/>
    <n v="1"/>
    <m/>
    <m/>
    <x v="0"/>
    <x v="0"/>
    <s v="ZBHT0021"/>
    <e v="#N/A"/>
    <e v="#N/A"/>
    <e v="#N/A"/>
    <e v="#N/A"/>
    <e v="#N/A"/>
    <m/>
    <m/>
    <m/>
    <e v="#N/A"/>
  </r>
  <r>
    <n v="464930378"/>
    <s v="SARITA SEBASTIAN MARIYAN"/>
    <m/>
    <m/>
    <m/>
    <m/>
    <m/>
    <m/>
    <n v="4169"/>
    <n v="4121"/>
    <x v="2"/>
    <x v="0"/>
    <x v="0"/>
    <x v="5"/>
    <n v="75508"/>
    <n v="160"/>
    <n v="0"/>
    <n v="4950"/>
    <s v="-"/>
    <s v="25.02.26"/>
    <n v="8.1052886310585284E-2"/>
    <n v="3.8171396606700649E-3"/>
    <s v="FLOW"/>
    <x v="8"/>
    <s v="MPTP"/>
    <s v="RTP"/>
    <s v="Financail Problem "/>
    <m/>
    <s v="CAVNA"/>
    <m/>
    <m/>
    <m/>
    <s v="KHADKI"/>
    <m/>
    <m/>
    <m/>
    <n v="9231"/>
    <n v="75508"/>
    <n v="24"/>
    <m/>
    <n v="54"/>
    <s v="-"/>
    <s v="MH12XP7219"/>
    <s v="HONDA ACTIVA 125 SMART"/>
    <d v="2024-12-12T00:00:00"/>
    <n v="36"/>
    <x v="0"/>
    <x v="0"/>
    <s v="-"/>
    <m/>
    <m/>
    <m/>
    <m/>
    <m/>
    <m/>
    <m/>
    <m/>
    <m/>
    <m/>
    <m/>
    <m/>
    <m/>
    <m/>
    <m/>
    <n v="1"/>
    <m/>
    <m/>
    <m/>
    <m/>
    <m/>
    <n v="1"/>
    <m/>
    <m/>
    <m/>
    <m/>
    <m/>
    <m/>
    <m/>
    <m/>
    <m/>
    <m/>
    <m/>
    <m/>
    <m/>
    <m/>
    <m/>
    <m/>
    <m/>
    <m/>
    <m/>
    <m/>
    <m/>
    <m/>
    <m/>
    <m/>
    <m/>
    <m/>
    <m/>
    <m/>
    <m/>
    <m/>
    <m/>
    <m/>
    <m/>
    <m/>
    <m/>
    <m/>
    <m/>
    <m/>
    <m/>
    <m/>
    <m/>
    <m/>
    <m/>
    <m/>
    <m/>
    <m/>
    <m/>
    <m/>
    <m/>
    <m/>
    <m/>
    <m/>
    <m/>
    <m/>
    <m/>
    <m/>
    <m/>
    <m/>
    <m/>
    <m/>
    <m/>
    <m/>
    <m/>
    <m/>
    <m/>
    <m/>
    <m/>
    <m/>
    <m/>
    <m/>
    <m/>
    <x v="6"/>
    <x v="0"/>
    <s v="DUWT0023"/>
    <s v="BPmkdf2qsOgc"/>
    <s v="Allocated"/>
    <s v="Shifted (NC_SFTD)"/>
    <s v="Customer shifted from the given residence address "/>
    <d v="2026-03-08T00:00:00"/>
    <m/>
    <m/>
    <m/>
    <e v="#N/A"/>
  </r>
  <r>
    <n v="464551591"/>
    <s v="SADDAM BASHA MUJAVAR"/>
    <s v="ONLINE"/>
    <s v="25.03.26"/>
    <n v="4160"/>
    <m/>
    <m/>
    <m/>
    <n v="4046"/>
    <n v="3551"/>
    <x v="2"/>
    <x v="1"/>
    <x v="1"/>
    <x v="15"/>
    <n v="74744"/>
    <n v="58"/>
    <n v="0"/>
    <n v="900"/>
    <s v="-"/>
    <s v="22.02.26"/>
    <n v="4.2776728415848592E-2"/>
    <n v="3.7785173332246032E-3"/>
    <s v="STABLE"/>
    <x v="1"/>
    <s v="-"/>
    <s v="PTP"/>
    <m/>
    <n v="23"/>
    <s v="CAVA"/>
    <m/>
    <m/>
    <m/>
    <s v="LOHEGAON"/>
    <m/>
    <m/>
    <m/>
    <n v="4509"/>
    <n v="74744"/>
    <n v="24"/>
    <n v="1"/>
    <n v="26"/>
    <s v="REGULAR"/>
    <s v="MH12XP1980"/>
    <s v="HONDA ACTIVA 125 DISC BSVI"/>
    <d v="2024-11-04T00:00:00"/>
    <n v="36"/>
    <x v="4"/>
    <x v="2"/>
    <s v="-"/>
    <m/>
    <m/>
    <m/>
    <m/>
    <m/>
    <m/>
    <m/>
    <m/>
    <m/>
    <m/>
    <m/>
    <m/>
    <m/>
    <m/>
    <m/>
    <m/>
    <m/>
    <m/>
    <m/>
    <m/>
    <m/>
    <m/>
    <m/>
    <m/>
    <m/>
    <m/>
    <m/>
    <m/>
    <m/>
    <m/>
    <m/>
    <m/>
    <m/>
    <n v="1"/>
    <m/>
    <m/>
    <m/>
    <m/>
    <m/>
    <m/>
    <m/>
    <m/>
    <m/>
    <m/>
    <m/>
    <m/>
    <m/>
    <m/>
    <m/>
    <m/>
    <m/>
    <m/>
    <m/>
    <m/>
    <m/>
    <m/>
    <m/>
    <m/>
    <m/>
    <m/>
    <m/>
    <m/>
    <m/>
    <m/>
    <m/>
    <m/>
    <m/>
    <m/>
    <m/>
    <m/>
    <m/>
    <m/>
    <n v="1"/>
    <m/>
    <m/>
    <m/>
    <m/>
    <m/>
    <m/>
    <m/>
    <m/>
    <m/>
    <m/>
    <m/>
    <m/>
    <m/>
    <m/>
    <m/>
    <m/>
    <m/>
    <m/>
    <m/>
    <m/>
    <x v="6"/>
    <x v="0"/>
    <s v="ZBHT0012"/>
    <s v="B2B5Vw4w1Oz"/>
    <s v="Allocated"/>
    <s v="No Such Person (NC_NSP)"/>
    <s v="Nc"/>
    <d v="2026-03-12T00:00:00"/>
    <m/>
    <m/>
    <m/>
    <e v="#N/A"/>
  </r>
  <r>
    <n v="458147790"/>
    <s v="AKASH ADINATH GAVHANE"/>
    <m/>
    <m/>
    <m/>
    <m/>
    <m/>
    <s v="BANK RB 28"/>
    <n v="5565"/>
    <n v="5565"/>
    <x v="2"/>
    <x v="2"/>
    <x v="0"/>
    <x v="12"/>
    <n v="74725.98"/>
    <n v="18"/>
    <n v="0"/>
    <n v="450"/>
    <s v="-"/>
    <s v="NEW"/>
    <n v="6.9880321944450638E-2"/>
    <n v="3.7776063720458501E-3"/>
    <s v="RB"/>
    <x v="1"/>
    <s v="-"/>
    <s v="NC"/>
    <s v="Shifted"/>
    <m/>
    <s v="CNAVNA"/>
    <m/>
    <m/>
    <m/>
    <s v="SHIRUR"/>
    <m/>
    <m/>
    <m/>
    <n v="6033"/>
    <n v="74725.98"/>
    <n v="24"/>
    <m/>
    <n v="0"/>
    <s v="-"/>
    <s v="MH12VM5525"/>
    <s v="YAMAHA MT15 V2 METALLIC BLACK"/>
    <d v="2023-05-17T00:00:00"/>
    <n v="47"/>
    <x v="0"/>
    <x v="0"/>
    <s v="-"/>
    <m/>
    <m/>
    <m/>
    <m/>
    <m/>
    <m/>
    <m/>
    <m/>
    <m/>
    <m/>
    <m/>
    <m/>
    <m/>
    <m/>
    <m/>
    <n v="1"/>
    <m/>
    <m/>
    <m/>
    <m/>
    <m/>
    <m/>
    <m/>
    <m/>
    <m/>
    <m/>
    <m/>
    <m/>
    <m/>
    <m/>
    <m/>
    <m/>
    <m/>
    <m/>
    <m/>
    <m/>
    <m/>
    <m/>
    <m/>
    <m/>
    <m/>
    <m/>
    <m/>
    <m/>
    <m/>
    <n v="1"/>
    <m/>
    <m/>
    <m/>
    <m/>
    <m/>
    <m/>
    <m/>
    <m/>
    <m/>
    <m/>
    <m/>
    <m/>
    <m/>
    <m/>
    <m/>
    <m/>
    <m/>
    <m/>
    <m/>
    <m/>
    <m/>
    <m/>
    <m/>
    <m/>
    <m/>
    <m/>
    <m/>
    <m/>
    <m/>
    <m/>
    <m/>
    <m/>
    <m/>
    <m/>
    <m/>
    <m/>
    <m/>
    <m/>
    <m/>
    <m/>
    <m/>
    <m/>
    <m/>
    <m/>
    <m/>
    <m/>
    <m/>
    <x v="6"/>
    <x v="0"/>
    <s v="ZBHT0024"/>
    <s v="BPqh1U_JVc"/>
    <s v="Allocated"/>
    <s v="Address Not Found (NC_ANF)"/>
    <s v="Customer address not found "/>
    <d v="2026-03-06T00:00:00"/>
    <m/>
    <m/>
    <m/>
    <e v="#N/A"/>
  </r>
  <r>
    <n v="466318732"/>
    <s v="PRADNYA KOTU DATE"/>
    <s v="COLLECT"/>
    <s v="29.03.26"/>
    <n v="3450"/>
    <m/>
    <m/>
    <m/>
    <n v="3371"/>
    <n v="3371"/>
    <x v="3"/>
    <x v="0"/>
    <x v="1"/>
    <x v="9"/>
    <n v="74654"/>
    <n v="38"/>
    <n v="0"/>
    <n v="1296"/>
    <s v="-"/>
    <s v="-"/>
    <s v="-"/>
    <s v="-"/>
    <s v="FLOW"/>
    <x v="3"/>
    <s v="-"/>
    <s v="PTP"/>
    <m/>
    <n v="31"/>
    <s v="CAVA"/>
    <m/>
    <m/>
    <m/>
    <s v="JUNNAR"/>
    <m/>
    <m/>
    <m/>
    <m/>
    <n v="74654"/>
    <n v="0"/>
    <m/>
    <n v="22"/>
    <s v="-"/>
    <m/>
    <m/>
    <s v="########"/>
    <n v="36"/>
    <x v="6"/>
    <x v="1"/>
    <s v="-"/>
    <m/>
    <m/>
    <m/>
    <m/>
    <m/>
    <m/>
    <m/>
    <m/>
    <m/>
    <m/>
    <m/>
    <m/>
    <m/>
    <m/>
    <m/>
    <m/>
    <m/>
    <m/>
    <m/>
    <m/>
    <m/>
    <m/>
    <m/>
    <m/>
    <m/>
    <m/>
    <m/>
    <m/>
    <m/>
    <m/>
    <m/>
    <m/>
    <m/>
    <m/>
    <m/>
    <m/>
    <m/>
    <m/>
    <m/>
    <m/>
    <m/>
    <m/>
    <m/>
    <m/>
    <m/>
    <m/>
    <m/>
    <m/>
    <m/>
    <m/>
    <m/>
    <m/>
    <m/>
    <m/>
    <m/>
    <m/>
    <m/>
    <m/>
    <m/>
    <m/>
    <m/>
    <m/>
    <m/>
    <m/>
    <m/>
    <m/>
    <m/>
    <m/>
    <m/>
    <m/>
    <m/>
    <m/>
    <m/>
    <m/>
    <m/>
    <m/>
    <m/>
    <m/>
    <m/>
    <m/>
    <m/>
    <m/>
    <m/>
    <m/>
    <m/>
    <m/>
    <m/>
    <m/>
    <m/>
    <m/>
    <m/>
    <m/>
    <m/>
    <x v="7"/>
    <x v="1"/>
    <s v="ZBHT0021"/>
    <s v="BoEBErIeliXz"/>
    <s v="Allocated"/>
    <s v="Payment (PAID)"/>
    <s v="Payment (PAID)"/>
    <d v="2026-03-29T00:00:00"/>
    <m/>
    <m/>
    <m/>
    <e v="#N/A"/>
  </r>
  <r>
    <n v="466038597"/>
    <s v="MOHAN DEVIDAS SALUNKE"/>
    <m/>
    <m/>
    <m/>
    <m/>
    <m/>
    <s v="BANK PAID 13"/>
    <n v="5693"/>
    <e v="#N/A"/>
    <x v="3"/>
    <x v="0"/>
    <x v="1"/>
    <x v="9"/>
    <n v="74611"/>
    <n v="10"/>
    <n v="0"/>
    <n v="900"/>
    <s v="-"/>
    <s v="NEW"/>
    <n v="4.6083791253859592E-2"/>
    <n v="2.0694483237027571E-2"/>
    <s v="FLOW"/>
    <x v="1"/>
    <s v="-"/>
    <s v="PAID"/>
    <m/>
    <m/>
    <m/>
    <m/>
    <m/>
    <m/>
    <s v="OTUR"/>
    <m/>
    <m/>
    <m/>
    <m/>
    <n v="74611"/>
    <n v="0"/>
    <m/>
    <e v="#N/A"/>
    <s v="-"/>
    <s v="MH14MJ7291"/>
    <s v="HONDA ACTIVA 125 DISC 2"/>
    <d v="2025-05-02T00:00:00"/>
    <n v="24"/>
    <x v="3"/>
    <x v="1"/>
    <s v="-"/>
    <m/>
    <m/>
    <m/>
    <m/>
    <m/>
    <m/>
    <m/>
    <m/>
    <m/>
    <m/>
    <m/>
    <m/>
    <m/>
    <m/>
    <m/>
    <m/>
    <m/>
    <m/>
    <m/>
    <m/>
    <m/>
    <m/>
    <m/>
    <m/>
    <m/>
    <m/>
    <m/>
    <m/>
    <m/>
    <m/>
    <m/>
    <m/>
    <m/>
    <m/>
    <m/>
    <m/>
    <m/>
    <m/>
    <m/>
    <m/>
    <m/>
    <m/>
    <m/>
    <m/>
    <m/>
    <m/>
    <m/>
    <m/>
    <m/>
    <m/>
    <m/>
    <m/>
    <m/>
    <m/>
    <m/>
    <m/>
    <m/>
    <m/>
    <m/>
    <m/>
    <m/>
    <m/>
    <m/>
    <m/>
    <m/>
    <m/>
    <m/>
    <m/>
    <m/>
    <m/>
    <m/>
    <m/>
    <m/>
    <m/>
    <m/>
    <m/>
    <m/>
    <m/>
    <m/>
    <m/>
    <m/>
    <m/>
    <m/>
    <m/>
    <m/>
    <m/>
    <m/>
    <m/>
    <m/>
    <m/>
    <n v="1"/>
    <m/>
    <m/>
    <x v="0"/>
    <x v="0"/>
    <s v="ZBHT0021"/>
    <e v="#N/A"/>
    <e v="#N/A"/>
    <e v="#N/A"/>
    <e v="#N/A"/>
    <e v="#N/A"/>
    <m/>
    <m/>
    <m/>
    <e v="#N/A"/>
  </r>
  <r>
    <n v="9049624"/>
    <s v="ABUBAKAR CHAND SHAIKH"/>
    <m/>
    <m/>
    <m/>
    <m/>
    <m/>
    <m/>
    <n v="5873"/>
    <n v="28359.19"/>
    <x v="0"/>
    <x v="0"/>
    <x v="0"/>
    <x v="16"/>
    <n v="74580.639999999999"/>
    <n v="1764"/>
    <n v="0"/>
    <n v="4950"/>
    <s v="-"/>
    <s v="NEW"/>
    <n v="0.32564745564019337"/>
    <n v="2.3977780960355969E-2"/>
    <s v="FLOW"/>
    <x v="0"/>
    <s v="-"/>
    <s v="NC"/>
    <s v="Shifted"/>
    <m/>
    <m/>
    <m/>
    <m/>
    <m/>
    <s v="YEVLEWADI"/>
    <m/>
    <m/>
    <m/>
    <n v="35073.19"/>
    <n v="74580.639999999999"/>
    <n v="147"/>
    <m/>
    <n v="177"/>
    <s v="-"/>
    <s v="MH12SW8616"/>
    <s v="BAJAJ KTM RC 200"/>
    <d v="2020-11-11T00:00:00"/>
    <n v="72"/>
    <x v="0"/>
    <x v="2"/>
    <s v="-"/>
    <m/>
    <m/>
    <m/>
    <m/>
    <m/>
    <m/>
    <m/>
    <m/>
    <m/>
    <m/>
    <m/>
    <m/>
    <m/>
    <m/>
    <m/>
    <m/>
    <m/>
    <m/>
    <m/>
    <m/>
    <m/>
    <m/>
    <m/>
    <m/>
    <m/>
    <m/>
    <m/>
    <m/>
    <m/>
    <m/>
    <m/>
    <m/>
    <m/>
    <m/>
    <m/>
    <m/>
    <m/>
    <m/>
    <m/>
    <m/>
    <m/>
    <m/>
    <m/>
    <m/>
    <m/>
    <m/>
    <m/>
    <m/>
    <m/>
    <m/>
    <m/>
    <m/>
    <m/>
    <m/>
    <m/>
    <m/>
    <m/>
    <m/>
    <m/>
    <m/>
    <m/>
    <m/>
    <m/>
    <m/>
    <m/>
    <m/>
    <m/>
    <m/>
    <m/>
    <m/>
    <m/>
    <m/>
    <m/>
    <m/>
    <m/>
    <m/>
    <m/>
    <m/>
    <m/>
    <m/>
    <m/>
    <m/>
    <m/>
    <m/>
    <m/>
    <m/>
    <m/>
    <m/>
    <m/>
    <m/>
    <n v="1"/>
    <m/>
    <m/>
    <x v="0"/>
    <x v="0"/>
    <s v="DUWT0031"/>
    <s v="k6RthAUaQB_c"/>
    <s v="Allocated"/>
    <s v="Address Not Found (NC_ANF)"/>
    <s v="Customer address not found "/>
    <d v="2026-03-18T00:00:00"/>
    <m/>
    <m/>
    <m/>
    <e v="#N/A"/>
  </r>
  <r>
    <n v="467095115"/>
    <s v="REKHA GORAKSHA CHAVAN"/>
    <m/>
    <m/>
    <m/>
    <m/>
    <m/>
    <m/>
    <n v="5978"/>
    <n v="5978"/>
    <x v="3"/>
    <x v="0"/>
    <x v="0"/>
    <x v="3"/>
    <n v="74325"/>
    <n v="0"/>
    <n v="0"/>
    <n v="450"/>
    <s v="-"/>
    <s v="NEW"/>
    <n v="0.15776369301828"/>
    <n v="2.0615156834676841E-2"/>
    <s v="FLOW"/>
    <x v="0"/>
    <s v="-"/>
    <s v="NC"/>
    <s v="Shifted"/>
    <m/>
    <s v="CNAVNA"/>
    <m/>
    <m/>
    <m/>
    <s v="CHAKAN"/>
    <m/>
    <m/>
    <m/>
    <s v="-"/>
    <n v="74325"/>
    <n v="0"/>
    <m/>
    <n v="25"/>
    <s v="REGULAR"/>
    <s v="MH14MX3953"/>
    <s v="HONDA ACTIVA 110 SMART"/>
    <d v="2025-10-16T00:00:00"/>
    <n v="18"/>
    <x v="2"/>
    <x v="1"/>
    <s v="-"/>
    <m/>
    <m/>
    <m/>
    <m/>
    <m/>
    <m/>
    <m/>
    <m/>
    <m/>
    <m/>
    <m/>
    <m/>
    <m/>
    <m/>
    <m/>
    <m/>
    <m/>
    <m/>
    <m/>
    <m/>
    <m/>
    <m/>
    <m/>
    <m/>
    <m/>
    <m/>
    <m/>
    <m/>
    <m/>
    <m/>
    <m/>
    <m/>
    <m/>
    <m/>
    <m/>
    <m/>
    <m/>
    <m/>
    <m/>
    <n v="1"/>
    <m/>
    <m/>
    <m/>
    <m/>
    <m/>
    <m/>
    <m/>
    <m/>
    <m/>
    <m/>
    <m/>
    <m/>
    <m/>
    <m/>
    <m/>
    <m/>
    <m/>
    <m/>
    <m/>
    <m/>
    <m/>
    <m/>
    <m/>
    <m/>
    <m/>
    <m/>
    <m/>
    <m/>
    <m/>
    <m/>
    <m/>
    <m/>
    <m/>
    <m/>
    <m/>
    <m/>
    <m/>
    <m/>
    <m/>
    <m/>
    <m/>
    <m/>
    <m/>
    <m/>
    <m/>
    <m/>
    <m/>
    <m/>
    <m/>
    <m/>
    <m/>
    <m/>
    <m/>
    <x v="0"/>
    <x v="0"/>
    <s v="DUWT0017"/>
    <s v="AoLMOoSODwm"/>
    <s v="Allocated"/>
    <s v="Shifted (NC_SFTD)"/>
    <s v="Customer shifted from residence as per neighbor "/>
    <d v="2026-03-14T00:00:00"/>
    <m/>
    <m/>
    <m/>
    <e v="#N/A"/>
  </r>
  <r>
    <n v="463265509"/>
    <s v="VIKAS NARESH JADHAV"/>
    <s v="ONLINE"/>
    <s v="18.03.26"/>
    <n v="430"/>
    <m/>
    <m/>
    <m/>
    <n v="4731"/>
    <n v="4731"/>
    <x v="2"/>
    <x v="1"/>
    <x v="1"/>
    <x v="13"/>
    <n v="74284"/>
    <n v="28"/>
    <n v="0"/>
    <n v="450"/>
    <s v="-"/>
    <s v="NEW"/>
    <n v="8.2058195945635376E-2"/>
    <n v="3.7552630523019432E-3"/>
    <s v="STABLE"/>
    <x v="1"/>
    <s v="-"/>
    <s v="PTP"/>
    <m/>
    <n v="20"/>
    <s v="CAVA"/>
    <m/>
    <m/>
    <m/>
    <s v="JAMBHUL WADI"/>
    <m/>
    <m/>
    <m/>
    <n v="5209"/>
    <n v="74284"/>
    <n v="24"/>
    <m/>
    <n v="26"/>
    <s v="-"/>
    <s v="MH14LR2229"/>
    <s v="BAJAJ PULSAR NS 125 UG"/>
    <d v="2024-06-21T00:00:00"/>
    <n v="36"/>
    <x v="0"/>
    <x v="2"/>
    <s v="-"/>
    <m/>
    <m/>
    <m/>
    <m/>
    <m/>
    <m/>
    <m/>
    <m/>
    <m/>
    <n v="1"/>
    <m/>
    <m/>
    <m/>
    <m/>
    <m/>
    <m/>
    <m/>
    <m/>
    <m/>
    <m/>
    <m/>
    <m/>
    <m/>
    <m/>
    <m/>
    <m/>
    <m/>
    <m/>
    <m/>
    <m/>
    <m/>
    <m/>
    <m/>
    <m/>
    <m/>
    <m/>
    <m/>
    <m/>
    <m/>
    <m/>
    <m/>
    <m/>
    <m/>
    <m/>
    <m/>
    <m/>
    <m/>
    <m/>
    <m/>
    <m/>
    <m/>
    <m/>
    <m/>
    <m/>
    <m/>
    <m/>
    <m/>
    <m/>
    <m/>
    <m/>
    <m/>
    <m/>
    <m/>
    <m/>
    <m/>
    <m/>
    <n v="1"/>
    <m/>
    <m/>
    <m/>
    <m/>
    <m/>
    <m/>
    <m/>
    <m/>
    <m/>
    <m/>
    <m/>
    <m/>
    <m/>
    <m/>
    <m/>
    <m/>
    <m/>
    <m/>
    <m/>
    <m/>
    <m/>
    <m/>
    <m/>
    <m/>
    <m/>
    <m/>
    <x v="6"/>
    <x v="0"/>
    <s v="DUWT0027"/>
    <s v="GPnA5XxDgrK7"/>
    <s v="Allocated"/>
    <s v="Left Message (LMCB)"/>
    <s v="Visited to Customers residence address and Left massage with his Father "/>
    <d v="2026-03-04T00:00:00"/>
    <m/>
    <m/>
    <m/>
    <e v="#N/A"/>
  </r>
  <r>
    <n v="460542843"/>
    <s v="HANUMANT TULSHIRAM PAWAR"/>
    <s v="ONLINE"/>
    <s v="26.03.26"/>
    <n v="7500"/>
    <m/>
    <m/>
    <m/>
    <n v="7281"/>
    <n v="13923"/>
    <x v="5"/>
    <x v="1"/>
    <x v="1"/>
    <x v="15"/>
    <n v="74083.11"/>
    <n v="462"/>
    <n v="0"/>
    <n v="4950"/>
    <s v="-"/>
    <s v="24.02.26"/>
    <n v="0.17357777750390549"/>
    <n v="1.378254042954691E-2"/>
    <s v="STABLE"/>
    <x v="1"/>
    <s v="NC"/>
    <s v="PTP"/>
    <m/>
    <n v="27"/>
    <s v="CAVA"/>
    <m/>
    <m/>
    <m/>
    <s v="TINGRE NAGAR "/>
    <m/>
    <m/>
    <m/>
    <n v="19335"/>
    <n v="74083.11"/>
    <n v="55"/>
    <m/>
    <n v="54"/>
    <s v="-"/>
    <s v="MH12WF4905"/>
    <s v="BULLET 350 THE STANDARD BLACK"/>
    <d v="2023-11-08T00:00:00"/>
    <n v="36"/>
    <x v="0"/>
    <x v="2"/>
    <s v="-"/>
    <m/>
    <m/>
    <m/>
    <m/>
    <m/>
    <m/>
    <m/>
    <m/>
    <m/>
    <m/>
    <m/>
    <m/>
    <m/>
    <m/>
    <m/>
    <n v="1"/>
    <m/>
    <m/>
    <m/>
    <m/>
    <m/>
    <m/>
    <m/>
    <m/>
    <m/>
    <m/>
    <m/>
    <m/>
    <m/>
    <m/>
    <m/>
    <m/>
    <m/>
    <m/>
    <m/>
    <m/>
    <m/>
    <m/>
    <m/>
    <m/>
    <m/>
    <m/>
    <m/>
    <m/>
    <m/>
    <m/>
    <m/>
    <m/>
    <m/>
    <m/>
    <m/>
    <m/>
    <m/>
    <m/>
    <m/>
    <m/>
    <m/>
    <m/>
    <m/>
    <m/>
    <m/>
    <m/>
    <m/>
    <m/>
    <m/>
    <m/>
    <m/>
    <m/>
    <m/>
    <m/>
    <m/>
    <m/>
    <n v="1"/>
    <m/>
    <m/>
    <m/>
    <m/>
    <m/>
    <m/>
    <m/>
    <m/>
    <m/>
    <m/>
    <m/>
    <m/>
    <m/>
    <m/>
    <m/>
    <m/>
    <m/>
    <m/>
    <m/>
    <m/>
    <x v="6"/>
    <x v="0"/>
    <s v="ZBHT0012"/>
    <s v="k2zjYsRF_c"/>
    <s v="Allocated"/>
    <s v="Shifted (NC_SFTD)"/>
    <s v="Nc"/>
    <d v="2026-03-06T00:00:00"/>
    <m/>
    <m/>
    <m/>
    <e v="#N/A"/>
  </r>
  <r>
    <n v="459446869"/>
    <s v="VINAYAK SHIVRAM PAWAR"/>
    <s v="ONLINE"/>
    <s v="28.03.26"/>
    <n v="4600"/>
    <m/>
    <m/>
    <m/>
    <n v="4361"/>
    <n v="4213"/>
    <x v="2"/>
    <x v="1"/>
    <x v="1"/>
    <x v="8"/>
    <n v="73931.149999999994"/>
    <n v="92"/>
    <n v="0"/>
    <n v="4850"/>
    <s v="-"/>
    <s v="26.02.26"/>
    <n v="6.0455706604883128E-2"/>
    <n v="3.737425502250724E-3"/>
    <s v="STABLE"/>
    <x v="1"/>
    <s v="PTP"/>
    <s v="PTP"/>
    <m/>
    <n v="27"/>
    <s v="CAVA"/>
    <m/>
    <m/>
    <m/>
    <s v="BHOR"/>
    <m/>
    <m/>
    <m/>
    <n v="9155"/>
    <n v="73931.149999999994"/>
    <n v="24"/>
    <m/>
    <n v="26"/>
    <s v="-"/>
    <s v="MH12VY505"/>
    <s v="RE BULLET 350 EFI BLACK"/>
    <d v="2023-08-18T00:00:00"/>
    <n v="48"/>
    <x v="0"/>
    <x v="2"/>
    <s v="-"/>
    <m/>
    <m/>
    <m/>
    <m/>
    <m/>
    <m/>
    <m/>
    <m/>
    <m/>
    <m/>
    <m/>
    <m/>
    <m/>
    <m/>
    <m/>
    <m/>
    <m/>
    <m/>
    <n v="1"/>
    <m/>
    <m/>
    <m/>
    <m/>
    <m/>
    <m/>
    <m/>
    <m/>
    <m/>
    <m/>
    <m/>
    <m/>
    <m/>
    <m/>
    <m/>
    <m/>
    <m/>
    <m/>
    <m/>
    <m/>
    <m/>
    <m/>
    <m/>
    <m/>
    <m/>
    <m/>
    <m/>
    <m/>
    <m/>
    <m/>
    <m/>
    <m/>
    <m/>
    <m/>
    <m/>
    <m/>
    <m/>
    <m/>
    <m/>
    <m/>
    <m/>
    <m/>
    <m/>
    <m/>
    <m/>
    <m/>
    <m/>
    <m/>
    <m/>
    <m/>
    <m/>
    <m/>
    <m/>
    <m/>
    <m/>
    <m/>
    <m/>
    <m/>
    <m/>
    <m/>
    <m/>
    <m/>
    <m/>
    <m/>
    <m/>
    <n v="1"/>
    <m/>
    <m/>
    <m/>
    <m/>
    <m/>
    <m/>
    <m/>
    <m/>
    <x v="6"/>
    <x v="0"/>
    <s v="DUWT0011"/>
    <s v="G67Fj0S_Egz"/>
    <s v="Allocated"/>
    <s v="Promise To Pay (PTP)"/>
    <s v="Customer work in High School customer office visit promise to pay amount. 5000 ptp date 20.03.2026"/>
    <d v="2026-03-20T00:00:00"/>
    <m/>
    <m/>
    <m/>
    <e v="#N/A"/>
  </r>
  <r>
    <n v="140102673"/>
    <s v="ROHIT BALVANT KHARADE"/>
    <m/>
    <m/>
    <m/>
    <m/>
    <m/>
    <m/>
    <n v="4498"/>
    <n v="79960"/>
    <x v="7"/>
    <x v="0"/>
    <x v="0"/>
    <x v="4"/>
    <n v="73881.7"/>
    <s v="-"/>
    <n v="0"/>
    <s v="-"/>
    <s v="-"/>
    <s v="-"/>
    <s v="-"/>
    <s v="-"/>
    <s v="FLOW"/>
    <x v="0"/>
    <m/>
    <s v="NC"/>
    <s v="Shifted"/>
    <m/>
    <s v="CNAVNA"/>
    <m/>
    <m/>
    <m/>
    <s v="BHOSARI"/>
    <m/>
    <m/>
    <m/>
    <m/>
    <n v="73881.7"/>
    <s v="-"/>
    <m/>
    <s v="-"/>
    <m/>
    <m/>
    <m/>
    <d v="2023-03-24T00:00:00"/>
    <n v="36"/>
    <x v="6"/>
    <x v="1"/>
    <s v="-"/>
    <m/>
    <m/>
    <m/>
    <m/>
    <m/>
    <m/>
    <m/>
    <m/>
    <m/>
    <m/>
    <m/>
    <m/>
    <m/>
    <m/>
    <m/>
    <m/>
    <m/>
    <m/>
    <m/>
    <m/>
    <m/>
    <m/>
    <m/>
    <m/>
    <m/>
    <m/>
    <m/>
    <m/>
    <m/>
    <m/>
    <m/>
    <m/>
    <m/>
    <m/>
    <m/>
    <m/>
    <m/>
    <m/>
    <m/>
    <m/>
    <m/>
    <m/>
    <m/>
    <m/>
    <m/>
    <m/>
    <m/>
    <m/>
    <m/>
    <m/>
    <m/>
    <m/>
    <m/>
    <m/>
    <m/>
    <m/>
    <m/>
    <m/>
    <m/>
    <m/>
    <m/>
    <m/>
    <m/>
    <m/>
    <m/>
    <m/>
    <m/>
    <m/>
    <m/>
    <m/>
    <m/>
    <m/>
    <m/>
    <m/>
    <m/>
    <m/>
    <m/>
    <m/>
    <m/>
    <m/>
    <m/>
    <m/>
    <m/>
    <m/>
    <m/>
    <m/>
    <m/>
    <m/>
    <m/>
    <m/>
    <m/>
    <m/>
    <m/>
    <x v="7"/>
    <x v="1"/>
    <s v="ZBHT0012"/>
    <s v="GPXkbRfFAF87"/>
    <s v="Allocated"/>
    <e v="#N/A"/>
    <e v="#N/A"/>
    <e v="#N/A"/>
    <m/>
    <m/>
    <m/>
    <e v="#N/A"/>
  </r>
  <r>
    <n v="464626828"/>
    <s v="VISHAL SANJAY SATPUTE"/>
    <s v="ONLINE"/>
    <s v="13.03.26"/>
    <n v="4023"/>
    <m/>
    <m/>
    <s v="BANK STABLE 13"/>
    <n v="4023"/>
    <n v="2318"/>
    <x v="2"/>
    <x v="1"/>
    <x v="1"/>
    <x v="10"/>
    <n v="73790"/>
    <n v="27"/>
    <n v="0"/>
    <n v="450"/>
    <s v="-"/>
    <s v="NEW"/>
    <n v="7.8199226640487354E-2"/>
    <n v="3.7302899767023912E-3"/>
    <s v="STABLE"/>
    <x v="1"/>
    <s v="-"/>
    <s v="PAID"/>
    <m/>
    <m/>
    <m/>
    <m/>
    <m/>
    <m/>
    <s v="BHAMBOLI"/>
    <m/>
    <m/>
    <m/>
    <n v="2795"/>
    <n v="73790"/>
    <n v="24"/>
    <n v="1"/>
    <n v="26"/>
    <s v="REGULAR"/>
    <s v="MH14MA3136"/>
    <s v="TVS JUPITER 125 DRUM ALLOY"/>
    <d v="2024-11-09T00:00:00"/>
    <n v="36"/>
    <x v="4"/>
    <x v="0"/>
    <s v="-"/>
    <m/>
    <m/>
    <m/>
    <m/>
    <m/>
    <m/>
    <m/>
    <m/>
    <m/>
    <m/>
    <m/>
    <m/>
    <m/>
    <m/>
    <m/>
    <m/>
    <m/>
    <m/>
    <m/>
    <m/>
    <m/>
    <m/>
    <m/>
    <m/>
    <m/>
    <m/>
    <m/>
    <m/>
    <m/>
    <m/>
    <m/>
    <m/>
    <m/>
    <m/>
    <m/>
    <m/>
    <m/>
    <m/>
    <m/>
    <m/>
    <m/>
    <m/>
    <m/>
    <m/>
    <m/>
    <n v="1"/>
    <m/>
    <m/>
    <m/>
    <m/>
    <m/>
    <m/>
    <m/>
    <m/>
    <m/>
    <m/>
    <m/>
    <m/>
    <m/>
    <m/>
    <m/>
    <m/>
    <m/>
    <m/>
    <m/>
    <m/>
    <m/>
    <m/>
    <m/>
    <m/>
    <m/>
    <m/>
    <m/>
    <m/>
    <m/>
    <m/>
    <m/>
    <m/>
    <m/>
    <m/>
    <m/>
    <m/>
    <m/>
    <m/>
    <m/>
    <m/>
    <m/>
    <m/>
    <m/>
    <m/>
    <n v="1"/>
    <m/>
    <m/>
    <x v="6"/>
    <x v="0"/>
    <s v="ZBHT0010"/>
    <s v="G289SlkUj7"/>
    <s v="Allocated"/>
    <s v="Door Locked (NC_DL)"/>
    <s v="Nc door lock "/>
    <d v="2026-03-16T00:00:00"/>
    <m/>
    <m/>
    <m/>
    <e v="#N/A"/>
  </r>
  <r>
    <n v="464712874"/>
    <s v="ARUN RAMBHAU JAGDHANE"/>
    <m/>
    <m/>
    <m/>
    <m/>
    <m/>
    <m/>
    <n v="3668"/>
    <n v="10976"/>
    <x v="4"/>
    <x v="0"/>
    <x v="0"/>
    <x v="15"/>
    <n v="73656"/>
    <n v="184"/>
    <n v="0"/>
    <n v="2002"/>
    <s v="-"/>
    <s v="2 FLOW"/>
    <n v="0.19220513404504941"/>
    <n v="1.5981077792908149E-2"/>
    <s v="FLOW"/>
    <x v="0"/>
    <s v="NC"/>
    <s v="NC"/>
    <s v="Shifted"/>
    <m/>
    <m/>
    <m/>
    <m/>
    <m/>
    <s v="LOHEGAON"/>
    <m/>
    <m/>
    <m/>
    <n v="13162"/>
    <n v="73656"/>
    <n v="86"/>
    <m/>
    <n v="116"/>
    <s v="-"/>
    <m/>
    <s v="BAJAJ PULSAR N 150 TD"/>
    <d v="2024-11-18T00:00:00"/>
    <n v="36"/>
    <x v="0"/>
    <x v="2"/>
    <s v="-"/>
    <m/>
    <m/>
    <m/>
    <m/>
    <m/>
    <m/>
    <m/>
    <m/>
    <m/>
    <m/>
    <m/>
    <m/>
    <m/>
    <m/>
    <m/>
    <n v="1"/>
    <m/>
    <m/>
    <m/>
    <m/>
    <m/>
    <m/>
    <m/>
    <m/>
    <m/>
    <m/>
    <m/>
    <m/>
    <m/>
    <m/>
    <m/>
    <m/>
    <m/>
    <m/>
    <m/>
    <m/>
    <m/>
    <m/>
    <m/>
    <m/>
    <m/>
    <m/>
    <m/>
    <m/>
    <m/>
    <m/>
    <m/>
    <m/>
    <m/>
    <m/>
    <m/>
    <m/>
    <m/>
    <m/>
    <m/>
    <m/>
    <m/>
    <m/>
    <m/>
    <m/>
    <m/>
    <m/>
    <m/>
    <m/>
    <m/>
    <m/>
    <m/>
    <m/>
    <m/>
    <m/>
    <m/>
    <m/>
    <m/>
    <m/>
    <m/>
    <m/>
    <m/>
    <m/>
    <m/>
    <m/>
    <m/>
    <m/>
    <m/>
    <m/>
    <m/>
    <m/>
    <m/>
    <m/>
    <m/>
    <m/>
    <m/>
    <m/>
    <m/>
    <x v="0"/>
    <x v="0"/>
    <s v="ZBHT0012"/>
    <e v="#N/A"/>
    <e v="#N/A"/>
    <s v="No Such Person (NC_NSP)"/>
    <s v="Nc"/>
    <d v="2026-03-06T00:00:00"/>
    <m/>
    <m/>
    <m/>
    <s v="VYMO"/>
  </r>
  <r>
    <n v="464497060"/>
    <s v="RAMESHWAR SHESHRAO DARADE"/>
    <s v="ONLINE"/>
    <s v="29.03.26"/>
    <n v="4050"/>
    <m/>
    <m/>
    <m/>
    <n v="3983"/>
    <n v="3769"/>
    <x v="2"/>
    <x v="1"/>
    <x v="1"/>
    <x v="6"/>
    <n v="73585"/>
    <n v="59"/>
    <n v="0"/>
    <n v="1564"/>
    <s v="-"/>
    <s v="STABLE"/>
    <n v="7.1074271507793177E-2"/>
    <n v="3.7199266558564218E-3"/>
    <s v="STABLE"/>
    <x v="1"/>
    <s v="-"/>
    <s v="MPTP"/>
    <s v="Add not found"/>
    <n v="25"/>
    <s v="CAVNA"/>
    <m/>
    <m/>
    <m/>
    <s v="LONAVLA"/>
    <m/>
    <m/>
    <m/>
    <n v="5392"/>
    <n v="73585"/>
    <n v="24"/>
    <n v="1"/>
    <n v="26"/>
    <s v="REGULAR"/>
    <s v="MH22BF2078"/>
    <s v="HONDA SHINE DRUM BSVI"/>
    <d v="2024-10-30T00:00:00"/>
    <n v="36"/>
    <x v="4"/>
    <x v="2"/>
    <s v="-"/>
    <m/>
    <m/>
    <m/>
    <m/>
    <m/>
    <m/>
    <m/>
    <m/>
    <m/>
    <m/>
    <m/>
    <m/>
    <m/>
    <m/>
    <m/>
    <m/>
    <m/>
    <m/>
    <m/>
    <m/>
    <m/>
    <m/>
    <m/>
    <m/>
    <m/>
    <m/>
    <m/>
    <m/>
    <m/>
    <m/>
    <n v="1"/>
    <m/>
    <m/>
    <m/>
    <m/>
    <m/>
    <m/>
    <m/>
    <m/>
    <m/>
    <m/>
    <m/>
    <m/>
    <m/>
    <m/>
    <n v="1"/>
    <m/>
    <m/>
    <m/>
    <m/>
    <m/>
    <m/>
    <m/>
    <m/>
    <m/>
    <m/>
    <m/>
    <m/>
    <m/>
    <m/>
    <m/>
    <m/>
    <m/>
    <m/>
    <m/>
    <m/>
    <m/>
    <m/>
    <m/>
    <m/>
    <m/>
    <m/>
    <m/>
    <m/>
    <m/>
    <m/>
    <m/>
    <m/>
    <m/>
    <m/>
    <m/>
    <m/>
    <m/>
    <m/>
    <m/>
    <m/>
    <m/>
    <m/>
    <m/>
    <m/>
    <m/>
    <m/>
    <m/>
    <x v="6"/>
    <x v="0"/>
    <s v="DUWT0013"/>
    <s v="G6R22q4xim"/>
    <s v="Allocated"/>
    <s v="Address Not Found (NC_ANF)"/>
    <s v="Short address "/>
    <d v="2026-03-16T00:00:00"/>
    <m/>
    <m/>
    <m/>
    <e v="#N/A"/>
  </r>
  <r>
    <n v="464239808"/>
    <s v="RAHUL KUMAR"/>
    <s v="ONLINE"/>
    <s v="06.03.26"/>
    <n v="4200"/>
    <m/>
    <m/>
    <m/>
    <n v="4071"/>
    <n v="3911"/>
    <x v="2"/>
    <x v="1"/>
    <x v="1"/>
    <x v="15"/>
    <n v="73511"/>
    <n v="72"/>
    <n v="0"/>
    <n v="2860"/>
    <s v="-"/>
    <s v="19.02.26"/>
    <n v="4.2071070354509327E-2"/>
    <n v="3.7161857497949508E-3"/>
    <s v="STABLE"/>
    <x v="1"/>
    <s v="MPTP"/>
    <s v="PAID"/>
    <m/>
    <m/>
    <m/>
    <m/>
    <m/>
    <m/>
    <s v="LOHEGAON"/>
    <m/>
    <m/>
    <m/>
    <n v="6843"/>
    <n v="73511"/>
    <n v="24"/>
    <m/>
    <n v="26"/>
    <s v="-"/>
    <s v="MH12XG4452"/>
    <s v="TVS NTORQ 125 RACE XP"/>
    <d v="2024-10-07T00:00:00"/>
    <n v="36"/>
    <x v="0"/>
    <x v="2"/>
    <s v="-"/>
    <m/>
    <m/>
    <m/>
    <m/>
    <m/>
    <m/>
    <m/>
    <m/>
    <m/>
    <m/>
    <m/>
    <m/>
    <m/>
    <m/>
    <m/>
    <n v="2"/>
    <m/>
    <m/>
    <m/>
    <m/>
    <m/>
    <m/>
    <m/>
    <m/>
    <m/>
    <m/>
    <m/>
    <m/>
    <m/>
    <m/>
    <m/>
    <m/>
    <m/>
    <m/>
    <m/>
    <m/>
    <m/>
    <m/>
    <m/>
    <m/>
    <m/>
    <m/>
    <m/>
    <m/>
    <m/>
    <m/>
    <m/>
    <m/>
    <m/>
    <m/>
    <m/>
    <m/>
    <m/>
    <m/>
    <m/>
    <m/>
    <m/>
    <m/>
    <m/>
    <m/>
    <m/>
    <m/>
    <m/>
    <m/>
    <m/>
    <m/>
    <m/>
    <m/>
    <m/>
    <m/>
    <m/>
    <m/>
    <m/>
    <m/>
    <m/>
    <m/>
    <m/>
    <m/>
    <m/>
    <m/>
    <m/>
    <m/>
    <m/>
    <m/>
    <m/>
    <m/>
    <m/>
    <m/>
    <m/>
    <m/>
    <m/>
    <m/>
    <m/>
    <x v="6"/>
    <x v="0"/>
    <s v="ZBHT0012"/>
    <s v="BP0kRaGtknem"/>
    <s v="Allocated"/>
    <s v="Left Message (LMCB)"/>
    <s v="Lm"/>
    <d v="2026-03-06T00:00:00"/>
    <m/>
    <m/>
    <m/>
    <e v="#N/A"/>
  </r>
  <r>
    <n v="465510482"/>
    <s v="SACHIN RATNAKAR SHINDE"/>
    <m/>
    <m/>
    <m/>
    <m/>
    <m/>
    <m/>
    <n v="3655"/>
    <n v="3655"/>
    <x v="2"/>
    <x v="0"/>
    <x v="0"/>
    <x v="9"/>
    <n v="73394"/>
    <n v="30"/>
    <n v="0"/>
    <n v="450"/>
    <s v="-"/>
    <s v="X FLOW"/>
    <n v="4.1452107177209208E-2"/>
    <n v="3.7102710739950568E-3"/>
    <s v="FLOW"/>
    <x v="7"/>
    <s v="PTP"/>
    <s v="BPTP"/>
    <m/>
    <n v="25"/>
    <s v="CAVNA"/>
    <m/>
    <m/>
    <m/>
    <s v="JUNNAR"/>
    <m/>
    <m/>
    <m/>
    <n v="4135"/>
    <n v="73394"/>
    <n v="24"/>
    <m/>
    <n v="54"/>
    <s v="-"/>
    <s v="MH14ME3275"/>
    <s v="SPLENDOR PLUS I3S BS6 FI DRUM SELF"/>
    <d v="2025-02-15T00:00:00"/>
    <n v="36"/>
    <x v="0"/>
    <x v="0"/>
    <s v="-"/>
    <m/>
    <m/>
    <m/>
    <m/>
    <m/>
    <m/>
    <m/>
    <m/>
    <m/>
    <n v="1"/>
    <m/>
    <m/>
    <m/>
    <m/>
    <m/>
    <m/>
    <m/>
    <m/>
    <m/>
    <m/>
    <m/>
    <m/>
    <m/>
    <m/>
    <n v="1"/>
    <m/>
    <m/>
    <m/>
    <m/>
    <m/>
    <m/>
    <m/>
    <m/>
    <m/>
    <m/>
    <m/>
    <m/>
    <m/>
    <m/>
    <m/>
    <m/>
    <m/>
    <m/>
    <m/>
    <m/>
    <m/>
    <m/>
    <m/>
    <m/>
    <m/>
    <m/>
    <m/>
    <m/>
    <m/>
    <m/>
    <m/>
    <m/>
    <m/>
    <m/>
    <m/>
    <m/>
    <m/>
    <m/>
    <m/>
    <m/>
    <m/>
    <m/>
    <m/>
    <m/>
    <m/>
    <m/>
    <m/>
    <m/>
    <m/>
    <m/>
    <m/>
    <m/>
    <m/>
    <m/>
    <m/>
    <m/>
    <m/>
    <m/>
    <m/>
    <m/>
    <m/>
    <m/>
    <m/>
    <m/>
    <m/>
    <m/>
    <m/>
    <m/>
    <x v="6"/>
    <x v="0"/>
    <s v="ZBHT0021"/>
    <s v="k6kEEFH-5qm"/>
    <s v="Allocated"/>
    <s v="Promise To Pay (PTP)"/>
    <s v="Ptp"/>
    <d v="2026-03-17T00:00:00"/>
    <m/>
    <m/>
    <m/>
    <s v="VYMO"/>
  </r>
  <r>
    <n v="466129754"/>
    <s v="SANDESH BALU NEHARKAR"/>
    <s v="COLLECT"/>
    <s v="28.03.26"/>
    <n v="5000"/>
    <m/>
    <m/>
    <m/>
    <n v="3348"/>
    <n v="2674"/>
    <x v="2"/>
    <x v="1"/>
    <x v="1"/>
    <x v="9"/>
    <n v="73209"/>
    <n v="95"/>
    <n v="0"/>
    <n v="2700"/>
    <s v="-"/>
    <s v="21.02.26"/>
    <n v="4.1347621254275678E-2"/>
    <n v="3.7009188088413789E-3"/>
    <s v="STABLE"/>
    <x v="1"/>
    <s v="PTP"/>
    <s v="PTP"/>
    <m/>
    <n v="28"/>
    <s v="CAVA"/>
    <m/>
    <m/>
    <m/>
    <s v="NARAYAN GAON"/>
    <m/>
    <m/>
    <m/>
    <n v="5469"/>
    <n v="73209"/>
    <n v="24"/>
    <m/>
    <n v="26"/>
    <s v="-"/>
    <s v="MH14MK0378"/>
    <s v="SPLENDOR PLUS I3S BS6 FI DRUM SELF"/>
    <d v="2025-05-15T00:00:00"/>
    <n v="36"/>
    <x v="0"/>
    <x v="0"/>
    <s v="-"/>
    <m/>
    <m/>
    <m/>
    <m/>
    <m/>
    <m/>
    <m/>
    <m/>
    <m/>
    <n v="1"/>
    <m/>
    <m/>
    <m/>
    <m/>
    <m/>
    <n v="1"/>
    <m/>
    <m/>
    <m/>
    <m/>
    <m/>
    <m/>
    <m/>
    <m/>
    <m/>
    <m/>
    <m/>
    <m/>
    <m/>
    <m/>
    <m/>
    <m/>
    <m/>
    <m/>
    <m/>
    <m/>
    <m/>
    <m/>
    <m/>
    <m/>
    <m/>
    <m/>
    <m/>
    <m/>
    <m/>
    <m/>
    <m/>
    <m/>
    <m/>
    <m/>
    <m/>
    <m/>
    <m/>
    <m/>
    <m/>
    <m/>
    <m/>
    <m/>
    <m/>
    <m/>
    <m/>
    <m/>
    <m/>
    <m/>
    <m/>
    <m/>
    <m/>
    <m/>
    <m/>
    <m/>
    <m/>
    <m/>
    <m/>
    <m/>
    <m/>
    <m/>
    <m/>
    <m/>
    <m/>
    <m/>
    <m/>
    <n v="2"/>
    <m/>
    <m/>
    <m/>
    <m/>
    <m/>
    <m/>
    <m/>
    <m/>
    <m/>
    <m/>
    <m/>
    <x v="2"/>
    <x v="0"/>
    <s v="ZBHT0021"/>
    <s v="BoGRrxQt_Zz"/>
    <s v="Allocated"/>
    <s v="Promise To Pay (PTP)"/>
    <s v="Ptp"/>
    <d v="2026-03-23T00:00:00"/>
    <m/>
    <m/>
    <m/>
    <e v="#N/A"/>
  </r>
  <r>
    <n v="465673611"/>
    <s v="MADHUSHRI JEEVAN KHERALE"/>
    <s v="ONLINE"/>
    <s v="09.03.26"/>
    <n v="7200"/>
    <m/>
    <m/>
    <m/>
    <n v="3582"/>
    <n v="3351"/>
    <x v="2"/>
    <x v="2"/>
    <x v="1"/>
    <x v="14"/>
    <n v="73178"/>
    <n v="102"/>
    <n v="0"/>
    <n v="3142"/>
    <s v="-"/>
    <s v="NEW"/>
    <n v="6.717011483750826E-2"/>
    <n v="3.6993516725183301E-3"/>
    <s v="RB"/>
    <x v="1"/>
    <s v="-"/>
    <s v="PAID"/>
    <m/>
    <n v="17"/>
    <s v="CAVA"/>
    <m/>
    <m/>
    <m/>
    <s v="PIMPALE GURAV"/>
    <m/>
    <m/>
    <m/>
    <n v="6595"/>
    <n v="73178"/>
    <n v="24"/>
    <m/>
    <n v="0"/>
    <s v="-"/>
    <s v="MH14ME5704"/>
    <s v="DESTINI 125 XTEC"/>
    <d v="2025-03-10T00:00:00"/>
    <n v="36"/>
    <x v="0"/>
    <x v="0"/>
    <s v="-"/>
    <m/>
    <m/>
    <m/>
    <m/>
    <m/>
    <m/>
    <m/>
    <m/>
    <m/>
    <m/>
    <m/>
    <m/>
    <m/>
    <m/>
    <m/>
    <n v="1"/>
    <m/>
    <m/>
    <m/>
    <m/>
    <m/>
    <m/>
    <m/>
    <m/>
    <m/>
    <m/>
    <m/>
    <m/>
    <m/>
    <m/>
    <m/>
    <m/>
    <m/>
    <n v="1"/>
    <m/>
    <m/>
    <m/>
    <m/>
    <m/>
    <m/>
    <m/>
    <m/>
    <m/>
    <m/>
    <m/>
    <m/>
    <m/>
    <m/>
    <n v="1"/>
    <m/>
    <m/>
    <m/>
    <m/>
    <m/>
    <m/>
    <m/>
    <m/>
    <m/>
    <m/>
    <m/>
    <m/>
    <m/>
    <m/>
    <m/>
    <m/>
    <m/>
    <m/>
    <m/>
    <m/>
    <m/>
    <m/>
    <m/>
    <m/>
    <m/>
    <m/>
    <m/>
    <m/>
    <m/>
    <m/>
    <m/>
    <m/>
    <m/>
    <m/>
    <m/>
    <m/>
    <m/>
    <m/>
    <m/>
    <m/>
    <m/>
    <m/>
    <m/>
    <m/>
    <x v="1"/>
    <x v="0"/>
    <s v="ZBHT0015"/>
    <s v="Ao5rwH82lgm"/>
    <s v="Allocated"/>
    <s v="Promise To Pay (PTP)"/>
    <s v="Visited at customer residence address. Customer is working hospital.  Cm promise to pay emi on date 10/03/226. Vehicle with him."/>
    <d v="2026-03-12T00:00:00"/>
    <m/>
    <m/>
    <m/>
    <e v="#N/A"/>
  </r>
  <r>
    <n v="463294972"/>
    <s v="ADITYA SIDDHARTH OVHAL"/>
    <m/>
    <m/>
    <m/>
    <m/>
    <m/>
    <m/>
    <n v="3921"/>
    <n v="19605"/>
    <x v="0"/>
    <x v="0"/>
    <x v="0"/>
    <x v="11"/>
    <n v="72511"/>
    <n v="613"/>
    <n v="0"/>
    <n v="2250"/>
    <s v="-"/>
    <s v="BKT 4 FLOW"/>
    <n v="0.39182099144852078"/>
    <n v="2.3312388781007661E-2"/>
    <s v="FLOW"/>
    <x v="0"/>
    <s v="NC"/>
    <s v="NC"/>
    <s v="always door Lock"/>
    <m/>
    <s v="CNAVNA"/>
    <m/>
    <m/>
    <m/>
    <s v="PIRANGUT "/>
    <m/>
    <m/>
    <m/>
    <n v="22468"/>
    <n v="72511"/>
    <n v="147"/>
    <m/>
    <n v="177"/>
    <s v="-"/>
    <s v="MH12WY5980"/>
    <s v="AMPERE MAGNUS EX"/>
    <d v="2024-06-24T00:00:00"/>
    <n v="36"/>
    <x v="0"/>
    <x v="0"/>
    <s v="-"/>
    <m/>
    <m/>
    <m/>
    <m/>
    <m/>
    <m/>
    <m/>
    <m/>
    <m/>
    <m/>
    <m/>
    <m/>
    <m/>
    <m/>
    <m/>
    <m/>
    <m/>
    <m/>
    <m/>
    <m/>
    <m/>
    <m/>
    <m/>
    <m/>
    <m/>
    <m/>
    <m/>
    <n v="1"/>
    <m/>
    <m/>
    <m/>
    <m/>
    <m/>
    <m/>
    <m/>
    <m/>
    <m/>
    <m/>
    <m/>
    <m/>
    <m/>
    <m/>
    <m/>
    <m/>
    <m/>
    <m/>
    <m/>
    <m/>
    <m/>
    <m/>
    <m/>
    <m/>
    <m/>
    <m/>
    <m/>
    <m/>
    <m/>
    <m/>
    <m/>
    <m/>
    <m/>
    <m/>
    <m/>
    <m/>
    <m/>
    <m/>
    <m/>
    <m/>
    <m/>
    <m/>
    <m/>
    <m/>
    <m/>
    <m/>
    <m/>
    <m/>
    <m/>
    <m/>
    <m/>
    <m/>
    <m/>
    <m/>
    <m/>
    <m/>
    <m/>
    <m/>
    <m/>
    <m/>
    <m/>
    <m/>
    <m/>
    <m/>
    <m/>
    <x v="0"/>
    <x v="0"/>
    <s v="DUWT0030"/>
    <s v="GPdGPhCl_z"/>
    <s v="Allocated"/>
    <s v="Door Locked (NC_DL)"/>
    <s v="Door lock "/>
    <d v="2026-03-10T00:00:00"/>
    <m/>
    <m/>
    <m/>
    <e v="#N/A"/>
  </r>
  <r>
    <n v="464280420"/>
    <s v="KAPIL AJABRAO RATHOD"/>
    <s v="ONLINE"/>
    <s v="14.03.26"/>
    <n v="4100"/>
    <m/>
    <m/>
    <m/>
    <n v="3921"/>
    <n v="7715.76"/>
    <x v="5"/>
    <x v="1"/>
    <x v="1"/>
    <x v="11"/>
    <n v="72203"/>
    <n v="327"/>
    <n v="0"/>
    <n v="3600"/>
    <s v="-"/>
    <s v="01.02.26"/>
    <n v="0.1640057237890844"/>
    <n v="1.34327617541242E-2"/>
    <s v="STABLE"/>
    <x v="1"/>
    <s v="-"/>
    <s v="PAID"/>
    <m/>
    <m/>
    <s v="CAVA"/>
    <m/>
    <m/>
    <m/>
    <s v="MAAN"/>
    <m/>
    <m/>
    <m/>
    <n v="11642.76"/>
    <n v="72203"/>
    <n v="55"/>
    <n v="2"/>
    <n v="54"/>
    <s v="REGULAR"/>
    <s v="MH30BX2267"/>
    <s v="HONDA UNICORN 160 BSVI"/>
    <d v="2024-10-10T00:00:00"/>
    <n v="36"/>
    <x v="4"/>
    <x v="0"/>
    <s v="-"/>
    <m/>
    <m/>
    <m/>
    <m/>
    <m/>
    <m/>
    <m/>
    <m/>
    <m/>
    <m/>
    <m/>
    <m/>
    <m/>
    <m/>
    <m/>
    <m/>
    <m/>
    <m/>
    <m/>
    <m/>
    <m/>
    <m/>
    <m/>
    <m/>
    <m/>
    <m/>
    <m/>
    <m/>
    <m/>
    <m/>
    <m/>
    <m/>
    <m/>
    <n v="1"/>
    <m/>
    <m/>
    <m/>
    <m/>
    <m/>
    <m/>
    <m/>
    <m/>
    <m/>
    <m/>
    <m/>
    <m/>
    <m/>
    <m/>
    <m/>
    <m/>
    <m/>
    <m/>
    <m/>
    <m/>
    <m/>
    <m/>
    <m/>
    <m/>
    <m/>
    <m/>
    <m/>
    <m/>
    <m/>
    <m/>
    <m/>
    <m/>
    <m/>
    <m/>
    <m/>
    <m/>
    <m/>
    <m/>
    <m/>
    <m/>
    <m/>
    <m/>
    <m/>
    <m/>
    <m/>
    <m/>
    <m/>
    <m/>
    <m/>
    <m/>
    <m/>
    <m/>
    <m/>
    <m/>
    <m/>
    <m/>
    <m/>
    <m/>
    <m/>
    <x v="0"/>
    <x v="0"/>
    <s v="DUWT0030"/>
    <s v="k63GBklK_NIc"/>
    <s v="Allocated"/>
    <s v="Door Locked (NC_DL)"/>
    <s v="Door lock "/>
    <d v="2026-03-12T00:00:00"/>
    <m/>
    <m/>
    <m/>
    <e v="#N/A"/>
  </r>
  <r>
    <n v="467279658"/>
    <s v="SAIFULLAH"/>
    <m/>
    <m/>
    <m/>
    <m/>
    <m/>
    <m/>
    <n v="4084"/>
    <n v="4084"/>
    <x v="2"/>
    <x v="0"/>
    <x v="0"/>
    <x v="11"/>
    <n v="71794"/>
    <n v="42"/>
    <n v="0"/>
    <n v="896.84"/>
    <s v="-"/>
    <s v="NEW"/>
    <n v="6.6105441042042884E-2"/>
    <n v="3.6293866186118909E-3"/>
    <s v="FLOW"/>
    <x v="8"/>
    <s v="-"/>
    <s v="RTP"/>
    <s v="VICHILE Stolen"/>
    <m/>
    <s v="CAVNA"/>
    <m/>
    <m/>
    <m/>
    <s v="JAMBE"/>
    <m/>
    <m/>
    <m/>
    <n v="5022.84"/>
    <n v="71794"/>
    <n v="24"/>
    <m/>
    <n v="54"/>
    <s v="-"/>
    <s v="MH14MX5322"/>
    <s v="SPLENDOR PLUS I3S BS6 FI DRUM SELF"/>
    <d v="2025-11-13T00:00:00"/>
    <n v="24"/>
    <x v="0"/>
    <x v="0"/>
    <s v="-"/>
    <m/>
    <m/>
    <m/>
    <m/>
    <m/>
    <m/>
    <m/>
    <m/>
    <m/>
    <m/>
    <m/>
    <m/>
    <n v="1"/>
    <m/>
    <m/>
    <m/>
    <m/>
    <m/>
    <m/>
    <m/>
    <m/>
    <m/>
    <m/>
    <m/>
    <m/>
    <m/>
    <m/>
    <m/>
    <m/>
    <m/>
    <m/>
    <m/>
    <m/>
    <m/>
    <m/>
    <m/>
    <m/>
    <m/>
    <m/>
    <m/>
    <m/>
    <m/>
    <m/>
    <m/>
    <m/>
    <m/>
    <m/>
    <m/>
    <m/>
    <m/>
    <m/>
    <m/>
    <m/>
    <m/>
    <m/>
    <m/>
    <m/>
    <m/>
    <m/>
    <m/>
    <m/>
    <m/>
    <m/>
    <m/>
    <m/>
    <m/>
    <m/>
    <m/>
    <m/>
    <m/>
    <m/>
    <m/>
    <m/>
    <m/>
    <m/>
    <m/>
    <m/>
    <m/>
    <m/>
    <m/>
    <m/>
    <m/>
    <m/>
    <m/>
    <m/>
    <m/>
    <m/>
    <m/>
    <m/>
    <m/>
    <m/>
    <m/>
    <m/>
    <x v="0"/>
    <x v="0"/>
    <s v="DUWT0030"/>
    <s v="k25NZ4LbE7"/>
    <s v="Allocated"/>
    <s v="Address Not Found (NC_ANF)"/>
    <s v="Address not found"/>
    <d v="2026-03-05T00:00:00"/>
    <m/>
    <m/>
    <m/>
    <e v="#N/A"/>
  </r>
  <r>
    <n v="464557704"/>
    <s v="SANTOSH ANAND WALEKAR"/>
    <s v="ONLINE"/>
    <s v="22.03.26"/>
    <n v="20"/>
    <m/>
    <m/>
    <s v="BANK PAID 23"/>
    <n v="2811"/>
    <e v="#N/A"/>
    <x v="3"/>
    <x v="0"/>
    <x v="1"/>
    <x v="9"/>
    <n v="71577"/>
    <n v="27"/>
    <n v="0"/>
    <n v="5400"/>
    <s v="-"/>
    <s v="-"/>
    <s v="-"/>
    <s v="-"/>
    <s v="FLOW"/>
    <x v="9"/>
    <m/>
    <s v="PAID"/>
    <m/>
    <m/>
    <m/>
    <m/>
    <m/>
    <m/>
    <m/>
    <m/>
    <m/>
    <m/>
    <m/>
    <n v="71577"/>
    <n v="0"/>
    <m/>
    <e v="#N/A"/>
    <s v="-"/>
    <m/>
    <m/>
    <s v="########"/>
    <n v="48"/>
    <x v="6"/>
    <x v="1"/>
    <s v="-"/>
    <m/>
    <m/>
    <m/>
    <m/>
    <m/>
    <m/>
    <m/>
    <m/>
    <m/>
    <m/>
    <m/>
    <m/>
    <m/>
    <m/>
    <m/>
    <m/>
    <m/>
    <m/>
    <m/>
    <m/>
    <m/>
    <m/>
    <m/>
    <m/>
    <m/>
    <m/>
    <m/>
    <m/>
    <m/>
    <m/>
    <m/>
    <m/>
    <m/>
    <m/>
    <m/>
    <m/>
    <m/>
    <m/>
    <m/>
    <m/>
    <m/>
    <m/>
    <m/>
    <m/>
    <m/>
    <m/>
    <m/>
    <m/>
    <m/>
    <m/>
    <m/>
    <m/>
    <m/>
    <m/>
    <m/>
    <m/>
    <m/>
    <m/>
    <m/>
    <m/>
    <m/>
    <m/>
    <m/>
    <m/>
    <m/>
    <m/>
    <m/>
    <m/>
    <m/>
    <m/>
    <m/>
    <m/>
    <m/>
    <m/>
    <m/>
    <m/>
    <m/>
    <m/>
    <m/>
    <m/>
    <m/>
    <m/>
    <m/>
    <m/>
    <m/>
    <m/>
    <m/>
    <m/>
    <m/>
    <m/>
    <n v="1"/>
    <m/>
    <m/>
    <x v="0"/>
    <x v="0"/>
    <s v="ZBHT0021"/>
    <s v="BPFErTflQL7"/>
    <s v="Unallocated"/>
    <e v="#N/A"/>
    <e v="#N/A"/>
    <e v="#N/A"/>
    <m/>
    <m/>
    <m/>
    <e v="#N/A"/>
  </r>
  <r>
    <n v="465258482"/>
    <s v="AMAN NANA KANGARE"/>
    <m/>
    <m/>
    <m/>
    <m/>
    <m/>
    <m/>
    <n v="3929"/>
    <n v="23242"/>
    <x v="1"/>
    <x v="0"/>
    <x v="0"/>
    <x v="15"/>
    <n v="71549"/>
    <n v="1319"/>
    <n v="0"/>
    <n v="4500"/>
    <s v="-"/>
    <s v="NEW"/>
    <n v="0.28012665268715298"/>
    <n v="2.659177080488483E-2"/>
    <s v="FLOW"/>
    <x v="8"/>
    <s v="-"/>
    <s v="RTP"/>
    <s v="always door Lock"/>
    <m/>
    <s v="CNAVNA"/>
    <m/>
    <m/>
    <m/>
    <s v="KHARADI"/>
    <m/>
    <m/>
    <m/>
    <n v="29061"/>
    <n v="71549"/>
    <n v="177"/>
    <m/>
    <n v="207"/>
    <s v="-"/>
    <s v="MH12XS8043"/>
    <s v="HONDA DIO 125 STD"/>
    <d v="2025-01-18T00:00:00"/>
    <n v="30"/>
    <x v="0"/>
    <x v="2"/>
    <s v="-"/>
    <m/>
    <m/>
    <m/>
    <m/>
    <m/>
    <m/>
    <m/>
    <m/>
    <m/>
    <m/>
    <m/>
    <m/>
    <m/>
    <m/>
    <m/>
    <m/>
    <m/>
    <m/>
    <n v="1"/>
    <m/>
    <m/>
    <m/>
    <m/>
    <m/>
    <m/>
    <m/>
    <m/>
    <m/>
    <m/>
    <m/>
    <m/>
    <m/>
    <m/>
    <m/>
    <m/>
    <m/>
    <m/>
    <m/>
    <m/>
    <m/>
    <m/>
    <m/>
    <m/>
    <m/>
    <m/>
    <m/>
    <m/>
    <m/>
    <m/>
    <m/>
    <m/>
    <m/>
    <m/>
    <m/>
    <m/>
    <m/>
    <m/>
    <m/>
    <m/>
    <m/>
    <m/>
    <m/>
    <m/>
    <m/>
    <m/>
    <m/>
    <m/>
    <m/>
    <m/>
    <m/>
    <m/>
    <m/>
    <m/>
    <m/>
    <m/>
    <m/>
    <m/>
    <m/>
    <m/>
    <m/>
    <m/>
    <m/>
    <m/>
    <m/>
    <m/>
    <m/>
    <m/>
    <m/>
    <m/>
    <m/>
    <m/>
    <m/>
    <m/>
    <x v="0"/>
    <x v="0"/>
    <s v="ZBHT0012"/>
    <s v="kPbGFSD_DM7"/>
    <s v="Allocated"/>
    <s v="Left Message (LMCB)"/>
    <s v="Lm"/>
    <d v="2026-03-07T00:00:00"/>
    <m/>
    <m/>
    <m/>
    <e v="#N/A"/>
  </r>
  <r>
    <n v="464419363"/>
    <s v="AZHAR ALTAF SHAIKH"/>
    <m/>
    <m/>
    <m/>
    <m/>
    <m/>
    <m/>
    <n v="4606"/>
    <n v="13818"/>
    <x v="4"/>
    <x v="0"/>
    <x v="0"/>
    <x v="15"/>
    <n v="71520"/>
    <n v="86"/>
    <n v="0"/>
    <n v="1350"/>
    <s v="-"/>
    <s v="NEW"/>
    <n v="0.18663124778567841"/>
    <n v="1.5517631744172779E-2"/>
    <s v="FLOW"/>
    <x v="0"/>
    <s v="-"/>
    <s v="NC"/>
    <s v="Add not found"/>
    <m/>
    <m/>
    <m/>
    <m/>
    <m/>
    <s v="YERWADA"/>
    <m/>
    <m/>
    <m/>
    <n v="13818"/>
    <n v="71520"/>
    <n v="86"/>
    <n v="3"/>
    <n v="116"/>
    <s v="REGULAR"/>
    <m/>
    <m/>
    <s v="SUZUKI BURGMAN STREET EX"/>
    <n v="30"/>
    <x v="4"/>
    <x v="2"/>
    <s v="-"/>
    <m/>
    <m/>
    <m/>
    <m/>
    <m/>
    <m/>
    <m/>
    <m/>
    <m/>
    <m/>
    <m/>
    <m/>
    <m/>
    <m/>
    <m/>
    <m/>
    <m/>
    <m/>
    <m/>
    <m/>
    <m/>
    <m/>
    <m/>
    <m/>
    <m/>
    <m/>
    <m/>
    <m/>
    <m/>
    <m/>
    <m/>
    <m/>
    <m/>
    <m/>
    <m/>
    <m/>
    <m/>
    <m/>
    <m/>
    <m/>
    <m/>
    <m/>
    <m/>
    <m/>
    <m/>
    <m/>
    <m/>
    <m/>
    <m/>
    <m/>
    <m/>
    <m/>
    <m/>
    <m/>
    <m/>
    <m/>
    <m/>
    <m/>
    <m/>
    <m/>
    <m/>
    <m/>
    <m/>
    <m/>
    <m/>
    <m/>
    <m/>
    <m/>
    <m/>
    <m/>
    <m/>
    <m/>
    <m/>
    <m/>
    <m/>
    <m/>
    <m/>
    <m/>
    <m/>
    <m/>
    <m/>
    <m/>
    <m/>
    <m/>
    <m/>
    <m/>
    <m/>
    <m/>
    <m/>
    <m/>
    <n v="1"/>
    <m/>
    <m/>
    <x v="0"/>
    <x v="0"/>
    <s v="ZBHT0012"/>
    <e v="#N/A"/>
    <e v="#N/A"/>
    <e v="#N/A"/>
    <e v="#N/A"/>
    <e v="#N/A"/>
    <m/>
    <m/>
    <m/>
    <e v="#N/A"/>
  </r>
  <r>
    <n v="462376506"/>
    <s v="PATIL VIKRAM ARUN"/>
    <s v="ONLINE"/>
    <s v="04.03.26"/>
    <n v="3300"/>
    <m/>
    <m/>
    <m/>
    <n v="3208"/>
    <n v="5403"/>
    <x v="5"/>
    <x v="1"/>
    <x v="1"/>
    <x v="14"/>
    <n v="71322"/>
    <n v="98"/>
    <n v="0"/>
    <n v="4950"/>
    <s v="-"/>
    <s v="NEW"/>
    <n v="0.40355761254270772"/>
    <n v="1.3268859103190251E-2"/>
    <s v="STABLE"/>
    <x v="1"/>
    <s v="-"/>
    <s v="PAID"/>
    <m/>
    <m/>
    <s v="CAVA"/>
    <m/>
    <m/>
    <m/>
    <s v="PIMPLE NILAKH"/>
    <m/>
    <m/>
    <m/>
    <n v="10451"/>
    <n v="71322"/>
    <n v="55"/>
    <m/>
    <n v="26"/>
    <s v="-"/>
    <s v="MH14LM5190"/>
    <s v="ACCESS 125 BT CONNECT ED DISC"/>
    <d v="2024-03-28T00:00:00"/>
    <n v="48"/>
    <x v="0"/>
    <x v="0"/>
    <s v="-"/>
    <m/>
    <m/>
    <m/>
    <m/>
    <m/>
    <m/>
    <m/>
    <m/>
    <m/>
    <n v="1"/>
    <m/>
    <m/>
    <m/>
    <m/>
    <m/>
    <m/>
    <m/>
    <m/>
    <m/>
    <m/>
    <m/>
    <m/>
    <m/>
    <m/>
    <m/>
    <m/>
    <m/>
    <m/>
    <m/>
    <m/>
    <m/>
    <m/>
    <m/>
    <m/>
    <m/>
    <m/>
    <m/>
    <m/>
    <m/>
    <m/>
    <m/>
    <m/>
    <m/>
    <m/>
    <m/>
    <m/>
    <m/>
    <m/>
    <m/>
    <m/>
    <m/>
    <m/>
    <m/>
    <m/>
    <m/>
    <m/>
    <m/>
    <m/>
    <m/>
    <m/>
    <m/>
    <m/>
    <m/>
    <m/>
    <m/>
    <m/>
    <m/>
    <m/>
    <m/>
    <m/>
    <m/>
    <m/>
    <m/>
    <m/>
    <m/>
    <m/>
    <m/>
    <m/>
    <m/>
    <m/>
    <m/>
    <m/>
    <m/>
    <m/>
    <m/>
    <m/>
    <m/>
    <m/>
    <m/>
    <m/>
    <m/>
    <m/>
    <m/>
    <x v="0"/>
    <x v="0"/>
    <s v="ZBHT0015"/>
    <s v="BoyP6fupOg7"/>
    <s v="Allocated"/>
    <s v="Promise To Pay (PTP)"/>
    <s v="Visited at customer residence address. Customer is private sector work. Customer promise to pay 1 emi paying on date. Balance emi next week paying. Vehicle with him."/>
    <d v="2026-03-13T00:00:00"/>
    <m/>
    <m/>
    <m/>
    <e v="#N/A"/>
  </r>
  <r>
    <n v="464245745"/>
    <s v="SHUBHAM SHASHIKANT PANGARKAR"/>
    <m/>
    <m/>
    <m/>
    <m/>
    <m/>
    <m/>
    <n v="3850"/>
    <n v="7629"/>
    <x v="5"/>
    <x v="0"/>
    <x v="0"/>
    <x v="12"/>
    <n v="71123"/>
    <n v="215"/>
    <n v="0"/>
    <n v="1800"/>
    <s v="-"/>
    <s v="26.02.26"/>
    <n v="0.1089980868516274"/>
    <n v="1.3231836824488939E-2"/>
    <s v="STABLE"/>
    <x v="2"/>
    <s v="NC"/>
    <s v="MPTP"/>
    <m/>
    <n v="28"/>
    <s v="CAVNA"/>
    <m/>
    <m/>
    <m/>
    <s v="SHIRUR"/>
    <m/>
    <m/>
    <m/>
    <n v="9644"/>
    <n v="71123"/>
    <n v="55"/>
    <m/>
    <n v="85"/>
    <s v="-"/>
    <s v="MH23BL3806"/>
    <s v="HONDA SHINE DRUM BSVI"/>
    <d v="2024-10-08T00:00:00"/>
    <n v="36"/>
    <x v="0"/>
    <x v="0"/>
    <s v="-"/>
    <m/>
    <m/>
    <m/>
    <m/>
    <m/>
    <m/>
    <m/>
    <m/>
    <m/>
    <m/>
    <m/>
    <m/>
    <n v="1"/>
    <m/>
    <m/>
    <m/>
    <m/>
    <m/>
    <m/>
    <m/>
    <m/>
    <m/>
    <m/>
    <m/>
    <m/>
    <m/>
    <m/>
    <m/>
    <m/>
    <m/>
    <m/>
    <m/>
    <m/>
    <m/>
    <m/>
    <m/>
    <m/>
    <m/>
    <m/>
    <m/>
    <m/>
    <m/>
    <m/>
    <m/>
    <m/>
    <m/>
    <m/>
    <m/>
    <m/>
    <m/>
    <m/>
    <m/>
    <m/>
    <m/>
    <m/>
    <m/>
    <m/>
    <m/>
    <m/>
    <m/>
    <m/>
    <m/>
    <m/>
    <m/>
    <m/>
    <m/>
    <m/>
    <m/>
    <m/>
    <m/>
    <m/>
    <m/>
    <m/>
    <m/>
    <m/>
    <m/>
    <m/>
    <m/>
    <m/>
    <m/>
    <m/>
    <m/>
    <m/>
    <m/>
    <m/>
    <m/>
    <m/>
    <m/>
    <m/>
    <m/>
    <m/>
    <m/>
    <m/>
    <x v="0"/>
    <x v="0"/>
    <s v="ZBHT0024"/>
    <s v="k6QpOKYGi7"/>
    <s v="Allocated"/>
    <s v="Address Not Found (NC_ANF)"/>
    <s v="Address not found "/>
    <d v="2026-03-05T00:00:00"/>
    <m/>
    <m/>
    <m/>
    <e v="#N/A"/>
  </r>
  <r>
    <n v="463970835"/>
    <s v="PRANABJIT CHETIA"/>
    <m/>
    <m/>
    <m/>
    <m/>
    <m/>
    <s v="BANK RB 07"/>
    <n v="4208"/>
    <n v="4208"/>
    <x v="2"/>
    <x v="2"/>
    <x v="0"/>
    <x v="11"/>
    <n v="71080"/>
    <n v="2"/>
    <n v="0"/>
    <n v="900"/>
    <s v="-"/>
    <s v="NEW"/>
    <n v="6.5448014447842554E-2"/>
    <n v="3.5932919303971532E-3"/>
    <s v="RB"/>
    <x v="1"/>
    <s v="-"/>
    <s v="PAID"/>
    <m/>
    <m/>
    <m/>
    <m/>
    <m/>
    <m/>
    <s v="MULSHI"/>
    <m/>
    <m/>
    <m/>
    <n v="5110"/>
    <n v="71080"/>
    <n v="24"/>
    <m/>
    <n v="0"/>
    <s v="-"/>
    <s v="MH12XJ7925"/>
    <s v="ACTIVA 125 DISC BSVI"/>
    <d v="2024-09-08T00:00:00"/>
    <n v="36"/>
    <x v="0"/>
    <x v="0"/>
    <s v="-"/>
    <m/>
    <m/>
    <m/>
    <m/>
    <m/>
    <m/>
    <m/>
    <m/>
    <m/>
    <m/>
    <m/>
    <m/>
    <m/>
    <m/>
    <m/>
    <n v="1"/>
    <m/>
    <m/>
    <m/>
    <m/>
    <m/>
    <m/>
    <m/>
    <m/>
    <m/>
    <m/>
    <m/>
    <m/>
    <m/>
    <m/>
    <m/>
    <m/>
    <m/>
    <m/>
    <m/>
    <m/>
    <m/>
    <m/>
    <m/>
    <m/>
    <m/>
    <m/>
    <m/>
    <m/>
    <m/>
    <m/>
    <m/>
    <m/>
    <m/>
    <m/>
    <m/>
    <m/>
    <m/>
    <m/>
    <m/>
    <m/>
    <m/>
    <m/>
    <m/>
    <m/>
    <m/>
    <m/>
    <m/>
    <m/>
    <m/>
    <m/>
    <m/>
    <m/>
    <m/>
    <m/>
    <m/>
    <m/>
    <m/>
    <m/>
    <m/>
    <m/>
    <m/>
    <m/>
    <m/>
    <m/>
    <m/>
    <m/>
    <m/>
    <m/>
    <m/>
    <m/>
    <m/>
    <m/>
    <m/>
    <m/>
    <m/>
    <m/>
    <m/>
    <x v="0"/>
    <x v="0"/>
    <s v="DUWT0030"/>
    <e v="#N/A"/>
    <e v="#N/A"/>
    <s v="Address Not Found (NC_ANF)"/>
    <s v="Address Not Found"/>
    <d v="2026-03-06T00:00:00"/>
    <m/>
    <m/>
    <m/>
    <s v="VYMO"/>
  </r>
  <r>
    <n v="465639719"/>
    <s v="BHUSHAN UTTAM PATIL"/>
    <s v="ONLINE"/>
    <s v="25.03.26"/>
    <n v="5770"/>
    <m/>
    <m/>
    <m/>
    <n v="5665"/>
    <n v="5578"/>
    <x v="2"/>
    <x v="1"/>
    <x v="1"/>
    <x v="11"/>
    <n v="70953"/>
    <n v="86"/>
    <n v="0"/>
    <n v="1350"/>
    <s v="-"/>
    <s v="27.02.26"/>
    <n v="6.5331077224504389E-2"/>
    <n v="3.5868717267511139E-3"/>
    <s v="STABLE"/>
    <x v="1"/>
    <s v="-"/>
    <s v="PTP"/>
    <m/>
    <n v="26"/>
    <s v="CAVNA"/>
    <m/>
    <m/>
    <m/>
    <s v="HINJEWADI"/>
    <m/>
    <m/>
    <m/>
    <n v="7014"/>
    <n v="70953"/>
    <n v="24"/>
    <n v="1"/>
    <n v="26"/>
    <s v="REGULAR"/>
    <s v="MH19EQ1030"/>
    <s v="HUNTER 350 REBEL RED"/>
    <d v="2025-03-05T00:00:00"/>
    <n v="24"/>
    <x v="4"/>
    <x v="0"/>
    <s v="-"/>
    <m/>
    <m/>
    <m/>
    <m/>
    <m/>
    <m/>
    <m/>
    <m/>
    <m/>
    <m/>
    <m/>
    <m/>
    <m/>
    <m/>
    <m/>
    <m/>
    <m/>
    <m/>
    <m/>
    <m/>
    <m/>
    <m/>
    <m/>
    <m/>
    <m/>
    <m/>
    <m/>
    <m/>
    <m/>
    <m/>
    <m/>
    <m/>
    <m/>
    <m/>
    <m/>
    <m/>
    <n v="1"/>
    <m/>
    <m/>
    <m/>
    <m/>
    <m/>
    <m/>
    <m/>
    <m/>
    <m/>
    <m/>
    <m/>
    <m/>
    <m/>
    <m/>
    <m/>
    <m/>
    <m/>
    <m/>
    <m/>
    <m/>
    <m/>
    <m/>
    <m/>
    <m/>
    <m/>
    <m/>
    <m/>
    <m/>
    <m/>
    <m/>
    <m/>
    <m/>
    <m/>
    <m/>
    <m/>
    <m/>
    <m/>
    <m/>
    <m/>
    <m/>
    <m/>
    <m/>
    <m/>
    <m/>
    <m/>
    <m/>
    <m/>
    <m/>
    <m/>
    <m/>
    <m/>
    <m/>
    <m/>
    <m/>
    <m/>
    <m/>
    <x v="0"/>
    <x v="0"/>
    <s v="DUWT0030"/>
    <s v="kPfR00vpMVm"/>
    <s v="Allocated"/>
    <s v="Entry Restricted (NC_ER)"/>
    <s v="No Entry "/>
    <d v="2026-03-13T00:00:00"/>
    <m/>
    <m/>
    <m/>
    <e v="#N/A"/>
  </r>
  <r>
    <n v="464668629"/>
    <s v="VIMAL ASHOK THORAT"/>
    <m/>
    <m/>
    <m/>
    <m/>
    <m/>
    <m/>
    <n v="3447"/>
    <n v="17235"/>
    <x v="1"/>
    <x v="0"/>
    <x v="0"/>
    <x v="4"/>
    <n v="70064"/>
    <n v="1035"/>
    <n v="0"/>
    <n v="4950"/>
    <s v="-"/>
    <s v="BKT 5 FLOW"/>
    <n v="0.22106816461929979"/>
    <n v="2.603985841414207E-2"/>
    <s v="FLOW"/>
    <x v="4"/>
    <s v="NITP"/>
    <s v="NITP"/>
    <s v="Financail Problem"/>
    <m/>
    <s v="CAVA"/>
    <m/>
    <m/>
    <m/>
    <s v="BHOSARI"/>
    <m/>
    <m/>
    <m/>
    <n v="23220"/>
    <n v="70064"/>
    <n v="177"/>
    <m/>
    <n v="207"/>
    <s v="-"/>
    <s v="MH14MA1556"/>
    <s v="SUP SPLENDOR XTEC DISC"/>
    <d v="2024-11-13T00:00:00"/>
    <n v="36"/>
    <x v="0"/>
    <x v="2"/>
    <s v="-"/>
    <m/>
    <m/>
    <m/>
    <m/>
    <m/>
    <m/>
    <m/>
    <m/>
    <m/>
    <n v="1"/>
    <m/>
    <m/>
    <m/>
    <m/>
    <m/>
    <m/>
    <m/>
    <m/>
    <m/>
    <m/>
    <m/>
    <m/>
    <m/>
    <m/>
    <m/>
    <m/>
    <m/>
    <m/>
    <m/>
    <m/>
    <m/>
    <m/>
    <m/>
    <m/>
    <m/>
    <m/>
    <m/>
    <m/>
    <m/>
    <m/>
    <m/>
    <m/>
    <m/>
    <m/>
    <m/>
    <m/>
    <m/>
    <m/>
    <m/>
    <m/>
    <m/>
    <m/>
    <m/>
    <m/>
    <m/>
    <m/>
    <m/>
    <m/>
    <m/>
    <m/>
    <m/>
    <m/>
    <m/>
    <m/>
    <m/>
    <m/>
    <m/>
    <m/>
    <m/>
    <m/>
    <m/>
    <m/>
    <m/>
    <m/>
    <m/>
    <m/>
    <m/>
    <m/>
    <m/>
    <m/>
    <m/>
    <m/>
    <m/>
    <m/>
    <m/>
    <m/>
    <m/>
    <m/>
    <m/>
    <m/>
    <m/>
    <m/>
    <m/>
    <x v="0"/>
    <x v="0"/>
    <s v="DUWT0025"/>
    <s v="koe7yvCXs7"/>
    <s v="Allocated"/>
    <s v="No Intention to pay (NITP)"/>
    <s v="Customer not talk to properly customer not ready to pay due amt customer fainancial problem so customer not ready to pay due amt "/>
    <d v="2026-03-04T00:00:00"/>
    <m/>
    <m/>
    <m/>
    <e v="#N/A"/>
  </r>
  <r>
    <n v="466641805"/>
    <s v="SARIKA SUMIT SHINDE"/>
    <s v="ONLINE"/>
    <s v="31.03.26"/>
    <n v="4100"/>
    <m/>
    <m/>
    <m/>
    <n v="4241"/>
    <n v="3832"/>
    <x v="2"/>
    <x v="1"/>
    <x v="1"/>
    <x v="9"/>
    <n v="69934"/>
    <n v="62"/>
    <n v="0"/>
    <n v="900"/>
    <s v="-"/>
    <s v="13.02.26"/>
    <n v="3.949793802396584E-2"/>
    <n v="3.5353584392289598E-3"/>
    <s v="STABLE"/>
    <x v="1"/>
    <s v="-"/>
    <s v="BPTP"/>
    <m/>
    <n v="25"/>
    <s v="CAVNA"/>
    <m/>
    <m/>
    <m/>
    <s v="PIMPAL WANDI"/>
    <m/>
    <m/>
    <m/>
    <n v="4794"/>
    <n v="69934"/>
    <n v="24"/>
    <n v="1"/>
    <n v="54"/>
    <s v="REGULAR"/>
    <s v="MH14MP9447"/>
    <s v="TVS JUPITER 110 DRUM ALLOY OBDIIA"/>
    <d v="2025-08-05T00:00:00"/>
    <n v="24"/>
    <x v="4"/>
    <x v="0"/>
    <s v="-"/>
    <m/>
    <m/>
    <m/>
    <m/>
    <m/>
    <m/>
    <m/>
    <m/>
    <m/>
    <m/>
    <m/>
    <m/>
    <m/>
    <m/>
    <m/>
    <m/>
    <m/>
    <m/>
    <m/>
    <m/>
    <m/>
    <m/>
    <m/>
    <m/>
    <m/>
    <m/>
    <m/>
    <m/>
    <m/>
    <m/>
    <m/>
    <m/>
    <m/>
    <m/>
    <m/>
    <m/>
    <n v="1"/>
    <m/>
    <m/>
    <m/>
    <m/>
    <m/>
    <m/>
    <m/>
    <m/>
    <m/>
    <m/>
    <m/>
    <m/>
    <m/>
    <m/>
    <m/>
    <m/>
    <m/>
    <m/>
    <m/>
    <m/>
    <m/>
    <m/>
    <m/>
    <m/>
    <m/>
    <m/>
    <m/>
    <m/>
    <m/>
    <m/>
    <m/>
    <m/>
    <m/>
    <m/>
    <m/>
    <m/>
    <m/>
    <m/>
    <m/>
    <m/>
    <m/>
    <m/>
    <m/>
    <m/>
    <m/>
    <m/>
    <m/>
    <m/>
    <m/>
    <m/>
    <m/>
    <m/>
    <m/>
    <m/>
    <m/>
    <m/>
    <x v="0"/>
    <x v="0"/>
    <s v="ZBHT0021"/>
    <s v="GPDsbLULbNz"/>
    <s v="Allocated"/>
    <s v="Promise To Pay (PTP)"/>
    <s v="Ptp"/>
    <d v="2026-03-29T00:00:00"/>
    <m/>
    <m/>
    <m/>
    <e v="#N/A"/>
  </r>
  <r>
    <n v="465708819"/>
    <s v="SUBIYA UMEJ PATHAN"/>
    <m/>
    <m/>
    <m/>
    <m/>
    <m/>
    <m/>
    <n v="2951"/>
    <n v="17650"/>
    <x v="1"/>
    <x v="0"/>
    <x v="0"/>
    <x v="9"/>
    <n v="69731"/>
    <n v="1095"/>
    <n v="0"/>
    <n v="3150"/>
    <s v="-"/>
    <s v="BKT 5 FLOW"/>
    <n v="0.34761822863310182"/>
    <n v="2.591609624167248E-2"/>
    <s v="FLOW"/>
    <x v="0"/>
    <s v="NC"/>
    <s v="NC"/>
    <s v="Shifted"/>
    <m/>
    <s v="CNAVNA"/>
    <m/>
    <m/>
    <m/>
    <s v="JUNNAR"/>
    <m/>
    <m/>
    <m/>
    <n v="21895"/>
    <n v="69731"/>
    <n v="177"/>
    <m/>
    <n v="207"/>
    <s v="-"/>
    <s v="MH14ME8344"/>
    <s v="TVS JUPITER 110 DRUM ALLOY OBDIIA"/>
    <d v="2025-03-15T00:00:00"/>
    <n v="36"/>
    <x v="0"/>
    <x v="0"/>
    <s v="-"/>
    <m/>
    <m/>
    <m/>
    <m/>
    <m/>
    <m/>
    <m/>
    <m/>
    <m/>
    <n v="1"/>
    <m/>
    <m/>
    <m/>
    <m/>
    <m/>
    <m/>
    <m/>
    <m/>
    <m/>
    <m/>
    <m/>
    <m/>
    <m/>
    <m/>
    <m/>
    <m/>
    <m/>
    <m/>
    <m/>
    <m/>
    <m/>
    <m/>
    <m/>
    <m/>
    <m/>
    <m/>
    <m/>
    <m/>
    <m/>
    <m/>
    <m/>
    <m/>
    <m/>
    <m/>
    <m/>
    <m/>
    <m/>
    <m/>
    <m/>
    <m/>
    <m/>
    <m/>
    <m/>
    <m/>
    <m/>
    <m/>
    <m/>
    <m/>
    <m/>
    <m/>
    <m/>
    <m/>
    <m/>
    <m/>
    <m/>
    <m/>
    <m/>
    <m/>
    <m/>
    <m/>
    <m/>
    <m/>
    <m/>
    <m/>
    <m/>
    <m/>
    <m/>
    <m/>
    <m/>
    <m/>
    <m/>
    <m/>
    <m/>
    <m/>
    <m/>
    <m/>
    <m/>
    <m/>
    <m/>
    <m/>
    <m/>
    <m/>
    <m/>
    <x v="0"/>
    <x v="0"/>
    <s v="ZBHT0021"/>
    <s v="kPZGngFE_Egc"/>
    <s v="Allocated"/>
    <s v="Shifted (NC_SFTD)"/>
    <s v="Shifted "/>
    <d v="2026-03-04T00:00:00"/>
    <m/>
    <m/>
    <m/>
    <e v="#N/A"/>
  </r>
  <r>
    <n v="463325530"/>
    <s v="SANGAMESH GURANNA GONI"/>
    <m/>
    <m/>
    <m/>
    <m/>
    <m/>
    <m/>
    <n v="4117"/>
    <n v="12119.86"/>
    <x v="4"/>
    <x v="0"/>
    <x v="0"/>
    <x v="5"/>
    <n v="69544"/>
    <n v="369"/>
    <n v="0"/>
    <n v="4950"/>
    <s v="-"/>
    <s v="2 FLOW"/>
    <n v="0.16902259858197369"/>
    <n v="1.508890075526779E-2"/>
    <s v="FLOW"/>
    <x v="12"/>
    <s v="OS "/>
    <s v="OS "/>
    <s v="Customer At village"/>
    <m/>
    <s v="CNAVNA"/>
    <m/>
    <m/>
    <m/>
    <s v="KHADKI"/>
    <m/>
    <m/>
    <m/>
    <n v="369"/>
    <n v="69544"/>
    <n v="86"/>
    <m/>
    <n v="116"/>
    <s v="-"/>
    <s v="MH12WY3036"/>
    <e v="#N/A"/>
    <d v="2024-06-27T00:00:00"/>
    <n v="36"/>
    <x v="0"/>
    <x v="0"/>
    <s v="-"/>
    <m/>
    <m/>
    <m/>
    <m/>
    <m/>
    <m/>
    <m/>
    <m/>
    <m/>
    <m/>
    <m/>
    <m/>
    <n v="1"/>
    <m/>
    <m/>
    <m/>
    <m/>
    <m/>
    <m/>
    <m/>
    <m/>
    <m/>
    <m/>
    <m/>
    <m/>
    <m/>
    <m/>
    <m/>
    <m/>
    <m/>
    <m/>
    <m/>
    <m/>
    <m/>
    <m/>
    <m/>
    <m/>
    <m/>
    <m/>
    <m/>
    <m/>
    <m/>
    <m/>
    <m/>
    <m/>
    <m/>
    <m/>
    <m/>
    <m/>
    <m/>
    <m/>
    <m/>
    <m/>
    <m/>
    <m/>
    <m/>
    <m/>
    <m/>
    <m/>
    <m/>
    <m/>
    <m/>
    <m/>
    <m/>
    <m/>
    <m/>
    <m/>
    <m/>
    <m/>
    <m/>
    <m/>
    <m/>
    <m/>
    <m/>
    <m/>
    <m/>
    <m/>
    <m/>
    <m/>
    <m/>
    <m/>
    <m/>
    <m/>
    <m/>
    <m/>
    <m/>
    <m/>
    <m/>
    <m/>
    <m/>
    <m/>
    <m/>
    <m/>
    <x v="0"/>
    <x v="0"/>
    <s v="DUWT0023"/>
    <s v="B2_yHTBjpOIm"/>
    <s v="Allocated"/>
    <s v="Door Locked (NC_DL)"/>
    <s v="Customer house door lock "/>
    <d v="2026-03-06T00:00:00"/>
    <m/>
    <m/>
    <m/>
    <e v="#N/A"/>
  </r>
  <r>
    <n v="464426955"/>
    <s v="VIKAS DNYANESH THORAT"/>
    <m/>
    <m/>
    <m/>
    <m/>
    <m/>
    <s v="BANK STABLE 28"/>
    <n v="3523"/>
    <n v="14133"/>
    <x v="0"/>
    <x v="1"/>
    <x v="0"/>
    <x v="14"/>
    <n v="69494"/>
    <n v="852"/>
    <n v="0"/>
    <n v="3150"/>
    <s v="-"/>
    <s v="NEW"/>
    <n v="0.34093007474813641"/>
    <n v="2.234241902535266E-2"/>
    <s v="STABLE"/>
    <x v="1"/>
    <s v="-"/>
    <s v="NC"/>
    <s v="Shifted"/>
    <m/>
    <s v="CNAVNA"/>
    <m/>
    <m/>
    <m/>
    <s v="PIMAPRI"/>
    <m/>
    <m/>
    <m/>
    <n v="18135"/>
    <n v="69494"/>
    <n v="147"/>
    <m/>
    <n v="116"/>
    <s v="-"/>
    <s v="MH14LZ0915"/>
    <s v="HONDA ACTIVA 6G H SMART"/>
    <d v="2024-10-24T00:00:00"/>
    <n v="36"/>
    <x v="0"/>
    <x v="0"/>
    <s v="-"/>
    <m/>
    <m/>
    <m/>
    <m/>
    <m/>
    <m/>
    <m/>
    <m/>
    <m/>
    <n v="1"/>
    <m/>
    <m/>
    <n v="1"/>
    <m/>
    <m/>
    <m/>
    <m/>
    <m/>
    <m/>
    <m/>
    <m/>
    <m/>
    <m/>
    <m/>
    <m/>
    <m/>
    <m/>
    <m/>
    <m/>
    <m/>
    <n v="1"/>
    <m/>
    <m/>
    <m/>
    <m/>
    <m/>
    <m/>
    <m/>
    <m/>
    <m/>
    <m/>
    <m/>
    <m/>
    <m/>
    <m/>
    <m/>
    <m/>
    <m/>
    <m/>
    <m/>
    <m/>
    <m/>
    <m/>
    <m/>
    <m/>
    <m/>
    <m/>
    <m/>
    <m/>
    <m/>
    <m/>
    <m/>
    <m/>
    <m/>
    <m/>
    <m/>
    <m/>
    <m/>
    <m/>
    <m/>
    <m/>
    <m/>
    <m/>
    <m/>
    <m/>
    <m/>
    <m/>
    <m/>
    <m/>
    <m/>
    <m/>
    <m/>
    <m/>
    <m/>
    <m/>
    <m/>
    <m/>
    <m/>
    <m/>
    <m/>
    <m/>
    <m/>
    <m/>
    <x v="1"/>
    <x v="0"/>
    <s v="ZBHT0015"/>
    <s v="koxZvbt2eJ7"/>
    <s v="Allocated"/>
    <s v="Door Locked (NC_DL)"/>
    <s v="Visited at customer home address. Customer is out of station. Customer home door is locked."/>
    <d v="2026-03-05T00:00:00"/>
    <m/>
    <m/>
    <m/>
    <s v="VYMO"/>
  </r>
  <r>
    <n v="463810078"/>
    <s v="MOHAMMAD MAZAR MOHAMMAD AKBAR"/>
    <s v="ONLINE"/>
    <s v="20.03.26"/>
    <n v="4370"/>
    <m/>
    <m/>
    <m/>
    <n v="4217"/>
    <n v="4217"/>
    <x v="2"/>
    <x v="1"/>
    <x v="1"/>
    <x v="5"/>
    <n v="69409"/>
    <n v="91"/>
    <n v="0"/>
    <n v="4869.99"/>
    <s v="-"/>
    <s v="02.02.26"/>
    <n v="7.4506009772890472E-2"/>
    <n v="3.508818227306359E-3"/>
    <s v="STABLE"/>
    <x v="1"/>
    <s v="PAID"/>
    <s v="PTP"/>
    <m/>
    <n v="20"/>
    <s v="CAVA"/>
    <m/>
    <m/>
    <m/>
    <s v="KHADKI"/>
    <m/>
    <m/>
    <m/>
    <n v="91"/>
    <n v="69409"/>
    <n v="24"/>
    <m/>
    <n v="26"/>
    <s v="-"/>
    <s v="MH12XC5761"/>
    <e v="#N/A"/>
    <d v="2024-08-19T00:00:00"/>
    <n v="36"/>
    <x v="0"/>
    <x v="0"/>
    <s v="-"/>
    <m/>
    <m/>
    <m/>
    <m/>
    <m/>
    <m/>
    <m/>
    <m/>
    <m/>
    <m/>
    <m/>
    <m/>
    <m/>
    <m/>
    <m/>
    <n v="1"/>
    <m/>
    <m/>
    <m/>
    <m/>
    <m/>
    <n v="1"/>
    <m/>
    <m/>
    <m/>
    <m/>
    <m/>
    <m/>
    <m/>
    <m/>
    <m/>
    <m/>
    <m/>
    <m/>
    <m/>
    <m/>
    <m/>
    <m/>
    <m/>
    <m/>
    <m/>
    <m/>
    <m/>
    <m/>
    <m/>
    <m/>
    <m/>
    <m/>
    <m/>
    <m/>
    <m/>
    <m/>
    <m/>
    <m/>
    <m/>
    <m/>
    <m/>
    <m/>
    <m/>
    <m/>
    <m/>
    <m/>
    <m/>
    <m/>
    <m/>
    <m/>
    <m/>
    <m/>
    <m/>
    <m/>
    <m/>
    <m/>
    <m/>
    <m/>
    <m/>
    <m/>
    <m/>
    <m/>
    <m/>
    <m/>
    <m/>
    <m/>
    <m/>
    <m/>
    <m/>
    <m/>
    <m/>
    <m/>
    <m/>
    <m/>
    <m/>
    <m/>
    <m/>
    <x v="6"/>
    <x v="0"/>
    <s v="DUWT0023"/>
    <s v="AoJfDEbkjm"/>
    <s v="Allocated"/>
    <s v="Refuse To Pay (RTP)"/>
    <s v="Customer RTP financial problem "/>
    <d v="2026-03-08T00:00:00"/>
    <m/>
    <m/>
    <m/>
    <e v="#N/A"/>
  </r>
  <r>
    <n v="464278992"/>
    <s v="NIKHIL SURESH MOHITE"/>
    <m/>
    <m/>
    <m/>
    <m/>
    <m/>
    <s v="BANK PAID 13"/>
    <n v="4014"/>
    <e v="#N/A"/>
    <x v="3"/>
    <x v="0"/>
    <x v="1"/>
    <x v="7"/>
    <n v="69197"/>
    <n v="12"/>
    <n v="0"/>
    <n v="4879"/>
    <s v="-"/>
    <s v="NEW"/>
    <n v="0.40536962290789158"/>
    <n v="1.9192828893227491E-2"/>
    <s v="FLOW"/>
    <x v="1"/>
    <s v="-"/>
    <s v="PAID"/>
    <m/>
    <m/>
    <m/>
    <m/>
    <m/>
    <m/>
    <s v="CHANDKHED"/>
    <m/>
    <m/>
    <m/>
    <m/>
    <n v="69197"/>
    <n v="0"/>
    <m/>
    <e v="#N/A"/>
    <s v="-"/>
    <s v="MH14LW6119"/>
    <s v="BAJAJ CHETAK URBANE"/>
    <d v="2024-10-10T00:00:00"/>
    <n v="36"/>
    <x v="3"/>
    <x v="1"/>
    <s v="-"/>
    <m/>
    <m/>
    <m/>
    <m/>
    <m/>
    <m/>
    <m/>
    <m/>
    <m/>
    <m/>
    <m/>
    <m/>
    <m/>
    <m/>
    <m/>
    <m/>
    <m/>
    <m/>
    <m/>
    <m/>
    <m/>
    <m/>
    <m/>
    <m/>
    <m/>
    <m/>
    <m/>
    <m/>
    <m/>
    <m/>
    <m/>
    <m/>
    <m/>
    <m/>
    <m/>
    <m/>
    <m/>
    <m/>
    <m/>
    <m/>
    <m/>
    <m/>
    <m/>
    <m/>
    <m/>
    <m/>
    <m/>
    <m/>
    <m/>
    <m/>
    <m/>
    <m/>
    <m/>
    <m/>
    <m/>
    <m/>
    <m/>
    <m/>
    <m/>
    <m/>
    <m/>
    <m/>
    <m/>
    <m/>
    <m/>
    <m/>
    <m/>
    <m/>
    <m/>
    <m/>
    <m/>
    <m/>
    <m/>
    <m/>
    <m/>
    <m/>
    <m/>
    <m/>
    <m/>
    <m/>
    <m/>
    <m/>
    <m/>
    <m/>
    <m/>
    <m/>
    <m/>
    <m/>
    <m/>
    <m/>
    <n v="1"/>
    <m/>
    <m/>
    <x v="0"/>
    <x v="0"/>
    <s v="ZBHT0013"/>
    <e v="#N/A"/>
    <e v="#N/A"/>
    <e v="#N/A"/>
    <e v="#N/A"/>
    <e v="#N/A"/>
    <m/>
    <m/>
    <m/>
    <e v="#N/A"/>
  </r>
  <r>
    <n v="456435203"/>
    <s v="SARIKA AMAN ROY"/>
    <s v="ONLINE"/>
    <s v="04.03.26"/>
    <n v="80"/>
    <m/>
    <m/>
    <m/>
    <n v="6268"/>
    <n v="6268"/>
    <x v="2"/>
    <x v="1"/>
    <x v="1"/>
    <x v="14"/>
    <n v="69082.52"/>
    <n v="78"/>
    <n v="0"/>
    <n v="2697"/>
    <s v="-"/>
    <s v="NEW"/>
    <n v="6.341087214278146E-2"/>
    <n v="3.4923137541854241E-3"/>
    <s v="STABLE"/>
    <x v="1"/>
    <s v="-"/>
    <s v="PAID"/>
    <s v="Shifted"/>
    <m/>
    <s v="CAVNA"/>
    <m/>
    <m/>
    <m/>
    <s v="RAHATNI"/>
    <m/>
    <m/>
    <m/>
    <n v="9043"/>
    <n v="69082.52"/>
    <n v="24"/>
    <m/>
    <n v="26"/>
    <s v="-"/>
    <s v="MH14KP1657"/>
    <s v="CLASSIC 350 HALCYON BLACK"/>
    <d v="2023-01-18T00:00:00"/>
    <n v="48"/>
    <x v="0"/>
    <x v="0"/>
    <s v="-"/>
    <m/>
    <m/>
    <m/>
    <m/>
    <m/>
    <m/>
    <m/>
    <m/>
    <m/>
    <n v="2"/>
    <m/>
    <m/>
    <m/>
    <m/>
    <m/>
    <m/>
    <m/>
    <m/>
    <m/>
    <m/>
    <m/>
    <m/>
    <m/>
    <m/>
    <m/>
    <m/>
    <m/>
    <m/>
    <m/>
    <m/>
    <m/>
    <m/>
    <m/>
    <m/>
    <m/>
    <m/>
    <m/>
    <m/>
    <m/>
    <m/>
    <m/>
    <m/>
    <m/>
    <m/>
    <m/>
    <m/>
    <m/>
    <m/>
    <m/>
    <m/>
    <m/>
    <m/>
    <m/>
    <m/>
    <m/>
    <m/>
    <m/>
    <m/>
    <m/>
    <m/>
    <m/>
    <m/>
    <m/>
    <m/>
    <m/>
    <m/>
    <m/>
    <m/>
    <m/>
    <m/>
    <m/>
    <m/>
    <m/>
    <m/>
    <m/>
    <m/>
    <m/>
    <m/>
    <m/>
    <m/>
    <m/>
    <m/>
    <m/>
    <m/>
    <m/>
    <m/>
    <m/>
    <m/>
    <m/>
    <m/>
    <m/>
    <m/>
    <m/>
    <x v="6"/>
    <x v="0"/>
    <s v="ZBHT0015"/>
    <s v="k6R4Aked5c"/>
    <s v="Allocated"/>
    <s v="(CVNA) - Customer and Vehicle not available"/>
    <s v="Visited at customer office address. Customer left job long time."/>
    <d v="2026-03-04T00:00:00"/>
    <m/>
    <m/>
    <m/>
    <e v="#N/A"/>
  </r>
  <r>
    <n v="461699544"/>
    <s v="MUSTAFA YAKUB SHARIF"/>
    <s v="ONLINE"/>
    <s v="31.03.26"/>
    <n v="6010"/>
    <m/>
    <m/>
    <m/>
    <n v="5867"/>
    <n v="5744"/>
    <x v="2"/>
    <x v="1"/>
    <x v="1"/>
    <x v="15"/>
    <n v="68924"/>
    <n v="160"/>
    <n v="0"/>
    <n v="4950"/>
    <s v="-"/>
    <s v="28.02.26"/>
    <n v="3.9445885011960127E-2"/>
    <n v="3.4843001267683368E-3"/>
    <s v="STABLE"/>
    <x v="1"/>
    <s v="PTP"/>
    <s v="PTP"/>
    <m/>
    <n v="28"/>
    <s v="CAVA"/>
    <m/>
    <m/>
    <m/>
    <s v="VADGAON SHERI"/>
    <m/>
    <m/>
    <m/>
    <n v="160"/>
    <n v="68924"/>
    <n v="24"/>
    <m/>
    <n v="54"/>
    <s v="-"/>
    <s v="MH12WQ6553"/>
    <e v="#N/A"/>
    <d v="2024-01-29T00:00:00"/>
    <n v="36"/>
    <x v="0"/>
    <x v="2"/>
    <s v="-"/>
    <m/>
    <m/>
    <m/>
    <m/>
    <m/>
    <m/>
    <m/>
    <m/>
    <m/>
    <m/>
    <m/>
    <m/>
    <m/>
    <m/>
    <m/>
    <m/>
    <m/>
    <m/>
    <n v="1"/>
    <m/>
    <m/>
    <m/>
    <m/>
    <m/>
    <m/>
    <m/>
    <m/>
    <m/>
    <m/>
    <m/>
    <m/>
    <m/>
    <m/>
    <m/>
    <m/>
    <m/>
    <m/>
    <m/>
    <m/>
    <m/>
    <m/>
    <m/>
    <m/>
    <m/>
    <m/>
    <m/>
    <m/>
    <m/>
    <m/>
    <m/>
    <m/>
    <m/>
    <m/>
    <m/>
    <m/>
    <m/>
    <m/>
    <m/>
    <m/>
    <m/>
    <m/>
    <m/>
    <m/>
    <m/>
    <m/>
    <m/>
    <m/>
    <m/>
    <m/>
    <m/>
    <m/>
    <m/>
    <m/>
    <m/>
    <m/>
    <m/>
    <m/>
    <m/>
    <m/>
    <m/>
    <m/>
    <m/>
    <m/>
    <m/>
    <m/>
    <m/>
    <m/>
    <m/>
    <m/>
    <m/>
    <m/>
    <m/>
    <m/>
    <x v="0"/>
    <x v="0"/>
    <s v="ZBHT0012"/>
    <s v="kP08051qsDJc"/>
    <s v="Allocated"/>
    <s v="Left Message (LMCB)"/>
    <s v="Lm"/>
    <d v="2026-03-07T00:00:00"/>
    <m/>
    <m/>
    <m/>
    <e v="#N/A"/>
  </r>
  <r>
    <n v="465436824"/>
    <s v="ADIKA SHARAD BELHEKAR"/>
    <s v="ONLINE"/>
    <s v="04.03.26"/>
    <n v="10190"/>
    <m/>
    <m/>
    <m/>
    <n v="3311"/>
    <n v="9933"/>
    <x v="4"/>
    <x v="1"/>
    <x v="1"/>
    <x v="9"/>
    <n v="68920"/>
    <n v="195"/>
    <n v="0"/>
    <n v="2700"/>
    <s v="-"/>
    <s v="2 FLOW"/>
    <n v="0.25153035895155917"/>
    <n v="1.495351202192936E-2"/>
    <s v="STABLE"/>
    <x v="1"/>
    <s v="NC"/>
    <s v="PAID"/>
    <m/>
    <m/>
    <m/>
    <m/>
    <m/>
    <m/>
    <s v="BORI BK"/>
    <m/>
    <m/>
    <m/>
    <n v="12828"/>
    <n v="68920"/>
    <n v="86"/>
    <m/>
    <n v="26"/>
    <s v="-"/>
    <s v="MH14MD7627"/>
    <s v="HONDA ACTIVA STD"/>
    <d v="2025-02-06T00:00:00"/>
    <n v="36"/>
    <x v="0"/>
    <x v="0"/>
    <s v="-"/>
    <m/>
    <m/>
    <m/>
    <m/>
    <m/>
    <m/>
    <m/>
    <m/>
    <m/>
    <n v="1"/>
    <m/>
    <m/>
    <m/>
    <m/>
    <m/>
    <m/>
    <m/>
    <m/>
    <m/>
    <m/>
    <m/>
    <m/>
    <m/>
    <m/>
    <m/>
    <m/>
    <m/>
    <m/>
    <m/>
    <m/>
    <m/>
    <m/>
    <m/>
    <m/>
    <m/>
    <m/>
    <m/>
    <m/>
    <m/>
    <m/>
    <m/>
    <m/>
    <m/>
    <m/>
    <m/>
    <m/>
    <m/>
    <m/>
    <m/>
    <m/>
    <m/>
    <m/>
    <m/>
    <m/>
    <m/>
    <m/>
    <m/>
    <m/>
    <m/>
    <m/>
    <m/>
    <m/>
    <m/>
    <m/>
    <m/>
    <m/>
    <m/>
    <m/>
    <m/>
    <m/>
    <m/>
    <m/>
    <m/>
    <m/>
    <m/>
    <m/>
    <m/>
    <m/>
    <m/>
    <m/>
    <m/>
    <m/>
    <m/>
    <m/>
    <m/>
    <m/>
    <m/>
    <m/>
    <m/>
    <m/>
    <m/>
    <m/>
    <m/>
    <x v="0"/>
    <x v="0"/>
    <s v="ZBHT0021"/>
    <s v="A62wHCoZwm"/>
    <s v="Allocated"/>
    <s v="Cash In Hand (PAID)"/>
    <s v="Paid"/>
    <d v="2026-03-04T00:00:00"/>
    <m/>
    <m/>
    <m/>
    <e v="#N/A"/>
  </r>
  <r>
    <n v="464470565"/>
    <s v="SATISH BHIMRAO MANE"/>
    <s v="ONLINE"/>
    <s v="27.03.26"/>
    <n v="4100"/>
    <m/>
    <m/>
    <m/>
    <n v="3938"/>
    <n v="3912"/>
    <x v="2"/>
    <x v="1"/>
    <x v="1"/>
    <x v="5"/>
    <n v="68869"/>
    <n v="93"/>
    <n v="0"/>
    <n v="4713"/>
    <s v="-"/>
    <s v="17.02.26"/>
    <n v="7.3926355185194914E-2"/>
    <n v="3.48151972361454E-3"/>
    <s v="STABLE"/>
    <x v="1"/>
    <s v="PTP"/>
    <s v="PTP"/>
    <m/>
    <n v="17"/>
    <s v="CAVA"/>
    <m/>
    <m/>
    <m/>
    <s v="RANGE HILLS"/>
    <m/>
    <m/>
    <m/>
    <n v="8718"/>
    <n v="68869"/>
    <n v="24"/>
    <m/>
    <n v="26"/>
    <s v="-"/>
    <s v="MH12XK5963"/>
    <s v="HONDA ACTIVA 125 SMART"/>
    <d v="2024-10-28T00:00:00"/>
    <n v="36"/>
    <x v="0"/>
    <x v="0"/>
    <s v="-"/>
    <m/>
    <m/>
    <m/>
    <m/>
    <m/>
    <m/>
    <m/>
    <m/>
    <m/>
    <m/>
    <m/>
    <m/>
    <m/>
    <m/>
    <m/>
    <n v="1"/>
    <m/>
    <m/>
    <m/>
    <m/>
    <m/>
    <m/>
    <m/>
    <m/>
    <m/>
    <m/>
    <m/>
    <m/>
    <m/>
    <m/>
    <m/>
    <m/>
    <m/>
    <m/>
    <m/>
    <m/>
    <n v="1"/>
    <m/>
    <m/>
    <m/>
    <m/>
    <m/>
    <m/>
    <m/>
    <m/>
    <m/>
    <m/>
    <m/>
    <m/>
    <m/>
    <m/>
    <m/>
    <m/>
    <m/>
    <m/>
    <m/>
    <m/>
    <m/>
    <m/>
    <m/>
    <m/>
    <m/>
    <m/>
    <m/>
    <m/>
    <m/>
    <m/>
    <m/>
    <m/>
    <m/>
    <m/>
    <m/>
    <m/>
    <m/>
    <m/>
    <m/>
    <m/>
    <m/>
    <m/>
    <m/>
    <m/>
    <m/>
    <m/>
    <m/>
    <m/>
    <m/>
    <m/>
    <m/>
    <m/>
    <m/>
    <m/>
    <m/>
    <m/>
    <x v="6"/>
    <x v="0"/>
    <s v="DUWT0023"/>
    <s v="G6XC69c-y4c"/>
    <s v="Allocated"/>
    <s v="Left Message (LMCB)"/>
    <s v="Customer not available lm with mother "/>
    <d v="2026-03-06T00:00:00"/>
    <m/>
    <m/>
    <m/>
    <e v="#N/A"/>
  </r>
  <r>
    <n v="467110513"/>
    <s v="SONALI BALASAHEB ABHYANKAR"/>
    <m/>
    <m/>
    <m/>
    <m/>
    <m/>
    <s v="BANK PAID21"/>
    <n v="9172"/>
    <e v="#N/A"/>
    <x v="3"/>
    <x v="0"/>
    <x v="1"/>
    <x v="3"/>
    <n v="68635"/>
    <n v="0"/>
    <n v="0"/>
    <n v="450"/>
    <s v="-"/>
    <s v="-"/>
    <s v="-"/>
    <s v="-"/>
    <s v="FLOW"/>
    <x v="1"/>
    <m/>
    <s v="PAID"/>
    <m/>
    <m/>
    <m/>
    <m/>
    <m/>
    <m/>
    <m/>
    <m/>
    <m/>
    <m/>
    <m/>
    <n v="68635"/>
    <n v="0"/>
    <m/>
    <e v="#N/A"/>
    <m/>
    <m/>
    <m/>
    <m/>
    <m/>
    <x v="1"/>
    <x v="1"/>
    <s v="-"/>
    <m/>
    <m/>
    <m/>
    <m/>
    <m/>
    <m/>
    <m/>
    <m/>
    <m/>
    <m/>
    <m/>
    <m/>
    <m/>
    <m/>
    <m/>
    <m/>
    <m/>
    <m/>
    <m/>
    <m/>
    <m/>
    <m/>
    <m/>
    <m/>
    <m/>
    <m/>
    <m/>
    <m/>
    <m/>
    <m/>
    <m/>
    <m/>
    <m/>
    <m/>
    <m/>
    <m/>
    <m/>
    <m/>
    <m/>
    <m/>
    <m/>
    <m/>
    <m/>
    <m/>
    <m/>
    <m/>
    <m/>
    <m/>
    <m/>
    <m/>
    <m/>
    <m/>
    <m/>
    <m/>
    <m/>
    <m/>
    <m/>
    <m/>
    <m/>
    <m/>
    <m/>
    <m/>
    <m/>
    <m/>
    <m/>
    <m/>
    <m/>
    <m/>
    <m/>
    <m/>
    <m/>
    <m/>
    <m/>
    <m/>
    <m/>
    <m/>
    <m/>
    <m/>
    <m/>
    <m/>
    <m/>
    <m/>
    <m/>
    <m/>
    <m/>
    <m/>
    <m/>
    <m/>
    <m/>
    <m/>
    <n v="1"/>
    <m/>
    <m/>
    <x v="0"/>
    <x v="0"/>
    <s v="DUWT0017"/>
    <e v="#N/A"/>
    <e v="#N/A"/>
    <e v="#N/A"/>
    <e v="#N/A"/>
    <e v="#N/A"/>
    <m/>
    <m/>
    <m/>
    <e v="#N/A"/>
  </r>
  <r>
    <n v="460419172"/>
    <s v="PRADEEP ARJUN PHALKE"/>
    <s v="ONLINE"/>
    <s v="02.03.26 31.03.26"/>
    <n v="7544"/>
    <m/>
    <m/>
    <m/>
    <n v="3435"/>
    <n v="8255.99"/>
    <x v="4"/>
    <x v="1"/>
    <x v="1"/>
    <x v="0"/>
    <n v="68416.990000000005"/>
    <n v="339"/>
    <n v="0"/>
    <n v="4950"/>
    <s v="-"/>
    <s v="2 FLOW"/>
    <n v="0.1968664401269784"/>
    <n v="1.484437438289642E-2"/>
    <s v="STABLE"/>
    <x v="1"/>
    <s v="MPTP"/>
    <s v="PAID"/>
    <s v="Shifted"/>
    <m/>
    <s v="CAVNA"/>
    <m/>
    <m/>
    <m/>
    <s v="CHINCHWAD"/>
    <m/>
    <m/>
    <m/>
    <n v="13544.99"/>
    <n v="68416.990000000005"/>
    <n v="86"/>
    <m/>
    <n v="85"/>
    <s v="-"/>
    <s v="MH14LD8053"/>
    <s v="SUZUKI BURGMAN STREET"/>
    <d v="2023-11-01T00:00:00"/>
    <n v="48"/>
    <x v="0"/>
    <x v="0"/>
    <s v="-"/>
    <m/>
    <m/>
    <m/>
    <m/>
    <m/>
    <m/>
    <m/>
    <m/>
    <m/>
    <m/>
    <m/>
    <m/>
    <m/>
    <m/>
    <m/>
    <n v="1"/>
    <m/>
    <m/>
    <m/>
    <m/>
    <m/>
    <m/>
    <m/>
    <m/>
    <m/>
    <m/>
    <m/>
    <m/>
    <m/>
    <m/>
    <m/>
    <m/>
    <m/>
    <m/>
    <m/>
    <m/>
    <m/>
    <m/>
    <m/>
    <m/>
    <m/>
    <m/>
    <m/>
    <m/>
    <m/>
    <m/>
    <m/>
    <m/>
    <m/>
    <m/>
    <m/>
    <m/>
    <m/>
    <m/>
    <m/>
    <m/>
    <m/>
    <m/>
    <m/>
    <m/>
    <m/>
    <m/>
    <m/>
    <m/>
    <m/>
    <m/>
    <m/>
    <m/>
    <m/>
    <m/>
    <m/>
    <m/>
    <m/>
    <m/>
    <m/>
    <m/>
    <m/>
    <m/>
    <m/>
    <m/>
    <m/>
    <m/>
    <m/>
    <m/>
    <m/>
    <m/>
    <m/>
    <m/>
    <m/>
    <m/>
    <m/>
    <m/>
    <m/>
    <x v="0"/>
    <x v="0"/>
    <s v="ZBHT0011"/>
    <s v="G6wAKtHm_NJc"/>
    <s v="Allocated"/>
    <s v="Shifted (NC_SFTD)"/>
    <s v="Visit cm residences address cm shifted"/>
    <d v="2026-03-06T00:00:00"/>
    <m/>
    <m/>
    <m/>
    <e v="#N/A"/>
  </r>
  <r>
    <n v="464211952"/>
    <s v="RESHMEE KHATUN"/>
    <m/>
    <m/>
    <m/>
    <m/>
    <m/>
    <m/>
    <n v="6725"/>
    <n v="20167"/>
    <x v="4"/>
    <x v="0"/>
    <x v="0"/>
    <x v="10"/>
    <n v="68057"/>
    <n v="660"/>
    <n v="0"/>
    <n v="3250.99"/>
    <s v="-"/>
    <s v="BK 3 FLOW"/>
    <n v="0.12649124200973069"/>
    <n v="1.4766267667969339E-2"/>
    <s v="FLOW"/>
    <x v="5"/>
    <s v="PAID"/>
    <s v="-"/>
    <m/>
    <m/>
    <m/>
    <m/>
    <m/>
    <m/>
    <s v="VASULI"/>
    <m/>
    <m/>
    <m/>
    <n v="24077.99"/>
    <n v="68057"/>
    <n v="86"/>
    <m/>
    <n v="116"/>
    <s v="-"/>
    <s v="MH14LW0176"/>
    <s v="BAJAJ FREEDOM 125 NG04 DISC LED"/>
    <d v="2024-10-05T00:00:00"/>
    <n v="24"/>
    <x v="0"/>
    <x v="0"/>
    <s v="-"/>
    <m/>
    <m/>
    <m/>
    <m/>
    <m/>
    <m/>
    <m/>
    <m/>
    <m/>
    <m/>
    <m/>
    <m/>
    <m/>
    <m/>
    <m/>
    <m/>
    <m/>
    <m/>
    <m/>
    <m/>
    <m/>
    <m/>
    <m/>
    <m/>
    <m/>
    <m/>
    <m/>
    <m/>
    <m/>
    <m/>
    <m/>
    <m/>
    <m/>
    <m/>
    <m/>
    <m/>
    <m/>
    <m/>
    <m/>
    <m/>
    <m/>
    <m/>
    <m/>
    <m/>
    <m/>
    <n v="1"/>
    <m/>
    <m/>
    <m/>
    <m/>
    <m/>
    <m/>
    <m/>
    <m/>
    <m/>
    <m/>
    <m/>
    <m/>
    <m/>
    <m/>
    <m/>
    <m/>
    <m/>
    <m/>
    <m/>
    <m/>
    <m/>
    <m/>
    <m/>
    <m/>
    <m/>
    <m/>
    <m/>
    <m/>
    <m/>
    <m/>
    <m/>
    <m/>
    <m/>
    <m/>
    <m/>
    <m/>
    <m/>
    <m/>
    <m/>
    <m/>
    <m/>
    <m/>
    <m/>
    <m/>
    <m/>
    <m/>
    <m/>
    <x v="0"/>
    <x v="0"/>
    <s v="ZBHT0010"/>
    <s v="k6tqhUvCX4z"/>
    <s v="Allocated"/>
    <s v="Non Contactable Customer (OOT)"/>
    <s v="Non contactable "/>
    <d v="2026-03-16T00:00:00"/>
    <m/>
    <m/>
    <m/>
    <e v="#N/A"/>
  </r>
  <r>
    <n v="463327641"/>
    <s v="PRERANA BABASAHEB GAIKWAD"/>
    <m/>
    <m/>
    <m/>
    <m/>
    <m/>
    <m/>
    <n v="5182"/>
    <n v="17984.900000000001"/>
    <x v="6"/>
    <x v="0"/>
    <x v="0"/>
    <x v="15"/>
    <n v="67535.899999999994"/>
    <n v="566"/>
    <n v="0"/>
    <n v="3150"/>
    <s v="-"/>
    <s v="BK 3 FLOW"/>
    <n v="0.84533678464633022"/>
    <n v="3.1140325302714648E-2"/>
    <s v="FLOW"/>
    <x v="5"/>
    <s v="NC"/>
    <s v="-"/>
    <m/>
    <m/>
    <m/>
    <m/>
    <m/>
    <m/>
    <s v="DHANORI"/>
    <m/>
    <m/>
    <m/>
    <n v="566"/>
    <n v="67535.899999999994"/>
    <n v="116"/>
    <m/>
    <n v="146"/>
    <s v="-"/>
    <m/>
    <e v="#N/A"/>
    <d v="2024-06-27T00:00:00"/>
    <n v="30"/>
    <x v="0"/>
    <x v="2"/>
    <s v="-"/>
    <m/>
    <m/>
    <m/>
    <m/>
    <m/>
    <m/>
    <m/>
    <m/>
    <m/>
    <m/>
    <m/>
    <m/>
    <m/>
    <m/>
    <m/>
    <n v="1"/>
    <m/>
    <m/>
    <m/>
    <m/>
    <m/>
    <m/>
    <m/>
    <m/>
    <m/>
    <m/>
    <m/>
    <m/>
    <m/>
    <m/>
    <m/>
    <m/>
    <m/>
    <m/>
    <m/>
    <m/>
    <m/>
    <m/>
    <m/>
    <m/>
    <m/>
    <m/>
    <m/>
    <m/>
    <m/>
    <m/>
    <m/>
    <m/>
    <m/>
    <m/>
    <m/>
    <m/>
    <m/>
    <m/>
    <m/>
    <m/>
    <m/>
    <m/>
    <m/>
    <m/>
    <m/>
    <m/>
    <m/>
    <m/>
    <m/>
    <m/>
    <m/>
    <m/>
    <m/>
    <m/>
    <m/>
    <m/>
    <m/>
    <m/>
    <m/>
    <m/>
    <m/>
    <m/>
    <m/>
    <m/>
    <m/>
    <m/>
    <m/>
    <m/>
    <m/>
    <m/>
    <m/>
    <m/>
    <m/>
    <m/>
    <m/>
    <m/>
    <m/>
    <x v="0"/>
    <x v="0"/>
    <s v="ZBHT0012"/>
    <s v="Ao3BIYhusOg7"/>
    <s v="Allocated"/>
    <s v="Door Locked (NC_DL)"/>
    <s v="Nc"/>
    <d v="2026-03-06T00:00:00"/>
    <m/>
    <m/>
    <m/>
    <e v="#N/A"/>
  </r>
  <r>
    <n v="463790102"/>
    <s v="ASHOK NAMDEV JADHAV"/>
    <m/>
    <m/>
    <m/>
    <m/>
    <m/>
    <m/>
    <n v="2710"/>
    <n v="10840"/>
    <x v="6"/>
    <x v="0"/>
    <x v="0"/>
    <x v="12"/>
    <n v="66801"/>
    <n v="337"/>
    <n v="0"/>
    <n v="4489"/>
    <s v="-"/>
    <s v="NEW"/>
    <n v="0.3368836709684252"/>
    <n v="3.0801468116166981E-2"/>
    <s v="FLOW"/>
    <x v="0"/>
    <s v="-"/>
    <s v="NC"/>
    <s v="Add not found"/>
    <m/>
    <s v="CNAVNA"/>
    <m/>
    <m/>
    <m/>
    <s v="KOREGAON"/>
    <m/>
    <m/>
    <m/>
    <n v="15666"/>
    <n v="66801"/>
    <n v="116"/>
    <m/>
    <n v="146"/>
    <s v="-"/>
    <m/>
    <s v="BAJAJ PLATINA 110H ES DISC ALLOYCBS"/>
    <d v="2024-08-17T00:00:00"/>
    <n v="48"/>
    <x v="0"/>
    <x v="0"/>
    <s v="-"/>
    <m/>
    <m/>
    <m/>
    <m/>
    <m/>
    <m/>
    <m/>
    <m/>
    <m/>
    <m/>
    <m/>
    <m/>
    <n v="1"/>
    <m/>
    <m/>
    <m/>
    <m/>
    <m/>
    <m/>
    <m/>
    <m/>
    <m/>
    <m/>
    <m/>
    <m/>
    <m/>
    <m/>
    <m/>
    <m/>
    <m/>
    <m/>
    <m/>
    <m/>
    <m/>
    <m/>
    <m/>
    <m/>
    <m/>
    <m/>
    <m/>
    <m/>
    <m/>
    <m/>
    <m/>
    <m/>
    <m/>
    <m/>
    <m/>
    <m/>
    <m/>
    <m/>
    <m/>
    <m/>
    <m/>
    <m/>
    <m/>
    <m/>
    <m/>
    <m/>
    <m/>
    <m/>
    <m/>
    <m/>
    <m/>
    <m/>
    <m/>
    <m/>
    <m/>
    <m/>
    <m/>
    <m/>
    <m/>
    <m/>
    <m/>
    <m/>
    <m/>
    <m/>
    <m/>
    <m/>
    <m/>
    <m/>
    <m/>
    <m/>
    <m/>
    <m/>
    <m/>
    <m/>
    <m/>
    <m/>
    <m/>
    <m/>
    <m/>
    <m/>
    <x v="0"/>
    <x v="0"/>
    <s v="ZBHT0024"/>
    <s v="kP0tDATcsz"/>
    <s v="Allocated"/>
    <s v="Address Not Found (NC_ANF)"/>
    <s v="Address not found "/>
    <d v="2026-03-05T00:00:00"/>
    <m/>
    <m/>
    <m/>
    <s v="VYMO"/>
  </r>
  <r>
    <n v="459605725"/>
    <s v="MANISHA DINESH PAWAR"/>
    <s v="BRANCH"/>
    <s v="25.03.26"/>
    <n v="12000"/>
    <m/>
    <m/>
    <m/>
    <n v="6046"/>
    <n v="30235"/>
    <x v="1"/>
    <x v="2"/>
    <x v="1"/>
    <x v="15"/>
    <n v="66465"/>
    <n v="1437"/>
    <n v="0"/>
    <n v="4500"/>
    <s v="-"/>
    <s v="BKT 5 FLOW"/>
    <n v="0.26022191743912038"/>
    <n v="2.470226064021399E-2"/>
    <s v="RB"/>
    <x v="1"/>
    <s v="BPTP"/>
    <s v="BPTP"/>
    <s v="Financail Problem"/>
    <m/>
    <m/>
    <m/>
    <m/>
    <m/>
    <s v="YERWADA"/>
    <m/>
    <m/>
    <m/>
    <n v="36172"/>
    <n v="66465"/>
    <n v="177"/>
    <m/>
    <n v="146"/>
    <s v="-"/>
    <s v="MH12VX2904"/>
    <s v="RE BULLET 350 EFI BLACK"/>
    <d v="2023-09-01T00:00:00"/>
    <n v="36"/>
    <x v="0"/>
    <x v="2"/>
    <s v="-"/>
    <m/>
    <m/>
    <m/>
    <m/>
    <m/>
    <m/>
    <m/>
    <m/>
    <m/>
    <n v="1"/>
    <m/>
    <m/>
    <m/>
    <m/>
    <m/>
    <m/>
    <m/>
    <m/>
    <m/>
    <m/>
    <m/>
    <m/>
    <m/>
    <m/>
    <m/>
    <m/>
    <m/>
    <m/>
    <m/>
    <m/>
    <m/>
    <m/>
    <m/>
    <m/>
    <m/>
    <m/>
    <m/>
    <m/>
    <m/>
    <m/>
    <m/>
    <m/>
    <m/>
    <m/>
    <m/>
    <m/>
    <m/>
    <m/>
    <m/>
    <m/>
    <m/>
    <m/>
    <m/>
    <m/>
    <m/>
    <m/>
    <m/>
    <m/>
    <m/>
    <m/>
    <m/>
    <m/>
    <m/>
    <m/>
    <m/>
    <m/>
    <m/>
    <m/>
    <m/>
    <m/>
    <m/>
    <m/>
    <n v="1"/>
    <m/>
    <m/>
    <m/>
    <m/>
    <m/>
    <m/>
    <m/>
    <m/>
    <m/>
    <m/>
    <m/>
    <m/>
    <m/>
    <m/>
    <m/>
    <m/>
    <m/>
    <m/>
    <m/>
    <m/>
    <x v="6"/>
    <x v="0"/>
    <s v="ZBHT0012"/>
    <s v="B2ASlpz_EJz"/>
    <s v="Allocated"/>
    <s v="Left Message (LMCB)"/>
    <s v="Lm"/>
    <d v="2026-03-04T00:00:00"/>
    <m/>
    <m/>
    <m/>
    <s v="VYMO"/>
  </r>
  <r>
    <n v="464296467"/>
    <s v="ANUSAYA SUNIL GAIKWAD"/>
    <s v="ONLINE"/>
    <s v="07.03.26"/>
    <n v="4000"/>
    <m/>
    <m/>
    <s v="BANK STABLE 07"/>
    <n v="3592"/>
    <n v="7044"/>
    <x v="5"/>
    <x v="1"/>
    <x v="1"/>
    <x v="0"/>
    <n v="66360"/>
    <n v="68"/>
    <n v="0"/>
    <n v="952.58"/>
    <s v="-"/>
    <s v="1 FLOW"/>
    <n v="0.11549081263275961"/>
    <n v="1.2345720676477181E-2"/>
    <s v="STABLE"/>
    <x v="1"/>
    <s v="MPTP"/>
    <s v="PAID"/>
    <s v="No such person"/>
    <m/>
    <s v="CAVNA"/>
    <m/>
    <m/>
    <m/>
    <s v="THERGAON"/>
    <m/>
    <m/>
    <m/>
    <n v="8064.58"/>
    <n v="66360"/>
    <n v="55"/>
    <m/>
    <n v="54"/>
    <s v="-"/>
    <s v="MH14LW5329"/>
    <s v="PLEASURE PLUS XTEC DRUM JUBILANT"/>
    <d v="2024-10-12T00:00:00"/>
    <n v="36"/>
    <x v="0"/>
    <x v="0"/>
    <s v="-"/>
    <m/>
    <m/>
    <m/>
    <m/>
    <m/>
    <m/>
    <m/>
    <m/>
    <m/>
    <n v="1"/>
    <m/>
    <m/>
    <m/>
    <m/>
    <m/>
    <m/>
    <m/>
    <m/>
    <m/>
    <m/>
    <m/>
    <m/>
    <m/>
    <m/>
    <m/>
    <m/>
    <m/>
    <m/>
    <m/>
    <m/>
    <m/>
    <m/>
    <m/>
    <m/>
    <m/>
    <m/>
    <m/>
    <m/>
    <m/>
    <m/>
    <m/>
    <m/>
    <m/>
    <m/>
    <m/>
    <m/>
    <m/>
    <m/>
    <m/>
    <m/>
    <m/>
    <m/>
    <m/>
    <m/>
    <m/>
    <m/>
    <m/>
    <m/>
    <m/>
    <m/>
    <m/>
    <m/>
    <m/>
    <m/>
    <m/>
    <m/>
    <m/>
    <m/>
    <m/>
    <m/>
    <m/>
    <m/>
    <m/>
    <m/>
    <m/>
    <m/>
    <m/>
    <m/>
    <m/>
    <m/>
    <m/>
    <m/>
    <m/>
    <m/>
    <m/>
    <m/>
    <m/>
    <m/>
    <m/>
    <m/>
    <m/>
    <m/>
    <m/>
    <x v="0"/>
    <x v="0"/>
    <s v="ZBHT0011"/>
    <s v="A6GuU03InJc"/>
    <s v="Allocated"/>
    <s v="No Such Person (NC_NSP)"/>
    <s v="Visit cm residences address nobody knows cm in this colony"/>
    <d v="2026-03-04T00:00:00"/>
    <m/>
    <m/>
    <m/>
    <e v="#N/A"/>
  </r>
  <r>
    <n v="463200147"/>
    <s v="GANESH RANU AMUNDKAR"/>
    <m/>
    <m/>
    <m/>
    <m/>
    <m/>
    <m/>
    <n v="4987"/>
    <n v="0"/>
    <x v="3"/>
    <x v="0"/>
    <x v="0"/>
    <x v="1"/>
    <n v="66228"/>
    <n v="5"/>
    <n v="0"/>
    <n v="450"/>
    <s v="-"/>
    <s v="NEW"/>
    <n v="4.0905996798871663E-2"/>
    <n v="1.8369332080013161E-2"/>
    <s v="FLOW"/>
    <x v="3"/>
    <s v="-"/>
    <s v="PTP"/>
    <m/>
    <m/>
    <m/>
    <m/>
    <m/>
    <m/>
    <s v="DIMBHE"/>
    <m/>
    <m/>
    <m/>
    <s v="-"/>
    <n v="66228"/>
    <n v="0"/>
    <m/>
    <n v="25"/>
    <s v="REGULAR"/>
    <s v="MH12WW2421"/>
    <s v="BAJAJ PULSAR N 160 DUAL"/>
    <d v="2024-06-13T00:00:00"/>
    <n v="36"/>
    <x v="2"/>
    <x v="1"/>
    <s v="-"/>
    <m/>
    <m/>
    <m/>
    <m/>
    <m/>
    <m/>
    <m/>
    <m/>
    <m/>
    <m/>
    <m/>
    <m/>
    <m/>
    <m/>
    <m/>
    <m/>
    <m/>
    <m/>
    <m/>
    <m/>
    <m/>
    <m/>
    <m/>
    <m/>
    <m/>
    <m/>
    <m/>
    <m/>
    <m/>
    <m/>
    <m/>
    <m/>
    <m/>
    <m/>
    <m/>
    <m/>
    <m/>
    <m/>
    <m/>
    <m/>
    <m/>
    <m/>
    <m/>
    <m/>
    <m/>
    <m/>
    <m/>
    <m/>
    <m/>
    <m/>
    <m/>
    <m/>
    <m/>
    <m/>
    <m/>
    <m/>
    <m/>
    <m/>
    <m/>
    <m/>
    <m/>
    <m/>
    <m/>
    <m/>
    <m/>
    <m/>
    <m/>
    <m/>
    <m/>
    <m/>
    <m/>
    <m/>
    <m/>
    <m/>
    <m/>
    <m/>
    <m/>
    <m/>
    <m/>
    <m/>
    <m/>
    <m/>
    <m/>
    <m/>
    <m/>
    <m/>
    <m/>
    <m/>
    <m/>
    <m/>
    <m/>
    <m/>
    <m/>
    <x v="7"/>
    <x v="1"/>
    <s v="DUWT0029"/>
    <s v="A6JYVCe39Ez"/>
    <s v="Allocated"/>
    <e v="#N/A"/>
    <e v="#N/A"/>
    <e v="#N/A"/>
    <m/>
    <m/>
    <m/>
    <e v="#N/A"/>
  </r>
  <r>
    <n v="464856239"/>
    <s v="SHAM VASANT MALI"/>
    <m/>
    <m/>
    <m/>
    <m/>
    <m/>
    <m/>
    <s v="3601"/>
    <n v="3601"/>
    <x v="3"/>
    <x v="0"/>
    <x v="0"/>
    <x v="9"/>
    <n v="66156"/>
    <n v="14"/>
    <n v="0"/>
    <n v="3670"/>
    <s v="-"/>
    <s v="12.02.26"/>
    <n v="4.0861525702514848E-2"/>
    <n v="1.8349361796903881E-2"/>
    <s v="FLOW"/>
    <x v="3"/>
    <s v="-"/>
    <s v="PTP"/>
    <m/>
    <n v="29"/>
    <s v="CAVA"/>
    <m/>
    <m/>
    <m/>
    <s v="PIMPALWANDI"/>
    <m/>
    <m/>
    <m/>
    <m/>
    <n v="66156"/>
    <n v="0"/>
    <m/>
    <n v="25"/>
    <s v="-"/>
    <s v="MH14MB2858"/>
    <s v="KOMAKI SE DUAL BATTERY"/>
    <d v="2024-12-04T00:00:00"/>
    <s v="36"/>
    <x v="3"/>
    <x v="1"/>
    <s v="-"/>
    <m/>
    <m/>
    <m/>
    <m/>
    <m/>
    <m/>
    <m/>
    <m/>
    <m/>
    <m/>
    <m/>
    <m/>
    <m/>
    <m/>
    <m/>
    <m/>
    <m/>
    <m/>
    <m/>
    <m/>
    <m/>
    <m/>
    <m/>
    <m/>
    <m/>
    <m/>
    <m/>
    <m/>
    <m/>
    <m/>
    <m/>
    <m/>
    <m/>
    <m/>
    <m/>
    <m/>
    <m/>
    <m/>
    <m/>
    <m/>
    <m/>
    <m/>
    <m/>
    <m/>
    <m/>
    <m/>
    <m/>
    <m/>
    <m/>
    <m/>
    <m/>
    <m/>
    <m/>
    <m/>
    <m/>
    <m/>
    <m/>
    <m/>
    <m/>
    <m/>
    <m/>
    <m/>
    <m/>
    <m/>
    <m/>
    <m/>
    <m/>
    <m/>
    <m/>
    <m/>
    <m/>
    <m/>
    <m/>
    <m/>
    <m/>
    <m/>
    <m/>
    <m/>
    <m/>
    <m/>
    <m/>
    <m/>
    <m/>
    <m/>
    <m/>
    <m/>
    <m/>
    <m/>
    <m/>
    <m/>
    <m/>
    <m/>
    <m/>
    <x v="7"/>
    <x v="1"/>
    <s v="ZBHT0021"/>
    <s v="BPBRVCflR3z"/>
    <s v="Allocated"/>
    <e v="#N/A"/>
    <e v="#N/A"/>
    <e v="#N/A"/>
    <m/>
    <m/>
    <m/>
    <e v="#N/A"/>
  </r>
  <r>
    <n v="462502590"/>
    <s v="GANESH MININATH SHIVTARE"/>
    <m/>
    <m/>
    <m/>
    <m/>
    <m/>
    <m/>
    <n v="4252"/>
    <n v="16890"/>
    <x v="6"/>
    <x v="0"/>
    <x v="0"/>
    <x v="8"/>
    <n v="65656"/>
    <n v="547"/>
    <n v="0"/>
    <n v="2700"/>
    <s v="-"/>
    <s v="BK 3 FLOW"/>
    <n v="0.40334441174844421"/>
    <n v="3.027351672332838E-2"/>
    <s v="FLOW"/>
    <x v="0"/>
    <s v="NC"/>
    <s v="NC"/>
    <s v="Shifted"/>
    <m/>
    <s v="CNAVNA"/>
    <m/>
    <m/>
    <m/>
    <s v="BHOR"/>
    <m/>
    <m/>
    <m/>
    <n v="20137"/>
    <n v="65656"/>
    <n v="116"/>
    <m/>
    <n v="146"/>
    <s v="-"/>
    <s v="MH12WS9657"/>
    <s v="ACCESS 125 BT CONNECT ED DRUM"/>
    <d v="2024-04-08T00:00:00"/>
    <n v="36"/>
    <x v="0"/>
    <x v="2"/>
    <s v="-"/>
    <m/>
    <m/>
    <m/>
    <m/>
    <m/>
    <m/>
    <m/>
    <m/>
    <m/>
    <m/>
    <m/>
    <m/>
    <m/>
    <m/>
    <m/>
    <m/>
    <m/>
    <m/>
    <m/>
    <m/>
    <m/>
    <m/>
    <m/>
    <m/>
    <n v="1"/>
    <m/>
    <m/>
    <m/>
    <m/>
    <m/>
    <m/>
    <m/>
    <m/>
    <m/>
    <m/>
    <m/>
    <m/>
    <m/>
    <m/>
    <m/>
    <m/>
    <m/>
    <m/>
    <m/>
    <m/>
    <m/>
    <m/>
    <m/>
    <m/>
    <m/>
    <m/>
    <m/>
    <m/>
    <m/>
    <m/>
    <m/>
    <m/>
    <m/>
    <m/>
    <m/>
    <m/>
    <m/>
    <m/>
    <m/>
    <m/>
    <m/>
    <m/>
    <m/>
    <m/>
    <m/>
    <m/>
    <m/>
    <m/>
    <m/>
    <m/>
    <m/>
    <m/>
    <m/>
    <m/>
    <m/>
    <m/>
    <m/>
    <m/>
    <m/>
    <m/>
    <m/>
    <m/>
    <m/>
    <m/>
    <m/>
    <m/>
    <m/>
    <m/>
    <x v="0"/>
    <x v="0"/>
    <s v="DUWT0011"/>
    <s v="k6kRbCdkWm"/>
    <s v="Allocated"/>
    <s v="Shifted (NC_SFTD)"/>
    <s v="Customer shifted on office address customer office visit"/>
    <d v="2026-03-09T00:00:00"/>
    <m/>
    <m/>
    <m/>
    <s v="VYMO"/>
  </r>
  <r>
    <n v="463847786"/>
    <s v="LAXMI AKASH RUPATAKKE"/>
    <s v="BRANCH"/>
    <s v="18.03.26"/>
    <n v="8058"/>
    <m/>
    <m/>
    <m/>
    <n v="3990"/>
    <n v="3990"/>
    <x v="2"/>
    <x v="2"/>
    <x v="1"/>
    <x v="16"/>
    <n v="65500"/>
    <n v="0"/>
    <n v="0"/>
    <n v="900"/>
    <s v="-"/>
    <s v="NEW"/>
    <n v="9.6136900825481347E-2"/>
    <n v="3.311207392248361E-3"/>
    <s v="RB"/>
    <x v="1"/>
    <s v="-"/>
    <s v="-"/>
    <m/>
    <m/>
    <m/>
    <m/>
    <m/>
    <m/>
    <s v="JANTA WASAHAT"/>
    <m/>
    <m/>
    <m/>
    <n v="4890"/>
    <n v="65500"/>
    <n v="24"/>
    <n v="1"/>
    <n v="0"/>
    <s v="REGULAR"/>
    <s v="MH12XC5082"/>
    <s v="HONDA ACTIVA 125 SMART"/>
    <d v="2024-08-23T00:00:00"/>
    <n v="36"/>
    <x v="4"/>
    <x v="2"/>
    <s v="-"/>
    <m/>
    <m/>
    <m/>
    <m/>
    <m/>
    <m/>
    <m/>
    <m/>
    <m/>
    <m/>
    <m/>
    <m/>
    <m/>
    <m/>
    <m/>
    <m/>
    <m/>
    <m/>
    <m/>
    <m/>
    <m/>
    <m/>
    <m/>
    <m/>
    <m/>
    <m/>
    <m/>
    <m/>
    <m/>
    <m/>
    <m/>
    <m/>
    <m/>
    <m/>
    <m/>
    <m/>
    <m/>
    <m/>
    <m/>
    <m/>
    <m/>
    <m/>
    <m/>
    <m/>
    <m/>
    <m/>
    <m/>
    <m/>
    <n v="1"/>
    <m/>
    <m/>
    <m/>
    <m/>
    <m/>
    <m/>
    <m/>
    <m/>
    <m/>
    <m/>
    <m/>
    <m/>
    <m/>
    <m/>
    <m/>
    <m/>
    <m/>
    <m/>
    <m/>
    <m/>
    <m/>
    <m/>
    <m/>
    <m/>
    <m/>
    <m/>
    <m/>
    <m/>
    <m/>
    <m/>
    <m/>
    <m/>
    <m/>
    <m/>
    <m/>
    <m/>
    <m/>
    <m/>
    <m/>
    <m/>
    <m/>
    <m/>
    <m/>
    <m/>
    <x v="0"/>
    <x v="0"/>
    <s v="DUWT0031"/>
    <e v="#N/A"/>
    <e v="#N/A"/>
    <s v="Promise To Pay (PTP)"/>
    <s v="Customer ptp on 18 march "/>
    <d v="2026-03-18T00:00:00"/>
    <m/>
    <m/>
    <m/>
    <e v="#N/A"/>
  </r>
  <r>
    <n v="464427642"/>
    <s v="MAYUR GOVIND KUNJIR"/>
    <s v="ONLINE"/>
    <s v="17.03.26"/>
    <n v="3700"/>
    <m/>
    <m/>
    <m/>
    <n v="3649"/>
    <e v="#N/A"/>
    <x v="3"/>
    <x v="0"/>
    <x v="1"/>
    <x v="9"/>
    <n v="65170"/>
    <n v="0"/>
    <n v="0"/>
    <n v="2649"/>
    <s v="-"/>
    <s v="NEW"/>
    <n v="4.0252518744072992E-2"/>
    <n v="1.8075879864324119E-2"/>
    <s v="FLOW"/>
    <x v="1"/>
    <s v="-"/>
    <s v="PAID"/>
    <m/>
    <m/>
    <m/>
    <m/>
    <m/>
    <m/>
    <s v="BELHE "/>
    <m/>
    <m/>
    <m/>
    <s v="-"/>
    <n v="65170"/>
    <n v="0"/>
    <m/>
    <e v="#N/A"/>
    <s v="REGULAR"/>
    <m/>
    <m/>
    <d v="2024-10-24T00:00:00"/>
    <n v="36"/>
    <x v="2"/>
    <x v="1"/>
    <s v="-"/>
    <m/>
    <m/>
    <m/>
    <m/>
    <m/>
    <m/>
    <m/>
    <m/>
    <m/>
    <m/>
    <m/>
    <m/>
    <m/>
    <m/>
    <m/>
    <m/>
    <m/>
    <m/>
    <m/>
    <m/>
    <m/>
    <m/>
    <m/>
    <m/>
    <m/>
    <m/>
    <m/>
    <m/>
    <m/>
    <m/>
    <m/>
    <m/>
    <m/>
    <m/>
    <m/>
    <m/>
    <m/>
    <m/>
    <m/>
    <m/>
    <m/>
    <m/>
    <n v="1"/>
    <m/>
    <m/>
    <m/>
    <m/>
    <m/>
    <m/>
    <m/>
    <m/>
    <m/>
    <m/>
    <m/>
    <m/>
    <m/>
    <m/>
    <m/>
    <m/>
    <m/>
    <m/>
    <m/>
    <m/>
    <m/>
    <m/>
    <m/>
    <m/>
    <m/>
    <m/>
    <m/>
    <m/>
    <m/>
    <m/>
    <m/>
    <m/>
    <m/>
    <m/>
    <m/>
    <m/>
    <m/>
    <m/>
    <m/>
    <m/>
    <m/>
    <m/>
    <m/>
    <m/>
    <m/>
    <m/>
    <m/>
    <m/>
    <m/>
    <m/>
    <x v="0"/>
    <x v="0"/>
    <s v="ZBHT0021"/>
    <e v="#N/A"/>
    <e v="#N/A"/>
    <s v="Promise To Pay (PTP)"/>
    <s v="Ptp"/>
    <d v="2026-03-29T00:00:00"/>
    <m/>
    <m/>
    <m/>
    <e v="#N/A"/>
  </r>
  <r>
    <n v="463695280"/>
    <s v="ASHWINI LAXMAN GARADE"/>
    <s v="ONLINE"/>
    <s v="25.03.26"/>
    <n v="4100"/>
    <m/>
    <m/>
    <m/>
    <n v="4029"/>
    <n v="3939"/>
    <x v="2"/>
    <x v="1"/>
    <x v="1"/>
    <x v="7"/>
    <n v="65155"/>
    <n v="123"/>
    <n v="0"/>
    <n v="1350"/>
    <s v="-"/>
    <s v="28.02.26"/>
    <n v="9.7733802791591204E-2"/>
    <n v="3.2937666815563661E-3"/>
    <s v="STABLE"/>
    <x v="1"/>
    <s v="PTP"/>
    <s v="PTP"/>
    <m/>
    <n v="20"/>
    <s v="CAVA"/>
    <m/>
    <m/>
    <m/>
    <s v="MAVAL"/>
    <m/>
    <m/>
    <m/>
    <n v="5412"/>
    <n v="65155"/>
    <n v="24"/>
    <m/>
    <n v="26"/>
    <s v="-"/>
    <s v="MH14LT5939"/>
    <s v="HONDA ACTIVA DLX"/>
    <d v="2024-08-08T00:00:00"/>
    <n v="36"/>
    <x v="0"/>
    <x v="2"/>
    <s v="-"/>
    <m/>
    <m/>
    <m/>
    <m/>
    <m/>
    <m/>
    <m/>
    <m/>
    <m/>
    <m/>
    <m/>
    <m/>
    <m/>
    <m/>
    <m/>
    <m/>
    <m/>
    <m/>
    <m/>
    <m/>
    <m/>
    <m/>
    <m/>
    <m/>
    <m/>
    <m/>
    <m/>
    <m/>
    <m/>
    <m/>
    <m/>
    <m/>
    <m/>
    <m/>
    <m/>
    <m/>
    <n v="1"/>
    <m/>
    <m/>
    <m/>
    <m/>
    <m/>
    <m/>
    <m/>
    <m/>
    <m/>
    <m/>
    <m/>
    <m/>
    <m/>
    <m/>
    <m/>
    <m/>
    <m/>
    <m/>
    <m/>
    <m/>
    <m/>
    <m/>
    <m/>
    <m/>
    <m/>
    <m/>
    <m/>
    <m/>
    <m/>
    <m/>
    <m/>
    <m/>
    <m/>
    <m/>
    <m/>
    <n v="1"/>
    <m/>
    <m/>
    <m/>
    <m/>
    <m/>
    <m/>
    <m/>
    <m/>
    <m/>
    <m/>
    <m/>
    <m/>
    <m/>
    <m/>
    <m/>
    <m/>
    <m/>
    <m/>
    <m/>
    <m/>
    <x v="6"/>
    <x v="0"/>
    <s v="ZBHT0013"/>
    <s v="k2q3Bgyp5c"/>
    <s v="Allocated"/>
    <s v="Promise To Pay (PTP)"/>
    <s v="Ptp"/>
    <d v="2026-03-20T00:00:00"/>
    <m/>
    <m/>
    <m/>
    <s v="VYMO"/>
  </r>
  <r>
    <n v="460718542"/>
    <s v="CHADHA RAMIT BALBIR"/>
    <m/>
    <m/>
    <m/>
    <m/>
    <m/>
    <s v="BANK STABLE 30"/>
    <n v="3429"/>
    <n v="3029"/>
    <x v="2"/>
    <x v="1"/>
    <x v="0"/>
    <x v="18"/>
    <n v="65015.4"/>
    <n v="2"/>
    <n v="0"/>
    <n v="450"/>
    <s v="-"/>
    <s v="NEW"/>
    <n v="0.1868658825121369"/>
    <n v="3.2867095128241851E-3"/>
    <s v="STABLE"/>
    <x v="1"/>
    <s v="-"/>
    <s v="MPTP"/>
    <s v="Shifted"/>
    <n v="26"/>
    <s v="CNAVNA"/>
    <m/>
    <m/>
    <m/>
    <s v="WAGHOLI"/>
    <m/>
    <m/>
    <m/>
    <n v="3481"/>
    <n v="65015.4"/>
    <n v="24"/>
    <n v="1"/>
    <n v="26"/>
    <s v="REGULAR"/>
    <s v="MH15JN9875"/>
    <s v="TVS RAIDER DISC"/>
    <d v="2023-11-15T00:00:00"/>
    <n v="48"/>
    <x v="4"/>
    <x v="2"/>
    <s v="-"/>
    <m/>
    <m/>
    <m/>
    <m/>
    <m/>
    <m/>
    <m/>
    <m/>
    <m/>
    <m/>
    <m/>
    <m/>
    <m/>
    <m/>
    <m/>
    <m/>
    <m/>
    <m/>
    <m/>
    <m/>
    <m/>
    <m/>
    <m/>
    <m/>
    <m/>
    <m/>
    <m/>
    <m/>
    <m/>
    <m/>
    <m/>
    <m/>
    <m/>
    <m/>
    <m/>
    <m/>
    <m/>
    <m/>
    <m/>
    <n v="1"/>
    <m/>
    <m/>
    <m/>
    <m/>
    <m/>
    <m/>
    <m/>
    <m/>
    <m/>
    <m/>
    <m/>
    <m/>
    <m/>
    <m/>
    <m/>
    <m/>
    <m/>
    <m/>
    <m/>
    <m/>
    <m/>
    <m/>
    <m/>
    <m/>
    <m/>
    <m/>
    <m/>
    <m/>
    <m/>
    <m/>
    <m/>
    <m/>
    <m/>
    <m/>
    <m/>
    <m/>
    <m/>
    <m/>
    <m/>
    <m/>
    <m/>
    <m/>
    <m/>
    <m/>
    <m/>
    <m/>
    <m/>
    <m/>
    <m/>
    <m/>
    <m/>
    <m/>
    <m/>
    <x v="0"/>
    <x v="0"/>
    <s v="DUWT0021"/>
    <s v="G6NCUojxrz"/>
    <s v="Allocated"/>
    <s v="Shifted (NC_SFTD)"/>
    <s v="Customer SHIFTED from residence address "/>
    <d v="2026-03-14T00:00:00"/>
    <m/>
    <m/>
    <m/>
    <s v="VYMO"/>
  </r>
  <r>
    <n v="466536351"/>
    <s v="SONU KUMAR SHARMA"/>
    <m/>
    <m/>
    <m/>
    <m/>
    <m/>
    <m/>
    <n v="4450"/>
    <n v="1670"/>
    <x v="3"/>
    <x v="0"/>
    <x v="0"/>
    <x v="10"/>
    <n v="64718"/>
    <n v="15"/>
    <n v="0"/>
    <n v="450"/>
    <s v="-"/>
    <s v="-"/>
    <s v="-"/>
    <s v="-"/>
    <s v="FLOW"/>
    <x v="13"/>
    <m/>
    <s v="KIV"/>
    <m/>
    <m/>
    <m/>
    <m/>
    <m/>
    <m/>
    <m/>
    <m/>
    <m/>
    <m/>
    <m/>
    <n v="64718"/>
    <n v="0"/>
    <m/>
    <n v="25"/>
    <m/>
    <m/>
    <m/>
    <m/>
    <m/>
    <x v="1"/>
    <x v="1"/>
    <s v="-"/>
    <m/>
    <m/>
    <m/>
    <m/>
    <m/>
    <m/>
    <m/>
    <m/>
    <m/>
    <m/>
    <m/>
    <m/>
    <m/>
    <m/>
    <m/>
    <m/>
    <m/>
    <m/>
    <m/>
    <m/>
    <m/>
    <m/>
    <m/>
    <m/>
    <m/>
    <m/>
    <m/>
    <m/>
    <m/>
    <m/>
    <m/>
    <m/>
    <m/>
    <m/>
    <m/>
    <m/>
    <m/>
    <m/>
    <m/>
    <m/>
    <m/>
    <m/>
    <m/>
    <m/>
    <m/>
    <m/>
    <m/>
    <m/>
    <m/>
    <m/>
    <m/>
    <m/>
    <m/>
    <m/>
    <m/>
    <m/>
    <m/>
    <m/>
    <m/>
    <m/>
    <m/>
    <m/>
    <m/>
    <m/>
    <m/>
    <m/>
    <m/>
    <m/>
    <m/>
    <m/>
    <m/>
    <m/>
    <m/>
    <m/>
    <m/>
    <m/>
    <m/>
    <m/>
    <m/>
    <m/>
    <m/>
    <m/>
    <m/>
    <m/>
    <m/>
    <m/>
    <m/>
    <m/>
    <m/>
    <m/>
    <m/>
    <m/>
    <m/>
    <x v="7"/>
    <x v="1"/>
    <s v="ZBHT0010"/>
    <s v="koC7pXvv7z"/>
    <s v="Unallocated"/>
    <e v="#N/A"/>
    <e v="#N/A"/>
    <e v="#N/A"/>
    <m/>
    <m/>
    <m/>
    <e v="#N/A"/>
  </r>
  <r>
    <n v="464318531"/>
    <s v="PRASHANT DATTU SURWASE"/>
    <s v="ONLINE"/>
    <s v="12.03.26"/>
    <n v="7230"/>
    <m/>
    <m/>
    <m/>
    <n v="3508"/>
    <n v="10387"/>
    <x v="4"/>
    <x v="2"/>
    <x v="1"/>
    <x v="2"/>
    <n v="64455"/>
    <n v="462"/>
    <n v="0"/>
    <n v="2250"/>
    <s v="-"/>
    <s v="2 FLOW"/>
    <n v="8.7741478795468966E-2"/>
    <n v="1.3984744883538271E-2"/>
    <s v="RB"/>
    <x v="1"/>
    <s v="NC"/>
    <s v="PAID"/>
    <m/>
    <m/>
    <s v="CAVA"/>
    <m/>
    <m/>
    <m/>
    <s v="DAPODI"/>
    <m/>
    <m/>
    <m/>
    <n v="13099"/>
    <n v="64455"/>
    <n v="86"/>
    <m/>
    <n v="54"/>
    <s v="-"/>
    <s v="MH14LW5956"/>
    <s v="HONDA ACTIVA 125 SMART"/>
    <d v="2024-10-14T00:00:00"/>
    <n v="36"/>
    <x v="0"/>
    <x v="2"/>
    <s v="-"/>
    <m/>
    <m/>
    <m/>
    <n v="1"/>
    <m/>
    <m/>
    <m/>
    <m/>
    <m/>
    <n v="1"/>
    <m/>
    <m/>
    <n v="1"/>
    <m/>
    <m/>
    <m/>
    <m/>
    <m/>
    <m/>
    <m/>
    <m/>
    <m/>
    <m/>
    <m/>
    <m/>
    <m/>
    <m/>
    <m/>
    <m/>
    <m/>
    <m/>
    <m/>
    <m/>
    <m/>
    <m/>
    <m/>
    <m/>
    <m/>
    <m/>
    <m/>
    <m/>
    <m/>
    <m/>
    <m/>
    <m/>
    <m/>
    <m/>
    <m/>
    <m/>
    <m/>
    <m/>
    <m/>
    <m/>
    <m/>
    <m/>
    <m/>
    <m/>
    <m/>
    <m/>
    <m/>
    <m/>
    <m/>
    <m/>
    <m/>
    <m/>
    <m/>
    <m/>
    <m/>
    <m/>
    <m/>
    <m/>
    <m/>
    <m/>
    <m/>
    <m/>
    <m/>
    <m/>
    <m/>
    <m/>
    <m/>
    <m/>
    <m/>
    <m/>
    <m/>
    <m/>
    <m/>
    <m/>
    <m/>
    <m/>
    <m/>
    <m/>
    <m/>
    <m/>
    <x v="1"/>
    <x v="0"/>
    <s v="ZBHT0009"/>
    <s v="AoaswtRFsz"/>
    <s v="Allocated"/>
    <s v="Entry Restricted (NC_ER)"/>
    <s v="Entry not allow defiance erea "/>
    <d v="2026-03-05T00:00:00"/>
    <m/>
    <m/>
    <m/>
    <e v="#N/A"/>
  </r>
  <r>
    <n v="464400538"/>
    <s v="SAGAR DATTATRAY JADHAV"/>
    <s v="ONLINE"/>
    <s v="23.03.26"/>
    <n v="3510"/>
    <m/>
    <m/>
    <m/>
    <n v="3361"/>
    <n v="6065"/>
    <x v="5"/>
    <x v="1"/>
    <x v="1"/>
    <x v="12"/>
    <n v="64440"/>
    <n v="149"/>
    <n v="0"/>
    <n v="2943.63"/>
    <s v="-"/>
    <s v="1 FLOW"/>
    <n v="9.875619302783728E-2"/>
    <n v="1.1988520801570059E-2"/>
    <s v="STABLE"/>
    <x v="1"/>
    <s v="PTP"/>
    <s v="PTP"/>
    <m/>
    <n v="23"/>
    <s v="CAVA"/>
    <m/>
    <m/>
    <m/>
    <s v="SHIRUR"/>
    <m/>
    <m/>
    <m/>
    <n v="9157.6299999999992"/>
    <n v="64440"/>
    <n v="55"/>
    <m/>
    <n v="54"/>
    <s v="-"/>
    <s v="MH12XP8883"/>
    <s v="SPLENDOR PLUS BS6 I3S DRS CAST FI"/>
    <d v="2024-10-22T00:00:00"/>
    <n v="36"/>
    <x v="0"/>
    <x v="0"/>
    <s v="-"/>
    <m/>
    <m/>
    <m/>
    <m/>
    <m/>
    <m/>
    <m/>
    <m/>
    <m/>
    <n v="1"/>
    <m/>
    <m/>
    <m/>
    <m/>
    <m/>
    <m/>
    <m/>
    <m/>
    <m/>
    <m/>
    <m/>
    <m/>
    <m/>
    <m/>
    <m/>
    <m/>
    <m/>
    <m/>
    <m/>
    <m/>
    <m/>
    <m/>
    <m/>
    <m/>
    <m/>
    <m/>
    <m/>
    <m/>
    <m/>
    <m/>
    <m/>
    <m/>
    <m/>
    <m/>
    <m/>
    <m/>
    <m/>
    <m/>
    <m/>
    <m/>
    <m/>
    <m/>
    <m/>
    <m/>
    <m/>
    <m/>
    <m/>
    <m/>
    <m/>
    <m/>
    <m/>
    <m/>
    <m/>
    <m/>
    <m/>
    <m/>
    <m/>
    <m/>
    <m/>
    <m/>
    <m/>
    <m/>
    <m/>
    <m/>
    <m/>
    <m/>
    <m/>
    <m/>
    <m/>
    <m/>
    <m/>
    <m/>
    <m/>
    <m/>
    <m/>
    <m/>
    <m/>
    <m/>
    <m/>
    <m/>
    <m/>
    <m/>
    <m/>
    <x v="0"/>
    <x v="0"/>
    <s v="ZBHT0024"/>
    <s v="koyexnugKJ7"/>
    <s v="Allocated"/>
    <s v="Left Message (LMCB)"/>
    <s v="Meet wife"/>
    <d v="2026-03-04T00:00:00"/>
    <m/>
    <m/>
    <m/>
    <e v="#N/A"/>
  </r>
  <r>
    <n v="464137329"/>
    <s v="SANDESH PRAKASH TAWHARE"/>
    <s v="ONLINE"/>
    <s v="20.03.26"/>
    <n v="3159"/>
    <m/>
    <m/>
    <m/>
    <n v="3159"/>
    <n v="14400"/>
    <x v="0"/>
    <x v="1"/>
    <x v="1"/>
    <x v="1"/>
    <n v="64271"/>
    <n v="1014"/>
    <n v="0"/>
    <n v="4050"/>
    <s v="-"/>
    <s v="05.02.26"/>
    <n v="0.41416263379365009"/>
    <n v="2.0663217158005589E-2"/>
    <s v="STABLE"/>
    <x v="1"/>
    <s v="PAID"/>
    <s v="PTP"/>
    <m/>
    <n v="25"/>
    <s v="CAVA"/>
    <m/>
    <m/>
    <m/>
    <s v="NIRGOOODSAR"/>
    <m/>
    <m/>
    <m/>
    <n v="19464"/>
    <n v="64271"/>
    <n v="147"/>
    <m/>
    <n v="146"/>
    <s v="-"/>
    <s v="MH14LW8931"/>
    <s v="SPLENDOR PLUS I3S DRS C FI OTHERS"/>
    <d v="2024-09-28T00:00:00"/>
    <n v="36"/>
    <x v="0"/>
    <x v="2"/>
    <s v="-"/>
    <m/>
    <m/>
    <m/>
    <m/>
    <m/>
    <m/>
    <m/>
    <m/>
    <m/>
    <m/>
    <m/>
    <m/>
    <n v="1"/>
    <m/>
    <m/>
    <m/>
    <m/>
    <m/>
    <m/>
    <m/>
    <m/>
    <m/>
    <m/>
    <m/>
    <m/>
    <m/>
    <m/>
    <m/>
    <m/>
    <m/>
    <m/>
    <m/>
    <m/>
    <m/>
    <m/>
    <m/>
    <m/>
    <m/>
    <m/>
    <m/>
    <m/>
    <m/>
    <m/>
    <m/>
    <m/>
    <m/>
    <m/>
    <m/>
    <m/>
    <m/>
    <m/>
    <m/>
    <m/>
    <m/>
    <m/>
    <m/>
    <m/>
    <n v="1"/>
    <m/>
    <m/>
    <m/>
    <m/>
    <m/>
    <m/>
    <m/>
    <m/>
    <m/>
    <m/>
    <m/>
    <m/>
    <m/>
    <m/>
    <m/>
    <m/>
    <m/>
    <m/>
    <m/>
    <m/>
    <m/>
    <m/>
    <m/>
    <m/>
    <m/>
    <m/>
    <m/>
    <m/>
    <m/>
    <m/>
    <m/>
    <m/>
    <m/>
    <m/>
    <m/>
    <x v="6"/>
    <x v="0"/>
    <s v="DUWT0029"/>
    <s v="B6w_Dnbl-7"/>
    <s v="Allocated"/>
    <s v="Left Message (LMCB)"/>
    <s v="Customer not available at residence address left message with relative"/>
    <d v="2026-03-05T00:00:00"/>
    <m/>
    <m/>
    <m/>
    <e v="#N/A"/>
  </r>
  <r>
    <n v="463755653"/>
    <s v="SACHIN GORAKH OVHAL"/>
    <m/>
    <m/>
    <m/>
    <m/>
    <m/>
    <m/>
    <n v="3623"/>
    <n v="14492"/>
    <x v="6"/>
    <x v="0"/>
    <x v="0"/>
    <x v="2"/>
    <n v="64253"/>
    <n v="426"/>
    <n v="0"/>
    <n v="2250"/>
    <s v="-"/>
    <s v="NEW"/>
    <n v="0.19813152654863159"/>
    <n v="2.9626603357256281E-2"/>
    <s v="FLOW"/>
    <x v="8"/>
    <s v="-"/>
    <s v="RTP"/>
    <s v="Customer is job less"/>
    <m/>
    <s v="CAVNA"/>
    <m/>
    <m/>
    <m/>
    <s v="DAPODI"/>
    <m/>
    <m/>
    <m/>
    <n v="17168"/>
    <n v="64253"/>
    <n v="116"/>
    <m/>
    <n v="146"/>
    <s v="-"/>
    <s v="MH14LT4291"/>
    <s v="HONDA ACTIVA 6G H SMART"/>
    <d v="2024-08-14T00:00:00"/>
    <n v="36"/>
    <x v="0"/>
    <x v="2"/>
    <s v="-"/>
    <m/>
    <m/>
    <m/>
    <m/>
    <m/>
    <m/>
    <m/>
    <m/>
    <m/>
    <m/>
    <m/>
    <m/>
    <n v="1"/>
    <m/>
    <m/>
    <m/>
    <m/>
    <m/>
    <m/>
    <m/>
    <m/>
    <m/>
    <m/>
    <m/>
    <m/>
    <m/>
    <m/>
    <m/>
    <m/>
    <m/>
    <m/>
    <m/>
    <m/>
    <m/>
    <m/>
    <m/>
    <m/>
    <m/>
    <m/>
    <m/>
    <m/>
    <m/>
    <m/>
    <m/>
    <m/>
    <m/>
    <m/>
    <m/>
    <m/>
    <m/>
    <m/>
    <m/>
    <m/>
    <m/>
    <m/>
    <m/>
    <m/>
    <m/>
    <m/>
    <m/>
    <m/>
    <m/>
    <m/>
    <m/>
    <m/>
    <m/>
    <m/>
    <m/>
    <m/>
    <m/>
    <m/>
    <m/>
    <m/>
    <m/>
    <m/>
    <m/>
    <m/>
    <m/>
    <m/>
    <m/>
    <m/>
    <m/>
    <m/>
    <m/>
    <m/>
    <m/>
    <m/>
    <m/>
    <m/>
    <m/>
    <m/>
    <m/>
    <m/>
    <x v="0"/>
    <x v="0"/>
    <s v="ZBHT0009"/>
    <s v="BPc1ZRYkZm"/>
    <s v="Allocated"/>
    <s v="Left Message (LMCB)"/>
    <s v="Msg to wife"/>
    <d v="2026-03-05T00:00:00"/>
    <m/>
    <m/>
    <m/>
    <e v="#N/A"/>
  </r>
  <r>
    <n v="463953257"/>
    <s v="CHETAN SATABIR TUSAMAD"/>
    <m/>
    <m/>
    <m/>
    <m/>
    <m/>
    <m/>
    <n v="3761"/>
    <n v="7422"/>
    <x v="5"/>
    <x v="0"/>
    <x v="0"/>
    <x v="2"/>
    <n v="64239"/>
    <n v="402"/>
    <n v="0"/>
    <n v="4950"/>
    <s v="-"/>
    <s v="27.02.26"/>
    <n v="0.16894067315543251"/>
    <n v="1.195112643966572E-2"/>
    <s v="STABLE"/>
    <x v="3"/>
    <s v="PTP"/>
    <s v="PTP"/>
    <m/>
    <n v="30"/>
    <s v="CAVA"/>
    <m/>
    <m/>
    <m/>
    <s v="DAPODI"/>
    <m/>
    <m/>
    <m/>
    <n v="12774"/>
    <n v="64239"/>
    <n v="55"/>
    <m/>
    <n v="85"/>
    <s v="-"/>
    <s v="MH14LT9936"/>
    <s v="HONDA ACTIVA 6G H SMART"/>
    <d v="2024-09-05T00:00:00"/>
    <n v="36"/>
    <x v="0"/>
    <x v="2"/>
    <s v="-"/>
    <m/>
    <m/>
    <m/>
    <n v="1"/>
    <m/>
    <m/>
    <m/>
    <m/>
    <m/>
    <n v="1"/>
    <m/>
    <m/>
    <n v="1"/>
    <m/>
    <m/>
    <m/>
    <m/>
    <m/>
    <m/>
    <m/>
    <m/>
    <m/>
    <m/>
    <m/>
    <m/>
    <m/>
    <m/>
    <m/>
    <m/>
    <m/>
    <m/>
    <m/>
    <m/>
    <m/>
    <m/>
    <m/>
    <m/>
    <m/>
    <m/>
    <m/>
    <m/>
    <m/>
    <m/>
    <m/>
    <m/>
    <m/>
    <m/>
    <m/>
    <n v="1"/>
    <m/>
    <m/>
    <m/>
    <m/>
    <m/>
    <m/>
    <m/>
    <m/>
    <m/>
    <m/>
    <m/>
    <m/>
    <m/>
    <m/>
    <m/>
    <m/>
    <m/>
    <m/>
    <m/>
    <m/>
    <m/>
    <m/>
    <m/>
    <m/>
    <m/>
    <m/>
    <n v="1"/>
    <m/>
    <m/>
    <m/>
    <m/>
    <m/>
    <m/>
    <m/>
    <m/>
    <m/>
    <m/>
    <m/>
    <m/>
    <m/>
    <m/>
    <m/>
    <m/>
    <m/>
    <x v="5"/>
    <x v="0"/>
    <s v="ZBHT0009"/>
    <s v="k2HBnvsKpOJc"/>
    <s v="Allocated"/>
    <s v="Promise To Pay (PTP)"/>
    <s v="Customer promise pay online 4000 on 14/03"/>
    <d v="2026-03-14T00:00:00"/>
    <m/>
    <m/>
    <m/>
    <e v="#N/A"/>
  </r>
  <r>
    <n v="461511012"/>
    <s v="NANDA SHANKAR MANJULE"/>
    <m/>
    <m/>
    <m/>
    <m/>
    <m/>
    <s v="BANK RB 28"/>
    <n v="4467"/>
    <n v="23670.89"/>
    <x v="1"/>
    <x v="2"/>
    <x v="0"/>
    <x v="4"/>
    <n v="64027.92"/>
    <n v="1329"/>
    <n v="0"/>
    <n v="3732"/>
    <s v="-"/>
    <s v="BKT 5 FLOW"/>
    <n v="0.202022932729952"/>
    <n v="2.379649993366087E-2"/>
    <s v="RB"/>
    <x v="1"/>
    <s v="NC"/>
    <s v="NC"/>
    <s v="Add not found"/>
    <m/>
    <s v="CNAVNA"/>
    <m/>
    <m/>
    <m/>
    <s v="BHOSARI"/>
    <m/>
    <m/>
    <m/>
    <n v="28731.89"/>
    <n v="64027.92"/>
    <n v="177"/>
    <m/>
    <n v="0"/>
    <s v="-"/>
    <s v="MH14LH0427"/>
    <s v="HONDA UNICORN 160 BSVI"/>
    <d v="2024-01-15T00:00:00"/>
    <n v="36"/>
    <x v="0"/>
    <x v="2"/>
    <s v="-"/>
    <m/>
    <m/>
    <m/>
    <m/>
    <m/>
    <m/>
    <m/>
    <m/>
    <m/>
    <n v="1"/>
    <m/>
    <m/>
    <m/>
    <m/>
    <m/>
    <m/>
    <m/>
    <m/>
    <m/>
    <m/>
    <m/>
    <m/>
    <m/>
    <m/>
    <m/>
    <m/>
    <m/>
    <m/>
    <m/>
    <m/>
    <m/>
    <m/>
    <m/>
    <m/>
    <m/>
    <m/>
    <m/>
    <m/>
    <m/>
    <m/>
    <m/>
    <m/>
    <m/>
    <m/>
    <m/>
    <m/>
    <m/>
    <m/>
    <m/>
    <m/>
    <m/>
    <m/>
    <m/>
    <m/>
    <m/>
    <m/>
    <m/>
    <m/>
    <m/>
    <m/>
    <m/>
    <m/>
    <m/>
    <m/>
    <m/>
    <m/>
    <m/>
    <m/>
    <m/>
    <m/>
    <m/>
    <m/>
    <m/>
    <m/>
    <m/>
    <m/>
    <m/>
    <m/>
    <m/>
    <m/>
    <m/>
    <m/>
    <m/>
    <m/>
    <m/>
    <m/>
    <m/>
    <m/>
    <m/>
    <m/>
    <m/>
    <m/>
    <m/>
    <x v="0"/>
    <x v="0"/>
    <s v="DUWT0025"/>
    <e v="#N/A"/>
    <e v="#N/A"/>
    <s v="Address Not Found (NC_ANF)"/>
    <s v="Customer residence add not found short add "/>
    <d v="2026-03-04T00:00:00"/>
    <m/>
    <m/>
    <m/>
    <e v="#N/A"/>
  </r>
  <r>
    <n v="465315718"/>
    <s v="SMITESH ROHIDAS BHANUSGHARE"/>
    <m/>
    <m/>
    <m/>
    <m/>
    <m/>
    <m/>
    <n v="3178"/>
    <n v="3176"/>
    <x v="2"/>
    <x v="0"/>
    <x v="0"/>
    <x v="6"/>
    <n v="63911"/>
    <n v="99"/>
    <n v="0"/>
    <n v="3150"/>
    <s v="-"/>
    <s v="27.02.26"/>
    <n v="6.1730349477944819E-2"/>
    <n v="3.2308790174959551E-3"/>
    <s v="STABLE"/>
    <x v="3"/>
    <s v="PTP"/>
    <s v="PTP"/>
    <m/>
    <n v="25"/>
    <s v="CAVA"/>
    <m/>
    <m/>
    <m/>
    <s v="SHILTANAE"/>
    <m/>
    <m/>
    <m/>
    <n v="6425"/>
    <n v="63911"/>
    <n v="24"/>
    <m/>
    <n v="54"/>
    <s v="-"/>
    <s v="MH14MD6202"/>
    <s v="SPLENDOR PLUS I3S DRSC FI"/>
    <d v="2025-01-24T00:00:00"/>
    <n v="36"/>
    <x v="0"/>
    <x v="2"/>
    <s v="-"/>
    <m/>
    <m/>
    <m/>
    <m/>
    <m/>
    <m/>
    <m/>
    <m/>
    <m/>
    <m/>
    <m/>
    <m/>
    <m/>
    <m/>
    <m/>
    <m/>
    <m/>
    <m/>
    <n v="1"/>
    <m/>
    <m/>
    <m/>
    <m/>
    <m/>
    <m/>
    <m/>
    <m/>
    <m/>
    <m/>
    <m/>
    <n v="1"/>
    <m/>
    <m/>
    <m/>
    <m/>
    <m/>
    <m/>
    <m/>
    <m/>
    <m/>
    <m/>
    <m/>
    <m/>
    <m/>
    <m/>
    <m/>
    <m/>
    <m/>
    <m/>
    <m/>
    <m/>
    <m/>
    <m/>
    <m/>
    <m/>
    <m/>
    <m/>
    <m/>
    <m/>
    <m/>
    <m/>
    <m/>
    <m/>
    <m/>
    <m/>
    <m/>
    <m/>
    <m/>
    <m/>
    <m/>
    <m/>
    <m/>
    <m/>
    <m/>
    <m/>
    <m/>
    <m/>
    <m/>
    <m/>
    <m/>
    <m/>
    <m/>
    <m/>
    <m/>
    <m/>
    <m/>
    <m/>
    <m/>
    <m/>
    <m/>
    <m/>
    <m/>
    <m/>
    <x v="6"/>
    <x v="0"/>
    <s v="DUWT0013"/>
    <s v="G2nGSdZiFRPm"/>
    <s v="Allocated"/>
    <s v="Promise To Pay (PTP)"/>
    <s v="Customer meet residents address and PTP online "/>
    <d v="2026-03-15T00:00:00"/>
    <m/>
    <m/>
    <m/>
    <e v="#N/A"/>
  </r>
  <r>
    <n v="465094274"/>
    <s v="ANIKET VIAJAY SAVALE"/>
    <m/>
    <m/>
    <m/>
    <m/>
    <m/>
    <m/>
    <n v="4269"/>
    <n v="4113.32"/>
    <x v="3"/>
    <x v="0"/>
    <x v="0"/>
    <x v="6"/>
    <n v="63753"/>
    <n v="0"/>
    <n v="0"/>
    <n v="450"/>
    <s v="-"/>
    <s v="-"/>
    <s v="-"/>
    <s v="-"/>
    <s v="FLOW"/>
    <x v="0"/>
    <m/>
    <s v="NC"/>
    <s v="Add not found"/>
    <m/>
    <s v="CNAVNA"/>
    <m/>
    <m/>
    <m/>
    <m/>
    <m/>
    <m/>
    <m/>
    <m/>
    <n v="63753"/>
    <n v="0"/>
    <m/>
    <n v="25"/>
    <m/>
    <m/>
    <m/>
    <m/>
    <m/>
    <x v="1"/>
    <x v="1"/>
    <s v="-"/>
    <m/>
    <m/>
    <m/>
    <m/>
    <m/>
    <m/>
    <m/>
    <m/>
    <m/>
    <m/>
    <m/>
    <m/>
    <m/>
    <m/>
    <m/>
    <m/>
    <m/>
    <m/>
    <m/>
    <m/>
    <m/>
    <m/>
    <m/>
    <m/>
    <m/>
    <m/>
    <m/>
    <m/>
    <m/>
    <m/>
    <m/>
    <m/>
    <m/>
    <m/>
    <m/>
    <m/>
    <m/>
    <m/>
    <m/>
    <m/>
    <m/>
    <m/>
    <m/>
    <m/>
    <m/>
    <m/>
    <m/>
    <m/>
    <m/>
    <m/>
    <m/>
    <m/>
    <m/>
    <m/>
    <m/>
    <m/>
    <m/>
    <m/>
    <m/>
    <m/>
    <n v="1"/>
    <m/>
    <m/>
    <m/>
    <m/>
    <m/>
    <m/>
    <m/>
    <m/>
    <m/>
    <m/>
    <m/>
    <m/>
    <m/>
    <m/>
    <m/>
    <m/>
    <m/>
    <m/>
    <m/>
    <m/>
    <m/>
    <m/>
    <m/>
    <m/>
    <m/>
    <m/>
    <m/>
    <m/>
    <m/>
    <m/>
    <m/>
    <m/>
    <x v="0"/>
    <x v="0"/>
    <s v="DUWT0013"/>
    <s v="A6_c3t8_5m"/>
    <s v="Allocated"/>
    <s v="Address Not Found (NC_ANF)"/>
    <s v="Rong address no surch person "/>
    <d v="2026-03-21T00:00:00"/>
    <m/>
    <m/>
    <m/>
    <e v="#N/A"/>
  </r>
  <r>
    <n v="463269970"/>
    <s v="OMKAR JAYSING BONVATE"/>
    <s v="COLLECT"/>
    <s v="24.03.26"/>
    <n v="4100"/>
    <m/>
    <m/>
    <m/>
    <n v="4056"/>
    <n v="3310.75"/>
    <x v="2"/>
    <x v="1"/>
    <x v="1"/>
    <x v="9"/>
    <n v="63689"/>
    <n v="61"/>
    <n v="0"/>
    <n v="4950"/>
    <s v="-"/>
    <s v="27.02.26"/>
    <n v="3.5970832138993353E-2"/>
    <n v="3.21965629931154E-3"/>
    <s v="STABLE"/>
    <x v="1"/>
    <s v="BPTP"/>
    <s v="PTP"/>
    <m/>
    <m/>
    <s v="CAVNA"/>
    <m/>
    <m/>
    <m/>
    <s v="JUNNAR"/>
    <m/>
    <m/>
    <m/>
    <n v="61"/>
    <n v="63689"/>
    <n v="24"/>
    <m/>
    <n v="26"/>
    <s v="-"/>
    <s v="MH14LQ9184"/>
    <e v="#N/A"/>
    <d v="2024-06-21T00:00:00"/>
    <n v="36"/>
    <x v="0"/>
    <x v="0"/>
    <s v="-"/>
    <m/>
    <m/>
    <m/>
    <m/>
    <m/>
    <m/>
    <m/>
    <m/>
    <m/>
    <m/>
    <m/>
    <m/>
    <m/>
    <m/>
    <m/>
    <m/>
    <m/>
    <m/>
    <m/>
    <m/>
    <m/>
    <m/>
    <m/>
    <m/>
    <m/>
    <m/>
    <m/>
    <m/>
    <m/>
    <m/>
    <m/>
    <m/>
    <m/>
    <m/>
    <m/>
    <m/>
    <m/>
    <m/>
    <m/>
    <m/>
    <m/>
    <m/>
    <m/>
    <m/>
    <m/>
    <m/>
    <m/>
    <m/>
    <m/>
    <m/>
    <m/>
    <m/>
    <m/>
    <m/>
    <m/>
    <m/>
    <m/>
    <m/>
    <m/>
    <m/>
    <m/>
    <m/>
    <m/>
    <m/>
    <m/>
    <m/>
    <m/>
    <m/>
    <m/>
    <n v="2"/>
    <m/>
    <m/>
    <m/>
    <m/>
    <m/>
    <m/>
    <m/>
    <m/>
    <m/>
    <m/>
    <m/>
    <m/>
    <m/>
    <m/>
    <m/>
    <m/>
    <m/>
    <m/>
    <m/>
    <m/>
    <n v="1"/>
    <m/>
    <m/>
    <x v="1"/>
    <x v="0"/>
    <s v="ZBHT0021"/>
    <s v="A68Gp6FC_Ogz"/>
    <s v="Allocated"/>
    <s v="Door Locked (NC_DL)"/>
    <s v="Door  locked "/>
    <d v="2026-03-05T00:00:00"/>
    <m/>
    <m/>
    <m/>
    <e v="#N/A"/>
  </r>
  <r>
    <n v="464506369"/>
    <s v="SHAHAJI PANDURANG BADHE"/>
    <s v="ONLINE"/>
    <s v="22.03.26"/>
    <n v="3600"/>
    <m/>
    <m/>
    <m/>
    <s v="3549"/>
    <e v="#N/A"/>
    <x v="3"/>
    <x v="0"/>
    <x v="1"/>
    <x v="9"/>
    <n v="63381"/>
    <n v="34"/>
    <n v="0"/>
    <n v="2598"/>
    <s v="-"/>
    <s v="24.02.26"/>
    <n v="3.9147535530429503E-2"/>
    <n v="1.7579673802067309E-2"/>
    <s v="FLOW"/>
    <x v="1"/>
    <s v="-"/>
    <s v="PAID"/>
    <m/>
    <m/>
    <m/>
    <m/>
    <m/>
    <m/>
    <s v="KANDALI"/>
    <m/>
    <m/>
    <m/>
    <m/>
    <n v="63381"/>
    <n v="0"/>
    <m/>
    <e v="#N/A"/>
    <s v="-"/>
    <s v="MH14LZ3618"/>
    <s v="AMPERE MAGNUS EX"/>
    <d v="2024-10-30T00:00:00"/>
    <s v="36"/>
    <x v="3"/>
    <x v="1"/>
    <s v="-"/>
    <m/>
    <m/>
    <m/>
    <m/>
    <m/>
    <m/>
    <m/>
    <m/>
    <m/>
    <m/>
    <m/>
    <m/>
    <m/>
    <m/>
    <m/>
    <m/>
    <m/>
    <m/>
    <m/>
    <m/>
    <m/>
    <m/>
    <m/>
    <m/>
    <m/>
    <m/>
    <m/>
    <m/>
    <m/>
    <m/>
    <m/>
    <m/>
    <m/>
    <m/>
    <m/>
    <m/>
    <m/>
    <m/>
    <m/>
    <m/>
    <m/>
    <m/>
    <m/>
    <m/>
    <m/>
    <m/>
    <m/>
    <m/>
    <m/>
    <m/>
    <m/>
    <m/>
    <m/>
    <m/>
    <m/>
    <m/>
    <m/>
    <m/>
    <m/>
    <m/>
    <m/>
    <m/>
    <m/>
    <m/>
    <m/>
    <m/>
    <m/>
    <m/>
    <m/>
    <m/>
    <m/>
    <m/>
    <m/>
    <m/>
    <m/>
    <m/>
    <m/>
    <m/>
    <m/>
    <m/>
    <m/>
    <m/>
    <m/>
    <m/>
    <m/>
    <m/>
    <m/>
    <m/>
    <m/>
    <m/>
    <n v="1"/>
    <m/>
    <m/>
    <x v="0"/>
    <x v="0"/>
    <s v="ZBHT0021"/>
    <s v="kPGy9PQlnwz"/>
    <s v="Allocated"/>
    <e v="#N/A"/>
    <e v="#N/A"/>
    <e v="#N/A"/>
    <m/>
    <m/>
    <m/>
    <e v="#N/A"/>
  </r>
  <r>
    <n v="464432247"/>
    <s v="ASHOK GULAB SHELAR"/>
    <m/>
    <m/>
    <m/>
    <m/>
    <m/>
    <m/>
    <n v="5821"/>
    <n v="17463"/>
    <x v="4"/>
    <x v="0"/>
    <x v="0"/>
    <x v="17"/>
    <n v="63198"/>
    <n v="403"/>
    <n v="0"/>
    <n v="2249.71"/>
    <s v="-"/>
    <s v="2 FLOW"/>
    <n v="0.60896132289085791"/>
    <n v="1.3712014694745971E-2"/>
    <s v="FLOW"/>
    <x v="7"/>
    <s v="BPTP"/>
    <s v="BPTP"/>
    <s v="Financail Problem"/>
    <m/>
    <s v="CAVNA"/>
    <m/>
    <m/>
    <m/>
    <s v="BHAWANI PETH"/>
    <m/>
    <m/>
    <m/>
    <n v="20115.71"/>
    <n v="63198"/>
    <n v="86"/>
    <m/>
    <n v="116"/>
    <s v="-"/>
    <s v="MH12XR9598"/>
    <s v="ACCESS 125 BT CONNECT ED DISC"/>
    <d v="2024-10-24T00:00:00"/>
    <n v="24"/>
    <x v="0"/>
    <x v="2"/>
    <s v="-"/>
    <m/>
    <m/>
    <m/>
    <m/>
    <m/>
    <m/>
    <m/>
    <m/>
    <m/>
    <m/>
    <m/>
    <m/>
    <m/>
    <m/>
    <m/>
    <m/>
    <m/>
    <m/>
    <m/>
    <m/>
    <m/>
    <m/>
    <m/>
    <m/>
    <m/>
    <m/>
    <m/>
    <n v="1"/>
    <m/>
    <m/>
    <m/>
    <m/>
    <m/>
    <m/>
    <m/>
    <m/>
    <m/>
    <m/>
    <m/>
    <m/>
    <m/>
    <m/>
    <m/>
    <m/>
    <m/>
    <m/>
    <m/>
    <m/>
    <m/>
    <m/>
    <m/>
    <m/>
    <m/>
    <m/>
    <m/>
    <m/>
    <m/>
    <m/>
    <m/>
    <m/>
    <m/>
    <m/>
    <m/>
    <m/>
    <m/>
    <m/>
    <m/>
    <m/>
    <m/>
    <m/>
    <m/>
    <m/>
    <m/>
    <m/>
    <m/>
    <m/>
    <m/>
    <m/>
    <m/>
    <m/>
    <m/>
    <m/>
    <m/>
    <m/>
    <m/>
    <m/>
    <m/>
    <m/>
    <m/>
    <m/>
    <m/>
    <m/>
    <m/>
    <x v="0"/>
    <x v="0"/>
    <s v="DUWT0014"/>
    <s v="BoTt1RbK_EI7"/>
    <s v="Allocated"/>
    <s v="Promise To Pay (PTP)"/>
    <s v="Customer meet at residence given ptp "/>
    <d v="2026-03-18T00:00:00"/>
    <m/>
    <m/>
    <m/>
    <e v="#N/A"/>
  </r>
  <r>
    <n v="460619750"/>
    <s v="UDDESHYA AMAN"/>
    <m/>
    <m/>
    <m/>
    <m/>
    <m/>
    <m/>
    <n v="5731"/>
    <n v="16451"/>
    <x v="4"/>
    <x v="0"/>
    <x v="0"/>
    <x v="15"/>
    <n v="63164.67"/>
    <n v="86"/>
    <n v="0"/>
    <n v="1800"/>
    <s v="-"/>
    <s v="NEW"/>
    <n v="0.16482803660613271"/>
    <n v="1.370478311384505E-2"/>
    <s v="FLOW"/>
    <x v="0"/>
    <s v="-"/>
    <s v="NC"/>
    <s v="Shifted"/>
    <m/>
    <m/>
    <m/>
    <m/>
    <m/>
    <s v="DHANORI"/>
    <m/>
    <m/>
    <m/>
    <n v="16451"/>
    <n v="63164.67"/>
    <n v="86"/>
    <n v="3"/>
    <n v="116"/>
    <s v="REGULAR"/>
    <s v="MH12WD2362"/>
    <m/>
    <s v="HONDA HORNET 2.0 BS VI"/>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3891761"/>
    <s v="SAVITA DURYADHAN KALE"/>
    <m/>
    <m/>
    <m/>
    <m/>
    <m/>
    <m/>
    <n v="3471"/>
    <n v="12117"/>
    <x v="6"/>
    <x v="0"/>
    <x v="0"/>
    <x v="12"/>
    <n v="62990"/>
    <n v="905"/>
    <n v="0"/>
    <n v="0"/>
    <s v="-"/>
    <s v="NEW"/>
    <n v="0.3176644426625515"/>
    <n v="2.9044242999915541E-2"/>
    <s v="FLOW"/>
    <x v="0"/>
    <s v="-"/>
    <s v="NC"/>
    <s v="Shifted"/>
    <m/>
    <s v="CNAVNA"/>
    <m/>
    <m/>
    <m/>
    <s v="ALEGAON PAGA"/>
    <m/>
    <m/>
    <m/>
    <n v="13022"/>
    <n v="62990"/>
    <n v="116"/>
    <m/>
    <n v="146"/>
    <s v="-"/>
    <m/>
    <s v="SPLENDOR PLUS I3S XTEC"/>
    <d v="2024-08-29T00:00:00"/>
    <n v="36"/>
    <x v="0"/>
    <x v="0"/>
    <s v="-"/>
    <m/>
    <m/>
    <m/>
    <m/>
    <m/>
    <m/>
    <m/>
    <m/>
    <m/>
    <m/>
    <m/>
    <m/>
    <m/>
    <m/>
    <m/>
    <m/>
    <m/>
    <m/>
    <m/>
    <m/>
    <m/>
    <m/>
    <m/>
    <m/>
    <m/>
    <m/>
    <m/>
    <n v="1"/>
    <m/>
    <m/>
    <m/>
    <m/>
    <m/>
    <m/>
    <m/>
    <m/>
    <m/>
    <m/>
    <m/>
    <m/>
    <m/>
    <m/>
    <m/>
    <m/>
    <m/>
    <m/>
    <m/>
    <m/>
    <m/>
    <m/>
    <m/>
    <m/>
    <m/>
    <m/>
    <m/>
    <m/>
    <m/>
    <m/>
    <m/>
    <m/>
    <m/>
    <m/>
    <m/>
    <m/>
    <m/>
    <m/>
    <m/>
    <m/>
    <m/>
    <m/>
    <m/>
    <m/>
    <m/>
    <m/>
    <m/>
    <m/>
    <m/>
    <m/>
    <m/>
    <m/>
    <m/>
    <m/>
    <m/>
    <m/>
    <m/>
    <m/>
    <m/>
    <m/>
    <m/>
    <m/>
    <m/>
    <m/>
    <m/>
    <x v="0"/>
    <x v="0"/>
    <s v="ZBHT0024"/>
    <s v="k602OtCpOIz"/>
    <s v="Allocated"/>
    <s v="Door Locked (NC_DL)"/>
    <s v="Customer door lock "/>
    <d v="2026-03-10T00:00:00"/>
    <m/>
    <m/>
    <m/>
    <e v="#N/A"/>
  </r>
  <r>
    <n v="456405006"/>
    <s v="SUNIL HARIBHAU NIKALJE"/>
    <s v="ONLINE"/>
    <s v="05.03.26"/>
    <n v="310"/>
    <m/>
    <m/>
    <m/>
    <n v="5277"/>
    <n v="10729"/>
    <x v="4"/>
    <x v="1"/>
    <x v="1"/>
    <x v="5"/>
    <n v="62775.72"/>
    <n v="235"/>
    <n v="0"/>
    <n v="4917"/>
    <s v="-"/>
    <s v="2 FLOW"/>
    <n v="0.15257269242859739"/>
    <n v="1.3620392973088679E-2"/>
    <s v="STABLE"/>
    <x v="1"/>
    <s v="NC"/>
    <s v="PAID"/>
    <m/>
    <m/>
    <m/>
    <m/>
    <m/>
    <m/>
    <s v="PASHAN"/>
    <m/>
    <m/>
    <m/>
    <n v="15881"/>
    <n v="62775.72"/>
    <n v="86"/>
    <m/>
    <n v="85"/>
    <s v="-"/>
    <s v="MH12VJ7151"/>
    <s v="RE BULLET 350 EFI BLACK"/>
    <d v="2023-01-16T00:00:00"/>
    <n v="48"/>
    <x v="0"/>
    <x v="0"/>
    <s v="-"/>
    <m/>
    <m/>
    <m/>
    <n v="1"/>
    <m/>
    <m/>
    <m/>
    <m/>
    <m/>
    <n v="1"/>
    <m/>
    <m/>
    <n v="1"/>
    <m/>
    <m/>
    <m/>
    <m/>
    <m/>
    <n v="1"/>
    <m/>
    <m/>
    <m/>
    <m/>
    <m/>
    <m/>
    <m/>
    <m/>
    <m/>
    <m/>
    <m/>
    <m/>
    <m/>
    <m/>
    <m/>
    <m/>
    <m/>
    <m/>
    <m/>
    <m/>
    <m/>
    <m/>
    <m/>
    <m/>
    <m/>
    <m/>
    <m/>
    <m/>
    <m/>
    <m/>
    <m/>
    <m/>
    <m/>
    <m/>
    <m/>
    <m/>
    <m/>
    <m/>
    <m/>
    <m/>
    <m/>
    <m/>
    <m/>
    <m/>
    <m/>
    <m/>
    <m/>
    <m/>
    <m/>
    <m/>
    <m/>
    <m/>
    <m/>
    <m/>
    <m/>
    <m/>
    <m/>
    <m/>
    <m/>
    <m/>
    <m/>
    <m/>
    <m/>
    <m/>
    <m/>
    <m/>
    <m/>
    <m/>
    <m/>
    <m/>
    <m/>
    <m/>
    <m/>
    <m/>
    <x v="2"/>
    <x v="0"/>
    <s v="DUWT0023"/>
    <s v="G2fzC-6FJz"/>
    <s v="Allocated"/>
    <s v="Shifted (NC_SFTD)"/>
    <s v="Customer shifted from the given residence address "/>
    <d v="2026-03-07T00:00:00"/>
    <m/>
    <m/>
    <m/>
    <e v="#N/A"/>
  </r>
  <r>
    <n v="464073714"/>
    <s v="VIDYA ANKUSH LANKE"/>
    <s v="ONLINE"/>
    <s v="13.03.26"/>
    <n v="19160"/>
    <m/>
    <m/>
    <m/>
    <n v="2991"/>
    <n v="17887"/>
    <x v="1"/>
    <x v="2"/>
    <x v="1"/>
    <x v="8"/>
    <n v="62674"/>
    <n v="970"/>
    <n v="0"/>
    <n v="3600"/>
    <s v="-"/>
    <s v="BKT 5 FLOW"/>
    <n v="0.26551161165302561"/>
    <n v="2.329330449657371E-2"/>
    <s v="RB"/>
    <x v="1"/>
    <s v="RTP"/>
    <s v="PAID"/>
    <m/>
    <m/>
    <m/>
    <m/>
    <m/>
    <m/>
    <s v="BHOR"/>
    <m/>
    <m/>
    <m/>
    <n v="22457"/>
    <n v="62674"/>
    <n v="177"/>
    <m/>
    <n v="0"/>
    <s v="-"/>
    <s v="MH12XD8935"/>
    <s v="HONDA SHINE 100 OBD2"/>
    <d v="2024-09-21T00:00:00"/>
    <n v="36"/>
    <x v="0"/>
    <x v="2"/>
    <s v="-"/>
    <m/>
    <m/>
    <m/>
    <m/>
    <m/>
    <m/>
    <m/>
    <m/>
    <m/>
    <m/>
    <m/>
    <m/>
    <m/>
    <m/>
    <m/>
    <m/>
    <m/>
    <m/>
    <n v="1"/>
    <m/>
    <m/>
    <m/>
    <m/>
    <m/>
    <m/>
    <m/>
    <m/>
    <m/>
    <m/>
    <m/>
    <m/>
    <m/>
    <m/>
    <m/>
    <m/>
    <m/>
    <m/>
    <m/>
    <m/>
    <m/>
    <m/>
    <m/>
    <m/>
    <m/>
    <m/>
    <m/>
    <m/>
    <m/>
    <m/>
    <m/>
    <m/>
    <m/>
    <m/>
    <m/>
    <m/>
    <m/>
    <m/>
    <m/>
    <m/>
    <m/>
    <m/>
    <m/>
    <m/>
    <m/>
    <m/>
    <m/>
    <m/>
    <m/>
    <m/>
    <m/>
    <m/>
    <m/>
    <m/>
    <m/>
    <m/>
    <m/>
    <m/>
    <m/>
    <m/>
    <m/>
    <m/>
    <m/>
    <m/>
    <m/>
    <m/>
    <m/>
    <m/>
    <m/>
    <m/>
    <m/>
    <m/>
    <m/>
    <m/>
    <x v="0"/>
    <x v="0"/>
    <s v="DUWT0011"/>
    <e v="#N/A"/>
    <e v="#N/A"/>
    <s v="Left Message (LMCB)"/>
    <s v="Customer home visit left message to mother in law "/>
    <d v="2026-03-07T00:00:00"/>
    <m/>
    <m/>
    <m/>
    <e v="#N/A"/>
  </r>
  <r>
    <n v="457165708"/>
    <s v="SANGRAM ANKUSH PARKHANDE"/>
    <m/>
    <m/>
    <m/>
    <m/>
    <m/>
    <s v="BANK RB 28"/>
    <n v="4948"/>
    <n v="4948"/>
    <x v="2"/>
    <x v="2"/>
    <x v="0"/>
    <x v="8"/>
    <n v="62624.17"/>
    <n v="16"/>
    <n v="0"/>
    <n v="0"/>
    <s v="-"/>
    <s v="NEW"/>
    <n v="5.1209651789459847E-2"/>
    <n v="3.1658261776705051E-3"/>
    <s v="STABLE"/>
    <x v="1"/>
    <s v="-"/>
    <s v="PTP"/>
    <m/>
    <n v="28"/>
    <s v="CAVA"/>
    <m/>
    <m/>
    <m/>
    <s v="BHOR"/>
    <m/>
    <m/>
    <m/>
    <n v="4964"/>
    <n v="62624.17"/>
    <n v="24"/>
    <m/>
    <n v="0"/>
    <s v="-"/>
    <s v="MH12VH2865"/>
    <s v="RE BULLET 350 EFI BLACK"/>
    <d v="2023-03-10T00:00:00"/>
    <n v="48"/>
    <x v="0"/>
    <x v="2"/>
    <s v="-"/>
    <m/>
    <m/>
    <m/>
    <m/>
    <m/>
    <m/>
    <m/>
    <m/>
    <m/>
    <m/>
    <m/>
    <m/>
    <m/>
    <m/>
    <m/>
    <m/>
    <m/>
    <m/>
    <m/>
    <m/>
    <m/>
    <m/>
    <m/>
    <m/>
    <n v="1"/>
    <m/>
    <m/>
    <m/>
    <m/>
    <m/>
    <m/>
    <m/>
    <m/>
    <m/>
    <m/>
    <m/>
    <m/>
    <m/>
    <m/>
    <m/>
    <m/>
    <m/>
    <m/>
    <m/>
    <m/>
    <m/>
    <m/>
    <m/>
    <m/>
    <m/>
    <m/>
    <m/>
    <m/>
    <m/>
    <m/>
    <m/>
    <m/>
    <m/>
    <m/>
    <m/>
    <m/>
    <m/>
    <m/>
    <m/>
    <m/>
    <m/>
    <m/>
    <m/>
    <m/>
    <m/>
    <m/>
    <m/>
    <m/>
    <m/>
    <m/>
    <m/>
    <m/>
    <m/>
    <m/>
    <m/>
    <m/>
    <m/>
    <m/>
    <m/>
    <m/>
    <m/>
    <m/>
    <m/>
    <m/>
    <m/>
    <m/>
    <m/>
    <m/>
    <x v="0"/>
    <x v="0"/>
    <s v="DUWT0011"/>
    <s v="GP-lW77UV7"/>
    <s v="Allocated"/>
    <s v="Door Locked (NC_DL)"/>
    <s v="Customer home visit customer door lock"/>
    <d v="2026-03-09T00:00:00"/>
    <m/>
    <m/>
    <m/>
    <e v="#N/A"/>
  </r>
  <r>
    <n v="466451006"/>
    <s v="ARBAJ SULTAN PATHAN"/>
    <s v="ONLINE"/>
    <s v="12.03.26"/>
    <n v="2800"/>
    <m/>
    <m/>
    <m/>
    <n v="2734"/>
    <n v="2392"/>
    <x v="2"/>
    <x v="1"/>
    <x v="1"/>
    <x v="9"/>
    <n v="62588"/>
    <n v="24"/>
    <n v="0"/>
    <n v="2700"/>
    <s v="-"/>
    <s v="09.02.26"/>
    <n v="3.5348999700345669E-2"/>
    <n v="3.1639976834509989E-3"/>
    <s v="STABLE"/>
    <x v="1"/>
    <s v="-"/>
    <s v="PAID"/>
    <m/>
    <m/>
    <m/>
    <m/>
    <m/>
    <m/>
    <s v="JUNNAR"/>
    <m/>
    <m/>
    <m/>
    <n v="2392"/>
    <n v="62588"/>
    <n v="24"/>
    <n v="1"/>
    <n v="26"/>
    <s v="REGULAR"/>
    <s v="MH14MN8570"/>
    <m/>
    <s v="TVS XL 100 COM ITS"/>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693708"/>
    <s v="ARCHANA DINESH PAWALE"/>
    <s v="ONLINE"/>
    <s v="30.03.26"/>
    <n v="3560"/>
    <m/>
    <m/>
    <m/>
    <n v="3546"/>
    <n v="3546"/>
    <x v="3"/>
    <x v="0"/>
    <x v="1"/>
    <x v="6"/>
    <n v="62395"/>
    <n v="10"/>
    <n v="0"/>
    <n v="1800"/>
    <s v="-"/>
    <s v="-"/>
    <s v="-"/>
    <s v="-"/>
    <s v="FLOW"/>
    <x v="3"/>
    <m/>
    <s v="PTP"/>
    <m/>
    <n v="24"/>
    <s v="CAVA"/>
    <m/>
    <m/>
    <m/>
    <m/>
    <m/>
    <m/>
    <m/>
    <m/>
    <n v="62395"/>
    <n v="0"/>
    <m/>
    <n v="25"/>
    <m/>
    <m/>
    <m/>
    <m/>
    <m/>
    <x v="1"/>
    <x v="1"/>
    <s v="-"/>
    <m/>
    <m/>
    <m/>
    <m/>
    <m/>
    <m/>
    <m/>
    <m/>
    <m/>
    <m/>
    <m/>
    <m/>
    <m/>
    <m/>
    <m/>
    <m/>
    <m/>
    <m/>
    <m/>
    <m/>
    <m/>
    <m/>
    <m/>
    <m/>
    <m/>
    <m/>
    <m/>
    <m/>
    <m/>
    <m/>
    <m/>
    <m/>
    <m/>
    <m/>
    <m/>
    <m/>
    <m/>
    <m/>
    <m/>
    <m/>
    <m/>
    <m/>
    <m/>
    <m/>
    <m/>
    <m/>
    <m/>
    <m/>
    <m/>
    <m/>
    <m/>
    <m/>
    <m/>
    <m/>
    <m/>
    <m/>
    <m/>
    <m/>
    <m/>
    <m/>
    <m/>
    <m/>
    <m/>
    <m/>
    <m/>
    <m/>
    <m/>
    <m/>
    <m/>
    <m/>
    <m/>
    <m/>
    <m/>
    <m/>
    <m/>
    <m/>
    <m/>
    <m/>
    <m/>
    <m/>
    <m/>
    <m/>
    <m/>
    <m/>
    <n v="1"/>
    <m/>
    <m/>
    <m/>
    <m/>
    <m/>
    <m/>
    <m/>
    <m/>
    <x v="0"/>
    <x v="0"/>
    <s v="DUWT0013"/>
    <s v="A6zuGFttz7"/>
    <s v="Unallocated"/>
    <s v="Promise To Pay (PTP)"/>
    <s v="Customer meet takve budruk and PTP online "/>
    <d v="2026-03-30T00:00:00"/>
    <m/>
    <m/>
    <m/>
    <e v="#N/A"/>
  </r>
  <r>
    <n v="463563325"/>
    <s v="KIRAN SAMPAT DIVEKAR"/>
    <m/>
    <m/>
    <m/>
    <m/>
    <m/>
    <m/>
    <n v="6184"/>
    <n v="30415.45"/>
    <x v="0"/>
    <x v="0"/>
    <x v="0"/>
    <x v="12"/>
    <n v="62357"/>
    <n v="1042"/>
    <n v="0"/>
    <n v="4950"/>
    <s v="-"/>
    <s v="BKT 4 FLOW"/>
    <n v="0.4366522649449957"/>
    <n v="2.0047863458196619E-2"/>
    <s v="FLOW"/>
    <x v="7"/>
    <s v="BPTP"/>
    <s v="BPTP"/>
    <s v="Financail Problem"/>
    <m/>
    <s v="CAVNA"/>
    <m/>
    <m/>
    <m/>
    <s v="SHIRUR"/>
    <m/>
    <m/>
    <m/>
    <n v="36407.449999999997"/>
    <n v="62357"/>
    <n v="147"/>
    <m/>
    <n v="177"/>
    <s v="-"/>
    <s v="MH12XC4003"/>
    <s v="HONDA UNICORN 160 BSVI"/>
    <d v="2024-07-24T00:00:00"/>
    <n v="24"/>
    <x v="0"/>
    <x v="0"/>
    <s v="-"/>
    <m/>
    <m/>
    <m/>
    <m/>
    <m/>
    <m/>
    <m/>
    <m/>
    <m/>
    <n v="1"/>
    <m/>
    <m/>
    <m/>
    <m/>
    <m/>
    <m/>
    <m/>
    <m/>
    <m/>
    <m/>
    <m/>
    <m/>
    <m/>
    <m/>
    <m/>
    <m/>
    <m/>
    <m/>
    <m/>
    <m/>
    <m/>
    <m/>
    <m/>
    <m/>
    <m/>
    <m/>
    <m/>
    <m/>
    <m/>
    <m/>
    <m/>
    <m/>
    <m/>
    <m/>
    <m/>
    <m/>
    <m/>
    <m/>
    <m/>
    <m/>
    <m/>
    <m/>
    <m/>
    <m/>
    <m/>
    <m/>
    <m/>
    <m/>
    <m/>
    <m/>
    <m/>
    <m/>
    <m/>
    <m/>
    <m/>
    <m/>
    <m/>
    <m/>
    <m/>
    <m/>
    <m/>
    <m/>
    <m/>
    <m/>
    <m/>
    <m/>
    <m/>
    <m/>
    <m/>
    <m/>
    <m/>
    <m/>
    <m/>
    <m/>
    <m/>
    <m/>
    <m/>
    <m/>
    <m/>
    <m/>
    <m/>
    <m/>
    <m/>
    <x v="0"/>
    <x v="0"/>
    <s v="ZBHT0024"/>
    <s v="k2e2CmEpNg7"/>
    <s v="Allocated"/>
    <s v="Door Locked (NC_DL)"/>
    <s v="Door lock "/>
    <d v="2026-03-04T00:00:00"/>
    <m/>
    <m/>
    <m/>
    <e v="#N/A"/>
  </r>
  <r>
    <n v="464416787"/>
    <s v="MUKUND GYANOBA KENDRE"/>
    <m/>
    <m/>
    <m/>
    <m/>
    <m/>
    <s v="BANK STABLE 30"/>
    <n v="2766"/>
    <n v="2326.98"/>
    <x v="2"/>
    <x v="1"/>
    <x v="0"/>
    <x v="12"/>
    <n v="62258"/>
    <n v="0"/>
    <n v="0"/>
    <n v="450"/>
    <s v="-"/>
    <s v="NEW"/>
    <n v="5.8220836764102772E-2"/>
    <n v="3.1473152645282209E-3"/>
    <s v="STABLE"/>
    <x v="1"/>
    <s v="-"/>
    <s v="NC"/>
    <s v="Add not found"/>
    <m/>
    <s v="CNAVNA"/>
    <m/>
    <m/>
    <m/>
    <s v="RANJAN GAON"/>
    <m/>
    <m/>
    <m/>
    <n v="2776.98"/>
    <n v="62258"/>
    <n v="24"/>
    <n v="1"/>
    <n v="54"/>
    <s v="REGULAR"/>
    <s v="MH44AD8553"/>
    <s v="HONDA SHINE 100 OBD2"/>
    <d v="2024-10-23T00:00:00"/>
    <n v="42"/>
    <x v="4"/>
    <x v="0"/>
    <s v="-"/>
    <m/>
    <m/>
    <m/>
    <m/>
    <m/>
    <m/>
    <m/>
    <m/>
    <m/>
    <m/>
    <m/>
    <m/>
    <m/>
    <m/>
    <m/>
    <m/>
    <m/>
    <m/>
    <m/>
    <m/>
    <m/>
    <m/>
    <m/>
    <m/>
    <m/>
    <m/>
    <m/>
    <m/>
    <m/>
    <m/>
    <m/>
    <m/>
    <m/>
    <m/>
    <m/>
    <m/>
    <n v="1"/>
    <m/>
    <m/>
    <m/>
    <m/>
    <m/>
    <m/>
    <m/>
    <m/>
    <m/>
    <m/>
    <m/>
    <m/>
    <m/>
    <m/>
    <m/>
    <m/>
    <m/>
    <m/>
    <m/>
    <m/>
    <m/>
    <m/>
    <m/>
    <m/>
    <m/>
    <m/>
    <m/>
    <m/>
    <m/>
    <m/>
    <m/>
    <m/>
    <m/>
    <m/>
    <m/>
    <m/>
    <m/>
    <m/>
    <m/>
    <m/>
    <m/>
    <m/>
    <m/>
    <m/>
    <m/>
    <m/>
    <m/>
    <m/>
    <m/>
    <m/>
    <m/>
    <m/>
    <m/>
    <m/>
    <m/>
    <m/>
    <x v="0"/>
    <x v="0"/>
    <s v="ZBHT0024"/>
    <s v="G68mS_9R0w7"/>
    <s v="Allocated"/>
    <s v="Address Not Found (NC_ANF)"/>
    <s v="Customer address not found "/>
    <d v="2026-03-13T00:00:00"/>
    <m/>
    <m/>
    <m/>
    <e v="#N/A"/>
  </r>
  <r>
    <n v="467515445"/>
    <s v="AFSAR AKBAR KAZI"/>
    <s v="COLLECT"/>
    <s v="30.03.26"/>
    <n v="5861"/>
    <m/>
    <m/>
    <s v="BANK STABLE 04"/>
    <n v="5765"/>
    <n v="5765"/>
    <x v="2"/>
    <x v="2"/>
    <x v="1"/>
    <x v="16"/>
    <n v="62241"/>
    <n v="0"/>
    <n v="0"/>
    <n v="450"/>
    <s v="-"/>
    <s v="NEW"/>
    <n v="9.1353539607309686E-2"/>
    <n v="3.1464558671897751E-3"/>
    <s v="RB"/>
    <x v="1"/>
    <s v="-"/>
    <s v="PAID"/>
    <m/>
    <m/>
    <m/>
    <m/>
    <m/>
    <m/>
    <s v="GULTEKADI"/>
    <m/>
    <m/>
    <m/>
    <n v="6215"/>
    <n v="62241"/>
    <n v="24"/>
    <m/>
    <n v="0"/>
    <s v="-"/>
    <s v="MH12ZB4906"/>
    <s v="HONDA ACTIVA 110 SMART 2 B"/>
    <d v="2025-12-30T00:00:00"/>
    <n v="12"/>
    <x v="0"/>
    <x v="2"/>
    <s v="-"/>
    <m/>
    <m/>
    <m/>
    <m/>
    <m/>
    <m/>
    <m/>
    <m/>
    <m/>
    <m/>
    <m/>
    <m/>
    <m/>
    <m/>
    <m/>
    <m/>
    <m/>
    <m/>
    <m/>
    <m/>
    <m/>
    <m/>
    <m/>
    <m/>
    <m/>
    <m/>
    <m/>
    <m/>
    <m/>
    <m/>
    <m/>
    <m/>
    <m/>
    <n v="1"/>
    <m/>
    <m/>
    <m/>
    <m/>
    <m/>
    <m/>
    <m/>
    <m/>
    <m/>
    <m/>
    <m/>
    <m/>
    <m/>
    <m/>
    <m/>
    <m/>
    <m/>
    <m/>
    <m/>
    <m/>
    <m/>
    <m/>
    <m/>
    <m/>
    <m/>
    <m/>
    <m/>
    <m/>
    <m/>
    <m/>
    <m/>
    <m/>
    <m/>
    <m/>
    <m/>
    <m/>
    <m/>
    <m/>
    <m/>
    <m/>
    <m/>
    <m/>
    <m/>
    <m/>
    <m/>
    <m/>
    <m/>
    <m/>
    <m/>
    <m/>
    <n v="1"/>
    <m/>
    <m/>
    <m/>
    <m/>
    <m/>
    <m/>
    <m/>
    <m/>
    <x v="6"/>
    <x v="0"/>
    <s v="DUWT0031"/>
    <s v="Aol5dABpMum"/>
    <s v="Allocated"/>
    <s v="Left Message (LMCB)"/>
    <s v="Left message customer brother "/>
    <d v="2026-03-12T00:00:00"/>
    <m/>
    <m/>
    <m/>
    <e v="#N/A"/>
  </r>
  <r>
    <n v="460469191"/>
    <s v="AMIT SAYAJI SONAVANE"/>
    <m/>
    <m/>
    <m/>
    <m/>
    <m/>
    <m/>
    <n v="2993"/>
    <n v="10495.67"/>
    <x v="6"/>
    <x v="0"/>
    <x v="0"/>
    <x v="3"/>
    <n v="62064.67"/>
    <n v="361"/>
    <n v="0"/>
    <n v="4950"/>
    <s v="-"/>
    <s v="NEW"/>
    <n v="0.5607746420270866"/>
    <n v="2.8617579888705631E-2"/>
    <s v="FLOW"/>
    <x v="0"/>
    <s v="-"/>
    <s v="NC"/>
    <s v="Add not found"/>
    <m/>
    <s v="CNAVNA"/>
    <m/>
    <m/>
    <m/>
    <s v="KURULI"/>
    <m/>
    <m/>
    <m/>
    <n v="15806.67"/>
    <n v="62064.67"/>
    <n v="116"/>
    <m/>
    <n v="146"/>
    <s v="-"/>
    <s v="MH14LD8534"/>
    <s v="JUPITER BASIC"/>
    <d v="2023-11-04T00:00:00"/>
    <n v="48"/>
    <x v="0"/>
    <x v="0"/>
    <s v="-"/>
    <m/>
    <m/>
    <m/>
    <m/>
    <m/>
    <m/>
    <m/>
    <m/>
    <m/>
    <m/>
    <m/>
    <m/>
    <n v="1"/>
    <m/>
    <m/>
    <m/>
    <m/>
    <m/>
    <m/>
    <m/>
    <m/>
    <m/>
    <m/>
    <m/>
    <m/>
    <m/>
    <m/>
    <m/>
    <m/>
    <m/>
    <m/>
    <m/>
    <m/>
    <m/>
    <m/>
    <m/>
    <m/>
    <m/>
    <m/>
    <m/>
    <m/>
    <m/>
    <m/>
    <m/>
    <m/>
    <m/>
    <m/>
    <m/>
    <m/>
    <m/>
    <m/>
    <m/>
    <m/>
    <m/>
    <m/>
    <m/>
    <m/>
    <m/>
    <m/>
    <m/>
    <m/>
    <m/>
    <m/>
    <m/>
    <m/>
    <m/>
    <m/>
    <m/>
    <m/>
    <m/>
    <m/>
    <m/>
    <m/>
    <m/>
    <m/>
    <m/>
    <m/>
    <m/>
    <m/>
    <m/>
    <m/>
    <m/>
    <m/>
    <m/>
    <m/>
    <m/>
    <m/>
    <m/>
    <m/>
    <m/>
    <m/>
    <m/>
    <m/>
    <x v="0"/>
    <x v="0"/>
    <s v="DUWT0017"/>
    <s v="AoLknBp7sDIm"/>
    <s v="Allocated"/>
    <s v="Address Not Found (NC_ANF)"/>
    <s v="Short address available "/>
    <d v="2026-03-05T00:00:00"/>
    <m/>
    <m/>
    <m/>
    <e v="#N/A"/>
  </r>
  <r>
    <n v="465737585"/>
    <s v="SAVITA HEMANT GAWHANE"/>
    <s v="ONLINE"/>
    <s v="14.03.26 24.03.26"/>
    <n v="5467"/>
    <m/>
    <m/>
    <m/>
    <n v="4885"/>
    <n v="4315"/>
    <x v="2"/>
    <x v="1"/>
    <x v="1"/>
    <x v="14"/>
    <n v="62014"/>
    <n v="62"/>
    <n v="0"/>
    <n v="1785"/>
    <s v="-"/>
    <s v="18.02.26"/>
    <n v="5.6922674868583968E-2"/>
    <n v="3.134980385082288E-3"/>
    <s v="STABLE"/>
    <x v="1"/>
    <s v="-"/>
    <s v="MPTP"/>
    <s v="Shifted"/>
    <n v="20"/>
    <s v="CAVNA"/>
    <m/>
    <m/>
    <m/>
    <s v="PIMPLE SAUDAGAR"/>
    <m/>
    <m/>
    <m/>
    <n v="6162"/>
    <n v="62014"/>
    <n v="23"/>
    <n v="1"/>
    <n v="25"/>
    <s v="REGULAR"/>
    <s v="MH14LR3398"/>
    <s v="CLASSIC 350 REDDITCH GREY"/>
    <d v="2025-03-20T00:00:00"/>
    <n v="24"/>
    <x v="4"/>
    <x v="0"/>
    <s v="-"/>
    <m/>
    <m/>
    <m/>
    <m/>
    <m/>
    <m/>
    <m/>
    <m/>
    <m/>
    <m/>
    <m/>
    <m/>
    <m/>
    <m/>
    <m/>
    <m/>
    <m/>
    <m/>
    <m/>
    <m/>
    <m/>
    <m/>
    <m/>
    <m/>
    <m/>
    <m/>
    <m/>
    <m/>
    <m/>
    <m/>
    <m/>
    <m/>
    <m/>
    <n v="1"/>
    <m/>
    <m/>
    <m/>
    <m/>
    <m/>
    <m/>
    <m/>
    <m/>
    <m/>
    <m/>
    <m/>
    <m/>
    <m/>
    <m/>
    <m/>
    <m/>
    <m/>
    <m/>
    <m/>
    <m/>
    <m/>
    <m/>
    <m/>
    <m/>
    <m/>
    <m/>
    <m/>
    <m/>
    <m/>
    <m/>
    <m/>
    <m/>
    <n v="1"/>
    <m/>
    <m/>
    <m/>
    <m/>
    <m/>
    <m/>
    <m/>
    <m/>
    <m/>
    <m/>
    <m/>
    <m/>
    <m/>
    <m/>
    <m/>
    <m/>
    <m/>
    <m/>
    <m/>
    <m/>
    <m/>
    <m/>
    <m/>
    <m/>
    <m/>
    <m/>
    <x v="6"/>
    <x v="0"/>
    <s v="ZBHT0015"/>
    <s v="B6wuGypgum"/>
    <s v="Allocated"/>
    <s v="Shifted (NC_SFTD)"/>
    <s v="Visited at customer residence address. Customer is shiffted at moshi other people sd. Vehicle with him."/>
    <d v="2026-03-12T00:00:00"/>
    <m/>
    <m/>
    <m/>
    <s v="VYMO"/>
  </r>
  <r>
    <n v="463772908"/>
    <s v="VARSHA RAJU TATTU"/>
    <s v="ONLINE"/>
    <s v="26.03.26"/>
    <n v="4156"/>
    <m/>
    <m/>
    <m/>
    <n v="4108"/>
    <e v="#N/A"/>
    <x v="3"/>
    <x v="1"/>
    <x v="1"/>
    <x v="9"/>
    <n v="61807"/>
    <n v="54"/>
    <n v="0"/>
    <n v="0"/>
    <s v="-"/>
    <s v="-"/>
    <s v="-"/>
    <s v="-"/>
    <s v="STABLE"/>
    <x v="1"/>
    <s v="-"/>
    <s v="PTP"/>
    <m/>
    <n v="26"/>
    <s v="CAVA"/>
    <m/>
    <m/>
    <m/>
    <s v="PARGAON"/>
    <m/>
    <m/>
    <m/>
    <m/>
    <n v="61807"/>
    <n v="0"/>
    <m/>
    <e v="#N/A"/>
    <s v="-"/>
    <m/>
    <m/>
    <s v="########"/>
    <n v="36"/>
    <x v="6"/>
    <x v="1"/>
    <s v="-"/>
    <m/>
    <m/>
    <m/>
    <m/>
    <m/>
    <m/>
    <m/>
    <m/>
    <m/>
    <m/>
    <m/>
    <m/>
    <m/>
    <m/>
    <m/>
    <m/>
    <m/>
    <m/>
    <m/>
    <m/>
    <m/>
    <m/>
    <m/>
    <m/>
    <m/>
    <m/>
    <m/>
    <m/>
    <m/>
    <m/>
    <m/>
    <m/>
    <m/>
    <m/>
    <m/>
    <m/>
    <m/>
    <m/>
    <m/>
    <m/>
    <m/>
    <m/>
    <m/>
    <m/>
    <m/>
    <m/>
    <m/>
    <m/>
    <m/>
    <m/>
    <m/>
    <m/>
    <m/>
    <m/>
    <m/>
    <m/>
    <m/>
    <m/>
    <m/>
    <m/>
    <m/>
    <m/>
    <m/>
    <m/>
    <m/>
    <m/>
    <m/>
    <m/>
    <m/>
    <m/>
    <m/>
    <m/>
    <m/>
    <m/>
    <m/>
    <m/>
    <m/>
    <m/>
    <m/>
    <m/>
    <m/>
    <m/>
    <m/>
    <m/>
    <m/>
    <m/>
    <m/>
    <m/>
    <m/>
    <m/>
    <m/>
    <m/>
    <m/>
    <x v="7"/>
    <x v="1"/>
    <s v="ZBHT0021"/>
    <s v="AoARhqVZM37"/>
    <s v="Allocated"/>
    <e v="#N/A"/>
    <e v="#N/A"/>
    <e v="#N/A"/>
    <m/>
    <m/>
    <m/>
    <e v="#N/A"/>
  </r>
  <r>
    <n v="464189381"/>
    <s v="MUKTA AMAR VATADE"/>
    <m/>
    <m/>
    <m/>
    <m/>
    <m/>
    <s v="BANK STABLE 07"/>
    <n v="3367"/>
    <n v="10294"/>
    <x v="6"/>
    <x v="1"/>
    <x v="0"/>
    <x v="14"/>
    <n v="61775"/>
    <n v="807"/>
    <n v="0"/>
    <n v="1350"/>
    <s v="-"/>
    <s v="BKT 4 FLOW"/>
    <n v="0.53099132707002816"/>
    <n v="2.8484015102711261E-2"/>
    <s v="STABLE"/>
    <x v="1"/>
    <s v="NC"/>
    <s v="PAID"/>
    <s v="Add not found"/>
    <m/>
    <s v="CNAVNA"/>
    <m/>
    <m/>
    <m/>
    <s v="PIMPLE NILAKH"/>
    <m/>
    <m/>
    <m/>
    <n v="12451"/>
    <n v="61775"/>
    <n v="116"/>
    <m/>
    <n v="116"/>
    <s v="-"/>
    <s v="MH14LV8651"/>
    <s v="HONDA ACTIVA 125 SMART"/>
    <d v="2024-10-03T00:00:00"/>
    <n v="36"/>
    <x v="0"/>
    <x v="0"/>
    <s v="-"/>
    <m/>
    <m/>
    <m/>
    <m/>
    <m/>
    <m/>
    <m/>
    <m/>
    <m/>
    <n v="1"/>
    <m/>
    <m/>
    <m/>
    <m/>
    <m/>
    <m/>
    <m/>
    <m/>
    <m/>
    <m/>
    <m/>
    <m/>
    <m/>
    <m/>
    <m/>
    <m/>
    <m/>
    <m/>
    <m/>
    <m/>
    <m/>
    <m/>
    <m/>
    <m/>
    <m/>
    <m/>
    <m/>
    <m/>
    <m/>
    <m/>
    <m/>
    <m/>
    <m/>
    <m/>
    <m/>
    <m/>
    <m/>
    <m/>
    <m/>
    <m/>
    <m/>
    <m/>
    <m/>
    <m/>
    <m/>
    <m/>
    <m/>
    <m/>
    <m/>
    <m/>
    <m/>
    <m/>
    <m/>
    <m/>
    <m/>
    <m/>
    <m/>
    <m/>
    <m/>
    <m/>
    <m/>
    <m/>
    <m/>
    <m/>
    <m/>
    <m/>
    <m/>
    <m/>
    <m/>
    <m/>
    <m/>
    <m/>
    <m/>
    <m/>
    <m/>
    <m/>
    <m/>
    <m/>
    <m/>
    <m/>
    <m/>
    <m/>
    <m/>
    <x v="0"/>
    <x v="0"/>
    <s v="ZBHT0015"/>
    <s v="k2SNcIR4Dgz"/>
    <s v="Allocated"/>
    <s v="Address Not Found (NC_ANF)"/>
    <s v="Visited at customer given address but address not found due to short address on system hence. "/>
    <d v="2026-03-04T00:00:00"/>
    <m/>
    <m/>
    <m/>
    <s v="DID"/>
  </r>
  <r>
    <n v="465325275"/>
    <s v="RAJIV KUMAR GUPTA"/>
    <m/>
    <m/>
    <m/>
    <m/>
    <m/>
    <m/>
    <n v="4226"/>
    <n v="21091"/>
    <x v="0"/>
    <x v="0"/>
    <x v="0"/>
    <x v="10"/>
    <n v="61686"/>
    <n v="874"/>
    <n v="0"/>
    <n v="2700"/>
    <s v="-"/>
    <s v="BKT 4 FLOW"/>
    <n v="0.35090020641824382"/>
    <n v="1.9832136011711861E-2"/>
    <s v="FLOW"/>
    <x v="10"/>
    <s v="EXP"/>
    <s v="EXP"/>
    <s v="Customer exp"/>
    <m/>
    <m/>
    <m/>
    <m/>
    <m/>
    <s v="VASULI"/>
    <m/>
    <m/>
    <m/>
    <n v="24665"/>
    <n v="61686"/>
    <n v="147"/>
    <m/>
    <n v="177"/>
    <s v="-"/>
    <s v="MH14MD7468"/>
    <s v="HONDA ACTIVA 6G STD LTD ED"/>
    <d v="2025-01-26T00:00:00"/>
    <n v="24"/>
    <x v="0"/>
    <x v="0"/>
    <s v="-"/>
    <m/>
    <m/>
    <m/>
    <m/>
    <m/>
    <m/>
    <m/>
    <m/>
    <m/>
    <m/>
    <m/>
    <m/>
    <m/>
    <m/>
    <m/>
    <m/>
    <m/>
    <m/>
    <m/>
    <m/>
    <m/>
    <m/>
    <m/>
    <m/>
    <m/>
    <m/>
    <m/>
    <m/>
    <m/>
    <m/>
    <m/>
    <m/>
    <m/>
    <m/>
    <m/>
    <m/>
    <m/>
    <m/>
    <m/>
    <m/>
    <m/>
    <m/>
    <m/>
    <m/>
    <m/>
    <m/>
    <m/>
    <m/>
    <m/>
    <m/>
    <m/>
    <m/>
    <m/>
    <m/>
    <m/>
    <m/>
    <m/>
    <m/>
    <m/>
    <m/>
    <m/>
    <m/>
    <m/>
    <m/>
    <m/>
    <m/>
    <m/>
    <m/>
    <m/>
    <m/>
    <m/>
    <m/>
    <m/>
    <m/>
    <m/>
    <m/>
    <m/>
    <m/>
    <m/>
    <m/>
    <m/>
    <m/>
    <m/>
    <m/>
    <m/>
    <m/>
    <m/>
    <m/>
    <m/>
    <m/>
    <m/>
    <m/>
    <m/>
    <x v="7"/>
    <x v="1"/>
    <s v="ZBHT0010"/>
    <s v="AoZWs-k1x7"/>
    <s v="Allocated"/>
    <e v="#N/A"/>
    <e v="#N/A"/>
    <e v="#N/A"/>
    <m/>
    <m/>
    <m/>
    <e v="#N/A"/>
  </r>
  <r>
    <n v="464077378"/>
    <s v="ARUNA RAVINDRA MORE"/>
    <s v="ONLINE"/>
    <s v="21.03.26"/>
    <n v="3600"/>
    <m/>
    <m/>
    <m/>
    <n v="3476"/>
    <n v="2788"/>
    <x v="2"/>
    <x v="1"/>
    <x v="1"/>
    <x v="15"/>
    <n v="61551"/>
    <n v="24"/>
    <n v="0"/>
    <n v="2250"/>
    <s v="-"/>
    <s v="23.02.26"/>
    <n v="3.5226244390504882E-2"/>
    <n v="3.111574445805784E-3"/>
    <s v="STABLE"/>
    <x v="1"/>
    <s v="-"/>
    <s v="PTP"/>
    <m/>
    <n v="22"/>
    <s v="CAVA"/>
    <m/>
    <m/>
    <m/>
    <s v="YERWADA"/>
    <m/>
    <m/>
    <m/>
    <n v="2788"/>
    <n v="61551"/>
    <n v="24"/>
    <n v="1"/>
    <n v="26"/>
    <s v="REGULAR"/>
    <s v="MH12XF0331"/>
    <m/>
    <s v="HONDA SP 125 BS VI DRUM"/>
    <n v="36"/>
    <x v="4"/>
    <x v="2"/>
    <s v="-"/>
    <m/>
    <m/>
    <m/>
    <m/>
    <m/>
    <m/>
    <m/>
    <m/>
    <m/>
    <m/>
    <m/>
    <m/>
    <m/>
    <m/>
    <m/>
    <m/>
    <m/>
    <m/>
    <m/>
    <m/>
    <m/>
    <m/>
    <m/>
    <m/>
    <m/>
    <m/>
    <m/>
    <m/>
    <m/>
    <m/>
    <m/>
    <m/>
    <m/>
    <m/>
    <m/>
    <m/>
    <m/>
    <m/>
    <m/>
    <m/>
    <m/>
    <m/>
    <n v="1"/>
    <m/>
    <m/>
    <m/>
    <m/>
    <m/>
    <m/>
    <m/>
    <m/>
    <m/>
    <m/>
    <m/>
    <m/>
    <m/>
    <m/>
    <m/>
    <m/>
    <m/>
    <m/>
    <m/>
    <m/>
    <m/>
    <m/>
    <m/>
    <m/>
    <m/>
    <m/>
    <m/>
    <m/>
    <m/>
    <m/>
    <m/>
    <m/>
    <m/>
    <m/>
    <m/>
    <m/>
    <m/>
    <m/>
    <m/>
    <m/>
    <m/>
    <m/>
    <m/>
    <m/>
    <m/>
    <m/>
    <m/>
    <m/>
    <m/>
    <m/>
    <x v="0"/>
    <x v="0"/>
    <s v="ZBHT0012"/>
    <e v="#N/A"/>
    <e v="#N/A"/>
    <e v="#N/A"/>
    <e v="#N/A"/>
    <e v="#N/A"/>
    <m/>
    <m/>
    <m/>
    <e v="#N/A"/>
  </r>
  <r>
    <n v="463815869"/>
    <s v="RAHUL HONAJI VADEKAR"/>
    <m/>
    <m/>
    <m/>
    <m/>
    <m/>
    <m/>
    <n v="3797"/>
    <n v="3116"/>
    <x v="2"/>
    <x v="0"/>
    <x v="0"/>
    <x v="1"/>
    <n v="61467"/>
    <n v="51"/>
    <n v="0"/>
    <n v="900"/>
    <s v="-"/>
    <s v="STABLE"/>
    <n v="0.15408544521373391"/>
    <n v="3.107328011898169E-3"/>
    <s v="STABLE"/>
    <x v="2"/>
    <s v="-"/>
    <s v="MPTP"/>
    <s v="Add not found"/>
    <m/>
    <s v="CNAVNA"/>
    <m/>
    <m/>
    <m/>
    <s v="AHUPE"/>
    <m/>
    <m/>
    <m/>
    <n v="4067"/>
    <n v="61467"/>
    <n v="24"/>
    <n v="1"/>
    <n v="54"/>
    <s v="REGULAR"/>
    <s v="MH14LT6037"/>
    <s v="HONDA UNICORN 160 BSVI"/>
    <d v="2024-08-20T00:00:00"/>
    <n v="36"/>
    <x v="4"/>
    <x v="2"/>
    <s v="-"/>
    <m/>
    <m/>
    <m/>
    <m/>
    <m/>
    <m/>
    <m/>
    <m/>
    <m/>
    <m/>
    <m/>
    <m/>
    <m/>
    <m/>
    <m/>
    <m/>
    <m/>
    <m/>
    <m/>
    <m/>
    <m/>
    <m/>
    <m/>
    <m/>
    <m/>
    <m/>
    <m/>
    <m/>
    <m/>
    <m/>
    <m/>
    <m/>
    <m/>
    <m/>
    <m/>
    <m/>
    <m/>
    <m/>
    <m/>
    <m/>
    <m/>
    <m/>
    <m/>
    <m/>
    <m/>
    <m/>
    <m/>
    <m/>
    <m/>
    <m/>
    <m/>
    <m/>
    <m/>
    <m/>
    <m/>
    <m/>
    <m/>
    <m/>
    <m/>
    <m/>
    <m/>
    <m/>
    <m/>
    <m/>
    <m/>
    <m/>
    <m/>
    <m/>
    <m/>
    <m/>
    <m/>
    <m/>
    <m/>
    <m/>
    <m/>
    <m/>
    <m/>
    <m/>
    <n v="1"/>
    <m/>
    <m/>
    <m/>
    <m/>
    <m/>
    <m/>
    <m/>
    <m/>
    <m/>
    <m/>
    <m/>
    <m/>
    <m/>
    <m/>
    <x v="0"/>
    <x v="0"/>
    <s v="DUWT0029"/>
    <s v="B2vbnqFFPZz"/>
    <s v="Allocated"/>
    <s v="Promise To Pay (PTP)"/>
    <s v="Promise to pay 29 march "/>
    <d v="2026-03-29T00:00:00"/>
    <m/>
    <m/>
    <m/>
    <e v="#N/A"/>
  </r>
  <r>
    <n v="461248210"/>
    <s v="ABHAY SANJAY YADAV"/>
    <m/>
    <m/>
    <m/>
    <m/>
    <m/>
    <m/>
    <n v="5559"/>
    <n v="5559"/>
    <x v="2"/>
    <x v="0"/>
    <x v="0"/>
    <x v="2"/>
    <n v="61105"/>
    <n v="38"/>
    <n v="0"/>
    <n v="4947.51"/>
    <s v="-"/>
    <s v="NEW"/>
    <n v="9.4116750454268691E-2"/>
    <n v="3.089027903867727E-3"/>
    <s v="FLOW"/>
    <x v="2"/>
    <s v="-"/>
    <s v="MPTP"/>
    <s v="Shifted"/>
    <n v="25"/>
    <s v="CAVNA"/>
    <m/>
    <m/>
    <m/>
    <s v="MOSHI"/>
    <m/>
    <m/>
    <m/>
    <n v="10544.51"/>
    <n v="61105"/>
    <n v="24"/>
    <m/>
    <n v="54"/>
    <s v="-"/>
    <s v="MH14LG2931"/>
    <s v="PIAGGIO VESPA SXL 149 ABS RACING 60"/>
    <d v="2023-12-26T00:00:00"/>
    <n v="36"/>
    <x v="0"/>
    <x v="2"/>
    <s v="-"/>
    <m/>
    <m/>
    <m/>
    <m/>
    <m/>
    <m/>
    <m/>
    <m/>
    <m/>
    <m/>
    <m/>
    <m/>
    <m/>
    <m/>
    <m/>
    <n v="1"/>
    <m/>
    <m/>
    <m/>
    <m/>
    <m/>
    <m/>
    <m/>
    <m/>
    <m/>
    <m/>
    <m/>
    <m/>
    <m/>
    <m/>
    <m/>
    <m/>
    <m/>
    <m/>
    <m/>
    <m/>
    <m/>
    <m/>
    <m/>
    <m/>
    <m/>
    <m/>
    <m/>
    <m/>
    <m/>
    <m/>
    <m/>
    <m/>
    <m/>
    <m/>
    <m/>
    <m/>
    <m/>
    <m/>
    <m/>
    <m/>
    <m/>
    <m/>
    <m/>
    <m/>
    <m/>
    <m/>
    <m/>
    <m/>
    <m/>
    <m/>
    <m/>
    <m/>
    <m/>
    <m/>
    <m/>
    <m/>
    <m/>
    <m/>
    <m/>
    <m/>
    <m/>
    <m/>
    <m/>
    <m/>
    <m/>
    <m/>
    <m/>
    <m/>
    <m/>
    <m/>
    <m/>
    <m/>
    <m/>
    <m/>
    <m/>
    <m/>
    <m/>
    <x v="0"/>
    <x v="0"/>
    <s v="ZBHT0009"/>
    <s v="k6_LWcn4um"/>
    <s v="Allocated"/>
    <s v="Shifted (NC_SFTD)"/>
    <s v="Customer shifted from address "/>
    <d v="2026-03-06T00:00:00"/>
    <m/>
    <m/>
    <m/>
    <e v="#N/A"/>
  </r>
  <r>
    <n v="464064891"/>
    <s v="ARTI RAGHUNATH JATHAR"/>
    <s v="ONLINE"/>
    <s v="14.03.26"/>
    <n v="3700"/>
    <m/>
    <m/>
    <m/>
    <n v="3617"/>
    <n v="3374"/>
    <x v="2"/>
    <x v="1"/>
    <x v="1"/>
    <x v="14"/>
    <n v="61078"/>
    <n v="93"/>
    <n v="0"/>
    <n v="4477"/>
    <s v="-"/>
    <s v="NEW"/>
    <n v="5.6063520102289349E-2"/>
    <n v="3.087662978683136E-3"/>
    <s v="STABLE"/>
    <x v="1"/>
    <s v="-"/>
    <s v="PAID"/>
    <s v="Shifted"/>
    <m/>
    <s v="CAVNA"/>
    <m/>
    <m/>
    <m/>
    <s v="KALEWADI"/>
    <m/>
    <m/>
    <m/>
    <n v="7944"/>
    <n v="61078"/>
    <n v="24"/>
    <m/>
    <n v="26"/>
    <s v="-"/>
    <s v="MH14LV5722"/>
    <s v="HONDA ACTIVA 125 DRUM ALLOY BSVI"/>
    <d v="2024-09-19T00:00:00"/>
    <n v="36"/>
    <x v="0"/>
    <x v="0"/>
    <s v="-"/>
    <m/>
    <m/>
    <m/>
    <m/>
    <m/>
    <m/>
    <m/>
    <m/>
    <m/>
    <n v="1"/>
    <m/>
    <m/>
    <n v="1"/>
    <m/>
    <m/>
    <m/>
    <m/>
    <m/>
    <m/>
    <m/>
    <m/>
    <m/>
    <m/>
    <m/>
    <m/>
    <m/>
    <m/>
    <m/>
    <m/>
    <m/>
    <m/>
    <m/>
    <m/>
    <m/>
    <m/>
    <m/>
    <m/>
    <m/>
    <m/>
    <n v="1"/>
    <m/>
    <m/>
    <m/>
    <m/>
    <m/>
    <m/>
    <m/>
    <m/>
    <m/>
    <m/>
    <m/>
    <m/>
    <m/>
    <m/>
    <m/>
    <m/>
    <m/>
    <n v="1"/>
    <m/>
    <m/>
    <m/>
    <m/>
    <m/>
    <m/>
    <m/>
    <m/>
    <m/>
    <m/>
    <m/>
    <m/>
    <m/>
    <m/>
    <m/>
    <m/>
    <m/>
    <m/>
    <m/>
    <m/>
    <m/>
    <m/>
    <m/>
    <m/>
    <m/>
    <m/>
    <m/>
    <m/>
    <m/>
    <m/>
    <m/>
    <m/>
    <m/>
    <m/>
    <m/>
    <x v="2"/>
    <x v="0"/>
    <s v="ZBHT0015"/>
    <s v="BoA5yKdGWm"/>
    <s v="Allocated"/>
    <s v="Address Not Found (NC_ANF)"/>
    <s v="Visited at customer office address but address not found due to short address. Customer office cannot be found. "/>
    <d v="2026-03-05T00:00:00"/>
    <m/>
    <m/>
    <m/>
    <e v="#N/A"/>
  </r>
  <r>
    <n v="463783791"/>
    <s v="PAPPU SURESH PAWAR"/>
    <m/>
    <m/>
    <m/>
    <m/>
    <m/>
    <m/>
    <n v="3253"/>
    <n v="18729"/>
    <x v="1"/>
    <x v="0"/>
    <x v="0"/>
    <x v="0"/>
    <n v="60948"/>
    <n v="1265"/>
    <n v="0"/>
    <n v="4050"/>
    <s v="-"/>
    <s v="BKT 5 FLOW"/>
    <n v="9.3808728576815631E-2"/>
    <n v="2.2651822485515109E-2"/>
    <s v="FLOW"/>
    <x v="0"/>
    <s v="NC"/>
    <s v="NC"/>
    <m/>
    <m/>
    <m/>
    <m/>
    <m/>
    <m/>
    <s v="CHIKHALI"/>
    <m/>
    <m/>
    <m/>
    <n v="24044"/>
    <n v="60948"/>
    <n v="177"/>
    <m/>
    <n v="207"/>
    <s v="-"/>
    <s v="MH14LT4367"/>
    <s v="HONDA SHINE DISC BSVI"/>
    <d v="2024-08-17T00:00:00"/>
    <n v="36"/>
    <x v="0"/>
    <x v="0"/>
    <s v="-"/>
    <m/>
    <m/>
    <m/>
    <m/>
    <m/>
    <m/>
    <m/>
    <m/>
    <m/>
    <m/>
    <m/>
    <m/>
    <n v="1"/>
    <m/>
    <m/>
    <m/>
    <m/>
    <m/>
    <n v="1"/>
    <m/>
    <m/>
    <m/>
    <m/>
    <m/>
    <m/>
    <m/>
    <m/>
    <m/>
    <m/>
    <m/>
    <n v="1"/>
    <m/>
    <m/>
    <m/>
    <m/>
    <m/>
    <m/>
    <m/>
    <m/>
    <m/>
    <m/>
    <m/>
    <m/>
    <m/>
    <m/>
    <m/>
    <m/>
    <m/>
    <m/>
    <m/>
    <m/>
    <m/>
    <m/>
    <m/>
    <m/>
    <m/>
    <m/>
    <m/>
    <m/>
    <m/>
    <n v="1"/>
    <m/>
    <m/>
    <m/>
    <m/>
    <m/>
    <m/>
    <m/>
    <m/>
    <m/>
    <m/>
    <m/>
    <m/>
    <m/>
    <m/>
    <m/>
    <m/>
    <m/>
    <m/>
    <m/>
    <m/>
    <m/>
    <m/>
    <m/>
    <m/>
    <m/>
    <m/>
    <m/>
    <m/>
    <m/>
    <m/>
    <m/>
    <m/>
    <x v="2"/>
    <x v="0"/>
    <s v="ZBHT0011"/>
    <s v="B6lGgprEpOJz"/>
    <s v="Allocated"/>
    <s v="Address Not Found (NC_ANF)"/>
    <s v="Visit cm residences address cm address not found"/>
    <d v="2026-03-07T00:00:00"/>
    <m/>
    <m/>
    <m/>
    <e v="#N/A"/>
  </r>
  <r>
    <n v="465514812"/>
    <s v="CHANDRAKANT DAGDOJI PACHKOR"/>
    <s v="ONLINE"/>
    <s v="16.03.26"/>
    <n v="5368"/>
    <m/>
    <m/>
    <m/>
    <n v="5268"/>
    <n v="5207"/>
    <x v="2"/>
    <x v="1"/>
    <x v="1"/>
    <x v="12"/>
    <n v="60732"/>
    <n v="92"/>
    <n v="0"/>
    <n v="900"/>
    <s v="-"/>
    <s v="26.02.26"/>
    <n v="5.6793791293608682E-2"/>
    <n v="3.070171715206526E-3"/>
    <s v="STABLE"/>
    <x v="1"/>
    <s v="-"/>
    <s v="MPTP"/>
    <s v="Shifted"/>
    <n v="20"/>
    <s v="CAVNA"/>
    <m/>
    <m/>
    <m/>
    <s v="SHIRUR"/>
    <m/>
    <m/>
    <m/>
    <n v="6199"/>
    <n v="60732"/>
    <n v="24"/>
    <n v="1"/>
    <n v="26"/>
    <s v="REGULAR"/>
    <s v="MH22BF9131"/>
    <s v="HONDA SHINE DISC BSVI"/>
    <d v="2025-02-16T00:00:00"/>
    <n v="24"/>
    <x v="4"/>
    <x v="0"/>
    <s v="-"/>
    <m/>
    <m/>
    <m/>
    <m/>
    <m/>
    <m/>
    <m/>
    <m/>
    <m/>
    <m/>
    <m/>
    <m/>
    <m/>
    <m/>
    <m/>
    <m/>
    <m/>
    <m/>
    <m/>
    <m/>
    <m/>
    <m/>
    <m/>
    <m/>
    <m/>
    <m/>
    <m/>
    <m/>
    <m/>
    <m/>
    <m/>
    <m/>
    <m/>
    <n v="1"/>
    <m/>
    <m/>
    <m/>
    <m/>
    <m/>
    <m/>
    <m/>
    <m/>
    <m/>
    <m/>
    <m/>
    <m/>
    <m/>
    <m/>
    <m/>
    <m/>
    <m/>
    <m/>
    <m/>
    <m/>
    <m/>
    <m/>
    <m/>
    <m/>
    <m/>
    <m/>
    <m/>
    <m/>
    <m/>
    <m/>
    <m/>
    <m/>
    <m/>
    <m/>
    <m/>
    <m/>
    <m/>
    <m/>
    <m/>
    <m/>
    <m/>
    <m/>
    <m/>
    <m/>
    <m/>
    <m/>
    <m/>
    <m/>
    <m/>
    <m/>
    <m/>
    <m/>
    <m/>
    <m/>
    <m/>
    <m/>
    <m/>
    <m/>
    <m/>
    <x v="0"/>
    <x v="0"/>
    <s v="ZBHT0024"/>
    <s v="A289VaZ2LRz"/>
    <s v="Allocated"/>
    <s v="Shifted (NC_SFTD)"/>
    <s v="Customer shifted "/>
    <d v="2026-03-12T00:00:00"/>
    <m/>
    <m/>
    <m/>
    <e v="#N/A"/>
  </r>
  <r>
    <n v="463541870"/>
    <s v="RUSHIKESH SOMNATH GAJARE"/>
    <m/>
    <m/>
    <m/>
    <m/>
    <m/>
    <s v="BANK PAID 25"/>
    <n v="3926"/>
    <e v="#N/A"/>
    <x v="3"/>
    <x v="0"/>
    <x v="1"/>
    <x v="9"/>
    <n v="60628"/>
    <n v="28"/>
    <n v="0"/>
    <n v="450"/>
    <s v="-"/>
    <s v="-"/>
    <s v="-"/>
    <s v="-"/>
    <s v="FLOW"/>
    <x v="3"/>
    <s v="-"/>
    <s v="PTP"/>
    <m/>
    <n v="29"/>
    <s v="CAVA"/>
    <m/>
    <m/>
    <m/>
    <m/>
    <m/>
    <m/>
    <m/>
    <m/>
    <n v="60628"/>
    <n v="0"/>
    <m/>
    <e v="#N/A"/>
    <m/>
    <m/>
    <m/>
    <m/>
    <m/>
    <x v="1"/>
    <x v="1"/>
    <s v="-"/>
    <m/>
    <m/>
    <m/>
    <m/>
    <m/>
    <m/>
    <m/>
    <m/>
    <m/>
    <m/>
    <m/>
    <m/>
    <m/>
    <m/>
    <m/>
    <m/>
    <m/>
    <m/>
    <m/>
    <m/>
    <m/>
    <m/>
    <m/>
    <m/>
    <m/>
    <m/>
    <m/>
    <m/>
    <m/>
    <m/>
    <m/>
    <m/>
    <m/>
    <m/>
    <m/>
    <m/>
    <m/>
    <m/>
    <m/>
    <m/>
    <m/>
    <m/>
    <m/>
    <m/>
    <m/>
    <m/>
    <m/>
    <m/>
    <m/>
    <m/>
    <m/>
    <m/>
    <m/>
    <m/>
    <m/>
    <m/>
    <m/>
    <m/>
    <m/>
    <m/>
    <m/>
    <m/>
    <m/>
    <m/>
    <m/>
    <m/>
    <m/>
    <m/>
    <m/>
    <m/>
    <m/>
    <m/>
    <m/>
    <m/>
    <m/>
    <m/>
    <m/>
    <m/>
    <m/>
    <m/>
    <m/>
    <m/>
    <m/>
    <m/>
    <m/>
    <m/>
    <m/>
    <m/>
    <m/>
    <m/>
    <m/>
    <m/>
    <m/>
    <x v="7"/>
    <x v="1"/>
    <s v="ZBHT0021"/>
    <s v="A2tyxcF8tzc"/>
    <s v="Unallocated"/>
    <e v="#N/A"/>
    <e v="#N/A"/>
    <e v="#N/A"/>
    <m/>
    <m/>
    <m/>
    <e v="#N/A"/>
  </r>
  <r>
    <n v="463129830"/>
    <s v="ANIKET RAJENDRA POUL"/>
    <s v="ONLINE"/>
    <s v="06.03.26"/>
    <n v="7800"/>
    <m/>
    <m/>
    <m/>
    <n v="3580"/>
    <n v="13240.89"/>
    <x v="6"/>
    <x v="1"/>
    <x v="1"/>
    <x v="4"/>
    <n v="60400.89"/>
    <n v="638"/>
    <n v="0"/>
    <n v="4950"/>
    <s v="-"/>
    <s v="BK 3 FLOW"/>
    <n v="0.4810179495892653"/>
    <n v="2.7850422711083799E-2"/>
    <s v="STABLE"/>
    <x v="1"/>
    <s v="NC"/>
    <s v="PAID"/>
    <s v="Shifted"/>
    <m/>
    <s v="CNAVNA"/>
    <m/>
    <m/>
    <m/>
    <s v="BHOSARI"/>
    <m/>
    <m/>
    <m/>
    <n v="638"/>
    <n v="60400.89"/>
    <n v="116"/>
    <m/>
    <n v="85"/>
    <s v="-"/>
    <m/>
    <e v="#N/A"/>
    <d v="2024-06-06T00:00:00"/>
    <n v="36"/>
    <x v="0"/>
    <x v="2"/>
    <s v="-"/>
    <m/>
    <m/>
    <m/>
    <m/>
    <m/>
    <m/>
    <m/>
    <m/>
    <m/>
    <n v="1"/>
    <m/>
    <m/>
    <m/>
    <m/>
    <m/>
    <m/>
    <m/>
    <m/>
    <m/>
    <m/>
    <m/>
    <m/>
    <m/>
    <m/>
    <m/>
    <m/>
    <m/>
    <m/>
    <m/>
    <m/>
    <m/>
    <m/>
    <m/>
    <m/>
    <m/>
    <m/>
    <m/>
    <m/>
    <m/>
    <m/>
    <m/>
    <m/>
    <m/>
    <m/>
    <m/>
    <m/>
    <m/>
    <m/>
    <m/>
    <m/>
    <m/>
    <m/>
    <m/>
    <m/>
    <m/>
    <m/>
    <m/>
    <m/>
    <m/>
    <m/>
    <m/>
    <m/>
    <m/>
    <m/>
    <m/>
    <m/>
    <m/>
    <m/>
    <m/>
    <m/>
    <m/>
    <m/>
    <m/>
    <m/>
    <m/>
    <m/>
    <m/>
    <m/>
    <m/>
    <m/>
    <m/>
    <m/>
    <m/>
    <m/>
    <m/>
    <m/>
    <m/>
    <m/>
    <m/>
    <m/>
    <m/>
    <m/>
    <m/>
    <x v="0"/>
    <x v="0"/>
    <s v="DUWT0025"/>
    <s v="BoxBrnHjsNMz"/>
    <s v="Allocated"/>
    <s v="Shifted (NC_SFTD)"/>
    <s v="Visit at customer residence add meet customers room patner they told customer shifted from residence add customer go to his home town "/>
    <d v="2026-03-04T00:00:00"/>
    <m/>
    <m/>
    <m/>
    <e v="#N/A"/>
  </r>
  <r>
    <n v="464370861"/>
    <s v="ADITYA SUNIL SONAVANE"/>
    <s v="ONLINE"/>
    <s v="18.03.26"/>
    <n v="3605"/>
    <m/>
    <m/>
    <m/>
    <n v="3504"/>
    <n v="3255"/>
    <x v="2"/>
    <x v="1"/>
    <x v="1"/>
    <x v="15"/>
    <n v="60362"/>
    <n v="77"/>
    <n v="0"/>
    <n v="4500"/>
    <s v="-"/>
    <s v="16.01.26"/>
    <n v="3.4545767963146908E-2"/>
    <n v="3.0514671848991689E-3"/>
    <s v="STABLE"/>
    <x v="1"/>
    <s v="PAID"/>
    <s v="-"/>
    <m/>
    <m/>
    <m/>
    <m/>
    <m/>
    <m/>
    <s v="YERWADA"/>
    <m/>
    <m/>
    <m/>
    <n v="7832"/>
    <n v="60362"/>
    <n v="24"/>
    <m/>
    <n v="26"/>
    <s v="-"/>
    <s v="MH12XK9060"/>
    <s v="HONDA ACTIVA 6G H SMART"/>
    <d v="2024-10-19T00:00:00"/>
    <n v="36"/>
    <x v="0"/>
    <x v="2"/>
    <s v="-"/>
    <m/>
    <m/>
    <m/>
    <m/>
    <m/>
    <m/>
    <m/>
    <m/>
    <m/>
    <n v="1"/>
    <m/>
    <m/>
    <m/>
    <m/>
    <m/>
    <m/>
    <m/>
    <m/>
    <m/>
    <m/>
    <m/>
    <m/>
    <m/>
    <m/>
    <m/>
    <m/>
    <m/>
    <m/>
    <m/>
    <m/>
    <m/>
    <m/>
    <m/>
    <m/>
    <m/>
    <m/>
    <m/>
    <m/>
    <m/>
    <m/>
    <m/>
    <m/>
    <m/>
    <m/>
    <m/>
    <m/>
    <m/>
    <m/>
    <m/>
    <m/>
    <m/>
    <m/>
    <m/>
    <m/>
    <m/>
    <m/>
    <m/>
    <m/>
    <m/>
    <m/>
    <m/>
    <m/>
    <m/>
    <m/>
    <m/>
    <m/>
    <m/>
    <m/>
    <m/>
    <m/>
    <m/>
    <m/>
    <m/>
    <m/>
    <m/>
    <m/>
    <m/>
    <m/>
    <m/>
    <m/>
    <m/>
    <m/>
    <m/>
    <m/>
    <m/>
    <m/>
    <m/>
    <m/>
    <m/>
    <m/>
    <m/>
    <m/>
    <m/>
    <x v="0"/>
    <x v="0"/>
    <s v="ZBHT0012"/>
    <s v="GohOuSK_DMc"/>
    <s v="Allocated"/>
    <s v="Left Message (LMCB)"/>
    <s v="Lm"/>
    <d v="2026-03-04T00:00:00"/>
    <m/>
    <m/>
    <m/>
    <e v="#N/A"/>
  </r>
  <r>
    <n v="454706824"/>
    <s v="NITIN BHASKAR MANE"/>
    <m/>
    <m/>
    <m/>
    <m/>
    <m/>
    <m/>
    <n v="5956"/>
    <n v="23824"/>
    <x v="6"/>
    <x v="0"/>
    <x v="0"/>
    <x v="13"/>
    <n v="60342.91"/>
    <n v="533"/>
    <n v="0"/>
    <n v="1800"/>
    <s v="-"/>
    <s v="BK 3 FLOW"/>
    <n v="0.38294446100786578"/>
    <n v="2.7823688543610631E-2"/>
    <s v="FLOW"/>
    <x v="5"/>
    <s v="NC"/>
    <s v="-"/>
    <m/>
    <m/>
    <m/>
    <m/>
    <m/>
    <m/>
    <s v="KIVALE"/>
    <m/>
    <m/>
    <m/>
    <n v="26157"/>
    <n v="60342.91"/>
    <n v="116"/>
    <m/>
    <n v="146"/>
    <s v="-"/>
    <s v="MH14KH4083"/>
    <s v="YAMAHA R15 V4"/>
    <d v="2022-09-15T00:00:00"/>
    <n v="48"/>
    <x v="0"/>
    <x v="2"/>
    <s v="-"/>
    <m/>
    <m/>
    <m/>
    <m/>
    <m/>
    <m/>
    <m/>
    <m/>
    <m/>
    <n v="1"/>
    <m/>
    <m/>
    <m/>
    <m/>
    <m/>
    <m/>
    <m/>
    <m/>
    <m/>
    <m/>
    <m/>
    <m/>
    <m/>
    <m/>
    <m/>
    <m/>
    <m/>
    <m/>
    <m/>
    <m/>
    <m/>
    <m/>
    <m/>
    <m/>
    <m/>
    <m/>
    <n v="1"/>
    <m/>
    <m/>
    <m/>
    <m/>
    <m/>
    <m/>
    <m/>
    <m/>
    <m/>
    <m/>
    <m/>
    <m/>
    <m/>
    <m/>
    <m/>
    <m/>
    <m/>
    <m/>
    <m/>
    <m/>
    <m/>
    <m/>
    <m/>
    <m/>
    <m/>
    <m/>
    <m/>
    <m/>
    <m/>
    <n v="1"/>
    <m/>
    <m/>
    <m/>
    <m/>
    <m/>
    <m/>
    <m/>
    <m/>
    <m/>
    <m/>
    <m/>
    <m/>
    <m/>
    <m/>
    <m/>
    <m/>
    <m/>
    <m/>
    <m/>
    <m/>
    <m/>
    <m/>
    <m/>
    <m/>
    <m/>
    <m/>
    <x v="1"/>
    <x v="0"/>
    <s v="DUWT0027"/>
    <s v="k2aAjeTz_z"/>
    <s v="Allocated"/>
    <s v="Entry Restricted (NC_ER)"/>
    <s v="Visited to Customers residence address and but Entry restricted at Customers residence society "/>
    <d v="2026-03-04T00:00:00"/>
    <m/>
    <m/>
    <m/>
    <s v="VYMO"/>
  </r>
  <r>
    <n v="462024518"/>
    <s v="KISHOR SHANKARRAO SOLANKE"/>
    <s v="COLLECT"/>
    <s v="25.03.26"/>
    <n v="3700"/>
    <m/>
    <m/>
    <m/>
    <n v="3562"/>
    <n v="3562"/>
    <x v="2"/>
    <x v="1"/>
    <x v="1"/>
    <x v="4"/>
    <n v="60283"/>
    <n v="68"/>
    <n v="0"/>
    <n v="450"/>
    <s v="-"/>
    <s v="NEW"/>
    <n v="6.1648541077248313E-2"/>
    <n v="3.047473514914625E-3"/>
    <s v="STABLE"/>
    <x v="1"/>
    <s v="-"/>
    <s v="PTP"/>
    <m/>
    <n v="16"/>
    <s v="CAVA"/>
    <m/>
    <m/>
    <m/>
    <s v="BHOSARI"/>
    <m/>
    <m/>
    <m/>
    <n v="4080"/>
    <n v="60283"/>
    <n v="24"/>
    <m/>
    <n v="26"/>
    <s v="-"/>
    <m/>
    <s v="HONDA SHINE DRUM BSVI"/>
    <d v="2024-02-25T00:00:00"/>
    <n v="42"/>
    <x v="0"/>
    <x v="2"/>
    <s v="-"/>
    <m/>
    <m/>
    <m/>
    <m/>
    <m/>
    <m/>
    <m/>
    <m/>
    <m/>
    <n v="1"/>
    <m/>
    <m/>
    <m/>
    <m/>
    <m/>
    <m/>
    <m/>
    <m/>
    <m/>
    <m/>
    <m/>
    <m/>
    <m/>
    <m/>
    <m/>
    <m/>
    <m/>
    <m/>
    <m/>
    <m/>
    <m/>
    <m/>
    <m/>
    <m/>
    <m/>
    <m/>
    <m/>
    <m/>
    <m/>
    <m/>
    <m/>
    <m/>
    <m/>
    <m/>
    <m/>
    <m/>
    <m/>
    <m/>
    <m/>
    <m/>
    <m/>
    <m/>
    <m/>
    <m/>
    <m/>
    <m/>
    <m/>
    <m/>
    <m/>
    <m/>
    <m/>
    <m/>
    <m/>
    <m/>
    <m/>
    <m/>
    <m/>
    <m/>
    <m/>
    <m/>
    <m/>
    <m/>
    <n v="2"/>
    <m/>
    <m/>
    <m/>
    <m/>
    <m/>
    <m/>
    <m/>
    <m/>
    <m/>
    <m/>
    <m/>
    <m/>
    <m/>
    <m/>
    <m/>
    <m/>
    <m/>
    <m/>
    <m/>
    <m/>
    <x v="1"/>
    <x v="0"/>
    <s v="DUWT0025"/>
    <s v="GozKV-OJwCz"/>
    <s v="Allocated"/>
    <s v="Promise To Pay (PTP)"/>
    <s v="Customer given ptp to online payment "/>
    <d v="2026-03-08T00:00:00"/>
    <m/>
    <m/>
    <m/>
    <e v="#N/A"/>
  </r>
  <r>
    <n v="464989124"/>
    <s v="SAGAR BHARAT GAIKAWAD"/>
    <m/>
    <m/>
    <m/>
    <m/>
    <m/>
    <m/>
    <n v="3106"/>
    <n v="5833"/>
    <x v="5"/>
    <x v="0"/>
    <x v="0"/>
    <x v="3"/>
    <n v="60016"/>
    <n v="126"/>
    <n v="0"/>
    <n v="1350"/>
    <s v="-"/>
    <s v="1 FLOW"/>
    <n v="1"/>
    <n v="1.1165472756471581E-2"/>
    <s v="STABLE"/>
    <x v="2"/>
    <s v="MPTP"/>
    <s v="MPTP"/>
    <s v="Shifted"/>
    <m/>
    <s v="CNAVNA"/>
    <m/>
    <m/>
    <m/>
    <s v="CHAKAN"/>
    <m/>
    <m/>
    <m/>
    <n v="7309"/>
    <n v="60016"/>
    <n v="55"/>
    <m/>
    <n v="85"/>
    <s v="-"/>
    <s v="MH14MB2217"/>
    <s v="SPLENDOR PLUS I3S BS6 FI DRUM SELF"/>
    <d v="2024-12-19T00:00:00"/>
    <n v="36"/>
    <x v="0"/>
    <x v="0"/>
    <s v="-"/>
    <m/>
    <m/>
    <m/>
    <m/>
    <m/>
    <m/>
    <m/>
    <m/>
    <m/>
    <m/>
    <m/>
    <m/>
    <n v="1"/>
    <m/>
    <m/>
    <m/>
    <m/>
    <m/>
    <m/>
    <m/>
    <m/>
    <m/>
    <m/>
    <m/>
    <m/>
    <m/>
    <m/>
    <m/>
    <m/>
    <m/>
    <m/>
    <m/>
    <m/>
    <m/>
    <m/>
    <m/>
    <m/>
    <m/>
    <m/>
    <m/>
    <m/>
    <m/>
    <m/>
    <m/>
    <m/>
    <m/>
    <m/>
    <m/>
    <m/>
    <m/>
    <m/>
    <m/>
    <m/>
    <m/>
    <m/>
    <m/>
    <m/>
    <m/>
    <m/>
    <m/>
    <m/>
    <m/>
    <m/>
    <m/>
    <m/>
    <m/>
    <m/>
    <m/>
    <m/>
    <m/>
    <m/>
    <m/>
    <m/>
    <m/>
    <m/>
    <m/>
    <m/>
    <m/>
    <m/>
    <m/>
    <m/>
    <m/>
    <m/>
    <m/>
    <m/>
    <m/>
    <m/>
    <m/>
    <m/>
    <m/>
    <m/>
    <m/>
    <m/>
    <x v="0"/>
    <x v="0"/>
    <s v="DUWT0017"/>
    <s v="G6D9K8kEDm"/>
    <s v="Allocated"/>
    <s v="Shifted (NC_SFTD)"/>
    <s v="Customer shifted from residence as per neighbor "/>
    <d v="2026-03-05T00:00:00"/>
    <m/>
    <m/>
    <m/>
    <e v="#N/A"/>
  </r>
  <r>
    <n v="464645726"/>
    <s v="DHAPATE PRAMOD BHAU"/>
    <s v="ONLINE"/>
    <s v="23.03.26"/>
    <n v="2000"/>
    <m/>
    <m/>
    <m/>
    <n v="3376"/>
    <n v="1815"/>
    <x v="2"/>
    <x v="1"/>
    <x v="1"/>
    <x v="8"/>
    <n v="59962"/>
    <n v="63"/>
    <n v="0"/>
    <n v="1326"/>
    <s v="-"/>
    <s v="23.02.26"/>
    <n v="4.9032715972117343E-2"/>
    <n v="3.0312460710533781E-3"/>
    <s v="STABLE"/>
    <x v="1"/>
    <s v="-"/>
    <s v="PTP"/>
    <m/>
    <n v="22"/>
    <s v="CAVA"/>
    <m/>
    <m/>
    <m/>
    <s v="BHOR"/>
    <m/>
    <m/>
    <m/>
    <n v="3204"/>
    <n v="59962"/>
    <n v="24"/>
    <n v="1"/>
    <n v="26"/>
    <s v="REGULAR"/>
    <s v="MH12XL3563"/>
    <s v="HONDA ACTIVA DLX"/>
    <d v="2024-11-11T00:00:00"/>
    <n v="36"/>
    <x v="4"/>
    <x v="2"/>
    <s v="-"/>
    <m/>
    <m/>
    <m/>
    <m/>
    <m/>
    <m/>
    <m/>
    <m/>
    <m/>
    <m/>
    <m/>
    <m/>
    <m/>
    <m/>
    <m/>
    <m/>
    <m/>
    <m/>
    <m/>
    <m/>
    <m/>
    <m/>
    <m/>
    <m/>
    <m/>
    <m/>
    <m/>
    <m/>
    <m/>
    <m/>
    <m/>
    <m/>
    <m/>
    <m/>
    <m/>
    <m/>
    <m/>
    <m/>
    <m/>
    <m/>
    <m/>
    <m/>
    <m/>
    <m/>
    <m/>
    <n v="1"/>
    <m/>
    <m/>
    <m/>
    <m/>
    <m/>
    <m/>
    <m/>
    <m/>
    <m/>
    <m/>
    <m/>
    <m/>
    <m/>
    <m/>
    <m/>
    <m/>
    <m/>
    <m/>
    <m/>
    <m/>
    <m/>
    <m/>
    <m/>
    <m/>
    <m/>
    <m/>
    <m/>
    <m/>
    <m/>
    <m/>
    <m/>
    <m/>
    <m/>
    <m/>
    <m/>
    <m/>
    <m/>
    <m/>
    <m/>
    <m/>
    <m/>
    <m/>
    <m/>
    <m/>
    <m/>
    <m/>
    <m/>
    <x v="0"/>
    <x v="0"/>
    <s v="DUWT0011"/>
    <s v="Bo2h2cg-iz"/>
    <s v="Allocated"/>
    <s v="Promise To Pay (PTP)"/>
    <s v="Customer home visit promise to pay amount. 2000 ptp date 20.03.2026"/>
    <d v="2026-03-20T00:00:00"/>
    <m/>
    <m/>
    <m/>
    <e v="#N/A"/>
  </r>
  <r>
    <n v="464559146"/>
    <s v="AMIT SUDAM WAYKAR"/>
    <s v="COLLECT"/>
    <s v="29.03.26"/>
    <n v="3350"/>
    <m/>
    <m/>
    <m/>
    <n v="3255"/>
    <n v="3067"/>
    <x v="2"/>
    <x v="1"/>
    <x v="1"/>
    <x v="9"/>
    <n v="59918"/>
    <n v="74"/>
    <n v="0"/>
    <n v="2018"/>
    <s v="-"/>
    <s v="28.02.26"/>
    <n v="3.3841013677467113E-2"/>
    <n v="3.0290217485303408E-3"/>
    <s v="STABLE"/>
    <x v="1"/>
    <s v="PTP"/>
    <s v="PTP"/>
    <m/>
    <n v="27"/>
    <s v="CAVA"/>
    <m/>
    <m/>
    <m/>
    <s v="PIMPAL WANDI"/>
    <m/>
    <m/>
    <m/>
    <n v="5159"/>
    <n v="59918"/>
    <n v="24"/>
    <m/>
    <n v="26"/>
    <s v="-"/>
    <s v="MH14MA0499"/>
    <s v="SPLENDOR PLUS I3S DRS C FI OTHERS"/>
    <d v="2024-11-04T00:00:00"/>
    <n v="36"/>
    <x v="0"/>
    <x v="0"/>
    <s v="-"/>
    <m/>
    <m/>
    <m/>
    <m/>
    <m/>
    <m/>
    <n v="1"/>
    <m/>
    <m/>
    <n v="1"/>
    <m/>
    <m/>
    <m/>
    <m/>
    <m/>
    <n v="1"/>
    <m/>
    <m/>
    <m/>
    <m/>
    <m/>
    <m/>
    <m/>
    <m/>
    <m/>
    <m/>
    <m/>
    <m/>
    <m/>
    <m/>
    <m/>
    <m/>
    <m/>
    <m/>
    <m/>
    <m/>
    <m/>
    <m/>
    <m/>
    <m/>
    <m/>
    <m/>
    <m/>
    <m/>
    <m/>
    <m/>
    <m/>
    <m/>
    <m/>
    <m/>
    <m/>
    <m/>
    <m/>
    <m/>
    <m/>
    <m/>
    <m/>
    <m/>
    <m/>
    <m/>
    <m/>
    <m/>
    <m/>
    <m/>
    <m/>
    <m/>
    <m/>
    <m/>
    <m/>
    <m/>
    <m/>
    <m/>
    <m/>
    <m/>
    <m/>
    <m/>
    <m/>
    <m/>
    <m/>
    <m/>
    <m/>
    <m/>
    <m/>
    <m/>
    <m/>
    <m/>
    <m/>
    <m/>
    <m/>
    <m/>
    <m/>
    <m/>
    <m/>
    <x v="1"/>
    <x v="0"/>
    <s v="ZBHT0021"/>
    <s v="G6BQiZtvsZc"/>
    <s v="Allocated"/>
    <s v="Left Message (LMCB)"/>
    <s v="Lmcb mother "/>
    <d v="2026-03-06T00:00:00"/>
    <m/>
    <m/>
    <m/>
    <e v="#N/A"/>
  </r>
  <r>
    <n v="463170834"/>
    <s v="SHANAISHWAR RAMKISAN GHAWATE"/>
    <m/>
    <m/>
    <m/>
    <m/>
    <m/>
    <m/>
    <n v="3497"/>
    <n v="17485"/>
    <x v="0"/>
    <x v="0"/>
    <x v="0"/>
    <x v="16"/>
    <n v="59421"/>
    <n v="561"/>
    <n v="0"/>
    <n v="2250"/>
    <s v="-"/>
    <s v="NEW"/>
    <n v="0.25945469845251978"/>
    <n v="1.9103935316796852E-2"/>
    <s v="FLOW"/>
    <x v="0"/>
    <s v="-"/>
    <s v="NC"/>
    <s v="Add not found"/>
    <m/>
    <m/>
    <m/>
    <m/>
    <m/>
    <s v="DHAYARI"/>
    <m/>
    <m/>
    <m/>
    <n v="20296"/>
    <n v="59421"/>
    <n v="147"/>
    <m/>
    <n v="177"/>
    <s v="-"/>
    <s v="MH12WW1727"/>
    <s v="HONDA ACTIVA 125 SMART"/>
    <d v="2024-06-11T00:00:00"/>
    <n v="35"/>
    <x v="0"/>
    <x v="2"/>
    <s v="-"/>
    <m/>
    <m/>
    <m/>
    <m/>
    <m/>
    <m/>
    <m/>
    <m/>
    <m/>
    <m/>
    <m/>
    <m/>
    <m/>
    <m/>
    <m/>
    <m/>
    <m/>
    <m/>
    <m/>
    <m/>
    <m/>
    <m/>
    <m/>
    <m/>
    <m/>
    <m/>
    <m/>
    <m/>
    <m/>
    <m/>
    <m/>
    <m/>
    <m/>
    <m/>
    <m/>
    <m/>
    <m/>
    <m/>
    <m/>
    <n v="1"/>
    <m/>
    <m/>
    <m/>
    <m/>
    <m/>
    <m/>
    <m/>
    <m/>
    <m/>
    <m/>
    <m/>
    <m/>
    <m/>
    <m/>
    <m/>
    <m/>
    <m/>
    <m/>
    <m/>
    <m/>
    <m/>
    <m/>
    <m/>
    <m/>
    <m/>
    <m/>
    <m/>
    <m/>
    <m/>
    <m/>
    <m/>
    <m/>
    <m/>
    <m/>
    <m/>
    <m/>
    <m/>
    <m/>
    <m/>
    <m/>
    <m/>
    <m/>
    <m/>
    <m/>
    <m/>
    <m/>
    <m/>
    <m/>
    <m/>
    <m/>
    <m/>
    <m/>
    <m/>
    <x v="0"/>
    <x v="0"/>
    <s v="DUWT0031"/>
    <s v="B6H_T4IClpm"/>
    <s v="Allocated"/>
    <s v="Address Not Found (NC_ANF)"/>
    <s v="Customer address not found "/>
    <d v="2026-03-14T00:00:00"/>
    <m/>
    <m/>
    <m/>
    <e v="#N/A"/>
  </r>
  <r>
    <n v="462848842"/>
    <s v="RAMESH MANIK RAUT"/>
    <s v="ONLINE"/>
    <s v="25.03.26"/>
    <n v="4300"/>
    <m/>
    <m/>
    <m/>
    <n v="4230"/>
    <n v="3800"/>
    <x v="2"/>
    <x v="1"/>
    <x v="1"/>
    <x v="0"/>
    <n v="59280"/>
    <n v="97"/>
    <n v="0"/>
    <n v="4050"/>
    <s v="-"/>
    <s v="24.02.26"/>
    <n v="2.056811257294407E-2"/>
    <n v="2.9967690719463029E-3"/>
    <s v="STABLE"/>
    <x v="1"/>
    <s v="PTP"/>
    <s v="PTP"/>
    <m/>
    <n v="25"/>
    <s v="CAVA"/>
    <m/>
    <m/>
    <m/>
    <s v="THERGAON"/>
    <m/>
    <m/>
    <m/>
    <n v="7947"/>
    <n v="59280"/>
    <n v="24"/>
    <m/>
    <n v="26"/>
    <s v="-"/>
    <s v="MH14LR6917"/>
    <s v="AMPERE PRIMUS"/>
    <d v="2024-05-09T00:00:00"/>
    <n v="36"/>
    <x v="0"/>
    <x v="0"/>
    <s v="-"/>
    <m/>
    <m/>
    <m/>
    <m/>
    <m/>
    <m/>
    <m/>
    <m/>
    <m/>
    <n v="1"/>
    <m/>
    <m/>
    <m/>
    <m/>
    <m/>
    <m/>
    <m/>
    <m/>
    <m/>
    <m/>
    <m/>
    <m/>
    <m/>
    <m/>
    <m/>
    <m/>
    <m/>
    <m/>
    <m/>
    <m/>
    <m/>
    <m/>
    <m/>
    <m/>
    <m/>
    <m/>
    <m/>
    <m/>
    <m/>
    <m/>
    <m/>
    <m/>
    <m/>
    <m/>
    <m/>
    <m/>
    <m/>
    <m/>
    <m/>
    <m/>
    <m/>
    <m/>
    <m/>
    <m/>
    <m/>
    <m/>
    <m/>
    <n v="1"/>
    <m/>
    <m/>
    <m/>
    <m/>
    <m/>
    <m/>
    <m/>
    <m/>
    <n v="1"/>
    <m/>
    <m/>
    <m/>
    <m/>
    <m/>
    <n v="1"/>
    <m/>
    <m/>
    <m/>
    <m/>
    <m/>
    <m/>
    <m/>
    <m/>
    <m/>
    <m/>
    <m/>
    <m/>
    <m/>
    <m/>
    <m/>
    <m/>
    <m/>
    <m/>
    <m/>
    <m/>
    <x v="2"/>
    <x v="0"/>
    <s v="ZBHT0011"/>
    <s v="B6svCMbusDg7"/>
    <s v="Allocated"/>
    <s v="Promise To Pay (PTP)"/>
    <s v="Visit cm residences address  cm make the online ptp on 18th"/>
    <d v="2026-03-18T00:00:00"/>
    <m/>
    <m/>
    <m/>
    <e v="#N/A"/>
  </r>
  <r>
    <n v="459192730"/>
    <s v="SHRUTIKA RAJARAM GAWARI"/>
    <s v="ONLINE"/>
    <s v="24.03.26"/>
    <n v="8962"/>
    <m/>
    <m/>
    <m/>
    <n v="8859"/>
    <n v="8859"/>
    <x v="2"/>
    <x v="1"/>
    <x v="1"/>
    <x v="3"/>
    <n v="59216"/>
    <n v="103"/>
    <n v="0"/>
    <n v="900"/>
    <s v="-"/>
    <s v="NEW"/>
    <n v="5.405665796117979E-2"/>
    <n v="2.9935336937309768E-3"/>
    <s v="STABLE"/>
    <x v="1"/>
    <s v="-"/>
    <s v="MPTP"/>
    <s v="Add not found"/>
    <n v="27"/>
    <s v="CAVNA"/>
    <m/>
    <m/>
    <m/>
    <s v="MOI"/>
    <m/>
    <m/>
    <m/>
    <n v="9862"/>
    <n v="59216"/>
    <n v="24"/>
    <n v="1"/>
    <n v="26"/>
    <s v="REGULAR"/>
    <s v="MH14KY9352"/>
    <s v="CLASSIC 350 DARK STEALTH BLACK"/>
    <d v="2023-07-31T00:00:00"/>
    <n v="36"/>
    <x v="4"/>
    <x v="0"/>
    <s v="-"/>
    <m/>
    <m/>
    <m/>
    <m/>
    <m/>
    <m/>
    <m/>
    <m/>
    <m/>
    <m/>
    <m/>
    <m/>
    <m/>
    <m/>
    <m/>
    <m/>
    <m/>
    <m/>
    <m/>
    <m/>
    <m/>
    <m/>
    <m/>
    <m/>
    <m/>
    <m/>
    <m/>
    <m/>
    <m/>
    <m/>
    <m/>
    <m/>
    <m/>
    <m/>
    <m/>
    <m/>
    <n v="1"/>
    <m/>
    <m/>
    <m/>
    <m/>
    <m/>
    <m/>
    <m/>
    <m/>
    <m/>
    <m/>
    <m/>
    <m/>
    <m/>
    <m/>
    <m/>
    <m/>
    <m/>
    <m/>
    <m/>
    <m/>
    <m/>
    <m/>
    <m/>
    <m/>
    <m/>
    <m/>
    <m/>
    <m/>
    <m/>
    <m/>
    <m/>
    <m/>
    <m/>
    <m/>
    <m/>
    <m/>
    <m/>
    <m/>
    <m/>
    <m/>
    <m/>
    <m/>
    <m/>
    <m/>
    <m/>
    <m/>
    <m/>
    <m/>
    <m/>
    <m/>
    <m/>
    <m/>
    <m/>
    <m/>
    <m/>
    <m/>
    <x v="0"/>
    <x v="0"/>
    <s v="DUWT0017"/>
    <s v="k2kOM8q0rc"/>
    <s v="Allocated"/>
    <s v="Address Not Found (NC_ANF)"/>
    <s v="Short address available "/>
    <d v="2026-03-13T00:00:00"/>
    <m/>
    <m/>
    <m/>
    <s v="VYMO"/>
  </r>
  <r>
    <n v="464000542"/>
    <s v="DHANANJAY SHANTARAM AKHADE"/>
    <m/>
    <m/>
    <m/>
    <m/>
    <m/>
    <m/>
    <n v="4728"/>
    <n v="4728"/>
    <x v="2"/>
    <x v="0"/>
    <x v="0"/>
    <x v="6"/>
    <n v="59213"/>
    <n v="7"/>
    <n v="0"/>
    <n v="3657"/>
    <s v="-"/>
    <s v="NEW"/>
    <n v="5.7192645767356887E-2"/>
    <n v="2.9933820353771328E-3"/>
    <s v="STABLE"/>
    <x v="3"/>
    <s v="-"/>
    <s v="PTP"/>
    <m/>
    <n v="25"/>
    <s v="CAVA"/>
    <m/>
    <m/>
    <m/>
    <s v="LONAVALA"/>
    <m/>
    <m/>
    <m/>
    <n v="8392"/>
    <n v="59213"/>
    <n v="24"/>
    <m/>
    <n v="54"/>
    <s v="-"/>
    <s v="MH14LV1826"/>
    <s v="XTREME 160R 4V STD"/>
    <d v="2024-09-11T00:00:00"/>
    <n v="30"/>
    <x v="0"/>
    <x v="2"/>
    <s v="-"/>
    <m/>
    <m/>
    <m/>
    <m/>
    <m/>
    <m/>
    <m/>
    <m/>
    <m/>
    <m/>
    <m/>
    <m/>
    <m/>
    <m/>
    <m/>
    <m/>
    <m/>
    <m/>
    <n v="1"/>
    <m/>
    <m/>
    <m/>
    <m/>
    <m/>
    <m/>
    <m/>
    <m/>
    <m/>
    <m/>
    <m/>
    <m/>
    <m/>
    <m/>
    <m/>
    <m/>
    <m/>
    <m/>
    <m/>
    <m/>
    <m/>
    <m/>
    <m/>
    <m/>
    <m/>
    <m/>
    <m/>
    <m/>
    <m/>
    <m/>
    <m/>
    <m/>
    <m/>
    <m/>
    <m/>
    <m/>
    <m/>
    <m/>
    <m/>
    <m/>
    <m/>
    <m/>
    <m/>
    <m/>
    <m/>
    <m/>
    <m/>
    <m/>
    <m/>
    <m/>
    <m/>
    <m/>
    <m/>
    <m/>
    <m/>
    <m/>
    <m/>
    <m/>
    <m/>
    <m/>
    <m/>
    <m/>
    <m/>
    <m/>
    <m/>
    <m/>
    <m/>
    <m/>
    <m/>
    <m/>
    <m/>
    <m/>
    <m/>
    <m/>
    <x v="0"/>
    <x v="0"/>
    <s v="DUWT0013"/>
    <s v="A6UAhFU2qQEc"/>
    <s v="Allocated"/>
    <s v="Left Message (LMCB)"/>
    <s v="Left masage wife "/>
    <d v="2026-03-07T00:00:00"/>
    <m/>
    <m/>
    <m/>
    <e v="#N/A"/>
  </r>
  <r>
    <n v="461103769"/>
    <s v="MADHURI RAHUL CHOURE"/>
    <s v="BRANCH"/>
    <s v="18.03.26"/>
    <n v="3250"/>
    <m/>
    <m/>
    <m/>
    <n v="3106"/>
    <n v="2788"/>
    <x v="2"/>
    <x v="1"/>
    <x v="1"/>
    <x v="7"/>
    <n v="59075.02"/>
    <n v="67"/>
    <n v="0"/>
    <n v="4950"/>
    <s v="-"/>
    <s v="21.02.26"/>
    <n v="8.8613711220770566E-2"/>
    <n v="2.9864067621560271E-3"/>
    <s v="STABLE"/>
    <x v="1"/>
    <s v="PTP"/>
    <s v="PTP"/>
    <m/>
    <n v="18"/>
    <s v="CAVA"/>
    <m/>
    <m/>
    <m/>
    <s v="SOMANTNE"/>
    <m/>
    <m/>
    <m/>
    <n v="7805"/>
    <n v="59075.02"/>
    <n v="24"/>
    <m/>
    <n v="26"/>
    <s v="-"/>
    <s v="MH14LG1537"/>
    <s v="PLEASURE PLUS XTEC DRUM CAST"/>
    <d v="2023-12-13T00:00:00"/>
    <n v="48"/>
    <x v="0"/>
    <x v="2"/>
    <s v="-"/>
    <m/>
    <m/>
    <m/>
    <m/>
    <m/>
    <m/>
    <m/>
    <m/>
    <m/>
    <m/>
    <m/>
    <m/>
    <m/>
    <m/>
    <m/>
    <m/>
    <m/>
    <m/>
    <m/>
    <m/>
    <m/>
    <m/>
    <m/>
    <m/>
    <m/>
    <m/>
    <m/>
    <m/>
    <m/>
    <m/>
    <m/>
    <m/>
    <m/>
    <m/>
    <m/>
    <m/>
    <m/>
    <m/>
    <m/>
    <m/>
    <m/>
    <m/>
    <m/>
    <m/>
    <m/>
    <m/>
    <m/>
    <m/>
    <m/>
    <m/>
    <m/>
    <m/>
    <m/>
    <m/>
    <m/>
    <m/>
    <m/>
    <m/>
    <m/>
    <m/>
    <m/>
    <m/>
    <m/>
    <m/>
    <m/>
    <m/>
    <m/>
    <m/>
    <m/>
    <m/>
    <m/>
    <m/>
    <m/>
    <m/>
    <m/>
    <m/>
    <m/>
    <m/>
    <m/>
    <m/>
    <m/>
    <m/>
    <m/>
    <m/>
    <m/>
    <m/>
    <m/>
    <m/>
    <m/>
    <m/>
    <n v="1"/>
    <m/>
    <m/>
    <x v="0"/>
    <x v="0"/>
    <s v="ZBHT0013"/>
    <s v="koEoVuw_DIc"/>
    <s v="Allocated"/>
    <s v="Promise To Pay (PTP)"/>
    <s v="Ptp cash"/>
    <d v="2026-03-16T00:00:00"/>
    <m/>
    <m/>
    <m/>
    <e v="#N/A"/>
  </r>
  <r>
    <n v="459730458"/>
    <s v="RAM BHANUDAS PANGARE"/>
    <s v="ONLINE"/>
    <s v="23.03.26"/>
    <n v="7927"/>
    <m/>
    <m/>
    <m/>
    <n v="7727"/>
    <n v="7060"/>
    <x v="2"/>
    <x v="1"/>
    <x v="1"/>
    <x v="8"/>
    <n v="59049.31"/>
    <n v="101"/>
    <n v="0"/>
    <n v="0"/>
    <s v="-"/>
    <s v="16.02.26"/>
    <n v="4.8286382135010637E-2"/>
    <n v="2.985107050063589E-3"/>
    <s v="STABLE"/>
    <x v="1"/>
    <s v="PAID"/>
    <s v="PTP"/>
    <m/>
    <n v="18"/>
    <s v="CAVA"/>
    <m/>
    <m/>
    <m/>
    <s v="BHOR"/>
    <m/>
    <m/>
    <m/>
    <n v="7161"/>
    <n v="59049.31"/>
    <n v="24"/>
    <m/>
    <n v="26"/>
    <s v="-"/>
    <s v="MH12VX4075"/>
    <s v="CLASSIC 350 CHROME BRONZE"/>
    <d v="2023-09-12T00:00:00"/>
    <n v="36"/>
    <x v="0"/>
    <x v="2"/>
    <s v="-"/>
    <m/>
    <m/>
    <m/>
    <m/>
    <m/>
    <m/>
    <m/>
    <m/>
    <m/>
    <m/>
    <m/>
    <m/>
    <m/>
    <m/>
    <m/>
    <n v="1"/>
    <m/>
    <m/>
    <m/>
    <m/>
    <m/>
    <m/>
    <m/>
    <m/>
    <m/>
    <m/>
    <m/>
    <m/>
    <m/>
    <m/>
    <m/>
    <m/>
    <m/>
    <m/>
    <m/>
    <m/>
    <m/>
    <m/>
    <m/>
    <m/>
    <m/>
    <m/>
    <m/>
    <m/>
    <m/>
    <m/>
    <m/>
    <m/>
    <m/>
    <m/>
    <m/>
    <m/>
    <m/>
    <m/>
    <m/>
    <m/>
    <m/>
    <n v="1"/>
    <m/>
    <m/>
    <m/>
    <m/>
    <m/>
    <m/>
    <m/>
    <m/>
    <n v="1"/>
    <m/>
    <m/>
    <m/>
    <m/>
    <m/>
    <m/>
    <m/>
    <m/>
    <m/>
    <m/>
    <m/>
    <m/>
    <m/>
    <m/>
    <m/>
    <m/>
    <m/>
    <m/>
    <m/>
    <m/>
    <m/>
    <m/>
    <m/>
    <m/>
    <m/>
    <m/>
    <x v="1"/>
    <x v="0"/>
    <s v="DUWT0011"/>
    <s v="Bo38142msOMm"/>
    <s v="Allocated"/>
    <s v="Left Message (LMCB)"/>
    <s v="Left message to wife customer home visit"/>
    <d v="2026-03-06T00:00:00"/>
    <m/>
    <m/>
    <m/>
    <e v="#N/A"/>
  </r>
  <r>
    <n v="460466454"/>
    <s v="JITENDRA JAYRAM THORAT"/>
    <s v="ONLINE"/>
    <s v="05.03.26"/>
    <n v="3003"/>
    <m/>
    <m/>
    <m/>
    <n v="2727"/>
    <n v="12806.99"/>
    <x v="0"/>
    <x v="1"/>
    <x v="1"/>
    <x v="10"/>
    <n v="58971"/>
    <n v="658"/>
    <n v="0"/>
    <n v="3150"/>
    <s v="-"/>
    <s v="BKT 4 FLOW"/>
    <n v="0.33545595552783869"/>
    <n v="1.895925968204552E-2"/>
    <s v="STABLE"/>
    <x v="1"/>
    <s v="PTP"/>
    <s v="PAID"/>
    <m/>
    <m/>
    <m/>
    <m/>
    <m/>
    <m/>
    <s v="KADUS"/>
    <m/>
    <m/>
    <m/>
    <n v="658"/>
    <n v="58971"/>
    <n v="147"/>
    <m/>
    <n v="146"/>
    <s v="-"/>
    <s v="MH14LD6631"/>
    <e v="#N/A"/>
    <d v="2023-11-04T00:00:00"/>
    <n v="48"/>
    <x v="0"/>
    <x v="0"/>
    <s v="-"/>
    <m/>
    <m/>
    <m/>
    <m/>
    <m/>
    <m/>
    <m/>
    <m/>
    <m/>
    <n v="1"/>
    <m/>
    <m/>
    <m/>
    <m/>
    <m/>
    <m/>
    <m/>
    <m/>
    <m/>
    <m/>
    <m/>
    <m/>
    <m/>
    <m/>
    <m/>
    <m/>
    <m/>
    <m/>
    <m/>
    <m/>
    <m/>
    <m/>
    <m/>
    <m/>
    <m/>
    <m/>
    <m/>
    <m/>
    <m/>
    <m/>
    <m/>
    <m/>
    <m/>
    <m/>
    <m/>
    <m/>
    <m/>
    <m/>
    <m/>
    <m/>
    <m/>
    <m/>
    <m/>
    <m/>
    <m/>
    <m/>
    <m/>
    <m/>
    <m/>
    <m/>
    <m/>
    <m/>
    <m/>
    <m/>
    <m/>
    <m/>
    <m/>
    <m/>
    <m/>
    <m/>
    <m/>
    <m/>
    <m/>
    <m/>
    <m/>
    <m/>
    <m/>
    <m/>
    <m/>
    <m/>
    <m/>
    <m/>
    <m/>
    <m/>
    <m/>
    <m/>
    <m/>
    <m/>
    <m/>
    <m/>
    <m/>
    <m/>
    <m/>
    <x v="0"/>
    <x v="0"/>
    <s v="ZBHT0010"/>
    <s v="GPtrd7pEIm"/>
    <s v="Allocated"/>
    <s v="Promise To Pay (PTP)"/>
    <s v="Ptp "/>
    <d v="2026-03-04T00:00:00"/>
    <m/>
    <m/>
    <m/>
    <e v="#N/A"/>
  </r>
  <r>
    <n v="460174984"/>
    <s v="DHURBOJYOTI BORGOHAIN"/>
    <s v="ONLINE"/>
    <s v="05.03.26"/>
    <n v="3293"/>
    <m/>
    <m/>
    <m/>
    <n v="3138"/>
    <n v="6276"/>
    <x v="5"/>
    <x v="1"/>
    <x v="1"/>
    <x v="15"/>
    <n v="58965.85"/>
    <n v="66"/>
    <n v="0"/>
    <n v="3705.38"/>
    <s v="-"/>
    <s v="1 FLOW"/>
    <n v="0.1381578229049599"/>
    <n v="1.0970101168641531E-2"/>
    <s v="STABLE"/>
    <x v="1"/>
    <s v="NC"/>
    <s v="PAID"/>
    <m/>
    <m/>
    <m/>
    <m/>
    <m/>
    <m/>
    <s v="YERWADA"/>
    <m/>
    <m/>
    <m/>
    <n v="10047.379999999999"/>
    <n v="58965.85"/>
    <n v="55"/>
    <m/>
    <n v="54"/>
    <s v="-"/>
    <s v="MH12WF4131"/>
    <s v="HONDA ACTIVA 125 DISC BSVI"/>
    <d v="2023-10-17T00:00:00"/>
    <n v="48"/>
    <x v="0"/>
    <x v="2"/>
    <s v="-"/>
    <m/>
    <m/>
    <m/>
    <m/>
    <m/>
    <m/>
    <m/>
    <m/>
    <m/>
    <m/>
    <m/>
    <m/>
    <n v="1"/>
    <m/>
    <m/>
    <m/>
    <m/>
    <m/>
    <m/>
    <m/>
    <m/>
    <m/>
    <m/>
    <m/>
    <m/>
    <m/>
    <m/>
    <m/>
    <m/>
    <m/>
    <m/>
    <m/>
    <m/>
    <m/>
    <m/>
    <m/>
    <m/>
    <m/>
    <m/>
    <m/>
    <m/>
    <m/>
    <m/>
    <m/>
    <m/>
    <m/>
    <m/>
    <m/>
    <m/>
    <m/>
    <m/>
    <m/>
    <m/>
    <m/>
    <m/>
    <m/>
    <m/>
    <m/>
    <m/>
    <m/>
    <m/>
    <m/>
    <m/>
    <m/>
    <m/>
    <m/>
    <m/>
    <m/>
    <m/>
    <m/>
    <m/>
    <m/>
    <m/>
    <m/>
    <m/>
    <m/>
    <m/>
    <m/>
    <m/>
    <m/>
    <m/>
    <m/>
    <m/>
    <m/>
    <m/>
    <m/>
    <m/>
    <m/>
    <m/>
    <m/>
    <m/>
    <m/>
    <m/>
    <x v="0"/>
    <x v="0"/>
    <s v="ZBHT0012"/>
    <s v="k6IAPwePuHD7"/>
    <s v="Allocated"/>
    <s v="No Such Person (NC_NSP)"/>
    <s v="Nc"/>
    <d v="2026-03-05T00:00:00"/>
    <m/>
    <m/>
    <m/>
    <s v="VYMO"/>
  </r>
  <r>
    <n v="463868517"/>
    <s v="ABHISHEK DATTU DEVADE"/>
    <s v="ONLINE"/>
    <s v="23.03.26"/>
    <n v="5000"/>
    <m/>
    <m/>
    <m/>
    <n v="4760"/>
    <n v="4465"/>
    <x v="2"/>
    <x v="1"/>
    <x v="1"/>
    <x v="10"/>
    <n v="58822"/>
    <n v="146"/>
    <n v="0"/>
    <n v="1350"/>
    <s v="-"/>
    <s v="06.02.26"/>
    <n v="6.2336833032209618E-2"/>
    <n v="2.9736158965928722E-3"/>
    <s v="STABLE"/>
    <x v="1"/>
    <s v="-"/>
    <s v="PTP"/>
    <m/>
    <m/>
    <m/>
    <m/>
    <m/>
    <m/>
    <s v="RAJGURU NAGAR"/>
    <m/>
    <m/>
    <m/>
    <n v="5961"/>
    <n v="58822"/>
    <n v="24"/>
    <n v="1"/>
    <n v="26"/>
    <s v="REGULAR"/>
    <s v="MH14LT7446"/>
    <s v="HONDA UNICORN 160 BSVI"/>
    <d v="2024-08-26T00:00:00"/>
    <n v="30"/>
    <x v="4"/>
    <x v="0"/>
    <s v="-"/>
    <m/>
    <m/>
    <m/>
    <m/>
    <m/>
    <m/>
    <m/>
    <m/>
    <m/>
    <m/>
    <m/>
    <m/>
    <m/>
    <m/>
    <m/>
    <m/>
    <m/>
    <m/>
    <m/>
    <m/>
    <m/>
    <m/>
    <m/>
    <m/>
    <m/>
    <m/>
    <m/>
    <m/>
    <m/>
    <m/>
    <m/>
    <m/>
    <m/>
    <n v="1"/>
    <m/>
    <m/>
    <m/>
    <m/>
    <m/>
    <m/>
    <m/>
    <m/>
    <m/>
    <m/>
    <m/>
    <m/>
    <m/>
    <m/>
    <m/>
    <m/>
    <m/>
    <m/>
    <m/>
    <m/>
    <m/>
    <m/>
    <m/>
    <m/>
    <m/>
    <m/>
    <m/>
    <m/>
    <m/>
    <m/>
    <m/>
    <m/>
    <m/>
    <m/>
    <m/>
    <m/>
    <m/>
    <m/>
    <m/>
    <m/>
    <m/>
    <m/>
    <m/>
    <m/>
    <m/>
    <m/>
    <m/>
    <m/>
    <m/>
    <m/>
    <m/>
    <m/>
    <m/>
    <m/>
    <m/>
    <m/>
    <m/>
    <m/>
    <m/>
    <x v="0"/>
    <x v="0"/>
    <s v="ZBHT0010"/>
    <s v="A6iMTkFeWez"/>
    <s v="Allocated"/>
    <s v="Promise To Pay (PTP)"/>
    <s v="Ptp "/>
    <d v="2026-03-20T00:00:00"/>
    <m/>
    <m/>
    <m/>
    <e v="#N/A"/>
  </r>
  <r>
    <n v="464232194"/>
    <s v="SIDDHARTH PANDURANG WAGHCHOURE"/>
    <s v="ONLINE"/>
    <s v="11.03.26"/>
    <n v="4300"/>
    <m/>
    <m/>
    <m/>
    <n v="3408"/>
    <e v="#N/A"/>
    <x v="3"/>
    <x v="0"/>
    <x v="1"/>
    <x v="9"/>
    <n v="58735"/>
    <n v="0"/>
    <n v="0"/>
    <n v="900"/>
    <s v="-"/>
    <s v="NEW"/>
    <n v="3.6277914507183158E-2"/>
    <n v="1.6291035811432819E-2"/>
    <s v="FLOW"/>
    <x v="1"/>
    <s v="-"/>
    <s v="PAID"/>
    <m/>
    <m/>
    <m/>
    <m/>
    <m/>
    <m/>
    <s v="ALE"/>
    <m/>
    <m/>
    <m/>
    <s v="-"/>
    <n v="58735"/>
    <n v="0"/>
    <m/>
    <e v="#N/A"/>
    <s v="REGULAR"/>
    <m/>
    <m/>
    <d v="2024-10-07T00:00:00"/>
    <n v="36"/>
    <x v="2"/>
    <x v="1"/>
    <s v="-"/>
    <m/>
    <m/>
    <m/>
    <m/>
    <m/>
    <m/>
    <m/>
    <m/>
    <m/>
    <m/>
    <m/>
    <m/>
    <m/>
    <m/>
    <m/>
    <m/>
    <m/>
    <m/>
    <m/>
    <m/>
    <m/>
    <m/>
    <m/>
    <m/>
    <m/>
    <m/>
    <m/>
    <m/>
    <m/>
    <m/>
    <m/>
    <m/>
    <m/>
    <m/>
    <m/>
    <m/>
    <m/>
    <m/>
    <m/>
    <m/>
    <m/>
    <m/>
    <m/>
    <m/>
    <m/>
    <m/>
    <m/>
    <m/>
    <m/>
    <m/>
    <m/>
    <m/>
    <m/>
    <m/>
    <m/>
    <m/>
    <m/>
    <m/>
    <m/>
    <m/>
    <m/>
    <m/>
    <m/>
    <m/>
    <m/>
    <m/>
    <m/>
    <m/>
    <m/>
    <m/>
    <m/>
    <m/>
    <m/>
    <m/>
    <m/>
    <m/>
    <m/>
    <m/>
    <m/>
    <m/>
    <m/>
    <m/>
    <m/>
    <m/>
    <m/>
    <m/>
    <m/>
    <m/>
    <m/>
    <m/>
    <n v="1"/>
    <m/>
    <m/>
    <x v="0"/>
    <x v="0"/>
    <s v="ZBHT0021"/>
    <e v="#N/A"/>
    <e v="#N/A"/>
    <e v="#N/A"/>
    <e v="#N/A"/>
    <e v="#N/A"/>
    <m/>
    <m/>
    <m/>
    <e v="#N/A"/>
  </r>
  <r>
    <n v="460212761"/>
    <s v="ROHIT TANAJI SHINDE"/>
    <m/>
    <m/>
    <m/>
    <m/>
    <m/>
    <m/>
    <n v="4331"/>
    <n v="4331"/>
    <x v="2"/>
    <x v="0"/>
    <x v="0"/>
    <x v="7"/>
    <n v="58533.279999999999"/>
    <n v="17"/>
    <n v="0"/>
    <n v="450"/>
    <s v="-"/>
    <s v="X FLOW"/>
    <n v="8.7801090388534869E-2"/>
    <n v="2.95902029661898E-3"/>
    <s v="FLOW"/>
    <x v="0"/>
    <s v="NC"/>
    <s v="NC"/>
    <s v="Shifted"/>
    <m/>
    <s v="CNAVNA"/>
    <m/>
    <m/>
    <m/>
    <s v="SHIRGAON"/>
    <m/>
    <m/>
    <m/>
    <n v="4798"/>
    <n v="58533.279999999999"/>
    <n v="24"/>
    <m/>
    <n v="54"/>
    <s v="-"/>
    <s v="MH14LD2346"/>
    <s v="HONDA UNICORN 160 BSVI"/>
    <d v="2023-10-20T00:00:00"/>
    <n v="42"/>
    <x v="0"/>
    <x v="2"/>
    <s v="-"/>
    <m/>
    <m/>
    <m/>
    <m/>
    <m/>
    <m/>
    <m/>
    <m/>
    <m/>
    <m/>
    <m/>
    <m/>
    <m/>
    <m/>
    <m/>
    <m/>
    <m/>
    <m/>
    <m/>
    <m/>
    <m/>
    <m/>
    <m/>
    <m/>
    <m/>
    <m/>
    <m/>
    <m/>
    <m/>
    <m/>
    <m/>
    <m/>
    <m/>
    <m/>
    <m/>
    <m/>
    <n v="2"/>
    <m/>
    <m/>
    <m/>
    <m/>
    <m/>
    <m/>
    <m/>
    <m/>
    <m/>
    <m/>
    <m/>
    <m/>
    <m/>
    <m/>
    <m/>
    <m/>
    <m/>
    <m/>
    <m/>
    <m/>
    <m/>
    <m/>
    <m/>
    <m/>
    <m/>
    <m/>
    <m/>
    <m/>
    <m/>
    <m/>
    <m/>
    <m/>
    <m/>
    <m/>
    <m/>
    <m/>
    <m/>
    <m/>
    <m/>
    <m/>
    <m/>
    <m/>
    <m/>
    <m/>
    <m/>
    <m/>
    <m/>
    <m/>
    <m/>
    <m/>
    <m/>
    <m/>
    <m/>
    <m/>
    <m/>
    <m/>
    <x v="6"/>
    <x v="0"/>
    <s v="ZBHT0013"/>
    <s v="B68sNSK4Vm"/>
    <s v="Allocated"/>
    <s v="Shifted (NC_SFTD)"/>
    <s v="Shifted"/>
    <d v="2026-03-13T00:00:00"/>
    <m/>
    <m/>
    <m/>
    <s v="VYMO"/>
  </r>
  <r>
    <n v="461672615"/>
    <s v="ANITA SHATRUGHNA TAPALE"/>
    <m/>
    <m/>
    <m/>
    <m/>
    <m/>
    <m/>
    <s v="2964"/>
    <n v="1454"/>
    <x v="3"/>
    <x v="0"/>
    <x v="0"/>
    <x v="6"/>
    <n v="58383"/>
    <n v="0"/>
    <n v="0"/>
    <n v="900"/>
    <s v="-"/>
    <s v="X FLOW"/>
    <n v="0.28007483629560342"/>
    <n v="1.6193403316231932E-2"/>
    <s v="FLOW"/>
    <x v="2"/>
    <s v=" "/>
    <s v="MPTP"/>
    <s v="Financail Problem"/>
    <m/>
    <s v="CAVNA"/>
    <m/>
    <m/>
    <m/>
    <s v="MAVAL "/>
    <m/>
    <m/>
    <m/>
    <m/>
    <n v="58383"/>
    <n v="0"/>
    <m/>
    <n v="25"/>
    <s v="-"/>
    <s v="MH14LH4964"/>
    <s v="DESTINI PRIME DRS CAST"/>
    <d v="2024-01-28T00:00:00"/>
    <s v="48"/>
    <x v="3"/>
    <x v="1"/>
    <s v="-"/>
    <m/>
    <m/>
    <m/>
    <m/>
    <m/>
    <m/>
    <m/>
    <m/>
    <m/>
    <m/>
    <m/>
    <m/>
    <m/>
    <m/>
    <m/>
    <m/>
    <m/>
    <m/>
    <m/>
    <m/>
    <m/>
    <m/>
    <m/>
    <m/>
    <m/>
    <m/>
    <m/>
    <m/>
    <m/>
    <m/>
    <m/>
    <m/>
    <m/>
    <m/>
    <m/>
    <m/>
    <m/>
    <m/>
    <m/>
    <m/>
    <m/>
    <m/>
    <m/>
    <m/>
    <m/>
    <n v="1"/>
    <m/>
    <m/>
    <m/>
    <m/>
    <m/>
    <m/>
    <m/>
    <m/>
    <m/>
    <m/>
    <m/>
    <m/>
    <m/>
    <m/>
    <m/>
    <m/>
    <m/>
    <m/>
    <m/>
    <m/>
    <m/>
    <m/>
    <m/>
    <m/>
    <m/>
    <m/>
    <m/>
    <m/>
    <m/>
    <m/>
    <m/>
    <m/>
    <n v="1"/>
    <m/>
    <m/>
    <m/>
    <m/>
    <m/>
    <n v="1"/>
    <m/>
    <m/>
    <m/>
    <m/>
    <m/>
    <m/>
    <m/>
    <m/>
    <x v="1"/>
    <x v="0"/>
    <s v="DUWT0013"/>
    <s v="BPNxQJkEEc"/>
    <s v="Allocated"/>
    <s v="Shifted (NC_SFTD)"/>
    <s v="Customer shifted wadgaon budruk "/>
    <d v="2026-03-16T00:00:00"/>
    <m/>
    <m/>
    <m/>
    <e v="#N/A"/>
  </r>
  <r>
    <n v="464482410"/>
    <s v="ASMITA PANDIT PACHANGE"/>
    <m/>
    <m/>
    <m/>
    <m/>
    <m/>
    <m/>
    <n v="5859"/>
    <n v="10414.17"/>
    <x v="5"/>
    <x v="0"/>
    <x v="0"/>
    <x v="12"/>
    <n v="58378.17"/>
    <n v="108"/>
    <n v="0"/>
    <n v="900"/>
    <s v="-"/>
    <s v="NEW"/>
    <n v="8.94662604769072E-2"/>
    <n v="1.086076824026371E-2"/>
    <s v="FLOW"/>
    <x v="7"/>
    <s v="-"/>
    <s v="BPTP"/>
    <s v="Medical problem"/>
    <n v="20"/>
    <s v="CAVA"/>
    <m/>
    <m/>
    <m/>
    <s v="SHIRUR"/>
    <m/>
    <m/>
    <m/>
    <n v="11422.17"/>
    <n v="58378.17"/>
    <n v="55"/>
    <m/>
    <n v="85"/>
    <s v="-"/>
    <s v="MH12XP2331"/>
    <s v="BAJAJ CHETAK 2903"/>
    <d v="2024-10-29T00:00:00"/>
    <n v="24"/>
    <x v="0"/>
    <x v="0"/>
    <s v="-"/>
    <m/>
    <m/>
    <m/>
    <m/>
    <m/>
    <m/>
    <m/>
    <m/>
    <m/>
    <m/>
    <m/>
    <m/>
    <m/>
    <m/>
    <m/>
    <n v="1"/>
    <m/>
    <m/>
    <m/>
    <m/>
    <m/>
    <m/>
    <m/>
    <m/>
    <m/>
    <m/>
    <m/>
    <m/>
    <m/>
    <m/>
    <m/>
    <m/>
    <m/>
    <m/>
    <m/>
    <m/>
    <m/>
    <m/>
    <m/>
    <m/>
    <m/>
    <m/>
    <m/>
    <m/>
    <m/>
    <m/>
    <m/>
    <m/>
    <m/>
    <m/>
    <m/>
    <m/>
    <m/>
    <m/>
    <m/>
    <m/>
    <m/>
    <m/>
    <m/>
    <m/>
    <m/>
    <m/>
    <m/>
    <m/>
    <m/>
    <m/>
    <m/>
    <m/>
    <m/>
    <m/>
    <m/>
    <m/>
    <m/>
    <m/>
    <m/>
    <m/>
    <m/>
    <m/>
    <m/>
    <m/>
    <m/>
    <m/>
    <m/>
    <m/>
    <m/>
    <m/>
    <m/>
    <m/>
    <m/>
    <m/>
    <m/>
    <m/>
    <m/>
    <x v="0"/>
    <x v="0"/>
    <s v="ZBHT0024"/>
    <s v="BosHHS9nQDz"/>
    <s v="Allocated"/>
    <s v="Left Message (LMCB)"/>
    <s v="Meet mother in law "/>
    <d v="2026-03-06T00:00:00"/>
    <m/>
    <m/>
    <m/>
    <e v="#N/A"/>
  </r>
  <r>
    <n v="462301772"/>
    <s v="NITIN RANGNATH BHALEKAR"/>
    <m/>
    <m/>
    <m/>
    <m/>
    <m/>
    <s v="BANK RB 23"/>
    <n v="4364"/>
    <n v="4364"/>
    <x v="2"/>
    <x v="2"/>
    <x v="0"/>
    <x v="2"/>
    <n v="58325"/>
    <n v="27"/>
    <n v="0"/>
    <n v="450"/>
    <s v="-"/>
    <s v="NEW"/>
    <n v="8.9834865726949042E-2"/>
    <n v="2.9484911626394758E-3"/>
    <s v="STABLE"/>
    <x v="1"/>
    <s v="-"/>
    <s v="MPTP"/>
    <s v="Shifted"/>
    <n v="22"/>
    <s v="CAVNA"/>
    <m/>
    <m/>
    <m/>
    <s v="ALANDI DEVACHI"/>
    <m/>
    <m/>
    <m/>
    <n v="4841"/>
    <n v="58325"/>
    <n v="24"/>
    <n v="1"/>
    <n v="0"/>
    <s v="REGULAR"/>
    <s v="MH14LK9330"/>
    <s v="BAJAJ PULSAR N160 DUAL CHANNEL NEW"/>
    <d v="2024-03-21T00:00:00"/>
    <n v="36"/>
    <x v="4"/>
    <x v="2"/>
    <s v="-"/>
    <m/>
    <m/>
    <m/>
    <m/>
    <m/>
    <m/>
    <m/>
    <m/>
    <m/>
    <m/>
    <m/>
    <m/>
    <m/>
    <m/>
    <m/>
    <m/>
    <m/>
    <m/>
    <m/>
    <m/>
    <m/>
    <m/>
    <m/>
    <m/>
    <m/>
    <m/>
    <m/>
    <m/>
    <m/>
    <m/>
    <m/>
    <m/>
    <m/>
    <m/>
    <m/>
    <m/>
    <n v="1"/>
    <m/>
    <m/>
    <m/>
    <m/>
    <m/>
    <m/>
    <m/>
    <m/>
    <m/>
    <m/>
    <m/>
    <m/>
    <m/>
    <m/>
    <m/>
    <m/>
    <m/>
    <m/>
    <m/>
    <m/>
    <m/>
    <m/>
    <m/>
    <m/>
    <m/>
    <m/>
    <m/>
    <m/>
    <m/>
    <m/>
    <m/>
    <m/>
    <m/>
    <m/>
    <m/>
    <m/>
    <m/>
    <m/>
    <m/>
    <m/>
    <m/>
    <m/>
    <m/>
    <m/>
    <m/>
    <m/>
    <m/>
    <m/>
    <m/>
    <m/>
    <m/>
    <m/>
    <m/>
    <m/>
    <m/>
    <m/>
    <x v="0"/>
    <x v="0"/>
    <s v="ZBHT0009"/>
    <s v="A2k6OG6ud37"/>
    <s v="Allocated"/>
    <s v="Shifted (NC_SFTD)"/>
    <s v="Customer shifted from address to waghole"/>
    <d v="2026-03-13T00:00:00"/>
    <m/>
    <m/>
    <m/>
    <e v="#N/A"/>
  </r>
  <r>
    <n v="462490785"/>
    <s v="VAISHALI PRAMOD PAWAR"/>
    <s v="ONLINE"/>
    <s v="29.03.26"/>
    <n v="4207"/>
    <m/>
    <m/>
    <m/>
    <n v="4107"/>
    <n v="9109"/>
    <x v="4"/>
    <x v="1"/>
    <x v="1"/>
    <x v="15"/>
    <n v="58164"/>
    <n v="470"/>
    <n v="0"/>
    <n v="4950"/>
    <s v="-"/>
    <s v="24.02.26"/>
    <n v="0.15177880168073549"/>
    <n v="1.2619792124833129E-2"/>
    <s v="STABLE"/>
    <x v="1"/>
    <s v="PTP"/>
    <s v="PTP"/>
    <m/>
    <n v="23"/>
    <s v="CAVA"/>
    <m/>
    <m/>
    <m/>
    <s v="VISHRANTWADI"/>
    <m/>
    <m/>
    <m/>
    <n v="14529"/>
    <n v="58164"/>
    <n v="86"/>
    <m/>
    <n v="85"/>
    <s v="-"/>
    <m/>
    <s v="OLA S1 AIR"/>
    <d v="2024-04-08T00:00:00"/>
    <n v="36"/>
    <x v="0"/>
    <x v="2"/>
    <s v="-"/>
    <m/>
    <m/>
    <m/>
    <m/>
    <m/>
    <m/>
    <m/>
    <m/>
    <m/>
    <m/>
    <m/>
    <m/>
    <n v="1"/>
    <m/>
    <m/>
    <m/>
    <m/>
    <m/>
    <m/>
    <m/>
    <m/>
    <m/>
    <m/>
    <m/>
    <m/>
    <m/>
    <m/>
    <m/>
    <m/>
    <m/>
    <m/>
    <m/>
    <m/>
    <m/>
    <m/>
    <m/>
    <m/>
    <m/>
    <m/>
    <n v="1"/>
    <m/>
    <m/>
    <m/>
    <m/>
    <m/>
    <m/>
    <m/>
    <m/>
    <m/>
    <m/>
    <m/>
    <m/>
    <m/>
    <m/>
    <m/>
    <m/>
    <m/>
    <m/>
    <m/>
    <m/>
    <m/>
    <m/>
    <m/>
    <m/>
    <m/>
    <m/>
    <m/>
    <m/>
    <m/>
    <m/>
    <m/>
    <m/>
    <m/>
    <m/>
    <m/>
    <m/>
    <m/>
    <m/>
    <m/>
    <m/>
    <m/>
    <m/>
    <m/>
    <m/>
    <m/>
    <m/>
    <m/>
    <m/>
    <m/>
    <m/>
    <m/>
    <m/>
    <m/>
    <x v="6"/>
    <x v="0"/>
    <s v="ZBHT0012"/>
    <s v="A6xAiB7q_Dgz"/>
    <s v="Allocated"/>
    <s v="Left Message (LMCB)"/>
    <s v="Lm"/>
    <d v="2026-03-05T00:00:00"/>
    <m/>
    <m/>
    <m/>
    <e v="#N/A"/>
  </r>
  <r>
    <n v="465762771"/>
    <s v="ASHIM SAIKIA"/>
    <s v="ONLINE"/>
    <s v="24.03.26"/>
    <n v="4765"/>
    <m/>
    <m/>
    <m/>
    <s v="4727"/>
    <e v="#N/A"/>
    <x v="3"/>
    <x v="0"/>
    <x v="1"/>
    <x v="3"/>
    <n v="57908"/>
    <n v="35"/>
    <n v="0"/>
    <n v="2250"/>
    <s v="-"/>
    <s v="X FLOW"/>
    <n v="0.12291664897817101"/>
    <n v="1.606165492071936E-2"/>
    <s v="FLOW"/>
    <x v="0"/>
    <m/>
    <s v="NC"/>
    <s v="Door lock"/>
    <m/>
    <s v="CNAVNA"/>
    <m/>
    <m/>
    <m/>
    <s v="NANEKAR WADI"/>
    <m/>
    <m/>
    <m/>
    <m/>
    <n v="57908"/>
    <n v="0"/>
    <m/>
    <e v="#N/A"/>
    <s v="-"/>
    <s v="MH14MG6130"/>
    <s v="TVS RAIDER SMARTXONNECT"/>
    <d v="2025-03-24T00:00:00"/>
    <s v="24"/>
    <x v="3"/>
    <x v="1"/>
    <s v="-"/>
    <m/>
    <m/>
    <m/>
    <m/>
    <m/>
    <m/>
    <m/>
    <m/>
    <m/>
    <m/>
    <m/>
    <m/>
    <m/>
    <m/>
    <m/>
    <m/>
    <m/>
    <m/>
    <m/>
    <m/>
    <m/>
    <m/>
    <m/>
    <m/>
    <m/>
    <m/>
    <m/>
    <m/>
    <m/>
    <m/>
    <m/>
    <m/>
    <m/>
    <m/>
    <m/>
    <m/>
    <n v="1"/>
    <m/>
    <m/>
    <m/>
    <m/>
    <m/>
    <m/>
    <m/>
    <m/>
    <m/>
    <m/>
    <m/>
    <m/>
    <m/>
    <m/>
    <m/>
    <m/>
    <m/>
    <m/>
    <m/>
    <m/>
    <m/>
    <m/>
    <m/>
    <m/>
    <m/>
    <m/>
    <m/>
    <m/>
    <m/>
    <m/>
    <m/>
    <m/>
    <m/>
    <m/>
    <m/>
    <m/>
    <m/>
    <m/>
    <m/>
    <m/>
    <m/>
    <m/>
    <m/>
    <m/>
    <m/>
    <m/>
    <m/>
    <m/>
    <m/>
    <m/>
    <m/>
    <m/>
    <m/>
    <m/>
    <m/>
    <m/>
    <x v="0"/>
    <x v="0"/>
    <s v="DUWT0017"/>
    <s v="G2EadgFR37"/>
    <s v="Allocated"/>
    <s v="Door Locked (NC_DL)"/>
    <s v="Customer not meet house lock "/>
    <d v="2026-03-13T00:00:00"/>
    <m/>
    <m/>
    <m/>
    <e v="#N/A"/>
  </r>
  <r>
    <n v="464619509"/>
    <s v="BABU ARJUN AVACHITE"/>
    <s v="COLLECT"/>
    <s v="27.03.26"/>
    <n v="3500"/>
    <m/>
    <m/>
    <m/>
    <n v="3285"/>
    <n v="2298"/>
    <x v="2"/>
    <x v="1"/>
    <x v="1"/>
    <x v="12"/>
    <n v="57447"/>
    <n v="110"/>
    <n v="0"/>
    <n v="4936"/>
    <s v="-"/>
    <s v="26.02.26"/>
    <n v="5.3721809399393028E-2"/>
    <n v="2.9041058177479641E-3"/>
    <s v="STABLE"/>
    <x v="1"/>
    <s v="PTP"/>
    <s v="PTP"/>
    <m/>
    <n v="28"/>
    <s v="CAVA"/>
    <m/>
    <m/>
    <m/>
    <s v="SHIRUR"/>
    <m/>
    <m/>
    <m/>
    <n v="7344"/>
    <n v="57447"/>
    <n v="24"/>
    <m/>
    <n v="26"/>
    <s v="-"/>
    <m/>
    <s v="DESTINI 125 XTEC"/>
    <d v="2024-11-08T00:00:00"/>
    <n v="36"/>
    <x v="0"/>
    <x v="0"/>
    <s v="-"/>
    <m/>
    <m/>
    <m/>
    <m/>
    <m/>
    <m/>
    <m/>
    <m/>
    <m/>
    <n v="1"/>
    <m/>
    <m/>
    <m/>
    <m/>
    <m/>
    <m/>
    <m/>
    <m/>
    <m/>
    <m/>
    <m/>
    <m/>
    <m/>
    <m/>
    <m/>
    <m/>
    <m/>
    <m/>
    <m/>
    <m/>
    <m/>
    <m/>
    <m/>
    <m/>
    <m/>
    <m/>
    <m/>
    <m/>
    <m/>
    <m/>
    <m/>
    <m/>
    <m/>
    <m/>
    <m/>
    <m/>
    <m/>
    <m/>
    <m/>
    <m/>
    <m/>
    <m/>
    <m/>
    <m/>
    <m/>
    <m/>
    <m/>
    <m/>
    <m/>
    <m/>
    <m/>
    <m/>
    <m/>
    <m/>
    <m/>
    <m/>
    <m/>
    <m/>
    <m/>
    <m/>
    <m/>
    <m/>
    <m/>
    <m/>
    <m/>
    <m/>
    <m/>
    <m/>
    <m/>
    <m/>
    <m/>
    <m/>
    <m/>
    <m/>
    <m/>
    <m/>
    <m/>
    <m/>
    <m/>
    <m/>
    <m/>
    <m/>
    <m/>
    <x v="0"/>
    <x v="0"/>
    <s v="ZBHT0024"/>
    <s v="APw7rdRsNIz"/>
    <s v="Allocated"/>
    <s v="Promise To Pay (PTP)"/>
    <s v="Given ptp "/>
    <d v="2026-03-27T00:00:00"/>
    <m/>
    <m/>
    <m/>
    <e v="#N/A"/>
  </r>
  <r>
    <n v="463121248"/>
    <s v="PREETI SANTOSH GHAITADKE"/>
    <s v="ONLINE"/>
    <s v="02.03.26"/>
    <n v="3900"/>
    <m/>
    <m/>
    <m/>
    <n v="3787"/>
    <n v="7559"/>
    <x v="5"/>
    <x v="1"/>
    <x v="1"/>
    <x v="5"/>
    <n v="57393"/>
    <n v="142"/>
    <n v="0"/>
    <n v="2888"/>
    <s v="-"/>
    <s v="1 FLOW"/>
    <n v="0.14596802900102659"/>
    <n v="1.067748563570004E-2"/>
    <s v="STABLE"/>
    <x v="1"/>
    <s v="BPTP"/>
    <s v="PAID"/>
    <m/>
    <m/>
    <s v="CAVA"/>
    <m/>
    <m/>
    <m/>
    <s v="KHADKI"/>
    <m/>
    <m/>
    <m/>
    <n v="10589"/>
    <n v="57393"/>
    <n v="55"/>
    <m/>
    <n v="54"/>
    <s v="-"/>
    <s v="MH12WV8868"/>
    <s v="HONDA ACTIVA 125 SMART"/>
    <d v="2024-06-05T00:00:00"/>
    <n v="36"/>
    <x v="0"/>
    <x v="0"/>
    <s v="-"/>
    <m/>
    <m/>
    <m/>
    <m/>
    <m/>
    <m/>
    <m/>
    <m/>
    <m/>
    <m/>
    <m/>
    <m/>
    <m/>
    <m/>
    <m/>
    <n v="1"/>
    <m/>
    <m/>
    <m/>
    <m/>
    <m/>
    <n v="1"/>
    <m/>
    <m/>
    <m/>
    <m/>
    <m/>
    <m/>
    <m/>
    <m/>
    <m/>
    <m/>
    <m/>
    <m/>
    <m/>
    <m/>
    <m/>
    <m/>
    <m/>
    <m/>
    <m/>
    <m/>
    <m/>
    <m/>
    <m/>
    <m/>
    <m/>
    <m/>
    <m/>
    <m/>
    <m/>
    <m/>
    <m/>
    <m/>
    <m/>
    <m/>
    <m/>
    <m/>
    <m/>
    <m/>
    <m/>
    <m/>
    <m/>
    <m/>
    <m/>
    <m/>
    <m/>
    <m/>
    <m/>
    <m/>
    <m/>
    <m/>
    <m/>
    <m/>
    <m/>
    <m/>
    <m/>
    <m/>
    <m/>
    <m/>
    <m/>
    <m/>
    <m/>
    <m/>
    <m/>
    <m/>
    <m/>
    <m/>
    <m/>
    <m/>
    <m/>
    <m/>
    <m/>
    <x v="6"/>
    <x v="0"/>
    <s v="DUWT0023"/>
    <s v="G2EEIcJaWc"/>
    <s v="Allocated"/>
    <s v="Refuse To Pay (RTP)"/>
    <s v="Customer RTP for rb Financial problems "/>
    <d v="2026-03-08T00:00:00"/>
    <m/>
    <m/>
    <m/>
    <e v="#N/A"/>
  </r>
  <r>
    <n v="464234404"/>
    <s v="SEEMA VIJAY RAI"/>
    <m/>
    <m/>
    <m/>
    <m/>
    <m/>
    <m/>
    <n v="10356"/>
    <n v="38770"/>
    <x v="6"/>
    <x v="0"/>
    <x v="0"/>
    <x v="4"/>
    <n v="57350"/>
    <n v="1896"/>
    <n v="0"/>
    <n v="4950"/>
    <s v="-"/>
    <s v="16.02.26"/>
    <n v="0.45672140607438672"/>
    <n v="2.644367893388087E-2"/>
    <s v="STABLE"/>
    <x v="3"/>
    <s v="NITP"/>
    <s v="PTP"/>
    <m/>
    <n v="20"/>
    <s v="CAVA"/>
    <m/>
    <m/>
    <m/>
    <s v="BHOSARI"/>
    <m/>
    <m/>
    <m/>
    <n v="45616"/>
    <n v="57350"/>
    <n v="116"/>
    <m/>
    <n v="146"/>
    <s v="-"/>
    <s v="MH14LZ7650"/>
    <s v="PIAGGIO VESPA SXL 149 ABS"/>
    <d v="2024-10-07T00:00:00"/>
    <n v="18"/>
    <x v="0"/>
    <x v="2"/>
    <s v="-"/>
    <m/>
    <m/>
    <m/>
    <m/>
    <m/>
    <m/>
    <m/>
    <m/>
    <m/>
    <n v="1"/>
    <m/>
    <m/>
    <m/>
    <m/>
    <m/>
    <m/>
    <m/>
    <m/>
    <m/>
    <m/>
    <m/>
    <m/>
    <m/>
    <m/>
    <m/>
    <m/>
    <m/>
    <m/>
    <m/>
    <m/>
    <m/>
    <m/>
    <m/>
    <m/>
    <m/>
    <m/>
    <m/>
    <m/>
    <m/>
    <m/>
    <m/>
    <m/>
    <m/>
    <m/>
    <m/>
    <m/>
    <m/>
    <m/>
    <m/>
    <m/>
    <m/>
    <m/>
    <m/>
    <m/>
    <m/>
    <m/>
    <m/>
    <m/>
    <m/>
    <m/>
    <m/>
    <m/>
    <m/>
    <m/>
    <m/>
    <m/>
    <m/>
    <m/>
    <m/>
    <m/>
    <m/>
    <m/>
    <m/>
    <m/>
    <m/>
    <m/>
    <m/>
    <m/>
    <m/>
    <m/>
    <m/>
    <m/>
    <m/>
    <m/>
    <m/>
    <m/>
    <m/>
    <m/>
    <m/>
    <m/>
    <m/>
    <m/>
    <m/>
    <x v="0"/>
    <x v="0"/>
    <s v="DUWT0025"/>
    <s v="BoXrhdj4EJc"/>
    <s v="Allocated"/>
    <s v="Promise To Pay (PTP)"/>
    <s v="Customer given ptp to online payment "/>
    <d v="2026-03-12T00:00:00"/>
    <m/>
    <m/>
    <m/>
    <e v="#N/A"/>
  </r>
  <r>
    <n v="135050716"/>
    <s v="KARUNA MHATU GHOLAP"/>
    <s v="ONLINE"/>
    <s v="21.03.26"/>
    <n v="6315"/>
    <m/>
    <m/>
    <m/>
    <n v="6140"/>
    <n v="5384"/>
    <x v="2"/>
    <x v="1"/>
    <x v="1"/>
    <x v="15"/>
    <n v="57185.39"/>
    <n v="88"/>
    <n v="0"/>
    <n v="4950"/>
    <s v="-"/>
    <s v="12.02.26"/>
    <n v="3.2727762728571967E-2"/>
    <n v="2.8908807037649701E-3"/>
    <s v="STABLE"/>
    <x v="1"/>
    <s v="-"/>
    <s v="PTP"/>
    <m/>
    <n v="25"/>
    <m/>
    <m/>
    <m/>
    <m/>
    <s v="VIMAN NAGAR"/>
    <m/>
    <m/>
    <m/>
    <n v="10422"/>
    <n v="57185.39"/>
    <n v="24"/>
    <n v="1"/>
    <n v="26"/>
    <s v="REGULAR"/>
    <s v="MH12UV1996"/>
    <s v="BAJAJ KTM RC 200"/>
    <d v="2022-10-28T00:00:00"/>
    <n v="48"/>
    <x v="4"/>
    <x v="2"/>
    <s v="-"/>
    <m/>
    <m/>
    <m/>
    <m/>
    <m/>
    <m/>
    <m/>
    <m/>
    <m/>
    <m/>
    <m/>
    <m/>
    <m/>
    <m/>
    <m/>
    <m/>
    <m/>
    <m/>
    <m/>
    <m/>
    <m/>
    <m/>
    <m/>
    <m/>
    <m/>
    <m/>
    <m/>
    <m/>
    <m/>
    <m/>
    <m/>
    <m/>
    <m/>
    <n v="1"/>
    <m/>
    <m/>
    <m/>
    <m/>
    <m/>
    <m/>
    <m/>
    <m/>
    <m/>
    <m/>
    <m/>
    <m/>
    <m/>
    <m/>
    <m/>
    <m/>
    <m/>
    <m/>
    <m/>
    <m/>
    <m/>
    <m/>
    <m/>
    <m/>
    <m/>
    <m/>
    <n v="1"/>
    <m/>
    <m/>
    <m/>
    <m/>
    <m/>
    <m/>
    <m/>
    <m/>
    <m/>
    <m/>
    <m/>
    <m/>
    <m/>
    <m/>
    <m/>
    <m/>
    <m/>
    <m/>
    <m/>
    <m/>
    <m/>
    <m/>
    <m/>
    <m/>
    <m/>
    <m/>
    <m/>
    <m/>
    <m/>
    <m/>
    <m/>
    <m/>
    <x v="6"/>
    <x v="0"/>
    <s v="ZBHT0012"/>
    <s v="kPYtzLseGX87"/>
    <s v="Allocated"/>
    <s v="Left Message (LMCB)"/>
    <s v="Lm"/>
    <d v="2026-03-12T00:00:00"/>
    <m/>
    <m/>
    <m/>
    <e v="#N/A"/>
  </r>
  <r>
    <n v="460495011"/>
    <s v="SWAPNIL SUNIL DHAWALE"/>
    <s v="ONLINE"/>
    <s v="28.03.26"/>
    <n v="6823"/>
    <m/>
    <m/>
    <m/>
    <s v="6766"/>
    <n v="6766"/>
    <x v="3"/>
    <x v="0"/>
    <x v="1"/>
    <x v="10"/>
    <n v="57024.5"/>
    <n v="48"/>
    <n v="0"/>
    <n v="1800"/>
    <s v="-"/>
    <s v="21.02.26"/>
    <n v="0.1033445919667827"/>
    <n v="1.581660290506599E-2"/>
    <s v="FLOW"/>
    <x v="3"/>
    <m/>
    <s v="PTP"/>
    <m/>
    <m/>
    <m/>
    <m/>
    <m/>
    <m/>
    <s v="RAJGURU NAGAR"/>
    <m/>
    <m/>
    <m/>
    <m/>
    <n v="57024.5"/>
    <n v="0"/>
    <m/>
    <n v="22"/>
    <s v="-"/>
    <s v="MH14LD1317"/>
    <s v="BULLET 350 MILITARY BLA"/>
    <d v="2023-11-06T00:00:00"/>
    <s v="36"/>
    <x v="3"/>
    <x v="1"/>
    <s v="-"/>
    <m/>
    <m/>
    <m/>
    <m/>
    <m/>
    <m/>
    <m/>
    <m/>
    <m/>
    <m/>
    <m/>
    <m/>
    <m/>
    <m/>
    <m/>
    <m/>
    <m/>
    <m/>
    <m/>
    <m/>
    <m/>
    <m/>
    <m/>
    <m/>
    <m/>
    <m/>
    <m/>
    <m/>
    <m/>
    <m/>
    <m/>
    <m/>
    <m/>
    <m/>
    <m/>
    <m/>
    <m/>
    <m/>
    <m/>
    <m/>
    <m/>
    <m/>
    <m/>
    <m/>
    <m/>
    <m/>
    <m/>
    <m/>
    <m/>
    <m/>
    <m/>
    <m/>
    <m/>
    <m/>
    <m/>
    <m/>
    <m/>
    <m/>
    <m/>
    <m/>
    <m/>
    <m/>
    <m/>
    <m/>
    <m/>
    <m/>
    <m/>
    <m/>
    <m/>
    <m/>
    <m/>
    <m/>
    <m/>
    <m/>
    <m/>
    <m/>
    <m/>
    <m/>
    <m/>
    <m/>
    <m/>
    <m/>
    <m/>
    <m/>
    <m/>
    <m/>
    <m/>
    <m/>
    <m/>
    <m/>
    <m/>
    <m/>
    <m/>
    <x v="7"/>
    <x v="1"/>
    <s v="ZBHT0010"/>
    <s v="BPwlIUlnrc"/>
    <s v="Allocated"/>
    <e v="#N/A"/>
    <e v="#N/A"/>
    <e v="#N/A"/>
    <m/>
    <m/>
    <m/>
    <e v="#N/A"/>
  </r>
  <r>
    <n v="462088489"/>
    <s v="SONU YADAV"/>
    <m/>
    <m/>
    <m/>
    <m/>
    <m/>
    <m/>
    <n v="4080"/>
    <n v="12239"/>
    <x v="4"/>
    <x v="0"/>
    <x v="0"/>
    <x v="3"/>
    <n v="56988"/>
    <n v="207"/>
    <n v="0"/>
    <n v="3713"/>
    <s v="-"/>
    <s v="2 FLOW"/>
    <n v="0.26259447097360672"/>
    <n v="1.236463643507996E-2"/>
    <s v="FLOW"/>
    <x v="0"/>
    <s v="NC"/>
    <s v="NC"/>
    <s v="Shifted"/>
    <m/>
    <s v="CNAVNA"/>
    <m/>
    <m/>
    <m/>
    <s v="CHAKAN"/>
    <m/>
    <m/>
    <m/>
    <n v="16159"/>
    <n v="56988"/>
    <n v="86"/>
    <m/>
    <n v="116"/>
    <s v="-"/>
    <s v="MH14LK6307"/>
    <s v="JUPITER ZX DISC SXC"/>
    <d v="2024-03-01T00:00:00"/>
    <n v="36"/>
    <x v="0"/>
    <x v="0"/>
    <s v="-"/>
    <m/>
    <m/>
    <m/>
    <n v="1"/>
    <m/>
    <m/>
    <m/>
    <m/>
    <m/>
    <n v="1"/>
    <m/>
    <m/>
    <m/>
    <m/>
    <m/>
    <m/>
    <m/>
    <m/>
    <m/>
    <m/>
    <m/>
    <m/>
    <m/>
    <m/>
    <m/>
    <m/>
    <m/>
    <m/>
    <m/>
    <m/>
    <m/>
    <m/>
    <m/>
    <m/>
    <m/>
    <m/>
    <m/>
    <m/>
    <m/>
    <m/>
    <m/>
    <m/>
    <m/>
    <m/>
    <m/>
    <m/>
    <m/>
    <m/>
    <m/>
    <m/>
    <m/>
    <m/>
    <m/>
    <m/>
    <m/>
    <m/>
    <m/>
    <m/>
    <m/>
    <m/>
    <m/>
    <m/>
    <m/>
    <m/>
    <m/>
    <m/>
    <m/>
    <m/>
    <m/>
    <m/>
    <m/>
    <m/>
    <m/>
    <m/>
    <m/>
    <m/>
    <m/>
    <m/>
    <m/>
    <m/>
    <m/>
    <m/>
    <m/>
    <m/>
    <m/>
    <m/>
    <m/>
    <m/>
    <m/>
    <m/>
    <m/>
    <m/>
    <m/>
    <x v="6"/>
    <x v="0"/>
    <s v="DUWT0017"/>
    <s v="A2RBNN72Bne7"/>
    <s v="Allocated"/>
    <s v="Shifted (NC_SFTD)"/>
    <s v="As per security customer left job "/>
    <d v="2026-03-02T00:00:00"/>
    <m/>
    <m/>
    <m/>
    <e v="#N/A"/>
  </r>
  <r>
    <n v="464562892"/>
    <s v="SHANKAR NARAYAN SASTE"/>
    <s v="ONLINE"/>
    <s v="21.03.26"/>
    <n v="3250"/>
    <m/>
    <m/>
    <m/>
    <s v="3215"/>
    <e v="#N/A"/>
    <x v="3"/>
    <x v="0"/>
    <x v="1"/>
    <x v="9"/>
    <n v="56916"/>
    <n v="28"/>
    <n v="0"/>
    <n v="3560"/>
    <s v="-"/>
    <s v="21.02.26"/>
    <n v="3.5154401670057671E-2"/>
    <n v="1.5786508797880489E-2"/>
    <s v="FLOW"/>
    <x v="1"/>
    <s v="-"/>
    <s v="PAID"/>
    <m/>
    <m/>
    <m/>
    <m/>
    <m/>
    <m/>
    <s v="JUNNAR"/>
    <m/>
    <m/>
    <m/>
    <m/>
    <n v="56916"/>
    <n v="0"/>
    <m/>
    <e v="#N/A"/>
    <s v="-"/>
    <s v="MH14MA3688"/>
    <s v="HONDA SHINE DRUM BSVI"/>
    <d v="2024-11-04T00:00:00"/>
    <s v="36"/>
    <x v="3"/>
    <x v="1"/>
    <s v="-"/>
    <m/>
    <m/>
    <m/>
    <m/>
    <m/>
    <m/>
    <m/>
    <m/>
    <m/>
    <m/>
    <m/>
    <m/>
    <m/>
    <m/>
    <m/>
    <m/>
    <m/>
    <m/>
    <m/>
    <m/>
    <m/>
    <m/>
    <m/>
    <m/>
    <m/>
    <m/>
    <m/>
    <m/>
    <m/>
    <m/>
    <m/>
    <m/>
    <m/>
    <m/>
    <m/>
    <m/>
    <m/>
    <m/>
    <m/>
    <m/>
    <m/>
    <m/>
    <n v="1"/>
    <m/>
    <m/>
    <m/>
    <m/>
    <m/>
    <m/>
    <m/>
    <m/>
    <m/>
    <m/>
    <m/>
    <m/>
    <m/>
    <m/>
    <m/>
    <m/>
    <m/>
    <m/>
    <m/>
    <m/>
    <m/>
    <m/>
    <m/>
    <m/>
    <m/>
    <m/>
    <m/>
    <m/>
    <m/>
    <m/>
    <m/>
    <m/>
    <m/>
    <m/>
    <m/>
    <m/>
    <m/>
    <m/>
    <m/>
    <m/>
    <m/>
    <m/>
    <m/>
    <m/>
    <m/>
    <m/>
    <m/>
    <m/>
    <m/>
    <m/>
    <x v="0"/>
    <x v="0"/>
    <s v="ZBHT0021"/>
    <s v="k2vyBTgXnLc"/>
    <s v="Allocated"/>
    <s v="Promise To Pay (PTP)"/>
    <s v="Ptp "/>
    <d v="2026-03-24T00:00:00"/>
    <m/>
    <m/>
    <m/>
    <e v="#N/A"/>
  </r>
  <r>
    <n v="463739181"/>
    <s v="SHIVAJI NIVRUTTI WATORE"/>
    <m/>
    <m/>
    <m/>
    <m/>
    <m/>
    <m/>
    <n v="3514"/>
    <n v="3363"/>
    <x v="2"/>
    <x v="0"/>
    <x v="0"/>
    <x v="8"/>
    <n v="56834"/>
    <n v="60"/>
    <n v="0"/>
    <n v="2115.64"/>
    <s v="-"/>
    <s v="STABLE"/>
    <n v="4.6474857068798857E-2"/>
    <n v="2.8731169607792879E-3"/>
    <s v="FLOW"/>
    <x v="0"/>
    <s v="-"/>
    <s v="NC"/>
    <s v="Shifted"/>
    <m/>
    <s v="CAVNA"/>
    <m/>
    <m/>
    <m/>
    <s v="BHOR"/>
    <m/>
    <m/>
    <m/>
    <n v="5538.64"/>
    <n v="56834"/>
    <n v="24"/>
    <n v="1"/>
    <n v="54"/>
    <s v="REGULAR"/>
    <s v="MH38AG9448"/>
    <s v="SPLENDOR PLUS I3S DRSC FI"/>
    <d v="2024-08-13T00:00:00"/>
    <n v="36"/>
    <x v="4"/>
    <x v="2"/>
    <s v="-"/>
    <m/>
    <m/>
    <m/>
    <m/>
    <m/>
    <m/>
    <m/>
    <m/>
    <m/>
    <m/>
    <m/>
    <m/>
    <m/>
    <m/>
    <m/>
    <m/>
    <m/>
    <m/>
    <m/>
    <m/>
    <m/>
    <m/>
    <m/>
    <m/>
    <m/>
    <m/>
    <m/>
    <m/>
    <m/>
    <m/>
    <m/>
    <m/>
    <m/>
    <m/>
    <m/>
    <m/>
    <m/>
    <m/>
    <m/>
    <m/>
    <m/>
    <m/>
    <m/>
    <m/>
    <m/>
    <n v="1"/>
    <m/>
    <m/>
    <m/>
    <m/>
    <m/>
    <m/>
    <m/>
    <m/>
    <m/>
    <m/>
    <m/>
    <m/>
    <m/>
    <m/>
    <m/>
    <m/>
    <m/>
    <m/>
    <m/>
    <m/>
    <m/>
    <m/>
    <m/>
    <m/>
    <m/>
    <m/>
    <m/>
    <m/>
    <m/>
    <m/>
    <m/>
    <m/>
    <m/>
    <m/>
    <m/>
    <m/>
    <m/>
    <m/>
    <m/>
    <m/>
    <m/>
    <m/>
    <m/>
    <m/>
    <m/>
    <m/>
    <m/>
    <x v="0"/>
    <x v="0"/>
    <s v="DUWT0011"/>
    <s v="BPVw5a3GN7"/>
    <s v="Allocated"/>
    <s v="Shifted (NC_SFTD)"/>
    <s v="Customer shifted in office address customer working Mohini Sarees Collection nasrapur "/>
    <d v="2026-03-16T00:00:00"/>
    <m/>
    <m/>
    <m/>
    <e v="#N/A"/>
  </r>
  <r>
    <n v="465424990"/>
    <s v="VIJAY HANUMANT KADU"/>
    <m/>
    <m/>
    <m/>
    <m/>
    <m/>
    <m/>
    <n v="5357"/>
    <n v="5357"/>
    <x v="3"/>
    <x v="0"/>
    <x v="0"/>
    <x v="7"/>
    <n v="56799"/>
    <n v="141"/>
    <n v="0"/>
    <n v="0"/>
    <s v="-"/>
    <s v="-"/>
    <s v="-"/>
    <s v="-"/>
    <s v="FLOW"/>
    <x v="3"/>
    <m/>
    <s v="PTP"/>
    <s v="Financail prblem"/>
    <m/>
    <m/>
    <m/>
    <m/>
    <m/>
    <s v="CHANDKHED"/>
    <m/>
    <m/>
    <m/>
    <m/>
    <n v="56799"/>
    <n v="0"/>
    <m/>
    <n v="25"/>
    <s v="-"/>
    <m/>
    <m/>
    <s v="########"/>
    <n v="24"/>
    <x v="6"/>
    <x v="1"/>
    <s v="-"/>
    <m/>
    <m/>
    <m/>
    <m/>
    <m/>
    <m/>
    <m/>
    <m/>
    <m/>
    <m/>
    <m/>
    <m/>
    <m/>
    <m/>
    <m/>
    <m/>
    <m/>
    <m/>
    <m/>
    <m/>
    <m/>
    <m/>
    <m/>
    <m/>
    <m/>
    <m/>
    <m/>
    <m/>
    <m/>
    <m/>
    <m/>
    <m/>
    <m/>
    <m/>
    <m/>
    <m/>
    <m/>
    <m/>
    <m/>
    <m/>
    <m/>
    <m/>
    <m/>
    <m/>
    <m/>
    <m/>
    <m/>
    <m/>
    <m/>
    <m/>
    <m/>
    <m/>
    <m/>
    <m/>
    <m/>
    <m/>
    <m/>
    <m/>
    <m/>
    <m/>
    <m/>
    <m/>
    <m/>
    <m/>
    <m/>
    <m/>
    <m/>
    <m/>
    <m/>
    <m/>
    <m/>
    <m/>
    <m/>
    <m/>
    <m/>
    <m/>
    <m/>
    <m/>
    <m/>
    <m/>
    <m/>
    <m/>
    <m/>
    <m/>
    <m/>
    <m/>
    <m/>
    <m/>
    <m/>
    <m/>
    <m/>
    <m/>
    <m/>
    <x v="7"/>
    <x v="1"/>
    <s v="ZBHT0013"/>
    <s v="koBA7vTuWgwc"/>
    <s v="Allocated"/>
    <e v="#N/A"/>
    <e v="#N/A"/>
    <e v="#N/A"/>
    <m/>
    <m/>
    <m/>
    <e v="#N/A"/>
  </r>
  <r>
    <n v="464856605"/>
    <s v="NADE RAJU NAMDEV"/>
    <m/>
    <m/>
    <m/>
    <m/>
    <m/>
    <m/>
    <n v="4997"/>
    <n v="14883"/>
    <x v="4"/>
    <x v="0"/>
    <x v="0"/>
    <x v="2"/>
    <n v="56709"/>
    <n v="710"/>
    <n v="0"/>
    <n v="4500"/>
    <s v="-"/>
    <s v="2 FLOW"/>
    <n v="7.719698271681405E-2"/>
    <n v="1.230410204950076E-2"/>
    <s v="STABLE"/>
    <x v="2"/>
    <s v="PTP"/>
    <s v="MPTP"/>
    <s v="Entry restricted"/>
    <m/>
    <s v="CNAVNA"/>
    <m/>
    <m/>
    <m/>
    <s v="CME"/>
    <m/>
    <m/>
    <m/>
    <n v="20093"/>
    <n v="56709"/>
    <n v="86"/>
    <m/>
    <n v="116"/>
    <s v="-"/>
    <s v="MH14MA7792"/>
    <s v="PLEASURE PLUS XTEC DRS JUBILNT YELO"/>
    <d v="2024-12-04T00:00:00"/>
    <n v="24"/>
    <x v="0"/>
    <x v="2"/>
    <s v="-"/>
    <m/>
    <m/>
    <m/>
    <n v="1"/>
    <m/>
    <m/>
    <m/>
    <m/>
    <m/>
    <n v="1"/>
    <m/>
    <m/>
    <n v="1"/>
    <m/>
    <m/>
    <m/>
    <m/>
    <m/>
    <m/>
    <m/>
    <m/>
    <m/>
    <m/>
    <m/>
    <m/>
    <m/>
    <m/>
    <m/>
    <m/>
    <m/>
    <m/>
    <m/>
    <m/>
    <m/>
    <m/>
    <m/>
    <m/>
    <m/>
    <m/>
    <m/>
    <m/>
    <m/>
    <m/>
    <m/>
    <m/>
    <m/>
    <m/>
    <m/>
    <m/>
    <m/>
    <m/>
    <m/>
    <m/>
    <m/>
    <m/>
    <m/>
    <m/>
    <m/>
    <m/>
    <m/>
    <m/>
    <m/>
    <m/>
    <m/>
    <m/>
    <m/>
    <m/>
    <m/>
    <m/>
    <m/>
    <m/>
    <m/>
    <m/>
    <m/>
    <m/>
    <m/>
    <m/>
    <m/>
    <m/>
    <m/>
    <m/>
    <m/>
    <m/>
    <m/>
    <m/>
    <m/>
    <m/>
    <m/>
    <m/>
    <m/>
    <m/>
    <m/>
    <m/>
    <x v="1"/>
    <x v="0"/>
    <s v="ZBHT0009"/>
    <e v="#N/A"/>
    <e v="#N/A"/>
    <s v="Entry Restricted (NC_ER)"/>
    <s v="Entry not allow defance erea"/>
    <d v="2026-03-05T00:00:00"/>
    <m/>
    <m/>
    <m/>
    <e v="#N/A"/>
  </r>
  <r>
    <n v="458913352"/>
    <s v="SAWANE SWATI VITTHAL"/>
    <s v="ONLINE"/>
    <s v="11.03.26"/>
    <n v="35000"/>
    <m/>
    <m/>
    <m/>
    <n v="6729"/>
    <n v="26267"/>
    <x v="6"/>
    <x v="2"/>
    <x v="1"/>
    <x v="0"/>
    <n v="56708.58"/>
    <n v="1005"/>
    <n v="0"/>
    <n v="4950"/>
    <s v="-"/>
    <s v="BK 3 FLOW"/>
    <n v="0.16413690941360759"/>
    <n v="2.614792471344897E-2"/>
    <s v="RB"/>
    <x v="1"/>
    <s v="PTP"/>
    <s v="PAID"/>
    <s v="Cust done sett in 35k"/>
    <m/>
    <s v="CAVA"/>
    <m/>
    <m/>
    <m/>
    <s v="RUPEENAGAR"/>
    <m/>
    <m/>
    <m/>
    <n v="1005"/>
    <n v="56708.58"/>
    <n v="116"/>
    <m/>
    <n v="0"/>
    <s v="-"/>
    <s v="MH14KX8712"/>
    <e v="#N/A"/>
    <d v="2023-07-10T00:00:00"/>
    <n v="36"/>
    <x v="0"/>
    <x v="0"/>
    <s v="-"/>
    <m/>
    <m/>
    <m/>
    <m/>
    <m/>
    <m/>
    <m/>
    <m/>
    <m/>
    <m/>
    <m/>
    <m/>
    <m/>
    <m/>
    <m/>
    <m/>
    <m/>
    <m/>
    <n v="1"/>
    <m/>
    <m/>
    <m/>
    <m/>
    <m/>
    <m/>
    <m/>
    <m/>
    <m/>
    <m/>
    <m/>
    <n v="1"/>
    <m/>
    <m/>
    <m/>
    <m/>
    <m/>
    <m/>
    <m/>
    <m/>
    <m/>
    <m/>
    <m/>
    <m/>
    <m/>
    <m/>
    <m/>
    <m/>
    <m/>
    <m/>
    <m/>
    <m/>
    <m/>
    <m/>
    <m/>
    <m/>
    <m/>
    <m/>
    <m/>
    <m/>
    <m/>
    <m/>
    <m/>
    <m/>
    <m/>
    <m/>
    <m/>
    <m/>
    <m/>
    <m/>
    <m/>
    <m/>
    <m/>
    <m/>
    <m/>
    <m/>
    <m/>
    <m/>
    <m/>
    <m/>
    <m/>
    <m/>
    <m/>
    <m/>
    <m/>
    <m/>
    <m/>
    <m/>
    <m/>
    <m/>
    <m/>
    <n v="1"/>
    <m/>
    <m/>
    <x v="1"/>
    <x v="0"/>
    <s v="ZBHT0011"/>
    <e v="#N/A"/>
    <e v="#N/A"/>
    <s v="Customer wants Settlement (SETT)"/>
    <s v="Visit cm residences address cm financial problem cm want settlement"/>
    <d v="2026-03-07T00:00:00"/>
    <m/>
    <m/>
    <m/>
    <e v="#N/A"/>
  </r>
  <r>
    <n v="462480378"/>
    <s v="RESHMA FAHIM SHAIKH"/>
    <m/>
    <m/>
    <m/>
    <m/>
    <m/>
    <m/>
    <n v="4406"/>
    <n v="1314"/>
    <x v="2"/>
    <x v="0"/>
    <x v="0"/>
    <x v="0"/>
    <n v="56663"/>
    <n v="50"/>
    <n v="0"/>
    <n v="1409"/>
    <s v="-"/>
    <s v="STABLE"/>
    <n v="1.9660103959526481E-2"/>
    <n v="2.8644724346102118E-3"/>
    <s v="STABLE"/>
    <x v="2"/>
    <s v="-"/>
    <s v="MPTP"/>
    <s v="Add not found"/>
    <m/>
    <s v="CNAVNA"/>
    <m/>
    <m/>
    <m/>
    <s v="RUPEE NAGAR"/>
    <m/>
    <m/>
    <m/>
    <n v="2773"/>
    <n v="56663"/>
    <n v="24"/>
    <n v="1"/>
    <n v="54"/>
    <s v="REGULAR"/>
    <s v="MH14LN4088"/>
    <s v="SUZUKI BURGMAN STREET BT BSVI"/>
    <d v="2024-04-06T00:00:00"/>
    <n v="36"/>
    <x v="4"/>
    <x v="0"/>
    <s v="-"/>
    <m/>
    <m/>
    <m/>
    <m/>
    <m/>
    <m/>
    <m/>
    <m/>
    <m/>
    <m/>
    <m/>
    <m/>
    <m/>
    <m/>
    <m/>
    <m/>
    <m/>
    <m/>
    <m/>
    <m/>
    <m/>
    <m/>
    <m/>
    <m/>
    <m/>
    <m/>
    <m/>
    <m/>
    <m/>
    <m/>
    <m/>
    <m/>
    <m/>
    <m/>
    <m/>
    <m/>
    <n v="1"/>
    <m/>
    <m/>
    <m/>
    <m/>
    <m/>
    <m/>
    <m/>
    <m/>
    <m/>
    <m/>
    <m/>
    <m/>
    <m/>
    <m/>
    <m/>
    <m/>
    <m/>
    <m/>
    <m/>
    <m/>
    <m/>
    <m/>
    <m/>
    <m/>
    <m/>
    <m/>
    <m/>
    <m/>
    <m/>
    <m/>
    <m/>
    <m/>
    <m/>
    <m/>
    <m/>
    <m/>
    <m/>
    <m/>
    <m/>
    <m/>
    <m/>
    <m/>
    <m/>
    <m/>
    <m/>
    <m/>
    <m/>
    <m/>
    <m/>
    <m/>
    <m/>
    <m/>
    <m/>
    <m/>
    <m/>
    <m/>
    <x v="0"/>
    <x v="0"/>
    <s v="ZBHT0011"/>
    <s v="B2EA0bOoGCF7"/>
    <s v="Allocated"/>
    <s v="Address Not Found (NC_ANF)"/>
    <s v="Visit cm residences address not found short address"/>
    <d v="2026-03-13T00:00:00"/>
    <m/>
    <m/>
    <m/>
    <e v="#N/A"/>
  </r>
  <r>
    <n v="465527769"/>
    <s v="SAHIL ARVIND KHANDARE"/>
    <s v="ONLINE"/>
    <s v="30.03.26"/>
    <n v="10138"/>
    <m/>
    <m/>
    <m/>
    <n v="4912"/>
    <n v="4884"/>
    <x v="2"/>
    <x v="2"/>
    <x v="1"/>
    <x v="3"/>
    <n v="56627"/>
    <n v="24"/>
    <n v="0"/>
    <n v="2714"/>
    <s v="-"/>
    <s v="STABLE"/>
    <n v="5.1693231058628213E-2"/>
    <n v="2.862652534364091E-3"/>
    <s v="RB"/>
    <x v="1"/>
    <s v="-"/>
    <s v="NC"/>
    <s v="Shifted"/>
    <m/>
    <s v="CNAVNA"/>
    <m/>
    <m/>
    <m/>
    <s v="MEDANKAR WADI"/>
    <m/>
    <m/>
    <m/>
    <n v="4884"/>
    <n v="56627"/>
    <n v="24"/>
    <n v="1"/>
    <n v="0"/>
    <s v="REGULAR"/>
    <s v="MH38AH9206"/>
    <m/>
    <s v="HONDA ACTIVA DLX 2B"/>
    <n v="24"/>
    <x v="4"/>
    <x v="0"/>
    <s v="-"/>
    <m/>
    <m/>
    <m/>
    <m/>
    <m/>
    <m/>
    <m/>
    <m/>
    <m/>
    <m/>
    <m/>
    <m/>
    <m/>
    <m/>
    <m/>
    <m/>
    <m/>
    <m/>
    <m/>
    <m/>
    <m/>
    <m/>
    <m/>
    <m/>
    <m/>
    <m/>
    <m/>
    <m/>
    <m/>
    <m/>
    <m/>
    <m/>
    <m/>
    <m/>
    <m/>
    <m/>
    <m/>
    <m/>
    <m/>
    <m/>
    <m/>
    <m/>
    <m/>
    <m/>
    <m/>
    <m/>
    <m/>
    <m/>
    <m/>
    <m/>
    <m/>
    <m/>
    <m/>
    <m/>
    <m/>
    <m/>
    <m/>
    <m/>
    <m/>
    <m/>
    <m/>
    <m/>
    <m/>
    <m/>
    <m/>
    <m/>
    <m/>
    <m/>
    <m/>
    <m/>
    <m/>
    <m/>
    <m/>
    <m/>
    <m/>
    <m/>
    <m/>
    <m/>
    <m/>
    <m/>
    <m/>
    <m/>
    <m/>
    <m/>
    <m/>
    <m/>
    <m/>
    <m/>
    <m/>
    <m/>
    <n v="1"/>
    <m/>
    <m/>
    <x v="0"/>
    <x v="0"/>
    <s v="DUWT0017"/>
    <e v="#N/A"/>
    <e v="#N/A"/>
    <e v="#N/A"/>
    <e v="#N/A"/>
    <e v="#N/A"/>
    <m/>
    <m/>
    <m/>
    <e v="#N/A"/>
  </r>
  <r>
    <n v="462841404"/>
    <s v="KADAM AAKASH TUKARAM"/>
    <m/>
    <m/>
    <m/>
    <m/>
    <m/>
    <s v="BANK STABLE 07"/>
    <n v="11637"/>
    <n v="23740.79"/>
    <x v="4"/>
    <x v="2"/>
    <x v="0"/>
    <x v="10"/>
    <n v="56601.79"/>
    <n v="765"/>
    <n v="0"/>
    <n v="1800"/>
    <s v="-"/>
    <s v="BK 3 FLOW"/>
    <n v="0.1052005042401804"/>
    <n v="1.228084078972318E-2"/>
    <s v="RB"/>
    <x v="1"/>
    <s v="PAID"/>
    <s v="PAID"/>
    <m/>
    <m/>
    <m/>
    <m/>
    <m/>
    <m/>
    <s v="RAJGURU NAGAR"/>
    <m/>
    <m/>
    <m/>
    <n v="26305.79"/>
    <n v="56601.79"/>
    <n v="86"/>
    <m/>
    <n v="0"/>
    <s v="-"/>
    <s v="MH14LN5931"/>
    <s v="CLASSIC 350 DARK GUNMETAL GREY"/>
    <d v="2024-05-09T00:00:00"/>
    <n v="24"/>
    <x v="0"/>
    <x v="0"/>
    <s v="-"/>
    <m/>
    <m/>
    <m/>
    <m/>
    <m/>
    <m/>
    <m/>
    <m/>
    <m/>
    <n v="1"/>
    <m/>
    <m/>
    <m/>
    <m/>
    <m/>
    <m/>
    <m/>
    <m/>
    <m/>
    <m/>
    <m/>
    <m/>
    <m/>
    <m/>
    <m/>
    <m/>
    <m/>
    <m/>
    <m/>
    <m/>
    <m/>
    <m/>
    <m/>
    <m/>
    <m/>
    <m/>
    <m/>
    <m/>
    <m/>
    <m/>
    <m/>
    <m/>
    <m/>
    <m/>
    <m/>
    <m/>
    <m/>
    <m/>
    <m/>
    <m/>
    <m/>
    <m/>
    <m/>
    <m/>
    <m/>
    <m/>
    <m/>
    <m/>
    <m/>
    <m/>
    <m/>
    <m/>
    <m/>
    <m/>
    <m/>
    <m/>
    <m/>
    <m/>
    <m/>
    <m/>
    <m/>
    <m/>
    <m/>
    <m/>
    <m/>
    <m/>
    <m/>
    <m/>
    <m/>
    <m/>
    <m/>
    <m/>
    <m/>
    <m/>
    <m/>
    <m/>
    <m/>
    <m/>
    <m/>
    <m/>
    <m/>
    <m/>
    <m/>
    <x v="0"/>
    <x v="0"/>
    <s v="ZBHT0010"/>
    <e v="#N/A"/>
    <e v="#N/A"/>
    <s v="Left Message (LMCB)"/>
    <s v="Lmcb "/>
    <d v="2026-03-04T00:00:00"/>
    <m/>
    <m/>
    <m/>
    <e v="#N/A"/>
  </r>
  <r>
    <n v="464407853"/>
    <s v="SUNIL AJIT PIMPALE"/>
    <s v="ONLINE"/>
    <s v="27.03.26"/>
    <n v="20"/>
    <m/>
    <m/>
    <m/>
    <n v="3217"/>
    <n v="13"/>
    <x v="3"/>
    <x v="0"/>
    <x v="1"/>
    <x v="9"/>
    <n v="56595"/>
    <n v="5"/>
    <n v="0"/>
    <n v="1762"/>
    <s v="-"/>
    <s v="NEW"/>
    <s v="-"/>
    <s v="-"/>
    <s v="FLOW"/>
    <x v="2"/>
    <s v="-"/>
    <s v="MPTP"/>
    <s v="Customer at sangamnare"/>
    <m/>
    <s v="CAVNA"/>
    <m/>
    <m/>
    <m/>
    <s v="PIMPALWANDI"/>
    <m/>
    <m/>
    <m/>
    <s v="-"/>
    <n v="56595"/>
    <n v="0"/>
    <m/>
    <n v="22"/>
    <s v="REGULAR"/>
    <m/>
    <m/>
    <m/>
    <m/>
    <x v="4"/>
    <x v="1"/>
    <s v="-"/>
    <m/>
    <m/>
    <m/>
    <m/>
    <m/>
    <m/>
    <m/>
    <m/>
    <m/>
    <m/>
    <m/>
    <m/>
    <m/>
    <m/>
    <m/>
    <m/>
    <m/>
    <m/>
    <m/>
    <m/>
    <m/>
    <m/>
    <m/>
    <m/>
    <m/>
    <m/>
    <m/>
    <m/>
    <m/>
    <m/>
    <m/>
    <m/>
    <m/>
    <m/>
    <m/>
    <m/>
    <m/>
    <m/>
    <m/>
    <n v="1"/>
    <m/>
    <m/>
    <n v="1"/>
    <m/>
    <m/>
    <m/>
    <m/>
    <m/>
    <m/>
    <m/>
    <m/>
    <m/>
    <m/>
    <m/>
    <m/>
    <m/>
    <m/>
    <m/>
    <m/>
    <m/>
    <m/>
    <m/>
    <m/>
    <m/>
    <m/>
    <m/>
    <m/>
    <m/>
    <m/>
    <m/>
    <m/>
    <m/>
    <m/>
    <m/>
    <m/>
    <m/>
    <m/>
    <m/>
    <m/>
    <m/>
    <m/>
    <m/>
    <m/>
    <m/>
    <m/>
    <m/>
    <m/>
    <m/>
    <m/>
    <m/>
    <m/>
    <m/>
    <m/>
    <x v="6"/>
    <x v="0"/>
    <s v="ZBHT0021"/>
    <s v="k2G1hShFn37"/>
    <s v="Allocated"/>
    <s v="Payment (PAID)"/>
    <s v="Paid"/>
    <d v="2026-03-15T00:00:00"/>
    <m/>
    <m/>
    <m/>
    <e v="#N/A"/>
  </r>
  <r>
    <n v="461622676"/>
    <s v="USAMA IRFAN KHAN"/>
    <m/>
    <m/>
    <m/>
    <m/>
    <m/>
    <m/>
    <n v="3875"/>
    <n v="19375"/>
    <x v="0"/>
    <x v="0"/>
    <x v="0"/>
    <x v="17"/>
    <n v="56551"/>
    <n v="722"/>
    <n v="0"/>
    <n v="3592.65"/>
    <s v="-"/>
    <s v="BKT 4 FLOW"/>
    <n v="0.51512556817664257"/>
    <n v="1.8181226268493941E-2"/>
    <s v="FLOW"/>
    <x v="0"/>
    <s v="RTP"/>
    <s v="NC"/>
    <s v="Customer never meet at home always meet relative"/>
    <m/>
    <s v="CNAVNA"/>
    <m/>
    <m/>
    <m/>
    <s v="NANA PETH"/>
    <m/>
    <m/>
    <m/>
    <n v="23689.65"/>
    <n v="56551"/>
    <n v="147"/>
    <m/>
    <n v="177"/>
    <s v="-"/>
    <s v="MH12WH9819"/>
    <s v="ACCESS SPL ED DISC CBS BT BSVI"/>
    <d v="2024-01-23T00:00:00"/>
    <n v="36"/>
    <x v="0"/>
    <x v="2"/>
    <s v="-"/>
    <m/>
    <m/>
    <m/>
    <m/>
    <m/>
    <m/>
    <m/>
    <m/>
    <m/>
    <n v="1"/>
    <m/>
    <m/>
    <n v="1"/>
    <m/>
    <m/>
    <m/>
    <m/>
    <m/>
    <m/>
    <m/>
    <m/>
    <m/>
    <m/>
    <m/>
    <m/>
    <m/>
    <m/>
    <m/>
    <m/>
    <m/>
    <m/>
    <m/>
    <m/>
    <m/>
    <m/>
    <m/>
    <m/>
    <m/>
    <m/>
    <m/>
    <m/>
    <m/>
    <m/>
    <m/>
    <m/>
    <m/>
    <m/>
    <m/>
    <m/>
    <m/>
    <m/>
    <m/>
    <m/>
    <m/>
    <m/>
    <m/>
    <m/>
    <m/>
    <m/>
    <m/>
    <m/>
    <m/>
    <m/>
    <m/>
    <m/>
    <m/>
    <m/>
    <m/>
    <m/>
    <m/>
    <m/>
    <m/>
    <m/>
    <m/>
    <m/>
    <m/>
    <m/>
    <m/>
    <m/>
    <m/>
    <m/>
    <m/>
    <m/>
    <m/>
    <m/>
    <m/>
    <m/>
    <m/>
    <m/>
    <m/>
    <m/>
    <m/>
    <m/>
    <x v="6"/>
    <x v="0"/>
    <s v="DUWT0014"/>
    <s v="k6fBZYWiBsY7"/>
    <s v="Allocated"/>
    <s v="Left Message (LMCB)"/>
    <s v="Left message to mother "/>
    <d v="2026-03-05T00:00:00"/>
    <m/>
    <m/>
    <m/>
    <s v="VYMO"/>
  </r>
  <r>
    <n v="462406505"/>
    <s v="KARAN RAJESH RATHOD"/>
    <s v="ONLINE"/>
    <s v="30.03.26"/>
    <n v="2730"/>
    <m/>
    <m/>
    <m/>
    <n v="2617"/>
    <n v="2493"/>
    <x v="2"/>
    <x v="1"/>
    <x v="1"/>
    <x v="15"/>
    <n v="56528"/>
    <n v="79"/>
    <n v="0"/>
    <n v="3707"/>
    <s v="-"/>
    <s v="27.02.26"/>
    <n v="3.2351531947595637E-2"/>
    <n v="2.857647808687257E-3"/>
    <s v="STABLE"/>
    <x v="1"/>
    <s v="MPTP"/>
    <s v="MPTP"/>
    <s v="Entry restricted"/>
    <n v="28"/>
    <s v="CAVNA"/>
    <m/>
    <m/>
    <m/>
    <s v="LOHEGAON"/>
    <m/>
    <m/>
    <m/>
    <n v="6279"/>
    <n v="56528"/>
    <n v="24"/>
    <m/>
    <n v="26"/>
    <s v="-"/>
    <m/>
    <s v="ACCESS SPL ED DRUM CBS BT BSVI"/>
    <d v="2024-03-31T00:00:00"/>
    <n v="48"/>
    <x v="0"/>
    <x v="2"/>
    <s v="-"/>
    <m/>
    <m/>
    <m/>
    <m/>
    <m/>
    <m/>
    <m/>
    <m/>
    <m/>
    <m/>
    <m/>
    <m/>
    <m/>
    <m/>
    <m/>
    <n v="1"/>
    <m/>
    <m/>
    <m/>
    <m/>
    <m/>
    <m/>
    <m/>
    <m/>
    <m/>
    <m/>
    <m/>
    <m/>
    <m/>
    <m/>
    <m/>
    <m/>
    <m/>
    <m/>
    <m/>
    <m/>
    <m/>
    <m/>
    <m/>
    <m/>
    <m/>
    <m/>
    <m/>
    <m/>
    <m/>
    <m/>
    <m/>
    <m/>
    <m/>
    <m/>
    <m/>
    <m/>
    <m/>
    <m/>
    <m/>
    <m/>
    <m/>
    <m/>
    <m/>
    <m/>
    <m/>
    <m/>
    <m/>
    <m/>
    <m/>
    <m/>
    <m/>
    <m/>
    <m/>
    <m/>
    <m/>
    <m/>
    <m/>
    <m/>
    <m/>
    <m/>
    <m/>
    <m/>
    <m/>
    <m/>
    <m/>
    <m/>
    <m/>
    <m/>
    <m/>
    <m/>
    <m/>
    <m/>
    <m/>
    <m/>
    <m/>
    <m/>
    <m/>
    <x v="0"/>
    <x v="0"/>
    <s v="ZBHT0012"/>
    <s v="G6VA5v2PBKF7"/>
    <s v="Allocated"/>
    <s v="Entry Restricted (NC_ER)"/>
    <s v="Nc"/>
    <d v="2026-03-06T00:00:00"/>
    <m/>
    <m/>
    <m/>
    <e v="#N/A"/>
  </r>
  <r>
    <n v="460203500"/>
    <s v="SANTOSH VITTHAL NALAWADE"/>
    <m/>
    <m/>
    <m/>
    <m/>
    <m/>
    <m/>
    <n v="5528"/>
    <n v="16423"/>
    <x v="4"/>
    <x v="0"/>
    <x v="0"/>
    <x v="11"/>
    <n v="56216.47"/>
    <n v="333"/>
    <n v="0"/>
    <n v="1800"/>
    <s v="-"/>
    <s v="2 FLOW"/>
    <n v="0.1588204297144957"/>
    <n v="1.2197238246886699E-2"/>
    <s v="FLOW"/>
    <x v="0"/>
    <s v="MPTP"/>
    <s v="NC"/>
    <m/>
    <m/>
    <s v="CAVNA"/>
    <m/>
    <m/>
    <m/>
    <s v="MAAN"/>
    <m/>
    <m/>
    <m/>
    <n v="18556"/>
    <n v="56216.47"/>
    <n v="86"/>
    <m/>
    <n v="116"/>
    <s v="-"/>
    <s v="MH14LD9127"/>
    <s v="OLA S1 PRO"/>
    <d v="2023-10-19T00:00:00"/>
    <n v="36"/>
    <x v="0"/>
    <x v="0"/>
    <s v="-"/>
    <m/>
    <m/>
    <m/>
    <n v="1"/>
    <m/>
    <m/>
    <m/>
    <m/>
    <m/>
    <n v="1"/>
    <m/>
    <m/>
    <m/>
    <m/>
    <m/>
    <m/>
    <m/>
    <m/>
    <m/>
    <m/>
    <m/>
    <m/>
    <m/>
    <m/>
    <m/>
    <m/>
    <m/>
    <m/>
    <m/>
    <m/>
    <m/>
    <m/>
    <m/>
    <m/>
    <m/>
    <m/>
    <m/>
    <m/>
    <m/>
    <m/>
    <m/>
    <m/>
    <m/>
    <m/>
    <m/>
    <m/>
    <m/>
    <m/>
    <m/>
    <m/>
    <m/>
    <m/>
    <m/>
    <m/>
    <m/>
    <m/>
    <m/>
    <m/>
    <m/>
    <m/>
    <m/>
    <m/>
    <m/>
    <m/>
    <m/>
    <m/>
    <m/>
    <m/>
    <m/>
    <m/>
    <m/>
    <m/>
    <m/>
    <m/>
    <m/>
    <m/>
    <m/>
    <m/>
    <m/>
    <m/>
    <m/>
    <m/>
    <m/>
    <m/>
    <m/>
    <m/>
    <m/>
    <m/>
    <m/>
    <m/>
    <m/>
    <m/>
    <m/>
    <x v="6"/>
    <x v="0"/>
    <s v="DUWT0030"/>
    <s v="BPRGcL0BW7"/>
    <s v="Allocated"/>
    <s v="Address Not Found (NC_ANF)"/>
    <s v="Address not found"/>
    <d v="2026-03-02T00:00:00"/>
    <m/>
    <m/>
    <m/>
    <e v="#N/A"/>
  </r>
  <r>
    <n v="464861788"/>
    <s v="HARIKESH ANUDAS VALVI"/>
    <m/>
    <m/>
    <m/>
    <m/>
    <m/>
    <m/>
    <n v="4285"/>
    <n v="21672"/>
    <x v="1"/>
    <x v="0"/>
    <x v="0"/>
    <x v="5"/>
    <n v="56176"/>
    <n v="1393"/>
    <n v="0"/>
    <n v="3600"/>
    <s v="-"/>
    <s v="NEW"/>
    <n v="0.56882031147002832"/>
    <n v="2.0878269671626579E-2"/>
    <s v="FLOW"/>
    <x v="0"/>
    <s v="-"/>
    <s v="NC"/>
    <s v="Add not found"/>
    <m/>
    <s v="CNAVNA"/>
    <m/>
    <m/>
    <m/>
    <s v="PASHAN"/>
    <m/>
    <m/>
    <m/>
    <n v="26665"/>
    <n v="56176"/>
    <n v="177"/>
    <m/>
    <n v="207"/>
    <s v="-"/>
    <s v="MH48DG3164"/>
    <s v="SPLENDOR PLUS DRS CAST FI BLACK"/>
    <d v="2024-12-05T00:00:00"/>
    <n v="24"/>
    <x v="0"/>
    <x v="0"/>
    <s v="-"/>
    <m/>
    <m/>
    <m/>
    <m/>
    <m/>
    <m/>
    <m/>
    <m/>
    <m/>
    <m/>
    <m/>
    <m/>
    <n v="1"/>
    <m/>
    <m/>
    <m/>
    <m/>
    <m/>
    <m/>
    <m/>
    <m/>
    <m/>
    <m/>
    <m/>
    <m/>
    <m/>
    <m/>
    <m/>
    <m/>
    <m/>
    <m/>
    <m/>
    <m/>
    <m/>
    <m/>
    <m/>
    <n v="1"/>
    <m/>
    <m/>
    <m/>
    <m/>
    <m/>
    <m/>
    <m/>
    <m/>
    <m/>
    <m/>
    <m/>
    <m/>
    <m/>
    <m/>
    <m/>
    <m/>
    <m/>
    <m/>
    <m/>
    <m/>
    <m/>
    <m/>
    <m/>
    <m/>
    <m/>
    <m/>
    <m/>
    <m/>
    <m/>
    <m/>
    <m/>
    <m/>
    <m/>
    <m/>
    <m/>
    <m/>
    <m/>
    <m/>
    <m/>
    <m/>
    <m/>
    <m/>
    <m/>
    <m/>
    <m/>
    <m/>
    <m/>
    <m/>
    <m/>
    <m/>
    <m/>
    <m/>
    <m/>
    <m/>
    <m/>
    <m/>
    <x v="6"/>
    <x v="0"/>
    <s v="DUWT0023"/>
    <s v="AP6vQCeEsEIc"/>
    <s v="Allocated"/>
    <s v="Address Not Found (NC_ANF)"/>
    <s v="Customer address short not found "/>
    <d v="2026-03-05T00:00:00"/>
    <m/>
    <m/>
    <m/>
    <e v="#N/A"/>
  </r>
  <r>
    <n v="460952186"/>
    <s v="ABHIJEET UTTAM KUMBHAR"/>
    <s v="ONLINE"/>
    <s v="26.03.26"/>
    <n v="3000"/>
    <m/>
    <m/>
    <m/>
    <n v="2774"/>
    <n v="5092"/>
    <x v="5"/>
    <x v="1"/>
    <x v="1"/>
    <x v="13"/>
    <n v="56115"/>
    <n v="151"/>
    <n v="0"/>
    <n v="4950"/>
    <s v="-"/>
    <s v="NEW"/>
    <n v="0.16203503179195761"/>
    <n v="1.0439724468964989E-2"/>
    <s v="STABLE"/>
    <x v="1"/>
    <s v="-"/>
    <s v="PTP"/>
    <m/>
    <n v="23"/>
    <s v="CAVA"/>
    <m/>
    <m/>
    <m/>
    <s v="DEHU"/>
    <m/>
    <m/>
    <m/>
    <n v="10193"/>
    <n v="56115"/>
    <n v="55"/>
    <n v="2"/>
    <n v="54"/>
    <s v="REGULAR"/>
    <s v="MH14LF6664"/>
    <s v="SPLENDOR PLUS DRS CAST FI BLACK"/>
    <d v="2023-12-01T00:00:00"/>
    <n v="48"/>
    <x v="4"/>
    <x v="2"/>
    <s v="-"/>
    <m/>
    <m/>
    <m/>
    <m/>
    <m/>
    <m/>
    <m/>
    <m/>
    <m/>
    <m/>
    <m/>
    <m/>
    <m/>
    <m/>
    <m/>
    <m/>
    <m/>
    <m/>
    <m/>
    <m/>
    <m/>
    <m/>
    <m/>
    <m/>
    <m/>
    <m/>
    <m/>
    <m/>
    <m/>
    <m/>
    <m/>
    <m/>
    <m/>
    <m/>
    <m/>
    <m/>
    <m/>
    <m/>
    <m/>
    <m/>
    <m/>
    <m/>
    <m/>
    <m/>
    <m/>
    <n v="1"/>
    <m/>
    <m/>
    <m/>
    <m/>
    <m/>
    <m/>
    <m/>
    <m/>
    <m/>
    <m/>
    <m/>
    <n v="1"/>
    <m/>
    <m/>
    <m/>
    <m/>
    <m/>
    <m/>
    <m/>
    <m/>
    <m/>
    <m/>
    <m/>
    <m/>
    <m/>
    <m/>
    <n v="1"/>
    <m/>
    <m/>
    <m/>
    <m/>
    <m/>
    <m/>
    <m/>
    <m/>
    <n v="1"/>
    <m/>
    <m/>
    <m/>
    <m/>
    <m/>
    <m/>
    <m/>
    <m/>
    <m/>
    <m/>
    <m/>
    <x v="2"/>
    <x v="0"/>
    <s v="DUWT0027"/>
    <s v="G6Jit5JApz"/>
    <s v="Allocated"/>
    <s v="Left Message (LMCB)"/>
    <s v="Visited to Customers residence address and Left massage with his Father "/>
    <d v="2026-03-16T00:00:00"/>
    <m/>
    <m/>
    <m/>
    <e v="#N/A"/>
  </r>
  <r>
    <n v="465226904"/>
    <s v="KRASHNA NAGNATH SLGARE"/>
    <m/>
    <m/>
    <m/>
    <m/>
    <m/>
    <m/>
    <n v="3997"/>
    <n v="19868"/>
    <x v="0"/>
    <x v="0"/>
    <x v="0"/>
    <x v="11"/>
    <n v="56012"/>
    <n v="823"/>
    <n v="0"/>
    <n v="2700"/>
    <s v="-"/>
    <s v="BKT 4 FLOW"/>
    <n v="0.30266686948207228"/>
    <n v="1.8007937008202909E-2"/>
    <s v="FLOW"/>
    <x v="0"/>
    <s v="PTP"/>
    <s v="NC"/>
    <s v="always door lcok"/>
    <m/>
    <s v="CNAVNA"/>
    <m/>
    <m/>
    <m/>
    <s v="MARUNJI"/>
    <m/>
    <m/>
    <m/>
    <n v="23391"/>
    <n v="56012"/>
    <n v="146"/>
    <m/>
    <n v="176"/>
    <s v="-"/>
    <s v="MH14LM5400"/>
    <s v="BAJAJ PULSAR RS200 ABS TWIN CHANNEL"/>
    <d v="2025-01-15T00:00:00"/>
    <n v="24"/>
    <x v="0"/>
    <x v="0"/>
    <s v="-"/>
    <m/>
    <m/>
    <m/>
    <m/>
    <m/>
    <m/>
    <m/>
    <m/>
    <m/>
    <m/>
    <m/>
    <m/>
    <n v="1"/>
    <m/>
    <m/>
    <m/>
    <m/>
    <m/>
    <m/>
    <m/>
    <m/>
    <m/>
    <m/>
    <m/>
    <m/>
    <m/>
    <m/>
    <m/>
    <m/>
    <m/>
    <m/>
    <m/>
    <m/>
    <m/>
    <m/>
    <m/>
    <m/>
    <m/>
    <m/>
    <m/>
    <m/>
    <m/>
    <m/>
    <m/>
    <m/>
    <m/>
    <m/>
    <m/>
    <m/>
    <m/>
    <m/>
    <m/>
    <m/>
    <m/>
    <m/>
    <m/>
    <m/>
    <m/>
    <m/>
    <m/>
    <m/>
    <m/>
    <m/>
    <m/>
    <m/>
    <m/>
    <m/>
    <m/>
    <m/>
    <m/>
    <m/>
    <m/>
    <m/>
    <m/>
    <m/>
    <m/>
    <m/>
    <m/>
    <m/>
    <m/>
    <m/>
    <m/>
    <m/>
    <m/>
    <m/>
    <m/>
    <m/>
    <m/>
    <m/>
    <m/>
    <m/>
    <m/>
    <m/>
    <x v="0"/>
    <x v="0"/>
    <s v="DUWT0030"/>
    <s v="BPcGdAtqpNgc"/>
    <s v="Allocated"/>
    <s v="Door Locked (NC_DL)"/>
    <s v="Door lock"/>
    <d v="2026-03-05T00:00:00"/>
    <m/>
    <m/>
    <m/>
    <e v="#N/A"/>
  </r>
  <r>
    <n v="462898206"/>
    <s v="FAIZAN AHMED MEMAN"/>
    <s v="ONLINE"/>
    <s v="02.03.26"/>
    <n v="4000"/>
    <m/>
    <m/>
    <m/>
    <n v="3689"/>
    <n v="9742"/>
    <x v="4"/>
    <x v="1"/>
    <x v="1"/>
    <x v="5"/>
    <n v="55815"/>
    <n v="532"/>
    <n v="0"/>
    <n v="0"/>
    <s v="-"/>
    <s v="02.02.26"/>
    <n v="0.1356550721824005"/>
    <n v="1.21101316526986E-2"/>
    <s v="STABLE"/>
    <x v="1"/>
    <s v="PAID"/>
    <s v="PAID"/>
    <m/>
    <m/>
    <s v="CAVA"/>
    <m/>
    <m/>
    <m/>
    <s v="KHADKI"/>
    <m/>
    <m/>
    <m/>
    <n v="10274"/>
    <n v="55815"/>
    <n v="86"/>
    <m/>
    <n v="85"/>
    <s v="-"/>
    <s v="MH12WV0196"/>
    <s v="HONDA ACTIVA 125 SMART"/>
    <d v="2024-05-14T00:00:00"/>
    <n v="36"/>
    <x v="0"/>
    <x v="0"/>
    <s v="-"/>
    <m/>
    <m/>
    <m/>
    <n v="1"/>
    <m/>
    <m/>
    <m/>
    <m/>
    <m/>
    <n v="1"/>
    <m/>
    <m/>
    <m/>
    <m/>
    <m/>
    <n v="1"/>
    <m/>
    <m/>
    <m/>
    <m/>
    <m/>
    <n v="1"/>
    <m/>
    <m/>
    <m/>
    <m/>
    <m/>
    <m/>
    <m/>
    <m/>
    <m/>
    <m/>
    <m/>
    <m/>
    <m/>
    <m/>
    <m/>
    <m/>
    <m/>
    <m/>
    <m/>
    <m/>
    <m/>
    <m/>
    <m/>
    <m/>
    <m/>
    <m/>
    <m/>
    <m/>
    <m/>
    <m/>
    <m/>
    <m/>
    <m/>
    <m/>
    <m/>
    <m/>
    <m/>
    <m/>
    <m/>
    <m/>
    <m/>
    <m/>
    <m/>
    <m/>
    <m/>
    <m/>
    <m/>
    <m/>
    <m/>
    <m/>
    <m/>
    <m/>
    <m/>
    <m/>
    <m/>
    <m/>
    <m/>
    <m/>
    <m/>
    <m/>
    <m/>
    <m/>
    <m/>
    <m/>
    <m/>
    <m/>
    <m/>
    <m/>
    <m/>
    <m/>
    <m/>
    <x v="2"/>
    <x v="0"/>
    <s v="DUWT0023"/>
    <s v="A63MygKF_z"/>
    <s v="Allocated"/>
    <s v="Refuse To Pay (RTP)"/>
    <s v="Customer RTP for rb financial problem "/>
    <d v="2026-03-08T00:00:00"/>
    <m/>
    <m/>
    <m/>
    <e v="#N/A"/>
  </r>
  <r>
    <n v="460516801"/>
    <s v="ALIM AMIR PATHAN"/>
    <s v="COLLECT"/>
    <s v="16.03.26"/>
    <n v="3100"/>
    <m/>
    <m/>
    <m/>
    <n v="2999"/>
    <n v="2924.99"/>
    <x v="2"/>
    <x v="1"/>
    <x v="1"/>
    <x v="9"/>
    <n v="55593.29"/>
    <n v="71"/>
    <n v="0"/>
    <n v="3035"/>
    <s v="-"/>
    <s v="20.02.26"/>
    <n v="3.1398466024656957E-2"/>
    <n v="2.8103956153802579E-3"/>
    <s v="STABLE"/>
    <x v="1"/>
    <s v="PTP"/>
    <s v="PAID"/>
    <m/>
    <m/>
    <m/>
    <m/>
    <m/>
    <m/>
    <s v="RAJURI"/>
    <m/>
    <m/>
    <m/>
    <n v="6030.99"/>
    <n v="55593.29"/>
    <n v="24"/>
    <m/>
    <n v="26"/>
    <s v="-"/>
    <s v="MH14LD4719"/>
    <s v="TVS JUPITER 125 DISC"/>
    <d v="2023-11-07T00:00:00"/>
    <n v="48"/>
    <x v="0"/>
    <x v="0"/>
    <s v="-"/>
    <m/>
    <m/>
    <m/>
    <m/>
    <m/>
    <m/>
    <m/>
    <m/>
    <m/>
    <m/>
    <m/>
    <m/>
    <n v="1"/>
    <m/>
    <m/>
    <m/>
    <m/>
    <m/>
    <m/>
    <m/>
    <m/>
    <m/>
    <m/>
    <m/>
    <m/>
    <m/>
    <m/>
    <m/>
    <m/>
    <m/>
    <m/>
    <m/>
    <m/>
    <m/>
    <m/>
    <m/>
    <m/>
    <m/>
    <m/>
    <m/>
    <m/>
    <m/>
    <m/>
    <m/>
    <m/>
    <n v="2"/>
    <m/>
    <m/>
    <m/>
    <m/>
    <m/>
    <m/>
    <m/>
    <m/>
    <m/>
    <m/>
    <m/>
    <m/>
    <m/>
    <m/>
    <m/>
    <m/>
    <m/>
    <m/>
    <m/>
    <m/>
    <m/>
    <m/>
    <m/>
    <m/>
    <m/>
    <m/>
    <m/>
    <m/>
    <m/>
    <m/>
    <m/>
    <m/>
    <m/>
    <m/>
    <m/>
    <m/>
    <m/>
    <m/>
    <m/>
    <m/>
    <m/>
    <m/>
    <m/>
    <m/>
    <m/>
    <m/>
    <m/>
    <x v="1"/>
    <x v="0"/>
    <s v="ZBHT0021"/>
    <s v="k6SGsYbVpEIc"/>
    <s v="Allocated"/>
    <s v="Promise To Pay (PTP)"/>
    <s v="Ptp"/>
    <d v="2026-03-20T00:00:00"/>
    <m/>
    <m/>
    <m/>
    <e v="#N/A"/>
  </r>
  <r>
    <n v="465808713"/>
    <s v="SHRIHARI BAJIRAO DABHANE"/>
    <m/>
    <m/>
    <m/>
    <m/>
    <m/>
    <s v="BANK PAID21"/>
    <n v="4454"/>
    <e v="#N/A"/>
    <x v="3"/>
    <x v="0"/>
    <x v="1"/>
    <x v="6"/>
    <n v="55537"/>
    <n v="12"/>
    <n v="0"/>
    <n v="1344"/>
    <s v="-"/>
    <s v="-"/>
    <s v="-"/>
    <s v="-"/>
    <s v="FLOW"/>
    <x v="1"/>
    <m/>
    <s v="PAID"/>
    <m/>
    <m/>
    <m/>
    <m/>
    <m/>
    <m/>
    <s v="MAVAL"/>
    <m/>
    <m/>
    <m/>
    <m/>
    <n v="55537"/>
    <n v="0"/>
    <m/>
    <e v="#N/A"/>
    <s v="-"/>
    <m/>
    <m/>
    <s v="########"/>
    <n v="24"/>
    <x v="6"/>
    <x v="1"/>
    <s v="-"/>
    <m/>
    <m/>
    <m/>
    <m/>
    <m/>
    <m/>
    <m/>
    <m/>
    <m/>
    <m/>
    <m/>
    <m/>
    <m/>
    <m/>
    <m/>
    <m/>
    <m/>
    <m/>
    <m/>
    <m/>
    <m/>
    <m/>
    <m/>
    <m/>
    <m/>
    <m/>
    <m/>
    <m/>
    <m/>
    <m/>
    <m/>
    <m/>
    <m/>
    <m/>
    <m/>
    <m/>
    <m/>
    <m/>
    <m/>
    <m/>
    <m/>
    <m/>
    <m/>
    <m/>
    <m/>
    <n v="1"/>
    <m/>
    <m/>
    <m/>
    <m/>
    <m/>
    <m/>
    <m/>
    <m/>
    <m/>
    <m/>
    <m/>
    <m/>
    <m/>
    <m/>
    <m/>
    <m/>
    <m/>
    <m/>
    <m/>
    <m/>
    <m/>
    <m/>
    <m/>
    <m/>
    <m/>
    <m/>
    <m/>
    <m/>
    <m/>
    <m/>
    <m/>
    <m/>
    <m/>
    <m/>
    <m/>
    <m/>
    <m/>
    <m/>
    <m/>
    <m/>
    <m/>
    <m/>
    <m/>
    <m/>
    <m/>
    <m/>
    <m/>
    <x v="0"/>
    <x v="0"/>
    <s v="DUWT0013"/>
    <e v="#N/A"/>
    <e v="#N/A"/>
    <s v="Promise To Pay (PTP)"/>
    <s v="Customer meet kamshet near chatrapati shivaji maharaj chowk and PTP online "/>
    <d v="2026-03-16T00:00:00"/>
    <m/>
    <m/>
    <m/>
    <e v="#N/A"/>
  </r>
  <r>
    <n v="464314536"/>
    <s v="AAMBUBAI BHAGVAT MANJAREKAR"/>
    <s v="ONLINE"/>
    <s v="15.03.26"/>
    <n v="3104"/>
    <m/>
    <m/>
    <m/>
    <n v="3104"/>
    <n v="5895"/>
    <x v="5"/>
    <x v="1"/>
    <x v="1"/>
    <x v="17"/>
    <n v="55532"/>
    <n v="245"/>
    <n v="0"/>
    <n v="3982"/>
    <s v="-"/>
    <s v="16.02.26"/>
    <n v="0.59661308300766824"/>
    <n v="1.033126221528226E-2"/>
    <s v="STABLE"/>
    <x v="1"/>
    <s v="LMCB"/>
    <s v="PTP"/>
    <m/>
    <n v="18"/>
    <s v="CAVA"/>
    <m/>
    <m/>
    <m/>
    <s v="MODEL COLONY"/>
    <m/>
    <m/>
    <m/>
    <n v="10122"/>
    <n v="55532"/>
    <n v="55"/>
    <m/>
    <n v="54"/>
    <s v="-"/>
    <s v="MH12XJ6244"/>
    <s v="AMPERE MAGNUS LT"/>
    <d v="2024-10-14T00:00:00"/>
    <n v="36"/>
    <x v="0"/>
    <x v="2"/>
    <s v="-"/>
    <m/>
    <m/>
    <m/>
    <m/>
    <m/>
    <m/>
    <m/>
    <m/>
    <m/>
    <n v="1"/>
    <m/>
    <m/>
    <m/>
    <m/>
    <m/>
    <m/>
    <m/>
    <m/>
    <m/>
    <m/>
    <m/>
    <m/>
    <m/>
    <m/>
    <m/>
    <m/>
    <m/>
    <m/>
    <m/>
    <m/>
    <m/>
    <m/>
    <m/>
    <m/>
    <m/>
    <m/>
    <m/>
    <m/>
    <m/>
    <m/>
    <m/>
    <m/>
    <m/>
    <m/>
    <m/>
    <m/>
    <m/>
    <m/>
    <m/>
    <m/>
    <m/>
    <m/>
    <m/>
    <m/>
    <m/>
    <m/>
    <m/>
    <m/>
    <m/>
    <m/>
    <m/>
    <m/>
    <m/>
    <m/>
    <m/>
    <m/>
    <m/>
    <m/>
    <m/>
    <m/>
    <m/>
    <m/>
    <m/>
    <m/>
    <m/>
    <m/>
    <m/>
    <m/>
    <m/>
    <m/>
    <m/>
    <m/>
    <m/>
    <m/>
    <m/>
    <m/>
    <m/>
    <m/>
    <m/>
    <m/>
    <m/>
    <m/>
    <m/>
    <x v="0"/>
    <x v="0"/>
    <s v="DUWT0014"/>
    <s v="APlB5OPjsDIm"/>
    <s v="Allocated"/>
    <s v="Promise To Pay (PTP)"/>
    <s v="Customer meet at residence given ptp "/>
    <d v="2026-03-18T00:00:00"/>
    <m/>
    <m/>
    <m/>
    <e v="#N/A"/>
  </r>
  <r>
    <n v="462204563"/>
    <s v="GANESH DNYANDEV BAMHANE"/>
    <s v="COLLECT"/>
    <s v="26.03.26"/>
    <n v="4100"/>
    <m/>
    <m/>
    <m/>
    <n v="3917"/>
    <n v="11085"/>
    <x v="4"/>
    <x v="1"/>
    <x v="1"/>
    <x v="9"/>
    <n v="55444"/>
    <n v="466"/>
    <n v="0"/>
    <n v="4798"/>
    <s v="-"/>
    <s v="16.02.26"/>
    <n v="0.20234836363479761"/>
    <n v="1.2029636107716939E-2"/>
    <s v="STABLE"/>
    <x v="1"/>
    <s v="PAID"/>
    <s v="PTP"/>
    <m/>
    <n v="29"/>
    <s v="CAVA"/>
    <m/>
    <m/>
    <m/>
    <s v="BHATKALWADI"/>
    <m/>
    <m/>
    <m/>
    <n v="16349"/>
    <n v="55444"/>
    <n v="86"/>
    <m/>
    <n v="85"/>
    <s v="-"/>
    <s v="MH14LK9146"/>
    <s v="AMPERE MAGNUS EX"/>
    <d v="2024-03-12T00:00:00"/>
    <n v="36"/>
    <x v="0"/>
    <x v="0"/>
    <s v="-"/>
    <m/>
    <m/>
    <m/>
    <m/>
    <m/>
    <m/>
    <m/>
    <m/>
    <m/>
    <m/>
    <m/>
    <m/>
    <m/>
    <m/>
    <m/>
    <n v="1"/>
    <m/>
    <m/>
    <m/>
    <m/>
    <m/>
    <m/>
    <m/>
    <m/>
    <m/>
    <m/>
    <m/>
    <m/>
    <m/>
    <m/>
    <m/>
    <m/>
    <m/>
    <m/>
    <m/>
    <m/>
    <m/>
    <m/>
    <m/>
    <m/>
    <m/>
    <m/>
    <m/>
    <m/>
    <m/>
    <m/>
    <m/>
    <m/>
    <m/>
    <m/>
    <m/>
    <m/>
    <m/>
    <m/>
    <m/>
    <m/>
    <m/>
    <m/>
    <m/>
    <m/>
    <m/>
    <m/>
    <m/>
    <m/>
    <m/>
    <m/>
    <m/>
    <m/>
    <m/>
    <m/>
    <m/>
    <m/>
    <m/>
    <m/>
    <m/>
    <n v="1"/>
    <m/>
    <m/>
    <m/>
    <m/>
    <m/>
    <m/>
    <m/>
    <m/>
    <m/>
    <m/>
    <m/>
    <m/>
    <m/>
    <m/>
    <m/>
    <m/>
    <m/>
    <x v="6"/>
    <x v="0"/>
    <s v="ZBHT0021"/>
    <s v="GoOGPBTw_NIm"/>
    <s v="Allocated"/>
    <s v="Door Locked (NC_DL)"/>
    <s v="Door locked "/>
    <d v="2026-03-06T00:00:00"/>
    <m/>
    <m/>
    <m/>
    <e v="#N/A"/>
  </r>
  <r>
    <n v="463639237"/>
    <s v="AKASH SUBHASH PATNAGE"/>
    <m/>
    <m/>
    <m/>
    <m/>
    <m/>
    <m/>
    <n v="3482"/>
    <n v="3291"/>
    <x v="2"/>
    <x v="0"/>
    <x v="0"/>
    <x v="15"/>
    <n v="55434"/>
    <n v="127"/>
    <n v="0"/>
    <n v="2698"/>
    <s v="-"/>
    <s v="NEW"/>
    <n v="3.1725424957242732E-2"/>
    <n v="2.8023430623190181E-3"/>
    <s v="FLOW"/>
    <x v="0"/>
    <s v="-"/>
    <s v="NC"/>
    <s v="Add not found"/>
    <m/>
    <s v="CNAVNA"/>
    <m/>
    <m/>
    <m/>
    <s v="VADGAON SHERI"/>
    <m/>
    <m/>
    <m/>
    <n v="6116"/>
    <n v="55434"/>
    <n v="24"/>
    <m/>
    <n v="54"/>
    <s v="-"/>
    <m/>
    <s v="HONDA ACTIVA 125 DISC BSVI"/>
    <d v="2024-08-02T00:00:00"/>
    <n v="36"/>
    <x v="0"/>
    <x v="2"/>
    <s v="-"/>
    <m/>
    <m/>
    <m/>
    <m/>
    <m/>
    <m/>
    <m/>
    <m/>
    <m/>
    <m/>
    <m/>
    <m/>
    <m/>
    <m/>
    <m/>
    <m/>
    <m/>
    <m/>
    <n v="1"/>
    <m/>
    <m/>
    <m/>
    <m/>
    <m/>
    <m/>
    <m/>
    <m/>
    <m/>
    <m/>
    <m/>
    <m/>
    <m/>
    <m/>
    <m/>
    <m/>
    <m/>
    <m/>
    <m/>
    <m/>
    <m/>
    <m/>
    <m/>
    <m/>
    <m/>
    <m/>
    <m/>
    <m/>
    <m/>
    <m/>
    <m/>
    <m/>
    <m/>
    <m/>
    <m/>
    <m/>
    <m/>
    <m/>
    <m/>
    <m/>
    <m/>
    <m/>
    <m/>
    <m/>
    <m/>
    <m/>
    <m/>
    <m/>
    <m/>
    <m/>
    <m/>
    <m/>
    <m/>
    <m/>
    <m/>
    <m/>
    <m/>
    <m/>
    <m/>
    <m/>
    <m/>
    <m/>
    <n v="1"/>
    <m/>
    <m/>
    <m/>
    <m/>
    <m/>
    <m/>
    <m/>
    <m/>
    <m/>
    <m/>
    <m/>
    <x v="6"/>
    <x v="0"/>
    <s v="ZBHT0012"/>
    <s v="BPHtl5Uz6F87"/>
    <s v="Allocated"/>
    <s v="Shifted (NC_SFTD)"/>
    <s v="Nc"/>
    <d v="2026-03-07T00:00:00"/>
    <m/>
    <m/>
    <m/>
    <e v="#N/A"/>
  </r>
  <r>
    <n v="463785816"/>
    <s v="SIDDHARTH SAWDEKAR"/>
    <s v="ONLINE"/>
    <s v="27.03.26"/>
    <n v="3560"/>
    <m/>
    <m/>
    <m/>
    <n v="3557"/>
    <n v="3470"/>
    <x v="2"/>
    <x v="1"/>
    <x v="1"/>
    <x v="4"/>
    <n v="55328"/>
    <n v="74"/>
    <n v="0"/>
    <n v="3667.99"/>
    <s v="-"/>
    <s v="STABLE"/>
    <n v="5.6581299549159698E-2"/>
    <n v="2.7969844671498832E-3"/>
    <s v="STABLE"/>
    <x v="1"/>
    <s v="-"/>
    <s v="PTP"/>
    <m/>
    <n v="16"/>
    <s v="CAVA"/>
    <m/>
    <m/>
    <m/>
    <s v="BHOSARI"/>
    <m/>
    <m/>
    <m/>
    <n v="7211.99"/>
    <n v="55328"/>
    <n v="24"/>
    <n v="1"/>
    <n v="26"/>
    <s v="REGULAR"/>
    <s v="MH14LT3723"/>
    <s v="PASSION PLUS I3S DRS CAST"/>
    <d v="2024-08-17T00:00:00"/>
    <n v="36"/>
    <x v="4"/>
    <x v="2"/>
    <s v="-"/>
    <m/>
    <m/>
    <m/>
    <m/>
    <m/>
    <m/>
    <m/>
    <m/>
    <m/>
    <m/>
    <m/>
    <m/>
    <m/>
    <m/>
    <m/>
    <m/>
    <m/>
    <m/>
    <m/>
    <m/>
    <m/>
    <m/>
    <m/>
    <m/>
    <m/>
    <m/>
    <m/>
    <m/>
    <m/>
    <m/>
    <m/>
    <m/>
    <m/>
    <m/>
    <m/>
    <m/>
    <n v="1"/>
    <m/>
    <m/>
    <m/>
    <m/>
    <m/>
    <m/>
    <m/>
    <m/>
    <m/>
    <m/>
    <m/>
    <m/>
    <m/>
    <m/>
    <m/>
    <m/>
    <m/>
    <m/>
    <m/>
    <m/>
    <m/>
    <m/>
    <m/>
    <m/>
    <m/>
    <m/>
    <m/>
    <m/>
    <m/>
    <m/>
    <m/>
    <m/>
    <m/>
    <m/>
    <m/>
    <m/>
    <m/>
    <m/>
    <m/>
    <m/>
    <m/>
    <m/>
    <m/>
    <m/>
    <m/>
    <m/>
    <m/>
    <m/>
    <m/>
    <m/>
    <m/>
    <m/>
    <m/>
    <m/>
    <m/>
    <m/>
    <x v="0"/>
    <x v="0"/>
    <s v="DUWT0025"/>
    <s v="Go0lEGpIjz"/>
    <s v="Allocated"/>
    <s v="Promise To Pay (PTP)"/>
    <s v="Customer given ptp to online payment "/>
    <d v="2026-03-17T00:00:00"/>
    <m/>
    <m/>
    <m/>
    <e v="#N/A"/>
  </r>
  <r>
    <n v="461702783"/>
    <s v="RAM ARUN BAGADE"/>
    <s v="ONLINE"/>
    <s v="06.03.26"/>
    <n v="3500"/>
    <m/>
    <m/>
    <m/>
    <n v="3338"/>
    <n v="6627"/>
    <x v="5"/>
    <x v="1"/>
    <x v="1"/>
    <x v="12"/>
    <n v="55237"/>
    <n v="139"/>
    <n v="0"/>
    <n v="0"/>
    <s v="-"/>
    <s v="1 FLOW"/>
    <n v="8.4652325175025578E-2"/>
    <n v="1.027637994283559E-2"/>
    <s v="STABLE"/>
    <x v="1"/>
    <s v="RTP"/>
    <s v="PAID"/>
    <m/>
    <m/>
    <m/>
    <m/>
    <m/>
    <m/>
    <s v="SHIRUR"/>
    <m/>
    <m/>
    <m/>
    <n v="6766"/>
    <n v="55237"/>
    <n v="55"/>
    <m/>
    <n v="54"/>
    <s v="-"/>
    <s v="MH12WM8212"/>
    <s v="HONDA ACTIVA 6G DLX BS VI"/>
    <d v="2024-01-29T00:00:00"/>
    <n v="42"/>
    <x v="0"/>
    <x v="0"/>
    <s v="-"/>
    <m/>
    <m/>
    <m/>
    <m/>
    <m/>
    <m/>
    <m/>
    <m/>
    <m/>
    <m/>
    <m/>
    <m/>
    <m/>
    <m/>
    <m/>
    <n v="2"/>
    <m/>
    <m/>
    <m/>
    <m/>
    <m/>
    <m/>
    <m/>
    <m/>
    <m/>
    <m/>
    <m/>
    <m/>
    <m/>
    <m/>
    <m/>
    <m/>
    <m/>
    <m/>
    <m/>
    <m/>
    <m/>
    <m/>
    <m/>
    <m/>
    <m/>
    <m/>
    <m/>
    <m/>
    <m/>
    <m/>
    <m/>
    <m/>
    <m/>
    <m/>
    <m/>
    <m/>
    <m/>
    <m/>
    <m/>
    <m/>
    <m/>
    <m/>
    <m/>
    <m/>
    <m/>
    <m/>
    <m/>
    <m/>
    <m/>
    <m/>
    <m/>
    <m/>
    <m/>
    <m/>
    <m/>
    <m/>
    <m/>
    <m/>
    <m/>
    <m/>
    <m/>
    <m/>
    <m/>
    <m/>
    <m/>
    <m/>
    <m/>
    <m/>
    <m/>
    <m/>
    <m/>
    <m/>
    <m/>
    <m/>
    <m/>
    <m/>
    <m/>
    <x v="6"/>
    <x v="0"/>
    <s v="ZBHT0024"/>
    <s v="A2rSNc8tic"/>
    <s v="Allocated"/>
    <s v="Payment (PAID)"/>
    <s v="Paid 3500rs"/>
    <d v="2026-03-06T00:00:00"/>
    <m/>
    <m/>
    <m/>
    <e v="#N/A"/>
  </r>
  <r>
    <n v="463975710"/>
    <s v="SUKANYA SAMRAT RAKSHE"/>
    <s v="ONLINE"/>
    <s v="28.03.26"/>
    <n v="7"/>
    <m/>
    <m/>
    <m/>
    <n v="3422"/>
    <n v="0"/>
    <x v="3"/>
    <x v="1"/>
    <x v="1"/>
    <x v="10"/>
    <n v="54931"/>
    <n v="7"/>
    <n v="0"/>
    <n v="450"/>
    <s v="-"/>
    <s v="NEW"/>
    <n v="9.9550575302323419E-2"/>
    <n v="1.523593918715955E-2"/>
    <s v="STABLE"/>
    <x v="1"/>
    <m/>
    <s v="PTP"/>
    <m/>
    <m/>
    <m/>
    <m/>
    <m/>
    <m/>
    <s v="SALUMBARE"/>
    <m/>
    <m/>
    <m/>
    <m/>
    <n v="54931"/>
    <n v="0"/>
    <m/>
    <n v="22"/>
    <s v="-"/>
    <s v="MH14LV0253"/>
    <s v="JUPITER BASIC"/>
    <d v="2024-09-09T00:00:00"/>
    <n v="36"/>
    <x v="3"/>
    <x v="1"/>
    <s v="-"/>
    <m/>
    <m/>
    <m/>
    <m/>
    <m/>
    <m/>
    <m/>
    <m/>
    <m/>
    <m/>
    <m/>
    <m/>
    <m/>
    <m/>
    <m/>
    <m/>
    <m/>
    <m/>
    <m/>
    <m/>
    <m/>
    <m/>
    <m/>
    <m/>
    <m/>
    <m/>
    <m/>
    <m/>
    <m/>
    <m/>
    <m/>
    <m/>
    <m/>
    <m/>
    <m/>
    <m/>
    <m/>
    <m/>
    <m/>
    <m/>
    <m/>
    <m/>
    <m/>
    <m/>
    <m/>
    <m/>
    <m/>
    <m/>
    <m/>
    <m/>
    <m/>
    <m/>
    <m/>
    <m/>
    <m/>
    <m/>
    <m/>
    <m/>
    <m/>
    <m/>
    <m/>
    <m/>
    <m/>
    <m/>
    <m/>
    <m/>
    <m/>
    <m/>
    <m/>
    <m/>
    <m/>
    <m/>
    <m/>
    <m/>
    <m/>
    <m/>
    <m/>
    <m/>
    <m/>
    <m/>
    <m/>
    <m/>
    <m/>
    <m/>
    <m/>
    <m/>
    <m/>
    <m/>
    <m/>
    <m/>
    <m/>
    <m/>
    <m/>
    <x v="7"/>
    <x v="1"/>
    <s v="ZBHT0010"/>
    <s v="B2f8ofeRLm"/>
    <s v="Allocated"/>
    <e v="#N/A"/>
    <e v="#N/A"/>
    <e v="#N/A"/>
    <m/>
    <m/>
    <m/>
    <e v="#N/A"/>
  </r>
  <r>
    <n v="464314033"/>
    <s v="SHANTARAM POPAT GAIKWAD"/>
    <m/>
    <m/>
    <m/>
    <m/>
    <m/>
    <s v="BANK PAID 16"/>
    <s v="3232"/>
    <e v="#N/A"/>
    <x v="3"/>
    <x v="0"/>
    <x v="1"/>
    <x v="9"/>
    <n v="54922"/>
    <n v="22"/>
    <n v="0"/>
    <n v="2424"/>
    <s v="-"/>
    <s v="X FLOW"/>
    <n v="3.3922799362620479E-2"/>
    <n v="1.523344290177089E-2"/>
    <s v="FLOW"/>
    <x v="1"/>
    <m/>
    <s v="PAID"/>
    <m/>
    <m/>
    <m/>
    <m/>
    <m/>
    <m/>
    <s v="NETWAD"/>
    <m/>
    <m/>
    <m/>
    <m/>
    <n v="54922"/>
    <n v="0"/>
    <m/>
    <e v="#N/A"/>
    <s v="-"/>
    <s v="MH14LW6034"/>
    <s v="HONDA SHINE DRUM BSVI"/>
    <d v="2024-10-14T00:00:00"/>
    <s v="36"/>
    <x v="3"/>
    <x v="1"/>
    <s v="-"/>
    <m/>
    <m/>
    <m/>
    <m/>
    <m/>
    <m/>
    <m/>
    <m/>
    <m/>
    <m/>
    <m/>
    <m/>
    <m/>
    <m/>
    <m/>
    <m/>
    <m/>
    <m/>
    <m/>
    <m/>
    <m/>
    <m/>
    <m/>
    <m/>
    <m/>
    <m/>
    <m/>
    <m/>
    <m/>
    <m/>
    <m/>
    <m/>
    <m/>
    <m/>
    <m/>
    <m/>
    <n v="1"/>
    <m/>
    <m/>
    <m/>
    <m/>
    <m/>
    <m/>
    <m/>
    <m/>
    <m/>
    <m/>
    <m/>
    <m/>
    <m/>
    <m/>
    <m/>
    <m/>
    <m/>
    <m/>
    <m/>
    <m/>
    <m/>
    <m/>
    <m/>
    <m/>
    <m/>
    <m/>
    <m/>
    <m/>
    <m/>
    <m/>
    <m/>
    <m/>
    <m/>
    <m/>
    <m/>
    <m/>
    <m/>
    <m/>
    <m/>
    <m/>
    <m/>
    <m/>
    <m/>
    <m/>
    <m/>
    <m/>
    <m/>
    <m/>
    <m/>
    <m/>
    <m/>
    <m/>
    <m/>
    <m/>
    <m/>
    <m/>
    <x v="0"/>
    <x v="0"/>
    <s v="ZBHT0021"/>
    <e v="#N/A"/>
    <e v="#N/A"/>
    <s v="Left Message (LMCB)"/>
    <s v="Lmcb son"/>
    <d v="2026-03-13T00:00:00"/>
    <m/>
    <m/>
    <m/>
    <e v="#N/A"/>
  </r>
  <r>
    <n v="462463887"/>
    <s v="SHAM PANDHRINATH CHAWAN"/>
    <s v="ONLINE"/>
    <s v="30.03.26"/>
    <n v="3680"/>
    <m/>
    <m/>
    <m/>
    <n v="3672"/>
    <n v="3672"/>
    <x v="3"/>
    <x v="0"/>
    <x v="1"/>
    <x v="10"/>
    <n v="54829"/>
    <n v="7"/>
    <n v="0"/>
    <n v="2855"/>
    <s v="-"/>
    <s v="-"/>
    <s v="-"/>
    <s v="-"/>
    <s v="FLOW"/>
    <x v="13"/>
    <m/>
    <s v="KIV"/>
    <m/>
    <m/>
    <m/>
    <m/>
    <m/>
    <m/>
    <m/>
    <m/>
    <m/>
    <m/>
    <m/>
    <n v="54829"/>
    <n v="0"/>
    <m/>
    <n v="22"/>
    <m/>
    <m/>
    <m/>
    <m/>
    <m/>
    <x v="1"/>
    <x v="1"/>
    <s v="-"/>
    <m/>
    <m/>
    <m/>
    <m/>
    <m/>
    <m/>
    <m/>
    <m/>
    <m/>
    <m/>
    <m/>
    <m/>
    <m/>
    <m/>
    <m/>
    <m/>
    <m/>
    <m/>
    <m/>
    <m/>
    <m/>
    <m/>
    <m/>
    <m/>
    <m/>
    <m/>
    <m/>
    <m/>
    <m/>
    <m/>
    <m/>
    <m/>
    <m/>
    <m/>
    <m/>
    <m/>
    <m/>
    <m/>
    <m/>
    <m/>
    <m/>
    <m/>
    <m/>
    <m/>
    <m/>
    <m/>
    <m/>
    <m/>
    <m/>
    <m/>
    <m/>
    <m/>
    <m/>
    <m/>
    <m/>
    <m/>
    <m/>
    <m/>
    <m/>
    <m/>
    <m/>
    <m/>
    <m/>
    <m/>
    <m/>
    <m/>
    <m/>
    <m/>
    <m/>
    <m/>
    <m/>
    <m/>
    <m/>
    <m/>
    <m/>
    <m/>
    <m/>
    <m/>
    <m/>
    <m/>
    <m/>
    <m/>
    <m/>
    <m/>
    <m/>
    <m/>
    <m/>
    <m/>
    <m/>
    <m/>
    <m/>
    <m/>
    <m/>
    <x v="7"/>
    <x v="1"/>
    <s v="ZBHT0010"/>
    <s v="BoqPo5ttm7"/>
    <s v="Unallocated"/>
    <e v="#N/A"/>
    <e v="#N/A"/>
    <e v="#N/A"/>
    <m/>
    <m/>
    <m/>
    <e v="#N/A"/>
  </r>
  <r>
    <n v="464022912"/>
    <s v="MANE BALU NIVRUTTI"/>
    <s v="ONLINE"/>
    <s v="12.03.26"/>
    <n v="3350"/>
    <m/>
    <m/>
    <m/>
    <n v="3310"/>
    <n v="3225"/>
    <x v="2"/>
    <x v="1"/>
    <x v="1"/>
    <x v="13"/>
    <n v="54551"/>
    <n v="64"/>
    <n v="0"/>
    <n v="1795"/>
    <s v="-"/>
    <s v="11.02.26"/>
    <n v="6.0260037787819118E-2"/>
    <n v="2.7577049535044331E-3"/>
    <s v="STABLE"/>
    <x v="1"/>
    <s v="-"/>
    <s v="PAID"/>
    <m/>
    <m/>
    <s v="CAVA"/>
    <m/>
    <m/>
    <m/>
    <s v="DEHU"/>
    <m/>
    <m/>
    <m/>
    <n v="5084"/>
    <n v="54551"/>
    <n v="24"/>
    <n v="1"/>
    <n v="26"/>
    <s v="REGULAR"/>
    <s v="MH14LV2354"/>
    <s v="TVS STARCITY PLUS ES DT DUAL TONE"/>
    <d v="2024-09-13T00:00:00"/>
    <n v="36"/>
    <x v="4"/>
    <x v="2"/>
    <s v="-"/>
    <m/>
    <m/>
    <m/>
    <m/>
    <m/>
    <m/>
    <m/>
    <m/>
    <m/>
    <m/>
    <m/>
    <m/>
    <m/>
    <m/>
    <m/>
    <m/>
    <m/>
    <m/>
    <m/>
    <m/>
    <m/>
    <m/>
    <m/>
    <m/>
    <m/>
    <m/>
    <m/>
    <m/>
    <m/>
    <m/>
    <m/>
    <m/>
    <m/>
    <m/>
    <m/>
    <m/>
    <m/>
    <m/>
    <m/>
    <m/>
    <m/>
    <m/>
    <m/>
    <m/>
    <m/>
    <n v="2"/>
    <m/>
    <m/>
    <m/>
    <m/>
    <m/>
    <m/>
    <m/>
    <m/>
    <m/>
    <m/>
    <m/>
    <m/>
    <m/>
    <m/>
    <m/>
    <m/>
    <m/>
    <m/>
    <m/>
    <m/>
    <m/>
    <m/>
    <m/>
    <m/>
    <m/>
    <m/>
    <n v="1"/>
    <m/>
    <m/>
    <m/>
    <m/>
    <m/>
    <m/>
    <m/>
    <m/>
    <m/>
    <m/>
    <m/>
    <m/>
    <m/>
    <m/>
    <m/>
    <m/>
    <m/>
    <m/>
    <m/>
    <m/>
    <x v="1"/>
    <x v="0"/>
    <s v="DUWT0027"/>
    <s v="koffo7CdBiz"/>
    <s v="Allocated"/>
    <s v="Payment (PAID)"/>
    <s v="Visited to Customers office address Customer already paid Rs. 3350/- by online payment mode "/>
    <d v="2026-03-16T00:00:00"/>
    <m/>
    <m/>
    <m/>
    <e v="#N/A"/>
  </r>
  <r>
    <n v="463198993"/>
    <s v="SAURABH CHANDRAKANT DESHPANDE"/>
    <s v="ONLINE"/>
    <s v="21.03.26"/>
    <n v="3975"/>
    <m/>
    <m/>
    <m/>
    <n v="3768"/>
    <n v="3337"/>
    <x v="2"/>
    <x v="1"/>
    <x v="1"/>
    <x v="8"/>
    <n v="54406"/>
    <n v="99"/>
    <n v="0"/>
    <n v="4492"/>
    <s v="-"/>
    <s v="23.02.26"/>
    <n v="4.4489409045379007E-2"/>
    <n v="2.750374799735333E-3"/>
    <s v="STABLE"/>
    <x v="1"/>
    <s v="PTP"/>
    <s v="PTP"/>
    <m/>
    <n v="22"/>
    <s v="CAVA"/>
    <m/>
    <m/>
    <m/>
    <s v="BHOR"/>
    <m/>
    <m/>
    <m/>
    <n v="7928"/>
    <n v="54406"/>
    <n v="24"/>
    <m/>
    <n v="26"/>
    <s v="-"/>
    <s v="MH12WW2475"/>
    <s v="ACCESS 125 BT CONNECT ED DISC"/>
    <d v="2024-06-13T00:00:00"/>
    <n v="36"/>
    <x v="0"/>
    <x v="2"/>
    <s v="-"/>
    <m/>
    <m/>
    <m/>
    <m/>
    <m/>
    <m/>
    <m/>
    <m/>
    <m/>
    <m/>
    <m/>
    <m/>
    <m/>
    <m/>
    <m/>
    <m/>
    <m/>
    <m/>
    <m/>
    <m/>
    <m/>
    <m/>
    <m/>
    <m/>
    <n v="1"/>
    <m/>
    <m/>
    <m/>
    <m/>
    <m/>
    <m/>
    <m/>
    <m/>
    <m/>
    <m/>
    <m/>
    <m/>
    <m/>
    <m/>
    <m/>
    <m/>
    <m/>
    <m/>
    <m/>
    <m/>
    <m/>
    <m/>
    <m/>
    <m/>
    <m/>
    <m/>
    <m/>
    <m/>
    <m/>
    <m/>
    <m/>
    <m/>
    <m/>
    <m/>
    <m/>
    <m/>
    <m/>
    <m/>
    <m/>
    <m/>
    <m/>
    <m/>
    <m/>
    <m/>
    <m/>
    <m/>
    <m/>
    <m/>
    <m/>
    <m/>
    <m/>
    <m/>
    <m/>
    <m/>
    <m/>
    <m/>
    <m/>
    <m/>
    <m/>
    <m/>
    <m/>
    <m/>
    <m/>
    <m/>
    <m/>
    <m/>
    <m/>
    <m/>
    <x v="0"/>
    <x v="0"/>
    <s v="DUWT0011"/>
    <s v="B6dqSIaLF0m"/>
    <s v="Allocated"/>
    <s v="Promise To Pay (PTP)"/>
    <s v="Customer me to home address promise to pay amt.5000 ptp date 16.03.2026"/>
    <d v="2026-03-16T00:00:00"/>
    <m/>
    <m/>
    <m/>
    <e v="#N/A"/>
  </r>
  <r>
    <n v="462307995"/>
    <s v="PRADNYA VIKAS PAWAR"/>
    <s v="ONLINE"/>
    <s v="04.03.26"/>
    <n v="2625"/>
    <m/>
    <m/>
    <m/>
    <n v="3777"/>
    <n v="9189.99"/>
    <x v="4"/>
    <x v="1"/>
    <x v="1"/>
    <x v="12"/>
    <n v="54304.99"/>
    <n v="348"/>
    <n v="0"/>
    <n v="4950"/>
    <s v="-"/>
    <s v="02.02.26"/>
    <n v="6.9871696088160865E-2"/>
    <n v="1.1782506105858299E-2"/>
    <s v="STABLE"/>
    <x v="1"/>
    <s v="PAID"/>
    <s v="PAID"/>
    <m/>
    <m/>
    <s v="CAVA"/>
    <m/>
    <m/>
    <m/>
    <s v="SHIRUR"/>
    <m/>
    <m/>
    <m/>
    <n v="14487.99"/>
    <n v="54304.99"/>
    <n v="86"/>
    <m/>
    <n v="85"/>
    <s v="-"/>
    <m/>
    <s v="HONDA ACTIVA 125 DRUM ALLOY BSVI"/>
    <d v="2024-03-21T00:00:00"/>
    <n v="36"/>
    <x v="0"/>
    <x v="0"/>
    <s v="-"/>
    <m/>
    <m/>
    <m/>
    <m/>
    <m/>
    <m/>
    <m/>
    <m/>
    <m/>
    <n v="1"/>
    <m/>
    <m/>
    <m/>
    <m/>
    <m/>
    <m/>
    <m/>
    <m/>
    <m/>
    <m/>
    <m/>
    <m/>
    <m/>
    <m/>
    <m/>
    <m/>
    <m/>
    <m/>
    <m/>
    <m/>
    <m/>
    <m/>
    <m/>
    <m/>
    <m/>
    <m/>
    <m/>
    <m/>
    <m/>
    <m/>
    <m/>
    <m/>
    <m/>
    <m/>
    <m/>
    <m/>
    <m/>
    <m/>
    <m/>
    <m/>
    <m/>
    <m/>
    <m/>
    <m/>
    <m/>
    <m/>
    <m/>
    <m/>
    <m/>
    <m/>
    <m/>
    <m/>
    <m/>
    <m/>
    <m/>
    <m/>
    <m/>
    <m/>
    <m/>
    <m/>
    <m/>
    <m/>
    <m/>
    <m/>
    <m/>
    <m/>
    <m/>
    <m/>
    <m/>
    <m/>
    <m/>
    <m/>
    <m/>
    <m/>
    <m/>
    <m/>
    <m/>
    <m/>
    <m/>
    <m/>
    <m/>
    <m/>
    <m/>
    <x v="0"/>
    <x v="0"/>
    <s v="ZBHT0024"/>
    <s v="k2pMnnV_OMm"/>
    <s v="Allocated"/>
    <s v="Payment (PAID)"/>
    <s v="2625rs paid"/>
    <d v="2026-03-04T00:00:00"/>
    <m/>
    <m/>
    <m/>
    <e v="#N/A"/>
  </r>
  <r>
    <n v="462172378"/>
    <s v="UJWALA NITIN DHAMDHERE"/>
    <s v="ONLINE"/>
    <s v="05.03.26"/>
    <n v="3410"/>
    <m/>
    <m/>
    <m/>
    <n v="3891"/>
    <n v="11060.43"/>
    <x v="4"/>
    <x v="1"/>
    <x v="1"/>
    <x v="12"/>
    <n v="54256"/>
    <n v="489"/>
    <n v="0"/>
    <n v="4050"/>
    <s v="-"/>
    <s v="2 FLOW"/>
    <n v="6.9808662941642313E-2"/>
    <n v="1.177187678847649E-2"/>
    <s v="STABLE"/>
    <x v="1"/>
    <s v="PTP"/>
    <s v="PAID"/>
    <m/>
    <m/>
    <s v="CAVA"/>
    <m/>
    <m/>
    <m/>
    <s v="TALEGAON DHAMDHERE"/>
    <m/>
    <m/>
    <m/>
    <n v="15599.43"/>
    <n v="54256"/>
    <n v="86"/>
    <m/>
    <n v="85"/>
    <s v="-"/>
    <s v="MH12WQ6234"/>
    <s v="HONDA SHINE DRUM BSVI"/>
    <d v="2024-03-10T00:00:00"/>
    <n v="36"/>
    <x v="0"/>
    <x v="0"/>
    <s v="-"/>
    <m/>
    <m/>
    <m/>
    <m/>
    <m/>
    <m/>
    <m/>
    <m/>
    <m/>
    <n v="1"/>
    <m/>
    <m/>
    <m/>
    <m/>
    <m/>
    <m/>
    <m/>
    <m/>
    <m/>
    <m/>
    <m/>
    <m/>
    <m/>
    <m/>
    <m/>
    <m/>
    <m/>
    <m/>
    <m/>
    <m/>
    <m/>
    <m/>
    <m/>
    <m/>
    <m/>
    <m/>
    <m/>
    <m/>
    <m/>
    <m/>
    <m/>
    <m/>
    <m/>
    <m/>
    <m/>
    <m/>
    <m/>
    <m/>
    <m/>
    <m/>
    <m/>
    <m/>
    <m/>
    <m/>
    <m/>
    <m/>
    <m/>
    <m/>
    <m/>
    <m/>
    <m/>
    <m/>
    <m/>
    <m/>
    <m/>
    <m/>
    <m/>
    <m/>
    <m/>
    <m/>
    <m/>
    <m/>
    <m/>
    <m/>
    <m/>
    <m/>
    <m/>
    <m/>
    <m/>
    <m/>
    <m/>
    <m/>
    <m/>
    <m/>
    <m/>
    <m/>
    <m/>
    <m/>
    <m/>
    <m/>
    <m/>
    <m/>
    <m/>
    <x v="0"/>
    <x v="0"/>
    <s v="ZBHT0024"/>
    <s v="GPehWR3_EJ7"/>
    <s v="Allocated"/>
    <s v="Left Message (LMCB)"/>
    <s v="Meet husband "/>
    <d v="2026-03-04T00:00:00"/>
    <m/>
    <m/>
    <m/>
    <e v="#N/A"/>
  </r>
  <r>
    <n v="463554280"/>
    <s v="MOHD YUNUS"/>
    <m/>
    <m/>
    <m/>
    <m/>
    <m/>
    <m/>
    <n v="3252"/>
    <n v="4815"/>
    <x v="5"/>
    <x v="0"/>
    <x v="0"/>
    <x v="13"/>
    <n v="54156"/>
    <n v="241"/>
    <n v="0"/>
    <n v="1800"/>
    <s v="-"/>
    <s v="2 FLOW"/>
    <n v="0.15637831563263399"/>
    <n v="1.0075268971598829E-2"/>
    <s v="FLOW"/>
    <x v="0"/>
    <s v="NC"/>
    <s v="NC"/>
    <s v="Add not found"/>
    <m/>
    <s v="CNAVNA"/>
    <m/>
    <m/>
    <m/>
    <s v="TALEGAON DABADE"/>
    <m/>
    <m/>
    <m/>
    <n v="6856"/>
    <n v="54156"/>
    <n v="55"/>
    <m/>
    <n v="85"/>
    <s v="-"/>
    <s v="MH14LR9016"/>
    <s v="SPLENDOR PLUS BS6 I3S DRS CAST FI"/>
    <d v="2024-07-23T00:00:00"/>
    <n v="36"/>
    <x v="0"/>
    <x v="2"/>
    <s v="-"/>
    <m/>
    <m/>
    <m/>
    <m/>
    <m/>
    <m/>
    <m/>
    <m/>
    <m/>
    <n v="1"/>
    <m/>
    <m/>
    <m/>
    <m/>
    <m/>
    <m/>
    <m/>
    <m/>
    <m/>
    <m/>
    <m/>
    <m/>
    <m/>
    <m/>
    <m/>
    <m/>
    <m/>
    <m/>
    <m/>
    <m/>
    <m/>
    <m/>
    <m/>
    <m/>
    <m/>
    <m/>
    <n v="1"/>
    <m/>
    <m/>
    <m/>
    <m/>
    <m/>
    <m/>
    <m/>
    <m/>
    <m/>
    <m/>
    <m/>
    <m/>
    <m/>
    <m/>
    <m/>
    <m/>
    <m/>
    <m/>
    <m/>
    <m/>
    <m/>
    <m/>
    <m/>
    <m/>
    <m/>
    <m/>
    <m/>
    <m/>
    <m/>
    <m/>
    <m/>
    <m/>
    <m/>
    <m/>
    <m/>
    <m/>
    <m/>
    <m/>
    <m/>
    <m/>
    <m/>
    <m/>
    <m/>
    <m/>
    <m/>
    <m/>
    <m/>
    <m/>
    <m/>
    <m/>
    <m/>
    <m/>
    <m/>
    <m/>
    <m/>
    <m/>
    <x v="6"/>
    <x v="0"/>
    <s v="DUWT0027"/>
    <s v="ko07yA-zsc"/>
    <s v="Allocated"/>
    <s v="Address Not Found (NC_ANF)"/>
    <s v="Visited to Customers residence address but short address so can't found Customer "/>
    <d v="2026-03-04T00:00:00"/>
    <m/>
    <m/>
    <m/>
    <s v="VYMO"/>
  </r>
  <r>
    <n v="459307537"/>
    <s v="TEJASWINI ISHWAR NIKUMBH"/>
    <s v="ONLINE"/>
    <s v="17.03.26"/>
    <n v="3270"/>
    <m/>
    <m/>
    <m/>
    <n v="3270"/>
    <n v="3019"/>
    <x v="2"/>
    <x v="1"/>
    <x v="1"/>
    <x v="4"/>
    <n v="54134.92"/>
    <n v="70"/>
    <n v="0"/>
    <n v="4235.5"/>
    <s v="-"/>
    <s v="12.02.26"/>
    <n v="5.5361193691978679E-2"/>
    <n v="2.7366709508820411E-3"/>
    <s v="STABLE"/>
    <x v="1"/>
    <s v="-"/>
    <s v="PTP"/>
    <m/>
    <n v="20"/>
    <s v="CAVA"/>
    <m/>
    <m/>
    <m/>
    <s v="BHOSARI"/>
    <m/>
    <m/>
    <m/>
    <n v="7324.5"/>
    <n v="54134.92"/>
    <n v="24"/>
    <n v="1"/>
    <n v="26"/>
    <s v="REGULAR"/>
    <s v="MH19EE8529"/>
    <s v="TVS RAIDER DISC"/>
    <d v="2023-08-08T00:00:00"/>
    <n v="48"/>
    <x v="4"/>
    <x v="2"/>
    <s v="-"/>
    <m/>
    <m/>
    <m/>
    <m/>
    <m/>
    <m/>
    <m/>
    <m/>
    <m/>
    <m/>
    <m/>
    <m/>
    <m/>
    <m/>
    <m/>
    <m/>
    <m/>
    <m/>
    <m/>
    <m/>
    <m/>
    <m/>
    <m/>
    <m/>
    <m/>
    <m/>
    <m/>
    <m/>
    <m/>
    <m/>
    <m/>
    <m/>
    <m/>
    <m/>
    <m/>
    <m/>
    <n v="1"/>
    <m/>
    <m/>
    <m/>
    <m/>
    <m/>
    <m/>
    <m/>
    <m/>
    <m/>
    <m/>
    <m/>
    <m/>
    <m/>
    <m/>
    <m/>
    <m/>
    <m/>
    <m/>
    <m/>
    <m/>
    <m/>
    <m/>
    <m/>
    <m/>
    <m/>
    <m/>
    <m/>
    <m/>
    <m/>
    <m/>
    <m/>
    <m/>
    <m/>
    <m/>
    <m/>
    <m/>
    <m/>
    <m/>
    <m/>
    <m/>
    <m/>
    <m/>
    <m/>
    <m/>
    <m/>
    <m/>
    <m/>
    <m/>
    <m/>
    <m/>
    <m/>
    <m/>
    <m/>
    <n v="1"/>
    <m/>
    <m/>
    <x v="6"/>
    <x v="0"/>
    <s v="DUWT0025"/>
    <s v="AP7dHwWjYm"/>
    <s v="Allocated"/>
    <s v="Promise To Pay (PTP)"/>
    <s v="Customer given ptp to online payment "/>
    <d v="2026-03-17T00:00:00"/>
    <m/>
    <m/>
    <m/>
    <e v="#N/A"/>
  </r>
  <r>
    <n v="464273607"/>
    <s v="BADRI ROHIDAS RATHOD"/>
    <m/>
    <m/>
    <m/>
    <m/>
    <m/>
    <s v="BANK STABLE 13"/>
    <n v="4072"/>
    <n v="4072"/>
    <x v="2"/>
    <x v="1"/>
    <x v="0"/>
    <x v="12"/>
    <n v="54036"/>
    <n v="15"/>
    <n v="0"/>
    <n v="2087"/>
    <s v="-"/>
    <s v="NEW"/>
    <n v="5.0531998062659518E-2"/>
    <n v="2.7316702694279759E-3"/>
    <s v="STABLE"/>
    <x v="1"/>
    <s v="-"/>
    <s v="PAID"/>
    <s v="Add not found"/>
    <m/>
    <s v="CAVNA"/>
    <m/>
    <m/>
    <m/>
    <s v="KAREGAON"/>
    <m/>
    <m/>
    <m/>
    <n v="6174"/>
    <n v="54036"/>
    <n v="24"/>
    <m/>
    <n v="26"/>
    <s v="-"/>
    <s v="MH52A3380"/>
    <s v="SPLENDOR PLUS I3S DRS C FI OTHERS"/>
    <d v="2024-10-10T00:00:00"/>
    <n v="30"/>
    <x v="0"/>
    <x v="0"/>
    <s v="-"/>
    <m/>
    <m/>
    <m/>
    <m/>
    <m/>
    <m/>
    <m/>
    <m/>
    <m/>
    <m/>
    <m/>
    <m/>
    <m/>
    <m/>
    <m/>
    <n v="1"/>
    <m/>
    <m/>
    <m/>
    <m/>
    <m/>
    <m/>
    <m/>
    <m/>
    <m/>
    <m/>
    <m/>
    <m/>
    <m/>
    <m/>
    <m/>
    <m/>
    <m/>
    <m/>
    <m/>
    <m/>
    <m/>
    <m/>
    <m/>
    <m/>
    <m/>
    <m/>
    <m/>
    <m/>
    <m/>
    <m/>
    <m/>
    <m/>
    <m/>
    <m/>
    <m/>
    <m/>
    <m/>
    <m/>
    <m/>
    <m/>
    <m/>
    <m/>
    <m/>
    <m/>
    <m/>
    <m/>
    <m/>
    <m/>
    <m/>
    <m/>
    <m/>
    <m/>
    <m/>
    <m/>
    <m/>
    <m/>
    <m/>
    <m/>
    <m/>
    <m/>
    <m/>
    <m/>
    <m/>
    <m/>
    <m/>
    <m/>
    <m/>
    <m/>
    <m/>
    <m/>
    <m/>
    <m/>
    <m/>
    <m/>
    <m/>
    <m/>
    <m/>
    <x v="0"/>
    <x v="0"/>
    <s v="ZBHT0024"/>
    <s v="Go3duQUZu7"/>
    <s v="Allocated"/>
    <s v="Address Not Found (NC_ANF)"/>
    <s v="Customer address not found "/>
    <d v="2026-03-06T00:00:00"/>
    <m/>
    <m/>
    <m/>
    <s v="VYMO"/>
  </r>
  <r>
    <n v="465088331"/>
    <s v="ALIYA KHUSHZABIULLAH KHAN"/>
    <s v="ONLINE"/>
    <s v="18.03.26"/>
    <n v="4716"/>
    <m/>
    <m/>
    <m/>
    <n v="4473"/>
    <n v="11743"/>
    <x v="4"/>
    <x v="1"/>
    <x v="1"/>
    <x v="0"/>
    <n v="53697"/>
    <n v="710"/>
    <n v="0"/>
    <n v="4500"/>
    <s v="-"/>
    <s v="17.02.26"/>
    <n v="0.15451041087160311"/>
    <n v="1.1650591048194161E-2"/>
    <s v="STABLE"/>
    <x v="1"/>
    <s v="PTP"/>
    <s v="NC"/>
    <s v="Shifted"/>
    <m/>
    <s v="CNAVNA"/>
    <m/>
    <m/>
    <m/>
    <s v="CHIKHALI"/>
    <m/>
    <m/>
    <m/>
    <n v="16953"/>
    <n v="53697"/>
    <n v="86"/>
    <m/>
    <n v="85"/>
    <s v="-"/>
    <s v="MH14MB6885"/>
    <s v="SUZUKI BURGMAN STREET"/>
    <d v="2024-12-31T00:00:00"/>
    <n v="24"/>
    <x v="0"/>
    <x v="0"/>
    <s v="-"/>
    <m/>
    <m/>
    <m/>
    <m/>
    <m/>
    <m/>
    <m/>
    <m/>
    <m/>
    <m/>
    <m/>
    <m/>
    <n v="1"/>
    <m/>
    <m/>
    <m/>
    <m/>
    <m/>
    <m/>
    <m/>
    <m/>
    <m/>
    <m/>
    <m/>
    <m/>
    <m/>
    <m/>
    <m/>
    <m/>
    <m/>
    <m/>
    <m/>
    <m/>
    <m/>
    <m/>
    <m/>
    <m/>
    <m/>
    <m/>
    <m/>
    <m/>
    <m/>
    <m/>
    <m/>
    <m/>
    <m/>
    <m/>
    <m/>
    <n v="3"/>
    <m/>
    <m/>
    <m/>
    <m/>
    <m/>
    <m/>
    <m/>
    <m/>
    <m/>
    <m/>
    <m/>
    <m/>
    <m/>
    <m/>
    <m/>
    <m/>
    <m/>
    <m/>
    <m/>
    <m/>
    <m/>
    <m/>
    <m/>
    <m/>
    <m/>
    <m/>
    <m/>
    <m/>
    <m/>
    <m/>
    <m/>
    <m/>
    <m/>
    <m/>
    <m/>
    <m/>
    <m/>
    <m/>
    <m/>
    <m/>
    <m/>
    <m/>
    <m/>
    <m/>
    <x v="2"/>
    <x v="0"/>
    <s v="ZBHT0011"/>
    <s v="koFANRJKpNg7"/>
    <s v="Allocated"/>
    <s v="Shifted (NC_SFTD)"/>
    <s v="Visit cm residences address cm shifted"/>
    <d v="2026-03-05T00:00:00"/>
    <m/>
    <m/>
    <m/>
    <e v="#N/A"/>
  </r>
  <r>
    <n v="461000258"/>
    <s v="BHAKTIDAS DTTU LAGAD"/>
    <m/>
    <m/>
    <m/>
    <m/>
    <m/>
    <m/>
    <n v="3998"/>
    <n v="19978"/>
    <x v="0"/>
    <x v="0"/>
    <x v="0"/>
    <x v="13"/>
    <n v="53686"/>
    <n v="577"/>
    <n v="0"/>
    <n v="4636.66"/>
    <s v="-"/>
    <s v="BKT 4 FLOW"/>
    <n v="1"/>
    <n v="1.7260124727243829E-2"/>
    <s v="FLOW"/>
    <x v="5"/>
    <s v="NC"/>
    <s v="-"/>
    <m/>
    <m/>
    <m/>
    <m/>
    <m/>
    <m/>
    <s v="SADUMBARE"/>
    <m/>
    <m/>
    <m/>
    <n v="25191.66"/>
    <n v="53686"/>
    <n v="147"/>
    <m/>
    <n v="177"/>
    <s v="-"/>
    <s v="MH23BK1834"/>
    <s v="BAJAJ PULSAR 125 CARBON SPLIT DISC"/>
    <d v="2023-12-05T00:00:00"/>
    <n v="36"/>
    <x v="0"/>
    <x v="2"/>
    <s v="-"/>
    <m/>
    <m/>
    <m/>
    <m/>
    <m/>
    <m/>
    <m/>
    <m/>
    <m/>
    <n v="1"/>
    <m/>
    <m/>
    <m/>
    <m/>
    <m/>
    <m/>
    <m/>
    <m/>
    <m/>
    <m/>
    <m/>
    <m/>
    <m/>
    <m/>
    <m/>
    <m/>
    <m/>
    <n v="1"/>
    <m/>
    <m/>
    <m/>
    <m/>
    <m/>
    <m/>
    <m/>
    <m/>
    <m/>
    <m/>
    <m/>
    <m/>
    <m/>
    <m/>
    <m/>
    <m/>
    <m/>
    <m/>
    <m/>
    <m/>
    <m/>
    <m/>
    <m/>
    <m/>
    <m/>
    <m/>
    <m/>
    <m/>
    <m/>
    <m/>
    <m/>
    <m/>
    <m/>
    <m/>
    <m/>
    <m/>
    <m/>
    <m/>
    <m/>
    <m/>
    <m/>
    <m/>
    <m/>
    <m/>
    <m/>
    <m/>
    <m/>
    <m/>
    <m/>
    <m/>
    <m/>
    <m/>
    <m/>
    <m/>
    <m/>
    <m/>
    <m/>
    <m/>
    <m/>
    <m/>
    <m/>
    <m/>
    <m/>
    <m/>
    <m/>
    <x v="6"/>
    <x v="0"/>
    <s v="DUWT0027"/>
    <s v="AoAtxdWIA_c"/>
    <s v="Allocated"/>
    <s v="Address Not Found (NC_ANF)"/>
    <s v="Visited to Customers residence address but short address so can't found Customer "/>
    <d v="2026-03-04T00:00:00"/>
    <m/>
    <m/>
    <m/>
    <s v="VYMO"/>
  </r>
  <r>
    <n v="462472454"/>
    <s v="AKASH RAM MUGLE"/>
    <s v="ONLINE"/>
    <s v="18.03.26"/>
    <n v="4227"/>
    <m/>
    <m/>
    <m/>
    <n v="4059"/>
    <n v="3670"/>
    <x v="2"/>
    <x v="1"/>
    <x v="1"/>
    <x v="15"/>
    <n v="53486"/>
    <n v="65"/>
    <n v="0"/>
    <n v="4666"/>
    <s v="-"/>
    <s v="23.02.26"/>
    <n v="3.0610565343707562E-2"/>
    <n v="2.7038662378900129E-3"/>
    <s v="STABLE"/>
    <x v="1"/>
    <s v="PTP"/>
    <s v="-"/>
    <m/>
    <m/>
    <m/>
    <m/>
    <m/>
    <m/>
    <s v="DHANORI"/>
    <m/>
    <m/>
    <m/>
    <n v="8401"/>
    <n v="53486"/>
    <n v="24"/>
    <m/>
    <n v="26"/>
    <s v="-"/>
    <s v="MH24BY0180"/>
    <s v="HONDA SP 125 BS VI DISC"/>
    <d v="2024-04-06T00:00:00"/>
    <n v="36"/>
    <x v="0"/>
    <x v="2"/>
    <s v="-"/>
    <m/>
    <m/>
    <m/>
    <m/>
    <m/>
    <m/>
    <m/>
    <m/>
    <m/>
    <m/>
    <m/>
    <m/>
    <m/>
    <m/>
    <m/>
    <n v="1"/>
    <m/>
    <m/>
    <m/>
    <m/>
    <m/>
    <m/>
    <m/>
    <m/>
    <m/>
    <m/>
    <m/>
    <m/>
    <m/>
    <m/>
    <m/>
    <m/>
    <m/>
    <m/>
    <m/>
    <m/>
    <m/>
    <m/>
    <m/>
    <m/>
    <m/>
    <m/>
    <m/>
    <m/>
    <m/>
    <m/>
    <m/>
    <m/>
    <m/>
    <m/>
    <m/>
    <m/>
    <m/>
    <m/>
    <m/>
    <m/>
    <m/>
    <m/>
    <m/>
    <m/>
    <m/>
    <m/>
    <m/>
    <m/>
    <m/>
    <m/>
    <m/>
    <m/>
    <m/>
    <m/>
    <m/>
    <m/>
    <m/>
    <m/>
    <m/>
    <m/>
    <m/>
    <m/>
    <m/>
    <m/>
    <m/>
    <m/>
    <m/>
    <m/>
    <m/>
    <m/>
    <m/>
    <m/>
    <m/>
    <m/>
    <m/>
    <m/>
    <m/>
    <x v="0"/>
    <x v="0"/>
    <s v="ZBHT0012"/>
    <s v="APVXAgvhRz"/>
    <s v="Allocated"/>
    <s v="No Such Person (NC_NSP)"/>
    <s v="Nc"/>
    <d v="2026-03-06T00:00:00"/>
    <m/>
    <m/>
    <m/>
    <s v="VYMO"/>
  </r>
  <r>
    <n v="458806785"/>
    <s v="SNEHAL NAMDEV KHANDARE"/>
    <s v="ONLINE"/>
    <s v="13.03.26"/>
    <n v="5000"/>
    <m/>
    <m/>
    <m/>
    <n v="4591"/>
    <n v="7795"/>
    <x v="5"/>
    <x v="1"/>
    <x v="1"/>
    <x v="10"/>
    <n v="53478"/>
    <n v="265"/>
    <n v="0"/>
    <n v="4050"/>
    <s v="-"/>
    <s v="12.02.26"/>
    <n v="0.25935140325607792"/>
    <n v="9.9491327657722506E-3"/>
    <s v="STABLE"/>
    <x v="1"/>
    <s v="PAID"/>
    <s v="PAID"/>
    <m/>
    <m/>
    <m/>
    <m/>
    <m/>
    <m/>
    <s v="AMBETHAN"/>
    <m/>
    <m/>
    <m/>
    <n v="265"/>
    <n v="53478"/>
    <n v="55"/>
    <m/>
    <n v="54"/>
    <s v="-"/>
    <s v="MH14KX7966"/>
    <e v="#N/A"/>
    <d v="2023-07-03T00:00:00"/>
    <n v="42"/>
    <x v="0"/>
    <x v="0"/>
    <s v="-"/>
    <m/>
    <m/>
    <m/>
    <m/>
    <m/>
    <m/>
    <n v="1"/>
    <m/>
    <m/>
    <n v="1"/>
    <m/>
    <m/>
    <m/>
    <m/>
    <m/>
    <m/>
    <m/>
    <m/>
    <m/>
    <m/>
    <m/>
    <m/>
    <m/>
    <m/>
    <m/>
    <m/>
    <m/>
    <m/>
    <m/>
    <m/>
    <m/>
    <m/>
    <m/>
    <m/>
    <m/>
    <m/>
    <m/>
    <m/>
    <m/>
    <m/>
    <m/>
    <m/>
    <m/>
    <m/>
    <m/>
    <m/>
    <m/>
    <m/>
    <m/>
    <m/>
    <m/>
    <m/>
    <m/>
    <m/>
    <m/>
    <m/>
    <m/>
    <m/>
    <m/>
    <m/>
    <m/>
    <m/>
    <m/>
    <m/>
    <m/>
    <m/>
    <m/>
    <m/>
    <m/>
    <m/>
    <m/>
    <m/>
    <m/>
    <m/>
    <m/>
    <m/>
    <m/>
    <m/>
    <m/>
    <m/>
    <m/>
    <m/>
    <m/>
    <m/>
    <m/>
    <m/>
    <m/>
    <m/>
    <m/>
    <m/>
    <m/>
    <m/>
    <m/>
    <x v="6"/>
    <x v="0"/>
    <s v="ZBHT0010"/>
    <s v="kP2bb4nepm"/>
    <s v="Allocated"/>
    <s v="Door Locked (NC_DL)"/>
    <s v="Nc door lock "/>
    <d v="2026-03-03T00:00:00"/>
    <m/>
    <m/>
    <m/>
    <e v="#N/A"/>
  </r>
  <r>
    <n v="460523159"/>
    <s v="ASHUTOSH BABA LONDHE"/>
    <s v="COLLECT"/>
    <s v="29.03.26"/>
    <n v="5850"/>
    <m/>
    <m/>
    <m/>
    <n v="5730"/>
    <n v="5711"/>
    <x v="2"/>
    <x v="1"/>
    <x v="1"/>
    <x v="17"/>
    <n v="53316.32"/>
    <n v="127"/>
    <n v="0"/>
    <n v="4500"/>
    <s v="-"/>
    <s v="28.02.26"/>
    <n v="0.19013679667709801"/>
    <n v="2.6952884413966281E-3"/>
    <s v="STABLE"/>
    <x v="1"/>
    <s v="PTP"/>
    <s v="PTP"/>
    <m/>
    <n v="30"/>
    <s v="CAVA"/>
    <m/>
    <m/>
    <m/>
    <s v="BHAWANI PETH"/>
    <m/>
    <m/>
    <m/>
    <n v="10338"/>
    <n v="53316.32"/>
    <n v="24"/>
    <m/>
    <n v="26"/>
    <s v="-"/>
    <s v="MH12WC6082"/>
    <s v="BULLET 350 MILITARY RED"/>
    <d v="2023-11-07T00:00:00"/>
    <n v="36"/>
    <x v="0"/>
    <x v="2"/>
    <s v="-"/>
    <m/>
    <m/>
    <m/>
    <m/>
    <m/>
    <m/>
    <m/>
    <m/>
    <m/>
    <n v="1"/>
    <m/>
    <m/>
    <n v="1"/>
    <m/>
    <m/>
    <m/>
    <m/>
    <m/>
    <m/>
    <m/>
    <m/>
    <m/>
    <m/>
    <m/>
    <m/>
    <m/>
    <m/>
    <m/>
    <m/>
    <m/>
    <m/>
    <m/>
    <m/>
    <m/>
    <m/>
    <m/>
    <m/>
    <m/>
    <m/>
    <m/>
    <m/>
    <m/>
    <m/>
    <m/>
    <m/>
    <m/>
    <m/>
    <m/>
    <m/>
    <m/>
    <m/>
    <m/>
    <m/>
    <m/>
    <m/>
    <m/>
    <m/>
    <m/>
    <m/>
    <m/>
    <m/>
    <m/>
    <m/>
    <m/>
    <m/>
    <m/>
    <m/>
    <m/>
    <m/>
    <m/>
    <m/>
    <m/>
    <m/>
    <m/>
    <m/>
    <m/>
    <m/>
    <m/>
    <n v="1"/>
    <m/>
    <m/>
    <m/>
    <m/>
    <m/>
    <m/>
    <m/>
    <m/>
    <m/>
    <m/>
    <m/>
    <m/>
    <m/>
    <m/>
    <x v="1"/>
    <x v="0"/>
    <s v="DUWT0014"/>
    <s v="AoZzvJ3pOMz"/>
    <s v="Allocated"/>
    <s v="Promise To Pay (PTP)"/>
    <s v="Customer meet at residence given ptp "/>
    <d v="2026-03-23T00:00:00"/>
    <m/>
    <m/>
    <m/>
    <e v="#N/A"/>
  </r>
  <r>
    <n v="461193436"/>
    <s v="PAWAN KUMAR VISHWAKARMA"/>
    <m/>
    <m/>
    <m/>
    <m/>
    <m/>
    <m/>
    <n v="3817"/>
    <n v="19063"/>
    <x v="0"/>
    <x v="0"/>
    <x v="0"/>
    <x v="3"/>
    <n v="53310"/>
    <n v="627"/>
    <n v="0"/>
    <n v="2250"/>
    <s v="-"/>
    <s v="BKT 4 FLOW"/>
    <n v="0.94409174071142832"/>
    <n v="1.713924019687383E-2"/>
    <s v="FLOW"/>
    <x v="0"/>
    <s v="NC"/>
    <s v="NC"/>
    <m/>
    <m/>
    <m/>
    <m/>
    <m/>
    <m/>
    <s v="CHAKAN"/>
    <m/>
    <m/>
    <m/>
    <n v="21940"/>
    <n v="53310"/>
    <n v="147"/>
    <m/>
    <n v="177"/>
    <s v="-"/>
    <s v="MH14LH0290"/>
    <s v="HONDA SP 125 BS VI DISC"/>
    <d v="2023-12-21T00:00:00"/>
    <n v="36"/>
    <x v="0"/>
    <x v="0"/>
    <s v="-"/>
    <m/>
    <m/>
    <m/>
    <m/>
    <m/>
    <m/>
    <m/>
    <m/>
    <m/>
    <m/>
    <m/>
    <m/>
    <n v="1"/>
    <m/>
    <m/>
    <m/>
    <m/>
    <m/>
    <m/>
    <m/>
    <m/>
    <m/>
    <m/>
    <m/>
    <m/>
    <m/>
    <m/>
    <m/>
    <m/>
    <m/>
    <m/>
    <m/>
    <m/>
    <m/>
    <m/>
    <m/>
    <m/>
    <m/>
    <m/>
    <m/>
    <m/>
    <m/>
    <m/>
    <m/>
    <m/>
    <m/>
    <m/>
    <m/>
    <m/>
    <m/>
    <m/>
    <m/>
    <m/>
    <m/>
    <m/>
    <m/>
    <m/>
    <m/>
    <m/>
    <m/>
    <m/>
    <m/>
    <m/>
    <m/>
    <m/>
    <m/>
    <m/>
    <m/>
    <m/>
    <m/>
    <m/>
    <m/>
    <m/>
    <m/>
    <m/>
    <m/>
    <m/>
    <m/>
    <m/>
    <m/>
    <m/>
    <m/>
    <m/>
    <m/>
    <m/>
    <m/>
    <m/>
    <m/>
    <m/>
    <m/>
    <m/>
    <m/>
    <m/>
    <x v="0"/>
    <x v="0"/>
    <s v="DUWT0017"/>
    <s v="AoSew5MA4c"/>
    <s v="Allocated"/>
    <s v="Address Not Found (NC_ANF)"/>
    <s v="Short address available "/>
    <d v="2026-03-05T00:00:00"/>
    <m/>
    <m/>
    <m/>
    <e v="#N/A"/>
  </r>
  <r>
    <n v="464902544"/>
    <s v="ASHUTOSH VASANT SALVE"/>
    <s v="ONLINE"/>
    <s v="09.03.26"/>
    <n v="5131"/>
    <m/>
    <m/>
    <m/>
    <n v="4931"/>
    <n v="9174"/>
    <x v="5"/>
    <x v="1"/>
    <x v="1"/>
    <x v="15"/>
    <n v="53235"/>
    <n v="182"/>
    <n v="0"/>
    <n v="4950"/>
    <s v="-"/>
    <s v="1 FLOW"/>
    <n v="0.1247303600702023"/>
    <n v="9.9039246566043175E-3"/>
    <s v="STABLE"/>
    <x v="1"/>
    <s v="OS "/>
    <s v="PAID"/>
    <m/>
    <m/>
    <m/>
    <m/>
    <m/>
    <m/>
    <s v="DIGHI"/>
    <m/>
    <m/>
    <m/>
    <n v="182"/>
    <n v="53235"/>
    <n v="55"/>
    <m/>
    <n v="54"/>
    <s v="-"/>
    <s v="MH12XS3822"/>
    <e v="#N/A"/>
    <d v="2024-12-09T00:00:00"/>
    <n v="24"/>
    <x v="0"/>
    <x v="2"/>
    <s v="-"/>
    <m/>
    <m/>
    <m/>
    <m/>
    <m/>
    <m/>
    <m/>
    <m/>
    <m/>
    <m/>
    <m/>
    <m/>
    <m/>
    <m/>
    <m/>
    <n v="1"/>
    <m/>
    <m/>
    <m/>
    <m/>
    <m/>
    <m/>
    <m/>
    <m/>
    <m/>
    <m/>
    <m/>
    <m/>
    <m/>
    <m/>
    <m/>
    <m/>
    <m/>
    <m/>
    <m/>
    <m/>
    <m/>
    <m/>
    <m/>
    <m/>
    <m/>
    <m/>
    <m/>
    <m/>
    <m/>
    <m/>
    <m/>
    <m/>
    <m/>
    <m/>
    <m/>
    <m/>
    <m/>
    <m/>
    <m/>
    <m/>
    <m/>
    <m/>
    <m/>
    <m/>
    <m/>
    <m/>
    <m/>
    <m/>
    <m/>
    <m/>
    <m/>
    <m/>
    <m/>
    <m/>
    <m/>
    <m/>
    <m/>
    <m/>
    <m/>
    <m/>
    <m/>
    <m/>
    <m/>
    <m/>
    <m/>
    <m/>
    <m/>
    <m/>
    <m/>
    <m/>
    <m/>
    <m/>
    <m/>
    <m/>
    <m/>
    <m/>
    <m/>
    <x v="0"/>
    <x v="0"/>
    <s v="ZBHT0012"/>
    <s v="kP_kCC0k5z"/>
    <s v="Allocated"/>
    <s v="Shifted (NC_SFTD)"/>
    <s v="Nc"/>
    <d v="2026-03-06T00:00:00"/>
    <m/>
    <m/>
    <m/>
    <s v="VYMO"/>
  </r>
  <r>
    <n v="463903082"/>
    <s v="MAHEK MEHAMOOD SHAIKH"/>
    <m/>
    <m/>
    <m/>
    <m/>
    <m/>
    <m/>
    <n v="5203"/>
    <n v="23367"/>
    <x v="0"/>
    <x v="0"/>
    <x v="0"/>
    <x v="17"/>
    <n v="53230"/>
    <n v="1583"/>
    <n v="0"/>
    <n v="3847"/>
    <s v="-"/>
    <s v="NEW"/>
    <n v="0.48487443182335738"/>
    <n v="1.7113520084029148E-2"/>
    <s v="FLOW"/>
    <x v="8"/>
    <s v="-"/>
    <s v="RTP"/>
    <s v="Financail Problem"/>
    <m/>
    <s v="CAVA"/>
    <m/>
    <m/>
    <m/>
    <s v="GURUWAR PETH "/>
    <m/>
    <m/>
    <m/>
    <n v="28797"/>
    <n v="53230"/>
    <n v="147"/>
    <m/>
    <n v="177"/>
    <s v="-"/>
    <s v="MH12XC8138"/>
    <s v="ACCESS SPL ED DISC CBS BT BSVI"/>
    <d v="2024-08-31T00:00:00"/>
    <n v="24"/>
    <x v="0"/>
    <x v="2"/>
    <s v="-"/>
    <m/>
    <m/>
    <m/>
    <m/>
    <m/>
    <m/>
    <m/>
    <m/>
    <m/>
    <m/>
    <m/>
    <m/>
    <m/>
    <m/>
    <m/>
    <m/>
    <m/>
    <m/>
    <m/>
    <m/>
    <m/>
    <m/>
    <m/>
    <m/>
    <m/>
    <m/>
    <m/>
    <n v="1"/>
    <m/>
    <m/>
    <m/>
    <m/>
    <m/>
    <m/>
    <m/>
    <m/>
    <m/>
    <m/>
    <m/>
    <m/>
    <m/>
    <m/>
    <m/>
    <m/>
    <m/>
    <m/>
    <m/>
    <m/>
    <m/>
    <m/>
    <m/>
    <m/>
    <m/>
    <m/>
    <m/>
    <m/>
    <m/>
    <m/>
    <m/>
    <m/>
    <m/>
    <m/>
    <m/>
    <m/>
    <m/>
    <m/>
    <m/>
    <m/>
    <m/>
    <m/>
    <m/>
    <m/>
    <m/>
    <m/>
    <m/>
    <m/>
    <m/>
    <m/>
    <m/>
    <m/>
    <m/>
    <m/>
    <m/>
    <m/>
    <m/>
    <m/>
    <m/>
    <m/>
    <m/>
    <m/>
    <m/>
    <m/>
    <m/>
    <x v="0"/>
    <x v="0"/>
    <s v="DUWT0014"/>
    <s v="k2HyfyeC4EM7"/>
    <s v="Allocated"/>
    <s v="Door Locked (NC_DL)"/>
    <s v="Door lock "/>
    <d v="2026-03-10T00:00:00"/>
    <m/>
    <m/>
    <m/>
    <s v="VYMO"/>
  </r>
  <r>
    <n v="134825558"/>
    <s v="RAM SHAMRAO SAVALE"/>
    <m/>
    <m/>
    <m/>
    <m/>
    <m/>
    <m/>
    <n v="4204"/>
    <n v="25171"/>
    <x v="1"/>
    <x v="0"/>
    <x v="0"/>
    <x v="2"/>
    <n v="53204.99"/>
    <n v="1698"/>
    <n v="0"/>
    <n v="5400"/>
    <s v="-"/>
    <s v="BKT 5 FLOW"/>
    <n v="1"/>
    <n v="1.977406951538372E-2"/>
    <s v="STABLE"/>
    <x v="2"/>
    <s v="MPTP"/>
    <s v="MPTP"/>
    <s v="Shifted"/>
    <n v="20"/>
    <s v="CAVNA"/>
    <m/>
    <m/>
    <m/>
    <s v="CHARHOLI"/>
    <m/>
    <m/>
    <m/>
    <n v="1698"/>
    <n v="53204.99"/>
    <n v="176"/>
    <m/>
    <n v="206"/>
    <s v="-"/>
    <s v="MH14KK6069"/>
    <e v="#N/A"/>
    <d v="2022-10-15T00:00:00"/>
    <n v="48"/>
    <x v="0"/>
    <x v="2"/>
    <s v="-"/>
    <m/>
    <m/>
    <m/>
    <m/>
    <m/>
    <m/>
    <m/>
    <m/>
    <m/>
    <m/>
    <m/>
    <m/>
    <m/>
    <m/>
    <m/>
    <n v="1"/>
    <m/>
    <m/>
    <m/>
    <m/>
    <m/>
    <m/>
    <m/>
    <m/>
    <m/>
    <m/>
    <m/>
    <m/>
    <m/>
    <m/>
    <m/>
    <m/>
    <m/>
    <m/>
    <m/>
    <m/>
    <m/>
    <m/>
    <m/>
    <m/>
    <m/>
    <m/>
    <m/>
    <m/>
    <m/>
    <m/>
    <m/>
    <m/>
    <m/>
    <m/>
    <m/>
    <m/>
    <m/>
    <m/>
    <m/>
    <m/>
    <m/>
    <m/>
    <m/>
    <m/>
    <m/>
    <m/>
    <m/>
    <m/>
    <m/>
    <m/>
    <m/>
    <m/>
    <m/>
    <m/>
    <m/>
    <m/>
    <m/>
    <m/>
    <m/>
    <m/>
    <m/>
    <m/>
    <m/>
    <m/>
    <m/>
    <m/>
    <m/>
    <m/>
    <m/>
    <m/>
    <m/>
    <m/>
    <m/>
    <m/>
    <m/>
    <m/>
    <m/>
    <x v="0"/>
    <x v="0"/>
    <s v="ZBHT0009"/>
    <s v="G2qG-yR5Alvm"/>
    <s v="Allocated"/>
    <s v="Shifted (NC_SFTD)"/>
    <s v="Customer shifted from address "/>
    <d v="2026-03-06T00:00:00"/>
    <m/>
    <m/>
    <m/>
    <e v="#N/A"/>
  </r>
  <r>
    <n v="463072757"/>
    <s v="RUSHIKESH DAULAT GAIKWAD"/>
    <s v="ONLINE"/>
    <s v="20.03.26"/>
    <n v="3444"/>
    <m/>
    <m/>
    <m/>
    <n v="3444"/>
    <n v="6297"/>
    <x v="5"/>
    <x v="1"/>
    <x v="1"/>
    <x v="8"/>
    <n v="53181"/>
    <n v="276"/>
    <n v="0"/>
    <n v="4492"/>
    <s v="-"/>
    <s v="23.02.26"/>
    <n v="0.18573990043438851"/>
    <n v="9.8938784101225558E-3"/>
    <s v="STABLE"/>
    <x v="1"/>
    <s v="PTP"/>
    <s v="PTP"/>
    <m/>
    <n v="22"/>
    <m/>
    <m/>
    <m/>
    <m/>
    <s v="BHOR"/>
    <m/>
    <m/>
    <m/>
    <n v="276"/>
    <n v="53181"/>
    <n v="55"/>
    <m/>
    <n v="54"/>
    <s v="-"/>
    <s v="MH12WV7789"/>
    <e v="#N/A"/>
    <d v="2024-06-01T00:00:00"/>
    <n v="36"/>
    <x v="0"/>
    <x v="2"/>
    <s v="-"/>
    <m/>
    <m/>
    <m/>
    <m/>
    <m/>
    <m/>
    <m/>
    <m/>
    <m/>
    <m/>
    <m/>
    <m/>
    <m/>
    <m/>
    <m/>
    <m/>
    <m/>
    <m/>
    <m/>
    <m/>
    <m/>
    <m/>
    <m/>
    <m/>
    <n v="1"/>
    <m/>
    <m/>
    <m/>
    <m/>
    <m/>
    <m/>
    <m/>
    <m/>
    <m/>
    <m/>
    <m/>
    <m/>
    <m/>
    <m/>
    <m/>
    <m/>
    <m/>
    <m/>
    <m/>
    <m/>
    <m/>
    <m/>
    <m/>
    <m/>
    <m/>
    <m/>
    <m/>
    <m/>
    <m/>
    <m/>
    <m/>
    <m/>
    <m/>
    <m/>
    <m/>
    <m/>
    <m/>
    <m/>
    <m/>
    <m/>
    <m/>
    <m/>
    <m/>
    <m/>
    <m/>
    <m/>
    <m/>
    <m/>
    <m/>
    <m/>
    <m/>
    <m/>
    <m/>
    <m/>
    <m/>
    <m/>
    <m/>
    <m/>
    <m/>
    <m/>
    <m/>
    <m/>
    <m/>
    <m/>
    <m/>
    <m/>
    <m/>
    <m/>
    <x v="0"/>
    <x v="0"/>
    <s v="DUWT0011"/>
    <s v="GPPLtjdBim"/>
    <s v="Allocated"/>
    <s v="Promise To Pay (PTP)"/>
    <s v="Customer home visit promise to pay amount 5000 ptp date 20.03.2026"/>
    <d v="2026-03-20T00:00:00"/>
    <m/>
    <m/>
    <m/>
    <e v="#N/A"/>
  </r>
  <r>
    <n v="463491078"/>
    <s v="UJWALA KIRAN MALI"/>
    <m/>
    <m/>
    <m/>
    <m/>
    <m/>
    <m/>
    <n v="3140"/>
    <n v="11959"/>
    <x v="6"/>
    <x v="0"/>
    <x v="0"/>
    <x v="12"/>
    <n v="52965"/>
    <n v="1045"/>
    <n v="0"/>
    <n v="4297"/>
    <s v="-"/>
    <s v="09.02.26"/>
    <n v="0.26710743301511408"/>
    <n v="2.4421786481830871E-2"/>
    <s v="STABLE"/>
    <x v="8"/>
    <s v="PAID"/>
    <s v="RTP"/>
    <m/>
    <m/>
    <s v="CAVNA"/>
    <m/>
    <m/>
    <m/>
    <s v="ALEGAON PAGA"/>
    <m/>
    <m/>
    <m/>
    <n v="17301"/>
    <n v="52965"/>
    <n v="116"/>
    <m/>
    <n v="146"/>
    <s v="-"/>
    <m/>
    <s v="HF DELUXE DRUM SELF CAST ALL BLACK"/>
    <d v="2024-07-16T00:00:00"/>
    <n v="36"/>
    <x v="0"/>
    <x v="0"/>
    <s v="-"/>
    <m/>
    <m/>
    <m/>
    <m/>
    <m/>
    <m/>
    <m/>
    <m/>
    <m/>
    <m/>
    <m/>
    <m/>
    <m/>
    <m/>
    <m/>
    <m/>
    <m/>
    <m/>
    <m/>
    <m/>
    <m/>
    <m/>
    <m/>
    <m/>
    <m/>
    <m/>
    <m/>
    <n v="1"/>
    <m/>
    <m/>
    <m/>
    <m/>
    <m/>
    <m/>
    <m/>
    <m/>
    <m/>
    <m/>
    <m/>
    <m/>
    <m/>
    <m/>
    <m/>
    <m/>
    <m/>
    <m/>
    <m/>
    <m/>
    <m/>
    <m/>
    <m/>
    <m/>
    <m/>
    <m/>
    <m/>
    <m/>
    <m/>
    <m/>
    <m/>
    <m/>
    <m/>
    <m/>
    <m/>
    <m/>
    <m/>
    <m/>
    <m/>
    <m/>
    <m/>
    <m/>
    <m/>
    <m/>
    <m/>
    <m/>
    <m/>
    <m/>
    <m/>
    <m/>
    <m/>
    <m/>
    <m/>
    <m/>
    <m/>
    <m/>
    <m/>
    <m/>
    <m/>
    <m/>
    <m/>
    <m/>
    <m/>
    <m/>
    <m/>
    <x v="0"/>
    <x v="0"/>
    <s v="ZBHT0024"/>
    <s v="kP9NYou4OJc"/>
    <s v="Allocated"/>
    <s v="Left Message (LMCB)"/>
    <s v="Meet mother "/>
    <d v="2026-03-10T00:00:00"/>
    <m/>
    <m/>
    <m/>
    <e v="#N/A"/>
  </r>
  <r>
    <n v="141865409"/>
    <s v="JAVED KHAIRUDDIN KHAN"/>
    <m/>
    <m/>
    <m/>
    <m/>
    <m/>
    <m/>
    <n v="5236"/>
    <n v="57596"/>
    <x v="7"/>
    <x v="0"/>
    <x v="0"/>
    <x v="15"/>
    <n v="52797.47"/>
    <s v="-"/>
    <n v="0"/>
    <s v="-"/>
    <s v="-"/>
    <s v="-"/>
    <s v="-"/>
    <s v="-"/>
    <s v="FLOW"/>
    <x v="5"/>
    <m/>
    <s v="-"/>
    <m/>
    <m/>
    <m/>
    <m/>
    <m/>
    <m/>
    <s v="PHULENAGAR"/>
    <m/>
    <m/>
    <m/>
    <m/>
    <n v="52797.47"/>
    <s v="-"/>
    <m/>
    <s v="-"/>
    <m/>
    <m/>
    <m/>
    <d v="2023-05-23T00:00:00"/>
    <n v="24"/>
    <x v="6"/>
    <x v="1"/>
    <s v="-"/>
    <m/>
    <m/>
    <m/>
    <m/>
    <m/>
    <m/>
    <m/>
    <m/>
    <m/>
    <m/>
    <m/>
    <m/>
    <m/>
    <m/>
    <m/>
    <m/>
    <m/>
    <m/>
    <m/>
    <m/>
    <m/>
    <m/>
    <m/>
    <m/>
    <m/>
    <m/>
    <m/>
    <m/>
    <m/>
    <m/>
    <m/>
    <m/>
    <m/>
    <m/>
    <m/>
    <m/>
    <m/>
    <m/>
    <m/>
    <m/>
    <m/>
    <m/>
    <m/>
    <m/>
    <m/>
    <m/>
    <m/>
    <m/>
    <m/>
    <m/>
    <m/>
    <m/>
    <m/>
    <m/>
    <m/>
    <m/>
    <m/>
    <m/>
    <m/>
    <m/>
    <m/>
    <m/>
    <m/>
    <m/>
    <m/>
    <m/>
    <m/>
    <m/>
    <m/>
    <m/>
    <m/>
    <m/>
    <m/>
    <m/>
    <m/>
    <m/>
    <m/>
    <m/>
    <m/>
    <m/>
    <m/>
    <m/>
    <m/>
    <m/>
    <m/>
    <m/>
    <m/>
    <m/>
    <m/>
    <m/>
    <m/>
    <m/>
    <m/>
    <x v="7"/>
    <x v="1"/>
    <s v="ZBHT0012"/>
    <s v="GPT7ewoS6e7"/>
    <s v="Allocated"/>
    <e v="#N/A"/>
    <e v="#N/A"/>
    <e v="#N/A"/>
    <m/>
    <m/>
    <m/>
    <e v="#N/A"/>
  </r>
  <r>
    <n v="464301174"/>
    <s v="SADIK IBRAHIM MULLA"/>
    <s v="ONLINE"/>
    <s v="25.03.26"/>
    <n v="4000"/>
    <m/>
    <m/>
    <m/>
    <n v="3976"/>
    <n v="3976"/>
    <x v="2"/>
    <x v="1"/>
    <x v="1"/>
    <x v="4"/>
    <n v="52758"/>
    <n v="2"/>
    <n v="0"/>
    <n v="900"/>
    <s v="-"/>
    <s v="NEW"/>
    <n v="5.3953083458909909E-2"/>
    <n v="2.667063810690672E-3"/>
    <s v="STABLE"/>
    <x v="1"/>
    <s v="-"/>
    <s v="MPTP"/>
    <s v="Add not found"/>
    <n v="25"/>
    <s v="CNAVNA"/>
    <m/>
    <m/>
    <m/>
    <s v="BHOSARI"/>
    <m/>
    <m/>
    <m/>
    <n v="4878"/>
    <n v="52758"/>
    <n v="24"/>
    <n v="1"/>
    <n v="26"/>
    <s v="REGULAR"/>
    <s v="MH14LW5192"/>
    <s v="PASSION PLUS DRUM FI I3S"/>
    <d v="2024-10-13T00:00:00"/>
    <n v="30"/>
    <x v="4"/>
    <x v="2"/>
    <s v="-"/>
    <m/>
    <m/>
    <m/>
    <m/>
    <m/>
    <m/>
    <m/>
    <m/>
    <m/>
    <m/>
    <m/>
    <m/>
    <m/>
    <m/>
    <m/>
    <m/>
    <m/>
    <m/>
    <m/>
    <m/>
    <m/>
    <m/>
    <m/>
    <m/>
    <m/>
    <m/>
    <m/>
    <m/>
    <m/>
    <m/>
    <m/>
    <m/>
    <m/>
    <m/>
    <m/>
    <m/>
    <n v="1"/>
    <m/>
    <m/>
    <m/>
    <m/>
    <m/>
    <m/>
    <m/>
    <m/>
    <m/>
    <m/>
    <m/>
    <m/>
    <m/>
    <m/>
    <m/>
    <m/>
    <m/>
    <m/>
    <m/>
    <m/>
    <m/>
    <m/>
    <m/>
    <m/>
    <m/>
    <m/>
    <m/>
    <m/>
    <m/>
    <m/>
    <m/>
    <m/>
    <m/>
    <m/>
    <m/>
    <m/>
    <m/>
    <m/>
    <m/>
    <m/>
    <m/>
    <m/>
    <m/>
    <m/>
    <m/>
    <m/>
    <m/>
    <m/>
    <m/>
    <m/>
    <m/>
    <m/>
    <m/>
    <m/>
    <m/>
    <m/>
    <x v="0"/>
    <x v="0"/>
    <s v="DUWT0025"/>
    <s v="GPtD0cKdLc"/>
    <s v="Allocated"/>
    <s v="Address Not Found (NC_ANF)"/>
    <s v="Customer residence add not found short add "/>
    <d v="2026-03-13T00:00:00"/>
    <m/>
    <m/>
    <m/>
    <e v="#N/A"/>
  </r>
  <r>
    <n v="463069843"/>
    <s v="DEEPAK"/>
    <s v="ONLINE"/>
    <s v="29.03.26"/>
    <n v="3630"/>
    <m/>
    <m/>
    <m/>
    <n v="3528"/>
    <n v="3419"/>
    <x v="2"/>
    <x v="1"/>
    <x v="1"/>
    <x v="15"/>
    <n v="52308"/>
    <n v="100"/>
    <n v="0"/>
    <n v="0"/>
    <s v="-"/>
    <s v="27.02.26"/>
    <n v="2.9936384324844911E-2"/>
    <n v="2.6443150576141569E-3"/>
    <s v="STABLE"/>
    <x v="1"/>
    <s v="PTP"/>
    <s v="PTP"/>
    <m/>
    <n v="28"/>
    <s v="CAVA"/>
    <m/>
    <m/>
    <m/>
    <s v="YERWADA"/>
    <m/>
    <m/>
    <m/>
    <n v="3519"/>
    <n v="52308"/>
    <n v="24"/>
    <m/>
    <n v="26"/>
    <s v="-"/>
    <s v="MH12WV9538"/>
    <s v="HONDA ACTIVA 125 SMART"/>
    <d v="2024-05-31T00:00:00"/>
    <n v="36"/>
    <x v="0"/>
    <x v="2"/>
    <s v="-"/>
    <m/>
    <m/>
    <m/>
    <m/>
    <m/>
    <m/>
    <m/>
    <m/>
    <m/>
    <n v="1"/>
    <m/>
    <m/>
    <m/>
    <m/>
    <m/>
    <m/>
    <m/>
    <m/>
    <m/>
    <m/>
    <m/>
    <m/>
    <m/>
    <m/>
    <m/>
    <m/>
    <m/>
    <m/>
    <m/>
    <m/>
    <m/>
    <m/>
    <m/>
    <m/>
    <m/>
    <m/>
    <m/>
    <m/>
    <m/>
    <m/>
    <m/>
    <m/>
    <m/>
    <m/>
    <m/>
    <m/>
    <m/>
    <m/>
    <m/>
    <m/>
    <m/>
    <m/>
    <m/>
    <m/>
    <m/>
    <m/>
    <m/>
    <m/>
    <m/>
    <m/>
    <m/>
    <m/>
    <m/>
    <m/>
    <m/>
    <m/>
    <m/>
    <m/>
    <m/>
    <m/>
    <m/>
    <m/>
    <m/>
    <m/>
    <m/>
    <m/>
    <m/>
    <m/>
    <m/>
    <m/>
    <m/>
    <m/>
    <m/>
    <m/>
    <m/>
    <m/>
    <m/>
    <m/>
    <m/>
    <m/>
    <m/>
    <m/>
    <m/>
    <x v="0"/>
    <x v="0"/>
    <s v="ZBHT0012"/>
    <s v="A2OBkZfjsOJm"/>
    <s v="Allocated"/>
    <s v="Door Locked (NC_DL)"/>
    <s v="Nc"/>
    <d v="2026-03-04T00:00:00"/>
    <m/>
    <m/>
    <m/>
    <e v="#N/A"/>
  </r>
  <r>
    <n v="462401584"/>
    <s v="AKASH BHOJLING SHINDE"/>
    <s v="ONLINE"/>
    <s v="28.03.26"/>
    <n v="4100"/>
    <m/>
    <m/>
    <m/>
    <n v="3771"/>
    <n v="7164"/>
    <x v="5"/>
    <x v="1"/>
    <x v="1"/>
    <x v="0"/>
    <n v="52221"/>
    <n v="191"/>
    <n v="0"/>
    <n v="3416"/>
    <s v="-"/>
    <s v="05.02.26"/>
    <n v="9.0883751152732659E-2"/>
    <n v="9.7152784726689985E-3"/>
    <s v="STABLE"/>
    <x v="1"/>
    <s v="-"/>
    <s v="MPTP"/>
    <s v="Add not found"/>
    <n v="20"/>
    <s v="CNAVNA"/>
    <m/>
    <m/>
    <m/>
    <s v="CHIKHALI"/>
    <m/>
    <m/>
    <m/>
    <n v="10771"/>
    <n v="52221"/>
    <n v="55"/>
    <n v="2"/>
    <n v="54"/>
    <s v="REGULAR"/>
    <s v="MH14LM3157"/>
    <s v="TVS JUPITER 125 DISC"/>
    <d v="2024-03-30T00:00:00"/>
    <n v="36"/>
    <x v="4"/>
    <x v="0"/>
    <s v="-"/>
    <m/>
    <m/>
    <m/>
    <m/>
    <m/>
    <m/>
    <m/>
    <m/>
    <m/>
    <m/>
    <m/>
    <m/>
    <m/>
    <m/>
    <m/>
    <m/>
    <m/>
    <m/>
    <m/>
    <m/>
    <m/>
    <m/>
    <m/>
    <m/>
    <m/>
    <m/>
    <m/>
    <m/>
    <m/>
    <m/>
    <m/>
    <m/>
    <m/>
    <m/>
    <m/>
    <m/>
    <n v="1"/>
    <m/>
    <m/>
    <m/>
    <m/>
    <m/>
    <m/>
    <m/>
    <m/>
    <m/>
    <m/>
    <m/>
    <m/>
    <m/>
    <m/>
    <m/>
    <m/>
    <m/>
    <m/>
    <m/>
    <m/>
    <m/>
    <m/>
    <m/>
    <m/>
    <m/>
    <m/>
    <m/>
    <m/>
    <m/>
    <m/>
    <m/>
    <m/>
    <m/>
    <m/>
    <m/>
    <m/>
    <m/>
    <m/>
    <m/>
    <m/>
    <m/>
    <m/>
    <m/>
    <m/>
    <m/>
    <m/>
    <m/>
    <m/>
    <m/>
    <m/>
    <m/>
    <m/>
    <m/>
    <m/>
    <m/>
    <m/>
    <x v="0"/>
    <x v="0"/>
    <s v="ZBHT0011"/>
    <s v="Aofhjx3kD7"/>
    <s v="Allocated"/>
    <s v="Address Not Found (NC_ANF)"/>
    <s v="Visit cm residences address cm address not found short address"/>
    <d v="2026-03-13T00:00:00"/>
    <m/>
    <m/>
    <m/>
    <e v="#N/A"/>
  </r>
  <r>
    <n v="462207375"/>
    <s v="MAHENDRA AKRUD MANCHARE"/>
    <m/>
    <m/>
    <m/>
    <m/>
    <m/>
    <m/>
    <n v="4144"/>
    <n v="3843"/>
    <x v="2"/>
    <x v="0"/>
    <x v="0"/>
    <x v="0"/>
    <n v="52058"/>
    <n v="59"/>
    <n v="0"/>
    <n v="1513.43"/>
    <s v="-"/>
    <s v="NEW"/>
    <n v="1.8062328008136341E-2"/>
    <n v="2.6316768614605369E-3"/>
    <s v="FLOW"/>
    <x v="0"/>
    <s v="-"/>
    <s v="NC"/>
    <s v="Add not found"/>
    <m/>
    <s v="CNAVNA"/>
    <m/>
    <m/>
    <m/>
    <s v="CHINCHWAD"/>
    <m/>
    <m/>
    <m/>
    <n v="5415.43"/>
    <n v="52058"/>
    <n v="24"/>
    <n v="1"/>
    <n v="54"/>
    <s v="REGULAR"/>
    <s v="MH14LK8938"/>
    <s v="HONDA UNICORN 160 BSVI"/>
    <d v="2024-03-12T00:00:00"/>
    <n v="36"/>
    <x v="4"/>
    <x v="0"/>
    <s v="-"/>
    <m/>
    <m/>
    <m/>
    <m/>
    <m/>
    <m/>
    <m/>
    <m/>
    <m/>
    <m/>
    <m/>
    <m/>
    <m/>
    <m/>
    <m/>
    <m/>
    <m/>
    <m/>
    <m/>
    <m/>
    <m/>
    <m/>
    <m/>
    <m/>
    <m/>
    <m/>
    <m/>
    <m/>
    <m/>
    <m/>
    <m/>
    <m/>
    <m/>
    <m/>
    <m/>
    <m/>
    <n v="1"/>
    <m/>
    <m/>
    <m/>
    <m/>
    <m/>
    <m/>
    <m/>
    <m/>
    <n v="1"/>
    <m/>
    <m/>
    <m/>
    <m/>
    <m/>
    <m/>
    <m/>
    <m/>
    <m/>
    <m/>
    <m/>
    <m/>
    <m/>
    <m/>
    <m/>
    <m/>
    <m/>
    <m/>
    <m/>
    <m/>
    <m/>
    <m/>
    <m/>
    <m/>
    <m/>
    <m/>
    <m/>
    <m/>
    <m/>
    <m/>
    <m/>
    <m/>
    <m/>
    <m/>
    <m/>
    <m/>
    <m/>
    <m/>
    <m/>
    <m/>
    <m/>
    <m/>
    <m/>
    <m/>
    <m/>
    <m/>
    <m/>
    <x v="6"/>
    <x v="0"/>
    <s v="ZBHT0011"/>
    <s v="Gol0mDGajz"/>
    <s v="Allocated"/>
    <s v="Address Not Found (NC_ANF)"/>
    <s v="Visit cm residence address not found "/>
    <d v="2026-03-16T00:00:00"/>
    <m/>
    <m/>
    <m/>
    <e v="#N/A"/>
  </r>
  <r>
    <n v="461807361"/>
    <s v="DATTA RAJU SATHE"/>
    <m/>
    <m/>
    <m/>
    <m/>
    <m/>
    <m/>
    <n v="3359"/>
    <n v="3088"/>
    <x v="3"/>
    <x v="0"/>
    <x v="0"/>
    <x v="7"/>
    <n v="51965.77"/>
    <n v="0"/>
    <n v="0"/>
    <n v="450"/>
    <s v="-"/>
    <s v="-"/>
    <s v="-"/>
    <s v="-"/>
    <s v="FLOW"/>
    <x v="3"/>
    <m/>
    <s v="PTP"/>
    <m/>
    <m/>
    <m/>
    <m/>
    <m/>
    <m/>
    <m/>
    <m/>
    <m/>
    <m/>
    <m/>
    <n v="51965.77"/>
    <n v="0"/>
    <m/>
    <n v="25"/>
    <m/>
    <m/>
    <m/>
    <m/>
    <m/>
    <x v="1"/>
    <x v="1"/>
    <s v="-"/>
    <m/>
    <m/>
    <m/>
    <m/>
    <m/>
    <m/>
    <m/>
    <m/>
    <m/>
    <m/>
    <m/>
    <m/>
    <m/>
    <m/>
    <m/>
    <m/>
    <m/>
    <m/>
    <m/>
    <m/>
    <m/>
    <m/>
    <m/>
    <m/>
    <m/>
    <m/>
    <m/>
    <m/>
    <m/>
    <m/>
    <m/>
    <m/>
    <m/>
    <m/>
    <m/>
    <m/>
    <m/>
    <m/>
    <m/>
    <m/>
    <m/>
    <m/>
    <m/>
    <m/>
    <m/>
    <m/>
    <m/>
    <m/>
    <m/>
    <m/>
    <m/>
    <m/>
    <m/>
    <m/>
    <m/>
    <m/>
    <m/>
    <m/>
    <m/>
    <m/>
    <m/>
    <m/>
    <m/>
    <m/>
    <m/>
    <m/>
    <m/>
    <m/>
    <m/>
    <m/>
    <m/>
    <m/>
    <m/>
    <m/>
    <m/>
    <m/>
    <m/>
    <m/>
    <m/>
    <m/>
    <m/>
    <m/>
    <m/>
    <m/>
    <m/>
    <m/>
    <m/>
    <m/>
    <m/>
    <m/>
    <m/>
    <m/>
    <m/>
    <x v="7"/>
    <x v="1"/>
    <s v="ZBHT0013"/>
    <s v="BoyGwx5tyz7"/>
    <s v="Unallocated"/>
    <e v="#N/A"/>
    <e v="#N/A"/>
    <e v="#N/A"/>
    <m/>
    <m/>
    <m/>
    <e v="#N/A"/>
  </r>
  <r>
    <n v="134933635"/>
    <s v="RICHARDSON ANTHONY PALLIPARAMBIL"/>
    <s v="ONLINE"/>
    <s v="12.03.26"/>
    <n v="6250"/>
    <m/>
    <m/>
    <m/>
    <n v="6094"/>
    <n v="5994"/>
    <x v="2"/>
    <x v="1"/>
    <x v="1"/>
    <x v="14"/>
    <n v="51778.720000000001"/>
    <n v="71"/>
    <n v="0"/>
    <n v="0"/>
    <s v="-"/>
    <s v="12.02.26"/>
    <n v="4.7527707351105328E-2"/>
    <n v="2.6175584797734062E-3"/>
    <s v="STABLE"/>
    <x v="1"/>
    <s v="-"/>
    <s v="PAID"/>
    <m/>
    <m/>
    <s v="CAVA"/>
    <m/>
    <m/>
    <m/>
    <s v="PIMPLE GURAV"/>
    <m/>
    <m/>
    <m/>
    <n v="6065"/>
    <n v="51778.720000000001"/>
    <n v="23"/>
    <n v="1"/>
    <n v="25"/>
    <s v="REGULAR"/>
    <s v="MH12UT9223"/>
    <s v="RE CLASSIC 350 EFI STEALTH BLACK"/>
    <d v="2022-10-17T00:00:00"/>
    <n v="48"/>
    <x v="4"/>
    <x v="0"/>
    <s v="-"/>
    <m/>
    <m/>
    <m/>
    <m/>
    <m/>
    <m/>
    <m/>
    <m/>
    <m/>
    <m/>
    <m/>
    <m/>
    <m/>
    <m/>
    <m/>
    <m/>
    <m/>
    <m/>
    <m/>
    <m/>
    <m/>
    <m/>
    <m/>
    <m/>
    <m/>
    <m/>
    <m/>
    <m/>
    <m/>
    <m/>
    <m/>
    <m/>
    <m/>
    <n v="1"/>
    <m/>
    <m/>
    <m/>
    <m/>
    <m/>
    <m/>
    <m/>
    <m/>
    <m/>
    <m/>
    <m/>
    <m/>
    <m/>
    <m/>
    <m/>
    <m/>
    <m/>
    <m/>
    <m/>
    <m/>
    <m/>
    <m/>
    <m/>
    <m/>
    <m/>
    <m/>
    <m/>
    <m/>
    <m/>
    <m/>
    <m/>
    <m/>
    <m/>
    <m/>
    <m/>
    <m/>
    <m/>
    <m/>
    <m/>
    <m/>
    <m/>
    <m/>
    <m/>
    <m/>
    <m/>
    <m/>
    <m/>
    <m/>
    <m/>
    <m/>
    <m/>
    <m/>
    <m/>
    <m/>
    <m/>
    <m/>
    <m/>
    <m/>
    <m/>
    <x v="0"/>
    <x v="0"/>
    <s v="ZBHT0015"/>
    <s v="APyFJS0z1Dc"/>
    <s v="Allocated"/>
    <s v="Promise To Pay (PTP)"/>
    <s v="Visited at customer residence address. Customer is private sector work. Customer promise to pay emi on date. Vehicle with him."/>
    <d v="2026-03-23T00:00:00"/>
    <m/>
    <m/>
    <m/>
    <e v="#N/A"/>
  </r>
  <r>
    <n v="461184027"/>
    <s v="GANESH BABASAHEB BANE"/>
    <m/>
    <m/>
    <m/>
    <m/>
    <m/>
    <m/>
    <n v="5104"/>
    <n v="5104"/>
    <x v="2"/>
    <x v="0"/>
    <x v="0"/>
    <x v="4"/>
    <n v="51341.599999999999"/>
    <n v="10"/>
    <n v="0"/>
    <n v="450"/>
    <s v="-"/>
    <s v="NEW"/>
    <n v="5.2504598917964461E-2"/>
    <n v="2.5954608465627248E-3"/>
    <s v="FLOW"/>
    <x v="7"/>
    <s v="-"/>
    <s v="BPTP"/>
    <m/>
    <n v="18"/>
    <s v="CAVA"/>
    <m/>
    <m/>
    <m/>
    <s v="KASARWADI"/>
    <m/>
    <m/>
    <m/>
    <n v="5564"/>
    <n v="51341.599999999999"/>
    <n v="24"/>
    <n v="1"/>
    <n v="54"/>
    <s v="REGULAR"/>
    <s v="MH14LG1435"/>
    <s v="BAJAJ PULSAR 220 ABS"/>
    <d v="2023-12-20T00:00:00"/>
    <n v="36"/>
    <x v="4"/>
    <x v="2"/>
    <s v="-"/>
    <m/>
    <m/>
    <m/>
    <m/>
    <m/>
    <m/>
    <m/>
    <m/>
    <m/>
    <m/>
    <m/>
    <m/>
    <m/>
    <m/>
    <m/>
    <m/>
    <m/>
    <m/>
    <m/>
    <m/>
    <m/>
    <m/>
    <m/>
    <m/>
    <m/>
    <m/>
    <m/>
    <m/>
    <m/>
    <m/>
    <m/>
    <m/>
    <m/>
    <m/>
    <m/>
    <m/>
    <n v="1"/>
    <m/>
    <m/>
    <m/>
    <m/>
    <m/>
    <m/>
    <m/>
    <m/>
    <m/>
    <m/>
    <m/>
    <m/>
    <m/>
    <m/>
    <m/>
    <m/>
    <m/>
    <m/>
    <m/>
    <m/>
    <m/>
    <m/>
    <m/>
    <m/>
    <m/>
    <m/>
    <m/>
    <m/>
    <m/>
    <m/>
    <m/>
    <m/>
    <m/>
    <m/>
    <m/>
    <m/>
    <m/>
    <m/>
    <m/>
    <m/>
    <m/>
    <m/>
    <m/>
    <m/>
    <m/>
    <m/>
    <m/>
    <m/>
    <m/>
    <m/>
    <m/>
    <m/>
    <m/>
    <m/>
    <m/>
    <m/>
    <x v="0"/>
    <x v="0"/>
    <s v="DUWT0025"/>
    <s v="GoBI112BCFz"/>
    <s v="Allocated"/>
    <s v="Promise To Pay (PTP)"/>
    <s v="Customer given ptp to online payment "/>
    <d v="2026-03-16T00:00:00"/>
    <m/>
    <m/>
    <m/>
    <e v="#N/A"/>
  </r>
  <r>
    <n v="460220168"/>
    <s v="BALU DINKAR SARPALE"/>
    <m/>
    <m/>
    <m/>
    <m/>
    <m/>
    <m/>
    <n v="4032"/>
    <n v="23997.46"/>
    <x v="1"/>
    <x v="0"/>
    <x v="0"/>
    <x v="6"/>
    <n v="51186.11"/>
    <n v="795"/>
    <n v="0"/>
    <n v="2700"/>
    <s v="-"/>
    <s v="BKT 5 FLOW"/>
    <n v="1"/>
    <n v="1.9023736257859979E-2"/>
    <s v="FLOW"/>
    <x v="10"/>
    <s v="EXP"/>
    <s v="EXP"/>
    <s v="Expire"/>
    <m/>
    <s v="CNAVNA"/>
    <m/>
    <m/>
    <m/>
    <s v="WAKSAI"/>
    <m/>
    <m/>
    <m/>
    <n v="27492.46"/>
    <n v="51186.11"/>
    <n v="177"/>
    <m/>
    <n v="207"/>
    <s v="-"/>
    <s v="MH14LD3355"/>
    <s v="HONDA SP 160 SINGLE DISC"/>
    <d v="2023-10-20T00:00:00"/>
    <n v="36"/>
    <x v="0"/>
    <x v="2"/>
    <s v="-"/>
    <m/>
    <m/>
    <m/>
    <m/>
    <m/>
    <m/>
    <m/>
    <m/>
    <m/>
    <m/>
    <m/>
    <m/>
    <m/>
    <m/>
    <m/>
    <m/>
    <m/>
    <m/>
    <n v="1"/>
    <m/>
    <m/>
    <m/>
    <m/>
    <m/>
    <m/>
    <m/>
    <m/>
    <m/>
    <m/>
    <m/>
    <m/>
    <m/>
    <m/>
    <m/>
    <m/>
    <m/>
    <m/>
    <m/>
    <m/>
    <m/>
    <m/>
    <m/>
    <m/>
    <m/>
    <m/>
    <m/>
    <m/>
    <m/>
    <m/>
    <m/>
    <m/>
    <m/>
    <m/>
    <m/>
    <m/>
    <m/>
    <m/>
    <m/>
    <m/>
    <m/>
    <m/>
    <m/>
    <m/>
    <m/>
    <m/>
    <m/>
    <m/>
    <m/>
    <m/>
    <m/>
    <m/>
    <m/>
    <m/>
    <m/>
    <m/>
    <m/>
    <m/>
    <m/>
    <m/>
    <m/>
    <m/>
    <m/>
    <m/>
    <m/>
    <m/>
    <m/>
    <m/>
    <m/>
    <m/>
    <m/>
    <m/>
    <m/>
    <m/>
    <x v="0"/>
    <x v="0"/>
    <s v="DUWT0013"/>
    <s v="k6iX4QvExm"/>
    <s v="Allocated"/>
    <s v="Deceased Customer (EXP)"/>
    <s v="Customer expired "/>
    <d v="2026-03-07T00:00:00"/>
    <m/>
    <m/>
    <m/>
    <e v="#N/A"/>
  </r>
  <r>
    <n v="463158875"/>
    <s v="VINOD SHIVAJI MUKNAK"/>
    <s v="BRANCH"/>
    <s v="25.03.26"/>
    <n v="2000"/>
    <m/>
    <m/>
    <s v="BANK STABLE 28"/>
    <n v="3371"/>
    <n v="4476"/>
    <x v="5"/>
    <x v="1"/>
    <x v="1"/>
    <x v="16"/>
    <n v="50658"/>
    <n v="204"/>
    <n v="0"/>
    <n v="1800"/>
    <s v="-"/>
    <s v="24.02.26"/>
    <n v="0.26718386841924968"/>
    <n v="9.4244954495024246E-3"/>
    <s v="STABLE"/>
    <x v="1"/>
    <s v="NC"/>
    <s v="PTP"/>
    <m/>
    <m/>
    <m/>
    <m/>
    <m/>
    <m/>
    <s v="WADGAON BK"/>
    <m/>
    <m/>
    <m/>
    <n v="6480"/>
    <n v="50658"/>
    <n v="55"/>
    <m/>
    <n v="54"/>
    <s v="-"/>
    <s v="MH12WW1759"/>
    <s v="SPLENDOR PLUS I3S BS6 FI DRUM SELF"/>
    <d v="2024-06-10T00:00:00"/>
    <n v="36"/>
    <x v="0"/>
    <x v="2"/>
    <s v="-"/>
    <m/>
    <m/>
    <m/>
    <m/>
    <m/>
    <m/>
    <m/>
    <m/>
    <m/>
    <m/>
    <m/>
    <m/>
    <m/>
    <m/>
    <m/>
    <m/>
    <m/>
    <m/>
    <m/>
    <m/>
    <m/>
    <m/>
    <m/>
    <m/>
    <m/>
    <m/>
    <m/>
    <m/>
    <m/>
    <m/>
    <m/>
    <m/>
    <m/>
    <m/>
    <m/>
    <m/>
    <n v="1"/>
    <m/>
    <m/>
    <m/>
    <m/>
    <m/>
    <m/>
    <m/>
    <m/>
    <m/>
    <m/>
    <m/>
    <m/>
    <m/>
    <m/>
    <m/>
    <m/>
    <m/>
    <m/>
    <m/>
    <m/>
    <m/>
    <m/>
    <m/>
    <m/>
    <m/>
    <m/>
    <m/>
    <m/>
    <m/>
    <m/>
    <m/>
    <m/>
    <m/>
    <m/>
    <m/>
    <n v="1"/>
    <m/>
    <m/>
    <m/>
    <m/>
    <m/>
    <m/>
    <m/>
    <m/>
    <m/>
    <m/>
    <m/>
    <m/>
    <m/>
    <m/>
    <m/>
    <m/>
    <m/>
    <m/>
    <m/>
    <m/>
    <x v="6"/>
    <x v="0"/>
    <s v="DUWT0031"/>
    <s v="A2G1epuYG5m"/>
    <s v="Allocated"/>
    <s v="Left Message (LMCB)"/>
    <s v="Left message customer brother "/>
    <d v="2026-03-13T00:00:00"/>
    <m/>
    <m/>
    <m/>
    <e v="#N/A"/>
  </r>
  <r>
    <n v="462935207"/>
    <s v="MANGAL MACHHINDRA GARADE"/>
    <m/>
    <m/>
    <m/>
    <m/>
    <m/>
    <s v="BANK PAID 31"/>
    <n v="3820"/>
    <n v="1611.71"/>
    <x v="3"/>
    <x v="0"/>
    <x v="1"/>
    <x v="7"/>
    <n v="50334"/>
    <n v="2"/>
    <n v="0"/>
    <n v="450"/>
    <s v="-"/>
    <s v="-"/>
    <s v="-"/>
    <s v="-"/>
    <s v="FLOW"/>
    <x v="3"/>
    <m/>
    <s v="PTP"/>
    <m/>
    <n v="25"/>
    <m/>
    <m/>
    <m/>
    <m/>
    <m/>
    <m/>
    <m/>
    <m/>
    <m/>
    <n v="50334"/>
    <n v="0"/>
    <m/>
    <n v="25"/>
    <m/>
    <m/>
    <m/>
    <m/>
    <m/>
    <x v="1"/>
    <x v="1"/>
    <s v="-"/>
    <m/>
    <m/>
    <m/>
    <m/>
    <m/>
    <m/>
    <m/>
    <m/>
    <m/>
    <m/>
    <m/>
    <m/>
    <m/>
    <m/>
    <m/>
    <m/>
    <m/>
    <m/>
    <m/>
    <m/>
    <m/>
    <m/>
    <m/>
    <m/>
    <m/>
    <m/>
    <m/>
    <m/>
    <m/>
    <m/>
    <m/>
    <m/>
    <m/>
    <m/>
    <m/>
    <m/>
    <m/>
    <m/>
    <m/>
    <m/>
    <m/>
    <m/>
    <m/>
    <m/>
    <m/>
    <m/>
    <m/>
    <m/>
    <m/>
    <m/>
    <m/>
    <m/>
    <m/>
    <m/>
    <m/>
    <m/>
    <m/>
    <m/>
    <m/>
    <m/>
    <m/>
    <m/>
    <m/>
    <m/>
    <m/>
    <m/>
    <m/>
    <m/>
    <m/>
    <m/>
    <m/>
    <m/>
    <m/>
    <m/>
    <m/>
    <m/>
    <m/>
    <m/>
    <m/>
    <m/>
    <m/>
    <m/>
    <m/>
    <m/>
    <m/>
    <m/>
    <m/>
    <m/>
    <m/>
    <m/>
    <m/>
    <m/>
    <m/>
    <x v="7"/>
    <x v="1"/>
    <s v="ZBHT0013"/>
    <s v="kPQTsxbCQNz"/>
    <s v="Unallocated"/>
    <e v="#N/A"/>
    <e v="#N/A"/>
    <e v="#N/A"/>
    <m/>
    <m/>
    <m/>
    <e v="#N/A"/>
  </r>
  <r>
    <n v="136615657"/>
    <s v="NIKITA SHIVAJI DHUMAL"/>
    <m/>
    <m/>
    <m/>
    <m/>
    <m/>
    <s v="BANK RB 13"/>
    <n v="2461"/>
    <n v="6719"/>
    <x v="4"/>
    <x v="2"/>
    <x v="0"/>
    <x v="5"/>
    <n v="50106.5"/>
    <n v="223"/>
    <n v="0"/>
    <n v="4950"/>
    <s v="-"/>
    <s v="2 FLOW"/>
    <n v="0.1217808989394867"/>
    <n v="1.0871563408688389E-2"/>
    <s v="RB"/>
    <x v="1"/>
    <s v="PTP"/>
    <s v="PAID"/>
    <m/>
    <m/>
    <s v="CAVA"/>
    <m/>
    <m/>
    <m/>
    <s v="BANNER"/>
    <m/>
    <m/>
    <m/>
    <n v="11892"/>
    <n v="50106.5"/>
    <n v="85"/>
    <m/>
    <n v="0"/>
    <s v="-"/>
    <s v="MH12UX9648"/>
    <s v="JUPITER BASIC"/>
    <d v="2022-12-07T00:00:00"/>
    <n v="60"/>
    <x v="0"/>
    <x v="0"/>
    <s v="-"/>
    <m/>
    <m/>
    <m/>
    <m/>
    <m/>
    <m/>
    <m/>
    <m/>
    <m/>
    <m/>
    <m/>
    <m/>
    <n v="1"/>
    <m/>
    <m/>
    <m/>
    <m/>
    <m/>
    <m/>
    <m/>
    <m/>
    <m/>
    <m/>
    <m/>
    <m/>
    <m/>
    <m/>
    <m/>
    <m/>
    <m/>
    <m/>
    <m/>
    <m/>
    <m/>
    <m/>
    <m/>
    <m/>
    <m/>
    <m/>
    <m/>
    <m/>
    <m/>
    <m/>
    <m/>
    <m/>
    <m/>
    <m/>
    <m/>
    <m/>
    <m/>
    <m/>
    <m/>
    <m/>
    <m/>
    <m/>
    <m/>
    <m/>
    <m/>
    <m/>
    <m/>
    <m/>
    <m/>
    <m/>
    <m/>
    <m/>
    <m/>
    <m/>
    <m/>
    <m/>
    <m/>
    <m/>
    <m/>
    <m/>
    <m/>
    <m/>
    <m/>
    <m/>
    <m/>
    <m/>
    <m/>
    <m/>
    <m/>
    <m/>
    <m/>
    <m/>
    <m/>
    <m/>
    <m/>
    <m/>
    <m/>
    <m/>
    <m/>
    <m/>
    <x v="0"/>
    <x v="0"/>
    <s v="DUWT0023"/>
    <s v="G2bAOLwFkF8m"/>
    <s v="Allocated"/>
    <s v="Refuse To Pay (RTP)"/>
    <s v="Customer financial problem "/>
    <d v="2026-03-05T00:00:00"/>
    <m/>
    <m/>
    <m/>
    <e v="#N/A"/>
  </r>
  <r>
    <n v="462947636"/>
    <s v="RAMPRABHU BALIRAM BORADE"/>
    <s v="ONLINE"/>
    <s v="31.03.26"/>
    <n v="2100"/>
    <m/>
    <m/>
    <m/>
    <n v="3644"/>
    <n v="2018"/>
    <x v="2"/>
    <x v="1"/>
    <x v="1"/>
    <x v="5"/>
    <n v="50032"/>
    <n v="57"/>
    <n v="0"/>
    <n v="4950"/>
    <s v="-"/>
    <s v="17.02.26"/>
    <n v="5.3706070984414933E-2"/>
    <n v="2.5292569198316029E-3"/>
    <s v="STABLE"/>
    <x v="1"/>
    <s v="PTP"/>
    <s v="PTP"/>
    <m/>
    <n v="19"/>
    <s v="CAVA"/>
    <m/>
    <m/>
    <m/>
    <s v="RANGE HILLS"/>
    <m/>
    <m/>
    <m/>
    <n v="7025"/>
    <n v="50032"/>
    <n v="24"/>
    <m/>
    <n v="54"/>
    <s v="-"/>
    <s v="MH12WV1542"/>
    <s v="SPLENDOR PLUS I3S DRS C FI OTHERS"/>
    <d v="2024-05-18T00:00:00"/>
    <n v="36"/>
    <x v="0"/>
    <x v="0"/>
    <s v="-"/>
    <m/>
    <m/>
    <m/>
    <m/>
    <m/>
    <m/>
    <m/>
    <m/>
    <m/>
    <m/>
    <m/>
    <m/>
    <m/>
    <m/>
    <m/>
    <n v="1"/>
    <m/>
    <m/>
    <m/>
    <m/>
    <m/>
    <m/>
    <m/>
    <m/>
    <m/>
    <m/>
    <m/>
    <m/>
    <m/>
    <m/>
    <m/>
    <m/>
    <m/>
    <m/>
    <m/>
    <m/>
    <n v="1"/>
    <m/>
    <m/>
    <m/>
    <m/>
    <m/>
    <m/>
    <m/>
    <m/>
    <m/>
    <m/>
    <m/>
    <m/>
    <m/>
    <m/>
    <m/>
    <m/>
    <m/>
    <m/>
    <m/>
    <m/>
    <m/>
    <m/>
    <m/>
    <m/>
    <m/>
    <m/>
    <m/>
    <m/>
    <m/>
    <m/>
    <m/>
    <m/>
    <m/>
    <m/>
    <m/>
    <m/>
    <m/>
    <m/>
    <m/>
    <m/>
    <m/>
    <m/>
    <m/>
    <m/>
    <m/>
    <m/>
    <m/>
    <m/>
    <m/>
    <m/>
    <m/>
    <m/>
    <m/>
    <m/>
    <m/>
    <m/>
    <x v="6"/>
    <x v="0"/>
    <s v="DUWT0023"/>
    <s v="koGLoEHCl_z"/>
    <s v="Allocated"/>
    <s v="Refuse To Pay (RTP)"/>
    <s v="Customer RTP financial problem "/>
    <d v="2026-03-06T00:00:00"/>
    <m/>
    <m/>
    <m/>
    <e v="#N/A"/>
  </r>
  <r>
    <n v="463265017"/>
    <s v="DASTAGIR GUNDULAL INAMDAR"/>
    <m/>
    <m/>
    <m/>
    <m/>
    <m/>
    <m/>
    <n v="4612"/>
    <n v="4304.17"/>
    <x v="2"/>
    <x v="0"/>
    <x v="0"/>
    <x v="4"/>
    <n v="49791"/>
    <n v="0"/>
    <n v="0"/>
    <n v="450"/>
    <s v="-"/>
    <s v="NEW"/>
    <n v="5.0918874455107913E-2"/>
    <n v="2.517073698739514E-3"/>
    <s v="FLOW"/>
    <x v="0"/>
    <s v="-"/>
    <s v="NC"/>
    <s v="Add not found"/>
    <m/>
    <s v="CNAVNA"/>
    <m/>
    <m/>
    <m/>
    <s v="BHOSARI GAON"/>
    <m/>
    <m/>
    <m/>
    <n v="4754.17"/>
    <n v="49791"/>
    <n v="24"/>
    <n v="1"/>
    <n v="54"/>
    <s v="REGULAR"/>
    <s v="MH14LR3581"/>
    <s v="HONDA SHINE CELEBRATION ED DISC"/>
    <d v="2024-06-21T00:00:00"/>
    <n v="30"/>
    <x v="4"/>
    <x v="2"/>
    <s v="-"/>
    <m/>
    <m/>
    <m/>
    <m/>
    <m/>
    <m/>
    <m/>
    <m/>
    <m/>
    <m/>
    <m/>
    <m/>
    <m/>
    <m/>
    <m/>
    <m/>
    <m/>
    <m/>
    <m/>
    <m/>
    <m/>
    <m/>
    <m/>
    <m/>
    <m/>
    <m/>
    <m/>
    <m/>
    <m/>
    <m/>
    <m/>
    <m/>
    <m/>
    <m/>
    <m/>
    <m/>
    <n v="1"/>
    <m/>
    <m/>
    <m/>
    <m/>
    <m/>
    <m/>
    <m/>
    <m/>
    <m/>
    <m/>
    <m/>
    <m/>
    <m/>
    <m/>
    <m/>
    <m/>
    <m/>
    <m/>
    <m/>
    <m/>
    <m/>
    <m/>
    <m/>
    <m/>
    <m/>
    <m/>
    <m/>
    <m/>
    <m/>
    <m/>
    <m/>
    <m/>
    <m/>
    <m/>
    <m/>
    <m/>
    <m/>
    <m/>
    <m/>
    <m/>
    <m/>
    <m/>
    <m/>
    <m/>
    <m/>
    <m/>
    <m/>
    <m/>
    <m/>
    <m/>
    <m/>
    <m/>
    <m/>
    <m/>
    <m/>
    <m/>
    <x v="0"/>
    <x v="0"/>
    <s v="DUWT0025"/>
    <s v="kPot_1n0r7"/>
    <s v="Allocated"/>
    <s v="Address Not Found (NC_ANF)"/>
    <s v="Customer residence add not found short add "/>
    <d v="2026-03-13T00:00:00"/>
    <m/>
    <m/>
    <m/>
    <e v="#N/A"/>
  </r>
  <r>
    <n v="460620336"/>
    <s v="AJAY RAJARAM SHINDE"/>
    <m/>
    <m/>
    <m/>
    <m/>
    <m/>
    <m/>
    <n v="3770"/>
    <n v="21011"/>
    <x v="1"/>
    <x v="0"/>
    <x v="0"/>
    <x v="12"/>
    <n v="49736.2"/>
    <n v="964"/>
    <n v="0"/>
    <n v="4004"/>
    <s v="-"/>
    <s v="NEW"/>
    <n v="0.24665310450335989"/>
    <n v="1.8484865352498471E-2"/>
    <s v="FLOW"/>
    <x v="0"/>
    <s v="-"/>
    <s v="NC"/>
    <s v="Add not found"/>
    <m/>
    <s v="CNAVNA"/>
    <m/>
    <m/>
    <m/>
    <s v="SHIRUR"/>
    <m/>
    <m/>
    <m/>
    <n v="25979"/>
    <n v="49736.2"/>
    <n v="177"/>
    <m/>
    <n v="207"/>
    <s v="-"/>
    <m/>
    <s v="TVS JUPITER 125 DISC"/>
    <d v="2023-11-13T00:00:00"/>
    <n v="36"/>
    <x v="0"/>
    <x v="0"/>
    <s v="-"/>
    <m/>
    <m/>
    <m/>
    <m/>
    <m/>
    <m/>
    <m/>
    <m/>
    <m/>
    <m/>
    <m/>
    <m/>
    <m/>
    <m/>
    <m/>
    <m/>
    <m/>
    <m/>
    <m/>
    <m/>
    <m/>
    <m/>
    <m/>
    <m/>
    <m/>
    <m/>
    <m/>
    <m/>
    <m/>
    <m/>
    <m/>
    <m/>
    <m/>
    <m/>
    <m/>
    <m/>
    <m/>
    <m/>
    <m/>
    <m/>
    <m/>
    <m/>
    <m/>
    <m/>
    <m/>
    <n v="1"/>
    <m/>
    <m/>
    <m/>
    <m/>
    <m/>
    <m/>
    <m/>
    <m/>
    <m/>
    <m/>
    <m/>
    <m/>
    <m/>
    <m/>
    <m/>
    <m/>
    <m/>
    <m/>
    <m/>
    <m/>
    <m/>
    <m/>
    <m/>
    <m/>
    <m/>
    <m/>
    <m/>
    <m/>
    <m/>
    <m/>
    <m/>
    <m/>
    <m/>
    <m/>
    <m/>
    <m/>
    <m/>
    <m/>
    <m/>
    <m/>
    <m/>
    <m/>
    <m/>
    <m/>
    <m/>
    <m/>
    <m/>
    <x v="0"/>
    <x v="0"/>
    <s v="ZBHT0024"/>
    <s v="GPTTFr9eaz"/>
    <s v="Allocated"/>
    <s v="Address Not Found (NC_ANF)"/>
    <s v="Customer address not found "/>
    <d v="2026-03-16T00:00:00"/>
    <m/>
    <m/>
    <m/>
    <e v="#N/A"/>
  </r>
  <r>
    <n v="461634058"/>
    <s v="NILESH DNYANESHWAR KATE"/>
    <m/>
    <m/>
    <m/>
    <m/>
    <m/>
    <s v="BANK STABLE 07"/>
    <n v="3525"/>
    <n v="14379.58"/>
    <x v="0"/>
    <x v="1"/>
    <x v="0"/>
    <x v="11"/>
    <n v="49510.58"/>
    <n v="1388"/>
    <n v="0"/>
    <n v="4950"/>
    <s v="-"/>
    <s v="28.02.26"/>
    <n v="0.26753574689069659"/>
    <n v="1.5917721307569639E-2"/>
    <s v="STABLE"/>
    <x v="1"/>
    <s v="PTP"/>
    <s v="PAID"/>
    <m/>
    <m/>
    <s v="CAVA"/>
    <m/>
    <m/>
    <m/>
    <s v="PIRANGUT "/>
    <m/>
    <m/>
    <m/>
    <n v="20717.580000000002"/>
    <n v="49510.58"/>
    <n v="147"/>
    <m/>
    <n v="146"/>
    <s v="-"/>
    <s v="MH12WL2468"/>
    <s v="HONDA ACTIVA 6G H SMART"/>
    <d v="2024-01-24T00:00:00"/>
    <n v="36"/>
    <x v="0"/>
    <x v="0"/>
    <s v="-"/>
    <m/>
    <m/>
    <m/>
    <m/>
    <m/>
    <m/>
    <m/>
    <m/>
    <m/>
    <m/>
    <m/>
    <m/>
    <m/>
    <m/>
    <m/>
    <n v="1"/>
    <m/>
    <m/>
    <m/>
    <m/>
    <m/>
    <m/>
    <m/>
    <m/>
    <m/>
    <m/>
    <m/>
    <m/>
    <m/>
    <m/>
    <m/>
    <m/>
    <m/>
    <m/>
    <m/>
    <m/>
    <m/>
    <m/>
    <m/>
    <m/>
    <m/>
    <m/>
    <m/>
    <m/>
    <m/>
    <m/>
    <m/>
    <m/>
    <m/>
    <m/>
    <m/>
    <m/>
    <m/>
    <m/>
    <m/>
    <m/>
    <m/>
    <m/>
    <m/>
    <m/>
    <m/>
    <m/>
    <m/>
    <m/>
    <m/>
    <m/>
    <m/>
    <m/>
    <m/>
    <m/>
    <m/>
    <m/>
    <m/>
    <m/>
    <m/>
    <m/>
    <m/>
    <m/>
    <m/>
    <m/>
    <m/>
    <m/>
    <m/>
    <m/>
    <m/>
    <m/>
    <m/>
    <m/>
    <m/>
    <m/>
    <m/>
    <m/>
    <m/>
    <x v="0"/>
    <x v="0"/>
    <s v="DUWT0030"/>
    <s v="B2BBDcIq_EJ7"/>
    <s v="Allocated"/>
    <s v="Door Locked (NC_DL)"/>
    <s v="Door lock"/>
    <d v="2026-03-06T00:00:00"/>
    <m/>
    <m/>
    <m/>
    <e v="#N/A"/>
  </r>
  <r>
    <n v="464340558"/>
    <s v="SAYYED DANISHABBAS MOHSINRAZA"/>
    <s v="ONLINE"/>
    <s v="29.03.26"/>
    <n v="3450"/>
    <m/>
    <m/>
    <m/>
    <s v="2913"/>
    <n v="2837"/>
    <x v="3"/>
    <x v="0"/>
    <x v="1"/>
    <x v="9"/>
    <n v="49492"/>
    <n v="30"/>
    <n v="0"/>
    <n v="450"/>
    <s v="-"/>
    <s v="24.02.26"/>
    <n v="3.056893751237779E-2"/>
    <n v="1.372735071727987E-2"/>
    <s v="FLOW"/>
    <x v="3"/>
    <s v="-"/>
    <s v="PTP"/>
    <m/>
    <n v="30"/>
    <s v="CAVA"/>
    <m/>
    <m/>
    <m/>
    <s v="JUNNAR"/>
    <m/>
    <m/>
    <m/>
    <m/>
    <n v="49492"/>
    <n v="0"/>
    <m/>
    <n v="22"/>
    <s v="-"/>
    <m/>
    <m/>
    <d v="2024-10-16T00:00:00"/>
    <s v="36"/>
    <x v="3"/>
    <x v="1"/>
    <s v="-"/>
    <m/>
    <m/>
    <m/>
    <m/>
    <m/>
    <m/>
    <m/>
    <m/>
    <m/>
    <m/>
    <m/>
    <m/>
    <m/>
    <m/>
    <m/>
    <m/>
    <m/>
    <m/>
    <m/>
    <m/>
    <m/>
    <m/>
    <m/>
    <m/>
    <m/>
    <m/>
    <m/>
    <m/>
    <m/>
    <m/>
    <m/>
    <m/>
    <m/>
    <m/>
    <m/>
    <m/>
    <m/>
    <m/>
    <m/>
    <m/>
    <m/>
    <m/>
    <m/>
    <m/>
    <m/>
    <m/>
    <m/>
    <m/>
    <m/>
    <m/>
    <m/>
    <m/>
    <m/>
    <m/>
    <m/>
    <m/>
    <m/>
    <m/>
    <m/>
    <m/>
    <m/>
    <m/>
    <m/>
    <m/>
    <m/>
    <m/>
    <m/>
    <m/>
    <m/>
    <m/>
    <m/>
    <m/>
    <m/>
    <m/>
    <m/>
    <m/>
    <m/>
    <m/>
    <m/>
    <m/>
    <m/>
    <m/>
    <m/>
    <m/>
    <m/>
    <m/>
    <m/>
    <m/>
    <m/>
    <m/>
    <m/>
    <m/>
    <m/>
    <x v="7"/>
    <x v="1"/>
    <s v="ZBHT0021"/>
    <s v="BPohcQlK3z"/>
    <s v="Allocated"/>
    <s v="Payment (PAID)"/>
    <s v="Paid"/>
    <d v="2026-03-29T00:00:00"/>
    <m/>
    <m/>
    <m/>
    <e v="#N/A"/>
  </r>
  <r>
    <n v="460585922"/>
    <s v="ADITYA ARUN KADAM"/>
    <s v="ONLINE"/>
    <s v="13.03.26"/>
    <n v="5787"/>
    <m/>
    <m/>
    <m/>
    <s v="5787"/>
    <e v="#N/A"/>
    <x v="3"/>
    <x v="0"/>
    <x v="1"/>
    <x v="10"/>
    <n v="48577.2"/>
    <n v="30"/>
    <n v="0"/>
    <n v="2250"/>
    <s v="-"/>
    <s v="X FLOW"/>
    <n v="8.8035684887877969E-2"/>
    <n v="1.3473617175774831E-2"/>
    <s v="FLOW"/>
    <x v="1"/>
    <m/>
    <s v="PAID"/>
    <m/>
    <m/>
    <m/>
    <m/>
    <m/>
    <m/>
    <s v="PIMPAL GAON"/>
    <m/>
    <m/>
    <m/>
    <m/>
    <n v="48577.2"/>
    <n v="0"/>
    <m/>
    <e v="#N/A"/>
    <s v="-"/>
    <s v="MH14LD5953"/>
    <s v="BULLET 350 MILITARY RED"/>
    <d v="2023-11-10T00:00:00"/>
    <s v="36"/>
    <x v="3"/>
    <x v="1"/>
    <s v="-"/>
    <m/>
    <m/>
    <m/>
    <m/>
    <m/>
    <m/>
    <m/>
    <m/>
    <m/>
    <m/>
    <m/>
    <m/>
    <m/>
    <m/>
    <m/>
    <m/>
    <m/>
    <m/>
    <m/>
    <m/>
    <m/>
    <m/>
    <m/>
    <m/>
    <m/>
    <m/>
    <m/>
    <m/>
    <m/>
    <m/>
    <m/>
    <m/>
    <m/>
    <m/>
    <m/>
    <m/>
    <m/>
    <m/>
    <m/>
    <m/>
    <m/>
    <m/>
    <m/>
    <m/>
    <m/>
    <m/>
    <m/>
    <m/>
    <m/>
    <m/>
    <m/>
    <m/>
    <m/>
    <m/>
    <m/>
    <m/>
    <m/>
    <m/>
    <m/>
    <m/>
    <m/>
    <m/>
    <m/>
    <m/>
    <m/>
    <m/>
    <m/>
    <m/>
    <m/>
    <m/>
    <m/>
    <m/>
    <m/>
    <m/>
    <m/>
    <m/>
    <m/>
    <m/>
    <m/>
    <m/>
    <m/>
    <m/>
    <m/>
    <m/>
    <m/>
    <m/>
    <m/>
    <m/>
    <m/>
    <m/>
    <n v="1"/>
    <m/>
    <m/>
    <x v="0"/>
    <x v="0"/>
    <s v="ZBHT0010"/>
    <s v="GPt0q7xeCrz"/>
    <s v="Allocated"/>
    <e v="#N/A"/>
    <e v="#N/A"/>
    <e v="#N/A"/>
    <m/>
    <m/>
    <m/>
    <e v="#N/A"/>
  </r>
  <r>
    <n v="466230787"/>
    <s v="SANJAY BABULAL GUJRATHI"/>
    <m/>
    <m/>
    <m/>
    <m/>
    <m/>
    <m/>
    <n v="3401"/>
    <n v="3395"/>
    <x v="2"/>
    <x v="0"/>
    <x v="0"/>
    <x v="10"/>
    <n v="48435"/>
    <n v="121"/>
    <n v="0"/>
    <n v="2250"/>
    <s v="-"/>
    <s v="28.02.26"/>
    <n v="5.1329171193007263E-2"/>
    <n v="2.448524122802281E-3"/>
    <s v="FLOW"/>
    <x v="7"/>
    <s v="BPTP"/>
    <s v="BPTP"/>
    <m/>
    <m/>
    <m/>
    <m/>
    <m/>
    <m/>
    <s v="RAJGURU NAGAR"/>
    <m/>
    <m/>
    <m/>
    <n v="5766"/>
    <n v="48435"/>
    <n v="24"/>
    <m/>
    <n v="54"/>
    <s v="-"/>
    <s v="MH14MN3177"/>
    <s v="TVS XL 100 ES DX"/>
    <d v="2025-05-30T00:00:00"/>
    <n v="24"/>
    <x v="0"/>
    <x v="0"/>
    <s v="-"/>
    <m/>
    <m/>
    <m/>
    <m/>
    <m/>
    <m/>
    <m/>
    <m/>
    <m/>
    <m/>
    <m/>
    <m/>
    <m/>
    <m/>
    <m/>
    <n v="1"/>
    <m/>
    <m/>
    <m/>
    <m/>
    <m/>
    <m/>
    <m/>
    <m/>
    <m/>
    <m/>
    <m/>
    <m/>
    <m/>
    <m/>
    <m/>
    <m/>
    <m/>
    <m/>
    <m/>
    <m/>
    <m/>
    <m/>
    <m/>
    <m/>
    <m/>
    <m/>
    <m/>
    <m/>
    <m/>
    <n v="1"/>
    <m/>
    <m/>
    <m/>
    <m/>
    <m/>
    <m/>
    <m/>
    <m/>
    <m/>
    <m/>
    <m/>
    <m/>
    <m/>
    <m/>
    <m/>
    <m/>
    <m/>
    <m/>
    <m/>
    <m/>
    <n v="1"/>
    <m/>
    <m/>
    <m/>
    <m/>
    <m/>
    <m/>
    <m/>
    <m/>
    <m/>
    <m/>
    <m/>
    <m/>
    <m/>
    <m/>
    <m/>
    <m/>
    <m/>
    <m/>
    <m/>
    <m/>
    <m/>
    <m/>
    <m/>
    <m/>
    <m/>
    <m/>
    <x v="1"/>
    <x v="0"/>
    <s v="ZBHT0010"/>
    <s v="AoXAztSeBaz"/>
    <s v="Allocated"/>
    <s v="Promise To Pay (PTP)"/>
    <s v="Ptp "/>
    <d v="2026-03-16T00:00:00"/>
    <m/>
    <m/>
    <m/>
    <e v="#N/A"/>
  </r>
  <r>
    <n v="462194461"/>
    <s v="MAHMEDRAFEEK HAJINMLANG MOMIN"/>
    <s v="COLLECT"/>
    <s v="14.03.26"/>
    <n v="4000"/>
    <m/>
    <m/>
    <m/>
    <n v="3869"/>
    <n v="3492"/>
    <x v="2"/>
    <x v="1"/>
    <x v="1"/>
    <x v="18"/>
    <n v="47956"/>
    <n v="118"/>
    <n v="0"/>
    <n v="4950"/>
    <s v="-"/>
    <s v="NEW"/>
    <n v="0.13783411717457769"/>
    <n v="2.4243093389719451E-3"/>
    <s v="STABLE"/>
    <x v="1"/>
    <s v="-"/>
    <s v="PAID"/>
    <m/>
    <m/>
    <m/>
    <m/>
    <m/>
    <m/>
    <s v="LOHEGAON"/>
    <m/>
    <m/>
    <m/>
    <n v="8560"/>
    <n v="47956"/>
    <n v="24"/>
    <m/>
    <n v="26"/>
    <s v="-"/>
    <s v="MH12WN9421"/>
    <s v="HONDA SHINE DISC BSVI"/>
    <d v="2024-03-11T00:00:00"/>
    <n v="36"/>
    <x v="0"/>
    <x v="2"/>
    <s v="-"/>
    <m/>
    <m/>
    <m/>
    <m/>
    <m/>
    <m/>
    <m/>
    <m/>
    <m/>
    <m/>
    <m/>
    <m/>
    <n v="1"/>
    <m/>
    <m/>
    <m/>
    <m/>
    <m/>
    <m/>
    <m/>
    <m/>
    <m/>
    <m/>
    <m/>
    <m/>
    <m/>
    <m/>
    <m/>
    <m/>
    <m/>
    <m/>
    <m/>
    <m/>
    <m/>
    <m/>
    <m/>
    <m/>
    <m/>
    <m/>
    <n v="2"/>
    <m/>
    <m/>
    <m/>
    <m/>
    <m/>
    <m/>
    <m/>
    <m/>
    <m/>
    <m/>
    <m/>
    <m/>
    <m/>
    <m/>
    <m/>
    <m/>
    <m/>
    <m/>
    <m/>
    <m/>
    <m/>
    <m/>
    <m/>
    <m/>
    <m/>
    <m/>
    <m/>
    <m/>
    <m/>
    <m/>
    <m/>
    <m/>
    <m/>
    <m/>
    <m/>
    <m/>
    <m/>
    <m/>
    <m/>
    <m/>
    <m/>
    <m/>
    <m/>
    <m/>
    <m/>
    <m/>
    <m/>
    <m/>
    <m/>
    <m/>
    <m/>
    <m/>
    <m/>
    <x v="1"/>
    <x v="0"/>
    <s v="DUWT0021"/>
    <s v="k6Uvrqow_EIz"/>
    <s v="Allocated"/>
    <s v="Promise To Pay (PTP)"/>
    <s v="Customer met at market place promise to pay rs 4000/-"/>
    <d v="2026-03-15T00:00:00"/>
    <m/>
    <m/>
    <m/>
    <e v="#N/A"/>
  </r>
  <r>
    <n v="465501185"/>
    <s v="ADINATH SURESH PADWAL"/>
    <m/>
    <m/>
    <m/>
    <m/>
    <m/>
    <s v="BANK PAID 13"/>
    <n v="4468"/>
    <e v="#N/A"/>
    <x v="3"/>
    <x v="0"/>
    <x v="1"/>
    <x v="10"/>
    <n v="47947"/>
    <n v="39"/>
    <n v="0"/>
    <n v="0"/>
    <s v="-"/>
    <s v="-"/>
    <s v="-"/>
    <s v="-"/>
    <s v="FLOW"/>
    <x v="1"/>
    <m/>
    <s v="PAID"/>
    <m/>
    <m/>
    <m/>
    <m/>
    <m/>
    <m/>
    <s v="SHELU"/>
    <m/>
    <m/>
    <m/>
    <m/>
    <n v="47947"/>
    <n v="0"/>
    <m/>
    <e v="#N/A"/>
    <s v="-"/>
    <m/>
    <m/>
    <s v="########"/>
    <n v="24"/>
    <x v="6"/>
    <x v="1"/>
    <s v="-"/>
    <m/>
    <m/>
    <m/>
    <m/>
    <m/>
    <m/>
    <m/>
    <m/>
    <m/>
    <m/>
    <m/>
    <m/>
    <m/>
    <m/>
    <m/>
    <m/>
    <m/>
    <m/>
    <m/>
    <m/>
    <m/>
    <m/>
    <m/>
    <m/>
    <m/>
    <m/>
    <m/>
    <m/>
    <m/>
    <m/>
    <m/>
    <m/>
    <m/>
    <m/>
    <m/>
    <m/>
    <m/>
    <m/>
    <m/>
    <m/>
    <m/>
    <m/>
    <m/>
    <m/>
    <m/>
    <m/>
    <m/>
    <m/>
    <m/>
    <m/>
    <m/>
    <m/>
    <m/>
    <m/>
    <m/>
    <m/>
    <m/>
    <m/>
    <m/>
    <m/>
    <m/>
    <m/>
    <m/>
    <m/>
    <m/>
    <m/>
    <m/>
    <m/>
    <m/>
    <m/>
    <m/>
    <m/>
    <m/>
    <m/>
    <m/>
    <m/>
    <m/>
    <m/>
    <m/>
    <m/>
    <m/>
    <m/>
    <m/>
    <m/>
    <m/>
    <m/>
    <m/>
    <m/>
    <m/>
    <m/>
    <n v="1"/>
    <m/>
    <m/>
    <x v="0"/>
    <x v="0"/>
    <s v="ZBHT0010"/>
    <e v="#N/A"/>
    <e v="#N/A"/>
    <e v="#N/A"/>
    <e v="#N/A"/>
    <e v="#N/A"/>
    <m/>
    <m/>
    <m/>
    <e v="#N/A"/>
  </r>
  <r>
    <n v="462516053"/>
    <s v="SACHIN ARJUN LONDHE"/>
    <s v="ONLINE"/>
    <s v="02.03.26"/>
    <n v="3630"/>
    <m/>
    <m/>
    <m/>
    <n v="3305"/>
    <n v="9912"/>
    <x v="4"/>
    <x v="1"/>
    <x v="1"/>
    <x v="11"/>
    <n v="47476"/>
    <n v="425"/>
    <n v="0"/>
    <n v="2700"/>
    <s v="-"/>
    <s v="01.02.26"/>
    <n v="0.1341272178976268"/>
    <n v="1.0300826128164809E-2"/>
    <s v="STABLE"/>
    <x v="1"/>
    <s v="PAID"/>
    <s v="PAID"/>
    <s v="Add not found"/>
    <m/>
    <s v="CAVNA"/>
    <m/>
    <m/>
    <m/>
    <s v="WAKAD"/>
    <m/>
    <m/>
    <m/>
    <n v="13037"/>
    <n v="47476"/>
    <n v="86"/>
    <m/>
    <n v="85"/>
    <s v="-"/>
    <s v="MH14LM6573"/>
    <s v="SPLENDOR PLUS I3S BS6 FI DRUM SELF"/>
    <d v="2024-04-10T00:00:00"/>
    <n v="36"/>
    <x v="0"/>
    <x v="0"/>
    <s v="-"/>
    <m/>
    <m/>
    <m/>
    <n v="1"/>
    <m/>
    <m/>
    <m/>
    <m/>
    <m/>
    <n v="1"/>
    <m/>
    <m/>
    <m/>
    <m/>
    <m/>
    <m/>
    <m/>
    <m/>
    <m/>
    <m/>
    <m/>
    <m/>
    <m/>
    <m/>
    <m/>
    <m/>
    <m/>
    <m/>
    <m/>
    <m/>
    <m/>
    <m/>
    <m/>
    <m/>
    <m/>
    <m/>
    <m/>
    <m/>
    <m/>
    <m/>
    <m/>
    <m/>
    <m/>
    <m/>
    <m/>
    <m/>
    <m/>
    <m/>
    <m/>
    <m/>
    <m/>
    <m/>
    <m/>
    <m/>
    <m/>
    <m/>
    <m/>
    <m/>
    <m/>
    <m/>
    <m/>
    <m/>
    <m/>
    <m/>
    <m/>
    <m/>
    <m/>
    <m/>
    <m/>
    <m/>
    <m/>
    <m/>
    <m/>
    <m/>
    <m/>
    <m/>
    <m/>
    <m/>
    <m/>
    <m/>
    <m/>
    <m/>
    <m/>
    <m/>
    <m/>
    <m/>
    <m/>
    <m/>
    <m/>
    <m/>
    <m/>
    <m/>
    <m/>
    <x v="6"/>
    <x v="0"/>
    <s v="DUWT0030"/>
    <s v="A67XMq0GZ7"/>
    <s v="Allocated"/>
    <s v="Address Not Found (NC_ANF)"/>
    <s v="Addresd not found"/>
    <d v="2026-03-02T00:00:00"/>
    <m/>
    <m/>
    <m/>
    <e v="#N/A"/>
  </r>
  <r>
    <n v="462141064"/>
    <s v="SUNIL KUMAR GUPTA"/>
    <m/>
    <m/>
    <m/>
    <m/>
    <m/>
    <s v="BANK PAID 30"/>
    <n v="4023"/>
    <n v="4023"/>
    <x v="3"/>
    <x v="0"/>
    <x v="1"/>
    <x v="3"/>
    <n v="46996"/>
    <n v="4"/>
    <n v="0"/>
    <n v="450"/>
    <s v="-"/>
    <s v="-"/>
    <s v="-"/>
    <s v="-"/>
    <s v="FLOW"/>
    <x v="0"/>
    <m/>
    <s v="NC"/>
    <m/>
    <m/>
    <m/>
    <m/>
    <m/>
    <m/>
    <m/>
    <m/>
    <m/>
    <m/>
    <m/>
    <n v="46996"/>
    <n v="0"/>
    <m/>
    <e v="#N/A"/>
    <m/>
    <m/>
    <m/>
    <m/>
    <m/>
    <x v="1"/>
    <x v="1"/>
    <s v="-"/>
    <m/>
    <m/>
    <m/>
    <m/>
    <m/>
    <m/>
    <m/>
    <m/>
    <m/>
    <m/>
    <m/>
    <m/>
    <m/>
    <m/>
    <m/>
    <m/>
    <m/>
    <m/>
    <m/>
    <m/>
    <m/>
    <m/>
    <m/>
    <m/>
    <m/>
    <m/>
    <m/>
    <m/>
    <m/>
    <m/>
    <m/>
    <m/>
    <m/>
    <m/>
    <m/>
    <m/>
    <m/>
    <m/>
    <m/>
    <m/>
    <m/>
    <m/>
    <m/>
    <m/>
    <m/>
    <m/>
    <m/>
    <m/>
    <m/>
    <m/>
    <m/>
    <m/>
    <m/>
    <m/>
    <m/>
    <m/>
    <m/>
    <m/>
    <m/>
    <m/>
    <m/>
    <m/>
    <m/>
    <n v="1"/>
    <m/>
    <m/>
    <m/>
    <m/>
    <m/>
    <m/>
    <m/>
    <m/>
    <m/>
    <m/>
    <m/>
    <m/>
    <m/>
    <m/>
    <m/>
    <m/>
    <m/>
    <m/>
    <m/>
    <m/>
    <m/>
    <m/>
    <m/>
    <m/>
    <m/>
    <m/>
    <m/>
    <m/>
    <m/>
    <x v="0"/>
    <x v="0"/>
    <s v="DUWT0017"/>
    <s v="GPlA-5v8cc"/>
    <s v="Unallocated"/>
    <s v="Address Not Found (NC_ANF)"/>
    <s v="Short address available "/>
    <d v="2026-03-22T00:00:00"/>
    <m/>
    <m/>
    <m/>
    <e v="#N/A"/>
  </r>
  <r>
    <n v="464050687"/>
    <s v="BHARAT NIMBA RENGADE"/>
    <m/>
    <m/>
    <m/>
    <m/>
    <m/>
    <m/>
    <n v="5587"/>
    <n v="10971.35"/>
    <x v="5"/>
    <x v="0"/>
    <x v="0"/>
    <x v="9"/>
    <n v="46757"/>
    <n v="123"/>
    <n v="0"/>
    <n v="900"/>
    <s v="-"/>
    <s v="1 FLOW"/>
    <n v="9.2133895060366455E-2"/>
    <n v="8.6987471619958314E-3"/>
    <s v="FLOW"/>
    <x v="0"/>
    <s v="NC"/>
    <s v="NC"/>
    <s v="Shifted"/>
    <m/>
    <s v="CNAVNA"/>
    <m/>
    <m/>
    <m/>
    <s v="JUNNAR"/>
    <m/>
    <m/>
    <m/>
    <n v="11994.35"/>
    <n v="46757"/>
    <n v="55"/>
    <m/>
    <n v="85"/>
    <s v="-"/>
    <s v="MH14LV4656"/>
    <s v="FZS V4"/>
    <d v="2024-09-17T00:00:00"/>
    <n v="24"/>
    <x v="0"/>
    <x v="0"/>
    <s v="-"/>
    <m/>
    <m/>
    <m/>
    <m/>
    <m/>
    <m/>
    <m/>
    <m/>
    <m/>
    <m/>
    <m/>
    <m/>
    <m/>
    <m/>
    <m/>
    <m/>
    <m/>
    <m/>
    <m/>
    <m/>
    <m/>
    <m/>
    <m/>
    <m/>
    <m/>
    <m/>
    <m/>
    <m/>
    <m/>
    <m/>
    <m/>
    <m/>
    <m/>
    <m/>
    <m/>
    <m/>
    <m/>
    <m/>
    <m/>
    <m/>
    <m/>
    <m/>
    <m/>
    <m/>
    <m/>
    <m/>
    <m/>
    <m/>
    <m/>
    <m/>
    <m/>
    <m/>
    <m/>
    <m/>
    <m/>
    <m/>
    <m/>
    <m/>
    <m/>
    <m/>
    <m/>
    <m/>
    <m/>
    <m/>
    <m/>
    <m/>
    <m/>
    <m/>
    <m/>
    <m/>
    <m/>
    <m/>
    <m/>
    <m/>
    <m/>
    <m/>
    <m/>
    <m/>
    <m/>
    <m/>
    <m/>
    <m/>
    <m/>
    <m/>
    <m/>
    <m/>
    <m/>
    <m/>
    <m/>
    <m/>
    <m/>
    <m/>
    <m/>
    <x v="7"/>
    <x v="1"/>
    <s v="ZBHT0021"/>
    <s v="Go7_hq2LK7"/>
    <s v="Allocated"/>
    <e v="#N/A"/>
    <e v="#N/A"/>
    <e v="#N/A"/>
    <m/>
    <m/>
    <m/>
    <e v="#N/A"/>
  </r>
  <r>
    <n v="64608286"/>
    <s v="ASHOK BABULAL PARDESHI"/>
    <m/>
    <m/>
    <m/>
    <m/>
    <m/>
    <m/>
    <n v="2951"/>
    <n v="55824"/>
    <x v="7"/>
    <x v="0"/>
    <x v="0"/>
    <x v="2"/>
    <n v="46657.17"/>
    <s v="-"/>
    <n v="0"/>
    <s v="-"/>
    <s v="-"/>
    <s v="-"/>
    <s v="-"/>
    <s v="-"/>
    <s v="FLOW"/>
    <x v="0"/>
    <m/>
    <s v="NC"/>
    <m/>
    <m/>
    <m/>
    <m/>
    <m/>
    <m/>
    <s v="FUGEWADI"/>
    <m/>
    <m/>
    <m/>
    <m/>
    <n v="46657.17"/>
    <s v="-"/>
    <m/>
    <s v="-"/>
    <m/>
    <m/>
    <m/>
    <d v="2019-01-30T00:00:00"/>
    <n v="30"/>
    <x v="6"/>
    <x v="1"/>
    <s v="-"/>
    <m/>
    <m/>
    <m/>
    <m/>
    <m/>
    <m/>
    <m/>
    <m/>
    <m/>
    <m/>
    <m/>
    <m/>
    <m/>
    <m/>
    <m/>
    <m/>
    <m/>
    <m/>
    <m/>
    <m/>
    <m/>
    <m/>
    <m/>
    <m/>
    <m/>
    <m/>
    <m/>
    <m/>
    <m/>
    <m/>
    <m/>
    <m/>
    <m/>
    <m/>
    <m/>
    <m/>
    <m/>
    <m/>
    <m/>
    <m/>
    <m/>
    <m/>
    <m/>
    <m/>
    <m/>
    <m/>
    <m/>
    <m/>
    <m/>
    <m/>
    <m/>
    <m/>
    <m/>
    <m/>
    <m/>
    <m/>
    <m/>
    <m/>
    <m/>
    <m/>
    <m/>
    <m/>
    <m/>
    <m/>
    <m/>
    <m/>
    <m/>
    <m/>
    <m/>
    <m/>
    <m/>
    <m/>
    <m/>
    <m/>
    <m/>
    <m/>
    <m/>
    <m/>
    <m/>
    <m/>
    <m/>
    <m/>
    <m/>
    <m/>
    <m/>
    <m/>
    <m/>
    <m/>
    <m/>
    <m/>
    <m/>
    <m/>
    <m/>
    <x v="7"/>
    <x v="1"/>
    <s v="ZBHT0012"/>
    <s v="k6_hWW4sEJm"/>
    <s v="Allocated"/>
    <e v="#N/A"/>
    <e v="#N/A"/>
    <e v="#N/A"/>
    <m/>
    <m/>
    <m/>
    <e v="#N/A"/>
  </r>
  <r>
    <n v="462856016"/>
    <s v="SANTOSH BABU LABADE"/>
    <m/>
    <m/>
    <m/>
    <m/>
    <m/>
    <m/>
    <n v="3235"/>
    <n v="6470"/>
    <x v="5"/>
    <x v="0"/>
    <x v="0"/>
    <x v="1"/>
    <n v="46554"/>
    <n v="199"/>
    <n v="0"/>
    <n v="4950"/>
    <s v="-"/>
    <s v="1 FLOW"/>
    <n v="0.42412322221773791"/>
    <n v="8.6609807168884657E-3"/>
    <s v="FLOW"/>
    <x v="3"/>
    <s v="BPTP"/>
    <s v="PTP"/>
    <m/>
    <n v="30"/>
    <s v="CAVA"/>
    <m/>
    <m/>
    <m/>
    <s v="AMBEGAON"/>
    <m/>
    <m/>
    <m/>
    <n v="199"/>
    <n v="46554"/>
    <n v="55"/>
    <m/>
    <n v="85"/>
    <s v="-"/>
    <s v="MH14LQ3190"/>
    <e v="#N/A"/>
    <d v="2024-05-10T00:00:00"/>
    <n v="36"/>
    <x v="0"/>
    <x v="2"/>
    <s v="-"/>
    <m/>
    <m/>
    <m/>
    <m/>
    <m/>
    <m/>
    <m/>
    <m/>
    <m/>
    <m/>
    <m/>
    <m/>
    <n v="1"/>
    <m/>
    <m/>
    <m/>
    <m/>
    <m/>
    <m/>
    <m/>
    <m/>
    <m/>
    <m/>
    <m/>
    <m/>
    <m/>
    <m/>
    <m/>
    <m/>
    <m/>
    <m/>
    <m/>
    <m/>
    <m/>
    <m/>
    <m/>
    <m/>
    <m/>
    <m/>
    <m/>
    <m/>
    <m/>
    <m/>
    <m/>
    <m/>
    <m/>
    <m/>
    <m/>
    <m/>
    <m/>
    <m/>
    <m/>
    <m/>
    <m/>
    <m/>
    <m/>
    <m/>
    <m/>
    <m/>
    <m/>
    <m/>
    <m/>
    <m/>
    <m/>
    <m/>
    <m/>
    <m/>
    <m/>
    <m/>
    <m/>
    <m/>
    <m/>
    <m/>
    <m/>
    <m/>
    <m/>
    <m/>
    <m/>
    <m/>
    <m/>
    <m/>
    <m/>
    <m/>
    <m/>
    <m/>
    <m/>
    <m/>
    <m/>
    <m/>
    <m/>
    <m/>
    <m/>
    <m/>
    <x v="0"/>
    <x v="0"/>
    <s v="DUWT0029"/>
    <s v="A2Y1YA3pNIc"/>
    <s v="Allocated"/>
    <s v="Left Message (LMCB)"/>
    <s v="Customer not available at residence address left message with relative"/>
    <d v="2026-03-05T00:00:00"/>
    <m/>
    <m/>
    <m/>
    <e v="#N/A"/>
  </r>
  <r>
    <n v="462670036"/>
    <s v="SAKSHI RAJKUMAR CHINTALWAR"/>
    <s v="ONLINE"/>
    <s v="27.03.26"/>
    <n v="3400"/>
    <m/>
    <m/>
    <m/>
    <n v="3356"/>
    <n v="3353"/>
    <x v="2"/>
    <x v="1"/>
    <x v="1"/>
    <x v="4"/>
    <n v="46017"/>
    <n v="62"/>
    <n v="0"/>
    <n v="4950"/>
    <s v="-"/>
    <s v="NEW"/>
    <n v="4.7059385145923983E-2"/>
    <n v="2.3262874896044709E-3"/>
    <s v="STABLE"/>
    <x v="1"/>
    <s v="-"/>
    <s v="PTP"/>
    <m/>
    <n v="16"/>
    <s v="CAVA"/>
    <m/>
    <m/>
    <m/>
    <s v="KASARWADI"/>
    <m/>
    <m/>
    <m/>
    <n v="8365"/>
    <n v="46017"/>
    <n v="24"/>
    <n v="1"/>
    <n v="26"/>
    <s v="REGULAR"/>
    <s v="MH14LN2145"/>
    <s v="HONDA ACTIVA 125 SMART"/>
    <d v="2024-04-23T00:00:00"/>
    <n v="36"/>
    <x v="4"/>
    <x v="2"/>
    <s v="-"/>
    <m/>
    <m/>
    <m/>
    <m/>
    <m/>
    <m/>
    <m/>
    <m/>
    <m/>
    <m/>
    <m/>
    <m/>
    <m/>
    <m/>
    <m/>
    <m/>
    <m/>
    <m/>
    <m/>
    <m/>
    <m/>
    <m/>
    <m/>
    <m/>
    <m/>
    <m/>
    <m/>
    <m/>
    <m/>
    <m/>
    <m/>
    <m/>
    <m/>
    <m/>
    <m/>
    <m/>
    <n v="1"/>
    <m/>
    <m/>
    <m/>
    <m/>
    <m/>
    <m/>
    <m/>
    <m/>
    <m/>
    <m/>
    <m/>
    <m/>
    <m/>
    <m/>
    <m/>
    <m/>
    <m/>
    <m/>
    <m/>
    <m/>
    <m/>
    <m/>
    <m/>
    <m/>
    <m/>
    <m/>
    <m/>
    <m/>
    <m/>
    <m/>
    <m/>
    <m/>
    <m/>
    <m/>
    <m/>
    <m/>
    <m/>
    <m/>
    <m/>
    <m/>
    <m/>
    <m/>
    <m/>
    <m/>
    <m/>
    <m/>
    <m/>
    <m/>
    <m/>
    <m/>
    <m/>
    <m/>
    <m/>
    <m/>
    <m/>
    <m/>
    <x v="0"/>
    <x v="0"/>
    <s v="DUWT0025"/>
    <s v="B2M41-LBEz"/>
    <s v="Allocated"/>
    <s v="Promise To Pay (PTP)"/>
    <s v="Customer given ptp to online payment "/>
    <d v="2026-03-16T00:00:00"/>
    <m/>
    <m/>
    <m/>
    <e v="#N/A"/>
  </r>
  <r>
    <n v="464713400"/>
    <s v="ROHIT TIWARI"/>
    <m/>
    <m/>
    <m/>
    <m/>
    <m/>
    <m/>
    <n v="5014"/>
    <n v="5014"/>
    <x v="2"/>
    <x v="0"/>
    <x v="0"/>
    <x v="0"/>
    <n v="45835"/>
    <n v="144"/>
    <n v="0"/>
    <n v="450"/>
    <s v="-"/>
    <s v="NEW"/>
    <n v="1.590316193962367E-2"/>
    <n v="2.3170868828046361E-3"/>
    <s v="FLOW"/>
    <x v="0"/>
    <s v="-"/>
    <s v="NC"/>
    <s v="Shifted"/>
    <m/>
    <s v="CNAVNA"/>
    <m/>
    <m/>
    <m/>
    <s v="CHIKHALI"/>
    <m/>
    <m/>
    <m/>
    <n v="5608"/>
    <n v="45835"/>
    <n v="24"/>
    <m/>
    <n v="54"/>
    <s v="-"/>
    <s v="MH14MA4875"/>
    <s v="SPLENDOR PLUS I3S DRSC FI"/>
    <d v="2024-11-18T00:00:00"/>
    <n v="24"/>
    <x v="0"/>
    <x v="0"/>
    <s v="-"/>
    <m/>
    <m/>
    <m/>
    <m/>
    <m/>
    <m/>
    <m/>
    <m/>
    <m/>
    <m/>
    <m/>
    <m/>
    <n v="1"/>
    <m/>
    <m/>
    <m/>
    <m/>
    <m/>
    <m/>
    <m/>
    <m/>
    <m/>
    <m/>
    <m/>
    <m/>
    <m/>
    <m/>
    <m/>
    <m/>
    <m/>
    <m/>
    <m/>
    <m/>
    <m/>
    <m/>
    <m/>
    <m/>
    <m/>
    <m/>
    <m/>
    <m/>
    <m/>
    <m/>
    <m/>
    <m/>
    <m/>
    <m/>
    <m/>
    <m/>
    <m/>
    <m/>
    <m/>
    <m/>
    <m/>
    <m/>
    <m/>
    <m/>
    <m/>
    <m/>
    <m/>
    <m/>
    <m/>
    <m/>
    <m/>
    <m/>
    <m/>
    <m/>
    <m/>
    <m/>
    <m/>
    <m/>
    <m/>
    <m/>
    <m/>
    <m/>
    <m/>
    <m/>
    <m/>
    <m/>
    <m/>
    <m/>
    <m/>
    <m/>
    <m/>
    <m/>
    <m/>
    <m/>
    <m/>
    <m/>
    <m/>
    <m/>
    <m/>
    <m/>
    <x v="0"/>
    <x v="0"/>
    <s v="ZBHT0011"/>
    <s v="GolzWwy8ic"/>
    <s v="Allocated"/>
    <s v="Shifted (NC_SFTD)"/>
    <s v="Visit cm residences address the person lived in flat for 2 years he sd  we do not know the man with this name"/>
    <d v="2026-03-05T00:00:00"/>
    <m/>
    <m/>
    <m/>
    <e v="#N/A"/>
  </r>
  <r>
    <n v="461285223"/>
    <s v="DIPAK ASHOK JADHAV"/>
    <s v="ONLINE"/>
    <s v="14.03.26"/>
    <n v="4302"/>
    <m/>
    <m/>
    <m/>
    <n v="4234"/>
    <n v="3274"/>
    <x v="2"/>
    <x v="1"/>
    <x v="1"/>
    <x v="12"/>
    <n v="45810"/>
    <n v="68"/>
    <n v="0"/>
    <n v="4950"/>
    <s v="-"/>
    <s v="NEW"/>
    <n v="4.2839418743993503E-2"/>
    <n v="2.315823063189274E-3"/>
    <s v="STABLE"/>
    <x v="1"/>
    <s v="-"/>
    <s v="PAID"/>
    <m/>
    <m/>
    <s v="CAVA"/>
    <m/>
    <m/>
    <m/>
    <s v="SHIRUR"/>
    <m/>
    <m/>
    <m/>
    <n v="8292"/>
    <n v="45810"/>
    <n v="24"/>
    <n v="1"/>
    <n v="26"/>
    <s v="REGULAR"/>
    <s v="MH12WH0965"/>
    <s v="HONDA UNICORN 160 BSVI"/>
    <d v="2023-12-28T00:00:00"/>
    <n v="36"/>
    <x v="4"/>
    <x v="0"/>
    <s v="-"/>
    <m/>
    <m/>
    <m/>
    <m/>
    <m/>
    <m/>
    <m/>
    <m/>
    <m/>
    <m/>
    <m/>
    <m/>
    <m/>
    <m/>
    <m/>
    <m/>
    <m/>
    <m/>
    <m/>
    <m/>
    <m/>
    <m/>
    <m/>
    <m/>
    <m/>
    <m/>
    <m/>
    <m/>
    <m/>
    <m/>
    <m/>
    <m/>
    <m/>
    <m/>
    <m/>
    <m/>
    <n v="1"/>
    <m/>
    <m/>
    <m/>
    <m/>
    <m/>
    <m/>
    <m/>
    <m/>
    <m/>
    <m/>
    <m/>
    <m/>
    <m/>
    <m/>
    <m/>
    <m/>
    <m/>
    <m/>
    <m/>
    <m/>
    <m/>
    <m/>
    <m/>
    <m/>
    <m/>
    <m/>
    <m/>
    <m/>
    <m/>
    <m/>
    <m/>
    <m/>
    <m/>
    <m/>
    <m/>
    <m/>
    <m/>
    <m/>
    <m/>
    <m/>
    <m/>
    <m/>
    <m/>
    <m/>
    <m/>
    <m/>
    <m/>
    <m/>
    <m/>
    <m/>
    <m/>
    <m/>
    <m/>
    <m/>
    <m/>
    <m/>
    <x v="0"/>
    <x v="0"/>
    <s v="ZBHT0024"/>
    <s v="kooEE3mK4z"/>
    <s v="Allocated"/>
    <s v="Promise To Pay (PTP)"/>
    <s v="Promise to pay "/>
    <d v="2026-03-16T00:00:00"/>
    <m/>
    <m/>
    <m/>
    <e v="#N/A"/>
  </r>
  <r>
    <n v="465449543"/>
    <s v="NIRNAY ROHIDAS MURKUTE"/>
    <s v="ONLINE"/>
    <s v="30.03.26"/>
    <n v="4130"/>
    <m/>
    <m/>
    <m/>
    <n v="3989"/>
    <n v="3842"/>
    <x v="2"/>
    <x v="1"/>
    <x v="1"/>
    <x v="1"/>
    <n v="45770"/>
    <n v="136"/>
    <n v="0"/>
    <n v="1800"/>
    <s v="-"/>
    <s v="23.02.26"/>
    <n v="0.1147362133735598"/>
    <n v="2.3138009518046941E-3"/>
    <s v="FLOW"/>
    <x v="1"/>
    <s v="PTP"/>
    <s v="BPTP"/>
    <m/>
    <n v="19"/>
    <s v="CAVA"/>
    <m/>
    <m/>
    <m/>
    <s v="AMBEGAON"/>
    <m/>
    <m/>
    <m/>
    <n v="136"/>
    <n v="45770"/>
    <n v="24"/>
    <m/>
    <n v="26"/>
    <s v="-"/>
    <s v="MH14MD8140"/>
    <e v="#N/A"/>
    <d v="2025-02-07T00:00:00"/>
    <n v="24"/>
    <x v="0"/>
    <x v="2"/>
    <s v="-"/>
    <m/>
    <m/>
    <m/>
    <m/>
    <m/>
    <m/>
    <m/>
    <m/>
    <m/>
    <m/>
    <m/>
    <m/>
    <n v="1"/>
    <m/>
    <m/>
    <m/>
    <m/>
    <m/>
    <m/>
    <m/>
    <m/>
    <m/>
    <m/>
    <m/>
    <m/>
    <m/>
    <m/>
    <m/>
    <m/>
    <m/>
    <m/>
    <m/>
    <m/>
    <n v="1"/>
    <m/>
    <m/>
    <m/>
    <m/>
    <m/>
    <m/>
    <m/>
    <m/>
    <m/>
    <m/>
    <m/>
    <m/>
    <m/>
    <m/>
    <m/>
    <m/>
    <m/>
    <m/>
    <m/>
    <m/>
    <m/>
    <m/>
    <m/>
    <m/>
    <m/>
    <m/>
    <m/>
    <m/>
    <m/>
    <m/>
    <m/>
    <m/>
    <m/>
    <m/>
    <m/>
    <n v="1"/>
    <m/>
    <m/>
    <m/>
    <m/>
    <m/>
    <m/>
    <m/>
    <m/>
    <m/>
    <m/>
    <m/>
    <m/>
    <m/>
    <m/>
    <n v="1"/>
    <m/>
    <m/>
    <m/>
    <m/>
    <m/>
    <m/>
    <m/>
    <m/>
    <x v="2"/>
    <x v="0"/>
    <s v="DUWT0029"/>
    <s v="BPN8d45O4Egm"/>
    <s v="Allocated"/>
    <s v="Promise To Pay (PTP)"/>
    <s v="Promise to pay 5 march "/>
    <d v="2026-03-05T00:00:00"/>
    <m/>
    <m/>
    <m/>
    <e v="#N/A"/>
  </r>
  <r>
    <n v="140289953"/>
    <s v="SANDIP SUNIL DALAVI"/>
    <m/>
    <m/>
    <m/>
    <m/>
    <m/>
    <s v="BANK RB 18"/>
    <n v="3398"/>
    <n v="3398"/>
    <x v="2"/>
    <x v="2"/>
    <x v="0"/>
    <x v="8"/>
    <n v="45702.96"/>
    <n v="5"/>
    <n v="0"/>
    <n v="450"/>
    <s v="-"/>
    <s v="NEW"/>
    <n v="3.7372673639388947E-2"/>
    <n v="2.3104118931241398E-3"/>
    <s v="RB"/>
    <x v="1"/>
    <s v="-"/>
    <s v="KIV"/>
    <m/>
    <m/>
    <m/>
    <m/>
    <m/>
    <m/>
    <s v="NASARPUR"/>
    <m/>
    <m/>
    <m/>
    <n v="3853"/>
    <n v="45702.96"/>
    <n v="23"/>
    <n v="1"/>
    <n v="0"/>
    <s v="REGULAR"/>
    <s v="MH12VJ3194"/>
    <s v="HERO XPULSE 200 T"/>
    <d v="2023-03-29T00:00:00"/>
    <n v="48"/>
    <x v="4"/>
    <x v="2"/>
    <s v="-"/>
    <m/>
    <m/>
    <m/>
    <m/>
    <m/>
    <m/>
    <m/>
    <m/>
    <m/>
    <m/>
    <m/>
    <m/>
    <m/>
    <m/>
    <m/>
    <m/>
    <m/>
    <m/>
    <m/>
    <m/>
    <m/>
    <m/>
    <m/>
    <m/>
    <m/>
    <m/>
    <m/>
    <m/>
    <m/>
    <m/>
    <m/>
    <m/>
    <m/>
    <m/>
    <m/>
    <m/>
    <m/>
    <m/>
    <m/>
    <m/>
    <m/>
    <m/>
    <m/>
    <m/>
    <m/>
    <n v="1"/>
    <m/>
    <m/>
    <m/>
    <m/>
    <m/>
    <m/>
    <m/>
    <m/>
    <m/>
    <m/>
    <m/>
    <m/>
    <m/>
    <m/>
    <m/>
    <m/>
    <m/>
    <m/>
    <m/>
    <m/>
    <m/>
    <m/>
    <m/>
    <m/>
    <m/>
    <m/>
    <m/>
    <m/>
    <m/>
    <m/>
    <m/>
    <m/>
    <m/>
    <m/>
    <m/>
    <m/>
    <m/>
    <m/>
    <m/>
    <m/>
    <m/>
    <m/>
    <m/>
    <m/>
    <m/>
    <m/>
    <m/>
    <x v="0"/>
    <x v="0"/>
    <s v="DUWT0011"/>
    <e v="#N/A"/>
    <e v="#N/A"/>
    <s v="Left Message (LMCB)"/>
    <s v="Left message to temple staff customer job on temple Mahadev Baneshwar "/>
    <d v="2026-03-16T00:00:00"/>
    <m/>
    <m/>
    <m/>
    <e v="#N/A"/>
  </r>
  <r>
    <n v="460389870"/>
    <s v="KARAN MANOJ WAYAL"/>
    <s v="ONLINE"/>
    <s v="12.03.26"/>
    <n v="5271"/>
    <m/>
    <m/>
    <m/>
    <n v="5071"/>
    <n v="2851"/>
    <x v="2"/>
    <x v="1"/>
    <x v="1"/>
    <x v="16"/>
    <n v="45586"/>
    <n v="45"/>
    <n v="0"/>
    <n v="4911"/>
    <s v="-"/>
    <s v="NEW"/>
    <n v="6.6908347496647216E-2"/>
    <n v="2.30449923943563E-3"/>
    <s v="STABLE"/>
    <x v="1"/>
    <s v="-"/>
    <s v="PAID"/>
    <m/>
    <m/>
    <m/>
    <m/>
    <m/>
    <m/>
    <s v="KATRAJ"/>
    <m/>
    <m/>
    <m/>
    <n v="7807"/>
    <n v="45586"/>
    <n v="24"/>
    <n v="1"/>
    <n v="26"/>
    <s v="REGULAR"/>
    <s v="MH42BL3810"/>
    <s v="APACHE RTR 200 4V BSVI 2CH ABS"/>
    <d v="2023-10-30T00:00:00"/>
    <n v="36"/>
    <x v="4"/>
    <x v="2"/>
    <s v="-"/>
    <m/>
    <m/>
    <m/>
    <m/>
    <m/>
    <m/>
    <m/>
    <m/>
    <m/>
    <m/>
    <m/>
    <m/>
    <m/>
    <m/>
    <m/>
    <m/>
    <m/>
    <m/>
    <m/>
    <m/>
    <m/>
    <m/>
    <m/>
    <m/>
    <m/>
    <m/>
    <m/>
    <m/>
    <m/>
    <m/>
    <m/>
    <m/>
    <m/>
    <m/>
    <m/>
    <m/>
    <n v="1"/>
    <m/>
    <m/>
    <m/>
    <m/>
    <m/>
    <m/>
    <m/>
    <m/>
    <m/>
    <m/>
    <m/>
    <m/>
    <m/>
    <m/>
    <m/>
    <m/>
    <m/>
    <m/>
    <m/>
    <m/>
    <m/>
    <m/>
    <m/>
    <m/>
    <m/>
    <m/>
    <m/>
    <m/>
    <m/>
    <m/>
    <m/>
    <m/>
    <m/>
    <m/>
    <m/>
    <m/>
    <m/>
    <m/>
    <m/>
    <m/>
    <m/>
    <m/>
    <m/>
    <m/>
    <m/>
    <m/>
    <m/>
    <m/>
    <m/>
    <m/>
    <m/>
    <m/>
    <m/>
    <m/>
    <m/>
    <m/>
    <x v="0"/>
    <x v="0"/>
    <s v="DUWT0031"/>
    <s v="B2hOFPjxrm"/>
    <s v="Allocated"/>
    <s v="Payment (PAID)"/>
    <s v="Customer paid emi "/>
    <d v="2026-03-13T00:00:00"/>
    <m/>
    <m/>
    <m/>
    <e v="#N/A"/>
  </r>
  <r>
    <n v="464867406"/>
    <s v="AHMAD KHAN"/>
    <s v="ONLINE"/>
    <s v="12.03.26"/>
    <n v="4598"/>
    <m/>
    <m/>
    <m/>
    <n v="4523"/>
    <n v="4523"/>
    <x v="2"/>
    <x v="1"/>
    <x v="1"/>
    <x v="0"/>
    <n v="45150"/>
    <n v="75"/>
    <n v="0"/>
    <n v="4500"/>
    <s v="-"/>
    <s v="NEW"/>
    <n v="1.5665490598320259E-2"/>
    <n v="2.2824582253437179E-3"/>
    <s v="STABLE"/>
    <x v="1"/>
    <s v="-"/>
    <s v="PAID"/>
    <s v="Shifted"/>
    <m/>
    <s v="CAVNA"/>
    <m/>
    <m/>
    <m/>
    <s v="RUPEE NAGAR"/>
    <m/>
    <m/>
    <m/>
    <n v="9098"/>
    <n v="45150"/>
    <n v="24"/>
    <n v="1"/>
    <n v="26"/>
    <s v="REGULAR"/>
    <s v="MH14MB9786"/>
    <s v="SUZUKI BURGMAN STREET BT BSVI"/>
    <d v="2024-12-05T00:00:00"/>
    <n v="24"/>
    <x v="4"/>
    <x v="0"/>
    <s v="-"/>
    <m/>
    <m/>
    <m/>
    <m/>
    <m/>
    <m/>
    <m/>
    <m/>
    <m/>
    <m/>
    <m/>
    <m/>
    <m/>
    <m/>
    <m/>
    <m/>
    <m/>
    <m/>
    <m/>
    <m/>
    <m/>
    <m/>
    <m/>
    <m/>
    <m/>
    <m/>
    <m/>
    <m/>
    <m/>
    <m/>
    <m/>
    <m/>
    <m/>
    <m/>
    <m/>
    <m/>
    <n v="1"/>
    <m/>
    <m/>
    <m/>
    <m/>
    <m/>
    <m/>
    <m/>
    <m/>
    <m/>
    <m/>
    <m/>
    <m/>
    <m/>
    <m/>
    <m/>
    <m/>
    <m/>
    <m/>
    <m/>
    <m/>
    <m/>
    <m/>
    <m/>
    <m/>
    <m/>
    <m/>
    <m/>
    <m/>
    <m/>
    <m/>
    <m/>
    <m/>
    <m/>
    <m/>
    <m/>
    <m/>
    <m/>
    <m/>
    <m/>
    <m/>
    <m/>
    <m/>
    <m/>
    <m/>
    <m/>
    <m/>
    <m/>
    <m/>
    <m/>
    <m/>
    <m/>
    <m/>
    <m/>
    <m/>
    <m/>
    <m/>
    <x v="0"/>
    <x v="0"/>
    <s v="ZBHT0011"/>
    <s v="B6tnCRcUVz"/>
    <s v="Allocated"/>
    <s v="Shifted (NC_SFTD)"/>
    <s v="Visit cm residences address cm shifted"/>
    <d v="2026-03-13T00:00:00"/>
    <m/>
    <m/>
    <m/>
    <e v="#N/A"/>
  </r>
  <r>
    <n v="460723500"/>
    <s v="ARJUN ROHIDAS BHISE"/>
    <s v="ONLINE"/>
    <s v="20.03.26"/>
    <n v="2491"/>
    <m/>
    <m/>
    <m/>
    <n v="2431"/>
    <n v="2163"/>
    <x v="2"/>
    <x v="1"/>
    <x v="1"/>
    <x v="11"/>
    <n v="45055.08"/>
    <n v="56"/>
    <n v="0"/>
    <n v="4536"/>
    <s v="-"/>
    <s v="21.02.26"/>
    <n v="4.1485164980144942E-2"/>
    <n v="2.2776597550281121E-3"/>
    <s v="STABLE"/>
    <x v="1"/>
    <s v="PTP"/>
    <s v="PTP"/>
    <m/>
    <n v="15"/>
    <s v="CAVA"/>
    <m/>
    <m/>
    <m/>
    <s v="HINJEWADI"/>
    <m/>
    <m/>
    <m/>
    <n v="6755"/>
    <n v="45055.08"/>
    <n v="24"/>
    <m/>
    <n v="26"/>
    <s v="-"/>
    <s v="MH14LF4565"/>
    <s v="SPLENDOR PLUS I3S BS6 FI DRUM SELF"/>
    <d v="2023-11-16T00:00:00"/>
    <n v="48"/>
    <x v="0"/>
    <x v="0"/>
    <s v="-"/>
    <m/>
    <m/>
    <m/>
    <m/>
    <m/>
    <m/>
    <m/>
    <m/>
    <m/>
    <n v="1"/>
    <m/>
    <m/>
    <m/>
    <m/>
    <m/>
    <m/>
    <m/>
    <m/>
    <m/>
    <m/>
    <m/>
    <m/>
    <m/>
    <m/>
    <m/>
    <m/>
    <m/>
    <m/>
    <m/>
    <m/>
    <m/>
    <m/>
    <m/>
    <m/>
    <m/>
    <m/>
    <m/>
    <m/>
    <m/>
    <m/>
    <m/>
    <m/>
    <m/>
    <m/>
    <m/>
    <m/>
    <m/>
    <m/>
    <m/>
    <m/>
    <m/>
    <m/>
    <m/>
    <m/>
    <m/>
    <m/>
    <m/>
    <m/>
    <m/>
    <m/>
    <m/>
    <m/>
    <m/>
    <m/>
    <m/>
    <m/>
    <m/>
    <m/>
    <m/>
    <m/>
    <m/>
    <m/>
    <m/>
    <m/>
    <m/>
    <m/>
    <m/>
    <m/>
    <m/>
    <m/>
    <m/>
    <m/>
    <m/>
    <m/>
    <m/>
    <m/>
    <m/>
    <m/>
    <m/>
    <m/>
    <m/>
    <m/>
    <m/>
    <x v="0"/>
    <x v="0"/>
    <s v="DUWT0030"/>
    <s v="G2hG_M-LpNMm"/>
    <s v="Allocated"/>
    <s v="Door Locked (NC_DL)"/>
    <s v="Door lock"/>
    <d v="2026-03-04T00:00:00"/>
    <m/>
    <m/>
    <m/>
    <e v="#N/A"/>
  </r>
  <r>
    <n v="460579934"/>
    <s v="JAGADISH DHANESHAWAR AVTI"/>
    <s v="COLLECT"/>
    <s v="18.03.26"/>
    <n v="5000"/>
    <m/>
    <m/>
    <m/>
    <n v="3344"/>
    <n v="20056"/>
    <x v="1"/>
    <x v="1"/>
    <x v="1"/>
    <x v="9"/>
    <n v="44906.5"/>
    <n v="914"/>
    <n v="0"/>
    <n v="4950"/>
    <s v="-"/>
    <s v="BKT 5 FLOW"/>
    <n v="0.22386482316491069"/>
    <n v="1.6689867861878729E-2"/>
    <s v="STABLE"/>
    <x v="1"/>
    <s v="NC"/>
    <s v="-"/>
    <m/>
    <m/>
    <m/>
    <m/>
    <m/>
    <m/>
    <s v="JUNNAR"/>
    <m/>
    <m/>
    <m/>
    <n v="25920"/>
    <n v="44906.5"/>
    <n v="177"/>
    <m/>
    <n v="177"/>
    <s v="-"/>
    <s v="MH14LF5085"/>
    <s v="SPLENDOR PLUS FI I3S DRS CAST"/>
    <d v="2023-11-10T00:00:00"/>
    <n v="36"/>
    <x v="0"/>
    <x v="0"/>
    <s v="-"/>
    <m/>
    <m/>
    <m/>
    <m/>
    <m/>
    <m/>
    <m/>
    <m/>
    <m/>
    <m/>
    <m/>
    <m/>
    <m/>
    <m/>
    <m/>
    <m/>
    <m/>
    <m/>
    <n v="1"/>
    <m/>
    <m/>
    <m/>
    <m/>
    <m/>
    <m/>
    <m/>
    <m/>
    <m/>
    <m/>
    <m/>
    <m/>
    <m/>
    <m/>
    <m/>
    <m/>
    <m/>
    <m/>
    <m/>
    <m/>
    <m/>
    <m/>
    <m/>
    <m/>
    <m/>
    <m/>
    <m/>
    <m/>
    <m/>
    <m/>
    <m/>
    <m/>
    <m/>
    <m/>
    <m/>
    <m/>
    <m/>
    <m/>
    <m/>
    <m/>
    <m/>
    <m/>
    <m/>
    <m/>
    <m/>
    <m/>
    <m/>
    <m/>
    <m/>
    <m/>
    <m/>
    <m/>
    <m/>
    <m/>
    <m/>
    <m/>
    <m/>
    <m/>
    <m/>
    <m/>
    <m/>
    <m/>
    <m/>
    <m/>
    <m/>
    <m/>
    <m/>
    <m/>
    <m/>
    <m/>
    <m/>
    <m/>
    <m/>
    <m/>
    <x v="0"/>
    <x v="0"/>
    <s v="ZBHT0021"/>
    <s v="B6IyfoKr_OMc"/>
    <s v="Allocated"/>
    <s v="Door Locked (NC_DL)"/>
    <s v="Door locked "/>
    <d v="2026-03-07T00:00:00"/>
    <m/>
    <m/>
    <m/>
    <e v="#N/A"/>
  </r>
  <r>
    <n v="465030578"/>
    <s v="RAJ KUMAR"/>
    <m/>
    <m/>
    <m/>
    <m/>
    <m/>
    <m/>
    <n v="5432"/>
    <n v="21509.64"/>
    <x v="6"/>
    <x v="1"/>
    <x v="0"/>
    <x v="3"/>
    <n v="44874"/>
    <n v="384"/>
    <n v="0"/>
    <n v="2250"/>
    <s v="-"/>
    <s v="05.02.26"/>
    <n v="0.40545130242895822"/>
    <n v="2.069108367007795E-2"/>
    <s v="STABLE"/>
    <x v="1"/>
    <s v="PAID"/>
    <s v="PAID"/>
    <s v="Shifted"/>
    <m/>
    <s v="CAVA"/>
    <m/>
    <m/>
    <m/>
    <s v="CHAKAN"/>
    <m/>
    <m/>
    <m/>
    <n v="24143.64"/>
    <n v="44874"/>
    <n v="116"/>
    <m/>
    <n v="146"/>
    <s v="-"/>
    <s v="MH14MB6630"/>
    <s v="TVS JUPITER 110 DRUM ALLOY OBDIIA"/>
    <d v="2024-12-24T00:00:00"/>
    <n v="18"/>
    <x v="0"/>
    <x v="0"/>
    <s v="-"/>
    <m/>
    <m/>
    <m/>
    <m/>
    <m/>
    <m/>
    <m/>
    <m/>
    <m/>
    <n v="2"/>
    <m/>
    <m/>
    <m/>
    <m/>
    <m/>
    <m/>
    <m/>
    <m/>
    <m/>
    <m/>
    <m/>
    <m/>
    <m/>
    <m/>
    <m/>
    <m/>
    <m/>
    <m/>
    <m/>
    <m/>
    <m/>
    <m/>
    <m/>
    <m/>
    <m/>
    <m/>
    <m/>
    <m/>
    <m/>
    <m/>
    <m/>
    <m/>
    <m/>
    <m/>
    <m/>
    <m/>
    <m/>
    <m/>
    <m/>
    <m/>
    <m/>
    <m/>
    <m/>
    <m/>
    <m/>
    <m/>
    <m/>
    <m/>
    <m/>
    <m/>
    <m/>
    <m/>
    <m/>
    <m/>
    <m/>
    <m/>
    <m/>
    <m/>
    <m/>
    <m/>
    <m/>
    <m/>
    <m/>
    <m/>
    <m/>
    <m/>
    <m/>
    <m/>
    <m/>
    <m/>
    <m/>
    <m/>
    <m/>
    <m/>
    <m/>
    <m/>
    <m/>
    <m/>
    <m/>
    <m/>
    <m/>
    <m/>
    <m/>
    <x v="6"/>
    <x v="0"/>
    <s v="DUWT0017"/>
    <s v="G2kx8MynF4m"/>
    <s v="Allocated"/>
    <s v="Promise To Pay (PTP)"/>
    <s v="Customer skip neighbor call he ask pay online send me link "/>
    <d v="2026-03-04T00:00:00"/>
    <m/>
    <m/>
    <m/>
    <e v="#N/A"/>
  </r>
  <r>
    <n v="462852715"/>
    <s v="AJINKYA GOVIND HANGE"/>
    <m/>
    <m/>
    <m/>
    <m/>
    <m/>
    <m/>
    <n v="3392"/>
    <n v="3392"/>
    <x v="3"/>
    <x v="0"/>
    <x v="0"/>
    <x v="13"/>
    <n v="44696"/>
    <n v="15"/>
    <n v="0"/>
    <n v="5387"/>
    <s v="-"/>
    <s v="-"/>
    <s v="-"/>
    <s v="-"/>
    <s v="FLOW"/>
    <x v="0"/>
    <m/>
    <s v="NC"/>
    <s v="Add not found"/>
    <n v="28"/>
    <s v="CAVA"/>
    <m/>
    <m/>
    <m/>
    <m/>
    <m/>
    <m/>
    <m/>
    <m/>
    <n v="44696"/>
    <n v="0"/>
    <m/>
    <n v="25"/>
    <m/>
    <m/>
    <m/>
    <m/>
    <m/>
    <x v="1"/>
    <x v="1"/>
    <s v="-"/>
    <m/>
    <m/>
    <m/>
    <m/>
    <m/>
    <m/>
    <m/>
    <m/>
    <m/>
    <m/>
    <m/>
    <m/>
    <m/>
    <m/>
    <m/>
    <m/>
    <m/>
    <m/>
    <m/>
    <m/>
    <m/>
    <m/>
    <m/>
    <m/>
    <m/>
    <m/>
    <m/>
    <m/>
    <m/>
    <m/>
    <m/>
    <m/>
    <m/>
    <m/>
    <m/>
    <m/>
    <m/>
    <m/>
    <m/>
    <m/>
    <m/>
    <m/>
    <m/>
    <m/>
    <m/>
    <m/>
    <m/>
    <m/>
    <m/>
    <m/>
    <m/>
    <m/>
    <m/>
    <m/>
    <m/>
    <m/>
    <m/>
    <m/>
    <m/>
    <m/>
    <m/>
    <m/>
    <m/>
    <m/>
    <m/>
    <m/>
    <m/>
    <m/>
    <m/>
    <m/>
    <m/>
    <m/>
    <n v="1"/>
    <m/>
    <m/>
    <m/>
    <m/>
    <m/>
    <m/>
    <m/>
    <m/>
    <m/>
    <m/>
    <m/>
    <m/>
    <m/>
    <m/>
    <m/>
    <m/>
    <m/>
    <m/>
    <m/>
    <m/>
    <x v="0"/>
    <x v="0"/>
    <s v="DUWT0027"/>
    <s v="koWkv_wGEz"/>
    <s v="Unallocated"/>
    <s v="Address Not Found (NC_ANF)"/>
    <s v="Visited to Customers residence address but short address so can't found Customer "/>
    <d v="2026-03-25T00:00:00"/>
    <m/>
    <m/>
    <m/>
    <e v="#N/A"/>
  </r>
  <r>
    <n v="134142972"/>
    <s v="SANTOSH  MADHURE"/>
    <s v="ONLINE"/>
    <s v="18.03.26"/>
    <n v="6000"/>
    <m/>
    <m/>
    <m/>
    <n v="5899"/>
    <e v="#N/A"/>
    <x v="3"/>
    <x v="0"/>
    <x v="1"/>
    <x v="10"/>
    <n v="44603.71"/>
    <n v="17"/>
    <n v="0"/>
    <s v="-"/>
    <s v="-"/>
    <s v="-"/>
    <s v="-"/>
    <s v="-"/>
    <s v="FLOW"/>
    <x v="1"/>
    <m/>
    <s v="PAID"/>
    <m/>
    <m/>
    <m/>
    <m/>
    <m/>
    <m/>
    <s v="NIGOJE"/>
    <m/>
    <m/>
    <m/>
    <m/>
    <n v="44603.71"/>
    <n v="0"/>
    <m/>
    <e v="#N/A"/>
    <s v="-"/>
    <m/>
    <m/>
    <d v="2022-09-29T00:00:00"/>
    <n v="48"/>
    <x v="6"/>
    <x v="1"/>
    <s v="-"/>
    <m/>
    <m/>
    <m/>
    <m/>
    <m/>
    <m/>
    <m/>
    <m/>
    <m/>
    <m/>
    <m/>
    <m/>
    <m/>
    <m/>
    <m/>
    <m/>
    <m/>
    <m/>
    <m/>
    <m/>
    <m/>
    <m/>
    <m/>
    <m/>
    <m/>
    <m/>
    <m/>
    <m/>
    <m/>
    <m/>
    <m/>
    <m/>
    <m/>
    <m/>
    <m/>
    <m/>
    <m/>
    <m/>
    <m/>
    <m/>
    <m/>
    <m/>
    <m/>
    <m/>
    <m/>
    <m/>
    <m/>
    <m/>
    <m/>
    <m/>
    <m/>
    <m/>
    <m/>
    <m/>
    <m/>
    <m/>
    <m/>
    <m/>
    <m/>
    <m/>
    <m/>
    <m/>
    <m/>
    <m/>
    <m/>
    <m/>
    <m/>
    <m/>
    <m/>
    <m/>
    <m/>
    <m/>
    <m/>
    <m/>
    <m/>
    <m/>
    <m/>
    <m/>
    <m/>
    <m/>
    <m/>
    <m/>
    <m/>
    <m/>
    <m/>
    <m/>
    <m/>
    <m/>
    <m/>
    <m/>
    <n v="1"/>
    <m/>
    <m/>
    <x v="0"/>
    <x v="0"/>
    <s v="ZBHT0010"/>
    <e v="#N/A"/>
    <e v="#N/A"/>
    <e v="#N/A"/>
    <e v="#N/A"/>
    <e v="#N/A"/>
    <m/>
    <m/>
    <m/>
    <e v="#N/A"/>
  </r>
  <r>
    <n v="462061208"/>
    <s v="HANUMANT TARACHAND PAWAR"/>
    <m/>
    <m/>
    <m/>
    <m/>
    <m/>
    <m/>
    <n v="3098"/>
    <n v="12474"/>
    <x v="0"/>
    <x v="0"/>
    <x v="0"/>
    <x v="12"/>
    <n v="44384"/>
    <n v="642"/>
    <n v="0"/>
    <n v="4950"/>
    <s v="-"/>
    <s v="BKT 4 FLOW"/>
    <n v="0.31079708977851228"/>
    <n v="1.426951860622863E-2"/>
    <s v="STABLE"/>
    <x v="3"/>
    <s v="PTP"/>
    <s v="PTP"/>
    <s v="Financail Problem"/>
    <m/>
    <s v="CAVA"/>
    <m/>
    <m/>
    <m/>
    <s v="NHAVRE"/>
    <m/>
    <m/>
    <m/>
    <n v="18066"/>
    <n v="44384"/>
    <n v="147"/>
    <m/>
    <n v="177"/>
    <s v="-"/>
    <m/>
    <s v="SPLENDOR PLUS I3S XTEC"/>
    <d v="2024-02-27T00:00:00"/>
    <n v="36"/>
    <x v="0"/>
    <x v="0"/>
    <s v="-"/>
    <m/>
    <m/>
    <m/>
    <m/>
    <m/>
    <m/>
    <m/>
    <m/>
    <m/>
    <n v="1"/>
    <m/>
    <m/>
    <m/>
    <m/>
    <m/>
    <m/>
    <m/>
    <m/>
    <m/>
    <m/>
    <m/>
    <m/>
    <m/>
    <m/>
    <m/>
    <m/>
    <m/>
    <m/>
    <m/>
    <m/>
    <m/>
    <m/>
    <m/>
    <m/>
    <m/>
    <m/>
    <m/>
    <m/>
    <m/>
    <m/>
    <m/>
    <m/>
    <m/>
    <m/>
    <m/>
    <m/>
    <m/>
    <m/>
    <m/>
    <m/>
    <m/>
    <m/>
    <m/>
    <m/>
    <m/>
    <m/>
    <m/>
    <m/>
    <m/>
    <m/>
    <m/>
    <m/>
    <m/>
    <m/>
    <m/>
    <m/>
    <m/>
    <m/>
    <m/>
    <m/>
    <m/>
    <m/>
    <m/>
    <m/>
    <m/>
    <m/>
    <m/>
    <m/>
    <m/>
    <m/>
    <m/>
    <m/>
    <m/>
    <m/>
    <m/>
    <m/>
    <m/>
    <m/>
    <m/>
    <m/>
    <m/>
    <m/>
    <m/>
    <x v="0"/>
    <x v="0"/>
    <s v="ZBHT0024"/>
    <s v="GPrAyfKj_OMz"/>
    <s v="Allocated"/>
    <s v="Door Locked (NC_DL)"/>
    <s v="Door lock "/>
    <d v="2026-03-04T00:00:00"/>
    <m/>
    <m/>
    <m/>
    <e v="#N/A"/>
  </r>
  <r>
    <n v="460406801"/>
    <s v="VARSHA SUBHASH LONKE"/>
    <s v="COLLECT"/>
    <s v="12.03.26"/>
    <n v="5000"/>
    <m/>
    <m/>
    <m/>
    <n v="4791"/>
    <n v="4610"/>
    <x v="2"/>
    <x v="1"/>
    <x v="1"/>
    <x v="15"/>
    <n v="44376"/>
    <n v="91"/>
    <n v="0"/>
    <n v="4950"/>
    <s v="-"/>
    <s v="18.02.26"/>
    <n v="2.539682248985466E-2"/>
    <n v="2.2433303700521109E-3"/>
    <s v="STABLE"/>
    <x v="1"/>
    <s v="PAID"/>
    <s v="PAID"/>
    <m/>
    <m/>
    <m/>
    <m/>
    <m/>
    <m/>
    <s v="INDRA NAGAR"/>
    <m/>
    <m/>
    <m/>
    <n v="9651"/>
    <n v="44376"/>
    <n v="24"/>
    <m/>
    <n v="26"/>
    <s v="-"/>
    <s v="MH12XC5352"/>
    <s v="PIAGGIO VESPA SXL 125 CBS"/>
    <d v="2023-10-31T00:00:00"/>
    <n v="36"/>
    <x v="0"/>
    <x v="2"/>
    <s v="-"/>
    <m/>
    <m/>
    <m/>
    <m/>
    <m/>
    <m/>
    <m/>
    <m/>
    <m/>
    <m/>
    <m/>
    <m/>
    <m/>
    <m/>
    <m/>
    <n v="1"/>
    <m/>
    <m/>
    <m/>
    <m/>
    <m/>
    <m/>
    <m/>
    <m/>
    <m/>
    <m/>
    <m/>
    <m/>
    <m/>
    <m/>
    <m/>
    <m/>
    <m/>
    <n v="2"/>
    <m/>
    <m/>
    <m/>
    <m/>
    <m/>
    <m/>
    <m/>
    <m/>
    <m/>
    <m/>
    <m/>
    <m/>
    <m/>
    <m/>
    <m/>
    <m/>
    <m/>
    <m/>
    <m/>
    <m/>
    <m/>
    <m/>
    <m/>
    <m/>
    <m/>
    <m/>
    <m/>
    <m/>
    <m/>
    <m/>
    <m/>
    <m/>
    <m/>
    <m/>
    <m/>
    <m/>
    <m/>
    <m/>
    <m/>
    <m/>
    <m/>
    <m/>
    <m/>
    <m/>
    <m/>
    <m/>
    <m/>
    <m/>
    <m/>
    <m/>
    <m/>
    <m/>
    <m/>
    <m/>
    <m/>
    <m/>
    <m/>
    <m/>
    <m/>
    <x v="1"/>
    <x v="0"/>
    <s v="ZBHT0012"/>
    <s v="Ao_-fOwsOIz"/>
    <s v="Allocated"/>
    <s v="Left Message (LMCB)"/>
    <s v="Lm"/>
    <d v="2026-03-06T00:00:00"/>
    <m/>
    <m/>
    <m/>
    <e v="#N/A"/>
  </r>
  <r>
    <n v="462844960"/>
    <s v="IRFAN JIYAUDDIN SHAIKH"/>
    <m/>
    <m/>
    <m/>
    <m/>
    <m/>
    <m/>
    <n v="6774"/>
    <n v="25765.73"/>
    <x v="6"/>
    <x v="0"/>
    <x v="0"/>
    <x v="0"/>
    <n v="44145.73"/>
    <n v="584"/>
    <n v="0"/>
    <n v="1800"/>
    <s v="-"/>
    <s v="NEW"/>
    <n v="0.12777508599241211"/>
    <n v="2.035528352958663E-2"/>
    <s v="FLOW"/>
    <x v="0"/>
    <s v="-"/>
    <s v="NC"/>
    <s v="Add not found"/>
    <m/>
    <s v="CNAVNA"/>
    <m/>
    <m/>
    <m/>
    <s v="THERGAON"/>
    <m/>
    <m/>
    <m/>
    <n v="28149.73"/>
    <n v="44145.73"/>
    <n v="116"/>
    <m/>
    <n v="146"/>
    <s v="-"/>
    <s v="MH14LR8941"/>
    <s v="PIAGGIO VESPA SXL 125 CBS"/>
    <d v="2024-05-09T00:00:00"/>
    <n v="24"/>
    <x v="0"/>
    <x v="0"/>
    <s v="-"/>
    <m/>
    <m/>
    <m/>
    <m/>
    <m/>
    <m/>
    <m/>
    <m/>
    <m/>
    <n v="1"/>
    <m/>
    <m/>
    <m/>
    <m/>
    <m/>
    <m/>
    <m/>
    <m/>
    <m/>
    <m/>
    <m/>
    <m/>
    <m/>
    <m/>
    <m/>
    <m/>
    <m/>
    <m/>
    <m/>
    <m/>
    <m/>
    <m/>
    <m/>
    <m/>
    <m/>
    <m/>
    <m/>
    <m/>
    <m/>
    <n v="1"/>
    <m/>
    <m/>
    <m/>
    <m/>
    <m/>
    <n v="1"/>
    <m/>
    <m/>
    <m/>
    <m/>
    <m/>
    <m/>
    <m/>
    <m/>
    <m/>
    <m/>
    <m/>
    <m/>
    <m/>
    <m/>
    <m/>
    <m/>
    <m/>
    <m/>
    <m/>
    <m/>
    <n v="1"/>
    <m/>
    <m/>
    <m/>
    <m/>
    <m/>
    <m/>
    <m/>
    <m/>
    <m/>
    <m/>
    <m/>
    <m/>
    <m/>
    <m/>
    <m/>
    <m/>
    <m/>
    <m/>
    <m/>
    <m/>
    <m/>
    <m/>
    <m/>
    <m/>
    <m/>
    <m/>
    <x v="2"/>
    <x v="0"/>
    <s v="ZBHT0011"/>
    <s v="GPzyiCzCpc"/>
    <s v="Allocated"/>
    <s v="Address Not Found (NC_ANF)"/>
    <s v="Visit cm residences address not found nobody knows cm in this area"/>
    <d v="2026-03-04T00:00:00"/>
    <m/>
    <m/>
    <m/>
    <e v="#N/A"/>
  </r>
  <r>
    <n v="460545508"/>
    <s v="JYOTSNA RAJENDRA AMALE"/>
    <s v="COLLECT"/>
    <s v="11.03.26"/>
    <n v="2420"/>
    <m/>
    <m/>
    <m/>
    <n v="2380"/>
    <n v="2321"/>
    <x v="2"/>
    <x v="1"/>
    <x v="1"/>
    <x v="9"/>
    <n v="44113.9"/>
    <n v="40"/>
    <n v="0"/>
    <n v="4596"/>
    <s v="-"/>
    <s v="12.02.26"/>
    <n v="2.491503543620309E-2"/>
    <n v="2.230080485204657E-3"/>
    <s v="STABLE"/>
    <x v="1"/>
    <s v="PAID"/>
    <s v="PAID"/>
    <m/>
    <m/>
    <m/>
    <m/>
    <m/>
    <m/>
    <s v="JUNNAR"/>
    <m/>
    <m/>
    <m/>
    <n v="40"/>
    <n v="44113.9"/>
    <n v="24"/>
    <m/>
    <n v="26"/>
    <s v="-"/>
    <s v="MH14LG1669"/>
    <e v="#N/A"/>
    <d v="2023-11-08T00:00:00"/>
    <n v="48"/>
    <x v="0"/>
    <x v="0"/>
    <s v="-"/>
    <m/>
    <m/>
    <m/>
    <m/>
    <m/>
    <m/>
    <m/>
    <m/>
    <m/>
    <n v="1"/>
    <m/>
    <m/>
    <m/>
    <m/>
    <m/>
    <m/>
    <m/>
    <m/>
    <m/>
    <m/>
    <m/>
    <m/>
    <m/>
    <m/>
    <m/>
    <m/>
    <m/>
    <m/>
    <m/>
    <m/>
    <n v="2"/>
    <m/>
    <m/>
    <m/>
    <m/>
    <m/>
    <m/>
    <m/>
    <m/>
    <m/>
    <m/>
    <m/>
    <m/>
    <m/>
    <m/>
    <m/>
    <m/>
    <m/>
    <m/>
    <m/>
    <m/>
    <m/>
    <m/>
    <m/>
    <m/>
    <m/>
    <m/>
    <m/>
    <m/>
    <m/>
    <m/>
    <m/>
    <m/>
    <m/>
    <m/>
    <m/>
    <m/>
    <m/>
    <m/>
    <m/>
    <m/>
    <m/>
    <m/>
    <m/>
    <m/>
    <m/>
    <m/>
    <m/>
    <m/>
    <m/>
    <m/>
    <m/>
    <m/>
    <m/>
    <m/>
    <m/>
    <m/>
    <m/>
    <m/>
    <m/>
    <m/>
    <m/>
    <m/>
    <x v="1"/>
    <x v="0"/>
    <s v="ZBHT0021"/>
    <s v="B6-8azk7sDgc"/>
    <s v="Allocated"/>
    <s v="Shifted (NC_SFTD)"/>
    <s v="Shifted "/>
    <d v="2026-03-04T00:00:00"/>
    <m/>
    <m/>
    <m/>
    <e v="#N/A"/>
  </r>
  <r>
    <n v="465455702"/>
    <s v="SUBHAM SINGH"/>
    <m/>
    <m/>
    <m/>
    <m/>
    <m/>
    <s v="BANK PAID 27"/>
    <n v="7731"/>
    <e v="#N/A"/>
    <x v="3"/>
    <x v="0"/>
    <x v="1"/>
    <x v="2"/>
    <n v="44076"/>
    <n v="0"/>
    <n v="0"/>
    <n v="450"/>
    <s v="-"/>
    <s v="-"/>
    <s v="-"/>
    <s v="-"/>
    <s v="FLOW"/>
    <x v="0"/>
    <m/>
    <s v="NC"/>
    <s v="Entry restricted"/>
    <m/>
    <s v="CNAVNA"/>
    <m/>
    <m/>
    <m/>
    <m/>
    <m/>
    <m/>
    <m/>
    <m/>
    <n v="44076"/>
    <n v="0"/>
    <m/>
    <e v="#N/A"/>
    <m/>
    <m/>
    <m/>
    <m/>
    <m/>
    <x v="1"/>
    <x v="1"/>
    <s v="-"/>
    <m/>
    <m/>
    <m/>
    <m/>
    <m/>
    <m/>
    <m/>
    <m/>
    <m/>
    <m/>
    <m/>
    <m/>
    <m/>
    <m/>
    <m/>
    <m/>
    <m/>
    <m/>
    <m/>
    <m/>
    <m/>
    <m/>
    <m/>
    <m/>
    <m/>
    <m/>
    <m/>
    <m/>
    <m/>
    <m/>
    <m/>
    <m/>
    <m/>
    <m/>
    <m/>
    <m/>
    <m/>
    <m/>
    <m/>
    <m/>
    <m/>
    <m/>
    <m/>
    <m/>
    <m/>
    <m/>
    <m/>
    <m/>
    <m/>
    <m/>
    <m/>
    <m/>
    <m/>
    <m/>
    <m/>
    <m/>
    <m/>
    <m/>
    <m/>
    <m/>
    <m/>
    <m/>
    <m/>
    <m/>
    <m/>
    <m/>
    <n v="1"/>
    <m/>
    <m/>
    <m/>
    <m/>
    <m/>
    <m/>
    <m/>
    <m/>
    <m/>
    <m/>
    <m/>
    <m/>
    <m/>
    <m/>
    <m/>
    <m/>
    <m/>
    <m/>
    <m/>
    <m/>
    <m/>
    <m/>
    <m/>
    <m/>
    <m/>
    <m/>
    <x v="0"/>
    <x v="0"/>
    <s v="ZBHT0009"/>
    <s v="B6tE_oFyymz"/>
    <s v="Unallocated"/>
    <s v="Entry Restricted (NC_ER)"/>
    <s v="Customer not allow"/>
    <d v="2026-03-23T00:00:00"/>
    <m/>
    <m/>
    <m/>
    <e v="#N/A"/>
  </r>
  <r>
    <n v="462919078"/>
    <s v="GAJANAN SOPANRAO MULE"/>
    <m/>
    <m/>
    <m/>
    <m/>
    <m/>
    <m/>
    <n v="2908"/>
    <n v="8724"/>
    <x v="4"/>
    <x v="0"/>
    <x v="0"/>
    <x v="5"/>
    <n v="43912"/>
    <n v="324"/>
    <n v="0"/>
    <n v="1350"/>
    <s v="-"/>
    <s v="2 FLOW"/>
    <n v="0.1067255313029396"/>
    <n v="9.5275481704434461E-3"/>
    <s v="FLOW"/>
    <x v="0"/>
    <s v="NC"/>
    <s v="NC"/>
    <s v="Add not found"/>
    <m/>
    <m/>
    <m/>
    <m/>
    <m/>
    <s v="BALEWADI"/>
    <m/>
    <m/>
    <m/>
    <n v="10398"/>
    <n v="43912"/>
    <n v="86"/>
    <m/>
    <n v="116"/>
    <s v="-"/>
    <m/>
    <s v="SPLENDOR PLUS DRS CAST FI BLACK"/>
    <d v="2024-05-16T00:00:00"/>
    <n v="36"/>
    <x v="0"/>
    <x v="0"/>
    <s v="-"/>
    <m/>
    <m/>
    <m/>
    <n v="1"/>
    <m/>
    <m/>
    <m/>
    <m/>
    <m/>
    <n v="1"/>
    <m/>
    <m/>
    <n v="1"/>
    <m/>
    <m/>
    <m/>
    <m/>
    <m/>
    <m/>
    <m/>
    <m/>
    <m/>
    <m/>
    <m/>
    <m/>
    <m/>
    <m/>
    <n v="1"/>
    <m/>
    <m/>
    <m/>
    <m/>
    <m/>
    <n v="1"/>
    <m/>
    <m/>
    <m/>
    <m/>
    <m/>
    <m/>
    <m/>
    <m/>
    <m/>
    <m/>
    <m/>
    <m/>
    <m/>
    <m/>
    <m/>
    <m/>
    <m/>
    <m/>
    <m/>
    <m/>
    <m/>
    <m/>
    <m/>
    <m/>
    <m/>
    <m/>
    <m/>
    <m/>
    <m/>
    <m/>
    <m/>
    <m/>
    <m/>
    <m/>
    <m/>
    <m/>
    <m/>
    <m/>
    <m/>
    <m/>
    <m/>
    <m/>
    <m/>
    <m/>
    <m/>
    <m/>
    <m/>
    <m/>
    <m/>
    <m/>
    <m/>
    <m/>
    <m/>
    <m/>
    <m/>
    <m/>
    <m/>
    <m/>
    <m/>
    <x v="5"/>
    <x v="0"/>
    <s v="DUWT0023"/>
    <s v="G2ytoM9BBRXm"/>
    <s v="Allocated"/>
    <s v="Address Not Found (NC_ANF)"/>
    <s v="Customer address short not found "/>
    <d v="2026-03-05T00:00:00"/>
    <m/>
    <m/>
    <m/>
    <e v="#N/A"/>
  </r>
  <r>
    <n v="461375051"/>
    <s v="REKHA MAROTI KALE"/>
    <m/>
    <m/>
    <m/>
    <m/>
    <m/>
    <s v="BANK STABLE 02"/>
    <n v="3776"/>
    <n v="7552"/>
    <x v="4"/>
    <x v="1"/>
    <x v="1"/>
    <x v="10"/>
    <n v="43875"/>
    <n v="247.03"/>
    <n v="0"/>
    <n v="2250"/>
    <s v="-"/>
    <s v="2 FLOW"/>
    <n v="8.1546398506794834E-2"/>
    <n v="9.5195203128576739E-3"/>
    <s v="STABLE"/>
    <x v="1"/>
    <s v="PTP"/>
    <s v="PAID"/>
    <m/>
    <m/>
    <m/>
    <m/>
    <m/>
    <m/>
    <s v="SAVARDHARI"/>
    <m/>
    <m/>
    <m/>
    <n v="10049.030000000001"/>
    <n v="43875"/>
    <n v="86"/>
    <m/>
    <n v="85"/>
    <s v="-"/>
    <s v="MH22BD0801"/>
    <s v="HONDA SHINE CELEBRATION ED DRUM"/>
    <d v="2024-01-04T00:00:00"/>
    <n v="36"/>
    <x v="0"/>
    <x v="0"/>
    <s v="-"/>
    <m/>
    <m/>
    <m/>
    <m/>
    <m/>
    <m/>
    <n v="1"/>
    <m/>
    <m/>
    <n v="1"/>
    <m/>
    <m/>
    <m/>
    <m/>
    <m/>
    <m/>
    <m/>
    <m/>
    <m/>
    <m/>
    <m/>
    <m/>
    <m/>
    <m/>
    <m/>
    <m/>
    <m/>
    <m/>
    <m/>
    <m/>
    <m/>
    <m/>
    <m/>
    <m/>
    <m/>
    <m/>
    <m/>
    <m/>
    <m/>
    <m/>
    <m/>
    <m/>
    <m/>
    <m/>
    <m/>
    <m/>
    <m/>
    <m/>
    <m/>
    <m/>
    <m/>
    <m/>
    <m/>
    <m/>
    <m/>
    <m/>
    <m/>
    <m/>
    <m/>
    <m/>
    <m/>
    <m/>
    <m/>
    <m/>
    <m/>
    <m/>
    <m/>
    <m/>
    <m/>
    <m/>
    <m/>
    <m/>
    <m/>
    <m/>
    <m/>
    <m/>
    <m/>
    <m/>
    <m/>
    <m/>
    <m/>
    <m/>
    <m/>
    <m/>
    <m/>
    <m/>
    <m/>
    <m/>
    <m/>
    <m/>
    <m/>
    <m/>
    <m/>
    <x v="6"/>
    <x v="0"/>
    <s v="ZBHT0010"/>
    <s v="BolmyYUrFdm"/>
    <s v="Allocated"/>
    <s v="Left Message (LMCB)"/>
    <s v="Lmcb "/>
    <d v="2026-03-03T00:00:00"/>
    <m/>
    <m/>
    <m/>
    <e v="#N/A"/>
  </r>
  <r>
    <n v="462454404"/>
    <s v="GANESH RAMDAS GARADE"/>
    <m/>
    <m/>
    <m/>
    <m/>
    <m/>
    <m/>
    <n v="3526"/>
    <n v="380"/>
    <x v="3"/>
    <x v="0"/>
    <x v="0"/>
    <x v="11"/>
    <n v="43701"/>
    <n v="0"/>
    <n v="0"/>
    <n v="450"/>
    <s v="-"/>
    <s v="-"/>
    <s v="-"/>
    <s v="-"/>
    <s v="FLOW"/>
    <x v="2"/>
    <m/>
    <s v="MPTP"/>
    <s v="Add not found"/>
    <m/>
    <s v="CNAVNA"/>
    <m/>
    <m/>
    <m/>
    <m/>
    <m/>
    <m/>
    <m/>
    <m/>
    <n v="43701"/>
    <n v="0"/>
    <m/>
    <n v="25"/>
    <m/>
    <m/>
    <m/>
    <m/>
    <m/>
    <x v="1"/>
    <x v="1"/>
    <s v="-"/>
    <m/>
    <m/>
    <m/>
    <m/>
    <m/>
    <m/>
    <m/>
    <m/>
    <m/>
    <m/>
    <m/>
    <m/>
    <m/>
    <m/>
    <m/>
    <m/>
    <m/>
    <m/>
    <m/>
    <m/>
    <m/>
    <m/>
    <m/>
    <m/>
    <m/>
    <m/>
    <m/>
    <m/>
    <m/>
    <m/>
    <m/>
    <m/>
    <m/>
    <m/>
    <m/>
    <m/>
    <m/>
    <m/>
    <m/>
    <m/>
    <m/>
    <m/>
    <m/>
    <m/>
    <m/>
    <m/>
    <m/>
    <m/>
    <m/>
    <m/>
    <m/>
    <m/>
    <m/>
    <m/>
    <m/>
    <m/>
    <m/>
    <m/>
    <m/>
    <m/>
    <m/>
    <m/>
    <m/>
    <m/>
    <m/>
    <m/>
    <m/>
    <m/>
    <m/>
    <m/>
    <m/>
    <m/>
    <m/>
    <m/>
    <m/>
    <m/>
    <m/>
    <m/>
    <m/>
    <m/>
    <m/>
    <m/>
    <m/>
    <m/>
    <m/>
    <m/>
    <m/>
    <m/>
    <m/>
    <m/>
    <m/>
    <m/>
    <m/>
    <x v="7"/>
    <x v="1"/>
    <s v="DUWT0030"/>
    <s v="Aov8VJEv8mc"/>
    <s v="Unallocated"/>
    <e v="#N/A"/>
    <e v="#N/A"/>
    <e v="#N/A"/>
    <m/>
    <m/>
    <m/>
    <e v="#N/A"/>
  </r>
  <r>
    <n v="462895277"/>
    <s v="NAYAN SUJIT WADKAR"/>
    <s v="ONLINE"/>
    <s v="18.03.26"/>
    <n v="6451"/>
    <m/>
    <m/>
    <m/>
    <n v="3175"/>
    <n v="3175"/>
    <x v="2"/>
    <x v="2"/>
    <x v="1"/>
    <x v="16"/>
    <n v="43683"/>
    <n v="43"/>
    <n v="0"/>
    <n v="0"/>
    <s v="-"/>
    <s v="NEW"/>
    <n v="6.4115240286404598E-2"/>
    <n v="2.208297290314278E-3"/>
    <s v="RB"/>
    <x v="1"/>
    <s v="-"/>
    <s v="-"/>
    <m/>
    <m/>
    <m/>
    <m/>
    <m/>
    <m/>
    <s v="PADMAWATI"/>
    <m/>
    <m/>
    <m/>
    <n v="3218"/>
    <n v="43683"/>
    <n v="24"/>
    <m/>
    <n v="0"/>
    <s v="-"/>
    <s v="MH12WT9880"/>
    <s v="JUPITER BASIC"/>
    <d v="2024-05-14T00:00:00"/>
    <n v="36"/>
    <x v="0"/>
    <x v="2"/>
    <s v="-"/>
    <m/>
    <m/>
    <m/>
    <m/>
    <m/>
    <m/>
    <m/>
    <m/>
    <m/>
    <m/>
    <m/>
    <m/>
    <m/>
    <m/>
    <m/>
    <m/>
    <m/>
    <m/>
    <m/>
    <m/>
    <m/>
    <m/>
    <m/>
    <m/>
    <m/>
    <m/>
    <m/>
    <m/>
    <m/>
    <m/>
    <m/>
    <m/>
    <m/>
    <m/>
    <m/>
    <m/>
    <m/>
    <m/>
    <m/>
    <m/>
    <m/>
    <m/>
    <m/>
    <m/>
    <m/>
    <n v="1"/>
    <m/>
    <m/>
    <m/>
    <m/>
    <m/>
    <m/>
    <m/>
    <m/>
    <m/>
    <m/>
    <m/>
    <m/>
    <m/>
    <m/>
    <m/>
    <m/>
    <m/>
    <m/>
    <m/>
    <m/>
    <m/>
    <m/>
    <m/>
    <m/>
    <m/>
    <m/>
    <m/>
    <m/>
    <m/>
    <m/>
    <m/>
    <m/>
    <m/>
    <m/>
    <m/>
    <m/>
    <m/>
    <m/>
    <m/>
    <m/>
    <m/>
    <m/>
    <m/>
    <m/>
    <m/>
    <m/>
    <m/>
    <x v="0"/>
    <x v="0"/>
    <s v="DUWT0031"/>
    <e v="#N/A"/>
    <e v="#N/A"/>
    <s v="Promise To Pay (PTP)"/>
    <s v="Customer ptp on 22 march "/>
    <d v="2026-03-22T00:00:00"/>
    <m/>
    <m/>
    <m/>
    <e v="#N/A"/>
  </r>
  <r>
    <n v="456675556"/>
    <s v="RAVINDRA KISAN TEMGIRE"/>
    <s v="ONLINE"/>
    <s v="24.03.26"/>
    <n v="3670"/>
    <m/>
    <m/>
    <m/>
    <n v="3667"/>
    <n v="3427"/>
    <x v="2"/>
    <x v="1"/>
    <x v="1"/>
    <x v="6"/>
    <n v="43322"/>
    <n v="85"/>
    <n v="0"/>
    <n v="4950"/>
    <s v="-"/>
    <s v="27.02.26"/>
    <n v="4.1843848478094928E-2"/>
    <n v="2.1900477350684511E-3"/>
    <s v="STABLE"/>
    <x v="1"/>
    <s v="PTP"/>
    <s v="PTP"/>
    <m/>
    <n v="26"/>
    <s v="CAVA"/>
    <m/>
    <m/>
    <m/>
    <s v="LONAVALA"/>
    <m/>
    <m/>
    <m/>
    <n v="8462"/>
    <n v="43322"/>
    <n v="24"/>
    <m/>
    <n v="26"/>
    <s v="-"/>
    <s v="MH14KP7672"/>
    <s v="HONDA UNICORN 160 BS6"/>
    <d v="2023-02-04T00:00:00"/>
    <n v="48"/>
    <x v="0"/>
    <x v="2"/>
    <s v="-"/>
    <m/>
    <m/>
    <m/>
    <m/>
    <m/>
    <m/>
    <m/>
    <m/>
    <m/>
    <m/>
    <m/>
    <m/>
    <m/>
    <m/>
    <m/>
    <m/>
    <m/>
    <m/>
    <n v="1"/>
    <m/>
    <m/>
    <m/>
    <m/>
    <m/>
    <m/>
    <m/>
    <m/>
    <m/>
    <m/>
    <m/>
    <m/>
    <m/>
    <m/>
    <m/>
    <m/>
    <m/>
    <m/>
    <m/>
    <m/>
    <m/>
    <m/>
    <m/>
    <m/>
    <m/>
    <m/>
    <m/>
    <m/>
    <m/>
    <m/>
    <m/>
    <m/>
    <m/>
    <m/>
    <m/>
    <m/>
    <m/>
    <m/>
    <m/>
    <m/>
    <m/>
    <m/>
    <m/>
    <m/>
    <m/>
    <m/>
    <m/>
    <m/>
    <m/>
    <m/>
    <m/>
    <m/>
    <m/>
    <m/>
    <m/>
    <m/>
    <m/>
    <m/>
    <m/>
    <m/>
    <m/>
    <m/>
    <m/>
    <m/>
    <m/>
    <m/>
    <m/>
    <m/>
    <m/>
    <m/>
    <m/>
    <m/>
    <m/>
    <m/>
    <x v="0"/>
    <x v="0"/>
    <s v="DUWT0013"/>
    <s v="BoTqGMSsDI7"/>
    <s v="Allocated"/>
    <s v="Door Locked (NC_DL)"/>
    <s v="Door lock "/>
    <d v="2026-03-07T00:00:00"/>
    <m/>
    <m/>
    <m/>
    <e v="#N/A"/>
  </r>
  <r>
    <n v="462836533"/>
    <s v="SURESH NARAYANRAO JOSHI"/>
    <m/>
    <m/>
    <m/>
    <m/>
    <m/>
    <m/>
    <n v="2807"/>
    <n v="8421"/>
    <x v="4"/>
    <x v="0"/>
    <x v="0"/>
    <x v="2"/>
    <n v="42850"/>
    <n v="151"/>
    <n v="0"/>
    <n v="1350"/>
    <s v="-"/>
    <s v="2 FLOW"/>
    <n v="5.8330965268572579E-2"/>
    <n v="9.2971269608194042E-3"/>
    <s v="FLOW"/>
    <x v="10"/>
    <s v="EXP"/>
    <s v="EXP"/>
    <s v="expire"/>
    <m/>
    <s v="CNAVNA"/>
    <m/>
    <m/>
    <m/>
    <s v="CHARHOLI"/>
    <m/>
    <m/>
    <m/>
    <n v="9922"/>
    <n v="42850"/>
    <n v="86"/>
    <m/>
    <n v="116"/>
    <s v="-"/>
    <m/>
    <s v="SPLENDOR PLUS BS6 I3S DRS CAST FI"/>
    <d v="2024-05-08T00:00:00"/>
    <n v="36"/>
    <x v="0"/>
    <x v="2"/>
    <s v="-"/>
    <m/>
    <m/>
    <m/>
    <m/>
    <m/>
    <m/>
    <m/>
    <m/>
    <m/>
    <m/>
    <m/>
    <m/>
    <m/>
    <m/>
    <m/>
    <n v="1"/>
    <m/>
    <m/>
    <m/>
    <m/>
    <m/>
    <m/>
    <m/>
    <m/>
    <m/>
    <m/>
    <m/>
    <m/>
    <m/>
    <m/>
    <m/>
    <m/>
    <m/>
    <m/>
    <m/>
    <m/>
    <m/>
    <m/>
    <m/>
    <m/>
    <m/>
    <m/>
    <m/>
    <m/>
    <m/>
    <m/>
    <m/>
    <m/>
    <m/>
    <m/>
    <m/>
    <m/>
    <m/>
    <m/>
    <m/>
    <m/>
    <m/>
    <m/>
    <m/>
    <m/>
    <m/>
    <m/>
    <m/>
    <m/>
    <m/>
    <m/>
    <m/>
    <m/>
    <m/>
    <m/>
    <m/>
    <m/>
    <m/>
    <m/>
    <m/>
    <m/>
    <m/>
    <m/>
    <m/>
    <m/>
    <m/>
    <m/>
    <m/>
    <m/>
    <m/>
    <m/>
    <m/>
    <m/>
    <m/>
    <m/>
    <m/>
    <m/>
    <m/>
    <x v="0"/>
    <x v="0"/>
    <s v="ZBHT0009"/>
    <s v="AoKa5zI-Z7"/>
    <s v="Allocated"/>
    <s v="Deceased Customer (EXP)"/>
    <s v="Customer expired"/>
    <d v="2026-03-06T00:00:00"/>
    <m/>
    <m/>
    <m/>
    <e v="#N/A"/>
  </r>
  <r>
    <n v="462590490"/>
    <s v="DIKSHA GAUTAM JANJAL"/>
    <m/>
    <m/>
    <m/>
    <m/>
    <m/>
    <m/>
    <n v="4347"/>
    <n v="12732"/>
    <x v="4"/>
    <x v="0"/>
    <x v="0"/>
    <x v="3"/>
    <n v="42842"/>
    <n v="434"/>
    <n v="0"/>
    <n v="4950"/>
    <s v="-"/>
    <s v="2 FLOW"/>
    <n v="0.197411250183394"/>
    <n v="9.2953912078278852E-3"/>
    <s v="FLOW"/>
    <x v="0"/>
    <s v="NC"/>
    <s v="NC"/>
    <s v="Shifted"/>
    <m/>
    <s v="CNAVNA"/>
    <m/>
    <m/>
    <m/>
    <s v="KHADACHIWADI"/>
    <m/>
    <m/>
    <m/>
    <n v="18116"/>
    <n v="42842"/>
    <n v="86"/>
    <m/>
    <n v="116"/>
    <s v="-"/>
    <s v="MH30BV0947"/>
    <s v="HONDA ACTIVA 125 SMART"/>
    <d v="2024-04-16T00:00:00"/>
    <n v="30"/>
    <x v="0"/>
    <x v="0"/>
    <s v="-"/>
    <m/>
    <m/>
    <m/>
    <n v="1"/>
    <m/>
    <m/>
    <m/>
    <m/>
    <m/>
    <n v="1"/>
    <m/>
    <m/>
    <m/>
    <m/>
    <m/>
    <m/>
    <m/>
    <m/>
    <m/>
    <m/>
    <m/>
    <m/>
    <m/>
    <m/>
    <m/>
    <m/>
    <m/>
    <m/>
    <m/>
    <m/>
    <m/>
    <m/>
    <m/>
    <m/>
    <m/>
    <m/>
    <m/>
    <m/>
    <m/>
    <m/>
    <m/>
    <m/>
    <m/>
    <m/>
    <m/>
    <m/>
    <m/>
    <m/>
    <m/>
    <m/>
    <m/>
    <m/>
    <m/>
    <m/>
    <m/>
    <m/>
    <m/>
    <m/>
    <m/>
    <m/>
    <m/>
    <m/>
    <m/>
    <m/>
    <m/>
    <m/>
    <m/>
    <m/>
    <m/>
    <m/>
    <m/>
    <m/>
    <m/>
    <m/>
    <m/>
    <m/>
    <m/>
    <m/>
    <m/>
    <m/>
    <m/>
    <m/>
    <m/>
    <m/>
    <m/>
    <m/>
    <m/>
    <m/>
    <m/>
    <m/>
    <m/>
    <m/>
    <m/>
    <x v="6"/>
    <x v="0"/>
    <s v="DUWT0017"/>
    <s v="BPeHbNq4Ogm"/>
    <s v="Allocated"/>
    <s v="Shifted (NC_SFTD)"/>
    <s v="Customer shifted from residence as per owner "/>
    <d v="2026-03-02T00:00:00"/>
    <m/>
    <m/>
    <m/>
    <e v="#N/A"/>
  </r>
  <r>
    <n v="460472259"/>
    <s v="FARHIN RAJJAK TAMBOLI"/>
    <s v="ONLINE"/>
    <s v="04.03.26"/>
    <n v="110"/>
    <m/>
    <m/>
    <m/>
    <n v="4266"/>
    <n v="8532"/>
    <x v="4"/>
    <x v="1"/>
    <x v="1"/>
    <x v="15"/>
    <n v="42655"/>
    <n v="388"/>
    <n v="0"/>
    <n v="0"/>
    <s v="-"/>
    <s v="03.02.26"/>
    <n v="0.11130810786211009"/>
    <n v="9.2548179816511478E-3"/>
    <s v="STABLE"/>
    <x v="1"/>
    <s v="PAID"/>
    <s v="PAID"/>
    <m/>
    <m/>
    <m/>
    <m/>
    <m/>
    <m/>
    <s v="YERWADA"/>
    <m/>
    <m/>
    <m/>
    <n v="8920"/>
    <n v="42655"/>
    <n v="86"/>
    <m/>
    <n v="85"/>
    <s v="-"/>
    <s v="MH12WB5216"/>
    <s v="AMPERE MAGNUS EX"/>
    <d v="2023-11-04T00:00:00"/>
    <n v="36"/>
    <x v="0"/>
    <x v="2"/>
    <s v="-"/>
    <m/>
    <m/>
    <m/>
    <m/>
    <m/>
    <m/>
    <m/>
    <m/>
    <m/>
    <n v="1"/>
    <m/>
    <m/>
    <m/>
    <m/>
    <m/>
    <m/>
    <m/>
    <m/>
    <m/>
    <m/>
    <m/>
    <m/>
    <m/>
    <m/>
    <m/>
    <m/>
    <m/>
    <m/>
    <m/>
    <m/>
    <m/>
    <m/>
    <m/>
    <m/>
    <m/>
    <m/>
    <m/>
    <m/>
    <m/>
    <m/>
    <m/>
    <m/>
    <m/>
    <m/>
    <m/>
    <m/>
    <m/>
    <m/>
    <m/>
    <m/>
    <m/>
    <m/>
    <m/>
    <m/>
    <m/>
    <m/>
    <m/>
    <m/>
    <m/>
    <m/>
    <m/>
    <m/>
    <m/>
    <m/>
    <m/>
    <m/>
    <m/>
    <m/>
    <m/>
    <m/>
    <m/>
    <m/>
    <m/>
    <m/>
    <m/>
    <m/>
    <m/>
    <m/>
    <m/>
    <m/>
    <m/>
    <m/>
    <m/>
    <m/>
    <m/>
    <m/>
    <m/>
    <m/>
    <m/>
    <m/>
    <m/>
    <m/>
    <m/>
    <x v="0"/>
    <x v="0"/>
    <s v="ZBHT0012"/>
    <s v="Aoe26Br_Dgc"/>
    <s v="Allocated"/>
    <s v="Left Message (LMCB)"/>
    <s v="Lm"/>
    <d v="2026-03-04T00:00:00"/>
    <m/>
    <m/>
    <m/>
    <e v="#N/A"/>
  </r>
  <r>
    <n v="464352072"/>
    <s v="PRANALI DILIP HATALE"/>
    <s v="ONLINE"/>
    <s v="05.03.26"/>
    <n v="4736"/>
    <m/>
    <m/>
    <m/>
    <n v="4736"/>
    <n v="9353"/>
    <x v="5"/>
    <x v="1"/>
    <x v="1"/>
    <x v="10"/>
    <n v="42633"/>
    <n v="187"/>
    <n v="0"/>
    <n v="3141"/>
    <s v="-"/>
    <s v="1 FLOW"/>
    <n v="0.20675657980882539"/>
    <n v="7.9315115973515905E-3"/>
    <s v="STABLE"/>
    <x v="1"/>
    <s v="BPTP"/>
    <s v="PAID"/>
    <m/>
    <m/>
    <m/>
    <m/>
    <m/>
    <m/>
    <s v="KALUS"/>
    <m/>
    <m/>
    <m/>
    <n v="12681"/>
    <n v="42633"/>
    <n v="55"/>
    <m/>
    <n v="54"/>
    <s v="-"/>
    <s v="MH14LW7730"/>
    <s v="HONDA ACTIVA 6G H SMART"/>
    <d v="2024-10-17T00:00:00"/>
    <n v="24"/>
    <x v="0"/>
    <x v="0"/>
    <s v="-"/>
    <m/>
    <m/>
    <m/>
    <m/>
    <m/>
    <m/>
    <m/>
    <m/>
    <m/>
    <m/>
    <m/>
    <m/>
    <m/>
    <m/>
    <m/>
    <m/>
    <m/>
    <m/>
    <m/>
    <m/>
    <m/>
    <m/>
    <m/>
    <m/>
    <m/>
    <m/>
    <m/>
    <m/>
    <m/>
    <m/>
    <m/>
    <m/>
    <m/>
    <m/>
    <m/>
    <m/>
    <m/>
    <m/>
    <m/>
    <m/>
    <m/>
    <m/>
    <m/>
    <m/>
    <m/>
    <m/>
    <m/>
    <m/>
    <m/>
    <m/>
    <m/>
    <m/>
    <m/>
    <m/>
    <m/>
    <m/>
    <m/>
    <m/>
    <m/>
    <m/>
    <m/>
    <m/>
    <m/>
    <m/>
    <m/>
    <m/>
    <m/>
    <m/>
    <m/>
    <m/>
    <m/>
    <m/>
    <m/>
    <m/>
    <m/>
    <m/>
    <m/>
    <m/>
    <m/>
    <m/>
    <m/>
    <m/>
    <m/>
    <m/>
    <m/>
    <m/>
    <m/>
    <m/>
    <m/>
    <m/>
    <m/>
    <m/>
    <m/>
    <x v="7"/>
    <x v="1"/>
    <s v="ZBHT0010"/>
    <s v="G6kHSoypIjc"/>
    <s v="Allocated"/>
    <e v="#N/A"/>
    <e v="#N/A"/>
    <e v="#N/A"/>
    <m/>
    <m/>
    <m/>
    <s v="VYMO"/>
  </r>
  <r>
    <n v="461404386"/>
    <s v="ASHOK DADASAHEB SABLE"/>
    <m/>
    <m/>
    <m/>
    <m/>
    <m/>
    <m/>
    <n v="3667"/>
    <n v="7329"/>
    <x v="5"/>
    <x v="0"/>
    <x v="0"/>
    <x v="12"/>
    <n v="42600.59"/>
    <n v="108"/>
    <n v="0"/>
    <n v="900"/>
    <s v="-"/>
    <s v="1 FLOW"/>
    <n v="6.5286655635315868E-2"/>
    <n v="7.9254819890465164E-3"/>
    <s v="FLOW"/>
    <x v="7"/>
    <s v="BPTP"/>
    <s v="BPTP"/>
    <s v="Financail Problem"/>
    <m/>
    <s v="CAVNA"/>
    <m/>
    <m/>
    <m/>
    <s v="SHIRUR"/>
    <m/>
    <m/>
    <m/>
    <n v="8337"/>
    <n v="42600.59"/>
    <n v="55"/>
    <m/>
    <n v="85"/>
    <s v="-"/>
    <s v="MH12WH3414"/>
    <s v="SPLENDOR PLUS I3S BS6 FI DRUM SELF"/>
    <d v="2024-01-06T00:00:00"/>
    <n v="36"/>
    <x v="0"/>
    <x v="0"/>
    <s v="-"/>
    <m/>
    <m/>
    <m/>
    <m/>
    <m/>
    <m/>
    <m/>
    <m/>
    <m/>
    <n v="1"/>
    <m/>
    <m/>
    <m/>
    <m/>
    <m/>
    <m/>
    <m/>
    <m/>
    <m/>
    <m/>
    <m/>
    <m/>
    <m/>
    <m/>
    <m/>
    <m/>
    <m/>
    <m/>
    <m/>
    <m/>
    <m/>
    <m/>
    <m/>
    <m/>
    <m/>
    <m/>
    <m/>
    <m/>
    <m/>
    <m/>
    <m/>
    <m/>
    <m/>
    <m/>
    <m/>
    <m/>
    <m/>
    <m/>
    <m/>
    <m/>
    <m/>
    <m/>
    <m/>
    <m/>
    <m/>
    <m/>
    <m/>
    <m/>
    <m/>
    <m/>
    <m/>
    <m/>
    <m/>
    <m/>
    <m/>
    <m/>
    <n v="1"/>
    <m/>
    <m/>
    <m/>
    <m/>
    <m/>
    <m/>
    <m/>
    <m/>
    <m/>
    <m/>
    <m/>
    <m/>
    <m/>
    <m/>
    <m/>
    <m/>
    <m/>
    <m/>
    <m/>
    <m/>
    <m/>
    <m/>
    <m/>
    <m/>
    <m/>
    <m/>
    <x v="6"/>
    <x v="0"/>
    <s v="ZBHT0024"/>
    <s v="A2gFwOLSDz"/>
    <s v="Allocated"/>
    <s v="Door Locked (NC_DL)"/>
    <s v="Customer door lock "/>
    <d v="2026-03-04T00:00:00"/>
    <m/>
    <m/>
    <m/>
    <s v="VYMO"/>
  </r>
  <r>
    <n v="461100108"/>
    <s v="MADHAV KISHANRAO HULGUNDE"/>
    <m/>
    <m/>
    <m/>
    <m/>
    <m/>
    <m/>
    <n v="3822"/>
    <n v="9597"/>
    <x v="4"/>
    <x v="0"/>
    <x v="0"/>
    <x v="3"/>
    <n v="42475"/>
    <n v="664"/>
    <n v="0"/>
    <n v="4950"/>
    <s v="-"/>
    <s v="BK 3 FLOW"/>
    <n v="0.1957201543237865"/>
    <n v="9.2157635393419878E-3"/>
    <s v="STABLE"/>
    <x v="2"/>
    <s v="PTP"/>
    <s v="MPTP"/>
    <s v="Shifted"/>
    <n v="20"/>
    <s v="CNAVNA"/>
    <m/>
    <m/>
    <m/>
    <s v="KURULI"/>
    <m/>
    <m/>
    <m/>
    <n v="15211"/>
    <n v="42475"/>
    <n v="86"/>
    <m/>
    <n v="116"/>
    <s v="-"/>
    <s v="MH26CL1468"/>
    <s v="BAJAJ PULSAR 125 NEONDISC SPLIT CBS"/>
    <d v="2023-12-12T00:00:00"/>
    <n v="36"/>
    <x v="0"/>
    <x v="0"/>
    <s v="-"/>
    <m/>
    <m/>
    <m/>
    <m/>
    <m/>
    <m/>
    <m/>
    <m/>
    <m/>
    <m/>
    <m/>
    <m/>
    <n v="1"/>
    <m/>
    <m/>
    <m/>
    <m/>
    <m/>
    <m/>
    <m/>
    <m/>
    <m/>
    <m/>
    <m/>
    <m/>
    <m/>
    <m/>
    <m/>
    <m/>
    <m/>
    <m/>
    <m/>
    <m/>
    <m/>
    <m/>
    <m/>
    <m/>
    <m/>
    <m/>
    <m/>
    <m/>
    <m/>
    <m/>
    <m/>
    <m/>
    <m/>
    <m/>
    <m/>
    <m/>
    <m/>
    <m/>
    <m/>
    <m/>
    <m/>
    <m/>
    <m/>
    <m/>
    <m/>
    <m/>
    <m/>
    <m/>
    <m/>
    <m/>
    <m/>
    <m/>
    <m/>
    <m/>
    <m/>
    <m/>
    <m/>
    <m/>
    <m/>
    <m/>
    <m/>
    <m/>
    <m/>
    <m/>
    <m/>
    <m/>
    <m/>
    <m/>
    <m/>
    <m/>
    <m/>
    <m/>
    <m/>
    <m/>
    <m/>
    <m/>
    <m/>
    <m/>
    <m/>
    <m/>
    <x v="0"/>
    <x v="0"/>
    <s v="DUWT0017"/>
    <s v="GP_kQXiwsDgz"/>
    <s v="Allocated"/>
    <s v="Left Message (LMCB)"/>
    <s v="Customer not meet massage with father "/>
    <d v="2026-03-05T00:00:00"/>
    <m/>
    <m/>
    <m/>
    <e v="#N/A"/>
  </r>
  <r>
    <n v="463696870"/>
    <s v="SAI SUNIL RAYKAR"/>
    <s v="ONLINE"/>
    <s v="15.03.26"/>
    <n v="4608"/>
    <m/>
    <m/>
    <m/>
    <n v="4608"/>
    <n v="18113"/>
    <x v="6"/>
    <x v="1"/>
    <x v="1"/>
    <x v="16"/>
    <n v="42125"/>
    <n v="1019"/>
    <n v="0"/>
    <n v="4948.34"/>
    <s v="-"/>
    <s v="NEW"/>
    <n v="0.1659476455564716"/>
    <n v="1.94235392343458E-2"/>
    <s v="STABLE"/>
    <x v="1"/>
    <s v="-"/>
    <s v="PAID"/>
    <m/>
    <m/>
    <m/>
    <m/>
    <m/>
    <m/>
    <s v="DHAYARI"/>
    <m/>
    <m/>
    <m/>
    <n v="24080.34"/>
    <n v="42125"/>
    <n v="116"/>
    <m/>
    <n v="116"/>
    <s v="-"/>
    <s v="MH12XC2676"/>
    <s v="JUPITER SMW"/>
    <d v="2024-08-08T00:00:00"/>
    <n v="24"/>
    <x v="0"/>
    <x v="2"/>
    <s v="-"/>
    <m/>
    <m/>
    <m/>
    <m/>
    <m/>
    <m/>
    <m/>
    <m/>
    <m/>
    <m/>
    <m/>
    <m/>
    <m/>
    <m/>
    <m/>
    <m/>
    <m/>
    <m/>
    <m/>
    <m/>
    <m/>
    <m/>
    <m/>
    <m/>
    <m/>
    <m/>
    <m/>
    <m/>
    <m/>
    <m/>
    <m/>
    <m/>
    <m/>
    <m/>
    <m/>
    <m/>
    <n v="1"/>
    <m/>
    <m/>
    <n v="1"/>
    <m/>
    <m/>
    <m/>
    <m/>
    <m/>
    <m/>
    <m/>
    <m/>
    <m/>
    <m/>
    <m/>
    <m/>
    <m/>
    <m/>
    <m/>
    <m/>
    <m/>
    <m/>
    <m/>
    <m/>
    <m/>
    <m/>
    <m/>
    <m/>
    <m/>
    <m/>
    <m/>
    <m/>
    <m/>
    <m/>
    <m/>
    <m/>
    <m/>
    <m/>
    <m/>
    <m/>
    <m/>
    <m/>
    <m/>
    <m/>
    <m/>
    <m/>
    <m/>
    <m/>
    <m/>
    <m/>
    <m/>
    <m/>
    <m/>
    <m/>
    <m/>
    <m/>
    <m/>
    <x v="6"/>
    <x v="0"/>
    <s v="DUWT0031"/>
    <s v="B6umtwn4NJc"/>
    <s v="Allocated"/>
    <s v="Door Locked (NC_DL)"/>
    <s v="Customer house is door locked "/>
    <d v="2026-03-14T00:00:00"/>
    <m/>
    <m/>
    <m/>
    <e v="#N/A"/>
  </r>
  <r>
    <n v="463980525"/>
    <s v="SAMEER RAMESH GUNJAL"/>
    <s v="ONLINE"/>
    <s v="22.03.26"/>
    <n v="30"/>
    <m/>
    <m/>
    <s v="BANK PAID 23"/>
    <n v="2565"/>
    <e v="#N/A"/>
    <x v="3"/>
    <x v="0"/>
    <x v="1"/>
    <x v="9"/>
    <n v="41717"/>
    <n v="27"/>
    <n v="0"/>
    <n v="0"/>
    <s v="-"/>
    <s v="-"/>
    <s v="-"/>
    <s v="-"/>
    <s v="FLOW"/>
    <x v="1"/>
    <m/>
    <s v="PAID"/>
    <m/>
    <m/>
    <m/>
    <m/>
    <m/>
    <m/>
    <m/>
    <m/>
    <m/>
    <m/>
    <m/>
    <n v="41717"/>
    <n v="0"/>
    <m/>
    <e v="#N/A"/>
    <s v="-"/>
    <m/>
    <m/>
    <s v="########"/>
    <n v="36"/>
    <x v="6"/>
    <x v="1"/>
    <s v="-"/>
    <m/>
    <m/>
    <m/>
    <m/>
    <m/>
    <m/>
    <m/>
    <m/>
    <m/>
    <m/>
    <m/>
    <m/>
    <m/>
    <m/>
    <m/>
    <m/>
    <m/>
    <m/>
    <m/>
    <m/>
    <m/>
    <m/>
    <m/>
    <m/>
    <m/>
    <m/>
    <m/>
    <m/>
    <m/>
    <m/>
    <m/>
    <m/>
    <m/>
    <m/>
    <m/>
    <m/>
    <m/>
    <m/>
    <m/>
    <m/>
    <m/>
    <m/>
    <m/>
    <m/>
    <m/>
    <m/>
    <m/>
    <m/>
    <m/>
    <m/>
    <m/>
    <m/>
    <m/>
    <m/>
    <m/>
    <m/>
    <m/>
    <m/>
    <m/>
    <m/>
    <m/>
    <m/>
    <m/>
    <m/>
    <m/>
    <m/>
    <m/>
    <m/>
    <m/>
    <m/>
    <m/>
    <m/>
    <m/>
    <m/>
    <m/>
    <m/>
    <m/>
    <m/>
    <m/>
    <m/>
    <m/>
    <m/>
    <m/>
    <m/>
    <m/>
    <m/>
    <m/>
    <m/>
    <m/>
    <m/>
    <n v="1"/>
    <m/>
    <m/>
    <x v="0"/>
    <x v="0"/>
    <s v="ZBHT0021"/>
    <s v="Ao3daT3WM37"/>
    <s v="Unallocated"/>
    <e v="#N/A"/>
    <e v="#N/A"/>
    <e v="#N/A"/>
    <m/>
    <m/>
    <m/>
    <e v="#N/A"/>
  </r>
  <r>
    <n v="462178358"/>
    <s v="POOJA SANDEEP KHADSE"/>
    <s v="ONLINE"/>
    <s v="27.03.26"/>
    <n v="3500"/>
    <m/>
    <m/>
    <m/>
    <n v="3410"/>
    <n v="3410"/>
    <x v="2"/>
    <x v="1"/>
    <x v="1"/>
    <x v="14"/>
    <n v="41704"/>
    <n v="53"/>
    <n v="0"/>
    <n v="2981"/>
    <s v="-"/>
    <s v="NEW"/>
    <n v="3.8280117920460308E-2"/>
    <n v="2.1082533295622239E-3"/>
    <s v="STABLE"/>
    <x v="1"/>
    <s v="-"/>
    <s v="NC"/>
    <s v="No such person"/>
    <m/>
    <s v="CNAVNA"/>
    <m/>
    <m/>
    <m/>
    <s v="PIMPLE GURAV"/>
    <m/>
    <m/>
    <m/>
    <n v="6444"/>
    <n v="41704"/>
    <n v="24"/>
    <n v="1"/>
    <n v="26"/>
    <s v="REGULAR"/>
    <s v="MH14LK5867"/>
    <s v="SPLENDOR PLUS XTEC I3S DRSC FI"/>
    <d v="2024-03-11T00:00:00"/>
    <n v="36"/>
    <x v="4"/>
    <x v="0"/>
    <s v="-"/>
    <m/>
    <m/>
    <m/>
    <m/>
    <m/>
    <m/>
    <m/>
    <m/>
    <m/>
    <m/>
    <m/>
    <m/>
    <m/>
    <m/>
    <m/>
    <m/>
    <m/>
    <m/>
    <m/>
    <m/>
    <m/>
    <m/>
    <m/>
    <m/>
    <m/>
    <m/>
    <m/>
    <m/>
    <m/>
    <m/>
    <m/>
    <m/>
    <m/>
    <n v="1"/>
    <m/>
    <m/>
    <m/>
    <m/>
    <m/>
    <m/>
    <m/>
    <m/>
    <m/>
    <m/>
    <m/>
    <m/>
    <m/>
    <m/>
    <n v="1"/>
    <m/>
    <m/>
    <m/>
    <m/>
    <m/>
    <m/>
    <m/>
    <m/>
    <m/>
    <m/>
    <m/>
    <m/>
    <m/>
    <m/>
    <m/>
    <m/>
    <m/>
    <n v="1"/>
    <m/>
    <m/>
    <m/>
    <m/>
    <m/>
    <n v="1"/>
    <m/>
    <m/>
    <m/>
    <m/>
    <m/>
    <m/>
    <m/>
    <m/>
    <m/>
    <m/>
    <m/>
    <m/>
    <m/>
    <m/>
    <m/>
    <m/>
    <m/>
    <m/>
    <m/>
    <m/>
    <x v="2"/>
    <x v="0"/>
    <s v="ZBHT0015"/>
    <s v="koyqlWlXilm"/>
    <s v="Allocated"/>
    <s v="No Such Person (NC_NSP)"/>
    <s v="Visited at customer given address but no buddy know customer this areas. Vehicle status not available."/>
    <d v="2026-03-12T00:00:00"/>
    <m/>
    <m/>
    <m/>
    <s v="VYMO"/>
  </r>
  <r>
    <n v="458417053"/>
    <s v="PRASHANT GHONGANE"/>
    <s v="ONLINE"/>
    <s v="27.03.26"/>
    <n v="2750"/>
    <m/>
    <m/>
    <m/>
    <n v="2686"/>
    <n v="5293.09"/>
    <x v="5"/>
    <x v="1"/>
    <x v="1"/>
    <x v="2"/>
    <n v="41554"/>
    <n v="192"/>
    <n v="0"/>
    <n v="4950"/>
    <s v="-"/>
    <s v="17.02.26"/>
    <n v="0.10928191180281201"/>
    <n v="7.7307727093178522E-3"/>
    <s v="STABLE"/>
    <x v="1"/>
    <s v="PAID"/>
    <s v="PTP"/>
    <m/>
    <n v="20"/>
    <s v="CAVA"/>
    <m/>
    <m/>
    <m/>
    <s v="ALANDI DEVACHI "/>
    <m/>
    <m/>
    <m/>
    <n v="10435.09"/>
    <n v="41554"/>
    <n v="55"/>
    <m/>
    <n v="54"/>
    <s v="-"/>
    <s v="MH14KX3901"/>
    <s v="SPLENDOR PLUS BS6 I3S DRS CAST FI"/>
    <d v="2023-06-05T00:00:00"/>
    <n v="48"/>
    <x v="0"/>
    <x v="2"/>
    <s v="-"/>
    <m/>
    <m/>
    <m/>
    <m/>
    <m/>
    <m/>
    <m/>
    <m/>
    <m/>
    <m/>
    <m/>
    <m/>
    <m/>
    <m/>
    <m/>
    <n v="1"/>
    <m/>
    <m/>
    <m/>
    <m/>
    <m/>
    <m/>
    <m/>
    <m/>
    <m/>
    <m/>
    <m/>
    <m/>
    <m/>
    <m/>
    <m/>
    <m/>
    <m/>
    <m/>
    <m/>
    <m/>
    <m/>
    <m/>
    <m/>
    <m/>
    <m/>
    <m/>
    <m/>
    <m/>
    <m/>
    <m/>
    <m/>
    <m/>
    <m/>
    <m/>
    <m/>
    <m/>
    <m/>
    <m/>
    <m/>
    <m/>
    <m/>
    <m/>
    <m/>
    <m/>
    <m/>
    <m/>
    <m/>
    <m/>
    <m/>
    <m/>
    <m/>
    <m/>
    <m/>
    <m/>
    <m/>
    <m/>
    <m/>
    <m/>
    <m/>
    <m/>
    <m/>
    <m/>
    <m/>
    <m/>
    <m/>
    <m/>
    <m/>
    <m/>
    <m/>
    <m/>
    <m/>
    <m/>
    <m/>
    <m/>
    <m/>
    <m/>
    <m/>
    <x v="0"/>
    <x v="0"/>
    <s v="ZBHT0009"/>
    <s v="A6tvfGz7sNJm"/>
    <s v="Allocated"/>
    <s v="Promise To Pay (PTP)"/>
    <s v="Customer promise pay online 2900 on 13/03"/>
    <d v="2026-03-13T00:00:00"/>
    <m/>
    <m/>
    <m/>
    <e v="#N/A"/>
  </r>
  <r>
    <n v="462115167"/>
    <s v="SANKET TULASHIRAM SONAWANE"/>
    <s v="ONLINE"/>
    <s v="02.03.26"/>
    <n v="6335"/>
    <m/>
    <m/>
    <m/>
    <n v="2974"/>
    <n v="8844.35"/>
    <x v="4"/>
    <x v="2"/>
    <x v="1"/>
    <x v="2"/>
    <n v="41471"/>
    <n v="426"/>
    <n v="0"/>
    <n v="3150"/>
    <s v="-"/>
    <s v="03.02.26"/>
    <n v="5.6453756374631812E-2"/>
    <n v="8.9979265389064523E-3"/>
    <s v="RB"/>
    <x v="1"/>
    <s v="PAID"/>
    <s v="PAID"/>
    <m/>
    <m/>
    <s v="CAVA"/>
    <m/>
    <m/>
    <m/>
    <s v="CHARHOLI"/>
    <m/>
    <m/>
    <m/>
    <n v="12420.35"/>
    <n v="41471"/>
    <n v="86"/>
    <m/>
    <n v="54"/>
    <s v="-"/>
    <s v="MH14LK6484"/>
    <s v="HF DELUXE DRS C I3S FI"/>
    <d v="2024-03-04T00:00:00"/>
    <n v="36"/>
    <x v="0"/>
    <x v="2"/>
    <s v="-"/>
    <m/>
    <m/>
    <m/>
    <n v="1"/>
    <m/>
    <m/>
    <m/>
    <m/>
    <m/>
    <n v="1"/>
    <m/>
    <m/>
    <m/>
    <m/>
    <m/>
    <m/>
    <m/>
    <m/>
    <m/>
    <m/>
    <m/>
    <m/>
    <m/>
    <m/>
    <m/>
    <m/>
    <m/>
    <m/>
    <m/>
    <m/>
    <m/>
    <m/>
    <m/>
    <m/>
    <m/>
    <m/>
    <m/>
    <m/>
    <m/>
    <m/>
    <m/>
    <m/>
    <m/>
    <m/>
    <m/>
    <m/>
    <m/>
    <m/>
    <m/>
    <m/>
    <m/>
    <m/>
    <m/>
    <m/>
    <m/>
    <m/>
    <m/>
    <m/>
    <m/>
    <m/>
    <m/>
    <m/>
    <m/>
    <m/>
    <m/>
    <m/>
    <m/>
    <m/>
    <m/>
    <m/>
    <m/>
    <m/>
    <m/>
    <m/>
    <m/>
    <m/>
    <m/>
    <m/>
    <m/>
    <m/>
    <m/>
    <m/>
    <m/>
    <m/>
    <m/>
    <m/>
    <m/>
    <m/>
    <m/>
    <m/>
    <m/>
    <m/>
    <m/>
    <x v="6"/>
    <x v="0"/>
    <s v="ZBHT0009"/>
    <s v="BPkHeKIRep7"/>
    <s v="Allocated"/>
    <s v="Promise To Pay (PTP)"/>
    <s v="Customer pay 6335 on 02/03 and promise pay online 3000 on 10/03"/>
    <d v="2026-03-10T00:00:00"/>
    <m/>
    <m/>
    <m/>
    <e v="#N/A"/>
  </r>
  <r>
    <n v="460794404"/>
    <s v="SHILPA AKSHAY SUTAR"/>
    <s v="ONLINE"/>
    <s v="05.03.26"/>
    <n v="4240"/>
    <m/>
    <m/>
    <m/>
    <n v="4098"/>
    <n v="8196"/>
    <x v="4"/>
    <x v="1"/>
    <x v="1"/>
    <x v="4"/>
    <n v="41469.32"/>
    <n v="300"/>
    <n v="0"/>
    <n v="4950"/>
    <s v="-"/>
    <s v="13.02.26"/>
    <n v="0.39329586007352768"/>
    <n v="8.997562030778233E-3"/>
    <s v="STABLE"/>
    <x v="1"/>
    <s v="PTP"/>
    <s v="PAID"/>
    <m/>
    <m/>
    <s v="CAVA"/>
    <m/>
    <m/>
    <m/>
    <s v="BHOSARI"/>
    <m/>
    <m/>
    <m/>
    <n v="13446"/>
    <n v="41469.32"/>
    <n v="86"/>
    <m/>
    <n v="85"/>
    <s v="-"/>
    <s v="MH14LF5225"/>
    <s v="HONDA UNICORN 160 BSVI"/>
    <d v="2023-11-20T00:00:00"/>
    <n v="36"/>
    <x v="0"/>
    <x v="2"/>
    <s v="-"/>
    <m/>
    <m/>
    <m/>
    <n v="1"/>
    <m/>
    <m/>
    <m/>
    <m/>
    <m/>
    <n v="1"/>
    <m/>
    <m/>
    <m/>
    <m/>
    <m/>
    <n v="1"/>
    <m/>
    <m/>
    <m/>
    <m/>
    <m/>
    <m/>
    <m/>
    <m/>
    <m/>
    <m/>
    <m/>
    <m/>
    <m/>
    <m/>
    <m/>
    <m/>
    <m/>
    <m/>
    <m/>
    <m/>
    <m/>
    <m/>
    <m/>
    <m/>
    <m/>
    <m/>
    <m/>
    <m/>
    <m/>
    <m/>
    <m/>
    <m/>
    <m/>
    <m/>
    <m/>
    <m/>
    <m/>
    <m/>
    <m/>
    <m/>
    <m/>
    <m/>
    <m/>
    <m/>
    <m/>
    <m/>
    <m/>
    <m/>
    <m/>
    <m/>
    <m/>
    <m/>
    <m/>
    <m/>
    <m/>
    <m/>
    <m/>
    <m/>
    <m/>
    <m/>
    <m/>
    <m/>
    <m/>
    <m/>
    <m/>
    <m/>
    <m/>
    <m/>
    <m/>
    <m/>
    <m/>
    <m/>
    <m/>
    <m/>
    <m/>
    <m/>
    <m/>
    <x v="1"/>
    <x v="0"/>
    <s v="DUWT0025"/>
    <s v="G28L3KQ4gVz"/>
    <s v="Allocated"/>
    <s v="Promise To Pay (PTP)"/>
    <s v="Customer given ptp to online payment "/>
    <d v="2026-03-06T00:00:00"/>
    <m/>
    <m/>
    <m/>
    <e v="#N/A"/>
  </r>
  <r>
    <n v="461480386"/>
    <s v="MAINUDDIN S O FAKRULLA"/>
    <m/>
    <m/>
    <m/>
    <m/>
    <m/>
    <s v="BANK RB 29"/>
    <n v="3834"/>
    <n v="3834"/>
    <x v="2"/>
    <x v="2"/>
    <x v="0"/>
    <x v="0"/>
    <n v="41443.64"/>
    <n v="3"/>
    <n v="0"/>
    <n v="450"/>
    <s v="-"/>
    <s v="NEW"/>
    <n v="1.437951168948326E-2"/>
    <n v="2.0950914065599978E-3"/>
    <s v="STABLE"/>
    <x v="1"/>
    <s v="-"/>
    <s v="MPTP"/>
    <s v="Shifted"/>
    <n v="20"/>
    <s v="CAVNA"/>
    <m/>
    <m/>
    <m/>
    <s v="TALWADE"/>
    <m/>
    <m/>
    <m/>
    <n v="3"/>
    <n v="41443.64"/>
    <n v="24"/>
    <m/>
    <n v="0"/>
    <s v="-"/>
    <s v="MH14LG9217"/>
    <e v="#N/A"/>
    <d v="2024-01-12T00:00:00"/>
    <n v="36"/>
    <x v="0"/>
    <x v="0"/>
    <s v="-"/>
    <m/>
    <m/>
    <m/>
    <m/>
    <m/>
    <m/>
    <m/>
    <m/>
    <m/>
    <m/>
    <m/>
    <m/>
    <m/>
    <m/>
    <m/>
    <m/>
    <m/>
    <m/>
    <n v="1"/>
    <m/>
    <m/>
    <m/>
    <m/>
    <m/>
    <m/>
    <m/>
    <m/>
    <m/>
    <m/>
    <m/>
    <m/>
    <m/>
    <m/>
    <m/>
    <m/>
    <m/>
    <m/>
    <m/>
    <m/>
    <m/>
    <m/>
    <m/>
    <m/>
    <m/>
    <m/>
    <m/>
    <m/>
    <m/>
    <m/>
    <m/>
    <m/>
    <m/>
    <m/>
    <m/>
    <m/>
    <m/>
    <m/>
    <m/>
    <m/>
    <m/>
    <m/>
    <m/>
    <m/>
    <m/>
    <m/>
    <m/>
    <m/>
    <m/>
    <m/>
    <m/>
    <m/>
    <m/>
    <m/>
    <m/>
    <m/>
    <m/>
    <m/>
    <m/>
    <m/>
    <m/>
    <m/>
    <m/>
    <m/>
    <m/>
    <m/>
    <m/>
    <m/>
    <m/>
    <m/>
    <m/>
    <m/>
    <m/>
    <m/>
    <x v="0"/>
    <x v="0"/>
    <s v="ZBHT0011"/>
    <s v="GPWGV2tDMwCc"/>
    <s v="Allocated"/>
    <s v="Shifted (NC_SFTD)"/>
    <s v="Visit cm residences address cm shifted"/>
    <d v="2026-03-07T00:00:00"/>
    <m/>
    <m/>
    <m/>
    <e v="#N/A"/>
  </r>
  <r>
    <n v="460835887"/>
    <s v="JANARDHAN PRAKASH BORAWADE"/>
    <m/>
    <m/>
    <m/>
    <m/>
    <m/>
    <m/>
    <n v="3573"/>
    <n v="9801"/>
    <x v="4"/>
    <x v="0"/>
    <x v="0"/>
    <x v="12"/>
    <n v="41319"/>
    <n v="543"/>
    <n v="0"/>
    <n v="4950"/>
    <s v="-"/>
    <s v="05.02.26"/>
    <n v="5.316322884262973E-2"/>
    <n v="8.9649472320676073E-3"/>
    <s v="FLOW"/>
    <x v="0"/>
    <s v="NC"/>
    <s v="NC"/>
    <s v="Shifted"/>
    <m/>
    <s v="CNAVNA"/>
    <m/>
    <m/>
    <m/>
    <s v="DHUMALA"/>
    <m/>
    <m/>
    <m/>
    <n v="15294"/>
    <n v="41319"/>
    <n v="86"/>
    <m/>
    <n v="116"/>
    <s v="-"/>
    <s v="MH12WL6692"/>
    <s v="DESTINI 125 XTEC"/>
    <d v="2023-11-22T00:00:00"/>
    <n v="36"/>
    <x v="0"/>
    <x v="0"/>
    <s v="-"/>
    <m/>
    <m/>
    <m/>
    <m/>
    <m/>
    <m/>
    <m/>
    <m/>
    <m/>
    <m/>
    <m/>
    <m/>
    <n v="1"/>
    <m/>
    <m/>
    <m/>
    <m/>
    <m/>
    <m/>
    <m/>
    <m/>
    <m/>
    <m/>
    <m/>
    <m/>
    <m/>
    <m/>
    <m/>
    <m/>
    <m/>
    <m/>
    <m/>
    <m/>
    <m/>
    <m/>
    <m/>
    <m/>
    <m/>
    <m/>
    <m/>
    <m/>
    <m/>
    <m/>
    <m/>
    <m/>
    <m/>
    <m/>
    <m/>
    <m/>
    <m/>
    <m/>
    <m/>
    <m/>
    <m/>
    <m/>
    <m/>
    <m/>
    <m/>
    <m/>
    <m/>
    <m/>
    <m/>
    <m/>
    <m/>
    <m/>
    <m/>
    <m/>
    <m/>
    <m/>
    <m/>
    <m/>
    <m/>
    <m/>
    <m/>
    <m/>
    <m/>
    <m/>
    <m/>
    <m/>
    <m/>
    <m/>
    <m/>
    <m/>
    <m/>
    <m/>
    <m/>
    <m/>
    <m/>
    <m/>
    <m/>
    <m/>
    <m/>
    <m/>
    <x v="0"/>
    <x v="0"/>
    <s v="ZBHT0024"/>
    <s v="A2aH74-Repc"/>
    <s v="Allocated"/>
    <s v="Shifted (NC_SFTD)"/>
    <s v="Customer shifted to dhokrai "/>
    <d v="2026-03-05T00:00:00"/>
    <m/>
    <m/>
    <m/>
    <e v="#N/A"/>
  </r>
  <r>
    <n v="465841809"/>
    <s v="SAHIL RAJESH SHETE"/>
    <s v="ONLINE"/>
    <s v="18.03.26"/>
    <n v="6250"/>
    <m/>
    <m/>
    <m/>
    <n v="3135"/>
    <n v="3072"/>
    <x v="2"/>
    <x v="1"/>
    <x v="1"/>
    <x v="11"/>
    <n v="41306"/>
    <n v="52"/>
    <n v="0"/>
    <n v="1670"/>
    <s v="-"/>
    <s v="19.02.26"/>
    <n v="3.8033141316581087E-2"/>
    <n v="2.0881333212856611E-3"/>
    <s v="STABLE"/>
    <x v="1"/>
    <s v="-"/>
    <s v="NC"/>
    <s v="Add not found"/>
    <m/>
    <m/>
    <m/>
    <m/>
    <m/>
    <s v="PAUD"/>
    <m/>
    <m/>
    <m/>
    <n v="4794"/>
    <n v="41306"/>
    <n v="23"/>
    <n v="1"/>
    <n v="25"/>
    <s v="REGULAR"/>
    <s v="MH12WC1076"/>
    <s v="HONDA UNICORN 160 BSVI"/>
    <d v="2025-04-03T00:00:00"/>
    <n v="24"/>
    <x v="4"/>
    <x v="0"/>
    <s v="-"/>
    <m/>
    <m/>
    <m/>
    <m/>
    <m/>
    <m/>
    <m/>
    <m/>
    <m/>
    <m/>
    <m/>
    <m/>
    <m/>
    <m/>
    <m/>
    <m/>
    <m/>
    <m/>
    <m/>
    <m/>
    <m/>
    <m/>
    <m/>
    <m/>
    <m/>
    <m/>
    <m/>
    <m/>
    <m/>
    <m/>
    <m/>
    <m/>
    <m/>
    <m/>
    <m/>
    <m/>
    <n v="1"/>
    <m/>
    <m/>
    <m/>
    <m/>
    <m/>
    <m/>
    <m/>
    <m/>
    <m/>
    <m/>
    <m/>
    <m/>
    <m/>
    <m/>
    <m/>
    <m/>
    <m/>
    <m/>
    <m/>
    <m/>
    <m/>
    <m/>
    <m/>
    <m/>
    <m/>
    <m/>
    <m/>
    <m/>
    <m/>
    <m/>
    <m/>
    <m/>
    <m/>
    <m/>
    <m/>
    <m/>
    <m/>
    <m/>
    <m/>
    <m/>
    <m/>
    <m/>
    <m/>
    <m/>
    <m/>
    <m/>
    <m/>
    <m/>
    <m/>
    <m/>
    <m/>
    <m/>
    <m/>
    <n v="1"/>
    <m/>
    <m/>
    <x v="6"/>
    <x v="0"/>
    <s v="DUWT0030"/>
    <s v="Bo04LjG_MV7"/>
    <s v="Allocated"/>
    <s v="Address Not Found (NC_ANF)"/>
    <s v="Address not found "/>
    <d v="2026-03-13T00:00:00"/>
    <m/>
    <m/>
    <m/>
    <e v="#N/A"/>
  </r>
  <r>
    <n v="460568310"/>
    <s v="MALIBA DAMU KACHARE"/>
    <m/>
    <m/>
    <m/>
    <m/>
    <m/>
    <s v="BANK STABLE 07"/>
    <n v="3461"/>
    <n v="14240"/>
    <x v="0"/>
    <x v="1"/>
    <x v="0"/>
    <x v="6"/>
    <n v="41229.1"/>
    <n v="1146"/>
    <n v="0"/>
    <n v="4950"/>
    <s v="-"/>
    <s v="20.02.26"/>
    <n v="0.27631748613825052"/>
    <n v="1.325521380605761E-2"/>
    <s v="STABLE"/>
    <x v="1"/>
    <s v="NC"/>
    <s v="PAID"/>
    <m/>
    <m/>
    <s v="CAVNA"/>
    <m/>
    <m/>
    <m/>
    <s v="TAKAVE"/>
    <m/>
    <m/>
    <m/>
    <n v="20336"/>
    <n v="41229.1"/>
    <n v="147"/>
    <m/>
    <n v="146"/>
    <s v="-"/>
    <s v="MH14LF9921"/>
    <s v="HONDA ACTIVA 6G STD BS VI"/>
    <d v="2023-11-09T00:00:00"/>
    <n v="36"/>
    <x v="0"/>
    <x v="2"/>
    <s v="-"/>
    <m/>
    <m/>
    <m/>
    <m/>
    <m/>
    <m/>
    <m/>
    <m/>
    <m/>
    <m/>
    <m/>
    <m/>
    <n v="1"/>
    <m/>
    <m/>
    <m/>
    <m/>
    <m/>
    <m/>
    <m/>
    <m/>
    <m/>
    <m/>
    <m/>
    <m/>
    <m/>
    <m/>
    <m/>
    <m/>
    <m/>
    <m/>
    <m/>
    <m/>
    <m/>
    <m/>
    <m/>
    <m/>
    <m/>
    <m/>
    <m/>
    <m/>
    <m/>
    <m/>
    <m/>
    <m/>
    <m/>
    <m/>
    <m/>
    <m/>
    <m/>
    <m/>
    <m/>
    <m/>
    <m/>
    <m/>
    <m/>
    <m/>
    <m/>
    <m/>
    <m/>
    <n v="1"/>
    <m/>
    <m/>
    <m/>
    <m/>
    <m/>
    <m/>
    <m/>
    <m/>
    <m/>
    <m/>
    <m/>
    <m/>
    <m/>
    <m/>
    <m/>
    <m/>
    <m/>
    <m/>
    <m/>
    <m/>
    <m/>
    <m/>
    <m/>
    <m/>
    <m/>
    <m/>
    <m/>
    <m/>
    <m/>
    <m/>
    <m/>
    <m/>
    <x v="6"/>
    <x v="0"/>
    <s v="DUWT0013"/>
    <s v="k6FAWYxLsEM7"/>
    <s v="Allocated"/>
    <s v="Shifted (NC_SFTD)"/>
    <s v="Customer not living with family customer shifted this address "/>
    <d v="2026-03-05T00:00:00"/>
    <m/>
    <m/>
    <m/>
    <e v="#N/A"/>
  </r>
  <r>
    <n v="460997186"/>
    <s v="PRITESH BABAN KHOMANE"/>
    <m/>
    <m/>
    <m/>
    <m/>
    <m/>
    <m/>
    <n v="3262"/>
    <n v="13046"/>
    <x v="6"/>
    <x v="0"/>
    <x v="0"/>
    <x v="14"/>
    <n v="40791"/>
    <n v="302"/>
    <n v="0"/>
    <n v="2250"/>
    <s v="-"/>
    <s v="BK 3 FLOW"/>
    <n v="0.35062188947816297"/>
    <n v="1.8808441279719871E-2"/>
    <s v="FLOW"/>
    <x v="0"/>
    <s v="NC"/>
    <s v="NC"/>
    <s v="Shifted"/>
    <m/>
    <s v="CNAVNA"/>
    <m/>
    <m/>
    <m/>
    <s v="PIMPLE NILAKH"/>
    <m/>
    <m/>
    <m/>
    <n v="15598"/>
    <n v="40791"/>
    <n v="116"/>
    <m/>
    <n v="146"/>
    <s v="-"/>
    <s v="MH14LF8270"/>
    <s v="HONDA ACTIVA DLX"/>
    <d v="2023-12-05T00:00:00"/>
    <n v="36"/>
    <x v="0"/>
    <x v="0"/>
    <s v="-"/>
    <m/>
    <m/>
    <m/>
    <m/>
    <m/>
    <m/>
    <m/>
    <m/>
    <m/>
    <n v="1"/>
    <m/>
    <m/>
    <m/>
    <m/>
    <m/>
    <m/>
    <m/>
    <m/>
    <m/>
    <m/>
    <m/>
    <m/>
    <m/>
    <m/>
    <m/>
    <m/>
    <m/>
    <m/>
    <m/>
    <m/>
    <m/>
    <m/>
    <m/>
    <m/>
    <m/>
    <m/>
    <m/>
    <m/>
    <m/>
    <m/>
    <m/>
    <m/>
    <m/>
    <m/>
    <m/>
    <m/>
    <m/>
    <m/>
    <m/>
    <m/>
    <m/>
    <m/>
    <m/>
    <m/>
    <m/>
    <m/>
    <m/>
    <m/>
    <m/>
    <m/>
    <m/>
    <m/>
    <m/>
    <m/>
    <m/>
    <m/>
    <m/>
    <m/>
    <m/>
    <m/>
    <m/>
    <m/>
    <m/>
    <m/>
    <m/>
    <m/>
    <m/>
    <m/>
    <m/>
    <m/>
    <m/>
    <m/>
    <m/>
    <m/>
    <m/>
    <m/>
    <m/>
    <m/>
    <m/>
    <m/>
    <m/>
    <m/>
    <m/>
    <x v="0"/>
    <x v="0"/>
    <s v="ZBHT0015"/>
    <s v="A2JtU5dLF0c"/>
    <s v="Allocated"/>
    <s v="Shifted (NC_SFTD)"/>
    <s v="Visited at customer residence address. Customer is shifted at Hinjewadi relatives sd. Not provided details residence address. Vehicle with him."/>
    <d v="2026-03-04T00:00:00"/>
    <m/>
    <m/>
    <m/>
    <e v="#N/A"/>
  </r>
  <r>
    <n v="464911621"/>
    <s v="GANESH DNYANESHWAR KOTWAL"/>
    <s v="ONLINE"/>
    <s v="28.03.26"/>
    <n v="3864"/>
    <m/>
    <m/>
    <m/>
    <n v="3864"/>
    <n v="5505"/>
    <x v="5"/>
    <x v="1"/>
    <x v="1"/>
    <x v="13"/>
    <n v="40652"/>
    <n v="278"/>
    <n v="0"/>
    <n v="3150"/>
    <s v="-"/>
    <s v="09.02.26"/>
    <n v="0.11738480107647969"/>
    <n v="7.5629631847521136E-3"/>
    <s v="STABLE"/>
    <x v="1"/>
    <s v="-"/>
    <s v="MPTP"/>
    <s v="Add not found"/>
    <n v="20"/>
    <s v="CAVNA"/>
    <m/>
    <m/>
    <m/>
    <s v="DEHU"/>
    <m/>
    <m/>
    <m/>
    <n v="8933"/>
    <n v="40652"/>
    <n v="55"/>
    <n v="2"/>
    <n v="54"/>
    <s v="REGULAR"/>
    <s v="MH14MB4248"/>
    <s v="BULLET BATTALION 350 BLACK"/>
    <d v="2024-12-10T00:00:00"/>
    <n v="24"/>
    <x v="4"/>
    <x v="2"/>
    <s v="-"/>
    <m/>
    <m/>
    <m/>
    <m/>
    <m/>
    <m/>
    <m/>
    <m/>
    <m/>
    <m/>
    <m/>
    <m/>
    <m/>
    <m/>
    <m/>
    <m/>
    <m/>
    <m/>
    <m/>
    <m/>
    <m/>
    <m/>
    <m/>
    <m/>
    <m/>
    <m/>
    <m/>
    <m/>
    <m/>
    <m/>
    <m/>
    <m/>
    <m/>
    <m/>
    <m/>
    <m/>
    <n v="1"/>
    <m/>
    <m/>
    <m/>
    <m/>
    <m/>
    <m/>
    <m/>
    <m/>
    <n v="1"/>
    <m/>
    <m/>
    <m/>
    <m/>
    <m/>
    <m/>
    <m/>
    <m/>
    <m/>
    <m/>
    <m/>
    <n v="1"/>
    <m/>
    <m/>
    <m/>
    <m/>
    <m/>
    <m/>
    <m/>
    <m/>
    <m/>
    <m/>
    <m/>
    <m/>
    <m/>
    <m/>
    <m/>
    <m/>
    <m/>
    <m/>
    <m/>
    <m/>
    <m/>
    <m/>
    <m/>
    <m/>
    <m/>
    <m/>
    <m/>
    <m/>
    <m/>
    <m/>
    <m/>
    <m/>
    <m/>
    <m/>
    <m/>
    <x v="1"/>
    <x v="0"/>
    <s v="DUWT0027"/>
    <s v="B6-GGCDK_EIc"/>
    <s v="Allocated"/>
    <s v="Address Not Found (NC_ANF)"/>
    <s v="Visited to Customers residence address but short address so can't found Customer "/>
    <d v="2026-03-16T00:00:00"/>
    <m/>
    <m/>
    <m/>
    <e v="#N/A"/>
  </r>
  <r>
    <n v="465313779"/>
    <s v="ADESH RAMDAS MANE"/>
    <s v="ONLINE"/>
    <s v="16.03.26"/>
    <n v="7113"/>
    <m/>
    <m/>
    <m/>
    <n v="3485"/>
    <n v="3432"/>
    <x v="2"/>
    <x v="2"/>
    <x v="1"/>
    <x v="0"/>
    <n v="40606"/>
    <n v="56"/>
    <n v="0"/>
    <n v="1629"/>
    <s v="-"/>
    <s v="20.02.26"/>
    <n v="1.408887954009728E-2"/>
    <n v="2.052746372055526E-3"/>
    <s v="RB"/>
    <x v="1"/>
    <s v="-"/>
    <s v="MPTP"/>
    <m/>
    <n v="18"/>
    <s v="CAVNA"/>
    <m/>
    <m/>
    <m/>
    <s v="THERGAON"/>
    <m/>
    <m/>
    <m/>
    <n v="5117"/>
    <n v="40606"/>
    <n v="23"/>
    <n v="1"/>
    <n v="0"/>
    <s v="REGULAR"/>
    <s v="MH14LN7407"/>
    <s v="HUNTER 350 REBEL BLUE"/>
    <d v="2025-01-24T00:00:00"/>
    <n v="24"/>
    <x v="4"/>
    <x v="0"/>
    <s v="-"/>
    <m/>
    <m/>
    <m/>
    <m/>
    <m/>
    <m/>
    <m/>
    <m/>
    <m/>
    <m/>
    <m/>
    <m/>
    <m/>
    <m/>
    <m/>
    <m/>
    <m/>
    <m/>
    <m/>
    <m/>
    <m/>
    <m/>
    <m/>
    <m/>
    <m/>
    <m/>
    <m/>
    <m/>
    <m/>
    <m/>
    <m/>
    <m/>
    <m/>
    <n v="1"/>
    <m/>
    <m/>
    <m/>
    <m/>
    <m/>
    <n v="1"/>
    <m/>
    <m/>
    <m/>
    <m/>
    <m/>
    <m/>
    <m/>
    <m/>
    <m/>
    <m/>
    <m/>
    <m/>
    <m/>
    <m/>
    <m/>
    <m/>
    <m/>
    <m/>
    <m/>
    <m/>
    <m/>
    <m/>
    <m/>
    <m/>
    <m/>
    <m/>
    <m/>
    <m/>
    <m/>
    <m/>
    <m/>
    <m/>
    <m/>
    <m/>
    <m/>
    <m/>
    <m/>
    <m/>
    <m/>
    <m/>
    <m/>
    <m/>
    <m/>
    <m/>
    <m/>
    <m/>
    <m/>
    <m/>
    <m/>
    <m/>
    <m/>
    <m/>
    <m/>
    <x v="6"/>
    <x v="0"/>
    <s v="ZBHT0011"/>
    <e v="#N/A"/>
    <e v="#N/A"/>
    <s v="Left Message (LMCB)"/>
    <s v="Visit cm residences address cm not living this address lm with relative members"/>
    <d v="2026-03-14T00:00:00"/>
    <m/>
    <m/>
    <m/>
    <e v="#N/A"/>
  </r>
  <r>
    <n v="460423919"/>
    <s v="ANITA RAVINDRA BHOR"/>
    <s v="ONLINE"/>
    <s v="02.03.26"/>
    <n v="7600"/>
    <m/>
    <m/>
    <m/>
    <n v="3664"/>
    <n v="10738"/>
    <x v="4"/>
    <x v="1"/>
    <x v="1"/>
    <x v="9"/>
    <n v="40595"/>
    <n v="371"/>
    <n v="0"/>
    <n v="3150"/>
    <s v="-"/>
    <s v="03.02.26"/>
    <n v="0.1481554689732813"/>
    <n v="8.807861586335208E-3"/>
    <s v="STABLE"/>
    <x v="1"/>
    <s v="PAID"/>
    <s v="PAID"/>
    <m/>
    <m/>
    <m/>
    <m/>
    <m/>
    <m/>
    <s v="JUNNAR"/>
    <m/>
    <m/>
    <m/>
    <n v="14259"/>
    <n v="40595"/>
    <n v="86"/>
    <m/>
    <n v="26"/>
    <s v="-"/>
    <s v="MH14LD2981"/>
    <s v="OLA S1 AIR"/>
    <d v="2023-11-01T00:00:00"/>
    <n v="36"/>
    <x v="0"/>
    <x v="0"/>
    <s v="-"/>
    <m/>
    <m/>
    <m/>
    <m/>
    <m/>
    <m/>
    <m/>
    <m/>
    <m/>
    <n v="1"/>
    <m/>
    <m/>
    <m/>
    <m/>
    <m/>
    <m/>
    <m/>
    <m/>
    <m/>
    <m/>
    <m/>
    <m/>
    <m/>
    <m/>
    <m/>
    <m/>
    <m/>
    <m/>
    <m/>
    <m/>
    <m/>
    <m/>
    <m/>
    <m/>
    <m/>
    <m/>
    <m/>
    <m/>
    <m/>
    <m/>
    <m/>
    <m/>
    <m/>
    <m/>
    <m/>
    <m/>
    <m/>
    <m/>
    <m/>
    <m/>
    <m/>
    <m/>
    <m/>
    <m/>
    <m/>
    <m/>
    <m/>
    <m/>
    <m/>
    <m/>
    <m/>
    <m/>
    <m/>
    <m/>
    <m/>
    <m/>
    <m/>
    <m/>
    <m/>
    <m/>
    <m/>
    <m/>
    <m/>
    <m/>
    <m/>
    <m/>
    <m/>
    <m/>
    <m/>
    <m/>
    <m/>
    <m/>
    <m/>
    <m/>
    <m/>
    <m/>
    <m/>
    <m/>
    <m/>
    <m/>
    <m/>
    <m/>
    <m/>
    <x v="0"/>
    <x v="0"/>
    <s v="ZBHT0021"/>
    <s v="GPZ8uBxm_DMm"/>
    <s v="Allocated"/>
    <s v="Cash In Hand (PAID)"/>
    <s v="Paid"/>
    <d v="2026-03-04T00:00:00"/>
    <m/>
    <m/>
    <m/>
    <e v="#N/A"/>
  </r>
  <r>
    <n v="136118452"/>
    <s v="TANMAY DHANANJAY GAIKWAD"/>
    <m/>
    <m/>
    <m/>
    <m/>
    <m/>
    <m/>
    <n v="3676"/>
    <n v="10463"/>
    <x v="4"/>
    <x v="0"/>
    <x v="0"/>
    <x v="17"/>
    <n v="40581.99"/>
    <n v="280"/>
    <n v="0"/>
    <n v="4950"/>
    <s v="-"/>
    <s v="NEW"/>
    <n v="0.39103867710914209"/>
    <n v="8.8050388180327521E-3"/>
    <s v="FLOW"/>
    <x v="5"/>
    <s v="-"/>
    <s v="-"/>
    <m/>
    <m/>
    <m/>
    <m/>
    <m/>
    <m/>
    <s v="LOKMANYANAGAR"/>
    <m/>
    <m/>
    <m/>
    <n v="15693"/>
    <n v="40581.99"/>
    <n v="86"/>
    <m/>
    <n v="116"/>
    <s v="-"/>
    <s v="MH12UV6060"/>
    <s v="YAMAHA AEROX 155 STD"/>
    <d v="2022-11-17T00:00:00"/>
    <n v="48"/>
    <x v="0"/>
    <x v="2"/>
    <s v="-"/>
    <m/>
    <m/>
    <m/>
    <m/>
    <m/>
    <m/>
    <m/>
    <m/>
    <m/>
    <m/>
    <m/>
    <m/>
    <m/>
    <m/>
    <m/>
    <m/>
    <m/>
    <m/>
    <m/>
    <m/>
    <m/>
    <m/>
    <m/>
    <m/>
    <m/>
    <m/>
    <m/>
    <m/>
    <m/>
    <m/>
    <n v="1"/>
    <m/>
    <m/>
    <m/>
    <m/>
    <m/>
    <m/>
    <m/>
    <m/>
    <m/>
    <m/>
    <m/>
    <m/>
    <m/>
    <m/>
    <m/>
    <m/>
    <m/>
    <m/>
    <m/>
    <m/>
    <m/>
    <m/>
    <m/>
    <m/>
    <m/>
    <m/>
    <m/>
    <m/>
    <m/>
    <m/>
    <m/>
    <m/>
    <m/>
    <m/>
    <m/>
    <m/>
    <m/>
    <m/>
    <m/>
    <m/>
    <m/>
    <m/>
    <m/>
    <m/>
    <m/>
    <m/>
    <m/>
    <m/>
    <m/>
    <m/>
    <m/>
    <m/>
    <m/>
    <m/>
    <m/>
    <m/>
    <m/>
    <m/>
    <m/>
    <m/>
    <m/>
    <m/>
    <x v="0"/>
    <x v="0"/>
    <s v="DUWT0014"/>
    <s v="A64FKXe-B5c"/>
    <s v="Allocated"/>
    <s v="Shifted (NC_SFTD)"/>
    <s v="Customer shifted from residence address "/>
    <d v="2026-03-11T00:00:00"/>
    <m/>
    <m/>
    <m/>
    <e v="#N/A"/>
  </r>
  <r>
    <n v="464446213"/>
    <s v="GANESH DATTATRAY LOKHANDE"/>
    <m/>
    <m/>
    <m/>
    <m/>
    <m/>
    <m/>
    <n v="4839"/>
    <n v="4839"/>
    <x v="3"/>
    <x v="0"/>
    <x v="0"/>
    <x v="1"/>
    <n v="40536"/>
    <n v="51"/>
    <n v="0"/>
    <n v="0"/>
    <s v="-"/>
    <s v="-"/>
    <s v="-"/>
    <s v="-"/>
    <s v="FLOW"/>
    <x v="3"/>
    <s v="-"/>
    <s v="PTP"/>
    <m/>
    <m/>
    <m/>
    <m/>
    <m/>
    <m/>
    <s v="PARGAON"/>
    <m/>
    <m/>
    <m/>
    <m/>
    <n v="40536"/>
    <n v="0"/>
    <m/>
    <n v="25"/>
    <s v="-"/>
    <m/>
    <m/>
    <s v="########"/>
    <n v="24"/>
    <x v="6"/>
    <x v="1"/>
    <s v="-"/>
    <m/>
    <m/>
    <m/>
    <m/>
    <m/>
    <m/>
    <m/>
    <m/>
    <m/>
    <m/>
    <m/>
    <m/>
    <m/>
    <m/>
    <m/>
    <m/>
    <m/>
    <m/>
    <m/>
    <m/>
    <m/>
    <m/>
    <m/>
    <m/>
    <m/>
    <m/>
    <m/>
    <m/>
    <m/>
    <m/>
    <m/>
    <m/>
    <m/>
    <m/>
    <m/>
    <m/>
    <m/>
    <m/>
    <m/>
    <m/>
    <m/>
    <m/>
    <m/>
    <m/>
    <m/>
    <m/>
    <m/>
    <m/>
    <m/>
    <m/>
    <m/>
    <m/>
    <m/>
    <m/>
    <m/>
    <m/>
    <m/>
    <m/>
    <m/>
    <m/>
    <m/>
    <m/>
    <m/>
    <m/>
    <m/>
    <m/>
    <m/>
    <m/>
    <m/>
    <m/>
    <m/>
    <m/>
    <m/>
    <m/>
    <m/>
    <m/>
    <m/>
    <m/>
    <m/>
    <m/>
    <m/>
    <m/>
    <m/>
    <m/>
    <m/>
    <m/>
    <m/>
    <m/>
    <m/>
    <m/>
    <m/>
    <m/>
    <m/>
    <x v="7"/>
    <x v="1"/>
    <s v="DUWT0029"/>
    <s v="B2HCaFu5g3m"/>
    <s v="Allocated"/>
    <e v="#N/A"/>
    <e v="#N/A"/>
    <e v="#N/A"/>
    <m/>
    <m/>
    <m/>
    <e v="#N/A"/>
  </r>
  <r>
    <n v="463200379"/>
    <s v="SANGEETA VILAS JAGDALE"/>
    <s v="ONLINE"/>
    <s v="16.03.26"/>
    <n v="2800"/>
    <m/>
    <m/>
    <m/>
    <n v="2797"/>
    <n v="2721"/>
    <x v="2"/>
    <x v="1"/>
    <x v="1"/>
    <x v="9"/>
    <n v="40249"/>
    <n v="54"/>
    <n v="0"/>
    <n v="4197"/>
    <s v="-"/>
    <s v="06.02.26"/>
    <n v="2.2732183308928431E-2"/>
    <n v="2.0346990279481569E-3"/>
    <s v="STABLE"/>
    <x v="1"/>
    <s v="-"/>
    <s v="-"/>
    <m/>
    <m/>
    <m/>
    <m/>
    <m/>
    <m/>
    <s v="JUNNAR"/>
    <m/>
    <m/>
    <m/>
    <n v="6972"/>
    <n v="40249"/>
    <n v="24"/>
    <n v="1"/>
    <n v="26"/>
    <s v="REGULAR"/>
    <s v="MH14LR5137"/>
    <s v="HONDA ACTIVA 6G DLX BS VI"/>
    <d v="2024-06-13T00:00:00"/>
    <n v="36"/>
    <x v="4"/>
    <x v="0"/>
    <s v="-"/>
    <m/>
    <m/>
    <m/>
    <m/>
    <m/>
    <m/>
    <m/>
    <m/>
    <m/>
    <m/>
    <m/>
    <m/>
    <m/>
    <m/>
    <m/>
    <m/>
    <m/>
    <m/>
    <m/>
    <m/>
    <m/>
    <m/>
    <m/>
    <m/>
    <m/>
    <m/>
    <m/>
    <m/>
    <m/>
    <m/>
    <m/>
    <m/>
    <m/>
    <n v="1"/>
    <m/>
    <m/>
    <m/>
    <m/>
    <m/>
    <m/>
    <m/>
    <m/>
    <m/>
    <m/>
    <m/>
    <m/>
    <m/>
    <m/>
    <m/>
    <m/>
    <m/>
    <m/>
    <m/>
    <m/>
    <m/>
    <m/>
    <m/>
    <m/>
    <m/>
    <m/>
    <m/>
    <m/>
    <m/>
    <m/>
    <m/>
    <m/>
    <m/>
    <m/>
    <m/>
    <m/>
    <m/>
    <m/>
    <m/>
    <m/>
    <m/>
    <m/>
    <m/>
    <m/>
    <m/>
    <m/>
    <m/>
    <m/>
    <m/>
    <m/>
    <m/>
    <m/>
    <m/>
    <m/>
    <m/>
    <m/>
    <m/>
    <m/>
    <m/>
    <x v="0"/>
    <x v="0"/>
    <s v="ZBHT0021"/>
    <s v="GPgRl26CjNz"/>
    <s v="Allocated"/>
    <s v="Promise To Pay (PTP)"/>
    <s v="Ptp"/>
    <d v="2026-03-20T00:00:00"/>
    <m/>
    <m/>
    <m/>
    <e v="#N/A"/>
  </r>
  <r>
    <n v="461922570"/>
    <s v="SHRADDHA SURESH NAWGHIRE"/>
    <m/>
    <m/>
    <m/>
    <m/>
    <m/>
    <m/>
    <n v="3464"/>
    <n v="3462"/>
    <x v="2"/>
    <x v="0"/>
    <x v="0"/>
    <x v="18"/>
    <n v="39804.07"/>
    <n v="34"/>
    <n v="0"/>
    <n v="450"/>
    <s v="-"/>
    <s v="NEW"/>
    <n v="0.1144040130203747"/>
    <n v="2.0122065774896372E-3"/>
    <s v="FLOW"/>
    <x v="0"/>
    <s v="-"/>
    <s v="NC"/>
    <s v="Entry restricted"/>
    <m/>
    <s v="CNAVNA"/>
    <m/>
    <m/>
    <m/>
    <s v="WAGHOLI"/>
    <m/>
    <m/>
    <m/>
    <n v="3946"/>
    <n v="39804.07"/>
    <n v="24"/>
    <m/>
    <n v="54"/>
    <s v="-"/>
    <s v="MH12WM1855"/>
    <s v="HONDA SHINE DRUM BSVI"/>
    <d v="2024-02-15T00:00:00"/>
    <n v="36"/>
    <x v="0"/>
    <x v="2"/>
    <s v="-"/>
    <m/>
    <m/>
    <m/>
    <m/>
    <m/>
    <m/>
    <m/>
    <m/>
    <m/>
    <m/>
    <m/>
    <m/>
    <m/>
    <m/>
    <m/>
    <m/>
    <m/>
    <m/>
    <m/>
    <m/>
    <m/>
    <m/>
    <m/>
    <m/>
    <m/>
    <m/>
    <m/>
    <m/>
    <m/>
    <m/>
    <n v="1"/>
    <m/>
    <m/>
    <m/>
    <m/>
    <m/>
    <m/>
    <m/>
    <m/>
    <m/>
    <m/>
    <m/>
    <m/>
    <m/>
    <m/>
    <m/>
    <m/>
    <m/>
    <m/>
    <m/>
    <m/>
    <m/>
    <m/>
    <m/>
    <m/>
    <m/>
    <m/>
    <m/>
    <m/>
    <m/>
    <m/>
    <m/>
    <m/>
    <m/>
    <m/>
    <m/>
    <m/>
    <m/>
    <m/>
    <m/>
    <m/>
    <m/>
    <m/>
    <m/>
    <m/>
    <m/>
    <m/>
    <m/>
    <m/>
    <m/>
    <m/>
    <m/>
    <m/>
    <m/>
    <m/>
    <m/>
    <m/>
    <m/>
    <m/>
    <m/>
    <m/>
    <m/>
    <m/>
    <x v="0"/>
    <x v="0"/>
    <s v="DUWT0021"/>
    <s v="A6kkb2sbKfOc"/>
    <s v="Allocated"/>
    <s v="Entry Restricted (NC_ER)"/>
    <s v="Security not allowed to enter resi area then security call to cust for resi intercom line and told him to meet bank executive near resi gate cust refused to meet cust has no intention to meet banker next follow up on 18th march"/>
    <d v="2026-03-11T00:00:00"/>
    <m/>
    <m/>
    <m/>
    <s v="VYMO"/>
  </r>
  <r>
    <n v="464296005"/>
    <s v="PRATHAMESH NITIN MINDHE"/>
    <s v="ONLINE"/>
    <s v="13.03.26"/>
    <n v="4800"/>
    <m/>
    <m/>
    <m/>
    <n v="4768"/>
    <n v="4280"/>
    <x v="2"/>
    <x v="1"/>
    <x v="1"/>
    <x v="9"/>
    <n v="39723"/>
    <n v="0"/>
    <n v="0"/>
    <n v="450"/>
    <s v="-"/>
    <s v="NEW"/>
    <n v="2.243510441453363E-2"/>
    <n v="2.008108263240941E-3"/>
    <s v="STABLE"/>
    <x v="1"/>
    <s v="-"/>
    <s v="PAID"/>
    <m/>
    <m/>
    <m/>
    <m/>
    <m/>
    <m/>
    <s v="SHIROLI"/>
    <m/>
    <m/>
    <m/>
    <n v="4730"/>
    <n v="39723"/>
    <n v="24"/>
    <n v="1"/>
    <n v="26"/>
    <s v="REGULAR"/>
    <s v="MH14LW5147"/>
    <s v="ACCESS SPL ED DISC CBS BT BSVI"/>
    <d v="2024-10-12T00:00:00"/>
    <n v="24"/>
    <x v="4"/>
    <x v="0"/>
    <s v="-"/>
    <m/>
    <m/>
    <m/>
    <m/>
    <m/>
    <m/>
    <m/>
    <m/>
    <m/>
    <m/>
    <m/>
    <m/>
    <m/>
    <m/>
    <m/>
    <m/>
    <m/>
    <m/>
    <m/>
    <m/>
    <m/>
    <m/>
    <m/>
    <m/>
    <m/>
    <m/>
    <m/>
    <m/>
    <m/>
    <m/>
    <m/>
    <m/>
    <m/>
    <n v="1"/>
    <m/>
    <m/>
    <m/>
    <m/>
    <m/>
    <m/>
    <m/>
    <m/>
    <m/>
    <m/>
    <m/>
    <m/>
    <m/>
    <m/>
    <m/>
    <m/>
    <m/>
    <m/>
    <m/>
    <m/>
    <m/>
    <m/>
    <m/>
    <m/>
    <m/>
    <m/>
    <m/>
    <m/>
    <m/>
    <m/>
    <m/>
    <m/>
    <m/>
    <m/>
    <m/>
    <m/>
    <m/>
    <m/>
    <m/>
    <m/>
    <m/>
    <m/>
    <m/>
    <m/>
    <m/>
    <m/>
    <m/>
    <m/>
    <m/>
    <m/>
    <m/>
    <m/>
    <m/>
    <m/>
    <m/>
    <m/>
    <m/>
    <m/>
    <m/>
    <x v="0"/>
    <x v="0"/>
    <s v="ZBHT0021"/>
    <s v="G6visQQAEOz"/>
    <s v="Allocated"/>
    <s v="Promise To Pay (PTP)"/>
    <s v="Ptp"/>
    <d v="2026-03-20T00:00:00"/>
    <m/>
    <m/>
    <m/>
    <e v="#N/A"/>
  </r>
  <r>
    <n v="460155323"/>
    <s v="NETRAVATI PURUSHOTTAM KARAMUSE"/>
    <m/>
    <m/>
    <m/>
    <m/>
    <m/>
    <s v="BANK STABLE 28"/>
    <n v="4517"/>
    <n v="6122"/>
    <x v="5"/>
    <x v="1"/>
    <x v="0"/>
    <x v="16"/>
    <n v="39676.199999999997"/>
    <n v="40"/>
    <n v="0"/>
    <n v="4828.24"/>
    <s v="-"/>
    <s v="NEW"/>
    <n v="0.20926291208053679"/>
    <n v="7.381423789994632E-3"/>
    <s v="STABLE"/>
    <x v="1"/>
    <s v="-"/>
    <s v="PTP"/>
    <m/>
    <n v="24"/>
    <s v="CAVA"/>
    <m/>
    <m/>
    <m/>
    <s v="AMBEGAON BK"/>
    <m/>
    <m/>
    <m/>
    <n v="10990.24"/>
    <n v="39676.199999999997"/>
    <n v="55"/>
    <m/>
    <n v="54"/>
    <s v="-"/>
    <s v="MH12WB9709"/>
    <s v="HONDA UNICORN 160 BSVI"/>
    <d v="2023-10-16T00:00:00"/>
    <n v="36"/>
    <x v="0"/>
    <x v="2"/>
    <s v="-"/>
    <m/>
    <m/>
    <m/>
    <m/>
    <m/>
    <m/>
    <m/>
    <m/>
    <m/>
    <m/>
    <m/>
    <m/>
    <m/>
    <m/>
    <m/>
    <m/>
    <m/>
    <m/>
    <m/>
    <m/>
    <m/>
    <m/>
    <m/>
    <m/>
    <m/>
    <m/>
    <m/>
    <m/>
    <m/>
    <m/>
    <m/>
    <m/>
    <m/>
    <m/>
    <m/>
    <m/>
    <m/>
    <m/>
    <m/>
    <n v="1"/>
    <m/>
    <m/>
    <m/>
    <m/>
    <m/>
    <m/>
    <m/>
    <m/>
    <m/>
    <m/>
    <m/>
    <m/>
    <m/>
    <m/>
    <m/>
    <m/>
    <m/>
    <m/>
    <m/>
    <m/>
    <m/>
    <m/>
    <m/>
    <m/>
    <m/>
    <m/>
    <m/>
    <m/>
    <m/>
    <m/>
    <m/>
    <m/>
    <m/>
    <m/>
    <m/>
    <m/>
    <m/>
    <m/>
    <m/>
    <m/>
    <m/>
    <m/>
    <m/>
    <m/>
    <m/>
    <m/>
    <m/>
    <m/>
    <m/>
    <m/>
    <m/>
    <m/>
    <m/>
    <x v="0"/>
    <x v="0"/>
    <s v="DUWT0031"/>
    <s v="BPnAz0thRm"/>
    <s v="Allocated"/>
    <s v="Promise To Pay (PTP)"/>
    <s v="Customer PTP on 18 march "/>
    <d v="2026-03-18T00:00:00"/>
    <m/>
    <m/>
    <m/>
    <e v="#N/A"/>
  </r>
  <r>
    <n v="463198912"/>
    <s v="AKSHAY KAILAS JADHAV"/>
    <m/>
    <m/>
    <m/>
    <m/>
    <m/>
    <s v="BANK RB 13"/>
    <n v="2695"/>
    <n v="2006.99"/>
    <x v="2"/>
    <x v="2"/>
    <x v="0"/>
    <x v="8"/>
    <n v="39585.99"/>
    <n v="60"/>
    <n v="0"/>
    <n v="4950"/>
    <s v="-"/>
    <s v="14.02.26"/>
    <n v="3.2370644810798127E-2"/>
    <n v="2.0011820262209119E-3"/>
    <s v="RB"/>
    <x v="1"/>
    <s v="-"/>
    <s v="PAID"/>
    <m/>
    <m/>
    <s v="CAVA"/>
    <m/>
    <m/>
    <m/>
    <s v="KASURDI"/>
    <m/>
    <m/>
    <m/>
    <n v="7016.99"/>
    <n v="39585.99"/>
    <n v="24"/>
    <n v="1"/>
    <n v="0"/>
    <s v="REGULAR"/>
    <s v="MH20GX0889"/>
    <s v="TVS SPORT ES"/>
    <d v="2024-06-13T00:00:00"/>
    <n v="36"/>
    <x v="4"/>
    <x v="2"/>
    <s v="-"/>
    <m/>
    <m/>
    <m/>
    <m/>
    <m/>
    <m/>
    <m/>
    <m/>
    <m/>
    <m/>
    <m/>
    <m/>
    <m/>
    <m/>
    <m/>
    <m/>
    <m/>
    <m/>
    <m/>
    <m/>
    <m/>
    <m/>
    <m/>
    <m/>
    <m/>
    <m/>
    <m/>
    <m/>
    <m/>
    <m/>
    <m/>
    <m/>
    <m/>
    <m/>
    <m/>
    <m/>
    <m/>
    <m/>
    <m/>
    <m/>
    <m/>
    <m/>
    <m/>
    <m/>
    <m/>
    <m/>
    <m/>
    <m/>
    <m/>
    <m/>
    <m/>
    <m/>
    <m/>
    <m/>
    <m/>
    <m/>
    <m/>
    <m/>
    <m/>
    <m/>
    <m/>
    <m/>
    <m/>
    <m/>
    <m/>
    <m/>
    <m/>
    <m/>
    <m/>
    <m/>
    <m/>
    <m/>
    <m/>
    <m/>
    <m/>
    <m/>
    <m/>
    <m/>
    <m/>
    <m/>
    <m/>
    <m/>
    <m/>
    <m/>
    <m/>
    <m/>
    <m/>
    <m/>
    <m/>
    <m/>
    <n v="1"/>
    <m/>
    <m/>
    <x v="0"/>
    <x v="0"/>
    <s v="DUWT0011"/>
    <e v="#N/A"/>
    <e v="#N/A"/>
    <e v="#N/A"/>
    <e v="#N/A"/>
    <e v="#N/A"/>
    <m/>
    <m/>
    <m/>
    <e v="#N/A"/>
  </r>
  <r>
    <n v="464267425"/>
    <s v="NARENDRA RAJESH JADHAV"/>
    <s v="BRANCH"/>
    <s v="02.03.26"/>
    <n v="4803"/>
    <m/>
    <m/>
    <m/>
    <n v="4705"/>
    <n v="4705"/>
    <x v="2"/>
    <x v="1"/>
    <x v="1"/>
    <x v="15"/>
    <n v="39293"/>
    <n v="26"/>
    <n v="0"/>
    <n v="4482"/>
    <s v="-"/>
    <s v="NEW"/>
    <n v="2.248777145515277E-2"/>
    <n v="1.986370565856716E-3"/>
    <s v="STABLE"/>
    <x v="1"/>
    <s v="-"/>
    <s v="PAID"/>
    <m/>
    <m/>
    <m/>
    <m/>
    <m/>
    <m/>
    <s v="YERWADA"/>
    <m/>
    <m/>
    <m/>
    <n v="9213"/>
    <n v="39293"/>
    <n v="24"/>
    <m/>
    <n v="26"/>
    <s v="-"/>
    <m/>
    <s v="XTREME 200S BS6 FI DISC SELF CAST"/>
    <d v="2024-10-09T00:00:00"/>
    <n v="24"/>
    <x v="0"/>
    <x v="2"/>
    <s v="-"/>
    <m/>
    <m/>
    <m/>
    <m/>
    <m/>
    <m/>
    <m/>
    <m/>
    <m/>
    <m/>
    <m/>
    <m/>
    <m/>
    <m/>
    <m/>
    <m/>
    <m/>
    <m/>
    <m/>
    <m/>
    <m/>
    <m/>
    <m/>
    <m/>
    <m/>
    <m/>
    <m/>
    <m/>
    <m/>
    <m/>
    <m/>
    <m/>
    <m/>
    <n v="1"/>
    <m/>
    <m/>
    <m/>
    <m/>
    <m/>
    <m/>
    <m/>
    <m/>
    <m/>
    <m/>
    <m/>
    <m/>
    <m/>
    <m/>
    <m/>
    <m/>
    <m/>
    <m/>
    <m/>
    <m/>
    <m/>
    <m/>
    <m/>
    <m/>
    <m/>
    <m/>
    <m/>
    <m/>
    <m/>
    <m/>
    <m/>
    <m/>
    <m/>
    <m/>
    <m/>
    <m/>
    <m/>
    <m/>
    <m/>
    <m/>
    <m/>
    <m/>
    <m/>
    <m/>
    <m/>
    <m/>
    <m/>
    <m/>
    <m/>
    <m/>
    <m/>
    <m/>
    <m/>
    <m/>
    <m/>
    <m/>
    <m/>
    <m/>
    <m/>
    <x v="0"/>
    <x v="0"/>
    <s v="ZBHT0012"/>
    <s v="ko8hIE65r7"/>
    <s v="Allocated"/>
    <s v="Promise To Pay (PTP)"/>
    <s v="Ptp"/>
    <d v="2026-03-12T00:00:00"/>
    <m/>
    <m/>
    <m/>
    <e v="#N/A"/>
  </r>
  <r>
    <n v="463491160"/>
    <s v="BHAUSAHEB LAXMAN KHARADE"/>
    <m/>
    <m/>
    <m/>
    <m/>
    <m/>
    <m/>
    <n v="2617"/>
    <n v="2478"/>
    <x v="2"/>
    <x v="0"/>
    <x v="0"/>
    <x v="12"/>
    <n v="38935"/>
    <n v="55"/>
    <n v="0"/>
    <n v="4384"/>
    <s v="-"/>
    <s v="12.02.26"/>
    <n v="3.6410232892324541E-2"/>
    <n v="1.9682726689647322E-3"/>
    <s v="FLOW"/>
    <x v="3"/>
    <s v="-"/>
    <s v="PTP"/>
    <m/>
    <n v="28"/>
    <s v="CAVA"/>
    <m/>
    <m/>
    <m/>
    <s v="YAMUNA NAGAR"/>
    <m/>
    <m/>
    <m/>
    <n v="6917"/>
    <n v="38935"/>
    <n v="24"/>
    <n v="1"/>
    <n v="54"/>
    <s v="REGULAR"/>
    <m/>
    <s v="HF DELUXE DRUM SELF CAST ALL BLACK"/>
    <d v="2024-07-16T00:00:00"/>
    <n v="36"/>
    <x v="4"/>
    <x v="0"/>
    <s v="-"/>
    <m/>
    <m/>
    <m/>
    <m/>
    <m/>
    <m/>
    <m/>
    <m/>
    <m/>
    <m/>
    <m/>
    <m/>
    <m/>
    <m/>
    <m/>
    <m/>
    <m/>
    <m/>
    <m/>
    <m/>
    <m/>
    <m/>
    <m/>
    <m/>
    <m/>
    <m/>
    <m/>
    <m/>
    <m/>
    <m/>
    <m/>
    <m/>
    <m/>
    <n v="1"/>
    <m/>
    <m/>
    <m/>
    <m/>
    <m/>
    <m/>
    <m/>
    <m/>
    <m/>
    <m/>
    <m/>
    <m/>
    <m/>
    <m/>
    <m/>
    <m/>
    <m/>
    <m/>
    <m/>
    <m/>
    <m/>
    <m/>
    <m/>
    <m/>
    <m/>
    <m/>
    <m/>
    <m/>
    <m/>
    <m/>
    <m/>
    <m/>
    <m/>
    <m/>
    <m/>
    <m/>
    <m/>
    <m/>
    <m/>
    <m/>
    <m/>
    <m/>
    <m/>
    <m/>
    <m/>
    <m/>
    <m/>
    <m/>
    <m/>
    <m/>
    <n v="1"/>
    <m/>
    <m/>
    <m/>
    <m/>
    <m/>
    <m/>
    <m/>
    <m/>
    <x v="6"/>
    <x v="0"/>
    <s v="ZBHT0024"/>
    <s v="k2h089bKhEz"/>
    <s v="Allocated"/>
    <s v="Left Message (LMCB)"/>
    <s v="Meet doughter "/>
    <d v="2026-03-12T00:00:00"/>
    <m/>
    <m/>
    <m/>
    <e v="#N/A"/>
  </r>
  <r>
    <n v="461763753"/>
    <s v="SATISH MOHAN SONWANE"/>
    <m/>
    <m/>
    <m/>
    <m/>
    <m/>
    <s v="BANK STABLE 07"/>
    <n v="2949"/>
    <n v="8843"/>
    <x v="4"/>
    <x v="1"/>
    <x v="0"/>
    <x v="16"/>
    <n v="38911"/>
    <n v="291"/>
    <n v="0"/>
    <n v="1800"/>
    <s v="-"/>
    <s v="BK 3 FLOW"/>
    <n v="0.2940582563481246"/>
    <n v="8.4424855816206262E-3"/>
    <s v="STABLE"/>
    <x v="1"/>
    <s v="PAID"/>
    <s v="PAID"/>
    <m/>
    <m/>
    <m/>
    <m/>
    <m/>
    <m/>
    <s v="DHAYARI"/>
    <m/>
    <m/>
    <m/>
    <n v="10934"/>
    <n v="38911"/>
    <n v="86"/>
    <m/>
    <n v="85"/>
    <s v="-"/>
    <m/>
    <s v="SPLENDOR PLUS I3S XTEC"/>
    <d v="2024-02-02T00:00:00"/>
    <n v="36"/>
    <x v="0"/>
    <x v="2"/>
    <s v="-"/>
    <m/>
    <m/>
    <m/>
    <m/>
    <m/>
    <m/>
    <m/>
    <m/>
    <m/>
    <m/>
    <m/>
    <m/>
    <m/>
    <m/>
    <m/>
    <m/>
    <m/>
    <m/>
    <m/>
    <m/>
    <m/>
    <m/>
    <m/>
    <m/>
    <m/>
    <m/>
    <m/>
    <m/>
    <m/>
    <m/>
    <m/>
    <m/>
    <m/>
    <m/>
    <m/>
    <m/>
    <n v="1"/>
    <m/>
    <m/>
    <m/>
    <m/>
    <m/>
    <m/>
    <m/>
    <m/>
    <m/>
    <m/>
    <m/>
    <m/>
    <m/>
    <m/>
    <m/>
    <m/>
    <m/>
    <m/>
    <m/>
    <m/>
    <m/>
    <m/>
    <m/>
    <m/>
    <m/>
    <m/>
    <m/>
    <m/>
    <m/>
    <m/>
    <m/>
    <m/>
    <m/>
    <m/>
    <m/>
    <m/>
    <m/>
    <m/>
    <m/>
    <m/>
    <m/>
    <m/>
    <m/>
    <m/>
    <m/>
    <m/>
    <m/>
    <m/>
    <m/>
    <m/>
    <m/>
    <m/>
    <m/>
    <m/>
    <m/>
    <m/>
    <x v="0"/>
    <x v="0"/>
    <s v="DUWT0031"/>
    <s v="A2RuwC7K4z"/>
    <s v="Allocated"/>
    <s v="Shifted (NC_SFTD)"/>
    <s v="Customer shifted residence address "/>
    <d v="2026-03-13T00:00:00"/>
    <m/>
    <m/>
    <m/>
    <e v="#N/A"/>
  </r>
  <r>
    <n v="463557885"/>
    <s v="ARUN TRIMBAK MANE"/>
    <m/>
    <m/>
    <m/>
    <m/>
    <m/>
    <m/>
    <n v="6822"/>
    <n v="6822"/>
    <x v="3"/>
    <x v="0"/>
    <x v="0"/>
    <x v="9"/>
    <n v="38891"/>
    <n v="3"/>
    <n v="0"/>
    <n v="746"/>
    <s v="-"/>
    <s v="-"/>
    <s v="-"/>
    <s v="-"/>
    <s v="FLOW"/>
    <x v="0"/>
    <s v="-"/>
    <s v="NC"/>
    <s v="Shifted"/>
    <m/>
    <s v="CNAVNA"/>
    <m/>
    <m/>
    <m/>
    <m/>
    <m/>
    <m/>
    <m/>
    <m/>
    <n v="38891"/>
    <n v="0"/>
    <m/>
    <n v="25"/>
    <m/>
    <m/>
    <m/>
    <m/>
    <m/>
    <x v="1"/>
    <x v="1"/>
    <s v="-"/>
    <m/>
    <m/>
    <m/>
    <m/>
    <m/>
    <m/>
    <m/>
    <m/>
    <m/>
    <m/>
    <m/>
    <m/>
    <m/>
    <m/>
    <m/>
    <m/>
    <m/>
    <m/>
    <m/>
    <m/>
    <m/>
    <m/>
    <m/>
    <m/>
    <m/>
    <m/>
    <m/>
    <m/>
    <m/>
    <m/>
    <m/>
    <m/>
    <m/>
    <m/>
    <m/>
    <m/>
    <m/>
    <m/>
    <m/>
    <m/>
    <m/>
    <m/>
    <m/>
    <m/>
    <m/>
    <m/>
    <m/>
    <m/>
    <m/>
    <m/>
    <m/>
    <m/>
    <m/>
    <m/>
    <m/>
    <m/>
    <m/>
    <m/>
    <m/>
    <m/>
    <m/>
    <m/>
    <m/>
    <m/>
    <m/>
    <m/>
    <m/>
    <m/>
    <m/>
    <m/>
    <m/>
    <m/>
    <m/>
    <m/>
    <m/>
    <m/>
    <m/>
    <m/>
    <m/>
    <m/>
    <m/>
    <m/>
    <m/>
    <m/>
    <m/>
    <m/>
    <m/>
    <m/>
    <m/>
    <m/>
    <m/>
    <m/>
    <m/>
    <x v="7"/>
    <x v="1"/>
    <s v="ZBHT0021"/>
    <s v="AotSrcpytc7"/>
    <s v="Unallocated"/>
    <e v="#N/A"/>
    <e v="#N/A"/>
    <e v="#N/A"/>
    <m/>
    <m/>
    <m/>
    <s v="VYMO"/>
  </r>
  <r>
    <n v="461907039"/>
    <s v="VIKAS ASHOK DUKARE"/>
    <s v="ONLINE"/>
    <s v="27.03.26"/>
    <n v="3650"/>
    <m/>
    <m/>
    <m/>
    <n v="3585"/>
    <n v="3585"/>
    <x v="3"/>
    <x v="1"/>
    <x v="1"/>
    <x v="9"/>
    <n v="38746.31"/>
    <n v="28"/>
    <n v="0"/>
    <n v="2640"/>
    <s v="-"/>
    <s v="-"/>
    <s v="-"/>
    <s v="-"/>
    <s v="STABLE"/>
    <x v="1"/>
    <s v="-"/>
    <s v="MPTP"/>
    <m/>
    <n v="28"/>
    <s v="CAVA"/>
    <m/>
    <m/>
    <m/>
    <s v="PARGAON"/>
    <m/>
    <m/>
    <m/>
    <m/>
    <n v="38746.31"/>
    <n v="0"/>
    <m/>
    <n v="22"/>
    <s v="-"/>
    <m/>
    <m/>
    <s v="########"/>
    <n v="36"/>
    <x v="6"/>
    <x v="1"/>
    <s v="-"/>
    <m/>
    <m/>
    <m/>
    <m/>
    <m/>
    <m/>
    <m/>
    <m/>
    <m/>
    <m/>
    <m/>
    <m/>
    <m/>
    <m/>
    <m/>
    <m/>
    <m/>
    <m/>
    <m/>
    <m/>
    <m/>
    <m/>
    <m/>
    <m/>
    <m/>
    <m/>
    <m/>
    <m/>
    <m/>
    <m/>
    <m/>
    <m/>
    <m/>
    <m/>
    <m/>
    <m/>
    <m/>
    <m/>
    <m/>
    <m/>
    <m/>
    <m/>
    <m/>
    <m/>
    <m/>
    <m/>
    <m/>
    <m/>
    <m/>
    <m/>
    <m/>
    <m/>
    <m/>
    <m/>
    <m/>
    <m/>
    <m/>
    <n v="1"/>
    <m/>
    <m/>
    <m/>
    <m/>
    <m/>
    <m/>
    <m/>
    <m/>
    <m/>
    <m/>
    <m/>
    <m/>
    <m/>
    <m/>
    <m/>
    <m/>
    <m/>
    <m/>
    <m/>
    <m/>
    <m/>
    <m/>
    <m/>
    <m/>
    <m/>
    <m/>
    <m/>
    <m/>
    <m/>
    <m/>
    <m/>
    <m/>
    <m/>
    <m/>
    <m/>
    <x v="0"/>
    <x v="0"/>
    <s v="ZBHT0021"/>
    <s v="ko_6HcqZMr7"/>
    <s v="Allocated"/>
    <s v="Payment (PAID)"/>
    <s v="Paid "/>
    <d v="2026-03-20T00:00:00"/>
    <m/>
    <m/>
    <m/>
    <e v="#N/A"/>
  </r>
  <r>
    <n v="460381230"/>
    <s v="ABHISHEK NARAYAN GHOLAP"/>
    <s v="ONLINE"/>
    <s v="23.03.26"/>
    <n v="5200"/>
    <m/>
    <m/>
    <m/>
    <n v="4586"/>
    <e v="#N/A"/>
    <x v="3"/>
    <x v="0"/>
    <x v="1"/>
    <x v="9"/>
    <n v="38653"/>
    <n v="6"/>
    <n v="0"/>
    <n v="745"/>
    <s v="-"/>
    <s v="-"/>
    <s v="-"/>
    <s v="-"/>
    <s v="FLOW"/>
    <x v="3"/>
    <s v="-"/>
    <s v="PTP"/>
    <m/>
    <n v="29"/>
    <s v="CAVA"/>
    <m/>
    <m/>
    <m/>
    <m/>
    <m/>
    <m/>
    <m/>
    <m/>
    <n v="38653"/>
    <n v="0"/>
    <m/>
    <e v="#N/A"/>
    <m/>
    <m/>
    <m/>
    <m/>
    <m/>
    <x v="1"/>
    <x v="1"/>
    <s v="-"/>
    <m/>
    <m/>
    <m/>
    <m/>
    <m/>
    <m/>
    <m/>
    <m/>
    <m/>
    <m/>
    <m/>
    <m/>
    <m/>
    <m/>
    <m/>
    <m/>
    <m/>
    <m/>
    <m/>
    <m/>
    <m/>
    <m/>
    <m/>
    <m/>
    <m/>
    <m/>
    <m/>
    <m/>
    <m/>
    <m/>
    <m/>
    <m/>
    <m/>
    <m/>
    <m/>
    <m/>
    <m/>
    <m/>
    <m/>
    <m/>
    <m/>
    <m/>
    <m/>
    <m/>
    <m/>
    <m/>
    <m/>
    <m/>
    <m/>
    <m/>
    <m/>
    <m/>
    <m/>
    <m/>
    <m/>
    <m/>
    <m/>
    <m/>
    <m/>
    <m/>
    <m/>
    <m/>
    <m/>
    <m/>
    <m/>
    <m/>
    <m/>
    <m/>
    <m/>
    <m/>
    <m/>
    <m/>
    <m/>
    <m/>
    <m/>
    <m/>
    <m/>
    <m/>
    <m/>
    <m/>
    <m/>
    <m/>
    <m/>
    <m/>
    <m/>
    <m/>
    <m/>
    <m/>
    <m/>
    <m/>
    <n v="1"/>
    <m/>
    <m/>
    <x v="0"/>
    <x v="0"/>
    <s v="ZBHT0021"/>
    <s v="Box1WRvyz7"/>
    <s v="Unallocated"/>
    <e v="#N/A"/>
    <e v="#N/A"/>
    <e v="#N/A"/>
    <m/>
    <m/>
    <m/>
    <e v="#N/A"/>
  </r>
  <r>
    <n v="464144827"/>
    <s v="MAHENDRA RAGHUNATH TARKASE"/>
    <s v="ONLINE"/>
    <s v="16.03.26"/>
    <n v="5000"/>
    <m/>
    <m/>
    <m/>
    <n v="4765"/>
    <n v="3016"/>
    <x v="2"/>
    <x v="1"/>
    <x v="1"/>
    <x v="16"/>
    <n v="38575"/>
    <n v="67"/>
    <n v="0"/>
    <n v="2250"/>
    <s v="-"/>
    <s v="NEW"/>
    <n v="5.6618029760960947E-2"/>
    <n v="1.95007366650352E-3"/>
    <s v="STABLE"/>
    <x v="1"/>
    <s v="-"/>
    <s v="-"/>
    <m/>
    <m/>
    <m/>
    <m/>
    <m/>
    <m/>
    <s v="NARHE"/>
    <m/>
    <m/>
    <m/>
    <n v="5333"/>
    <n v="38575"/>
    <n v="24"/>
    <n v="1"/>
    <n v="26"/>
    <s v="REGULAR"/>
    <s v="MH44AD1331"/>
    <s v="HONDA ACTIVA DLX"/>
    <d v="2024-09-29T00:00:00"/>
    <n v="24"/>
    <x v="4"/>
    <x v="2"/>
    <s v="-"/>
    <m/>
    <m/>
    <m/>
    <m/>
    <m/>
    <m/>
    <m/>
    <m/>
    <m/>
    <m/>
    <m/>
    <m/>
    <m/>
    <m/>
    <m/>
    <m/>
    <m/>
    <m/>
    <m/>
    <m/>
    <m/>
    <m/>
    <m/>
    <m/>
    <m/>
    <m/>
    <m/>
    <m/>
    <m/>
    <m/>
    <m/>
    <m/>
    <m/>
    <m/>
    <m/>
    <m/>
    <m/>
    <m/>
    <m/>
    <n v="1"/>
    <m/>
    <m/>
    <m/>
    <m/>
    <m/>
    <m/>
    <m/>
    <m/>
    <m/>
    <m/>
    <m/>
    <m/>
    <m/>
    <m/>
    <m/>
    <m/>
    <m/>
    <m/>
    <m/>
    <m/>
    <m/>
    <m/>
    <m/>
    <m/>
    <m/>
    <m/>
    <m/>
    <m/>
    <m/>
    <m/>
    <m/>
    <m/>
    <m/>
    <m/>
    <m/>
    <m/>
    <m/>
    <m/>
    <m/>
    <m/>
    <m/>
    <m/>
    <m/>
    <m/>
    <m/>
    <m/>
    <m/>
    <m/>
    <m/>
    <m/>
    <m/>
    <m/>
    <m/>
    <x v="0"/>
    <x v="0"/>
    <s v="DUWT0031"/>
    <s v="Aoh1UR0BWz"/>
    <s v="Allocated"/>
    <s v="Left Message (LMCB)"/>
    <s v="Left message customer family member"/>
    <d v="2026-03-14T00:00:00"/>
    <m/>
    <m/>
    <m/>
    <e v="#N/A"/>
  </r>
  <r>
    <n v="459652816"/>
    <s v="SANGAMESH GURANNA GONI"/>
    <m/>
    <m/>
    <m/>
    <m/>
    <m/>
    <m/>
    <n v="3539"/>
    <n v="17382"/>
    <x v="0"/>
    <x v="0"/>
    <x v="0"/>
    <x v="5"/>
    <n v="38251"/>
    <n v="900"/>
    <n v="0"/>
    <n v="4950"/>
    <s v="-"/>
    <s v="BKT 4 FLOW"/>
    <n v="1"/>
    <n v="1.2297750455273331E-2"/>
    <s v="FLOW"/>
    <x v="12"/>
    <s v="OS "/>
    <s v="OS "/>
    <s v="Customer at village"/>
    <m/>
    <s v="CNAVNA"/>
    <m/>
    <m/>
    <m/>
    <s v="KHADKI"/>
    <m/>
    <m/>
    <m/>
    <n v="900"/>
    <n v="38251"/>
    <n v="147"/>
    <m/>
    <n v="177"/>
    <s v="-"/>
    <s v="MH12VX1372"/>
    <e v="#N/A"/>
    <d v="2023-09-05T00:00:00"/>
    <n v="36"/>
    <x v="0"/>
    <x v="0"/>
    <s v="-"/>
    <m/>
    <m/>
    <m/>
    <m/>
    <m/>
    <m/>
    <m/>
    <m/>
    <m/>
    <m/>
    <m/>
    <m/>
    <n v="1"/>
    <m/>
    <m/>
    <m/>
    <m/>
    <m/>
    <m/>
    <m/>
    <m/>
    <m/>
    <m/>
    <m/>
    <m/>
    <m/>
    <m/>
    <m/>
    <m/>
    <m/>
    <m/>
    <m/>
    <m/>
    <m/>
    <m/>
    <m/>
    <m/>
    <m/>
    <m/>
    <m/>
    <m/>
    <m/>
    <m/>
    <m/>
    <m/>
    <m/>
    <m/>
    <m/>
    <m/>
    <m/>
    <m/>
    <m/>
    <m/>
    <m/>
    <m/>
    <m/>
    <m/>
    <m/>
    <m/>
    <m/>
    <m/>
    <m/>
    <m/>
    <m/>
    <m/>
    <m/>
    <m/>
    <m/>
    <m/>
    <m/>
    <m/>
    <m/>
    <m/>
    <m/>
    <m/>
    <m/>
    <m/>
    <m/>
    <m/>
    <m/>
    <m/>
    <m/>
    <m/>
    <m/>
    <m/>
    <m/>
    <m/>
    <m/>
    <m/>
    <m/>
    <m/>
    <m/>
    <m/>
    <x v="0"/>
    <x v="0"/>
    <s v="DUWT0023"/>
    <s v="kozGeaicpOMc"/>
    <s v="Allocated"/>
    <s v="Door Locked (NC_DL)"/>
    <s v="Customer house door lock "/>
    <d v="2026-03-06T00:00:00"/>
    <m/>
    <m/>
    <m/>
    <e v="#N/A"/>
  </r>
  <r>
    <n v="463295962"/>
    <s v="PRASAD ASHOK TAJANE"/>
    <m/>
    <m/>
    <m/>
    <m/>
    <m/>
    <m/>
    <n v="5988"/>
    <n v="9962.98"/>
    <x v="5"/>
    <x v="0"/>
    <x v="0"/>
    <x v="1"/>
    <n v="38136.980000000003"/>
    <n v="237"/>
    <n v="0"/>
    <n v="4950"/>
    <s v="-"/>
    <s v="28.02.26"/>
    <n v="0.34744122617290518"/>
    <n v="7.0950648361120649E-3"/>
    <s v="FLOW"/>
    <x v="3"/>
    <s v="PTP"/>
    <s v="PTP"/>
    <m/>
    <n v="20"/>
    <s v="CAVA"/>
    <m/>
    <m/>
    <m/>
    <s v="AVSARI BK"/>
    <m/>
    <m/>
    <m/>
    <n v="15149.98"/>
    <n v="38136.980000000003"/>
    <n v="55"/>
    <m/>
    <n v="85"/>
    <s v="-"/>
    <s v="MH14LR5025"/>
    <s v="FZS FI V3 ABS DARKNIGHT BSVI"/>
    <d v="2024-06-24T00:00:00"/>
    <n v="24"/>
    <x v="0"/>
    <x v="2"/>
    <s v="-"/>
    <m/>
    <m/>
    <m/>
    <m/>
    <m/>
    <m/>
    <m/>
    <m/>
    <m/>
    <m/>
    <m/>
    <m/>
    <n v="1"/>
    <m/>
    <m/>
    <m/>
    <m/>
    <m/>
    <m/>
    <m/>
    <m/>
    <m/>
    <m/>
    <m/>
    <m/>
    <m/>
    <m/>
    <m/>
    <m/>
    <m/>
    <m/>
    <m/>
    <m/>
    <m/>
    <m/>
    <m/>
    <m/>
    <m/>
    <m/>
    <m/>
    <m/>
    <m/>
    <m/>
    <m/>
    <m/>
    <m/>
    <m/>
    <m/>
    <m/>
    <m/>
    <m/>
    <m/>
    <m/>
    <m/>
    <m/>
    <m/>
    <m/>
    <n v="1"/>
    <m/>
    <m/>
    <m/>
    <m/>
    <m/>
    <m/>
    <m/>
    <m/>
    <m/>
    <m/>
    <m/>
    <m/>
    <m/>
    <m/>
    <m/>
    <m/>
    <m/>
    <m/>
    <m/>
    <m/>
    <m/>
    <m/>
    <m/>
    <m/>
    <m/>
    <m/>
    <m/>
    <m/>
    <m/>
    <m/>
    <m/>
    <m/>
    <m/>
    <m/>
    <m/>
    <x v="6"/>
    <x v="0"/>
    <s v="DUWT0029"/>
    <s v="A6Nvka-qsDM7"/>
    <s v="Allocated"/>
    <s v="Promise To Pay (PTP)"/>
    <s v="Promise to pay 20 march "/>
    <d v="2026-03-20T00:00:00"/>
    <m/>
    <m/>
    <m/>
    <e v="#N/A"/>
  </r>
  <r>
    <n v="459693609"/>
    <s v="MAYUR MARUTI KAUTKAR"/>
    <m/>
    <m/>
    <m/>
    <m/>
    <m/>
    <m/>
    <n v="3268"/>
    <n v="3268"/>
    <x v="3"/>
    <x v="0"/>
    <x v="0"/>
    <x v="10"/>
    <n v="37964.92"/>
    <n v="25"/>
    <n v="0"/>
    <n v="0"/>
    <s v="-"/>
    <s v="-"/>
    <s v="-"/>
    <s v="-"/>
    <s v="FLOW"/>
    <x v="3"/>
    <m/>
    <s v="PTP"/>
    <m/>
    <m/>
    <m/>
    <m/>
    <m/>
    <m/>
    <s v="CHAKAN "/>
    <m/>
    <m/>
    <m/>
    <m/>
    <n v="37964.92"/>
    <n v="0"/>
    <m/>
    <n v="25"/>
    <s v="-"/>
    <m/>
    <m/>
    <s v="########"/>
    <n v="42"/>
    <x v="6"/>
    <x v="1"/>
    <s v="-"/>
    <m/>
    <m/>
    <m/>
    <m/>
    <m/>
    <m/>
    <m/>
    <m/>
    <m/>
    <m/>
    <m/>
    <m/>
    <m/>
    <m/>
    <m/>
    <m/>
    <m/>
    <m/>
    <m/>
    <m/>
    <m/>
    <m/>
    <m/>
    <m/>
    <m/>
    <m/>
    <m/>
    <m/>
    <m/>
    <m/>
    <m/>
    <m/>
    <m/>
    <m/>
    <m/>
    <m/>
    <m/>
    <m/>
    <m/>
    <m/>
    <m/>
    <m/>
    <m/>
    <m/>
    <m/>
    <m/>
    <m/>
    <m/>
    <m/>
    <m/>
    <m/>
    <m/>
    <m/>
    <m/>
    <m/>
    <m/>
    <m/>
    <m/>
    <m/>
    <m/>
    <m/>
    <m/>
    <m/>
    <m/>
    <m/>
    <m/>
    <m/>
    <m/>
    <m/>
    <m/>
    <m/>
    <m/>
    <m/>
    <m/>
    <m/>
    <m/>
    <m/>
    <m/>
    <m/>
    <m/>
    <m/>
    <m/>
    <m/>
    <m/>
    <m/>
    <m/>
    <m/>
    <m/>
    <m/>
    <m/>
    <m/>
    <m/>
    <m/>
    <x v="7"/>
    <x v="1"/>
    <s v="ZBHT0010"/>
    <s v="BoPkAAcjZgwz"/>
    <s v="Allocated"/>
    <e v="#N/A"/>
    <e v="#N/A"/>
    <e v="#N/A"/>
    <m/>
    <m/>
    <m/>
    <e v="#N/A"/>
  </r>
  <r>
    <n v="465334990"/>
    <s v="SAHIL RAOKHANDE"/>
    <s v="ONLINE"/>
    <s v="12.03.26"/>
    <n v="6000"/>
    <m/>
    <m/>
    <m/>
    <n v="5848"/>
    <n v="5687"/>
    <x v="2"/>
    <x v="1"/>
    <x v="1"/>
    <x v="15"/>
    <n v="37788"/>
    <n v="192"/>
    <n v="0"/>
    <n v="4044"/>
    <s v="-"/>
    <s v="07.02.26"/>
    <n v="2.16264451110201E-2"/>
    <n v="1.910288625011925E-3"/>
    <s v="STABLE"/>
    <x v="1"/>
    <s v="-"/>
    <s v="PAID"/>
    <m/>
    <m/>
    <m/>
    <m/>
    <m/>
    <m/>
    <s v="KHARADI"/>
    <m/>
    <m/>
    <m/>
    <n v="9923"/>
    <n v="37788"/>
    <n v="24"/>
    <n v="1"/>
    <n v="26"/>
    <s v="REGULAR"/>
    <s v="MH12XU1681"/>
    <s v="HONDA DIO 125 STD"/>
    <d v="2025-01-27T00:00:00"/>
    <n v="18"/>
    <x v="4"/>
    <x v="2"/>
    <s v="-"/>
    <m/>
    <m/>
    <m/>
    <m/>
    <m/>
    <m/>
    <m/>
    <m/>
    <m/>
    <m/>
    <m/>
    <m/>
    <m/>
    <m/>
    <m/>
    <m/>
    <m/>
    <m/>
    <m/>
    <m/>
    <m/>
    <m/>
    <m/>
    <m/>
    <m/>
    <m/>
    <m/>
    <m/>
    <m/>
    <m/>
    <m/>
    <m/>
    <m/>
    <m/>
    <m/>
    <m/>
    <m/>
    <m/>
    <m/>
    <m/>
    <m/>
    <m/>
    <m/>
    <m/>
    <m/>
    <m/>
    <m/>
    <m/>
    <n v="1"/>
    <m/>
    <m/>
    <m/>
    <m/>
    <m/>
    <m/>
    <m/>
    <m/>
    <m/>
    <m/>
    <m/>
    <m/>
    <m/>
    <m/>
    <m/>
    <m/>
    <m/>
    <m/>
    <m/>
    <m/>
    <m/>
    <m/>
    <m/>
    <m/>
    <m/>
    <m/>
    <m/>
    <m/>
    <m/>
    <m/>
    <m/>
    <m/>
    <m/>
    <m/>
    <m/>
    <m/>
    <m/>
    <m/>
    <m/>
    <m/>
    <m/>
    <m/>
    <m/>
    <m/>
    <x v="0"/>
    <x v="0"/>
    <s v="ZBHT0012"/>
    <s v="G6SB9qUOsEJc"/>
    <s v="Allocated"/>
    <s v="Promise To Pay (PTP)"/>
    <s v="Ptp"/>
    <d v="2026-03-20T00:00:00"/>
    <m/>
    <m/>
    <m/>
    <e v="#N/A"/>
  </r>
  <r>
    <n v="9695028"/>
    <s v="NITIN LAXMAN CHAVAN"/>
    <m/>
    <m/>
    <m/>
    <m/>
    <m/>
    <m/>
    <n v="2653"/>
    <n v="7955"/>
    <x v="4"/>
    <x v="0"/>
    <x v="0"/>
    <x v="3"/>
    <n v="37768"/>
    <n v="330"/>
    <n v="0"/>
    <n v="4950"/>
    <s v="-"/>
    <s v="03.02.26"/>
    <n v="0.17403081314892921"/>
    <n v="8.1944898729574625E-3"/>
    <s v="FLOW"/>
    <x v="8"/>
    <s v="PAID"/>
    <s v="RTP"/>
    <s v="Financail Problem"/>
    <m/>
    <s v="CNAVNA"/>
    <m/>
    <m/>
    <m/>
    <s v="KHED"/>
    <m/>
    <m/>
    <m/>
    <n v="13235"/>
    <n v="37768"/>
    <n v="86"/>
    <m/>
    <n v="116"/>
    <s v="-"/>
    <s v="MH14JN8085"/>
    <s v="BAJAJ PULSAR 125"/>
    <d v="2021-03-02T00:00:00"/>
    <n v="72"/>
    <x v="0"/>
    <x v="0"/>
    <s v="-"/>
    <m/>
    <m/>
    <m/>
    <n v="1"/>
    <m/>
    <m/>
    <m/>
    <m/>
    <m/>
    <n v="1"/>
    <m/>
    <m/>
    <m/>
    <m/>
    <m/>
    <m/>
    <m/>
    <m/>
    <m/>
    <m/>
    <m/>
    <m/>
    <m/>
    <m/>
    <m/>
    <m/>
    <m/>
    <m/>
    <m/>
    <m/>
    <m/>
    <m/>
    <m/>
    <m/>
    <m/>
    <m/>
    <m/>
    <m/>
    <m/>
    <m/>
    <m/>
    <m/>
    <m/>
    <m/>
    <m/>
    <m/>
    <m/>
    <m/>
    <m/>
    <m/>
    <m/>
    <m/>
    <m/>
    <m/>
    <m/>
    <m/>
    <m/>
    <m/>
    <m/>
    <m/>
    <m/>
    <m/>
    <m/>
    <m/>
    <m/>
    <m/>
    <m/>
    <m/>
    <m/>
    <m/>
    <m/>
    <m/>
    <m/>
    <m/>
    <m/>
    <m/>
    <m/>
    <m/>
    <m/>
    <m/>
    <m/>
    <m/>
    <m/>
    <m/>
    <m/>
    <m/>
    <m/>
    <m/>
    <m/>
    <m/>
    <m/>
    <m/>
    <m/>
    <x v="6"/>
    <x v="0"/>
    <s v="DUWT0017"/>
    <e v="#N/A"/>
    <e v="#N/A"/>
    <s v="Door Locked (NC_DL)"/>
    <s v="Customer not meet house lock "/>
    <d v="2026-03-02T00:00:00"/>
    <m/>
    <m/>
    <m/>
    <e v="#N/A"/>
  </r>
  <r>
    <n v="8200288"/>
    <s v="SHUBHAM SATYAWAN JADHAV"/>
    <s v="ONLINE"/>
    <s v="31.03.26"/>
    <n v="6600"/>
    <m/>
    <m/>
    <m/>
    <n v="6582"/>
    <n v="6017"/>
    <x v="2"/>
    <x v="1"/>
    <x v="1"/>
    <x v="14"/>
    <n v="37674"/>
    <n v="152"/>
    <n v="0"/>
    <n v="4950"/>
    <s v="-"/>
    <s v="NEW"/>
    <n v="3.4580979343358471E-2"/>
    <n v="1.9045256075658739E-3"/>
    <s v="STABLE"/>
    <x v="1"/>
    <s v="-"/>
    <s v="PTP"/>
    <m/>
    <n v="31"/>
    <s v="CAVNA"/>
    <m/>
    <m/>
    <m/>
    <s v="OLD SANGAVI"/>
    <m/>
    <m/>
    <m/>
    <n v="11119"/>
    <n v="37674"/>
    <n v="24"/>
    <m/>
    <n v="54"/>
    <s v="-"/>
    <s v="MH14JD1160"/>
    <s v="RE CLASSIC 350 EFI STEALTH BLACK"/>
    <d v="2020-06-24T00:00:00"/>
    <n v="72"/>
    <x v="0"/>
    <x v="0"/>
    <s v="-"/>
    <m/>
    <m/>
    <m/>
    <m/>
    <m/>
    <m/>
    <m/>
    <m/>
    <m/>
    <m/>
    <m/>
    <m/>
    <m/>
    <m/>
    <m/>
    <n v="1"/>
    <m/>
    <m/>
    <m/>
    <m/>
    <m/>
    <m/>
    <m/>
    <m/>
    <m/>
    <m/>
    <m/>
    <m/>
    <m/>
    <m/>
    <m/>
    <m/>
    <m/>
    <n v="1"/>
    <m/>
    <m/>
    <m/>
    <m/>
    <m/>
    <m/>
    <m/>
    <m/>
    <m/>
    <m/>
    <m/>
    <m/>
    <m/>
    <m/>
    <m/>
    <m/>
    <m/>
    <m/>
    <m/>
    <m/>
    <m/>
    <m/>
    <m/>
    <m/>
    <m/>
    <m/>
    <m/>
    <m/>
    <m/>
    <m/>
    <m/>
    <m/>
    <m/>
    <m/>
    <m/>
    <m/>
    <m/>
    <m/>
    <m/>
    <m/>
    <m/>
    <m/>
    <m/>
    <m/>
    <m/>
    <m/>
    <m/>
    <m/>
    <m/>
    <m/>
    <m/>
    <m/>
    <m/>
    <m/>
    <m/>
    <m/>
    <m/>
    <m/>
    <m/>
    <x v="6"/>
    <x v="0"/>
    <s v="ZBHT0015"/>
    <s v="G6pkvqUYpNMm"/>
    <s v="Allocated"/>
    <s v="Left Message (LMCB)"/>
    <s v="Visited at customer residence address. Cm not living this address. Customer reletive this areas. Left message at relatives. Vehicle with cm "/>
    <d v="2026-03-06T00:00:00"/>
    <m/>
    <m/>
    <m/>
    <e v="#N/A"/>
  </r>
  <r>
    <n v="455049003"/>
    <s v="KAJAL VISHAL GHOLAP"/>
    <m/>
    <m/>
    <m/>
    <m/>
    <m/>
    <m/>
    <n v="3033"/>
    <n v="18054"/>
    <x v="1"/>
    <x v="0"/>
    <x v="0"/>
    <x v="15"/>
    <n v="37648.61"/>
    <n v="970"/>
    <n v="0"/>
    <n v="4950"/>
    <s v="-"/>
    <s v="BKT 5 FLOW"/>
    <n v="0.1474007896354117"/>
    <n v="1.3992413705886809E-2"/>
    <s v="FLOW"/>
    <x v="3"/>
    <s v="BPTP"/>
    <s v="PTP"/>
    <m/>
    <n v="23"/>
    <s v="CAVA"/>
    <m/>
    <m/>
    <m/>
    <s v="DHANORI"/>
    <m/>
    <m/>
    <m/>
    <n v="23974"/>
    <n v="37648.61"/>
    <n v="177"/>
    <m/>
    <n v="207"/>
    <s v="-"/>
    <s v="MH12UU2311"/>
    <s v="HONDA ACTIVA 6G DLX BS VI"/>
    <d v="2022-10-11T00:00:00"/>
    <n v="48"/>
    <x v="0"/>
    <x v="2"/>
    <s v="-"/>
    <m/>
    <m/>
    <m/>
    <m/>
    <m/>
    <m/>
    <m/>
    <m/>
    <m/>
    <m/>
    <m/>
    <m/>
    <n v="1"/>
    <m/>
    <m/>
    <m/>
    <m/>
    <m/>
    <m/>
    <m/>
    <m/>
    <m/>
    <m/>
    <m/>
    <m/>
    <m/>
    <m/>
    <m/>
    <m/>
    <m/>
    <m/>
    <m/>
    <m/>
    <m/>
    <m/>
    <m/>
    <m/>
    <m/>
    <m/>
    <n v="1"/>
    <m/>
    <m/>
    <m/>
    <m/>
    <m/>
    <m/>
    <m/>
    <m/>
    <m/>
    <m/>
    <m/>
    <m/>
    <m/>
    <m/>
    <m/>
    <m/>
    <m/>
    <m/>
    <m/>
    <m/>
    <m/>
    <m/>
    <m/>
    <m/>
    <m/>
    <m/>
    <m/>
    <m/>
    <m/>
    <m/>
    <m/>
    <m/>
    <m/>
    <m/>
    <m/>
    <m/>
    <m/>
    <m/>
    <m/>
    <m/>
    <m/>
    <m/>
    <m/>
    <m/>
    <m/>
    <m/>
    <m/>
    <m/>
    <m/>
    <m/>
    <m/>
    <m/>
    <m/>
    <x v="6"/>
    <x v="0"/>
    <s v="ZBHT0012"/>
    <s v="A6gjoo2eNJ7"/>
    <s v="Allocated"/>
    <s v="Left Message (LMCB)"/>
    <s v="Lm"/>
    <d v="2026-03-05T00:00:00"/>
    <m/>
    <m/>
    <m/>
    <e v="#N/A"/>
  </r>
  <r>
    <n v="460587311"/>
    <s v="VIKAS KESHAV TIKONE"/>
    <s v="ONLINE"/>
    <s v="27.03.26"/>
    <n v="4115"/>
    <m/>
    <m/>
    <m/>
    <n v="4031"/>
    <n v="4023.5"/>
    <x v="2"/>
    <x v="1"/>
    <x v="1"/>
    <x v="6"/>
    <n v="37341.089999999997"/>
    <n v="84"/>
    <n v="0"/>
    <n v="1222.8"/>
    <s v="-"/>
    <s v="NEW"/>
    <n v="3.606700780127662E-2"/>
    <n v="1.8876960800398681E-3"/>
    <s v="STABLE"/>
    <x v="1"/>
    <s v="-"/>
    <s v="PTP"/>
    <m/>
    <n v="25"/>
    <s v="CAVA"/>
    <m/>
    <m/>
    <m/>
    <s v="VEHERGAON"/>
    <m/>
    <m/>
    <m/>
    <n v="5330.3"/>
    <n v="37341.089999999997"/>
    <n v="24"/>
    <n v="1"/>
    <n v="26"/>
    <s v="REGULAR"/>
    <s v="MH14LF8117"/>
    <s v="HONDA ACTIVA 125 SMART"/>
    <d v="2023-11-10T00:00:00"/>
    <n v="36"/>
    <x v="4"/>
    <x v="2"/>
    <s v="-"/>
    <m/>
    <m/>
    <m/>
    <m/>
    <m/>
    <m/>
    <m/>
    <m/>
    <m/>
    <m/>
    <m/>
    <m/>
    <m/>
    <m/>
    <m/>
    <m/>
    <m/>
    <m/>
    <m/>
    <m/>
    <m/>
    <m/>
    <m/>
    <m/>
    <m/>
    <m/>
    <m/>
    <m/>
    <m/>
    <m/>
    <n v="1"/>
    <m/>
    <m/>
    <m/>
    <m/>
    <m/>
    <m/>
    <m/>
    <m/>
    <m/>
    <m/>
    <m/>
    <m/>
    <m/>
    <m/>
    <m/>
    <m/>
    <m/>
    <m/>
    <m/>
    <m/>
    <m/>
    <m/>
    <m/>
    <m/>
    <m/>
    <m/>
    <m/>
    <m/>
    <m/>
    <m/>
    <m/>
    <m/>
    <m/>
    <m/>
    <m/>
    <m/>
    <m/>
    <m/>
    <m/>
    <m/>
    <m/>
    <m/>
    <m/>
    <m/>
    <m/>
    <m/>
    <m/>
    <m/>
    <m/>
    <m/>
    <m/>
    <m/>
    <m/>
    <m/>
    <m/>
    <m/>
    <m/>
    <m/>
    <m/>
    <m/>
    <m/>
    <m/>
    <x v="0"/>
    <x v="0"/>
    <s v="DUWT0013"/>
    <s v="A6K0DKBTjm"/>
    <s v="Allocated"/>
    <s v="Address Not Found (NC_ANF)"/>
    <s v="Short address "/>
    <d v="2026-03-11T00:00:00"/>
    <m/>
    <m/>
    <m/>
    <e v="#N/A"/>
  </r>
  <r>
    <n v="460299045"/>
    <s v="PRASHIK BAPU AHIRE"/>
    <m/>
    <m/>
    <m/>
    <m/>
    <m/>
    <m/>
    <n v="3208"/>
    <n v="12629"/>
    <x v="6"/>
    <x v="0"/>
    <x v="0"/>
    <x v="0"/>
    <n v="37007"/>
    <n v="710"/>
    <n v="0"/>
    <n v="4500"/>
    <s v="-"/>
    <s v="BKT 4 FLOW"/>
    <n v="0.1071127968055165"/>
    <n v="1.7063665672295201E-2"/>
    <s v="FLOW"/>
    <x v="6"/>
    <s v="BPTP"/>
    <s v="LMCB"/>
    <s v="left msg in office"/>
    <m/>
    <s v="CAVNA"/>
    <m/>
    <m/>
    <m/>
    <s v="NIGADI"/>
    <m/>
    <m/>
    <m/>
    <n v="17839"/>
    <n v="37007"/>
    <n v="116"/>
    <m/>
    <n v="146"/>
    <s v="-"/>
    <s v="MH14LD7196"/>
    <s v="HONDA ACTIVA DLX"/>
    <d v="2023-10-25T00:00:00"/>
    <n v="36"/>
    <x v="0"/>
    <x v="0"/>
    <s v="-"/>
    <m/>
    <m/>
    <m/>
    <m/>
    <m/>
    <m/>
    <m/>
    <m/>
    <m/>
    <m/>
    <m/>
    <m/>
    <m/>
    <m/>
    <m/>
    <n v="1"/>
    <m/>
    <m/>
    <m/>
    <m/>
    <m/>
    <m/>
    <m/>
    <m/>
    <m/>
    <m/>
    <m/>
    <m/>
    <m/>
    <m/>
    <m/>
    <m/>
    <m/>
    <m/>
    <m/>
    <m/>
    <n v="1"/>
    <m/>
    <m/>
    <m/>
    <m/>
    <m/>
    <m/>
    <m/>
    <m/>
    <m/>
    <m/>
    <m/>
    <m/>
    <m/>
    <m/>
    <m/>
    <m/>
    <m/>
    <m/>
    <m/>
    <m/>
    <m/>
    <m/>
    <m/>
    <m/>
    <m/>
    <m/>
    <m/>
    <m/>
    <m/>
    <m/>
    <m/>
    <m/>
    <n v="1"/>
    <m/>
    <m/>
    <m/>
    <m/>
    <m/>
    <m/>
    <m/>
    <m/>
    <m/>
    <m/>
    <m/>
    <m/>
    <m/>
    <m/>
    <m/>
    <m/>
    <m/>
    <m/>
    <m/>
    <m/>
    <m/>
    <m/>
    <m/>
    <x v="1"/>
    <x v="0"/>
    <s v="ZBHT0011"/>
    <s v="APmkdD13_OJc"/>
    <s v="Allocated"/>
    <s v="Left Message (LMCB)"/>
    <s v="Visit cm office address cm not in office lm with office staff person"/>
    <d v="2026-03-06T00:00:00"/>
    <m/>
    <m/>
    <m/>
    <e v="#N/A"/>
  </r>
  <r>
    <n v="462485071"/>
    <s v="GANESH BABURAV KAKDE"/>
    <s v="ONLINE"/>
    <s v="02.03.26"/>
    <n v="300"/>
    <m/>
    <m/>
    <m/>
    <n v="4045"/>
    <n v="8090"/>
    <x v="4"/>
    <x v="1"/>
    <x v="1"/>
    <x v="5"/>
    <n v="36982"/>
    <n v="224.53"/>
    <n v="0"/>
    <n v="4950"/>
    <s v="-"/>
    <s v="03.02.26"/>
    <n v="8.9882574208537777E-2"/>
    <n v="8.0239521415407973E-3"/>
    <s v="STABLE"/>
    <x v="1"/>
    <s v="PAID"/>
    <s v="PAID"/>
    <s v="Shifted"/>
    <m/>
    <s v="CAVNA"/>
    <m/>
    <m/>
    <m/>
    <s v="PASHAN"/>
    <m/>
    <m/>
    <m/>
    <n v="13264.53"/>
    <n v="36982"/>
    <n v="86"/>
    <m/>
    <n v="54"/>
    <s v="-"/>
    <s v="MH21CC1705"/>
    <s v="SPLENDOR PLUS I3S BS6 FI DRUM SELF"/>
    <d v="2024-04-07T00:00:00"/>
    <n v="30"/>
    <x v="0"/>
    <x v="0"/>
    <s v="-"/>
    <m/>
    <m/>
    <m/>
    <n v="1"/>
    <m/>
    <m/>
    <m/>
    <m/>
    <m/>
    <n v="1"/>
    <m/>
    <m/>
    <m/>
    <m/>
    <m/>
    <n v="1"/>
    <m/>
    <m/>
    <m/>
    <m/>
    <m/>
    <m/>
    <m/>
    <m/>
    <m/>
    <m/>
    <m/>
    <m/>
    <m/>
    <m/>
    <m/>
    <m/>
    <m/>
    <m/>
    <m/>
    <m/>
    <n v="1"/>
    <m/>
    <m/>
    <m/>
    <m/>
    <m/>
    <m/>
    <m/>
    <m/>
    <m/>
    <m/>
    <m/>
    <m/>
    <m/>
    <m/>
    <m/>
    <m/>
    <m/>
    <m/>
    <m/>
    <m/>
    <m/>
    <m/>
    <m/>
    <m/>
    <m/>
    <m/>
    <m/>
    <m/>
    <m/>
    <m/>
    <m/>
    <m/>
    <m/>
    <m/>
    <m/>
    <m/>
    <m/>
    <m/>
    <m/>
    <m/>
    <m/>
    <m/>
    <m/>
    <m/>
    <m/>
    <m/>
    <m/>
    <m/>
    <m/>
    <m/>
    <m/>
    <m/>
    <m/>
    <m/>
    <m/>
    <m/>
    <x v="2"/>
    <x v="0"/>
    <s v="DUWT0023"/>
    <s v="GoLiTMGEEc"/>
    <s v="Allocated"/>
    <s v="Shifted (NC_SFTD)"/>
    <s v="Customer shifted from the given residence address "/>
    <d v="2026-03-06T00:00:00"/>
    <m/>
    <m/>
    <m/>
    <e v="#N/A"/>
  </r>
  <r>
    <n v="464721019"/>
    <s v="MARJEENA BABU SHAIKH"/>
    <s v="ONLINE"/>
    <s v="16.03.26"/>
    <n v="10000"/>
    <m/>
    <m/>
    <m/>
    <n v="9546"/>
    <n v="9546"/>
    <x v="2"/>
    <x v="1"/>
    <x v="1"/>
    <x v="14"/>
    <n v="36777"/>
    <n v="145"/>
    <n v="0"/>
    <n v="450"/>
    <s v="-"/>
    <s v="NEW"/>
    <n v="3.3757622692326128E-2"/>
    <n v="1.8591797597666869E-3"/>
    <s v="STABLE"/>
    <x v="1"/>
    <s v="-"/>
    <s v="PAID"/>
    <s v="No such person"/>
    <m/>
    <s v="CAVNA"/>
    <m/>
    <m/>
    <m/>
    <s v="KALEWADI"/>
    <m/>
    <m/>
    <m/>
    <n v="10141"/>
    <n v="36777"/>
    <n v="24"/>
    <n v="1"/>
    <n v="26"/>
    <s v="REGULAR"/>
    <s v="MH14MA7120"/>
    <s v="PIAGGIO VESPA SXL 149 ABS RACING 60"/>
    <d v="2024-11-19T00:00:00"/>
    <n v="18"/>
    <x v="4"/>
    <x v="0"/>
    <s v="-"/>
    <m/>
    <m/>
    <m/>
    <m/>
    <m/>
    <m/>
    <m/>
    <m/>
    <m/>
    <m/>
    <m/>
    <m/>
    <m/>
    <m/>
    <m/>
    <m/>
    <m/>
    <m/>
    <m/>
    <m/>
    <m/>
    <m/>
    <m/>
    <m/>
    <m/>
    <m/>
    <m/>
    <m/>
    <m/>
    <m/>
    <m/>
    <m/>
    <m/>
    <m/>
    <m/>
    <m/>
    <n v="1"/>
    <m/>
    <m/>
    <n v="1"/>
    <m/>
    <m/>
    <m/>
    <m/>
    <m/>
    <n v="1"/>
    <m/>
    <m/>
    <m/>
    <m/>
    <m/>
    <m/>
    <m/>
    <m/>
    <m/>
    <m/>
    <m/>
    <n v="1"/>
    <m/>
    <m/>
    <m/>
    <m/>
    <m/>
    <m/>
    <m/>
    <m/>
    <m/>
    <m/>
    <m/>
    <m/>
    <m/>
    <m/>
    <m/>
    <m/>
    <m/>
    <m/>
    <m/>
    <m/>
    <m/>
    <m/>
    <m/>
    <m/>
    <m/>
    <m/>
    <m/>
    <m/>
    <m/>
    <m/>
    <m/>
    <m/>
    <n v="1"/>
    <m/>
    <m/>
    <x v="5"/>
    <x v="0"/>
    <s v="ZBHT0015"/>
    <s v="A6CvCikTVm"/>
    <s v="Allocated"/>
    <s v="No Such Person (NC_NSP)"/>
    <s v="Visited at customer given address but no buddy know customer this areas. Vehicle with him."/>
    <d v="2026-03-16T00:00:00"/>
    <m/>
    <m/>
    <m/>
    <e v="#N/A"/>
  </r>
  <r>
    <n v="460384052"/>
    <s v="AJAY BAJIRAO MAKAR"/>
    <s v="ONLINE"/>
    <s v="19.03.26"/>
    <n v="4100"/>
    <m/>
    <m/>
    <m/>
    <n v="3984"/>
    <n v="3799"/>
    <x v="2"/>
    <x v="1"/>
    <x v="1"/>
    <x v="16"/>
    <n v="36741"/>
    <n v="108"/>
    <n v="0"/>
    <n v="4950"/>
    <s v="-"/>
    <s v="15.02.26"/>
    <n v="5.3926196537847478E-2"/>
    <n v="1.8573598595205661E-3"/>
    <s v="STABLE"/>
    <x v="1"/>
    <s v="-"/>
    <s v="-"/>
    <m/>
    <m/>
    <m/>
    <m/>
    <m/>
    <m/>
    <s v="DHAYARI"/>
    <m/>
    <m/>
    <m/>
    <n v="8857"/>
    <n v="36741"/>
    <n v="24"/>
    <n v="1"/>
    <n v="26"/>
    <s v="REGULAR"/>
    <s v="MH12WC3681"/>
    <s v="HONDA UNICORN 160 BS6"/>
    <d v="2023-10-30T00:00:00"/>
    <n v="36"/>
    <x v="4"/>
    <x v="2"/>
    <s v="-"/>
    <m/>
    <m/>
    <m/>
    <m/>
    <m/>
    <m/>
    <m/>
    <m/>
    <m/>
    <m/>
    <m/>
    <m/>
    <m/>
    <m/>
    <m/>
    <m/>
    <m/>
    <m/>
    <m/>
    <m/>
    <m/>
    <m/>
    <m/>
    <m/>
    <m/>
    <m/>
    <m/>
    <m/>
    <m/>
    <m/>
    <m/>
    <m/>
    <m/>
    <m/>
    <m/>
    <m/>
    <n v="1"/>
    <m/>
    <m/>
    <m/>
    <m/>
    <m/>
    <m/>
    <m/>
    <m/>
    <m/>
    <m/>
    <m/>
    <m/>
    <m/>
    <m/>
    <m/>
    <m/>
    <m/>
    <m/>
    <m/>
    <m/>
    <m/>
    <m/>
    <m/>
    <m/>
    <m/>
    <m/>
    <m/>
    <m/>
    <m/>
    <m/>
    <m/>
    <m/>
    <m/>
    <m/>
    <m/>
    <m/>
    <m/>
    <m/>
    <m/>
    <m/>
    <m/>
    <m/>
    <m/>
    <m/>
    <m/>
    <m/>
    <m/>
    <m/>
    <m/>
    <m/>
    <m/>
    <m/>
    <m/>
    <m/>
    <m/>
    <m/>
    <x v="0"/>
    <x v="0"/>
    <s v="DUWT0031"/>
    <s v="B2_3nrmC_7"/>
    <s v="Allocated"/>
    <s v="Promise To Pay (PTP)"/>
    <s v="Customer ptp on 18 march "/>
    <d v="2026-03-18T00:00:00"/>
    <m/>
    <m/>
    <m/>
    <e v="#N/A"/>
  </r>
  <r>
    <n v="459066128"/>
    <s v="DEEPAK HEERAMAN SHINDE"/>
    <m/>
    <m/>
    <m/>
    <m/>
    <m/>
    <m/>
    <n v="3710"/>
    <n v="18544"/>
    <x v="0"/>
    <x v="0"/>
    <x v="0"/>
    <x v="4"/>
    <n v="36740"/>
    <n v="735"/>
    <n v="0"/>
    <n v="2250"/>
    <s v="-"/>
    <s v="BKT 4 FLOW"/>
    <n v="0.94086916438321089"/>
    <n v="1.181196182391943E-2"/>
    <s v="FLOW"/>
    <x v="0"/>
    <s v="NC"/>
    <s v="NC"/>
    <s v="Add not found"/>
    <m/>
    <s v="CNAVNA"/>
    <m/>
    <m/>
    <m/>
    <s v="BHOSARI"/>
    <m/>
    <m/>
    <m/>
    <n v="21529"/>
    <n v="36740"/>
    <n v="147"/>
    <m/>
    <n v="177"/>
    <s v="-"/>
    <s v="MH14KY5315"/>
    <s v="HONDA ACTIVA 125 SMART"/>
    <d v="2023-07-21T00:00:00"/>
    <n v="36"/>
    <x v="0"/>
    <x v="2"/>
    <s v="-"/>
    <m/>
    <m/>
    <m/>
    <m/>
    <m/>
    <m/>
    <m/>
    <m/>
    <m/>
    <n v="1"/>
    <m/>
    <m/>
    <m/>
    <m/>
    <m/>
    <m/>
    <m/>
    <m/>
    <m/>
    <m/>
    <m/>
    <m/>
    <m/>
    <m/>
    <m/>
    <m/>
    <m/>
    <m/>
    <m/>
    <m/>
    <m/>
    <m/>
    <m/>
    <m/>
    <m/>
    <m/>
    <m/>
    <m/>
    <m/>
    <m/>
    <m/>
    <m/>
    <m/>
    <m/>
    <m/>
    <m/>
    <m/>
    <m/>
    <m/>
    <m/>
    <m/>
    <m/>
    <m/>
    <m/>
    <m/>
    <m/>
    <m/>
    <m/>
    <m/>
    <m/>
    <m/>
    <m/>
    <m/>
    <m/>
    <m/>
    <m/>
    <m/>
    <m/>
    <m/>
    <m/>
    <m/>
    <m/>
    <m/>
    <m/>
    <m/>
    <m/>
    <m/>
    <m/>
    <m/>
    <m/>
    <m/>
    <m/>
    <m/>
    <m/>
    <m/>
    <m/>
    <m/>
    <m/>
    <m/>
    <m/>
    <m/>
    <m/>
    <m/>
    <x v="0"/>
    <x v="0"/>
    <s v="DUWT0025"/>
    <s v="A6SSvFCFpm"/>
    <s v="Allocated"/>
    <s v="Address Not Found (NC_ANF)"/>
    <s v="Customer residence is not found short add "/>
    <d v="2026-03-04T00:00:00"/>
    <m/>
    <m/>
    <m/>
    <s v="VYMO"/>
  </r>
  <r>
    <n v="461750939"/>
    <s v="NAMDEV YALAPPA REDEKAR"/>
    <m/>
    <m/>
    <m/>
    <m/>
    <m/>
    <s v="BANK STABLE 31"/>
    <n v="3101"/>
    <n v="3101"/>
    <x v="2"/>
    <x v="1"/>
    <x v="0"/>
    <x v="3"/>
    <n v="36026"/>
    <n v="51"/>
    <n v="0"/>
    <n v="2682"/>
    <s v="-"/>
    <s v="STABLE"/>
    <n v="3.288714468571776E-2"/>
    <n v="1.821214618521213E-3"/>
    <s v="FLOW"/>
    <x v="1"/>
    <s v="-"/>
    <s v="MPTP"/>
    <s v="Add not found"/>
    <n v="28"/>
    <s v="CNAVNA"/>
    <m/>
    <m/>
    <m/>
    <s v="CHAKAN"/>
    <m/>
    <m/>
    <m/>
    <n v="5834"/>
    <n v="36026"/>
    <n v="24"/>
    <n v="1"/>
    <n v="26"/>
    <s v="REGULAR"/>
    <s v="MH09GQ5807"/>
    <s v="SPLENDOR PLUS BS6 I3S DRS CAST FI"/>
    <d v="2024-02-01T00:00:00"/>
    <n v="36"/>
    <x v="4"/>
    <x v="0"/>
    <s v="-"/>
    <m/>
    <m/>
    <m/>
    <m/>
    <m/>
    <m/>
    <m/>
    <m/>
    <m/>
    <m/>
    <m/>
    <m/>
    <m/>
    <m/>
    <m/>
    <m/>
    <m/>
    <m/>
    <m/>
    <m/>
    <m/>
    <m/>
    <m/>
    <m/>
    <m/>
    <m/>
    <m/>
    <m/>
    <m/>
    <m/>
    <m/>
    <m/>
    <m/>
    <m/>
    <m/>
    <m/>
    <m/>
    <m/>
    <m/>
    <m/>
    <m/>
    <m/>
    <m/>
    <m/>
    <m/>
    <m/>
    <m/>
    <m/>
    <m/>
    <m/>
    <m/>
    <m/>
    <m/>
    <m/>
    <m/>
    <m/>
    <m/>
    <m/>
    <m/>
    <m/>
    <m/>
    <m/>
    <m/>
    <n v="1"/>
    <m/>
    <m/>
    <m/>
    <m/>
    <m/>
    <m/>
    <m/>
    <m/>
    <m/>
    <m/>
    <m/>
    <m/>
    <m/>
    <m/>
    <m/>
    <m/>
    <m/>
    <m/>
    <m/>
    <m/>
    <m/>
    <m/>
    <m/>
    <m/>
    <m/>
    <m/>
    <m/>
    <m/>
    <m/>
    <x v="0"/>
    <x v="0"/>
    <s v="DUWT0017"/>
    <s v="k2PG9AbPVfEm"/>
    <s v="Allocated"/>
    <s v="Address Not Found (NC_ANF)"/>
    <s v="Short address available "/>
    <d v="2026-03-22T00:00:00"/>
    <m/>
    <m/>
    <m/>
    <e v="#N/A"/>
  </r>
  <r>
    <n v="461099946"/>
    <s v="MANGAL DATTATRAY UKALE"/>
    <s v="COLLECT"/>
    <s v="04.03.26"/>
    <n v="3500"/>
    <m/>
    <m/>
    <m/>
    <n v="3352"/>
    <n v="6217"/>
    <x v="5"/>
    <x v="1"/>
    <x v="1"/>
    <x v="12"/>
    <n v="35813.589999999997"/>
    <n v="199"/>
    <n v="0"/>
    <n v="0"/>
    <s v="-"/>
    <s v="1 FLOW"/>
    <n v="5.4885378756359758E-2"/>
    <n v="6.6628176395701656E-3"/>
    <s v="STABLE"/>
    <x v="1"/>
    <s v="PTP"/>
    <s v="PAID"/>
    <m/>
    <m/>
    <s v="CAVA"/>
    <m/>
    <m/>
    <m/>
    <s v="RANJAN GAON"/>
    <m/>
    <m/>
    <m/>
    <n v="6416"/>
    <n v="35813.589999999997"/>
    <n v="55"/>
    <m/>
    <n v="54"/>
    <s v="-"/>
    <m/>
    <s v="SPLENDORPLUS I3S DRS C FI BLACKACNT"/>
    <d v="2023-12-12T00:00:00"/>
    <n v="36"/>
    <x v="0"/>
    <x v="0"/>
    <s v="-"/>
    <m/>
    <m/>
    <m/>
    <m/>
    <m/>
    <m/>
    <m/>
    <m/>
    <m/>
    <n v="2"/>
    <m/>
    <m/>
    <m/>
    <m/>
    <m/>
    <m/>
    <m/>
    <m/>
    <m/>
    <m/>
    <m/>
    <m/>
    <m/>
    <m/>
    <m/>
    <m/>
    <m/>
    <m/>
    <m/>
    <m/>
    <m/>
    <m/>
    <m/>
    <m/>
    <m/>
    <m/>
    <m/>
    <m/>
    <m/>
    <m/>
    <m/>
    <m/>
    <m/>
    <m/>
    <m/>
    <m/>
    <m/>
    <m/>
    <m/>
    <m/>
    <m/>
    <m/>
    <m/>
    <m/>
    <m/>
    <m/>
    <m/>
    <m/>
    <m/>
    <m/>
    <m/>
    <m/>
    <m/>
    <m/>
    <m/>
    <m/>
    <m/>
    <m/>
    <m/>
    <m/>
    <m/>
    <m/>
    <m/>
    <m/>
    <m/>
    <m/>
    <m/>
    <m/>
    <m/>
    <m/>
    <m/>
    <m/>
    <m/>
    <m/>
    <m/>
    <m/>
    <m/>
    <m/>
    <m/>
    <m/>
    <m/>
    <m/>
    <m/>
    <x v="6"/>
    <x v="0"/>
    <s v="ZBHT0024"/>
    <s v="A6myqhZw_OMc"/>
    <s v="Allocated"/>
    <s v="Payment (PAID)"/>
    <s v="Payment (PAID)"/>
    <d v="2026-03-04T00:00:00"/>
    <m/>
    <m/>
    <m/>
    <e v="#N/A"/>
  </r>
  <r>
    <n v="459749140"/>
    <s v="VAIBHAV YOGESH DESHPANDE"/>
    <s v="ONLINE"/>
    <s v="10.03.26"/>
    <n v="63"/>
    <m/>
    <m/>
    <s v="BANK RB 07"/>
    <n v="4766"/>
    <n v="4766"/>
    <x v="2"/>
    <x v="2"/>
    <x v="1"/>
    <x v="0"/>
    <n v="35744.800000000003"/>
    <n v="9"/>
    <n v="0"/>
    <n v="450"/>
    <s v="-"/>
    <s v="NEW"/>
    <n v="1.2402211037405049E-2"/>
    <n v="1.8069991754876219E-3"/>
    <s v="RB"/>
    <x v="1"/>
    <s v="-"/>
    <s v="PAID"/>
    <m/>
    <m/>
    <s v="CAVA"/>
    <m/>
    <m/>
    <m/>
    <s v="NIGADI"/>
    <m/>
    <m/>
    <m/>
    <n v="5225"/>
    <n v="35744.800000000003"/>
    <n v="24"/>
    <m/>
    <n v="0"/>
    <s v="-"/>
    <s v="MH14KZ6434"/>
    <s v="APACHE RTR 160 4V DISC SMARTXONNECT"/>
    <d v="2023-09-13T00:00:00"/>
    <n v="36"/>
    <x v="0"/>
    <x v="0"/>
    <s v="-"/>
    <m/>
    <m/>
    <m/>
    <m/>
    <m/>
    <m/>
    <m/>
    <m/>
    <m/>
    <m/>
    <m/>
    <m/>
    <m/>
    <m/>
    <m/>
    <m/>
    <m/>
    <m/>
    <m/>
    <m/>
    <m/>
    <m/>
    <m/>
    <m/>
    <m/>
    <m/>
    <m/>
    <m/>
    <m/>
    <m/>
    <m/>
    <m/>
    <m/>
    <m/>
    <m/>
    <m/>
    <m/>
    <m/>
    <m/>
    <m/>
    <m/>
    <m/>
    <m/>
    <m/>
    <m/>
    <m/>
    <m/>
    <m/>
    <m/>
    <m/>
    <m/>
    <m/>
    <m/>
    <m/>
    <m/>
    <m/>
    <m/>
    <m/>
    <m/>
    <m/>
    <m/>
    <m/>
    <m/>
    <m/>
    <m/>
    <m/>
    <m/>
    <m/>
    <m/>
    <m/>
    <m/>
    <m/>
    <m/>
    <m/>
    <m/>
    <m/>
    <m/>
    <m/>
    <m/>
    <m/>
    <m/>
    <m/>
    <m/>
    <m/>
    <m/>
    <m/>
    <m/>
    <m/>
    <m/>
    <m/>
    <n v="1"/>
    <m/>
    <m/>
    <x v="0"/>
    <x v="0"/>
    <s v="ZBHT0011"/>
    <e v="#N/A"/>
    <e v="#N/A"/>
    <e v="#N/A"/>
    <e v="#N/A"/>
    <e v="#N/A"/>
    <m/>
    <m/>
    <m/>
    <e v="#N/A"/>
  </r>
  <r>
    <n v="463043737"/>
    <s v="JALINDAR VITTHAL SHEVKARI"/>
    <s v="ONLINE"/>
    <s v="16.03.26"/>
    <n v="10140"/>
    <m/>
    <m/>
    <m/>
    <n v="9240"/>
    <e v="#N/A"/>
    <x v="3"/>
    <x v="0"/>
    <x v="1"/>
    <x v="10"/>
    <n v="35650"/>
    <n v="0"/>
    <n v="0"/>
    <n v="900"/>
    <s v="-"/>
    <s v="NEW"/>
    <n v="6.4607926481000333E-2"/>
    <n v="9.8880637895220926E-3"/>
    <s v="FLOW"/>
    <x v="1"/>
    <s v="-"/>
    <s v="PAID"/>
    <m/>
    <m/>
    <m/>
    <m/>
    <m/>
    <m/>
    <s v="AMBETHAN"/>
    <m/>
    <m/>
    <m/>
    <s v="-"/>
    <n v="35650"/>
    <n v="0"/>
    <m/>
    <e v="#N/A"/>
    <s v="REGULAR"/>
    <s v="MH14LQ3477"/>
    <s v="BULLET 350 BLACK GOLD"/>
    <d v="2024-05-29T00:00:00"/>
    <n v="24"/>
    <x v="2"/>
    <x v="1"/>
    <s v="-"/>
    <m/>
    <m/>
    <m/>
    <m/>
    <m/>
    <m/>
    <m/>
    <m/>
    <m/>
    <m/>
    <m/>
    <m/>
    <m/>
    <m/>
    <m/>
    <m/>
    <m/>
    <m/>
    <m/>
    <m/>
    <m/>
    <m/>
    <m/>
    <m/>
    <m/>
    <m/>
    <m/>
    <m/>
    <m/>
    <m/>
    <m/>
    <m/>
    <m/>
    <m/>
    <m/>
    <m/>
    <m/>
    <m/>
    <m/>
    <m/>
    <m/>
    <m/>
    <m/>
    <m/>
    <m/>
    <m/>
    <m/>
    <m/>
    <m/>
    <m/>
    <m/>
    <m/>
    <m/>
    <m/>
    <m/>
    <m/>
    <m/>
    <m/>
    <m/>
    <m/>
    <m/>
    <m/>
    <m/>
    <m/>
    <m/>
    <m/>
    <m/>
    <m/>
    <m/>
    <m/>
    <m/>
    <m/>
    <m/>
    <m/>
    <m/>
    <m/>
    <m/>
    <m/>
    <m/>
    <m/>
    <m/>
    <m/>
    <m/>
    <m/>
    <m/>
    <m/>
    <m/>
    <m/>
    <m/>
    <m/>
    <n v="1"/>
    <m/>
    <m/>
    <x v="0"/>
    <x v="0"/>
    <s v="ZBHT0010"/>
    <e v="#N/A"/>
    <e v="#N/A"/>
    <e v="#N/A"/>
    <e v="#N/A"/>
    <e v="#N/A"/>
    <m/>
    <m/>
    <m/>
    <e v="#N/A"/>
  </r>
  <r>
    <n v="461264401"/>
    <s v="SAPANA GANGADHAR PAWAR"/>
    <m/>
    <m/>
    <m/>
    <m/>
    <m/>
    <m/>
    <n v="3109"/>
    <n v="5496"/>
    <x v="5"/>
    <x v="0"/>
    <x v="0"/>
    <x v="8"/>
    <n v="35601"/>
    <n v="187"/>
    <n v="0"/>
    <n v="4050"/>
    <s v="-"/>
    <s v="23.02.26"/>
    <n v="0.1243400123232859"/>
    <n v="6.6232670555042804E-3"/>
    <s v="STABLE"/>
    <x v="3"/>
    <s v="PTP"/>
    <s v="PTP"/>
    <m/>
    <n v="25"/>
    <s v="CAVA"/>
    <m/>
    <m/>
    <m/>
    <s v="BHOR"/>
    <m/>
    <m/>
    <m/>
    <n v="9733"/>
    <n v="35601"/>
    <n v="55"/>
    <m/>
    <n v="85"/>
    <s v="-"/>
    <s v="MH12WH6963"/>
    <s v="BAJAJ PLATINA 110 5 SPEED DISC ABS"/>
    <d v="2023-12-27T00:00:00"/>
    <n v="36"/>
    <x v="0"/>
    <x v="2"/>
    <s v="-"/>
    <m/>
    <m/>
    <m/>
    <m/>
    <m/>
    <m/>
    <m/>
    <m/>
    <m/>
    <m/>
    <m/>
    <m/>
    <m/>
    <m/>
    <m/>
    <m/>
    <m/>
    <m/>
    <m/>
    <m/>
    <m/>
    <m/>
    <m/>
    <m/>
    <n v="1"/>
    <m/>
    <m/>
    <m/>
    <m/>
    <m/>
    <m/>
    <m/>
    <m/>
    <m/>
    <m/>
    <m/>
    <m/>
    <m/>
    <m/>
    <m/>
    <m/>
    <m/>
    <m/>
    <m/>
    <m/>
    <m/>
    <m/>
    <m/>
    <m/>
    <m/>
    <m/>
    <m/>
    <m/>
    <m/>
    <m/>
    <m/>
    <m/>
    <m/>
    <m/>
    <m/>
    <m/>
    <m/>
    <m/>
    <m/>
    <m/>
    <m/>
    <m/>
    <m/>
    <m/>
    <m/>
    <m/>
    <m/>
    <m/>
    <m/>
    <m/>
    <m/>
    <m/>
    <m/>
    <m/>
    <m/>
    <m/>
    <m/>
    <m/>
    <m/>
    <m/>
    <m/>
    <m/>
    <m/>
    <m/>
    <m/>
    <m/>
    <m/>
    <m/>
    <x v="0"/>
    <x v="0"/>
    <s v="DUWT0011"/>
    <s v="k2rB7O674OMm"/>
    <s v="Allocated"/>
    <s v="Promise To Pay (PTP)"/>
    <s v="Customer home visit promise to pay amount.5000 ptp date 25.03.2026"/>
    <d v="2026-03-25T00:00:00"/>
    <m/>
    <m/>
    <m/>
    <e v="#N/A"/>
  </r>
  <r>
    <n v="461483044"/>
    <s v="PRADIP ARUN LOHAR"/>
    <m/>
    <m/>
    <m/>
    <m/>
    <m/>
    <m/>
    <n v="3540"/>
    <n v="20601"/>
    <x v="1"/>
    <x v="0"/>
    <x v="0"/>
    <x v="12"/>
    <n v="35299.129999999997"/>
    <n v="1172"/>
    <n v="0"/>
    <n v="3867.75"/>
    <s v="-"/>
    <s v="BKT 5 FLOW"/>
    <n v="0.17505639756892741"/>
    <n v="1.3119210255514879E-2"/>
    <s v="FLOW"/>
    <x v="0"/>
    <s v="NC"/>
    <s v="NC"/>
    <s v="Cust at solapur"/>
    <m/>
    <s v="CNAVNA"/>
    <m/>
    <m/>
    <m/>
    <s v="RANJAN GAON"/>
    <m/>
    <m/>
    <m/>
    <n v="25640.75"/>
    <n v="35299.129999999997"/>
    <n v="177"/>
    <m/>
    <n v="207"/>
    <s v="-"/>
    <s v="MH45AW1661"/>
    <s v="HONDA SHINE DRUM BSVI"/>
    <d v="2024-01-12T00:00:00"/>
    <n v="30"/>
    <x v="0"/>
    <x v="0"/>
    <s v="-"/>
    <m/>
    <m/>
    <m/>
    <m/>
    <m/>
    <m/>
    <m/>
    <m/>
    <m/>
    <m/>
    <m/>
    <m/>
    <m/>
    <m/>
    <m/>
    <m/>
    <m/>
    <m/>
    <m/>
    <m/>
    <m/>
    <m/>
    <m/>
    <m/>
    <n v="1"/>
    <m/>
    <m/>
    <m/>
    <m/>
    <m/>
    <m/>
    <m/>
    <m/>
    <m/>
    <m/>
    <m/>
    <m/>
    <m/>
    <m/>
    <m/>
    <m/>
    <m/>
    <m/>
    <m/>
    <m/>
    <m/>
    <m/>
    <m/>
    <m/>
    <m/>
    <m/>
    <m/>
    <m/>
    <m/>
    <m/>
    <m/>
    <m/>
    <m/>
    <m/>
    <m/>
    <m/>
    <m/>
    <m/>
    <m/>
    <m/>
    <m/>
    <m/>
    <m/>
    <m/>
    <m/>
    <m/>
    <m/>
    <m/>
    <m/>
    <m/>
    <m/>
    <m/>
    <m/>
    <m/>
    <m/>
    <m/>
    <m/>
    <m/>
    <m/>
    <m/>
    <m/>
    <m/>
    <m/>
    <m/>
    <m/>
    <m/>
    <m/>
    <m/>
    <x v="0"/>
    <x v="0"/>
    <s v="ZBHT0024"/>
    <s v="kovkQyw_EJ7"/>
    <s v="Allocated"/>
    <s v="Address Not Found (NC_ANF)"/>
    <s v="Customer address not found "/>
    <d v="2026-03-09T00:00:00"/>
    <m/>
    <m/>
    <m/>
    <e v="#N/A"/>
  </r>
  <r>
    <n v="463967273"/>
    <s v="AKASH DATTATRAY PATIL"/>
    <s v="COLLECT"/>
    <s v="28.03.26"/>
    <n v="4740"/>
    <m/>
    <m/>
    <m/>
    <n v="4734"/>
    <n v="4734"/>
    <x v="2"/>
    <x v="1"/>
    <x v="1"/>
    <x v="12"/>
    <n v="35184"/>
    <n v="5"/>
    <n v="0"/>
    <n v="450"/>
    <s v="-"/>
    <s v="NEW"/>
    <n v="3.2902469091653952E-2"/>
    <n v="1.7786491738758219E-3"/>
    <s v="STABLE"/>
    <x v="1"/>
    <s v="-"/>
    <s v="MPTP"/>
    <m/>
    <n v="28"/>
    <s v="CNAVNA"/>
    <m/>
    <m/>
    <m/>
    <s v="KOREGAON"/>
    <m/>
    <m/>
    <m/>
    <n v="5189"/>
    <n v="35184"/>
    <n v="24"/>
    <m/>
    <n v="26"/>
    <s v="-"/>
    <s v="MH29CF6329"/>
    <s v="HONDA SHINE DISC BSVI"/>
    <d v="2024-09-07T00:00:00"/>
    <n v="24"/>
    <x v="0"/>
    <x v="0"/>
    <s v="-"/>
    <m/>
    <m/>
    <m/>
    <m/>
    <m/>
    <m/>
    <m/>
    <m/>
    <m/>
    <m/>
    <m/>
    <m/>
    <n v="1"/>
    <m/>
    <m/>
    <m/>
    <m/>
    <m/>
    <m/>
    <m/>
    <m/>
    <m/>
    <m/>
    <m/>
    <m/>
    <m/>
    <m/>
    <m/>
    <m/>
    <m/>
    <m/>
    <m/>
    <m/>
    <m/>
    <m/>
    <m/>
    <m/>
    <m/>
    <m/>
    <m/>
    <m/>
    <m/>
    <m/>
    <m/>
    <m/>
    <m/>
    <m/>
    <m/>
    <m/>
    <m/>
    <m/>
    <m/>
    <m/>
    <m/>
    <m/>
    <m/>
    <m/>
    <m/>
    <m/>
    <m/>
    <m/>
    <m/>
    <m/>
    <m/>
    <m/>
    <m/>
    <m/>
    <m/>
    <m/>
    <m/>
    <m/>
    <m/>
    <m/>
    <m/>
    <m/>
    <m/>
    <m/>
    <m/>
    <m/>
    <m/>
    <m/>
    <m/>
    <m/>
    <m/>
    <m/>
    <m/>
    <m/>
    <m/>
    <m/>
    <m/>
    <m/>
    <m/>
    <m/>
    <x v="0"/>
    <x v="0"/>
    <s v="ZBHT0024"/>
    <s v="ko79HSndwc"/>
    <s v="Allocated"/>
    <s v="Address Not Found (NC_ANF)"/>
    <s v="Customer address not found "/>
    <d v="2026-03-05T00:00:00"/>
    <m/>
    <m/>
    <m/>
    <e v="#N/A"/>
  </r>
  <r>
    <n v="460836183"/>
    <s v="DATTA RAMDAS KATE"/>
    <s v="ONLINE"/>
    <s v="13.03.26"/>
    <n v="3418"/>
    <m/>
    <m/>
    <m/>
    <n v="3218"/>
    <n v="5996"/>
    <x v="5"/>
    <x v="1"/>
    <x v="1"/>
    <x v="12"/>
    <n v="35003"/>
    <n v="191"/>
    <n v="0"/>
    <n v="4950"/>
    <s v="-"/>
    <s v="11.02.26"/>
    <n v="5.3643125768984917E-2"/>
    <n v="6.5120141777988347E-3"/>
    <s v="STABLE"/>
    <x v="1"/>
    <s v="PAID"/>
    <s v="PAID"/>
    <m/>
    <m/>
    <s v="CAVA "/>
    <m/>
    <m/>
    <m/>
    <s v="SHIRUR"/>
    <m/>
    <m/>
    <m/>
    <n v="11137"/>
    <n v="35003"/>
    <n v="55"/>
    <m/>
    <n v="54"/>
    <s v="-"/>
    <s v="MH12YP1136"/>
    <s v="SPLENDOR PLUS I3S XTEC"/>
    <d v="2023-11-22T00:00:00"/>
    <n v="36"/>
    <x v="0"/>
    <x v="0"/>
    <s v="-"/>
    <m/>
    <m/>
    <m/>
    <m/>
    <m/>
    <m/>
    <m/>
    <m/>
    <m/>
    <n v="1"/>
    <m/>
    <m/>
    <m/>
    <m/>
    <m/>
    <m/>
    <m/>
    <m/>
    <m/>
    <m/>
    <m/>
    <m/>
    <m/>
    <m/>
    <m/>
    <m/>
    <m/>
    <m/>
    <m/>
    <m/>
    <m/>
    <m/>
    <m/>
    <m/>
    <m/>
    <m/>
    <m/>
    <m/>
    <m/>
    <m/>
    <m/>
    <m/>
    <m/>
    <m/>
    <m/>
    <m/>
    <m/>
    <m/>
    <m/>
    <m/>
    <m/>
    <m/>
    <m/>
    <m/>
    <m/>
    <m/>
    <m/>
    <m/>
    <m/>
    <m/>
    <m/>
    <m/>
    <m/>
    <m/>
    <m/>
    <m/>
    <m/>
    <m/>
    <m/>
    <m/>
    <m/>
    <m/>
    <m/>
    <m/>
    <m/>
    <m/>
    <m/>
    <m/>
    <m/>
    <m/>
    <m/>
    <m/>
    <m/>
    <m/>
    <m/>
    <m/>
    <m/>
    <m/>
    <m/>
    <m/>
    <m/>
    <m/>
    <m/>
    <x v="0"/>
    <x v="0"/>
    <s v="ZBHT0024"/>
    <s v="G6MBdjdr4DIm"/>
    <s v="Allocated"/>
    <s v="Left Message (LMCB)"/>
    <s v="Meet mother "/>
    <d v="2026-03-04T00:00:00"/>
    <m/>
    <m/>
    <m/>
    <e v="#N/A"/>
  </r>
  <r>
    <n v="463075922"/>
    <s v="AKSHAY DATTATRAY HANDE"/>
    <m/>
    <m/>
    <m/>
    <m/>
    <m/>
    <m/>
    <n v="9054"/>
    <n v="35785"/>
    <x v="1"/>
    <x v="0"/>
    <x v="0"/>
    <x v="12"/>
    <n v="34917"/>
    <n v="2300"/>
    <n v="0"/>
    <n v="2250"/>
    <s v="-"/>
    <s v="BKT 5 FLOW"/>
    <n v="0.17316132816628171"/>
    <n v="1.2977188516878841E-2"/>
    <s v="FLOW"/>
    <x v="8"/>
    <s v="PTP"/>
    <s v="RTP"/>
    <s v="Financail Problem"/>
    <m/>
    <s v="CAVA"/>
    <m/>
    <m/>
    <m/>
    <s v="SHIRUR"/>
    <m/>
    <m/>
    <m/>
    <n v="40335"/>
    <n v="34917"/>
    <n v="177"/>
    <m/>
    <n v="207"/>
    <s v="-"/>
    <s v="MH12WV6917"/>
    <s v="OLA S1 PRO GEN 2"/>
    <d v="2024-06-01T00:00:00"/>
    <n v="18"/>
    <x v="0"/>
    <x v="0"/>
    <s v="-"/>
    <m/>
    <m/>
    <m/>
    <m/>
    <m/>
    <m/>
    <m/>
    <m/>
    <m/>
    <m/>
    <m/>
    <m/>
    <m/>
    <m/>
    <m/>
    <m/>
    <m/>
    <m/>
    <m/>
    <m/>
    <m/>
    <m/>
    <m/>
    <m/>
    <n v="1"/>
    <m/>
    <m/>
    <m/>
    <m/>
    <m/>
    <m/>
    <m/>
    <m/>
    <m/>
    <m/>
    <m/>
    <m/>
    <m/>
    <m/>
    <m/>
    <m/>
    <m/>
    <m/>
    <m/>
    <m/>
    <m/>
    <m/>
    <m/>
    <m/>
    <m/>
    <m/>
    <m/>
    <m/>
    <m/>
    <m/>
    <m/>
    <m/>
    <m/>
    <m/>
    <m/>
    <m/>
    <m/>
    <m/>
    <m/>
    <m/>
    <m/>
    <m/>
    <m/>
    <m/>
    <m/>
    <m/>
    <m/>
    <m/>
    <m/>
    <m/>
    <m/>
    <m/>
    <m/>
    <m/>
    <m/>
    <m/>
    <m/>
    <m/>
    <m/>
    <m/>
    <m/>
    <m/>
    <m/>
    <m/>
    <m/>
    <m/>
    <m/>
    <m/>
    <x v="0"/>
    <x v="0"/>
    <s v="ZBHT0024"/>
    <s v="GoGA-7YVsNIc"/>
    <s v="Allocated"/>
    <s v="Left Message (LMCB)"/>
    <s v="Meet mother "/>
    <d v="2026-03-09T00:00:00"/>
    <m/>
    <m/>
    <m/>
    <e v="#N/A"/>
  </r>
  <r>
    <n v="463200237"/>
    <s v="ROSHAN MAHADEV HERODE"/>
    <s v="COLLECT"/>
    <s v="05.03.26"/>
    <n v="3590"/>
    <m/>
    <m/>
    <m/>
    <n v="3523"/>
    <n v="3512"/>
    <x v="2"/>
    <x v="1"/>
    <x v="1"/>
    <x v="11"/>
    <n v="34639"/>
    <n v="67"/>
    <n v="0"/>
    <n v="4100"/>
    <s v="-"/>
    <s v="04.02.26"/>
    <n v="3.1894397474097037E-2"/>
    <n v="1.751097906260931E-3"/>
    <s v="STABLE"/>
    <x v="1"/>
    <s v="PAID"/>
    <s v="PAID"/>
    <m/>
    <m/>
    <s v="CAVA"/>
    <m/>
    <m/>
    <m/>
    <s v="HINJEWADI"/>
    <m/>
    <m/>
    <m/>
    <n v="67"/>
    <n v="34639"/>
    <n v="24"/>
    <m/>
    <n v="26"/>
    <s v="-"/>
    <s v="MH28BY5773"/>
    <e v="#N/A"/>
    <d v="2024-06-13T00:00:00"/>
    <n v="30"/>
    <x v="0"/>
    <x v="0"/>
    <s v="-"/>
    <m/>
    <m/>
    <m/>
    <m/>
    <m/>
    <m/>
    <m/>
    <m/>
    <m/>
    <n v="1"/>
    <m/>
    <m/>
    <m/>
    <m/>
    <m/>
    <m/>
    <m/>
    <m/>
    <m/>
    <m/>
    <m/>
    <m/>
    <m/>
    <m/>
    <m/>
    <m/>
    <m/>
    <m/>
    <m/>
    <m/>
    <m/>
    <m/>
    <m/>
    <m/>
    <m/>
    <m/>
    <m/>
    <m/>
    <m/>
    <m/>
    <m/>
    <m/>
    <m/>
    <m/>
    <m/>
    <m/>
    <m/>
    <m/>
    <m/>
    <m/>
    <m/>
    <m/>
    <m/>
    <m/>
    <m/>
    <m/>
    <m/>
    <m/>
    <m/>
    <m/>
    <m/>
    <m/>
    <m/>
    <m/>
    <m/>
    <m/>
    <m/>
    <m/>
    <m/>
    <m/>
    <m/>
    <m/>
    <m/>
    <m/>
    <m/>
    <m/>
    <m/>
    <m/>
    <m/>
    <m/>
    <m/>
    <m/>
    <m/>
    <m/>
    <m/>
    <m/>
    <m/>
    <m/>
    <m/>
    <m/>
    <m/>
    <m/>
    <m/>
    <x v="0"/>
    <x v="0"/>
    <s v="DUWT0030"/>
    <s v="A2y5plNSkVc"/>
    <s v="Allocated"/>
    <s v="Payment (PAID)"/>
    <s v="Payment (PAID)"/>
    <d v="2026-03-05T00:00:00"/>
    <m/>
    <m/>
    <m/>
    <e v="#N/A"/>
  </r>
  <r>
    <n v="461195835"/>
    <s v="AARTI DEVI"/>
    <s v="ONLINE"/>
    <s v="24.03.26"/>
    <n v="3277"/>
    <m/>
    <m/>
    <m/>
    <n v="3202"/>
    <n v="3188.24"/>
    <x v="2"/>
    <x v="1"/>
    <x v="1"/>
    <x v="11"/>
    <n v="34607"/>
    <n v="86"/>
    <n v="0"/>
    <n v="4950"/>
    <s v="-"/>
    <s v="24.02.26"/>
    <n v="3.186493297687798E-2"/>
    <n v="1.7494802171532679E-3"/>
    <s v="STABLE"/>
    <x v="1"/>
    <s v="PTP"/>
    <s v="PTP"/>
    <m/>
    <n v="24"/>
    <s v="CAVA"/>
    <m/>
    <m/>
    <m/>
    <s v="MARUNJI"/>
    <m/>
    <m/>
    <m/>
    <n v="8224.24"/>
    <n v="34607"/>
    <n v="24"/>
    <m/>
    <n v="26"/>
    <s v="-"/>
    <s v="MH14LG2843"/>
    <s v="HF DELUXE DRS C I3S FI"/>
    <d v="2023-12-21T00:00:00"/>
    <n v="36"/>
    <x v="0"/>
    <x v="0"/>
    <s v="-"/>
    <m/>
    <m/>
    <m/>
    <m/>
    <m/>
    <m/>
    <m/>
    <m/>
    <m/>
    <m/>
    <m/>
    <m/>
    <n v="1"/>
    <m/>
    <m/>
    <m/>
    <m/>
    <m/>
    <m/>
    <m/>
    <m/>
    <m/>
    <m/>
    <m/>
    <m/>
    <m/>
    <m/>
    <m/>
    <m/>
    <m/>
    <m/>
    <m/>
    <m/>
    <m/>
    <m/>
    <m/>
    <m/>
    <m/>
    <m/>
    <m/>
    <m/>
    <m/>
    <m/>
    <m/>
    <m/>
    <m/>
    <m/>
    <m/>
    <m/>
    <m/>
    <m/>
    <m/>
    <m/>
    <m/>
    <m/>
    <m/>
    <m/>
    <m/>
    <m/>
    <m/>
    <m/>
    <m/>
    <m/>
    <m/>
    <m/>
    <m/>
    <m/>
    <m/>
    <m/>
    <m/>
    <m/>
    <m/>
    <m/>
    <m/>
    <m/>
    <m/>
    <m/>
    <m/>
    <m/>
    <m/>
    <m/>
    <m/>
    <m/>
    <m/>
    <m/>
    <m/>
    <m/>
    <m/>
    <m/>
    <m/>
    <m/>
    <m/>
    <m/>
    <x v="0"/>
    <x v="0"/>
    <s v="DUWT0030"/>
    <s v="A6YkBumV_NIm"/>
    <s v="Allocated"/>
    <s v="Door Locked (NC_DL)"/>
    <s v="Door lock"/>
    <d v="2026-03-05T00:00:00"/>
    <m/>
    <m/>
    <m/>
    <e v="#N/A"/>
  </r>
  <r>
    <n v="466618035"/>
    <s v="SHUBHAM GAJENDRA DONGARE"/>
    <m/>
    <m/>
    <m/>
    <m/>
    <m/>
    <m/>
    <n v="2413"/>
    <n v="12065"/>
    <x v="0"/>
    <x v="0"/>
    <x v="0"/>
    <x v="9"/>
    <n v="34602"/>
    <n v="478"/>
    <n v="0"/>
    <n v="2700"/>
    <s v="-"/>
    <s v="BKT 4 FLOW"/>
    <n v="0.22467232202175741"/>
    <n v="1.1124591808145351E-2"/>
    <s v="FLOW"/>
    <x v="0"/>
    <s v="NC"/>
    <s v="NC"/>
    <s v="Shifted"/>
    <m/>
    <s v="CNAVNA"/>
    <m/>
    <m/>
    <m/>
    <s v="NARAYAN GAON"/>
    <m/>
    <m/>
    <m/>
    <n v="15243"/>
    <n v="34602"/>
    <n v="146"/>
    <m/>
    <n v="176"/>
    <s v="-"/>
    <s v="MH14KY2106"/>
    <s v="HONDA ACTIVA 125 DISC BSVI"/>
    <d v="2025-08-01T00:00:00"/>
    <n v="18"/>
    <x v="0"/>
    <x v="0"/>
    <s v="-"/>
    <m/>
    <m/>
    <m/>
    <m/>
    <m/>
    <m/>
    <m/>
    <m/>
    <m/>
    <m/>
    <m/>
    <m/>
    <n v="1"/>
    <m/>
    <m/>
    <m/>
    <m/>
    <m/>
    <m/>
    <m/>
    <m/>
    <m/>
    <m/>
    <m/>
    <m/>
    <m/>
    <m/>
    <m/>
    <m/>
    <m/>
    <m/>
    <m/>
    <m/>
    <m/>
    <m/>
    <m/>
    <m/>
    <m/>
    <m/>
    <m/>
    <m/>
    <m/>
    <m/>
    <m/>
    <m/>
    <m/>
    <m/>
    <m/>
    <m/>
    <m/>
    <m/>
    <m/>
    <m/>
    <m/>
    <m/>
    <m/>
    <m/>
    <m/>
    <m/>
    <m/>
    <m/>
    <m/>
    <m/>
    <m/>
    <m/>
    <m/>
    <m/>
    <m/>
    <m/>
    <m/>
    <m/>
    <m/>
    <m/>
    <m/>
    <m/>
    <m/>
    <m/>
    <m/>
    <m/>
    <m/>
    <m/>
    <m/>
    <m/>
    <m/>
    <m/>
    <m/>
    <m/>
    <m/>
    <m/>
    <m/>
    <m/>
    <m/>
    <m/>
    <x v="0"/>
    <x v="0"/>
    <s v="ZBHT0021"/>
    <s v="APABp-q9FAam"/>
    <s v="Allocated"/>
    <s v="Shifted (NC_SFTD)"/>
    <s v="Shifted "/>
    <d v="2026-03-05T00:00:00"/>
    <m/>
    <m/>
    <m/>
    <e v="#N/A"/>
  </r>
  <r>
    <n v="460539281"/>
    <s v="KIRAN VILAS ASWALE"/>
    <s v="ONLINE"/>
    <s v="20.03.26"/>
    <n v="3800"/>
    <m/>
    <m/>
    <m/>
    <n v="3727"/>
    <n v="3351"/>
    <x v="2"/>
    <x v="1"/>
    <x v="1"/>
    <x v="6"/>
    <n v="34524.160000000003"/>
    <n v="70"/>
    <n v="0"/>
    <n v="3531.81"/>
    <s v="-"/>
    <s v="26.02.26"/>
    <n v="3.3346191770313137E-2"/>
    <n v="1.7452924244758051E-3"/>
    <s v="STABLE"/>
    <x v="1"/>
    <s v="PTP"/>
    <s v="PTP"/>
    <m/>
    <n v="18"/>
    <s v="CAVA"/>
    <m/>
    <m/>
    <m/>
    <s v="TAKAVE"/>
    <m/>
    <m/>
    <m/>
    <n v="6952.81"/>
    <n v="34524.160000000003"/>
    <n v="24"/>
    <m/>
    <n v="26"/>
    <s v="-"/>
    <s v="MH14LF8920"/>
    <s v="HONDA SHINE DRUM BSVI"/>
    <d v="2023-11-08T00:00:00"/>
    <n v="36"/>
    <x v="0"/>
    <x v="2"/>
    <s v="-"/>
    <m/>
    <m/>
    <m/>
    <m/>
    <m/>
    <m/>
    <m/>
    <m/>
    <m/>
    <m/>
    <m/>
    <m/>
    <n v="1"/>
    <m/>
    <m/>
    <m/>
    <m/>
    <m/>
    <m/>
    <m/>
    <m/>
    <m/>
    <m/>
    <m/>
    <m/>
    <m/>
    <m/>
    <m/>
    <m/>
    <m/>
    <m/>
    <m/>
    <m/>
    <m/>
    <m/>
    <m/>
    <m/>
    <m/>
    <m/>
    <m/>
    <m/>
    <m/>
    <m/>
    <m/>
    <m/>
    <m/>
    <m/>
    <m/>
    <m/>
    <m/>
    <m/>
    <m/>
    <m/>
    <m/>
    <m/>
    <m/>
    <m/>
    <m/>
    <m/>
    <m/>
    <n v="1"/>
    <m/>
    <m/>
    <m/>
    <m/>
    <m/>
    <m/>
    <m/>
    <m/>
    <m/>
    <m/>
    <m/>
    <m/>
    <m/>
    <m/>
    <m/>
    <m/>
    <m/>
    <m/>
    <m/>
    <m/>
    <m/>
    <m/>
    <m/>
    <m/>
    <m/>
    <m/>
    <m/>
    <m/>
    <m/>
    <m/>
    <m/>
    <m/>
    <x v="6"/>
    <x v="0"/>
    <s v="DUWT0013"/>
    <s v="kPwGctzw4OIc"/>
    <s v="Allocated"/>
    <s v="Promise To Pay (PTP)"/>
    <s v="Customer meet residents address and PTP online "/>
    <d v="2026-03-18T00:00:00"/>
    <m/>
    <m/>
    <m/>
    <e v="#N/A"/>
  </r>
  <r>
    <n v="463492778"/>
    <s v="SURESH RAMCHANDRA PAWAR"/>
    <s v="ONLINE"/>
    <s v="13.03.26"/>
    <n v="3969"/>
    <m/>
    <m/>
    <m/>
    <s v="3503"/>
    <e v="#N/A"/>
    <x v="3"/>
    <x v="0"/>
    <x v="1"/>
    <x v="3"/>
    <n v="34445"/>
    <n v="16"/>
    <n v="0"/>
    <n v="3450"/>
    <s v="-"/>
    <s v="12.02.26"/>
    <n v="7.3113628066123842E-2"/>
    <n v="9.553838912484949E-3"/>
    <s v="FLOW"/>
    <x v="1"/>
    <s v="-"/>
    <s v="PAID"/>
    <m/>
    <m/>
    <m/>
    <m/>
    <m/>
    <m/>
    <s v="CHAKAN"/>
    <m/>
    <m/>
    <m/>
    <m/>
    <n v="34445"/>
    <n v="0"/>
    <m/>
    <e v="#N/A"/>
    <s v="-"/>
    <s v="MH14LR5923"/>
    <s v="HONDA SHINE DRUM BSVI"/>
    <d v="2024-07-16T00:00:00"/>
    <s v="30"/>
    <x v="3"/>
    <x v="1"/>
    <s v="-"/>
    <m/>
    <m/>
    <m/>
    <m/>
    <m/>
    <m/>
    <m/>
    <m/>
    <m/>
    <m/>
    <m/>
    <m/>
    <m/>
    <m/>
    <m/>
    <m/>
    <m/>
    <m/>
    <m/>
    <m/>
    <m/>
    <m/>
    <m/>
    <m/>
    <m/>
    <m/>
    <m/>
    <m/>
    <m/>
    <m/>
    <m/>
    <m/>
    <m/>
    <m/>
    <m/>
    <m/>
    <n v="2"/>
    <m/>
    <m/>
    <m/>
    <m/>
    <m/>
    <m/>
    <m/>
    <m/>
    <m/>
    <m/>
    <m/>
    <m/>
    <m/>
    <m/>
    <m/>
    <m/>
    <m/>
    <m/>
    <m/>
    <m/>
    <m/>
    <m/>
    <m/>
    <m/>
    <m/>
    <m/>
    <m/>
    <m/>
    <m/>
    <m/>
    <m/>
    <m/>
    <m/>
    <m/>
    <m/>
    <m/>
    <m/>
    <m/>
    <m/>
    <m/>
    <m/>
    <m/>
    <m/>
    <m/>
    <m/>
    <m/>
    <m/>
    <m/>
    <m/>
    <m/>
    <m/>
    <m/>
    <m/>
    <m/>
    <m/>
    <m/>
    <x v="6"/>
    <x v="0"/>
    <s v="DUWT0017"/>
    <e v="#N/A"/>
    <e v="#N/A"/>
    <s v="Payment (PAID)"/>
    <s v="Customer pay online "/>
    <d v="2026-03-13T00:00:00"/>
    <m/>
    <m/>
    <m/>
    <e v="#N/A"/>
  </r>
  <r>
    <n v="460718470"/>
    <s v="DOMINIC BENEDICT JOKIN"/>
    <s v="COLLECT"/>
    <s v="11.03.26"/>
    <n v="3800"/>
    <m/>
    <m/>
    <m/>
    <n v="3736"/>
    <n v="3736"/>
    <x v="2"/>
    <x v="1"/>
    <x v="1"/>
    <x v="14"/>
    <n v="34221.769999999997"/>
    <n v="57"/>
    <n v="0"/>
    <n v="4690"/>
    <s v="-"/>
    <s v="03.02.26"/>
    <n v="3.1412176075361377E-2"/>
    <n v="1.7300057679362319E-3"/>
    <s v="STABLE"/>
    <x v="1"/>
    <s v="-"/>
    <s v="PAID"/>
    <m/>
    <m/>
    <s v="CAVA"/>
    <m/>
    <m/>
    <m/>
    <s v="PIMAPRI"/>
    <m/>
    <m/>
    <m/>
    <n v="8483"/>
    <n v="34221.769999999997"/>
    <n v="24"/>
    <n v="1"/>
    <n v="26"/>
    <s v="REGULAR"/>
    <s v="MH14LF1328"/>
    <s v="SUZUKI BURGMAN STREET"/>
    <d v="2023-11-15T00:00:00"/>
    <n v="36"/>
    <x v="4"/>
    <x v="0"/>
    <s v="-"/>
    <m/>
    <m/>
    <m/>
    <m/>
    <m/>
    <m/>
    <m/>
    <m/>
    <m/>
    <m/>
    <m/>
    <m/>
    <m/>
    <m/>
    <m/>
    <m/>
    <m/>
    <m/>
    <m/>
    <m/>
    <m/>
    <m/>
    <m/>
    <m/>
    <m/>
    <m/>
    <m/>
    <m/>
    <m/>
    <m/>
    <n v="2"/>
    <m/>
    <m/>
    <m/>
    <m/>
    <m/>
    <m/>
    <m/>
    <m/>
    <n v="1"/>
    <m/>
    <m/>
    <m/>
    <m/>
    <m/>
    <m/>
    <m/>
    <m/>
    <m/>
    <m/>
    <m/>
    <m/>
    <m/>
    <m/>
    <m/>
    <m/>
    <m/>
    <n v="1"/>
    <m/>
    <m/>
    <m/>
    <m/>
    <m/>
    <m/>
    <m/>
    <m/>
    <m/>
    <m/>
    <m/>
    <m/>
    <m/>
    <m/>
    <m/>
    <m/>
    <m/>
    <m/>
    <m/>
    <m/>
    <m/>
    <m/>
    <m/>
    <m/>
    <m/>
    <m/>
    <m/>
    <m/>
    <m/>
    <m/>
    <m/>
    <m/>
    <m/>
    <m/>
    <m/>
    <x v="2"/>
    <x v="0"/>
    <s v="ZBHT0015"/>
    <s v="k6AqCQ39Gum"/>
    <s v="Allocated"/>
    <s v="Left Message (LMCB)"/>
    <s v="Visited at customer residence address. Customer not meet at home discus about due amount with customer father. Vehicle with him. Left message at home with father."/>
    <d v="2026-03-14T00:00:00"/>
    <m/>
    <m/>
    <m/>
    <e v="#N/A"/>
  </r>
  <r>
    <n v="461262091"/>
    <s v="SACHIN APPASO NIRMAL"/>
    <s v="ONLINE"/>
    <s v="10.03.26"/>
    <n v="6414"/>
    <m/>
    <m/>
    <m/>
    <n v="3178"/>
    <n v="3178"/>
    <x v="2"/>
    <x v="2"/>
    <x v="1"/>
    <x v="12"/>
    <n v="33993"/>
    <n v="0"/>
    <n v="0"/>
    <n v="0"/>
    <s v="-"/>
    <s v="NEW"/>
    <n v="3.1788700313568459E-2"/>
    <n v="1.7184408073999779E-3"/>
    <s v="RB"/>
    <x v="1"/>
    <s v="-"/>
    <s v="PAID"/>
    <s v="Add not found"/>
    <m/>
    <s v="CAVA"/>
    <m/>
    <m/>
    <m/>
    <s v="KOREGOAN BHIMA"/>
    <m/>
    <m/>
    <m/>
    <n v="3178"/>
    <n v="33993"/>
    <n v="24"/>
    <m/>
    <n v="0"/>
    <s v="-"/>
    <m/>
    <s v="SPLENDOR PLUS DRS CAST FI BLACK"/>
    <d v="2023-12-26T00:00:00"/>
    <n v="36"/>
    <x v="0"/>
    <x v="0"/>
    <s v="-"/>
    <m/>
    <m/>
    <m/>
    <m/>
    <m/>
    <m/>
    <m/>
    <m/>
    <m/>
    <m/>
    <m/>
    <m/>
    <n v="1"/>
    <m/>
    <m/>
    <m/>
    <m/>
    <m/>
    <m/>
    <m/>
    <m/>
    <m/>
    <m/>
    <m/>
    <m/>
    <m/>
    <m/>
    <m/>
    <m/>
    <m/>
    <n v="2"/>
    <m/>
    <m/>
    <m/>
    <m/>
    <m/>
    <m/>
    <m/>
    <m/>
    <m/>
    <m/>
    <m/>
    <m/>
    <m/>
    <m/>
    <m/>
    <m/>
    <m/>
    <m/>
    <m/>
    <m/>
    <m/>
    <m/>
    <m/>
    <m/>
    <m/>
    <m/>
    <m/>
    <m/>
    <m/>
    <m/>
    <m/>
    <m/>
    <m/>
    <m/>
    <m/>
    <m/>
    <m/>
    <m/>
    <m/>
    <m/>
    <m/>
    <m/>
    <m/>
    <m/>
    <m/>
    <m/>
    <m/>
    <m/>
    <m/>
    <m/>
    <m/>
    <m/>
    <m/>
    <m/>
    <m/>
    <m/>
    <m/>
    <m/>
    <m/>
    <m/>
    <m/>
    <m/>
    <x v="1"/>
    <x v="0"/>
    <s v="ZBHT0024"/>
    <e v="#N/A"/>
    <e v="#N/A"/>
    <s v="Address Not Found (NC_ANF)"/>
    <s v="Short address "/>
    <d v="2026-03-05T00:00:00"/>
    <m/>
    <m/>
    <m/>
    <e v="#N/A"/>
  </r>
  <r>
    <n v="459762372"/>
    <s v="NIKITA AMIT MOHOL"/>
    <s v="ONLINE"/>
    <s v="22.03.26"/>
    <n v="7304"/>
    <m/>
    <m/>
    <m/>
    <n v="3652"/>
    <n v="10956"/>
    <x v="6"/>
    <x v="2"/>
    <x v="1"/>
    <x v="7"/>
    <n v="33420.31"/>
    <n v="523"/>
    <n v="0"/>
    <n v="4500"/>
    <s v="-"/>
    <s v="BK 3 FLOW"/>
    <n v="0.88113629143141137"/>
    <n v="1.5409868308818979E-2"/>
    <s v="RB"/>
    <x v="1"/>
    <s v="NC"/>
    <s v="NC"/>
    <m/>
    <m/>
    <m/>
    <m/>
    <m/>
    <m/>
    <s v="TIKONA PETH"/>
    <m/>
    <m/>
    <m/>
    <n v="15979"/>
    <n v="33420.31"/>
    <n v="116"/>
    <m/>
    <n v="85"/>
    <s v="-"/>
    <s v="MH12VY480"/>
    <s v="HONDA ACTIVA 6G DLX BS VI"/>
    <d v="2023-09-14T00:00:00"/>
    <n v="36"/>
    <x v="0"/>
    <x v="2"/>
    <s v="-"/>
    <m/>
    <m/>
    <m/>
    <m/>
    <m/>
    <m/>
    <m/>
    <m/>
    <m/>
    <m/>
    <m/>
    <m/>
    <m/>
    <m/>
    <m/>
    <m/>
    <m/>
    <m/>
    <m/>
    <m/>
    <m/>
    <m/>
    <m/>
    <m/>
    <m/>
    <m/>
    <m/>
    <m/>
    <m/>
    <m/>
    <n v="1"/>
    <m/>
    <m/>
    <m/>
    <m/>
    <m/>
    <m/>
    <m/>
    <m/>
    <m/>
    <m/>
    <m/>
    <m/>
    <m/>
    <m/>
    <m/>
    <m/>
    <m/>
    <m/>
    <m/>
    <m/>
    <m/>
    <m/>
    <m/>
    <m/>
    <m/>
    <m/>
    <m/>
    <m/>
    <m/>
    <m/>
    <m/>
    <m/>
    <n v="1"/>
    <m/>
    <m/>
    <m/>
    <m/>
    <m/>
    <m/>
    <m/>
    <m/>
    <m/>
    <m/>
    <m/>
    <m/>
    <m/>
    <m/>
    <m/>
    <m/>
    <m/>
    <m/>
    <m/>
    <m/>
    <m/>
    <m/>
    <m/>
    <m/>
    <m/>
    <m/>
    <m/>
    <m/>
    <m/>
    <x v="6"/>
    <x v="0"/>
    <s v="ZBHT0013"/>
    <s v="BPt4gL34DJ7"/>
    <s v="Allocated"/>
    <s v="Refuse To Pay (RTP)"/>
    <s v="Rtp"/>
    <d v="2026-03-11T00:00:00"/>
    <m/>
    <m/>
    <m/>
    <e v="#N/A"/>
  </r>
  <r>
    <n v="458111295"/>
    <s v="ARATI RAVINDRAKUMAR SAKHARE"/>
    <s v="ONLINE"/>
    <s v="05.03.26 28.03.26"/>
    <n v="11700"/>
    <m/>
    <m/>
    <m/>
    <n v="5795"/>
    <n v="17138"/>
    <x v="4"/>
    <x v="2"/>
    <x v="1"/>
    <x v="15"/>
    <n v="33153.65"/>
    <n v="623"/>
    <n v="0"/>
    <n v="4950"/>
    <s v="-"/>
    <s v="2 FLOW"/>
    <n v="8.6514360572562329E-2"/>
    <n v="7.1933183959059562E-3"/>
    <s v="RB"/>
    <x v="1"/>
    <s v="PTP"/>
    <s v="PAID"/>
    <m/>
    <m/>
    <m/>
    <m/>
    <m/>
    <m/>
    <s v="DIGHI"/>
    <m/>
    <m/>
    <m/>
    <n v="22711"/>
    <n v="33153.65"/>
    <n v="86"/>
    <m/>
    <n v="85"/>
    <s v="-"/>
    <s v="MH14KV4441"/>
    <s v="RE BULLET 350 EFI BLACK"/>
    <d v="2023-05-15T00:00:00"/>
    <n v="36"/>
    <x v="0"/>
    <x v="2"/>
    <s v="-"/>
    <m/>
    <m/>
    <m/>
    <m/>
    <m/>
    <m/>
    <m/>
    <m/>
    <m/>
    <m/>
    <m/>
    <m/>
    <n v="1"/>
    <m/>
    <m/>
    <m/>
    <m/>
    <m/>
    <m/>
    <m/>
    <m/>
    <m/>
    <m/>
    <m/>
    <m/>
    <m/>
    <m/>
    <m/>
    <m/>
    <m/>
    <m/>
    <m/>
    <m/>
    <m/>
    <m/>
    <m/>
    <m/>
    <m/>
    <m/>
    <m/>
    <m/>
    <m/>
    <m/>
    <m/>
    <m/>
    <m/>
    <m/>
    <m/>
    <m/>
    <m/>
    <m/>
    <m/>
    <m/>
    <m/>
    <m/>
    <m/>
    <m/>
    <m/>
    <m/>
    <m/>
    <m/>
    <m/>
    <m/>
    <m/>
    <m/>
    <m/>
    <m/>
    <m/>
    <m/>
    <m/>
    <m/>
    <m/>
    <m/>
    <m/>
    <m/>
    <m/>
    <m/>
    <m/>
    <m/>
    <m/>
    <m/>
    <m/>
    <m/>
    <m/>
    <m/>
    <m/>
    <m/>
    <m/>
    <m/>
    <m/>
    <m/>
    <m/>
    <m/>
    <x v="0"/>
    <x v="0"/>
    <s v="ZBHT0012"/>
    <s v="Bou6ZFRFpz"/>
    <s v="Allocated"/>
    <s v="Left Message (LMCB)"/>
    <s v="Lm"/>
    <d v="2026-03-05T00:00:00"/>
    <m/>
    <m/>
    <m/>
    <e v="#N/A"/>
  </r>
  <r>
    <n v="460718833"/>
    <s v="RAHUL SWAMINATH BALSHANKAR"/>
    <m/>
    <m/>
    <m/>
    <m/>
    <m/>
    <m/>
    <n v="3316"/>
    <n v="5916"/>
    <x v="5"/>
    <x v="0"/>
    <x v="0"/>
    <x v="16"/>
    <n v="33110.629999999997"/>
    <n v="231"/>
    <n v="0"/>
    <n v="0"/>
    <s v="-"/>
    <s v="21.02.26"/>
    <n v="0.174634336318024"/>
    <n v="6.1599546323415537E-3"/>
    <s v="FLOW"/>
    <x v="3"/>
    <s v="PTP"/>
    <s v="PTP"/>
    <m/>
    <m/>
    <m/>
    <m/>
    <m/>
    <m/>
    <s v="SINHAGAD ROAD"/>
    <m/>
    <m/>
    <m/>
    <n v="6147"/>
    <n v="33110.629999999997"/>
    <n v="55"/>
    <m/>
    <n v="85"/>
    <s v="-"/>
    <s v="MH12WF2452"/>
    <s v="SPLENDOR PLUS DRS CAST FI BLACK"/>
    <d v="2023-11-16T00:00:00"/>
    <n v="36"/>
    <x v="0"/>
    <x v="2"/>
    <s v="-"/>
    <m/>
    <m/>
    <m/>
    <m/>
    <m/>
    <m/>
    <m/>
    <m/>
    <m/>
    <m/>
    <m/>
    <m/>
    <m/>
    <m/>
    <m/>
    <m/>
    <m/>
    <m/>
    <m/>
    <m/>
    <m/>
    <m/>
    <m/>
    <m/>
    <m/>
    <m/>
    <m/>
    <m/>
    <m/>
    <m/>
    <m/>
    <m/>
    <m/>
    <m/>
    <m/>
    <m/>
    <n v="1"/>
    <m/>
    <m/>
    <m/>
    <m/>
    <m/>
    <m/>
    <m/>
    <m/>
    <m/>
    <m/>
    <m/>
    <m/>
    <m/>
    <m/>
    <m/>
    <m/>
    <m/>
    <m/>
    <m/>
    <m/>
    <m/>
    <m/>
    <m/>
    <m/>
    <m/>
    <m/>
    <m/>
    <m/>
    <m/>
    <m/>
    <m/>
    <m/>
    <m/>
    <m/>
    <m/>
    <m/>
    <m/>
    <m/>
    <m/>
    <m/>
    <m/>
    <m/>
    <m/>
    <m/>
    <m/>
    <m/>
    <m/>
    <m/>
    <m/>
    <m/>
    <m/>
    <m/>
    <m/>
    <m/>
    <m/>
    <m/>
    <x v="0"/>
    <x v="0"/>
    <s v="DUWT0031"/>
    <s v="B6uYogLpNM7"/>
    <s v="Allocated"/>
    <s v="Left Message (LMCB)"/>
    <s v="Left message customer brother in law "/>
    <d v="2026-03-13T00:00:00"/>
    <m/>
    <m/>
    <m/>
    <e v="#N/A"/>
  </r>
  <r>
    <n v="460792082"/>
    <s v="SHANKAR DAS"/>
    <m/>
    <m/>
    <m/>
    <m/>
    <m/>
    <s v="BANK RB 18"/>
    <n v="3565"/>
    <n v="3565"/>
    <x v="5"/>
    <x v="2"/>
    <x v="0"/>
    <x v="15"/>
    <n v="33025.199999999997"/>
    <n v="191"/>
    <n v="0"/>
    <n v="4260.5200000000004"/>
    <s v="-"/>
    <s v="STABLE"/>
    <n v="7.737851202010794E-2"/>
    <n v="6.1440610983242022E-3"/>
    <s v="RB"/>
    <x v="1"/>
    <s v="-"/>
    <s v="NC"/>
    <s v="Shifted"/>
    <m/>
    <m/>
    <m/>
    <m/>
    <m/>
    <s v="KHARADI"/>
    <m/>
    <m/>
    <m/>
    <n v="8016.52"/>
    <n v="33025.199999999997"/>
    <n v="55"/>
    <n v="2"/>
    <n v="0"/>
    <s v="REGULAR"/>
    <s v="MH12WF3739"/>
    <s v="HONDA ACTIVA 6G DLX LTD ED"/>
    <d v="2023-11-20T00:00:00"/>
    <n v="36"/>
    <x v="4"/>
    <x v="2"/>
    <s v="-"/>
    <m/>
    <m/>
    <m/>
    <m/>
    <m/>
    <m/>
    <m/>
    <m/>
    <m/>
    <m/>
    <m/>
    <m/>
    <m/>
    <m/>
    <m/>
    <m/>
    <m/>
    <m/>
    <m/>
    <m/>
    <m/>
    <m/>
    <m/>
    <m/>
    <m/>
    <m/>
    <m/>
    <m/>
    <m/>
    <m/>
    <m/>
    <m/>
    <m/>
    <m/>
    <m/>
    <m/>
    <n v="1"/>
    <m/>
    <m/>
    <m/>
    <m/>
    <m/>
    <m/>
    <m/>
    <m/>
    <m/>
    <m/>
    <m/>
    <m/>
    <m/>
    <m/>
    <m/>
    <m/>
    <m/>
    <m/>
    <m/>
    <m/>
    <m/>
    <m/>
    <m/>
    <m/>
    <m/>
    <m/>
    <m/>
    <m/>
    <m/>
    <m/>
    <m/>
    <m/>
    <m/>
    <m/>
    <m/>
    <m/>
    <m/>
    <m/>
    <m/>
    <m/>
    <m/>
    <m/>
    <m/>
    <m/>
    <m/>
    <m/>
    <m/>
    <m/>
    <m/>
    <m/>
    <m/>
    <m/>
    <m/>
    <n v="1"/>
    <m/>
    <m/>
    <x v="6"/>
    <x v="0"/>
    <s v="ZBHT0012"/>
    <e v="#N/A"/>
    <e v="#N/A"/>
    <s v="Shifted (NC_SFTD)"/>
    <s v="Nc"/>
    <d v="2026-03-13T00:00:00"/>
    <m/>
    <m/>
    <m/>
    <e v="#N/A"/>
  </r>
  <r>
    <n v="461083876"/>
    <s v="GANGUBAI BHAUSO WAGHMODE"/>
    <m/>
    <m/>
    <m/>
    <m/>
    <m/>
    <m/>
    <n v="3096"/>
    <n v="6192"/>
    <x v="5"/>
    <x v="0"/>
    <x v="0"/>
    <x v="12"/>
    <n v="32816.22"/>
    <n v="61"/>
    <n v="0"/>
    <n v="0"/>
    <s v="-"/>
    <s v="1 FLOW"/>
    <n v="5.029182117883263E-2"/>
    <n v="6.1051821244397812E-3"/>
    <s v="FLOW"/>
    <x v="8"/>
    <s v="RTP"/>
    <s v="RTP"/>
    <s v="Financail Problem"/>
    <m/>
    <s v="CAVNA"/>
    <m/>
    <m/>
    <m/>
    <s v="ALEGAON PAGA"/>
    <m/>
    <m/>
    <m/>
    <n v="6253"/>
    <n v="32816.22"/>
    <n v="55"/>
    <m/>
    <n v="85"/>
    <s v="-"/>
    <m/>
    <s v="HF DELUXE BS6 I3S DRUM SELF CAST"/>
    <d v="2023-12-11T00:00:00"/>
    <n v="36"/>
    <x v="0"/>
    <x v="0"/>
    <s v="-"/>
    <m/>
    <m/>
    <m/>
    <m/>
    <m/>
    <m/>
    <m/>
    <m/>
    <m/>
    <m/>
    <m/>
    <m/>
    <m/>
    <m/>
    <m/>
    <m/>
    <m/>
    <m/>
    <m/>
    <m/>
    <m/>
    <m/>
    <m/>
    <m/>
    <m/>
    <m/>
    <m/>
    <n v="1"/>
    <m/>
    <m/>
    <m/>
    <m/>
    <m/>
    <m/>
    <m/>
    <m/>
    <m/>
    <m/>
    <m/>
    <m/>
    <m/>
    <m/>
    <m/>
    <m/>
    <m/>
    <m/>
    <m/>
    <m/>
    <m/>
    <m/>
    <m/>
    <m/>
    <m/>
    <m/>
    <m/>
    <m/>
    <m/>
    <m/>
    <m/>
    <m/>
    <m/>
    <m/>
    <m/>
    <m/>
    <m/>
    <m/>
    <m/>
    <m/>
    <m/>
    <m/>
    <m/>
    <m/>
    <m/>
    <m/>
    <m/>
    <m/>
    <m/>
    <m/>
    <m/>
    <m/>
    <m/>
    <m/>
    <m/>
    <m/>
    <m/>
    <m/>
    <m/>
    <m/>
    <m/>
    <m/>
    <m/>
    <m/>
    <m/>
    <x v="0"/>
    <x v="0"/>
    <s v="ZBHT0024"/>
    <s v="k68e1OLbDm"/>
    <s v="Allocated"/>
    <s v="Left Message (LMCB)"/>
    <s v="Meet doughter "/>
    <d v="2026-03-10T00:00:00"/>
    <m/>
    <m/>
    <m/>
    <e v="#N/A"/>
  </r>
  <r>
    <n v="460123058"/>
    <s v="CHANGDEV DILIP MASTUD"/>
    <s v="ONLINE"/>
    <s v="13.03.26"/>
    <n v="3700"/>
    <m/>
    <m/>
    <m/>
    <n v="3522"/>
    <n v="6539.99"/>
    <x v="5"/>
    <x v="1"/>
    <x v="1"/>
    <x v="15"/>
    <n v="32581.83"/>
    <n v="152"/>
    <n v="0"/>
    <n v="4950"/>
    <s v="-"/>
    <s v="05.02.26"/>
    <n v="7.63396898214731E-2"/>
    <n v="6.0615758334608867E-3"/>
    <s v="STABLE"/>
    <x v="1"/>
    <s v="PAID"/>
    <s v="PAID"/>
    <m/>
    <m/>
    <m/>
    <m/>
    <m/>
    <m/>
    <s v="VADGAON SHERI"/>
    <m/>
    <m/>
    <m/>
    <n v="11641.99"/>
    <n v="32581.83"/>
    <n v="55"/>
    <m/>
    <n v="54"/>
    <s v="-"/>
    <s v="MH12WC1862"/>
    <s v="HONDA ACTIVA 6G PREMIUM EDITION"/>
    <d v="2023-10-14T00:00:00"/>
    <n v="36"/>
    <x v="0"/>
    <x v="2"/>
    <s v="-"/>
    <m/>
    <m/>
    <m/>
    <m/>
    <m/>
    <m/>
    <m/>
    <m/>
    <m/>
    <m/>
    <m/>
    <m/>
    <m/>
    <m/>
    <m/>
    <m/>
    <m/>
    <m/>
    <n v="1"/>
    <m/>
    <m/>
    <m/>
    <m/>
    <m/>
    <m/>
    <m/>
    <m/>
    <m/>
    <m/>
    <m/>
    <m/>
    <m/>
    <m/>
    <m/>
    <m/>
    <m/>
    <m/>
    <m/>
    <m/>
    <m/>
    <m/>
    <m/>
    <m/>
    <m/>
    <m/>
    <m/>
    <m/>
    <m/>
    <m/>
    <m/>
    <m/>
    <m/>
    <m/>
    <m/>
    <m/>
    <m/>
    <m/>
    <m/>
    <m/>
    <m/>
    <m/>
    <m/>
    <m/>
    <m/>
    <m/>
    <m/>
    <m/>
    <m/>
    <m/>
    <m/>
    <m/>
    <m/>
    <m/>
    <m/>
    <m/>
    <m/>
    <m/>
    <m/>
    <m/>
    <m/>
    <m/>
    <m/>
    <m/>
    <m/>
    <m/>
    <m/>
    <m/>
    <m/>
    <m/>
    <m/>
    <m/>
    <m/>
    <m/>
    <x v="0"/>
    <x v="0"/>
    <s v="ZBHT0012"/>
    <s v="B2IBhey7sNI7"/>
    <s v="Allocated"/>
    <s v="Left Message (LMCB)"/>
    <s v="Lm"/>
    <d v="2026-03-07T00:00:00"/>
    <m/>
    <m/>
    <m/>
    <e v="#N/A"/>
  </r>
  <r>
    <n v="463438862"/>
    <s v="ASHOK PRAJAPATI"/>
    <m/>
    <m/>
    <m/>
    <m/>
    <m/>
    <m/>
    <n v="4394"/>
    <n v="13148"/>
    <x v="4"/>
    <x v="0"/>
    <x v="0"/>
    <x v="10"/>
    <n v="32448"/>
    <n v="238"/>
    <n v="0"/>
    <n v="1350"/>
    <s v="-"/>
    <s v="2 FLOW"/>
    <n v="6.0308092051247382E-2"/>
    <n v="7.0402141335978536E-3"/>
    <s v="FLOW"/>
    <x v="5"/>
    <s v="PTP"/>
    <s v="-"/>
    <m/>
    <m/>
    <m/>
    <m/>
    <m/>
    <m/>
    <s v="VASULI"/>
    <m/>
    <m/>
    <m/>
    <n v="14736"/>
    <n v="32448"/>
    <n v="86"/>
    <m/>
    <n v="116"/>
    <s v="-"/>
    <s v="MH14LT0430"/>
    <s v="HONDA ACTIVA 6G DLX BS VI"/>
    <d v="2024-07-09T00:00:00"/>
    <n v="24"/>
    <x v="0"/>
    <x v="0"/>
    <s v="-"/>
    <m/>
    <m/>
    <m/>
    <m/>
    <m/>
    <m/>
    <m/>
    <m/>
    <m/>
    <m/>
    <m/>
    <m/>
    <m/>
    <m/>
    <m/>
    <m/>
    <m/>
    <m/>
    <m/>
    <m/>
    <m/>
    <m/>
    <m/>
    <m/>
    <m/>
    <m/>
    <m/>
    <m/>
    <m/>
    <m/>
    <m/>
    <m/>
    <m/>
    <n v="1"/>
    <m/>
    <m/>
    <m/>
    <m/>
    <m/>
    <m/>
    <m/>
    <m/>
    <m/>
    <m/>
    <m/>
    <m/>
    <m/>
    <m/>
    <m/>
    <m/>
    <m/>
    <m/>
    <m/>
    <m/>
    <m/>
    <m/>
    <m/>
    <m/>
    <m/>
    <m/>
    <m/>
    <m/>
    <m/>
    <m/>
    <m/>
    <m/>
    <m/>
    <m/>
    <m/>
    <m/>
    <m/>
    <m/>
    <m/>
    <m/>
    <m/>
    <m/>
    <m/>
    <m/>
    <m/>
    <m/>
    <m/>
    <m/>
    <m/>
    <m/>
    <m/>
    <m/>
    <m/>
    <m/>
    <m/>
    <m/>
    <m/>
    <m/>
    <m/>
    <x v="0"/>
    <x v="0"/>
    <s v="ZBHT0010"/>
    <s v="BojFzyAOO7"/>
    <s v="Allocated"/>
    <s v="Left Message (LMCB)"/>
    <s v="Lmcb "/>
    <d v="2026-03-12T00:00:00"/>
    <m/>
    <m/>
    <m/>
    <e v="#N/A"/>
  </r>
  <r>
    <n v="460917148"/>
    <s v="SUVARNA YUVRAJ MAHULKAR"/>
    <s v="COLLECT"/>
    <s v="04.03.26"/>
    <n v="3350"/>
    <m/>
    <m/>
    <m/>
    <n v="3276"/>
    <n v="3276"/>
    <x v="2"/>
    <x v="1"/>
    <x v="1"/>
    <x v="12"/>
    <n v="32365"/>
    <n v="54"/>
    <n v="0"/>
    <n v="4940"/>
    <s v="-"/>
    <s v="02.02.26"/>
    <n v="3.026626910389325E-2"/>
    <n v="1.6361408740476059E-3"/>
    <s v="STABLE"/>
    <x v="1"/>
    <s v="PAID"/>
    <s v="PAID"/>
    <m/>
    <m/>
    <s v="CAVA"/>
    <m/>
    <m/>
    <m/>
    <s v="SHIKRAPUR"/>
    <m/>
    <m/>
    <m/>
    <n v="8270"/>
    <n v="32365"/>
    <n v="24"/>
    <m/>
    <n v="26"/>
    <s v="-"/>
    <m/>
    <s v="SPLENDORPLUS I3S DRS C FI BLACKACNT"/>
    <d v="2023-11-28T00:00:00"/>
    <n v="36"/>
    <x v="0"/>
    <x v="0"/>
    <s v="-"/>
    <m/>
    <m/>
    <m/>
    <m/>
    <m/>
    <m/>
    <m/>
    <m/>
    <m/>
    <n v="2"/>
    <m/>
    <m/>
    <m/>
    <m/>
    <m/>
    <m/>
    <m/>
    <m/>
    <m/>
    <m/>
    <m/>
    <m/>
    <m/>
    <m/>
    <m/>
    <m/>
    <m/>
    <m/>
    <m/>
    <m/>
    <m/>
    <m/>
    <m/>
    <m/>
    <m/>
    <m/>
    <m/>
    <m/>
    <m/>
    <m/>
    <m/>
    <m/>
    <m/>
    <m/>
    <m/>
    <m/>
    <m/>
    <m/>
    <m/>
    <m/>
    <m/>
    <m/>
    <m/>
    <m/>
    <m/>
    <m/>
    <m/>
    <m/>
    <m/>
    <m/>
    <m/>
    <m/>
    <m/>
    <m/>
    <m/>
    <m/>
    <m/>
    <m/>
    <m/>
    <m/>
    <m/>
    <m/>
    <m/>
    <m/>
    <m/>
    <m/>
    <m/>
    <m/>
    <m/>
    <m/>
    <m/>
    <m/>
    <m/>
    <m/>
    <m/>
    <m/>
    <m/>
    <m/>
    <m/>
    <m/>
    <m/>
    <m/>
    <m/>
    <x v="6"/>
    <x v="0"/>
    <s v="ZBHT0024"/>
    <s v="Bo6WB7PiLz"/>
    <s v="Allocated"/>
    <s v="Payment (PAID)"/>
    <s v="Payment (PAID)"/>
    <d v="2026-03-04T00:00:00"/>
    <m/>
    <m/>
    <m/>
    <e v="#N/A"/>
  </r>
  <r>
    <n v="454546998"/>
    <s v="KUNAL BHIKAJI GAYAKAVAD"/>
    <s v="ONLINE"/>
    <s v="30.03.26"/>
    <n v="1003"/>
    <m/>
    <m/>
    <m/>
    <n v="3886"/>
    <n v="7654"/>
    <x v="5"/>
    <x v="1"/>
    <x v="1"/>
    <x v="2"/>
    <n v="32260"/>
    <n v="347"/>
    <n v="0"/>
    <n v="4950"/>
    <s v="-"/>
    <s v="28.02.26"/>
    <n v="8.4839834306173076E-2"/>
    <n v="6.0017020648455962E-3"/>
    <s v="STABLE"/>
    <x v="1"/>
    <s v="PTP"/>
    <s v="PTP"/>
    <m/>
    <n v="25"/>
    <s v="CAVA"/>
    <m/>
    <m/>
    <m/>
    <s v="DAPODI"/>
    <m/>
    <m/>
    <m/>
    <n v="12951"/>
    <n v="32260"/>
    <n v="55"/>
    <m/>
    <n v="54"/>
    <s v="-"/>
    <s v="MH14KH3008"/>
    <s v="BAJAJ PULSAR 150 SINGLE DISC ABS"/>
    <d v="2022-08-30T00:00:00"/>
    <n v="48"/>
    <x v="0"/>
    <x v="2"/>
    <s v="-"/>
    <m/>
    <m/>
    <m/>
    <m/>
    <m/>
    <m/>
    <m/>
    <m/>
    <m/>
    <m/>
    <m/>
    <m/>
    <m/>
    <m/>
    <m/>
    <m/>
    <m/>
    <m/>
    <m/>
    <m/>
    <m/>
    <m/>
    <m/>
    <m/>
    <m/>
    <m/>
    <m/>
    <m/>
    <m/>
    <m/>
    <m/>
    <m/>
    <m/>
    <m/>
    <m/>
    <m/>
    <m/>
    <m/>
    <m/>
    <m/>
    <m/>
    <m/>
    <m/>
    <m/>
    <m/>
    <m/>
    <m/>
    <m/>
    <m/>
    <m/>
    <m/>
    <m/>
    <m/>
    <m/>
    <m/>
    <m/>
    <m/>
    <m/>
    <m/>
    <m/>
    <m/>
    <m/>
    <m/>
    <m/>
    <m/>
    <m/>
    <m/>
    <m/>
    <m/>
    <m/>
    <m/>
    <m/>
    <m/>
    <m/>
    <m/>
    <n v="1"/>
    <m/>
    <m/>
    <m/>
    <m/>
    <m/>
    <m/>
    <m/>
    <m/>
    <m/>
    <m/>
    <m/>
    <m/>
    <m/>
    <m/>
    <n v="1"/>
    <m/>
    <m/>
    <x v="6"/>
    <x v="0"/>
    <s v="ZBHT0009"/>
    <s v="APCgx62FNgz"/>
    <s v="Allocated"/>
    <s v="Promise To Pay (PTP)"/>
    <s v="Customer promise pay online 4150 on 12/03"/>
    <d v="2026-03-12T00:00:00"/>
    <m/>
    <m/>
    <m/>
    <e v="#N/A"/>
  </r>
  <r>
    <n v="461125158"/>
    <s v="NAMRTA SHANTARAM KUDEKAR"/>
    <s v="ONLINE"/>
    <s v="25.03.26"/>
    <n v="3412"/>
    <m/>
    <m/>
    <m/>
    <n v="3228"/>
    <n v="2852"/>
    <x v="2"/>
    <x v="1"/>
    <x v="1"/>
    <x v="3"/>
    <n v="32156.38"/>
    <n v="95"/>
    <n v="0"/>
    <n v="0"/>
    <s v="-"/>
    <s v="27.02.26"/>
    <n v="2.9354675002190671E-2"/>
    <n v="1.6255945521213341E-3"/>
    <s v="STABLE"/>
    <x v="1"/>
    <s v="PTP"/>
    <s v="PTP"/>
    <m/>
    <n v="25"/>
    <s v="CAVA"/>
    <m/>
    <m/>
    <m/>
    <s v="CHAKAN"/>
    <m/>
    <m/>
    <m/>
    <n v="2947"/>
    <n v="32156.38"/>
    <n v="24"/>
    <m/>
    <n v="26"/>
    <s v="-"/>
    <s v="MH14LG3125"/>
    <s v="HONDA DIO DLX BS VI"/>
    <d v="2023-12-14T00:00:00"/>
    <n v="36"/>
    <x v="0"/>
    <x v="0"/>
    <s v="-"/>
    <m/>
    <m/>
    <m/>
    <m/>
    <m/>
    <m/>
    <m/>
    <m/>
    <m/>
    <m/>
    <m/>
    <m/>
    <m/>
    <m/>
    <m/>
    <n v="1"/>
    <m/>
    <m/>
    <m/>
    <m/>
    <m/>
    <m/>
    <m/>
    <m/>
    <m/>
    <m/>
    <m/>
    <m/>
    <m/>
    <m/>
    <m/>
    <m/>
    <m/>
    <m/>
    <m/>
    <m/>
    <m/>
    <m/>
    <m/>
    <m/>
    <m/>
    <m/>
    <m/>
    <m/>
    <m/>
    <m/>
    <m/>
    <m/>
    <m/>
    <m/>
    <m/>
    <m/>
    <m/>
    <m/>
    <m/>
    <m/>
    <m/>
    <m/>
    <m/>
    <m/>
    <m/>
    <m/>
    <m/>
    <m/>
    <m/>
    <m/>
    <m/>
    <m/>
    <m/>
    <m/>
    <m/>
    <m/>
    <m/>
    <m/>
    <m/>
    <m/>
    <m/>
    <m/>
    <m/>
    <m/>
    <m/>
    <m/>
    <m/>
    <m/>
    <m/>
    <m/>
    <m/>
    <m/>
    <m/>
    <m/>
    <m/>
    <m/>
    <m/>
    <x v="0"/>
    <x v="0"/>
    <s v="DUWT0017"/>
    <s v="GoNvA5Gr_EMc"/>
    <s v="Allocated"/>
    <s v="Left Message (LMCB)"/>
    <s v="Customer not meet massage with mother "/>
    <d v="2026-03-06T00:00:00"/>
    <m/>
    <m/>
    <m/>
    <e v="#N/A"/>
  </r>
  <r>
    <n v="461361352"/>
    <s v="SANTOSH BHRAT LAMKHADE"/>
    <m/>
    <m/>
    <m/>
    <m/>
    <m/>
    <m/>
    <n v="3223"/>
    <n v="3223"/>
    <x v="3"/>
    <x v="0"/>
    <x v="0"/>
    <x v="9"/>
    <n v="31993"/>
    <n v="0"/>
    <n v="0"/>
    <n v="823"/>
    <s v="-"/>
    <s v="NEW"/>
    <n v="1.9760608135324952E-2"/>
    <n v="8.8737398265969231E-3"/>
    <s v="FLOW"/>
    <x v="0"/>
    <s v="-"/>
    <s v="NC"/>
    <s v="Shifted"/>
    <m/>
    <s v="CNAVNA"/>
    <m/>
    <m/>
    <m/>
    <s v="PIMPALWANDI"/>
    <m/>
    <m/>
    <m/>
    <s v="-"/>
    <n v="31993"/>
    <n v="0"/>
    <m/>
    <n v="25"/>
    <s v="REGULAR"/>
    <m/>
    <m/>
    <d v="2024-01-03T00:00:00"/>
    <n v="36"/>
    <x v="2"/>
    <x v="1"/>
    <s v="-"/>
    <m/>
    <m/>
    <m/>
    <m/>
    <m/>
    <m/>
    <m/>
    <m/>
    <m/>
    <m/>
    <m/>
    <m/>
    <m/>
    <m/>
    <m/>
    <m/>
    <m/>
    <m/>
    <m/>
    <m/>
    <m/>
    <m/>
    <m/>
    <m/>
    <m/>
    <m/>
    <m/>
    <m/>
    <m/>
    <m/>
    <m/>
    <m/>
    <m/>
    <m/>
    <m/>
    <m/>
    <m/>
    <m/>
    <m/>
    <m/>
    <m/>
    <m/>
    <m/>
    <m/>
    <m/>
    <m/>
    <m/>
    <m/>
    <m/>
    <m/>
    <m/>
    <m/>
    <m/>
    <m/>
    <m/>
    <m/>
    <m/>
    <m/>
    <m/>
    <m/>
    <m/>
    <m/>
    <m/>
    <m/>
    <m/>
    <m/>
    <m/>
    <m/>
    <m/>
    <m/>
    <m/>
    <m/>
    <m/>
    <m/>
    <m/>
    <m/>
    <m/>
    <m/>
    <m/>
    <m/>
    <m/>
    <m/>
    <m/>
    <m/>
    <m/>
    <m/>
    <m/>
    <m/>
    <m/>
    <m/>
    <m/>
    <m/>
    <m/>
    <x v="7"/>
    <x v="1"/>
    <s v="ZBHT0021"/>
    <s v="A2AvKQ8RNrz"/>
    <s v="Allocated"/>
    <e v="#N/A"/>
    <e v="#N/A"/>
    <e v="#N/A"/>
    <m/>
    <m/>
    <m/>
    <e v="#N/A"/>
  </r>
  <r>
    <n v="461386286"/>
    <s v="RUPALI RAJENDRA MOGADE"/>
    <s v="ONLINE"/>
    <s v="20.03.26"/>
    <n v="6300"/>
    <m/>
    <m/>
    <m/>
    <n v="2989"/>
    <n v="2199"/>
    <x v="2"/>
    <x v="2"/>
    <x v="1"/>
    <x v="3"/>
    <n v="31868"/>
    <n v="67"/>
    <n v="0"/>
    <n v="4950"/>
    <s v="-"/>
    <s v="20.02.26"/>
    <n v="2.9091420830634918E-2"/>
    <n v="1.6110161400942099E-3"/>
    <s v="STABLE"/>
    <x v="1"/>
    <s v="PTP"/>
    <s v="PTP"/>
    <m/>
    <n v="20"/>
    <s v="CAVA"/>
    <m/>
    <m/>
    <m/>
    <s v="CHAKAN"/>
    <m/>
    <m/>
    <m/>
    <n v="7216"/>
    <n v="31868"/>
    <n v="24"/>
    <m/>
    <n v="0"/>
    <s v="-"/>
    <s v="MH14LG9287"/>
    <s v="HONDA SHINE DRUM BSVI"/>
    <d v="2024-01-05T00:00:00"/>
    <n v="36"/>
    <x v="0"/>
    <x v="0"/>
    <s v="-"/>
    <m/>
    <m/>
    <m/>
    <m/>
    <m/>
    <m/>
    <m/>
    <m/>
    <m/>
    <n v="1"/>
    <m/>
    <m/>
    <m/>
    <m/>
    <m/>
    <m/>
    <m/>
    <m/>
    <m/>
    <m/>
    <m/>
    <m/>
    <m/>
    <m/>
    <m/>
    <m/>
    <m/>
    <m/>
    <m/>
    <m/>
    <m/>
    <m/>
    <m/>
    <m/>
    <m/>
    <m/>
    <m/>
    <m/>
    <m/>
    <m/>
    <m/>
    <m/>
    <m/>
    <m/>
    <m/>
    <m/>
    <m/>
    <m/>
    <m/>
    <m/>
    <m/>
    <m/>
    <m/>
    <m/>
    <m/>
    <m/>
    <m/>
    <m/>
    <m/>
    <m/>
    <m/>
    <m/>
    <m/>
    <m/>
    <m/>
    <m/>
    <m/>
    <m/>
    <m/>
    <m/>
    <m/>
    <m/>
    <m/>
    <m/>
    <m/>
    <m/>
    <m/>
    <m/>
    <m/>
    <m/>
    <m/>
    <m/>
    <m/>
    <m/>
    <m/>
    <m/>
    <m/>
    <m/>
    <m/>
    <m/>
    <m/>
    <m/>
    <m/>
    <x v="0"/>
    <x v="0"/>
    <s v="DUWT0017"/>
    <s v="B2mUlk7pNgc"/>
    <s v="Allocated"/>
    <s v="Left Message (LMCB)"/>
    <s v="Customer not meet massage with mother "/>
    <d v="2026-03-04T00:00:00"/>
    <m/>
    <m/>
    <m/>
    <e v="#N/A"/>
  </r>
  <r>
    <n v="461914147"/>
    <s v="AAKASH BALU KADAM"/>
    <s v="ONLINE"/>
    <s v="31.03.26"/>
    <n v="5000"/>
    <m/>
    <m/>
    <m/>
    <n v="4841"/>
    <n v="4748"/>
    <x v="2"/>
    <x v="1"/>
    <x v="1"/>
    <x v="15"/>
    <n v="31762.39"/>
    <n v="80"/>
    <n v="0"/>
    <n v="2122.44"/>
    <s v="-"/>
    <s v="20.02.26"/>
    <n v="1.8177929076156819E-2"/>
    <n v="1.605677260511075E-3"/>
    <s v="STABLE"/>
    <x v="1"/>
    <s v="-"/>
    <s v="PTP"/>
    <m/>
    <n v="21"/>
    <s v="CAVA"/>
    <m/>
    <m/>
    <m/>
    <s v="YERWADA"/>
    <m/>
    <m/>
    <m/>
    <n v="6950.44"/>
    <n v="31762.39"/>
    <n v="24"/>
    <n v="1"/>
    <n v="54"/>
    <s v="REGULAR"/>
    <s v="MH12WM4307"/>
    <s v="HONDA SP 125 BS VI DISC"/>
    <d v="2024-02-14T00:00:00"/>
    <n v="30"/>
    <x v="4"/>
    <x v="2"/>
    <s v="-"/>
    <m/>
    <m/>
    <m/>
    <m/>
    <m/>
    <m/>
    <m/>
    <m/>
    <m/>
    <m/>
    <m/>
    <m/>
    <m/>
    <m/>
    <m/>
    <m/>
    <m/>
    <m/>
    <m/>
    <m/>
    <m/>
    <m/>
    <m/>
    <m/>
    <m/>
    <m/>
    <m/>
    <m/>
    <m/>
    <m/>
    <m/>
    <m/>
    <m/>
    <n v="1"/>
    <m/>
    <m/>
    <m/>
    <m/>
    <m/>
    <n v="1"/>
    <m/>
    <m/>
    <m/>
    <m/>
    <m/>
    <m/>
    <m/>
    <m/>
    <m/>
    <m/>
    <m/>
    <m/>
    <m/>
    <m/>
    <m/>
    <m/>
    <m/>
    <m/>
    <m/>
    <m/>
    <m/>
    <m/>
    <m/>
    <m/>
    <m/>
    <m/>
    <m/>
    <m/>
    <m/>
    <n v="1"/>
    <m/>
    <m/>
    <n v="1"/>
    <m/>
    <m/>
    <m/>
    <m/>
    <m/>
    <m/>
    <m/>
    <m/>
    <m/>
    <m/>
    <m/>
    <m/>
    <m/>
    <m/>
    <m/>
    <m/>
    <m/>
    <m/>
    <m/>
    <m/>
    <x v="2"/>
    <x v="0"/>
    <s v="ZBHT0012"/>
    <s v="G2nwzUwGNz"/>
    <s v="Allocated"/>
    <s v="Promise To Pay (PTP)"/>
    <s v="Ptp"/>
    <d v="2026-03-21T00:00:00"/>
    <m/>
    <m/>
    <m/>
    <e v="#N/A"/>
  </r>
  <r>
    <n v="461828293"/>
    <s v="NIVRUTTI MAHADEV MHASAL"/>
    <s v="ONLINE"/>
    <s v="13.03.26"/>
    <n v="9757"/>
    <m/>
    <m/>
    <m/>
    <n v="4833"/>
    <n v="4833"/>
    <x v="2"/>
    <x v="2"/>
    <x v="1"/>
    <x v="4"/>
    <n v="31708.93"/>
    <n v="11"/>
    <n v="0"/>
    <n v="2658"/>
    <s v="-"/>
    <s v="NEW"/>
    <n v="3.2427206237589233E-2"/>
    <n v="1.602974708645585E-3"/>
    <s v="RB"/>
    <x v="1"/>
    <s v="-"/>
    <s v="PAID"/>
    <m/>
    <m/>
    <s v="CAVA"/>
    <m/>
    <m/>
    <m/>
    <s v="BHOSARI"/>
    <m/>
    <m/>
    <m/>
    <n v="7502"/>
    <n v="31708.93"/>
    <n v="24"/>
    <m/>
    <n v="0"/>
    <s v="-"/>
    <s v="MH30BU5203"/>
    <s v="ACCESS SPL ED DISC CBS BT BSVI"/>
    <d v="2024-02-07T00:00:00"/>
    <n v="30"/>
    <x v="0"/>
    <x v="2"/>
    <s v="-"/>
    <m/>
    <m/>
    <m/>
    <m/>
    <m/>
    <m/>
    <m/>
    <m/>
    <m/>
    <n v="1"/>
    <m/>
    <m/>
    <m/>
    <m/>
    <m/>
    <m/>
    <m/>
    <m/>
    <m/>
    <m/>
    <m/>
    <m/>
    <m/>
    <m/>
    <m/>
    <m/>
    <m/>
    <m/>
    <m/>
    <m/>
    <m/>
    <m/>
    <m/>
    <m/>
    <m/>
    <m/>
    <m/>
    <m/>
    <m/>
    <m/>
    <m/>
    <m/>
    <m/>
    <m/>
    <m/>
    <m/>
    <m/>
    <m/>
    <m/>
    <m/>
    <m/>
    <m/>
    <m/>
    <m/>
    <m/>
    <m/>
    <m/>
    <m/>
    <m/>
    <m/>
    <m/>
    <m/>
    <m/>
    <m/>
    <m/>
    <m/>
    <m/>
    <m/>
    <m/>
    <m/>
    <m/>
    <m/>
    <m/>
    <m/>
    <m/>
    <m/>
    <m/>
    <m/>
    <m/>
    <m/>
    <m/>
    <m/>
    <m/>
    <m/>
    <m/>
    <m/>
    <m/>
    <m/>
    <m/>
    <m/>
    <m/>
    <m/>
    <m/>
    <x v="0"/>
    <x v="0"/>
    <s v="DUWT0025"/>
    <e v="#N/A"/>
    <e v="#N/A"/>
    <s v="Address Not Found (NC_ANF)"/>
    <s v="Customer residence add not found short add "/>
    <d v="2026-03-04T00:00:00"/>
    <m/>
    <m/>
    <m/>
    <e v="#N/A"/>
  </r>
  <r>
    <n v="460260039"/>
    <s v="SNEHA SHRIDHAR PILLAY"/>
    <s v="ONLINE"/>
    <s v="21.03.26"/>
    <n v="495"/>
    <m/>
    <m/>
    <m/>
    <n v="3434"/>
    <n v="3824"/>
    <x v="5"/>
    <x v="2"/>
    <x v="1"/>
    <x v="14"/>
    <n v="31641"/>
    <n v="76"/>
    <n v="0"/>
    <n v="1350"/>
    <s v="-"/>
    <s v="12.02.26"/>
    <n v="0.1790326465671716"/>
    <n v="5.8865423135083554E-3"/>
    <s v="RB"/>
    <x v="1"/>
    <s v="-"/>
    <s v="OS "/>
    <s v="Customer at village"/>
    <m/>
    <s v="CNAVNA"/>
    <m/>
    <m/>
    <m/>
    <s v="SANGAVI"/>
    <m/>
    <m/>
    <m/>
    <n v="5250"/>
    <n v="31641"/>
    <n v="55"/>
    <n v="2"/>
    <n v="0"/>
    <s v="REGULAR"/>
    <s v="MH14LD0112"/>
    <s v="HONDA ACTIVA 125 SMART"/>
    <d v="2023-10-23T00:00:00"/>
    <n v="36"/>
    <x v="4"/>
    <x v="0"/>
    <s v="-"/>
    <m/>
    <m/>
    <m/>
    <m/>
    <m/>
    <m/>
    <m/>
    <m/>
    <m/>
    <m/>
    <m/>
    <m/>
    <m/>
    <m/>
    <m/>
    <m/>
    <m/>
    <m/>
    <m/>
    <m/>
    <m/>
    <m/>
    <m/>
    <m/>
    <m/>
    <m/>
    <m/>
    <m/>
    <m/>
    <m/>
    <m/>
    <m/>
    <m/>
    <n v="1"/>
    <m/>
    <m/>
    <m/>
    <m/>
    <m/>
    <m/>
    <m/>
    <m/>
    <m/>
    <m/>
    <m/>
    <m/>
    <m/>
    <m/>
    <m/>
    <m/>
    <m/>
    <m/>
    <m/>
    <m/>
    <m/>
    <m/>
    <m/>
    <m/>
    <m/>
    <m/>
    <m/>
    <m/>
    <m/>
    <m/>
    <m/>
    <m/>
    <m/>
    <m/>
    <m/>
    <m/>
    <m/>
    <m/>
    <m/>
    <m/>
    <m/>
    <m/>
    <m/>
    <m/>
    <m/>
    <m/>
    <m/>
    <m/>
    <m/>
    <m/>
    <m/>
    <m/>
    <m/>
    <m/>
    <m/>
    <m/>
    <m/>
    <m/>
    <m/>
    <x v="0"/>
    <x v="0"/>
    <s v="ZBHT0015"/>
    <s v="G6rDvathnc"/>
    <s v="Allocated"/>
    <s v="Left Message (LMCB)"/>
    <s v="Visited at customer residence address. Customer at village. Left message at home with relatives. "/>
    <d v="2026-03-12T00:00:00"/>
    <m/>
    <m/>
    <m/>
    <e v="#N/A"/>
  </r>
  <r>
    <n v="461361123"/>
    <s v="BABAN SHANKAR DIVEKAR"/>
    <s v="ONLINE"/>
    <s v="14.03.26"/>
    <n v="4000"/>
    <m/>
    <m/>
    <m/>
    <n v="3839"/>
    <n v="2991"/>
    <x v="2"/>
    <x v="1"/>
    <x v="1"/>
    <x v="9"/>
    <n v="31427"/>
    <n v="74"/>
    <n v="0"/>
    <n v="0"/>
    <s v="-"/>
    <s v="11.02.26"/>
    <n v="1.7749616756930459E-2"/>
    <n v="1.588722362079225E-3"/>
    <s v="STABLE"/>
    <x v="1"/>
    <s v="-"/>
    <s v="PAID"/>
    <m/>
    <m/>
    <m/>
    <m/>
    <m/>
    <m/>
    <s v="JUNNAR"/>
    <m/>
    <m/>
    <m/>
    <n v="3065"/>
    <n v="31427"/>
    <n v="24"/>
    <n v="1"/>
    <n v="26"/>
    <s v="REGULAR"/>
    <s v="MH14LG6861"/>
    <s v="HONDA ACTIVA 6G H SMART"/>
    <d v="2024-01-03T00:00:00"/>
    <n v="34"/>
    <x v="4"/>
    <x v="0"/>
    <s v="-"/>
    <m/>
    <m/>
    <m/>
    <m/>
    <m/>
    <m/>
    <m/>
    <m/>
    <m/>
    <m/>
    <m/>
    <m/>
    <m/>
    <m/>
    <m/>
    <m/>
    <m/>
    <m/>
    <m/>
    <m/>
    <m/>
    <m/>
    <m/>
    <m/>
    <m/>
    <m/>
    <m/>
    <m/>
    <m/>
    <m/>
    <m/>
    <m/>
    <m/>
    <m/>
    <m/>
    <m/>
    <m/>
    <m/>
    <m/>
    <m/>
    <m/>
    <m/>
    <m/>
    <m/>
    <m/>
    <n v="1"/>
    <m/>
    <m/>
    <m/>
    <m/>
    <m/>
    <m/>
    <m/>
    <m/>
    <m/>
    <m/>
    <m/>
    <m/>
    <m/>
    <m/>
    <m/>
    <m/>
    <m/>
    <m/>
    <m/>
    <m/>
    <m/>
    <m/>
    <m/>
    <m/>
    <m/>
    <m/>
    <m/>
    <m/>
    <m/>
    <m/>
    <m/>
    <m/>
    <m/>
    <m/>
    <m/>
    <m/>
    <m/>
    <m/>
    <m/>
    <m/>
    <m/>
    <m/>
    <m/>
    <m/>
    <m/>
    <m/>
    <m/>
    <x v="0"/>
    <x v="0"/>
    <s v="ZBHT0021"/>
    <s v="BP-tF96r_DMc"/>
    <s v="Allocated"/>
    <s v="Payment (PAID)"/>
    <s v="Paid"/>
    <d v="2026-03-16T00:00:00"/>
    <m/>
    <m/>
    <m/>
    <e v="#N/A"/>
  </r>
  <r>
    <n v="461429800"/>
    <s v="SUNIL KALU BANGAR"/>
    <m/>
    <m/>
    <m/>
    <m/>
    <m/>
    <m/>
    <s v="3174"/>
    <n v="3174"/>
    <x v="3"/>
    <x v="0"/>
    <x v="0"/>
    <x v="9"/>
    <n v="31280.29"/>
    <n v="36"/>
    <n v="0"/>
    <n v="4814"/>
    <s v="-"/>
    <s v="24.02.26"/>
    <n v="1.9320399870262989E-2"/>
    <n v="8.6760589866690038E-3"/>
    <s v="FLOW"/>
    <x v="3"/>
    <s v="-"/>
    <s v="PTP"/>
    <m/>
    <n v="28"/>
    <s v="CAVA"/>
    <m/>
    <m/>
    <m/>
    <s v="JUNNAR"/>
    <m/>
    <m/>
    <m/>
    <m/>
    <n v="31280.29"/>
    <n v="0"/>
    <m/>
    <n v="25"/>
    <s v="-"/>
    <m/>
    <m/>
    <d v="2024-01-08T00:00:00"/>
    <s v="36"/>
    <x v="3"/>
    <x v="1"/>
    <s v="-"/>
    <m/>
    <m/>
    <m/>
    <m/>
    <m/>
    <m/>
    <m/>
    <m/>
    <m/>
    <m/>
    <m/>
    <m/>
    <m/>
    <m/>
    <m/>
    <m/>
    <m/>
    <m/>
    <m/>
    <m/>
    <m/>
    <m/>
    <m/>
    <m/>
    <m/>
    <m/>
    <m/>
    <m/>
    <m/>
    <m/>
    <m/>
    <m/>
    <m/>
    <m/>
    <m/>
    <m/>
    <m/>
    <m/>
    <m/>
    <n v="1"/>
    <m/>
    <m/>
    <m/>
    <m/>
    <m/>
    <m/>
    <m/>
    <m/>
    <m/>
    <m/>
    <m/>
    <m/>
    <m/>
    <m/>
    <m/>
    <m/>
    <m/>
    <m/>
    <m/>
    <m/>
    <m/>
    <m/>
    <m/>
    <m/>
    <m/>
    <m/>
    <m/>
    <m/>
    <m/>
    <m/>
    <m/>
    <m/>
    <m/>
    <m/>
    <m/>
    <m/>
    <m/>
    <m/>
    <m/>
    <m/>
    <m/>
    <m/>
    <m/>
    <m/>
    <m/>
    <m/>
    <m/>
    <m/>
    <m/>
    <m/>
    <m/>
    <m/>
    <m/>
    <x v="0"/>
    <x v="0"/>
    <s v="ZBHT0021"/>
    <s v="AottqDaXKL7"/>
    <s v="Allocated"/>
    <s v="Promise To Pay (PTP)"/>
    <s v="Ptp"/>
    <d v="2026-03-30T00:00:00"/>
    <m/>
    <m/>
    <m/>
    <e v="#N/A"/>
  </r>
  <r>
    <n v="460858883"/>
    <s v="MRUNAL GANESH KHOPADKAR"/>
    <s v="ONLINE"/>
    <s v="17.03.26"/>
    <n v="2760"/>
    <m/>
    <m/>
    <m/>
    <n v="3104"/>
    <n v="2678.78"/>
    <x v="2"/>
    <x v="1"/>
    <x v="1"/>
    <x v="17"/>
    <n v="31183"/>
    <n v="78"/>
    <n v="0"/>
    <n v="4700"/>
    <s v="-"/>
    <s v="15.02.26"/>
    <n v="0.1112048943134475"/>
    <n v="1.5763874826332919E-3"/>
    <s v="STABLE"/>
    <x v="1"/>
    <s v="-"/>
    <s v="PTP"/>
    <m/>
    <n v="27"/>
    <s v="CAVA"/>
    <m/>
    <m/>
    <m/>
    <s v="DECCAN JYMKHANA"/>
    <m/>
    <m/>
    <m/>
    <n v="7456.78"/>
    <n v="31183"/>
    <n v="24"/>
    <n v="1"/>
    <n v="26"/>
    <s v="REGULAR"/>
    <s v="MH12WF6522"/>
    <s v="HONDA ACTIVA 6G DLX BS VI"/>
    <d v="2023-11-23T00:00:00"/>
    <n v="36"/>
    <x v="4"/>
    <x v="2"/>
    <s v="-"/>
    <m/>
    <m/>
    <m/>
    <m/>
    <m/>
    <m/>
    <m/>
    <m/>
    <m/>
    <m/>
    <m/>
    <m/>
    <m/>
    <m/>
    <m/>
    <m/>
    <m/>
    <m/>
    <m/>
    <m/>
    <m/>
    <m/>
    <m/>
    <m/>
    <m/>
    <m/>
    <m/>
    <m/>
    <m/>
    <m/>
    <m/>
    <m/>
    <m/>
    <m/>
    <m/>
    <m/>
    <n v="1"/>
    <m/>
    <m/>
    <m/>
    <m/>
    <m/>
    <m/>
    <m/>
    <m/>
    <m/>
    <m/>
    <m/>
    <m/>
    <m/>
    <m/>
    <m/>
    <m/>
    <m/>
    <m/>
    <m/>
    <m/>
    <m/>
    <m/>
    <m/>
    <m/>
    <m/>
    <m/>
    <m/>
    <m/>
    <m/>
    <m/>
    <m/>
    <m/>
    <m/>
    <m/>
    <m/>
    <m/>
    <m/>
    <m/>
    <m/>
    <m/>
    <m/>
    <m/>
    <m/>
    <m/>
    <m/>
    <m/>
    <m/>
    <m/>
    <m/>
    <m/>
    <m/>
    <m/>
    <m/>
    <m/>
    <m/>
    <m/>
    <x v="0"/>
    <x v="0"/>
    <s v="DUWT0014"/>
    <s v="A6BFYDpXHOz"/>
    <s v="Allocated"/>
    <s v="Promise To Pay (PTP)"/>
    <s v="Customer meet at residence given ptp "/>
    <d v="2026-03-19T00:00:00"/>
    <m/>
    <m/>
    <m/>
    <e v="#N/A"/>
  </r>
  <r>
    <n v="460005853"/>
    <s v="SHRUTIKA RAVINDRA OHAL"/>
    <s v="ONLINE"/>
    <s v="31.03.26"/>
    <n v="3731"/>
    <m/>
    <m/>
    <s v="BANK STBALE 31"/>
    <n v="3731"/>
    <n v="3351"/>
    <x v="2"/>
    <x v="1"/>
    <x v="1"/>
    <x v="16"/>
    <n v="31003"/>
    <n v="94"/>
    <n v="0"/>
    <n v="0"/>
    <s v="-"/>
    <s v="NEW"/>
    <n v="4.5504310477746543E-2"/>
    <n v="1.567287981402686E-3"/>
    <s v="STABLE"/>
    <x v="1"/>
    <s v="-"/>
    <s v="PTP"/>
    <m/>
    <n v="28"/>
    <m/>
    <m/>
    <m/>
    <m/>
    <s v="GULTEKADI"/>
    <m/>
    <m/>
    <m/>
    <n v="3445"/>
    <n v="31003"/>
    <n v="24"/>
    <m/>
    <n v="26"/>
    <s v="-"/>
    <s v="MH12VY3093"/>
    <s v="SUZUKI BURGMAN STREET"/>
    <d v="2023-10-05T00:00:00"/>
    <n v="36"/>
    <x v="0"/>
    <x v="2"/>
    <s v="-"/>
    <m/>
    <m/>
    <m/>
    <m/>
    <m/>
    <m/>
    <m/>
    <m/>
    <m/>
    <m/>
    <m/>
    <m/>
    <m/>
    <m/>
    <m/>
    <m/>
    <m/>
    <m/>
    <m/>
    <m/>
    <m/>
    <m/>
    <m/>
    <m/>
    <m/>
    <m/>
    <m/>
    <m/>
    <m/>
    <m/>
    <m/>
    <m/>
    <m/>
    <n v="1"/>
    <m/>
    <m/>
    <m/>
    <m/>
    <m/>
    <m/>
    <m/>
    <m/>
    <m/>
    <m/>
    <m/>
    <m/>
    <m/>
    <m/>
    <m/>
    <m/>
    <m/>
    <m/>
    <m/>
    <m/>
    <m/>
    <m/>
    <m/>
    <m/>
    <m/>
    <m/>
    <m/>
    <m/>
    <m/>
    <m/>
    <m/>
    <m/>
    <m/>
    <m/>
    <m/>
    <m/>
    <m/>
    <m/>
    <m/>
    <m/>
    <m/>
    <m/>
    <m/>
    <m/>
    <m/>
    <m/>
    <m/>
    <m/>
    <m/>
    <m/>
    <m/>
    <m/>
    <m/>
    <m/>
    <m/>
    <m/>
    <m/>
    <m/>
    <m/>
    <x v="0"/>
    <x v="0"/>
    <s v="DUWT0031"/>
    <s v="G6nAG-L_NIm"/>
    <s v="Allocated"/>
    <s v="Left Message (LMCB)"/>
    <s v="Left message customer mother "/>
    <d v="2026-03-12T00:00:00"/>
    <m/>
    <m/>
    <m/>
    <e v="#N/A"/>
  </r>
  <r>
    <n v="460051993"/>
    <s v="DHEERAJ KASHINATH PANSARE"/>
    <s v="ONLINE"/>
    <s v="17.03.26"/>
    <n v="3500"/>
    <m/>
    <m/>
    <m/>
    <n v="3380"/>
    <n v="6629"/>
    <x v="5"/>
    <x v="1"/>
    <x v="1"/>
    <x v="9"/>
    <n v="30967.64"/>
    <n v="271"/>
    <n v="0"/>
    <n v="4950"/>
    <s v="-"/>
    <s v="21.02.26"/>
    <n v="6.1021222363008887E-2"/>
    <n v="5.7612693407128046E-3"/>
    <s v="STABLE"/>
    <x v="1"/>
    <s v="PTP"/>
    <s v="-"/>
    <m/>
    <m/>
    <m/>
    <m/>
    <m/>
    <m/>
    <s v="OTUR"/>
    <m/>
    <m/>
    <m/>
    <n v="11850"/>
    <n v="30967.64"/>
    <n v="55"/>
    <m/>
    <n v="54"/>
    <s v="-"/>
    <s v="MH14LD1684"/>
    <s v="HONDA ACTIVA 6G DLX BS VI"/>
    <d v="2023-10-09T00:00:00"/>
    <n v="36"/>
    <x v="0"/>
    <x v="0"/>
    <s v="-"/>
    <m/>
    <m/>
    <m/>
    <m/>
    <m/>
    <m/>
    <m/>
    <m/>
    <m/>
    <m/>
    <m/>
    <m/>
    <m/>
    <m/>
    <m/>
    <n v="1"/>
    <m/>
    <m/>
    <m/>
    <m/>
    <m/>
    <m/>
    <m/>
    <m/>
    <m/>
    <m/>
    <m/>
    <m/>
    <m/>
    <m/>
    <m/>
    <m/>
    <m/>
    <m/>
    <m/>
    <m/>
    <m/>
    <m/>
    <m/>
    <m/>
    <m/>
    <m/>
    <m/>
    <m/>
    <m/>
    <m/>
    <m/>
    <m/>
    <m/>
    <m/>
    <m/>
    <m/>
    <m/>
    <m/>
    <m/>
    <m/>
    <m/>
    <m/>
    <m/>
    <m/>
    <m/>
    <m/>
    <m/>
    <m/>
    <m/>
    <m/>
    <m/>
    <m/>
    <m/>
    <m/>
    <m/>
    <m/>
    <m/>
    <m/>
    <m/>
    <m/>
    <m/>
    <m/>
    <m/>
    <m/>
    <m/>
    <m/>
    <m/>
    <m/>
    <m/>
    <m/>
    <m/>
    <m/>
    <m/>
    <m/>
    <m/>
    <m/>
    <m/>
    <x v="0"/>
    <x v="0"/>
    <s v="ZBHT0021"/>
    <s v="G2v1eQrpEJ7"/>
    <s v="Allocated"/>
    <s v="Promise To Pay (PTP)"/>
    <s v="Ptp"/>
    <d v="2026-03-22T00:00:00"/>
    <m/>
    <m/>
    <m/>
    <e v="#N/A"/>
  </r>
  <r>
    <n v="460122210"/>
    <s v="ABHIJIT BHAGWAN ELBHAR"/>
    <s v="ONLINE"/>
    <s v="26.03.26"/>
    <n v="3700"/>
    <m/>
    <m/>
    <m/>
    <n v="3674"/>
    <n v="3660"/>
    <x v="2"/>
    <x v="0"/>
    <x v="1"/>
    <x v="1"/>
    <n v="30841.4"/>
    <n v="73"/>
    <n v="0"/>
    <n v="3139"/>
    <s v="-"/>
    <s v="28.02.26"/>
    <n v="7.7313206273526475E-2"/>
    <n v="1.559118651408987E-3"/>
    <s v="STABLE"/>
    <x v="3"/>
    <s v="PTP"/>
    <s v="PTP"/>
    <m/>
    <n v="25"/>
    <s v="CAVA"/>
    <m/>
    <m/>
    <m/>
    <s v="AWASARI BK"/>
    <m/>
    <m/>
    <m/>
    <n v="6872"/>
    <n v="30841.4"/>
    <n v="24"/>
    <m/>
    <n v="54"/>
    <s v="-"/>
    <s v="MH14LF6590"/>
    <s v="DESTINI 125 XTEC"/>
    <d v="2023-10-14T00:00:00"/>
    <n v="36"/>
    <x v="0"/>
    <x v="2"/>
    <s v="-"/>
    <m/>
    <m/>
    <m/>
    <m/>
    <m/>
    <m/>
    <m/>
    <m/>
    <m/>
    <m/>
    <m/>
    <m/>
    <n v="1"/>
    <m/>
    <m/>
    <m/>
    <m/>
    <m/>
    <m/>
    <m/>
    <m/>
    <m/>
    <m/>
    <m/>
    <m/>
    <m/>
    <m/>
    <n v="1"/>
    <m/>
    <m/>
    <m/>
    <m/>
    <m/>
    <m/>
    <m/>
    <m/>
    <m/>
    <m/>
    <m/>
    <m/>
    <m/>
    <m/>
    <m/>
    <m/>
    <m/>
    <m/>
    <m/>
    <m/>
    <m/>
    <m/>
    <m/>
    <m/>
    <m/>
    <m/>
    <m/>
    <m/>
    <m/>
    <n v="1"/>
    <m/>
    <m/>
    <m/>
    <m/>
    <m/>
    <m/>
    <m/>
    <m/>
    <m/>
    <m/>
    <m/>
    <m/>
    <m/>
    <m/>
    <m/>
    <m/>
    <m/>
    <m/>
    <m/>
    <m/>
    <m/>
    <m/>
    <m/>
    <m/>
    <m/>
    <m/>
    <m/>
    <m/>
    <m/>
    <m/>
    <m/>
    <m/>
    <m/>
    <m/>
    <m/>
    <x v="1"/>
    <x v="0"/>
    <s v="DUWT0029"/>
    <s v="G2BLIhbJKIc"/>
    <s v="Allocated"/>
    <s v="Promise To Pay (PTP)"/>
    <s v="Promise to pay 20 march "/>
    <d v="2026-03-20T00:00:00"/>
    <m/>
    <m/>
    <m/>
    <e v="#N/A"/>
  </r>
  <r>
    <n v="462338520"/>
    <s v="SANDHYA YUVRAJ ISAVE"/>
    <m/>
    <m/>
    <m/>
    <m/>
    <m/>
    <m/>
    <n v="3753"/>
    <n v="3752"/>
    <x v="2"/>
    <x v="0"/>
    <x v="0"/>
    <x v="11"/>
    <n v="30814"/>
    <n v="70"/>
    <n v="0"/>
    <n v="1093"/>
    <s v="-"/>
    <s v="28.02.26"/>
    <n v="2.837246929088098E-2"/>
    <n v="1.5577335051105499E-3"/>
    <s v="STABLE"/>
    <x v="2"/>
    <s v="MPTP"/>
    <s v="MPTP"/>
    <s v="Add not found"/>
    <n v="28"/>
    <s v="CAVA"/>
    <m/>
    <m/>
    <m/>
    <s v="MULSHI"/>
    <m/>
    <m/>
    <m/>
    <n v="4915"/>
    <n v="30814"/>
    <n v="24"/>
    <m/>
    <n v="54"/>
    <s v="-"/>
    <s v="MH14LM4260"/>
    <s v="HONDA ACTIVA DLX"/>
    <d v="2024-03-26T00:00:00"/>
    <n v="30"/>
    <x v="0"/>
    <x v="0"/>
    <s v="-"/>
    <m/>
    <m/>
    <m/>
    <m/>
    <m/>
    <m/>
    <m/>
    <m/>
    <m/>
    <m/>
    <m/>
    <m/>
    <n v="1"/>
    <m/>
    <m/>
    <m/>
    <m/>
    <m/>
    <m/>
    <m/>
    <m/>
    <m/>
    <m/>
    <m/>
    <m/>
    <m/>
    <m/>
    <m/>
    <m/>
    <m/>
    <m/>
    <m/>
    <m/>
    <m/>
    <m/>
    <m/>
    <m/>
    <m/>
    <m/>
    <m/>
    <m/>
    <m/>
    <m/>
    <m/>
    <m/>
    <m/>
    <m/>
    <m/>
    <m/>
    <m/>
    <m/>
    <m/>
    <m/>
    <m/>
    <m/>
    <m/>
    <m/>
    <m/>
    <m/>
    <m/>
    <m/>
    <m/>
    <m/>
    <m/>
    <m/>
    <m/>
    <m/>
    <m/>
    <m/>
    <m/>
    <m/>
    <m/>
    <m/>
    <m/>
    <m/>
    <m/>
    <m/>
    <m/>
    <m/>
    <m/>
    <m/>
    <m/>
    <m/>
    <m/>
    <m/>
    <m/>
    <m/>
    <m/>
    <m/>
    <m/>
    <m/>
    <m/>
    <m/>
    <x v="0"/>
    <x v="0"/>
    <s v="DUWT0030"/>
    <s v="AoX3q6qHEc"/>
    <s v="Allocated"/>
    <s v="Address Not Found (NC_ANF)"/>
    <s v="Address Not found"/>
    <d v="2026-03-05T00:00:00"/>
    <m/>
    <m/>
    <m/>
    <e v="#N/A"/>
  </r>
  <r>
    <n v="458467971"/>
    <s v="DHANANJAY SURYAKANT ROKADE"/>
    <m/>
    <m/>
    <m/>
    <m/>
    <m/>
    <m/>
    <n v="6388"/>
    <n v="6352"/>
    <x v="2"/>
    <x v="0"/>
    <x v="0"/>
    <x v="14"/>
    <n v="30660.6"/>
    <n v="88"/>
    <n v="0"/>
    <n v="900"/>
    <s v="-"/>
    <s v="26.02.26"/>
    <n v="2.8143376738731671E-2"/>
    <n v="1.549978707950689E-3"/>
    <s v="FLOW"/>
    <x v="3"/>
    <s v="BPTP"/>
    <s v="PTP"/>
    <m/>
    <n v="28"/>
    <s v="CAVA"/>
    <m/>
    <m/>
    <m/>
    <s v="PIMPLE SAUDAGAR"/>
    <m/>
    <m/>
    <m/>
    <n v="7340"/>
    <n v="30660.6"/>
    <n v="24"/>
    <m/>
    <n v="54"/>
    <s v="-"/>
    <s v="MH14KX3439"/>
    <s v="HUNTER 350 REBEL BLACK"/>
    <d v="2023-06-08T00:00:00"/>
    <n v="36"/>
    <x v="0"/>
    <x v="0"/>
    <s v="-"/>
    <m/>
    <m/>
    <m/>
    <m/>
    <m/>
    <m/>
    <m/>
    <m/>
    <m/>
    <n v="1"/>
    <m/>
    <m/>
    <m/>
    <m/>
    <m/>
    <n v="1"/>
    <m/>
    <m/>
    <m/>
    <m/>
    <m/>
    <m/>
    <m/>
    <m/>
    <m/>
    <m/>
    <m/>
    <m/>
    <m/>
    <m/>
    <m/>
    <m/>
    <m/>
    <m/>
    <m/>
    <m/>
    <m/>
    <m/>
    <m/>
    <m/>
    <m/>
    <m/>
    <m/>
    <m/>
    <m/>
    <n v="1"/>
    <m/>
    <m/>
    <m/>
    <m/>
    <m/>
    <m/>
    <m/>
    <m/>
    <m/>
    <m/>
    <m/>
    <m/>
    <m/>
    <m/>
    <m/>
    <m/>
    <m/>
    <m/>
    <m/>
    <m/>
    <n v="1"/>
    <m/>
    <m/>
    <m/>
    <m/>
    <m/>
    <m/>
    <m/>
    <m/>
    <m/>
    <m/>
    <m/>
    <m/>
    <m/>
    <m/>
    <m/>
    <m/>
    <m/>
    <n v="1"/>
    <m/>
    <m/>
    <m/>
    <m/>
    <m/>
    <m/>
    <m/>
    <m/>
    <x v="5"/>
    <x v="0"/>
    <s v="ZBHT0015"/>
    <s v="k2Hk3TYSKQDc"/>
    <s v="Allocated"/>
    <s v="Promise To Pay (PTP)"/>
    <s v="Visited at customer residence address. Customer promise to pay emi after 4/5 days. Vehicle with him. Customer is jobless."/>
    <d v="2026-03-12T00:00:00"/>
    <m/>
    <m/>
    <m/>
    <e v="#N/A"/>
  </r>
  <r>
    <n v="458063666"/>
    <s v="OMKAR ANIL WAINGANKAR"/>
    <m/>
    <m/>
    <m/>
    <m/>
    <m/>
    <s v="BANK STABLE 07"/>
    <n v="6040"/>
    <n v="13516"/>
    <x v="4"/>
    <x v="1"/>
    <x v="0"/>
    <x v="4"/>
    <n v="30413.200000000001"/>
    <n v="547"/>
    <n v="0"/>
    <n v="0"/>
    <s v="-"/>
    <s v="BK 3 FLOW"/>
    <n v="0.28843939692254927"/>
    <n v="6.598725360205197E-3"/>
    <s v="STABLE"/>
    <x v="1"/>
    <s v="NC"/>
    <s v="PAID"/>
    <m/>
    <m/>
    <s v="CAVNA"/>
    <m/>
    <m/>
    <m/>
    <s v="BHOSARI"/>
    <m/>
    <m/>
    <m/>
    <n v="547"/>
    <n v="30413.200000000001"/>
    <n v="86"/>
    <m/>
    <n v="85"/>
    <s v="-"/>
    <s v="MH14KV2267"/>
    <e v="#N/A"/>
    <d v="2023-05-11T00:00:00"/>
    <n v="36"/>
    <x v="0"/>
    <x v="2"/>
    <s v="-"/>
    <m/>
    <m/>
    <m/>
    <m/>
    <m/>
    <m/>
    <m/>
    <m/>
    <m/>
    <n v="1"/>
    <m/>
    <m/>
    <m/>
    <m/>
    <m/>
    <m/>
    <m/>
    <m/>
    <m/>
    <m/>
    <m/>
    <m/>
    <m/>
    <m/>
    <m/>
    <m/>
    <m/>
    <m/>
    <m/>
    <m/>
    <m/>
    <m/>
    <m/>
    <m/>
    <m/>
    <m/>
    <m/>
    <m/>
    <m/>
    <m/>
    <m/>
    <m/>
    <m/>
    <m/>
    <m/>
    <m/>
    <m/>
    <m/>
    <m/>
    <m/>
    <m/>
    <m/>
    <m/>
    <m/>
    <m/>
    <m/>
    <m/>
    <m/>
    <m/>
    <m/>
    <m/>
    <m/>
    <m/>
    <m/>
    <m/>
    <m/>
    <m/>
    <m/>
    <m/>
    <m/>
    <m/>
    <m/>
    <m/>
    <m/>
    <m/>
    <m/>
    <m/>
    <m/>
    <m/>
    <m/>
    <m/>
    <m/>
    <m/>
    <m/>
    <m/>
    <m/>
    <m/>
    <m/>
    <m/>
    <m/>
    <m/>
    <m/>
    <m/>
    <x v="0"/>
    <x v="0"/>
    <s v="DUWT0025"/>
    <s v="GP7vfEKb_OI7"/>
    <s v="Allocated"/>
    <s v="Address Not Found (NC_ANF)"/>
    <s v="Customer residence add not found short add "/>
    <d v="2026-03-04T00:00:00"/>
    <m/>
    <m/>
    <m/>
    <e v="#N/A"/>
  </r>
  <r>
    <n v="460164907"/>
    <s v="VIKAS LAXMAN DEOKULE"/>
    <s v="ONLINE"/>
    <s v="27.03.26"/>
    <n v="3700"/>
    <m/>
    <m/>
    <m/>
    <n v="3608"/>
    <n v="3547"/>
    <x v="2"/>
    <x v="1"/>
    <x v="1"/>
    <x v="16"/>
    <n v="30409.040000000001"/>
    <n v="69"/>
    <n v="0"/>
    <n v="3600"/>
    <s v="-"/>
    <s v="NEW"/>
    <n v="4.4632532254627412E-2"/>
    <n v="1.5372616494530699E-3"/>
    <s v="STABLE"/>
    <x v="1"/>
    <s v="-"/>
    <s v="PTP"/>
    <m/>
    <n v="28"/>
    <m/>
    <m/>
    <m/>
    <m/>
    <s v="PARVATI PAYTHA"/>
    <m/>
    <m/>
    <m/>
    <n v="7216"/>
    <n v="30409.040000000001"/>
    <n v="24"/>
    <n v="1"/>
    <n v="26"/>
    <s v="REGULAR"/>
    <s v="MH12VY8843"/>
    <s v="BAJAJ CHETAK PREMIUM"/>
    <d v="2023-10-17T00:00:00"/>
    <n v="36"/>
    <x v="4"/>
    <x v="2"/>
    <s v="-"/>
    <m/>
    <m/>
    <m/>
    <m/>
    <m/>
    <m/>
    <m/>
    <m/>
    <m/>
    <m/>
    <m/>
    <m/>
    <m/>
    <m/>
    <m/>
    <m/>
    <m/>
    <m/>
    <m/>
    <m/>
    <m/>
    <m/>
    <m/>
    <m/>
    <m/>
    <m/>
    <m/>
    <m/>
    <m/>
    <m/>
    <m/>
    <m/>
    <m/>
    <n v="1"/>
    <m/>
    <m/>
    <m/>
    <m/>
    <m/>
    <m/>
    <m/>
    <m/>
    <m/>
    <m/>
    <m/>
    <m/>
    <m/>
    <m/>
    <m/>
    <m/>
    <m/>
    <m/>
    <m/>
    <m/>
    <m/>
    <m/>
    <m/>
    <m/>
    <m/>
    <m/>
    <m/>
    <m/>
    <m/>
    <m/>
    <m/>
    <m/>
    <m/>
    <m/>
    <m/>
    <m/>
    <m/>
    <m/>
    <m/>
    <m/>
    <m/>
    <m/>
    <m/>
    <m/>
    <m/>
    <m/>
    <m/>
    <m/>
    <m/>
    <m/>
    <m/>
    <m/>
    <m/>
    <m/>
    <m/>
    <m/>
    <m/>
    <m/>
    <m/>
    <x v="0"/>
    <x v="0"/>
    <s v="DUWT0031"/>
    <s v="GouTNL7UVc"/>
    <s v="Allocated"/>
    <s v="Left Message (LMCB)"/>
    <s v="Left message customer mother "/>
    <d v="2026-03-12T00:00:00"/>
    <m/>
    <m/>
    <m/>
    <e v="#N/A"/>
  </r>
  <r>
    <n v="460345856"/>
    <s v="SITARAM BABULAL TRIPATHI"/>
    <m/>
    <m/>
    <m/>
    <m/>
    <m/>
    <m/>
    <n v="3338"/>
    <n v="3338"/>
    <x v="2"/>
    <x v="0"/>
    <x v="0"/>
    <x v="5"/>
    <n v="30377"/>
    <n v="0"/>
    <n v="0"/>
    <n v="450"/>
    <s v="-"/>
    <s v="NEW"/>
    <n v="3.2607717426718349E-2"/>
    <n v="1.5356419382340229E-3"/>
    <s v="FLOW"/>
    <x v="0"/>
    <s v="-"/>
    <s v="NC"/>
    <s v="No such person"/>
    <m/>
    <s v="CNAVNA"/>
    <m/>
    <m/>
    <m/>
    <s v="PASHAN"/>
    <m/>
    <m/>
    <m/>
    <n v="3788"/>
    <n v="30377"/>
    <n v="24"/>
    <n v="1"/>
    <n v="54"/>
    <s v="REGULAR"/>
    <m/>
    <s v="SPLENDOR PLUS I3S BS6 FI DRUM SELF"/>
    <d v="2023-10-25T00:00:00"/>
    <n v="36"/>
    <x v="4"/>
    <x v="0"/>
    <s v="-"/>
    <m/>
    <m/>
    <m/>
    <m/>
    <m/>
    <m/>
    <m/>
    <m/>
    <m/>
    <m/>
    <m/>
    <m/>
    <m/>
    <m/>
    <m/>
    <m/>
    <m/>
    <m/>
    <m/>
    <m/>
    <m/>
    <m/>
    <m/>
    <m/>
    <m/>
    <m/>
    <m/>
    <m/>
    <m/>
    <m/>
    <m/>
    <m/>
    <m/>
    <m/>
    <m/>
    <m/>
    <n v="1"/>
    <m/>
    <m/>
    <m/>
    <m/>
    <m/>
    <m/>
    <m/>
    <m/>
    <m/>
    <m/>
    <m/>
    <m/>
    <m/>
    <m/>
    <m/>
    <m/>
    <m/>
    <m/>
    <m/>
    <m/>
    <m/>
    <m/>
    <m/>
    <m/>
    <m/>
    <m/>
    <m/>
    <m/>
    <m/>
    <m/>
    <m/>
    <m/>
    <m/>
    <m/>
    <m/>
    <m/>
    <m/>
    <m/>
    <m/>
    <m/>
    <m/>
    <m/>
    <m/>
    <m/>
    <m/>
    <m/>
    <m/>
    <m/>
    <m/>
    <m/>
    <m/>
    <m/>
    <m/>
    <m/>
    <m/>
    <m/>
    <x v="0"/>
    <x v="0"/>
    <s v="DUWT0023"/>
    <s v="k2hpuC0IYVm"/>
    <s v="Allocated"/>
    <s v="Others (NC_OTHER)"/>
    <s v="Address found but customer not found "/>
    <d v="2026-03-13T00:00:00"/>
    <m/>
    <m/>
    <m/>
    <s v="VYMO"/>
  </r>
  <r>
    <n v="466539513"/>
    <s v="SHAHAJI PANDURANG BADHE"/>
    <m/>
    <m/>
    <m/>
    <m/>
    <m/>
    <s v="BANK PAID21"/>
    <n v="2065"/>
    <e v="#N/A"/>
    <x v="3"/>
    <x v="0"/>
    <x v="1"/>
    <x v="9"/>
    <n v="30354"/>
    <n v="21"/>
    <n v="0"/>
    <s v="-"/>
    <s v="-"/>
    <s v="-"/>
    <s v="-"/>
    <s v="-"/>
    <s v="FLOW"/>
    <x v="1"/>
    <m/>
    <s v="PAID"/>
    <m/>
    <m/>
    <m/>
    <m/>
    <m/>
    <m/>
    <s v="KANDALI"/>
    <m/>
    <m/>
    <m/>
    <m/>
    <n v="30354"/>
    <n v="0"/>
    <m/>
    <e v="#N/A"/>
    <s v="-"/>
    <m/>
    <m/>
    <d v="2025-07-18T00:00:00"/>
    <n v="24"/>
    <x v="6"/>
    <x v="1"/>
    <s v="-"/>
    <m/>
    <m/>
    <m/>
    <m/>
    <m/>
    <m/>
    <m/>
    <m/>
    <m/>
    <m/>
    <m/>
    <m/>
    <m/>
    <m/>
    <m/>
    <m/>
    <m/>
    <m/>
    <m/>
    <m/>
    <m/>
    <m/>
    <m/>
    <m/>
    <m/>
    <m/>
    <m/>
    <m/>
    <m/>
    <m/>
    <m/>
    <m/>
    <m/>
    <m/>
    <m/>
    <m/>
    <m/>
    <m/>
    <m/>
    <m/>
    <m/>
    <m/>
    <m/>
    <m/>
    <m/>
    <m/>
    <m/>
    <m/>
    <m/>
    <m/>
    <m/>
    <m/>
    <m/>
    <m/>
    <m/>
    <m/>
    <m/>
    <m/>
    <m/>
    <m/>
    <m/>
    <m/>
    <m/>
    <m/>
    <m/>
    <m/>
    <m/>
    <m/>
    <m/>
    <m/>
    <m/>
    <m/>
    <m/>
    <m/>
    <m/>
    <m/>
    <m/>
    <m/>
    <m/>
    <m/>
    <m/>
    <m/>
    <m/>
    <m/>
    <m/>
    <m/>
    <m/>
    <m/>
    <m/>
    <m/>
    <n v="1"/>
    <m/>
    <m/>
    <x v="0"/>
    <x v="0"/>
    <s v="ZBHT0021"/>
    <e v="#N/A"/>
    <e v="#N/A"/>
    <e v="#N/A"/>
    <e v="#N/A"/>
    <e v="#N/A"/>
    <m/>
    <m/>
    <m/>
    <e v="#N/A"/>
  </r>
  <r>
    <n v="462495534"/>
    <s v="RAMESH DATTATRAY RAJURKAR"/>
    <m/>
    <m/>
    <m/>
    <m/>
    <m/>
    <m/>
    <n v="7859"/>
    <n v="15718"/>
    <x v="4"/>
    <x v="0"/>
    <x v="0"/>
    <x v="4"/>
    <n v="30229"/>
    <n v="1003"/>
    <n v="0"/>
    <n v="4949"/>
    <s v="-"/>
    <s v="BKT 4 FLOW"/>
    <n v="0.286692440439406"/>
    <n v="6.5587596475754906E-3"/>
    <s v="FLOW"/>
    <x v="0"/>
    <s v="NC"/>
    <s v="NC"/>
    <s v="Shifted"/>
    <m/>
    <s v="CNAVNA"/>
    <m/>
    <m/>
    <m/>
    <s v="BHOSARI"/>
    <m/>
    <m/>
    <m/>
    <n v="21670"/>
    <n v="30229"/>
    <n v="86"/>
    <m/>
    <n v="116"/>
    <s v="-"/>
    <s v="MH14LN9626"/>
    <s v="PIAGGIO VESPA SXL 149 ABS RACING 60"/>
    <d v="2024-04-08T00:00:00"/>
    <n v="24"/>
    <x v="0"/>
    <x v="2"/>
    <s v="-"/>
    <m/>
    <m/>
    <m/>
    <m/>
    <m/>
    <m/>
    <m/>
    <m/>
    <m/>
    <m/>
    <m/>
    <m/>
    <m/>
    <m/>
    <m/>
    <n v="2"/>
    <m/>
    <m/>
    <m/>
    <m/>
    <m/>
    <m/>
    <m/>
    <m/>
    <m/>
    <m/>
    <m/>
    <m/>
    <m/>
    <m/>
    <m/>
    <m/>
    <m/>
    <m/>
    <m/>
    <m/>
    <m/>
    <m/>
    <m/>
    <m/>
    <m/>
    <m/>
    <m/>
    <m/>
    <m/>
    <m/>
    <m/>
    <m/>
    <m/>
    <m/>
    <m/>
    <m/>
    <m/>
    <m/>
    <m/>
    <m/>
    <m/>
    <m/>
    <m/>
    <m/>
    <m/>
    <m/>
    <m/>
    <m/>
    <m/>
    <m/>
    <m/>
    <m/>
    <m/>
    <m/>
    <m/>
    <m/>
    <m/>
    <m/>
    <m/>
    <m/>
    <m/>
    <m/>
    <m/>
    <m/>
    <m/>
    <m/>
    <m/>
    <m/>
    <m/>
    <m/>
    <m/>
    <m/>
    <m/>
    <m/>
    <m/>
    <m/>
    <m/>
    <x v="6"/>
    <x v="0"/>
    <s v="DUWT0025"/>
    <s v="B68tB2oL_EMm"/>
    <s v="Allocated"/>
    <s v="Call Back (CLB)"/>
    <s v="Call on customer mo no customer mo no pick up his son talk to customer son"/>
    <d v="2026-03-09T00:00:00"/>
    <m/>
    <m/>
    <m/>
    <e v="#N/A"/>
  </r>
  <r>
    <n v="460405257"/>
    <s v="RADHIKA SHRIDHAR KARHALE"/>
    <s v="ONLINE"/>
    <s v="05.03.26"/>
    <n v="5000"/>
    <m/>
    <m/>
    <m/>
    <n v="2986"/>
    <n v="5668"/>
    <x v="5"/>
    <x v="1"/>
    <x v="1"/>
    <x v="11"/>
    <n v="29997"/>
    <n v="130"/>
    <n v="0"/>
    <n v="0"/>
    <s v="-"/>
    <s v="07.02.26"/>
    <n v="6.8136776816768899E-2"/>
    <n v="5.5806899206191363E-3"/>
    <s v="STABLE"/>
    <x v="1"/>
    <s v="MPTP"/>
    <s v="PAID"/>
    <s v="Shifted"/>
    <m/>
    <s v="CAVNA"/>
    <m/>
    <m/>
    <m/>
    <s v="HINJEWADI"/>
    <m/>
    <m/>
    <m/>
    <n v="5798"/>
    <n v="29997"/>
    <n v="55"/>
    <m/>
    <n v="54"/>
    <s v="-"/>
    <s v="MH28BV3836"/>
    <s v="TVS SCOOTY ZEST"/>
    <d v="2023-10-31T00:00:00"/>
    <n v="36"/>
    <x v="0"/>
    <x v="0"/>
    <s v="-"/>
    <m/>
    <m/>
    <m/>
    <m/>
    <m/>
    <m/>
    <m/>
    <m/>
    <m/>
    <n v="1"/>
    <m/>
    <m/>
    <m/>
    <m/>
    <m/>
    <m/>
    <m/>
    <m/>
    <m/>
    <m/>
    <m/>
    <m/>
    <m/>
    <m/>
    <m/>
    <m/>
    <m/>
    <m/>
    <m/>
    <m/>
    <m/>
    <m/>
    <m/>
    <m/>
    <m/>
    <m/>
    <m/>
    <m/>
    <m/>
    <m/>
    <m/>
    <m/>
    <m/>
    <m/>
    <m/>
    <m/>
    <m/>
    <m/>
    <m/>
    <m/>
    <m/>
    <m/>
    <m/>
    <m/>
    <m/>
    <m/>
    <m/>
    <m/>
    <m/>
    <m/>
    <m/>
    <m/>
    <m/>
    <m/>
    <m/>
    <m/>
    <m/>
    <m/>
    <m/>
    <m/>
    <m/>
    <m/>
    <m/>
    <m/>
    <m/>
    <m/>
    <m/>
    <m/>
    <m/>
    <m/>
    <m/>
    <m/>
    <m/>
    <m/>
    <m/>
    <m/>
    <m/>
    <m/>
    <m/>
    <m/>
    <m/>
    <m/>
    <m/>
    <x v="0"/>
    <x v="0"/>
    <s v="DUWT0030"/>
    <s v="GoHftbyt57"/>
    <s v="Allocated"/>
    <s v="Shifted (NC_SFTD)"/>
    <s v="We had visited to customer but customer shifted"/>
    <d v="2026-03-04T00:00:00"/>
    <m/>
    <m/>
    <m/>
    <e v="#N/A"/>
  </r>
  <r>
    <n v="460583073"/>
    <s v="DNYANESHWAR BABAN BHOJANE"/>
    <s v="ONLINE"/>
    <s v="20.03.26"/>
    <n v="8000"/>
    <m/>
    <m/>
    <m/>
    <n v="7686"/>
    <n v="7686"/>
    <x v="2"/>
    <x v="1"/>
    <x v="1"/>
    <x v="1"/>
    <n v="29743.279999999999"/>
    <n v="125"/>
    <n v="0"/>
    <n v="3580"/>
    <s v="-"/>
    <s v="X FLOW"/>
    <n v="7.4560439600383055E-2"/>
    <n v="1.5036056275681349E-3"/>
    <s v="STABLE"/>
    <x v="1"/>
    <s v="PTP"/>
    <s v="PTP"/>
    <m/>
    <n v="19"/>
    <s v="CAVA"/>
    <m/>
    <m/>
    <m/>
    <s v="AMBEGAON"/>
    <m/>
    <m/>
    <m/>
    <n v="125"/>
    <n v="29743.279999999999"/>
    <n v="24"/>
    <m/>
    <n v="26"/>
    <s v="-"/>
    <s v="MH14LD7872"/>
    <e v="#N/A"/>
    <d v="2023-11-10T00:00:00"/>
    <n v="30"/>
    <x v="0"/>
    <x v="2"/>
    <s v="-"/>
    <m/>
    <m/>
    <m/>
    <m/>
    <m/>
    <m/>
    <m/>
    <m/>
    <m/>
    <m/>
    <m/>
    <m/>
    <n v="1"/>
    <m/>
    <m/>
    <m/>
    <m/>
    <m/>
    <m/>
    <m/>
    <m/>
    <m/>
    <m/>
    <m/>
    <m/>
    <m/>
    <m/>
    <m/>
    <m/>
    <m/>
    <m/>
    <m/>
    <m/>
    <m/>
    <m/>
    <m/>
    <m/>
    <m/>
    <m/>
    <m/>
    <m/>
    <m/>
    <m/>
    <m/>
    <m/>
    <m/>
    <m/>
    <m/>
    <m/>
    <m/>
    <m/>
    <m/>
    <m/>
    <m/>
    <m/>
    <m/>
    <m/>
    <m/>
    <m/>
    <m/>
    <m/>
    <m/>
    <m/>
    <m/>
    <m/>
    <m/>
    <m/>
    <m/>
    <m/>
    <m/>
    <m/>
    <m/>
    <m/>
    <m/>
    <m/>
    <m/>
    <m/>
    <m/>
    <m/>
    <m/>
    <m/>
    <m/>
    <m/>
    <m/>
    <m/>
    <m/>
    <m/>
    <m/>
    <m/>
    <m/>
    <m/>
    <m/>
    <m/>
    <x v="0"/>
    <x v="0"/>
    <s v="DUWT0029"/>
    <s v="A6Izfg_Jjc"/>
    <s v="Allocated"/>
    <s v="Promise To Pay (PTP)"/>
    <s v="Promise to pay 10 march "/>
    <d v="2026-03-10T00:00:00"/>
    <m/>
    <m/>
    <m/>
    <e v="#N/A"/>
  </r>
  <r>
    <n v="462105486"/>
    <s v="BABAN RAMBHAU SHEKHARE"/>
    <s v="BRANCH"/>
    <s v="09.03.26"/>
    <n v="2600"/>
    <m/>
    <m/>
    <m/>
    <s v="2562"/>
    <e v="#N/A"/>
    <x v="3"/>
    <x v="0"/>
    <x v="1"/>
    <x v="9"/>
    <n v="29311"/>
    <n v="2"/>
    <n v="0"/>
    <n v="4451"/>
    <s v="-"/>
    <s v="NEW"/>
    <n v="1.8104059796033811E-2"/>
    <n v="8.1298467807764951E-3"/>
    <s v="FLOW"/>
    <x v="1"/>
    <s v="-"/>
    <s v="PAID"/>
    <m/>
    <m/>
    <m/>
    <m/>
    <m/>
    <m/>
    <s v="JUNNAR"/>
    <m/>
    <m/>
    <m/>
    <m/>
    <n v="29311"/>
    <n v="0"/>
    <m/>
    <e v="#N/A"/>
    <s v="-"/>
    <s v="MH14LK5474"/>
    <s v="HONDA SHINE 100 OBD2"/>
    <d v="2024-03-04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0384585"/>
    <s v="RAJU MOTILALJI AHIR"/>
    <s v="ONLINE"/>
    <s v="18.03.26"/>
    <n v="3307"/>
    <m/>
    <m/>
    <m/>
    <n v="3181"/>
    <n v="2902"/>
    <x v="2"/>
    <x v="1"/>
    <x v="1"/>
    <x v="15"/>
    <n v="29268"/>
    <n v="61"/>
    <n v="0"/>
    <n v="4451"/>
    <s v="-"/>
    <s v="17.02.26"/>
    <n v="1.6750365076461739E-2"/>
    <n v="1.479578900096565E-3"/>
    <s v="STABLE"/>
    <x v="1"/>
    <s v="PAID"/>
    <s v="-"/>
    <m/>
    <m/>
    <m/>
    <m/>
    <m/>
    <m/>
    <s v="YERWADA"/>
    <m/>
    <m/>
    <m/>
    <n v="7414"/>
    <n v="29268"/>
    <n v="24"/>
    <m/>
    <n v="26"/>
    <s v="-"/>
    <s v="MH12WN3926"/>
    <s v="SPLENDOR PLUS I3S BS6 FI DRUM SELF"/>
    <d v="2023-10-30T00:00:00"/>
    <n v="36"/>
    <x v="0"/>
    <x v="2"/>
    <s v="-"/>
    <m/>
    <m/>
    <m/>
    <m/>
    <m/>
    <m/>
    <m/>
    <m/>
    <m/>
    <n v="1"/>
    <m/>
    <m/>
    <m/>
    <m/>
    <m/>
    <m/>
    <m/>
    <m/>
    <m/>
    <m/>
    <m/>
    <m/>
    <m/>
    <m/>
    <m/>
    <m/>
    <m/>
    <m/>
    <m/>
    <m/>
    <m/>
    <m/>
    <m/>
    <m/>
    <m/>
    <m/>
    <m/>
    <m/>
    <m/>
    <m/>
    <m/>
    <m/>
    <m/>
    <m/>
    <m/>
    <m/>
    <m/>
    <m/>
    <m/>
    <m/>
    <m/>
    <m/>
    <m/>
    <m/>
    <m/>
    <m/>
    <m/>
    <m/>
    <m/>
    <m/>
    <m/>
    <m/>
    <m/>
    <m/>
    <m/>
    <m/>
    <m/>
    <m/>
    <m/>
    <m/>
    <m/>
    <m/>
    <m/>
    <m/>
    <m/>
    <m/>
    <m/>
    <m/>
    <m/>
    <m/>
    <m/>
    <m/>
    <m/>
    <m/>
    <m/>
    <m/>
    <m/>
    <m/>
    <m/>
    <m/>
    <m/>
    <m/>
    <m/>
    <x v="0"/>
    <x v="0"/>
    <s v="ZBHT0012"/>
    <s v="BoZQ9w0GZz"/>
    <s v="Allocated"/>
    <s v="Shifted (NC_SFTD)"/>
    <s v="Nc"/>
    <d v="2026-03-04T00:00:00"/>
    <m/>
    <m/>
    <m/>
    <s v="VYMO"/>
  </r>
  <r>
    <n v="458552289"/>
    <s v="BHAGWAN SUKLAL KHARE"/>
    <m/>
    <m/>
    <m/>
    <m/>
    <m/>
    <m/>
    <n v="3989"/>
    <n v="15849"/>
    <x v="6"/>
    <x v="0"/>
    <x v="0"/>
    <x v="2"/>
    <n v="29237.68"/>
    <n v="635"/>
    <n v="0"/>
    <n v="2700"/>
    <s v="-"/>
    <s v="BK 3 FLOW"/>
    <n v="9.0157754052579586E-2"/>
    <n v="1.3481287230890151E-2"/>
    <s v="FLOW"/>
    <x v="0"/>
    <s v="NC"/>
    <s v="NC"/>
    <s v="Shifted"/>
    <m/>
    <s v="CNAVNA"/>
    <m/>
    <m/>
    <m/>
    <s v="BOPODI"/>
    <m/>
    <m/>
    <m/>
    <n v="19184"/>
    <n v="29237.68"/>
    <n v="116"/>
    <m/>
    <n v="146"/>
    <s v="-"/>
    <s v="MH12VP1971"/>
    <s v="ACTIVA 125 DISC BSVI"/>
    <d v="2023-06-14T00:00:00"/>
    <n v="36"/>
    <x v="0"/>
    <x v="2"/>
    <s v="-"/>
    <m/>
    <m/>
    <m/>
    <m/>
    <m/>
    <m/>
    <m/>
    <m/>
    <m/>
    <m/>
    <m/>
    <m/>
    <n v="1"/>
    <m/>
    <m/>
    <m/>
    <m/>
    <m/>
    <m/>
    <m/>
    <m/>
    <m/>
    <m/>
    <m/>
    <m/>
    <m/>
    <m/>
    <m/>
    <m/>
    <m/>
    <m/>
    <m/>
    <m/>
    <m/>
    <m/>
    <m/>
    <m/>
    <m/>
    <m/>
    <m/>
    <m/>
    <m/>
    <m/>
    <m/>
    <m/>
    <m/>
    <m/>
    <m/>
    <m/>
    <m/>
    <m/>
    <m/>
    <m/>
    <m/>
    <m/>
    <m/>
    <m/>
    <m/>
    <m/>
    <m/>
    <m/>
    <m/>
    <m/>
    <m/>
    <m/>
    <m/>
    <m/>
    <m/>
    <m/>
    <m/>
    <m/>
    <m/>
    <m/>
    <m/>
    <m/>
    <m/>
    <m/>
    <m/>
    <m/>
    <m/>
    <m/>
    <m/>
    <m/>
    <m/>
    <m/>
    <m/>
    <m/>
    <m/>
    <m/>
    <m/>
    <m/>
    <m/>
    <m/>
    <x v="0"/>
    <x v="0"/>
    <s v="ZBHT0009"/>
    <s v="APUsfZbsOIz"/>
    <s v="Allocated"/>
    <s v="Shifted (NC_SFTD)"/>
    <s v="Customer shifted from address msg to friend"/>
    <d v="2026-03-05T00:00:00"/>
    <m/>
    <m/>
    <m/>
    <e v="#N/A"/>
  </r>
  <r>
    <n v="460421426"/>
    <s v="DEEPAK VINOD NIRMAL"/>
    <m/>
    <m/>
    <m/>
    <m/>
    <m/>
    <s v="BANK RB 13"/>
    <n v="3176"/>
    <n v="3176"/>
    <x v="2"/>
    <x v="2"/>
    <x v="0"/>
    <x v="10"/>
    <n v="29222"/>
    <n v="7"/>
    <n v="0"/>
    <n v="450"/>
    <s v="-"/>
    <s v="X FLOW"/>
    <n v="3.096812306394256E-2"/>
    <n v="1.4772534720043E-3"/>
    <s v="RB"/>
    <x v="1"/>
    <s v="KIV"/>
    <s v="PAID"/>
    <m/>
    <m/>
    <m/>
    <m/>
    <m/>
    <m/>
    <s v="VASULI"/>
    <m/>
    <m/>
    <m/>
    <n v="3633"/>
    <n v="29222"/>
    <n v="24"/>
    <m/>
    <n v="0"/>
    <s v="-"/>
    <s v="MH14LD4069"/>
    <s v="DESTINI 125 BS6 FI DRS SM"/>
    <d v="2023-11-01T00:00:00"/>
    <n v="36"/>
    <x v="0"/>
    <x v="0"/>
    <s v="-"/>
    <m/>
    <m/>
    <m/>
    <m/>
    <m/>
    <m/>
    <m/>
    <m/>
    <m/>
    <m/>
    <m/>
    <m/>
    <m/>
    <m/>
    <m/>
    <m/>
    <m/>
    <m/>
    <m/>
    <m/>
    <m/>
    <m/>
    <m/>
    <m/>
    <m/>
    <m/>
    <m/>
    <m/>
    <m/>
    <m/>
    <m/>
    <m/>
    <m/>
    <m/>
    <m/>
    <m/>
    <m/>
    <m/>
    <m/>
    <m/>
    <m/>
    <m/>
    <m/>
    <m/>
    <m/>
    <m/>
    <m/>
    <m/>
    <m/>
    <m/>
    <m/>
    <m/>
    <m/>
    <m/>
    <m/>
    <m/>
    <m/>
    <m/>
    <m/>
    <m/>
    <m/>
    <m/>
    <m/>
    <m/>
    <m/>
    <m/>
    <m/>
    <m/>
    <m/>
    <m/>
    <m/>
    <m/>
    <m/>
    <m/>
    <m/>
    <m/>
    <m/>
    <m/>
    <m/>
    <m/>
    <m/>
    <m/>
    <m/>
    <m/>
    <m/>
    <m/>
    <m/>
    <m/>
    <m/>
    <m/>
    <n v="1"/>
    <m/>
    <m/>
    <x v="0"/>
    <x v="0"/>
    <s v="ZBHT0010"/>
    <e v="#N/A"/>
    <e v="#N/A"/>
    <e v="#N/A"/>
    <e v="#N/A"/>
    <e v="#N/A"/>
    <m/>
    <m/>
    <m/>
    <e v="#N/A"/>
  </r>
  <r>
    <n v="461841840"/>
    <s v="SUREKHA GOVIND SALUNKE"/>
    <m/>
    <m/>
    <m/>
    <m/>
    <m/>
    <s v="BANK STABLE 13"/>
    <n v="4435"/>
    <n v="4712"/>
    <x v="5"/>
    <x v="1"/>
    <x v="0"/>
    <x v="2"/>
    <n v="29093.51"/>
    <n v="14"/>
    <n v="0"/>
    <n v="4500"/>
    <s v="-"/>
    <s v="NEW"/>
    <n v="7.6512354860043069E-2"/>
    <n v="5.4126031940671419E-3"/>
    <s v="STABLE"/>
    <x v="1"/>
    <s v="-"/>
    <s v="PAID"/>
    <m/>
    <m/>
    <s v="CAVA"/>
    <m/>
    <m/>
    <m/>
    <s v="DAPODI"/>
    <m/>
    <m/>
    <m/>
    <n v="9226"/>
    <n v="29093.51"/>
    <n v="55"/>
    <m/>
    <n v="54"/>
    <s v="-"/>
    <s v="MH14LH8036"/>
    <s v="HONDA ACTIVA 125 SMART"/>
    <d v="2024-02-08T00:00:00"/>
    <n v="30"/>
    <x v="0"/>
    <x v="2"/>
    <s v="-"/>
    <m/>
    <m/>
    <m/>
    <m/>
    <m/>
    <m/>
    <m/>
    <m/>
    <m/>
    <m/>
    <m/>
    <m/>
    <n v="1"/>
    <m/>
    <m/>
    <m/>
    <m/>
    <m/>
    <m/>
    <m/>
    <m/>
    <m/>
    <m/>
    <m/>
    <m/>
    <m/>
    <m/>
    <m/>
    <m/>
    <m/>
    <m/>
    <m/>
    <m/>
    <m/>
    <m/>
    <m/>
    <m/>
    <m/>
    <m/>
    <m/>
    <m/>
    <m/>
    <m/>
    <m/>
    <m/>
    <m/>
    <m/>
    <m/>
    <m/>
    <m/>
    <m/>
    <m/>
    <m/>
    <m/>
    <m/>
    <m/>
    <m/>
    <m/>
    <m/>
    <m/>
    <m/>
    <m/>
    <m/>
    <m/>
    <m/>
    <m/>
    <m/>
    <m/>
    <m/>
    <m/>
    <m/>
    <m/>
    <m/>
    <m/>
    <m/>
    <m/>
    <m/>
    <m/>
    <m/>
    <m/>
    <m/>
    <m/>
    <m/>
    <m/>
    <m/>
    <m/>
    <m/>
    <m/>
    <m/>
    <m/>
    <m/>
    <m/>
    <m/>
    <x v="0"/>
    <x v="0"/>
    <s v="ZBHT0009"/>
    <s v="APAw3aZtJLc"/>
    <s v="Allocated"/>
    <s v="Left Message (LMCB)"/>
    <s v="Msg to son "/>
    <d v="2026-03-05T00:00:00"/>
    <m/>
    <m/>
    <m/>
    <e v="#N/A"/>
  </r>
  <r>
    <n v="463286136"/>
    <s v="RASHID SAJID KHAN"/>
    <s v="ONLINE"/>
    <s v="17.03.26"/>
    <n v="5200"/>
    <m/>
    <m/>
    <m/>
    <n v="5122"/>
    <n v="5122"/>
    <x v="2"/>
    <x v="1"/>
    <x v="1"/>
    <x v="0"/>
    <n v="29017"/>
    <n v="77"/>
    <n v="0"/>
    <n v="4936"/>
    <s v="-"/>
    <s v="17.02.26"/>
    <n v="1.006789680379754E-2"/>
    <n v="1.4668901511583311E-3"/>
    <s v="STABLE"/>
    <x v="1"/>
    <s v="-"/>
    <s v="NC"/>
    <s v="Add not found"/>
    <m/>
    <s v="CNAVNA"/>
    <m/>
    <m/>
    <m/>
    <s v="THERGAON"/>
    <m/>
    <m/>
    <m/>
    <n v="10135"/>
    <n v="29017"/>
    <n v="24"/>
    <n v="1"/>
    <n v="26"/>
    <s v="REGULAR"/>
    <s v="MH14LR3380"/>
    <s v="HONDA ACTIVA 6G DLX LTD ED"/>
    <d v="2024-06-24T00:00:00"/>
    <n v="24"/>
    <x v="4"/>
    <x v="0"/>
    <s v="-"/>
    <m/>
    <m/>
    <m/>
    <m/>
    <m/>
    <m/>
    <m/>
    <m/>
    <m/>
    <m/>
    <m/>
    <m/>
    <m/>
    <m/>
    <m/>
    <m/>
    <m/>
    <m/>
    <m/>
    <m/>
    <m/>
    <m/>
    <m/>
    <m/>
    <m/>
    <m/>
    <m/>
    <m/>
    <m/>
    <m/>
    <m/>
    <m/>
    <m/>
    <n v="1"/>
    <m/>
    <m/>
    <m/>
    <m/>
    <m/>
    <n v="1"/>
    <m/>
    <m/>
    <m/>
    <m/>
    <m/>
    <m/>
    <m/>
    <m/>
    <m/>
    <m/>
    <m/>
    <m/>
    <m/>
    <m/>
    <m/>
    <m/>
    <m/>
    <m/>
    <m/>
    <m/>
    <m/>
    <m/>
    <m/>
    <m/>
    <m/>
    <m/>
    <m/>
    <m/>
    <m/>
    <m/>
    <m/>
    <m/>
    <m/>
    <m/>
    <m/>
    <m/>
    <m/>
    <m/>
    <m/>
    <m/>
    <m/>
    <m/>
    <m/>
    <m/>
    <m/>
    <m/>
    <m/>
    <m/>
    <m/>
    <m/>
    <m/>
    <m/>
    <m/>
    <x v="6"/>
    <x v="0"/>
    <s v="ZBHT0011"/>
    <s v="G6i8Ra9ChNm"/>
    <s v="Allocated"/>
    <s v="No Such Person (NC_NSP)"/>
    <s v="Visit cm residences address nobody knows cm in this colony"/>
    <d v="2026-03-14T00:00:00"/>
    <m/>
    <m/>
    <m/>
    <e v="#N/A"/>
  </r>
  <r>
    <n v="461986045"/>
    <s v="AMIT SOPAN SHINDE"/>
    <m/>
    <m/>
    <m/>
    <m/>
    <m/>
    <m/>
    <n v="5084"/>
    <n v="25420"/>
    <x v="0"/>
    <x v="0"/>
    <x v="0"/>
    <x v="10"/>
    <n v="28900"/>
    <n v="807"/>
    <n v="0"/>
    <n v="3150"/>
    <s v="-"/>
    <s v="BKT 4 FLOW"/>
    <n v="0.1643973667523789"/>
    <n v="9.2913907651407581E-3"/>
    <s v="FLOW"/>
    <x v="5"/>
    <s v="RTP"/>
    <s v="-"/>
    <m/>
    <m/>
    <m/>
    <m/>
    <m/>
    <m/>
    <s v="RAJGURU NAGAR"/>
    <m/>
    <m/>
    <m/>
    <n v="29377"/>
    <n v="28900"/>
    <n v="147"/>
    <m/>
    <n v="177"/>
    <s v="-"/>
    <s v="MH14LK2771"/>
    <s v="AMPERE MAGNUS EX"/>
    <d v="2024-02-21T00:00:00"/>
    <n v="24"/>
    <x v="0"/>
    <x v="0"/>
    <s v="-"/>
    <m/>
    <m/>
    <m/>
    <m/>
    <m/>
    <m/>
    <m/>
    <m/>
    <m/>
    <m/>
    <m/>
    <m/>
    <m/>
    <m/>
    <m/>
    <m/>
    <m/>
    <m/>
    <m/>
    <m/>
    <m/>
    <m/>
    <m/>
    <m/>
    <n v="1"/>
    <m/>
    <m/>
    <m/>
    <m/>
    <m/>
    <m/>
    <m/>
    <m/>
    <m/>
    <m/>
    <m/>
    <m/>
    <m/>
    <m/>
    <m/>
    <m/>
    <m/>
    <m/>
    <m/>
    <m/>
    <m/>
    <m/>
    <m/>
    <m/>
    <m/>
    <m/>
    <m/>
    <m/>
    <m/>
    <m/>
    <m/>
    <m/>
    <m/>
    <m/>
    <m/>
    <m/>
    <m/>
    <m/>
    <m/>
    <m/>
    <m/>
    <m/>
    <m/>
    <m/>
    <m/>
    <m/>
    <m/>
    <m/>
    <m/>
    <m/>
    <m/>
    <m/>
    <m/>
    <m/>
    <m/>
    <m/>
    <m/>
    <m/>
    <m/>
    <m/>
    <m/>
    <m/>
    <m/>
    <m/>
    <m/>
    <m/>
    <m/>
    <m/>
    <x v="0"/>
    <x v="0"/>
    <s v="ZBHT0010"/>
    <s v="GPyD8h0Repm"/>
    <s v="Allocated"/>
    <s v="No Intention to pay (NITP)"/>
    <s v="Not ready to pay "/>
    <d v="2026-03-09T00:00:00"/>
    <m/>
    <m/>
    <m/>
    <e v="#N/A"/>
  </r>
  <r>
    <n v="136793784"/>
    <s v="PANKAJ ASHOK SHELAR"/>
    <s v="COLLECT"/>
    <s v="30.03.26"/>
    <n v="2900"/>
    <m/>
    <m/>
    <m/>
    <n v="2832"/>
    <n v="2502"/>
    <x v="2"/>
    <x v="1"/>
    <x v="1"/>
    <x v="9"/>
    <n v="28692.31"/>
    <n v="61"/>
    <n v="0"/>
    <n v="3171"/>
    <s v="-"/>
    <s v="1 FLOW"/>
    <n v="1.620509454835152E-2"/>
    <n v="1.450476167521856E-3"/>
    <s v="STABLE"/>
    <x v="1"/>
    <s v="PTP"/>
    <s v="PTP"/>
    <m/>
    <n v="30"/>
    <s v="CAVA"/>
    <m/>
    <m/>
    <m/>
    <s v="JUNNAR"/>
    <m/>
    <m/>
    <m/>
    <n v="5734"/>
    <n v="28692.31"/>
    <n v="24"/>
    <m/>
    <n v="26"/>
    <s v="-"/>
    <s v="MH14KR3853"/>
    <s v="YAMAHA FZS SPECIAL"/>
    <d v="2022-12-15T00:00:00"/>
    <n v="48"/>
    <x v="0"/>
    <x v="0"/>
    <s v="-"/>
    <m/>
    <m/>
    <m/>
    <m/>
    <m/>
    <m/>
    <m/>
    <m/>
    <m/>
    <n v="1"/>
    <m/>
    <m/>
    <m/>
    <m/>
    <m/>
    <m/>
    <m/>
    <m/>
    <m/>
    <m/>
    <m/>
    <m/>
    <m/>
    <m/>
    <n v="1"/>
    <m/>
    <m/>
    <m/>
    <m/>
    <m/>
    <m/>
    <m/>
    <m/>
    <m/>
    <m/>
    <m/>
    <m/>
    <m/>
    <m/>
    <m/>
    <m/>
    <m/>
    <m/>
    <m/>
    <m/>
    <m/>
    <m/>
    <m/>
    <m/>
    <m/>
    <m/>
    <m/>
    <m/>
    <m/>
    <m/>
    <m/>
    <m/>
    <m/>
    <m/>
    <m/>
    <m/>
    <m/>
    <m/>
    <m/>
    <m/>
    <m/>
    <m/>
    <m/>
    <m/>
    <m/>
    <m/>
    <m/>
    <m/>
    <m/>
    <m/>
    <m/>
    <m/>
    <m/>
    <m/>
    <m/>
    <m/>
    <m/>
    <m/>
    <m/>
    <n v="2"/>
    <m/>
    <m/>
    <m/>
    <m/>
    <m/>
    <m/>
    <m/>
    <m/>
    <x v="2"/>
    <x v="0"/>
    <s v="ZBHT0021"/>
    <s v="G6G3s4FBITm"/>
    <s v="Allocated"/>
    <s v="Promise To Pay (PTP)"/>
    <s v="Ptp"/>
    <d v="2026-03-26T00:00:00"/>
    <m/>
    <m/>
    <m/>
    <e v="#N/A"/>
  </r>
  <r>
    <n v="459782251"/>
    <s v="MRINMOY MITRA"/>
    <m/>
    <m/>
    <m/>
    <m/>
    <m/>
    <s v="BANK STABLE 18"/>
    <n v="3664"/>
    <n v="4882"/>
    <x v="5"/>
    <x v="1"/>
    <x v="0"/>
    <x v="16"/>
    <n v="28473.94"/>
    <n v="155"/>
    <n v="0"/>
    <n v="4194"/>
    <s v="-"/>
    <s v="1 FLOW"/>
    <n v="0.1501791906182165"/>
    <n v="5.2973373990170356E-3"/>
    <s v="STABLE"/>
    <x v="1"/>
    <s v="NC"/>
    <s v="-"/>
    <m/>
    <m/>
    <m/>
    <m/>
    <m/>
    <m/>
    <s v="DATTAWADI"/>
    <m/>
    <m/>
    <m/>
    <n v="9231"/>
    <n v="28473.94"/>
    <n v="55"/>
    <m/>
    <n v="54"/>
    <s v="-"/>
    <s v="MH12VY3090"/>
    <s v="HONDA ACTIVA DLX"/>
    <d v="2023-09-16T00:00:00"/>
    <n v="36"/>
    <x v="0"/>
    <x v="2"/>
    <s v="-"/>
    <m/>
    <m/>
    <m/>
    <m/>
    <m/>
    <m/>
    <m/>
    <m/>
    <m/>
    <m/>
    <m/>
    <m/>
    <m/>
    <m/>
    <m/>
    <m/>
    <m/>
    <m/>
    <m/>
    <m/>
    <m/>
    <m/>
    <m/>
    <m/>
    <m/>
    <m/>
    <m/>
    <m/>
    <m/>
    <m/>
    <m/>
    <m/>
    <m/>
    <m/>
    <m/>
    <m/>
    <m/>
    <m/>
    <m/>
    <m/>
    <m/>
    <m/>
    <m/>
    <m/>
    <m/>
    <n v="1"/>
    <m/>
    <m/>
    <m/>
    <m/>
    <m/>
    <m/>
    <m/>
    <m/>
    <m/>
    <m/>
    <m/>
    <m/>
    <m/>
    <m/>
    <m/>
    <m/>
    <m/>
    <m/>
    <m/>
    <m/>
    <m/>
    <m/>
    <m/>
    <m/>
    <m/>
    <m/>
    <m/>
    <m/>
    <m/>
    <m/>
    <m/>
    <m/>
    <m/>
    <m/>
    <m/>
    <m/>
    <m/>
    <m/>
    <m/>
    <m/>
    <m/>
    <m/>
    <m/>
    <m/>
    <n v="1"/>
    <m/>
    <m/>
    <x v="6"/>
    <x v="0"/>
    <s v="DUWT0031"/>
    <s v="BPv1Tm0kiz"/>
    <s v="Allocated"/>
    <s v="Shifted (NC_SFTD)"/>
    <s v="Customer shifted at residence address "/>
    <d v="2026-03-16T00:00:00"/>
    <m/>
    <m/>
    <m/>
    <e v="#N/A"/>
  </r>
  <r>
    <n v="464262863"/>
    <s v="YEOLE VISHAKHA ARUN"/>
    <m/>
    <m/>
    <m/>
    <m/>
    <m/>
    <s v="BANK STABLE 07"/>
    <n v="9742"/>
    <n v="9742"/>
    <x v="5"/>
    <x v="1"/>
    <x v="0"/>
    <x v="4"/>
    <n v="28462"/>
    <n v="174"/>
    <n v="0"/>
    <n v="2700"/>
    <s v="-"/>
    <s v="20.02.26"/>
    <n v="0.21272335597364961"/>
    <n v="5.2951160622949581E-3"/>
    <s v="STABLE"/>
    <x v="1"/>
    <s v="MPTP"/>
    <s v="PAID"/>
    <m/>
    <m/>
    <s v="CAVNA"/>
    <m/>
    <m/>
    <m/>
    <s v="BHOSARI GAON"/>
    <m/>
    <m/>
    <m/>
    <n v="12616"/>
    <n v="28462"/>
    <n v="55"/>
    <m/>
    <n v="54"/>
    <s v="-"/>
    <m/>
    <s v="PIAGGIO VESPA SXL 149 ABS"/>
    <d v="2024-10-09T00:00:00"/>
    <n v="18"/>
    <x v="0"/>
    <x v="2"/>
    <s v="-"/>
    <m/>
    <m/>
    <m/>
    <m/>
    <m/>
    <m/>
    <m/>
    <m/>
    <m/>
    <n v="1"/>
    <m/>
    <m/>
    <m/>
    <m/>
    <m/>
    <m/>
    <m/>
    <m/>
    <m/>
    <m/>
    <m/>
    <m/>
    <m/>
    <m/>
    <m/>
    <m/>
    <m/>
    <m/>
    <m/>
    <m/>
    <m/>
    <m/>
    <m/>
    <m/>
    <m/>
    <m/>
    <m/>
    <m/>
    <m/>
    <m/>
    <m/>
    <m/>
    <m/>
    <m/>
    <m/>
    <m/>
    <m/>
    <m/>
    <m/>
    <m/>
    <m/>
    <m/>
    <m/>
    <m/>
    <m/>
    <m/>
    <m/>
    <m/>
    <m/>
    <m/>
    <m/>
    <m/>
    <m/>
    <m/>
    <m/>
    <m/>
    <m/>
    <m/>
    <m/>
    <m/>
    <m/>
    <m/>
    <m/>
    <m/>
    <m/>
    <m/>
    <m/>
    <m/>
    <m/>
    <m/>
    <m/>
    <m/>
    <m/>
    <m/>
    <m/>
    <m/>
    <m/>
    <m/>
    <m/>
    <m/>
    <m/>
    <m/>
    <m/>
    <x v="0"/>
    <x v="0"/>
    <s v="DUWT0025"/>
    <s v="kobG2qYGim"/>
    <s v="Allocated"/>
    <s v="Address Not Found (NC_ANF)"/>
    <s v="Customer residence add not found short add "/>
    <d v="2026-03-04T00:00:00"/>
    <m/>
    <m/>
    <m/>
    <e v="#N/A"/>
  </r>
  <r>
    <n v="459681560"/>
    <s v="RAJANI SURAJ KUMAR CHAUDHARY"/>
    <m/>
    <m/>
    <m/>
    <m/>
    <m/>
    <m/>
    <n v="3817"/>
    <n v="3817"/>
    <x v="2"/>
    <x v="0"/>
    <x v="0"/>
    <x v="10"/>
    <n v="28393.24"/>
    <n v="23"/>
    <n v="0"/>
    <n v="2359.54"/>
    <s v="-"/>
    <s v="X FLOW"/>
    <n v="3.0089841574979691E-2"/>
    <n v="1.435357346227204E-3"/>
    <s v="FLOW"/>
    <x v="0"/>
    <s v="KIV"/>
    <s v="NC"/>
    <s v="Add not found"/>
    <m/>
    <m/>
    <m/>
    <m/>
    <m/>
    <s v="BHAMBOLI"/>
    <m/>
    <m/>
    <m/>
    <n v="6199.54"/>
    <n v="28393.24"/>
    <n v="24"/>
    <m/>
    <n v="54"/>
    <s v="-"/>
    <s v="MH14KZ5798"/>
    <s v="HONDA SP 125 BS VI DISC"/>
    <d v="2023-09-07T00:00:00"/>
    <n v="36"/>
    <x v="0"/>
    <x v="0"/>
    <s v="-"/>
    <m/>
    <m/>
    <m/>
    <m/>
    <m/>
    <m/>
    <m/>
    <m/>
    <m/>
    <m/>
    <m/>
    <m/>
    <m/>
    <m/>
    <m/>
    <m/>
    <m/>
    <m/>
    <m/>
    <m/>
    <m/>
    <m/>
    <m/>
    <m/>
    <m/>
    <m/>
    <m/>
    <m/>
    <m/>
    <m/>
    <m/>
    <m/>
    <m/>
    <m/>
    <m/>
    <m/>
    <m/>
    <m/>
    <m/>
    <m/>
    <m/>
    <m/>
    <m/>
    <m/>
    <m/>
    <m/>
    <m/>
    <m/>
    <m/>
    <m/>
    <m/>
    <m/>
    <m/>
    <m/>
    <m/>
    <m/>
    <m/>
    <m/>
    <m/>
    <m/>
    <m/>
    <m/>
    <m/>
    <m/>
    <m/>
    <m/>
    <m/>
    <m/>
    <m/>
    <m/>
    <m/>
    <m/>
    <m/>
    <m/>
    <m/>
    <m/>
    <m/>
    <m/>
    <m/>
    <m/>
    <m/>
    <m/>
    <m/>
    <m/>
    <m/>
    <m/>
    <m/>
    <m/>
    <m/>
    <m/>
    <m/>
    <m/>
    <m/>
    <x v="7"/>
    <x v="1"/>
    <s v="ZBHT0010"/>
    <s v="B2ipmTa5qc"/>
    <s v="Allocated"/>
    <e v="#N/A"/>
    <e v="#N/A"/>
    <e v="#N/A"/>
    <m/>
    <m/>
    <m/>
    <s v="VYMO"/>
  </r>
  <r>
    <n v="461500753"/>
    <s v="DHONDIBHAU BABAN AUTI"/>
    <m/>
    <m/>
    <m/>
    <m/>
    <m/>
    <s v="BANK PAID 13"/>
    <s v="2825"/>
    <e v="#N/A"/>
    <x v="3"/>
    <x v="0"/>
    <x v="1"/>
    <x v="10"/>
    <n v="28040.18"/>
    <n v="0"/>
    <n v="0"/>
    <n v="1613"/>
    <s v="-"/>
    <s v="27.02.26"/>
    <n v="5.0816771050603539E-2"/>
    <n v="7.7773657365969584E-3"/>
    <s v="FLOW"/>
    <x v="1"/>
    <m/>
    <s v="PAID"/>
    <m/>
    <m/>
    <m/>
    <m/>
    <m/>
    <m/>
    <s v="RAJGURU NAGAR"/>
    <m/>
    <m/>
    <m/>
    <m/>
    <n v="28040.18"/>
    <n v="0"/>
    <m/>
    <e v="#N/A"/>
    <s v="-"/>
    <s v="MH14LH7546"/>
    <s v="PASSION PRO DRS CAST FI"/>
    <d v="2024-01-15T00:00:00"/>
    <s v="36"/>
    <x v="3"/>
    <x v="1"/>
    <s v="-"/>
    <m/>
    <m/>
    <m/>
    <m/>
    <m/>
    <m/>
    <m/>
    <m/>
    <m/>
    <m/>
    <m/>
    <m/>
    <m/>
    <m/>
    <m/>
    <m/>
    <m/>
    <m/>
    <m/>
    <m/>
    <m/>
    <m/>
    <m/>
    <m/>
    <m/>
    <m/>
    <m/>
    <m/>
    <m/>
    <m/>
    <m/>
    <m/>
    <m/>
    <m/>
    <m/>
    <m/>
    <m/>
    <m/>
    <m/>
    <m/>
    <m/>
    <m/>
    <m/>
    <m/>
    <m/>
    <m/>
    <m/>
    <m/>
    <m/>
    <m/>
    <m/>
    <m/>
    <m/>
    <m/>
    <m/>
    <m/>
    <m/>
    <m/>
    <m/>
    <m/>
    <m/>
    <m/>
    <m/>
    <m/>
    <m/>
    <m/>
    <m/>
    <m/>
    <m/>
    <m/>
    <m/>
    <m/>
    <m/>
    <m/>
    <m/>
    <m/>
    <m/>
    <m/>
    <m/>
    <m/>
    <m/>
    <m/>
    <m/>
    <m/>
    <m/>
    <m/>
    <m/>
    <m/>
    <m/>
    <m/>
    <n v="1"/>
    <m/>
    <m/>
    <x v="0"/>
    <x v="0"/>
    <s v="ZBHT0010"/>
    <s v="Aol1Dw96nF7"/>
    <s v="Allocated"/>
    <e v="#N/A"/>
    <e v="#N/A"/>
    <e v="#N/A"/>
    <m/>
    <m/>
    <m/>
    <e v="#N/A"/>
  </r>
  <r>
    <n v="459750261"/>
    <s v="KOMAL ROHIT CHANDANE"/>
    <s v="ONLINE"/>
    <s v="08.03.26"/>
    <n v="6900"/>
    <m/>
    <m/>
    <m/>
    <n v="3370"/>
    <n v="6603"/>
    <x v="5"/>
    <x v="2"/>
    <x v="1"/>
    <x v="2"/>
    <n v="28005.4"/>
    <n v="128"/>
    <n v="0"/>
    <n v="4950"/>
    <s v="-"/>
    <s v="NEW"/>
    <n v="7.3650759320461862E-2"/>
    <n v="5.2101694670436101E-3"/>
    <s v="RB"/>
    <x v="1"/>
    <s v="-"/>
    <s v="PAID"/>
    <m/>
    <m/>
    <s v="CAVA"/>
    <m/>
    <m/>
    <m/>
    <s v="DAPODI"/>
    <m/>
    <m/>
    <m/>
    <n v="11681"/>
    <n v="28005.4"/>
    <n v="55"/>
    <m/>
    <n v="26"/>
    <s v="-"/>
    <s v="MH14KZ6499"/>
    <s v="HONDA ACTIVA 6G H SMART"/>
    <d v="2023-09-13T00:00:00"/>
    <n v="36"/>
    <x v="0"/>
    <x v="2"/>
    <s v="-"/>
    <m/>
    <m/>
    <m/>
    <m/>
    <m/>
    <m/>
    <m/>
    <m/>
    <m/>
    <m/>
    <m/>
    <m/>
    <n v="1"/>
    <m/>
    <m/>
    <m/>
    <m/>
    <m/>
    <m/>
    <m/>
    <m/>
    <m/>
    <m/>
    <m/>
    <m/>
    <m/>
    <m/>
    <m/>
    <m/>
    <m/>
    <m/>
    <m/>
    <m/>
    <m/>
    <m/>
    <m/>
    <m/>
    <m/>
    <m/>
    <m/>
    <m/>
    <m/>
    <m/>
    <m/>
    <m/>
    <m/>
    <m/>
    <m/>
    <m/>
    <m/>
    <m/>
    <m/>
    <m/>
    <m/>
    <m/>
    <m/>
    <m/>
    <m/>
    <m/>
    <m/>
    <m/>
    <m/>
    <m/>
    <m/>
    <m/>
    <m/>
    <m/>
    <m/>
    <m/>
    <m/>
    <m/>
    <m/>
    <m/>
    <m/>
    <m/>
    <m/>
    <m/>
    <m/>
    <m/>
    <m/>
    <m/>
    <m/>
    <m/>
    <m/>
    <m/>
    <m/>
    <m/>
    <m/>
    <m/>
    <m/>
    <m/>
    <m/>
    <m/>
    <x v="0"/>
    <x v="0"/>
    <s v="ZBHT0009"/>
    <s v="GoVBpQcm_EM7"/>
    <s v="Allocated"/>
    <s v="Promise To Pay (PTP)"/>
    <s v="Customer promise pay cash 6740 on 08/03"/>
    <d v="2026-03-08T00:00:00"/>
    <m/>
    <m/>
    <m/>
    <e v="#N/A"/>
  </r>
  <r>
    <n v="460639769"/>
    <s v="MANGESH MARUTI GEDGULE"/>
    <s v="COLLECT"/>
    <s v="15.03.26"/>
    <n v="3100"/>
    <m/>
    <m/>
    <m/>
    <n v="3040"/>
    <n v="2973"/>
    <x v="2"/>
    <x v="1"/>
    <x v="1"/>
    <x v="9"/>
    <n v="27973.03"/>
    <n v="46"/>
    <n v="0"/>
    <n v="0"/>
    <s v="-"/>
    <s v="15.02.26"/>
    <n v="1.5798853279985949E-2"/>
    <n v="1.4141145606043539E-3"/>
    <s v="STABLE"/>
    <x v="1"/>
    <s v="PAID"/>
    <s v="PAID"/>
    <m/>
    <m/>
    <m/>
    <m/>
    <m/>
    <m/>
    <s v="JUNNAR"/>
    <m/>
    <m/>
    <m/>
    <n v="3019"/>
    <n v="27973.03"/>
    <n v="24"/>
    <m/>
    <n v="26"/>
    <s v="-"/>
    <s v="MH14LF6518"/>
    <s v="SPLENDOR PLUS DRS CAST FI BLACK"/>
    <d v="2023-11-13T00:00:00"/>
    <n v="36"/>
    <x v="0"/>
    <x v="0"/>
    <s v="-"/>
    <m/>
    <m/>
    <m/>
    <m/>
    <m/>
    <m/>
    <m/>
    <m/>
    <m/>
    <m/>
    <m/>
    <m/>
    <n v="1"/>
    <m/>
    <m/>
    <m/>
    <m/>
    <m/>
    <m/>
    <m/>
    <m/>
    <m/>
    <m/>
    <m/>
    <m/>
    <m/>
    <m/>
    <m/>
    <m/>
    <m/>
    <m/>
    <m/>
    <m/>
    <m/>
    <m/>
    <m/>
    <m/>
    <m/>
    <m/>
    <m/>
    <m/>
    <m/>
    <n v="2"/>
    <m/>
    <m/>
    <m/>
    <m/>
    <m/>
    <m/>
    <m/>
    <m/>
    <m/>
    <m/>
    <m/>
    <m/>
    <m/>
    <m/>
    <m/>
    <m/>
    <m/>
    <m/>
    <m/>
    <m/>
    <m/>
    <m/>
    <m/>
    <m/>
    <m/>
    <m/>
    <m/>
    <m/>
    <m/>
    <m/>
    <m/>
    <m/>
    <m/>
    <m/>
    <m/>
    <m/>
    <m/>
    <m/>
    <m/>
    <m/>
    <m/>
    <m/>
    <m/>
    <m/>
    <m/>
    <m/>
    <m/>
    <m/>
    <m/>
    <m/>
    <x v="1"/>
    <x v="0"/>
    <s v="ZBHT0021"/>
    <s v="G6JHnjdAim"/>
    <s v="Allocated"/>
    <s v="Promise To Pay (PTP)"/>
    <s v="Ptp "/>
    <d v="2026-03-18T00:00:00"/>
    <m/>
    <m/>
    <m/>
    <e v="#N/A"/>
  </r>
  <r>
    <n v="454823699"/>
    <s v="GANESH DEVIDAS GHOLAP"/>
    <s v="ONLINE"/>
    <s v="13.03.26"/>
    <n v="9500"/>
    <m/>
    <m/>
    <m/>
    <n v="3033"/>
    <n v="6066"/>
    <x v="5"/>
    <x v="2"/>
    <x v="1"/>
    <x v="9"/>
    <n v="27756"/>
    <n v="75"/>
    <n v="0"/>
    <n v="3281.99"/>
    <s v="-"/>
    <s v="1 FLOW"/>
    <n v="5.469273886895077E-2"/>
    <n v="5.1637706916259881E-3"/>
    <s v="RB"/>
    <x v="1"/>
    <s v="PTP"/>
    <s v="PAID"/>
    <m/>
    <m/>
    <m/>
    <m/>
    <m/>
    <m/>
    <s v="OTUR"/>
    <m/>
    <m/>
    <m/>
    <n v="9422.99"/>
    <n v="27756"/>
    <n v="55"/>
    <m/>
    <n v="0"/>
    <s v="-"/>
    <s v="MH14KK1053"/>
    <s v="ACTIVA 6G DLX LTD ED"/>
    <d v="2022-09-27T00:00:00"/>
    <n v="48"/>
    <x v="0"/>
    <x v="0"/>
    <s v="-"/>
    <m/>
    <m/>
    <m/>
    <m/>
    <m/>
    <m/>
    <m/>
    <m/>
    <m/>
    <m/>
    <m/>
    <m/>
    <m/>
    <m/>
    <m/>
    <m/>
    <m/>
    <m/>
    <n v="1"/>
    <m/>
    <m/>
    <m/>
    <m/>
    <m/>
    <m/>
    <m/>
    <m/>
    <m/>
    <m/>
    <m/>
    <m/>
    <m/>
    <m/>
    <m/>
    <m/>
    <m/>
    <m/>
    <m/>
    <m/>
    <m/>
    <m/>
    <m/>
    <m/>
    <m/>
    <m/>
    <m/>
    <m/>
    <m/>
    <m/>
    <m/>
    <m/>
    <m/>
    <m/>
    <m/>
    <m/>
    <m/>
    <m/>
    <m/>
    <m/>
    <m/>
    <m/>
    <m/>
    <m/>
    <m/>
    <m/>
    <m/>
    <m/>
    <m/>
    <m/>
    <m/>
    <m/>
    <m/>
    <m/>
    <m/>
    <m/>
    <m/>
    <m/>
    <m/>
    <m/>
    <m/>
    <m/>
    <m/>
    <m/>
    <m/>
    <m/>
    <m/>
    <m/>
    <m/>
    <m/>
    <m/>
    <m/>
    <m/>
    <m/>
    <x v="0"/>
    <x v="0"/>
    <s v="ZBHT0021"/>
    <e v="#N/A"/>
    <e v="#N/A"/>
    <s v="Promise To Pay (PTP)"/>
    <s v="Ptp"/>
    <d v="2026-03-20T00:00:00"/>
    <m/>
    <m/>
    <m/>
    <e v="#N/A"/>
  </r>
  <r>
    <n v="464934804"/>
    <s v="MAYA RAGHUVEER PUJARI"/>
    <m/>
    <m/>
    <m/>
    <m/>
    <m/>
    <m/>
    <n v="5870"/>
    <n v="5870"/>
    <x v="2"/>
    <x v="0"/>
    <x v="0"/>
    <x v="18"/>
    <n v="27667"/>
    <n v="8"/>
    <n v="0"/>
    <n v="450"/>
    <s v="-"/>
    <s v="NEW"/>
    <n v="7.9519904076008008E-2"/>
    <n v="1.3986438919287849E-3"/>
    <s v="FLOW"/>
    <x v="0"/>
    <s v="-"/>
    <s v="NC"/>
    <s v="Shifted"/>
    <m/>
    <s v="CNAVNA"/>
    <m/>
    <m/>
    <m/>
    <s v="WAGHOLI"/>
    <m/>
    <m/>
    <m/>
    <n v="8"/>
    <n v="27667"/>
    <n v="24"/>
    <m/>
    <n v="54"/>
    <s v="-"/>
    <s v="MH12XP7849"/>
    <e v="#N/A"/>
    <d v="2024-12-12T00:00:00"/>
    <n v="18"/>
    <x v="0"/>
    <x v="2"/>
    <s v="-"/>
    <m/>
    <m/>
    <m/>
    <m/>
    <m/>
    <m/>
    <m/>
    <m/>
    <m/>
    <m/>
    <m/>
    <m/>
    <m/>
    <m/>
    <m/>
    <n v="1"/>
    <m/>
    <m/>
    <m/>
    <m/>
    <m/>
    <m/>
    <m/>
    <m/>
    <m/>
    <m/>
    <m/>
    <m/>
    <m/>
    <m/>
    <m/>
    <m/>
    <m/>
    <m/>
    <m/>
    <m/>
    <m/>
    <m/>
    <m/>
    <m/>
    <m/>
    <m/>
    <m/>
    <m/>
    <m/>
    <m/>
    <m/>
    <m/>
    <m/>
    <m/>
    <m/>
    <m/>
    <m/>
    <m/>
    <m/>
    <m/>
    <m/>
    <m/>
    <m/>
    <m/>
    <m/>
    <m/>
    <m/>
    <m/>
    <m/>
    <m/>
    <m/>
    <m/>
    <m/>
    <m/>
    <m/>
    <m/>
    <m/>
    <m/>
    <m/>
    <m/>
    <m/>
    <m/>
    <m/>
    <m/>
    <m/>
    <m/>
    <m/>
    <m/>
    <m/>
    <m/>
    <m/>
    <m/>
    <m/>
    <m/>
    <m/>
    <m/>
    <m/>
    <x v="0"/>
    <x v="0"/>
    <s v="DUWT0021"/>
    <s v="B6dfRHgdu7"/>
    <s v="Allocated"/>
    <s v="Shifted (NC_SFTD)"/>
    <s v="Customer SHIFTED from residence address "/>
    <d v="2026-03-06T00:00:00"/>
    <m/>
    <m/>
    <m/>
    <e v="#N/A"/>
  </r>
  <r>
    <n v="459609098"/>
    <s v="MASHUD RAHAMAN"/>
    <m/>
    <m/>
    <m/>
    <m/>
    <m/>
    <m/>
    <n v="3704"/>
    <n v="3704"/>
    <x v="2"/>
    <x v="0"/>
    <x v="0"/>
    <x v="14"/>
    <n v="27551"/>
    <n v="4"/>
    <n v="0"/>
    <n v="900"/>
    <s v="-"/>
    <s v="NEW"/>
    <n v="9.559245436862044E-3"/>
    <n v="1.3927797689135049E-3"/>
    <s v="FLOW"/>
    <x v="0"/>
    <s v="-"/>
    <s v="NC"/>
    <s v="Customer shifted to village west bangal"/>
    <m/>
    <s v="CNAVNA"/>
    <m/>
    <m/>
    <m/>
    <s v="MORWADI"/>
    <m/>
    <m/>
    <m/>
    <n v="4608"/>
    <n v="27551"/>
    <n v="24"/>
    <n v="1"/>
    <n v="54"/>
    <s v="REGULAR"/>
    <s v="MH14KZ4171"/>
    <s v="TVS RAIDER DISC"/>
    <d v="2023-09-01T00:00:00"/>
    <n v="36"/>
    <x v="4"/>
    <x v="0"/>
    <s v="-"/>
    <m/>
    <m/>
    <m/>
    <m/>
    <m/>
    <m/>
    <m/>
    <m/>
    <m/>
    <m/>
    <m/>
    <m/>
    <m/>
    <m/>
    <m/>
    <m/>
    <m/>
    <m/>
    <m/>
    <m/>
    <m/>
    <m/>
    <m/>
    <m/>
    <m/>
    <m/>
    <m/>
    <m/>
    <m/>
    <m/>
    <m/>
    <m/>
    <m/>
    <m/>
    <m/>
    <m/>
    <m/>
    <m/>
    <m/>
    <n v="1"/>
    <m/>
    <m/>
    <m/>
    <m/>
    <m/>
    <m/>
    <m/>
    <m/>
    <m/>
    <m/>
    <m/>
    <m/>
    <m/>
    <m/>
    <m/>
    <m/>
    <m/>
    <m/>
    <m/>
    <m/>
    <m/>
    <m/>
    <m/>
    <m/>
    <m/>
    <m/>
    <m/>
    <m/>
    <m/>
    <m/>
    <m/>
    <m/>
    <m/>
    <m/>
    <m/>
    <m/>
    <m/>
    <m/>
    <m/>
    <m/>
    <m/>
    <m/>
    <m/>
    <m/>
    <m/>
    <m/>
    <m/>
    <m/>
    <m/>
    <m/>
    <m/>
    <m/>
    <m/>
    <x v="0"/>
    <x v="0"/>
    <s v="ZBHT0011"/>
    <s v="k6t-akVd3c"/>
    <s v="Allocated"/>
    <s v="Left Message (LMCB)"/>
    <s v="Visited at customer residence. Customer at village. Customer is a chicken shop. Customer is sold shop last year. Left message at relatives."/>
    <d v="2026-03-14T00:00:00"/>
    <m/>
    <m/>
    <m/>
    <s v="VYMO"/>
  </r>
  <r>
    <n v="458168210"/>
    <s v="MADHUKAR NATHA LOKHANDE"/>
    <m/>
    <m/>
    <m/>
    <m/>
    <m/>
    <m/>
    <n v="3679"/>
    <n v="18544"/>
    <x v="1"/>
    <x v="0"/>
    <x v="0"/>
    <x v="1"/>
    <n v="27514.400000000001"/>
    <n v="1427"/>
    <n v="0"/>
    <n v="4950"/>
    <s v="-"/>
    <s v="BKT 5 FLOW"/>
    <n v="1"/>
    <n v="1.0225951706298111E-2"/>
    <s v="FLOW"/>
    <x v="7"/>
    <s v="PTP"/>
    <s v="BPTP"/>
    <m/>
    <n v="24"/>
    <s v="CAVNA"/>
    <m/>
    <m/>
    <m/>
    <s v="MANCHAR"/>
    <m/>
    <m/>
    <m/>
    <n v="24921"/>
    <n v="27514.400000000001"/>
    <n v="177"/>
    <m/>
    <n v="207"/>
    <s v="-"/>
    <s v="MH14KV5798"/>
    <s v="HONDA ACTIVA DLX"/>
    <d v="2023-05-19T00:00:00"/>
    <n v="36"/>
    <x v="0"/>
    <x v="2"/>
    <s v="-"/>
    <m/>
    <m/>
    <m/>
    <m/>
    <m/>
    <m/>
    <m/>
    <m/>
    <m/>
    <m/>
    <m/>
    <m/>
    <n v="1"/>
    <m/>
    <m/>
    <m/>
    <m/>
    <m/>
    <m/>
    <m/>
    <m/>
    <m/>
    <m/>
    <m/>
    <m/>
    <m/>
    <m/>
    <m/>
    <m/>
    <m/>
    <m/>
    <m/>
    <m/>
    <m/>
    <m/>
    <m/>
    <m/>
    <m/>
    <m/>
    <m/>
    <m/>
    <m/>
    <m/>
    <m/>
    <m/>
    <m/>
    <m/>
    <m/>
    <m/>
    <m/>
    <m/>
    <m/>
    <m/>
    <m/>
    <m/>
    <m/>
    <m/>
    <m/>
    <m/>
    <m/>
    <m/>
    <m/>
    <m/>
    <m/>
    <m/>
    <m/>
    <m/>
    <m/>
    <m/>
    <m/>
    <m/>
    <m/>
    <m/>
    <m/>
    <m/>
    <m/>
    <m/>
    <m/>
    <m/>
    <m/>
    <m/>
    <m/>
    <m/>
    <m/>
    <m/>
    <m/>
    <m/>
    <m/>
    <m/>
    <m/>
    <m/>
    <m/>
    <m/>
    <x v="0"/>
    <x v="0"/>
    <s v="DUWT0029"/>
    <s v="BPkpHZ94EJc"/>
    <s v="Allocated"/>
    <s v="Left Message (LMCB)"/>
    <s v="Customer not available at residence address left message with relative"/>
    <d v="2026-03-05T00:00:00"/>
    <m/>
    <m/>
    <m/>
    <e v="#N/A"/>
  </r>
  <r>
    <n v="460465980"/>
    <s v="BINAY KUMAR"/>
    <m/>
    <m/>
    <m/>
    <m/>
    <m/>
    <m/>
    <n v="2751"/>
    <n v="5319"/>
    <x v="5"/>
    <x v="0"/>
    <x v="0"/>
    <x v="2"/>
    <n v="27309"/>
    <n v="371"/>
    <n v="0"/>
    <n v="3150"/>
    <s v="-"/>
    <s v="1 FLOW"/>
    <n v="7.1819312928310008E-2"/>
    <n v="5.0806100957491752E-3"/>
    <s v="FLOW"/>
    <x v="2"/>
    <s v="MPTP"/>
    <s v="MPTP"/>
    <m/>
    <n v="16"/>
    <s v="CAVNA"/>
    <m/>
    <m/>
    <m/>
    <s v="DAPODI"/>
    <m/>
    <m/>
    <m/>
    <n v="8840"/>
    <n v="27309"/>
    <n v="55"/>
    <m/>
    <n v="85"/>
    <s v="-"/>
    <s v="MH14LD7256"/>
    <s v="HONDA SHINE DRUM BSVI"/>
    <d v="2023-11-04T00:00:00"/>
    <n v="36"/>
    <x v="0"/>
    <x v="2"/>
    <s v="-"/>
    <m/>
    <m/>
    <m/>
    <m/>
    <m/>
    <m/>
    <m/>
    <m/>
    <m/>
    <m/>
    <m/>
    <m/>
    <n v="1"/>
    <m/>
    <m/>
    <m/>
    <m/>
    <m/>
    <m/>
    <m/>
    <m/>
    <m/>
    <m/>
    <m/>
    <m/>
    <m/>
    <m/>
    <m/>
    <m/>
    <m/>
    <m/>
    <m/>
    <m/>
    <m/>
    <m/>
    <m/>
    <m/>
    <m/>
    <m/>
    <m/>
    <m/>
    <m/>
    <m/>
    <m/>
    <m/>
    <m/>
    <m/>
    <m/>
    <m/>
    <m/>
    <m/>
    <m/>
    <m/>
    <m/>
    <m/>
    <m/>
    <m/>
    <m/>
    <m/>
    <m/>
    <m/>
    <m/>
    <m/>
    <m/>
    <m/>
    <m/>
    <m/>
    <m/>
    <m/>
    <m/>
    <m/>
    <m/>
    <m/>
    <m/>
    <m/>
    <m/>
    <m/>
    <m/>
    <m/>
    <m/>
    <m/>
    <m/>
    <m/>
    <m/>
    <m/>
    <m/>
    <m/>
    <m/>
    <m/>
    <m/>
    <m/>
    <m/>
    <m/>
    <x v="0"/>
    <x v="0"/>
    <s v="ZBHT0009"/>
    <s v="B6kN_0-RX4m"/>
    <s v="Allocated"/>
    <s v="Entry Restricted (NC_ER)"/>
    <s v="Entry not allow defiance erea "/>
    <d v="2026-03-05T00:00:00"/>
    <m/>
    <m/>
    <m/>
    <e v="#N/A"/>
  </r>
  <r>
    <n v="462336291"/>
    <s v="SUNIL DAGADU BIBINAVARE"/>
    <s v="ONLINE"/>
    <s v="23.03.26"/>
    <n v="5000"/>
    <m/>
    <m/>
    <m/>
    <n v="11738"/>
    <n v="4260"/>
    <x v="2"/>
    <x v="1"/>
    <x v="1"/>
    <x v="14"/>
    <n v="27304"/>
    <n v="191"/>
    <n v="0"/>
    <n v="2250"/>
    <s v="-"/>
    <s v="24.02.26"/>
    <n v="2.5062352285158459E-2"/>
    <n v="1.380293231113729E-3"/>
    <s v="STABLE"/>
    <x v="1"/>
    <s v="-"/>
    <s v="PTP"/>
    <m/>
    <n v="20"/>
    <s v="CAVA"/>
    <m/>
    <m/>
    <m/>
    <s v="PIMPLE GURAV"/>
    <m/>
    <m/>
    <m/>
    <n v="6701"/>
    <n v="27304"/>
    <n v="24"/>
    <n v="1"/>
    <n v="26"/>
    <s v="REGULAR"/>
    <s v="MH14LM0849"/>
    <s v="CLASSIC 350 DARK STEALTH BLACK"/>
    <d v="2024-03-26T00:00:00"/>
    <n v="24"/>
    <x v="4"/>
    <x v="0"/>
    <s v="-"/>
    <m/>
    <m/>
    <m/>
    <m/>
    <m/>
    <m/>
    <m/>
    <m/>
    <m/>
    <m/>
    <m/>
    <m/>
    <m/>
    <m/>
    <m/>
    <m/>
    <m/>
    <m/>
    <m/>
    <m/>
    <m/>
    <m/>
    <m/>
    <m/>
    <m/>
    <m/>
    <m/>
    <m/>
    <m/>
    <m/>
    <m/>
    <m/>
    <m/>
    <n v="1"/>
    <m/>
    <m/>
    <m/>
    <m/>
    <m/>
    <m/>
    <m/>
    <m/>
    <m/>
    <m/>
    <m/>
    <m/>
    <m/>
    <m/>
    <m/>
    <m/>
    <m/>
    <m/>
    <m/>
    <m/>
    <m/>
    <m/>
    <m/>
    <m/>
    <m/>
    <m/>
    <m/>
    <m/>
    <m/>
    <m/>
    <m/>
    <m/>
    <n v="1"/>
    <m/>
    <m/>
    <m/>
    <m/>
    <m/>
    <m/>
    <m/>
    <m/>
    <m/>
    <m/>
    <m/>
    <m/>
    <m/>
    <m/>
    <m/>
    <m/>
    <m/>
    <m/>
    <m/>
    <m/>
    <m/>
    <m/>
    <m/>
    <m/>
    <m/>
    <m/>
    <x v="6"/>
    <x v="0"/>
    <s v="ZBHT0015"/>
    <s v="APkSnGeJAsm"/>
    <s v="Allocated"/>
    <s v="Promise To Pay (PTP)"/>
    <s v="Visited at customer residence address. Customer sd my 7000/- Rs. are dedicated from bank account  I will pay balance emi after 3/4 days. Vehicle with him."/>
    <d v="2026-03-18T00:00:00"/>
    <m/>
    <m/>
    <m/>
    <e v="#N/A"/>
  </r>
  <r>
    <n v="463787781"/>
    <s v="REEMA PREMANAND SHETTI"/>
    <m/>
    <m/>
    <m/>
    <m/>
    <m/>
    <m/>
    <n v="4260"/>
    <n v="3393"/>
    <x v="2"/>
    <x v="0"/>
    <x v="0"/>
    <x v="5"/>
    <n v="27187"/>
    <n v="148"/>
    <n v="0"/>
    <n v="3150"/>
    <s v="-"/>
    <s v="26.02.26"/>
    <n v="2.9183461621627931E-2"/>
    <n v="1.3743785553138349E-3"/>
    <s v="FLOW"/>
    <x v="0"/>
    <s v="MPTP"/>
    <s v="NC"/>
    <s v="Add not found"/>
    <m/>
    <s v="CNAVNA"/>
    <m/>
    <m/>
    <m/>
    <s v="PASHAN"/>
    <m/>
    <m/>
    <m/>
    <n v="6691"/>
    <n v="27187"/>
    <n v="24"/>
    <m/>
    <n v="54"/>
    <s v="-"/>
    <s v="MH12XC1353"/>
    <s v="SPLENDOR PLUS DRS CAST FI BLACK"/>
    <d v="2024-08-17T00:00:00"/>
    <n v="24"/>
    <x v="0"/>
    <x v="0"/>
    <s v="-"/>
    <m/>
    <m/>
    <m/>
    <m/>
    <m/>
    <m/>
    <m/>
    <m/>
    <m/>
    <m/>
    <m/>
    <m/>
    <m/>
    <m/>
    <m/>
    <n v="1"/>
    <m/>
    <m/>
    <m/>
    <m/>
    <m/>
    <m/>
    <m/>
    <m/>
    <m/>
    <m/>
    <m/>
    <n v="1"/>
    <m/>
    <m/>
    <m/>
    <m/>
    <m/>
    <n v="1"/>
    <m/>
    <m/>
    <m/>
    <m/>
    <m/>
    <m/>
    <m/>
    <m/>
    <m/>
    <m/>
    <m/>
    <m/>
    <m/>
    <m/>
    <m/>
    <m/>
    <m/>
    <m/>
    <m/>
    <m/>
    <m/>
    <m/>
    <m/>
    <m/>
    <m/>
    <m/>
    <m/>
    <m/>
    <m/>
    <m/>
    <m/>
    <m/>
    <m/>
    <m/>
    <m/>
    <m/>
    <m/>
    <m/>
    <m/>
    <m/>
    <m/>
    <m/>
    <m/>
    <m/>
    <m/>
    <m/>
    <m/>
    <m/>
    <m/>
    <m/>
    <n v="1"/>
    <m/>
    <m/>
    <m/>
    <m/>
    <m/>
    <m/>
    <m/>
    <m/>
    <x v="2"/>
    <x v="0"/>
    <s v="DUWT0023"/>
    <s v="A6Az1jtCesm"/>
    <s v="Allocated"/>
    <s v="Address Not Found (NC_ANF)"/>
    <s v="Customer address short not found "/>
    <d v="2026-03-06T00:00:00"/>
    <m/>
    <m/>
    <m/>
    <e v="#N/A"/>
  </r>
  <r>
    <n v="460591015"/>
    <s v="RANGNATH BABAN BICHARE"/>
    <s v="COLLECT"/>
    <s v="04.03.26"/>
    <n v="6400"/>
    <m/>
    <m/>
    <m/>
    <n v="2951"/>
    <n v="2951"/>
    <x v="2"/>
    <x v="1"/>
    <x v="1"/>
    <x v="9"/>
    <n v="27152.44"/>
    <n v="3"/>
    <n v="0"/>
    <n v="902"/>
    <s v="-"/>
    <s v="X FLOW"/>
    <n v="1.5335393261066879E-2"/>
    <n v="1.372631451077559E-3"/>
    <s v="STABLE"/>
    <x v="1"/>
    <s v="PTP"/>
    <s v="PAID"/>
    <m/>
    <m/>
    <m/>
    <m/>
    <m/>
    <m/>
    <s v="JUNNAR"/>
    <m/>
    <m/>
    <m/>
    <n v="3856"/>
    <n v="27152.44"/>
    <n v="24"/>
    <m/>
    <n v="26"/>
    <s v="-"/>
    <s v="MH14LF6602"/>
    <s v="SPLENDOR PLUS BS6 DRK CAST FI"/>
    <d v="2023-11-10T00:00:00"/>
    <n v="36"/>
    <x v="0"/>
    <x v="0"/>
    <s v="-"/>
    <m/>
    <m/>
    <m/>
    <m/>
    <m/>
    <m/>
    <m/>
    <m/>
    <m/>
    <n v="1"/>
    <m/>
    <m/>
    <m/>
    <m/>
    <m/>
    <m/>
    <m/>
    <m/>
    <m/>
    <m/>
    <m/>
    <m/>
    <m/>
    <m/>
    <m/>
    <m/>
    <m/>
    <m/>
    <m/>
    <m/>
    <m/>
    <m/>
    <m/>
    <m/>
    <m/>
    <m/>
    <m/>
    <m/>
    <m/>
    <m/>
    <m/>
    <m/>
    <m/>
    <m/>
    <m/>
    <m/>
    <m/>
    <m/>
    <m/>
    <m/>
    <m/>
    <m/>
    <m/>
    <m/>
    <m/>
    <m/>
    <m/>
    <m/>
    <m/>
    <m/>
    <m/>
    <m/>
    <m/>
    <m/>
    <m/>
    <m/>
    <m/>
    <m/>
    <m/>
    <m/>
    <m/>
    <m/>
    <m/>
    <m/>
    <m/>
    <m/>
    <m/>
    <m/>
    <m/>
    <m/>
    <m/>
    <m/>
    <m/>
    <m/>
    <m/>
    <m/>
    <m/>
    <m/>
    <m/>
    <m/>
    <m/>
    <m/>
    <m/>
    <x v="0"/>
    <x v="0"/>
    <s v="ZBHT0021"/>
    <s v="GPTltnfX3c"/>
    <s v="Allocated"/>
    <s v="Payment (PAID)"/>
    <s v="Payment (PAID)"/>
    <d v="2026-03-04T00:00:00"/>
    <m/>
    <m/>
    <m/>
    <e v="#N/A"/>
  </r>
  <r>
    <n v="458787050"/>
    <s v="PRANJAL DIPAK RAUT"/>
    <m/>
    <m/>
    <m/>
    <m/>
    <m/>
    <m/>
    <n v="3668"/>
    <n v="11004"/>
    <x v="6"/>
    <x v="0"/>
    <x v="0"/>
    <x v="10"/>
    <n v="27063"/>
    <n v="686"/>
    <n v="0"/>
    <n v="4950"/>
    <s v="-"/>
    <s v="10.02.26"/>
    <n v="0.20992088116661489"/>
    <n v="1.2478557680690811E-2"/>
    <s v="FLOW"/>
    <x v="5"/>
    <s v="PAID"/>
    <s v="-"/>
    <m/>
    <m/>
    <m/>
    <m/>
    <m/>
    <m/>
    <s v="MAHLUNGE"/>
    <m/>
    <m/>
    <m/>
    <n v="16640"/>
    <n v="27063"/>
    <n v="116"/>
    <m/>
    <n v="146"/>
    <s v="-"/>
    <s v="MH14KX8617"/>
    <s v="HONDA ACTIVA 6G H SMART"/>
    <d v="2023-07-01T00:00:00"/>
    <n v="36"/>
    <x v="0"/>
    <x v="0"/>
    <s v="-"/>
    <m/>
    <m/>
    <m/>
    <m/>
    <m/>
    <m/>
    <m/>
    <m/>
    <m/>
    <n v="1"/>
    <m/>
    <m/>
    <m/>
    <m/>
    <m/>
    <m/>
    <m/>
    <m/>
    <m/>
    <m/>
    <m/>
    <m/>
    <m/>
    <m/>
    <m/>
    <m/>
    <m/>
    <m/>
    <m/>
    <m/>
    <m/>
    <m/>
    <m/>
    <m/>
    <m/>
    <m/>
    <m/>
    <m/>
    <m/>
    <m/>
    <m/>
    <m/>
    <m/>
    <m/>
    <m/>
    <m/>
    <m/>
    <m/>
    <m/>
    <m/>
    <m/>
    <m/>
    <m/>
    <m/>
    <m/>
    <m/>
    <m/>
    <m/>
    <m/>
    <m/>
    <m/>
    <m/>
    <m/>
    <m/>
    <m/>
    <m/>
    <m/>
    <m/>
    <m/>
    <m/>
    <m/>
    <m/>
    <m/>
    <m/>
    <m/>
    <m/>
    <m/>
    <m/>
    <m/>
    <m/>
    <m/>
    <m/>
    <m/>
    <m/>
    <m/>
    <m/>
    <m/>
    <m/>
    <m/>
    <m/>
    <m/>
    <m/>
    <m/>
    <x v="0"/>
    <x v="0"/>
    <s v="ZBHT0010"/>
    <s v="AP3hYCzpDg7"/>
    <s v="Allocated"/>
    <s v="Left Message (LMCB)"/>
    <s v="Lmcb "/>
    <d v="2026-03-04T00:00:00"/>
    <m/>
    <m/>
    <m/>
    <e v="#N/A"/>
  </r>
  <r>
    <n v="464564316"/>
    <s v="DHIRAJ BHAVARLAL SHARMA"/>
    <m/>
    <m/>
    <m/>
    <m/>
    <m/>
    <m/>
    <n v="7033"/>
    <n v="6851"/>
    <x v="2"/>
    <x v="0"/>
    <x v="0"/>
    <x v="16"/>
    <n v="27060"/>
    <n v="107"/>
    <n v="0"/>
    <n v="900"/>
    <s v="-"/>
    <s v="26.02.26"/>
    <n v="3.9717015821946949E-2"/>
    <n v="1.3679583516677961E-3"/>
    <s v="FLOW"/>
    <x v="3"/>
    <s v="-"/>
    <s v="PTP"/>
    <m/>
    <n v="26"/>
    <m/>
    <m/>
    <m/>
    <m/>
    <s v="MARKET YARD"/>
    <m/>
    <m/>
    <m/>
    <n v="7858"/>
    <n v="27060"/>
    <n v="24"/>
    <n v="1"/>
    <n v="54"/>
    <s v="REGULAR"/>
    <s v="MH12XK4925"/>
    <s v="FASCINO DISC DLX BSVI"/>
    <d v="2024-11-04T00:00:00"/>
    <n v="18"/>
    <x v="4"/>
    <x v="2"/>
    <s v="-"/>
    <m/>
    <m/>
    <m/>
    <m/>
    <m/>
    <m/>
    <m/>
    <m/>
    <m/>
    <m/>
    <m/>
    <m/>
    <m/>
    <m/>
    <m/>
    <m/>
    <m/>
    <m/>
    <m/>
    <m/>
    <m/>
    <m/>
    <m/>
    <m/>
    <m/>
    <m/>
    <m/>
    <m/>
    <m/>
    <m/>
    <m/>
    <m/>
    <m/>
    <m/>
    <m/>
    <m/>
    <n v="1"/>
    <m/>
    <m/>
    <m/>
    <m/>
    <m/>
    <m/>
    <m/>
    <m/>
    <m/>
    <m/>
    <m/>
    <m/>
    <m/>
    <m/>
    <m/>
    <m/>
    <m/>
    <m/>
    <m/>
    <m/>
    <m/>
    <m/>
    <m/>
    <m/>
    <m/>
    <m/>
    <m/>
    <m/>
    <m/>
    <m/>
    <m/>
    <m/>
    <m/>
    <m/>
    <m/>
    <m/>
    <m/>
    <m/>
    <m/>
    <m/>
    <m/>
    <m/>
    <m/>
    <m/>
    <m/>
    <m/>
    <m/>
    <m/>
    <m/>
    <m/>
    <m/>
    <m/>
    <m/>
    <m/>
    <m/>
    <m/>
    <x v="0"/>
    <x v="0"/>
    <s v="DUWT0031"/>
    <s v="B2gJIew1D7"/>
    <s v="Allocated"/>
    <s v="Left Message (LMCB)"/>
    <s v="Left message customer uncle "/>
    <d v="2026-03-13T00:00:00"/>
    <m/>
    <m/>
    <m/>
    <e v="#N/A"/>
  </r>
  <r>
    <n v="460370800"/>
    <s v="SANTOSH PUNJAJI NAIKWADE"/>
    <s v="ONLINE"/>
    <s v="20.03.26"/>
    <n v="2950"/>
    <m/>
    <m/>
    <m/>
    <n v="2950"/>
    <n v="2282.5700000000002"/>
    <x v="2"/>
    <x v="1"/>
    <x v="1"/>
    <x v="3"/>
    <n v="27048.57"/>
    <n v="24"/>
    <n v="0"/>
    <n v="4950"/>
    <s v="-"/>
    <s v="28.02.26"/>
    <n v="2.4691895717863899E-2"/>
    <n v="1.3673805333396529E-3"/>
    <s v="STABLE"/>
    <x v="1"/>
    <s v="-"/>
    <s v="PTP"/>
    <m/>
    <n v="23"/>
    <s v="CAVA"/>
    <m/>
    <m/>
    <m/>
    <s v="CHIMBALI"/>
    <m/>
    <m/>
    <m/>
    <n v="2282.5700000000002"/>
    <n v="27048.57"/>
    <n v="24"/>
    <n v="1"/>
    <n v="26"/>
    <s v="REGULAR"/>
    <s v="MH38AF7686"/>
    <m/>
    <s v="SPLENDOR PLUS XTEC"/>
    <n v="36"/>
    <x v="4"/>
    <x v="0"/>
    <s v="-"/>
    <m/>
    <m/>
    <m/>
    <m/>
    <m/>
    <m/>
    <m/>
    <m/>
    <m/>
    <m/>
    <m/>
    <m/>
    <m/>
    <m/>
    <m/>
    <m/>
    <m/>
    <m/>
    <m/>
    <m/>
    <m/>
    <m/>
    <m/>
    <m/>
    <m/>
    <m/>
    <m/>
    <m/>
    <m/>
    <m/>
    <m/>
    <m/>
    <m/>
    <m/>
    <m/>
    <m/>
    <m/>
    <m/>
    <m/>
    <m/>
    <m/>
    <m/>
    <m/>
    <m/>
    <m/>
    <m/>
    <m/>
    <m/>
    <m/>
    <m/>
    <m/>
    <m/>
    <m/>
    <m/>
    <m/>
    <m/>
    <m/>
    <m/>
    <m/>
    <m/>
    <m/>
    <m/>
    <m/>
    <m/>
    <m/>
    <m/>
    <m/>
    <m/>
    <m/>
    <m/>
    <m/>
    <m/>
    <m/>
    <m/>
    <m/>
    <m/>
    <m/>
    <m/>
    <m/>
    <m/>
    <m/>
    <m/>
    <m/>
    <m/>
    <m/>
    <m/>
    <m/>
    <m/>
    <m/>
    <m/>
    <n v="1"/>
    <m/>
    <m/>
    <x v="0"/>
    <x v="0"/>
    <s v="DUWT0017"/>
    <e v="#N/A"/>
    <e v="#N/A"/>
    <e v="#N/A"/>
    <e v="#N/A"/>
    <e v="#N/A"/>
    <m/>
    <m/>
    <m/>
    <e v="#N/A"/>
  </r>
  <r>
    <n v="458751236"/>
    <s v="GANESH PRAKASH MUNDHE"/>
    <s v="COLLECT"/>
    <s v="18.03.26"/>
    <n v="4740"/>
    <m/>
    <m/>
    <m/>
    <n v="4655"/>
    <n v="4374"/>
    <x v="2"/>
    <x v="1"/>
    <x v="1"/>
    <x v="16"/>
    <n v="26615"/>
    <n v="85"/>
    <n v="0"/>
    <n v="4950"/>
    <s v="-"/>
    <s v="21.02.26"/>
    <n v="3.9063871991911227E-2"/>
    <n v="1.3454623625143529E-3"/>
    <s v="STABLE"/>
    <x v="1"/>
    <s v="PTP"/>
    <s v="-"/>
    <m/>
    <m/>
    <m/>
    <m/>
    <m/>
    <m/>
    <s v="KATRAJ"/>
    <m/>
    <m/>
    <m/>
    <n v="9409"/>
    <n v="26615"/>
    <n v="24"/>
    <m/>
    <n v="26"/>
    <s v="-"/>
    <s v="MH12VR3785"/>
    <s v="PIAGGIO APRILIA SR 125 CBS"/>
    <d v="2023-06-28T00:00:00"/>
    <n v="36"/>
    <x v="0"/>
    <x v="2"/>
    <s v="-"/>
    <m/>
    <m/>
    <m/>
    <m/>
    <m/>
    <m/>
    <m/>
    <m/>
    <m/>
    <m/>
    <m/>
    <m/>
    <m/>
    <m/>
    <m/>
    <m/>
    <m/>
    <m/>
    <m/>
    <m/>
    <m/>
    <m/>
    <m/>
    <m/>
    <m/>
    <m/>
    <m/>
    <m/>
    <m/>
    <m/>
    <m/>
    <m/>
    <m/>
    <m/>
    <m/>
    <m/>
    <n v="1"/>
    <m/>
    <m/>
    <m/>
    <m/>
    <m/>
    <m/>
    <m/>
    <m/>
    <m/>
    <m/>
    <m/>
    <m/>
    <m/>
    <m/>
    <m/>
    <m/>
    <m/>
    <m/>
    <m/>
    <m/>
    <m/>
    <m/>
    <m/>
    <m/>
    <m/>
    <m/>
    <m/>
    <m/>
    <m/>
    <m/>
    <m/>
    <m/>
    <m/>
    <m/>
    <m/>
    <m/>
    <m/>
    <m/>
    <m/>
    <m/>
    <m/>
    <m/>
    <m/>
    <m/>
    <m/>
    <m/>
    <m/>
    <m/>
    <m/>
    <m/>
    <m/>
    <m/>
    <m/>
    <m/>
    <m/>
    <m/>
    <x v="0"/>
    <x v="0"/>
    <s v="DUWT0031"/>
    <s v="GPyAxcPSsEI7"/>
    <s v="Allocated"/>
    <s v="Door Locked (NC_DL)"/>
    <s v="Customer house is door locked "/>
    <d v="2026-03-13T00:00:00"/>
    <m/>
    <m/>
    <m/>
    <e v="#N/A"/>
  </r>
  <r>
    <n v="460557225"/>
    <s v="ASHWINI UTTAM BAHIRAT"/>
    <s v="ONLINE"/>
    <s v="07.03.26"/>
    <n v="3100"/>
    <m/>
    <m/>
    <m/>
    <n v="2924"/>
    <n v="2219"/>
    <x v="2"/>
    <x v="1"/>
    <x v="1"/>
    <x v="12"/>
    <n v="26610.25"/>
    <n v="65"/>
    <n v="0"/>
    <n v="4950"/>
    <s v="-"/>
    <s v="17.02.26"/>
    <n v="2.4884689863181691E-2"/>
    <n v="1.3452222367874339E-3"/>
    <s v="STABLE"/>
    <x v="1"/>
    <s v="PTP"/>
    <s v="PAID"/>
    <m/>
    <m/>
    <s v="CAVA"/>
    <m/>
    <m/>
    <m/>
    <s v="SHIRUR"/>
    <m/>
    <m/>
    <m/>
    <n v="7234"/>
    <n v="26610.25"/>
    <n v="24"/>
    <m/>
    <n v="26"/>
    <s v="-"/>
    <m/>
    <s v="SPLENDOR PLUS DRS CAST FI BLACK"/>
    <d v="2023-11-08T00:00:00"/>
    <n v="36"/>
    <x v="0"/>
    <x v="0"/>
    <s v="-"/>
    <m/>
    <m/>
    <m/>
    <m/>
    <m/>
    <m/>
    <m/>
    <m/>
    <m/>
    <n v="1"/>
    <m/>
    <m/>
    <m/>
    <m/>
    <m/>
    <m/>
    <m/>
    <m/>
    <m/>
    <m/>
    <m/>
    <m/>
    <m/>
    <m/>
    <m/>
    <m/>
    <m/>
    <m/>
    <m/>
    <m/>
    <m/>
    <m/>
    <m/>
    <m/>
    <m/>
    <m/>
    <m/>
    <m/>
    <m/>
    <m/>
    <m/>
    <m/>
    <m/>
    <m/>
    <m/>
    <m/>
    <m/>
    <m/>
    <m/>
    <m/>
    <m/>
    <m/>
    <m/>
    <m/>
    <m/>
    <m/>
    <m/>
    <m/>
    <m/>
    <m/>
    <m/>
    <m/>
    <m/>
    <m/>
    <m/>
    <m/>
    <m/>
    <m/>
    <m/>
    <m/>
    <m/>
    <m/>
    <m/>
    <m/>
    <m/>
    <m/>
    <m/>
    <m/>
    <m/>
    <m/>
    <m/>
    <m/>
    <m/>
    <m/>
    <m/>
    <m/>
    <m/>
    <m/>
    <m/>
    <m/>
    <m/>
    <m/>
    <m/>
    <x v="0"/>
    <x v="0"/>
    <s v="ZBHT0024"/>
    <s v="kovvMKbVsOJz"/>
    <s v="Allocated"/>
    <s v="Left Message (LMCB)"/>
    <s v="Meet son"/>
    <d v="2026-03-04T00:00:00"/>
    <m/>
    <m/>
    <m/>
    <e v="#N/A"/>
  </r>
  <r>
    <n v="466575540"/>
    <s v="SAMEER RAMESH GUNJAL"/>
    <s v="ONLINE"/>
    <s v="22.03.26"/>
    <n v="25"/>
    <m/>
    <m/>
    <s v="BANK PAID 23"/>
    <n v="1763"/>
    <e v="#N/A"/>
    <x v="3"/>
    <x v="0"/>
    <x v="1"/>
    <x v="9"/>
    <n v="26527"/>
    <n v="21"/>
    <n v="0"/>
    <n v="1800"/>
    <s v="-"/>
    <s v="-"/>
    <s v="-"/>
    <s v="-"/>
    <s v="FLOW"/>
    <x v="9"/>
    <m/>
    <s v="PAID"/>
    <m/>
    <m/>
    <m/>
    <m/>
    <m/>
    <m/>
    <s v="KANDALI"/>
    <m/>
    <m/>
    <m/>
    <m/>
    <n v="26527"/>
    <n v="0"/>
    <m/>
    <e v="#N/A"/>
    <s v="-"/>
    <m/>
    <m/>
    <s v="########"/>
    <n v="24"/>
    <x v="6"/>
    <x v="1"/>
    <s v="-"/>
    <m/>
    <m/>
    <m/>
    <m/>
    <m/>
    <m/>
    <m/>
    <m/>
    <m/>
    <m/>
    <m/>
    <m/>
    <m/>
    <m/>
    <m/>
    <m/>
    <m/>
    <m/>
    <m/>
    <m/>
    <m/>
    <m/>
    <m/>
    <m/>
    <m/>
    <m/>
    <m/>
    <m/>
    <m/>
    <m/>
    <m/>
    <m/>
    <m/>
    <m/>
    <m/>
    <m/>
    <m/>
    <m/>
    <m/>
    <m/>
    <m/>
    <m/>
    <m/>
    <m/>
    <m/>
    <m/>
    <m/>
    <m/>
    <m/>
    <m/>
    <m/>
    <m/>
    <m/>
    <m/>
    <m/>
    <m/>
    <m/>
    <m/>
    <m/>
    <m/>
    <m/>
    <m/>
    <m/>
    <m/>
    <m/>
    <m/>
    <m/>
    <m/>
    <m/>
    <m/>
    <m/>
    <m/>
    <m/>
    <m/>
    <m/>
    <m/>
    <m/>
    <m/>
    <m/>
    <m/>
    <m/>
    <m/>
    <m/>
    <m/>
    <m/>
    <m/>
    <m/>
    <m/>
    <m/>
    <m/>
    <n v="1"/>
    <m/>
    <m/>
    <x v="0"/>
    <x v="0"/>
    <s v="ZBHT0021"/>
    <s v="G6eyU03Hefwm"/>
    <s v="Allocated"/>
    <e v="#N/A"/>
    <e v="#N/A"/>
    <e v="#N/A"/>
    <m/>
    <m/>
    <m/>
    <e v="#N/A"/>
  </r>
  <r>
    <n v="463022170"/>
    <s v="CHETAN SURESHARAO CHAUKADE"/>
    <m/>
    <m/>
    <m/>
    <m/>
    <m/>
    <s v="BANK STBALE 23"/>
    <n v="5571"/>
    <n v="5571"/>
    <x v="2"/>
    <x v="1"/>
    <x v="0"/>
    <x v="11"/>
    <n v="26516"/>
    <n v="121"/>
    <n v="0"/>
    <n v="3600"/>
    <s v="-"/>
    <s v="1 FLOW"/>
    <n v="2.441501900814565E-2"/>
    <n v="1.34045763683752E-3"/>
    <s v="STABLE"/>
    <x v="1"/>
    <s v="NC"/>
    <s v="MPTP"/>
    <s v="Shifted"/>
    <n v="27"/>
    <s v="CAVA"/>
    <m/>
    <m/>
    <m/>
    <s v="WAKAD"/>
    <m/>
    <m/>
    <m/>
    <n v="121"/>
    <n v="26516"/>
    <n v="24"/>
    <m/>
    <n v="26"/>
    <s v="-"/>
    <s v="MH14LQ2537"/>
    <e v="#N/A"/>
    <d v="2024-05-27T00:00:00"/>
    <n v="24"/>
    <x v="0"/>
    <x v="0"/>
    <s v="-"/>
    <m/>
    <m/>
    <m/>
    <m/>
    <m/>
    <m/>
    <n v="1"/>
    <m/>
    <m/>
    <n v="1"/>
    <m/>
    <m/>
    <m/>
    <m/>
    <m/>
    <m/>
    <m/>
    <m/>
    <m/>
    <m/>
    <m/>
    <m/>
    <m/>
    <m/>
    <m/>
    <m/>
    <m/>
    <m/>
    <m/>
    <m/>
    <m/>
    <m/>
    <m/>
    <m/>
    <m/>
    <m/>
    <m/>
    <m/>
    <m/>
    <m/>
    <m/>
    <m/>
    <m/>
    <m/>
    <m/>
    <m/>
    <m/>
    <m/>
    <m/>
    <m/>
    <m/>
    <m/>
    <m/>
    <m/>
    <m/>
    <m/>
    <m/>
    <m/>
    <m/>
    <m/>
    <m/>
    <m/>
    <m/>
    <m/>
    <m/>
    <m/>
    <m/>
    <m/>
    <m/>
    <m/>
    <m/>
    <m/>
    <m/>
    <m/>
    <m/>
    <m/>
    <m/>
    <m/>
    <m/>
    <m/>
    <m/>
    <m/>
    <m/>
    <m/>
    <m/>
    <m/>
    <m/>
    <m/>
    <m/>
    <m/>
    <m/>
    <m/>
    <m/>
    <x v="6"/>
    <x v="0"/>
    <s v="DUWT0030"/>
    <s v="G2FVUxj_EI7"/>
    <s v="Allocated"/>
    <s v="Shifted (NC_SFTD)"/>
    <s v="We had visited to customer but customer shifted"/>
    <d v="2026-03-03T00:00:00"/>
    <m/>
    <m/>
    <m/>
    <s v="DID"/>
  </r>
  <r>
    <n v="462703083"/>
    <s v="SHUBHAM BHARAT WAGH"/>
    <s v="ONLINE"/>
    <s v="21.03.26"/>
    <n v="19300"/>
    <m/>
    <m/>
    <m/>
    <n v="4719"/>
    <n v="14157"/>
    <x v="4"/>
    <x v="2"/>
    <x v="1"/>
    <x v="15"/>
    <n v="26488"/>
    <n v="274"/>
    <n v="0"/>
    <n v="1350"/>
    <s v="-"/>
    <s v="2 FLOW"/>
    <n v="6.9120364811899468E-2"/>
    <n v="5.7470781549167878E-3"/>
    <s v="RB"/>
    <x v="1"/>
    <s v="NC"/>
    <s v="MPTP"/>
    <s v="Add not found"/>
    <m/>
    <s v="CAVNA"/>
    <m/>
    <m/>
    <m/>
    <s v="VADGAON SHERI"/>
    <m/>
    <m/>
    <m/>
    <n v="15781"/>
    <n v="26488"/>
    <n v="86"/>
    <m/>
    <n v="0"/>
    <s v="-"/>
    <s v="MH12WT6755"/>
    <s v="HONDA SP 125 DISC LTD ED"/>
    <d v="2024-04-26T00:00:00"/>
    <n v="24"/>
    <x v="0"/>
    <x v="2"/>
    <s v="-"/>
    <m/>
    <m/>
    <m/>
    <m/>
    <m/>
    <m/>
    <m/>
    <m/>
    <m/>
    <m/>
    <m/>
    <m/>
    <m/>
    <m/>
    <m/>
    <m/>
    <m/>
    <m/>
    <n v="1"/>
    <m/>
    <m/>
    <m/>
    <m/>
    <m/>
    <m/>
    <m/>
    <m/>
    <m/>
    <m/>
    <m/>
    <m/>
    <m/>
    <m/>
    <m/>
    <m/>
    <m/>
    <m/>
    <m/>
    <m/>
    <m/>
    <m/>
    <m/>
    <m/>
    <m/>
    <m/>
    <m/>
    <m/>
    <m/>
    <m/>
    <m/>
    <m/>
    <m/>
    <m/>
    <m/>
    <m/>
    <m/>
    <m/>
    <m/>
    <m/>
    <m/>
    <m/>
    <m/>
    <m/>
    <m/>
    <m/>
    <m/>
    <m/>
    <m/>
    <m/>
    <m/>
    <m/>
    <m/>
    <m/>
    <m/>
    <m/>
    <m/>
    <m/>
    <m/>
    <m/>
    <m/>
    <m/>
    <m/>
    <m/>
    <m/>
    <m/>
    <m/>
    <m/>
    <m/>
    <m/>
    <m/>
    <m/>
    <m/>
    <m/>
    <x v="0"/>
    <x v="0"/>
    <s v="ZBHT0012"/>
    <e v="#N/A"/>
    <e v="#N/A"/>
    <s v="No Such Person (NC_NSP)"/>
    <s v="Nc"/>
    <d v="2026-03-07T00:00:00"/>
    <m/>
    <m/>
    <m/>
    <e v="#N/A"/>
  </r>
  <r>
    <n v="462361778"/>
    <s v="RUSHIKESH MHASKO SINALKAR"/>
    <m/>
    <m/>
    <m/>
    <m/>
    <m/>
    <m/>
    <n v="5515"/>
    <n v="16384.16"/>
    <x v="4"/>
    <x v="0"/>
    <x v="0"/>
    <x v="12"/>
    <n v="26439"/>
    <n v="432"/>
    <n v="0"/>
    <n v="3150"/>
    <s v="-"/>
    <s v="NEW"/>
    <n v="3.4017827328112669E-2"/>
    <n v="5.7364466678437387E-3"/>
    <s v="FLOW"/>
    <x v="0"/>
    <s v="-"/>
    <s v="NC"/>
    <s v="Shifted"/>
    <m/>
    <s v="CNAVNA"/>
    <m/>
    <m/>
    <m/>
    <s v="SHIRUR"/>
    <m/>
    <m/>
    <m/>
    <n v="19966.16"/>
    <n v="26439"/>
    <n v="86"/>
    <n v="3"/>
    <n v="116"/>
    <s v="REGULAR"/>
    <s v="MH12WQ3227"/>
    <s v="BAJAJ CHETAK URBANE"/>
    <d v="2024-03-27T00:00:00"/>
    <n v="24"/>
    <x v="4"/>
    <x v="0"/>
    <s v="-"/>
    <m/>
    <m/>
    <m/>
    <m/>
    <m/>
    <m/>
    <m/>
    <m/>
    <m/>
    <m/>
    <m/>
    <m/>
    <m/>
    <m/>
    <m/>
    <m/>
    <m/>
    <m/>
    <m/>
    <m/>
    <m/>
    <m/>
    <m/>
    <m/>
    <m/>
    <m/>
    <m/>
    <m/>
    <m/>
    <m/>
    <m/>
    <m/>
    <m/>
    <m/>
    <m/>
    <m/>
    <m/>
    <m/>
    <m/>
    <m/>
    <m/>
    <m/>
    <m/>
    <m/>
    <m/>
    <m/>
    <m/>
    <m/>
    <m/>
    <m/>
    <m/>
    <m/>
    <m/>
    <m/>
    <m/>
    <m/>
    <m/>
    <m/>
    <m/>
    <m/>
    <m/>
    <m/>
    <m/>
    <m/>
    <m/>
    <m/>
    <m/>
    <m/>
    <m/>
    <m/>
    <m/>
    <m/>
    <m/>
    <m/>
    <m/>
    <m/>
    <m/>
    <m/>
    <m/>
    <m/>
    <m/>
    <m/>
    <m/>
    <m/>
    <m/>
    <m/>
    <m/>
    <m/>
    <m/>
    <m/>
    <n v="1"/>
    <m/>
    <m/>
    <x v="0"/>
    <x v="0"/>
    <s v="ZBHT0024"/>
    <s v="GoUUv_k90m"/>
    <s v="Allocated"/>
    <e v="#N/A"/>
    <e v="#N/A"/>
    <e v="#N/A"/>
    <m/>
    <m/>
    <m/>
    <e v="#N/A"/>
  </r>
  <r>
    <n v="458368125"/>
    <s v="GOVIND DHONDU VIRNAK"/>
    <s v="COLLECT"/>
    <s v="14.03.26"/>
    <n v="5600"/>
    <m/>
    <m/>
    <m/>
    <n v="5482"/>
    <n v="5403"/>
    <x v="2"/>
    <x v="1"/>
    <x v="1"/>
    <x v="4"/>
    <n v="26317"/>
    <n v="117"/>
    <n v="0"/>
    <n v="2700"/>
    <s v="-"/>
    <s v="10.02.26"/>
    <n v="2.6913137294592899E-2"/>
    <n v="1.330397632699239E-3"/>
    <s v="STABLE"/>
    <x v="1"/>
    <s v="PTP"/>
    <s v="PAID"/>
    <m/>
    <m/>
    <s v="CNAVA"/>
    <m/>
    <m/>
    <m/>
    <s v="BOPKHEL"/>
    <m/>
    <m/>
    <m/>
    <n v="8220"/>
    <n v="26317"/>
    <n v="24"/>
    <m/>
    <n v="26"/>
    <s v="-"/>
    <s v="MH12VR9247"/>
    <s v="PIAGGIO VESPA SXL 125 CBS RACING 60"/>
    <d v="2023-06-02T00:00:00"/>
    <n v="36"/>
    <x v="0"/>
    <x v="2"/>
    <s v="-"/>
    <m/>
    <m/>
    <m/>
    <m/>
    <m/>
    <m/>
    <m/>
    <m/>
    <m/>
    <m/>
    <m/>
    <m/>
    <m/>
    <m/>
    <m/>
    <m/>
    <m/>
    <m/>
    <n v="1"/>
    <m/>
    <m/>
    <m/>
    <m/>
    <m/>
    <m/>
    <m/>
    <m/>
    <m/>
    <m/>
    <m/>
    <m/>
    <m/>
    <m/>
    <m/>
    <m/>
    <m/>
    <m/>
    <m/>
    <m/>
    <n v="3"/>
    <m/>
    <m/>
    <m/>
    <m/>
    <m/>
    <m/>
    <m/>
    <m/>
    <m/>
    <m/>
    <m/>
    <m/>
    <m/>
    <m/>
    <m/>
    <m/>
    <m/>
    <m/>
    <m/>
    <m/>
    <m/>
    <m/>
    <m/>
    <m/>
    <m/>
    <m/>
    <m/>
    <m/>
    <m/>
    <m/>
    <m/>
    <m/>
    <m/>
    <m/>
    <m/>
    <m/>
    <m/>
    <m/>
    <m/>
    <m/>
    <m/>
    <m/>
    <m/>
    <m/>
    <m/>
    <m/>
    <m/>
    <m/>
    <m/>
    <m/>
    <m/>
    <m/>
    <m/>
    <x v="2"/>
    <x v="0"/>
    <s v="DUWT0025"/>
    <s v="A2BtTC-6FIm"/>
    <s v="Allocated"/>
    <s v="Promise To Pay (PTP)"/>
    <s v="Visit at customer residence add meet customers son Mr. Avinash G Virnak he told customer his father was expired befor some month but customer viecal use by customer son he given ptp to online payment "/>
    <d v="2026-03-10T00:00:00"/>
    <m/>
    <m/>
    <m/>
    <e v="#N/A"/>
  </r>
  <r>
    <n v="467003063"/>
    <s v="SACHIN NARSING TOTARE"/>
    <m/>
    <m/>
    <m/>
    <m/>
    <m/>
    <m/>
    <n v="3301"/>
    <n v="2079"/>
    <x v="2"/>
    <x v="0"/>
    <x v="0"/>
    <x v="3"/>
    <n v="26305"/>
    <n v="0"/>
    <n v="0"/>
    <n v="450"/>
    <s v="-"/>
    <s v="NEW"/>
    <n v="2.401311111302409E-2"/>
    <n v="1.329790999283865E-3"/>
    <s v="FLOW"/>
    <x v="0"/>
    <s v="-"/>
    <s v="NC"/>
    <s v="Add not found"/>
    <m/>
    <s v="CNAVNA"/>
    <m/>
    <m/>
    <m/>
    <s v="NANEKARWADI"/>
    <m/>
    <m/>
    <m/>
    <n v="2529"/>
    <n v="26305"/>
    <n v="23"/>
    <n v="1"/>
    <n v="53"/>
    <s v="REGULAR"/>
    <s v="MH14MB9290"/>
    <s v="HONDA ACTIVA 6G DLX BS VI"/>
    <d v="2025-10-04T00:00:00"/>
    <n v="12"/>
    <x v="4"/>
    <x v="0"/>
    <s v="-"/>
    <m/>
    <m/>
    <m/>
    <m/>
    <m/>
    <m/>
    <m/>
    <m/>
    <m/>
    <m/>
    <m/>
    <m/>
    <m/>
    <m/>
    <m/>
    <m/>
    <m/>
    <m/>
    <m/>
    <m/>
    <m/>
    <m/>
    <m/>
    <m/>
    <m/>
    <m/>
    <m/>
    <m/>
    <m/>
    <m/>
    <m/>
    <m/>
    <m/>
    <m/>
    <m/>
    <m/>
    <n v="1"/>
    <m/>
    <m/>
    <m/>
    <m/>
    <m/>
    <m/>
    <m/>
    <m/>
    <m/>
    <m/>
    <m/>
    <m/>
    <m/>
    <m/>
    <m/>
    <m/>
    <m/>
    <m/>
    <m/>
    <m/>
    <m/>
    <m/>
    <m/>
    <m/>
    <m/>
    <m/>
    <m/>
    <m/>
    <m/>
    <m/>
    <m/>
    <m/>
    <m/>
    <m/>
    <m/>
    <m/>
    <m/>
    <m/>
    <m/>
    <m/>
    <m/>
    <m/>
    <m/>
    <m/>
    <m/>
    <m/>
    <m/>
    <m/>
    <m/>
    <m/>
    <m/>
    <m/>
    <m/>
    <m/>
    <m/>
    <m/>
    <x v="0"/>
    <x v="0"/>
    <s v="DUWT0017"/>
    <s v="B2GOOuwnxrz"/>
    <s v="Allocated"/>
    <s v="Address Not Found (NC_ANF)"/>
    <s v="Short address available "/>
    <d v="2026-03-13T00:00:00"/>
    <m/>
    <m/>
    <m/>
    <s v="VYMO"/>
  </r>
  <r>
    <n v="460273888"/>
    <s v="SAMIR KISAN BHUJBAL"/>
    <s v="ONLINE"/>
    <s v="04.03.26 30.03.26"/>
    <n v="6000"/>
    <m/>
    <m/>
    <m/>
    <n v="2843"/>
    <n v="2723"/>
    <x v="2"/>
    <x v="2"/>
    <x v="1"/>
    <x v="9"/>
    <n v="26157"/>
    <n v="44"/>
    <n v="0"/>
    <n v="3594"/>
    <s v="-"/>
    <s v="08.02.26"/>
    <n v="1.477317992525631E-2"/>
    <n v="1.322309187160922E-3"/>
    <s v="RB"/>
    <x v="1"/>
    <s v="PAID"/>
    <s v="PAID"/>
    <m/>
    <m/>
    <m/>
    <m/>
    <m/>
    <m/>
    <s v="JUNNAR"/>
    <m/>
    <m/>
    <m/>
    <n v="6361"/>
    <n v="26157"/>
    <n v="24"/>
    <m/>
    <n v="0"/>
    <s v="-"/>
    <s v="MH14LC9025"/>
    <s v="SPLENDOR PLUS I3S DRS C FI OTHERS"/>
    <d v="2023-10-23T00:00:00"/>
    <n v="36"/>
    <x v="0"/>
    <x v="0"/>
    <s v="-"/>
    <m/>
    <m/>
    <m/>
    <m/>
    <m/>
    <m/>
    <m/>
    <m/>
    <m/>
    <m/>
    <m/>
    <m/>
    <m/>
    <m/>
    <m/>
    <m/>
    <m/>
    <m/>
    <m/>
    <m/>
    <m/>
    <m/>
    <m/>
    <m/>
    <n v="1"/>
    <m/>
    <m/>
    <m/>
    <m/>
    <m/>
    <m/>
    <m/>
    <m/>
    <m/>
    <m/>
    <m/>
    <m/>
    <m/>
    <m/>
    <m/>
    <m/>
    <m/>
    <m/>
    <m/>
    <m/>
    <m/>
    <m/>
    <m/>
    <m/>
    <m/>
    <m/>
    <m/>
    <m/>
    <m/>
    <m/>
    <m/>
    <m/>
    <m/>
    <m/>
    <m/>
    <m/>
    <m/>
    <m/>
    <m/>
    <m/>
    <m/>
    <m/>
    <m/>
    <m/>
    <m/>
    <m/>
    <m/>
    <m/>
    <m/>
    <m/>
    <m/>
    <m/>
    <m/>
    <m/>
    <m/>
    <m/>
    <m/>
    <m/>
    <m/>
    <m/>
    <m/>
    <m/>
    <m/>
    <m/>
    <m/>
    <m/>
    <m/>
    <m/>
    <x v="0"/>
    <x v="0"/>
    <s v="ZBHT0021"/>
    <s v="BP14BdrpNgm"/>
    <s v="Allocated"/>
    <s v="Promise To Pay (PTP)"/>
    <s v="Ptp"/>
    <d v="2026-03-27T00:00:00"/>
    <m/>
    <m/>
    <m/>
    <e v="#N/A"/>
  </r>
  <r>
    <n v="459036007"/>
    <s v="SANJEEV KUMAR"/>
    <m/>
    <m/>
    <m/>
    <m/>
    <m/>
    <m/>
    <n v="5438"/>
    <n v="5437.75"/>
    <x v="3"/>
    <x v="0"/>
    <x v="0"/>
    <x v="3"/>
    <n v="26104.87"/>
    <n v="39"/>
    <n v="0"/>
    <n v="450"/>
    <s v="-"/>
    <s v="-"/>
    <s v="-"/>
    <s v="-"/>
    <s v="FLOW"/>
    <x v="3"/>
    <m/>
    <s v="PTP"/>
    <m/>
    <n v="29"/>
    <s v="CAVA"/>
    <m/>
    <m/>
    <m/>
    <m/>
    <m/>
    <m/>
    <m/>
    <m/>
    <n v="26104.87"/>
    <n v="0"/>
    <m/>
    <n v="25"/>
    <m/>
    <m/>
    <m/>
    <m/>
    <m/>
    <x v="1"/>
    <x v="1"/>
    <s v="-"/>
    <m/>
    <m/>
    <m/>
    <m/>
    <m/>
    <m/>
    <m/>
    <m/>
    <m/>
    <m/>
    <m/>
    <m/>
    <m/>
    <m/>
    <m/>
    <m/>
    <m/>
    <m/>
    <m/>
    <m/>
    <m/>
    <m/>
    <m/>
    <m/>
    <m/>
    <m/>
    <m/>
    <m/>
    <m/>
    <m/>
    <m/>
    <m/>
    <m/>
    <m/>
    <m/>
    <m/>
    <m/>
    <m/>
    <m/>
    <m/>
    <m/>
    <m/>
    <m/>
    <m/>
    <m/>
    <m/>
    <m/>
    <m/>
    <m/>
    <m/>
    <m/>
    <m/>
    <m/>
    <m/>
    <m/>
    <m/>
    <m/>
    <m/>
    <m/>
    <m/>
    <m/>
    <m/>
    <m/>
    <m/>
    <m/>
    <m/>
    <m/>
    <m/>
    <m/>
    <n v="1"/>
    <m/>
    <m/>
    <m/>
    <m/>
    <m/>
    <m/>
    <m/>
    <m/>
    <m/>
    <m/>
    <m/>
    <m/>
    <m/>
    <m/>
    <m/>
    <m/>
    <m/>
    <m/>
    <m/>
    <m/>
    <m/>
    <m/>
    <m/>
    <x v="0"/>
    <x v="0"/>
    <s v="DUWT0017"/>
    <s v="G6yNUa8pZc"/>
    <s v="Allocated"/>
    <s v="Promise To Pay (PTP)"/>
    <s v="Customer pay online "/>
    <d v="2026-03-28T00:00:00"/>
    <m/>
    <m/>
    <m/>
    <e v="#N/A"/>
  </r>
  <r>
    <n v="459472743"/>
    <s v="MOSIN AYUB MANIYAR"/>
    <s v="ONLINE"/>
    <s v="31.03.26"/>
    <n v="3700"/>
    <m/>
    <m/>
    <m/>
    <n v="3566"/>
    <n v="2834"/>
    <x v="2"/>
    <x v="1"/>
    <x v="1"/>
    <x v="16"/>
    <n v="26099"/>
    <n v="106"/>
    <n v="0"/>
    <n v="4050"/>
    <s v="-"/>
    <s v="26.02.26"/>
    <n v="3.8306518696858589E-2"/>
    <n v="1.3193771256532821E-3"/>
    <s v="STABLE"/>
    <x v="1"/>
    <s v="PTP"/>
    <s v="PTP"/>
    <m/>
    <n v="25"/>
    <s v="CAVA"/>
    <m/>
    <m/>
    <m/>
    <s v="MARKET YARD"/>
    <m/>
    <m/>
    <m/>
    <n v="6990"/>
    <n v="26099"/>
    <n v="24"/>
    <m/>
    <n v="54"/>
    <s v="-"/>
    <s v="MH12VU0613"/>
    <s v="ACCESS SPL ED DISC CBS BT BSVI"/>
    <d v="2023-08-21T00:00:00"/>
    <n v="36"/>
    <x v="0"/>
    <x v="2"/>
    <s v="-"/>
    <m/>
    <m/>
    <m/>
    <m/>
    <m/>
    <m/>
    <m/>
    <m/>
    <m/>
    <m/>
    <m/>
    <m/>
    <m/>
    <m/>
    <m/>
    <m/>
    <m/>
    <m/>
    <m/>
    <m/>
    <m/>
    <m/>
    <m/>
    <m/>
    <m/>
    <m/>
    <m/>
    <m/>
    <m/>
    <m/>
    <m/>
    <m/>
    <m/>
    <n v="1"/>
    <m/>
    <m/>
    <m/>
    <m/>
    <m/>
    <m/>
    <m/>
    <m/>
    <m/>
    <m/>
    <m/>
    <m/>
    <m/>
    <m/>
    <m/>
    <m/>
    <m/>
    <m/>
    <m/>
    <m/>
    <m/>
    <m/>
    <m/>
    <m/>
    <m/>
    <m/>
    <m/>
    <m/>
    <m/>
    <m/>
    <m/>
    <m/>
    <m/>
    <m/>
    <m/>
    <m/>
    <m/>
    <m/>
    <m/>
    <m/>
    <m/>
    <m/>
    <m/>
    <m/>
    <m/>
    <m/>
    <m/>
    <m/>
    <m/>
    <m/>
    <m/>
    <m/>
    <m/>
    <m/>
    <m/>
    <m/>
    <m/>
    <m/>
    <m/>
    <x v="0"/>
    <x v="0"/>
    <s v="DUWT0031"/>
    <s v="B24GClempNIm"/>
    <s v="Allocated"/>
    <s v="Promise To Pay (PTP)"/>
    <s v="Customer ptp on 24 march "/>
    <d v="2026-03-24T00:00:00"/>
    <m/>
    <m/>
    <m/>
    <e v="#N/A"/>
  </r>
  <r>
    <n v="463650409"/>
    <s v="RAVI SOMNATH MORE"/>
    <s v="ONLINE"/>
    <s v="11.03.26"/>
    <n v="4500"/>
    <m/>
    <m/>
    <m/>
    <n v="4409"/>
    <n v="1353"/>
    <x v="2"/>
    <x v="1"/>
    <x v="1"/>
    <x v="0"/>
    <n v="26048"/>
    <n v="39"/>
    <n v="0"/>
    <n v="3995"/>
    <s v="-"/>
    <s v="NEW"/>
    <n v="9.0377563478415499E-3"/>
    <n v="1.316798933637944E-3"/>
    <s v="STABLE"/>
    <x v="1"/>
    <s v="-"/>
    <s v="PAID"/>
    <s v="Shifted"/>
    <m/>
    <s v="CNAVNA"/>
    <m/>
    <m/>
    <m/>
    <s v="CHINCHWAD"/>
    <m/>
    <m/>
    <m/>
    <n v="5387"/>
    <n v="26048"/>
    <n v="24"/>
    <n v="1"/>
    <n v="26"/>
    <s v="REGULAR"/>
    <s v="MH14LT0680"/>
    <s v="SPLENDOR PLUS BS6 I3S DRS CAST FI"/>
    <d v="2024-08-03T00:00:00"/>
    <n v="24"/>
    <x v="4"/>
    <x v="0"/>
    <s v="-"/>
    <m/>
    <m/>
    <m/>
    <m/>
    <m/>
    <m/>
    <m/>
    <m/>
    <m/>
    <m/>
    <m/>
    <m/>
    <m/>
    <m/>
    <m/>
    <m/>
    <m/>
    <m/>
    <m/>
    <m/>
    <m/>
    <m/>
    <m/>
    <m/>
    <m/>
    <m/>
    <m/>
    <m/>
    <m/>
    <m/>
    <m/>
    <m/>
    <m/>
    <n v="1"/>
    <m/>
    <m/>
    <m/>
    <m/>
    <m/>
    <m/>
    <m/>
    <m/>
    <m/>
    <m/>
    <m/>
    <m/>
    <m/>
    <m/>
    <m/>
    <m/>
    <m/>
    <m/>
    <m/>
    <m/>
    <m/>
    <m/>
    <m/>
    <m/>
    <m/>
    <m/>
    <m/>
    <m/>
    <m/>
    <m/>
    <m/>
    <m/>
    <m/>
    <m/>
    <m/>
    <m/>
    <m/>
    <m/>
    <m/>
    <m/>
    <m/>
    <m/>
    <m/>
    <m/>
    <m/>
    <m/>
    <m/>
    <m/>
    <m/>
    <m/>
    <m/>
    <m/>
    <m/>
    <m/>
    <m/>
    <m/>
    <m/>
    <m/>
    <m/>
    <x v="0"/>
    <x v="0"/>
    <s v="ZBHT0011"/>
    <s v="k6GbFE8Rl47"/>
    <s v="Allocated"/>
    <s v="Shifted (NC_SFTD)"/>
    <s v="Visit cm residences address cm shifted"/>
    <d v="2026-03-12T00:00:00"/>
    <m/>
    <m/>
    <m/>
    <e v="#N/A"/>
  </r>
  <r>
    <n v="129678051"/>
    <s v="PRATIK DINESH SHARMA"/>
    <s v="ONLINE"/>
    <s v="25.03.26"/>
    <n v="200"/>
    <m/>
    <m/>
    <m/>
    <n v="6682"/>
    <n v="6680"/>
    <x v="2"/>
    <x v="1"/>
    <x v="1"/>
    <x v="5"/>
    <n v="25995.61"/>
    <n v="112"/>
    <n v="0"/>
    <n v="4050"/>
    <s v="-"/>
    <s v="STABLE"/>
    <n v="2.7904582586008291E-2"/>
    <n v="1.314150473251991E-3"/>
    <s v="STABLE"/>
    <x v="1"/>
    <s v="-"/>
    <s v="NC"/>
    <s v="Shifted"/>
    <m/>
    <s v="CNAVNA"/>
    <m/>
    <m/>
    <m/>
    <s v="BALEWADI"/>
    <m/>
    <m/>
    <m/>
    <n v="10842"/>
    <n v="25995.61"/>
    <n v="24"/>
    <n v="1"/>
    <n v="26"/>
    <s v="REGULAR"/>
    <s v="MH30BQ2920"/>
    <s v="TVS APACHE RR 310 BSVI"/>
    <d v="2022-05-01T00:00:00"/>
    <n v="48"/>
    <x v="4"/>
    <x v="0"/>
    <s v="-"/>
    <m/>
    <m/>
    <m/>
    <m/>
    <m/>
    <m/>
    <m/>
    <m/>
    <m/>
    <m/>
    <m/>
    <m/>
    <m/>
    <m/>
    <m/>
    <m/>
    <m/>
    <m/>
    <m/>
    <m/>
    <m/>
    <m/>
    <m/>
    <m/>
    <m/>
    <m/>
    <m/>
    <m/>
    <m/>
    <m/>
    <m/>
    <m/>
    <m/>
    <n v="1"/>
    <m/>
    <m/>
    <m/>
    <m/>
    <m/>
    <m/>
    <m/>
    <m/>
    <m/>
    <m/>
    <m/>
    <m/>
    <m/>
    <m/>
    <m/>
    <m/>
    <m/>
    <m/>
    <m/>
    <m/>
    <m/>
    <m/>
    <m/>
    <m/>
    <m/>
    <m/>
    <m/>
    <m/>
    <m/>
    <m/>
    <m/>
    <m/>
    <m/>
    <m/>
    <m/>
    <m/>
    <m/>
    <m/>
    <m/>
    <m/>
    <m/>
    <m/>
    <m/>
    <m/>
    <m/>
    <m/>
    <m/>
    <m/>
    <m/>
    <m/>
    <m/>
    <m/>
    <m/>
    <m/>
    <m/>
    <m/>
    <m/>
    <m/>
    <m/>
    <x v="0"/>
    <x v="0"/>
    <s v="DUWT0023"/>
    <s v="GoFvS1HilOIm"/>
    <s v="Allocated"/>
    <s v="Shifted (NC_SFTD)"/>
    <s v="Customer shifted from the given residence address "/>
    <d v="2026-03-12T00:00:00"/>
    <m/>
    <m/>
    <m/>
    <e v="#N/A"/>
  </r>
  <r>
    <n v="459565125"/>
    <s v="AKASH HARBHAU JADHAV"/>
    <s v="ONLINE"/>
    <s v="04.03.26"/>
    <n v="3250"/>
    <m/>
    <m/>
    <m/>
    <n v="3152"/>
    <n v="6304"/>
    <x v="5"/>
    <x v="1"/>
    <x v="1"/>
    <x v="12"/>
    <n v="25982"/>
    <n v="155"/>
    <n v="0"/>
    <n v="4523"/>
    <s v="-"/>
    <s v="1 FLOW"/>
    <n v="3.9818178262713659E-2"/>
    <n v="4.8337328905399346E-3"/>
    <s v="STABLE"/>
    <x v="1"/>
    <s v="NC"/>
    <s v="PAID"/>
    <s v="Shifted"/>
    <m/>
    <s v="CNAVNA"/>
    <m/>
    <m/>
    <m/>
    <s v="NHAVRE"/>
    <m/>
    <m/>
    <m/>
    <n v="10982"/>
    <n v="25982"/>
    <n v="55"/>
    <m/>
    <n v="54"/>
    <s v="-"/>
    <s v="MH08BD1997"/>
    <s v="SPLENDOR PLUS I3S XTEC"/>
    <d v="2023-08-28T00:00:00"/>
    <n v="36"/>
    <x v="0"/>
    <x v="0"/>
    <s v="-"/>
    <m/>
    <m/>
    <m/>
    <m/>
    <m/>
    <m/>
    <m/>
    <m/>
    <m/>
    <n v="1"/>
    <m/>
    <m/>
    <m/>
    <m/>
    <m/>
    <m/>
    <m/>
    <m/>
    <m/>
    <m/>
    <m/>
    <m/>
    <m/>
    <m/>
    <m/>
    <m/>
    <m/>
    <m/>
    <m/>
    <m/>
    <m/>
    <m/>
    <m/>
    <m/>
    <m/>
    <m/>
    <m/>
    <m/>
    <m/>
    <m/>
    <m/>
    <m/>
    <m/>
    <m/>
    <m/>
    <m/>
    <m/>
    <m/>
    <m/>
    <m/>
    <m/>
    <m/>
    <m/>
    <m/>
    <m/>
    <m/>
    <m/>
    <m/>
    <m/>
    <m/>
    <m/>
    <m/>
    <m/>
    <m/>
    <m/>
    <m/>
    <m/>
    <m/>
    <m/>
    <m/>
    <m/>
    <m/>
    <m/>
    <m/>
    <m/>
    <m/>
    <m/>
    <m/>
    <m/>
    <m/>
    <m/>
    <m/>
    <m/>
    <m/>
    <m/>
    <m/>
    <m/>
    <m/>
    <m/>
    <m/>
    <m/>
    <m/>
    <m/>
    <x v="0"/>
    <x v="0"/>
    <s v="ZBHT0024"/>
    <s v="k6HTEYUzsc"/>
    <s v="Allocated"/>
    <s v="Payment (PAID)"/>
    <s v="Paid 3250rs"/>
    <d v="2026-03-04T00:00:00"/>
    <m/>
    <m/>
    <m/>
    <e v="#N/A"/>
  </r>
  <r>
    <n v="461898596"/>
    <s v="KAMBLE DATTATREYA BANSHI"/>
    <m/>
    <m/>
    <m/>
    <m/>
    <m/>
    <s v="BANK STABLE 18"/>
    <n v="3953"/>
    <n v="3952"/>
    <x v="2"/>
    <x v="1"/>
    <x v="0"/>
    <x v="0"/>
    <n v="25935.279999999999"/>
    <n v="65"/>
    <n v="0"/>
    <n v="2958.91"/>
    <s v="-"/>
    <s v="20.02.26"/>
    <n v="8.99864640099232E-3"/>
    <n v="1.3111006237562001E-3"/>
    <s v="STABLE"/>
    <x v="1"/>
    <s v="-"/>
    <s v="MPTP"/>
    <s v="No such person"/>
    <n v="20"/>
    <s v="CNAVNA"/>
    <m/>
    <m/>
    <m/>
    <s v="CHIKHALI"/>
    <m/>
    <m/>
    <m/>
    <n v="6975.91"/>
    <n v="25935.279999999999"/>
    <n v="24"/>
    <n v="1"/>
    <n v="26"/>
    <s v="REGULAR"/>
    <s v="MH24BV6637"/>
    <s v="SPLENDOR PLUS BS6 I3S DRS CAST FI"/>
    <d v="2024-02-13T00:00:00"/>
    <n v="30"/>
    <x v="4"/>
    <x v="0"/>
    <s v="-"/>
    <m/>
    <m/>
    <m/>
    <m/>
    <m/>
    <m/>
    <m/>
    <m/>
    <m/>
    <m/>
    <m/>
    <m/>
    <m/>
    <m/>
    <m/>
    <m/>
    <m/>
    <m/>
    <m/>
    <m/>
    <m/>
    <m/>
    <m/>
    <m/>
    <m/>
    <m/>
    <m/>
    <m/>
    <m/>
    <m/>
    <m/>
    <m/>
    <m/>
    <m/>
    <m/>
    <m/>
    <n v="1"/>
    <m/>
    <m/>
    <m/>
    <m/>
    <m/>
    <m/>
    <m/>
    <m/>
    <m/>
    <m/>
    <m/>
    <m/>
    <m/>
    <m/>
    <m/>
    <m/>
    <m/>
    <m/>
    <m/>
    <m/>
    <m/>
    <m/>
    <m/>
    <m/>
    <m/>
    <m/>
    <m/>
    <m/>
    <m/>
    <m/>
    <m/>
    <m/>
    <m/>
    <m/>
    <m/>
    <m/>
    <m/>
    <m/>
    <m/>
    <m/>
    <m/>
    <m/>
    <m/>
    <m/>
    <m/>
    <m/>
    <m/>
    <m/>
    <m/>
    <m/>
    <m/>
    <m/>
    <m/>
    <m/>
    <m/>
    <m/>
    <x v="0"/>
    <x v="0"/>
    <s v="ZBHT0011"/>
    <s v="AoVkkotABKez"/>
    <s v="Allocated"/>
    <s v="No Such Person (NC_NSP)"/>
    <s v="Visit cm residences address nobody knows cm in this colony"/>
    <d v="2026-03-13T00:00:00"/>
    <m/>
    <m/>
    <m/>
    <e v="#N/A"/>
  </r>
  <r>
    <n v="460636873"/>
    <s v="RAHUL FAKIRA GAFALE"/>
    <s v="ONLINE"/>
    <s v="16.03.26"/>
    <n v="3110"/>
    <m/>
    <m/>
    <s v="BANK PAID 16"/>
    <s v="3110"/>
    <e v="#N/A"/>
    <x v="3"/>
    <x v="0"/>
    <x v="1"/>
    <x v="9"/>
    <n v="25845.83"/>
    <n v="15"/>
    <n v="0"/>
    <n v="1794"/>
    <s v="-"/>
    <s v="15.02.26"/>
    <n v="1.5963783282662639E-2"/>
    <n v="7.1687297540853796E-3"/>
    <s v="FLOW"/>
    <x v="1"/>
    <s v="-"/>
    <s v="PAID"/>
    <m/>
    <m/>
    <m/>
    <m/>
    <m/>
    <m/>
    <s v="JUNNAR"/>
    <m/>
    <m/>
    <m/>
    <m/>
    <n v="25845.83"/>
    <n v="0"/>
    <m/>
    <e v="#N/A"/>
    <s v="-"/>
    <m/>
    <m/>
    <d v="2023-11-13T00:00:00"/>
    <s v="36"/>
    <x v="3"/>
    <x v="1"/>
    <s v="-"/>
    <m/>
    <m/>
    <m/>
    <m/>
    <m/>
    <m/>
    <m/>
    <m/>
    <m/>
    <m/>
    <m/>
    <m/>
    <m/>
    <m/>
    <m/>
    <m/>
    <m/>
    <m/>
    <m/>
    <m/>
    <m/>
    <m/>
    <m/>
    <m/>
    <m/>
    <m/>
    <m/>
    <m/>
    <m/>
    <m/>
    <m/>
    <m/>
    <m/>
    <m/>
    <m/>
    <m/>
    <m/>
    <m/>
    <m/>
    <n v="1"/>
    <m/>
    <m/>
    <n v="1"/>
    <m/>
    <m/>
    <m/>
    <m/>
    <m/>
    <m/>
    <m/>
    <m/>
    <m/>
    <m/>
    <m/>
    <m/>
    <m/>
    <m/>
    <m/>
    <m/>
    <m/>
    <m/>
    <m/>
    <m/>
    <m/>
    <m/>
    <m/>
    <m/>
    <m/>
    <m/>
    <m/>
    <m/>
    <m/>
    <m/>
    <m/>
    <m/>
    <m/>
    <m/>
    <m/>
    <m/>
    <m/>
    <m/>
    <m/>
    <m/>
    <m/>
    <m/>
    <m/>
    <m/>
    <m/>
    <m/>
    <m/>
    <m/>
    <m/>
    <m/>
    <x v="6"/>
    <x v="0"/>
    <s v="ZBHT0021"/>
    <e v="#N/A"/>
    <e v="#N/A"/>
    <s v="Payment (PAID)"/>
    <s v="Paid"/>
    <d v="2026-03-15T00:00:00"/>
    <m/>
    <m/>
    <m/>
    <e v="#N/A"/>
  </r>
  <r>
    <n v="462291870"/>
    <s v="AMOL HARIBHAU CHAVAN"/>
    <m/>
    <m/>
    <m/>
    <m/>
    <m/>
    <m/>
    <n v="3355"/>
    <n v="4257.33"/>
    <x v="5"/>
    <x v="0"/>
    <x v="0"/>
    <x v="11"/>
    <n v="25837.33"/>
    <n v="47"/>
    <n v="0"/>
    <n v="900"/>
    <s v="-"/>
    <s v="1 FLOW"/>
    <n v="5.8688281753215582E-2"/>
    <n v="4.8068182520488861E-3"/>
    <s v="FLOW"/>
    <x v="0"/>
    <s v="PTP"/>
    <s v="NC"/>
    <s v="Shifted"/>
    <m/>
    <s v="CNAVNA"/>
    <m/>
    <m/>
    <m/>
    <s v="WAKAD"/>
    <m/>
    <m/>
    <m/>
    <n v="47"/>
    <n v="25837.33"/>
    <n v="55"/>
    <m/>
    <n v="85"/>
    <s v="-"/>
    <s v="MH23BK2667"/>
    <e v="#N/A"/>
    <d v="2024-03-20T00:00:00"/>
    <n v="30"/>
    <x v="0"/>
    <x v="0"/>
    <s v="-"/>
    <m/>
    <m/>
    <m/>
    <m/>
    <m/>
    <m/>
    <n v="1"/>
    <m/>
    <m/>
    <n v="1"/>
    <m/>
    <m/>
    <m/>
    <m/>
    <m/>
    <m/>
    <m/>
    <m/>
    <m/>
    <m/>
    <m/>
    <m/>
    <m/>
    <m/>
    <m/>
    <m/>
    <m/>
    <m/>
    <m/>
    <m/>
    <m/>
    <m/>
    <m/>
    <m/>
    <m/>
    <m/>
    <m/>
    <m/>
    <m/>
    <m/>
    <m/>
    <m/>
    <m/>
    <m/>
    <m/>
    <m/>
    <m/>
    <m/>
    <m/>
    <m/>
    <m/>
    <m/>
    <m/>
    <m/>
    <m/>
    <m/>
    <m/>
    <m/>
    <m/>
    <m/>
    <m/>
    <m/>
    <m/>
    <m/>
    <m/>
    <m/>
    <m/>
    <m/>
    <m/>
    <m/>
    <m/>
    <m/>
    <m/>
    <m/>
    <m/>
    <m/>
    <m/>
    <m/>
    <m/>
    <m/>
    <m/>
    <m/>
    <m/>
    <m/>
    <m/>
    <m/>
    <m/>
    <m/>
    <m/>
    <m/>
    <m/>
    <m/>
    <m/>
    <x v="6"/>
    <x v="0"/>
    <s v="DUWT0030"/>
    <s v="komQOh4Mum"/>
    <s v="Allocated"/>
    <s v="Door Locked (NC_DL)"/>
    <s v="Door lock"/>
    <d v="2026-03-03T00:00:00"/>
    <m/>
    <m/>
    <m/>
    <e v="#N/A"/>
  </r>
  <r>
    <n v="454987694"/>
    <s v="KAILAS SURESH SANAP"/>
    <s v="ONLINE"/>
    <s v="23.03.26"/>
    <n v="3100"/>
    <m/>
    <m/>
    <m/>
    <n v="2813"/>
    <n v="5193"/>
    <x v="5"/>
    <x v="1"/>
    <x v="1"/>
    <x v="8"/>
    <n v="25730.71"/>
    <n v="169"/>
    <n v="0"/>
    <n v="4920.2"/>
    <s v="-"/>
    <s v="20.02.26"/>
    <n v="8.9867048635906138E-2"/>
    <n v="4.7869824964954502E-3"/>
    <s v="STABLE"/>
    <x v="1"/>
    <s v="BPTP"/>
    <s v="PTP"/>
    <m/>
    <n v="25"/>
    <s v="CAVA"/>
    <m/>
    <m/>
    <m/>
    <s v="KHED SHIVAPUR"/>
    <m/>
    <m/>
    <m/>
    <n v="10282.200000000001"/>
    <n v="25730.71"/>
    <n v="55"/>
    <m/>
    <n v="54"/>
    <s v="-"/>
    <s v="MH12UV3228"/>
    <s v="HONDA ACTIVA 6G STD BS VI"/>
    <d v="2022-10-07T00:00:00"/>
    <n v="48"/>
    <x v="0"/>
    <x v="2"/>
    <s v="-"/>
    <m/>
    <m/>
    <m/>
    <m/>
    <m/>
    <m/>
    <m/>
    <m/>
    <m/>
    <m/>
    <m/>
    <m/>
    <m/>
    <m/>
    <m/>
    <n v="1"/>
    <m/>
    <m/>
    <m/>
    <m/>
    <m/>
    <m/>
    <m/>
    <m/>
    <m/>
    <m/>
    <m/>
    <m/>
    <m/>
    <m/>
    <m/>
    <m/>
    <m/>
    <m/>
    <m/>
    <m/>
    <m/>
    <m/>
    <m/>
    <m/>
    <m/>
    <m/>
    <m/>
    <m/>
    <m/>
    <m/>
    <m/>
    <m/>
    <m/>
    <m/>
    <m/>
    <m/>
    <m/>
    <m/>
    <m/>
    <m/>
    <m/>
    <m/>
    <m/>
    <m/>
    <m/>
    <m/>
    <m/>
    <m/>
    <m/>
    <m/>
    <m/>
    <m/>
    <m/>
    <m/>
    <m/>
    <m/>
    <m/>
    <m/>
    <m/>
    <m/>
    <m/>
    <m/>
    <n v="1"/>
    <m/>
    <m/>
    <m/>
    <m/>
    <m/>
    <m/>
    <m/>
    <m/>
    <m/>
    <m/>
    <m/>
    <m/>
    <m/>
    <m/>
    <x v="6"/>
    <x v="0"/>
    <s v="DUWT0011"/>
    <s v="ko0GlpqoFDJc"/>
    <s v="Allocated"/>
    <s v="Promise To Pay (PTP)"/>
    <s v="Customer home visit promise to pay  amt. 5000 ptp date 20.03.2026"/>
    <d v="2026-03-20T00:00:00"/>
    <m/>
    <m/>
    <m/>
    <e v="#N/A"/>
  </r>
  <r>
    <n v="463199669"/>
    <s v="HAMIDRAZA ABDUL JILANI"/>
    <s v="ONLINE"/>
    <s v="14.03.26"/>
    <n v="5500"/>
    <m/>
    <m/>
    <m/>
    <n v="5339"/>
    <n v="5044"/>
    <x v="2"/>
    <x v="1"/>
    <x v="1"/>
    <x v="4"/>
    <n v="25488"/>
    <n v="113"/>
    <n v="0"/>
    <n v="3093"/>
    <s v="-"/>
    <s v="10.02.26"/>
    <n v="2.606535864135668E-2"/>
    <n v="1.2884893742538359E-3"/>
    <s v="STABLE"/>
    <x v="1"/>
    <s v="NC"/>
    <s v="PAID"/>
    <m/>
    <m/>
    <s v="CAVNA"/>
    <m/>
    <m/>
    <m/>
    <s v="KASARWADI"/>
    <m/>
    <m/>
    <m/>
    <n v="8250"/>
    <n v="25488"/>
    <n v="24"/>
    <m/>
    <n v="26"/>
    <s v="-"/>
    <s v="MH14LQ7203"/>
    <s v="HONDA UNICORN 160 BS6"/>
    <d v="2024-06-13T00:00:00"/>
    <n v="24"/>
    <x v="0"/>
    <x v="2"/>
    <s v="-"/>
    <m/>
    <m/>
    <m/>
    <m/>
    <m/>
    <m/>
    <m/>
    <m/>
    <m/>
    <n v="1"/>
    <m/>
    <m/>
    <m/>
    <m/>
    <m/>
    <m/>
    <m/>
    <m/>
    <m/>
    <m/>
    <m/>
    <m/>
    <m/>
    <m/>
    <m/>
    <m/>
    <m/>
    <m/>
    <m/>
    <m/>
    <m/>
    <m/>
    <m/>
    <m/>
    <m/>
    <m/>
    <m/>
    <m/>
    <m/>
    <m/>
    <m/>
    <m/>
    <m/>
    <m/>
    <m/>
    <m/>
    <m/>
    <m/>
    <m/>
    <m/>
    <m/>
    <m/>
    <m/>
    <m/>
    <m/>
    <m/>
    <m/>
    <m/>
    <m/>
    <m/>
    <m/>
    <m/>
    <m/>
    <m/>
    <m/>
    <m/>
    <m/>
    <m/>
    <m/>
    <m/>
    <m/>
    <m/>
    <m/>
    <m/>
    <m/>
    <m/>
    <m/>
    <m/>
    <m/>
    <m/>
    <m/>
    <m/>
    <m/>
    <m/>
    <m/>
    <m/>
    <m/>
    <m/>
    <m/>
    <m/>
    <m/>
    <m/>
    <m/>
    <x v="0"/>
    <x v="0"/>
    <s v="DUWT0025"/>
    <s v="koY_hfSFATm"/>
    <s v="Allocated"/>
    <s v="Address Not Found (NC_ANF)"/>
    <s v="Customer residence add not found short add "/>
    <d v="2026-03-04T00:00:00"/>
    <m/>
    <m/>
    <m/>
    <s v="VYMO"/>
  </r>
  <r>
    <n v="459101138"/>
    <s v="NILESH CHANDRAKANT CHAVAN"/>
    <s v="COLLECT"/>
    <s v="17.03.26"/>
    <n v="4000"/>
    <m/>
    <m/>
    <m/>
    <n v="3661"/>
    <n v="5177"/>
    <x v="5"/>
    <x v="1"/>
    <x v="1"/>
    <x v="14"/>
    <n v="25399"/>
    <n v="266"/>
    <n v="0"/>
    <n v="4950"/>
    <s v="-"/>
    <s v="17.02.26"/>
    <n v="0.14371385829018021"/>
    <n v="4.7252706368572008E-3"/>
    <s v="STABLE"/>
    <x v="1"/>
    <s v="PTP"/>
    <s v="PTP"/>
    <m/>
    <n v="17"/>
    <s v="CAVA"/>
    <m/>
    <m/>
    <m/>
    <s v="PIMPLE GURAV"/>
    <m/>
    <m/>
    <m/>
    <n v="10393"/>
    <n v="25399"/>
    <n v="55"/>
    <m/>
    <n v="54"/>
    <s v="-"/>
    <s v="MH14KY2665"/>
    <s v="HONDA ACTIVA 6G H SMART"/>
    <d v="2023-07-24T00:00:00"/>
    <n v="36"/>
    <x v="0"/>
    <x v="0"/>
    <s v="-"/>
    <m/>
    <m/>
    <m/>
    <m/>
    <m/>
    <m/>
    <m/>
    <m/>
    <m/>
    <m/>
    <m/>
    <m/>
    <m/>
    <m/>
    <m/>
    <n v="1"/>
    <m/>
    <m/>
    <m/>
    <m/>
    <m/>
    <m/>
    <m/>
    <m/>
    <m/>
    <m/>
    <m/>
    <m/>
    <m/>
    <m/>
    <m/>
    <m/>
    <m/>
    <n v="1"/>
    <m/>
    <m/>
    <m/>
    <m/>
    <m/>
    <m/>
    <m/>
    <m/>
    <m/>
    <m/>
    <m/>
    <m/>
    <m/>
    <m/>
    <n v="2"/>
    <m/>
    <m/>
    <m/>
    <m/>
    <m/>
    <m/>
    <m/>
    <m/>
    <m/>
    <m/>
    <m/>
    <m/>
    <m/>
    <m/>
    <m/>
    <m/>
    <m/>
    <m/>
    <m/>
    <m/>
    <m/>
    <m/>
    <m/>
    <m/>
    <m/>
    <m/>
    <m/>
    <m/>
    <m/>
    <m/>
    <m/>
    <m/>
    <m/>
    <m/>
    <m/>
    <n v="1"/>
    <m/>
    <m/>
    <m/>
    <m/>
    <m/>
    <m/>
    <m/>
    <m/>
    <x v="5"/>
    <x v="0"/>
    <s v="ZBHT0015"/>
    <s v="G2hWaEcpNJz"/>
    <s v="Allocated"/>
    <s v="Left Message (LMCB)"/>
    <s v="Visited at customer residence address. Customer is not meet at home discus about due amount with customer brother. Vehicle with him. Left message at home with brother."/>
    <d v="2026-03-06T00:00:00"/>
    <m/>
    <m/>
    <m/>
    <e v="#N/A"/>
  </r>
  <r>
    <n v="466177059"/>
    <s v="VARSHA SAGAR SAPKAL"/>
    <s v="ONLINE"/>
    <s v="12.03.26"/>
    <n v="4846"/>
    <m/>
    <m/>
    <m/>
    <n v="1568"/>
    <n v="4704"/>
    <x v="4"/>
    <x v="1"/>
    <x v="1"/>
    <x v="2"/>
    <n v="25351"/>
    <n v="142"/>
    <n v="0"/>
    <n v="2250"/>
    <s v="-"/>
    <s v="NEW"/>
    <n v="3.4509878658660058E-2"/>
    <n v="5.5003842609972634E-3"/>
    <s v="STABLE"/>
    <x v="1"/>
    <s v="-"/>
    <s v="PAID"/>
    <m/>
    <m/>
    <s v="CAVA"/>
    <m/>
    <m/>
    <m/>
    <s v="BOPODI"/>
    <m/>
    <m/>
    <m/>
    <n v="7096"/>
    <n v="25351"/>
    <n v="85"/>
    <n v="3"/>
    <n v="25"/>
    <s v="REGULAR"/>
    <s v="MH12WW9316"/>
    <s v="TVS JUPITER 125 DISC SXC"/>
    <d v="2025-05-21T00:00:00"/>
    <n v="24"/>
    <x v="4"/>
    <x v="2"/>
    <s v="-"/>
    <m/>
    <m/>
    <m/>
    <m/>
    <m/>
    <m/>
    <m/>
    <m/>
    <m/>
    <m/>
    <m/>
    <m/>
    <m/>
    <m/>
    <m/>
    <m/>
    <m/>
    <m/>
    <m/>
    <m/>
    <m/>
    <m/>
    <m/>
    <m/>
    <m/>
    <m/>
    <m/>
    <m/>
    <m/>
    <m/>
    <m/>
    <m/>
    <m/>
    <n v="1"/>
    <m/>
    <m/>
    <m/>
    <m/>
    <m/>
    <m/>
    <m/>
    <m/>
    <m/>
    <m/>
    <m/>
    <m/>
    <m/>
    <m/>
    <m/>
    <m/>
    <m/>
    <m/>
    <m/>
    <m/>
    <m/>
    <m/>
    <m/>
    <m/>
    <m/>
    <m/>
    <m/>
    <m/>
    <m/>
    <m/>
    <m/>
    <m/>
    <m/>
    <m/>
    <m/>
    <m/>
    <m/>
    <m/>
    <m/>
    <m/>
    <m/>
    <m/>
    <m/>
    <m/>
    <m/>
    <m/>
    <m/>
    <m/>
    <m/>
    <m/>
    <m/>
    <m/>
    <m/>
    <m/>
    <m/>
    <m/>
    <m/>
    <m/>
    <m/>
    <x v="0"/>
    <x v="0"/>
    <s v="ZBHT0009"/>
    <s v="k6slIN2Jaz"/>
    <s v="Allocated"/>
    <s v="Promise To Pay (PTP)"/>
    <s v="Customer shifted from address mother in low on address she call Customer promise pay online 4846 on 12/03"/>
    <d v="2026-03-12T00:00:00"/>
    <m/>
    <m/>
    <m/>
    <e v="#N/A"/>
  </r>
  <r>
    <n v="462522026"/>
    <s v="YASH GANESH HAJARE"/>
    <m/>
    <m/>
    <m/>
    <m/>
    <m/>
    <m/>
    <n v="5076"/>
    <n v="16460"/>
    <x v="6"/>
    <x v="0"/>
    <x v="0"/>
    <x v="2"/>
    <n v="25245"/>
    <n v="882"/>
    <n v="0"/>
    <n v="2700"/>
    <s v="-"/>
    <s v="BKT 4 FLOW"/>
    <n v="7.7845865371581183E-2"/>
    <n v="1.1640290753022191E-2"/>
    <s v="FLOW"/>
    <x v="0"/>
    <s v="NC"/>
    <s v="NC"/>
    <s v="Shifted"/>
    <m/>
    <s v="CNAVNA"/>
    <m/>
    <m/>
    <m/>
    <s v="BOPODI"/>
    <m/>
    <m/>
    <m/>
    <n v="20042"/>
    <n v="25245"/>
    <n v="116"/>
    <m/>
    <n v="146"/>
    <s v="-"/>
    <s v="MH12WS2967"/>
    <s v="HONDA ACTIVA 125 SMART"/>
    <d v="2024-04-10T00:00:00"/>
    <n v="24"/>
    <x v="0"/>
    <x v="2"/>
    <s v="-"/>
    <m/>
    <m/>
    <m/>
    <m/>
    <m/>
    <m/>
    <m/>
    <m/>
    <m/>
    <m/>
    <m/>
    <m/>
    <n v="1"/>
    <m/>
    <m/>
    <m/>
    <m/>
    <m/>
    <m/>
    <m/>
    <m/>
    <m/>
    <m/>
    <m/>
    <m/>
    <m/>
    <m/>
    <m/>
    <m/>
    <m/>
    <m/>
    <m/>
    <m/>
    <m/>
    <m/>
    <m/>
    <m/>
    <m/>
    <m/>
    <m/>
    <m/>
    <m/>
    <m/>
    <m/>
    <m/>
    <m/>
    <m/>
    <m/>
    <m/>
    <m/>
    <m/>
    <m/>
    <m/>
    <m/>
    <m/>
    <m/>
    <m/>
    <m/>
    <m/>
    <m/>
    <m/>
    <m/>
    <m/>
    <m/>
    <m/>
    <m/>
    <m/>
    <m/>
    <m/>
    <m/>
    <m/>
    <m/>
    <m/>
    <m/>
    <m/>
    <m/>
    <m/>
    <m/>
    <m/>
    <m/>
    <m/>
    <m/>
    <m/>
    <m/>
    <m/>
    <m/>
    <m/>
    <m/>
    <m/>
    <m/>
    <m/>
    <m/>
    <m/>
    <x v="0"/>
    <x v="0"/>
    <s v="ZBHT0009"/>
    <s v="G64E2XRe_z"/>
    <s v="Allocated"/>
    <s v="Shifted (NC_SFTD)"/>
    <s v="Customer shifted from address "/>
    <d v="2026-03-05T00:00:00"/>
    <m/>
    <m/>
    <m/>
    <e v="#N/A"/>
  </r>
  <r>
    <n v="458645849"/>
    <s v="SHITAL PRASHANT MANE"/>
    <s v="ONLINE"/>
    <s v="23.03.26"/>
    <n v="5000"/>
    <m/>
    <m/>
    <m/>
    <n v="4448"/>
    <n v="4339"/>
    <x v="2"/>
    <x v="1"/>
    <x v="1"/>
    <x v="8"/>
    <n v="25231"/>
    <n v="110"/>
    <n v="0"/>
    <n v="1907"/>
    <s v="-"/>
    <s v="NEW"/>
    <n v="2.0632141301032199E-2"/>
    <n v="1.275497308607915E-3"/>
    <s v="STABLE"/>
    <x v="1"/>
    <s v="-"/>
    <s v="PTP"/>
    <m/>
    <n v="22"/>
    <s v="CAVA"/>
    <m/>
    <m/>
    <m/>
    <s v="BHOR"/>
    <m/>
    <m/>
    <m/>
    <n v="6356"/>
    <n v="25231"/>
    <n v="24"/>
    <n v="1"/>
    <n v="26"/>
    <s v="REGULAR"/>
    <s v="MH12VP6553"/>
    <s v="TVS IQUBE ELECTRIC"/>
    <d v="2023-06-21T00:00:00"/>
    <n v="36"/>
    <x v="4"/>
    <x v="2"/>
    <s v="-"/>
    <m/>
    <m/>
    <m/>
    <m/>
    <m/>
    <m/>
    <m/>
    <m/>
    <m/>
    <m/>
    <m/>
    <m/>
    <m/>
    <m/>
    <m/>
    <m/>
    <m/>
    <m/>
    <m/>
    <m/>
    <m/>
    <m/>
    <m/>
    <m/>
    <m/>
    <m/>
    <m/>
    <m/>
    <m/>
    <m/>
    <m/>
    <m/>
    <m/>
    <m/>
    <m/>
    <m/>
    <m/>
    <m/>
    <m/>
    <m/>
    <m/>
    <m/>
    <m/>
    <m/>
    <m/>
    <n v="1"/>
    <m/>
    <m/>
    <m/>
    <m/>
    <m/>
    <m/>
    <m/>
    <m/>
    <m/>
    <m/>
    <m/>
    <m/>
    <m/>
    <m/>
    <m/>
    <m/>
    <m/>
    <m/>
    <m/>
    <m/>
    <m/>
    <m/>
    <m/>
    <m/>
    <m/>
    <m/>
    <n v="1"/>
    <m/>
    <m/>
    <m/>
    <m/>
    <m/>
    <m/>
    <m/>
    <m/>
    <m/>
    <m/>
    <m/>
    <m/>
    <m/>
    <m/>
    <m/>
    <m/>
    <m/>
    <m/>
    <m/>
    <m/>
    <x v="6"/>
    <x v="0"/>
    <s v="DUWT0011"/>
    <s v="kosIC8jx3c"/>
    <s v="Allocated"/>
    <s v="Promise To Pay (PTP)"/>
    <s v="Customer home visit promise to pay amount 5000 Ptp dte 20.03.2026"/>
    <d v="2026-03-20T00:00:00"/>
    <m/>
    <m/>
    <m/>
    <e v="#N/A"/>
  </r>
  <r>
    <n v="135586566"/>
    <s v="VISHAL VIJAY SHINDE"/>
    <s v="ONLINE"/>
    <s v="15.03.26"/>
    <n v="5132"/>
    <m/>
    <m/>
    <m/>
    <n v="2466"/>
    <n v="4827"/>
    <x v="5"/>
    <x v="2"/>
    <x v="1"/>
    <x v="15"/>
    <n v="25074.67"/>
    <n v="165"/>
    <n v="0"/>
    <n v="1800"/>
    <s v="-"/>
    <s v="26.02.26"/>
    <n v="5.8750307462036258E-2"/>
    <n v="4.6649317642381248E-3"/>
    <s v="RB"/>
    <x v="1"/>
    <s v="NC"/>
    <s v="PAID"/>
    <m/>
    <m/>
    <m/>
    <m/>
    <m/>
    <m/>
    <s v="TINGRE NAGAR"/>
    <m/>
    <m/>
    <m/>
    <n v="6792"/>
    <n v="25074.67"/>
    <n v="54"/>
    <m/>
    <n v="25"/>
    <s v="-"/>
    <s v="MH12UX3011"/>
    <s v="PIAGGIO APRILIA SR 125 CBS"/>
    <d v="2022-11-09T00:00:00"/>
    <n v="48"/>
    <x v="0"/>
    <x v="2"/>
    <s v="-"/>
    <m/>
    <m/>
    <m/>
    <m/>
    <m/>
    <m/>
    <m/>
    <m/>
    <m/>
    <m/>
    <m/>
    <m/>
    <m/>
    <m/>
    <m/>
    <n v="1"/>
    <m/>
    <m/>
    <m/>
    <m/>
    <m/>
    <m/>
    <m/>
    <m/>
    <m/>
    <m/>
    <m/>
    <m/>
    <m/>
    <m/>
    <m/>
    <m/>
    <m/>
    <m/>
    <m/>
    <m/>
    <m/>
    <m/>
    <m/>
    <m/>
    <m/>
    <m/>
    <m/>
    <m/>
    <m/>
    <m/>
    <m/>
    <m/>
    <m/>
    <m/>
    <m/>
    <m/>
    <m/>
    <m/>
    <m/>
    <m/>
    <m/>
    <m/>
    <m/>
    <m/>
    <m/>
    <m/>
    <m/>
    <m/>
    <m/>
    <m/>
    <m/>
    <m/>
    <m/>
    <m/>
    <m/>
    <m/>
    <m/>
    <m/>
    <m/>
    <m/>
    <m/>
    <m/>
    <m/>
    <m/>
    <m/>
    <m/>
    <m/>
    <m/>
    <m/>
    <m/>
    <m/>
    <m/>
    <m/>
    <m/>
    <m/>
    <m/>
    <m/>
    <x v="0"/>
    <x v="0"/>
    <s v="ZBHT0012"/>
    <s v="A6kO3Ijesc"/>
    <s v="Allocated"/>
    <s v="Promise To Pay (PTP)"/>
    <s v="Ptp"/>
    <d v="2026-03-15T00:00:00"/>
    <m/>
    <m/>
    <m/>
    <e v="#N/A"/>
  </r>
  <r>
    <n v="459750432"/>
    <s v="DATTATRAY SHIVAJI NIGHOT"/>
    <m/>
    <m/>
    <m/>
    <m/>
    <m/>
    <m/>
    <n v="3042"/>
    <n v="6081"/>
    <x v="5"/>
    <x v="0"/>
    <x v="0"/>
    <x v="1"/>
    <n v="25074.29"/>
    <n v="157"/>
    <n v="0"/>
    <n v="3150"/>
    <s v="-"/>
    <s v="1 FLOW"/>
    <n v="0.22843555160935691"/>
    <n v="4.6648610684295504E-3"/>
    <s v="FLOW"/>
    <x v="3"/>
    <s v="PTP"/>
    <s v="PTP"/>
    <m/>
    <n v="19"/>
    <s v="CAVA"/>
    <m/>
    <m/>
    <m/>
    <s v="AMBEGAON"/>
    <m/>
    <m/>
    <m/>
    <n v="9388"/>
    <n v="25074.29"/>
    <n v="55"/>
    <m/>
    <n v="85"/>
    <s v="-"/>
    <s v="MH14KZ6554"/>
    <s v="HONDA SHINE DRUM BSVI"/>
    <d v="2023-09-13T00:00:00"/>
    <n v="36"/>
    <x v="0"/>
    <x v="2"/>
    <s v="-"/>
    <m/>
    <m/>
    <m/>
    <m/>
    <m/>
    <m/>
    <m/>
    <m/>
    <m/>
    <m/>
    <m/>
    <m/>
    <n v="1"/>
    <m/>
    <m/>
    <m/>
    <m/>
    <m/>
    <m/>
    <m/>
    <m/>
    <m/>
    <m/>
    <m/>
    <m/>
    <m/>
    <m/>
    <m/>
    <m/>
    <m/>
    <m/>
    <m/>
    <m/>
    <m/>
    <m/>
    <m/>
    <m/>
    <m/>
    <m/>
    <m/>
    <m/>
    <m/>
    <m/>
    <m/>
    <m/>
    <m/>
    <m/>
    <m/>
    <m/>
    <m/>
    <m/>
    <m/>
    <m/>
    <m/>
    <m/>
    <m/>
    <m/>
    <m/>
    <m/>
    <m/>
    <m/>
    <m/>
    <m/>
    <m/>
    <m/>
    <m/>
    <m/>
    <m/>
    <m/>
    <n v="1"/>
    <m/>
    <m/>
    <m/>
    <m/>
    <m/>
    <m/>
    <m/>
    <m/>
    <m/>
    <m/>
    <m/>
    <m/>
    <m/>
    <m/>
    <m/>
    <m/>
    <m/>
    <m/>
    <m/>
    <m/>
    <m/>
    <m/>
    <m/>
    <x v="6"/>
    <x v="0"/>
    <s v="DUWT0029"/>
    <s v="G68VOdt45c"/>
    <s v="Allocated"/>
    <s v="Promise To Pay (PTP)"/>
    <s v="Promise to pay 5 march"/>
    <d v="2026-03-05T00:00:00"/>
    <m/>
    <m/>
    <m/>
    <e v="#N/A"/>
  </r>
  <r>
    <n v="459836925"/>
    <s v="JAGDISH NATTHU SAHU"/>
    <s v="ONLINE"/>
    <s v="11.03.26"/>
    <n v="3450"/>
    <m/>
    <m/>
    <m/>
    <n v="3191"/>
    <n v="1176"/>
    <x v="2"/>
    <x v="1"/>
    <x v="1"/>
    <x v="9"/>
    <n v="25021"/>
    <n v="29"/>
    <n v="0"/>
    <n v="4950"/>
    <s v="-"/>
    <s v="1 FLOW"/>
    <n v="1.413157987956715E-2"/>
    <n v="1.2648812238388739E-3"/>
    <s v="STABLE"/>
    <x v="1"/>
    <s v="PTP"/>
    <s v="PAID"/>
    <m/>
    <m/>
    <m/>
    <m/>
    <m/>
    <m/>
    <s v="PARUNDE"/>
    <m/>
    <m/>
    <m/>
    <n v="6155"/>
    <n v="25021"/>
    <n v="24"/>
    <m/>
    <n v="26"/>
    <s v="-"/>
    <s v="MH14KZ9850"/>
    <s v="LIVO DRUM CBS"/>
    <d v="2023-09-21T00:00:00"/>
    <n v="36"/>
    <x v="0"/>
    <x v="0"/>
    <s v="-"/>
    <m/>
    <m/>
    <m/>
    <m/>
    <m/>
    <m/>
    <m/>
    <m/>
    <m/>
    <m/>
    <m/>
    <m/>
    <n v="1"/>
    <m/>
    <m/>
    <n v="1"/>
    <m/>
    <m/>
    <m/>
    <m/>
    <m/>
    <m/>
    <m/>
    <m/>
    <m/>
    <m/>
    <m/>
    <m/>
    <m/>
    <m/>
    <n v="1"/>
    <m/>
    <m/>
    <m/>
    <m/>
    <m/>
    <m/>
    <m/>
    <m/>
    <m/>
    <m/>
    <m/>
    <m/>
    <m/>
    <m/>
    <m/>
    <m/>
    <m/>
    <m/>
    <m/>
    <m/>
    <m/>
    <m/>
    <m/>
    <m/>
    <m/>
    <m/>
    <m/>
    <m/>
    <m/>
    <m/>
    <m/>
    <m/>
    <m/>
    <m/>
    <m/>
    <m/>
    <m/>
    <m/>
    <m/>
    <m/>
    <m/>
    <m/>
    <m/>
    <m/>
    <m/>
    <m/>
    <m/>
    <m/>
    <m/>
    <m/>
    <m/>
    <m/>
    <m/>
    <m/>
    <m/>
    <m/>
    <m/>
    <m/>
    <m/>
    <m/>
    <m/>
    <m/>
    <x v="1"/>
    <x v="0"/>
    <s v="ZBHT0021"/>
    <s v="GPW4ODw_Dgm"/>
    <s v="Allocated"/>
    <s v="Promise To Pay (PTP)"/>
    <s v="Ptp"/>
    <d v="2026-03-29T00:00:00"/>
    <m/>
    <m/>
    <m/>
    <e v="#N/A"/>
  </r>
  <r>
    <n v="462016226"/>
    <s v="VISHWAS BABAN HOLE"/>
    <s v="ONLINE"/>
    <s v="09.03.26"/>
    <n v="4519"/>
    <m/>
    <m/>
    <m/>
    <n v="4435"/>
    <n v="22175"/>
    <x v="1"/>
    <x v="2"/>
    <x v="1"/>
    <x v="10"/>
    <n v="25000"/>
    <n v="1514"/>
    <n v="0"/>
    <n v="4500"/>
    <s v="-"/>
    <s v="21.02.26"/>
    <n v="0.1438245313103704"/>
    <n v="9.2914543896088116E-3"/>
    <s v="RB"/>
    <x v="1"/>
    <s v="PTP"/>
    <s v="PAID"/>
    <m/>
    <m/>
    <m/>
    <m/>
    <m/>
    <m/>
    <s v="RAJGURU NAGAR"/>
    <m/>
    <m/>
    <m/>
    <n v="28189"/>
    <n v="25000"/>
    <n v="177"/>
    <m/>
    <n v="0"/>
    <s v="-"/>
    <s v="MH14LK0880"/>
    <s v="HONDA ACTIVA 6G DLX BS VI"/>
    <d v="2024-02-23T00:00:00"/>
    <n v="24"/>
    <x v="0"/>
    <x v="0"/>
    <s v="-"/>
    <m/>
    <m/>
    <m/>
    <m/>
    <m/>
    <m/>
    <m/>
    <m/>
    <m/>
    <m/>
    <m/>
    <m/>
    <m/>
    <m/>
    <m/>
    <n v="1"/>
    <m/>
    <m/>
    <m/>
    <m/>
    <m/>
    <m/>
    <m/>
    <m/>
    <m/>
    <m/>
    <m/>
    <m/>
    <m/>
    <m/>
    <m/>
    <m/>
    <m/>
    <m/>
    <m/>
    <m/>
    <m/>
    <m/>
    <m/>
    <m/>
    <m/>
    <m/>
    <m/>
    <m/>
    <m/>
    <m/>
    <m/>
    <m/>
    <m/>
    <m/>
    <m/>
    <m/>
    <m/>
    <m/>
    <m/>
    <m/>
    <m/>
    <m/>
    <m/>
    <m/>
    <m/>
    <m/>
    <m/>
    <m/>
    <m/>
    <m/>
    <m/>
    <m/>
    <m/>
    <m/>
    <m/>
    <m/>
    <m/>
    <m/>
    <m/>
    <m/>
    <m/>
    <m/>
    <m/>
    <m/>
    <m/>
    <m/>
    <m/>
    <m/>
    <m/>
    <m/>
    <m/>
    <m/>
    <m/>
    <m/>
    <m/>
    <m/>
    <m/>
    <x v="0"/>
    <x v="0"/>
    <s v="ZBHT0010"/>
    <e v="#N/A"/>
    <e v="#N/A"/>
    <s v="Promise To Pay (PTP)"/>
    <s v="Ptp "/>
    <d v="2026-03-14T00:00:00"/>
    <m/>
    <m/>
    <m/>
    <e v="#N/A"/>
  </r>
  <r>
    <n v="459611808"/>
    <s v="DATTA KALLYANI DESHMUKH"/>
    <s v="ONLINE"/>
    <s v="24.03.26"/>
    <n v="3500"/>
    <m/>
    <m/>
    <m/>
    <n v="3349"/>
    <n v="3288"/>
    <x v="2"/>
    <x v="1"/>
    <x v="1"/>
    <x v="13"/>
    <n v="24911"/>
    <n v="55"/>
    <n v="0"/>
    <n v="4747.47"/>
    <s v="-"/>
    <s v="19.02.26"/>
    <n v="2.7518062021454459E-2"/>
    <n v="1.259320417531281E-3"/>
    <s v="STABLE"/>
    <x v="1"/>
    <s v="MPTP"/>
    <s v="MPTP"/>
    <s v="Add not found"/>
    <n v="25"/>
    <s v="CNAVNA"/>
    <m/>
    <m/>
    <m/>
    <s v="DEHU"/>
    <m/>
    <m/>
    <m/>
    <n v="8090.47"/>
    <n v="24911"/>
    <n v="24"/>
    <m/>
    <n v="26"/>
    <s v="-"/>
    <s v="MH14KZ5650"/>
    <s v="DESTINI PRIME DRS CAST SILVER WHITE"/>
    <d v="2023-09-01T00:00:00"/>
    <n v="36"/>
    <x v="0"/>
    <x v="2"/>
    <s v="-"/>
    <m/>
    <m/>
    <m/>
    <m/>
    <m/>
    <m/>
    <m/>
    <m/>
    <m/>
    <m/>
    <m/>
    <m/>
    <m/>
    <m/>
    <m/>
    <n v="1"/>
    <m/>
    <m/>
    <m/>
    <m/>
    <m/>
    <m/>
    <m/>
    <m/>
    <m/>
    <m/>
    <m/>
    <n v="1"/>
    <m/>
    <m/>
    <m/>
    <m/>
    <m/>
    <m/>
    <m/>
    <m/>
    <n v="1"/>
    <m/>
    <m/>
    <m/>
    <m/>
    <m/>
    <m/>
    <m/>
    <m/>
    <n v="1"/>
    <m/>
    <m/>
    <m/>
    <m/>
    <m/>
    <m/>
    <m/>
    <m/>
    <m/>
    <m/>
    <m/>
    <m/>
    <m/>
    <m/>
    <m/>
    <m/>
    <m/>
    <m/>
    <m/>
    <m/>
    <m/>
    <m/>
    <m/>
    <m/>
    <m/>
    <m/>
    <n v="1"/>
    <m/>
    <m/>
    <m/>
    <m/>
    <m/>
    <m/>
    <m/>
    <m/>
    <m/>
    <m/>
    <m/>
    <m/>
    <m/>
    <m/>
    <m/>
    <m/>
    <m/>
    <m/>
    <m/>
    <m/>
    <x v="5"/>
    <x v="0"/>
    <s v="DUWT0027"/>
    <s v="AoMBC_Q6VfE7"/>
    <s v="Allocated"/>
    <s v="Address Not Found (NC_ANF)"/>
    <s v="Visited to Customers residence address but short address so can't found Customer "/>
    <d v="2026-03-06T00:00:00"/>
    <m/>
    <m/>
    <m/>
    <e v="#N/A"/>
  </r>
  <r>
    <n v="460111082"/>
    <s v="SHIVAJI BABAN GUNJAL"/>
    <s v="COLLECT"/>
    <s v="23.03.26"/>
    <n v="3144"/>
    <m/>
    <m/>
    <m/>
    <n v="2991"/>
    <n v="2991"/>
    <x v="2"/>
    <x v="1"/>
    <x v="1"/>
    <x v="1"/>
    <n v="24851.35"/>
    <n v="104"/>
    <n v="0"/>
    <n v="4943"/>
    <s v="-"/>
    <s v="NEW"/>
    <n v="6.2297351894713013E-2"/>
    <n v="1.256304943929028E-3"/>
    <s v="STABLE"/>
    <x v="1"/>
    <s v="-"/>
    <s v="PTP"/>
    <m/>
    <n v="25"/>
    <s v="CAVA"/>
    <m/>
    <m/>
    <m/>
    <s v="VALTI"/>
    <m/>
    <m/>
    <m/>
    <n v="8038"/>
    <n v="24851.35"/>
    <n v="24"/>
    <m/>
    <n v="26"/>
    <s v="-"/>
    <s v="MH14LD2646"/>
    <s v="SPLENDOR PLUS BS6 DRK CAST FI"/>
    <d v="2023-10-13T00:00:00"/>
    <n v="36"/>
    <x v="0"/>
    <x v="2"/>
    <s v="-"/>
    <m/>
    <m/>
    <m/>
    <m/>
    <m/>
    <m/>
    <m/>
    <m/>
    <m/>
    <n v="1"/>
    <m/>
    <m/>
    <n v="1"/>
    <m/>
    <m/>
    <m/>
    <m/>
    <m/>
    <m/>
    <m/>
    <m/>
    <m/>
    <m/>
    <m/>
    <m/>
    <m/>
    <m/>
    <m/>
    <m/>
    <m/>
    <m/>
    <m/>
    <m/>
    <m/>
    <m/>
    <m/>
    <m/>
    <m/>
    <m/>
    <m/>
    <m/>
    <m/>
    <m/>
    <m/>
    <m/>
    <m/>
    <m/>
    <m/>
    <m/>
    <m/>
    <m/>
    <m/>
    <m/>
    <m/>
    <m/>
    <m/>
    <m/>
    <n v="1"/>
    <m/>
    <m/>
    <m/>
    <m/>
    <m/>
    <m/>
    <m/>
    <m/>
    <n v="2"/>
    <m/>
    <m/>
    <m/>
    <m/>
    <m/>
    <m/>
    <m/>
    <m/>
    <m/>
    <m/>
    <m/>
    <m/>
    <m/>
    <m/>
    <m/>
    <m/>
    <m/>
    <m/>
    <m/>
    <m/>
    <m/>
    <m/>
    <m/>
    <m/>
    <m/>
    <m/>
    <x v="5"/>
    <x v="0"/>
    <s v="DUWT0029"/>
    <s v="B2hkFY6ZI3Km"/>
    <s v="Allocated"/>
    <s v="Promise To Pay (PTP)"/>
    <s v="Promise to pay 16 March "/>
    <d v="2026-03-16T00:00:00"/>
    <m/>
    <m/>
    <m/>
    <e v="#N/A"/>
  </r>
  <r>
    <n v="459484458"/>
    <s v="ARBAJ ALTAF SHAIKH"/>
    <m/>
    <m/>
    <m/>
    <m/>
    <m/>
    <m/>
    <n v="2915"/>
    <n v="5829"/>
    <x v="5"/>
    <x v="0"/>
    <x v="0"/>
    <x v="12"/>
    <n v="24318"/>
    <n v="45"/>
    <n v="0"/>
    <n v="1350"/>
    <s v="-"/>
    <s v="1 FLOW"/>
    <n v="3.7268049380058149E-2"/>
    <n v="4.5241596656204336E-3"/>
    <s v="FLOW"/>
    <x v="0"/>
    <s v="NC"/>
    <s v="NC"/>
    <s v="Shifted"/>
    <m/>
    <s v="CNAVNA"/>
    <m/>
    <m/>
    <m/>
    <s v="TALEGAON DHAMDHERE"/>
    <m/>
    <m/>
    <m/>
    <n v="7224"/>
    <n v="24318"/>
    <n v="55"/>
    <m/>
    <n v="85"/>
    <s v="-"/>
    <m/>
    <s v="SUP SPLENDOR XTEC DISC"/>
    <d v="2023-08-21T00:00:00"/>
    <n v="36"/>
    <x v="0"/>
    <x v="0"/>
    <s v="-"/>
    <m/>
    <m/>
    <m/>
    <m/>
    <m/>
    <m/>
    <m/>
    <m/>
    <m/>
    <n v="1"/>
    <m/>
    <m/>
    <m/>
    <m/>
    <m/>
    <m/>
    <m/>
    <m/>
    <m/>
    <m/>
    <m/>
    <m/>
    <m/>
    <m/>
    <m/>
    <m/>
    <m/>
    <m/>
    <m/>
    <m/>
    <m/>
    <m/>
    <m/>
    <m/>
    <m/>
    <m/>
    <m/>
    <m/>
    <m/>
    <m/>
    <m/>
    <m/>
    <m/>
    <m/>
    <m/>
    <m/>
    <m/>
    <m/>
    <m/>
    <m/>
    <m/>
    <m/>
    <m/>
    <m/>
    <m/>
    <m/>
    <m/>
    <m/>
    <m/>
    <m/>
    <m/>
    <m/>
    <m/>
    <m/>
    <m/>
    <m/>
    <m/>
    <m/>
    <m/>
    <m/>
    <m/>
    <m/>
    <m/>
    <m/>
    <m/>
    <m/>
    <m/>
    <m/>
    <m/>
    <m/>
    <m/>
    <m/>
    <m/>
    <m/>
    <m/>
    <m/>
    <m/>
    <m/>
    <m/>
    <m/>
    <m/>
    <m/>
    <m/>
    <x v="0"/>
    <x v="0"/>
    <s v="ZBHT0024"/>
    <s v="kPakB_dCL9Om"/>
    <s v="Allocated"/>
    <s v="Shifted (NC_SFTD)"/>
    <s v="Customer shifted to sangmner"/>
    <d v="2026-03-04T00:00:00"/>
    <m/>
    <m/>
    <m/>
    <e v="#N/A"/>
  </r>
  <r>
    <n v="467377688"/>
    <s v="CHADHA RAMIT BALBIR"/>
    <m/>
    <m/>
    <m/>
    <m/>
    <m/>
    <m/>
    <n v="2428"/>
    <n v="2428"/>
    <x v="2"/>
    <x v="0"/>
    <x v="0"/>
    <x v="18"/>
    <n v="24222"/>
    <n v="3"/>
    <n v="0"/>
    <n v="450"/>
    <s v="-"/>
    <s v="X FLOW"/>
    <n v="6.9618358207578196E-2"/>
    <n v="1.224489548931905E-3"/>
    <s v="STABLE"/>
    <x v="2"/>
    <s v="NC"/>
    <s v="MPTP"/>
    <s v="Shifted"/>
    <n v="26"/>
    <s v="CNAVNA"/>
    <m/>
    <m/>
    <m/>
    <s v="WAGHOLI"/>
    <m/>
    <m/>
    <m/>
    <n v="2881"/>
    <n v="24222"/>
    <n v="23"/>
    <m/>
    <n v="53"/>
    <s v="-"/>
    <s v="MH15JN9875"/>
    <s v="TVS RAIDER DISC"/>
    <d v="2025-12-02T00:00:00"/>
    <n v="12"/>
    <x v="0"/>
    <x v="2"/>
    <s v="-"/>
    <m/>
    <m/>
    <m/>
    <m/>
    <m/>
    <m/>
    <m/>
    <m/>
    <m/>
    <m/>
    <m/>
    <m/>
    <m/>
    <m/>
    <m/>
    <n v="1"/>
    <m/>
    <m/>
    <m/>
    <m/>
    <m/>
    <m/>
    <m/>
    <m/>
    <m/>
    <m/>
    <m/>
    <m/>
    <m/>
    <m/>
    <m/>
    <m/>
    <m/>
    <m/>
    <m/>
    <m/>
    <m/>
    <m/>
    <m/>
    <n v="1"/>
    <m/>
    <m/>
    <m/>
    <m/>
    <m/>
    <m/>
    <m/>
    <m/>
    <m/>
    <m/>
    <m/>
    <m/>
    <m/>
    <m/>
    <m/>
    <m/>
    <m/>
    <m/>
    <m/>
    <m/>
    <m/>
    <m/>
    <m/>
    <m/>
    <m/>
    <m/>
    <m/>
    <m/>
    <m/>
    <m/>
    <m/>
    <m/>
    <m/>
    <m/>
    <m/>
    <m/>
    <m/>
    <m/>
    <m/>
    <m/>
    <m/>
    <m/>
    <m/>
    <m/>
    <m/>
    <m/>
    <m/>
    <m/>
    <m/>
    <m/>
    <m/>
    <m/>
    <m/>
    <x v="6"/>
    <x v="0"/>
    <s v="DUWT0021"/>
    <s v="G6A53EQUWjz"/>
    <s v="Allocated"/>
    <s v="Shifted (NC_SFTD)"/>
    <s v="Customer SHIFTED from residence address "/>
    <d v="2026-03-06T00:00:00"/>
    <m/>
    <m/>
    <m/>
    <s v="VYMO"/>
  </r>
  <r>
    <n v="462726617"/>
    <s v="DNYANESHWAR HARIBHAU NAMDAS"/>
    <m/>
    <m/>
    <m/>
    <m/>
    <m/>
    <m/>
    <n v="4322"/>
    <n v="12966"/>
    <x v="4"/>
    <x v="0"/>
    <x v="0"/>
    <x v="8"/>
    <n v="24173"/>
    <n v="336"/>
    <n v="0"/>
    <n v="4484"/>
    <s v="-"/>
    <s v="2 FLOW"/>
    <n v="0.53160186488388461"/>
    <n v="5.2447946329962063E-3"/>
    <s v="FLOW"/>
    <x v="0"/>
    <s v="NC"/>
    <s v="NC"/>
    <s v="Shifted"/>
    <m/>
    <s v="CNAVNA"/>
    <m/>
    <m/>
    <m/>
    <s v="BHOR"/>
    <m/>
    <m/>
    <m/>
    <n v="17786"/>
    <n v="24173"/>
    <n v="86"/>
    <m/>
    <n v="116"/>
    <s v="-"/>
    <s v="MH12WV1302"/>
    <s v="SPLENDORPLUS I3S DRS C FI BLACKACNT"/>
    <d v="2024-04-29T00:00:00"/>
    <n v="24"/>
    <x v="0"/>
    <x v="2"/>
    <s v="-"/>
    <m/>
    <m/>
    <m/>
    <m/>
    <m/>
    <m/>
    <m/>
    <m/>
    <m/>
    <m/>
    <m/>
    <m/>
    <m/>
    <m/>
    <m/>
    <m/>
    <m/>
    <m/>
    <m/>
    <m/>
    <m/>
    <m/>
    <m/>
    <m/>
    <n v="1"/>
    <m/>
    <m/>
    <m/>
    <m/>
    <m/>
    <m/>
    <m/>
    <m/>
    <m/>
    <m/>
    <m/>
    <m/>
    <m/>
    <m/>
    <m/>
    <m/>
    <m/>
    <m/>
    <m/>
    <m/>
    <m/>
    <m/>
    <m/>
    <m/>
    <m/>
    <m/>
    <m/>
    <m/>
    <m/>
    <m/>
    <m/>
    <m/>
    <m/>
    <m/>
    <m/>
    <m/>
    <m/>
    <m/>
    <m/>
    <m/>
    <m/>
    <m/>
    <m/>
    <m/>
    <m/>
    <m/>
    <m/>
    <m/>
    <m/>
    <m/>
    <m/>
    <m/>
    <m/>
    <m/>
    <m/>
    <m/>
    <m/>
    <m/>
    <m/>
    <m/>
    <m/>
    <m/>
    <m/>
    <m/>
    <m/>
    <m/>
    <m/>
    <m/>
    <x v="0"/>
    <x v="0"/>
    <s v="DUWT0011"/>
    <s v="APBa5o2BRec"/>
    <s v="Allocated"/>
    <s v="Shifted (NC_SFTD)"/>
    <s v="Customer shifted on office address"/>
    <d v="2026-03-09T00:00:00"/>
    <m/>
    <m/>
    <m/>
    <e v="#N/A"/>
  </r>
  <r>
    <n v="464350524"/>
    <s v="AKASH SANJAY MORE"/>
    <s v="ONLINE"/>
    <s v="21.03.26"/>
    <n v="19000"/>
    <m/>
    <m/>
    <m/>
    <n v="6231"/>
    <n v="12273"/>
    <x v="5"/>
    <x v="2"/>
    <x v="1"/>
    <x v="15"/>
    <n v="23974"/>
    <n v="361"/>
    <n v="0"/>
    <n v="2250"/>
    <s v="-"/>
    <s v="17.02.26"/>
    <n v="5.6171422040443897E-2"/>
    <n v="4.4601613546995759E-3"/>
    <s v="RB"/>
    <x v="1"/>
    <s v="PAID"/>
    <s v="PTP"/>
    <m/>
    <n v="20"/>
    <s v="CAVA"/>
    <m/>
    <m/>
    <m/>
    <s v="CHANDAN NAGAR"/>
    <m/>
    <m/>
    <m/>
    <n v="14884"/>
    <n v="23974"/>
    <n v="55"/>
    <m/>
    <n v="26"/>
    <s v="-"/>
    <s v="MH12XJ0574"/>
    <s v="HONDA ACTIVA 6G DLX BS VI"/>
    <d v="2024-10-17T00:00:00"/>
    <n v="18"/>
    <x v="0"/>
    <x v="2"/>
    <s v="-"/>
    <m/>
    <m/>
    <m/>
    <m/>
    <m/>
    <m/>
    <m/>
    <m/>
    <m/>
    <m/>
    <m/>
    <m/>
    <m/>
    <m/>
    <m/>
    <m/>
    <m/>
    <m/>
    <m/>
    <m/>
    <m/>
    <m/>
    <m/>
    <m/>
    <m/>
    <m/>
    <m/>
    <m/>
    <m/>
    <m/>
    <m/>
    <m/>
    <m/>
    <m/>
    <m/>
    <m/>
    <m/>
    <m/>
    <m/>
    <m/>
    <m/>
    <m/>
    <m/>
    <m/>
    <m/>
    <m/>
    <m/>
    <m/>
    <m/>
    <m/>
    <m/>
    <m/>
    <m/>
    <m/>
    <m/>
    <m/>
    <m/>
    <m/>
    <m/>
    <m/>
    <m/>
    <m/>
    <m/>
    <m/>
    <m/>
    <m/>
    <m/>
    <m/>
    <m/>
    <m/>
    <m/>
    <m/>
    <m/>
    <m/>
    <m/>
    <m/>
    <m/>
    <m/>
    <m/>
    <m/>
    <m/>
    <m/>
    <m/>
    <m/>
    <m/>
    <m/>
    <m/>
    <m/>
    <m/>
    <m/>
    <m/>
    <m/>
    <m/>
    <x v="7"/>
    <x v="1"/>
    <s v="ZBHT0012"/>
    <s v="koG6vqDcK4c"/>
    <s v="Allocated"/>
    <e v="#N/A"/>
    <e v="#N/A"/>
    <e v="#N/A"/>
    <m/>
    <m/>
    <m/>
    <s v="VYMO"/>
  </r>
  <r>
    <n v="466434465"/>
    <s v="SUBHASH VISHNU PATIL"/>
    <s v="ONLINE"/>
    <s v="30.03.26"/>
    <n v="4300"/>
    <m/>
    <m/>
    <m/>
    <n v="4146"/>
    <n v="4092"/>
    <x v="2"/>
    <x v="1"/>
    <x v="1"/>
    <x v="6"/>
    <n v="23757"/>
    <n v="95"/>
    <n v="0"/>
    <n v="1800"/>
    <s v="-"/>
    <s v="28.02.26"/>
    <n v="2.2946408482851701E-2"/>
    <n v="1.2009825040861729E-3"/>
    <s v="STABLE"/>
    <x v="1"/>
    <s v="OS "/>
    <s v="PTP"/>
    <m/>
    <n v="26"/>
    <s v="CAVA"/>
    <m/>
    <m/>
    <m/>
    <s v="MAVAL"/>
    <m/>
    <m/>
    <m/>
    <n v="5987"/>
    <n v="23757"/>
    <n v="23"/>
    <m/>
    <n v="25"/>
    <s v="-"/>
    <s v="MH14LW0799"/>
    <s v="CLASSIC 350 DARK STEALTH BLACK"/>
    <d v="2025-07-01T00:00:00"/>
    <n v="12"/>
    <x v="0"/>
    <x v="2"/>
    <s v="-"/>
    <m/>
    <m/>
    <m/>
    <m/>
    <m/>
    <m/>
    <m/>
    <m/>
    <m/>
    <m/>
    <m/>
    <m/>
    <n v="1"/>
    <m/>
    <m/>
    <m/>
    <m/>
    <m/>
    <n v="1"/>
    <m/>
    <m/>
    <m/>
    <m/>
    <m/>
    <m/>
    <m/>
    <m/>
    <m/>
    <m/>
    <m/>
    <m/>
    <m/>
    <m/>
    <m/>
    <m/>
    <m/>
    <m/>
    <m/>
    <m/>
    <m/>
    <m/>
    <m/>
    <m/>
    <m/>
    <m/>
    <n v="1"/>
    <m/>
    <m/>
    <m/>
    <m/>
    <m/>
    <m/>
    <m/>
    <m/>
    <m/>
    <m/>
    <m/>
    <m/>
    <m/>
    <m/>
    <n v="1"/>
    <m/>
    <m/>
    <m/>
    <m/>
    <m/>
    <m/>
    <m/>
    <m/>
    <m/>
    <m/>
    <m/>
    <m/>
    <m/>
    <m/>
    <m/>
    <m/>
    <m/>
    <n v="1"/>
    <m/>
    <m/>
    <m/>
    <m/>
    <m/>
    <n v="1"/>
    <m/>
    <m/>
    <m/>
    <m/>
    <m/>
    <m/>
    <m/>
    <m/>
    <x v="4"/>
    <x v="0"/>
    <s v="DUWT0013"/>
    <s v="AovXFk1dmsz"/>
    <s v="Allocated"/>
    <s v="Door Locked (NC_DL)"/>
    <s v="Door lock "/>
    <d v="2026-03-07T00:00:00"/>
    <m/>
    <m/>
    <m/>
    <e v="#N/A"/>
  </r>
  <r>
    <n v="459059044"/>
    <s v="IMTIYAZ RASHID SHAIKH"/>
    <m/>
    <m/>
    <m/>
    <m/>
    <m/>
    <m/>
    <n v="3911"/>
    <n v="5398"/>
    <x v="5"/>
    <x v="0"/>
    <x v="0"/>
    <x v="6"/>
    <n v="23547.25"/>
    <n v="122"/>
    <n v="0"/>
    <n v="4863"/>
    <s v="-"/>
    <s v="STABLE"/>
    <n v="6.5235080248381039E-2"/>
    <n v="4.3807681012534242E-3"/>
    <s v="FLOW"/>
    <x v="0"/>
    <s v="-"/>
    <s v="NC"/>
    <s v="Add not found"/>
    <m/>
    <s v="CNAVNA"/>
    <m/>
    <m/>
    <m/>
    <s v="LONAVLA"/>
    <m/>
    <m/>
    <m/>
    <n v="10383"/>
    <n v="23547.25"/>
    <n v="55"/>
    <n v="2"/>
    <n v="85"/>
    <s v="REGULAR"/>
    <s v="MH14KY1815"/>
    <s v="SUZUKI BURGMAN STREET BT BSVI"/>
    <d v="2023-07-20T00:00:00"/>
    <n v="36"/>
    <x v="4"/>
    <x v="2"/>
    <s v="-"/>
    <m/>
    <m/>
    <m/>
    <m/>
    <m/>
    <m/>
    <m/>
    <m/>
    <m/>
    <m/>
    <m/>
    <m/>
    <m/>
    <m/>
    <m/>
    <m/>
    <m/>
    <m/>
    <m/>
    <m/>
    <m/>
    <m/>
    <m/>
    <m/>
    <m/>
    <m/>
    <m/>
    <m/>
    <m/>
    <m/>
    <n v="1"/>
    <m/>
    <m/>
    <m/>
    <m/>
    <m/>
    <m/>
    <m/>
    <m/>
    <m/>
    <m/>
    <m/>
    <m/>
    <m/>
    <m/>
    <n v="1"/>
    <m/>
    <m/>
    <m/>
    <m/>
    <m/>
    <m/>
    <m/>
    <m/>
    <m/>
    <m/>
    <m/>
    <m/>
    <m/>
    <m/>
    <m/>
    <m/>
    <m/>
    <m/>
    <m/>
    <m/>
    <m/>
    <m/>
    <m/>
    <m/>
    <m/>
    <m/>
    <m/>
    <m/>
    <m/>
    <m/>
    <m/>
    <m/>
    <m/>
    <m/>
    <m/>
    <m/>
    <m/>
    <m/>
    <m/>
    <m/>
    <m/>
    <m/>
    <m/>
    <m/>
    <m/>
    <m/>
    <m/>
    <x v="6"/>
    <x v="0"/>
    <s v="DUWT0013"/>
    <s v="A6lEjAhti7"/>
    <s v="Allocated"/>
    <s v="Address Not Found (NC_ANF)"/>
    <s v="Short address "/>
    <d v="2026-03-16T00:00:00"/>
    <m/>
    <m/>
    <m/>
    <e v="#N/A"/>
  </r>
  <r>
    <n v="454743569"/>
    <s v="ASHWINI RAJU KHUDE"/>
    <m/>
    <m/>
    <m/>
    <m/>
    <m/>
    <m/>
    <n v="2833"/>
    <n v="5665"/>
    <x v="5"/>
    <x v="0"/>
    <x v="0"/>
    <x v="17"/>
    <n v="23515.41"/>
    <n v="49"/>
    <n v="0"/>
    <n v="1330"/>
    <s v="-"/>
    <s v="1 FLOW"/>
    <n v="0.25263994198460982"/>
    <n v="4.3748445366612147E-3"/>
    <s v="FLOW"/>
    <x v="7"/>
    <s v="BPTP"/>
    <s v="BPTP"/>
    <s v="Financail problem"/>
    <m/>
    <s v="CAVA"/>
    <m/>
    <m/>
    <m/>
    <s v="SANGWAMWADI"/>
    <m/>
    <m/>
    <m/>
    <n v="7044"/>
    <n v="23515.41"/>
    <n v="55"/>
    <m/>
    <n v="85"/>
    <s v="-"/>
    <s v="MH12UR0998"/>
    <s v="HONDA ACTIVA 6G DLX BS VI"/>
    <d v="2022-09-19T00:00:00"/>
    <n v="48"/>
    <x v="0"/>
    <x v="2"/>
    <s v="-"/>
    <m/>
    <m/>
    <m/>
    <m/>
    <m/>
    <m/>
    <m/>
    <m/>
    <m/>
    <n v="1"/>
    <m/>
    <m/>
    <m/>
    <m/>
    <m/>
    <m/>
    <m/>
    <m/>
    <m/>
    <m/>
    <m/>
    <m/>
    <m/>
    <m/>
    <m/>
    <m/>
    <m/>
    <m/>
    <m/>
    <m/>
    <m/>
    <m/>
    <m/>
    <m/>
    <m/>
    <m/>
    <m/>
    <m/>
    <m/>
    <m/>
    <m/>
    <m/>
    <m/>
    <m/>
    <m/>
    <m/>
    <m/>
    <m/>
    <m/>
    <m/>
    <m/>
    <m/>
    <m/>
    <m/>
    <m/>
    <m/>
    <m/>
    <m/>
    <m/>
    <m/>
    <m/>
    <m/>
    <m/>
    <m/>
    <m/>
    <m/>
    <m/>
    <m/>
    <m/>
    <m/>
    <m/>
    <m/>
    <m/>
    <m/>
    <m/>
    <m/>
    <m/>
    <m/>
    <m/>
    <m/>
    <m/>
    <m/>
    <m/>
    <m/>
    <m/>
    <m/>
    <m/>
    <m/>
    <m/>
    <m/>
    <m/>
    <m/>
    <m/>
    <x v="0"/>
    <x v="0"/>
    <s v="DUWT0014"/>
    <s v="kolT9VwbEz"/>
    <s v="Allocated"/>
    <s v="Left Message (LMCB)"/>
    <s v="Left message to brother "/>
    <d v="2026-03-04T00:00:00"/>
    <m/>
    <m/>
    <m/>
    <e v="#N/A"/>
  </r>
  <r>
    <n v="139693319"/>
    <s v="SANDIP DNYANDEV PAWAR"/>
    <s v="BRANCH"/>
    <s v="06.03.26"/>
    <n v="3792"/>
    <m/>
    <m/>
    <m/>
    <n v="3792"/>
    <n v="17206"/>
    <x v="0"/>
    <x v="1"/>
    <x v="1"/>
    <x v="14"/>
    <n v="23367.52"/>
    <n v="1631"/>
    <n v="0"/>
    <n v="5400"/>
    <s v="-"/>
    <s v="NEW"/>
    <n v="0.1146385348415485"/>
    <n v="7.5126906412540471E-3"/>
    <s v="STABLE"/>
    <x v="1"/>
    <s v="-"/>
    <s v="PAID"/>
    <s v="Shifted"/>
    <m/>
    <s v="CAVNA"/>
    <m/>
    <m/>
    <m/>
    <s v="PIMPALE GURAV"/>
    <m/>
    <m/>
    <m/>
    <n v="24237"/>
    <n v="23367.52"/>
    <n v="146"/>
    <m/>
    <n v="145"/>
    <s v="-"/>
    <s v="MH14KT8364"/>
    <s v="HONDA SP 125 BS VI DISC"/>
    <d v="2023-04-13T00:00:00"/>
    <n v="36"/>
    <x v="0"/>
    <x v="0"/>
    <s v="-"/>
    <m/>
    <m/>
    <m/>
    <m/>
    <m/>
    <m/>
    <m/>
    <m/>
    <m/>
    <m/>
    <m/>
    <m/>
    <m/>
    <m/>
    <m/>
    <n v="1"/>
    <m/>
    <m/>
    <m/>
    <m/>
    <m/>
    <m/>
    <m/>
    <m/>
    <m/>
    <m/>
    <m/>
    <m/>
    <m/>
    <m/>
    <m/>
    <m/>
    <m/>
    <m/>
    <m/>
    <m/>
    <m/>
    <m/>
    <m/>
    <m/>
    <m/>
    <m/>
    <m/>
    <m/>
    <m/>
    <m/>
    <m/>
    <m/>
    <n v="1"/>
    <m/>
    <m/>
    <m/>
    <m/>
    <m/>
    <m/>
    <m/>
    <m/>
    <m/>
    <m/>
    <m/>
    <m/>
    <m/>
    <m/>
    <m/>
    <m/>
    <m/>
    <n v="1"/>
    <m/>
    <m/>
    <m/>
    <m/>
    <m/>
    <n v="1"/>
    <m/>
    <m/>
    <m/>
    <m/>
    <m/>
    <m/>
    <m/>
    <m/>
    <m/>
    <m/>
    <m/>
    <m/>
    <m/>
    <m/>
    <m/>
    <m/>
    <m/>
    <m/>
    <m/>
    <m/>
    <x v="2"/>
    <x v="0"/>
    <s v="ZBHT0015"/>
    <s v="B2y8EgEsBXvc"/>
    <s v="Allocated"/>
    <s v="Shifted (NC_SFTD)"/>
    <s v="Visited at customer residence address. Customer is shifted other place long time. Vehicle with him. "/>
    <d v="2026-03-06T00:00:00"/>
    <m/>
    <m/>
    <m/>
    <e v="#N/A"/>
  </r>
  <r>
    <n v="465407976"/>
    <s v="SACHIN RAJENDRA SHEDGE"/>
    <m/>
    <m/>
    <m/>
    <m/>
    <m/>
    <m/>
    <n v="4150"/>
    <n v="24750"/>
    <x v="1"/>
    <x v="0"/>
    <x v="0"/>
    <x v="17"/>
    <n v="23279"/>
    <n v="1305"/>
    <n v="0"/>
    <n v="3150"/>
    <s v="-"/>
    <s v="BKT 5 FLOW"/>
    <n v="0.44307565575349322"/>
    <n v="8.6518306694281406E-3"/>
    <s v="FLOW"/>
    <x v="5"/>
    <s v="NC"/>
    <s v="-"/>
    <m/>
    <m/>
    <m/>
    <m/>
    <m/>
    <m/>
    <s v="SHIVAJI NAGAR"/>
    <m/>
    <m/>
    <m/>
    <n v="29205"/>
    <n v="23279"/>
    <n v="176"/>
    <m/>
    <n v="206"/>
    <s v="-"/>
    <s v="MH12UD6647"/>
    <s v="HONDA ACTIVA 6G DLX LTD ED"/>
    <d v="2025-02-03T00:00:00"/>
    <n v="12"/>
    <x v="0"/>
    <x v="2"/>
    <s v="-"/>
    <m/>
    <m/>
    <m/>
    <m/>
    <m/>
    <m/>
    <m/>
    <m/>
    <m/>
    <n v="1"/>
    <m/>
    <m/>
    <m/>
    <m/>
    <m/>
    <m/>
    <m/>
    <m/>
    <m/>
    <m/>
    <m/>
    <m/>
    <m/>
    <m/>
    <m/>
    <m/>
    <m/>
    <m/>
    <m/>
    <m/>
    <m/>
    <m/>
    <m/>
    <m/>
    <m/>
    <m/>
    <m/>
    <m/>
    <m/>
    <m/>
    <m/>
    <m/>
    <m/>
    <m/>
    <m/>
    <m/>
    <m/>
    <m/>
    <m/>
    <m/>
    <m/>
    <m/>
    <m/>
    <m/>
    <m/>
    <m/>
    <m/>
    <m/>
    <m/>
    <m/>
    <m/>
    <m/>
    <m/>
    <m/>
    <m/>
    <m/>
    <m/>
    <m/>
    <m/>
    <m/>
    <m/>
    <m/>
    <m/>
    <m/>
    <m/>
    <m/>
    <m/>
    <m/>
    <m/>
    <m/>
    <m/>
    <m/>
    <m/>
    <m/>
    <m/>
    <m/>
    <m/>
    <m/>
    <m/>
    <m/>
    <m/>
    <m/>
    <m/>
    <x v="0"/>
    <x v="0"/>
    <s v="DUWT0014"/>
    <s v="kPNBrSUC_EMz"/>
    <s v="Allocated"/>
    <s v="Door Locked (NC_DL)"/>
    <s v="Office lock "/>
    <d v="2026-03-04T00:00:00"/>
    <m/>
    <m/>
    <m/>
    <e v="#N/A"/>
  </r>
  <r>
    <n v="464557343"/>
    <s v="NITIN RANGNATH BHALEKAR"/>
    <m/>
    <m/>
    <m/>
    <m/>
    <m/>
    <s v="BANK RB 23"/>
    <n v="2524"/>
    <n v="2524"/>
    <x v="2"/>
    <x v="2"/>
    <x v="0"/>
    <x v="2"/>
    <n v="23076"/>
    <n v="17"/>
    <n v="0"/>
    <n v="450"/>
    <s v="-"/>
    <s v="NEW"/>
    <n v="3.5542723729362638E-2"/>
    <n v="1.1665560577637131E-3"/>
    <s v="STABLE"/>
    <x v="1"/>
    <s v="-"/>
    <s v="MPTP"/>
    <s v="Shifted"/>
    <n v="22"/>
    <s v="CAVNA"/>
    <m/>
    <m/>
    <m/>
    <s v="ALANDI DEVACHI"/>
    <m/>
    <m/>
    <m/>
    <n v="2991"/>
    <n v="23076"/>
    <n v="23"/>
    <n v="1"/>
    <n v="0"/>
    <s v="REGULAR"/>
    <s v="MH14LK9330"/>
    <s v="BAJAJ PULSAR N160 DUAL CHANNEL NEW"/>
    <d v="2024-11-04T00:00:00"/>
    <n v="24"/>
    <x v="4"/>
    <x v="2"/>
    <s v="-"/>
    <m/>
    <m/>
    <m/>
    <m/>
    <m/>
    <m/>
    <m/>
    <m/>
    <m/>
    <m/>
    <m/>
    <m/>
    <m/>
    <m/>
    <m/>
    <m/>
    <m/>
    <m/>
    <m/>
    <m/>
    <m/>
    <m/>
    <m/>
    <m/>
    <m/>
    <m/>
    <m/>
    <m/>
    <m/>
    <m/>
    <m/>
    <m/>
    <m/>
    <m/>
    <m/>
    <m/>
    <n v="1"/>
    <m/>
    <m/>
    <m/>
    <m/>
    <m/>
    <m/>
    <m/>
    <m/>
    <m/>
    <m/>
    <m/>
    <m/>
    <m/>
    <m/>
    <m/>
    <m/>
    <m/>
    <m/>
    <m/>
    <m/>
    <m/>
    <m/>
    <m/>
    <m/>
    <m/>
    <m/>
    <m/>
    <m/>
    <m/>
    <m/>
    <m/>
    <m/>
    <m/>
    <m/>
    <m/>
    <m/>
    <m/>
    <m/>
    <m/>
    <m/>
    <m/>
    <m/>
    <m/>
    <m/>
    <m/>
    <m/>
    <m/>
    <m/>
    <m/>
    <m/>
    <m/>
    <m/>
    <m/>
    <m/>
    <m/>
    <m/>
    <x v="0"/>
    <x v="0"/>
    <s v="ZBHT0009"/>
    <s v="B2VZkSKxLc"/>
    <s v="Allocated"/>
    <s v="Shifted (NC_SFTD)"/>
    <s v="Customer shifted from address to waghole"/>
    <d v="2026-03-13T00:00:00"/>
    <m/>
    <m/>
    <m/>
    <e v="#N/A"/>
  </r>
  <r>
    <n v="464487568"/>
    <s v="SACHIN GANPAT MORE"/>
    <s v="ONLINE"/>
    <s v="14.03.26"/>
    <n v="2600"/>
    <m/>
    <m/>
    <m/>
    <n v="2496"/>
    <n v="2500"/>
    <x v="5"/>
    <x v="1"/>
    <x v="1"/>
    <x v="9"/>
    <n v="22893"/>
    <n v="42"/>
    <n v="0"/>
    <n v="1350"/>
    <s v="-"/>
    <s v="20.02.26"/>
    <n v="4.5110277811172002E-2"/>
    <n v="4.2590503834628096E-3"/>
    <s v="STABLE"/>
    <x v="1"/>
    <s v="-"/>
    <s v="PAID"/>
    <m/>
    <m/>
    <m/>
    <m/>
    <m/>
    <m/>
    <s v="JUNNAR"/>
    <m/>
    <m/>
    <m/>
    <n v="3892"/>
    <n v="22893"/>
    <n v="55"/>
    <n v="2"/>
    <n v="26"/>
    <s v="REGULAR"/>
    <s v="MH14MA2699"/>
    <s v="HONDA SHINE DISC BSVI"/>
    <d v="2024-10-29T00:00:00"/>
    <n v="24"/>
    <x v="4"/>
    <x v="0"/>
    <s v="-"/>
    <m/>
    <m/>
    <m/>
    <m/>
    <m/>
    <m/>
    <m/>
    <m/>
    <m/>
    <m/>
    <m/>
    <m/>
    <m/>
    <m/>
    <m/>
    <m/>
    <m/>
    <m/>
    <m/>
    <m/>
    <m/>
    <m/>
    <m/>
    <m/>
    <m/>
    <m/>
    <m/>
    <m/>
    <m/>
    <m/>
    <m/>
    <m/>
    <m/>
    <m/>
    <m/>
    <m/>
    <m/>
    <m/>
    <m/>
    <m/>
    <m/>
    <m/>
    <m/>
    <m/>
    <m/>
    <n v="1"/>
    <m/>
    <m/>
    <m/>
    <m/>
    <m/>
    <m/>
    <m/>
    <m/>
    <m/>
    <m/>
    <m/>
    <m/>
    <m/>
    <m/>
    <m/>
    <m/>
    <m/>
    <m/>
    <m/>
    <m/>
    <m/>
    <m/>
    <m/>
    <m/>
    <m/>
    <m/>
    <m/>
    <m/>
    <m/>
    <m/>
    <m/>
    <m/>
    <m/>
    <m/>
    <m/>
    <m/>
    <m/>
    <m/>
    <m/>
    <m/>
    <m/>
    <m/>
    <m/>
    <m/>
    <m/>
    <m/>
    <m/>
    <x v="0"/>
    <x v="0"/>
    <s v="ZBHT0021"/>
    <s v="B6fZVgypIV7"/>
    <s v="Allocated"/>
    <s v="Payment (PAID)"/>
    <s v="Paid"/>
    <d v="2026-03-16T00:00:00"/>
    <m/>
    <m/>
    <m/>
    <e v="#N/A"/>
  </r>
  <r>
    <n v="140265060"/>
    <s v="SHIVANI LAXMAN SHINDE"/>
    <m/>
    <m/>
    <m/>
    <m/>
    <m/>
    <m/>
    <n v="4073"/>
    <n v="16292"/>
    <x v="6"/>
    <x v="0"/>
    <x v="0"/>
    <x v="13"/>
    <n v="22845.23"/>
    <n v="597"/>
    <n v="0"/>
    <n v="0"/>
    <s v="-"/>
    <s v="BK 3 FLOW"/>
    <n v="0.14497899237790701"/>
    <n v="1.0533773797570419E-2"/>
    <s v="FLOW"/>
    <x v="5"/>
    <s v="NC"/>
    <s v="-"/>
    <m/>
    <m/>
    <m/>
    <m/>
    <m/>
    <m/>
    <s v="DEHU ROAD"/>
    <m/>
    <m/>
    <m/>
    <n v="16889"/>
    <n v="22845.23"/>
    <n v="115"/>
    <m/>
    <n v="145"/>
    <s v="-"/>
    <s v="MH14KT6806"/>
    <s v="TVS RAIDER DISC"/>
    <d v="2023-03-28T00:00:00"/>
    <n v="36"/>
    <x v="0"/>
    <x v="2"/>
    <s v="-"/>
    <m/>
    <m/>
    <m/>
    <m/>
    <m/>
    <m/>
    <m/>
    <m/>
    <m/>
    <n v="1"/>
    <m/>
    <m/>
    <m/>
    <m/>
    <m/>
    <m/>
    <m/>
    <m/>
    <m/>
    <m/>
    <m/>
    <m/>
    <m/>
    <m/>
    <m/>
    <m/>
    <m/>
    <m/>
    <m/>
    <m/>
    <m/>
    <m/>
    <m/>
    <m/>
    <m/>
    <m/>
    <m/>
    <m/>
    <m/>
    <m/>
    <m/>
    <m/>
    <m/>
    <m/>
    <m/>
    <m/>
    <m/>
    <m/>
    <m/>
    <m/>
    <m/>
    <m/>
    <m/>
    <m/>
    <m/>
    <m/>
    <m/>
    <m/>
    <m/>
    <m/>
    <m/>
    <m/>
    <m/>
    <m/>
    <m/>
    <m/>
    <n v="1"/>
    <m/>
    <m/>
    <m/>
    <m/>
    <m/>
    <m/>
    <m/>
    <m/>
    <m/>
    <m/>
    <m/>
    <m/>
    <m/>
    <m/>
    <m/>
    <m/>
    <m/>
    <m/>
    <m/>
    <m/>
    <m/>
    <m/>
    <m/>
    <m/>
    <m/>
    <m/>
    <x v="6"/>
    <x v="0"/>
    <s v="DUWT0027"/>
    <s v="kokYtuB_7_z"/>
    <s v="Allocated"/>
    <s v="Shifted (NC_SFTD)"/>
    <s v="Visited to Customers residence address but Customer Shifted from her residence address "/>
    <d v="2026-03-04T00:00:00"/>
    <m/>
    <m/>
    <m/>
    <e v="#N/A"/>
  </r>
  <r>
    <n v="461649431"/>
    <s v="SHAILESH JADHAV"/>
    <m/>
    <m/>
    <m/>
    <m/>
    <m/>
    <m/>
    <n v="3468"/>
    <n v="3376"/>
    <x v="2"/>
    <x v="0"/>
    <x v="0"/>
    <x v="18"/>
    <n v="22753"/>
    <n v="87"/>
    <n v="0"/>
    <n v="3339"/>
    <s v="-"/>
    <s v="28.02.26"/>
    <n v="6.5396189591983594E-2"/>
    <n v="1.1502275083332359E-3"/>
    <s v="STABLE"/>
    <x v="2"/>
    <s v="NC"/>
    <s v="MPTP"/>
    <m/>
    <m/>
    <s v="CAVNA"/>
    <m/>
    <m/>
    <m/>
    <s v="WAGHOLI"/>
    <m/>
    <m/>
    <m/>
    <n v="6802"/>
    <n v="22753"/>
    <n v="24"/>
    <m/>
    <n v="54"/>
    <s v="-"/>
    <s v="MH02GD8528"/>
    <s v="SPLENDOR PLUS I3S BS6 FI DRUM SELF"/>
    <d v="2024-01-25T00:00:00"/>
    <n v="30"/>
    <x v="0"/>
    <x v="2"/>
    <s v="-"/>
    <m/>
    <m/>
    <m/>
    <m/>
    <m/>
    <m/>
    <m/>
    <m/>
    <m/>
    <m/>
    <m/>
    <m/>
    <m/>
    <m/>
    <m/>
    <m/>
    <m/>
    <m/>
    <m/>
    <m/>
    <m/>
    <m/>
    <m/>
    <m/>
    <m/>
    <m/>
    <m/>
    <m/>
    <m/>
    <m/>
    <m/>
    <m/>
    <m/>
    <m/>
    <m/>
    <m/>
    <m/>
    <m/>
    <m/>
    <m/>
    <m/>
    <m/>
    <m/>
    <m/>
    <m/>
    <m/>
    <m/>
    <m/>
    <n v="1"/>
    <m/>
    <m/>
    <m/>
    <m/>
    <m/>
    <m/>
    <m/>
    <m/>
    <m/>
    <m/>
    <m/>
    <m/>
    <m/>
    <m/>
    <m/>
    <m/>
    <m/>
    <m/>
    <m/>
    <m/>
    <m/>
    <m/>
    <m/>
    <m/>
    <m/>
    <m/>
    <n v="1"/>
    <m/>
    <m/>
    <m/>
    <m/>
    <m/>
    <m/>
    <m/>
    <m/>
    <m/>
    <m/>
    <m/>
    <m/>
    <m/>
    <m/>
    <n v="1"/>
    <m/>
    <m/>
    <x v="1"/>
    <x v="0"/>
    <s v="DUWT0021"/>
    <s v="B6vAQcj_DJc"/>
    <s v="Allocated"/>
    <s v="Address Not Found (NC_ANF)"/>
    <s v="Customer residence address is not found "/>
    <d v="2026-03-06T00:00:00"/>
    <m/>
    <m/>
    <m/>
    <e v="#N/A"/>
  </r>
  <r>
    <n v="462843811"/>
    <s v="SHASHIKALA BHARAT GADDALE"/>
    <s v="ONLINE"/>
    <s v="25.03.26"/>
    <n v="15000"/>
    <m/>
    <m/>
    <m/>
    <n v="4000"/>
    <n v="12000"/>
    <x v="4"/>
    <x v="2"/>
    <x v="1"/>
    <x v="14"/>
    <n v="22660"/>
    <n v="231"/>
    <n v="0"/>
    <n v="1800"/>
    <s v="-"/>
    <s v="NEW"/>
    <n v="0.57539634676644258"/>
    <n v="4.9165203484753256E-3"/>
    <s v="RB"/>
    <x v="1"/>
    <s v="-"/>
    <s v="NC"/>
    <s v="Shifted"/>
    <m/>
    <s v="CNAVNA"/>
    <m/>
    <m/>
    <m/>
    <s v="PIMAPRI"/>
    <m/>
    <m/>
    <m/>
    <n v="14031"/>
    <n v="22660"/>
    <n v="86"/>
    <n v="3"/>
    <n v="26"/>
    <s v="REGULAR"/>
    <m/>
    <s v="JUPITER BASIC"/>
    <d v="2024-05-09T00:00:00"/>
    <n v="24"/>
    <x v="4"/>
    <x v="0"/>
    <s v="-"/>
    <m/>
    <m/>
    <m/>
    <m/>
    <m/>
    <m/>
    <m/>
    <m/>
    <m/>
    <m/>
    <m/>
    <m/>
    <m/>
    <m/>
    <m/>
    <m/>
    <m/>
    <m/>
    <m/>
    <m/>
    <m/>
    <m/>
    <m/>
    <m/>
    <m/>
    <m/>
    <m/>
    <m/>
    <m/>
    <m/>
    <m/>
    <m/>
    <m/>
    <m/>
    <m/>
    <m/>
    <n v="1"/>
    <m/>
    <m/>
    <n v="1"/>
    <m/>
    <m/>
    <m/>
    <m/>
    <m/>
    <n v="1"/>
    <m/>
    <m/>
    <m/>
    <m/>
    <m/>
    <m/>
    <m/>
    <m/>
    <m/>
    <m/>
    <m/>
    <m/>
    <m/>
    <m/>
    <m/>
    <m/>
    <m/>
    <m/>
    <m/>
    <m/>
    <m/>
    <m/>
    <m/>
    <m/>
    <m/>
    <m/>
    <m/>
    <m/>
    <m/>
    <m/>
    <m/>
    <m/>
    <m/>
    <m/>
    <m/>
    <m/>
    <m/>
    <m/>
    <m/>
    <m/>
    <m/>
    <m/>
    <m/>
    <m/>
    <m/>
    <m/>
    <m/>
    <x v="1"/>
    <x v="0"/>
    <s v="ZBHT0015"/>
    <s v="GoMu8HtsWm"/>
    <s v="Allocated"/>
    <s v="Shifted (NC_SFTD)"/>
    <s v="Visited at customer residence address. Customer is shiffted other place. Vehicle with him."/>
    <d v="2026-03-16T00:00:00"/>
    <m/>
    <m/>
    <m/>
    <s v="VYMO"/>
  </r>
  <r>
    <n v="463520227"/>
    <s v="PATIL DARSHAN HARIBHAU"/>
    <m/>
    <m/>
    <m/>
    <m/>
    <m/>
    <s v="BANK PAID 21"/>
    <n v="4751"/>
    <n v="4751"/>
    <x v="3"/>
    <x v="0"/>
    <x v="1"/>
    <x v="6"/>
    <n v="22613"/>
    <n v="53"/>
    <n v="0"/>
    <n v="0"/>
    <s v="-"/>
    <s v="-"/>
    <s v="-"/>
    <s v="-"/>
    <s v="FLOW"/>
    <x v="0"/>
    <m/>
    <s v="NC"/>
    <s v="Add not found"/>
    <m/>
    <s v="CNAVNA"/>
    <m/>
    <m/>
    <m/>
    <s v="MAVAL"/>
    <m/>
    <m/>
    <m/>
    <m/>
    <n v="22613"/>
    <n v="0"/>
    <m/>
    <n v="22"/>
    <s v="-"/>
    <m/>
    <m/>
    <s v="########"/>
    <n v="24"/>
    <x v="6"/>
    <x v="1"/>
    <s v="-"/>
    <m/>
    <m/>
    <m/>
    <m/>
    <m/>
    <m/>
    <m/>
    <m/>
    <m/>
    <m/>
    <m/>
    <m/>
    <m/>
    <m/>
    <m/>
    <m/>
    <m/>
    <m/>
    <m/>
    <m/>
    <m/>
    <m/>
    <m/>
    <m/>
    <m/>
    <m/>
    <m/>
    <m/>
    <m/>
    <m/>
    <m/>
    <m/>
    <m/>
    <m/>
    <m/>
    <m/>
    <m/>
    <m/>
    <m/>
    <m/>
    <m/>
    <m/>
    <m/>
    <m/>
    <m/>
    <n v="1"/>
    <m/>
    <m/>
    <m/>
    <m/>
    <m/>
    <m/>
    <m/>
    <m/>
    <m/>
    <m/>
    <m/>
    <m/>
    <m/>
    <m/>
    <m/>
    <m/>
    <m/>
    <m/>
    <m/>
    <m/>
    <m/>
    <m/>
    <m/>
    <m/>
    <m/>
    <m/>
    <m/>
    <m/>
    <m/>
    <m/>
    <m/>
    <m/>
    <m/>
    <m/>
    <m/>
    <m/>
    <m/>
    <m/>
    <m/>
    <m/>
    <m/>
    <m/>
    <m/>
    <m/>
    <m/>
    <m/>
    <m/>
    <x v="0"/>
    <x v="0"/>
    <s v="DUWT0013"/>
    <s v="GPdzAMrZI3z"/>
    <s v="Allocated"/>
    <s v="Address Not Found (NC_ANF)"/>
    <s v="Short address "/>
    <d v="2026-03-16T00:00:00"/>
    <m/>
    <m/>
    <m/>
    <e v="#N/A"/>
  </r>
  <r>
    <n v="460840197"/>
    <s v="VENILA SURALI PERISWAMI"/>
    <s v="ONLINE"/>
    <s v="04.03.26"/>
    <n v="4030"/>
    <m/>
    <m/>
    <m/>
    <n v="3730"/>
    <n v="8847"/>
    <x v="4"/>
    <x v="1"/>
    <x v="1"/>
    <x v="13"/>
    <n v="22546"/>
    <n v="446"/>
    <n v="0"/>
    <n v="4950"/>
    <s v="-"/>
    <s v="04.02.26"/>
    <n v="0.67608252368957655"/>
    <n v="4.891785868346191E-3"/>
    <s v="STABLE"/>
    <x v="1"/>
    <s v="PAID"/>
    <s v="PAID"/>
    <m/>
    <m/>
    <s v="CAVA"/>
    <m/>
    <m/>
    <m/>
    <s v="DEHU"/>
    <m/>
    <m/>
    <m/>
    <n v="14243"/>
    <n v="22546"/>
    <n v="86"/>
    <m/>
    <n v="85"/>
    <s v="-"/>
    <s v="MH14LG0472"/>
    <s v="ACCESS SPL ED DISC CBS BT BSVI"/>
    <d v="2023-11-22T00:00:00"/>
    <n v="30"/>
    <x v="0"/>
    <x v="2"/>
    <s v="-"/>
    <m/>
    <m/>
    <m/>
    <m/>
    <m/>
    <m/>
    <m/>
    <m/>
    <m/>
    <n v="2"/>
    <m/>
    <m/>
    <m/>
    <m/>
    <m/>
    <m/>
    <m/>
    <m/>
    <m/>
    <m/>
    <m/>
    <m/>
    <m/>
    <m/>
    <m/>
    <m/>
    <m/>
    <m/>
    <m/>
    <m/>
    <m/>
    <m/>
    <m/>
    <m/>
    <m/>
    <m/>
    <m/>
    <m/>
    <m/>
    <m/>
    <m/>
    <m/>
    <m/>
    <m/>
    <m/>
    <m/>
    <m/>
    <m/>
    <m/>
    <m/>
    <m/>
    <m/>
    <m/>
    <m/>
    <m/>
    <m/>
    <m/>
    <m/>
    <m/>
    <m/>
    <m/>
    <m/>
    <m/>
    <m/>
    <m/>
    <m/>
    <m/>
    <m/>
    <m/>
    <m/>
    <m/>
    <m/>
    <m/>
    <m/>
    <m/>
    <m/>
    <m/>
    <m/>
    <m/>
    <m/>
    <m/>
    <m/>
    <m/>
    <m/>
    <m/>
    <m/>
    <m/>
    <m/>
    <m/>
    <m/>
    <m/>
    <m/>
    <m/>
    <x v="6"/>
    <x v="0"/>
    <s v="DUWT0027"/>
    <s v="APL8eR_rpEM7"/>
    <s v="Allocated"/>
    <s v="Payment (PAID)"/>
    <s v="Visited to Customers residence address Customer paid Rs. 3730/- by online payment mode "/>
    <d v="2026-03-04T00:00:00"/>
    <m/>
    <m/>
    <m/>
    <e v="#N/A"/>
  </r>
  <r>
    <n v="459425260"/>
    <s v="SAMPADA GULAB TALAWADE"/>
    <s v="ONLINE"/>
    <s v="20.03.26"/>
    <n v="3500"/>
    <m/>
    <m/>
    <m/>
    <n v="3418"/>
    <n v="3418"/>
    <x v="2"/>
    <x v="1"/>
    <x v="1"/>
    <x v="6"/>
    <n v="22426.32"/>
    <n v="39"/>
    <n v="0"/>
    <n v="2501"/>
    <s v="-"/>
    <s v="X FLOW"/>
    <n v="2.166113143440446E-2"/>
    <n v="1.1337129246553779E-3"/>
    <s v="STABLE"/>
    <x v="1"/>
    <s v="PTP"/>
    <s v="PTP"/>
    <m/>
    <n v="16"/>
    <s v="CAVA"/>
    <m/>
    <m/>
    <m/>
    <s v="KONDIVADE"/>
    <m/>
    <m/>
    <m/>
    <n v="5958"/>
    <n v="22426.32"/>
    <n v="24"/>
    <m/>
    <n v="26"/>
    <s v="-"/>
    <s v="MH14KY9802"/>
    <s v="HONDA ACTIVA 6G DLX BS VI"/>
    <d v="2023-08-17T00:00:00"/>
    <n v="36"/>
    <x v="0"/>
    <x v="2"/>
    <s v="-"/>
    <m/>
    <m/>
    <m/>
    <m/>
    <m/>
    <m/>
    <m/>
    <m/>
    <m/>
    <m/>
    <m/>
    <m/>
    <n v="1"/>
    <m/>
    <m/>
    <m/>
    <m/>
    <m/>
    <m/>
    <m/>
    <m/>
    <m/>
    <m/>
    <m/>
    <m/>
    <m/>
    <m/>
    <m/>
    <m/>
    <m/>
    <m/>
    <m/>
    <m/>
    <m/>
    <m/>
    <m/>
    <m/>
    <m/>
    <m/>
    <m/>
    <m/>
    <m/>
    <m/>
    <m/>
    <m/>
    <m/>
    <m/>
    <m/>
    <m/>
    <m/>
    <m/>
    <m/>
    <m/>
    <m/>
    <m/>
    <m/>
    <m/>
    <m/>
    <m/>
    <m/>
    <m/>
    <m/>
    <m/>
    <m/>
    <m/>
    <m/>
    <m/>
    <m/>
    <m/>
    <m/>
    <m/>
    <m/>
    <m/>
    <m/>
    <m/>
    <m/>
    <m/>
    <m/>
    <m/>
    <m/>
    <m/>
    <m/>
    <m/>
    <m/>
    <m/>
    <m/>
    <m/>
    <m/>
    <m/>
    <m/>
    <m/>
    <m/>
    <m/>
    <x v="0"/>
    <x v="0"/>
    <s v="DUWT0013"/>
    <s v="AoDoEYnJ3Cz"/>
    <s v="Allocated"/>
    <s v="Left Message (LMCB)"/>
    <s v="Left masage mother in law "/>
    <d v="2026-03-05T00:00:00"/>
    <m/>
    <m/>
    <m/>
    <e v="#N/A"/>
  </r>
  <r>
    <n v="466120249"/>
    <s v="SHIVNANDA RAHUL WAGHULE"/>
    <m/>
    <m/>
    <m/>
    <m/>
    <m/>
    <m/>
    <n v="2479"/>
    <n v="2577"/>
    <x v="5"/>
    <x v="0"/>
    <x v="0"/>
    <x v="6"/>
    <n v="22415"/>
    <n v="98"/>
    <n v="0"/>
    <n v="450"/>
    <s v="-"/>
    <s v="NEW"/>
    <n v="6.2098305482273339E-2"/>
    <n v="4.170122497939059E-3"/>
    <s v="FLOW"/>
    <x v="13"/>
    <s v="-"/>
    <s v="KIV"/>
    <s v="Add not found"/>
    <m/>
    <s v="CNAVNA"/>
    <m/>
    <m/>
    <m/>
    <s v="KAMSHET"/>
    <m/>
    <m/>
    <m/>
    <n v="3125"/>
    <n v="22415"/>
    <n v="54"/>
    <n v="2"/>
    <n v="84"/>
    <s v="REGULAR"/>
    <s v="MH14LN6546"/>
    <s v="SPLENDOR PLUS DRS CAST FI BLACK"/>
    <d v="2025-05-14T00:00:00"/>
    <n v="18"/>
    <x v="4"/>
    <x v="2"/>
    <s v="-"/>
    <m/>
    <m/>
    <m/>
    <m/>
    <m/>
    <m/>
    <m/>
    <m/>
    <m/>
    <m/>
    <m/>
    <m/>
    <m/>
    <m/>
    <m/>
    <m/>
    <m/>
    <m/>
    <m/>
    <m/>
    <m/>
    <m/>
    <m/>
    <m/>
    <m/>
    <m/>
    <m/>
    <m/>
    <m/>
    <m/>
    <m/>
    <m/>
    <m/>
    <m/>
    <m/>
    <m/>
    <m/>
    <m/>
    <m/>
    <m/>
    <m/>
    <m/>
    <m/>
    <m/>
    <m/>
    <n v="1"/>
    <m/>
    <m/>
    <m/>
    <m/>
    <m/>
    <m/>
    <m/>
    <m/>
    <m/>
    <m/>
    <m/>
    <m/>
    <m/>
    <m/>
    <m/>
    <m/>
    <m/>
    <m/>
    <m/>
    <m/>
    <m/>
    <m/>
    <m/>
    <m/>
    <m/>
    <m/>
    <m/>
    <m/>
    <m/>
    <m/>
    <m/>
    <m/>
    <n v="1"/>
    <m/>
    <m/>
    <m/>
    <m/>
    <m/>
    <m/>
    <m/>
    <m/>
    <m/>
    <m/>
    <m/>
    <m/>
    <m/>
    <m/>
    <x v="6"/>
    <x v="0"/>
    <s v="DUWT0013"/>
    <s v="B2Gf3Sns0im"/>
    <s v="Allocated"/>
    <s v="Address Not Found (NC_ANF)"/>
    <s v="Short address "/>
    <d v="2026-03-16T00:00:00"/>
    <m/>
    <m/>
    <m/>
    <e v="#N/A"/>
  </r>
  <r>
    <n v="462515595"/>
    <s v="RUTIK SURYAKANT BHAWARI"/>
    <s v="ONLINE"/>
    <s v="30.03.26"/>
    <n v="4650"/>
    <m/>
    <m/>
    <m/>
    <n v="4633"/>
    <n v="13506"/>
    <x v="4"/>
    <x v="1"/>
    <x v="1"/>
    <x v="1"/>
    <n v="21989"/>
    <n v="621"/>
    <n v="0"/>
    <n v="4032"/>
    <s v="-"/>
    <s v="18.02.26"/>
    <n v="1"/>
    <n v="4.7709340663117357E-3"/>
    <s v="STABLE"/>
    <x v="1"/>
    <s v="PTP"/>
    <s v="PTP"/>
    <m/>
    <n v="23"/>
    <s v="CAVA"/>
    <m/>
    <m/>
    <m/>
    <s v="GHODEGAON"/>
    <m/>
    <m/>
    <m/>
    <n v="621"/>
    <n v="21989"/>
    <n v="86"/>
    <m/>
    <n v="85"/>
    <s v="-"/>
    <s v="MH14LN6482"/>
    <e v="#N/A"/>
    <d v="2024-04-10T00:00:00"/>
    <n v="24"/>
    <x v="0"/>
    <x v="2"/>
    <s v="-"/>
    <m/>
    <m/>
    <m/>
    <m/>
    <m/>
    <m/>
    <m/>
    <m/>
    <m/>
    <m/>
    <m/>
    <m/>
    <n v="1"/>
    <m/>
    <m/>
    <m/>
    <m/>
    <m/>
    <m/>
    <m/>
    <m/>
    <m/>
    <m/>
    <m/>
    <m/>
    <m/>
    <m/>
    <m/>
    <m/>
    <m/>
    <m/>
    <m/>
    <m/>
    <n v="1"/>
    <m/>
    <m/>
    <m/>
    <m/>
    <m/>
    <m/>
    <m/>
    <m/>
    <m/>
    <m/>
    <m/>
    <m/>
    <m/>
    <m/>
    <m/>
    <m/>
    <m/>
    <m/>
    <m/>
    <m/>
    <m/>
    <m/>
    <m/>
    <m/>
    <m/>
    <m/>
    <m/>
    <m/>
    <m/>
    <m/>
    <m/>
    <m/>
    <m/>
    <m/>
    <m/>
    <n v="1"/>
    <m/>
    <m/>
    <m/>
    <m/>
    <m/>
    <m/>
    <m/>
    <m/>
    <m/>
    <m/>
    <m/>
    <m/>
    <m/>
    <m/>
    <n v="1"/>
    <m/>
    <m/>
    <m/>
    <m/>
    <m/>
    <m/>
    <m/>
    <m/>
    <x v="2"/>
    <x v="0"/>
    <s v="DUWT0029"/>
    <s v="B6gMMuxBic"/>
    <s v="Allocated"/>
    <s v="Left Message (LMCB)"/>
    <s v="Customer not available at residence address left message with relative"/>
    <d v="2026-03-05T00:00:00"/>
    <m/>
    <m/>
    <m/>
    <e v="#N/A"/>
  </r>
  <r>
    <n v="460859858"/>
    <s v="AMIT SUDAM WAYKAR"/>
    <m/>
    <m/>
    <m/>
    <m/>
    <m/>
    <m/>
    <n v="3900"/>
    <n v="7236"/>
    <x v="5"/>
    <x v="0"/>
    <x v="0"/>
    <x v="9"/>
    <n v="21966"/>
    <n v="258"/>
    <n v="0"/>
    <n v="2250"/>
    <s v="-"/>
    <s v="2 FLOW"/>
    <n v="4.3283639645315342E-2"/>
    <n v="4.0865898188592181E-3"/>
    <s v="FLOW"/>
    <x v="3"/>
    <s v="PTP"/>
    <s v="PTP"/>
    <m/>
    <n v="30"/>
    <s v="CAVA"/>
    <m/>
    <m/>
    <m/>
    <s v="PIMPAL WANDI"/>
    <m/>
    <m/>
    <m/>
    <n v="9744"/>
    <n v="21966"/>
    <n v="55"/>
    <m/>
    <n v="85"/>
    <s v="-"/>
    <s v="MH14LG7515"/>
    <s v="HERO XOOM 110 ZX"/>
    <d v="2023-11-24T00:00:00"/>
    <n v="30"/>
    <x v="0"/>
    <x v="0"/>
    <s v="-"/>
    <m/>
    <m/>
    <m/>
    <m/>
    <m/>
    <m/>
    <m/>
    <m/>
    <m/>
    <m/>
    <m/>
    <m/>
    <m/>
    <m/>
    <m/>
    <n v="1"/>
    <m/>
    <m/>
    <m/>
    <m/>
    <m/>
    <m/>
    <m/>
    <m/>
    <m/>
    <m/>
    <m/>
    <m/>
    <m/>
    <m/>
    <m/>
    <m/>
    <m/>
    <m/>
    <m/>
    <m/>
    <m/>
    <m/>
    <m/>
    <m/>
    <m/>
    <m/>
    <m/>
    <m/>
    <m/>
    <m/>
    <m/>
    <m/>
    <m/>
    <m/>
    <m/>
    <m/>
    <m/>
    <m/>
    <m/>
    <m/>
    <m/>
    <m/>
    <m/>
    <m/>
    <m/>
    <m/>
    <m/>
    <m/>
    <m/>
    <m/>
    <m/>
    <m/>
    <m/>
    <m/>
    <m/>
    <m/>
    <m/>
    <m/>
    <m/>
    <m/>
    <m/>
    <m/>
    <m/>
    <m/>
    <m/>
    <m/>
    <m/>
    <m/>
    <m/>
    <m/>
    <m/>
    <m/>
    <m/>
    <m/>
    <m/>
    <m/>
    <m/>
    <x v="0"/>
    <x v="0"/>
    <s v="ZBHT0021"/>
    <s v="kPbpBmmC_m"/>
    <s v="Allocated"/>
    <s v="Left Message (LMCB)"/>
    <s v="Lmcb mother "/>
    <d v="2026-03-06T00:00:00"/>
    <m/>
    <m/>
    <m/>
    <e v="#N/A"/>
  </r>
  <r>
    <n v="459021769"/>
    <s v="SHUBHAM GAJENDRA DONGARE"/>
    <m/>
    <m/>
    <m/>
    <m/>
    <m/>
    <m/>
    <n v="3867"/>
    <n v="3866"/>
    <x v="2"/>
    <x v="0"/>
    <x v="0"/>
    <x v="9"/>
    <n v="21812.45"/>
    <n v="208"/>
    <n v="0"/>
    <n v="1800"/>
    <s v="-"/>
    <s v="25.02.26"/>
    <n v="1.2319426863197499E-2"/>
    <n v="1.1026800867640881E-3"/>
    <s v="FLOW"/>
    <x v="0"/>
    <s v="NC"/>
    <s v="NC"/>
    <s v="Shifted"/>
    <m/>
    <s v="CNAVNA"/>
    <m/>
    <m/>
    <m/>
    <s v="NARAYAN GAON"/>
    <m/>
    <m/>
    <m/>
    <n v="5874"/>
    <n v="21812.45"/>
    <n v="24"/>
    <m/>
    <n v="54"/>
    <s v="-"/>
    <s v="MH14KY2106"/>
    <s v="HONDA ACTIVA 125 DISC BSVI"/>
    <d v="2023-07-17T00:00:00"/>
    <n v="36"/>
    <x v="0"/>
    <x v="0"/>
    <s v="-"/>
    <m/>
    <m/>
    <m/>
    <m/>
    <m/>
    <m/>
    <m/>
    <m/>
    <m/>
    <m/>
    <m/>
    <m/>
    <n v="1"/>
    <m/>
    <m/>
    <m/>
    <m/>
    <m/>
    <m/>
    <m/>
    <m/>
    <m/>
    <m/>
    <m/>
    <m/>
    <m/>
    <m/>
    <m/>
    <m/>
    <m/>
    <m/>
    <m/>
    <m/>
    <m/>
    <m/>
    <m/>
    <m/>
    <m/>
    <m/>
    <m/>
    <m/>
    <m/>
    <m/>
    <m/>
    <m/>
    <m/>
    <m/>
    <m/>
    <m/>
    <m/>
    <m/>
    <m/>
    <m/>
    <m/>
    <m/>
    <m/>
    <m/>
    <m/>
    <m/>
    <m/>
    <m/>
    <m/>
    <m/>
    <m/>
    <m/>
    <m/>
    <m/>
    <m/>
    <m/>
    <m/>
    <m/>
    <m/>
    <m/>
    <m/>
    <m/>
    <m/>
    <m/>
    <m/>
    <m/>
    <m/>
    <m/>
    <m/>
    <m/>
    <m/>
    <m/>
    <m/>
    <m/>
    <m/>
    <m/>
    <m/>
    <m/>
    <m/>
    <m/>
    <x v="0"/>
    <x v="0"/>
    <s v="ZBHT0021"/>
    <s v="Bo-8OUT747"/>
    <s v="Allocated"/>
    <s v="Shifted (NC_SFTD)"/>
    <s v="Shifted "/>
    <d v="2026-03-05T00:00:00"/>
    <m/>
    <m/>
    <m/>
    <e v="#N/A"/>
  </r>
  <r>
    <n v="458545884"/>
    <s v="PRAVIN VITTHAL KOLHE"/>
    <m/>
    <m/>
    <m/>
    <m/>
    <m/>
    <m/>
    <n v="3817"/>
    <n v="7437"/>
    <x v="5"/>
    <x v="0"/>
    <x v="0"/>
    <x v="12"/>
    <n v="21638.240000000002"/>
    <n v="161"/>
    <n v="0"/>
    <n v="4835"/>
    <s v="-"/>
    <s v="1 FLOW"/>
    <n v="3.3161238457831629E-2"/>
    <n v="4.025612823546949E-3"/>
    <s v="FLOW"/>
    <x v="7"/>
    <s v="BPTP"/>
    <s v="BPTP"/>
    <m/>
    <m/>
    <s v="CAVAN"/>
    <m/>
    <m/>
    <m/>
    <s v="MOTEWADI"/>
    <m/>
    <m/>
    <m/>
    <n v="12433"/>
    <n v="21638.240000000002"/>
    <n v="55"/>
    <m/>
    <n v="85"/>
    <s v="-"/>
    <s v="MH12VP3122"/>
    <s v="TVS RAIDER DISC"/>
    <d v="2023-06-14T00:00:00"/>
    <n v="36"/>
    <x v="0"/>
    <x v="0"/>
    <s v="-"/>
    <m/>
    <m/>
    <m/>
    <m/>
    <m/>
    <m/>
    <m/>
    <m/>
    <m/>
    <m/>
    <m/>
    <m/>
    <n v="1"/>
    <m/>
    <m/>
    <m/>
    <m/>
    <m/>
    <m/>
    <m/>
    <m/>
    <m/>
    <m/>
    <m/>
    <m/>
    <m/>
    <m/>
    <m/>
    <m/>
    <m/>
    <m/>
    <m/>
    <m/>
    <m/>
    <m/>
    <m/>
    <m/>
    <m/>
    <m/>
    <m/>
    <m/>
    <m/>
    <m/>
    <m/>
    <m/>
    <m/>
    <m/>
    <m/>
    <m/>
    <m/>
    <m/>
    <m/>
    <m/>
    <m/>
    <m/>
    <m/>
    <m/>
    <m/>
    <m/>
    <m/>
    <m/>
    <m/>
    <m/>
    <m/>
    <m/>
    <m/>
    <m/>
    <m/>
    <m/>
    <m/>
    <m/>
    <m/>
    <m/>
    <m/>
    <m/>
    <m/>
    <m/>
    <m/>
    <m/>
    <m/>
    <m/>
    <m/>
    <m/>
    <m/>
    <m/>
    <m/>
    <m/>
    <m/>
    <m/>
    <m/>
    <m/>
    <m/>
    <m/>
    <x v="0"/>
    <x v="0"/>
    <s v="ZBHT0024"/>
    <s v="G2U9n-ADD7"/>
    <s v="Allocated"/>
    <s v="Promise To Pay (PTP)"/>
    <s v="Customer given ptp "/>
    <d v="2026-03-07T00:00:00"/>
    <m/>
    <m/>
    <m/>
    <e v="#N/A"/>
  </r>
  <r>
    <n v="465628616"/>
    <s v="KARUNA VYANKAT SHIKHRE VYANKAT SHIKHRE"/>
    <m/>
    <m/>
    <m/>
    <m/>
    <m/>
    <m/>
    <n v="1520"/>
    <n v="4267.45"/>
    <x v="4"/>
    <x v="0"/>
    <x v="0"/>
    <x v="8"/>
    <n v="21299"/>
    <n v="161"/>
    <n v="0"/>
    <n v="3600"/>
    <s v="-"/>
    <s v="14.02.26"/>
    <n v="0.46839813511611539"/>
    <n v="4.6212253707932898E-3"/>
    <s v="STABLE"/>
    <x v="3"/>
    <s v="PAID"/>
    <s v="PTP"/>
    <m/>
    <n v="25"/>
    <s v="CAVA"/>
    <m/>
    <m/>
    <m/>
    <s v="KHED SHIVAPUR"/>
    <m/>
    <m/>
    <m/>
    <n v="8028.45"/>
    <n v="21299"/>
    <n v="86"/>
    <m/>
    <n v="116"/>
    <s v="-"/>
    <s v="MH12WQ6662"/>
    <s v="CLASSIC 350 REDDITCH GREY"/>
    <d v="2025-03-03T00:00:00"/>
    <n v="24"/>
    <x v="0"/>
    <x v="2"/>
    <s v="-"/>
    <m/>
    <m/>
    <m/>
    <m/>
    <m/>
    <m/>
    <m/>
    <m/>
    <m/>
    <m/>
    <m/>
    <m/>
    <n v="1"/>
    <m/>
    <m/>
    <m/>
    <m/>
    <m/>
    <m/>
    <m/>
    <m/>
    <m/>
    <m/>
    <m/>
    <m/>
    <m/>
    <m/>
    <m/>
    <m/>
    <m/>
    <m/>
    <m/>
    <m/>
    <m/>
    <m/>
    <m/>
    <m/>
    <m/>
    <m/>
    <m/>
    <m/>
    <m/>
    <m/>
    <m/>
    <m/>
    <m/>
    <m/>
    <m/>
    <m/>
    <m/>
    <m/>
    <m/>
    <m/>
    <m/>
    <m/>
    <m/>
    <m/>
    <m/>
    <m/>
    <m/>
    <n v="1"/>
    <m/>
    <m/>
    <m/>
    <m/>
    <m/>
    <m/>
    <m/>
    <m/>
    <m/>
    <m/>
    <m/>
    <m/>
    <m/>
    <m/>
    <m/>
    <m/>
    <m/>
    <m/>
    <m/>
    <m/>
    <m/>
    <m/>
    <m/>
    <m/>
    <m/>
    <m/>
    <m/>
    <m/>
    <m/>
    <m/>
    <m/>
    <m/>
    <x v="6"/>
    <x v="0"/>
    <s v="DUWT0011"/>
    <s v="BPfy0xIKpDIm"/>
    <s v="Allocated"/>
    <s v="Left Message (LMCB)"/>
    <s v="Customer home visit left message to husband "/>
    <d v="2026-03-05T00:00:00"/>
    <m/>
    <m/>
    <m/>
    <e v="#N/A"/>
  </r>
  <r>
    <n v="454116052"/>
    <s v="NARAYANI KEDAAR DEWALE"/>
    <m/>
    <m/>
    <m/>
    <m/>
    <m/>
    <m/>
    <n v="2837"/>
    <n v="5247.68"/>
    <x v="5"/>
    <x v="0"/>
    <x v="0"/>
    <x v="6"/>
    <n v="21019.68"/>
    <n v="200"/>
    <n v="0"/>
    <n v="4500"/>
    <s v="-"/>
    <s v="23.02.26"/>
    <n v="5.8232724058872677E-2"/>
    <n v="3.9105349305143733E-3"/>
    <s v="FLOW"/>
    <x v="8"/>
    <s v="BPTP"/>
    <s v="RTP"/>
    <s v="medical problem"/>
    <m/>
    <s v="CNAVNA"/>
    <m/>
    <m/>
    <m/>
    <s v="LONAVALA"/>
    <m/>
    <m/>
    <m/>
    <n v="9947.68"/>
    <n v="21019.68"/>
    <n v="55"/>
    <m/>
    <n v="85"/>
    <s v="-"/>
    <s v="MH14KG7661"/>
    <s v="OKINAWA RIDGE PLUS"/>
    <d v="2022-07-21T00:00:00"/>
    <n v="48"/>
    <x v="0"/>
    <x v="2"/>
    <s v="-"/>
    <m/>
    <m/>
    <m/>
    <m/>
    <m/>
    <m/>
    <m/>
    <m/>
    <m/>
    <m/>
    <m/>
    <m/>
    <m/>
    <m/>
    <m/>
    <m/>
    <m/>
    <m/>
    <n v="1"/>
    <m/>
    <m/>
    <m/>
    <m/>
    <m/>
    <m/>
    <m/>
    <m/>
    <m/>
    <m/>
    <m/>
    <m/>
    <m/>
    <m/>
    <m/>
    <m/>
    <m/>
    <m/>
    <m/>
    <m/>
    <m/>
    <m/>
    <m/>
    <m/>
    <m/>
    <m/>
    <n v="1"/>
    <m/>
    <m/>
    <m/>
    <m/>
    <m/>
    <m/>
    <m/>
    <m/>
    <m/>
    <m/>
    <m/>
    <m/>
    <m/>
    <m/>
    <m/>
    <m/>
    <m/>
    <m/>
    <m/>
    <m/>
    <m/>
    <m/>
    <m/>
    <m/>
    <m/>
    <m/>
    <m/>
    <m/>
    <m/>
    <m/>
    <m/>
    <m/>
    <m/>
    <m/>
    <m/>
    <m/>
    <m/>
    <m/>
    <m/>
    <m/>
    <m/>
    <m/>
    <m/>
    <m/>
    <m/>
    <m/>
    <m/>
    <x v="6"/>
    <x v="0"/>
    <s v="DUWT0013"/>
    <s v="Bo9ehRolNg7"/>
    <s v="Allocated"/>
    <s v="Left Message (LMCB)"/>
    <s v="Left masage father "/>
    <d v="2026-03-07T00:00:00"/>
    <m/>
    <m/>
    <m/>
    <e v="#N/A"/>
  </r>
  <r>
    <n v="458405983"/>
    <s v="MOHD ALAM"/>
    <m/>
    <m/>
    <m/>
    <m/>
    <m/>
    <m/>
    <n v="3721"/>
    <n v="7442"/>
    <x v="5"/>
    <x v="0"/>
    <x v="0"/>
    <x v="16"/>
    <n v="20989"/>
    <n v="201"/>
    <n v="0"/>
    <n v="900"/>
    <s v="-"/>
    <s v="STABLE"/>
    <n v="0.110701611083178"/>
    <n v="3.9048271741799201E-3"/>
    <s v="FLOW"/>
    <x v="0"/>
    <s v="-"/>
    <s v="NC"/>
    <s v="Add not found"/>
    <m/>
    <m/>
    <m/>
    <m/>
    <m/>
    <s v="BIBWEWADI"/>
    <m/>
    <m/>
    <m/>
    <n v="8543"/>
    <n v="20989"/>
    <n v="55"/>
    <n v="2"/>
    <n v="85"/>
    <s v="REGULAR"/>
    <s v="MH12VN5778"/>
    <s v="SUZUKI BURGMAN STREET BT BSVI"/>
    <d v="2023-06-05T00:00:00"/>
    <n v="36"/>
    <x v="4"/>
    <x v="2"/>
    <s v="-"/>
    <m/>
    <m/>
    <m/>
    <m/>
    <m/>
    <m/>
    <m/>
    <m/>
    <m/>
    <m/>
    <m/>
    <m/>
    <m/>
    <m/>
    <m/>
    <m/>
    <m/>
    <m/>
    <m/>
    <m/>
    <m/>
    <m/>
    <m/>
    <m/>
    <m/>
    <m/>
    <m/>
    <m/>
    <m/>
    <m/>
    <m/>
    <m/>
    <m/>
    <m/>
    <m/>
    <m/>
    <m/>
    <m/>
    <m/>
    <m/>
    <m/>
    <m/>
    <m/>
    <m/>
    <m/>
    <n v="1"/>
    <m/>
    <m/>
    <m/>
    <m/>
    <m/>
    <m/>
    <m/>
    <m/>
    <m/>
    <m/>
    <m/>
    <m/>
    <m/>
    <m/>
    <m/>
    <m/>
    <m/>
    <m/>
    <m/>
    <m/>
    <m/>
    <m/>
    <m/>
    <m/>
    <m/>
    <m/>
    <m/>
    <m/>
    <m/>
    <m/>
    <m/>
    <m/>
    <m/>
    <m/>
    <m/>
    <m/>
    <m/>
    <m/>
    <m/>
    <m/>
    <m/>
    <m/>
    <m/>
    <m/>
    <m/>
    <m/>
    <m/>
    <x v="0"/>
    <x v="0"/>
    <s v="DUWT0031"/>
    <s v="kP1d6Bx-5m"/>
    <s v="Allocated"/>
    <s v="Left Message (LMCB)"/>
    <s v="Left message customer uncle "/>
    <d v="2026-03-16T00:00:00"/>
    <m/>
    <m/>
    <m/>
    <e v="#N/A"/>
  </r>
  <r>
    <n v="462901902"/>
    <s v="MANISHA RAJENDRA PALASKAR"/>
    <s v="ONLINE"/>
    <s v="18.03.26"/>
    <n v="6003"/>
    <m/>
    <m/>
    <m/>
    <n v="4441"/>
    <n v="8882"/>
    <x v="5"/>
    <x v="1"/>
    <x v="1"/>
    <x v="12"/>
    <n v="20978"/>
    <n v="240"/>
    <n v="0"/>
    <n v="1579"/>
    <s v="-"/>
    <s v="1 FLOW"/>
    <n v="3.2149401262227983E-2"/>
    <n v="3.9027807165632651E-3"/>
    <s v="STABLE"/>
    <x v="1"/>
    <s v="MPTP"/>
    <s v="MPTP"/>
    <m/>
    <n v="18"/>
    <s v="CAVNA"/>
    <m/>
    <m/>
    <m/>
    <s v="JAMBUT"/>
    <m/>
    <m/>
    <m/>
    <n v="240"/>
    <n v="20978"/>
    <n v="55"/>
    <m/>
    <n v="54"/>
    <s v="-"/>
    <m/>
    <e v="#N/A"/>
    <d v="2024-05-14T00:00:00"/>
    <n v="24"/>
    <x v="0"/>
    <x v="0"/>
    <s v="-"/>
    <m/>
    <m/>
    <m/>
    <m/>
    <m/>
    <m/>
    <m/>
    <m/>
    <m/>
    <m/>
    <m/>
    <m/>
    <m/>
    <m/>
    <m/>
    <m/>
    <m/>
    <m/>
    <m/>
    <m/>
    <m/>
    <m/>
    <m/>
    <m/>
    <m/>
    <m/>
    <m/>
    <m/>
    <m/>
    <m/>
    <m/>
    <m/>
    <m/>
    <m/>
    <m/>
    <m/>
    <m/>
    <m/>
    <m/>
    <m/>
    <m/>
    <m/>
    <m/>
    <m/>
    <m/>
    <n v="1"/>
    <m/>
    <m/>
    <m/>
    <m/>
    <m/>
    <m/>
    <m/>
    <m/>
    <m/>
    <m/>
    <m/>
    <m/>
    <m/>
    <m/>
    <m/>
    <m/>
    <m/>
    <m/>
    <m/>
    <m/>
    <m/>
    <m/>
    <m/>
    <m/>
    <m/>
    <m/>
    <m/>
    <m/>
    <m/>
    <m/>
    <m/>
    <m/>
    <m/>
    <m/>
    <m/>
    <m/>
    <m/>
    <m/>
    <m/>
    <m/>
    <m/>
    <m/>
    <m/>
    <m/>
    <m/>
    <m/>
    <m/>
    <x v="0"/>
    <x v="0"/>
    <s v="ZBHT0024"/>
    <s v="k6hSZHMZDm"/>
    <s v="Allocated"/>
    <s v="Left Message (LMCB)"/>
    <s v="Meet son"/>
    <d v="2026-03-16T00:00:00"/>
    <m/>
    <m/>
    <m/>
    <e v="#N/A"/>
  </r>
  <r>
    <n v="463254087"/>
    <s v="SARSWATI BAPU DUNGHAV"/>
    <s v="ONLINE"/>
    <s v="20.03.26"/>
    <n v="11321"/>
    <m/>
    <m/>
    <s v="CBC COLL"/>
    <n v="4397"/>
    <n v="4069.51"/>
    <x v="2"/>
    <x v="2"/>
    <x v="1"/>
    <x v="14"/>
    <n v="20928"/>
    <n v="71"/>
    <n v="2250"/>
    <n v="2250"/>
    <s v="-"/>
    <s v="11.02.26"/>
    <n v="1.920981938997203E-2"/>
    <n v="1.057968676411812E-3"/>
    <s v="STABLE"/>
    <x v="1"/>
    <s v="-"/>
    <s v="MPTP"/>
    <m/>
    <n v="20"/>
    <s v="CAVNA"/>
    <m/>
    <m/>
    <m/>
    <s v="THERGAON"/>
    <m/>
    <m/>
    <m/>
    <n v="6390.51"/>
    <n v="20928"/>
    <n v="24"/>
    <n v="1"/>
    <n v="0"/>
    <s v="REGULAR"/>
    <s v="MH14LQ9295"/>
    <s v="JUPITER BASIC"/>
    <d v="2024-06-19T00:00:00"/>
    <n v="24"/>
    <x v="4"/>
    <x v="0"/>
    <s v="-"/>
    <m/>
    <m/>
    <m/>
    <m/>
    <m/>
    <m/>
    <m/>
    <m/>
    <m/>
    <m/>
    <m/>
    <m/>
    <m/>
    <m/>
    <m/>
    <m/>
    <m/>
    <m/>
    <m/>
    <m/>
    <m/>
    <m/>
    <m/>
    <m/>
    <m/>
    <m/>
    <m/>
    <m/>
    <m/>
    <m/>
    <n v="1"/>
    <m/>
    <m/>
    <m/>
    <m/>
    <m/>
    <m/>
    <m/>
    <m/>
    <m/>
    <m/>
    <m/>
    <m/>
    <m/>
    <m/>
    <m/>
    <m/>
    <m/>
    <m/>
    <m/>
    <m/>
    <m/>
    <m/>
    <m/>
    <m/>
    <m/>
    <m/>
    <n v="1"/>
    <m/>
    <m/>
    <m/>
    <m/>
    <m/>
    <m/>
    <m/>
    <m/>
    <m/>
    <m/>
    <m/>
    <m/>
    <m/>
    <m/>
    <m/>
    <m/>
    <m/>
    <m/>
    <m/>
    <m/>
    <m/>
    <m/>
    <m/>
    <m/>
    <m/>
    <m/>
    <m/>
    <m/>
    <m/>
    <m/>
    <m/>
    <m/>
    <m/>
    <m/>
    <m/>
    <x v="6"/>
    <x v="0"/>
    <s v="ZBHT0015"/>
    <s v="G6UrIC2Jaz"/>
    <s v="Allocated"/>
    <s v="Address Not Found (NC_ANF)"/>
    <s v="Visited at customer given address but address not found due to short address on system hence. "/>
    <d v="2026-03-11T00:00:00"/>
    <m/>
    <m/>
    <m/>
    <e v="#N/A"/>
  </r>
  <r>
    <n v="459755661"/>
    <s v="AMIT NARAYAN SASTE"/>
    <s v="ONLINE"/>
    <s v="13.03.26"/>
    <n v="3000"/>
    <m/>
    <m/>
    <m/>
    <n v="2850"/>
    <n v="2276"/>
    <x v="2"/>
    <x v="1"/>
    <x v="1"/>
    <x v="9"/>
    <n v="20870.02"/>
    <n v="47"/>
    <n v="0"/>
    <n v="4890"/>
    <s v="-"/>
    <s v="23.02.26"/>
    <n v="1.1787152980223181E-2"/>
    <n v="1.0550376259598651E-3"/>
    <s v="STABLE"/>
    <x v="1"/>
    <s v="PTP"/>
    <s v="PAID"/>
    <m/>
    <m/>
    <m/>
    <m/>
    <m/>
    <m/>
    <s v="JUNNAR"/>
    <m/>
    <m/>
    <m/>
    <n v="47"/>
    <n v="20870.02"/>
    <n v="24"/>
    <m/>
    <n v="26"/>
    <s v="-"/>
    <m/>
    <e v="#N/A"/>
    <d v="2023-09-14T00:00:00"/>
    <n v="36"/>
    <x v="0"/>
    <x v="0"/>
    <s v="-"/>
    <m/>
    <m/>
    <m/>
    <m/>
    <m/>
    <m/>
    <m/>
    <m/>
    <m/>
    <m/>
    <m/>
    <m/>
    <m/>
    <m/>
    <m/>
    <n v="1"/>
    <m/>
    <m/>
    <m/>
    <m/>
    <m/>
    <m/>
    <m/>
    <m/>
    <m/>
    <m/>
    <m/>
    <m/>
    <m/>
    <m/>
    <m/>
    <m/>
    <m/>
    <m/>
    <m/>
    <m/>
    <m/>
    <m/>
    <m/>
    <m/>
    <m/>
    <m/>
    <m/>
    <m/>
    <m/>
    <m/>
    <m/>
    <m/>
    <m/>
    <m/>
    <m/>
    <m/>
    <m/>
    <m/>
    <m/>
    <m/>
    <m/>
    <m/>
    <m/>
    <m/>
    <m/>
    <m/>
    <m/>
    <m/>
    <m/>
    <m/>
    <m/>
    <m/>
    <m/>
    <m/>
    <m/>
    <m/>
    <m/>
    <m/>
    <m/>
    <m/>
    <m/>
    <m/>
    <m/>
    <m/>
    <m/>
    <m/>
    <m/>
    <m/>
    <m/>
    <m/>
    <m/>
    <m/>
    <m/>
    <m/>
    <m/>
    <m/>
    <m/>
    <x v="0"/>
    <x v="0"/>
    <s v="ZBHT0021"/>
    <s v="BoBBeclw_NM7"/>
    <s v="Allocated"/>
    <s v="Promise To Pay (PTP)"/>
    <s v="PTP "/>
    <d v="2026-03-22T00:00:00"/>
    <m/>
    <m/>
    <m/>
    <e v="#N/A"/>
  </r>
  <r>
    <n v="461252668"/>
    <s v="VIJAYALAKSHMI SAMBHAJI GARJE"/>
    <m/>
    <m/>
    <m/>
    <m/>
    <m/>
    <m/>
    <n v="3628"/>
    <n v="3628"/>
    <x v="5"/>
    <x v="0"/>
    <x v="0"/>
    <x v="18"/>
    <n v="20580"/>
    <n v="44"/>
    <n v="0"/>
    <n v="4945"/>
    <s v="-"/>
    <s v="NEW"/>
    <n v="4.8219231900906621E-2"/>
    <n v="3.828736159160644E-3"/>
    <s v="FLOW"/>
    <x v="5"/>
    <s v="-"/>
    <s v="-"/>
    <m/>
    <m/>
    <m/>
    <m/>
    <m/>
    <m/>
    <s v="LOHEGAON"/>
    <m/>
    <m/>
    <m/>
    <n v="44"/>
    <n v="20580"/>
    <n v="55"/>
    <m/>
    <n v="85"/>
    <s v="-"/>
    <s v="MH12WL4609"/>
    <e v="#N/A"/>
    <d v="2023-12-26T00:00:00"/>
    <n v="30"/>
    <x v="0"/>
    <x v="2"/>
    <s v="-"/>
    <m/>
    <m/>
    <m/>
    <m/>
    <m/>
    <m/>
    <m/>
    <m/>
    <m/>
    <m/>
    <m/>
    <m/>
    <m/>
    <m/>
    <m/>
    <m/>
    <m/>
    <m/>
    <m/>
    <m/>
    <m/>
    <m/>
    <m/>
    <m/>
    <m/>
    <m/>
    <m/>
    <m/>
    <m/>
    <m/>
    <m/>
    <m/>
    <m/>
    <m/>
    <m/>
    <m/>
    <m/>
    <m/>
    <m/>
    <m/>
    <m/>
    <m/>
    <m/>
    <m/>
    <m/>
    <m/>
    <m/>
    <m/>
    <m/>
    <m/>
    <m/>
    <m/>
    <m/>
    <m/>
    <m/>
    <m/>
    <m/>
    <m/>
    <m/>
    <m/>
    <m/>
    <m/>
    <m/>
    <m/>
    <m/>
    <m/>
    <m/>
    <m/>
    <m/>
    <m/>
    <m/>
    <m/>
    <m/>
    <m/>
    <m/>
    <m/>
    <m/>
    <m/>
    <m/>
    <m/>
    <m/>
    <m/>
    <m/>
    <m/>
    <m/>
    <m/>
    <m/>
    <m/>
    <m/>
    <m/>
    <m/>
    <m/>
    <m/>
    <x v="7"/>
    <x v="1"/>
    <s v="ZBHT0012"/>
    <s v="G6R1z2HStDc"/>
    <s v="Allocated"/>
    <e v="#N/A"/>
    <e v="#N/A"/>
    <e v="#N/A"/>
    <m/>
    <m/>
    <m/>
    <e v="#N/A"/>
  </r>
  <r>
    <n v="454220390"/>
    <s v="NIKHIL ANANTA KANDHARE"/>
    <s v="ONLINE"/>
    <s v="21.03.26"/>
    <n v="3197"/>
    <m/>
    <m/>
    <m/>
    <n v="3127"/>
    <n v="3127"/>
    <x v="2"/>
    <x v="1"/>
    <x v="1"/>
    <x v="11"/>
    <n v="20516"/>
    <n v="4"/>
    <n v="0"/>
    <n v="1793.19"/>
    <s v="-"/>
    <s v="NEW"/>
    <n v="1.8890425779571441E-2"/>
    <n v="1.037140929150647E-3"/>
    <s v="STABLE"/>
    <x v="1"/>
    <s v="-"/>
    <s v="PTP"/>
    <m/>
    <n v="16"/>
    <s v="CAVA"/>
    <m/>
    <m/>
    <m/>
    <s v="PAUD"/>
    <m/>
    <m/>
    <m/>
    <n v="4924.1899999999996"/>
    <n v="20516"/>
    <n v="24"/>
    <n v="1"/>
    <n v="26"/>
    <s v="REGULAR"/>
    <s v="MH12UP1435"/>
    <s v="TVS JUPITER 125 DRUM ALLOY"/>
    <d v="2022-07-31T00:00:00"/>
    <n v="48"/>
    <x v="4"/>
    <x v="0"/>
    <s v="-"/>
    <m/>
    <m/>
    <m/>
    <m/>
    <m/>
    <m/>
    <m/>
    <m/>
    <m/>
    <m/>
    <m/>
    <m/>
    <m/>
    <m/>
    <m/>
    <m/>
    <m/>
    <m/>
    <m/>
    <m/>
    <m/>
    <m/>
    <m/>
    <m/>
    <m/>
    <m/>
    <m/>
    <m/>
    <m/>
    <m/>
    <m/>
    <m/>
    <m/>
    <m/>
    <m/>
    <m/>
    <n v="1"/>
    <m/>
    <m/>
    <m/>
    <m/>
    <m/>
    <m/>
    <m/>
    <m/>
    <m/>
    <m/>
    <m/>
    <m/>
    <m/>
    <m/>
    <m/>
    <m/>
    <m/>
    <m/>
    <m/>
    <m/>
    <m/>
    <m/>
    <m/>
    <m/>
    <m/>
    <m/>
    <m/>
    <m/>
    <m/>
    <m/>
    <m/>
    <m/>
    <m/>
    <m/>
    <m/>
    <m/>
    <m/>
    <m/>
    <m/>
    <m/>
    <m/>
    <m/>
    <m/>
    <m/>
    <m/>
    <m/>
    <m/>
    <m/>
    <m/>
    <m/>
    <m/>
    <m/>
    <m/>
    <m/>
    <m/>
    <m/>
    <x v="0"/>
    <x v="0"/>
    <s v="DUWT0030"/>
    <s v="G6yZ-itsi7"/>
    <s v="Allocated"/>
    <s v="Address Not Found (NC_ANF)"/>
    <s v="Address not found "/>
    <d v="2026-03-13T00:00:00"/>
    <m/>
    <m/>
    <m/>
    <e v="#N/A"/>
  </r>
  <r>
    <n v="457318357"/>
    <s v="PRAMOD SAHEBRAO JUGDHAR"/>
    <m/>
    <m/>
    <m/>
    <m/>
    <m/>
    <m/>
    <n v="2878"/>
    <n v="16186"/>
    <x v="1"/>
    <x v="0"/>
    <x v="0"/>
    <x v="7"/>
    <n v="20510"/>
    <n v="1489"/>
    <n v="0"/>
    <n v="4050"/>
    <s v="-"/>
    <s v="BKT 5 FLOW"/>
    <n v="0.19633370028239119"/>
    <n v="7.6227091812350687E-3"/>
    <s v="FLOW"/>
    <x v="5"/>
    <s v="MPTP"/>
    <s v="-"/>
    <m/>
    <m/>
    <m/>
    <m/>
    <m/>
    <m/>
    <s v="SOMANTNE"/>
    <m/>
    <m/>
    <m/>
    <n v="21725"/>
    <n v="20510"/>
    <n v="177"/>
    <m/>
    <n v="207"/>
    <s v="-"/>
    <s v="MH14KT7725"/>
    <s v="PLEASURE PLUS BS6 DRS CAST"/>
    <d v="2023-03-21T00:00:00"/>
    <n v="36"/>
    <x v="0"/>
    <x v="2"/>
    <s v="-"/>
    <m/>
    <m/>
    <m/>
    <m/>
    <m/>
    <m/>
    <m/>
    <m/>
    <m/>
    <m/>
    <m/>
    <m/>
    <m/>
    <m/>
    <m/>
    <m/>
    <m/>
    <m/>
    <m/>
    <m/>
    <m/>
    <m/>
    <m/>
    <m/>
    <m/>
    <m/>
    <m/>
    <m/>
    <m/>
    <m/>
    <m/>
    <m/>
    <m/>
    <m/>
    <m/>
    <m/>
    <n v="1"/>
    <m/>
    <m/>
    <m/>
    <m/>
    <m/>
    <m/>
    <m/>
    <m/>
    <m/>
    <m/>
    <m/>
    <m/>
    <m/>
    <m/>
    <m/>
    <m/>
    <m/>
    <m/>
    <m/>
    <m/>
    <m/>
    <m/>
    <m/>
    <m/>
    <m/>
    <m/>
    <m/>
    <m/>
    <m/>
    <m/>
    <m/>
    <m/>
    <m/>
    <m/>
    <m/>
    <m/>
    <m/>
    <m/>
    <m/>
    <m/>
    <m/>
    <m/>
    <m/>
    <m/>
    <m/>
    <m/>
    <m/>
    <m/>
    <m/>
    <m/>
    <m/>
    <m/>
    <m/>
    <m/>
    <m/>
    <m/>
    <x v="0"/>
    <x v="0"/>
    <s v="ZBHT0013"/>
    <s v="kP3v3PPlDMc"/>
    <s v="Allocated"/>
    <s v="Refuse To Pay (RTP)"/>
    <s v="Rtp"/>
    <d v="2026-03-13T00:00:00"/>
    <m/>
    <m/>
    <m/>
    <e v="#N/A"/>
  </r>
  <r>
    <n v="462723868"/>
    <s v="AJAY KISHOR SHINDE"/>
    <m/>
    <m/>
    <m/>
    <m/>
    <m/>
    <m/>
    <n v="4284"/>
    <n v="8564"/>
    <x v="5"/>
    <x v="0"/>
    <x v="0"/>
    <x v="9"/>
    <n v="20402"/>
    <n v="264"/>
    <n v="0"/>
    <n v="2250"/>
    <s v="-"/>
    <s v="1 FLOW"/>
    <n v="4.0201803516512959E-2"/>
    <n v="3.7956207540911298E-3"/>
    <s v="FLOW"/>
    <x v="3"/>
    <s v="MPTP"/>
    <s v="PTP"/>
    <m/>
    <n v="25"/>
    <s v="CAVNA"/>
    <m/>
    <m/>
    <m/>
    <s v="ALE PHATA"/>
    <m/>
    <m/>
    <m/>
    <n v="11078"/>
    <n v="20402"/>
    <n v="55"/>
    <m/>
    <n v="85"/>
    <s v="-"/>
    <s v="MH14LN7864"/>
    <s v="PASSION PLUS I3S DRS CAST"/>
    <d v="2024-04-29T00:00:00"/>
    <n v="24"/>
    <x v="0"/>
    <x v="0"/>
    <s v="-"/>
    <m/>
    <m/>
    <m/>
    <m/>
    <m/>
    <m/>
    <m/>
    <m/>
    <m/>
    <m/>
    <m/>
    <m/>
    <m/>
    <m/>
    <m/>
    <n v="1"/>
    <m/>
    <m/>
    <m/>
    <m/>
    <m/>
    <m/>
    <m/>
    <m/>
    <m/>
    <m/>
    <m/>
    <m/>
    <m/>
    <m/>
    <m/>
    <m/>
    <m/>
    <m/>
    <m/>
    <m/>
    <m/>
    <m/>
    <m/>
    <m/>
    <m/>
    <m/>
    <m/>
    <m/>
    <m/>
    <m/>
    <m/>
    <m/>
    <m/>
    <m/>
    <m/>
    <m/>
    <m/>
    <m/>
    <m/>
    <m/>
    <m/>
    <m/>
    <m/>
    <m/>
    <m/>
    <m/>
    <m/>
    <m/>
    <m/>
    <m/>
    <m/>
    <m/>
    <m/>
    <m/>
    <m/>
    <m/>
    <m/>
    <m/>
    <m/>
    <m/>
    <m/>
    <m/>
    <m/>
    <m/>
    <m/>
    <m/>
    <m/>
    <m/>
    <m/>
    <m/>
    <m/>
    <m/>
    <m/>
    <m/>
    <m/>
    <m/>
    <m/>
    <x v="0"/>
    <x v="0"/>
    <s v="ZBHT0021"/>
    <s v="kPnGrsF7U8_7"/>
    <s v="Allocated"/>
    <s v="Left Message (LMCB)"/>
    <s v="Lmcb servant"/>
    <d v="2026-03-06T00:00:00"/>
    <m/>
    <m/>
    <m/>
    <e v="#N/A"/>
  </r>
  <r>
    <n v="456904706"/>
    <s v="NAJMA SULTAN SHAIKH"/>
    <m/>
    <m/>
    <m/>
    <m/>
    <m/>
    <m/>
    <n v="3589"/>
    <n v="21357"/>
    <x v="1"/>
    <x v="0"/>
    <x v="0"/>
    <x v="17"/>
    <n v="20351.11"/>
    <n v="1029"/>
    <n v="0"/>
    <n v="4623"/>
    <s v="-"/>
    <s v="NEW"/>
    <n v="0.38734831429878752"/>
    <n v="7.563656413716471E-3"/>
    <s v="FLOW"/>
    <x v="5"/>
    <s v="-"/>
    <s v="-"/>
    <m/>
    <m/>
    <m/>
    <m/>
    <m/>
    <m/>
    <s v="ERANDWANE"/>
    <m/>
    <m/>
    <m/>
    <n v="27009"/>
    <n v="20351.11"/>
    <n v="177"/>
    <m/>
    <n v="207"/>
    <s v="-"/>
    <s v="MH13ED0625"/>
    <s v="HONDA DIO DLX BS VI"/>
    <d v="2023-02-20T00:00:00"/>
    <n v="36"/>
    <x v="0"/>
    <x v="2"/>
    <s v="-"/>
    <m/>
    <m/>
    <m/>
    <m/>
    <m/>
    <m/>
    <m/>
    <m/>
    <m/>
    <n v="1"/>
    <m/>
    <m/>
    <m/>
    <m/>
    <m/>
    <m/>
    <m/>
    <m/>
    <m/>
    <m/>
    <m/>
    <m/>
    <m/>
    <m/>
    <m/>
    <m/>
    <m/>
    <m/>
    <m/>
    <m/>
    <m/>
    <m/>
    <m/>
    <m/>
    <m/>
    <m/>
    <m/>
    <m/>
    <m/>
    <m/>
    <m/>
    <m/>
    <m/>
    <m/>
    <m/>
    <m/>
    <m/>
    <m/>
    <m/>
    <m/>
    <m/>
    <m/>
    <m/>
    <m/>
    <m/>
    <m/>
    <m/>
    <m/>
    <m/>
    <m/>
    <m/>
    <m/>
    <m/>
    <m/>
    <m/>
    <m/>
    <m/>
    <m/>
    <m/>
    <m/>
    <m/>
    <m/>
    <m/>
    <m/>
    <m/>
    <m/>
    <m/>
    <m/>
    <m/>
    <m/>
    <m/>
    <m/>
    <m/>
    <m/>
    <m/>
    <m/>
    <m/>
    <m/>
    <m/>
    <m/>
    <m/>
    <m/>
    <m/>
    <x v="0"/>
    <x v="0"/>
    <s v="DUWT0014"/>
    <s v="GoRA5ox1_Ogz"/>
    <s v="Allocated"/>
    <s v="Left Message (LMCB)"/>
    <s v="Left message to office "/>
    <d v="2026-03-04T00:00:00"/>
    <m/>
    <m/>
    <m/>
    <e v="#N/A"/>
  </r>
  <r>
    <n v="459429144"/>
    <s v="ARCHNA LAXMAN PAWAL"/>
    <m/>
    <m/>
    <m/>
    <m/>
    <m/>
    <m/>
    <n v="3098"/>
    <n v="3098"/>
    <x v="2"/>
    <x v="0"/>
    <x v="0"/>
    <x v="5"/>
    <n v="20211.18"/>
    <n v="2"/>
    <n v="0"/>
    <n v="450"/>
    <s v="-"/>
    <s v="NEW"/>
    <n v="2.1695376314334571E-2"/>
    <n v="1.021731429344462E-3"/>
    <s v="FLOW"/>
    <x v="0"/>
    <s v="-"/>
    <s v="NC"/>
    <s v="Shifted"/>
    <m/>
    <s v="CNAVNA"/>
    <m/>
    <m/>
    <m/>
    <s v="BALEWADI"/>
    <m/>
    <m/>
    <m/>
    <n v="3550"/>
    <n v="20211.18"/>
    <n v="24"/>
    <m/>
    <n v="54"/>
    <s v="-"/>
    <s v="MH12VU2339"/>
    <s v="HF DELUXE BS6 DRUM SELF CAST"/>
    <d v="2023-08-17T00:00:00"/>
    <n v="36"/>
    <x v="0"/>
    <x v="0"/>
    <s v="-"/>
    <m/>
    <m/>
    <m/>
    <m/>
    <m/>
    <m/>
    <m/>
    <m/>
    <m/>
    <m/>
    <m/>
    <m/>
    <n v="1"/>
    <m/>
    <m/>
    <m/>
    <m/>
    <m/>
    <n v="1"/>
    <m/>
    <m/>
    <m/>
    <m/>
    <m/>
    <m/>
    <m/>
    <m/>
    <m/>
    <m/>
    <m/>
    <m/>
    <m/>
    <m/>
    <m/>
    <m/>
    <m/>
    <m/>
    <m/>
    <m/>
    <m/>
    <m/>
    <m/>
    <m/>
    <m/>
    <m/>
    <m/>
    <m/>
    <m/>
    <m/>
    <m/>
    <m/>
    <m/>
    <m/>
    <m/>
    <m/>
    <m/>
    <m/>
    <m/>
    <m/>
    <m/>
    <m/>
    <m/>
    <m/>
    <m/>
    <m/>
    <m/>
    <m/>
    <m/>
    <m/>
    <m/>
    <m/>
    <m/>
    <m/>
    <m/>
    <m/>
    <m/>
    <m/>
    <m/>
    <m/>
    <m/>
    <m/>
    <m/>
    <m/>
    <m/>
    <m/>
    <m/>
    <m/>
    <m/>
    <m/>
    <m/>
    <m/>
    <m/>
    <m/>
    <x v="6"/>
    <x v="0"/>
    <s v="DUWT0023"/>
    <s v="GoVki0L8bvD7"/>
    <s v="Allocated"/>
    <s v="Shifted (NC_SFTD)"/>
    <s v="Customer shifted from the given residence address "/>
    <d v="2026-03-07T00:00:00"/>
    <m/>
    <m/>
    <m/>
    <s v="DID"/>
  </r>
  <r>
    <n v="458815771"/>
    <s v="IMRAN ASAD KHAN"/>
    <s v="ONLINE"/>
    <s v="31.03.26"/>
    <n v="3646"/>
    <m/>
    <m/>
    <m/>
    <n v="3568"/>
    <n v="3189"/>
    <x v="2"/>
    <x v="1"/>
    <x v="1"/>
    <x v="17"/>
    <n v="20086"/>
    <n v="78"/>
    <n v="0"/>
    <n v="4950"/>
    <s v="-"/>
    <s v="28.02.26"/>
    <n v="7.1630744546063788E-2"/>
    <n v="1.015403231766421E-3"/>
    <s v="FLOW"/>
    <x v="1"/>
    <s v="NC"/>
    <s v="MPTP"/>
    <s v="Shifted"/>
    <n v="29"/>
    <s v="CAVNA"/>
    <m/>
    <m/>
    <m/>
    <s v="GANESH KHIND"/>
    <m/>
    <m/>
    <m/>
    <n v="8217"/>
    <n v="20086"/>
    <n v="24"/>
    <m/>
    <n v="54"/>
    <s v="-"/>
    <s v="MH12VR0541"/>
    <s v="HONDA ACTIVA 6G H SMART"/>
    <d v="2023-07-04T00:00:00"/>
    <n v="36"/>
    <x v="0"/>
    <x v="2"/>
    <s v="-"/>
    <m/>
    <m/>
    <m/>
    <m/>
    <m/>
    <m/>
    <m/>
    <m/>
    <m/>
    <n v="1"/>
    <m/>
    <m/>
    <m/>
    <m/>
    <m/>
    <m/>
    <m/>
    <m/>
    <m/>
    <m/>
    <m/>
    <m/>
    <m/>
    <m/>
    <m/>
    <m/>
    <m/>
    <m/>
    <m/>
    <m/>
    <m/>
    <m/>
    <m/>
    <m/>
    <m/>
    <m/>
    <m/>
    <m/>
    <m/>
    <m/>
    <m/>
    <m/>
    <m/>
    <m/>
    <m/>
    <m/>
    <m/>
    <m/>
    <m/>
    <m/>
    <m/>
    <m/>
    <m/>
    <m/>
    <m/>
    <m/>
    <m/>
    <m/>
    <m/>
    <m/>
    <m/>
    <m/>
    <m/>
    <m/>
    <m/>
    <m/>
    <m/>
    <m/>
    <m/>
    <m/>
    <m/>
    <m/>
    <m/>
    <m/>
    <m/>
    <m/>
    <m/>
    <m/>
    <m/>
    <m/>
    <m/>
    <m/>
    <m/>
    <m/>
    <m/>
    <m/>
    <m/>
    <m/>
    <m/>
    <m/>
    <m/>
    <m/>
    <m/>
    <x v="0"/>
    <x v="0"/>
    <s v="DUWT0014"/>
    <s v="BoMcXd9sDIc"/>
    <s v="Allocated"/>
    <s v="Shifted (NC_SFTD)"/>
    <s v="Customer shifted from office address "/>
    <d v="2026-03-04T00:00:00"/>
    <m/>
    <m/>
    <m/>
    <e v="#N/A"/>
  </r>
  <r>
    <n v="460742707"/>
    <s v="SEEMA SHRIRAM AREKAR"/>
    <m/>
    <m/>
    <m/>
    <m/>
    <m/>
    <m/>
    <n v="3521"/>
    <n v="10562"/>
    <x v="4"/>
    <x v="0"/>
    <x v="0"/>
    <x v="3"/>
    <n v="19970.04"/>
    <n v="714"/>
    <n v="0"/>
    <n v="4950"/>
    <s v="-"/>
    <s v="10.02.26"/>
    <n v="9.2019760109527712E-2"/>
    <n v="4.3328820838422853E-3"/>
    <s v="FLOW"/>
    <x v="8"/>
    <s v="PAID"/>
    <s v="RTP"/>
    <s v="Financail Problem"/>
    <m/>
    <s v="CAVA"/>
    <m/>
    <m/>
    <m/>
    <s v="CHAKAN"/>
    <m/>
    <m/>
    <m/>
    <n v="16226"/>
    <n v="19970.04"/>
    <n v="86"/>
    <m/>
    <n v="116"/>
    <s v="-"/>
    <s v="MH14LF8487"/>
    <s v="HONDA DIO DLX BS VI"/>
    <d v="2023-11-16T00:00:00"/>
    <n v="30"/>
    <x v="0"/>
    <x v="0"/>
    <s v="-"/>
    <m/>
    <m/>
    <m/>
    <m/>
    <m/>
    <m/>
    <m/>
    <m/>
    <m/>
    <m/>
    <m/>
    <m/>
    <n v="1"/>
    <m/>
    <m/>
    <m/>
    <m/>
    <m/>
    <m/>
    <m/>
    <m/>
    <m/>
    <m/>
    <m/>
    <m/>
    <m/>
    <m/>
    <m/>
    <m/>
    <m/>
    <m/>
    <m/>
    <m/>
    <m/>
    <m/>
    <m/>
    <m/>
    <m/>
    <m/>
    <m/>
    <m/>
    <m/>
    <m/>
    <m/>
    <m/>
    <m/>
    <m/>
    <m/>
    <m/>
    <m/>
    <m/>
    <m/>
    <m/>
    <m/>
    <m/>
    <m/>
    <m/>
    <m/>
    <m/>
    <m/>
    <m/>
    <m/>
    <m/>
    <m/>
    <m/>
    <m/>
    <m/>
    <m/>
    <m/>
    <m/>
    <m/>
    <m/>
    <m/>
    <m/>
    <m/>
    <m/>
    <m/>
    <m/>
    <m/>
    <m/>
    <m/>
    <m/>
    <m/>
    <m/>
    <m/>
    <m/>
    <m/>
    <m/>
    <m/>
    <m/>
    <m/>
    <m/>
    <m/>
    <x v="0"/>
    <x v="0"/>
    <s v="DUWT0017"/>
    <s v="Bot7Jv7_DJm"/>
    <s v="Allocated"/>
    <s v="Left Message (LMCB)"/>
    <s v="Customer not meet massage with mother "/>
    <d v="2026-03-05T00:00:00"/>
    <m/>
    <m/>
    <m/>
    <e v="#N/A"/>
  </r>
  <r>
    <n v="463392446"/>
    <s v="GIRISH MARKANDAY JAKKANI"/>
    <m/>
    <m/>
    <m/>
    <m/>
    <m/>
    <s v="BANK STABLE 30"/>
    <n v="3477"/>
    <n v="3285"/>
    <x v="2"/>
    <x v="1"/>
    <x v="0"/>
    <x v="17"/>
    <n v="19922"/>
    <n v="63"/>
    <n v="0"/>
    <n v="2700"/>
    <s v="-"/>
    <s v="NEW"/>
    <n v="7.1045887326828774E-2"/>
    <n v="1.007112575089647E-3"/>
    <s v="STABLE"/>
    <x v="1"/>
    <s v="-"/>
    <s v="PTP"/>
    <m/>
    <n v="28"/>
    <s v="CAVA"/>
    <m/>
    <m/>
    <m/>
    <s v="BHAWANI PETH"/>
    <m/>
    <m/>
    <m/>
    <n v="6048"/>
    <n v="19922"/>
    <n v="24"/>
    <m/>
    <n v="54"/>
    <s v="-"/>
    <s v="MH12WY3405"/>
    <s v="JAWA 42 BOBBER JASPER RED"/>
    <d v="2024-07-04T00:00:00"/>
    <n v="24"/>
    <x v="0"/>
    <x v="2"/>
    <s v="-"/>
    <m/>
    <m/>
    <m/>
    <m/>
    <m/>
    <m/>
    <m/>
    <m/>
    <m/>
    <m/>
    <m/>
    <m/>
    <m/>
    <m/>
    <m/>
    <m/>
    <m/>
    <m/>
    <m/>
    <m/>
    <m/>
    <m/>
    <m/>
    <m/>
    <m/>
    <m/>
    <m/>
    <n v="1"/>
    <m/>
    <m/>
    <m/>
    <m/>
    <m/>
    <m/>
    <m/>
    <m/>
    <m/>
    <m/>
    <m/>
    <m/>
    <m/>
    <m/>
    <m/>
    <m/>
    <m/>
    <m/>
    <m/>
    <m/>
    <m/>
    <m/>
    <m/>
    <m/>
    <m/>
    <m/>
    <m/>
    <m/>
    <m/>
    <m/>
    <m/>
    <m/>
    <m/>
    <m/>
    <m/>
    <m/>
    <m/>
    <m/>
    <m/>
    <m/>
    <m/>
    <m/>
    <m/>
    <m/>
    <m/>
    <m/>
    <m/>
    <m/>
    <m/>
    <m/>
    <m/>
    <m/>
    <m/>
    <m/>
    <m/>
    <m/>
    <m/>
    <m/>
    <m/>
    <m/>
    <m/>
    <m/>
    <m/>
    <m/>
    <m/>
    <x v="0"/>
    <x v="0"/>
    <s v="DUWT0014"/>
    <s v="BoQ8IQxjpNgz"/>
    <s v="Allocated"/>
    <s v="Promise To Pay (PTP)"/>
    <s v="Customer meet at residence given ptp "/>
    <d v="2026-03-18T00:00:00"/>
    <m/>
    <m/>
    <m/>
    <e v="#N/A"/>
  </r>
  <r>
    <n v="458430421"/>
    <s v="SACHIN DHONDIBA BORATE"/>
    <s v="ONLINE"/>
    <s v="05.03.26"/>
    <n v="3200"/>
    <m/>
    <m/>
    <m/>
    <n v="3038"/>
    <n v="8836"/>
    <x v="4"/>
    <x v="1"/>
    <x v="1"/>
    <x v="2"/>
    <n v="19816.25"/>
    <n v="467"/>
    <n v="0"/>
    <n v="4950"/>
    <s v="-"/>
    <s v="03.02.26"/>
    <n v="2.6975519031583461E-2"/>
    <n v="4.2995144022715884E-3"/>
    <s v="STABLE"/>
    <x v="1"/>
    <s v="PAID"/>
    <s v="PAID"/>
    <m/>
    <m/>
    <s v="CAVA"/>
    <m/>
    <m/>
    <m/>
    <s v="ALANDI DEVACHI "/>
    <m/>
    <m/>
    <m/>
    <n v="14253"/>
    <n v="19816.25"/>
    <n v="86"/>
    <m/>
    <n v="85"/>
    <s v="-"/>
    <s v="MH14KX3906"/>
    <s v="SPLENDOR PLUS I3S BS6 FI DRUM SELF"/>
    <d v="2023-06-06T00:00:00"/>
    <n v="36"/>
    <x v="0"/>
    <x v="2"/>
    <s v="-"/>
    <m/>
    <m/>
    <m/>
    <n v="1"/>
    <m/>
    <m/>
    <m/>
    <m/>
    <m/>
    <n v="1"/>
    <m/>
    <m/>
    <m/>
    <m/>
    <m/>
    <m/>
    <m/>
    <m/>
    <m/>
    <m/>
    <m/>
    <m/>
    <m/>
    <m/>
    <m/>
    <m/>
    <m/>
    <m/>
    <m/>
    <m/>
    <m/>
    <m/>
    <m/>
    <m/>
    <m/>
    <m/>
    <m/>
    <m/>
    <m/>
    <m/>
    <m/>
    <m/>
    <m/>
    <m/>
    <m/>
    <m/>
    <m/>
    <m/>
    <m/>
    <m/>
    <m/>
    <m/>
    <m/>
    <m/>
    <m/>
    <m/>
    <m/>
    <m/>
    <m/>
    <m/>
    <m/>
    <m/>
    <m/>
    <m/>
    <m/>
    <m/>
    <m/>
    <m/>
    <m/>
    <m/>
    <m/>
    <m/>
    <m/>
    <m/>
    <m/>
    <m/>
    <m/>
    <m/>
    <m/>
    <m/>
    <m/>
    <m/>
    <m/>
    <m/>
    <m/>
    <m/>
    <m/>
    <m/>
    <m/>
    <m/>
    <m/>
    <m/>
    <m/>
    <x v="6"/>
    <x v="0"/>
    <s v="ZBHT0009"/>
    <s v="G64A8oJS4Ngm"/>
    <s v="Allocated"/>
    <s v="Promise To Pay (PTP)"/>
    <s v="Customer promise pay online 3200 on 03/03"/>
    <d v="2026-03-03T00:00:00"/>
    <m/>
    <m/>
    <m/>
    <e v="#N/A"/>
  </r>
  <r>
    <n v="464373037"/>
    <s v="NITAL TARASING PATIL"/>
    <s v="ONLINE"/>
    <s v="29.03.26"/>
    <n v="2272"/>
    <m/>
    <m/>
    <m/>
    <n v="2109"/>
    <n v="4009"/>
    <x v="5"/>
    <x v="1"/>
    <x v="1"/>
    <x v="0"/>
    <n v="19626"/>
    <n v="91"/>
    <n v="0"/>
    <n v="2700"/>
    <s v="-"/>
    <s v="26.02.26"/>
    <n v="3.4156460047175097E-2"/>
    <n v="3.6512524713161708E-3"/>
    <s v="STABLE"/>
    <x v="1"/>
    <s v="MPTP"/>
    <s v="NC"/>
    <s v="Shifted"/>
    <m/>
    <s v="CAVA"/>
    <m/>
    <m/>
    <m/>
    <s v="YAMUNA NAGAR"/>
    <m/>
    <m/>
    <m/>
    <n v="6800"/>
    <n v="19626"/>
    <n v="54"/>
    <m/>
    <n v="53"/>
    <s v="-"/>
    <s v="MH14LD6181"/>
    <s v="CLASSIC 350 DARK STEALTH BLACK"/>
    <d v="2024-10-19T00:00:00"/>
    <n v="24"/>
    <x v="0"/>
    <x v="0"/>
    <s v="-"/>
    <m/>
    <m/>
    <m/>
    <m/>
    <m/>
    <m/>
    <m/>
    <m/>
    <m/>
    <m/>
    <m/>
    <m/>
    <m/>
    <m/>
    <m/>
    <n v="1"/>
    <m/>
    <m/>
    <m/>
    <m/>
    <m/>
    <m/>
    <m/>
    <m/>
    <m/>
    <m/>
    <m/>
    <m/>
    <m/>
    <m/>
    <m/>
    <m/>
    <m/>
    <m/>
    <m/>
    <m/>
    <m/>
    <m/>
    <m/>
    <m/>
    <m/>
    <m/>
    <m/>
    <m/>
    <m/>
    <m/>
    <m/>
    <m/>
    <m/>
    <m/>
    <m/>
    <m/>
    <m/>
    <m/>
    <m/>
    <m/>
    <m/>
    <m/>
    <m/>
    <m/>
    <m/>
    <m/>
    <m/>
    <m/>
    <m/>
    <m/>
    <m/>
    <m/>
    <m/>
    <m/>
    <m/>
    <m/>
    <m/>
    <m/>
    <m/>
    <m/>
    <m/>
    <m/>
    <m/>
    <m/>
    <m/>
    <n v="1"/>
    <m/>
    <m/>
    <m/>
    <m/>
    <m/>
    <m/>
    <m/>
    <m/>
    <m/>
    <m/>
    <m/>
    <x v="6"/>
    <x v="0"/>
    <s v="ZBHT0011"/>
    <s v="B6H8642jpNJ7"/>
    <s v="Allocated"/>
    <s v="Promise To Pay (PTP)"/>
    <s v="Visit cm residences address cm not living this address cm father called 3rd party make the ptp on 17th"/>
    <d v="2026-03-17T00:00:00"/>
    <m/>
    <m/>
    <m/>
    <e v="#N/A"/>
  </r>
  <r>
    <n v="462557181"/>
    <s v="KAJAL ANIKET GAIKWAD"/>
    <m/>
    <m/>
    <m/>
    <m/>
    <m/>
    <m/>
    <n v="2610"/>
    <n v="15610"/>
    <x v="1"/>
    <x v="0"/>
    <x v="0"/>
    <x v="8"/>
    <n v="19483"/>
    <n v="681"/>
    <n v="0"/>
    <n v="3150"/>
    <s v="-"/>
    <s v="BKT 5 FLOW"/>
    <n v="8.2537618946228075E-2"/>
    <n v="7.241016234909939E-3"/>
    <s v="FLOW"/>
    <x v="0"/>
    <s v="NC"/>
    <s v="NC"/>
    <s v="Shifted"/>
    <m/>
    <s v="CNAVNA"/>
    <m/>
    <m/>
    <m/>
    <s v="BHOR"/>
    <m/>
    <m/>
    <m/>
    <n v="19441"/>
    <n v="19483"/>
    <n v="176"/>
    <m/>
    <n v="206"/>
    <s v="-"/>
    <s v="MH12VP3597"/>
    <s v="RE BULLET 350 EFI BLACK"/>
    <d v="2024-04-13T00:00:00"/>
    <n v="24"/>
    <x v="0"/>
    <x v="2"/>
    <s v="-"/>
    <m/>
    <m/>
    <m/>
    <m/>
    <m/>
    <m/>
    <m/>
    <m/>
    <m/>
    <m/>
    <m/>
    <m/>
    <m/>
    <m/>
    <m/>
    <m/>
    <m/>
    <m/>
    <m/>
    <m/>
    <m/>
    <m/>
    <m/>
    <m/>
    <n v="1"/>
    <m/>
    <m/>
    <m/>
    <m/>
    <m/>
    <m/>
    <m/>
    <m/>
    <m/>
    <m/>
    <m/>
    <m/>
    <m/>
    <m/>
    <m/>
    <m/>
    <m/>
    <m/>
    <m/>
    <m/>
    <m/>
    <m/>
    <m/>
    <m/>
    <m/>
    <m/>
    <m/>
    <m/>
    <m/>
    <m/>
    <m/>
    <m/>
    <m/>
    <m/>
    <m/>
    <m/>
    <m/>
    <m/>
    <m/>
    <m/>
    <m/>
    <m/>
    <m/>
    <m/>
    <m/>
    <m/>
    <m/>
    <m/>
    <m/>
    <m/>
    <m/>
    <m/>
    <m/>
    <m/>
    <m/>
    <m/>
    <m/>
    <m/>
    <m/>
    <n v="1"/>
    <m/>
    <m/>
    <m/>
    <m/>
    <m/>
    <m/>
    <m/>
    <m/>
    <x v="6"/>
    <x v="0"/>
    <s v="DUWT0011"/>
    <s v="Ao37wG3pOgm"/>
    <s v="Allocated"/>
    <s v="Shifted (NC_SFTD)"/>
    <s v="Customer home visit customer shifted on residential address"/>
    <d v="2026-03-09T00:00:00"/>
    <m/>
    <m/>
    <m/>
    <e v="#N/A"/>
  </r>
  <r>
    <n v="462376589"/>
    <s v="GANESH NALGE"/>
    <m/>
    <m/>
    <m/>
    <m/>
    <m/>
    <s v="BANK STBALE 18"/>
    <n v="4478"/>
    <n v="11323.77"/>
    <x v="4"/>
    <x v="1"/>
    <x v="0"/>
    <x v="10"/>
    <n v="19477.77"/>
    <n v="368"/>
    <n v="0"/>
    <n v="1350"/>
    <s v="-"/>
    <s v="2 FLOW"/>
    <n v="3.6201526938887597E-2"/>
    <n v="4.2260746932004517E-3"/>
    <s v="STABLE"/>
    <x v="1"/>
    <s v="MPTP"/>
    <s v="-"/>
    <m/>
    <m/>
    <m/>
    <m/>
    <m/>
    <m/>
    <s v="NIGHOJE"/>
    <m/>
    <m/>
    <m/>
    <n v="13041.77"/>
    <n v="19477.77"/>
    <n v="86"/>
    <m/>
    <n v="54"/>
    <s v="-"/>
    <s v="MH21CC0817"/>
    <s v="HONDA SP 125 BS VI DISC"/>
    <d v="2024-03-28T00:00:00"/>
    <n v="24"/>
    <x v="0"/>
    <x v="0"/>
    <s v="-"/>
    <m/>
    <m/>
    <m/>
    <m/>
    <m/>
    <m/>
    <m/>
    <m/>
    <m/>
    <m/>
    <m/>
    <m/>
    <m/>
    <m/>
    <m/>
    <m/>
    <m/>
    <m/>
    <m/>
    <m/>
    <m/>
    <m/>
    <m/>
    <m/>
    <m/>
    <m/>
    <m/>
    <m/>
    <m/>
    <m/>
    <m/>
    <m/>
    <m/>
    <m/>
    <m/>
    <m/>
    <m/>
    <m/>
    <m/>
    <m/>
    <m/>
    <m/>
    <m/>
    <m/>
    <m/>
    <m/>
    <m/>
    <m/>
    <m/>
    <m/>
    <m/>
    <m/>
    <m/>
    <m/>
    <m/>
    <m/>
    <m/>
    <m/>
    <m/>
    <m/>
    <m/>
    <m/>
    <m/>
    <m/>
    <m/>
    <m/>
    <m/>
    <m/>
    <m/>
    <m/>
    <m/>
    <m/>
    <m/>
    <m/>
    <m/>
    <m/>
    <m/>
    <m/>
    <m/>
    <m/>
    <m/>
    <m/>
    <m/>
    <m/>
    <m/>
    <m/>
    <m/>
    <m/>
    <m/>
    <m/>
    <m/>
    <m/>
    <m/>
    <x v="7"/>
    <x v="1"/>
    <s v="ZBHT0010"/>
    <s v="koBUxtQ8_Wz"/>
    <s v="Allocated"/>
    <e v="#N/A"/>
    <e v="#N/A"/>
    <e v="#N/A"/>
    <m/>
    <m/>
    <m/>
    <e v="#N/A"/>
  </r>
  <r>
    <n v="139566969"/>
    <s v="KAMAL MANGESH SHINDE"/>
    <s v="COLLECT"/>
    <s v="14.03.26"/>
    <n v="15000"/>
    <m/>
    <m/>
    <s v="SETT"/>
    <n v="3417"/>
    <n v="17054"/>
    <x v="0"/>
    <x v="2"/>
    <x v="1"/>
    <x v="10"/>
    <n v="19221.57"/>
    <n v="835"/>
    <n v="0"/>
    <n v="0"/>
    <s v="-"/>
    <s v="BKT 4 FLOW"/>
    <n v="0.1093417125552431"/>
    <n v="6.1797618681490186E-3"/>
    <s v="RB"/>
    <x v="1"/>
    <s v="BPTP"/>
    <s v="PAID"/>
    <m/>
    <m/>
    <m/>
    <m/>
    <m/>
    <m/>
    <s v="SHELPIMPALGAON"/>
    <m/>
    <m/>
    <m/>
    <n v="17889"/>
    <n v="19221.57"/>
    <n v="146"/>
    <m/>
    <n v="0"/>
    <s v="-"/>
    <s v="MH14KV1108"/>
    <s v="GLAMOUR XTEC DRUM"/>
    <d v="2023-03-15T00:00:00"/>
    <n v="36"/>
    <x v="0"/>
    <x v="0"/>
    <s v="-"/>
    <m/>
    <m/>
    <m/>
    <m/>
    <m/>
    <m/>
    <m/>
    <m/>
    <m/>
    <m/>
    <m/>
    <m/>
    <m/>
    <m/>
    <m/>
    <m/>
    <m/>
    <m/>
    <m/>
    <m/>
    <m/>
    <m/>
    <m/>
    <m/>
    <m/>
    <m/>
    <m/>
    <m/>
    <m/>
    <m/>
    <m/>
    <m/>
    <m/>
    <m/>
    <m/>
    <m/>
    <m/>
    <m/>
    <m/>
    <n v="2"/>
    <m/>
    <m/>
    <m/>
    <m/>
    <m/>
    <m/>
    <m/>
    <m/>
    <m/>
    <m/>
    <m/>
    <m/>
    <m/>
    <m/>
    <m/>
    <m/>
    <m/>
    <m/>
    <m/>
    <m/>
    <m/>
    <m/>
    <m/>
    <m/>
    <m/>
    <m/>
    <m/>
    <m/>
    <m/>
    <m/>
    <m/>
    <m/>
    <m/>
    <m/>
    <m/>
    <m/>
    <m/>
    <m/>
    <m/>
    <m/>
    <m/>
    <m/>
    <m/>
    <m/>
    <m/>
    <m/>
    <m/>
    <m/>
    <m/>
    <m/>
    <m/>
    <m/>
    <m/>
    <x v="6"/>
    <x v="0"/>
    <s v="ZBHT0010"/>
    <e v="#N/A"/>
    <e v="#N/A"/>
    <s v="Payment (PAID)"/>
    <s v="Payment (PAID)"/>
    <d v="2026-03-14T00:00:00"/>
    <m/>
    <m/>
    <m/>
    <e v="#N/A"/>
  </r>
  <r>
    <n v="457235804"/>
    <s v="AASHA SAKHARAM PATOLE"/>
    <s v="COLLECT"/>
    <s v="16.03.26"/>
    <n v="6800"/>
    <m/>
    <m/>
    <m/>
    <n v="6427"/>
    <n v="12597"/>
    <x v="5"/>
    <x v="1"/>
    <x v="1"/>
    <x v="8"/>
    <n v="18763.03"/>
    <n v="312"/>
    <n v="0"/>
    <n v="4950"/>
    <s v="-"/>
    <s v="1 FLOW"/>
    <n v="6.5531737350697505E-2"/>
    <n v="3.4907041504575278E-3"/>
    <s v="STABLE"/>
    <x v="1"/>
    <s v="PTP"/>
    <s v="PAID"/>
    <m/>
    <m/>
    <s v="CAVNA"/>
    <m/>
    <m/>
    <m/>
    <s v="BHOR"/>
    <m/>
    <m/>
    <m/>
    <n v="312"/>
    <n v="18763.03"/>
    <n v="55"/>
    <m/>
    <n v="54"/>
    <s v="-"/>
    <s v="MH12VH6521"/>
    <e v="#N/A"/>
    <d v="2023-03-15T00:00:00"/>
    <n v="36"/>
    <x v="0"/>
    <x v="2"/>
    <s v="-"/>
    <m/>
    <m/>
    <m/>
    <m/>
    <m/>
    <m/>
    <m/>
    <m/>
    <m/>
    <m/>
    <m/>
    <m/>
    <m/>
    <m/>
    <m/>
    <m/>
    <m/>
    <m/>
    <n v="1"/>
    <m/>
    <m/>
    <m/>
    <m/>
    <m/>
    <m/>
    <m/>
    <m/>
    <m/>
    <m/>
    <m/>
    <m/>
    <m/>
    <m/>
    <m/>
    <m/>
    <m/>
    <m/>
    <m/>
    <m/>
    <m/>
    <m/>
    <m/>
    <m/>
    <m/>
    <m/>
    <n v="2"/>
    <m/>
    <m/>
    <m/>
    <m/>
    <m/>
    <m/>
    <m/>
    <m/>
    <m/>
    <m/>
    <m/>
    <m/>
    <m/>
    <m/>
    <m/>
    <m/>
    <m/>
    <m/>
    <m/>
    <m/>
    <m/>
    <m/>
    <m/>
    <m/>
    <m/>
    <m/>
    <m/>
    <m/>
    <m/>
    <m/>
    <m/>
    <m/>
    <m/>
    <m/>
    <m/>
    <m/>
    <m/>
    <m/>
    <m/>
    <m/>
    <m/>
    <m/>
    <m/>
    <m/>
    <m/>
    <m/>
    <m/>
    <x v="1"/>
    <x v="0"/>
    <s v="DUWT0011"/>
    <s v="APBAHBd9_NJc"/>
    <s v="Allocated"/>
    <s v="Promise To Pay (PTP)"/>
    <s v="Promise to pay amt. 7000 ptp date 16.03.2026"/>
    <d v="2026-03-16T00:00:00"/>
    <m/>
    <m/>
    <m/>
    <e v="#N/A"/>
  </r>
  <r>
    <n v="458753553"/>
    <s v="MAHESH MANOHAR BAWKAR"/>
    <s v="ONLINE"/>
    <s v="24.03.26"/>
    <n v="97"/>
    <m/>
    <m/>
    <m/>
    <n v="3271"/>
    <n v="3271"/>
    <x v="2"/>
    <x v="1"/>
    <x v="1"/>
    <x v="3"/>
    <n v="18544"/>
    <n v="43"/>
    <n v="0"/>
    <n v="3146"/>
    <s v="-"/>
    <s v="X FLOW"/>
    <n v="1.6928307640369459E-2"/>
    <n v="9.3745083789089484E-4"/>
    <s v="STABLE"/>
    <x v="1"/>
    <s v="NC"/>
    <s v="NC"/>
    <s v="Shifted"/>
    <m/>
    <s v="CNAVNA"/>
    <m/>
    <m/>
    <m/>
    <s v="CHAKAN"/>
    <m/>
    <m/>
    <m/>
    <n v="6460"/>
    <n v="18544"/>
    <n v="24"/>
    <m/>
    <n v="26"/>
    <s v="-"/>
    <s v="MH14KX6131"/>
    <s v="BAJAJ CT 110 X ES ALLOY"/>
    <d v="2023-06-28T00:00:00"/>
    <n v="36"/>
    <x v="0"/>
    <x v="0"/>
    <s v="-"/>
    <m/>
    <m/>
    <m/>
    <m/>
    <m/>
    <m/>
    <m/>
    <m/>
    <m/>
    <n v="1"/>
    <m/>
    <m/>
    <m/>
    <m/>
    <m/>
    <m/>
    <m/>
    <m/>
    <m/>
    <m/>
    <m/>
    <m/>
    <m/>
    <m/>
    <m/>
    <m/>
    <m/>
    <m/>
    <m/>
    <m/>
    <m/>
    <m/>
    <m/>
    <m/>
    <m/>
    <m/>
    <m/>
    <m/>
    <m/>
    <m/>
    <m/>
    <m/>
    <m/>
    <m/>
    <m/>
    <m/>
    <m/>
    <m/>
    <m/>
    <m/>
    <m/>
    <m/>
    <m/>
    <m/>
    <m/>
    <m/>
    <m/>
    <m/>
    <m/>
    <m/>
    <m/>
    <m/>
    <m/>
    <m/>
    <m/>
    <m/>
    <m/>
    <m/>
    <m/>
    <m/>
    <m/>
    <m/>
    <m/>
    <m/>
    <m/>
    <m/>
    <m/>
    <m/>
    <m/>
    <m/>
    <m/>
    <m/>
    <m/>
    <m/>
    <m/>
    <m/>
    <m/>
    <m/>
    <m/>
    <m/>
    <m/>
    <m/>
    <m/>
    <x v="0"/>
    <x v="0"/>
    <s v="DUWT0017"/>
    <s v="G2MP45FHOc"/>
    <s v="Allocated"/>
    <s v="Shifted (NC_SFTD)"/>
    <s v="As per security customer shifted from residence "/>
    <d v="2026-03-04T00:00:00"/>
    <m/>
    <m/>
    <m/>
    <e v="#N/A"/>
  </r>
  <r>
    <n v="141806383"/>
    <s v="DHARMANATH BABAN HAMBIR"/>
    <s v="ONLINE"/>
    <s v="16.03.26"/>
    <n v="4000"/>
    <m/>
    <m/>
    <m/>
    <n v="3865"/>
    <n v="3721"/>
    <x v="2"/>
    <x v="1"/>
    <x v="1"/>
    <x v="10"/>
    <n v="18507.509999999998"/>
    <n v="77"/>
    <n v="0"/>
    <n v="1350"/>
    <s v="-"/>
    <s v="23.02.26"/>
    <n v="1.961340248056764E-2"/>
    <n v="9.3560616678031239E-4"/>
    <s v="STABLE"/>
    <x v="1"/>
    <s v="-"/>
    <s v="PAID"/>
    <m/>
    <m/>
    <m/>
    <m/>
    <m/>
    <m/>
    <s v="VASULI"/>
    <m/>
    <m/>
    <m/>
    <n v="5148"/>
    <n v="18507.509999999998"/>
    <n v="23"/>
    <n v="1"/>
    <n v="25"/>
    <s v="REGULAR"/>
    <s v="MH14KV6780"/>
    <s v="BAJAJ CHETAK PREMIUM"/>
    <d v="2023-05-25T00:00:00"/>
    <n v="36"/>
    <x v="4"/>
    <x v="0"/>
    <s v="-"/>
    <m/>
    <m/>
    <m/>
    <m/>
    <m/>
    <m/>
    <m/>
    <m/>
    <m/>
    <m/>
    <m/>
    <m/>
    <m/>
    <m/>
    <m/>
    <m/>
    <m/>
    <m/>
    <m/>
    <m/>
    <m/>
    <m/>
    <m/>
    <m/>
    <m/>
    <m/>
    <m/>
    <m/>
    <m/>
    <m/>
    <m/>
    <m/>
    <m/>
    <n v="1"/>
    <m/>
    <m/>
    <m/>
    <m/>
    <m/>
    <m/>
    <m/>
    <m/>
    <m/>
    <m/>
    <m/>
    <n v="1"/>
    <m/>
    <m/>
    <m/>
    <m/>
    <m/>
    <m/>
    <m/>
    <m/>
    <m/>
    <m/>
    <m/>
    <m/>
    <m/>
    <m/>
    <m/>
    <m/>
    <m/>
    <m/>
    <m/>
    <m/>
    <m/>
    <m/>
    <m/>
    <m/>
    <m/>
    <m/>
    <m/>
    <m/>
    <m/>
    <m/>
    <m/>
    <m/>
    <m/>
    <m/>
    <m/>
    <m/>
    <m/>
    <m/>
    <m/>
    <m/>
    <m/>
    <m/>
    <m/>
    <m/>
    <m/>
    <m/>
    <m/>
    <x v="6"/>
    <x v="0"/>
    <s v="ZBHT0010"/>
    <s v="komOfAH457"/>
    <s v="Allocated"/>
    <s v="Promise To Pay (PTP)"/>
    <s v="Ptp "/>
    <d v="2026-03-16T00:00:00"/>
    <m/>
    <m/>
    <m/>
    <e v="#N/A"/>
  </r>
  <r>
    <n v="458849195"/>
    <s v="SHARADA PRAKASH SARDAR"/>
    <m/>
    <m/>
    <m/>
    <m/>
    <m/>
    <s v="BANK STABLE 13"/>
    <n v="3280"/>
    <n v="3060"/>
    <x v="2"/>
    <x v="1"/>
    <x v="0"/>
    <x v="3"/>
    <n v="18474.66"/>
    <n v="60"/>
    <n v="0"/>
    <n v="2700"/>
    <s v="-"/>
    <s v="13.02.26"/>
    <n v="1.6865009061218079E-2"/>
    <n v="9.3394550780572687E-4"/>
    <s v="STABLE"/>
    <x v="1"/>
    <s v="-"/>
    <s v="PAID"/>
    <s v="Entry restricted"/>
    <m/>
    <s v="CAVA"/>
    <m/>
    <m/>
    <m/>
    <s v="CHAKAN"/>
    <m/>
    <m/>
    <m/>
    <n v="5820"/>
    <n v="18474.66"/>
    <n v="24"/>
    <n v="1"/>
    <n v="26"/>
    <s v="REGULAR"/>
    <s v="MH14KX8560"/>
    <s v="HONDA ACTIVA 6G H SMART"/>
    <d v="2023-07-06T00:00:00"/>
    <n v="36"/>
    <x v="4"/>
    <x v="0"/>
    <s v="-"/>
    <m/>
    <m/>
    <m/>
    <m/>
    <m/>
    <m/>
    <m/>
    <m/>
    <m/>
    <m/>
    <m/>
    <m/>
    <m/>
    <m/>
    <m/>
    <m/>
    <m/>
    <m/>
    <m/>
    <m/>
    <m/>
    <m/>
    <m/>
    <m/>
    <m/>
    <m/>
    <m/>
    <m/>
    <m/>
    <m/>
    <m/>
    <m/>
    <m/>
    <n v="1"/>
    <m/>
    <m/>
    <m/>
    <m/>
    <m/>
    <m/>
    <m/>
    <m/>
    <m/>
    <m/>
    <m/>
    <m/>
    <m/>
    <m/>
    <m/>
    <m/>
    <m/>
    <m/>
    <m/>
    <m/>
    <m/>
    <m/>
    <m/>
    <m/>
    <m/>
    <m/>
    <m/>
    <m/>
    <m/>
    <m/>
    <m/>
    <m/>
    <m/>
    <m/>
    <m/>
    <m/>
    <m/>
    <m/>
    <m/>
    <m/>
    <m/>
    <m/>
    <m/>
    <m/>
    <m/>
    <m/>
    <m/>
    <m/>
    <m/>
    <m/>
    <m/>
    <m/>
    <m/>
    <m/>
    <m/>
    <m/>
    <m/>
    <m/>
    <m/>
    <x v="0"/>
    <x v="0"/>
    <s v="DUWT0017"/>
    <s v="A6skpNw1Nz"/>
    <s v="Allocated"/>
    <s v="Entry Restricted (NC_ER)"/>
    <s v="No entry without permission as per security "/>
    <d v="2026-03-12T00:00:00"/>
    <m/>
    <m/>
    <m/>
    <e v="#N/A"/>
  </r>
  <r>
    <n v="465417706"/>
    <s v="AKSHAY DATTATRAY HANDE"/>
    <m/>
    <m/>
    <m/>
    <m/>
    <m/>
    <m/>
    <n v="3844"/>
    <n v="19115"/>
    <x v="0"/>
    <x v="0"/>
    <x v="0"/>
    <x v="12"/>
    <n v="18297"/>
    <n v="780"/>
    <n v="0"/>
    <n v="3150"/>
    <s v="-"/>
    <s v="BKT 4 FLOW"/>
    <n v="0.1281239715140014"/>
    <n v="5.8825113089889429E-3"/>
    <s v="FLOW"/>
    <x v="8"/>
    <s v="PTP"/>
    <s v="RTP"/>
    <s v="Financail Problem"/>
    <m/>
    <s v="CAVA"/>
    <m/>
    <m/>
    <m/>
    <s v="KAREGAON"/>
    <m/>
    <m/>
    <m/>
    <n v="23045"/>
    <n v="18297"/>
    <n v="146"/>
    <m/>
    <n v="176"/>
    <s v="-"/>
    <s v="MH12WV6917"/>
    <s v="OLA S1 PRO GEN 2"/>
    <d v="2025-02-04T00:00:00"/>
    <n v="12"/>
    <x v="0"/>
    <x v="0"/>
    <s v="-"/>
    <m/>
    <m/>
    <m/>
    <m/>
    <m/>
    <m/>
    <m/>
    <m/>
    <m/>
    <m/>
    <m/>
    <m/>
    <m/>
    <m/>
    <m/>
    <m/>
    <m/>
    <m/>
    <m/>
    <m/>
    <m/>
    <m/>
    <m/>
    <m/>
    <n v="1"/>
    <m/>
    <m/>
    <m/>
    <m/>
    <m/>
    <m/>
    <m/>
    <m/>
    <m/>
    <m/>
    <m/>
    <m/>
    <m/>
    <m/>
    <m/>
    <m/>
    <m/>
    <m/>
    <m/>
    <m/>
    <m/>
    <m/>
    <m/>
    <m/>
    <m/>
    <m/>
    <m/>
    <m/>
    <m/>
    <m/>
    <m/>
    <m/>
    <m/>
    <m/>
    <m/>
    <m/>
    <m/>
    <m/>
    <m/>
    <m/>
    <m/>
    <m/>
    <m/>
    <m/>
    <m/>
    <m/>
    <m/>
    <m/>
    <m/>
    <m/>
    <m/>
    <m/>
    <m/>
    <m/>
    <m/>
    <m/>
    <m/>
    <m/>
    <m/>
    <m/>
    <m/>
    <m/>
    <m/>
    <m/>
    <m/>
    <m/>
    <m/>
    <m/>
    <x v="0"/>
    <x v="0"/>
    <s v="ZBHT0024"/>
    <s v="AovEw9bRBQm"/>
    <s v="Allocated"/>
    <s v="Left Message (LMCB)"/>
    <s v="Meet mother "/>
    <d v="2026-03-09T00:00:00"/>
    <m/>
    <m/>
    <m/>
    <e v="#N/A"/>
  </r>
  <r>
    <n v="458337144"/>
    <s v="PALLAVI NANABHAU PACHUNDKAR"/>
    <s v="ONLINE"/>
    <s v="25.03.26"/>
    <n v="6285"/>
    <m/>
    <m/>
    <m/>
    <n v="3228"/>
    <n v="6141"/>
    <x v="5"/>
    <x v="2"/>
    <x v="1"/>
    <x v="12"/>
    <n v="18207"/>
    <n v="144"/>
    <n v="0"/>
    <n v="0"/>
    <s v="-"/>
    <s v="NEW"/>
    <n v="2.7902762359680838E-2"/>
    <n v="3.3872594387676308E-3"/>
    <s v="STABLE"/>
    <x v="1"/>
    <s v="-"/>
    <s v="PTP"/>
    <m/>
    <n v="20"/>
    <s v="CAVA"/>
    <m/>
    <m/>
    <m/>
    <s v="SHIRUR"/>
    <m/>
    <m/>
    <m/>
    <n v="6285"/>
    <n v="18207"/>
    <n v="55"/>
    <m/>
    <n v="26"/>
    <s v="-"/>
    <s v="MH12VY0969"/>
    <s v="SPLENDOR PLUS BS6 I3S DRS CAST FI"/>
    <d v="2023-05-31T00:00:00"/>
    <n v="36"/>
    <x v="0"/>
    <x v="0"/>
    <s v="-"/>
    <m/>
    <m/>
    <m/>
    <m/>
    <m/>
    <m/>
    <m/>
    <m/>
    <m/>
    <n v="1"/>
    <m/>
    <m/>
    <m/>
    <m/>
    <m/>
    <m/>
    <m/>
    <m/>
    <m/>
    <m/>
    <m/>
    <m/>
    <m/>
    <m/>
    <m/>
    <m/>
    <m/>
    <m/>
    <m/>
    <m/>
    <m/>
    <m/>
    <m/>
    <m/>
    <m/>
    <m/>
    <m/>
    <m/>
    <m/>
    <m/>
    <m/>
    <m/>
    <m/>
    <m/>
    <m/>
    <m/>
    <m/>
    <m/>
    <m/>
    <m/>
    <m/>
    <m/>
    <m/>
    <m/>
    <m/>
    <m/>
    <m/>
    <m/>
    <m/>
    <m/>
    <m/>
    <m/>
    <m/>
    <m/>
    <m/>
    <m/>
    <m/>
    <m/>
    <m/>
    <m/>
    <m/>
    <m/>
    <m/>
    <m/>
    <m/>
    <m/>
    <m/>
    <m/>
    <m/>
    <m/>
    <m/>
    <m/>
    <m/>
    <m/>
    <m/>
    <m/>
    <m/>
    <m/>
    <m/>
    <m/>
    <m/>
    <m/>
    <m/>
    <x v="0"/>
    <x v="0"/>
    <s v="ZBHT0024"/>
    <s v="BPetMk514OIz"/>
    <s v="Allocated"/>
    <s v="Left Message (LMCB)"/>
    <s v="Meet husband "/>
    <d v="2026-03-04T00:00:00"/>
    <m/>
    <m/>
    <m/>
    <e v="#N/A"/>
  </r>
  <r>
    <n v="458211193"/>
    <s v="RAHUL SHIVAJI MACHAVE"/>
    <s v="ONLINE"/>
    <s v="28.03.26"/>
    <n v="3641"/>
    <m/>
    <m/>
    <m/>
    <n v="3228"/>
    <n v="5932"/>
    <x v="5"/>
    <x v="1"/>
    <x v="1"/>
    <x v="2"/>
    <n v="18010"/>
    <n v="276"/>
    <n v="0"/>
    <n v="3150"/>
    <s v="-"/>
    <s v="20.02.26"/>
    <n v="4.7364086046316707E-2"/>
    <n v="3.3506092432693492E-3"/>
    <s v="STABLE"/>
    <x v="1"/>
    <s v="PTP"/>
    <s v="PTP"/>
    <m/>
    <n v="15"/>
    <s v="CAVA"/>
    <m/>
    <m/>
    <m/>
    <s v="ALANDI"/>
    <m/>
    <m/>
    <m/>
    <n v="9358"/>
    <n v="18010"/>
    <n v="55"/>
    <m/>
    <n v="54"/>
    <s v="-"/>
    <s v="MH14KV9575"/>
    <s v="SPLENDOR PLUS I3S BS6 FI DRUM SELF"/>
    <d v="2023-05-22T00:00:00"/>
    <n v="36"/>
    <x v="0"/>
    <x v="2"/>
    <s v="-"/>
    <m/>
    <m/>
    <m/>
    <m/>
    <m/>
    <m/>
    <m/>
    <m/>
    <m/>
    <m/>
    <m/>
    <m/>
    <m/>
    <m/>
    <m/>
    <n v="1"/>
    <m/>
    <m/>
    <m/>
    <m/>
    <m/>
    <m/>
    <m/>
    <m/>
    <m/>
    <m/>
    <m/>
    <m/>
    <m/>
    <m/>
    <m/>
    <m/>
    <m/>
    <m/>
    <m/>
    <m/>
    <m/>
    <m/>
    <m/>
    <m/>
    <m/>
    <m/>
    <m/>
    <m/>
    <m/>
    <m/>
    <m/>
    <m/>
    <m/>
    <m/>
    <m/>
    <m/>
    <m/>
    <m/>
    <m/>
    <m/>
    <m/>
    <m/>
    <m/>
    <m/>
    <m/>
    <m/>
    <m/>
    <m/>
    <m/>
    <m/>
    <m/>
    <m/>
    <m/>
    <m/>
    <m/>
    <m/>
    <m/>
    <m/>
    <m/>
    <m/>
    <m/>
    <m/>
    <m/>
    <m/>
    <m/>
    <m/>
    <m/>
    <m/>
    <m/>
    <m/>
    <m/>
    <m/>
    <m/>
    <m/>
    <m/>
    <m/>
    <m/>
    <x v="0"/>
    <x v="0"/>
    <s v="ZBHT0009"/>
    <s v="BoenDmxAWm"/>
    <s v="Allocated"/>
    <s v="Promise To Pay (PTP)"/>
    <s v="Customer promise pay online 3500 on 12/03"/>
    <d v="2026-03-12T00:00:00"/>
    <m/>
    <m/>
    <m/>
    <e v="#N/A"/>
  </r>
  <r>
    <n v="460407116"/>
    <s v="SUVARNA AMOL DEVKAR"/>
    <m/>
    <m/>
    <m/>
    <m/>
    <m/>
    <s v="BANK RB 28"/>
    <n v="3806"/>
    <n v="6949.31"/>
    <x v="5"/>
    <x v="2"/>
    <x v="0"/>
    <x v="12"/>
    <n v="17796.310000000001"/>
    <n v="249"/>
    <n v="0"/>
    <n v="4950"/>
    <s v="-"/>
    <s v="28.02.26"/>
    <n v="2.7273367870006691E-2"/>
    <n v="3.3108540134417961E-3"/>
    <s v="STABLE"/>
    <x v="1"/>
    <s v="PTP"/>
    <s v="PTP"/>
    <m/>
    <n v="28"/>
    <s v="CAVA"/>
    <m/>
    <m/>
    <m/>
    <s v="SHIRUR"/>
    <m/>
    <m/>
    <m/>
    <n v="12148.31"/>
    <n v="17796.310000000001"/>
    <n v="55"/>
    <m/>
    <n v="0"/>
    <s v="-"/>
    <m/>
    <s v="TVS STARCITY PLUS ES DT DUAL TONE"/>
    <d v="2023-10-31T00:00:00"/>
    <n v="30"/>
    <x v="0"/>
    <x v="0"/>
    <s v="-"/>
    <m/>
    <m/>
    <m/>
    <m/>
    <m/>
    <m/>
    <m/>
    <m/>
    <m/>
    <m/>
    <m/>
    <m/>
    <m/>
    <m/>
    <m/>
    <m/>
    <m/>
    <m/>
    <m/>
    <m/>
    <m/>
    <m/>
    <m/>
    <m/>
    <n v="1"/>
    <m/>
    <m/>
    <m/>
    <m/>
    <m/>
    <m/>
    <m/>
    <m/>
    <m/>
    <m/>
    <m/>
    <m/>
    <m/>
    <m/>
    <m/>
    <m/>
    <m/>
    <m/>
    <m/>
    <m/>
    <m/>
    <m/>
    <m/>
    <m/>
    <m/>
    <m/>
    <m/>
    <m/>
    <m/>
    <m/>
    <m/>
    <m/>
    <m/>
    <m/>
    <m/>
    <m/>
    <m/>
    <m/>
    <m/>
    <m/>
    <m/>
    <m/>
    <m/>
    <m/>
    <m/>
    <m/>
    <m/>
    <m/>
    <m/>
    <m/>
    <m/>
    <m/>
    <m/>
    <m/>
    <m/>
    <m/>
    <m/>
    <m/>
    <m/>
    <m/>
    <m/>
    <m/>
    <m/>
    <m/>
    <m/>
    <m/>
    <m/>
    <m/>
    <x v="0"/>
    <x v="0"/>
    <s v="ZBHT0024"/>
    <s v="G2c0OEwpEgc"/>
    <s v="Allocated"/>
    <s v="Left Message (LMCB)"/>
    <s v="Meet son"/>
    <d v="2026-03-09T00:00:00"/>
    <m/>
    <m/>
    <m/>
    <e v="#N/A"/>
  </r>
  <r>
    <n v="463676810"/>
    <s v="JANARDHAN PRAKASH BORAWADE"/>
    <m/>
    <m/>
    <m/>
    <m/>
    <m/>
    <m/>
    <n v="1821"/>
    <n v="8660"/>
    <x v="0"/>
    <x v="0"/>
    <x v="0"/>
    <x v="12"/>
    <n v="17769"/>
    <n v="469"/>
    <n v="0"/>
    <n v="4500"/>
    <s v="-"/>
    <s v="BKT 4 FLOW"/>
    <n v="0.1244266737624906"/>
    <n v="5.7127585642140523E-3"/>
    <s v="FLOW"/>
    <x v="0"/>
    <s v="MPTP"/>
    <s v="NC"/>
    <s v="Shifted"/>
    <m/>
    <s v="CNAVNA"/>
    <m/>
    <m/>
    <m/>
    <s v="DHUMALA"/>
    <m/>
    <m/>
    <m/>
    <n v="13629"/>
    <n v="17769"/>
    <n v="146"/>
    <m/>
    <n v="176"/>
    <s v="-"/>
    <s v="MH12WL6692"/>
    <s v="DESTINI 125 XTEC"/>
    <d v="2024-08-06T00:00:00"/>
    <n v="24"/>
    <x v="0"/>
    <x v="0"/>
    <s v="-"/>
    <m/>
    <m/>
    <m/>
    <m/>
    <m/>
    <m/>
    <m/>
    <m/>
    <m/>
    <m/>
    <m/>
    <m/>
    <n v="1"/>
    <m/>
    <m/>
    <m/>
    <m/>
    <m/>
    <m/>
    <m/>
    <m/>
    <m/>
    <m/>
    <m/>
    <m/>
    <m/>
    <m/>
    <m/>
    <m/>
    <m/>
    <m/>
    <m/>
    <m/>
    <m/>
    <m/>
    <m/>
    <m/>
    <m/>
    <m/>
    <m/>
    <m/>
    <m/>
    <m/>
    <m/>
    <m/>
    <m/>
    <m/>
    <m/>
    <m/>
    <m/>
    <m/>
    <m/>
    <m/>
    <m/>
    <m/>
    <m/>
    <m/>
    <m/>
    <m/>
    <m/>
    <m/>
    <m/>
    <m/>
    <m/>
    <m/>
    <m/>
    <m/>
    <m/>
    <m/>
    <m/>
    <m/>
    <m/>
    <m/>
    <m/>
    <m/>
    <m/>
    <m/>
    <m/>
    <m/>
    <m/>
    <m/>
    <m/>
    <m/>
    <m/>
    <m/>
    <m/>
    <m/>
    <m/>
    <m/>
    <m/>
    <m/>
    <m/>
    <m/>
    <x v="0"/>
    <x v="0"/>
    <s v="ZBHT0024"/>
    <s v="APvLQhKF_7"/>
    <s v="Allocated"/>
    <s v="Shifted (NC_SFTD)"/>
    <s v="Customer shifted to dhokrai "/>
    <d v="2026-03-05T00:00:00"/>
    <m/>
    <m/>
    <m/>
    <e v="#N/A"/>
  </r>
  <r>
    <n v="460946914"/>
    <s v="GANESH NANDU DANGAT"/>
    <s v="ONLINE"/>
    <s v="11.03.26"/>
    <n v="3700"/>
    <m/>
    <m/>
    <m/>
    <n v="3694"/>
    <n v="3596"/>
    <x v="2"/>
    <x v="1"/>
    <x v="1"/>
    <x v="13"/>
    <n v="17753"/>
    <n v="24"/>
    <n v="0"/>
    <n v="4950"/>
    <s v="-"/>
    <s v="12.02.26"/>
    <n v="1.9610941153180558E-2"/>
    <n v="8.9746358526084211E-4"/>
    <s v="STABLE"/>
    <x v="1"/>
    <s v="-"/>
    <s v="PAID"/>
    <m/>
    <m/>
    <s v="CAVA"/>
    <m/>
    <m/>
    <m/>
    <s v="DEHU ROAD"/>
    <m/>
    <m/>
    <m/>
    <n v="3596"/>
    <n v="17753"/>
    <n v="24"/>
    <n v="1"/>
    <n v="26"/>
    <s v="REGULAR"/>
    <s v="MH14LF5257"/>
    <m/>
    <s v="BAJAJ CHETAK PREMIUM"/>
    <n v="30"/>
    <x v="4"/>
    <x v="2"/>
    <s v="-"/>
    <m/>
    <m/>
    <m/>
    <m/>
    <m/>
    <m/>
    <m/>
    <m/>
    <m/>
    <m/>
    <m/>
    <m/>
    <m/>
    <m/>
    <m/>
    <m/>
    <m/>
    <m/>
    <m/>
    <m/>
    <m/>
    <m/>
    <m/>
    <m/>
    <m/>
    <m/>
    <m/>
    <m/>
    <m/>
    <m/>
    <m/>
    <m/>
    <m/>
    <m/>
    <m/>
    <m/>
    <m/>
    <m/>
    <m/>
    <m/>
    <m/>
    <m/>
    <m/>
    <m/>
    <m/>
    <m/>
    <m/>
    <m/>
    <m/>
    <m/>
    <m/>
    <m/>
    <m/>
    <m/>
    <m/>
    <m/>
    <m/>
    <m/>
    <m/>
    <m/>
    <m/>
    <m/>
    <m/>
    <m/>
    <m/>
    <m/>
    <m/>
    <m/>
    <m/>
    <m/>
    <m/>
    <m/>
    <m/>
    <m/>
    <m/>
    <m/>
    <m/>
    <m/>
    <m/>
    <m/>
    <m/>
    <m/>
    <m/>
    <m/>
    <m/>
    <m/>
    <m/>
    <m/>
    <m/>
    <m/>
    <n v="1"/>
    <m/>
    <m/>
    <x v="0"/>
    <x v="0"/>
    <s v="DUWT0027"/>
    <e v="#N/A"/>
    <e v="#N/A"/>
    <e v="#N/A"/>
    <e v="#N/A"/>
    <e v="#N/A"/>
    <m/>
    <m/>
    <m/>
    <e v="#N/A"/>
  </r>
  <r>
    <n v="460327068"/>
    <s v="AJIT SANJAY WAGHMARE"/>
    <m/>
    <m/>
    <m/>
    <m/>
    <m/>
    <s v="BANK STABLE 13"/>
    <n v="4573"/>
    <n v="4470"/>
    <x v="2"/>
    <x v="1"/>
    <x v="0"/>
    <x v="3"/>
    <n v="17659"/>
    <n v="92"/>
    <n v="0"/>
    <n v="3372.64"/>
    <s v="-"/>
    <s v="18.02.26"/>
    <n v="1.612041547785183E-2"/>
    <n v="8.9271162350708117E-4"/>
    <s v="STABLE"/>
    <x v="1"/>
    <s v="PAID"/>
    <s v="PAID"/>
    <m/>
    <m/>
    <s v="CAVA"/>
    <m/>
    <m/>
    <m/>
    <s v="CHAKAN"/>
    <m/>
    <m/>
    <m/>
    <n v="7934.64"/>
    <n v="17659"/>
    <n v="24"/>
    <m/>
    <n v="26"/>
    <s v="-"/>
    <s v="MH17CZ8047"/>
    <s v="HONDA UNICORN 160 BSVI"/>
    <d v="2023-10-26T00:00:00"/>
    <n v="30"/>
    <x v="0"/>
    <x v="0"/>
    <s v="-"/>
    <m/>
    <m/>
    <m/>
    <m/>
    <m/>
    <m/>
    <m/>
    <m/>
    <m/>
    <n v="1"/>
    <m/>
    <m/>
    <m/>
    <m/>
    <m/>
    <m/>
    <m/>
    <m/>
    <m/>
    <m/>
    <m/>
    <m/>
    <m/>
    <m/>
    <m/>
    <m/>
    <m/>
    <m/>
    <m/>
    <m/>
    <m/>
    <m/>
    <m/>
    <m/>
    <m/>
    <m/>
    <m/>
    <m/>
    <m/>
    <m/>
    <m/>
    <m/>
    <m/>
    <m/>
    <m/>
    <m/>
    <m/>
    <m/>
    <m/>
    <m/>
    <m/>
    <m/>
    <m/>
    <m/>
    <m/>
    <m/>
    <m/>
    <m/>
    <m/>
    <m/>
    <m/>
    <m/>
    <m/>
    <m/>
    <m/>
    <m/>
    <m/>
    <m/>
    <m/>
    <m/>
    <m/>
    <m/>
    <m/>
    <m/>
    <m/>
    <m/>
    <m/>
    <m/>
    <m/>
    <m/>
    <m/>
    <m/>
    <m/>
    <m/>
    <m/>
    <m/>
    <m/>
    <m/>
    <m/>
    <m/>
    <m/>
    <m/>
    <m/>
    <x v="0"/>
    <x v="0"/>
    <s v="DUWT0017"/>
    <s v="GoBXZZmcnpm"/>
    <s v="Allocated"/>
    <s v="Left Message (LMCB)"/>
    <s v="Customer not meet massage with wife "/>
    <d v="2026-03-04T00:00:00"/>
    <m/>
    <m/>
    <m/>
    <e v="#N/A"/>
  </r>
  <r>
    <n v="465718124"/>
    <s v="AJAY MOHAN SHINDE"/>
    <s v="ONLINE"/>
    <s v="23.03.26"/>
    <n v="2512"/>
    <m/>
    <m/>
    <m/>
    <n v="2406"/>
    <n v="2406"/>
    <x v="2"/>
    <x v="1"/>
    <x v="1"/>
    <x v="2"/>
    <n v="17655"/>
    <n v="82"/>
    <n v="0"/>
    <n v="1800"/>
    <s v="-"/>
    <s v="04.02.26"/>
    <n v="2.7193048511089331E-2"/>
    <n v="8.9250941236862318E-4"/>
    <s v="STABLE"/>
    <x v="1"/>
    <s v="-"/>
    <s v="PTP"/>
    <m/>
    <n v="20"/>
    <s v="CAVA"/>
    <m/>
    <m/>
    <m/>
    <s v="DAPODI"/>
    <m/>
    <m/>
    <m/>
    <n v="4288"/>
    <n v="17655"/>
    <n v="23"/>
    <n v="1"/>
    <n v="25"/>
    <s v="REGULAR"/>
    <s v="MH14LT6945"/>
    <s v="AMPERE MAGNUS EX"/>
    <d v="2025-03-17T00:00:00"/>
    <n v="18"/>
    <x v="4"/>
    <x v="2"/>
    <s v="-"/>
    <m/>
    <m/>
    <m/>
    <m/>
    <m/>
    <m/>
    <m/>
    <m/>
    <m/>
    <m/>
    <m/>
    <m/>
    <m/>
    <m/>
    <m/>
    <m/>
    <m/>
    <m/>
    <m/>
    <m/>
    <m/>
    <m/>
    <m/>
    <m/>
    <m/>
    <m/>
    <m/>
    <m/>
    <m/>
    <m/>
    <m/>
    <m/>
    <m/>
    <n v="1"/>
    <m/>
    <m/>
    <m/>
    <m/>
    <m/>
    <m/>
    <m/>
    <m/>
    <m/>
    <m/>
    <m/>
    <m/>
    <m/>
    <m/>
    <n v="1"/>
    <m/>
    <m/>
    <m/>
    <m/>
    <m/>
    <m/>
    <m/>
    <m/>
    <m/>
    <m/>
    <m/>
    <m/>
    <m/>
    <m/>
    <m/>
    <m/>
    <m/>
    <m/>
    <m/>
    <m/>
    <m/>
    <m/>
    <m/>
    <m/>
    <m/>
    <m/>
    <m/>
    <m/>
    <m/>
    <m/>
    <m/>
    <m/>
    <m/>
    <m/>
    <m/>
    <m/>
    <m/>
    <m/>
    <m/>
    <m/>
    <m/>
    <m/>
    <m/>
    <m/>
    <x v="6"/>
    <x v="0"/>
    <s v="ZBHT0009"/>
    <s v="B6y4fcihuc"/>
    <s v="Allocated"/>
    <s v="Left Message (LMCB)"/>
    <s v="Msg to wife"/>
    <d v="2026-03-12T00:00:00"/>
    <m/>
    <m/>
    <m/>
    <s v="VYMO"/>
  </r>
  <r>
    <n v="458318141"/>
    <s v="SANDIP BABAN CHOGULE"/>
    <s v="ONLINE"/>
    <s v="27.03.26"/>
    <n v="3820"/>
    <m/>
    <m/>
    <m/>
    <n v="3729"/>
    <n v="3381"/>
    <x v="2"/>
    <x v="1"/>
    <x v="1"/>
    <x v="12"/>
    <n v="17596"/>
    <n v="83"/>
    <n v="0"/>
    <n v="3589"/>
    <s v="-"/>
    <s v="13.02.26"/>
    <n v="1.6454975163049761E-2"/>
    <n v="8.8952679807636896E-4"/>
    <s v="STABLE"/>
    <x v="1"/>
    <s v="-"/>
    <s v="PTP"/>
    <m/>
    <n v="20"/>
    <s v="CAVA"/>
    <m/>
    <m/>
    <m/>
    <s v="NHAVRA"/>
    <m/>
    <m/>
    <m/>
    <n v="7053"/>
    <n v="17596"/>
    <n v="24"/>
    <n v="1"/>
    <n v="26"/>
    <s v="REGULAR"/>
    <s v="MH12VN2985"/>
    <s v="TVS RAIDER DISC"/>
    <d v="2023-05-29T00:00:00"/>
    <n v="36"/>
    <x v="4"/>
    <x v="0"/>
    <s v="-"/>
    <m/>
    <m/>
    <m/>
    <m/>
    <m/>
    <m/>
    <m/>
    <m/>
    <m/>
    <m/>
    <m/>
    <m/>
    <m/>
    <m/>
    <m/>
    <m/>
    <m/>
    <m/>
    <m/>
    <m/>
    <m/>
    <m/>
    <m/>
    <m/>
    <m/>
    <m/>
    <m/>
    <m/>
    <m/>
    <m/>
    <m/>
    <m/>
    <m/>
    <m/>
    <m/>
    <m/>
    <n v="1"/>
    <m/>
    <m/>
    <m/>
    <m/>
    <m/>
    <m/>
    <m/>
    <m/>
    <m/>
    <m/>
    <m/>
    <m/>
    <m/>
    <m/>
    <m/>
    <m/>
    <m/>
    <m/>
    <m/>
    <m/>
    <m/>
    <m/>
    <m/>
    <m/>
    <m/>
    <m/>
    <m/>
    <m/>
    <m/>
    <m/>
    <m/>
    <m/>
    <m/>
    <m/>
    <m/>
    <m/>
    <m/>
    <m/>
    <m/>
    <m/>
    <m/>
    <m/>
    <m/>
    <m/>
    <m/>
    <m/>
    <m/>
    <m/>
    <m/>
    <m/>
    <m/>
    <m/>
    <m/>
    <m/>
    <m/>
    <m/>
    <x v="0"/>
    <x v="0"/>
    <s v="ZBHT0024"/>
    <s v="G6Bwzg7xk5c"/>
    <s v="Allocated"/>
    <s v="Left Message (LMCB)"/>
    <s v="Meet wife"/>
    <d v="2026-03-13T00:00:00"/>
    <m/>
    <m/>
    <m/>
    <e v="#N/A"/>
  </r>
  <r>
    <n v="461251187"/>
    <s v="ZUBEDA KHURSHID ANSARI"/>
    <m/>
    <m/>
    <m/>
    <m/>
    <m/>
    <m/>
    <n v="5789"/>
    <n v="18078.060000000001"/>
    <x v="0"/>
    <x v="0"/>
    <x v="0"/>
    <x v="6"/>
    <n v="17524.060000000001"/>
    <n v="1560"/>
    <n v="0"/>
    <n v="4050"/>
    <s v="-"/>
    <s v="BKT 4 FLOW"/>
    <n v="0.11744627474613489"/>
    <n v="5.6340100087118533E-3"/>
    <s v="STABLE"/>
    <x v="3"/>
    <s v="BPTP"/>
    <s v="PTP"/>
    <m/>
    <m/>
    <m/>
    <m/>
    <m/>
    <m/>
    <s v="LONAVALA"/>
    <m/>
    <m/>
    <m/>
    <n v="1560"/>
    <n v="17524.060000000001"/>
    <n v="147"/>
    <m/>
    <n v="177"/>
    <s v="-"/>
    <s v="MH14LM1720"/>
    <e v="#N/A"/>
    <d v="2023-12-26T00:00:00"/>
    <n v="24"/>
    <x v="0"/>
    <x v="2"/>
    <s v="-"/>
    <m/>
    <m/>
    <m/>
    <m/>
    <m/>
    <m/>
    <m/>
    <m/>
    <m/>
    <m/>
    <m/>
    <m/>
    <m/>
    <m/>
    <m/>
    <m/>
    <m/>
    <m/>
    <m/>
    <m/>
    <m/>
    <m/>
    <m/>
    <m/>
    <m/>
    <m/>
    <m/>
    <m/>
    <m/>
    <m/>
    <m/>
    <m/>
    <m/>
    <m/>
    <m/>
    <m/>
    <m/>
    <m/>
    <m/>
    <m/>
    <m/>
    <m/>
    <m/>
    <m/>
    <m/>
    <n v="1"/>
    <m/>
    <m/>
    <m/>
    <m/>
    <m/>
    <m/>
    <m/>
    <m/>
    <m/>
    <m/>
    <m/>
    <m/>
    <m/>
    <m/>
    <m/>
    <m/>
    <m/>
    <m/>
    <m/>
    <m/>
    <m/>
    <m/>
    <m/>
    <m/>
    <m/>
    <m/>
    <m/>
    <m/>
    <m/>
    <m/>
    <m/>
    <m/>
    <m/>
    <m/>
    <m/>
    <m/>
    <m/>
    <m/>
    <m/>
    <m/>
    <m/>
    <m/>
    <m/>
    <m/>
    <n v="1"/>
    <m/>
    <m/>
    <x v="6"/>
    <x v="0"/>
    <s v="DUWT0013"/>
    <s v="A6rym0aw4NJ7"/>
    <s v="Allocated"/>
    <s v="Left Message (LMCB)"/>
    <s v="Left masage daughter "/>
    <d v="2026-03-07T00:00:00"/>
    <m/>
    <m/>
    <m/>
    <e v="#N/A"/>
  </r>
  <r>
    <n v="140932285"/>
    <s v="SACHIN KANU PARIHAR"/>
    <m/>
    <m/>
    <m/>
    <m/>
    <m/>
    <m/>
    <n v="4489"/>
    <n v="4489"/>
    <x v="2"/>
    <x v="0"/>
    <x v="0"/>
    <x v="15"/>
    <n v="17346.240000000002"/>
    <n v="23"/>
    <n v="0"/>
    <n v="5153"/>
    <s v="-"/>
    <s v="NEW"/>
    <n v="9.9274242416264782E-3"/>
    <n v="8.7690073459105683E-4"/>
    <s v="FLOW"/>
    <x v="12"/>
    <s v="-"/>
    <s v="OS "/>
    <s v="Customer at village"/>
    <m/>
    <s v="CNAVNA"/>
    <m/>
    <m/>
    <m/>
    <s v="DHANORI"/>
    <m/>
    <m/>
    <m/>
    <n v="4489"/>
    <n v="17346.240000000002"/>
    <n v="23"/>
    <n v="1"/>
    <n v="53"/>
    <s v="REGULAR"/>
    <s v="MH12VK8871"/>
    <m/>
    <s v="PIAGGIO APRILIA SR 125"/>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2898516"/>
    <s v="YOGESH SAHEBRAO WALHEKAR"/>
    <m/>
    <m/>
    <m/>
    <m/>
    <m/>
    <m/>
    <n v="4514"/>
    <n v="4499"/>
    <x v="2"/>
    <x v="0"/>
    <x v="0"/>
    <x v="15"/>
    <n v="17254"/>
    <n v="83"/>
    <n v="0"/>
    <n v="3983.03"/>
    <s v="-"/>
    <s v="12.02.26"/>
    <n v="9.8746343798438874E-3"/>
    <n v="8.7223774573821715E-4"/>
    <s v="FLOW"/>
    <x v="3"/>
    <s v="-"/>
    <s v="PTP"/>
    <m/>
    <n v="20"/>
    <s v="CAVA"/>
    <m/>
    <m/>
    <m/>
    <s v="YERWADA"/>
    <m/>
    <m/>
    <m/>
    <n v="8565.0300000000007"/>
    <n v="17254"/>
    <n v="24"/>
    <n v="1"/>
    <n v="54"/>
    <s v="REGULAR"/>
    <s v="MH12WV0314"/>
    <s v="HONDA ACTIVA 6G DLX BS VI"/>
    <d v="2024-05-14T00:00:00"/>
    <n v="24"/>
    <x v="4"/>
    <x v="2"/>
    <s v="-"/>
    <m/>
    <m/>
    <m/>
    <m/>
    <m/>
    <m/>
    <m/>
    <m/>
    <m/>
    <m/>
    <m/>
    <m/>
    <m/>
    <m/>
    <m/>
    <m/>
    <m/>
    <m/>
    <m/>
    <m/>
    <m/>
    <m/>
    <m/>
    <m/>
    <m/>
    <m/>
    <m/>
    <m/>
    <m/>
    <m/>
    <m/>
    <m/>
    <m/>
    <n v="1"/>
    <m/>
    <m/>
    <m/>
    <m/>
    <m/>
    <m/>
    <m/>
    <m/>
    <m/>
    <m/>
    <m/>
    <m/>
    <m/>
    <m/>
    <m/>
    <m/>
    <m/>
    <m/>
    <m/>
    <m/>
    <m/>
    <m/>
    <m/>
    <m/>
    <m/>
    <m/>
    <n v="1"/>
    <m/>
    <m/>
    <m/>
    <m/>
    <m/>
    <m/>
    <m/>
    <m/>
    <m/>
    <m/>
    <m/>
    <m/>
    <m/>
    <m/>
    <m/>
    <m/>
    <m/>
    <m/>
    <m/>
    <m/>
    <m/>
    <m/>
    <m/>
    <m/>
    <m/>
    <m/>
    <m/>
    <m/>
    <m/>
    <m/>
    <m/>
    <m/>
    <x v="6"/>
    <x v="0"/>
    <s v="ZBHT0012"/>
    <s v="Ao-yqPbRpOJ7"/>
    <s v="Allocated"/>
    <s v="Left Message (LMCB)"/>
    <s v="Lm"/>
    <d v="2026-03-12T00:00:00"/>
    <m/>
    <m/>
    <m/>
    <e v="#N/A"/>
  </r>
  <r>
    <n v="142456496"/>
    <s v="DIPAK DILIP THOKAL"/>
    <s v="ONLINE"/>
    <s v="18.03.26"/>
    <n v="3300"/>
    <m/>
    <m/>
    <m/>
    <n v="3125"/>
    <n v="5128"/>
    <x v="5"/>
    <x v="1"/>
    <x v="1"/>
    <x v="14"/>
    <n v="16957.95"/>
    <n v="183"/>
    <n v="0"/>
    <n v="0"/>
    <s v="-"/>
    <s v="10.02.26"/>
    <n v="9.5952298247646048E-2"/>
    <n v="3.1548841763964159E-3"/>
    <s v="STABLE"/>
    <x v="1"/>
    <s v="-"/>
    <s v="PTP"/>
    <m/>
    <n v="20"/>
    <s v="CAVA"/>
    <m/>
    <m/>
    <m/>
    <s v="PIMAPRI"/>
    <m/>
    <m/>
    <m/>
    <n v="5311"/>
    <n v="16957.95"/>
    <n v="54"/>
    <n v="2"/>
    <n v="53"/>
    <s v="REGULAR"/>
    <s v="MH14KX2154"/>
    <s v="HONDA ACTIVA 6G DLX BS VI"/>
    <d v="2023-06-15T00:00:00"/>
    <n v="36"/>
    <x v="4"/>
    <x v="0"/>
    <s v="-"/>
    <m/>
    <m/>
    <m/>
    <m/>
    <m/>
    <m/>
    <m/>
    <m/>
    <m/>
    <m/>
    <m/>
    <m/>
    <m/>
    <m/>
    <m/>
    <m/>
    <m/>
    <m/>
    <m/>
    <m/>
    <m/>
    <m/>
    <m/>
    <m/>
    <m/>
    <m/>
    <m/>
    <m/>
    <m/>
    <m/>
    <n v="1"/>
    <m/>
    <m/>
    <m/>
    <m/>
    <m/>
    <m/>
    <m/>
    <m/>
    <n v="1"/>
    <m/>
    <m/>
    <m/>
    <m/>
    <m/>
    <m/>
    <m/>
    <m/>
    <m/>
    <m/>
    <m/>
    <n v="1"/>
    <m/>
    <m/>
    <m/>
    <m/>
    <m/>
    <m/>
    <m/>
    <m/>
    <m/>
    <m/>
    <m/>
    <m/>
    <m/>
    <m/>
    <m/>
    <m/>
    <m/>
    <m/>
    <m/>
    <m/>
    <m/>
    <m/>
    <m/>
    <m/>
    <m/>
    <m/>
    <m/>
    <m/>
    <m/>
    <m/>
    <m/>
    <m/>
    <m/>
    <m/>
    <m/>
    <m/>
    <m/>
    <m/>
    <m/>
    <m/>
    <m/>
    <x v="1"/>
    <x v="0"/>
    <s v="ZBHT0015"/>
    <s v="kodNpPjXsz"/>
    <s v="Allocated"/>
    <s v="Left Message (LMCB)"/>
    <s v="Visited at customer residence address. Customer not meet at home discus about due amount with customer wife. Left message at home with wife."/>
    <d v="2026-03-14T00:00:00"/>
    <m/>
    <m/>
    <m/>
    <e v="#N/A"/>
  </r>
  <r>
    <n v="462896762"/>
    <s v="DATTA BHIMRAO BAGAL"/>
    <m/>
    <m/>
    <m/>
    <m/>
    <m/>
    <m/>
    <n v="4379"/>
    <n v="4543"/>
    <x v="5"/>
    <x v="0"/>
    <x v="0"/>
    <x v="5"/>
    <n v="16873"/>
    <n v="170"/>
    <n v="0"/>
    <n v="1800"/>
    <s v="-"/>
    <s v="NEW"/>
    <n v="4.2913222053810068E-2"/>
    <n v="3.1390799423477909E-3"/>
    <s v="STABLE"/>
    <x v="3"/>
    <s v="-"/>
    <s v="PTP"/>
    <m/>
    <n v="18"/>
    <s v="CAVNA"/>
    <m/>
    <m/>
    <m/>
    <s v="PASHAN"/>
    <m/>
    <m/>
    <m/>
    <n v="6513"/>
    <n v="16873"/>
    <n v="55"/>
    <n v="2"/>
    <n v="85"/>
    <s v="REGULAR"/>
    <m/>
    <s v="SPLENDOR PLUS I3S BS6 FI DRUM SELF"/>
    <d v="2024-05-14T00:00:00"/>
    <n v="24"/>
    <x v="4"/>
    <x v="0"/>
    <s v="-"/>
    <m/>
    <m/>
    <m/>
    <m/>
    <m/>
    <m/>
    <m/>
    <m/>
    <m/>
    <m/>
    <m/>
    <m/>
    <m/>
    <m/>
    <m/>
    <m/>
    <m/>
    <m/>
    <m/>
    <m/>
    <m/>
    <m/>
    <m/>
    <m/>
    <m/>
    <m/>
    <m/>
    <m/>
    <m/>
    <m/>
    <m/>
    <m/>
    <m/>
    <n v="1"/>
    <m/>
    <m/>
    <m/>
    <m/>
    <m/>
    <m/>
    <m/>
    <m/>
    <m/>
    <m/>
    <m/>
    <m/>
    <m/>
    <m/>
    <m/>
    <m/>
    <m/>
    <m/>
    <m/>
    <m/>
    <m/>
    <m/>
    <m/>
    <m/>
    <m/>
    <m/>
    <m/>
    <m/>
    <m/>
    <m/>
    <m/>
    <m/>
    <m/>
    <m/>
    <m/>
    <m/>
    <m/>
    <m/>
    <m/>
    <m/>
    <m/>
    <m/>
    <m/>
    <m/>
    <m/>
    <m/>
    <m/>
    <m/>
    <m/>
    <m/>
    <m/>
    <m/>
    <m/>
    <m/>
    <m/>
    <m/>
    <m/>
    <m/>
    <m/>
    <x v="0"/>
    <x v="0"/>
    <s v="DUWT0023"/>
    <s v="koelXawGOm"/>
    <s v="Allocated"/>
    <s v="Refuse To Pay (RTP)"/>
    <s v="Customer RTP financial problem "/>
    <d v="2026-03-12T00:00:00"/>
    <m/>
    <m/>
    <m/>
    <e v="#N/A"/>
  </r>
  <r>
    <n v="458302759"/>
    <s v="SHUBHAM ANKUSH JEDHE"/>
    <s v="BRANCH"/>
    <s v="27.03.26"/>
    <n v="9100"/>
    <m/>
    <m/>
    <m/>
    <n v="2959"/>
    <n v="5918"/>
    <x v="5"/>
    <x v="2"/>
    <x v="1"/>
    <x v="16"/>
    <n v="16692"/>
    <n v="88"/>
    <n v="0"/>
    <n v="4950"/>
    <s v="-"/>
    <s v="NEW"/>
    <n v="8.8038081480795047E-2"/>
    <n v="3.1054064124737351E-3"/>
    <s v="RB"/>
    <x v="1"/>
    <s v="-"/>
    <s v="NC"/>
    <m/>
    <m/>
    <m/>
    <m/>
    <m/>
    <m/>
    <s v="BIBVEWADI"/>
    <m/>
    <m/>
    <m/>
    <n v="10956"/>
    <n v="16692"/>
    <n v="55"/>
    <m/>
    <n v="0"/>
    <s v="-"/>
    <s v="MH12VN7011"/>
    <s v="ACCESS SPL ED DISC CBS BT BSVI"/>
    <d v="2023-05-29T00:00:00"/>
    <n v="36"/>
    <x v="0"/>
    <x v="2"/>
    <s v="-"/>
    <m/>
    <m/>
    <m/>
    <m/>
    <m/>
    <m/>
    <m/>
    <m/>
    <m/>
    <m/>
    <m/>
    <m/>
    <m/>
    <m/>
    <m/>
    <m/>
    <m/>
    <m/>
    <m/>
    <m/>
    <m/>
    <m/>
    <m/>
    <m/>
    <m/>
    <m/>
    <m/>
    <m/>
    <m/>
    <m/>
    <m/>
    <m/>
    <m/>
    <n v="1"/>
    <m/>
    <m/>
    <m/>
    <m/>
    <m/>
    <m/>
    <m/>
    <m/>
    <m/>
    <m/>
    <m/>
    <m/>
    <m/>
    <m/>
    <m/>
    <m/>
    <m/>
    <m/>
    <m/>
    <m/>
    <m/>
    <m/>
    <m/>
    <m/>
    <m/>
    <m/>
    <m/>
    <m/>
    <m/>
    <m/>
    <m/>
    <m/>
    <m/>
    <m/>
    <m/>
    <m/>
    <m/>
    <m/>
    <m/>
    <m/>
    <m/>
    <m/>
    <m/>
    <m/>
    <m/>
    <m/>
    <m/>
    <m/>
    <m/>
    <m/>
    <m/>
    <m/>
    <m/>
    <m/>
    <m/>
    <m/>
    <m/>
    <m/>
    <m/>
    <x v="0"/>
    <x v="0"/>
    <s v="DUWT0031"/>
    <s v="k6Z_Gp9CfNz"/>
    <s v="Allocated"/>
    <s v="Shifted (NC_SFTD)"/>
    <s v="Customer shifted at residence address "/>
    <d v="2026-03-12T00:00:00"/>
    <m/>
    <m/>
    <m/>
    <e v="#N/A"/>
  </r>
  <r>
    <n v="457001921"/>
    <s v="SHUBHAM ALHAT"/>
    <s v="COLLECT"/>
    <s v="12.03.26"/>
    <n v="20000"/>
    <m/>
    <m/>
    <s v="CBC COLL"/>
    <n v="8285"/>
    <n v="8140.24"/>
    <x v="2"/>
    <x v="2"/>
    <x v="1"/>
    <x v="15"/>
    <n v="16285"/>
    <n v="156"/>
    <n v="3150"/>
    <n v="3150"/>
    <s v="-"/>
    <s v="21.02.26"/>
    <n v="9.3200661223923568E-3"/>
    <n v="8.232520974467872E-4"/>
    <s v="RB"/>
    <x v="1"/>
    <s v="PTP"/>
    <s v="PAID"/>
    <m/>
    <m/>
    <m/>
    <m/>
    <m/>
    <m/>
    <s v="VISHRANTWADI"/>
    <m/>
    <m/>
    <m/>
    <n v="11446.24"/>
    <n v="16285"/>
    <n v="24"/>
    <m/>
    <n v="0"/>
    <s v="-"/>
    <s v="MH12VH2421"/>
    <s v="HIMALAYAN INDIA PINE GREEN"/>
    <d v="2023-02-27T00:00:00"/>
    <n v="36"/>
    <x v="0"/>
    <x v="2"/>
    <s v="-"/>
    <m/>
    <m/>
    <m/>
    <m/>
    <m/>
    <m/>
    <m/>
    <m/>
    <m/>
    <m/>
    <m/>
    <m/>
    <n v="1"/>
    <m/>
    <m/>
    <m/>
    <m/>
    <m/>
    <m/>
    <m/>
    <m/>
    <m/>
    <m/>
    <m/>
    <m/>
    <m/>
    <m/>
    <m/>
    <m/>
    <m/>
    <m/>
    <m/>
    <m/>
    <n v="2"/>
    <m/>
    <m/>
    <m/>
    <m/>
    <m/>
    <m/>
    <m/>
    <m/>
    <m/>
    <m/>
    <m/>
    <m/>
    <m/>
    <m/>
    <m/>
    <m/>
    <m/>
    <m/>
    <m/>
    <m/>
    <m/>
    <m/>
    <m/>
    <m/>
    <m/>
    <m/>
    <m/>
    <m/>
    <m/>
    <m/>
    <m/>
    <m/>
    <m/>
    <m/>
    <m/>
    <m/>
    <m/>
    <m/>
    <m/>
    <m/>
    <m/>
    <m/>
    <m/>
    <m/>
    <m/>
    <m/>
    <m/>
    <m/>
    <m/>
    <m/>
    <m/>
    <m/>
    <m/>
    <m/>
    <m/>
    <m/>
    <m/>
    <m/>
    <m/>
    <x v="1"/>
    <x v="0"/>
    <s v="ZBHT0012"/>
    <e v="#N/A"/>
    <e v="#N/A"/>
    <s v="Left Message (LMCB)"/>
    <s v="Lm"/>
    <d v="2026-03-05T00:00:00"/>
    <m/>
    <m/>
    <m/>
    <e v="#N/A"/>
  </r>
  <r>
    <n v="466977740"/>
    <s v="SACHIN GORAKH OVHAL"/>
    <m/>
    <m/>
    <m/>
    <m/>
    <m/>
    <m/>
    <n v="849"/>
    <n v="3396"/>
    <x v="6"/>
    <x v="0"/>
    <x v="0"/>
    <x v="2"/>
    <n v="15978"/>
    <n v="104"/>
    <n v="0"/>
    <n v="1800"/>
    <s v="-"/>
    <s v="NEW"/>
    <n v="4.9270003442547998E-2"/>
    <n v="7.3673426679258689E-3"/>
    <s v="FLOW"/>
    <x v="8"/>
    <s v="-"/>
    <s v="RTP"/>
    <s v="Customer is job less"/>
    <m/>
    <s v="CAVNA"/>
    <m/>
    <m/>
    <m/>
    <s v="DAPODI"/>
    <m/>
    <m/>
    <m/>
    <n v="5300"/>
    <n v="15978"/>
    <n v="115"/>
    <m/>
    <n v="145"/>
    <s v="-"/>
    <s v="MH14LT4291"/>
    <s v="HONDA ACTIVA 6G H SMART"/>
    <d v="2025-09-29T00:00:00"/>
    <n v="24"/>
    <x v="0"/>
    <x v="2"/>
    <s v="-"/>
    <m/>
    <m/>
    <m/>
    <m/>
    <m/>
    <m/>
    <m/>
    <m/>
    <m/>
    <m/>
    <m/>
    <m/>
    <n v="1"/>
    <m/>
    <m/>
    <m/>
    <m/>
    <m/>
    <m/>
    <m/>
    <m/>
    <m/>
    <m/>
    <m/>
    <m/>
    <m/>
    <m/>
    <m/>
    <m/>
    <m/>
    <m/>
    <m/>
    <m/>
    <m/>
    <m/>
    <m/>
    <m/>
    <m/>
    <m/>
    <m/>
    <m/>
    <m/>
    <m/>
    <m/>
    <m/>
    <m/>
    <m/>
    <m/>
    <m/>
    <m/>
    <m/>
    <m/>
    <m/>
    <m/>
    <m/>
    <m/>
    <m/>
    <m/>
    <m/>
    <m/>
    <m/>
    <m/>
    <m/>
    <m/>
    <m/>
    <m/>
    <m/>
    <m/>
    <m/>
    <m/>
    <m/>
    <m/>
    <m/>
    <m/>
    <m/>
    <m/>
    <m/>
    <m/>
    <m/>
    <m/>
    <m/>
    <m/>
    <m/>
    <m/>
    <m/>
    <m/>
    <m/>
    <m/>
    <m/>
    <m/>
    <m/>
    <m/>
    <m/>
    <x v="0"/>
    <x v="0"/>
    <s v="ZBHT0009"/>
    <s v="G6XUFcKBn4c"/>
    <s v="Allocated"/>
    <s v="Left Message (LMCB)"/>
    <s v="Msg to wife"/>
    <d v="2026-03-05T00:00:00"/>
    <m/>
    <m/>
    <m/>
    <e v="#N/A"/>
  </r>
  <r>
    <n v="457860684"/>
    <s v="KIRAN LAXMAN LOHAR"/>
    <s v="ONLINE"/>
    <s v="14.03.26"/>
    <n v="1606"/>
    <m/>
    <m/>
    <m/>
    <n v="3786"/>
    <n v="5160"/>
    <x v="5"/>
    <x v="1"/>
    <x v="1"/>
    <x v="2"/>
    <n v="15914"/>
    <n v="232"/>
    <n v="0"/>
    <n v="4950"/>
    <s v="-"/>
    <s v="03.02.26"/>
    <n v="4.1851863705779237E-2"/>
    <n v="2.960666046495748E-3"/>
    <s v="STABLE"/>
    <x v="1"/>
    <s v="PAID"/>
    <s v="PAID"/>
    <m/>
    <n v="20"/>
    <s v="CAVA"/>
    <m/>
    <m/>
    <m/>
    <s v="MOSHI"/>
    <m/>
    <m/>
    <m/>
    <n v="10342"/>
    <n v="15914"/>
    <n v="55"/>
    <m/>
    <n v="54"/>
    <s v="-"/>
    <s v="MH12VK9272"/>
    <s v="DESTINI 125 XTEC"/>
    <d v="2023-04-26T00:00:00"/>
    <n v="36"/>
    <x v="0"/>
    <x v="2"/>
    <s v="-"/>
    <m/>
    <m/>
    <m/>
    <m/>
    <m/>
    <m/>
    <m/>
    <m/>
    <m/>
    <m/>
    <m/>
    <m/>
    <m/>
    <m/>
    <m/>
    <n v="1"/>
    <m/>
    <m/>
    <m/>
    <m/>
    <m/>
    <m/>
    <m/>
    <m/>
    <m/>
    <m/>
    <m/>
    <m/>
    <m/>
    <m/>
    <m/>
    <m/>
    <m/>
    <m/>
    <m/>
    <m/>
    <m/>
    <m/>
    <m/>
    <m/>
    <m/>
    <m/>
    <m/>
    <m/>
    <m/>
    <m/>
    <m/>
    <m/>
    <m/>
    <m/>
    <m/>
    <m/>
    <m/>
    <m/>
    <m/>
    <m/>
    <m/>
    <m/>
    <m/>
    <m/>
    <m/>
    <m/>
    <m/>
    <m/>
    <m/>
    <m/>
    <m/>
    <m/>
    <m/>
    <m/>
    <m/>
    <m/>
    <m/>
    <m/>
    <m/>
    <m/>
    <m/>
    <m/>
    <m/>
    <m/>
    <m/>
    <m/>
    <m/>
    <m/>
    <m/>
    <m/>
    <m/>
    <m/>
    <m/>
    <m/>
    <m/>
    <m/>
    <m/>
    <x v="0"/>
    <x v="0"/>
    <s v="ZBHT0009"/>
    <s v="APeBdtkbpEJc"/>
    <s v="Allocated"/>
    <s v="Promise To Pay (PTP)"/>
    <s v="Customer promise pay online 3786 on 12/03"/>
    <d v="2026-03-12T00:00:00"/>
    <m/>
    <m/>
    <m/>
    <e v="#N/A"/>
  </r>
  <r>
    <n v="126147108"/>
    <s v="AKSHAY BALWANT SURVE"/>
    <m/>
    <m/>
    <m/>
    <m/>
    <m/>
    <m/>
    <n v="9255"/>
    <n v="15877.19"/>
    <x v="4"/>
    <x v="0"/>
    <x v="0"/>
    <x v="11"/>
    <n v="15777.82"/>
    <n v="497"/>
    <n v="0"/>
    <n v="1800"/>
    <s v="-"/>
    <s v="2 FLOW"/>
    <n v="4.4574839942066173E-2"/>
    <n v="3.423299783079477E-3"/>
    <s v="FLOW"/>
    <x v="6"/>
    <s v="LMCB"/>
    <s v="LMCB"/>
    <s v="Left msg with father"/>
    <m/>
    <s v="CNAVNA"/>
    <m/>
    <m/>
    <m/>
    <s v="MULSHI"/>
    <m/>
    <m/>
    <m/>
    <n v="18174.189999999999"/>
    <n v="15777.82"/>
    <n v="86"/>
    <m/>
    <n v="116"/>
    <s v="-"/>
    <s v="MH12TZ9984"/>
    <s v="CONTINETNAL GT 650 BR GREEN"/>
    <d v="2022-01-15T00:00:00"/>
    <n v="48"/>
    <x v="0"/>
    <x v="0"/>
    <s v="-"/>
    <m/>
    <m/>
    <m/>
    <m/>
    <m/>
    <m/>
    <m/>
    <m/>
    <m/>
    <m/>
    <m/>
    <m/>
    <m/>
    <m/>
    <m/>
    <n v="1"/>
    <m/>
    <m/>
    <m/>
    <m/>
    <m/>
    <m/>
    <m/>
    <m/>
    <m/>
    <m/>
    <m/>
    <m/>
    <m/>
    <m/>
    <m/>
    <m/>
    <m/>
    <m/>
    <m/>
    <m/>
    <m/>
    <m/>
    <m/>
    <m/>
    <m/>
    <m/>
    <m/>
    <m/>
    <m/>
    <m/>
    <m/>
    <m/>
    <m/>
    <m/>
    <m/>
    <m/>
    <m/>
    <m/>
    <m/>
    <m/>
    <m/>
    <m/>
    <m/>
    <m/>
    <m/>
    <m/>
    <m/>
    <m/>
    <m/>
    <m/>
    <m/>
    <m/>
    <m/>
    <m/>
    <m/>
    <m/>
    <m/>
    <m/>
    <m/>
    <m/>
    <m/>
    <m/>
    <m/>
    <m/>
    <m/>
    <m/>
    <m/>
    <m/>
    <m/>
    <m/>
    <m/>
    <m/>
    <m/>
    <m/>
    <m/>
    <m/>
    <m/>
    <x v="0"/>
    <x v="0"/>
    <s v="DUWT0030"/>
    <s v="GPL7KPOF_7"/>
    <s v="Allocated"/>
    <s v="Left Message (LMCB)"/>
    <s v="Left message to father"/>
    <d v="2026-03-06T00:00:00"/>
    <m/>
    <m/>
    <m/>
    <e v="#N/A"/>
  </r>
  <r>
    <n v="465402369"/>
    <s v="GOVIND VILAS THORAT"/>
    <m/>
    <m/>
    <m/>
    <m/>
    <m/>
    <m/>
    <n v="1317"/>
    <n v="1317"/>
    <x v="2"/>
    <x v="0"/>
    <x v="0"/>
    <x v="1"/>
    <n v="15624"/>
    <n v="10"/>
    <n v="0"/>
    <n v="1554.53"/>
    <s v="-"/>
    <s v="NEW"/>
    <n v="3.9166235476261697E-2"/>
    <n v="7.8983670681661677E-4"/>
    <s v="FLOW"/>
    <x v="3"/>
    <s v="-"/>
    <s v="PTP"/>
    <m/>
    <n v="21"/>
    <s v="CAVA"/>
    <m/>
    <m/>
    <m/>
    <s v="AMBEGAON"/>
    <m/>
    <m/>
    <m/>
    <n v="2881.53"/>
    <n v="15624"/>
    <n v="23"/>
    <n v="1"/>
    <n v="53"/>
    <s v="REGULAR"/>
    <s v="MH14LQ9456"/>
    <s v="CLASSIC SIGNALS 350 MARSH GREY"/>
    <d v="2025-02-03T00:00:00"/>
    <n v="24"/>
    <x v="4"/>
    <x v="2"/>
    <s v="-"/>
    <m/>
    <m/>
    <m/>
    <m/>
    <m/>
    <m/>
    <m/>
    <m/>
    <m/>
    <m/>
    <m/>
    <m/>
    <m/>
    <m/>
    <m/>
    <m/>
    <m/>
    <m/>
    <m/>
    <m/>
    <m/>
    <m/>
    <m/>
    <m/>
    <m/>
    <m/>
    <m/>
    <m/>
    <m/>
    <m/>
    <m/>
    <m/>
    <m/>
    <m/>
    <m/>
    <m/>
    <m/>
    <m/>
    <m/>
    <m/>
    <m/>
    <m/>
    <m/>
    <m/>
    <m/>
    <m/>
    <m/>
    <m/>
    <m/>
    <m/>
    <m/>
    <m/>
    <m/>
    <m/>
    <m/>
    <m/>
    <m/>
    <m/>
    <m/>
    <m/>
    <m/>
    <m/>
    <m/>
    <m/>
    <m/>
    <m/>
    <n v="1"/>
    <m/>
    <m/>
    <n v="1"/>
    <m/>
    <m/>
    <m/>
    <m/>
    <m/>
    <m/>
    <m/>
    <m/>
    <m/>
    <m/>
    <m/>
    <m/>
    <m/>
    <m/>
    <m/>
    <m/>
    <m/>
    <m/>
    <m/>
    <m/>
    <m/>
    <m/>
    <m/>
    <x v="6"/>
    <x v="0"/>
    <s v="DUWT0029"/>
    <s v="Ao8G3-rK0Lm"/>
    <s v="Allocated"/>
    <s v="Door Locked (NC_DL)"/>
    <s v="Door locked "/>
    <d v="2026-03-24T00:00:00"/>
    <m/>
    <m/>
    <m/>
    <e v="#N/A"/>
  </r>
  <r>
    <n v="463298684"/>
    <s v="VANDANA VIJAY BENDRE"/>
    <m/>
    <m/>
    <m/>
    <m/>
    <m/>
    <m/>
    <n v="7568"/>
    <n v="15921"/>
    <x v="6"/>
    <x v="0"/>
    <x v="0"/>
    <x v="12"/>
    <n v="15535"/>
    <n v="1107"/>
    <n v="0"/>
    <n v="2250"/>
    <s v="-"/>
    <s v="BK 3 FLOW"/>
    <n v="7.834445335390916E-2"/>
    <n v="7.1630785045830756E-3"/>
    <s v="STABLE"/>
    <x v="3"/>
    <s v="BPTP"/>
    <s v="PTP"/>
    <m/>
    <m/>
    <s v="CAVA"/>
    <m/>
    <m/>
    <m/>
    <s v="SHIRUR"/>
    <m/>
    <m/>
    <m/>
    <n v="19278"/>
    <n v="15535"/>
    <n v="116"/>
    <m/>
    <n v="146"/>
    <s v="-"/>
    <m/>
    <s v="HONDA UNICORN 160 BSVI"/>
    <d v="2024-06-24T00:00:00"/>
    <n v="18"/>
    <x v="0"/>
    <x v="0"/>
    <s v="-"/>
    <m/>
    <m/>
    <m/>
    <m/>
    <m/>
    <m/>
    <m/>
    <m/>
    <m/>
    <m/>
    <m/>
    <m/>
    <m/>
    <m/>
    <m/>
    <n v="1"/>
    <m/>
    <m/>
    <m/>
    <m/>
    <m/>
    <m/>
    <m/>
    <m/>
    <m/>
    <m/>
    <m/>
    <m/>
    <m/>
    <m/>
    <m/>
    <m/>
    <m/>
    <m/>
    <m/>
    <m/>
    <m/>
    <m/>
    <m/>
    <m/>
    <m/>
    <m/>
    <m/>
    <m/>
    <m/>
    <m/>
    <m/>
    <m/>
    <m/>
    <m/>
    <m/>
    <m/>
    <m/>
    <m/>
    <m/>
    <m/>
    <m/>
    <m/>
    <m/>
    <m/>
    <m/>
    <m/>
    <m/>
    <m/>
    <m/>
    <m/>
    <m/>
    <m/>
    <m/>
    <m/>
    <m/>
    <m/>
    <m/>
    <m/>
    <m/>
    <m/>
    <m/>
    <m/>
    <m/>
    <m/>
    <m/>
    <m/>
    <m/>
    <m/>
    <m/>
    <m/>
    <m/>
    <m/>
    <m/>
    <m/>
    <m/>
    <m/>
    <m/>
    <x v="0"/>
    <x v="0"/>
    <s v="ZBHT0024"/>
    <s v="APkAVHejsOJz"/>
    <s v="Allocated"/>
    <s v="Left Message (LMCB)"/>
    <s v="Meet doughter "/>
    <d v="2026-03-06T00:00:00"/>
    <m/>
    <m/>
    <m/>
    <e v="#N/A"/>
  </r>
  <r>
    <n v="462670629"/>
    <s v="KRUSHNA VIKRAM BINDE"/>
    <s v="ONLINE"/>
    <s v="04.03.26"/>
    <n v="4156"/>
    <m/>
    <m/>
    <m/>
    <n v="4029"/>
    <n v="4029"/>
    <x v="5"/>
    <x v="1"/>
    <x v="1"/>
    <x v="2"/>
    <n v="15433"/>
    <n v="127"/>
    <n v="0"/>
    <n v="4500"/>
    <s v="-"/>
    <s v="NEW"/>
    <n v="4.0586892834692162E-2"/>
    <n v="2.871180036167455E-3"/>
    <s v="STABLE"/>
    <x v="1"/>
    <s v="-"/>
    <s v="PAID"/>
    <m/>
    <m/>
    <s v="CAVA"/>
    <m/>
    <m/>
    <m/>
    <s v="MOSHI"/>
    <m/>
    <m/>
    <m/>
    <n v="8656"/>
    <n v="15433"/>
    <n v="55"/>
    <m/>
    <n v="26"/>
    <s v="-"/>
    <s v="MH14LN1775"/>
    <s v="SPLENDOR PLUS BS6 I3S DRS CAST FI"/>
    <d v="2024-04-23T00:00:00"/>
    <n v="24"/>
    <x v="0"/>
    <x v="2"/>
    <s v="-"/>
    <m/>
    <m/>
    <m/>
    <n v="1"/>
    <m/>
    <m/>
    <m/>
    <m/>
    <m/>
    <n v="1"/>
    <m/>
    <m/>
    <m/>
    <m/>
    <m/>
    <m/>
    <m/>
    <m/>
    <m/>
    <m/>
    <m/>
    <m/>
    <m/>
    <m/>
    <m/>
    <m/>
    <m/>
    <m/>
    <m/>
    <m/>
    <m/>
    <m/>
    <m/>
    <m/>
    <m/>
    <m/>
    <m/>
    <m/>
    <m/>
    <m/>
    <m/>
    <m/>
    <m/>
    <m/>
    <m/>
    <m/>
    <m/>
    <m/>
    <m/>
    <m/>
    <m/>
    <m/>
    <m/>
    <m/>
    <m/>
    <m/>
    <m/>
    <m/>
    <m/>
    <m/>
    <m/>
    <m/>
    <m/>
    <m/>
    <m/>
    <m/>
    <m/>
    <m/>
    <m/>
    <m/>
    <m/>
    <m/>
    <m/>
    <m/>
    <m/>
    <m/>
    <m/>
    <m/>
    <m/>
    <m/>
    <m/>
    <m/>
    <m/>
    <m/>
    <m/>
    <m/>
    <m/>
    <m/>
    <m/>
    <m/>
    <m/>
    <m/>
    <m/>
    <x v="6"/>
    <x v="0"/>
    <s v="ZBHT0009"/>
    <s v="APzd1O2Zwc"/>
    <s v="Allocated"/>
    <s v="Promise To Pay (PTP)"/>
    <s v="Customer promise pay online 4160 on 02/03"/>
    <d v="2026-03-02T00:00:00"/>
    <m/>
    <m/>
    <m/>
    <e v="#N/A"/>
  </r>
  <r>
    <n v="457900568"/>
    <s v="SAHIL MOHAN SHINDE"/>
    <m/>
    <m/>
    <m/>
    <m/>
    <m/>
    <m/>
    <n v="4053"/>
    <n v="4053"/>
    <x v="2"/>
    <x v="0"/>
    <x v="0"/>
    <x v="17"/>
    <n v="15411"/>
    <n v="59"/>
    <n v="0"/>
    <n v="450"/>
    <s v="-"/>
    <s v="NEW"/>
    <n v="5.4958747595309623E-2"/>
    <n v="7.7906896369373273E-4"/>
    <s v="FLOW"/>
    <x v="6"/>
    <s v="-"/>
    <s v="LMCB"/>
    <s v="Left msg with father"/>
    <m/>
    <s v="CAVNA"/>
    <m/>
    <m/>
    <m/>
    <s v="SANGWAMWADI"/>
    <m/>
    <m/>
    <m/>
    <n v="4562"/>
    <n v="15411"/>
    <n v="24"/>
    <m/>
    <n v="54"/>
    <s v="-"/>
    <s v="MH12VM0333"/>
    <s v="TVS JUPITER 125 DISC"/>
    <d v="2023-04-29T00:00:00"/>
    <n v="36"/>
    <x v="0"/>
    <x v="0"/>
    <s v="-"/>
    <m/>
    <m/>
    <m/>
    <m/>
    <m/>
    <m/>
    <m/>
    <m/>
    <m/>
    <m/>
    <m/>
    <m/>
    <m/>
    <m/>
    <m/>
    <m/>
    <m/>
    <m/>
    <m/>
    <m/>
    <m/>
    <m/>
    <m/>
    <m/>
    <m/>
    <m/>
    <m/>
    <m/>
    <m/>
    <m/>
    <m/>
    <m/>
    <m/>
    <m/>
    <m/>
    <m/>
    <m/>
    <m/>
    <m/>
    <m/>
    <m/>
    <m/>
    <m/>
    <m/>
    <m/>
    <m/>
    <m/>
    <m/>
    <m/>
    <m/>
    <m/>
    <m/>
    <m/>
    <m/>
    <m/>
    <m/>
    <m/>
    <m/>
    <m/>
    <m/>
    <m/>
    <m/>
    <m/>
    <m/>
    <m/>
    <m/>
    <m/>
    <m/>
    <m/>
    <m/>
    <m/>
    <m/>
    <m/>
    <m/>
    <m/>
    <m/>
    <m/>
    <m/>
    <m/>
    <m/>
    <m/>
    <m/>
    <m/>
    <m/>
    <m/>
    <m/>
    <m/>
    <m/>
    <m/>
    <m/>
    <n v="1"/>
    <m/>
    <m/>
    <x v="0"/>
    <x v="0"/>
    <s v="DUWT0014"/>
    <s v="koPkdjuXg3Cc"/>
    <s v="Allocated"/>
    <s v="Left Message (LMCB)"/>
    <s v="Left message to mother "/>
    <d v="2026-03-18T00:00:00"/>
    <m/>
    <m/>
    <m/>
    <e v="#N/A"/>
  </r>
  <r>
    <n v="463281967"/>
    <s v="VARSHA SAGAR SAPKAL"/>
    <m/>
    <m/>
    <m/>
    <m/>
    <m/>
    <m/>
    <n v="7869"/>
    <n v="15729"/>
    <x v="4"/>
    <x v="0"/>
    <x v="0"/>
    <x v="2"/>
    <n v="15397"/>
    <n v="642"/>
    <n v="0"/>
    <n v="1800"/>
    <s v="-"/>
    <s v="NEW"/>
    <n v="2.0959670297321171E-2"/>
    <n v="3.340673601300732E-3"/>
    <s v="STABLE"/>
    <x v="1"/>
    <s v="-"/>
    <s v="PAID"/>
    <m/>
    <m/>
    <s v="CAVA"/>
    <m/>
    <m/>
    <m/>
    <s v="BOPODI"/>
    <m/>
    <m/>
    <m/>
    <n v="18171"/>
    <n v="15397"/>
    <n v="86"/>
    <n v="3"/>
    <n v="116"/>
    <s v="REGULAR"/>
    <s v="MH12WW9316"/>
    <s v="TVS JUPITER 125 DISC SXC"/>
    <d v="2024-06-23T00:00:00"/>
    <n v="18"/>
    <x v="4"/>
    <x v="2"/>
    <s v="-"/>
    <m/>
    <m/>
    <m/>
    <m/>
    <m/>
    <m/>
    <m/>
    <m/>
    <m/>
    <m/>
    <m/>
    <m/>
    <m/>
    <m/>
    <m/>
    <m/>
    <m/>
    <m/>
    <m/>
    <m/>
    <m/>
    <m/>
    <m/>
    <m/>
    <m/>
    <m/>
    <m/>
    <m/>
    <m/>
    <m/>
    <m/>
    <m/>
    <m/>
    <n v="1"/>
    <m/>
    <m/>
    <m/>
    <m/>
    <m/>
    <m/>
    <m/>
    <m/>
    <m/>
    <m/>
    <m/>
    <m/>
    <m/>
    <m/>
    <m/>
    <m/>
    <m/>
    <m/>
    <m/>
    <m/>
    <m/>
    <m/>
    <m/>
    <m/>
    <m/>
    <m/>
    <m/>
    <m/>
    <m/>
    <m/>
    <m/>
    <m/>
    <m/>
    <m/>
    <m/>
    <m/>
    <m/>
    <m/>
    <m/>
    <m/>
    <m/>
    <m/>
    <m/>
    <m/>
    <m/>
    <m/>
    <m/>
    <m/>
    <m/>
    <m/>
    <m/>
    <m/>
    <m/>
    <m/>
    <m/>
    <m/>
    <m/>
    <m/>
    <m/>
    <x v="0"/>
    <x v="0"/>
    <s v="ZBHT0009"/>
    <s v="kPyiyICe47"/>
    <s v="Allocated"/>
    <s v="Left Message (LMCB)"/>
    <s v="Customer shifted from address mother in low on address she call Customer given ptp"/>
    <d v="2026-03-12T00:00:00"/>
    <m/>
    <m/>
    <m/>
    <e v="#N/A"/>
  </r>
  <r>
    <n v="460504076"/>
    <s v="IMRAN RAFIK SHAIKH"/>
    <s v="ONLINE"/>
    <s v="17.03.26"/>
    <n v="4100"/>
    <m/>
    <m/>
    <m/>
    <n v="3991"/>
    <n v="3781"/>
    <x v="2"/>
    <x v="1"/>
    <x v="1"/>
    <x v="14"/>
    <n v="15369.14"/>
    <n v="90"/>
    <n v="0"/>
    <n v="4906"/>
    <s v="-"/>
    <s v="17.02.26"/>
    <n v="1.410733962056549E-2"/>
    <n v="7.7695282412977064E-4"/>
    <s v="STABLE"/>
    <x v="1"/>
    <s v="PTP"/>
    <s v="PTP"/>
    <m/>
    <n v="18"/>
    <s v="CAVA"/>
    <m/>
    <m/>
    <m/>
    <s v="KALEWADI"/>
    <m/>
    <m/>
    <m/>
    <n v="8777"/>
    <n v="15369.14"/>
    <n v="24"/>
    <m/>
    <n v="26"/>
    <s v="-"/>
    <s v="MH14LD6195"/>
    <s v="SUZUKI BURGMAN STREET"/>
    <d v="2023-11-06T00:00:00"/>
    <n v="30"/>
    <x v="0"/>
    <x v="0"/>
    <s v="-"/>
    <m/>
    <m/>
    <m/>
    <m/>
    <m/>
    <m/>
    <m/>
    <m/>
    <m/>
    <n v="1"/>
    <m/>
    <m/>
    <n v="1"/>
    <m/>
    <m/>
    <m/>
    <m/>
    <m/>
    <m/>
    <m/>
    <m/>
    <m/>
    <m/>
    <m/>
    <m/>
    <m/>
    <m/>
    <m/>
    <m/>
    <m/>
    <n v="1"/>
    <m/>
    <m/>
    <m/>
    <m/>
    <m/>
    <m/>
    <m/>
    <m/>
    <n v="1"/>
    <m/>
    <m/>
    <m/>
    <m/>
    <m/>
    <n v="1"/>
    <m/>
    <m/>
    <m/>
    <m/>
    <m/>
    <m/>
    <m/>
    <m/>
    <m/>
    <m/>
    <m/>
    <m/>
    <m/>
    <m/>
    <m/>
    <m/>
    <m/>
    <m/>
    <m/>
    <m/>
    <m/>
    <m/>
    <m/>
    <m/>
    <m/>
    <m/>
    <m/>
    <m/>
    <m/>
    <m/>
    <m/>
    <m/>
    <m/>
    <m/>
    <m/>
    <m/>
    <m/>
    <m/>
    <m/>
    <m/>
    <m/>
    <m/>
    <m/>
    <m/>
    <m/>
    <m/>
    <m/>
    <x v="5"/>
    <x v="0"/>
    <s v="ZBHT0015"/>
    <s v="GPOBotc4DJz"/>
    <s v="Allocated"/>
    <s v="Promise To Pay (PTP)"/>
    <s v="Meet customer market place and he promises to pay emi on date 15/03/2026. Vehicle with him."/>
    <d v="2026-03-16T00:00:00"/>
    <m/>
    <m/>
    <m/>
    <e v="#N/A"/>
  </r>
  <r>
    <n v="127487815"/>
    <s v="PRATHAMESH KISHOR WAIFALKAR"/>
    <m/>
    <m/>
    <m/>
    <m/>
    <m/>
    <m/>
    <n v="6846"/>
    <n v="8692"/>
    <x v="5"/>
    <x v="0"/>
    <x v="0"/>
    <x v="0"/>
    <n v="15289.39"/>
    <n v="171"/>
    <n v="0"/>
    <n v="0"/>
    <s v="-"/>
    <s v="1 FLOW"/>
    <n v="2.6609163287510371E-2"/>
    <n v="2.8444626017740111E-3"/>
    <s v="FLOW"/>
    <x v="0"/>
    <s v="MPTP"/>
    <s v="NC"/>
    <s v="Add not found"/>
    <m/>
    <s v="CNAVNA"/>
    <m/>
    <m/>
    <m/>
    <s v="CHINCHWAD"/>
    <m/>
    <m/>
    <m/>
    <n v="8863"/>
    <n v="15289.39"/>
    <n v="54"/>
    <m/>
    <n v="84"/>
    <s v="-"/>
    <s v="MH14JY7543"/>
    <s v="CLASSIC 350 CHROME BRONZE"/>
    <d v="2022-03-03T00:00:00"/>
    <n v="48"/>
    <x v="0"/>
    <x v="0"/>
    <s v="-"/>
    <m/>
    <m/>
    <m/>
    <m/>
    <m/>
    <m/>
    <m/>
    <m/>
    <m/>
    <n v="1"/>
    <m/>
    <m/>
    <n v="1"/>
    <m/>
    <m/>
    <m/>
    <m/>
    <m/>
    <m/>
    <m/>
    <m/>
    <m/>
    <m/>
    <m/>
    <m/>
    <m/>
    <m/>
    <m/>
    <m/>
    <m/>
    <m/>
    <m/>
    <m/>
    <m/>
    <m/>
    <m/>
    <m/>
    <m/>
    <m/>
    <m/>
    <m/>
    <m/>
    <m/>
    <m/>
    <m/>
    <m/>
    <m/>
    <m/>
    <m/>
    <m/>
    <m/>
    <m/>
    <m/>
    <m/>
    <m/>
    <m/>
    <m/>
    <m/>
    <m/>
    <m/>
    <m/>
    <m/>
    <m/>
    <m/>
    <m/>
    <m/>
    <m/>
    <m/>
    <m/>
    <m/>
    <m/>
    <m/>
    <m/>
    <m/>
    <m/>
    <m/>
    <m/>
    <m/>
    <m/>
    <m/>
    <m/>
    <m/>
    <m/>
    <m/>
    <m/>
    <m/>
    <m/>
    <m/>
    <m/>
    <m/>
    <m/>
    <m/>
    <m/>
    <x v="6"/>
    <x v="0"/>
    <s v="ZBHT0011"/>
    <s v="G2k6FDKB3Rc"/>
    <s v="Allocated"/>
    <s v="Address Not Found (NC_ANF)"/>
    <s v="Visit cm residences address cm address not found"/>
    <d v="2026-03-05T00:00:00"/>
    <m/>
    <m/>
    <m/>
    <s v="VYMO"/>
  </r>
  <r>
    <n v="137164032"/>
    <s v="SALIM RASHID KAZI"/>
    <m/>
    <m/>
    <m/>
    <m/>
    <m/>
    <m/>
    <n v="7140"/>
    <n v="15530"/>
    <x v="6"/>
    <x v="0"/>
    <x v="0"/>
    <x v="16"/>
    <n v="15251.58"/>
    <n v="635"/>
    <n v="0"/>
    <n v="2691"/>
    <s v="-"/>
    <s v="NEW"/>
    <n v="6.0082226516704362E-2"/>
    <n v="7.0323955493356381E-3"/>
    <s v="FLOW"/>
    <x v="0"/>
    <s v="-"/>
    <s v="NC"/>
    <m/>
    <m/>
    <m/>
    <m/>
    <m/>
    <m/>
    <s v="PARVATI"/>
    <m/>
    <m/>
    <m/>
    <n v="18856"/>
    <n v="15251.58"/>
    <n v="115"/>
    <m/>
    <n v="145"/>
    <s v="-"/>
    <s v="MH12UZ1669"/>
    <s v="CLASSIC 350 DARK STEALTH BLACK"/>
    <d v="2022-12-21T00:00:00"/>
    <n v="36"/>
    <x v="0"/>
    <x v="2"/>
    <s v="-"/>
    <m/>
    <m/>
    <m/>
    <m/>
    <m/>
    <m/>
    <m/>
    <m/>
    <m/>
    <m/>
    <m/>
    <m/>
    <m/>
    <m/>
    <m/>
    <m/>
    <m/>
    <m/>
    <m/>
    <m/>
    <m/>
    <m/>
    <m/>
    <m/>
    <m/>
    <m/>
    <m/>
    <m/>
    <m/>
    <m/>
    <m/>
    <m/>
    <m/>
    <m/>
    <m/>
    <m/>
    <m/>
    <m/>
    <m/>
    <m/>
    <m/>
    <m/>
    <m/>
    <m/>
    <m/>
    <n v="1"/>
    <m/>
    <m/>
    <m/>
    <m/>
    <m/>
    <m/>
    <m/>
    <m/>
    <m/>
    <m/>
    <m/>
    <m/>
    <m/>
    <m/>
    <m/>
    <m/>
    <m/>
    <m/>
    <m/>
    <m/>
    <m/>
    <m/>
    <m/>
    <m/>
    <m/>
    <m/>
    <m/>
    <m/>
    <m/>
    <m/>
    <m/>
    <m/>
    <m/>
    <m/>
    <m/>
    <m/>
    <m/>
    <m/>
    <m/>
    <m/>
    <m/>
    <m/>
    <m/>
    <m/>
    <m/>
    <m/>
    <m/>
    <x v="0"/>
    <x v="0"/>
    <s v="DUWT0031"/>
    <s v="kP8d-rSolJ7"/>
    <s v="Allocated"/>
    <s v="Address Not Found (NC_ANF)"/>
    <s v="Customer address not found "/>
    <d v="2026-03-16T00:00:00"/>
    <m/>
    <m/>
    <m/>
    <e v="#N/A"/>
  </r>
  <r>
    <n v="458385778"/>
    <s v="PRADNYA TUSHAR BHOSALE"/>
    <s v="COLLECT"/>
    <s v="30.03.26"/>
    <n v="3310"/>
    <m/>
    <m/>
    <m/>
    <n v="3199"/>
    <n v="3195"/>
    <x v="2"/>
    <x v="1"/>
    <x v="1"/>
    <x v="11"/>
    <n v="15169"/>
    <n v="103"/>
    <n v="0"/>
    <n v="0"/>
    <s v="-"/>
    <s v="27.02.26"/>
    <n v="1.396709244737371E-2"/>
    <n v="7.6683518981702896E-4"/>
    <s v="STABLE"/>
    <x v="1"/>
    <s v="PTP"/>
    <s v="PTP"/>
    <m/>
    <n v="28"/>
    <s v="CAVA"/>
    <m/>
    <m/>
    <m/>
    <s v="MAAN"/>
    <m/>
    <m/>
    <m/>
    <n v="3298"/>
    <n v="15169"/>
    <n v="24"/>
    <m/>
    <n v="26"/>
    <s v="-"/>
    <s v="MH14KV9244"/>
    <s v="SPLENDOR PLUS DRS CAST FI BLACK"/>
    <d v="2023-06-03T00:00:00"/>
    <n v="36"/>
    <x v="0"/>
    <x v="0"/>
    <s v="-"/>
    <m/>
    <m/>
    <m/>
    <m/>
    <m/>
    <m/>
    <m/>
    <m/>
    <m/>
    <n v="1"/>
    <m/>
    <m/>
    <m/>
    <m/>
    <m/>
    <m/>
    <m/>
    <m/>
    <m/>
    <m/>
    <m/>
    <m/>
    <m/>
    <m/>
    <m/>
    <m/>
    <m/>
    <m/>
    <m/>
    <m/>
    <m/>
    <m/>
    <m/>
    <m/>
    <m/>
    <m/>
    <m/>
    <m/>
    <m/>
    <m/>
    <m/>
    <m/>
    <m/>
    <m/>
    <m/>
    <m/>
    <m/>
    <m/>
    <m/>
    <m/>
    <m/>
    <m/>
    <m/>
    <m/>
    <m/>
    <m/>
    <m/>
    <m/>
    <m/>
    <m/>
    <m/>
    <m/>
    <m/>
    <m/>
    <m/>
    <m/>
    <m/>
    <m/>
    <m/>
    <m/>
    <m/>
    <m/>
    <m/>
    <m/>
    <m/>
    <m/>
    <m/>
    <m/>
    <m/>
    <m/>
    <m/>
    <m/>
    <m/>
    <m/>
    <n v="2"/>
    <m/>
    <m/>
    <m/>
    <m/>
    <m/>
    <m/>
    <m/>
    <m/>
    <x v="1"/>
    <x v="0"/>
    <s v="DUWT0030"/>
    <s v="G6YGObES4Egc"/>
    <s v="Allocated"/>
    <s v="Promise To Pay (PTP)"/>
    <s v="Meet customer in givan ptp 21 Mar to customer but customer"/>
    <d v="2026-03-21T00:00:00"/>
    <m/>
    <m/>
    <m/>
    <e v="#N/A"/>
  </r>
  <r>
    <n v="454109710"/>
    <s v="MAYUR RAMDAS ALHAT"/>
    <s v="ONLINE"/>
    <s v="18.03.26"/>
    <n v="2669"/>
    <m/>
    <m/>
    <m/>
    <n v="2619"/>
    <n v="2619"/>
    <x v="2"/>
    <x v="1"/>
    <x v="1"/>
    <x v="12"/>
    <n v="14850.87"/>
    <n v="36"/>
    <n v="0"/>
    <n v="4882"/>
    <s v="-"/>
    <s v="NEW"/>
    <n v="1.3887855023850921E-2"/>
    <n v="7.5075283244762476E-4"/>
    <s v="STABLE"/>
    <x v="1"/>
    <s v="-"/>
    <s v="PTP"/>
    <m/>
    <n v="21"/>
    <s v="CAVA"/>
    <m/>
    <m/>
    <m/>
    <s v="TALEGAON DHAMDHERE"/>
    <m/>
    <m/>
    <m/>
    <n v="7537"/>
    <n v="14850.87"/>
    <n v="24"/>
    <m/>
    <n v="26"/>
    <s v="-"/>
    <s v="MH12UL7331"/>
    <s v="JUPITER ZX AOL DRUM"/>
    <d v="2022-07-20T00:00:00"/>
    <n v="48"/>
    <x v="0"/>
    <x v="0"/>
    <s v="-"/>
    <m/>
    <m/>
    <m/>
    <m/>
    <m/>
    <m/>
    <m/>
    <m/>
    <m/>
    <n v="1"/>
    <m/>
    <m/>
    <m/>
    <m/>
    <m/>
    <m/>
    <m/>
    <m/>
    <m/>
    <m/>
    <m/>
    <m/>
    <m/>
    <m/>
    <m/>
    <m/>
    <m/>
    <m/>
    <m/>
    <m/>
    <m/>
    <m/>
    <m/>
    <m/>
    <m/>
    <m/>
    <m/>
    <m/>
    <m/>
    <m/>
    <m/>
    <m/>
    <m/>
    <m/>
    <m/>
    <m/>
    <m/>
    <m/>
    <m/>
    <m/>
    <m/>
    <m/>
    <m/>
    <m/>
    <m/>
    <m/>
    <m/>
    <m/>
    <m/>
    <m/>
    <m/>
    <m/>
    <m/>
    <m/>
    <m/>
    <m/>
    <m/>
    <m/>
    <m/>
    <m/>
    <m/>
    <m/>
    <m/>
    <m/>
    <m/>
    <m/>
    <m/>
    <m/>
    <m/>
    <m/>
    <m/>
    <m/>
    <m/>
    <m/>
    <m/>
    <m/>
    <m/>
    <m/>
    <m/>
    <m/>
    <m/>
    <m/>
    <m/>
    <x v="0"/>
    <x v="0"/>
    <s v="ZBHT0024"/>
    <s v="B6rSviy4iz"/>
    <s v="Allocated"/>
    <s v="Left Message (LMCB)"/>
    <s v="Meet wife"/>
    <d v="2026-03-04T00:00:00"/>
    <m/>
    <m/>
    <m/>
    <e v="#N/A"/>
  </r>
  <r>
    <n v="126831716"/>
    <s v="BHARAT RAJESH PAWAR"/>
    <m/>
    <m/>
    <m/>
    <m/>
    <m/>
    <m/>
    <n v="7466"/>
    <n v="15027"/>
    <x v="4"/>
    <x v="0"/>
    <x v="0"/>
    <x v="5"/>
    <n v="14747.84"/>
    <n v="946"/>
    <n v="0"/>
    <n v="2700"/>
    <s v="-"/>
    <s v="BKT 4 FLOW"/>
    <n v="3.5843757049798329E-2"/>
    <n v="3.1998259248039872E-3"/>
    <s v="FLOW"/>
    <x v="0"/>
    <s v="NC"/>
    <s v="NC"/>
    <s v="Add not found"/>
    <m/>
    <s v="CNAVNA"/>
    <m/>
    <m/>
    <m/>
    <s v="PASHAN"/>
    <m/>
    <m/>
    <m/>
    <n v="18673"/>
    <n v="14747.84"/>
    <n v="86"/>
    <m/>
    <n v="116"/>
    <s v="-"/>
    <s v="MH18BW1221"/>
    <s v="HIMALAYAN INDIA GRAVEL GREY"/>
    <d v="2022-02-04T00:00:00"/>
    <n v="48"/>
    <x v="0"/>
    <x v="0"/>
    <s v="-"/>
    <m/>
    <m/>
    <m/>
    <m/>
    <m/>
    <m/>
    <m/>
    <m/>
    <m/>
    <m/>
    <m/>
    <m/>
    <n v="1"/>
    <m/>
    <m/>
    <m/>
    <m/>
    <m/>
    <m/>
    <m/>
    <m/>
    <m/>
    <m/>
    <m/>
    <m/>
    <m/>
    <m/>
    <m/>
    <m/>
    <m/>
    <m/>
    <m/>
    <m/>
    <m/>
    <m/>
    <m/>
    <m/>
    <m/>
    <m/>
    <m/>
    <m/>
    <m/>
    <m/>
    <m/>
    <m/>
    <m/>
    <m/>
    <m/>
    <m/>
    <m/>
    <m/>
    <m/>
    <m/>
    <m/>
    <m/>
    <m/>
    <m/>
    <m/>
    <m/>
    <m/>
    <m/>
    <m/>
    <m/>
    <m/>
    <m/>
    <m/>
    <m/>
    <m/>
    <m/>
    <m/>
    <m/>
    <m/>
    <m/>
    <m/>
    <m/>
    <m/>
    <m/>
    <m/>
    <m/>
    <m/>
    <m/>
    <m/>
    <m/>
    <m/>
    <m/>
    <m/>
    <m/>
    <m/>
    <m/>
    <m/>
    <m/>
    <m/>
    <m/>
    <x v="0"/>
    <x v="0"/>
    <s v="DUWT0023"/>
    <s v="G68mOqMkiz"/>
    <s v="Allocated"/>
    <s v="Address Not Found (NC_ANF)"/>
    <s v="Customer address short not found "/>
    <d v="2026-03-05T00:00:00"/>
    <m/>
    <m/>
    <m/>
    <e v="#N/A"/>
  </r>
  <r>
    <n v="140926524"/>
    <s v="PRANAV PRAMOD GURAV"/>
    <m/>
    <m/>
    <m/>
    <m/>
    <m/>
    <m/>
    <n v="3170"/>
    <n v="5726"/>
    <x v="5"/>
    <x v="0"/>
    <x v="0"/>
    <x v="4"/>
    <n v="14688.01"/>
    <n v="222"/>
    <n v="0"/>
    <n v="4950"/>
    <s v="-"/>
    <s v="16.02.26"/>
    <n v="0.1097773445216262"/>
    <n v="2.732580903455449E-3"/>
    <s v="STABLE"/>
    <x v="3"/>
    <s v="PAID"/>
    <s v="PTP"/>
    <m/>
    <n v="23"/>
    <s v="CAVA"/>
    <m/>
    <m/>
    <m/>
    <s v="BHOSARI"/>
    <m/>
    <m/>
    <m/>
    <n v="10898"/>
    <n v="14688.01"/>
    <n v="54"/>
    <m/>
    <n v="84"/>
    <s v="-"/>
    <s v="MH14KV0186"/>
    <s v="SPLENDOR PLUS BS6 I3S DRS CAST FI"/>
    <d v="2023-04-29T00:00:00"/>
    <n v="36"/>
    <x v="0"/>
    <x v="2"/>
    <s v="-"/>
    <m/>
    <m/>
    <m/>
    <m/>
    <m/>
    <m/>
    <m/>
    <m/>
    <m/>
    <n v="1"/>
    <m/>
    <m/>
    <m/>
    <m/>
    <m/>
    <m/>
    <m/>
    <m/>
    <m/>
    <m/>
    <m/>
    <m/>
    <m/>
    <m/>
    <m/>
    <m/>
    <m/>
    <m/>
    <m/>
    <m/>
    <m/>
    <m/>
    <m/>
    <m/>
    <m/>
    <m/>
    <m/>
    <m/>
    <m/>
    <m/>
    <m/>
    <m/>
    <m/>
    <m/>
    <m/>
    <m/>
    <m/>
    <m/>
    <m/>
    <m/>
    <m/>
    <m/>
    <m/>
    <m/>
    <m/>
    <m/>
    <m/>
    <m/>
    <m/>
    <m/>
    <m/>
    <m/>
    <m/>
    <m/>
    <m/>
    <m/>
    <m/>
    <m/>
    <m/>
    <m/>
    <m/>
    <m/>
    <m/>
    <m/>
    <m/>
    <m/>
    <m/>
    <m/>
    <m/>
    <m/>
    <m/>
    <m/>
    <m/>
    <m/>
    <m/>
    <m/>
    <m/>
    <m/>
    <m/>
    <m/>
    <m/>
    <m/>
    <m/>
    <x v="0"/>
    <x v="0"/>
    <s v="DUWT0025"/>
    <s v="GPZAko5XAe8z"/>
    <s v="Allocated"/>
    <s v="Promise To Pay (PTP)"/>
    <s v="Customer given ptp to online payment "/>
    <d v="2026-03-10T00:00:00"/>
    <m/>
    <m/>
    <m/>
    <e v="#N/A"/>
  </r>
  <r>
    <n v="458064649"/>
    <s v="AYYAS DADUMIYA SHAIKH"/>
    <m/>
    <m/>
    <m/>
    <m/>
    <m/>
    <m/>
    <n v="3034"/>
    <n v="6068"/>
    <x v="5"/>
    <x v="0"/>
    <x v="0"/>
    <x v="12"/>
    <n v="14386.13"/>
    <n v="78"/>
    <n v="0"/>
    <n v="0"/>
    <s v="-"/>
    <s v="1 FLOW"/>
    <n v="2.2047166840527009E-2"/>
    <n v="2.676418664790365E-3"/>
    <s v="FLOW"/>
    <x v="7"/>
    <s v="BPTP"/>
    <s v="BPTP"/>
    <s v="Financail problem"/>
    <m/>
    <s v="CAVA"/>
    <m/>
    <m/>
    <m/>
    <s v="SHIRUR"/>
    <m/>
    <m/>
    <m/>
    <n v="6146"/>
    <n v="14386.13"/>
    <n v="55"/>
    <m/>
    <n v="85"/>
    <s v="-"/>
    <s v="MH12WF5122"/>
    <s v="SPLENDORPLUS I3S DRS C FI BLACKACNT"/>
    <d v="2023-05-11T00:00:00"/>
    <n v="36"/>
    <x v="0"/>
    <x v="0"/>
    <s v="-"/>
    <m/>
    <m/>
    <m/>
    <m/>
    <m/>
    <m/>
    <m/>
    <m/>
    <m/>
    <n v="1"/>
    <m/>
    <m/>
    <m/>
    <m/>
    <m/>
    <m/>
    <m/>
    <m/>
    <m/>
    <m/>
    <m/>
    <m/>
    <m/>
    <m/>
    <m/>
    <m/>
    <m/>
    <m/>
    <m/>
    <m/>
    <m/>
    <m/>
    <m/>
    <m/>
    <m/>
    <m/>
    <m/>
    <m/>
    <m/>
    <m/>
    <m/>
    <m/>
    <m/>
    <m/>
    <m/>
    <m/>
    <m/>
    <m/>
    <m/>
    <m/>
    <m/>
    <m/>
    <m/>
    <m/>
    <m/>
    <m/>
    <m/>
    <m/>
    <m/>
    <m/>
    <m/>
    <m/>
    <m/>
    <m/>
    <m/>
    <m/>
    <m/>
    <m/>
    <m/>
    <m/>
    <m/>
    <m/>
    <m/>
    <m/>
    <m/>
    <m/>
    <m/>
    <m/>
    <m/>
    <m/>
    <m/>
    <m/>
    <m/>
    <m/>
    <m/>
    <m/>
    <m/>
    <m/>
    <m/>
    <m/>
    <m/>
    <m/>
    <m/>
    <x v="0"/>
    <x v="0"/>
    <s v="ZBHT0024"/>
    <s v="koDwBKwbN7"/>
    <s v="Allocated"/>
    <s v="Left Message (LMCB)"/>
    <s v="Meet son"/>
    <d v="2026-03-04T00:00:00"/>
    <m/>
    <m/>
    <m/>
    <e v="#N/A"/>
  </r>
  <r>
    <n v="456502154"/>
    <s v="RAJESH SEVALAL JAYSWAL"/>
    <s v="ONLINE"/>
    <s v="20.03.26"/>
    <n v="7367"/>
    <m/>
    <m/>
    <m/>
    <n v="7367"/>
    <n v="14430"/>
    <x v="5"/>
    <x v="1"/>
    <x v="1"/>
    <x v="4"/>
    <n v="14333"/>
    <n v="428"/>
    <n v="0"/>
    <n v="4050"/>
    <s v="-"/>
    <s v="28.02.26"/>
    <n v="0.1071240201380901"/>
    <n v="2.6665342745019198E-3"/>
    <s v="STABLE"/>
    <x v="1"/>
    <s v="PTP"/>
    <s v="-"/>
    <m/>
    <n v="20"/>
    <s v="CAVA"/>
    <m/>
    <m/>
    <m/>
    <s v="BHOSARI"/>
    <m/>
    <m/>
    <m/>
    <n v="18908"/>
    <n v="14333"/>
    <n v="55"/>
    <m/>
    <n v="54"/>
    <s v="-"/>
    <s v="MH14KP2756"/>
    <s v="CLASSIC SIGNALS 350 MARSH GREY"/>
    <d v="2023-01-23T00:00:00"/>
    <n v="36"/>
    <x v="0"/>
    <x v="2"/>
    <s v="-"/>
    <m/>
    <m/>
    <m/>
    <m/>
    <m/>
    <m/>
    <m/>
    <m/>
    <m/>
    <n v="1"/>
    <m/>
    <m/>
    <m/>
    <m/>
    <m/>
    <m/>
    <m/>
    <m/>
    <m/>
    <m/>
    <m/>
    <m/>
    <m/>
    <m/>
    <m/>
    <m/>
    <m/>
    <m/>
    <m/>
    <m/>
    <m/>
    <m/>
    <m/>
    <m/>
    <m/>
    <m/>
    <m/>
    <m/>
    <m/>
    <m/>
    <m/>
    <m/>
    <m/>
    <m/>
    <m/>
    <m/>
    <m/>
    <m/>
    <m/>
    <m/>
    <m/>
    <m/>
    <m/>
    <m/>
    <m/>
    <m/>
    <m/>
    <m/>
    <m/>
    <m/>
    <m/>
    <m/>
    <m/>
    <m/>
    <m/>
    <m/>
    <m/>
    <m/>
    <m/>
    <m/>
    <m/>
    <m/>
    <m/>
    <m/>
    <m/>
    <m/>
    <m/>
    <m/>
    <m/>
    <m/>
    <m/>
    <m/>
    <m/>
    <m/>
    <m/>
    <m/>
    <m/>
    <m/>
    <m/>
    <m/>
    <m/>
    <m/>
    <m/>
    <x v="0"/>
    <x v="0"/>
    <s v="DUWT0025"/>
    <s v="kPV8O5ne_c"/>
    <s v="Allocated"/>
    <s v="Promise To Pay (PTP)"/>
    <s v="Customer given ptp to online payment "/>
    <d v="2026-03-12T00:00:00"/>
    <m/>
    <m/>
    <m/>
    <e v="#N/A"/>
  </r>
  <r>
    <n v="138395859"/>
    <s v="RUTVIK SUNIL SHELKE"/>
    <s v="COLLECT"/>
    <s v="29.03.26"/>
    <n v="3600"/>
    <m/>
    <m/>
    <m/>
    <n v="3573"/>
    <n v="14600"/>
    <x v="0"/>
    <x v="1"/>
    <x v="1"/>
    <x v="9"/>
    <n v="14079.96"/>
    <n v="1398"/>
    <n v="0"/>
    <n v="5400"/>
    <s v="-"/>
    <s v="23.02.26"/>
    <n v="9.1421805305284765E-2"/>
    <n v="4.5267270006073097E-3"/>
    <s v="STABLE"/>
    <x v="1"/>
    <s v="PTP"/>
    <s v="PTP"/>
    <m/>
    <n v="27"/>
    <s v="CAVA"/>
    <m/>
    <m/>
    <m/>
    <s v="JUNNAR"/>
    <m/>
    <m/>
    <m/>
    <n v="21398"/>
    <n v="14079.96"/>
    <n v="146"/>
    <m/>
    <n v="145"/>
    <s v="-"/>
    <s v="MH14KR4203"/>
    <s v="YAMAHA FZS WITH BLUETOOTH"/>
    <d v="2023-02-16T00:00:00"/>
    <n v="36"/>
    <x v="0"/>
    <x v="0"/>
    <s v="-"/>
    <m/>
    <m/>
    <m/>
    <m/>
    <m/>
    <m/>
    <m/>
    <m/>
    <m/>
    <n v="1"/>
    <m/>
    <m/>
    <n v="1"/>
    <m/>
    <m/>
    <m/>
    <m/>
    <m/>
    <m/>
    <m/>
    <m/>
    <m/>
    <m/>
    <m/>
    <m/>
    <m/>
    <m/>
    <m/>
    <m/>
    <m/>
    <m/>
    <m/>
    <m/>
    <m/>
    <m/>
    <m/>
    <m/>
    <m/>
    <m/>
    <m/>
    <m/>
    <m/>
    <m/>
    <m/>
    <m/>
    <m/>
    <m/>
    <m/>
    <m/>
    <m/>
    <m/>
    <m/>
    <m/>
    <m/>
    <m/>
    <m/>
    <m/>
    <m/>
    <m/>
    <m/>
    <m/>
    <m/>
    <m/>
    <m/>
    <m/>
    <m/>
    <m/>
    <m/>
    <m/>
    <m/>
    <m/>
    <m/>
    <m/>
    <m/>
    <m/>
    <m/>
    <m/>
    <m/>
    <m/>
    <m/>
    <m/>
    <m/>
    <m/>
    <m/>
    <m/>
    <m/>
    <m/>
    <m/>
    <m/>
    <m/>
    <m/>
    <m/>
    <m/>
    <x v="6"/>
    <x v="0"/>
    <s v="ZBHT0021"/>
    <s v="kocBsk4lBl87"/>
    <s v="Allocated"/>
    <s v="Promise To Pay (PTP)"/>
    <s v="Ptp"/>
    <d v="2026-03-26T00:00:00"/>
    <m/>
    <m/>
    <m/>
    <e v="#N/A"/>
  </r>
  <r>
    <n v="458122834"/>
    <s v="ROHIT ASHOK JADHAV"/>
    <m/>
    <m/>
    <m/>
    <m/>
    <m/>
    <m/>
    <n v="3284"/>
    <n v="4700.8999999999996"/>
    <x v="5"/>
    <x v="0"/>
    <x v="0"/>
    <x v="17"/>
    <n v="14031.34"/>
    <n v="209"/>
    <n v="0"/>
    <n v="2700"/>
    <s v="-"/>
    <s v="1 FLOW"/>
    <n v="0.15074697500772199"/>
    <n v="2.6104129649891701E-3"/>
    <s v="STABLE"/>
    <x v="3"/>
    <s v="PTP"/>
    <s v="PTP"/>
    <m/>
    <n v="22"/>
    <s v="CAVA"/>
    <m/>
    <m/>
    <m/>
    <s v="BHAWANI PETH"/>
    <m/>
    <m/>
    <m/>
    <n v="7609.9"/>
    <n v="14031.34"/>
    <n v="55"/>
    <m/>
    <n v="85"/>
    <s v="-"/>
    <s v="MH12VN3167"/>
    <s v="SPLENDOR PLUS FI I3S DRS CAST"/>
    <d v="2023-05-15T00:00:00"/>
    <n v="36"/>
    <x v="0"/>
    <x v="2"/>
    <s v="-"/>
    <m/>
    <m/>
    <m/>
    <m/>
    <m/>
    <m/>
    <m/>
    <m/>
    <m/>
    <n v="1"/>
    <m/>
    <m/>
    <n v="1"/>
    <m/>
    <m/>
    <m/>
    <m/>
    <m/>
    <m/>
    <m/>
    <m/>
    <m/>
    <m/>
    <m/>
    <m/>
    <m/>
    <m/>
    <m/>
    <m/>
    <m/>
    <m/>
    <m/>
    <m/>
    <m/>
    <m/>
    <m/>
    <m/>
    <m/>
    <m/>
    <m/>
    <m/>
    <m/>
    <m/>
    <m/>
    <m/>
    <m/>
    <m/>
    <m/>
    <m/>
    <m/>
    <m/>
    <m/>
    <m/>
    <m/>
    <m/>
    <m/>
    <m/>
    <m/>
    <m/>
    <m/>
    <m/>
    <m/>
    <m/>
    <m/>
    <m/>
    <m/>
    <m/>
    <m/>
    <m/>
    <m/>
    <m/>
    <m/>
    <m/>
    <m/>
    <m/>
    <m/>
    <m/>
    <m/>
    <m/>
    <m/>
    <m/>
    <m/>
    <m/>
    <m/>
    <m/>
    <m/>
    <m/>
    <m/>
    <m/>
    <m/>
    <m/>
    <m/>
    <m/>
    <x v="6"/>
    <x v="0"/>
    <s v="DUWT0014"/>
    <s v="BPvA68a7sDgc"/>
    <s v="Allocated"/>
    <s v="Promise To Pay (PTP)"/>
    <s v="Customer meet at residence given ptp "/>
    <d v="2026-03-15T00:00:00"/>
    <m/>
    <m/>
    <m/>
    <e v="#N/A"/>
  </r>
  <r>
    <n v="460329869"/>
    <s v="SWAPNIL HIRAMAN BACCHE"/>
    <s v="ONLINE"/>
    <s v="17.03.26"/>
    <n v="3463"/>
    <m/>
    <m/>
    <m/>
    <n v="3463"/>
    <n v="4178"/>
    <x v="5"/>
    <x v="1"/>
    <x v="1"/>
    <x v="10"/>
    <n v="14020"/>
    <n v="196"/>
    <n v="0"/>
    <n v="4500"/>
    <s v="-"/>
    <s v="08.02.26"/>
    <n v="6.7992570284045997E-2"/>
    <n v="2.6083032532279991E-3"/>
    <s v="STABLE"/>
    <x v="1"/>
    <s v="-"/>
    <s v="-"/>
    <m/>
    <m/>
    <m/>
    <m/>
    <m/>
    <m/>
    <s v="KADUS"/>
    <m/>
    <m/>
    <m/>
    <n v="8874"/>
    <n v="14020"/>
    <n v="55"/>
    <n v="2"/>
    <n v="54"/>
    <s v="REGULAR"/>
    <s v="MH14LF6580"/>
    <s v="SPLENDOR PLUS I3S BS6 FI DRUM SELF"/>
    <d v="2023-10-26T00:00:00"/>
    <n v="30"/>
    <x v="4"/>
    <x v="0"/>
    <s v="-"/>
    <m/>
    <m/>
    <m/>
    <m/>
    <m/>
    <m/>
    <m/>
    <m/>
    <m/>
    <m/>
    <m/>
    <m/>
    <m/>
    <m/>
    <m/>
    <m/>
    <m/>
    <m/>
    <m/>
    <m/>
    <m/>
    <m/>
    <m/>
    <m/>
    <m/>
    <m/>
    <m/>
    <m/>
    <m/>
    <m/>
    <m/>
    <m/>
    <m/>
    <n v="1"/>
    <m/>
    <m/>
    <m/>
    <m/>
    <m/>
    <m/>
    <m/>
    <m/>
    <m/>
    <m/>
    <m/>
    <m/>
    <m/>
    <m/>
    <m/>
    <m/>
    <m/>
    <m/>
    <m/>
    <m/>
    <m/>
    <m/>
    <m/>
    <m/>
    <m/>
    <m/>
    <m/>
    <m/>
    <m/>
    <m/>
    <m/>
    <m/>
    <m/>
    <m/>
    <m/>
    <m/>
    <m/>
    <m/>
    <m/>
    <m/>
    <m/>
    <m/>
    <m/>
    <m/>
    <m/>
    <m/>
    <m/>
    <m/>
    <m/>
    <m/>
    <m/>
    <m/>
    <m/>
    <m/>
    <m/>
    <m/>
    <m/>
    <m/>
    <m/>
    <x v="0"/>
    <x v="0"/>
    <s v="ZBHT0010"/>
    <s v="B2PmI7YBic"/>
    <s v="Allocated"/>
    <s v="Promise To Pay (PTP)"/>
    <s v="Ptp "/>
    <d v="2026-03-16T00:00:00"/>
    <m/>
    <m/>
    <m/>
    <e v="#N/A"/>
  </r>
  <r>
    <n v="466376723"/>
    <s v="SHRIKANT SANTU JAISWARA"/>
    <m/>
    <m/>
    <m/>
    <m/>
    <m/>
    <s v="BANK PAID 04"/>
    <n v="2160"/>
    <n v="4320"/>
    <x v="4"/>
    <x v="1"/>
    <x v="1"/>
    <x v="10"/>
    <n v="14002"/>
    <n v="174"/>
    <n v="0"/>
    <n v="2250"/>
    <s v="-"/>
    <s v="2 FLOW"/>
    <n v="2.6024220441986129E-2"/>
    <n v="3.0380016734047441E-3"/>
    <s v="STABLE"/>
    <x v="1"/>
    <s v="PTP"/>
    <s v="PAID"/>
    <m/>
    <m/>
    <m/>
    <m/>
    <m/>
    <m/>
    <s v="NIGHOJE"/>
    <m/>
    <m/>
    <m/>
    <n v="6744"/>
    <n v="14002"/>
    <n v="85"/>
    <m/>
    <n v="84"/>
    <s v="-"/>
    <s v="MH14LH6397"/>
    <s v="HONDA SHINE DRUM BSVI"/>
    <d v="2025-06-22T00:00:00"/>
    <n v="12"/>
    <x v="0"/>
    <x v="0"/>
    <s v="-"/>
    <m/>
    <m/>
    <m/>
    <m/>
    <m/>
    <m/>
    <m/>
    <m/>
    <m/>
    <m/>
    <m/>
    <m/>
    <m/>
    <m/>
    <m/>
    <m/>
    <m/>
    <m/>
    <m/>
    <m/>
    <m/>
    <m/>
    <m/>
    <m/>
    <m/>
    <m/>
    <m/>
    <m/>
    <m/>
    <m/>
    <m/>
    <m/>
    <m/>
    <m/>
    <m/>
    <m/>
    <m/>
    <m/>
    <m/>
    <m/>
    <m/>
    <m/>
    <m/>
    <m/>
    <m/>
    <m/>
    <m/>
    <m/>
    <m/>
    <m/>
    <m/>
    <m/>
    <m/>
    <m/>
    <m/>
    <m/>
    <m/>
    <m/>
    <m/>
    <m/>
    <m/>
    <m/>
    <m/>
    <m/>
    <m/>
    <m/>
    <m/>
    <m/>
    <m/>
    <m/>
    <m/>
    <m/>
    <m/>
    <m/>
    <m/>
    <m/>
    <m/>
    <m/>
    <m/>
    <m/>
    <m/>
    <m/>
    <m/>
    <m/>
    <m/>
    <m/>
    <m/>
    <m/>
    <m/>
    <m/>
    <m/>
    <m/>
    <m/>
    <x v="7"/>
    <x v="1"/>
    <s v="ZBHT0010"/>
    <s v="kPy8V0kTc_c"/>
    <s v="Allocated"/>
    <e v="#N/A"/>
    <e v="#N/A"/>
    <e v="#N/A"/>
    <m/>
    <m/>
    <m/>
    <e v="#N/A"/>
  </r>
  <r>
    <n v="139827641"/>
    <s v="RAVINDRA DILIP BHALERAO"/>
    <s v="ONLINE"/>
    <s v="05.03.26"/>
    <n v="350"/>
    <m/>
    <m/>
    <m/>
    <n v="3621"/>
    <n v="7364"/>
    <x v="4"/>
    <x v="1"/>
    <x v="1"/>
    <x v="0"/>
    <n v="13922.78"/>
    <n v="490"/>
    <n v="0"/>
    <n v="5400"/>
    <s v="-"/>
    <s v="2 FLOW"/>
    <n v="4.006209766420727E-2"/>
    <n v="3.020813379406235E-3"/>
    <s v="STABLE"/>
    <x v="1"/>
    <s v="MPTP"/>
    <s v="PAID"/>
    <s v="Add not found Ofc shifted"/>
    <m/>
    <s v="CAVNA"/>
    <m/>
    <m/>
    <m/>
    <s v="CHIKHALI"/>
    <m/>
    <m/>
    <m/>
    <n v="13254"/>
    <n v="13922.78"/>
    <n v="85"/>
    <m/>
    <n v="84"/>
    <s v="-"/>
    <s v="MH14KT6814"/>
    <s v="TVS RAIDER DISC"/>
    <d v="2023-03-28T00:00:00"/>
    <n v="36"/>
    <x v="0"/>
    <x v="0"/>
    <s v="-"/>
    <m/>
    <m/>
    <m/>
    <n v="2"/>
    <m/>
    <m/>
    <m/>
    <m/>
    <m/>
    <n v="2"/>
    <m/>
    <m/>
    <m/>
    <m/>
    <m/>
    <m/>
    <m/>
    <m/>
    <m/>
    <m/>
    <m/>
    <m/>
    <m/>
    <m/>
    <m/>
    <m/>
    <m/>
    <m/>
    <m/>
    <m/>
    <m/>
    <m/>
    <m/>
    <m/>
    <m/>
    <m/>
    <m/>
    <m/>
    <m/>
    <m/>
    <m/>
    <m/>
    <m/>
    <m/>
    <m/>
    <m/>
    <m/>
    <m/>
    <m/>
    <m/>
    <m/>
    <m/>
    <m/>
    <m/>
    <m/>
    <m/>
    <m/>
    <m/>
    <m/>
    <m/>
    <m/>
    <m/>
    <m/>
    <m/>
    <m/>
    <m/>
    <m/>
    <m/>
    <m/>
    <m/>
    <m/>
    <m/>
    <m/>
    <m/>
    <m/>
    <m/>
    <m/>
    <m/>
    <m/>
    <m/>
    <m/>
    <m/>
    <m/>
    <m/>
    <m/>
    <m/>
    <m/>
    <m/>
    <m/>
    <m/>
    <m/>
    <m/>
    <m/>
    <x v="2"/>
    <x v="0"/>
    <s v="ZBHT0011"/>
    <s v="A6Bbb2YDE9w"/>
    <s v="Allocated"/>
    <s v="Shifted (NC_SFTD)"/>
    <s v="Visit cm office address cm office neighbor person sd cm shifted last 1 years"/>
    <d v="2026-03-02T00:00:00"/>
    <m/>
    <m/>
    <m/>
    <e v="#N/A"/>
  </r>
  <r>
    <n v="463865582"/>
    <s v="SACHIN SHANTARAM NIKALJE"/>
    <s v="ONLINE"/>
    <s v="30.03.26"/>
    <n v="3000"/>
    <m/>
    <m/>
    <m/>
    <n v="2918"/>
    <n v="11497"/>
    <x v="6"/>
    <x v="1"/>
    <x v="1"/>
    <x v="14"/>
    <n v="13773"/>
    <n v="858"/>
    <n v="0"/>
    <n v="4950"/>
    <s v="-"/>
    <s v="BK 3 FLOW"/>
    <n v="0.11838678345180891"/>
    <n v="6.350632780406997E-3"/>
    <s v="STABLE"/>
    <x v="1"/>
    <s v="PTP"/>
    <s v="RTP"/>
    <s v="Financail problem"/>
    <m/>
    <s v="CAVNA"/>
    <m/>
    <m/>
    <m/>
    <s v="PIMAPRI"/>
    <m/>
    <m/>
    <m/>
    <n v="17305"/>
    <n v="13773"/>
    <n v="115"/>
    <m/>
    <n v="145"/>
    <s v="-"/>
    <s v="MH14KE7198"/>
    <s v="SPLENDOR PLUS DRS CAST FI BLACK"/>
    <d v="2024-08-26T00:00:00"/>
    <n v="18"/>
    <x v="0"/>
    <x v="0"/>
    <s v="-"/>
    <m/>
    <m/>
    <m/>
    <m/>
    <m/>
    <m/>
    <m/>
    <m/>
    <m/>
    <m/>
    <m/>
    <m/>
    <n v="1"/>
    <m/>
    <m/>
    <n v="1"/>
    <m/>
    <m/>
    <m/>
    <m/>
    <m/>
    <m/>
    <m/>
    <m/>
    <m/>
    <m/>
    <m/>
    <m/>
    <m/>
    <m/>
    <n v="1"/>
    <m/>
    <m/>
    <m/>
    <m/>
    <m/>
    <n v="1"/>
    <m/>
    <m/>
    <m/>
    <m/>
    <m/>
    <m/>
    <m/>
    <m/>
    <m/>
    <m/>
    <m/>
    <m/>
    <m/>
    <m/>
    <m/>
    <m/>
    <m/>
    <m/>
    <m/>
    <m/>
    <n v="1"/>
    <m/>
    <m/>
    <m/>
    <m/>
    <m/>
    <m/>
    <m/>
    <m/>
    <m/>
    <m/>
    <m/>
    <m/>
    <m/>
    <m/>
    <m/>
    <m/>
    <m/>
    <m/>
    <m/>
    <m/>
    <m/>
    <m/>
    <m/>
    <m/>
    <m/>
    <m/>
    <n v="1"/>
    <m/>
    <m/>
    <m/>
    <m/>
    <m/>
    <m/>
    <m/>
    <m/>
    <x v="4"/>
    <x v="0"/>
    <s v="ZBHT0015"/>
    <s v="B2okOPuC_EJc"/>
    <s v="Allocated"/>
    <s v="Left Message (LMCB)"/>
    <s v="Visited at customer residence address. Customer not meet. Left message at home relatives. Vehicle not available."/>
    <d v="2026-03-06T00:00:00"/>
    <m/>
    <m/>
    <m/>
    <s v="DID"/>
  </r>
  <r>
    <n v="458068490"/>
    <s v="SANGHMITRA SUDHIR KAMBLE"/>
    <s v="COLLECT"/>
    <s v="31.03.26"/>
    <n v="3900"/>
    <m/>
    <m/>
    <s v="BANK STABLE 31"/>
    <n v="3590"/>
    <n v="3261"/>
    <x v="2"/>
    <x v="1"/>
    <x v="1"/>
    <x v="5"/>
    <n v="13581.94"/>
    <n v="117"/>
    <n v="0"/>
    <n v="4950"/>
    <s v="-"/>
    <s v="13.02.26"/>
    <n v="1.4579321908899601E-2"/>
    <n v="6.8660488746677417E-4"/>
    <s v="STABLE"/>
    <x v="1"/>
    <s v="PTP"/>
    <s v="PTP"/>
    <m/>
    <n v="28"/>
    <s v="CAVA"/>
    <m/>
    <m/>
    <m/>
    <s v="KHADKI"/>
    <m/>
    <m/>
    <m/>
    <n v="117"/>
    <n v="13581.94"/>
    <n v="24"/>
    <m/>
    <n v="54"/>
    <s v="-"/>
    <s v="MH12VM6361"/>
    <e v="#N/A"/>
    <d v="2023-05-11T00:00:00"/>
    <n v="36"/>
    <x v="0"/>
    <x v="0"/>
    <s v="-"/>
    <m/>
    <m/>
    <m/>
    <m/>
    <m/>
    <m/>
    <m/>
    <m/>
    <m/>
    <m/>
    <m/>
    <m/>
    <m/>
    <m/>
    <m/>
    <n v="1"/>
    <m/>
    <m/>
    <m/>
    <m/>
    <m/>
    <m/>
    <m/>
    <m/>
    <m/>
    <m/>
    <m/>
    <m/>
    <m/>
    <m/>
    <m/>
    <m/>
    <m/>
    <m/>
    <m/>
    <m/>
    <n v="1"/>
    <m/>
    <m/>
    <m/>
    <m/>
    <m/>
    <m/>
    <m/>
    <m/>
    <m/>
    <m/>
    <m/>
    <m/>
    <m/>
    <m/>
    <m/>
    <m/>
    <m/>
    <m/>
    <m/>
    <m/>
    <m/>
    <m/>
    <m/>
    <m/>
    <m/>
    <m/>
    <m/>
    <m/>
    <m/>
    <m/>
    <m/>
    <m/>
    <m/>
    <m/>
    <m/>
    <m/>
    <m/>
    <m/>
    <m/>
    <m/>
    <m/>
    <m/>
    <m/>
    <m/>
    <m/>
    <m/>
    <m/>
    <n v="1"/>
    <m/>
    <m/>
    <m/>
    <m/>
    <m/>
    <m/>
    <m/>
    <m/>
    <x v="1"/>
    <x v="0"/>
    <s v="DUWT0023"/>
    <s v="G2OdUsc4NIc"/>
    <s v="Allocated"/>
    <s v="Left Message (LMCB)"/>
    <s v="Customer not available lm with husband "/>
    <d v="2026-03-06T00:00:00"/>
    <m/>
    <m/>
    <m/>
    <e v="#N/A"/>
  </r>
  <r>
    <n v="137992355"/>
    <s v="BHIMA DADABHAU RENGADE"/>
    <m/>
    <m/>
    <m/>
    <m/>
    <m/>
    <m/>
    <n v="3594"/>
    <n v="13958"/>
    <x v="6"/>
    <x v="0"/>
    <x v="0"/>
    <x v="9"/>
    <n v="13574.36"/>
    <n v="760"/>
    <n v="0"/>
    <n v="0"/>
    <s v="-"/>
    <s v="BK 3 FLOW"/>
    <n v="0.66671414517322858"/>
    <n v="6.2590412828755918E-3"/>
    <s v="FLOW"/>
    <x v="7"/>
    <s v="PTP"/>
    <s v="BPTP"/>
    <s v="Financail Problem"/>
    <m/>
    <s v="CAVNA"/>
    <m/>
    <m/>
    <m/>
    <s v="JUNNAR"/>
    <m/>
    <m/>
    <m/>
    <n v="760"/>
    <n v="13574.36"/>
    <n v="115"/>
    <m/>
    <n v="145"/>
    <s v="-"/>
    <s v="MH14KP2793"/>
    <e v="#N/A"/>
    <d v="2023-01-23T00:00:00"/>
    <n v="36"/>
    <x v="0"/>
    <x v="0"/>
    <s v="-"/>
    <m/>
    <m/>
    <m/>
    <m/>
    <m/>
    <m/>
    <m/>
    <m/>
    <m/>
    <n v="1"/>
    <m/>
    <m/>
    <m/>
    <m/>
    <m/>
    <m/>
    <m/>
    <m/>
    <m/>
    <m/>
    <m/>
    <m/>
    <m/>
    <m/>
    <m/>
    <m/>
    <m/>
    <m/>
    <m/>
    <m/>
    <m/>
    <m/>
    <m/>
    <m/>
    <m/>
    <m/>
    <m/>
    <m/>
    <m/>
    <m/>
    <m/>
    <m/>
    <m/>
    <m/>
    <m/>
    <m/>
    <m/>
    <m/>
    <m/>
    <m/>
    <m/>
    <m/>
    <m/>
    <m/>
    <m/>
    <m/>
    <m/>
    <m/>
    <m/>
    <m/>
    <m/>
    <m/>
    <m/>
    <m/>
    <m/>
    <m/>
    <m/>
    <m/>
    <m/>
    <m/>
    <m/>
    <m/>
    <m/>
    <m/>
    <m/>
    <m/>
    <m/>
    <m/>
    <m/>
    <m/>
    <m/>
    <m/>
    <m/>
    <m/>
    <m/>
    <m/>
    <m/>
    <m/>
    <m/>
    <m/>
    <m/>
    <m/>
    <m/>
    <x v="0"/>
    <x v="0"/>
    <s v="ZBHT0021"/>
    <s v="kokkwsVQBHGr"/>
    <s v="Allocated"/>
    <s v="Left Message (LMCB)"/>
    <s v="Lmcb son"/>
    <d v="2026-03-04T00:00:00"/>
    <m/>
    <m/>
    <m/>
    <e v="#N/A"/>
  </r>
  <r>
    <n v="457814281"/>
    <s v="SIDDHARTH MARUTI BHISE"/>
    <s v="ONLINE"/>
    <s v="27.03.26"/>
    <n v="3625"/>
    <m/>
    <m/>
    <m/>
    <n v="3508"/>
    <n v="3508"/>
    <x v="2"/>
    <x v="1"/>
    <x v="1"/>
    <x v="15"/>
    <n v="13336"/>
    <n v="116"/>
    <n v="0"/>
    <n v="450"/>
    <s v="-"/>
    <s v="NEW"/>
    <n v="7.6323243357828956E-3"/>
    <n v="6.7417193561868929E-4"/>
    <s v="STABLE"/>
    <x v="1"/>
    <s v="-"/>
    <s v="PTP"/>
    <m/>
    <n v="24"/>
    <s v="CAVA"/>
    <m/>
    <m/>
    <m/>
    <s v="VADGAON SHERI"/>
    <m/>
    <m/>
    <m/>
    <n v="4074"/>
    <n v="13336"/>
    <n v="24"/>
    <m/>
    <n v="26"/>
    <s v="-"/>
    <s v="MH12VM0440"/>
    <s v="HONDA ACTIVA 6G DLX BS VI"/>
    <d v="2023-04-21T00:00:00"/>
    <n v="36"/>
    <x v="0"/>
    <x v="2"/>
    <s v="-"/>
    <m/>
    <m/>
    <m/>
    <m/>
    <m/>
    <m/>
    <m/>
    <m/>
    <m/>
    <m/>
    <m/>
    <m/>
    <m/>
    <m/>
    <m/>
    <m/>
    <m/>
    <m/>
    <n v="1"/>
    <m/>
    <m/>
    <m/>
    <m/>
    <m/>
    <m/>
    <m/>
    <m/>
    <m/>
    <m/>
    <m/>
    <m/>
    <m/>
    <m/>
    <m/>
    <m/>
    <m/>
    <m/>
    <m/>
    <m/>
    <m/>
    <m/>
    <m/>
    <m/>
    <m/>
    <m/>
    <m/>
    <m/>
    <m/>
    <m/>
    <m/>
    <m/>
    <m/>
    <m/>
    <m/>
    <m/>
    <m/>
    <m/>
    <m/>
    <m/>
    <m/>
    <m/>
    <m/>
    <m/>
    <m/>
    <m/>
    <m/>
    <m/>
    <m/>
    <m/>
    <n v="1"/>
    <m/>
    <m/>
    <m/>
    <m/>
    <m/>
    <m/>
    <m/>
    <m/>
    <m/>
    <m/>
    <m/>
    <n v="1"/>
    <m/>
    <m/>
    <m/>
    <m/>
    <m/>
    <m/>
    <m/>
    <m/>
    <m/>
    <m/>
    <m/>
    <x v="1"/>
    <x v="0"/>
    <s v="ZBHT0012"/>
    <s v="BoWokue6Zm"/>
    <s v="Allocated"/>
    <s v="Left Message (LMCB)"/>
    <s v="Lm"/>
    <d v="2026-03-07T00:00:00"/>
    <m/>
    <m/>
    <m/>
    <s v="VYMO"/>
  </r>
  <r>
    <n v="461501692"/>
    <s v="OM SUDHAKAR BHARASKAR"/>
    <m/>
    <m/>
    <m/>
    <m/>
    <m/>
    <m/>
    <n v="4527"/>
    <n v="13581"/>
    <x v="0"/>
    <x v="0"/>
    <x v="0"/>
    <x v="15"/>
    <n v="13086.15"/>
    <n v="1562"/>
    <n v="0"/>
    <n v="4500"/>
    <s v="-"/>
    <s v="05.02.26"/>
    <n v="4.4781666214098459E-2"/>
    <n v="4.207215683780163E-3"/>
    <s v="FLOW"/>
    <x v="7"/>
    <s v="PAID"/>
    <s v="BPTP"/>
    <s v="Financail Problem"/>
    <m/>
    <s v="CAVNA"/>
    <m/>
    <m/>
    <m/>
    <s v="KHARADI"/>
    <m/>
    <m/>
    <m/>
    <n v="19643"/>
    <n v="13086.15"/>
    <n v="147"/>
    <m/>
    <n v="177"/>
    <s v="-"/>
    <s v="MH12WL0296"/>
    <s v="HONDA ACTIVA 6G DLX BS VI"/>
    <d v="2024-01-15T00:00:00"/>
    <n v="24"/>
    <x v="0"/>
    <x v="2"/>
    <s v="-"/>
    <m/>
    <m/>
    <m/>
    <m/>
    <m/>
    <m/>
    <m/>
    <m/>
    <m/>
    <m/>
    <m/>
    <m/>
    <m/>
    <m/>
    <m/>
    <m/>
    <m/>
    <m/>
    <n v="1"/>
    <m/>
    <m/>
    <m/>
    <m/>
    <m/>
    <m/>
    <m/>
    <m/>
    <m/>
    <m/>
    <m/>
    <m/>
    <m/>
    <m/>
    <m/>
    <m/>
    <m/>
    <m/>
    <m/>
    <m/>
    <m/>
    <m/>
    <m/>
    <m/>
    <m/>
    <m/>
    <m/>
    <m/>
    <m/>
    <m/>
    <m/>
    <m/>
    <m/>
    <m/>
    <m/>
    <m/>
    <m/>
    <m/>
    <m/>
    <m/>
    <m/>
    <m/>
    <m/>
    <m/>
    <m/>
    <m/>
    <m/>
    <m/>
    <m/>
    <m/>
    <m/>
    <m/>
    <m/>
    <m/>
    <m/>
    <m/>
    <m/>
    <m/>
    <m/>
    <m/>
    <m/>
    <m/>
    <m/>
    <m/>
    <m/>
    <m/>
    <m/>
    <m/>
    <m/>
    <m/>
    <m/>
    <m/>
    <m/>
    <m/>
    <x v="0"/>
    <x v="0"/>
    <s v="ZBHT0012"/>
    <s v="k25tjS5rsEJm"/>
    <s v="Allocated"/>
    <s v="Left Message (LMCB)"/>
    <s v="Lm"/>
    <d v="2026-03-07T00:00:00"/>
    <m/>
    <m/>
    <m/>
    <e v="#N/A"/>
  </r>
  <r>
    <n v="459556508"/>
    <s v="SAHIL PRAKASH SHAH"/>
    <s v="ONLINE"/>
    <s v="27.03.26"/>
    <n v="1992"/>
    <m/>
    <m/>
    <m/>
    <n v="1992"/>
    <e v="#N/A"/>
    <x v="3"/>
    <x v="0"/>
    <x v="1"/>
    <x v="3"/>
    <n v="12997"/>
    <n v="0"/>
    <n v="0"/>
    <n v="2250"/>
    <s v="-"/>
    <s v="NEW"/>
    <n v="2.7587685410811771E-2"/>
    <n v="3.604913466267002E-3"/>
    <s v="STABLE"/>
    <x v="2"/>
    <s v="-"/>
    <s v="MPTP"/>
    <m/>
    <n v="26"/>
    <s v="CAVNA"/>
    <m/>
    <m/>
    <m/>
    <s v="CHAKAN"/>
    <m/>
    <m/>
    <m/>
    <s v="-"/>
    <n v="12997"/>
    <n v="0"/>
    <m/>
    <e v="#N/A"/>
    <s v="REGULAR"/>
    <s v="MH14KZ0875"/>
    <s v="TVS JUPITER 125 DRUM AL"/>
    <d v="2023-08-25T00:00:00"/>
    <n v="36"/>
    <x v="2"/>
    <x v="1"/>
    <s v="-"/>
    <m/>
    <m/>
    <m/>
    <m/>
    <m/>
    <m/>
    <m/>
    <m/>
    <m/>
    <m/>
    <m/>
    <m/>
    <m/>
    <m/>
    <m/>
    <m/>
    <m/>
    <m/>
    <m/>
    <m/>
    <m/>
    <m/>
    <m/>
    <m/>
    <m/>
    <m/>
    <m/>
    <m/>
    <m/>
    <m/>
    <m/>
    <m/>
    <m/>
    <m/>
    <m/>
    <m/>
    <m/>
    <m/>
    <m/>
    <n v="1"/>
    <m/>
    <m/>
    <m/>
    <m/>
    <m/>
    <m/>
    <m/>
    <m/>
    <m/>
    <m/>
    <m/>
    <m/>
    <m/>
    <m/>
    <m/>
    <m/>
    <m/>
    <m/>
    <m/>
    <m/>
    <m/>
    <m/>
    <m/>
    <m/>
    <m/>
    <m/>
    <m/>
    <m/>
    <m/>
    <m/>
    <m/>
    <m/>
    <m/>
    <m/>
    <m/>
    <m/>
    <m/>
    <m/>
    <m/>
    <m/>
    <m/>
    <m/>
    <m/>
    <m/>
    <m/>
    <m/>
    <m/>
    <m/>
    <m/>
    <m/>
    <m/>
    <m/>
    <m/>
    <x v="0"/>
    <x v="0"/>
    <s v="DUWT0017"/>
    <s v="APGCC8COwm"/>
    <s v="Allocated"/>
    <s v="Door Locked (NC_DL)"/>
    <s v="Customer not meet house lock "/>
    <d v="2026-03-14T00:00:00"/>
    <m/>
    <m/>
    <m/>
    <e v="#N/A"/>
  </r>
  <r>
    <n v="457887935"/>
    <s v="PRAKASH MOHANTY"/>
    <s v="ONLINE"/>
    <s v="26.03.26"/>
    <n v="3050"/>
    <m/>
    <m/>
    <m/>
    <n v="3445"/>
    <n v="2948"/>
    <x v="2"/>
    <x v="1"/>
    <x v="1"/>
    <x v="2"/>
    <n v="12923"/>
    <n v="54"/>
    <n v="0"/>
    <n v="0"/>
    <s v="-"/>
    <s v="11.02.26"/>
    <n v="1.9904602996817192E-2"/>
    <n v="6.5329363557290951E-4"/>
    <s v="STABLE"/>
    <x v="1"/>
    <s v="-"/>
    <s v="MPTP"/>
    <s v="Shifted"/>
    <n v="25"/>
    <s v="CAVNA"/>
    <m/>
    <m/>
    <m/>
    <s v="CHARHOLI"/>
    <m/>
    <m/>
    <m/>
    <n v="3002"/>
    <n v="12923"/>
    <n v="24"/>
    <n v="1"/>
    <n v="26"/>
    <s v="REGULAR"/>
    <s v="MH14KV1614"/>
    <s v="GLAMOUR XTEC DISC"/>
    <d v="2023-04-28T00:00:00"/>
    <n v="36"/>
    <x v="4"/>
    <x v="2"/>
    <s v="-"/>
    <m/>
    <m/>
    <m/>
    <m/>
    <m/>
    <m/>
    <m/>
    <m/>
    <m/>
    <m/>
    <m/>
    <m/>
    <m/>
    <m/>
    <m/>
    <m/>
    <m/>
    <m/>
    <m/>
    <m/>
    <m/>
    <m/>
    <m/>
    <m/>
    <m/>
    <m/>
    <m/>
    <m/>
    <m/>
    <m/>
    <m/>
    <m/>
    <m/>
    <m/>
    <m/>
    <m/>
    <n v="1"/>
    <m/>
    <m/>
    <m/>
    <m/>
    <m/>
    <m/>
    <m/>
    <m/>
    <m/>
    <m/>
    <m/>
    <m/>
    <m/>
    <m/>
    <m/>
    <m/>
    <m/>
    <m/>
    <m/>
    <m/>
    <m/>
    <m/>
    <m/>
    <m/>
    <m/>
    <m/>
    <m/>
    <m/>
    <m/>
    <m/>
    <m/>
    <m/>
    <m/>
    <m/>
    <m/>
    <m/>
    <m/>
    <m/>
    <m/>
    <m/>
    <m/>
    <m/>
    <m/>
    <m/>
    <m/>
    <m/>
    <m/>
    <m/>
    <m/>
    <m/>
    <m/>
    <m/>
    <m/>
    <m/>
    <m/>
    <m/>
    <x v="0"/>
    <x v="0"/>
    <s v="ZBHT0009"/>
    <s v="Ao-jC-tfCz"/>
    <s v="Allocated"/>
    <s v="Shifted (NC_SFTD)"/>
    <s v="Customer shifted from address msg to friend "/>
    <d v="2026-03-13T00:00:00"/>
    <m/>
    <m/>
    <m/>
    <e v="#N/A"/>
  </r>
  <r>
    <n v="137710815"/>
    <s v="AJIT BALASAHEB HARGUDE"/>
    <m/>
    <m/>
    <m/>
    <m/>
    <m/>
    <m/>
    <n v="6132"/>
    <n v="13069"/>
    <x v="6"/>
    <x v="0"/>
    <x v="0"/>
    <x v="18"/>
    <n v="12813.32"/>
    <n v="718"/>
    <n v="0"/>
    <n v="4950"/>
    <s v="-"/>
    <s v="BK 3 FLOW"/>
    <n v="1"/>
    <n v="5.9081311274119348E-3"/>
    <s v="FLOW"/>
    <x v="8"/>
    <s v="RTP"/>
    <s v="RTP"/>
    <s v="Financail Problem"/>
    <m/>
    <s v="CAVNA"/>
    <m/>
    <m/>
    <m/>
    <s v="KESNAND"/>
    <m/>
    <m/>
    <m/>
    <n v="18737"/>
    <n v="12813.32"/>
    <n v="115"/>
    <m/>
    <n v="145"/>
    <s v="-"/>
    <s v="MH12UZ9278"/>
    <s v="YAMAHA R15 V4"/>
    <d v="2023-01-18T00:00:00"/>
    <n v="36"/>
    <x v="0"/>
    <x v="2"/>
    <s v="-"/>
    <m/>
    <m/>
    <m/>
    <m/>
    <m/>
    <m/>
    <m/>
    <m/>
    <m/>
    <m/>
    <m/>
    <m/>
    <m/>
    <m/>
    <m/>
    <n v="1"/>
    <m/>
    <m/>
    <m/>
    <m/>
    <m/>
    <m/>
    <m/>
    <m/>
    <m/>
    <m/>
    <m/>
    <m/>
    <m/>
    <m/>
    <m/>
    <m/>
    <m/>
    <m/>
    <m/>
    <m/>
    <m/>
    <m/>
    <m/>
    <m/>
    <m/>
    <m/>
    <m/>
    <m/>
    <m/>
    <m/>
    <m/>
    <m/>
    <m/>
    <m/>
    <m/>
    <m/>
    <m/>
    <m/>
    <m/>
    <m/>
    <m/>
    <m/>
    <m/>
    <m/>
    <n v="1"/>
    <m/>
    <m/>
    <m/>
    <m/>
    <m/>
    <m/>
    <m/>
    <m/>
    <m/>
    <m/>
    <m/>
    <m/>
    <m/>
    <m/>
    <n v="1"/>
    <m/>
    <m/>
    <m/>
    <m/>
    <m/>
    <m/>
    <m/>
    <m/>
    <m/>
    <m/>
    <m/>
    <m/>
    <m/>
    <m/>
    <m/>
    <m/>
    <m/>
    <x v="1"/>
    <x v="0"/>
    <s v="DUWT0021"/>
    <s v="kPh5mD0bRoc"/>
    <s v="Allocated"/>
    <s v="Customer wants Settlement (SETT)"/>
    <s v="Customer not ready to pay customer wants  settlement "/>
    <d v="2026-03-06T00:00:00"/>
    <m/>
    <m/>
    <m/>
    <e v="#N/A"/>
  </r>
  <r>
    <n v="140583201"/>
    <s v="POOJA AKSHAY MHETRE"/>
    <m/>
    <m/>
    <m/>
    <m/>
    <m/>
    <m/>
    <n v="3495"/>
    <n v="6123"/>
    <x v="5"/>
    <x v="0"/>
    <x v="0"/>
    <x v="14"/>
    <n v="12810.25"/>
    <n v="154"/>
    <n v="0"/>
    <n v="5400"/>
    <s v="-"/>
    <s v="NEW"/>
    <n v="7.2483580186691654E-2"/>
    <n v="2.383239425796289E-3"/>
    <s v="FLOW"/>
    <x v="7"/>
    <s v="-"/>
    <s v="BPTP"/>
    <s v="Financail problem"/>
    <m/>
    <s v="CAVNA"/>
    <m/>
    <m/>
    <m/>
    <s v="PIMAPRI"/>
    <m/>
    <m/>
    <m/>
    <n v="11677"/>
    <n v="12810.25"/>
    <n v="54"/>
    <m/>
    <n v="84"/>
    <s v="-"/>
    <s v="MH14KT6733"/>
    <s v="ACCESS SPL ED DISC CBS BT BSVI"/>
    <d v="2023-04-11T00:00:00"/>
    <n v="36"/>
    <x v="0"/>
    <x v="0"/>
    <s v="-"/>
    <m/>
    <m/>
    <m/>
    <m/>
    <m/>
    <m/>
    <m/>
    <m/>
    <m/>
    <m/>
    <m/>
    <m/>
    <n v="1"/>
    <m/>
    <m/>
    <m/>
    <m/>
    <m/>
    <m/>
    <m/>
    <m/>
    <m/>
    <m/>
    <m/>
    <m/>
    <m/>
    <m/>
    <n v="1"/>
    <m/>
    <m/>
    <m/>
    <m/>
    <m/>
    <m/>
    <m/>
    <m/>
    <n v="1"/>
    <m/>
    <m/>
    <m/>
    <m/>
    <m/>
    <m/>
    <m/>
    <m/>
    <n v="1"/>
    <m/>
    <m/>
    <m/>
    <m/>
    <m/>
    <m/>
    <m/>
    <m/>
    <m/>
    <m/>
    <m/>
    <m/>
    <m/>
    <m/>
    <m/>
    <m/>
    <m/>
    <m/>
    <m/>
    <m/>
    <m/>
    <m/>
    <m/>
    <m/>
    <m/>
    <m/>
    <m/>
    <m/>
    <m/>
    <m/>
    <m/>
    <m/>
    <m/>
    <m/>
    <m/>
    <m/>
    <m/>
    <m/>
    <m/>
    <m/>
    <m/>
    <m/>
    <m/>
    <m/>
    <m/>
    <m/>
    <m/>
    <x v="2"/>
    <x v="0"/>
    <s v="ZBHT0015"/>
    <s v="BoLmyqMsAoz"/>
    <s v="Allocated"/>
    <s v="Promise To Pay (PTP)"/>
    <s v="Visited at customer residence address. Customer not meet at home. Customer husband promise to pay emi after 2/3 days. Vehicle with husband."/>
    <d v="2026-03-10T00:00:00"/>
    <m/>
    <m/>
    <m/>
    <e v="#N/A"/>
  </r>
  <r>
    <n v="467398726"/>
    <s v="SUNIL RAOSAHEB SUL"/>
    <m/>
    <m/>
    <m/>
    <m/>
    <m/>
    <s v="BANK RB 07"/>
    <n v="1339"/>
    <n v="732"/>
    <x v="2"/>
    <x v="2"/>
    <x v="0"/>
    <x v="12"/>
    <n v="12789"/>
    <n v="1"/>
    <n v="0"/>
    <n v="450"/>
    <s v="-"/>
    <s v="X FLOW"/>
    <n v="1.195968841556282E-2"/>
    <n v="6.4651956243456932E-4"/>
    <s v="RB"/>
    <x v="1"/>
    <s v="NC"/>
    <s v="PAID"/>
    <s v="add not found"/>
    <m/>
    <s v="CAVA"/>
    <m/>
    <m/>
    <m/>
    <s v="SHIRUR"/>
    <m/>
    <m/>
    <m/>
    <n v="1183"/>
    <n v="12789"/>
    <n v="23"/>
    <m/>
    <n v="0"/>
    <s v="-"/>
    <s v="MH16DT1074"/>
    <s v="HONDA DIO 125 STD"/>
    <d v="2025-12-06T00:00:00"/>
    <n v="12"/>
    <x v="0"/>
    <x v="0"/>
    <s v="-"/>
    <m/>
    <m/>
    <m/>
    <m/>
    <m/>
    <m/>
    <m/>
    <m/>
    <m/>
    <m/>
    <m/>
    <m/>
    <m/>
    <m/>
    <m/>
    <m/>
    <m/>
    <m/>
    <m/>
    <m/>
    <m/>
    <m/>
    <m/>
    <m/>
    <m/>
    <m/>
    <m/>
    <m/>
    <m/>
    <m/>
    <m/>
    <m/>
    <m/>
    <m/>
    <m/>
    <m/>
    <m/>
    <m/>
    <m/>
    <m/>
    <m/>
    <m/>
    <m/>
    <m/>
    <m/>
    <m/>
    <m/>
    <m/>
    <m/>
    <m/>
    <m/>
    <m/>
    <m/>
    <m/>
    <m/>
    <m/>
    <m/>
    <m/>
    <m/>
    <m/>
    <m/>
    <m/>
    <m/>
    <m/>
    <m/>
    <m/>
    <m/>
    <m/>
    <m/>
    <m/>
    <m/>
    <m/>
    <m/>
    <m/>
    <m/>
    <m/>
    <m/>
    <m/>
    <m/>
    <m/>
    <m/>
    <m/>
    <m/>
    <m/>
    <m/>
    <m/>
    <m/>
    <m/>
    <m/>
    <m/>
    <n v="1"/>
    <m/>
    <m/>
    <x v="0"/>
    <x v="0"/>
    <s v="ZBHT0024"/>
    <e v="#N/A"/>
    <e v="#N/A"/>
    <e v="#N/A"/>
    <e v="#N/A"/>
    <e v="#N/A"/>
    <m/>
    <m/>
    <m/>
    <e v="#N/A"/>
  </r>
  <r>
    <n v="459996600"/>
    <s v="SHRINATH HARICHANDRA BHAVAL"/>
    <s v="ONLINE"/>
    <s v="27.03.26"/>
    <n v="3471"/>
    <m/>
    <m/>
    <m/>
    <n v="3305"/>
    <n v="6365"/>
    <x v="5"/>
    <x v="1"/>
    <x v="1"/>
    <x v="0"/>
    <n v="12677"/>
    <n v="166"/>
    <n v="0"/>
    <n v="4950"/>
    <s v="-"/>
    <s v="13.02.26"/>
    <n v="2.20626436369122E-2"/>
    <n v="2.358449382394533E-3"/>
    <s v="STABLE"/>
    <x v="1"/>
    <s v="LMCB"/>
    <s v="PTP"/>
    <m/>
    <n v="25"/>
    <s v="CAVA"/>
    <m/>
    <m/>
    <m/>
    <s v="THERGAON"/>
    <m/>
    <m/>
    <m/>
    <n v="11481"/>
    <n v="12677"/>
    <n v="55"/>
    <m/>
    <n v="54"/>
    <s v="-"/>
    <s v="MH14LC4276"/>
    <s v="SPLENDOR PLUS DRS CAST FI BLACK"/>
    <d v="2023-10-04T00:00:00"/>
    <n v="30"/>
    <x v="0"/>
    <x v="0"/>
    <s v="-"/>
    <m/>
    <m/>
    <m/>
    <m/>
    <m/>
    <m/>
    <m/>
    <m/>
    <m/>
    <n v="1"/>
    <m/>
    <m/>
    <m/>
    <m/>
    <m/>
    <m/>
    <m/>
    <m/>
    <m/>
    <m/>
    <m/>
    <m/>
    <m/>
    <m/>
    <n v="1"/>
    <m/>
    <m/>
    <m/>
    <m/>
    <m/>
    <m/>
    <m/>
    <m/>
    <m/>
    <m/>
    <m/>
    <n v="1"/>
    <m/>
    <m/>
    <m/>
    <m/>
    <m/>
    <m/>
    <m/>
    <m/>
    <m/>
    <m/>
    <m/>
    <m/>
    <m/>
    <m/>
    <n v="1"/>
    <m/>
    <m/>
    <m/>
    <m/>
    <m/>
    <m/>
    <m/>
    <m/>
    <m/>
    <m/>
    <m/>
    <m/>
    <m/>
    <m/>
    <n v="1"/>
    <m/>
    <m/>
    <m/>
    <m/>
    <m/>
    <m/>
    <m/>
    <m/>
    <m/>
    <m/>
    <m/>
    <m/>
    <m/>
    <m/>
    <m/>
    <m/>
    <m/>
    <m/>
    <m/>
    <m/>
    <m/>
    <m/>
    <m/>
    <m/>
    <m/>
    <m/>
    <x v="5"/>
    <x v="0"/>
    <s v="ZBHT0011"/>
    <s v="koKXfvLpDJ7"/>
    <s v="Allocated"/>
    <s v="Left Message (LMCB)"/>
    <s v="Visit cm residences address cm is  not at home lm with relative members"/>
    <d v="2026-03-04T00:00:00"/>
    <m/>
    <m/>
    <m/>
    <e v="#N/A"/>
  </r>
  <r>
    <n v="458188534"/>
    <s v="PARSHURAM BABAN FALKE"/>
    <m/>
    <m/>
    <m/>
    <m/>
    <m/>
    <m/>
    <n v="3298"/>
    <n v="3220"/>
    <x v="2"/>
    <x v="0"/>
    <x v="0"/>
    <x v="12"/>
    <n v="12571.97"/>
    <n v="83"/>
    <n v="0"/>
    <n v="4500"/>
    <s v="-"/>
    <s v="NEW"/>
    <n v="1.1756731876597339E-2"/>
    <n v="6.3554809158968895E-4"/>
    <s v="FLOW"/>
    <x v="0"/>
    <s v="-"/>
    <s v="NC"/>
    <s v="add not found"/>
    <m/>
    <s v="CNAVNA"/>
    <m/>
    <m/>
    <m/>
    <s v="JAMBUT"/>
    <m/>
    <m/>
    <m/>
    <n v="7803"/>
    <n v="12571.97"/>
    <n v="24"/>
    <m/>
    <n v="54"/>
    <s v="-"/>
    <s v="MH12VP3154"/>
    <s v="TVS RADEON 110 DUAL TONE DRUM"/>
    <d v="2023-05-20T00:00:00"/>
    <n v="36"/>
    <x v="0"/>
    <x v="0"/>
    <s v="-"/>
    <m/>
    <m/>
    <m/>
    <m/>
    <m/>
    <m/>
    <m/>
    <m/>
    <m/>
    <m/>
    <m/>
    <m/>
    <m/>
    <m/>
    <m/>
    <m/>
    <m/>
    <m/>
    <m/>
    <m/>
    <m/>
    <m/>
    <m/>
    <m/>
    <m/>
    <m/>
    <m/>
    <m/>
    <m/>
    <m/>
    <m/>
    <m/>
    <m/>
    <m/>
    <m/>
    <m/>
    <m/>
    <m/>
    <m/>
    <m/>
    <m/>
    <m/>
    <m/>
    <m/>
    <m/>
    <n v="1"/>
    <m/>
    <m/>
    <m/>
    <m/>
    <m/>
    <m/>
    <m/>
    <m/>
    <m/>
    <m/>
    <m/>
    <m/>
    <m/>
    <m/>
    <m/>
    <m/>
    <m/>
    <m/>
    <m/>
    <m/>
    <m/>
    <m/>
    <m/>
    <m/>
    <m/>
    <m/>
    <m/>
    <m/>
    <m/>
    <m/>
    <m/>
    <m/>
    <m/>
    <m/>
    <m/>
    <m/>
    <m/>
    <m/>
    <m/>
    <m/>
    <m/>
    <m/>
    <m/>
    <m/>
    <m/>
    <m/>
    <m/>
    <x v="0"/>
    <x v="0"/>
    <s v="ZBHT0024"/>
    <s v="GPUktf5m_Ngc"/>
    <s v="Allocated"/>
    <s v="Door Locked (NC_DL)"/>
    <s v="Customer door lock "/>
    <d v="2026-03-16T00:00:00"/>
    <m/>
    <m/>
    <m/>
    <s v="VYMO"/>
  </r>
  <r>
    <n v="456996339"/>
    <s v="SACHIN SITARAM NANGARE"/>
    <s v="ONLINE"/>
    <s v="13.03.26"/>
    <n v="6489"/>
    <m/>
    <m/>
    <m/>
    <n v="6399"/>
    <n v="6399"/>
    <x v="2"/>
    <x v="1"/>
    <x v="1"/>
    <x v="4"/>
    <n v="12542"/>
    <n v="24"/>
    <n v="0"/>
    <n v="4950"/>
    <s v="-"/>
    <s v="NEW"/>
    <n v="1.282610358128906E-2"/>
    <n v="6.3403302463479311E-4"/>
    <s v="STABLE"/>
    <x v="1"/>
    <s v="-"/>
    <s v="PTP"/>
    <m/>
    <m/>
    <s v="CAVNA"/>
    <m/>
    <m/>
    <m/>
    <s v="BHOSARI"/>
    <m/>
    <m/>
    <m/>
    <n v="6399"/>
    <n v="12542"/>
    <n v="24"/>
    <n v="1"/>
    <n v="26"/>
    <s v="REGULAR"/>
    <s v="MH14KR3875"/>
    <m/>
    <s v="RE BULLET X 350 ES EFI JET BLACK"/>
    <n v="36"/>
    <x v="4"/>
    <x v="2"/>
    <s v="-"/>
    <m/>
    <m/>
    <m/>
    <m/>
    <m/>
    <m/>
    <m/>
    <m/>
    <m/>
    <m/>
    <m/>
    <m/>
    <m/>
    <m/>
    <m/>
    <m/>
    <m/>
    <m/>
    <m/>
    <m/>
    <m/>
    <m/>
    <m/>
    <m/>
    <m/>
    <m/>
    <m/>
    <m/>
    <m/>
    <m/>
    <m/>
    <m/>
    <m/>
    <m/>
    <m/>
    <m/>
    <m/>
    <m/>
    <m/>
    <m/>
    <m/>
    <m/>
    <m/>
    <m/>
    <m/>
    <m/>
    <m/>
    <m/>
    <m/>
    <m/>
    <m/>
    <m/>
    <m/>
    <m/>
    <m/>
    <m/>
    <m/>
    <m/>
    <m/>
    <m/>
    <m/>
    <m/>
    <m/>
    <m/>
    <m/>
    <m/>
    <m/>
    <m/>
    <m/>
    <m/>
    <m/>
    <m/>
    <m/>
    <m/>
    <m/>
    <m/>
    <m/>
    <m/>
    <m/>
    <m/>
    <m/>
    <m/>
    <m/>
    <m/>
    <m/>
    <m/>
    <m/>
    <m/>
    <m/>
    <m/>
    <n v="1"/>
    <m/>
    <m/>
    <x v="0"/>
    <x v="0"/>
    <s v="DUWT0025"/>
    <e v="#N/A"/>
    <e v="#N/A"/>
    <e v="#N/A"/>
    <e v="#N/A"/>
    <e v="#N/A"/>
    <m/>
    <m/>
    <m/>
    <e v="#N/A"/>
  </r>
  <r>
    <n v="462303824"/>
    <s v="RAMRAO NARAYANRAO SHETE"/>
    <s v="ONLINE"/>
    <s v="30.03.26"/>
    <n v="4370"/>
    <m/>
    <m/>
    <m/>
    <n v="4270"/>
    <n v="4251"/>
    <x v="2"/>
    <x v="1"/>
    <x v="1"/>
    <x v="11"/>
    <n v="12346"/>
    <n v="81"/>
    <n v="0"/>
    <n v="4500"/>
    <s v="-"/>
    <s v="STABLE"/>
    <n v="1.325262136979507E-2"/>
    <n v="6.2412467885035526E-4"/>
    <s v="FLOW"/>
    <x v="1"/>
    <s v="-"/>
    <s v="NC"/>
    <s v="Shifted"/>
    <n v="22"/>
    <s v="CAVNA"/>
    <m/>
    <m/>
    <m/>
    <s v="MAHALUNGE"/>
    <m/>
    <m/>
    <m/>
    <n v="8832"/>
    <n v="12346"/>
    <n v="24"/>
    <n v="1"/>
    <n v="26"/>
    <s v="REGULAR"/>
    <s v="MH22BD4526"/>
    <s v="SPLENDOR PLUS DRS CAST FI BLACK"/>
    <d v="2024-03-21T00:00:00"/>
    <n v="24"/>
    <x v="4"/>
    <x v="0"/>
    <s v="-"/>
    <m/>
    <m/>
    <m/>
    <m/>
    <m/>
    <m/>
    <m/>
    <m/>
    <m/>
    <m/>
    <m/>
    <m/>
    <m/>
    <m/>
    <m/>
    <m/>
    <m/>
    <m/>
    <m/>
    <m/>
    <m/>
    <m/>
    <m/>
    <m/>
    <m/>
    <m/>
    <m/>
    <m/>
    <m/>
    <m/>
    <m/>
    <m/>
    <m/>
    <n v="1"/>
    <m/>
    <m/>
    <m/>
    <m/>
    <m/>
    <m/>
    <m/>
    <m/>
    <m/>
    <m/>
    <m/>
    <m/>
    <m/>
    <m/>
    <m/>
    <m/>
    <m/>
    <m/>
    <m/>
    <m/>
    <m/>
    <m/>
    <m/>
    <m/>
    <m/>
    <m/>
    <m/>
    <m/>
    <m/>
    <m/>
    <m/>
    <m/>
    <m/>
    <m/>
    <m/>
    <m/>
    <m/>
    <m/>
    <m/>
    <m/>
    <m/>
    <m/>
    <m/>
    <m/>
    <m/>
    <m/>
    <m/>
    <m/>
    <m/>
    <m/>
    <m/>
    <m/>
    <m/>
    <m/>
    <m/>
    <m/>
    <m/>
    <m/>
    <m/>
    <x v="0"/>
    <x v="0"/>
    <s v="DUWT0023"/>
    <s v="A6gZlQkONc"/>
    <s v="Allocated"/>
    <s v="Door Locked (NC_DL)"/>
    <s v="Customer house door lock "/>
    <d v="2026-03-12T00:00:00"/>
    <m/>
    <m/>
    <m/>
    <e v="#N/A"/>
  </r>
  <r>
    <n v="459893867"/>
    <s v="PRANAV DEVIDAS DAKHALE"/>
    <s v="ONLINE"/>
    <s v="30.03.26"/>
    <n v="67"/>
    <m/>
    <m/>
    <m/>
    <n v="4239"/>
    <n v="4239"/>
    <x v="2"/>
    <x v="1"/>
    <x v="1"/>
    <x v="17"/>
    <n v="12313"/>
    <n v="67"/>
    <n v="0"/>
    <n v="2994"/>
    <s v="-"/>
    <s v="NEW"/>
    <n v="4.3910652075857967E-2"/>
    <n v="6.2245643695807743E-4"/>
    <s v="STABLE"/>
    <x v="1"/>
    <s v="-"/>
    <s v="NC"/>
    <s v="Add not found"/>
    <m/>
    <s v="CNAVNA"/>
    <m/>
    <m/>
    <m/>
    <s v="BHAWANI PETH "/>
    <m/>
    <m/>
    <m/>
    <n v="7300"/>
    <n v="12313"/>
    <n v="24"/>
    <n v="1"/>
    <n v="26"/>
    <s v="REGULAR"/>
    <s v="MH12VX8838"/>
    <s v="ACCESS 125 BT CONNECT ED DISC"/>
    <d v="2023-09-26T00:00:00"/>
    <n v="30"/>
    <x v="4"/>
    <x v="2"/>
    <s v="-"/>
    <m/>
    <m/>
    <m/>
    <m/>
    <m/>
    <m/>
    <m/>
    <m/>
    <m/>
    <m/>
    <m/>
    <m/>
    <m/>
    <m/>
    <m/>
    <m/>
    <m/>
    <m/>
    <m/>
    <m/>
    <m/>
    <m/>
    <m/>
    <m/>
    <m/>
    <m/>
    <m/>
    <m/>
    <m/>
    <m/>
    <m/>
    <m/>
    <m/>
    <n v="1"/>
    <m/>
    <m/>
    <m/>
    <m/>
    <m/>
    <m/>
    <m/>
    <m/>
    <m/>
    <m/>
    <m/>
    <m/>
    <m/>
    <m/>
    <m/>
    <m/>
    <m/>
    <m/>
    <m/>
    <m/>
    <m/>
    <m/>
    <m/>
    <m/>
    <m/>
    <m/>
    <m/>
    <m/>
    <m/>
    <m/>
    <m/>
    <m/>
    <m/>
    <m/>
    <m/>
    <m/>
    <m/>
    <m/>
    <m/>
    <m/>
    <m/>
    <m/>
    <m/>
    <m/>
    <m/>
    <m/>
    <m/>
    <m/>
    <m/>
    <m/>
    <m/>
    <m/>
    <m/>
    <m/>
    <m/>
    <m/>
    <m/>
    <m/>
    <m/>
    <x v="0"/>
    <x v="0"/>
    <s v="DUWT0014"/>
    <s v="GPKAzdkED7"/>
    <s v="Allocated"/>
    <s v="Address Not Found (NC_ANF)"/>
    <s v="Short address "/>
    <d v="2026-03-12T00:00:00"/>
    <m/>
    <m/>
    <m/>
    <e v="#N/A"/>
  </r>
  <r>
    <n v="455534886"/>
    <s v="VIKAS RAMDAS NIMKARDE"/>
    <s v="ONLINE"/>
    <s v="24.03.26"/>
    <n v="6417"/>
    <m/>
    <m/>
    <m/>
    <n v="3204"/>
    <n v="3204"/>
    <x v="2"/>
    <x v="1"/>
    <x v="1"/>
    <x v="10"/>
    <n v="12304"/>
    <n v="9"/>
    <n v="0"/>
    <n v="901.64"/>
    <s v="-"/>
    <s v="NEW"/>
    <n v="1.303920971113371E-2"/>
    <n v="6.2200146189654712E-4"/>
    <s v="STABLE"/>
    <x v="1"/>
    <s v="-"/>
    <s v="KIV"/>
    <m/>
    <m/>
    <m/>
    <m/>
    <m/>
    <m/>
    <s v="AMBETHAN"/>
    <m/>
    <m/>
    <m/>
    <n v="4114.6400000000003"/>
    <n v="12304"/>
    <n v="24"/>
    <n v="1"/>
    <n v="26"/>
    <s v="REGULAR"/>
    <s v="MH14KL6545"/>
    <s v="ACTIVA 6G DLX LTD ED"/>
    <d v="2022-11-05T00:00:00"/>
    <n v="42"/>
    <x v="4"/>
    <x v="0"/>
    <s v="-"/>
    <m/>
    <m/>
    <m/>
    <m/>
    <m/>
    <m/>
    <m/>
    <m/>
    <m/>
    <m/>
    <m/>
    <m/>
    <m/>
    <m/>
    <m/>
    <m/>
    <m/>
    <m/>
    <m/>
    <m/>
    <m/>
    <m/>
    <m/>
    <m/>
    <m/>
    <m/>
    <m/>
    <m/>
    <m/>
    <m/>
    <m/>
    <m/>
    <m/>
    <m/>
    <m/>
    <m/>
    <m/>
    <m/>
    <m/>
    <m/>
    <m/>
    <m/>
    <m/>
    <m/>
    <m/>
    <m/>
    <m/>
    <m/>
    <m/>
    <m/>
    <m/>
    <m/>
    <m/>
    <m/>
    <m/>
    <m/>
    <m/>
    <m/>
    <m/>
    <m/>
    <m/>
    <m/>
    <m/>
    <m/>
    <m/>
    <m/>
    <m/>
    <m/>
    <m/>
    <m/>
    <m/>
    <m/>
    <m/>
    <m/>
    <m/>
    <m/>
    <m/>
    <m/>
    <m/>
    <m/>
    <m/>
    <m/>
    <m/>
    <m/>
    <m/>
    <m/>
    <m/>
    <m/>
    <m/>
    <m/>
    <m/>
    <m/>
    <m/>
    <x v="7"/>
    <x v="1"/>
    <s v="ZBHT0010"/>
    <s v="G6IfVvVY3z"/>
    <s v="Allocated"/>
    <e v="#N/A"/>
    <e v="#N/A"/>
    <e v="#N/A"/>
    <m/>
    <m/>
    <m/>
    <e v="#N/A"/>
  </r>
  <r>
    <n v="457938857"/>
    <s v="BHARAT ANTU DHUMAL"/>
    <s v="ONLINE"/>
    <s v="30.03.26"/>
    <n v="6450"/>
    <m/>
    <m/>
    <m/>
    <n v="3187"/>
    <n v="3187"/>
    <x v="2"/>
    <x v="2"/>
    <x v="1"/>
    <x v="18"/>
    <n v="12194"/>
    <n v="17"/>
    <n v="0"/>
    <n v="1875"/>
    <s v="-"/>
    <s v="NEW"/>
    <n v="3.5047735941838347E-2"/>
    <n v="6.1644065558895443E-4"/>
    <s v="STABLE"/>
    <x v="1"/>
    <s v="-"/>
    <s v="MPTP"/>
    <s v="add not found"/>
    <n v="25"/>
    <s v="CAVNA"/>
    <m/>
    <m/>
    <m/>
    <s v="KESNAND"/>
    <m/>
    <m/>
    <m/>
    <n v="5079"/>
    <n v="12194"/>
    <n v="24"/>
    <m/>
    <n v="0"/>
    <s v="-"/>
    <s v="MH12VM2415"/>
    <s v="HONDA ACTIVA 6G DLX BS VI"/>
    <d v="2023-05-02T00:00:00"/>
    <n v="36"/>
    <x v="0"/>
    <x v="2"/>
    <s v="-"/>
    <m/>
    <m/>
    <m/>
    <m/>
    <m/>
    <m/>
    <m/>
    <m/>
    <m/>
    <m/>
    <m/>
    <m/>
    <m/>
    <m/>
    <m/>
    <n v="1"/>
    <m/>
    <m/>
    <m/>
    <m/>
    <m/>
    <m/>
    <m/>
    <m/>
    <m/>
    <m/>
    <m/>
    <m/>
    <m/>
    <m/>
    <m/>
    <m/>
    <m/>
    <m/>
    <m/>
    <m/>
    <m/>
    <m/>
    <m/>
    <m/>
    <m/>
    <m/>
    <m/>
    <m/>
    <m/>
    <m/>
    <m/>
    <m/>
    <m/>
    <m/>
    <m/>
    <m/>
    <m/>
    <m/>
    <m/>
    <m/>
    <m/>
    <m/>
    <m/>
    <m/>
    <n v="1"/>
    <m/>
    <m/>
    <m/>
    <m/>
    <m/>
    <m/>
    <m/>
    <m/>
    <m/>
    <m/>
    <m/>
    <m/>
    <m/>
    <m/>
    <n v="1"/>
    <m/>
    <m/>
    <m/>
    <m/>
    <m/>
    <m/>
    <m/>
    <m/>
    <m/>
    <m/>
    <m/>
    <m/>
    <m/>
    <m/>
    <m/>
    <m/>
    <m/>
    <x v="1"/>
    <x v="0"/>
    <s v="DUWT0021"/>
    <s v="k2P1ea4IVc"/>
    <s v="Allocated"/>
    <s v="Address Not Found (NC_ANF)"/>
    <s v="Customer residence address is not found "/>
    <d v="2026-03-06T00:00:00"/>
    <m/>
    <m/>
    <m/>
    <e v="#N/A"/>
  </r>
  <r>
    <n v="140383146"/>
    <s v="SUNIL SEBASTIAN SEBASTIAN"/>
    <s v="ONLINE"/>
    <s v="11.03.26"/>
    <n v="3400"/>
    <m/>
    <m/>
    <m/>
    <n v="3191"/>
    <n v="6266"/>
    <x v="5"/>
    <x v="1"/>
    <x v="1"/>
    <x v="11"/>
    <n v="12187.53"/>
    <n v="189"/>
    <n v="0"/>
    <n v="0"/>
    <s v="-"/>
    <s v="1 FLOW"/>
    <n v="2.7683402058795058E-2"/>
    <n v="2.2673875997014149E-3"/>
    <s v="STABLE"/>
    <x v="1"/>
    <s v="PTP"/>
    <s v="PAID"/>
    <m/>
    <m/>
    <m/>
    <m/>
    <m/>
    <m/>
    <s v="MULSHI"/>
    <m/>
    <m/>
    <m/>
    <n v="6455"/>
    <n v="12187.53"/>
    <n v="54"/>
    <m/>
    <n v="53"/>
    <s v="-"/>
    <s v="MH12VJ4389"/>
    <s v="HONDA ACTIVA 6G H SMART"/>
    <d v="2023-03-29T00:00:00"/>
    <n v="36"/>
    <x v="0"/>
    <x v="0"/>
    <s v="-"/>
    <m/>
    <m/>
    <m/>
    <m/>
    <m/>
    <m/>
    <m/>
    <m/>
    <m/>
    <m/>
    <m/>
    <m/>
    <m/>
    <m/>
    <m/>
    <n v="2"/>
    <m/>
    <m/>
    <m/>
    <m/>
    <m/>
    <m/>
    <m/>
    <m/>
    <m/>
    <m/>
    <m/>
    <m/>
    <m/>
    <m/>
    <m/>
    <m/>
    <m/>
    <m/>
    <m/>
    <m/>
    <m/>
    <m/>
    <m/>
    <m/>
    <m/>
    <m/>
    <m/>
    <m/>
    <m/>
    <m/>
    <m/>
    <m/>
    <m/>
    <m/>
    <m/>
    <m/>
    <m/>
    <m/>
    <m/>
    <m/>
    <m/>
    <m/>
    <m/>
    <m/>
    <m/>
    <m/>
    <m/>
    <m/>
    <m/>
    <m/>
    <m/>
    <m/>
    <m/>
    <m/>
    <m/>
    <m/>
    <m/>
    <m/>
    <m/>
    <m/>
    <m/>
    <m/>
    <m/>
    <m/>
    <m/>
    <m/>
    <m/>
    <m/>
    <m/>
    <m/>
    <m/>
    <m/>
    <m/>
    <m/>
    <m/>
    <m/>
    <m/>
    <x v="6"/>
    <x v="0"/>
    <s v="DUWT0030"/>
    <s v="koUvV2uFsm"/>
    <s v="Allocated"/>
    <s v="Address Not Found (NC_ANF)"/>
    <s v="Address not found"/>
    <d v="2026-03-06T00:00:00"/>
    <m/>
    <m/>
    <m/>
    <e v="#N/A"/>
  </r>
  <r>
    <n v="466035917"/>
    <s v="MAYA BANDU CHAVHATE"/>
    <m/>
    <m/>
    <m/>
    <m/>
    <m/>
    <m/>
    <n v="1481"/>
    <n v="8886"/>
    <x v="1"/>
    <x v="0"/>
    <x v="0"/>
    <x v="5"/>
    <n v="12111"/>
    <n v="459"/>
    <n v="0"/>
    <n v="3109"/>
    <s v="-"/>
    <s v="NEW"/>
    <n v="0.1226321345808444"/>
    <n v="4.501152164502093E-3"/>
    <s v="FLOW"/>
    <x v="0"/>
    <s v="-"/>
    <s v="NC"/>
    <s v="Add not found"/>
    <m/>
    <s v="CNAVNA"/>
    <m/>
    <m/>
    <m/>
    <s v="SUSGAON"/>
    <m/>
    <m/>
    <m/>
    <n v="12454"/>
    <n v="12111"/>
    <n v="176"/>
    <m/>
    <n v="206"/>
    <s v="-"/>
    <s v="MH16DN2079"/>
    <s v="BAJAJ PULSAR 125 CARBON SPLIT DISC"/>
    <d v="2025-05-02T00:00:00"/>
    <n v="12"/>
    <x v="0"/>
    <x v="0"/>
    <s v="-"/>
    <m/>
    <m/>
    <m/>
    <m/>
    <m/>
    <m/>
    <m/>
    <m/>
    <m/>
    <m/>
    <m/>
    <m/>
    <n v="1"/>
    <m/>
    <m/>
    <m/>
    <m/>
    <m/>
    <n v="1"/>
    <m/>
    <m/>
    <m/>
    <m/>
    <m/>
    <m/>
    <m/>
    <m/>
    <m/>
    <m/>
    <m/>
    <m/>
    <m/>
    <m/>
    <n v="1"/>
    <m/>
    <m/>
    <m/>
    <m/>
    <m/>
    <m/>
    <m/>
    <m/>
    <m/>
    <m/>
    <m/>
    <m/>
    <m/>
    <m/>
    <m/>
    <m/>
    <m/>
    <m/>
    <m/>
    <m/>
    <m/>
    <m/>
    <m/>
    <m/>
    <m/>
    <m/>
    <m/>
    <m/>
    <m/>
    <m/>
    <m/>
    <m/>
    <m/>
    <m/>
    <m/>
    <m/>
    <m/>
    <m/>
    <m/>
    <m/>
    <m/>
    <m/>
    <m/>
    <m/>
    <m/>
    <m/>
    <m/>
    <m/>
    <m/>
    <m/>
    <m/>
    <m/>
    <m/>
    <m/>
    <m/>
    <m/>
    <m/>
    <m/>
    <m/>
    <x v="1"/>
    <x v="0"/>
    <s v="DUWT0023"/>
    <s v="GoqZHVAPQc"/>
    <s v="Allocated"/>
    <s v="Address Not Found (NC_ANF)"/>
    <s v="Customer address short not found "/>
    <d v="2026-03-07T00:00:00"/>
    <m/>
    <m/>
    <m/>
    <e v="#N/A"/>
  </r>
  <r>
    <n v="457019884"/>
    <s v="DATTA SUNIL JADHAV"/>
    <s v="ONLINE"/>
    <s v="13.03.26"/>
    <n v="6400"/>
    <m/>
    <m/>
    <s v="BANK STABLE 13"/>
    <n v="6158"/>
    <n v="5830"/>
    <x v="2"/>
    <x v="1"/>
    <x v="1"/>
    <x v="5"/>
    <n v="11904"/>
    <n v="121"/>
    <n v="0"/>
    <n v="0"/>
    <s v="-"/>
    <s v="NEW"/>
    <n v="1.2778163355422039E-2"/>
    <n v="6.0178034805075564E-4"/>
    <s v="STABLE"/>
    <x v="1"/>
    <s v="-"/>
    <s v="PAID"/>
    <m/>
    <m/>
    <s v="CAVA"/>
    <m/>
    <m/>
    <m/>
    <s v="AUNDH"/>
    <m/>
    <m/>
    <m/>
    <n v="5951"/>
    <n v="11904"/>
    <n v="24"/>
    <m/>
    <n v="26"/>
    <s v="-"/>
    <s v="MH12VJ3057"/>
    <s v="RE BULLET 350 EFI BLACK"/>
    <d v="2023-02-28T00:00:00"/>
    <n v="36"/>
    <x v="0"/>
    <x v="0"/>
    <s v="-"/>
    <m/>
    <m/>
    <m/>
    <m/>
    <m/>
    <m/>
    <m/>
    <m/>
    <m/>
    <m/>
    <m/>
    <m/>
    <m/>
    <m/>
    <m/>
    <n v="1"/>
    <m/>
    <m/>
    <m/>
    <m/>
    <m/>
    <m/>
    <m/>
    <m/>
    <m/>
    <m/>
    <m/>
    <n v="1"/>
    <m/>
    <m/>
    <m/>
    <m/>
    <m/>
    <m/>
    <m/>
    <m/>
    <m/>
    <m/>
    <m/>
    <m/>
    <m/>
    <m/>
    <m/>
    <m/>
    <m/>
    <m/>
    <m/>
    <m/>
    <m/>
    <m/>
    <m/>
    <m/>
    <m/>
    <m/>
    <m/>
    <m/>
    <m/>
    <m/>
    <m/>
    <m/>
    <m/>
    <m/>
    <m/>
    <m/>
    <m/>
    <m/>
    <m/>
    <m/>
    <m/>
    <m/>
    <m/>
    <m/>
    <m/>
    <m/>
    <m/>
    <m/>
    <m/>
    <m/>
    <m/>
    <m/>
    <m/>
    <m/>
    <m/>
    <m/>
    <m/>
    <m/>
    <m/>
    <m/>
    <m/>
    <m/>
    <m/>
    <m/>
    <m/>
    <x v="6"/>
    <x v="0"/>
    <s v="DUWT0023"/>
    <s v="G66Uq7xGW7"/>
    <s v="Allocated"/>
    <s v="Left Message (LMCB)"/>
    <s v="Customer not available lm with relatives "/>
    <d v="2026-03-06T00:00:00"/>
    <m/>
    <m/>
    <m/>
    <e v="#N/A"/>
  </r>
  <r>
    <n v="457202236"/>
    <s v="AJAY KABIR DONGARE"/>
    <s v="ONLINE"/>
    <s v="31.03.26"/>
    <n v="14770"/>
    <m/>
    <m/>
    <s v="CBC COLL"/>
    <n v="6058"/>
    <n v="6022"/>
    <x v="2"/>
    <x v="2"/>
    <x v="1"/>
    <x v="11"/>
    <n v="11868.56"/>
    <n v="148"/>
    <n v="1800"/>
    <n v="1800"/>
    <s v="-"/>
    <s v="28.02.26"/>
    <n v="1.0928161034821131E-2"/>
    <n v="5.9998875736401848E-4"/>
    <s v="STABLE"/>
    <x v="1"/>
    <s v="PTP"/>
    <s v="PTP"/>
    <m/>
    <n v="28"/>
    <s v="CAVA"/>
    <m/>
    <m/>
    <m/>
    <s v="WAKAD"/>
    <m/>
    <m/>
    <m/>
    <n v="7970"/>
    <n v="11868.56"/>
    <n v="24"/>
    <m/>
    <n v="54"/>
    <s v="-"/>
    <s v="MH14KT0876"/>
    <s v="RE BULLET 350 EFI BLACK"/>
    <d v="2023-03-13T00:00:00"/>
    <n v="36"/>
    <x v="0"/>
    <x v="0"/>
    <s v="-"/>
    <m/>
    <m/>
    <m/>
    <m/>
    <m/>
    <m/>
    <m/>
    <m/>
    <m/>
    <m/>
    <m/>
    <m/>
    <m/>
    <m/>
    <m/>
    <m/>
    <m/>
    <m/>
    <n v="1"/>
    <m/>
    <m/>
    <m/>
    <m/>
    <m/>
    <m/>
    <m/>
    <m/>
    <m/>
    <m/>
    <m/>
    <m/>
    <m/>
    <m/>
    <m/>
    <m/>
    <m/>
    <m/>
    <m/>
    <m/>
    <m/>
    <m/>
    <m/>
    <m/>
    <m/>
    <m/>
    <m/>
    <m/>
    <m/>
    <m/>
    <m/>
    <m/>
    <m/>
    <m/>
    <m/>
    <m/>
    <m/>
    <m/>
    <m/>
    <m/>
    <m/>
    <m/>
    <m/>
    <m/>
    <m/>
    <m/>
    <m/>
    <m/>
    <m/>
    <m/>
    <m/>
    <m/>
    <m/>
    <m/>
    <m/>
    <m/>
    <m/>
    <m/>
    <m/>
    <m/>
    <m/>
    <m/>
    <m/>
    <m/>
    <m/>
    <m/>
    <m/>
    <m/>
    <m/>
    <m/>
    <m/>
    <m/>
    <m/>
    <m/>
    <x v="0"/>
    <x v="0"/>
    <s v="DUWT0030"/>
    <s v="ko9nPu5W64c"/>
    <s v="Allocated"/>
    <s v="Promise To Pay (PTP)"/>
    <s v="Meet customer in given ptp 14 Mar to customer but customer"/>
    <d v="2026-03-14T00:00:00"/>
    <m/>
    <m/>
    <m/>
    <e v="#N/A"/>
  </r>
  <r>
    <n v="139093948"/>
    <s v="ANKITA AJIT DESHMANE"/>
    <s v="ONLINE"/>
    <s v="30.03.26"/>
    <n v="17556"/>
    <m/>
    <m/>
    <m/>
    <n v="4430"/>
    <n v="11902.99"/>
    <x v="4"/>
    <x v="2"/>
    <x v="1"/>
    <x v="16"/>
    <n v="11723.12"/>
    <n v="490"/>
    <n v="0"/>
    <n v="4950"/>
    <s v="-"/>
    <s v="28.02.26"/>
    <n v="8.859397666880385E-2"/>
    <n v="2.5435550762408681E-3"/>
    <s v="RB"/>
    <x v="1"/>
    <s v="PTP"/>
    <s v="PTP"/>
    <m/>
    <m/>
    <m/>
    <m/>
    <m/>
    <m/>
    <s v="DHANKWADI"/>
    <m/>
    <m/>
    <m/>
    <n v="17342.990000000002"/>
    <n v="11723.12"/>
    <n v="85"/>
    <m/>
    <n v="0"/>
    <s v="-"/>
    <s v="MH12VE5249"/>
    <s v="BAJAJ CHETAK PREMIUM"/>
    <d v="2023-02-20T00:00:00"/>
    <n v="36"/>
    <x v="0"/>
    <x v="2"/>
    <s v="-"/>
    <m/>
    <m/>
    <m/>
    <m/>
    <m/>
    <m/>
    <m/>
    <m/>
    <m/>
    <m/>
    <m/>
    <m/>
    <m/>
    <m/>
    <m/>
    <m/>
    <m/>
    <m/>
    <m/>
    <m/>
    <m/>
    <m/>
    <m/>
    <m/>
    <m/>
    <m/>
    <m/>
    <m/>
    <m/>
    <m/>
    <m/>
    <m/>
    <m/>
    <n v="1"/>
    <m/>
    <m/>
    <m/>
    <m/>
    <m/>
    <m/>
    <m/>
    <m/>
    <m/>
    <m/>
    <m/>
    <m/>
    <m/>
    <m/>
    <m/>
    <m/>
    <m/>
    <m/>
    <m/>
    <m/>
    <m/>
    <m/>
    <m/>
    <m/>
    <m/>
    <m/>
    <m/>
    <m/>
    <m/>
    <m/>
    <m/>
    <m/>
    <m/>
    <m/>
    <m/>
    <m/>
    <m/>
    <m/>
    <m/>
    <m/>
    <m/>
    <m/>
    <m/>
    <m/>
    <m/>
    <m/>
    <m/>
    <m/>
    <m/>
    <m/>
    <m/>
    <m/>
    <m/>
    <m/>
    <m/>
    <m/>
    <m/>
    <m/>
    <m/>
    <x v="0"/>
    <x v="0"/>
    <s v="DUWT0031"/>
    <s v="k6Hq4Clkev7"/>
    <s v="Allocated"/>
    <s v="Promise To Pay (PTP)"/>
    <s v="Customer ptp on 28 march "/>
    <d v="2026-03-28T00:00:00"/>
    <m/>
    <m/>
    <m/>
    <e v="#N/A"/>
  </r>
  <r>
    <n v="53246207"/>
    <s v="BALKRISHNA MARUTI SAWANT"/>
    <m/>
    <m/>
    <m/>
    <m/>
    <m/>
    <m/>
    <n v="2561"/>
    <n v="12159"/>
    <x v="7"/>
    <x v="0"/>
    <x v="0"/>
    <x v="14"/>
    <n v="11668.86"/>
    <s v="-"/>
    <n v="0"/>
    <s v="-"/>
    <s v="-"/>
    <s v="-"/>
    <s v="-"/>
    <s v="-"/>
    <s v="FLOW"/>
    <x v="5"/>
    <m/>
    <s v="-"/>
    <m/>
    <m/>
    <m/>
    <m/>
    <m/>
    <m/>
    <s v="KALEWADI"/>
    <m/>
    <m/>
    <m/>
    <m/>
    <n v="11668.86"/>
    <s v="-"/>
    <m/>
    <s v="-"/>
    <m/>
    <m/>
    <m/>
    <d v="2017-12-12T00:00:00"/>
    <n v="34"/>
    <x v="6"/>
    <x v="1"/>
    <s v="-"/>
    <m/>
    <m/>
    <m/>
    <m/>
    <m/>
    <m/>
    <m/>
    <m/>
    <m/>
    <m/>
    <m/>
    <m/>
    <m/>
    <m/>
    <m/>
    <m/>
    <m/>
    <m/>
    <m/>
    <m/>
    <m/>
    <m/>
    <m/>
    <m/>
    <m/>
    <m/>
    <m/>
    <m/>
    <m/>
    <m/>
    <m/>
    <m/>
    <m/>
    <m/>
    <m/>
    <m/>
    <m/>
    <m/>
    <m/>
    <m/>
    <m/>
    <m/>
    <m/>
    <m/>
    <m/>
    <m/>
    <m/>
    <m/>
    <m/>
    <m/>
    <m/>
    <m/>
    <m/>
    <m/>
    <m/>
    <m/>
    <m/>
    <m/>
    <m/>
    <m/>
    <m/>
    <m/>
    <m/>
    <m/>
    <m/>
    <m/>
    <m/>
    <m/>
    <m/>
    <m/>
    <m/>
    <m/>
    <m/>
    <m/>
    <m/>
    <m/>
    <m/>
    <m/>
    <m/>
    <m/>
    <m/>
    <m/>
    <m/>
    <m/>
    <m/>
    <m/>
    <m/>
    <m/>
    <m/>
    <m/>
    <m/>
    <m/>
    <m/>
    <x v="7"/>
    <x v="1"/>
    <s v="ZBHT0012"/>
    <s v="AP0DqL4pNIc"/>
    <s v="Allocated"/>
    <e v="#N/A"/>
    <e v="#N/A"/>
    <e v="#N/A"/>
    <m/>
    <m/>
    <m/>
    <e v="#N/A"/>
  </r>
  <r>
    <n v="457214400"/>
    <s v="SUNIL NIVRUTTI SHINDE"/>
    <m/>
    <m/>
    <m/>
    <m/>
    <m/>
    <s v="BANK RB 13"/>
    <n v="6055"/>
    <n v="5609"/>
    <x v="2"/>
    <x v="2"/>
    <x v="0"/>
    <x v="14"/>
    <n v="11585.25"/>
    <n v="81"/>
    <n v="0"/>
    <n v="900"/>
    <s v="-"/>
    <s v="STABLE"/>
    <n v="1.0634105508776441E-2"/>
    <n v="5.8566664795489047E-4"/>
    <s v="RB"/>
    <x v="1"/>
    <s v="-"/>
    <s v="PAID"/>
    <m/>
    <m/>
    <s v="CAVA"/>
    <m/>
    <m/>
    <m/>
    <s v="PIMPRI"/>
    <m/>
    <m/>
    <m/>
    <n v="6590"/>
    <n v="11585.25"/>
    <n v="24"/>
    <n v="1"/>
    <n v="0"/>
    <s v="REGULAR"/>
    <s v="MH14KR8374"/>
    <s v="RE BULLET X 350 ES EFI JET BLACK"/>
    <d v="2023-03-13T00:00:00"/>
    <n v="36"/>
    <x v="4"/>
    <x v="0"/>
    <s v="-"/>
    <m/>
    <m/>
    <m/>
    <m/>
    <m/>
    <m/>
    <m/>
    <m/>
    <m/>
    <m/>
    <m/>
    <m/>
    <m/>
    <m/>
    <m/>
    <m/>
    <m/>
    <m/>
    <m/>
    <m/>
    <m/>
    <m/>
    <m/>
    <m/>
    <m/>
    <m/>
    <m/>
    <m/>
    <m/>
    <m/>
    <n v="1"/>
    <m/>
    <m/>
    <m/>
    <m/>
    <m/>
    <m/>
    <m/>
    <m/>
    <m/>
    <m/>
    <m/>
    <m/>
    <m/>
    <m/>
    <m/>
    <m/>
    <m/>
    <m/>
    <m/>
    <m/>
    <m/>
    <m/>
    <m/>
    <m/>
    <m/>
    <m/>
    <m/>
    <m/>
    <m/>
    <m/>
    <m/>
    <m/>
    <m/>
    <m/>
    <m/>
    <m/>
    <m/>
    <m/>
    <m/>
    <m/>
    <m/>
    <m/>
    <m/>
    <m/>
    <m/>
    <m/>
    <m/>
    <m/>
    <m/>
    <m/>
    <m/>
    <m/>
    <m/>
    <m/>
    <m/>
    <m/>
    <m/>
    <m/>
    <m/>
    <m/>
    <m/>
    <m/>
    <x v="0"/>
    <x v="0"/>
    <s v="ZBHT0015"/>
    <e v="#N/A"/>
    <e v="#N/A"/>
    <s v="Shifted (NC_SFTD)"/>
    <s v="Visited at customer residence address. Customer is shiffted other people sd. Vehicle status not available."/>
    <d v="2026-03-11T00:00:00"/>
    <m/>
    <m/>
    <m/>
    <e v="#N/A"/>
  </r>
  <r>
    <n v="140151869"/>
    <s v="SHUBHRA BHUSHAN WAGH"/>
    <m/>
    <m/>
    <m/>
    <m/>
    <m/>
    <m/>
    <n v="2969"/>
    <n v="5938"/>
    <x v="5"/>
    <x v="0"/>
    <x v="0"/>
    <x v="14"/>
    <n v="11450.34"/>
    <n v="59"/>
    <n v="0"/>
    <n v="970.88"/>
    <s v="-"/>
    <s v="1 FLOW"/>
    <n v="6.4788871220693031E-2"/>
    <n v="2.130239591481219E-3"/>
    <s v="FLOW"/>
    <x v="0"/>
    <s v="MPTP"/>
    <s v="NC"/>
    <s v="No such person"/>
    <m/>
    <s v="CNAVNA"/>
    <m/>
    <m/>
    <m/>
    <s v="NEW SANGAVI"/>
    <m/>
    <m/>
    <m/>
    <n v="6967.88"/>
    <n v="11450.34"/>
    <n v="54"/>
    <m/>
    <n v="84"/>
    <s v="-"/>
    <s v="MH14KT0529"/>
    <s v="SPLENDOR PLUS DRS CAST FI BLACK"/>
    <d v="2023-03-23T00:00:00"/>
    <n v="36"/>
    <x v="0"/>
    <x v="0"/>
    <s v="-"/>
    <m/>
    <m/>
    <m/>
    <m/>
    <m/>
    <m/>
    <m/>
    <m/>
    <m/>
    <m/>
    <m/>
    <m/>
    <m/>
    <m/>
    <m/>
    <n v="1"/>
    <m/>
    <m/>
    <m/>
    <m/>
    <m/>
    <m/>
    <m/>
    <m/>
    <m/>
    <m/>
    <m/>
    <m/>
    <m/>
    <m/>
    <m/>
    <m/>
    <m/>
    <n v="1"/>
    <m/>
    <m/>
    <m/>
    <m/>
    <m/>
    <m/>
    <m/>
    <m/>
    <m/>
    <m/>
    <m/>
    <m/>
    <m/>
    <m/>
    <n v="1"/>
    <m/>
    <m/>
    <m/>
    <m/>
    <m/>
    <m/>
    <m/>
    <m/>
    <m/>
    <m/>
    <m/>
    <m/>
    <m/>
    <m/>
    <m/>
    <m/>
    <m/>
    <m/>
    <m/>
    <m/>
    <m/>
    <m/>
    <m/>
    <m/>
    <m/>
    <m/>
    <m/>
    <m/>
    <m/>
    <m/>
    <m/>
    <m/>
    <m/>
    <m/>
    <m/>
    <m/>
    <m/>
    <m/>
    <m/>
    <m/>
    <m/>
    <m/>
    <m/>
    <m/>
    <x v="1"/>
    <x v="0"/>
    <s v="ZBHT0015"/>
    <s v="A2ZMEs6GnF7"/>
    <s v="Allocated"/>
    <s v="No Such Person (NC_NSP)"/>
    <s v="Visited at customer given address but no buddy know customer this areas. Vehicle status not available."/>
    <d v="2026-03-06T00:00:00"/>
    <m/>
    <m/>
    <m/>
    <s v="DID"/>
  </r>
  <r>
    <n v="140106553"/>
    <s v="LATABAI CHINTAMAN JOSHI"/>
    <s v="BRANCH"/>
    <s v="18.03.26"/>
    <n v="3000"/>
    <m/>
    <m/>
    <m/>
    <n v="2978"/>
    <n v="5894"/>
    <x v="5"/>
    <x v="1"/>
    <x v="1"/>
    <x v="9"/>
    <n v="11433.86"/>
    <n v="148"/>
    <n v="0"/>
    <n v="2495"/>
    <s v="-"/>
    <s v="17.02.26"/>
    <n v="2.2530231994672922E-2"/>
    <n v="2.1271736258882661E-3"/>
    <s v="STABLE"/>
    <x v="1"/>
    <s v="PAID"/>
    <s v="-"/>
    <m/>
    <m/>
    <m/>
    <m/>
    <m/>
    <m/>
    <s v="JUNNAR"/>
    <m/>
    <m/>
    <m/>
    <n v="8537"/>
    <n v="11433.86"/>
    <n v="54"/>
    <m/>
    <n v="53"/>
    <s v="-"/>
    <s v="MH14KT1594"/>
    <s v="HONDA SHINE DISC BSVI"/>
    <d v="2023-03-30T00:00:00"/>
    <n v="36"/>
    <x v="0"/>
    <x v="0"/>
    <s v="-"/>
    <m/>
    <m/>
    <m/>
    <m/>
    <m/>
    <m/>
    <m/>
    <m/>
    <m/>
    <n v="1"/>
    <m/>
    <m/>
    <m/>
    <m/>
    <m/>
    <m/>
    <m/>
    <m/>
    <m/>
    <m/>
    <m/>
    <m/>
    <m/>
    <m/>
    <m/>
    <m/>
    <m/>
    <m/>
    <m/>
    <m/>
    <m/>
    <m/>
    <m/>
    <m/>
    <m/>
    <m/>
    <m/>
    <m/>
    <m/>
    <m/>
    <m/>
    <m/>
    <m/>
    <m/>
    <m/>
    <m/>
    <m/>
    <m/>
    <m/>
    <m/>
    <m/>
    <m/>
    <m/>
    <m/>
    <m/>
    <m/>
    <m/>
    <m/>
    <m/>
    <m/>
    <m/>
    <m/>
    <m/>
    <m/>
    <m/>
    <m/>
    <m/>
    <m/>
    <m/>
    <m/>
    <m/>
    <m/>
    <m/>
    <m/>
    <m/>
    <m/>
    <m/>
    <m/>
    <m/>
    <m/>
    <m/>
    <m/>
    <m/>
    <m/>
    <m/>
    <m/>
    <m/>
    <m/>
    <m/>
    <m/>
    <m/>
    <m/>
    <m/>
    <x v="0"/>
    <x v="0"/>
    <s v="ZBHT0021"/>
    <s v="BPEAg5aPGRlz"/>
    <s v="Allocated"/>
    <s v="Promise To Pay (PTP)"/>
    <s v="Ptp"/>
    <d v="2026-03-28T00:00:00"/>
    <m/>
    <m/>
    <m/>
    <e v="#N/A"/>
  </r>
  <r>
    <n v="462178563"/>
    <s v="SHUBHAM KIRAN HADAPKAR"/>
    <s v="ONLINE"/>
    <s v="30.03.26"/>
    <n v="6023"/>
    <m/>
    <m/>
    <m/>
    <n v="5837"/>
    <n v="5837"/>
    <x v="5"/>
    <x v="1"/>
    <x v="1"/>
    <x v="0"/>
    <n v="11401"/>
    <n v="186"/>
    <n v="0"/>
    <n v="900"/>
    <s v="-"/>
    <s v="28.02.26"/>
    <n v="1.984193421980248E-2"/>
    <n v="2.1210602988625121E-3"/>
    <s v="STABLE"/>
    <x v="1"/>
    <s v="-"/>
    <s v="PTP"/>
    <m/>
    <n v="20"/>
    <s v="CAVA"/>
    <m/>
    <m/>
    <m/>
    <s v="CHINCHWAD"/>
    <m/>
    <m/>
    <m/>
    <n v="6923"/>
    <n v="11401"/>
    <n v="55"/>
    <n v="2"/>
    <n v="26"/>
    <s v="REGULAR"/>
    <s v="MH14LK7247"/>
    <s v="FZS V4"/>
    <d v="2024-03-11T00:00:00"/>
    <n v="24"/>
    <x v="4"/>
    <x v="0"/>
    <s v="-"/>
    <m/>
    <m/>
    <m/>
    <m/>
    <m/>
    <m/>
    <m/>
    <m/>
    <m/>
    <m/>
    <m/>
    <m/>
    <m/>
    <m/>
    <m/>
    <m/>
    <m/>
    <m/>
    <m/>
    <m/>
    <m/>
    <m/>
    <m/>
    <m/>
    <m/>
    <m/>
    <m/>
    <m/>
    <m/>
    <m/>
    <m/>
    <m/>
    <m/>
    <n v="1"/>
    <m/>
    <m/>
    <m/>
    <m/>
    <m/>
    <m/>
    <m/>
    <m/>
    <m/>
    <m/>
    <m/>
    <m/>
    <m/>
    <m/>
    <m/>
    <m/>
    <m/>
    <m/>
    <m/>
    <m/>
    <m/>
    <m/>
    <m/>
    <m/>
    <m/>
    <m/>
    <m/>
    <m/>
    <m/>
    <m/>
    <m/>
    <m/>
    <m/>
    <m/>
    <m/>
    <m/>
    <m/>
    <m/>
    <m/>
    <m/>
    <m/>
    <m/>
    <m/>
    <m/>
    <m/>
    <m/>
    <m/>
    <m/>
    <m/>
    <m/>
    <m/>
    <m/>
    <m/>
    <m/>
    <m/>
    <m/>
    <m/>
    <m/>
    <m/>
    <x v="0"/>
    <x v="0"/>
    <s v="ZBHT0011"/>
    <s v="kPcCzH4gu7"/>
    <s v="Allocated"/>
    <s v="Left Message (LMCB)"/>
    <s v="Visit cm residences address cm is not at home lm with relative members"/>
    <d v="2026-03-12T00:00:00"/>
    <m/>
    <m/>
    <m/>
    <e v="#N/A"/>
  </r>
  <r>
    <n v="139863935"/>
    <s v="PRAVIN BALU AUTI"/>
    <s v="COLLECT"/>
    <s v="15.03.26"/>
    <n v="3500"/>
    <m/>
    <m/>
    <m/>
    <n v="3047"/>
    <n v="8444"/>
    <x v="4"/>
    <x v="1"/>
    <x v="1"/>
    <x v="9"/>
    <n v="11158.71"/>
    <n v="465"/>
    <n v="0"/>
    <n v="4058"/>
    <s v="-"/>
    <s v="01.02.26"/>
    <n v="4.0724816188861777E-2"/>
    <n v="2.421095532998018E-3"/>
    <s v="STABLE"/>
    <x v="1"/>
    <s v="PAID"/>
    <s v="PAID"/>
    <m/>
    <m/>
    <m/>
    <m/>
    <m/>
    <m/>
    <s v="JUNNAR"/>
    <m/>
    <m/>
    <m/>
    <n v="12967"/>
    <n v="11158.71"/>
    <n v="86"/>
    <m/>
    <n v="85"/>
    <s v="-"/>
    <s v="MH14KR8415"/>
    <s v="HF DELUXE DRS C I3S FI"/>
    <d v="2023-03-13T00:00:00"/>
    <n v="36"/>
    <x v="0"/>
    <x v="0"/>
    <s v="-"/>
    <m/>
    <m/>
    <m/>
    <m/>
    <m/>
    <m/>
    <m/>
    <m/>
    <m/>
    <m/>
    <m/>
    <m/>
    <n v="1"/>
    <m/>
    <m/>
    <m/>
    <m/>
    <m/>
    <m/>
    <m/>
    <m/>
    <m/>
    <m/>
    <m/>
    <m/>
    <m/>
    <m/>
    <m/>
    <m/>
    <m/>
    <m/>
    <m/>
    <m/>
    <m/>
    <m/>
    <m/>
    <m/>
    <m/>
    <m/>
    <m/>
    <m/>
    <m/>
    <n v="2"/>
    <m/>
    <m/>
    <m/>
    <m/>
    <m/>
    <m/>
    <m/>
    <m/>
    <m/>
    <m/>
    <m/>
    <m/>
    <m/>
    <m/>
    <m/>
    <m/>
    <m/>
    <m/>
    <m/>
    <m/>
    <m/>
    <m/>
    <m/>
    <m/>
    <m/>
    <m/>
    <m/>
    <m/>
    <m/>
    <m/>
    <m/>
    <m/>
    <m/>
    <m/>
    <m/>
    <m/>
    <m/>
    <m/>
    <m/>
    <m/>
    <m/>
    <m/>
    <m/>
    <m/>
    <m/>
    <m/>
    <m/>
    <m/>
    <m/>
    <m/>
    <x v="1"/>
    <x v="0"/>
    <s v="ZBHT0021"/>
    <s v="B6Mk7fNO93"/>
    <s v="Allocated"/>
    <s v="Promise To Pay (PTP)"/>
    <s v="Ptp"/>
    <d v="2026-03-12T00:00:00"/>
    <m/>
    <m/>
    <m/>
    <e v="#N/A"/>
  </r>
  <r>
    <n v="34072543"/>
    <s v="VENUBAI VITTHAL UPDESHE"/>
    <m/>
    <m/>
    <m/>
    <m/>
    <m/>
    <m/>
    <n v="2325"/>
    <n v="11625"/>
    <x v="7"/>
    <x v="0"/>
    <x v="0"/>
    <x v="14"/>
    <n v="10986.94"/>
    <s v="-"/>
    <n v="0"/>
    <s v="-"/>
    <s v="-"/>
    <s v="-"/>
    <s v="-"/>
    <s v="-"/>
    <s v="FLOW"/>
    <x v="5"/>
    <m/>
    <s v="-"/>
    <m/>
    <m/>
    <m/>
    <m/>
    <m/>
    <m/>
    <s v="PIMPARI"/>
    <m/>
    <m/>
    <m/>
    <m/>
    <n v="10986.94"/>
    <s v="-"/>
    <m/>
    <s v="-"/>
    <m/>
    <m/>
    <m/>
    <d v="2015-07-24T00:00:00"/>
    <n v="36"/>
    <x v="6"/>
    <x v="1"/>
    <s v="-"/>
    <m/>
    <m/>
    <m/>
    <m/>
    <m/>
    <m/>
    <m/>
    <m/>
    <m/>
    <m/>
    <m/>
    <m/>
    <m/>
    <m/>
    <m/>
    <m/>
    <m/>
    <m/>
    <m/>
    <m/>
    <m/>
    <m/>
    <m/>
    <m/>
    <m/>
    <m/>
    <m/>
    <m/>
    <m/>
    <m/>
    <m/>
    <m/>
    <m/>
    <m/>
    <m/>
    <m/>
    <m/>
    <m/>
    <m/>
    <m/>
    <m/>
    <m/>
    <m/>
    <m/>
    <m/>
    <m/>
    <m/>
    <m/>
    <m/>
    <m/>
    <m/>
    <m/>
    <m/>
    <m/>
    <m/>
    <m/>
    <m/>
    <m/>
    <m/>
    <m/>
    <m/>
    <m/>
    <m/>
    <m/>
    <m/>
    <m/>
    <m/>
    <m/>
    <m/>
    <m/>
    <m/>
    <m/>
    <m/>
    <m/>
    <m/>
    <m/>
    <m/>
    <m/>
    <m/>
    <m/>
    <m/>
    <m/>
    <m/>
    <m/>
    <m/>
    <m/>
    <m/>
    <m/>
    <m/>
    <m/>
    <m/>
    <m/>
    <m/>
    <x v="7"/>
    <x v="1"/>
    <s v="ZBHT0012"/>
    <s v="kPIYc2xGXy7"/>
    <s v="Allocated"/>
    <e v="#N/A"/>
    <e v="#N/A"/>
    <e v="#N/A"/>
    <m/>
    <m/>
    <m/>
    <e v="#N/A"/>
  </r>
  <r>
    <n v="458035947"/>
    <s v="BAPU KISAN BHUJBAL"/>
    <s v="BRANCH"/>
    <s v="20.03.26"/>
    <n v="3200"/>
    <m/>
    <m/>
    <m/>
    <n v="3169"/>
    <n v="1776"/>
    <x v="2"/>
    <x v="1"/>
    <x v="1"/>
    <x v="12"/>
    <n v="10980.97"/>
    <n v="54"/>
    <n v="0"/>
    <n v="4950"/>
    <s v="-"/>
    <s v="20.02.26"/>
    <n v="1.0268901376232931E-2"/>
    <n v="5.5511861126805327E-4"/>
    <s v="STABLE"/>
    <x v="1"/>
    <s v="PTP"/>
    <s v="PTP"/>
    <m/>
    <n v="17"/>
    <s v="CAVA"/>
    <m/>
    <m/>
    <m/>
    <s v="SHIRUR"/>
    <m/>
    <m/>
    <m/>
    <n v="6780"/>
    <n v="10980.97"/>
    <n v="24"/>
    <m/>
    <n v="26"/>
    <s v="-"/>
    <m/>
    <s v="HF DELUXE DRUM SELF CAST ALL BLACK"/>
    <d v="2023-05-09T00:00:00"/>
    <n v="36"/>
    <x v="0"/>
    <x v="0"/>
    <s v="-"/>
    <m/>
    <m/>
    <m/>
    <m/>
    <m/>
    <m/>
    <m/>
    <m/>
    <m/>
    <n v="1"/>
    <m/>
    <m/>
    <m/>
    <m/>
    <m/>
    <m/>
    <m/>
    <m/>
    <m/>
    <m/>
    <m/>
    <m/>
    <m/>
    <m/>
    <m/>
    <m/>
    <m/>
    <m/>
    <m/>
    <m/>
    <m/>
    <m/>
    <m/>
    <m/>
    <m/>
    <m/>
    <m/>
    <m/>
    <m/>
    <m/>
    <m/>
    <m/>
    <m/>
    <m/>
    <m/>
    <m/>
    <m/>
    <m/>
    <m/>
    <m/>
    <m/>
    <m/>
    <m/>
    <m/>
    <m/>
    <m/>
    <m/>
    <m/>
    <m/>
    <m/>
    <m/>
    <m/>
    <m/>
    <m/>
    <m/>
    <m/>
    <m/>
    <m/>
    <m/>
    <m/>
    <m/>
    <m/>
    <m/>
    <m/>
    <m/>
    <m/>
    <m/>
    <m/>
    <m/>
    <m/>
    <m/>
    <m/>
    <m/>
    <m/>
    <m/>
    <m/>
    <m/>
    <m/>
    <m/>
    <m/>
    <m/>
    <m/>
    <m/>
    <x v="0"/>
    <x v="0"/>
    <s v="ZBHT0024"/>
    <s v="GoAGkH7z_Ng7"/>
    <s v="Allocated"/>
    <s v="Door Locked (NC_DL)"/>
    <s v="Door lock "/>
    <d v="2026-03-04T00:00:00"/>
    <m/>
    <m/>
    <m/>
    <e v="#N/A"/>
  </r>
  <r>
    <n v="458068697"/>
    <s v="PRIYANKA VILAS SATHE"/>
    <m/>
    <m/>
    <m/>
    <m/>
    <m/>
    <m/>
    <n v="3815"/>
    <n v="11405.83"/>
    <x v="1"/>
    <x v="0"/>
    <x v="0"/>
    <x v="5"/>
    <n v="10972.83"/>
    <n v="976"/>
    <n v="0"/>
    <n v="3600"/>
    <s v="-"/>
    <s v="NEW"/>
    <n v="0.11110738711029031"/>
    <n v="4.0781419787972503E-3"/>
    <s v="FLOW"/>
    <x v="8"/>
    <s v="-"/>
    <s v="RTP"/>
    <s v="Financail problem"/>
    <m/>
    <s v="CAVNA"/>
    <m/>
    <m/>
    <m/>
    <s v="RANGE HILLS"/>
    <m/>
    <m/>
    <m/>
    <n v="15981.83"/>
    <n v="10972.83"/>
    <n v="177"/>
    <m/>
    <n v="207"/>
    <s v="-"/>
    <s v="MH12VN6285"/>
    <s v="HONDA ACTIVA 6G H SMART"/>
    <d v="2023-05-11T00:00:00"/>
    <n v="30"/>
    <x v="0"/>
    <x v="0"/>
    <s v="-"/>
    <m/>
    <m/>
    <m/>
    <m/>
    <m/>
    <m/>
    <m/>
    <m/>
    <m/>
    <m/>
    <m/>
    <m/>
    <m/>
    <m/>
    <m/>
    <n v="1"/>
    <m/>
    <m/>
    <m/>
    <m/>
    <m/>
    <m/>
    <m/>
    <m/>
    <n v="1"/>
    <m/>
    <m/>
    <m/>
    <m/>
    <m/>
    <m/>
    <m/>
    <m/>
    <m/>
    <m/>
    <m/>
    <n v="1"/>
    <m/>
    <m/>
    <m/>
    <m/>
    <m/>
    <m/>
    <m/>
    <m/>
    <m/>
    <m/>
    <m/>
    <m/>
    <m/>
    <m/>
    <m/>
    <m/>
    <m/>
    <m/>
    <m/>
    <m/>
    <m/>
    <m/>
    <m/>
    <m/>
    <m/>
    <m/>
    <m/>
    <m/>
    <m/>
    <m/>
    <m/>
    <m/>
    <m/>
    <m/>
    <m/>
    <m/>
    <m/>
    <m/>
    <m/>
    <m/>
    <m/>
    <m/>
    <m/>
    <m/>
    <m/>
    <m/>
    <m/>
    <m/>
    <m/>
    <m/>
    <m/>
    <m/>
    <m/>
    <m/>
    <m/>
    <m/>
    <x v="1"/>
    <x v="0"/>
    <s v="DUWT0023"/>
    <s v="BPttY-_7_Ng7"/>
    <s v="Allocated"/>
    <s v="Left Message (LMCB)"/>
    <s v="Customer not available lm with relatives "/>
    <d v="2026-03-06T00:00:00"/>
    <m/>
    <m/>
    <m/>
    <e v="#N/A"/>
  </r>
  <r>
    <n v="452486931"/>
    <s v="KARAN BHARAT CHAVAN"/>
    <s v="ONLINE"/>
    <s v="18.03.26"/>
    <n v="6000"/>
    <m/>
    <m/>
    <m/>
    <n v="2807"/>
    <n v="8394"/>
    <x v="4"/>
    <x v="1"/>
    <x v="1"/>
    <x v="13"/>
    <n v="10802"/>
    <n v="131"/>
    <n v="0"/>
    <n v="1800"/>
    <s v="-"/>
    <s v="BK 3 FLOW"/>
    <n v="0.32391747631042339"/>
    <n v="2.3437004767974611E-3"/>
    <s v="STABLE"/>
    <x v="1"/>
    <s v="NC"/>
    <s v="NC"/>
    <s v="Shifted"/>
    <n v="20"/>
    <s v="CAVNA"/>
    <m/>
    <m/>
    <m/>
    <s v="DEHUGAON"/>
    <m/>
    <m/>
    <m/>
    <n v="10325"/>
    <n v="10802"/>
    <n v="86"/>
    <m/>
    <n v="54"/>
    <s v="-"/>
    <s v="MH14JY7488"/>
    <s v="HONDA ACTIVA 6G DLX BS VI"/>
    <d v="2022-02-21T00:00:00"/>
    <n v="48"/>
    <x v="0"/>
    <x v="2"/>
    <s v="-"/>
    <m/>
    <m/>
    <m/>
    <m/>
    <m/>
    <m/>
    <m/>
    <m/>
    <m/>
    <n v="1"/>
    <m/>
    <m/>
    <m/>
    <m/>
    <m/>
    <m/>
    <m/>
    <m/>
    <m/>
    <m/>
    <m/>
    <m/>
    <m/>
    <m/>
    <m/>
    <m/>
    <m/>
    <n v="1"/>
    <m/>
    <m/>
    <m/>
    <m/>
    <m/>
    <m/>
    <m/>
    <m/>
    <m/>
    <m/>
    <m/>
    <m/>
    <m/>
    <m/>
    <m/>
    <m/>
    <m/>
    <n v="1"/>
    <m/>
    <m/>
    <m/>
    <m/>
    <m/>
    <m/>
    <m/>
    <m/>
    <m/>
    <m/>
    <m/>
    <n v="1"/>
    <m/>
    <m/>
    <m/>
    <m/>
    <m/>
    <m/>
    <m/>
    <m/>
    <m/>
    <m/>
    <m/>
    <m/>
    <m/>
    <m/>
    <m/>
    <m/>
    <m/>
    <m/>
    <m/>
    <m/>
    <m/>
    <m/>
    <m/>
    <m/>
    <m/>
    <m/>
    <m/>
    <m/>
    <m/>
    <m/>
    <m/>
    <m/>
    <m/>
    <m/>
    <m/>
    <x v="2"/>
    <x v="0"/>
    <s v="DUWT0027"/>
    <s v="B69BpDLBOz"/>
    <s v="Allocated"/>
    <s v="Shifted (NC_SFTD)"/>
    <s v="Visited to Customers residence address and Left massage with his Sister because Customer Shifted from his residence address "/>
    <d v="2026-03-04T00:00:00"/>
    <m/>
    <m/>
    <m/>
    <e v="#N/A"/>
  </r>
  <r>
    <n v="459816044"/>
    <s v="VIKAS SANJAY PANDAGALE"/>
    <s v="ONLINE"/>
    <s v="24.03.26"/>
    <n v="3920"/>
    <m/>
    <m/>
    <m/>
    <n v="3709"/>
    <n v="7345"/>
    <x v="5"/>
    <x v="1"/>
    <x v="1"/>
    <x v="11"/>
    <n v="10729.97"/>
    <n v="204"/>
    <n v="0"/>
    <n v="2015.1"/>
    <s v="-"/>
    <s v="16.02.26"/>
    <n v="2.4372622966984218E-2"/>
    <n v="1.9962208029984901E-3"/>
    <s v="STABLE"/>
    <x v="1"/>
    <s v="NC"/>
    <s v="PTP"/>
    <m/>
    <n v="20"/>
    <s v="CAVA"/>
    <m/>
    <m/>
    <m/>
    <s v="SUS"/>
    <m/>
    <m/>
    <m/>
    <n v="9564.1"/>
    <n v="10729.97"/>
    <n v="55"/>
    <m/>
    <n v="54"/>
    <s v="-"/>
    <s v="MH22BB5602"/>
    <s v="SPLENDOR PLUS I3S BS6 FI DRUM SELF"/>
    <d v="2023-09-20T00:00:00"/>
    <n v="30"/>
    <x v="0"/>
    <x v="0"/>
    <s v="-"/>
    <m/>
    <m/>
    <m/>
    <m/>
    <m/>
    <m/>
    <m/>
    <m/>
    <m/>
    <m/>
    <m/>
    <m/>
    <m/>
    <m/>
    <m/>
    <n v="1"/>
    <m/>
    <m/>
    <m/>
    <m/>
    <m/>
    <m/>
    <m/>
    <m/>
    <m/>
    <m/>
    <m/>
    <m/>
    <m/>
    <m/>
    <m/>
    <m/>
    <m/>
    <m/>
    <m/>
    <m/>
    <m/>
    <m/>
    <m/>
    <m/>
    <m/>
    <m/>
    <m/>
    <m/>
    <m/>
    <m/>
    <m/>
    <m/>
    <m/>
    <m/>
    <m/>
    <m/>
    <m/>
    <m/>
    <m/>
    <m/>
    <m/>
    <m/>
    <m/>
    <m/>
    <m/>
    <m/>
    <m/>
    <m/>
    <m/>
    <m/>
    <m/>
    <m/>
    <m/>
    <m/>
    <m/>
    <m/>
    <m/>
    <m/>
    <m/>
    <m/>
    <m/>
    <m/>
    <m/>
    <m/>
    <m/>
    <m/>
    <m/>
    <m/>
    <m/>
    <m/>
    <m/>
    <m/>
    <m/>
    <m/>
    <m/>
    <m/>
    <m/>
    <x v="0"/>
    <x v="0"/>
    <s v="DUWT0030"/>
    <s v="BPKKTByGnFm"/>
    <s v="Allocated"/>
    <s v="Left Message (LMCB)"/>
    <s v="Left  message to wife"/>
    <d v="2026-03-06T00:00:00"/>
    <m/>
    <m/>
    <m/>
    <e v="#N/A"/>
  </r>
  <r>
    <n v="465114347"/>
    <s v="AVINASH SURESH WAKLE"/>
    <m/>
    <m/>
    <m/>
    <m/>
    <m/>
    <m/>
    <n v="1172"/>
    <n v="5860"/>
    <x v="0"/>
    <x v="0"/>
    <x v="0"/>
    <x v="0"/>
    <n v="10715"/>
    <n v="196"/>
    <n v="0"/>
    <n v="2250"/>
    <s v="-"/>
    <s v="BKT 4 FLOW"/>
    <n v="1.4183240772961341E-2"/>
    <n v="3.4448876141343668E-3"/>
    <s v="FLOW"/>
    <x v="0"/>
    <s v="NC"/>
    <s v="NC"/>
    <m/>
    <m/>
    <m/>
    <m/>
    <m/>
    <m/>
    <s v="CHINCHWAD"/>
    <m/>
    <m/>
    <m/>
    <n v="8306"/>
    <n v="10715"/>
    <n v="146"/>
    <m/>
    <n v="176"/>
    <s v="-"/>
    <s v="MH14LN3383"/>
    <s v="BAJAJ PULSAR NS 125"/>
    <d v="2025-01-03T00:00:00"/>
    <n v="18"/>
    <x v="0"/>
    <x v="0"/>
    <s v="-"/>
    <m/>
    <m/>
    <m/>
    <m/>
    <m/>
    <m/>
    <m/>
    <m/>
    <m/>
    <m/>
    <m/>
    <m/>
    <m/>
    <m/>
    <m/>
    <n v="1"/>
    <m/>
    <m/>
    <m/>
    <m/>
    <m/>
    <m/>
    <m/>
    <m/>
    <m/>
    <m/>
    <m/>
    <m/>
    <m/>
    <m/>
    <m/>
    <m/>
    <m/>
    <m/>
    <m/>
    <m/>
    <m/>
    <m/>
    <m/>
    <m/>
    <m/>
    <m/>
    <m/>
    <m/>
    <m/>
    <m/>
    <m/>
    <m/>
    <m/>
    <m/>
    <m/>
    <m/>
    <m/>
    <m/>
    <m/>
    <m/>
    <m/>
    <m/>
    <m/>
    <m/>
    <m/>
    <m/>
    <m/>
    <m/>
    <m/>
    <m/>
    <m/>
    <m/>
    <m/>
    <m/>
    <m/>
    <m/>
    <m/>
    <m/>
    <m/>
    <m/>
    <m/>
    <m/>
    <m/>
    <m/>
    <m/>
    <m/>
    <m/>
    <m/>
    <m/>
    <m/>
    <m/>
    <m/>
    <m/>
    <m/>
    <m/>
    <m/>
    <m/>
    <x v="0"/>
    <x v="0"/>
    <s v="ZBHT0011"/>
    <s v="k2_FTJ-MB4m"/>
    <s v="Allocated"/>
    <s v="Shifted (NC_SFTD)"/>
    <s v="Visit cm residences address cm shifted"/>
    <d v="2026-03-06T00:00:00"/>
    <m/>
    <m/>
    <m/>
    <s v="VYMO"/>
  </r>
  <r>
    <n v="457439340"/>
    <s v="KUNAL SANJAY SHINDE"/>
    <s v="COLLECT"/>
    <s v="28.03.26"/>
    <n v="3800"/>
    <m/>
    <m/>
    <m/>
    <n v="3679"/>
    <n v="3567.63"/>
    <x v="2"/>
    <x v="1"/>
    <x v="1"/>
    <x v="12"/>
    <n v="10680"/>
    <n v="70"/>
    <n v="0"/>
    <n v="4950"/>
    <s v="-"/>
    <s v="NEW"/>
    <n v="9.987447984847209E-3"/>
    <n v="5.3990373968263361E-4"/>
    <s v="STABLE"/>
    <x v="1"/>
    <s v="-"/>
    <s v="PTP"/>
    <m/>
    <n v="28"/>
    <s v="CAVA"/>
    <m/>
    <m/>
    <m/>
    <s v="SHIRUR"/>
    <m/>
    <m/>
    <m/>
    <n v="8587.6299999999992"/>
    <n v="10680"/>
    <n v="24"/>
    <m/>
    <n v="26"/>
    <s v="-"/>
    <s v="MH12VJ9583"/>
    <s v="HONDA ACTIVA DLX"/>
    <d v="2023-03-29T00:00:00"/>
    <n v="36"/>
    <x v="0"/>
    <x v="0"/>
    <s v="-"/>
    <m/>
    <m/>
    <m/>
    <m/>
    <m/>
    <m/>
    <m/>
    <m/>
    <m/>
    <m/>
    <m/>
    <m/>
    <m/>
    <m/>
    <m/>
    <m/>
    <m/>
    <m/>
    <m/>
    <m/>
    <m/>
    <m/>
    <m/>
    <m/>
    <n v="1"/>
    <m/>
    <m/>
    <m/>
    <m/>
    <m/>
    <m/>
    <m/>
    <m/>
    <m/>
    <m/>
    <m/>
    <m/>
    <m/>
    <m/>
    <m/>
    <m/>
    <m/>
    <m/>
    <m/>
    <m/>
    <m/>
    <m/>
    <m/>
    <m/>
    <m/>
    <m/>
    <m/>
    <m/>
    <m/>
    <m/>
    <m/>
    <m/>
    <m/>
    <m/>
    <m/>
    <m/>
    <m/>
    <m/>
    <m/>
    <m/>
    <m/>
    <m/>
    <m/>
    <m/>
    <m/>
    <m/>
    <m/>
    <m/>
    <m/>
    <m/>
    <m/>
    <m/>
    <m/>
    <m/>
    <m/>
    <m/>
    <n v="2"/>
    <m/>
    <m/>
    <m/>
    <m/>
    <m/>
    <m/>
    <m/>
    <m/>
    <m/>
    <m/>
    <m/>
    <x v="1"/>
    <x v="0"/>
    <s v="ZBHT0024"/>
    <s v="B2RhoccsEJz"/>
    <s v="Allocated"/>
    <s v="Left Message (LMCB)"/>
    <s v="Meet wife "/>
    <d v="2026-03-09T00:00:00"/>
    <m/>
    <m/>
    <m/>
    <e v="#N/A"/>
  </r>
  <r>
    <n v="462177974"/>
    <s v="RUPALI RAVINDRA BHUMKAR"/>
    <m/>
    <m/>
    <m/>
    <m/>
    <m/>
    <m/>
    <n v="5459"/>
    <n v="5493"/>
    <x v="5"/>
    <x v="0"/>
    <x v="0"/>
    <x v="5"/>
    <n v="10654"/>
    <n v="1"/>
    <n v="0"/>
    <n v="4050"/>
    <s v="-"/>
    <s v="NEW"/>
    <n v="2.7096394699300211E-2"/>
    <n v="1.982087222531462E-3"/>
    <s v="FLOW"/>
    <x v="0"/>
    <s v="-"/>
    <s v="NC"/>
    <s v="Door lock"/>
    <m/>
    <s v="CNAVNA"/>
    <m/>
    <m/>
    <m/>
    <s v="KHADKI"/>
    <m/>
    <m/>
    <m/>
    <n v="9544"/>
    <n v="10654"/>
    <n v="55"/>
    <n v="2"/>
    <n v="85"/>
    <s v="REGULAR"/>
    <s v="MH12WN3599"/>
    <s v="HONDA ACTIVA 125 SMART"/>
    <d v="2024-03-11T00:00:00"/>
    <n v="24"/>
    <x v="4"/>
    <x v="0"/>
    <s v="-"/>
    <m/>
    <m/>
    <m/>
    <m/>
    <m/>
    <m/>
    <m/>
    <m/>
    <m/>
    <m/>
    <m/>
    <m/>
    <m/>
    <m/>
    <m/>
    <m/>
    <m/>
    <m/>
    <m/>
    <m/>
    <m/>
    <m/>
    <m/>
    <m/>
    <m/>
    <m/>
    <m/>
    <m/>
    <m/>
    <m/>
    <m/>
    <m/>
    <m/>
    <n v="1"/>
    <m/>
    <m/>
    <m/>
    <m/>
    <m/>
    <m/>
    <m/>
    <m/>
    <m/>
    <m/>
    <m/>
    <m/>
    <m/>
    <m/>
    <m/>
    <m/>
    <m/>
    <m/>
    <m/>
    <m/>
    <m/>
    <m/>
    <m/>
    <m/>
    <m/>
    <m/>
    <m/>
    <m/>
    <m/>
    <m/>
    <m/>
    <m/>
    <m/>
    <m/>
    <m/>
    <m/>
    <m/>
    <m/>
    <m/>
    <m/>
    <m/>
    <m/>
    <m/>
    <m/>
    <m/>
    <m/>
    <m/>
    <m/>
    <m/>
    <m/>
    <m/>
    <m/>
    <m/>
    <m/>
    <m/>
    <m/>
    <m/>
    <m/>
    <m/>
    <x v="0"/>
    <x v="0"/>
    <s v="DUWT0023"/>
    <s v="GPXtMYlRLc"/>
    <s v="Allocated"/>
    <s v="Door Locked (NC_DL)"/>
    <s v="Customer door lock "/>
    <d v="2026-03-12T00:00:00"/>
    <m/>
    <m/>
    <m/>
    <e v="#N/A"/>
  </r>
  <r>
    <n v="466444305"/>
    <s v="MUNDE DATTA BABURAO"/>
    <m/>
    <m/>
    <m/>
    <m/>
    <m/>
    <m/>
    <n v="1880"/>
    <n v="1880"/>
    <x v="2"/>
    <x v="0"/>
    <x v="0"/>
    <x v="11"/>
    <n v="10651"/>
    <n v="26"/>
    <n v="0"/>
    <n v="1349"/>
    <s v="-"/>
    <s v="X FLOW"/>
    <n v="9.8070737462573297E-3"/>
    <n v="5.3843770892881366E-4"/>
    <s v="STABLE"/>
    <x v="2"/>
    <s v="-"/>
    <s v="MPTP"/>
    <s v="Add not found"/>
    <m/>
    <s v="CAVNA"/>
    <m/>
    <m/>
    <m/>
    <s v="MULSHI"/>
    <m/>
    <m/>
    <m/>
    <n v="3255"/>
    <n v="10651"/>
    <n v="23"/>
    <n v="1"/>
    <n v="53"/>
    <s v="REGULAR"/>
    <s v="MH12XP0951"/>
    <s v="HONDA UNICORN 160 BS6"/>
    <d v="2025-07-02T00:00:00"/>
    <n v="12"/>
    <x v="4"/>
    <x v="0"/>
    <s v="-"/>
    <m/>
    <m/>
    <m/>
    <m/>
    <m/>
    <m/>
    <m/>
    <m/>
    <m/>
    <m/>
    <m/>
    <m/>
    <m/>
    <m/>
    <m/>
    <m/>
    <m/>
    <m/>
    <m/>
    <m/>
    <m/>
    <m/>
    <m/>
    <m/>
    <m/>
    <m/>
    <m/>
    <m/>
    <m/>
    <m/>
    <m/>
    <m/>
    <m/>
    <m/>
    <m/>
    <m/>
    <n v="1"/>
    <m/>
    <m/>
    <m/>
    <m/>
    <m/>
    <m/>
    <m/>
    <m/>
    <m/>
    <m/>
    <m/>
    <m/>
    <m/>
    <m/>
    <m/>
    <m/>
    <m/>
    <m/>
    <m/>
    <m/>
    <m/>
    <m/>
    <m/>
    <m/>
    <m/>
    <m/>
    <m/>
    <m/>
    <m/>
    <m/>
    <m/>
    <m/>
    <m/>
    <m/>
    <m/>
    <m/>
    <m/>
    <m/>
    <m/>
    <m/>
    <m/>
    <m/>
    <m/>
    <m/>
    <m/>
    <m/>
    <m/>
    <m/>
    <m/>
    <m/>
    <m/>
    <m/>
    <m/>
    <n v="1"/>
    <m/>
    <m/>
    <x v="6"/>
    <x v="0"/>
    <s v="DUWT0030"/>
    <s v="Gol3Mfl31Nz"/>
    <s v="Allocated"/>
    <s v="Door Locked (NC_DL)"/>
    <s v="Door lock "/>
    <d v="2026-03-13T00:00:00"/>
    <m/>
    <m/>
    <m/>
    <e v="#N/A"/>
  </r>
  <r>
    <n v="140151772"/>
    <s v="AKSHAY SAMPAT KINDRE"/>
    <s v="ONLINE"/>
    <s v="20.03.26"/>
    <n v="3700"/>
    <m/>
    <m/>
    <m/>
    <n v="3633"/>
    <n v="3633"/>
    <x v="2"/>
    <x v="1"/>
    <x v="1"/>
    <x v="8"/>
    <n v="10606.09"/>
    <n v="0"/>
    <n v="0"/>
    <n v="900"/>
    <s v="-"/>
    <s v="NEW"/>
    <n v="8.6729161559773518E-3"/>
    <n v="5.361673833717774E-4"/>
    <s v="STABLE"/>
    <x v="1"/>
    <s v="-"/>
    <s v="BPTP"/>
    <m/>
    <n v="22"/>
    <s v="CAVA"/>
    <m/>
    <m/>
    <m/>
    <s v="BHOR"/>
    <m/>
    <m/>
    <m/>
    <n v="4533"/>
    <n v="10606.09"/>
    <n v="23"/>
    <m/>
    <n v="25"/>
    <s v="-"/>
    <s v="MH12VK6376"/>
    <s v="BAJAJ CHETAK PREMIUM"/>
    <d v="2023-04-06T00:00:00"/>
    <n v="36"/>
    <x v="0"/>
    <x v="2"/>
    <s v="-"/>
    <m/>
    <m/>
    <m/>
    <m/>
    <m/>
    <m/>
    <m/>
    <m/>
    <m/>
    <m/>
    <m/>
    <m/>
    <n v="1"/>
    <m/>
    <m/>
    <m/>
    <m/>
    <m/>
    <m/>
    <m/>
    <m/>
    <m/>
    <m/>
    <m/>
    <m/>
    <m/>
    <m/>
    <m/>
    <m/>
    <m/>
    <m/>
    <m/>
    <m/>
    <m/>
    <m/>
    <m/>
    <m/>
    <m/>
    <m/>
    <m/>
    <m/>
    <m/>
    <m/>
    <m/>
    <m/>
    <m/>
    <m/>
    <m/>
    <m/>
    <m/>
    <m/>
    <m/>
    <m/>
    <m/>
    <m/>
    <m/>
    <m/>
    <m/>
    <m/>
    <m/>
    <m/>
    <m/>
    <m/>
    <m/>
    <m/>
    <m/>
    <m/>
    <m/>
    <m/>
    <m/>
    <m/>
    <m/>
    <m/>
    <m/>
    <m/>
    <m/>
    <m/>
    <m/>
    <m/>
    <m/>
    <m/>
    <m/>
    <m/>
    <m/>
    <m/>
    <m/>
    <m/>
    <m/>
    <m/>
    <m/>
    <m/>
    <m/>
    <m/>
    <x v="0"/>
    <x v="0"/>
    <s v="DUWT0011"/>
    <s v="GP4k0GHkuhN7"/>
    <s v="Allocated"/>
    <s v="Entry Restricted (NC_ER)"/>
    <s v="Entry restricted in shogini shaugi  company "/>
    <d v="2026-03-05T00:00:00"/>
    <m/>
    <m/>
    <m/>
    <e v="#N/A"/>
  </r>
  <r>
    <n v="140600469"/>
    <s v="DURGESH MAHESH DAPHAL"/>
    <s v="COLLECT"/>
    <s v="14.03.26"/>
    <n v="6000"/>
    <m/>
    <m/>
    <m/>
    <n v="3630"/>
    <n v="3629"/>
    <x v="2"/>
    <x v="1"/>
    <x v="1"/>
    <x v="3"/>
    <n v="10494.62"/>
    <n v="35"/>
    <n v="0"/>
    <n v="450"/>
    <s v="-"/>
    <s v="04.02.26"/>
    <n v="9.58024999615909E-3"/>
    <n v="5.305322644708015E-4"/>
    <s v="STABLE"/>
    <x v="1"/>
    <s v="PAID"/>
    <s v="PAID"/>
    <m/>
    <m/>
    <s v="CAVA"/>
    <m/>
    <m/>
    <m/>
    <s v="CHIMBALI"/>
    <m/>
    <m/>
    <m/>
    <n v="35"/>
    <n v="10494.62"/>
    <n v="23"/>
    <m/>
    <n v="25"/>
    <s v="-"/>
    <s v="MH14KT5835"/>
    <e v="#N/A"/>
    <d v="2023-04-10T00:00:00"/>
    <n v="36"/>
    <x v="0"/>
    <x v="0"/>
    <s v="-"/>
    <m/>
    <m/>
    <m/>
    <m/>
    <m/>
    <m/>
    <m/>
    <m/>
    <m/>
    <m/>
    <m/>
    <m/>
    <n v="1"/>
    <m/>
    <m/>
    <m/>
    <m/>
    <m/>
    <m/>
    <m/>
    <m/>
    <m/>
    <m/>
    <m/>
    <m/>
    <m/>
    <m/>
    <m/>
    <m/>
    <m/>
    <m/>
    <m/>
    <m/>
    <m/>
    <m/>
    <m/>
    <m/>
    <m/>
    <m/>
    <n v="2"/>
    <m/>
    <m/>
    <m/>
    <m/>
    <m/>
    <m/>
    <m/>
    <m/>
    <m/>
    <m/>
    <m/>
    <m/>
    <m/>
    <m/>
    <m/>
    <m/>
    <m/>
    <m/>
    <m/>
    <m/>
    <m/>
    <m/>
    <m/>
    <m/>
    <m/>
    <m/>
    <m/>
    <m/>
    <m/>
    <m/>
    <m/>
    <m/>
    <m/>
    <m/>
    <m/>
    <m/>
    <m/>
    <m/>
    <m/>
    <m/>
    <m/>
    <m/>
    <m/>
    <m/>
    <m/>
    <m/>
    <m/>
    <m/>
    <m/>
    <m/>
    <m/>
    <m/>
    <m/>
    <x v="1"/>
    <x v="0"/>
    <s v="DUWT0017"/>
    <s v="B2qVQWOHum"/>
    <s v="Allocated"/>
    <s v="Promise To Pay (PTP)"/>
    <s v="Customer want close loan account "/>
    <d v="2026-03-07T00:00:00"/>
    <m/>
    <m/>
    <m/>
    <e v="#N/A"/>
  </r>
  <r>
    <n v="456473072"/>
    <s v="CHANGDEV DILIP MASTUD"/>
    <s v="ONLINE"/>
    <s v="13.03.26"/>
    <n v="15904"/>
    <m/>
    <m/>
    <m/>
    <n v="5751"/>
    <n v="10553"/>
    <x v="5"/>
    <x v="2"/>
    <x v="1"/>
    <x v="15"/>
    <n v="10471"/>
    <n v="254"/>
    <n v="0"/>
    <n v="4950"/>
    <s v="-"/>
    <s v="05.02.26"/>
    <n v="2.4533701517706182E-2"/>
    <n v="1.948041609454378E-3"/>
    <s v="RB"/>
    <x v="1"/>
    <s v="PAID"/>
    <s v="PAID"/>
    <m/>
    <m/>
    <m/>
    <m/>
    <m/>
    <m/>
    <s v="VADGAON SHERI"/>
    <m/>
    <m/>
    <m/>
    <n v="15757"/>
    <n v="10471"/>
    <n v="55"/>
    <m/>
    <n v="0"/>
    <s v="-"/>
    <s v="MH12VD7309"/>
    <s v="HONDA HORNET 2.0 BS VI"/>
    <d v="2023-01-21T00:00:00"/>
    <n v="36"/>
    <x v="0"/>
    <x v="2"/>
    <s v="-"/>
    <m/>
    <m/>
    <m/>
    <m/>
    <m/>
    <m/>
    <m/>
    <m/>
    <m/>
    <m/>
    <m/>
    <m/>
    <m/>
    <m/>
    <m/>
    <m/>
    <m/>
    <m/>
    <n v="1"/>
    <m/>
    <m/>
    <m/>
    <m/>
    <m/>
    <m/>
    <m/>
    <m/>
    <m/>
    <m/>
    <m/>
    <m/>
    <m/>
    <m/>
    <m/>
    <m/>
    <m/>
    <n v="1"/>
    <m/>
    <m/>
    <m/>
    <m/>
    <m/>
    <m/>
    <m/>
    <m/>
    <m/>
    <m/>
    <m/>
    <m/>
    <m/>
    <m/>
    <m/>
    <m/>
    <m/>
    <m/>
    <m/>
    <m/>
    <m/>
    <m/>
    <m/>
    <m/>
    <m/>
    <m/>
    <m/>
    <m/>
    <m/>
    <m/>
    <m/>
    <m/>
    <m/>
    <m/>
    <m/>
    <m/>
    <m/>
    <m/>
    <m/>
    <m/>
    <m/>
    <m/>
    <m/>
    <m/>
    <m/>
    <m/>
    <m/>
    <m/>
    <m/>
    <m/>
    <m/>
    <m/>
    <m/>
    <m/>
    <m/>
    <m/>
    <x v="6"/>
    <x v="0"/>
    <s v="ZBHT0012"/>
    <s v="B2eBuj9pNJc"/>
    <s v="Allocated"/>
    <s v="Left Message (LMCB)"/>
    <s v="Lm"/>
    <d v="2026-03-07T00:00:00"/>
    <m/>
    <m/>
    <m/>
    <e v="#N/A"/>
  </r>
  <r>
    <n v="457032374"/>
    <s v="ARBAAZ ASHPAK MANIYAR"/>
    <s v="ONLINE"/>
    <s v="02.03.26"/>
    <n v="3750"/>
    <m/>
    <m/>
    <m/>
    <n v="3548"/>
    <n v="7096"/>
    <x v="4"/>
    <x v="1"/>
    <x v="1"/>
    <x v="2"/>
    <n v="10301"/>
    <n v="303"/>
    <n v="0"/>
    <n v="4950"/>
    <s v="-"/>
    <s v="04.02.26"/>
    <n v="1.402257347098171E-2"/>
    <n v="2.2349989457036328E-3"/>
    <s v="STABLE"/>
    <x v="1"/>
    <s v="PAID"/>
    <s v="PAID"/>
    <m/>
    <m/>
    <s v="CAVA"/>
    <m/>
    <m/>
    <m/>
    <s v="BOPODI"/>
    <m/>
    <m/>
    <m/>
    <n v="12349"/>
    <n v="10301"/>
    <n v="86"/>
    <m/>
    <n v="54"/>
    <s v="-"/>
    <s v="MH12VH1647"/>
    <s v="HONDA ACTIVA 6G DLX BS VI"/>
    <d v="2023-03-01T00:00:00"/>
    <n v="36"/>
    <x v="0"/>
    <x v="2"/>
    <s v="-"/>
    <m/>
    <m/>
    <m/>
    <m/>
    <m/>
    <m/>
    <m/>
    <m/>
    <m/>
    <m/>
    <m/>
    <m/>
    <n v="1"/>
    <m/>
    <m/>
    <m/>
    <m/>
    <m/>
    <m/>
    <m/>
    <m/>
    <m/>
    <m/>
    <m/>
    <m/>
    <m/>
    <m/>
    <m/>
    <m/>
    <m/>
    <m/>
    <m/>
    <m/>
    <m/>
    <m/>
    <m/>
    <m/>
    <m/>
    <m/>
    <m/>
    <m/>
    <m/>
    <m/>
    <m/>
    <m/>
    <m/>
    <m/>
    <m/>
    <m/>
    <m/>
    <m/>
    <m/>
    <m/>
    <m/>
    <m/>
    <m/>
    <m/>
    <m/>
    <m/>
    <m/>
    <m/>
    <m/>
    <m/>
    <m/>
    <m/>
    <m/>
    <m/>
    <m/>
    <m/>
    <m/>
    <m/>
    <m/>
    <m/>
    <m/>
    <m/>
    <m/>
    <m/>
    <m/>
    <m/>
    <m/>
    <m/>
    <m/>
    <m/>
    <m/>
    <m/>
    <m/>
    <m/>
    <m/>
    <m/>
    <m/>
    <m/>
    <m/>
    <m/>
    <x v="0"/>
    <x v="0"/>
    <s v="ZBHT0009"/>
    <s v="G6VwnRCF4z"/>
    <s v="Allocated"/>
    <s v="Shifted (NC_SFTD)"/>
    <s v="Customer shifted from address relatives on address msg to him"/>
    <d v="2026-03-05T00:00:00"/>
    <m/>
    <m/>
    <m/>
    <e v="#N/A"/>
  </r>
  <r>
    <n v="458301374"/>
    <s v="VINOD SHAMRAO SHIVDAS"/>
    <m/>
    <m/>
    <m/>
    <m/>
    <m/>
    <m/>
    <n v="2682"/>
    <n v="2682"/>
    <x v="3"/>
    <x v="0"/>
    <x v="0"/>
    <x v="13"/>
    <n v="10266"/>
    <n v="0"/>
    <n v="0"/>
    <n v="0"/>
    <s v="-"/>
    <s v="-"/>
    <s v="-"/>
    <s v="-"/>
    <s v="FLOW"/>
    <x v="3"/>
    <m/>
    <s v="PTP"/>
    <m/>
    <n v="28"/>
    <s v="CAVA"/>
    <m/>
    <m/>
    <m/>
    <m/>
    <m/>
    <m/>
    <m/>
    <m/>
    <n v="10266"/>
    <n v="0"/>
    <m/>
    <n v="25"/>
    <s v="-"/>
    <m/>
    <m/>
    <s v="########"/>
    <n v="36"/>
    <x v="6"/>
    <x v="1"/>
    <s v="-"/>
    <m/>
    <m/>
    <m/>
    <m/>
    <m/>
    <m/>
    <m/>
    <m/>
    <m/>
    <m/>
    <m/>
    <m/>
    <m/>
    <m/>
    <m/>
    <m/>
    <m/>
    <m/>
    <m/>
    <m/>
    <m/>
    <m/>
    <m/>
    <m/>
    <m/>
    <m/>
    <m/>
    <m/>
    <m/>
    <m/>
    <m/>
    <m/>
    <m/>
    <m/>
    <m/>
    <m/>
    <m/>
    <m/>
    <m/>
    <m/>
    <m/>
    <m/>
    <m/>
    <m/>
    <m/>
    <m/>
    <m/>
    <m/>
    <m/>
    <m/>
    <m/>
    <m/>
    <m/>
    <m/>
    <m/>
    <m/>
    <m/>
    <m/>
    <m/>
    <m/>
    <m/>
    <m/>
    <m/>
    <m/>
    <m/>
    <m/>
    <n v="1"/>
    <m/>
    <m/>
    <m/>
    <m/>
    <m/>
    <m/>
    <m/>
    <m/>
    <m/>
    <m/>
    <m/>
    <m/>
    <m/>
    <m/>
    <m/>
    <m/>
    <m/>
    <m/>
    <m/>
    <m/>
    <m/>
    <m/>
    <m/>
    <n v="1"/>
    <m/>
    <m/>
    <x v="6"/>
    <x v="0"/>
    <s v="DUWT0027"/>
    <s v="kP51OVj5Mr7"/>
    <s v="Unallocated"/>
    <s v="Address Not Found (NC_ANF)"/>
    <s v="Visited to Customers residence address but short address so can't found Customer "/>
    <d v="2026-03-23T00:00:00"/>
    <m/>
    <m/>
    <m/>
    <e v="#N/A"/>
  </r>
  <r>
    <n v="462480094"/>
    <s v="GOWARDHAN PRALHAD GOLE"/>
    <m/>
    <m/>
    <m/>
    <m/>
    <m/>
    <m/>
    <n v="5223"/>
    <n v="5133"/>
    <x v="3"/>
    <x v="0"/>
    <x v="0"/>
    <x v="3"/>
    <n v="10215"/>
    <n v="12"/>
    <n v="0"/>
    <n v="450"/>
    <s v="-"/>
    <s v="-"/>
    <s v="-"/>
    <s v="-"/>
    <s v="FLOW"/>
    <x v="3"/>
    <m/>
    <s v="PTP"/>
    <m/>
    <m/>
    <m/>
    <m/>
    <m/>
    <m/>
    <m/>
    <m/>
    <m/>
    <m/>
    <m/>
    <n v="10215"/>
    <n v="0"/>
    <m/>
    <n v="25"/>
    <m/>
    <m/>
    <m/>
    <m/>
    <m/>
    <x v="1"/>
    <x v="1"/>
    <s v="-"/>
    <m/>
    <m/>
    <m/>
    <m/>
    <m/>
    <m/>
    <m/>
    <m/>
    <m/>
    <m/>
    <m/>
    <m/>
    <m/>
    <m/>
    <m/>
    <m/>
    <m/>
    <m/>
    <m/>
    <m/>
    <m/>
    <m/>
    <m/>
    <m/>
    <m/>
    <m/>
    <m/>
    <m/>
    <m/>
    <m/>
    <m/>
    <m/>
    <m/>
    <m/>
    <m/>
    <m/>
    <m/>
    <m/>
    <m/>
    <m/>
    <m/>
    <m/>
    <m/>
    <m/>
    <m/>
    <m/>
    <m/>
    <m/>
    <m/>
    <m/>
    <m/>
    <m/>
    <m/>
    <m/>
    <m/>
    <m/>
    <m/>
    <m/>
    <m/>
    <m/>
    <m/>
    <m/>
    <m/>
    <n v="1"/>
    <m/>
    <m/>
    <m/>
    <m/>
    <m/>
    <m/>
    <m/>
    <m/>
    <m/>
    <m/>
    <m/>
    <m/>
    <m/>
    <m/>
    <m/>
    <m/>
    <m/>
    <m/>
    <m/>
    <m/>
    <m/>
    <m/>
    <m/>
    <m/>
    <m/>
    <m/>
    <m/>
    <m/>
    <m/>
    <x v="0"/>
    <x v="0"/>
    <s v="DUWT0017"/>
    <s v="k6BGDW5yyzm"/>
    <s v="Unallocated"/>
    <s v="Shifted (NC_SFTD)"/>
    <s v="Customer shifted from residence as per neighbor "/>
    <d v="2026-03-22T00:00:00"/>
    <m/>
    <m/>
    <m/>
    <e v="#N/A"/>
  </r>
  <r>
    <n v="463791527"/>
    <s v="PRASHIK BAPU AHIRE"/>
    <m/>
    <m/>
    <m/>
    <m/>
    <m/>
    <s v="BANK STABLE 13"/>
    <n v="1237"/>
    <n v="3756"/>
    <x v="6"/>
    <x v="1"/>
    <x v="0"/>
    <x v="0"/>
    <n v="10160"/>
    <n v="246"/>
    <n v="0"/>
    <n v="3150"/>
    <s v="-"/>
    <s v="BKT 4 FLOW"/>
    <n v="2.9407031522253831E-2"/>
    <n v="4.6847040622184774E-3"/>
    <s v="STABLE"/>
    <x v="1"/>
    <s v="BPTP"/>
    <s v="PAID"/>
    <m/>
    <m/>
    <s v="CAVNA"/>
    <m/>
    <m/>
    <m/>
    <s v="NIGADI"/>
    <m/>
    <m/>
    <m/>
    <n v="7152"/>
    <n v="10160"/>
    <n v="115"/>
    <m/>
    <n v="115"/>
    <s v="-"/>
    <s v="MH14LD7196"/>
    <s v="HONDA ACTIVA DLX"/>
    <d v="2024-08-17T00:00:00"/>
    <n v="24"/>
    <x v="0"/>
    <x v="0"/>
    <s v="-"/>
    <m/>
    <m/>
    <m/>
    <m/>
    <m/>
    <m/>
    <m/>
    <m/>
    <m/>
    <m/>
    <m/>
    <m/>
    <m/>
    <m/>
    <m/>
    <n v="1"/>
    <m/>
    <m/>
    <m/>
    <m/>
    <m/>
    <m/>
    <m/>
    <m/>
    <m/>
    <m/>
    <m/>
    <m/>
    <m/>
    <m/>
    <m/>
    <m/>
    <m/>
    <m/>
    <m/>
    <m/>
    <m/>
    <m/>
    <m/>
    <m/>
    <m/>
    <m/>
    <m/>
    <m/>
    <m/>
    <m/>
    <m/>
    <m/>
    <m/>
    <m/>
    <m/>
    <m/>
    <m/>
    <m/>
    <m/>
    <m/>
    <m/>
    <m/>
    <m/>
    <m/>
    <m/>
    <m/>
    <m/>
    <m/>
    <m/>
    <m/>
    <m/>
    <m/>
    <m/>
    <n v="1"/>
    <m/>
    <m/>
    <m/>
    <m/>
    <m/>
    <m/>
    <m/>
    <m/>
    <m/>
    <m/>
    <m/>
    <m/>
    <m/>
    <m/>
    <m/>
    <m/>
    <m/>
    <m/>
    <m/>
    <m/>
    <m/>
    <m/>
    <m/>
    <x v="6"/>
    <x v="0"/>
    <s v="ZBHT0011"/>
    <s v="GohSBttO0m"/>
    <s v="Allocated"/>
    <s v="Left Message (LMCB)"/>
    <s v="Visit cm office address cm not in office lm with office staff person"/>
    <d v="2026-03-06T00:00:00"/>
    <m/>
    <m/>
    <m/>
    <e v="#N/A"/>
  </r>
  <r>
    <n v="460422317"/>
    <s v="SAIL SUNIL GAWADE"/>
    <m/>
    <m/>
    <m/>
    <m/>
    <m/>
    <m/>
    <n v="5178"/>
    <n v="10053"/>
    <x v="0"/>
    <x v="0"/>
    <x v="0"/>
    <x v="7"/>
    <n v="9984"/>
    <n v="537"/>
    <n v="0"/>
    <n v="900"/>
    <s v="-"/>
    <s v="BKT 4 FLOW"/>
    <n v="1"/>
    <n v="3.209870083016101E-3"/>
    <s v="FLOW"/>
    <x v="5"/>
    <s v="RTP"/>
    <s v="-"/>
    <m/>
    <m/>
    <m/>
    <m/>
    <m/>
    <m/>
    <s v="KUSGAON"/>
    <m/>
    <m/>
    <m/>
    <n v="11490"/>
    <n v="9984"/>
    <n v="147"/>
    <m/>
    <n v="177"/>
    <s v="-"/>
    <s v="MH14LF0787"/>
    <s v="ACTIVA 125 DISC BSVI"/>
    <d v="2023-11-01T00:00:00"/>
    <n v="24"/>
    <x v="0"/>
    <x v="2"/>
    <s v="-"/>
    <m/>
    <m/>
    <m/>
    <m/>
    <m/>
    <m/>
    <m/>
    <m/>
    <m/>
    <m/>
    <m/>
    <m/>
    <m/>
    <m/>
    <m/>
    <m/>
    <m/>
    <m/>
    <m/>
    <m/>
    <m/>
    <m/>
    <m/>
    <m/>
    <m/>
    <m/>
    <m/>
    <m/>
    <m/>
    <m/>
    <m/>
    <m/>
    <m/>
    <m/>
    <m/>
    <m/>
    <m/>
    <m/>
    <m/>
    <m/>
    <m/>
    <m/>
    <m/>
    <m/>
    <m/>
    <m/>
    <m/>
    <m/>
    <m/>
    <m/>
    <m/>
    <m/>
    <m/>
    <m/>
    <m/>
    <m/>
    <m/>
    <m/>
    <m/>
    <m/>
    <m/>
    <m/>
    <m/>
    <m/>
    <m/>
    <m/>
    <m/>
    <m/>
    <m/>
    <m/>
    <m/>
    <m/>
    <m/>
    <m/>
    <m/>
    <m/>
    <m/>
    <m/>
    <m/>
    <m/>
    <m/>
    <m/>
    <m/>
    <m/>
    <m/>
    <m/>
    <m/>
    <m/>
    <m/>
    <m/>
    <m/>
    <m/>
    <m/>
    <x v="7"/>
    <x v="1"/>
    <s v="ZBHT0013"/>
    <s v="G2hGgWzik_x7"/>
    <s v="Allocated"/>
    <e v="#N/A"/>
    <e v="#N/A"/>
    <e v="#N/A"/>
    <m/>
    <m/>
    <m/>
    <e v="#N/A"/>
  </r>
  <r>
    <n v="124795663"/>
    <s v="HARI NARAYAN SHARMA"/>
    <s v="ONLINE"/>
    <s v="23.03.26"/>
    <n v="6235"/>
    <m/>
    <m/>
    <m/>
    <n v="4963"/>
    <n v="10010"/>
    <x v="0"/>
    <x v="1"/>
    <x v="1"/>
    <x v="0"/>
    <n v="9803.09"/>
    <n v="1131"/>
    <n v="0"/>
    <n v="0"/>
    <s v="-"/>
    <s v="BKT 4 FLOW"/>
    <n v="1.29761629294456E-2"/>
    <n v="3.151707262831962E-3"/>
    <s v="STABLE"/>
    <x v="1"/>
    <s v="PTP"/>
    <s v="PTP"/>
    <m/>
    <n v="20"/>
    <s v="CAVA"/>
    <m/>
    <m/>
    <m/>
    <s v="RUPEENAGAR"/>
    <m/>
    <m/>
    <m/>
    <n v="11141"/>
    <n v="9803.09"/>
    <n v="146"/>
    <m/>
    <n v="115"/>
    <s v="-"/>
    <s v="MH14JW937"/>
    <s v="BULLET X 350 EFI BULLET SILVER"/>
    <d v="2021-12-07T00:00:00"/>
    <n v="48"/>
    <x v="0"/>
    <x v="0"/>
    <s v="-"/>
    <m/>
    <m/>
    <m/>
    <m/>
    <m/>
    <m/>
    <m/>
    <m/>
    <m/>
    <m/>
    <m/>
    <m/>
    <n v="1"/>
    <m/>
    <m/>
    <m/>
    <m/>
    <m/>
    <m/>
    <m/>
    <m/>
    <m/>
    <m/>
    <m/>
    <m/>
    <m/>
    <m/>
    <m/>
    <m/>
    <m/>
    <n v="1"/>
    <m/>
    <m/>
    <m/>
    <m/>
    <m/>
    <m/>
    <m/>
    <m/>
    <m/>
    <m/>
    <m/>
    <m/>
    <m/>
    <m/>
    <m/>
    <m/>
    <m/>
    <m/>
    <m/>
    <m/>
    <m/>
    <m/>
    <m/>
    <m/>
    <m/>
    <m/>
    <m/>
    <m/>
    <m/>
    <n v="1"/>
    <m/>
    <m/>
    <m/>
    <m/>
    <m/>
    <m/>
    <m/>
    <m/>
    <m/>
    <m/>
    <m/>
    <m/>
    <m/>
    <m/>
    <m/>
    <m/>
    <m/>
    <m/>
    <m/>
    <m/>
    <m/>
    <m/>
    <m/>
    <m/>
    <m/>
    <m/>
    <m/>
    <m/>
    <m/>
    <m/>
    <m/>
    <m/>
    <x v="1"/>
    <x v="0"/>
    <s v="ZBHT0011"/>
    <s v="GPxkz4Gb-EJz"/>
    <s v="Allocated"/>
    <s v="Door Locked (NC_DL)"/>
    <s v="Visit cm residences address door locked"/>
    <d v="2026-03-05T00:00:00"/>
    <m/>
    <m/>
    <m/>
    <e v="#N/A"/>
  </r>
  <r>
    <n v="465082509"/>
    <s v="VIKAS LAXMAN DEOKULE"/>
    <s v="ONLINE"/>
    <s v="06.03.26"/>
    <n v="10111"/>
    <m/>
    <m/>
    <m/>
    <n v="3159"/>
    <n v="10111"/>
    <x v="0"/>
    <x v="2"/>
    <x v="1"/>
    <x v="16"/>
    <n v="9803"/>
    <n v="876"/>
    <n v="0"/>
    <n v="3150"/>
    <s v="-"/>
    <s v="BKT 4 FLOW"/>
    <n v="4.2803628497165173E-2"/>
    <n v="3.1516783277050122E-3"/>
    <s v="RB"/>
    <x v="1"/>
    <s v="LMCB"/>
    <s v="PAID"/>
    <m/>
    <m/>
    <m/>
    <m/>
    <m/>
    <m/>
    <s v="SAHAKAR NAGAR"/>
    <m/>
    <m/>
    <m/>
    <n v="14137"/>
    <n v="9803"/>
    <n v="146"/>
    <m/>
    <n v="84"/>
    <s v="-"/>
    <s v="MH12VY8843"/>
    <s v="BAJAJ CHETAK PREMIUM"/>
    <d v="2024-12-31T00:00:00"/>
    <n v="12"/>
    <x v="0"/>
    <x v="2"/>
    <s v="-"/>
    <m/>
    <m/>
    <m/>
    <m/>
    <m/>
    <m/>
    <m/>
    <m/>
    <m/>
    <m/>
    <m/>
    <m/>
    <m/>
    <m/>
    <m/>
    <m/>
    <m/>
    <m/>
    <m/>
    <m/>
    <m/>
    <m/>
    <m/>
    <m/>
    <m/>
    <m/>
    <m/>
    <m/>
    <m/>
    <m/>
    <m/>
    <m/>
    <m/>
    <n v="1"/>
    <m/>
    <m/>
    <m/>
    <m/>
    <m/>
    <m/>
    <m/>
    <m/>
    <m/>
    <m/>
    <m/>
    <m/>
    <m/>
    <m/>
    <m/>
    <m/>
    <m/>
    <m/>
    <m/>
    <m/>
    <m/>
    <m/>
    <m/>
    <m/>
    <m/>
    <m/>
    <m/>
    <m/>
    <m/>
    <m/>
    <m/>
    <m/>
    <m/>
    <m/>
    <m/>
    <m/>
    <m/>
    <m/>
    <m/>
    <m/>
    <m/>
    <m/>
    <m/>
    <m/>
    <m/>
    <m/>
    <m/>
    <m/>
    <m/>
    <m/>
    <m/>
    <m/>
    <m/>
    <m/>
    <m/>
    <m/>
    <n v="1"/>
    <m/>
    <m/>
    <x v="6"/>
    <x v="0"/>
    <s v="DUWT0031"/>
    <s v="B2KdfCsEIm"/>
    <s v="Allocated"/>
    <s v="Left Message (LMCB)"/>
    <s v="Left message customer mother "/>
    <d v="2026-03-12T00:00:00"/>
    <m/>
    <m/>
    <m/>
    <e v="#N/A"/>
  </r>
  <r>
    <n v="457769291"/>
    <s v="RAVI DNYANOBA PAWAR"/>
    <s v="COLLECT"/>
    <s v="30.03.26"/>
    <n v="3370"/>
    <m/>
    <m/>
    <m/>
    <n v="3343"/>
    <n v="3240"/>
    <x v="2"/>
    <x v="1"/>
    <x v="1"/>
    <x v="4"/>
    <n v="9710.1299999999992"/>
    <n v="60"/>
    <n v="0"/>
    <n v="4182"/>
    <s v="-"/>
    <s v="11.02.26"/>
    <n v="9.9300855659210895E-3"/>
    <n v="4.9087411046858901E-4"/>
    <s v="STABLE"/>
    <x v="1"/>
    <s v="-"/>
    <s v="PTP"/>
    <m/>
    <n v="20"/>
    <s v="CAVA"/>
    <m/>
    <m/>
    <m/>
    <s v="BHOSARI"/>
    <m/>
    <m/>
    <m/>
    <n v="7482"/>
    <n v="9710.1299999999992"/>
    <n v="24"/>
    <n v="1"/>
    <n v="26"/>
    <s v="REGULAR"/>
    <s v="MH14KV2842"/>
    <s v="AMPERE MAGNUS EX"/>
    <d v="2023-04-20T00:00:00"/>
    <n v="36"/>
    <x v="4"/>
    <x v="2"/>
    <s v="-"/>
    <m/>
    <m/>
    <m/>
    <m/>
    <m/>
    <m/>
    <m/>
    <m/>
    <m/>
    <m/>
    <m/>
    <m/>
    <m/>
    <m/>
    <m/>
    <m/>
    <m/>
    <m/>
    <m/>
    <m/>
    <m/>
    <m/>
    <m/>
    <m/>
    <m/>
    <m/>
    <m/>
    <m/>
    <m/>
    <m/>
    <m/>
    <m/>
    <m/>
    <m/>
    <m/>
    <m/>
    <n v="1"/>
    <m/>
    <m/>
    <m/>
    <m/>
    <m/>
    <m/>
    <m/>
    <m/>
    <m/>
    <m/>
    <m/>
    <m/>
    <m/>
    <m/>
    <m/>
    <m/>
    <m/>
    <m/>
    <m/>
    <m/>
    <m/>
    <m/>
    <m/>
    <m/>
    <m/>
    <m/>
    <m/>
    <m/>
    <m/>
    <m/>
    <m/>
    <m/>
    <m/>
    <m/>
    <m/>
    <m/>
    <m/>
    <m/>
    <m/>
    <m/>
    <m/>
    <m/>
    <m/>
    <m/>
    <m/>
    <m/>
    <m/>
    <n v="2"/>
    <m/>
    <m/>
    <m/>
    <m/>
    <m/>
    <m/>
    <m/>
    <m/>
    <x v="1"/>
    <x v="0"/>
    <s v="DUWT0025"/>
    <s v="A2Kk2_U7sm"/>
    <s v="Allocated"/>
    <s v="Promise To Pay (PTP)"/>
    <s v="Customer given ptp to online payment "/>
    <d v="2026-03-17T00:00:00"/>
    <m/>
    <m/>
    <m/>
    <e v="#N/A"/>
  </r>
  <r>
    <n v="457508343"/>
    <s v="SHILRATNA SHIVAJI DABAKEKAR"/>
    <s v="ONLINE"/>
    <s v="14.03.26"/>
    <n v="3503"/>
    <m/>
    <m/>
    <m/>
    <n v="3346"/>
    <n v="2904"/>
    <x v="2"/>
    <x v="1"/>
    <x v="1"/>
    <x v="14"/>
    <n v="9414"/>
    <n v="87"/>
    <n v="0"/>
    <n v="3150"/>
    <s v="-"/>
    <s v="14.02.26"/>
    <n v="8.6411142840785871E-3"/>
    <n v="4.7590391436070338E-4"/>
    <s v="STABLE"/>
    <x v="1"/>
    <s v="-"/>
    <s v="PAID"/>
    <m/>
    <m/>
    <s v="CAVNA"/>
    <m/>
    <m/>
    <m/>
    <s v="PIMPALE GURAV"/>
    <m/>
    <m/>
    <m/>
    <n v="6141"/>
    <n v="9414"/>
    <n v="24"/>
    <n v="1"/>
    <n v="26"/>
    <s v="REGULAR"/>
    <s v="MH14KT5106"/>
    <s v="ACCESS SPL ED DISC CBS BT BSVI"/>
    <d v="2023-04-03T00:00:00"/>
    <n v="36"/>
    <x v="4"/>
    <x v="0"/>
    <s v="-"/>
    <m/>
    <m/>
    <m/>
    <m/>
    <m/>
    <m/>
    <m/>
    <m/>
    <m/>
    <m/>
    <m/>
    <m/>
    <m/>
    <m/>
    <m/>
    <m/>
    <m/>
    <m/>
    <m/>
    <m/>
    <m/>
    <m/>
    <m/>
    <m/>
    <m/>
    <m/>
    <m/>
    <m/>
    <m/>
    <m/>
    <m/>
    <m/>
    <m/>
    <n v="1"/>
    <m/>
    <m/>
    <m/>
    <m/>
    <m/>
    <m/>
    <m/>
    <m/>
    <m/>
    <m/>
    <m/>
    <m/>
    <m/>
    <m/>
    <m/>
    <m/>
    <m/>
    <m/>
    <m/>
    <m/>
    <m/>
    <m/>
    <m/>
    <m/>
    <m/>
    <m/>
    <m/>
    <m/>
    <m/>
    <m/>
    <m/>
    <m/>
    <m/>
    <m/>
    <m/>
    <m/>
    <m/>
    <m/>
    <m/>
    <m/>
    <m/>
    <m/>
    <m/>
    <m/>
    <m/>
    <m/>
    <m/>
    <m/>
    <m/>
    <m/>
    <m/>
    <m/>
    <m/>
    <m/>
    <m/>
    <m/>
    <m/>
    <m/>
    <m/>
    <x v="0"/>
    <x v="0"/>
    <s v="ZBHT0015"/>
    <s v="APKHi81pDIc"/>
    <s v="Allocated"/>
    <s v="Promise To Pay (PTP)"/>
    <s v="Meet customer other place and he promises to pay emi after 3/4 days. Vehicle not available."/>
    <d v="2026-03-21T00:00:00"/>
    <m/>
    <m/>
    <m/>
    <e v="#N/A"/>
  </r>
  <r>
    <n v="140085711"/>
    <s v="RUPALI SANDIP MALPOTE"/>
    <m/>
    <m/>
    <m/>
    <m/>
    <m/>
    <m/>
    <n v="3881"/>
    <n v="1691"/>
    <x v="2"/>
    <x v="0"/>
    <x v="0"/>
    <x v="6"/>
    <n v="9291.19"/>
    <n v="69"/>
    <n v="0"/>
    <n v="3563.82"/>
    <s v="-"/>
    <s v="27.02.26"/>
    <n v="8.974173550186761E-3"/>
    <n v="4.6969552688219928E-4"/>
    <s v="STABLE"/>
    <x v="3"/>
    <s v="PTP"/>
    <s v="PTP"/>
    <m/>
    <n v="28"/>
    <s v="CAVA"/>
    <m/>
    <m/>
    <m/>
    <s v="TAKAVE"/>
    <m/>
    <m/>
    <m/>
    <n v="5323.82"/>
    <n v="9291.19"/>
    <n v="23"/>
    <m/>
    <n v="53"/>
    <s v="-"/>
    <s v="MH14KT4084"/>
    <s v="TVS IQUBE ELECTRIC"/>
    <d v="2023-04-03T00:00:00"/>
    <n v="36"/>
    <x v="0"/>
    <x v="2"/>
    <s v="-"/>
    <m/>
    <m/>
    <m/>
    <m/>
    <m/>
    <m/>
    <m/>
    <m/>
    <m/>
    <m/>
    <m/>
    <m/>
    <n v="1"/>
    <m/>
    <m/>
    <m/>
    <m/>
    <m/>
    <m/>
    <m/>
    <m/>
    <m/>
    <m/>
    <m/>
    <m/>
    <m/>
    <m/>
    <m/>
    <m/>
    <m/>
    <m/>
    <m/>
    <m/>
    <m/>
    <m/>
    <m/>
    <m/>
    <m/>
    <m/>
    <m/>
    <m/>
    <m/>
    <m/>
    <m/>
    <m/>
    <m/>
    <m/>
    <m/>
    <m/>
    <m/>
    <m/>
    <m/>
    <m/>
    <m/>
    <m/>
    <m/>
    <m/>
    <m/>
    <m/>
    <m/>
    <m/>
    <m/>
    <m/>
    <m/>
    <m/>
    <m/>
    <m/>
    <m/>
    <m/>
    <m/>
    <m/>
    <m/>
    <m/>
    <m/>
    <m/>
    <m/>
    <m/>
    <m/>
    <m/>
    <m/>
    <m/>
    <m/>
    <m/>
    <m/>
    <n v="1"/>
    <m/>
    <m/>
    <m/>
    <m/>
    <m/>
    <m/>
    <m/>
    <m/>
    <x v="6"/>
    <x v="0"/>
    <s v="DUWT0013"/>
    <s v="G6gFU3F21f7"/>
    <s v="Allocated"/>
    <s v="Door Locked (NC_DL)"/>
    <s v="Door lock "/>
    <d v="2026-03-05T00:00:00"/>
    <m/>
    <m/>
    <m/>
    <e v="#N/A"/>
  </r>
  <r>
    <n v="140185045"/>
    <s v="SUJIT MACHINDRA WAJE"/>
    <s v="COLLECT"/>
    <s v="13.03.26"/>
    <n v="3300"/>
    <m/>
    <m/>
    <m/>
    <n v="3229"/>
    <n v="2976.66"/>
    <x v="2"/>
    <x v="1"/>
    <x v="1"/>
    <x v="7"/>
    <n v="9277.4599999999991"/>
    <n v="72"/>
    <n v="0"/>
    <n v="4950"/>
    <s v="-"/>
    <s v="21.02.26"/>
    <n v="1.391637550528548E-2"/>
    <n v="4.6900143714944238E-4"/>
    <s v="STABLE"/>
    <x v="1"/>
    <s v="PTP"/>
    <s v="PAID"/>
    <m/>
    <m/>
    <m/>
    <m/>
    <m/>
    <m/>
    <s v="ADHALE BK"/>
    <m/>
    <m/>
    <m/>
    <n v="7998.66"/>
    <n v="9277.4599999999991"/>
    <n v="24"/>
    <m/>
    <n v="26"/>
    <s v="-"/>
    <s v="MH14KT1712"/>
    <s v="SPLENDOR PLUS BS6 I3S DRS CAST FI"/>
    <d v="2023-03-21T00:00:00"/>
    <n v="36"/>
    <x v="0"/>
    <x v="2"/>
    <s v="-"/>
    <m/>
    <m/>
    <m/>
    <m/>
    <m/>
    <m/>
    <m/>
    <m/>
    <m/>
    <n v="1"/>
    <m/>
    <m/>
    <n v="1"/>
    <m/>
    <m/>
    <m/>
    <m/>
    <m/>
    <m/>
    <m/>
    <m/>
    <m/>
    <m/>
    <m/>
    <m/>
    <m/>
    <m/>
    <m/>
    <m/>
    <m/>
    <m/>
    <m/>
    <m/>
    <m/>
    <m/>
    <m/>
    <n v="2"/>
    <m/>
    <m/>
    <m/>
    <m/>
    <m/>
    <m/>
    <m/>
    <m/>
    <m/>
    <m/>
    <m/>
    <m/>
    <m/>
    <m/>
    <m/>
    <m/>
    <m/>
    <m/>
    <m/>
    <m/>
    <m/>
    <m/>
    <m/>
    <m/>
    <m/>
    <m/>
    <m/>
    <m/>
    <m/>
    <m/>
    <m/>
    <m/>
    <m/>
    <m/>
    <m/>
    <m/>
    <m/>
    <m/>
    <m/>
    <m/>
    <m/>
    <m/>
    <m/>
    <m/>
    <m/>
    <m/>
    <m/>
    <m/>
    <m/>
    <m/>
    <m/>
    <m/>
    <m/>
    <m/>
    <m/>
    <m/>
    <x v="2"/>
    <x v="0"/>
    <s v="ZBHT0013"/>
    <s v="B2zh1N4kXv7"/>
    <s v="Allocated"/>
    <s v="Promise To Pay (PTP)"/>
    <s v="Ptp"/>
    <d v="2026-03-12T00:00:00"/>
    <s v="Non Contactable Customer (POT_SKIP)"/>
    <s v="12:47-CALLED UP THE CUSTOMER NO IN SYSTEM. RESPONDENT SAID ITS IS WRONG NO."/>
    <d v="2026-02-10T00:00:00"/>
    <e v="#N/A"/>
  </r>
  <r>
    <n v="139570903"/>
    <s v="DNYANESHWAR SHRAVAN NETKE"/>
    <m/>
    <m/>
    <m/>
    <m/>
    <m/>
    <m/>
    <n v="3208"/>
    <n v="3194"/>
    <x v="2"/>
    <x v="0"/>
    <x v="0"/>
    <x v="2"/>
    <n v="9274.2800000000007"/>
    <n v="168"/>
    <n v="0"/>
    <n v="5400"/>
    <s v="-"/>
    <s v="01.02.26 08.02.26"/>
    <n v="1.42846754995993E-2"/>
    <n v="4.6884067929436852E-4"/>
    <s v="STABLE"/>
    <x v="3"/>
    <s v="PAID"/>
    <s v="PTP"/>
    <m/>
    <n v="27"/>
    <s v="CAVA"/>
    <m/>
    <m/>
    <m/>
    <s v="ALANDI DEVACHI "/>
    <m/>
    <m/>
    <m/>
    <n v="8762"/>
    <n v="9274.2800000000007"/>
    <n v="23"/>
    <m/>
    <n v="53"/>
    <s v="-"/>
    <s v="MH14KT3235"/>
    <s v="SPLENDOR PLUS BS6 I3S DRS CAST FI"/>
    <d v="2023-03-24T00:00:00"/>
    <n v="36"/>
    <x v="0"/>
    <x v="2"/>
    <s v="-"/>
    <m/>
    <m/>
    <m/>
    <m/>
    <m/>
    <m/>
    <m/>
    <m/>
    <m/>
    <m/>
    <m/>
    <m/>
    <m/>
    <m/>
    <m/>
    <n v="1"/>
    <m/>
    <m/>
    <m/>
    <m/>
    <m/>
    <m/>
    <m/>
    <m/>
    <m/>
    <m/>
    <m/>
    <m/>
    <m/>
    <m/>
    <m/>
    <m/>
    <m/>
    <m/>
    <m/>
    <m/>
    <m/>
    <m/>
    <m/>
    <m/>
    <m/>
    <m/>
    <m/>
    <m/>
    <m/>
    <m/>
    <m/>
    <m/>
    <m/>
    <m/>
    <m/>
    <m/>
    <m/>
    <m/>
    <m/>
    <m/>
    <m/>
    <m/>
    <m/>
    <m/>
    <m/>
    <m/>
    <m/>
    <m/>
    <m/>
    <m/>
    <m/>
    <m/>
    <m/>
    <m/>
    <m/>
    <m/>
    <m/>
    <m/>
    <m/>
    <m/>
    <m/>
    <m/>
    <m/>
    <m/>
    <m/>
    <m/>
    <m/>
    <m/>
    <m/>
    <m/>
    <m/>
    <m/>
    <m/>
    <m/>
    <m/>
    <m/>
    <m/>
    <x v="0"/>
    <x v="0"/>
    <s v="ZBHT0009"/>
    <s v="A2my2217x5Zw"/>
    <s v="Allocated"/>
    <s v="Promise To Pay (PTP)"/>
    <s v="Customer promise pay online 3260 on 13/03"/>
    <d v="2026-03-13T00:00:00"/>
    <m/>
    <m/>
    <m/>
    <e v="#N/A"/>
  </r>
  <r>
    <n v="139640918"/>
    <s v="KAJAL AVINASH ADAGALE"/>
    <m/>
    <m/>
    <m/>
    <m/>
    <m/>
    <m/>
    <n v="2814"/>
    <n v="6704"/>
    <x v="4"/>
    <x v="0"/>
    <x v="0"/>
    <x v="12"/>
    <n v="9211.14"/>
    <n v="372"/>
    <n v="0"/>
    <n v="5400"/>
    <s v="-"/>
    <s v="07.02.26"/>
    <n v="1.1851543931883649E-2"/>
    <n v="1.9985329762866291E-3"/>
    <s v="STABLE"/>
    <x v="3"/>
    <s v="PAID"/>
    <s v="PTP"/>
    <m/>
    <m/>
    <m/>
    <m/>
    <m/>
    <m/>
    <s v="SHIRUR"/>
    <m/>
    <m/>
    <m/>
    <n v="12476"/>
    <n v="9211.14"/>
    <n v="85"/>
    <m/>
    <n v="115"/>
    <s v="-"/>
    <s v="MH12VX7985"/>
    <s v="SPLENDOR PLUS I3S XTEC"/>
    <d v="2023-03-16T00:00:00"/>
    <n v="36"/>
    <x v="0"/>
    <x v="0"/>
    <s v="-"/>
    <m/>
    <m/>
    <m/>
    <m/>
    <m/>
    <m/>
    <m/>
    <m/>
    <m/>
    <n v="1"/>
    <m/>
    <m/>
    <m/>
    <m/>
    <m/>
    <m/>
    <m/>
    <m/>
    <m/>
    <m/>
    <m/>
    <m/>
    <m/>
    <m/>
    <m/>
    <m/>
    <m/>
    <m/>
    <m/>
    <m/>
    <m/>
    <m/>
    <m/>
    <m/>
    <m/>
    <m/>
    <m/>
    <m/>
    <m/>
    <m/>
    <m/>
    <m/>
    <m/>
    <m/>
    <m/>
    <m/>
    <m/>
    <m/>
    <m/>
    <m/>
    <m/>
    <m/>
    <m/>
    <m/>
    <m/>
    <m/>
    <m/>
    <m/>
    <m/>
    <m/>
    <m/>
    <m/>
    <m/>
    <m/>
    <m/>
    <m/>
    <m/>
    <m/>
    <m/>
    <m/>
    <m/>
    <m/>
    <m/>
    <m/>
    <m/>
    <m/>
    <m/>
    <m/>
    <m/>
    <m/>
    <m/>
    <m/>
    <m/>
    <m/>
    <m/>
    <m/>
    <m/>
    <m/>
    <m/>
    <m/>
    <m/>
    <m/>
    <m/>
    <x v="0"/>
    <x v="0"/>
    <s v="ZBHT0024"/>
    <s v="GPLBX_lFGFyc"/>
    <s v="Allocated"/>
    <s v="Left Message (LMCB)"/>
    <s v="Meet husband"/>
    <d v="2026-03-04T00:00:00"/>
    <m/>
    <m/>
    <m/>
    <e v="#N/A"/>
  </r>
  <r>
    <n v="461174138"/>
    <s v="AARSHAD RAHIM SHAIKH"/>
    <m/>
    <m/>
    <m/>
    <m/>
    <m/>
    <m/>
    <n v="4770"/>
    <n v="9191.99"/>
    <x v="6"/>
    <x v="0"/>
    <x v="0"/>
    <x v="15"/>
    <n v="9115.4"/>
    <n v="606"/>
    <n v="0"/>
    <n v="2700"/>
    <s v="-"/>
    <s v="BK 3 FLOW"/>
    <n v="0.11409610187715211"/>
    <n v="4.2030463984986518E-3"/>
    <s v="FLOW"/>
    <x v="5"/>
    <s v="NC"/>
    <s v="-"/>
    <m/>
    <m/>
    <m/>
    <m/>
    <m/>
    <m/>
    <s v="DIGHI"/>
    <m/>
    <m/>
    <m/>
    <n v="12497.99"/>
    <n v="9115.4"/>
    <n v="116"/>
    <m/>
    <n v="146"/>
    <s v="-"/>
    <s v="MH14LG1713"/>
    <s v="SPLENDOR PLUS BS6 I3S DRS CAST FI"/>
    <d v="2023-12-19T00:00:00"/>
    <n v="24"/>
    <x v="0"/>
    <x v="2"/>
    <s v="-"/>
    <m/>
    <m/>
    <m/>
    <m/>
    <m/>
    <m/>
    <m/>
    <m/>
    <m/>
    <m/>
    <m/>
    <m/>
    <n v="1"/>
    <m/>
    <m/>
    <m/>
    <m/>
    <m/>
    <m/>
    <m/>
    <m/>
    <m/>
    <m/>
    <m/>
    <m/>
    <m/>
    <m/>
    <m/>
    <m/>
    <m/>
    <m/>
    <m/>
    <m/>
    <m/>
    <m/>
    <m/>
    <m/>
    <m/>
    <m/>
    <m/>
    <m/>
    <m/>
    <m/>
    <m/>
    <m/>
    <m/>
    <m/>
    <m/>
    <m/>
    <m/>
    <m/>
    <m/>
    <m/>
    <m/>
    <m/>
    <m/>
    <m/>
    <m/>
    <m/>
    <m/>
    <m/>
    <m/>
    <m/>
    <m/>
    <m/>
    <m/>
    <m/>
    <m/>
    <m/>
    <m/>
    <m/>
    <m/>
    <m/>
    <m/>
    <m/>
    <m/>
    <m/>
    <m/>
    <m/>
    <m/>
    <m/>
    <m/>
    <m/>
    <m/>
    <m/>
    <m/>
    <m/>
    <m/>
    <m/>
    <m/>
    <m/>
    <m/>
    <m/>
    <x v="0"/>
    <x v="0"/>
    <s v="ZBHT0012"/>
    <s v="G2Uy0e_LsNIc"/>
    <s v="Allocated"/>
    <s v="No Such Person (NC_NSP)"/>
    <s v="Nc"/>
    <d v="2026-03-05T00:00:00"/>
    <m/>
    <m/>
    <m/>
    <e v="#N/A"/>
  </r>
  <r>
    <n v="460208452"/>
    <s v="ATUL ANNASAHEB GADE"/>
    <m/>
    <m/>
    <m/>
    <m/>
    <m/>
    <m/>
    <n v="4803"/>
    <n v="9091"/>
    <x v="1"/>
    <x v="0"/>
    <x v="0"/>
    <x v="8"/>
    <n v="9023.94"/>
    <n v="744"/>
    <n v="0"/>
    <n v="900"/>
    <s v="-"/>
    <s v="BKT 5 FLOW"/>
    <n v="3.8228944264929697E-2"/>
    <n v="3.3538210769826619E-3"/>
    <s v="STABLE"/>
    <x v="3"/>
    <s v="PTP"/>
    <s v="PTP"/>
    <m/>
    <n v="28"/>
    <s v="CAVA"/>
    <m/>
    <m/>
    <m/>
    <s v="BHOR"/>
    <m/>
    <m/>
    <m/>
    <n v="10735"/>
    <n v="9023.94"/>
    <n v="177"/>
    <m/>
    <n v="207"/>
    <s v="-"/>
    <s v="MH12WC3317"/>
    <s v="HONDA ACTIVA 6G DLX BS VI"/>
    <d v="2023-10-19T00:00:00"/>
    <n v="24"/>
    <x v="0"/>
    <x v="2"/>
    <s v="-"/>
    <m/>
    <m/>
    <m/>
    <m/>
    <m/>
    <m/>
    <m/>
    <m/>
    <m/>
    <m/>
    <m/>
    <m/>
    <m/>
    <m/>
    <m/>
    <m/>
    <m/>
    <m/>
    <m/>
    <m/>
    <m/>
    <m/>
    <m/>
    <m/>
    <m/>
    <m/>
    <m/>
    <m/>
    <m/>
    <m/>
    <n v="1"/>
    <m/>
    <m/>
    <m/>
    <m/>
    <m/>
    <m/>
    <m/>
    <m/>
    <m/>
    <m/>
    <m/>
    <m/>
    <m/>
    <m/>
    <m/>
    <m/>
    <m/>
    <m/>
    <m/>
    <m/>
    <m/>
    <m/>
    <m/>
    <m/>
    <m/>
    <m/>
    <m/>
    <m/>
    <m/>
    <m/>
    <m/>
    <m/>
    <m/>
    <m/>
    <m/>
    <m/>
    <m/>
    <m/>
    <m/>
    <m/>
    <m/>
    <m/>
    <m/>
    <m/>
    <m/>
    <m/>
    <m/>
    <m/>
    <m/>
    <m/>
    <m/>
    <m/>
    <m/>
    <m/>
    <m/>
    <m/>
    <m/>
    <m/>
    <m/>
    <m/>
    <m/>
    <m/>
    <x v="0"/>
    <x v="0"/>
    <s v="DUWT0011"/>
    <s v="AoHtK13_NJm"/>
    <s v="Allocated"/>
    <s v="Promise To Pay (PTP)"/>
    <s v="Promise to pay 5500 ptp date 20.03.2026 customer home visit "/>
    <d v="2026-03-20T00:00:00"/>
    <m/>
    <m/>
    <m/>
    <e v="#N/A"/>
  </r>
  <r>
    <n v="140313978"/>
    <s v="SACHIN NIVRUTTI WAGHMARE"/>
    <s v="ONLINE"/>
    <s v="04.03.26"/>
    <n v="6620"/>
    <m/>
    <m/>
    <m/>
    <n v="3102"/>
    <n v="3093"/>
    <x v="2"/>
    <x v="1"/>
    <x v="1"/>
    <x v="7"/>
    <n v="8997.02"/>
    <n v="8"/>
    <n v="0"/>
    <n v="900"/>
    <s v="-"/>
    <s v="19.02.26"/>
    <n v="1.349570989781294E-2"/>
    <n v="4.5482441423215812E-4"/>
    <s v="STABLE"/>
    <x v="1"/>
    <s v="PTP"/>
    <s v="PAID"/>
    <m/>
    <m/>
    <m/>
    <m/>
    <m/>
    <m/>
    <s v="MAVAL"/>
    <m/>
    <m/>
    <m/>
    <n v="4001"/>
    <n v="8997.02"/>
    <n v="24"/>
    <m/>
    <n v="26"/>
    <s v="-"/>
    <s v="MH14KT5285"/>
    <s v="HONDA ACTIVA 6G DLX BS VI"/>
    <d v="2023-03-25T00:00:00"/>
    <n v="36"/>
    <x v="0"/>
    <x v="2"/>
    <s v="-"/>
    <m/>
    <m/>
    <m/>
    <m/>
    <m/>
    <m/>
    <m/>
    <m/>
    <m/>
    <m/>
    <m/>
    <m/>
    <m/>
    <m/>
    <m/>
    <m/>
    <m/>
    <m/>
    <m/>
    <m/>
    <m/>
    <m/>
    <m/>
    <m/>
    <m/>
    <m/>
    <m/>
    <m/>
    <m/>
    <m/>
    <m/>
    <m/>
    <m/>
    <m/>
    <m/>
    <m/>
    <m/>
    <m/>
    <m/>
    <m/>
    <m/>
    <m/>
    <m/>
    <m/>
    <m/>
    <m/>
    <m/>
    <m/>
    <m/>
    <m/>
    <m/>
    <m/>
    <m/>
    <m/>
    <m/>
    <m/>
    <m/>
    <m/>
    <m/>
    <m/>
    <m/>
    <m/>
    <m/>
    <m/>
    <m/>
    <m/>
    <m/>
    <m/>
    <m/>
    <m/>
    <m/>
    <m/>
    <m/>
    <m/>
    <m/>
    <m/>
    <m/>
    <m/>
    <m/>
    <m/>
    <m/>
    <m/>
    <m/>
    <m/>
    <m/>
    <m/>
    <m/>
    <m/>
    <m/>
    <m/>
    <n v="1"/>
    <m/>
    <m/>
    <x v="0"/>
    <x v="0"/>
    <s v="ZBHT0013"/>
    <s v="GPfzHUMX3m"/>
    <s v="Allocated"/>
    <e v="#N/A"/>
    <e v="#N/A"/>
    <e v="#N/A"/>
    <m/>
    <m/>
    <m/>
    <e v="#N/A"/>
  </r>
  <r>
    <n v="461116548"/>
    <s v="OMKAR SANDIP MORDEKAR"/>
    <m/>
    <m/>
    <m/>
    <m/>
    <m/>
    <m/>
    <n v="2444"/>
    <n v="9135"/>
    <x v="1"/>
    <x v="0"/>
    <x v="0"/>
    <x v="17"/>
    <n v="8909.4500000000007"/>
    <n v="895"/>
    <n v="0"/>
    <n v="4500"/>
    <s v="-"/>
    <s v="27.02.26"/>
    <n v="0.16957602994771939"/>
    <n v="3.3112699324600089E-3"/>
    <s v="FLOW"/>
    <x v="5"/>
    <s v="RTP"/>
    <s v="-"/>
    <m/>
    <m/>
    <m/>
    <m/>
    <m/>
    <m/>
    <s v="SHANIWAR PETH"/>
    <m/>
    <m/>
    <m/>
    <n v="14530"/>
    <n v="8909.4500000000007"/>
    <n v="176"/>
    <m/>
    <n v="206"/>
    <s v="-"/>
    <s v="MH12UH5367"/>
    <s v="RE CLASSIC 350 EFI STEALTH BLACK"/>
    <d v="2023-12-14T00:00:00"/>
    <n v="24"/>
    <x v="0"/>
    <x v="2"/>
    <s v="-"/>
    <m/>
    <m/>
    <m/>
    <m/>
    <m/>
    <m/>
    <m/>
    <m/>
    <m/>
    <n v="1"/>
    <m/>
    <m/>
    <m/>
    <m/>
    <m/>
    <m/>
    <m/>
    <m/>
    <m/>
    <m/>
    <m/>
    <m/>
    <m/>
    <m/>
    <m/>
    <m/>
    <m/>
    <m/>
    <m/>
    <m/>
    <m/>
    <m/>
    <m/>
    <m/>
    <m/>
    <m/>
    <m/>
    <m/>
    <m/>
    <m/>
    <m/>
    <m/>
    <m/>
    <m/>
    <m/>
    <m/>
    <m/>
    <m/>
    <m/>
    <m/>
    <m/>
    <m/>
    <m/>
    <m/>
    <m/>
    <m/>
    <m/>
    <m/>
    <m/>
    <m/>
    <m/>
    <m/>
    <m/>
    <m/>
    <m/>
    <m/>
    <m/>
    <m/>
    <m/>
    <m/>
    <m/>
    <m/>
    <m/>
    <m/>
    <m/>
    <m/>
    <m/>
    <m/>
    <m/>
    <m/>
    <m/>
    <m/>
    <m/>
    <m/>
    <m/>
    <m/>
    <m/>
    <m/>
    <m/>
    <m/>
    <m/>
    <m/>
    <m/>
    <x v="0"/>
    <x v="0"/>
    <s v="DUWT0014"/>
    <s v="BPaGi1qq_OMm"/>
    <s v="Allocated"/>
    <s v="Left Message (LMCB)"/>
    <s v="Left message to mother "/>
    <d v="2026-03-04T00:00:00"/>
    <m/>
    <m/>
    <m/>
    <s v="VYMO"/>
  </r>
  <r>
    <n v="135215192"/>
    <s v="MILIND ANIRUDHA VANJARE"/>
    <m/>
    <m/>
    <m/>
    <m/>
    <m/>
    <m/>
    <n v="3065"/>
    <n v="9194"/>
    <x v="1"/>
    <x v="0"/>
    <x v="0"/>
    <x v="5"/>
    <n v="8864.64"/>
    <n v="692"/>
    <n v="0"/>
    <n v="0"/>
    <s v="-"/>
    <s v="NEW"/>
    <n v="8.9760525595800181E-2"/>
    <n v="3.2946159296120738E-3"/>
    <s v="FLOW"/>
    <x v="0"/>
    <s v="-"/>
    <s v="NC"/>
    <s v="Add not found"/>
    <m/>
    <s v="CNAVNA"/>
    <m/>
    <m/>
    <m/>
    <s v="BALEWADI"/>
    <m/>
    <m/>
    <m/>
    <n v="9886"/>
    <n v="8864.64"/>
    <n v="176"/>
    <m/>
    <n v="206"/>
    <s v="-"/>
    <s v="MH15JB3293"/>
    <s v="HF DELUXE BS6 DRUM SELF CAST"/>
    <d v="2022-10-22T00:00:00"/>
    <n v="36"/>
    <x v="0"/>
    <x v="0"/>
    <s v="-"/>
    <m/>
    <m/>
    <m/>
    <m/>
    <m/>
    <m/>
    <m/>
    <m/>
    <m/>
    <m/>
    <m/>
    <m/>
    <n v="1"/>
    <m/>
    <m/>
    <m/>
    <m/>
    <m/>
    <m/>
    <m/>
    <m/>
    <m/>
    <m/>
    <m/>
    <m/>
    <m/>
    <m/>
    <m/>
    <m/>
    <m/>
    <m/>
    <m/>
    <m/>
    <m/>
    <m/>
    <m/>
    <m/>
    <m/>
    <m/>
    <m/>
    <m/>
    <m/>
    <m/>
    <m/>
    <m/>
    <m/>
    <m/>
    <m/>
    <m/>
    <m/>
    <m/>
    <m/>
    <m/>
    <m/>
    <m/>
    <m/>
    <m/>
    <m/>
    <m/>
    <m/>
    <m/>
    <m/>
    <m/>
    <m/>
    <m/>
    <m/>
    <m/>
    <m/>
    <m/>
    <m/>
    <m/>
    <m/>
    <m/>
    <m/>
    <m/>
    <m/>
    <m/>
    <m/>
    <m/>
    <m/>
    <m/>
    <m/>
    <m/>
    <m/>
    <m/>
    <m/>
    <m/>
    <m/>
    <m/>
    <m/>
    <m/>
    <m/>
    <m/>
    <x v="0"/>
    <x v="0"/>
    <s v="DUWT0023"/>
    <s v="GogUPE69Hz"/>
    <s v="Allocated"/>
    <s v="Address Not Found (NC_ANF)"/>
    <s v="Customer address short not found "/>
    <d v="2026-03-05T00:00:00"/>
    <m/>
    <m/>
    <m/>
    <s v="DID"/>
  </r>
  <r>
    <n v="462126435"/>
    <s v="POONAM SUNIL JADHAV"/>
    <m/>
    <m/>
    <m/>
    <m/>
    <m/>
    <m/>
    <n v="4545"/>
    <n v="4545"/>
    <x v="2"/>
    <x v="0"/>
    <x v="0"/>
    <x v="5"/>
    <n v="8842"/>
    <n v="54"/>
    <n v="0"/>
    <n v="1800"/>
    <s v="-"/>
    <s v="NEW"/>
    <n v="9.491307156303903E-3"/>
    <n v="4.4698772156122162E-4"/>
    <s v="FLOW"/>
    <x v="0"/>
    <s v="-"/>
    <s v="NC"/>
    <s v="Add not found"/>
    <m/>
    <s v="CNAVNA"/>
    <m/>
    <m/>
    <m/>
    <s v="BAVDHAN"/>
    <m/>
    <m/>
    <m/>
    <n v="6399"/>
    <n v="8842"/>
    <n v="24"/>
    <m/>
    <n v="54"/>
    <s v="-"/>
    <s v="MH16DK1481"/>
    <s v="HONDA ACTIVA 125 DLX"/>
    <d v="2024-03-05T00:00:00"/>
    <n v="24"/>
    <x v="0"/>
    <x v="0"/>
    <s v="-"/>
    <m/>
    <m/>
    <m/>
    <m/>
    <m/>
    <m/>
    <m/>
    <m/>
    <m/>
    <m/>
    <m/>
    <m/>
    <n v="1"/>
    <m/>
    <m/>
    <m/>
    <m/>
    <m/>
    <n v="1"/>
    <m/>
    <m/>
    <m/>
    <m/>
    <m/>
    <m/>
    <m/>
    <m/>
    <m/>
    <m/>
    <m/>
    <m/>
    <m/>
    <m/>
    <m/>
    <m/>
    <m/>
    <m/>
    <m/>
    <m/>
    <m/>
    <m/>
    <m/>
    <m/>
    <m/>
    <m/>
    <m/>
    <m/>
    <m/>
    <m/>
    <m/>
    <m/>
    <m/>
    <m/>
    <m/>
    <m/>
    <m/>
    <m/>
    <m/>
    <m/>
    <m/>
    <m/>
    <m/>
    <m/>
    <m/>
    <m/>
    <m/>
    <m/>
    <m/>
    <m/>
    <m/>
    <m/>
    <m/>
    <m/>
    <m/>
    <m/>
    <m/>
    <m/>
    <m/>
    <m/>
    <m/>
    <m/>
    <m/>
    <m/>
    <m/>
    <m/>
    <m/>
    <m/>
    <m/>
    <m/>
    <m/>
    <m/>
    <m/>
    <m/>
    <x v="6"/>
    <x v="0"/>
    <s v="DUWT0023"/>
    <s v="A2GOPwfsJq7"/>
    <s v="Allocated"/>
    <s v="Address Not Found (NC_ANF)"/>
    <s v="Customer residence address short not found "/>
    <d v="2026-03-07T00:00:00"/>
    <m/>
    <m/>
    <m/>
    <s v="VYMO"/>
  </r>
  <r>
    <n v="139141930"/>
    <s v="NIKHIL LAXMAN SABLE"/>
    <s v="ONLINE"/>
    <s v="14.03.26"/>
    <n v="3263"/>
    <m/>
    <m/>
    <m/>
    <n v="3055"/>
    <n v="6104"/>
    <x v="5"/>
    <x v="1"/>
    <x v="1"/>
    <x v="18"/>
    <n v="8831.7099999999991"/>
    <n v="208"/>
    <n v="0"/>
    <n v="5400"/>
    <s v="-"/>
    <s v="2 FLOW"/>
    <n v="1"/>
    <n v="1.643065472508292E-3"/>
    <s v="STABLE"/>
    <x v="1"/>
    <s v="PAID"/>
    <s v="PAID"/>
    <m/>
    <m/>
    <s v="CAVA"/>
    <m/>
    <m/>
    <m/>
    <s v="WAGHOLI"/>
    <m/>
    <m/>
    <m/>
    <n v="11712"/>
    <n v="8831.7099999999991"/>
    <n v="54"/>
    <m/>
    <n v="53"/>
    <s v="-"/>
    <s v="MH12VE8943"/>
    <s v="HONDA ACTIVA 6G DLX BS VI"/>
    <d v="2023-02-21T00:00:00"/>
    <n v="36"/>
    <x v="0"/>
    <x v="2"/>
    <s v="-"/>
    <m/>
    <m/>
    <m/>
    <m/>
    <m/>
    <m/>
    <m/>
    <m/>
    <m/>
    <m/>
    <m/>
    <m/>
    <n v="1"/>
    <m/>
    <m/>
    <m/>
    <m/>
    <m/>
    <m/>
    <m/>
    <m/>
    <m/>
    <m/>
    <m/>
    <m/>
    <m/>
    <m/>
    <m/>
    <m/>
    <m/>
    <n v="1"/>
    <m/>
    <m/>
    <m/>
    <m/>
    <m/>
    <m/>
    <m/>
    <m/>
    <n v="2"/>
    <m/>
    <m/>
    <m/>
    <m/>
    <m/>
    <m/>
    <m/>
    <m/>
    <m/>
    <m/>
    <m/>
    <m/>
    <m/>
    <m/>
    <m/>
    <m/>
    <m/>
    <m/>
    <m/>
    <m/>
    <m/>
    <m/>
    <m/>
    <m/>
    <m/>
    <m/>
    <m/>
    <m/>
    <m/>
    <m/>
    <m/>
    <m/>
    <m/>
    <m/>
    <m/>
    <m/>
    <m/>
    <m/>
    <m/>
    <m/>
    <m/>
    <m/>
    <m/>
    <m/>
    <m/>
    <m/>
    <m/>
    <m/>
    <m/>
    <m/>
    <m/>
    <m/>
    <m/>
    <x v="2"/>
    <x v="0"/>
    <s v="DUWT0021"/>
    <s v="GolkfT5QNIT3"/>
    <s v="Allocated"/>
    <s v="Left Message (LMCB)"/>
    <s v="Left message at residence with mother "/>
    <d v="2026-03-05T00:00:00"/>
    <m/>
    <m/>
    <m/>
    <e v="#N/A"/>
  </r>
  <r>
    <n v="138748493"/>
    <s v="SUNITA VIJAY SALUNKE"/>
    <m/>
    <m/>
    <m/>
    <m/>
    <m/>
    <m/>
    <n v="3028"/>
    <n v="6056"/>
    <x v="5"/>
    <x v="0"/>
    <x v="0"/>
    <x v="12"/>
    <n v="8753.7900000000009"/>
    <n v="57"/>
    <n v="0"/>
    <n v="900"/>
    <s v="-"/>
    <s v="NEW"/>
    <n v="1.3415440331551081E-2"/>
    <n v="1.6285691109183119E-3"/>
    <s v="FLOW"/>
    <x v="0"/>
    <s v="-"/>
    <s v="NC"/>
    <s v="ADd not found"/>
    <m/>
    <s v="CNAVNA"/>
    <m/>
    <m/>
    <m/>
    <s v="SHIRUR"/>
    <m/>
    <m/>
    <m/>
    <n v="7013"/>
    <n v="8753.7900000000009"/>
    <n v="54"/>
    <m/>
    <n v="84"/>
    <s v="-"/>
    <s v="MH12VP3178"/>
    <s v="HF DELUXE BS6 I3S DRUM SELF CAST"/>
    <d v="2023-02-28T00:00:00"/>
    <n v="36"/>
    <x v="0"/>
    <x v="0"/>
    <s v="-"/>
    <m/>
    <m/>
    <m/>
    <m/>
    <m/>
    <m/>
    <m/>
    <m/>
    <m/>
    <n v="1"/>
    <m/>
    <m/>
    <m/>
    <m/>
    <m/>
    <m/>
    <m/>
    <m/>
    <m/>
    <m/>
    <m/>
    <m/>
    <m/>
    <m/>
    <m/>
    <m/>
    <m/>
    <m/>
    <m/>
    <m/>
    <m/>
    <m/>
    <m/>
    <m/>
    <m/>
    <m/>
    <m/>
    <m/>
    <m/>
    <m/>
    <m/>
    <m/>
    <m/>
    <m/>
    <m/>
    <m/>
    <m/>
    <m/>
    <m/>
    <m/>
    <m/>
    <m/>
    <m/>
    <m/>
    <m/>
    <m/>
    <m/>
    <m/>
    <m/>
    <m/>
    <m/>
    <m/>
    <m/>
    <m/>
    <m/>
    <m/>
    <m/>
    <m/>
    <m/>
    <m/>
    <m/>
    <m/>
    <m/>
    <m/>
    <m/>
    <m/>
    <m/>
    <m/>
    <m/>
    <m/>
    <m/>
    <m/>
    <m/>
    <m/>
    <m/>
    <m/>
    <m/>
    <m/>
    <m/>
    <m/>
    <m/>
    <m/>
    <m/>
    <x v="0"/>
    <x v="0"/>
    <s v="ZBHT0024"/>
    <s v="Ao7PB5KVN7"/>
    <s v="Allocated"/>
    <s v="Address Not Found (NC_ANF)"/>
    <s v="Address not found "/>
    <d v="2026-03-04T00:00:00"/>
    <m/>
    <m/>
    <m/>
    <s v="VYMO"/>
  </r>
  <r>
    <n v="464790744"/>
    <s v="PRAKASH DNYANESHWAR POPALAGHT"/>
    <m/>
    <m/>
    <m/>
    <m/>
    <m/>
    <m/>
    <n v="2971"/>
    <n v="8913"/>
    <x v="0"/>
    <x v="0"/>
    <x v="0"/>
    <x v="0"/>
    <n v="8576"/>
    <n v="567"/>
    <n v="0"/>
    <n v="2247"/>
    <s v="-"/>
    <s v="BKT 4 FLOW"/>
    <n v="1.1351887341942739E-2"/>
    <n v="2.7571960969497281E-3"/>
    <s v="FLOW"/>
    <x v="0"/>
    <s v="NC"/>
    <s v="NC"/>
    <m/>
    <m/>
    <m/>
    <m/>
    <m/>
    <m/>
    <s v="THERGAON"/>
    <m/>
    <m/>
    <m/>
    <n v="11727"/>
    <n v="8576"/>
    <n v="146"/>
    <m/>
    <n v="176"/>
    <s v="-"/>
    <s v="MH14LD3381"/>
    <s v="BAJAJ CT 125 X DISC"/>
    <d v="2024-11-27T00:00:00"/>
    <n v="12"/>
    <x v="0"/>
    <x v="0"/>
    <s v="-"/>
    <m/>
    <m/>
    <m/>
    <m/>
    <m/>
    <m/>
    <m/>
    <m/>
    <m/>
    <n v="1"/>
    <m/>
    <m/>
    <m/>
    <m/>
    <m/>
    <m/>
    <m/>
    <m/>
    <m/>
    <m/>
    <m/>
    <m/>
    <m/>
    <m/>
    <m/>
    <m/>
    <m/>
    <m/>
    <m/>
    <m/>
    <m/>
    <m/>
    <m/>
    <m/>
    <m/>
    <m/>
    <m/>
    <m/>
    <m/>
    <m/>
    <m/>
    <m/>
    <m/>
    <m/>
    <m/>
    <m/>
    <m/>
    <m/>
    <m/>
    <m/>
    <m/>
    <m/>
    <m/>
    <m/>
    <m/>
    <m/>
    <m/>
    <m/>
    <m/>
    <m/>
    <m/>
    <m/>
    <m/>
    <m/>
    <m/>
    <m/>
    <m/>
    <m/>
    <m/>
    <m/>
    <m/>
    <m/>
    <m/>
    <m/>
    <m/>
    <m/>
    <m/>
    <m/>
    <m/>
    <m/>
    <m/>
    <m/>
    <m/>
    <m/>
    <m/>
    <m/>
    <m/>
    <m/>
    <m/>
    <m/>
    <m/>
    <m/>
    <m/>
    <x v="0"/>
    <x v="0"/>
    <s v="ZBHT0011"/>
    <s v="Aoi5AACl_z"/>
    <s v="Allocated"/>
    <s v="Shifted (NC_SFTD)"/>
    <s v="Visit cm residences address cm shifted"/>
    <d v="2026-03-04T00:00:00"/>
    <m/>
    <m/>
    <m/>
    <e v="#N/A"/>
  </r>
  <r>
    <n v="458817303"/>
    <s v="SHWETA DEVDAS KHUDE"/>
    <m/>
    <m/>
    <m/>
    <m/>
    <m/>
    <m/>
    <n v="4366"/>
    <n v="8711"/>
    <x v="4"/>
    <x v="0"/>
    <x v="0"/>
    <x v="14"/>
    <n v="8483"/>
    <n v="588"/>
    <n v="0"/>
    <n v="4249"/>
    <s v="-"/>
    <s v="03.02.26"/>
    <n v="0.21540543731772871"/>
    <n v="1.8405490783811201E-3"/>
    <s v="FLOW"/>
    <x v="0"/>
    <s v="PAID"/>
    <s v="NC"/>
    <s v="Shifted"/>
    <m/>
    <s v="CNAVNA"/>
    <m/>
    <m/>
    <m/>
    <s v="PIMPALE GURAV"/>
    <m/>
    <m/>
    <m/>
    <n v="13548"/>
    <n v="8483"/>
    <n v="86"/>
    <m/>
    <n v="116"/>
    <s v="-"/>
    <s v="MH14KX7909"/>
    <s v="ACTIVA 125 DISC BSVI"/>
    <d v="2023-07-04T00:00:00"/>
    <n v="30"/>
    <x v="0"/>
    <x v="0"/>
    <s v="-"/>
    <m/>
    <m/>
    <m/>
    <n v="1"/>
    <m/>
    <m/>
    <m/>
    <m/>
    <m/>
    <n v="1"/>
    <m/>
    <m/>
    <m/>
    <m/>
    <m/>
    <n v="1"/>
    <m/>
    <m/>
    <m/>
    <m/>
    <m/>
    <m/>
    <m/>
    <m/>
    <m/>
    <m/>
    <m/>
    <m/>
    <m/>
    <m/>
    <m/>
    <m/>
    <m/>
    <n v="1"/>
    <m/>
    <m/>
    <m/>
    <m/>
    <m/>
    <m/>
    <m/>
    <m/>
    <m/>
    <m/>
    <m/>
    <m/>
    <m/>
    <m/>
    <m/>
    <m/>
    <m/>
    <m/>
    <m/>
    <m/>
    <m/>
    <m/>
    <m/>
    <m/>
    <m/>
    <m/>
    <m/>
    <m/>
    <m/>
    <m/>
    <m/>
    <m/>
    <n v="1"/>
    <m/>
    <m/>
    <m/>
    <m/>
    <m/>
    <m/>
    <m/>
    <m/>
    <m/>
    <m/>
    <m/>
    <m/>
    <m/>
    <m/>
    <m/>
    <m/>
    <m/>
    <m/>
    <m/>
    <m/>
    <m/>
    <m/>
    <m/>
    <m/>
    <m/>
    <m/>
    <x v="5"/>
    <x v="0"/>
    <s v="ZBHT0015"/>
    <s v="Go8GJlne_z"/>
    <s v="Allocated"/>
    <s v="Left Message (LMCB)"/>
    <s v="Visited at customer residence address. Cm not living here. Left message at relatives. Vehicle with him."/>
    <d v="2026-03-06T00:00:00"/>
    <m/>
    <m/>
    <m/>
    <e v="#N/A"/>
  </r>
  <r>
    <n v="140272079"/>
    <s v="SAIPRASAD SHIVAJI PANCHAL"/>
    <s v="ONLINE"/>
    <s v="27.03.26"/>
    <n v="3000"/>
    <m/>
    <m/>
    <m/>
    <n v="2901"/>
    <n v="2889"/>
    <x v="2"/>
    <x v="1"/>
    <x v="1"/>
    <x v="2"/>
    <n v="8386.5400000000009"/>
    <n v="83"/>
    <n v="0"/>
    <n v="5400"/>
    <s v="-"/>
    <s v="16.02.26"/>
    <n v="1.291733724498392E-2"/>
    <n v="4.2396295028071111E-4"/>
    <s v="STABLE"/>
    <x v="1"/>
    <s v="-"/>
    <s v="PTP"/>
    <m/>
    <n v="25"/>
    <s v="CAVA"/>
    <m/>
    <m/>
    <m/>
    <s v="MOSHI"/>
    <m/>
    <m/>
    <m/>
    <n v="8372"/>
    <n v="8386.5400000000009"/>
    <n v="23"/>
    <n v="1"/>
    <n v="25"/>
    <s v="REGULAR"/>
    <s v="MH14KT1223"/>
    <s v="SPLENDOR PLUS BS6 I3S DRS CAST FI"/>
    <d v="2023-03-24T00:00:00"/>
    <n v="36"/>
    <x v="4"/>
    <x v="2"/>
    <s v="-"/>
    <m/>
    <m/>
    <m/>
    <m/>
    <m/>
    <m/>
    <m/>
    <m/>
    <m/>
    <m/>
    <m/>
    <m/>
    <m/>
    <m/>
    <m/>
    <m/>
    <m/>
    <m/>
    <m/>
    <m/>
    <m/>
    <m/>
    <m/>
    <m/>
    <m/>
    <m/>
    <m/>
    <m/>
    <m/>
    <m/>
    <m/>
    <m/>
    <m/>
    <m/>
    <m/>
    <m/>
    <n v="1"/>
    <m/>
    <m/>
    <m/>
    <m/>
    <m/>
    <m/>
    <m/>
    <m/>
    <m/>
    <m/>
    <m/>
    <m/>
    <m/>
    <m/>
    <m/>
    <m/>
    <m/>
    <m/>
    <m/>
    <m/>
    <n v="1"/>
    <m/>
    <m/>
    <m/>
    <m/>
    <m/>
    <m/>
    <m/>
    <m/>
    <m/>
    <m/>
    <m/>
    <m/>
    <m/>
    <m/>
    <m/>
    <m/>
    <m/>
    <m/>
    <m/>
    <m/>
    <m/>
    <m/>
    <m/>
    <m/>
    <m/>
    <m/>
    <m/>
    <m/>
    <m/>
    <m/>
    <m/>
    <m/>
    <m/>
    <m/>
    <m/>
    <x v="6"/>
    <x v="0"/>
    <s v="ZBHT0009"/>
    <s v="BPkmtN7oDX7"/>
    <s v="Allocated"/>
    <s v="Promise To Pay (PTP)"/>
    <s v="Customer promise pay online 2980 on 17/03"/>
    <d v="2026-03-17T00:00:00"/>
    <m/>
    <m/>
    <m/>
    <e v="#N/A"/>
  </r>
  <r>
    <n v="461320967"/>
    <s v="VILAS HIRASING CHAVHAN"/>
    <m/>
    <m/>
    <m/>
    <m/>
    <m/>
    <m/>
    <n v="4610"/>
    <n v="8421"/>
    <x v="4"/>
    <x v="0"/>
    <x v="0"/>
    <x v="3"/>
    <n v="8355"/>
    <n v="533"/>
    <n v="0"/>
    <n v="4500"/>
    <s v="-"/>
    <s v="04.02.26"/>
    <n v="3.8498926177168602E-2"/>
    <n v="1.8127770305168291E-3"/>
    <s v="FLOW"/>
    <x v="0"/>
    <s v="NC"/>
    <s v="NC"/>
    <s v="Shifted"/>
    <m/>
    <s v="CNAVNA"/>
    <m/>
    <m/>
    <m/>
    <s v="NANEKAR  WADI"/>
    <m/>
    <m/>
    <m/>
    <n v="13454"/>
    <n v="8355"/>
    <n v="86"/>
    <m/>
    <n v="116"/>
    <s v="-"/>
    <s v="MH37AG3226"/>
    <s v="BAJAJ PULSAR NS 125"/>
    <d v="2023-12-31T00:00:00"/>
    <n v="24"/>
    <x v="0"/>
    <x v="0"/>
    <s v="-"/>
    <m/>
    <m/>
    <m/>
    <m/>
    <m/>
    <m/>
    <m/>
    <m/>
    <m/>
    <n v="1"/>
    <m/>
    <m/>
    <m/>
    <m/>
    <m/>
    <m/>
    <m/>
    <m/>
    <m/>
    <m/>
    <m/>
    <m/>
    <m/>
    <m/>
    <m/>
    <m/>
    <m/>
    <m/>
    <m/>
    <m/>
    <m/>
    <m/>
    <m/>
    <m/>
    <m/>
    <m/>
    <m/>
    <m/>
    <m/>
    <m/>
    <m/>
    <m/>
    <m/>
    <m/>
    <m/>
    <m/>
    <m/>
    <m/>
    <m/>
    <m/>
    <m/>
    <m/>
    <m/>
    <m/>
    <m/>
    <m/>
    <m/>
    <m/>
    <m/>
    <m/>
    <m/>
    <m/>
    <m/>
    <m/>
    <m/>
    <m/>
    <m/>
    <m/>
    <m/>
    <m/>
    <m/>
    <m/>
    <m/>
    <m/>
    <m/>
    <m/>
    <m/>
    <m/>
    <m/>
    <m/>
    <m/>
    <m/>
    <m/>
    <m/>
    <m/>
    <m/>
    <m/>
    <m/>
    <m/>
    <m/>
    <m/>
    <m/>
    <m/>
    <x v="0"/>
    <x v="0"/>
    <s v="DUWT0017"/>
    <s v="kPhlhMwpOJz"/>
    <s v="Allocated"/>
    <s v="Shifted (NC_SFTD)"/>
    <s v="Customer shifted from residence as per neighbor "/>
    <d v="2026-03-04T00:00:00"/>
    <m/>
    <m/>
    <m/>
    <e v="#N/A"/>
  </r>
  <r>
    <n v="139563434"/>
    <s v="KUNAL KUNDLIK TIJAGE"/>
    <s v="ONLINE"/>
    <s v="06.03.26"/>
    <n v="2712"/>
    <m/>
    <m/>
    <m/>
    <n v="2712"/>
    <n v="5798"/>
    <x v="4"/>
    <x v="1"/>
    <x v="1"/>
    <x v="10"/>
    <n v="8246.7000000000007"/>
    <n v="251"/>
    <n v="0"/>
    <n v="3600"/>
    <s v="-"/>
    <s v="2 FLOW"/>
    <n v="1.5327377426005361E-2"/>
    <n v="1.789279274394151E-3"/>
    <s v="STABLE"/>
    <x v="1"/>
    <s v="PTP"/>
    <s v="PAID"/>
    <m/>
    <m/>
    <m/>
    <m/>
    <m/>
    <m/>
    <s v="RAJGURU NAGAR "/>
    <m/>
    <m/>
    <m/>
    <n v="9649"/>
    <n v="8246.7000000000007"/>
    <n v="85"/>
    <m/>
    <n v="84"/>
    <s v="-"/>
    <s v="MH14KT3175"/>
    <s v="SPLENDOR PLUS DRS CAST FI BLACK"/>
    <d v="2023-03-20T00:00:00"/>
    <n v="36"/>
    <x v="0"/>
    <x v="0"/>
    <s v="-"/>
    <m/>
    <m/>
    <m/>
    <m/>
    <m/>
    <m/>
    <m/>
    <m/>
    <m/>
    <m/>
    <m/>
    <m/>
    <m/>
    <m/>
    <m/>
    <n v="1"/>
    <m/>
    <m/>
    <m/>
    <m/>
    <m/>
    <m/>
    <m/>
    <m/>
    <m/>
    <m/>
    <m/>
    <m/>
    <m/>
    <m/>
    <m/>
    <m/>
    <m/>
    <m/>
    <m/>
    <m/>
    <m/>
    <m/>
    <m/>
    <m/>
    <m/>
    <m/>
    <m/>
    <m/>
    <m/>
    <m/>
    <m/>
    <m/>
    <m/>
    <m/>
    <m/>
    <m/>
    <m/>
    <m/>
    <m/>
    <m/>
    <m/>
    <m/>
    <m/>
    <m/>
    <m/>
    <m/>
    <m/>
    <m/>
    <m/>
    <m/>
    <m/>
    <m/>
    <m/>
    <m/>
    <m/>
    <m/>
    <m/>
    <m/>
    <m/>
    <m/>
    <m/>
    <m/>
    <m/>
    <m/>
    <m/>
    <m/>
    <m/>
    <m/>
    <m/>
    <m/>
    <m/>
    <m/>
    <m/>
    <m/>
    <m/>
    <m/>
    <m/>
    <x v="0"/>
    <x v="0"/>
    <s v="ZBHT0010"/>
    <s v="BPEtb_hs8p43"/>
    <s v="Allocated"/>
    <s v="Promise To Pay (PTP)"/>
    <s v="Ptp "/>
    <d v="2026-03-10T00:00:00"/>
    <m/>
    <m/>
    <m/>
    <e v="#N/A"/>
  </r>
  <r>
    <n v="462216543"/>
    <s v="GULFAM"/>
    <m/>
    <m/>
    <m/>
    <m/>
    <m/>
    <m/>
    <n v="4121"/>
    <n v="4084"/>
    <x v="2"/>
    <x v="0"/>
    <x v="0"/>
    <x v="0"/>
    <n v="8008"/>
    <n v="37"/>
    <n v="0"/>
    <n v="1319"/>
    <s v="-"/>
    <s v="NEW"/>
    <n v="2.7784994177485851E-3"/>
    <n v="4.0482669919274618E-4"/>
    <s v="FLOW"/>
    <x v="0"/>
    <s v="-"/>
    <s v="NC"/>
    <s v="Shifted"/>
    <m/>
    <s v="CNAVNA"/>
    <m/>
    <m/>
    <m/>
    <s v="THERGAON"/>
    <m/>
    <m/>
    <m/>
    <n v="5440"/>
    <n v="8008"/>
    <n v="24"/>
    <n v="1"/>
    <n v="54"/>
    <s v="REGULAR"/>
    <s v="MH14LK8042"/>
    <s v="SPLENDOR PLUS I3S XTEC"/>
    <d v="2024-03-13T00:00:00"/>
    <n v="24"/>
    <x v="4"/>
    <x v="0"/>
    <s v="-"/>
    <m/>
    <m/>
    <m/>
    <m/>
    <m/>
    <m/>
    <m/>
    <m/>
    <m/>
    <m/>
    <m/>
    <m/>
    <m/>
    <m/>
    <m/>
    <m/>
    <m/>
    <m/>
    <m/>
    <m/>
    <m/>
    <m/>
    <m/>
    <m/>
    <m/>
    <m/>
    <m/>
    <m/>
    <m/>
    <m/>
    <m/>
    <m/>
    <m/>
    <n v="1"/>
    <m/>
    <m/>
    <m/>
    <m/>
    <m/>
    <n v="1"/>
    <m/>
    <m/>
    <m/>
    <m/>
    <m/>
    <m/>
    <m/>
    <m/>
    <m/>
    <m/>
    <m/>
    <m/>
    <m/>
    <m/>
    <m/>
    <m/>
    <m/>
    <m/>
    <m/>
    <m/>
    <m/>
    <m/>
    <m/>
    <m/>
    <m/>
    <m/>
    <m/>
    <m/>
    <m/>
    <m/>
    <m/>
    <m/>
    <m/>
    <m/>
    <m/>
    <m/>
    <m/>
    <m/>
    <m/>
    <m/>
    <m/>
    <m/>
    <m/>
    <m/>
    <m/>
    <m/>
    <m/>
    <m/>
    <m/>
    <m/>
    <m/>
    <m/>
    <m/>
    <x v="6"/>
    <x v="0"/>
    <s v="ZBHT0011"/>
    <s v="APGX7f4Iu7"/>
    <s v="Allocated"/>
    <s v="Shifted (NC_SFTD)"/>
    <s v="Visit cm office address office staff person sd shifted last 1 years"/>
    <d v="2026-03-14T00:00:00"/>
    <m/>
    <m/>
    <m/>
    <e v="#N/A"/>
  </r>
  <r>
    <n v="32095221"/>
    <s v="RAJENDRA GULABRAO RANDIVE"/>
    <m/>
    <m/>
    <m/>
    <m/>
    <m/>
    <m/>
    <n v="2063"/>
    <n v="8215"/>
    <x v="7"/>
    <x v="0"/>
    <x v="0"/>
    <x v="16"/>
    <n v="7867.49"/>
    <s v="-"/>
    <n v="0"/>
    <s v="-"/>
    <s v="-"/>
    <s v="-"/>
    <s v="-"/>
    <s v="-"/>
    <s v="FLOW"/>
    <x v="5"/>
    <m/>
    <s v="-"/>
    <m/>
    <m/>
    <m/>
    <m/>
    <m/>
    <m/>
    <s v="WADGAON BK"/>
    <m/>
    <m/>
    <m/>
    <m/>
    <n v="7867.49"/>
    <s v="-"/>
    <m/>
    <s v="-"/>
    <m/>
    <m/>
    <m/>
    <d v="2015-04-08T00:00:00"/>
    <n v="24"/>
    <x v="6"/>
    <x v="1"/>
    <s v="-"/>
    <m/>
    <m/>
    <m/>
    <m/>
    <m/>
    <m/>
    <m/>
    <m/>
    <m/>
    <m/>
    <m/>
    <m/>
    <m/>
    <m/>
    <m/>
    <m/>
    <m/>
    <m/>
    <m/>
    <m/>
    <m/>
    <m/>
    <m/>
    <m/>
    <m/>
    <m/>
    <m/>
    <m/>
    <m/>
    <m/>
    <m/>
    <m/>
    <m/>
    <m/>
    <m/>
    <m/>
    <m/>
    <m/>
    <m/>
    <m/>
    <m/>
    <m/>
    <m/>
    <m/>
    <m/>
    <m/>
    <m/>
    <m/>
    <m/>
    <m/>
    <m/>
    <m/>
    <m/>
    <m/>
    <m/>
    <m/>
    <m/>
    <m/>
    <m/>
    <m/>
    <m/>
    <m/>
    <m/>
    <m/>
    <m/>
    <m/>
    <m/>
    <m/>
    <m/>
    <m/>
    <m/>
    <m/>
    <m/>
    <m/>
    <m/>
    <m/>
    <m/>
    <m/>
    <m/>
    <m/>
    <m/>
    <m/>
    <m/>
    <m/>
    <m/>
    <m/>
    <m/>
    <m/>
    <m/>
    <m/>
    <m/>
    <m/>
    <m/>
    <x v="7"/>
    <x v="1"/>
    <s v="ZBHT0012"/>
    <s v="APdKhBTAXvc"/>
    <s v="Allocated"/>
    <e v="#N/A"/>
    <e v="#N/A"/>
    <e v="#N/A"/>
    <m/>
    <m/>
    <m/>
    <e v="#N/A"/>
  </r>
  <r>
    <n v="464044897"/>
    <s v="VIKAS KESHAV TIKONE"/>
    <s v="ONLINE"/>
    <s v="04.03.26"/>
    <n v="995"/>
    <m/>
    <m/>
    <m/>
    <n v="874"/>
    <n v="2451"/>
    <x v="4"/>
    <x v="1"/>
    <x v="1"/>
    <x v="6"/>
    <n v="7849"/>
    <n v="135"/>
    <n v="0"/>
    <n v="3120"/>
    <s v="-"/>
    <s v="03.02.26"/>
    <n v="1"/>
    <n v="1.702990653803302E-3"/>
    <s v="STABLE"/>
    <x v="1"/>
    <s v="PAID"/>
    <s v="PAID"/>
    <m/>
    <m/>
    <s v="CAVA"/>
    <m/>
    <m/>
    <m/>
    <s v="MAVAL"/>
    <m/>
    <m/>
    <m/>
    <n v="5706"/>
    <n v="7849"/>
    <n v="85"/>
    <m/>
    <n v="84"/>
    <s v="-"/>
    <s v="MH14LF8117"/>
    <s v="HONDA ACTIVA 125 SMART"/>
    <d v="2024-09-17T00:00:00"/>
    <n v="24"/>
    <x v="0"/>
    <x v="2"/>
    <s v="-"/>
    <m/>
    <m/>
    <m/>
    <m/>
    <m/>
    <m/>
    <m/>
    <m/>
    <m/>
    <m/>
    <m/>
    <m/>
    <n v="1"/>
    <m/>
    <m/>
    <m/>
    <m/>
    <m/>
    <m/>
    <m/>
    <m/>
    <m/>
    <m/>
    <m/>
    <m/>
    <m/>
    <m/>
    <m/>
    <m/>
    <m/>
    <m/>
    <m/>
    <m/>
    <m/>
    <m/>
    <m/>
    <m/>
    <m/>
    <m/>
    <m/>
    <m/>
    <m/>
    <m/>
    <m/>
    <m/>
    <m/>
    <m/>
    <m/>
    <m/>
    <m/>
    <m/>
    <m/>
    <m/>
    <m/>
    <m/>
    <m/>
    <m/>
    <m/>
    <m/>
    <m/>
    <m/>
    <m/>
    <m/>
    <m/>
    <m/>
    <m/>
    <m/>
    <m/>
    <m/>
    <m/>
    <m/>
    <m/>
    <m/>
    <m/>
    <m/>
    <m/>
    <m/>
    <m/>
    <m/>
    <m/>
    <m/>
    <m/>
    <m/>
    <m/>
    <m/>
    <m/>
    <m/>
    <m/>
    <m/>
    <m/>
    <m/>
    <m/>
    <m/>
    <x v="0"/>
    <x v="0"/>
    <s v="DUWT0013"/>
    <s v="k2YDIP0Wdz"/>
    <s v="Allocated"/>
    <s v="Promise To Pay (PTP)"/>
    <s v="Customer meet kamshet near dattnagar and PTP online "/>
    <d v="2026-03-05T00:00:00"/>
    <m/>
    <m/>
    <m/>
    <e v="#N/A"/>
  </r>
  <r>
    <n v="461348757"/>
    <s v="RAJARAM GULAB RAKHAPASARE"/>
    <s v="ONLINE"/>
    <s v="13.03.26 28.03.26"/>
    <n v="8690"/>
    <m/>
    <m/>
    <s v="BANK STABLE 13"/>
    <n v="2730"/>
    <n v="7975"/>
    <x v="6"/>
    <x v="2"/>
    <x v="1"/>
    <x v="4"/>
    <n v="7818"/>
    <n v="558"/>
    <n v="0"/>
    <n v="4050"/>
    <s v="-"/>
    <s v="NEW"/>
    <n v="6.226064433634796E-2"/>
    <n v="3.6048244447267771E-3"/>
    <s v="RB"/>
    <x v="1"/>
    <s v="-"/>
    <s v="PAID"/>
    <m/>
    <m/>
    <s v="CAVA"/>
    <m/>
    <m/>
    <m/>
    <s v="KASARWADI"/>
    <m/>
    <m/>
    <m/>
    <n v="12583"/>
    <n v="7818"/>
    <n v="115"/>
    <m/>
    <n v="0"/>
    <s v="-"/>
    <s v="MH14JQ6479"/>
    <s v="HONDA ACTIVA 6G STD BS VI"/>
    <d v="2024-01-02T00:00:00"/>
    <n v="24"/>
    <x v="0"/>
    <x v="2"/>
    <s v="-"/>
    <m/>
    <m/>
    <m/>
    <m/>
    <m/>
    <m/>
    <m/>
    <m/>
    <m/>
    <n v="1"/>
    <m/>
    <m/>
    <m/>
    <m/>
    <m/>
    <m/>
    <m/>
    <m/>
    <m/>
    <m/>
    <m/>
    <m/>
    <m/>
    <m/>
    <m/>
    <m/>
    <m/>
    <m/>
    <m/>
    <m/>
    <m/>
    <m/>
    <m/>
    <m/>
    <m/>
    <m/>
    <m/>
    <m/>
    <m/>
    <m/>
    <m/>
    <m/>
    <m/>
    <m/>
    <m/>
    <m/>
    <m/>
    <m/>
    <m/>
    <m/>
    <m/>
    <m/>
    <m/>
    <m/>
    <m/>
    <m/>
    <m/>
    <m/>
    <m/>
    <m/>
    <m/>
    <m/>
    <m/>
    <m/>
    <m/>
    <m/>
    <m/>
    <m/>
    <m/>
    <m/>
    <m/>
    <m/>
    <m/>
    <m/>
    <m/>
    <m/>
    <m/>
    <m/>
    <m/>
    <m/>
    <m/>
    <m/>
    <m/>
    <m/>
    <m/>
    <m/>
    <m/>
    <m/>
    <m/>
    <m/>
    <m/>
    <m/>
    <m/>
    <x v="0"/>
    <x v="0"/>
    <s v="DUWT0025"/>
    <s v="B25QOEj_EMz"/>
    <s v="Allocated"/>
    <s v="Promise To Pay (PTP)"/>
    <s v="Customer given ptp to online payment "/>
    <d v="2026-03-08T00:00:00"/>
    <m/>
    <m/>
    <m/>
    <e v="#N/A"/>
  </r>
  <r>
    <n v="466047937"/>
    <s v="SHEETAL SANTOSH SURVE"/>
    <m/>
    <m/>
    <m/>
    <m/>
    <m/>
    <m/>
    <n v="2037"/>
    <n v="1832"/>
    <x v="2"/>
    <x v="0"/>
    <x v="0"/>
    <x v="16"/>
    <n v="7712"/>
    <n v="0"/>
    <n v="0"/>
    <n v="450"/>
    <s v="-"/>
    <s v="NEW"/>
    <n v="1.131920273536049E-2"/>
    <n v="3.8986307494686052E-4"/>
    <s v="FLOW"/>
    <x v="2"/>
    <s v="-"/>
    <s v="MPTP"/>
    <s v="Always door lock"/>
    <n v="30"/>
    <s v="CAVNA"/>
    <m/>
    <m/>
    <m/>
    <s v="PARVATI PAYTHA"/>
    <m/>
    <m/>
    <m/>
    <n v="2282"/>
    <n v="7712"/>
    <n v="23"/>
    <n v="1"/>
    <n v="53"/>
    <s v="REGULAR"/>
    <s v="MH12XB8211"/>
    <s v="HONDA ACTIVA 6G DLX BS VI"/>
    <d v="2025-05-02T00:00:00"/>
    <n v="12"/>
    <x v="4"/>
    <x v="2"/>
    <s v="-"/>
    <m/>
    <m/>
    <m/>
    <m/>
    <m/>
    <m/>
    <m/>
    <m/>
    <m/>
    <m/>
    <m/>
    <m/>
    <m/>
    <m/>
    <m/>
    <m/>
    <m/>
    <m/>
    <m/>
    <m/>
    <m/>
    <m/>
    <m/>
    <m/>
    <m/>
    <m/>
    <m/>
    <m/>
    <m/>
    <m/>
    <m/>
    <m/>
    <m/>
    <m/>
    <m/>
    <m/>
    <m/>
    <m/>
    <m/>
    <m/>
    <m/>
    <m/>
    <m/>
    <m/>
    <m/>
    <n v="1"/>
    <m/>
    <m/>
    <m/>
    <m/>
    <m/>
    <m/>
    <m/>
    <m/>
    <m/>
    <m/>
    <m/>
    <m/>
    <m/>
    <m/>
    <m/>
    <m/>
    <m/>
    <m/>
    <m/>
    <m/>
    <m/>
    <m/>
    <m/>
    <m/>
    <m/>
    <m/>
    <m/>
    <m/>
    <m/>
    <m/>
    <m/>
    <m/>
    <m/>
    <m/>
    <m/>
    <m/>
    <m/>
    <m/>
    <m/>
    <m/>
    <m/>
    <m/>
    <m/>
    <m/>
    <n v="1"/>
    <m/>
    <m/>
    <x v="6"/>
    <x v="0"/>
    <s v="DUWT0031"/>
    <s v="BoBi8RmKd3c"/>
    <s v="Allocated"/>
    <s v="Left Message (LMCB)"/>
    <s v="Left message customer husband "/>
    <d v="2026-03-16T00:00:00"/>
    <m/>
    <m/>
    <m/>
    <e v="#N/A"/>
  </r>
  <r>
    <n v="140884985"/>
    <s v="BHUSHAN TUKARAM DONGARE"/>
    <m/>
    <m/>
    <m/>
    <m/>
    <m/>
    <m/>
    <n v="3882"/>
    <n v="3882"/>
    <x v="3"/>
    <x v="0"/>
    <x v="0"/>
    <x v="2"/>
    <n v="7574.13"/>
    <n v="0"/>
    <n v="0"/>
    <n v="1432"/>
    <s v="-"/>
    <s v="-"/>
    <s v="-"/>
    <s v="-"/>
    <s v="FLOW"/>
    <x v="3"/>
    <m/>
    <s v="PTP"/>
    <m/>
    <n v="20"/>
    <s v="CAVA"/>
    <m/>
    <m/>
    <m/>
    <m/>
    <m/>
    <m/>
    <m/>
    <m/>
    <n v="7574.13"/>
    <n v="0"/>
    <m/>
    <n v="25"/>
    <m/>
    <m/>
    <m/>
    <m/>
    <m/>
    <x v="1"/>
    <x v="1"/>
    <s v="-"/>
    <m/>
    <m/>
    <m/>
    <m/>
    <m/>
    <m/>
    <m/>
    <m/>
    <m/>
    <m/>
    <m/>
    <m/>
    <m/>
    <m/>
    <m/>
    <m/>
    <m/>
    <m/>
    <m/>
    <m/>
    <m/>
    <m/>
    <m/>
    <m/>
    <m/>
    <m/>
    <m/>
    <m/>
    <m/>
    <m/>
    <m/>
    <m/>
    <m/>
    <m/>
    <m/>
    <m/>
    <m/>
    <m/>
    <m/>
    <m/>
    <m/>
    <m/>
    <m/>
    <m/>
    <m/>
    <m/>
    <m/>
    <m/>
    <m/>
    <m/>
    <m/>
    <m/>
    <m/>
    <m/>
    <m/>
    <m/>
    <m/>
    <m/>
    <m/>
    <m/>
    <m/>
    <m/>
    <m/>
    <m/>
    <m/>
    <m/>
    <n v="1"/>
    <m/>
    <m/>
    <m/>
    <m/>
    <m/>
    <m/>
    <m/>
    <m/>
    <m/>
    <m/>
    <m/>
    <m/>
    <m/>
    <m/>
    <m/>
    <m/>
    <m/>
    <m/>
    <m/>
    <m/>
    <m/>
    <m/>
    <m/>
    <m/>
    <m/>
    <m/>
    <x v="0"/>
    <x v="0"/>
    <s v="ZBHT0009"/>
    <s v="A6Mzm2qXsz"/>
    <s v="Unallocated"/>
    <s v="Promise To Pay (PTP)"/>
    <s v="Customer promise pay online 3882 on 27/03"/>
    <d v="2026-03-27T00:00:00"/>
    <m/>
    <m/>
    <m/>
    <e v="#N/A"/>
  </r>
  <r>
    <n v="466507861"/>
    <s v="VISHAL SANJAY SATPUTE"/>
    <s v="ONLINE"/>
    <s v="13.03.26"/>
    <n v="1349"/>
    <m/>
    <m/>
    <s v="BANK STABLE 13"/>
    <n v="1349"/>
    <n v="900"/>
    <x v="2"/>
    <x v="1"/>
    <x v="1"/>
    <x v="10"/>
    <n v="7264"/>
    <n v="3"/>
    <n v="0"/>
    <n v="450"/>
    <s v="-"/>
    <s v="X FLOW"/>
    <n v="7.6980509868071582E-3"/>
    <n v="3.6721542743957402E-4"/>
    <s v="STABLE"/>
    <x v="1"/>
    <s v="-"/>
    <s v="PAID"/>
    <m/>
    <m/>
    <m/>
    <m/>
    <m/>
    <m/>
    <s v="BHAMBOLI"/>
    <m/>
    <m/>
    <m/>
    <n v="1353"/>
    <n v="7264"/>
    <n v="23"/>
    <n v="1"/>
    <n v="25"/>
    <s v="REGULAR"/>
    <s v="MH14MA3136"/>
    <s v="TVS JUPITER 125 DRUM ALLOY"/>
    <d v="2025-07-14T00:00:00"/>
    <n v="12"/>
    <x v="4"/>
    <x v="0"/>
    <s v="-"/>
    <m/>
    <m/>
    <m/>
    <m/>
    <m/>
    <m/>
    <m/>
    <m/>
    <m/>
    <m/>
    <m/>
    <m/>
    <m/>
    <m/>
    <m/>
    <m/>
    <m/>
    <m/>
    <m/>
    <m/>
    <m/>
    <m/>
    <m/>
    <m/>
    <m/>
    <m/>
    <m/>
    <m/>
    <m/>
    <m/>
    <m/>
    <m/>
    <m/>
    <n v="1"/>
    <m/>
    <m/>
    <m/>
    <m/>
    <m/>
    <m/>
    <m/>
    <m/>
    <m/>
    <m/>
    <m/>
    <m/>
    <m/>
    <m/>
    <m/>
    <m/>
    <m/>
    <m/>
    <m/>
    <m/>
    <m/>
    <m/>
    <m/>
    <m/>
    <m/>
    <m/>
    <m/>
    <m/>
    <m/>
    <m/>
    <m/>
    <m/>
    <m/>
    <m/>
    <m/>
    <m/>
    <m/>
    <m/>
    <m/>
    <m/>
    <m/>
    <m/>
    <m/>
    <m/>
    <m/>
    <m/>
    <m/>
    <m/>
    <m/>
    <m/>
    <m/>
    <m/>
    <m/>
    <m/>
    <m/>
    <m/>
    <m/>
    <m/>
    <m/>
    <x v="0"/>
    <x v="0"/>
    <s v="ZBHT0010"/>
    <s v="koyDmnyU5jm"/>
    <s v="Allocated"/>
    <s v="Promise To Pay (PTP)"/>
    <s v="Ptp "/>
    <d v="2026-03-14T00:00:00"/>
    <m/>
    <m/>
    <m/>
    <e v="#N/A"/>
  </r>
  <r>
    <n v="460273953"/>
    <s v="PRAKASH DNYANESHWAR POPALAGHT"/>
    <m/>
    <m/>
    <m/>
    <m/>
    <m/>
    <m/>
    <n v="3663"/>
    <n v="7326"/>
    <x v="0"/>
    <x v="0"/>
    <x v="0"/>
    <x v="0"/>
    <n v="7161"/>
    <n v="424"/>
    <n v="0"/>
    <n v="900"/>
    <s v="-"/>
    <s v="BKT 4 FLOW"/>
    <n v="9.478878877757925E-3"/>
    <n v="2.3022716010094452E-3"/>
    <s v="FLOW"/>
    <x v="0"/>
    <s v="NC"/>
    <s v="NC"/>
    <m/>
    <m/>
    <m/>
    <m/>
    <m/>
    <m/>
    <s v="CHINCHWAD"/>
    <m/>
    <m/>
    <m/>
    <n v="8650"/>
    <n v="7161"/>
    <n v="147"/>
    <m/>
    <n v="177"/>
    <s v="-"/>
    <s v="MH14LD3381"/>
    <s v="BAJAJ CT 125 X DISC"/>
    <d v="2023-10-23T00:00:00"/>
    <n v="24"/>
    <x v="0"/>
    <x v="0"/>
    <s v="-"/>
    <m/>
    <m/>
    <m/>
    <m/>
    <m/>
    <m/>
    <m/>
    <m/>
    <m/>
    <n v="1"/>
    <m/>
    <m/>
    <m/>
    <m/>
    <m/>
    <m/>
    <m/>
    <m/>
    <m/>
    <m/>
    <m/>
    <m/>
    <m/>
    <m/>
    <m/>
    <m/>
    <m/>
    <m/>
    <m/>
    <m/>
    <m/>
    <m/>
    <m/>
    <m/>
    <m/>
    <m/>
    <m/>
    <m/>
    <m/>
    <m/>
    <m/>
    <m/>
    <m/>
    <m/>
    <m/>
    <m/>
    <m/>
    <m/>
    <m/>
    <m/>
    <m/>
    <m/>
    <m/>
    <m/>
    <m/>
    <m/>
    <m/>
    <m/>
    <m/>
    <m/>
    <m/>
    <m/>
    <m/>
    <m/>
    <m/>
    <m/>
    <m/>
    <m/>
    <m/>
    <m/>
    <m/>
    <m/>
    <m/>
    <m/>
    <m/>
    <m/>
    <m/>
    <m/>
    <m/>
    <m/>
    <m/>
    <m/>
    <m/>
    <m/>
    <m/>
    <m/>
    <m/>
    <m/>
    <m/>
    <m/>
    <m/>
    <m/>
    <m/>
    <x v="0"/>
    <x v="0"/>
    <s v="ZBHT0011"/>
    <s v="B6ffjXkWkT7"/>
    <s v="Allocated"/>
    <s v="Shifted (NC_SFTD)"/>
    <s v="Visit cm residences address cm shifted"/>
    <d v="2026-03-04T00:00:00"/>
    <m/>
    <m/>
    <m/>
    <e v="#N/A"/>
  </r>
  <r>
    <n v="139790141"/>
    <s v="PRATIK BALASAHEB GANGAVANE"/>
    <s v="ONLINE"/>
    <s v="20.03.26"/>
    <n v="3770"/>
    <m/>
    <m/>
    <m/>
    <n v="3670"/>
    <n v="3474"/>
    <x v="2"/>
    <x v="1"/>
    <x v="1"/>
    <x v="0"/>
    <n v="7076.49"/>
    <n v="100"/>
    <n v="0"/>
    <n v="4706"/>
    <s v="-"/>
    <s v="16.02.26"/>
    <n v="2.455297620467492E-3"/>
    <n v="3.5773627479651312E-4"/>
    <s v="STABLE"/>
    <x v="1"/>
    <s v="PAID"/>
    <s v="MPTP"/>
    <m/>
    <n v="18"/>
    <s v="CAVNA"/>
    <m/>
    <m/>
    <m/>
    <s v="THERGAON"/>
    <m/>
    <m/>
    <m/>
    <n v="8280"/>
    <n v="7076.49"/>
    <n v="24"/>
    <m/>
    <n v="26"/>
    <s v="-"/>
    <s v="MH14KR9385"/>
    <s v="HONDA ACTIVA 6G H SMART"/>
    <d v="2023-03-17T00:00:00"/>
    <n v="36"/>
    <x v="0"/>
    <x v="0"/>
    <s v="-"/>
    <m/>
    <m/>
    <m/>
    <m/>
    <m/>
    <m/>
    <m/>
    <m/>
    <m/>
    <n v="1"/>
    <m/>
    <m/>
    <m/>
    <m/>
    <m/>
    <m/>
    <m/>
    <m/>
    <m/>
    <m/>
    <m/>
    <m/>
    <m/>
    <m/>
    <m/>
    <m/>
    <m/>
    <m/>
    <m/>
    <m/>
    <m/>
    <m/>
    <m/>
    <m/>
    <m/>
    <m/>
    <m/>
    <m/>
    <m/>
    <m/>
    <m/>
    <m/>
    <m/>
    <m/>
    <m/>
    <m/>
    <m/>
    <m/>
    <m/>
    <m/>
    <m/>
    <m/>
    <m/>
    <m/>
    <m/>
    <m/>
    <m/>
    <m/>
    <m/>
    <m/>
    <m/>
    <m/>
    <m/>
    <m/>
    <m/>
    <m/>
    <m/>
    <m/>
    <m/>
    <m/>
    <m/>
    <m/>
    <m/>
    <m/>
    <m/>
    <m/>
    <m/>
    <m/>
    <m/>
    <m/>
    <m/>
    <m/>
    <m/>
    <m/>
    <m/>
    <m/>
    <m/>
    <m/>
    <m/>
    <m/>
    <m/>
    <m/>
    <m/>
    <x v="0"/>
    <x v="0"/>
    <s v="ZBHT0011"/>
    <s v="A6Pg0XAevc"/>
    <s v="Allocated"/>
    <s v="Shifted (NC_SFTD)"/>
    <s v="Visit cm residences address cm shifted"/>
    <d v="2026-03-04T00:00:00"/>
    <m/>
    <m/>
    <m/>
    <e v="#N/A"/>
  </r>
  <r>
    <n v="463453348"/>
    <s v="KHUSHAL SHANTARAM KANOJ"/>
    <m/>
    <m/>
    <m/>
    <m/>
    <m/>
    <m/>
    <n v="7073"/>
    <n v="7073"/>
    <x v="5"/>
    <x v="0"/>
    <x v="0"/>
    <x v="19"/>
    <n v="6948"/>
    <n v="127"/>
    <n v="0"/>
    <n v="900"/>
    <s v="-"/>
    <s v="NEW"/>
    <n v="0.31576077076895109"/>
    <n v="1.292617047320124E-3"/>
    <s v="FLOW"/>
    <x v="5"/>
    <s v="-"/>
    <s v="-"/>
    <m/>
    <m/>
    <m/>
    <m/>
    <m/>
    <m/>
    <s v="NASHIK"/>
    <m/>
    <m/>
    <m/>
    <n v="8100"/>
    <n v="6948"/>
    <n v="55"/>
    <m/>
    <n v="85"/>
    <s v="-"/>
    <m/>
    <s v="YAMAHA RAY ZR SR"/>
    <d v="2024-07-11T00:00:00"/>
    <n v="18"/>
    <x v="0"/>
    <x v="2"/>
    <s v="-"/>
    <m/>
    <m/>
    <m/>
    <m/>
    <m/>
    <m/>
    <m/>
    <m/>
    <m/>
    <m/>
    <m/>
    <m/>
    <m/>
    <m/>
    <m/>
    <m/>
    <m/>
    <m/>
    <m/>
    <m/>
    <m/>
    <m/>
    <m/>
    <m/>
    <m/>
    <m/>
    <m/>
    <m/>
    <m/>
    <m/>
    <n v="1"/>
    <m/>
    <m/>
    <m/>
    <m/>
    <m/>
    <m/>
    <m/>
    <m/>
    <m/>
    <m/>
    <m/>
    <m/>
    <m/>
    <m/>
    <m/>
    <m/>
    <m/>
    <m/>
    <m/>
    <m/>
    <m/>
    <m/>
    <m/>
    <m/>
    <m/>
    <m/>
    <m/>
    <m/>
    <m/>
    <m/>
    <m/>
    <m/>
    <m/>
    <m/>
    <m/>
    <m/>
    <m/>
    <m/>
    <m/>
    <m/>
    <m/>
    <m/>
    <m/>
    <m/>
    <m/>
    <m/>
    <m/>
    <m/>
    <m/>
    <m/>
    <m/>
    <m/>
    <m/>
    <m/>
    <m/>
    <m/>
    <m/>
    <m/>
    <m/>
    <m/>
    <m/>
    <m/>
    <x v="0"/>
    <x v="0"/>
    <s v="ZBHT0022"/>
    <s v="A68Nz6WLbO7"/>
    <s v="Allocated"/>
    <s v="Outstation (NC_OUTSTN)"/>
    <s v="Cases is not pertain to this area "/>
    <d v="2026-03-11T00:00:00"/>
    <m/>
    <m/>
    <m/>
    <s v="VYMO"/>
  </r>
  <r>
    <n v="465320742"/>
    <s v="VIKAS WAMANRAO KADAM"/>
    <m/>
    <m/>
    <m/>
    <m/>
    <m/>
    <s v="BANK RB 07"/>
    <n v="8947"/>
    <n v="6908.17"/>
    <x v="2"/>
    <x v="2"/>
    <x v="0"/>
    <x v="11"/>
    <n v="6908.17"/>
    <n v="0"/>
    <n v="0"/>
    <n v="450"/>
    <s v="-"/>
    <s v="NEW"/>
    <n v="6.3608048673065914E-3"/>
    <n v="3.4922723009020402E-4"/>
    <s v="RB"/>
    <x v="1"/>
    <s v="-"/>
    <s v="PAID"/>
    <s v="Shifted"/>
    <m/>
    <s v="CAVNA"/>
    <m/>
    <m/>
    <m/>
    <s v="WAKAD"/>
    <m/>
    <m/>
    <m/>
    <n v="7358.17"/>
    <n v="6908.17"/>
    <n v="24"/>
    <m/>
    <n v="0"/>
    <s v="-"/>
    <m/>
    <s v="BAJAJ CHETAK 2901 TECPAC"/>
    <d v="2025-01-25T00:00:00"/>
    <n v="12"/>
    <x v="0"/>
    <x v="0"/>
    <s v="-"/>
    <m/>
    <m/>
    <m/>
    <m/>
    <m/>
    <m/>
    <m/>
    <m/>
    <m/>
    <n v="1"/>
    <m/>
    <m/>
    <m/>
    <m/>
    <m/>
    <m/>
    <m/>
    <m/>
    <m/>
    <m/>
    <m/>
    <m/>
    <m/>
    <m/>
    <m/>
    <m/>
    <m/>
    <m/>
    <m/>
    <m/>
    <m/>
    <m/>
    <m/>
    <m/>
    <m/>
    <m/>
    <m/>
    <m/>
    <m/>
    <m/>
    <m/>
    <m/>
    <m/>
    <m/>
    <m/>
    <m/>
    <m/>
    <m/>
    <m/>
    <m/>
    <m/>
    <m/>
    <m/>
    <m/>
    <m/>
    <m/>
    <m/>
    <m/>
    <m/>
    <m/>
    <m/>
    <m/>
    <m/>
    <m/>
    <m/>
    <m/>
    <m/>
    <m/>
    <m/>
    <m/>
    <m/>
    <m/>
    <m/>
    <m/>
    <m/>
    <m/>
    <m/>
    <m/>
    <m/>
    <m/>
    <m/>
    <m/>
    <m/>
    <m/>
    <m/>
    <m/>
    <m/>
    <m/>
    <m/>
    <m/>
    <m/>
    <m/>
    <m/>
    <x v="0"/>
    <x v="0"/>
    <s v="DUWT0030"/>
    <e v="#N/A"/>
    <e v="#N/A"/>
    <s v="Shifted (NC_SFTD)"/>
    <s v="We had visited to Customer but customer shifted"/>
    <d v="2026-03-04T00:00:00"/>
    <m/>
    <m/>
    <m/>
    <e v="#N/A"/>
  </r>
  <r>
    <n v="139178059"/>
    <s v="LATIKA BABAN ALHAT"/>
    <s v="ONLINE"/>
    <s v="11.03.26"/>
    <n v="3700"/>
    <m/>
    <m/>
    <m/>
    <n v="3535"/>
    <n v="3535"/>
    <x v="2"/>
    <x v="1"/>
    <x v="1"/>
    <x v="15"/>
    <n v="6876.18"/>
    <n v="71"/>
    <n v="0"/>
    <n v="5253"/>
    <s v="-"/>
    <s v="NEW"/>
    <n v="3.9353056352147298E-3"/>
    <n v="3.4761004651038678E-4"/>
    <s v="STABLE"/>
    <x v="1"/>
    <s v="-"/>
    <s v="PAID"/>
    <m/>
    <m/>
    <m/>
    <m/>
    <m/>
    <m/>
    <s v="YERWADA"/>
    <m/>
    <m/>
    <m/>
    <n v="8859"/>
    <n v="6876.18"/>
    <n v="23"/>
    <m/>
    <n v="25"/>
    <s v="-"/>
    <s v="MH12VJ1059"/>
    <s v="HONDA ACTIVA 6G DLX BS VI"/>
    <d v="2023-03-16T00:00:00"/>
    <n v="36"/>
    <x v="0"/>
    <x v="2"/>
    <s v="-"/>
    <m/>
    <m/>
    <m/>
    <m/>
    <m/>
    <m/>
    <m/>
    <m/>
    <m/>
    <n v="1"/>
    <m/>
    <m/>
    <m/>
    <m/>
    <m/>
    <m/>
    <m/>
    <m/>
    <m/>
    <m/>
    <m/>
    <m/>
    <m/>
    <m/>
    <m/>
    <m/>
    <m/>
    <m/>
    <m/>
    <m/>
    <m/>
    <m/>
    <m/>
    <m/>
    <m/>
    <m/>
    <m/>
    <m/>
    <m/>
    <m/>
    <m/>
    <m/>
    <m/>
    <m/>
    <m/>
    <m/>
    <m/>
    <m/>
    <m/>
    <m/>
    <m/>
    <m/>
    <m/>
    <m/>
    <m/>
    <m/>
    <m/>
    <m/>
    <m/>
    <m/>
    <m/>
    <m/>
    <m/>
    <m/>
    <m/>
    <m/>
    <m/>
    <m/>
    <m/>
    <m/>
    <m/>
    <m/>
    <m/>
    <m/>
    <m/>
    <m/>
    <m/>
    <m/>
    <m/>
    <m/>
    <m/>
    <m/>
    <m/>
    <m/>
    <m/>
    <m/>
    <m/>
    <m/>
    <m/>
    <m/>
    <m/>
    <m/>
    <m/>
    <x v="0"/>
    <x v="0"/>
    <s v="ZBHT0012"/>
    <s v="A6uDgVBM3Rm"/>
    <s v="Allocated"/>
    <s v="Door Locked (NC_DL)"/>
    <s v="Nc"/>
    <d v="2026-03-04T00:00:00"/>
    <m/>
    <m/>
    <m/>
    <s v="VYMO"/>
  </r>
  <r>
    <n v="137923877"/>
    <s v="ROHINI SHIVAJI SHERKAR"/>
    <s v="ONLINE"/>
    <s v="20.03.26"/>
    <n v="4000"/>
    <m/>
    <m/>
    <m/>
    <n v="3718"/>
    <n v="6943"/>
    <x v="5"/>
    <x v="1"/>
    <x v="1"/>
    <x v="9"/>
    <n v="6876.17"/>
    <n v="289"/>
    <n v="0"/>
    <n v="4050"/>
    <s v="-"/>
    <s v="06.02.26"/>
    <n v="1.354937924155185E-2"/>
    <n v="1.279253679083365E-3"/>
    <s v="STABLE"/>
    <x v="1"/>
    <s v="PAID"/>
    <s v="PTP"/>
    <m/>
    <n v="30"/>
    <s v="CAVA"/>
    <m/>
    <m/>
    <m/>
    <s v="JUNNAR"/>
    <m/>
    <m/>
    <m/>
    <n v="11282"/>
    <n v="6876.17"/>
    <n v="54"/>
    <m/>
    <n v="53"/>
    <s v="-"/>
    <s v="MH14KR4481"/>
    <s v="HONDA ACTIVA 125 DISC BSVI"/>
    <d v="2023-01-30T00:00:00"/>
    <n v="36"/>
    <x v="0"/>
    <x v="0"/>
    <s v="-"/>
    <m/>
    <m/>
    <m/>
    <m/>
    <m/>
    <m/>
    <m/>
    <m/>
    <m/>
    <n v="1"/>
    <m/>
    <m/>
    <m/>
    <m/>
    <m/>
    <m/>
    <m/>
    <m/>
    <m/>
    <m/>
    <m/>
    <m/>
    <m/>
    <m/>
    <m/>
    <m/>
    <m/>
    <m/>
    <m/>
    <m/>
    <m/>
    <m/>
    <m/>
    <m/>
    <m/>
    <m/>
    <m/>
    <m/>
    <m/>
    <m/>
    <m/>
    <m/>
    <m/>
    <m/>
    <m/>
    <m/>
    <m/>
    <m/>
    <m/>
    <m/>
    <m/>
    <m/>
    <m/>
    <m/>
    <m/>
    <m/>
    <m/>
    <m/>
    <m/>
    <m/>
    <m/>
    <m/>
    <m/>
    <m/>
    <m/>
    <m/>
    <m/>
    <m/>
    <m/>
    <m/>
    <m/>
    <m/>
    <m/>
    <m/>
    <m/>
    <m/>
    <m/>
    <m/>
    <m/>
    <m/>
    <m/>
    <m/>
    <m/>
    <m/>
    <m/>
    <m/>
    <m/>
    <m/>
    <m/>
    <m/>
    <m/>
    <m/>
    <m/>
    <x v="0"/>
    <x v="0"/>
    <s v="ZBHT0021"/>
    <s v="BPd7L4eEJc"/>
    <s v="Allocated"/>
    <s v="Promise To Pay (PTP)"/>
    <s v="Ptp"/>
    <d v="2026-03-17T00:00:00"/>
    <m/>
    <m/>
    <m/>
    <e v="#N/A"/>
  </r>
  <r>
    <n v="463253679"/>
    <s v="AJAY ASHOK GANGURDE"/>
    <s v="ONLINE"/>
    <s v="21.03.26"/>
    <n v="3000"/>
    <m/>
    <m/>
    <m/>
    <n v="1974"/>
    <n v="6713"/>
    <x v="1"/>
    <x v="1"/>
    <x v="1"/>
    <x v="5"/>
    <n v="6489"/>
    <n v="941"/>
    <n v="0"/>
    <n v="4500"/>
    <s v="-"/>
    <s v="BKT 5 FLOW"/>
    <n v="6.5705550433085541E-2"/>
    <n v="2.4116899013668629E-3"/>
    <s v="STABLE"/>
    <x v="1"/>
    <s v="RTP"/>
    <s v="RTP"/>
    <s v="Financail problem"/>
    <m/>
    <s v="CNAVNA"/>
    <m/>
    <m/>
    <m/>
    <s v="AUNDH"/>
    <m/>
    <m/>
    <m/>
    <n v="12154"/>
    <n v="6489"/>
    <n v="176"/>
    <m/>
    <n v="145"/>
    <s v="-"/>
    <s v="MH12WC2368"/>
    <s v="HONDA ACTIVA 6G DLX LTD ED"/>
    <d v="2024-06-19T00:00:00"/>
    <n v="18"/>
    <x v="0"/>
    <x v="0"/>
    <s v="-"/>
    <m/>
    <m/>
    <m/>
    <m/>
    <m/>
    <m/>
    <m/>
    <m/>
    <m/>
    <m/>
    <m/>
    <m/>
    <m/>
    <m/>
    <m/>
    <n v="1"/>
    <m/>
    <m/>
    <m/>
    <m/>
    <m/>
    <m/>
    <m/>
    <m/>
    <m/>
    <m/>
    <m/>
    <m/>
    <m/>
    <m/>
    <m/>
    <m/>
    <m/>
    <m/>
    <m/>
    <m/>
    <n v="1"/>
    <m/>
    <m/>
    <m/>
    <m/>
    <m/>
    <m/>
    <m/>
    <m/>
    <m/>
    <m/>
    <m/>
    <m/>
    <m/>
    <m/>
    <m/>
    <m/>
    <m/>
    <m/>
    <m/>
    <m/>
    <m/>
    <m/>
    <m/>
    <m/>
    <m/>
    <m/>
    <m/>
    <m/>
    <m/>
    <m/>
    <m/>
    <m/>
    <m/>
    <m/>
    <m/>
    <m/>
    <m/>
    <m/>
    <m/>
    <m/>
    <m/>
    <m/>
    <m/>
    <m/>
    <m/>
    <m/>
    <m/>
    <m/>
    <m/>
    <m/>
    <m/>
    <m/>
    <m/>
    <m/>
    <m/>
    <m/>
    <x v="6"/>
    <x v="0"/>
    <s v="DUWT0023"/>
    <s v="GPfvbusjpEJc"/>
    <s v="Allocated"/>
    <s v="Refuse To Pay (RTP)"/>
    <s v="Customer RTP 3rd party payment issue "/>
    <d v="2026-03-06T00:00:00"/>
    <m/>
    <m/>
    <m/>
    <s v="DID"/>
  </r>
  <r>
    <n v="137632312"/>
    <s v="GIRIJA DNYANESHWAR CHORGHE"/>
    <m/>
    <m/>
    <m/>
    <m/>
    <m/>
    <m/>
    <n v="3302"/>
    <n v="6593"/>
    <x v="5"/>
    <x v="0"/>
    <x v="0"/>
    <x v="7"/>
    <n v="6443.26"/>
    <n v="145"/>
    <n v="0"/>
    <n v="4950"/>
    <s v="-"/>
    <s v="1 FLOW"/>
    <n v="1"/>
    <n v="1.198714409371886E-3"/>
    <s v="STABLE"/>
    <x v="3"/>
    <s v="PTP"/>
    <s v="PTP"/>
    <m/>
    <n v="18"/>
    <s v="CAVA"/>
    <m/>
    <m/>
    <m/>
    <s v="MAVAL"/>
    <m/>
    <m/>
    <m/>
    <n v="11688"/>
    <n v="6443.26"/>
    <n v="54"/>
    <m/>
    <n v="84"/>
    <s v="-"/>
    <s v="MH14KP6722"/>
    <s v="TVS JUPITER 125 DRUM ALLOY"/>
    <d v="2023-01-21T00:00:00"/>
    <n v="36"/>
    <x v="0"/>
    <x v="2"/>
    <s v="-"/>
    <m/>
    <m/>
    <m/>
    <m/>
    <m/>
    <m/>
    <m/>
    <m/>
    <m/>
    <m/>
    <m/>
    <m/>
    <m/>
    <m/>
    <m/>
    <m/>
    <m/>
    <m/>
    <m/>
    <m/>
    <m/>
    <m/>
    <m/>
    <m/>
    <m/>
    <m/>
    <m/>
    <m/>
    <m/>
    <m/>
    <m/>
    <m/>
    <m/>
    <m/>
    <m/>
    <m/>
    <n v="1"/>
    <m/>
    <m/>
    <m/>
    <m/>
    <m/>
    <m/>
    <m/>
    <m/>
    <m/>
    <m/>
    <m/>
    <m/>
    <m/>
    <m/>
    <m/>
    <m/>
    <m/>
    <m/>
    <m/>
    <m/>
    <m/>
    <m/>
    <m/>
    <m/>
    <m/>
    <m/>
    <m/>
    <m/>
    <m/>
    <m/>
    <m/>
    <m/>
    <m/>
    <m/>
    <m/>
    <m/>
    <m/>
    <m/>
    <m/>
    <m/>
    <m/>
    <m/>
    <m/>
    <m/>
    <m/>
    <m/>
    <m/>
    <m/>
    <m/>
    <m/>
    <m/>
    <m/>
    <m/>
    <m/>
    <m/>
    <m/>
    <x v="0"/>
    <x v="0"/>
    <s v="ZBHT0013"/>
    <s v="A2B8XCrlkXvz"/>
    <s v="Allocated"/>
    <s v="Promise To Pay (PTP)"/>
    <s v="Ptp"/>
    <d v="2026-03-17T00:00:00"/>
    <m/>
    <m/>
    <m/>
    <e v="#N/A"/>
  </r>
  <r>
    <n v="460647339"/>
    <s v="AKANKSHA SAKHARAM JAGDALE"/>
    <m/>
    <m/>
    <m/>
    <m/>
    <m/>
    <m/>
    <n v="4915"/>
    <n v="6470.35"/>
    <x v="0"/>
    <x v="0"/>
    <x v="0"/>
    <x v="10"/>
    <n v="6404"/>
    <n v="875"/>
    <n v="0"/>
    <n v="3600"/>
    <s v="-"/>
    <s v="BKT 4 FLOW"/>
    <n v="3.6429091234679398E-2"/>
    <n v="2.058895033216658E-3"/>
    <s v="FLOW"/>
    <x v="5"/>
    <s v="PTP"/>
    <s v="-"/>
    <m/>
    <m/>
    <m/>
    <m/>
    <m/>
    <m/>
    <s v="BHOSE"/>
    <m/>
    <m/>
    <m/>
    <n v="10945.35"/>
    <n v="6404"/>
    <n v="147"/>
    <m/>
    <n v="177"/>
    <s v="-"/>
    <s v="MH14LF4839"/>
    <s v="JUPITER ZX DISC ISS"/>
    <d v="2023-11-13T00:00:00"/>
    <n v="24"/>
    <x v="0"/>
    <x v="0"/>
    <s v="-"/>
    <m/>
    <m/>
    <m/>
    <m/>
    <m/>
    <m/>
    <m/>
    <m/>
    <m/>
    <m/>
    <m/>
    <m/>
    <m/>
    <m/>
    <m/>
    <m/>
    <m/>
    <m/>
    <m/>
    <m/>
    <m/>
    <m/>
    <m/>
    <m/>
    <m/>
    <m/>
    <m/>
    <m/>
    <m/>
    <m/>
    <m/>
    <m/>
    <m/>
    <m/>
    <m/>
    <m/>
    <m/>
    <m/>
    <m/>
    <m/>
    <m/>
    <m/>
    <m/>
    <m/>
    <m/>
    <m/>
    <m/>
    <m/>
    <m/>
    <m/>
    <m/>
    <m/>
    <m/>
    <m/>
    <m/>
    <m/>
    <m/>
    <m/>
    <m/>
    <m/>
    <m/>
    <m/>
    <m/>
    <m/>
    <m/>
    <m/>
    <m/>
    <m/>
    <m/>
    <m/>
    <m/>
    <m/>
    <m/>
    <m/>
    <m/>
    <m/>
    <m/>
    <m/>
    <m/>
    <m/>
    <m/>
    <m/>
    <m/>
    <m/>
    <m/>
    <m/>
    <m/>
    <m/>
    <m/>
    <m/>
    <n v="1"/>
    <m/>
    <m/>
    <x v="0"/>
    <x v="0"/>
    <s v="ZBHT0010"/>
    <e v="#N/A"/>
    <e v="#N/A"/>
    <e v="#N/A"/>
    <e v="#N/A"/>
    <e v="#N/A"/>
    <m/>
    <m/>
    <m/>
    <e v="#N/A"/>
  </r>
  <r>
    <n v="463789031"/>
    <s v="DIPALI SOMNATH DOND"/>
    <m/>
    <m/>
    <m/>
    <m/>
    <m/>
    <s v="BANK RB 07"/>
    <n v="6506"/>
    <n v="6461.83"/>
    <x v="2"/>
    <x v="2"/>
    <x v="0"/>
    <x v="3"/>
    <n v="6401"/>
    <n v="54"/>
    <n v="0"/>
    <n v="450"/>
    <s v="-"/>
    <s v="X FLOW"/>
    <n v="5.8432968726275297E-3"/>
    <n v="3.2358837431727881E-4"/>
    <s v="RB"/>
    <x v="1"/>
    <s v="NC"/>
    <s v="PAID"/>
    <m/>
    <m/>
    <s v="CAVNA"/>
    <m/>
    <m/>
    <m/>
    <s v="NANEKAR  WADI"/>
    <m/>
    <m/>
    <m/>
    <n v="6965.83"/>
    <n v="6401"/>
    <n v="24"/>
    <m/>
    <n v="0"/>
    <s v="-"/>
    <s v="MH17DE0070"/>
    <s v="HONDA ACTIVA DLX"/>
    <d v="2024-08-17T00:00:00"/>
    <n v="18"/>
    <x v="0"/>
    <x v="0"/>
    <s v="-"/>
    <m/>
    <m/>
    <m/>
    <m/>
    <m/>
    <m/>
    <m/>
    <m/>
    <m/>
    <n v="1"/>
    <m/>
    <m/>
    <m/>
    <m/>
    <m/>
    <m/>
    <m/>
    <m/>
    <m/>
    <m/>
    <m/>
    <m/>
    <m/>
    <m/>
    <m/>
    <m/>
    <m/>
    <m/>
    <m/>
    <m/>
    <m/>
    <m/>
    <m/>
    <m/>
    <m/>
    <m/>
    <m/>
    <m/>
    <m/>
    <m/>
    <m/>
    <m/>
    <m/>
    <m/>
    <m/>
    <m/>
    <m/>
    <m/>
    <m/>
    <m/>
    <m/>
    <m/>
    <m/>
    <m/>
    <m/>
    <m/>
    <m/>
    <m/>
    <m/>
    <m/>
    <m/>
    <m/>
    <m/>
    <m/>
    <m/>
    <m/>
    <m/>
    <m/>
    <m/>
    <m/>
    <m/>
    <m/>
    <m/>
    <m/>
    <m/>
    <m/>
    <m/>
    <m/>
    <m/>
    <m/>
    <m/>
    <m/>
    <m/>
    <m/>
    <m/>
    <m/>
    <m/>
    <m/>
    <m/>
    <m/>
    <m/>
    <m/>
    <m/>
    <x v="0"/>
    <x v="0"/>
    <s v="DUWT0017"/>
    <e v="#N/A"/>
    <e v="#N/A"/>
    <s v="Address Not Found (NC_ANF)"/>
    <s v="Short address available "/>
    <d v="2026-03-04T00:00:00"/>
    <m/>
    <m/>
    <m/>
    <e v="#N/A"/>
  </r>
  <r>
    <n v="464698828"/>
    <s v="GAJANAN NINAJI MORE"/>
    <m/>
    <m/>
    <m/>
    <m/>
    <m/>
    <m/>
    <n v="2107"/>
    <n v="2107"/>
    <x v="3"/>
    <x v="0"/>
    <x v="0"/>
    <x v="11"/>
    <n v="6081"/>
    <n v="0"/>
    <n v="0"/>
    <s v="-"/>
    <s v="-"/>
    <s v="-"/>
    <s v="-"/>
    <s v="-"/>
    <s v="FLOW"/>
    <x v="2"/>
    <m/>
    <s v="MPTP"/>
    <s v="Add not found"/>
    <n v="31"/>
    <s v="CNAVNA"/>
    <m/>
    <m/>
    <m/>
    <m/>
    <m/>
    <m/>
    <m/>
    <m/>
    <n v="6081"/>
    <n v="0"/>
    <m/>
    <n v="24"/>
    <s v="-"/>
    <m/>
    <m/>
    <d v="2024-11-16T00:00:00"/>
    <n v="18"/>
    <x v="6"/>
    <x v="1"/>
    <s v="-"/>
    <m/>
    <m/>
    <m/>
    <m/>
    <m/>
    <m/>
    <m/>
    <m/>
    <m/>
    <m/>
    <m/>
    <m/>
    <m/>
    <m/>
    <m/>
    <m/>
    <m/>
    <m/>
    <m/>
    <m/>
    <m/>
    <m/>
    <m/>
    <m/>
    <m/>
    <m/>
    <m/>
    <m/>
    <m/>
    <m/>
    <m/>
    <m/>
    <m/>
    <m/>
    <m/>
    <m/>
    <m/>
    <m/>
    <m/>
    <m/>
    <m/>
    <m/>
    <m/>
    <m/>
    <m/>
    <m/>
    <m/>
    <m/>
    <m/>
    <m/>
    <m/>
    <m/>
    <m/>
    <m/>
    <m/>
    <m/>
    <m/>
    <m/>
    <m/>
    <m/>
    <m/>
    <m/>
    <m/>
    <m/>
    <m/>
    <m/>
    <m/>
    <m/>
    <m/>
    <m/>
    <m/>
    <m/>
    <m/>
    <m/>
    <m/>
    <m/>
    <m/>
    <m/>
    <m/>
    <m/>
    <m/>
    <m/>
    <m/>
    <m/>
    <m/>
    <m/>
    <m/>
    <m/>
    <m/>
    <m/>
    <n v="1"/>
    <m/>
    <m/>
    <x v="0"/>
    <x v="0"/>
    <s v="DUWT0030"/>
    <s v="BPXf5_woltm"/>
    <s v="Unallocated"/>
    <e v="#N/A"/>
    <e v="#N/A"/>
    <e v="#N/A"/>
    <m/>
    <m/>
    <m/>
    <e v="#N/A"/>
  </r>
  <r>
    <n v="457285986"/>
    <s v="JAYANT MADAN NATTHANI"/>
    <s v="ONLINE"/>
    <s v="20.03.26"/>
    <n v="3606"/>
    <m/>
    <m/>
    <m/>
    <n v="3461"/>
    <n v="2629"/>
    <x v="2"/>
    <x v="1"/>
    <x v="1"/>
    <x v="0"/>
    <n v="6036.47"/>
    <n v="69"/>
    <n v="0"/>
    <n v="4950"/>
    <s v="-"/>
    <s v="STABLE"/>
    <n v="2.0944466009311692E-3"/>
    <n v="3.0516036774176278E-4"/>
    <s v="STABLE"/>
    <x v="1"/>
    <s v="-"/>
    <s v="PTP"/>
    <m/>
    <n v="19"/>
    <s v="CAVA"/>
    <m/>
    <m/>
    <m/>
    <s v="YAMUNA NAGAR"/>
    <m/>
    <m/>
    <m/>
    <n v="7648"/>
    <n v="6036.47"/>
    <n v="24"/>
    <n v="1"/>
    <n v="26"/>
    <s v="REGULAR"/>
    <s v="MH14KT2867"/>
    <s v="ACTIVA 6G STD LTD ED"/>
    <d v="2023-03-19T00:00:00"/>
    <n v="36"/>
    <x v="4"/>
    <x v="0"/>
    <s v="-"/>
    <m/>
    <m/>
    <m/>
    <m/>
    <m/>
    <m/>
    <m/>
    <m/>
    <m/>
    <m/>
    <m/>
    <m/>
    <m/>
    <m/>
    <m/>
    <m/>
    <m/>
    <m/>
    <m/>
    <m/>
    <m/>
    <m/>
    <m/>
    <m/>
    <m/>
    <m/>
    <m/>
    <m/>
    <m/>
    <m/>
    <m/>
    <m/>
    <m/>
    <m/>
    <m/>
    <m/>
    <m/>
    <m/>
    <m/>
    <m/>
    <m/>
    <m/>
    <m/>
    <m/>
    <m/>
    <m/>
    <m/>
    <m/>
    <m/>
    <m/>
    <m/>
    <m/>
    <m/>
    <m/>
    <m/>
    <m/>
    <m/>
    <m/>
    <m/>
    <m/>
    <m/>
    <m/>
    <m/>
    <m/>
    <m/>
    <m/>
    <m/>
    <m/>
    <m/>
    <m/>
    <m/>
    <m/>
    <m/>
    <m/>
    <m/>
    <m/>
    <m/>
    <m/>
    <m/>
    <m/>
    <m/>
    <m/>
    <m/>
    <m/>
    <m/>
    <m/>
    <m/>
    <m/>
    <m/>
    <m/>
    <n v="1"/>
    <m/>
    <m/>
    <x v="0"/>
    <x v="0"/>
    <s v="ZBHT0011"/>
    <e v="#N/A"/>
    <e v="#N/A"/>
    <e v="#N/A"/>
    <e v="#N/A"/>
    <e v="#N/A"/>
    <m/>
    <m/>
    <m/>
    <e v="#N/A"/>
  </r>
  <r>
    <n v="117460395"/>
    <s v="KOMAL BHARAT RAWAL"/>
    <m/>
    <m/>
    <m/>
    <m/>
    <m/>
    <m/>
    <n v="3073"/>
    <n v="3073"/>
    <x v="2"/>
    <x v="0"/>
    <x v="0"/>
    <x v="16"/>
    <n v="6014.2"/>
    <n v="85"/>
    <n v="0"/>
    <n v="5400"/>
    <s v="-"/>
    <s v="28.02.26"/>
    <n v="8.8272755564062569E-3"/>
    <n v="3.0403455722839842E-4"/>
    <s v="FLOW"/>
    <x v="3"/>
    <s v="PTP"/>
    <s v="PTP"/>
    <m/>
    <n v="30"/>
    <s v="CAVA"/>
    <m/>
    <m/>
    <m/>
    <s v="DHANKWADI"/>
    <m/>
    <m/>
    <m/>
    <n v="8558"/>
    <n v="6014.2"/>
    <n v="23"/>
    <m/>
    <n v="53"/>
    <s v="-"/>
    <s v="MH12TG2834"/>
    <s v="HONDA ACTIVA"/>
    <d v="2021-02-27T00:00:00"/>
    <n v="60"/>
    <x v="0"/>
    <x v="2"/>
    <s v="-"/>
    <m/>
    <m/>
    <m/>
    <m/>
    <m/>
    <m/>
    <m/>
    <m/>
    <m/>
    <m/>
    <m/>
    <m/>
    <m/>
    <m/>
    <m/>
    <m/>
    <m/>
    <m/>
    <m/>
    <m/>
    <m/>
    <m/>
    <m/>
    <m/>
    <m/>
    <m/>
    <m/>
    <m/>
    <m/>
    <m/>
    <m/>
    <m/>
    <m/>
    <n v="1"/>
    <m/>
    <m/>
    <m/>
    <m/>
    <m/>
    <m/>
    <m/>
    <m/>
    <m/>
    <m/>
    <m/>
    <m/>
    <m/>
    <m/>
    <m/>
    <m/>
    <m/>
    <m/>
    <m/>
    <m/>
    <m/>
    <m/>
    <m/>
    <m/>
    <m/>
    <m/>
    <m/>
    <m/>
    <m/>
    <m/>
    <m/>
    <m/>
    <m/>
    <m/>
    <m/>
    <m/>
    <m/>
    <m/>
    <m/>
    <m/>
    <m/>
    <m/>
    <m/>
    <m/>
    <m/>
    <m/>
    <m/>
    <m/>
    <m/>
    <m/>
    <m/>
    <m/>
    <m/>
    <m/>
    <m/>
    <m/>
    <m/>
    <m/>
    <m/>
    <x v="0"/>
    <x v="0"/>
    <s v="DUWT0031"/>
    <s v="A2ZiaxHHBp7"/>
    <s v="Allocated"/>
    <s v="Left Message (LMCB)"/>
    <s v="Left message customer mother "/>
    <d v="2026-03-12T00:00:00"/>
    <m/>
    <m/>
    <m/>
    <e v="#N/A"/>
  </r>
  <r>
    <n v="465081317"/>
    <s v="ASHWINI BABURAO GHODAKE"/>
    <m/>
    <m/>
    <m/>
    <m/>
    <m/>
    <m/>
    <n v="6041"/>
    <n v="6041"/>
    <x v="5"/>
    <x v="0"/>
    <x v="0"/>
    <x v="19"/>
    <n v="5940"/>
    <n v="179"/>
    <n v="0"/>
    <n v="450"/>
    <s v="-"/>
    <s v="NEW"/>
    <n v="0.26995091801490639"/>
    <n v="1.1050871129938879E-3"/>
    <s v="FLOW"/>
    <x v="5"/>
    <s v="-"/>
    <s v="-"/>
    <m/>
    <m/>
    <m/>
    <m/>
    <m/>
    <m/>
    <s v="OSMANANABAD"/>
    <m/>
    <m/>
    <m/>
    <n v="6670"/>
    <n v="5940"/>
    <n v="55"/>
    <m/>
    <n v="85"/>
    <s v="-"/>
    <s v="MH12XR2870"/>
    <s v="PIAGGIO VESPA SXL 125 CBS"/>
    <d v="2024-12-31T00:00:00"/>
    <n v="12"/>
    <x v="0"/>
    <x v="2"/>
    <s v="-"/>
    <m/>
    <m/>
    <m/>
    <m/>
    <m/>
    <m/>
    <m/>
    <m/>
    <m/>
    <m/>
    <m/>
    <m/>
    <m/>
    <m/>
    <m/>
    <m/>
    <m/>
    <m/>
    <m/>
    <m/>
    <m/>
    <m/>
    <m/>
    <m/>
    <m/>
    <m/>
    <m/>
    <m/>
    <m/>
    <m/>
    <m/>
    <m/>
    <m/>
    <n v="1"/>
    <m/>
    <m/>
    <m/>
    <m/>
    <m/>
    <m/>
    <m/>
    <m/>
    <m/>
    <m/>
    <m/>
    <m/>
    <m/>
    <m/>
    <m/>
    <m/>
    <m/>
    <m/>
    <m/>
    <m/>
    <m/>
    <m/>
    <m/>
    <m/>
    <m/>
    <m/>
    <m/>
    <m/>
    <m/>
    <m/>
    <m/>
    <m/>
    <m/>
    <m/>
    <m/>
    <m/>
    <m/>
    <m/>
    <m/>
    <m/>
    <m/>
    <m/>
    <m/>
    <m/>
    <m/>
    <m/>
    <m/>
    <m/>
    <m/>
    <m/>
    <m/>
    <m/>
    <m/>
    <m/>
    <m/>
    <m/>
    <m/>
    <m/>
    <m/>
    <x v="0"/>
    <x v="0"/>
    <s v="ZBHT0022"/>
    <s v="G2MCybAuhN7"/>
    <s v="Allocated"/>
    <s v="Non Contactable Customer (OOT)"/>
    <s v="Ceses is not pertain to this area "/>
    <d v="2026-03-12T00:00:00"/>
    <m/>
    <m/>
    <m/>
    <e v="#N/A"/>
  </r>
  <r>
    <n v="134984961"/>
    <s v="ARUNKUMAR  PASWAN"/>
    <m/>
    <m/>
    <m/>
    <m/>
    <m/>
    <m/>
    <n v="3033"/>
    <n v="6066"/>
    <x v="1"/>
    <x v="0"/>
    <x v="0"/>
    <x v="19"/>
    <n v="5924.92"/>
    <n v="480"/>
    <n v="0"/>
    <n v="4050"/>
    <s v="-"/>
    <s v="BKT 5 FLOW"/>
    <n v="1"/>
    <n v="2.202044957683242E-3"/>
    <s v="FLOW"/>
    <x v="5"/>
    <s v="-"/>
    <s v="-"/>
    <m/>
    <m/>
    <m/>
    <m/>
    <m/>
    <m/>
    <s v="GHAZIPUR"/>
    <m/>
    <m/>
    <m/>
    <n v="10596"/>
    <n v="5924.92"/>
    <n v="176"/>
    <m/>
    <n v="206"/>
    <s v="-"/>
    <s v="MH12UU7309"/>
    <s v="SPLENDOR PLUS BS6 I3S DRS CAST FI"/>
    <d v="2022-10-22T00:00:00"/>
    <n v="36"/>
    <x v="0"/>
    <x v="2"/>
    <s v="-"/>
    <m/>
    <m/>
    <m/>
    <m/>
    <m/>
    <m/>
    <m/>
    <m/>
    <m/>
    <m/>
    <m/>
    <m/>
    <m/>
    <m/>
    <m/>
    <m/>
    <m/>
    <m/>
    <m/>
    <m/>
    <m/>
    <m/>
    <m/>
    <m/>
    <m/>
    <m/>
    <m/>
    <m/>
    <m/>
    <m/>
    <n v="1"/>
    <m/>
    <m/>
    <m/>
    <m/>
    <m/>
    <m/>
    <m/>
    <m/>
    <m/>
    <m/>
    <m/>
    <m/>
    <m/>
    <m/>
    <m/>
    <m/>
    <m/>
    <m/>
    <m/>
    <m/>
    <m/>
    <m/>
    <m/>
    <m/>
    <m/>
    <m/>
    <m/>
    <m/>
    <m/>
    <m/>
    <m/>
    <m/>
    <m/>
    <m/>
    <m/>
    <m/>
    <m/>
    <m/>
    <m/>
    <m/>
    <m/>
    <m/>
    <m/>
    <m/>
    <m/>
    <m/>
    <m/>
    <m/>
    <m/>
    <m/>
    <m/>
    <m/>
    <m/>
    <m/>
    <m/>
    <m/>
    <m/>
    <m/>
    <m/>
    <m/>
    <m/>
    <m/>
    <x v="0"/>
    <x v="0"/>
    <s v="ZBHT0022"/>
    <s v="k6GcGZj_pkc"/>
    <s v="Allocated"/>
    <s v="Non Contactable Customer (OOT)"/>
    <s v="Ceses is not pertain to this area "/>
    <d v="2026-03-11T00:00:00"/>
    <m/>
    <m/>
    <m/>
    <s v="VYMO"/>
  </r>
  <r>
    <n v="137963404"/>
    <s v="MAYUR HARIDAS MANMODE"/>
    <m/>
    <m/>
    <m/>
    <m/>
    <m/>
    <m/>
    <n v="5976"/>
    <n v="5976"/>
    <x v="2"/>
    <x v="0"/>
    <x v="0"/>
    <x v="5"/>
    <n v="5897.55"/>
    <n v="80"/>
    <n v="0"/>
    <n v="3150"/>
    <s v="-"/>
    <s v="STABLE"/>
    <n v="6.330633173451717E-3"/>
    <n v="2.9813757490311938E-4"/>
    <s v="FLOW"/>
    <x v="3"/>
    <s v="-"/>
    <s v="PTP"/>
    <m/>
    <n v="20"/>
    <s v="CAVNA"/>
    <m/>
    <m/>
    <m/>
    <s v="SUS"/>
    <m/>
    <m/>
    <m/>
    <n v="9206"/>
    <n v="5897.55"/>
    <n v="23"/>
    <n v="1"/>
    <n v="53"/>
    <s v="REGULAR"/>
    <s v="MH12VD4164"/>
    <s v="RE BULLET 350 EFI BLACK"/>
    <d v="2023-01-21T00:00:00"/>
    <n v="36"/>
    <x v="4"/>
    <x v="0"/>
    <s v="-"/>
    <m/>
    <m/>
    <m/>
    <m/>
    <m/>
    <m/>
    <m/>
    <m/>
    <m/>
    <m/>
    <m/>
    <m/>
    <m/>
    <m/>
    <m/>
    <m/>
    <m/>
    <m/>
    <m/>
    <m/>
    <m/>
    <m/>
    <m/>
    <m/>
    <m/>
    <m/>
    <m/>
    <m/>
    <m/>
    <m/>
    <m/>
    <m/>
    <m/>
    <n v="1"/>
    <m/>
    <m/>
    <m/>
    <m/>
    <m/>
    <m/>
    <m/>
    <m/>
    <m/>
    <m/>
    <m/>
    <m/>
    <m/>
    <m/>
    <m/>
    <m/>
    <m/>
    <m/>
    <m/>
    <m/>
    <m/>
    <m/>
    <m/>
    <m/>
    <m/>
    <m/>
    <m/>
    <m/>
    <m/>
    <m/>
    <m/>
    <m/>
    <m/>
    <m/>
    <m/>
    <m/>
    <m/>
    <m/>
    <m/>
    <m/>
    <m/>
    <m/>
    <m/>
    <m/>
    <m/>
    <m/>
    <m/>
    <m/>
    <m/>
    <m/>
    <m/>
    <m/>
    <m/>
    <m/>
    <m/>
    <m/>
    <m/>
    <m/>
    <m/>
    <x v="0"/>
    <x v="0"/>
    <s v="DUWT0023"/>
    <s v="G64yySkqQNz"/>
    <s v="Allocated"/>
    <s v="Left Message (LMCB)"/>
    <s v="Customer not available lm with relatives "/>
    <d v="2026-03-12T00:00:00"/>
    <m/>
    <m/>
    <m/>
    <e v="#N/A"/>
  </r>
  <r>
    <n v="456829274"/>
    <s v="VISHAL LAHU KHETAVAT"/>
    <s v="ONLINE"/>
    <s v="05.03.26"/>
    <n v="8404"/>
    <m/>
    <m/>
    <m/>
    <n v="5667"/>
    <n v="5912"/>
    <x v="5"/>
    <x v="2"/>
    <x v="1"/>
    <x v="5"/>
    <n v="5836.7"/>
    <n v="161"/>
    <n v="0"/>
    <n v="2250"/>
    <s v="-"/>
    <s v="NEW"/>
    <n v="1.4844521019467391E-2"/>
    <n v="1.0858690155574799E-3"/>
    <s v="RB"/>
    <x v="1"/>
    <s v="-"/>
    <s v="PAID"/>
    <m/>
    <m/>
    <s v="CAVA"/>
    <m/>
    <m/>
    <m/>
    <s v="PASHAN"/>
    <m/>
    <m/>
    <m/>
    <n v="8323"/>
    <n v="5836.7"/>
    <n v="55"/>
    <m/>
    <n v="0"/>
    <s v="-"/>
    <s v="MH12VE9334"/>
    <s v="RE BULLET 350 EFI BLACK"/>
    <d v="2023-02-14T00:00:00"/>
    <n v="36"/>
    <x v="0"/>
    <x v="0"/>
    <s v="-"/>
    <m/>
    <m/>
    <m/>
    <m/>
    <m/>
    <m/>
    <m/>
    <m/>
    <m/>
    <m/>
    <m/>
    <m/>
    <n v="1"/>
    <m/>
    <m/>
    <m/>
    <m/>
    <m/>
    <m/>
    <m/>
    <m/>
    <m/>
    <m/>
    <m/>
    <m/>
    <m/>
    <m/>
    <m/>
    <m/>
    <m/>
    <m/>
    <m/>
    <m/>
    <m/>
    <m/>
    <m/>
    <m/>
    <m/>
    <m/>
    <m/>
    <m/>
    <m/>
    <m/>
    <m/>
    <m/>
    <m/>
    <m/>
    <m/>
    <m/>
    <m/>
    <m/>
    <m/>
    <m/>
    <m/>
    <m/>
    <m/>
    <m/>
    <m/>
    <m/>
    <m/>
    <m/>
    <m/>
    <m/>
    <m/>
    <m/>
    <m/>
    <m/>
    <m/>
    <m/>
    <m/>
    <m/>
    <m/>
    <m/>
    <m/>
    <m/>
    <m/>
    <m/>
    <m/>
    <m/>
    <m/>
    <m/>
    <m/>
    <m/>
    <m/>
    <m/>
    <m/>
    <m/>
    <m/>
    <m/>
    <m/>
    <m/>
    <m/>
    <m/>
    <x v="0"/>
    <x v="0"/>
    <s v="DUWT0023"/>
    <e v="#N/A"/>
    <e v="#N/A"/>
    <s v="Promise To Pay (PTP)"/>
    <s v="PTP given by customer "/>
    <d v="2026-03-05T00:00:00"/>
    <m/>
    <m/>
    <m/>
    <e v="#N/A"/>
  </r>
  <r>
    <n v="462905638"/>
    <s v="PRAMOD SHASHIKANT DOKE"/>
    <m/>
    <m/>
    <m/>
    <m/>
    <m/>
    <s v="BANK STABLE 13"/>
    <n v="1420"/>
    <n v="1643"/>
    <x v="5"/>
    <x v="1"/>
    <x v="0"/>
    <x v="9"/>
    <n v="5634"/>
    <n v="88"/>
    <n v="0"/>
    <n v="4334"/>
    <s v="-"/>
    <s v="2 FLOW"/>
    <n v="1.1101703804138521E-2"/>
    <n v="1.048158382930567E-3"/>
    <s v="STABLE"/>
    <x v="1"/>
    <s v="PAID"/>
    <s v="PAID"/>
    <m/>
    <m/>
    <m/>
    <m/>
    <m/>
    <m/>
    <s v="OTUR"/>
    <m/>
    <m/>
    <m/>
    <n v="6065"/>
    <n v="5634"/>
    <n v="54"/>
    <m/>
    <n v="53"/>
    <s v="-"/>
    <s v="MH14KH7216"/>
    <s v="HONDA ACTIVA 6G DLX BS VI"/>
    <d v="2024-05-15T00:00:00"/>
    <n v="24"/>
    <x v="0"/>
    <x v="0"/>
    <s v="-"/>
    <m/>
    <m/>
    <m/>
    <m/>
    <m/>
    <m/>
    <m/>
    <m/>
    <m/>
    <m/>
    <m/>
    <m/>
    <m/>
    <m/>
    <m/>
    <n v="1"/>
    <m/>
    <m/>
    <m/>
    <m/>
    <m/>
    <m/>
    <m/>
    <m/>
    <m/>
    <m/>
    <m/>
    <m/>
    <m/>
    <m/>
    <m/>
    <m/>
    <m/>
    <m/>
    <m/>
    <m/>
    <m/>
    <m/>
    <m/>
    <m/>
    <m/>
    <m/>
    <m/>
    <m/>
    <m/>
    <m/>
    <m/>
    <m/>
    <m/>
    <m/>
    <m/>
    <m/>
    <m/>
    <m/>
    <m/>
    <m/>
    <m/>
    <m/>
    <m/>
    <m/>
    <m/>
    <m/>
    <m/>
    <m/>
    <m/>
    <m/>
    <m/>
    <m/>
    <m/>
    <m/>
    <m/>
    <m/>
    <m/>
    <m/>
    <m/>
    <m/>
    <m/>
    <m/>
    <m/>
    <m/>
    <m/>
    <m/>
    <m/>
    <m/>
    <m/>
    <m/>
    <m/>
    <m/>
    <m/>
    <m/>
    <m/>
    <m/>
    <m/>
    <x v="0"/>
    <x v="0"/>
    <s v="ZBHT0021"/>
    <s v="k2lNLBj_NM7"/>
    <s v="Allocated"/>
    <s v="Left Message (LMCB)"/>
    <s v="Lmcb father "/>
    <d v="2026-03-06T00:00:00"/>
    <m/>
    <m/>
    <m/>
    <e v="#N/A"/>
  </r>
  <r>
    <n v="463492200"/>
    <s v="DILIP KUMAR"/>
    <m/>
    <m/>
    <m/>
    <m/>
    <m/>
    <m/>
    <n v="5741"/>
    <n v="5731"/>
    <x v="5"/>
    <x v="0"/>
    <x v="0"/>
    <x v="11"/>
    <n v="5633"/>
    <n v="312"/>
    <n v="0"/>
    <n v="0"/>
    <s v="-"/>
    <s v="1 FLOW"/>
    <n v="1.279509496979229E-2"/>
    <n v="1.047972341329053E-3"/>
    <s v="FLOW"/>
    <x v="0"/>
    <s v="MPTP"/>
    <s v="NC"/>
    <s v="Add not found"/>
    <m/>
    <s v="CNAVNA"/>
    <m/>
    <m/>
    <m/>
    <s v="HINJEWADI"/>
    <m/>
    <m/>
    <m/>
    <n v="6043"/>
    <n v="5633"/>
    <n v="55"/>
    <m/>
    <n v="85"/>
    <s v="-"/>
    <m/>
    <s v="DESTINI 125 LX BS6 FI DRS SM"/>
    <d v="2024-07-16T00:00:00"/>
    <n v="18"/>
    <x v="0"/>
    <x v="0"/>
    <s v="-"/>
    <m/>
    <m/>
    <m/>
    <m/>
    <m/>
    <m/>
    <m/>
    <m/>
    <m/>
    <n v="1"/>
    <m/>
    <m/>
    <m/>
    <m/>
    <m/>
    <m/>
    <m/>
    <m/>
    <m/>
    <m/>
    <m/>
    <m/>
    <m/>
    <m/>
    <m/>
    <m/>
    <m/>
    <m/>
    <m/>
    <m/>
    <m/>
    <m/>
    <m/>
    <m/>
    <m/>
    <m/>
    <m/>
    <m/>
    <m/>
    <m/>
    <m/>
    <m/>
    <m/>
    <m/>
    <m/>
    <m/>
    <m/>
    <m/>
    <m/>
    <m/>
    <m/>
    <m/>
    <m/>
    <m/>
    <m/>
    <m/>
    <m/>
    <m/>
    <m/>
    <m/>
    <m/>
    <m/>
    <m/>
    <m/>
    <m/>
    <m/>
    <m/>
    <m/>
    <m/>
    <m/>
    <m/>
    <m/>
    <m/>
    <m/>
    <m/>
    <m/>
    <m/>
    <m/>
    <m/>
    <m/>
    <m/>
    <m/>
    <m/>
    <m/>
    <m/>
    <m/>
    <m/>
    <m/>
    <m/>
    <m/>
    <m/>
    <m/>
    <m/>
    <x v="0"/>
    <x v="0"/>
    <s v="DUWT0030"/>
    <s v="G6wkpcNkBRlc"/>
    <s v="Allocated"/>
    <s v="Address Not Found (NC_ANF)"/>
    <s v="Address Not found"/>
    <d v="2026-03-04T00:00:00"/>
    <m/>
    <m/>
    <m/>
    <s v="VYMO"/>
  </r>
  <r>
    <n v="461562384"/>
    <s v="KRUSHNA RAMESHWAR KHADE"/>
    <s v="ONLINE"/>
    <s v="16.03.26"/>
    <n v="5554"/>
    <m/>
    <m/>
    <m/>
    <n v="5554"/>
    <n v="5661"/>
    <x v="4"/>
    <x v="1"/>
    <x v="1"/>
    <x v="11"/>
    <n v="5573.89"/>
    <n v="103"/>
    <n v="0"/>
    <n v="4500"/>
    <s v="-"/>
    <s v="2 FLOW"/>
    <n v="1.5747121884055158E-2"/>
    <n v="1.209362030236678E-3"/>
    <s v="STABLE"/>
    <x v="1"/>
    <s v="PTP"/>
    <s v="PAID"/>
    <m/>
    <m/>
    <s v="CAVA"/>
    <m/>
    <m/>
    <m/>
    <s v="PIRANGUT"/>
    <m/>
    <m/>
    <m/>
    <n v="10264"/>
    <n v="5573.89"/>
    <n v="86"/>
    <m/>
    <n v="85"/>
    <s v="-"/>
    <s v="MH21CB5557"/>
    <s v="HONDA UNICORN 160 BSVI"/>
    <d v="2024-01-18T00:00:00"/>
    <n v="24"/>
    <x v="0"/>
    <x v="0"/>
    <s v="-"/>
    <m/>
    <m/>
    <m/>
    <m/>
    <m/>
    <m/>
    <m/>
    <m/>
    <m/>
    <m/>
    <m/>
    <m/>
    <n v="1"/>
    <m/>
    <m/>
    <m/>
    <m/>
    <m/>
    <m/>
    <m/>
    <m/>
    <m/>
    <m/>
    <m/>
    <m/>
    <m/>
    <m/>
    <m/>
    <m/>
    <m/>
    <m/>
    <m/>
    <m/>
    <m/>
    <m/>
    <m/>
    <m/>
    <m/>
    <m/>
    <m/>
    <m/>
    <m/>
    <m/>
    <m/>
    <m/>
    <m/>
    <m/>
    <m/>
    <m/>
    <m/>
    <m/>
    <m/>
    <m/>
    <m/>
    <m/>
    <m/>
    <m/>
    <m/>
    <m/>
    <m/>
    <m/>
    <m/>
    <m/>
    <m/>
    <m/>
    <m/>
    <m/>
    <m/>
    <m/>
    <m/>
    <m/>
    <m/>
    <m/>
    <m/>
    <m/>
    <m/>
    <m/>
    <m/>
    <m/>
    <m/>
    <m/>
    <m/>
    <m/>
    <m/>
    <m/>
    <m/>
    <m/>
    <m/>
    <m/>
    <m/>
    <m/>
    <m/>
    <m/>
    <x v="0"/>
    <x v="0"/>
    <s v="DUWT0030"/>
    <s v="BPi8jq6Lnz"/>
    <s v="Allocated"/>
    <s v="Door Locked (NC_DL)"/>
    <s v="Doir lock"/>
    <d v="2026-03-05T00:00:00"/>
    <m/>
    <m/>
    <m/>
    <e v="#N/A"/>
  </r>
  <r>
    <n v="463592302"/>
    <s v="YOGESH ANAND CHAVAN"/>
    <m/>
    <m/>
    <m/>
    <m/>
    <m/>
    <m/>
    <n v="5578"/>
    <n v="5578"/>
    <x v="2"/>
    <x v="0"/>
    <x v="0"/>
    <x v="16"/>
    <n v="5466"/>
    <n v="116"/>
    <n v="0"/>
    <n v="450"/>
    <s v="-"/>
    <s v="NEW"/>
    <n v="8.0226610673600155E-3"/>
    <n v="2.7632152070274112E-4"/>
    <s v="FLOW"/>
    <x v="3"/>
    <s v="-"/>
    <s v="PTP"/>
    <m/>
    <n v="24"/>
    <s v="CAVA"/>
    <m/>
    <m/>
    <m/>
    <s v="BIRADWADI"/>
    <m/>
    <m/>
    <m/>
    <n v="6144"/>
    <n v="5466"/>
    <n v="24"/>
    <m/>
    <n v="54"/>
    <s v="-"/>
    <s v="MH12XB2732"/>
    <s v="ACCESS 125 BT CONNECT ED DISC"/>
    <d v="2024-07-29T00:00:00"/>
    <n v="18"/>
    <x v="0"/>
    <x v="2"/>
    <s v="-"/>
    <m/>
    <m/>
    <m/>
    <m/>
    <m/>
    <m/>
    <m/>
    <m/>
    <m/>
    <m/>
    <m/>
    <m/>
    <m/>
    <m/>
    <m/>
    <m/>
    <m/>
    <m/>
    <m/>
    <m/>
    <m/>
    <m/>
    <m/>
    <m/>
    <m/>
    <m/>
    <m/>
    <m/>
    <m/>
    <m/>
    <m/>
    <m/>
    <m/>
    <m/>
    <m/>
    <m/>
    <m/>
    <m/>
    <m/>
    <m/>
    <m/>
    <m/>
    <m/>
    <m/>
    <m/>
    <n v="1"/>
    <m/>
    <m/>
    <m/>
    <m/>
    <m/>
    <m/>
    <m/>
    <m/>
    <m/>
    <m/>
    <m/>
    <m/>
    <m/>
    <m/>
    <m/>
    <m/>
    <m/>
    <m/>
    <m/>
    <m/>
    <m/>
    <m/>
    <m/>
    <m/>
    <m/>
    <m/>
    <m/>
    <m/>
    <m/>
    <m/>
    <m/>
    <m/>
    <m/>
    <m/>
    <m/>
    <m/>
    <m/>
    <m/>
    <m/>
    <m/>
    <m/>
    <m/>
    <m/>
    <m/>
    <m/>
    <m/>
    <m/>
    <x v="0"/>
    <x v="0"/>
    <s v="DUWT0031"/>
    <s v="BoytsZFwSOc"/>
    <s v="Allocated"/>
    <s v="Promise To Pay (PTP)"/>
    <s v="Customer ptp on 20 March "/>
    <d v="2026-03-20T00:00:00"/>
    <m/>
    <m/>
    <m/>
    <e v="#N/A"/>
  </r>
  <r>
    <n v="459498118"/>
    <s v="SANDIP POPATRAV DHORAJKAR"/>
    <m/>
    <m/>
    <m/>
    <m/>
    <m/>
    <m/>
    <n v="6111"/>
    <n v="5334"/>
    <x v="1"/>
    <x v="0"/>
    <x v="0"/>
    <x v="12"/>
    <n v="5334"/>
    <n v="1242"/>
    <n v="0"/>
    <n v="2700"/>
    <s v="-"/>
    <s v="BKT 5 FLOW"/>
    <n v="2.6452516666350109E-2"/>
    <n v="1.982424708566936E-3"/>
    <s v="FLOW"/>
    <x v="0"/>
    <s v="NC"/>
    <s v="NC"/>
    <m/>
    <m/>
    <m/>
    <m/>
    <m/>
    <m/>
    <s v="NHAVRE"/>
    <m/>
    <m/>
    <m/>
    <n v="9276"/>
    <n v="5334"/>
    <n v="177"/>
    <m/>
    <n v="207"/>
    <s v="-"/>
    <s v="MH12VU9549"/>
    <s v="HONDA UNICORN 160 BSVI"/>
    <d v="2023-08-22T00:00:00"/>
    <n v="24"/>
    <x v="0"/>
    <x v="0"/>
    <s v="-"/>
    <m/>
    <m/>
    <m/>
    <m/>
    <m/>
    <m/>
    <m/>
    <m/>
    <m/>
    <n v="1"/>
    <m/>
    <m/>
    <m/>
    <m/>
    <m/>
    <m/>
    <m/>
    <m/>
    <m/>
    <m/>
    <m/>
    <m/>
    <m/>
    <m/>
    <m/>
    <m/>
    <m/>
    <m/>
    <m/>
    <m/>
    <m/>
    <m/>
    <m/>
    <m/>
    <m/>
    <m/>
    <m/>
    <m/>
    <m/>
    <m/>
    <m/>
    <m/>
    <m/>
    <m/>
    <m/>
    <m/>
    <m/>
    <m/>
    <m/>
    <m/>
    <m/>
    <m/>
    <m/>
    <m/>
    <m/>
    <m/>
    <m/>
    <m/>
    <m/>
    <m/>
    <m/>
    <m/>
    <m/>
    <m/>
    <m/>
    <m/>
    <m/>
    <m/>
    <m/>
    <m/>
    <m/>
    <m/>
    <m/>
    <m/>
    <m/>
    <m/>
    <m/>
    <m/>
    <m/>
    <m/>
    <m/>
    <m/>
    <m/>
    <m/>
    <m/>
    <m/>
    <m/>
    <m/>
    <m/>
    <m/>
    <m/>
    <m/>
    <m/>
    <x v="0"/>
    <x v="0"/>
    <s v="ZBHT0024"/>
    <s v="G6Q8EUTr_OJm"/>
    <s v="Allocated"/>
    <s v="Shifted (NC_SFTD)"/>
    <s v="Customer shifted "/>
    <d v="2026-03-04T00:00:00"/>
    <m/>
    <m/>
    <m/>
    <e v="#N/A"/>
  </r>
  <r>
    <n v="463268667"/>
    <s v="SANTOSH PRABHAKAR AMBHORE"/>
    <m/>
    <m/>
    <m/>
    <m/>
    <m/>
    <s v="BANK RB 07"/>
    <n v="5345"/>
    <n v="5345"/>
    <x v="5"/>
    <x v="2"/>
    <x v="0"/>
    <x v="19"/>
    <n v="5243"/>
    <n v="103"/>
    <n v="0"/>
    <n v="450"/>
    <s v="-"/>
    <s v="NEW"/>
    <n v="0.2382748591165243"/>
    <n v="9.7541611673854494E-4"/>
    <s v="RB"/>
    <x v="1"/>
    <s v="-"/>
    <s v="PAID"/>
    <m/>
    <m/>
    <m/>
    <m/>
    <m/>
    <m/>
    <s v="WASHIM"/>
    <m/>
    <m/>
    <m/>
    <n v="5898"/>
    <n v="5243"/>
    <n v="55"/>
    <m/>
    <n v="0"/>
    <s v="-"/>
    <s v="MH37AJ0783"/>
    <s v="HONDA SP 125 BS VI DRUM"/>
    <d v="2024-06-21T00:00:00"/>
    <n v="18"/>
    <x v="0"/>
    <x v="2"/>
    <s v="-"/>
    <m/>
    <m/>
    <m/>
    <m/>
    <m/>
    <m/>
    <m/>
    <m/>
    <m/>
    <m/>
    <m/>
    <m/>
    <m/>
    <m/>
    <m/>
    <m/>
    <m/>
    <m/>
    <m/>
    <m/>
    <m/>
    <m/>
    <m/>
    <m/>
    <m/>
    <m/>
    <m/>
    <m/>
    <m/>
    <m/>
    <m/>
    <m/>
    <m/>
    <m/>
    <m/>
    <m/>
    <m/>
    <m/>
    <m/>
    <m/>
    <m/>
    <m/>
    <m/>
    <m/>
    <m/>
    <m/>
    <m/>
    <m/>
    <m/>
    <m/>
    <m/>
    <m/>
    <m/>
    <m/>
    <m/>
    <m/>
    <m/>
    <m/>
    <m/>
    <m/>
    <m/>
    <m/>
    <m/>
    <m/>
    <m/>
    <m/>
    <m/>
    <m/>
    <m/>
    <m/>
    <m/>
    <m/>
    <m/>
    <m/>
    <m/>
    <m/>
    <m/>
    <m/>
    <m/>
    <m/>
    <m/>
    <m/>
    <m/>
    <m/>
    <m/>
    <m/>
    <m/>
    <m/>
    <m/>
    <m/>
    <n v="1"/>
    <m/>
    <m/>
    <x v="0"/>
    <x v="0"/>
    <s v="ZBHT0022"/>
    <e v="#N/A"/>
    <e v="#N/A"/>
    <e v="#N/A"/>
    <e v="#N/A"/>
    <e v="#N/A"/>
    <m/>
    <m/>
    <m/>
    <e v="#N/A"/>
  </r>
  <r>
    <n v="137168563"/>
    <s v="BHARAT NAMDEO SATHE"/>
    <m/>
    <m/>
    <m/>
    <m/>
    <m/>
    <m/>
    <n v="3263"/>
    <n v="5293"/>
    <x v="4"/>
    <x v="0"/>
    <x v="0"/>
    <x v="15"/>
    <n v="5234.25"/>
    <n v="430"/>
    <n v="0"/>
    <n v="4500"/>
    <s v="-"/>
    <s v="2 FLOW"/>
    <n v="1.365876130763685E-2"/>
    <n v="1.135670636981773E-3"/>
    <s v="FLOW"/>
    <x v="8"/>
    <s v="PTP"/>
    <s v="RTP"/>
    <s v="Medical problem"/>
    <m/>
    <m/>
    <m/>
    <m/>
    <m/>
    <s v="KHARADI"/>
    <m/>
    <m/>
    <m/>
    <n v="10223"/>
    <n v="5234.25"/>
    <n v="86"/>
    <m/>
    <n v="116"/>
    <s v="-"/>
    <s v="MH12UZ0366"/>
    <s v="HONDA SHINE DISC BSVI"/>
    <d v="2022-12-21T00:00:00"/>
    <n v="36"/>
    <x v="0"/>
    <x v="2"/>
    <s v="-"/>
    <m/>
    <m/>
    <m/>
    <m/>
    <m/>
    <m/>
    <m/>
    <m/>
    <m/>
    <m/>
    <m/>
    <m/>
    <m/>
    <m/>
    <m/>
    <m/>
    <m/>
    <m/>
    <n v="1"/>
    <m/>
    <m/>
    <m/>
    <m/>
    <m/>
    <m/>
    <m/>
    <m/>
    <m/>
    <m/>
    <m/>
    <m/>
    <m/>
    <m/>
    <m/>
    <m/>
    <m/>
    <m/>
    <m/>
    <m/>
    <m/>
    <m/>
    <m/>
    <m/>
    <m/>
    <m/>
    <m/>
    <m/>
    <m/>
    <m/>
    <m/>
    <m/>
    <m/>
    <m/>
    <m/>
    <m/>
    <m/>
    <m/>
    <m/>
    <m/>
    <m/>
    <m/>
    <m/>
    <m/>
    <m/>
    <m/>
    <m/>
    <m/>
    <m/>
    <m/>
    <m/>
    <m/>
    <m/>
    <m/>
    <m/>
    <m/>
    <m/>
    <m/>
    <m/>
    <m/>
    <m/>
    <m/>
    <m/>
    <m/>
    <m/>
    <m/>
    <m/>
    <m/>
    <m/>
    <m/>
    <m/>
    <m/>
    <m/>
    <m/>
    <x v="0"/>
    <x v="0"/>
    <s v="ZBHT0012"/>
    <s v="GobkNFbFBXy7"/>
    <s v="Allocated"/>
    <s v="Left Message (LMCB)"/>
    <s v="Lm"/>
    <d v="2026-03-07T00:00:00"/>
    <m/>
    <m/>
    <m/>
    <e v="#N/A"/>
  </r>
  <r>
    <n v="465567432"/>
    <s v="GAURAV GANESH GHANMODE"/>
    <s v="ONLINE"/>
    <s v="12.03.26"/>
    <n v="6666"/>
    <m/>
    <m/>
    <s v="CBC COLL"/>
    <n v="5307"/>
    <e v="#N/A"/>
    <x v="3"/>
    <x v="0"/>
    <x v="1"/>
    <x v="3"/>
    <n v="5220"/>
    <n v="9"/>
    <n v="1350"/>
    <n v="1350"/>
    <s v="-"/>
    <s v="NEW"/>
    <n v="1.108007369734842E-2"/>
    <n v="1.4478455254223091E-3"/>
    <s v="FLOW"/>
    <x v="1"/>
    <s v="-"/>
    <s v="PAID"/>
    <m/>
    <m/>
    <m/>
    <m/>
    <m/>
    <m/>
    <s v="CHAKAN"/>
    <m/>
    <m/>
    <m/>
    <m/>
    <n v="5220"/>
    <n v="0"/>
    <m/>
    <e v="#N/A"/>
    <s v="-"/>
    <s v="MH30BY3561"/>
    <s v="HONDA UNICORN 2B"/>
    <d v="2025-02-24T00:00:00"/>
    <n v="12"/>
    <x v="3"/>
    <x v="1"/>
    <s v="-"/>
    <m/>
    <m/>
    <m/>
    <m/>
    <m/>
    <m/>
    <m/>
    <m/>
    <m/>
    <m/>
    <m/>
    <m/>
    <m/>
    <m/>
    <m/>
    <m/>
    <m/>
    <m/>
    <m/>
    <m/>
    <m/>
    <m/>
    <m/>
    <m/>
    <m/>
    <m/>
    <m/>
    <m/>
    <m/>
    <m/>
    <m/>
    <m/>
    <m/>
    <n v="1"/>
    <m/>
    <m/>
    <m/>
    <m/>
    <m/>
    <m/>
    <m/>
    <m/>
    <m/>
    <m/>
    <m/>
    <m/>
    <m/>
    <m/>
    <m/>
    <m/>
    <m/>
    <m/>
    <m/>
    <m/>
    <m/>
    <m/>
    <m/>
    <m/>
    <m/>
    <m/>
    <m/>
    <m/>
    <m/>
    <m/>
    <m/>
    <m/>
    <m/>
    <m/>
    <m/>
    <m/>
    <m/>
    <m/>
    <m/>
    <m/>
    <m/>
    <m/>
    <m/>
    <m/>
    <m/>
    <m/>
    <m/>
    <m/>
    <m/>
    <m/>
    <m/>
    <m/>
    <m/>
    <m/>
    <m/>
    <m/>
    <m/>
    <m/>
    <m/>
    <x v="0"/>
    <x v="0"/>
    <s v="DUWT0017"/>
    <e v="#N/A"/>
    <e v="#N/A"/>
    <s v="Address Not Found (NC_ANF)"/>
    <s v="Short address available "/>
    <d v="2026-03-12T00:00:00"/>
    <m/>
    <m/>
    <m/>
    <e v="#N/A"/>
  </r>
  <r>
    <n v="138008938"/>
    <s v="RUKMINI VITTHAL KAMBALE"/>
    <m/>
    <m/>
    <m/>
    <m/>
    <m/>
    <m/>
    <n v="3053"/>
    <n v="5222"/>
    <x v="5"/>
    <x v="0"/>
    <x v="0"/>
    <x v="5"/>
    <n v="5167.1400000000003"/>
    <n v="290"/>
    <n v="0"/>
    <n v="5400"/>
    <s v="-"/>
    <s v="03.02.26"/>
    <n v="1.3141624263801589E-2"/>
    <n v="9.6130300084768363E-4"/>
    <s v="FLOW"/>
    <x v="0"/>
    <s v="PAID"/>
    <s v="NC"/>
    <s v="Add not found"/>
    <m/>
    <s v="CNAVNA"/>
    <m/>
    <m/>
    <m/>
    <s v="PASHAN"/>
    <m/>
    <m/>
    <m/>
    <n v="10912"/>
    <n v="5167.1400000000003"/>
    <n v="54"/>
    <m/>
    <n v="84"/>
    <s v="-"/>
    <s v="MH12VD2736"/>
    <s v="SPLENDOR PLUS BS6 DRK CAST FI"/>
    <d v="2023-01-21T00:00:00"/>
    <n v="36"/>
    <x v="0"/>
    <x v="0"/>
    <s v="-"/>
    <m/>
    <m/>
    <m/>
    <m/>
    <m/>
    <m/>
    <m/>
    <m/>
    <m/>
    <m/>
    <m/>
    <m/>
    <n v="1"/>
    <m/>
    <m/>
    <m/>
    <m/>
    <m/>
    <m/>
    <m/>
    <m/>
    <m/>
    <m/>
    <m/>
    <m/>
    <m/>
    <m/>
    <m/>
    <m/>
    <m/>
    <m/>
    <m/>
    <m/>
    <m/>
    <m/>
    <m/>
    <m/>
    <m/>
    <m/>
    <m/>
    <m/>
    <m/>
    <m/>
    <m/>
    <m/>
    <m/>
    <m/>
    <m/>
    <m/>
    <m/>
    <m/>
    <m/>
    <m/>
    <m/>
    <m/>
    <m/>
    <m/>
    <m/>
    <m/>
    <m/>
    <m/>
    <m/>
    <m/>
    <m/>
    <m/>
    <m/>
    <m/>
    <m/>
    <m/>
    <m/>
    <m/>
    <m/>
    <m/>
    <m/>
    <m/>
    <m/>
    <m/>
    <m/>
    <m/>
    <m/>
    <m/>
    <m/>
    <m/>
    <m/>
    <m/>
    <m/>
    <m/>
    <m/>
    <m/>
    <m/>
    <m/>
    <m/>
    <m/>
    <x v="0"/>
    <x v="0"/>
    <s v="DUWT0023"/>
    <s v="B2jB06AiGetz"/>
    <s v="Allocated"/>
    <s v="Refuse To Pay (RTP)"/>
    <s v="Customer financial problem "/>
    <d v="2026-03-05T00:00:00"/>
    <m/>
    <m/>
    <m/>
    <e v="#N/A"/>
  </r>
  <r>
    <n v="136642359"/>
    <s v="MAHENDRA  SINGH"/>
    <m/>
    <m/>
    <m/>
    <m/>
    <m/>
    <m/>
    <n v="2559"/>
    <n v="5108"/>
    <x v="4"/>
    <x v="0"/>
    <x v="0"/>
    <x v="14"/>
    <n v="4980.55"/>
    <n v="232"/>
    <n v="0"/>
    <n v="4942"/>
    <s v="-"/>
    <s v="2 FLOW"/>
    <n v="0.1264691206923039"/>
    <n v="1.080625570238252E-3"/>
    <s v="FLOW"/>
    <x v="0"/>
    <s v="NC"/>
    <s v="NC"/>
    <s v="Shifted"/>
    <m/>
    <s v="CNAVNA"/>
    <m/>
    <m/>
    <m/>
    <s v="KALEWADI"/>
    <m/>
    <m/>
    <m/>
    <n v="10282"/>
    <n v="4980.55"/>
    <n v="85"/>
    <m/>
    <n v="115"/>
    <s v="-"/>
    <m/>
    <s v="HF DELUXE BS6 I3S DRUM SELF CAST"/>
    <d v="2022-12-22T00:00:00"/>
    <n v="36"/>
    <x v="0"/>
    <x v="0"/>
    <s v="-"/>
    <m/>
    <m/>
    <m/>
    <n v="1"/>
    <m/>
    <m/>
    <m/>
    <m/>
    <m/>
    <n v="1"/>
    <m/>
    <m/>
    <n v="1"/>
    <m/>
    <m/>
    <m/>
    <m/>
    <m/>
    <m/>
    <m/>
    <m/>
    <m/>
    <m/>
    <m/>
    <m/>
    <m/>
    <m/>
    <m/>
    <m/>
    <m/>
    <m/>
    <m/>
    <m/>
    <m/>
    <m/>
    <m/>
    <m/>
    <m/>
    <m/>
    <n v="1"/>
    <m/>
    <m/>
    <m/>
    <m/>
    <m/>
    <m/>
    <m/>
    <m/>
    <m/>
    <m/>
    <m/>
    <m/>
    <m/>
    <m/>
    <m/>
    <m/>
    <m/>
    <m/>
    <m/>
    <m/>
    <m/>
    <m/>
    <m/>
    <m/>
    <m/>
    <m/>
    <m/>
    <m/>
    <m/>
    <m/>
    <m/>
    <m/>
    <m/>
    <m/>
    <m/>
    <m/>
    <m/>
    <m/>
    <m/>
    <m/>
    <m/>
    <m/>
    <m/>
    <m/>
    <m/>
    <m/>
    <m/>
    <m/>
    <m/>
    <m/>
    <m/>
    <m/>
    <m/>
    <x v="2"/>
    <x v="0"/>
    <s v="ZBHT0015"/>
    <s v="BPdwkuWG-c"/>
    <s v="Allocated"/>
    <s v="Shifted (NC_SFTD)"/>
    <s v="Visited at customer residence address. Customer is shifted other place. Vehicle status not available."/>
    <d v="2026-03-05T00:00:00"/>
    <m/>
    <m/>
    <m/>
    <s v="VYMO"/>
  </r>
  <r>
    <n v="463200625"/>
    <s v="SANJAY SHANKAR MALAV"/>
    <m/>
    <m/>
    <m/>
    <m/>
    <m/>
    <m/>
    <n v="605"/>
    <n v="3025"/>
    <x v="0"/>
    <x v="0"/>
    <x v="0"/>
    <x v="15"/>
    <n v="4950"/>
    <n v="144"/>
    <n v="0"/>
    <n v="2700"/>
    <s v="-"/>
    <s v="BKT 4 FLOW"/>
    <n v="1.693922565153138E-2"/>
    <n v="1.5914319822645929E-3"/>
    <s v="FLOW"/>
    <x v="5"/>
    <s v="NC"/>
    <s v="-"/>
    <m/>
    <m/>
    <m/>
    <m/>
    <m/>
    <m/>
    <s v="VIMAN NAGAR"/>
    <m/>
    <m/>
    <m/>
    <n v="5869"/>
    <n v="4950"/>
    <n v="146"/>
    <m/>
    <n v="176"/>
    <s v="-"/>
    <s v="MH12VP0769"/>
    <s v="HONDA SHINE 100 OBD2"/>
    <d v="2024-06-13T00:00:00"/>
    <n v="24"/>
    <x v="0"/>
    <x v="2"/>
    <s v="-"/>
    <m/>
    <m/>
    <m/>
    <m/>
    <m/>
    <m/>
    <m/>
    <m/>
    <m/>
    <m/>
    <m/>
    <m/>
    <m/>
    <m/>
    <m/>
    <m/>
    <m/>
    <m/>
    <n v="1"/>
    <m/>
    <m/>
    <m/>
    <m/>
    <m/>
    <m/>
    <m/>
    <m/>
    <m/>
    <m/>
    <m/>
    <m/>
    <m/>
    <m/>
    <m/>
    <m/>
    <m/>
    <m/>
    <m/>
    <m/>
    <m/>
    <m/>
    <m/>
    <m/>
    <m/>
    <m/>
    <m/>
    <m/>
    <m/>
    <m/>
    <m/>
    <m/>
    <m/>
    <m/>
    <m/>
    <m/>
    <m/>
    <m/>
    <m/>
    <m/>
    <m/>
    <m/>
    <m/>
    <m/>
    <m/>
    <m/>
    <m/>
    <m/>
    <m/>
    <m/>
    <m/>
    <m/>
    <m/>
    <m/>
    <m/>
    <m/>
    <m/>
    <m/>
    <m/>
    <m/>
    <m/>
    <m/>
    <m/>
    <m/>
    <m/>
    <m/>
    <m/>
    <m/>
    <m/>
    <m/>
    <m/>
    <m/>
    <m/>
    <m/>
    <x v="0"/>
    <x v="0"/>
    <s v="ZBHT0012"/>
    <s v="k2Bvymn0B5z"/>
    <s v="Allocated"/>
    <s v="No Such Person (NC_NSP)"/>
    <s v="Nc"/>
    <d v="2026-03-07T00:00:00"/>
    <m/>
    <m/>
    <m/>
    <s v="VYMO"/>
  </r>
  <r>
    <n v="463516757"/>
    <s v="SAMIR SAMBHAJI KHANDAGLE"/>
    <m/>
    <m/>
    <m/>
    <m/>
    <m/>
    <m/>
    <n v="4799"/>
    <n v="4986"/>
    <x v="4"/>
    <x v="0"/>
    <x v="0"/>
    <x v="9"/>
    <n v="4901"/>
    <n v="353"/>
    <n v="0"/>
    <n v="0"/>
    <s v="-"/>
    <s v="2 FLOW"/>
    <n v="1.7886684405420659E-2"/>
    <n v="1.0633656764288419E-3"/>
    <s v="FLOW"/>
    <x v="7"/>
    <s v="BPTP"/>
    <s v="BPTP"/>
    <s v="Financail Problem"/>
    <m/>
    <s v="CAVA"/>
    <m/>
    <m/>
    <m/>
    <s v="JUNNAR"/>
    <m/>
    <m/>
    <m/>
    <n v="5339"/>
    <n v="4901"/>
    <n v="86"/>
    <m/>
    <n v="116"/>
    <s v="-"/>
    <m/>
    <s v="BAJAJ PULSAR 125 CARBON SPLIT DISC"/>
    <d v="2024-07-19T00:00:00"/>
    <n v="18"/>
    <x v="0"/>
    <x v="0"/>
    <s v="-"/>
    <m/>
    <m/>
    <m/>
    <m/>
    <m/>
    <m/>
    <m/>
    <m/>
    <m/>
    <n v="1"/>
    <m/>
    <m/>
    <m/>
    <m/>
    <m/>
    <n v="1"/>
    <m/>
    <m/>
    <m/>
    <m/>
    <m/>
    <m/>
    <m/>
    <m/>
    <m/>
    <m/>
    <m/>
    <m/>
    <m/>
    <m/>
    <m/>
    <m/>
    <m/>
    <m/>
    <m/>
    <m/>
    <m/>
    <m/>
    <m/>
    <m/>
    <m/>
    <m/>
    <m/>
    <m/>
    <m/>
    <m/>
    <m/>
    <m/>
    <m/>
    <m/>
    <m/>
    <m/>
    <m/>
    <m/>
    <m/>
    <m/>
    <m/>
    <m/>
    <m/>
    <m/>
    <m/>
    <m/>
    <m/>
    <m/>
    <m/>
    <m/>
    <m/>
    <m/>
    <m/>
    <m/>
    <m/>
    <m/>
    <m/>
    <m/>
    <m/>
    <m/>
    <m/>
    <m/>
    <m/>
    <m/>
    <m/>
    <m/>
    <m/>
    <m/>
    <m/>
    <m/>
    <m/>
    <m/>
    <m/>
    <m/>
    <m/>
    <m/>
    <m/>
    <x v="6"/>
    <x v="0"/>
    <s v="ZBHT0021"/>
    <s v="k6kp8Bf6XMz"/>
    <s v="Allocated"/>
    <s v="Promise To Pay (PTP)"/>
    <s v="Ptp"/>
    <d v="2026-03-28T00:00:00"/>
    <m/>
    <m/>
    <m/>
    <e v="#N/A"/>
  </r>
  <r>
    <n v="460764924"/>
    <s v="KARAN DNYANOBA GAIKWAD"/>
    <s v="ONLINE"/>
    <s v="21.03.26"/>
    <n v="6894"/>
    <m/>
    <m/>
    <m/>
    <n v="4162"/>
    <n v="4893"/>
    <x v="0"/>
    <x v="2"/>
    <x v="1"/>
    <x v="8"/>
    <n v="4827.91"/>
    <n v="575"/>
    <n v="0"/>
    <n v="1350"/>
    <s v="-"/>
    <s v="BKT 4 FLOW"/>
    <n v="2.7694076397380921E-2"/>
    <n v="1.552179875049506E-3"/>
    <s v="STABLE"/>
    <x v="1"/>
    <s v="PTP"/>
    <s v="PTP"/>
    <m/>
    <n v="20"/>
    <s v="CAVA"/>
    <m/>
    <m/>
    <m/>
    <s v="BHOR"/>
    <m/>
    <m/>
    <m/>
    <n v="6818"/>
    <n v="4827.91"/>
    <n v="147"/>
    <m/>
    <n v="0"/>
    <s v="-"/>
    <s v="MH12WD7552"/>
    <s v="HONDA SHINE DISC BSVI"/>
    <d v="2023-11-18T00:00:00"/>
    <n v="24"/>
    <x v="0"/>
    <x v="2"/>
    <s v="-"/>
    <m/>
    <m/>
    <m/>
    <m/>
    <m/>
    <m/>
    <m/>
    <m/>
    <m/>
    <m/>
    <m/>
    <m/>
    <n v="1"/>
    <m/>
    <m/>
    <m/>
    <m/>
    <m/>
    <m/>
    <m/>
    <m/>
    <m/>
    <m/>
    <m/>
    <m/>
    <m/>
    <m/>
    <m/>
    <m/>
    <m/>
    <m/>
    <m/>
    <m/>
    <m/>
    <m/>
    <m/>
    <m/>
    <m/>
    <m/>
    <m/>
    <m/>
    <m/>
    <m/>
    <m/>
    <m/>
    <m/>
    <m/>
    <m/>
    <m/>
    <m/>
    <m/>
    <m/>
    <m/>
    <m/>
    <m/>
    <m/>
    <m/>
    <m/>
    <m/>
    <m/>
    <n v="1"/>
    <m/>
    <m/>
    <m/>
    <m/>
    <m/>
    <m/>
    <m/>
    <m/>
    <m/>
    <m/>
    <m/>
    <m/>
    <m/>
    <m/>
    <m/>
    <m/>
    <m/>
    <m/>
    <m/>
    <m/>
    <m/>
    <m/>
    <m/>
    <m/>
    <m/>
    <m/>
    <m/>
    <m/>
    <m/>
    <m/>
    <m/>
    <m/>
    <x v="6"/>
    <x v="0"/>
    <s v="DUWT0011"/>
    <s v="k6HCt4wpEgc"/>
    <s v="Allocated"/>
    <s v="Left Message (LMCB)"/>
    <s v="Customer home visit left message to wife "/>
    <d v="2026-03-05T00:00:00"/>
    <m/>
    <m/>
    <m/>
    <e v="#N/A"/>
  </r>
  <r>
    <n v="136903034"/>
    <s v="SANTOSH DATTATRAY DALVI"/>
    <m/>
    <m/>
    <m/>
    <m/>
    <m/>
    <m/>
    <n v="2305"/>
    <n v="4610"/>
    <x v="6"/>
    <x v="0"/>
    <x v="0"/>
    <x v="7"/>
    <n v="4508.34"/>
    <n v="178"/>
    <n v="0"/>
    <n v="900"/>
    <s v="-"/>
    <s v="BK 3 FLOW"/>
    <n v="0.1188637085685887"/>
    <n v="2.078763652742328E-3"/>
    <s v="FLOW"/>
    <x v="5"/>
    <s v="BPTP"/>
    <s v="-"/>
    <m/>
    <m/>
    <m/>
    <m/>
    <m/>
    <m/>
    <s v="MAVAL"/>
    <m/>
    <m/>
    <m/>
    <n v="5688"/>
    <n v="4508.34"/>
    <n v="115"/>
    <m/>
    <n v="145"/>
    <s v="-"/>
    <s v="MH14KM4685"/>
    <s v="HF 100 FI DRUM KICK CAST"/>
    <d v="2022-12-15T00:00:00"/>
    <n v="36"/>
    <x v="0"/>
    <x v="2"/>
    <s v="-"/>
    <m/>
    <m/>
    <m/>
    <m/>
    <m/>
    <m/>
    <m/>
    <m/>
    <m/>
    <m/>
    <m/>
    <m/>
    <m/>
    <m/>
    <m/>
    <m/>
    <m/>
    <m/>
    <m/>
    <m/>
    <m/>
    <m/>
    <m/>
    <m/>
    <m/>
    <m/>
    <m/>
    <m/>
    <m/>
    <m/>
    <n v="1"/>
    <m/>
    <m/>
    <m/>
    <m/>
    <m/>
    <m/>
    <m/>
    <m/>
    <m/>
    <m/>
    <m/>
    <m/>
    <m/>
    <m/>
    <m/>
    <m/>
    <m/>
    <m/>
    <m/>
    <m/>
    <m/>
    <m/>
    <m/>
    <m/>
    <m/>
    <m/>
    <m/>
    <m/>
    <m/>
    <m/>
    <m/>
    <m/>
    <m/>
    <m/>
    <m/>
    <m/>
    <m/>
    <m/>
    <m/>
    <m/>
    <m/>
    <m/>
    <m/>
    <m/>
    <m/>
    <m/>
    <m/>
    <m/>
    <m/>
    <m/>
    <m/>
    <m/>
    <m/>
    <m/>
    <m/>
    <m/>
    <m/>
    <m/>
    <m/>
    <m/>
    <m/>
    <m/>
    <x v="0"/>
    <x v="0"/>
    <s v="ZBHT0013"/>
    <s v="G2Pk6SPEFc"/>
    <s v="Allocated"/>
    <s v="Promise To Pay (PTP)"/>
    <s v="Ptp"/>
    <d v="2026-03-16T00:00:00"/>
    <m/>
    <m/>
    <m/>
    <e v="#N/A"/>
  </r>
  <r>
    <n v="33487712"/>
    <s v="SOPAN DATTU GODASE"/>
    <m/>
    <m/>
    <m/>
    <m/>
    <m/>
    <m/>
    <n v="1559"/>
    <n v="4625"/>
    <x v="7"/>
    <x v="0"/>
    <x v="0"/>
    <x v="2"/>
    <n v="4496.33"/>
    <s v="-"/>
    <n v="0"/>
    <s v="-"/>
    <s v="-"/>
    <s v="-"/>
    <s v="-"/>
    <s v="-"/>
    <s v="FLOW"/>
    <x v="0"/>
    <m/>
    <s v="NC"/>
    <m/>
    <m/>
    <m/>
    <m/>
    <m/>
    <m/>
    <s v="ALANDI"/>
    <m/>
    <m/>
    <m/>
    <m/>
    <n v="4496.33"/>
    <s v="-"/>
    <m/>
    <s v="-"/>
    <m/>
    <m/>
    <m/>
    <d v="2015-07-17T00:00:00"/>
    <n v="24"/>
    <x v="6"/>
    <x v="1"/>
    <s v="-"/>
    <m/>
    <m/>
    <m/>
    <m/>
    <m/>
    <m/>
    <m/>
    <m/>
    <m/>
    <m/>
    <m/>
    <m/>
    <m/>
    <m/>
    <m/>
    <m/>
    <m/>
    <m/>
    <m/>
    <m/>
    <m/>
    <m/>
    <m/>
    <m/>
    <m/>
    <m/>
    <m/>
    <m/>
    <m/>
    <m/>
    <m/>
    <m/>
    <m/>
    <m/>
    <m/>
    <m/>
    <m/>
    <m/>
    <m/>
    <n v="1"/>
    <m/>
    <m/>
    <m/>
    <m/>
    <m/>
    <m/>
    <m/>
    <m/>
    <m/>
    <m/>
    <m/>
    <m/>
    <m/>
    <m/>
    <m/>
    <m/>
    <m/>
    <m/>
    <m/>
    <m/>
    <m/>
    <m/>
    <m/>
    <m/>
    <m/>
    <m/>
    <m/>
    <m/>
    <m/>
    <m/>
    <m/>
    <m/>
    <m/>
    <m/>
    <m/>
    <m/>
    <m/>
    <m/>
    <m/>
    <m/>
    <m/>
    <m/>
    <m/>
    <m/>
    <m/>
    <m/>
    <m/>
    <m/>
    <m/>
    <m/>
    <m/>
    <m/>
    <m/>
    <x v="0"/>
    <x v="0"/>
    <s v="ZBHT0012"/>
    <s v="k6PQHjeYAFyc"/>
    <s v="Allocated"/>
    <s v="Left Message (LMCB)"/>
    <s v="Msg to son "/>
    <d v="2026-03-14T00:00:00"/>
    <m/>
    <m/>
    <m/>
    <e v="#N/A"/>
  </r>
  <r>
    <n v="451331837"/>
    <s v="YOGESH RAVINDR LIMHAN"/>
    <m/>
    <m/>
    <m/>
    <m/>
    <m/>
    <m/>
    <n v="2492"/>
    <n v="4470"/>
    <x v="0"/>
    <x v="0"/>
    <x v="0"/>
    <x v="8"/>
    <n v="4435"/>
    <n v="275"/>
    <n v="0"/>
    <n v="3600"/>
    <s v="-"/>
    <s v="BKT 4 FLOW"/>
    <n v="2.5440248227987759E-2"/>
    <n v="1.4258587558269641E-3"/>
    <s v="FLOW"/>
    <x v="8"/>
    <s v="PTP"/>
    <s v="RTP"/>
    <m/>
    <n v="24"/>
    <s v="CAVA"/>
    <m/>
    <m/>
    <m/>
    <s v="NASRAPUR"/>
    <m/>
    <m/>
    <m/>
    <n v="8345"/>
    <n v="4435"/>
    <n v="147"/>
    <m/>
    <n v="177"/>
    <s v="-"/>
    <s v="MH12TT5664"/>
    <s v="HONDA ACTIVA 6G DLX BS VI"/>
    <d v="2021-10-29T00:00:00"/>
    <n v="48"/>
    <x v="0"/>
    <x v="2"/>
    <s v="-"/>
    <m/>
    <m/>
    <m/>
    <m/>
    <m/>
    <m/>
    <m/>
    <m/>
    <m/>
    <m/>
    <m/>
    <m/>
    <m/>
    <m/>
    <m/>
    <m/>
    <m/>
    <m/>
    <m/>
    <m/>
    <m/>
    <m/>
    <m/>
    <m/>
    <m/>
    <m/>
    <m/>
    <m/>
    <m/>
    <m/>
    <n v="1"/>
    <m/>
    <m/>
    <m/>
    <m/>
    <m/>
    <m/>
    <m/>
    <m/>
    <m/>
    <m/>
    <m/>
    <m/>
    <m/>
    <m/>
    <m/>
    <m/>
    <m/>
    <m/>
    <m/>
    <m/>
    <m/>
    <m/>
    <m/>
    <m/>
    <m/>
    <m/>
    <m/>
    <m/>
    <m/>
    <m/>
    <m/>
    <m/>
    <m/>
    <m/>
    <m/>
    <m/>
    <m/>
    <m/>
    <m/>
    <m/>
    <m/>
    <m/>
    <m/>
    <m/>
    <m/>
    <m/>
    <m/>
    <m/>
    <m/>
    <m/>
    <m/>
    <m/>
    <m/>
    <m/>
    <m/>
    <m/>
    <m/>
    <m/>
    <m/>
    <m/>
    <m/>
    <m/>
    <x v="0"/>
    <x v="0"/>
    <s v="DUWT0011"/>
    <s v="A6_ByQ6vXEMz"/>
    <s v="Allocated"/>
    <s v="Left Message (LMCB)"/>
    <s v="Customer home visit left message to father "/>
    <d v="2026-03-11T00:00:00"/>
    <m/>
    <m/>
    <m/>
    <e v="#N/A"/>
  </r>
  <r>
    <n v="460053815"/>
    <s v="SHYAM DIGAMBAR KAMBALE"/>
    <m/>
    <m/>
    <m/>
    <m/>
    <m/>
    <m/>
    <n v="4527"/>
    <n v="4315"/>
    <x v="0"/>
    <x v="0"/>
    <x v="0"/>
    <x v="2"/>
    <n v="4315"/>
    <n v="505"/>
    <n v="0"/>
    <n v="900"/>
    <s v="-"/>
    <s v="BKT 4 FLOW"/>
    <n v="4.2609881404307152E-2"/>
    <n v="1.3872785865599441E-3"/>
    <s v="STABLE"/>
    <x v="3"/>
    <s v="PTP"/>
    <s v="PTP"/>
    <m/>
    <n v="21"/>
    <s v="CAVA"/>
    <m/>
    <m/>
    <m/>
    <s v="DAPODI"/>
    <m/>
    <m/>
    <m/>
    <n v="5720"/>
    <n v="4315"/>
    <n v="147"/>
    <m/>
    <n v="177"/>
    <s v="-"/>
    <s v="MH14LC3458"/>
    <s v="HONDA ACTIVA DLX"/>
    <d v="2023-10-09T00:00:00"/>
    <n v="24"/>
    <x v="0"/>
    <x v="2"/>
    <s v="-"/>
    <m/>
    <m/>
    <m/>
    <m/>
    <m/>
    <m/>
    <m/>
    <m/>
    <m/>
    <m/>
    <m/>
    <m/>
    <m/>
    <m/>
    <m/>
    <m/>
    <m/>
    <m/>
    <n v="1"/>
    <m/>
    <m/>
    <m/>
    <m/>
    <m/>
    <m/>
    <m/>
    <m/>
    <m/>
    <m/>
    <m/>
    <m/>
    <m/>
    <m/>
    <m/>
    <m/>
    <m/>
    <m/>
    <m/>
    <m/>
    <m/>
    <m/>
    <m/>
    <m/>
    <m/>
    <m/>
    <m/>
    <m/>
    <m/>
    <n v="1"/>
    <m/>
    <m/>
    <m/>
    <m/>
    <m/>
    <m/>
    <m/>
    <m/>
    <m/>
    <m/>
    <m/>
    <m/>
    <m/>
    <m/>
    <m/>
    <m/>
    <m/>
    <m/>
    <m/>
    <m/>
    <m/>
    <m/>
    <m/>
    <m/>
    <m/>
    <m/>
    <m/>
    <m/>
    <m/>
    <m/>
    <m/>
    <m/>
    <m/>
    <m/>
    <m/>
    <m/>
    <m/>
    <m/>
    <m/>
    <m/>
    <m/>
    <m/>
    <m/>
    <m/>
    <x v="6"/>
    <x v="0"/>
    <s v="ZBHT0009"/>
    <s v="BoB_WV9JKIc"/>
    <s v="Allocated"/>
    <s v="Promise To Pay (PTP)"/>
    <s v="Customer promise pay online 5000 on 15/03"/>
    <d v="2026-03-15T00:00:00"/>
    <m/>
    <m/>
    <m/>
    <e v="#N/A"/>
  </r>
  <r>
    <n v="461449222"/>
    <s v="KHETARAM"/>
    <m/>
    <m/>
    <m/>
    <m/>
    <m/>
    <m/>
    <n v="3185"/>
    <n v="4294.91"/>
    <x v="4"/>
    <x v="0"/>
    <x v="0"/>
    <x v="10"/>
    <n v="4242.6499999999996"/>
    <n v="121"/>
    <n v="0"/>
    <n v="900"/>
    <s v="-"/>
    <s v="2 FLOW"/>
    <n v="7.8854205726462245E-3"/>
    <n v="9.2052405368309078E-4"/>
    <s v="FLOW"/>
    <x v="5"/>
    <s v="RTP"/>
    <s v="-"/>
    <m/>
    <m/>
    <m/>
    <m/>
    <m/>
    <m/>
    <s v="KHALUMBARE"/>
    <m/>
    <m/>
    <m/>
    <n v="5315.91"/>
    <n v="4242.6499999999996"/>
    <n v="86"/>
    <m/>
    <n v="116"/>
    <s v="-"/>
    <s v="MH14LH0689"/>
    <s v="SPLENDOR PLUS I3S BS6 FI DRUM SELF"/>
    <d v="2024-01-09T00:00:00"/>
    <n v="24"/>
    <x v="0"/>
    <x v="0"/>
    <s v="-"/>
    <m/>
    <m/>
    <m/>
    <m/>
    <m/>
    <m/>
    <m/>
    <m/>
    <m/>
    <m/>
    <m/>
    <m/>
    <m/>
    <m/>
    <m/>
    <m/>
    <m/>
    <m/>
    <m/>
    <m/>
    <m/>
    <m/>
    <m/>
    <m/>
    <m/>
    <m/>
    <m/>
    <m/>
    <m/>
    <m/>
    <m/>
    <m/>
    <m/>
    <m/>
    <m/>
    <m/>
    <m/>
    <m/>
    <m/>
    <m/>
    <m/>
    <m/>
    <m/>
    <m/>
    <m/>
    <m/>
    <m/>
    <m/>
    <m/>
    <m/>
    <m/>
    <m/>
    <m/>
    <m/>
    <m/>
    <m/>
    <m/>
    <m/>
    <m/>
    <m/>
    <m/>
    <m/>
    <m/>
    <m/>
    <m/>
    <m/>
    <m/>
    <m/>
    <m/>
    <m/>
    <m/>
    <m/>
    <m/>
    <m/>
    <m/>
    <m/>
    <m/>
    <m/>
    <m/>
    <m/>
    <m/>
    <m/>
    <m/>
    <m/>
    <m/>
    <m/>
    <m/>
    <m/>
    <m/>
    <m/>
    <m/>
    <m/>
    <m/>
    <x v="7"/>
    <x v="1"/>
    <s v="ZBHT0010"/>
    <s v="B2WgQULkEm"/>
    <s v="Allocated"/>
    <e v="#N/A"/>
    <e v="#N/A"/>
    <e v="#N/A"/>
    <m/>
    <m/>
    <m/>
    <e v="#N/A"/>
  </r>
  <r>
    <n v="134701702"/>
    <s v="KAILAS NANA MOLAK"/>
    <m/>
    <m/>
    <m/>
    <m/>
    <m/>
    <m/>
    <n v="4287"/>
    <n v="4238"/>
    <x v="0"/>
    <x v="0"/>
    <x v="0"/>
    <x v="2"/>
    <n v="4230.59"/>
    <n v="229"/>
    <n v="0"/>
    <n v="450"/>
    <s v="-"/>
    <s v="NEW"/>
    <n v="4.1776347200520918E-2"/>
    <n v="1.3601406524946999E-3"/>
    <s v="FLOW"/>
    <x v="6"/>
    <s v="-"/>
    <s v="LMCB"/>
    <m/>
    <m/>
    <s v="CAVNA"/>
    <m/>
    <m/>
    <m/>
    <s v="CHARHOLI"/>
    <m/>
    <m/>
    <m/>
    <n v="4917"/>
    <n v="4230.59"/>
    <n v="146"/>
    <m/>
    <n v="176"/>
    <s v="-"/>
    <s v="MH14KK2124"/>
    <s v="BAJAJ CHETAK PREMIUM"/>
    <d v="2022-10-20T00:00:00"/>
    <n v="36"/>
    <x v="0"/>
    <x v="2"/>
    <s v="-"/>
    <m/>
    <m/>
    <m/>
    <m/>
    <m/>
    <m/>
    <m/>
    <m/>
    <m/>
    <m/>
    <m/>
    <m/>
    <m/>
    <m/>
    <m/>
    <n v="1"/>
    <m/>
    <m/>
    <m/>
    <m/>
    <m/>
    <m/>
    <m/>
    <m/>
    <m/>
    <m/>
    <m/>
    <m/>
    <m/>
    <m/>
    <m/>
    <m/>
    <m/>
    <m/>
    <m/>
    <m/>
    <m/>
    <m/>
    <m/>
    <m/>
    <m/>
    <m/>
    <m/>
    <m/>
    <m/>
    <m/>
    <m/>
    <m/>
    <m/>
    <m/>
    <m/>
    <m/>
    <m/>
    <m/>
    <m/>
    <m/>
    <m/>
    <m/>
    <m/>
    <m/>
    <m/>
    <m/>
    <m/>
    <m/>
    <m/>
    <m/>
    <m/>
    <m/>
    <m/>
    <m/>
    <m/>
    <m/>
    <m/>
    <m/>
    <m/>
    <m/>
    <m/>
    <m/>
    <m/>
    <m/>
    <m/>
    <m/>
    <m/>
    <m/>
    <m/>
    <m/>
    <m/>
    <m/>
    <m/>
    <m/>
    <m/>
    <m/>
    <m/>
    <x v="0"/>
    <x v="0"/>
    <s v="ZBHT0009"/>
    <s v="k2ATwE4dk4m"/>
    <s v="Allocated"/>
    <s v="Left Message (LMCB)"/>
    <s v="Msg to off "/>
    <d v="2026-03-06T00:00:00"/>
    <m/>
    <m/>
    <m/>
    <e v="#N/A"/>
  </r>
  <r>
    <n v="139962432"/>
    <s v="AFTAB RIYAZ SHAIKH"/>
    <m/>
    <m/>
    <m/>
    <m/>
    <m/>
    <m/>
    <n v="4223"/>
    <n v="4223"/>
    <x v="1"/>
    <x v="0"/>
    <x v="0"/>
    <x v="5"/>
    <n v="4145.3100000000004"/>
    <n v="474"/>
    <n v="0"/>
    <n v="2175"/>
    <s v="-"/>
    <s v="BKT 5 FLOW"/>
    <n v="4.1974090809951292E-2"/>
    <n v="1.5406383518315719E-3"/>
    <s v="FLOW"/>
    <x v="0"/>
    <s v="NC"/>
    <s v="NC"/>
    <s v="Add not found"/>
    <m/>
    <s v="CNAVNA"/>
    <m/>
    <m/>
    <m/>
    <s v="KHADKI"/>
    <m/>
    <m/>
    <m/>
    <n v="6872"/>
    <n v="4145.3100000000004"/>
    <n v="176"/>
    <m/>
    <n v="206"/>
    <s v="-"/>
    <s v="MH12VJ7216"/>
    <s v="HONDA ACTIVA 6G H SMART"/>
    <d v="2023-03-16T00:00:00"/>
    <n v="30"/>
    <x v="0"/>
    <x v="0"/>
    <s v="-"/>
    <m/>
    <m/>
    <m/>
    <m/>
    <m/>
    <m/>
    <m/>
    <m/>
    <m/>
    <m/>
    <m/>
    <m/>
    <m/>
    <m/>
    <m/>
    <n v="2"/>
    <m/>
    <m/>
    <m/>
    <m/>
    <m/>
    <m/>
    <m/>
    <m/>
    <m/>
    <m/>
    <m/>
    <m/>
    <m/>
    <m/>
    <m/>
    <m/>
    <m/>
    <m/>
    <m/>
    <m/>
    <m/>
    <m/>
    <m/>
    <m/>
    <m/>
    <m/>
    <m/>
    <m/>
    <m/>
    <m/>
    <m/>
    <m/>
    <m/>
    <m/>
    <m/>
    <m/>
    <m/>
    <m/>
    <m/>
    <m/>
    <m/>
    <m/>
    <m/>
    <m/>
    <m/>
    <m/>
    <m/>
    <m/>
    <m/>
    <m/>
    <m/>
    <m/>
    <m/>
    <m/>
    <m/>
    <m/>
    <m/>
    <m/>
    <m/>
    <m/>
    <m/>
    <m/>
    <m/>
    <m/>
    <m/>
    <m/>
    <m/>
    <m/>
    <m/>
    <m/>
    <m/>
    <m/>
    <m/>
    <m/>
    <m/>
    <m/>
    <m/>
    <x v="6"/>
    <x v="0"/>
    <s v="DUWT0023"/>
    <s v="AoIL5zHpg7"/>
    <s v="Allocated"/>
    <s v="Others (NC_OTHER)"/>
    <s v="Customer mobile number incoming call not available "/>
    <d v="2026-03-06T00:00:00"/>
    <m/>
    <m/>
    <m/>
    <e v="#N/A"/>
  </r>
  <r>
    <n v="459682382"/>
    <s v="BIJAYLAXMI DASH"/>
    <m/>
    <m/>
    <m/>
    <m/>
    <m/>
    <m/>
    <n v="4510"/>
    <n v="4105"/>
    <x v="1"/>
    <x v="0"/>
    <x v="0"/>
    <x v="3"/>
    <n v="4105"/>
    <n v="693"/>
    <n v="0"/>
    <n v="1800"/>
    <s v="-"/>
    <s v="BKT 5 FLOW"/>
    <n v="0.78190476190476188"/>
    <n v="1.5256568107737669E-3"/>
    <s v="FLOW"/>
    <x v="0"/>
    <s v="NC"/>
    <s v="NC"/>
    <m/>
    <m/>
    <m/>
    <m/>
    <m/>
    <m/>
    <s v="NANEKAR  WADI"/>
    <m/>
    <m/>
    <m/>
    <n v="6598"/>
    <n v="4105"/>
    <n v="177"/>
    <m/>
    <n v="207"/>
    <s v="-"/>
    <s v="MH14KZ4819"/>
    <s v="HONDA ACTIVA 6G DLX BS VI"/>
    <d v="2023-09-07T00:00:00"/>
    <n v="24"/>
    <x v="0"/>
    <x v="0"/>
    <s v="-"/>
    <m/>
    <m/>
    <m/>
    <m/>
    <m/>
    <m/>
    <m/>
    <m/>
    <m/>
    <n v="1"/>
    <m/>
    <m/>
    <m/>
    <m/>
    <m/>
    <m/>
    <m/>
    <m/>
    <m/>
    <m/>
    <m/>
    <m/>
    <m/>
    <m/>
    <m/>
    <m/>
    <m/>
    <m/>
    <m/>
    <m/>
    <m/>
    <m/>
    <m/>
    <m/>
    <m/>
    <m/>
    <m/>
    <m/>
    <m/>
    <m/>
    <m/>
    <m/>
    <m/>
    <m/>
    <m/>
    <m/>
    <m/>
    <m/>
    <m/>
    <m/>
    <m/>
    <m/>
    <m/>
    <m/>
    <m/>
    <m/>
    <m/>
    <m/>
    <m/>
    <m/>
    <m/>
    <m/>
    <m/>
    <m/>
    <m/>
    <m/>
    <m/>
    <m/>
    <m/>
    <m/>
    <m/>
    <m/>
    <m/>
    <m/>
    <m/>
    <m/>
    <m/>
    <m/>
    <m/>
    <m/>
    <m/>
    <m/>
    <m/>
    <m/>
    <m/>
    <m/>
    <m/>
    <m/>
    <m/>
    <m/>
    <m/>
    <m/>
    <m/>
    <x v="0"/>
    <x v="0"/>
    <s v="DUWT0017"/>
    <s v="kPe-1br_OMz"/>
    <s v="Allocated"/>
    <s v="Shifted (NC_SFTD)"/>
    <s v="Customer shifted from residence as per neighbor "/>
    <d v="2026-03-04T00:00:00"/>
    <m/>
    <m/>
    <m/>
    <e v="#N/A"/>
  </r>
  <r>
    <n v="465374686"/>
    <s v="GULFAM"/>
    <m/>
    <m/>
    <m/>
    <m/>
    <m/>
    <s v="BANK RB 28"/>
    <n v="4150"/>
    <n v="4150"/>
    <x v="2"/>
    <x v="2"/>
    <x v="0"/>
    <x v="0"/>
    <n v="4072"/>
    <n v="79"/>
    <n v="0"/>
    <n v="1740"/>
    <s v="-"/>
    <s v="NEW"/>
    <n v="1.4128433602737559E-3"/>
    <n v="2.0585093895015771E-4"/>
    <s v="RB"/>
    <x v="1"/>
    <s v="-"/>
    <s v="NC"/>
    <s v="Shifted"/>
    <m/>
    <s v="CNAVNA"/>
    <m/>
    <m/>
    <m/>
    <s v="CHINCHWAD"/>
    <m/>
    <m/>
    <m/>
    <n v="5969"/>
    <n v="4072"/>
    <n v="23"/>
    <n v="1"/>
    <n v="0"/>
    <s v="REGULAR"/>
    <s v="MH14LK8042"/>
    <s v="SPLENDOR PLUS I3S XTEC"/>
    <d v="2025-01-30T00:00:00"/>
    <n v="12"/>
    <x v="4"/>
    <x v="0"/>
    <s v="-"/>
    <m/>
    <m/>
    <m/>
    <m/>
    <m/>
    <m/>
    <m/>
    <m/>
    <m/>
    <m/>
    <m/>
    <m/>
    <m/>
    <m/>
    <m/>
    <m/>
    <m/>
    <m/>
    <m/>
    <m/>
    <m/>
    <m/>
    <m/>
    <m/>
    <m/>
    <m/>
    <m/>
    <m/>
    <m/>
    <m/>
    <m/>
    <m/>
    <m/>
    <n v="1"/>
    <m/>
    <m/>
    <m/>
    <m/>
    <m/>
    <n v="1"/>
    <m/>
    <m/>
    <m/>
    <m/>
    <m/>
    <m/>
    <m/>
    <m/>
    <m/>
    <m/>
    <m/>
    <m/>
    <m/>
    <m/>
    <m/>
    <m/>
    <m/>
    <m/>
    <m/>
    <m/>
    <m/>
    <m/>
    <m/>
    <m/>
    <m/>
    <m/>
    <m/>
    <m/>
    <m/>
    <m/>
    <m/>
    <m/>
    <m/>
    <m/>
    <m/>
    <m/>
    <m/>
    <m/>
    <m/>
    <m/>
    <m/>
    <m/>
    <m/>
    <m/>
    <m/>
    <m/>
    <m/>
    <m/>
    <m/>
    <m/>
    <m/>
    <m/>
    <m/>
    <x v="6"/>
    <x v="0"/>
    <s v="ZBHT0011"/>
    <s v="Aoh7MtrEjO7"/>
    <s v="Allocated"/>
    <s v="Shifted (NC_SFTD)"/>
    <s v="Visit cm office address office staff person sd cm left the job last 1 years"/>
    <d v="2026-03-14T00:00:00"/>
    <m/>
    <m/>
    <m/>
    <e v="#N/A"/>
  </r>
  <r>
    <n v="136801477"/>
    <s v="TABASSUM SAMIRALI SAYYAD"/>
    <m/>
    <m/>
    <m/>
    <m/>
    <m/>
    <m/>
    <n v="3470"/>
    <n v="4113"/>
    <x v="6"/>
    <x v="0"/>
    <x v="0"/>
    <x v="1"/>
    <n v="4056.8"/>
    <n v="760"/>
    <n v="0"/>
    <n v="4500"/>
    <s v="-"/>
    <s v="25.02.26"/>
    <n v="1"/>
    <n v="1.8705617558669211E-3"/>
    <s v="FLOW"/>
    <x v="3"/>
    <s v="PTP"/>
    <s v="PTP"/>
    <m/>
    <n v="25"/>
    <s v="CAVA"/>
    <m/>
    <m/>
    <m/>
    <s v="MANCHAR"/>
    <m/>
    <m/>
    <m/>
    <n v="9373"/>
    <n v="4056.8"/>
    <n v="115"/>
    <m/>
    <n v="145"/>
    <s v="-"/>
    <s v="MH14KM8211"/>
    <s v="HONDA ACTIVA 125 DISC BSVI"/>
    <d v="2022-12-16T00:00:00"/>
    <n v="36"/>
    <x v="0"/>
    <x v="2"/>
    <s v="-"/>
    <m/>
    <m/>
    <m/>
    <m/>
    <m/>
    <m/>
    <m/>
    <m/>
    <m/>
    <m/>
    <m/>
    <m/>
    <n v="1"/>
    <m/>
    <m/>
    <m/>
    <m/>
    <m/>
    <m/>
    <m/>
    <m/>
    <m/>
    <m/>
    <m/>
    <m/>
    <m/>
    <m/>
    <m/>
    <m/>
    <m/>
    <m/>
    <m/>
    <m/>
    <m/>
    <m/>
    <m/>
    <m/>
    <m/>
    <m/>
    <m/>
    <m/>
    <m/>
    <m/>
    <m/>
    <m/>
    <m/>
    <m/>
    <m/>
    <m/>
    <m/>
    <m/>
    <m/>
    <m/>
    <m/>
    <m/>
    <m/>
    <m/>
    <m/>
    <m/>
    <m/>
    <m/>
    <m/>
    <m/>
    <m/>
    <m/>
    <m/>
    <m/>
    <m/>
    <m/>
    <n v="1"/>
    <m/>
    <m/>
    <m/>
    <m/>
    <m/>
    <m/>
    <m/>
    <m/>
    <m/>
    <m/>
    <m/>
    <m/>
    <m/>
    <m/>
    <m/>
    <m/>
    <m/>
    <m/>
    <m/>
    <m/>
    <m/>
    <m/>
    <m/>
    <x v="6"/>
    <x v="0"/>
    <s v="DUWT0029"/>
    <s v="AP9V26fkhBw"/>
    <s v="Allocated"/>
    <s v="Promise To Pay (PTP)"/>
    <s v="Promise to pay 13 march "/>
    <d v="2026-03-13T00:00:00"/>
    <m/>
    <m/>
    <m/>
    <e v="#N/A"/>
  </r>
  <r>
    <n v="461250665"/>
    <s v="SUBHASH FULCHAND RATHOD"/>
    <m/>
    <m/>
    <m/>
    <m/>
    <m/>
    <m/>
    <n v="3943"/>
    <n v="3943"/>
    <x v="5"/>
    <x v="0"/>
    <x v="0"/>
    <x v="19"/>
    <n v="3873"/>
    <n v="72"/>
    <n v="0"/>
    <n v="450"/>
    <s v="-"/>
    <s v="NEW"/>
    <n v="0.17601345209961819"/>
    <n v="7.2053912266419691E-4"/>
    <s v="FLOW"/>
    <x v="5"/>
    <s v="-"/>
    <s v="-"/>
    <m/>
    <m/>
    <m/>
    <m/>
    <m/>
    <m/>
    <s v="PARBHANI"/>
    <m/>
    <m/>
    <m/>
    <n v="4465"/>
    <n v="3873"/>
    <n v="55"/>
    <m/>
    <n v="85"/>
    <s v="-"/>
    <s v="MH22BB9042"/>
    <s v="HF DELUXE BS6 I3S DRUM SELF CAST"/>
    <d v="2023-12-26T00:00:00"/>
    <n v="24"/>
    <x v="0"/>
    <x v="2"/>
    <s v="-"/>
    <m/>
    <m/>
    <m/>
    <m/>
    <m/>
    <m/>
    <m/>
    <m/>
    <m/>
    <m/>
    <m/>
    <m/>
    <m/>
    <m/>
    <m/>
    <m/>
    <m/>
    <m/>
    <m/>
    <m/>
    <m/>
    <m/>
    <m/>
    <m/>
    <m/>
    <m/>
    <m/>
    <m/>
    <m/>
    <m/>
    <m/>
    <m/>
    <m/>
    <n v="1"/>
    <m/>
    <m/>
    <m/>
    <m/>
    <m/>
    <m/>
    <m/>
    <m/>
    <m/>
    <m/>
    <m/>
    <m/>
    <m/>
    <m/>
    <m/>
    <m/>
    <m/>
    <m/>
    <m/>
    <m/>
    <m/>
    <m/>
    <m/>
    <m/>
    <m/>
    <m/>
    <m/>
    <m/>
    <m/>
    <m/>
    <m/>
    <m/>
    <m/>
    <m/>
    <m/>
    <m/>
    <m/>
    <m/>
    <m/>
    <m/>
    <m/>
    <m/>
    <m/>
    <m/>
    <m/>
    <m/>
    <m/>
    <m/>
    <m/>
    <m/>
    <m/>
    <m/>
    <m/>
    <m/>
    <m/>
    <m/>
    <m/>
    <m/>
    <m/>
    <x v="0"/>
    <x v="0"/>
    <s v="ZBHT0022"/>
    <s v="k6yueWLbEm"/>
    <s v="Allocated"/>
    <s v="Non Contactable Customer (OOT)"/>
    <s v="Ceses is not pertain to this area "/>
    <d v="2026-03-12T00:00:00"/>
    <m/>
    <m/>
    <m/>
    <e v="#N/A"/>
  </r>
  <r>
    <n v="465126794"/>
    <s v="PETENINUO PFITHU"/>
    <m/>
    <m/>
    <m/>
    <m/>
    <m/>
    <m/>
    <n v="1965"/>
    <n v="3930"/>
    <x v="4"/>
    <x v="0"/>
    <x v="0"/>
    <x v="11"/>
    <n v="3838"/>
    <n v="107"/>
    <n v="0"/>
    <n v="900"/>
    <s v="-"/>
    <s v="2 FLOW"/>
    <n v="1.084295775320354E-2"/>
    <n v="8.3272749768086051E-4"/>
    <s v="FLOW"/>
    <x v="0"/>
    <s v="NC"/>
    <s v="NC"/>
    <s v="Add not found"/>
    <m/>
    <m/>
    <m/>
    <m/>
    <m/>
    <s v="WAKAD"/>
    <m/>
    <m/>
    <m/>
    <n v="4937"/>
    <n v="3838"/>
    <n v="85"/>
    <m/>
    <n v="115"/>
    <s v="-"/>
    <s v="MH14LN2332"/>
    <s v="SUZUKI GIXXER 150 SF"/>
    <d v="2025-01-04T00:00:00"/>
    <n v="12"/>
    <x v="0"/>
    <x v="0"/>
    <s v="-"/>
    <m/>
    <m/>
    <m/>
    <n v="1"/>
    <m/>
    <m/>
    <m/>
    <m/>
    <m/>
    <n v="1"/>
    <m/>
    <m/>
    <m/>
    <m/>
    <m/>
    <m/>
    <m/>
    <m/>
    <m/>
    <m/>
    <m/>
    <m/>
    <m/>
    <m/>
    <m/>
    <m/>
    <m/>
    <m/>
    <m/>
    <m/>
    <m/>
    <m/>
    <m/>
    <m/>
    <m/>
    <m/>
    <m/>
    <m/>
    <m/>
    <m/>
    <m/>
    <m/>
    <m/>
    <m/>
    <m/>
    <m/>
    <m/>
    <m/>
    <m/>
    <m/>
    <m/>
    <m/>
    <m/>
    <m/>
    <m/>
    <m/>
    <m/>
    <m/>
    <m/>
    <m/>
    <m/>
    <m/>
    <m/>
    <m/>
    <m/>
    <m/>
    <m/>
    <m/>
    <m/>
    <m/>
    <m/>
    <m/>
    <m/>
    <m/>
    <m/>
    <m/>
    <m/>
    <m/>
    <m/>
    <m/>
    <m/>
    <m/>
    <m/>
    <m/>
    <m/>
    <m/>
    <m/>
    <m/>
    <m/>
    <m/>
    <m/>
    <m/>
    <m/>
    <x v="6"/>
    <x v="0"/>
    <s v="DUWT0030"/>
    <s v="A6-W0QxeQDz"/>
    <s v="Allocated"/>
    <s v="Shifted (NC_SFTD)"/>
    <s v="We had visited to customer but customer shifted"/>
    <d v="2026-03-02T00:00:00"/>
    <m/>
    <m/>
    <m/>
    <e v="#N/A"/>
  </r>
  <r>
    <n v="135444552"/>
    <s v="AVINASH SHRIMANT TELANGE"/>
    <m/>
    <m/>
    <m/>
    <m/>
    <m/>
    <m/>
    <n v="3891"/>
    <n v="3891"/>
    <x v="0"/>
    <x v="0"/>
    <x v="0"/>
    <x v="11"/>
    <n v="3837.46"/>
    <n v="466"/>
    <n v="0"/>
    <n v="4050"/>
    <s v="-"/>
    <s v="11.02.26"/>
    <n v="2.073612806117749E-2"/>
    <n v="1.2337488029618359E-3"/>
    <s v="STABLE"/>
    <x v="2"/>
    <s v="MPTP"/>
    <s v="MPTP"/>
    <m/>
    <n v="20"/>
    <s v="CAVNA"/>
    <m/>
    <m/>
    <m/>
    <s v="PIRANGUT"/>
    <m/>
    <m/>
    <m/>
    <n v="8407"/>
    <n v="3837.46"/>
    <n v="146"/>
    <m/>
    <n v="176"/>
    <s v="-"/>
    <s v="MH12UV4629"/>
    <s v="BAJAJ PULSAR NS 125"/>
    <d v="2022-10-31T00:00:00"/>
    <n v="36"/>
    <x v="0"/>
    <x v="0"/>
    <s v="-"/>
    <m/>
    <m/>
    <m/>
    <m/>
    <m/>
    <m/>
    <m/>
    <m/>
    <m/>
    <m/>
    <m/>
    <m/>
    <m/>
    <m/>
    <m/>
    <n v="1"/>
    <m/>
    <m/>
    <m/>
    <m/>
    <m/>
    <m/>
    <m/>
    <m/>
    <m/>
    <m/>
    <m/>
    <m/>
    <m/>
    <m/>
    <m/>
    <m/>
    <m/>
    <m/>
    <m/>
    <m/>
    <m/>
    <m/>
    <m/>
    <m/>
    <m/>
    <m/>
    <m/>
    <m/>
    <m/>
    <m/>
    <m/>
    <m/>
    <m/>
    <m/>
    <m/>
    <m/>
    <m/>
    <m/>
    <m/>
    <m/>
    <m/>
    <m/>
    <m/>
    <m/>
    <m/>
    <m/>
    <m/>
    <m/>
    <m/>
    <m/>
    <m/>
    <m/>
    <m/>
    <m/>
    <m/>
    <m/>
    <m/>
    <m/>
    <m/>
    <m/>
    <m/>
    <m/>
    <m/>
    <m/>
    <m/>
    <m/>
    <m/>
    <m/>
    <m/>
    <m/>
    <m/>
    <m/>
    <m/>
    <m/>
    <m/>
    <m/>
    <m/>
    <x v="0"/>
    <x v="0"/>
    <s v="DUWT0030"/>
    <s v="G6jG8pYWBey7"/>
    <s v="Allocated"/>
    <s v="Address Not Found (NC_ANF)"/>
    <s v="Address not found"/>
    <d v="2026-03-06T00:00:00"/>
    <m/>
    <m/>
    <m/>
    <e v="#N/A"/>
  </r>
  <r>
    <n v="465399323"/>
    <s v="NILESH DEVIDAS DHIVAR"/>
    <m/>
    <m/>
    <m/>
    <m/>
    <m/>
    <m/>
    <n v="2510"/>
    <n v="3799"/>
    <x v="5"/>
    <x v="0"/>
    <x v="0"/>
    <x v="14"/>
    <n v="3757"/>
    <n v="86"/>
    <n v="0"/>
    <n v="1350"/>
    <s v="-"/>
    <s v="26.02.26"/>
    <n v="2.125804030064991E-2"/>
    <n v="6.9895829688855873E-4"/>
    <s v="STABLE"/>
    <x v="2"/>
    <s v="NC"/>
    <s v="MPTP"/>
    <s v="Customer at village"/>
    <n v="25"/>
    <s v="CAVNA"/>
    <m/>
    <m/>
    <m/>
    <s v="OLD SANGAVI"/>
    <m/>
    <m/>
    <m/>
    <n v="5235"/>
    <n v="3757"/>
    <n v="54"/>
    <m/>
    <n v="84"/>
    <s v="-"/>
    <s v="MH20GW2761"/>
    <s v="HONDA UNICORN 160 BS6"/>
    <d v="2025-02-03T00:00:00"/>
    <n v="12"/>
    <x v="0"/>
    <x v="0"/>
    <s v="-"/>
    <m/>
    <m/>
    <m/>
    <m/>
    <m/>
    <m/>
    <m/>
    <m/>
    <m/>
    <m/>
    <m/>
    <m/>
    <m/>
    <m/>
    <m/>
    <n v="1"/>
    <m/>
    <m/>
    <m/>
    <m/>
    <m/>
    <m/>
    <m/>
    <m/>
    <m/>
    <m/>
    <m/>
    <m/>
    <m/>
    <m/>
    <m/>
    <m/>
    <m/>
    <m/>
    <m/>
    <m/>
    <m/>
    <m/>
    <m/>
    <m/>
    <m/>
    <m/>
    <m/>
    <m/>
    <m/>
    <m/>
    <m/>
    <m/>
    <m/>
    <m/>
    <m/>
    <m/>
    <m/>
    <m/>
    <m/>
    <m/>
    <m/>
    <m/>
    <m/>
    <m/>
    <m/>
    <m/>
    <m/>
    <m/>
    <m/>
    <m/>
    <m/>
    <m/>
    <m/>
    <m/>
    <m/>
    <m/>
    <m/>
    <m/>
    <m/>
    <m/>
    <m/>
    <m/>
    <m/>
    <m/>
    <m/>
    <m/>
    <m/>
    <m/>
    <m/>
    <m/>
    <m/>
    <m/>
    <m/>
    <m/>
    <m/>
    <m/>
    <m/>
    <x v="0"/>
    <x v="0"/>
    <s v="ZBHT0015"/>
    <s v="A6xB4AmboCem"/>
    <s v="Allocated"/>
    <s v="Shifted (NC_SFTD)"/>
    <s v="Visited at customer residence address. Customer is shifted at village long time. Vehicle with him. "/>
    <d v="2026-03-06T00:00:00"/>
    <m/>
    <m/>
    <m/>
    <e v="#N/A"/>
  </r>
  <r>
    <n v="455867451"/>
    <s v="UDDHAV MADHAVRAO SHINDE"/>
    <m/>
    <m/>
    <m/>
    <m/>
    <m/>
    <m/>
    <n v="3482"/>
    <n v="3790"/>
    <x v="6"/>
    <x v="0"/>
    <x v="0"/>
    <x v="3"/>
    <n v="3738"/>
    <n v="482"/>
    <n v="0"/>
    <n v="4050"/>
    <s v="-"/>
    <s v="BK 3 FLOW"/>
    <n v="3.3774055543955198E-2"/>
    <n v="1.7235653331272309E-3"/>
    <s v="FLOW"/>
    <x v="0"/>
    <s v="NC"/>
    <s v="NC"/>
    <m/>
    <m/>
    <m/>
    <m/>
    <m/>
    <m/>
    <s v="CHAKAN"/>
    <m/>
    <m/>
    <m/>
    <n v="8322"/>
    <n v="3738"/>
    <n v="116"/>
    <m/>
    <n v="146"/>
    <s v="-"/>
    <s v="MH14KM1724"/>
    <s v="HONDA ACTIVA 6G DLX LTD ED"/>
    <d v="2022-12-04T00:00:00"/>
    <n v="36"/>
    <x v="0"/>
    <x v="0"/>
    <s v="-"/>
    <m/>
    <m/>
    <m/>
    <m/>
    <m/>
    <m/>
    <m/>
    <m/>
    <m/>
    <m/>
    <m/>
    <m/>
    <n v="1"/>
    <m/>
    <m/>
    <m/>
    <m/>
    <m/>
    <m/>
    <m/>
    <m/>
    <m/>
    <m/>
    <m/>
    <m/>
    <m/>
    <m/>
    <m/>
    <m/>
    <m/>
    <m/>
    <m/>
    <m/>
    <m/>
    <m/>
    <m/>
    <m/>
    <m/>
    <m/>
    <m/>
    <m/>
    <m/>
    <m/>
    <m/>
    <m/>
    <m/>
    <m/>
    <m/>
    <m/>
    <m/>
    <m/>
    <m/>
    <m/>
    <m/>
    <m/>
    <m/>
    <m/>
    <m/>
    <m/>
    <m/>
    <m/>
    <m/>
    <m/>
    <m/>
    <m/>
    <m/>
    <m/>
    <m/>
    <m/>
    <m/>
    <m/>
    <m/>
    <m/>
    <m/>
    <m/>
    <m/>
    <m/>
    <m/>
    <m/>
    <m/>
    <m/>
    <m/>
    <m/>
    <m/>
    <m/>
    <m/>
    <m/>
    <m/>
    <m/>
    <m/>
    <m/>
    <m/>
    <m/>
    <x v="0"/>
    <x v="0"/>
    <s v="DUWT0017"/>
    <s v="k2WAwJA6eDgc"/>
    <s v="Allocated"/>
    <s v="Shifted (NC_SFTD)"/>
    <s v="Customer shifted from residence "/>
    <d v="2026-03-05T00:00:00"/>
    <m/>
    <m/>
    <m/>
    <e v="#N/A"/>
  </r>
  <r>
    <n v="456721727"/>
    <s v="ABHIJIT RAMESH GORE"/>
    <s v="ONLINE"/>
    <s v="16.03.26"/>
    <n v="4000"/>
    <m/>
    <m/>
    <m/>
    <n v="3794"/>
    <n v="3794"/>
    <x v="2"/>
    <x v="2"/>
    <x v="1"/>
    <x v="10"/>
    <n v="3733.72"/>
    <n v="17"/>
    <n v="0"/>
    <n v="2209.71"/>
    <s v="-"/>
    <s v="X FLOW"/>
    <n v="3.9568236413080422E-3"/>
    <n v="1.887499429707718E-4"/>
    <s v="RB"/>
    <x v="1"/>
    <s v="KIV"/>
    <s v="-"/>
    <m/>
    <m/>
    <m/>
    <m/>
    <m/>
    <m/>
    <s v="RAJGURU NAGAR "/>
    <m/>
    <m/>
    <m/>
    <n v="6020.71"/>
    <n v="3733.72"/>
    <n v="24"/>
    <m/>
    <n v="0"/>
    <s v="-"/>
    <s v="MH14KP8052"/>
    <s v="TVS JUPITER 125 DISC"/>
    <d v="2023-02-07T00:00:00"/>
    <n v="36"/>
    <x v="0"/>
    <x v="0"/>
    <s v="-"/>
    <m/>
    <m/>
    <m/>
    <m/>
    <m/>
    <m/>
    <m/>
    <m/>
    <m/>
    <m/>
    <m/>
    <m/>
    <m/>
    <m/>
    <m/>
    <n v="1"/>
    <m/>
    <m/>
    <m/>
    <m/>
    <m/>
    <m/>
    <m/>
    <m/>
    <m/>
    <m/>
    <m/>
    <m/>
    <m/>
    <m/>
    <m/>
    <m/>
    <m/>
    <m/>
    <m/>
    <m/>
    <m/>
    <m/>
    <m/>
    <m/>
    <m/>
    <m/>
    <m/>
    <m/>
    <m/>
    <m/>
    <m/>
    <m/>
    <m/>
    <m/>
    <m/>
    <m/>
    <m/>
    <m/>
    <m/>
    <m/>
    <m/>
    <m/>
    <m/>
    <m/>
    <m/>
    <m/>
    <m/>
    <m/>
    <m/>
    <m/>
    <m/>
    <m/>
    <m/>
    <m/>
    <m/>
    <m/>
    <m/>
    <m/>
    <m/>
    <m/>
    <m/>
    <m/>
    <m/>
    <m/>
    <m/>
    <m/>
    <m/>
    <m/>
    <m/>
    <m/>
    <m/>
    <m/>
    <m/>
    <m/>
    <m/>
    <m/>
    <m/>
    <x v="0"/>
    <x v="0"/>
    <s v="ZBHT0010"/>
    <e v="#N/A"/>
    <e v="#N/A"/>
    <s v="Promise To Pay (PTP)"/>
    <s v="Ptp "/>
    <d v="2026-03-09T00:00:00"/>
    <m/>
    <m/>
    <m/>
    <e v="#N/A"/>
  </r>
  <r>
    <n v="461234699"/>
    <s v="JAY KARAN"/>
    <m/>
    <m/>
    <m/>
    <m/>
    <m/>
    <m/>
    <n v="3788"/>
    <n v="3724"/>
    <x v="5"/>
    <x v="0"/>
    <x v="0"/>
    <x v="11"/>
    <n v="3721"/>
    <n v="237"/>
    <n v="0"/>
    <n v="2250"/>
    <s v="-"/>
    <s v="1 FLOW"/>
    <n v="8.45207675884912E-3"/>
    <n v="6.9226079923405035E-4"/>
    <s v="STABLE"/>
    <x v="2"/>
    <s v="MPTP"/>
    <s v="MPTP"/>
    <m/>
    <m/>
    <m/>
    <m/>
    <m/>
    <m/>
    <s v="MAAN"/>
    <m/>
    <m/>
    <m/>
    <n v="6211"/>
    <n v="3721"/>
    <n v="55"/>
    <m/>
    <n v="85"/>
    <s v="-"/>
    <s v="MH14LG2849"/>
    <s v="SPLENDOR PLUS I3S BS6 FI DRUM SELF"/>
    <d v="2023-12-26T00:00:00"/>
    <n v="24"/>
    <x v="0"/>
    <x v="0"/>
    <s v="-"/>
    <m/>
    <m/>
    <m/>
    <m/>
    <m/>
    <m/>
    <m/>
    <m/>
    <m/>
    <n v="1"/>
    <m/>
    <m/>
    <m/>
    <m/>
    <m/>
    <m/>
    <m/>
    <m/>
    <m/>
    <m/>
    <m/>
    <m/>
    <m/>
    <m/>
    <m/>
    <m/>
    <m/>
    <m/>
    <m/>
    <m/>
    <m/>
    <m/>
    <m/>
    <m/>
    <m/>
    <m/>
    <m/>
    <m/>
    <m/>
    <m/>
    <m/>
    <m/>
    <m/>
    <m/>
    <m/>
    <m/>
    <m/>
    <m/>
    <m/>
    <m/>
    <m/>
    <m/>
    <m/>
    <m/>
    <m/>
    <m/>
    <m/>
    <m/>
    <m/>
    <m/>
    <m/>
    <m/>
    <m/>
    <m/>
    <m/>
    <m/>
    <m/>
    <m/>
    <m/>
    <m/>
    <m/>
    <m/>
    <m/>
    <m/>
    <m/>
    <m/>
    <m/>
    <m/>
    <m/>
    <m/>
    <m/>
    <m/>
    <m/>
    <m/>
    <m/>
    <m/>
    <m/>
    <m/>
    <m/>
    <m/>
    <m/>
    <m/>
    <m/>
    <x v="0"/>
    <x v="0"/>
    <s v="DUWT0030"/>
    <s v="BP22_UCF_z"/>
    <s v="Allocated"/>
    <s v="Address Not Found (NC_ANF)"/>
    <s v="Address Not found"/>
    <d v="2026-03-04T00:00:00"/>
    <m/>
    <m/>
    <m/>
    <e v="#N/A"/>
  </r>
  <r>
    <n v="5481004"/>
    <s v="VIJAYA DHONDU GABHALE"/>
    <m/>
    <m/>
    <m/>
    <m/>
    <m/>
    <m/>
    <n v="788"/>
    <n v="3940"/>
    <x v="7"/>
    <x v="0"/>
    <x v="0"/>
    <x v="19"/>
    <n v="3713"/>
    <s v="-"/>
    <n v="0"/>
    <s v="-"/>
    <s v="-"/>
    <s v="-"/>
    <s v="-"/>
    <s v="-"/>
    <s v="FLOW"/>
    <x v="5"/>
    <m/>
    <s v="-"/>
    <m/>
    <m/>
    <m/>
    <m/>
    <m/>
    <m/>
    <s v="LONI KALBHOR"/>
    <m/>
    <m/>
    <m/>
    <m/>
    <n v="3713"/>
    <s v="-"/>
    <m/>
    <s v="-"/>
    <m/>
    <m/>
    <m/>
    <d v="2018-07-25T00:00:00"/>
    <n v="24"/>
    <x v="6"/>
    <x v="1"/>
    <s v="-"/>
    <m/>
    <m/>
    <m/>
    <m/>
    <m/>
    <m/>
    <m/>
    <m/>
    <m/>
    <m/>
    <m/>
    <m/>
    <m/>
    <m/>
    <m/>
    <m/>
    <m/>
    <m/>
    <m/>
    <m/>
    <m/>
    <m/>
    <m/>
    <m/>
    <m/>
    <m/>
    <m/>
    <m/>
    <m/>
    <m/>
    <m/>
    <m/>
    <m/>
    <m/>
    <m/>
    <m/>
    <m/>
    <m/>
    <m/>
    <m/>
    <m/>
    <m/>
    <m/>
    <m/>
    <m/>
    <m/>
    <m/>
    <m/>
    <m/>
    <m/>
    <m/>
    <m/>
    <m/>
    <m/>
    <m/>
    <m/>
    <m/>
    <m/>
    <m/>
    <m/>
    <m/>
    <m/>
    <m/>
    <m/>
    <m/>
    <m/>
    <m/>
    <m/>
    <m/>
    <m/>
    <m/>
    <m/>
    <m/>
    <m/>
    <m/>
    <m/>
    <m/>
    <m/>
    <m/>
    <m/>
    <m/>
    <m/>
    <m/>
    <m/>
    <m/>
    <m/>
    <m/>
    <m/>
    <m/>
    <m/>
    <m/>
    <m/>
    <m/>
    <x v="7"/>
    <x v="1"/>
    <s v="ZBHT0012"/>
    <s v="B2-d8qu4_Egz"/>
    <s v="Allocated"/>
    <e v="#N/A"/>
    <e v="#N/A"/>
    <e v="#N/A"/>
    <m/>
    <m/>
    <m/>
    <e v="#N/A"/>
  </r>
  <r>
    <n v="139980905"/>
    <s v="VAISHALI BALU KHOPE"/>
    <s v="ONLINE"/>
    <s v="02.03.26"/>
    <n v="4380"/>
    <m/>
    <m/>
    <m/>
    <n v="3730"/>
    <n v="3729"/>
    <x v="1"/>
    <x v="2"/>
    <x v="1"/>
    <x v="10"/>
    <n v="3661.4"/>
    <n v="651"/>
    <n v="0"/>
    <n v="0"/>
    <s v="-"/>
    <s v="BKT 5 FLOW"/>
    <n v="2.1063965557591598E-2"/>
    <n v="1.360789244084548E-3"/>
    <s v="RB"/>
    <x v="1"/>
    <s v="BPTP"/>
    <s v="PAID"/>
    <m/>
    <m/>
    <m/>
    <m/>
    <m/>
    <m/>
    <s v="RAJGURU NAGAR"/>
    <m/>
    <m/>
    <m/>
    <n v="4380"/>
    <n v="3661.4"/>
    <n v="176"/>
    <m/>
    <n v="0"/>
    <s v="-"/>
    <s v="MH14KT5732"/>
    <s v="HONDA DIO DLX BS VI"/>
    <d v="2023-03-20T00:00:00"/>
    <n v="30"/>
    <x v="0"/>
    <x v="0"/>
    <s v="-"/>
    <m/>
    <m/>
    <m/>
    <m/>
    <m/>
    <m/>
    <m/>
    <m/>
    <m/>
    <m/>
    <m/>
    <m/>
    <m/>
    <m/>
    <m/>
    <m/>
    <m/>
    <m/>
    <m/>
    <m/>
    <m/>
    <m/>
    <m/>
    <m/>
    <m/>
    <m/>
    <m/>
    <m/>
    <m/>
    <m/>
    <m/>
    <m/>
    <m/>
    <m/>
    <m/>
    <m/>
    <m/>
    <m/>
    <m/>
    <m/>
    <m/>
    <m/>
    <m/>
    <m/>
    <m/>
    <m/>
    <m/>
    <m/>
    <m/>
    <m/>
    <m/>
    <m/>
    <m/>
    <m/>
    <m/>
    <m/>
    <m/>
    <m/>
    <m/>
    <m/>
    <m/>
    <m/>
    <m/>
    <m/>
    <m/>
    <m/>
    <m/>
    <m/>
    <m/>
    <m/>
    <m/>
    <m/>
    <m/>
    <m/>
    <m/>
    <m/>
    <m/>
    <m/>
    <m/>
    <m/>
    <m/>
    <m/>
    <m/>
    <m/>
    <m/>
    <m/>
    <m/>
    <m/>
    <m/>
    <m/>
    <n v="1"/>
    <m/>
    <m/>
    <x v="0"/>
    <x v="0"/>
    <s v="ZBHT0010"/>
    <e v="#N/A"/>
    <e v="#N/A"/>
    <e v="#N/A"/>
    <e v="#N/A"/>
    <e v="#N/A"/>
    <m/>
    <m/>
    <m/>
    <e v="#N/A"/>
  </r>
  <r>
    <n v="64617653"/>
    <s v="VINSHNU BALKRUSHNA KATKE"/>
    <m/>
    <m/>
    <m/>
    <m/>
    <m/>
    <m/>
    <n v="3899"/>
    <n v="3666"/>
    <x v="7"/>
    <x v="0"/>
    <x v="0"/>
    <x v="19"/>
    <n v="3630.77"/>
    <s v="-"/>
    <n v="0"/>
    <s v="-"/>
    <s v="-"/>
    <s v="-"/>
    <s v="-"/>
    <s v="-"/>
    <s v="FLOW"/>
    <x v="5"/>
    <m/>
    <s v="-"/>
    <m/>
    <m/>
    <m/>
    <m/>
    <m/>
    <m/>
    <s v="KONDHWA"/>
    <m/>
    <m/>
    <m/>
    <m/>
    <n v="3630.77"/>
    <s v="-"/>
    <m/>
    <s v="-"/>
    <m/>
    <m/>
    <m/>
    <d v="2019-01-29T00:00:00"/>
    <n v="27"/>
    <x v="6"/>
    <x v="1"/>
    <s v="-"/>
    <m/>
    <m/>
    <m/>
    <m/>
    <m/>
    <m/>
    <m/>
    <m/>
    <m/>
    <m/>
    <m/>
    <m/>
    <m/>
    <m/>
    <m/>
    <m/>
    <m/>
    <m/>
    <m/>
    <m/>
    <m/>
    <m/>
    <m/>
    <m/>
    <m/>
    <m/>
    <m/>
    <m/>
    <m/>
    <m/>
    <m/>
    <m/>
    <m/>
    <m/>
    <m/>
    <m/>
    <m/>
    <m/>
    <m/>
    <m/>
    <m/>
    <m/>
    <m/>
    <m/>
    <m/>
    <m/>
    <m/>
    <m/>
    <m/>
    <m/>
    <m/>
    <m/>
    <m/>
    <m/>
    <m/>
    <m/>
    <m/>
    <m/>
    <m/>
    <m/>
    <m/>
    <m/>
    <m/>
    <m/>
    <m/>
    <m/>
    <m/>
    <m/>
    <m/>
    <m/>
    <m/>
    <m/>
    <m/>
    <m/>
    <m/>
    <m/>
    <m/>
    <m/>
    <m/>
    <m/>
    <m/>
    <m/>
    <m/>
    <m/>
    <m/>
    <m/>
    <m/>
    <m/>
    <m/>
    <m/>
    <m/>
    <m/>
    <m/>
    <x v="7"/>
    <x v="1"/>
    <s v="ZBHT0012"/>
    <s v="k28tYqDpsEgm"/>
    <s v="Allocated"/>
    <e v="#N/A"/>
    <e v="#N/A"/>
    <e v="#N/A"/>
    <m/>
    <m/>
    <m/>
    <e v="#N/A"/>
  </r>
  <r>
    <n v="465617157"/>
    <s v="GANESH SURYAKANT BARTAKKE"/>
    <m/>
    <m/>
    <m/>
    <m/>
    <m/>
    <m/>
    <n v="2793"/>
    <n v="845.66"/>
    <x v="2"/>
    <x v="0"/>
    <x v="0"/>
    <x v="6"/>
    <n v="3583.66"/>
    <n v="79"/>
    <n v="0"/>
    <n v="450"/>
    <s v="-"/>
    <s v="X FLOW"/>
    <n v="3.4613851169615832E-3"/>
    <n v="1.8116399211152309E-4"/>
    <s v="FLOW"/>
    <x v="0"/>
    <s v="NC"/>
    <s v="NC"/>
    <s v="Shifted"/>
    <m/>
    <s v="CNAVNA"/>
    <m/>
    <m/>
    <m/>
    <s v="KHANDALA"/>
    <m/>
    <m/>
    <m/>
    <n v="1374.66"/>
    <n v="3583.66"/>
    <n v="23"/>
    <m/>
    <n v="53"/>
    <s v="-"/>
    <s v="MH14KM5928"/>
    <s v="HONDA ACTIVA 6G DLX BS VI"/>
    <d v="2025-03-03T00:00:00"/>
    <n v="12"/>
    <x v="0"/>
    <x v="2"/>
    <s v="-"/>
    <m/>
    <m/>
    <m/>
    <m/>
    <m/>
    <m/>
    <m/>
    <m/>
    <m/>
    <m/>
    <m/>
    <m/>
    <m/>
    <m/>
    <m/>
    <m/>
    <m/>
    <m/>
    <n v="1"/>
    <m/>
    <m/>
    <m/>
    <m/>
    <m/>
    <m/>
    <m/>
    <m/>
    <m/>
    <m/>
    <m/>
    <m/>
    <m/>
    <m/>
    <m/>
    <m/>
    <m/>
    <m/>
    <m/>
    <m/>
    <m/>
    <m/>
    <m/>
    <m/>
    <m/>
    <m/>
    <m/>
    <m/>
    <m/>
    <m/>
    <m/>
    <m/>
    <m/>
    <m/>
    <m/>
    <m/>
    <m/>
    <m/>
    <m/>
    <m/>
    <m/>
    <m/>
    <m/>
    <m/>
    <m/>
    <m/>
    <m/>
    <m/>
    <m/>
    <m/>
    <m/>
    <m/>
    <m/>
    <m/>
    <m/>
    <m/>
    <m/>
    <m/>
    <m/>
    <m/>
    <m/>
    <m/>
    <m/>
    <m/>
    <m/>
    <m/>
    <m/>
    <m/>
    <m/>
    <m/>
    <m/>
    <m/>
    <m/>
    <m/>
    <x v="0"/>
    <x v="0"/>
    <s v="DUWT0013"/>
    <s v="A6JWiHKJrnz"/>
    <s v="Allocated"/>
    <s v="Shifted (NC_SFTD)"/>
    <s v="Customer shifted this address "/>
    <d v="2026-03-07T00:00:00"/>
    <m/>
    <m/>
    <m/>
    <e v="#N/A"/>
  </r>
  <r>
    <n v="455458168"/>
    <s v="BANTY VIJAY BINAWAT"/>
    <m/>
    <m/>
    <m/>
    <m/>
    <m/>
    <m/>
    <n v="3609"/>
    <n v="3552"/>
    <x v="6"/>
    <x v="0"/>
    <x v="0"/>
    <x v="9"/>
    <n v="3550"/>
    <n v="407"/>
    <n v="0"/>
    <n v="2998.82"/>
    <s v="-"/>
    <s v="BK 3 FLOW"/>
    <n v="0.17436072237401701"/>
    <n v="1.636879864259409E-3"/>
    <s v="FLOW"/>
    <x v="8"/>
    <s v="BPTP"/>
    <s v="RTP"/>
    <s v="Customer never meetat home"/>
    <m/>
    <s v="CNAVNA"/>
    <m/>
    <m/>
    <m/>
    <s v="JUNNAR"/>
    <m/>
    <m/>
    <m/>
    <n v="6957.82"/>
    <n v="3550"/>
    <n v="116"/>
    <m/>
    <n v="146"/>
    <s v="-"/>
    <s v="MH14KL4020"/>
    <s v="JUPITER BASIC"/>
    <d v="2022-10-31T00:00:00"/>
    <n v="36"/>
    <x v="0"/>
    <x v="0"/>
    <s v="-"/>
    <m/>
    <m/>
    <m/>
    <m/>
    <m/>
    <m/>
    <m/>
    <m/>
    <m/>
    <m/>
    <m/>
    <m/>
    <m/>
    <m/>
    <m/>
    <n v="1"/>
    <m/>
    <m/>
    <m/>
    <m/>
    <m/>
    <m/>
    <m/>
    <m/>
    <m/>
    <m/>
    <m/>
    <m/>
    <m/>
    <m/>
    <m/>
    <m/>
    <m/>
    <m/>
    <m/>
    <m/>
    <n v="1"/>
    <m/>
    <m/>
    <m/>
    <m/>
    <m/>
    <m/>
    <m/>
    <m/>
    <m/>
    <m/>
    <m/>
    <m/>
    <m/>
    <m/>
    <m/>
    <m/>
    <m/>
    <m/>
    <m/>
    <m/>
    <m/>
    <m/>
    <m/>
    <m/>
    <m/>
    <m/>
    <m/>
    <m/>
    <m/>
    <m/>
    <m/>
    <m/>
    <m/>
    <m/>
    <m/>
    <m/>
    <m/>
    <m/>
    <m/>
    <m/>
    <m/>
    <m/>
    <m/>
    <m/>
    <m/>
    <m/>
    <m/>
    <m/>
    <m/>
    <m/>
    <m/>
    <m/>
    <m/>
    <m/>
    <m/>
    <m/>
    <x v="6"/>
    <x v="0"/>
    <s v="ZBHT0021"/>
    <s v="APh61Q2XEIz"/>
    <s v="Allocated"/>
    <s v="Left Message (LMCB)"/>
    <s v="Lmcb son"/>
    <d v="2026-03-06T00:00:00"/>
    <m/>
    <m/>
    <m/>
    <e v="#N/A"/>
  </r>
  <r>
    <n v="462864271"/>
    <s v="SANJAY DAGDU VARPE"/>
    <s v="ONLINE"/>
    <s v="18.03.26"/>
    <n v="1220"/>
    <m/>
    <m/>
    <m/>
    <n v="1210"/>
    <e v="#N/A"/>
    <x v="3"/>
    <x v="0"/>
    <x v="1"/>
    <x v="2"/>
    <n v="3493"/>
    <n v="6"/>
    <n v="0"/>
    <s v="-"/>
    <s v="-"/>
    <s v="-"/>
    <s v="-"/>
    <s v="-"/>
    <s v="STABLE"/>
    <x v="3"/>
    <m/>
    <s v="PTP"/>
    <m/>
    <n v="20"/>
    <s v="CAVNA"/>
    <m/>
    <m/>
    <m/>
    <s v="CHAROLI"/>
    <m/>
    <m/>
    <m/>
    <m/>
    <n v="3493"/>
    <n v="0"/>
    <m/>
    <e v="#N/A"/>
    <s v="-"/>
    <m/>
    <m/>
    <d v="2024-05-11T00:00:00"/>
    <n v="24"/>
    <x v="6"/>
    <x v="1"/>
    <s v="-"/>
    <m/>
    <m/>
    <m/>
    <m/>
    <m/>
    <m/>
    <m/>
    <m/>
    <m/>
    <m/>
    <m/>
    <m/>
    <m/>
    <m/>
    <m/>
    <m/>
    <m/>
    <m/>
    <m/>
    <m/>
    <m/>
    <m/>
    <m/>
    <m/>
    <m/>
    <m/>
    <m/>
    <m/>
    <m/>
    <m/>
    <m/>
    <m/>
    <m/>
    <m/>
    <m/>
    <m/>
    <n v="1"/>
    <m/>
    <m/>
    <m/>
    <m/>
    <m/>
    <m/>
    <m/>
    <m/>
    <m/>
    <m/>
    <m/>
    <m/>
    <m/>
    <m/>
    <m/>
    <m/>
    <m/>
    <m/>
    <m/>
    <m/>
    <m/>
    <m/>
    <m/>
    <m/>
    <m/>
    <m/>
    <m/>
    <m/>
    <m/>
    <m/>
    <m/>
    <m/>
    <m/>
    <m/>
    <m/>
    <m/>
    <m/>
    <m/>
    <m/>
    <m/>
    <m/>
    <m/>
    <m/>
    <m/>
    <m/>
    <m/>
    <m/>
    <m/>
    <m/>
    <m/>
    <m/>
    <m/>
    <m/>
    <m/>
    <m/>
    <m/>
    <x v="0"/>
    <x v="0"/>
    <s v="ZBHT0009"/>
    <e v="#N/A"/>
    <e v="#N/A"/>
    <s v="Promise To Pay (PTP)"/>
    <s v="Customer promise pay online 1220 on 14/03"/>
    <d v="2026-03-14T00:00:00"/>
    <m/>
    <m/>
    <m/>
    <e v="#N/A"/>
  </r>
  <r>
    <n v="138005880"/>
    <s v="RITIK ANIL KHANDALE"/>
    <s v="ONLINE"/>
    <s v="02.03.26"/>
    <n v="4446"/>
    <m/>
    <m/>
    <s v="BANK RB 07"/>
    <n v="3514"/>
    <n v="3514"/>
    <x v="2"/>
    <x v="2"/>
    <x v="1"/>
    <x v="16"/>
    <n v="3450.83"/>
    <n v="32"/>
    <n v="0"/>
    <n v="900"/>
    <s v="-"/>
    <s v="NEW"/>
    <n v="5.064917579780088E-3"/>
    <n v="1.7444906573118189E-4"/>
    <s v="RB"/>
    <x v="1"/>
    <s v="-"/>
    <s v="PAID"/>
    <m/>
    <m/>
    <m/>
    <m/>
    <m/>
    <m/>
    <s v="PARVATI"/>
    <m/>
    <m/>
    <m/>
    <n v="4446"/>
    <n v="3450.83"/>
    <n v="24"/>
    <m/>
    <n v="0"/>
    <s v="-"/>
    <s v="MH12VE1924"/>
    <s v="ACCESS SPL ED DISC CBS BT BSVI"/>
    <d v="2023-02-07T00:00:00"/>
    <n v="36"/>
    <x v="0"/>
    <x v="2"/>
    <s v="-"/>
    <m/>
    <m/>
    <m/>
    <m/>
    <m/>
    <m/>
    <m/>
    <m/>
    <m/>
    <m/>
    <m/>
    <m/>
    <m/>
    <m/>
    <m/>
    <m/>
    <m/>
    <m/>
    <m/>
    <m/>
    <m/>
    <m/>
    <m/>
    <m/>
    <m/>
    <m/>
    <m/>
    <m/>
    <m/>
    <m/>
    <m/>
    <m/>
    <m/>
    <m/>
    <m/>
    <m/>
    <m/>
    <m/>
    <m/>
    <m/>
    <m/>
    <m/>
    <m/>
    <m/>
    <m/>
    <m/>
    <m/>
    <m/>
    <m/>
    <m/>
    <m/>
    <m/>
    <m/>
    <m/>
    <m/>
    <m/>
    <m/>
    <m/>
    <m/>
    <m/>
    <m/>
    <m/>
    <m/>
    <m/>
    <m/>
    <m/>
    <m/>
    <m/>
    <m/>
    <m/>
    <m/>
    <m/>
    <m/>
    <m/>
    <m/>
    <m/>
    <m/>
    <m/>
    <m/>
    <m/>
    <m/>
    <m/>
    <m/>
    <m/>
    <m/>
    <m/>
    <m/>
    <m/>
    <m/>
    <m/>
    <n v="1"/>
    <m/>
    <m/>
    <x v="0"/>
    <x v="0"/>
    <s v="DUWT0031"/>
    <e v="#N/A"/>
    <e v="#N/A"/>
    <e v="#N/A"/>
    <e v="#N/A"/>
    <e v="#N/A"/>
    <m/>
    <m/>
    <m/>
    <e v="#N/A"/>
  </r>
  <r>
    <n v="461495341"/>
    <s v="DATTATRAY SHANKAR MUNE"/>
    <s v="ONLINE"/>
    <s v="06.03.26"/>
    <n v="3565"/>
    <m/>
    <m/>
    <m/>
    <n v="3555"/>
    <n v="3395.59"/>
    <x v="5"/>
    <x v="2"/>
    <x v="1"/>
    <x v="14"/>
    <n v="3395.59"/>
    <n v="114"/>
    <n v="0"/>
    <n v="4500"/>
    <s v="-"/>
    <s v="NEW"/>
    <n v="1.921309264425974E-2"/>
    <n v="6.3172100168533971E-4"/>
    <s v="RB"/>
    <x v="1"/>
    <s v="-"/>
    <s v="PAID"/>
    <m/>
    <m/>
    <s v="CAVA"/>
    <m/>
    <m/>
    <m/>
    <s v="KALEWADI"/>
    <m/>
    <m/>
    <m/>
    <n v="8009.59"/>
    <n v="3395.59"/>
    <n v="54"/>
    <m/>
    <n v="0"/>
    <s v="-"/>
    <s v="MH14KV7236"/>
    <s v="CLASSIC 350 REDDITCH GREY"/>
    <d v="2024-01-14T00:00:00"/>
    <n v="24"/>
    <x v="0"/>
    <x v="0"/>
    <s v="-"/>
    <m/>
    <m/>
    <m/>
    <m/>
    <m/>
    <m/>
    <m/>
    <m/>
    <m/>
    <n v="2"/>
    <m/>
    <m/>
    <m/>
    <m/>
    <m/>
    <m/>
    <m/>
    <m/>
    <m/>
    <m/>
    <m/>
    <m/>
    <m/>
    <m/>
    <m/>
    <m/>
    <m/>
    <m/>
    <m/>
    <m/>
    <m/>
    <m/>
    <m/>
    <m/>
    <m/>
    <m/>
    <m/>
    <m/>
    <m/>
    <m/>
    <m/>
    <m/>
    <m/>
    <m/>
    <m/>
    <m/>
    <m/>
    <m/>
    <m/>
    <m/>
    <m/>
    <m/>
    <m/>
    <m/>
    <m/>
    <m/>
    <m/>
    <m/>
    <m/>
    <m/>
    <m/>
    <m/>
    <m/>
    <m/>
    <m/>
    <m/>
    <m/>
    <m/>
    <m/>
    <m/>
    <m/>
    <m/>
    <m/>
    <m/>
    <m/>
    <m/>
    <m/>
    <m/>
    <m/>
    <m/>
    <m/>
    <m/>
    <m/>
    <m/>
    <m/>
    <m/>
    <m/>
    <m/>
    <m/>
    <m/>
    <m/>
    <m/>
    <m/>
    <x v="6"/>
    <x v="0"/>
    <s v="ZBHT0015"/>
    <e v="#N/A"/>
    <e v="#N/A"/>
    <s v="Promise To Pay (PTP)"/>
    <s v="Meet customer other place and he promises to pay emi after 2/3 days. Vehicle with him."/>
    <d v="2026-03-09T00:00:00"/>
    <m/>
    <m/>
    <m/>
    <e v="#N/A"/>
  </r>
  <r>
    <n v="136194528"/>
    <s v="MILIND ASHRUBA DHOBALE"/>
    <s v="ONLINE"/>
    <s v="09.03.26"/>
    <n v="7477"/>
    <m/>
    <m/>
    <s v="CBC COLL"/>
    <n v="3616"/>
    <n v="3329"/>
    <x v="4"/>
    <x v="2"/>
    <x v="1"/>
    <x v="4"/>
    <n v="3329"/>
    <n v="300"/>
    <n v="3767"/>
    <n v="3767"/>
    <s v="-"/>
    <s v="18.02.26"/>
    <n v="3.1572302564516937E-2"/>
    <n v="7.2229021359551443E-4"/>
    <s v="RB"/>
    <x v="1"/>
    <s v="OS"/>
    <s v="PAID"/>
    <m/>
    <m/>
    <m/>
    <m/>
    <m/>
    <m/>
    <s v="BHOSARI"/>
    <m/>
    <m/>
    <m/>
    <n v="7396"/>
    <n v="3329"/>
    <n v="85"/>
    <m/>
    <n v="0"/>
    <s v="-"/>
    <s v="MH14KM0525"/>
    <s v="ACCESS SPL ED DISC CBS"/>
    <d v="2022-11-23T00:00:00"/>
    <n v="36"/>
    <x v="0"/>
    <x v="2"/>
    <s v="-"/>
    <m/>
    <m/>
    <m/>
    <m/>
    <m/>
    <m/>
    <m/>
    <m/>
    <m/>
    <m/>
    <m/>
    <m/>
    <m/>
    <m/>
    <m/>
    <n v="1"/>
    <m/>
    <m/>
    <m/>
    <m/>
    <m/>
    <m/>
    <m/>
    <m/>
    <m/>
    <m/>
    <m/>
    <m/>
    <m/>
    <m/>
    <m/>
    <m/>
    <m/>
    <m/>
    <m/>
    <m/>
    <m/>
    <m/>
    <m/>
    <m/>
    <m/>
    <m/>
    <m/>
    <m/>
    <m/>
    <m/>
    <m/>
    <m/>
    <m/>
    <m/>
    <m/>
    <m/>
    <m/>
    <m/>
    <m/>
    <m/>
    <m/>
    <m/>
    <m/>
    <m/>
    <m/>
    <m/>
    <m/>
    <m/>
    <m/>
    <m/>
    <m/>
    <m/>
    <m/>
    <m/>
    <m/>
    <m/>
    <m/>
    <m/>
    <m/>
    <m/>
    <m/>
    <m/>
    <m/>
    <m/>
    <m/>
    <m/>
    <m/>
    <m/>
    <m/>
    <m/>
    <m/>
    <m/>
    <m/>
    <m/>
    <m/>
    <m/>
    <m/>
    <x v="0"/>
    <x v="0"/>
    <s v="DUWT0025"/>
    <e v="#N/A"/>
    <e v="#N/A"/>
    <s v="Promise To Pay (PTP)"/>
    <s v="Customer given ptp to online payment "/>
    <d v="2026-03-09T00:00:00"/>
    <m/>
    <m/>
    <m/>
    <e v="#N/A"/>
  </r>
  <r>
    <n v="465544507"/>
    <s v="SHASHIKANT LAXMAN KATTIMANI"/>
    <m/>
    <m/>
    <m/>
    <m/>
    <m/>
    <m/>
    <n v="1141"/>
    <n v="3314"/>
    <x v="4"/>
    <x v="0"/>
    <x v="0"/>
    <x v="14"/>
    <n v="3258"/>
    <n v="106"/>
    <n v="0"/>
    <n v="3108"/>
    <s v="-"/>
    <s v="2 FLOW"/>
    <n v="8.2729095223524715E-2"/>
    <n v="7.068854057957904E-4"/>
    <s v="FLOW"/>
    <x v="0"/>
    <s v="MPTP"/>
    <s v="NC"/>
    <s v="No such person"/>
    <m/>
    <s v="CNAVNA"/>
    <m/>
    <m/>
    <m/>
    <s v="PIMPLE GURAV"/>
    <m/>
    <m/>
    <m/>
    <n v="6528"/>
    <n v="3258"/>
    <n v="85"/>
    <m/>
    <n v="115"/>
    <s v="-"/>
    <s v="MH14LK7476"/>
    <s v="HONDA HORNET 2.0 BS VI"/>
    <d v="2025-02-20T00:00:00"/>
    <n v="12"/>
    <x v="0"/>
    <x v="0"/>
    <s v="-"/>
    <m/>
    <m/>
    <m/>
    <n v="1"/>
    <m/>
    <m/>
    <m/>
    <m/>
    <m/>
    <n v="1"/>
    <m/>
    <m/>
    <m/>
    <m/>
    <m/>
    <n v="1"/>
    <m/>
    <m/>
    <m/>
    <m/>
    <m/>
    <m/>
    <m/>
    <m/>
    <m/>
    <m/>
    <m/>
    <m/>
    <m/>
    <m/>
    <m/>
    <m/>
    <m/>
    <n v="1"/>
    <m/>
    <m/>
    <m/>
    <m/>
    <m/>
    <m/>
    <m/>
    <m/>
    <m/>
    <m/>
    <m/>
    <m/>
    <m/>
    <m/>
    <m/>
    <m/>
    <m/>
    <m/>
    <m/>
    <m/>
    <m/>
    <m/>
    <m/>
    <m/>
    <m/>
    <m/>
    <m/>
    <m/>
    <m/>
    <m/>
    <m/>
    <m/>
    <m/>
    <m/>
    <m/>
    <m/>
    <m/>
    <m/>
    <m/>
    <m/>
    <m/>
    <m/>
    <m/>
    <m/>
    <m/>
    <m/>
    <m/>
    <m/>
    <m/>
    <m/>
    <m/>
    <m/>
    <m/>
    <m/>
    <m/>
    <m/>
    <m/>
    <m/>
    <m/>
    <x v="2"/>
    <x v="0"/>
    <s v="ZBHT0015"/>
    <s v="B662OARe_z"/>
    <s v="Allocated"/>
    <s v="No Such Person (NC_NSP)"/>
    <s v="Visited at customer given address but no buddy know customer this areas."/>
    <d v="2026-03-06T00:00:00"/>
    <m/>
    <m/>
    <m/>
    <s v="DID"/>
  </r>
  <r>
    <n v="138011510"/>
    <s v="BARKHA KUNAL BAID"/>
    <m/>
    <m/>
    <m/>
    <m/>
    <m/>
    <m/>
    <n v="3310"/>
    <n v="3310"/>
    <x v="2"/>
    <x v="0"/>
    <x v="0"/>
    <x v="14"/>
    <n v="3256.15"/>
    <n v="7"/>
    <n v="0"/>
    <n v="0"/>
    <s v="-"/>
    <s v="NEW"/>
    <n v="2.9888213592630651E-3"/>
    <n v="1.6460744962243511E-4"/>
    <s v="FLOW"/>
    <x v="3"/>
    <s v="-"/>
    <s v="PTP"/>
    <m/>
    <n v="27"/>
    <s v="CAVA"/>
    <m/>
    <m/>
    <m/>
    <s v="PIMAPRI"/>
    <m/>
    <m/>
    <m/>
    <n v="3317"/>
    <n v="3256.15"/>
    <n v="23"/>
    <m/>
    <n v="53"/>
    <s v="-"/>
    <s v="MH14KP6635"/>
    <s v="SUZUKI BURGMAN STREET BT BSVI"/>
    <d v="2023-01-31T00:00:00"/>
    <n v="36"/>
    <x v="0"/>
    <x v="0"/>
    <s v="-"/>
    <m/>
    <m/>
    <m/>
    <m/>
    <m/>
    <m/>
    <m/>
    <m/>
    <m/>
    <m/>
    <m/>
    <m/>
    <n v="1"/>
    <m/>
    <m/>
    <m/>
    <m/>
    <m/>
    <m/>
    <m/>
    <m/>
    <m/>
    <m/>
    <m/>
    <m/>
    <m/>
    <m/>
    <m/>
    <m/>
    <m/>
    <n v="1"/>
    <m/>
    <m/>
    <m/>
    <m/>
    <m/>
    <n v="1"/>
    <m/>
    <m/>
    <m/>
    <m/>
    <m/>
    <m/>
    <m/>
    <m/>
    <n v="1"/>
    <m/>
    <m/>
    <m/>
    <m/>
    <m/>
    <m/>
    <m/>
    <m/>
    <m/>
    <m/>
    <m/>
    <n v="1"/>
    <m/>
    <m/>
    <m/>
    <m/>
    <m/>
    <m/>
    <m/>
    <m/>
    <m/>
    <m/>
    <m/>
    <m/>
    <m/>
    <m/>
    <n v="1"/>
    <m/>
    <m/>
    <m/>
    <m/>
    <m/>
    <m/>
    <m/>
    <m/>
    <m/>
    <m/>
    <m/>
    <n v="1"/>
    <m/>
    <m/>
    <m/>
    <m/>
    <m/>
    <m/>
    <m/>
    <m/>
    <x v="3"/>
    <x v="0"/>
    <s v="ZBHT0015"/>
    <s v="Ao0L2iWJrRm"/>
    <s v="Allocated"/>
    <s v="Promise To Pay (PTP)"/>
    <s v="Visited at customer residence address. Customer not meet at home. Customer husband promise to pay emi after 2/3 days. Vehicle with husband."/>
    <d v="2026-03-13T00:00:00"/>
    <m/>
    <m/>
    <m/>
    <e v="#N/A"/>
  </r>
  <r>
    <n v="463182764"/>
    <s v="NILAM RAJU GAIKWAD"/>
    <s v="ONLINE"/>
    <s v="27.03.26"/>
    <n v="3500"/>
    <m/>
    <m/>
    <m/>
    <n v="1668"/>
    <n v="3336"/>
    <x v="6"/>
    <x v="1"/>
    <x v="1"/>
    <x v="15"/>
    <n v="3241"/>
    <n v="186"/>
    <n v="0"/>
    <n v="4500"/>
    <s v="-"/>
    <s v="BK 3 FLOW"/>
    <n v="4.0567113476517758E-2"/>
    <n v="1.4944021521309139E-3"/>
    <s v="STABLE"/>
    <x v="1"/>
    <s v="BPTP"/>
    <s v="PTP"/>
    <m/>
    <n v="24"/>
    <s v="CAVA"/>
    <m/>
    <m/>
    <m/>
    <s v="YERWADA"/>
    <m/>
    <m/>
    <m/>
    <n v="8022"/>
    <n v="3241"/>
    <n v="115"/>
    <m/>
    <n v="53"/>
    <s v="-"/>
    <s v="MH12WB5598"/>
    <s v="HONDA DIO SMART"/>
    <d v="2024-06-12T00:00:00"/>
    <n v="18"/>
    <x v="0"/>
    <x v="2"/>
    <s v="-"/>
    <m/>
    <m/>
    <m/>
    <m/>
    <m/>
    <m/>
    <m/>
    <m/>
    <m/>
    <m/>
    <m/>
    <m/>
    <m/>
    <m/>
    <m/>
    <n v="1"/>
    <m/>
    <m/>
    <m/>
    <m/>
    <m/>
    <m/>
    <m/>
    <m/>
    <m/>
    <m/>
    <m/>
    <m/>
    <m/>
    <m/>
    <m/>
    <m/>
    <m/>
    <m/>
    <m/>
    <m/>
    <m/>
    <m/>
    <m/>
    <m/>
    <m/>
    <m/>
    <m/>
    <m/>
    <m/>
    <m/>
    <m/>
    <m/>
    <m/>
    <m/>
    <m/>
    <m/>
    <m/>
    <m/>
    <m/>
    <m/>
    <m/>
    <m/>
    <m/>
    <m/>
    <m/>
    <m/>
    <m/>
    <m/>
    <m/>
    <m/>
    <m/>
    <m/>
    <m/>
    <m/>
    <m/>
    <m/>
    <m/>
    <m/>
    <m/>
    <m/>
    <m/>
    <m/>
    <m/>
    <m/>
    <m/>
    <m/>
    <m/>
    <m/>
    <m/>
    <m/>
    <m/>
    <m/>
    <m/>
    <m/>
    <m/>
    <m/>
    <m/>
    <x v="0"/>
    <x v="0"/>
    <s v="ZBHT0012"/>
    <s v="koQfwGzTtpz"/>
    <s v="Allocated"/>
    <s v="Left Message (LMCB)"/>
    <s v="Lm"/>
    <d v="2026-03-06T00:00:00"/>
    <m/>
    <m/>
    <m/>
    <e v="#N/A"/>
  </r>
  <r>
    <n v="135624651"/>
    <s v="JAYASHREE AVINASH MORE"/>
    <m/>
    <m/>
    <m/>
    <m/>
    <m/>
    <m/>
    <n v="3295"/>
    <n v="3295"/>
    <x v="6"/>
    <x v="0"/>
    <x v="0"/>
    <x v="9"/>
    <n v="3235.73"/>
    <n v="262"/>
    <n v="0"/>
    <n v="3078"/>
    <s v="-"/>
    <s v="BK 3 FLOW"/>
    <n v="0.15892513245275439"/>
    <n v="1.4919721924450981E-3"/>
    <s v="FLOW"/>
    <x v="4"/>
    <s v="NITP"/>
    <s v="NITP"/>
    <m/>
    <m/>
    <m/>
    <m/>
    <m/>
    <m/>
    <s v="JUNNAR"/>
    <m/>
    <m/>
    <m/>
    <n v="6635"/>
    <n v="3235.73"/>
    <n v="115"/>
    <m/>
    <n v="145"/>
    <s v="-"/>
    <s v="MH14KK8449"/>
    <s v="OKINAWA PRAISE PRO"/>
    <d v="2022-11-15T00:00:00"/>
    <n v="36"/>
    <x v="0"/>
    <x v="0"/>
    <s v="-"/>
    <m/>
    <m/>
    <m/>
    <m/>
    <m/>
    <m/>
    <m/>
    <m/>
    <m/>
    <m/>
    <m/>
    <m/>
    <m/>
    <m/>
    <m/>
    <m/>
    <m/>
    <m/>
    <m/>
    <m/>
    <m/>
    <m/>
    <m/>
    <m/>
    <m/>
    <m/>
    <m/>
    <m/>
    <m/>
    <m/>
    <m/>
    <m/>
    <m/>
    <m/>
    <m/>
    <m/>
    <m/>
    <m/>
    <m/>
    <m/>
    <m/>
    <m/>
    <m/>
    <m/>
    <m/>
    <n v="1"/>
    <m/>
    <m/>
    <m/>
    <m/>
    <m/>
    <m/>
    <m/>
    <m/>
    <m/>
    <m/>
    <m/>
    <m/>
    <m/>
    <m/>
    <m/>
    <m/>
    <m/>
    <m/>
    <m/>
    <m/>
    <m/>
    <m/>
    <m/>
    <m/>
    <m/>
    <m/>
    <m/>
    <m/>
    <m/>
    <m/>
    <m/>
    <m/>
    <m/>
    <m/>
    <m/>
    <m/>
    <m/>
    <m/>
    <m/>
    <m/>
    <m/>
    <m/>
    <m/>
    <m/>
    <m/>
    <m/>
    <m/>
    <x v="0"/>
    <x v="0"/>
    <s v="ZBHT0021"/>
    <s v="B6bEUvZi2pm"/>
    <s v="Allocated"/>
    <s v="Refuse To Pay (RTP)"/>
    <s v="Rtp"/>
    <d v="2026-03-16T00:00:00"/>
    <m/>
    <m/>
    <m/>
    <e v="#N/A"/>
  </r>
  <r>
    <n v="135424700"/>
    <s v="GAJANAN BANSI KUMBHAR"/>
    <s v="ONLINE"/>
    <s v="04.03.26"/>
    <n v="3400"/>
    <m/>
    <m/>
    <m/>
    <n v="3249"/>
    <n v="3249"/>
    <x v="0"/>
    <x v="1"/>
    <x v="1"/>
    <x v="11"/>
    <n v="3190.51"/>
    <n v="245"/>
    <n v="0"/>
    <n v="900"/>
    <s v="-"/>
    <s v="BKT 4 FLOW"/>
    <n v="1.7240264117532791E-2"/>
    <n v="1.0257534654010119E-3"/>
    <s v="STABLE"/>
    <x v="1"/>
    <s v="NC"/>
    <s v="PAID"/>
    <s v="Add not found"/>
    <m/>
    <s v="CAVNA"/>
    <m/>
    <m/>
    <m/>
    <s v="PUNWALE"/>
    <m/>
    <m/>
    <m/>
    <n v="4394"/>
    <n v="3190.51"/>
    <n v="146"/>
    <m/>
    <n v="84"/>
    <s v="-"/>
    <s v="MH14KL5389"/>
    <s v="SPLENDOR PLUS I3S CAST FI PRIME RED"/>
    <d v="2022-10-31T00:00:00"/>
    <n v="36"/>
    <x v="0"/>
    <x v="0"/>
    <s v="-"/>
    <m/>
    <m/>
    <m/>
    <m/>
    <m/>
    <m/>
    <m/>
    <m/>
    <m/>
    <m/>
    <m/>
    <m/>
    <n v="1"/>
    <m/>
    <m/>
    <m/>
    <m/>
    <m/>
    <m/>
    <m/>
    <m/>
    <m/>
    <m/>
    <m/>
    <m/>
    <m/>
    <m/>
    <m/>
    <m/>
    <m/>
    <m/>
    <m/>
    <m/>
    <m/>
    <m/>
    <m/>
    <m/>
    <m/>
    <m/>
    <m/>
    <m/>
    <m/>
    <m/>
    <m/>
    <m/>
    <m/>
    <m/>
    <m/>
    <m/>
    <m/>
    <m/>
    <m/>
    <m/>
    <m/>
    <m/>
    <m/>
    <m/>
    <m/>
    <m/>
    <m/>
    <m/>
    <m/>
    <m/>
    <m/>
    <m/>
    <m/>
    <m/>
    <m/>
    <m/>
    <m/>
    <m/>
    <m/>
    <m/>
    <m/>
    <m/>
    <m/>
    <m/>
    <m/>
    <m/>
    <m/>
    <m/>
    <m/>
    <m/>
    <m/>
    <m/>
    <m/>
    <m/>
    <m/>
    <m/>
    <m/>
    <m/>
    <m/>
    <m/>
    <x v="0"/>
    <x v="0"/>
    <s v="DUWT0030"/>
    <s v="GPGqCO41R4c"/>
    <s v="Allocated"/>
    <s v="Address Not Found (NC_ANF)"/>
    <s v="Address not found"/>
    <d v="2026-03-05T00:00:00"/>
    <m/>
    <m/>
    <m/>
    <e v="#N/A"/>
  </r>
  <r>
    <n v="135003165"/>
    <s v="SANGITA BHAGWAT HATGALE"/>
    <m/>
    <m/>
    <m/>
    <m/>
    <m/>
    <m/>
    <n v="3172"/>
    <n v="3214"/>
    <x v="0"/>
    <x v="0"/>
    <x v="0"/>
    <x v="3"/>
    <n v="3156.97"/>
    <n v="248"/>
    <n v="0"/>
    <n v="3574"/>
    <s v="-"/>
    <s v="BKT 4 FLOW"/>
    <n v="5.5908259288571703E-2"/>
    <n v="1.014970308090879E-3"/>
    <s v="FLOW"/>
    <x v="0"/>
    <s v="NC"/>
    <s v="NC"/>
    <m/>
    <m/>
    <m/>
    <m/>
    <m/>
    <m/>
    <s v="CHAKAN"/>
    <m/>
    <m/>
    <m/>
    <n v="7036"/>
    <n v="3156.97"/>
    <n v="146"/>
    <m/>
    <n v="176"/>
    <s v="-"/>
    <s v="MH20GH3699"/>
    <s v="HONDA SHINE DRUM BSVI"/>
    <d v="2022-10-27T00:00:00"/>
    <n v="36"/>
    <x v="0"/>
    <x v="0"/>
    <s v="-"/>
    <m/>
    <m/>
    <m/>
    <m/>
    <m/>
    <m/>
    <m/>
    <m/>
    <m/>
    <m/>
    <m/>
    <m/>
    <n v="1"/>
    <m/>
    <m/>
    <m/>
    <m/>
    <m/>
    <m/>
    <m/>
    <m/>
    <m/>
    <m/>
    <m/>
    <m/>
    <m/>
    <m/>
    <m/>
    <m/>
    <m/>
    <m/>
    <m/>
    <m/>
    <m/>
    <m/>
    <m/>
    <m/>
    <m/>
    <m/>
    <m/>
    <m/>
    <m/>
    <m/>
    <m/>
    <m/>
    <m/>
    <m/>
    <m/>
    <m/>
    <m/>
    <m/>
    <m/>
    <m/>
    <m/>
    <m/>
    <m/>
    <m/>
    <m/>
    <m/>
    <m/>
    <m/>
    <m/>
    <m/>
    <m/>
    <m/>
    <m/>
    <m/>
    <m/>
    <m/>
    <m/>
    <m/>
    <m/>
    <m/>
    <m/>
    <m/>
    <m/>
    <m/>
    <m/>
    <m/>
    <m/>
    <m/>
    <m/>
    <m/>
    <m/>
    <m/>
    <m/>
    <m/>
    <m/>
    <m/>
    <m/>
    <m/>
    <m/>
    <m/>
    <x v="0"/>
    <x v="0"/>
    <s v="DUWT0017"/>
    <s v="A6inDr8PHm"/>
    <s v="Allocated"/>
    <s v="Shifted (NC_SFTD)"/>
    <s v="Customer left job as per security "/>
    <d v="2026-03-05T00:00:00"/>
    <m/>
    <m/>
    <m/>
    <e v="#N/A"/>
  </r>
  <r>
    <n v="456503207"/>
    <s v="SHRIKANT SHRIMANT BHISE"/>
    <m/>
    <m/>
    <m/>
    <m/>
    <m/>
    <s v="BANK RB 28"/>
    <n v="3138"/>
    <n v="3138"/>
    <x v="2"/>
    <x v="2"/>
    <x v="0"/>
    <x v="16"/>
    <n v="3089"/>
    <n v="40"/>
    <n v="0"/>
    <n v="2054.8000000000002"/>
    <s v="-"/>
    <s v="NEW"/>
    <n v="4.5338455977085778E-3"/>
    <n v="1.56157551674125E-4"/>
    <s v="STABLE"/>
    <x v="1"/>
    <s v="-"/>
    <s v="PTP"/>
    <m/>
    <n v="26"/>
    <m/>
    <m/>
    <m/>
    <m/>
    <s v="DHANKWADI"/>
    <m/>
    <m/>
    <m/>
    <n v="5232.8"/>
    <n v="3089"/>
    <n v="24"/>
    <m/>
    <n v="0"/>
    <s v="-"/>
    <s v="MH25AY0022"/>
    <s v="SPLENDOR PLUS FI I3S DRS CAST"/>
    <d v="2023-01-23T00:00:00"/>
    <n v="36"/>
    <x v="0"/>
    <x v="2"/>
    <s v="-"/>
    <m/>
    <m/>
    <m/>
    <m/>
    <m/>
    <m/>
    <m/>
    <m/>
    <m/>
    <m/>
    <m/>
    <m/>
    <m/>
    <m/>
    <m/>
    <m/>
    <m/>
    <m/>
    <m/>
    <m/>
    <m/>
    <m/>
    <m/>
    <m/>
    <m/>
    <m/>
    <m/>
    <m/>
    <m/>
    <m/>
    <m/>
    <m/>
    <m/>
    <m/>
    <m/>
    <m/>
    <m/>
    <m/>
    <m/>
    <m/>
    <m/>
    <m/>
    <m/>
    <m/>
    <m/>
    <n v="1"/>
    <m/>
    <m/>
    <m/>
    <m/>
    <m/>
    <m/>
    <m/>
    <m/>
    <m/>
    <m/>
    <m/>
    <m/>
    <m/>
    <m/>
    <m/>
    <m/>
    <m/>
    <m/>
    <m/>
    <m/>
    <m/>
    <m/>
    <m/>
    <m/>
    <m/>
    <m/>
    <m/>
    <m/>
    <m/>
    <m/>
    <m/>
    <m/>
    <m/>
    <m/>
    <m/>
    <m/>
    <m/>
    <m/>
    <m/>
    <m/>
    <m/>
    <m/>
    <m/>
    <m/>
    <m/>
    <m/>
    <m/>
    <x v="0"/>
    <x v="0"/>
    <s v="DUWT0031"/>
    <s v="BPYRuN5JrK7"/>
    <s v="Allocated"/>
    <s v="Left Message (LMCB)"/>
    <s v="Left message customer mother "/>
    <d v="2026-03-16T00:00:00"/>
    <m/>
    <m/>
    <m/>
    <e v="#N/A"/>
  </r>
  <r>
    <n v="461809379"/>
    <s v="BHUPENDRA VINAYAK KHARAT"/>
    <m/>
    <m/>
    <m/>
    <m/>
    <m/>
    <m/>
    <n v="1052"/>
    <n v="3156"/>
    <x v="4"/>
    <x v="0"/>
    <x v="0"/>
    <x v="3"/>
    <n v="3036"/>
    <n v="62"/>
    <n v="0"/>
    <n v="1350"/>
    <s v="-"/>
    <s v="2 FLOW"/>
    <n v="1.3989555939423561E-2"/>
    <n v="6.587182602811601E-4"/>
    <s v="FLOW"/>
    <x v="0"/>
    <s v="NC"/>
    <s v="NC"/>
    <s v="Shifted"/>
    <m/>
    <s v="CNAVNA"/>
    <m/>
    <m/>
    <m/>
    <s v="CHAKAN"/>
    <m/>
    <m/>
    <m/>
    <n v="4568"/>
    <n v="3036"/>
    <n v="85"/>
    <m/>
    <n v="115"/>
    <s v="-"/>
    <s v="MH14KM0458"/>
    <s v="TVS JUPITER 125 DISC"/>
    <d v="2024-02-06T00:00:00"/>
    <n v="24"/>
    <x v="0"/>
    <x v="0"/>
    <s v="-"/>
    <m/>
    <m/>
    <m/>
    <n v="1"/>
    <m/>
    <m/>
    <m/>
    <m/>
    <m/>
    <n v="1"/>
    <m/>
    <m/>
    <m/>
    <m/>
    <m/>
    <m/>
    <m/>
    <m/>
    <m/>
    <m/>
    <m/>
    <m/>
    <m/>
    <m/>
    <m/>
    <m/>
    <m/>
    <m/>
    <m/>
    <m/>
    <m/>
    <m/>
    <m/>
    <m/>
    <m/>
    <m/>
    <m/>
    <m/>
    <m/>
    <m/>
    <m/>
    <m/>
    <m/>
    <m/>
    <m/>
    <m/>
    <m/>
    <m/>
    <m/>
    <m/>
    <m/>
    <m/>
    <m/>
    <m/>
    <m/>
    <m/>
    <m/>
    <m/>
    <m/>
    <m/>
    <m/>
    <m/>
    <m/>
    <m/>
    <m/>
    <m/>
    <m/>
    <m/>
    <m/>
    <m/>
    <m/>
    <m/>
    <m/>
    <m/>
    <m/>
    <m/>
    <m/>
    <m/>
    <m/>
    <m/>
    <m/>
    <m/>
    <m/>
    <m/>
    <m/>
    <m/>
    <m/>
    <m/>
    <m/>
    <m/>
    <m/>
    <m/>
    <m/>
    <x v="6"/>
    <x v="0"/>
    <s v="DUWT0017"/>
    <s v="k6FjYYlfNm"/>
    <s v="Allocated"/>
    <s v="Shifted (NC_SFTD)"/>
    <s v="As per neighbor customer shifted from residence February last week "/>
    <d v="2026-03-02T00:00:00"/>
    <m/>
    <m/>
    <m/>
    <e v="#N/A"/>
  </r>
  <r>
    <n v="134623829"/>
    <s v="SUSHMA SHRIRAM BHARGAV"/>
    <m/>
    <m/>
    <m/>
    <m/>
    <m/>
    <m/>
    <n v="3609"/>
    <n v="2930"/>
    <x v="0"/>
    <x v="0"/>
    <x v="0"/>
    <x v="16"/>
    <n v="2930"/>
    <n v="360"/>
    <n v="0"/>
    <n v="3600"/>
    <s v="-"/>
    <s v="NEW"/>
    <n v="1.279349500119289E-2"/>
    <n v="9.4199913293641589E-4"/>
    <s v="STABLE"/>
    <x v="3"/>
    <s v="-"/>
    <s v="PTP"/>
    <m/>
    <m/>
    <m/>
    <m/>
    <m/>
    <m/>
    <s v="DHANKWADI"/>
    <m/>
    <m/>
    <m/>
    <n v="6890"/>
    <n v="2930"/>
    <n v="146"/>
    <m/>
    <n v="176"/>
    <s v="-"/>
    <s v="MH12UT1143"/>
    <s v="ACCESS SPL ED DISC CBS"/>
    <d v="2022-10-04T00:00:00"/>
    <n v="36"/>
    <x v="0"/>
    <x v="2"/>
    <s v="-"/>
    <m/>
    <m/>
    <m/>
    <m/>
    <m/>
    <m/>
    <m/>
    <m/>
    <m/>
    <m/>
    <m/>
    <m/>
    <m/>
    <m/>
    <m/>
    <m/>
    <m/>
    <m/>
    <m/>
    <m/>
    <m/>
    <m/>
    <m/>
    <m/>
    <m/>
    <m/>
    <m/>
    <m/>
    <m/>
    <m/>
    <m/>
    <m/>
    <m/>
    <n v="1"/>
    <m/>
    <m/>
    <m/>
    <m/>
    <m/>
    <m/>
    <m/>
    <m/>
    <m/>
    <m/>
    <m/>
    <m/>
    <m/>
    <m/>
    <m/>
    <m/>
    <m/>
    <m/>
    <m/>
    <m/>
    <m/>
    <m/>
    <m/>
    <m/>
    <m/>
    <m/>
    <m/>
    <m/>
    <m/>
    <m/>
    <m/>
    <m/>
    <m/>
    <m/>
    <m/>
    <m/>
    <m/>
    <m/>
    <m/>
    <m/>
    <m/>
    <m/>
    <m/>
    <m/>
    <m/>
    <m/>
    <m/>
    <m/>
    <m/>
    <m/>
    <m/>
    <m/>
    <m/>
    <m/>
    <m/>
    <m/>
    <m/>
    <m/>
    <m/>
    <x v="0"/>
    <x v="0"/>
    <s v="DUWT0031"/>
    <s v="kPJGsCWWkXtc"/>
    <s v="Allocated"/>
    <s v="Door Locked (NC_DL)"/>
    <s v="Customer house is door locked "/>
    <d v="2026-03-12T00:00:00"/>
    <m/>
    <m/>
    <m/>
    <e v="#N/A"/>
  </r>
  <r>
    <n v="139133063"/>
    <s v="YOGESH BAJARANG DHALE"/>
    <s v="ONLINE"/>
    <s v="14.03.26"/>
    <n v="2977"/>
    <m/>
    <m/>
    <m/>
    <n v="2977"/>
    <n v="0"/>
    <x v="3"/>
    <x v="0"/>
    <x v="0"/>
    <x v="2"/>
    <n v="2922.36"/>
    <n v="37"/>
    <n v="0"/>
    <n v="0"/>
    <s v="-"/>
    <s v="-"/>
    <s v="-"/>
    <s v="-"/>
    <s v="STABLE"/>
    <x v="9"/>
    <m/>
    <s v="PAID"/>
    <m/>
    <m/>
    <m/>
    <m/>
    <m/>
    <m/>
    <s v="ALANDI"/>
    <m/>
    <m/>
    <m/>
    <m/>
    <n v="2922.36"/>
    <n v="0"/>
    <m/>
    <n v="24"/>
    <s v="-"/>
    <m/>
    <m/>
    <s v="########"/>
    <n v="36"/>
    <x v="6"/>
    <x v="1"/>
    <s v="-"/>
    <m/>
    <m/>
    <m/>
    <m/>
    <m/>
    <m/>
    <m/>
    <m/>
    <m/>
    <m/>
    <m/>
    <m/>
    <m/>
    <m/>
    <m/>
    <m/>
    <m/>
    <m/>
    <m/>
    <m/>
    <m/>
    <m/>
    <m/>
    <m/>
    <m/>
    <m/>
    <m/>
    <m/>
    <m/>
    <m/>
    <m/>
    <m/>
    <m/>
    <m/>
    <m/>
    <m/>
    <m/>
    <m/>
    <m/>
    <n v="1"/>
    <m/>
    <m/>
    <m/>
    <m/>
    <m/>
    <m/>
    <m/>
    <m/>
    <m/>
    <m/>
    <m/>
    <m/>
    <m/>
    <m/>
    <m/>
    <m/>
    <m/>
    <m/>
    <m/>
    <m/>
    <m/>
    <m/>
    <m/>
    <m/>
    <m/>
    <m/>
    <m/>
    <m/>
    <m/>
    <m/>
    <m/>
    <m/>
    <m/>
    <m/>
    <m/>
    <m/>
    <m/>
    <m/>
    <m/>
    <m/>
    <m/>
    <m/>
    <m/>
    <m/>
    <m/>
    <m/>
    <m/>
    <m/>
    <m/>
    <m/>
    <m/>
    <m/>
    <m/>
    <x v="0"/>
    <x v="0"/>
    <s v="ZBHT0009"/>
    <s v="GoHNqQhXH37"/>
    <s v="Allocated"/>
    <s v="Shifted (NC_SFTD)"/>
    <s v="Customer shifted from address msg to friend"/>
    <d v="2026-03-14T00:00:00"/>
    <m/>
    <m/>
    <m/>
    <e v="#N/A"/>
  </r>
  <r>
    <n v="133435731"/>
    <s v="PRASAD BABU SURYAVANSHI"/>
    <m/>
    <m/>
    <m/>
    <m/>
    <m/>
    <m/>
    <n v="2867"/>
    <n v="2867"/>
    <x v="1"/>
    <x v="0"/>
    <x v="0"/>
    <x v="11"/>
    <n v="2815.45"/>
    <n v="376"/>
    <n v="0"/>
    <n v="2350"/>
    <s v="-"/>
    <s v="NEW"/>
    <n v="1"/>
    <n v="1.046385010448965E-3"/>
    <s v="STABLE"/>
    <x v="3"/>
    <s v="-"/>
    <s v="PTP"/>
    <m/>
    <n v="18"/>
    <s v="CAVA"/>
    <m/>
    <m/>
    <m/>
    <s v="WAKAD"/>
    <m/>
    <m/>
    <m/>
    <n v="5593"/>
    <n v="2815.45"/>
    <n v="176"/>
    <m/>
    <n v="206"/>
    <s v="-"/>
    <s v="MH14KH5407"/>
    <s v="SPLENDOR PLUS DRS CAST FI BLACK"/>
    <d v="2022-09-01T00:00:00"/>
    <n v="36"/>
    <x v="0"/>
    <x v="0"/>
    <s v="-"/>
    <m/>
    <m/>
    <m/>
    <m/>
    <m/>
    <m/>
    <m/>
    <m/>
    <m/>
    <n v="1"/>
    <m/>
    <m/>
    <m/>
    <m/>
    <m/>
    <m/>
    <m/>
    <m/>
    <m/>
    <m/>
    <m/>
    <m/>
    <m/>
    <m/>
    <m/>
    <m/>
    <m/>
    <m/>
    <m/>
    <m/>
    <m/>
    <m/>
    <m/>
    <m/>
    <m/>
    <m/>
    <m/>
    <m/>
    <m/>
    <m/>
    <m/>
    <m/>
    <m/>
    <m/>
    <m/>
    <m/>
    <m/>
    <m/>
    <m/>
    <m/>
    <m/>
    <m/>
    <m/>
    <m/>
    <m/>
    <m/>
    <m/>
    <m/>
    <m/>
    <m/>
    <m/>
    <m/>
    <m/>
    <m/>
    <m/>
    <m/>
    <m/>
    <m/>
    <m/>
    <m/>
    <m/>
    <m/>
    <m/>
    <m/>
    <m/>
    <m/>
    <m/>
    <m/>
    <m/>
    <m/>
    <m/>
    <m/>
    <m/>
    <m/>
    <m/>
    <m/>
    <m/>
    <m/>
    <m/>
    <m/>
    <m/>
    <m/>
    <m/>
    <x v="0"/>
    <x v="0"/>
    <s v="DUWT0030"/>
    <s v="A2pCqLXXOMz"/>
    <s v="Allocated"/>
    <s v="Door Locked (NC_DL)"/>
    <s v="Door lock"/>
    <d v="2026-03-04T00:00:00"/>
    <m/>
    <m/>
    <m/>
    <s v="DID"/>
  </r>
  <r>
    <n v="456772826"/>
    <s v="AKASH BABURAO GHADGE"/>
    <s v="ONLINE"/>
    <s v="22.03.26"/>
    <n v="3388"/>
    <m/>
    <m/>
    <m/>
    <n v="3269"/>
    <n v="2806"/>
    <x v="2"/>
    <x v="2"/>
    <x v="1"/>
    <x v="9"/>
    <n v="2806"/>
    <n v="53"/>
    <n v="0"/>
    <n v="4950"/>
    <s v="-"/>
    <s v="16.02.26"/>
    <n v="1.5847972959540161E-3"/>
    <n v="1.4185111362822751E-4"/>
    <s v="RB"/>
    <x v="1"/>
    <s v="PAID"/>
    <s v="PTP"/>
    <m/>
    <n v="25"/>
    <s v="CAVA"/>
    <m/>
    <m/>
    <m/>
    <s v="PIMPAL WANDI"/>
    <m/>
    <m/>
    <m/>
    <n v="7809"/>
    <n v="2806"/>
    <n v="24"/>
    <m/>
    <n v="0"/>
    <s v="-"/>
    <s v="MH14KP9733"/>
    <s v="SUP SPL BS6 FI DSS C"/>
    <d v="2023-02-10T00:00:00"/>
    <n v="36"/>
    <x v="0"/>
    <x v="0"/>
    <s v="-"/>
    <m/>
    <m/>
    <m/>
    <m/>
    <m/>
    <m/>
    <m/>
    <m/>
    <m/>
    <m/>
    <m/>
    <m/>
    <n v="1"/>
    <m/>
    <m/>
    <m/>
    <m/>
    <m/>
    <m/>
    <m/>
    <m/>
    <m/>
    <m/>
    <m/>
    <m/>
    <m/>
    <m/>
    <m/>
    <m/>
    <m/>
    <m/>
    <m/>
    <m/>
    <m/>
    <m/>
    <m/>
    <m/>
    <m/>
    <m/>
    <m/>
    <m/>
    <m/>
    <m/>
    <m/>
    <m/>
    <m/>
    <m/>
    <m/>
    <m/>
    <m/>
    <m/>
    <m/>
    <m/>
    <m/>
    <m/>
    <m/>
    <m/>
    <m/>
    <m/>
    <m/>
    <m/>
    <m/>
    <m/>
    <m/>
    <m/>
    <m/>
    <m/>
    <m/>
    <m/>
    <m/>
    <m/>
    <m/>
    <m/>
    <m/>
    <m/>
    <m/>
    <m/>
    <m/>
    <m/>
    <m/>
    <m/>
    <m/>
    <m/>
    <m/>
    <m/>
    <m/>
    <m/>
    <m/>
    <m/>
    <m/>
    <m/>
    <m/>
    <m/>
    <x v="0"/>
    <x v="0"/>
    <s v="ZBHT0021"/>
    <s v="GPGt6p82XDIz"/>
    <s v="Allocated"/>
    <s v="Promise To Pay (PTP)"/>
    <s v="Ptp"/>
    <d v="2026-03-13T00:00:00"/>
    <m/>
    <m/>
    <m/>
    <e v="#N/A"/>
  </r>
  <r>
    <n v="464826601"/>
    <s v="GANESH SHANTARAM ROKADE"/>
    <m/>
    <m/>
    <m/>
    <m/>
    <m/>
    <m/>
    <n v="923"/>
    <n v="2769"/>
    <x v="0"/>
    <x v="0"/>
    <x v="0"/>
    <x v="9"/>
    <n v="2683"/>
    <n v="134"/>
    <n v="0"/>
    <n v="2220"/>
    <s v="-"/>
    <s v="BKT 4 FLOW"/>
    <n v="1.7420838101392271E-2"/>
    <n v="8.6258828452846553E-4"/>
    <s v="FLOW"/>
    <x v="4"/>
    <s v="NITP"/>
    <s v="NITP"/>
    <m/>
    <m/>
    <m/>
    <m/>
    <m/>
    <m/>
    <s v="NARAYAN GAON"/>
    <m/>
    <m/>
    <m/>
    <n v="5123"/>
    <n v="2683"/>
    <n v="146"/>
    <m/>
    <n v="176"/>
    <s v="-"/>
    <s v="MH12WB2080"/>
    <s v="YAMAHA MT15 CUSTOMIZED COLOR"/>
    <d v="2024-12-02T00:00:00"/>
    <n v="12"/>
    <x v="0"/>
    <x v="0"/>
    <s v="-"/>
    <m/>
    <m/>
    <m/>
    <m/>
    <m/>
    <m/>
    <m/>
    <m/>
    <m/>
    <m/>
    <m/>
    <m/>
    <m/>
    <m/>
    <m/>
    <m/>
    <m/>
    <m/>
    <n v="1"/>
    <m/>
    <m/>
    <m/>
    <m/>
    <m/>
    <m/>
    <m/>
    <m/>
    <m/>
    <m/>
    <m/>
    <m/>
    <m/>
    <m/>
    <m/>
    <m/>
    <m/>
    <m/>
    <m/>
    <m/>
    <m/>
    <m/>
    <m/>
    <m/>
    <m/>
    <m/>
    <m/>
    <m/>
    <m/>
    <m/>
    <m/>
    <m/>
    <m/>
    <m/>
    <m/>
    <m/>
    <m/>
    <m/>
    <m/>
    <m/>
    <m/>
    <m/>
    <m/>
    <m/>
    <m/>
    <m/>
    <m/>
    <m/>
    <m/>
    <m/>
    <m/>
    <m/>
    <m/>
    <m/>
    <m/>
    <m/>
    <m/>
    <m/>
    <m/>
    <m/>
    <m/>
    <m/>
    <m/>
    <m/>
    <m/>
    <m/>
    <m/>
    <m/>
    <m/>
    <m/>
    <m/>
    <m/>
    <m/>
    <m/>
    <x v="0"/>
    <x v="0"/>
    <s v="ZBHT0021"/>
    <s v="GP6G9x5iFKPm"/>
    <s v="Allocated"/>
    <s v="Refuse To Pay (RTP)"/>
    <s v="RTP fund problem "/>
    <d v="2026-03-07T00:00:00"/>
    <m/>
    <m/>
    <m/>
    <e v="#N/A"/>
  </r>
  <r>
    <n v="455602064"/>
    <s v="ESTAKHAR SHAUKAT ALI ANSARI"/>
    <m/>
    <m/>
    <m/>
    <m/>
    <m/>
    <m/>
    <n v="2683"/>
    <n v="2627"/>
    <x v="6"/>
    <x v="0"/>
    <x v="0"/>
    <x v="0"/>
    <n v="2627"/>
    <n v="221"/>
    <n v="0"/>
    <n v="2680.28"/>
    <s v="-"/>
    <s v="BK 3 FLOW"/>
    <n v="7.6035700599370879E-3"/>
    <n v="1.211291099551963E-3"/>
    <s v="STABLE"/>
    <x v="3"/>
    <s v="RTP"/>
    <s v="PTP"/>
    <m/>
    <n v="24"/>
    <s v="CAVA"/>
    <m/>
    <m/>
    <m/>
    <s v="CHINCHWAD"/>
    <m/>
    <m/>
    <m/>
    <n v="5528.28"/>
    <n v="2627"/>
    <n v="116"/>
    <m/>
    <n v="146"/>
    <s v="-"/>
    <s v="MH14KL4866"/>
    <s v="JUPITER ZX AOL DRUM"/>
    <d v="2022-11-10T00:00:00"/>
    <n v="36"/>
    <x v="0"/>
    <x v="0"/>
    <s v="-"/>
    <m/>
    <m/>
    <m/>
    <m/>
    <m/>
    <m/>
    <m/>
    <m/>
    <m/>
    <m/>
    <m/>
    <m/>
    <n v="1"/>
    <m/>
    <m/>
    <m/>
    <m/>
    <m/>
    <n v="1"/>
    <m/>
    <m/>
    <m/>
    <m/>
    <m/>
    <m/>
    <m/>
    <m/>
    <m/>
    <m/>
    <m/>
    <m/>
    <m/>
    <m/>
    <m/>
    <m/>
    <m/>
    <m/>
    <m/>
    <m/>
    <m/>
    <m/>
    <m/>
    <m/>
    <m/>
    <m/>
    <m/>
    <m/>
    <m/>
    <m/>
    <m/>
    <m/>
    <m/>
    <m/>
    <m/>
    <m/>
    <m/>
    <m/>
    <m/>
    <m/>
    <m/>
    <m/>
    <m/>
    <m/>
    <m/>
    <m/>
    <m/>
    <m/>
    <m/>
    <m/>
    <m/>
    <m/>
    <m/>
    <m/>
    <m/>
    <m/>
    <m/>
    <m/>
    <m/>
    <m/>
    <m/>
    <m/>
    <m/>
    <m/>
    <m/>
    <m/>
    <m/>
    <m/>
    <m/>
    <m/>
    <m/>
    <m/>
    <m/>
    <m/>
    <x v="6"/>
    <x v="0"/>
    <s v="ZBHT0011"/>
    <s v="kPi1DGaLFd7"/>
    <s v="Allocated"/>
    <s v="Promise To Pay (PTP)"/>
    <s v="Visit cm shop address cm meet sd make the ptp on 25th"/>
    <d v="2026-03-25T00:00:00"/>
    <m/>
    <m/>
    <m/>
    <e v="#N/A"/>
  </r>
  <r>
    <n v="135716276"/>
    <s v="RANGNATH JAGNNATH KAMBLE"/>
    <m/>
    <m/>
    <m/>
    <m/>
    <m/>
    <m/>
    <n v="2958"/>
    <n v="2452"/>
    <x v="6"/>
    <x v="0"/>
    <x v="0"/>
    <x v="0"/>
    <n v="2452"/>
    <n v="317"/>
    <n v="0"/>
    <n v="3150"/>
    <s v="-"/>
    <s v="NEW"/>
    <n v="7.097051308323464E-3"/>
    <n v="1.1305998386377659E-3"/>
    <s v="STABLE"/>
    <x v="3"/>
    <s v="-"/>
    <s v="PTP"/>
    <m/>
    <n v="25"/>
    <s v="CAVA"/>
    <m/>
    <m/>
    <m/>
    <s v="CHINCHWAD"/>
    <m/>
    <m/>
    <m/>
    <n v="5919"/>
    <n v="2452"/>
    <n v="115"/>
    <m/>
    <n v="145"/>
    <s v="-"/>
    <s v="MH14KL4609"/>
    <s v="SPLENDOR PLUS BS6 I3S DRS CAST FI"/>
    <d v="2022-11-11T00:00:00"/>
    <n v="36"/>
    <x v="0"/>
    <x v="0"/>
    <s v="-"/>
    <m/>
    <m/>
    <m/>
    <m/>
    <m/>
    <m/>
    <m/>
    <m/>
    <m/>
    <m/>
    <m/>
    <m/>
    <m/>
    <m/>
    <m/>
    <n v="1"/>
    <m/>
    <m/>
    <m/>
    <m/>
    <m/>
    <m/>
    <m/>
    <m/>
    <m/>
    <m/>
    <m/>
    <m/>
    <m/>
    <m/>
    <m/>
    <m/>
    <m/>
    <m/>
    <m/>
    <m/>
    <m/>
    <m/>
    <m/>
    <m/>
    <m/>
    <m/>
    <m/>
    <m/>
    <m/>
    <m/>
    <m/>
    <m/>
    <m/>
    <m/>
    <m/>
    <m/>
    <m/>
    <m/>
    <m/>
    <m/>
    <m/>
    <m/>
    <m/>
    <m/>
    <m/>
    <m/>
    <m/>
    <m/>
    <m/>
    <m/>
    <m/>
    <m/>
    <m/>
    <m/>
    <m/>
    <m/>
    <m/>
    <m/>
    <m/>
    <m/>
    <m/>
    <m/>
    <m/>
    <m/>
    <m/>
    <m/>
    <m/>
    <m/>
    <m/>
    <m/>
    <m/>
    <m/>
    <m/>
    <m/>
    <m/>
    <m/>
    <m/>
    <x v="0"/>
    <x v="0"/>
    <s v="ZBHT0011"/>
    <s v="GPymEncoOec"/>
    <s v="Allocated"/>
    <s v="Promise To Pay (PTP)"/>
    <s v="cm medical problem cm payment  is expected by the 25th"/>
    <d v="2026-03-25T00:00:00"/>
    <m/>
    <m/>
    <m/>
    <e v="#N/A"/>
  </r>
  <r>
    <n v="135416283"/>
    <s v="VINOD KISHOR GADDHANE"/>
    <s v="ONLINE"/>
    <s v="13.03.26"/>
    <n v="3033"/>
    <m/>
    <m/>
    <m/>
    <n v="3157"/>
    <n v="2382"/>
    <x v="6"/>
    <x v="2"/>
    <x v="1"/>
    <x v="11"/>
    <n v="2382"/>
    <n v="585"/>
    <n v="0"/>
    <n v="0"/>
    <s v="-"/>
    <s v="19.02.26"/>
    <n v="2.6492865166664811E-2"/>
    <n v="1.0983233342720881E-3"/>
    <s v="RB"/>
    <x v="1"/>
    <s v="PTP"/>
    <s v="PAID"/>
    <m/>
    <m/>
    <s v="CAVA"/>
    <m/>
    <m/>
    <m/>
    <s v="PUNWALE"/>
    <m/>
    <m/>
    <m/>
    <n v="2967"/>
    <n v="2382"/>
    <n v="115"/>
    <m/>
    <n v="0"/>
    <s v="-"/>
    <s v="MH14KL4513"/>
    <s v="SPLENDOR PLUS I3S XTEC"/>
    <d v="2022-10-29T00:00:00"/>
    <n v="36"/>
    <x v="0"/>
    <x v="0"/>
    <s v="-"/>
    <m/>
    <m/>
    <m/>
    <m/>
    <m/>
    <m/>
    <m/>
    <m/>
    <m/>
    <m/>
    <m/>
    <m/>
    <n v="1"/>
    <m/>
    <m/>
    <m/>
    <m/>
    <m/>
    <m/>
    <m/>
    <m/>
    <m/>
    <m/>
    <m/>
    <m/>
    <m/>
    <m/>
    <m/>
    <m/>
    <m/>
    <m/>
    <m/>
    <m/>
    <m/>
    <m/>
    <m/>
    <m/>
    <m/>
    <m/>
    <m/>
    <m/>
    <m/>
    <m/>
    <m/>
    <m/>
    <m/>
    <m/>
    <m/>
    <m/>
    <m/>
    <m/>
    <m/>
    <m/>
    <m/>
    <m/>
    <m/>
    <m/>
    <m/>
    <m/>
    <m/>
    <m/>
    <m/>
    <m/>
    <m/>
    <m/>
    <m/>
    <m/>
    <m/>
    <m/>
    <m/>
    <m/>
    <m/>
    <m/>
    <m/>
    <m/>
    <m/>
    <m/>
    <m/>
    <m/>
    <m/>
    <m/>
    <m/>
    <m/>
    <m/>
    <m/>
    <m/>
    <m/>
    <m/>
    <m/>
    <m/>
    <m/>
    <m/>
    <m/>
    <x v="0"/>
    <x v="0"/>
    <s v="DUWT0030"/>
    <e v="#N/A"/>
    <e v="#N/A"/>
    <s v="Promise To Pay (PTP)"/>
    <s v="Meet customer in given ptp 8 Mar to customer but customer"/>
    <d v="2026-03-08T00:00:00"/>
    <m/>
    <m/>
    <m/>
    <e v="#N/A"/>
  </r>
  <r>
    <n v="465618986"/>
    <s v="HARSHADA PRAMOD DESHMUKH"/>
    <m/>
    <m/>
    <m/>
    <m/>
    <m/>
    <m/>
    <n v="2369"/>
    <n v="2369"/>
    <x v="3"/>
    <x v="0"/>
    <x v="0"/>
    <x v="6"/>
    <n v="2323"/>
    <n v="17"/>
    <n v="0"/>
    <n v="900"/>
    <s v="-"/>
    <s v="-"/>
    <s v="-"/>
    <s v="-"/>
    <s v="FLOW"/>
    <x v="0"/>
    <m/>
    <s v="NC"/>
    <s v="Add not found"/>
    <m/>
    <s v="CNAVNA"/>
    <m/>
    <m/>
    <m/>
    <m/>
    <m/>
    <m/>
    <m/>
    <m/>
    <n v="2323"/>
    <n v="0"/>
    <m/>
    <n v="24"/>
    <m/>
    <m/>
    <m/>
    <m/>
    <m/>
    <x v="1"/>
    <x v="1"/>
    <s v="-"/>
    <m/>
    <m/>
    <m/>
    <m/>
    <m/>
    <m/>
    <m/>
    <m/>
    <m/>
    <m/>
    <m/>
    <m/>
    <m/>
    <m/>
    <m/>
    <m/>
    <m/>
    <m/>
    <m/>
    <m/>
    <m/>
    <m/>
    <m/>
    <m/>
    <m/>
    <m/>
    <m/>
    <m/>
    <m/>
    <m/>
    <m/>
    <m/>
    <m/>
    <m/>
    <m/>
    <m/>
    <m/>
    <m/>
    <m/>
    <m/>
    <m/>
    <m/>
    <m/>
    <m/>
    <m/>
    <m/>
    <m/>
    <m/>
    <m/>
    <m/>
    <m/>
    <m/>
    <m/>
    <m/>
    <m/>
    <m/>
    <m/>
    <m/>
    <m/>
    <m/>
    <m/>
    <m/>
    <m/>
    <m/>
    <m/>
    <m/>
    <m/>
    <m/>
    <m/>
    <m/>
    <m/>
    <m/>
    <m/>
    <m/>
    <m/>
    <m/>
    <m/>
    <m/>
    <n v="1"/>
    <m/>
    <m/>
    <m/>
    <m/>
    <m/>
    <m/>
    <m/>
    <m/>
    <m/>
    <m/>
    <m/>
    <m/>
    <m/>
    <m/>
    <x v="0"/>
    <x v="0"/>
    <s v="DUWT0013"/>
    <s v="B2Jkmj_8vzz"/>
    <s v="Unallocated"/>
    <s v="Address Not Found (NC_ANF)"/>
    <s v="Short address "/>
    <d v="2026-03-27T00:00:00"/>
    <m/>
    <m/>
    <m/>
    <e v="#N/A"/>
  </r>
  <r>
    <n v="113199511"/>
    <s v="YOGESH BABURAO SURYVANSHI"/>
    <m/>
    <m/>
    <m/>
    <m/>
    <m/>
    <m/>
    <n v="2489"/>
    <n v="2309"/>
    <x v="0"/>
    <x v="0"/>
    <x v="0"/>
    <x v="4"/>
    <n v="2309"/>
    <n v="214"/>
    <n v="0"/>
    <n v="2250"/>
    <s v="-"/>
    <s v="BKT 4 FLOW"/>
    <n v="5.9130835616789161E-2"/>
    <n v="7.4234675697958509E-4"/>
    <s v="FLOW"/>
    <x v="0"/>
    <s v="NC"/>
    <s v="NC"/>
    <m/>
    <m/>
    <m/>
    <m/>
    <m/>
    <m/>
    <s v="BHOSARI"/>
    <m/>
    <m/>
    <m/>
    <n v="4773"/>
    <n v="2309"/>
    <n v="146"/>
    <m/>
    <n v="176"/>
    <s v="-"/>
    <s v="MH14JF3494"/>
    <s v="HERO SPLENDOR PLUS"/>
    <d v="2020-09-30T00:00:00"/>
    <n v="60"/>
    <x v="0"/>
    <x v="2"/>
    <s v="-"/>
    <m/>
    <m/>
    <m/>
    <m/>
    <m/>
    <m/>
    <m/>
    <m/>
    <m/>
    <m/>
    <m/>
    <m/>
    <m/>
    <m/>
    <m/>
    <n v="1"/>
    <m/>
    <m/>
    <m/>
    <m/>
    <m/>
    <m/>
    <m/>
    <m/>
    <m/>
    <m/>
    <m/>
    <m/>
    <m/>
    <m/>
    <m/>
    <m/>
    <m/>
    <m/>
    <m/>
    <m/>
    <m/>
    <m/>
    <m/>
    <m/>
    <m/>
    <m/>
    <m/>
    <m/>
    <m/>
    <m/>
    <m/>
    <m/>
    <m/>
    <m/>
    <m/>
    <m/>
    <m/>
    <m/>
    <m/>
    <m/>
    <m/>
    <m/>
    <m/>
    <m/>
    <m/>
    <m/>
    <m/>
    <m/>
    <m/>
    <m/>
    <m/>
    <m/>
    <m/>
    <m/>
    <m/>
    <m/>
    <m/>
    <m/>
    <m/>
    <m/>
    <m/>
    <m/>
    <m/>
    <m/>
    <m/>
    <m/>
    <m/>
    <m/>
    <m/>
    <m/>
    <m/>
    <m/>
    <m/>
    <m/>
    <m/>
    <m/>
    <m/>
    <x v="0"/>
    <x v="0"/>
    <s v="DUWT0025"/>
    <s v="GoYkCVyQG4z"/>
    <s v="Allocated"/>
    <s v="Promise To Pay (PTP)"/>
    <s v="Customer meet at market place given ptp to online payment "/>
    <d v="2026-03-10T00:00:00"/>
    <m/>
    <m/>
    <m/>
    <e v="#N/A"/>
  </r>
  <r>
    <n v="461971285"/>
    <s v="PRAFUL BALU SONAWANE"/>
    <m/>
    <m/>
    <m/>
    <m/>
    <m/>
    <m/>
    <n v="5424"/>
    <n v="1810"/>
    <x v="2"/>
    <x v="0"/>
    <x v="0"/>
    <x v="18"/>
    <n v="1810"/>
    <n v="26"/>
    <n v="0"/>
    <n v="2700"/>
    <s v="-"/>
    <s v="NEW"/>
    <n v="5.2022635767367082E-3"/>
    <n v="9.1500540152206629E-5"/>
    <s v="FLOW"/>
    <x v="0"/>
    <s v="-"/>
    <s v="NC"/>
    <s v="add not found"/>
    <m/>
    <s v="CNAVNA"/>
    <m/>
    <m/>
    <m/>
    <s v="KESNAND"/>
    <m/>
    <m/>
    <m/>
    <n v="4536"/>
    <n v="1810"/>
    <n v="24"/>
    <n v="1"/>
    <n v="54"/>
    <s v="REGULAR"/>
    <s v="MH12WM1787"/>
    <s v="BAJAJ PULSAR NS 125"/>
    <d v="2024-02-20T00:00:00"/>
    <n v="24"/>
    <x v="4"/>
    <x v="2"/>
    <s v="-"/>
    <m/>
    <m/>
    <m/>
    <m/>
    <m/>
    <m/>
    <m/>
    <m/>
    <m/>
    <m/>
    <m/>
    <m/>
    <m/>
    <m/>
    <m/>
    <m/>
    <m/>
    <m/>
    <m/>
    <m/>
    <m/>
    <m/>
    <m/>
    <m/>
    <m/>
    <m/>
    <m/>
    <m/>
    <m/>
    <m/>
    <m/>
    <m/>
    <m/>
    <m/>
    <m/>
    <m/>
    <m/>
    <m/>
    <m/>
    <m/>
    <m/>
    <m/>
    <m/>
    <m/>
    <m/>
    <m/>
    <m/>
    <m/>
    <n v="1"/>
    <m/>
    <m/>
    <m/>
    <m/>
    <m/>
    <m/>
    <m/>
    <m/>
    <m/>
    <m/>
    <m/>
    <m/>
    <m/>
    <m/>
    <m/>
    <m/>
    <m/>
    <m/>
    <m/>
    <m/>
    <m/>
    <m/>
    <m/>
    <m/>
    <m/>
    <m/>
    <m/>
    <m/>
    <m/>
    <m/>
    <m/>
    <m/>
    <m/>
    <m/>
    <m/>
    <m/>
    <m/>
    <m/>
    <m/>
    <m/>
    <m/>
    <m/>
    <m/>
    <m/>
    <x v="0"/>
    <x v="0"/>
    <s v="DUWT0021"/>
    <s v="kowtvNkau7"/>
    <s v="Allocated"/>
    <s v="Address Not Found (NC_ANF)"/>
    <s v="Customer residence address is not found "/>
    <d v="2026-03-17T00:00:00"/>
    <m/>
    <m/>
    <m/>
    <s v="VYMO"/>
  </r>
  <r>
    <n v="116502088"/>
    <s v="PAWAN MANIK RATHOD"/>
    <s v="ONLINE"/>
    <s v="12.03.26"/>
    <n v="3000"/>
    <m/>
    <m/>
    <m/>
    <n v="2634"/>
    <n v="1795"/>
    <x v="2"/>
    <x v="2"/>
    <x v="1"/>
    <x v="10"/>
    <n v="1795"/>
    <n v="48"/>
    <n v="0"/>
    <n v="4032"/>
    <s v="-"/>
    <s v="1 FLOW"/>
    <n v="1.902257918683762E-3"/>
    <n v="9.0742248382989448E-5"/>
    <s v="RB"/>
    <x v="1"/>
    <s v="PTP"/>
    <s v="PAID"/>
    <m/>
    <m/>
    <m/>
    <m/>
    <m/>
    <m/>
    <s v="MAHALUNGE"/>
    <m/>
    <m/>
    <m/>
    <n v="5875"/>
    <n v="1795"/>
    <n v="23"/>
    <m/>
    <n v="0"/>
    <s v="-"/>
    <s v="MH14JK4678"/>
    <s v="HERO GLAMOUR CAST DISC SELF"/>
    <d v="2021-01-25T00:00:00"/>
    <n v="60"/>
    <x v="0"/>
    <x v="0"/>
    <s v="-"/>
    <m/>
    <m/>
    <m/>
    <m/>
    <m/>
    <m/>
    <m/>
    <m/>
    <m/>
    <m/>
    <m/>
    <m/>
    <m/>
    <m/>
    <m/>
    <m/>
    <m/>
    <m/>
    <m/>
    <m/>
    <m/>
    <m/>
    <m/>
    <m/>
    <m/>
    <m/>
    <m/>
    <m/>
    <m/>
    <m/>
    <m/>
    <m/>
    <m/>
    <n v="1"/>
    <m/>
    <m/>
    <m/>
    <m/>
    <m/>
    <m/>
    <m/>
    <m/>
    <m/>
    <m/>
    <m/>
    <m/>
    <m/>
    <m/>
    <m/>
    <m/>
    <m/>
    <m/>
    <m/>
    <m/>
    <m/>
    <m/>
    <m/>
    <m/>
    <m/>
    <m/>
    <m/>
    <m/>
    <m/>
    <m/>
    <m/>
    <m/>
    <m/>
    <m/>
    <m/>
    <m/>
    <m/>
    <m/>
    <m/>
    <m/>
    <m/>
    <m/>
    <m/>
    <m/>
    <m/>
    <m/>
    <m/>
    <m/>
    <m/>
    <m/>
    <m/>
    <m/>
    <m/>
    <m/>
    <m/>
    <m/>
    <m/>
    <m/>
    <m/>
    <x v="0"/>
    <x v="0"/>
    <s v="ZBHT0010"/>
    <e v="#N/A"/>
    <e v="#N/A"/>
    <s v="Promise To Pay (PTP)"/>
    <s v="Ptp "/>
    <d v="2026-03-12T00:00:00"/>
    <m/>
    <m/>
    <m/>
    <e v="#N/A"/>
  </r>
  <r>
    <n v="138048176"/>
    <s v="VAISHALI ANANTA KASABE"/>
    <m/>
    <m/>
    <m/>
    <m/>
    <m/>
    <s v="BANK RB 31"/>
    <n v="2652"/>
    <n v="1704"/>
    <x v="2"/>
    <x v="2"/>
    <x v="0"/>
    <x v="16"/>
    <n v="1704"/>
    <n v="60"/>
    <n v="0"/>
    <n v="4500"/>
    <s v="-"/>
    <s v="NEW"/>
    <n v="2.501027160406415E-3"/>
    <n v="8.6141944983071869E-5"/>
    <s v="FLOW"/>
    <x v="1"/>
    <s v="-"/>
    <s v="PTP"/>
    <m/>
    <m/>
    <m/>
    <m/>
    <m/>
    <m/>
    <s v="PARVATI"/>
    <m/>
    <m/>
    <m/>
    <n v="6264"/>
    <n v="1704"/>
    <n v="23"/>
    <m/>
    <n v="0"/>
    <s v="-"/>
    <s v="MH12VD9710"/>
    <s v="ACCESS SPL ED DISC CBS"/>
    <d v="2023-01-24T00:00:00"/>
    <n v="36"/>
    <x v="0"/>
    <x v="2"/>
    <s v="-"/>
    <m/>
    <m/>
    <m/>
    <m/>
    <m/>
    <m/>
    <m/>
    <m/>
    <m/>
    <m/>
    <m/>
    <m/>
    <m/>
    <m/>
    <m/>
    <m/>
    <m/>
    <m/>
    <m/>
    <m/>
    <m/>
    <m/>
    <m/>
    <m/>
    <m/>
    <m/>
    <m/>
    <m/>
    <m/>
    <m/>
    <m/>
    <m/>
    <m/>
    <m/>
    <m/>
    <m/>
    <m/>
    <m/>
    <m/>
    <m/>
    <m/>
    <m/>
    <m/>
    <m/>
    <m/>
    <m/>
    <m/>
    <m/>
    <n v="1"/>
    <m/>
    <m/>
    <m/>
    <m/>
    <m/>
    <m/>
    <m/>
    <m/>
    <m/>
    <m/>
    <m/>
    <m/>
    <m/>
    <m/>
    <m/>
    <m/>
    <m/>
    <m/>
    <m/>
    <m/>
    <m/>
    <m/>
    <m/>
    <m/>
    <m/>
    <m/>
    <m/>
    <m/>
    <m/>
    <m/>
    <m/>
    <m/>
    <m/>
    <m/>
    <m/>
    <m/>
    <m/>
    <m/>
    <m/>
    <m/>
    <m/>
    <n v="1"/>
    <m/>
    <m/>
    <x v="6"/>
    <x v="0"/>
    <s v="DUWT0031"/>
    <s v="AofvPJjl4m"/>
    <s v="Allocated"/>
    <s v="Door Locked (NC_DL)"/>
    <s v="Customer house is door locked "/>
    <d v="2026-03-17T00:00:00"/>
    <m/>
    <m/>
    <m/>
    <e v="#N/A"/>
  </r>
  <r>
    <n v="462977937"/>
    <s v="BIJAYLAXMI DASH"/>
    <m/>
    <m/>
    <m/>
    <m/>
    <m/>
    <m/>
    <n v="2071"/>
    <n v="1145"/>
    <x v="1"/>
    <x v="0"/>
    <x v="0"/>
    <x v="3"/>
    <n v="1145"/>
    <n v="542"/>
    <n v="0"/>
    <n v="1800"/>
    <s v="-"/>
    <s v="27.02.26"/>
    <n v="0.21809523809523809"/>
    <n v="4.2554861104408359E-4"/>
    <s v="FLOW"/>
    <x v="0"/>
    <s v="NC"/>
    <s v="NC"/>
    <m/>
    <m/>
    <m/>
    <m/>
    <m/>
    <m/>
    <s v="NANEKAR  WADI"/>
    <m/>
    <m/>
    <m/>
    <n v="3487"/>
    <n v="1145"/>
    <n v="176"/>
    <m/>
    <n v="206"/>
    <s v="-"/>
    <s v="MH14KZ4819"/>
    <s v="HONDA ACTIVA 6G DLX BS VI"/>
    <d v="2024-05-22T00:00:00"/>
    <n v="15"/>
    <x v="0"/>
    <x v="0"/>
    <s v="-"/>
    <m/>
    <m/>
    <m/>
    <m/>
    <m/>
    <m/>
    <m/>
    <m/>
    <m/>
    <n v="1"/>
    <m/>
    <m/>
    <m/>
    <m/>
    <m/>
    <m/>
    <m/>
    <m/>
    <m/>
    <m/>
    <m/>
    <m/>
    <m/>
    <m/>
    <m/>
    <m/>
    <m/>
    <m/>
    <m/>
    <m/>
    <m/>
    <m/>
    <m/>
    <m/>
    <m/>
    <m/>
    <m/>
    <m/>
    <m/>
    <m/>
    <m/>
    <m/>
    <m/>
    <m/>
    <m/>
    <m/>
    <m/>
    <m/>
    <m/>
    <m/>
    <m/>
    <m/>
    <m/>
    <m/>
    <m/>
    <m/>
    <m/>
    <m/>
    <m/>
    <m/>
    <m/>
    <m/>
    <m/>
    <m/>
    <m/>
    <m/>
    <m/>
    <m/>
    <m/>
    <m/>
    <m/>
    <m/>
    <m/>
    <m/>
    <m/>
    <m/>
    <m/>
    <m/>
    <m/>
    <m/>
    <m/>
    <m/>
    <m/>
    <m/>
    <m/>
    <m/>
    <m/>
    <m/>
    <m/>
    <m/>
    <m/>
    <m/>
    <m/>
    <x v="0"/>
    <x v="0"/>
    <s v="DUWT0017"/>
    <s v="AoHhOXq_EM7"/>
    <s v="Allocated"/>
    <s v="Shifted (NC_SFTD)"/>
    <s v="Customer shifted from residence as per neighbor "/>
    <d v="2026-03-04T00:00:00"/>
    <m/>
    <m/>
    <m/>
    <e v="#N/A"/>
  </r>
  <r>
    <n v="464401628"/>
    <s v="DHAMNE BHARAT SAHDEV"/>
    <m/>
    <m/>
    <m/>
    <m/>
    <m/>
    <m/>
    <n v="4867"/>
    <n v="767"/>
    <x v="6"/>
    <x v="0"/>
    <x v="0"/>
    <x v="11"/>
    <n v="767"/>
    <n v="681"/>
    <n v="0"/>
    <n v="3145"/>
    <s v="-"/>
    <s v="NEW"/>
    <n v="8.530658095227503E-3"/>
    <n v="3.536582692639343E-4"/>
    <s v="STABLE"/>
    <x v="3"/>
    <s v="-"/>
    <s v="PTP"/>
    <m/>
    <n v="17"/>
    <s v="CAVA"/>
    <m/>
    <m/>
    <m/>
    <s v="NERE"/>
    <m/>
    <m/>
    <m/>
    <n v="4593"/>
    <n v="767"/>
    <n v="116"/>
    <m/>
    <n v="146"/>
    <s v="-"/>
    <m/>
    <s v="SPLENDOR PLUS DRS CAST FI BLACK"/>
    <d v="2024-10-22T00:00:00"/>
    <n v="12"/>
    <x v="0"/>
    <x v="0"/>
    <s v="-"/>
    <m/>
    <m/>
    <m/>
    <m/>
    <m/>
    <m/>
    <m/>
    <m/>
    <m/>
    <m/>
    <m/>
    <m/>
    <n v="1"/>
    <m/>
    <m/>
    <m/>
    <m/>
    <m/>
    <m/>
    <m/>
    <m/>
    <m/>
    <m/>
    <m/>
    <m/>
    <m/>
    <m/>
    <m/>
    <m/>
    <m/>
    <m/>
    <m/>
    <m/>
    <m/>
    <m/>
    <m/>
    <m/>
    <m/>
    <m/>
    <m/>
    <m/>
    <m/>
    <m/>
    <m/>
    <m/>
    <m/>
    <m/>
    <m/>
    <m/>
    <m/>
    <m/>
    <m/>
    <m/>
    <m/>
    <m/>
    <m/>
    <m/>
    <m/>
    <m/>
    <m/>
    <m/>
    <m/>
    <m/>
    <m/>
    <m/>
    <m/>
    <m/>
    <m/>
    <m/>
    <m/>
    <m/>
    <m/>
    <m/>
    <m/>
    <m/>
    <m/>
    <m/>
    <m/>
    <m/>
    <m/>
    <m/>
    <m/>
    <m/>
    <m/>
    <m/>
    <m/>
    <m/>
    <m/>
    <m/>
    <m/>
    <m/>
    <m/>
    <m/>
    <x v="0"/>
    <x v="0"/>
    <s v="DUWT0030"/>
    <s v="BPPvtMfnpNgm"/>
    <s v="Allocated"/>
    <s v="Address Not Found (NC_ANF)"/>
    <s v="Address not found"/>
    <d v="2026-03-05T00:00:00"/>
    <m/>
    <m/>
    <m/>
    <e v="#N/A"/>
  </r>
  <r>
    <n v="139966808"/>
    <s v="RAHUL BHAGWAN ATKAR"/>
    <m/>
    <m/>
    <m/>
    <m/>
    <m/>
    <m/>
    <n v="3599"/>
    <n v="611"/>
    <x v="0"/>
    <x v="0"/>
    <x v="0"/>
    <x v="10"/>
    <n v="611"/>
    <n v="283"/>
    <n v="0"/>
    <n v="3600"/>
    <s v="-"/>
    <s v="NEW"/>
    <n v="3.475667511616039E-3"/>
    <n v="1.9643736185124579E-4"/>
    <s v="FLOW"/>
    <x v="5"/>
    <s v="-"/>
    <s v="-"/>
    <m/>
    <m/>
    <m/>
    <m/>
    <m/>
    <m/>
    <s v="RAJGURU NAGAR "/>
    <m/>
    <m/>
    <m/>
    <n v="4494"/>
    <n v="611"/>
    <n v="146"/>
    <m/>
    <n v="176"/>
    <s v="-"/>
    <s v="MH14KT2237"/>
    <s v="SPLENDOR PLUS BS6 I3S DRS CAST FI"/>
    <d v="2023-03-24T00:00:00"/>
    <n v="30"/>
    <x v="0"/>
    <x v="0"/>
    <s v="-"/>
    <m/>
    <m/>
    <m/>
    <m/>
    <m/>
    <m/>
    <m/>
    <m/>
    <m/>
    <m/>
    <m/>
    <m/>
    <m/>
    <m/>
    <m/>
    <m/>
    <m/>
    <m/>
    <m/>
    <m/>
    <m/>
    <m/>
    <m/>
    <m/>
    <m/>
    <m/>
    <m/>
    <m/>
    <m/>
    <m/>
    <m/>
    <m/>
    <m/>
    <m/>
    <m/>
    <m/>
    <m/>
    <m/>
    <m/>
    <m/>
    <m/>
    <m/>
    <m/>
    <m/>
    <m/>
    <m/>
    <m/>
    <m/>
    <m/>
    <m/>
    <m/>
    <m/>
    <m/>
    <m/>
    <m/>
    <m/>
    <m/>
    <m/>
    <m/>
    <m/>
    <m/>
    <m/>
    <m/>
    <m/>
    <m/>
    <m/>
    <m/>
    <m/>
    <m/>
    <m/>
    <m/>
    <m/>
    <m/>
    <m/>
    <m/>
    <m/>
    <m/>
    <m/>
    <m/>
    <m/>
    <m/>
    <m/>
    <m/>
    <m/>
    <m/>
    <m/>
    <m/>
    <m/>
    <m/>
    <m/>
    <m/>
    <m/>
    <m/>
    <x v="7"/>
    <x v="1"/>
    <s v="ZBHT0010"/>
    <s v="k6gAYPA2DZrr"/>
    <s v="Allocated"/>
    <e v="#N/A"/>
    <e v="#N/A"/>
    <e v="#N/A"/>
    <m/>
    <m/>
    <m/>
    <e v="#N/A"/>
  </r>
  <r>
    <n v="465414331"/>
    <s v="YOGESH SAHEBRAO WALHEKAR"/>
    <m/>
    <m/>
    <m/>
    <m/>
    <m/>
    <m/>
    <n v="3009"/>
    <n v="604"/>
    <x v="2"/>
    <x v="0"/>
    <x v="0"/>
    <x v="15"/>
    <n v="604"/>
    <n v="25"/>
    <n v="0"/>
    <n v="4050"/>
    <s v="-"/>
    <s v="12.02.26"/>
    <n v="3.4567515737948931E-4"/>
    <n v="3.0533881907145192E-5"/>
    <s v="FLOW"/>
    <x v="3"/>
    <s v="-"/>
    <s v="PTP"/>
    <m/>
    <n v="26"/>
    <s v="CAVA"/>
    <m/>
    <m/>
    <m/>
    <s v="YERWADA"/>
    <m/>
    <m/>
    <m/>
    <n v="4679"/>
    <n v="604"/>
    <n v="23"/>
    <n v="1"/>
    <n v="53"/>
    <s v="REGULAR"/>
    <s v="MH12WV0314"/>
    <s v="HONDA ACTIVA 6G DLX BS VI"/>
    <d v="2025-02-04T00:00:00"/>
    <n v="12"/>
    <x v="4"/>
    <x v="2"/>
    <s v="-"/>
    <m/>
    <m/>
    <m/>
    <m/>
    <m/>
    <m/>
    <m/>
    <m/>
    <m/>
    <m/>
    <m/>
    <m/>
    <m/>
    <m/>
    <m/>
    <m/>
    <m/>
    <m/>
    <m/>
    <m/>
    <m/>
    <m/>
    <m/>
    <m/>
    <m/>
    <m/>
    <m/>
    <m/>
    <m/>
    <m/>
    <m/>
    <m/>
    <m/>
    <m/>
    <m/>
    <m/>
    <m/>
    <m/>
    <m/>
    <m/>
    <m/>
    <m/>
    <m/>
    <m/>
    <m/>
    <m/>
    <m/>
    <m/>
    <m/>
    <m/>
    <m/>
    <m/>
    <m/>
    <m/>
    <m/>
    <m/>
    <m/>
    <m/>
    <m/>
    <m/>
    <m/>
    <m/>
    <m/>
    <m/>
    <m/>
    <m/>
    <m/>
    <m/>
    <m/>
    <m/>
    <m/>
    <m/>
    <m/>
    <m/>
    <m/>
    <m/>
    <m/>
    <m/>
    <m/>
    <m/>
    <m/>
    <m/>
    <m/>
    <m/>
    <m/>
    <m/>
    <m/>
    <m/>
    <m/>
    <m/>
    <n v="1"/>
    <m/>
    <m/>
    <x v="0"/>
    <x v="0"/>
    <s v="ZBHT0012"/>
    <s v="G23A2kFC4OM7"/>
    <s v="Allocated"/>
    <e v="#N/A"/>
    <e v="#N/A"/>
    <e v="#N/A"/>
    <m/>
    <m/>
    <m/>
    <e v="#N/A"/>
  </r>
  <r>
    <n v="2317855"/>
    <s v="DURGAPRASAD SHIVBODHAN TIWARI"/>
    <m/>
    <m/>
    <m/>
    <m/>
    <m/>
    <m/>
    <n v="597"/>
    <n v="597"/>
    <x v="7"/>
    <x v="0"/>
    <x v="0"/>
    <x v="15"/>
    <n v="589.13"/>
    <s v="-"/>
    <n v="0"/>
    <s v="-"/>
    <s v="-"/>
    <s v="-"/>
    <s v="-"/>
    <s v="-"/>
    <s v="FLOW"/>
    <x v="5"/>
    <m/>
    <s v="-"/>
    <m/>
    <m/>
    <m/>
    <m/>
    <m/>
    <m/>
    <s v="KHARADI"/>
    <m/>
    <m/>
    <m/>
    <m/>
    <n v="589.13"/>
    <s v="-"/>
    <m/>
    <s v="-"/>
    <m/>
    <m/>
    <m/>
    <d v="2006-02-10T00:00:00"/>
    <n v="35"/>
    <x v="6"/>
    <x v="1"/>
    <s v="-"/>
    <m/>
    <m/>
    <m/>
    <m/>
    <m/>
    <m/>
    <m/>
    <m/>
    <m/>
    <m/>
    <m/>
    <m/>
    <m/>
    <m/>
    <m/>
    <m/>
    <m/>
    <m/>
    <m/>
    <m/>
    <m/>
    <m/>
    <m/>
    <m/>
    <m/>
    <m/>
    <m/>
    <m/>
    <m/>
    <m/>
    <m/>
    <m/>
    <m/>
    <m/>
    <m/>
    <m/>
    <m/>
    <m/>
    <m/>
    <m/>
    <m/>
    <m/>
    <m/>
    <m/>
    <m/>
    <m/>
    <m/>
    <m/>
    <m/>
    <m/>
    <m/>
    <m/>
    <m/>
    <m/>
    <m/>
    <m/>
    <m/>
    <m/>
    <m/>
    <m/>
    <m/>
    <m/>
    <m/>
    <m/>
    <m/>
    <m/>
    <m/>
    <m/>
    <m/>
    <m/>
    <m/>
    <m/>
    <m/>
    <m/>
    <m/>
    <m/>
    <m/>
    <m/>
    <m/>
    <m/>
    <m/>
    <m/>
    <m/>
    <m/>
    <m/>
    <m/>
    <m/>
    <m/>
    <m/>
    <m/>
    <m/>
    <m/>
    <m/>
    <x v="7"/>
    <x v="1"/>
    <s v="ZBHT0012"/>
    <s v="Gor3NkEuDFc"/>
    <s v="Allocated"/>
    <e v="#N/A"/>
    <e v="#N/A"/>
    <e v="#N/A"/>
    <m/>
    <m/>
    <m/>
    <e v="#N/A"/>
  </r>
  <r>
    <n v="461160772"/>
    <s v="AMIT JITENDRA TAWADE"/>
    <m/>
    <m/>
    <m/>
    <m/>
    <m/>
    <m/>
    <n v="6259"/>
    <n v="584.28"/>
    <x v="4"/>
    <x v="0"/>
    <x v="0"/>
    <x v="11"/>
    <n v="584.28"/>
    <n v="512"/>
    <n v="0"/>
    <n v="4050"/>
    <s v="-"/>
    <s v="07.02.26"/>
    <n v="1.650683521636729E-3"/>
    <n v="1.2677071973553241E-4"/>
    <s v="FLOW"/>
    <x v="0"/>
    <s v="PTP"/>
    <s v="NC"/>
    <s v="Always door lock"/>
    <m/>
    <s v="CNAVNA"/>
    <m/>
    <m/>
    <m/>
    <s v="WAKAD"/>
    <m/>
    <m/>
    <m/>
    <n v="5146.28"/>
    <n v="584.28"/>
    <n v="86"/>
    <m/>
    <n v="116"/>
    <s v="-"/>
    <s v="MH14LG0787"/>
    <s v="XPULSE 200 4V FI STD"/>
    <d v="2023-12-18T00:00:00"/>
    <n v="24"/>
    <x v="0"/>
    <x v="0"/>
    <s v="-"/>
    <m/>
    <m/>
    <m/>
    <m/>
    <m/>
    <m/>
    <m/>
    <m/>
    <m/>
    <n v="1"/>
    <m/>
    <m/>
    <m/>
    <m/>
    <m/>
    <m/>
    <m/>
    <m/>
    <m/>
    <m/>
    <m/>
    <m/>
    <m/>
    <m/>
    <m/>
    <m/>
    <m/>
    <m/>
    <m/>
    <m/>
    <m/>
    <m/>
    <m/>
    <m/>
    <m/>
    <m/>
    <m/>
    <m/>
    <m/>
    <m/>
    <m/>
    <m/>
    <m/>
    <m/>
    <m/>
    <m/>
    <m/>
    <m/>
    <m/>
    <m/>
    <m/>
    <m/>
    <m/>
    <m/>
    <m/>
    <m/>
    <m/>
    <m/>
    <m/>
    <m/>
    <m/>
    <m/>
    <m/>
    <m/>
    <m/>
    <m/>
    <m/>
    <m/>
    <m/>
    <m/>
    <m/>
    <m/>
    <m/>
    <m/>
    <m/>
    <m/>
    <m/>
    <m/>
    <m/>
    <m/>
    <m/>
    <m/>
    <m/>
    <m/>
    <m/>
    <m/>
    <m/>
    <m/>
    <m/>
    <m/>
    <m/>
    <m/>
    <m/>
    <x v="0"/>
    <x v="0"/>
    <s v="DUWT0030"/>
    <s v="koytPIVxBZz"/>
    <s v="Allocated"/>
    <s v="Door Locked (NC_DL)"/>
    <s v="Door lock"/>
    <d v="2026-03-04T00:00:00"/>
    <m/>
    <m/>
    <m/>
    <e v="#N/A"/>
  </r>
  <r>
    <n v="135110430"/>
    <s v="SANTOSH BALU SALUNKE"/>
    <m/>
    <m/>
    <m/>
    <m/>
    <m/>
    <m/>
    <n v="3295"/>
    <n v="173"/>
    <x v="0"/>
    <x v="0"/>
    <x v="0"/>
    <x v="9"/>
    <n v="173"/>
    <n v="272"/>
    <n v="0"/>
    <n v="2938"/>
    <s v="-"/>
    <s v="BKT 4 FLOW"/>
    <n v="1.123296679664876E-3"/>
    <n v="5.5619744026621147E-5"/>
    <s v="FLOW"/>
    <x v="7"/>
    <s v="BPTP"/>
    <s v="BPTP"/>
    <m/>
    <m/>
    <m/>
    <m/>
    <m/>
    <m/>
    <s v="JUNNAR"/>
    <m/>
    <m/>
    <m/>
    <n v="3383"/>
    <n v="173"/>
    <n v="146"/>
    <m/>
    <n v="176"/>
    <s v="-"/>
    <s v="MH14KL3017"/>
    <s v="SPLENDOR PLUS DRS CAST FI BLACK"/>
    <d v="2022-10-20T00:00:00"/>
    <n v="36"/>
    <x v="0"/>
    <x v="0"/>
    <s v="-"/>
    <m/>
    <m/>
    <m/>
    <m/>
    <m/>
    <m/>
    <m/>
    <m/>
    <m/>
    <m/>
    <m/>
    <m/>
    <m/>
    <m/>
    <m/>
    <m/>
    <m/>
    <m/>
    <n v="1"/>
    <m/>
    <m/>
    <m/>
    <m/>
    <m/>
    <m/>
    <m/>
    <m/>
    <m/>
    <m/>
    <m/>
    <m/>
    <m/>
    <m/>
    <m/>
    <m/>
    <m/>
    <m/>
    <m/>
    <m/>
    <m/>
    <m/>
    <m/>
    <m/>
    <m/>
    <m/>
    <m/>
    <m/>
    <m/>
    <m/>
    <m/>
    <m/>
    <m/>
    <m/>
    <m/>
    <m/>
    <m/>
    <m/>
    <m/>
    <m/>
    <m/>
    <m/>
    <m/>
    <m/>
    <m/>
    <m/>
    <m/>
    <m/>
    <m/>
    <m/>
    <m/>
    <m/>
    <m/>
    <m/>
    <m/>
    <m/>
    <m/>
    <m/>
    <m/>
    <m/>
    <m/>
    <m/>
    <m/>
    <m/>
    <m/>
    <m/>
    <m/>
    <m/>
    <m/>
    <m/>
    <m/>
    <m/>
    <m/>
    <m/>
    <x v="0"/>
    <x v="0"/>
    <s v="ZBHT0021"/>
    <s v="k2yxMYUpAoz"/>
    <s v="Allocated"/>
    <s v="Door Locked (NC_DL)"/>
    <s v="Door locked "/>
    <d v="2026-03-07T00:00:00"/>
    <m/>
    <m/>
    <m/>
    <e v="#N/A"/>
  </r>
  <r>
    <n v="458535525"/>
    <s v="MAYA MOHAN KARANDE"/>
    <m/>
    <m/>
    <m/>
    <m/>
    <m/>
    <m/>
    <n v="4099"/>
    <n v="128"/>
    <x v="4"/>
    <x v="0"/>
    <x v="0"/>
    <x v="10"/>
    <n v="128"/>
    <n v="248"/>
    <n v="0"/>
    <n v="3146"/>
    <s v="-"/>
    <s v="2 FLOW"/>
    <n v="2.379017437919029E-4"/>
    <n v="2.7772047864291331E-5"/>
    <s v="FLOW"/>
    <x v="5"/>
    <s v="PTP"/>
    <s v="-"/>
    <m/>
    <m/>
    <m/>
    <m/>
    <m/>
    <m/>
    <s v="RAJGURU NAGAR"/>
    <m/>
    <m/>
    <m/>
    <n v="3522"/>
    <n v="128"/>
    <n v="86"/>
    <m/>
    <n v="116"/>
    <s v="-"/>
    <s v="MH14KX3427"/>
    <s v="HONDA ACTIVA 6G DLX BS VI"/>
    <d v="2023-06-13T00:00:00"/>
    <n v="30"/>
    <x v="0"/>
    <x v="0"/>
    <s v="-"/>
    <m/>
    <m/>
    <m/>
    <m/>
    <m/>
    <m/>
    <m/>
    <m/>
    <m/>
    <m/>
    <m/>
    <m/>
    <m/>
    <m/>
    <m/>
    <m/>
    <m/>
    <m/>
    <m/>
    <m/>
    <m/>
    <m/>
    <m/>
    <m/>
    <m/>
    <m/>
    <m/>
    <m/>
    <m/>
    <m/>
    <m/>
    <m/>
    <m/>
    <m/>
    <m/>
    <m/>
    <m/>
    <m/>
    <m/>
    <m/>
    <m/>
    <m/>
    <m/>
    <m/>
    <m/>
    <m/>
    <m/>
    <m/>
    <m/>
    <m/>
    <m/>
    <m/>
    <m/>
    <m/>
    <m/>
    <m/>
    <m/>
    <m/>
    <m/>
    <m/>
    <m/>
    <m/>
    <m/>
    <m/>
    <m/>
    <m/>
    <m/>
    <m/>
    <m/>
    <m/>
    <m/>
    <m/>
    <m/>
    <m/>
    <m/>
    <m/>
    <m/>
    <m/>
    <m/>
    <m/>
    <m/>
    <m/>
    <m/>
    <m/>
    <m/>
    <m/>
    <m/>
    <m/>
    <m/>
    <m/>
    <m/>
    <m/>
    <m/>
    <x v="7"/>
    <x v="1"/>
    <s v="ZBHT0010"/>
    <s v="B2vXIf5Aac"/>
    <s v="Allocated"/>
    <e v="#N/A"/>
    <e v="#N/A"/>
    <e v="#N/A"/>
    <m/>
    <m/>
    <m/>
    <e v="#N/A"/>
  </r>
  <r>
    <n v="136350151"/>
    <s v="RESHAMA AKBAR TIRANDAZ"/>
    <m/>
    <m/>
    <m/>
    <m/>
    <m/>
    <s v="BANK RB 07"/>
    <n v="3241"/>
    <n v="15"/>
    <x v="4"/>
    <x v="2"/>
    <x v="0"/>
    <x v="9"/>
    <n v="15"/>
    <n v="5"/>
    <n v="0"/>
    <n v="450"/>
    <s v="-"/>
    <s v="2 FLOW"/>
    <n v="5.4743984101471111E-5"/>
    <n v="3.2545368590966409E-6"/>
    <s v="RB"/>
    <x v="1"/>
    <s v="PTP"/>
    <s v="PAID"/>
    <m/>
    <m/>
    <m/>
    <m/>
    <m/>
    <m/>
    <s v="JUNNAR"/>
    <m/>
    <m/>
    <m/>
    <n v="470"/>
    <n v="15"/>
    <n v="85"/>
    <m/>
    <n v="0"/>
    <s v="-"/>
    <s v="MH14KM1222"/>
    <s v="HONDA ACTIVA 6G DLX LTD ED"/>
    <d v="2022-11-30T00:00:00"/>
    <n v="36"/>
    <x v="0"/>
    <x v="0"/>
    <s v="-"/>
    <m/>
    <m/>
    <m/>
    <m/>
    <m/>
    <m/>
    <m/>
    <m/>
    <m/>
    <n v="2"/>
    <m/>
    <m/>
    <m/>
    <m/>
    <m/>
    <m/>
    <m/>
    <m/>
    <m/>
    <m/>
    <m/>
    <m/>
    <m/>
    <m/>
    <m/>
    <m/>
    <m/>
    <m/>
    <m/>
    <m/>
    <m/>
    <m/>
    <m/>
    <m/>
    <m/>
    <m/>
    <m/>
    <m/>
    <m/>
    <m/>
    <m/>
    <m/>
    <m/>
    <m/>
    <m/>
    <m/>
    <m/>
    <m/>
    <m/>
    <m/>
    <m/>
    <m/>
    <m/>
    <m/>
    <m/>
    <m/>
    <m/>
    <m/>
    <m/>
    <m/>
    <m/>
    <m/>
    <m/>
    <m/>
    <m/>
    <m/>
    <m/>
    <m/>
    <m/>
    <m/>
    <m/>
    <m/>
    <m/>
    <m/>
    <m/>
    <m/>
    <m/>
    <m/>
    <m/>
    <m/>
    <m/>
    <m/>
    <m/>
    <m/>
    <m/>
    <m/>
    <m/>
    <m/>
    <m/>
    <m/>
    <m/>
    <m/>
    <m/>
    <x v="6"/>
    <x v="0"/>
    <s v="ZBHT0021"/>
    <e v="#N/A"/>
    <e v="#N/A"/>
    <s v="Left Message (LMCB)"/>
    <s v="Lmcb father"/>
    <d v="2026-03-04T00:00:00"/>
    <m/>
    <m/>
    <m/>
    <e v="#N/A"/>
  </r>
  <r>
    <n v="464464412"/>
    <s v="VIRAJ VISHNU MIRAGAL"/>
    <m/>
    <m/>
    <m/>
    <m/>
    <m/>
    <m/>
    <n v="6714"/>
    <n v="13"/>
    <x v="6"/>
    <x v="0"/>
    <x v="0"/>
    <x v="16"/>
    <n v="13"/>
    <n v="15"/>
    <n v="0"/>
    <n v="900"/>
    <s v="-"/>
    <s v="NEW"/>
    <n v="5.1212329785973429E-5"/>
    <n v="5.9942079536260036E-6"/>
    <s v="FLOW"/>
    <x v="5"/>
    <s v="-"/>
    <s v="-"/>
    <m/>
    <m/>
    <m/>
    <m/>
    <m/>
    <m/>
    <s v="PARVATI"/>
    <m/>
    <m/>
    <m/>
    <n v="928"/>
    <n v="13"/>
    <n v="116"/>
    <m/>
    <n v="146"/>
    <s v="-"/>
    <s v="MH12XJ8050"/>
    <s v="BAJAJ PLATINA 100 ES ALLOY DISC CBS"/>
    <d v="2024-10-28T00:00:00"/>
    <n v="12"/>
    <x v="0"/>
    <x v="2"/>
    <s v="-"/>
    <m/>
    <m/>
    <m/>
    <m/>
    <m/>
    <m/>
    <m/>
    <m/>
    <m/>
    <m/>
    <m/>
    <m/>
    <m/>
    <m/>
    <m/>
    <m/>
    <m/>
    <m/>
    <m/>
    <m/>
    <m/>
    <m/>
    <m/>
    <m/>
    <m/>
    <m/>
    <m/>
    <m/>
    <m/>
    <m/>
    <m/>
    <m/>
    <m/>
    <m/>
    <m/>
    <m/>
    <m/>
    <m/>
    <m/>
    <m/>
    <m/>
    <m/>
    <m/>
    <m/>
    <m/>
    <m/>
    <m/>
    <m/>
    <n v="1"/>
    <m/>
    <m/>
    <m/>
    <m/>
    <m/>
    <m/>
    <m/>
    <m/>
    <m/>
    <m/>
    <m/>
    <m/>
    <m/>
    <m/>
    <m/>
    <m/>
    <m/>
    <m/>
    <m/>
    <m/>
    <m/>
    <m/>
    <m/>
    <m/>
    <m/>
    <m/>
    <m/>
    <m/>
    <m/>
    <m/>
    <m/>
    <m/>
    <m/>
    <m/>
    <m/>
    <m/>
    <m/>
    <m/>
    <m/>
    <m/>
    <m/>
    <n v="1"/>
    <m/>
    <m/>
    <x v="6"/>
    <x v="0"/>
    <s v="DUWT0031"/>
    <s v="B6d7uhlfEm"/>
    <s v="Allocated"/>
    <s v="Door Locked (NC_DL)"/>
    <s v="Customer house is door locked "/>
    <d v="2026-03-17T00:00:00"/>
    <m/>
    <m/>
    <m/>
    <e v="#N/A"/>
  </r>
  <r>
    <n v="460561686"/>
    <s v="VAIBHAV SHRIKRISHNA BARAWKAR"/>
    <m/>
    <m/>
    <m/>
    <m/>
    <m/>
    <m/>
    <n v="4979"/>
    <n v="12"/>
    <x v="6"/>
    <x v="0"/>
    <x v="0"/>
    <x v="19"/>
    <n v="12"/>
    <n v="12"/>
    <n v="0"/>
    <n v="900"/>
    <s v="-"/>
    <s v="BK 3 FLOW"/>
    <n v="1"/>
    <n v="5.5331150341163117E-6"/>
    <s v="FLOW"/>
    <x v="5"/>
    <s v="-"/>
    <s v="-"/>
    <m/>
    <m/>
    <m/>
    <m/>
    <m/>
    <m/>
    <s v="LONI BHAPKAR"/>
    <m/>
    <m/>
    <m/>
    <n v="924"/>
    <n v="12"/>
    <n v="116"/>
    <m/>
    <n v="146"/>
    <s v="-"/>
    <s v="MH42BL7883"/>
    <s v="FZS V4"/>
    <d v="2023-11-09T00:00:00"/>
    <n v="24"/>
    <x v="0"/>
    <x v="2"/>
    <s v="-"/>
    <m/>
    <m/>
    <m/>
    <m/>
    <m/>
    <m/>
    <m/>
    <m/>
    <m/>
    <m/>
    <m/>
    <m/>
    <m/>
    <m/>
    <m/>
    <m/>
    <m/>
    <m/>
    <m/>
    <m/>
    <m/>
    <m/>
    <m/>
    <m/>
    <m/>
    <m/>
    <m/>
    <m/>
    <m/>
    <m/>
    <n v="1"/>
    <m/>
    <m/>
    <m/>
    <m/>
    <m/>
    <m/>
    <m/>
    <m/>
    <m/>
    <m/>
    <m/>
    <m/>
    <m/>
    <m/>
    <m/>
    <m/>
    <m/>
    <m/>
    <m/>
    <m/>
    <m/>
    <m/>
    <m/>
    <m/>
    <m/>
    <m/>
    <m/>
    <m/>
    <m/>
    <m/>
    <m/>
    <m/>
    <m/>
    <m/>
    <m/>
    <m/>
    <m/>
    <m/>
    <m/>
    <m/>
    <m/>
    <m/>
    <m/>
    <m/>
    <m/>
    <m/>
    <m/>
    <m/>
    <m/>
    <m/>
    <m/>
    <m/>
    <m/>
    <m/>
    <m/>
    <m/>
    <m/>
    <m/>
    <m/>
    <m/>
    <m/>
    <m/>
    <x v="0"/>
    <x v="0"/>
    <s v="ZBHT0022"/>
    <s v="kPBSl-elHEz"/>
    <s v="Allocated"/>
    <s v="Non Contactable Customer (OOT)"/>
    <s v="Ceses is not pertain to this area "/>
    <d v="2026-03-11T00:00:00"/>
    <m/>
    <m/>
    <m/>
    <e v="#N/A"/>
  </r>
  <r>
    <n v="459836749"/>
    <s v="SANTOSH SITARAM BENDRE"/>
    <m/>
    <m/>
    <m/>
    <m/>
    <m/>
    <m/>
    <n v="5474"/>
    <n v="9"/>
    <x v="0"/>
    <x v="0"/>
    <x v="0"/>
    <x v="19"/>
    <n v="9"/>
    <n v="378"/>
    <n v="0"/>
    <n v="3130"/>
    <s v="-"/>
    <s v="NEW"/>
    <n v="1"/>
    <n v="2.8935126950265341E-6"/>
    <s v="FLOW"/>
    <x v="5"/>
    <s v="-"/>
    <s v="-"/>
    <m/>
    <m/>
    <m/>
    <m/>
    <m/>
    <m/>
    <s v="RATNAGRI"/>
    <m/>
    <m/>
    <m/>
    <n v="3517"/>
    <n v="9"/>
    <n v="147"/>
    <m/>
    <n v="177"/>
    <s v="-"/>
    <s v="MH08BB9282"/>
    <s v="HONDA SP 125 BS VI DISC"/>
    <d v="2023-09-21T00:00:00"/>
    <n v="24"/>
    <x v="0"/>
    <x v="2"/>
    <s v="-"/>
    <m/>
    <m/>
    <m/>
    <m/>
    <m/>
    <m/>
    <m/>
    <m/>
    <m/>
    <m/>
    <m/>
    <m/>
    <m/>
    <m/>
    <m/>
    <m/>
    <m/>
    <m/>
    <m/>
    <m/>
    <m/>
    <m/>
    <m/>
    <m/>
    <m/>
    <m/>
    <m/>
    <m/>
    <m/>
    <m/>
    <n v="1"/>
    <m/>
    <m/>
    <m/>
    <m/>
    <m/>
    <m/>
    <m/>
    <m/>
    <m/>
    <m/>
    <m/>
    <m/>
    <m/>
    <m/>
    <m/>
    <m/>
    <m/>
    <m/>
    <m/>
    <m/>
    <m/>
    <m/>
    <m/>
    <m/>
    <m/>
    <m/>
    <m/>
    <m/>
    <m/>
    <m/>
    <m/>
    <m/>
    <m/>
    <m/>
    <m/>
    <m/>
    <m/>
    <m/>
    <m/>
    <m/>
    <m/>
    <m/>
    <m/>
    <m/>
    <m/>
    <m/>
    <m/>
    <m/>
    <m/>
    <m/>
    <m/>
    <m/>
    <m/>
    <m/>
    <m/>
    <m/>
    <m/>
    <m/>
    <m/>
    <m/>
    <m/>
    <m/>
    <x v="0"/>
    <x v="0"/>
    <s v="ZBHT0022"/>
    <s v="kPJwtZkSYm"/>
    <s v="Allocated"/>
    <s v="Non Contactable Customer (OOT)"/>
    <s v="Cases is not pertain to this area "/>
    <d v="2026-03-11T00:00:00"/>
    <m/>
    <m/>
    <m/>
    <e v="#N/A"/>
  </r>
  <r>
    <n v="463795587"/>
    <s v="TEJAS SANDEEP JADHAV"/>
    <m/>
    <m/>
    <m/>
    <m/>
    <m/>
    <m/>
    <n v="6879"/>
    <n v="0"/>
    <x v="3"/>
    <x v="0"/>
    <x v="0"/>
    <x v="1"/>
    <n v="0"/>
    <n v="78"/>
    <n v="0"/>
    <n v="631.29999999999995"/>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m/>
    <m/>
    <m/>
    <x v="7"/>
    <x v="1"/>
    <s v="DUWT0029"/>
    <s v="kPLytEAR4DMc"/>
    <s v="Allocated"/>
    <e v="#N/A"/>
    <e v="#N/A"/>
    <e v="#N/A"/>
    <m/>
    <m/>
    <m/>
    <e v="#N/A"/>
  </r>
  <r>
    <n v="456338926"/>
    <s v="SANDIP BALU HULAVALE"/>
    <m/>
    <m/>
    <m/>
    <m/>
    <m/>
    <m/>
    <n v="3359"/>
    <n v="0"/>
    <x v="3"/>
    <x v="0"/>
    <x v="0"/>
    <x v="7"/>
    <n v="0"/>
    <n v="18"/>
    <n v="0"/>
    <n v="3996"/>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m/>
    <m/>
    <m/>
    <x v="7"/>
    <x v="1"/>
    <s v="ZBHT0013"/>
    <s v="GoZXcL8yc7"/>
    <s v="Unallocated"/>
    <e v="#N/A"/>
    <e v="#N/A"/>
    <e v="#N/A"/>
    <m/>
    <m/>
    <m/>
    <e v="#N/A"/>
  </r>
  <r>
    <n v="138522043"/>
    <s v="SANDEEP SUBHASH GIRI"/>
    <s v="ONLINE"/>
    <s v="27.03.26"/>
    <n v="494"/>
    <m/>
    <m/>
    <s v="CBC COLL"/>
    <n v="3956"/>
    <n v="0"/>
    <x v="3"/>
    <x v="0"/>
    <x v="1"/>
    <x v="3"/>
    <n v="0"/>
    <n v="44"/>
    <n v="450"/>
    <n v="450"/>
    <s v="-"/>
    <s v="-"/>
    <s v="-"/>
    <s v="-"/>
    <s v="FLOW"/>
    <x v="3"/>
    <m/>
    <s v="PTP"/>
    <m/>
    <m/>
    <m/>
    <m/>
    <m/>
    <m/>
    <m/>
    <m/>
    <m/>
    <m/>
    <m/>
    <n v="0"/>
    <n v="0"/>
    <m/>
    <n v="22"/>
    <m/>
    <m/>
    <m/>
    <m/>
    <m/>
    <x v="1"/>
    <x v="1"/>
    <s v="-"/>
    <m/>
    <m/>
    <m/>
    <m/>
    <m/>
    <m/>
    <m/>
    <m/>
    <m/>
    <m/>
    <m/>
    <m/>
    <m/>
    <m/>
    <m/>
    <m/>
    <m/>
    <m/>
    <m/>
    <m/>
    <m/>
    <m/>
    <m/>
    <m/>
    <m/>
    <m/>
    <m/>
    <m/>
    <m/>
    <m/>
    <m/>
    <m/>
    <m/>
    <m/>
    <m/>
    <m/>
    <m/>
    <m/>
    <m/>
    <m/>
    <m/>
    <m/>
    <m/>
    <m/>
    <m/>
    <m/>
    <m/>
    <m/>
    <m/>
    <m/>
    <m/>
    <m/>
    <m/>
    <m/>
    <m/>
    <m/>
    <m/>
    <m/>
    <m/>
    <m/>
    <n v="1"/>
    <m/>
    <m/>
    <m/>
    <m/>
    <m/>
    <m/>
    <m/>
    <m/>
    <m/>
    <m/>
    <m/>
    <m/>
    <m/>
    <m/>
    <m/>
    <m/>
    <m/>
    <m/>
    <m/>
    <m/>
    <m/>
    <m/>
    <m/>
    <m/>
    <m/>
    <m/>
    <m/>
    <m/>
    <m/>
    <m/>
    <m/>
    <m/>
    <x v="0"/>
    <x v="0"/>
    <s v="DUWT0017"/>
    <s v="APce_7J0Vz"/>
    <s v="Allocated"/>
    <s v="Address Not Found (NC_ANF)"/>
    <s v="Short address available "/>
    <d v="2026-03-21T00:00:00"/>
    <m/>
    <m/>
    <m/>
    <e v="#N/A"/>
  </r>
  <r>
    <n v="462011491"/>
    <s v="RAHUL HIRA CHAVAN"/>
    <m/>
    <m/>
    <m/>
    <m/>
    <m/>
    <m/>
    <n v="3778"/>
    <n v="0"/>
    <x v="3"/>
    <x v="0"/>
    <x v="0"/>
    <x v="3"/>
    <n v="0"/>
    <n v="2"/>
    <n v="0"/>
    <n v="893"/>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n v="1"/>
    <m/>
    <m/>
    <x v="0"/>
    <x v="0"/>
    <s v="DUWT0017"/>
    <s v="B6SfsJj5JL7"/>
    <s v="Unallocated"/>
    <s v="Shifted (NC_SFTD)"/>
    <s v="Customer shifted from residence as per neighbor "/>
    <d v="2026-03-21T00:00:00"/>
    <m/>
    <m/>
    <m/>
    <e v="#N/A"/>
  </r>
  <r>
    <n v="463011500"/>
    <s v="KARAN SANTOSH RATHOD"/>
    <m/>
    <m/>
    <m/>
    <m/>
    <m/>
    <m/>
    <n v="4702"/>
    <n v="0"/>
    <x v="5"/>
    <x v="0"/>
    <x v="0"/>
    <x v="19"/>
    <n v="0"/>
    <n v="12"/>
    <n v="0"/>
    <n v="450"/>
    <s v="-"/>
    <s v="NEW"/>
    <n v="0"/>
    <n v="0"/>
    <s v="FLOW"/>
    <x v="5"/>
    <s v="-"/>
    <s v="-"/>
    <m/>
    <m/>
    <m/>
    <m/>
    <m/>
    <m/>
    <s v="AKOLA"/>
    <m/>
    <m/>
    <m/>
    <n v="462"/>
    <n v="0"/>
    <n v="55"/>
    <m/>
    <n v="85"/>
    <s v="-"/>
    <s v="MH30BV2429"/>
    <s v="SPLENDOR PLUS I3S BS6 FI DRUM SELF"/>
    <d v="2024-05-27T00:00:00"/>
    <n v="18"/>
    <x v="0"/>
    <x v="2"/>
    <s v="-"/>
    <m/>
    <m/>
    <m/>
    <m/>
    <m/>
    <m/>
    <m/>
    <m/>
    <m/>
    <m/>
    <m/>
    <m/>
    <m/>
    <m/>
    <m/>
    <m/>
    <m/>
    <m/>
    <m/>
    <m/>
    <m/>
    <m/>
    <m/>
    <m/>
    <m/>
    <m/>
    <m/>
    <n v="1"/>
    <m/>
    <m/>
    <m/>
    <m/>
    <m/>
    <m/>
    <m/>
    <m/>
    <m/>
    <m/>
    <m/>
    <m/>
    <m/>
    <m/>
    <m/>
    <m/>
    <m/>
    <m/>
    <m/>
    <m/>
    <m/>
    <m/>
    <m/>
    <m/>
    <m/>
    <m/>
    <m/>
    <m/>
    <m/>
    <m/>
    <m/>
    <m/>
    <m/>
    <m/>
    <m/>
    <m/>
    <m/>
    <m/>
    <m/>
    <m/>
    <m/>
    <m/>
    <m/>
    <m/>
    <m/>
    <m/>
    <m/>
    <m/>
    <m/>
    <m/>
    <m/>
    <m/>
    <m/>
    <m/>
    <m/>
    <m/>
    <m/>
    <m/>
    <m/>
    <m/>
    <m/>
    <m/>
    <m/>
    <m/>
    <m/>
    <x v="0"/>
    <x v="0"/>
    <s v="ZBHT0022"/>
    <s v="k2B5dHs8g3m"/>
    <s v="Allocated"/>
    <s v="Outstation (NC_OUTSTN)"/>
    <s v="Cases is not pertain to this area"/>
    <d v="2026-03-10T00:00:00"/>
    <m/>
    <m/>
    <m/>
    <s v="VYMO"/>
  </r>
  <r>
    <n v="460094851"/>
    <s v="KALURAM HIRAMAN SARODE"/>
    <m/>
    <m/>
    <m/>
    <m/>
    <m/>
    <m/>
    <n v="3576"/>
    <n v="0"/>
    <x v="4"/>
    <x v="0"/>
    <x v="0"/>
    <x v="12"/>
    <n v="0"/>
    <n v="33"/>
    <n v="0"/>
    <n v="2210"/>
    <s v="-"/>
    <s v="2 FLOW"/>
    <n v="0"/>
    <n v="0"/>
    <s v="FLOW"/>
    <x v="0"/>
    <s v="NC"/>
    <s v="NC"/>
    <m/>
    <m/>
    <m/>
    <m/>
    <m/>
    <m/>
    <s v="ANDHALGAON"/>
    <m/>
    <m/>
    <m/>
    <n v="2243"/>
    <n v="0"/>
    <n v="86"/>
    <m/>
    <n v="116"/>
    <s v="-"/>
    <m/>
    <s v="SPLENDOR PLUS I3S XTEC"/>
    <d v="2023-10-11T00:00:00"/>
    <n v="24"/>
    <x v="0"/>
    <x v="0"/>
    <s v="-"/>
    <m/>
    <m/>
    <m/>
    <m/>
    <m/>
    <m/>
    <m/>
    <m/>
    <m/>
    <n v="1"/>
    <m/>
    <m/>
    <m/>
    <m/>
    <m/>
    <m/>
    <m/>
    <m/>
    <m/>
    <m/>
    <m/>
    <m/>
    <m/>
    <m/>
    <m/>
    <m/>
    <m/>
    <m/>
    <m/>
    <m/>
    <m/>
    <m/>
    <m/>
    <m/>
    <m/>
    <m/>
    <m/>
    <m/>
    <m/>
    <m/>
    <m/>
    <m/>
    <m/>
    <m/>
    <m/>
    <m/>
    <m/>
    <m/>
    <m/>
    <m/>
    <m/>
    <m/>
    <m/>
    <m/>
    <m/>
    <m/>
    <m/>
    <m/>
    <m/>
    <m/>
    <m/>
    <m/>
    <m/>
    <m/>
    <m/>
    <m/>
    <m/>
    <m/>
    <m/>
    <m/>
    <m/>
    <m/>
    <m/>
    <m/>
    <m/>
    <m/>
    <m/>
    <m/>
    <m/>
    <m/>
    <m/>
    <m/>
    <m/>
    <m/>
    <m/>
    <m/>
    <m/>
    <m/>
    <m/>
    <m/>
    <m/>
    <m/>
    <m/>
    <x v="0"/>
    <x v="0"/>
    <s v="ZBHT0024"/>
    <s v="APBLFIm6rR7"/>
    <s v="Allocated"/>
    <s v="Shifted (NC_SFTD)"/>
    <s v="Customer shifted "/>
    <d v="2026-03-04T00:00:00"/>
    <m/>
    <m/>
    <m/>
    <e v="#N/A"/>
  </r>
  <r>
    <n v="464069031"/>
    <s v="SANTOSH EKNATH PATHARKAR"/>
    <m/>
    <m/>
    <m/>
    <m/>
    <m/>
    <m/>
    <n v="5689"/>
    <n v="0"/>
    <x v="0"/>
    <x v="0"/>
    <x v="0"/>
    <x v="19"/>
    <n v="0"/>
    <n v="16"/>
    <n v="0"/>
    <n v="1785"/>
    <s v="-"/>
    <s v="BKT 4 FLOW"/>
    <n v="0"/>
    <n v="0"/>
    <s v="FLOW"/>
    <x v="5"/>
    <s v="-"/>
    <s v="-"/>
    <m/>
    <m/>
    <m/>
    <m/>
    <m/>
    <m/>
    <s v="BARAMATI"/>
    <m/>
    <m/>
    <m/>
    <n v="1801"/>
    <n v="0"/>
    <n v="146"/>
    <m/>
    <n v="176"/>
    <s v="-"/>
    <s v="MH42BH7969"/>
    <s v="HONDA UNICORN 160 BS6"/>
    <d v="2024-09-20T00:00:00"/>
    <n v="12"/>
    <x v="0"/>
    <x v="2"/>
    <s v="-"/>
    <m/>
    <m/>
    <m/>
    <m/>
    <m/>
    <m/>
    <m/>
    <m/>
    <m/>
    <m/>
    <m/>
    <m/>
    <m/>
    <m/>
    <m/>
    <m/>
    <m/>
    <m/>
    <m/>
    <m/>
    <m/>
    <m/>
    <m/>
    <m/>
    <m/>
    <m/>
    <m/>
    <n v="1"/>
    <m/>
    <m/>
    <m/>
    <m/>
    <m/>
    <m/>
    <m/>
    <m/>
    <m/>
    <m/>
    <m/>
    <m/>
    <m/>
    <m/>
    <m/>
    <m/>
    <m/>
    <m/>
    <m/>
    <m/>
    <m/>
    <m/>
    <m/>
    <m/>
    <m/>
    <m/>
    <m/>
    <m/>
    <m/>
    <m/>
    <m/>
    <m/>
    <m/>
    <m/>
    <m/>
    <m/>
    <m/>
    <m/>
    <m/>
    <m/>
    <m/>
    <m/>
    <m/>
    <m/>
    <m/>
    <m/>
    <m/>
    <m/>
    <m/>
    <m/>
    <m/>
    <m/>
    <m/>
    <m/>
    <m/>
    <m/>
    <m/>
    <m/>
    <m/>
    <m/>
    <m/>
    <m/>
    <m/>
    <m/>
    <m/>
    <x v="0"/>
    <x v="0"/>
    <s v="ZBHT0022"/>
    <s v="BPB6cM2PDXm"/>
    <s v="Allocated"/>
    <s v="Outstation (NC_OUTSTN)"/>
    <s v="Case is not pertain to this area"/>
    <d v="2026-03-10T00:00:00"/>
    <m/>
    <m/>
    <m/>
    <s v="VYMO"/>
  </r>
  <r>
    <n v="458654490"/>
    <s v="BALDEV PRALHAD PAWAR"/>
    <m/>
    <m/>
    <m/>
    <m/>
    <m/>
    <m/>
    <n v="4082"/>
    <n v="0"/>
    <x v="1"/>
    <x v="0"/>
    <x v="0"/>
    <x v="11"/>
    <n v="0"/>
    <n v="169"/>
    <n v="0"/>
    <n v="1800"/>
    <s v="-"/>
    <s v="BKT 5 FLOW"/>
    <n v="0"/>
    <n v="0"/>
    <s v="FLOW"/>
    <x v="0"/>
    <s v="BPTP"/>
    <s v="NC"/>
    <s v="door lock"/>
    <m/>
    <s v="CNAVNA"/>
    <m/>
    <m/>
    <m/>
    <s v="BHOIRWADI"/>
    <m/>
    <m/>
    <m/>
    <n v="1969"/>
    <n v="0"/>
    <n v="177"/>
    <m/>
    <n v="207"/>
    <s v="-"/>
    <s v="MH37AF4234"/>
    <s v="HF DELUXE BS6 I3S DRUM SELF CAST"/>
    <d v="2023-06-21T00:00:00"/>
    <n v="24"/>
    <x v="0"/>
    <x v="0"/>
    <s v="-"/>
    <m/>
    <m/>
    <m/>
    <m/>
    <m/>
    <m/>
    <m/>
    <m/>
    <m/>
    <n v="1"/>
    <m/>
    <m/>
    <m/>
    <m/>
    <m/>
    <m/>
    <m/>
    <m/>
    <m/>
    <m/>
    <m/>
    <m/>
    <m/>
    <m/>
    <m/>
    <m/>
    <m/>
    <m/>
    <m/>
    <m/>
    <m/>
    <m/>
    <m/>
    <m/>
    <m/>
    <m/>
    <m/>
    <m/>
    <m/>
    <m/>
    <m/>
    <m/>
    <m/>
    <m/>
    <m/>
    <m/>
    <m/>
    <m/>
    <m/>
    <m/>
    <m/>
    <m/>
    <m/>
    <m/>
    <m/>
    <m/>
    <m/>
    <m/>
    <m/>
    <m/>
    <m/>
    <m/>
    <m/>
    <m/>
    <m/>
    <m/>
    <m/>
    <m/>
    <m/>
    <m/>
    <m/>
    <m/>
    <m/>
    <m/>
    <m/>
    <m/>
    <m/>
    <m/>
    <m/>
    <m/>
    <m/>
    <m/>
    <m/>
    <m/>
    <m/>
    <m/>
    <m/>
    <m/>
    <m/>
    <m/>
    <m/>
    <m/>
    <m/>
    <x v="0"/>
    <x v="0"/>
    <s v="DUWT0030"/>
    <s v="GPmDGbpEIm"/>
    <s v="Allocated"/>
    <s v="Door Locked (NC_DL)"/>
    <s v="Door lock"/>
    <d v="2026-03-04T00:00:00"/>
    <m/>
    <m/>
    <m/>
    <e v="#N/A"/>
  </r>
  <r>
    <n v="133421599"/>
    <s v="MALATI SURESH MURME"/>
    <m/>
    <m/>
    <m/>
    <m/>
    <m/>
    <m/>
    <n v="2961"/>
    <n v="0"/>
    <x v="1"/>
    <x v="0"/>
    <x v="0"/>
    <x v="4"/>
    <n v="0"/>
    <n v="12"/>
    <n v="0"/>
    <n v="2250"/>
    <s v="-"/>
    <s v="BKT 5 FLOW"/>
    <n v="0"/>
    <n v="0"/>
    <s v="FLOW"/>
    <x v="0"/>
    <s v="NC"/>
    <s v="NC"/>
    <m/>
    <m/>
    <m/>
    <m/>
    <m/>
    <m/>
    <s v="BHOSARI"/>
    <m/>
    <m/>
    <m/>
    <n v="2262"/>
    <n v="0"/>
    <n v="176"/>
    <m/>
    <n v="206"/>
    <s v="-"/>
    <s v="MH14KG9348"/>
    <s v="SPLENDOR PLUS I3S XTEC"/>
    <d v="2022-08-29T00:00:00"/>
    <n v="36"/>
    <x v="0"/>
    <x v="2"/>
    <s v="-"/>
    <m/>
    <m/>
    <m/>
    <m/>
    <m/>
    <m/>
    <m/>
    <m/>
    <m/>
    <n v="1"/>
    <m/>
    <m/>
    <m/>
    <m/>
    <m/>
    <m/>
    <m/>
    <m/>
    <m/>
    <m/>
    <m/>
    <m/>
    <m/>
    <m/>
    <m/>
    <m/>
    <m/>
    <m/>
    <m/>
    <m/>
    <m/>
    <m/>
    <m/>
    <m/>
    <m/>
    <m/>
    <m/>
    <m/>
    <m/>
    <m/>
    <m/>
    <m/>
    <m/>
    <m/>
    <m/>
    <m/>
    <m/>
    <m/>
    <m/>
    <m/>
    <m/>
    <m/>
    <m/>
    <m/>
    <m/>
    <m/>
    <m/>
    <m/>
    <m/>
    <m/>
    <m/>
    <m/>
    <m/>
    <m/>
    <m/>
    <m/>
    <m/>
    <m/>
    <m/>
    <m/>
    <m/>
    <m/>
    <m/>
    <m/>
    <m/>
    <m/>
    <m/>
    <m/>
    <m/>
    <m/>
    <m/>
    <m/>
    <m/>
    <m/>
    <m/>
    <m/>
    <m/>
    <m/>
    <m/>
    <m/>
    <m/>
    <m/>
    <m/>
    <x v="0"/>
    <x v="0"/>
    <s v="DUWT0025"/>
    <s v="GPAY9KUYB47"/>
    <s v="Allocated"/>
    <s v="Address Not Found (NC_ANF)"/>
    <s v="Customer residence add not found short add "/>
    <d v="2026-03-04T00:00:00"/>
    <m/>
    <m/>
    <m/>
    <s v="VYMO"/>
  </r>
  <r>
    <n v="135959721"/>
    <s v="PANDURANG HARIBHAU KUCHEKAR"/>
    <m/>
    <m/>
    <m/>
    <m/>
    <m/>
    <m/>
    <n v="4887"/>
    <n v="0"/>
    <x v="5"/>
    <x v="0"/>
    <x v="0"/>
    <x v="4"/>
    <n v="0"/>
    <n v="23"/>
    <n v="0"/>
    <n v="3844"/>
    <s v="-"/>
    <s v="NEW"/>
    <n v="0"/>
    <n v="0"/>
    <s v="STABLE"/>
    <x v="3"/>
    <s v="-"/>
    <s v="PTP"/>
    <m/>
    <m/>
    <s v="CAVA"/>
    <m/>
    <m/>
    <m/>
    <s v="BHOSARI"/>
    <m/>
    <m/>
    <m/>
    <n v="3867"/>
    <n v="0"/>
    <n v="54"/>
    <m/>
    <n v="84"/>
    <s v="-"/>
    <s v="MH14KP6349"/>
    <s v="PIAGGIO VESPA SXL 125 CBS"/>
    <d v="2022-11-14T00:00:00"/>
    <n v="36"/>
    <x v="0"/>
    <x v="2"/>
    <s v="-"/>
    <m/>
    <m/>
    <m/>
    <m/>
    <m/>
    <m/>
    <m/>
    <m/>
    <m/>
    <n v="1"/>
    <m/>
    <m/>
    <m/>
    <m/>
    <m/>
    <m/>
    <m/>
    <m/>
    <m/>
    <m/>
    <m/>
    <m/>
    <m/>
    <m/>
    <m/>
    <m/>
    <m/>
    <m/>
    <m/>
    <m/>
    <m/>
    <m/>
    <m/>
    <m/>
    <m/>
    <m/>
    <m/>
    <m/>
    <m/>
    <m/>
    <m/>
    <m/>
    <m/>
    <m/>
    <m/>
    <m/>
    <m/>
    <m/>
    <m/>
    <m/>
    <m/>
    <m/>
    <m/>
    <m/>
    <m/>
    <m/>
    <m/>
    <m/>
    <m/>
    <m/>
    <m/>
    <m/>
    <m/>
    <m/>
    <m/>
    <m/>
    <m/>
    <m/>
    <m/>
    <m/>
    <m/>
    <m/>
    <m/>
    <m/>
    <m/>
    <m/>
    <m/>
    <m/>
    <m/>
    <m/>
    <m/>
    <m/>
    <m/>
    <m/>
    <m/>
    <m/>
    <m/>
    <m/>
    <m/>
    <m/>
    <m/>
    <m/>
    <m/>
    <x v="0"/>
    <x v="0"/>
    <s v="DUWT0025"/>
    <s v="BPzZ6sHMw7"/>
    <s v="Allocated"/>
    <s v="Promise To Pay (PTP)"/>
    <s v="Customer given ptp to online payment "/>
    <d v="2026-03-08T00:00:00"/>
    <m/>
    <m/>
    <m/>
    <e v="#N/A"/>
  </r>
  <r>
    <n v="463246953"/>
    <s v="DEEPAK JAYRAM DANANE"/>
    <s v="ONLINE"/>
    <s v="02.03.26"/>
    <n v="961"/>
    <m/>
    <m/>
    <s v="CBC COLL"/>
    <n v="1784"/>
    <n v="0"/>
    <x v="4"/>
    <x v="2"/>
    <x v="1"/>
    <x v="4"/>
    <n v="0"/>
    <n v="18"/>
    <n v="943"/>
    <n v="943"/>
    <s v="-"/>
    <s v="2 FLOW"/>
    <n v="0"/>
    <n v="0"/>
    <s v="RB"/>
    <x v="1"/>
    <s v="NC"/>
    <s v="PAID"/>
    <m/>
    <m/>
    <m/>
    <m/>
    <m/>
    <m/>
    <s v="BHOSARI"/>
    <m/>
    <m/>
    <m/>
    <n v="961"/>
    <n v="0"/>
    <n v="85"/>
    <m/>
    <n v="0"/>
    <s v="-"/>
    <s v="MH14KZ9601"/>
    <s v="HONDA SHINE DISC BSVI"/>
    <d v="2024-06-19T00:00:00"/>
    <n v="12"/>
    <x v="0"/>
    <x v="2"/>
    <s v="-"/>
    <m/>
    <m/>
    <m/>
    <n v="1"/>
    <m/>
    <m/>
    <m/>
    <m/>
    <m/>
    <n v="1"/>
    <m/>
    <m/>
    <m/>
    <m/>
    <m/>
    <m/>
    <m/>
    <m/>
    <m/>
    <m/>
    <m/>
    <m/>
    <m/>
    <m/>
    <m/>
    <m/>
    <m/>
    <m/>
    <m/>
    <m/>
    <m/>
    <m/>
    <m/>
    <m/>
    <m/>
    <m/>
    <m/>
    <m/>
    <m/>
    <m/>
    <m/>
    <m/>
    <m/>
    <m/>
    <m/>
    <m/>
    <m/>
    <m/>
    <m/>
    <m/>
    <m/>
    <m/>
    <m/>
    <m/>
    <m/>
    <m/>
    <m/>
    <m/>
    <m/>
    <m/>
    <m/>
    <m/>
    <m/>
    <m/>
    <m/>
    <m/>
    <m/>
    <m/>
    <m/>
    <m/>
    <m/>
    <m/>
    <m/>
    <m/>
    <m/>
    <m/>
    <m/>
    <m/>
    <m/>
    <m/>
    <m/>
    <m/>
    <m/>
    <m/>
    <m/>
    <m/>
    <m/>
    <m/>
    <m/>
    <m/>
    <m/>
    <m/>
    <m/>
    <x v="6"/>
    <x v="0"/>
    <s v="DUWT0025"/>
    <e v="#N/A"/>
    <e v="#N/A"/>
    <s v="Address Not Found (NC_ANF)"/>
    <s v="Customer residence add not found short add "/>
    <d v="2026-03-02T00:00:00"/>
    <m/>
    <m/>
    <m/>
    <e v="#N/A"/>
  </r>
  <r>
    <n v="463839267"/>
    <s v="MALATI SURESH MURME"/>
    <m/>
    <m/>
    <m/>
    <m/>
    <m/>
    <m/>
    <n v="2886"/>
    <n v="0"/>
    <x v="0"/>
    <x v="0"/>
    <x v="0"/>
    <x v="4"/>
    <n v="0"/>
    <n v="6"/>
    <n v="0"/>
    <n v="1800"/>
    <s v="-"/>
    <s v="BKT 4 FLOW"/>
    <n v="0"/>
    <n v="0"/>
    <s v="FLOW"/>
    <x v="0"/>
    <s v="NC"/>
    <s v="NC"/>
    <m/>
    <m/>
    <m/>
    <m/>
    <m/>
    <m/>
    <s v="BHOSARI"/>
    <m/>
    <m/>
    <m/>
    <n v="1806"/>
    <n v="0"/>
    <n v="146"/>
    <m/>
    <n v="176"/>
    <s v="-"/>
    <s v="MH14KG9348"/>
    <s v="SPLENDOR PLUS I3S XTEC"/>
    <d v="2024-08-22T00:00:00"/>
    <n v="12"/>
    <x v="0"/>
    <x v="2"/>
    <s v="-"/>
    <m/>
    <m/>
    <m/>
    <m/>
    <m/>
    <m/>
    <m/>
    <m/>
    <m/>
    <n v="1"/>
    <m/>
    <m/>
    <m/>
    <m/>
    <m/>
    <m/>
    <m/>
    <m/>
    <m/>
    <m/>
    <m/>
    <m/>
    <m/>
    <m/>
    <m/>
    <m/>
    <m/>
    <m/>
    <m/>
    <m/>
    <m/>
    <m/>
    <m/>
    <m/>
    <m/>
    <m/>
    <m/>
    <m/>
    <m/>
    <m/>
    <m/>
    <m/>
    <m/>
    <m/>
    <m/>
    <m/>
    <m/>
    <m/>
    <m/>
    <m/>
    <m/>
    <m/>
    <m/>
    <m/>
    <m/>
    <m/>
    <m/>
    <m/>
    <m/>
    <m/>
    <m/>
    <m/>
    <m/>
    <m/>
    <m/>
    <m/>
    <m/>
    <m/>
    <m/>
    <m/>
    <m/>
    <m/>
    <m/>
    <m/>
    <m/>
    <m/>
    <m/>
    <m/>
    <m/>
    <m/>
    <m/>
    <m/>
    <m/>
    <m/>
    <m/>
    <m/>
    <m/>
    <m/>
    <m/>
    <m/>
    <m/>
    <m/>
    <m/>
    <x v="0"/>
    <x v="0"/>
    <s v="DUWT0025"/>
    <s v="G6YfUSkoNFm"/>
    <s v="Allocated"/>
    <s v="Address Not Found (NC_ANF)"/>
    <s v="Customer residence add not found short add "/>
    <d v="2026-03-04T00:00:00"/>
    <m/>
    <m/>
    <m/>
    <s v="VYMO"/>
  </r>
  <r>
    <n v="463177975"/>
    <s v="RUTUJA ANANTHA BURSE"/>
    <m/>
    <m/>
    <m/>
    <m/>
    <m/>
    <m/>
    <n v="3391"/>
    <n v="0"/>
    <x v="4"/>
    <x v="0"/>
    <x v="0"/>
    <x v="10"/>
    <n v="0"/>
    <n v="32"/>
    <n v="0"/>
    <n v="2691"/>
    <s v="-"/>
    <s v="2 FLOW"/>
    <n v="0"/>
    <n v="0"/>
    <s v="FLOW"/>
    <x v="5"/>
    <s v="PTP"/>
    <s v="-"/>
    <m/>
    <m/>
    <m/>
    <m/>
    <m/>
    <m/>
    <s v="CHAS"/>
    <m/>
    <m/>
    <m/>
    <n v="2723"/>
    <n v="0"/>
    <n v="86"/>
    <m/>
    <n v="116"/>
    <s v="-"/>
    <s v="MH14LQ8368"/>
    <s v="HONDA ACTIVA 6G DLX BS VI"/>
    <d v="2024-06-11T00:00:00"/>
    <n v="18"/>
    <x v="0"/>
    <x v="0"/>
    <s v="-"/>
    <m/>
    <m/>
    <m/>
    <m/>
    <m/>
    <m/>
    <m/>
    <m/>
    <m/>
    <m/>
    <m/>
    <m/>
    <m/>
    <m/>
    <m/>
    <m/>
    <m/>
    <m/>
    <m/>
    <m/>
    <m/>
    <m/>
    <m/>
    <m/>
    <m/>
    <m/>
    <m/>
    <m/>
    <m/>
    <m/>
    <m/>
    <m/>
    <m/>
    <m/>
    <m/>
    <m/>
    <n v="1"/>
    <m/>
    <m/>
    <m/>
    <m/>
    <m/>
    <m/>
    <m/>
    <m/>
    <m/>
    <m/>
    <m/>
    <m/>
    <m/>
    <m/>
    <m/>
    <m/>
    <m/>
    <m/>
    <m/>
    <m/>
    <m/>
    <m/>
    <m/>
    <m/>
    <m/>
    <m/>
    <m/>
    <m/>
    <m/>
    <m/>
    <m/>
    <m/>
    <m/>
    <m/>
    <m/>
    <m/>
    <m/>
    <m/>
    <m/>
    <m/>
    <m/>
    <m/>
    <m/>
    <m/>
    <m/>
    <m/>
    <m/>
    <m/>
    <m/>
    <m/>
    <m/>
    <m/>
    <m/>
    <m/>
    <m/>
    <m/>
    <x v="0"/>
    <x v="0"/>
    <s v="ZBHT0010"/>
    <s v="G2tez0LAEz"/>
    <s v="Allocated"/>
    <s v="Promise To Pay (PTP)"/>
    <s v="Ptp "/>
    <d v="2026-03-14T00:00:00"/>
    <m/>
    <m/>
    <m/>
    <e v="#N/A"/>
  </r>
  <r>
    <n v="123556600"/>
    <s v="DILIP AMBADAS MANKAR"/>
    <m/>
    <m/>
    <m/>
    <m/>
    <m/>
    <m/>
    <n v="6149"/>
    <n v="0"/>
    <x v="4"/>
    <x v="0"/>
    <x v="0"/>
    <x v="0"/>
    <n v="0"/>
    <n v="10"/>
    <n v="0"/>
    <n v="1510"/>
    <s v="-"/>
    <s v="2 FLOW"/>
    <n v="0"/>
    <n v="0"/>
    <s v="FLOW"/>
    <x v="0"/>
    <s v="MPTP"/>
    <s v="NC"/>
    <m/>
    <m/>
    <m/>
    <m/>
    <m/>
    <m/>
    <s v="CHIKHALI"/>
    <m/>
    <m/>
    <m/>
    <n v="1520"/>
    <n v="0"/>
    <n v="85"/>
    <m/>
    <n v="115"/>
    <s v="-"/>
    <s v="MH14JT9734"/>
    <s v="CLASSIC 350 CHROME BRONZE"/>
    <d v="2021-10-16T00:00:00"/>
    <n v="48"/>
    <x v="0"/>
    <x v="0"/>
    <s v="-"/>
    <m/>
    <m/>
    <m/>
    <m/>
    <m/>
    <m/>
    <m/>
    <m/>
    <m/>
    <m/>
    <m/>
    <m/>
    <n v="1"/>
    <m/>
    <m/>
    <m/>
    <m/>
    <m/>
    <m/>
    <m/>
    <m/>
    <m/>
    <m/>
    <m/>
    <m/>
    <m/>
    <m/>
    <m/>
    <m/>
    <m/>
    <m/>
    <m/>
    <m/>
    <m/>
    <m/>
    <m/>
    <n v="1"/>
    <m/>
    <m/>
    <m/>
    <m/>
    <m/>
    <m/>
    <m/>
    <m/>
    <m/>
    <m/>
    <m/>
    <m/>
    <m/>
    <m/>
    <m/>
    <m/>
    <m/>
    <m/>
    <m/>
    <m/>
    <m/>
    <m/>
    <m/>
    <m/>
    <m/>
    <m/>
    <m/>
    <m/>
    <m/>
    <m/>
    <m/>
    <m/>
    <m/>
    <m/>
    <m/>
    <m/>
    <m/>
    <m/>
    <m/>
    <m/>
    <m/>
    <m/>
    <m/>
    <m/>
    <m/>
    <m/>
    <m/>
    <m/>
    <m/>
    <m/>
    <m/>
    <m/>
    <m/>
    <m/>
    <m/>
    <m/>
    <x v="6"/>
    <x v="0"/>
    <s v="ZBHT0011"/>
    <s v="koDqYYbunm"/>
    <s v="Allocated"/>
    <s v="Address Not Found (NC_ANF)"/>
    <s v="Visit cm residences address cm address not found"/>
    <d v="2026-03-05T00:00:00"/>
    <m/>
    <m/>
    <m/>
    <e v="#N/A"/>
  </r>
  <r>
    <n v="137201869"/>
    <s v="MAHATAB HAKANI SHAIKH"/>
    <m/>
    <m/>
    <m/>
    <m/>
    <m/>
    <m/>
    <n v="3534"/>
    <n v="0"/>
    <x v="5"/>
    <x v="0"/>
    <x v="0"/>
    <x v="0"/>
    <n v="0"/>
    <n v="21"/>
    <n v="0"/>
    <n v="2009"/>
    <s v="-"/>
    <s v="NEW"/>
    <n v="0"/>
    <n v="0"/>
    <s v="STABLE"/>
    <x v="3"/>
    <s v="-"/>
    <s v="PTP"/>
    <m/>
    <n v="20"/>
    <s v="CAVA"/>
    <m/>
    <m/>
    <m/>
    <s v="CHINCHWAD"/>
    <m/>
    <m/>
    <m/>
    <n v="2030"/>
    <n v="0"/>
    <n v="54"/>
    <m/>
    <n v="84"/>
    <s v="-"/>
    <s v="MH24BQ9907"/>
    <s v="SPLENDOR PLUS I3S XTEC"/>
    <d v="2022-12-27T00:00:00"/>
    <n v="30"/>
    <x v="0"/>
    <x v="0"/>
    <s v="-"/>
    <m/>
    <m/>
    <m/>
    <m/>
    <m/>
    <m/>
    <m/>
    <m/>
    <m/>
    <n v="1"/>
    <m/>
    <m/>
    <m/>
    <m/>
    <m/>
    <m/>
    <m/>
    <m/>
    <m/>
    <m/>
    <m/>
    <m/>
    <m/>
    <m/>
    <m/>
    <m/>
    <m/>
    <m/>
    <m/>
    <m/>
    <m/>
    <m/>
    <m/>
    <m/>
    <m/>
    <m/>
    <m/>
    <m/>
    <m/>
    <m/>
    <m/>
    <m/>
    <m/>
    <m/>
    <m/>
    <m/>
    <m/>
    <m/>
    <m/>
    <m/>
    <m/>
    <m/>
    <m/>
    <m/>
    <m/>
    <m/>
    <m/>
    <m/>
    <m/>
    <m/>
    <m/>
    <m/>
    <m/>
    <m/>
    <m/>
    <m/>
    <m/>
    <m/>
    <m/>
    <m/>
    <m/>
    <m/>
    <m/>
    <m/>
    <m/>
    <m/>
    <m/>
    <m/>
    <m/>
    <m/>
    <m/>
    <m/>
    <m/>
    <m/>
    <m/>
    <m/>
    <m/>
    <m/>
    <m/>
    <m/>
    <m/>
    <m/>
    <m/>
    <x v="0"/>
    <x v="0"/>
    <s v="ZBHT0011"/>
    <s v="BoZdAFhMrm"/>
    <s v="Allocated"/>
    <s v="Promise To Pay (PTP)"/>
    <s v="cm sd my salary created on 14 th my salary created in hdfc account "/>
    <d v="2026-03-14T00:00:00"/>
    <m/>
    <m/>
    <m/>
    <e v="#N/A"/>
  </r>
  <r>
    <n v="459302420"/>
    <s v="JYOTI MRUTYUNJAY GUPTA"/>
    <m/>
    <m/>
    <m/>
    <m/>
    <m/>
    <m/>
    <n v="4543"/>
    <n v="0"/>
    <x v="5"/>
    <x v="0"/>
    <x v="0"/>
    <x v="2"/>
    <n v="0"/>
    <n v="123"/>
    <n v="0"/>
    <n v="2250"/>
    <s v="-"/>
    <s v="NEW"/>
    <n v="0"/>
    <n v="0"/>
    <s v="STABLE"/>
    <x v="3"/>
    <s v="-"/>
    <s v="PTP"/>
    <m/>
    <n v="13"/>
    <s v="CAVA"/>
    <m/>
    <m/>
    <m/>
    <s v="DAPODI"/>
    <m/>
    <m/>
    <m/>
    <n v="2373"/>
    <n v="0"/>
    <n v="55"/>
    <m/>
    <n v="85"/>
    <s v="-"/>
    <s v="MH14KY6451"/>
    <s v="HONDA ACTIVA DLX"/>
    <d v="2023-08-08T00:00:00"/>
    <n v="24"/>
    <x v="0"/>
    <x v="2"/>
    <s v="-"/>
    <m/>
    <m/>
    <m/>
    <m/>
    <m/>
    <m/>
    <m/>
    <m/>
    <m/>
    <m/>
    <m/>
    <m/>
    <n v="1"/>
    <m/>
    <m/>
    <m/>
    <m/>
    <m/>
    <m/>
    <m/>
    <m/>
    <m/>
    <m/>
    <m/>
    <m/>
    <m/>
    <m/>
    <m/>
    <m/>
    <m/>
    <m/>
    <m/>
    <m/>
    <m/>
    <m/>
    <m/>
    <m/>
    <m/>
    <m/>
    <m/>
    <m/>
    <m/>
    <m/>
    <m/>
    <m/>
    <m/>
    <m/>
    <m/>
    <n v="1"/>
    <m/>
    <m/>
    <m/>
    <m/>
    <m/>
    <m/>
    <m/>
    <m/>
    <m/>
    <m/>
    <m/>
    <m/>
    <m/>
    <m/>
    <m/>
    <m/>
    <m/>
    <m/>
    <m/>
    <m/>
    <m/>
    <m/>
    <m/>
    <m/>
    <m/>
    <m/>
    <m/>
    <m/>
    <m/>
    <m/>
    <m/>
    <m/>
    <m/>
    <m/>
    <m/>
    <m/>
    <m/>
    <m/>
    <m/>
    <m/>
    <m/>
    <m/>
    <m/>
    <m/>
    <x v="6"/>
    <x v="0"/>
    <s v="ZBHT0009"/>
    <s v="G2oHsatSpOMm"/>
    <s v="Allocated"/>
    <s v="Promise To Pay (PTP)"/>
    <s v="Customer promise pay online 2373 on 11/03"/>
    <d v="2026-03-11T00:00:00"/>
    <m/>
    <m/>
    <m/>
    <e v="#N/A"/>
  </r>
  <r>
    <n v="461088751"/>
    <s v="IKRAM NIJAMUDDIN SAYYED"/>
    <m/>
    <m/>
    <m/>
    <m/>
    <m/>
    <s v="BANK RB 07"/>
    <n v="4612"/>
    <n v="0"/>
    <x v="5"/>
    <x v="2"/>
    <x v="0"/>
    <x v="2"/>
    <n v="0"/>
    <n v="84"/>
    <n v="0"/>
    <n v="2683"/>
    <s v="-"/>
    <s v="NEW"/>
    <n v="0"/>
    <n v="0"/>
    <s v="RB"/>
    <x v="1"/>
    <s v="-"/>
    <s v="PAID"/>
    <m/>
    <m/>
    <s v="CAVA"/>
    <m/>
    <m/>
    <m/>
    <s v="DAPODI"/>
    <m/>
    <m/>
    <m/>
    <n v="2767"/>
    <n v="0"/>
    <n v="55"/>
    <m/>
    <n v="0"/>
    <s v="-"/>
    <s v="MH14LG0376"/>
    <s v="HONDA ACTIVA 6G H SMART"/>
    <d v="2023-12-12T00:00:00"/>
    <n v="24"/>
    <x v="0"/>
    <x v="2"/>
    <s v="-"/>
    <m/>
    <m/>
    <m/>
    <m/>
    <m/>
    <m/>
    <m/>
    <m/>
    <m/>
    <m/>
    <m/>
    <m/>
    <n v="1"/>
    <m/>
    <m/>
    <m/>
    <m/>
    <m/>
    <m/>
    <m/>
    <m/>
    <m/>
    <m/>
    <m/>
    <m/>
    <m/>
    <m/>
    <m/>
    <m/>
    <m/>
    <m/>
    <m/>
    <m/>
    <m/>
    <m/>
    <m/>
    <m/>
    <m/>
    <m/>
    <m/>
    <m/>
    <m/>
    <m/>
    <m/>
    <m/>
    <m/>
    <m/>
    <m/>
    <m/>
    <m/>
    <m/>
    <m/>
    <m/>
    <m/>
    <m/>
    <m/>
    <m/>
    <m/>
    <m/>
    <m/>
    <m/>
    <m/>
    <m/>
    <m/>
    <m/>
    <m/>
    <m/>
    <m/>
    <m/>
    <m/>
    <m/>
    <m/>
    <m/>
    <m/>
    <m/>
    <m/>
    <m/>
    <m/>
    <m/>
    <m/>
    <m/>
    <m/>
    <m/>
    <m/>
    <m/>
    <m/>
    <m/>
    <m/>
    <m/>
    <m/>
    <m/>
    <m/>
    <m/>
    <x v="0"/>
    <x v="0"/>
    <s v="ZBHT0009"/>
    <e v="#N/A"/>
    <e v="#N/A"/>
    <s v="Promise To Pay (PTP)"/>
    <s v="Customer promise pay online 84 on 05/03"/>
    <d v="2026-03-05T00:00:00"/>
    <m/>
    <m/>
    <m/>
    <e v="#N/A"/>
  </r>
  <r>
    <n v="459945743"/>
    <s v="AVINASH ANKUSH WAGHMARE"/>
    <m/>
    <m/>
    <m/>
    <m/>
    <m/>
    <m/>
    <n v="2695"/>
    <n v="0"/>
    <x v="6"/>
    <x v="0"/>
    <x v="0"/>
    <x v="19"/>
    <n v="0"/>
    <n v="4"/>
    <n v="0"/>
    <n v="450"/>
    <s v="-"/>
    <s v="BK 3 FLOW"/>
    <n v="0"/>
    <n v="0"/>
    <s v="FLOW"/>
    <x v="5"/>
    <s v="-"/>
    <s v="-"/>
    <m/>
    <m/>
    <m/>
    <m/>
    <m/>
    <m/>
    <s v="DAUND"/>
    <m/>
    <m/>
    <m/>
    <n v="454"/>
    <n v="0"/>
    <n v="115"/>
    <m/>
    <n v="145"/>
    <s v="-"/>
    <s v="MH42BH9878"/>
    <s v="RE BULLET X 350 ES EFI JET BLACK"/>
    <d v="2023-09-29T00:00:00"/>
    <n v="24"/>
    <x v="0"/>
    <x v="2"/>
    <s v="-"/>
    <m/>
    <m/>
    <m/>
    <m/>
    <m/>
    <m/>
    <m/>
    <m/>
    <m/>
    <m/>
    <m/>
    <m/>
    <m/>
    <m/>
    <m/>
    <m/>
    <m/>
    <m/>
    <m/>
    <m/>
    <m/>
    <m/>
    <m/>
    <m/>
    <m/>
    <m/>
    <m/>
    <n v="1"/>
    <m/>
    <m/>
    <m/>
    <m/>
    <m/>
    <m/>
    <m/>
    <m/>
    <m/>
    <m/>
    <m/>
    <m/>
    <m/>
    <m/>
    <m/>
    <m/>
    <m/>
    <m/>
    <m/>
    <m/>
    <m/>
    <m/>
    <m/>
    <m/>
    <m/>
    <m/>
    <m/>
    <m/>
    <m/>
    <m/>
    <m/>
    <m/>
    <m/>
    <m/>
    <m/>
    <m/>
    <m/>
    <m/>
    <m/>
    <m/>
    <m/>
    <m/>
    <m/>
    <m/>
    <m/>
    <m/>
    <m/>
    <m/>
    <m/>
    <m/>
    <m/>
    <m/>
    <m/>
    <m/>
    <m/>
    <m/>
    <m/>
    <m/>
    <m/>
    <m/>
    <m/>
    <m/>
    <m/>
    <m/>
    <m/>
    <x v="0"/>
    <x v="0"/>
    <s v="ZBHT0022"/>
    <s v="kP7T5_XQNz"/>
    <s v="Allocated"/>
    <s v="Outstation (NC_OUTSTN)"/>
    <s v="Cases is not pertain to this area "/>
    <d v="2026-03-10T00:00:00"/>
    <m/>
    <m/>
    <m/>
    <s v="VYMO"/>
  </r>
  <r>
    <n v="114404896"/>
    <s v="MANGAL JAGANNATH GAIKWAD"/>
    <s v="ONLINE"/>
    <s v="06.03.26"/>
    <n v="50"/>
    <m/>
    <m/>
    <m/>
    <n v="2593"/>
    <n v="0"/>
    <x v="5"/>
    <x v="2"/>
    <x v="1"/>
    <x v="5"/>
    <n v="0"/>
    <n v="39"/>
    <n v="0"/>
    <n v="4237"/>
    <s v="-"/>
    <s v="NEW"/>
    <n v="0"/>
    <n v="0"/>
    <s v="RB"/>
    <x v="1"/>
    <s v="-"/>
    <s v="PAID"/>
    <m/>
    <m/>
    <s v="CAVA"/>
    <m/>
    <m/>
    <m/>
    <s v="GANESH KHIND"/>
    <m/>
    <m/>
    <m/>
    <n v="4276"/>
    <n v="0"/>
    <n v="54"/>
    <m/>
    <n v="0"/>
    <s v="-"/>
    <s v="MH12SZ8209"/>
    <s v="HONDA DIO DLX BS VI"/>
    <d v="2020-11-27T00:00:00"/>
    <n v="60"/>
    <x v="0"/>
    <x v="0"/>
    <s v="-"/>
    <m/>
    <m/>
    <m/>
    <m/>
    <m/>
    <m/>
    <m/>
    <m/>
    <m/>
    <m/>
    <m/>
    <m/>
    <m/>
    <m/>
    <m/>
    <n v="2"/>
    <m/>
    <m/>
    <m/>
    <m/>
    <m/>
    <m/>
    <m/>
    <m/>
    <m/>
    <m/>
    <m/>
    <m/>
    <m/>
    <m/>
    <m/>
    <m/>
    <m/>
    <m/>
    <m/>
    <m/>
    <m/>
    <m/>
    <m/>
    <m/>
    <m/>
    <m/>
    <m/>
    <m/>
    <m/>
    <m/>
    <m/>
    <m/>
    <m/>
    <m/>
    <m/>
    <m/>
    <m/>
    <m/>
    <m/>
    <m/>
    <m/>
    <m/>
    <m/>
    <m/>
    <m/>
    <m/>
    <m/>
    <m/>
    <m/>
    <m/>
    <m/>
    <m/>
    <m/>
    <m/>
    <m/>
    <m/>
    <m/>
    <m/>
    <m/>
    <m/>
    <m/>
    <m/>
    <m/>
    <m/>
    <m/>
    <m/>
    <m/>
    <m/>
    <m/>
    <m/>
    <m/>
    <m/>
    <m/>
    <m/>
    <m/>
    <m/>
    <m/>
    <x v="6"/>
    <x v="0"/>
    <s v="DUWT0023"/>
    <e v="#N/A"/>
    <e v="#N/A"/>
    <s v="Promise To Pay (PTP)"/>
    <s v="Customer given PTP only paying 50 rs cbc charges pending "/>
    <d v="2026-03-06T00:00:00"/>
    <m/>
    <m/>
    <m/>
    <e v="#N/A"/>
  </r>
  <r>
    <n v="461176878"/>
    <s v="SUDAM PANDHARINATH PINGLE"/>
    <s v="ONLINE"/>
    <s v="25.03.26"/>
    <n v="463"/>
    <m/>
    <m/>
    <s v="CBC COLL"/>
    <n v="5097"/>
    <n v="0"/>
    <x v="5"/>
    <x v="2"/>
    <x v="1"/>
    <x v="11"/>
    <n v="0"/>
    <n v="13"/>
    <n v="450"/>
    <n v="450"/>
    <s v="-"/>
    <s v="NEW"/>
    <n v="0"/>
    <n v="0"/>
    <s v="STABLE"/>
    <x v="1"/>
    <s v="-"/>
    <s v="MPTP"/>
    <s v="Add not found"/>
    <n v="15"/>
    <s v="CAVNA"/>
    <m/>
    <m/>
    <m/>
    <s v="HINJEWADI"/>
    <m/>
    <m/>
    <m/>
    <n v="463"/>
    <n v="0"/>
    <n v="55"/>
    <m/>
    <n v="0"/>
    <s v="-"/>
    <s v="MH14LG5446"/>
    <s v="ACTIVA 125 DISC BSVI"/>
    <d v="2023-12-19T00:00:00"/>
    <n v="24"/>
    <x v="0"/>
    <x v="0"/>
    <s v="-"/>
    <m/>
    <m/>
    <m/>
    <m/>
    <m/>
    <m/>
    <m/>
    <m/>
    <m/>
    <n v="1"/>
    <m/>
    <m/>
    <m/>
    <m/>
    <m/>
    <m/>
    <m/>
    <m/>
    <m/>
    <m/>
    <m/>
    <m/>
    <m/>
    <m/>
    <m/>
    <m/>
    <m/>
    <m/>
    <m/>
    <m/>
    <m/>
    <m/>
    <m/>
    <m/>
    <m/>
    <m/>
    <m/>
    <m/>
    <m/>
    <m/>
    <m/>
    <m/>
    <m/>
    <m/>
    <m/>
    <m/>
    <m/>
    <m/>
    <m/>
    <m/>
    <m/>
    <m/>
    <m/>
    <m/>
    <m/>
    <m/>
    <m/>
    <m/>
    <m/>
    <m/>
    <m/>
    <m/>
    <m/>
    <m/>
    <m/>
    <m/>
    <m/>
    <m/>
    <m/>
    <m/>
    <m/>
    <m/>
    <m/>
    <m/>
    <m/>
    <m/>
    <m/>
    <m/>
    <m/>
    <m/>
    <m/>
    <m/>
    <m/>
    <m/>
    <m/>
    <m/>
    <m/>
    <m/>
    <m/>
    <m/>
    <m/>
    <m/>
    <m/>
    <x v="0"/>
    <x v="0"/>
    <s v="DUWT0030"/>
    <s v="A6SLqZtILm"/>
    <s v="Allocated"/>
    <s v="Address Not Found (NC_ANF)"/>
    <s v="Address Not found"/>
    <d v="2026-03-04T00:00:00"/>
    <m/>
    <m/>
    <m/>
    <e v="#N/A"/>
  </r>
  <r>
    <n v="135390694"/>
    <s v="RESHMA GANESH SHINDE"/>
    <m/>
    <m/>
    <m/>
    <m/>
    <m/>
    <m/>
    <n v="3192"/>
    <n v="0"/>
    <x v="4"/>
    <x v="0"/>
    <x v="0"/>
    <x v="9"/>
    <n v="0"/>
    <n v="142"/>
    <n v="0"/>
    <n v="4050"/>
    <s v="-"/>
    <s v="2 FLOW"/>
    <n v="0"/>
    <n v="0"/>
    <s v="FLOW"/>
    <x v="14"/>
    <s v="PTP"/>
    <s v="PTP"/>
    <m/>
    <n v="26"/>
    <s v="CAVA"/>
    <m/>
    <m/>
    <m/>
    <s v="JUNNAR"/>
    <m/>
    <m/>
    <m/>
    <n v="4192"/>
    <n v="0"/>
    <n v="85"/>
    <m/>
    <n v="115"/>
    <s v="-"/>
    <s v="MH14KL0967"/>
    <s v="DESTINI 125 VX BS6 FI DRS CAST"/>
    <d v="2022-10-28T00:00:00"/>
    <n v="36"/>
    <x v="0"/>
    <x v="0"/>
    <s v="-"/>
    <m/>
    <m/>
    <m/>
    <m/>
    <m/>
    <m/>
    <m/>
    <m/>
    <m/>
    <n v="1"/>
    <m/>
    <m/>
    <m/>
    <m/>
    <m/>
    <m/>
    <m/>
    <m/>
    <m/>
    <m/>
    <m/>
    <m/>
    <m/>
    <m/>
    <m/>
    <m/>
    <m/>
    <m/>
    <m/>
    <m/>
    <m/>
    <m/>
    <m/>
    <m/>
    <m/>
    <m/>
    <m/>
    <m/>
    <m/>
    <m/>
    <m/>
    <m/>
    <m/>
    <m/>
    <m/>
    <m/>
    <m/>
    <m/>
    <m/>
    <m/>
    <m/>
    <m/>
    <m/>
    <m/>
    <m/>
    <m/>
    <m/>
    <m/>
    <m/>
    <m/>
    <m/>
    <m/>
    <m/>
    <m/>
    <m/>
    <m/>
    <m/>
    <m/>
    <m/>
    <m/>
    <m/>
    <m/>
    <m/>
    <m/>
    <m/>
    <m/>
    <m/>
    <m/>
    <m/>
    <m/>
    <m/>
    <m/>
    <m/>
    <m/>
    <m/>
    <m/>
    <m/>
    <m/>
    <m/>
    <m/>
    <m/>
    <m/>
    <m/>
    <x v="0"/>
    <x v="0"/>
    <s v="ZBHT0021"/>
    <s v="A2jEC6IBQkL"/>
    <s v="Allocated"/>
    <s v="Promise To Pay (PTP)"/>
    <s v="Ptp"/>
    <d v="2026-03-15T00:00:00"/>
    <m/>
    <m/>
    <m/>
    <e v="#N/A"/>
  </r>
  <r>
    <n v="135710831"/>
    <s v="PUNAM NITIN SURYAKAR"/>
    <m/>
    <m/>
    <m/>
    <m/>
    <m/>
    <m/>
    <n v="3098"/>
    <n v="0"/>
    <x v="5"/>
    <x v="0"/>
    <x v="0"/>
    <x v="9"/>
    <n v="0"/>
    <n v="30"/>
    <n v="0"/>
    <n v="2984"/>
    <s v="-"/>
    <s v="NEW"/>
    <n v="0"/>
    <n v="0"/>
    <s v="FLOW"/>
    <x v="3"/>
    <s v="-"/>
    <s v="PTP"/>
    <m/>
    <n v="30"/>
    <s v="CAVNA"/>
    <m/>
    <m/>
    <m/>
    <s v="JUNNAR"/>
    <m/>
    <m/>
    <m/>
    <n v="3014"/>
    <n v="0"/>
    <n v="54"/>
    <m/>
    <n v="84"/>
    <s v="-"/>
    <s v="MH14KL8504"/>
    <s v="SPLENDOR PLUS BS6 DRK CAST FI"/>
    <d v="2022-11-10T00:00:00"/>
    <n v="36"/>
    <x v="0"/>
    <x v="0"/>
    <s v="-"/>
    <m/>
    <m/>
    <m/>
    <m/>
    <m/>
    <m/>
    <m/>
    <m/>
    <m/>
    <m/>
    <m/>
    <m/>
    <m/>
    <m/>
    <m/>
    <n v="1"/>
    <m/>
    <m/>
    <m/>
    <m/>
    <m/>
    <m/>
    <m/>
    <m/>
    <m/>
    <m/>
    <m/>
    <m/>
    <m/>
    <m/>
    <m/>
    <m/>
    <m/>
    <m/>
    <m/>
    <m/>
    <m/>
    <m/>
    <m/>
    <m/>
    <m/>
    <m/>
    <m/>
    <m/>
    <m/>
    <m/>
    <m/>
    <m/>
    <m/>
    <m/>
    <m/>
    <m/>
    <m/>
    <m/>
    <m/>
    <m/>
    <m/>
    <m/>
    <m/>
    <m/>
    <m/>
    <m/>
    <m/>
    <m/>
    <m/>
    <m/>
    <m/>
    <m/>
    <m/>
    <m/>
    <m/>
    <m/>
    <m/>
    <m/>
    <m/>
    <m/>
    <m/>
    <m/>
    <m/>
    <m/>
    <m/>
    <m/>
    <m/>
    <m/>
    <m/>
    <m/>
    <m/>
    <m/>
    <m/>
    <m/>
    <m/>
    <m/>
    <m/>
    <x v="0"/>
    <x v="0"/>
    <s v="ZBHT0021"/>
    <s v="k6_uQeQgLz"/>
    <s v="Allocated"/>
    <s v="Promise To Pay (PTP)"/>
    <s v="Ptp"/>
    <d v="2026-03-29T00:00:00"/>
    <m/>
    <m/>
    <m/>
    <e v="#N/A"/>
  </r>
  <r>
    <n v="463322332"/>
    <s v="LATABAI CHINTAMAN JOSHI"/>
    <m/>
    <m/>
    <m/>
    <m/>
    <m/>
    <m/>
    <n v="1442"/>
    <n v="0"/>
    <x v="5"/>
    <x v="0"/>
    <x v="0"/>
    <x v="9"/>
    <n v="0"/>
    <n v="65"/>
    <n v="0"/>
    <n v="2700"/>
    <s v="-"/>
    <s v="NEW"/>
    <n v="0"/>
    <n v="0"/>
    <s v="FLOW"/>
    <x v="3"/>
    <s v="-"/>
    <s v="PTP"/>
    <m/>
    <n v="30"/>
    <s v="CAVA"/>
    <m/>
    <m/>
    <m/>
    <s v="JUNNAR"/>
    <m/>
    <m/>
    <m/>
    <n v="2765"/>
    <n v="0"/>
    <n v="54"/>
    <m/>
    <n v="84"/>
    <s v="-"/>
    <s v="MH14KT1594"/>
    <s v="HONDA SHINE DISC BSVI"/>
    <d v="2024-06-27T00:00:00"/>
    <n v="18"/>
    <x v="0"/>
    <x v="0"/>
    <s v="-"/>
    <m/>
    <m/>
    <m/>
    <m/>
    <m/>
    <m/>
    <m/>
    <m/>
    <m/>
    <m/>
    <m/>
    <m/>
    <m/>
    <m/>
    <m/>
    <m/>
    <m/>
    <m/>
    <n v="1"/>
    <m/>
    <m/>
    <m/>
    <m/>
    <m/>
    <m/>
    <m/>
    <m/>
    <m/>
    <m/>
    <m/>
    <m/>
    <m/>
    <m/>
    <m/>
    <m/>
    <m/>
    <m/>
    <m/>
    <m/>
    <m/>
    <m/>
    <m/>
    <m/>
    <m/>
    <m/>
    <m/>
    <m/>
    <m/>
    <m/>
    <m/>
    <m/>
    <m/>
    <m/>
    <m/>
    <m/>
    <m/>
    <m/>
    <m/>
    <m/>
    <m/>
    <m/>
    <m/>
    <m/>
    <m/>
    <m/>
    <m/>
    <m/>
    <m/>
    <m/>
    <m/>
    <m/>
    <m/>
    <m/>
    <m/>
    <m/>
    <m/>
    <m/>
    <m/>
    <m/>
    <m/>
    <m/>
    <m/>
    <m/>
    <m/>
    <m/>
    <m/>
    <m/>
    <m/>
    <m/>
    <m/>
    <m/>
    <m/>
    <m/>
    <x v="0"/>
    <x v="0"/>
    <s v="ZBHT0021"/>
    <s v="G2TyAYSC_OJz"/>
    <s v="Allocated"/>
    <s v="Promise To Pay (PTP)"/>
    <s v="Ptp"/>
    <d v="2026-03-25T00:00:00"/>
    <m/>
    <m/>
    <m/>
    <e v="#N/A"/>
  </r>
  <r>
    <n v="134264995"/>
    <s v="VAISHALI BHARAT KEMSE"/>
    <s v="COLLECT"/>
    <s v="09.03.26"/>
    <n v="3639"/>
    <m/>
    <m/>
    <m/>
    <n v="3516"/>
    <n v="0"/>
    <x v="4"/>
    <x v="2"/>
    <x v="1"/>
    <x v="11"/>
    <n v="0"/>
    <n v="39"/>
    <n v="0"/>
    <n v="3600"/>
    <s v="-"/>
    <s v="2 FLOW"/>
    <n v="0"/>
    <n v="0"/>
    <s v="RB"/>
    <x v="1"/>
    <s v="PTP"/>
    <s v="PAID"/>
    <m/>
    <m/>
    <s v="CAVA"/>
    <m/>
    <m/>
    <m/>
    <s v="KASARSAI"/>
    <m/>
    <m/>
    <m/>
    <n v="3639"/>
    <n v="0"/>
    <n v="85"/>
    <m/>
    <n v="0"/>
    <s v="-"/>
    <s v="MH14KK3586"/>
    <s v="DESTINI 125 XTEC"/>
    <d v="2022-10-06T00:00:00"/>
    <n v="36"/>
    <x v="0"/>
    <x v="0"/>
    <s v="-"/>
    <m/>
    <m/>
    <m/>
    <m/>
    <m/>
    <m/>
    <m/>
    <m/>
    <m/>
    <m/>
    <m/>
    <m/>
    <n v="1"/>
    <m/>
    <m/>
    <m/>
    <m/>
    <m/>
    <m/>
    <m/>
    <m/>
    <m/>
    <m/>
    <m/>
    <n v="2"/>
    <m/>
    <m/>
    <m/>
    <m/>
    <m/>
    <m/>
    <m/>
    <m/>
    <m/>
    <m/>
    <m/>
    <m/>
    <m/>
    <m/>
    <m/>
    <m/>
    <m/>
    <m/>
    <m/>
    <m/>
    <m/>
    <m/>
    <m/>
    <m/>
    <m/>
    <m/>
    <m/>
    <m/>
    <m/>
    <m/>
    <m/>
    <m/>
    <m/>
    <m/>
    <m/>
    <m/>
    <m/>
    <m/>
    <m/>
    <m/>
    <m/>
    <m/>
    <m/>
    <m/>
    <m/>
    <m/>
    <m/>
    <m/>
    <m/>
    <m/>
    <m/>
    <m/>
    <m/>
    <m/>
    <m/>
    <m/>
    <m/>
    <m/>
    <m/>
    <m/>
    <m/>
    <m/>
    <m/>
    <m/>
    <m/>
    <m/>
    <m/>
    <m/>
    <x v="1"/>
    <x v="0"/>
    <s v="DUWT0030"/>
    <e v="#N/A"/>
    <e v="#N/A"/>
    <s v="Door Locked (NC_DL)"/>
    <s v="Door lock"/>
    <d v="2026-03-05T00:00:00"/>
    <m/>
    <m/>
    <m/>
    <e v="#N/A"/>
  </r>
  <r>
    <n v="124185064"/>
    <s v="DEEPAK BALAKRISHNA SONAWNE"/>
    <m/>
    <m/>
    <m/>
    <m/>
    <m/>
    <m/>
    <n v="3944"/>
    <n v="0"/>
    <x v="6"/>
    <x v="0"/>
    <x v="0"/>
    <x v="5"/>
    <n v="0"/>
    <n v="10"/>
    <n v="0"/>
    <n v="3150"/>
    <s v="-"/>
    <s v="NEW"/>
    <n v="0"/>
    <n v="0"/>
    <s v="FLOW"/>
    <x v="0"/>
    <s v="-"/>
    <s v="NC"/>
    <s v="Add not found"/>
    <m/>
    <s v="CNAVNA"/>
    <m/>
    <m/>
    <m/>
    <s v="KHADKI"/>
    <m/>
    <m/>
    <m/>
    <n v="3160"/>
    <n v="0"/>
    <n v="115"/>
    <m/>
    <n v="145"/>
    <s v="-"/>
    <s v="MH12TT5394"/>
    <s v="BAJAJ DOMINAR 400 ABS"/>
    <d v="2021-11-10T00:00:00"/>
    <n v="48"/>
    <x v="0"/>
    <x v="0"/>
    <s v="-"/>
    <m/>
    <m/>
    <m/>
    <m/>
    <m/>
    <m/>
    <m/>
    <m/>
    <m/>
    <m/>
    <m/>
    <m/>
    <m/>
    <m/>
    <m/>
    <n v="1"/>
    <m/>
    <m/>
    <m/>
    <m/>
    <m/>
    <n v="1"/>
    <m/>
    <m/>
    <m/>
    <m/>
    <m/>
    <m/>
    <m/>
    <m/>
    <m/>
    <m/>
    <m/>
    <m/>
    <m/>
    <m/>
    <m/>
    <m/>
    <m/>
    <m/>
    <m/>
    <m/>
    <m/>
    <m/>
    <m/>
    <m/>
    <m/>
    <m/>
    <m/>
    <m/>
    <m/>
    <m/>
    <m/>
    <m/>
    <m/>
    <m/>
    <m/>
    <m/>
    <m/>
    <m/>
    <m/>
    <m/>
    <m/>
    <m/>
    <m/>
    <m/>
    <m/>
    <m/>
    <m/>
    <m/>
    <m/>
    <m/>
    <m/>
    <m/>
    <m/>
    <m/>
    <m/>
    <m/>
    <m/>
    <m/>
    <m/>
    <m/>
    <m/>
    <m/>
    <m/>
    <m/>
    <m/>
    <m/>
    <m/>
    <m/>
    <m/>
    <m/>
    <m/>
    <x v="6"/>
    <x v="0"/>
    <s v="DUWT0023"/>
    <s v="A2qzjYqkDm"/>
    <s v="Allocated"/>
    <s v="Address Not Found (NC_ANF)"/>
    <s v="Customer address short not found "/>
    <d v="2026-03-08T00:00:00"/>
    <m/>
    <m/>
    <m/>
    <e v="#N/A"/>
  </r>
  <r>
    <n v="460503207"/>
    <s v="AMOL SHANKAR SHINDE"/>
    <m/>
    <m/>
    <m/>
    <m/>
    <m/>
    <m/>
    <n v="4928"/>
    <n v="0"/>
    <x v="6"/>
    <x v="0"/>
    <x v="0"/>
    <x v="10"/>
    <n v="0"/>
    <n v="428"/>
    <n v="0"/>
    <n v="3600"/>
    <s v="-"/>
    <s v="NEW"/>
    <n v="0"/>
    <n v="0"/>
    <s v="FLOW"/>
    <x v="5"/>
    <s v="-"/>
    <s v="-"/>
    <m/>
    <m/>
    <m/>
    <m/>
    <m/>
    <m/>
    <s v="KHALUMBARE"/>
    <m/>
    <m/>
    <m/>
    <n v="4028"/>
    <n v="0"/>
    <n v="116"/>
    <m/>
    <n v="146"/>
    <s v="-"/>
    <s v="MH38AF8511"/>
    <s v="SPLENDOR PLUS I3S BS6 FI DRUM SELF"/>
    <d v="2023-11-06T00:00:00"/>
    <n v="24"/>
    <x v="0"/>
    <x v="0"/>
    <s v="-"/>
    <m/>
    <m/>
    <m/>
    <m/>
    <m/>
    <m/>
    <m/>
    <m/>
    <m/>
    <m/>
    <m/>
    <m/>
    <m/>
    <m/>
    <m/>
    <m/>
    <m/>
    <m/>
    <m/>
    <m/>
    <m/>
    <m/>
    <m/>
    <m/>
    <m/>
    <m/>
    <m/>
    <m/>
    <m/>
    <m/>
    <m/>
    <m/>
    <m/>
    <m/>
    <m/>
    <m/>
    <m/>
    <m/>
    <m/>
    <m/>
    <m/>
    <m/>
    <m/>
    <m/>
    <m/>
    <m/>
    <m/>
    <m/>
    <m/>
    <m/>
    <m/>
    <m/>
    <m/>
    <m/>
    <m/>
    <m/>
    <m/>
    <m/>
    <m/>
    <m/>
    <m/>
    <m/>
    <m/>
    <m/>
    <m/>
    <m/>
    <m/>
    <m/>
    <m/>
    <m/>
    <m/>
    <m/>
    <m/>
    <m/>
    <m/>
    <m/>
    <m/>
    <m/>
    <m/>
    <m/>
    <m/>
    <m/>
    <m/>
    <m/>
    <m/>
    <m/>
    <m/>
    <m/>
    <m/>
    <m/>
    <m/>
    <m/>
    <m/>
    <x v="7"/>
    <x v="1"/>
    <s v="ZBHT0010"/>
    <s v="B2Qtf7PzpOIc"/>
    <s v="Allocated"/>
    <e v="#N/A"/>
    <e v="#N/A"/>
    <e v="#N/A"/>
    <m/>
    <m/>
    <m/>
    <e v="#N/A"/>
  </r>
  <r>
    <n v="457089914"/>
    <s v="PRIYANKA SANTOSH JADHAV"/>
    <m/>
    <m/>
    <m/>
    <m/>
    <m/>
    <m/>
    <n v="4810"/>
    <n v="0"/>
    <x v="1"/>
    <x v="0"/>
    <x v="0"/>
    <x v="3"/>
    <n v="0"/>
    <n v="16"/>
    <n v="0"/>
    <n v="450"/>
    <s v="-"/>
    <s v="BKT 5 FLOW"/>
    <n v="0"/>
    <n v="0"/>
    <s v="FLOW"/>
    <x v="0"/>
    <s v="NC"/>
    <s v="NC"/>
    <m/>
    <m/>
    <m/>
    <m/>
    <m/>
    <m/>
    <s v="KHARABWADI"/>
    <m/>
    <m/>
    <m/>
    <n v="466"/>
    <n v="0"/>
    <n v="177"/>
    <m/>
    <n v="207"/>
    <s v="-"/>
    <s v="MH14KR5797"/>
    <s v="PIAGGIO VESPA SXL 125 CBS"/>
    <d v="2023-03-05T00:00:00"/>
    <n v="30"/>
    <x v="0"/>
    <x v="0"/>
    <s v="-"/>
    <m/>
    <m/>
    <m/>
    <m/>
    <m/>
    <m/>
    <m/>
    <m/>
    <m/>
    <n v="1"/>
    <m/>
    <m/>
    <m/>
    <m/>
    <m/>
    <m/>
    <m/>
    <m/>
    <m/>
    <m/>
    <m/>
    <m/>
    <m/>
    <m/>
    <m/>
    <m/>
    <m/>
    <m/>
    <m/>
    <m/>
    <m/>
    <m/>
    <m/>
    <m/>
    <m/>
    <m/>
    <m/>
    <m/>
    <m/>
    <m/>
    <m/>
    <m/>
    <m/>
    <m/>
    <m/>
    <m/>
    <m/>
    <m/>
    <m/>
    <m/>
    <m/>
    <m/>
    <m/>
    <m/>
    <m/>
    <m/>
    <m/>
    <m/>
    <m/>
    <m/>
    <m/>
    <m/>
    <m/>
    <m/>
    <m/>
    <m/>
    <m/>
    <m/>
    <m/>
    <m/>
    <m/>
    <m/>
    <m/>
    <m/>
    <m/>
    <m/>
    <m/>
    <m/>
    <m/>
    <m/>
    <m/>
    <m/>
    <m/>
    <m/>
    <m/>
    <m/>
    <m/>
    <m/>
    <m/>
    <m/>
    <m/>
    <m/>
    <m/>
    <x v="0"/>
    <x v="0"/>
    <s v="DUWT0017"/>
    <s v="G2pJxrJA4m"/>
    <s v="Allocated"/>
    <s v="Shifted (NC_SFTD)"/>
    <s v="Shifted customer from residence address "/>
    <d v="2026-03-04T00:00:00"/>
    <m/>
    <m/>
    <m/>
    <e v="#N/A"/>
  </r>
  <r>
    <n v="95875914"/>
    <s v="HIRAMAN KHANDERAO JADHAV"/>
    <m/>
    <m/>
    <m/>
    <m/>
    <m/>
    <m/>
    <n v="2213"/>
    <n v="0"/>
    <x v="5"/>
    <x v="0"/>
    <x v="0"/>
    <x v="17"/>
    <n v="0"/>
    <n v="7"/>
    <n v="0"/>
    <n v="2410"/>
    <s v="-"/>
    <s v="NEW"/>
    <n v="0"/>
    <n v="0"/>
    <s v="FLOW"/>
    <x v="13"/>
    <s v="-"/>
    <s v="KIV"/>
    <s v="door lock"/>
    <m/>
    <m/>
    <m/>
    <m/>
    <m/>
    <s v="MANGALWAR PETH"/>
    <m/>
    <m/>
    <m/>
    <n v="2417"/>
    <n v="0"/>
    <n v="56"/>
    <m/>
    <n v="86"/>
    <s v="-"/>
    <m/>
    <s v="HONDA ACTIVA 5G DLX"/>
    <d v="2019-11-04T00:00:00"/>
    <n v="70"/>
    <x v="0"/>
    <x v="2"/>
    <s v="-"/>
    <m/>
    <m/>
    <m/>
    <m/>
    <m/>
    <m/>
    <m/>
    <m/>
    <m/>
    <n v="1"/>
    <m/>
    <m/>
    <m/>
    <m/>
    <m/>
    <m/>
    <m/>
    <m/>
    <m/>
    <m/>
    <m/>
    <m/>
    <m/>
    <m/>
    <m/>
    <m/>
    <m/>
    <m/>
    <m/>
    <m/>
    <m/>
    <m/>
    <m/>
    <m/>
    <m/>
    <m/>
    <m/>
    <m/>
    <m/>
    <m/>
    <m/>
    <m/>
    <m/>
    <m/>
    <m/>
    <m/>
    <m/>
    <m/>
    <m/>
    <m/>
    <m/>
    <m/>
    <m/>
    <m/>
    <m/>
    <m/>
    <m/>
    <m/>
    <m/>
    <m/>
    <m/>
    <m/>
    <m/>
    <m/>
    <m/>
    <m/>
    <m/>
    <m/>
    <m/>
    <m/>
    <m/>
    <m/>
    <m/>
    <m/>
    <m/>
    <m/>
    <m/>
    <m/>
    <m/>
    <m/>
    <m/>
    <m/>
    <m/>
    <m/>
    <m/>
    <m/>
    <m/>
    <m/>
    <m/>
    <m/>
    <m/>
    <m/>
    <m/>
    <x v="0"/>
    <x v="0"/>
    <s v="DUWT0014"/>
    <s v="k6aWxN6Mw7"/>
    <s v="Allocated"/>
    <s v="Door Locked (NC_DL)"/>
    <s v="Door lock "/>
    <d v="2026-03-04T00:00:00"/>
    <m/>
    <m/>
    <m/>
    <e v="#N/A"/>
  </r>
  <r>
    <n v="464087163"/>
    <s v="SANTOSH KUMAR"/>
    <m/>
    <m/>
    <m/>
    <m/>
    <m/>
    <m/>
    <n v="7211"/>
    <n v="0"/>
    <x v="5"/>
    <x v="2"/>
    <x v="0"/>
    <x v="11"/>
    <n v="0"/>
    <n v="1"/>
    <n v="0"/>
    <n v="450"/>
    <s v="-"/>
    <s v="NEW"/>
    <n v="0"/>
    <n v="0"/>
    <s v="RB"/>
    <x v="1"/>
    <s v="-"/>
    <s v="PAID"/>
    <m/>
    <m/>
    <m/>
    <m/>
    <m/>
    <m/>
    <s v="MARUNJI"/>
    <m/>
    <m/>
    <m/>
    <n v="451"/>
    <n v="0"/>
    <n v="55"/>
    <m/>
    <n v="0"/>
    <s v="-"/>
    <s v="MH14LV5394"/>
    <s v="TVS JUPITER 125 DISC SXC"/>
    <d v="2024-09-23T00:00:00"/>
    <n v="12"/>
    <x v="0"/>
    <x v="0"/>
    <s v="-"/>
    <m/>
    <m/>
    <m/>
    <m/>
    <m/>
    <m/>
    <m/>
    <m/>
    <m/>
    <m/>
    <m/>
    <m/>
    <n v="1"/>
    <m/>
    <m/>
    <m/>
    <m/>
    <m/>
    <m/>
    <m/>
    <m/>
    <m/>
    <m/>
    <m/>
    <m/>
    <m/>
    <m/>
    <m/>
    <m/>
    <m/>
    <m/>
    <m/>
    <m/>
    <m/>
    <m/>
    <m/>
    <m/>
    <m/>
    <m/>
    <m/>
    <m/>
    <m/>
    <m/>
    <m/>
    <m/>
    <m/>
    <m/>
    <m/>
    <m/>
    <m/>
    <m/>
    <m/>
    <m/>
    <m/>
    <m/>
    <m/>
    <m/>
    <m/>
    <m/>
    <m/>
    <m/>
    <m/>
    <m/>
    <m/>
    <m/>
    <m/>
    <m/>
    <m/>
    <m/>
    <m/>
    <m/>
    <m/>
    <m/>
    <m/>
    <m/>
    <m/>
    <m/>
    <m/>
    <m/>
    <m/>
    <m/>
    <m/>
    <m/>
    <m/>
    <m/>
    <m/>
    <m/>
    <m/>
    <m/>
    <m/>
    <m/>
    <m/>
    <m/>
    <x v="0"/>
    <x v="0"/>
    <s v="DUWT0030"/>
    <e v="#N/A"/>
    <e v="#N/A"/>
    <s v="Address Not Found (NC_ANF)"/>
    <s v="Addredd not found"/>
    <d v="2026-03-05T00:00:00"/>
    <m/>
    <m/>
    <m/>
    <e v="#N/A"/>
  </r>
  <r>
    <n v="134196820"/>
    <s v="VISHAL VITTHAL MAKAR"/>
    <m/>
    <m/>
    <m/>
    <m/>
    <m/>
    <m/>
    <n v="3506"/>
    <n v="0"/>
    <x v="4"/>
    <x v="0"/>
    <x v="0"/>
    <x v="11"/>
    <n v="0"/>
    <n v="126"/>
    <n v="0"/>
    <n v="3600"/>
    <s v="-"/>
    <s v="2 FLOW"/>
    <n v="0"/>
    <n v="0"/>
    <s v="STABLE"/>
    <x v="3"/>
    <s v="PTP"/>
    <s v="PTP"/>
    <m/>
    <n v="20"/>
    <s v="CAVA"/>
    <m/>
    <m/>
    <m/>
    <s v="MULSHI"/>
    <m/>
    <m/>
    <m/>
    <n v="3726"/>
    <n v="0"/>
    <n v="85"/>
    <m/>
    <n v="115"/>
    <s v="-"/>
    <s v="MH12UR9254"/>
    <s v="JUPITER ZX ZX DRUM"/>
    <d v="2022-10-04T00:00:00"/>
    <n v="36"/>
    <x v="0"/>
    <x v="0"/>
    <s v="-"/>
    <m/>
    <m/>
    <m/>
    <m/>
    <m/>
    <m/>
    <m/>
    <m/>
    <m/>
    <m/>
    <m/>
    <m/>
    <m/>
    <m/>
    <m/>
    <n v="1"/>
    <m/>
    <m/>
    <m/>
    <m/>
    <m/>
    <m/>
    <m/>
    <m/>
    <m/>
    <m/>
    <m/>
    <m/>
    <m/>
    <m/>
    <m/>
    <m/>
    <m/>
    <m/>
    <m/>
    <m/>
    <m/>
    <m/>
    <m/>
    <m/>
    <m/>
    <m/>
    <m/>
    <m/>
    <m/>
    <m/>
    <m/>
    <m/>
    <m/>
    <m/>
    <m/>
    <m/>
    <m/>
    <m/>
    <m/>
    <m/>
    <m/>
    <m/>
    <m/>
    <m/>
    <m/>
    <m/>
    <m/>
    <m/>
    <m/>
    <m/>
    <m/>
    <m/>
    <m/>
    <m/>
    <m/>
    <m/>
    <m/>
    <m/>
    <m/>
    <m/>
    <m/>
    <m/>
    <m/>
    <m/>
    <m/>
    <m/>
    <m/>
    <m/>
    <m/>
    <m/>
    <m/>
    <m/>
    <m/>
    <m/>
    <m/>
    <m/>
    <m/>
    <x v="0"/>
    <x v="0"/>
    <s v="DUWT0030"/>
    <s v="kPMAI2DWAlym"/>
    <s v="Allocated"/>
    <s v="Door Locked (NC_DL)"/>
    <s v="Door lock"/>
    <d v="2026-03-06T00:00:00"/>
    <m/>
    <m/>
    <m/>
    <e v="#N/A"/>
  </r>
  <r>
    <n v="133325423"/>
    <s v="SAVITA VIKRAM NAGMAL"/>
    <m/>
    <m/>
    <m/>
    <m/>
    <m/>
    <m/>
    <n v="3370"/>
    <n v="0"/>
    <x v="0"/>
    <x v="0"/>
    <x v="0"/>
    <x v="17"/>
    <n v="0"/>
    <n v="6"/>
    <n v="0"/>
    <n v="450"/>
    <s v="-"/>
    <s v="NEW"/>
    <n v="0"/>
    <n v="0"/>
    <s v="FLOW"/>
    <x v="5"/>
    <s v="-"/>
    <s v="-"/>
    <m/>
    <m/>
    <m/>
    <m/>
    <m/>
    <m/>
    <s v="NARAYAN GAON"/>
    <m/>
    <m/>
    <m/>
    <n v="456"/>
    <n v="0"/>
    <n v="146"/>
    <m/>
    <n v="176"/>
    <s v="-"/>
    <s v="MH18BY0609"/>
    <s v="HONDA ACTIVA 6G DLX BS VI"/>
    <d v="2022-08-24T00:00:00"/>
    <n v="36"/>
    <x v="0"/>
    <x v="2"/>
    <s v="-"/>
    <m/>
    <m/>
    <m/>
    <m/>
    <m/>
    <m/>
    <m/>
    <m/>
    <m/>
    <m/>
    <m/>
    <m/>
    <m/>
    <m/>
    <m/>
    <m/>
    <m/>
    <m/>
    <m/>
    <m/>
    <m/>
    <m/>
    <m/>
    <m/>
    <m/>
    <m/>
    <m/>
    <m/>
    <m/>
    <m/>
    <n v="1"/>
    <m/>
    <m/>
    <m/>
    <m/>
    <m/>
    <m/>
    <m/>
    <m/>
    <m/>
    <m/>
    <m/>
    <m/>
    <m/>
    <m/>
    <m/>
    <m/>
    <m/>
    <m/>
    <m/>
    <m/>
    <m/>
    <m/>
    <m/>
    <m/>
    <m/>
    <m/>
    <m/>
    <m/>
    <m/>
    <m/>
    <m/>
    <m/>
    <m/>
    <m/>
    <m/>
    <m/>
    <m/>
    <m/>
    <m/>
    <m/>
    <m/>
    <m/>
    <m/>
    <m/>
    <m/>
    <m/>
    <m/>
    <m/>
    <m/>
    <m/>
    <m/>
    <m/>
    <m/>
    <m/>
    <m/>
    <m/>
    <m/>
    <m/>
    <m/>
    <m/>
    <m/>
    <m/>
    <x v="0"/>
    <x v="0"/>
    <s v="DUWT0014"/>
    <s v="APyC-zPGDXc"/>
    <s v="Allocated"/>
    <s v="Door Locked (NC_DL)"/>
    <s v="Office lock "/>
    <d v="2026-03-11T00:00:00"/>
    <m/>
    <m/>
    <m/>
    <e v="#N/A"/>
  </r>
  <r>
    <n v="454601778"/>
    <s v="MINANATH KASHINATH CHAUDHARI"/>
    <s v="ONLINE"/>
    <s v="12.03.26"/>
    <n v="1800"/>
    <m/>
    <m/>
    <s v="CBC COLL"/>
    <n v="3730"/>
    <n v="0"/>
    <x v="4"/>
    <x v="2"/>
    <x v="1"/>
    <x v="9"/>
    <n v="0"/>
    <n v="9"/>
    <n v="1788.1"/>
    <n v="1788.1"/>
    <s v="-"/>
    <s v="2 FLOW"/>
    <n v="0"/>
    <n v="0"/>
    <s v="RB"/>
    <x v="1"/>
    <s v="PTP"/>
    <s v="PAID"/>
    <m/>
    <m/>
    <m/>
    <m/>
    <m/>
    <m/>
    <s v="NARAYAN GAON"/>
    <m/>
    <m/>
    <m/>
    <n v="1797.1"/>
    <n v="0"/>
    <n v="86"/>
    <m/>
    <n v="0"/>
    <s v="-"/>
    <s v="MH14KH5415"/>
    <s v="HONDA SHINE SP DISC BSVI"/>
    <d v="2022-09-05T00:00:00"/>
    <n v="36"/>
    <x v="0"/>
    <x v="0"/>
    <s v="-"/>
    <m/>
    <m/>
    <m/>
    <n v="1"/>
    <m/>
    <m/>
    <m/>
    <m/>
    <m/>
    <n v="1"/>
    <m/>
    <m/>
    <m/>
    <m/>
    <m/>
    <m/>
    <m/>
    <m/>
    <m/>
    <m/>
    <m/>
    <m/>
    <m/>
    <m/>
    <m/>
    <m/>
    <m/>
    <m/>
    <m/>
    <m/>
    <m/>
    <m/>
    <m/>
    <m/>
    <m/>
    <m/>
    <m/>
    <m/>
    <m/>
    <m/>
    <m/>
    <m/>
    <m/>
    <m/>
    <m/>
    <m/>
    <m/>
    <m/>
    <m/>
    <m/>
    <m/>
    <m/>
    <m/>
    <m/>
    <m/>
    <m/>
    <m/>
    <m/>
    <m/>
    <m/>
    <m/>
    <m/>
    <m/>
    <m/>
    <m/>
    <m/>
    <m/>
    <m/>
    <m/>
    <m/>
    <m/>
    <m/>
    <m/>
    <m/>
    <m/>
    <m/>
    <m/>
    <m/>
    <m/>
    <m/>
    <m/>
    <m/>
    <m/>
    <m/>
    <m/>
    <m/>
    <m/>
    <m/>
    <m/>
    <m/>
    <m/>
    <m/>
    <m/>
    <x v="6"/>
    <x v="0"/>
    <s v="ZBHT0021"/>
    <e v="#N/A"/>
    <e v="#N/A"/>
    <s v="Left Message (LMCB)"/>
    <s v="Lmcb wife"/>
    <d v="2026-03-04T00:00:00"/>
    <m/>
    <m/>
    <m/>
    <e v="#N/A"/>
  </r>
  <r>
    <n v="463961456"/>
    <s v="ATUL AVINASH WAGHMARE"/>
    <m/>
    <m/>
    <m/>
    <m/>
    <m/>
    <m/>
    <n v="1254"/>
    <n v="0"/>
    <x v="5"/>
    <x v="0"/>
    <x v="0"/>
    <x v="14"/>
    <n v="0"/>
    <n v="9"/>
    <n v="0"/>
    <n v="2250"/>
    <s v="-"/>
    <s v="NEW"/>
    <n v="0"/>
    <n v="0"/>
    <s v="FLOW"/>
    <x v="0"/>
    <s v="-"/>
    <s v="NC"/>
    <s v="No such person"/>
    <m/>
    <s v="CNAVNA"/>
    <m/>
    <m/>
    <m/>
    <s v="PIMPLE GURAV"/>
    <m/>
    <m/>
    <m/>
    <n v="2259"/>
    <n v="0"/>
    <n v="54"/>
    <m/>
    <n v="84"/>
    <s v="-"/>
    <s v="MH14KZ0938"/>
    <s v="TVS RAIDER DISC"/>
    <d v="2024-09-06T00:00:00"/>
    <n v="12"/>
    <x v="0"/>
    <x v="0"/>
    <s v="-"/>
    <m/>
    <m/>
    <m/>
    <m/>
    <m/>
    <m/>
    <m/>
    <m/>
    <m/>
    <m/>
    <m/>
    <m/>
    <m/>
    <m/>
    <m/>
    <n v="1"/>
    <m/>
    <m/>
    <m/>
    <m/>
    <m/>
    <m/>
    <m/>
    <m/>
    <m/>
    <m/>
    <m/>
    <m/>
    <m/>
    <m/>
    <m/>
    <m/>
    <m/>
    <n v="1"/>
    <m/>
    <m/>
    <m/>
    <m/>
    <m/>
    <m/>
    <m/>
    <m/>
    <m/>
    <m/>
    <m/>
    <m/>
    <m/>
    <m/>
    <m/>
    <m/>
    <m/>
    <m/>
    <m/>
    <m/>
    <m/>
    <m/>
    <m/>
    <m/>
    <m/>
    <m/>
    <m/>
    <m/>
    <m/>
    <m/>
    <m/>
    <m/>
    <m/>
    <m/>
    <m/>
    <m/>
    <m/>
    <m/>
    <m/>
    <m/>
    <m/>
    <m/>
    <m/>
    <m/>
    <m/>
    <m/>
    <m/>
    <m/>
    <m/>
    <m/>
    <m/>
    <m/>
    <m/>
    <m/>
    <m/>
    <m/>
    <m/>
    <m/>
    <m/>
    <x v="6"/>
    <x v="0"/>
    <s v="ZBHT0015"/>
    <s v="A2kln2YtMwc"/>
    <s v="Allocated"/>
    <s v="No Such Person (NC_NSP)"/>
    <s v="Visited at customer given address but no buddy know customer this areas. Vehicle status not available."/>
    <d v="2026-03-06T00:00:00"/>
    <m/>
    <m/>
    <m/>
    <s v="VYMO"/>
  </r>
  <r>
    <n v="460017684"/>
    <s v="AVALE KISHOR JAYVANT"/>
    <m/>
    <m/>
    <m/>
    <m/>
    <m/>
    <m/>
    <n v="3616"/>
    <n v="0"/>
    <x v="6"/>
    <x v="0"/>
    <x v="0"/>
    <x v="14"/>
    <n v="0"/>
    <n v="2"/>
    <n v="0"/>
    <n v="2907"/>
    <s v="-"/>
    <s v="NEW"/>
    <n v="0"/>
    <n v="0"/>
    <s v="STABLE"/>
    <x v="2"/>
    <s v="-"/>
    <s v="MPTP"/>
    <m/>
    <m/>
    <s v="CAVNA"/>
    <m/>
    <m/>
    <m/>
    <s v="RAHATNI"/>
    <m/>
    <m/>
    <m/>
    <n v="2909"/>
    <n v="0"/>
    <n v="116"/>
    <m/>
    <n v="146"/>
    <s v="-"/>
    <s v="MH24BV0545"/>
    <s v="SPLENDOR PLUS I3S BS6 FI DRUM SELF"/>
    <d v="2023-10-06T00:00:00"/>
    <n v="24"/>
    <x v="0"/>
    <x v="0"/>
    <s v="-"/>
    <m/>
    <m/>
    <m/>
    <m/>
    <m/>
    <m/>
    <m/>
    <m/>
    <m/>
    <n v="1"/>
    <m/>
    <m/>
    <m/>
    <m/>
    <m/>
    <m/>
    <m/>
    <m/>
    <m/>
    <m/>
    <m/>
    <m/>
    <m/>
    <m/>
    <m/>
    <m/>
    <m/>
    <m/>
    <m/>
    <m/>
    <m/>
    <m/>
    <m/>
    <m/>
    <m/>
    <m/>
    <m/>
    <m/>
    <m/>
    <m/>
    <m/>
    <m/>
    <m/>
    <m/>
    <m/>
    <m/>
    <m/>
    <m/>
    <m/>
    <m/>
    <m/>
    <m/>
    <m/>
    <m/>
    <m/>
    <m/>
    <m/>
    <m/>
    <m/>
    <m/>
    <m/>
    <m/>
    <m/>
    <m/>
    <m/>
    <m/>
    <m/>
    <m/>
    <m/>
    <m/>
    <m/>
    <m/>
    <m/>
    <m/>
    <m/>
    <m/>
    <m/>
    <m/>
    <m/>
    <m/>
    <m/>
    <m/>
    <m/>
    <m/>
    <m/>
    <m/>
    <m/>
    <m/>
    <m/>
    <m/>
    <m/>
    <m/>
    <m/>
    <x v="0"/>
    <x v="0"/>
    <s v="ZBHT0015"/>
    <s v="A6DjxpwkDz"/>
    <s v="Allocated"/>
    <s v="Left Message (LMCB)"/>
    <s v="Visited at customer office address. Customer is Vehicle auto services. Customer not meet at office. Left message at office with workers."/>
    <d v="2026-03-04T00:00:00"/>
    <m/>
    <m/>
    <m/>
    <e v="#N/A"/>
  </r>
  <r>
    <n v="454230821"/>
    <s v="SOMNATH BALASHEB SHINDE"/>
    <m/>
    <m/>
    <m/>
    <m/>
    <m/>
    <m/>
    <n v="3235"/>
    <n v="0"/>
    <x v="6"/>
    <x v="0"/>
    <x v="0"/>
    <x v="0"/>
    <n v="0"/>
    <n v="18"/>
    <n v="0"/>
    <n v="2074"/>
    <s v="-"/>
    <s v="NEW"/>
    <n v="0"/>
    <n v="0"/>
    <s v="FLOW"/>
    <x v="0"/>
    <s v="-"/>
    <s v="NC"/>
    <m/>
    <m/>
    <m/>
    <m/>
    <m/>
    <m/>
    <s v="RUPEENAGAR"/>
    <m/>
    <m/>
    <m/>
    <n v="2092"/>
    <n v="0"/>
    <n v="116"/>
    <m/>
    <n v="146"/>
    <s v="-"/>
    <s v="MH14KG2096"/>
    <s v="SPLENDOR PLUS BS6 I3S DRS CAST FI"/>
    <d v="2022-08-01T00:00:00"/>
    <n v="36"/>
    <x v="0"/>
    <x v="0"/>
    <s v="-"/>
    <m/>
    <m/>
    <m/>
    <m/>
    <m/>
    <m/>
    <m/>
    <m/>
    <m/>
    <m/>
    <m/>
    <m/>
    <n v="1"/>
    <m/>
    <m/>
    <m/>
    <m/>
    <m/>
    <m/>
    <m/>
    <m/>
    <m/>
    <m/>
    <m/>
    <m/>
    <m/>
    <m/>
    <m/>
    <m/>
    <m/>
    <m/>
    <m/>
    <m/>
    <m/>
    <m/>
    <m/>
    <m/>
    <m/>
    <m/>
    <m/>
    <m/>
    <m/>
    <m/>
    <m/>
    <m/>
    <m/>
    <m/>
    <m/>
    <m/>
    <m/>
    <m/>
    <m/>
    <m/>
    <m/>
    <m/>
    <m/>
    <m/>
    <m/>
    <m/>
    <m/>
    <m/>
    <m/>
    <m/>
    <m/>
    <m/>
    <m/>
    <m/>
    <m/>
    <m/>
    <m/>
    <m/>
    <m/>
    <m/>
    <m/>
    <m/>
    <m/>
    <m/>
    <m/>
    <m/>
    <m/>
    <m/>
    <m/>
    <m/>
    <m/>
    <m/>
    <m/>
    <m/>
    <m/>
    <m/>
    <m/>
    <m/>
    <m/>
    <m/>
    <x v="0"/>
    <x v="0"/>
    <s v="ZBHT0011"/>
    <s v="B2OUTCefEz"/>
    <s v="Allocated"/>
    <s v="Shifted (NC_SFTD)"/>
    <s v="Visit cm residences address cm shifted"/>
    <d v="2026-03-05T00:00:00"/>
    <m/>
    <m/>
    <m/>
    <e v="#N/A"/>
  </r>
  <r>
    <n v="459376262"/>
    <s v="JEEVAN VISHWANATH CHANDANSHIVE"/>
    <s v="BRANCH"/>
    <s v="09.03.26"/>
    <n v="458"/>
    <m/>
    <m/>
    <m/>
    <n v="4389"/>
    <n v="0"/>
    <x v="1"/>
    <x v="2"/>
    <x v="1"/>
    <x v="0"/>
    <n v="0"/>
    <n v="8"/>
    <n v="0"/>
    <n v="450"/>
    <s v="-"/>
    <s v="NEW"/>
    <n v="0"/>
    <n v="0"/>
    <s v="RB"/>
    <x v="1"/>
    <s v="-"/>
    <s v="PAID"/>
    <m/>
    <m/>
    <s v="CAVA"/>
    <m/>
    <m/>
    <m/>
    <s v="RUPEENAGAR"/>
    <m/>
    <m/>
    <m/>
    <n v="458"/>
    <n v="0"/>
    <n v="177"/>
    <m/>
    <n v="0"/>
    <s v="-"/>
    <s v="MH14KY8109"/>
    <s v="SPLENDOR PLUS BS6 I3S DRS CAST FI"/>
    <d v="2023-08-14T00:00:00"/>
    <n v="24"/>
    <x v="0"/>
    <x v="0"/>
    <s v="-"/>
    <m/>
    <m/>
    <m/>
    <m/>
    <m/>
    <m/>
    <m/>
    <m/>
    <m/>
    <m/>
    <m/>
    <m/>
    <m/>
    <m/>
    <m/>
    <n v="1"/>
    <m/>
    <m/>
    <m/>
    <m/>
    <m/>
    <m/>
    <m/>
    <m/>
    <m/>
    <m/>
    <m/>
    <m/>
    <m/>
    <m/>
    <m/>
    <m/>
    <m/>
    <m/>
    <m/>
    <m/>
    <m/>
    <m/>
    <m/>
    <m/>
    <m/>
    <m/>
    <m/>
    <m/>
    <m/>
    <m/>
    <m/>
    <m/>
    <m/>
    <m/>
    <m/>
    <m/>
    <m/>
    <m/>
    <m/>
    <m/>
    <m/>
    <m/>
    <m/>
    <m/>
    <m/>
    <m/>
    <m/>
    <m/>
    <m/>
    <m/>
    <m/>
    <m/>
    <m/>
    <m/>
    <m/>
    <m/>
    <m/>
    <m/>
    <m/>
    <m/>
    <m/>
    <m/>
    <m/>
    <m/>
    <m/>
    <m/>
    <m/>
    <m/>
    <m/>
    <m/>
    <m/>
    <m/>
    <m/>
    <m/>
    <m/>
    <m/>
    <m/>
    <x v="0"/>
    <x v="0"/>
    <s v="ZBHT0011"/>
    <e v="#N/A"/>
    <e v="#N/A"/>
    <s v="No Such Person (NC_NSP)"/>
    <s v="Visit cm residences address nobody knows cm in this colony no such person"/>
    <d v="2026-03-06T00:00:00"/>
    <m/>
    <m/>
    <m/>
    <e v="#N/A"/>
  </r>
  <r>
    <n v="461125676"/>
    <s v="NITESH BHIMRAO JADHAO BHIMRAO JADHAO"/>
    <s v="ONLINE"/>
    <s v="26.03.26"/>
    <n v="4075"/>
    <m/>
    <m/>
    <s v="CBC COLL"/>
    <n v="1596"/>
    <n v="0"/>
    <x v="5"/>
    <x v="2"/>
    <x v="1"/>
    <x v="9"/>
    <n v="0"/>
    <n v="25"/>
    <n v="4050"/>
    <n v="4050"/>
    <s v="-"/>
    <s v="NEW"/>
    <n v="0"/>
    <n v="0"/>
    <s v="RB"/>
    <x v="1"/>
    <s v="-"/>
    <s v="PTP"/>
    <m/>
    <n v="29"/>
    <s v="CAVA"/>
    <m/>
    <m/>
    <m/>
    <s v="SHIROLI"/>
    <m/>
    <m/>
    <m/>
    <n v="4075"/>
    <n v="0"/>
    <n v="55"/>
    <m/>
    <n v="0"/>
    <s v="-"/>
    <s v="MH28BU0721"/>
    <s v="BAJAJ PULSAR 150 TWIN DISC ABS"/>
    <d v="2023-12-14T00:00:00"/>
    <n v="24"/>
    <x v="0"/>
    <x v="0"/>
    <s v="-"/>
    <m/>
    <m/>
    <m/>
    <m/>
    <m/>
    <m/>
    <m/>
    <m/>
    <m/>
    <m/>
    <m/>
    <m/>
    <m/>
    <m/>
    <m/>
    <n v="1"/>
    <m/>
    <m/>
    <m/>
    <m/>
    <m/>
    <m/>
    <m/>
    <m/>
    <m/>
    <m/>
    <m/>
    <m/>
    <m/>
    <m/>
    <m/>
    <m/>
    <m/>
    <m/>
    <m/>
    <m/>
    <m/>
    <m/>
    <m/>
    <m/>
    <m/>
    <m/>
    <m/>
    <m/>
    <m/>
    <m/>
    <m/>
    <m/>
    <m/>
    <m/>
    <m/>
    <m/>
    <m/>
    <m/>
    <m/>
    <m/>
    <m/>
    <m/>
    <m/>
    <m/>
    <m/>
    <m/>
    <m/>
    <m/>
    <m/>
    <m/>
    <m/>
    <m/>
    <m/>
    <m/>
    <m/>
    <m/>
    <m/>
    <m/>
    <m/>
    <m/>
    <m/>
    <m/>
    <m/>
    <m/>
    <m/>
    <m/>
    <m/>
    <m/>
    <m/>
    <m/>
    <m/>
    <m/>
    <m/>
    <m/>
    <m/>
    <m/>
    <m/>
    <x v="0"/>
    <x v="0"/>
    <s v="ZBHT0021"/>
    <s v="k6lys1ArsDMc"/>
    <s v="Allocated"/>
    <s v="Left Message (LMCB)"/>
    <s v="Lmcb wife"/>
    <d v="2026-03-06T00:00:00"/>
    <m/>
    <m/>
    <m/>
    <e v="#N/A"/>
  </r>
  <r>
    <n v="460824297"/>
    <s v="KALPANA SOMNATH DHARVAD"/>
    <s v="ONLINE"/>
    <s v="30.03.26"/>
    <n v="1831"/>
    <m/>
    <m/>
    <s v="CBC COLL"/>
    <n v="4604"/>
    <n v="0"/>
    <x v="5"/>
    <x v="2"/>
    <x v="1"/>
    <x v="12"/>
    <n v="0"/>
    <n v="40"/>
    <n v="1791"/>
    <n v="1791"/>
    <s v="-"/>
    <s v="NEW"/>
    <n v="0"/>
    <n v="0"/>
    <s v="STABLE"/>
    <x v="1"/>
    <s v="-"/>
    <s v="PTP"/>
    <m/>
    <n v="19"/>
    <s v="CAVA"/>
    <m/>
    <m/>
    <m/>
    <s v="SHIRUR"/>
    <m/>
    <m/>
    <m/>
    <n v="1831"/>
    <n v="0"/>
    <n v="55"/>
    <m/>
    <n v="0"/>
    <s v="-"/>
    <m/>
    <s v="SPLENDORPLUS I3S DRS C FI BLACKACNT"/>
    <d v="2023-11-21T00:00:00"/>
    <n v="24"/>
    <x v="0"/>
    <x v="0"/>
    <s v="-"/>
    <m/>
    <m/>
    <m/>
    <m/>
    <m/>
    <m/>
    <m/>
    <m/>
    <m/>
    <m/>
    <m/>
    <m/>
    <m/>
    <m/>
    <m/>
    <m/>
    <m/>
    <m/>
    <m/>
    <m/>
    <m/>
    <m/>
    <m/>
    <m/>
    <m/>
    <m/>
    <m/>
    <m/>
    <m/>
    <m/>
    <m/>
    <m/>
    <m/>
    <m/>
    <m/>
    <m/>
    <m/>
    <m/>
    <m/>
    <m/>
    <m/>
    <m/>
    <m/>
    <m/>
    <m/>
    <n v="1"/>
    <m/>
    <m/>
    <m/>
    <m/>
    <m/>
    <m/>
    <m/>
    <m/>
    <m/>
    <m/>
    <m/>
    <m/>
    <m/>
    <m/>
    <m/>
    <m/>
    <m/>
    <m/>
    <m/>
    <m/>
    <m/>
    <m/>
    <m/>
    <m/>
    <m/>
    <m/>
    <m/>
    <m/>
    <m/>
    <m/>
    <m/>
    <m/>
    <m/>
    <m/>
    <m/>
    <m/>
    <m/>
    <m/>
    <n v="2"/>
    <m/>
    <m/>
    <m/>
    <m/>
    <m/>
    <m/>
    <m/>
    <m/>
    <x v="1"/>
    <x v="0"/>
    <s v="ZBHT0024"/>
    <s v="B21BEOkauc"/>
    <s v="Allocated"/>
    <s v="Left Message (LMCB)"/>
    <s v="Meet son"/>
    <d v="2026-03-16T00:00:00"/>
    <m/>
    <m/>
    <m/>
    <e v="#N/A"/>
  </r>
  <r>
    <n v="455185463"/>
    <s v="DATTA NANDU VAHILE"/>
    <m/>
    <m/>
    <m/>
    <m/>
    <m/>
    <m/>
    <n v="3468"/>
    <n v="0"/>
    <x v="0"/>
    <x v="0"/>
    <x v="0"/>
    <x v="7"/>
    <n v="0"/>
    <n v="100.76"/>
    <n v="0"/>
    <n v="1800"/>
    <s v="-"/>
    <s v="BKT 4 FLOW"/>
    <n v="0"/>
    <n v="0"/>
    <s v="FLOW"/>
    <x v="5"/>
    <s v="PTP"/>
    <s v="-"/>
    <m/>
    <m/>
    <m/>
    <m/>
    <m/>
    <m/>
    <s v="SHIVALI"/>
    <m/>
    <m/>
    <m/>
    <n v="1900.76"/>
    <n v="0"/>
    <n v="147"/>
    <m/>
    <n v="177"/>
    <s v="-"/>
    <s v="MH14KK7114"/>
    <s v="SPLENDOR PLUS I3S BS6 FI DRUM SELF"/>
    <d v="2022-10-19T00:00:00"/>
    <n v="36"/>
    <x v="0"/>
    <x v="2"/>
    <s v="-"/>
    <m/>
    <m/>
    <m/>
    <m/>
    <m/>
    <m/>
    <m/>
    <m/>
    <m/>
    <m/>
    <m/>
    <m/>
    <m/>
    <m/>
    <m/>
    <m/>
    <m/>
    <m/>
    <m/>
    <m/>
    <m/>
    <m/>
    <m/>
    <m/>
    <m/>
    <m/>
    <m/>
    <m/>
    <m/>
    <m/>
    <m/>
    <m/>
    <m/>
    <m/>
    <m/>
    <m/>
    <m/>
    <m/>
    <m/>
    <m/>
    <m/>
    <m/>
    <m/>
    <m/>
    <m/>
    <m/>
    <m/>
    <m/>
    <m/>
    <m/>
    <m/>
    <m/>
    <m/>
    <m/>
    <m/>
    <m/>
    <m/>
    <m/>
    <m/>
    <m/>
    <m/>
    <m/>
    <m/>
    <m/>
    <m/>
    <m/>
    <m/>
    <m/>
    <m/>
    <m/>
    <m/>
    <m/>
    <m/>
    <m/>
    <m/>
    <m/>
    <m/>
    <m/>
    <m/>
    <m/>
    <m/>
    <m/>
    <m/>
    <m/>
    <m/>
    <m/>
    <m/>
    <m/>
    <m/>
    <m/>
    <m/>
    <m/>
    <m/>
    <x v="7"/>
    <x v="1"/>
    <s v="ZBHT0013"/>
    <s v="G6tyDH8PeEJz"/>
    <s v="Allocated"/>
    <e v="#N/A"/>
    <e v="#N/A"/>
    <e v="#N/A"/>
    <m/>
    <m/>
    <m/>
    <e v="#N/A"/>
  </r>
  <r>
    <n v="135233500"/>
    <s v="MAYUR SHANKAR GURAV"/>
    <s v="ONLINE"/>
    <s v="07.03.26"/>
    <n v="1000"/>
    <m/>
    <m/>
    <m/>
    <n v="2915"/>
    <n v="0"/>
    <x v="5"/>
    <x v="2"/>
    <x v="1"/>
    <x v="6"/>
    <n v="0"/>
    <n v="33"/>
    <n v="0"/>
    <n v="3600"/>
    <s v="-"/>
    <s v="NEW"/>
    <n v="0"/>
    <n v="0"/>
    <s v="RB"/>
    <x v="1"/>
    <s v="-"/>
    <s v="PAID"/>
    <m/>
    <m/>
    <s v="CAVA"/>
    <m/>
    <m/>
    <m/>
    <s v="SHIVANE"/>
    <m/>
    <m/>
    <m/>
    <n v="3633"/>
    <n v="0"/>
    <n v="54"/>
    <m/>
    <n v="0"/>
    <s v="-"/>
    <s v="MH14KL3945"/>
    <s v="JUPITER BASIC"/>
    <d v="2022-10-29T00:00:00"/>
    <n v="36"/>
    <x v="0"/>
    <x v="2"/>
    <s v="-"/>
    <m/>
    <m/>
    <m/>
    <m/>
    <m/>
    <m/>
    <m/>
    <m/>
    <m/>
    <m/>
    <m/>
    <m/>
    <m/>
    <m/>
    <m/>
    <m/>
    <m/>
    <m/>
    <n v="1"/>
    <m/>
    <m/>
    <m/>
    <m/>
    <m/>
    <m/>
    <m/>
    <m/>
    <m/>
    <m/>
    <m/>
    <m/>
    <m/>
    <m/>
    <m/>
    <m/>
    <m/>
    <m/>
    <m/>
    <m/>
    <m/>
    <m/>
    <m/>
    <m/>
    <m/>
    <m/>
    <m/>
    <m/>
    <m/>
    <m/>
    <m/>
    <m/>
    <m/>
    <m/>
    <m/>
    <m/>
    <m/>
    <m/>
    <m/>
    <m/>
    <m/>
    <m/>
    <m/>
    <m/>
    <m/>
    <m/>
    <m/>
    <m/>
    <m/>
    <m/>
    <m/>
    <m/>
    <m/>
    <m/>
    <m/>
    <m/>
    <m/>
    <m/>
    <m/>
    <m/>
    <m/>
    <m/>
    <m/>
    <m/>
    <m/>
    <m/>
    <m/>
    <m/>
    <m/>
    <m/>
    <m/>
    <m/>
    <m/>
    <m/>
    <x v="0"/>
    <x v="0"/>
    <s v="DUWT0013"/>
    <e v="#N/A"/>
    <e v="#N/A"/>
    <s v="Left Message (LMCB)"/>
    <s v="Left masage owner "/>
    <d v="2026-03-07T00:00:00"/>
    <m/>
    <m/>
    <m/>
    <e v="#N/A"/>
  </r>
  <r>
    <n v="135172410"/>
    <s v="AVINASH VASANT HARALE"/>
    <s v="ONLINE"/>
    <s v="31.03.26"/>
    <n v="1855"/>
    <m/>
    <m/>
    <s v="CBC COLL"/>
    <n v="6247"/>
    <n v="0"/>
    <x v="5"/>
    <x v="2"/>
    <x v="1"/>
    <x v="16"/>
    <n v="0"/>
    <n v="55"/>
    <n v="1800"/>
    <n v="1800"/>
    <s v="-"/>
    <s v="NEW"/>
    <n v="0"/>
    <n v="0"/>
    <s v="RB"/>
    <x v="1"/>
    <s v="-"/>
    <s v="-"/>
    <m/>
    <m/>
    <m/>
    <m/>
    <m/>
    <m/>
    <s v="SINHAGAD ROAD"/>
    <m/>
    <m/>
    <m/>
    <n v="1855"/>
    <n v="0"/>
    <n v="54"/>
    <m/>
    <n v="84"/>
    <s v="-"/>
    <s v="MH14KL1378"/>
    <s v="HUNTER 350 REBEL RED"/>
    <d v="2022-10-22T00:00:00"/>
    <n v="36"/>
    <x v="0"/>
    <x v="2"/>
    <s v="-"/>
    <m/>
    <m/>
    <m/>
    <m/>
    <m/>
    <m/>
    <m/>
    <m/>
    <m/>
    <m/>
    <m/>
    <m/>
    <m/>
    <m/>
    <m/>
    <m/>
    <m/>
    <m/>
    <m/>
    <m/>
    <m/>
    <m/>
    <m/>
    <m/>
    <m/>
    <m/>
    <m/>
    <m/>
    <m/>
    <m/>
    <m/>
    <m/>
    <m/>
    <m/>
    <m/>
    <m/>
    <n v="1"/>
    <m/>
    <m/>
    <m/>
    <m/>
    <m/>
    <m/>
    <m/>
    <m/>
    <m/>
    <m/>
    <m/>
    <m/>
    <m/>
    <m/>
    <m/>
    <m/>
    <m/>
    <m/>
    <m/>
    <m/>
    <m/>
    <m/>
    <m/>
    <m/>
    <m/>
    <m/>
    <m/>
    <m/>
    <m/>
    <m/>
    <m/>
    <m/>
    <m/>
    <m/>
    <m/>
    <m/>
    <m/>
    <m/>
    <m/>
    <m/>
    <m/>
    <m/>
    <m/>
    <m/>
    <m/>
    <m/>
    <m/>
    <m/>
    <m/>
    <m/>
    <m/>
    <m/>
    <m/>
    <m/>
    <m/>
    <m/>
    <x v="0"/>
    <x v="0"/>
    <s v="DUWT0031"/>
    <s v="APnXGeHJwc"/>
    <s v="Allocated"/>
    <s v="Left Message (LMCB)"/>
    <s v="Left message customer wife "/>
    <d v="2026-03-13T00:00:00"/>
    <m/>
    <m/>
    <m/>
    <e v="#N/A"/>
  </r>
  <r>
    <n v="454858464"/>
    <s v="KAMBLE BHASKAR DINAKAR"/>
    <m/>
    <m/>
    <m/>
    <m/>
    <m/>
    <m/>
    <n v="3400"/>
    <n v="0"/>
    <x v="6"/>
    <x v="0"/>
    <x v="0"/>
    <x v="0"/>
    <n v="0"/>
    <n v="14"/>
    <n v="0"/>
    <n v="1674.9"/>
    <s v="-"/>
    <s v="NEW"/>
    <n v="0"/>
    <n v="0"/>
    <s v="FLOW"/>
    <x v="0"/>
    <s v="-"/>
    <s v="NC"/>
    <m/>
    <m/>
    <m/>
    <m/>
    <m/>
    <m/>
    <s v="THERGAON"/>
    <m/>
    <m/>
    <m/>
    <n v="1688.9"/>
    <n v="0"/>
    <n v="116"/>
    <m/>
    <n v="146"/>
    <s v="-"/>
    <s v="MH14KH8166"/>
    <s v="JUPITER BASIC"/>
    <d v="2022-09-29T00:00:00"/>
    <n v="36"/>
    <x v="0"/>
    <x v="0"/>
    <s v="-"/>
    <m/>
    <m/>
    <m/>
    <m/>
    <m/>
    <m/>
    <m/>
    <m/>
    <m/>
    <n v="1"/>
    <m/>
    <m/>
    <m/>
    <m/>
    <m/>
    <m/>
    <m/>
    <m/>
    <m/>
    <m/>
    <m/>
    <m/>
    <m/>
    <m/>
    <m/>
    <m/>
    <m/>
    <m/>
    <m/>
    <m/>
    <m/>
    <m/>
    <m/>
    <m/>
    <m/>
    <m/>
    <m/>
    <m/>
    <m/>
    <m/>
    <m/>
    <m/>
    <m/>
    <m/>
    <m/>
    <m/>
    <m/>
    <m/>
    <m/>
    <m/>
    <m/>
    <m/>
    <m/>
    <m/>
    <m/>
    <m/>
    <m/>
    <m/>
    <m/>
    <m/>
    <m/>
    <m/>
    <m/>
    <m/>
    <m/>
    <m/>
    <m/>
    <m/>
    <m/>
    <m/>
    <m/>
    <m/>
    <m/>
    <m/>
    <m/>
    <m/>
    <m/>
    <m/>
    <m/>
    <m/>
    <m/>
    <m/>
    <m/>
    <m/>
    <m/>
    <m/>
    <m/>
    <m/>
    <m/>
    <m/>
    <m/>
    <m/>
    <m/>
    <x v="0"/>
    <x v="0"/>
    <s v="ZBHT0011"/>
    <s v="GodbvNLBEm"/>
    <s v="Allocated"/>
    <s v="Address Not Found (NC_ANF)"/>
    <s v="Visit cm residences address cm address not found"/>
    <d v="2026-03-04T00:00:00"/>
    <m/>
    <m/>
    <m/>
    <e v="#N/A"/>
  </r>
  <r>
    <n v="450881680"/>
    <s v="AZAD BALUBHAI PATHAN"/>
    <m/>
    <m/>
    <m/>
    <m/>
    <m/>
    <m/>
    <n v="2294"/>
    <n v="0"/>
    <x v="4"/>
    <x v="0"/>
    <x v="0"/>
    <x v="19"/>
    <n v="0"/>
    <n v="7"/>
    <n v="0"/>
    <n v="2697.99"/>
    <s v="-"/>
    <s v="2 FLOW"/>
    <n v="0"/>
    <n v="0"/>
    <s v="FLOW"/>
    <x v="5"/>
    <s v="-"/>
    <s v="-"/>
    <m/>
    <m/>
    <m/>
    <m/>
    <m/>
    <m/>
    <s v="URULI DEVACHI"/>
    <m/>
    <m/>
    <m/>
    <n v="2704.99"/>
    <n v="0"/>
    <n v="86"/>
    <m/>
    <n v="116"/>
    <s v="-"/>
    <m/>
    <s v="SPLENDOR PLUS BS6 DRS CAST FI"/>
    <d v="2021-09-09T00:00:00"/>
    <n v="48"/>
    <x v="0"/>
    <x v="2"/>
    <s v="-"/>
    <m/>
    <m/>
    <m/>
    <m/>
    <m/>
    <m/>
    <m/>
    <m/>
    <m/>
    <m/>
    <m/>
    <m/>
    <m/>
    <m/>
    <m/>
    <m/>
    <m/>
    <m/>
    <m/>
    <m/>
    <m/>
    <m/>
    <m/>
    <m/>
    <m/>
    <m/>
    <m/>
    <m/>
    <m/>
    <m/>
    <n v="1"/>
    <m/>
    <m/>
    <m/>
    <m/>
    <m/>
    <m/>
    <m/>
    <m/>
    <m/>
    <m/>
    <m/>
    <m/>
    <m/>
    <m/>
    <m/>
    <m/>
    <m/>
    <m/>
    <m/>
    <m/>
    <m/>
    <m/>
    <m/>
    <m/>
    <m/>
    <m/>
    <m/>
    <m/>
    <m/>
    <m/>
    <m/>
    <m/>
    <m/>
    <m/>
    <m/>
    <m/>
    <m/>
    <m/>
    <m/>
    <m/>
    <m/>
    <m/>
    <m/>
    <m/>
    <m/>
    <m/>
    <m/>
    <m/>
    <m/>
    <m/>
    <m/>
    <m/>
    <m/>
    <m/>
    <m/>
    <m/>
    <m/>
    <m/>
    <m/>
    <m/>
    <m/>
    <m/>
    <x v="0"/>
    <x v="0"/>
    <s v="ZBHT0022"/>
    <s v="A2kThWkALCm"/>
    <s v="Allocated"/>
    <s v="Address Not Found (NC_ANF)"/>
    <s v="Adf customer address not found "/>
    <d v="2026-03-11T00:00:00"/>
    <m/>
    <m/>
    <m/>
    <s v="VYMO"/>
  </r>
  <r>
    <n v="460298558"/>
    <s v="REKHA PRAMOD THORAT"/>
    <m/>
    <m/>
    <m/>
    <m/>
    <m/>
    <m/>
    <n v="4057"/>
    <n v="0"/>
    <x v="4"/>
    <x v="0"/>
    <x v="0"/>
    <x v="19"/>
    <n v="0"/>
    <n v="53"/>
    <n v="0"/>
    <n v="450"/>
    <s v="-"/>
    <s v="2 FLOW"/>
    <n v="0"/>
    <n v="0"/>
    <s v="FLOW"/>
    <x v="5"/>
    <s v="-"/>
    <s v="-"/>
    <m/>
    <m/>
    <m/>
    <m/>
    <m/>
    <m/>
    <s v="WASHIM"/>
    <m/>
    <m/>
    <m/>
    <n v="503"/>
    <n v="0"/>
    <n v="86"/>
    <m/>
    <n v="116"/>
    <s v="-"/>
    <s v="MH37AF8707"/>
    <s v="SPLENDOR PLUS I3S BS6 FI DRUM SELF"/>
    <d v="2023-10-25T00:00:00"/>
    <n v="24"/>
    <x v="0"/>
    <x v="2"/>
    <s v="-"/>
    <m/>
    <m/>
    <m/>
    <m/>
    <m/>
    <m/>
    <m/>
    <m/>
    <m/>
    <m/>
    <m/>
    <m/>
    <m/>
    <m/>
    <m/>
    <m/>
    <m/>
    <m/>
    <m/>
    <m/>
    <m/>
    <m/>
    <m/>
    <m/>
    <m/>
    <m/>
    <m/>
    <m/>
    <m/>
    <m/>
    <n v="1"/>
    <m/>
    <m/>
    <m/>
    <m/>
    <m/>
    <m/>
    <m/>
    <m/>
    <m/>
    <m/>
    <m/>
    <m/>
    <m/>
    <m/>
    <m/>
    <m/>
    <m/>
    <m/>
    <m/>
    <m/>
    <m/>
    <m/>
    <m/>
    <m/>
    <m/>
    <m/>
    <m/>
    <m/>
    <m/>
    <m/>
    <m/>
    <m/>
    <m/>
    <m/>
    <m/>
    <m/>
    <m/>
    <m/>
    <m/>
    <m/>
    <m/>
    <m/>
    <m/>
    <m/>
    <m/>
    <m/>
    <m/>
    <m/>
    <m/>
    <m/>
    <m/>
    <m/>
    <m/>
    <m/>
    <m/>
    <m/>
    <m/>
    <m/>
    <m/>
    <m/>
    <m/>
    <m/>
    <x v="0"/>
    <x v="0"/>
    <s v="ZBHT0022"/>
    <s v="Aot-eL6LRz"/>
    <s v="Allocated"/>
    <s v="Outstation (NC_OUTSTN)"/>
    <s v="Ceses is not pertain to this area "/>
    <d v="2026-03-11T00:00:00"/>
    <m/>
    <m/>
    <m/>
    <s v="VYMO"/>
  </r>
  <r>
    <n v="122327636"/>
    <s v="MANISH VINOD KADAM"/>
    <s v="ONLINE"/>
    <s v="25.03.26"/>
    <n v="2236"/>
    <m/>
    <m/>
    <m/>
    <n v="3769"/>
    <n v="0"/>
    <x v="6"/>
    <x v="2"/>
    <x v="1"/>
    <x v="0"/>
    <n v="0"/>
    <n v="36"/>
    <n v="0"/>
    <n v="2200"/>
    <s v="-"/>
    <s v="NEW"/>
    <n v="0"/>
    <n v="0"/>
    <s v="RB"/>
    <x v="1"/>
    <s v="-"/>
    <s v="NC"/>
    <m/>
    <m/>
    <m/>
    <m/>
    <m/>
    <m/>
    <s v="YAMUNA NAGAR"/>
    <m/>
    <m/>
    <m/>
    <n v="2236"/>
    <n v="0"/>
    <n v="115"/>
    <m/>
    <n v="0"/>
    <s v="-"/>
    <s v="MH14JT1382"/>
    <s v="YAMAHA FZS 250"/>
    <d v="2021-09-13T00:00:00"/>
    <n v="48"/>
    <x v="0"/>
    <x v="0"/>
    <s v="-"/>
    <m/>
    <m/>
    <m/>
    <m/>
    <m/>
    <m/>
    <m/>
    <m/>
    <m/>
    <m/>
    <m/>
    <m/>
    <m/>
    <m/>
    <m/>
    <n v="1"/>
    <m/>
    <m/>
    <m/>
    <m/>
    <m/>
    <m/>
    <m/>
    <m/>
    <m/>
    <m/>
    <m/>
    <m/>
    <m/>
    <m/>
    <m/>
    <m/>
    <m/>
    <m/>
    <m/>
    <m/>
    <m/>
    <m/>
    <m/>
    <m/>
    <m/>
    <m/>
    <m/>
    <m/>
    <m/>
    <m/>
    <m/>
    <m/>
    <m/>
    <m/>
    <m/>
    <m/>
    <m/>
    <m/>
    <m/>
    <m/>
    <m/>
    <m/>
    <m/>
    <m/>
    <m/>
    <m/>
    <m/>
    <m/>
    <m/>
    <m/>
    <m/>
    <m/>
    <m/>
    <m/>
    <m/>
    <m/>
    <m/>
    <m/>
    <m/>
    <m/>
    <m/>
    <m/>
    <m/>
    <m/>
    <m/>
    <m/>
    <m/>
    <m/>
    <m/>
    <m/>
    <m/>
    <m/>
    <m/>
    <m/>
    <m/>
    <m/>
    <m/>
    <x v="0"/>
    <x v="0"/>
    <s v="ZBHT0011"/>
    <s v="B6rPpajkEc"/>
    <s v="Allocated"/>
    <s v="Door Locked (NC_DL)"/>
    <s v="Visit cm residences address door locked"/>
    <d v="2026-03-06T00:00:00"/>
    <m/>
    <m/>
    <m/>
    <e v="#N/A"/>
  </r>
  <r>
    <n v="462913930"/>
    <s v="SAMEER SAMBHAJI PAWALE"/>
    <m/>
    <m/>
    <m/>
    <m/>
    <m/>
    <m/>
    <n v="4649"/>
    <n v="0"/>
    <x v="4"/>
    <x v="0"/>
    <x v="0"/>
    <x v="10"/>
    <n v="0"/>
    <n v="9"/>
    <n v="0"/>
    <n v="450"/>
    <s v="-"/>
    <s v="NEW"/>
    <n v="0"/>
    <n v="0"/>
    <s v="FLOW"/>
    <x v="5"/>
    <s v="-"/>
    <s v="-"/>
    <m/>
    <m/>
    <m/>
    <m/>
    <m/>
    <m/>
    <s v="KALUS"/>
    <m/>
    <m/>
    <m/>
    <n v="459"/>
    <n v="0"/>
    <n v="86"/>
    <n v="3"/>
    <n v="116"/>
    <s v="REGULAR"/>
    <s v="MH14LN8784"/>
    <s v="HONDA SHINE DISC BSVI"/>
    <d v="2024-05-16T00:00:00"/>
    <n v="18"/>
    <x v="4"/>
    <x v="0"/>
    <s v="-"/>
    <m/>
    <m/>
    <m/>
    <m/>
    <m/>
    <m/>
    <m/>
    <m/>
    <m/>
    <m/>
    <m/>
    <m/>
    <m/>
    <m/>
    <m/>
    <m/>
    <m/>
    <m/>
    <m/>
    <m/>
    <m/>
    <m/>
    <m/>
    <m/>
    <m/>
    <m/>
    <m/>
    <m/>
    <m/>
    <m/>
    <m/>
    <m/>
    <m/>
    <m/>
    <m/>
    <m/>
    <m/>
    <m/>
    <m/>
    <m/>
    <m/>
    <m/>
    <m/>
    <m/>
    <m/>
    <m/>
    <m/>
    <m/>
    <m/>
    <m/>
    <m/>
    <m/>
    <m/>
    <m/>
    <m/>
    <m/>
    <m/>
    <m/>
    <m/>
    <m/>
    <m/>
    <m/>
    <m/>
    <m/>
    <m/>
    <m/>
    <m/>
    <m/>
    <m/>
    <m/>
    <m/>
    <m/>
    <m/>
    <m/>
    <m/>
    <m/>
    <m/>
    <m/>
    <m/>
    <m/>
    <m/>
    <m/>
    <m/>
    <m/>
    <m/>
    <m/>
    <m/>
    <m/>
    <m/>
    <m/>
    <m/>
    <m/>
    <m/>
    <x v="7"/>
    <x v="1"/>
    <s v="ZBHT0010"/>
    <s v="GPkKByu2wRm"/>
    <s v="Allocated"/>
    <e v="#N/A"/>
    <e v="#N/A"/>
    <e v="#N/A"/>
    <m/>
    <m/>
    <m/>
    <e v="#N/A"/>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37">
  <r>
    <n v="133079788"/>
    <s v="ANAND DEENANATH GHADI"/>
    <s v="ONLINE"/>
    <s v="19.09.25"/>
    <n v="28555"/>
    <s v="UPI"/>
    <m/>
    <m/>
    <n v="27721"/>
    <n v="27145.82"/>
    <x v="0"/>
    <x v="0"/>
    <x v="0"/>
    <x v="0"/>
    <n v="643526.32999999996"/>
    <n v="384"/>
    <n v="0"/>
    <n v="900"/>
    <s v="25.08.25"/>
    <n v="0.37105690401368602"/>
    <n v="3.2058948161806981E-2"/>
    <s v="STABLE"/>
    <x v="0"/>
    <s v="MPTP"/>
    <x v="0"/>
    <m/>
    <n v="20"/>
    <s v="CAVNA"/>
    <m/>
    <s v="-"/>
    <s v="13 PANDE SADAN ASHOK NAGAR  BHANDUP EAST MUMBAI   NR DATTA MANDIR MUMBAI 400042"/>
    <s v="BHANDUP"/>
    <s v="- - 9920366237 "/>
    <s v="T SYSTEMS INFORMATION AND COMMUNICA"/>
    <s v="T SYSTEMS INDIA PVT LTD TOWER A 7FLOOR PANCHSHIL BUSSINESS PARK BALEWADI HIGH STREET  LAXMAN NAGAR BANER OUNE OPP CUMMINS PUNE 411045"/>
    <n v="56150.82"/>
    <n v="643526.32999999996"/>
    <n v="26"/>
    <n v="23"/>
    <s v="-"/>
    <s v="REGULAR"/>
    <s v="MH14KG6994"/>
    <s v="TRIUMPH STREET TRIPLE RS"/>
    <n v="44796"/>
    <n v="60"/>
    <x v="0"/>
    <s v="KAILASH ATKARI"/>
    <s v="NUTAN KAMBLE"/>
    <m/>
    <m/>
    <m/>
    <m/>
    <m/>
    <m/>
    <m/>
    <m/>
    <m/>
    <m/>
    <m/>
    <m/>
    <m/>
    <m/>
    <m/>
    <m/>
    <m/>
    <m/>
    <m/>
    <m/>
    <m/>
    <m/>
    <m/>
    <m/>
    <m/>
    <m/>
    <m/>
    <m/>
    <m/>
    <m/>
    <m/>
    <m/>
    <m/>
    <m/>
    <m/>
    <m/>
    <m/>
    <m/>
    <m/>
    <m/>
    <m/>
    <m/>
    <n v="1"/>
    <m/>
    <m/>
    <m/>
    <m/>
    <m/>
    <m/>
    <m/>
    <m/>
    <m/>
    <m/>
    <m/>
    <m/>
    <m/>
    <m/>
    <m/>
    <m/>
    <m/>
    <m/>
    <m/>
    <m/>
    <m/>
    <m/>
    <m/>
    <m/>
    <m/>
    <m/>
    <m/>
    <m/>
    <m/>
    <m/>
    <m/>
    <m/>
    <m/>
    <m/>
    <m/>
    <m/>
    <m/>
    <m/>
    <m/>
    <m/>
    <m/>
    <m/>
    <m/>
    <m/>
    <m/>
    <m/>
    <m/>
    <m/>
    <m/>
    <m/>
    <n v="1"/>
    <n v="1"/>
    <s v="DUWT0030"/>
    <e v="#N/A"/>
    <s v="Allocated"/>
    <s v="Address Not Found (NC_ANF)"/>
    <s v="Address not found "/>
    <d v="2025-09-15T00:00:00"/>
    <s v="Non Contactable Customer (POT_SKIP)"/>
    <s v="dt--16th sep 15:42 pm called up customer no  9920366237 Its  call forwarded to vocie mail"/>
    <d v="2025-09-16T00:00:00"/>
    <s v="NO"/>
  </r>
  <r>
    <n v="131831706"/>
    <s v="ROHIT RAMCHANDRA JADHAV"/>
    <s v="COLLECT"/>
    <s v="22.09.25"/>
    <n v="20000"/>
    <m/>
    <m/>
    <m/>
    <n v="19627"/>
    <n v="17899.990000000002"/>
    <x v="0"/>
    <x v="0"/>
    <x v="0"/>
    <x v="1"/>
    <n v="439927.62"/>
    <n v="251"/>
    <n v="0"/>
    <n v="2700"/>
    <s v="-"/>
    <n v="0.41405641850168778"/>
    <n v="2.1916145629234971E-2"/>
    <s v="STABLE"/>
    <x v="0"/>
    <s v="-"/>
    <x v="1"/>
    <m/>
    <n v="20"/>
    <s v="CAVA"/>
    <m/>
    <s v="-"/>
    <s v="VENKATESHWAR TOWER BHARATI VIDYA PEETH DATTA NAGAR ROAD KATRAJ FLAT NO 303 NR BHARATI VIDYA PEET   PUNE 411046"/>
    <s v="KATRAJ"/>
    <s v=" 7219518877  "/>
    <s v="BRAND STAND"/>
    <s v="BRAND STAND SHOP NO 1 VENKATESHWAR TOWER DATTA NAGAR ROAD AMBEGAON BK PUNE   PUNE 411046"/>
    <n v="20850.990000000002"/>
    <n v="439927.62"/>
    <n v="26"/>
    <n v="23"/>
    <s v="-"/>
    <s v="REGULAR"/>
    <s v="MH12UR0916"/>
    <s v="KAWASAKI Z900 ABS BSVI"/>
    <n v="44793"/>
    <n v="60"/>
    <x v="1"/>
    <s v="VIJAY NIKAM"/>
    <s v="NUTAN KAMBLE"/>
    <m/>
    <m/>
    <m/>
    <m/>
    <m/>
    <m/>
    <m/>
    <m/>
    <m/>
    <m/>
    <m/>
    <m/>
    <m/>
    <m/>
    <m/>
    <m/>
    <m/>
    <m/>
    <m/>
    <m/>
    <m/>
    <n v="1"/>
    <m/>
    <m/>
    <m/>
    <m/>
    <m/>
    <m/>
    <m/>
    <m/>
    <m/>
    <m/>
    <m/>
    <m/>
    <m/>
    <m/>
    <m/>
    <m/>
    <m/>
    <m/>
    <m/>
    <m/>
    <m/>
    <m/>
    <m/>
    <m/>
    <m/>
    <m/>
    <m/>
    <m/>
    <m/>
    <m/>
    <m/>
    <m/>
    <n v="1"/>
    <m/>
    <m/>
    <m/>
    <m/>
    <m/>
    <n v="1"/>
    <m/>
    <m/>
    <m/>
    <m/>
    <m/>
    <m/>
    <m/>
    <m/>
    <m/>
    <m/>
    <m/>
    <m/>
    <m/>
    <m/>
    <m/>
    <m/>
    <m/>
    <m/>
    <m/>
    <m/>
    <m/>
    <m/>
    <m/>
    <m/>
    <m/>
    <m/>
    <m/>
    <m/>
    <m/>
    <m/>
    <m/>
    <m/>
    <n v="3"/>
    <n v="1"/>
    <s v="DUWT0031"/>
    <s v="k6g8DGvEkFyc"/>
    <s v="Allocated 02"/>
    <s v="Payment (PAID)"/>
    <s v="Payment (PAID)"/>
    <d v="2025-09-22T00:00:00"/>
    <s v="RINGING NO RESPONSE (RNR)"/>
    <s v="dt--16th sep 17:16 pm called up customer no 7219518877 Its ringing "/>
    <d v="2025-09-16T00:00:00"/>
    <s v="NO"/>
  </r>
  <r>
    <n v="463131407"/>
    <s v="POONAM HARSHAL BHAGWAT"/>
    <s v="COLLECT"/>
    <s v="26.09.25"/>
    <n v="10000"/>
    <m/>
    <m/>
    <m/>
    <n v="9542"/>
    <n v="6068"/>
    <x v="0"/>
    <x v="0"/>
    <x v="0"/>
    <x v="2"/>
    <n v="270829"/>
    <n v="0"/>
    <n v="0"/>
    <n v="1800"/>
    <s v="26.08.25"/>
    <n v="0.27371109295841328"/>
    <n v="1.3492055362698249E-2"/>
    <s v="STABLE"/>
    <x v="0"/>
    <s v="PTP"/>
    <x v="1"/>
    <m/>
    <n v="25"/>
    <s v="CAVNA"/>
    <m/>
    <s v="-"/>
    <s v="C/O RAMESH PAGARE   EKTANAGAR CHAKAN  TAL KHED NR  EKTANAGAR PATSANSTHA  PUNE 410501"/>
    <s v="CHAKAN"/>
    <s v=" 9623598817  "/>
    <s v="Ashirvad shevai kendra"/>
    <s v="Ap swapanagari   Chakan pune    PUNE 410501"/>
    <n v="7868"/>
    <n v="270829"/>
    <n v="27"/>
    <n v="24"/>
    <s v="-"/>
    <s v="REGULAR"/>
    <m/>
    <s v="TVS APACHE RR 310 BS6"/>
    <n v="45449"/>
    <n v="48"/>
    <x v="1"/>
    <s v="KAILASH ATKARI"/>
    <s v="AARTI ZENDE"/>
    <m/>
    <m/>
    <m/>
    <m/>
    <m/>
    <m/>
    <m/>
    <m/>
    <m/>
    <m/>
    <m/>
    <m/>
    <m/>
    <m/>
    <m/>
    <m/>
    <m/>
    <m/>
    <m/>
    <m/>
    <m/>
    <m/>
    <m/>
    <m/>
    <m/>
    <m/>
    <m/>
    <m/>
    <m/>
    <m/>
    <m/>
    <m/>
    <m/>
    <n v="1"/>
    <m/>
    <m/>
    <m/>
    <m/>
    <m/>
    <m/>
    <m/>
    <m/>
    <m/>
    <m/>
    <m/>
    <m/>
    <m/>
    <m/>
    <m/>
    <m/>
    <m/>
    <m/>
    <m/>
    <m/>
    <m/>
    <m/>
    <m/>
    <m/>
    <m/>
    <m/>
    <m/>
    <m/>
    <m/>
    <m/>
    <m/>
    <m/>
    <m/>
    <m/>
    <m/>
    <m/>
    <m/>
    <m/>
    <m/>
    <m/>
    <m/>
    <n v="2"/>
    <m/>
    <m/>
    <m/>
    <m/>
    <m/>
    <m/>
    <m/>
    <m/>
    <m/>
    <m/>
    <m/>
    <m/>
    <m/>
    <m/>
    <m/>
    <m/>
    <m/>
    <n v="3"/>
    <n v="1"/>
    <s v="DUWT0017"/>
    <s v="GoVzT_Skprr"/>
    <s v="Allocated"/>
    <s v="Payment (PAID)"/>
    <s v="Payment (PAID)"/>
    <d v="2025-09-26T00:00:00"/>
    <s v="Non Contactable Customer (POT_SKIP)"/>
    <s v="14:06-CALLED UP THE CUSTOMER NO. CUSTOMER IS NOT CONTACTABLE ON ANY CONTACT NO.IN SYSTEM"/>
    <d v="2025-09-12T00:00:00"/>
    <s v="NO"/>
  </r>
  <r>
    <n v="465234316"/>
    <s v="NIRAJ RAMBAHADUR CHAUDHARY"/>
    <m/>
    <m/>
    <m/>
    <m/>
    <m/>
    <s v="BANK STABLE 16"/>
    <n v="7515"/>
    <n v="30051"/>
    <x v="1"/>
    <x v="0"/>
    <x v="1"/>
    <x v="3"/>
    <n v="246718"/>
    <n v="763"/>
    <n v="0"/>
    <n v="2250"/>
    <s v="FLOW"/>
    <n v="0.4379004180250588"/>
    <n v="5.745744746872089E-2"/>
    <s v="STABLE"/>
    <x v="0"/>
    <s v="NC"/>
    <x v="2"/>
    <s v="Add not found"/>
    <m/>
    <s v="CNAVNA"/>
    <m/>
    <s v="-"/>
    <s v="GANESH COLONY CHIKHALI   MOREWASTI  CHIKHALI NEAR  GANESH MANDIR  PUNE 411062"/>
    <s v="CHIKHALI"/>
    <s v=" 8983194497  "/>
    <s v="Premises pvt ltd"/>
    <s v="Parshuram chowk   akurdi g block  Gat no 148 Chinchwad  MIDC akurdi pune  PUNE 411035"/>
    <n v="33064"/>
    <n v="246718"/>
    <n v="119"/>
    <n v="116"/>
    <s v="-"/>
    <s v="NPA"/>
    <s v="MH14MD1682"/>
    <s v="JAWA 42 FJ DUAL DEEP BLACK MATTE"/>
    <n v="45673"/>
    <n v="48"/>
    <x v="1"/>
    <s v="VIJAY NIKAM"/>
    <s v="AARTI ZENDE"/>
    <m/>
    <m/>
    <m/>
    <m/>
    <m/>
    <m/>
    <n v="1"/>
    <m/>
    <m/>
    <m/>
    <m/>
    <m/>
    <m/>
    <m/>
    <m/>
    <m/>
    <m/>
    <m/>
    <m/>
    <m/>
    <m/>
    <m/>
    <m/>
    <m/>
    <m/>
    <m/>
    <m/>
    <m/>
    <m/>
    <m/>
    <m/>
    <m/>
    <m/>
    <m/>
    <m/>
    <m/>
    <m/>
    <m/>
    <m/>
    <m/>
    <m/>
    <m/>
    <m/>
    <m/>
    <m/>
    <m/>
    <m/>
    <m/>
    <m/>
    <m/>
    <m/>
    <m/>
    <m/>
    <m/>
    <m/>
    <m/>
    <m/>
    <m/>
    <m/>
    <m/>
    <m/>
    <m/>
    <m/>
    <m/>
    <m/>
    <m/>
    <m/>
    <m/>
    <m/>
    <m/>
    <m/>
    <m/>
    <m/>
    <m/>
    <m/>
    <m/>
    <m/>
    <m/>
    <m/>
    <m/>
    <m/>
    <m/>
    <m/>
    <m/>
    <m/>
    <m/>
    <m/>
    <m/>
    <m/>
    <m/>
    <m/>
    <m/>
    <m/>
    <n v="1"/>
    <n v="1"/>
    <s v="ZBHT0011"/>
    <s v="GooiN7Hwuw"/>
    <s v="Allocated 02"/>
    <s v="No Such Person (NC_NSP)"/>
    <s v="Visited given residence address no such person this society "/>
    <d v="2025-09-03T00:00:00"/>
    <s v="RINGING NO RESPONSE (RNR)"/>
    <s v="15:04-CALLED UP THE CUSTOMER NO. CUSTOMER CONTACT NUMBER ARE RINGING MODE"/>
    <d v="2025-09-13T00:00:00"/>
    <s v="NO"/>
  </r>
  <r>
    <n v="465254583"/>
    <s v="MAHESH SAHEBRAO KAMBLE"/>
    <m/>
    <m/>
    <m/>
    <m/>
    <m/>
    <m/>
    <n v="7016"/>
    <n v="27673"/>
    <x v="2"/>
    <x v="1"/>
    <x v="1"/>
    <x v="4"/>
    <n v="232453"/>
    <n v="627"/>
    <n v="0"/>
    <n v="2250"/>
    <s v="-"/>
    <n v="0.58476354537775732"/>
    <n v="5.9696865770346767E-2"/>
    <s v="FLOW"/>
    <x v="1"/>
    <s v="-"/>
    <x v="2"/>
    <s v="Short add"/>
    <m/>
    <s v="CNAVNA"/>
    <m/>
    <s v="-"/>
    <s v="Sr No-9/1 Near   Deviaai Temple  Sus Pashan  ..... PUNE 411021"/>
    <s v="PASHAN"/>
    <s v=" 7843000104 8087561482 "/>
    <s v="BIORAD MEDISYS PRIVATE LIMITED"/>
    <s v="AP SUSGAON  TEL   MULSHI DIST PUNE  SUS PUNE  NEAR BANER ROAD PUNE 411021"/>
    <n v="30550"/>
    <n v="232453"/>
    <n v="88"/>
    <n v="116"/>
    <s v="-"/>
    <s v="NPA"/>
    <s v="MH12XS3807"/>
    <s v="CLASSIC 350 DARK STEALTH BLACK"/>
    <n v="45675"/>
    <n v="48"/>
    <x v="2"/>
    <s v="KAILASH ATKARI"/>
    <s v="AARTI ZENDE"/>
    <m/>
    <m/>
    <m/>
    <m/>
    <m/>
    <m/>
    <m/>
    <m/>
    <m/>
    <m/>
    <m/>
    <m/>
    <m/>
    <m/>
    <m/>
    <m/>
    <m/>
    <m/>
    <m/>
    <m/>
    <m/>
    <m/>
    <m/>
    <m/>
    <m/>
    <m/>
    <m/>
    <m/>
    <m/>
    <m/>
    <m/>
    <m/>
    <m/>
    <m/>
    <m/>
    <m/>
    <n v="1"/>
    <m/>
    <m/>
    <m/>
    <m/>
    <m/>
    <m/>
    <m/>
    <m/>
    <m/>
    <m/>
    <m/>
    <m/>
    <m/>
    <m/>
    <n v="1"/>
    <m/>
    <m/>
    <m/>
    <m/>
    <m/>
    <m/>
    <m/>
    <m/>
    <m/>
    <m/>
    <m/>
    <m/>
    <m/>
    <m/>
    <m/>
    <m/>
    <m/>
    <m/>
    <m/>
    <m/>
    <m/>
    <m/>
    <m/>
    <m/>
    <m/>
    <m/>
    <m/>
    <m/>
    <m/>
    <m/>
    <m/>
    <m/>
    <m/>
    <m/>
    <m/>
    <m/>
    <m/>
    <m/>
    <m/>
    <m/>
    <m/>
    <n v="2"/>
    <n v="1"/>
    <s v="DUWT0023"/>
    <s v="APkZF7OtYcr"/>
    <s v="Allocated 13"/>
    <s v="Address Not Found (NC_ANF)"/>
    <s v="Address not found "/>
    <d v="2025-09-18T00:00:00"/>
    <s v="Non Contactable Customer (POT_SKIP)"/>
    <s v="14:06-CALLED UP THE CUSTOMER NO IN SYSTEM. RESPONDENT SAID ITS IS WRONG NO."/>
    <d v="2025-09-16T00:00:00"/>
    <s v="NO"/>
  </r>
  <r>
    <n v="463171160"/>
    <s v="ANIKET NATHU WAJE"/>
    <m/>
    <m/>
    <m/>
    <m/>
    <m/>
    <m/>
    <n v="11422"/>
    <n v="11422"/>
    <x v="0"/>
    <x v="1"/>
    <x v="1"/>
    <x v="5"/>
    <n v="225806"/>
    <n v="199"/>
    <n v="0"/>
    <n v="2680"/>
    <s v="-"/>
    <n v="0.14753355796168979"/>
    <n v="1.1249116797792851E-2"/>
    <s v="FLOW"/>
    <x v="2"/>
    <s v="-"/>
    <x v="3"/>
    <s v="Customer not ready to pay "/>
    <m/>
    <s v="CAVNA"/>
    <m/>
    <s v="-"/>
    <s v="S/O Nathu Waje   849 samata colony varale  road  talegaon dabhade ..... PUNE 410507"/>
    <s v="TALEGAON DABADE"/>
    <s v=" 9168319862 7276549626 "/>
    <s v="SAI BUMPER SPECIALIST AND AUTO BODY"/>
    <s v="SR NO 111  TALEGAON   CHAKAN PHATA  OLD MUMBAI PUNE  HIGHWAY  TALEGAON MAVAL NEAR GOLDEN GRAINS PUNE 412106"/>
    <n v="25723"/>
    <n v="225806"/>
    <n v="27"/>
    <n v="55"/>
    <s v="-"/>
    <s v="NPA"/>
    <s v="MH14LQ9151"/>
    <s v="CONTINENTAL GT 650 APEX GREY"/>
    <n v="45454"/>
    <n v="36"/>
    <x v="0"/>
    <s v="VIJAY NIKAM"/>
    <s v="NUTAN KAMBLE"/>
    <m/>
    <m/>
    <m/>
    <m/>
    <m/>
    <m/>
    <m/>
    <m/>
    <m/>
    <m/>
    <m/>
    <m/>
    <m/>
    <m/>
    <m/>
    <m/>
    <m/>
    <m/>
    <m/>
    <m/>
    <m/>
    <m/>
    <m/>
    <m/>
    <m/>
    <m/>
    <m/>
    <m/>
    <m/>
    <m/>
    <m/>
    <m/>
    <m/>
    <n v="1"/>
    <m/>
    <m/>
    <m/>
    <m/>
    <m/>
    <m/>
    <m/>
    <m/>
    <n v="1"/>
    <m/>
    <m/>
    <m/>
    <m/>
    <m/>
    <m/>
    <m/>
    <m/>
    <m/>
    <m/>
    <m/>
    <n v="1"/>
    <m/>
    <m/>
    <m/>
    <m/>
    <m/>
    <m/>
    <m/>
    <m/>
    <m/>
    <m/>
    <m/>
    <m/>
    <m/>
    <m/>
    <m/>
    <m/>
    <m/>
    <m/>
    <m/>
    <m/>
    <n v="1"/>
    <m/>
    <m/>
    <m/>
    <m/>
    <m/>
    <m/>
    <m/>
    <m/>
    <m/>
    <m/>
    <m/>
    <m/>
    <m/>
    <m/>
    <m/>
    <m/>
    <m/>
    <n v="4"/>
    <n v="1"/>
    <s v="DUWT0027"/>
    <e v="#N/A"/>
    <s v="Allocated"/>
    <s v="Refuse To Pay (RTP)"/>
    <s v="Visited to Customers residence address but Customer Refuse to pay due to Harsh Language by Telecaller in month of August - 2025"/>
    <d v="2025-09-26T00:00:00"/>
    <s v="Non Contactable Customer (POT_SKIP)"/>
    <s v="dt--16th sep 17:18 pm called up customer no 9168319862 Its  not connected "/>
    <d v="2025-09-16T00:00:00"/>
    <s v="NO"/>
  </r>
  <r>
    <n v="463704598"/>
    <s v="NAMDEV BANDERAV GAIKWAD"/>
    <s v="ONLINE"/>
    <s v="09.09.25"/>
    <n v="7407"/>
    <s v="UPI"/>
    <n v="370593305658"/>
    <m/>
    <n v="7107"/>
    <n v="35156"/>
    <x v="3"/>
    <x v="0"/>
    <x v="0"/>
    <x v="6"/>
    <n v="223360"/>
    <n v="1498"/>
    <n v="0"/>
    <n v="2250"/>
    <s v="-"/>
    <n v="0.93156135371679882"/>
    <n v="7.6160029844256974E-2"/>
    <s v="STABLE"/>
    <x v="0"/>
    <s v="-"/>
    <x v="4"/>
    <m/>
    <m/>
    <s v="CAVNA"/>
    <m/>
    <s v="ELG"/>
    <s v=" Bakori Road  Kesand   Gaon   .....  PUNE 412207"/>
    <s v="KESNAND"/>
    <s v=" 7588930659 9720848667 "/>
    <s v="elite engineering"/>
    <s v="surve no. 420/1   katkewadi wagholi   near parle godown PUNE 412207"/>
    <n v="38904"/>
    <n v="223360"/>
    <n v="149"/>
    <n v="147"/>
    <s v="-"/>
    <s v="NPA"/>
    <m/>
    <s v="CLASSIC 350 CHROME BRONZE"/>
    <n v="45513"/>
    <n v="48"/>
    <x v="1"/>
    <s v="VIJAY NIKAM"/>
    <s v="NUTAN KAMBLE"/>
    <m/>
    <m/>
    <m/>
    <m/>
    <m/>
    <m/>
    <m/>
    <m/>
    <m/>
    <m/>
    <m/>
    <m/>
    <m/>
    <m/>
    <m/>
    <m/>
    <m/>
    <m/>
    <m/>
    <m/>
    <m/>
    <m/>
    <m/>
    <m/>
    <m/>
    <m/>
    <m/>
    <m/>
    <m/>
    <m/>
    <n v="1"/>
    <m/>
    <m/>
    <m/>
    <m/>
    <m/>
    <m/>
    <m/>
    <m/>
    <m/>
    <m/>
    <m/>
    <m/>
    <m/>
    <m/>
    <m/>
    <m/>
    <m/>
    <m/>
    <m/>
    <m/>
    <m/>
    <m/>
    <m/>
    <m/>
    <m/>
    <m/>
    <m/>
    <m/>
    <m/>
    <m/>
    <m/>
    <m/>
    <m/>
    <m/>
    <m/>
    <m/>
    <m/>
    <m/>
    <m/>
    <m/>
    <m/>
    <m/>
    <m/>
    <m/>
    <m/>
    <m/>
    <m/>
    <m/>
    <m/>
    <m/>
    <m/>
    <m/>
    <m/>
    <m/>
    <m/>
    <m/>
    <m/>
    <m/>
    <m/>
    <m/>
    <m/>
    <m/>
    <n v="1"/>
    <n v="1"/>
    <s v="DUWT0021"/>
    <s v="GoHkpghaAom"/>
    <s v="Allocated 02"/>
    <s v="Address Not Found (NC_ANF)"/>
    <s v="Customer residence address is not found "/>
    <d v="2025-09-09T00:00:00"/>
    <s v="Non Contactable Customer (POT_SKIP)"/>
    <s v="16:55-CALLED UP THE CUSTOMER NO. CUSTOMER CONTACT NUMBER ARE  SWICH OFF MODE"/>
    <d v="2025-09-04T00:00:00"/>
    <s v="NO"/>
  </r>
  <r>
    <n v="462452555"/>
    <s v="RISHIKESH MANIKRAV KALE"/>
    <s v="ONLINE"/>
    <s v="22.09.25"/>
    <n v="8400"/>
    <m/>
    <m/>
    <m/>
    <n v="8055"/>
    <n v="7399"/>
    <x v="0"/>
    <x v="0"/>
    <x v="0"/>
    <x v="7"/>
    <n v="214186"/>
    <n v="191"/>
    <n v="0"/>
    <n v="2250"/>
    <s v="21.08.25"/>
    <n v="0.24107817114969871"/>
    <n v="1.067023608961702E-2"/>
    <s v="STABLE"/>
    <x v="0"/>
    <s v="MPTP"/>
    <x v="0"/>
    <m/>
    <n v="22"/>
    <s v="CAVNA"/>
    <m/>
    <s v="-"/>
    <s v="sector no 21 LCB   13 Yamunanagar  Third floor   nigadi pune near Amrita vidyalayam PUNE 411044"/>
    <s v="YAMUNA NAGAR"/>
    <s v=" 9045039567 9022083292 "/>
    <s v="ARM WELDERS PVT LTD"/>
    <s v="t 96/2 MIDC bhosari    pimri chinchwad   bhosari  nr nehru nagar bhosari road PUNE 411026"/>
    <n v="9840"/>
    <n v="214186"/>
    <n v="27"/>
    <n v="24"/>
    <s v="-"/>
    <s v="REGULAR"/>
    <s v="MH50XO2"/>
    <s v="CONTINENTAL GT650 MISTER CLEAN"/>
    <n v="45386"/>
    <n v="48"/>
    <x v="1"/>
    <s v="KAILASH ATKARI"/>
    <s v="NUTAN KAMBLE"/>
    <m/>
    <m/>
    <m/>
    <m/>
    <m/>
    <m/>
    <n v="1"/>
    <m/>
    <m/>
    <m/>
    <m/>
    <m/>
    <m/>
    <m/>
    <m/>
    <m/>
    <m/>
    <m/>
    <m/>
    <m/>
    <m/>
    <m/>
    <m/>
    <m/>
    <m/>
    <m/>
    <m/>
    <m/>
    <m/>
    <m/>
    <m/>
    <m/>
    <m/>
    <m/>
    <m/>
    <m/>
    <m/>
    <m/>
    <m/>
    <m/>
    <m/>
    <m/>
    <m/>
    <m/>
    <m/>
    <m/>
    <m/>
    <m/>
    <m/>
    <m/>
    <m/>
    <m/>
    <m/>
    <m/>
    <m/>
    <m/>
    <m/>
    <m/>
    <m/>
    <m/>
    <m/>
    <m/>
    <m/>
    <m/>
    <m/>
    <m/>
    <m/>
    <m/>
    <m/>
    <m/>
    <m/>
    <m/>
    <m/>
    <m/>
    <m/>
    <m/>
    <m/>
    <m/>
    <m/>
    <m/>
    <m/>
    <m/>
    <m/>
    <m/>
    <m/>
    <m/>
    <m/>
    <m/>
    <m/>
    <m/>
    <m/>
    <m/>
    <m/>
    <n v="1"/>
    <n v="1"/>
    <s v="ZBHT0015"/>
    <s v="G2B5Jw05OSw"/>
    <s v="Allocated 02"/>
    <s v="Shifted (NC_SFTD)"/>
    <s v="Visit cm residence address cm shifted in Sangli"/>
    <d v="2025-09-03T00:00:00"/>
    <s v="Non Contactable Customer (POT_SKIP)"/>
    <s v="16:05-CALLED UP THE CUSTOMER NO. CUSTOMER IS NOT CONTACTABLE ON ANY CONTACT NO.IN SYSTEM"/>
    <d v="2025-09-12T00:00:00"/>
    <s v="NO"/>
  </r>
  <r>
    <n v="465673833"/>
    <s v="GANESH PANDURANG GAVHANE"/>
    <s v="ONLINE"/>
    <s v="23.09.25"/>
    <n v="6550"/>
    <m/>
    <m/>
    <m/>
    <n v="6382"/>
    <n v="6382"/>
    <x v="0"/>
    <x v="0"/>
    <x v="0"/>
    <x v="8"/>
    <n v="211443"/>
    <n v="68"/>
    <n v="0"/>
    <n v="1676"/>
    <s v="-"/>
    <n v="0.14071804556748241"/>
    <n v="1.053358636650804E-2"/>
    <s v="STABLE"/>
    <x v="0"/>
    <s v="-"/>
    <x v="1"/>
    <m/>
    <n v="22"/>
    <s v="CAVA"/>
    <m/>
    <s v="-"/>
    <s v="   mu.post.sangamner   Sangamner  ..... .....  varchi ali  tal bhor dist pune PUNE 412206"/>
    <s v="BHOR"/>
    <s v=" 9527134177  "/>
    <n v="0"/>
    <s v="      "/>
    <n v="8126"/>
    <n v="211443"/>
    <n v="27"/>
    <n v="24"/>
    <s v="-"/>
    <s v="REGULAR"/>
    <m/>
    <s v="CLASSIC 350 GUN GREY"/>
    <n v="45726"/>
    <n v="48"/>
    <x v="1"/>
    <s v="VIJAY NIKAM"/>
    <s v="NUTAN KAMBLE"/>
    <m/>
    <m/>
    <m/>
    <m/>
    <m/>
    <m/>
    <m/>
    <m/>
    <m/>
    <m/>
    <m/>
    <m/>
    <m/>
    <m/>
    <m/>
    <m/>
    <m/>
    <m/>
    <m/>
    <m/>
    <m/>
    <m/>
    <m/>
    <m/>
    <m/>
    <m/>
    <m/>
    <m/>
    <m/>
    <m/>
    <m/>
    <m/>
    <m/>
    <m/>
    <m/>
    <m/>
    <m/>
    <m/>
    <m/>
    <m/>
    <m/>
    <m/>
    <n v="1"/>
    <m/>
    <m/>
    <m/>
    <m/>
    <m/>
    <m/>
    <m/>
    <m/>
    <m/>
    <m/>
    <m/>
    <m/>
    <m/>
    <m/>
    <m/>
    <m/>
    <m/>
    <n v="1"/>
    <m/>
    <m/>
    <m/>
    <m/>
    <m/>
    <m/>
    <m/>
    <m/>
    <m/>
    <m/>
    <m/>
    <m/>
    <m/>
    <m/>
    <m/>
    <m/>
    <m/>
    <m/>
    <m/>
    <m/>
    <m/>
    <m/>
    <m/>
    <m/>
    <m/>
    <m/>
    <m/>
    <m/>
    <m/>
    <m/>
    <m/>
    <m/>
    <n v="2"/>
    <n v="1"/>
    <s v="DUWT0011"/>
    <s v="kocfmN-4kc"/>
    <s v="Allocated 02"/>
    <s v="Promise To Pay (PTP)"/>
    <s v="Promise to pay "/>
    <d v="2025-09-23T00:00:00"/>
    <s v="Call Back (CLB)"/>
    <s v="dt--17th sep 13:17 pm called up customer no 9527134177 call received by customer say call back after one hour  "/>
    <d v="2025-09-17T00:00:00"/>
    <s v="VYMO"/>
  </r>
  <r>
    <n v="464900931"/>
    <s v="JUGANU"/>
    <s v="COLLECT"/>
    <s v="13.09.25"/>
    <n v="6500"/>
    <m/>
    <m/>
    <m/>
    <n v="6274"/>
    <n v="18822"/>
    <x v="2"/>
    <x v="0"/>
    <x v="0"/>
    <x v="5"/>
    <n v="204363"/>
    <n v="310"/>
    <n v="0"/>
    <n v="2237"/>
    <s v="FLOW"/>
    <n v="0.53165948557939036"/>
    <n v="5.2482999055402067E-2"/>
    <s v="STABLE"/>
    <x v="0"/>
    <s v="NC"/>
    <x v="4"/>
    <m/>
    <m/>
    <s v="CAVNA"/>
    <m/>
    <s v="ELG"/>
    <s v="C/O Ramchandar   Zokai Sahani block  no-02    Talegaon  Dabhade (R) ..... PUNE 410507"/>
    <s v="TALEGAIN DABADE"/>
    <s v=" 7380954169 8805694318 "/>
    <s v="KANTILAL SHAH ENGLISH MEDIUM SCHOOL"/>
    <s v="YESHWANT NAGAR   TALEGAON STATION   TALEGAON DABHADE   TALEGAON NEAR INDRAYANI COLLEGE  PUNE 410507"/>
    <n v="21369"/>
    <n v="204363"/>
    <n v="88"/>
    <n v="86"/>
    <s v="-"/>
    <s v="REGULAR"/>
    <s v="MH14MB0087"/>
    <s v="CLASSIC 350 COMMANDO SAND"/>
    <n v="45635"/>
    <n v="48"/>
    <x v="1"/>
    <s v="VIJAY NIKAM"/>
    <s v="NUTAN KAMBLE"/>
    <m/>
    <m/>
    <m/>
    <n v="1"/>
    <m/>
    <m/>
    <m/>
    <m/>
    <m/>
    <m/>
    <m/>
    <m/>
    <n v="1"/>
    <m/>
    <m/>
    <m/>
    <m/>
    <m/>
    <m/>
    <m/>
    <m/>
    <m/>
    <m/>
    <m/>
    <m/>
    <m/>
    <m/>
    <m/>
    <m/>
    <m/>
    <m/>
    <m/>
    <m/>
    <n v="3"/>
    <m/>
    <m/>
    <n v="1"/>
    <m/>
    <m/>
    <m/>
    <m/>
    <m/>
    <n v="1"/>
    <m/>
    <m/>
    <m/>
    <m/>
    <m/>
    <m/>
    <m/>
    <m/>
    <m/>
    <m/>
    <m/>
    <m/>
    <m/>
    <m/>
    <m/>
    <m/>
    <m/>
    <m/>
    <m/>
    <m/>
    <m/>
    <m/>
    <m/>
    <m/>
    <m/>
    <m/>
    <m/>
    <m/>
    <m/>
    <m/>
    <m/>
    <m/>
    <n v="1"/>
    <m/>
    <m/>
    <m/>
    <m/>
    <m/>
    <m/>
    <m/>
    <m/>
    <m/>
    <m/>
    <m/>
    <m/>
    <m/>
    <m/>
    <m/>
    <m/>
    <m/>
    <n v="8"/>
    <n v="1"/>
    <s v="DUWT0027"/>
    <s v="k2BB3YSzs81L"/>
    <s v="Allocated 02"/>
    <s v="Left Message (LMCB)"/>
    <s v="Visited to Customers residence address and Left massage with his Brother because Customer Shifted from his residence address "/>
    <d v="2025-09-26T00:00:00"/>
    <s v="Non Contactable Customer (POT_SKIP)"/>
    <s v="dt--10th sep 18:23 pm called up customer no 8805694318 Its  not connected  "/>
    <d v="2025-09-10T00:00:00"/>
    <s v="NO"/>
  </r>
  <r>
    <n v="464450552"/>
    <s v="ANTESHWAR PRALHAD GURUDE"/>
    <s v="ONLINE"/>
    <s v="18.09.25"/>
    <n v="6550"/>
    <m/>
    <m/>
    <m/>
    <n v="6463"/>
    <n v="6377"/>
    <x v="0"/>
    <x v="0"/>
    <x v="0"/>
    <x v="6"/>
    <n v="199385"/>
    <n v="86"/>
    <n v="0"/>
    <n v="2006.45"/>
    <s v="-"/>
    <n v="0.48165724976838731"/>
    <n v="9.9328855421376237E-3"/>
    <s v="STABLE"/>
    <x v="0"/>
    <s v="-"/>
    <x v="4"/>
    <m/>
    <m/>
    <s v="CAVNA"/>
    <m/>
    <s v="-"/>
    <s v="G.no 458 fl.no   B- 601 oxy galaxy  theur Rd.. kesnand  tal haveli dist Pune  PUNE 412207"/>
    <s v="KESNAND"/>
    <s v=" -  "/>
    <s v="AR electrical"/>
    <s v="Manjari bk Pune     PUNE 412307"/>
    <n v="8469.4500000000007"/>
    <n v="199385"/>
    <n v="27"/>
    <n v="24"/>
    <s v="-"/>
    <s v="REGULAR"/>
    <s v="MH12XJ5985"/>
    <s v="CLASSIC 350 DARK STEALTH BLACK"/>
    <n v="45591"/>
    <n v="48"/>
    <x v="1"/>
    <s v="VIJAY NIKAM"/>
    <s v="NUTAN KAMBLE"/>
    <m/>
    <m/>
    <m/>
    <m/>
    <m/>
    <m/>
    <m/>
    <m/>
    <m/>
    <m/>
    <m/>
    <m/>
    <m/>
    <m/>
    <m/>
    <m/>
    <m/>
    <m/>
    <m/>
    <m/>
    <m/>
    <m/>
    <m/>
    <m/>
    <m/>
    <m/>
    <m/>
    <m/>
    <m/>
    <m/>
    <m/>
    <m/>
    <m/>
    <m/>
    <m/>
    <m/>
    <m/>
    <m/>
    <m/>
    <m/>
    <m/>
    <m/>
    <n v="1"/>
    <m/>
    <m/>
    <m/>
    <m/>
    <m/>
    <m/>
    <m/>
    <m/>
    <m/>
    <m/>
    <m/>
    <m/>
    <m/>
    <m/>
    <m/>
    <m/>
    <m/>
    <m/>
    <m/>
    <m/>
    <m/>
    <m/>
    <m/>
    <m/>
    <m/>
    <m/>
    <m/>
    <m/>
    <m/>
    <m/>
    <m/>
    <m/>
    <m/>
    <m/>
    <m/>
    <m/>
    <m/>
    <m/>
    <m/>
    <m/>
    <m/>
    <m/>
    <m/>
    <m/>
    <m/>
    <m/>
    <m/>
    <m/>
    <m/>
    <m/>
    <n v="1"/>
    <n v="1"/>
    <s v="DUWT0021"/>
    <s v="G2-o_ZRUdt7"/>
    <s v="Allocated 04"/>
    <s v="Entry Restricted (NC_ER)"/>
    <s v="Customer residence gate entry not allowed "/>
    <d v="2025-09-15T00:00:00"/>
    <s v="RINGING NO RESPONSE (RNR)"/>
    <s v="16:05-CALLED UP THE CUSTOMER NO. CUSTOMER CONTACT NUMBER ARE BUSY  MODE"/>
    <d v="2025-09-12T00:00:00"/>
    <s v="NO"/>
  </r>
  <r>
    <n v="463698650"/>
    <s v="ADITYA KUMAR SINGH"/>
    <s v="ONLINE"/>
    <s v="22.09.25"/>
    <n v="21880"/>
    <s v="UPI"/>
    <n v="936328173599"/>
    <m/>
    <n v="6732"/>
    <n v="13464"/>
    <x v="4"/>
    <x v="2"/>
    <x v="0"/>
    <x v="5"/>
    <n v="198917"/>
    <n v="152"/>
    <n v="0"/>
    <n v="900"/>
    <s v="FLOW"/>
    <n v="0.62576483697214846"/>
    <n v="3.4059005706505358E-2"/>
    <s v="RB"/>
    <x v="0"/>
    <s v="NC"/>
    <x v="2"/>
    <m/>
    <m/>
    <s v="CNAVNA"/>
    <m/>
    <s v="-"/>
    <s v="flat no. B1-103   yashwant nagar  plus society   yashwant nagar talegaon dabhade  near shivaji chowk  TALEGAON DABHADE 410506"/>
    <s v="TALEGAIN DABADE"/>
    <s v=" 6387748015 6299399840 "/>
    <s v="sthapatya Pvt Ltd"/>
    <s v="303 High Street    Baner pashan  link road  Baner   baner near star mall PUNE 411045"/>
    <n v="14516"/>
    <n v="198917"/>
    <n v="58"/>
    <n v="0"/>
    <s v="-"/>
    <s v="REGULAR"/>
    <s v="MH14LT7269"/>
    <s v="JAWA 42 BOBBER BLACK MIRROR"/>
    <n v="45512"/>
    <n v="48"/>
    <x v="1"/>
    <s v="VIJAY NIKAM"/>
    <s v="NUTAN KAMBLE"/>
    <m/>
    <m/>
    <m/>
    <m/>
    <m/>
    <m/>
    <m/>
    <m/>
    <m/>
    <m/>
    <m/>
    <m/>
    <n v="1"/>
    <m/>
    <m/>
    <m/>
    <m/>
    <m/>
    <m/>
    <m/>
    <m/>
    <m/>
    <m/>
    <m/>
    <m/>
    <m/>
    <m/>
    <m/>
    <m/>
    <m/>
    <m/>
    <m/>
    <m/>
    <n v="2"/>
    <m/>
    <m/>
    <m/>
    <m/>
    <m/>
    <m/>
    <m/>
    <m/>
    <m/>
    <m/>
    <m/>
    <m/>
    <m/>
    <m/>
    <m/>
    <m/>
    <m/>
    <m/>
    <m/>
    <m/>
    <m/>
    <m/>
    <m/>
    <m/>
    <m/>
    <m/>
    <n v="1"/>
    <m/>
    <m/>
    <m/>
    <m/>
    <m/>
    <m/>
    <m/>
    <m/>
    <m/>
    <m/>
    <m/>
    <m/>
    <m/>
    <m/>
    <m/>
    <m/>
    <m/>
    <m/>
    <m/>
    <m/>
    <m/>
    <m/>
    <m/>
    <m/>
    <m/>
    <m/>
    <m/>
    <m/>
    <m/>
    <m/>
    <m/>
    <m/>
    <n v="4"/>
    <n v="1"/>
    <s v="DUWT0027"/>
    <s v="BoXBoQP-hj6m"/>
    <s v="Allocated 02"/>
    <s v="Payment (PAID)"/>
    <s v="Visited to Customers residence address met to his neighbour he called to Customer Customer Paid Rs. 21680/- by online payment mode "/>
    <d v="2025-09-22T00:00:00"/>
    <s v="RINGING NO RESPONSE (RNR)"/>
    <s v="dt--16th sep 17:27 pm called up customer no 6387748015 Its  ringing "/>
    <d v="2025-09-16T00:00:00"/>
    <s v="VYMO"/>
  </r>
  <r>
    <n v="463778441"/>
    <s v="SHREEYASH UMESH RAIKAR"/>
    <m/>
    <m/>
    <m/>
    <m/>
    <m/>
    <m/>
    <n v="4678"/>
    <n v="16597.96"/>
    <x v="1"/>
    <x v="1"/>
    <x v="1"/>
    <x v="5"/>
    <n v="193789"/>
    <n v="682"/>
    <n v="0"/>
    <n v="2250"/>
    <s v="STABLE"/>
    <n v="0.80571851469958466"/>
    <n v="4.5130964451381553E-2"/>
    <s v="FLOW"/>
    <x v="1"/>
    <s v="PAID"/>
    <x v="2"/>
    <s v="Add not found"/>
    <m/>
    <m/>
    <m/>
    <s v="ELG"/>
    <s v="SARVE NO- 27/1/A/2C   VARALE ROAD  NEAR ECO CITY  VARALE TALEGAON DABHADE R  PUNE 410507"/>
    <s v="TALEGAIN DABADE"/>
    <s v=" 9766632409  "/>
    <s v="SHREEVEDANT TOURS AND TRAVALS"/>
    <s v="Talegaon Dabhade   Tal maval pune    PUNE 410507"/>
    <n v="19529.96"/>
    <n v="193789"/>
    <n v="119"/>
    <n v="147"/>
    <s v="-"/>
    <s v="NPA"/>
    <s v="MH14LT5538"/>
    <s v="KARIZMA XMR"/>
    <n v="45520"/>
    <n v="72"/>
    <x v="1"/>
    <s v="VIJAY NIKAM"/>
    <s v="NUTAN KAMBLE"/>
    <m/>
    <m/>
    <m/>
    <m/>
    <m/>
    <m/>
    <m/>
    <m/>
    <m/>
    <m/>
    <m/>
    <m/>
    <n v="1"/>
    <m/>
    <m/>
    <m/>
    <m/>
    <m/>
    <m/>
    <m/>
    <m/>
    <n v="1"/>
    <m/>
    <m/>
    <m/>
    <m/>
    <m/>
    <m/>
    <m/>
    <m/>
    <m/>
    <m/>
    <m/>
    <n v="2"/>
    <m/>
    <m/>
    <m/>
    <m/>
    <m/>
    <m/>
    <m/>
    <m/>
    <m/>
    <m/>
    <m/>
    <m/>
    <m/>
    <m/>
    <m/>
    <m/>
    <m/>
    <m/>
    <m/>
    <m/>
    <n v="1"/>
    <m/>
    <m/>
    <m/>
    <m/>
    <m/>
    <m/>
    <m/>
    <m/>
    <m/>
    <m/>
    <m/>
    <m/>
    <m/>
    <m/>
    <m/>
    <m/>
    <m/>
    <m/>
    <m/>
    <m/>
    <n v="1"/>
    <m/>
    <m/>
    <m/>
    <m/>
    <m/>
    <m/>
    <m/>
    <m/>
    <m/>
    <m/>
    <m/>
    <m/>
    <m/>
    <m/>
    <m/>
    <m/>
    <m/>
    <n v="6"/>
    <n v="1"/>
    <s v="DUWT0027"/>
    <s v="GPG3X1a__VL"/>
    <s v="Allocated 02"/>
    <s v="Address Not Found (NC_ANF)"/>
    <s v="Visited to Customers residence address but short address so can't found Customer "/>
    <d v="2025-09-26T00:00:00"/>
    <s v="RINGING NO RESPONSE (RNR)"/>
    <s v="dt--16th sep 17:29 pm called up customer no 9766632409 Its ringing "/>
    <d v="2025-09-16T00:00:00"/>
    <s v="NO"/>
  </r>
  <r>
    <n v="463411381"/>
    <s v="MINA BABASAHEB PANDURE"/>
    <m/>
    <m/>
    <m/>
    <m/>
    <m/>
    <m/>
    <n v="6741"/>
    <n v="6585"/>
    <x v="0"/>
    <x v="1"/>
    <x v="1"/>
    <x v="3"/>
    <n v="193343"/>
    <n v="161"/>
    <n v="0"/>
    <n v="2246"/>
    <s v="29.08.25"/>
    <n v="0.1393774776397019"/>
    <n v="9.6318875009329414E-3"/>
    <s v="STABLE"/>
    <x v="3"/>
    <s v="PTP"/>
    <x v="1"/>
    <m/>
    <n v="30"/>
    <s v="CAVNA"/>
    <m/>
    <s v="-"/>
    <s v="C/O Babasaheb Pandure   HOUSE NO.18  Chikha Dehu-Alndi  Road Chikhali Chikhali GAON Chikhali Bk. RUPEENAGAR 412114"/>
    <s v="CHIKHALI"/>
    <s v=" 8806482251 7709802390 "/>
    <s v="TATA MOTORS LIMITED"/>
    <s v="TATA MOTORS LTD   akurdi khandoba  mall pune Pune  chinchwad pune pune pune PUNE 411019"/>
    <n v="8992"/>
    <n v="193343"/>
    <n v="27"/>
    <n v="55"/>
    <s v="-"/>
    <s v="REGULAR"/>
    <s v="MH14LR7021"/>
    <s v="CLASSIC 350 DARK STEALTH BLACK"/>
    <n v="45479"/>
    <n v="48"/>
    <x v="1"/>
    <s v="VIJAY NIKAM"/>
    <s v="AARTI ZENDE"/>
    <m/>
    <m/>
    <m/>
    <m/>
    <m/>
    <m/>
    <n v="1"/>
    <m/>
    <m/>
    <m/>
    <m/>
    <m/>
    <m/>
    <m/>
    <m/>
    <m/>
    <m/>
    <m/>
    <m/>
    <m/>
    <m/>
    <m/>
    <m/>
    <m/>
    <m/>
    <m/>
    <m/>
    <m/>
    <m/>
    <m/>
    <m/>
    <m/>
    <m/>
    <m/>
    <m/>
    <m/>
    <m/>
    <m/>
    <m/>
    <m/>
    <m/>
    <m/>
    <m/>
    <m/>
    <m/>
    <m/>
    <m/>
    <m/>
    <m/>
    <m/>
    <m/>
    <m/>
    <m/>
    <m/>
    <m/>
    <m/>
    <m/>
    <m/>
    <m/>
    <m/>
    <m/>
    <m/>
    <m/>
    <m/>
    <m/>
    <m/>
    <m/>
    <m/>
    <m/>
    <m/>
    <m/>
    <m/>
    <m/>
    <m/>
    <m/>
    <m/>
    <m/>
    <m/>
    <m/>
    <m/>
    <m/>
    <m/>
    <m/>
    <m/>
    <m/>
    <m/>
    <m/>
    <m/>
    <m/>
    <m/>
    <m/>
    <m/>
    <m/>
    <n v="1"/>
    <n v="1"/>
    <s v="ZBHT0011"/>
    <s v="B6pA1M-r2evz"/>
    <s v="Allocated 02"/>
    <s v="Call Back (CLB)"/>
    <s v="Visited given residence address customer financial problem call back 13th September "/>
    <d v="2025-09-13T00:00:00"/>
    <s v="RINGING NO RESPONSE (RNR)"/>
    <s v="13:45-CALLED UP THE CUSTOMER NO. CUSTOMER CONTACT NUMBER ARE RINGING MODE"/>
    <d v="2025-09-17T00:00:00"/>
    <s v="NO"/>
  </r>
  <r>
    <n v="463487908"/>
    <s v="ZAID BABAMIYA PATHAN"/>
    <m/>
    <m/>
    <m/>
    <m/>
    <m/>
    <s v="BANK STABLE 16"/>
    <n v="6694"/>
    <n v="6593"/>
    <x v="0"/>
    <x v="0"/>
    <x v="1"/>
    <x v="3"/>
    <n v="190414"/>
    <n v="195"/>
    <n v="0"/>
    <n v="0"/>
    <s v="-"/>
    <n v="0.13726601442662109"/>
    <n v="9.4859717010837997E-3"/>
    <s v="STABLE"/>
    <x v="0"/>
    <s v="-"/>
    <x v="4"/>
    <m/>
    <m/>
    <s v="CAVNA"/>
    <m/>
    <m/>
    <s v="C-5  205 Savali   Hsg Society Spine  Road Gharkul   Chikhali ..... Pradhikaran Chikhali PUNE 411062"/>
    <s v="CHIKHALI"/>
    <s v=" 7620531122 8856808652 "/>
    <s v="GLOBAL TRADERS"/>
    <s v="NR SILVER GYM KUDALWADI   PUNE   PUNE PUNE PUNE 411062"/>
    <n v="13482"/>
    <n v="190414"/>
    <n v="27"/>
    <n v="24"/>
    <s v="-"/>
    <s v="REGULAR"/>
    <s v="MH14LR5217"/>
    <s v="CLASSIC 350 CHROME BRONZE"/>
    <n v="45489"/>
    <n v="48"/>
    <x v="0"/>
    <s v="VIJAY NIKAM"/>
    <s v="AARTI ZENDE"/>
    <m/>
    <m/>
    <m/>
    <m/>
    <m/>
    <m/>
    <m/>
    <m/>
    <m/>
    <m/>
    <m/>
    <m/>
    <m/>
    <m/>
    <m/>
    <m/>
    <m/>
    <m/>
    <m/>
    <m/>
    <m/>
    <m/>
    <m/>
    <m/>
    <m/>
    <m/>
    <m/>
    <m/>
    <m/>
    <m/>
    <m/>
    <m/>
    <m/>
    <n v="1"/>
    <m/>
    <m/>
    <m/>
    <m/>
    <m/>
    <m/>
    <m/>
    <m/>
    <m/>
    <m/>
    <m/>
    <m/>
    <m/>
    <m/>
    <m/>
    <m/>
    <m/>
    <m/>
    <m/>
    <m/>
    <m/>
    <m/>
    <m/>
    <m/>
    <m/>
    <m/>
    <m/>
    <m/>
    <m/>
    <m/>
    <m/>
    <m/>
    <m/>
    <m/>
    <m/>
    <m/>
    <m/>
    <m/>
    <m/>
    <m/>
    <m/>
    <m/>
    <m/>
    <m/>
    <m/>
    <m/>
    <m/>
    <m/>
    <m/>
    <m/>
    <m/>
    <m/>
    <m/>
    <m/>
    <m/>
    <m/>
    <m/>
    <m/>
    <m/>
    <n v="1"/>
    <n v="1"/>
    <s v="ZBHT0011"/>
    <e v="#N/A"/>
    <s v="Allocated"/>
    <s v="Left Message (LMCB)"/>
    <s v="Left message at residence with brother "/>
    <d v="2025-09-12T00:00:00"/>
    <s v="RINGING NO RESPONSE (RNR)"/>
    <s v="15:04-CALLED UP THE CUSTOMER NO. CUSTOMER CONTACT NUMBER ARE RINGING MODE"/>
    <d v="2025-09-13T00:00:00"/>
    <s v="NO"/>
  </r>
  <r>
    <n v="464403745"/>
    <s v="ANKIT RAJKUMAR JAISWAL"/>
    <s v="COLLECT"/>
    <s v="26.09.25"/>
    <n v="7810"/>
    <s v="UPI"/>
    <n v="104414518126"/>
    <m/>
    <n v="7718"/>
    <n v="7718"/>
    <x v="0"/>
    <x v="0"/>
    <x v="0"/>
    <x v="7"/>
    <n v="182921"/>
    <n v="92"/>
    <n v="0"/>
    <n v="900"/>
    <s v="-"/>
    <n v="0.20588768707980001"/>
    <n v="9.1126882977824626E-3"/>
    <s v="STABLE"/>
    <x v="0"/>
    <s v="-"/>
    <x v="2"/>
    <s v="Add not found"/>
    <m/>
    <s v="CNAVNA"/>
    <m/>
    <m/>
    <s v="S/O: Rajkumar Jaiswal   Sector -  22  Rahul Baba  Saheb Ambedkar Vashat ..... ..... PUNE 411044"/>
    <s v="YAMUNA NAGAR"/>
    <s v=" 8806341410 9518798462 "/>
    <s v="inductotherm India Pvt Ltd"/>
    <s v="Exide battery    MIDC chinchwad  pune  chinchwad   chinchwad opposite hotel pravin PUNE 411019"/>
    <n v="16428"/>
    <n v="182921"/>
    <n v="27"/>
    <n v="24"/>
    <s v="-"/>
    <s v="REGULAR"/>
    <s v="MH14LZ1613"/>
    <s v="CLASSIC 350 DARK GUNMETAL GREY"/>
    <n v="45587"/>
    <n v="36"/>
    <x v="0"/>
    <s v="KAILASH ATKARI"/>
    <s v="NUTAN KAMBLE"/>
    <m/>
    <m/>
    <m/>
    <m/>
    <m/>
    <m/>
    <m/>
    <m/>
    <m/>
    <m/>
    <m/>
    <m/>
    <m/>
    <m/>
    <m/>
    <m/>
    <m/>
    <m/>
    <m/>
    <m/>
    <m/>
    <m/>
    <m/>
    <m/>
    <m/>
    <m/>
    <m/>
    <m/>
    <m/>
    <m/>
    <m/>
    <m/>
    <m/>
    <n v="1"/>
    <m/>
    <m/>
    <m/>
    <m/>
    <m/>
    <m/>
    <m/>
    <m/>
    <m/>
    <m/>
    <m/>
    <n v="2"/>
    <m/>
    <m/>
    <m/>
    <m/>
    <m/>
    <m/>
    <m/>
    <m/>
    <n v="1"/>
    <m/>
    <m/>
    <m/>
    <m/>
    <m/>
    <m/>
    <m/>
    <m/>
    <m/>
    <m/>
    <m/>
    <m/>
    <m/>
    <m/>
    <n v="1"/>
    <m/>
    <m/>
    <m/>
    <m/>
    <m/>
    <m/>
    <m/>
    <m/>
    <m/>
    <m/>
    <m/>
    <m/>
    <m/>
    <m/>
    <m/>
    <m/>
    <m/>
    <m/>
    <m/>
    <m/>
    <m/>
    <m/>
    <m/>
    <n v="5"/>
    <n v="1"/>
    <s v="ZBHT0015"/>
    <e v="#N/A"/>
    <s v="Allocated"/>
    <s v="Address Not Found (NC_ANF)"/>
    <s v="Visit cm residence address cm short address "/>
    <d v="2025-09-19T00:00:00"/>
    <s v="RINGING NO RESPONSE (RNR)"/>
    <s v="13:46-CALLED UP THE CUSTOMER NO. CUSTOMER CONTACT NUMBER ARE RINGING MODE"/>
    <d v="2025-09-17T00:00:00"/>
    <s v="NO"/>
  </r>
  <r>
    <n v="461861757"/>
    <s v="ASIF MOHAMMAD SHAIKH"/>
    <m/>
    <m/>
    <m/>
    <m/>
    <m/>
    <m/>
    <n v="7072"/>
    <n v="7004"/>
    <x v="0"/>
    <x v="1"/>
    <x v="1"/>
    <x v="5"/>
    <n v="176970.84"/>
    <n v="174"/>
    <n v="0"/>
    <n v="2250"/>
    <s v="28.08.25 29.08.25"/>
    <n v="0.1156264124100729"/>
    <n v="8.8162655065122785E-3"/>
    <s v="STABLE"/>
    <x v="3"/>
    <s v="PTP"/>
    <x v="1"/>
    <m/>
    <n v="30"/>
    <m/>
    <m/>
    <s v="-"/>
    <s v="FLAT NO-202  SHIVSHAMBHO   COLONY  DEHUROAD DEHU  ROAD PUNE .  PUNE 412101"/>
    <s v="DEHU ROAD"/>
    <s v=" 8308081796  "/>
    <s v="Shifa goods supplier"/>
    <s v="Sainagar at Post   mamurdi Tal maval  Pune   PUNE 412101"/>
    <n v="9428"/>
    <n v="176970.84"/>
    <n v="27"/>
    <n v="55"/>
    <s v="-"/>
    <s v="NPA"/>
    <s v="MH14LK1969"/>
    <s v="BULLET 350 THE STANDARD BLACK"/>
    <n v="45332"/>
    <n v="48"/>
    <x v="1"/>
    <s v="VIJAY NIKAM"/>
    <s v="NUTAN KAMBLE"/>
    <m/>
    <m/>
    <m/>
    <m/>
    <m/>
    <m/>
    <m/>
    <m/>
    <m/>
    <m/>
    <m/>
    <m/>
    <n v="1"/>
    <m/>
    <m/>
    <m/>
    <m/>
    <m/>
    <m/>
    <m/>
    <m/>
    <m/>
    <m/>
    <m/>
    <m/>
    <m/>
    <m/>
    <m/>
    <m/>
    <m/>
    <m/>
    <m/>
    <m/>
    <m/>
    <m/>
    <m/>
    <m/>
    <m/>
    <m/>
    <m/>
    <m/>
    <m/>
    <n v="1"/>
    <m/>
    <m/>
    <m/>
    <m/>
    <m/>
    <m/>
    <m/>
    <m/>
    <m/>
    <m/>
    <m/>
    <n v="1"/>
    <m/>
    <m/>
    <m/>
    <m/>
    <m/>
    <m/>
    <m/>
    <m/>
    <m/>
    <m/>
    <m/>
    <m/>
    <m/>
    <m/>
    <m/>
    <m/>
    <m/>
    <m/>
    <m/>
    <m/>
    <n v="1"/>
    <m/>
    <m/>
    <m/>
    <m/>
    <m/>
    <m/>
    <m/>
    <m/>
    <m/>
    <m/>
    <m/>
    <m/>
    <m/>
    <m/>
    <m/>
    <m/>
    <m/>
    <n v="4"/>
    <n v="1"/>
    <s v="DUWT0027"/>
    <s v="kPx6B_boey7"/>
    <s v="Allocated 02"/>
    <s v="Left Message (LMCB)"/>
    <s v="Visited to Customers residence address and Left massage with his Uncle "/>
    <d v="2025-09-29T00:00:00"/>
    <s v="Non Contactable Customer (POT_SKIP)"/>
    <s v="dt--16th sep 17:30 pm called up customer no 8308081796 Its  switch off"/>
    <d v="2025-09-16T00:00:00"/>
    <s v="NO"/>
  </r>
  <r>
    <n v="464426926"/>
    <s v="TUSHAR SUBHASH WAGHMARE"/>
    <s v="COLLECT"/>
    <s v="16.09.25"/>
    <n v="5350"/>
    <m/>
    <m/>
    <m/>
    <n v="5381"/>
    <n v="10656"/>
    <x v="4"/>
    <x v="0"/>
    <x v="0"/>
    <x v="7"/>
    <n v="173852"/>
    <n v="231"/>
    <n v="0"/>
    <n v="2152"/>
    <s v="-"/>
    <n v="0.29658705498464549"/>
    <n v="2.976732134552286E-2"/>
    <s v="STABLE"/>
    <x v="0"/>
    <s v="-"/>
    <x v="4"/>
    <m/>
    <m/>
    <s v="CAVA"/>
    <m/>
    <s v="-"/>
    <s v="chinchwadgoan road   near kamine  hotal chinchwadgoan  ..... ..... PUNE 411033"/>
    <s v="CHINCHWAD GAON"/>
    <s v=" 8482834210 9175840737 "/>
    <s v="sas automation Pvt Ltd"/>
    <s v="58 unit police   chowki  shree shant  dyaneshwar   industrial estate mohan nagar chinchwad  chinchwad near mohan nagar  PUNE 411019"/>
    <n v="13039"/>
    <n v="173852"/>
    <n v="58"/>
    <n v="55"/>
    <s v="-"/>
    <s v="REGULAR"/>
    <s v="MH14LZ1065"/>
    <s v="BULLET 350 BLACK GOLD"/>
    <n v="45589"/>
    <n v="48"/>
    <x v="1"/>
    <s v="KAILASH ATKARI"/>
    <s v="NUTAN KAMBLE"/>
    <m/>
    <m/>
    <m/>
    <m/>
    <m/>
    <m/>
    <n v="1"/>
    <m/>
    <m/>
    <n v="1"/>
    <m/>
    <m/>
    <m/>
    <m/>
    <m/>
    <m/>
    <m/>
    <m/>
    <m/>
    <m/>
    <m/>
    <n v="1"/>
    <m/>
    <m/>
    <m/>
    <m/>
    <m/>
    <m/>
    <m/>
    <m/>
    <m/>
    <m/>
    <m/>
    <n v="1"/>
    <m/>
    <m/>
    <m/>
    <m/>
    <m/>
    <m/>
    <m/>
    <m/>
    <m/>
    <m/>
    <m/>
    <n v="1"/>
    <m/>
    <m/>
    <m/>
    <m/>
    <m/>
    <m/>
    <m/>
    <m/>
    <m/>
    <m/>
    <m/>
    <m/>
    <m/>
    <m/>
    <m/>
    <m/>
    <m/>
    <m/>
    <m/>
    <m/>
    <m/>
    <m/>
    <m/>
    <m/>
    <m/>
    <m/>
    <m/>
    <m/>
    <m/>
    <m/>
    <m/>
    <m/>
    <m/>
    <m/>
    <m/>
    <m/>
    <m/>
    <m/>
    <m/>
    <m/>
    <m/>
    <m/>
    <m/>
    <m/>
    <m/>
    <m/>
    <m/>
    <n v="5"/>
    <n v="1"/>
    <s v="ZBHT0015"/>
    <s v="k6Jw0nJWDSL"/>
    <s v="Allocated 02"/>
    <s v="Payment (PAID)"/>
    <s v="Payment (PAID)"/>
    <d v="2025-09-16T00:00:00"/>
    <s v="RINGING NO RESPONSE (RNR)"/>
    <s v="16:09-CALLED UP THE CUSTOMER NO. CUSTOMER CONTACT NUMBER ARE BUSY  MODE"/>
    <d v="2025-09-12T00:00:00"/>
    <s v="NO"/>
  </r>
  <r>
    <n v="462722443"/>
    <s v="ROHIT ARUN KORKE"/>
    <s v="ONLINE"/>
    <s v="12.09.25"/>
    <n v="6368"/>
    <s v="UPI"/>
    <n v="562112643972"/>
    <s v="BANK STABLE 19"/>
    <n v="6049"/>
    <n v="12098"/>
    <x v="4"/>
    <x v="2"/>
    <x v="0"/>
    <x v="9"/>
    <n v="168512"/>
    <n v="319"/>
    <n v="0"/>
    <n v="450"/>
    <s v="-"/>
    <n v="0.24209203770016871"/>
    <n v="2.8852994814996358E-2"/>
    <s v="RB"/>
    <x v="0"/>
    <s v="-"/>
    <x v="4"/>
    <s v="Left msg to reltive"/>
    <m/>
    <s v="CAVA"/>
    <m/>
    <m/>
    <s v="199 -Dr-Babasaheb-Ambedkar   Housing-Society-Loop-Nagar   Road-Behind-Deccan-College PUNE 411006"/>
    <s v="YERWADA"/>
    <s v=" 9665530811 9309558571 "/>
    <s v="BHAWANA MOTOR DRIVING SCHOOL"/>
    <s v="199 DR BABASAHEB   AMBEDKAR SOCIETY   Loop nagar   BEHIND DECCAN COLLEGE YERWADA yerwada loop nagar  PUNE 411006"/>
    <n v="12867"/>
    <n v="168512"/>
    <n v="58"/>
    <n v="24"/>
    <s v="-"/>
    <s v="REGULAR"/>
    <s v="MH12WT9992"/>
    <s v="CLASSIC 350 DARK STEALTH BLACK"/>
    <n v="45411"/>
    <n v="48"/>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1518863"/>
    <s v="YUVRAJ DURGADAS PAWAR"/>
    <s v="COLLECT"/>
    <s v="16.09.25"/>
    <n v="18310"/>
    <m/>
    <m/>
    <m/>
    <n v="6102"/>
    <n v="29269.9"/>
    <x v="3"/>
    <x v="2"/>
    <x v="1"/>
    <x v="10"/>
    <n v="167255.43"/>
    <n v="847"/>
    <n v="0"/>
    <n v="2250"/>
    <s v="FLOW"/>
    <n v="0.66982972219729209"/>
    <n v="5.7029810800564247E-2"/>
    <s v="RB"/>
    <x v="0"/>
    <s v="NC"/>
    <x v="4"/>
    <m/>
    <m/>
    <s v="CAVA"/>
    <m/>
    <s v="ELG"/>
    <s v="NIKHIL-FLOUR-MILL-JAVAL   BALAJI-NAGAR-POWER-HOUSE   ..... BHOSARI PUNE 411026"/>
    <s v="BHOSARI"/>
    <s v=" 8999854143 7498176933 "/>
    <s v="SK GROUP OF COMPANY"/>
    <s v="BALAJI NAGAR BHOSARI   MIDC SECTOR  NO 7  BHOSARI  BHOSARI MIDC NEAR QUALITY ICE CREAM COMPANY  PUNE 411026"/>
    <n v="32366.9"/>
    <n v="167255.43"/>
    <n v="149"/>
    <n v="86"/>
    <s v="-"/>
    <s v="NPA"/>
    <s v="MH14LG9493"/>
    <s v="CLASSIC 350 DARK STEALTH BLACK"/>
    <n v="45306"/>
    <n v="48"/>
    <x v="1"/>
    <s v="VIJAY NIKAM"/>
    <s v="NUTAN KAMBLE"/>
    <m/>
    <m/>
    <m/>
    <m/>
    <m/>
    <m/>
    <m/>
    <m/>
    <m/>
    <n v="1"/>
    <m/>
    <m/>
    <m/>
    <m/>
    <m/>
    <m/>
    <m/>
    <m/>
    <m/>
    <m/>
    <m/>
    <m/>
    <m/>
    <m/>
    <m/>
    <m/>
    <m/>
    <m/>
    <m/>
    <m/>
    <m/>
    <m/>
    <m/>
    <m/>
    <m/>
    <m/>
    <m/>
    <m/>
    <m/>
    <m/>
    <m/>
    <m/>
    <m/>
    <m/>
    <m/>
    <n v="2"/>
    <m/>
    <m/>
    <m/>
    <m/>
    <m/>
    <m/>
    <m/>
    <m/>
    <m/>
    <m/>
    <m/>
    <m/>
    <m/>
    <m/>
    <m/>
    <m/>
    <m/>
    <m/>
    <m/>
    <m/>
    <m/>
    <m/>
    <m/>
    <m/>
    <m/>
    <m/>
    <m/>
    <m/>
    <m/>
    <m/>
    <m/>
    <m/>
    <m/>
    <m/>
    <m/>
    <m/>
    <m/>
    <m/>
    <m/>
    <m/>
    <m/>
    <m/>
    <m/>
    <m/>
    <m/>
    <m/>
    <m/>
    <n v="3"/>
    <n v="1"/>
    <s v="DUWT0025"/>
    <s v="G6nAFNQYFJRr"/>
    <s v="Allocated 02"/>
    <s v="Payment (PAID)"/>
    <s v="Payment (PAID)"/>
    <d v="2025-09-16T00:00:00"/>
    <s v="RINGING NO RESPONSE (RNR)"/>
    <s v="dt--16th sep 17:56 pm called up customer no 8999854143 Its  busy "/>
    <d v="2025-09-16T00:00:00"/>
    <s v="NO"/>
  </r>
  <r>
    <n v="463438333"/>
    <s v="SANTOSH RAGHUNATH GUNJAL"/>
    <m/>
    <m/>
    <m/>
    <m/>
    <m/>
    <m/>
    <n v="7527"/>
    <n v="30108"/>
    <x v="1"/>
    <x v="1"/>
    <x v="1"/>
    <x v="7"/>
    <n v="166095"/>
    <n v="904"/>
    <n v="0"/>
    <n v="1800"/>
    <s v="-"/>
    <n v="0.6918330132242384"/>
    <n v="3.8681388213738753E-2"/>
    <s v="FLOW"/>
    <x v="1"/>
    <s v="-"/>
    <x v="2"/>
    <s v="Shifted"/>
    <m/>
    <s v="CNAVNA"/>
    <m/>
    <s v="ELG"/>
    <s v="Survey No. 119    Opposite P. C.  M. C. Hospital  Dattanagar CHINCHWAD PUNE 411019"/>
    <s v="CHINCHWAD"/>
    <s v=" 9370873749 8956908084 "/>
    <s v="COMMANDO SECURITY"/>
    <s v="LODHA MANPADA DOMBIVLI   EAST    RUNWAL GARDEN  THANE 421204"/>
    <n v="32812"/>
    <n v="166095"/>
    <n v="119"/>
    <n v="147"/>
    <s v="-"/>
    <s v="NPA"/>
    <s v="MH14LR5578"/>
    <s v="BULLET 350 MILITARY SILVERRED"/>
    <n v="45482"/>
    <n v="36"/>
    <x v="1"/>
    <s v="KAILASH ATKARI"/>
    <s v="NUTAN KAMBLE"/>
    <m/>
    <m/>
    <m/>
    <m/>
    <m/>
    <m/>
    <m/>
    <m/>
    <m/>
    <n v="1"/>
    <m/>
    <m/>
    <m/>
    <m/>
    <m/>
    <m/>
    <m/>
    <m/>
    <m/>
    <m/>
    <m/>
    <m/>
    <m/>
    <m/>
    <m/>
    <m/>
    <m/>
    <m/>
    <m/>
    <m/>
    <m/>
    <m/>
    <m/>
    <m/>
    <m/>
    <m/>
    <m/>
    <m/>
    <m/>
    <m/>
    <m/>
    <m/>
    <m/>
    <m/>
    <m/>
    <m/>
    <m/>
    <m/>
    <m/>
    <m/>
    <m/>
    <m/>
    <m/>
    <m/>
    <m/>
    <m/>
    <m/>
    <m/>
    <m/>
    <m/>
    <m/>
    <m/>
    <m/>
    <m/>
    <m/>
    <m/>
    <m/>
    <m/>
    <m/>
    <m/>
    <m/>
    <m/>
    <m/>
    <m/>
    <m/>
    <m/>
    <m/>
    <m/>
    <m/>
    <m/>
    <m/>
    <m/>
    <m/>
    <m/>
    <m/>
    <m/>
    <m/>
    <m/>
    <m/>
    <m/>
    <m/>
    <m/>
    <m/>
    <n v="1"/>
    <n v="1"/>
    <s v="ZBHT0015"/>
    <s v="k6Ma-SLMhkz"/>
    <s v="Allocated 02"/>
    <s v="Shifted (NC_SFTD)"/>
    <s v="Visit cm residence address cm shifted cm neighbour sd cm shiftet in mumbai "/>
    <d v="2025-09-04T00:00:00"/>
    <s v="RINGING NO RESPONSE (RNR)"/>
    <s v="17:47-CALLED UP THE CUSTOMER NO. CUSTOMER CONTACT NUMBER ARE RINGING MODE"/>
    <d v="2025-09-16T00:00:00"/>
    <s v="NO"/>
  </r>
  <r>
    <n v="464395018"/>
    <s v="SHAIKH ADIL SHAIKHMUKHTAR"/>
    <m/>
    <m/>
    <m/>
    <m/>
    <m/>
    <m/>
    <n v="11408"/>
    <n v="11370"/>
    <x v="0"/>
    <x v="1"/>
    <x v="1"/>
    <x v="9"/>
    <n v="165336"/>
    <n v="246"/>
    <n v="0"/>
    <n v="2250"/>
    <s v="29.08.25"/>
    <n v="6.1870996584637607E-2"/>
    <n v="8.236645504901904E-3"/>
    <s v="FLOW"/>
    <x v="4"/>
    <s v="PTP"/>
    <x v="5"/>
    <m/>
    <n v="30"/>
    <s v="CAVA"/>
    <m/>
    <s v="-"/>
    <s v="ROAD NO 1 SR NO   49/3 SHRAMIK NAGAR  DHANORI Pune  .....  .....  PUNE 411015"/>
    <s v="DHANORI"/>
    <s v=" 9156443480 9356295542 "/>
    <s v="BAJAJ FINANCE LIMITED"/>
    <s v="wakdewadi shivaji   nagar pune 14  shivaji nagar  near vodafone PUNE 411005"/>
    <n v="13866"/>
    <n v="165336"/>
    <n v="27"/>
    <n v="55"/>
    <s v="-"/>
    <s v="REGULAR"/>
    <s v="MH12XJ7203"/>
    <s v="METEOR 350 SUPERNOVA BLUE"/>
    <n v="45586"/>
    <n v="24"/>
    <x v="1"/>
    <s v="VIJAY NIKAM"/>
    <s v="NUTAN KAMBLE"/>
    <m/>
    <m/>
    <m/>
    <m/>
    <m/>
    <m/>
    <m/>
    <m/>
    <m/>
    <m/>
    <m/>
    <m/>
    <m/>
    <m/>
    <m/>
    <m/>
    <m/>
    <m/>
    <m/>
    <m/>
    <m/>
    <m/>
    <m/>
    <m/>
    <n v="1"/>
    <m/>
    <m/>
    <m/>
    <m/>
    <m/>
    <m/>
    <m/>
    <m/>
    <m/>
    <m/>
    <m/>
    <m/>
    <m/>
    <m/>
    <m/>
    <m/>
    <m/>
    <m/>
    <m/>
    <m/>
    <m/>
    <m/>
    <m/>
    <m/>
    <m/>
    <m/>
    <m/>
    <m/>
    <m/>
    <m/>
    <m/>
    <m/>
    <m/>
    <m/>
    <m/>
    <n v="1"/>
    <m/>
    <m/>
    <m/>
    <m/>
    <m/>
    <m/>
    <m/>
    <m/>
    <m/>
    <m/>
    <m/>
    <n v="1"/>
    <m/>
    <m/>
    <m/>
    <m/>
    <m/>
    <m/>
    <m/>
    <m/>
    <m/>
    <m/>
    <m/>
    <m/>
    <m/>
    <m/>
    <m/>
    <m/>
    <m/>
    <m/>
    <m/>
    <m/>
    <n v="3"/>
    <n v="1"/>
    <s v="ZBHT0012"/>
    <s v="k2FA-Xr2etm"/>
    <s v="Allocated 02"/>
    <s v="Promise To Pay (PTP)"/>
    <s v="PTp"/>
    <d v="2025-09-23T00:00:00"/>
    <s v="Non Contactable Customer (POT_SKIP)"/>
    <s v="dt--16th sep 17:57 pm called up customer no 9356295542 Its  not connected "/>
    <d v="2025-09-16T00:00:00"/>
    <s v="NO"/>
  </r>
  <r>
    <n v="460905354"/>
    <s v="SACHIN GOPAL JANGAM"/>
    <m/>
    <m/>
    <m/>
    <m/>
    <m/>
    <s v="BANK STABLE 16"/>
    <n v="6217"/>
    <n v="18651"/>
    <x v="1"/>
    <x v="0"/>
    <x v="1"/>
    <x v="8"/>
    <n v="162944"/>
    <n v="579"/>
    <n v="0"/>
    <n v="2250"/>
    <s v="FLOW"/>
    <n v="0.57275265218496407"/>
    <n v="3.7947560860347673E-2"/>
    <s v="STABLE"/>
    <x v="0"/>
    <s v="BPTP"/>
    <x v="5"/>
    <m/>
    <m/>
    <s v="CAVNA"/>
    <m/>
    <s v="ELG"/>
    <s v="at post nasrapur   taluka bhor dist  pune near PDCC  bank ..... Nasrapur PUNE 412213"/>
    <s v="BHOR"/>
    <s v=" 8600629499 8788742815 "/>
    <s v="SAVIRA INNOVATIONS"/>
    <s v="AMBEGAON BK S NO   1 CHANDRA  SAKHA  VEAR HOUSE  PUNE  KATRAJ MUMBAI HIGHWAY  NR KATRAJ MUMBAI HIGHWAY  PUNE 411046"/>
    <n v="21480"/>
    <n v="162944"/>
    <n v="119"/>
    <n v="116"/>
    <s v="-"/>
    <s v="NPA"/>
    <s v="MH12WD9743"/>
    <s v="CLASSIC 350 CHROME RED"/>
    <n v="45258"/>
    <n v="48"/>
    <x v="1"/>
    <s v="VIJAY NIKAM"/>
    <s v="NUTAN KAMBLE"/>
    <m/>
    <m/>
    <m/>
    <m/>
    <m/>
    <m/>
    <n v="1"/>
    <m/>
    <m/>
    <m/>
    <m/>
    <m/>
    <m/>
    <m/>
    <m/>
    <m/>
    <m/>
    <m/>
    <m/>
    <m/>
    <m/>
    <m/>
    <m/>
    <m/>
    <m/>
    <m/>
    <m/>
    <m/>
    <m/>
    <m/>
    <m/>
    <m/>
    <m/>
    <m/>
    <m/>
    <m/>
    <m/>
    <m/>
    <m/>
    <m/>
    <m/>
    <m/>
    <m/>
    <m/>
    <m/>
    <m/>
    <m/>
    <m/>
    <m/>
    <m/>
    <m/>
    <m/>
    <m/>
    <m/>
    <m/>
    <m/>
    <m/>
    <m/>
    <m/>
    <m/>
    <m/>
    <m/>
    <m/>
    <m/>
    <m/>
    <m/>
    <m/>
    <m/>
    <m/>
    <m/>
    <m/>
    <m/>
    <m/>
    <m/>
    <m/>
    <m/>
    <m/>
    <m/>
    <m/>
    <m/>
    <m/>
    <m/>
    <m/>
    <m/>
    <m/>
    <m/>
    <m/>
    <m/>
    <m/>
    <m/>
    <m/>
    <m/>
    <m/>
    <n v="1"/>
    <n v="1"/>
    <s v="DUWT0011"/>
    <s v="G2G7Y0PBlyc"/>
    <s v="Allocated 02"/>
    <s v="Left Message (LMCB)"/>
    <s v="Left message to wife "/>
    <d v="2025-09-03T00:00:00"/>
    <s v="RINGING NO RESPONSE (RNR)"/>
    <s v="dt--16th sep 17:59 pm called up customer no 8788742815 Its ringing "/>
    <d v="2025-09-16T00:00:00"/>
    <s v="NO"/>
  </r>
  <r>
    <n v="464438678"/>
    <s v="ROHIT SURESH DHOTRE"/>
    <m/>
    <m/>
    <m/>
    <m/>
    <m/>
    <m/>
    <n v="5320"/>
    <n v="5320"/>
    <x v="0"/>
    <x v="1"/>
    <x v="1"/>
    <x v="11"/>
    <n v="162820"/>
    <n v="112"/>
    <n v="0"/>
    <n v="450"/>
    <s v="-"/>
    <n v="0.43882798053665029"/>
    <n v="8.1113043808252773E-3"/>
    <s v="FLOW"/>
    <x v="1"/>
    <s v="-"/>
    <x v="2"/>
    <s v="always door lock, entry restricted"/>
    <m/>
    <s v="CNAVNA"/>
    <m/>
    <s v="-"/>
    <s v="A 2 902 xrbia Parandwadi   Road    Bebad Ohol  .....  TALEGAON DABHADE 410506"/>
    <s v="BEBEDHOL"/>
    <s v=" 7769040707 7517040707 /9922415412"/>
    <s v="pimpri chinchwad mahanagar palika"/>
    <s v="pimpri chinchwad   mahanagar palika  old mumbai  pune hwy pimpri colony morewadi morewadi PUNE 411018"/>
    <n v="5882"/>
    <n v="162820"/>
    <n v="27"/>
    <n v="55"/>
    <s v="-"/>
    <s v="REGULAR"/>
    <s v="MH14LZ0079"/>
    <s v="BULLET 350 THE STANDARD BLACK"/>
    <n v="45590"/>
    <n v="48"/>
    <x v="1"/>
    <s v="VIJAY NIKAM"/>
    <s v="AARTI ZENDE"/>
    <m/>
    <m/>
    <m/>
    <m/>
    <m/>
    <m/>
    <m/>
    <m/>
    <m/>
    <m/>
    <m/>
    <m/>
    <m/>
    <m/>
    <m/>
    <m/>
    <m/>
    <m/>
    <m/>
    <m/>
    <m/>
    <m/>
    <m/>
    <m/>
    <m/>
    <m/>
    <m/>
    <m/>
    <m/>
    <m/>
    <m/>
    <m/>
    <m/>
    <n v="1"/>
    <m/>
    <m/>
    <m/>
    <m/>
    <m/>
    <m/>
    <m/>
    <m/>
    <m/>
    <m/>
    <m/>
    <m/>
    <m/>
    <m/>
    <m/>
    <m/>
    <m/>
    <m/>
    <m/>
    <m/>
    <m/>
    <m/>
    <m/>
    <m/>
    <m/>
    <m/>
    <m/>
    <m/>
    <m/>
    <m/>
    <m/>
    <m/>
    <m/>
    <m/>
    <m/>
    <m/>
    <m/>
    <m/>
    <m/>
    <m/>
    <m/>
    <m/>
    <m/>
    <m/>
    <m/>
    <m/>
    <m/>
    <m/>
    <m/>
    <m/>
    <m/>
    <m/>
    <m/>
    <m/>
    <m/>
    <m/>
    <m/>
    <m/>
    <m/>
    <n v="1"/>
    <n v="1"/>
    <s v="DUWT0027"/>
    <s v="BPQF-B6mw9L"/>
    <s v="Allocated 02"/>
    <s v="Door Locked (NC_DL)"/>
    <s v="Door lock "/>
    <d v="2025-09-12T00:00:00"/>
    <s v="Non Contactable Customer (POT_SKIP)"/>
    <s v="16:11-CALLED UP THE CUSTOMER NO. CALL FORWERDED TO VOICE MAIL"/>
    <d v="2025-09-12T00:00:00"/>
    <s v="NO"/>
  </r>
  <r>
    <n v="463265809"/>
    <s v="UMESH SURESH GOGAWALE"/>
    <m/>
    <m/>
    <m/>
    <m/>
    <m/>
    <m/>
    <n v="7309"/>
    <n v="21178"/>
    <x v="2"/>
    <x v="1"/>
    <x v="1"/>
    <x v="8"/>
    <n v="159712"/>
    <n v="704"/>
    <n v="0"/>
    <n v="2250"/>
    <s v="FLOW"/>
    <n v="0.41444786989151899"/>
    <n v="4.1016058411436393E-2"/>
    <s v="FLOW"/>
    <x v="2"/>
    <s v="PTP"/>
    <x v="3"/>
    <s v="Customer nevr meet at home"/>
    <m/>
    <s v="CNAVNA"/>
    <m/>
    <s v="ELG"/>
    <s v="Nh 04 Opp Police   Station Shindewadi tal.Bhor Dist Pune   Shindewadi PUNE 412205"/>
    <s v="BHOR"/>
    <s v=" 9011626499 9028754844 "/>
    <s v="SHELAKE CONTRACTION"/>
    <s v="undewadi   baramati   daund road  undavadi kade  pathar  jaradwadi  tal bharamati dist pune  nr toll plaza PUNE 413802"/>
    <n v="24132"/>
    <n v="159712"/>
    <n v="88"/>
    <n v="116"/>
    <s v="-"/>
    <s v="REGULAR"/>
    <s v="MH12WW4713"/>
    <s v="CLASSIC 350 DARK STEALTH BLACK"/>
    <n v="45464"/>
    <n v="36"/>
    <x v="1"/>
    <s v="VIJAY NIKAM"/>
    <s v="NUTAN KAMBLE"/>
    <m/>
    <m/>
    <m/>
    <m/>
    <m/>
    <m/>
    <m/>
    <m/>
    <m/>
    <m/>
    <m/>
    <m/>
    <n v="1"/>
    <m/>
    <m/>
    <m/>
    <m/>
    <m/>
    <m/>
    <m/>
    <m/>
    <m/>
    <m/>
    <m/>
    <m/>
    <m/>
    <m/>
    <m/>
    <m/>
    <m/>
    <m/>
    <m/>
    <m/>
    <m/>
    <m/>
    <m/>
    <m/>
    <m/>
    <m/>
    <m/>
    <m/>
    <m/>
    <m/>
    <m/>
    <m/>
    <m/>
    <m/>
    <m/>
    <m/>
    <m/>
    <m/>
    <m/>
    <m/>
    <m/>
    <m/>
    <m/>
    <m/>
    <m/>
    <m/>
    <m/>
    <m/>
    <m/>
    <m/>
    <m/>
    <m/>
    <m/>
    <m/>
    <m/>
    <m/>
    <m/>
    <m/>
    <m/>
    <m/>
    <m/>
    <m/>
    <m/>
    <m/>
    <m/>
    <m/>
    <m/>
    <m/>
    <m/>
    <m/>
    <m/>
    <m/>
    <m/>
    <m/>
    <m/>
    <m/>
    <m/>
    <m/>
    <m/>
    <m/>
    <n v="1"/>
    <n v="1"/>
    <s v="DUWT0011"/>
    <s v="AoEgd76e8c"/>
    <s v="Allocated 02"/>
    <s v="Left Message (LMCB)"/>
    <s v="Left message to brother"/>
    <d v="2025-09-29T00:00:00"/>
    <s v="Non Contactable Customer (POT_SKIP)"/>
    <s v="dt--16th sep 18:00 pm called up customer no 9028754844 Its  not connected "/>
    <d v="2025-09-16T00:00:00"/>
    <s v="NO"/>
  </r>
  <r>
    <n v="461374988"/>
    <s v="ROHAN RAHUL MANE"/>
    <s v="ONLINE"/>
    <s v="19.09.25"/>
    <n v="6500"/>
    <s v="UPI"/>
    <n v="181674195053"/>
    <m/>
    <n v="6324"/>
    <n v="6226.6100000000006"/>
    <x v="0"/>
    <x v="0"/>
    <x v="0"/>
    <x v="4"/>
    <n v="158344"/>
    <n v="158"/>
    <n v="0"/>
    <n v="2700"/>
    <s v="20.08.25"/>
    <n v="0.1114604476395851"/>
    <n v="7.88832072765875E-3"/>
    <s v="STABLE"/>
    <x v="0"/>
    <s v="PAID"/>
    <x v="6"/>
    <s v="Left msg with relative"/>
    <m/>
    <s v="CAVNA"/>
    <m/>
    <m/>
    <s v="5/6 D TYPE NR BUS   STOP    PUNE 411020"/>
    <s v="KHADAKI"/>
    <s v=" 9403462379  "/>
    <s v="Q CONNECT NETWORK"/>
    <s v="B U BHANDARI HILL   PARK BANER PUNE    PUNE 411045"/>
    <n v="15408.61"/>
    <n v="158344"/>
    <n v="27"/>
    <n v="24"/>
    <s v="-"/>
    <s v="REGULAR"/>
    <s v="MH12WH9533"/>
    <s v="CLASSIC 350 DARK STEALTH BLACK"/>
    <n v="45295"/>
    <n v="48"/>
    <x v="0"/>
    <s v="KAILASH ATKARI"/>
    <s v="AARTI ZENDE"/>
    <m/>
    <m/>
    <m/>
    <m/>
    <m/>
    <m/>
    <m/>
    <m/>
    <m/>
    <m/>
    <m/>
    <m/>
    <m/>
    <m/>
    <m/>
    <m/>
    <m/>
    <m/>
    <m/>
    <m/>
    <m/>
    <m/>
    <m/>
    <m/>
    <m/>
    <m/>
    <m/>
    <m/>
    <m/>
    <m/>
    <n v="1"/>
    <m/>
    <m/>
    <m/>
    <m/>
    <m/>
    <m/>
    <m/>
    <m/>
    <m/>
    <m/>
    <m/>
    <m/>
    <m/>
    <m/>
    <m/>
    <m/>
    <m/>
    <m/>
    <m/>
    <m/>
    <m/>
    <m/>
    <m/>
    <m/>
    <m/>
    <m/>
    <n v="1"/>
    <m/>
    <m/>
    <m/>
    <m/>
    <m/>
    <m/>
    <m/>
    <m/>
    <m/>
    <m/>
    <m/>
    <m/>
    <m/>
    <m/>
    <m/>
    <m/>
    <m/>
    <m/>
    <m/>
    <m/>
    <m/>
    <m/>
    <m/>
    <m/>
    <m/>
    <m/>
    <m/>
    <m/>
    <m/>
    <m/>
    <m/>
    <m/>
    <m/>
    <m/>
    <m/>
    <n v="2"/>
    <n v="1"/>
    <s v="DUWT0023"/>
    <e v="#N/A"/>
    <s v="Allocated"/>
    <s v="Refuse To Pay (RTP)"/>
    <s v="Customer paid 1 emi RTP for rb "/>
    <d v="2025-09-20T00:00:00"/>
    <s v="Non Contactable Customer (POT_SKIP)"/>
    <s v="16:12-CALLED UP THE CUSTOMER NO. CUSTOMER CONTACT NUMBER IS OUT OF COVREJ AREA"/>
    <d v="2025-09-12T00:00:00"/>
    <s v="NO"/>
  </r>
  <r>
    <n v="463270101"/>
    <s v="VIKASH GUPTA"/>
    <s v="ONLINE"/>
    <s v="10.09.25"/>
    <n v="11874"/>
    <s v="UPI"/>
    <n v="876215264771"/>
    <m/>
    <n v="5392"/>
    <n v="19492.52"/>
    <x v="1"/>
    <x v="2"/>
    <x v="0"/>
    <x v="2"/>
    <n v="158329"/>
    <n v="795"/>
    <n v="0"/>
    <n v="2250"/>
    <s v="FLOW"/>
    <n v="0.21689944335549571"/>
    <n v="3.6872786745495302E-2"/>
    <s v="RB"/>
    <x v="0"/>
    <s v="NC"/>
    <x v="4"/>
    <m/>
    <m/>
    <m/>
    <m/>
    <s v="-"/>
    <s v="C O JALINDAR KADAM   AT SAVARDARI  POST VASULI TAL  KHED DIST PUNE BEHIND SAI VADEWALE near Hamid road PUNE 410501"/>
    <s v="VASALU"/>
    <s v=" 9598373606 9415823698 "/>
    <s v="Neha kirana store"/>
    <s v="sikhdi  dullahpur   ghazipur    near shiv mandir GHAZIPUR 275202"/>
    <n v="22537.52"/>
    <n v="158329"/>
    <n v="119"/>
    <n v="86"/>
    <s v="-"/>
    <s v="NPA"/>
    <m/>
    <s v="HUNTER 350 DAPPER WHITE"/>
    <n v="45464"/>
    <n v="48"/>
    <x v="1"/>
    <s v="KAILASH ATKARI"/>
    <s v="AARTI ZENDE"/>
    <m/>
    <m/>
    <m/>
    <m/>
    <m/>
    <m/>
    <m/>
    <m/>
    <m/>
    <m/>
    <m/>
    <m/>
    <n v="1"/>
    <m/>
    <m/>
    <m/>
    <m/>
    <m/>
    <m/>
    <m/>
    <m/>
    <m/>
    <m/>
    <m/>
    <m/>
    <m/>
    <m/>
    <m/>
    <m/>
    <m/>
    <m/>
    <m/>
    <m/>
    <m/>
    <m/>
    <m/>
    <m/>
    <m/>
    <m/>
    <m/>
    <m/>
    <m/>
    <m/>
    <m/>
    <m/>
    <m/>
    <m/>
    <m/>
    <m/>
    <m/>
    <m/>
    <m/>
    <m/>
    <m/>
    <m/>
    <m/>
    <m/>
    <m/>
    <m/>
    <m/>
    <m/>
    <m/>
    <m/>
    <m/>
    <m/>
    <m/>
    <m/>
    <m/>
    <m/>
    <m/>
    <m/>
    <m/>
    <m/>
    <m/>
    <m/>
    <m/>
    <m/>
    <m/>
    <m/>
    <m/>
    <m/>
    <m/>
    <m/>
    <m/>
    <m/>
    <m/>
    <m/>
    <m/>
    <m/>
    <m/>
    <m/>
    <m/>
    <m/>
    <n v="1"/>
    <n v="1"/>
    <s v="DUWT0017"/>
    <s v="BPCAhQzMIm0r"/>
    <s v="Allocated 02"/>
    <s v="Shifted (NC_SFTD)"/>
    <s v="Shifted customer "/>
    <d v="2025-09-05T00:00:00"/>
    <s v="RINGING NO RESPONSE (RNR)"/>
    <s v="16:59-CALLED UP THE CUSTOMER NO. CUSTOMER CONTACT NUMBER ARE RINGING MODE"/>
    <d v="2025-09-04T00:00:00"/>
    <s v="NO"/>
  </r>
  <r>
    <n v="459742337"/>
    <s v="DIVYA PRATAP SINGH"/>
    <m/>
    <m/>
    <m/>
    <m/>
    <m/>
    <m/>
    <n v="6586"/>
    <n v="19664"/>
    <x v="2"/>
    <x v="1"/>
    <x v="1"/>
    <x v="12"/>
    <n v="157874.93"/>
    <n v="389"/>
    <n v="0"/>
    <n v="1858"/>
    <s v="01.08.25"/>
    <n v="0.57318731134277834"/>
    <n v="4.0544275637281052E-2"/>
    <s v="FLOW"/>
    <x v="1"/>
    <s v="PAID"/>
    <x v="2"/>
    <m/>
    <m/>
    <m/>
    <m/>
    <s v="ELG"/>
    <s v="FL NO 3 3 FLOOR   KRISHNA APT SR  NO 2/2 MAMTA NAGAR  LANE NO 2 SANGVI  NR MAMTA NAGAR  PUNE 411027"/>
    <s v="OLD SANGAVI"/>
    <s v=" 9752617236 8450096884 "/>
    <s v="CARS 24"/>
    <s v="SENA PATI BAPAT   ROAD RANG HILL  CORNER  CHATURSHINGI  GOKHALE NAGAR  SENA PATI BAPAT ROAD NR RANG HILLS PUNE 411016"/>
    <n v="21911"/>
    <n v="157874.93"/>
    <n v="88"/>
    <n v="116"/>
    <s v="-"/>
    <s v="REGULAR"/>
    <s v="MH14KZ6265"/>
    <s v="BAJAJ KTM RC 390"/>
    <n v="45181"/>
    <n v="48"/>
    <x v="1"/>
    <s v="KAILASH ATKARI"/>
    <s v="NUTAN KAMBLE"/>
    <m/>
    <m/>
    <m/>
    <m/>
    <m/>
    <m/>
    <n v="1"/>
    <m/>
    <m/>
    <m/>
    <m/>
    <m/>
    <m/>
    <m/>
    <m/>
    <m/>
    <m/>
    <m/>
    <m/>
    <m/>
    <m/>
    <m/>
    <m/>
    <m/>
    <m/>
    <m/>
    <m/>
    <m/>
    <m/>
    <m/>
    <n v="1"/>
    <m/>
    <m/>
    <m/>
    <m/>
    <m/>
    <m/>
    <m/>
    <m/>
    <m/>
    <m/>
    <m/>
    <m/>
    <m/>
    <m/>
    <m/>
    <m/>
    <m/>
    <m/>
    <m/>
    <m/>
    <m/>
    <m/>
    <m/>
    <m/>
    <m/>
    <m/>
    <m/>
    <m/>
    <m/>
    <m/>
    <m/>
    <m/>
    <m/>
    <m/>
    <m/>
    <m/>
    <m/>
    <m/>
    <m/>
    <m/>
    <m/>
    <m/>
    <m/>
    <m/>
    <m/>
    <m/>
    <m/>
    <m/>
    <m/>
    <m/>
    <m/>
    <m/>
    <m/>
    <m/>
    <m/>
    <m/>
    <m/>
    <m/>
    <m/>
    <m/>
    <m/>
    <m/>
    <n v="2"/>
    <n v="1"/>
    <s v="ZBHT0015"/>
    <s v="A2HU1zT5NSw"/>
    <s v="Allocated 02"/>
    <s v="Shifted (NC_SFTD)"/>
    <s v="Visited at customer residence address. Customer is shifted. Vehicle status not available. Customer mobile number is not connecting."/>
    <d v="2025-09-11T00:00:00"/>
    <s v="Non Contactable Customer (POT_SKIP)"/>
    <s v="dt--16th sep 18:02 pm called up customer no 9752617236 Its  not connected "/>
    <d v="2025-09-16T00:00:00"/>
    <s v="DID"/>
  </r>
  <r>
    <n v="458321906"/>
    <s v="JAYPAL RAGHU KAMBLE"/>
    <m/>
    <m/>
    <m/>
    <m/>
    <m/>
    <m/>
    <n v="7527"/>
    <n v="14767"/>
    <x v="4"/>
    <x v="1"/>
    <x v="1"/>
    <x v="3"/>
    <n v="154847"/>
    <n v="476"/>
    <n v="0"/>
    <n v="2250"/>
    <s v="FLOW"/>
    <n v="0.32102229909492142"/>
    <n v="2.6513243496710869E-2"/>
    <s v="STABLE"/>
    <x v="5"/>
    <s v="NC"/>
    <x v="0"/>
    <m/>
    <n v="16"/>
    <s v="CAVNA"/>
    <m/>
    <s v="-"/>
    <s v="ballaleshwar hsg   SoC  bh dyandeep  vidhyalay   gat no 1346 rupeenagar  talawade pune 411062 PUNE 411062"/>
    <s v="RUPEE NAGAR"/>
    <s v=" 8999969304 8830202002 "/>
    <s v="garva land deal pvt Ltd"/>
    <s v="samata co op opertive    SoC plot  no 8 s no 135/1b   pune bhosale pune bhosale nagar  PUNE 411007"/>
    <n v="17493"/>
    <n v="154847"/>
    <n v="58"/>
    <n v="86"/>
    <s v="-"/>
    <s v="NPA"/>
    <s v="MH14KV8147"/>
    <s v="CLASSIC SIGNALS 350 DESERT SAND"/>
    <n v="45076"/>
    <n v="48"/>
    <x v="1"/>
    <s v="VIJAY NIKAM"/>
    <s v="AARTI ZENDE"/>
    <m/>
    <m/>
    <m/>
    <m/>
    <m/>
    <m/>
    <m/>
    <m/>
    <m/>
    <m/>
    <m/>
    <m/>
    <n v="1"/>
    <m/>
    <m/>
    <m/>
    <m/>
    <m/>
    <m/>
    <m/>
    <m/>
    <m/>
    <m/>
    <m/>
    <m/>
    <m/>
    <m/>
    <m/>
    <m/>
    <m/>
    <m/>
    <m/>
    <m/>
    <m/>
    <m/>
    <m/>
    <m/>
    <m/>
    <m/>
    <m/>
    <m/>
    <m/>
    <m/>
    <m/>
    <m/>
    <m/>
    <m/>
    <m/>
    <m/>
    <m/>
    <m/>
    <m/>
    <m/>
    <m/>
    <m/>
    <m/>
    <m/>
    <m/>
    <m/>
    <m/>
    <m/>
    <m/>
    <m/>
    <m/>
    <m/>
    <m/>
    <m/>
    <m/>
    <m/>
    <m/>
    <m/>
    <m/>
    <m/>
    <m/>
    <m/>
    <m/>
    <m/>
    <m/>
    <m/>
    <m/>
    <m/>
    <m/>
    <m/>
    <m/>
    <m/>
    <m/>
    <m/>
    <m/>
    <m/>
    <m/>
    <m/>
    <m/>
    <m/>
    <n v="1"/>
    <n v="1"/>
    <s v="ZBHT0011"/>
    <s v="AoyHSulslNr"/>
    <s v="Allocated 02"/>
    <s v="Shifted (NC_SFTD)"/>
    <s v="Visited given residence address meet house woner they said cust was shifted and no idea where is currently "/>
    <d v="2025-09-05T00:00:00"/>
    <s v="RINGING NO RESPONSE (RNR)"/>
    <s v="17:48-CALLED UP THE CUSTOMER NO. CUSTOMER CONTACT NUMBER ARE RINGING MODE"/>
    <d v="2025-09-16T00:00:00"/>
    <s v="NO"/>
  </r>
  <r>
    <n v="464425420"/>
    <s v="TANMAYEE RAJENDRA GAIKWAD"/>
    <s v="ONLINE"/>
    <s v="15.09.25"/>
    <n v="11036"/>
    <s v="UPI"/>
    <m/>
    <m/>
    <n v="10801"/>
    <n v="10801"/>
    <x v="0"/>
    <x v="0"/>
    <x v="0"/>
    <x v="8"/>
    <n v="154705"/>
    <n v="91"/>
    <n v="0"/>
    <n v="0"/>
    <s v="-"/>
    <n v="0.10295817425744699"/>
    <n v="7.7070344198229609E-3"/>
    <s v="STABLE"/>
    <x v="0"/>
    <s v="-"/>
    <x v="4"/>
    <m/>
    <m/>
    <s v="CAVA"/>
    <m/>
    <s v="-"/>
    <s v="91  Buvasahebwadi     Bholawade  Bholavade .......  Ganpati mandir Bhor  PUNE 412206"/>
    <s v="BHOR"/>
    <s v=" 7058176757 7517822537 "/>
    <s v="metropolis Healthcare"/>
    <s v="construction house   G r flr 796/189  B Bhandarkar  Rd near kamala nehru park shivaji nagar Decan gymkhana  shivaji nagar Decan gym khana  PUNE 411004"/>
    <n v="10892"/>
    <n v="154705"/>
    <n v="27"/>
    <n v="24"/>
    <s v="-"/>
    <s v="REGULAR"/>
    <s v="MH12XK5986"/>
    <s v="METEOR 350 FIREBALL RED"/>
    <n v="45589"/>
    <n v="24"/>
    <x v="1"/>
    <s v="VIJAY NIKAM"/>
    <s v="NUTAN KAMBLE"/>
    <m/>
    <m/>
    <m/>
    <m/>
    <m/>
    <m/>
    <m/>
    <m/>
    <m/>
    <m/>
    <m/>
    <m/>
    <m/>
    <m/>
    <m/>
    <m/>
    <m/>
    <m/>
    <m/>
    <m/>
    <m/>
    <m/>
    <m/>
    <m/>
    <m/>
    <m/>
    <m/>
    <m/>
    <m/>
    <m/>
    <m/>
    <m/>
    <m/>
    <m/>
    <m/>
    <m/>
    <m/>
    <m/>
    <m/>
    <m/>
    <m/>
    <m/>
    <n v="1"/>
    <m/>
    <m/>
    <m/>
    <m/>
    <m/>
    <m/>
    <m/>
    <m/>
    <m/>
    <m/>
    <m/>
    <m/>
    <m/>
    <m/>
    <m/>
    <m/>
    <m/>
    <m/>
    <m/>
    <m/>
    <m/>
    <m/>
    <m/>
    <m/>
    <m/>
    <m/>
    <m/>
    <m/>
    <m/>
    <m/>
    <m/>
    <m/>
    <m/>
    <m/>
    <m/>
    <m/>
    <m/>
    <m/>
    <m/>
    <m/>
    <m/>
    <m/>
    <m/>
    <m/>
    <m/>
    <m/>
    <m/>
    <m/>
    <m/>
    <m/>
    <n v="1"/>
    <n v="1"/>
    <s v="DUWT0011"/>
    <s v="G2Qyhw1rdH7"/>
    <s v="Allocated 02"/>
    <s v="Promise To Pay (PTP)"/>
    <s v="Pending Dpic visit "/>
    <d v="2025-09-16T00:00:00"/>
    <s v="Non Contactable Customer (POT_SKIP)"/>
    <s v="dt--08th sep 13:24 pm called up customer no 7517822537 Its   not connected "/>
    <d v="2025-09-08T00:00:00"/>
    <s v="NO"/>
  </r>
  <r>
    <n v="463855140"/>
    <s v="SANTOSH RAJARAM AGALE"/>
    <m/>
    <m/>
    <m/>
    <m/>
    <m/>
    <m/>
    <n v="6575"/>
    <n v="26300"/>
    <x v="1"/>
    <x v="1"/>
    <x v="1"/>
    <x v="13"/>
    <n v="154573"/>
    <n v="633"/>
    <n v="0"/>
    <n v="2236.1999999999998"/>
    <s v="FLOW"/>
    <n v="0.45702111336248269"/>
    <n v="3.5998062677156079E-2"/>
    <s v="FLOW"/>
    <x v="2"/>
    <s v="RTP"/>
    <x v="3"/>
    <s v="Financail Problem "/>
    <m/>
    <s v="CAVNA"/>
    <m/>
    <s v="-"/>
    <s v="BHAGADI  PARGAON   TARF ALE PARAGON  ROAD   NARAYANGAON 410504"/>
    <s v="PARGAON"/>
    <s v=" 7028799385  "/>
    <s v="Rajneeta vegetable"/>
    <s v="Bhagadi Ambegaon   pune    PUNE 412406"/>
    <n v="29169.200000000001"/>
    <n v="154573"/>
    <n v="119"/>
    <n v="147"/>
    <s v="-"/>
    <s v="NPA"/>
    <s v="MH14LT6767"/>
    <s v="BULLET 350 MILITARY BLACK"/>
    <n v="45529"/>
    <n v="36"/>
    <x v="1"/>
    <s v="VIJAY NIKAM"/>
    <s v="AARTI ZENDE"/>
    <m/>
    <m/>
    <m/>
    <m/>
    <m/>
    <m/>
    <m/>
    <m/>
    <m/>
    <m/>
    <m/>
    <m/>
    <n v="1"/>
    <m/>
    <m/>
    <m/>
    <m/>
    <m/>
    <m/>
    <m/>
    <m/>
    <m/>
    <m/>
    <m/>
    <m/>
    <m/>
    <m/>
    <m/>
    <m/>
    <m/>
    <m/>
    <m/>
    <m/>
    <m/>
    <m/>
    <m/>
    <m/>
    <m/>
    <m/>
    <m/>
    <m/>
    <m/>
    <m/>
    <m/>
    <m/>
    <m/>
    <m/>
    <m/>
    <m/>
    <m/>
    <m/>
    <m/>
    <m/>
    <m/>
    <m/>
    <m/>
    <m/>
    <m/>
    <m/>
    <m/>
    <m/>
    <m/>
    <m/>
    <m/>
    <m/>
    <m/>
    <m/>
    <m/>
    <m/>
    <m/>
    <m/>
    <m/>
    <m/>
    <m/>
    <m/>
    <m/>
    <m/>
    <m/>
    <m/>
    <m/>
    <m/>
    <m/>
    <m/>
    <m/>
    <m/>
    <m/>
    <m/>
    <m/>
    <m/>
    <m/>
    <m/>
    <m/>
    <m/>
    <n v="1"/>
    <n v="1"/>
    <s v="DUWT0029"/>
    <s v="kPqkguGxNOLw"/>
    <s v="Allocated 02"/>
    <s v="Refuse To Pay (RTP)"/>
    <s v="Customer having no intention to pay vehicle not with him use by his friend Akshay Gawari he also mortgage the private money lender"/>
    <d v="2025-09-05T00:00:00"/>
    <s v="RINGING NO RESPONSE (RNR)"/>
    <s v="17:49-CALLED UP THE CUSTOMER NO. CUSTOMER CONTACT NUMBER ARE BUSY  MODE"/>
    <d v="2025-09-16T00:00:00"/>
    <s v="NO"/>
  </r>
  <r>
    <n v="460026902"/>
    <s v="ANANAD VAIJINATH KALVATKAR"/>
    <s v="ONLINE"/>
    <s v="30.09.25"/>
    <n v="7000"/>
    <s v="UPI"/>
    <n v="912279530967"/>
    <m/>
    <n v="6829"/>
    <n v="6129.14"/>
    <x v="0"/>
    <x v="0"/>
    <x v="0"/>
    <x v="5"/>
    <n v="154012.97"/>
    <n v="161"/>
    <n v="0"/>
    <n v="1800"/>
    <s v="31.08.25"/>
    <n v="0.1006265618998033"/>
    <n v="7.6725591344116934E-3"/>
    <s v="STABLE"/>
    <x v="0"/>
    <s v="PTP"/>
    <x v="1"/>
    <m/>
    <n v="30"/>
    <m/>
    <m/>
    <s v="-"/>
    <s v="C/O MAHESH NAMDEV   JADHAV G NO.340  PLAT NO.10  AT POST SUDUMBRE MAVAL SHANTAI HOTEL NR BY  PUNE 410507"/>
    <s v="SADUMBARE"/>
    <s v=" 9145507001  "/>
    <s v="Prajakta glass"/>
    <s v="Khalumbre Pune     PUNE 410501"/>
    <n v="8090.14"/>
    <n v="154012.97"/>
    <n v="27"/>
    <n v="55"/>
    <s v="-"/>
    <s v="REGULAR"/>
    <s v="MH14LC3427"/>
    <s v="RE CLASSIC 350 EFI REDDITCH RED"/>
    <n v="45206"/>
    <n v="48"/>
    <x v="1"/>
    <s v="VIJAY NIKAM"/>
    <s v="NUTAN KAMBLE"/>
    <m/>
    <m/>
    <m/>
    <n v="1"/>
    <m/>
    <m/>
    <m/>
    <m/>
    <m/>
    <m/>
    <m/>
    <m/>
    <m/>
    <m/>
    <m/>
    <m/>
    <m/>
    <m/>
    <m/>
    <m/>
    <m/>
    <m/>
    <m/>
    <m/>
    <m/>
    <m/>
    <m/>
    <m/>
    <m/>
    <m/>
    <m/>
    <m/>
    <m/>
    <n v="1"/>
    <m/>
    <m/>
    <m/>
    <m/>
    <m/>
    <m/>
    <m/>
    <m/>
    <m/>
    <m/>
    <m/>
    <m/>
    <m/>
    <m/>
    <n v="1"/>
    <m/>
    <m/>
    <m/>
    <m/>
    <m/>
    <m/>
    <m/>
    <m/>
    <m/>
    <m/>
    <m/>
    <m/>
    <m/>
    <m/>
    <m/>
    <m/>
    <m/>
    <m/>
    <m/>
    <m/>
    <m/>
    <m/>
    <m/>
    <m/>
    <m/>
    <m/>
    <m/>
    <m/>
    <m/>
    <m/>
    <m/>
    <m/>
    <m/>
    <m/>
    <m/>
    <m/>
    <m/>
    <m/>
    <m/>
    <m/>
    <m/>
    <m/>
    <m/>
    <m/>
    <n v="3"/>
    <n v="1"/>
    <s v="DUWT0027"/>
    <s v="Bowhq36kFtc"/>
    <s v="Allocated 02"/>
    <s v="Promise To Pay (PTP)"/>
    <s v="Visited Customer office address PTP by him"/>
    <d v="2025-09-22T00:00:00"/>
    <s v="Non Contactable Customer (POT_SKIP)"/>
    <s v="dt--16th sep 18:03 pm called up customer no 9145507001 Its  not connected "/>
    <d v="2025-09-16T00:00:00"/>
    <s v="NO"/>
  </r>
  <r>
    <n v="460986849"/>
    <s v="SHUBHAM SANTOSH ZENDE"/>
    <s v="ONLINE"/>
    <s v="28.09.25"/>
    <n v="6550"/>
    <m/>
    <m/>
    <m/>
    <n v="6377"/>
    <n v="6376.44"/>
    <x v="0"/>
    <x v="0"/>
    <x v="0"/>
    <x v="14"/>
    <n v="152561"/>
    <n v="150"/>
    <n v="0"/>
    <n v="2250"/>
    <s v="27.08.25"/>
    <n v="0.3595091732797171"/>
    <n v="7.6002254492266623E-3"/>
    <s v="STABLE"/>
    <x v="0"/>
    <s v="PTP"/>
    <x v="1"/>
    <m/>
    <n v="26"/>
    <m/>
    <m/>
    <s v="-"/>
    <s v="LONI ROAD  WADGAON   PEER VADGAON  PIR PUNE .   PUNE 410510"/>
    <s v="PIR"/>
    <s v=" 9552475393  "/>
    <s v="Spark minda"/>
    <s v="Kharabwadi chakan   Tal Khed dist  pune   PUNE 410501"/>
    <n v="8776.44"/>
    <n v="152561"/>
    <n v="27"/>
    <n v="55"/>
    <s v="-"/>
    <s v="REGULAR"/>
    <s v="MH14LG0053"/>
    <s v="BULLET 350 THE STANDARD BLACK"/>
    <n v="45264"/>
    <n v="48"/>
    <x v="1"/>
    <s v="KAILASH ATKARI"/>
    <s v="NUTAN KAMBLE"/>
    <m/>
    <m/>
    <m/>
    <m/>
    <m/>
    <m/>
    <m/>
    <m/>
    <m/>
    <m/>
    <m/>
    <m/>
    <m/>
    <m/>
    <m/>
    <m/>
    <m/>
    <m/>
    <m/>
    <m/>
    <m/>
    <m/>
    <m/>
    <m/>
    <m/>
    <m/>
    <m/>
    <m/>
    <m/>
    <m/>
    <n v="1"/>
    <m/>
    <m/>
    <m/>
    <m/>
    <m/>
    <m/>
    <m/>
    <m/>
    <m/>
    <m/>
    <m/>
    <m/>
    <m/>
    <m/>
    <m/>
    <m/>
    <m/>
    <m/>
    <m/>
    <m/>
    <m/>
    <m/>
    <m/>
    <m/>
    <m/>
    <m/>
    <m/>
    <m/>
    <m/>
    <m/>
    <m/>
    <m/>
    <m/>
    <m/>
    <m/>
    <m/>
    <m/>
    <m/>
    <m/>
    <m/>
    <m/>
    <m/>
    <m/>
    <m/>
    <m/>
    <m/>
    <m/>
    <m/>
    <m/>
    <m/>
    <m/>
    <m/>
    <m/>
    <m/>
    <m/>
    <m/>
    <m/>
    <m/>
    <m/>
    <m/>
    <m/>
    <m/>
    <n v="1"/>
    <n v="1"/>
    <s v="ZBHT0010"/>
    <s v="A2HGnKyS2Xvm"/>
    <s v="Allocated 02"/>
    <s v="Promise To Pay (PTP)"/>
    <s v="Ptp "/>
    <d v="2025-09-25T00:00:00"/>
    <s v="Non Contactable Customer (POT_SKIP)"/>
    <s v="dt--16th sep 18:05 pm called up customer no 9552475393 Its  not connected "/>
    <d v="2025-09-16T00:00:00"/>
    <s v="NO"/>
  </r>
  <r>
    <n v="464874675"/>
    <s v="SAVITA MAHADEO GARUD"/>
    <s v="ONLINE"/>
    <s v="16.09.25"/>
    <n v="5130"/>
    <s v="UPI"/>
    <n v="347100576224"/>
    <m/>
    <n v="5027"/>
    <n v="5027"/>
    <x v="0"/>
    <x v="0"/>
    <x v="0"/>
    <x v="5"/>
    <n v="152540"/>
    <n v="102"/>
    <n v="0"/>
    <n v="2250"/>
    <s v="26.08.25"/>
    <n v="9.966417602488932E-2"/>
    <n v="7.5991792792721273E-3"/>
    <s v="STABLE"/>
    <x v="0"/>
    <s v="PTP"/>
    <x v="1"/>
    <m/>
    <n v="19"/>
    <m/>
    <m/>
    <s v="-"/>
    <s v="W/O Mahadeo Garud   opp bhegade  talim 219 boudhda  vasti ramakant ..... ..... TALEGAON DABHADE 410506"/>
    <s v="TALEGAIN DABADE"/>
    <s v=" 9604630728 8828488909 "/>
    <s v="pimpri Chinchwad MUNCIPLE corporator"/>
    <s v="pimpri  pune pune    pune pune   pune pune  pune pune  PUNE 411018"/>
    <n v="7379"/>
    <n v="152540"/>
    <n v="27"/>
    <n v="24"/>
    <s v="-"/>
    <s v="REGULAR"/>
    <s v="MH14ME8150"/>
    <s v="PIAGGIO VESPA SXL 149 ABS RACING 60"/>
    <n v="45632"/>
    <n v="48"/>
    <x v="1"/>
    <s v="VIJAY NIKAM"/>
    <s v="NUTAN KAMBLE"/>
    <m/>
    <m/>
    <m/>
    <m/>
    <m/>
    <m/>
    <m/>
    <m/>
    <m/>
    <n v="1"/>
    <m/>
    <m/>
    <m/>
    <m/>
    <m/>
    <m/>
    <m/>
    <m/>
    <m/>
    <m/>
    <m/>
    <m/>
    <m/>
    <m/>
    <m/>
    <m/>
    <m/>
    <m/>
    <m/>
    <m/>
    <m/>
    <m/>
    <m/>
    <n v="1"/>
    <m/>
    <m/>
    <m/>
    <m/>
    <m/>
    <m/>
    <m/>
    <m/>
    <m/>
    <m/>
    <m/>
    <m/>
    <m/>
    <m/>
    <m/>
    <m/>
    <m/>
    <m/>
    <m/>
    <m/>
    <n v="2"/>
    <m/>
    <m/>
    <m/>
    <m/>
    <m/>
    <n v="1"/>
    <m/>
    <m/>
    <m/>
    <m/>
    <m/>
    <m/>
    <m/>
    <m/>
    <m/>
    <m/>
    <m/>
    <m/>
    <m/>
    <m/>
    <m/>
    <m/>
    <m/>
    <m/>
    <m/>
    <m/>
    <m/>
    <m/>
    <m/>
    <m/>
    <m/>
    <m/>
    <m/>
    <m/>
    <m/>
    <m/>
    <m/>
    <m/>
    <n v="5"/>
    <n v="1"/>
    <s v="DUWT0027"/>
    <s v="koQdU_fZO9L"/>
    <s v="Allocated"/>
    <s v="Refuse To Pay (RTP)"/>
    <s v="Visited to Customers residence address Customer already paid Rs. 5150/- and she has financial problem so can't pay balance amount "/>
    <d v="2025-09-22T00:00:00"/>
    <s v="RINGING NO RESPONSE (RNR)"/>
    <s v="dt--16th sep 18:07 pm called up customer no 9604630728  Its  ringing "/>
    <d v="2025-09-16T00:00:00"/>
    <s v="NO"/>
  </r>
  <r>
    <n v="462502042"/>
    <s v="PRAKASH JALABA WAGHMARE"/>
    <m/>
    <m/>
    <m/>
    <m/>
    <m/>
    <s v="BANK STABLE 16"/>
    <n v="8214"/>
    <n v="8063"/>
    <x v="0"/>
    <x v="0"/>
    <x v="0"/>
    <x v="15"/>
    <n v="147645"/>
    <n v="426"/>
    <n v="0"/>
    <n v="2700"/>
    <s v="STABLE"/>
    <n v="0.1087666309736984"/>
    <n v="7.3553220446317897E-3"/>
    <s v="STABLE"/>
    <x v="0"/>
    <s v="PAID"/>
    <x v="1"/>
    <m/>
    <n v="22"/>
    <s v="CAVA"/>
    <m/>
    <m/>
    <s v="Pune-Alandi-Road-Dehu-Phata -S/O-Jalaba-    Charholi-Budruk-Gajanan  ..... Maharaj-Tekdi-Near-Water-Tank PUNE 412105"/>
    <s v="CHARHOLI"/>
    <s v=" 9923706514 8999576521 "/>
    <s v="waghmare building construction"/>
    <s v="pune aalandi road   charholi budruk   gajanan Maharaj  tekadi charholi nr water tank PUNE 412105"/>
    <n v="19403"/>
    <n v="147645"/>
    <n v="27"/>
    <n v="24"/>
    <s v="-"/>
    <s v="REGULAR"/>
    <s v="MH14LM5389"/>
    <s v="RE CLASSIC 350 EFI REDDITCH RED"/>
    <n v="45390"/>
    <n v="36"/>
    <x v="0"/>
    <s v="VIJAY NIKAM"/>
    <s v="NUTAN KAMBLE"/>
    <m/>
    <m/>
    <m/>
    <m/>
    <m/>
    <m/>
    <m/>
    <m/>
    <m/>
    <m/>
    <m/>
    <m/>
    <m/>
    <m/>
    <m/>
    <m/>
    <m/>
    <m/>
    <m/>
    <m/>
    <m/>
    <m/>
    <m/>
    <m/>
    <m/>
    <m/>
    <m/>
    <m/>
    <m/>
    <m/>
    <n v="1"/>
    <m/>
    <m/>
    <m/>
    <m/>
    <m/>
    <m/>
    <m/>
    <m/>
    <m/>
    <m/>
    <m/>
    <m/>
    <m/>
    <m/>
    <n v="1"/>
    <m/>
    <m/>
    <m/>
    <m/>
    <m/>
    <n v="1"/>
    <m/>
    <m/>
    <m/>
    <m/>
    <m/>
    <m/>
    <m/>
    <m/>
    <m/>
    <m/>
    <m/>
    <m/>
    <m/>
    <m/>
    <m/>
    <m/>
    <m/>
    <m/>
    <m/>
    <m/>
    <m/>
    <m/>
    <m/>
    <m/>
    <m/>
    <m/>
    <m/>
    <m/>
    <m/>
    <m/>
    <m/>
    <m/>
    <m/>
    <m/>
    <m/>
    <m/>
    <m/>
    <m/>
    <m/>
    <m/>
    <m/>
    <n v="3"/>
    <n v="1"/>
    <s v="ZBHT0009"/>
    <e v="#N/A"/>
    <s v="Allocated"/>
    <s v="Promise To Pay (PTP)"/>
    <s v="Customer promise pay online 250 dpic on 18/09"/>
    <d v="2025-09-18T00:00:00"/>
    <s v="Promise To Pay (PTP)"/>
    <s v="dt--17th sep 10:33 am called up customer no 9923706514 Its  call received by customer give ptp for his emi amount dt-22 "/>
    <d v="2025-09-22T00:00:00"/>
    <s v="NO"/>
  </r>
  <r>
    <n v="463352388"/>
    <s v="ASHUTOSH KUMAR JHA"/>
    <m/>
    <m/>
    <m/>
    <m/>
    <m/>
    <s v="BANK STABLE 16"/>
    <n v="7290"/>
    <n v="7290"/>
    <x v="0"/>
    <x v="0"/>
    <x v="1"/>
    <x v="0"/>
    <n v="146736"/>
    <n v="145"/>
    <n v="0"/>
    <n v="1800"/>
    <s v="-"/>
    <n v="8.4607891439892183E-2"/>
    <n v="7.3100378308855046E-3"/>
    <s v="STABLE"/>
    <x v="0"/>
    <s v="-"/>
    <x v="4"/>
    <m/>
    <m/>
    <s v="CAVA"/>
    <m/>
    <m/>
    <s v="A 1101 THE CLIFF   GARDEN PHASE  3 MAAN ROAD HINJEWADI  MAAN ROAD NEAR HANUMAN MANDIR  PUNE 411057"/>
    <s v="MAAN"/>
    <s v=" 9755456607  "/>
    <s v="ECLERX SERVICES LTD"/>
    <s v="PHASE 2 HINJEWADI   RAJIV GANDHI  INFOTECH PARK  HINJEWADI PUNE  PUNE 411057"/>
    <n v="16525"/>
    <n v="146736"/>
    <n v="27"/>
    <n v="24"/>
    <s v="-"/>
    <s v="NPA"/>
    <s v="MH14LR2633"/>
    <s v="CB350 RS MONOTONE"/>
    <n v="45473"/>
    <n v="36"/>
    <x v="0"/>
    <s v="KAILASH ATKARI"/>
    <s v="NUTAN KAMBLE"/>
    <m/>
    <m/>
    <m/>
    <m/>
    <m/>
    <m/>
    <m/>
    <m/>
    <m/>
    <m/>
    <m/>
    <m/>
    <m/>
    <m/>
    <m/>
    <m/>
    <m/>
    <m/>
    <m/>
    <m/>
    <m/>
    <m/>
    <m/>
    <m/>
    <m/>
    <m/>
    <m/>
    <m/>
    <m/>
    <m/>
    <m/>
    <m/>
    <m/>
    <n v="2"/>
    <m/>
    <m/>
    <m/>
    <m/>
    <m/>
    <m/>
    <m/>
    <m/>
    <m/>
    <m/>
    <m/>
    <m/>
    <m/>
    <m/>
    <m/>
    <m/>
    <m/>
    <m/>
    <m/>
    <m/>
    <m/>
    <m/>
    <m/>
    <m/>
    <m/>
    <m/>
    <m/>
    <m/>
    <m/>
    <m/>
    <m/>
    <m/>
    <m/>
    <m/>
    <m/>
    <m/>
    <m/>
    <m/>
    <m/>
    <m/>
    <m/>
    <m/>
    <m/>
    <m/>
    <m/>
    <m/>
    <m/>
    <m/>
    <m/>
    <m/>
    <m/>
    <m/>
    <m/>
    <m/>
    <m/>
    <m/>
    <m/>
    <m/>
    <m/>
    <n v="2"/>
    <n v="1"/>
    <s v="DUWT0030"/>
    <e v="#N/A"/>
    <s v="Allocated"/>
    <s v="Promise To Pay (PTP)"/>
    <s v="Meet customer in given ptp 13 Sep to customer but customer "/>
    <d v="2025-09-13T00:00:00"/>
    <s v="Non Contactable Customer (POT_SKIP)"/>
    <s v="dt--16th sep 18:17 pm called up customer no 9755456607 Its  not connected "/>
    <d v="2025-09-16T00:00:00"/>
    <s v="NO"/>
  </r>
  <r>
    <n v="464177051"/>
    <s v="DEEPAK RAMESH SHARMA"/>
    <m/>
    <m/>
    <m/>
    <m/>
    <m/>
    <m/>
    <n v="10799"/>
    <n v="10655"/>
    <x v="0"/>
    <x v="1"/>
    <x v="1"/>
    <x v="15"/>
    <n v="145948"/>
    <n v="144"/>
    <n v="0"/>
    <n v="900"/>
    <s v="12.08.25"/>
    <n v="0.10751649061837069"/>
    <n v="7.2707815487820142E-3"/>
    <s v="STABLE"/>
    <x v="3"/>
    <s v="PAID"/>
    <x v="1"/>
    <m/>
    <n v="30"/>
    <s v="CAVA"/>
    <m/>
    <s v="-"/>
    <s v="NARANDEV DHARMSHALA   ALANDI MARKAL  ROAD ALANDI  RURAL PUNE  PUNE 412105"/>
    <s v="ALANDI"/>
    <s v=" 8055267074  "/>
    <s v="FUTURE GENERALI INDIA LIFE INSURANCE COMPANY LTD"/>
    <s v="402 4th floor moziac   commercial  Complex Ferguson  shivajinagar pune  PUNE 411004"/>
    <n v="11699"/>
    <n v="145948"/>
    <n v="27"/>
    <n v="55"/>
    <s v="-"/>
    <s v="REGULAR"/>
    <s v="MH14LV7807"/>
    <s v="HUNTER 350 REBEL BLUE"/>
    <n v="45567"/>
    <n v="24"/>
    <x v="1"/>
    <s v="VIJAY NIKAM"/>
    <s v="NUTAN KAMBLE"/>
    <m/>
    <m/>
    <m/>
    <m/>
    <m/>
    <m/>
    <m/>
    <m/>
    <m/>
    <n v="2"/>
    <m/>
    <m/>
    <m/>
    <m/>
    <m/>
    <m/>
    <m/>
    <m/>
    <m/>
    <m/>
    <m/>
    <m/>
    <m/>
    <m/>
    <m/>
    <m/>
    <m/>
    <m/>
    <m/>
    <m/>
    <n v="1"/>
    <m/>
    <m/>
    <m/>
    <m/>
    <m/>
    <m/>
    <m/>
    <m/>
    <m/>
    <m/>
    <m/>
    <m/>
    <m/>
    <m/>
    <n v="1"/>
    <m/>
    <m/>
    <m/>
    <m/>
    <m/>
    <n v="1"/>
    <m/>
    <m/>
    <m/>
    <m/>
    <m/>
    <m/>
    <m/>
    <m/>
    <m/>
    <m/>
    <m/>
    <m/>
    <m/>
    <m/>
    <m/>
    <m/>
    <m/>
    <m/>
    <m/>
    <m/>
    <m/>
    <m/>
    <m/>
    <m/>
    <m/>
    <m/>
    <m/>
    <m/>
    <m/>
    <m/>
    <m/>
    <m/>
    <m/>
    <m/>
    <m/>
    <m/>
    <m/>
    <m/>
    <m/>
    <m/>
    <m/>
    <n v="5"/>
    <n v="1"/>
    <s v="ZBHT0009"/>
    <s v="Boy8pVcQXAm"/>
    <s v="Allocated 02"/>
    <s v="Door Locked (NC_DL)"/>
    <s v="Door lock "/>
    <d v="2025-09-18T00:00:00"/>
    <s v="RINGING NO RESPONSE (RNR)"/>
    <s v="dt--16th sep 18:19 pm called up customer no 8055267074 Its ringing "/>
    <d v="2025-09-16T00:00:00"/>
    <s v="NO"/>
  </r>
  <r>
    <n v="464922563"/>
    <s v="SHUBHAM TUKARAM INGALE"/>
    <s v="ONLINE"/>
    <s v="24.09.25"/>
    <n v="6100"/>
    <s v="UPI"/>
    <m/>
    <m/>
    <n v="5975"/>
    <n v="5964"/>
    <x v="0"/>
    <x v="0"/>
    <x v="0"/>
    <x v="5"/>
    <n v="145853"/>
    <n v="71"/>
    <n v="0"/>
    <n v="1800"/>
    <s v="-"/>
    <n v="9.5295129577541507E-2"/>
    <n v="7.2660488751781667E-3"/>
    <s v="STABLE"/>
    <x v="0"/>
    <s v="-"/>
    <x v="1"/>
    <m/>
    <n v="24"/>
    <m/>
    <m/>
    <m/>
    <s v="   mamurdi goan   Kivale ..... .....   ..... PUNE 412101"/>
    <s v="KIVALE"/>
    <s v=" 8530307618 8390800850 "/>
    <s v="MY CAR PRIVATE LIMITED"/>
    <s v="Karpe Nagar Karpe   Nagar   Near Tip Top PUNE 411057"/>
    <n v="13810"/>
    <n v="145853"/>
    <n v="27"/>
    <n v="24"/>
    <s v="-"/>
    <s v="REGULAR"/>
    <s v="MH14MB1401"/>
    <s v="BULLET BATTALION 350 BLACK"/>
    <n v="45637"/>
    <n v="36"/>
    <x v="0"/>
    <s v="VIJAY NIKAM"/>
    <s v="NUTAN KAMBLE"/>
    <m/>
    <m/>
    <m/>
    <m/>
    <m/>
    <m/>
    <m/>
    <m/>
    <m/>
    <m/>
    <m/>
    <m/>
    <m/>
    <m/>
    <m/>
    <m/>
    <m/>
    <m/>
    <m/>
    <m/>
    <m/>
    <m/>
    <m/>
    <m/>
    <m/>
    <m/>
    <m/>
    <n v="1"/>
    <m/>
    <m/>
    <m/>
    <m/>
    <m/>
    <m/>
    <m/>
    <m/>
    <m/>
    <m/>
    <m/>
    <m/>
    <m/>
    <m/>
    <n v="1"/>
    <m/>
    <m/>
    <m/>
    <m/>
    <m/>
    <m/>
    <m/>
    <m/>
    <m/>
    <m/>
    <m/>
    <n v="1"/>
    <m/>
    <m/>
    <m/>
    <m/>
    <m/>
    <m/>
    <m/>
    <m/>
    <m/>
    <m/>
    <m/>
    <m/>
    <m/>
    <m/>
    <m/>
    <m/>
    <m/>
    <m/>
    <m/>
    <m/>
    <m/>
    <m/>
    <m/>
    <m/>
    <m/>
    <m/>
    <m/>
    <m/>
    <m/>
    <m/>
    <m/>
    <m/>
    <m/>
    <m/>
    <m/>
    <m/>
    <m/>
    <m/>
    <n v="3"/>
    <n v="1"/>
    <s v="DUWT0027"/>
    <e v="#N/A"/>
    <s v="Allocated"/>
    <s v="Payment (PAID)"/>
    <s v="Visited to Customers office address Met to his owner he Paid Rs. 6100/- by online payment mode "/>
    <d v="2025-09-24T00:00:00"/>
    <s v="Promise To Pay (PTP)"/>
    <s v="dt--16th sep 18:22 pm called up customer no 8530307618 call received by customer give ptp for his emi amount dt- 22"/>
    <d v="2025-09-22T00:00:00"/>
    <s v="NO"/>
  </r>
  <r>
    <n v="460466165"/>
    <s v="RITHIK MOHAN GAWALI"/>
    <s v="ONLINE"/>
    <s v="30.09.25"/>
    <n v="6000"/>
    <m/>
    <m/>
    <m/>
    <n v="5868"/>
    <n v="10505"/>
    <x v="4"/>
    <x v="0"/>
    <x v="0"/>
    <x v="4"/>
    <n v="144918"/>
    <n v="357"/>
    <n v="0"/>
    <n v="1800"/>
    <s v="30.08.25"/>
    <n v="0.28817114882191108"/>
    <n v="2.481317830540046E-2"/>
    <s v="STABLE"/>
    <x v="0"/>
    <s v="PTP"/>
    <x v="1"/>
    <m/>
    <n v="30"/>
    <s v="CAVA"/>
    <m/>
    <s v="-"/>
    <s v="425 GAWALI WADA   OLD BAZAR KHADAKI  .....  ..... PUNE 411003"/>
    <s v="KHADAKI"/>
    <s v=" 9765667041 9637773218 "/>
    <s v="gawali dairy"/>
    <s v="khadki bazar  khadki   pune khadki   near durgah PUNE 411003"/>
    <n v="12662"/>
    <n v="144918"/>
    <n v="58"/>
    <n v="86"/>
    <s v="-"/>
    <s v="NPA"/>
    <s v="MH12WC4429"/>
    <s v="CLASSIC 350 CHROME RED"/>
    <n v="45234"/>
    <n v="48"/>
    <x v="1"/>
    <s v="KAILASH ATKARI"/>
    <s v="AARTI ZENDE"/>
    <m/>
    <m/>
    <m/>
    <m/>
    <m/>
    <m/>
    <n v="1"/>
    <m/>
    <m/>
    <m/>
    <m/>
    <m/>
    <m/>
    <m/>
    <m/>
    <m/>
    <m/>
    <m/>
    <m/>
    <m/>
    <m/>
    <m/>
    <m/>
    <m/>
    <m/>
    <m/>
    <m/>
    <m/>
    <m/>
    <m/>
    <m/>
    <m/>
    <m/>
    <m/>
    <m/>
    <m/>
    <m/>
    <m/>
    <m/>
    <m/>
    <m/>
    <m/>
    <m/>
    <m/>
    <m/>
    <m/>
    <m/>
    <m/>
    <m/>
    <m/>
    <m/>
    <m/>
    <m/>
    <m/>
    <m/>
    <m/>
    <m/>
    <m/>
    <m/>
    <m/>
    <m/>
    <m/>
    <m/>
    <m/>
    <m/>
    <m/>
    <m/>
    <m/>
    <m/>
    <m/>
    <m/>
    <m/>
    <m/>
    <m/>
    <m/>
    <m/>
    <m/>
    <m/>
    <m/>
    <m/>
    <m/>
    <m/>
    <m/>
    <m/>
    <m/>
    <m/>
    <m/>
    <m/>
    <m/>
    <m/>
    <m/>
    <m/>
    <m/>
    <n v="1"/>
    <n v="1"/>
    <s v="DUWT0023"/>
    <s v="koN9vRbPlyz"/>
    <s v="Allocated 03"/>
    <s v="Left Message (LMCB)"/>
    <s v="Lm with relatives "/>
    <d v="2025-09-03T00:00:00"/>
    <e v="#N/A"/>
    <e v="#N/A"/>
    <e v="#N/A"/>
    <s v="NO"/>
  </r>
  <r>
    <n v="460017651"/>
    <s v="RAVINDRA BALASAHEB SHILIMKAR"/>
    <s v="COLLECT"/>
    <s v="22.09.25"/>
    <n v="6500"/>
    <m/>
    <m/>
    <m/>
    <n v="6422"/>
    <n v="5836"/>
    <x v="0"/>
    <x v="0"/>
    <x v="0"/>
    <x v="8"/>
    <n v="144794.12"/>
    <n v="148"/>
    <n v="0"/>
    <n v="2250"/>
    <s v="28.08.25"/>
    <n v="9.6362355698999314E-2"/>
    <n v="7.2132979970135173E-3"/>
    <s v="STABLE"/>
    <x v="0"/>
    <s v="PTP"/>
    <x v="1"/>
    <m/>
    <n v="25"/>
    <s v="CAVA"/>
    <m/>
    <s v="-"/>
    <s v="A/P-kurangawadi    Tal-Bhor  Dist-Pune  Kurungvadi  ..... MATHOBA MANDIR  PUNE 412213"/>
    <s v="BHOT"/>
    <s v=" 7776090818 9545068094 "/>
    <s v="GARVA LAND DEAL PVT LTD PUNE"/>
    <s v="GARVA HOUSE PLOT   NO 8 SAMRA CO  OPERATIVE SOCIETY  S NO134 1B BHOSALE NAGAR PUNE BHOSALE NAGAR  PUNE 411007"/>
    <n v="8234"/>
    <n v="144794.12"/>
    <n v="27"/>
    <n v="24"/>
    <s v="-"/>
    <s v="REGULAR"/>
    <s v="MH12VY4073"/>
    <s v="BULLET 350 BLACK GOLD"/>
    <n v="45205"/>
    <n v="48"/>
    <x v="1"/>
    <s v="VIJAY NIKAM"/>
    <s v="NUTAN KAMBLE"/>
    <m/>
    <m/>
    <m/>
    <m/>
    <m/>
    <m/>
    <m/>
    <m/>
    <m/>
    <m/>
    <m/>
    <m/>
    <m/>
    <m/>
    <m/>
    <m/>
    <m/>
    <m/>
    <m/>
    <m/>
    <m/>
    <m/>
    <m/>
    <m/>
    <m/>
    <m/>
    <m/>
    <m/>
    <m/>
    <m/>
    <m/>
    <m/>
    <m/>
    <n v="1"/>
    <m/>
    <m/>
    <m/>
    <m/>
    <m/>
    <m/>
    <m/>
    <m/>
    <m/>
    <m/>
    <m/>
    <m/>
    <m/>
    <m/>
    <m/>
    <m/>
    <m/>
    <m/>
    <m/>
    <m/>
    <m/>
    <m/>
    <m/>
    <m/>
    <m/>
    <m/>
    <n v="2"/>
    <m/>
    <m/>
    <m/>
    <m/>
    <m/>
    <m/>
    <m/>
    <m/>
    <m/>
    <m/>
    <m/>
    <m/>
    <m/>
    <m/>
    <m/>
    <m/>
    <m/>
    <m/>
    <m/>
    <m/>
    <m/>
    <m/>
    <m/>
    <m/>
    <m/>
    <m/>
    <m/>
    <m/>
    <m/>
    <m/>
    <m/>
    <m/>
    <n v="3"/>
    <n v="1"/>
    <s v="DUWT0011"/>
    <s v="APOGfF2Blvz"/>
    <s v="Allocated 02"/>
    <s v="Payment (PAID)"/>
    <s v="Payment (PAID)"/>
    <d v="2025-09-22T00:00:00"/>
    <s v="Non Contactable Customer (POT_SKIP)"/>
    <s v="dt--17th sep 11:16 am called up customer no 9545068094 Its  wrong no "/>
    <d v="2025-09-17T00:00:00"/>
    <s v="NO"/>
  </r>
  <r>
    <n v="463427670"/>
    <s v="AJINKYA SANJAY GAIKWAD"/>
    <s v="ONLINE CASH"/>
    <s v="23.09.25"/>
    <n v="7500"/>
    <s v="UPI"/>
    <n v="962520873627"/>
    <m/>
    <n v="7152"/>
    <n v="6793"/>
    <x v="0"/>
    <x v="0"/>
    <x v="0"/>
    <x v="12"/>
    <n v="141862"/>
    <n v="148"/>
    <n v="0"/>
    <n v="2250"/>
    <s v="-"/>
    <n v="0.15929450216464991"/>
    <n v="7.067226766199702E-3"/>
    <s v="STABLE"/>
    <x v="0"/>
    <s v="-"/>
    <x v="5"/>
    <m/>
    <m/>
    <s v="CAVA"/>
    <m/>
    <s v="-"/>
    <s v="Sudarshan Nagar   Krushna Mandir  Road Opposite  Krushna Mandir Pimle Gurav Pimpale PUNE 411061"/>
    <s v="PIMPLE GURAV"/>
    <s v=" 7558517389 9637158139 "/>
    <s v="spinny park hinjewadi"/>
    <s v="spinny park  bhujbal   wasti  wakad  pune wakad  abhinav society PUNE 411057"/>
    <n v="9191"/>
    <n v="141862"/>
    <n v="27"/>
    <n v="24"/>
    <s v="-"/>
    <s v="REGULAR"/>
    <s v="MH14LR3751"/>
    <s v="BULLET 350 THE STANDARD BLACK"/>
    <n v="45481"/>
    <n v="36"/>
    <x v="1"/>
    <s v="KAILASH ATKARI"/>
    <s v="NUTAN KAMBLE"/>
    <m/>
    <m/>
    <m/>
    <m/>
    <m/>
    <m/>
    <n v="1"/>
    <m/>
    <m/>
    <m/>
    <m/>
    <m/>
    <m/>
    <m/>
    <m/>
    <m/>
    <m/>
    <m/>
    <m/>
    <m/>
    <m/>
    <m/>
    <m/>
    <m/>
    <m/>
    <m/>
    <m/>
    <m/>
    <m/>
    <m/>
    <n v="1"/>
    <m/>
    <m/>
    <m/>
    <m/>
    <m/>
    <m/>
    <m/>
    <m/>
    <m/>
    <m/>
    <m/>
    <m/>
    <m/>
    <m/>
    <m/>
    <m/>
    <m/>
    <n v="1"/>
    <m/>
    <m/>
    <n v="2"/>
    <m/>
    <m/>
    <m/>
    <m/>
    <m/>
    <m/>
    <m/>
    <m/>
    <n v="1"/>
    <m/>
    <m/>
    <m/>
    <m/>
    <m/>
    <n v="2"/>
    <m/>
    <m/>
    <m/>
    <m/>
    <m/>
    <m/>
    <m/>
    <m/>
    <m/>
    <m/>
    <m/>
    <m/>
    <m/>
    <m/>
    <m/>
    <m/>
    <m/>
    <m/>
    <m/>
    <m/>
    <m/>
    <m/>
    <m/>
    <m/>
    <m/>
    <m/>
    <n v="8"/>
    <n v="1"/>
    <s v="ZBHT0015"/>
    <s v="APQkpNCLoXyc"/>
    <s v="Allocated 02"/>
    <s v="Payment (PAID)"/>
    <s v="Payment (PAID)"/>
    <d v="2025-09-23T00:00:00"/>
    <s v="Non Contactable Customer (POT_SKIP)"/>
    <s v="dt--08th sep pm called up customer no 9637158139  Its  wrong no   "/>
    <d v="2025-09-08T00:00:00"/>
    <s v="DID"/>
  </r>
  <r>
    <n v="466373007"/>
    <s v="LATA SHASHIKANT SHETE"/>
    <s v="COLLECT"/>
    <s v="09.09.25"/>
    <n v="4200"/>
    <m/>
    <m/>
    <m/>
    <n v="4189"/>
    <n v="4189"/>
    <x v="0"/>
    <x v="0"/>
    <x v="0"/>
    <x v="16"/>
    <n v="141350"/>
    <n v="0"/>
    <n v="0"/>
    <n v="450"/>
    <s v="-"/>
    <n v="8.4954904692467192E-2"/>
    <n v="7.0417201463558099E-3"/>
    <s v="STABLE"/>
    <x v="0"/>
    <s v="-"/>
    <x v="4"/>
    <m/>
    <m/>
    <s v="CAVA"/>
    <m/>
    <s v="-"/>
    <s v="W/O Shshikant Shete   varul wadi  shishak colony  Narayangaon near shetemala NARAYANGAON 410504"/>
    <s v="NARAYAN GAON"/>
    <s v=" 9970746643 9561956688 "/>
    <s v="r.p.sabnis vidyalay"/>
    <s v="ap warulwadi narayangaon    tal.junnar  dist.pune   warulwadi near warulwadi  NARAYANGAON 410504"/>
    <n v="4639"/>
    <n v="141350"/>
    <n v="27"/>
    <n v="24"/>
    <s v="-"/>
    <s v="REGULAR"/>
    <s v="MH14MM4064"/>
    <s v="SUZUKI GIXXER 150 SF 2"/>
    <n v="45829"/>
    <n v="48"/>
    <x v="1"/>
    <s v="KAILASH ATKARI"/>
    <s v="AARTI ZENDE"/>
    <m/>
    <m/>
    <m/>
    <m/>
    <m/>
    <m/>
    <n v="1"/>
    <m/>
    <m/>
    <m/>
    <m/>
    <m/>
    <m/>
    <m/>
    <m/>
    <m/>
    <m/>
    <m/>
    <m/>
    <m/>
    <m/>
    <m/>
    <m/>
    <m/>
    <n v="1"/>
    <m/>
    <m/>
    <m/>
    <m/>
    <m/>
    <m/>
    <m/>
    <m/>
    <m/>
    <m/>
    <m/>
    <m/>
    <m/>
    <m/>
    <m/>
    <m/>
    <m/>
    <m/>
    <m/>
    <m/>
    <m/>
    <m/>
    <m/>
    <m/>
    <m/>
    <m/>
    <m/>
    <m/>
    <m/>
    <m/>
    <m/>
    <m/>
    <m/>
    <m/>
    <m/>
    <m/>
    <m/>
    <m/>
    <m/>
    <m/>
    <m/>
    <m/>
    <m/>
    <m/>
    <m/>
    <m/>
    <m/>
    <m/>
    <m/>
    <m/>
    <m/>
    <m/>
    <m/>
    <m/>
    <m/>
    <m/>
    <m/>
    <m/>
    <m/>
    <m/>
    <m/>
    <m/>
    <m/>
    <m/>
    <m/>
    <m/>
    <m/>
    <m/>
    <n v="2"/>
    <n v="1"/>
    <s v="ZBHT0021"/>
    <s v="kPAWEG13YHc"/>
    <s v="Allocated 02"/>
    <s v="Payment (PAID)"/>
    <s v="Payment (PAID)"/>
    <d v="2025-09-09T00:00:00"/>
    <s v="Non Contactable Customer (POT_SKIP)"/>
    <s v="15:55-CALLED UP THE CUSTOMER NO. CUSTOMER IS NOT CONTACTABLE ON ANY CONTACT NO.IN SYSTEM"/>
    <d v="2025-09-03T00:00:00"/>
    <s v="NO"/>
  </r>
  <r>
    <n v="465053548"/>
    <s v="VAIBHAV NAVNATH KAKADE"/>
    <s v="ONLINE"/>
    <s v="25.09.25"/>
    <n v="12721"/>
    <m/>
    <m/>
    <m/>
    <n v="5795"/>
    <n v="5795"/>
    <x v="0"/>
    <x v="2"/>
    <x v="0"/>
    <x v="0"/>
    <n v="140000"/>
    <n v="108"/>
    <n v="0"/>
    <n v="1022.59"/>
    <s v="-"/>
    <n v="8.0723917795121211E-2"/>
    <n v="6.9744663635642971E-3"/>
    <s v="STABLE"/>
    <x v="0"/>
    <s v="-"/>
    <x v="0"/>
    <s v="Shifted"/>
    <n v="24"/>
    <s v="CAVNA"/>
    <m/>
    <m/>
    <s v="OPP SAI SHRUSHTI   VINAYAK KALATE  CHOWL ADARASH  COLONY WAKAD ROAD DANGE CHOWK WAKAD PUNE  PUNE 411057"/>
    <s v="WAKAD"/>
    <s v=" -  "/>
    <s v="WONDER CAR PVT LTD"/>
    <s v="PIMPRI WORKSHOP   PLOT NO 52/1 BLOCK  F2 MIDC PIMPRI  PUNE  PUNE 411018"/>
    <n v="12720.59"/>
    <n v="140000"/>
    <n v="27"/>
    <n v="0"/>
    <s v="-"/>
    <s v="REGULAR"/>
    <s v="MH13ER6646"/>
    <s v="SUZUKI GIXXER 150 SF"/>
    <n v="45653"/>
    <n v="36"/>
    <x v="0"/>
    <s v="KAILASH ATKARI"/>
    <s v="NUTAN KAMBLE"/>
    <m/>
    <m/>
    <m/>
    <m/>
    <m/>
    <m/>
    <m/>
    <m/>
    <m/>
    <m/>
    <m/>
    <m/>
    <m/>
    <m/>
    <m/>
    <m/>
    <m/>
    <m/>
    <m/>
    <m/>
    <m/>
    <m/>
    <m/>
    <m/>
    <m/>
    <m/>
    <m/>
    <m/>
    <m/>
    <m/>
    <n v="1"/>
    <m/>
    <m/>
    <n v="2"/>
    <m/>
    <m/>
    <m/>
    <m/>
    <m/>
    <m/>
    <m/>
    <m/>
    <m/>
    <m/>
    <m/>
    <m/>
    <m/>
    <m/>
    <m/>
    <m/>
    <m/>
    <m/>
    <m/>
    <m/>
    <m/>
    <m/>
    <m/>
    <m/>
    <m/>
    <m/>
    <m/>
    <m/>
    <m/>
    <m/>
    <m/>
    <m/>
    <m/>
    <m/>
    <m/>
    <m/>
    <m/>
    <m/>
    <m/>
    <m/>
    <m/>
    <m/>
    <m/>
    <m/>
    <m/>
    <m/>
    <m/>
    <m/>
    <m/>
    <m/>
    <m/>
    <m/>
    <m/>
    <m/>
    <m/>
    <m/>
    <m/>
    <m/>
    <m/>
    <n v="3"/>
    <n v="1"/>
    <s v="DUWT0030"/>
    <e v="#N/A"/>
    <s v="Allocated"/>
    <s v="Shifted (NC_SFTD)"/>
    <s v="We had visited to customer but customer shifted "/>
    <d v="2025-09-12T00:00:00"/>
    <s v="RINGING NO RESPONSE (RNR)"/>
    <s v="dt--17th sep 13:19 pm called up customer no Its busy "/>
    <d v="2025-09-17T00:00:00"/>
    <s v="NO"/>
  </r>
  <r>
    <n v="463212097"/>
    <s v="ADITYA KASHINATH HIRVE"/>
    <s v="ONLINE"/>
    <s v="21.09.25"/>
    <n v="9400"/>
    <s v="UPI"/>
    <n v="686237501702"/>
    <m/>
    <n v="9130"/>
    <n v="-23"/>
    <x v="0"/>
    <x v="0"/>
    <x v="0"/>
    <x v="10"/>
    <n v="138450"/>
    <n v="121"/>
    <n v="0"/>
    <n v="2250"/>
    <s v="11.08.25"/>
    <n v="0.21301358698971781"/>
    <n v="6.8972490573962634E-3"/>
    <s v="STABLE"/>
    <x v="0"/>
    <s v="PAID"/>
    <x v="1"/>
    <m/>
    <n v="29"/>
    <s v="CAVA"/>
    <m/>
    <m/>
    <s v="Mayur colony No   4 Alandi Road   Bhosari Pune City  .....  PUNE 411039"/>
    <s v="BHOSARI"/>
    <s v=" 9049057768 9094669090 "/>
    <s v="Q connect"/>
    <s v="Q connect vallabh   Nagar pimpri  colony pimpri  chinchwad vallabh Nagar bus stop PUNE 411018"/>
    <n v="11478"/>
    <n v="138450"/>
    <n v="27"/>
    <n v="24"/>
    <s v="-"/>
    <s v="REGULAR"/>
    <s v="MH14LQ6897"/>
    <s v="BULLET 350 BLACK GOLD"/>
    <n v="45457"/>
    <n v="30"/>
    <x v="2"/>
    <s v="VIJAY NIKAM"/>
    <s v="NUTAN KAMBLE"/>
    <m/>
    <m/>
    <m/>
    <m/>
    <m/>
    <m/>
    <m/>
    <m/>
    <m/>
    <m/>
    <m/>
    <m/>
    <m/>
    <m/>
    <m/>
    <m/>
    <m/>
    <m/>
    <m/>
    <m/>
    <m/>
    <m/>
    <m/>
    <m/>
    <m/>
    <m/>
    <m/>
    <m/>
    <m/>
    <m/>
    <m/>
    <m/>
    <m/>
    <m/>
    <m/>
    <m/>
    <n v="1"/>
    <m/>
    <m/>
    <m/>
    <m/>
    <m/>
    <m/>
    <m/>
    <m/>
    <m/>
    <m/>
    <m/>
    <m/>
    <m/>
    <m/>
    <m/>
    <m/>
    <m/>
    <m/>
    <m/>
    <m/>
    <m/>
    <m/>
    <m/>
    <m/>
    <m/>
    <m/>
    <m/>
    <m/>
    <m/>
    <m/>
    <m/>
    <m/>
    <m/>
    <m/>
    <m/>
    <m/>
    <m/>
    <m/>
    <m/>
    <m/>
    <m/>
    <m/>
    <m/>
    <m/>
    <m/>
    <m/>
    <m/>
    <m/>
    <m/>
    <m/>
    <m/>
    <m/>
    <m/>
    <m/>
    <m/>
    <m/>
    <n v="1"/>
    <n v="1"/>
    <s v="DUWT0025"/>
    <e v="#N/A"/>
    <e v="#N/A"/>
    <e v="#N/A"/>
    <e v="#N/A"/>
    <e v="#N/A"/>
    <s v="Non Contactable Customer (POT_SKIP)"/>
    <s v="dt--17th sep 13:20 pm called up customer no Its not available "/>
    <d v="2025-09-17T00:00:00"/>
    <s v="NO"/>
  </r>
  <r>
    <n v="462698952"/>
    <s v="JALINDAR DATTATRAY MANKAR"/>
    <m/>
    <m/>
    <m/>
    <m/>
    <m/>
    <m/>
    <n v="5051"/>
    <n v="5051"/>
    <x v="0"/>
    <x v="1"/>
    <x v="1"/>
    <x v="17"/>
    <n v="138362"/>
    <n v="65"/>
    <n v="0"/>
    <n v="900"/>
    <s v="-"/>
    <n v="0.25330768535502718"/>
    <n v="6.8928651071105936E-3"/>
    <s v="FLOW"/>
    <x v="6"/>
    <s v="-"/>
    <x v="7"/>
    <s v="Customer expire"/>
    <m/>
    <s v="CNAVNA"/>
    <m/>
    <m/>
    <s v="53 olkaiwadi kusgaon   road S/O  Dattatray  Ma kusgaon  bk. ..... LONAVALA 410401"/>
    <s v="LONAVALA"/>
    <s v=" 9923231602 9822594659 "/>
    <s v="SINHGAD INSTITUTE"/>
    <s v="PCGH X2X  SINHAGAD   CAMPUS KUSGAON  LONAVALA  LONAVALA LONAVALA 410401"/>
    <n v="11067"/>
    <n v="138362"/>
    <n v="27"/>
    <n v="55"/>
    <s v="-"/>
    <s v="REGULAR"/>
    <s v="MH14LN2959"/>
    <s v="HUNTER 350 REBEL BLACK"/>
    <n v="45408"/>
    <n v="48"/>
    <x v="0"/>
    <s v="VIJAY NIKAM"/>
    <s v="AARTI ZENDE"/>
    <m/>
    <m/>
    <m/>
    <m/>
    <m/>
    <m/>
    <m/>
    <m/>
    <m/>
    <m/>
    <m/>
    <m/>
    <m/>
    <m/>
    <m/>
    <m/>
    <m/>
    <m/>
    <m/>
    <m/>
    <m/>
    <m/>
    <m/>
    <m/>
    <m/>
    <m/>
    <m/>
    <m/>
    <m/>
    <m/>
    <n v="1"/>
    <m/>
    <m/>
    <m/>
    <m/>
    <m/>
    <m/>
    <m/>
    <m/>
    <m/>
    <m/>
    <m/>
    <m/>
    <m/>
    <m/>
    <m/>
    <m/>
    <m/>
    <m/>
    <m/>
    <m/>
    <m/>
    <m/>
    <m/>
    <m/>
    <m/>
    <m/>
    <m/>
    <m/>
    <m/>
    <m/>
    <m/>
    <m/>
    <m/>
    <m/>
    <m/>
    <m/>
    <m/>
    <m/>
    <m/>
    <m/>
    <m/>
    <m/>
    <m/>
    <m/>
    <m/>
    <m/>
    <m/>
    <m/>
    <m/>
    <m/>
    <m/>
    <m/>
    <m/>
    <m/>
    <m/>
    <m/>
    <m/>
    <m/>
    <m/>
    <m/>
    <m/>
    <m/>
    <n v="1"/>
    <n v="1"/>
    <s v="DUWT0013"/>
    <e v="#N/A"/>
    <s v="Allocated"/>
    <s v="Deceased Customer (EXP)"/>
    <s v="Customer expired "/>
    <d v="2025-09-11T00:00:00"/>
    <s v="RINGING NO RESPONSE (RNR)"/>
    <s v="16:23-CALLED UP THE CUSTOMER NO. CUSTOMER CONTACT NUMBER ARE RINGING MODE"/>
    <d v="2025-09-12T00:00:00"/>
    <s v="NO"/>
  </r>
  <r>
    <n v="458565018"/>
    <s v="AKASH SANTOSH GAVALKAR"/>
    <s v="ONLINE"/>
    <s v="11.09.25"/>
    <n v="6571"/>
    <s v="UPI"/>
    <n v="387522008448"/>
    <m/>
    <n v="6421"/>
    <n v="19224"/>
    <x v="2"/>
    <x v="0"/>
    <x v="0"/>
    <x v="7"/>
    <n v="137134.24"/>
    <n v="380"/>
    <n v="0"/>
    <n v="2250"/>
    <s v="01.08.25"/>
    <n v="0.89326803009646327"/>
    <n v="3.5217804535964327E-2"/>
    <s v="STABLE"/>
    <x v="0"/>
    <s v="PAID"/>
    <x v="4"/>
    <s v="Shifted"/>
    <m/>
    <s v="CNAVNA"/>
    <m/>
    <s v="ELG"/>
    <s v="Malhari villa Gurudwara   walhekarwadi  Mamta marble  133/1 Pune City PUNE 411033"/>
    <s v="WALHEKARWADI"/>
    <s v=" 7666309845 7820873556 "/>
    <s v="OPTIVAL HEALTH SOLUTIONS PRIVATE LIMITED"/>
    <s v="s no 164 1 st floor   shrinath warehouse  company   phursungi taluka Haveli  abhay cng pump PUNE 412308"/>
    <n v="21854"/>
    <n v="137134.24"/>
    <n v="88"/>
    <n v="86"/>
    <s v="-"/>
    <s v="REGULAR"/>
    <s v="MH14KX2287"/>
    <s v="CLASSIC 350 DARK STEALTH BLACK"/>
    <n v="45092"/>
    <n v="48"/>
    <x v="1"/>
    <s v="KAILASH ATKARI"/>
    <s v="NUTAN KAMBLE"/>
    <m/>
    <m/>
    <m/>
    <m/>
    <m/>
    <m/>
    <n v="1"/>
    <m/>
    <m/>
    <m/>
    <m/>
    <m/>
    <m/>
    <m/>
    <m/>
    <m/>
    <m/>
    <m/>
    <m/>
    <m/>
    <m/>
    <m/>
    <m/>
    <m/>
    <m/>
    <m/>
    <m/>
    <m/>
    <m/>
    <m/>
    <m/>
    <m/>
    <m/>
    <m/>
    <m/>
    <m/>
    <m/>
    <m/>
    <m/>
    <m/>
    <m/>
    <m/>
    <m/>
    <m/>
    <m/>
    <m/>
    <m/>
    <m/>
    <m/>
    <m/>
    <m/>
    <m/>
    <m/>
    <m/>
    <m/>
    <m/>
    <m/>
    <m/>
    <m/>
    <m/>
    <m/>
    <m/>
    <m/>
    <m/>
    <m/>
    <m/>
    <m/>
    <m/>
    <m/>
    <m/>
    <m/>
    <m/>
    <m/>
    <m/>
    <m/>
    <m/>
    <m/>
    <m/>
    <m/>
    <m/>
    <m/>
    <m/>
    <m/>
    <m/>
    <m/>
    <m/>
    <m/>
    <m/>
    <m/>
    <m/>
    <m/>
    <m/>
    <m/>
    <n v="1"/>
    <n v="1"/>
    <s v="ZBHT0015"/>
    <s v="G6BKLrDmR27"/>
    <s v="Allocated 02"/>
    <s v="Shifted (NC_SFTD)"/>
    <s v="Visit cm residence address cm shifted last  8 month confirm by room' owner "/>
    <d v="2025-09-03T00:00:00"/>
    <s v="RINGING NO RESPONSE (RNR)"/>
    <s v="16:44-CALLED UP THE CUSTOMER NO. 7666309845 CUSTOMER CONTACT NUMBER ARE RINGING MODE"/>
    <d v="2025-09-01T00:00:00"/>
    <s v="NO"/>
  </r>
  <r>
    <n v="461702147"/>
    <s v="AKKATAI JAGANNATH THOMBARE"/>
    <m/>
    <m/>
    <m/>
    <m/>
    <m/>
    <m/>
    <n v="5264"/>
    <n v="5028"/>
    <x v="0"/>
    <x v="1"/>
    <x v="1"/>
    <x v="9"/>
    <n v="131332"/>
    <n v="136"/>
    <n v="0"/>
    <n v="0"/>
    <s v="30.08.25"/>
    <n v="4.914623387195545E-2"/>
    <n v="6.5426472604259017E-3"/>
    <s v="STABLE"/>
    <x v="3"/>
    <s v="PTP"/>
    <x v="1"/>
    <m/>
    <n v="30"/>
    <s v="CAVA"/>
    <m/>
    <s v="-"/>
    <s v="Sr-no.-110/111 -Alandi-Road    Tank-Road -Near-majjid    Shantinagar-Pune-City PUNE 411006"/>
    <s v="SHANTI NAGAR "/>
    <s v=" 8600769833 9226848334 "/>
    <s v="SAHYADRI HOSPITALS LIMITED"/>
    <s v="PUNE NAGAR ROAD   SHASHTRI NAGAR  YERAWADA YERAWADA  MSEB OFFICE PUNE 411006"/>
    <n v="5164"/>
    <n v="131332"/>
    <n v="27"/>
    <n v="55"/>
    <s v="-"/>
    <s v="REGULAR"/>
    <s v="MH12WL3593"/>
    <s v="HUNTER 350 DAPPER GREEN"/>
    <n v="45320"/>
    <n v="48"/>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3603128"/>
    <s v="NITA JAYSINGH BONWATE"/>
    <s v="ONLINE"/>
    <s v="10.09.25"/>
    <n v="12200"/>
    <m/>
    <m/>
    <m/>
    <n v="5812"/>
    <n v="22584"/>
    <x v="1"/>
    <x v="0"/>
    <x v="0"/>
    <x v="16"/>
    <n v="130624"/>
    <n v="1277"/>
    <n v="0"/>
    <n v="2183"/>
    <s v="22.08.25"/>
    <n v="0.36173014478150461"/>
    <n v="3.0420648749398899E-2"/>
    <s v="STABLE"/>
    <x v="0"/>
    <s v="NC"/>
    <x v="4"/>
    <m/>
    <m/>
    <s v="CAVNA"/>
    <m/>
    <s v="ELG"/>
    <s v="nilakh mali mala   .   Vadgaon Kandali   near gaothan  PUNE 412412"/>
    <s v="JUNNAR"/>
    <s v=" 7887904611 9637433087 "/>
    <s v="omkar vegetables"/>
    <s v="ap vadgaon kandali   tal.junnar  dist.pune  gaothan  near gaothan  PUNE 412412"/>
    <n v="26044"/>
    <n v="130624"/>
    <n v="119"/>
    <n v="86"/>
    <s v="-"/>
    <s v="NPA"/>
    <s v="MH14LR9442"/>
    <s v="YAMAHA AEROX 155 MOTOGP EDITION"/>
    <n v="45502"/>
    <n v="36"/>
    <x v="1"/>
    <s v="KAILASH ATKARI"/>
    <s v="AARTI ZENDE"/>
    <m/>
    <m/>
    <m/>
    <m/>
    <m/>
    <m/>
    <m/>
    <m/>
    <m/>
    <m/>
    <m/>
    <m/>
    <n v="1"/>
    <m/>
    <m/>
    <m/>
    <m/>
    <m/>
    <m/>
    <m/>
    <m/>
    <m/>
    <m/>
    <m/>
    <m/>
    <m/>
    <m/>
    <m/>
    <m/>
    <m/>
    <m/>
    <m/>
    <m/>
    <m/>
    <m/>
    <m/>
    <m/>
    <m/>
    <m/>
    <m/>
    <m/>
    <m/>
    <m/>
    <m/>
    <m/>
    <m/>
    <m/>
    <m/>
    <m/>
    <m/>
    <m/>
    <m/>
    <m/>
    <m/>
    <n v="1"/>
    <m/>
    <m/>
    <m/>
    <m/>
    <m/>
    <m/>
    <m/>
    <m/>
    <m/>
    <m/>
    <m/>
    <m/>
    <m/>
    <m/>
    <m/>
    <m/>
    <m/>
    <m/>
    <m/>
    <m/>
    <m/>
    <m/>
    <m/>
    <m/>
    <m/>
    <m/>
    <m/>
    <m/>
    <m/>
    <m/>
    <m/>
    <m/>
    <m/>
    <m/>
    <m/>
    <m/>
    <m/>
    <m/>
    <n v="2"/>
    <n v="1"/>
    <s v="ZBHT0021"/>
    <s v="A6nP_OLoevm"/>
    <s v="Allocated 02"/>
    <s v="Promise To Pay (PTP)"/>
    <s v="Ptp"/>
    <d v="2025-09-29T00:00:00"/>
    <s v="RINGING NO RESPONSE (RNR)"/>
    <s v="17:02-CALLED UP THE CUSTOMER NO. CUSTOMER CONTACT NUMBER ARE RINGING MODE"/>
    <d v="2025-09-04T00:00:00"/>
    <s v="VYMO"/>
  </r>
  <r>
    <n v="461001866"/>
    <s v="PANKAJ GANPAT LAHANE"/>
    <s v="ONLINE"/>
    <s v="13.09.25"/>
    <n v="5309"/>
    <s v="UPI"/>
    <n v="502533044234"/>
    <m/>
    <n v="5309"/>
    <n v="10399"/>
    <x v="4"/>
    <x v="0"/>
    <x v="0"/>
    <x v="15"/>
    <n v="130563"/>
    <n v="280"/>
    <n v="0"/>
    <n v="900"/>
    <s v="14.08.25"/>
    <n v="0.28867241510139469"/>
    <n v="2.235528367137278E-2"/>
    <s v="STABLE"/>
    <x v="0"/>
    <s v="PAID"/>
    <x v="4"/>
    <m/>
    <m/>
    <s v="CAVNA"/>
    <m/>
    <s v="-"/>
    <s v="C O SUMAN BABAN   TUPE TUPE WASTI  MOSHI .....  NEAR GANESH MANDIR PUNE 412105"/>
    <s v="MOSHI"/>
    <s v=" 8855065350 8446064582 "/>
    <s v="SUCESS AUTOMOTATION LTD"/>
    <s v="SANT BHAGWAN BABA   INDUSTRIES   SHELAR WASTI CHIKHALI  CHIKHALI NEAR DEHU ALANDI ROAD PUNE 411062"/>
    <n v="11579"/>
    <n v="130563"/>
    <n v="58"/>
    <n v="55"/>
    <s v="-"/>
    <s v="REGULAR"/>
    <s v="MH14LF7047"/>
    <s v="BULLET 350 MILITARY BLACK"/>
    <n v="45265"/>
    <n v="48"/>
    <x v="1"/>
    <s v="VIJAY NIKAM"/>
    <s v="NUTAN KAMBLE"/>
    <m/>
    <m/>
    <m/>
    <m/>
    <m/>
    <m/>
    <m/>
    <m/>
    <m/>
    <m/>
    <m/>
    <m/>
    <n v="1"/>
    <m/>
    <m/>
    <m/>
    <m/>
    <m/>
    <m/>
    <m/>
    <m/>
    <m/>
    <m/>
    <m/>
    <m/>
    <m/>
    <m/>
    <m/>
    <m/>
    <m/>
    <m/>
    <m/>
    <m/>
    <m/>
    <m/>
    <m/>
    <m/>
    <m/>
    <m/>
    <m/>
    <m/>
    <m/>
    <m/>
    <m/>
    <m/>
    <m/>
    <m/>
    <m/>
    <m/>
    <m/>
    <m/>
    <m/>
    <m/>
    <m/>
    <m/>
    <m/>
    <m/>
    <m/>
    <m/>
    <m/>
    <m/>
    <m/>
    <m/>
    <m/>
    <m/>
    <m/>
    <m/>
    <m/>
    <m/>
    <m/>
    <m/>
    <m/>
    <m/>
    <m/>
    <m/>
    <m/>
    <m/>
    <m/>
    <m/>
    <m/>
    <m/>
    <m/>
    <m/>
    <m/>
    <m/>
    <m/>
    <m/>
    <m/>
    <m/>
    <m/>
    <m/>
    <m/>
    <m/>
    <n v="1"/>
    <n v="1"/>
    <s v="ZBHT0009"/>
    <s v="k6ZqJR1oFt7"/>
    <s v="Allocated 02"/>
    <s v="Shifted (NC_SFTD)"/>
    <s v="Customer shifted from address msg to room owner"/>
    <d v="2025-09-05T00:00:00"/>
    <s v="Non Contactable Customer (POT_SKIP)"/>
    <s v="dt--08th sep pm called up customer no  8855065350 Its  not available   "/>
    <d v="2025-09-08T00:00:00"/>
    <s v="NO"/>
  </r>
  <r>
    <n v="462727406"/>
    <s v="SHWETA PRASHANT KALE"/>
    <s v="COLLECT"/>
    <s v="30.09.25"/>
    <n v="5013"/>
    <m/>
    <m/>
    <m/>
    <n v="4932"/>
    <n v="4904"/>
    <x v="0"/>
    <x v="0"/>
    <x v="0"/>
    <x v="9"/>
    <n v="130177"/>
    <n v="187"/>
    <n v="0"/>
    <n v="900"/>
    <s v="10.08.25"/>
    <n v="4.8714017046489387E-2"/>
    <n v="6.4851079129264961E-3"/>
    <s v="STABLE"/>
    <x v="0"/>
    <s v="PTP"/>
    <x v="5"/>
    <m/>
    <n v="30"/>
    <s v="CAVA"/>
    <m/>
    <m/>
    <s v="Sr No 18-1 Chaudhari   Park Colony  No 9 Near Mangalmurti  Residency Bhosale Empire PUNE 411015"/>
    <s v="VISHRANTWADI"/>
    <s v=" 8830397254 8956604412 "/>
    <s v="QI LIFECARE PRIVATE LIMITED"/>
    <s v="koregaon park lane   no 6 Above  cosmos bank first  floor  koregav park  koregaon park cosmos bank  PUNE 411001"/>
    <n v="10923"/>
    <n v="130177"/>
    <n v="27"/>
    <n v="55"/>
    <s v="-"/>
    <s v="REGULAR"/>
    <s v="MH14LN6712"/>
    <s v="BULLET 350 MILITARY BLACK"/>
    <n v="45411"/>
    <n v="48"/>
    <x v="0"/>
    <s v="VIJAY NIKAM"/>
    <s v="NUTAN KAMBLE"/>
    <m/>
    <m/>
    <m/>
    <m/>
    <m/>
    <m/>
    <m/>
    <m/>
    <m/>
    <m/>
    <m/>
    <m/>
    <m/>
    <m/>
    <m/>
    <m/>
    <m/>
    <m/>
    <m/>
    <m/>
    <m/>
    <m/>
    <m/>
    <m/>
    <m/>
    <m/>
    <m/>
    <m/>
    <m/>
    <m/>
    <n v="1"/>
    <m/>
    <m/>
    <m/>
    <m/>
    <m/>
    <m/>
    <m/>
    <m/>
    <m/>
    <m/>
    <m/>
    <m/>
    <m/>
    <m/>
    <m/>
    <m/>
    <m/>
    <m/>
    <m/>
    <m/>
    <m/>
    <m/>
    <m/>
    <m/>
    <m/>
    <m/>
    <m/>
    <m/>
    <m/>
    <m/>
    <m/>
    <m/>
    <m/>
    <m/>
    <m/>
    <m/>
    <m/>
    <m/>
    <m/>
    <m/>
    <m/>
    <m/>
    <m/>
    <m/>
    <m/>
    <m/>
    <m/>
    <m/>
    <m/>
    <m/>
    <m/>
    <m/>
    <m/>
    <m/>
    <m/>
    <m/>
    <m/>
    <m/>
    <m/>
    <m/>
    <m/>
    <m/>
    <n v="1"/>
    <n v="1"/>
    <s v="ZBHT0012"/>
    <e v="#N/A"/>
    <s v="Allocated"/>
    <s v="Payment (PAID)"/>
    <s v="Payment (PAID)"/>
    <d v="2025-09-30T00:00:00"/>
    <s v="RINGING NO RESPONSE (RNR)"/>
    <s v="dt--17th sep 13:22 pm called up customer no 8956604412  Its ringing "/>
    <d v="2025-09-17T00:00:00"/>
    <s v="NO"/>
  </r>
  <r>
    <n v="463046751"/>
    <s v="YASHWANT RAJU ADAGALE"/>
    <m/>
    <m/>
    <m/>
    <m/>
    <m/>
    <m/>
    <n v="5536"/>
    <n v="10821"/>
    <x v="4"/>
    <x v="1"/>
    <x v="1"/>
    <x v="10"/>
    <n v="129848"/>
    <n v="444"/>
    <n v="0"/>
    <n v="2250"/>
    <s v="-"/>
    <n v="0.21431187325705939"/>
    <n v="2.22328598007124E-2"/>
    <s v="FLOW"/>
    <x v="1"/>
    <s v="-"/>
    <x v="2"/>
    <s v="Shifted"/>
    <m/>
    <s v="CNAVNA"/>
    <m/>
    <s v="-"/>
    <s v="S/O Raju Adagale   Mahatma fule  nagar Near Pvana  industiris Bhosari Pune ..... City ..... PUNE 411026"/>
    <s v="BHOSARI"/>
    <s v=" 7743930114  "/>
    <s v="TECH MAHINDRA LIMITED"/>
    <s v="chakan  midc chakan    pune pune   pune pune  pune pune  PUNE 410501"/>
    <n v="13515"/>
    <n v="129848"/>
    <n v="58"/>
    <n v="86"/>
    <s v="-"/>
    <s v="REGULAR"/>
    <s v="MH14LQ1535"/>
    <s v="BAJAJ PULSAR RS200 ABS TWIN CHANNEL"/>
    <n v="45441"/>
    <n v="42"/>
    <x v="1"/>
    <s v="VIJAY NIKAM"/>
    <s v="NUTAN KAMBLE"/>
    <m/>
    <m/>
    <m/>
    <m/>
    <m/>
    <m/>
    <n v="1"/>
    <m/>
    <m/>
    <m/>
    <m/>
    <m/>
    <m/>
    <m/>
    <m/>
    <m/>
    <m/>
    <m/>
    <m/>
    <m/>
    <m/>
    <m/>
    <m/>
    <m/>
    <m/>
    <m/>
    <m/>
    <m/>
    <m/>
    <m/>
    <m/>
    <m/>
    <m/>
    <m/>
    <m/>
    <m/>
    <m/>
    <m/>
    <m/>
    <m/>
    <m/>
    <m/>
    <m/>
    <m/>
    <m/>
    <m/>
    <m/>
    <m/>
    <m/>
    <m/>
    <m/>
    <m/>
    <m/>
    <m/>
    <m/>
    <m/>
    <m/>
    <m/>
    <m/>
    <m/>
    <m/>
    <m/>
    <m/>
    <m/>
    <m/>
    <m/>
    <m/>
    <m/>
    <m/>
    <m/>
    <m/>
    <m/>
    <m/>
    <m/>
    <m/>
    <m/>
    <m/>
    <m/>
    <m/>
    <m/>
    <m/>
    <m/>
    <m/>
    <m/>
    <m/>
    <m/>
    <m/>
    <m/>
    <m/>
    <m/>
    <m/>
    <m/>
    <m/>
    <n v="1"/>
    <n v="1"/>
    <s v="DUWT0025"/>
    <s v="G22vGrE5QAV3"/>
    <s v="Allocated 02"/>
    <s v="Shifted (NC_SFTD)"/>
    <s v="Customer shifted from residence add "/>
    <d v="2025-09-03T00:00:00"/>
    <s v="RINGING NO RESPONSE (RNR)"/>
    <s v="dt--17th sep 16:21 pm called up customer no 7743930114 Its ringing "/>
    <d v="2025-09-17T00:00:00"/>
    <s v="VYMO"/>
  </r>
  <r>
    <n v="460347439"/>
    <s v="MAHIBULLAH MOOHANIF SHAH"/>
    <s v="COLLECT"/>
    <s v="18.09.25"/>
    <n v="9060"/>
    <s v="UPI"/>
    <m/>
    <m/>
    <n v="8860"/>
    <n v="8856"/>
    <x v="0"/>
    <x v="0"/>
    <x v="0"/>
    <x v="16"/>
    <n v="129287"/>
    <n v="202"/>
    <n v="0"/>
    <n v="1868"/>
    <s v="07.08.25"/>
    <n v="7.7704738330208745E-2"/>
    <n v="6.4407702339009804E-3"/>
    <s v="STABLE"/>
    <x v="0"/>
    <s v="PAID"/>
    <x v="1"/>
    <m/>
    <n v="26"/>
    <s v="CAVNA"/>
    <m/>
    <m/>
    <s v="A P OTUR TAL  JUNNAR   DIST  PIUNE  OTUR PUNE otur  junnar monika chawk PUNE 412409"/>
    <s v="JUNNAR"/>
    <s v=" 7972656769 9890947350 "/>
    <s v="ss pop plaster"/>
    <s v="monika chawk otur   junnar tal junnar  dist pune  otur junnar monika chawk PUNE 412409"/>
    <n v="19786"/>
    <n v="129287"/>
    <n v="27"/>
    <n v="24"/>
    <s v="-"/>
    <s v="NPA"/>
    <s v="MH14LD8271"/>
    <s v="TVS APACHE RR 310 BSVI"/>
    <n v="45226"/>
    <n v="36"/>
    <x v="0"/>
    <s v="KAILASH ATKARI"/>
    <s v="AARTI ZENDE"/>
    <m/>
    <m/>
    <m/>
    <m/>
    <m/>
    <m/>
    <m/>
    <m/>
    <m/>
    <m/>
    <m/>
    <m/>
    <m/>
    <m/>
    <m/>
    <m/>
    <m/>
    <m/>
    <m/>
    <m/>
    <m/>
    <m/>
    <m/>
    <m/>
    <m/>
    <m/>
    <m/>
    <m/>
    <m/>
    <m/>
    <n v="1"/>
    <m/>
    <m/>
    <m/>
    <m/>
    <m/>
    <m/>
    <m/>
    <m/>
    <m/>
    <m/>
    <m/>
    <m/>
    <m/>
    <m/>
    <m/>
    <m/>
    <m/>
    <m/>
    <m/>
    <m/>
    <n v="1"/>
    <m/>
    <m/>
    <m/>
    <m/>
    <m/>
    <m/>
    <m/>
    <m/>
    <m/>
    <m/>
    <m/>
    <m/>
    <m/>
    <m/>
    <m/>
    <m/>
    <m/>
    <m/>
    <m/>
    <m/>
    <m/>
    <m/>
    <m/>
    <m/>
    <m/>
    <m/>
    <m/>
    <m/>
    <m/>
    <m/>
    <m/>
    <m/>
    <m/>
    <m/>
    <m/>
    <m/>
    <m/>
    <m/>
    <m/>
    <m/>
    <m/>
    <n v="2"/>
    <n v="1"/>
    <s v="ZBHT0021"/>
    <e v="#N/A"/>
    <s v="Allocated"/>
    <s v="Payment (PAID)"/>
    <s v="Payment (PAID)"/>
    <d v="2025-09-18T00:00:00"/>
    <s v="Non Contactable Customer (POT_SKIP)"/>
    <s v="15:14-CALLED UP THE CUSTOMER NO IN SYSTEM. RESPONDENT SAID ITS IS WRONG NO."/>
    <d v="2025-09-13T00:00:00"/>
    <s v="NO"/>
  </r>
  <r>
    <n v="464099668"/>
    <s v="DHARVADAKAR DIPAK ASHOK"/>
    <m/>
    <m/>
    <m/>
    <m/>
    <m/>
    <m/>
    <n v="4633"/>
    <n v="18322.37"/>
    <x v="1"/>
    <x v="1"/>
    <x v="1"/>
    <x v="3"/>
    <n v="128590"/>
    <n v="468"/>
    <n v="0"/>
    <n v="2250"/>
    <s v="FLOW"/>
    <n v="0.22823472447832069"/>
    <n v="2.994695632261456E-2"/>
    <s v="FLOW"/>
    <x v="1"/>
    <s v="NC"/>
    <x v="2"/>
    <s v="Add not found"/>
    <m/>
    <s v="CNAVNA"/>
    <m/>
    <s v="ELG"/>
    <s v="FLAT NO. 102 SAILEELA   YASHWANT  COLONY MORE WASTI  CHIKHALI PUNE  PUNE 411062"/>
    <s v="CHIKHALI"/>
    <s v=" -  "/>
    <s v="WONDER CARS PVT LTD"/>
    <s v="KSB CHOWK CHINCHWAD   PUNE    PUNE 411019"/>
    <n v="21040.37"/>
    <n v="128590"/>
    <n v="119"/>
    <n v="147"/>
    <s v="-"/>
    <s v="NPA"/>
    <s v="MH25BC5877"/>
    <s v="HONDA UNICORN 160 BSVI"/>
    <n v="45559"/>
    <n v="42"/>
    <x v="1"/>
    <s v="VIJAY NIKAM"/>
    <s v="AARTI ZENDE"/>
    <m/>
    <m/>
    <m/>
    <m/>
    <m/>
    <m/>
    <n v="1"/>
    <m/>
    <m/>
    <m/>
    <m/>
    <m/>
    <m/>
    <m/>
    <m/>
    <m/>
    <m/>
    <m/>
    <m/>
    <m/>
    <m/>
    <m/>
    <m/>
    <m/>
    <m/>
    <m/>
    <m/>
    <m/>
    <m/>
    <m/>
    <m/>
    <m/>
    <m/>
    <m/>
    <m/>
    <m/>
    <m/>
    <m/>
    <m/>
    <m/>
    <m/>
    <m/>
    <m/>
    <m/>
    <m/>
    <m/>
    <m/>
    <m/>
    <m/>
    <m/>
    <m/>
    <m/>
    <m/>
    <m/>
    <m/>
    <m/>
    <m/>
    <m/>
    <m/>
    <m/>
    <m/>
    <m/>
    <m/>
    <m/>
    <m/>
    <m/>
    <m/>
    <m/>
    <m/>
    <m/>
    <m/>
    <m/>
    <m/>
    <m/>
    <m/>
    <m/>
    <m/>
    <m/>
    <m/>
    <m/>
    <m/>
    <m/>
    <m/>
    <m/>
    <m/>
    <m/>
    <m/>
    <m/>
    <m/>
    <m/>
    <m/>
    <m/>
    <m/>
    <n v="1"/>
    <n v="1"/>
    <s v="ZBHT0011"/>
    <s v="k2VpK9kpwr"/>
    <s v="Allocated 02"/>
    <s v="Shifted (NC_SFTD)"/>
    <s v="Visited given residence address meet room mait they said cust was shifted to netive place "/>
    <d v="2025-09-03T00:00:00"/>
    <s v="Non Contactable Customer (POT_SKIP)"/>
    <s v="16:27-CALLED UP THE CUSTOMER NO. CUSTOMER CONTACT NUMBER ARE  SWICH OFF MODE"/>
    <d v="2025-09-12T00:00:00"/>
    <s v="NO"/>
  </r>
  <r>
    <n v="464720761"/>
    <s v="ADITYA GAJANAN VIRKAR"/>
    <m/>
    <m/>
    <m/>
    <m/>
    <m/>
    <m/>
    <n v="7966"/>
    <n v="31864"/>
    <x v="2"/>
    <x v="1"/>
    <x v="1"/>
    <x v="3"/>
    <n v="126744"/>
    <n v="636"/>
    <n v="0"/>
    <n v="1800"/>
    <s v="-"/>
    <n v="0.46169592894959222"/>
    <n v="3.2549459698075871E-2"/>
    <s v="FLOW"/>
    <x v="2"/>
    <s v="-"/>
    <x v="3"/>
    <m/>
    <m/>
    <s v="CAVNA"/>
    <m/>
    <m/>
    <s v="Sarvadnya Co-Op   Housing Society Building  Spine  Road Sector No 17/19  Chikhali  Pr Gharkul RUPEENAGAR 412114"/>
    <s v="RUPEE NAGAR"/>
    <s v=" 9156311842 8446302276 "/>
    <s v="Raftaar gokarting track and cafe"/>
    <s v="tathwade katewast   pune city    near HP petrol pump  PUNE 411033"/>
    <n v="34300"/>
    <n v="126744"/>
    <n v="88"/>
    <n v="116"/>
    <s v="-"/>
    <s v="NPA"/>
    <s v="MH14MB3882"/>
    <s v="PIAGGIO VESPA SXL 149 ABS RACING 60"/>
    <n v="45615"/>
    <n v="24"/>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Non Contactable Customer (POT_SKIP)"/>
    <s v="17:50-CALLED UP THE CUSTOMER NO. CALL FORWERDED TO VOICE MAIL"/>
    <d v="2025-09-16T00:00:00"/>
    <s v="NO"/>
  </r>
  <r>
    <n v="457264616"/>
    <s v="ROHAN AJINATH KARANJAKAR"/>
    <s v="ONLINE"/>
    <s v="12.09.25"/>
    <n v="7239"/>
    <s v="UPI"/>
    <n v="579829492796"/>
    <m/>
    <n v="7070"/>
    <n v="7070"/>
    <x v="0"/>
    <x v="0"/>
    <x v="0"/>
    <x v="3"/>
    <n v="125978.34"/>
    <n v="169"/>
    <n v="0"/>
    <n v="2668"/>
    <s v="-"/>
    <n v="9.0815510602591062E-2"/>
    <n v="6.2759406776261894E-3"/>
    <s v="STABLE"/>
    <x v="0"/>
    <s v="-"/>
    <x v="4"/>
    <m/>
    <n v="12"/>
    <s v="CAVNA"/>
    <m/>
    <m/>
    <s v="gat no 1646 fl   no 506 nilaya heights  haveli pune  pcmc pimpri chinchwad chikhali pune PUNE 411062"/>
    <s v="CHIKHALI"/>
    <s v=" 9623462397 7498470344 "/>
    <s v="VAISHNAVI ENTERPRISES"/>
    <s v="gat no 4 triveninagar   chowk pune  talwade pune  talwade pune nr Ram mandir RUPEENAGAR 412114"/>
    <n v="16977"/>
    <n v="125978.34"/>
    <n v="27"/>
    <n v="24"/>
    <s v="-"/>
    <s v="REGULAR"/>
    <m/>
    <s v="METEOR 350 SUPERNOVA RED"/>
    <n v="45002"/>
    <n v="48"/>
    <x v="0"/>
    <s v="VIJAY NIKAM"/>
    <s v="AARTI ZENDE"/>
    <m/>
    <m/>
    <m/>
    <m/>
    <m/>
    <m/>
    <m/>
    <m/>
    <m/>
    <m/>
    <m/>
    <m/>
    <m/>
    <m/>
    <m/>
    <m/>
    <m/>
    <m/>
    <m/>
    <m/>
    <m/>
    <m/>
    <m/>
    <m/>
    <m/>
    <m/>
    <m/>
    <m/>
    <m/>
    <m/>
    <m/>
    <m/>
    <m/>
    <n v="1"/>
    <m/>
    <m/>
    <m/>
    <m/>
    <m/>
    <m/>
    <m/>
    <m/>
    <m/>
    <m/>
    <m/>
    <m/>
    <m/>
    <m/>
    <m/>
    <m/>
    <m/>
    <m/>
    <m/>
    <m/>
    <m/>
    <m/>
    <m/>
    <m/>
    <m/>
    <m/>
    <m/>
    <m/>
    <m/>
    <m/>
    <m/>
    <m/>
    <m/>
    <m/>
    <m/>
    <m/>
    <m/>
    <m/>
    <m/>
    <m/>
    <m/>
    <m/>
    <m/>
    <m/>
    <m/>
    <m/>
    <m/>
    <m/>
    <m/>
    <m/>
    <m/>
    <m/>
    <m/>
    <m/>
    <m/>
    <m/>
    <m/>
    <m/>
    <m/>
    <n v="1"/>
    <n v="1"/>
    <s v="ZBHT0011"/>
    <e v="#N/A"/>
    <s v="Allocated"/>
    <s v="Shifted (NC_SFTD)"/>
    <s v="Visited given residence address meet mother in law they said cust was shifted to pimple gurav "/>
    <d v="2025-09-12T00:00:00"/>
    <s v="Non Contactable Customer (POT_SKIP)"/>
    <s v="16:29-CALLED UP THE CUSTOMER NO. CUSTOMER IS NOT CONTACTABLE ON ANY CONTACT NO.IN SYSTEM"/>
    <d v="2025-09-12T00:00:00"/>
    <s v="NO"/>
  </r>
  <r>
    <n v="457349311"/>
    <s v="RAHUL BANDA CHAVAN"/>
    <m/>
    <m/>
    <m/>
    <m/>
    <m/>
    <m/>
    <n v="6290"/>
    <n v="16106"/>
    <x v="2"/>
    <x v="1"/>
    <x v="1"/>
    <x v="8"/>
    <n v="123853"/>
    <n v="692"/>
    <n v="0"/>
    <n v="2227"/>
    <s v="STABLE"/>
    <n v="0.32139483589006662"/>
    <n v="3.1807014391101673E-2"/>
    <s v="STABLE"/>
    <x v="3"/>
    <s v="PTP"/>
    <x v="1"/>
    <m/>
    <n v="22"/>
    <s v="CAVA"/>
    <m/>
    <s v="ELG"/>
    <s v="Atpovenavadi Venavadi   tal Bhor  dist pune  datta Mandir PUNE 412206"/>
    <s v="BHOR"/>
    <s v=" 9309522537 9730809012 "/>
    <s v="forest vanavibhag bhor"/>
    <s v="at post bhor Navi   ali  bhor vanavibhag  office  tal Bhor dist pune jija mata English school PUNE 412206"/>
    <n v="19025"/>
    <n v="123853"/>
    <n v="88"/>
    <n v="116"/>
    <s v="-"/>
    <s v="NPA"/>
    <s v="MH12VH8942"/>
    <s v="CLASSIC 350 DARK STEALTH BLACK"/>
    <n v="45008"/>
    <n v="48"/>
    <x v="1"/>
    <s v="VIJAY NIKAM"/>
    <s v="NUTAN KAMBLE"/>
    <m/>
    <m/>
    <m/>
    <m/>
    <m/>
    <m/>
    <m/>
    <m/>
    <m/>
    <m/>
    <m/>
    <m/>
    <m/>
    <m/>
    <m/>
    <m/>
    <m/>
    <m/>
    <m/>
    <m/>
    <m/>
    <m/>
    <m/>
    <m/>
    <m/>
    <m/>
    <m/>
    <m/>
    <m/>
    <m/>
    <m/>
    <m/>
    <m/>
    <m/>
    <m/>
    <m/>
    <m/>
    <m/>
    <m/>
    <m/>
    <m/>
    <m/>
    <n v="1"/>
    <m/>
    <m/>
    <m/>
    <m/>
    <m/>
    <m/>
    <m/>
    <m/>
    <m/>
    <m/>
    <m/>
    <m/>
    <m/>
    <m/>
    <m/>
    <m/>
    <m/>
    <m/>
    <m/>
    <m/>
    <m/>
    <m/>
    <m/>
    <m/>
    <m/>
    <m/>
    <m/>
    <m/>
    <m/>
    <m/>
    <m/>
    <m/>
    <m/>
    <m/>
    <m/>
    <m/>
    <m/>
    <m/>
    <m/>
    <m/>
    <m/>
    <m/>
    <m/>
    <m/>
    <m/>
    <m/>
    <m/>
    <m/>
    <m/>
    <m/>
    <n v="1"/>
    <n v="1"/>
    <s v="DUWT0011"/>
    <s v="B6OkuuDBAeyc"/>
    <s v="Allocated 02"/>
    <s v="Promise To Pay (PTP)"/>
    <s v="Promise to pay"/>
    <d v="2025-09-23T00:00:00"/>
    <s v="Non Contactable Customer (POT_SKIP)"/>
    <s v="dt--17th sep16:23 pm called up customer no 9730809012 Its not connected "/>
    <d v="2025-09-17T00:00:00"/>
    <s v="NO"/>
  </r>
  <r>
    <n v="463175321"/>
    <s v="SUFIYANA SALAUDDIN MULLA"/>
    <s v="ONLINE"/>
    <s v="26.09.25"/>
    <n v="1300"/>
    <m/>
    <m/>
    <m/>
    <n v="4618"/>
    <n v="1089"/>
    <x v="0"/>
    <x v="0"/>
    <x v="0"/>
    <x v="1"/>
    <n v="123788"/>
    <n v="111"/>
    <n v="0"/>
    <n v="2377.35"/>
    <s v="-"/>
    <n v="0.1165082927357162"/>
    <n v="6.1668231586635511E-3"/>
    <s v="STABLE"/>
    <x v="0"/>
    <s v="-"/>
    <x v="2"/>
    <s v="Shifted"/>
    <m/>
    <s v="CNAVNA"/>
    <m/>
    <m/>
    <s v="Room no 27 sonawane   wada Katraj  gaon pune   PUNE 411046"/>
    <s v="KATRAJ"/>
    <s v=" -  "/>
    <s v="DEAL SKART ONLINE SERVICES PVT. LTD"/>
    <s v="Shop no 2 premium   point Jm road shivajinagar   pune  PUNE 411016"/>
    <n v="8195.35"/>
    <n v="123788"/>
    <n v="27"/>
    <n v="24"/>
    <s v="-"/>
    <s v="NPA"/>
    <s v="MH12WW0920"/>
    <s v="PIAGGIO VESPA SXL 125 CBS RACING 60"/>
    <n v="45454"/>
    <n v="48"/>
    <x v="0"/>
    <s v="VIJAY NIKAM"/>
    <s v="NUTAN KAMBLE"/>
    <m/>
    <m/>
    <m/>
    <m/>
    <m/>
    <m/>
    <m/>
    <m/>
    <m/>
    <m/>
    <m/>
    <m/>
    <m/>
    <m/>
    <m/>
    <m/>
    <m/>
    <m/>
    <m/>
    <m/>
    <m/>
    <m/>
    <m/>
    <m/>
    <m/>
    <m/>
    <m/>
    <m/>
    <m/>
    <m/>
    <m/>
    <m/>
    <m/>
    <m/>
    <m/>
    <m/>
    <n v="2"/>
    <m/>
    <m/>
    <m/>
    <m/>
    <m/>
    <m/>
    <m/>
    <m/>
    <m/>
    <m/>
    <m/>
    <m/>
    <m/>
    <m/>
    <m/>
    <m/>
    <m/>
    <m/>
    <m/>
    <m/>
    <m/>
    <m/>
    <m/>
    <m/>
    <m/>
    <m/>
    <m/>
    <m/>
    <m/>
    <m/>
    <m/>
    <m/>
    <m/>
    <m/>
    <m/>
    <m/>
    <m/>
    <m/>
    <m/>
    <m/>
    <m/>
    <m/>
    <m/>
    <m/>
    <m/>
    <m/>
    <m/>
    <m/>
    <m/>
    <m/>
    <m/>
    <m/>
    <m/>
    <m/>
    <m/>
    <m/>
    <n v="2"/>
    <n v="1"/>
    <s v="DUWT0031"/>
    <e v="#N/A"/>
    <s v="Allocated"/>
    <s v="Left Message (LMCB)"/>
    <s v="Left message customer mother in law"/>
    <d v="2025-09-13T00:00:00"/>
    <s v="Non Contactable Customer (POT_SKIP)"/>
    <s v="dt--17th sep 13:35 pm called up customer no  Its call forwaded to voice mail "/>
    <d v="2025-09-17T00:00:00"/>
    <s v="NO"/>
  </r>
  <r>
    <n v="458867675"/>
    <s v="VISHAL VIJAY GEJAGE"/>
    <m/>
    <m/>
    <m/>
    <m/>
    <m/>
    <s v="BANK STABLE 16"/>
    <n v="5999"/>
    <n v="5287"/>
    <x v="0"/>
    <x v="0"/>
    <x v="1"/>
    <x v="12"/>
    <n v="123714.04"/>
    <n v="82"/>
    <n v="0"/>
    <n v="2250"/>
    <s v="-"/>
    <n v="0.13891645692699661"/>
    <n v="6.1631386477189144E-3"/>
    <s v="STABLE"/>
    <x v="0"/>
    <s v="-"/>
    <x v="4"/>
    <m/>
    <m/>
    <s v="CAVNA"/>
    <m/>
    <s v="-"/>
    <s v="Vitthal Nagar Zopadpatti   Nehru  Nagar Pimpri Pune  City NEAR ANNA SAHEB MAGAR STADIUM PUNE 411018"/>
    <s v="PIMAPRI"/>
    <s v=" 7558674650 9890663341 "/>
    <s v="SPYKAR LIFESTYLES PRIVATE LIMITED"/>
    <s v="ELPRO CITY MALL   CHAPEKAR CHOWK   CHINCHWAD GAON  PIMPRI CHINCHWAD NEAR PMPML BUS STOP PUNE 411033"/>
    <n v="7619"/>
    <n v="123714.04"/>
    <n v="27"/>
    <n v="24"/>
    <s v="-"/>
    <s v="REGULAR"/>
    <s v="MH14KX3000"/>
    <s v="CLASSIC 350 DARK STEALTH BLACK"/>
    <n v="45114"/>
    <n v="48"/>
    <x v="1"/>
    <s v="KAILASH ATKARI"/>
    <s v="NUTAN KAMBLE"/>
    <m/>
    <m/>
    <m/>
    <m/>
    <m/>
    <m/>
    <m/>
    <m/>
    <m/>
    <m/>
    <m/>
    <m/>
    <n v="1"/>
    <m/>
    <m/>
    <m/>
    <m/>
    <m/>
    <m/>
    <m/>
    <m/>
    <m/>
    <m/>
    <m/>
    <m/>
    <m/>
    <m/>
    <n v="1"/>
    <m/>
    <m/>
    <m/>
    <m/>
    <m/>
    <m/>
    <m/>
    <m/>
    <m/>
    <m/>
    <m/>
    <m/>
    <m/>
    <m/>
    <m/>
    <m/>
    <m/>
    <n v="1"/>
    <m/>
    <m/>
    <m/>
    <m/>
    <m/>
    <m/>
    <m/>
    <m/>
    <m/>
    <m/>
    <m/>
    <m/>
    <m/>
    <m/>
    <m/>
    <m/>
    <m/>
    <m/>
    <m/>
    <m/>
    <m/>
    <m/>
    <m/>
    <m/>
    <m/>
    <m/>
    <m/>
    <m/>
    <m/>
    <m/>
    <m/>
    <m/>
    <m/>
    <m/>
    <m/>
    <m/>
    <m/>
    <m/>
    <m/>
    <m/>
    <m/>
    <m/>
    <m/>
    <m/>
    <m/>
    <m/>
    <m/>
    <n v="3"/>
    <n v="1"/>
    <s v="ZBHT0015"/>
    <s v="GP2v2QL9oet7"/>
    <s v="Allocated 02"/>
    <s v="Refuse To Pay (RTP)"/>
    <s v="Visited at customer residence address. Customer 1 emi paid from this account. Balance emi next month paying. Customer have financials problem."/>
    <d v="2025-09-16T00:00:00"/>
    <s v="RINGING NO RESPONSE (RNR)"/>
    <s v="dt--08th sep16:16 pm called up customer no  9890663341  Its  busy   "/>
    <d v="2025-09-08T00:00:00"/>
    <s v="NO"/>
  </r>
  <r>
    <n v="461158250"/>
    <s v="PRAVIN NAMDEV SHIVASHARAN"/>
    <m/>
    <m/>
    <m/>
    <m/>
    <m/>
    <m/>
    <n v="7627"/>
    <n v="15159"/>
    <x v="4"/>
    <x v="1"/>
    <x v="1"/>
    <x v="7"/>
    <n v="122251.06"/>
    <n v="95"/>
    <n v="0"/>
    <n v="1800"/>
    <s v="-"/>
    <n v="0.20855717422952399"/>
    <n v="2.093209504550304E-2"/>
    <s v="FLOW"/>
    <x v="1"/>
    <s v="-"/>
    <x v="2"/>
    <s v="Add not found, Left job"/>
    <m/>
    <s v="CNAVNA"/>
    <m/>
    <s v="-"/>
    <s v="Athavan-Nivas-Gurudwara-Road   Near-Akurdi-Railway-Station   ..... Sr-No-136/2 -Walhekarwadi  PUNE 411033"/>
    <s v="AKURDI"/>
    <s v=" 7410145887 9766032924 "/>
    <s v="tata capital housing finance ltd"/>
    <s v="office no 402 4th   floor  bhakti  genesis wakad  wakad opp Mahindra service station  PUNE 411057"/>
    <n v="17054"/>
    <n v="122251.06"/>
    <n v="58"/>
    <n v="86"/>
    <s v="-"/>
    <s v="NPA"/>
    <s v="MH14LG9777"/>
    <s v="METEOR 350 STELLAR BLACK"/>
    <n v="45278"/>
    <n v="36"/>
    <x v="1"/>
    <s v="VIJAY NIKAM"/>
    <s v="NUTAN KAMBLE"/>
    <m/>
    <m/>
    <m/>
    <m/>
    <m/>
    <m/>
    <m/>
    <m/>
    <m/>
    <m/>
    <m/>
    <m/>
    <m/>
    <m/>
    <m/>
    <m/>
    <m/>
    <m/>
    <m/>
    <m/>
    <m/>
    <n v="1"/>
    <m/>
    <m/>
    <m/>
    <m/>
    <m/>
    <m/>
    <m/>
    <m/>
    <m/>
    <m/>
    <m/>
    <m/>
    <m/>
    <m/>
    <m/>
    <m/>
    <m/>
    <m/>
    <m/>
    <m/>
    <m/>
    <m/>
    <m/>
    <m/>
    <m/>
    <m/>
    <m/>
    <m/>
    <m/>
    <m/>
    <m/>
    <m/>
    <m/>
    <m/>
    <m/>
    <m/>
    <m/>
    <m/>
    <m/>
    <m/>
    <m/>
    <m/>
    <m/>
    <m/>
    <m/>
    <m/>
    <m/>
    <m/>
    <m/>
    <m/>
    <m/>
    <m/>
    <m/>
    <m/>
    <m/>
    <m/>
    <m/>
    <m/>
    <m/>
    <m/>
    <m/>
    <m/>
    <m/>
    <m/>
    <m/>
    <m/>
    <m/>
    <m/>
    <m/>
    <m/>
    <m/>
    <n v="1"/>
    <n v="1"/>
    <s v="ZBHT0015"/>
    <s v="B2kIH7Txyz"/>
    <s v="Allocated 02"/>
    <s v="Address Not Found (NC_ANF)"/>
    <s v="Visit cm residence address cm address not found not tresable "/>
    <d v="2025-09-08T00:00:00"/>
    <s v="RINGING NO RESPONSE (RNR)"/>
    <s v="17:51-CALLED UP THE CUSTOMER NO. CUSTOMER CONTACT NUMBER ARE BUSY  MODE"/>
    <d v="2025-09-16T00:00:00"/>
    <s v="NO"/>
  </r>
  <r>
    <n v="457265224"/>
    <s v="JAHANA SHARUKH SHAIKH"/>
    <s v="ONLINE"/>
    <s v="12.09.25"/>
    <n v="6974"/>
    <s v="UPI"/>
    <n v="7235872999932"/>
    <m/>
    <n v="6522"/>
    <n v="13029"/>
    <x v="4"/>
    <x v="0"/>
    <x v="0"/>
    <x v="7"/>
    <n v="120849.29"/>
    <n v="452"/>
    <n v="0"/>
    <n v="2250"/>
    <s v="10.08.25"/>
    <n v="0.20616579054647269"/>
    <n v="2.06920809067959E-2"/>
    <s v="STABLE"/>
    <x v="0"/>
    <s v="PAID"/>
    <x v="4"/>
    <s v="Shifted"/>
    <m/>
    <s v="CAVNA"/>
    <m/>
    <s v="-"/>
    <s v="54  Yashodha Housing   Society Near  TCI Transport  NIGDI ROAD Ajanthanagar Chinchwad Pune PUNE 411019"/>
    <s v="CHINCHWAD"/>
    <s v=" 7722029035 9405669035 "/>
    <s v="BLACK DIAMOND HAIR CRAFT"/>
    <s v="AKURDI GAVTHAN   ROAD DATTAWADI  AKURDI PIMPRI CHINCHWAD  NEAR SHITALA DEVI MANDIR PUNE 411035"/>
    <n v="15731"/>
    <n v="120849.29"/>
    <n v="58"/>
    <n v="55"/>
    <s v="-"/>
    <s v="NPA"/>
    <s v="MH14KR7081"/>
    <s v="CLASSIC 350 DARK GUNMETAL GREY"/>
    <n v="45002"/>
    <n v="48"/>
    <x v="1"/>
    <s v="KAILASH ATKARI"/>
    <s v="NUTAN KAMBLE"/>
    <m/>
    <m/>
    <m/>
    <m/>
    <m/>
    <m/>
    <n v="1"/>
    <m/>
    <m/>
    <m/>
    <m/>
    <m/>
    <m/>
    <m/>
    <m/>
    <m/>
    <m/>
    <m/>
    <m/>
    <m/>
    <m/>
    <m/>
    <m/>
    <m/>
    <m/>
    <m/>
    <m/>
    <m/>
    <m/>
    <m/>
    <m/>
    <m/>
    <m/>
    <m/>
    <m/>
    <m/>
    <m/>
    <m/>
    <m/>
    <m/>
    <m/>
    <m/>
    <m/>
    <m/>
    <m/>
    <m/>
    <m/>
    <m/>
    <m/>
    <m/>
    <m/>
    <m/>
    <m/>
    <m/>
    <m/>
    <m/>
    <m/>
    <m/>
    <m/>
    <m/>
    <m/>
    <m/>
    <m/>
    <m/>
    <m/>
    <m/>
    <m/>
    <m/>
    <m/>
    <m/>
    <m/>
    <m/>
    <m/>
    <m/>
    <m/>
    <m/>
    <m/>
    <m/>
    <m/>
    <m/>
    <m/>
    <m/>
    <m/>
    <m/>
    <m/>
    <m/>
    <m/>
    <m/>
    <m/>
    <m/>
    <m/>
    <m/>
    <m/>
    <n v="1"/>
    <n v="1"/>
    <s v="ZBHT0015"/>
    <s v="BoA24tW2hk3"/>
    <s v="Allocated 02"/>
    <s v="Left Message (LMCB)"/>
    <s v="Visit cm residence address cm not living this address lm with relatives members "/>
    <d v="2025-09-03T00:00:00"/>
    <s v="RINGING NO RESPONSE (RNR)"/>
    <s v="16:31-CALLED UP THE CUSTOMER NO. CUSTOMER CONTACT NUMBER ARE RINGING MODE"/>
    <d v="2025-09-12T00:00:00"/>
    <s v="NO"/>
  </r>
  <r>
    <n v="462396985"/>
    <s v="NAMRATA SANDEEP GAIKWAD"/>
    <s v="COLLECT"/>
    <s v="25.09.25"/>
    <n v="400"/>
    <m/>
    <m/>
    <m/>
    <n v="4624"/>
    <n v="4740"/>
    <x v="4"/>
    <x v="0"/>
    <x v="0"/>
    <x v="9"/>
    <n v="120702"/>
    <n v="142"/>
    <n v="0"/>
    <n v="2250"/>
    <s v="29.08.25"/>
    <n v="0.17340600749196361"/>
    <n v="2.066686158943987E-2"/>
    <s v="STABLE"/>
    <x v="0"/>
    <s v="BPTP"/>
    <x v="3"/>
    <s v="Customer refuse to pay "/>
    <m/>
    <s v="CAVNA"/>
    <m/>
    <s v="-"/>
    <s v="sarve-no-110/111-tank-road   near-vilas-cycle-mart   shantinagar-Pune-City PUNE 411006"/>
    <s v="YERWADA"/>
    <s v=" 7020744347 7841821330 "/>
    <s v="karnal bhagat English medium school"/>
    <s v="karnal bhagat English    medium  school khadki   khadki khadki cantoment PUNE 411003"/>
    <n v="7132"/>
    <n v="120702"/>
    <n v="58"/>
    <n v="55"/>
    <s v="-"/>
    <s v="REGULAR"/>
    <s v="MH12WQ5465"/>
    <s v="HUNTER 350 REBEL RED"/>
    <n v="45381"/>
    <n v="48"/>
    <x v="1"/>
    <s v="VIJAY NIKAM"/>
    <s v="NUTAN KAMBLE"/>
    <m/>
    <m/>
    <m/>
    <n v="1"/>
    <m/>
    <m/>
    <m/>
    <m/>
    <m/>
    <m/>
    <m/>
    <m/>
    <m/>
    <m/>
    <m/>
    <m/>
    <m/>
    <m/>
    <m/>
    <m/>
    <m/>
    <m/>
    <m/>
    <m/>
    <m/>
    <m/>
    <m/>
    <n v="1"/>
    <m/>
    <m/>
    <n v="1"/>
    <m/>
    <m/>
    <m/>
    <m/>
    <m/>
    <m/>
    <m/>
    <m/>
    <m/>
    <m/>
    <m/>
    <m/>
    <m/>
    <m/>
    <m/>
    <m/>
    <m/>
    <m/>
    <m/>
    <m/>
    <m/>
    <m/>
    <m/>
    <m/>
    <m/>
    <m/>
    <m/>
    <m/>
    <m/>
    <n v="1"/>
    <m/>
    <m/>
    <m/>
    <m/>
    <m/>
    <m/>
    <m/>
    <m/>
    <m/>
    <m/>
    <m/>
    <n v="3"/>
    <m/>
    <m/>
    <m/>
    <m/>
    <m/>
    <m/>
    <m/>
    <m/>
    <m/>
    <m/>
    <m/>
    <m/>
    <m/>
    <m/>
    <m/>
    <m/>
    <m/>
    <m/>
    <m/>
    <m/>
    <n v="7"/>
    <n v="1"/>
    <s v="ZBHT0012"/>
    <s v="APQGkrcPXvm"/>
    <s v="Allocated 02"/>
    <s v="Payment (PAID)"/>
    <s v="Payment (PAID)"/>
    <d v="2025-09-25T00:00:00"/>
    <s v="Non Contactable Customer (POT_SKIP)"/>
    <s v="dt--03rd  sep 17:12pm called up customer no  7841821330 Its  not available "/>
    <d v="2025-09-03T00:00:00"/>
    <s v="NO"/>
  </r>
  <r>
    <n v="464268783"/>
    <s v="YOGESH NARAYAN PARIHAR"/>
    <m/>
    <m/>
    <m/>
    <m/>
    <m/>
    <m/>
    <n v="5443"/>
    <n v="1629"/>
    <x v="0"/>
    <x v="1"/>
    <x v="1"/>
    <x v="3"/>
    <n v="119338"/>
    <n v="179"/>
    <n v="0"/>
    <n v="1800"/>
    <s v="STABLE"/>
    <n v="8.6028609396599537E-2"/>
    <n v="5.9451347635359718E-3"/>
    <s v="FLOW"/>
    <x v="5"/>
    <s v="PAID"/>
    <x v="0"/>
    <s v="Add not found"/>
    <m/>
    <s v="CNAVNA"/>
    <m/>
    <m/>
    <s v="Gat No 228 Room   No 1565 Tatya  Bhalekar Park Rupeenagar  Talwade Near Laxmi Super Market  RUPEENAGAR 412114"/>
    <s v="TALAWADE"/>
    <s v=" 9529137956  "/>
    <s v="HARESHWAR ENTERPRISES"/>
    <s v="RUPINAGAR   NIGADI   Pune    PUNE 411002"/>
    <n v="9051"/>
    <n v="119338"/>
    <n v="27"/>
    <n v="55"/>
    <s v="-"/>
    <s v="REGULAR"/>
    <s v="MH21CD4927"/>
    <s v="HONDA SP 160 DOUBLE DISC"/>
    <n v="45574"/>
    <n v="36"/>
    <x v="0"/>
    <s v="VIJAY NIKAM"/>
    <s v="AARTI ZENDE"/>
    <m/>
    <m/>
    <m/>
    <m/>
    <m/>
    <m/>
    <m/>
    <m/>
    <m/>
    <m/>
    <m/>
    <m/>
    <m/>
    <m/>
    <m/>
    <m/>
    <m/>
    <m/>
    <m/>
    <m/>
    <m/>
    <m/>
    <m/>
    <m/>
    <m/>
    <m/>
    <m/>
    <m/>
    <m/>
    <m/>
    <m/>
    <m/>
    <m/>
    <m/>
    <m/>
    <m/>
    <m/>
    <m/>
    <m/>
    <m/>
    <m/>
    <m/>
    <n v="1"/>
    <m/>
    <m/>
    <m/>
    <m/>
    <m/>
    <m/>
    <m/>
    <m/>
    <m/>
    <m/>
    <m/>
    <m/>
    <m/>
    <m/>
    <m/>
    <m/>
    <m/>
    <m/>
    <m/>
    <m/>
    <m/>
    <m/>
    <m/>
    <m/>
    <m/>
    <m/>
    <m/>
    <m/>
    <m/>
    <m/>
    <m/>
    <m/>
    <m/>
    <m/>
    <m/>
    <m/>
    <m/>
    <m/>
    <m/>
    <m/>
    <m/>
    <m/>
    <m/>
    <m/>
    <m/>
    <m/>
    <m/>
    <m/>
    <m/>
    <m/>
    <n v="1"/>
    <n v="1"/>
    <s v="ZBHT0011"/>
    <e v="#N/A"/>
    <s v="Allocated"/>
    <s v="No Such Person (NC_NSP)"/>
    <s v="Visited given residence address no such person this society "/>
    <d v="2025-09-15T00:00:00"/>
    <s v="Call Back (CLB)"/>
    <s v="16:21-CALLED UP THE CUSTOMER NO. CALL RECEIVED BY SOMEONE BUT HE NOT  RESPONDING THEN HE DISCONNECTED CALL"/>
    <d v="2025-09-11T00:00:00"/>
    <s v="NO"/>
  </r>
  <r>
    <n v="465089661"/>
    <s v="DNYANESHWAR EKNATH PAWAR"/>
    <m/>
    <m/>
    <m/>
    <m/>
    <m/>
    <m/>
    <n v="3814"/>
    <n v="-198"/>
    <x v="0"/>
    <x v="1"/>
    <x v="1"/>
    <x v="3"/>
    <n v="118687"/>
    <n v="85"/>
    <n v="0"/>
    <n v="1800"/>
    <s v="09.08.25"/>
    <n v="8.55593152512545E-2"/>
    <n v="5.9127034949453981E-3"/>
    <s v="FLOW"/>
    <x v="1"/>
    <s v="PAID"/>
    <x v="2"/>
    <s v="Short add"/>
    <m/>
    <s v="CAVNA"/>
    <m/>
    <m/>
    <s v="Zenda chowk  Sane   colony chikhali  road Sane chowk    PUNE 411039"/>
    <s v="CHIKHALI"/>
    <s v=" 9021689744  "/>
    <s v="Yadnesh manpower Services "/>
    <s v="      "/>
    <n v="5501"/>
    <n v="118687"/>
    <n v="27"/>
    <n v="55"/>
    <s v="-"/>
    <s v="REGULAR"/>
    <s v="MH17DG1485"/>
    <s v="XTREME 125 R"/>
    <n v="45657"/>
    <n v="48"/>
    <x v="2"/>
    <s v="VIJAY NIKAM"/>
    <s v="AARTI ZENDE"/>
    <m/>
    <m/>
    <m/>
    <m/>
    <m/>
    <m/>
    <m/>
    <m/>
    <m/>
    <m/>
    <m/>
    <m/>
    <m/>
    <m/>
    <m/>
    <m/>
    <m/>
    <m/>
    <m/>
    <m/>
    <m/>
    <m/>
    <m/>
    <m/>
    <m/>
    <m/>
    <m/>
    <m/>
    <m/>
    <m/>
    <m/>
    <m/>
    <m/>
    <m/>
    <m/>
    <m/>
    <n v="1"/>
    <m/>
    <m/>
    <m/>
    <m/>
    <m/>
    <m/>
    <m/>
    <m/>
    <m/>
    <m/>
    <m/>
    <m/>
    <m/>
    <m/>
    <m/>
    <m/>
    <m/>
    <m/>
    <m/>
    <m/>
    <n v="1"/>
    <m/>
    <m/>
    <m/>
    <m/>
    <m/>
    <m/>
    <m/>
    <m/>
    <m/>
    <m/>
    <m/>
    <m/>
    <m/>
    <m/>
    <m/>
    <m/>
    <m/>
    <m/>
    <m/>
    <m/>
    <m/>
    <m/>
    <m/>
    <m/>
    <m/>
    <m/>
    <m/>
    <m/>
    <m/>
    <m/>
    <m/>
    <m/>
    <m/>
    <m/>
    <m/>
    <n v="2"/>
    <n v="1"/>
    <s v="ZBHT0011"/>
    <e v="#N/A"/>
    <e v="#N/A"/>
    <s v="No Such Person (NC_NSP)"/>
    <s v="Visited given residence address no such person this society "/>
    <d v="2025-09-20T00:00:00"/>
    <s v="RINGING NO RESPONSE (RNR)"/>
    <s v="13:46-CALLED UP THE CUSTOMER NO. CUSTOMER CONTACT NUMBER ARE RINGING MODE"/>
    <d v="2025-09-17T00:00:00"/>
    <s v="NO"/>
  </r>
  <r>
    <n v="463755487"/>
    <s v="VISHAL SUDHIR TODKAR"/>
    <s v="ONLINE"/>
    <s v="23.09.25"/>
    <n v="9937"/>
    <s v="UPI"/>
    <m/>
    <m/>
    <n v="9937"/>
    <n v="9439"/>
    <x v="0"/>
    <x v="0"/>
    <x v="0"/>
    <x v="4"/>
    <n v="116898"/>
    <n v="142"/>
    <n v="0"/>
    <n v="1800"/>
    <s v="26.08.25"/>
    <n v="8.2286056990932541E-2"/>
    <n v="5.8235797783424224E-3"/>
    <s v="STABLE"/>
    <x v="0"/>
    <s v="BPTP"/>
    <x v="1"/>
    <m/>
    <n v="22"/>
    <s v="CAVNA"/>
    <m/>
    <s v="-"/>
    <s v="FLAT NO. 105  S.NO.   350 GALAXY  VINEET BAVDHAN  PUNE  PUNE 411021"/>
    <s v="BAVDHAN"/>
    <s v=" 8928477797  "/>
    <s v="TAISI INFRA STRUCTURE"/>
    <s v="BALGANDHARVA DECCAN   PUNE    PUNE 411004"/>
    <n v="11381"/>
    <n v="116898"/>
    <n v="27"/>
    <n v="24"/>
    <s v="-"/>
    <s v="REGULAR"/>
    <s v="MH12XC3370"/>
    <s v="HUNTER 350 DAPPER GREY"/>
    <n v="45518"/>
    <n v="24"/>
    <x v="1"/>
    <s v="KAILASH ATKARI"/>
    <s v="AARTI ZENDE"/>
    <m/>
    <m/>
    <m/>
    <n v="1"/>
    <m/>
    <m/>
    <m/>
    <m/>
    <m/>
    <m/>
    <m/>
    <m/>
    <m/>
    <m/>
    <m/>
    <m/>
    <m/>
    <m/>
    <m/>
    <m/>
    <m/>
    <m/>
    <m/>
    <m/>
    <m/>
    <m/>
    <m/>
    <m/>
    <m/>
    <m/>
    <m/>
    <m/>
    <m/>
    <n v="1"/>
    <m/>
    <m/>
    <m/>
    <m/>
    <m/>
    <m/>
    <m/>
    <m/>
    <m/>
    <m/>
    <m/>
    <m/>
    <m/>
    <m/>
    <m/>
    <m/>
    <m/>
    <m/>
    <m/>
    <m/>
    <m/>
    <m/>
    <m/>
    <m/>
    <m/>
    <m/>
    <m/>
    <m/>
    <m/>
    <m/>
    <m/>
    <m/>
    <m/>
    <m/>
    <m/>
    <m/>
    <m/>
    <m/>
    <m/>
    <m/>
    <m/>
    <m/>
    <m/>
    <m/>
    <m/>
    <m/>
    <m/>
    <m/>
    <m/>
    <m/>
    <m/>
    <m/>
    <m/>
    <m/>
    <m/>
    <m/>
    <m/>
    <m/>
    <m/>
    <n v="2"/>
    <n v="1"/>
    <s v="DUWT0023"/>
    <s v="k6gbo-PIeAc"/>
    <s v="Allocated 02"/>
    <s v="Promise To Pay (PTP)"/>
    <s v="Ptp"/>
    <d v="2025-09-15T00:00:00"/>
    <s v="Non Contactable Customer (POT_SKIP)"/>
    <s v="13:47-CALLED UP THE CUSTOMER NO. CUSTOMER IS NOT CONTACTABLE ON ANY CONTACT NO.IN SYSTEM"/>
    <d v="2025-09-17T00:00:00"/>
    <s v="NO"/>
  </r>
  <r>
    <n v="466443175"/>
    <s v="RAHETUN SAYABA RAJUCHOUDHARY"/>
    <m/>
    <m/>
    <m/>
    <m/>
    <m/>
    <m/>
    <n v="4350"/>
    <n v="4350"/>
    <x v="0"/>
    <x v="1"/>
    <x v="1"/>
    <x v="12"/>
    <n v="115695"/>
    <n v="0"/>
    <n v="0"/>
    <n v="450"/>
    <s v="-"/>
    <n v="0.12991200905062089"/>
    <n v="5.7636491852326522E-3"/>
    <s v="FLOW"/>
    <x v="1"/>
    <s v="-"/>
    <x v="2"/>
    <s v="No Such Person"/>
    <m/>
    <s v="CNAVNA"/>
    <m/>
    <s v="-"/>
    <s v="D/O: Raju Choudhary    Pimple Nilakh  Pune City  ..... Ganesh Nagar PUNE 411027"/>
    <s v="PIMPLE NILAKH"/>
    <s v=" 7499440248 9309923469 "/>
    <s v="SUVARNAYUG SAHKARAI BANK"/>
    <s v="pimple gurav pune   pune  ramkrushn  chowk  pune  pune pimple guarav  PUNE 411061"/>
    <n v="4800"/>
    <n v="115695"/>
    <n v="27"/>
    <n v="55"/>
    <s v="-"/>
    <s v="REGULAR"/>
    <m/>
    <s v="HONDA ACTIVA 125 SMART 2B"/>
    <n v="45840"/>
    <n v="36"/>
    <x v="1"/>
    <s v="KAILASH ATKARI"/>
    <s v="NUTAN KAMBLE"/>
    <m/>
    <m/>
    <m/>
    <m/>
    <m/>
    <m/>
    <m/>
    <m/>
    <m/>
    <m/>
    <m/>
    <m/>
    <n v="1"/>
    <m/>
    <m/>
    <m/>
    <m/>
    <m/>
    <m/>
    <m/>
    <m/>
    <m/>
    <m/>
    <m/>
    <m/>
    <m/>
    <m/>
    <m/>
    <m/>
    <m/>
    <n v="2"/>
    <m/>
    <m/>
    <m/>
    <m/>
    <m/>
    <m/>
    <m/>
    <m/>
    <m/>
    <m/>
    <m/>
    <m/>
    <m/>
    <m/>
    <m/>
    <m/>
    <m/>
    <m/>
    <m/>
    <m/>
    <n v="1"/>
    <m/>
    <m/>
    <m/>
    <m/>
    <m/>
    <m/>
    <m/>
    <m/>
    <m/>
    <m/>
    <m/>
    <m/>
    <m/>
    <m/>
    <n v="1"/>
    <m/>
    <m/>
    <m/>
    <m/>
    <m/>
    <m/>
    <m/>
    <m/>
    <m/>
    <m/>
    <m/>
    <n v="2"/>
    <m/>
    <m/>
    <m/>
    <m/>
    <m/>
    <m/>
    <m/>
    <m/>
    <m/>
    <m/>
    <m/>
    <m/>
    <m/>
    <m/>
    <n v="7"/>
    <n v="1"/>
    <s v="ZBHT0015"/>
    <s v="A2ksUUbLxhz"/>
    <s v="Allocated 02"/>
    <s v="Shifted (NC_SFTD)"/>
    <s v="Visited at customer residence address. Customer is shiffted long time."/>
    <d v="2025-09-27T00:00:00"/>
    <s v="Promise To Pay (PTP)"/>
    <s v="dt--17th sep 13:37 pm called up customer no 9309923469  call received by customer  give ptp for his two emi amount dt- 18  thru  online "/>
    <d v="2025-09-18T00:00:00"/>
    <s v="VYMO"/>
  </r>
  <r>
    <n v="463343105"/>
    <s v="GANESH BALU KOLEKAR"/>
    <m/>
    <m/>
    <m/>
    <m/>
    <m/>
    <s v="BANK STABLE 29"/>
    <n v="3923"/>
    <n v="14381"/>
    <x v="1"/>
    <x v="0"/>
    <x v="1"/>
    <x v="2"/>
    <n v="115637"/>
    <n v="828"/>
    <n v="0"/>
    <n v="2250"/>
    <s v="FLOW"/>
    <n v="0.1584144466983273"/>
    <n v="2.6930369299931409E-2"/>
    <s v="STABLE"/>
    <x v="0"/>
    <s v="-"/>
    <x v="5"/>
    <m/>
    <m/>
    <s v="CAVA"/>
    <m/>
    <s v="ELG"/>
    <s v="GAT NO 66 PLOT   NO 39 AT BIRADWADI  TAL KHED DIST  PUNE NEAR Z P SCHOOL NIRADWADI  PUNE 410501"/>
    <s v="BIRADWADI"/>
    <s v=" 9881674915  "/>
    <s v="Advance bolting services"/>
    <s v="At post mahalunge   Pune    PUNE 410501"/>
    <n v="17459"/>
    <n v="115637"/>
    <n v="119"/>
    <n v="116"/>
    <s v="-"/>
    <s v="NPA"/>
    <s v="MH14LR2068"/>
    <s v="TVS JUPITER 125 DISC SXC"/>
    <n v="45472"/>
    <n v="48"/>
    <x v="1"/>
    <s v="KAILASH ATKARI"/>
    <s v="AARTI ZENDE"/>
    <m/>
    <m/>
    <m/>
    <m/>
    <m/>
    <m/>
    <m/>
    <m/>
    <m/>
    <m/>
    <m/>
    <m/>
    <m/>
    <m/>
    <m/>
    <n v="1"/>
    <m/>
    <m/>
    <m/>
    <m/>
    <m/>
    <m/>
    <m/>
    <m/>
    <m/>
    <m/>
    <m/>
    <m/>
    <m/>
    <m/>
    <m/>
    <m/>
    <m/>
    <m/>
    <m/>
    <m/>
    <m/>
    <m/>
    <m/>
    <m/>
    <m/>
    <m/>
    <m/>
    <m/>
    <m/>
    <m/>
    <m/>
    <m/>
    <m/>
    <m/>
    <m/>
    <m/>
    <m/>
    <m/>
    <m/>
    <m/>
    <m/>
    <m/>
    <m/>
    <m/>
    <m/>
    <m/>
    <m/>
    <m/>
    <m/>
    <m/>
    <m/>
    <m/>
    <m/>
    <m/>
    <m/>
    <m/>
    <m/>
    <m/>
    <m/>
    <m/>
    <m/>
    <m/>
    <m/>
    <m/>
    <m/>
    <m/>
    <m/>
    <m/>
    <m/>
    <m/>
    <m/>
    <m/>
    <m/>
    <m/>
    <m/>
    <m/>
    <m/>
    <n v="1"/>
    <n v="1"/>
    <s v="DUWT0017"/>
    <s v="k6qBBn_ZbeEL"/>
    <s v="Allocated 02"/>
    <s v="Promise To Pay (PTP)"/>
    <s v="Customer pay online "/>
    <d v="2025-09-07T00:00:00"/>
    <s v="RINGING NO RESPONSE (RNR)"/>
    <s v="17:54-CALLED UP THE CUSTOMER NO. CUSTOMER CONTACT NUMBER ARE RINGING MODE"/>
    <d v="2025-09-16T00:00:00"/>
    <s v="NO"/>
  </r>
  <r>
    <n v="463426988"/>
    <s v="VISHAL PARMESHWAR SANANSE"/>
    <s v="ONLINE"/>
    <s v="22.09.25"/>
    <n v="4760"/>
    <s v="UPI"/>
    <n v="563100427082"/>
    <m/>
    <n v="4760"/>
    <n v="4563.99"/>
    <x v="0"/>
    <x v="0"/>
    <x v="0"/>
    <x v="5"/>
    <n v="114649"/>
    <n v="91"/>
    <n v="0"/>
    <n v="2250"/>
    <s v="21.08.25"/>
    <n v="7.4907552884997605E-2"/>
    <n v="5.7115399579734504E-3"/>
    <s v="STABLE"/>
    <x v="0"/>
    <s v="PTP"/>
    <x v="1"/>
    <m/>
    <n v="19"/>
    <m/>
    <m/>
    <s v="-"/>
    <s v="KESHAVNAGAR SANGAVI   ROAD NEAR  MAHALAXMI MANDIR  VADGAON  MAVAL BRAHMAN WADI PUNE  PUNE 412106"/>
    <s v="MAVAL"/>
    <s v=" 8010040387  "/>
    <s v="BAJAJ FINSERV LENDING"/>
    <s v="Station chowk above   samsung galaxy  Talegaon dabhande  pune  TALEGAON DABHADE 410506"/>
    <n v="6904.99"/>
    <n v="114649"/>
    <n v="27"/>
    <n v="24"/>
    <s v="-"/>
    <s v="NPA"/>
    <s v="MH14LR4687"/>
    <s v="HONDA UNICORN 160 BSVI"/>
    <n v="45481"/>
    <n v="42"/>
    <x v="1"/>
    <s v="VIJAY NIKAM"/>
    <s v="NUTAN KAMBLE"/>
    <m/>
    <m/>
    <m/>
    <m/>
    <m/>
    <m/>
    <m/>
    <m/>
    <m/>
    <m/>
    <m/>
    <m/>
    <n v="1"/>
    <m/>
    <m/>
    <m/>
    <m/>
    <m/>
    <m/>
    <m/>
    <m/>
    <m/>
    <m/>
    <m/>
    <m/>
    <m/>
    <m/>
    <m/>
    <m/>
    <m/>
    <m/>
    <m/>
    <m/>
    <m/>
    <m/>
    <m/>
    <m/>
    <m/>
    <m/>
    <m/>
    <m/>
    <m/>
    <n v="1"/>
    <m/>
    <m/>
    <m/>
    <m/>
    <m/>
    <n v="1"/>
    <m/>
    <m/>
    <m/>
    <m/>
    <m/>
    <n v="1"/>
    <m/>
    <m/>
    <m/>
    <m/>
    <m/>
    <n v="1"/>
    <m/>
    <m/>
    <m/>
    <m/>
    <m/>
    <m/>
    <m/>
    <m/>
    <m/>
    <m/>
    <m/>
    <m/>
    <m/>
    <m/>
    <m/>
    <m/>
    <m/>
    <m/>
    <m/>
    <m/>
    <m/>
    <m/>
    <m/>
    <m/>
    <m/>
    <m/>
    <m/>
    <m/>
    <m/>
    <m/>
    <m/>
    <m/>
    <n v="5"/>
    <n v="1"/>
    <s v="DUWT0027"/>
    <s v="Ao9NTKroXvc"/>
    <s v="Allocated 02"/>
    <s v="Payment (PAID)"/>
    <s v="Visited to Customers residence address Customer Paid Rs. 4760/- by online payment mode "/>
    <d v="2025-09-22T00:00:00"/>
    <s v="RINGING NO RESPONSE (RNR)"/>
    <s v="dt--17th sep 16:47 pm called up customer no 8010040387  Its ringing "/>
    <d v="2025-09-17T00:00:00"/>
    <s v="NO"/>
  </r>
  <r>
    <n v="464923316"/>
    <s v="DANISH PIRMOHAMMED CHAUGULE"/>
    <m/>
    <m/>
    <m/>
    <m/>
    <m/>
    <m/>
    <n v="4623"/>
    <n v="17568"/>
    <x v="1"/>
    <x v="1"/>
    <x v="1"/>
    <x v="16"/>
    <n v="114639"/>
    <n v="676"/>
    <n v="0"/>
    <n v="2250"/>
    <s v="FLOW"/>
    <n v="0.31746372846955312"/>
    <n v="2.6697947942050011E-2"/>
    <s v="FLOW"/>
    <x v="1"/>
    <s v="BPTP"/>
    <x v="2"/>
    <s v="Cust at mumbai"/>
    <m/>
    <s v="CAVNA"/>
    <m/>
    <s v="ELG"/>
    <s v="   chisti nagar   Rajuri ..........   near gaothan  PUNE 412411"/>
    <s v="RAJURI"/>
    <s v=" 9730150440 7744080920 "/>
    <s v="danish agriculture"/>
    <s v="ap rajuri  tal.junnar   dist.pune   rajuri  near gaothan  PUNE 412411"/>
    <n v="20494"/>
    <n v="114639"/>
    <n v="119"/>
    <n v="147"/>
    <s v="-"/>
    <s v="NPA"/>
    <m/>
    <s v="SUZUKI BURGMAN STREET EX"/>
    <n v="45637"/>
    <n v="36"/>
    <x v="1"/>
    <s v="KAILASH ATKARI"/>
    <s v="AARTI ZENDE"/>
    <m/>
    <m/>
    <m/>
    <m/>
    <m/>
    <m/>
    <n v="1"/>
    <m/>
    <m/>
    <m/>
    <m/>
    <m/>
    <m/>
    <m/>
    <m/>
    <m/>
    <m/>
    <m/>
    <m/>
    <m/>
    <m/>
    <m/>
    <m/>
    <m/>
    <m/>
    <m/>
    <m/>
    <m/>
    <m/>
    <m/>
    <m/>
    <m/>
    <m/>
    <m/>
    <m/>
    <m/>
    <m/>
    <m/>
    <m/>
    <m/>
    <m/>
    <m/>
    <m/>
    <m/>
    <m/>
    <m/>
    <m/>
    <m/>
    <n v="1"/>
    <m/>
    <m/>
    <m/>
    <m/>
    <m/>
    <m/>
    <m/>
    <m/>
    <m/>
    <m/>
    <m/>
    <m/>
    <m/>
    <m/>
    <m/>
    <m/>
    <m/>
    <m/>
    <m/>
    <m/>
    <m/>
    <m/>
    <m/>
    <m/>
    <m/>
    <m/>
    <m/>
    <m/>
    <m/>
    <m/>
    <m/>
    <m/>
    <m/>
    <m/>
    <m/>
    <m/>
    <m/>
    <m/>
    <m/>
    <m/>
    <m/>
    <m/>
    <m/>
    <m/>
    <n v="2"/>
    <n v="1"/>
    <s v="ZBHT0021"/>
    <s v="kP2HXmRLncDr"/>
    <s v="Allocated 02"/>
    <s v="Door Locked (NC_DL)"/>
    <s v="Door locked"/>
    <d v="2025-09-17T00:00:00"/>
    <s v="Call Back (CLB)"/>
    <s v="16:34-CALLED UP THE CUSTOMER NO. CALL RECEIVED BUT NO ONE RESPONDING THEN HE DISCONNECTED CALL."/>
    <d v="2025-09-12T00:00:00"/>
    <s v="NO"/>
  </r>
  <r>
    <n v="465477172"/>
    <s v="SHARUKH SHAHID SAYYED"/>
    <m/>
    <m/>
    <m/>
    <m/>
    <m/>
    <m/>
    <n v="4555"/>
    <n v="22775"/>
    <x v="3"/>
    <x v="1"/>
    <x v="1"/>
    <x v="9"/>
    <n v="113109"/>
    <n v="955"/>
    <n v="0"/>
    <n v="2250"/>
    <s v="FLOW"/>
    <n v="0.27295553806730571"/>
    <n v="3.8567267262061521E-2"/>
    <s v="FLOW"/>
    <x v="1"/>
    <s v="-"/>
    <x v="2"/>
    <s v="Shifted"/>
    <m/>
    <s v="CNAVNA"/>
    <m/>
    <s v="ELG"/>
    <s v="S.No 02   Shelar   chawl   Behind  irani Market  yerawada ..... ..... PUNE 411006"/>
    <s v="YERWADA"/>
    <s v=" 7378625680 9075595210 "/>
    <s v="SAHYADRI DISTRIBUTION"/>
    <s v="GULAB NAGAR BALAJI   NAGAR DHANKWADI  PUNE  DHANKWADI  NEAR DHANKWADI BUS STOP  PUNE 411043"/>
    <n v="25980"/>
    <n v="113109"/>
    <n v="149"/>
    <n v="177"/>
    <s v="-"/>
    <s v="NPA"/>
    <s v="MH12XU6267"/>
    <s v="SUZUKI BURGMAN STREET BT BSVI"/>
    <n v="45699"/>
    <n v="36"/>
    <x v="1"/>
    <s v="VIJAY NIKAM"/>
    <s v="NUTAN KAMBLE"/>
    <m/>
    <m/>
    <m/>
    <m/>
    <m/>
    <m/>
    <m/>
    <m/>
    <m/>
    <m/>
    <m/>
    <m/>
    <m/>
    <m/>
    <m/>
    <m/>
    <m/>
    <m/>
    <m/>
    <m/>
    <m/>
    <m/>
    <m/>
    <m/>
    <m/>
    <m/>
    <m/>
    <m/>
    <m/>
    <m/>
    <m/>
    <m/>
    <m/>
    <n v="1"/>
    <m/>
    <m/>
    <m/>
    <m/>
    <m/>
    <m/>
    <m/>
    <m/>
    <m/>
    <m/>
    <m/>
    <m/>
    <m/>
    <m/>
    <m/>
    <m/>
    <m/>
    <m/>
    <m/>
    <m/>
    <m/>
    <m/>
    <m/>
    <m/>
    <m/>
    <m/>
    <m/>
    <m/>
    <m/>
    <m/>
    <m/>
    <m/>
    <m/>
    <m/>
    <m/>
    <m/>
    <m/>
    <m/>
    <m/>
    <m/>
    <m/>
    <m/>
    <m/>
    <m/>
    <m/>
    <m/>
    <m/>
    <m/>
    <m/>
    <m/>
    <m/>
    <m/>
    <m/>
    <m/>
    <m/>
    <m/>
    <m/>
    <m/>
    <m/>
    <n v="1"/>
    <n v="1"/>
    <s v="ZBHT0012"/>
    <s v="G699SKy2km3"/>
    <s v="Allocated 02"/>
    <s v="Door Locked (NC_DL)"/>
    <s v="Nc"/>
    <d v="2025-09-12T00:00:00"/>
    <s v="Non Contactable Customer (POT_SKIP)"/>
    <s v="dt--03rd  sep pm called up customer no 9075595210 Its  wrong no   "/>
    <d v="2025-09-03T00:00:00"/>
    <s v="NO"/>
  </r>
  <r>
    <n v="463021676"/>
    <s v="ANITA SANDIP BHOPALE"/>
    <m/>
    <m/>
    <m/>
    <m/>
    <m/>
    <m/>
    <n v="5450"/>
    <n v="16243"/>
    <x v="2"/>
    <x v="1"/>
    <x v="1"/>
    <x v="5"/>
    <n v="112060"/>
    <n v="610"/>
    <n v="0"/>
    <n v="2250"/>
    <s v="STABLE"/>
    <n v="0.29152910240124918"/>
    <n v="2.8778423071438349E-2"/>
    <s v="STABLE"/>
    <x v="4"/>
    <s v="PAID"/>
    <x v="5"/>
    <m/>
    <m/>
    <s v="CAVNA"/>
    <m/>
    <s v="ELG"/>
    <s v="W/O Sandip Balvant   Bhopale Flat  no C-508 Mantra  City 360 Khalde Nagar ..... Talegaon Dabhade Taluka-Maval TALEGAON DABHADE 410506"/>
    <s v="TALEGAIN DABADE"/>
    <s v=" 8421533036 7249755514 "/>
    <s v="RENUKA MOTOR"/>
    <s v="TALEGAON CHAKAN   RD TALEGAON    NR YES BANK  TALEGAON DABHADE 410506"/>
    <n v="19103"/>
    <n v="112060"/>
    <n v="88"/>
    <n v="116"/>
    <s v="-"/>
    <s v="REGULAR"/>
    <m/>
    <s v="PIAGGIO VESPA SXL 125 CBS RACING 60"/>
    <n v="45439"/>
    <n v="36"/>
    <x v="1"/>
    <s v="VIJAY NIKAM"/>
    <s v="NUTAN KAMBLE"/>
    <m/>
    <m/>
    <m/>
    <n v="1"/>
    <m/>
    <m/>
    <m/>
    <m/>
    <m/>
    <m/>
    <m/>
    <m/>
    <n v="1"/>
    <m/>
    <m/>
    <m/>
    <m/>
    <m/>
    <m/>
    <m/>
    <m/>
    <m/>
    <m/>
    <m/>
    <m/>
    <m/>
    <m/>
    <m/>
    <m/>
    <m/>
    <m/>
    <m/>
    <m/>
    <n v="2"/>
    <m/>
    <m/>
    <m/>
    <m/>
    <m/>
    <m/>
    <m/>
    <m/>
    <m/>
    <m/>
    <m/>
    <m/>
    <m/>
    <m/>
    <m/>
    <m/>
    <m/>
    <m/>
    <m/>
    <m/>
    <m/>
    <m/>
    <m/>
    <m/>
    <m/>
    <m/>
    <m/>
    <m/>
    <m/>
    <m/>
    <m/>
    <m/>
    <m/>
    <m/>
    <m/>
    <m/>
    <m/>
    <m/>
    <m/>
    <m/>
    <m/>
    <n v="1"/>
    <m/>
    <m/>
    <m/>
    <m/>
    <m/>
    <m/>
    <m/>
    <m/>
    <m/>
    <m/>
    <m/>
    <m/>
    <m/>
    <m/>
    <m/>
    <m/>
    <m/>
    <n v="5"/>
    <n v="1"/>
    <s v="DUWT0027"/>
    <s v="GoMyvVI5NSL"/>
    <s v="Allocated 02"/>
    <s v="Door Locked (NC_DL)"/>
    <s v="Visited to Customers residence address but Customers residence is Door Lock "/>
    <d v="2025-09-26T00:00:00"/>
    <s v="RINGING NO RESPONSE (RNR)"/>
    <s v="dt--17th sep 16:25 pm called up customer no 8421533036 Its  busy "/>
    <d v="2025-09-17T00:00:00"/>
    <s v="VYMO"/>
  </r>
  <r>
    <n v="465924506"/>
    <s v="ANNAPURNA MAHADEV SUTAR"/>
    <s v="ONLINE"/>
    <s v="17.09.25"/>
    <n v="750"/>
    <s v="UPI"/>
    <n v="111356949160"/>
    <m/>
    <n v="3493"/>
    <n v="610"/>
    <x v="0"/>
    <x v="0"/>
    <x v="0"/>
    <x v="9"/>
    <n v="108298"/>
    <n v="35"/>
    <n v="0"/>
    <n v="0"/>
    <s v="-"/>
    <n v="4.0526595466946598E-2"/>
    <n v="5.3951482731520442E-3"/>
    <s v="RB"/>
    <x v="0"/>
    <s v="-"/>
    <x v="1"/>
    <m/>
    <n v="20"/>
    <s v="CAVA "/>
    <m/>
    <s v="-"/>
    <s v="Mahatma Fule Vasahat   13 Tadiwala  Road Near Mahatma  ..... Fule Vasahat Chouki  Pune City PUNE 411001"/>
    <s v="TADIWALA ROAD"/>
    <s v=" 8237701449 8149373560 "/>
    <s v="PUNE MUNCIPLE CORPORATION"/>
    <s v="pune pune  shivaji   nagar  man  building  pune  pune pune pune  PUNE 411006"/>
    <n v="645"/>
    <n v="108298"/>
    <n v="27"/>
    <n v="24"/>
    <s v="-"/>
    <s v="REGULAR"/>
    <s v="MH12XZ4861"/>
    <s v="HONDA ACTIVA 125 SMART 2B"/>
    <n v="45762"/>
    <n v="48"/>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62219607"/>
    <s v="RAJKUMAR GOKULDAS WAGHMARE"/>
    <s v="ONLINE"/>
    <s v="14.09.25"/>
    <n v="6500"/>
    <s v="UPI"/>
    <n v="167074819800"/>
    <m/>
    <n v="6247"/>
    <n v="3037"/>
    <x v="0"/>
    <x v="0"/>
    <x v="0"/>
    <x v="4"/>
    <n v="107727"/>
    <n v="65"/>
    <n v="0"/>
    <n v="900"/>
    <s v="-"/>
    <n v="7.5830468112903476E-2"/>
    <n v="5.3667024139120783E-3"/>
    <s v="STABLE"/>
    <x v="0"/>
    <s v="-"/>
    <x v="4"/>
    <m/>
    <m/>
    <s v="CAVA"/>
    <m/>
    <m/>
    <s v="8-MULA-ROAD-KHADAKI-ADARSH-NAGAR    GANPATI-MANDIR  .....  .....  PUNE 411003"/>
    <s v="KHADAKI"/>
    <s v=" 9168250777 8308304340 "/>
    <s v="malpani foundation"/>
    <s v="masoba  gate one   modi baugh shivaji  nagar pune  shivaji nagar near ganesh khind road PUNE 411005"/>
    <n v="10249"/>
    <n v="107727"/>
    <n v="27"/>
    <n v="24"/>
    <s v="-"/>
    <s v="REGULAR"/>
    <s v="MH12WN7330"/>
    <s v="BULLET 350 BLACK GOLD"/>
    <n v="45364"/>
    <n v="36"/>
    <x v="0"/>
    <s v="KAILASH ATKARI"/>
    <s v="AARTI ZENDE"/>
    <m/>
    <m/>
    <m/>
    <m/>
    <m/>
    <m/>
    <m/>
    <m/>
    <m/>
    <m/>
    <m/>
    <m/>
    <m/>
    <m/>
    <m/>
    <m/>
    <m/>
    <m/>
    <m/>
    <m/>
    <m/>
    <m/>
    <m/>
    <m/>
    <m/>
    <m/>
    <m/>
    <m/>
    <m/>
    <m/>
    <n v="1"/>
    <m/>
    <m/>
    <m/>
    <m/>
    <m/>
    <m/>
    <m/>
    <m/>
    <m/>
    <m/>
    <m/>
    <m/>
    <m/>
    <m/>
    <m/>
    <m/>
    <m/>
    <n v="1"/>
    <m/>
    <m/>
    <m/>
    <m/>
    <m/>
    <m/>
    <m/>
    <m/>
    <m/>
    <m/>
    <m/>
    <m/>
    <m/>
    <m/>
    <m/>
    <m/>
    <m/>
    <m/>
    <m/>
    <m/>
    <m/>
    <m/>
    <m/>
    <n v="1"/>
    <m/>
    <m/>
    <m/>
    <m/>
    <m/>
    <m/>
    <m/>
    <m/>
    <m/>
    <m/>
    <m/>
    <m/>
    <m/>
    <m/>
    <m/>
    <m/>
    <m/>
    <m/>
    <m/>
    <m/>
    <n v="3"/>
    <n v="1"/>
    <s v="DUWT0023"/>
    <e v="#N/A"/>
    <s v="Allocated"/>
    <s v="Refuse To Pay (RTP)"/>
    <s v="RTP for RB "/>
    <d v="2025-09-30T00:00:00"/>
    <s v="Non Contactable Customer (POT_SKIP)"/>
    <s v="16:36-CALLED UP THE CUSTOMER NO. CUSTOMER IS NOT CONTACTABLE ON ANY CONTACT NO.IN SYSTEM"/>
    <d v="2025-09-12T00:00:00"/>
    <s v="NO"/>
  </r>
  <r>
    <n v="463825579"/>
    <s v="GANESH SANJAY VIDHATE"/>
    <m/>
    <m/>
    <m/>
    <m/>
    <m/>
    <m/>
    <n v="3828"/>
    <n v="3737"/>
    <x v="0"/>
    <x v="1"/>
    <x v="1"/>
    <x v="16"/>
    <n v="107128"/>
    <n v="64"/>
    <n v="0"/>
    <n v="900"/>
    <s v="31.08.25"/>
    <n v="6.438662207212327E-2"/>
    <n v="5.3368616613993997E-3"/>
    <s v="FLOW"/>
    <x v="4"/>
    <s v="BPTP"/>
    <x v="5"/>
    <m/>
    <m/>
    <s v="CAVNA"/>
    <m/>
    <s v="-"/>
    <s v="j.m.r.t radar no.6   dhalewadi tarfe haveli   near dhalewadi PUNE 410511"/>
    <s v="DHALEWADI"/>
    <s v=" 7249507127 9325071091 "/>
    <s v="ganesh vegetables and fruits suppliers"/>
    <s v="ap dhalewadi tarfe   haweli tal.junnar  dist.pune   dhalewadi near dhalewadi PUNE 410511"/>
    <n v="4701"/>
    <n v="107128"/>
    <n v="27"/>
    <n v="55"/>
    <s v="-"/>
    <s v="REGULAR"/>
    <m/>
    <s v="FZS V4"/>
    <n v="45525"/>
    <n v="48"/>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5840588"/>
    <s v="JEEVAN DIGAMBER JANGAM"/>
    <m/>
    <m/>
    <m/>
    <m/>
    <m/>
    <s v="BANK STABLE 16"/>
    <n v="4000"/>
    <n v="7927"/>
    <x v="4"/>
    <x v="0"/>
    <x v="1"/>
    <x v="16"/>
    <n v="105230"/>
    <n v="166"/>
    <n v="0"/>
    <n v="1350"/>
    <s v="FLOW"/>
    <n v="0.24190332469143311"/>
    <n v="1.8017711761667221E-2"/>
    <s v="STABLE"/>
    <x v="0"/>
    <s v="BPTP"/>
    <x v="1"/>
    <m/>
    <m/>
    <m/>
    <m/>
    <s v="-"/>
    <s v="   varchi ali Ale   ...........   near varchi ali PUNE 412411"/>
    <s v="ALE"/>
    <s v=" 7620079679 7385050011 "/>
    <s v="mauli enterprises"/>
    <s v="ap ale  tal.junnar   dist.pune   ale gaothan  near varchi ali PUNE 412411"/>
    <n v="9443"/>
    <n v="105230"/>
    <n v="58"/>
    <n v="55"/>
    <s v="-"/>
    <s v="REGULAR"/>
    <s v="MH12XY0192"/>
    <s v="OLA S1X PLUS GEN 3"/>
    <n v="45750"/>
    <n v="36"/>
    <x v="1"/>
    <s v="KAILASH ATKARI"/>
    <s v="AARTI ZENDE"/>
    <m/>
    <m/>
    <m/>
    <m/>
    <m/>
    <m/>
    <n v="1"/>
    <m/>
    <m/>
    <m/>
    <m/>
    <m/>
    <m/>
    <m/>
    <m/>
    <m/>
    <m/>
    <m/>
    <m/>
    <m/>
    <m/>
    <m/>
    <m/>
    <m/>
    <m/>
    <m/>
    <m/>
    <m/>
    <m/>
    <m/>
    <m/>
    <m/>
    <m/>
    <m/>
    <m/>
    <m/>
    <m/>
    <m/>
    <m/>
    <m/>
    <m/>
    <m/>
    <m/>
    <m/>
    <m/>
    <m/>
    <m/>
    <m/>
    <m/>
    <m/>
    <m/>
    <m/>
    <m/>
    <m/>
    <m/>
    <m/>
    <m/>
    <m/>
    <m/>
    <m/>
    <m/>
    <m/>
    <m/>
    <m/>
    <m/>
    <m/>
    <m/>
    <m/>
    <m/>
    <m/>
    <m/>
    <m/>
    <m/>
    <m/>
    <m/>
    <m/>
    <m/>
    <m/>
    <m/>
    <m/>
    <m/>
    <m/>
    <m/>
    <m/>
    <m/>
    <m/>
    <m/>
    <m/>
    <m/>
    <m/>
    <m/>
    <m/>
    <m/>
    <n v="1"/>
    <n v="1"/>
    <s v="ZBHT0021"/>
    <s v="A64Qeac6Ftz"/>
    <s v="Allocated 02"/>
    <s v="Left Message (LMCB)"/>
    <s v="Lmcb wife"/>
    <d v="2025-09-03T00:00:00"/>
    <s v="Non Contactable Customer (POT_SKIP)"/>
    <s v="16:37-CALLED UP THE CUSTOMER NO. CUSTOMER IS NOT CONTACTABLE ON ANY CONTACT NO.IN SYSTEM"/>
    <d v="2025-09-12T00:00:00"/>
    <s v="NO"/>
  </r>
  <r>
    <n v="458913117"/>
    <s v="YOGESH SHIVAJI KHUTAVD"/>
    <m/>
    <m/>
    <m/>
    <m/>
    <m/>
    <m/>
    <n v="4526"/>
    <n v="17429"/>
    <x v="1"/>
    <x v="1"/>
    <x v="1"/>
    <x v="8"/>
    <n v="104300.19"/>
    <n v="714"/>
    <n v="0"/>
    <n v="2250"/>
    <s v="FLOW"/>
    <n v="0.36661804329030628"/>
    <n v="2.4290172131350801E-2"/>
    <s v="STABLE"/>
    <x v="3"/>
    <s v="PTP"/>
    <x v="1"/>
    <m/>
    <n v="20"/>
    <s v="CAVA"/>
    <m/>
    <s v="ELG"/>
    <s v="Mukkam Post Varve   Khurd Varve  Khurd.  NR BHAIRAVNATH TEMPLE  PUNE 412205"/>
    <s v="VARVE"/>
    <s v=" 9168679042 8007264416 "/>
    <s v="UNIVERSAL PVT LTD"/>
    <s v="a p shivare  pune   Satara road   shivare  nr sheel petrol pump  PUNE 412205"/>
    <n v="20393"/>
    <n v="104300.19"/>
    <n v="119"/>
    <n v="147"/>
    <s v="-"/>
    <s v="NPA"/>
    <s v="MH12VP4902"/>
    <s v="RE BULLET 350 EFI BLACK"/>
    <n v="45117"/>
    <n v="48"/>
    <x v="1"/>
    <s v="VIJAY NIKAM"/>
    <s v="NUTAN KAMBLE"/>
    <m/>
    <m/>
    <m/>
    <m/>
    <m/>
    <m/>
    <n v="1"/>
    <m/>
    <m/>
    <m/>
    <m/>
    <m/>
    <m/>
    <m/>
    <m/>
    <m/>
    <m/>
    <m/>
    <m/>
    <m/>
    <m/>
    <m/>
    <m/>
    <m/>
    <m/>
    <m/>
    <m/>
    <m/>
    <m/>
    <m/>
    <m/>
    <m/>
    <m/>
    <m/>
    <m/>
    <m/>
    <m/>
    <m/>
    <m/>
    <m/>
    <m/>
    <m/>
    <m/>
    <m/>
    <m/>
    <m/>
    <m/>
    <m/>
    <m/>
    <m/>
    <m/>
    <m/>
    <m/>
    <m/>
    <m/>
    <m/>
    <m/>
    <m/>
    <m/>
    <m/>
    <m/>
    <m/>
    <m/>
    <m/>
    <m/>
    <m/>
    <m/>
    <m/>
    <m/>
    <m/>
    <m/>
    <m/>
    <m/>
    <m/>
    <m/>
    <m/>
    <m/>
    <m/>
    <m/>
    <m/>
    <m/>
    <m/>
    <m/>
    <m/>
    <m/>
    <m/>
    <m/>
    <m/>
    <m/>
    <m/>
    <m/>
    <m/>
    <m/>
    <n v="1"/>
    <n v="1"/>
    <s v="DUWT0011"/>
    <s v="BP4Xki2AFvz"/>
    <s v="Allocated 02"/>
    <s v="Left Message (LMCB)"/>
    <s v="Left message to brother "/>
    <d v="2025-09-30T00:00:00"/>
    <s v="Non Contactable Customer (POT_SKIP)"/>
    <s v="dt--17th sep 13:58 pm called up customer no 9168679042  call forwaed to voice mail  "/>
    <d v="2025-09-17T00:00:00"/>
    <s v="NO"/>
  </r>
  <r>
    <n v="459192730"/>
    <s v="SHRUTIKA RAJARAM GAWARI"/>
    <s v="ONLINE"/>
    <s v="13.09.25"/>
    <n v="14947"/>
    <m/>
    <m/>
    <m/>
    <n v="8859"/>
    <n v="5109"/>
    <x v="0"/>
    <x v="2"/>
    <x v="0"/>
    <x v="2"/>
    <n v="103770"/>
    <n v="79"/>
    <n v="0"/>
    <n v="900"/>
    <s v="-"/>
    <n v="0.1048742938027115"/>
    <n v="5.1695741039076218E-3"/>
    <s v="RB"/>
    <x v="0"/>
    <s v="-"/>
    <x v="4"/>
    <m/>
    <m/>
    <m/>
    <m/>
    <m/>
    <s v="MANJULAI BULDING   PATHIMAG MOI  MOI TEH KHED DIST  PUNE BEHIND MANJULAI HOUSE  PUNE 410501"/>
    <s v="MOI"/>
    <s v=" 9545160242 9834823215 "/>
    <s v="WNS GLOBAL SERVICES PRIVATE LIMITED"/>
    <s v="SP INFOCITY FURSUNGI   PUNE CITY  PUNE CITY  NEAR SASWAD ROAD PUNE 412308"/>
    <n v="14947"/>
    <n v="103770"/>
    <n v="27"/>
    <n v="0"/>
    <s v="-"/>
    <s v="REGULAR"/>
    <s v="MH14KY9352"/>
    <s v="CLASSIC 350 DARK STEALTH BLACK"/>
    <n v="45138"/>
    <n v="36"/>
    <x v="0"/>
    <s v="KAILASH ATKARI"/>
    <s v="AARTI ZENDE"/>
    <m/>
    <m/>
    <m/>
    <m/>
    <m/>
    <m/>
    <m/>
    <m/>
    <m/>
    <m/>
    <m/>
    <m/>
    <m/>
    <m/>
    <m/>
    <m/>
    <m/>
    <m/>
    <m/>
    <m/>
    <m/>
    <m/>
    <m/>
    <m/>
    <m/>
    <m/>
    <m/>
    <m/>
    <m/>
    <m/>
    <n v="1"/>
    <m/>
    <m/>
    <m/>
    <m/>
    <m/>
    <m/>
    <m/>
    <m/>
    <m/>
    <m/>
    <m/>
    <m/>
    <m/>
    <m/>
    <m/>
    <m/>
    <m/>
    <m/>
    <m/>
    <m/>
    <m/>
    <m/>
    <m/>
    <m/>
    <m/>
    <m/>
    <m/>
    <m/>
    <m/>
    <m/>
    <m/>
    <m/>
    <m/>
    <m/>
    <m/>
    <m/>
    <m/>
    <m/>
    <m/>
    <m/>
    <m/>
    <m/>
    <m/>
    <m/>
    <m/>
    <m/>
    <m/>
    <m/>
    <m/>
    <m/>
    <m/>
    <m/>
    <m/>
    <m/>
    <m/>
    <m/>
    <m/>
    <m/>
    <m/>
    <m/>
    <m/>
    <m/>
    <n v="1"/>
    <n v="1"/>
    <s v="DUWT0017"/>
    <e v="#N/A"/>
    <s v="Allocated"/>
    <s v="Left Message (LMCB)"/>
    <s v="Customer not meet massage with brother "/>
    <d v="2025-09-11T00:00:00"/>
    <s v="Left Message (LMCB)"/>
    <s v="16:24-CALLED UP THE CUSTOMER NO. CUSTOMER NOT AVAILABLE AT THE GIVEN CONTACT NUMBER LEFT MESSAGE WITH CUSTOMER BROTHER"/>
    <d v="2025-09-11T00:00:00"/>
    <s v="NO"/>
  </r>
  <r>
    <n v="461700090"/>
    <s v="AMARJEET KOUR GURUCHARANSINGHGILL"/>
    <s v="E-RECEIPT "/>
    <s v="22.09.25"/>
    <n v="4330"/>
    <m/>
    <m/>
    <m/>
    <n v="4217"/>
    <n v="3140"/>
    <x v="0"/>
    <x v="0"/>
    <x v="0"/>
    <x v="9"/>
    <n v="103291"/>
    <n v="105"/>
    <n v="0"/>
    <n v="2250"/>
    <s v="19.08.25"/>
    <n v="3.865290746252361E-2"/>
    <n v="5.1457114654208554E-3"/>
    <s v="STABLE"/>
    <x v="0"/>
    <s v="PAID"/>
    <x v="1"/>
    <m/>
    <n v="20"/>
    <s v="CAVA"/>
    <m/>
    <s v="-"/>
    <s v="Sr.-No.-14 -Jay-Jawan-Nagar   Near-Gurudwar -Near-Saibaba   ..... Mandir-Pune-City PUNE 411006"/>
    <s v="YERWADA"/>
    <s v=" 7040293709 8830626708 "/>
    <s v="GAGANDEEP ENTERPRISES AND READYMADE GARMENTS"/>
    <s v="SR NO 14 JAY JAWAN   NAGAR NEAR  GURUDWAR  YERWADA  NEAR SAI BABA MANDIR PUNE 411006"/>
    <n v="5495"/>
    <n v="103291"/>
    <n v="27"/>
    <n v="24"/>
    <s v="-"/>
    <s v="REGULAR"/>
    <s v="MH12WN0638"/>
    <s v="PIAGGIO APRILIA SR160 FACELIFT"/>
    <n v="45320"/>
    <n v="48"/>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2498267"/>
    <s v="JITENDRA DNYANESHWER TAMBE"/>
    <s v="COLLECT"/>
    <s v="30.09.25"/>
    <n v="3130"/>
    <m/>
    <m/>
    <m/>
    <n v="4659"/>
    <n v="3006"/>
    <x v="0"/>
    <x v="0"/>
    <x v="0"/>
    <x v="16"/>
    <n v="102962"/>
    <n v="121"/>
    <n v="0"/>
    <n v="2250"/>
    <s v="13.08.25"/>
    <n v="6.1882751304887212E-2"/>
    <n v="5.1293214694664796E-3"/>
    <s v="STABLE"/>
    <x v="0"/>
    <s v="PAID"/>
    <x v="1"/>
    <m/>
    <n v="30"/>
    <s v="CAVA"/>
    <m/>
    <s v="-"/>
    <s v="Bhau Kondaji Patil   Road In Front  Of Maharashtra  Bank Otur  PUNE 412409"/>
    <s v="OTUR"/>
    <s v=" 8010139080  "/>
    <s v="CHAITANYA ENT"/>
    <s v="Bhau Kondaji Patil   Road Otur    PUNE 412409"/>
    <n v="10036"/>
    <n v="102962"/>
    <n v="27"/>
    <n v="55"/>
    <s v="-"/>
    <s v="REGULAR"/>
    <s v="MH14LN2388"/>
    <s v="HONDA UNICORN 160 BSVI"/>
    <n v="45390"/>
    <n v="42"/>
    <x v="0"/>
    <s v="KAILASH ATKARI"/>
    <s v="AARTI ZENDE"/>
    <m/>
    <m/>
    <m/>
    <m/>
    <m/>
    <m/>
    <m/>
    <m/>
    <m/>
    <m/>
    <m/>
    <m/>
    <m/>
    <m/>
    <m/>
    <m/>
    <m/>
    <m/>
    <m/>
    <m/>
    <m/>
    <m/>
    <m/>
    <m/>
    <m/>
    <m/>
    <m/>
    <m/>
    <m/>
    <m/>
    <m/>
    <m/>
    <m/>
    <m/>
    <m/>
    <m/>
    <m/>
    <m/>
    <m/>
    <m/>
    <m/>
    <m/>
    <m/>
    <m/>
    <m/>
    <m/>
    <m/>
    <m/>
    <m/>
    <m/>
    <m/>
    <m/>
    <m/>
    <m/>
    <m/>
    <m/>
    <m/>
    <m/>
    <m/>
    <m/>
    <m/>
    <m/>
    <m/>
    <m/>
    <m/>
    <m/>
    <m/>
    <m/>
    <m/>
    <m/>
    <m/>
    <m/>
    <m/>
    <m/>
    <m/>
    <m/>
    <m/>
    <m/>
    <m/>
    <m/>
    <m/>
    <m/>
    <m/>
    <m/>
    <m/>
    <m/>
    <m/>
    <m/>
    <m/>
    <m/>
    <n v="1"/>
    <m/>
    <m/>
    <n v="1"/>
    <n v="1"/>
    <s v="ZBHT0021"/>
    <e v="#N/A"/>
    <s v="Allocated"/>
    <s v="Payment (PAID)"/>
    <s v="Payment (PAID)"/>
    <d v="2025-09-30T00:00:00"/>
    <s v="Non Contactable Customer (POT_SKIP)"/>
    <s v="17:55-CALLED UP THE CUSTOMER NO. CUSTOMER CONTACT NUMBER ARE  SWICH OFF MODE"/>
    <d v="2025-09-16T00:00:00"/>
    <s v="NO"/>
  </r>
  <r>
    <n v="465330540"/>
    <s v="RAJU GOPAL PAWAR"/>
    <m/>
    <m/>
    <m/>
    <m/>
    <m/>
    <m/>
    <n v="4132"/>
    <n v="16497"/>
    <x v="1"/>
    <x v="1"/>
    <x v="1"/>
    <x v="10"/>
    <n v="101873"/>
    <n v="633"/>
    <n v="0"/>
    <n v="2250"/>
    <s v="FLOW"/>
    <n v="0.36884577121380929"/>
    <n v="2.37249108130781E-2"/>
    <s v="FLOW"/>
    <x v="1"/>
    <s v="NC"/>
    <x v="2"/>
    <s v="Shifted"/>
    <m/>
    <m/>
    <m/>
    <s v="ELG"/>
    <s v="C/O: Gopal Pawar   sadhu ghule chawl   near mukesh  super market bopkhel ..... ..... PUNE 411031"/>
    <s v="BOPKHEL"/>
    <s v=" 9130488408 8261840418 "/>
    <s v="KVB STAFFING SOLUTIONS PRIVATE LIMITED"/>
    <s v="NR ADITYA BIRLA   HOSPITAL KALEWADI  ROAD  CHINCHWAD PUNE PUNE 411019"/>
    <n v="19380"/>
    <n v="101873"/>
    <n v="119"/>
    <n v="147"/>
    <s v="-"/>
    <s v="NPA"/>
    <m/>
    <s v="HONDA ACTIVA 125 SMART"/>
    <n v="45684"/>
    <n v="36"/>
    <x v="1"/>
    <s v="VIJAY NIKAM"/>
    <s v="NUTAN KAMBLE"/>
    <m/>
    <m/>
    <m/>
    <m/>
    <m/>
    <m/>
    <m/>
    <m/>
    <m/>
    <n v="1"/>
    <m/>
    <m/>
    <m/>
    <m/>
    <m/>
    <m/>
    <m/>
    <m/>
    <m/>
    <m/>
    <m/>
    <m/>
    <m/>
    <m/>
    <m/>
    <m/>
    <m/>
    <m/>
    <m/>
    <m/>
    <m/>
    <m/>
    <m/>
    <m/>
    <m/>
    <m/>
    <m/>
    <m/>
    <m/>
    <m/>
    <m/>
    <m/>
    <m/>
    <m/>
    <m/>
    <m/>
    <m/>
    <m/>
    <m/>
    <m/>
    <m/>
    <m/>
    <m/>
    <m/>
    <m/>
    <m/>
    <m/>
    <m/>
    <m/>
    <m/>
    <m/>
    <m/>
    <m/>
    <m/>
    <m/>
    <m/>
    <m/>
    <m/>
    <m/>
    <m/>
    <m/>
    <m/>
    <m/>
    <m/>
    <m/>
    <m/>
    <m/>
    <m/>
    <m/>
    <m/>
    <m/>
    <m/>
    <m/>
    <m/>
    <m/>
    <m/>
    <m/>
    <m/>
    <m/>
    <m/>
    <m/>
    <m/>
    <m/>
    <n v="1"/>
    <n v="1"/>
    <s v="DUWT0025"/>
    <s v="G2l88zirAWj3"/>
    <s v="Allocated 02"/>
    <s v="Shifted (NC_SFTD)"/>
    <s v="Visit at customer residence add meet customers neighbour they told customer shifted from residence add "/>
    <d v="2025-09-04T00:00:00"/>
    <s v="RINGING NO RESPONSE (RNR)"/>
    <s v="dt--17th sep16:27 pm called up customer no 9130488408 Its ringing "/>
    <d v="2025-09-17T00:00:00"/>
    <s v="VYMO"/>
  </r>
  <r>
    <n v="465633918"/>
    <s v="MANSI RAJENDRA BHAGAT"/>
    <s v="ONLINE"/>
    <s v="23.09.25"/>
    <n v="4700"/>
    <s v="UPI"/>
    <n v="111646965489"/>
    <m/>
    <n v="4577"/>
    <n v="8869"/>
    <x v="4"/>
    <x v="0"/>
    <x v="0"/>
    <x v="13"/>
    <n v="101546"/>
    <n v="119"/>
    <n v="0"/>
    <n v="1350"/>
    <s v="FLOW"/>
    <n v="0.42493617859990668"/>
    <n v="1.7386929188921981E-2"/>
    <s v="STABLE"/>
    <x v="0"/>
    <s v="NC"/>
    <x v="6"/>
    <s v="Left msg with father cust out station"/>
    <s v="CNAVNA"/>
    <m/>
    <m/>
    <s v="-"/>
    <s v="D/O: Rajendra Bhagat      tivaldara  Ghodeg ............  near gaothan  PUNE 412408"/>
    <s v="GHODEGAON"/>
    <s v=" 8530855366 8275003366 "/>
    <s v="anjali vishnu hospital"/>
    <s v="ap sinnar tal.sinnar   dist.nashik  sinnar  near panchayat samiti SINNAR 422103"/>
    <n v="10338"/>
    <n v="101546"/>
    <n v="58"/>
    <n v="55"/>
    <s v="-"/>
    <s v="REGULAR"/>
    <s v="MH12XZ4502"/>
    <s v="OLA S1 PRO GEN 2"/>
    <n v="45720"/>
    <n v="30"/>
    <x v="1"/>
    <s v="VIJAY NIKAM"/>
    <s v="AARTI ZENDE"/>
    <m/>
    <m/>
    <m/>
    <m/>
    <m/>
    <m/>
    <m/>
    <m/>
    <m/>
    <n v="1"/>
    <m/>
    <m/>
    <m/>
    <m/>
    <m/>
    <m/>
    <m/>
    <m/>
    <m/>
    <m/>
    <m/>
    <m/>
    <m/>
    <m/>
    <m/>
    <m/>
    <m/>
    <m/>
    <m/>
    <m/>
    <m/>
    <m/>
    <m/>
    <m/>
    <m/>
    <m/>
    <m/>
    <m/>
    <m/>
    <m/>
    <m/>
    <m/>
    <m/>
    <m/>
    <m/>
    <m/>
    <m/>
    <m/>
    <m/>
    <m/>
    <m/>
    <m/>
    <m/>
    <m/>
    <m/>
    <m/>
    <m/>
    <m/>
    <m/>
    <m/>
    <m/>
    <m/>
    <m/>
    <m/>
    <m/>
    <m/>
    <m/>
    <m/>
    <m/>
    <m/>
    <m/>
    <m/>
    <m/>
    <m/>
    <m/>
    <m/>
    <m/>
    <m/>
    <m/>
    <m/>
    <m/>
    <m/>
    <m/>
    <m/>
    <m/>
    <m/>
    <m/>
    <m/>
    <m/>
    <m/>
    <m/>
    <m/>
    <m/>
    <n v="1"/>
    <n v="1"/>
    <s v="DUWT0029"/>
    <s v="APsyWKIMfqo7"/>
    <s v="Allocated 02"/>
    <s v="Left Message (LMCB)"/>
    <s v="Customer not available at residence address left message with relative"/>
    <d v="2025-09-04T00:00:00"/>
    <s v="Call Back (CLB)"/>
    <s v="17:09-CALLED UP THE CUSTOMER NO. CUSTOMER SAID VAHICLE USED HER BROTHER. AND HE NOT PAYING PAYMENT. SO THATâ€™S WAY SHE WANT SURENDER VAHICLE.I TOLD HER I WILL TALK WITH MY SENIOR ABOUT THIS. AND CALL YOU BACK."/>
    <d v="2025-09-05T00:00:00"/>
    <s v="NO"/>
  </r>
  <r>
    <n v="459730458"/>
    <s v="RAM BHANUDAS PANGARE"/>
    <s v="COLLECT"/>
    <s v="08.09.25"/>
    <n v="8000"/>
    <m/>
    <m/>
    <m/>
    <n v="7727"/>
    <n v="7708"/>
    <x v="0"/>
    <x v="0"/>
    <x v="0"/>
    <x v="8"/>
    <n v="100478.31"/>
    <n v="62"/>
    <n v="0"/>
    <n v="0"/>
    <s v="-"/>
    <n v="6.6869612165565293E-2"/>
    <n v="5.0055899525913291E-3"/>
    <s v="STABLE"/>
    <x v="0"/>
    <s v="-"/>
    <x v="4"/>
    <m/>
    <m/>
    <s v="CAVA"/>
    <m/>
    <s v="-"/>
    <s v="AT-POST. VELU TALUKA   - BHOR Velu   nr velu gram panchayat office  PUNE 412205"/>
    <s v="BHOR"/>
    <s v=" 9561531850 9689453470 "/>
    <s v="RUKMINI TRANSPORT"/>
    <s v="AT POST VELU  VELU VELU    TAL BHOR  DIST PUNE   NR VELU GRAM PANCHAYAT OFFICE  PUNE 412205"/>
    <n v="7770"/>
    <n v="100478.31"/>
    <n v="27"/>
    <n v="24"/>
    <s v="-"/>
    <s v="REGULAR"/>
    <s v="MH12VX4075"/>
    <s v="CLASSIC 350 CHROME BRONZE"/>
    <n v="45181"/>
    <n v="36"/>
    <x v="1"/>
    <s v="VIJAY NIKAM"/>
    <s v="NUTAN KAMBLE"/>
    <m/>
    <m/>
    <m/>
    <m/>
    <m/>
    <m/>
    <m/>
    <m/>
    <m/>
    <m/>
    <m/>
    <m/>
    <n v="1"/>
    <m/>
    <m/>
    <m/>
    <m/>
    <m/>
    <m/>
    <m/>
    <m/>
    <n v="2"/>
    <m/>
    <m/>
    <m/>
    <m/>
    <m/>
    <m/>
    <m/>
    <m/>
    <m/>
    <m/>
    <m/>
    <m/>
    <m/>
    <m/>
    <m/>
    <m/>
    <m/>
    <m/>
    <m/>
    <m/>
    <m/>
    <m/>
    <m/>
    <m/>
    <m/>
    <m/>
    <m/>
    <m/>
    <m/>
    <m/>
    <m/>
    <m/>
    <m/>
    <m/>
    <m/>
    <m/>
    <m/>
    <m/>
    <m/>
    <m/>
    <m/>
    <m/>
    <m/>
    <m/>
    <m/>
    <m/>
    <m/>
    <m/>
    <m/>
    <m/>
    <m/>
    <m/>
    <m/>
    <m/>
    <m/>
    <m/>
    <m/>
    <m/>
    <m/>
    <m/>
    <m/>
    <m/>
    <m/>
    <m/>
    <m/>
    <m/>
    <m/>
    <m/>
    <m/>
    <m/>
    <m/>
    <n v="3"/>
    <n v="1"/>
    <s v="DUWT0011"/>
    <s v="kPJv3W-ZFR6z"/>
    <s v="Allocated 02"/>
    <s v="Payment (PAID)"/>
    <s v="Payment (PAID)"/>
    <d v="2025-09-08T00:00:00"/>
    <s v="Non Contactable Customer (POT_SKIP)"/>
    <s v="dt--08th sep 13:36 pm called up customer no 9689453470 Its  not connected "/>
    <d v="2025-09-08T00:00:00"/>
    <s v="NO"/>
  </r>
  <r>
    <n v="463189421"/>
    <s v="IMRAN ASAD KHAN"/>
    <s v="ONLINE"/>
    <s v="29.09.25"/>
    <n v="3768"/>
    <s v="UPI"/>
    <n v="914905858496"/>
    <m/>
    <n v="3669"/>
    <n v="3495"/>
    <x v="0"/>
    <x v="0"/>
    <x v="0"/>
    <x v="18"/>
    <n v="100004"/>
    <n v="99"/>
    <n v="0"/>
    <n v="1350"/>
    <s v="22.08.25"/>
    <n v="0.2712680863474714"/>
    <n v="4.9819609587277427E-3"/>
    <s v="STABLE"/>
    <x v="0"/>
    <s v="PTP"/>
    <x v="1"/>
    <m/>
    <n v="25"/>
    <s v="CAVA"/>
    <m/>
    <s v="-"/>
    <s v="VAMNICOM HOUSING   COMPLEX PUNE  UNIVERSITY ROAD  GANESHKHIND NEAR VIP GUEST HOUSE PUNE PUNE PUNE 411007"/>
    <s v="GANESH KHIND"/>
    <s v=" 8975572690 8793338892 "/>
    <s v="MAHALAXMI AUTOMOTIVES PRIVATE LIMITED"/>
    <s v="OPP OM SUPER MARKET   MODEL COLONY   SHIVAJI NAGAR PUNE PUNE 411016"/>
    <n v="4944"/>
    <n v="100004"/>
    <n v="27"/>
    <n v="55"/>
    <s v="-"/>
    <s v="REGULAR"/>
    <s v="MH12WW0714"/>
    <s v="APACHE RTR 160 4V DISC SMARTXONNECT"/>
    <n v="45455"/>
    <n v="48"/>
    <x v="1"/>
    <s v="VIJAY NIKAM"/>
    <s v="NUTAN KAMBLE"/>
    <m/>
    <m/>
    <m/>
    <m/>
    <m/>
    <m/>
    <n v="1"/>
    <m/>
    <m/>
    <m/>
    <m/>
    <m/>
    <m/>
    <m/>
    <m/>
    <m/>
    <m/>
    <m/>
    <m/>
    <m/>
    <m/>
    <m/>
    <m/>
    <m/>
    <m/>
    <m/>
    <m/>
    <m/>
    <m/>
    <m/>
    <n v="1"/>
    <m/>
    <m/>
    <m/>
    <m/>
    <m/>
    <m/>
    <m/>
    <m/>
    <m/>
    <m/>
    <m/>
    <m/>
    <m/>
    <m/>
    <m/>
    <m/>
    <m/>
    <m/>
    <m/>
    <m/>
    <m/>
    <m/>
    <m/>
    <m/>
    <m/>
    <m/>
    <m/>
    <m/>
    <m/>
    <m/>
    <m/>
    <m/>
    <m/>
    <m/>
    <m/>
    <m/>
    <m/>
    <m/>
    <m/>
    <m/>
    <m/>
    <m/>
    <m/>
    <m/>
    <n v="1"/>
    <m/>
    <m/>
    <m/>
    <m/>
    <m/>
    <m/>
    <m/>
    <m/>
    <m/>
    <m/>
    <m/>
    <m/>
    <m/>
    <m/>
    <m/>
    <m/>
    <m/>
    <n v="3"/>
    <n v="1"/>
    <s v="DUWT0014"/>
    <e v="#N/A"/>
    <s v="Allocated 02"/>
    <s v="Left Message (LMCB)"/>
    <s v="Left message to office "/>
    <d v="2025-09-26T00:00:00"/>
    <s v="RINGING NO RESPONSE (RNR)"/>
    <s v="13:48-CALLED UP THE CUSTOMER NO. CUSTOMER CONTACT NUMBER ARE RINGING MODE"/>
    <d v="2025-09-17T00:00:00"/>
    <s v="NO"/>
  </r>
  <r>
    <n v="462216827"/>
    <s v="KRASHNA NAGNATH SLGARE"/>
    <s v="COLLECT"/>
    <s v="04.09.25"/>
    <n v="4334"/>
    <m/>
    <m/>
    <m/>
    <n v="5810"/>
    <n v="5810"/>
    <x v="0"/>
    <x v="0"/>
    <x v="0"/>
    <x v="0"/>
    <n v="99948"/>
    <n v="74"/>
    <n v="0"/>
    <n v="450"/>
    <s v="-"/>
    <n v="5.7629958112762683E-2"/>
    <n v="4.9791711721823163E-3"/>
    <s v="STABLE"/>
    <x v="0"/>
    <s v="-"/>
    <x v="4"/>
    <m/>
    <m/>
    <s v="CAVA"/>
    <m/>
    <s v="-"/>
    <s v="c/o dattatray shankar   buchade  gat no 49/1 marunji  gaon near allad college of engineering near swani samarthan developer PUNE 412115"/>
    <s v="MARUNJI"/>
    <s v=" 7559282906  "/>
    <s v="TECH MAHINDRA LIMITED"/>
    <s v="rajiv gandhi infotech   park phase  3 hinjawadi  pune hinjawadi near bus stop PUNE 411057"/>
    <n v="6334"/>
    <n v="99948"/>
    <n v="27"/>
    <n v="24"/>
    <s v="-"/>
    <s v="REGULAR"/>
    <s v="MH14LM5400"/>
    <s v="BAJAJ PULSAR RS200 ABS TWIN CHANNEL"/>
    <n v="45364"/>
    <n v="36"/>
    <x v="1"/>
    <s v="KAILASH ATKARI"/>
    <s v="NUTAN KAMBLE"/>
    <m/>
    <m/>
    <m/>
    <m/>
    <m/>
    <m/>
    <m/>
    <m/>
    <m/>
    <n v="2"/>
    <m/>
    <m/>
    <m/>
    <m/>
    <m/>
    <m/>
    <m/>
    <m/>
    <m/>
    <m/>
    <m/>
    <m/>
    <m/>
    <m/>
    <m/>
    <m/>
    <m/>
    <m/>
    <m/>
    <m/>
    <m/>
    <m/>
    <m/>
    <m/>
    <m/>
    <m/>
    <m/>
    <m/>
    <m/>
    <m/>
    <m/>
    <m/>
    <m/>
    <m/>
    <m/>
    <m/>
    <m/>
    <m/>
    <m/>
    <m/>
    <m/>
    <m/>
    <m/>
    <m/>
    <m/>
    <m/>
    <m/>
    <m/>
    <m/>
    <m/>
    <m/>
    <m/>
    <m/>
    <m/>
    <m/>
    <m/>
    <m/>
    <m/>
    <m/>
    <m/>
    <m/>
    <m/>
    <m/>
    <m/>
    <m/>
    <m/>
    <m/>
    <m/>
    <m/>
    <m/>
    <m/>
    <m/>
    <m/>
    <m/>
    <m/>
    <m/>
    <m/>
    <m/>
    <m/>
    <m/>
    <m/>
    <m/>
    <m/>
    <n v="2"/>
    <n v="1"/>
    <s v="DUWT0030"/>
    <e v="#N/A"/>
    <s v="Allocated"/>
    <s v="Payment (PAID)"/>
    <s v="Payment (PAID)"/>
    <d v="2025-09-04T00:00:00"/>
    <s v="RINGING NO RESPONSE (RNR)"/>
    <s v="dt--10th sep 13:29 pm called up customer no 7559282906 Its busy "/>
    <d v="2025-09-10T00:00:00"/>
    <s v="NO"/>
  </r>
  <r>
    <n v="456991270"/>
    <s v="SHIVDAS DILIP CHAVAN"/>
    <m/>
    <m/>
    <m/>
    <m/>
    <m/>
    <s v="BANK STABLE 22"/>
    <n v="5378"/>
    <n v="10622"/>
    <x v="4"/>
    <x v="0"/>
    <x v="1"/>
    <x v="8"/>
    <n v="98786"/>
    <n v="134"/>
    <n v="0"/>
    <n v="2250"/>
    <s v="30.08.25"/>
    <n v="0.54780403426123669"/>
    <n v="1.691435592595323E-2"/>
    <s v="STABLE"/>
    <x v="0"/>
    <s v="PTP"/>
    <x v="1"/>
    <m/>
    <n v="22"/>
    <s v="CAVA"/>
    <m/>
    <s v="-"/>
    <s v="at venawadi  talukabhor   near datt  mandir  Venavadi  datta Mandir PUNE 412206"/>
    <s v="BHOR"/>
    <s v=" 8805897055 7875801958 "/>
    <s v="padmavati veet karkhana"/>
    <s v="a p wadgaon dalache   bhor shirwal  road wadgaon  bhor shirwal road PUNE 412206"/>
    <n v="13006"/>
    <n v="98786"/>
    <n v="58"/>
    <n v="55"/>
    <s v="-"/>
    <s v="NPA"/>
    <s v="MH12VE8225"/>
    <s v="CLASSIC 350 CHROME RED"/>
    <n v="44981"/>
    <n v="48"/>
    <x v="1"/>
    <s v="VIJAY NIKAM"/>
    <s v="NUTAN KAMBLE"/>
    <m/>
    <m/>
    <m/>
    <m/>
    <m/>
    <m/>
    <m/>
    <m/>
    <m/>
    <m/>
    <m/>
    <m/>
    <m/>
    <m/>
    <m/>
    <m/>
    <m/>
    <m/>
    <m/>
    <m/>
    <m/>
    <m/>
    <m/>
    <m/>
    <m/>
    <m/>
    <m/>
    <m/>
    <m/>
    <m/>
    <m/>
    <m/>
    <m/>
    <m/>
    <m/>
    <m/>
    <m/>
    <m/>
    <m/>
    <m/>
    <m/>
    <m/>
    <n v="1"/>
    <m/>
    <m/>
    <m/>
    <m/>
    <m/>
    <m/>
    <m/>
    <m/>
    <m/>
    <m/>
    <m/>
    <m/>
    <m/>
    <m/>
    <m/>
    <m/>
    <m/>
    <m/>
    <m/>
    <m/>
    <m/>
    <m/>
    <m/>
    <m/>
    <m/>
    <m/>
    <m/>
    <m/>
    <m/>
    <m/>
    <m/>
    <m/>
    <m/>
    <m/>
    <m/>
    <m/>
    <m/>
    <m/>
    <m/>
    <m/>
    <m/>
    <m/>
    <m/>
    <m/>
    <m/>
    <m/>
    <m/>
    <m/>
    <m/>
    <m/>
    <n v="1"/>
    <n v="1"/>
    <s v="DUWT0011"/>
    <s v="k20JXP_2Pz"/>
    <s v="Allocated 02"/>
    <s v="Promise To Pay (PTP)"/>
    <s v="Promise to pay"/>
    <d v="2025-09-20T00:00:00"/>
    <s v="RINGING NO RESPONSE (RNR)"/>
    <s v="dt--17th sep 16:28 pm called up customer no 8805897055 Its  ringing "/>
    <d v="2025-09-17T00:00:00"/>
    <s v="VYMO"/>
  </r>
  <r>
    <n v="132268816"/>
    <s v="PRITESH DATTATRAY KASAL"/>
    <m/>
    <m/>
    <m/>
    <m/>
    <m/>
    <m/>
    <n v="6866"/>
    <n v="26753.49"/>
    <x v="1"/>
    <x v="1"/>
    <x v="1"/>
    <x v="2"/>
    <n v="98672.49"/>
    <n v="573"/>
    <n v="0"/>
    <n v="2250"/>
    <s v="-"/>
    <n v="0.13517427733075249"/>
    <n v="2.2979553217774489E-2"/>
    <s v="FLOW"/>
    <x v="1"/>
    <s v="-"/>
    <x v="2"/>
    <s v="Shifted"/>
    <m/>
    <s v="CNAVNA"/>
    <m/>
    <s v="-"/>
    <s v="DATTATRYA KASAL BHAGYATARA SOC.ROOM NO 208 AMBETHAN CHOWK NR BLUE SAHARAHOTEL CHAKAN   CHAKAN 410501"/>
    <s v="CHAKAN"/>
    <s v=" 7448218865 7448218865 "/>
    <s v="teamspace financial services pvt lt"/>
    <s v="co new Hari om mobile and electronic ap chakan manik chowk oppp vedant sankul tal khed dist pune  nr abhyudaya bank CHAKAN 410501"/>
    <n v="29576.49"/>
    <n v="98672.49"/>
    <n v="119"/>
    <n v="147"/>
    <s v="-"/>
    <s v="NPA"/>
    <s v="MH14KE9276"/>
    <s v="HIMALAYAN INDIA GRAVEL GREY"/>
    <n v="44763"/>
    <n v="48"/>
    <x v="1"/>
    <s v="KAILASH ATKARI"/>
    <s v="AARTI ZENDE"/>
    <m/>
    <m/>
    <m/>
    <m/>
    <m/>
    <m/>
    <m/>
    <m/>
    <m/>
    <n v="1"/>
    <m/>
    <m/>
    <m/>
    <m/>
    <m/>
    <m/>
    <m/>
    <m/>
    <m/>
    <m/>
    <m/>
    <m/>
    <m/>
    <m/>
    <m/>
    <m/>
    <m/>
    <m/>
    <m/>
    <m/>
    <m/>
    <m/>
    <m/>
    <m/>
    <m/>
    <m/>
    <m/>
    <m/>
    <m/>
    <m/>
    <m/>
    <m/>
    <m/>
    <m/>
    <m/>
    <m/>
    <m/>
    <m/>
    <m/>
    <m/>
    <m/>
    <m/>
    <m/>
    <m/>
    <m/>
    <m/>
    <m/>
    <m/>
    <m/>
    <m/>
    <m/>
    <m/>
    <m/>
    <m/>
    <m/>
    <m/>
    <m/>
    <m/>
    <m/>
    <m/>
    <m/>
    <m/>
    <m/>
    <m/>
    <m/>
    <m/>
    <m/>
    <m/>
    <m/>
    <m/>
    <m/>
    <m/>
    <m/>
    <m/>
    <m/>
    <m/>
    <m/>
    <m/>
    <m/>
    <m/>
    <m/>
    <m/>
    <m/>
    <n v="1"/>
    <n v="1"/>
    <s v="DUWT0017"/>
    <s v="k6HBqhQJODw3"/>
    <s v="Allocated 02"/>
    <s v="Shifted (NC_SFTD)"/>
    <s v="Shifted from residence address "/>
    <d v="2025-09-04T00:00:00"/>
    <s v="Non Contactable Customer (POT_SKIP)"/>
    <s v="16:38-CALLED UP THE CUSTOMER NO. CUSTOMER CONTACT NUMBER ARE  SWICH OFF MODE"/>
    <d v="2025-09-12T00:00:00"/>
    <s v="NO"/>
  </r>
  <r>
    <n v="466217289"/>
    <s v="BANDENAWAJ MAHEBUB SHAIKH"/>
    <m/>
    <m/>
    <m/>
    <m/>
    <m/>
    <m/>
    <n v="3688"/>
    <n v="3688"/>
    <x v="0"/>
    <x v="1"/>
    <x v="1"/>
    <x v="15"/>
    <n v="97873"/>
    <n v="0"/>
    <n v="0"/>
    <n v="450"/>
    <s v="-"/>
    <n v="7.2100758395399686E-2"/>
    <n v="4.8757996171509173E-3"/>
    <s v="FLOW"/>
    <x v="1"/>
    <s v="-"/>
    <x v="2"/>
    <s v="Add not found"/>
    <m/>
    <s v="CNAVNA"/>
    <m/>
    <s v="-"/>
    <s v="C/O: Mahebub Shaikh   Ward No. 4   Siddharth Nagar  Mumbai Pune Road Opp. CME ..... Gate Dapodi Pune City PUNE 411012"/>
    <s v="DAPODI"/>
    <s v=" 8483955969 9011767738 "/>
    <n v="4"/>
    <s v="pune pune  chakan   midc  pune pune   pune pune  pune pune  PUNE 410501"/>
    <n v="4138"/>
    <n v="97873"/>
    <n v="27"/>
    <n v="55"/>
    <s v="-"/>
    <s v="REGULAR"/>
    <s v="MH14MK5907"/>
    <s v="HONDA ACTIVA 125 SMART 2B"/>
    <n v="45805"/>
    <n v="36"/>
    <x v="1"/>
    <s v="VIJAY NIKAM"/>
    <s v="NUTAN KAMBLE"/>
    <m/>
    <m/>
    <m/>
    <m/>
    <m/>
    <m/>
    <m/>
    <m/>
    <m/>
    <m/>
    <m/>
    <m/>
    <m/>
    <m/>
    <m/>
    <m/>
    <m/>
    <m/>
    <m/>
    <m/>
    <m/>
    <n v="1"/>
    <m/>
    <m/>
    <m/>
    <m/>
    <m/>
    <m/>
    <m/>
    <m/>
    <m/>
    <m/>
    <m/>
    <m/>
    <m/>
    <m/>
    <m/>
    <m/>
    <m/>
    <m/>
    <m/>
    <m/>
    <m/>
    <m/>
    <m/>
    <m/>
    <m/>
    <m/>
    <m/>
    <m/>
    <m/>
    <m/>
    <m/>
    <m/>
    <n v="1"/>
    <m/>
    <m/>
    <n v="1"/>
    <m/>
    <m/>
    <m/>
    <m/>
    <m/>
    <m/>
    <m/>
    <m/>
    <m/>
    <m/>
    <m/>
    <m/>
    <m/>
    <m/>
    <m/>
    <m/>
    <m/>
    <m/>
    <m/>
    <m/>
    <m/>
    <m/>
    <m/>
    <m/>
    <m/>
    <m/>
    <m/>
    <m/>
    <m/>
    <m/>
    <m/>
    <m/>
    <m/>
    <m/>
    <m/>
    <n v="3"/>
    <n v="1"/>
    <s v="ZBHT0009"/>
    <s v="k2T5bvOHMH7"/>
    <s v="Allocated 02"/>
    <s v="Address Not Found (NC_ANF)"/>
    <s v="Short address "/>
    <d v="2025-09-20T00:00:00"/>
    <s v="RINGING NO RESPONSE (RNR)"/>
    <s v="dt--17th sep 14:02 pm called up customer no 9011767738 Its ringing "/>
    <d v="2025-09-17T00:00:00"/>
    <s v="NO"/>
  </r>
  <r>
    <n v="462844183"/>
    <s v="CHAYA BHIVRAO RANKHAMBE"/>
    <s v="BRANCH"/>
    <s v="30.09.25"/>
    <n v="7324"/>
    <m/>
    <m/>
    <m/>
    <n v="3562"/>
    <n v="13960.04"/>
    <x v="1"/>
    <x v="2"/>
    <x v="0"/>
    <x v="9"/>
    <n v="97784"/>
    <n v="824"/>
    <n v="0"/>
    <n v="2250"/>
    <s v="17.08.25"/>
    <n v="0.33437107913116038"/>
    <n v="2.2772635329734371E-2"/>
    <s v="RB"/>
    <x v="0"/>
    <s v="PAID"/>
    <x v="2"/>
    <s v="Shifted"/>
    <m/>
    <s v="CNAVNA"/>
    <m/>
    <s v="ELG"/>
    <s v="S N 56/1 APALE GHAR SOCIETY NAGAR ROAD KHARADI PUNE CITY    PUNE 411014"/>
    <s v="KHARADI"/>
    <s v=" 8446382093  "/>
    <s v="ALTRUIST TECHNOLOGIES PRIVATE LIMITED"/>
    <s v="GIGA SPACE VIMAN   NAGAR    PUNE 411014"/>
    <n v="17034.04"/>
    <n v="97784"/>
    <n v="119"/>
    <n v="147"/>
    <s v="-"/>
    <s v="NPA"/>
    <s v="MH12WT9331"/>
    <s v="ACCESS 125 BT CONNECT ED DISC"/>
    <n v="45421"/>
    <n v="48"/>
    <x v="1"/>
    <s v="VIJAY NIKAM"/>
    <s v="NUTAN KAMBLE"/>
    <m/>
    <m/>
    <m/>
    <m/>
    <m/>
    <m/>
    <m/>
    <m/>
    <m/>
    <m/>
    <m/>
    <m/>
    <m/>
    <m/>
    <m/>
    <m/>
    <m/>
    <m/>
    <n v="1"/>
    <m/>
    <m/>
    <m/>
    <m/>
    <m/>
    <m/>
    <m/>
    <m/>
    <m/>
    <m/>
    <m/>
    <n v="1"/>
    <m/>
    <m/>
    <m/>
    <m/>
    <m/>
    <m/>
    <m/>
    <m/>
    <m/>
    <m/>
    <m/>
    <m/>
    <m/>
    <m/>
    <m/>
    <m/>
    <m/>
    <m/>
    <m/>
    <m/>
    <m/>
    <m/>
    <m/>
    <m/>
    <m/>
    <m/>
    <m/>
    <m/>
    <m/>
    <m/>
    <m/>
    <m/>
    <m/>
    <m/>
    <m/>
    <m/>
    <m/>
    <m/>
    <m/>
    <m/>
    <m/>
    <m/>
    <m/>
    <m/>
    <m/>
    <m/>
    <m/>
    <m/>
    <m/>
    <m/>
    <m/>
    <m/>
    <m/>
    <m/>
    <m/>
    <m/>
    <m/>
    <m/>
    <m/>
    <m/>
    <m/>
    <m/>
    <n v="2"/>
    <n v="1"/>
    <s v="ZBHT0012"/>
    <s v="A2YjejZxDJL"/>
    <s v="Allocated 02"/>
    <s v="Shifted (NC_SFTD)"/>
    <s v="Nc"/>
    <d v="2025-09-07T00:00:00"/>
    <s v="Call Back (CLB)"/>
    <s v="dt--17th sep 16:30 pm called up customer no 8446382093 call received by some one say hello than disconnected thecall "/>
    <d v="2025-09-17T00:00:00"/>
    <s v="VYMO"/>
  </r>
  <r>
    <n v="462329438"/>
    <s v="GANESH POPAT RUPNAVAR"/>
    <m/>
    <m/>
    <m/>
    <m/>
    <m/>
    <m/>
    <n v="4700"/>
    <n v="23498"/>
    <x v="3"/>
    <x v="1"/>
    <x v="1"/>
    <x v="2"/>
    <n v="97630"/>
    <n v="784"/>
    <n v="0"/>
    <n v="2250"/>
    <s v="FLOW"/>
    <n v="0.31775763291230907"/>
    <n v="3.3289325365753977E-2"/>
    <s v="FLOW"/>
    <x v="1"/>
    <s v="-"/>
    <x v="2"/>
    <s v="Shifted"/>
    <m/>
    <s v="CNAVNA"/>
    <m/>
    <s v="ELG"/>
    <s v="NANA MEDANKAR BALAJINAGAR   TAL  KHED DIST PUNE   PUNE 410501"/>
    <s v="MEDANKARWADI"/>
    <s v=" -  "/>
    <s v="IAI INDUSRIES"/>
    <s v="NANEKARWADI CHAKAN   PUNE    PUNE 410501"/>
    <n v="26532"/>
    <n v="97630"/>
    <n v="149"/>
    <n v="177"/>
    <s v="-"/>
    <s v="NPA"/>
    <s v="MH45AW6583"/>
    <s v="BAJAJ PULSAR NS 125"/>
    <n v="45375"/>
    <n v="36"/>
    <x v="1"/>
    <s v="KAILASH ATKARI"/>
    <s v="AARTI ZENDE"/>
    <m/>
    <m/>
    <m/>
    <m/>
    <m/>
    <m/>
    <n v="1"/>
    <m/>
    <m/>
    <m/>
    <m/>
    <m/>
    <m/>
    <m/>
    <m/>
    <m/>
    <m/>
    <m/>
    <m/>
    <m/>
    <m/>
    <m/>
    <m/>
    <m/>
    <m/>
    <m/>
    <m/>
    <m/>
    <m/>
    <m/>
    <m/>
    <m/>
    <m/>
    <m/>
    <m/>
    <m/>
    <m/>
    <m/>
    <m/>
    <m/>
    <m/>
    <m/>
    <m/>
    <m/>
    <m/>
    <m/>
    <m/>
    <m/>
    <m/>
    <m/>
    <m/>
    <m/>
    <m/>
    <m/>
    <m/>
    <m/>
    <m/>
    <m/>
    <m/>
    <m/>
    <m/>
    <m/>
    <m/>
    <m/>
    <m/>
    <m/>
    <m/>
    <m/>
    <m/>
    <m/>
    <m/>
    <m/>
    <m/>
    <m/>
    <m/>
    <m/>
    <m/>
    <m/>
    <m/>
    <m/>
    <m/>
    <m/>
    <m/>
    <m/>
    <m/>
    <m/>
    <m/>
    <m/>
    <m/>
    <m/>
    <m/>
    <m/>
    <m/>
    <n v="1"/>
    <n v="1"/>
    <s v="DUWT0017"/>
    <s v="GoQAZmSdXT7V"/>
    <s v="Allocated 02"/>
    <s v="Shifted (NC_SFTD)"/>
    <s v="Shifted customer from residence "/>
    <d v="2025-09-03T00:00:00"/>
    <s v="Call Back (CLB)"/>
    <s v="15:23-CALLED UP THE CUSTOMER NO. CUSTOMER SAID HE WILL PAY HIS PAYMENT BUT NOT GIVEN PTP MODE. SO CALL BACK AGAIN."/>
    <d v="2025-09-16T00:00:00"/>
    <s v="NO"/>
  </r>
  <r>
    <n v="464318491"/>
    <s v="SUNNY HIRAMAN LONDHE"/>
    <m/>
    <m/>
    <m/>
    <m/>
    <m/>
    <s v="BANK STABLE 16"/>
    <n v="4183"/>
    <n v="11919"/>
    <x v="2"/>
    <x v="0"/>
    <x v="1"/>
    <x v="0"/>
    <n v="97205"/>
    <n v="367"/>
    <n v="0"/>
    <n v="2250"/>
    <s v="STABLE"/>
    <n v="0.25106977471960218"/>
    <n v="2.4963471485446771E-2"/>
    <s v="STABLE"/>
    <x v="0"/>
    <s v="PAID"/>
    <x v="4"/>
    <s v="Add not found"/>
    <m/>
    <s v="CNAVNA"/>
    <m/>
    <s v="ELG"/>
    <s v="C/O: Hiraman Londhe   Sr No 51 Nawale  Wast Tathwade  Shiv Tathwade Pune ..... ..... PUNE 411033"/>
    <s v="TATHAWADE"/>
    <s v=" 7559102935 9673900359 "/>
    <s v="KHANDALA VALLEY RETREAT"/>
    <s v="KHANDALA KUNE GAON   LONAVALA   PUNE PUNE PUNE 410301"/>
    <n v="14536"/>
    <n v="97205"/>
    <n v="88"/>
    <n v="86"/>
    <s v="-"/>
    <s v="NPA"/>
    <s v="MH14LW4465"/>
    <s v="XTREME 160R 4V STD"/>
    <n v="45579"/>
    <n v="36"/>
    <x v="1"/>
    <s v="KAILASH ATKARI"/>
    <s v="NUTAN KAMBLE"/>
    <n v="1"/>
    <m/>
    <m/>
    <m/>
    <m/>
    <m/>
    <m/>
    <m/>
    <m/>
    <m/>
    <m/>
    <m/>
    <m/>
    <m/>
    <m/>
    <m/>
    <m/>
    <m/>
    <m/>
    <m/>
    <m/>
    <m/>
    <m/>
    <m/>
    <m/>
    <m/>
    <m/>
    <m/>
    <m/>
    <m/>
    <m/>
    <m/>
    <m/>
    <m/>
    <m/>
    <m/>
    <m/>
    <m/>
    <m/>
    <m/>
    <m/>
    <m/>
    <m/>
    <m/>
    <m/>
    <m/>
    <m/>
    <m/>
    <m/>
    <m/>
    <m/>
    <m/>
    <m/>
    <m/>
    <m/>
    <m/>
    <m/>
    <m/>
    <m/>
    <m/>
    <m/>
    <m/>
    <m/>
    <m/>
    <m/>
    <m/>
    <m/>
    <m/>
    <m/>
    <m/>
    <m/>
    <m/>
    <m/>
    <m/>
    <m/>
    <m/>
    <m/>
    <m/>
    <m/>
    <m/>
    <m/>
    <m/>
    <m/>
    <m/>
    <m/>
    <m/>
    <m/>
    <m/>
    <m/>
    <m/>
    <m/>
    <m/>
    <m/>
    <n v="1"/>
    <n v="1"/>
    <s v="DUWT0030"/>
    <s v="APv-UCgiE93"/>
    <s v="Allocated 02"/>
    <e v="#N/A"/>
    <e v="#N/A"/>
    <e v="#N/A"/>
    <s v="RINGING NO RESPONSE (RNR)"/>
    <s v="dt--08th sep 16:35pm called up customer no  9673900359 Its  ringing "/>
    <d v="2025-09-08T00:00:00"/>
    <s v="NO"/>
  </r>
  <r>
    <n v="461699544"/>
    <s v="MUSTAFA YAKUB SHARIF"/>
    <s v="ONLINE"/>
    <s v="25.09.25"/>
    <n v="6030"/>
    <s v="UPI"/>
    <n v="25975817403"/>
    <m/>
    <n v="5867"/>
    <n v="5858"/>
    <x v="0"/>
    <x v="0"/>
    <x v="0"/>
    <x v="9"/>
    <n v="96563"/>
    <n v="148"/>
    <n v="0"/>
    <n v="2250"/>
    <s v="31.08.25"/>
    <n v="3.6135197677471101E-2"/>
    <n v="4.8105385390347088E-3"/>
    <s v="STABLE"/>
    <x v="0"/>
    <s v="PTP"/>
    <x v="1"/>
    <m/>
    <n v="24"/>
    <s v="CAVA"/>
    <m/>
    <s v="-"/>
    <s v="WADGAON SHERI S   N 48/4 HN 4/1333  GANESH NAGAR  NEAR SUNDARABAI SCHOOL  PUNE 411014"/>
    <s v="WADGAON SHERI"/>
    <s v=" 9284977037  "/>
    <s v="Room on Rent"/>
    <s v="WADGAON SHERI Pune     PUNE 411014"/>
    <n v="8256"/>
    <n v="96563"/>
    <n v="27"/>
    <n v="24"/>
    <s v="-"/>
    <s v="REGULAR"/>
    <s v="MH12WQ6553"/>
    <s v="PIAGGIO VESPA VXL 125 LTD EDITION"/>
    <n v="45320"/>
    <n v="36"/>
    <x v="1"/>
    <s v="VIJAY NIKAM"/>
    <s v="NUTAN KAMBLE"/>
    <m/>
    <m/>
    <m/>
    <m/>
    <m/>
    <m/>
    <n v="1"/>
    <m/>
    <m/>
    <m/>
    <m/>
    <m/>
    <m/>
    <m/>
    <m/>
    <m/>
    <m/>
    <m/>
    <m/>
    <m/>
    <m/>
    <m/>
    <m/>
    <m/>
    <m/>
    <m/>
    <m/>
    <m/>
    <m/>
    <m/>
    <m/>
    <m/>
    <m/>
    <m/>
    <m/>
    <m/>
    <m/>
    <m/>
    <m/>
    <m/>
    <m/>
    <m/>
    <m/>
    <m/>
    <m/>
    <m/>
    <m/>
    <m/>
    <m/>
    <m/>
    <m/>
    <m/>
    <m/>
    <m/>
    <m/>
    <m/>
    <m/>
    <m/>
    <m/>
    <m/>
    <m/>
    <m/>
    <m/>
    <m/>
    <m/>
    <m/>
    <m/>
    <m/>
    <m/>
    <m/>
    <m/>
    <m/>
    <m/>
    <m/>
    <m/>
    <m/>
    <m/>
    <m/>
    <m/>
    <m/>
    <m/>
    <m/>
    <m/>
    <m/>
    <m/>
    <m/>
    <m/>
    <m/>
    <m/>
    <m/>
    <m/>
    <m/>
    <m/>
    <n v="1"/>
    <n v="1"/>
    <s v="ZBHT0012"/>
    <s v="Go0GERu72e8z"/>
    <s v="Allocated 02"/>
    <s v="Promise To Pay (PTP)"/>
    <s v="Ptp"/>
    <d v="2025-09-25T00:00:00"/>
    <s v="Call Back (CLB)"/>
    <s v="dt--17th sep 16:33 pm called up customer no 9284977037  call received by some one  say hello than disconnected thecall "/>
    <d v="2025-09-17T00:00:00"/>
    <s v="NO"/>
  </r>
  <r>
    <n v="465152365"/>
    <s v="SANDESH SHRIKRUSHN SONONE"/>
    <m/>
    <m/>
    <m/>
    <m/>
    <m/>
    <s v="BANK STBALE 22"/>
    <n v="3873"/>
    <n v="15491"/>
    <x v="1"/>
    <x v="0"/>
    <x v="1"/>
    <x v="2"/>
    <n v="96477"/>
    <n v="432"/>
    <n v="0"/>
    <n v="1800"/>
    <s v="FLOW"/>
    <n v="0.13216661253850001"/>
    <n v="2.2468251848019951E-2"/>
    <s v="STABLE"/>
    <x v="0"/>
    <s v="-"/>
    <x v="2"/>
    <s v="Add not found"/>
    <m/>
    <s v="CNAVNA"/>
    <m/>
    <s v="ELG"/>
    <s v="C/O VERSATILE SERVICES   CHAKAN  MIDC GATE NO 203  A/P VASULI PHASE 2 VASULI CHAKAN PUNE  PUNE 410501"/>
    <s v="VASALU"/>
    <s v=" 8856065957  "/>
    <s v="Pradnesh engineering"/>
    <s v="Waghjainagar Pune     PUNE 410501"/>
    <n v="17723"/>
    <n v="96477"/>
    <n v="119"/>
    <n v="116"/>
    <s v="-"/>
    <s v="NPA"/>
    <s v="MH28CA8321"/>
    <s v="SPLENDOR PLUS I3S XTEC"/>
    <n v="45664"/>
    <n v="36"/>
    <x v="1"/>
    <s v="KAILASH ATKARI"/>
    <s v="AARTI ZENDE"/>
    <m/>
    <m/>
    <m/>
    <m/>
    <m/>
    <m/>
    <m/>
    <m/>
    <m/>
    <m/>
    <m/>
    <m/>
    <n v="1"/>
    <m/>
    <m/>
    <m/>
    <m/>
    <m/>
    <m/>
    <m/>
    <m/>
    <m/>
    <m/>
    <m/>
    <m/>
    <m/>
    <m/>
    <m/>
    <m/>
    <m/>
    <m/>
    <m/>
    <m/>
    <m/>
    <m/>
    <m/>
    <m/>
    <m/>
    <m/>
    <m/>
    <m/>
    <m/>
    <m/>
    <m/>
    <m/>
    <m/>
    <m/>
    <m/>
    <m/>
    <m/>
    <m/>
    <m/>
    <m/>
    <m/>
    <m/>
    <m/>
    <m/>
    <m/>
    <m/>
    <m/>
    <m/>
    <m/>
    <m/>
    <m/>
    <m/>
    <m/>
    <m/>
    <m/>
    <m/>
    <m/>
    <m/>
    <m/>
    <m/>
    <m/>
    <m/>
    <m/>
    <m/>
    <m/>
    <m/>
    <m/>
    <m/>
    <m/>
    <m/>
    <m/>
    <m/>
    <m/>
    <m/>
    <m/>
    <m/>
    <m/>
    <m/>
    <m/>
    <m/>
    <n v="1"/>
    <n v="1"/>
    <s v="DUWT0017"/>
    <s v="G6QppB6r-cw"/>
    <s v="Allocated 02"/>
    <s v="Address Not Found (NC_ANF)"/>
    <s v="Short address available "/>
    <d v="2025-09-05T00:00:00"/>
    <s v="Call Back (CLB)"/>
    <s v="16:40-CALLED UP THE CUSTOMER NO. CALL RECEIVED BUT NO ONE RESPONDING THEN HE DISCONNECTED CALL."/>
    <d v="2025-09-12T00:00:00"/>
    <s v="NO"/>
  </r>
  <r>
    <n v="464234404"/>
    <s v="SEEMA VIJAY RAI"/>
    <m/>
    <m/>
    <m/>
    <m/>
    <m/>
    <m/>
    <n v="10356"/>
    <n v="20690"/>
    <x v="4"/>
    <x v="1"/>
    <x v="1"/>
    <x v="10"/>
    <n v="95926"/>
    <n v="372"/>
    <n v="0"/>
    <n v="2250"/>
    <s v="FLOW"/>
    <n v="0.158324200249959"/>
    <n v="1.64246604433117E-2"/>
    <s v="STABLE"/>
    <x v="2"/>
    <s v="BPTP"/>
    <x v="3"/>
    <s v="Financail problem"/>
    <m/>
    <s v="CAVA"/>
    <m/>
    <s v="-"/>
    <s v="W/O: Vijay Hastbahadur   Rai Sarve  No 18 R Anand  Mangal Karyalay Road near Ganesh mandir PUNE 411039"/>
    <s v="BHOSARI"/>
    <s v=" 9110876954 9028227431 "/>
    <s v="B J perfect Works"/>
    <s v="E Block MIDC  Bhosari   pune   Near Thermax  PUNE 411026"/>
    <n v="23312"/>
    <n v="95926"/>
    <n v="58"/>
    <n v="86"/>
    <s v="-"/>
    <s v="REGULAR"/>
    <s v="MH14LZ7650"/>
    <s v="PIAGGIO VESPA SXL 149 ABS"/>
    <n v="45572"/>
    <n v="18"/>
    <x v="1"/>
    <s v="VIJAY NIKAM"/>
    <s v="NUTAN KAMBLE"/>
    <m/>
    <m/>
    <m/>
    <m/>
    <m/>
    <m/>
    <m/>
    <m/>
    <m/>
    <n v="1"/>
    <m/>
    <m/>
    <m/>
    <m/>
    <m/>
    <m/>
    <m/>
    <m/>
    <m/>
    <m/>
    <m/>
    <m/>
    <m/>
    <m/>
    <m/>
    <m/>
    <m/>
    <m/>
    <m/>
    <m/>
    <m/>
    <m/>
    <m/>
    <m/>
    <m/>
    <m/>
    <m/>
    <m/>
    <m/>
    <m/>
    <m/>
    <m/>
    <m/>
    <m/>
    <m/>
    <m/>
    <m/>
    <m/>
    <m/>
    <m/>
    <m/>
    <m/>
    <m/>
    <m/>
    <m/>
    <m/>
    <m/>
    <m/>
    <m/>
    <m/>
    <m/>
    <m/>
    <m/>
    <m/>
    <m/>
    <m/>
    <m/>
    <m/>
    <m/>
    <m/>
    <m/>
    <m/>
    <m/>
    <m/>
    <m/>
    <m/>
    <m/>
    <m/>
    <m/>
    <m/>
    <m/>
    <m/>
    <m/>
    <m/>
    <m/>
    <m/>
    <m/>
    <m/>
    <m/>
    <m/>
    <m/>
    <m/>
    <m/>
    <n v="1"/>
    <n v="1"/>
    <s v="DUWT0025"/>
    <e v="#N/A"/>
    <e v="#N/A"/>
    <e v="#N/A"/>
    <e v="#N/A"/>
    <e v="#N/A"/>
    <e v="#N/A"/>
    <e v="#N/A"/>
    <e v="#N/A"/>
    <s v="NO"/>
  </r>
  <r>
    <n v="464733502"/>
    <s v="SHUBHANGI KESHAV KSHIRSAGAR"/>
    <m/>
    <m/>
    <m/>
    <m/>
    <m/>
    <m/>
    <n v="4196"/>
    <n v="4175.99"/>
    <x v="0"/>
    <x v="1"/>
    <x v="1"/>
    <x v="15"/>
    <n v="95880"/>
    <n v="199"/>
    <n v="0"/>
    <n v="2228"/>
    <s v="21.08.25"/>
    <n v="7.063256173766945E-2"/>
    <n v="4.776513106703891E-3"/>
    <s v="FLOW"/>
    <x v="1"/>
    <s v="PTP"/>
    <x v="2"/>
    <s v="Shifted"/>
    <m/>
    <s v="CAVNA"/>
    <m/>
    <m/>
    <s v="S NO 402/4 VISHRANTWAD   WADGAON  ROAD ALANDI NEAR  ASHISH KIRANA  PUNE 412105"/>
    <s v="ALANDI"/>
    <s v=" 8432793061  "/>
    <s v="abnh cnp"/>
    <s v="pune pune     PUNE 411041"/>
    <n v="10798.99"/>
    <n v="95880"/>
    <n v="27"/>
    <n v="55"/>
    <s v="-"/>
    <s v="REGULAR"/>
    <s v="MH14MB3966"/>
    <s v="HONDA ACTIVA 125 DISC BSVI"/>
    <n v="45617"/>
    <n v="36"/>
    <x v="0"/>
    <s v="VIJAY NIKAM"/>
    <s v="NUTAN KAMBLE"/>
    <m/>
    <m/>
    <m/>
    <m/>
    <m/>
    <m/>
    <m/>
    <m/>
    <m/>
    <m/>
    <m/>
    <m/>
    <m/>
    <m/>
    <m/>
    <m/>
    <m/>
    <m/>
    <m/>
    <m/>
    <m/>
    <m/>
    <m/>
    <m/>
    <m/>
    <m/>
    <m/>
    <m/>
    <m/>
    <m/>
    <n v="1"/>
    <m/>
    <m/>
    <m/>
    <m/>
    <m/>
    <m/>
    <m/>
    <m/>
    <m/>
    <m/>
    <m/>
    <m/>
    <m/>
    <m/>
    <m/>
    <m/>
    <m/>
    <m/>
    <m/>
    <m/>
    <n v="1"/>
    <m/>
    <m/>
    <m/>
    <m/>
    <m/>
    <m/>
    <m/>
    <m/>
    <m/>
    <m/>
    <m/>
    <m/>
    <m/>
    <m/>
    <m/>
    <m/>
    <m/>
    <m/>
    <m/>
    <m/>
    <m/>
    <m/>
    <m/>
    <m/>
    <m/>
    <m/>
    <m/>
    <m/>
    <m/>
    <m/>
    <m/>
    <m/>
    <m/>
    <m/>
    <m/>
    <m/>
    <m/>
    <m/>
    <m/>
    <m/>
    <m/>
    <n v="2"/>
    <n v="1"/>
    <s v="ZBHT0009"/>
    <e v="#N/A"/>
    <s v="Allocated"/>
    <s v="Shifted (NC_SFTD)"/>
    <s v="Customer shifted from address yesterday Customer living on rent msg to room owner"/>
    <d v="2025-09-18T00:00:00"/>
    <s v="RINGING NO RESPONSE (RNR)"/>
    <s v="dt--17th sep 14:06pm called up customer no  8432793061 Its  ringing "/>
    <d v="2025-09-17T00:00:00"/>
    <s v="NO"/>
  </r>
  <r>
    <n v="465097819"/>
    <s v="POOJA PRASHANT OVHAL"/>
    <s v="COLLECT"/>
    <s v="29.09.25"/>
    <n v="4210"/>
    <m/>
    <m/>
    <m/>
    <n v="4114"/>
    <n v="4004"/>
    <x v="0"/>
    <x v="0"/>
    <x v="0"/>
    <x v="17"/>
    <n v="95389"/>
    <n v="204"/>
    <n v="0"/>
    <n v="1350"/>
    <s v="31.08.25"/>
    <n v="0.1746344140611634"/>
    <n v="4.7520526568145339E-3"/>
    <s v="STABLE"/>
    <x v="0"/>
    <s v="PTP"/>
    <x v="1"/>
    <m/>
    <n v="30"/>
    <s v="CAVA"/>
    <m/>
    <m/>
    <s v="OLD MUMBAI PONE   HIGWAY NEAR BUDDHVIHAR  KANHE  PUNE .  PUNE 412106"/>
    <s v="KANHE"/>
    <s v=" 7972722886  "/>
    <s v="Tvs supply chains"/>
    <s v="Ap kanhe tal maval   Dist pune    PUNE 412106"/>
    <n v="9672"/>
    <n v="95389"/>
    <n v="27"/>
    <n v="55"/>
    <s v="-"/>
    <s v="REGULAR"/>
    <s v="MH14MB7189"/>
    <s v="HONDA ACTIVA 6G H SMART"/>
    <n v="45658"/>
    <n v="36"/>
    <x v="0"/>
    <s v="VIJAY NIKAM"/>
    <s v="AARTI ZENDE"/>
    <m/>
    <m/>
    <m/>
    <m/>
    <m/>
    <m/>
    <m/>
    <m/>
    <m/>
    <m/>
    <m/>
    <m/>
    <m/>
    <m/>
    <m/>
    <m/>
    <m/>
    <m/>
    <m/>
    <m/>
    <m/>
    <m/>
    <m/>
    <m/>
    <m/>
    <m/>
    <m/>
    <m/>
    <m/>
    <m/>
    <m/>
    <m/>
    <m/>
    <m/>
    <m/>
    <m/>
    <m/>
    <m/>
    <m/>
    <m/>
    <m/>
    <m/>
    <m/>
    <m/>
    <m/>
    <n v="1"/>
    <m/>
    <m/>
    <m/>
    <m/>
    <m/>
    <m/>
    <m/>
    <m/>
    <n v="1"/>
    <m/>
    <m/>
    <m/>
    <m/>
    <m/>
    <m/>
    <m/>
    <m/>
    <m/>
    <m/>
    <m/>
    <m/>
    <m/>
    <m/>
    <m/>
    <m/>
    <m/>
    <m/>
    <m/>
    <m/>
    <m/>
    <m/>
    <m/>
    <n v="2"/>
    <m/>
    <m/>
    <m/>
    <m/>
    <m/>
    <m/>
    <m/>
    <m/>
    <m/>
    <m/>
    <m/>
    <m/>
    <m/>
    <m/>
    <n v="4"/>
    <n v="1"/>
    <s v="DUWT0013"/>
    <e v="#N/A"/>
    <s v="Allocated"/>
    <s v="Payment (PAID)"/>
    <s v="Payment (PAID)"/>
    <d v="2025-09-29T00:00:00"/>
    <s v="Call Back (CLB)"/>
    <s v="13:49-CALLED UP THE CUSTOMER NO.CALL RECEIVED BUT NO ONE RESPONDING THEN DISCONNECTED CALL;."/>
    <d v="2025-09-17T00:00:00"/>
    <s v="NO"/>
  </r>
  <r>
    <n v="463910586"/>
    <s v="ROHAN RAJENDRA WAIKAR"/>
    <s v="ONLINE"/>
    <s v="13.09.25"/>
    <n v="4800"/>
    <s v="UPI"/>
    <m/>
    <m/>
    <n v="4415"/>
    <n v="7357.18"/>
    <x v="4"/>
    <x v="0"/>
    <x v="0"/>
    <x v="10"/>
    <n v="95375"/>
    <n v="293"/>
    <n v="0"/>
    <n v="2250"/>
    <s v="14.08.25"/>
    <n v="0.15741478430081349"/>
    <n v="1.633031701291468E-2"/>
    <s v="STABLE"/>
    <x v="0"/>
    <s v="PAID"/>
    <x v="4"/>
    <m/>
    <m/>
    <m/>
    <m/>
    <s v="-"/>
    <s v="SR NO 421/1C/2   NH 4 AXIS KASARWADI  MUMBAI HIGHWAY  PUNE NEAR NASIK PHATA  PUNE 411034"/>
    <s v="KASARWADI"/>
    <s v=" 8237202377  "/>
    <s v="TATA MOTORS LIMITED"/>
    <s v="KSB CHOWK CHINCHWAD   PUNE    PUNE 411019"/>
    <n v="9900.18"/>
    <n v="95375"/>
    <n v="58"/>
    <n v="55"/>
    <s v="-"/>
    <s v="REGULAR"/>
    <s v="MH14LV2579"/>
    <s v="TVS RAIDER DISC"/>
    <n v="45536"/>
    <n v="36"/>
    <x v="1"/>
    <s v="VIJAY NIKAM"/>
    <s v="NUTAN KAMBLE"/>
    <m/>
    <m/>
    <m/>
    <n v="1"/>
    <m/>
    <m/>
    <m/>
    <m/>
    <m/>
    <m/>
    <m/>
    <m/>
    <m/>
    <m/>
    <m/>
    <m/>
    <m/>
    <m/>
    <m/>
    <m/>
    <m/>
    <m/>
    <m/>
    <m/>
    <m/>
    <m/>
    <m/>
    <m/>
    <m/>
    <m/>
    <m/>
    <m/>
    <m/>
    <n v="1"/>
    <m/>
    <m/>
    <m/>
    <m/>
    <m/>
    <m/>
    <m/>
    <m/>
    <m/>
    <m/>
    <m/>
    <m/>
    <m/>
    <m/>
    <m/>
    <m/>
    <m/>
    <m/>
    <m/>
    <m/>
    <m/>
    <m/>
    <m/>
    <m/>
    <m/>
    <m/>
    <m/>
    <m/>
    <m/>
    <m/>
    <m/>
    <m/>
    <m/>
    <m/>
    <m/>
    <m/>
    <m/>
    <m/>
    <m/>
    <m/>
    <m/>
    <m/>
    <m/>
    <m/>
    <m/>
    <m/>
    <m/>
    <m/>
    <m/>
    <m/>
    <m/>
    <m/>
    <m/>
    <m/>
    <m/>
    <m/>
    <m/>
    <m/>
    <m/>
    <n v="2"/>
    <n v="1"/>
    <s v="DUWT0025"/>
    <s v="BPBBkbxckijr"/>
    <s v="Allocated 02"/>
    <s v="Shifted (NC_SFTD)"/>
    <s v="Customer total office add shifted from office add "/>
    <d v="2025-09-12T00:00:00"/>
    <s v="RINGING NO RESPONSE (RNR)"/>
    <s v="dt--08th sep 16:38pm called up customer no  8237202377 Its  ringing "/>
    <d v="2025-09-08T00:00:00"/>
    <s v="VYMO"/>
  </r>
  <r>
    <n v="463435065"/>
    <s v="RAHUL SAMADHAN SHIRSAT"/>
    <s v="ONLINE"/>
    <s v="04.09.25"/>
    <n v="4600"/>
    <s v="UPI"/>
    <m/>
    <m/>
    <n v="4434"/>
    <n v="13008.4"/>
    <x v="2"/>
    <x v="0"/>
    <x v="0"/>
    <x v="0"/>
    <n v="95121"/>
    <n v="378"/>
    <n v="0"/>
    <n v="2250"/>
    <s v="FLOW"/>
    <n v="0.24568703298290501"/>
    <n v="2.4428273969108402E-2"/>
    <s v="STABLE"/>
    <x v="0"/>
    <s v="PTP"/>
    <x v="4"/>
    <m/>
    <m/>
    <s v="CAVA"/>
    <m/>
    <s v="ELG"/>
    <s v="ROOM NO 3 PRAKASH   NAGAR BODKEWADI  MAAN HINJAWADI  PHASE 2 NEAR HANUMAN FITNESS CLUB  PUNE 411057"/>
    <s v="HINJEWADI"/>
    <s v=" 8788879677  "/>
    <s v="Gohippo pvt ltd"/>
    <s v="Hinjewadi pune   Pune maha    PUNE 411057"/>
    <n v="15636.4"/>
    <n v="95121"/>
    <n v="88"/>
    <n v="86"/>
    <s v="-"/>
    <s v="REGULAR"/>
    <s v="MH14LR6127"/>
    <s v="TVS RAIDER DISC"/>
    <n v="45482"/>
    <n v="36"/>
    <x v="1"/>
    <s v="KAILASH ATKARI"/>
    <s v="NUTAN KAMBLE"/>
    <m/>
    <m/>
    <m/>
    <m/>
    <m/>
    <m/>
    <n v="1"/>
    <m/>
    <m/>
    <m/>
    <m/>
    <m/>
    <m/>
    <m/>
    <m/>
    <m/>
    <m/>
    <m/>
    <m/>
    <m/>
    <m/>
    <m/>
    <m/>
    <m/>
    <m/>
    <m/>
    <m/>
    <m/>
    <m/>
    <m/>
    <m/>
    <m/>
    <m/>
    <m/>
    <m/>
    <m/>
    <m/>
    <m/>
    <m/>
    <m/>
    <m/>
    <m/>
    <m/>
    <m/>
    <m/>
    <m/>
    <m/>
    <m/>
    <m/>
    <m/>
    <m/>
    <m/>
    <m/>
    <m/>
    <m/>
    <m/>
    <m/>
    <m/>
    <m/>
    <m/>
    <m/>
    <m/>
    <m/>
    <m/>
    <m/>
    <m/>
    <m/>
    <m/>
    <m/>
    <m/>
    <m/>
    <m/>
    <m/>
    <m/>
    <m/>
    <m/>
    <m/>
    <m/>
    <m/>
    <m/>
    <m/>
    <m/>
    <m/>
    <m/>
    <m/>
    <m/>
    <m/>
    <m/>
    <m/>
    <m/>
    <m/>
    <m/>
    <m/>
    <n v="1"/>
    <n v="1"/>
    <s v="DUWT0030"/>
    <s v="A2wbp7r2Ftm"/>
    <s v="Allocated 02"/>
    <s v="Promise To Pay (PTP)"/>
    <s v="Meet customer in given ptp 4 Sep to customer but customer "/>
    <d v="2025-09-04T00:00:00"/>
    <s v="Non Contactable Customer (POT_SKIP)"/>
    <s v="dt--10th sep 13:31 pm called up customer no 8788879677 call received &amp; disconnected "/>
    <d v="2025-09-10T00:00:00"/>
    <s v="NO"/>
  </r>
  <r>
    <n v="463265509"/>
    <s v="VIKAS NARESH JADHAV"/>
    <s v="ONLINE"/>
    <s v="28.09.25"/>
    <n v="200"/>
    <m/>
    <m/>
    <m/>
    <n v="4731"/>
    <n v="4627.5300000000007"/>
    <x v="0"/>
    <x v="0"/>
    <x v="0"/>
    <x v="5"/>
    <n v="94991"/>
    <n v="123"/>
    <n v="0"/>
    <n v="900"/>
    <s v="-"/>
    <n v="6.206371931808221E-2"/>
    <n v="4.7322252452952577E-3"/>
    <s v="STABLE"/>
    <x v="0"/>
    <s v="-"/>
    <x v="1"/>
    <m/>
    <n v="27"/>
    <m/>
    <m/>
    <m/>
    <s v="PANDIT CHAWAL GANDHI   NAGAR DEHUROAD  CANTT JAMBHULWADI  NEAR NEW WATER TANK  PUNE 412101"/>
    <s v="JAMBHUL WADI"/>
    <s v=" 8552877206  "/>
    <s v="CQSV"/>
    <s v="DEHUROAD KENDIYVIDHAY     PUNE 412101"/>
    <n v="10381.530000000001"/>
    <n v="94991"/>
    <n v="27"/>
    <n v="24"/>
    <s v="-"/>
    <s v="REGULAR"/>
    <s v="MH14LR2229"/>
    <s v="BAJAJ PULSAR NS 125 UG"/>
    <n v="45464"/>
    <n v="36"/>
    <x v="0"/>
    <s v="VIJAY NIKAM"/>
    <s v="NUTAN KAMBLE"/>
    <m/>
    <m/>
    <m/>
    <m/>
    <m/>
    <m/>
    <m/>
    <m/>
    <m/>
    <m/>
    <m/>
    <m/>
    <m/>
    <m/>
    <m/>
    <m/>
    <m/>
    <m/>
    <m/>
    <m/>
    <m/>
    <m/>
    <m/>
    <m/>
    <m/>
    <m/>
    <m/>
    <n v="1"/>
    <m/>
    <m/>
    <m/>
    <m/>
    <m/>
    <m/>
    <m/>
    <m/>
    <m/>
    <m/>
    <m/>
    <m/>
    <m/>
    <m/>
    <n v="1"/>
    <m/>
    <m/>
    <m/>
    <m/>
    <m/>
    <m/>
    <m/>
    <m/>
    <m/>
    <m/>
    <m/>
    <n v="1"/>
    <m/>
    <m/>
    <m/>
    <m/>
    <m/>
    <m/>
    <m/>
    <m/>
    <m/>
    <m/>
    <m/>
    <m/>
    <m/>
    <m/>
    <m/>
    <m/>
    <m/>
    <m/>
    <m/>
    <m/>
    <m/>
    <m/>
    <m/>
    <m/>
    <m/>
    <m/>
    <m/>
    <m/>
    <m/>
    <m/>
    <m/>
    <m/>
    <m/>
    <m/>
    <m/>
    <m/>
    <m/>
    <m/>
    <n v="3"/>
    <n v="1"/>
    <s v="DUWT0027"/>
    <e v="#N/A"/>
    <s v="Allocated"/>
    <s v="Promise To Pay (PTP)"/>
    <s v="Visited to Customers residence address Customer said due amt will be debited from his hdfc bank account "/>
    <d v="2025-09-23T00:00:00"/>
    <s v="RINGING NO RESPONSE (RNR)"/>
    <s v="dt--17th sep 14:07 pm called up customer no 8552877206  busy "/>
    <d v="2025-09-17T00:00:00"/>
    <s v="NO"/>
  </r>
  <r>
    <n v="463977846"/>
    <s v="DHARMANATH KALURAM BARBATE"/>
    <m/>
    <m/>
    <m/>
    <m/>
    <m/>
    <m/>
    <n v="3148"/>
    <n v="8914.02"/>
    <x v="2"/>
    <x v="1"/>
    <x v="1"/>
    <x v="14"/>
    <n v="94529"/>
    <n v="132"/>
    <n v="0"/>
    <n v="1350"/>
    <s v="FLOW"/>
    <n v="0.29094549452608559"/>
    <n v="2.4276240893449898E-2"/>
    <s v="STABLE"/>
    <x v="4"/>
    <s v="BPTP"/>
    <x v="5"/>
    <m/>
    <m/>
    <m/>
    <m/>
    <s v="-"/>
    <s v="BARABATEVASTI    RETV ADI  KHARPUDI  BK.  PO: RETWADI   DIST: PUNE  MAHARASHTRA - 410505  RAJGURUNAGAR 410505"/>
    <s v="RAJGUR NAGAR"/>
    <s v=" 8975018177  "/>
    <s v="GREEN HEAVEN"/>
    <s v="S P PATIL ROAD   MASKE CORNER NIGDI  MUKAI CHOWK  BRT ROAD RAVET PUNE NR WATER TAN  PUNE 412101"/>
    <n v="10396.02"/>
    <n v="94529"/>
    <n v="88"/>
    <n v="116"/>
    <s v="-"/>
    <s v="REGULAR"/>
    <s v="MH14LV1618"/>
    <s v="ACCESS SPL ED DISC CBS BT BSVI"/>
    <n v="45544"/>
    <n v="48"/>
    <x v="1"/>
    <s v="KAILASH ATKARI"/>
    <s v="NUTAN KAMBLE"/>
    <m/>
    <m/>
    <m/>
    <m/>
    <m/>
    <m/>
    <m/>
    <m/>
    <m/>
    <n v="1"/>
    <m/>
    <m/>
    <m/>
    <m/>
    <m/>
    <m/>
    <m/>
    <m/>
    <m/>
    <m/>
    <m/>
    <m/>
    <m/>
    <m/>
    <m/>
    <m/>
    <m/>
    <m/>
    <m/>
    <m/>
    <m/>
    <m/>
    <m/>
    <m/>
    <m/>
    <m/>
    <m/>
    <m/>
    <m/>
    <n v="1"/>
    <m/>
    <m/>
    <m/>
    <m/>
    <m/>
    <m/>
    <m/>
    <m/>
    <m/>
    <m/>
    <m/>
    <m/>
    <m/>
    <m/>
    <m/>
    <m/>
    <m/>
    <m/>
    <m/>
    <m/>
    <m/>
    <m/>
    <m/>
    <m/>
    <m/>
    <m/>
    <m/>
    <m/>
    <m/>
    <m/>
    <m/>
    <m/>
    <m/>
    <m/>
    <m/>
    <m/>
    <m/>
    <m/>
    <m/>
    <m/>
    <m/>
    <m/>
    <m/>
    <m/>
    <m/>
    <m/>
    <m/>
    <m/>
    <m/>
    <m/>
    <m/>
    <m/>
    <m/>
    <n v="2"/>
    <n v="1"/>
    <s v="ZBHT0010"/>
    <s v="BoTWUAzIhkm"/>
    <s v="Allocated"/>
    <s v="Left Message (LMCB)"/>
    <s v="Lmcb "/>
    <d v="2025-09-14T00:00:00"/>
    <s v="RINGING NO RESPONSE (RNR)"/>
    <s v="dt--17th sep 14:09 pm called up customer no 8975018177  Its ringing "/>
    <d v="2025-09-17T00:00:00"/>
    <s v="NO"/>
  </r>
  <r>
    <n v="462454323"/>
    <s v="LAKHAN IRANNA WAGHAMARE"/>
    <s v="ONLINE"/>
    <s v="15.09.25"/>
    <n v="13320"/>
    <s v="UPI"/>
    <n v="802903697185"/>
    <m/>
    <n v="11202"/>
    <n v="9693.6699999999983"/>
    <x v="0"/>
    <x v="0"/>
    <x v="0"/>
    <x v="0"/>
    <n v="94330.67"/>
    <n v="318"/>
    <n v="0"/>
    <n v="1800"/>
    <s v="13.08.25"/>
    <n v="5.4391008933133617E-2"/>
    <n v="4.6993291783391693E-3"/>
    <s v="STABLE"/>
    <x v="0"/>
    <s v="PAID"/>
    <x v="4"/>
    <m/>
    <m/>
    <s v="CAVA"/>
    <m/>
    <m/>
    <s v="Sakhare-Wasti-Survey-No.132/1    -Hinjavadi  SARPANCH VIKRAM SAKHARE OFFICE PUNE 411057"/>
    <s v="HINJEWADI"/>
    <s v=" 9130304276  "/>
    <s v="TH SYSTEM PVT LTD"/>
    <s v="AP SHIVAJI NAGAR   BHOSALE NAGAR   V B CAPITAL PUNE  CITY SHIVAJI NAGAR HDFC BANK PUNE 411001"/>
    <n v="23013.67"/>
    <n v="94330.67"/>
    <n v="27"/>
    <n v="24"/>
    <s v="-"/>
    <s v="NPA"/>
    <s v="MH14LM9009"/>
    <s v="CLASSIC 350 DARK STEALTH BLACK"/>
    <n v="45386"/>
    <n v="24"/>
    <x v="0"/>
    <s v="KAILASH ATKARI"/>
    <s v="NUTAN KAMBLE"/>
    <m/>
    <m/>
    <m/>
    <m/>
    <m/>
    <m/>
    <m/>
    <m/>
    <m/>
    <m/>
    <m/>
    <m/>
    <m/>
    <m/>
    <m/>
    <m/>
    <m/>
    <m/>
    <m/>
    <m/>
    <m/>
    <m/>
    <m/>
    <m/>
    <m/>
    <m/>
    <m/>
    <m/>
    <m/>
    <m/>
    <m/>
    <m/>
    <m/>
    <n v="2"/>
    <m/>
    <m/>
    <m/>
    <m/>
    <m/>
    <m/>
    <m/>
    <m/>
    <m/>
    <m/>
    <m/>
    <m/>
    <m/>
    <m/>
    <m/>
    <m/>
    <m/>
    <m/>
    <m/>
    <m/>
    <m/>
    <m/>
    <m/>
    <m/>
    <m/>
    <m/>
    <m/>
    <m/>
    <m/>
    <m/>
    <m/>
    <m/>
    <m/>
    <m/>
    <m/>
    <m/>
    <m/>
    <m/>
    <m/>
    <m/>
    <m/>
    <m/>
    <m/>
    <m/>
    <m/>
    <m/>
    <m/>
    <m/>
    <m/>
    <m/>
    <m/>
    <m/>
    <m/>
    <m/>
    <m/>
    <m/>
    <m/>
    <m/>
    <m/>
    <n v="2"/>
    <n v="1"/>
    <s v="DUWT0030"/>
    <e v="#N/A"/>
    <s v="Allocated"/>
    <s v="Left Message (LMCB)"/>
    <s v="Left message to brother"/>
    <d v="2025-09-12T00:00:00"/>
    <s v="RINGING NO RESPONSE (RNR)"/>
    <s v="dt--13th sep 10:54 am called up customer no 9130304276  Its ringing "/>
    <d v="2025-09-13T00:00:00"/>
    <s v="NO"/>
  </r>
  <r>
    <n v="460054755"/>
    <s v="ANJALI BABU GUNTE"/>
    <s v="ONLINE"/>
    <s v="30.09.25"/>
    <n v="50"/>
    <m/>
    <m/>
    <m/>
    <n v="4220"/>
    <n v="4220"/>
    <x v="0"/>
    <x v="0"/>
    <x v="0"/>
    <x v="3"/>
    <n v="94132.21"/>
    <n v="50"/>
    <n v="0"/>
    <n v="450"/>
    <s v="-"/>
    <n v="6.7858210509047265E-2"/>
    <n v="4.6894423740926486E-3"/>
    <s v="STABLE"/>
    <x v="0"/>
    <s v="-"/>
    <x v="0"/>
    <s v="Short add"/>
    <n v="30"/>
    <s v="CAVNA"/>
    <m/>
    <s v="-"/>
    <s v="Near D Mart Shinde   Vasti  Ravet  Pradhikaran   Pune Kivale ..... ..... PUNE 412101"/>
    <s v="RAVET"/>
    <s v=" 8421154788 8484850452 "/>
    <s v="MOTHERSON ADVANCED TOOLING SOLUTIONS LIMITED"/>
    <s v="marunji pune  marunji   pune  marunji  pune  marunji  pune marunji pune  PUNE 411057"/>
    <n v="4720"/>
    <n v="94132.21"/>
    <n v="27"/>
    <n v="55"/>
    <s v="-"/>
    <s v="REGULAR"/>
    <s v="MH14LD0590"/>
    <s v="PIAGGIO VESPA SXL 125 CBS RACING 60"/>
    <n v="45208"/>
    <n v="48"/>
    <x v="1"/>
    <s v="VIJAY NIKAM"/>
    <s v="AARTI ZENDE"/>
    <m/>
    <m/>
    <m/>
    <m/>
    <m/>
    <m/>
    <m/>
    <m/>
    <m/>
    <m/>
    <m/>
    <m/>
    <n v="1"/>
    <m/>
    <m/>
    <m/>
    <m/>
    <m/>
    <m/>
    <m/>
    <m/>
    <m/>
    <m/>
    <m/>
    <m/>
    <m/>
    <m/>
    <m/>
    <m/>
    <m/>
    <m/>
    <m/>
    <m/>
    <m/>
    <m/>
    <m/>
    <m/>
    <m/>
    <m/>
    <m/>
    <m/>
    <m/>
    <m/>
    <m/>
    <m/>
    <m/>
    <m/>
    <m/>
    <m/>
    <m/>
    <m/>
    <m/>
    <m/>
    <m/>
    <m/>
    <m/>
    <m/>
    <m/>
    <m/>
    <m/>
    <m/>
    <m/>
    <m/>
    <m/>
    <m/>
    <m/>
    <m/>
    <m/>
    <m/>
    <m/>
    <m/>
    <m/>
    <m/>
    <m/>
    <m/>
    <m/>
    <m/>
    <m/>
    <m/>
    <m/>
    <m/>
    <m/>
    <m/>
    <m/>
    <m/>
    <m/>
    <m/>
    <m/>
    <m/>
    <m/>
    <m/>
    <m/>
    <m/>
    <n v="1"/>
    <n v="1"/>
    <s v="ZBHT0011"/>
    <s v="A6AkpwBdQAc"/>
    <s v="Allocated 02"/>
    <s v="Address Not Found (NC_ANF)"/>
    <s v="Address Not Found short address "/>
    <d v="2025-09-05T00:00:00"/>
    <s v="Call Back (CLB)"/>
    <s v="15:56-CALLED UP THE CUSTOMER NO. CUSTOMER SAID CALL BACK SHE WILL TRY TO PAY HER 1 EMI AMOUNT."/>
    <d v="2025-09-10T00:00:00"/>
    <s v="NO"/>
  </r>
  <r>
    <n v="459446869"/>
    <s v="VINAYAK SHIVRAM PAWAR"/>
    <s v="ONLINE"/>
    <s v="26.09.25"/>
    <n v="4500"/>
    <s v="UPI"/>
    <m/>
    <m/>
    <n v="4361"/>
    <n v="4171"/>
    <x v="0"/>
    <x v="0"/>
    <x v="0"/>
    <x v="8"/>
    <n v="94090.15"/>
    <n v="87"/>
    <n v="0"/>
    <n v="2150"/>
    <s v="18.08.25"/>
    <n v="6.2618209234409528E-2"/>
    <n v="4.6873470451265654E-3"/>
    <s v="STABLE"/>
    <x v="0"/>
    <s v="PTP"/>
    <x v="1"/>
    <m/>
    <n v="25"/>
    <s v="CAVA"/>
    <m/>
    <s v="-"/>
    <s v="HOUSE NO.794  VETAL   PETH  BHOR  DIST-PUNE VETAL  PETH   NEAR GANPATI MANDIR  BHOR PUNE 412206"/>
    <s v="BHOR"/>
    <s v=" 7057140505 9421057409 "/>
    <s v="PUNE JELHA SHIKSHAN MANDAL"/>
    <s v="CHELADI FHATA     NASARAPUR  SHREE  VIDYALAY NASARAPUR   TAL BHOR DIST PUNE  PUNE SATARA ROAD  PUNE 412205"/>
    <n v="6408"/>
    <n v="94090.15"/>
    <n v="27"/>
    <n v="24"/>
    <s v="-"/>
    <s v="NPA"/>
    <s v="MH12VY505"/>
    <s v="RE BULLET 350 EFI BLACK"/>
    <n v="45156"/>
    <n v="48"/>
    <x v="1"/>
    <s v="VIJAY NIKAM"/>
    <s v="NUTAN KAMBLE"/>
    <m/>
    <m/>
    <m/>
    <m/>
    <m/>
    <m/>
    <n v="1"/>
    <m/>
    <m/>
    <m/>
    <m/>
    <m/>
    <m/>
    <m/>
    <m/>
    <m/>
    <m/>
    <m/>
    <m/>
    <m/>
    <m/>
    <m/>
    <m/>
    <m/>
    <m/>
    <m/>
    <m/>
    <m/>
    <m/>
    <m/>
    <m/>
    <m/>
    <m/>
    <m/>
    <m/>
    <m/>
    <m/>
    <m/>
    <m/>
    <m/>
    <m/>
    <m/>
    <m/>
    <m/>
    <m/>
    <m/>
    <m/>
    <m/>
    <m/>
    <m/>
    <m/>
    <m/>
    <m/>
    <m/>
    <m/>
    <m/>
    <m/>
    <m/>
    <m/>
    <m/>
    <m/>
    <m/>
    <m/>
    <m/>
    <m/>
    <m/>
    <m/>
    <m/>
    <m/>
    <m/>
    <m/>
    <m/>
    <m/>
    <m/>
    <m/>
    <m/>
    <m/>
    <m/>
    <m/>
    <m/>
    <m/>
    <m/>
    <m/>
    <m/>
    <m/>
    <m/>
    <m/>
    <m/>
    <m/>
    <m/>
    <m/>
    <m/>
    <m/>
    <n v="1"/>
    <n v="1"/>
    <s v="DUWT0011"/>
    <s v="k6tBPix96F8z"/>
    <s v="Allocated 02"/>
    <s v="Promise To Pay (PTP)"/>
    <s v="Promise to pay"/>
    <d v="2025-09-20T00:00:00"/>
    <s v="RINGING NO RESPONSE (RNR)"/>
    <s v="dt--17th sep 16:39 pm called up customer no 9421057409 Its  busy "/>
    <d v="2025-09-17T00:00:00"/>
    <s v="NO"/>
  </r>
  <r>
    <n v="465535031"/>
    <s v="HANMANT BALAJIRAO TANBOLI"/>
    <s v="ONLINE"/>
    <s v="26.09.25"/>
    <n v="11500"/>
    <s v="UPI"/>
    <n v="762651202263"/>
    <m/>
    <n v="3688"/>
    <n v="13101.68"/>
    <x v="1"/>
    <x v="2"/>
    <x v="0"/>
    <x v="0"/>
    <n v="93732"/>
    <n v="706"/>
    <n v="0"/>
    <n v="2250"/>
    <s v="FLOW"/>
    <n v="0.39295282465760939"/>
    <n v="2.1828976670280019E-2"/>
    <s v="RB"/>
    <x v="0"/>
    <s v="NC"/>
    <x v="2"/>
    <s v="Add not found"/>
    <m/>
    <s v="CNAVNA"/>
    <m/>
    <s v="ELG"/>
    <s v="C/O RAMKRISHNA   SHAHANE SHAHANE  NIWAS JADHAV WASTI  NERE DATTA WADI NEAR JAGNATH HOSPITAL  PUNE 411057"/>
    <s v="NERE"/>
    <s v=" 9373032559  "/>
    <s v="FINANCE INDIA PRIVATE LIMITED"/>
    <s v="pune     PUNE 411045"/>
    <n v="16057.68"/>
    <n v="93732"/>
    <n v="119"/>
    <n v="55"/>
    <s v="-"/>
    <s v="NPA"/>
    <s v="MH26CT0108"/>
    <s v="SPLENDOR PLUS BS6 I3S DRS CAST FI"/>
    <n v="45707"/>
    <n v="36"/>
    <x v="1"/>
    <s v="KAILASH ATKARI"/>
    <s v="NUTAN KAMBLE"/>
    <m/>
    <m/>
    <m/>
    <n v="1"/>
    <m/>
    <m/>
    <m/>
    <m/>
    <m/>
    <m/>
    <m/>
    <m/>
    <m/>
    <m/>
    <m/>
    <m/>
    <m/>
    <m/>
    <m/>
    <m/>
    <m/>
    <m/>
    <m/>
    <m/>
    <m/>
    <m/>
    <m/>
    <m/>
    <m/>
    <m/>
    <m/>
    <m/>
    <m/>
    <m/>
    <m/>
    <m/>
    <m/>
    <m/>
    <m/>
    <m/>
    <m/>
    <m/>
    <m/>
    <m/>
    <m/>
    <m/>
    <m/>
    <m/>
    <m/>
    <m/>
    <m/>
    <m/>
    <m/>
    <m/>
    <m/>
    <m/>
    <m/>
    <m/>
    <m/>
    <m/>
    <m/>
    <m/>
    <m/>
    <m/>
    <m/>
    <m/>
    <m/>
    <m/>
    <m/>
    <m/>
    <m/>
    <m/>
    <m/>
    <m/>
    <m/>
    <m/>
    <m/>
    <m/>
    <m/>
    <m/>
    <m/>
    <m/>
    <m/>
    <m/>
    <m/>
    <m/>
    <m/>
    <m/>
    <m/>
    <m/>
    <m/>
    <m/>
    <m/>
    <n v="1"/>
    <n v="1"/>
    <s v="DUWT0030"/>
    <s v="GPjL2p72Xyz"/>
    <s v="Allocated 02"/>
    <s v="Address Not Found (NC_ANF)"/>
    <s v="Address not found "/>
    <d v="2025-09-02T00:00:00"/>
    <s v="Non Contactable Customer (POT_SKIP)"/>
    <s v="dt--17th sep 14:12 pm called up customer no 9373032559 Its not connected "/>
    <d v="2025-09-17T00:00:00"/>
    <s v="VYMO"/>
  </r>
  <r>
    <n v="458730914"/>
    <s v="KAJAL ANIKET GAIKWAD"/>
    <s v="ONLINE"/>
    <s v="15.09.25"/>
    <n v="9060"/>
    <s v="UPI"/>
    <n v="165553952513"/>
    <m/>
    <n v="4499"/>
    <n v="4499"/>
    <x v="0"/>
    <x v="2"/>
    <x v="0"/>
    <x v="8"/>
    <n v="93700"/>
    <n v="53"/>
    <n v="0"/>
    <n v="900"/>
    <s v="-"/>
    <n v="6.2358559373793893E-2"/>
    <n v="4.6679107018998186E-3"/>
    <s v="RB"/>
    <x v="0"/>
    <s v="-"/>
    <x v="4"/>
    <m/>
    <m/>
    <s v="CAVA"/>
    <m/>
    <m/>
    <s v="872 Waghajai Nagar   Chaupati tal  Bhor dist pune   nr waghjai temple  PUNE 412206"/>
    <s v="BHOR"/>
    <s v=" 9145044215 8282898687 "/>
    <s v="ARIHANT MOBILE SHOP"/>
    <s v="SANGHAVI SHOPPING   SENTER GRAUND  FLOOR GALA 3  MANGALWAR PETH BHOR TAL BHOR DIST PUNE  OPP SUBHASH JANRAL STOAR PUNE 412206"/>
    <n v="9951"/>
    <n v="93700"/>
    <n v="27"/>
    <n v="0"/>
    <s v="-"/>
    <s v="REGULAR"/>
    <s v="MH12VP3597"/>
    <s v="RE BULLET 350 EFI BLACK"/>
    <n v="45104"/>
    <n v="48"/>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RINGING NO RESPONSE (RNR)"/>
    <s v="dt--13th sep 10:55 am called up customer no  9145044215 Its  busy "/>
    <d v="2025-09-13T00:00:00"/>
    <s v="NO"/>
  </r>
  <r>
    <n v="464445498"/>
    <s v="ISHWAR BAPU NALAGE"/>
    <m/>
    <m/>
    <m/>
    <m/>
    <m/>
    <m/>
    <n v="8561"/>
    <n v="25676"/>
    <x v="2"/>
    <x v="1"/>
    <x v="1"/>
    <x v="0"/>
    <n v="93256"/>
    <n v="621"/>
    <n v="0"/>
    <n v="1800"/>
    <s v="FLOW"/>
    <n v="0.2408699440486726"/>
    <n v="2.394931841825856E-2"/>
    <s v="FLOW"/>
    <x v="1"/>
    <s v="MPTP"/>
    <x v="2"/>
    <s v="Shifted"/>
    <m/>
    <s v="CNAVNA"/>
    <m/>
    <s v="ELG"/>
    <s v="c/o nandkumar shankar   buchade  ss hights s no269/5  hinjawadi Ananta nagar near vitthal lawns near ganesh mandir  PUNE 411057"/>
    <s v="HINJEWADI"/>
    <s v=" 7776913320 9373699890 "/>
    <s v="TATA CONSULTANCY SERVICES LIMITED"/>
    <s v="rajiv gandhi inforech   park phase  3 hinjawadi  pune hinjawadi near bus stop PUNE 411057"/>
    <n v="28097"/>
    <n v="93256"/>
    <n v="88"/>
    <n v="116"/>
    <s v="-"/>
    <s v="REGULAR"/>
    <s v="MH16DN9806"/>
    <s v="APACHE RTR 160 4V BSVI DISC"/>
    <n v="45590"/>
    <n v="18"/>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465175758"/>
    <s v="SHANKAR RANGNATH BHAGWAT"/>
    <s v="ONLINE"/>
    <s v="11.09.25"/>
    <n v="7274"/>
    <s v="UPI"/>
    <n v="645828489493"/>
    <m/>
    <n v="3143"/>
    <n v="3143"/>
    <x v="0"/>
    <x v="2"/>
    <x v="0"/>
    <x v="2"/>
    <n v="92941"/>
    <n v="33"/>
    <n v="0"/>
    <n v="450"/>
    <s v="-"/>
    <n v="9.3930054354031095E-2"/>
    <n v="4.6300991306859234E-3"/>
    <s v="RB"/>
    <x v="0"/>
    <s v="-"/>
    <x v="4"/>
    <m/>
    <m/>
    <m/>
    <m/>
    <s v="-"/>
    <s v="EKTANAGAR PUNE   NASHIK HIGHWAY  CHAKAN NEAR EKTANAGAR  PATSANSTHA  PUNE 410501"/>
    <s v="CHAKAN"/>
    <s v=" 8007952852  "/>
    <s v="Samruddhi tailers"/>
    <s v="Chakan Pune     PUNE 410501"/>
    <n v="3626"/>
    <n v="92941"/>
    <n v="27"/>
    <n v="0"/>
    <s v="-"/>
    <s v="REGULAR"/>
    <s v="MH14MB9754"/>
    <s v="JUPITER SMW"/>
    <n v="45666"/>
    <n v="48"/>
    <x v="1"/>
    <s v="KAILASH ATKARI"/>
    <s v="AARTI ZENDE"/>
    <m/>
    <m/>
    <m/>
    <m/>
    <m/>
    <m/>
    <m/>
    <m/>
    <m/>
    <n v="1"/>
    <m/>
    <m/>
    <m/>
    <m/>
    <m/>
    <m/>
    <m/>
    <m/>
    <m/>
    <m/>
    <m/>
    <m/>
    <m/>
    <m/>
    <m/>
    <m/>
    <m/>
    <m/>
    <m/>
    <m/>
    <m/>
    <m/>
    <m/>
    <m/>
    <m/>
    <m/>
    <m/>
    <m/>
    <m/>
    <m/>
    <m/>
    <m/>
    <m/>
    <m/>
    <m/>
    <m/>
    <m/>
    <m/>
    <m/>
    <m/>
    <m/>
    <m/>
    <m/>
    <m/>
    <m/>
    <m/>
    <m/>
    <m/>
    <m/>
    <m/>
    <m/>
    <m/>
    <m/>
    <m/>
    <m/>
    <m/>
    <m/>
    <m/>
    <m/>
    <m/>
    <m/>
    <m/>
    <m/>
    <m/>
    <m/>
    <m/>
    <m/>
    <m/>
    <m/>
    <m/>
    <m/>
    <m/>
    <m/>
    <m/>
    <m/>
    <m/>
    <m/>
    <m/>
    <m/>
    <m/>
    <m/>
    <m/>
    <m/>
    <n v="1"/>
    <n v="1"/>
    <s v="DUWT0017"/>
    <s v="GPBfi82qAhm"/>
    <s v="Allocated 02"/>
    <s v="Left Message (LMCB)"/>
    <s v="Customer not meet massage with son "/>
    <d v="2025-09-04T00:00:00"/>
    <s v="Non Contactable Customer (POT_SKIP)"/>
    <s v="15:59-CALLED UP THE CUSTOMER NO. CUSTOMER CONTACT NUMBER ARE  SWICH OFF MODE"/>
    <d v="2025-09-03T00:00:00"/>
    <s v="NO"/>
  </r>
  <r>
    <n v="464170223"/>
    <s v="RANJIT KUMAR"/>
    <m/>
    <m/>
    <m/>
    <m/>
    <m/>
    <m/>
    <n v="4520"/>
    <n v="21832.87"/>
    <x v="3"/>
    <x v="1"/>
    <x v="1"/>
    <x v="5"/>
    <n v="92826"/>
    <n v="880"/>
    <n v="0"/>
    <n v="2250"/>
    <s v="FLOW"/>
    <n v="0.55119516171948235"/>
    <n v="3.1651284609254107E-2"/>
    <s v="FLOW"/>
    <x v="1"/>
    <s v="NC"/>
    <x v="2"/>
    <m/>
    <m/>
    <m/>
    <m/>
    <s v="ELG"/>
    <s v="A505 nilaya society   Talegaon dabhade    TALEGAON DABHADE 410506"/>
    <s v="TALEGAIN DABADE"/>
    <s v=" -  "/>
    <s v="Yadav construction"/>
    <s v="A505 nilaya society   Talegaon dabhade    TALEGAON DABHADE 410506"/>
    <n v="24962.87"/>
    <n v="92826"/>
    <n v="149"/>
    <n v="177"/>
    <s v="-"/>
    <s v="NPA"/>
    <s v="MH14LV8432"/>
    <s v="HONDA SP 125 BS VI DISC"/>
    <n v="45566"/>
    <n v="30"/>
    <x v="1"/>
    <s v="VIJAY NIKAM"/>
    <s v="NUTAN KAMBLE"/>
    <m/>
    <m/>
    <m/>
    <m/>
    <m/>
    <m/>
    <m/>
    <m/>
    <m/>
    <m/>
    <m/>
    <m/>
    <n v="1"/>
    <m/>
    <m/>
    <m/>
    <m/>
    <m/>
    <m/>
    <m/>
    <m/>
    <m/>
    <m/>
    <m/>
    <m/>
    <m/>
    <m/>
    <m/>
    <m/>
    <m/>
    <m/>
    <m/>
    <m/>
    <n v="2"/>
    <m/>
    <m/>
    <m/>
    <m/>
    <m/>
    <m/>
    <m/>
    <m/>
    <m/>
    <m/>
    <m/>
    <m/>
    <m/>
    <m/>
    <m/>
    <m/>
    <m/>
    <m/>
    <m/>
    <m/>
    <m/>
    <m/>
    <m/>
    <m/>
    <m/>
    <m/>
    <m/>
    <m/>
    <m/>
    <m/>
    <m/>
    <m/>
    <m/>
    <m/>
    <m/>
    <m/>
    <m/>
    <m/>
    <m/>
    <m/>
    <m/>
    <m/>
    <m/>
    <m/>
    <m/>
    <m/>
    <m/>
    <m/>
    <m/>
    <m/>
    <m/>
    <m/>
    <m/>
    <m/>
    <m/>
    <m/>
    <m/>
    <m/>
    <m/>
    <n v="3"/>
    <n v="1"/>
    <s v="DUWT0027"/>
    <s v="B64pNm3G5qw"/>
    <s v="Allocated 02"/>
    <s v="Shifted (NC_SFTD)"/>
    <s v="Visited to Customers residence address but Customer Shifted from his residence address "/>
    <d v="2025-09-12T00:00:00"/>
    <s v="RINGING NO RESPONSE (RNR)"/>
    <s v="dt--17th sep 16:40pm called up customer no Its ringing "/>
    <d v="2025-09-17T00:00:00"/>
    <s v="VYMO"/>
  </r>
  <r>
    <n v="465788821"/>
    <s v="CHHABU RAMU KAMBALE"/>
    <m/>
    <m/>
    <m/>
    <m/>
    <m/>
    <m/>
    <n v="3838"/>
    <n v="3838"/>
    <x v="0"/>
    <x v="1"/>
    <x v="1"/>
    <x v="2"/>
    <n v="91487"/>
    <n v="126"/>
    <n v="0"/>
    <n v="1722"/>
    <s v="-"/>
    <n v="9.2460581257865118E-2"/>
    <n v="4.5576643157386196E-3"/>
    <s v="FLOW"/>
    <x v="1"/>
    <s v="-"/>
    <x v="2"/>
    <s v="Add not found"/>
    <m/>
    <s v="CNVANA"/>
    <m/>
    <s v="-"/>
    <s v="W/O Ramu Kambale    Gavthan  Tal  - Khed Am .....  bordara road PUNE 410501"/>
    <s v="AMBETHAN"/>
    <s v=" 7276494527 7385612822 "/>
    <s v="wafgaonkar jewelers"/>
    <s v="ap chakan ambethan   chauk tal khed  dist pune  rupsagar PUNE 410501"/>
    <n v="5686"/>
    <n v="91487"/>
    <n v="27"/>
    <n v="55"/>
    <s v="-"/>
    <s v="REGULAR"/>
    <s v="MH14MM0818"/>
    <s v="HONDA ACTIVA DLX 2B"/>
    <n v="45743"/>
    <n v="36"/>
    <x v="1"/>
    <s v="KAILASH ATKARI"/>
    <s v="AARTI ZENDE"/>
    <m/>
    <m/>
    <m/>
    <m/>
    <m/>
    <m/>
    <m/>
    <m/>
    <m/>
    <n v="1"/>
    <m/>
    <m/>
    <m/>
    <m/>
    <m/>
    <m/>
    <m/>
    <m/>
    <m/>
    <m/>
    <m/>
    <m/>
    <m/>
    <m/>
    <m/>
    <m/>
    <m/>
    <m/>
    <m/>
    <m/>
    <m/>
    <m/>
    <m/>
    <m/>
    <m/>
    <m/>
    <m/>
    <m/>
    <m/>
    <m/>
    <m/>
    <m/>
    <m/>
    <m/>
    <m/>
    <m/>
    <m/>
    <m/>
    <m/>
    <m/>
    <m/>
    <m/>
    <m/>
    <m/>
    <m/>
    <m/>
    <m/>
    <m/>
    <m/>
    <m/>
    <m/>
    <m/>
    <m/>
    <m/>
    <m/>
    <m/>
    <m/>
    <m/>
    <m/>
    <m/>
    <m/>
    <m/>
    <m/>
    <m/>
    <m/>
    <m/>
    <m/>
    <m/>
    <m/>
    <m/>
    <m/>
    <m/>
    <m/>
    <m/>
    <m/>
    <m/>
    <m/>
    <m/>
    <m/>
    <m/>
    <m/>
    <m/>
    <m/>
    <n v="1"/>
    <n v="1"/>
    <s v="DUWT0017"/>
    <s v="GoLWRbz_vbL"/>
    <s v="Allocated 02"/>
    <s v="Address Not Found (NC_ANF)"/>
    <s v="Short address available "/>
    <d v="2025-09-04T00:00:00"/>
    <s v="Non Contactable Customer (POT_SKIP)"/>
    <s v="16:42-CALLED UP THE CUSTOMER NO. CUSTOMER IS NOT CONTACTABLE ON ANY CONTACT NO.IN SYSTEM"/>
    <d v="2025-09-12T00:00:00"/>
    <s v="NO"/>
  </r>
  <r>
    <n v="464738848"/>
    <s v="SARIKA DATTATRAY BHONDAVE"/>
    <s v="COLLECT"/>
    <s v="10.09.25"/>
    <n v="4180"/>
    <m/>
    <m/>
    <m/>
    <n v="3993"/>
    <n v="3894.2"/>
    <x v="0"/>
    <x v="0"/>
    <x v="0"/>
    <x v="0"/>
    <n v="91250"/>
    <n v="98"/>
    <n v="0"/>
    <n v="900"/>
    <s v="-"/>
    <n v="5.2614696420034357E-2"/>
    <n v="4.5458575405374433E-3"/>
    <s v="STABLE"/>
    <x v="0"/>
    <s v="-"/>
    <x v="4"/>
    <m/>
    <m/>
    <s v="CAVA"/>
    <m/>
    <s v="-"/>
    <s v="C/O MAHESH PINGAN   NIWAS ROOM NO  12 4TH FLOOR  NERE DATTAWADI NEAR PINGAN WASHING CENTER DATTA MANDIR  PUNE 411033"/>
    <s v="NERE"/>
    <s v=" 8788907306  "/>
    <s v="Sarika enterprises"/>
    <s v="Marungi Pune pune     PUNE 411014"/>
    <n v="4892.2"/>
    <n v="91250"/>
    <n v="27"/>
    <n v="24"/>
    <s v="-"/>
    <s v="REGULAR"/>
    <s v="MH12XP5549"/>
    <s v="TVS JUPITER 110 DRUM ALLOY OBDIIA"/>
    <n v="45617"/>
    <n v="36"/>
    <x v="1"/>
    <s v="KAILASH ATKARI"/>
    <s v="NUTAN KAMBLE"/>
    <m/>
    <m/>
    <m/>
    <m/>
    <m/>
    <m/>
    <n v="1"/>
    <m/>
    <m/>
    <m/>
    <m/>
    <m/>
    <m/>
    <m/>
    <m/>
    <m/>
    <m/>
    <m/>
    <m/>
    <m/>
    <m/>
    <m/>
    <m/>
    <m/>
    <m/>
    <m/>
    <m/>
    <n v="2"/>
    <m/>
    <m/>
    <m/>
    <m/>
    <m/>
    <m/>
    <m/>
    <m/>
    <m/>
    <m/>
    <m/>
    <m/>
    <m/>
    <m/>
    <m/>
    <m/>
    <m/>
    <m/>
    <m/>
    <m/>
    <m/>
    <m/>
    <m/>
    <m/>
    <m/>
    <m/>
    <m/>
    <m/>
    <m/>
    <m/>
    <m/>
    <m/>
    <m/>
    <m/>
    <m/>
    <m/>
    <m/>
    <m/>
    <m/>
    <m/>
    <m/>
    <m/>
    <m/>
    <m/>
    <m/>
    <m/>
    <m/>
    <m/>
    <m/>
    <m/>
    <m/>
    <m/>
    <m/>
    <m/>
    <m/>
    <m/>
    <m/>
    <m/>
    <m/>
    <m/>
    <m/>
    <m/>
    <m/>
    <m/>
    <m/>
    <n v="3"/>
    <n v="1"/>
    <s v="DUWT0030"/>
    <s v="B2MGC2moFtz"/>
    <s v="Allocated 02"/>
    <s v="Payment (PAID)"/>
    <s v="Payment (PAID)"/>
    <d v="2025-09-10T00:00:00"/>
    <s v="RINGING NO RESPONSE (RNR)"/>
    <s v="dt--08th sep 16:47pm called up customer no 8788907306 Its  ringing   "/>
    <d v="2025-09-08T00:00:00"/>
    <s v="NO"/>
  </r>
  <r>
    <n v="464239808"/>
    <s v="RAHUL KUMAR"/>
    <s v="COLLECT"/>
    <s v="17.09.25"/>
    <n v="4200"/>
    <m/>
    <m/>
    <m/>
    <n v="4071"/>
    <n v="4071"/>
    <x v="0"/>
    <x v="0"/>
    <x v="0"/>
    <x v="9"/>
    <n v="90825"/>
    <n v="68"/>
    <n v="0"/>
    <n v="900"/>
    <s v="-"/>
    <n v="3.3987959457103777E-2"/>
    <n v="4.5246850533623376E-3"/>
    <s v="RB"/>
    <x v="0"/>
    <s v="-"/>
    <x v="1"/>
    <m/>
    <n v="20"/>
    <s v="CAVA"/>
    <m/>
    <m/>
    <s v="AIRPORT ROAD 509   CHOWK RAHUL NURSERY  411032 AIRPORT  ROAD  PUNE 411032"/>
    <s v="LOHEGAON"/>
    <s v=" 9373797420  "/>
    <s v="Rahul nursary"/>
    <s v="Khise park Lohegaon     PUNE 411047"/>
    <n v="9110"/>
    <n v="90825"/>
    <n v="27"/>
    <n v="24"/>
    <s v="-"/>
    <s v="REGULAR"/>
    <s v="MH12XG4452"/>
    <s v="TVS NTORQ 125 RACE XP"/>
    <n v="45572"/>
    <n v="36"/>
    <x v="0"/>
    <s v="VIJAY NIKAM"/>
    <s v="NUTAN KAMBLE"/>
    <m/>
    <m/>
    <m/>
    <m/>
    <m/>
    <m/>
    <m/>
    <m/>
    <m/>
    <m/>
    <m/>
    <m/>
    <m/>
    <m/>
    <m/>
    <m/>
    <m/>
    <m/>
    <m/>
    <m/>
    <m/>
    <m/>
    <m/>
    <m/>
    <m/>
    <m/>
    <m/>
    <m/>
    <m/>
    <m/>
    <m/>
    <m/>
    <m/>
    <m/>
    <m/>
    <m/>
    <n v="1"/>
    <m/>
    <m/>
    <m/>
    <m/>
    <m/>
    <m/>
    <m/>
    <m/>
    <m/>
    <m/>
    <m/>
    <n v="2"/>
    <m/>
    <m/>
    <m/>
    <m/>
    <m/>
    <m/>
    <m/>
    <m/>
    <m/>
    <m/>
    <m/>
    <m/>
    <m/>
    <m/>
    <m/>
    <m/>
    <m/>
    <m/>
    <m/>
    <m/>
    <m/>
    <m/>
    <m/>
    <m/>
    <m/>
    <m/>
    <m/>
    <m/>
    <m/>
    <m/>
    <m/>
    <m/>
    <m/>
    <m/>
    <m/>
    <m/>
    <m/>
    <m/>
    <m/>
    <m/>
    <m/>
    <m/>
    <m/>
    <m/>
    <n v="3"/>
    <n v="1"/>
    <s v="ZBHT0012"/>
    <e v="#N/A"/>
    <s v="Allocated"/>
    <s v="Payment (PAID)"/>
    <s v="Payment (PAID)"/>
    <d v="2025-09-17T00:00:00"/>
    <s v="RINGING NO RESPONSE (RNR)"/>
    <s v="dt--13th sep 10:56 am called up customer no 9373797420 Its ringing "/>
    <d v="2025-09-13T00:00:00"/>
    <s v="NO"/>
  </r>
  <r>
    <n v="464930378"/>
    <s v="SARITA SEBASTIAN MARIYAN"/>
    <s v="COLLECT"/>
    <s v="29.09.25"/>
    <n v="4500"/>
    <m/>
    <m/>
    <m/>
    <n v="4169"/>
    <n v="4047"/>
    <x v="0"/>
    <x v="0"/>
    <x v="0"/>
    <x v="4"/>
    <n v="89971"/>
    <n v="161"/>
    <n v="0"/>
    <n v="2250"/>
    <s v="21.08.25"/>
    <n v="6.3331783550883605E-2"/>
    <n v="4.4821408085445949E-3"/>
    <s v="STABLE"/>
    <x v="0"/>
    <s v="PTP"/>
    <x v="1"/>
    <m/>
    <n v="29"/>
    <s v="CAVA"/>
    <m/>
    <s v="-"/>
    <s v="W/O Sebastian Mariyan   Bangla No-35  Dunca SBI  Khadki Pune ..... ..... PUNE 411003"/>
    <s v="KHADAKI"/>
    <s v=" 9322037690 9763972335 "/>
    <s v="ST JOSEPHS CONVENT HIGH SCHOOL"/>
    <s v="BURR ROAD KHADKI   PUNE   PUNE PUNE PUNE 411003"/>
    <n v="6458"/>
    <n v="89971"/>
    <n v="27"/>
    <n v="55"/>
    <s v="-"/>
    <s v="REGULAR"/>
    <s v="MH12XP7219"/>
    <s v="HONDA ACTIVA 125 SMART"/>
    <n v="45638"/>
    <n v="36"/>
    <x v="1"/>
    <s v="KAILASH ATKARI"/>
    <s v="AARTI ZENDE"/>
    <m/>
    <m/>
    <m/>
    <m/>
    <m/>
    <m/>
    <n v="1"/>
    <m/>
    <m/>
    <n v="1"/>
    <m/>
    <m/>
    <m/>
    <m/>
    <m/>
    <m/>
    <m/>
    <m/>
    <m/>
    <m/>
    <m/>
    <m/>
    <m/>
    <m/>
    <m/>
    <m/>
    <m/>
    <n v="1"/>
    <m/>
    <m/>
    <m/>
    <m/>
    <m/>
    <m/>
    <m/>
    <m/>
    <m/>
    <m/>
    <m/>
    <m/>
    <m/>
    <m/>
    <m/>
    <m/>
    <m/>
    <m/>
    <m/>
    <m/>
    <n v="1"/>
    <m/>
    <m/>
    <m/>
    <m/>
    <m/>
    <m/>
    <m/>
    <m/>
    <m/>
    <m/>
    <m/>
    <m/>
    <m/>
    <m/>
    <m/>
    <m/>
    <m/>
    <n v="1"/>
    <m/>
    <m/>
    <m/>
    <m/>
    <m/>
    <n v="1"/>
    <m/>
    <m/>
    <n v="1"/>
    <m/>
    <m/>
    <m/>
    <m/>
    <m/>
    <m/>
    <m/>
    <m/>
    <m/>
    <m/>
    <m/>
    <m/>
    <m/>
    <m/>
    <m/>
    <m/>
    <n v="1"/>
    <n v="7"/>
    <n v="1"/>
    <s v="DUWT0023"/>
    <s v="G60YaHLfrr"/>
    <s v="Allocated 02"/>
    <s v="Payment (PAID)"/>
    <s v="PTP by customer "/>
    <d v="2025-09-29T00:00:00"/>
    <s v="RINGING NO RESPONSE (RNR)"/>
    <s v="16:01-CALLED UP THE CUSTOMER NO. CUSTOMER CONTACT NUMBER ARE RINGING MODE"/>
    <d v="2025-09-03T00:00:00"/>
    <s v="VYMO"/>
  </r>
  <r>
    <n v="131640445"/>
    <s v="KRISHNASAMY  GOWRIRAJ"/>
    <m/>
    <m/>
    <m/>
    <m/>
    <m/>
    <m/>
    <n v="6575"/>
    <n v="26238"/>
    <x v="1"/>
    <x v="1"/>
    <x v="1"/>
    <x v="9"/>
    <n v="89938.47"/>
    <n v="525"/>
    <n v="0"/>
    <n v="2250"/>
    <s v="FLOW"/>
    <n v="0.30754339431098637"/>
    <n v="2.094551234787137E-2"/>
    <s v="FLOW"/>
    <x v="1"/>
    <s v="-"/>
    <x v="2"/>
    <s v="Shifted"/>
    <m/>
    <s v="CNAVNA"/>
    <m/>
    <s v="-"/>
    <s v="flat no.303 building Mauli complex sathe wasti road lohgaon pune   sparsh orthopaedic hospital PUNE 411047"/>
    <s v="LOHEGAON"/>
    <s v=" 9003832862 9003832862 "/>
    <s v="Unbound b2b"/>
    <s v="office 601 -603 nyati Eureka Kharadi Pune  near Columbia hospital PUNE 411014"/>
    <n v="29013"/>
    <n v="89938.47"/>
    <n v="119"/>
    <n v="147"/>
    <s v="-"/>
    <s v="NPA"/>
    <s v="MH12UL5652"/>
    <s v="HIMALAYAN INDIA GRANITE BLACK"/>
    <n v="44762"/>
    <n v="48"/>
    <x v="1"/>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57951679"/>
    <s v="SANTOSH SHAHAJI JEDHE"/>
    <s v="ONLINE"/>
    <s v="25.09.25"/>
    <n v="5000"/>
    <m/>
    <m/>
    <m/>
    <n v="4731"/>
    <n v="4664"/>
    <x v="0"/>
    <x v="0"/>
    <x v="0"/>
    <x v="8"/>
    <n v="89082"/>
    <n v="133"/>
    <n v="0"/>
    <n v="1350"/>
    <s v="06.08.25"/>
    <n v="5.9285220769864533E-2"/>
    <n v="4.4378529471359616E-3"/>
    <s v="STABLE"/>
    <x v="0"/>
    <s v="PAID"/>
    <x v="1"/>
    <m/>
    <n v="23"/>
    <s v="CAVA"/>
    <m/>
    <m/>
    <s v="A/p. ambavade.Taluka-Bhor   ambavade  Ambavade  Nageshwar mandir  PUNE 412206"/>
    <s v="BHOR"/>
    <s v=" 9075985787 9834191025 "/>
    <s v="swamisamrth arth moars"/>
    <s v="a p ambavade  ambavade    kachere  ariya tal Bhor  dist pune  nageshwar mandir  PUNE 412206"/>
    <n v="10878"/>
    <n v="89082"/>
    <n v="27"/>
    <n v="24"/>
    <s v="-"/>
    <s v="REGULAR"/>
    <s v="MH12VM1967"/>
    <s v="HUNTER 350 REBEL RED"/>
    <n v="45049"/>
    <n v="48"/>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Non Contactable Customer (POT_SKIP)"/>
    <s v="dt--13th sep 11:06 am called up customer no 9834191025  Its switch off"/>
    <d v="2025-09-13T00:00:00"/>
    <s v="VYMO"/>
  </r>
  <r>
    <n v="464721210"/>
    <s v="SAHIL SATYAVAN ALHAT"/>
    <m/>
    <m/>
    <m/>
    <m/>
    <m/>
    <m/>
    <n v="3563"/>
    <n v="17758"/>
    <x v="3"/>
    <x v="1"/>
    <x v="1"/>
    <x v="9"/>
    <n v="88620"/>
    <n v="648"/>
    <n v="0"/>
    <n v="2250"/>
    <s v="FLOW"/>
    <n v="0.21385848856876671"/>
    <n v="3.0217146511452599E-2"/>
    <s v="FLOW"/>
    <x v="2"/>
    <s v="-"/>
    <x v="3"/>
    <s v="Financail problem"/>
    <m/>
    <s v="CAVNA"/>
    <m/>
    <s v="ELG"/>
    <s v="sr-103  gandhinagar    shalechya  shejari   yerawada  ..... Near primari school PUNE 411006"/>
    <s v="YERWADA"/>
    <s v=" 9130708619 7028616365 "/>
    <s v="Native milk"/>
    <s v="Nagpur Chawl  Yerwada    Pune city  Yerwada  Near Numbeni Garden PUNE 411006"/>
    <n v="20656"/>
    <n v="88620"/>
    <n v="149"/>
    <n v="177"/>
    <s v="-"/>
    <s v="NPA"/>
    <m/>
    <s v="ACTIVA 125 DISC BSVI"/>
    <n v="45615"/>
    <n v="36"/>
    <x v="1"/>
    <s v="VIJAY NIKAM"/>
    <s v="NUTAN KAMBLE"/>
    <m/>
    <m/>
    <m/>
    <n v="1"/>
    <m/>
    <m/>
    <m/>
    <m/>
    <m/>
    <m/>
    <m/>
    <m/>
    <m/>
    <m/>
    <m/>
    <m/>
    <m/>
    <m/>
    <m/>
    <m/>
    <m/>
    <m/>
    <m/>
    <m/>
    <m/>
    <m/>
    <m/>
    <m/>
    <m/>
    <m/>
    <m/>
    <m/>
    <m/>
    <m/>
    <m/>
    <m/>
    <m/>
    <m/>
    <m/>
    <m/>
    <m/>
    <m/>
    <m/>
    <m/>
    <m/>
    <m/>
    <m/>
    <m/>
    <m/>
    <m/>
    <m/>
    <m/>
    <m/>
    <m/>
    <m/>
    <m/>
    <m/>
    <m/>
    <m/>
    <m/>
    <m/>
    <m/>
    <m/>
    <m/>
    <m/>
    <m/>
    <m/>
    <m/>
    <m/>
    <m/>
    <m/>
    <m/>
    <m/>
    <m/>
    <m/>
    <m/>
    <m/>
    <m/>
    <m/>
    <m/>
    <m/>
    <m/>
    <m/>
    <m/>
    <m/>
    <m/>
    <m/>
    <m/>
    <m/>
    <m/>
    <m/>
    <m/>
    <m/>
    <n v="1"/>
    <n v="1"/>
    <s v="ZBHT0012"/>
    <s v="APSkALN5Qkur"/>
    <s v="Allocated 02"/>
    <s v="Left Message (LMCB)"/>
    <s v="Lm"/>
    <d v="2025-09-02T00:00:00"/>
    <s v="Non Contactable Customer (POT_SKIP)"/>
    <s v="dt--08th sep16:49 pm called up customer no 9130708619  Its  not connected   "/>
    <d v="2025-09-08T00:00:00"/>
    <s v="NO"/>
  </r>
  <r>
    <n v="464290217"/>
    <s v="AMOL MERAM JADHAV"/>
    <s v="ONLINE"/>
    <s v="02.09.25"/>
    <n v="6500"/>
    <s v="UPI"/>
    <m/>
    <m/>
    <n v="6188"/>
    <n v="14077"/>
    <x v="2"/>
    <x v="0"/>
    <x v="0"/>
    <x v="0"/>
    <n v="88413"/>
    <n v="485"/>
    <n v="0"/>
    <n v="2250"/>
    <s v="02.08.25"/>
    <n v="0.22836101015672219"/>
    <n v="2.2705574861815798E-2"/>
    <s v="STABLE"/>
    <x v="0"/>
    <s v="PAID"/>
    <x v="4"/>
    <m/>
    <m/>
    <s v="CAVA"/>
    <m/>
    <s v="ELG"/>
    <s v="sr no. 0604   Room   no. 02   bhoirwadi  maan    tal mulshi  pune maharashtra  nr balunama kirana shop PUNE 411057"/>
    <s v="MULSHI "/>
    <s v=" 7038047415 9284321286 "/>
    <s v="TSFS pvt Ltd"/>
    <s v="hinjawadi phase   3 rajiv gandhi  info park  pune  maharashtra  pune maharashtra rajiv gandhi info park  PUNE 411057"/>
    <n v="16812"/>
    <n v="88413"/>
    <n v="88"/>
    <n v="86"/>
    <s v="-"/>
    <s v="REGULAR"/>
    <s v="MH29CF9998"/>
    <s v="BAJAJ PULSAR 150 TWIN DISC ABS"/>
    <n v="45576"/>
    <n v="24"/>
    <x v="1"/>
    <s v="KAILASH ATKARI"/>
    <s v="NUTAN KAMBLE"/>
    <m/>
    <m/>
    <m/>
    <m/>
    <m/>
    <m/>
    <n v="1"/>
    <m/>
    <m/>
    <m/>
    <m/>
    <m/>
    <m/>
    <m/>
    <m/>
    <m/>
    <m/>
    <m/>
    <m/>
    <m/>
    <m/>
    <m/>
    <m/>
    <m/>
    <m/>
    <m/>
    <m/>
    <m/>
    <m/>
    <m/>
    <m/>
    <m/>
    <m/>
    <m/>
    <m/>
    <m/>
    <m/>
    <m/>
    <m/>
    <m/>
    <m/>
    <m/>
    <m/>
    <m/>
    <m/>
    <m/>
    <m/>
    <m/>
    <m/>
    <m/>
    <m/>
    <m/>
    <m/>
    <m/>
    <m/>
    <m/>
    <m/>
    <m/>
    <m/>
    <m/>
    <m/>
    <m/>
    <m/>
    <m/>
    <m/>
    <m/>
    <m/>
    <m/>
    <m/>
    <m/>
    <m/>
    <m/>
    <m/>
    <m/>
    <m/>
    <m/>
    <m/>
    <m/>
    <m/>
    <m/>
    <m/>
    <m/>
    <m/>
    <m/>
    <m/>
    <m/>
    <m/>
    <m/>
    <m/>
    <m/>
    <m/>
    <m/>
    <m/>
    <n v="1"/>
    <n v="1"/>
    <s v="DUWT0030"/>
    <s v="G2MR1dMWD93"/>
    <s v="Allocated 02"/>
    <s v="Left Message (LMCB)"/>
    <s v="Left message to wife "/>
    <d v="2025-09-03T00:00:00"/>
    <s v="RINGING NO RESPONSE (RNR)"/>
    <s v="dt--10th sep 13:34 pm called up customer no 9284321286  Its   ringing "/>
    <d v="2025-09-10T00:00:00"/>
    <s v="NO"/>
  </r>
  <r>
    <n v="461248210"/>
    <s v="ABHAY SANJAY YADAV"/>
    <m/>
    <m/>
    <m/>
    <m/>
    <m/>
    <m/>
    <n v="5559"/>
    <n v="5557.51"/>
    <x v="0"/>
    <x v="1"/>
    <x v="1"/>
    <x v="15"/>
    <n v="88101"/>
    <n v="133"/>
    <n v="0"/>
    <n v="2250"/>
    <s v="26.08.25"/>
    <n v="6.4901953709328497E-2"/>
    <n v="4.3889818649741289E-3"/>
    <s v="FLOW"/>
    <x v="5"/>
    <s v="MPTP"/>
    <x v="0"/>
    <m/>
    <m/>
    <s v="CAVA"/>
    <m/>
    <s v="-"/>
    <s v="S/O SANJAY YADAV INDRAYANI PARK COLONY NO 4  GAIKWAD WASTI TALUKA HAVELI  MOSHI MOSHI   PUNE 412105"/>
    <s v="MOSHI"/>
    <s v=" 8530870059 9119542514 "/>
    <s v="abhay textile"/>
    <s v="at post moshi Bharat   mata chowk  tal haveli  Ganesh lawns PUNE 412105"/>
    <n v="7940.51"/>
    <n v="88101"/>
    <n v="27"/>
    <n v="55"/>
    <s v="-"/>
    <s v="REGULAR"/>
    <s v="MH14LG2931"/>
    <s v="PIAGGIO VESPA SXL 149 ABS RACING 60"/>
    <n v="45286"/>
    <n v="36"/>
    <x v="1"/>
    <s v="VIJAY NIKAM"/>
    <s v="NUTAN KAMBLE"/>
    <m/>
    <m/>
    <m/>
    <m/>
    <m/>
    <m/>
    <m/>
    <m/>
    <m/>
    <m/>
    <m/>
    <m/>
    <n v="1"/>
    <m/>
    <m/>
    <m/>
    <m/>
    <m/>
    <m/>
    <m/>
    <m/>
    <m/>
    <m/>
    <m/>
    <m/>
    <m/>
    <m/>
    <m/>
    <m/>
    <m/>
    <m/>
    <m/>
    <m/>
    <m/>
    <m/>
    <m/>
    <m/>
    <m/>
    <m/>
    <m/>
    <m/>
    <m/>
    <m/>
    <m/>
    <m/>
    <m/>
    <m/>
    <m/>
    <m/>
    <m/>
    <m/>
    <m/>
    <m/>
    <m/>
    <m/>
    <m/>
    <m/>
    <m/>
    <m/>
    <m/>
    <m/>
    <m/>
    <m/>
    <m/>
    <m/>
    <m/>
    <m/>
    <m/>
    <m/>
    <m/>
    <m/>
    <m/>
    <m/>
    <m/>
    <m/>
    <m/>
    <m/>
    <m/>
    <m/>
    <m/>
    <m/>
    <m/>
    <m/>
    <m/>
    <m/>
    <m/>
    <m/>
    <m/>
    <m/>
    <m/>
    <m/>
    <m/>
    <m/>
    <n v="1"/>
    <n v="1"/>
    <s v="ZBHT0009"/>
    <s v="B2QtX85ZZrL"/>
    <s v="Allocated 02"/>
    <s v="Shifted (NC_SFTD)"/>
    <s v="Customer shifted from address msg To friend"/>
    <d v="2025-09-05T00:00:00"/>
    <s v="RINGING NO RESPONSE (RNR)"/>
    <s v="dt--08th sep 16:56pm called up customer no  9119542514 Its  busy   "/>
    <d v="2025-09-08T00:00:00"/>
    <s v="NO"/>
  </r>
  <r>
    <n v="135050716"/>
    <s v="KARUNA MHATU GHOLAP"/>
    <s v="ONLINE"/>
    <s v="20.09.25"/>
    <n v="6360"/>
    <s v="UPI"/>
    <n v="682658141907"/>
    <m/>
    <n v="6140"/>
    <n v="5679"/>
    <x v="0"/>
    <x v="0"/>
    <x v="0"/>
    <x v="9"/>
    <n v="88092.6"/>
    <n v="114"/>
    <n v="0"/>
    <n v="2250"/>
    <s v="16.08.25"/>
    <n v="3.2965457938572647E-2"/>
    <n v="4.3885633969923156E-3"/>
    <s v="STABLE"/>
    <x v="0"/>
    <s v="PAID"/>
    <x v="1"/>
    <m/>
    <n v="20"/>
    <s v="CAVA"/>
    <m/>
    <s v="-"/>
    <s v="S NO 228/5   PLOT L-52 M H   B COLONY VIMANNAGAR PuneCity Pune PUNE 411014"/>
    <s v="VIMAN NAGAR"/>
    <s v=" 9699940679 9699940679 "/>
    <s v="SUMA SOFT PVT LTD"/>
    <s v="PUNE NAGAR ROAD AGA NAGAR VIMAN NAGAR  PUNE PUNE 411014"/>
    <n v="8043"/>
    <n v="88092.6"/>
    <n v="27"/>
    <n v="24"/>
    <s v="-"/>
    <s v="NPA"/>
    <s v="MH12UV1996"/>
    <s v="BAJAJ KTM RC 200"/>
    <n v="44862"/>
    <n v="48"/>
    <x v="1"/>
    <s v="VIJAY NIKAM"/>
    <s v="NUTAN KAMBLE"/>
    <m/>
    <m/>
    <m/>
    <n v="1"/>
    <m/>
    <m/>
    <m/>
    <m/>
    <m/>
    <m/>
    <m/>
    <m/>
    <m/>
    <m/>
    <m/>
    <m/>
    <m/>
    <m/>
    <m/>
    <m/>
    <m/>
    <m/>
    <m/>
    <m/>
    <n v="1"/>
    <m/>
    <m/>
    <m/>
    <m/>
    <m/>
    <m/>
    <m/>
    <m/>
    <m/>
    <m/>
    <m/>
    <m/>
    <m/>
    <m/>
    <m/>
    <m/>
    <m/>
    <m/>
    <m/>
    <m/>
    <m/>
    <m/>
    <m/>
    <m/>
    <m/>
    <m/>
    <m/>
    <m/>
    <m/>
    <m/>
    <m/>
    <m/>
    <m/>
    <m/>
    <m/>
    <m/>
    <m/>
    <m/>
    <m/>
    <m/>
    <m/>
    <m/>
    <m/>
    <m/>
    <m/>
    <m/>
    <m/>
    <m/>
    <m/>
    <m/>
    <m/>
    <m/>
    <m/>
    <m/>
    <m/>
    <m/>
    <m/>
    <m/>
    <m/>
    <m/>
    <m/>
    <m/>
    <m/>
    <m/>
    <m/>
    <m/>
    <m/>
    <m/>
    <n v="2"/>
    <n v="1"/>
    <s v="ZBHT0012"/>
    <s v="kPYtzLseGX87"/>
    <s v="Allocated 02"/>
    <s v="Left Message (LMCB)"/>
    <s v="Lm"/>
    <d v="2025-09-09T00:00:00"/>
    <s v="RINGING NO RESPONSE (RNR)"/>
    <s v="dt--17th sep 17:03 pm called up customer no 9699940679 Its ringing "/>
    <d v="2025-09-17T00:00:00"/>
    <s v="NO"/>
  </r>
  <r>
    <n v="465424990"/>
    <s v="VIJAY HANUMANT KADU"/>
    <m/>
    <m/>
    <m/>
    <m/>
    <m/>
    <m/>
    <n v="5357"/>
    <n v="10592"/>
    <x v="4"/>
    <x v="1"/>
    <x v="1"/>
    <x v="11"/>
    <n v="87953"/>
    <n v="318"/>
    <n v="0"/>
    <n v="1800"/>
    <s v="FLOW"/>
    <n v="0.61117502538426616"/>
    <n v="1.505950586880089E-2"/>
    <s v="FLOW"/>
    <x v="4"/>
    <s v="PTP"/>
    <x v="5"/>
    <m/>
    <n v="26"/>
    <m/>
    <m/>
    <s v="-"/>
    <s v="Shinde vasti     Pachane Gavthan  Chandkhed Chandkhed  Pune Near Jadhav Corner TALEGAON DABHADE 410506"/>
    <s v="CHANDKHED"/>
    <s v=" 8888308808 8080790031 "/>
    <s v="Dewansh Earthmovers ltd"/>
    <s v="shinde Wasti pachane   gavthan chandkhed  Pune chandkhed  near Jadhav Corner TALEGAON DABHADE 410506"/>
    <n v="12710"/>
    <n v="87953"/>
    <n v="58"/>
    <n v="86"/>
    <s v="-"/>
    <s v="REGULAR"/>
    <s v="MH14MD6562"/>
    <s v="BAJAJ PULSAR 125 CARBON SPLIT DISC"/>
    <n v="45693"/>
    <n v="24"/>
    <x v="1"/>
    <s v="VIJAY NIKAM"/>
    <s v="AARTI ZENDE"/>
    <m/>
    <m/>
    <m/>
    <m/>
    <m/>
    <m/>
    <m/>
    <m/>
    <m/>
    <n v="1"/>
    <m/>
    <m/>
    <m/>
    <m/>
    <m/>
    <m/>
    <m/>
    <m/>
    <m/>
    <m/>
    <m/>
    <m/>
    <m/>
    <m/>
    <m/>
    <m/>
    <m/>
    <m/>
    <m/>
    <m/>
    <m/>
    <m/>
    <m/>
    <m/>
    <m/>
    <m/>
    <m/>
    <m/>
    <m/>
    <m/>
    <m/>
    <m/>
    <m/>
    <m/>
    <m/>
    <m/>
    <m/>
    <m/>
    <m/>
    <m/>
    <m/>
    <m/>
    <m/>
    <m/>
    <m/>
    <m/>
    <m/>
    <m/>
    <m/>
    <m/>
    <m/>
    <m/>
    <m/>
    <m/>
    <m/>
    <m/>
    <m/>
    <m/>
    <m/>
    <m/>
    <m/>
    <m/>
    <m/>
    <m/>
    <m/>
    <m/>
    <m/>
    <m/>
    <m/>
    <m/>
    <m/>
    <m/>
    <m/>
    <m/>
    <m/>
    <m/>
    <m/>
    <m/>
    <m/>
    <m/>
    <m/>
    <m/>
    <m/>
    <n v="1"/>
    <n v="1"/>
    <s v="ZBHT0013"/>
    <s v="GovjgpgiN93"/>
    <s v="Allocated 02"/>
    <s v="Promise To Pay (PTP)"/>
    <s v="Ptp"/>
    <d v="2025-09-10T00:00:00"/>
    <s v="RINGING NO RESPONSE (RNR)"/>
    <s v="17:58-CALLED UP THE CUSTOMER NO. CUSTOMER CONTACT NUMBER ARE RINGING MODE"/>
    <d v="2025-09-16T00:00:00"/>
    <s v="NO"/>
  </r>
  <r>
    <n v="464280420"/>
    <s v="KAPIL AJABRAO RATHOD"/>
    <s v="ONLINE"/>
    <s v="03.09.25"/>
    <n v="4000"/>
    <s v="UPI"/>
    <m/>
    <m/>
    <n v="3921"/>
    <n v="7684.76"/>
    <x v="4"/>
    <x v="0"/>
    <x v="0"/>
    <x v="0"/>
    <n v="87886"/>
    <n v="60"/>
    <n v="0"/>
    <n v="900"/>
    <s v="FLOW"/>
    <n v="0.35949919960848842"/>
    <n v="1.5048033981620121E-2"/>
    <s v="STABLE"/>
    <x v="0"/>
    <s v="MPTP"/>
    <x v="4"/>
    <s v="Add not found"/>
    <m/>
    <s v="CAVNA"/>
    <m/>
    <s v="-"/>
    <s v="c/o parshuram balu   gaikwad gat  no 459/1 maan  gawarwadi maan near megalopolis society PUNE 412115"/>
    <s v="MAAN"/>
    <s v=" 8999939049 8999939049 "/>
    <s v="TATA MOTORS LIMITED"/>
    <s v="rajiv gandhi infotech   park phase  1 hinjawadi  pune hinjawadi near bus stop PUNE 411057"/>
    <n v="8644.76"/>
    <n v="87886"/>
    <n v="58"/>
    <n v="55"/>
    <s v="-"/>
    <s v="REGULAR"/>
    <s v="MH30BX2267"/>
    <s v="HONDA UNICORN 160 BSVI"/>
    <n v="45575"/>
    <n v="36"/>
    <x v="1"/>
    <s v="KAILASH ATKARI"/>
    <s v="NUTAN KAMBLE"/>
    <m/>
    <m/>
    <m/>
    <m/>
    <m/>
    <m/>
    <n v="1"/>
    <m/>
    <m/>
    <m/>
    <m/>
    <m/>
    <m/>
    <m/>
    <m/>
    <m/>
    <m/>
    <m/>
    <m/>
    <m/>
    <m/>
    <m/>
    <m/>
    <m/>
    <m/>
    <m/>
    <m/>
    <m/>
    <m/>
    <m/>
    <m/>
    <m/>
    <m/>
    <m/>
    <m/>
    <m/>
    <m/>
    <m/>
    <m/>
    <m/>
    <m/>
    <m/>
    <m/>
    <m/>
    <m/>
    <m/>
    <m/>
    <m/>
    <m/>
    <m/>
    <m/>
    <m/>
    <m/>
    <m/>
    <m/>
    <m/>
    <m/>
    <m/>
    <m/>
    <m/>
    <m/>
    <m/>
    <m/>
    <m/>
    <m/>
    <m/>
    <m/>
    <m/>
    <m/>
    <m/>
    <m/>
    <m/>
    <m/>
    <m/>
    <m/>
    <m/>
    <m/>
    <m/>
    <m/>
    <m/>
    <m/>
    <m/>
    <m/>
    <m/>
    <m/>
    <m/>
    <m/>
    <m/>
    <m/>
    <m/>
    <m/>
    <m/>
    <m/>
    <n v="1"/>
    <n v="1"/>
    <s v="DUWT0030"/>
    <s v="kPkUmB1hlB7"/>
    <s v="Allocated 02"/>
    <s v="Address Not Found (NC_ANF)"/>
    <s v="Address not found "/>
    <d v="2025-09-03T00:00:00"/>
    <s v="RINGING NO RESPONSE (RNR)"/>
    <s v="dt--10th sep 13:37 pm called up customer no 8999939049 Its ringing "/>
    <d v="2025-09-10T00:00:00"/>
    <s v="NO"/>
  </r>
  <r>
    <n v="464738980"/>
    <s v="AMAR PRAKASH KHAJEKAR"/>
    <m/>
    <m/>
    <m/>
    <m/>
    <m/>
    <m/>
    <n v="4888"/>
    <n v="24364"/>
    <x v="3"/>
    <x v="1"/>
    <x v="1"/>
    <x v="9"/>
    <n v="87868"/>
    <n v="829"/>
    <n v="0"/>
    <n v="2250"/>
    <s v="FLOW"/>
    <n v="0.21204375619002919"/>
    <n v="2.996073380352423E-2"/>
    <s v="FLOW"/>
    <x v="1"/>
    <s v="-"/>
    <x v="2"/>
    <s v="Entry restricted"/>
    <m/>
    <s v="CNAVNA"/>
    <m/>
    <s v="ELG"/>
    <s v="LOHAGAV AF15 QUARTER   DILBAG MARGAKENARA  BANK  JAVAL LOHEGANV AIR FORS AFIS QUARTERS ..... PUNE 411032"/>
    <s v="LOHEGAON"/>
    <s v=" 9623050774 8999109850 "/>
    <s v="AIR INDIA AIR TRANSPORT SERVICES LIMITED"/>
    <s v="AIRPORT STATION   LOHEGAON PUNE  pune pune  pune  pune  pune pune pune pune  PUNE 411032"/>
    <n v="27443"/>
    <n v="87868"/>
    <n v="149"/>
    <n v="177"/>
    <s v="-"/>
    <s v="NPA"/>
    <s v="MH12XL5215"/>
    <s v="XTREME 125 R"/>
    <n v="45617"/>
    <n v="24"/>
    <x v="1"/>
    <s v="VIJAY NIKAM"/>
    <s v="NUTAN KAMBLE"/>
    <m/>
    <m/>
    <m/>
    <m/>
    <m/>
    <m/>
    <m/>
    <m/>
    <m/>
    <m/>
    <m/>
    <m/>
    <m/>
    <m/>
    <m/>
    <m/>
    <m/>
    <m/>
    <m/>
    <m/>
    <m/>
    <m/>
    <m/>
    <m/>
    <m/>
    <m/>
    <m/>
    <m/>
    <m/>
    <m/>
    <m/>
    <m/>
    <m/>
    <m/>
    <m/>
    <m/>
    <m/>
    <m/>
    <m/>
    <m/>
    <m/>
    <m/>
    <m/>
    <m/>
    <m/>
    <m/>
    <m/>
    <m/>
    <n v="1"/>
    <m/>
    <m/>
    <m/>
    <m/>
    <m/>
    <m/>
    <m/>
    <m/>
    <m/>
    <m/>
    <m/>
    <m/>
    <m/>
    <m/>
    <m/>
    <m/>
    <m/>
    <m/>
    <m/>
    <m/>
    <m/>
    <m/>
    <m/>
    <m/>
    <m/>
    <m/>
    <m/>
    <m/>
    <m/>
    <m/>
    <m/>
    <m/>
    <m/>
    <m/>
    <m/>
    <m/>
    <m/>
    <m/>
    <m/>
    <m/>
    <m/>
    <m/>
    <m/>
    <m/>
    <n v="1"/>
    <n v="1"/>
    <s v="ZBHT0012"/>
    <s v="A2Rg08K4DJc"/>
    <s v="Allocated 02"/>
    <s v="Entry Restricted (NC_ER)"/>
    <s v="Nc"/>
    <d v="2025-09-17T00:00:00"/>
    <s v="RINGING NO RESPONSE (RNR)"/>
    <s v="dt--17th sep 17:09 pm called up customer no 9623050774 Its  busy "/>
    <d v="2025-09-17T00:00:00"/>
    <s v="NO"/>
  </r>
  <r>
    <n v="463810078"/>
    <s v="MOHAMMAD MAZAR MOHAMMAD AKBAR"/>
    <s v="ONLINE"/>
    <s v="17.09.25"/>
    <n v="4407"/>
    <s v="UPI"/>
    <n v="127907354718"/>
    <m/>
    <n v="4217"/>
    <n v="4174"/>
    <x v="0"/>
    <x v="0"/>
    <x v="0"/>
    <x v="4"/>
    <n v="87600"/>
    <n v="82"/>
    <n v="0"/>
    <n v="2250"/>
    <s v="26.08.25"/>
    <n v="6.1662805115619522E-2"/>
    <n v="4.3640232389159459E-3"/>
    <s v="STABLE"/>
    <x v="0"/>
    <s v="PTP"/>
    <x v="1"/>
    <m/>
    <n v="18"/>
    <s v="CAVA"/>
    <m/>
    <s v="-"/>
    <s v="268 OLD BAZAR KASAI   MOHALLA KHADKI  PUNE CITY  HULE MARG  PUNE 411003"/>
    <s v="KHADAKI"/>
    <s v=" 8459294049  "/>
    <s v="ALLTAKE ITES PVT LTD"/>
    <s v="OFFICE NO 401 GOODWILL   BEYOND  KHARADI PUNE   PUNE 411014"/>
    <n v="6506"/>
    <n v="87600"/>
    <n v="27"/>
    <n v="24"/>
    <s v="-"/>
    <s v="REGULAR"/>
    <s v="MH12XC5761"/>
    <s v="BAJAJ FREEDOM 125 NG04 DISC LED"/>
    <n v="45523"/>
    <n v="36"/>
    <x v="1"/>
    <s v="KAILASH ATKARI"/>
    <s v="AARTI ZENDE"/>
    <m/>
    <m/>
    <m/>
    <m/>
    <m/>
    <m/>
    <n v="1"/>
    <m/>
    <m/>
    <m/>
    <m/>
    <m/>
    <m/>
    <m/>
    <m/>
    <m/>
    <m/>
    <m/>
    <m/>
    <m/>
    <m/>
    <m/>
    <m/>
    <m/>
    <m/>
    <m/>
    <m/>
    <n v="1"/>
    <m/>
    <m/>
    <m/>
    <m/>
    <m/>
    <m/>
    <m/>
    <m/>
    <m/>
    <m/>
    <m/>
    <m/>
    <m/>
    <m/>
    <m/>
    <m/>
    <m/>
    <m/>
    <m/>
    <m/>
    <n v="1"/>
    <m/>
    <m/>
    <m/>
    <m/>
    <m/>
    <m/>
    <m/>
    <m/>
    <m/>
    <m/>
    <m/>
    <m/>
    <m/>
    <m/>
    <m/>
    <m/>
    <m/>
    <m/>
    <m/>
    <m/>
    <m/>
    <m/>
    <m/>
    <n v="1"/>
    <m/>
    <m/>
    <m/>
    <m/>
    <m/>
    <m/>
    <m/>
    <m/>
    <m/>
    <m/>
    <m/>
    <m/>
    <m/>
    <m/>
    <m/>
    <m/>
    <m/>
    <m/>
    <m/>
    <m/>
    <n v="4"/>
    <n v="1"/>
    <s v="DUWT0023"/>
    <s v="APHBTJl1_Egc"/>
    <s v="Allocated 02"/>
    <s v="Refuse To Pay (RTP)"/>
    <s v="Customer paid 1EMI RTP for rb "/>
    <d v="2025-09-25T00:00:00"/>
    <s v="Promise To Pay (PTP)"/>
    <s v="15:40-CALLED UP THE CUSTOMER NO. CUSTOMER GIVEN PROMISED TO TRANSFER EMI DUE THROUGH ONLINE MODE AND SHARE THE TRANSATION DETAILS."/>
    <d v="2025-09-20T00:00:00"/>
    <s v="NO"/>
  </r>
  <r>
    <n v="465031582"/>
    <s v="DEVA RAMESH SUBAYYA"/>
    <m/>
    <m/>
    <m/>
    <m/>
    <m/>
    <m/>
    <n v="4899"/>
    <n v="24495"/>
    <x v="3"/>
    <x v="1"/>
    <x v="1"/>
    <x v="7"/>
    <n v="86879"/>
    <n v="1043"/>
    <n v="0"/>
    <n v="2250"/>
    <s v="FLOW"/>
    <n v="0.73976720225474923"/>
    <n v="2.962351017567694E-2"/>
    <s v="FLOW"/>
    <x v="1"/>
    <s v="NC"/>
    <x v="2"/>
    <s v="Shifted"/>
    <m/>
    <s v="CNAVNA"/>
    <m/>
    <s v="ELG"/>
    <s v="C/O: Ramesh Subayya   FLAT NO 316  FLOOR 7  HOUSING  SOCIETY BIJLI NAGAR ..... ..... PUNE 411033"/>
    <s v="CHINCHWAD"/>
    <s v=" 8317567538 7385308822 "/>
    <s v="SKF INDIA LIMITED"/>
    <s v="CHAPEKAR CHOWK   ROAD CHINCHWAD  PUNE  PUNE PUNE PUNE 411019"/>
    <n v="27788"/>
    <n v="86879"/>
    <n v="149"/>
    <n v="177"/>
    <s v="-"/>
    <s v="NPA"/>
    <s v="MH12XR2177"/>
    <s v="HONDA ACTIVA 125 SMART"/>
    <n v="45650"/>
    <n v="24"/>
    <x v="1"/>
    <s v="KAILASH ATKARI"/>
    <s v="NUTAN KAMBLE"/>
    <m/>
    <m/>
    <m/>
    <m/>
    <m/>
    <m/>
    <n v="1"/>
    <m/>
    <m/>
    <m/>
    <m/>
    <m/>
    <m/>
    <m/>
    <m/>
    <m/>
    <m/>
    <m/>
    <m/>
    <m/>
    <m/>
    <m/>
    <m/>
    <m/>
    <m/>
    <m/>
    <m/>
    <m/>
    <m/>
    <m/>
    <m/>
    <m/>
    <m/>
    <m/>
    <m/>
    <m/>
    <m/>
    <m/>
    <m/>
    <m/>
    <m/>
    <m/>
    <m/>
    <m/>
    <m/>
    <m/>
    <m/>
    <m/>
    <m/>
    <m/>
    <m/>
    <m/>
    <m/>
    <m/>
    <m/>
    <m/>
    <m/>
    <m/>
    <m/>
    <m/>
    <m/>
    <m/>
    <m/>
    <m/>
    <m/>
    <m/>
    <m/>
    <m/>
    <m/>
    <m/>
    <m/>
    <m/>
    <m/>
    <m/>
    <m/>
    <m/>
    <m/>
    <m/>
    <m/>
    <m/>
    <m/>
    <m/>
    <m/>
    <m/>
    <m/>
    <m/>
    <m/>
    <m/>
    <m/>
    <m/>
    <m/>
    <m/>
    <m/>
    <n v="1"/>
    <n v="1"/>
    <s v="ZBHT0015"/>
    <s v="k6i1DXNsDgc"/>
    <s v="Allocated 02"/>
    <s v="Shifted (NC_SFTD)"/>
    <s v="Visit cm residence address cm shifted "/>
    <d v="2025-09-03T00:00:00"/>
    <s v="RINGING NO RESPONSE (RNR)"/>
    <s v="17:58-CALLED UP THE CUSTOMER NO. CUSTOMER CONTACT NUMBER ARE RINGING MODE"/>
    <d v="2025-09-16T00:00:00"/>
    <s v="NO"/>
  </r>
  <r>
    <n v="464215934"/>
    <s v="PRAVIN PANDURANG BOTRE"/>
    <m/>
    <m/>
    <m/>
    <m/>
    <m/>
    <s v="BANK STABLE 16"/>
    <n v="3971"/>
    <n v="3971"/>
    <x v="0"/>
    <x v="0"/>
    <x v="1"/>
    <x v="5"/>
    <n v="86806"/>
    <n v="62"/>
    <n v="0"/>
    <n v="450"/>
    <s v="-"/>
    <n v="5.671593328973739E-2"/>
    <n v="4.3244680511111593E-3"/>
    <s v="STABLE"/>
    <x v="0"/>
    <s v="-"/>
    <x v="1"/>
    <m/>
    <n v="17"/>
    <m/>
    <m/>
    <s v="-"/>
    <s v="S O PANDURANG BOTRE   MARUTI MANDIRA  JAVAL GAVTHAN  YELWADI DEHU PUNE  PUNE 412109"/>
    <s v="DEHU"/>
    <s v=" 9921350461  "/>
    <s v="Indrayani hotel"/>
    <s v="Yelwadi Pune     PUNE 410501"/>
    <n v="4483"/>
    <n v="86806"/>
    <n v="27"/>
    <n v="24"/>
    <s v="-"/>
    <s v="REGULAR"/>
    <s v="MH14LW5163"/>
    <s v="JUPITER CLASSIC BSVI"/>
    <n v="45570"/>
    <n v="36"/>
    <x v="1"/>
    <s v="VIJAY NIKAM"/>
    <s v="NUTAN KAMBLE"/>
    <m/>
    <m/>
    <m/>
    <m/>
    <m/>
    <m/>
    <m/>
    <m/>
    <m/>
    <m/>
    <m/>
    <m/>
    <m/>
    <m/>
    <m/>
    <m/>
    <m/>
    <m/>
    <m/>
    <m/>
    <m/>
    <m/>
    <m/>
    <m/>
    <m/>
    <m/>
    <m/>
    <m/>
    <m/>
    <m/>
    <m/>
    <m/>
    <m/>
    <m/>
    <m/>
    <m/>
    <m/>
    <m/>
    <m/>
    <m/>
    <m/>
    <m/>
    <m/>
    <m/>
    <m/>
    <m/>
    <m/>
    <m/>
    <m/>
    <m/>
    <m/>
    <m/>
    <m/>
    <m/>
    <m/>
    <m/>
    <m/>
    <m/>
    <m/>
    <m/>
    <m/>
    <m/>
    <m/>
    <m/>
    <m/>
    <m/>
    <m/>
    <m/>
    <m/>
    <m/>
    <m/>
    <m/>
    <m/>
    <m/>
    <m/>
    <m/>
    <m/>
    <m/>
    <m/>
    <m/>
    <m/>
    <m/>
    <m/>
    <m/>
    <m/>
    <m/>
    <m/>
    <m/>
    <m/>
    <m/>
    <n v="1"/>
    <m/>
    <m/>
    <n v="1"/>
    <n v="1"/>
    <s v="DUWT0027"/>
    <s v="Ao3BIYhusOg7"/>
    <s v="Allocated 03"/>
    <e v="#N/A"/>
    <e v="#N/A"/>
    <e v="#N/A"/>
    <s v="Non Contactable Customer (POT_SKIP)"/>
    <s v="dt--02nd 15:43sep pm called up customer no 9921350461 Its  not connected "/>
    <d v="2025-09-02T00:00:00"/>
    <s v="NO"/>
  </r>
  <r>
    <n v="132321077"/>
    <s v="SONAM BALASO GAVHANE"/>
    <m/>
    <m/>
    <m/>
    <m/>
    <m/>
    <m/>
    <n v="5661"/>
    <n v="26623"/>
    <x v="3"/>
    <x v="1"/>
    <x v="1"/>
    <x v="8"/>
    <n v="86110.18"/>
    <n v="1478"/>
    <n v="0"/>
    <n v="2700"/>
    <s v="FLOW"/>
    <n v="0.89522239592034769"/>
    <n v="2.9361362279254739E-2"/>
    <s v="FLOW"/>
    <x v="2"/>
    <s v="RTP"/>
    <x v="3"/>
    <m/>
    <m/>
    <s v="CAVNA"/>
    <m/>
    <s v="ELG"/>
    <s v="D/O- Balaso Gavhane At. Post Kelawade Taluka Bhor  Jilha Pune Near Bhairavnath   Temple Kelawade Pune NARSARAPUR 412213"/>
    <s v="BHOR"/>
    <s v=" 7385891914 7385891914 "/>
    <s v="srusha industries LLP"/>
    <s v="a p kasurdi kasurdi nr mamacha mala hotel tal Bhor dist pune  mamacha mala hotel NARSARAPUR 412213"/>
    <n v="30801"/>
    <n v="86110.18"/>
    <n v="148"/>
    <n v="176"/>
    <s v="-"/>
    <s v="NPA"/>
    <s v="MH12UP6936"/>
    <s v="CLASSIC SIGNALS 350 DESERT SAND"/>
    <n v="44785"/>
    <n v="48"/>
    <x v="1"/>
    <s v="VIJAY NIKAM"/>
    <s v="NUTAN KAMBLE"/>
    <m/>
    <m/>
    <m/>
    <m/>
    <m/>
    <m/>
    <n v="1"/>
    <m/>
    <m/>
    <m/>
    <m/>
    <m/>
    <m/>
    <m/>
    <m/>
    <m/>
    <m/>
    <m/>
    <m/>
    <m/>
    <m/>
    <m/>
    <m/>
    <m/>
    <m/>
    <m/>
    <m/>
    <m/>
    <m/>
    <m/>
    <n v="1"/>
    <m/>
    <m/>
    <m/>
    <m/>
    <m/>
    <m/>
    <m/>
    <m/>
    <m/>
    <m/>
    <m/>
    <m/>
    <m/>
    <m/>
    <m/>
    <m/>
    <m/>
    <m/>
    <m/>
    <m/>
    <m/>
    <m/>
    <m/>
    <m/>
    <m/>
    <m/>
    <m/>
    <m/>
    <m/>
    <n v="1"/>
    <m/>
    <m/>
    <m/>
    <m/>
    <m/>
    <m/>
    <m/>
    <m/>
    <m/>
    <m/>
    <m/>
    <m/>
    <m/>
    <m/>
    <m/>
    <m/>
    <m/>
    <m/>
    <m/>
    <m/>
    <m/>
    <m/>
    <m/>
    <m/>
    <m/>
    <m/>
    <m/>
    <m/>
    <m/>
    <m/>
    <m/>
    <m/>
    <n v="3"/>
    <n v="1"/>
    <s v="DUWT0011"/>
    <s v="GPYvyHXR4OJ7"/>
    <s v="Allocated 02"/>
    <s v="No Intention to pay (NITP)"/>
    <s v="No intention to pay "/>
    <d v="2025-09-22T00:00:00"/>
    <s v="Call Back (CLB)"/>
    <s v="dt--08th sep 17:00 pm called up customer no 7385891914  Its call received but not talk than disconnected the call   "/>
    <d v="2025-09-08T00:00:00"/>
    <s v="NO"/>
  </r>
  <r>
    <n v="457165708"/>
    <s v="SANGRAM ANKUSH PARKHANDE"/>
    <m/>
    <m/>
    <m/>
    <m/>
    <m/>
    <s v="BANK STBALE 30"/>
    <n v="4948"/>
    <n v="4948"/>
    <x v="0"/>
    <x v="0"/>
    <x v="1"/>
    <x v="8"/>
    <n v="86007.17"/>
    <n v="104"/>
    <n v="0"/>
    <n v="0"/>
    <s v="-"/>
    <n v="5.7238881718430987E-2"/>
    <n v="4.2846722442168306E-3"/>
    <s v="STABLE"/>
    <x v="0"/>
    <s v="-"/>
    <x v="1"/>
    <m/>
    <n v="30"/>
    <s v="CAVA"/>
    <m/>
    <s v="-"/>
    <s v="at shiravali  post   ambeghar near  waghjai mandir  tal Bhor dist pune waghjai mandir PUNE 412206"/>
    <s v="BHOR"/>
    <s v=" 9021003779 8261849683 "/>
    <s v="parkkande deari fharam"/>
    <s v="at shiravali post   ambeghar near  waghjai mandir  tal Bhor dist pune waghjai mandir PUNE 412206"/>
    <n v="5052"/>
    <n v="86007.17"/>
    <n v="27"/>
    <n v="55"/>
    <s v="-"/>
    <s v="REGULAR"/>
    <s v="MH12VH2865"/>
    <s v="RE BULLET 350 EFI BLACK"/>
    <n v="44995"/>
    <n v="48"/>
    <x v="1"/>
    <s v="VIJAY NIKAM"/>
    <s v="NUTAN KAMBLE"/>
    <m/>
    <m/>
    <m/>
    <m/>
    <m/>
    <m/>
    <m/>
    <m/>
    <m/>
    <m/>
    <m/>
    <m/>
    <m/>
    <m/>
    <m/>
    <m/>
    <m/>
    <m/>
    <m/>
    <m/>
    <m/>
    <m/>
    <m/>
    <m/>
    <m/>
    <m/>
    <m/>
    <m/>
    <m/>
    <m/>
    <m/>
    <m/>
    <m/>
    <m/>
    <m/>
    <m/>
    <m/>
    <m/>
    <m/>
    <m/>
    <m/>
    <m/>
    <n v="1"/>
    <m/>
    <m/>
    <m/>
    <m/>
    <m/>
    <m/>
    <m/>
    <m/>
    <m/>
    <m/>
    <m/>
    <m/>
    <m/>
    <m/>
    <m/>
    <m/>
    <m/>
    <m/>
    <m/>
    <m/>
    <m/>
    <m/>
    <m/>
    <m/>
    <m/>
    <m/>
    <m/>
    <m/>
    <m/>
    <m/>
    <m/>
    <m/>
    <m/>
    <m/>
    <m/>
    <m/>
    <m/>
    <m/>
    <m/>
    <m/>
    <m/>
    <m/>
    <m/>
    <m/>
    <m/>
    <m/>
    <m/>
    <m/>
    <m/>
    <m/>
    <n v="1"/>
    <n v="1"/>
    <s v="DUWT0011"/>
    <s v="Aoe26Br_Dgc"/>
    <s v="Allocated 02"/>
    <s v="Promise To Pay (PTP)"/>
    <s v="Promise to pay"/>
    <d v="2025-09-25T00:00:00"/>
    <s v="Non Contactable Customer (POT_SKIP)"/>
    <s v="dt--08th sep 17:09pm called up customer no 9021003779   Its   call forwaded to voice mail "/>
    <d v="2025-09-08T00:00:00"/>
    <s v="NO"/>
  </r>
  <r>
    <n v="465340707"/>
    <s v="EKNATH DEVBA KHARUSE"/>
    <m/>
    <m/>
    <m/>
    <m/>
    <m/>
    <m/>
    <n v="4934"/>
    <n v="14802"/>
    <x v="2"/>
    <x v="1"/>
    <x v="1"/>
    <x v="8"/>
    <n v="85719"/>
    <n v="309"/>
    <n v="0"/>
    <n v="1350"/>
    <s v="FLOW"/>
    <n v="0.22243824483589911"/>
    <n v="2.2013721642518511E-2"/>
    <s v="FLOW"/>
    <x v="1"/>
    <s v="NC"/>
    <x v="2"/>
    <s v="Add not found"/>
    <m/>
    <s v="CNAVNA"/>
    <m/>
    <s v="ELG"/>
    <s v="S/O Devba Kharuse   jayatwadi a/p  jayatpad ranjanwadi  po pangari tal bhor Hno 16 Nr vitthal rukhmini mandir PUNE 412206"/>
    <s v="BHOR"/>
    <s v=" 7020550041 8262026703 "/>
    <s v="KHARUSE ENTERPRISES"/>
    <s v="H NO 16 JAYATWADI    RANJANWADI  PO PANGARI AP JAYATPAD  TAL BHOR PUNE PANGARI PUNE NR VITTHAL RUKMINI MANDIR PUNE 412206"/>
    <n v="16461"/>
    <n v="85719"/>
    <n v="88"/>
    <n v="116"/>
    <s v="-"/>
    <s v="REGULAR"/>
    <s v="MH12XU0457"/>
    <s v="TVS RAIDER DISC"/>
    <n v="45684"/>
    <n v="24"/>
    <x v="1"/>
    <s v="VIJAY NIKAM"/>
    <s v="NUTAN KAMBLE"/>
    <n v="1"/>
    <m/>
    <m/>
    <m/>
    <m/>
    <m/>
    <m/>
    <m/>
    <m/>
    <m/>
    <m/>
    <m/>
    <m/>
    <m/>
    <m/>
    <m/>
    <m/>
    <m/>
    <m/>
    <m/>
    <m/>
    <m/>
    <m/>
    <m/>
    <m/>
    <m/>
    <m/>
    <m/>
    <m/>
    <m/>
    <m/>
    <m/>
    <m/>
    <m/>
    <m/>
    <m/>
    <m/>
    <m/>
    <m/>
    <m/>
    <m/>
    <m/>
    <m/>
    <m/>
    <m/>
    <m/>
    <m/>
    <m/>
    <m/>
    <m/>
    <m/>
    <m/>
    <m/>
    <m/>
    <m/>
    <m/>
    <m/>
    <m/>
    <m/>
    <m/>
    <m/>
    <m/>
    <m/>
    <m/>
    <m/>
    <m/>
    <m/>
    <m/>
    <m/>
    <m/>
    <m/>
    <m/>
    <m/>
    <m/>
    <m/>
    <m/>
    <m/>
    <m/>
    <m/>
    <m/>
    <m/>
    <m/>
    <m/>
    <m/>
    <m/>
    <m/>
    <m/>
    <m/>
    <m/>
    <m/>
    <m/>
    <m/>
    <m/>
    <n v="1"/>
    <n v="1"/>
    <s v="DUWT0011"/>
    <s v="A6VlhQC_DIz"/>
    <s v="Allocated 02"/>
    <s v="Others (NC_OTHER)"/>
    <s v="Short address"/>
    <d v="2025-09-01T00:00:00"/>
    <s v="RINGING NO RESPONSE (RNR)"/>
    <s v="dt--17th sep 15:52 pm called up customer no 8262026703 Its  busy "/>
    <d v="2025-09-17T00:00:00"/>
    <s v="NO"/>
  </r>
  <r>
    <n v="459574126"/>
    <s v="TUSHAR JIJARAM BHOKASE"/>
    <s v="ONLINE"/>
    <s v="22.09.25"/>
    <n v="36200"/>
    <s v="UPI"/>
    <n v="270017372051"/>
    <s v="CBC COLL"/>
    <n v="5398"/>
    <n v="26931"/>
    <x v="3"/>
    <x v="2"/>
    <x v="0"/>
    <x v="2"/>
    <n v="85551"/>
    <n v="750"/>
    <n v="2700"/>
    <n v="2250"/>
    <s v="FLOW"/>
    <n v="0.27844395424849899"/>
    <n v="2.9170696244654491E-2"/>
    <s v="RB"/>
    <x v="0"/>
    <s v="-"/>
    <x v="2"/>
    <s v="Shifted"/>
    <m/>
    <s v="CNAVNA"/>
    <m/>
    <s v="ELG"/>
    <s v="h no 726 kurkundi   tal khed dist  pune  siddheshwar mandir PUNE 410505"/>
    <s v="KURKUNDI"/>
    <s v=" 7057864234 7499118713 "/>
    <s v="fitness first gym"/>
    <s v="at post ambethan   chowk  tal khed  dist pune  icici Bank  PUNE 410501"/>
    <n v="29931"/>
    <n v="85551"/>
    <n v="149"/>
    <n v="0"/>
    <s v="-"/>
    <s v="NPA"/>
    <s v="MH14KZ8801"/>
    <s v="TORK KRATOS"/>
    <n v="45167"/>
    <n v="36"/>
    <x v="1"/>
    <s v="KAILASH ATKARI"/>
    <s v="AARTI ZENDE"/>
    <m/>
    <m/>
    <m/>
    <m/>
    <m/>
    <m/>
    <m/>
    <m/>
    <m/>
    <m/>
    <m/>
    <m/>
    <n v="1"/>
    <m/>
    <m/>
    <m/>
    <m/>
    <m/>
    <m/>
    <m/>
    <m/>
    <m/>
    <m/>
    <m/>
    <m/>
    <m/>
    <m/>
    <m/>
    <m/>
    <m/>
    <m/>
    <m/>
    <m/>
    <m/>
    <m/>
    <m/>
    <m/>
    <m/>
    <m/>
    <m/>
    <m/>
    <m/>
    <m/>
    <m/>
    <m/>
    <m/>
    <m/>
    <m/>
    <m/>
    <m/>
    <m/>
    <m/>
    <m/>
    <m/>
    <m/>
    <m/>
    <m/>
    <m/>
    <m/>
    <m/>
    <m/>
    <m/>
    <m/>
    <m/>
    <m/>
    <m/>
    <m/>
    <m/>
    <m/>
    <m/>
    <m/>
    <m/>
    <m/>
    <m/>
    <m/>
    <m/>
    <m/>
    <m/>
    <m/>
    <m/>
    <m/>
    <m/>
    <m/>
    <m/>
    <m/>
    <m/>
    <m/>
    <m/>
    <m/>
    <m/>
    <m/>
    <m/>
    <m/>
    <n v="1"/>
    <n v="1"/>
    <s v="DUWT0017"/>
    <s v="A2lByyHwpDIm"/>
    <s v="Allocated 02"/>
    <s v="Shifted (NC_SFTD)"/>
    <s v="Customer left job as per owner "/>
    <d v="2025-09-05T00:00:00"/>
    <s v="Non Contactable Customer (POT_SKIP)"/>
    <s v="17:23-CALLED UP THE CUSTOMER NO IN SYSTEM. RESPONDENT SAID ITS IS WRONG NO."/>
    <d v="2025-09-04T00:00:00"/>
    <s v="NO"/>
  </r>
  <r>
    <n v="463268650"/>
    <s v="PARMESHWAR GOVIND WAGHMARE"/>
    <m/>
    <m/>
    <m/>
    <m/>
    <m/>
    <m/>
    <n v="3846"/>
    <n v="19230"/>
    <x v="3"/>
    <x v="1"/>
    <x v="1"/>
    <x v="12"/>
    <n v="85476"/>
    <n v="704"/>
    <n v="0"/>
    <n v="2250"/>
    <s v="FLOW"/>
    <n v="0.372342751879356"/>
    <n v="2.9145123168730792E-2"/>
    <s v="STABLE"/>
    <x v="4"/>
    <s v="BPTP"/>
    <x v="5"/>
    <m/>
    <m/>
    <s v="CAVNA"/>
    <m/>
    <s v="ELG"/>
    <s v="Geetai General   Stores Pavana Nagar  Near Ganesh  Mandir ..... Rahatani Pune City PUNE 411017"/>
    <s v="RAHATANI"/>
    <s v=" 9834993300  "/>
    <s v="TATA MOTORS LIMITED"/>
    <s v="chinchwad  pune   pune  pune pune   pune pune  pune pune  PUNE 411018"/>
    <n v="22184"/>
    <n v="85476"/>
    <n v="149"/>
    <n v="177"/>
    <s v="-"/>
    <s v="NPA"/>
    <s v="MH14LR8608"/>
    <s v="AMPERE MAGNUS EX"/>
    <n v="45464"/>
    <n v="36"/>
    <x v="1"/>
    <s v="KAILASH ATKARI"/>
    <s v="NUTAN KAMBLE"/>
    <m/>
    <m/>
    <m/>
    <m/>
    <m/>
    <m/>
    <m/>
    <m/>
    <m/>
    <n v="1"/>
    <m/>
    <m/>
    <m/>
    <m/>
    <m/>
    <m/>
    <m/>
    <m/>
    <m/>
    <m/>
    <m/>
    <m/>
    <m/>
    <m/>
    <m/>
    <m/>
    <m/>
    <n v="1"/>
    <m/>
    <m/>
    <m/>
    <m/>
    <m/>
    <n v="1"/>
    <m/>
    <m/>
    <m/>
    <m/>
    <m/>
    <m/>
    <m/>
    <m/>
    <m/>
    <m/>
    <m/>
    <m/>
    <m/>
    <m/>
    <m/>
    <m/>
    <m/>
    <m/>
    <m/>
    <m/>
    <m/>
    <m/>
    <m/>
    <m/>
    <m/>
    <m/>
    <m/>
    <m/>
    <m/>
    <m/>
    <m/>
    <m/>
    <m/>
    <m/>
    <m/>
    <m/>
    <m/>
    <m/>
    <m/>
    <m/>
    <m/>
    <m/>
    <m/>
    <m/>
    <m/>
    <m/>
    <m/>
    <m/>
    <m/>
    <m/>
    <m/>
    <m/>
    <m/>
    <m/>
    <m/>
    <m/>
    <m/>
    <m/>
    <m/>
    <n v="3"/>
    <n v="1"/>
    <s v="ZBHT0015"/>
    <s v="APIfBcpOI7"/>
    <s v="Allocated 02"/>
    <s v="Door Locked (NC_DL)"/>
    <s v="Visited at customer home address. Customer is out of station. Customer home door is locked."/>
    <d v="2025-09-12T00:00:00"/>
    <s v="RINGING NO RESPONSE (RNR)"/>
    <s v="dt--17th sep 15:53 pm called up customer no 9834993300 Its ringing "/>
    <d v="2025-09-17T00:00:00"/>
    <s v="NO"/>
  </r>
  <r>
    <n v="457619974"/>
    <s v="TEJAS SUNIL AMBAVALE"/>
    <m/>
    <m/>
    <m/>
    <m/>
    <m/>
    <m/>
    <n v="4706"/>
    <n v="4431"/>
    <x v="0"/>
    <x v="1"/>
    <x v="1"/>
    <x v="8"/>
    <n v="85331.15"/>
    <n v="111"/>
    <n v="0"/>
    <n v="2250"/>
    <s v="30.08.25"/>
    <n v="5.6788981683128202E-2"/>
    <n v="4.2509945388518539E-3"/>
    <s v="STABLE"/>
    <x v="3"/>
    <s v="PTP"/>
    <x v="1"/>
    <m/>
    <n v="30"/>
    <s v="CAVA"/>
    <m/>
    <s v="-"/>
    <s v="126  Gavthan  At   jambhali  Tal  Bhor  Near Ganpati  mandir jambhali Jambhali PUNE 412213"/>
    <s v="BHOR"/>
    <s v=" 8263070162 7507900698 "/>
    <s v="fine handaling automation"/>
    <s v="ap khed shivapur   toll plaza tal  Bhor dist pune  near garwa hotel PUNE 412205"/>
    <n v="6792"/>
    <n v="85331.15"/>
    <n v="27"/>
    <n v="55"/>
    <s v="-"/>
    <s v="REGULAR"/>
    <s v="MH12VM2530"/>
    <s v="RE BULLET X 350 ES EFI REGAL RED"/>
    <n v="45027"/>
    <n v="48"/>
    <x v="1"/>
    <s v="VIJAY NIKAM"/>
    <s v="NUTAN KAMBLE"/>
    <m/>
    <m/>
    <m/>
    <m/>
    <m/>
    <m/>
    <m/>
    <m/>
    <m/>
    <m/>
    <m/>
    <m/>
    <m/>
    <m/>
    <m/>
    <m/>
    <m/>
    <m/>
    <m/>
    <m/>
    <m/>
    <m/>
    <m/>
    <m/>
    <m/>
    <m/>
    <m/>
    <m/>
    <m/>
    <m/>
    <m/>
    <m/>
    <m/>
    <n v="1"/>
    <m/>
    <m/>
    <m/>
    <m/>
    <m/>
    <m/>
    <m/>
    <m/>
    <m/>
    <m/>
    <m/>
    <m/>
    <m/>
    <m/>
    <m/>
    <m/>
    <m/>
    <m/>
    <m/>
    <m/>
    <m/>
    <m/>
    <m/>
    <m/>
    <m/>
    <m/>
    <n v="1"/>
    <m/>
    <m/>
    <m/>
    <m/>
    <m/>
    <m/>
    <m/>
    <m/>
    <m/>
    <m/>
    <m/>
    <m/>
    <m/>
    <m/>
    <m/>
    <m/>
    <m/>
    <m/>
    <m/>
    <m/>
    <m/>
    <m/>
    <m/>
    <m/>
    <m/>
    <m/>
    <m/>
    <m/>
    <m/>
    <m/>
    <m/>
    <m/>
    <n v="2"/>
    <n v="1"/>
    <s v="DUWT0011"/>
    <s v="B2XtrkOqpDMc"/>
    <s v="Allocated 02"/>
    <s v="Promise To Pay (PTP)"/>
    <s v="Promise to pay"/>
    <d v="2025-09-25T00:00:00"/>
    <s v="RINGING NO RESPONSE (RNR)"/>
    <s v="dt--17th sep 15:55 pm called up customer no 8263070162 Its  ringing "/>
    <d v="2025-09-17T00:00:00"/>
    <s v="NO"/>
  </r>
  <r>
    <n v="463191407"/>
    <s v="SAFAT ALI"/>
    <s v="ONLINE"/>
    <s v="12.09.25"/>
    <n v="6000"/>
    <m/>
    <m/>
    <s v="BANK RB 29"/>
    <n v="5686"/>
    <n v="5686"/>
    <x v="0"/>
    <x v="2"/>
    <x v="0"/>
    <x v="3"/>
    <n v="84601"/>
    <n v="169"/>
    <n v="0"/>
    <n v="900"/>
    <s v="-"/>
    <n v="6.0987333318487977E-2"/>
    <n v="4.2146202058850222E-3"/>
    <s v="RB"/>
    <x v="0"/>
    <s v="-"/>
    <x v="4"/>
    <m/>
    <m/>
    <m/>
    <m/>
    <m/>
    <s v="S/O INTAZAM ALI   GAT NO 637 COLONY  NO 9 VADACHA  MALA   JADHAVWADI Chikhali PUNE 411062"/>
    <s v="CHIKHALI"/>
    <s v=" 9545820570 6389731405 "/>
    <s v="S.S. INTERPRISS"/>
    <s v="COLONY NO 9 VADACHA   MALAJADHAVWADI  CHIKHALI PUNE  MAHARASHTRA  MAHARASHTRA  CHAURAHA PUNE 411062"/>
    <n v="12441"/>
    <n v="84601"/>
    <n v="27"/>
    <n v="0"/>
    <s v="-"/>
    <s v="REGULAR"/>
    <s v="UP90AD7177"/>
    <s v="APACHE RTR 160 4V DISC SMARTXONNECT"/>
    <n v="45455"/>
    <n v="30"/>
    <x v="0"/>
    <s v="VIJAY NIKAM"/>
    <s v="AARTI ZENDE"/>
    <m/>
    <m/>
    <m/>
    <m/>
    <m/>
    <m/>
    <m/>
    <m/>
    <m/>
    <m/>
    <m/>
    <m/>
    <m/>
    <m/>
    <m/>
    <m/>
    <m/>
    <m/>
    <m/>
    <m/>
    <m/>
    <m/>
    <m/>
    <m/>
    <m/>
    <m/>
    <m/>
    <m/>
    <m/>
    <m/>
    <m/>
    <m/>
    <m/>
    <n v="1"/>
    <m/>
    <m/>
    <m/>
    <m/>
    <m/>
    <m/>
    <m/>
    <m/>
    <m/>
    <m/>
    <m/>
    <m/>
    <m/>
    <m/>
    <m/>
    <m/>
    <m/>
    <m/>
    <m/>
    <m/>
    <m/>
    <m/>
    <m/>
    <m/>
    <m/>
    <m/>
    <m/>
    <m/>
    <m/>
    <m/>
    <m/>
    <m/>
    <m/>
    <m/>
    <m/>
    <m/>
    <m/>
    <m/>
    <m/>
    <m/>
    <m/>
    <m/>
    <m/>
    <m/>
    <m/>
    <m/>
    <m/>
    <m/>
    <m/>
    <m/>
    <m/>
    <m/>
    <m/>
    <m/>
    <m/>
    <m/>
    <m/>
    <m/>
    <m/>
    <n v="1"/>
    <n v="1"/>
    <s v="ZBHT0011"/>
    <s v="A6lb4LK4OIm"/>
    <s v="Allocated"/>
    <s v="No Such Person (NC_NSP)"/>
    <s v="Visited given residence address no such person this society "/>
    <d v="2025-09-12T00:00:00"/>
    <s v="Call Back (CLB)"/>
    <s v="16:47-CALLED UP THE CUSTOMER NO. CUSTOMER SAID TODAY HE PAID HIS CURRENT EMI PAYMENT BY ONLINE MODE. AND HE WILL PAY HIS PENDING EMI PAYMENY AFTER 2/3 DAYS."/>
    <d v="2025-09-12T00:00:00"/>
    <s v="NO"/>
  </r>
  <r>
    <n v="462994367"/>
    <s v="ASHUTOSH ASHOK BHOITE"/>
    <s v="ONLINE"/>
    <s v="29.09.25"/>
    <n v="3863"/>
    <s v="UPI"/>
    <n v="540449641503"/>
    <m/>
    <n v="3286"/>
    <n v="6752"/>
    <x v="4"/>
    <x v="0"/>
    <x v="0"/>
    <x v="3"/>
    <n v="84482"/>
    <n v="188"/>
    <n v="0"/>
    <n v="450"/>
    <s v="-"/>
    <n v="0.17514453539388661"/>
    <n v="1.4465193623958671E-2"/>
    <s v="STABLE"/>
    <x v="0"/>
    <s v="-"/>
    <x v="1"/>
    <m/>
    <n v="24"/>
    <s v="CAVA"/>
    <m/>
    <m/>
    <s v="sonigra heights   ghar no-a/3 opp.sarswati  school  triveni nagar TALAWADE Near YEWALE TEA RUPEENAGAR 412114"/>
    <s v="TALAWADE"/>
    <s v=" 9552151511 9922716003 "/>
    <s v="MAXLIFE INSURANCE CO LTD"/>
    <s v="SECOND FLOOR SARDAR   GAWADE COMMERCIAL   COMPLEX  CTS 4287 LINK ROAD  TANAJI NAGAR CHINCHWAD  NEAR KALIKA MATA MANDIR  PUNE 411033"/>
    <n v="7390"/>
    <n v="84482"/>
    <n v="58"/>
    <n v="24"/>
    <s v="-"/>
    <s v="REGULAR"/>
    <s v="MH14LQ0277"/>
    <s v="SUZUKI BURGMAN STREET BT BSVI"/>
    <n v="45436"/>
    <n v="48"/>
    <x v="0"/>
    <s v="VIJAY NIKAM"/>
    <s v="AARTI ZENDE"/>
    <m/>
    <m/>
    <m/>
    <m/>
    <m/>
    <m/>
    <m/>
    <m/>
    <m/>
    <m/>
    <m/>
    <m/>
    <m/>
    <m/>
    <m/>
    <m/>
    <m/>
    <m/>
    <m/>
    <m/>
    <m/>
    <m/>
    <m/>
    <m/>
    <m/>
    <m/>
    <m/>
    <m/>
    <m/>
    <m/>
    <m/>
    <m/>
    <m/>
    <m/>
    <m/>
    <m/>
    <m/>
    <m/>
    <m/>
    <m/>
    <m/>
    <m/>
    <n v="1"/>
    <m/>
    <m/>
    <m/>
    <m/>
    <m/>
    <m/>
    <m/>
    <m/>
    <m/>
    <m/>
    <m/>
    <m/>
    <m/>
    <m/>
    <m/>
    <m/>
    <m/>
    <m/>
    <m/>
    <m/>
    <m/>
    <m/>
    <m/>
    <m/>
    <m/>
    <m/>
    <m/>
    <m/>
    <m/>
    <m/>
    <m/>
    <m/>
    <m/>
    <m/>
    <m/>
    <m/>
    <m/>
    <m/>
    <m/>
    <m/>
    <m/>
    <m/>
    <m/>
    <m/>
    <m/>
    <m/>
    <m/>
    <m/>
    <m/>
    <m/>
    <n v="1"/>
    <n v="1"/>
    <s v="ZBHT0011"/>
    <e v="#N/A"/>
    <s v="Allocated"/>
    <s v="Left Message (LMCB)"/>
    <s v="Left message at residence with mother "/>
    <d v="2025-09-15T00:00:00"/>
    <s v="RINGING NO RESPONSE (RNR)"/>
    <s v="18:00-CALLED UP THE CUSTOMER NO. CUSTOMER CONTACT NUMBER ARE BUSY  MODE"/>
    <d v="2025-09-16T00:00:00"/>
    <s v="NO"/>
  </r>
  <r>
    <n v="457132114"/>
    <s v="DINESH MANSING RATHOD"/>
    <s v="ONLINE"/>
    <s v="15.09.25"/>
    <n v="4960"/>
    <s v="UPI"/>
    <n v="849019761398"/>
    <m/>
    <n v="4860"/>
    <n v="0"/>
    <x v="0"/>
    <x v="0"/>
    <x v="0"/>
    <x v="9"/>
    <n v="84475.11"/>
    <n v="0"/>
    <n v="0"/>
    <n v="938"/>
    <s v="-"/>
    <n v="3.1611743614801888E-2"/>
    <n v="4.2083486660956706E-3"/>
    <s v="RB"/>
    <x v="0"/>
    <s v="-"/>
    <x v="4"/>
    <m/>
    <n v="23"/>
    <s v="CAVA"/>
    <m/>
    <m/>
    <s v="Survey No.67  Flat   203  Nisarg  Heights 11B Bhairavnagar  Bhairavnagar Pune City PUNE 411015"/>
    <s v="DHANORI"/>
    <s v=" 8055355304 9552559223 "/>
    <s v="N S ENTERPRISES"/>
    <s v="office no.214 good   will squre  building dhanori  road pune dhanori road pune dhanori road PUNE 411015"/>
    <n v="5798"/>
    <n v="84475.11"/>
    <n v="27"/>
    <n v="24"/>
    <s v="-"/>
    <s v="REGULAR"/>
    <s v="MH12VH2165"/>
    <s v="HUNTER 350 REBEL RED"/>
    <n v="44993"/>
    <n v="48"/>
    <x v="2"/>
    <s v="VIJAY NIKAM"/>
    <s v="NUTAN KAMBLE"/>
    <m/>
    <m/>
    <m/>
    <m/>
    <m/>
    <m/>
    <m/>
    <m/>
    <m/>
    <m/>
    <m/>
    <m/>
    <m/>
    <m/>
    <m/>
    <m/>
    <m/>
    <m/>
    <m/>
    <m/>
    <m/>
    <m/>
    <m/>
    <m/>
    <m/>
    <m/>
    <m/>
    <m/>
    <m/>
    <m/>
    <m/>
    <m/>
    <m/>
    <m/>
    <m/>
    <m/>
    <m/>
    <m/>
    <m/>
    <m/>
    <m/>
    <m/>
    <m/>
    <m/>
    <m/>
    <m/>
    <m/>
    <m/>
    <m/>
    <m/>
    <m/>
    <m/>
    <m/>
    <m/>
    <m/>
    <m/>
    <m/>
    <m/>
    <m/>
    <m/>
    <m/>
    <m/>
    <m/>
    <m/>
    <m/>
    <m/>
    <m/>
    <m/>
    <m/>
    <m/>
    <m/>
    <m/>
    <m/>
    <m/>
    <m/>
    <m/>
    <m/>
    <m/>
    <m/>
    <m/>
    <m/>
    <m/>
    <m/>
    <m/>
    <m/>
    <m/>
    <m/>
    <m/>
    <m/>
    <m/>
    <m/>
    <m/>
    <m/>
    <n v="0"/>
    <s v=""/>
    <s v="ZBHT0012"/>
    <s v="APHBTJl1_Egc"/>
    <s v="Allocated 16"/>
    <e v="#N/A"/>
    <e v="#N/A"/>
    <e v="#N/A"/>
    <e v="#N/A"/>
    <e v="#N/A"/>
    <e v="#N/A"/>
    <s v="NO"/>
  </r>
  <r>
    <n v="463069996"/>
    <s v="LAXMAN MARUTI JADHAV"/>
    <s v="ONLINE"/>
    <s v="18.09.25"/>
    <n v="4535"/>
    <s v="UPI"/>
    <n v="704933852605"/>
    <m/>
    <n v="4371"/>
    <n v="4136"/>
    <x v="0"/>
    <x v="0"/>
    <x v="0"/>
    <x v="18"/>
    <n v="83893"/>
    <n v="164"/>
    <n v="0"/>
    <n v="2700"/>
    <s v="-"/>
    <n v="0.22756583304616229"/>
    <n v="4.1793493331321397E-3"/>
    <s v="STABLE"/>
    <x v="0"/>
    <s v="-"/>
    <x v="1"/>
    <m/>
    <n v="22"/>
    <s v="CAVA"/>
    <m/>
    <m/>
    <s v="101 Dharmnagar janwadi   Pune City  .....  ..... PUNE 411016"/>
    <s v="JANWADI"/>
    <s v=" 8329385951  "/>
    <s v="GURU FACILITY"/>
    <s v="pune pune  pune   pune  pune pune   pune pune  pune pune  PUNE 411006"/>
    <n v="11371"/>
    <n v="83893"/>
    <n v="27"/>
    <n v="24"/>
    <s v="-"/>
    <s v="REGULAR"/>
    <s v="MH12WW9061"/>
    <s v="AMPERE PRIMUS"/>
    <n v="45443"/>
    <n v="36"/>
    <x v="0"/>
    <s v="VIJAY NIKAM"/>
    <s v="NUTAN KAMBLE"/>
    <m/>
    <m/>
    <m/>
    <m/>
    <m/>
    <m/>
    <m/>
    <m/>
    <m/>
    <m/>
    <m/>
    <m/>
    <m/>
    <m/>
    <m/>
    <m/>
    <m/>
    <m/>
    <m/>
    <m/>
    <m/>
    <m/>
    <m/>
    <m/>
    <m/>
    <m/>
    <m/>
    <m/>
    <m/>
    <m/>
    <n v="1"/>
    <m/>
    <m/>
    <m/>
    <m/>
    <m/>
    <m/>
    <m/>
    <m/>
    <m/>
    <m/>
    <m/>
    <m/>
    <m/>
    <m/>
    <m/>
    <m/>
    <m/>
    <m/>
    <m/>
    <m/>
    <m/>
    <m/>
    <m/>
    <m/>
    <m/>
    <m/>
    <m/>
    <m/>
    <m/>
    <m/>
    <m/>
    <m/>
    <m/>
    <m/>
    <m/>
    <m/>
    <m/>
    <m/>
    <m/>
    <m/>
    <m/>
    <m/>
    <m/>
    <m/>
    <m/>
    <m/>
    <m/>
    <m/>
    <m/>
    <m/>
    <m/>
    <m/>
    <m/>
    <m/>
    <m/>
    <m/>
    <m/>
    <m/>
    <m/>
    <m/>
    <m/>
    <m/>
    <n v="1"/>
    <n v="1"/>
    <s v="DUWT0014"/>
    <s v="AoqBD_ic6X8c"/>
    <s v="Allocated"/>
    <s v="Promise To Pay (PTP)"/>
    <s v="Customer meet at residence given ptp "/>
    <d v="2025-09-17T00:00:00"/>
    <s v="RINGING NO RESPONSE (RNR)"/>
    <s v="13:51-CALLED UP THE CUSTOMER NO. CUSTOMER CONTACT NUMBER ARE RINGING MODE"/>
    <d v="2025-09-17T00:00:00"/>
    <s v="NO"/>
  </r>
  <r>
    <n v="464231246"/>
    <s v="GANESH NAVNATH GHORPADE"/>
    <s v="ONLINE"/>
    <s v="20.09.25"/>
    <n v="4041"/>
    <s v="UPI"/>
    <n v="416339771753"/>
    <m/>
    <n v="4041"/>
    <n v="3774"/>
    <x v="0"/>
    <x v="0"/>
    <x v="0"/>
    <x v="4"/>
    <n v="83676"/>
    <n v="151"/>
    <n v="0"/>
    <n v="2250"/>
    <s v="29.08.25"/>
    <n v="5.8900649324823959E-2"/>
    <n v="4.1685389102686151E-3"/>
    <s v="STABLE"/>
    <x v="0"/>
    <s v="NC"/>
    <x v="1"/>
    <m/>
    <n v="18"/>
    <s v="CAVA"/>
    <m/>
    <s v="-"/>
    <s v=" W/O Santosh Suryavanshi indira ganddhi nagar Hanuman Mandir pune_x000a_Gandeshkhind Road, Aundh, PUNE 411007"/>
    <s v="AUNDH"/>
    <s v=" 8805572817 8805727533 "/>
    <s v="BORA LTD"/>
    <s v="pune pune  aundh    pune pune  pune  pune  pune pune  PUNE 411007"/>
    <n v="6175"/>
    <n v="83676"/>
    <n v="27"/>
    <n v="24"/>
    <s v="-"/>
    <s v="REGULAR"/>
    <s v="MH14LW1597"/>
    <s v="HONDA ACTIVA 125 SMART"/>
    <n v="45572"/>
    <n v="36"/>
    <x v="1"/>
    <s v="KAILASH ATKARI"/>
    <s v="AARTI ZENDE"/>
    <m/>
    <m/>
    <m/>
    <m/>
    <m/>
    <m/>
    <m/>
    <m/>
    <m/>
    <m/>
    <m/>
    <m/>
    <m/>
    <m/>
    <m/>
    <m/>
    <m/>
    <m/>
    <m/>
    <m/>
    <m/>
    <m/>
    <m/>
    <m/>
    <n v="2"/>
    <m/>
    <m/>
    <m/>
    <m/>
    <m/>
    <n v="1"/>
    <m/>
    <m/>
    <m/>
    <m/>
    <m/>
    <m/>
    <m/>
    <m/>
    <m/>
    <m/>
    <m/>
    <n v="1"/>
    <m/>
    <m/>
    <m/>
    <m/>
    <m/>
    <m/>
    <m/>
    <m/>
    <m/>
    <m/>
    <m/>
    <m/>
    <m/>
    <m/>
    <m/>
    <m/>
    <m/>
    <m/>
    <m/>
    <m/>
    <m/>
    <m/>
    <m/>
    <m/>
    <m/>
    <m/>
    <m/>
    <m/>
    <m/>
    <m/>
    <m/>
    <m/>
    <m/>
    <m/>
    <m/>
    <m/>
    <m/>
    <m/>
    <m/>
    <m/>
    <m/>
    <m/>
    <m/>
    <m/>
    <m/>
    <m/>
    <m/>
    <m/>
    <m/>
    <m/>
    <n v="4"/>
    <n v="1"/>
    <s v="ZBHT0015"/>
    <s v="APjJSM0cn6z"/>
    <s v="Allocated 02"/>
    <s v="Broken Promise (BP)"/>
    <s v="Ptp brokan "/>
    <d v="2025-09-15T00:00:00"/>
    <s v="RINGING NO RESPONSE (RNR)"/>
    <s v="13:51-CALLED UP THE CUSTOMER NO. CUSTOMER CONTACT NUMBER ARE BUSY  MODE"/>
    <d v="2025-09-17T00:00:00"/>
    <s v="NO"/>
  </r>
  <r>
    <n v="464712874"/>
    <s v="ARUN RAMBHAU JAGDHANE"/>
    <m/>
    <m/>
    <m/>
    <m/>
    <m/>
    <m/>
    <n v="3668"/>
    <n v="-236"/>
    <x v="0"/>
    <x v="1"/>
    <x v="1"/>
    <x v="9"/>
    <n v="83601"/>
    <n v="13"/>
    <n v="0"/>
    <n v="450"/>
    <s v="-"/>
    <n v="3.1284639676006983E-2"/>
    <n v="4.1648025890024202E-3"/>
    <s v="FLOW"/>
    <x v="1"/>
    <s v="-"/>
    <x v="2"/>
    <s v="Add not found"/>
    <m/>
    <s v="CNAVNA"/>
    <m/>
    <m/>
    <s v="AGILE AIRPORT SERVICES   PVT LTD  PUNE INTERNATIONAL  AREA LOHGAON  PUNE 411032"/>
    <s v="LOHEGAON"/>
    <s v=" 9921289171  "/>
    <s v="hsh"/>
    <s v="pune     PUNE 411045"/>
    <n v="3895"/>
    <n v="83601"/>
    <n v="27"/>
    <n v="55"/>
    <s v="-"/>
    <s v="REGULAR"/>
    <m/>
    <s v="BAJAJ PULSAR N 150 TD"/>
    <n v="45614"/>
    <n v="36"/>
    <x v="2"/>
    <s v="VIJAY NIKAM"/>
    <s v="NUTAN KAMBLE"/>
    <m/>
    <m/>
    <m/>
    <m/>
    <m/>
    <m/>
    <m/>
    <m/>
    <m/>
    <m/>
    <m/>
    <m/>
    <m/>
    <m/>
    <m/>
    <m/>
    <m/>
    <m/>
    <m/>
    <m/>
    <m/>
    <m/>
    <m/>
    <m/>
    <m/>
    <m/>
    <m/>
    <m/>
    <m/>
    <m/>
    <m/>
    <m/>
    <m/>
    <m/>
    <m/>
    <m/>
    <m/>
    <m/>
    <m/>
    <m/>
    <m/>
    <m/>
    <m/>
    <m/>
    <m/>
    <m/>
    <m/>
    <m/>
    <n v="1"/>
    <m/>
    <m/>
    <m/>
    <m/>
    <m/>
    <m/>
    <m/>
    <m/>
    <m/>
    <m/>
    <m/>
    <m/>
    <m/>
    <m/>
    <m/>
    <m/>
    <m/>
    <m/>
    <m/>
    <m/>
    <n v="1"/>
    <m/>
    <m/>
    <n v="1"/>
    <m/>
    <m/>
    <m/>
    <m/>
    <m/>
    <m/>
    <m/>
    <m/>
    <m/>
    <m/>
    <m/>
    <m/>
    <m/>
    <m/>
    <m/>
    <m/>
    <m/>
    <m/>
    <m/>
    <m/>
    <n v="3"/>
    <n v="1"/>
    <s v="ZBHT0012"/>
    <s v="k6i1DXNsDgc"/>
    <s v="Allocated 16"/>
    <s v="No Such Person (NC_NSP)"/>
    <s v="Nc"/>
    <d v="2025-09-24T00:00:00"/>
    <e v="#N/A"/>
    <e v="#N/A"/>
    <e v="#N/A"/>
    <s v="NO"/>
  </r>
  <r>
    <n v="464506688"/>
    <s v="KUNAL NARENDRA KOTHAWADE"/>
    <s v="ONLINE COLLECT"/>
    <s v="16.09.25"/>
    <n v="5910"/>
    <s v="UPI"/>
    <m/>
    <s v="BANK STBALE 22"/>
    <n v="5106"/>
    <n v="20177.36"/>
    <x v="1"/>
    <x v="0"/>
    <x v="0"/>
    <x v="10"/>
    <n v="83290"/>
    <n v="716"/>
    <n v="0"/>
    <n v="2250"/>
    <s v="FLOW"/>
    <n v="0.30156336109075199"/>
    <n v="1.9397169236414699E-2"/>
    <s v="STABLE"/>
    <x v="0"/>
    <s v="-"/>
    <x v="1"/>
    <m/>
    <m/>
    <s v="CAVNA"/>
    <m/>
    <s v="ELG"/>
    <s v="SURVEY NO 10/04   VIKAS COLONY   LANDEWADI SHANTI  NAGAR BHOSARI PUNE CITY PUNE  PUNE 411039"/>
    <s v="BHOSARI"/>
    <s v=" 9607171343  "/>
    <s v="Avishkar events"/>
    <s v="Bhosari Pimpri     PUNE 411018"/>
    <n v="23143.360000000001"/>
    <n v="83290"/>
    <n v="119"/>
    <n v="116"/>
    <s v="-"/>
    <s v="NPA"/>
    <s v="MH14LZ8096"/>
    <s v="HONDA ACTIVA 6G H SMART"/>
    <n v="45595"/>
    <n v="24"/>
    <x v="1"/>
    <s v="VIJAY NIKAM"/>
    <s v="NUTAN KAMBLE"/>
    <m/>
    <m/>
    <m/>
    <m/>
    <m/>
    <m/>
    <n v="1"/>
    <m/>
    <m/>
    <m/>
    <m/>
    <m/>
    <m/>
    <m/>
    <m/>
    <m/>
    <m/>
    <m/>
    <m/>
    <m/>
    <m/>
    <m/>
    <m/>
    <m/>
    <m/>
    <m/>
    <m/>
    <m/>
    <m/>
    <m/>
    <m/>
    <m/>
    <m/>
    <n v="1"/>
    <m/>
    <m/>
    <n v="1"/>
    <m/>
    <m/>
    <m/>
    <m/>
    <m/>
    <m/>
    <m/>
    <m/>
    <n v="1"/>
    <m/>
    <m/>
    <m/>
    <m/>
    <m/>
    <m/>
    <m/>
    <m/>
    <m/>
    <m/>
    <m/>
    <m/>
    <m/>
    <m/>
    <m/>
    <m/>
    <m/>
    <m/>
    <m/>
    <m/>
    <m/>
    <m/>
    <m/>
    <m/>
    <m/>
    <m/>
    <m/>
    <m/>
    <m/>
    <n v="2"/>
    <m/>
    <m/>
    <m/>
    <m/>
    <m/>
    <m/>
    <m/>
    <m/>
    <m/>
    <m/>
    <m/>
    <m/>
    <m/>
    <m/>
    <m/>
    <m/>
    <m/>
    <n v="6"/>
    <n v="1"/>
    <s v="DUWT0025"/>
    <s v="A6MGzT6EHAqL"/>
    <s v="Allocated 02"/>
    <s v="Payment (PAID)"/>
    <s v="Payment (PAID)"/>
    <d v="2025-09-26T00:00:00"/>
    <s v="RINGING NO RESPONSE (RNR)"/>
    <s v="dt--08th sep 17:20pm called up customer no  9607171343 Its  ringing   "/>
    <d v="2025-09-08T00:00:00"/>
    <s v="NO"/>
  </r>
  <r>
    <n v="464506502"/>
    <s v="JABEEN BANO MOHAMADBELDAR SHAIKH"/>
    <s v="BRANCH"/>
    <s v="30.09.25"/>
    <n v="4610"/>
    <m/>
    <m/>
    <m/>
    <n v="4506"/>
    <n v="4506"/>
    <x v="0"/>
    <x v="0"/>
    <x v="0"/>
    <x v="9"/>
    <n v="82969"/>
    <n v="60"/>
    <n v="0"/>
    <n v="885"/>
    <s v="-"/>
    <n v="3.104813661653117E-2"/>
    <n v="4.133317855132615E-3"/>
    <s v="STABLE"/>
    <x v="0"/>
    <s v="-"/>
    <x v="2"/>
    <s v="Add not found"/>
    <m/>
    <s v="CNAVNA"/>
    <m/>
    <s v="-"/>
    <s v="S.No.10  shama   janral stoar mage  kamraj nagar  Pune City ..... Near Anjuman Masjid  PUNE 411006"/>
    <s v="YERWADA"/>
    <s v=" 7558663779 9987689749 "/>
    <s v="Shyadri Hospital"/>
    <s v="Shastri Nagar    Yerwada  Pune city   Yerwada  Near Police Chowki  PUNE 411006"/>
    <n v="5451"/>
    <n v="82969"/>
    <n v="27"/>
    <n v="55"/>
    <s v="-"/>
    <s v="REGULAR"/>
    <s v="MH12XK0142"/>
    <s v="SUZUKI BURGMAN STREET EX"/>
    <n v="45595"/>
    <n v="30"/>
    <x v="1"/>
    <s v="VIJAY NIKAM"/>
    <s v="NUTAN KAMBLE"/>
    <m/>
    <m/>
    <m/>
    <m/>
    <m/>
    <m/>
    <m/>
    <m/>
    <m/>
    <m/>
    <m/>
    <m/>
    <m/>
    <m/>
    <m/>
    <m/>
    <m/>
    <m/>
    <m/>
    <m/>
    <m/>
    <m/>
    <m/>
    <m/>
    <m/>
    <m/>
    <m/>
    <m/>
    <m/>
    <m/>
    <m/>
    <m/>
    <m/>
    <n v="1"/>
    <m/>
    <m/>
    <m/>
    <m/>
    <m/>
    <m/>
    <m/>
    <m/>
    <m/>
    <m/>
    <m/>
    <m/>
    <m/>
    <m/>
    <m/>
    <m/>
    <m/>
    <m/>
    <m/>
    <m/>
    <m/>
    <m/>
    <m/>
    <m/>
    <m/>
    <m/>
    <m/>
    <m/>
    <m/>
    <m/>
    <m/>
    <m/>
    <m/>
    <m/>
    <m/>
    <m/>
    <m/>
    <m/>
    <n v="1"/>
    <m/>
    <m/>
    <m/>
    <m/>
    <m/>
    <m/>
    <m/>
    <m/>
    <m/>
    <m/>
    <m/>
    <m/>
    <m/>
    <m/>
    <m/>
    <m/>
    <m/>
    <m/>
    <m/>
    <m/>
    <n v="2"/>
    <n v="1"/>
    <s v="ZBHT0012"/>
    <s v="k6fEN7i-sA7"/>
    <s v="Allocated 02"/>
    <s v="No Such Person (NC_NSP)"/>
    <s v="Nc"/>
    <d v="2025-09-12T00:00:00"/>
    <s v="RINGING NO RESPONSE (RNR)"/>
    <s v="dt--13th sep 12:41 pm called up customer no 9987689749 Its   busy "/>
    <d v="2025-09-13T00:00:00"/>
    <s v="NO"/>
  </r>
  <r>
    <n v="464856239"/>
    <s v="SHAM VASANT MALI"/>
    <m/>
    <m/>
    <m/>
    <m/>
    <m/>
    <m/>
    <n v="3601"/>
    <n v="3601"/>
    <x v="0"/>
    <x v="1"/>
    <x v="1"/>
    <x v="16"/>
    <n v="82738"/>
    <n v="59"/>
    <n v="0"/>
    <n v="1800"/>
    <s v="-"/>
    <n v="4.9727618708492037E-2"/>
    <n v="4.121809985632734E-3"/>
    <s v="STABLE"/>
    <x v="3"/>
    <s v="-"/>
    <x v="1"/>
    <m/>
    <n v="30"/>
    <s v="CAVA"/>
    <m/>
    <s v="-"/>
    <s v="   canol vasti   Pimpalwandi ...........   near canol vasti PUNE 412412"/>
    <s v="PIMPALWANDI"/>
    <s v=" 9860520329 9960641670 "/>
    <s v="atul advertises"/>
    <s v="ap pimpalwandi    tal.junnar dist.pune   canol vasti  near canol vasti PUNE 412412"/>
    <n v="9061"/>
    <n v="82738"/>
    <n v="27"/>
    <n v="55"/>
    <s v="-"/>
    <s v="REGULAR"/>
    <s v="MH14MB2858"/>
    <s v="KOMAKI SE DUAL BATTERY PRO"/>
    <n v="45630"/>
    <n v="36"/>
    <x v="0"/>
    <s v="KAILASH ATKARI"/>
    <s v="AARTI ZENDE"/>
    <m/>
    <m/>
    <m/>
    <m/>
    <m/>
    <m/>
    <m/>
    <m/>
    <m/>
    <m/>
    <m/>
    <m/>
    <m/>
    <m/>
    <m/>
    <m/>
    <m/>
    <m/>
    <m/>
    <m/>
    <m/>
    <m/>
    <m/>
    <m/>
    <m/>
    <m/>
    <m/>
    <m/>
    <m/>
    <m/>
    <m/>
    <m/>
    <m/>
    <m/>
    <m/>
    <m/>
    <n v="1"/>
    <m/>
    <m/>
    <m/>
    <m/>
    <m/>
    <m/>
    <m/>
    <m/>
    <m/>
    <m/>
    <m/>
    <n v="1"/>
    <m/>
    <m/>
    <m/>
    <m/>
    <m/>
    <m/>
    <m/>
    <m/>
    <m/>
    <m/>
    <m/>
    <n v="1"/>
    <m/>
    <m/>
    <m/>
    <m/>
    <m/>
    <n v="1"/>
    <m/>
    <m/>
    <m/>
    <m/>
    <m/>
    <n v="1"/>
    <m/>
    <m/>
    <m/>
    <m/>
    <m/>
    <m/>
    <m/>
    <m/>
    <m/>
    <m/>
    <m/>
    <m/>
    <m/>
    <m/>
    <m/>
    <m/>
    <m/>
    <m/>
    <m/>
    <m/>
    <n v="5"/>
    <n v="1"/>
    <s v="ZBHT0021"/>
    <e v="#N/A"/>
    <s v="Allocated"/>
    <s v="Left Message (LMCB)"/>
    <s v="Lmcb wife"/>
    <d v="2025-09-29T00:00:00"/>
    <s v="RINGING NO RESPONSE (RNR)"/>
    <s v="13:53-CALLED UP THE CUSTOMER NO. CUSTOMER CONTACT NUMBER ARE BUSY  MODE"/>
    <d v="2025-09-17T00:00:00"/>
    <s v="NO"/>
  </r>
  <r>
    <n v="463755054"/>
    <s v="BAPU PRAKASH SHINGARE"/>
    <s v="ONLINE"/>
    <s v="29.09.25"/>
    <n v="4300"/>
    <m/>
    <m/>
    <m/>
    <n v="4195"/>
    <n v="4090"/>
    <x v="0"/>
    <x v="0"/>
    <x v="0"/>
    <x v="5"/>
    <n v="82288"/>
    <n v="82"/>
    <n v="0"/>
    <n v="900"/>
    <s v="20.08.25"/>
    <n v="5.3764033805795801E-2"/>
    <n v="4.0993920580355628E-3"/>
    <s v="STABLE"/>
    <x v="0"/>
    <s v="PAID"/>
    <x v="0"/>
    <s v="Shifted"/>
    <n v="26"/>
    <m/>
    <m/>
    <s v="-"/>
    <s v="samarth lila apartment   fl no 709  at post sudumbre   tal maval Pune  Siddhant college  PUNE 412109"/>
    <s v="SADUMBARE"/>
    <s v=" 7276158325 7397851787 "/>
    <s v="first car pvt Ltd"/>
    <s v="akshay complex   koregaon park pune......  koregaon  park rubi hall hospital  PUNE 411001"/>
    <n v="5072"/>
    <n v="82288"/>
    <n v="27"/>
    <n v="55"/>
    <s v="-"/>
    <s v="REGULAR"/>
    <s v="MH14LV1732"/>
    <s v="TVS JUPITER 125 DISC"/>
    <n v="45518"/>
    <n v="36"/>
    <x v="1"/>
    <s v="VIJAY NIKAM"/>
    <s v="NUTAN KAMBLE"/>
    <m/>
    <m/>
    <m/>
    <m/>
    <m/>
    <m/>
    <m/>
    <m/>
    <m/>
    <m/>
    <m/>
    <m/>
    <m/>
    <m/>
    <m/>
    <m/>
    <m/>
    <m/>
    <m/>
    <m/>
    <m/>
    <n v="1"/>
    <m/>
    <m/>
    <m/>
    <m/>
    <m/>
    <m/>
    <m/>
    <m/>
    <m/>
    <m/>
    <m/>
    <n v="1"/>
    <m/>
    <m/>
    <m/>
    <m/>
    <m/>
    <m/>
    <m/>
    <m/>
    <m/>
    <m/>
    <m/>
    <m/>
    <m/>
    <m/>
    <n v="1"/>
    <m/>
    <m/>
    <m/>
    <m/>
    <m/>
    <m/>
    <m/>
    <m/>
    <m/>
    <m/>
    <m/>
    <m/>
    <m/>
    <m/>
    <m/>
    <m/>
    <m/>
    <m/>
    <m/>
    <m/>
    <m/>
    <m/>
    <m/>
    <m/>
    <m/>
    <m/>
    <n v="1"/>
    <m/>
    <m/>
    <m/>
    <m/>
    <m/>
    <m/>
    <m/>
    <m/>
    <m/>
    <m/>
    <m/>
    <m/>
    <m/>
    <m/>
    <m/>
    <m/>
    <m/>
    <n v="4"/>
    <n v="1"/>
    <s v="DUWT0027"/>
    <s v="B2eBv2bzpybr"/>
    <s v="Allocated 02"/>
    <s v="Left Message (LMCB)"/>
    <s v="Visited to Customers residence address and Left massage with his Brother because Customer Shifted from his residence address "/>
    <d v="2025-09-26T00:00:00"/>
    <s v="RINGING NO RESPONSE (RNR)"/>
    <s v="dt--17th sep 15:57 pm called up customer no 7397851787 Its  ringing "/>
    <d v="2025-09-17T00:00:00"/>
    <s v="NO"/>
  </r>
  <r>
    <n v="463269970"/>
    <s v="OMKAR JAYSING BONVATE"/>
    <s v="COLLECT"/>
    <s v="25.09.25"/>
    <n v="4500"/>
    <m/>
    <m/>
    <m/>
    <n v="4056"/>
    <n v="4676.75"/>
    <x v="4"/>
    <x v="2"/>
    <x v="0"/>
    <x v="16"/>
    <n v="82065.75"/>
    <n v="294"/>
    <n v="0"/>
    <n v="2250"/>
    <s v="30.08.25"/>
    <n v="0.18865321456139861"/>
    <n v="1.4051477991115099E-2"/>
    <s v="STABLE"/>
    <x v="0"/>
    <s v="NC"/>
    <x v="0"/>
    <s v="Shifted"/>
    <n v="21"/>
    <s v="CNAVNA"/>
    <m/>
    <s v="-"/>
    <s v="Ap narayangaon   Tal junnar Opposite  st stand   NARAYANGAON 410504"/>
    <s v="JUNNAR"/>
    <s v=" 7517527075  "/>
    <s v="New high fi mobile shopy"/>
    <s v="Narayangaon Junnar   pune    NARAYANGAON 410504"/>
    <n v="7220.75"/>
    <n v="82065.75"/>
    <n v="58"/>
    <n v="55"/>
    <s v="-"/>
    <s v="NPA"/>
    <s v="MH14LQ9184"/>
    <s v="ACCESS SPL ED DRUM CBS BT BSVI"/>
    <n v="45464"/>
    <n v="36"/>
    <x v="1"/>
    <s v="KAILASH ATKARI"/>
    <s v="AARTI ZENDE"/>
    <m/>
    <m/>
    <m/>
    <n v="1"/>
    <m/>
    <m/>
    <m/>
    <m/>
    <m/>
    <m/>
    <m/>
    <m/>
    <m/>
    <m/>
    <m/>
    <m/>
    <m/>
    <m/>
    <m/>
    <m/>
    <m/>
    <m/>
    <m/>
    <m/>
    <m/>
    <m/>
    <m/>
    <m/>
    <m/>
    <m/>
    <m/>
    <m/>
    <m/>
    <m/>
    <m/>
    <m/>
    <m/>
    <m/>
    <m/>
    <m/>
    <m/>
    <m/>
    <m/>
    <m/>
    <m/>
    <m/>
    <m/>
    <m/>
    <m/>
    <m/>
    <m/>
    <m/>
    <m/>
    <m/>
    <m/>
    <m/>
    <m/>
    <m/>
    <m/>
    <m/>
    <m/>
    <m/>
    <m/>
    <m/>
    <m/>
    <m/>
    <m/>
    <m/>
    <m/>
    <m/>
    <m/>
    <m/>
    <n v="2"/>
    <m/>
    <m/>
    <m/>
    <m/>
    <m/>
    <m/>
    <m/>
    <m/>
    <m/>
    <m/>
    <m/>
    <m/>
    <m/>
    <m/>
    <m/>
    <m/>
    <m/>
    <m/>
    <m/>
    <m/>
    <n v="3"/>
    <n v="1"/>
    <s v="ZBHT0021"/>
    <s v="GPGTbT76Xvc"/>
    <s v="Allocated 02"/>
    <s v="Payment (PAID)"/>
    <s v="Payment (PAID)"/>
    <d v="2025-09-25T00:00:00"/>
    <s v="Non Contactable Customer (POT_SKIP)"/>
    <s v="17:37-CALLED UP THE CUSTOMER NO. CUSTOMER IS NOT CONTACTABLE ON ANY CONTACT NO.IN SYSTEM"/>
    <d v="2025-09-12T00:00:00"/>
    <s v="NO"/>
  </r>
  <r>
    <n v="463695280"/>
    <s v="ASHWINI LAXMAN GARADE"/>
    <s v="ONLINE"/>
    <s v="13.09.25"/>
    <n v="4030"/>
    <s v="UPI"/>
    <n v="108238081588"/>
    <m/>
    <n v="4029"/>
    <n v="3794"/>
    <x v="0"/>
    <x v="0"/>
    <x v="0"/>
    <x v="11"/>
    <n v="81828"/>
    <n v="88"/>
    <n v="0"/>
    <n v="2250"/>
    <s v="19.08.25"/>
    <n v="0.22054057235814409"/>
    <n v="4.0764759542695674E-3"/>
    <s v="STABLE"/>
    <x v="0"/>
    <s v="PAID"/>
    <x v="4"/>
    <m/>
    <m/>
    <m/>
    <m/>
    <s v="-"/>
    <s v="PIMPALKHUNTE GAONTHAN   PIMPALAKHUNTE  VILL-PINPALAKHUNTE  TAL-MAVAL DIST PUNE (MH) 410507  PUNE 410507"/>
    <s v="PIMPALKHUNTE"/>
    <s v=" 9921402252  "/>
    <s v="Mane agrow"/>
    <s v="Bebdohol Mawal   pune    TALEGAON DABHADE 410506"/>
    <n v="6132"/>
    <n v="81828"/>
    <n v="27"/>
    <n v="24"/>
    <s v="-"/>
    <s v="REGULAR"/>
    <s v="MH14LT5939"/>
    <s v="HONDA ACTIVA DLX"/>
    <n v="45512"/>
    <n v="36"/>
    <x v="1"/>
    <s v="VIJAY NIKAM"/>
    <s v="AARTI ZENDE"/>
    <m/>
    <m/>
    <m/>
    <m/>
    <m/>
    <m/>
    <m/>
    <m/>
    <m/>
    <m/>
    <m/>
    <m/>
    <m/>
    <m/>
    <m/>
    <m/>
    <m/>
    <m/>
    <m/>
    <m/>
    <m/>
    <n v="1"/>
    <m/>
    <m/>
    <m/>
    <m/>
    <m/>
    <m/>
    <m/>
    <m/>
    <m/>
    <m/>
    <m/>
    <m/>
    <m/>
    <m/>
    <n v="1"/>
    <m/>
    <m/>
    <m/>
    <m/>
    <m/>
    <m/>
    <m/>
    <m/>
    <m/>
    <m/>
    <m/>
    <m/>
    <m/>
    <m/>
    <m/>
    <m/>
    <m/>
    <m/>
    <m/>
    <m/>
    <m/>
    <m/>
    <m/>
    <m/>
    <m/>
    <m/>
    <m/>
    <m/>
    <m/>
    <m/>
    <m/>
    <m/>
    <m/>
    <m/>
    <m/>
    <m/>
    <m/>
    <m/>
    <m/>
    <m/>
    <m/>
    <m/>
    <m/>
    <m/>
    <m/>
    <m/>
    <m/>
    <m/>
    <m/>
    <m/>
    <m/>
    <m/>
    <m/>
    <m/>
    <m/>
    <m/>
    <n v="2"/>
    <n v="1"/>
    <s v="ZBHT0013"/>
    <s v="A2C_8EbDi3"/>
    <s v="Allocated 02"/>
    <s v="Payment (PAID)"/>
    <s v="Paid"/>
    <d v="2025-09-13T00:00:00"/>
    <s v="RINGING NO RESPONSE (RNR)"/>
    <s v="15:37-CALLED UP THE CUSTOMER NO. CUSTOMER CONTACT NUMBER ARE RINGING MODE"/>
    <d v="2025-09-13T00:00:00"/>
    <s v="NO"/>
  </r>
  <r>
    <n v="461636895"/>
    <s v="ASIF YUSUF SAYYAD"/>
    <m/>
    <m/>
    <m/>
    <m/>
    <m/>
    <m/>
    <n v="4734"/>
    <n v="8793.8700000000008"/>
    <x v="4"/>
    <x v="1"/>
    <x v="1"/>
    <x v="0"/>
    <n v="81447"/>
    <n v="67"/>
    <n v="0"/>
    <n v="900"/>
    <s v="FLOW"/>
    <n v="0.33316035899361168"/>
    <n v="1.3945534256889771E-2"/>
    <s v="FLOW"/>
    <x v="1"/>
    <s v="NC"/>
    <x v="2"/>
    <s v="Add not found"/>
    <m/>
    <s v="CNAVNA"/>
    <m/>
    <s v="-"/>
    <s v="AT POST GHOTAWADE   HANUMAN CHOWK  NEAR BY VISHNU  GODAMBE HOME TAL MULSHI DIST PUNE  PUNE 412115"/>
    <s v="MULSHI"/>
    <s v=" 9975574689  "/>
    <s v="VISHNU  ENTERPRISE"/>
    <s v="AT POST PIRANGUT   TAL MULSHI PUNE    PUNE 412115"/>
    <n v="9760.8700000000008"/>
    <n v="81447"/>
    <n v="58"/>
    <n v="86"/>
    <s v="-"/>
    <s v="REGULAR"/>
    <s v="MH12WL9331"/>
    <s v="HONDA UNICORN 160 BSVI"/>
    <n v="45315"/>
    <n v="36"/>
    <x v="1"/>
    <s v="KAILASH ATKARI"/>
    <s v="NUTAN KAMBLE"/>
    <m/>
    <m/>
    <m/>
    <m/>
    <m/>
    <m/>
    <m/>
    <m/>
    <m/>
    <n v="1"/>
    <m/>
    <m/>
    <m/>
    <m/>
    <m/>
    <m/>
    <m/>
    <m/>
    <m/>
    <m/>
    <m/>
    <m/>
    <m/>
    <m/>
    <m/>
    <m/>
    <m/>
    <m/>
    <m/>
    <m/>
    <m/>
    <m/>
    <m/>
    <m/>
    <m/>
    <m/>
    <m/>
    <m/>
    <m/>
    <m/>
    <m/>
    <m/>
    <m/>
    <m/>
    <m/>
    <m/>
    <m/>
    <m/>
    <m/>
    <m/>
    <m/>
    <m/>
    <m/>
    <m/>
    <m/>
    <m/>
    <m/>
    <m/>
    <m/>
    <m/>
    <m/>
    <m/>
    <m/>
    <m/>
    <m/>
    <m/>
    <m/>
    <m/>
    <m/>
    <m/>
    <m/>
    <m/>
    <m/>
    <m/>
    <m/>
    <m/>
    <m/>
    <m/>
    <m/>
    <m/>
    <m/>
    <m/>
    <m/>
    <m/>
    <m/>
    <m/>
    <m/>
    <m/>
    <m/>
    <m/>
    <m/>
    <m/>
    <m/>
    <n v="1"/>
    <n v="1"/>
    <s v="DUWT0030"/>
    <s v="G6homWVUxtz"/>
    <s v="Allocated 02"/>
    <s v="Address Not Found (NC_ANF)"/>
    <s v="Address not found "/>
    <d v="2025-09-04T00:00:00"/>
    <s v="Non Contactable Customer (POT_SKIP)"/>
    <s v="dt--08th sep 17:24pm called up customer no 9975574689  Its  not connected   "/>
    <d v="2025-09-08T00:00:00"/>
    <s v="NO"/>
  </r>
  <r>
    <n v="459605725"/>
    <s v="MANISHA DINESH PAWAR"/>
    <m/>
    <m/>
    <m/>
    <m/>
    <m/>
    <m/>
    <n v="6046"/>
    <n v="11855"/>
    <x v="4"/>
    <x v="1"/>
    <x v="1"/>
    <x v="9"/>
    <n v="81441"/>
    <n v="304"/>
    <n v="0"/>
    <n v="1800"/>
    <s v="FLOW"/>
    <n v="0.1170018612463174"/>
    <n v="1.39445069237094E-2"/>
    <s v="STABLE"/>
    <x v="4"/>
    <s v="PTP"/>
    <x v="5"/>
    <m/>
    <m/>
    <s v="CAVA"/>
    <m/>
    <s v="-"/>
    <s v="Sv.No.191 Nagpur   Chawl  Near Gurudwara  Yerwada  Pune City nr gurudwara  PUNE 411006"/>
    <s v="YERWADA"/>
    <s v=" 8624062908 9975094159 "/>
    <s v="dishank enterprises"/>
    <s v="sr no 191 nagpur   chawl yerawada  pune yerawada  nr gurudwara PUNE 411006"/>
    <n v="13959"/>
    <n v="81441"/>
    <n v="58"/>
    <n v="86"/>
    <s v="-"/>
    <s v="REGULAR"/>
    <s v="MH12VX2904"/>
    <s v="RE BULLET 350 EFI BLACK"/>
    <n v="45170"/>
    <n v="36"/>
    <x v="1"/>
    <s v="VIJAY NIKAM"/>
    <s v="NUTAN KAMBLE"/>
    <n v="1"/>
    <m/>
    <m/>
    <m/>
    <m/>
    <m/>
    <m/>
    <m/>
    <m/>
    <m/>
    <m/>
    <m/>
    <m/>
    <m/>
    <m/>
    <m/>
    <m/>
    <m/>
    <m/>
    <m/>
    <m/>
    <m/>
    <m/>
    <m/>
    <m/>
    <m/>
    <m/>
    <m/>
    <m/>
    <m/>
    <m/>
    <m/>
    <m/>
    <m/>
    <m/>
    <m/>
    <m/>
    <m/>
    <m/>
    <m/>
    <m/>
    <m/>
    <m/>
    <m/>
    <m/>
    <m/>
    <m/>
    <m/>
    <m/>
    <m/>
    <m/>
    <m/>
    <m/>
    <m/>
    <m/>
    <m/>
    <m/>
    <m/>
    <m/>
    <m/>
    <m/>
    <m/>
    <m/>
    <m/>
    <m/>
    <m/>
    <m/>
    <m/>
    <m/>
    <m/>
    <m/>
    <m/>
    <m/>
    <m/>
    <m/>
    <m/>
    <m/>
    <m/>
    <m/>
    <m/>
    <m/>
    <m/>
    <m/>
    <m/>
    <m/>
    <m/>
    <m/>
    <m/>
    <m/>
    <m/>
    <m/>
    <m/>
    <m/>
    <n v="1"/>
    <n v="1"/>
    <s v="ZBHT0012"/>
    <s v="G2wUW0PkFvz"/>
    <s v="Allocated 02"/>
    <s v="Left Message (LMCB)"/>
    <s v="Lm"/>
    <d v="2025-09-01T00:00:00"/>
    <s v="Non Contactable Customer (POT_SKIP)"/>
    <s v="dt--08th sep17:29 pm called up customer no  9975094159 Its  not available "/>
    <d v="2025-09-08T00:00:00"/>
    <s v="NO"/>
  </r>
  <r>
    <n v="464452088"/>
    <s v="SAGAR DATTU KIRATKARVE"/>
    <s v="ONLINE"/>
    <s v="09.09.25"/>
    <n v="4430"/>
    <m/>
    <m/>
    <m/>
    <n v="4097"/>
    <n v="12096.99"/>
    <x v="2"/>
    <x v="0"/>
    <x v="0"/>
    <x v="9"/>
    <n v="81368"/>
    <n v="325"/>
    <n v="0"/>
    <n v="1800"/>
    <s v="FLOW"/>
    <n v="0.41647270122480379"/>
    <n v="2.089632989895409E-2"/>
    <s v="STABLE"/>
    <x v="0"/>
    <s v="BPTP"/>
    <x v="4"/>
    <m/>
    <m/>
    <s v="CAVNA"/>
    <m/>
    <s v="ELG"/>
    <s v="SR NO. 2  MOTHER   TERESA NAGAR  AIRPORT ROAD BEHIND  SARGAM HOTEL YERWADA PUNE CITY PUNE  PUNE 411006"/>
    <s v="YERWADA"/>
    <s v=" 9766995633  "/>
    <s v="18 EVENTS"/>
    <s v="Sr no 2 mother   Teresa nagar YERWADA  pune   PUNE 411001"/>
    <n v="14221.99"/>
    <n v="81368"/>
    <n v="88"/>
    <n v="86"/>
    <s v="-"/>
    <s v="REGULAR"/>
    <s v="MH12XK7944"/>
    <s v="HONDA ACTIVA DLX"/>
    <n v="45591"/>
    <n v="30"/>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3327641"/>
    <s v="PRERANA BABASAHEB GAIKWAD"/>
    <s v="ONLINE"/>
    <s v="12.09.25"/>
    <n v="5332"/>
    <s v="UPI"/>
    <n v="621193809968"/>
    <m/>
    <n v="5182"/>
    <n v="-217.93000000000029"/>
    <x v="0"/>
    <x v="0"/>
    <x v="0"/>
    <x v="9"/>
    <n v="81367"/>
    <n v="65"/>
    <n v="0"/>
    <n v="450"/>
    <s v="-"/>
    <n v="3.0448646266404221E-2"/>
    <n v="4.053510032886687E-3"/>
    <s v="STABLE"/>
    <x v="0"/>
    <s v="-"/>
    <x v="4"/>
    <m/>
    <m/>
    <s v="CAVA"/>
    <m/>
    <m/>
    <s v="HOUSE NO-63 VISHRANTWADI   DHANORI  ROAD NEAR POLICE  CHOWKI  PUNE 411015"/>
    <s v="DHANORI"/>
    <s v=" 8408020230  "/>
    <s v="ADVAIT SPEECH AND HEARING CARE"/>
    <s v="SHOP NO 103 PEARL   SQUARE NEAR  BY SATAV NAGAR  HADPSAR  PUNE 411028"/>
    <n v="5479.07"/>
    <n v="81367"/>
    <n v="27"/>
    <n v="24"/>
    <s v="-"/>
    <s v="REGULAR"/>
    <m/>
    <s v="YAMAHA FASCINO S DISC VE"/>
    <n v="45470"/>
    <n v="30"/>
    <x v="2"/>
    <s v="VIJAY NIKAM"/>
    <s v="NUTAN KAMBLE"/>
    <m/>
    <m/>
    <m/>
    <m/>
    <m/>
    <m/>
    <m/>
    <m/>
    <m/>
    <m/>
    <m/>
    <m/>
    <m/>
    <m/>
    <m/>
    <m/>
    <m/>
    <m/>
    <m/>
    <m/>
    <m/>
    <m/>
    <m/>
    <m/>
    <m/>
    <m/>
    <m/>
    <m/>
    <m/>
    <m/>
    <m/>
    <m/>
    <m/>
    <m/>
    <m/>
    <m/>
    <m/>
    <m/>
    <m/>
    <m/>
    <m/>
    <m/>
    <m/>
    <m/>
    <m/>
    <m/>
    <m/>
    <m/>
    <m/>
    <m/>
    <m/>
    <m/>
    <m/>
    <m/>
    <m/>
    <m/>
    <m/>
    <m/>
    <m/>
    <m/>
    <m/>
    <m/>
    <m/>
    <m/>
    <m/>
    <m/>
    <m/>
    <m/>
    <m/>
    <m/>
    <m/>
    <m/>
    <m/>
    <m/>
    <m/>
    <m/>
    <m/>
    <m/>
    <m/>
    <m/>
    <m/>
    <m/>
    <m/>
    <m/>
    <m/>
    <m/>
    <m/>
    <m/>
    <m/>
    <m/>
    <m/>
    <m/>
    <m/>
    <n v="0"/>
    <s v=""/>
    <s v="ZBHT0012"/>
    <s v="Ao3BIYhusOg7"/>
    <s v="Allocated 16"/>
    <e v="#N/A"/>
    <e v="#N/A"/>
    <e v="#N/A"/>
    <e v="#N/A"/>
    <e v="#N/A"/>
    <e v="#N/A"/>
    <s v="NO"/>
  </r>
  <r>
    <n v="464634347"/>
    <s v="KAILASH"/>
    <s v="ONLINE"/>
    <s v="04.09.25"/>
    <n v="7700"/>
    <m/>
    <m/>
    <m/>
    <n v="7367"/>
    <n v="22097"/>
    <x v="2"/>
    <x v="0"/>
    <x v="0"/>
    <x v="12"/>
    <n v="81192"/>
    <n v="848"/>
    <n v="0"/>
    <n v="0"/>
    <s v="03.08.25"/>
    <n v="0.29477906455789321"/>
    <n v="2.0851130876461021E-2"/>
    <s v="STABLE"/>
    <x v="0"/>
    <s v="PAID"/>
    <x v="4"/>
    <m/>
    <m/>
    <m/>
    <m/>
    <s v="-"/>
    <s v="S/O Ram Bahadur   Yadav Sr No 84/2  Shrusht Vaidu  Vasti Near Jagtap Petrol Pump Road school  PUNE 411061"/>
    <s v="PIMPLE GURAV"/>
    <s v=" 8793860995  "/>
    <n v="0"/>
    <s v="      "/>
    <n v="22945"/>
    <n v="81192"/>
    <n v="88"/>
    <n v="86"/>
    <s v="-"/>
    <s v="REGULAR"/>
    <m/>
    <s v="APACHE RTR 160 2V RM DISC BT"/>
    <n v="45607"/>
    <n v="18"/>
    <x v="1"/>
    <s v="KAILASH ATKARI"/>
    <s v="NUTAN KAMBLE"/>
    <m/>
    <m/>
    <m/>
    <m/>
    <m/>
    <m/>
    <n v="1"/>
    <m/>
    <m/>
    <m/>
    <m/>
    <m/>
    <m/>
    <m/>
    <m/>
    <m/>
    <m/>
    <m/>
    <m/>
    <m/>
    <m/>
    <m/>
    <m/>
    <m/>
    <m/>
    <m/>
    <m/>
    <m/>
    <m/>
    <m/>
    <n v="1"/>
    <m/>
    <m/>
    <m/>
    <m/>
    <m/>
    <m/>
    <m/>
    <m/>
    <m/>
    <m/>
    <m/>
    <m/>
    <m/>
    <m/>
    <m/>
    <m/>
    <m/>
    <m/>
    <m/>
    <m/>
    <n v="1"/>
    <m/>
    <m/>
    <m/>
    <m/>
    <m/>
    <m/>
    <m/>
    <m/>
    <m/>
    <m/>
    <m/>
    <m/>
    <m/>
    <m/>
    <m/>
    <m/>
    <m/>
    <m/>
    <m/>
    <m/>
    <n v="1"/>
    <m/>
    <m/>
    <m/>
    <m/>
    <m/>
    <m/>
    <m/>
    <m/>
    <m/>
    <m/>
    <m/>
    <m/>
    <m/>
    <m/>
    <m/>
    <m/>
    <m/>
    <m/>
    <m/>
    <m/>
    <n v="4"/>
    <n v="1"/>
    <s v="ZBHT0015"/>
    <s v="GPGpJA-B67"/>
    <s v="Allocated 02"/>
    <s v="No Such Person (NC_NSP)"/>
    <s v="Visited at customer given address but no buddy know customer this areas."/>
    <d v="2025-09-25T00:00:00"/>
    <s v="RINGING NO RESPONSE (RNR)"/>
    <s v="dt--04th  sep15:29 pm called up customer no 8793860995  Its ringing "/>
    <d v="2025-09-04T00:00:00"/>
    <s v="NO"/>
  </r>
  <r>
    <n v="463325530"/>
    <s v="SANGAMESH GURANNA GONI"/>
    <s v="ONLINE"/>
    <s v="26.09.25"/>
    <n v="4400"/>
    <s v="UPI"/>
    <n v="131543947924"/>
    <m/>
    <n v="4117"/>
    <n v="4045.86"/>
    <x v="0"/>
    <x v="0"/>
    <x v="0"/>
    <x v="4"/>
    <n v="80903"/>
    <n v="86"/>
    <n v="0"/>
    <n v="2250"/>
    <s v="31.08.25"/>
    <n v="5.6948697742796407E-2"/>
    <n v="4.0303946586531586E-3"/>
    <s v="STABLE"/>
    <x v="0"/>
    <s v="PTP"/>
    <x v="1"/>
    <m/>
    <n v="25"/>
    <s v="CAVA "/>
    <m/>
    <s v="-"/>
    <s v="306  RAJIV GANDHI   NAGAR KHADKI  PUNE PUNE CITY  PUNE CITY PUNE .  PUNE 411003"/>
    <s v="KHADAKI"/>
    <s v=" 9028489441  "/>
    <s v="SHREE GANESH TRAVELS"/>
    <s v="KHADKI PUNE     PUNE 411003"/>
    <n v="6381.86"/>
    <n v="80903"/>
    <n v="27"/>
    <n v="24"/>
    <s v="-"/>
    <s v="REGULAR"/>
    <s v="MH12WY3036"/>
    <s v="HONDA SHINE DISC BSVI"/>
    <n v="45470"/>
    <n v="36"/>
    <x v="1"/>
    <s v="KAILASH ATKARI"/>
    <s v="AARTI ZENDE"/>
    <m/>
    <m/>
    <m/>
    <m/>
    <m/>
    <m/>
    <n v="1"/>
    <m/>
    <m/>
    <m/>
    <m/>
    <m/>
    <m/>
    <m/>
    <m/>
    <m/>
    <m/>
    <m/>
    <m/>
    <m/>
    <m/>
    <m/>
    <m/>
    <m/>
    <m/>
    <m/>
    <m/>
    <n v="1"/>
    <m/>
    <m/>
    <m/>
    <m/>
    <m/>
    <m/>
    <m/>
    <m/>
    <m/>
    <m/>
    <m/>
    <m/>
    <m/>
    <m/>
    <m/>
    <m/>
    <m/>
    <m/>
    <m/>
    <m/>
    <m/>
    <m/>
    <m/>
    <m/>
    <m/>
    <m/>
    <m/>
    <m/>
    <m/>
    <m/>
    <m/>
    <m/>
    <m/>
    <m/>
    <m/>
    <m/>
    <m/>
    <m/>
    <n v="1"/>
    <m/>
    <m/>
    <m/>
    <m/>
    <m/>
    <n v="1"/>
    <m/>
    <m/>
    <m/>
    <m/>
    <m/>
    <m/>
    <m/>
    <m/>
    <m/>
    <m/>
    <m/>
    <m/>
    <m/>
    <m/>
    <m/>
    <m/>
    <m/>
    <m/>
    <m/>
    <m/>
    <n v="4"/>
    <n v="1"/>
    <s v="DUWT0023"/>
    <s v="kPvgUBgKGjr"/>
    <s v="Allocated 02"/>
    <s v="Promise To Pay (PTP)"/>
    <s v="PTP for 1 EMI "/>
    <d v="2025-09-25T00:00:00"/>
    <s v="RINGING NO RESPONSE (RNR)"/>
    <s v="13:54-CALLED UP THE CUSTOMER NO. CUSTOMER CONTACT NUMBER ARE RINGING MODE"/>
    <d v="2025-09-17T00:00:00"/>
    <s v="NO"/>
  </r>
  <r>
    <n v="465568615"/>
    <s v="BHARAT FAKIRA JADHAV"/>
    <m/>
    <m/>
    <m/>
    <m/>
    <m/>
    <m/>
    <n v="3458"/>
    <n v="3362"/>
    <x v="0"/>
    <x v="1"/>
    <x v="1"/>
    <x v="9"/>
    <n v="80675"/>
    <n v="106"/>
    <n v="0"/>
    <n v="2250"/>
    <s v="22.08.25"/>
    <n v="3.0189690384826291E-2"/>
    <n v="4.0190362420039257E-3"/>
    <s v="FLOW"/>
    <x v="4"/>
    <s v="PTP"/>
    <x v="5"/>
    <m/>
    <m/>
    <s v="CAVA"/>
    <m/>
    <s v="-"/>
    <s v="Galli No.3 Lohagaon   Road Opp Sai  Baba Mandir  Indiranagar Barmashell  nr Sai mandir PUNE 411032"/>
    <s v="LOHEGAON"/>
    <s v=" 8888845524 9637585763 "/>
    <s v="ANSEC HUMAN RESOURCE SERVICES LIMITED"/>
    <s v="Pune Alandi road   dhighi TCL compny   dhighi  nr bhopkhel chowak PUNE 411015"/>
    <n v="5718"/>
    <n v="80675"/>
    <n v="27"/>
    <n v="55"/>
    <s v="-"/>
    <s v="REGULAR"/>
    <s v="MH12XU6723"/>
    <s v="HONDA ACTIVA 6G DLX BS VI"/>
    <n v="45712"/>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58913352"/>
    <s v="SAWANE SWATI VITTHAL"/>
    <s v="ONLINE"/>
    <s v="15.09.25"/>
    <n v="7109"/>
    <m/>
    <m/>
    <s v="BANK STABLE 16"/>
    <n v="6729"/>
    <n v="13057"/>
    <x v="4"/>
    <x v="0"/>
    <x v="0"/>
    <x v="3"/>
    <n v="79821.58"/>
    <n v="364"/>
    <n v="0"/>
    <n v="2250"/>
    <s v="-"/>
    <n v="0.16548274831923901"/>
    <n v="1.366722627388446E-2"/>
    <s v="STABLE"/>
    <x v="0"/>
    <s v="-"/>
    <x v="1"/>
    <m/>
    <n v="23"/>
    <s v="CAVA"/>
    <m/>
    <s v="-"/>
    <s v="Santkrupa housing   society gat  no-1467  near chinchacha  mala tamhanewasti chikhali RUPEENAGAR 412114"/>
    <s v="RUPEE NAGAR"/>
    <s v=" 9021572488 7709193093 "/>
    <s v="SWATI TRADING CO"/>
    <s v="SANT KRUPA HOUSING   SOCIETY  GAT  NO 1467 TAMHANE  WASTI CHIKHALI BUDRUK NEAR SAINIK HOTEL RUPEENAGAR 412114"/>
    <n v="15671"/>
    <n v="79821.58"/>
    <n v="58"/>
    <n v="55"/>
    <s v="-"/>
    <s v="REGULAR"/>
    <s v="MH14KX8712"/>
    <s v="RE BULLET 350 EFI BLACK"/>
    <n v="45117"/>
    <n v="36"/>
    <x v="1"/>
    <s v="VIJAY NIKAM"/>
    <s v="AARTI ZENDE"/>
    <m/>
    <m/>
    <m/>
    <m/>
    <m/>
    <m/>
    <n v="1"/>
    <m/>
    <m/>
    <m/>
    <m/>
    <m/>
    <m/>
    <m/>
    <m/>
    <m/>
    <m/>
    <m/>
    <m/>
    <m/>
    <m/>
    <m/>
    <m/>
    <m/>
    <m/>
    <m/>
    <m/>
    <m/>
    <m/>
    <m/>
    <m/>
    <m/>
    <m/>
    <m/>
    <m/>
    <m/>
    <m/>
    <m/>
    <m/>
    <m/>
    <m/>
    <m/>
    <m/>
    <m/>
    <m/>
    <m/>
    <m/>
    <m/>
    <m/>
    <m/>
    <m/>
    <m/>
    <m/>
    <m/>
    <m/>
    <m/>
    <m/>
    <m/>
    <m/>
    <m/>
    <m/>
    <m/>
    <m/>
    <m/>
    <m/>
    <m/>
    <m/>
    <m/>
    <m/>
    <m/>
    <m/>
    <m/>
    <m/>
    <m/>
    <m/>
    <m/>
    <m/>
    <m/>
    <m/>
    <m/>
    <m/>
    <m/>
    <m/>
    <m/>
    <m/>
    <m/>
    <m/>
    <m/>
    <m/>
    <m/>
    <m/>
    <m/>
    <m/>
    <n v="1"/>
    <n v="1"/>
    <s v="ZBHT0011"/>
    <s v="APikeAWokXym"/>
    <s v="Allocated 02"/>
    <s v="Left Message (LMCB)"/>
    <s v="Left message at residence with son"/>
    <d v="2025-09-03T00:00:00"/>
    <s v="RINGING NO RESPONSE (RNR)"/>
    <s v="14:51-CALLED UP THE CUSTOMER NO. CUSTOMER CONTACT NUMBER ARE RINGING MODE"/>
    <d v="2025-09-09T00:00:00"/>
    <s v="NO"/>
  </r>
  <r>
    <n v="457445534"/>
    <s v="SACHIN PRABHAKAR GAIKWAD"/>
    <m/>
    <m/>
    <m/>
    <m/>
    <m/>
    <m/>
    <n v="7276"/>
    <n v="27730"/>
    <x v="1"/>
    <x v="1"/>
    <x v="1"/>
    <x v="3"/>
    <n v="79708"/>
    <n v="1324"/>
    <n v="0"/>
    <n v="1800"/>
    <s v="STABLE"/>
    <n v="0.14147393591039731"/>
    <n v="1.856296752906883E-2"/>
    <s v="FLOW"/>
    <x v="1"/>
    <s v="PAID"/>
    <x v="2"/>
    <s v="Add not found"/>
    <m/>
    <s v="CNAVNA"/>
    <m/>
    <s v="-"/>
    <s v="Sapthshrungi Housing   Society opp  laxmi Complex  rupeenagar TALAWADE Pune City RUPEENAGAR 412114"/>
    <s v="RUPEE NAGAR"/>
    <s v=" 9021609061 9284212323 "/>
    <s v="SHREEYASH TRANSPORT"/>
    <s v="GAT NO 107/108   JYOTIBA NAGAR TALAWADE  PUNE city  PIMPRI CHINCHWAD NEAR PANDURANG HOTEL  PUNE 411062"/>
    <n v="30854"/>
    <n v="79708"/>
    <n v="119"/>
    <n v="147"/>
    <s v="-"/>
    <s v="NPA"/>
    <s v="MH14KT1379"/>
    <s v="CLASSIC 350 HALCYON BLACK SC"/>
    <n v="45014"/>
    <n v="36"/>
    <x v="1"/>
    <s v="VIJAY NIKAM"/>
    <s v="AARTI ZENDE"/>
    <m/>
    <m/>
    <m/>
    <m/>
    <m/>
    <m/>
    <m/>
    <m/>
    <m/>
    <m/>
    <m/>
    <m/>
    <n v="1"/>
    <m/>
    <m/>
    <m/>
    <m/>
    <m/>
    <m/>
    <m/>
    <m/>
    <m/>
    <m/>
    <m/>
    <m/>
    <m/>
    <m/>
    <m/>
    <m/>
    <m/>
    <m/>
    <m/>
    <m/>
    <m/>
    <m/>
    <m/>
    <m/>
    <m/>
    <m/>
    <m/>
    <m/>
    <m/>
    <m/>
    <m/>
    <m/>
    <m/>
    <m/>
    <m/>
    <m/>
    <m/>
    <m/>
    <m/>
    <m/>
    <m/>
    <m/>
    <m/>
    <m/>
    <m/>
    <m/>
    <m/>
    <m/>
    <m/>
    <m/>
    <m/>
    <m/>
    <m/>
    <m/>
    <m/>
    <m/>
    <m/>
    <m/>
    <m/>
    <m/>
    <m/>
    <m/>
    <m/>
    <m/>
    <m/>
    <m/>
    <m/>
    <m/>
    <m/>
    <m/>
    <m/>
    <m/>
    <m/>
    <m/>
    <m/>
    <m/>
    <m/>
    <m/>
    <m/>
    <m/>
    <n v="1"/>
    <n v="1"/>
    <s v="ZBHT0011"/>
    <s v="k2kXVbv5ZUw"/>
    <s v="Allocated 02"/>
    <s v="Left Message (LMCB)"/>
    <s v="Visited given office address left message at office with friend "/>
    <d v="2025-09-05T00:00:00"/>
    <s v="RINGING NO RESPONSE (RNR)"/>
    <s v="15:39-CALLED UP THE CUSTOMER NO. CUSTOMER CONTACT NUMBER ARE RINGING MODE"/>
    <d v="2025-09-13T00:00:00"/>
    <s v="NO"/>
  </r>
  <r>
    <n v="461100105"/>
    <s v="VISHAL SUNIL KADALE"/>
    <s v="ONLINE"/>
    <s v="12.09.25"/>
    <n v="5352"/>
    <s v="UPI"/>
    <m/>
    <m/>
    <n v="4587"/>
    <n v="17623"/>
    <x v="1"/>
    <x v="0"/>
    <x v="0"/>
    <x v="2"/>
    <n v="79389.279999999999"/>
    <n v="515"/>
    <n v="0"/>
    <n v="2250"/>
    <s v="FLOW"/>
    <n v="0.10875765425407589"/>
    <n v="1.8488741742311361E-2"/>
    <s v="STABLE"/>
    <x v="0"/>
    <s v="-"/>
    <x v="4"/>
    <m/>
    <m/>
    <m/>
    <m/>
    <s v="ELG"/>
    <s v="MU-SHELU-POST-AMBETHAN-SHELU-NR    GANPATI-MANDIR  Dist pune GANPATI MANDIR PUNE 410501"/>
    <s v="SHELU"/>
    <s v=" 7391923351 8010912839 "/>
    <s v="psn damco enterprises"/>
    <s v="c/o TE connectivity   pvt ltd at  post varale tal  khed dist pune himtej company  PUNE 410501"/>
    <n v="20388"/>
    <n v="79389.279999999999"/>
    <n v="119"/>
    <n v="116"/>
    <s v="-"/>
    <s v="NPA"/>
    <s v="MH14LG0148"/>
    <s v="BAJAJ PULSAR 220 ABS"/>
    <n v="45272"/>
    <n v="36"/>
    <x v="1"/>
    <s v="KAILASH ATKARI"/>
    <s v="AARTI ZENDE"/>
    <m/>
    <m/>
    <m/>
    <m/>
    <m/>
    <m/>
    <m/>
    <m/>
    <m/>
    <m/>
    <m/>
    <m/>
    <n v="2"/>
    <m/>
    <m/>
    <m/>
    <m/>
    <m/>
    <m/>
    <m/>
    <m/>
    <m/>
    <m/>
    <m/>
    <m/>
    <m/>
    <m/>
    <m/>
    <m/>
    <m/>
    <m/>
    <m/>
    <m/>
    <m/>
    <m/>
    <m/>
    <m/>
    <m/>
    <m/>
    <m/>
    <m/>
    <m/>
    <m/>
    <m/>
    <m/>
    <m/>
    <m/>
    <m/>
    <m/>
    <m/>
    <m/>
    <m/>
    <m/>
    <m/>
    <m/>
    <m/>
    <m/>
    <m/>
    <m/>
    <m/>
    <m/>
    <m/>
    <m/>
    <m/>
    <m/>
    <m/>
    <m/>
    <m/>
    <m/>
    <m/>
    <m/>
    <m/>
    <m/>
    <m/>
    <m/>
    <m/>
    <m/>
    <m/>
    <m/>
    <m/>
    <m/>
    <m/>
    <m/>
    <m/>
    <m/>
    <m/>
    <m/>
    <m/>
    <m/>
    <m/>
    <m/>
    <m/>
    <m/>
    <n v="2"/>
    <n v="1"/>
    <s v="DUWT0017"/>
    <s v="B2Hp9lTWE93"/>
    <s v="Allocated 02"/>
    <s v="Left Message (LMCB)"/>
    <s v="Customer not meet massage with father "/>
    <d v="2025-09-05T00:00:00"/>
    <s v="Left Message (LMCB)"/>
    <s v="18:13-CALLED UP THE CUSTOMER NO. CUSTOMER NOT AVAILABLE AT THE GIVEN CONTACT NUMBER LEFT MESSAGE WITH CUSTOMER WIFE"/>
    <d v="2025-09-12T00:00:00"/>
    <s v="NO"/>
  </r>
  <r>
    <n v="464667540"/>
    <s v="FAIYAZ ALIHASAN SHAIKH"/>
    <m/>
    <m/>
    <m/>
    <m/>
    <m/>
    <m/>
    <n v="3973"/>
    <n v="15543"/>
    <x v="2"/>
    <x v="1"/>
    <x v="1"/>
    <x v="3"/>
    <n v="78612"/>
    <n v="644"/>
    <n v="0"/>
    <n v="2700"/>
    <s v="-"/>
    <n v="0.28636338104040698"/>
    <n v="2.0188554296733101E-2"/>
    <s v="FLOW"/>
    <x v="1"/>
    <s v="-"/>
    <x v="2"/>
    <s v="Shifted"/>
    <m/>
    <s v="CNAVNA"/>
    <m/>
    <m/>
    <s v="S/O: Alihasan Shaikh   haragudewasti    chi Chikhali  Bk. Chikhali Pune Chikhali Near Gharkul chikhali RUPEENAGAR 412114"/>
    <s v="CHIKHALI"/>
    <s v=" 7888199904 8554020973 "/>
    <s v="faiyaz trailers"/>
    <s v="hinjawadi road   kasturi chowk hinjawadi  pune hinjawadi  near bus stop PUNE 411057"/>
    <n v="18887"/>
    <n v="78612"/>
    <n v="88"/>
    <n v="116"/>
    <s v="-"/>
    <s v="NPA"/>
    <s v="MH14MA0133"/>
    <s v="HONDA ACTIVA DLX"/>
    <n v="45609"/>
    <n v="30"/>
    <x v="2"/>
    <s v="VIJAY NIKAM"/>
    <s v="AARTI ZENDE"/>
    <m/>
    <m/>
    <m/>
    <m/>
    <m/>
    <m/>
    <m/>
    <m/>
    <m/>
    <m/>
    <m/>
    <m/>
    <m/>
    <m/>
    <m/>
    <m/>
    <m/>
    <m/>
    <m/>
    <m/>
    <m/>
    <m/>
    <m/>
    <m/>
    <m/>
    <m/>
    <m/>
    <m/>
    <m/>
    <m/>
    <m/>
    <m/>
    <m/>
    <m/>
    <m/>
    <m/>
    <m/>
    <m/>
    <m/>
    <m/>
    <m/>
    <m/>
    <m/>
    <m/>
    <m/>
    <m/>
    <m/>
    <m/>
    <m/>
    <m/>
    <m/>
    <m/>
    <m/>
    <m/>
    <m/>
    <m/>
    <m/>
    <m/>
    <m/>
    <m/>
    <m/>
    <m/>
    <m/>
    <m/>
    <m/>
    <m/>
    <m/>
    <m/>
    <m/>
    <m/>
    <m/>
    <m/>
    <m/>
    <m/>
    <m/>
    <m/>
    <m/>
    <m/>
    <m/>
    <m/>
    <m/>
    <m/>
    <m/>
    <m/>
    <m/>
    <m/>
    <m/>
    <m/>
    <m/>
    <m/>
    <n v="1"/>
    <m/>
    <m/>
    <n v="1"/>
    <n v="1"/>
    <s v="ZBHT0011"/>
    <e v="#N/A"/>
    <s v="Allocated 15"/>
    <e v="#N/A"/>
    <e v="#N/A"/>
    <e v="#N/A"/>
    <s v="Non Contactable Customer (POT_SKIP)"/>
    <s v="18:04-CALLED UP THE CUSTOMER NO. CUSTOMER IS NOT CONTACTABLE ON ANY CONTACT NO.IN SYSTEM"/>
    <d v="2025-09-16T00:00:00"/>
    <s v="NO"/>
  </r>
  <r>
    <n v="137211253"/>
    <s v="ATUL DAGADU CHIKATKAR"/>
    <s v="ONLINE"/>
    <s v="14.09.25"/>
    <n v="10778"/>
    <s v="UPI"/>
    <n v="404619056445"/>
    <s v="BANK RB 16"/>
    <n v="4907"/>
    <n v="4907"/>
    <x v="0"/>
    <x v="2"/>
    <x v="0"/>
    <x v="15"/>
    <n v="78066.69"/>
    <n v="65"/>
    <n v="0"/>
    <n v="900"/>
    <s v="-"/>
    <n v="5.7509911358787053E-2"/>
    <n v="3.8890964537128662E-3"/>
    <s v="RB"/>
    <x v="0"/>
    <s v="-"/>
    <x v="4"/>
    <m/>
    <m/>
    <s v="CAVA"/>
    <m/>
    <m/>
    <s v="S/O- Dagadu Chikatkar House No-1613 Charholi Road Dattnagar Alandi Devachi   Alandi Rural Pune ALANDI DEVASHI 412105"/>
    <s v="ALANDI DEVACHI"/>
    <s v=" 9922456756 9503601010 "/>
    <s v="dyanai construction"/>
    <s v="house no 1613 Datta nagar charoli road alandi devachi  gurunath lodge ALANDI DEVASHI 412105"/>
    <n v="10779"/>
    <n v="78066.69"/>
    <n v="26"/>
    <n v="0"/>
    <s v="-"/>
    <s v="REGULAR"/>
    <s v="MH14KM7735"/>
    <s v="HUNTER 350 REBEL RED"/>
    <n v="44918"/>
    <n v="48"/>
    <x v="0"/>
    <s v="VIJAY NIKAM"/>
    <s v="NUTAN KAMBLE"/>
    <m/>
    <m/>
    <m/>
    <m/>
    <m/>
    <m/>
    <m/>
    <m/>
    <m/>
    <m/>
    <m/>
    <m/>
    <m/>
    <m/>
    <m/>
    <m/>
    <m/>
    <m/>
    <m/>
    <m/>
    <m/>
    <m/>
    <m/>
    <m/>
    <m/>
    <m/>
    <m/>
    <m/>
    <m/>
    <m/>
    <n v="1"/>
    <m/>
    <m/>
    <m/>
    <m/>
    <m/>
    <m/>
    <m/>
    <m/>
    <m/>
    <m/>
    <m/>
    <m/>
    <m/>
    <m/>
    <m/>
    <m/>
    <m/>
    <m/>
    <m/>
    <m/>
    <m/>
    <m/>
    <m/>
    <m/>
    <m/>
    <m/>
    <m/>
    <m/>
    <m/>
    <m/>
    <m/>
    <m/>
    <m/>
    <m/>
    <m/>
    <m/>
    <m/>
    <m/>
    <m/>
    <m/>
    <m/>
    <m/>
    <m/>
    <m/>
    <m/>
    <m/>
    <m/>
    <m/>
    <m/>
    <m/>
    <m/>
    <m/>
    <m/>
    <m/>
    <m/>
    <m/>
    <m/>
    <m/>
    <m/>
    <m/>
    <m/>
    <m/>
    <n v="1"/>
    <n v="1"/>
    <s v="ZBHT0009"/>
    <e v="#N/A"/>
    <s v="Allocated"/>
    <s v="Left Message (LMCB)"/>
    <s v="Msg to brother"/>
    <d v="2025-09-11T00:00:00"/>
    <s v="Non Contactable Customer (POT_SKIP)"/>
    <s v="dt--13th sep 12:33 am called up customer no 9922456756   Its  switch off"/>
    <d v="2025-09-13T00:00:00"/>
    <s v="NO"/>
  </r>
  <r>
    <n v="464856623"/>
    <s v="PRKASH SAMRTH SURYWANSHI"/>
    <s v="ONLINE"/>
    <s v="13.09.25"/>
    <n v="3246"/>
    <s v="UPI"/>
    <n v="6471919689599"/>
    <m/>
    <n v="3246"/>
    <n v="11786"/>
    <x v="1"/>
    <x v="0"/>
    <x v="0"/>
    <x v="0"/>
    <n v="78060"/>
    <n v="890"/>
    <n v="0"/>
    <n v="2250"/>
    <s v="18.08.25"/>
    <n v="0.32725107212876059"/>
    <n v="1.8179169535292729E-2"/>
    <s v="STABLE"/>
    <x v="0"/>
    <s v="PAID"/>
    <x v="4"/>
    <m/>
    <m/>
    <s v="CAVA"/>
    <m/>
    <s v="ELG"/>
    <s v="co dayanad mahadev   hawale flat  no 401 shinde  Wasti marunji pune near sadguru krupa apartment PUNE 411057"/>
    <s v="MARUNJI"/>
    <s v=" 9011203521 9922275316 "/>
    <s v="sarthak Supplier ltd"/>
    <s v="sarthak Supplier   ltd kasarsai  road  marunji pune  marunji near garve bajaj  PUNE 411057"/>
    <n v="14926"/>
    <n v="78060"/>
    <n v="119"/>
    <n v="116"/>
    <s v="-"/>
    <s v="NPA"/>
    <m/>
    <s v="BAJAJ PULSAR 125 CARBON SPLIT DISC"/>
    <n v="45630"/>
    <n v="36"/>
    <x v="1"/>
    <s v="KAILASH ATKARI"/>
    <s v="NUTAN KAMBLE"/>
    <m/>
    <m/>
    <m/>
    <n v="1"/>
    <m/>
    <m/>
    <m/>
    <m/>
    <m/>
    <m/>
    <m/>
    <m/>
    <m/>
    <m/>
    <m/>
    <m/>
    <m/>
    <m/>
    <m/>
    <m/>
    <m/>
    <m/>
    <m/>
    <m/>
    <m/>
    <m/>
    <m/>
    <m/>
    <m/>
    <m/>
    <m/>
    <m/>
    <m/>
    <m/>
    <m/>
    <m/>
    <m/>
    <m/>
    <m/>
    <m/>
    <m/>
    <m/>
    <m/>
    <m/>
    <m/>
    <m/>
    <m/>
    <m/>
    <m/>
    <m/>
    <m/>
    <m/>
    <m/>
    <m/>
    <m/>
    <m/>
    <m/>
    <m/>
    <m/>
    <m/>
    <m/>
    <m/>
    <m/>
    <m/>
    <m/>
    <m/>
    <m/>
    <m/>
    <m/>
    <m/>
    <m/>
    <m/>
    <m/>
    <m/>
    <m/>
    <m/>
    <m/>
    <m/>
    <m/>
    <m/>
    <m/>
    <m/>
    <m/>
    <m/>
    <m/>
    <m/>
    <m/>
    <m/>
    <m/>
    <m/>
    <m/>
    <m/>
    <m/>
    <n v="1"/>
    <n v="1"/>
    <s v="DUWT0030"/>
    <s v="k6YGC7Gm6e87"/>
    <s v="Allocated 02"/>
    <s v="Address Not Found (NC_ANF)"/>
    <s v="Address not found "/>
    <d v="2025-09-02T00:00:00"/>
    <s v="Non Contactable Customer (POT_SKIP)"/>
    <s v="dt--08th sep 17:31pm called up customer no 9922275316  Its out of service   "/>
    <d v="2025-09-08T00:00:00"/>
    <s v="NO"/>
  </r>
  <r>
    <n v="462848842"/>
    <s v="RAMESH MANIK RAUT"/>
    <s v="ONLINE"/>
    <s v="22.09.25"/>
    <n v="4430"/>
    <s v="UPI"/>
    <m/>
    <m/>
    <n v="4230"/>
    <n v="3992"/>
    <x v="0"/>
    <x v="0"/>
    <x v="0"/>
    <x v="7"/>
    <n v="77894"/>
    <n v="107"/>
    <n v="0"/>
    <n v="1350"/>
    <s v="14.08.25"/>
    <n v="8.7673998597175493E-2"/>
    <n v="3.880493449453409E-3"/>
    <s v="STABLE"/>
    <x v="0"/>
    <s v="PAID"/>
    <x v="1"/>
    <m/>
    <n v="22"/>
    <s v="CAVA"/>
    <m/>
    <s v="-"/>
    <s v="S/O: Manik Raut   near khivansara  vyam sch sr no  18/8 ekta colony ganesh ..... nagar thergaon Pune City PUNE 411033"/>
    <s v="THERGAON"/>
    <s v=" 9284219302  "/>
    <s v="AUNDH HOSPITLE"/>
    <s v="aundh  pune pune    pune pune  pune  pune  aundh ravet brt road PUNE 411007"/>
    <n v="5449"/>
    <n v="77894"/>
    <n v="27"/>
    <n v="24"/>
    <s v="-"/>
    <s v="REGULAR"/>
    <s v="MH14LR6917"/>
    <s v="AMPERE PRIMUS"/>
    <n v="45421"/>
    <n v="36"/>
    <x v="1"/>
    <s v="KAILASH ATKARI"/>
    <s v="NUTAN KAMBLE"/>
    <m/>
    <m/>
    <m/>
    <m/>
    <m/>
    <m/>
    <m/>
    <m/>
    <m/>
    <n v="1"/>
    <m/>
    <m/>
    <m/>
    <m/>
    <m/>
    <m/>
    <m/>
    <m/>
    <m/>
    <m/>
    <m/>
    <m/>
    <m/>
    <m/>
    <m/>
    <m/>
    <m/>
    <m/>
    <m/>
    <m/>
    <m/>
    <m/>
    <m/>
    <m/>
    <m/>
    <m/>
    <m/>
    <m/>
    <m/>
    <m/>
    <m/>
    <m/>
    <m/>
    <m/>
    <m/>
    <m/>
    <m/>
    <m/>
    <m/>
    <m/>
    <m/>
    <m/>
    <m/>
    <m/>
    <m/>
    <m/>
    <m/>
    <m/>
    <m/>
    <m/>
    <n v="1"/>
    <m/>
    <m/>
    <m/>
    <m/>
    <m/>
    <m/>
    <m/>
    <m/>
    <m/>
    <m/>
    <m/>
    <m/>
    <m/>
    <m/>
    <m/>
    <m/>
    <m/>
    <m/>
    <m/>
    <m/>
    <m/>
    <m/>
    <m/>
    <m/>
    <m/>
    <m/>
    <m/>
    <m/>
    <m/>
    <m/>
    <m/>
    <m/>
    <n v="2"/>
    <n v="1"/>
    <s v="ZBHT0015"/>
    <s v="G2COUMz2X8c"/>
    <s v="Allocated 02"/>
    <s v="Payment (PAID)"/>
    <s v="Payment (PAID)"/>
    <d v="2025-09-22T00:00:00"/>
    <s v="RINGING NO RESPONSE (RNR)"/>
    <s v="13:55-CALLED UP THE CUSTOMER NO. CUSTOMER CONTACT NUMBER ARE BUSY  MODE"/>
    <d v="2025-09-17T00:00:00"/>
    <s v="NO"/>
  </r>
  <r>
    <n v="463904205"/>
    <s v="SANJAY NIVRUTTI KSHIRSAGAR"/>
    <m/>
    <m/>
    <m/>
    <m/>
    <m/>
    <m/>
    <n v="5005"/>
    <n v="24760.77"/>
    <x v="3"/>
    <x v="1"/>
    <x v="1"/>
    <x v="10"/>
    <n v="77293"/>
    <n v="852"/>
    <n v="0"/>
    <n v="2250"/>
    <s v="FLOW"/>
    <n v="0.30954539842320988"/>
    <n v="2.6354930098281489E-2"/>
    <s v="FLOW"/>
    <x v="1"/>
    <s v="NC"/>
    <x v="2"/>
    <s v="Add not found"/>
    <m/>
    <m/>
    <m/>
    <s v="ELG"/>
    <s v="BHOSARI PUNE CITY   NEAR LONDHE  TALIM SHANTI NAGAR   PUNE 411039"/>
    <s v="BHOSARI"/>
    <s v=" 7038369143  "/>
    <s v="Kulswamini transfot"/>
    <s v="Moshi Boradewasti     PUNE 411062"/>
    <n v="27862.77"/>
    <n v="77293"/>
    <n v="149"/>
    <n v="177"/>
    <s v="-"/>
    <s v="NPA"/>
    <s v="MH14LT9139"/>
    <s v="HONDA ACTIVA DLX"/>
    <n v="45535"/>
    <n v="24"/>
    <x v="1"/>
    <s v="VIJAY NIKAM"/>
    <s v="NUTAN KAMBLE"/>
    <m/>
    <m/>
    <m/>
    <m/>
    <m/>
    <m/>
    <n v="1"/>
    <m/>
    <m/>
    <m/>
    <m/>
    <m/>
    <m/>
    <m/>
    <m/>
    <m/>
    <m/>
    <m/>
    <m/>
    <m/>
    <m/>
    <m/>
    <m/>
    <m/>
    <m/>
    <m/>
    <m/>
    <m/>
    <m/>
    <m/>
    <m/>
    <m/>
    <m/>
    <m/>
    <m/>
    <m/>
    <m/>
    <m/>
    <m/>
    <m/>
    <m/>
    <m/>
    <m/>
    <m/>
    <m/>
    <m/>
    <m/>
    <m/>
    <m/>
    <m/>
    <m/>
    <m/>
    <m/>
    <m/>
    <m/>
    <m/>
    <m/>
    <m/>
    <m/>
    <m/>
    <m/>
    <m/>
    <m/>
    <m/>
    <m/>
    <m/>
    <m/>
    <m/>
    <m/>
    <m/>
    <m/>
    <m/>
    <m/>
    <m/>
    <m/>
    <m/>
    <m/>
    <m/>
    <m/>
    <m/>
    <m/>
    <m/>
    <m/>
    <m/>
    <m/>
    <m/>
    <m/>
    <m/>
    <m/>
    <m/>
    <m/>
    <m/>
    <m/>
    <n v="1"/>
    <n v="1"/>
    <s v="DUWT0025"/>
    <s v="G2kteiR3H3j3"/>
    <s v="Allocated 02"/>
    <s v="Address Not Found (NC_ANF)"/>
    <s v="Customer residence add not found short add "/>
    <d v="2025-09-03T00:00:00"/>
    <s v="RINGING NO RESPONSE (RNR)"/>
    <s v="dt--08th sep 17:33pm called up customer no 7038369143  Its  ringing  "/>
    <d v="2025-09-08T00:00:00"/>
    <s v="VYMO"/>
  </r>
  <r>
    <n v="462480378"/>
    <s v="RESHMA FAHIM SHAIKH"/>
    <m/>
    <m/>
    <m/>
    <m/>
    <m/>
    <s v="BANK STABLE 16"/>
    <n v="4406"/>
    <n v="1464"/>
    <x v="0"/>
    <x v="0"/>
    <x v="1"/>
    <x v="3"/>
    <n v="77262"/>
    <n v="58"/>
    <n v="0"/>
    <n v="2050"/>
    <s v="-"/>
    <n v="5.5696780733714937E-2"/>
    <n v="3.8490087155836051E-3"/>
    <s v="STABLE"/>
    <x v="0"/>
    <s v="-"/>
    <x v="0"/>
    <s v="Add not found"/>
    <m/>
    <s v="CNAVNA"/>
    <m/>
    <m/>
    <s v="DEHU ALANDI ROAD   NEAR MARATHI  SCHOOL TALGAON  CHIKHALI PUNE CHIKHALI BK  RUPEENAGAR 412114"/>
    <s v="CHIKHALI"/>
    <s v=" 9673638790  "/>
    <s v="TATA MOTORS LIMITED"/>
    <s v="Bhosari road Yashwant   nagar    PUNE 411018"/>
    <n v="7978"/>
    <n v="77262"/>
    <n v="27"/>
    <n v="24"/>
    <s v="-"/>
    <s v="REGULAR"/>
    <s v="MH14LN4088"/>
    <s v="SUZUKI BURGMAN STREET BT BSVI"/>
    <n v="45388"/>
    <n v="36"/>
    <x v="0"/>
    <s v="VIJAY NIKAM"/>
    <s v="AARTI ZENDE"/>
    <m/>
    <m/>
    <m/>
    <m/>
    <m/>
    <m/>
    <m/>
    <m/>
    <m/>
    <m/>
    <m/>
    <m/>
    <m/>
    <m/>
    <m/>
    <m/>
    <m/>
    <m/>
    <m/>
    <m/>
    <m/>
    <m/>
    <m/>
    <m/>
    <m/>
    <m/>
    <m/>
    <m/>
    <m/>
    <m/>
    <m/>
    <m/>
    <m/>
    <n v="1"/>
    <m/>
    <m/>
    <m/>
    <m/>
    <m/>
    <m/>
    <m/>
    <m/>
    <m/>
    <m/>
    <m/>
    <m/>
    <m/>
    <m/>
    <m/>
    <m/>
    <m/>
    <m/>
    <m/>
    <m/>
    <m/>
    <m/>
    <m/>
    <m/>
    <m/>
    <m/>
    <m/>
    <m/>
    <m/>
    <m/>
    <m/>
    <m/>
    <m/>
    <m/>
    <m/>
    <m/>
    <m/>
    <m/>
    <m/>
    <m/>
    <m/>
    <m/>
    <m/>
    <m/>
    <m/>
    <m/>
    <m/>
    <m/>
    <m/>
    <m/>
    <m/>
    <m/>
    <m/>
    <m/>
    <m/>
    <m/>
    <m/>
    <m/>
    <m/>
    <n v="1"/>
    <n v="1"/>
    <s v="ZBHT0011"/>
    <e v="#N/A"/>
    <s v="Allocated"/>
    <s v="Address Not Found (NC_ANF)"/>
    <s v="Address Not Found short address "/>
    <d v="2025-09-12T00:00:00"/>
    <s v="RINGING NO RESPONSE (RNR)"/>
    <s v="18:16-CALLED UP THE CUSTOMER NO. CUSTOMER CONTACT NUMBER ARE RINGING MODE"/>
    <d v="2025-09-12T00:00:00"/>
    <s v="NO"/>
  </r>
  <r>
    <n v="463328273"/>
    <s v="VAISHNVI KIRAN WADKE"/>
    <m/>
    <m/>
    <m/>
    <m/>
    <m/>
    <m/>
    <n v="4005"/>
    <n v="3848"/>
    <x v="0"/>
    <x v="1"/>
    <x v="1"/>
    <x v="1"/>
    <n v="76469"/>
    <n v="175"/>
    <n v="0"/>
    <n v="0"/>
    <s v="14.08.25"/>
    <n v="7.1972021821238602E-2"/>
    <n v="3.8095033453957009E-3"/>
    <s v="FLOW"/>
    <x v="1"/>
    <s v="PAID"/>
    <x v="2"/>
    <s v="Cust at aundh"/>
    <m/>
    <s v="CNAVNA"/>
    <m/>
    <m/>
    <s v="sarve n 15/b-1     galli n 26 sinhgad  road opp  tayni tots ..... school dhayari Pune City PUNE 411041"/>
    <s v="DHAYARI"/>
    <s v=" 8857072528  "/>
    <s v="PROLOTHERAPY"/>
    <s v="pimple saudagar   pune pune  pune  pune  pune pune  pune pune  PUNE 411027"/>
    <n v="8028"/>
    <n v="76469"/>
    <n v="27"/>
    <n v="55"/>
    <s v="-"/>
    <s v="REGULAR"/>
    <s v="MH12WY9634"/>
    <s v="AMPERE MAGNUS EX"/>
    <n v="45470"/>
    <n v="36"/>
    <x v="0"/>
    <s v="VIJAY NIKAM"/>
    <s v="NUTAN KAMBLE"/>
    <m/>
    <m/>
    <m/>
    <m/>
    <m/>
    <m/>
    <m/>
    <m/>
    <m/>
    <m/>
    <m/>
    <m/>
    <m/>
    <m/>
    <m/>
    <m/>
    <m/>
    <m/>
    <m/>
    <m/>
    <m/>
    <m/>
    <m/>
    <m/>
    <m/>
    <m/>
    <m/>
    <m/>
    <m/>
    <m/>
    <n v="1"/>
    <m/>
    <m/>
    <m/>
    <m/>
    <m/>
    <m/>
    <m/>
    <m/>
    <m/>
    <m/>
    <m/>
    <m/>
    <m/>
    <m/>
    <m/>
    <m/>
    <m/>
    <n v="1"/>
    <m/>
    <m/>
    <m/>
    <m/>
    <m/>
    <m/>
    <m/>
    <m/>
    <m/>
    <m/>
    <m/>
    <m/>
    <m/>
    <m/>
    <m/>
    <m/>
    <m/>
    <m/>
    <m/>
    <m/>
    <m/>
    <m/>
    <m/>
    <m/>
    <m/>
    <m/>
    <m/>
    <m/>
    <m/>
    <m/>
    <m/>
    <m/>
    <m/>
    <m/>
    <m/>
    <m/>
    <m/>
    <m/>
    <m/>
    <m/>
    <m/>
    <m/>
    <m/>
    <m/>
    <n v="2"/>
    <n v="1"/>
    <s v="DUWT0031"/>
    <e v="#N/A"/>
    <s v="Allocated"/>
    <s v="Left Message (LMCB)"/>
    <s v="Left message customer father"/>
    <d v="2025-09-17T00:00:00"/>
    <s v="Non Contactable Customer (POT_SKIP)"/>
    <s v="dt--13th sep 13:22 am called up customer no  8857072528 Its  call forwaded to voice mail "/>
    <d v="2025-09-13T00:00:00"/>
    <s v="NO"/>
  </r>
  <r>
    <n v="463953257"/>
    <s v="CHETAN SATABIR TUSAMAD"/>
    <s v="ONLINE"/>
    <s v="30.09.25"/>
    <n v="3800"/>
    <s v="UPI"/>
    <n v="527343345864"/>
    <m/>
    <n v="3761"/>
    <n v="3732"/>
    <x v="0"/>
    <x v="0"/>
    <x v="0"/>
    <x v="15"/>
    <n v="76047"/>
    <n v="128"/>
    <n v="0"/>
    <n v="2250"/>
    <s v="31.08.25"/>
    <n v="5.6022052800005717E-2"/>
    <n v="3.7884803110712429E-3"/>
    <s v="STABLE"/>
    <x v="0"/>
    <s v="PTP"/>
    <x v="1"/>
    <m/>
    <n v="30"/>
    <s v="CAVA"/>
    <m/>
    <s v="-"/>
    <s v="S/O: Satbir Tusanbad   Limbore Chawl   Near Talkies  Dapodi Pune City ..... ..... PUNE 411012"/>
    <s v="DAPODI"/>
    <s v=" 8888041149 9890704679 "/>
    <s v="S R MAINTAINANCE"/>
    <s v="MUMBAI PUNE HIGHWAY   NR CENTURY  TVS  PHUGEWADI PUNE PUNE 411012"/>
    <n v="6110"/>
    <n v="76047"/>
    <n v="27"/>
    <n v="55"/>
    <s v="-"/>
    <s v="REGULAR"/>
    <s v="MH14LT9936"/>
    <s v="HONDA ACTIVA 6G H SMART"/>
    <n v="45540"/>
    <n v="36"/>
    <x v="1"/>
    <s v="VIJAY NIKAM"/>
    <s v="NUTAN KAMBLE"/>
    <m/>
    <m/>
    <m/>
    <m/>
    <m/>
    <m/>
    <m/>
    <m/>
    <m/>
    <m/>
    <m/>
    <m/>
    <m/>
    <m/>
    <m/>
    <m/>
    <m/>
    <m/>
    <m/>
    <m/>
    <m/>
    <m/>
    <m/>
    <m/>
    <m/>
    <m/>
    <m/>
    <m/>
    <m/>
    <m/>
    <m/>
    <m/>
    <m/>
    <m/>
    <m/>
    <m/>
    <n v="1"/>
    <m/>
    <m/>
    <m/>
    <m/>
    <m/>
    <m/>
    <m/>
    <m/>
    <m/>
    <m/>
    <m/>
    <m/>
    <m/>
    <m/>
    <m/>
    <m/>
    <m/>
    <m/>
    <m/>
    <m/>
    <m/>
    <m/>
    <m/>
    <n v="1"/>
    <m/>
    <m/>
    <m/>
    <m/>
    <m/>
    <m/>
    <m/>
    <m/>
    <m/>
    <m/>
    <m/>
    <m/>
    <m/>
    <m/>
    <m/>
    <m/>
    <m/>
    <m/>
    <m/>
    <m/>
    <m/>
    <m/>
    <m/>
    <m/>
    <m/>
    <m/>
    <m/>
    <m/>
    <m/>
    <m/>
    <m/>
    <m/>
    <n v="2"/>
    <n v="1"/>
    <s v="ZBHT0009"/>
    <s v="k2jrvgWN1w"/>
    <s v="Allocated 02"/>
    <s v="Left Message (LMCB)"/>
    <s v="Msg to mother"/>
    <d v="2025-09-30T00:00:00"/>
    <s v="RINGING NO RESPONSE (RNR)"/>
    <s v="dt--17th sep 15:58 pm called up customer no 9890704679 Its busy "/>
    <d v="2025-09-17T00:00:00"/>
    <s v="NO"/>
  </r>
  <r>
    <n v="458806785"/>
    <s v="SNEHAL NAMDEV KHANDARE"/>
    <s v="ONLINE"/>
    <s v="11.09.25"/>
    <n v="4801"/>
    <m/>
    <m/>
    <m/>
    <n v="4591"/>
    <n v="9182"/>
    <x v="4"/>
    <x v="0"/>
    <x v="0"/>
    <x v="2"/>
    <n v="75859"/>
    <n v="68"/>
    <n v="0"/>
    <n v="1350"/>
    <s v="FLOW"/>
    <n v="0.24862980588888081"/>
    <n v="1.2988744621574779E-2"/>
    <s v="STABLE"/>
    <x v="0"/>
    <s v="NC"/>
    <x v="4"/>
    <m/>
    <m/>
    <m/>
    <m/>
    <s v="-"/>
    <s v="D/O NAMDEV KHANDARE  FLAT NO A-1007 ROSHAN ONE HOUSING SOCIETY  CHAKAN AMBETHAN ROAD  KHED  AT VARALE   PUNE 410501"/>
    <s v="AMBETHAN"/>
    <s v=" 9168946311  "/>
    <s v="TECHNICO INDUSTRIES LIMITED"/>
    <s v="At post bhamboli   Tal khed pune    PUNE 410501"/>
    <n v="10600"/>
    <n v="75859"/>
    <n v="58"/>
    <n v="55"/>
    <s v="-"/>
    <s v="NPA"/>
    <s v="MH14KX7966"/>
    <s v="YAMAHA FZX"/>
    <n v="45110"/>
    <n v="42"/>
    <x v="1"/>
    <s v="KAILASH ATKARI"/>
    <s v="AARTI ZENDE"/>
    <m/>
    <m/>
    <m/>
    <m/>
    <m/>
    <m/>
    <m/>
    <m/>
    <m/>
    <m/>
    <m/>
    <m/>
    <n v="1"/>
    <m/>
    <m/>
    <m/>
    <m/>
    <m/>
    <m/>
    <m/>
    <m/>
    <m/>
    <m/>
    <m/>
    <m/>
    <m/>
    <m/>
    <m/>
    <m/>
    <m/>
    <m/>
    <m/>
    <m/>
    <m/>
    <m/>
    <m/>
    <m/>
    <m/>
    <m/>
    <m/>
    <m/>
    <m/>
    <m/>
    <m/>
    <m/>
    <m/>
    <m/>
    <m/>
    <m/>
    <m/>
    <m/>
    <m/>
    <m/>
    <m/>
    <m/>
    <m/>
    <m/>
    <m/>
    <m/>
    <m/>
    <m/>
    <m/>
    <m/>
    <m/>
    <m/>
    <m/>
    <m/>
    <m/>
    <m/>
    <m/>
    <m/>
    <m/>
    <m/>
    <m/>
    <m/>
    <m/>
    <m/>
    <m/>
    <m/>
    <m/>
    <m/>
    <m/>
    <m/>
    <m/>
    <m/>
    <m/>
    <m/>
    <m/>
    <m/>
    <m/>
    <m/>
    <m/>
    <m/>
    <n v="1"/>
    <n v="1"/>
    <s v="DUWT0017"/>
    <s v="BPtOHWIgXAm"/>
    <s v="Allocated 02"/>
    <s v="Left Message (LMCB)"/>
    <s v="Customer not meet massage with husband "/>
    <d v="2025-09-05T00:00:00"/>
    <s v="RINGING NO RESPONSE (RNR)"/>
    <s v="17:30-CALLED UP THE CUSTOMER NO. CUSTOMER CONTACT NUMBER ARE RINGING MODE"/>
    <d v="2025-09-04T00:00:00"/>
    <s v="NO"/>
  </r>
  <r>
    <n v="138358074"/>
    <s v="SURENDRA BHIKAJI CHAVAN"/>
    <m/>
    <m/>
    <m/>
    <m/>
    <m/>
    <m/>
    <n v="4023"/>
    <n v="16092"/>
    <x v="3"/>
    <x v="1"/>
    <x v="1"/>
    <x v="5"/>
    <n v="75582.59"/>
    <n v="1000"/>
    <n v="0"/>
    <n v="2700"/>
    <s v="16.08.25"/>
    <n v="0.44880483828051759"/>
    <n v="2.5771724167739249E-2"/>
    <s v="STABLE"/>
    <x v="3"/>
    <s v="PTP"/>
    <x v="1"/>
    <m/>
    <n v="20"/>
    <m/>
    <m/>
    <s v="ELG"/>
    <s v="CHAVAN NAGAR DEHUROAD YELWADI   NR PRADNYA BOUDDH VIHAR DEHU 412109"/>
    <s v="DEHU ROAD"/>
    <s v=" 7350179072 7350179072 "/>
    <s v="SURENDRA BHIKAJI CHAVAN"/>
    <s v="CHAVAN NAGAR DEHUROAD YELWADI  NR PRADNYA BOUDDH VIHAR DEHU 412109"/>
    <n v="19792"/>
    <n v="75582.59"/>
    <n v="148"/>
    <n v="176"/>
    <s v="-"/>
    <s v="NPA"/>
    <s v="MH14KP9054"/>
    <s v="PIAGGIO VESPA SXL 125 CBS"/>
    <n v="44953"/>
    <n v="48"/>
    <x v="1"/>
    <s v="VIJAY NIKAM"/>
    <s v="NUTAN KAMBLE"/>
    <m/>
    <m/>
    <m/>
    <n v="1"/>
    <m/>
    <m/>
    <m/>
    <m/>
    <m/>
    <m/>
    <m/>
    <m/>
    <m/>
    <m/>
    <m/>
    <m/>
    <m/>
    <m/>
    <m/>
    <m/>
    <m/>
    <m/>
    <m/>
    <m/>
    <m/>
    <m/>
    <m/>
    <m/>
    <m/>
    <m/>
    <m/>
    <m/>
    <m/>
    <n v="1"/>
    <m/>
    <m/>
    <m/>
    <m/>
    <m/>
    <m/>
    <m/>
    <m/>
    <m/>
    <m/>
    <m/>
    <m/>
    <m/>
    <m/>
    <m/>
    <m/>
    <m/>
    <m/>
    <m/>
    <m/>
    <m/>
    <m/>
    <m/>
    <m/>
    <m/>
    <m/>
    <m/>
    <m/>
    <m/>
    <m/>
    <m/>
    <m/>
    <m/>
    <m/>
    <m/>
    <m/>
    <m/>
    <m/>
    <m/>
    <m/>
    <m/>
    <m/>
    <m/>
    <m/>
    <m/>
    <m/>
    <m/>
    <m/>
    <m/>
    <m/>
    <m/>
    <m/>
    <m/>
    <m/>
    <m/>
    <m/>
    <m/>
    <m/>
    <m/>
    <n v="2"/>
    <n v="1"/>
    <s v="DUWT0027"/>
    <s v="BoMt8GsWAe8z"/>
    <s v="Allocated 02"/>
    <s v="Promise To Pay (PTP)"/>
    <s v="Visited to Customers residence address and given PTP "/>
    <d v="2025-09-26T00:00:00"/>
    <s v="RINGING NO RESPONSE (RNR)"/>
    <s v="dt--17th sep 16:00 pm called up customer no 7350179072 Its not connected "/>
    <d v="2025-09-17T00:00:00"/>
    <s v="NO"/>
  </r>
  <r>
    <n v="464274862"/>
    <s v="YASH SHEKHAR GAUD"/>
    <s v="ONLINE"/>
    <s v="10.09.25"/>
    <n v="3835"/>
    <s v="UPI"/>
    <n v="334069478400"/>
    <m/>
    <n v="3685"/>
    <n v="0"/>
    <x v="0"/>
    <x v="0"/>
    <x v="0"/>
    <x v="9"/>
    <n v="74897"/>
    <n v="131"/>
    <n v="0"/>
    <n v="900"/>
    <s v="14.08.25"/>
    <n v="2.8027483616390889E-2"/>
    <n v="3.731190051656251E-3"/>
    <s v="STABLE"/>
    <x v="0"/>
    <s v="PAID"/>
    <x v="4"/>
    <s v="Add not found"/>
    <m/>
    <s v="CNAVNA"/>
    <m/>
    <m/>
    <s v="Sr. no. 22/1/1   lane no. 09 22/1/1  lane no. 09thite  wasti Samarth Hospital  PUNE 411014"/>
    <s v="KHARADI"/>
    <s v=" 7276028820 8805916010 "/>
    <s v="NAVKAR CONSTRUCTION"/>
    <s v="Acolade Road  Tukaram   Nagar  Kharadi  Pune  Kharadi  S.N PG PUNE 411014"/>
    <n v="4716"/>
    <n v="74897"/>
    <n v="27"/>
    <n v="24"/>
    <s v="-"/>
    <s v="REGULAR"/>
    <m/>
    <s v="HONDA ACTIVA 125 SMART"/>
    <n v="45575"/>
    <n v="36"/>
    <x v="0"/>
    <s v="VIJAY NIKAM"/>
    <s v="NUTAN KAMBLE"/>
    <m/>
    <m/>
    <m/>
    <m/>
    <m/>
    <m/>
    <m/>
    <m/>
    <m/>
    <m/>
    <m/>
    <m/>
    <m/>
    <m/>
    <m/>
    <m/>
    <m/>
    <m/>
    <m/>
    <m/>
    <m/>
    <m/>
    <m/>
    <m/>
    <m/>
    <m/>
    <m/>
    <n v="1"/>
    <m/>
    <m/>
    <m/>
    <m/>
    <m/>
    <m/>
    <m/>
    <m/>
    <m/>
    <m/>
    <m/>
    <m/>
    <m/>
    <m/>
    <m/>
    <m/>
    <m/>
    <m/>
    <m/>
    <m/>
    <m/>
    <m/>
    <m/>
    <m/>
    <m/>
    <m/>
    <m/>
    <m/>
    <m/>
    <m/>
    <m/>
    <m/>
    <m/>
    <m/>
    <m/>
    <m/>
    <m/>
    <m/>
    <m/>
    <m/>
    <m/>
    <m/>
    <m/>
    <m/>
    <m/>
    <m/>
    <m/>
    <m/>
    <m/>
    <m/>
    <m/>
    <m/>
    <m/>
    <m/>
    <m/>
    <m/>
    <m/>
    <m/>
    <m/>
    <m/>
    <m/>
    <m/>
    <m/>
    <m/>
    <m/>
    <n v="1"/>
    <n v="1"/>
    <s v="ZBHT0012"/>
    <e v="#N/A"/>
    <s v="Allocated"/>
    <s v="Door Locked (NC_DL)"/>
    <s v="Nc"/>
    <d v="2025-09-10T00:00:00"/>
    <s v="RINGING NO RESPONSE (RNR)"/>
    <s v="dt--13th sep 17:56 pm called up customer no 8805916010  Its   ringing "/>
    <d v="2025-09-13T00:00:00"/>
    <s v="NO"/>
  </r>
  <r>
    <n v="460814627"/>
    <s v="RAHUL KAMBLE"/>
    <m/>
    <m/>
    <m/>
    <m/>
    <m/>
    <m/>
    <n v="3076"/>
    <n v="5900"/>
    <x v="4"/>
    <x v="1"/>
    <x v="1"/>
    <x v="7"/>
    <n v="74756"/>
    <n v="130"/>
    <n v="0"/>
    <n v="2250"/>
    <s v="FLOW"/>
    <n v="0.12753181949262679"/>
    <n v="1.2799886538584011E-2"/>
    <s v="FLOW"/>
    <x v="1"/>
    <s v="MPTP"/>
    <x v="2"/>
    <s v="Shifted"/>
    <m/>
    <s v="CNAVNA"/>
    <m/>
    <s v="-"/>
    <s v="AJINTHA NAGAR NIGADI   PUNE    PUNE 411019"/>
    <s v="NIGADI"/>
    <s v=" -  "/>
    <s v="STAR BAZAR"/>
    <s v="BANER PASHAN LINK   ROAD PUNE    PUNE 411045"/>
    <n v="8280"/>
    <n v="74756"/>
    <n v="58"/>
    <n v="86"/>
    <s v="-"/>
    <s v="NPA"/>
    <s v="MH14LH0285"/>
    <s v="HONDA SHINE DRUM BSVI"/>
    <n v="45251"/>
    <n v="48"/>
    <x v="1"/>
    <s v="KAILASH ATKARI"/>
    <s v="NUTAN KAMBLE"/>
    <m/>
    <m/>
    <m/>
    <m/>
    <m/>
    <m/>
    <m/>
    <m/>
    <m/>
    <n v="1"/>
    <m/>
    <m/>
    <m/>
    <m/>
    <m/>
    <m/>
    <m/>
    <m/>
    <m/>
    <m/>
    <m/>
    <m/>
    <m/>
    <m/>
    <m/>
    <m/>
    <m/>
    <m/>
    <m/>
    <m/>
    <m/>
    <m/>
    <m/>
    <m/>
    <m/>
    <m/>
    <m/>
    <m/>
    <m/>
    <m/>
    <m/>
    <m/>
    <m/>
    <m/>
    <m/>
    <m/>
    <m/>
    <m/>
    <m/>
    <m/>
    <m/>
    <m/>
    <m/>
    <m/>
    <m/>
    <m/>
    <m/>
    <m/>
    <m/>
    <m/>
    <m/>
    <m/>
    <m/>
    <m/>
    <m/>
    <m/>
    <m/>
    <m/>
    <m/>
    <m/>
    <m/>
    <m/>
    <m/>
    <m/>
    <m/>
    <m/>
    <m/>
    <m/>
    <m/>
    <m/>
    <m/>
    <m/>
    <m/>
    <m/>
    <m/>
    <m/>
    <m/>
    <m/>
    <m/>
    <m/>
    <m/>
    <m/>
    <m/>
    <n v="1"/>
    <n v="1"/>
    <s v="ZBHT0015"/>
    <s v="AohL18NLym"/>
    <s v="Allocated 02"/>
    <s v="Shifted (NC_SFTD)"/>
    <s v="Visit cm residence address cm shifted for a long time "/>
    <d v="2025-09-04T00:00:00"/>
    <s v="RINGING NO RESPONSE (RNR)"/>
    <s v="15:41-CALLED UP THE CUSTOMER NO. CUSTOMER CONTACT NUMBER ARE BUSY  MODE"/>
    <d v="2025-09-13T00:00:00"/>
    <s v="NO"/>
  </r>
  <r>
    <n v="464259510"/>
    <s v="DEEPAK BAPUSHETH NALGE"/>
    <m/>
    <m/>
    <m/>
    <m/>
    <m/>
    <m/>
    <n v="3380"/>
    <n v="2330"/>
    <x v="0"/>
    <x v="1"/>
    <x v="1"/>
    <x v="3"/>
    <n v="74587"/>
    <n v="86"/>
    <n v="0"/>
    <n v="2250"/>
    <s v="-"/>
    <n v="5.3768421534332478E-2"/>
    <n v="3.7157465904226442E-3"/>
    <s v="STABLE"/>
    <x v="5"/>
    <s v="-"/>
    <x v="0"/>
    <s v="Add not found"/>
    <m/>
    <s v="CNAVNA"/>
    <m/>
    <m/>
    <s v="S/O: Bapusheth   Nalge Rupee Housing  pune road  Rupeenagar Pune ..... ..... PUNE 411062"/>
    <s v="RUPEE NAGAR"/>
    <s v=" 8857953223 9850904029 "/>
    <s v="j c retail india private limited"/>
    <s v="chinchwad  vijay   sales   Jai hind store  PUNE 411019"/>
    <n v="8046"/>
    <n v="74587"/>
    <n v="27"/>
    <n v="55"/>
    <s v="-"/>
    <s v="NPA"/>
    <s v="MH14LW1266"/>
    <s v="BAJAJ CHETAK 2901 STANDARD"/>
    <n v="45574"/>
    <n v="36"/>
    <x v="0"/>
    <s v="VIJAY NIKAM"/>
    <s v="AARTI ZENDE"/>
    <m/>
    <m/>
    <m/>
    <m/>
    <m/>
    <m/>
    <m/>
    <m/>
    <m/>
    <m/>
    <m/>
    <m/>
    <m/>
    <m/>
    <m/>
    <m/>
    <m/>
    <m/>
    <m/>
    <m/>
    <m/>
    <m/>
    <m/>
    <m/>
    <m/>
    <m/>
    <m/>
    <m/>
    <m/>
    <m/>
    <m/>
    <m/>
    <m/>
    <m/>
    <m/>
    <m/>
    <m/>
    <m/>
    <m/>
    <m/>
    <m/>
    <m/>
    <n v="1"/>
    <m/>
    <m/>
    <m/>
    <m/>
    <m/>
    <m/>
    <m/>
    <m/>
    <m/>
    <m/>
    <m/>
    <m/>
    <m/>
    <m/>
    <m/>
    <m/>
    <m/>
    <m/>
    <m/>
    <m/>
    <m/>
    <m/>
    <m/>
    <m/>
    <m/>
    <m/>
    <m/>
    <m/>
    <m/>
    <m/>
    <m/>
    <m/>
    <m/>
    <m/>
    <m/>
    <m/>
    <m/>
    <m/>
    <m/>
    <m/>
    <m/>
    <m/>
    <m/>
    <m/>
    <m/>
    <m/>
    <m/>
    <m/>
    <m/>
    <m/>
    <n v="1"/>
    <n v="1"/>
    <s v="ZBHT0011"/>
    <e v="#N/A"/>
    <s v="Allocated"/>
    <s v="Shifted (NC_SFTD)"/>
    <s v="Visited given residence address meet neighbour they said cust was shifted and no idea where is currently "/>
    <d v="2025-09-15T00:00:00"/>
    <s v="Non Contactable Customer (POT_SKIP)"/>
    <s v="16:41-CALLED UP THE CUSTOMER NO. CUSTOMER IS NOT CONTACTABLE ON ANY CONTACT NO.IN SYSTEM"/>
    <d v="2025-09-11T00:00:00"/>
    <s v="NO"/>
  </r>
  <r>
    <n v="462472454"/>
    <s v="AKASH RAM MUGLE"/>
    <s v="ONLINE"/>
    <s v="01.09.25"/>
    <n v="8340"/>
    <s v="UPI"/>
    <n v="655742663827"/>
    <m/>
    <n v="4059"/>
    <n v="7843"/>
    <x v="4"/>
    <x v="0"/>
    <x v="0"/>
    <x v="9"/>
    <n v="74259"/>
    <n v="213"/>
    <n v="0"/>
    <n v="2250"/>
    <s v="FLOW"/>
    <n v="0.1066838719353923"/>
    <n v="1.271478910681029E-2"/>
    <s v="STABLE"/>
    <x v="0"/>
    <s v="MPTP"/>
    <x v="4"/>
    <m/>
    <m/>
    <m/>
    <m/>
    <s v="-"/>
    <s v="SATISH LAMADAR   ROAD NO 9 MUNJABA  VASTI VISHRANTVADI  DHANORI NEAR VRINDAVAN SOCIETY  PUNE 411015"/>
    <s v="MUNJABA WASTI"/>
    <s v=" 9665265425  "/>
    <s v="JPMC chase"/>
    <s v="Tower 04 Magarpatta   City Hadapsar  Pune   PUNE 411013"/>
    <n v="10306"/>
    <n v="74259"/>
    <n v="58"/>
    <n v="24"/>
    <s v="-"/>
    <s v="NPA"/>
    <s v="MH24BY0180"/>
    <s v="HONDA SP 125 BS VI DISC"/>
    <n v="45388"/>
    <n v="36"/>
    <x v="1"/>
    <s v="VIJAY NIKAM"/>
    <s v="NUTAN KAMBLE"/>
    <n v="1"/>
    <m/>
    <m/>
    <m/>
    <m/>
    <m/>
    <m/>
    <m/>
    <m/>
    <n v="1"/>
    <m/>
    <m/>
    <m/>
    <m/>
    <m/>
    <m/>
    <m/>
    <m/>
    <m/>
    <m/>
    <m/>
    <m/>
    <m/>
    <m/>
    <m/>
    <m/>
    <m/>
    <m/>
    <m/>
    <m/>
    <m/>
    <m/>
    <m/>
    <m/>
    <m/>
    <m/>
    <m/>
    <m/>
    <m/>
    <m/>
    <m/>
    <m/>
    <m/>
    <m/>
    <m/>
    <m/>
    <m/>
    <m/>
    <m/>
    <m/>
    <m/>
    <m/>
    <m/>
    <m/>
    <m/>
    <m/>
    <m/>
    <m/>
    <m/>
    <m/>
    <m/>
    <m/>
    <m/>
    <m/>
    <m/>
    <m/>
    <m/>
    <m/>
    <m/>
    <m/>
    <m/>
    <m/>
    <m/>
    <m/>
    <m/>
    <m/>
    <m/>
    <m/>
    <m/>
    <m/>
    <m/>
    <m/>
    <m/>
    <m/>
    <m/>
    <m/>
    <m/>
    <m/>
    <m/>
    <m/>
    <m/>
    <m/>
    <m/>
    <n v="2"/>
    <n v="1"/>
    <s v="ZBHT0012"/>
    <e v="#N/A"/>
    <e v="#N/A"/>
    <s v="Promise To Pay (PTP)"/>
    <s v="Ptp"/>
    <d v="2025-09-01T00:00:00"/>
    <e v="#N/A"/>
    <e v="#N/A"/>
    <e v="#N/A"/>
    <s v="NO"/>
  </r>
  <r>
    <n v="464668629"/>
    <s v="VIMAL ASHOK THORAT"/>
    <m/>
    <m/>
    <m/>
    <m/>
    <m/>
    <m/>
    <n v="3447"/>
    <n v="3489"/>
    <x v="4"/>
    <x v="1"/>
    <x v="1"/>
    <x v="10"/>
    <n v="74195"/>
    <n v="5"/>
    <n v="0"/>
    <n v="2250"/>
    <s v="-"/>
    <n v="0.1224575614280352"/>
    <n v="1.270383088621971E-2"/>
    <s v="STABLE"/>
    <x v="4"/>
    <s v="-"/>
    <x v="5"/>
    <m/>
    <n v="27"/>
    <s v="CAVA"/>
    <m/>
    <s v="-"/>
    <s v="NEAR POOJA FLOAR   MIL VITTHALNAGAR  LANDEWADI BHOSARI  ..... ..... PUNE 411039"/>
    <s v="BHOSARI"/>
    <s v=" 7261938639 7066645082 "/>
    <s v="ASHTIYA PVT LTD"/>
    <s v="NR SHREYASH HOTEL   TELCO ROAD   BHOSARI MIDC PUNE PUNE 411026"/>
    <n v="5744"/>
    <n v="74195"/>
    <n v="58"/>
    <n v="86"/>
    <s v="-"/>
    <s v="REGULAR"/>
    <s v="MH14MA1556"/>
    <s v="SUP SPLENDOR XTEC DISC"/>
    <n v="45609"/>
    <n v="36"/>
    <x v="1"/>
    <s v="VIJAY NIKAM"/>
    <s v="NUTAN KAMBLE"/>
    <m/>
    <m/>
    <m/>
    <m/>
    <m/>
    <m/>
    <n v="1"/>
    <m/>
    <m/>
    <m/>
    <m/>
    <m/>
    <m/>
    <m/>
    <m/>
    <m/>
    <m/>
    <m/>
    <m/>
    <m/>
    <m/>
    <n v="1"/>
    <m/>
    <m/>
    <m/>
    <m/>
    <m/>
    <m/>
    <m/>
    <m/>
    <n v="1"/>
    <m/>
    <m/>
    <m/>
    <m/>
    <m/>
    <m/>
    <m/>
    <m/>
    <m/>
    <m/>
    <m/>
    <m/>
    <m/>
    <m/>
    <m/>
    <m/>
    <m/>
    <m/>
    <m/>
    <m/>
    <m/>
    <m/>
    <m/>
    <m/>
    <m/>
    <m/>
    <m/>
    <m/>
    <m/>
    <m/>
    <m/>
    <m/>
    <m/>
    <m/>
    <m/>
    <m/>
    <m/>
    <m/>
    <m/>
    <m/>
    <m/>
    <m/>
    <m/>
    <m/>
    <m/>
    <m/>
    <m/>
    <m/>
    <m/>
    <m/>
    <m/>
    <m/>
    <m/>
    <m/>
    <m/>
    <m/>
    <m/>
    <m/>
    <m/>
    <m/>
    <m/>
    <m/>
    <n v="3"/>
    <n v="1"/>
    <s v="DUWT0025"/>
    <s v="B2WkNN1mfm"/>
    <s v="Allocated 02"/>
    <s v="Refuse To Pay (RTP)"/>
    <s v="Customer not ready to pay due amt "/>
    <d v="2025-09-11T00:00:00"/>
    <s v="Call Back (CLB)"/>
    <s v="dt--17th sep 16:03 pm called up customer no 7261938639 call received by customer  she say his son already talk  she say call back "/>
    <d v="2025-09-17T00:00:00"/>
    <s v="VYMO"/>
  </r>
  <r>
    <n v="465258482"/>
    <s v="AMAN NANA KANGARE"/>
    <s v="ONLINE"/>
    <s v="17.09.25"/>
    <n v="4180"/>
    <m/>
    <m/>
    <m/>
    <n v="3929"/>
    <n v="3724"/>
    <x v="0"/>
    <x v="0"/>
    <x v="0"/>
    <x v="9"/>
    <n v="73968"/>
    <n v="124"/>
    <n v="0"/>
    <n v="1800"/>
    <s v="20.08.25"/>
    <n v="2.7679839087509529E-2"/>
    <n v="3.6849094855723129E-3"/>
    <s v="STABLE"/>
    <x v="0"/>
    <s v="PTP"/>
    <x v="4"/>
    <m/>
    <m/>
    <s v="CAVA"/>
    <m/>
    <s v="-"/>
    <s v="C/O: Nana Kangare   Sr No -37 Old  Mundhwa  Sundarabai  Shala Kharadi Pune Sundrabai School PUNE 411014"/>
    <s v="KHARADI"/>
    <s v=" 8390798397 9309926892 "/>
    <s v="SWATCH GROUP INDIA PRIVATE LIMITED"/>
    <s v="Bhairavnath Pratisthan    Nr Datta  Mandir  Viman  Nagar  Viman Nagar Datta Mandir  PUNE 411014"/>
    <n v="5648"/>
    <n v="73968"/>
    <n v="27"/>
    <n v="24"/>
    <s v="-"/>
    <s v="REGULAR"/>
    <s v="MH12XS8043"/>
    <s v="HONDA DIO 125 STD"/>
    <n v="45675"/>
    <n v="30"/>
    <x v="1"/>
    <s v="VIJAY NIKAM"/>
    <s v="NUTAN KAMBLE"/>
    <m/>
    <m/>
    <m/>
    <m/>
    <m/>
    <m/>
    <m/>
    <m/>
    <m/>
    <m/>
    <m/>
    <m/>
    <m/>
    <m/>
    <m/>
    <m/>
    <m/>
    <m/>
    <m/>
    <m/>
    <m/>
    <m/>
    <m/>
    <m/>
    <n v="1"/>
    <m/>
    <m/>
    <m/>
    <m/>
    <m/>
    <m/>
    <m/>
    <m/>
    <m/>
    <m/>
    <m/>
    <m/>
    <m/>
    <m/>
    <m/>
    <m/>
    <m/>
    <m/>
    <m/>
    <m/>
    <m/>
    <m/>
    <m/>
    <n v="1"/>
    <m/>
    <m/>
    <m/>
    <m/>
    <m/>
    <m/>
    <m/>
    <m/>
    <m/>
    <m/>
    <m/>
    <m/>
    <m/>
    <m/>
    <m/>
    <m/>
    <m/>
    <m/>
    <m/>
    <m/>
    <m/>
    <m/>
    <m/>
    <m/>
    <m/>
    <m/>
    <m/>
    <m/>
    <m/>
    <m/>
    <m/>
    <m/>
    <m/>
    <m/>
    <m/>
    <m/>
    <m/>
    <m/>
    <m/>
    <m/>
    <m/>
    <m/>
    <m/>
    <m/>
    <n v="2"/>
    <n v="1"/>
    <s v="ZBHT0012"/>
    <s v="k2tBCyLw6Xyc"/>
    <s v="Allocated 02"/>
    <s v="Promise To Pay (PTP)"/>
    <s v="Ptp"/>
    <d v="2025-09-17T00:00:00"/>
    <s v="RINGING NO RESPONSE (RNR)"/>
    <s v="dt--17th sep 16:10 pm called up customer no 9309926892 Its busy "/>
    <d v="2025-09-17T00:00:00"/>
    <s v="NO"/>
  </r>
  <r>
    <n v="464370861"/>
    <s v="ADITYA SUNIL SONAVANE"/>
    <s v="ONLINE"/>
    <s v="17.09.25"/>
    <n v="3670"/>
    <s v="UPI"/>
    <n v="536684399112"/>
    <m/>
    <n v="3504"/>
    <n v="3074"/>
    <x v="0"/>
    <x v="0"/>
    <x v="0"/>
    <x v="9"/>
    <n v="73704"/>
    <n v="77"/>
    <n v="0"/>
    <n v="1800"/>
    <s v="18.08.25"/>
    <n v="2.758104667026014E-2"/>
    <n v="3.6717576347153071E-3"/>
    <s v="STABLE"/>
    <x v="0"/>
    <s v="PAID"/>
    <x v="4"/>
    <m/>
    <m/>
    <s v="CAVA"/>
    <m/>
    <s v="-"/>
    <s v="S/O Sunil Sonavane   behind takshashila  vihar sr.  no. 191 nagpur Nr Nagpur chal takshshila vihar PUNE 411006"/>
    <s v="NAGPUR CHAWL"/>
    <s v=" 7666634960 9552335571 "/>
    <s v="Meraqui pvt ltd"/>
    <s v="VIMANNAGAR  PAUMTLA   PUNE CITY  PUNE  VIAMA GREEN  Nr irani cafe PUNE 411014"/>
    <n v="4951"/>
    <n v="73704"/>
    <n v="27"/>
    <n v="24"/>
    <s v="-"/>
    <s v="REGULAR"/>
    <s v="MH12XK9060"/>
    <s v="HONDA ACTIVA 6G H SMART"/>
    <n v="45584"/>
    <n v="36"/>
    <x v="1"/>
    <s v="VIJAY NIKAM"/>
    <s v="NUTAN KAMBLE"/>
    <m/>
    <m/>
    <m/>
    <m/>
    <m/>
    <m/>
    <m/>
    <m/>
    <m/>
    <m/>
    <m/>
    <m/>
    <n v="1"/>
    <m/>
    <m/>
    <m/>
    <m/>
    <m/>
    <m/>
    <m/>
    <m/>
    <m/>
    <m/>
    <m/>
    <m/>
    <m/>
    <m/>
    <n v="1"/>
    <m/>
    <m/>
    <m/>
    <m/>
    <m/>
    <m/>
    <m/>
    <m/>
    <m/>
    <m/>
    <m/>
    <m/>
    <m/>
    <m/>
    <m/>
    <m/>
    <m/>
    <m/>
    <m/>
    <m/>
    <m/>
    <m/>
    <m/>
    <m/>
    <m/>
    <m/>
    <m/>
    <m/>
    <m/>
    <m/>
    <m/>
    <m/>
    <m/>
    <m/>
    <m/>
    <m/>
    <m/>
    <m/>
    <m/>
    <m/>
    <m/>
    <m/>
    <m/>
    <m/>
    <m/>
    <m/>
    <m/>
    <m/>
    <m/>
    <m/>
    <m/>
    <m/>
    <m/>
    <m/>
    <m/>
    <m/>
    <m/>
    <m/>
    <m/>
    <m/>
    <m/>
    <m/>
    <m/>
    <m/>
    <m/>
    <n v="2"/>
    <n v="1"/>
    <s v="ZBHT0012"/>
    <s v="A6TFLic6Xvc"/>
    <s v="Allocated 02"/>
    <s v="Left Message (LMCB)"/>
    <s v="Lm"/>
    <d v="2025-09-10T00:00:00"/>
    <s v="RINGING NO RESPONSE (RNR)"/>
    <s v="dt--04th  Sep 15:48 pm called up customer no 9552335571 Its ringing "/>
    <d v="2025-09-04T00:00:00"/>
    <s v="NO"/>
  </r>
  <r>
    <n v="463834008"/>
    <s v="TUSHAR POPAT AWARE"/>
    <s v="ONLINE"/>
    <s v="30.09.25"/>
    <n v="3656"/>
    <s v="UPI"/>
    <n v="367786451124"/>
    <m/>
    <n v="3514"/>
    <n v="3505.81"/>
    <x v="0"/>
    <x v="0"/>
    <x v="0"/>
    <x v="15"/>
    <n v="73664"/>
    <n v="108"/>
    <n v="0"/>
    <n v="2250"/>
    <s v="31.08.25"/>
    <n v="5.4266552230326268E-2"/>
    <n v="3.6697649300400032E-3"/>
    <s v="STABLE"/>
    <x v="0"/>
    <s v="PTP"/>
    <x v="1"/>
    <m/>
    <n v="30"/>
    <s v="CAVA"/>
    <m/>
    <s v="-"/>
    <s v="FLAT NO A 301 RKL   COMPLEX NEAR  ALANKAPURAM SOC  CHARHOLI BK  PUNE 412105"/>
    <s v="CHARHOLI"/>
    <s v=" 7666438373  "/>
    <s v="SWAST PAISA"/>
    <s v="DECCAN     PUNE 411004"/>
    <n v="5863.81"/>
    <n v="73664"/>
    <n v="27"/>
    <n v="55"/>
    <s v="-"/>
    <s v="REGULAR"/>
    <s v="MH15JV9519"/>
    <s v="TVS SCOOTY ZEST MATTE SERIES"/>
    <n v="45526"/>
    <n v="36"/>
    <x v="1"/>
    <s v="VIJAY NIKAM"/>
    <s v="NUTAN KAMBLE"/>
    <m/>
    <m/>
    <m/>
    <m/>
    <m/>
    <m/>
    <m/>
    <m/>
    <m/>
    <n v="2"/>
    <m/>
    <m/>
    <m/>
    <m/>
    <m/>
    <m/>
    <m/>
    <m/>
    <m/>
    <m/>
    <m/>
    <m/>
    <m/>
    <m/>
    <m/>
    <m/>
    <m/>
    <m/>
    <m/>
    <m/>
    <m/>
    <m/>
    <m/>
    <m/>
    <m/>
    <m/>
    <m/>
    <m/>
    <m/>
    <m/>
    <m/>
    <m/>
    <m/>
    <m/>
    <m/>
    <m/>
    <m/>
    <m/>
    <m/>
    <m/>
    <m/>
    <m/>
    <m/>
    <m/>
    <m/>
    <m/>
    <m/>
    <m/>
    <m/>
    <m/>
    <m/>
    <m/>
    <m/>
    <m/>
    <m/>
    <m/>
    <m/>
    <m/>
    <m/>
    <m/>
    <m/>
    <m/>
    <m/>
    <m/>
    <m/>
    <m/>
    <m/>
    <m/>
    <m/>
    <m/>
    <m/>
    <m/>
    <m/>
    <m/>
    <m/>
    <m/>
    <m/>
    <m/>
    <m/>
    <m/>
    <m/>
    <m/>
    <m/>
    <n v="2"/>
    <n v="1"/>
    <s v="ZBHT0009"/>
    <s v="A2gER47f3jL"/>
    <s v="Allocated 02"/>
    <s v="Promise To Pay (PTP)"/>
    <s v="Customer promise pay online 3620 on 12/09"/>
    <d v="2025-09-12T00:00:00"/>
    <s v="RINGING NO RESPONSE (RNR)"/>
    <s v="dt--17th sep 16:11 pm called up customer no 7666438373 Its  ringing "/>
    <d v="2025-09-17T00:00:00"/>
    <s v="NO"/>
  </r>
  <r>
    <n v="460389870"/>
    <s v="KARAN MANOJ WAYAL"/>
    <s v="ONLINE"/>
    <s v="09.09.25"/>
    <n v="5071"/>
    <s v="UPI"/>
    <n v="43205112929"/>
    <m/>
    <n v="5071"/>
    <n v="6088"/>
    <x v="4"/>
    <x v="0"/>
    <x v="0"/>
    <x v="1"/>
    <n v="73639"/>
    <n v="260"/>
    <n v="0"/>
    <n v="2211"/>
    <s v="30.08.25"/>
    <n v="0.73161227917209459"/>
    <n v="1.260863134483904E-2"/>
    <s v="STABLE"/>
    <x v="0"/>
    <s v="PTP"/>
    <x v="4"/>
    <m/>
    <m/>
    <m/>
    <m/>
    <s v="-"/>
    <s v="SAWANT WASTI THOPATEWADI   PUNE  ....... ......  SAWANT WASTI PUNE 412103"/>
    <s v="KATRAJ"/>
    <s v=" 8459889079 7262984808 "/>
    <s v="ARAI"/>
    <s v="CHAKAN CHAKAN PUNE.    CHAKAN PUNE 410501"/>
    <n v="8559"/>
    <n v="73639"/>
    <n v="58"/>
    <n v="55"/>
    <s v="-"/>
    <s v="REGULAR"/>
    <s v="MH42BL3810"/>
    <s v="APACHE RTR 200 4V BSVI 2CH ABS"/>
    <n v="45229"/>
    <n v="36"/>
    <x v="1"/>
    <s v="VIJAY NIKAM"/>
    <s v="NUTAN KAMBLE"/>
    <m/>
    <m/>
    <m/>
    <m/>
    <m/>
    <m/>
    <m/>
    <m/>
    <m/>
    <m/>
    <m/>
    <m/>
    <m/>
    <m/>
    <m/>
    <m/>
    <m/>
    <m/>
    <m/>
    <m/>
    <m/>
    <m/>
    <m/>
    <m/>
    <m/>
    <m/>
    <m/>
    <n v="1"/>
    <m/>
    <m/>
    <m/>
    <m/>
    <m/>
    <m/>
    <m/>
    <m/>
    <m/>
    <m/>
    <m/>
    <m/>
    <m/>
    <m/>
    <m/>
    <m/>
    <m/>
    <m/>
    <m/>
    <m/>
    <m/>
    <m/>
    <m/>
    <m/>
    <m/>
    <m/>
    <m/>
    <m/>
    <m/>
    <m/>
    <m/>
    <m/>
    <m/>
    <m/>
    <m/>
    <m/>
    <m/>
    <m/>
    <m/>
    <m/>
    <m/>
    <m/>
    <m/>
    <m/>
    <m/>
    <m/>
    <m/>
    <m/>
    <m/>
    <m/>
    <m/>
    <m/>
    <m/>
    <m/>
    <m/>
    <m/>
    <m/>
    <m/>
    <m/>
    <m/>
    <m/>
    <m/>
    <m/>
    <m/>
    <m/>
    <n v="1"/>
    <n v="1"/>
    <s v="DUWT0031"/>
    <s v="A6h3k6klvc"/>
    <s v="Allocated 02"/>
    <s v="Payment (PAID)"/>
    <s v="Customer paid emi "/>
    <d v="2025-09-10T00:00:00"/>
    <s v="RINGING NO RESPONSE (RNR)"/>
    <s v="dt--08th  Sep 11:15am called up customer no 8459889079 Its ringing  "/>
    <d v="2025-09-08T00:00:00"/>
    <s v="NO"/>
  </r>
  <r>
    <n v="465708819"/>
    <s v="SUBIYA UMEJ PATHAN"/>
    <m/>
    <s v="30.09.25"/>
    <n v="3000"/>
    <m/>
    <m/>
    <m/>
    <n v="2951"/>
    <n v="5902"/>
    <x v="4"/>
    <x v="1"/>
    <x v="1"/>
    <x v="16"/>
    <n v="73046"/>
    <n v="53"/>
    <n v="0"/>
    <n v="900"/>
    <s v="FLOW"/>
    <n v="0.16791856177335759"/>
    <n v="1.2507096582179449E-2"/>
    <s v="FLOW"/>
    <x v="1"/>
    <s v="NC"/>
    <x v="2"/>
    <s v="Cust at kondhwa"/>
    <m/>
    <s v="CNAVNA"/>
    <m/>
    <s v="-"/>
    <s v="  Kagdiwada junnar    Junnar .....   near kagdiwada masque  PUNE 410502"/>
    <s v="JUNNAR"/>
    <s v=" 7219109440 9096196092 "/>
    <s v="star Aqua collection"/>
    <s v="sadabajar peth   junnar  tal junnar  dist pune   tal junnar dist pune  sadabajar peth junnar apposite atul nagri patpedi  PUNE 410502"/>
    <n v="6855"/>
    <n v="73046"/>
    <n v="58"/>
    <n v="86"/>
    <s v="-"/>
    <s v="REGULAR"/>
    <s v="MH14ME8344"/>
    <s v="TVS JUPITER 110 DRUM ALLOY OBDIIA"/>
    <n v="45731"/>
    <n v="36"/>
    <x v="1"/>
    <s v="KAILASH ATKARI"/>
    <s v="AARTI ZENDE"/>
    <m/>
    <m/>
    <m/>
    <m/>
    <m/>
    <m/>
    <m/>
    <m/>
    <m/>
    <n v="1"/>
    <m/>
    <m/>
    <m/>
    <m/>
    <m/>
    <m/>
    <m/>
    <m/>
    <m/>
    <m/>
    <m/>
    <m/>
    <m/>
    <m/>
    <m/>
    <m/>
    <m/>
    <m/>
    <m/>
    <m/>
    <m/>
    <m/>
    <m/>
    <n v="1"/>
    <m/>
    <m/>
    <m/>
    <m/>
    <m/>
    <m/>
    <m/>
    <m/>
    <m/>
    <m/>
    <m/>
    <m/>
    <m/>
    <m/>
    <m/>
    <m/>
    <m/>
    <m/>
    <m/>
    <m/>
    <m/>
    <m/>
    <m/>
    <m/>
    <m/>
    <m/>
    <m/>
    <m/>
    <m/>
    <m/>
    <m/>
    <m/>
    <m/>
    <m/>
    <m/>
    <m/>
    <m/>
    <m/>
    <m/>
    <m/>
    <m/>
    <m/>
    <m/>
    <m/>
    <n v="1"/>
    <m/>
    <m/>
    <m/>
    <m/>
    <m/>
    <m/>
    <m/>
    <m/>
    <m/>
    <m/>
    <m/>
    <m/>
    <m/>
    <m/>
    <n v="3"/>
    <n v="1"/>
    <s v="ZBHT0021"/>
    <s v="G6APx_ZT_Gz"/>
    <s v="Allocated 02"/>
    <s v="Shifted (NC_SFTD)"/>
    <s v="Shifted "/>
    <d v="2025-09-27T00:00:00"/>
    <s v="RINGING NO RESPONSE (RNR)"/>
    <s v="14:52-CALLED UP THE CUSTOMER NO. CUSTOMER CONTACT NUMBER ARE BUSY  MODE"/>
    <d v="2025-09-09T00:00:00"/>
    <s v="NO"/>
  </r>
  <r>
    <n v="464559146"/>
    <s v="AMIT SUDAM WAYKAR"/>
    <s v="ONLINE"/>
    <s v="19.09.25"/>
    <n v="3700"/>
    <s v="UPI"/>
    <n v="734672739595"/>
    <m/>
    <n v="3255"/>
    <n v="2805"/>
    <x v="0"/>
    <x v="0"/>
    <x v="0"/>
    <x v="16"/>
    <n v="72928"/>
    <n v="52"/>
    <n v="0"/>
    <n v="900"/>
    <s v="30.08.25"/>
    <n v="4.383156200503889E-2"/>
    <n v="3.633099164014407E-3"/>
    <s v="STABLE"/>
    <x v="0"/>
    <s v="BPTP"/>
    <x v="8"/>
    <s v="Cust at Tamil nadu"/>
    <m/>
    <s v="CNAVNA"/>
    <m/>
    <s v="-"/>
    <s v="S/O: Sudam Waykar     chalakvadi  pi ...........  near anandmala PUNE 412412"/>
    <s v="PIMPAL WANDI"/>
    <s v=" 8080944367 7387503190 "/>
    <s v="shishambho plumbing construction"/>
    <s v="A/P ANANDMALA CHALAKWADI PIMPALWANDI    tal.junnar  dist.pune  TAL.JUNNAR chalakwadi anandmala near anandmala PUNE 412412"/>
    <n v="3757"/>
    <n v="72928"/>
    <n v="27"/>
    <n v="24"/>
    <s v="-"/>
    <s v="REGULAR"/>
    <s v="MH14MA0499"/>
    <s v="SPLENDOR PLUS I3S DRS C FI OTHERS"/>
    <n v="45600"/>
    <n v="36"/>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5226407"/>
    <s v="DIPAK NARAYAN UGHADE"/>
    <m/>
    <m/>
    <m/>
    <m/>
    <m/>
    <m/>
    <n v="4286"/>
    <n v="16602"/>
    <x v="1"/>
    <x v="1"/>
    <x v="1"/>
    <x v="4"/>
    <n v="72912"/>
    <n v="565"/>
    <n v="0"/>
    <n v="2250"/>
    <s v="FLOW"/>
    <n v="0.34260612498667281"/>
    <n v="1.6980266579006711E-2"/>
    <s v="FLOW"/>
    <x v="1"/>
    <s v="-"/>
    <x v="2"/>
    <s v="Shifted"/>
    <m/>
    <s v="CNAVNA"/>
    <m/>
    <s v="ELG"/>
    <s v="SWASTIK HIGHTS   BUILDING  3rd floor  B wing Flat  no 305 Mahalunge  Near Datta Mandir  PUNE 411045"/>
    <s v="MAHALUNGE"/>
    <s v=" 8080696642 9130090570 "/>
    <s v="Zipto Delevery Services Pvt Ltd"/>
    <s v="Friendship Building    Veerbhadra  Nagar  Baner   Baner Nr Zudio Mall  PUNE 411045"/>
    <n v="19417"/>
    <n v="72912"/>
    <n v="119"/>
    <n v="147"/>
    <s v="-"/>
    <s v="NPA"/>
    <s v="MH21CE7437"/>
    <s v="SPLENDOR PLUS DRS CAST FI BLACK"/>
    <n v="45672"/>
    <n v="24"/>
    <x v="1"/>
    <s v="KAILASH ATKARI"/>
    <s v="AARTI ZENDE"/>
    <m/>
    <m/>
    <m/>
    <m/>
    <m/>
    <m/>
    <m/>
    <m/>
    <m/>
    <m/>
    <m/>
    <m/>
    <m/>
    <m/>
    <m/>
    <n v="1"/>
    <m/>
    <m/>
    <m/>
    <m/>
    <m/>
    <m/>
    <m/>
    <m/>
    <m/>
    <m/>
    <m/>
    <m/>
    <m/>
    <m/>
    <m/>
    <m/>
    <m/>
    <n v="1"/>
    <m/>
    <m/>
    <m/>
    <m/>
    <m/>
    <m/>
    <m/>
    <m/>
    <m/>
    <m/>
    <m/>
    <m/>
    <m/>
    <m/>
    <m/>
    <m/>
    <m/>
    <n v="2"/>
    <m/>
    <m/>
    <n v="1"/>
    <m/>
    <m/>
    <m/>
    <m/>
    <m/>
    <m/>
    <m/>
    <m/>
    <m/>
    <m/>
    <m/>
    <m/>
    <m/>
    <m/>
    <m/>
    <m/>
    <m/>
    <m/>
    <m/>
    <m/>
    <m/>
    <m/>
    <m/>
    <n v="1"/>
    <m/>
    <m/>
    <n v="1"/>
    <m/>
    <m/>
    <m/>
    <m/>
    <m/>
    <m/>
    <m/>
    <m/>
    <m/>
    <m/>
    <m/>
    <n v="7"/>
    <n v="1"/>
    <s v="DUWT0023"/>
    <s v="G6h-AKBVf73"/>
    <s v="Allocated 02"/>
    <s v="Shifted (NC_SFTD)"/>
    <s v="Customer shifted from residence address "/>
    <d v="2025-09-28T00:00:00"/>
    <s v="Call Back (CLB)"/>
    <s v="17:34-CALLED UP THE CUSTOMER NO. CALL RECEIVED AND DISCONNECTED"/>
    <d v="2025-09-04T00:00:00"/>
    <s v="NO"/>
  </r>
  <r>
    <n v="135174331"/>
    <s v="NIKITA GAUTAM JADHAV"/>
    <m/>
    <m/>
    <m/>
    <m/>
    <m/>
    <m/>
    <n v="4208"/>
    <n v="19146.490000000002"/>
    <x v="3"/>
    <x v="1"/>
    <x v="1"/>
    <x v="12"/>
    <n v="72223.509999999995"/>
    <n v="846"/>
    <n v="0"/>
    <n v="0"/>
    <s v="FLOW"/>
    <n v="0.31461346417457747"/>
    <n v="2.462636406275515E-2"/>
    <s v="FLOW"/>
    <x v="2"/>
    <s v="RTP"/>
    <x v="3"/>
    <m/>
    <m/>
    <s v="CAVNA"/>
    <m/>
    <s v="ELG"/>
    <s v="SNO 11/3 FL 4 ANAND NIWAS L 4 MORYA PARK   NR RAM KRUSHNA MANGAL KARAYALA PUNE 411027"/>
    <s v="SANGAVI"/>
    <s v="7447851587 7447851587 7447851587 "/>
    <s v="TATA MOTOR J LIMITED "/>
    <s v="TATA MOTOR LIMITED PUNE BOMBAY ROAD KALBHOR NAGAR CHINCHWAD  NR MIDC PUNE 411035"/>
    <n v="19992.490000000002"/>
    <n v="72223.509999999995"/>
    <n v="148"/>
    <n v="176"/>
    <s v="-"/>
    <s v="NPA"/>
    <s v="MH14KK9465"/>
    <s v="PIAGGIO VESPA SXL 125 CBS"/>
    <n v="44856"/>
    <n v="48"/>
    <x v="1"/>
    <s v="KAILASH ATKARI"/>
    <s v="NUTAN KAMBLE"/>
    <m/>
    <m/>
    <m/>
    <m/>
    <m/>
    <m/>
    <n v="1"/>
    <m/>
    <m/>
    <m/>
    <m/>
    <m/>
    <m/>
    <m/>
    <m/>
    <m/>
    <m/>
    <m/>
    <m/>
    <m/>
    <m/>
    <m/>
    <m/>
    <m/>
    <m/>
    <m/>
    <m/>
    <m/>
    <m/>
    <m/>
    <m/>
    <m/>
    <m/>
    <m/>
    <m/>
    <m/>
    <m/>
    <m/>
    <m/>
    <m/>
    <m/>
    <m/>
    <m/>
    <m/>
    <m/>
    <m/>
    <m/>
    <m/>
    <n v="1"/>
    <m/>
    <m/>
    <n v="2"/>
    <m/>
    <m/>
    <m/>
    <m/>
    <m/>
    <m/>
    <m/>
    <m/>
    <m/>
    <m/>
    <m/>
    <m/>
    <m/>
    <m/>
    <m/>
    <m/>
    <m/>
    <m/>
    <m/>
    <m/>
    <m/>
    <m/>
    <m/>
    <m/>
    <m/>
    <m/>
    <m/>
    <m/>
    <m/>
    <m/>
    <m/>
    <m/>
    <m/>
    <m/>
    <m/>
    <m/>
    <m/>
    <m/>
    <m/>
    <m/>
    <m/>
    <n v="4"/>
    <n v="1"/>
    <s v="ZBHT0015"/>
    <s v="G2tEASwPAzr"/>
    <s v="Allocated 02"/>
    <s v="Left Message (LMCB)"/>
    <s v="Visited at customer residence address. Customer not meet at home discus about due amount with customer mother. Vehicle not available. Left message at home with mother."/>
    <d v="2025-09-18T00:00:00"/>
    <s v="RINGING NO RESPONSE (RNR)"/>
    <s v="dt--17th sep 16:12 pm called up customer no 7447851587 Its ringing "/>
    <d v="2025-09-17T00:00:00"/>
    <s v="DID"/>
  </r>
  <r>
    <n v="460469191"/>
    <s v="AMIT SAYAJI SONAVANE"/>
    <m/>
    <m/>
    <m/>
    <m/>
    <m/>
    <m/>
    <n v="2993"/>
    <n v="7401.67"/>
    <x v="2"/>
    <x v="1"/>
    <x v="1"/>
    <x v="2"/>
    <n v="72204.67"/>
    <n v="106"/>
    <n v="0"/>
    <n v="2250"/>
    <s v="FLOW"/>
    <n v="0.33956691464578243"/>
    <n v="1.854307104224159E-2"/>
    <s v="FLOW"/>
    <x v="1"/>
    <s v="NC"/>
    <x v="2"/>
    <s v="Add not found"/>
    <m/>
    <s v="CAVNA"/>
    <m/>
    <s v="ELG"/>
    <s v="GAVTHNAN NIGHOJE   KURULI PUNE KHED  .   PUNE 410501"/>
    <s v="KURULI"/>
    <s v=" 9764719004  "/>
    <s v="Triratna transport"/>
    <s v="Nighoje Pune     PUNE 410501"/>
    <n v="9757.67"/>
    <n v="72204.67"/>
    <n v="88"/>
    <n v="116"/>
    <s v="-"/>
    <s v="REGULAR"/>
    <s v="MH14LD8534"/>
    <s v="JUPITER BASIC"/>
    <n v="45234"/>
    <n v="48"/>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60583073"/>
    <s v="DNYANESHWAR BABAN BHOJANE"/>
    <s v="ONLINE"/>
    <s v="29.09.25"/>
    <n v="8201"/>
    <s v="UPI"/>
    <m/>
    <m/>
    <n v="7686"/>
    <n v="7686"/>
    <x v="0"/>
    <x v="0"/>
    <x v="0"/>
    <x v="13"/>
    <n v="71507.28"/>
    <n v="82"/>
    <n v="0"/>
    <n v="900"/>
    <s v="-"/>
    <n v="0.35885829039851203"/>
    <n v="3.562322279356957E-3"/>
    <s v="STABLE"/>
    <x v="0"/>
    <s v="-"/>
    <x v="1"/>
    <m/>
    <n v="24"/>
    <s v="CAVA"/>
    <m/>
    <s v="-"/>
    <s v="at post khadakwadi   TAL ambegaon  dist pune   ganpati mandir  PUNE 410510"/>
    <s v="AMBEGAON"/>
    <s v=" 9130444038 7420970539 "/>
    <s v="Urja feeds mill"/>
    <s v="at post nirgudsar   TAL KHED DIST  PUNE   HP petrol pump  PUNE 412406"/>
    <n v="8668"/>
    <n v="71507.28"/>
    <n v="27"/>
    <n v="55"/>
    <s v="-"/>
    <s v="REGULAR"/>
    <s v="MH14LD7872"/>
    <s v="RE CLASSIC 350 EFI REDDITCH RED"/>
    <n v="45240"/>
    <n v="30"/>
    <x v="1"/>
    <s v="VIJAY NIKAM"/>
    <s v="AARTI ZENDE"/>
    <m/>
    <m/>
    <m/>
    <m/>
    <m/>
    <m/>
    <m/>
    <m/>
    <m/>
    <m/>
    <m/>
    <m/>
    <n v="1"/>
    <m/>
    <m/>
    <m/>
    <m/>
    <m/>
    <m/>
    <m/>
    <m/>
    <m/>
    <m/>
    <m/>
    <m/>
    <m/>
    <m/>
    <m/>
    <m/>
    <m/>
    <m/>
    <m/>
    <m/>
    <m/>
    <m/>
    <m/>
    <m/>
    <m/>
    <m/>
    <m/>
    <m/>
    <m/>
    <m/>
    <m/>
    <m/>
    <m/>
    <m/>
    <m/>
    <m/>
    <m/>
    <m/>
    <m/>
    <m/>
    <m/>
    <m/>
    <m/>
    <m/>
    <m/>
    <m/>
    <m/>
    <m/>
    <m/>
    <m/>
    <m/>
    <m/>
    <m/>
    <m/>
    <m/>
    <m/>
    <m/>
    <m/>
    <m/>
    <m/>
    <m/>
    <m/>
    <m/>
    <m/>
    <m/>
    <n v="1"/>
    <m/>
    <m/>
    <m/>
    <m/>
    <m/>
    <m/>
    <m/>
    <m/>
    <m/>
    <m/>
    <m/>
    <m/>
    <m/>
    <m/>
    <n v="2"/>
    <n v="1"/>
    <s v="DUWT0029"/>
    <s v="kPmlDpTud8z"/>
    <s v="Allocated 02"/>
    <s v="Promise To Pay (PTP)"/>
    <s v="Promise to pay 28 sep "/>
    <d v="2025-09-28T00:00:00"/>
    <s v="RINGING NO RESPONSE (RNR)"/>
    <s v="13:55-CALLED UP THE CUSTOMER NO. CUSTOMER CONTACT NUMBER ARE RINGING MODE"/>
    <d v="2025-09-17T00:00:00"/>
    <s v="NO"/>
  </r>
  <r>
    <n v="466451006"/>
    <s v="ARBAJ SULTAN PATHAN"/>
    <m/>
    <m/>
    <m/>
    <m/>
    <m/>
    <s v="BANK STABLE 16"/>
    <n v="2734"/>
    <n v="2734"/>
    <x v="0"/>
    <x v="0"/>
    <x v="0"/>
    <x v="16"/>
    <n v="71495"/>
    <n v="0"/>
    <n v="0"/>
    <n v="450"/>
    <s v="-"/>
    <n v="4.2970292967725088E-2"/>
    <n v="3.5617105190216391E-3"/>
    <s v="STABLE"/>
    <x v="0"/>
    <s v="-"/>
    <x v="4"/>
    <m/>
    <m/>
    <s v="CAVA"/>
    <m/>
    <s v="-"/>
    <s v="S/O: Sultan Sardarbhai   Pathan  shreeram chauk  mu po.belhe tal.junnar dist.pu e Belhe PUNE 412410"/>
    <s v="JUNNAR"/>
    <s v=" 9309701922 9595969416 "/>
    <s v="Pathan transport services"/>
    <s v="mu po belhe tal.junnar dist.pune    near goanthan  PUNE 412410"/>
    <n v="3184"/>
    <n v="71495"/>
    <n v="27"/>
    <n v="24"/>
    <s v="-"/>
    <s v="REGULAR"/>
    <m/>
    <s v="TVS XL 100 COM ITS"/>
    <n v="45841"/>
    <n v="36"/>
    <x v="1"/>
    <s v="KAILASH ATKARI"/>
    <s v="AARTI ZENDE"/>
    <m/>
    <m/>
    <m/>
    <m/>
    <m/>
    <m/>
    <n v="1"/>
    <m/>
    <m/>
    <m/>
    <m/>
    <m/>
    <m/>
    <m/>
    <m/>
    <m/>
    <m/>
    <m/>
    <m/>
    <m/>
    <m/>
    <m/>
    <m/>
    <m/>
    <m/>
    <m/>
    <m/>
    <m/>
    <m/>
    <m/>
    <m/>
    <m/>
    <m/>
    <m/>
    <m/>
    <m/>
    <m/>
    <m/>
    <m/>
    <m/>
    <m/>
    <m/>
    <m/>
    <m/>
    <m/>
    <m/>
    <m/>
    <m/>
    <m/>
    <m/>
    <m/>
    <m/>
    <m/>
    <m/>
    <m/>
    <m/>
    <m/>
    <m/>
    <m/>
    <m/>
    <m/>
    <m/>
    <m/>
    <m/>
    <m/>
    <m/>
    <m/>
    <m/>
    <m/>
    <m/>
    <m/>
    <m/>
    <m/>
    <m/>
    <m/>
    <m/>
    <m/>
    <m/>
    <m/>
    <m/>
    <m/>
    <m/>
    <m/>
    <m/>
    <m/>
    <m/>
    <m/>
    <m/>
    <m/>
    <m/>
    <m/>
    <m/>
    <m/>
    <n v="1"/>
    <n v="1"/>
    <s v="ZBHT0021"/>
    <s v="k6PL-bwxQ7"/>
    <s v="Allocated 02"/>
    <s v="Promise To Pay (PTP)"/>
    <s v="Ptp"/>
    <d v="2025-09-10T00:00:00"/>
    <s v="RINGING NO RESPONSE (RNR)"/>
    <s v="15:43-CALLED UP THE CUSTOMER NO. CUSTOMER CONTACT NUMBER ARE RINGING MODE"/>
    <d v="2025-09-13T00:00:00"/>
    <s v="NO"/>
  </r>
  <r>
    <n v="464856605"/>
    <s v="NADE RAJU NAMDEV"/>
    <s v="COLLECT"/>
    <s v="23.09.25"/>
    <n v="5180"/>
    <m/>
    <m/>
    <m/>
    <n v="4997"/>
    <n v="4997"/>
    <x v="0"/>
    <x v="0"/>
    <x v="0"/>
    <x v="15"/>
    <n v="71418"/>
    <n v="179"/>
    <n v="0"/>
    <n v="1800"/>
    <s v="12.08.25"/>
    <n v="5.2611976368177688E-2"/>
    <n v="3.557874562521678E-3"/>
    <s v="STABLE"/>
    <x v="0"/>
    <s v="PAID"/>
    <x v="0"/>
    <s v="Entry restricted"/>
    <n v="24"/>
    <s v="CAVNA"/>
    <m/>
    <s v="-"/>
    <s v="C/O: Sunita Nade   House no 125/B   CME dap Pune  City ..... ..... PUNE 411031"/>
    <s v="CME"/>
    <s v=" 9067003966 9075870526 "/>
    <s v="RWA ENTERPRISES"/>
    <s v="COLLEGE OF MILITARY   ENGINEERING  DAPODI PUNE  PUNE PUNE PUNE 411012"/>
    <n v="6976"/>
    <n v="71418"/>
    <n v="27"/>
    <n v="24"/>
    <s v="-"/>
    <s v="REGULAR"/>
    <s v="MH14MA7792"/>
    <s v="PLEASURE PLUS XTEC DRS JUBILNT YELO"/>
    <n v="45630"/>
    <n v="24"/>
    <x v="1"/>
    <s v="VIJAY NIKAM"/>
    <s v="NUTAN KAMBLE"/>
    <m/>
    <m/>
    <m/>
    <n v="1"/>
    <m/>
    <m/>
    <m/>
    <m/>
    <m/>
    <m/>
    <m/>
    <m/>
    <m/>
    <m/>
    <m/>
    <m/>
    <m/>
    <m/>
    <m/>
    <m/>
    <m/>
    <m/>
    <m/>
    <m/>
    <m/>
    <m/>
    <m/>
    <m/>
    <m/>
    <m/>
    <m/>
    <m/>
    <m/>
    <m/>
    <m/>
    <m/>
    <m/>
    <m/>
    <m/>
    <m/>
    <m/>
    <m/>
    <m/>
    <m/>
    <m/>
    <m/>
    <m/>
    <m/>
    <m/>
    <m/>
    <m/>
    <m/>
    <m/>
    <m/>
    <m/>
    <m/>
    <m/>
    <m/>
    <m/>
    <m/>
    <m/>
    <m/>
    <m/>
    <m/>
    <m/>
    <m/>
    <n v="2"/>
    <m/>
    <m/>
    <m/>
    <m/>
    <m/>
    <m/>
    <m/>
    <m/>
    <m/>
    <m/>
    <m/>
    <m/>
    <m/>
    <m/>
    <m/>
    <m/>
    <m/>
    <m/>
    <m/>
    <m/>
    <m/>
    <m/>
    <m/>
    <m/>
    <m/>
    <m/>
    <n v="3"/>
    <n v="1"/>
    <s v="ZBHT0009"/>
    <s v="k2MBKcAm6X8m"/>
    <s v="Allocated 02"/>
    <s v="Payment (PAID)"/>
    <s v="Payment (PAID)"/>
    <d v="2025-09-23T00:00:00"/>
    <s v="RINGING NO RESPONSE (RNR)"/>
    <s v="dt--17th sep  16:52pm called up customer no 9075870526 Its  ringing "/>
    <d v="2025-09-17T00:00:00"/>
    <s v="VYMO"/>
  </r>
  <r>
    <n v="461652917"/>
    <s v="PRATIK TULSIDAS PARMAR"/>
    <s v="COLLECT"/>
    <s v="21.09.25"/>
    <n v="7960"/>
    <m/>
    <m/>
    <m/>
    <n v="4000"/>
    <n v="11960"/>
    <x v="2"/>
    <x v="2"/>
    <x v="0"/>
    <x v="15"/>
    <n v="71284"/>
    <n v="370"/>
    <n v="0"/>
    <n v="2250"/>
    <s v="21.08.25"/>
    <n v="0.19787520931804481"/>
    <n v="1.8306631360203562E-2"/>
    <s v="RB"/>
    <x v="0"/>
    <s v="PTP"/>
    <x v="2"/>
    <s v="Cust at gujrat"/>
    <m/>
    <s v="CNAVNA"/>
    <m/>
    <s v="ELG"/>
    <s v="S.-T.-Road-Near-Ganpati   Temple-M.-S.-Kate-Chawl-Pune   pune pune  City pune  PUNE 411012"/>
    <s v="DAPODI"/>
    <s v=" 8096318387  "/>
    <s v="TATA MOTORS LIMITED"/>
    <s v="chinchwad  pune   pune  pune pune   pune pune  pune pune  PUNE 411018"/>
    <n v="14580"/>
    <n v="71284"/>
    <n v="88"/>
    <n v="55"/>
    <s v="-"/>
    <s v="NPA"/>
    <s v="MH14LK9900"/>
    <s v="HONDA SP 160 DOUBLE DISC"/>
    <n v="45316"/>
    <n v="36"/>
    <x v="1"/>
    <s v="VIJAY NIKAM"/>
    <s v="NUTAN KAMBLE"/>
    <m/>
    <m/>
    <m/>
    <m/>
    <m/>
    <m/>
    <m/>
    <m/>
    <m/>
    <m/>
    <m/>
    <m/>
    <m/>
    <m/>
    <m/>
    <m/>
    <m/>
    <m/>
    <m/>
    <m/>
    <m/>
    <m/>
    <m/>
    <m/>
    <m/>
    <m/>
    <m/>
    <m/>
    <m/>
    <m/>
    <m/>
    <m/>
    <m/>
    <n v="1"/>
    <m/>
    <m/>
    <m/>
    <m/>
    <m/>
    <m/>
    <m/>
    <m/>
    <m/>
    <m/>
    <m/>
    <m/>
    <m/>
    <m/>
    <n v="1"/>
    <m/>
    <m/>
    <m/>
    <m/>
    <m/>
    <n v="1"/>
    <m/>
    <m/>
    <m/>
    <m/>
    <m/>
    <m/>
    <m/>
    <m/>
    <m/>
    <m/>
    <m/>
    <m/>
    <m/>
    <m/>
    <m/>
    <m/>
    <m/>
    <m/>
    <m/>
    <m/>
    <m/>
    <m/>
    <m/>
    <m/>
    <m/>
    <m/>
    <m/>
    <m/>
    <m/>
    <m/>
    <m/>
    <m/>
    <m/>
    <m/>
    <m/>
    <m/>
    <m/>
    <m/>
    <n v="3"/>
    <n v="1"/>
    <s v="ZBHT0009"/>
    <s v="GPKjvIAv_rL"/>
    <s v="Allocated 02"/>
    <s v="Payment (PAID)"/>
    <s v="Payment (PAID)"/>
    <d v="2025-09-21T00:00:00"/>
    <s v="RINGING NO RESPONSE (RNR)"/>
    <s v="dt--08th sep pm called up customer no  8096318387 Its  busy  "/>
    <d v="2025-09-08T00:00:00"/>
    <s v="NO"/>
  </r>
  <r>
    <n v="461103769"/>
    <s v="MADHURI RAHUL CHOURE"/>
    <s v="COLLECT"/>
    <s v="27.09.25"/>
    <n v="3200"/>
    <m/>
    <m/>
    <m/>
    <n v="3106"/>
    <n v="2898"/>
    <x v="0"/>
    <x v="0"/>
    <x v="0"/>
    <x v="11"/>
    <n v="71172.02"/>
    <n v="67"/>
    <n v="0"/>
    <n v="2250"/>
    <s v="29.08.25"/>
    <n v="0.1918208684886015"/>
    <n v="3.5456204251208961E-3"/>
    <s v="STABLE"/>
    <x v="0"/>
    <s v="PTP"/>
    <x v="1"/>
    <m/>
    <n v="24"/>
    <m/>
    <m/>
    <s v="-"/>
    <s v="FLAT NO 508 KUMKUM   RESIDENCY SOMATANE  PARANDAWADI  ROAD NEAR KASANOVA HOTEL  PUNE 410506"/>
    <s v="SOMANTANE"/>
    <s v=" 9146839548  "/>
    <s v="tikone enterprises"/>
    <s v="at post somatanephata   tal maval  pune   PUNE 410506"/>
    <n v="5215"/>
    <n v="71172.02"/>
    <n v="27"/>
    <n v="55"/>
    <s v="-"/>
    <s v="REGULAR"/>
    <s v="MH14LG1537"/>
    <s v="PLEASURE PLUS XTEC DRUM CAST"/>
    <n v="45273"/>
    <n v="48"/>
    <x v="1"/>
    <s v="VIJAY NIKAM"/>
    <s v="AARTI ZENDE"/>
    <m/>
    <m/>
    <m/>
    <m/>
    <m/>
    <m/>
    <n v="1"/>
    <m/>
    <m/>
    <m/>
    <m/>
    <m/>
    <m/>
    <m/>
    <m/>
    <m/>
    <m/>
    <m/>
    <m/>
    <m/>
    <m/>
    <m/>
    <m/>
    <m/>
    <m/>
    <m/>
    <m/>
    <m/>
    <m/>
    <m/>
    <m/>
    <m/>
    <m/>
    <m/>
    <m/>
    <m/>
    <m/>
    <m/>
    <m/>
    <m/>
    <m/>
    <m/>
    <m/>
    <m/>
    <m/>
    <m/>
    <m/>
    <m/>
    <m/>
    <m/>
    <m/>
    <m/>
    <m/>
    <m/>
    <m/>
    <m/>
    <m/>
    <m/>
    <m/>
    <m/>
    <m/>
    <m/>
    <m/>
    <m/>
    <m/>
    <m/>
    <m/>
    <m/>
    <m/>
    <m/>
    <m/>
    <m/>
    <m/>
    <m/>
    <m/>
    <m/>
    <m/>
    <m/>
    <n v="2"/>
    <m/>
    <m/>
    <m/>
    <m/>
    <m/>
    <m/>
    <m/>
    <m/>
    <m/>
    <m/>
    <m/>
    <m/>
    <m/>
    <m/>
    <n v="3"/>
    <n v="1"/>
    <s v="ZBHT0013"/>
    <s v="kPok4dhokltm"/>
    <s v="Allocated 02"/>
    <s v="Payment (PAID)"/>
    <s v="Payment (PAID)"/>
    <d v="2025-09-27T00:00:00"/>
    <s v="RINGING NO RESPONSE (RNR)"/>
    <s v="13:56-CALLED UP THE CUSTOMER NO. CUSTOMER CONTACT NUMBER ARE BUSY  MODE"/>
    <d v="2025-09-17T00:00:00"/>
    <s v="NO"/>
  </r>
  <r>
    <n v="461811584"/>
    <s v="PRATHMESH BALU KARALE"/>
    <m/>
    <m/>
    <m/>
    <m/>
    <m/>
    <m/>
    <n v="3863"/>
    <n v="14445"/>
    <x v="1"/>
    <x v="1"/>
    <x v="1"/>
    <x v="13"/>
    <n v="70823.16"/>
    <n v="376"/>
    <n v="0"/>
    <n v="1800"/>
    <s v="FLOW"/>
    <n v="0.20940060317810519"/>
    <n v="1.6493802621895499E-2"/>
    <s v="STABLE"/>
    <x v="4"/>
    <s v="BPTP"/>
    <x v="5"/>
    <s v="left msg with mother"/>
    <m/>
    <s v="CAVNA"/>
    <m/>
    <s v="ELG"/>
    <s v="KARALE VASTI TALUKA   AMBEGAON KAREGAON    PUNE 410512"/>
    <s v="AMBEGAON"/>
    <s v=" 9890731637  "/>
    <s v="Milk suplier"/>
    <s v="Ap karegaon talk   ambegaon dist  pune   PUNE 410512"/>
    <n v="16621"/>
    <n v="70823.16"/>
    <n v="119"/>
    <n v="147"/>
    <s v="-"/>
    <s v="NPA"/>
    <s v="MH14LK1152"/>
    <s v="HONDA ACTIVA 6G DLX BS VI"/>
    <n v="45328"/>
    <n v="36"/>
    <x v="1"/>
    <s v="VIJAY NIKAM"/>
    <s v="AARTI ZENDE"/>
    <m/>
    <m/>
    <m/>
    <m/>
    <m/>
    <m/>
    <m/>
    <m/>
    <m/>
    <m/>
    <m/>
    <m/>
    <n v="1"/>
    <m/>
    <m/>
    <m/>
    <m/>
    <m/>
    <m/>
    <m/>
    <m/>
    <m/>
    <m/>
    <m/>
    <m/>
    <m/>
    <m/>
    <m/>
    <m/>
    <m/>
    <m/>
    <m/>
    <m/>
    <m/>
    <m/>
    <m/>
    <m/>
    <m/>
    <m/>
    <m/>
    <m/>
    <m/>
    <m/>
    <m/>
    <m/>
    <n v="1"/>
    <m/>
    <m/>
    <m/>
    <m/>
    <m/>
    <m/>
    <m/>
    <m/>
    <m/>
    <m/>
    <m/>
    <m/>
    <m/>
    <m/>
    <m/>
    <m/>
    <m/>
    <m/>
    <m/>
    <m/>
    <m/>
    <m/>
    <m/>
    <m/>
    <m/>
    <m/>
    <m/>
    <m/>
    <m/>
    <m/>
    <m/>
    <m/>
    <m/>
    <m/>
    <m/>
    <m/>
    <m/>
    <m/>
    <m/>
    <m/>
    <m/>
    <m/>
    <m/>
    <m/>
    <m/>
    <m/>
    <m/>
    <n v="2"/>
    <n v="1"/>
    <s v="DUWT0029"/>
    <s v="B6bBx7fNhkjL"/>
    <s v="Allocated 02"/>
    <s v="Left Message (LMCB)"/>
    <s v="Customer not available at residence address left message with relative"/>
    <d v="2025-09-16T00:00:00"/>
    <s v="Non Contactable Customer (POT_SKIP)"/>
    <s v="15:45-CALLED UP THE CUSTOMER NO. CUSTOMER CONTACT NUMBER IS OUT OF COVREJ AREA"/>
    <d v="2025-09-13T00:00:00"/>
    <s v="NO"/>
  </r>
  <r>
    <n v="464137329"/>
    <s v="SANDESH PRAKASH TAWHARE"/>
    <m/>
    <m/>
    <m/>
    <m/>
    <m/>
    <m/>
    <n v="3159"/>
    <n v="8432"/>
    <x v="4"/>
    <x v="1"/>
    <x v="1"/>
    <x v="13"/>
    <n v="70793"/>
    <n v="226"/>
    <n v="0"/>
    <n v="1800"/>
    <s v="STABLE"/>
    <n v="0.29624511937075998"/>
    <n v="1.21213329729517E-2"/>
    <s v="FLOW"/>
    <x v="7"/>
    <s v="RTP"/>
    <x v="6"/>
    <s v="Left msg with father"/>
    <s v="CAVNA"/>
    <m/>
    <m/>
    <m/>
    <s v="BETVASTI NIRGUDSAR   NIRGOODSAR   near betvasti PUNE 412406"/>
    <s v="NIRGOOODSAR"/>
    <s v=" 7774909099 8600859674 "/>
    <s v="sandesh milk suppliers"/>
    <s v="a.p. nirgudsar    tal.ambegaon dist.pune   betvasti  near betvasti  PUNE 412406"/>
    <n v="10458"/>
    <n v="70793"/>
    <n v="58"/>
    <n v="86"/>
    <s v="-"/>
    <s v="REGULAR"/>
    <s v="MH14LW8931"/>
    <s v="SPLENDOR PLUS I3S DRS C FI OTHERS"/>
    <n v="45563"/>
    <n v="36"/>
    <x v="0"/>
    <s v="VIJAY NIKAM"/>
    <s v="AARTI ZENDE"/>
    <m/>
    <m/>
    <m/>
    <m/>
    <m/>
    <m/>
    <m/>
    <m/>
    <m/>
    <m/>
    <m/>
    <m/>
    <m/>
    <m/>
    <m/>
    <m/>
    <m/>
    <m/>
    <m/>
    <m/>
    <m/>
    <m/>
    <m/>
    <m/>
    <m/>
    <m/>
    <m/>
    <m/>
    <m/>
    <m/>
    <m/>
    <m/>
    <m/>
    <m/>
    <m/>
    <m/>
    <m/>
    <m/>
    <m/>
    <m/>
    <m/>
    <m/>
    <m/>
    <m/>
    <m/>
    <m/>
    <m/>
    <m/>
    <m/>
    <m/>
    <m/>
    <m/>
    <m/>
    <m/>
    <m/>
    <m/>
    <m/>
    <m/>
    <m/>
    <m/>
    <m/>
    <m/>
    <m/>
    <m/>
    <m/>
    <m/>
    <m/>
    <m/>
    <m/>
    <m/>
    <m/>
    <m/>
    <m/>
    <m/>
    <m/>
    <m/>
    <m/>
    <m/>
    <n v="1"/>
    <m/>
    <m/>
    <m/>
    <m/>
    <m/>
    <m/>
    <m/>
    <m/>
    <m/>
    <m/>
    <m/>
    <n v="1"/>
    <m/>
    <m/>
    <n v="2"/>
    <n v="1"/>
    <s v="DUWT0029"/>
    <e v="#N/A"/>
    <s v="Allocated"/>
    <s v="Left Message (LMCB)"/>
    <s v="Customer not available at residence address left message with relative"/>
    <d v="2025-09-27T00:00:00"/>
    <e v="#N/A"/>
    <e v="#N/A"/>
    <e v="#N/A"/>
    <s v="NO"/>
  </r>
  <r>
    <n v="464314033"/>
    <s v="SHANTARAM POPAT GAIKWAD"/>
    <s v="ONLINE"/>
    <s v="16.09.25"/>
    <n v="8359"/>
    <s v="UPI"/>
    <n v="889409889591"/>
    <m/>
    <n v="3232"/>
    <n v="3232"/>
    <x v="0"/>
    <x v="2"/>
    <x v="0"/>
    <x v="16"/>
    <n v="70371"/>
    <n v="95"/>
    <n v="0"/>
    <n v="1800"/>
    <s v="-"/>
    <n v="4.2294740701192837E-2"/>
    <n v="3.5057155176455939E-3"/>
    <s v="RB"/>
    <x v="0"/>
    <s v="-"/>
    <x v="5"/>
    <s v="Financail problem"/>
    <m/>
    <s v="CAVNA"/>
    <m/>
    <m/>
    <s v="  Netwad  Netwad   ...........   near gaothan PUNE 412409"/>
    <s v="NETWAD"/>
    <s v=" 9096293396 9096199130 "/>
    <s v="seva milk suppliers"/>
    <s v="a.p. netwad  tal.junnar   dist.pune   gaothan  near gaothan  PUNE 412409"/>
    <n v="8359"/>
    <n v="70371"/>
    <n v="27"/>
    <n v="0"/>
    <s v="-"/>
    <s v="REGULAR"/>
    <s v="MH14LW6034"/>
    <s v="HONDA SHINE DRUM BSVI"/>
    <n v="45579"/>
    <n v="36"/>
    <x v="0"/>
    <s v="KAILASH ATKARI"/>
    <s v="AARTI ZENDE"/>
    <m/>
    <m/>
    <m/>
    <m/>
    <m/>
    <m/>
    <m/>
    <m/>
    <m/>
    <m/>
    <m/>
    <m/>
    <m/>
    <m/>
    <m/>
    <m/>
    <m/>
    <m/>
    <m/>
    <m/>
    <m/>
    <m/>
    <m/>
    <m/>
    <m/>
    <m/>
    <m/>
    <m/>
    <m/>
    <m/>
    <m/>
    <m/>
    <m/>
    <n v="1"/>
    <m/>
    <m/>
    <m/>
    <m/>
    <m/>
    <m/>
    <m/>
    <m/>
    <m/>
    <m/>
    <m/>
    <n v="1"/>
    <m/>
    <m/>
    <m/>
    <m/>
    <m/>
    <m/>
    <m/>
    <m/>
    <m/>
    <m/>
    <m/>
    <m/>
    <m/>
    <m/>
    <m/>
    <m/>
    <m/>
    <m/>
    <m/>
    <m/>
    <m/>
    <m/>
    <m/>
    <m/>
    <m/>
    <m/>
    <m/>
    <m/>
    <m/>
    <m/>
    <m/>
    <m/>
    <m/>
    <m/>
    <m/>
    <m/>
    <m/>
    <m/>
    <m/>
    <m/>
    <m/>
    <m/>
    <m/>
    <m/>
    <m/>
    <m/>
    <m/>
    <n v="2"/>
    <n v="1"/>
    <s v="ZBHT0021"/>
    <e v="#N/A"/>
    <s v="Allocated"/>
    <s v="Cash In Hand (PAID)"/>
    <s v="Paid"/>
    <d v="2025-09-16T00:00:00"/>
    <s v="RINGING NO RESPONSE (RNR)"/>
    <s v="15:54-CALLED UP THE CUSTOMER NO. CUSTOMER CONTACT NUMBER ARE RINGING MODE"/>
    <d v="2025-09-13T00:00:00"/>
    <s v="NO"/>
  </r>
  <r>
    <n v="463129830"/>
    <s v="ANIKET RAJENDRA POUL"/>
    <s v="ONLINE"/>
    <s v="30.09.25"/>
    <n v="3935"/>
    <m/>
    <m/>
    <m/>
    <n v="3580"/>
    <n v="10387.89"/>
    <x v="4"/>
    <x v="0"/>
    <x v="0"/>
    <x v="10"/>
    <n v="70352"/>
    <n v="355"/>
    <n v="0"/>
    <n v="2700"/>
    <s v="-"/>
    <n v="0.11611475654134561"/>
    <n v="1.204582398419474E-2"/>
    <s v="STABLE"/>
    <x v="0"/>
    <s v="-"/>
    <x v="2"/>
    <s v="Shifted"/>
    <m/>
    <s v="CNAVNA"/>
    <m/>
    <m/>
    <s v="ROOM NO 9 MATOSHREE   BUILDING SADGURU  NAGAR BHOSARI  PUNE NEAR DATTA MANDIR  PUNE 411026"/>
    <s v="BHOSARI"/>
    <s v=" 7776840229  "/>
    <s v="Aniket"/>
    <s v="At po shilona PUSAD     YAVATMAL 445215"/>
    <n v="13442.89"/>
    <n v="70352"/>
    <n v="58"/>
    <n v="86"/>
    <s v="-"/>
    <s v="REGULAR"/>
    <m/>
    <s v="HONDA SHINE DRUM BSVI"/>
    <n v="45449"/>
    <n v="36"/>
    <x v="0"/>
    <s v="VIJAY NIKAM"/>
    <s v="NUTAN KAMBLE"/>
    <m/>
    <m/>
    <m/>
    <m/>
    <m/>
    <m/>
    <m/>
    <m/>
    <m/>
    <m/>
    <m/>
    <m/>
    <m/>
    <m/>
    <m/>
    <m/>
    <m/>
    <m/>
    <m/>
    <m/>
    <m/>
    <m/>
    <m/>
    <m/>
    <m/>
    <m/>
    <m/>
    <m/>
    <m/>
    <m/>
    <n v="1"/>
    <m/>
    <m/>
    <m/>
    <m/>
    <m/>
    <m/>
    <m/>
    <m/>
    <m/>
    <m/>
    <m/>
    <m/>
    <m/>
    <m/>
    <m/>
    <m/>
    <m/>
    <m/>
    <m/>
    <m/>
    <m/>
    <m/>
    <m/>
    <m/>
    <m/>
    <m/>
    <m/>
    <m/>
    <m/>
    <m/>
    <m/>
    <m/>
    <m/>
    <m/>
    <m/>
    <m/>
    <m/>
    <m/>
    <m/>
    <m/>
    <m/>
    <m/>
    <m/>
    <m/>
    <m/>
    <m/>
    <m/>
    <m/>
    <m/>
    <m/>
    <m/>
    <m/>
    <m/>
    <m/>
    <m/>
    <m/>
    <m/>
    <m/>
    <m/>
    <m/>
    <m/>
    <m/>
    <n v="1"/>
    <n v="1"/>
    <s v="DUWT0025"/>
    <e v="#N/A"/>
    <s v="Allocated"/>
    <s v="Shifted (NC_SFTD)"/>
    <s v="Visit at customer residence add meet customers neighbour they told customer shifted from residence add "/>
    <d v="2025-09-11T00:00:00"/>
    <s v="RINGING NO RESPONSE (RNR)"/>
    <s v="dt--13th sep 13:25 pm called up customer no  7776840229 Its  ringing "/>
    <d v="2025-09-13T00:00:00"/>
    <s v="VYMO"/>
  </r>
  <r>
    <n v="458068496"/>
    <s v="SAMPAT MAHADEV KALE"/>
    <s v="BRANCH"/>
    <s v="22.09.25"/>
    <n v="8300"/>
    <m/>
    <m/>
    <s v="BANK RB 23"/>
    <n v="3674"/>
    <n v="3674"/>
    <x v="0"/>
    <x v="2"/>
    <x v="0"/>
    <x v="3"/>
    <n v="70281.570000000007"/>
    <n v="46"/>
    <n v="0"/>
    <n v="900"/>
    <s v="-"/>
    <n v="5.0664714787492411E-2"/>
    <n v="3.5012603281677828E-3"/>
    <s v="RB"/>
    <x v="0"/>
    <s v="-"/>
    <x v="2"/>
    <s v="Shifted"/>
    <m/>
    <s v="CAVNA"/>
    <m/>
    <m/>
    <s v="FLAT NO 201 NISARG   RESIDENCY PCNDTA  SECTOR 29  PLOT NO 287 RAVET  NEAR D MART PUNE 412101"/>
    <s v="RAVET"/>
    <s v=" 9552532506 9552532507 "/>
    <s v="KALE LOGISTICS SOLUTIONS PRIVATE LIMITED"/>
    <s v="DATTA COLONY NANE   ROAD  KAMSHET  KAMSHET PUNE  CITY NEAR DATTA MANDIR PUNE 410405"/>
    <n v="8294"/>
    <n v="70281.570000000007"/>
    <n v="27"/>
    <n v="0"/>
    <s v="-"/>
    <s v="REGULAR"/>
    <s v="MH14KV1699"/>
    <s v="CLASSIC 350 DARK STEALTH BLACK"/>
    <n v="45057"/>
    <n v="48"/>
    <x v="0"/>
    <s v="VIJAY NIKAM"/>
    <s v="AARTI ZENDE"/>
    <m/>
    <m/>
    <m/>
    <m/>
    <m/>
    <m/>
    <m/>
    <m/>
    <m/>
    <m/>
    <m/>
    <m/>
    <m/>
    <m/>
    <m/>
    <m/>
    <m/>
    <m/>
    <m/>
    <m/>
    <m/>
    <m/>
    <m/>
    <m/>
    <m/>
    <m/>
    <m/>
    <m/>
    <m/>
    <m/>
    <m/>
    <m/>
    <m/>
    <m/>
    <m/>
    <m/>
    <m/>
    <m/>
    <m/>
    <m/>
    <m/>
    <m/>
    <n v="1"/>
    <m/>
    <m/>
    <m/>
    <m/>
    <m/>
    <m/>
    <m/>
    <m/>
    <m/>
    <m/>
    <m/>
    <m/>
    <m/>
    <m/>
    <m/>
    <m/>
    <m/>
    <m/>
    <m/>
    <m/>
    <m/>
    <m/>
    <m/>
    <m/>
    <m/>
    <m/>
    <m/>
    <m/>
    <m/>
    <m/>
    <m/>
    <m/>
    <m/>
    <m/>
    <m/>
    <m/>
    <m/>
    <m/>
    <m/>
    <m/>
    <m/>
    <m/>
    <m/>
    <m/>
    <m/>
    <m/>
    <m/>
    <m/>
    <m/>
    <m/>
    <n v="1"/>
    <n v="1"/>
    <s v="ZBHT0011"/>
    <e v="#N/A"/>
    <s v="Allocated"/>
    <s v="Shifted (NC_SFTD)"/>
    <s v="Visited given residence address meet security they said cust was shifted and no idea where is currently "/>
    <d v="2025-09-15T00:00:00"/>
    <s v="RINGING NO RESPONSE (RNR)"/>
    <s v="13:57-CALLED UP THE CUSTOMER NO. CUSTOMER CONTACT NUMBER ARE RINGING MODE"/>
    <d v="2025-09-17T00:00:00"/>
    <s v="NO"/>
  </r>
  <r>
    <n v="466701921"/>
    <s v="SHUBHAM SHRIRANG SHETE"/>
    <s v="ONLINE"/>
    <s v="03.09.25"/>
    <n v="4400"/>
    <s v="UPI"/>
    <n v="564794610727"/>
    <s v="BANK RB 16"/>
    <n v="6606"/>
    <n v="4397"/>
    <x v="0"/>
    <x v="2"/>
    <x v="0"/>
    <x v="8"/>
    <n v="70254"/>
    <n v="0"/>
    <n v="0"/>
    <n v="0"/>
    <s v="-"/>
    <n v="4.6754943759301129E-2"/>
    <n v="3.4998868564703289E-3"/>
    <s v="RB"/>
    <x v="0"/>
    <s v="-"/>
    <x v="4"/>
    <m/>
    <n v="20"/>
    <s v="CAVA"/>
    <m/>
    <s v="-"/>
    <s v="S/O SHRIRANG SHETE   862 SHETE WADI  CHAUPATI NEAR  SHIVAJI PUTLA BHOR  PUNE 412206"/>
    <s v="BHOR"/>
    <s v=" 9156424949  "/>
    <s v="finance bank "/>
    <s v="      "/>
    <n v="4397"/>
    <n v="70254"/>
    <n v="27"/>
    <n v="0"/>
    <s v="-"/>
    <s v="REGULAR"/>
    <m/>
    <s v="HONDA ACTIVA DLX"/>
    <n v="45844"/>
    <n v="12"/>
    <x v="1"/>
    <s v="VIJAY NIKAM"/>
    <s v="NUTAN KAMBLE"/>
    <m/>
    <m/>
    <m/>
    <m/>
    <m/>
    <m/>
    <m/>
    <m/>
    <m/>
    <m/>
    <m/>
    <m/>
    <m/>
    <m/>
    <m/>
    <m/>
    <m/>
    <m/>
    <m/>
    <m/>
    <m/>
    <m/>
    <m/>
    <m/>
    <m/>
    <m/>
    <m/>
    <m/>
    <m/>
    <m/>
    <m/>
    <m/>
    <m/>
    <m/>
    <m/>
    <m/>
    <m/>
    <m/>
    <m/>
    <m/>
    <m/>
    <m/>
    <m/>
    <m/>
    <m/>
    <m/>
    <m/>
    <m/>
    <m/>
    <m/>
    <m/>
    <m/>
    <m/>
    <m/>
    <m/>
    <m/>
    <m/>
    <m/>
    <m/>
    <m/>
    <m/>
    <m/>
    <m/>
    <m/>
    <m/>
    <m/>
    <m/>
    <m/>
    <m/>
    <m/>
    <m/>
    <m/>
    <m/>
    <m/>
    <m/>
    <m/>
    <m/>
    <m/>
    <m/>
    <m/>
    <m/>
    <m/>
    <m/>
    <m/>
    <m/>
    <m/>
    <m/>
    <m/>
    <m/>
    <m/>
    <n v="1"/>
    <m/>
    <m/>
    <n v="1"/>
    <n v="1"/>
    <s v="DUWT0011"/>
    <s v="BoHvpNs9zfz"/>
    <s v="Allocated 02"/>
    <e v="#N/A"/>
    <e v="#N/A"/>
    <e v="#N/A"/>
    <s v="Promise To Pay (PTP)"/>
    <s v="dt--03rd 16:05 sep pm called up customer no 9156424949  call received by customer  give ptp for his pending emi dt-3  currnet month emi say clear his a/c   "/>
    <d v="2025-09-03T00:00:00"/>
    <s v="NO"/>
  </r>
  <r>
    <n v="461309132"/>
    <s v="PINTU KUMAR DAS"/>
    <m/>
    <m/>
    <m/>
    <m/>
    <m/>
    <m/>
    <n v="3817"/>
    <n v="18847.560000000001"/>
    <x v="3"/>
    <x v="1"/>
    <x v="1"/>
    <x v="3"/>
    <n v="69974"/>
    <n v="667"/>
    <n v="0"/>
    <n v="2250"/>
    <s v="FLOW"/>
    <n v="1"/>
    <n v="2.3859338862473298E-2"/>
    <s v="FLOW"/>
    <x v="1"/>
    <s v="NC"/>
    <x v="2"/>
    <s v="Add not found"/>
    <m/>
    <s v="CNAVNA"/>
    <m/>
    <s v="ELG"/>
    <s v="Jadhavwadi chikhali   Pune    PUNE 410501"/>
    <s v="CHIKHALI"/>
    <s v=" -  "/>
    <s v="Aastha paser tech"/>
    <s v="Talwade Pune     RUPEENAGAR 412114"/>
    <n v="21764.560000000001"/>
    <n v="69974"/>
    <n v="149"/>
    <n v="177"/>
    <s v="-"/>
    <s v="NPA"/>
    <s v="MH14LG9713"/>
    <s v="NTORQ RACE EDI 125 CC BSVI"/>
    <n v="45290"/>
    <n v="36"/>
    <x v="1"/>
    <s v="VIJAY NIKAM"/>
    <s v="AARTI ZENDE"/>
    <m/>
    <m/>
    <m/>
    <m/>
    <m/>
    <m/>
    <n v="1"/>
    <m/>
    <m/>
    <m/>
    <m/>
    <m/>
    <m/>
    <m/>
    <m/>
    <m/>
    <m/>
    <m/>
    <m/>
    <m/>
    <m/>
    <m/>
    <m/>
    <m/>
    <m/>
    <m/>
    <m/>
    <m/>
    <m/>
    <m/>
    <m/>
    <m/>
    <m/>
    <m/>
    <m/>
    <m/>
    <m/>
    <m/>
    <m/>
    <m/>
    <m/>
    <m/>
    <m/>
    <m/>
    <m/>
    <m/>
    <m/>
    <m/>
    <m/>
    <m/>
    <m/>
    <m/>
    <m/>
    <m/>
    <m/>
    <m/>
    <m/>
    <m/>
    <m/>
    <m/>
    <m/>
    <m/>
    <m/>
    <m/>
    <m/>
    <m/>
    <m/>
    <m/>
    <m/>
    <m/>
    <m/>
    <m/>
    <m/>
    <m/>
    <m/>
    <m/>
    <m/>
    <m/>
    <m/>
    <m/>
    <m/>
    <m/>
    <m/>
    <m/>
    <m/>
    <m/>
    <m/>
    <m/>
    <m/>
    <m/>
    <m/>
    <m/>
    <m/>
    <n v="1"/>
    <n v="1"/>
    <s v="ZBHT0011"/>
    <s v="kP6ksWIYlgnw"/>
    <s v="Allocated 02"/>
    <s v="Address Not Found (NC_ANF)"/>
    <s v="Address Not Found short address "/>
    <d v="2025-09-03T00:00:00"/>
    <s v="RINGING NO RESPONSE (RNR)"/>
    <s v="15:56-CALLED UP THE CUSTOMER NO. CUSTOMER CONTACT NUMBER ARE BUSY  MODE"/>
    <d v="2025-09-13T00:00:00"/>
    <s v="NO"/>
  </r>
  <r>
    <n v="464189381"/>
    <s v="MUKTA AMAR VATADE"/>
    <m/>
    <m/>
    <m/>
    <m/>
    <m/>
    <m/>
    <n v="3367"/>
    <n v="6837"/>
    <x v="4"/>
    <x v="1"/>
    <x v="1"/>
    <x v="12"/>
    <n v="69813"/>
    <n v="203"/>
    <n v="0"/>
    <n v="900"/>
    <s v="-"/>
    <n v="0.25574897600400331"/>
    <n v="1.195353522015845E-2"/>
    <s v="FLOW"/>
    <x v="1"/>
    <s v="-"/>
    <x v="2"/>
    <s v="Addm not found"/>
    <m/>
    <s v="CNAVNA"/>
    <m/>
    <m/>
    <s v="pimple nilakh sathe   rooms  opp  Anand akruti soc  near floor mill  near pimple nilakh bus depot PUNE 411027"/>
    <s v="PIMPLE NILAKH"/>
    <s v=" 9067014084 9359129606 "/>
    <s v="ADITYA BIRLA HOSPITLE"/>
    <s v="pune pune  chinchwad    pune pune   pune pune  pune pune  PUNE 411018"/>
    <n v="7940"/>
    <n v="69813"/>
    <n v="58"/>
    <n v="86"/>
    <s v="-"/>
    <s v="REGULAR"/>
    <s v="MH14LV8651"/>
    <s v="HONDA ACTIVA 125 SMART"/>
    <n v="45568"/>
    <n v="36"/>
    <x v="0"/>
    <s v="KAILASH ATKARI"/>
    <s v="NUTAN KAMBLE"/>
    <m/>
    <m/>
    <m/>
    <m/>
    <m/>
    <m/>
    <m/>
    <m/>
    <m/>
    <m/>
    <m/>
    <m/>
    <m/>
    <m/>
    <m/>
    <m/>
    <m/>
    <m/>
    <m/>
    <m/>
    <m/>
    <m/>
    <m/>
    <m/>
    <m/>
    <m/>
    <m/>
    <m/>
    <m/>
    <m/>
    <n v="1"/>
    <m/>
    <m/>
    <m/>
    <m/>
    <m/>
    <m/>
    <m/>
    <m/>
    <m/>
    <m/>
    <m/>
    <m/>
    <m/>
    <m/>
    <m/>
    <m/>
    <m/>
    <m/>
    <m/>
    <m/>
    <m/>
    <m/>
    <m/>
    <n v="1"/>
    <m/>
    <m/>
    <m/>
    <m/>
    <m/>
    <m/>
    <m/>
    <m/>
    <m/>
    <m/>
    <m/>
    <n v="1"/>
    <m/>
    <m/>
    <m/>
    <m/>
    <m/>
    <m/>
    <m/>
    <m/>
    <m/>
    <m/>
    <m/>
    <n v="1"/>
    <m/>
    <m/>
    <m/>
    <m/>
    <m/>
    <m/>
    <m/>
    <m/>
    <m/>
    <m/>
    <m/>
    <m/>
    <m/>
    <m/>
    <n v="4"/>
    <n v="1"/>
    <s v="ZBHT0015"/>
    <e v="#N/A"/>
    <s v="Allocated"/>
    <s v="No Such Person (NC_NSP)"/>
    <s v="Visited at customer given address but no buddy know customer this areas."/>
    <d v="2025-09-27T00:00:00"/>
    <s v="Call Back (CLB)"/>
    <s v="dt--13th sep 13:27 pm called up customer no 9359129606  Its  some one received call but not talk than disconnected  the call "/>
    <d v="2025-09-13T00:00:00"/>
    <s v="NO"/>
  </r>
  <r>
    <n v="457239971"/>
    <s v="NIRANJAN BALASAHEB CHASKAR"/>
    <m/>
    <m/>
    <m/>
    <m/>
    <m/>
    <m/>
    <n v="4058"/>
    <n v="12533"/>
    <x v="1"/>
    <x v="1"/>
    <x v="1"/>
    <x v="14"/>
    <n v="69745.41"/>
    <n v="705"/>
    <n v="0"/>
    <n v="2250"/>
    <s v="04.08.25"/>
    <n v="1"/>
    <n v="1.6242808515225481E-2"/>
    <s v="STABLE"/>
    <x v="3"/>
    <s v="PAID"/>
    <x v="1"/>
    <m/>
    <n v="20"/>
    <s v="CAVA"/>
    <m/>
    <s v="-"/>
    <s v="SECOND FLOOR SHIVDHAN   PLAZA NASIK  PUNE HIGHWAY  RAJGURUNAGAR TAL KHED DIST PUNE NASIK PUNE HIGHWAY  PUNE 410501"/>
    <s v="RAJGUR NAGAR"/>
    <s v=" 7387952129  "/>
    <n v="0"/>
    <s v="      "/>
    <n v="15488"/>
    <n v="69745.41"/>
    <n v="118"/>
    <n v="146"/>
    <s v="-"/>
    <s v="NPA"/>
    <s v="MH14JC1542"/>
    <s v="ROYAL ENFIELD MOTORS CLASSIC 350"/>
    <n v="45000"/>
    <n v="46"/>
    <x v="1"/>
    <s v="KAILASH ATKARI"/>
    <s v="NUTAN KAMBLE"/>
    <m/>
    <m/>
    <m/>
    <m/>
    <m/>
    <m/>
    <m/>
    <m/>
    <m/>
    <m/>
    <m/>
    <m/>
    <n v="1"/>
    <m/>
    <m/>
    <m/>
    <m/>
    <m/>
    <m/>
    <m/>
    <m/>
    <m/>
    <m/>
    <m/>
    <m/>
    <m/>
    <m/>
    <m/>
    <m/>
    <m/>
    <m/>
    <m/>
    <m/>
    <m/>
    <m/>
    <m/>
    <m/>
    <m/>
    <m/>
    <m/>
    <m/>
    <m/>
    <m/>
    <m/>
    <m/>
    <m/>
    <m/>
    <m/>
    <m/>
    <m/>
    <m/>
    <m/>
    <m/>
    <m/>
    <m/>
    <m/>
    <m/>
    <m/>
    <m/>
    <m/>
    <m/>
    <m/>
    <m/>
    <m/>
    <m/>
    <m/>
    <m/>
    <m/>
    <m/>
    <m/>
    <m/>
    <m/>
    <m/>
    <m/>
    <m/>
    <m/>
    <m/>
    <m/>
    <m/>
    <m/>
    <m/>
    <m/>
    <m/>
    <m/>
    <m/>
    <m/>
    <m/>
    <m/>
    <m/>
    <m/>
    <m/>
    <m/>
    <m/>
    <n v="1"/>
    <n v="1"/>
    <s v="ZBHT0010"/>
    <s v="APyAZy4RGqL"/>
    <s v="Allocated 02"/>
    <s v="Promise To Pay (PTP)"/>
    <s v="Ptp "/>
    <d v="2025-09-05T00:00:00"/>
    <s v="RINGING NO RESPONSE (RNR)"/>
    <s v="dt--08th sep 17:48pm called up customer no  7387952129 Its   busy  "/>
    <d v="2025-09-08T00:00:00"/>
    <s v="NO"/>
  </r>
  <r>
    <n v="464902544"/>
    <s v="ASHUTOSH VASANT SALVE"/>
    <s v="ONLINE"/>
    <s v="16.09.25"/>
    <n v="1200"/>
    <s v="UPI"/>
    <n v="919932029415"/>
    <m/>
    <n v="4931"/>
    <n v="-3956"/>
    <x v="0"/>
    <x v="0"/>
    <x v="0"/>
    <x v="9"/>
    <n v="69736"/>
    <n v="36"/>
    <n v="0"/>
    <n v="2250"/>
    <s v="12.08.25"/>
    <n v="2.6096166701905749E-2"/>
    <n v="3.474081330925141E-3"/>
    <s v="STABLE"/>
    <x v="0"/>
    <s v="PAID"/>
    <x v="4"/>
    <m/>
    <m/>
    <s v="CAVA"/>
    <m/>
    <m/>
    <s v="SR NO 112B VISHRANTWADI   DIGHI  PUNE CITY BEHIND  PRASAD LONDRI ALANDI ROAD  PUNE 411015"/>
    <s v="DIGHI"/>
    <s v=" 9284817845  "/>
    <s v="Blinkkit"/>
    <s v="Sinath nagar Wadgain   sheri    PUNE 411014"/>
    <n v="3261"/>
    <n v="69736"/>
    <n v="27"/>
    <n v="24"/>
    <s v="-"/>
    <s v="REGULAR"/>
    <s v="MH12XS3822"/>
    <s v="HONDA ACTIVA 6G DLX BS VI"/>
    <n v="45635"/>
    <n v="24"/>
    <x v="2"/>
    <s v="VIJAY NIKAM"/>
    <s v="NUTAN KAMBLE"/>
    <m/>
    <m/>
    <m/>
    <m/>
    <m/>
    <m/>
    <m/>
    <m/>
    <m/>
    <m/>
    <m/>
    <m/>
    <m/>
    <m/>
    <m/>
    <m/>
    <m/>
    <m/>
    <m/>
    <m/>
    <m/>
    <m/>
    <m/>
    <m/>
    <m/>
    <m/>
    <m/>
    <m/>
    <m/>
    <m/>
    <m/>
    <m/>
    <m/>
    <m/>
    <m/>
    <m/>
    <m/>
    <m/>
    <m/>
    <m/>
    <m/>
    <m/>
    <m/>
    <m/>
    <m/>
    <m/>
    <m/>
    <m/>
    <m/>
    <m/>
    <m/>
    <n v="1"/>
    <m/>
    <m/>
    <m/>
    <m/>
    <m/>
    <m/>
    <m/>
    <m/>
    <m/>
    <m/>
    <m/>
    <m/>
    <m/>
    <m/>
    <m/>
    <m/>
    <m/>
    <m/>
    <m/>
    <m/>
    <m/>
    <m/>
    <m/>
    <m/>
    <m/>
    <m/>
    <m/>
    <m/>
    <m/>
    <m/>
    <m/>
    <m/>
    <m/>
    <m/>
    <m/>
    <m/>
    <m/>
    <m/>
    <m/>
    <m/>
    <m/>
    <n v="1"/>
    <n v="1"/>
    <s v="ZBHT0012"/>
    <s v="GPYvyHXR4OJ7"/>
    <s v="Allocated 16"/>
    <s v="Promise To Pay (PTP)"/>
    <s v="Ptp"/>
    <d v="2025-09-18T00:00:00"/>
    <e v="#N/A"/>
    <e v="#N/A"/>
    <e v="#N/A"/>
    <s v="NO"/>
  </r>
  <r>
    <n v="465244705"/>
    <s v="BHAVESH JAGDISH WAGHELA"/>
    <s v="ONLINE"/>
    <s v="17.09.25"/>
    <n v="3300"/>
    <s v="UPI"/>
    <n v="562691767126"/>
    <m/>
    <n v="3124"/>
    <n v="2791"/>
    <x v="0"/>
    <x v="0"/>
    <x v="0"/>
    <x v="12"/>
    <n v="69569"/>
    <n v="125"/>
    <n v="0"/>
    <n v="2671"/>
    <s v="07.08.25"/>
    <n v="7.811788372568082E-2"/>
    <n v="3.4657617889057471E-3"/>
    <s v="STABLE"/>
    <x v="0"/>
    <s v="PAID"/>
    <x v="1"/>
    <m/>
    <m/>
    <m/>
    <m/>
    <m/>
    <s v="S/O:  Jagdish Waghela   Sr No 1/2  Mamata N Sangvi  Pune City ..... ..... PUNE 411027"/>
    <s v="SANGAVI"/>
    <s v=" 7719811651 9922200990 "/>
    <s v="FINOLEX INDUSTRIES LIMITED"/>
    <s v="MORWADI CHOWK PIMPRI   PUNE   PUNE PUNE PUNE 411018"/>
    <n v="8711"/>
    <n v="69569"/>
    <n v="27"/>
    <n v="24"/>
    <s v="-"/>
    <s v="REGULAR"/>
    <s v="MH14MD1174"/>
    <s v="HONDA SHINE DRUM BSVI"/>
    <n v="45674"/>
    <n v="36"/>
    <x v="0"/>
    <s v="KAILASH ATKARI"/>
    <s v="NUTAN KAMBLE"/>
    <m/>
    <m/>
    <m/>
    <m/>
    <m/>
    <m/>
    <m/>
    <m/>
    <m/>
    <m/>
    <m/>
    <m/>
    <m/>
    <m/>
    <m/>
    <m/>
    <m/>
    <m/>
    <m/>
    <m/>
    <m/>
    <m/>
    <m/>
    <m/>
    <m/>
    <m/>
    <m/>
    <m/>
    <m/>
    <m/>
    <n v="1"/>
    <m/>
    <m/>
    <m/>
    <m/>
    <m/>
    <m/>
    <m/>
    <m/>
    <m/>
    <m/>
    <m/>
    <m/>
    <m/>
    <m/>
    <m/>
    <m/>
    <m/>
    <m/>
    <m/>
    <m/>
    <m/>
    <m/>
    <m/>
    <m/>
    <m/>
    <m/>
    <m/>
    <m/>
    <m/>
    <m/>
    <m/>
    <m/>
    <m/>
    <m/>
    <m/>
    <m/>
    <m/>
    <m/>
    <m/>
    <m/>
    <m/>
    <m/>
    <m/>
    <m/>
    <m/>
    <m/>
    <m/>
    <m/>
    <m/>
    <m/>
    <m/>
    <m/>
    <m/>
    <m/>
    <m/>
    <m/>
    <m/>
    <m/>
    <m/>
    <m/>
    <m/>
    <m/>
    <n v="1"/>
    <n v="1"/>
    <s v="ZBHT0015"/>
    <e v="#N/A"/>
    <s v="Allocated"/>
    <s v="Promise To Pay (PTP)"/>
    <s v="Visited at customer residence address. Customer is private sector work. Vehicle with him. Customer promise to pay emi on date 15/09/2025."/>
    <d v="2025-09-19T00:00:00"/>
    <s v="Non Contactable Customer (POT_SKIP)"/>
    <s v="dt--13th sep 13:32 pm called up customer no 9922200990  Its not connected "/>
    <d v="2025-09-13T00:00:00"/>
    <s v="NO"/>
  </r>
  <r>
    <n v="461511012"/>
    <s v="NANDA SHANKAR MANJULE"/>
    <m/>
    <m/>
    <m/>
    <m/>
    <m/>
    <m/>
    <n v="4467"/>
    <n v="4467"/>
    <x v="0"/>
    <x v="1"/>
    <x v="1"/>
    <x v="10"/>
    <n v="69477.03"/>
    <n v="77"/>
    <n v="0"/>
    <n v="1482"/>
    <s v="-"/>
    <n v="0.1068945566897236"/>
    <n v="3.4611800626810538E-3"/>
    <s v="FLOW"/>
    <x v="3"/>
    <s v="-"/>
    <x v="1"/>
    <s v="Add not found"/>
    <n v="30"/>
    <s v="CAVNA"/>
    <m/>
    <m/>
    <s v="PLOT-NO-10-S-NO-223-B-SANT   TUKARAM-NAGAR-BHOSARI-PUNE   CITY. AMBEDKAR GARDEN PUNE 411039"/>
    <s v="BHOSARI"/>
    <s v=" 7083210691 7774979746 "/>
    <s v="cir roadways"/>
    <s v="chavhan compound   chimbali tal  khed dist pune  nr vitthal nagar PUNE 410501"/>
    <n v="10493"/>
    <n v="69477.03"/>
    <n v="27"/>
    <n v="55"/>
    <s v="-"/>
    <s v="REGULAR"/>
    <s v="MH14LH0427"/>
    <s v="HONDA UNICORN 160 BSVI"/>
    <n v="45306"/>
    <n v="36"/>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RINGING NO RESPONSE (RNR)"/>
    <s v="dt--13th sep 13:34 pm called up customer no 7774979746  Its ringing "/>
    <d v="2025-09-13T00:00:00"/>
    <s v="VYMO"/>
  </r>
  <r>
    <n v="462898441"/>
    <s v="ANJALI GANESH KASTAR"/>
    <s v="ONLINE"/>
    <s v="27.09.25"/>
    <n v="3872"/>
    <s v="UPI"/>
    <n v="93686810531"/>
    <m/>
    <n v="3812"/>
    <n v="2311"/>
    <x v="0"/>
    <x v="0"/>
    <x v="0"/>
    <x v="7"/>
    <n v="69399"/>
    <n v="60"/>
    <n v="0"/>
    <n v="900"/>
    <s v="-"/>
    <n v="7.8112406971594509E-2"/>
    <n v="3.4572927940357051E-3"/>
    <s v="STABLE"/>
    <x v="0"/>
    <s v="-"/>
    <x v="2"/>
    <s v="Add not found"/>
    <m/>
    <s v="CNAVNA"/>
    <m/>
    <m/>
    <s v="NEAR VITTHAL TEMPLE   LAXMAN NAGAR  THERGOAN   PUNE 411033"/>
    <s v="THERGAON"/>
    <s v=" 7219409597  "/>
    <s v="Co foundation and research Center"/>
    <s v="Hinjawadi Pune     PUNE 411057"/>
    <n v="7083"/>
    <n v="69399"/>
    <n v="27"/>
    <n v="24"/>
    <s v="-"/>
    <s v="REGULAR"/>
    <s v="MH14LQ6405"/>
    <s v="JUPITER ZX AOL DRUM"/>
    <n v="45426"/>
    <n v="36"/>
    <x v="0"/>
    <s v="KAILASH ATKARI"/>
    <s v="NUTAN KAMBLE"/>
    <m/>
    <m/>
    <m/>
    <m/>
    <m/>
    <m/>
    <m/>
    <m/>
    <m/>
    <m/>
    <m/>
    <m/>
    <m/>
    <m/>
    <m/>
    <m/>
    <m/>
    <m/>
    <m/>
    <m/>
    <m/>
    <m/>
    <m/>
    <m/>
    <m/>
    <m/>
    <m/>
    <m/>
    <m/>
    <m/>
    <m/>
    <m/>
    <m/>
    <m/>
    <m/>
    <m/>
    <n v="1"/>
    <m/>
    <m/>
    <m/>
    <m/>
    <m/>
    <m/>
    <m/>
    <m/>
    <m/>
    <m/>
    <m/>
    <m/>
    <m/>
    <m/>
    <m/>
    <m/>
    <m/>
    <m/>
    <m/>
    <m/>
    <m/>
    <m/>
    <m/>
    <m/>
    <m/>
    <m/>
    <m/>
    <m/>
    <m/>
    <m/>
    <m/>
    <m/>
    <m/>
    <m/>
    <m/>
    <m/>
    <m/>
    <m/>
    <m/>
    <m/>
    <m/>
    <m/>
    <m/>
    <m/>
    <m/>
    <m/>
    <m/>
    <m/>
    <m/>
    <m/>
    <m/>
    <m/>
    <m/>
    <m/>
    <m/>
    <m/>
    <n v="1"/>
    <n v="1"/>
    <s v="ZBHT0015"/>
    <e v="#N/A"/>
    <e v="#N/A"/>
    <e v="#N/A"/>
    <e v="#N/A"/>
    <e v="#N/A"/>
    <s v="Non Contactable Customer (POT_SKIP)"/>
    <s v="13:58-CALLED UP THE CUSTOMER NO. CALL NOT CONNECTED."/>
    <d v="2025-09-17T00:00:00"/>
    <s v="NO"/>
  </r>
  <r>
    <n v="464446304"/>
    <s v="ABHISHEK NITIN BADHE"/>
    <s v="ONLINE"/>
    <s v="22.09.25"/>
    <n v="3250"/>
    <s v="UPI"/>
    <n v="299721696988"/>
    <m/>
    <n v="3090"/>
    <n v="3066"/>
    <x v="0"/>
    <x v="0"/>
    <x v="0"/>
    <x v="9"/>
    <n v="69256"/>
    <n v="75"/>
    <n v="0"/>
    <n v="2250"/>
    <s v="25.08.25"/>
    <n v="2.5916544125088679E-2"/>
    <n v="3.450168874821493E-3"/>
    <s v="STABLE"/>
    <x v="0"/>
    <s v="PTP"/>
    <x v="1"/>
    <m/>
    <n v="20"/>
    <s v="CAVA"/>
    <m/>
    <s v="-"/>
    <s v="S/O: Nitin Badhe   Sr No. 103  Gandhi  Naga Yerwada  Pune City NEAR GANPATI MANDIR PUNE 411006"/>
    <s v="YERWADA"/>
    <s v=" 7218371218 9850552939 "/>
    <s v="SHAH MULTI-SPECIALITY HOSPITAL"/>
    <s v="SHAH MULTI-SPECIALITY   HOSPITAL  YERWADA PUNE NEAR  BUISNESS BYE YERWADA PUNE OPP GUNJAN TALKIES  PUNE 411001"/>
    <n v="5391"/>
    <n v="69256"/>
    <n v="27"/>
    <n v="24"/>
    <s v="-"/>
    <s v="REGULAR"/>
    <s v="MH12XJ6349"/>
    <s v="HONDA ACTIVA DLX"/>
    <n v="45590"/>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129678051"/>
    <s v="PRATIK DINESH SHARMA"/>
    <m/>
    <m/>
    <m/>
    <m/>
    <m/>
    <s v="BANK STABLE 16"/>
    <n v="6682"/>
    <n v="13364"/>
    <x v="4"/>
    <x v="0"/>
    <x v="1"/>
    <x v="4"/>
    <n v="68789.31"/>
    <n v="135"/>
    <n v="0"/>
    <n v="1350"/>
    <s v="-"/>
    <n v="0.13678835265023381"/>
    <n v="1.177825676959016E-2"/>
    <s v="STABLE"/>
    <x v="0"/>
    <s v="-"/>
    <x v="4"/>
    <s v="Shifted"/>
    <m/>
    <s v="CAVNA"/>
    <m/>
    <s v="-"/>
    <s v="FLAT NO 304  3RD FLOOR VENKATESHWARA HEIGHTS  BALEWADI PHATA   BALEWADI HIGH STREET  BANER PUNE 411045"/>
    <s v="BALEWADI"/>
    <s v="7775814545 7775814545 7981434830 "/>
    <s v="BAJAJ HOUSING FINANCE LIMITED"/>
    <s v="NAWALE BRIDGE SINHGAD ROAD PUNE  PUNE PUNE 411041"/>
    <n v="14849"/>
    <n v="68789.31"/>
    <n v="58"/>
    <n v="24"/>
    <s v="-"/>
    <s v="NPA"/>
    <s v="MH30BQ2920"/>
    <s v="TVS APACHE RR 310 BSVI"/>
    <n v="44682"/>
    <n v="48"/>
    <x v="1"/>
    <s v="KAILASH ATKARI"/>
    <s v="AARTI ZENDE"/>
    <m/>
    <m/>
    <m/>
    <m/>
    <m/>
    <m/>
    <m/>
    <m/>
    <m/>
    <m/>
    <m/>
    <m/>
    <m/>
    <m/>
    <m/>
    <n v="1"/>
    <m/>
    <m/>
    <m/>
    <m/>
    <m/>
    <m/>
    <m/>
    <m/>
    <m/>
    <m/>
    <m/>
    <m/>
    <m/>
    <m/>
    <m/>
    <m/>
    <m/>
    <m/>
    <m/>
    <m/>
    <m/>
    <m/>
    <m/>
    <m/>
    <m/>
    <m/>
    <m/>
    <m/>
    <m/>
    <m/>
    <m/>
    <m/>
    <m/>
    <m/>
    <m/>
    <m/>
    <m/>
    <m/>
    <n v="1"/>
    <m/>
    <m/>
    <m/>
    <m/>
    <m/>
    <m/>
    <m/>
    <m/>
    <m/>
    <m/>
    <m/>
    <m/>
    <m/>
    <m/>
    <m/>
    <m/>
    <m/>
    <m/>
    <m/>
    <m/>
    <m/>
    <m/>
    <m/>
    <m/>
    <m/>
    <m/>
    <m/>
    <m/>
    <m/>
    <m/>
    <m/>
    <m/>
    <m/>
    <m/>
    <m/>
    <m/>
    <m/>
    <m/>
    <n v="2"/>
    <n v="1"/>
    <s v="DUWT0023"/>
    <s v="A6GglIyxlGz"/>
    <s v="Allocated 02"/>
    <s v="Shifted (NC_SFTD)"/>
    <s v="Customer shifted from the residence address we followed up for RB "/>
    <d v="2025-09-19T00:00:00"/>
    <s v="Non Contactable Customer (POT_SKIP)"/>
    <s v="17:38-CALLED UP THE CUSTOMER NO. CUSTOMER IS NOT CONTACTABLE ON ANY CONTACT NO.IN SYSTEM"/>
    <d v="2025-09-04T00:00:00"/>
    <s v="NO"/>
  </r>
  <r>
    <n v="462898206"/>
    <s v="FAIZAN AHMED MEMAN"/>
    <s v="ONLINE"/>
    <s v="11.09.25"/>
    <n v="4000"/>
    <m/>
    <m/>
    <m/>
    <n v="3689"/>
    <n v="10460"/>
    <x v="4"/>
    <x v="0"/>
    <x v="0"/>
    <x v="4"/>
    <n v="68701"/>
    <n v="421"/>
    <n v="0"/>
    <n v="0"/>
    <s v="-"/>
    <n v="0.13661274717574159"/>
    <n v="1.1763136137397131E-2"/>
    <s v="STABLE"/>
    <x v="0"/>
    <s v="-"/>
    <x v="4"/>
    <m/>
    <m/>
    <s v="CAVA"/>
    <m/>
    <m/>
    <s v="173  Hanuman Mohalla   Rajmohan  Chouk Baba Girani  Pune Pune ..... City. PUNE 411003"/>
    <s v="KHADAKI"/>
    <s v=" 9359341387 9767976256 "/>
    <s v="AMMUNITION FACTORY"/>
    <s v="512 ROAD KHADKI   PUNE   PUNE PUNE PUNE 411003"/>
    <n v="10881"/>
    <n v="68701"/>
    <n v="58"/>
    <n v="55"/>
    <s v="-"/>
    <s v="REGULAR"/>
    <s v="MH12WV0196"/>
    <s v="HONDA ACTIVA 125 SMART"/>
    <n v="45426"/>
    <n v="36"/>
    <x v="0"/>
    <s v="KAILASH ATKARI"/>
    <s v="AARTI ZENDE"/>
    <m/>
    <m/>
    <m/>
    <m/>
    <m/>
    <m/>
    <m/>
    <m/>
    <m/>
    <m/>
    <m/>
    <m/>
    <m/>
    <m/>
    <m/>
    <m/>
    <m/>
    <m/>
    <m/>
    <m/>
    <m/>
    <m/>
    <m/>
    <m/>
    <m/>
    <m/>
    <m/>
    <m/>
    <m/>
    <m/>
    <n v="1"/>
    <m/>
    <m/>
    <m/>
    <m/>
    <m/>
    <m/>
    <m/>
    <m/>
    <m/>
    <m/>
    <m/>
    <m/>
    <m/>
    <m/>
    <m/>
    <m/>
    <m/>
    <m/>
    <m/>
    <m/>
    <m/>
    <m/>
    <m/>
    <m/>
    <m/>
    <m/>
    <m/>
    <m/>
    <m/>
    <m/>
    <m/>
    <m/>
    <m/>
    <m/>
    <m/>
    <m/>
    <m/>
    <m/>
    <m/>
    <m/>
    <m/>
    <m/>
    <m/>
    <m/>
    <m/>
    <m/>
    <m/>
    <m/>
    <m/>
    <m/>
    <m/>
    <m/>
    <m/>
    <m/>
    <m/>
    <m/>
    <m/>
    <m/>
    <m/>
    <m/>
    <m/>
    <m/>
    <n v="1"/>
    <n v="1"/>
    <s v="DUWT0023"/>
    <e v="#N/A"/>
    <s v="Allocated"/>
    <s v="Promise To Pay (PTP)"/>
    <s v="Ptp"/>
    <d v="2025-09-11T00:00:00"/>
    <s v="RINGING NO RESPONSE (RNR)"/>
    <s v="16:44-CALLED UP THE CUSTOMER NO. CUSTOMER CONTACT NUMBER ARE RINGING MODE"/>
    <d v="2025-09-11T00:00:00"/>
    <s v="NO"/>
  </r>
  <r>
    <n v="463359865"/>
    <s v="CHETAN ANILKUMAR CHOUGULE"/>
    <s v="ONLINE"/>
    <s v="12.09.25"/>
    <n v="3500"/>
    <m/>
    <m/>
    <m/>
    <n v="3483"/>
    <n v="3426"/>
    <x v="0"/>
    <x v="0"/>
    <x v="0"/>
    <x v="1"/>
    <n v="68445"/>
    <n v="54"/>
    <n v="0"/>
    <n v="900"/>
    <s v="-"/>
    <n v="6.4419896082787489E-2"/>
    <n v="3.4097667875297019E-3"/>
    <s v="STABLE"/>
    <x v="0"/>
    <s v="-"/>
    <x v="4"/>
    <m/>
    <m/>
    <s v="CAVA"/>
    <m/>
    <s v="-"/>
    <s v="FLAT NO. 14 SADGURU   SOCIETY SADASHIV  DANGAT NAGAR  VADGAON BK  PUNE 411041"/>
    <s v="VADGAON"/>
    <s v=" 9011125997  "/>
    <s v="RELIGARE AEGON ASSET MANAGEMENT COMPANY PVT LTD"/>
    <s v="Wakdewadi Shivaji   nagar    PUNE 411005"/>
    <n v="4380"/>
    <n v="68445"/>
    <n v="27"/>
    <n v="24"/>
    <s v="-"/>
    <s v="REGULAR"/>
    <s v="MH09GS8462"/>
    <s v="HONDA ACTIVA 6G DLX BS VI"/>
    <n v="45474"/>
    <n v="36"/>
    <x v="1"/>
    <s v="VIJAY NIKAM"/>
    <s v="NUTAN KAMBLE"/>
    <m/>
    <m/>
    <m/>
    <m/>
    <m/>
    <m/>
    <m/>
    <m/>
    <m/>
    <m/>
    <m/>
    <m/>
    <m/>
    <m/>
    <m/>
    <m/>
    <m/>
    <m/>
    <m/>
    <m/>
    <m/>
    <m/>
    <m/>
    <m/>
    <m/>
    <m/>
    <m/>
    <n v="1"/>
    <m/>
    <m/>
    <m/>
    <m/>
    <m/>
    <n v="1"/>
    <m/>
    <m/>
    <m/>
    <m/>
    <m/>
    <m/>
    <m/>
    <m/>
    <m/>
    <m/>
    <m/>
    <m/>
    <m/>
    <m/>
    <m/>
    <m/>
    <m/>
    <m/>
    <m/>
    <m/>
    <m/>
    <m/>
    <m/>
    <m/>
    <m/>
    <m/>
    <m/>
    <m/>
    <m/>
    <m/>
    <m/>
    <m/>
    <m/>
    <m/>
    <m/>
    <m/>
    <m/>
    <m/>
    <m/>
    <m/>
    <m/>
    <m/>
    <m/>
    <m/>
    <m/>
    <m/>
    <m/>
    <m/>
    <m/>
    <m/>
    <m/>
    <m/>
    <m/>
    <m/>
    <m/>
    <m/>
    <m/>
    <m/>
    <m/>
    <n v="2"/>
    <n v="1"/>
    <s v="DUWT0031"/>
    <s v="k2sfBjyRyc"/>
    <s v="Allocated 04"/>
    <s v="Payment (PAID)"/>
    <s v="Customer paid emi"/>
    <d v="2025-09-12T00:00:00"/>
    <s v="RINGING NO RESPONSE (RNR)"/>
    <s v="dt--08th sep17:50 pm called up customer no  9011125997  Its  busy  "/>
    <d v="2025-09-08T00:00:00"/>
    <s v="NO"/>
  </r>
  <r>
    <n v="459307537"/>
    <s v="TEJASWINI ISHWAR NIKUMBH"/>
    <s v="ONLINE"/>
    <s v="15.09.25"/>
    <n v="3345"/>
    <m/>
    <m/>
    <m/>
    <n v="3270"/>
    <n v="3270"/>
    <x v="0"/>
    <x v="0"/>
    <x v="0"/>
    <x v="10"/>
    <n v="68433.919999999998"/>
    <n v="28"/>
    <n v="0"/>
    <n v="1839"/>
    <s v="-"/>
    <n v="0.1052896697072401"/>
    <n v="3.409214808334643E-3"/>
    <s v="STABLE"/>
    <x v="0"/>
    <s v="-"/>
    <x v="4"/>
    <m/>
    <m/>
    <s v="CAVA"/>
    <m/>
    <s v="-"/>
    <s v="sr no 218/2 vithal   park  sant  tukaram nagar   Nr Krushna dairy Bhosari Nr matruchaya store PUNE 411039"/>
    <s v="BHOSARI"/>
    <s v=" 9370394572  "/>
    <s v="BOMBAY INTELLIGENCE SECURITY INDIA LIMITED"/>
    <s v="shastri nagar loop   road  indiqube  orchid tower  yerawada din basco high school beside PUNE 411006"/>
    <n v="5137"/>
    <n v="68433.919999999998"/>
    <n v="27"/>
    <n v="24"/>
    <s v="-"/>
    <s v="REGULAR"/>
    <s v="MH19EE8529"/>
    <s v="TVS RAIDER DISC"/>
    <n v="45146"/>
    <n v="48"/>
    <x v="1"/>
    <s v="VIJAY NIKAM"/>
    <s v="NUTAN KAMBLE"/>
    <m/>
    <m/>
    <m/>
    <m/>
    <m/>
    <m/>
    <m/>
    <m/>
    <m/>
    <m/>
    <m/>
    <m/>
    <m/>
    <m/>
    <m/>
    <m/>
    <m/>
    <m/>
    <m/>
    <m/>
    <m/>
    <m/>
    <m/>
    <m/>
    <m/>
    <m/>
    <m/>
    <m/>
    <m/>
    <m/>
    <m/>
    <m/>
    <m/>
    <n v="1"/>
    <m/>
    <m/>
    <m/>
    <m/>
    <m/>
    <m/>
    <m/>
    <m/>
    <m/>
    <m/>
    <m/>
    <m/>
    <m/>
    <m/>
    <m/>
    <m/>
    <m/>
    <m/>
    <m/>
    <m/>
    <m/>
    <m/>
    <m/>
    <m/>
    <m/>
    <m/>
    <m/>
    <m/>
    <m/>
    <m/>
    <m/>
    <m/>
    <m/>
    <m/>
    <m/>
    <m/>
    <m/>
    <m/>
    <m/>
    <m/>
    <m/>
    <m/>
    <m/>
    <m/>
    <m/>
    <m/>
    <m/>
    <m/>
    <m/>
    <m/>
    <m/>
    <m/>
    <m/>
    <m/>
    <m/>
    <m/>
    <m/>
    <m/>
    <m/>
    <n v="1"/>
    <n v="1"/>
    <s v="ZBHT0009"/>
    <s v="B6PkJ1jFsXEL"/>
    <s v="Allocated 02"/>
    <s v="Outstation (NC_OUTSTN)"/>
    <s v="Visit at customer residence add meet customers room owner they told customer go to her home town come after 4 to 5 days "/>
    <d v="2025-09-12T00:00:00"/>
    <s v="Left Message (LMCB)"/>
    <s v="dt--08th sep pm called up customer no  9370394572  call received by customer hasband  so left message to custome hasband    "/>
    <d v="2025-09-08T00:00:00"/>
    <s v="NO"/>
  </r>
  <r>
    <n v="460406801"/>
    <s v="VARSHA SUBHASH LONKE"/>
    <s v="ONLINE"/>
    <s v="30.09.25"/>
    <n v="4910"/>
    <m/>
    <m/>
    <m/>
    <n v="4791"/>
    <n v="4729"/>
    <x v="0"/>
    <x v="2"/>
    <x v="0"/>
    <x v="9"/>
    <n v="68151"/>
    <n v="107"/>
    <n v="0"/>
    <n v="2250"/>
    <s v="16.08.25"/>
    <n v="2.5503037984707731E-2"/>
    <n v="3.3951204081662171E-3"/>
    <s v="STABLE"/>
    <x v="0"/>
    <s v="PAID"/>
    <x v="1"/>
    <m/>
    <n v="30"/>
    <s v="CAVA"/>
    <m/>
    <s v="-"/>
    <s v="Barmashel  Idira   nagar  Near Sai  baba Mandir   Pune City ..... PUNE 411032"/>
    <s v="INDRA NAGAR"/>
    <s v=" 9370902716 7776944072 "/>
    <s v="PUNE MAHANAGARPALIKA"/>
    <s v="WAGHOLI  SHIVAJI   MAHARAJ STATUE   PUNE.  NR WAGESHWAR MANDIR PUNE 412207"/>
    <n v="7086"/>
    <n v="68151"/>
    <n v="27"/>
    <n v="55"/>
    <s v="-"/>
    <s v="REGULAR"/>
    <s v="MH12XC5352"/>
    <s v="PIAGGIO VESPA SXL 125 CBS"/>
    <n v="45230"/>
    <n v="36"/>
    <x v="1"/>
    <s v="VIJAY NIKAM"/>
    <s v="NUTAN KAMBLE"/>
    <m/>
    <m/>
    <m/>
    <m/>
    <m/>
    <m/>
    <m/>
    <m/>
    <m/>
    <m/>
    <m/>
    <m/>
    <n v="1"/>
    <m/>
    <m/>
    <m/>
    <m/>
    <m/>
    <m/>
    <m/>
    <m/>
    <m/>
    <m/>
    <m/>
    <m/>
    <m/>
    <m/>
    <m/>
    <m/>
    <m/>
    <m/>
    <m/>
    <m/>
    <m/>
    <m/>
    <m/>
    <m/>
    <m/>
    <m/>
    <m/>
    <m/>
    <m/>
    <m/>
    <m/>
    <m/>
    <m/>
    <m/>
    <m/>
    <m/>
    <m/>
    <m/>
    <m/>
    <m/>
    <m/>
    <m/>
    <m/>
    <m/>
    <m/>
    <m/>
    <m/>
    <m/>
    <m/>
    <m/>
    <m/>
    <m/>
    <m/>
    <m/>
    <m/>
    <m/>
    <m/>
    <m/>
    <m/>
    <n v="1"/>
    <m/>
    <m/>
    <m/>
    <m/>
    <m/>
    <m/>
    <m/>
    <m/>
    <m/>
    <m/>
    <m/>
    <m/>
    <m/>
    <m/>
    <m/>
    <m/>
    <m/>
    <m/>
    <m/>
    <m/>
    <n v="2"/>
    <n v="1"/>
    <s v="ZBHT0012"/>
    <s v="B6IEdr6kX8z"/>
    <s v="Allocated 02"/>
    <s v="Left Message (LMCB)"/>
    <s v="Lm"/>
    <d v="2025-09-05T00:00:00"/>
    <s v="Non Contactable Customer (POT_SKIP)"/>
    <s v="dt--08th sep pm called up customer no 9370902716  Its  not availeble   "/>
    <d v="2025-09-08T00:00:00"/>
    <s v="NO"/>
  </r>
  <r>
    <n v="463069843"/>
    <s v="DEEPAK"/>
    <m/>
    <m/>
    <m/>
    <m/>
    <m/>
    <m/>
    <n v="3528"/>
    <n v="3329"/>
    <x v="0"/>
    <x v="0"/>
    <x v="0"/>
    <x v="9"/>
    <n v="67712"/>
    <n v="102"/>
    <n v="0"/>
    <n v="0"/>
    <s v="30.08.25"/>
    <n v="2.5338758169660459E-2"/>
    <n v="3.3732504743547551E-3"/>
    <s v="STABLE"/>
    <x v="0"/>
    <s v="PTP"/>
    <x v="1"/>
    <m/>
    <n v="30"/>
    <s v="CAVA"/>
    <m/>
    <s v="-"/>
    <s v="L45 Building. Room   No.937 Maharashtra  Housing  Board Yerwada Pune city  Near SNBP college  PUNE 411006"/>
    <s v="YERWADA"/>
    <s v=" 9579710398  "/>
    <s v="MDC DOSA CENTER"/>
    <s v="Ishanya mall raod   Nagarpur Chawl   Yerwada Pune  city Yerwada Near Ganpati Mandir  PUNE 411006"/>
    <n v="3431"/>
    <n v="67712"/>
    <n v="27"/>
    <n v="55"/>
    <s v="-"/>
    <s v="REGULAR"/>
    <s v="MH12WV9538"/>
    <s v="HONDA ACTIVA 125 SMART"/>
    <n v="45443"/>
    <n v="36"/>
    <x v="1"/>
    <s v="VIJAY NIKAM"/>
    <s v="NUTAN KAMBLE"/>
    <n v="1"/>
    <m/>
    <m/>
    <m/>
    <m/>
    <m/>
    <m/>
    <m/>
    <m/>
    <n v="1"/>
    <m/>
    <m/>
    <m/>
    <m/>
    <m/>
    <m/>
    <m/>
    <m/>
    <m/>
    <m/>
    <m/>
    <m/>
    <m/>
    <m/>
    <m/>
    <m/>
    <m/>
    <m/>
    <m/>
    <m/>
    <m/>
    <m/>
    <m/>
    <m/>
    <m/>
    <m/>
    <m/>
    <m/>
    <m/>
    <m/>
    <m/>
    <m/>
    <m/>
    <m/>
    <m/>
    <m/>
    <m/>
    <m/>
    <m/>
    <m/>
    <m/>
    <m/>
    <m/>
    <m/>
    <m/>
    <m/>
    <m/>
    <m/>
    <m/>
    <m/>
    <m/>
    <m/>
    <m/>
    <m/>
    <m/>
    <m/>
    <m/>
    <m/>
    <m/>
    <m/>
    <m/>
    <m/>
    <m/>
    <m/>
    <m/>
    <m/>
    <m/>
    <m/>
    <m/>
    <m/>
    <m/>
    <m/>
    <m/>
    <m/>
    <m/>
    <m/>
    <m/>
    <m/>
    <m/>
    <m/>
    <m/>
    <m/>
    <m/>
    <n v="2"/>
    <n v="1"/>
    <s v="ZBHT0012"/>
    <e v="#N/A"/>
    <e v="#N/A"/>
    <s v="Shifted (NC_SFTD)"/>
    <s v="Nc"/>
    <d v="2025-09-01T00:00:00"/>
    <e v="#N/A"/>
    <e v="#N/A"/>
    <e v="#N/A"/>
    <s v="NO"/>
  </r>
  <r>
    <n v="462204563"/>
    <s v="GANESH DNYANDEV BAMHANE"/>
    <m/>
    <m/>
    <m/>
    <m/>
    <m/>
    <m/>
    <n v="3917"/>
    <n v="3917"/>
    <x v="0"/>
    <x v="1"/>
    <x v="1"/>
    <x v="16"/>
    <n v="67385"/>
    <n v="149"/>
    <n v="0"/>
    <n v="2098"/>
    <s v="23.08.25"/>
    <n v="4.0500079608786002E-2"/>
    <n v="3.3569601136341442E-3"/>
    <s v="STABLE"/>
    <x v="3"/>
    <s v="PTP"/>
    <x v="1"/>
    <m/>
    <n v="30"/>
    <s v="CAVA"/>
    <m/>
    <s v="-"/>
    <s v="BAMHNE MALA BHATKALWADI   (N.V.)  PUNE . .   PUNE 412412"/>
    <s v="BHATKALWADI"/>
    <s v=" 9766976877  "/>
    <s v="Dhana methi vyapar"/>
    <s v="A/p bamhanemala   Pimpalwandi tal  junnar dist pune   PUNE 412412"/>
    <n v="6164"/>
    <n v="67385"/>
    <n v="27"/>
    <n v="55"/>
    <s v="-"/>
    <s v="REGULAR"/>
    <s v="MH14LK9146"/>
    <s v="AMPERE MAGNUS EX"/>
    <n v="45363"/>
    <n v="36"/>
    <x v="1"/>
    <s v="KAILASH ATKARI"/>
    <s v="AARTI ZENDE"/>
    <m/>
    <m/>
    <m/>
    <m/>
    <m/>
    <m/>
    <n v="1"/>
    <m/>
    <m/>
    <m/>
    <m/>
    <m/>
    <m/>
    <m/>
    <m/>
    <m/>
    <m/>
    <m/>
    <m/>
    <m/>
    <m/>
    <m/>
    <m/>
    <m/>
    <m/>
    <m/>
    <m/>
    <m/>
    <m/>
    <m/>
    <m/>
    <m/>
    <m/>
    <m/>
    <m/>
    <m/>
    <m/>
    <m/>
    <m/>
    <m/>
    <m/>
    <m/>
    <m/>
    <m/>
    <m/>
    <m/>
    <m/>
    <m/>
    <m/>
    <m/>
    <m/>
    <m/>
    <m/>
    <m/>
    <m/>
    <m/>
    <m/>
    <m/>
    <m/>
    <m/>
    <n v="1"/>
    <m/>
    <m/>
    <m/>
    <m/>
    <m/>
    <n v="1"/>
    <m/>
    <m/>
    <m/>
    <m/>
    <m/>
    <n v="1"/>
    <m/>
    <m/>
    <m/>
    <m/>
    <m/>
    <m/>
    <m/>
    <m/>
    <m/>
    <m/>
    <m/>
    <m/>
    <m/>
    <m/>
    <m/>
    <m/>
    <m/>
    <m/>
    <m/>
    <m/>
    <n v="4"/>
    <n v="1"/>
    <s v="ZBHT0021"/>
    <s v="k2NVLF32ltz"/>
    <s v="Allocated 02"/>
    <s v="Door Locked (NC_DL)"/>
    <s v="Door lockef"/>
    <d v="2025-09-30T00:00:00"/>
    <s v="RINGING NO RESPONSE (RNR)"/>
    <s v="15:58-CALLED UP THE CUSTOMER NO. CUSTOMER CONTACT NUMBER ARE RINGING MODE"/>
    <d v="2025-09-13T00:00:00"/>
    <s v="NO"/>
  </r>
  <r>
    <n v="460516801"/>
    <s v="ALIM AMIR PATHAN"/>
    <s v="COLLECT"/>
    <s v="26.09.25"/>
    <n v="1600"/>
    <m/>
    <m/>
    <m/>
    <n v="2999"/>
    <n v="1537.99"/>
    <x v="0"/>
    <x v="0"/>
    <x v="0"/>
    <x v="16"/>
    <n v="67362.28"/>
    <n v="41"/>
    <n v="0"/>
    <n v="335"/>
    <s v="05.08.25"/>
    <n v="4.0486424317419799E-2"/>
    <n v="3.3558282573785711E-3"/>
    <s v="STABLE"/>
    <x v="0"/>
    <s v="PAID"/>
    <x v="1"/>
    <m/>
    <n v="25"/>
    <s v="CAVA"/>
    <m/>
    <s v="-"/>
    <s v="chaitany hospital   javal  alephata   near hospital PUNE 412411"/>
    <s v="ALE PHATA"/>
    <s v=" 9881213123 9881213123 "/>
    <s v="alim kharedi vikri"/>
    <s v="a/p alephata tal.junnar   dist.pune  alephata gaothan  near chaitanya hospital PUNE 412411"/>
    <n v="1913.99"/>
    <n v="67362.28"/>
    <n v="27"/>
    <n v="55"/>
    <s v="-"/>
    <s v="REGULAR"/>
    <s v="MH14LD4719"/>
    <s v="TVS JUPITER 125 DISC"/>
    <n v="45237"/>
    <n v="48"/>
    <x v="1"/>
    <s v="KAILASH ATKARI"/>
    <s v="AARTI ZENDE"/>
    <m/>
    <m/>
    <m/>
    <m/>
    <m/>
    <m/>
    <m/>
    <m/>
    <m/>
    <m/>
    <m/>
    <m/>
    <m/>
    <m/>
    <m/>
    <m/>
    <m/>
    <m/>
    <m/>
    <m/>
    <m/>
    <m/>
    <m/>
    <m/>
    <m/>
    <m/>
    <m/>
    <m/>
    <m/>
    <m/>
    <m/>
    <m/>
    <m/>
    <n v="1"/>
    <m/>
    <m/>
    <m/>
    <m/>
    <m/>
    <m/>
    <m/>
    <m/>
    <m/>
    <m/>
    <m/>
    <m/>
    <m/>
    <m/>
    <m/>
    <m/>
    <m/>
    <m/>
    <m/>
    <m/>
    <m/>
    <m/>
    <m/>
    <m/>
    <m/>
    <m/>
    <m/>
    <m/>
    <m/>
    <m/>
    <m/>
    <m/>
    <m/>
    <m/>
    <m/>
    <m/>
    <m/>
    <m/>
    <m/>
    <m/>
    <m/>
    <n v="1"/>
    <m/>
    <m/>
    <m/>
    <m/>
    <m/>
    <m/>
    <m/>
    <m/>
    <m/>
    <m/>
    <m/>
    <m/>
    <m/>
    <m/>
    <m/>
    <m/>
    <m/>
    <n v="2"/>
    <n v="1"/>
    <s v="ZBHT0021"/>
    <s v="G2xay6OWZLr"/>
    <s v="Allocated"/>
    <s v="Payment (PAID)"/>
    <s v="Payment (PAID)"/>
    <d v="2025-09-26T00:00:00"/>
    <s v="RINGING NO RESPONSE (RNR)"/>
    <s v="13:59-CALLED UP THE CUSTOMER NO. CUSTOMER CONTACT NUMBER ARE RINGING MODE"/>
    <d v="2025-09-17T00:00:00"/>
    <s v="NO"/>
  </r>
  <r>
    <n v="464441819"/>
    <s v="MOMOVIN"/>
    <s v="ONLINE"/>
    <s v="12.09.25"/>
    <n v="4850"/>
    <s v="UPI"/>
    <m/>
    <m/>
    <n v="4750"/>
    <n v="4600"/>
    <x v="0"/>
    <x v="0"/>
    <x v="0"/>
    <x v="9"/>
    <n v="67334"/>
    <n v="93"/>
    <n v="0"/>
    <n v="1350"/>
    <s v="22.08.25"/>
    <n v="2.5197305390417021E-2"/>
    <n v="3.3544194151731311E-3"/>
    <s v="STABLE"/>
    <x v="0"/>
    <s v="NC"/>
    <x v="4"/>
    <m/>
    <m/>
    <s v="CAV"/>
    <m/>
    <s v="-"/>
    <s v="C/O ABDUL ANSARI   OPP DATTA HOSPITAL  MAHAVEER  NAGAR  VADGAON SHERI NR STELA MARIJ SCHOOL  PUNE 411014"/>
    <s v="VADGAON SHERI"/>
    <s v=" 7385338352 7743843211 "/>
    <s v="HOTEL PUNERI"/>
    <s v="SOMNATH NAGAR    NEAR SHUBHAM COLONY   VADAON SHERI  NEAR BUS STOP PUNE 411014"/>
    <n v="6043"/>
    <n v="67334"/>
    <n v="27"/>
    <n v="24"/>
    <s v="-"/>
    <s v="REGULAR"/>
    <s v="MH12XJ4662"/>
    <s v="BAJAJ CHETAK 2903"/>
    <n v="45590"/>
    <n v="24"/>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5088331"/>
    <s v="ALIYA KHUSHZABIULLAH KHAN"/>
    <m/>
    <m/>
    <m/>
    <m/>
    <m/>
    <m/>
    <n v="4473"/>
    <n v="4225"/>
    <x v="0"/>
    <x v="1"/>
    <x v="1"/>
    <x v="3"/>
    <n v="67305"/>
    <n v="160"/>
    <n v="0"/>
    <n v="1800"/>
    <s v="26.08.25"/>
    <n v="4.851895922035003E-2"/>
    <n v="3.352974704283535E-3"/>
    <s v="FLOW"/>
    <x v="4"/>
    <s v="MPTP"/>
    <x v="5"/>
    <s v="Entry restricted"/>
    <m/>
    <s v="CAVNA"/>
    <m/>
    <s v="-"/>
    <s v="River Reci A/16   C/107 Dehu Alandi  Road  Chikhali  NEAR SNBP SCHOOL PUNE 411062"/>
    <s v="CHIKHALI"/>
    <s v=" 8446793934 8422080155 "/>
    <s v="ECO STEEL"/>
    <s v="BEHIND RAVI RANJAN   KATA  JADHAVWADI  MOSHI ROAD  CHIKHALI  PUNE CITY NEAR RAVI RANJAN KATA PUNE 411062"/>
    <n v="6185"/>
    <n v="67305"/>
    <n v="27"/>
    <n v="55"/>
    <s v="-"/>
    <s v="REGULAR"/>
    <s v="MH14MB6885"/>
    <s v="SUZUKI BURGMAN STREET"/>
    <n v="45657"/>
    <n v="24"/>
    <x v="1"/>
    <s v="VIJAY NIKAM"/>
    <s v="AARTI ZENDE"/>
    <m/>
    <m/>
    <m/>
    <m/>
    <m/>
    <m/>
    <n v="1"/>
    <m/>
    <m/>
    <m/>
    <m/>
    <m/>
    <m/>
    <m/>
    <m/>
    <m/>
    <m/>
    <m/>
    <m/>
    <m/>
    <m/>
    <m/>
    <m/>
    <m/>
    <m/>
    <m/>
    <m/>
    <m/>
    <m/>
    <m/>
    <m/>
    <m/>
    <m/>
    <m/>
    <m/>
    <m/>
    <m/>
    <m/>
    <m/>
    <m/>
    <m/>
    <m/>
    <m/>
    <m/>
    <m/>
    <m/>
    <m/>
    <m/>
    <m/>
    <m/>
    <m/>
    <m/>
    <m/>
    <m/>
    <m/>
    <m/>
    <m/>
    <n v="1"/>
    <m/>
    <m/>
    <m/>
    <m/>
    <m/>
    <m/>
    <m/>
    <m/>
    <m/>
    <m/>
    <m/>
    <m/>
    <m/>
    <m/>
    <m/>
    <m/>
    <m/>
    <m/>
    <m/>
    <m/>
    <m/>
    <m/>
    <m/>
    <m/>
    <m/>
    <m/>
    <m/>
    <m/>
    <m/>
    <m/>
    <m/>
    <m/>
    <m/>
    <m/>
    <m/>
    <n v="2"/>
    <n v="1"/>
    <s v="ZBHT0011"/>
    <s v="GP2BSOqrPFyc"/>
    <s v="Allocated 02"/>
    <s v="Entry Restricted (NC_ER)"/>
    <s v="Entry restricted "/>
    <d v="2025-09-20T00:00:00"/>
    <s v="Non Contactable Customer (POT_SKIP)"/>
    <s v="14:00-CALLED UP THE CUSTOMER NO. CUSTOMER IS NOT CONTACTABLE ON ANY CONTACT NO.IN SYSTEM"/>
    <d v="2025-09-17T00:00:00"/>
    <s v="NO"/>
  </r>
  <r>
    <n v="462821869"/>
    <s v="SANGITA DILIP FAKATKAR"/>
    <s v="ONLINE"/>
    <s v="05.09.25 24.09.25"/>
    <n v="3750"/>
    <s v="UPI"/>
    <n v="563397509689"/>
    <m/>
    <n v="3696"/>
    <n v="3622"/>
    <x v="0"/>
    <x v="0"/>
    <x v="0"/>
    <x v="17"/>
    <n v="66856"/>
    <n v="82"/>
    <n v="0"/>
    <n v="2250"/>
    <s v="25.08.25"/>
    <n v="0.12239732449730201"/>
    <n v="3.330606594303248E-3"/>
    <s v="STABLE"/>
    <x v="0"/>
    <s v="PTP"/>
    <x v="1"/>
    <m/>
    <m/>
    <s v="CAVA"/>
    <m/>
    <s v="-"/>
    <s v="NEAR VITTHAL MANDIR    KARLA KARLA  PUNE  near jain temple PUNE 410405"/>
    <s v="KARLA"/>
    <s v=" 9970324064 9309257705 "/>
    <s v="pooja tailor"/>
    <s v="karla  maval pune   karla   near vitthal rukamini temple PUNE 410405"/>
    <n v="5954"/>
    <n v="66856"/>
    <n v="27"/>
    <n v="24"/>
    <s v="-"/>
    <s v="REGULAR"/>
    <s v="MH14LN8745"/>
    <s v="HONDA ACTIVA DLX"/>
    <n v="45419"/>
    <n v="36"/>
    <x v="1"/>
    <s v="VIJAY NIKAM"/>
    <s v="AARTI ZENDE"/>
    <m/>
    <m/>
    <m/>
    <m/>
    <m/>
    <m/>
    <n v="1"/>
    <m/>
    <m/>
    <m/>
    <m/>
    <m/>
    <m/>
    <m/>
    <m/>
    <m/>
    <m/>
    <m/>
    <m/>
    <m/>
    <m/>
    <m/>
    <m/>
    <m/>
    <m/>
    <m/>
    <m/>
    <m/>
    <m/>
    <m/>
    <m/>
    <m/>
    <m/>
    <m/>
    <m/>
    <m/>
    <m/>
    <m/>
    <m/>
    <m/>
    <m/>
    <m/>
    <m/>
    <m/>
    <m/>
    <m/>
    <m/>
    <m/>
    <m/>
    <m/>
    <m/>
    <m/>
    <m/>
    <m/>
    <m/>
    <m/>
    <m/>
    <m/>
    <m/>
    <m/>
    <m/>
    <m/>
    <m/>
    <m/>
    <m/>
    <m/>
    <m/>
    <m/>
    <m/>
    <m/>
    <m/>
    <m/>
    <m/>
    <m/>
    <m/>
    <m/>
    <m/>
    <m/>
    <m/>
    <m/>
    <m/>
    <m/>
    <m/>
    <m/>
    <m/>
    <m/>
    <m/>
    <m/>
    <m/>
    <m/>
    <m/>
    <m/>
    <m/>
    <n v="1"/>
    <n v="1"/>
    <s v="DUWT0013"/>
    <s v="k6AGz5RwPly7"/>
    <s v="Allocated 02"/>
    <s v="Left Message (LMCB)"/>
    <s v="Left masage husband "/>
    <d v="2025-09-03T00:00:00"/>
    <s v="Non Contactable Customer (POT_SKIP)"/>
    <s v="16:10-CALLED UP THE CUSTOMER NO. CUSTOMER CONTACT NUMBER IS OUT OF COVREJ AREA"/>
    <d v="2025-09-03T00:00:00"/>
    <s v="NO"/>
  </r>
  <r>
    <n v="461634058"/>
    <s v="NILESH DNYANESHWAR KATE"/>
    <s v="ONLINE"/>
    <s v="19.09.25"/>
    <n v="4050"/>
    <s v="UPI"/>
    <n v="410086765938"/>
    <m/>
    <n v="3525"/>
    <n v="16234.58"/>
    <x v="3"/>
    <x v="0"/>
    <x v="0"/>
    <x v="0"/>
    <n v="66754.58"/>
    <n v="1028"/>
    <n v="0"/>
    <n v="2250"/>
    <s v="FLOW"/>
    <n v="0.2624400842235306"/>
    <n v="2.2761599234602609E-2"/>
    <s v="STABLE"/>
    <x v="0"/>
    <s v="BPTP"/>
    <x v="0"/>
    <s v="always door lock"/>
    <m/>
    <s v="CNAVNA"/>
    <m/>
    <s v="ELG"/>
    <s v="URAWADE GAON TALUKA-MULASHI   PIRANGUT  MULSHI NEAR  KANIPHNATH MANDIR  PUNE 412115"/>
    <s v="PIRANGUT "/>
    <s v=" 7447440089  "/>
    <s v="SANKALP"/>
    <s v="AT PIRANGUT TAL   MULSHI    PUNE 412108"/>
    <n v="19512.580000000002"/>
    <n v="66754.58"/>
    <n v="149"/>
    <n v="147"/>
    <s v="-"/>
    <s v="NPA"/>
    <s v="MH12WL2468"/>
    <s v="HONDA ACTIVA 6G H SMART"/>
    <n v="45315"/>
    <n v="36"/>
    <x v="1"/>
    <s v="KAILASH ATKARI"/>
    <s v="NUTAN KAMBLE"/>
    <m/>
    <m/>
    <m/>
    <m/>
    <m/>
    <m/>
    <m/>
    <m/>
    <m/>
    <n v="1"/>
    <m/>
    <m/>
    <m/>
    <m/>
    <m/>
    <m/>
    <m/>
    <m/>
    <m/>
    <m/>
    <m/>
    <m/>
    <m/>
    <m/>
    <m/>
    <m/>
    <m/>
    <m/>
    <m/>
    <m/>
    <m/>
    <m/>
    <m/>
    <m/>
    <m/>
    <m/>
    <m/>
    <m/>
    <m/>
    <m/>
    <m/>
    <m/>
    <m/>
    <m/>
    <m/>
    <m/>
    <m/>
    <m/>
    <m/>
    <m/>
    <m/>
    <m/>
    <m/>
    <m/>
    <m/>
    <m/>
    <m/>
    <m/>
    <m/>
    <m/>
    <m/>
    <m/>
    <m/>
    <m/>
    <m/>
    <m/>
    <m/>
    <m/>
    <m/>
    <m/>
    <m/>
    <m/>
    <m/>
    <m/>
    <m/>
    <m/>
    <m/>
    <m/>
    <m/>
    <m/>
    <m/>
    <m/>
    <m/>
    <m/>
    <m/>
    <m/>
    <m/>
    <m/>
    <m/>
    <m/>
    <m/>
    <m/>
    <m/>
    <n v="1"/>
    <n v="1"/>
    <s v="DUWT0030"/>
    <s v="k6aqsYmolyc"/>
    <s v="Allocated 02"/>
    <s v="Left Message (LMCB)"/>
    <s v="Left message to wife "/>
    <d v="2025-09-04T00:00:00"/>
    <s v="RINGING NO RESPONSE (RNR)"/>
    <s v="dt--17th sep 16:13 pm called up customer no  7447440089 Its  ringing "/>
    <d v="2025-09-17T00:00:00"/>
    <s v="NO"/>
  </r>
  <r>
    <n v="462507903"/>
    <s v="VIJAYA RAMDAS SHINGADE"/>
    <m/>
    <m/>
    <m/>
    <m/>
    <m/>
    <m/>
    <n v="3389"/>
    <n v="13051"/>
    <x v="1"/>
    <x v="1"/>
    <x v="1"/>
    <x v="13"/>
    <n v="66723"/>
    <n v="714"/>
    <n v="0"/>
    <n v="2250"/>
    <s v="-"/>
    <n v="0.19727778943854959"/>
    <n v="1.5538928118157019E-2"/>
    <s v="FLOW"/>
    <x v="1"/>
    <s v="-"/>
    <x v="2"/>
    <s v="Shifted"/>
    <m/>
    <s v="CNAVNA"/>
    <m/>
    <s v="ELG"/>
    <s v="beghar-wasti-Ghodegaon   ........  .......  NR DATTA MANDIR SAWTAMALI CHOWK  PUNE 412408"/>
    <s v="GHODEGAON"/>
    <s v=" 7083650579 7038832468 "/>
    <s v="SHIVANSH BEAUTY PARLOUR"/>
    <s v="beghar-wasti-ghodegaon   .......  ......  NR DATTA MANDIR SAVTAMALI CHOWK PUNE 412408"/>
    <n v="16015"/>
    <n v="66723"/>
    <n v="119"/>
    <e v="#N/A"/>
    <s v="-"/>
    <s v="NPA"/>
    <s v="MH14LM5041"/>
    <s v="BAJAJ PULSAR 125 CARBON NEON"/>
    <n v="45390"/>
    <n v="36"/>
    <x v="1"/>
    <s v="VIJAY NIKAM"/>
    <s v="AARTI ZENDE"/>
    <m/>
    <m/>
    <m/>
    <m/>
    <m/>
    <m/>
    <m/>
    <m/>
    <m/>
    <n v="1"/>
    <m/>
    <m/>
    <m/>
    <m/>
    <m/>
    <m/>
    <m/>
    <m/>
    <m/>
    <m/>
    <m/>
    <m/>
    <m/>
    <m/>
    <m/>
    <m/>
    <m/>
    <m/>
    <m/>
    <m/>
    <m/>
    <m/>
    <m/>
    <m/>
    <m/>
    <m/>
    <m/>
    <m/>
    <m/>
    <m/>
    <m/>
    <m/>
    <m/>
    <m/>
    <m/>
    <m/>
    <m/>
    <m/>
    <m/>
    <m/>
    <m/>
    <m/>
    <m/>
    <m/>
    <m/>
    <m/>
    <m/>
    <m/>
    <m/>
    <m/>
    <m/>
    <m/>
    <m/>
    <m/>
    <m/>
    <m/>
    <m/>
    <m/>
    <m/>
    <m/>
    <m/>
    <m/>
    <m/>
    <m/>
    <m/>
    <m/>
    <m/>
    <m/>
    <m/>
    <m/>
    <m/>
    <m/>
    <m/>
    <m/>
    <m/>
    <m/>
    <m/>
    <m/>
    <m/>
    <m/>
    <m/>
    <m/>
    <m/>
    <n v="1"/>
    <n v="1"/>
    <s v="DUWT0029"/>
    <s v="k6BGFRm2Xvm"/>
    <s v="Allocated 02"/>
    <s v="Shifted (NC_SFTD)"/>
    <s v="Customer shifted to Aundh Pune after marriage left message to mother"/>
    <d v="2025-09-04T00:00:00"/>
    <s v="RINGING NO RESPONSE (RNR)"/>
    <s v="16:22-CALLED UP THE CUSTOMER NO. CUSTOMER CONTACT NUMBER ARE RINGING MODE"/>
    <d v="2025-09-13T00:00:00"/>
    <s v="NO"/>
  </r>
  <r>
    <n v="462947636"/>
    <s v="RAMPRABHU BALIRAM BORADE"/>
    <s v="ONLINE"/>
    <s v="11.09.25"/>
    <n v="3800"/>
    <s v="UPI"/>
    <n v="562072586937"/>
    <m/>
    <n v="3644"/>
    <n v="3110"/>
    <x v="0"/>
    <x v="0"/>
    <x v="0"/>
    <x v="4"/>
    <n v="66658"/>
    <n v="68"/>
    <n v="0"/>
    <n v="2250"/>
    <s v="30.08.25"/>
    <n v="4.692145277850418E-2"/>
    <n v="3.3207427061604919E-3"/>
    <s v="STABLE"/>
    <x v="0"/>
    <s v="PTP"/>
    <x v="4"/>
    <m/>
    <m/>
    <s v="CAVA"/>
    <m/>
    <s v="-"/>
    <s v="INDIRA VASAHAT   GANESH KHIND ROAD  AVNDH PUNE GANESH  KHIND ROAD CITY SAMAGIC VIKAS KENDRA INDERA VASTI  PUNE 411007"/>
    <s v="AUNDH"/>
    <s v=" 7507034784  "/>
    <s v="Prm soft solution Pvt Ltd"/>
    <s v="Baner Baner pune     PUNE 411045"/>
    <n v="5428"/>
    <n v="66658"/>
    <n v="27"/>
    <n v="24"/>
    <s v="-"/>
    <s v="REGULAR"/>
    <s v="MH12WV1542"/>
    <s v="SPLENDOR PLUS I3S DRS C FI OTHERS"/>
    <n v="45430"/>
    <n v="36"/>
    <x v="1"/>
    <s v="KAILASH ATKARI"/>
    <s v="AARTI ZENDE"/>
    <m/>
    <m/>
    <m/>
    <m/>
    <m/>
    <m/>
    <m/>
    <m/>
    <m/>
    <n v="1"/>
    <m/>
    <m/>
    <m/>
    <m/>
    <m/>
    <m/>
    <m/>
    <m/>
    <m/>
    <m/>
    <m/>
    <m/>
    <m/>
    <m/>
    <m/>
    <m/>
    <m/>
    <m/>
    <m/>
    <m/>
    <n v="1"/>
    <m/>
    <m/>
    <m/>
    <m/>
    <m/>
    <m/>
    <m/>
    <m/>
    <m/>
    <m/>
    <m/>
    <m/>
    <m/>
    <m/>
    <m/>
    <m/>
    <m/>
    <m/>
    <m/>
    <m/>
    <m/>
    <m/>
    <m/>
    <m/>
    <m/>
    <m/>
    <m/>
    <m/>
    <m/>
    <m/>
    <m/>
    <m/>
    <m/>
    <m/>
    <m/>
    <m/>
    <m/>
    <m/>
    <m/>
    <m/>
    <m/>
    <m/>
    <m/>
    <m/>
    <m/>
    <m/>
    <m/>
    <m/>
    <m/>
    <m/>
    <m/>
    <m/>
    <m/>
    <m/>
    <m/>
    <m/>
    <m/>
    <m/>
    <m/>
    <m/>
    <m/>
    <m/>
    <n v="2"/>
    <n v="1"/>
    <s v="DUWT0023"/>
    <s v="koiyGvCZhBqr"/>
    <s v="Allocated 02"/>
    <s v="Promise To Pay (PTP)"/>
    <s v="Ptp"/>
    <d v="2025-09-11T00:00:00"/>
    <s v="RINGING NO RESPONSE (RNR)"/>
    <s v="16:11-CALLED UP THE CUSTOMER NO. CUSTOMER CONTACT NUMBER ARE RINGING MODE"/>
    <d v="2025-09-03T00:00:00"/>
    <s v="NO"/>
  </r>
  <r>
    <n v="134825558"/>
    <s v="RAM SHAMRAO SAVALE"/>
    <m/>
    <m/>
    <m/>
    <m/>
    <m/>
    <m/>
    <n v="4204"/>
    <n v="16378"/>
    <x v="1"/>
    <x v="1"/>
    <x v="1"/>
    <x v="15"/>
    <n v="66628.92"/>
    <n v="1053"/>
    <n v="0"/>
    <n v="2700"/>
    <s v="24.08.25"/>
    <n v="0.33245724464669302"/>
    <n v="1.5517018096764749E-2"/>
    <s v="FLOW"/>
    <x v="1"/>
    <s v="NC"/>
    <x v="2"/>
    <s v="Shifted"/>
    <m/>
    <m/>
    <m/>
    <s v="ELG"/>
    <s v="PUNE ALANDI ROAD WAKMUKHWADI CHAROLI   NR PCMC SHALA PUNE 412105"/>
    <s v="CHARHOLI"/>
    <s v=" 7264918913 7264918913 "/>
    <s v="PARLE AGRO PVT LTD"/>
    <s v="PARLE AGRO PVT LTD BHOSARI ALANDI ROAD PUNE PUNE  NR VIRONGOLA KENDRA PUNE 411039"/>
    <n v="20131"/>
    <n v="66628.92"/>
    <n v="118"/>
    <n v="146"/>
    <s v="-"/>
    <s v="NPA"/>
    <s v="MH14KK6069"/>
    <s v="PIAGGIO VESPA SXL 125 CBS"/>
    <n v="44849"/>
    <n v="48"/>
    <x v="1"/>
    <s v="VIJAY NIKAM"/>
    <s v="NUTAN KAMBLE"/>
    <m/>
    <m/>
    <m/>
    <m/>
    <m/>
    <m/>
    <m/>
    <m/>
    <m/>
    <n v="1"/>
    <m/>
    <m/>
    <m/>
    <m/>
    <m/>
    <m/>
    <m/>
    <m/>
    <m/>
    <m/>
    <m/>
    <m/>
    <m/>
    <m/>
    <m/>
    <m/>
    <m/>
    <m/>
    <m/>
    <m/>
    <m/>
    <m/>
    <m/>
    <m/>
    <m/>
    <m/>
    <m/>
    <m/>
    <m/>
    <m/>
    <m/>
    <m/>
    <m/>
    <m/>
    <m/>
    <m/>
    <m/>
    <m/>
    <m/>
    <m/>
    <m/>
    <m/>
    <m/>
    <m/>
    <m/>
    <m/>
    <m/>
    <m/>
    <m/>
    <m/>
    <m/>
    <m/>
    <m/>
    <m/>
    <m/>
    <m/>
    <m/>
    <m/>
    <m/>
    <m/>
    <m/>
    <m/>
    <m/>
    <m/>
    <m/>
    <m/>
    <m/>
    <m/>
    <m/>
    <m/>
    <m/>
    <m/>
    <m/>
    <m/>
    <m/>
    <m/>
    <m/>
    <m/>
    <m/>
    <m/>
    <m/>
    <m/>
    <m/>
    <n v="1"/>
    <n v="1"/>
    <s v="ZBHT0009"/>
    <s v="G2qG-yR5Alvm"/>
    <s v="Allocated 02"/>
    <s v="Shifted (NC_SFTD)"/>
    <s v="Customer shifted from address "/>
    <d v="2025-09-04T00:00:00"/>
    <s v="RINGING NO RESPONSE (RNR)"/>
    <s v="dt--17th sep 16:15 pm called up customer no 7264918913 Its busy "/>
    <d v="2025-09-17T00:00:00"/>
    <s v="NO"/>
  </r>
  <r>
    <n v="463077245"/>
    <s v="SAVITA SHARAD SHINDE"/>
    <m/>
    <m/>
    <m/>
    <m/>
    <m/>
    <m/>
    <n v="3571"/>
    <n v="3563"/>
    <x v="0"/>
    <x v="1"/>
    <x v="1"/>
    <x v="14"/>
    <n v="66503"/>
    <n v="163"/>
    <n v="0"/>
    <n v="2700"/>
    <s v="STABLE"/>
    <n v="0.1567139606493208"/>
    <n v="3.3130209755436891E-3"/>
    <s v="STABLE"/>
    <x v="3"/>
    <s v="PAID"/>
    <x v="1"/>
    <m/>
    <n v="30"/>
    <m/>
    <m/>
    <m/>
    <s v="W/O Sharad Shinde   Apeksha Recidensy  Wada Near  Goli Karkhana Rajgurunagar Khed Khed RAJGURUNAGAR 410505"/>
    <s v="RAJGURU NAGAR"/>
    <s v=" 9822210589 7821875872 "/>
    <s v="shinde patil distribution"/>
    <s v="ap rajgurunagar   wada road tal  khed dist pune  wada road RAJGURUNAGAR 410505"/>
    <n v="9997"/>
    <n v="66503"/>
    <n v="27"/>
    <n v="55"/>
    <s v="-"/>
    <s v="REGULAR"/>
    <s v="MH14LQ4359"/>
    <s v="HONDA ACTIVA 6G DLX BS VI"/>
    <n v="45444"/>
    <n v="36"/>
    <x v="0"/>
    <s v="KAILASH ATKARI"/>
    <s v="NUTAN KAMBLE"/>
    <m/>
    <m/>
    <m/>
    <m/>
    <m/>
    <m/>
    <m/>
    <m/>
    <m/>
    <m/>
    <m/>
    <m/>
    <m/>
    <m/>
    <m/>
    <m/>
    <m/>
    <m/>
    <m/>
    <m/>
    <m/>
    <m/>
    <m/>
    <m/>
    <m/>
    <m/>
    <m/>
    <m/>
    <m/>
    <m/>
    <m/>
    <m/>
    <m/>
    <m/>
    <m/>
    <m/>
    <m/>
    <m/>
    <m/>
    <n v="1"/>
    <m/>
    <m/>
    <m/>
    <m/>
    <m/>
    <m/>
    <m/>
    <m/>
    <m/>
    <m/>
    <m/>
    <m/>
    <m/>
    <m/>
    <m/>
    <m/>
    <m/>
    <m/>
    <m/>
    <m/>
    <m/>
    <m/>
    <m/>
    <m/>
    <m/>
    <m/>
    <m/>
    <m/>
    <m/>
    <m/>
    <m/>
    <m/>
    <m/>
    <m/>
    <m/>
    <m/>
    <m/>
    <m/>
    <m/>
    <m/>
    <m/>
    <m/>
    <m/>
    <m/>
    <m/>
    <m/>
    <m/>
    <m/>
    <m/>
    <m/>
    <m/>
    <m/>
    <m/>
    <n v="1"/>
    <n v="1"/>
    <s v="ZBHT0010"/>
    <e v="#N/A"/>
    <s v="Allocated"/>
    <e v="#N/A"/>
    <e v="#N/A"/>
    <e v="#N/A"/>
    <e v="#N/A"/>
    <e v="#N/A"/>
    <e v="#N/A"/>
    <s v="NO"/>
  </r>
  <r>
    <n v="461253051"/>
    <s v="NIHALAHMED EJAZ TARKASH"/>
    <m/>
    <m/>
    <m/>
    <m/>
    <m/>
    <m/>
    <n v="4260"/>
    <n v="4184"/>
    <x v="0"/>
    <x v="1"/>
    <x v="1"/>
    <x v="9"/>
    <n v="65901"/>
    <n v="70"/>
    <n v="0"/>
    <n v="1904.39"/>
    <s v="30.08.25"/>
    <n v="2.4661057155877748E-2"/>
    <n v="3.2830307701803619E-3"/>
    <s v="STABLE"/>
    <x v="4"/>
    <s v="BPTP"/>
    <x v="5"/>
    <m/>
    <m/>
    <s v="CAVA"/>
    <m/>
    <s v="-"/>
    <s v="FLAT N-7 SAROJ   HOU SOC S N-47  SUNITA NAGAR WADGAON  SHERI  PUNE 411014"/>
    <s v="VADGAON SHERI"/>
    <s v=" 8698887863  "/>
    <s v="CONCENTRIX BPO PVT LTD"/>
    <s v="Yerwada Near don   Bosco school    PUNE 411014"/>
    <n v="6158.39"/>
    <n v="65901"/>
    <n v="27"/>
    <n v="55"/>
    <s v="-"/>
    <s v="REGULAR"/>
    <s v="MH12WG8185"/>
    <s v="SUZUKI BURGMAN STREET"/>
    <n v="45286"/>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2495534"/>
    <s v="RAMESH DATTATRAY RAJURKAR"/>
    <s v="BRANCH"/>
    <s v="17.09.25"/>
    <n v="7860"/>
    <m/>
    <m/>
    <m/>
    <n v="7859"/>
    <n v="7857"/>
    <x v="0"/>
    <x v="1"/>
    <x v="0"/>
    <x v="10"/>
    <n v="65440"/>
    <n v="149"/>
    <n v="0"/>
    <n v="2249"/>
    <s v="07.08.25"/>
    <n v="0.1006833451253675"/>
    <n v="3.2600648487974828E-3"/>
    <s v="STABLE"/>
    <x v="5"/>
    <s v="PAID"/>
    <x v="0"/>
    <s v="Shifted"/>
    <n v="30"/>
    <m/>
    <m/>
    <s v="-"/>
    <s v="gawali-matha-telco-road-m-i-d    c-Pune-City .....  ..... PUNE 411026"/>
    <s v="PIMPARI"/>
    <s v=" 9156456938 9834079509 "/>
    <s v="singh profiles"/>
    <s v="bhosari midc pune    bhosari midc  pune bhosari  midc pune bhosari midc pune bhosari midc pune PUNE 411028"/>
    <n v="10255"/>
    <n v="65440"/>
    <n v="27"/>
    <n v="55"/>
    <s v="-"/>
    <s v="REGULAR"/>
    <s v="MH14LN9626"/>
    <s v="PIAGGIO VESPA SXL 149 ABS RACING 60"/>
    <n v="45390"/>
    <n v="24"/>
    <x v="1"/>
    <s v="VIJAY NIKAM"/>
    <s v="NUTAN KAMBLE"/>
    <m/>
    <m/>
    <m/>
    <m/>
    <m/>
    <m/>
    <m/>
    <m/>
    <m/>
    <m/>
    <m/>
    <m/>
    <m/>
    <m/>
    <m/>
    <m/>
    <m/>
    <m/>
    <m/>
    <m/>
    <m/>
    <m/>
    <m/>
    <m/>
    <m/>
    <m/>
    <m/>
    <m/>
    <m/>
    <m/>
    <m/>
    <m/>
    <m/>
    <n v="1"/>
    <m/>
    <m/>
    <m/>
    <m/>
    <m/>
    <m/>
    <m/>
    <m/>
    <m/>
    <m/>
    <m/>
    <m/>
    <m/>
    <m/>
    <m/>
    <m/>
    <m/>
    <m/>
    <m/>
    <m/>
    <m/>
    <m/>
    <m/>
    <m/>
    <m/>
    <m/>
    <m/>
    <m/>
    <m/>
    <m/>
    <m/>
    <m/>
    <m/>
    <m/>
    <m/>
    <m/>
    <m/>
    <m/>
    <m/>
    <m/>
    <m/>
    <m/>
    <m/>
    <m/>
    <m/>
    <m/>
    <m/>
    <m/>
    <m/>
    <m/>
    <m/>
    <m/>
    <m/>
    <m/>
    <m/>
    <m/>
    <m/>
    <m/>
    <m/>
    <n v="1"/>
    <n v="1"/>
    <s v="DUWT0025"/>
    <s v="GPGZ-9IiO9r"/>
    <s v="Allocated 02"/>
    <s v="Shifted (NC_SFTD)"/>
    <s v="Customer shifted from residence add "/>
    <d v="2025-09-12T00:00:00"/>
    <s v="Non Contactable Customer (POT_SKIP)"/>
    <s v="dt--10th sep 13:43 pm called up customer no 9834079509 Its  call forwaded to voice mail"/>
    <d v="2025-09-10T00:00:00"/>
    <s v="VYMO"/>
  </r>
  <r>
    <n v="463072757"/>
    <s v="RUSHIKESH DAULAT GAIKWAD"/>
    <m/>
    <m/>
    <m/>
    <m/>
    <m/>
    <m/>
    <n v="3444"/>
    <n v="3444"/>
    <x v="4"/>
    <x v="1"/>
    <x v="1"/>
    <x v="8"/>
    <n v="65354"/>
    <n v="91"/>
    <n v="0"/>
    <n v="1792"/>
    <s v="STABLE"/>
    <n v="0.36241152445800889"/>
    <n v="1.119005544494916E-2"/>
    <s v="FLOW"/>
    <x v="1"/>
    <s v="NC"/>
    <x v="2"/>
    <s v="Short add"/>
    <m/>
    <s v="CNAVNA"/>
    <m/>
    <s v="-"/>
    <s v="C/O MARUTI SONAWANE    A/P 27 SIDDHIVINAYAK  PARK  GANESHPETH BHOR SHIVAPURALI BHOR BHOR  PUNE 412206"/>
    <s v="BHOR"/>
    <s v=" 7030136004  "/>
    <s v="RIETER INDIA PRIVATE LIMITED"/>
    <s v="Gat No 786/2  Village   wing Shindewadi   Bhor-Khanda   SATARA 412801"/>
    <n v="5327"/>
    <n v="65354"/>
    <n v="58"/>
    <n v="86"/>
    <s v="-"/>
    <s v="REGULAR"/>
    <s v="MH12WV7789"/>
    <s v="SPLENDOR PLUS I3S DRSC FI"/>
    <n v="45444"/>
    <n v="36"/>
    <x v="1"/>
    <s v="VIJAY NIKAM"/>
    <s v="NUTAN KAMBLE"/>
    <m/>
    <m/>
    <m/>
    <m/>
    <m/>
    <m/>
    <m/>
    <m/>
    <m/>
    <n v="1"/>
    <m/>
    <m/>
    <m/>
    <m/>
    <m/>
    <m/>
    <m/>
    <m/>
    <m/>
    <m/>
    <m/>
    <m/>
    <m/>
    <m/>
    <m/>
    <m/>
    <m/>
    <m/>
    <m/>
    <m/>
    <m/>
    <m/>
    <m/>
    <m/>
    <m/>
    <m/>
    <m/>
    <m/>
    <m/>
    <m/>
    <m/>
    <m/>
    <m/>
    <m/>
    <m/>
    <m/>
    <m/>
    <m/>
    <m/>
    <m/>
    <m/>
    <m/>
    <m/>
    <m/>
    <m/>
    <m/>
    <m/>
    <m/>
    <m/>
    <m/>
    <m/>
    <m/>
    <m/>
    <m/>
    <m/>
    <m/>
    <m/>
    <m/>
    <m/>
    <m/>
    <m/>
    <m/>
    <m/>
    <m/>
    <m/>
    <m/>
    <m/>
    <m/>
    <m/>
    <m/>
    <m/>
    <m/>
    <m/>
    <m/>
    <m/>
    <m/>
    <m/>
    <m/>
    <m/>
    <m/>
    <m/>
    <m/>
    <m/>
    <n v="1"/>
    <n v="1"/>
    <s v="DUWT0011"/>
    <e v="#N/A"/>
    <e v="#N/A"/>
    <e v="#N/A"/>
    <e v="#N/A"/>
    <e v="#N/A"/>
    <e v="#N/A"/>
    <e v="#N/A"/>
    <e v="#N/A"/>
    <s v="NO"/>
  </r>
  <r>
    <n v="462194461"/>
    <s v="MAHMEDRAFEEK HAJINMLANG MOMIN"/>
    <s v="COLLECT"/>
    <s v="19.09.25"/>
    <n v="4000"/>
    <m/>
    <m/>
    <m/>
    <n v="3869"/>
    <n v="3767"/>
    <x v="0"/>
    <x v="0"/>
    <x v="0"/>
    <x v="6"/>
    <n v="65349"/>
    <n v="90"/>
    <n v="0"/>
    <n v="2250"/>
    <s v="-"/>
    <n v="0.15786453150996491"/>
    <n v="3.2555314456611658E-3"/>
    <s v="STABLE"/>
    <x v="0"/>
    <s v="-"/>
    <x v="1"/>
    <m/>
    <n v="19"/>
    <s v="CAVA"/>
    <m/>
    <s v="-"/>
    <s v="Rohan abhilash   society Lohagaon  road wagholi  pune  PUNE 412207"/>
    <s v="LOHEGAON"/>
    <s v=" -  "/>
    <s v="Secure security services"/>
    <s v="Gokul nagar kondhwa   khurd Pune    PUNE 411048"/>
    <n v="6107"/>
    <n v="65349"/>
    <n v="27"/>
    <n v="24"/>
    <s v="-"/>
    <s v="NPA"/>
    <s v="MH12WN9421"/>
    <s v="HONDA SHINE DISC BSVI"/>
    <n v="45362"/>
    <n v="36"/>
    <x v="1"/>
    <s v="VIJAY NIKAM"/>
    <s v="NUTAN KAMBLE"/>
    <m/>
    <m/>
    <m/>
    <m/>
    <m/>
    <m/>
    <m/>
    <m/>
    <m/>
    <m/>
    <m/>
    <m/>
    <m/>
    <m/>
    <m/>
    <m/>
    <m/>
    <m/>
    <m/>
    <m/>
    <m/>
    <m/>
    <m/>
    <m/>
    <m/>
    <m/>
    <m/>
    <m/>
    <m/>
    <m/>
    <m/>
    <m/>
    <m/>
    <m/>
    <m/>
    <m/>
    <m/>
    <m/>
    <m/>
    <m/>
    <m/>
    <m/>
    <n v="1"/>
    <m/>
    <m/>
    <m/>
    <m/>
    <m/>
    <m/>
    <m/>
    <m/>
    <m/>
    <m/>
    <m/>
    <n v="2"/>
    <m/>
    <m/>
    <m/>
    <m/>
    <m/>
    <m/>
    <m/>
    <m/>
    <m/>
    <m/>
    <m/>
    <m/>
    <m/>
    <m/>
    <m/>
    <m/>
    <m/>
    <m/>
    <m/>
    <m/>
    <m/>
    <m/>
    <m/>
    <m/>
    <m/>
    <m/>
    <m/>
    <m/>
    <m/>
    <m/>
    <m/>
    <m/>
    <m/>
    <m/>
    <m/>
    <m/>
    <m/>
    <m/>
    <n v="3"/>
    <n v="1"/>
    <s v="ZBHT0012"/>
    <s v="k6aG81Cmol8z"/>
    <s v="Allocated 02"/>
    <s v="Payment (PAID)"/>
    <s v="Payment (PAID)"/>
    <d v="2025-09-19T00:00:00"/>
    <s v="RINGING NO RESPONSE (RNR)"/>
    <s v="dt--10th sep 13:45 pm called up customer no Its  ringing  "/>
    <d v="2025-09-10T00:00:00"/>
    <s v="NO"/>
  </r>
  <r>
    <n v="464314536"/>
    <s v="AAMBUBAI BHAGVAT MANJAREKAR"/>
    <s v="COLLECT"/>
    <s v="12.09.25"/>
    <n v="3180"/>
    <m/>
    <m/>
    <m/>
    <n v="3104"/>
    <n v="3104"/>
    <x v="0"/>
    <x v="0"/>
    <x v="0"/>
    <x v="18"/>
    <n v="65288"/>
    <n v="58"/>
    <n v="0"/>
    <n v="1282"/>
    <s v="31.08.25"/>
    <n v="0.177098424277566"/>
    <n v="3.2524925710313269E-3"/>
    <s v="STABLE"/>
    <x v="0"/>
    <s v="PTP"/>
    <x v="4"/>
    <m/>
    <m/>
    <s v="CAVA"/>
    <m/>
    <s v="-"/>
    <s v="W/O Bhagvat Manjarekar   Near Sanganna  Mit Block  No-57 Wadar ..... ..... PUNE 411016"/>
    <s v="MODEL COLONY"/>
    <s v=" 8080840410 9022556699 "/>
    <s v="pune MUNCIPLE corporaorn"/>
    <s v="shivaji nagar    pune pune  pune  pune  pune pune  pune pune  PUNE 411006"/>
    <n v="4444"/>
    <n v="65288"/>
    <n v="27"/>
    <n v="24"/>
    <s v="-"/>
    <s v="REGULAR"/>
    <s v="MH12XJ6244"/>
    <s v="AMPERE MAGNUS LT"/>
    <n v="45579"/>
    <n v="36"/>
    <x v="1"/>
    <s v="VIJAY NIKAM"/>
    <s v="NUTAN KAMBLE"/>
    <m/>
    <m/>
    <m/>
    <m/>
    <m/>
    <m/>
    <n v="1"/>
    <m/>
    <m/>
    <m/>
    <m/>
    <m/>
    <m/>
    <m/>
    <m/>
    <m/>
    <m/>
    <m/>
    <m/>
    <m/>
    <m/>
    <m/>
    <m/>
    <m/>
    <m/>
    <m/>
    <m/>
    <m/>
    <m/>
    <m/>
    <n v="1"/>
    <m/>
    <m/>
    <n v="2"/>
    <m/>
    <m/>
    <m/>
    <m/>
    <m/>
    <m/>
    <m/>
    <m/>
    <m/>
    <m/>
    <m/>
    <m/>
    <m/>
    <m/>
    <m/>
    <m/>
    <m/>
    <m/>
    <m/>
    <m/>
    <m/>
    <m/>
    <m/>
    <m/>
    <m/>
    <m/>
    <m/>
    <m/>
    <m/>
    <m/>
    <m/>
    <m/>
    <m/>
    <m/>
    <m/>
    <m/>
    <m/>
    <m/>
    <m/>
    <m/>
    <m/>
    <m/>
    <m/>
    <m/>
    <m/>
    <m/>
    <m/>
    <m/>
    <m/>
    <m/>
    <m/>
    <m/>
    <m/>
    <m/>
    <m/>
    <m/>
    <m/>
    <m/>
    <m/>
    <n v="4"/>
    <n v="1"/>
    <s v="DUWT0014"/>
    <s v="G2WJAxNU4km"/>
    <s v="Allocated 02"/>
    <s v="Payment (PAID)"/>
    <s v="Payment (PAID)"/>
    <d v="2025-09-12T00:00:00"/>
    <s v="RINGING NO RESPONSE (RNR)"/>
    <s v="16:12-CALLED UP THE CUSTOMER NO. CUSTOMER CONTACT NUMBER ARE RINGING MODE"/>
    <d v="2025-09-03T00:00:00"/>
    <s v="NO"/>
  </r>
  <r>
    <n v="465796139"/>
    <s v="RITESH BALIRAM PAWAR"/>
    <s v="ONLINE"/>
    <s v="16.09.25"/>
    <n v="7772"/>
    <s v="UPI"/>
    <n v="581203248110"/>
    <m/>
    <n v="3832"/>
    <n v="3832"/>
    <x v="0"/>
    <x v="2"/>
    <x v="0"/>
    <x v="7"/>
    <n v="65181"/>
    <n v="108"/>
    <n v="0"/>
    <n v="900"/>
    <s v="-"/>
    <n v="7.3364815037904027E-2"/>
    <n v="3.2471620860248891E-3"/>
    <s v="RB"/>
    <x v="0"/>
    <s v="-"/>
    <x v="4"/>
    <m/>
    <m/>
    <s v="CAVNA"/>
    <m/>
    <m/>
    <s v="BEHIND PANCHSHIL   HOTEL  TELCO  ROAD INDIRANAGAR   BUILDING 4  ROOM 17  PUNE 411019"/>
    <s v="CHINCHWAD"/>
    <s v=" 8290714101 8432016056 "/>
    <s v="GANESH MILK SUPPLY"/>
    <s v="GATE NO. 3 EMPIRE   ESTATE PUNE  MUMBAI HIGHWAY  CHINCHWAD PUNE OPP KOTAK BANK PUNE 411019"/>
    <n v="8672"/>
    <n v="65181"/>
    <n v="27"/>
    <n v="0"/>
    <s v="-"/>
    <s v="REGULAR"/>
    <s v="MH14MG3785"/>
    <s v="SPLENDOR PLUS BS6 I3S DRS CAST FI"/>
    <n v="45744"/>
    <n v="24"/>
    <x v="0"/>
    <s v="KAILASH ATKARI"/>
    <s v="NUTAN KAMBLE"/>
    <m/>
    <m/>
    <m/>
    <m/>
    <m/>
    <m/>
    <m/>
    <m/>
    <m/>
    <m/>
    <m/>
    <m/>
    <m/>
    <m/>
    <m/>
    <m/>
    <m/>
    <m/>
    <m/>
    <m/>
    <m/>
    <m/>
    <m/>
    <m/>
    <m/>
    <m/>
    <m/>
    <m/>
    <m/>
    <m/>
    <m/>
    <m/>
    <m/>
    <n v="1"/>
    <m/>
    <m/>
    <m/>
    <m/>
    <m/>
    <m/>
    <m/>
    <m/>
    <m/>
    <m/>
    <m/>
    <n v="2"/>
    <m/>
    <m/>
    <m/>
    <m/>
    <m/>
    <m/>
    <m/>
    <m/>
    <m/>
    <m/>
    <m/>
    <m/>
    <m/>
    <m/>
    <m/>
    <m/>
    <m/>
    <m/>
    <m/>
    <m/>
    <m/>
    <m/>
    <m/>
    <m/>
    <m/>
    <m/>
    <m/>
    <m/>
    <m/>
    <m/>
    <m/>
    <m/>
    <m/>
    <m/>
    <m/>
    <m/>
    <m/>
    <m/>
    <m/>
    <m/>
    <m/>
    <m/>
    <m/>
    <m/>
    <m/>
    <m/>
    <m/>
    <n v="3"/>
    <n v="1"/>
    <s v="ZBHT0015"/>
    <e v="#N/A"/>
    <s v="Allocated"/>
    <s v="Left Message (LMCB)"/>
    <s v="Visit cm residence address cm not living this address lm with relatives members "/>
    <d v="2025-09-16T00:00:00"/>
    <s v="Non Contactable Customer (POT_SKIP)"/>
    <s v="16:44-CALLED UP THE CUSTOMER NO. CUSTOMER CONTACT NUMBER ARE  SWICH OFF MODE"/>
    <d v="2025-09-11T00:00:00"/>
    <s v="NO"/>
  </r>
  <r>
    <n v="461113794"/>
    <s v="RAJEEV NANDU SAPKAL"/>
    <s v="COLLECT"/>
    <s v="03.09.25"/>
    <n v="3000"/>
    <m/>
    <m/>
    <m/>
    <n v="2697"/>
    <n v="7332.98"/>
    <x v="2"/>
    <x v="0"/>
    <x v="0"/>
    <x v="4"/>
    <n v="65074.17"/>
    <n v="171"/>
    <n v="0"/>
    <n v="2250"/>
    <s v="-"/>
    <n v="0.16370191979331261"/>
    <n v="1.6711868599702851E-2"/>
    <s v="STABLE"/>
    <x v="0"/>
    <s v="-"/>
    <x v="4"/>
    <m/>
    <m/>
    <s v="CAVA"/>
    <m/>
    <s v="-"/>
    <s v="BHAU PATIL PADALE   VASTI 38 AUNDHROAD  NEAR PAWAR  FLOOR MILL KHADKI  PUNE 411020"/>
    <s v="KHADAKI"/>
    <s v=" 9763550931  "/>
    <s v="Malpathak Enterprises"/>
    <s v="16 Bhosle Nagar   Shivaji nagar  Pune City   PUNE 411016"/>
    <n v="9753.98"/>
    <n v="65074.17"/>
    <n v="88"/>
    <n v="86"/>
    <s v="-"/>
    <s v="NPA"/>
    <s v="MH12WG3627"/>
    <s v="SPLENDOR PLUS BS6 I3S DRS CAST FI"/>
    <n v="45274"/>
    <n v="48"/>
    <x v="1"/>
    <s v="KAILASH ATKARI"/>
    <s v="AARTI ZENDE"/>
    <m/>
    <m/>
    <m/>
    <m/>
    <m/>
    <m/>
    <n v="2"/>
    <m/>
    <m/>
    <m/>
    <m/>
    <m/>
    <m/>
    <m/>
    <m/>
    <m/>
    <m/>
    <m/>
    <m/>
    <m/>
    <m/>
    <m/>
    <m/>
    <m/>
    <m/>
    <m/>
    <m/>
    <m/>
    <m/>
    <m/>
    <m/>
    <m/>
    <m/>
    <m/>
    <m/>
    <m/>
    <m/>
    <m/>
    <m/>
    <m/>
    <m/>
    <m/>
    <m/>
    <m/>
    <m/>
    <m/>
    <m/>
    <m/>
    <n v="1"/>
    <m/>
    <m/>
    <m/>
    <m/>
    <m/>
    <m/>
    <m/>
    <m/>
    <m/>
    <m/>
    <m/>
    <m/>
    <m/>
    <m/>
    <m/>
    <m/>
    <m/>
    <m/>
    <m/>
    <m/>
    <m/>
    <m/>
    <m/>
    <m/>
    <m/>
    <m/>
    <m/>
    <m/>
    <m/>
    <m/>
    <m/>
    <m/>
    <m/>
    <m/>
    <m/>
    <m/>
    <m/>
    <m/>
    <m/>
    <m/>
    <m/>
    <m/>
    <m/>
    <m/>
    <n v="3"/>
    <n v="1"/>
    <s v="DUWT0023"/>
    <s v="A6vNFvsiDSL"/>
    <s v="Allocated 02"/>
    <s v="Payment (PAID)"/>
    <s v="Payment (PAID)"/>
    <d v="2025-09-03T00:00:00"/>
    <s v="RINGING NO RESPONSE (RNR)"/>
    <s v="15:34-CALLED UP THE CUSTOMER NO. CUSTOMER CONTACT NUMBER ARE RINGING MODE"/>
    <d v="2025-09-03T00:00:00"/>
    <s v="NO"/>
  </r>
  <r>
    <n v="459890368"/>
    <s v="RAMKRISHNA MADASU"/>
    <s v="ONLINE"/>
    <s v="14.09.25 16.09.25"/>
    <n v="6205"/>
    <s v="UPI"/>
    <n v="525778193913"/>
    <m/>
    <n v="3002"/>
    <n v="3002"/>
    <x v="0"/>
    <x v="2"/>
    <x v="0"/>
    <x v="9"/>
    <n v="65011"/>
    <n v="97"/>
    <n v="0"/>
    <n v="2607"/>
    <s v="04.08.25"/>
    <n v="2.432800696136277E-2"/>
    <n v="3.2386930911548462E-3"/>
    <s v="RB"/>
    <x v="0"/>
    <s v="PAID"/>
    <x v="4"/>
    <m/>
    <m/>
    <s v="CAVA"/>
    <m/>
    <m/>
    <s v="S.no 36 tempo chowk   Vadgaon sheri    PUNE 411036"/>
    <s v="VADGAON SHERI"/>
    <s v=" -  "/>
    <s v="Ramkrishna pg"/>
    <s v="S.no 36 tempo chowk   Vadegaon sheri    PUNE 411036"/>
    <n v="8708"/>
    <n v="65011"/>
    <n v="27"/>
    <n v="0"/>
    <s v="-"/>
    <s v="NPA"/>
    <s v="MH12VY1372"/>
    <s v="HONDA ACTIVA 6G H SMART"/>
    <n v="45194"/>
    <n v="48"/>
    <x v="0"/>
    <s v="VIJAY NIKAM"/>
    <s v="NUTAN KAMBLE"/>
    <m/>
    <m/>
    <m/>
    <m/>
    <m/>
    <m/>
    <m/>
    <m/>
    <m/>
    <m/>
    <m/>
    <m/>
    <m/>
    <m/>
    <m/>
    <m/>
    <m/>
    <m/>
    <m/>
    <m/>
    <m/>
    <m/>
    <m/>
    <m/>
    <m/>
    <m/>
    <m/>
    <n v="1"/>
    <m/>
    <m/>
    <m/>
    <m/>
    <m/>
    <m/>
    <m/>
    <m/>
    <m/>
    <m/>
    <m/>
    <m/>
    <m/>
    <m/>
    <m/>
    <m/>
    <m/>
    <m/>
    <m/>
    <m/>
    <m/>
    <m/>
    <m/>
    <m/>
    <m/>
    <m/>
    <m/>
    <m/>
    <m/>
    <m/>
    <m/>
    <m/>
    <m/>
    <m/>
    <m/>
    <m/>
    <m/>
    <m/>
    <m/>
    <m/>
    <m/>
    <m/>
    <m/>
    <m/>
    <m/>
    <m/>
    <m/>
    <m/>
    <m/>
    <m/>
    <m/>
    <m/>
    <m/>
    <m/>
    <m/>
    <m/>
    <m/>
    <m/>
    <m/>
    <m/>
    <m/>
    <m/>
    <m/>
    <m/>
    <m/>
    <n v="1"/>
    <n v="1"/>
    <s v="ZBHT0012"/>
    <e v="#N/A"/>
    <s v="Allocated"/>
    <s v="Door Locked (NC_DL)"/>
    <s v="Nc"/>
    <d v="2025-09-10T00:00:00"/>
    <s v="Non Contactable Customer (POT_SKIP)"/>
    <s v="dt--13th sep 13:36 pm called up customer no Its not connected  "/>
    <d v="2025-09-13T00:00:00"/>
    <s v="NO"/>
  </r>
  <r>
    <n v="461480386"/>
    <s v="MAINUDDIN S O FAKRULLA"/>
    <m/>
    <m/>
    <m/>
    <m/>
    <m/>
    <m/>
    <n v="3834"/>
    <n v="15335"/>
    <x v="2"/>
    <x v="1"/>
    <x v="1"/>
    <x v="3"/>
    <n v="64890.64"/>
    <n v="399"/>
    <n v="0"/>
    <n v="2443"/>
    <s v="-"/>
    <n v="0.23637998102421859"/>
    <n v="1.6664735778122431E-2"/>
    <s v="FLOW"/>
    <x v="8"/>
    <s v="-"/>
    <x v="9"/>
    <s v="No Such Person"/>
    <m/>
    <s v="CNAVNA"/>
    <m/>
    <m/>
    <s v="BHAIRAVNATH HOUSING   SOCIETY C13  Post office rupeenagar  Talwade  pune  PUNE 411062"/>
    <s v="TALWADE"/>
    <s v=" -  "/>
    <s v="POP FORCELINK"/>
    <s v="BHAIRAVNATH  HOUSING   C13 NEAR  SIDDHIVINAYAK MANDHIR  RUPEENAGAR TALWADE PUNE  PUNE 411062"/>
    <n v="18177"/>
    <n v="64890.64"/>
    <n v="88"/>
    <n v="116"/>
    <s v="-"/>
    <s v="NPA"/>
    <s v="MH14LG9217"/>
    <s v="BAJAJ PULSAR 125 NEON DISC CBS"/>
    <n v="45303"/>
    <n v="36"/>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Non Contactable Customer (POT_SKIP)"/>
    <s v="18:06-CALLED UP THE CUSTOMER NO. CUSTOMER CONTACT NUMBER ARE  SWICH OFF MODE"/>
    <d v="2025-09-16T00:00:00"/>
    <s v="NO"/>
  </r>
  <r>
    <n v="463783791"/>
    <s v="PAPPU SURESH PAWAR"/>
    <s v="ONLINE"/>
    <s v="24.09.25"/>
    <n v="3595"/>
    <s v="UPI"/>
    <n v="91738853514"/>
    <m/>
    <n v="3253"/>
    <n v="9555"/>
    <x v="4"/>
    <x v="0"/>
    <x v="1"/>
    <x v="3"/>
    <n v="64793"/>
    <n v="342"/>
    <n v="0"/>
    <n v="1800"/>
    <s v="08.08.25"/>
    <n v="0.13432612724339019"/>
    <n v="1.1093999792584861E-2"/>
    <s v="STABLE"/>
    <x v="0"/>
    <s v="PAID"/>
    <x v="9"/>
    <s v="No Such Person"/>
    <m/>
    <s v="CAVNA"/>
    <m/>
    <m/>
    <s v="NEAR POLITE HOUSE   SPINE ROAD BHIMSHAKTI  NAGAR  TAMHANE WASTI CHIKHALI POLITE HOUSE  PUNE 411062"/>
    <s v="CHIKHALI"/>
    <s v=" 7517780044 9373602972 "/>
    <s v="NATURE DELIGHT DAIRY AND DAIRY PRODUCTS PRIVATE LIMITED"/>
    <s v="AP KALAS  TAL INDAPUR    DIST PUNE   PUNE SOLAPUR HIGHWAY  PUNE 413104"/>
    <n v="11697"/>
    <n v="64793"/>
    <n v="58"/>
    <n v="55"/>
    <s v="-"/>
    <s v="REGULAR"/>
    <s v="MH14LT4367"/>
    <s v="HONDA SHINE DISC BSVI"/>
    <n v="45521"/>
    <n v="36"/>
    <x v="0"/>
    <s v="VIJAY NIKAM"/>
    <s v="AARTI ZENDE"/>
    <m/>
    <m/>
    <m/>
    <m/>
    <m/>
    <m/>
    <m/>
    <m/>
    <m/>
    <m/>
    <m/>
    <m/>
    <m/>
    <m/>
    <m/>
    <m/>
    <m/>
    <m/>
    <m/>
    <m/>
    <m/>
    <m/>
    <m/>
    <m/>
    <m/>
    <m/>
    <m/>
    <m/>
    <m/>
    <m/>
    <m/>
    <m/>
    <m/>
    <n v="1"/>
    <m/>
    <m/>
    <m/>
    <m/>
    <m/>
    <m/>
    <m/>
    <m/>
    <m/>
    <m/>
    <m/>
    <m/>
    <m/>
    <m/>
    <m/>
    <m/>
    <m/>
    <m/>
    <m/>
    <m/>
    <m/>
    <m/>
    <m/>
    <m/>
    <m/>
    <m/>
    <m/>
    <m/>
    <m/>
    <m/>
    <m/>
    <m/>
    <m/>
    <m/>
    <m/>
    <m/>
    <m/>
    <m/>
    <m/>
    <m/>
    <m/>
    <m/>
    <m/>
    <m/>
    <m/>
    <m/>
    <m/>
    <m/>
    <m/>
    <m/>
    <m/>
    <m/>
    <m/>
    <m/>
    <m/>
    <m/>
    <m/>
    <m/>
    <m/>
    <n v="1"/>
    <n v="1"/>
    <s v="ZBHT0011"/>
    <e v="#N/A"/>
    <s v="Allocated"/>
    <s v="No Such Person (NC_NSP)"/>
    <s v="Visited given residence address no such person this area "/>
    <d v="2025-09-12T00:00:00"/>
    <s v="RINGING NO RESPONSE (RNR)"/>
    <s v="15:46-CALLED UP THE CUSTOMER NO. CUSTOMER CONTACT NUMBER ARE RINGING MODE"/>
    <d v="2025-09-11T00:00:00"/>
    <s v="NO"/>
  </r>
  <r>
    <n v="464073714"/>
    <s v="VIDYA ANKUSH LANKE"/>
    <m/>
    <m/>
    <m/>
    <m/>
    <m/>
    <m/>
    <n v="2991"/>
    <n v="2932"/>
    <x v="0"/>
    <x v="1"/>
    <x v="1"/>
    <x v="8"/>
    <n v="64587"/>
    <n v="135"/>
    <n v="0"/>
    <n v="1350"/>
    <s v="26.08.25"/>
    <n v="4.2983482116064307E-2"/>
    <n v="3.217570421596623E-3"/>
    <s v="FLOW"/>
    <x v="4"/>
    <s v="PTP"/>
    <x v="5"/>
    <m/>
    <n v="30"/>
    <s v="CAVA"/>
    <m/>
    <s v="-"/>
    <s v="..... ..... .....    at post bhongavli tal bhor dist pune PUNE 412205"/>
    <s v="BHOR"/>
    <s v=" 7385628695 7057747083 "/>
    <s v="BSA carporation c o te cunnectivity"/>
    <s v="at post shindewadi   taluka khandala  district satara  shindewadi nr shindewadi phata PUNE 412205"/>
    <n v="7408"/>
    <n v="64587"/>
    <n v="27"/>
    <n v="55"/>
    <s v="-"/>
    <s v="REGULAR"/>
    <s v="MH12XD8935"/>
    <s v="HONDA SHINE 100 OBD2"/>
    <n v="45556"/>
    <n v="36"/>
    <x v="0"/>
    <s v="VIJAY NIKAM"/>
    <s v="NUTAN KAMBLE"/>
    <m/>
    <m/>
    <m/>
    <m/>
    <m/>
    <m/>
    <m/>
    <m/>
    <m/>
    <m/>
    <m/>
    <m/>
    <m/>
    <m/>
    <m/>
    <m/>
    <m/>
    <m/>
    <m/>
    <m/>
    <m/>
    <m/>
    <m/>
    <m/>
    <m/>
    <m/>
    <m/>
    <m/>
    <m/>
    <m/>
    <m/>
    <m/>
    <m/>
    <m/>
    <m/>
    <m/>
    <n v="1"/>
    <m/>
    <m/>
    <m/>
    <m/>
    <m/>
    <m/>
    <m/>
    <m/>
    <m/>
    <m/>
    <m/>
    <m/>
    <m/>
    <m/>
    <m/>
    <m/>
    <m/>
    <m/>
    <m/>
    <m/>
    <m/>
    <m/>
    <m/>
    <m/>
    <m/>
    <m/>
    <m/>
    <m/>
    <m/>
    <m/>
    <m/>
    <m/>
    <m/>
    <m/>
    <m/>
    <m/>
    <m/>
    <m/>
    <m/>
    <m/>
    <m/>
    <m/>
    <m/>
    <m/>
    <m/>
    <m/>
    <m/>
    <m/>
    <m/>
    <m/>
    <m/>
    <m/>
    <m/>
    <m/>
    <m/>
    <m/>
    <n v="1"/>
    <n v="1"/>
    <s v="DUWT0011"/>
    <e v="#N/A"/>
    <s v="Allocated"/>
    <s v="Promise To Pay (PTP)"/>
    <s v="Promise to pay"/>
    <d v="2025-09-20T00:00:00"/>
    <s v="Non Contactable Customer (POT_SKIP)"/>
    <s v="dt--13th sep 13:39 pm called up customer no 7385628695 Its  not connected "/>
    <d v="2025-09-13T00:00:00"/>
    <s v="NO"/>
  </r>
  <r>
    <n v="463295962"/>
    <s v="PRASAD ASHOK TAJANE"/>
    <s v="ONLINE"/>
    <s v="18.09.25"/>
    <n v="6000"/>
    <m/>
    <m/>
    <m/>
    <n v="5988"/>
    <n v="4040.9799999999996"/>
    <x v="0"/>
    <x v="0"/>
    <x v="0"/>
    <x v="16"/>
    <n v="64487.98"/>
    <n v="123"/>
    <n v="0"/>
    <n v="2700"/>
    <s v="-"/>
    <n v="3.8758897734062471E-2"/>
    <n v="3.2126374811729079E-3"/>
    <s v="STABLE"/>
    <x v="0"/>
    <s v="-"/>
    <x v="1"/>
    <m/>
    <n v="23"/>
    <s v="CAVNA"/>
    <m/>
    <m/>
    <s v="WALUNJ MALA JAWALE   JAWALE JAVALE  HOTEL PRASAD  near walunj mala PUNE 412406"/>
    <s v="AMBEGAON"/>
    <s v=" 9309114868 8080389865 "/>
    <s v="hotel prasad"/>
    <s v="a/p jawale tal.ambegaon   dist pune  jawale  near jawale phata PUNE 412406"/>
    <n v="12851.98"/>
    <n v="64487.98"/>
    <n v="27"/>
    <n v="24"/>
    <s v="-"/>
    <s v="REGULAR"/>
    <s v="MH14LR5025"/>
    <s v="FZS FI V3 ABS DARKNIGHT BSVI"/>
    <n v="45467"/>
    <n v="24"/>
    <x v="0"/>
    <s v="KAILASH ATKARI"/>
    <s v="AARTI ZENDE"/>
    <m/>
    <m/>
    <m/>
    <m/>
    <m/>
    <m/>
    <m/>
    <m/>
    <m/>
    <m/>
    <m/>
    <m/>
    <m/>
    <m/>
    <m/>
    <m/>
    <m/>
    <m/>
    <m/>
    <m/>
    <m/>
    <m/>
    <m/>
    <m/>
    <m/>
    <m/>
    <m/>
    <m/>
    <m/>
    <m/>
    <m/>
    <m/>
    <m/>
    <m/>
    <m/>
    <m/>
    <n v="1"/>
    <m/>
    <m/>
    <m/>
    <m/>
    <m/>
    <m/>
    <m/>
    <m/>
    <m/>
    <m/>
    <m/>
    <n v="1"/>
    <m/>
    <m/>
    <m/>
    <m/>
    <m/>
    <m/>
    <m/>
    <m/>
    <m/>
    <m/>
    <m/>
    <m/>
    <m/>
    <m/>
    <m/>
    <m/>
    <m/>
    <m/>
    <m/>
    <m/>
    <m/>
    <m/>
    <m/>
    <m/>
    <m/>
    <m/>
    <m/>
    <m/>
    <m/>
    <m/>
    <m/>
    <m/>
    <m/>
    <m/>
    <m/>
    <m/>
    <m/>
    <m/>
    <m/>
    <m/>
    <m/>
    <m/>
    <m/>
    <m/>
    <n v="2"/>
    <n v="1"/>
    <s v="ZBHT0021"/>
    <e v="#N/A"/>
    <s v="Allocated"/>
    <s v="Broken Promise (BP)"/>
    <s v="Break ptp"/>
    <d v="2025-09-17T00:00:00"/>
    <s v="RINGING NO RESPONSE (RNR)"/>
    <s v="14:02-CALLED UP THE CUSTOMER NO. CUSTOMER CONTACT NUMBER ARE BUSY  MODE"/>
    <d v="2025-09-17T00:00:00"/>
    <s v="NO"/>
  </r>
  <r>
    <n v="459287637"/>
    <s v="AKSHAY DILIP KHANDAGALE"/>
    <m/>
    <m/>
    <m/>
    <m/>
    <m/>
    <m/>
    <n v="2872"/>
    <n v="11488"/>
    <x v="3"/>
    <x v="1"/>
    <x v="1"/>
    <x v="11"/>
    <n v="64017.27"/>
    <n v="367"/>
    <n v="0"/>
    <n v="2250"/>
    <s v="FLOW"/>
    <n v="0.58176696213364365"/>
    <n v="2.1828246748512969E-2"/>
    <s v="FLOW"/>
    <x v="2"/>
    <s v="RTP"/>
    <x v="3"/>
    <m/>
    <m/>
    <m/>
    <m/>
    <s v="-"/>
    <s v="HOUSE NO 245  GAHUNJEGAON   TALUKA  MAWAL GAHUNJE  PUNE .  PUNE 412101"/>
    <s v="GAHUNJE"/>
    <s v=" 9168004494  "/>
    <s v="Khandagke dudh dairy"/>
    <s v="At post gahunje   dehuroad Gahunje  dehuroad pune   PUNE 412101"/>
    <n v="14105"/>
    <n v="64017.27"/>
    <n v="149"/>
    <n v="177"/>
    <s v="-"/>
    <s v="NPA"/>
    <s v="MH14KY8881"/>
    <s v="HONDA ACTIVA 6G DLX BS VI"/>
    <n v="45145"/>
    <n v="48"/>
    <x v="1"/>
    <s v="VIJAY NIKAM"/>
    <s v="AARTI ZENDE"/>
    <m/>
    <m/>
    <m/>
    <m/>
    <m/>
    <m/>
    <m/>
    <m/>
    <m/>
    <m/>
    <m/>
    <m/>
    <m/>
    <m/>
    <m/>
    <m/>
    <m/>
    <m/>
    <m/>
    <m/>
    <m/>
    <n v="1"/>
    <m/>
    <m/>
    <m/>
    <m/>
    <m/>
    <m/>
    <m/>
    <m/>
    <m/>
    <m/>
    <m/>
    <n v="1"/>
    <m/>
    <m/>
    <m/>
    <m/>
    <m/>
    <m/>
    <m/>
    <m/>
    <m/>
    <m/>
    <m/>
    <m/>
    <m/>
    <m/>
    <m/>
    <m/>
    <m/>
    <m/>
    <m/>
    <m/>
    <m/>
    <m/>
    <m/>
    <m/>
    <m/>
    <m/>
    <m/>
    <m/>
    <m/>
    <m/>
    <m/>
    <m/>
    <m/>
    <m/>
    <m/>
    <m/>
    <m/>
    <m/>
    <m/>
    <m/>
    <m/>
    <m/>
    <m/>
    <m/>
    <m/>
    <m/>
    <m/>
    <m/>
    <m/>
    <m/>
    <m/>
    <m/>
    <m/>
    <m/>
    <m/>
    <m/>
    <m/>
    <m/>
    <m/>
    <n v="2"/>
    <n v="1"/>
    <s v="ZBHT0013"/>
    <s v="B6y_W-hfSL"/>
    <s v="Allocated 02"/>
    <s v="Left Message (LMCB)"/>
    <s v="Left massage "/>
    <d v="2025-09-12T00:00:00"/>
    <s v="Non Contactable Customer (POT_SKIP)"/>
    <s v="17:40-CALLED UP THE CUSTOMER NO. CUSTOMER CONTACT NUMBER ARE  SWICH OFF MODE"/>
    <d v="2025-09-04T00:00:00"/>
    <s v="NO"/>
  </r>
  <r>
    <n v="462670051"/>
    <s v="ARTI DABADE"/>
    <s v="ONLINE"/>
    <s v="30.09.25"/>
    <n v="3676"/>
    <m/>
    <m/>
    <m/>
    <n v="3576"/>
    <n v="3487"/>
    <x v="0"/>
    <x v="0"/>
    <x v="0"/>
    <x v="4"/>
    <n v="63960"/>
    <n v="136"/>
    <n v="0"/>
    <n v="2700"/>
    <s v="29.08.25"/>
    <n v="4.5022294694007127E-2"/>
    <n v="3.186334775811232E-3"/>
    <s v="STABLE"/>
    <x v="0"/>
    <s v="MPTP"/>
    <x v="2"/>
    <s v="Shifted"/>
    <m/>
    <s v="CNAVNA"/>
    <m/>
    <m/>
    <s v="5/5  Type 2  Range   Hills Pune  City .....  ..... PUNE 411020"/>
    <s v="RANGE HILLS"/>
    <s v=" 7276209365 7219483937 "/>
    <s v="PUNE MUNICIPAL CORPORATION"/>
    <s v="PMC MAIN BUILDING   SHIVAJI NAGAR   PUNE PUNE PUNE 411005"/>
    <n v="9899"/>
    <n v="63960"/>
    <n v="27"/>
    <n v="55"/>
    <s v="-"/>
    <s v="REGULAR"/>
    <s v="MH12WT0187"/>
    <s v="HONDA ACTIVA 6G H SMART"/>
    <n v="45405"/>
    <n v="36"/>
    <x v="0"/>
    <s v="KAILASH ATKARI"/>
    <s v="AARTI ZENDE"/>
    <m/>
    <m/>
    <m/>
    <m/>
    <m/>
    <m/>
    <m/>
    <m/>
    <m/>
    <m/>
    <m/>
    <m/>
    <m/>
    <m/>
    <m/>
    <m/>
    <m/>
    <m/>
    <m/>
    <m/>
    <m/>
    <m/>
    <m/>
    <m/>
    <m/>
    <m/>
    <m/>
    <m/>
    <m/>
    <m/>
    <n v="1"/>
    <m/>
    <m/>
    <m/>
    <m/>
    <m/>
    <m/>
    <m/>
    <m/>
    <m/>
    <m/>
    <m/>
    <m/>
    <m/>
    <m/>
    <m/>
    <m/>
    <m/>
    <m/>
    <m/>
    <m/>
    <m/>
    <m/>
    <m/>
    <m/>
    <m/>
    <m/>
    <n v="1"/>
    <m/>
    <m/>
    <m/>
    <m/>
    <m/>
    <m/>
    <m/>
    <m/>
    <m/>
    <m/>
    <m/>
    <m/>
    <m/>
    <m/>
    <m/>
    <m/>
    <m/>
    <m/>
    <m/>
    <m/>
    <m/>
    <m/>
    <m/>
    <m/>
    <m/>
    <m/>
    <m/>
    <m/>
    <m/>
    <m/>
    <m/>
    <m/>
    <m/>
    <m/>
    <m/>
    <n v="2"/>
    <n v="1"/>
    <s v="DUWT0023"/>
    <e v="#N/A"/>
    <s v="Allocated"/>
    <s v="Shifted (NC_SFTD)"/>
    <s v="Customer shifted from residence address "/>
    <d v="2025-09-20T00:00:00"/>
    <s v="RINGING NO RESPONSE (RNR)"/>
    <s v="15:48-CALLED UP THE CUSTOMER NO. CUSTOMER CONTACT NUMBER ARE RINGING MODE"/>
    <d v="2025-09-11T00:00:00"/>
    <s v="NO"/>
  </r>
  <r>
    <n v="460952186"/>
    <s v="ABHIJEET UTTAM KUMBHAR"/>
    <s v="ONLINE"/>
    <s v="04.09.25"/>
    <n v="2934"/>
    <m/>
    <m/>
    <m/>
    <n v="2774"/>
    <n v="0"/>
    <x v="0"/>
    <x v="0"/>
    <x v="0"/>
    <x v="5"/>
    <n v="63761"/>
    <n v="156"/>
    <n v="0"/>
    <n v="2700"/>
    <s v="26.08.25"/>
    <n v="4.1659155156175208E-2"/>
    <n v="3.1764210700515939E-3"/>
    <s v="STABLE"/>
    <x v="0"/>
    <s v="PTP"/>
    <x v="1"/>
    <m/>
    <n v="23"/>
    <m/>
    <m/>
    <m/>
    <s v="SHIROMANI HEIGHTS FLAT NO-306 A-WING OLD PALKHI ROAD SERVEY NO-62/5 DEHU .  PUNE 412109"/>
    <s v="DEHU"/>
    <s v=" 9588430802  "/>
    <s v="Endurance pvt ltd"/>
    <s v="Chakan Pune     PUNE 410501"/>
    <n v="5630"/>
    <n v="63761"/>
    <n v="27"/>
    <n v="24"/>
    <s v="-"/>
    <s v="REGULAR"/>
    <s v="MH14LF6664"/>
    <s v="SPLENDOR PLUS DRS CAST FI BLACK"/>
    <n v="45261"/>
    <n v="48"/>
    <x v="0"/>
    <s v="VIJAY NIKAM"/>
    <s v="NUTAN KAMBLE"/>
    <m/>
    <m/>
    <m/>
    <m/>
    <m/>
    <m/>
    <m/>
    <m/>
    <m/>
    <m/>
    <m/>
    <m/>
    <m/>
    <m/>
    <m/>
    <m/>
    <m/>
    <m/>
    <m/>
    <m/>
    <m/>
    <m/>
    <m/>
    <m/>
    <m/>
    <m/>
    <m/>
    <m/>
    <m/>
    <m/>
    <m/>
    <m/>
    <m/>
    <n v="1"/>
    <m/>
    <m/>
    <m/>
    <m/>
    <m/>
    <m/>
    <m/>
    <m/>
    <m/>
    <m/>
    <m/>
    <m/>
    <m/>
    <m/>
    <n v="1"/>
    <m/>
    <m/>
    <m/>
    <m/>
    <m/>
    <m/>
    <m/>
    <m/>
    <m/>
    <m/>
    <m/>
    <m/>
    <m/>
    <m/>
    <m/>
    <m/>
    <m/>
    <m/>
    <m/>
    <m/>
    <m/>
    <m/>
    <m/>
    <m/>
    <m/>
    <m/>
    <m/>
    <m/>
    <m/>
    <m/>
    <m/>
    <m/>
    <m/>
    <m/>
    <m/>
    <m/>
    <m/>
    <m/>
    <m/>
    <m/>
    <m/>
    <m/>
    <m/>
    <m/>
    <n v="2"/>
    <n v="1"/>
    <s v="DUWT0027"/>
    <e v="#N/A"/>
    <s v="Allocated"/>
    <s v="Refuse To Pay (RTP)"/>
    <s v="Visited Customers residence address but Customer refuse to pay remaining due he already paid Rs 2774"/>
    <d v="2025-09-17T00:00:00"/>
    <s v="Non Contactable Customer (POT_SKIP)"/>
    <s v="dt--13th sep 13:40 pm called up customer no 9588430802 Its switch off"/>
    <d v="2025-09-13T00:00:00"/>
    <s v="NO"/>
  </r>
  <r>
    <n v="462961579"/>
    <s v="SUDHIR KANTARAM PAWALE"/>
    <m/>
    <m/>
    <m/>
    <m/>
    <m/>
    <m/>
    <n v="3060"/>
    <n v="9126"/>
    <x v="2"/>
    <x v="1"/>
    <x v="1"/>
    <x v="14"/>
    <n v="63702"/>
    <n v="308"/>
    <n v="0"/>
    <n v="1800"/>
    <s v="STABLE"/>
    <n v="0.19606480437009491"/>
    <n v="1.6359478016212441E-2"/>
    <s v="STABLE"/>
    <x v="4"/>
    <s v="PAID"/>
    <x v="5"/>
    <m/>
    <m/>
    <s v="CAVNA"/>
    <m/>
    <s v="-"/>
    <s v="S/O: Kantaram Pawale   mu. wakalwadi  post wafgaon   tal-khed Wakalwadi near maruti temple RAJGURUNAGAR 410505"/>
    <s v="RAJGUR NAGAR"/>
    <s v=" 9960526286 7218694491 "/>
    <s v="sudhir potato transport services"/>
    <s v="ap wakalwadi wafgaon   tal.junnar  dist.pune wakalwadi  near maruti temple  RAJGURUNAGAR 410505"/>
    <n v="11234"/>
    <n v="63702"/>
    <n v="88"/>
    <n v="116"/>
    <s v="-"/>
    <s v="NPA"/>
    <s v="MH14LQ1738"/>
    <s v="OLA S1X 3KWH"/>
    <n v="45433"/>
    <n v="36"/>
    <x v="1"/>
    <s v="KAILASH ATKARI"/>
    <s v="NUTAN KAMBLE"/>
    <m/>
    <m/>
    <m/>
    <m/>
    <m/>
    <m/>
    <m/>
    <m/>
    <m/>
    <n v="1"/>
    <m/>
    <m/>
    <m/>
    <m/>
    <m/>
    <m/>
    <m/>
    <m/>
    <m/>
    <m/>
    <m/>
    <m/>
    <m/>
    <m/>
    <m/>
    <m/>
    <m/>
    <m/>
    <m/>
    <m/>
    <m/>
    <m/>
    <m/>
    <m/>
    <m/>
    <m/>
    <m/>
    <m/>
    <m/>
    <m/>
    <m/>
    <m/>
    <m/>
    <m/>
    <m/>
    <m/>
    <m/>
    <m/>
    <m/>
    <m/>
    <m/>
    <m/>
    <m/>
    <m/>
    <m/>
    <m/>
    <m/>
    <m/>
    <m/>
    <m/>
    <m/>
    <m/>
    <m/>
    <m/>
    <m/>
    <m/>
    <m/>
    <m/>
    <m/>
    <m/>
    <m/>
    <m/>
    <m/>
    <m/>
    <m/>
    <m/>
    <m/>
    <m/>
    <m/>
    <m/>
    <m/>
    <m/>
    <m/>
    <m/>
    <m/>
    <m/>
    <m/>
    <m/>
    <m/>
    <m/>
    <m/>
    <m/>
    <m/>
    <n v="1"/>
    <n v="1"/>
    <s v="ZBHT0010"/>
    <s v="B6tzskdiObr"/>
    <s v="Allocated 02"/>
    <s v="Left Message (LMCB)"/>
    <s v="Lmcb "/>
    <d v="2025-09-04T00:00:00"/>
    <s v="Non Contactable Customer (POT_SKIP)"/>
    <s v="dt--17th sep 16:18 pm called up customer no 9960526286 Its  out of network covrege area "/>
    <d v="2025-09-17T00:00:00"/>
    <s v="VYMO"/>
  </r>
  <r>
    <n v="465449543"/>
    <s v="NIRNAY ROHIDAS MURKUTE"/>
    <s v="ONLINE"/>
    <s v="04.09.25"/>
    <n v="4100"/>
    <m/>
    <m/>
    <m/>
    <n v="3989"/>
    <n v="3989"/>
    <x v="0"/>
    <x v="0"/>
    <x v="0"/>
    <x v="13"/>
    <n v="63515"/>
    <n v="88"/>
    <n v="0"/>
    <n v="1751"/>
    <s v="-"/>
    <n v="0.31874914434812068"/>
    <n v="3.1641659362984741E-3"/>
    <s v="STABLE"/>
    <x v="0"/>
    <s v="-"/>
    <x v="4"/>
    <m/>
    <m/>
    <s v="CAVA"/>
    <m/>
    <s v="-"/>
    <s v="kolwadi ghodegaon    tal ambegaon  dist pune  tal  ambegaon dist pune  near janta vidya mandir ghodegaon  PUNE 412408"/>
    <s v="AMBEGAON"/>
    <s v=" 9579910415 9021664895 "/>
    <s v="sai electricals"/>
    <s v="police station   ghodegaon  tal  ambegaon dist pune   tal ambegaon dist pune  ghodegaon near police station ghodegaon  PUNE 412408"/>
    <n v="5828"/>
    <n v="63515"/>
    <n v="27"/>
    <n v="24"/>
    <s v="-"/>
    <s v="REGULAR"/>
    <s v="MH14MD8140"/>
    <s v="SPLENDOR PLUS I3S BS6 FI DRUM SELF"/>
    <n v="45695"/>
    <n v="24"/>
    <x v="1"/>
    <s v="VIJAY NIKAM"/>
    <s v="AARTI ZENDE"/>
    <m/>
    <m/>
    <m/>
    <m/>
    <m/>
    <m/>
    <m/>
    <m/>
    <m/>
    <n v="1"/>
    <m/>
    <m/>
    <m/>
    <m/>
    <m/>
    <m/>
    <m/>
    <m/>
    <m/>
    <m/>
    <m/>
    <m/>
    <m/>
    <m/>
    <m/>
    <m/>
    <m/>
    <m/>
    <m/>
    <m/>
    <m/>
    <m/>
    <m/>
    <m/>
    <m/>
    <m/>
    <m/>
    <m/>
    <m/>
    <m/>
    <m/>
    <m/>
    <m/>
    <m/>
    <m/>
    <m/>
    <m/>
    <m/>
    <m/>
    <m/>
    <m/>
    <m/>
    <m/>
    <m/>
    <m/>
    <m/>
    <m/>
    <m/>
    <m/>
    <m/>
    <m/>
    <m/>
    <m/>
    <m/>
    <m/>
    <m/>
    <m/>
    <m/>
    <m/>
    <m/>
    <m/>
    <m/>
    <m/>
    <m/>
    <m/>
    <m/>
    <m/>
    <m/>
    <m/>
    <m/>
    <m/>
    <m/>
    <m/>
    <m/>
    <m/>
    <m/>
    <m/>
    <m/>
    <m/>
    <m/>
    <m/>
    <m/>
    <m/>
    <n v="1"/>
    <n v="1"/>
    <s v="DUWT0029"/>
    <s v="kovF1MEl0gz"/>
    <s v="Allocated"/>
    <s v="Promise To Pay (PTP)"/>
    <s v="Promise to pay 4 September"/>
    <d v="2025-09-04T00:00:00"/>
    <s v="Promise To Pay (PTP)"/>
    <s v="16:12-CALLED UP THE CUSTOMER NO. CUSTOMER GIVEN PROMISED TO TRANSFER EMI DUE THROUGH ONLINE MODE AND SHARE THE TRANSATION DETAILS."/>
    <d v="2025-09-03T00:00:00"/>
    <s v="NO"/>
  </r>
  <r>
    <n v="464340558"/>
    <s v="SAYYED DANISHABBAS MOHSINRAZA"/>
    <s v="ONLINE"/>
    <s v="15.09.25"/>
    <n v="8576"/>
    <s v="UPI"/>
    <n v="622820678976"/>
    <s v="BANK RB 16"/>
    <n v="2913"/>
    <n v="2913"/>
    <x v="0"/>
    <x v="2"/>
    <x v="0"/>
    <x v="16"/>
    <n v="63411"/>
    <n v="50"/>
    <n v="0"/>
    <n v="2700"/>
    <s v="-"/>
    <n v="3.8111605669996718E-2"/>
    <n v="3.1589849041426831E-3"/>
    <s v="RB"/>
    <x v="0"/>
    <s v="-"/>
    <x v="4"/>
    <m/>
    <m/>
    <s v="CAVNA"/>
    <m/>
    <m/>
    <s v="   sayyed wada   Junnar .....   ParijatBuilding1stfloorBramhaBudhwarPeth  PUNE 410502"/>
    <s v="JUNNAR"/>
    <s v=" 9172941472 8087374019 "/>
    <s v="good luck aluminium"/>
    <s v="sayyad wada  junnar      ParijatBuilding1stfloorBramhaBudhwarPeth  PUNE 410502"/>
    <n v="8576"/>
    <n v="63411"/>
    <n v="27"/>
    <n v="0"/>
    <s v="-"/>
    <s v="REGULAR"/>
    <s v="MH14LW5036"/>
    <s v="SUPER SPLENDOR FI DRSC"/>
    <n v="45581"/>
    <n v="36"/>
    <x v="0"/>
    <s v="KAILASH ATKARI"/>
    <s v="AARTI ZENDE"/>
    <m/>
    <m/>
    <m/>
    <m/>
    <m/>
    <m/>
    <m/>
    <m/>
    <m/>
    <m/>
    <m/>
    <m/>
    <m/>
    <m/>
    <m/>
    <m/>
    <m/>
    <m/>
    <m/>
    <m/>
    <m/>
    <m/>
    <m/>
    <m/>
    <m/>
    <m/>
    <m/>
    <m/>
    <m/>
    <m/>
    <m/>
    <m/>
    <m/>
    <n v="1"/>
    <m/>
    <m/>
    <m/>
    <m/>
    <m/>
    <m/>
    <m/>
    <m/>
    <n v="1"/>
    <m/>
    <m/>
    <m/>
    <m/>
    <m/>
    <m/>
    <m/>
    <m/>
    <m/>
    <m/>
    <m/>
    <m/>
    <m/>
    <m/>
    <m/>
    <m/>
    <m/>
    <m/>
    <m/>
    <m/>
    <m/>
    <m/>
    <m/>
    <m/>
    <m/>
    <m/>
    <m/>
    <m/>
    <m/>
    <m/>
    <m/>
    <m/>
    <m/>
    <m/>
    <m/>
    <m/>
    <m/>
    <m/>
    <m/>
    <m/>
    <m/>
    <m/>
    <m/>
    <m/>
    <m/>
    <m/>
    <m/>
    <m/>
    <m/>
    <m/>
    <n v="2"/>
    <n v="1"/>
    <s v="ZBHT0021"/>
    <e v="#N/A"/>
    <s v="Allocated"/>
    <s v="Cash In Hand (PAID)"/>
    <s v="Paid"/>
    <d v="2025-09-15T00:00:00"/>
    <s v="Call Back (CLB)"/>
    <s v="16:46-CALLED UP THE CUSTOMER NO.CALL RECEIVED BY SOMEONE BUT HE NOT RESPOND THEN HE DISCONNECTED CALL"/>
    <d v="2025-09-11T00:00:00"/>
    <s v="NO"/>
  </r>
  <r>
    <n v="464296005"/>
    <s v="PRATHAMESH NITIN MINDHE"/>
    <s v="ONLINE"/>
    <s v="13.09.25"/>
    <n v="9400"/>
    <s v="UPI"/>
    <n v="685389812615"/>
    <s v="BANK RB 16"/>
    <n v="4768"/>
    <n v="4068"/>
    <x v="0"/>
    <x v="2"/>
    <x v="0"/>
    <x v="16"/>
    <n v="63269"/>
    <n v="69"/>
    <n v="0"/>
    <n v="900"/>
    <s v="-"/>
    <n v="3.8026260098957952E-2"/>
    <n v="3.151910802545353E-3"/>
    <s v="RB"/>
    <x v="0"/>
    <s v="-"/>
    <x v="4"/>
    <m/>
    <m/>
    <s v="CAVA"/>
    <s v=" "/>
    <m/>
    <s v="DHAGE MALA SHIROLI   BK PUNE . .    PUNE 410511"/>
    <s v="SHIROLI"/>
    <s v=" 7410188020  "/>
    <s v="Mindhe farm"/>
    <s v="Shiroli Junnar     PUNE 410511"/>
    <n v="9805"/>
    <n v="63269"/>
    <n v="27"/>
    <n v="0"/>
    <s v="-"/>
    <s v="REGULAR"/>
    <s v="MH14LW5147"/>
    <s v="ACCESS SPL ED DISC CBS BT BSVI"/>
    <n v="45577"/>
    <n v="24"/>
    <x v="0"/>
    <s v="KAILASH ATKARI"/>
    <s v="AARTI ZENDE"/>
    <m/>
    <m/>
    <m/>
    <m/>
    <m/>
    <m/>
    <m/>
    <m/>
    <m/>
    <m/>
    <m/>
    <m/>
    <m/>
    <m/>
    <m/>
    <m/>
    <m/>
    <m/>
    <m/>
    <m/>
    <m/>
    <m/>
    <m/>
    <m/>
    <m/>
    <m/>
    <m/>
    <m/>
    <m/>
    <m/>
    <n v="1"/>
    <m/>
    <m/>
    <m/>
    <m/>
    <m/>
    <n v="1"/>
    <m/>
    <m/>
    <m/>
    <m/>
    <m/>
    <m/>
    <m/>
    <m/>
    <m/>
    <m/>
    <m/>
    <m/>
    <m/>
    <m/>
    <m/>
    <m/>
    <m/>
    <m/>
    <m/>
    <m/>
    <m/>
    <m/>
    <m/>
    <m/>
    <m/>
    <m/>
    <m/>
    <m/>
    <m/>
    <m/>
    <m/>
    <m/>
    <m/>
    <m/>
    <m/>
    <m/>
    <m/>
    <m/>
    <m/>
    <m/>
    <m/>
    <m/>
    <m/>
    <m/>
    <m/>
    <m/>
    <m/>
    <m/>
    <m/>
    <m/>
    <m/>
    <m/>
    <m/>
    <m/>
    <m/>
    <m/>
    <n v="2"/>
    <n v="1"/>
    <s v="ZBHT0021"/>
    <e v="#N/A"/>
    <s v="Allocated"/>
    <s v="Cash In Hand (PAID)"/>
    <s v="Paid"/>
    <d v="2025-09-13T00:00:00"/>
    <s v="RINGING NO RESPONSE (RNR)"/>
    <s v="16:23-CALLED UP THE CUSTOMER NO. CUSTOMER CONTACT NUMBER ARE RINGING MODE"/>
    <d v="2025-09-13T00:00:00"/>
    <s v="NO"/>
  </r>
  <r>
    <n v="464867406"/>
    <s v="AHMAD KHAN"/>
    <s v="ONLINE"/>
    <s v="29.09.25"/>
    <n v="150"/>
    <m/>
    <m/>
    <m/>
    <n v="4523"/>
    <n v="0"/>
    <x v="0"/>
    <x v="0"/>
    <x v="0"/>
    <x v="3"/>
    <n v="63130"/>
    <n v="149"/>
    <n v="0"/>
    <n v="2250"/>
    <s v="-"/>
    <n v="4.5509277105426009E-2"/>
    <n v="3.1449861537986719E-3"/>
    <s v="STABLE"/>
    <x v="0"/>
    <s v="-"/>
    <x v="2"/>
    <s v="Add not found"/>
    <n v="30"/>
    <s v="CNAVNA"/>
    <m/>
    <m/>
    <s v="S/O Mohammad Maroof   Khan Gat No.879   Bhongale  Plot  Kudalwadi Chikhali Haveli Near Noorani Masjid  RUPEENAGAR 412114"/>
    <s v="RUPEE NAGAR"/>
    <s v=" 8766707091 7798163535 "/>
    <s v="APPL INDUSTRIES LIMITED"/>
    <s v="SR NO 279 1/2 MAAN   PHASE 2  RAJIV  GANDHI INFOTECH  PARK HINJEWADI PHASE 2  PUNE NEAR POWAR HOUSE PUNE 411057"/>
    <n v="6922"/>
    <n v="63130"/>
    <n v="27"/>
    <n v="55"/>
    <s v="-"/>
    <s v="NPA"/>
    <s v="MH14MB9786"/>
    <s v="SUZUKI BURGMAN STREET BT BSVI"/>
    <n v="45631"/>
    <n v="24"/>
    <x v="0"/>
    <s v="VIJAY NIKAM"/>
    <s v="AARTI ZENDE"/>
    <m/>
    <m/>
    <m/>
    <m/>
    <m/>
    <m/>
    <m/>
    <m/>
    <m/>
    <m/>
    <m/>
    <m/>
    <m/>
    <m/>
    <m/>
    <m/>
    <m/>
    <m/>
    <m/>
    <m/>
    <m/>
    <m/>
    <m/>
    <m/>
    <m/>
    <m/>
    <m/>
    <m/>
    <m/>
    <m/>
    <m/>
    <m/>
    <m/>
    <n v="1"/>
    <m/>
    <m/>
    <m/>
    <m/>
    <m/>
    <m/>
    <m/>
    <m/>
    <m/>
    <m/>
    <m/>
    <m/>
    <m/>
    <m/>
    <m/>
    <m/>
    <m/>
    <m/>
    <m/>
    <m/>
    <m/>
    <m/>
    <m/>
    <m/>
    <m/>
    <m/>
    <m/>
    <m/>
    <m/>
    <m/>
    <m/>
    <m/>
    <m/>
    <m/>
    <m/>
    <m/>
    <m/>
    <m/>
    <m/>
    <m/>
    <m/>
    <m/>
    <m/>
    <m/>
    <m/>
    <m/>
    <m/>
    <m/>
    <m/>
    <m/>
    <m/>
    <m/>
    <m/>
    <m/>
    <m/>
    <m/>
    <m/>
    <m/>
    <m/>
    <n v="1"/>
    <n v="1"/>
    <s v="ZBHT0011"/>
    <e v="#N/A"/>
    <s v="Allocated"/>
    <s v="Address Not Found (NC_ANF)"/>
    <s v="Address Not Found short address "/>
    <d v="2025-09-12T00:00:00"/>
    <s v="RINGING NO RESPONSE (RNR)"/>
    <s v="14:02-CALLED UP THE CUSTOMER NO. CUSTOMER CONTACT NUMBER ARE RINGING MODE"/>
    <d v="2025-09-17T00:00:00"/>
    <s v="NO"/>
  </r>
  <r>
    <n v="463448063"/>
    <s v="MADHAVI SUNIL GORE"/>
    <m/>
    <m/>
    <m/>
    <m/>
    <m/>
    <m/>
    <n v="4786"/>
    <n v="18617.54"/>
    <x v="1"/>
    <x v="1"/>
    <x v="1"/>
    <x v="4"/>
    <n v="63065"/>
    <n v="606"/>
    <n v="0"/>
    <n v="2250"/>
    <s v="FLOW"/>
    <n v="0.29633606638529347"/>
    <n v="1.468702698876808E-2"/>
    <s v="FLOW"/>
    <x v="1"/>
    <s v="NC"/>
    <x v="2"/>
    <s v="Shifted"/>
    <m/>
    <s v="CNAVNA"/>
    <m/>
    <s v="ELG"/>
    <s v="INDIRA VASAHAT   AUNDH GANESH KHIND  ROAD INDIRA  VASAHAT  PUNE 411007"/>
    <s v="AUNDH"/>
    <s v=" 8975186461  "/>
    <s v="Zudio Tata Trand Pvt Ltd"/>
    <s v="Kakade Mall Shivaji   nagar Pune  City   PUNE 411016"/>
    <n v="21473.54"/>
    <n v="63065"/>
    <n v="119"/>
    <n v="147"/>
    <s v="-"/>
    <s v="NPA"/>
    <s v="MH12WY4941"/>
    <s v="DESTINI PRIME DRS CAST SILVER WHITE"/>
    <n v="45483"/>
    <n v="24"/>
    <x v="1"/>
    <s v="KAILASH ATKARI"/>
    <s v="AARTI ZENDE"/>
    <m/>
    <m/>
    <m/>
    <m/>
    <m/>
    <m/>
    <m/>
    <m/>
    <m/>
    <n v="1"/>
    <m/>
    <m/>
    <m/>
    <m/>
    <m/>
    <m/>
    <m/>
    <m/>
    <m/>
    <m/>
    <m/>
    <m/>
    <m/>
    <m/>
    <m/>
    <m/>
    <m/>
    <m/>
    <m/>
    <m/>
    <n v="1"/>
    <m/>
    <m/>
    <m/>
    <m/>
    <m/>
    <m/>
    <m/>
    <m/>
    <m/>
    <m/>
    <m/>
    <m/>
    <m/>
    <m/>
    <m/>
    <m/>
    <m/>
    <m/>
    <m/>
    <m/>
    <m/>
    <m/>
    <m/>
    <m/>
    <m/>
    <m/>
    <n v="1"/>
    <m/>
    <m/>
    <m/>
    <m/>
    <m/>
    <m/>
    <m/>
    <m/>
    <m/>
    <m/>
    <m/>
    <m/>
    <m/>
    <m/>
    <m/>
    <m/>
    <m/>
    <m/>
    <m/>
    <m/>
    <m/>
    <m/>
    <m/>
    <m/>
    <m/>
    <m/>
    <m/>
    <m/>
    <m/>
    <m/>
    <m/>
    <m/>
    <m/>
    <m/>
    <m/>
    <n v="3"/>
    <n v="1"/>
    <s v="DUWT0023"/>
    <s v="k2A05KIiE1L"/>
    <s v="Allocated 02"/>
    <s v="Shifted (NC_SFTD)"/>
    <s v="Customer shifted from residence address "/>
    <d v="2025-09-20T00:00:00"/>
    <s v="RINGING NO RESPONSE (RNR)"/>
    <s v="16:25-CALLED UP THE CUSTOMER NO. CUSTOMER CONTACT NUMBER ARE RINGING MODE"/>
    <d v="2025-09-13T00:00:00"/>
    <s v="DID"/>
  </r>
  <r>
    <n v="460472259"/>
    <s v="FARHIN RAJJAK TAMBOLI"/>
    <m/>
    <m/>
    <m/>
    <m/>
    <m/>
    <s v="BANK STABLE 19"/>
    <n v="4266"/>
    <n v="8532"/>
    <x v="4"/>
    <x v="1"/>
    <x v="1"/>
    <x v="9"/>
    <n v="62923"/>
    <n v="274"/>
    <n v="0"/>
    <n v="0"/>
    <s v="-"/>
    <n v="9.0398056448251274E-2"/>
    <n v="1.0773814284703861E-2"/>
    <s v="FLOW"/>
    <x v="2"/>
    <s v="-"/>
    <x v="3"/>
    <s v="Financail problem"/>
    <m/>
    <s v="CAVA"/>
    <m/>
    <m/>
    <s v="Sr. No. 12 Laxmi   Nagar Sai Baba  Mandir Yerawada  PUNE sambhaji chowk yerawada near sai bana mandir PUNE 411006"/>
    <s v="YERWADA"/>
    <s v=" 9975061869  "/>
    <s v="sushco pvt ltd"/>
    <s v="nigadi gaon nigadi   bhakti shakti  nigadi near  nigadi bus stop nigadi near bhakti shakti garden PUNE 411044"/>
    <n v="8806"/>
    <n v="62923"/>
    <n v="58"/>
    <n v="86"/>
    <s v="-"/>
    <s v="REGULAR"/>
    <s v="MH12WB5216"/>
    <s v="AMPERE MAGNUS EX"/>
    <n v="45234"/>
    <n v="36"/>
    <x v="2"/>
    <s v="VIJAY NIKAM"/>
    <s v="NUTAN KAMBLE"/>
    <m/>
    <m/>
    <m/>
    <m/>
    <m/>
    <m/>
    <m/>
    <m/>
    <m/>
    <m/>
    <m/>
    <m/>
    <m/>
    <m/>
    <m/>
    <m/>
    <m/>
    <m/>
    <m/>
    <m/>
    <m/>
    <m/>
    <m/>
    <m/>
    <m/>
    <m/>
    <m/>
    <m/>
    <m/>
    <m/>
    <m/>
    <m/>
    <m/>
    <m/>
    <m/>
    <m/>
    <m/>
    <m/>
    <m/>
    <m/>
    <m/>
    <m/>
    <m/>
    <m/>
    <m/>
    <m/>
    <m/>
    <m/>
    <m/>
    <m/>
    <m/>
    <n v="1"/>
    <m/>
    <m/>
    <m/>
    <m/>
    <m/>
    <m/>
    <m/>
    <m/>
    <m/>
    <m/>
    <m/>
    <m/>
    <m/>
    <m/>
    <m/>
    <m/>
    <m/>
    <m/>
    <m/>
    <m/>
    <m/>
    <m/>
    <m/>
    <m/>
    <m/>
    <m/>
    <m/>
    <m/>
    <m/>
    <m/>
    <m/>
    <m/>
    <m/>
    <m/>
    <m/>
    <m/>
    <m/>
    <m/>
    <m/>
    <m/>
    <m/>
    <n v="1"/>
    <n v="1"/>
    <s v="ZBHT0012"/>
    <s v="Aoe26Br_Dgc"/>
    <s v="Allocated 16"/>
    <s v="Left Message (LMCB)"/>
    <s v="Lm"/>
    <d v="2025-09-18T00:00:00"/>
    <e v="#N/A"/>
    <e v="#N/A"/>
    <e v="#N/A"/>
    <s v="NO"/>
  </r>
  <r>
    <n v="463958082"/>
    <s v="NANA SRJERAO DIVATE"/>
    <s v="COLLECT"/>
    <s v="20.09.25"/>
    <n v="3500"/>
    <m/>
    <m/>
    <m/>
    <n v="3110"/>
    <n v="2942"/>
    <x v="0"/>
    <x v="0"/>
    <x v="0"/>
    <x v="4"/>
    <n v="62894"/>
    <n v="110"/>
    <n v="0"/>
    <n v="2250"/>
    <s v="21.08.25"/>
    <n v="4.4271923115773673E-2"/>
    <n v="3.133229196214378E-3"/>
    <s v="STABLE"/>
    <x v="0"/>
    <s v="PTP"/>
    <x v="1"/>
    <m/>
    <n v="17"/>
    <s v="CAVA"/>
    <m/>
    <s v="-"/>
    <s v="EKTA NAGAR serve   no.146 A PASHAN  SUS ROAD GORA  KUBHAR Pashan Pune City  Near Poonam Bekari  PUNE 411021"/>
    <s v="SUSGAON"/>
    <s v=" 8856062681 9624890037 "/>
    <s v="Urbuns Gyam"/>
    <s v="Baner pashan Link   Road  Pashan   pune City  Pashan  Near Santa tukaram school  PUNE 411045"/>
    <n v="5302"/>
    <n v="62894"/>
    <n v="27"/>
    <n v="24"/>
    <s v="-"/>
    <s v="REGULAR"/>
    <s v="MH12XD7701"/>
    <s v="SPLENDOR PLUS DRS CAST FI BLACK"/>
    <n v="45541"/>
    <n v="36"/>
    <x v="1"/>
    <s v="KAILASH ATKARI"/>
    <s v="AARTI ZENDE"/>
    <m/>
    <m/>
    <m/>
    <n v="1"/>
    <m/>
    <m/>
    <m/>
    <m/>
    <m/>
    <m/>
    <m/>
    <m/>
    <m/>
    <m/>
    <m/>
    <m/>
    <m/>
    <m/>
    <m/>
    <m/>
    <m/>
    <m/>
    <m/>
    <m/>
    <m/>
    <m/>
    <m/>
    <m/>
    <m/>
    <m/>
    <m/>
    <m/>
    <m/>
    <n v="1"/>
    <m/>
    <m/>
    <n v="1"/>
    <m/>
    <m/>
    <m/>
    <m/>
    <m/>
    <n v="1"/>
    <m/>
    <m/>
    <m/>
    <m/>
    <m/>
    <m/>
    <m/>
    <m/>
    <m/>
    <m/>
    <m/>
    <n v="2"/>
    <m/>
    <m/>
    <n v="1"/>
    <m/>
    <m/>
    <m/>
    <m/>
    <m/>
    <m/>
    <m/>
    <m/>
    <m/>
    <m/>
    <m/>
    <m/>
    <m/>
    <m/>
    <m/>
    <m/>
    <m/>
    <m/>
    <m/>
    <m/>
    <m/>
    <m/>
    <m/>
    <m/>
    <m/>
    <m/>
    <m/>
    <m/>
    <m/>
    <m/>
    <m/>
    <m/>
    <m/>
    <m/>
    <m/>
    <n v="7"/>
    <n v="1"/>
    <s v="DUWT0023"/>
    <s v="kPJko73r2l8c"/>
    <s v="Allocated 02"/>
    <s v="Payment (PAID)"/>
    <s v="Ptp by customer "/>
    <d v="2025-09-20T00:00:00"/>
    <s v="Non Contactable Customer (POT_SKIP)"/>
    <s v="16:15-CALLED UP THE CUSTOMER NO. CUSTOMER CONTACT NUMBER ARE  SWICH OFF MODE"/>
    <d v="2025-09-03T00:00:00"/>
    <s v="NO"/>
  </r>
  <r>
    <n v="460466454"/>
    <s v="JITENDRA JAYRAM THORAT"/>
    <m/>
    <m/>
    <m/>
    <m/>
    <m/>
    <m/>
    <n v="2727"/>
    <n v="2264.9899999999998"/>
    <x v="0"/>
    <x v="1"/>
    <x v="1"/>
    <x v="14"/>
    <n v="62677"/>
    <n v="81"/>
    <n v="0"/>
    <n v="900"/>
    <s v="-"/>
    <n v="0.14769801229444501"/>
    <n v="3.122418773350853E-3"/>
    <s v="FLOW"/>
    <x v="4"/>
    <s v="-"/>
    <x v="5"/>
    <m/>
    <m/>
    <m/>
    <m/>
    <m/>
    <s v="SAYAGAON PUNE .   .    PUNE 412404"/>
    <s v="KADUS"/>
    <s v=" 7058450718  "/>
    <s v="KRYSTAL INTEGRATED SERVICES PVT LTD"/>
    <s v="7 regent chembar   prabhat rd Lane  no 5 pune   PUNE 411004"/>
    <n v="5972.99"/>
    <n v="62677"/>
    <n v="27"/>
    <n v="55"/>
    <s v="-"/>
    <s v="REGULAR"/>
    <s v="MH14LD6631"/>
    <s v="DESTINI PRIME DRS CAST NEXUS BLUE"/>
    <n v="45234"/>
    <n v="48"/>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3:42 pm called up customer no 7058450718 Its ringing "/>
    <d v="2025-09-13T00:00:00"/>
    <s v="NO"/>
  </r>
  <r>
    <n v="464267425"/>
    <s v="NARENDRA RAJESH JADHAV"/>
    <s v="ONLINE"/>
    <s v="30.09.25"/>
    <n v="80"/>
    <m/>
    <m/>
    <m/>
    <n v="4705"/>
    <n v="-7"/>
    <x v="0"/>
    <x v="0"/>
    <x v="0"/>
    <x v="9"/>
    <n v="62673"/>
    <n v="71"/>
    <n v="0"/>
    <n v="1800"/>
    <s v="08.08.25"/>
    <n v="2.345309532678299E-2"/>
    <n v="3.122219502883323E-3"/>
    <s v="STABLE"/>
    <x v="0"/>
    <s v="PAID"/>
    <x v="2"/>
    <s v="Add not found"/>
    <m/>
    <s v="CNAVNA"/>
    <m/>
    <m/>
    <s v="ward number 8 subhash   nagar near  netaji shala  Yerwada ..... Near Ganpati Mandir  PUNE 411006"/>
    <s v="YERWADA"/>
    <s v=" 8380937202 9226349422 "/>
    <s v="Rajpal Enterprises"/>
    <s v="Shop ni 1-2 Wonderland   co op society   M G Road  Pune City  M G Road Near Victoria Theater  PUNE 411001"/>
    <n v="6569"/>
    <n v="62673"/>
    <n v="27"/>
    <n v="55"/>
    <s v="-"/>
    <s v="REGULAR"/>
    <m/>
    <s v="XTREME 200S BS6 FI DISC SELF CAST"/>
    <n v="45574"/>
    <n v="24"/>
    <x v="2"/>
    <s v="VIJAY NIKAM"/>
    <s v="NUTAN KAMBLE"/>
    <m/>
    <m/>
    <m/>
    <m/>
    <m/>
    <m/>
    <m/>
    <m/>
    <m/>
    <m/>
    <m/>
    <m/>
    <m/>
    <m/>
    <m/>
    <m/>
    <m/>
    <m/>
    <m/>
    <m/>
    <m/>
    <m/>
    <m/>
    <m/>
    <m/>
    <m/>
    <m/>
    <m/>
    <m/>
    <m/>
    <m/>
    <m/>
    <m/>
    <m/>
    <m/>
    <m/>
    <m/>
    <m/>
    <m/>
    <m/>
    <m/>
    <m/>
    <m/>
    <m/>
    <m/>
    <m/>
    <m/>
    <m/>
    <m/>
    <m/>
    <m/>
    <n v="1"/>
    <m/>
    <m/>
    <m/>
    <m/>
    <m/>
    <m/>
    <m/>
    <m/>
    <m/>
    <m/>
    <m/>
    <m/>
    <m/>
    <m/>
    <m/>
    <m/>
    <m/>
    <n v="1"/>
    <m/>
    <m/>
    <m/>
    <m/>
    <m/>
    <m/>
    <m/>
    <m/>
    <m/>
    <m/>
    <m/>
    <m/>
    <m/>
    <m/>
    <m/>
    <m/>
    <m/>
    <m/>
    <m/>
    <m/>
    <m/>
    <m/>
    <m/>
    <n v="2"/>
    <n v="1"/>
    <s v="ZBHT0012"/>
    <s v="A6VlhQC_DIz"/>
    <s v="Allocated 16"/>
    <s v="Promise To Pay (PTP)"/>
    <s v="Ptp28"/>
    <d v="2025-09-24T00:00:00"/>
    <e v="#N/A"/>
    <e v="#N/A"/>
    <e v="#N/A"/>
    <s v="VYMO"/>
  </r>
  <r>
    <n v="461835875"/>
    <s v="DHANANJAY PANDIT SONDEKAR"/>
    <m/>
    <m/>
    <m/>
    <m/>
    <m/>
    <m/>
    <n v="3702"/>
    <n v="7392.04"/>
    <x v="2"/>
    <x v="1"/>
    <x v="1"/>
    <x v="14"/>
    <n v="62654.92"/>
    <n v="368"/>
    <n v="0"/>
    <n v="2250"/>
    <s v="FLOW"/>
    <n v="0.19284205570663321"/>
    <n v="1.609057464989402E-2"/>
    <s v="STABLE"/>
    <x v="3"/>
    <s v="PTP"/>
    <x v="1"/>
    <m/>
    <m/>
    <m/>
    <m/>
    <s v="ELG"/>
    <s v="ASKHEB BK NEAR   GANESH MANDIR    PUNE 410505"/>
    <s v="RAJGUR NAGAR"/>
    <s v=" 8975160542  "/>
    <s v="TETRA PAK INDIA PRIVATE LIMITED"/>
    <s v="WASULI PUNE     PUNE 410501"/>
    <n v="10010.040000000001"/>
    <n v="62654.92"/>
    <n v="88"/>
    <n v="116"/>
    <s v="-"/>
    <s v="REGULAR"/>
    <s v="MH14LH8552"/>
    <s v="SPLENDOR PLUS I3S BS6 FI DRUM SELF"/>
    <n v="45330"/>
    <n v="36"/>
    <x v="1"/>
    <s v="KAILASH ATKARI"/>
    <s v="NUTAN KAMBLE"/>
    <m/>
    <m/>
    <m/>
    <m/>
    <m/>
    <m/>
    <m/>
    <m/>
    <m/>
    <m/>
    <m/>
    <m/>
    <m/>
    <m/>
    <m/>
    <m/>
    <m/>
    <m/>
    <m/>
    <m/>
    <m/>
    <m/>
    <m/>
    <m/>
    <m/>
    <m/>
    <m/>
    <m/>
    <m/>
    <m/>
    <m/>
    <m/>
    <m/>
    <m/>
    <m/>
    <m/>
    <m/>
    <m/>
    <m/>
    <m/>
    <m/>
    <m/>
    <m/>
    <m/>
    <m/>
    <m/>
    <m/>
    <m/>
    <m/>
    <m/>
    <m/>
    <m/>
    <m/>
    <m/>
    <m/>
    <m/>
    <m/>
    <m/>
    <m/>
    <m/>
    <m/>
    <m/>
    <m/>
    <m/>
    <m/>
    <m/>
    <m/>
    <m/>
    <m/>
    <m/>
    <m/>
    <m/>
    <m/>
    <m/>
    <m/>
    <m/>
    <m/>
    <m/>
    <m/>
    <m/>
    <m/>
    <m/>
    <m/>
    <m/>
    <m/>
    <m/>
    <m/>
    <m/>
    <m/>
    <m/>
    <m/>
    <m/>
    <m/>
    <n v="0"/>
    <s v=""/>
    <s v="ZBHT0010"/>
    <s v="A2LAenEc2ltz"/>
    <s v="Allocated 02"/>
    <e v="#N/A"/>
    <e v="#N/A"/>
    <e v="#N/A"/>
    <s v="Non Contactable Customer (POT_SKIP)"/>
    <s v="dt--10th sep 13:57 pm called up customer no 8975160542 Its  out of service "/>
    <d v="2025-09-10T00:00:00"/>
    <s v="NO"/>
  </r>
  <r>
    <n v="461515860"/>
    <s v="NAMRATA MAHENDRA DANDGE"/>
    <m/>
    <m/>
    <m/>
    <m/>
    <m/>
    <m/>
    <n v="3516"/>
    <n v="17580"/>
    <x v="3"/>
    <x v="1"/>
    <x v="1"/>
    <x v="14"/>
    <n v="62412.78"/>
    <n v="849"/>
    <n v="0"/>
    <n v="2250"/>
    <s v="FLOW"/>
    <n v="0.3709215894444019"/>
    <n v="2.1281156820661909E-2"/>
    <s v="STABLE"/>
    <x v="4"/>
    <s v="BPTP"/>
    <x v="5"/>
    <m/>
    <m/>
    <m/>
    <m/>
    <s v="ELG"/>
    <s v="FLAT-NO-22-KALAVATI-COMPLEX    WADA-ROAD-RAJGURUNAGAR-Khed   tal khed dist pune chandrama garden PUNE 410505"/>
    <s v="RAJGUR NAGAR"/>
    <s v=" 7420832884 9766265359 "/>
    <s v="sangam shop"/>
    <s v="ap rajgurunagar   wada road tal  khed dist pune  wada road PUNE 410505"/>
    <n v="20679"/>
    <n v="62412.78"/>
    <n v="149"/>
    <n v="177"/>
    <s v="-"/>
    <s v="NPA"/>
    <s v="MH14LH1706"/>
    <s v="HONDA SP 125 BS VI DISC"/>
    <n v="45306"/>
    <n v="36"/>
    <x v="1"/>
    <s v="KAILASH ATKARI"/>
    <s v="NUTAN KAMBLE"/>
    <m/>
    <m/>
    <m/>
    <m/>
    <m/>
    <m/>
    <m/>
    <m/>
    <m/>
    <m/>
    <m/>
    <m/>
    <m/>
    <m/>
    <m/>
    <m/>
    <m/>
    <m/>
    <m/>
    <m/>
    <m/>
    <m/>
    <m/>
    <m/>
    <m/>
    <m/>
    <m/>
    <m/>
    <m/>
    <m/>
    <n v="1"/>
    <m/>
    <m/>
    <m/>
    <m/>
    <m/>
    <m/>
    <m/>
    <m/>
    <m/>
    <m/>
    <m/>
    <m/>
    <m/>
    <m/>
    <m/>
    <m/>
    <m/>
    <m/>
    <m/>
    <m/>
    <m/>
    <m/>
    <m/>
    <m/>
    <m/>
    <m/>
    <m/>
    <m/>
    <m/>
    <m/>
    <m/>
    <m/>
    <m/>
    <m/>
    <m/>
    <m/>
    <m/>
    <m/>
    <m/>
    <m/>
    <m/>
    <m/>
    <m/>
    <m/>
    <m/>
    <m/>
    <m/>
    <m/>
    <m/>
    <m/>
    <m/>
    <m/>
    <m/>
    <m/>
    <m/>
    <m/>
    <m/>
    <m/>
    <m/>
    <m/>
    <m/>
    <m/>
    <n v="1"/>
    <n v="1"/>
    <s v="ZBHT0010"/>
    <s v="A6UmxdZD1w"/>
    <s v="Allocated 02"/>
    <s v="Door Locked (NC_DL)"/>
    <s v="Nc door lock "/>
    <d v="2025-09-11T00:00:00"/>
    <s v="Non Contactable Customer (POT_SKIP)"/>
    <s v="dt--10th sep 13:58 pm called up customer no 9766265359 Its   not connected "/>
    <d v="2025-09-10T00:00:00"/>
    <s v="NO"/>
  </r>
  <r>
    <n v="461721361"/>
    <s v="IZAS SALIM SHAIKH"/>
    <m/>
    <m/>
    <m/>
    <m/>
    <m/>
    <s v="BANK STABLE 16"/>
    <n v="3684"/>
    <n v="7302.99"/>
    <x v="4"/>
    <x v="0"/>
    <x v="1"/>
    <x v="4"/>
    <n v="62348"/>
    <n v="123"/>
    <n v="0"/>
    <n v="1350"/>
    <s v="FLOW"/>
    <n v="0.12397973189492351"/>
    <n v="1.067536152158537E-2"/>
    <s v="STABLE"/>
    <x v="0"/>
    <s v="MPTP"/>
    <x v="2"/>
    <s v="Add not found"/>
    <m/>
    <s v="CNAVNA"/>
    <m/>
    <s v="-"/>
    <s v="KHADKI PUNE CITY   RECRETION CLUB  ROAD   PUNE 411003"/>
    <s v="KHADAKI"/>
    <s v=" 8857003583  "/>
    <s v="ILASTIK RUN"/>
    <s v="Pune Pune     PUNE 411027"/>
    <n v="8775.99"/>
    <n v="62348"/>
    <n v="58"/>
    <n v="55"/>
    <s v="-"/>
    <s v="REGULAR"/>
    <s v="MH12WL6949"/>
    <s v="HONDA ACTIVA DLX"/>
    <n v="45321"/>
    <n v="36"/>
    <x v="1"/>
    <s v="KAILASH ATKARI"/>
    <s v="AARTI ZENDE"/>
    <m/>
    <m/>
    <m/>
    <m/>
    <m/>
    <m/>
    <n v="1"/>
    <m/>
    <m/>
    <m/>
    <m/>
    <m/>
    <m/>
    <m/>
    <m/>
    <m/>
    <m/>
    <m/>
    <m/>
    <m/>
    <m/>
    <m/>
    <m/>
    <m/>
    <m/>
    <m/>
    <m/>
    <m/>
    <m/>
    <m/>
    <m/>
    <m/>
    <m/>
    <m/>
    <m/>
    <m/>
    <m/>
    <m/>
    <m/>
    <m/>
    <m/>
    <m/>
    <m/>
    <m/>
    <m/>
    <m/>
    <m/>
    <m/>
    <m/>
    <m/>
    <m/>
    <m/>
    <m/>
    <m/>
    <m/>
    <m/>
    <m/>
    <m/>
    <m/>
    <m/>
    <m/>
    <m/>
    <m/>
    <m/>
    <m/>
    <m/>
    <n v="1"/>
    <m/>
    <m/>
    <m/>
    <m/>
    <m/>
    <m/>
    <m/>
    <m/>
    <n v="1"/>
    <m/>
    <m/>
    <m/>
    <m/>
    <m/>
    <m/>
    <m/>
    <m/>
    <m/>
    <m/>
    <m/>
    <m/>
    <m/>
    <m/>
    <m/>
    <m/>
    <m/>
    <n v="3"/>
    <n v="1"/>
    <s v="DUWT0023"/>
    <s v="ko-Gk8T1oFtz"/>
    <s v="Allocated 02"/>
    <s v="Address Not Found (NC_ANF)"/>
    <s v="Address not found "/>
    <d v="2025-09-26T00:00:00"/>
    <s v="RINGING NO RESPONSE (RNR)"/>
    <s v="16:26-CALLED UP THE CUSTOMER NO. CUSTOMER CONTACT NUMBER ARE RINGING MODE"/>
    <d v="2025-09-13T00:00:00"/>
    <s v="VYMO"/>
  </r>
  <r>
    <n v="462124546"/>
    <s v="VIJAY BANKAT KADAM"/>
    <m/>
    <m/>
    <m/>
    <m/>
    <m/>
    <m/>
    <n v="3248"/>
    <n v="16239"/>
    <x v="3"/>
    <x v="1"/>
    <x v="1"/>
    <x v="9"/>
    <n v="62302"/>
    <n v="674"/>
    <n v="0"/>
    <n v="2250"/>
    <s v="FLOW"/>
    <n v="0.1503476817288569"/>
    <n v="2.1243383682650871E-2"/>
    <s v="FLOW"/>
    <x v="1"/>
    <s v="-"/>
    <x v="2"/>
    <s v="Shifted"/>
    <m/>
    <s v="CNAVNA"/>
    <m/>
    <s v="ELG"/>
    <s v="Sr No 09 lane No   01 Sai P.G  Tukaram  Nagar  Kharadi  Pune  Pooja Super Market PUNE 411014"/>
    <s v="KHARADI"/>
    <s v=" 9307693265 9172037768 "/>
    <s v="Rediant Guard Services Pvt Ltd"/>
    <s v="818 Clover Hills    Plaza Nibm Road  Kondhwa Pune   Kondhwa Nibm Road  PUNE 411048"/>
    <n v="19163"/>
    <n v="62302"/>
    <n v="149"/>
    <n v="177"/>
    <s v="-"/>
    <s v="NPA"/>
    <s v="MH25BB6018"/>
    <s v="HONDA ACTIVA 6G H SMART"/>
    <n v="45356"/>
    <n v="36"/>
    <x v="1"/>
    <s v="VIJAY NIKAM"/>
    <s v="NUTAN KAMBLE"/>
    <m/>
    <m/>
    <m/>
    <m/>
    <m/>
    <m/>
    <n v="1"/>
    <m/>
    <m/>
    <m/>
    <m/>
    <m/>
    <m/>
    <m/>
    <m/>
    <m/>
    <m/>
    <m/>
    <m/>
    <m/>
    <m/>
    <m/>
    <m/>
    <m/>
    <m/>
    <m/>
    <m/>
    <m/>
    <m/>
    <m/>
    <m/>
    <m/>
    <m/>
    <m/>
    <m/>
    <m/>
    <m/>
    <m/>
    <m/>
    <m/>
    <m/>
    <m/>
    <m/>
    <m/>
    <m/>
    <m/>
    <m/>
    <m/>
    <m/>
    <m/>
    <m/>
    <m/>
    <m/>
    <m/>
    <m/>
    <m/>
    <m/>
    <m/>
    <m/>
    <m/>
    <m/>
    <m/>
    <m/>
    <m/>
    <m/>
    <m/>
    <m/>
    <m/>
    <m/>
    <m/>
    <m/>
    <m/>
    <m/>
    <m/>
    <m/>
    <m/>
    <m/>
    <m/>
    <m/>
    <m/>
    <m/>
    <m/>
    <m/>
    <m/>
    <m/>
    <m/>
    <m/>
    <m/>
    <m/>
    <m/>
    <m/>
    <m/>
    <m/>
    <n v="1"/>
    <n v="1"/>
    <s v="ZBHT0012"/>
    <s v="Ao0GGumWhkVL"/>
    <s v="Allocated 02"/>
    <s v="No Such Person (NC_NSP)"/>
    <s v="Nc"/>
    <d v="2025-09-03T00:00:00"/>
    <s v="RINGING NO RESPONSE (RNR)"/>
    <s v="dt--17th sep 16:19 pm called up customer no 9307693265 Its  ringing "/>
    <d v="2025-09-17T00:00:00"/>
    <s v="NO"/>
  </r>
  <r>
    <n v="465226904"/>
    <s v="KRASHNA NAGNATH SLGARE"/>
    <s v="COLLECT"/>
    <s v="03.09.25"/>
    <n v="4537"/>
    <m/>
    <m/>
    <m/>
    <n v="3997"/>
    <n v="3547"/>
    <x v="0"/>
    <x v="0"/>
    <x v="0"/>
    <x v="0"/>
    <n v="62062"/>
    <n v="90"/>
    <n v="0"/>
    <n v="900"/>
    <s v="21.08.25"/>
    <n v="3.5784912758577231E-2"/>
    <n v="3.0917809389680532E-3"/>
    <s v="STABLE"/>
    <x v="0"/>
    <s v="MPTP"/>
    <x v="4"/>
    <m/>
    <m/>
    <s v="CAVA"/>
    <m/>
    <s v="-"/>
    <s v="C/O DATTATRAY SHANKAR   BUCHADE  GAT NO 49/1 MARUNJI   PUNE 412115"/>
    <s v="MARUNJI"/>
    <s v=" 7559282906  "/>
    <s v="OTHERS"/>
    <s v="      "/>
    <n v="4537"/>
    <n v="62062"/>
    <n v="26"/>
    <n v="23"/>
    <s v="-"/>
    <s v="REGULAR"/>
    <s v="MH14LM5400"/>
    <s v="BAJAJ PULSAR RS200 ABS TWIN CHANNEL"/>
    <n v="45672"/>
    <n v="24"/>
    <x v="1"/>
    <s v="KAILASH ATKARI"/>
    <s v="NUTAN KAMBLE"/>
    <m/>
    <m/>
    <m/>
    <n v="1"/>
    <m/>
    <m/>
    <m/>
    <m/>
    <m/>
    <m/>
    <m/>
    <m/>
    <m/>
    <m/>
    <m/>
    <m/>
    <m/>
    <m/>
    <m/>
    <m/>
    <m/>
    <m/>
    <m/>
    <m/>
    <m/>
    <m/>
    <m/>
    <m/>
    <m/>
    <m/>
    <m/>
    <m/>
    <m/>
    <m/>
    <m/>
    <m/>
    <m/>
    <m/>
    <m/>
    <m/>
    <m/>
    <m/>
    <m/>
    <m/>
    <m/>
    <m/>
    <m/>
    <m/>
    <m/>
    <m/>
    <m/>
    <m/>
    <m/>
    <m/>
    <m/>
    <m/>
    <m/>
    <m/>
    <m/>
    <m/>
    <m/>
    <m/>
    <m/>
    <m/>
    <m/>
    <m/>
    <m/>
    <m/>
    <m/>
    <m/>
    <m/>
    <m/>
    <m/>
    <m/>
    <m/>
    <m/>
    <m/>
    <m/>
    <m/>
    <m/>
    <m/>
    <m/>
    <m/>
    <m/>
    <m/>
    <m/>
    <m/>
    <m/>
    <m/>
    <m/>
    <m/>
    <m/>
    <m/>
    <n v="1"/>
    <n v="1"/>
    <s v="DUWT0030"/>
    <s v="AoIXrKiFxJm"/>
    <s v="Allocated"/>
    <s v="Payment (PAID)"/>
    <s v="Payment (PAID)"/>
    <d v="2025-09-03T00:00:00"/>
    <s v="RINGING NO RESPONSE (RNR)"/>
    <s v="dt--04th  Sep 16:36pm called up customer no 7559282906 Its  ringing "/>
    <d v="2025-09-04T00:00:00"/>
    <s v="NO"/>
  </r>
  <r>
    <n v="464210362"/>
    <s v="LALIT BHAGWAT WANKHEDKAR"/>
    <m/>
    <m/>
    <m/>
    <m/>
    <m/>
    <m/>
    <n v="3484"/>
    <n v="3484"/>
    <x v="0"/>
    <x v="1"/>
    <x v="1"/>
    <x v="12"/>
    <n v="61891"/>
    <n v="46"/>
    <n v="0"/>
    <n v="450"/>
    <s v="-"/>
    <n v="6.9496384045567877E-2"/>
    <n v="3.0832621264811279E-3"/>
    <s v="FLOW"/>
    <x v="5"/>
    <s v="-"/>
    <x v="0"/>
    <s v="No Such Person"/>
    <m/>
    <s v="CNAVNA"/>
    <m/>
    <s v="-"/>
    <s v="Krishna nagar lane   no 1 Krishna  chowk new sangvi  pune  PUNE 411007"/>
    <s v="SANGAVI"/>
    <s v=" -  "/>
    <s v="Mkm tech sale pvt ltd"/>
    <s v="Lunawat apex office   no 4 2nd floor  Behind nexa  showroom Aundh sakali nagar pune  PUNE 411007"/>
    <n v="3980"/>
    <n v="61891"/>
    <n v="27"/>
    <n v="55"/>
    <s v="-"/>
    <s v="REGULAR"/>
    <s v="MH18CF2507"/>
    <s v="TVS JUPITER 125 DISC"/>
    <n v="45570"/>
    <n v="30"/>
    <x v="1"/>
    <s v="KAILASH ATKARI"/>
    <s v="NUTAN KAMBLE"/>
    <m/>
    <m/>
    <m/>
    <m/>
    <m/>
    <m/>
    <n v="1"/>
    <m/>
    <m/>
    <m/>
    <m/>
    <m/>
    <m/>
    <m/>
    <m/>
    <m/>
    <m/>
    <m/>
    <m/>
    <m/>
    <m/>
    <m/>
    <m/>
    <m/>
    <m/>
    <m/>
    <m/>
    <m/>
    <m/>
    <m/>
    <m/>
    <m/>
    <m/>
    <m/>
    <m/>
    <m/>
    <m/>
    <m/>
    <m/>
    <m/>
    <m/>
    <m/>
    <m/>
    <m/>
    <m/>
    <m/>
    <m/>
    <m/>
    <n v="1"/>
    <m/>
    <m/>
    <n v="2"/>
    <m/>
    <m/>
    <m/>
    <m/>
    <m/>
    <m/>
    <m/>
    <m/>
    <m/>
    <m/>
    <m/>
    <m/>
    <m/>
    <m/>
    <m/>
    <m/>
    <m/>
    <m/>
    <m/>
    <m/>
    <m/>
    <m/>
    <m/>
    <m/>
    <m/>
    <m/>
    <m/>
    <m/>
    <m/>
    <m/>
    <m/>
    <m/>
    <m/>
    <m/>
    <m/>
    <m/>
    <m/>
    <m/>
    <m/>
    <m/>
    <m/>
    <n v="4"/>
    <n v="1"/>
    <s v="ZBHT0015"/>
    <s v="BPkAOx9hFkc"/>
    <s v="Allocated 02"/>
    <s v="No Such Person (NC_NSP)"/>
    <s v="Visited at customer given address but no buddy know customer this areas."/>
    <d v="2025-09-18T00:00:00"/>
    <s v="RINGING NO RESPONSE (RNR)"/>
    <s v="dt--10th sep 14:01 pm called up customer no  Its  ringing "/>
    <d v="2025-09-10T00:00:00"/>
    <s v="NO"/>
  </r>
  <r>
    <n v="457838485"/>
    <s v="MORE KIRAN CHINTAMAN"/>
    <m/>
    <m/>
    <m/>
    <m/>
    <m/>
    <m/>
    <n v="3033"/>
    <n v="11713"/>
    <x v="1"/>
    <x v="1"/>
    <x v="1"/>
    <x v="16"/>
    <n v="61752"/>
    <n v="655"/>
    <n v="0"/>
    <n v="2250"/>
    <s v="FLOW"/>
    <n v="0.17100655239885071"/>
    <n v="1.4381246184260781E-2"/>
    <s v="FLOW"/>
    <x v="1"/>
    <s v="PTP"/>
    <x v="2"/>
    <s v="Shifted"/>
    <m/>
    <s v="CNAVNA"/>
    <m/>
    <s v="-"/>
    <s v="AT-KHATKALE KHATKALE   PUNE . .    PUNE 410502"/>
    <s v="KHATKALE"/>
    <s v=" 9096340569  "/>
    <s v="Hotel saivishwas"/>
    <s v="Khubi Junnar     PUNE 410502"/>
    <n v="14618"/>
    <n v="61752"/>
    <n v="119"/>
    <n v="147"/>
    <s v="-"/>
    <s v="NPA"/>
    <s v="MH14KV6573"/>
    <s v="HONDA ACTIVA 6G H SMART"/>
    <n v="45041"/>
    <n v="48"/>
    <x v="1"/>
    <s v="KAILASH ATKARI"/>
    <s v="AARTI ZENDE"/>
    <m/>
    <m/>
    <m/>
    <m/>
    <m/>
    <m/>
    <m/>
    <m/>
    <m/>
    <m/>
    <m/>
    <m/>
    <m/>
    <m/>
    <m/>
    <m/>
    <m/>
    <m/>
    <m/>
    <m/>
    <m/>
    <m/>
    <m/>
    <m/>
    <n v="1"/>
    <m/>
    <m/>
    <m/>
    <m/>
    <m/>
    <m/>
    <m/>
    <m/>
    <m/>
    <m/>
    <m/>
    <m/>
    <m/>
    <m/>
    <m/>
    <m/>
    <m/>
    <m/>
    <m/>
    <m/>
    <m/>
    <m/>
    <m/>
    <m/>
    <m/>
    <m/>
    <m/>
    <m/>
    <m/>
    <m/>
    <m/>
    <m/>
    <m/>
    <m/>
    <m/>
    <m/>
    <m/>
    <m/>
    <m/>
    <m/>
    <m/>
    <m/>
    <m/>
    <m/>
    <m/>
    <m/>
    <m/>
    <m/>
    <m/>
    <m/>
    <m/>
    <m/>
    <m/>
    <m/>
    <m/>
    <m/>
    <m/>
    <m/>
    <m/>
    <m/>
    <m/>
    <m/>
    <m/>
    <m/>
    <m/>
    <m/>
    <m/>
    <m/>
    <n v="1"/>
    <n v="1"/>
    <s v="ZBHT0021"/>
    <s v="kPemr63Y-JL"/>
    <s v="Allocated 02"/>
    <s v="Shifted (NC_SFTD)"/>
    <s v="Shifted"/>
    <d v="2025-09-09T00:00:00"/>
    <s v="RINGING NO RESPONSE (RNR)"/>
    <s v="16:27-CALLED UP THE CUSTOMER NO. CUSTOMER CONTACT NUMBER ARE BUSY  MODE"/>
    <d v="2025-09-13T00:00:00"/>
    <s v="NO"/>
  </r>
  <r>
    <n v="458063666"/>
    <s v="OMKAR ANIL WAINGANKAR"/>
    <m/>
    <m/>
    <m/>
    <m/>
    <m/>
    <s v="BANK STABLE 16"/>
    <n v="6040"/>
    <n v="12492"/>
    <x v="2"/>
    <x v="0"/>
    <x v="1"/>
    <x v="10"/>
    <n v="61609.2"/>
    <n v="505"/>
    <n v="0"/>
    <n v="0"/>
    <s v="STABLE"/>
    <n v="0.26063050811721639"/>
    <n v="1.582202054874942E-2"/>
    <s v="STABLE"/>
    <x v="0"/>
    <s v="PAID"/>
    <x v="2"/>
    <s v="Add not found"/>
    <m/>
    <s v="CNAVNA"/>
    <m/>
    <s v="-"/>
    <s v="Shri Nath Krupa   mayura Medical  Pandav Nagar Bhosari  Pune Pune City PUNE 411039"/>
    <s v="BHOSARI"/>
    <s v=" 8600078069 7821039690 "/>
    <s v="CPM INDIA SALES AND MARKETING.PVTLTD"/>
    <s v="3fe 3rd floor Rushabh   chambers  Makwana road andheri  east mumbai makhawana road MUMBAI 400059"/>
    <n v="12997"/>
    <n v="61609.2"/>
    <n v="88"/>
    <n v="86"/>
    <s v="-"/>
    <s v="NPA"/>
    <s v="MH14KV2267"/>
    <s v="RE BULLET X 350 ES EFI JET BLACK"/>
    <n v="45057"/>
    <n v="36"/>
    <x v="1"/>
    <s v="VIJAY NIKAM"/>
    <s v="NUTAN KAMBLE"/>
    <m/>
    <m/>
    <m/>
    <m/>
    <m/>
    <m/>
    <m/>
    <m/>
    <m/>
    <n v="1"/>
    <m/>
    <m/>
    <m/>
    <m/>
    <m/>
    <m/>
    <m/>
    <m/>
    <m/>
    <m/>
    <m/>
    <m/>
    <m/>
    <m/>
    <m/>
    <m/>
    <m/>
    <m/>
    <m/>
    <m/>
    <m/>
    <m/>
    <m/>
    <m/>
    <m/>
    <m/>
    <m/>
    <m/>
    <m/>
    <m/>
    <m/>
    <m/>
    <m/>
    <m/>
    <m/>
    <m/>
    <m/>
    <m/>
    <m/>
    <m/>
    <m/>
    <m/>
    <m/>
    <m/>
    <m/>
    <m/>
    <m/>
    <m/>
    <m/>
    <m/>
    <m/>
    <m/>
    <m/>
    <m/>
    <m/>
    <m/>
    <m/>
    <m/>
    <m/>
    <m/>
    <m/>
    <m/>
    <m/>
    <m/>
    <m/>
    <m/>
    <m/>
    <m/>
    <m/>
    <m/>
    <m/>
    <m/>
    <m/>
    <m/>
    <m/>
    <m/>
    <m/>
    <m/>
    <m/>
    <m/>
    <m/>
    <m/>
    <m/>
    <n v="1"/>
    <n v="1"/>
    <s v="DUWT0025"/>
    <s v="GP4ZD-4aGom"/>
    <s v="Allocated 02"/>
    <s v="Address Not Found (NC_ANF)"/>
    <s v="Customer residence add not found short add "/>
    <d v="2025-09-04T00:00:00"/>
    <s v="Non Contactable Customer (POT_SKIP)"/>
    <s v="dt--10th sep 14:02 pm called up customer no 8600078069 Its  call forwarded to voice  mail "/>
    <d v="2025-09-10T00:00:00"/>
    <s v="VYMO"/>
  </r>
  <r>
    <n v="461375051"/>
    <s v="REKHA MAROTI KALE"/>
    <m/>
    <m/>
    <m/>
    <m/>
    <m/>
    <s v="BANK RB 25"/>
    <n v="3776"/>
    <n v="7491.03"/>
    <x v="4"/>
    <x v="2"/>
    <x v="1"/>
    <x v="2"/>
    <n v="61189"/>
    <n v="129"/>
    <n v="0"/>
    <n v="2250"/>
    <s v="FLOW"/>
    <n v="0.2005485070002864"/>
    <n v="1.0476914995577839E-2"/>
    <s v="STABLE"/>
    <x v="0"/>
    <s v="PTP"/>
    <x v="4"/>
    <m/>
    <m/>
    <s v="CAVA"/>
    <m/>
    <s v="-"/>
    <s v="CO SUDHIR DHONDAGE   AP SAVARDARI  TAL KHED DIST  PUNE NEAR HDFC BANK LTD  PUNE 410501"/>
    <s v="SAVARDHARI"/>
    <s v=" 9689020742  "/>
    <s v="BSA"/>
    <s v="Savardari Pune     PUNE 410501"/>
    <n v="9870.0300000000007"/>
    <n v="61189"/>
    <n v="58"/>
    <n v="0"/>
    <s v="-"/>
    <s v="REGULAR"/>
    <s v="MH22BD0801"/>
    <s v="HONDA SHINE CELEBRATION ED DRUM"/>
    <n v="45295"/>
    <n v="36"/>
    <x v="1"/>
    <s v="KAILASH ATKARI"/>
    <s v="AARTI ZENDE"/>
    <m/>
    <m/>
    <m/>
    <m/>
    <m/>
    <m/>
    <m/>
    <m/>
    <m/>
    <m/>
    <m/>
    <m/>
    <m/>
    <m/>
    <m/>
    <m/>
    <m/>
    <m/>
    <m/>
    <m/>
    <m/>
    <m/>
    <m/>
    <m/>
    <m/>
    <m/>
    <m/>
    <m/>
    <m/>
    <m/>
    <m/>
    <m/>
    <m/>
    <n v="1"/>
    <m/>
    <m/>
    <m/>
    <m/>
    <m/>
    <m/>
    <m/>
    <m/>
    <m/>
    <m/>
    <m/>
    <m/>
    <m/>
    <m/>
    <m/>
    <m/>
    <m/>
    <m/>
    <m/>
    <m/>
    <m/>
    <m/>
    <m/>
    <m/>
    <m/>
    <m/>
    <m/>
    <m/>
    <m/>
    <m/>
    <m/>
    <m/>
    <m/>
    <m/>
    <m/>
    <m/>
    <m/>
    <m/>
    <m/>
    <m/>
    <m/>
    <m/>
    <m/>
    <m/>
    <m/>
    <m/>
    <m/>
    <m/>
    <m/>
    <m/>
    <m/>
    <m/>
    <m/>
    <m/>
    <m/>
    <m/>
    <m/>
    <m/>
    <m/>
    <n v="1"/>
    <n v="1"/>
    <s v="DUWT0017"/>
    <s v="A6L1rg96Ft7"/>
    <s v="Allocated 02"/>
    <s v="Address Not Found (NC_ANF)"/>
    <s v="Short address available "/>
    <d v="2025-09-12T00:00:00"/>
    <s v="Non Contactable Customer (POT_SKIP)"/>
    <s v="17:44-CALLED UP THE CUSTOMER NO. CUSTOMER IS NOT CONTACTABLE ON ANY CONTACT NO.IN SYSTEM"/>
    <d v="2025-09-04T00:00:00"/>
    <s v="NO"/>
  </r>
  <r>
    <n v="458120599"/>
    <s v="SHUBHAM BALASAHEB ABHYANKAR"/>
    <m/>
    <m/>
    <m/>
    <m/>
    <m/>
    <s v="BANK STABLE 16"/>
    <n v="5771"/>
    <n v="13914.49"/>
    <x v="2"/>
    <x v="0"/>
    <x v="1"/>
    <x v="2"/>
    <n v="60914.87"/>
    <n v="406"/>
    <n v="0"/>
    <n v="1800"/>
    <s v="02.08.25"/>
    <n v="0.28647280656429752"/>
    <n v="1.5643707836887989E-2"/>
    <s v="STABLE"/>
    <x v="0"/>
    <s v="PAID"/>
    <x v="1"/>
    <m/>
    <m/>
    <m/>
    <m/>
    <s v="-"/>
    <s v="SUVICHAR NIVAS    MONIKA HOTEL MAGE  TAL KHED NANEKARWADI  PUNE jyotiba mandir PUNE 410501"/>
    <s v="NANEKAR  WADI"/>
    <s v=" 7721975975 7709697376 "/>
    <s v="AMAZON SELLER SERVICES PRIVATE LIMITED"/>
    <s v="ap pimpale gurav   sathtuti road  pimple gurav pune  behind reliance mart PUNE 411061"/>
    <n v="16120.49"/>
    <n v="60914.87"/>
    <n v="88"/>
    <n v="86"/>
    <s v="-"/>
    <s v="REGULAR"/>
    <s v="MH14KV3202"/>
    <s v="RE BULLET X 350 ES EFI JET BLACK"/>
    <n v="45061"/>
    <n v="36"/>
    <x v="1"/>
    <s v="KAILASH ATKARI"/>
    <s v="AARTI ZENDE"/>
    <m/>
    <m/>
    <m/>
    <m/>
    <m/>
    <m/>
    <n v="1"/>
    <m/>
    <m/>
    <m/>
    <m/>
    <m/>
    <m/>
    <m/>
    <m/>
    <m/>
    <m/>
    <m/>
    <m/>
    <m/>
    <m/>
    <m/>
    <m/>
    <m/>
    <m/>
    <m/>
    <m/>
    <m/>
    <m/>
    <m/>
    <m/>
    <m/>
    <m/>
    <m/>
    <m/>
    <m/>
    <m/>
    <m/>
    <m/>
    <m/>
    <m/>
    <m/>
    <m/>
    <m/>
    <m/>
    <m/>
    <m/>
    <m/>
    <m/>
    <m/>
    <m/>
    <m/>
    <m/>
    <m/>
    <m/>
    <m/>
    <m/>
    <m/>
    <m/>
    <m/>
    <m/>
    <m/>
    <m/>
    <m/>
    <m/>
    <m/>
    <m/>
    <m/>
    <m/>
    <m/>
    <m/>
    <m/>
    <m/>
    <m/>
    <m/>
    <m/>
    <m/>
    <m/>
    <m/>
    <m/>
    <m/>
    <m/>
    <m/>
    <m/>
    <m/>
    <m/>
    <m/>
    <m/>
    <m/>
    <m/>
    <m/>
    <m/>
    <m/>
    <n v="1"/>
    <n v="1"/>
    <s v="DUWT0017"/>
    <s v="A2ttjdWWNb3"/>
    <s v="Allocated 02"/>
    <s v="Promise To Pay (PTP)"/>
    <s v="Customer pay online "/>
    <d v="2025-09-03T00:00:00"/>
    <s v="RINGING NO RESPONSE (RNR)"/>
    <s v="14:54-CALLED UP THE CUSTOMER NO. CUSTOMER CONTACT NUMBER ARE BUSY  MODE"/>
    <d v="2025-09-09T00:00:00"/>
    <s v="NO"/>
  </r>
  <r>
    <n v="462383949"/>
    <s v="RAVINDRA KHANDU JADHAV"/>
    <s v="ONLINE"/>
    <s v="03.09.25"/>
    <n v="3500"/>
    <s v="UPI"/>
    <n v="534491444717"/>
    <m/>
    <n v="3281"/>
    <n v="9797"/>
    <x v="2"/>
    <x v="0"/>
    <x v="0"/>
    <x v="15"/>
    <n v="60833"/>
    <n v="536"/>
    <n v="0"/>
    <n v="0"/>
    <s v="02.08.25"/>
    <n v="0.16886457842495681"/>
    <n v="1.562268258704988E-2"/>
    <s v="STABLE"/>
    <x v="0"/>
    <s v="PAID"/>
    <x v="4"/>
    <m/>
    <m/>
    <s v="CAVA"/>
    <m/>
    <s v="ELG"/>
    <s v="SHRI-GANESH-NAGAR -NAIK-CHAL   -BOPODI-Pune-City   ..... ..... PUNE 411020"/>
    <s v="BOPODI"/>
    <s v=" 9623016052  "/>
    <s v="PUNE MUNCIPLE CORPORATION"/>
    <s v="shivai nagar pune   pune  pune pune   pune pune  pune pune  PUNE 411006"/>
    <n v="10333"/>
    <n v="60833"/>
    <n v="88"/>
    <n v="86"/>
    <s v="-"/>
    <s v="REGULAR"/>
    <s v="MH12WQ4856"/>
    <s v="HONDA ACTIVA 6G H SMART"/>
    <n v="45380"/>
    <n v="36"/>
    <x v="1"/>
    <s v="VIJAY NIKAM"/>
    <s v="NUTAN KAMBLE"/>
    <m/>
    <m/>
    <m/>
    <n v="1"/>
    <m/>
    <m/>
    <m/>
    <m/>
    <m/>
    <m/>
    <m/>
    <m/>
    <m/>
    <m/>
    <m/>
    <m/>
    <m/>
    <m/>
    <m/>
    <m/>
    <m/>
    <n v="1"/>
    <m/>
    <m/>
    <m/>
    <m/>
    <m/>
    <m/>
    <m/>
    <m/>
    <m/>
    <m/>
    <m/>
    <m/>
    <m/>
    <m/>
    <m/>
    <m/>
    <m/>
    <m/>
    <m/>
    <m/>
    <m/>
    <m/>
    <m/>
    <m/>
    <m/>
    <m/>
    <m/>
    <m/>
    <m/>
    <m/>
    <m/>
    <m/>
    <m/>
    <m/>
    <m/>
    <m/>
    <m/>
    <m/>
    <m/>
    <m/>
    <m/>
    <m/>
    <m/>
    <m/>
    <m/>
    <m/>
    <m/>
    <m/>
    <m/>
    <m/>
    <m/>
    <m/>
    <m/>
    <m/>
    <m/>
    <m/>
    <m/>
    <m/>
    <m/>
    <m/>
    <m/>
    <m/>
    <m/>
    <m/>
    <m/>
    <m/>
    <m/>
    <m/>
    <m/>
    <m/>
    <m/>
    <n v="2"/>
    <n v="1"/>
    <s v="ZBHT0009"/>
    <s v="A2A5iwvaB6z"/>
    <s v="Allocated 02"/>
    <s v="Promise To Pay (PTP)"/>
    <s v="Customer promise pay cash 3500 on 21/09"/>
    <d v="2025-09-21T00:00:00"/>
    <s v="RINGING NO RESPONSE (RNR)"/>
    <s v="dt--04th  Sep 17:16pm called up customer no 9623016052 Its  ringing "/>
    <d v="2025-09-04T00:00:00"/>
    <s v="NO"/>
  </r>
  <r>
    <n v="456675556"/>
    <s v="RAVINDRA KISAN TEMGIRE"/>
    <s v="ONLINE"/>
    <s v="29.09.25"/>
    <n v="3750"/>
    <s v="UPI"/>
    <n v="56386879651"/>
    <m/>
    <n v="3667"/>
    <n v="3279"/>
    <x v="0"/>
    <x v="0"/>
    <x v="0"/>
    <x v="17"/>
    <n v="60831"/>
    <n v="82"/>
    <n v="0"/>
    <n v="2250"/>
    <s v="25.08.25"/>
    <n v="0.1113669924389042"/>
    <n v="3.0304554525855689E-3"/>
    <s v="STABLE"/>
    <x v="0"/>
    <s v="PTP"/>
    <x v="1"/>
    <m/>
    <n v="30"/>
    <s v="CAVA"/>
    <m/>
    <s v="-"/>
    <s v="PANGOLI ROAD GHAR   NO-158 TUNGARLI  LONAVALA PUNE  .  LONAVALA 410401"/>
    <s v="LONAVALA"/>
    <s v=" 9764510193  "/>
    <s v="L AND T DEFENCE"/>
    <s v="TALEGAON MAVAL     TALEGAON DABHADE 410506"/>
    <n v="5611"/>
    <n v="60831"/>
    <n v="27"/>
    <n v="55"/>
    <s v="-"/>
    <s v="NPA"/>
    <s v="MH14KP7672"/>
    <s v="HONDA UNICORN 160 BS6"/>
    <n v="44961"/>
    <n v="48"/>
    <x v="1"/>
    <s v="VIJAY NIKAM"/>
    <s v="AARTI ZENDE"/>
    <m/>
    <m/>
    <m/>
    <m/>
    <m/>
    <m/>
    <n v="1"/>
    <m/>
    <m/>
    <m/>
    <m/>
    <m/>
    <m/>
    <m/>
    <m/>
    <m/>
    <m/>
    <m/>
    <m/>
    <m/>
    <m/>
    <m/>
    <m/>
    <m/>
    <m/>
    <m/>
    <m/>
    <m/>
    <m/>
    <m/>
    <m/>
    <m/>
    <m/>
    <m/>
    <m/>
    <m/>
    <m/>
    <m/>
    <m/>
    <m/>
    <m/>
    <m/>
    <m/>
    <m/>
    <m/>
    <m/>
    <m/>
    <m/>
    <m/>
    <m/>
    <m/>
    <m/>
    <m/>
    <m/>
    <m/>
    <m/>
    <m/>
    <m/>
    <m/>
    <m/>
    <m/>
    <m/>
    <m/>
    <m/>
    <m/>
    <m/>
    <m/>
    <m/>
    <m/>
    <m/>
    <m/>
    <m/>
    <m/>
    <m/>
    <m/>
    <m/>
    <m/>
    <m/>
    <m/>
    <m/>
    <m/>
    <m/>
    <m/>
    <m/>
    <m/>
    <m/>
    <m/>
    <m/>
    <m/>
    <m/>
    <m/>
    <m/>
    <m/>
    <n v="1"/>
    <n v="1"/>
    <s v="DUWT0013"/>
    <s v="BP6kX2RGkX8c"/>
    <s v="Allocated 02"/>
    <s v="Promise To Pay (PTP)"/>
    <s v="Customer meet residents address and PTP online "/>
    <d v="2025-09-29T00:00:00"/>
    <s v="Promise To Pay (PTP)"/>
    <s v="14:03-CALLED UP THE CUSTOMER NO. CUSTOMER GIVEN PROMISED TO TRANSFER EMI DUE THROUGH ONLINE MODE AND SHARE THE TRANSATION DETAILS."/>
    <d v="2025-09-23T00:00:00"/>
    <s v="NO"/>
  </r>
  <r>
    <n v="463921899"/>
    <s v="MOHD ARIF KHAN"/>
    <m/>
    <m/>
    <m/>
    <m/>
    <m/>
    <s v="BANK STABLE 16"/>
    <n v="3916"/>
    <n v="18777"/>
    <x v="3"/>
    <x v="0"/>
    <x v="1"/>
    <x v="0"/>
    <n v="60805"/>
    <n v="801"/>
    <n v="0"/>
    <n v="2250"/>
    <s v="FLOW"/>
    <n v="0.23904980484053351"/>
    <n v="2.0732945087213669E-2"/>
    <s v="STABLE"/>
    <x v="0"/>
    <s v="NC"/>
    <x v="2"/>
    <s v="Entry restricted"/>
    <m/>
    <s v="CAVNA"/>
    <m/>
    <s v="ELG"/>
    <s v="BALA JI PG FLAT   NO. 13/20 WAKAD  ROHAN TARANG  SOCIETY  PUNE 411057"/>
    <s v="WAKAD"/>
    <s v=" 9175629717  "/>
    <n v="0"/>
    <s v="      "/>
    <n v="21828"/>
    <n v="60805"/>
    <n v="148"/>
    <n v="146"/>
    <s v="-"/>
    <s v="NPA"/>
    <s v="UP40BC8184"/>
    <s v="DOMINAR 250 ABS BS6"/>
    <n v="45537"/>
    <n v="24"/>
    <x v="1"/>
    <s v="KAILASH ATKARI"/>
    <s v="NUTAN KAMBLE"/>
    <n v="1"/>
    <m/>
    <m/>
    <m/>
    <m/>
    <m/>
    <m/>
    <m/>
    <m/>
    <m/>
    <m/>
    <m/>
    <m/>
    <m/>
    <m/>
    <m/>
    <m/>
    <m/>
    <m/>
    <m/>
    <m/>
    <m/>
    <m/>
    <m/>
    <m/>
    <m/>
    <m/>
    <m/>
    <m/>
    <m/>
    <m/>
    <m/>
    <m/>
    <m/>
    <m/>
    <m/>
    <m/>
    <m/>
    <m/>
    <m/>
    <m/>
    <m/>
    <m/>
    <m/>
    <m/>
    <m/>
    <m/>
    <m/>
    <m/>
    <m/>
    <m/>
    <m/>
    <m/>
    <m/>
    <m/>
    <m/>
    <m/>
    <m/>
    <m/>
    <m/>
    <m/>
    <m/>
    <m/>
    <m/>
    <m/>
    <m/>
    <m/>
    <m/>
    <m/>
    <m/>
    <m/>
    <m/>
    <m/>
    <m/>
    <m/>
    <m/>
    <m/>
    <m/>
    <m/>
    <m/>
    <m/>
    <m/>
    <m/>
    <m/>
    <m/>
    <m/>
    <m/>
    <m/>
    <m/>
    <m/>
    <m/>
    <m/>
    <m/>
    <n v="1"/>
    <n v="1"/>
    <s v="DUWT0030"/>
    <s v="AoiGJAimoF87"/>
    <s v="Allocated 02"/>
    <s v="Entry Restricted (NC_ER)"/>
    <s v="Left message to pg owner "/>
    <d v="2025-09-01T00:00:00"/>
    <s v="Non Contactable Customer (POT_SKIP)"/>
    <s v="dt--10th sep 16:10 pm called up customer no 9175629717 Its   call forwarded to voice mail "/>
    <d v="2025-09-10T00:00:00"/>
    <s v="NO"/>
  </r>
  <r>
    <n v="462703048"/>
    <s v="RAHUL MADDESIYA"/>
    <s v="ONLINE"/>
    <s v="12.09.25"/>
    <n v="10480"/>
    <s v="UPI"/>
    <m/>
    <m/>
    <n v="5240"/>
    <n v="20857.47"/>
    <x v="1"/>
    <x v="2"/>
    <x v="0"/>
    <x v="3"/>
    <n v="60798"/>
    <n v="522"/>
    <n v="0"/>
    <n v="2250"/>
    <s v="FLOW"/>
    <n v="0.1079105278702305"/>
    <n v="1.41590718601938E-2"/>
    <s v="RB"/>
    <x v="0"/>
    <s v="NC"/>
    <x v="4"/>
    <m/>
    <m/>
    <s v="CAVNA"/>
    <m/>
    <s v="-"/>
    <s v="GANESH NAGAR PRASANT   JADHAV ROOM  NO 2 JADHAVWADI  CHIKHALI HAVELI NEAR MATOSHREE KAMAN  PUNE 411062"/>
    <s v="CHIKHALI"/>
    <s v=" 9370971597  "/>
    <s v="SPINOVA SYSTEM"/>
    <s v="NR HP PETROL PUMP   MOI GAON KHED  PUNE   PUNE 410501"/>
    <n v="23629.47"/>
    <n v="60798"/>
    <n v="119"/>
    <n v="86"/>
    <s v="-"/>
    <s v="NPA"/>
    <s v="MH14LN5640"/>
    <s v="SPLENDOR PLUS I3S XTEC"/>
    <n v="45408"/>
    <n v="24"/>
    <x v="1"/>
    <s v="VIJAY NIKAM"/>
    <s v="AARTI ZENDE"/>
    <m/>
    <m/>
    <m/>
    <m/>
    <m/>
    <m/>
    <n v="1"/>
    <m/>
    <m/>
    <m/>
    <m/>
    <m/>
    <m/>
    <m/>
    <m/>
    <m/>
    <m/>
    <m/>
    <m/>
    <m/>
    <m/>
    <m/>
    <m/>
    <m/>
    <m/>
    <m/>
    <m/>
    <m/>
    <m/>
    <m/>
    <m/>
    <m/>
    <m/>
    <m/>
    <m/>
    <m/>
    <m/>
    <m/>
    <m/>
    <m/>
    <m/>
    <m/>
    <m/>
    <m/>
    <m/>
    <m/>
    <m/>
    <m/>
    <m/>
    <m/>
    <m/>
    <m/>
    <m/>
    <m/>
    <m/>
    <m/>
    <m/>
    <m/>
    <m/>
    <m/>
    <m/>
    <m/>
    <m/>
    <m/>
    <m/>
    <m/>
    <m/>
    <m/>
    <m/>
    <m/>
    <m/>
    <m/>
    <m/>
    <m/>
    <m/>
    <m/>
    <m/>
    <m/>
    <m/>
    <m/>
    <m/>
    <m/>
    <m/>
    <m/>
    <m/>
    <m/>
    <m/>
    <m/>
    <m/>
    <m/>
    <m/>
    <m/>
    <m/>
    <n v="1"/>
    <n v="1"/>
    <s v="ZBHT0011"/>
    <s v="G6htlBtHh93"/>
    <s v="Allocated 02"/>
    <s v="Door Locked (NC_DL)"/>
    <s v="Door Locked "/>
    <d v="2025-09-03T00:00:00"/>
    <s v="RINGING NO RESPONSE (RNR)"/>
    <s v="17:45-CALLED UP THE CUSTOMER NO. CUSTOMER CONTACT NUMBER ARE RINGING MODE"/>
    <d v="2025-09-04T00:00:00"/>
    <s v="NO"/>
  </r>
  <r>
    <n v="463903463"/>
    <s v="UTTAM LAXMAN SHETE"/>
    <m/>
    <m/>
    <m/>
    <m/>
    <m/>
    <m/>
    <n v="4853"/>
    <n v="4831.9599999999991"/>
    <x v="0"/>
    <x v="1"/>
    <x v="1"/>
    <x v="2"/>
    <n v="60160"/>
    <n v="80"/>
    <n v="0"/>
    <n v="900"/>
    <s v="-"/>
    <n v="6.0800207335175119E-2"/>
    <n v="2.997027831657343E-3"/>
    <s v="FLOW"/>
    <x v="6"/>
    <s v="-"/>
    <x v="7"/>
    <s v="Cust expire"/>
    <m/>
    <s v="CNAVA"/>
    <m/>
    <m/>
    <s v="AT SAVARDARI POST   VASULI TAL KHED  DIST PUNE NEAR  AIR LIQUID CHOWK  PUNE 410501"/>
    <s v="VASULI"/>
    <s v=" 9767662572  "/>
    <s v="Hotel Jay bhavani"/>
    <s v="Savardari Pune     PUNE 410501"/>
    <n v="10664.96"/>
    <n v="60160"/>
    <n v="27"/>
    <n v="55"/>
    <s v="-"/>
    <s v="REGULAR"/>
    <m/>
    <s v="SPLENDOR PLUS I3S BS6 FI DRUM SELF"/>
    <n v="45535"/>
    <n v="24"/>
    <x v="0"/>
    <s v="KAILASH ATKARI"/>
    <s v="AARTI ZENDE"/>
    <m/>
    <m/>
    <m/>
    <m/>
    <m/>
    <m/>
    <m/>
    <m/>
    <m/>
    <m/>
    <m/>
    <m/>
    <m/>
    <m/>
    <m/>
    <m/>
    <m/>
    <m/>
    <m/>
    <m/>
    <m/>
    <m/>
    <m/>
    <m/>
    <m/>
    <m/>
    <m/>
    <m/>
    <m/>
    <m/>
    <m/>
    <m/>
    <m/>
    <n v="1"/>
    <m/>
    <m/>
    <m/>
    <m/>
    <m/>
    <m/>
    <m/>
    <m/>
    <m/>
    <m/>
    <m/>
    <m/>
    <m/>
    <m/>
    <m/>
    <m/>
    <m/>
    <m/>
    <m/>
    <m/>
    <m/>
    <m/>
    <m/>
    <m/>
    <m/>
    <m/>
    <m/>
    <m/>
    <m/>
    <m/>
    <m/>
    <m/>
    <m/>
    <m/>
    <m/>
    <m/>
    <m/>
    <m/>
    <m/>
    <m/>
    <m/>
    <m/>
    <m/>
    <m/>
    <m/>
    <m/>
    <m/>
    <m/>
    <m/>
    <m/>
    <m/>
    <m/>
    <m/>
    <m/>
    <m/>
    <m/>
    <m/>
    <m/>
    <m/>
    <n v="1"/>
    <n v="1"/>
    <s v="DUWT0017"/>
    <e v="#N/A"/>
    <s v="Allocated"/>
    <s v="Deceased Customer (EXP)"/>
    <s v="As per wife Customer expire on 2 May 2025"/>
    <d v="2025-09-12T00:00:00"/>
    <s v="Non Contactable Customer (POT_SKIP)"/>
    <s v="16:51-CALLED UP THE CUSTOMER NO. CUSTOMER CONTACT NUMBER ARE  SWICH OFF MODE"/>
    <d v="2025-09-11T00:00:00"/>
    <s v="NO"/>
  </r>
  <r>
    <n v="462206431"/>
    <s v="NARAYAN TULSHIRAM PINGALE"/>
    <m/>
    <m/>
    <m/>
    <m/>
    <m/>
    <s v="BANK STABLE 16"/>
    <n v="16317"/>
    <n v="45153.71"/>
    <x v="2"/>
    <x v="0"/>
    <x v="1"/>
    <x v="15"/>
    <n v="60095.71"/>
    <n v="1223"/>
    <n v="0"/>
    <n v="2250"/>
    <s v="FLOW"/>
    <n v="0.16681795627863921"/>
    <n v="1.543333720469809E-2"/>
    <s v="STABLE"/>
    <x v="0"/>
    <s v="NC"/>
    <x v="4"/>
    <m/>
    <m/>
    <s v="CAVA"/>
    <m/>
    <s v="ELG"/>
    <s v="Vadgaon Kashimbeg     PUNE 410503"/>
    <s v="MOSHI"/>
    <s v=" 9665790016  "/>
    <s v="TATA INTERNATIONAL DLT PVT LTD"/>
    <s v="Chakan Pune     PUNE 410501"/>
    <n v="48626.71"/>
    <n v="60095.71"/>
    <n v="88"/>
    <n v="86"/>
    <s v="-"/>
    <s v="REGULAR"/>
    <s v="MH14LM3399"/>
    <s v="METEOR 350 FIREBALL BLACK"/>
    <n v="45363"/>
    <n v="18"/>
    <x v="1"/>
    <s v="VIJAY NIKAM"/>
    <s v="NUTAN KAMBLE"/>
    <n v="1"/>
    <m/>
    <m/>
    <m/>
    <m/>
    <m/>
    <m/>
    <m/>
    <m/>
    <m/>
    <m/>
    <m/>
    <m/>
    <m/>
    <m/>
    <m/>
    <m/>
    <m/>
    <m/>
    <m/>
    <m/>
    <m/>
    <m/>
    <m/>
    <m/>
    <m/>
    <m/>
    <m/>
    <m/>
    <m/>
    <m/>
    <m/>
    <m/>
    <m/>
    <m/>
    <m/>
    <m/>
    <m/>
    <m/>
    <m/>
    <m/>
    <m/>
    <m/>
    <m/>
    <m/>
    <m/>
    <m/>
    <m/>
    <m/>
    <m/>
    <m/>
    <m/>
    <m/>
    <m/>
    <m/>
    <m/>
    <m/>
    <m/>
    <m/>
    <m/>
    <m/>
    <m/>
    <m/>
    <m/>
    <m/>
    <m/>
    <m/>
    <m/>
    <m/>
    <m/>
    <m/>
    <m/>
    <m/>
    <m/>
    <m/>
    <m/>
    <m/>
    <m/>
    <m/>
    <m/>
    <m/>
    <m/>
    <m/>
    <m/>
    <m/>
    <m/>
    <m/>
    <m/>
    <m/>
    <m/>
    <m/>
    <m/>
    <m/>
    <n v="1"/>
    <n v="1"/>
    <s v="ZBHT0009"/>
    <s v="Gomj15w6ltm"/>
    <s v="Allocated 02"/>
    <e v="#N/A"/>
    <e v="#N/A"/>
    <e v="#N/A"/>
    <s v="RINGING NO RESPONSE (RNR)"/>
    <s v="dt--10th sep 16:14 pm called up customer no 9665790016 Its  busy  "/>
    <d v="2025-09-10T00:00:00"/>
    <s v="NO"/>
  </r>
  <r>
    <n v="460645589"/>
    <s v="ZISHAN CHIRAGUDDIN SAYYED"/>
    <s v="ONLINE"/>
    <s v="08.09.25"/>
    <n v="4100"/>
    <s v="UPI"/>
    <n v="555108396778"/>
    <m/>
    <n v="3991"/>
    <n v="7420.09"/>
    <x v="4"/>
    <x v="0"/>
    <x v="0"/>
    <x v="15"/>
    <n v="59926.06"/>
    <n v="291"/>
    <n v="0"/>
    <n v="2250"/>
    <s v="-"/>
    <n v="0.13249542724746741"/>
    <n v="1.0260671634442419E-2"/>
    <s v="STABLE"/>
    <x v="0"/>
    <s v="-"/>
    <x v="4"/>
    <m/>
    <m/>
    <s v="CAVA"/>
    <m/>
    <s v="ELG"/>
    <s v="SARVE NO 53/54   BHAU PATIL CHAWL  BOPODI OPP SAHYADRI  HOSPITAL  PUNE 411003"/>
    <s v="BOPODI"/>
    <s v=" 9307222234  "/>
    <s v="WNS GLOBAL SERVICES PVT LTD"/>
    <s v="PUNE PUNE     PUNE 411028"/>
    <n v="9961.09"/>
    <n v="59926.06"/>
    <n v="58"/>
    <n v="55"/>
    <s v="-"/>
    <s v="NPA"/>
    <s v="MH12WD2683"/>
    <s v="SUZUKI BURGMAN STREET"/>
    <n v="45243"/>
    <n v="36"/>
    <x v="1"/>
    <s v="VIJAY NIKAM"/>
    <s v="NUTAN KAMBLE"/>
    <m/>
    <m/>
    <m/>
    <m/>
    <m/>
    <m/>
    <n v="1"/>
    <m/>
    <m/>
    <m/>
    <m/>
    <m/>
    <m/>
    <m/>
    <m/>
    <m/>
    <m/>
    <m/>
    <m/>
    <m/>
    <m/>
    <n v="1"/>
    <m/>
    <m/>
    <m/>
    <m/>
    <m/>
    <m/>
    <m/>
    <m/>
    <m/>
    <m/>
    <m/>
    <m/>
    <m/>
    <m/>
    <m/>
    <m/>
    <m/>
    <m/>
    <m/>
    <m/>
    <m/>
    <m/>
    <m/>
    <m/>
    <m/>
    <m/>
    <m/>
    <m/>
    <m/>
    <m/>
    <m/>
    <m/>
    <m/>
    <m/>
    <m/>
    <m/>
    <m/>
    <m/>
    <m/>
    <m/>
    <m/>
    <m/>
    <m/>
    <m/>
    <m/>
    <m/>
    <m/>
    <m/>
    <m/>
    <m/>
    <m/>
    <m/>
    <m/>
    <m/>
    <m/>
    <m/>
    <m/>
    <m/>
    <m/>
    <m/>
    <m/>
    <m/>
    <m/>
    <m/>
    <m/>
    <m/>
    <m/>
    <m/>
    <m/>
    <m/>
    <m/>
    <n v="2"/>
    <n v="1"/>
    <s v="ZBHT0009"/>
    <s v="kof3vUPGX8m"/>
    <s v="Allocated 02"/>
    <s v="Promise To Pay (PTP)"/>
    <s v="Customer pay online 4100 on 07/09"/>
    <d v="2025-09-08T00:00:00"/>
    <s v="RINGING NO RESPONSE (RNR)"/>
    <s v="dt--02nd sep 16:14pm called up customer no 9307222234  Its  busy "/>
    <d v="2025-09-02T00:00:00"/>
    <s v="NO"/>
  </r>
  <r>
    <n v="462856016"/>
    <s v="SANTOSH BABU LABADE"/>
    <s v="COLLECT"/>
    <s v="12.09.25"/>
    <n v="6760"/>
    <m/>
    <m/>
    <m/>
    <n v="3235"/>
    <n v="5887"/>
    <x v="4"/>
    <x v="2"/>
    <x v="0"/>
    <x v="13"/>
    <n v="59711"/>
    <n v="281"/>
    <n v="0"/>
    <n v="2250"/>
    <s v="26.08.25"/>
    <n v="0.24987064148641039"/>
    <n v="1.022384858881414E-2"/>
    <s v="RB"/>
    <x v="0"/>
    <s v="PTP"/>
    <x v="4"/>
    <m/>
    <s v="CAVA"/>
    <m/>
    <m/>
    <s v="-"/>
    <s v="Labade mala jarkarwadi   Jarkarwadi   near labade mala PUNE 412406"/>
    <s v="AMBEGAON"/>
    <s v=" 9325966856 8698571968 "/>
    <s v="amol milk suppliers"/>
    <s v="a/p jarkarwadi   tal ambegaon dist  pune labade  mala near labade mala PUNE 412406"/>
    <n v="8418"/>
    <n v="59711"/>
    <n v="58"/>
    <n v="24"/>
    <s v="-"/>
    <s v="REGULAR"/>
    <s v="MH14LQ3190"/>
    <s v="SPLENDOR PLUS DRS CAST FI BLACK"/>
    <n v="45422"/>
    <n v="36"/>
    <x v="1"/>
    <s v="VIJAY NIKAM"/>
    <s v="AARTI ZENDE"/>
    <m/>
    <m/>
    <m/>
    <m/>
    <m/>
    <m/>
    <m/>
    <m/>
    <m/>
    <m/>
    <m/>
    <m/>
    <n v="1"/>
    <m/>
    <m/>
    <m/>
    <m/>
    <m/>
    <m/>
    <m/>
    <m/>
    <m/>
    <m/>
    <m/>
    <m/>
    <m/>
    <m/>
    <m/>
    <m/>
    <m/>
    <m/>
    <m/>
    <m/>
    <n v="3"/>
    <m/>
    <m/>
    <m/>
    <m/>
    <m/>
    <m/>
    <m/>
    <m/>
    <m/>
    <m/>
    <m/>
    <m/>
    <m/>
    <m/>
    <m/>
    <m/>
    <m/>
    <m/>
    <m/>
    <m/>
    <m/>
    <m/>
    <m/>
    <m/>
    <m/>
    <m/>
    <m/>
    <m/>
    <m/>
    <m/>
    <m/>
    <m/>
    <m/>
    <m/>
    <m/>
    <m/>
    <m/>
    <m/>
    <m/>
    <m/>
    <m/>
    <m/>
    <m/>
    <m/>
    <m/>
    <m/>
    <m/>
    <m/>
    <m/>
    <m/>
    <m/>
    <m/>
    <m/>
    <m/>
    <m/>
    <m/>
    <m/>
    <m/>
    <m/>
    <n v="4"/>
    <n v="1"/>
    <s v="DUWT0029"/>
    <s v="GPpx4Tz2etm"/>
    <s v="Allocated 02"/>
    <s v="Payment (PAID)"/>
    <s v="Payment (PAID)"/>
    <d v="2025-09-12T00:00:00"/>
    <s v="RINGING NO RESPONSE (RNR)"/>
    <s v="17:45-CALLED UP THE CUSTOMER NO. CUSTOMER CONTACT NUMBER ARE RINGING MODE"/>
    <d v="2025-09-04T00:00:00"/>
    <s v="NO"/>
  </r>
  <r>
    <n v="459104119"/>
    <s v="AJAY RAJENDRA SUTAR"/>
    <s v="ONLINE"/>
    <s v="03.09.25"/>
    <n v="4900"/>
    <s v="UPI"/>
    <n v="684388758858"/>
    <m/>
    <n v="4457"/>
    <n v="12335"/>
    <x v="2"/>
    <x v="0"/>
    <x v="0"/>
    <x v="1"/>
    <n v="59661"/>
    <n v="515"/>
    <n v="0"/>
    <n v="2250"/>
    <s v="02.08.25"/>
    <n v="1"/>
    <n v="1.532169818726649E-2"/>
    <s v="STABLE"/>
    <x v="0"/>
    <s v="PAID"/>
    <x v="4"/>
    <m/>
    <m/>
    <m/>
    <m/>
    <s v="ELG"/>
    <s v="SNO 48 FLAT NO   210 SAI SAROOP  APT SIDDHIVINAYAK  SOCIETY AMBEGAON KH VIVA SAROVAR NEAR VIHA SAROVAR PUNE 411046"/>
    <s v="AMBEGAON"/>
    <s v=" 9021963905 7276703151 "/>
    <s v="SIDDHIVINAYAK TOUR AND TRAVEL"/>
    <s v="FLAT NO 210 2 ND   FLOOR SAI SWARAJ  APARTMENTS  SIDDHIVINAYAK SOCIETY  AMBEGAON KHURD PUNE AMBEGAON NEAR VIVHA SAROVAR  PUNE 411046"/>
    <n v="15100"/>
    <n v="59661"/>
    <n v="88"/>
    <n v="86"/>
    <s v="-"/>
    <s v="REGULAR"/>
    <s v="MH12VR9036"/>
    <s v="BAJAJ PULSAR N 160 DUAL ABS"/>
    <n v="45131"/>
    <n v="36"/>
    <x v="1"/>
    <s v="VIJAY NIKAM"/>
    <s v="NUTAN KAMBLE"/>
    <m/>
    <m/>
    <m/>
    <m/>
    <m/>
    <m/>
    <n v="2"/>
    <m/>
    <m/>
    <m/>
    <m/>
    <m/>
    <m/>
    <m/>
    <m/>
    <m/>
    <m/>
    <m/>
    <m/>
    <m/>
    <m/>
    <m/>
    <m/>
    <m/>
    <m/>
    <m/>
    <m/>
    <m/>
    <m/>
    <m/>
    <m/>
    <m/>
    <m/>
    <m/>
    <m/>
    <m/>
    <m/>
    <m/>
    <m/>
    <m/>
    <m/>
    <m/>
    <m/>
    <m/>
    <m/>
    <m/>
    <m/>
    <m/>
    <m/>
    <m/>
    <m/>
    <m/>
    <m/>
    <m/>
    <m/>
    <m/>
    <m/>
    <m/>
    <m/>
    <m/>
    <m/>
    <m/>
    <m/>
    <m/>
    <m/>
    <m/>
    <m/>
    <m/>
    <m/>
    <m/>
    <m/>
    <m/>
    <m/>
    <m/>
    <m/>
    <m/>
    <m/>
    <m/>
    <m/>
    <m/>
    <m/>
    <m/>
    <m/>
    <m/>
    <m/>
    <m/>
    <m/>
    <m/>
    <m/>
    <m/>
    <m/>
    <m/>
    <m/>
    <n v="2"/>
    <n v="1"/>
    <s v="DUWT0031"/>
    <s v="BofGGgk52fkL"/>
    <s v="Allocated 02"/>
    <s v="Payment (PAID)"/>
    <s v="Customer paid emi"/>
    <d v="2025-09-03T00:00:00"/>
    <s v="RINGING NO RESPONSE (RNR)"/>
    <s v="dt--04th  Sep 17:22pm called up customer no  9021963905 Its ringing "/>
    <d v="2025-09-04T00:00:00"/>
    <s v="NO"/>
  </r>
  <r>
    <n v="464387188"/>
    <s v="SAINATH KANIFNATH KEDARI"/>
    <s v="ONLINE"/>
    <s v="08.09.25"/>
    <n v="7263"/>
    <s v="UPI"/>
    <n v="581154091505"/>
    <s v="BANK RB 16"/>
    <n v="3364"/>
    <n v="3363"/>
    <x v="0"/>
    <x v="2"/>
    <x v="0"/>
    <x v="4"/>
    <n v="59654"/>
    <n v="20"/>
    <n v="0"/>
    <n v="450"/>
    <s v="-"/>
    <n v="4.1991244022456242E-2"/>
    <n v="2.9718201175147471E-3"/>
    <s v="RB"/>
    <x v="0"/>
    <s v="-"/>
    <x v="4"/>
    <s v="Add not found"/>
    <m/>
    <s v="CAVNA"/>
    <m/>
    <s v="-"/>
    <s v="patil vasti near   mitcon college  Balewadi Pune  City ..... ..... PUNE 411045"/>
    <s v="BALEWADI"/>
    <s v=" 9096861053 7066374144 "/>
    <s v="SEAGULL PVT LTD"/>
    <s v="baner  pune pune    pune pune  pune  pune  pune pune  PUNE 411018"/>
    <n v="3833"/>
    <n v="59654"/>
    <n v="27"/>
    <n v="0"/>
    <s v="-"/>
    <s v="REGULAR"/>
    <s v="MH12XJ7673"/>
    <s v="HONDA DIO STD BS VI"/>
    <n v="45586"/>
    <n v="30"/>
    <x v="1"/>
    <s v="KAILASH ATKARI"/>
    <s v="AARTI ZENDE"/>
    <m/>
    <m/>
    <m/>
    <m/>
    <m/>
    <m/>
    <m/>
    <m/>
    <m/>
    <m/>
    <m/>
    <m/>
    <m/>
    <m/>
    <m/>
    <n v="1"/>
    <m/>
    <m/>
    <m/>
    <m/>
    <m/>
    <n v="1"/>
    <m/>
    <m/>
    <m/>
    <m/>
    <m/>
    <m/>
    <m/>
    <m/>
    <m/>
    <m/>
    <m/>
    <m/>
    <m/>
    <m/>
    <m/>
    <m/>
    <m/>
    <m/>
    <m/>
    <m/>
    <m/>
    <m/>
    <m/>
    <m/>
    <m/>
    <m/>
    <m/>
    <m/>
    <m/>
    <m/>
    <m/>
    <m/>
    <m/>
    <m/>
    <m/>
    <m/>
    <m/>
    <m/>
    <m/>
    <m/>
    <m/>
    <m/>
    <m/>
    <m/>
    <m/>
    <m/>
    <m/>
    <m/>
    <m/>
    <m/>
    <m/>
    <m/>
    <m/>
    <m/>
    <m/>
    <m/>
    <m/>
    <m/>
    <m/>
    <m/>
    <m/>
    <m/>
    <m/>
    <m/>
    <m/>
    <m/>
    <m/>
    <m/>
    <m/>
    <m/>
    <m/>
    <n v="2"/>
    <n v="1"/>
    <s v="DUWT0023"/>
    <s v="GoVy7IJWNY8z"/>
    <s v="Allocated 02"/>
    <s v="Promise To Pay (PTP)"/>
    <s v="Ptp"/>
    <d v="2025-09-08T00:00:00"/>
    <s v="RINGING NO RESPONSE (RNR)"/>
    <s v="16:17-CALLED UP THE CUSTOMER NO. CUSTOMER CONTACT NUMBER ARE RINGING MODE"/>
    <d v="2025-09-03T00:00:00"/>
    <s v="NO"/>
  </r>
  <r>
    <n v="458111295"/>
    <s v="ARATI RAVINDRAKUMAR SAKHARE"/>
    <m/>
    <m/>
    <m/>
    <m/>
    <m/>
    <m/>
    <n v="5795"/>
    <n v="11021"/>
    <x v="4"/>
    <x v="1"/>
    <x v="1"/>
    <x v="9"/>
    <n v="58782.65"/>
    <n v="407"/>
    <n v="0"/>
    <n v="2250"/>
    <s v="30.08.25"/>
    <n v="8.4449840485637973E-2"/>
    <n v="1.006489446248188E-2"/>
    <s v="STABLE"/>
    <x v="3"/>
    <s v="PTP"/>
    <x v="1"/>
    <m/>
    <n v="30"/>
    <s v="CAVA"/>
    <m/>
    <s v="-"/>
    <s v="sr no 03 plot no   276  samarth  nager  dighi pune  opp rajvir galaxy  PUNE 411015"/>
    <s v="DIGHI"/>
    <s v=" 8830449093 8855881864 "/>
    <s v="soft sens"/>
    <s v="shopers orbit c   wing big  bazar  vishrantwadi  pune vishrantwadi near big bazar  PUNE 411015"/>
    <n v="13678"/>
    <n v="58782.65"/>
    <n v="58"/>
    <n v="86"/>
    <s v="-"/>
    <s v="REGULAR"/>
    <s v="MH14KV4441"/>
    <s v="RE BULLET 350 EFI BLACK"/>
    <n v="45061"/>
    <n v="36"/>
    <x v="1"/>
    <s v="VIJAY NIKAM"/>
    <s v="NUTAN KAMBLE"/>
    <m/>
    <m/>
    <m/>
    <m/>
    <m/>
    <m/>
    <m/>
    <m/>
    <m/>
    <m/>
    <m/>
    <m/>
    <n v="1"/>
    <m/>
    <m/>
    <m/>
    <m/>
    <m/>
    <m/>
    <m/>
    <m/>
    <m/>
    <m/>
    <m/>
    <m/>
    <m/>
    <m/>
    <m/>
    <m/>
    <m/>
    <n v="1"/>
    <m/>
    <m/>
    <m/>
    <m/>
    <m/>
    <m/>
    <m/>
    <m/>
    <m/>
    <m/>
    <m/>
    <m/>
    <m/>
    <m/>
    <m/>
    <m/>
    <m/>
    <m/>
    <m/>
    <m/>
    <m/>
    <m/>
    <m/>
    <m/>
    <m/>
    <m/>
    <m/>
    <m/>
    <m/>
    <m/>
    <m/>
    <m/>
    <m/>
    <m/>
    <m/>
    <m/>
    <m/>
    <m/>
    <m/>
    <m/>
    <m/>
    <m/>
    <m/>
    <m/>
    <m/>
    <m/>
    <m/>
    <m/>
    <m/>
    <m/>
    <m/>
    <m/>
    <m/>
    <m/>
    <m/>
    <m/>
    <m/>
    <m/>
    <m/>
    <m/>
    <m/>
    <m/>
    <n v="2"/>
    <n v="1"/>
    <s v="ZBHT0012"/>
    <s v="A2VES02Bmr"/>
    <s v="Allocated 04"/>
    <s v="Left Message (LMCB)"/>
    <s v="Lm"/>
    <d v="2025-09-11T00:00:00"/>
    <s v="Non Contactable Customer (POT_SKIP)"/>
    <s v="dt--10th sep 16:14 pm called up customer no 9665790016 Its  not connected "/>
    <d v="2025-09-10T00:00:00"/>
    <s v="NO"/>
  </r>
  <r>
    <n v="460794404"/>
    <s v="SHILPA AKSHAY SUTAR"/>
    <s v="ONLINE"/>
    <s v="29.09.25"/>
    <n v="4200"/>
    <s v="UPI"/>
    <m/>
    <m/>
    <n v="4098"/>
    <n v="-210"/>
    <x v="0"/>
    <x v="0"/>
    <x v="0"/>
    <x v="10"/>
    <n v="58297.32"/>
    <n v="87"/>
    <n v="0"/>
    <n v="2250"/>
    <s v="12.08.25"/>
    <n v="8.9693905706662455E-2"/>
    <n v="2.9042335530424582E-3"/>
    <s v="STABLE"/>
    <x v="0"/>
    <s v="PAID"/>
    <x v="1"/>
    <m/>
    <n v="25"/>
    <s v="CAVA"/>
    <m/>
    <m/>
    <s v="Gawali Nagar Vasahat   Juna Matha  Ganesh Nagar  Zopadpatti Bhosari Pune City PUNE 411026"/>
    <s v="BHOSARI"/>
    <s v=" 8767937558 9588638165 "/>
    <s v="ULTRA CORPOTECH PVT LTD"/>
    <s v="GAT NO 782 VILLAGE   NIGHOJE MIDC  CHAKAN  TALUKA  KHED DIST PUNE NEAR MAHINDRA GATE 8  PUNE 410501"/>
    <n v="6225"/>
    <n v="58297.32"/>
    <n v="27"/>
    <n v="55"/>
    <s v="-"/>
    <s v="REGULAR"/>
    <s v="MH14LF5225"/>
    <s v="HONDA UNICORN 160 BSVI"/>
    <n v="45250"/>
    <n v="36"/>
    <x v="2"/>
    <s v="VIJAY NIKAM"/>
    <s v="NUTAN KAMBLE"/>
    <m/>
    <m/>
    <m/>
    <m/>
    <m/>
    <m/>
    <m/>
    <m/>
    <m/>
    <m/>
    <m/>
    <m/>
    <m/>
    <m/>
    <m/>
    <m/>
    <m/>
    <m/>
    <m/>
    <m/>
    <m/>
    <m/>
    <m/>
    <m/>
    <m/>
    <m/>
    <m/>
    <m/>
    <m/>
    <m/>
    <m/>
    <m/>
    <m/>
    <m/>
    <m/>
    <m/>
    <n v="1"/>
    <m/>
    <m/>
    <m/>
    <m/>
    <m/>
    <m/>
    <m/>
    <m/>
    <m/>
    <m/>
    <m/>
    <m/>
    <m/>
    <m/>
    <m/>
    <m/>
    <m/>
    <m/>
    <m/>
    <m/>
    <m/>
    <m/>
    <m/>
    <m/>
    <m/>
    <m/>
    <m/>
    <m/>
    <m/>
    <m/>
    <m/>
    <m/>
    <m/>
    <m/>
    <m/>
    <m/>
    <m/>
    <m/>
    <m/>
    <m/>
    <m/>
    <m/>
    <m/>
    <m/>
    <m/>
    <m/>
    <m/>
    <m/>
    <m/>
    <m/>
    <m/>
    <m/>
    <m/>
    <m/>
    <m/>
    <m/>
    <n v="1"/>
    <n v="1"/>
    <s v="DUWT0025"/>
    <e v="#N/A"/>
    <e v="#N/A"/>
    <e v="#N/A"/>
    <e v="#N/A"/>
    <e v="#N/A"/>
    <e v="#N/A"/>
    <e v="#N/A"/>
    <e v="#N/A"/>
    <s v="NO"/>
  </r>
  <r>
    <n v="460481000"/>
    <s v="GANESH BHAGVAT KADAM"/>
    <m/>
    <m/>
    <m/>
    <m/>
    <m/>
    <m/>
    <n v="4929"/>
    <n v="19203.79"/>
    <x v="1"/>
    <x v="1"/>
    <x v="1"/>
    <x v="15"/>
    <n v="58155"/>
    <n v="438"/>
    <n v="0"/>
    <n v="2250"/>
    <s v="FLOW"/>
    <n v="0.29017506305712942"/>
    <n v="1.354355116993273E-2"/>
    <s v="FLOW"/>
    <x v="1"/>
    <s v="NC"/>
    <x v="2"/>
    <s v="No Such Person"/>
    <m/>
    <m/>
    <m/>
    <s v="ELG"/>
    <s v="FLAT 505 SONAI   RESIDENCY PRADAKSHIN  A ROAD WADGAON  CHOWK ALANDI NEAR FRUIT WALE DHARMASHALA  PUNE 412105"/>
    <s v="ALANDI"/>
    <s v=" 7875035220  "/>
    <s v="Taural india pvt ltd"/>
    <s v="Chakan Pune     PUNE 410501"/>
    <n v="21891.79"/>
    <n v="58155"/>
    <n v="119"/>
    <n v="147"/>
    <s v="-"/>
    <s v="NPA"/>
    <s v="MH14LF4327"/>
    <s v="TVS JUPITER 125 DISC"/>
    <n v="45235"/>
    <n v="30"/>
    <x v="1"/>
    <s v="VIJAY NIKAM"/>
    <s v="NUTAN KAMBLE"/>
    <m/>
    <m/>
    <m/>
    <m/>
    <m/>
    <m/>
    <m/>
    <m/>
    <m/>
    <m/>
    <m/>
    <m/>
    <n v="1"/>
    <m/>
    <m/>
    <m/>
    <m/>
    <m/>
    <m/>
    <m/>
    <m/>
    <m/>
    <m/>
    <m/>
    <m/>
    <m/>
    <m/>
    <m/>
    <m/>
    <m/>
    <m/>
    <m/>
    <m/>
    <m/>
    <m/>
    <m/>
    <m/>
    <m/>
    <m/>
    <m/>
    <m/>
    <m/>
    <m/>
    <m/>
    <m/>
    <m/>
    <m/>
    <m/>
    <m/>
    <m/>
    <m/>
    <m/>
    <m/>
    <m/>
    <m/>
    <m/>
    <m/>
    <m/>
    <m/>
    <m/>
    <m/>
    <m/>
    <m/>
    <m/>
    <m/>
    <m/>
    <m/>
    <m/>
    <m/>
    <m/>
    <m/>
    <m/>
    <m/>
    <m/>
    <m/>
    <m/>
    <m/>
    <m/>
    <m/>
    <m/>
    <m/>
    <m/>
    <m/>
    <m/>
    <m/>
    <m/>
    <m/>
    <m/>
    <m/>
    <m/>
    <m/>
    <m/>
    <m/>
    <n v="1"/>
    <n v="1"/>
    <s v="ZBHT0009"/>
    <s v="kPAzosGYHGm"/>
    <s v="Allocated 02"/>
    <s v="No Such Person (NC_NSP)"/>
    <s v="No such person in building building is four floor "/>
    <d v="2025-09-05T00:00:00"/>
    <s v="RINGING NO RESPONSE (RNR)"/>
    <s v="dt--04th  Sep 17:25pm called up customer no 7875035220 Its  busy "/>
    <d v="2025-09-04T00:00:00"/>
    <s v="NO"/>
  </r>
  <r>
    <n v="462673019"/>
    <s v="ABHIJIT TILAKRAJ BIDLAN"/>
    <s v="COLLECT"/>
    <s v="27.09.25"/>
    <n v="3300"/>
    <m/>
    <m/>
    <m/>
    <n v="3140"/>
    <n v="3109"/>
    <x v="0"/>
    <x v="0"/>
    <x v="0"/>
    <x v="9"/>
    <n v="57946"/>
    <n v="71"/>
    <n v="0"/>
    <n v="2247"/>
    <s v="18.08.25"/>
    <n v="2.1684187158836622E-2"/>
    <n v="2.8867316278792621E-3"/>
    <s v="STABLE"/>
    <x v="0"/>
    <s v="PAID"/>
    <x v="1"/>
    <m/>
    <n v="20"/>
    <s v="CAVA"/>
    <m/>
    <m/>
    <s v="H No-52/2 Dakshin   Mukhi Ganesh  Mandir Ganeshnagar  ..... Yerwada Pune City PUNE 411006"/>
    <s v="YERWADA"/>
    <s v=" 7758941238  "/>
    <s v="shyadri Hospital"/>
    <s v="Shastri Nagar    Pune Nagar road  Yerwada  Yerwada  Near Police chowki PUNE 411006"/>
    <n v="8567"/>
    <n v="57946"/>
    <n v="27"/>
    <n v="55"/>
    <s v="-"/>
    <s v="REGULAR"/>
    <m/>
    <s v="SUP SPL FI BS6 DSS CAST DISC"/>
    <n v="45405"/>
    <n v="36"/>
    <x v="0"/>
    <s v="VIJAY NIKAM"/>
    <s v="NUTAN KAMBLE"/>
    <m/>
    <m/>
    <m/>
    <m/>
    <m/>
    <m/>
    <m/>
    <m/>
    <m/>
    <m/>
    <m/>
    <m/>
    <m/>
    <m/>
    <m/>
    <m/>
    <m/>
    <m/>
    <m/>
    <m/>
    <m/>
    <m/>
    <m/>
    <m/>
    <m/>
    <m/>
    <m/>
    <n v="1"/>
    <m/>
    <m/>
    <m/>
    <m/>
    <m/>
    <m/>
    <m/>
    <m/>
    <m/>
    <m/>
    <m/>
    <m/>
    <m/>
    <m/>
    <m/>
    <m/>
    <m/>
    <m/>
    <m/>
    <m/>
    <m/>
    <m/>
    <m/>
    <m/>
    <m/>
    <m/>
    <m/>
    <m/>
    <m/>
    <m/>
    <m/>
    <m/>
    <m/>
    <m/>
    <m/>
    <m/>
    <m/>
    <m/>
    <m/>
    <m/>
    <m/>
    <m/>
    <m/>
    <m/>
    <m/>
    <m/>
    <m/>
    <m/>
    <m/>
    <m/>
    <n v="2"/>
    <m/>
    <m/>
    <m/>
    <m/>
    <m/>
    <m/>
    <m/>
    <m/>
    <m/>
    <m/>
    <m/>
    <m/>
    <m/>
    <m/>
    <n v="3"/>
    <n v="1"/>
    <s v="ZBHT0012"/>
    <e v="#N/A"/>
    <s v="Allocated"/>
    <s v="Payment (PAID)"/>
    <s v="Payment (PAID)"/>
    <d v="2025-09-27T00:00:00"/>
    <s v="RINGING NO RESPONSE (RNR)"/>
    <s v="dt--13th sep 13:44 pm called up customer no 7758941238  Its ringing "/>
    <d v="2025-09-13T00:00:00"/>
    <s v="NO"/>
  </r>
  <r>
    <n v="464911621"/>
    <s v="GANESH DNYANESHWAR KOTWAL"/>
    <s v="ONLINE"/>
    <s v="19.09.25"/>
    <n v="3864"/>
    <s v="UPI"/>
    <n v="254575630921"/>
    <m/>
    <n v="3864"/>
    <n v="0"/>
    <x v="0"/>
    <x v="0"/>
    <x v="0"/>
    <x v="5"/>
    <n v="57811"/>
    <n v="0"/>
    <n v="0"/>
    <n v="450"/>
    <s v="-"/>
    <n v="3.7771638128850628E-2"/>
    <n v="2.880006249600111E-3"/>
    <s v="STABLE"/>
    <x v="0"/>
    <s v="-"/>
    <x v="4"/>
    <m/>
    <m/>
    <s v="CAVNA"/>
    <m/>
    <m/>
    <s v="S/O Dnyaneshwar   Kotwal  bajar  path .....  vitthal temple PUNE 412109"/>
    <s v="DEHU"/>
    <s v=" 7798450318 7066646493 "/>
    <s v="SKF INDIA LIMITED"/>
    <s v="at post mahalunge    tal khed dist  pune  indospace area PUNE 410501"/>
    <n v="4314"/>
    <n v="57811"/>
    <n v="27"/>
    <n v="24"/>
    <s v="-"/>
    <s v="REGULAR"/>
    <s v="MH14MB4248"/>
    <s v="BULLET BATTALION 350 BLACK"/>
    <n v="45636"/>
    <n v="24"/>
    <x v="2"/>
    <s v="VIJAY NIKAM"/>
    <s v="NUTAN KAMBLE"/>
    <m/>
    <m/>
    <m/>
    <m/>
    <m/>
    <m/>
    <m/>
    <m/>
    <m/>
    <m/>
    <m/>
    <m/>
    <m/>
    <m/>
    <m/>
    <m/>
    <m/>
    <m/>
    <m/>
    <m/>
    <m/>
    <m/>
    <m/>
    <m/>
    <m/>
    <m/>
    <m/>
    <m/>
    <m/>
    <m/>
    <m/>
    <m/>
    <m/>
    <m/>
    <m/>
    <m/>
    <m/>
    <m/>
    <m/>
    <m/>
    <m/>
    <m/>
    <m/>
    <m/>
    <m/>
    <m/>
    <m/>
    <m/>
    <m/>
    <m/>
    <m/>
    <m/>
    <m/>
    <m/>
    <m/>
    <m/>
    <m/>
    <m/>
    <m/>
    <m/>
    <m/>
    <m/>
    <m/>
    <m/>
    <m/>
    <m/>
    <m/>
    <m/>
    <m/>
    <m/>
    <m/>
    <m/>
    <m/>
    <m/>
    <m/>
    <m/>
    <m/>
    <m/>
    <m/>
    <m/>
    <m/>
    <m/>
    <m/>
    <m/>
    <m/>
    <m/>
    <m/>
    <m/>
    <m/>
    <m/>
    <n v="1"/>
    <m/>
    <m/>
    <n v="1"/>
    <n v="1"/>
    <s v="DUWT0027"/>
    <s v="GokebrOexMz"/>
    <s v="Allocated 10"/>
    <e v="#N/A"/>
    <e v="#N/A"/>
    <e v="#N/A"/>
    <s v="Non Contactable Customer (POT_SKIP)"/>
    <s v="dt--13th sep 13:45 pm called up customer no  Its not connected "/>
    <d v="2025-09-13T00:00:00"/>
    <s v="NO"/>
  </r>
  <r>
    <n v="464314657"/>
    <s v="NISAR HUSEN PATHAN"/>
    <s v="ONLINE"/>
    <s v="12.09.25"/>
    <n v="3500"/>
    <m/>
    <m/>
    <m/>
    <n v="3366"/>
    <n v="6732"/>
    <x v="4"/>
    <x v="0"/>
    <x v="0"/>
    <x v="12"/>
    <n v="57735"/>
    <n v="195"/>
    <n v="0"/>
    <n v="900"/>
    <s v="-"/>
    <n v="0.21150311732186169"/>
    <n v="9.885513528079988E-3"/>
    <s v="STABLE"/>
    <x v="0"/>
    <s v="-"/>
    <x v="4"/>
    <m/>
    <m/>
    <m/>
    <m/>
    <m/>
    <s v="NEAR BUDDHA VIHAR   MANDIR VITTHAL  NAGAR NEHARU  NAGAR NR MASJJID PUNE 411018"/>
    <s v="PIMPARI"/>
    <s v=" 9172014617 7709554617 "/>
    <s v="BLINKIT PVT LTD"/>
    <s v="NR FINOLEX CHOWK   PUNE MUMBAI HIGHWAY  PIMPRI PUNE  NR SWEEGY INSTA MART PUNE 411018"/>
    <n v="7827"/>
    <n v="57735"/>
    <n v="58"/>
    <n v="24"/>
    <s v="-"/>
    <s v="REGULAR"/>
    <s v="MH14LW5046"/>
    <s v="SPLENDOR PLUS BS6 I3S DRS CAST FI"/>
    <n v="45579"/>
    <n v="30"/>
    <x v="0"/>
    <s v="KAILASH ATKARI"/>
    <s v="NUTAN KAMBLE"/>
    <m/>
    <m/>
    <m/>
    <m/>
    <m/>
    <m/>
    <m/>
    <m/>
    <m/>
    <m/>
    <m/>
    <m/>
    <m/>
    <m/>
    <m/>
    <m/>
    <m/>
    <m/>
    <m/>
    <m/>
    <m/>
    <m/>
    <m/>
    <m/>
    <m/>
    <m/>
    <m/>
    <n v="1"/>
    <m/>
    <m/>
    <m/>
    <m/>
    <m/>
    <m/>
    <m/>
    <m/>
    <m/>
    <m/>
    <m/>
    <m/>
    <m/>
    <m/>
    <m/>
    <m/>
    <m/>
    <n v="1"/>
    <m/>
    <m/>
    <m/>
    <m/>
    <m/>
    <m/>
    <m/>
    <m/>
    <m/>
    <m/>
    <m/>
    <m/>
    <m/>
    <m/>
    <m/>
    <m/>
    <m/>
    <m/>
    <m/>
    <m/>
    <m/>
    <m/>
    <m/>
    <m/>
    <m/>
    <m/>
    <m/>
    <m/>
    <m/>
    <m/>
    <m/>
    <m/>
    <m/>
    <m/>
    <m/>
    <m/>
    <m/>
    <m/>
    <m/>
    <m/>
    <m/>
    <m/>
    <m/>
    <m/>
    <m/>
    <m/>
    <m/>
    <n v="2"/>
    <n v="1"/>
    <s v="ZBHT0015"/>
    <e v="#N/A"/>
    <s v="Allocated"/>
    <s v="Shifted (NC_SFTD)"/>
    <s v="Visited at customer residence address. Customer is shiffted other place. "/>
    <d v="2025-09-16T00:00:00"/>
    <s v="RINGING NO RESPONSE (RNR)"/>
    <s v="dt--13th sep17:58  pm called up customer no  9172014617   Its  ringing "/>
    <d v="2025-09-13T00:00:00"/>
    <s v="NO"/>
  </r>
  <r>
    <n v="461100108"/>
    <s v="MADHAV KISHANRAO HULGUNDE"/>
    <s v="ONLINE"/>
    <s v="15.09.25"/>
    <n v="4138"/>
    <s v="UPI"/>
    <s v="00057475293585"/>
    <m/>
    <n v="3822"/>
    <n v="7306"/>
    <x v="4"/>
    <x v="0"/>
    <x v="0"/>
    <x v="2"/>
    <n v="57507"/>
    <n v="337"/>
    <n v="0"/>
    <n v="2250"/>
    <s v="19.08.25"/>
    <n v="0.188480658158582"/>
    <n v="9.8464748672260471E-3"/>
    <s v="STABLE"/>
    <x v="0"/>
    <s v="PAID"/>
    <x v="4"/>
    <m/>
    <m/>
    <m/>
    <m/>
    <s v="-"/>
    <s v="c/o sagar murhe   dholewasti kuruli  tal khed Dist  pune  Mahindra rise  PUNE 410501"/>
    <s v="KURULI"/>
    <s v=" 7823058242 8805888651 "/>
    <s v="shrikant enterprises"/>
    <s v="c/o shrija enterprises   at post  barge wasti chimbali  tal khed  dist pune Jay malhar kirana store PUNE 410501"/>
    <n v="9893"/>
    <n v="57507"/>
    <n v="58"/>
    <n v="55"/>
    <s v="-"/>
    <s v="NPA"/>
    <s v="MH26CL1468"/>
    <s v="BAJAJ PULSAR 125 NEONDISC SPLIT CBS"/>
    <n v="45272"/>
    <n v="36"/>
    <x v="1"/>
    <s v="KAILASH ATKARI"/>
    <s v="AARTI ZENDE"/>
    <m/>
    <m/>
    <m/>
    <m/>
    <m/>
    <m/>
    <n v="1"/>
    <m/>
    <m/>
    <m/>
    <m/>
    <m/>
    <m/>
    <m/>
    <m/>
    <m/>
    <m/>
    <m/>
    <m/>
    <m/>
    <m/>
    <m/>
    <m/>
    <m/>
    <m/>
    <m/>
    <m/>
    <m/>
    <m/>
    <m/>
    <m/>
    <m/>
    <m/>
    <m/>
    <m/>
    <m/>
    <m/>
    <m/>
    <m/>
    <m/>
    <m/>
    <m/>
    <m/>
    <m/>
    <m/>
    <m/>
    <m/>
    <m/>
    <m/>
    <m/>
    <m/>
    <m/>
    <m/>
    <m/>
    <m/>
    <m/>
    <m/>
    <m/>
    <m/>
    <m/>
    <m/>
    <m/>
    <m/>
    <m/>
    <m/>
    <m/>
    <m/>
    <m/>
    <m/>
    <m/>
    <m/>
    <m/>
    <m/>
    <m/>
    <m/>
    <m/>
    <m/>
    <m/>
    <m/>
    <m/>
    <m/>
    <m/>
    <m/>
    <m/>
    <m/>
    <m/>
    <m/>
    <m/>
    <m/>
    <m/>
    <m/>
    <m/>
    <m/>
    <n v="1"/>
    <n v="1"/>
    <s v="DUWT0017"/>
    <s v="G2RkQAG2BF87"/>
    <s v="Allocated 02"/>
    <s v="Left Message (LMCB)"/>
    <s v="Customer not meet massage with father "/>
    <d v="2025-09-03T00:00:00"/>
    <s v="RINGING NO RESPONSE (RNR)"/>
    <s v="16:29-CALLED UP THE CUSTOMER NO. CUSTOMER CONTACT NUMBER ARE RINGING MODE"/>
    <d v="2025-09-13T00:00:00"/>
    <s v="NO"/>
  </r>
  <r>
    <n v="463556069"/>
    <s v="UJWALA VIKAS KASBE"/>
    <m/>
    <m/>
    <m/>
    <m/>
    <m/>
    <m/>
    <n v="4431"/>
    <n v="13154"/>
    <x v="2"/>
    <x v="1"/>
    <x v="1"/>
    <x v="10"/>
    <n v="57280"/>
    <n v="607"/>
    <n v="0"/>
    <n v="0"/>
    <s v="-"/>
    <n v="0.24231633432919369"/>
    <n v="1.4710227320471069E-2"/>
    <s v="FLOW"/>
    <x v="2"/>
    <s v="-"/>
    <x v="3"/>
    <s v="Add not found"/>
    <m/>
    <s v="CAVNA"/>
    <m/>
    <m/>
    <s v="Ghar no. G-80    near pavana endastrial  co- opretiv  sosity ..... mahatma fule nagar bhosri PUNE 411026"/>
    <s v="BHOSARI"/>
    <s v=" 9209576218 7498055037 "/>
    <s v="SANGRAM FOODS"/>
    <s v="BHOSARI MIDC NR   SIDLER ENTERPRISES   BHOSARI MIDC PUNE PUNE 411026"/>
    <n v="13761"/>
    <n v="57280"/>
    <n v="88"/>
    <n v="116"/>
    <s v="-"/>
    <s v="REGULAR"/>
    <s v="MH14LR9788"/>
    <s v="SUP SPLENDOR XTEC DISC"/>
    <n v="45496"/>
    <n v="24"/>
    <x v="2"/>
    <s v="VIJAY NIKAM"/>
    <s v="NUTAN KAMBLE"/>
    <m/>
    <m/>
    <m/>
    <m/>
    <m/>
    <m/>
    <m/>
    <m/>
    <m/>
    <m/>
    <m/>
    <m/>
    <m/>
    <m/>
    <m/>
    <m/>
    <m/>
    <m/>
    <m/>
    <m/>
    <m/>
    <m/>
    <m/>
    <m/>
    <m/>
    <m/>
    <m/>
    <m/>
    <m/>
    <m/>
    <m/>
    <m/>
    <m/>
    <m/>
    <m/>
    <m/>
    <n v="1"/>
    <m/>
    <m/>
    <m/>
    <m/>
    <m/>
    <m/>
    <m/>
    <m/>
    <m/>
    <m/>
    <m/>
    <m/>
    <m/>
    <m/>
    <m/>
    <m/>
    <m/>
    <m/>
    <m/>
    <m/>
    <m/>
    <m/>
    <m/>
    <m/>
    <m/>
    <m/>
    <m/>
    <m/>
    <m/>
    <m/>
    <m/>
    <m/>
    <m/>
    <m/>
    <m/>
    <m/>
    <m/>
    <m/>
    <m/>
    <m/>
    <m/>
    <m/>
    <m/>
    <m/>
    <m/>
    <m/>
    <m/>
    <m/>
    <m/>
    <m/>
    <m/>
    <m/>
    <m/>
    <m/>
    <m/>
    <m/>
    <n v="1"/>
    <n v="1"/>
    <s v="DUWT0025"/>
    <e v="#N/A"/>
    <e v="#N/A"/>
    <e v="#N/A"/>
    <e v="#N/A"/>
    <e v="#N/A"/>
    <s v="RINGING NO RESPONSE (RNR)"/>
    <s v="dt--13th sep 13:47 pm called up customer no  Its   ringing "/>
    <d v="2025-09-13T00:00:00"/>
    <s v="NO"/>
  </r>
  <r>
    <n v="460220221"/>
    <s v="ROHIT BALASAHEB THOMBARE"/>
    <m/>
    <m/>
    <m/>
    <m/>
    <m/>
    <m/>
    <n v="3451"/>
    <n v="17179.57"/>
    <x v="3"/>
    <x v="1"/>
    <x v="1"/>
    <x v="14"/>
    <n v="57141.3"/>
    <n v="605"/>
    <n v="0"/>
    <n v="2250"/>
    <s v="FLOW"/>
    <n v="0.3395929778952228"/>
    <n v="1.9483717377057851E-2"/>
    <s v="STABLE"/>
    <x v="3"/>
    <s v="PTP"/>
    <x v="1"/>
    <m/>
    <m/>
    <m/>
    <m/>
    <s v="ELG"/>
    <s v="SHELPIMPALGAON   TARFE KHED TA KHED  PIMPALGAON  TARF CHAKAN NEAR SHIV MANDIR  PUNE 410501"/>
    <s v="SHEL PIMPAL"/>
    <s v=" 8669818282  "/>
    <s v="Hunsa flex"/>
    <s v="Vasuri phata Mhalunge   Talegaon  dhabade   PUNE 410501"/>
    <n v="20034.57"/>
    <n v="57141.3"/>
    <n v="149"/>
    <n v="177"/>
    <s v="-"/>
    <s v="NPA"/>
    <s v="MH14LF5520"/>
    <s v="SPLENDOR PLUS I3S BS6 FI DRUM SELF"/>
    <n v="45219"/>
    <n v="36"/>
    <x v="1"/>
    <s v="KAILASH ATKARI"/>
    <s v="NUTAN KAMBLE"/>
    <m/>
    <m/>
    <m/>
    <m/>
    <m/>
    <m/>
    <m/>
    <m/>
    <m/>
    <m/>
    <m/>
    <m/>
    <m/>
    <m/>
    <m/>
    <m/>
    <m/>
    <m/>
    <m/>
    <m/>
    <m/>
    <m/>
    <m/>
    <m/>
    <m/>
    <m/>
    <m/>
    <m/>
    <m/>
    <m/>
    <m/>
    <m/>
    <m/>
    <m/>
    <m/>
    <m/>
    <m/>
    <m/>
    <m/>
    <n v="1"/>
    <m/>
    <m/>
    <m/>
    <m/>
    <m/>
    <m/>
    <m/>
    <m/>
    <m/>
    <m/>
    <m/>
    <m/>
    <m/>
    <m/>
    <m/>
    <m/>
    <m/>
    <m/>
    <m/>
    <m/>
    <m/>
    <m/>
    <m/>
    <m/>
    <m/>
    <m/>
    <m/>
    <m/>
    <m/>
    <m/>
    <m/>
    <m/>
    <m/>
    <m/>
    <m/>
    <m/>
    <m/>
    <m/>
    <m/>
    <m/>
    <m/>
    <m/>
    <m/>
    <m/>
    <m/>
    <m/>
    <m/>
    <m/>
    <m/>
    <m/>
    <m/>
    <m/>
    <m/>
    <n v="1"/>
    <n v="1"/>
    <s v="ZBHT0010"/>
    <s v="APbd0sbnmOw"/>
    <s v="Allocated 02"/>
    <s v="Promise To Pay (PTP)"/>
    <s v="Ptp "/>
    <d v="2025-09-16T00:00:00"/>
    <s v="Non Contactable Customer (POT_SKIP)"/>
    <s v="dt--04th  Sep 17:26pm called up customer no 8669818282 Its  out of service "/>
    <d v="2025-09-04T00:00:00"/>
    <s v="NO"/>
  </r>
  <r>
    <n v="463272943"/>
    <s v="AJAY RAM DAWARE"/>
    <m/>
    <m/>
    <m/>
    <m/>
    <m/>
    <m/>
    <n v="4816"/>
    <n v="13904"/>
    <x v="4"/>
    <x v="1"/>
    <x v="1"/>
    <x v="9"/>
    <n v="56651"/>
    <n v="380"/>
    <n v="0"/>
    <n v="2700"/>
    <s v="07.08.25"/>
    <n v="8.1387414710835188E-2"/>
    <n v="9.6999086668270451E-3"/>
    <s v="STABLE"/>
    <x v="4"/>
    <s v="PAID"/>
    <x v="5"/>
    <m/>
    <n v="30"/>
    <s v="CAVNA"/>
    <m/>
    <m/>
    <s v="SR NO 154 2 KAMGAR   NAGAR SAINIK  NAGAR YERWADA  PUNE CITY ..... Near Shirin Hospital  PUNE 411006"/>
    <s v="YERWADA"/>
    <s v=" 8637725792  "/>
    <s v="Sumo soft pvt ltd"/>
    <s v="Giga space  5th   floor viman nagar  Pune city Viman  Nagar Near Phinox mall PUNE 411014"/>
    <n v="16984"/>
    <n v="56651"/>
    <n v="58"/>
    <n v="86"/>
    <s v="-"/>
    <s v="REGULAR"/>
    <s v="MH12WW5446"/>
    <s v="ACCESS 125 BT CONNECT ED DISC"/>
    <n v="45464"/>
    <n v="24"/>
    <x v="0"/>
    <s v="VIJAY NIKAM"/>
    <s v="NUTAN KAMBLE"/>
    <m/>
    <m/>
    <m/>
    <m/>
    <m/>
    <m/>
    <m/>
    <m/>
    <m/>
    <m/>
    <m/>
    <m/>
    <m/>
    <m/>
    <m/>
    <m/>
    <m/>
    <m/>
    <m/>
    <m/>
    <m/>
    <m/>
    <m/>
    <m/>
    <m/>
    <m/>
    <m/>
    <n v="1"/>
    <m/>
    <m/>
    <n v="1"/>
    <m/>
    <m/>
    <n v="1"/>
    <m/>
    <m/>
    <m/>
    <m/>
    <m/>
    <m/>
    <m/>
    <m/>
    <m/>
    <m/>
    <m/>
    <m/>
    <m/>
    <m/>
    <m/>
    <m/>
    <m/>
    <m/>
    <m/>
    <m/>
    <m/>
    <m/>
    <m/>
    <m/>
    <m/>
    <m/>
    <n v="1"/>
    <m/>
    <m/>
    <m/>
    <m/>
    <m/>
    <m/>
    <m/>
    <m/>
    <m/>
    <m/>
    <m/>
    <m/>
    <m/>
    <m/>
    <m/>
    <m/>
    <m/>
    <m/>
    <m/>
    <m/>
    <m/>
    <m/>
    <m/>
    <m/>
    <m/>
    <m/>
    <m/>
    <m/>
    <m/>
    <m/>
    <m/>
    <m/>
    <n v="4"/>
    <n v="1"/>
    <s v="ZBHT0012"/>
    <e v="#N/A"/>
    <s v="Allocated"/>
    <s v="Left Message (LMCB)"/>
    <s v="Lm"/>
    <d v="2025-09-12T00:00:00"/>
    <s v="Non Contactable Customer (POT_SKIP)"/>
    <s v="dt--13th sep 13:49 pm called up customer no 8637725792 Its out of service"/>
    <d v="2025-09-13T00:00:00"/>
    <s v="NO"/>
  </r>
  <r>
    <n v="462582428"/>
    <s v="AKASH CHINDHU DHINDALE"/>
    <m/>
    <m/>
    <m/>
    <m/>
    <m/>
    <m/>
    <n v="3735"/>
    <n v="14940"/>
    <x v="1"/>
    <x v="1"/>
    <x v="1"/>
    <x v="2"/>
    <n v="56609"/>
    <n v="467"/>
    <n v="0"/>
    <n v="0"/>
    <s v="FLOW"/>
    <n v="7.7550294569606687E-2"/>
    <n v="1.3183507663635489E-2"/>
    <s v="FLOW"/>
    <x v="1"/>
    <s v="-"/>
    <x v="2"/>
    <s v="Add not found"/>
    <m/>
    <s v="CNAVNA"/>
    <m/>
    <s v="ELG"/>
    <s v="Medankarwadi-Waghjai-Nagar-Chindhu-Dhind    Chakan  ..... z p school PUNE 410501"/>
    <s v="MEDANKARWADI"/>
    <s v=" 9404669813 7249029283 "/>
    <s v="atlas copco pvt ltd"/>
    <s v="ap waghjai nagar   chakan tal khed  dist pune  waghjai nagar PUNE 410501"/>
    <n v="15407"/>
    <n v="56609"/>
    <n v="119"/>
    <n v="147"/>
    <s v="-"/>
    <s v="NPA"/>
    <s v="MH14LM9274"/>
    <s v="HONDA SHINE SP DISC BSVI"/>
    <n v="45397"/>
    <n v="30"/>
    <x v="1"/>
    <s v="KAILASH ATKARI"/>
    <s v="AARTI ZENDE"/>
    <m/>
    <m/>
    <m/>
    <m/>
    <m/>
    <m/>
    <m/>
    <m/>
    <m/>
    <m/>
    <m/>
    <m/>
    <n v="1"/>
    <m/>
    <m/>
    <m/>
    <m/>
    <m/>
    <m/>
    <m/>
    <m/>
    <m/>
    <m/>
    <m/>
    <m/>
    <m/>
    <m/>
    <m/>
    <m/>
    <m/>
    <m/>
    <m/>
    <m/>
    <m/>
    <m/>
    <m/>
    <m/>
    <m/>
    <m/>
    <m/>
    <m/>
    <m/>
    <m/>
    <m/>
    <m/>
    <m/>
    <m/>
    <m/>
    <m/>
    <m/>
    <m/>
    <m/>
    <m/>
    <m/>
    <m/>
    <m/>
    <m/>
    <m/>
    <m/>
    <m/>
    <m/>
    <m/>
    <m/>
    <m/>
    <m/>
    <m/>
    <m/>
    <m/>
    <m/>
    <m/>
    <m/>
    <m/>
    <m/>
    <m/>
    <m/>
    <m/>
    <m/>
    <m/>
    <m/>
    <m/>
    <m/>
    <m/>
    <m/>
    <m/>
    <m/>
    <m/>
    <m/>
    <m/>
    <m/>
    <m/>
    <m/>
    <m/>
    <m/>
    <n v="1"/>
    <n v="1"/>
    <s v="DUWT0017"/>
    <s v="BPtUEpY5Ebr"/>
    <s v="Allocated 02"/>
    <s v="Address Not Found (NC_ANF)"/>
    <s v="Short address available "/>
    <d v="2025-09-05T00:00:00"/>
    <s v="Non Contactable Customer (POT_SKIP)"/>
    <s v="17:47-CALLED UP THE CUSTOMER NO. CUSTOMER CONTACT NUMBER ARE  SWICH OFF MODE"/>
    <d v="2025-09-04T00:00:00"/>
    <s v="NO"/>
  </r>
  <r>
    <n v="136615657"/>
    <s v="NIKITA SHIVAJI DHUMAL"/>
    <s v="ONLINE"/>
    <s v="28.09.25"/>
    <n v="2700"/>
    <s v="UPI"/>
    <n v="5217180082085"/>
    <m/>
    <n v="2461"/>
    <n v="2310"/>
    <x v="0"/>
    <x v="0"/>
    <x v="0"/>
    <x v="4"/>
    <n v="56391.22"/>
    <n v="69"/>
    <n v="0"/>
    <n v="2250"/>
    <s v="30.08.25"/>
    <n v="3.9694529784155552E-2"/>
    <n v="2.8092761935025298E-3"/>
    <s v="STABLE"/>
    <x v="0"/>
    <s v="PTP"/>
    <x v="1"/>
    <m/>
    <n v="27"/>
    <s v="CAVA"/>
    <m/>
    <s v="-"/>
    <s v="401  RIDDHISH RESIDENCY MOHAN NAGAR CO-OP HSG SOCIETY NEAR BITWISE TERRA TOWER   PUNE 411045"/>
    <s v="BANNER"/>
    <s v="9545862410 9545862410 9545862410 "/>
    <s v="ALOK KADAM INDUSTRIES PVT LTD"/>
    <s v="ALOK KADAM INDUSTRIES PVT LTD A-501 YASHVIN ORCHID SR NO 23 SUS GAON    PUNE 411021"/>
    <n v="4629"/>
    <n v="56391.22"/>
    <n v="26"/>
    <n v="23"/>
    <s v="-"/>
    <s v="NPA"/>
    <s v="MH12UX9648"/>
    <s v="JUPITER BASIC"/>
    <n v="44902"/>
    <n v="60"/>
    <x v="1"/>
    <s v="KAILASH ATKARI"/>
    <s v="AARTI ZENDE"/>
    <m/>
    <m/>
    <m/>
    <n v="1"/>
    <m/>
    <m/>
    <m/>
    <m/>
    <m/>
    <m/>
    <m/>
    <m/>
    <m/>
    <m/>
    <m/>
    <m/>
    <m/>
    <m/>
    <m/>
    <m/>
    <m/>
    <m/>
    <m/>
    <m/>
    <m/>
    <m/>
    <m/>
    <m/>
    <m/>
    <m/>
    <m/>
    <m/>
    <m/>
    <m/>
    <m/>
    <m/>
    <m/>
    <m/>
    <m/>
    <m/>
    <m/>
    <m/>
    <m/>
    <m/>
    <m/>
    <m/>
    <m/>
    <m/>
    <m/>
    <m/>
    <m/>
    <n v="2"/>
    <m/>
    <m/>
    <m/>
    <m/>
    <m/>
    <m/>
    <m/>
    <m/>
    <m/>
    <m/>
    <m/>
    <m/>
    <m/>
    <m/>
    <m/>
    <m/>
    <m/>
    <n v="1"/>
    <m/>
    <m/>
    <m/>
    <m/>
    <m/>
    <m/>
    <m/>
    <m/>
    <m/>
    <m/>
    <m/>
    <n v="1"/>
    <m/>
    <m/>
    <m/>
    <m/>
    <m/>
    <m/>
    <m/>
    <m/>
    <m/>
    <m/>
    <m/>
    <n v="5"/>
    <n v="1"/>
    <s v="DUWT0023"/>
    <s v="G2bAOLwFkF8m"/>
    <s v="Allocated 02"/>
    <s v="Promise To Pay (PTP)"/>
    <s v="Ptp"/>
    <d v="2025-09-28T00:00:00"/>
    <s v="Non Contactable Customer (POT_SKIP)"/>
    <s v="16:18-CALLED UP THE CUSTOMER NO. CUSTOMER CONTACT NUMBER ARE  SWICH OFF MODE"/>
    <d v="2025-09-03T00:00:00"/>
    <s v="NO"/>
  </r>
  <r>
    <n v="460384052"/>
    <s v="AJAY BAJIRAO MAKAR"/>
    <s v="COLLECT"/>
    <s v="30.09.25"/>
    <n v="3400"/>
    <m/>
    <m/>
    <m/>
    <n v="3984"/>
    <n v="3217"/>
    <x v="0"/>
    <x v="0"/>
    <x v="0"/>
    <x v="1"/>
    <n v="56296"/>
    <n v="174"/>
    <n v="0"/>
    <n v="2700"/>
    <s v="-"/>
    <n v="5.298535276319094E-2"/>
    <n v="2.8045325600229692E-3"/>
    <s v="STABLE"/>
    <x v="0"/>
    <s v="-"/>
    <x v="1"/>
    <m/>
    <n v="30"/>
    <s v="CAVA"/>
    <m/>
    <m/>
    <s v="S No 31/1 Narhe   Dhayari Road Behind  Sharp Publication  Laygude Wasti  Dhayari Pune PUNE 411041"/>
    <s v="DHAYARI"/>
    <s v=" 9145300402  "/>
    <s v="Makar industries"/>
    <s v="shop no 1 narhe   dhayri riad laygude  wasti dhayri  dhayari pune behind sharp publication  PUNE 411041"/>
    <n v="10075"/>
    <n v="56296"/>
    <n v="27"/>
    <n v="55"/>
    <s v="-"/>
    <s v="REGULAR"/>
    <s v="MH12WC3681"/>
    <s v="HONDA UNICORN 160 BS6"/>
    <n v="45229"/>
    <n v="36"/>
    <x v="0"/>
    <s v="VIJAY NIKAM"/>
    <s v="NUTAN KAMBLE"/>
    <m/>
    <m/>
    <m/>
    <m/>
    <m/>
    <m/>
    <m/>
    <m/>
    <m/>
    <m/>
    <m/>
    <m/>
    <m/>
    <m/>
    <m/>
    <m/>
    <m/>
    <m/>
    <m/>
    <m/>
    <m/>
    <m/>
    <m/>
    <m/>
    <m/>
    <m/>
    <m/>
    <m/>
    <m/>
    <m/>
    <n v="1"/>
    <m/>
    <m/>
    <m/>
    <m/>
    <m/>
    <m/>
    <m/>
    <m/>
    <m/>
    <m/>
    <m/>
    <m/>
    <m/>
    <m/>
    <m/>
    <m/>
    <m/>
    <m/>
    <m/>
    <m/>
    <m/>
    <m/>
    <m/>
    <m/>
    <m/>
    <m/>
    <m/>
    <m/>
    <m/>
    <m/>
    <m/>
    <m/>
    <m/>
    <m/>
    <m/>
    <m/>
    <m/>
    <m/>
    <m/>
    <m/>
    <m/>
    <m/>
    <m/>
    <m/>
    <m/>
    <m/>
    <m/>
    <m/>
    <m/>
    <m/>
    <m/>
    <m/>
    <m/>
    <m/>
    <m/>
    <m/>
    <m/>
    <m/>
    <m/>
    <m/>
    <m/>
    <m/>
    <n v="1"/>
    <n v="1"/>
    <s v="DUWT0031"/>
    <e v="#N/A"/>
    <s v="Allocated"/>
    <s v="Payment (PAID)"/>
    <s v="Payment (PAID)"/>
    <d v="2025-09-30T00:00:00"/>
    <s v="RINGING NO RESPONSE (RNR)"/>
    <s v="dt--13th sep 13:51 pm called up customer no 9145300402 Its ringing "/>
    <d v="2025-09-13T00:00:00"/>
    <s v="NO"/>
  </r>
  <r>
    <n v="461763753"/>
    <s v="SATISH MOHAN SONWANE"/>
    <m/>
    <m/>
    <m/>
    <m/>
    <m/>
    <m/>
    <n v="2949"/>
    <n v="14696.42"/>
    <x v="3"/>
    <x v="1"/>
    <x v="1"/>
    <x v="1"/>
    <n v="56081"/>
    <n v="485"/>
    <n v="0"/>
    <n v="2250"/>
    <s v="FLOW"/>
    <n v="0.35967810922487992"/>
    <n v="1.9122182278365759E-2"/>
    <s v="FLOW"/>
    <x v="1"/>
    <s v="-"/>
    <x v="2"/>
    <s v="Shifted"/>
    <m/>
    <s v="CNAVNA"/>
    <m/>
    <s v="ELG"/>
    <s v="SWAPNAGANDHA COMPLEX   75/5 FLAT  NO 4 RAIKAR MALA  DHAYARI PAVAN MEDICAL  PUNE 411041"/>
    <s v="DHAYARI"/>
    <s v=" 9226838085  "/>
    <s v="SHERR GOYAL TRADING COMPANY"/>
    <s v="PUNE KARVE NAGAR     PUNE 411052"/>
    <n v="17431.419999999998"/>
    <n v="56081"/>
    <n v="149"/>
    <n v="177"/>
    <s v="-"/>
    <s v="NPA"/>
    <m/>
    <s v="SPLENDOR PLUS I3S XTEC"/>
    <n v="45324"/>
    <n v="36"/>
    <x v="1"/>
    <s v="VIJAY NIKAM"/>
    <s v="NUTAN KAMBLE"/>
    <m/>
    <m/>
    <m/>
    <m/>
    <m/>
    <m/>
    <m/>
    <m/>
    <m/>
    <m/>
    <m/>
    <m/>
    <m/>
    <m/>
    <m/>
    <m/>
    <m/>
    <m/>
    <m/>
    <m/>
    <m/>
    <m/>
    <m/>
    <m/>
    <m/>
    <m/>
    <m/>
    <m/>
    <m/>
    <m/>
    <m/>
    <m/>
    <m/>
    <m/>
    <m/>
    <m/>
    <n v="1"/>
    <m/>
    <m/>
    <m/>
    <m/>
    <m/>
    <m/>
    <m/>
    <m/>
    <m/>
    <m/>
    <m/>
    <m/>
    <m/>
    <m/>
    <m/>
    <m/>
    <m/>
    <m/>
    <m/>
    <m/>
    <m/>
    <m/>
    <m/>
    <m/>
    <m/>
    <m/>
    <m/>
    <m/>
    <m/>
    <m/>
    <m/>
    <m/>
    <m/>
    <m/>
    <m/>
    <m/>
    <m/>
    <m/>
    <m/>
    <m/>
    <m/>
    <m/>
    <m/>
    <m/>
    <m/>
    <m/>
    <m/>
    <m/>
    <m/>
    <m/>
    <m/>
    <m/>
    <m/>
    <m/>
    <m/>
    <m/>
    <n v="1"/>
    <n v="1"/>
    <s v="DUWT0031"/>
    <s v="APhcqbvoBzL"/>
    <s v="Allocated 02"/>
    <s v="Shifted (NC_SFTD)"/>
    <s v="Customer shifted at residence address"/>
    <d v="2025-09-13T00:00:00"/>
    <s v="RINGING NO RESPONSE (RNR)"/>
    <s v="dt--04th  Sep 17:27pm called up customer no 9226838085 Its  busy "/>
    <d v="2025-09-04T00:00:00"/>
    <s v="NO"/>
  </r>
  <r>
    <n v="463640830"/>
    <s v="VINOD SHANKAR KUSALKAR"/>
    <s v="BRANCH"/>
    <s v="08.09.25 11.09.5"/>
    <n v="21685"/>
    <m/>
    <n v="624150395885"/>
    <m/>
    <n v="4350"/>
    <n v="11984"/>
    <x v="2"/>
    <x v="2"/>
    <x v="0"/>
    <x v="9"/>
    <n v="56062"/>
    <n v="355"/>
    <n v="0"/>
    <n v="2250"/>
    <s v="FLOW"/>
    <n v="0.28694686579570527"/>
    <n v="1.4397429539808821E-2"/>
    <s v="RB"/>
    <x v="0"/>
    <s v="-"/>
    <x v="4"/>
    <m/>
    <m/>
    <s v="CAVA"/>
    <m/>
    <s v="ELG"/>
    <s v="    Pimpalgaon   Sarai ..... .....   NR BAIL JODI CHOWK  BULDHANA 443001"/>
    <s v="TINGRE NAGAR"/>
    <s v=" 9284201791 8788021097 "/>
    <s v="MADRAS CARGO PACKER AND MOVERS"/>
    <s v="SHOP NO 2 SAMARTH   HOUSE ROAD NO  13 VIDYA NAGAR   DIST PUNE  VIDYA NAGAR NR HDFC BANK  PUNE 411015"/>
    <n v="14589"/>
    <n v="56062"/>
    <n v="88"/>
    <n v="0"/>
    <s v="-"/>
    <s v="REGULAR"/>
    <s v="MH28BY9882"/>
    <s v="HONDA SHINE DISC BSVI"/>
    <n v="45506"/>
    <n v="24"/>
    <x v="1"/>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0568310"/>
    <s v="MALIBA DAMU KACHARE"/>
    <m/>
    <m/>
    <m/>
    <m/>
    <m/>
    <m/>
    <n v="3461"/>
    <n v="11311"/>
    <x v="1"/>
    <x v="1"/>
    <x v="1"/>
    <x v="17"/>
    <n v="55585.1"/>
    <n v="399"/>
    <n v="0"/>
    <n v="2250"/>
    <s v="FLOW"/>
    <n v="0.62102919385002886"/>
    <n v="1.2945054529031519E-2"/>
    <s v="FLOW"/>
    <x v="1"/>
    <s v="-"/>
    <x v="2"/>
    <s v="Shifted"/>
    <m/>
    <m/>
    <m/>
    <s v="ELG"/>
    <s v="KACHAREWADI TAKAWE   B K  NEAR -GRAM  VAUND   PUNE 412106"/>
    <s v="TAKAVE"/>
    <s v=" 9049755411  "/>
    <s v="MS EX-SERVICEMEN MULTIPLE SERVICES AND CONSULTANTS"/>
    <s v="AT BHAJGAON POST   KARANJGAON TAL  MAVAL DIST PUNE   PUNE 410405"/>
    <n v="13960"/>
    <n v="55585.1"/>
    <n v="119"/>
    <n v="147"/>
    <s v="-"/>
    <s v="NPA"/>
    <s v="MH14LF9921"/>
    <s v="HONDA ACTIVA 6G STD BS VI"/>
    <n v="45239"/>
    <n v="36"/>
    <x v="1"/>
    <s v="VIJAY NIKAM"/>
    <s v="AARTI ZENDE"/>
    <m/>
    <m/>
    <m/>
    <m/>
    <m/>
    <m/>
    <m/>
    <m/>
    <m/>
    <m/>
    <m/>
    <m/>
    <n v="1"/>
    <m/>
    <m/>
    <m/>
    <m/>
    <m/>
    <m/>
    <m/>
    <m/>
    <m/>
    <m/>
    <m/>
    <m/>
    <m/>
    <m/>
    <m/>
    <m/>
    <m/>
    <m/>
    <m/>
    <m/>
    <m/>
    <m/>
    <m/>
    <m/>
    <m/>
    <m/>
    <m/>
    <m/>
    <m/>
    <m/>
    <m/>
    <m/>
    <n v="1"/>
    <m/>
    <m/>
    <m/>
    <m/>
    <m/>
    <m/>
    <m/>
    <m/>
    <m/>
    <m/>
    <m/>
    <m/>
    <m/>
    <m/>
    <m/>
    <m/>
    <m/>
    <m/>
    <m/>
    <m/>
    <m/>
    <m/>
    <m/>
    <m/>
    <m/>
    <m/>
    <m/>
    <m/>
    <m/>
    <m/>
    <m/>
    <m/>
    <m/>
    <m/>
    <m/>
    <m/>
    <m/>
    <m/>
    <m/>
    <m/>
    <m/>
    <m/>
    <m/>
    <m/>
    <m/>
    <m/>
    <m/>
    <n v="2"/>
    <n v="1"/>
    <s v="DUWT0013"/>
    <s v="B6kZ-LjdsEL"/>
    <s v="Allocated 02"/>
    <s v="Shifted (NC_SFTD)"/>
    <s v="Customer shifted this address "/>
    <d v="2025-09-16T00:00:00"/>
    <s v="RINGING NO RESPONSE (RNR)"/>
    <s v="16:30-CALLED UP THE CUSTOMER NO. CUSTOMER CONTACT NUMBER ARE RINGING MODE"/>
    <d v="2025-09-13T00:00:00"/>
    <s v="VYMO"/>
  </r>
  <r>
    <n v="463022170"/>
    <s v="CHETAN SURESHARAO CHAUKADE"/>
    <s v="ONLINE"/>
    <s v="12.09.25"/>
    <n v="5726"/>
    <m/>
    <m/>
    <m/>
    <n v="5571"/>
    <n v="5469"/>
    <x v="0"/>
    <x v="0"/>
    <x v="0"/>
    <x v="0"/>
    <n v="55574"/>
    <n v="155"/>
    <n v="0"/>
    <n v="900"/>
    <s v="FLOW"/>
    <n v="3.2043935768186177E-2"/>
    <n v="2.7685642406337298E-3"/>
    <s v="STABLE"/>
    <x v="0"/>
    <s v="MPTP"/>
    <x v="4"/>
    <s v="Shifted"/>
    <m/>
    <s v="CAVNA"/>
    <m/>
    <s v="-"/>
    <s v="Flat no 207 2nd   floor b wing Aishwarya  residency  Wakad pune  PUNE 411057"/>
    <s v="WAKAD"/>
    <s v=" -  "/>
    <s v="Godrej housing finance ltd"/>
    <s v="3rd floor gulmohar   park ITI road  Aundh Pune   PUNE 411007"/>
    <n v="6524"/>
    <n v="55574"/>
    <n v="27"/>
    <n v="24"/>
    <s v="-"/>
    <s v="NPA"/>
    <s v="MH14LQ2537"/>
    <s v="ACCESS 125 BT CONNECT ED DISC"/>
    <n v="45439"/>
    <n v="24"/>
    <x v="1"/>
    <s v="KAILASH ATKARI"/>
    <s v="NUTAN KAMBLE"/>
    <n v="1"/>
    <m/>
    <m/>
    <m/>
    <m/>
    <m/>
    <m/>
    <m/>
    <m/>
    <n v="1"/>
    <m/>
    <m/>
    <m/>
    <m/>
    <m/>
    <m/>
    <m/>
    <m/>
    <m/>
    <m/>
    <m/>
    <m/>
    <m/>
    <m/>
    <m/>
    <m/>
    <m/>
    <m/>
    <m/>
    <m/>
    <m/>
    <m/>
    <m/>
    <n v="2"/>
    <m/>
    <m/>
    <m/>
    <m/>
    <m/>
    <m/>
    <m/>
    <m/>
    <m/>
    <m/>
    <m/>
    <m/>
    <m/>
    <m/>
    <m/>
    <m/>
    <m/>
    <m/>
    <m/>
    <m/>
    <m/>
    <m/>
    <m/>
    <m/>
    <m/>
    <m/>
    <m/>
    <m/>
    <m/>
    <m/>
    <m/>
    <m/>
    <m/>
    <m/>
    <m/>
    <m/>
    <m/>
    <m/>
    <m/>
    <m/>
    <m/>
    <m/>
    <m/>
    <m/>
    <m/>
    <m/>
    <m/>
    <m/>
    <m/>
    <m/>
    <m/>
    <m/>
    <m/>
    <m/>
    <m/>
    <m/>
    <m/>
    <m/>
    <m/>
    <n v="4"/>
    <n v="1"/>
    <s v="DUWT0030"/>
    <e v="#N/A"/>
    <s v="Allocated"/>
    <s v="Shifted (NC_SFTD)"/>
    <s v="We had visited to customer but customer shifted "/>
    <d v="2025-09-12T00:00:00"/>
    <s v="RINGING NO RESPONSE (RNR)"/>
    <s v="dt--04th  Sep 17:29pm called up customer no Its busy "/>
    <d v="2025-09-04T00:00:00"/>
    <s v="NO"/>
  </r>
  <r>
    <n v="456502154"/>
    <s v="RAJESH SEVALAL JAYSWAL"/>
    <s v="ONLINE"/>
    <s v="11.09.25"/>
    <n v="7884"/>
    <m/>
    <m/>
    <m/>
    <n v="7367"/>
    <n v="14624"/>
    <x v="4"/>
    <x v="0"/>
    <x v="0"/>
    <x v="10"/>
    <n v="55551"/>
    <n v="294"/>
    <n v="0"/>
    <n v="1350"/>
    <s v="18.08.25"/>
    <n v="9.1685962597058898E-2"/>
    <n v="9.5115642504264557E-3"/>
    <s v="STABLE"/>
    <x v="0"/>
    <s v="PAID"/>
    <x v="4"/>
    <m/>
    <m/>
    <m/>
    <m/>
    <s v="-"/>
    <s v="sr no 452  C8 indrayani   nagar   near priyadarshani  NEAR PRIYADARSHNI SCHOOL school bhosari pune Pune City PUNE 411026"/>
    <s v="BHOSARI"/>
    <s v=" 8459213626 9129609343 "/>
    <s v="MEGHA AUTOMANITION PVT LTD"/>
    <s v="T BLOCK PHULE NAGAR   NEAR MIDC  BHOSARI PIMPRI  CHINCHWAD NEAR LAZER COMPANY PUNE 411026"/>
    <n v="16268"/>
    <n v="55551"/>
    <n v="58"/>
    <n v="55"/>
    <s v="-"/>
    <s v="REGULAR"/>
    <s v="MH14KP2756"/>
    <s v="CLASSIC SIGNALS 350 MARSH GREY"/>
    <n v="44949"/>
    <n v="36"/>
    <x v="1"/>
    <s v="VIJAY NIKAM"/>
    <s v="NUTAN KAMBLE"/>
    <m/>
    <m/>
    <m/>
    <m/>
    <m/>
    <m/>
    <m/>
    <m/>
    <m/>
    <m/>
    <m/>
    <m/>
    <n v="1"/>
    <m/>
    <m/>
    <m/>
    <m/>
    <m/>
    <m/>
    <m/>
    <m/>
    <m/>
    <m/>
    <m/>
    <m/>
    <m/>
    <m/>
    <n v="1"/>
    <m/>
    <m/>
    <m/>
    <m/>
    <m/>
    <m/>
    <m/>
    <m/>
    <m/>
    <m/>
    <m/>
    <m/>
    <m/>
    <m/>
    <m/>
    <m/>
    <m/>
    <m/>
    <m/>
    <m/>
    <m/>
    <m/>
    <m/>
    <m/>
    <m/>
    <m/>
    <m/>
    <m/>
    <m/>
    <m/>
    <m/>
    <m/>
    <m/>
    <m/>
    <m/>
    <m/>
    <m/>
    <m/>
    <m/>
    <m/>
    <m/>
    <m/>
    <m/>
    <m/>
    <m/>
    <m/>
    <m/>
    <m/>
    <m/>
    <m/>
    <m/>
    <m/>
    <m/>
    <m/>
    <m/>
    <m/>
    <m/>
    <m/>
    <m/>
    <m/>
    <m/>
    <m/>
    <m/>
    <m/>
    <m/>
    <n v="2"/>
    <n v="1"/>
    <s v="DUWT0025"/>
    <s v="k6xkKihb_yb3"/>
    <s v="Allocated 04"/>
    <s v="Promise To Pay (PTP)"/>
    <s v="Customer given ptp to online payment "/>
    <d v="2025-09-12T00:00:00"/>
    <s v="RINGING NO RESPONSE (RNR)"/>
    <s v="dt--04th  Sep 17:31pm called up customer no  9129609343  Its busy "/>
    <d v="2025-09-04T00:00:00"/>
    <s v="NO"/>
  </r>
  <r>
    <n v="460723500"/>
    <s v="ARJUN ROHIDAS BHISE"/>
    <s v="ONLINE"/>
    <s v="23.09.25"/>
    <n v="2500"/>
    <m/>
    <m/>
    <m/>
    <n v="2431"/>
    <n v="2393"/>
    <x v="0"/>
    <x v="0"/>
    <x v="0"/>
    <x v="0"/>
    <n v="54932.08"/>
    <n v="38"/>
    <n v="0"/>
    <n v="1836"/>
    <s v="18.08.25"/>
    <n v="3.1673805073107297E-2"/>
    <n v="2.7365853160044502E-3"/>
    <s v="STABLE"/>
    <x v="0"/>
    <s v="PAID"/>
    <x v="0"/>
    <s v="Add not found"/>
    <n v="22"/>
    <s v="CAVNA"/>
    <m/>
    <s v="-"/>
    <s v="At Post Hinjavadi   Hinjavadi .Bodakewadi  hinjewadi  rd maan b/s Godrej society  PUNE 411057"/>
    <s v="HINJEWADI"/>
    <s v=" 7666387445 9552131328 "/>
    <s v="electro coating in solution"/>
    <s v="Rajiv gandhi it   park phase 1 hinjewadi  hinjewadi  hinjewadi PUNE 411057"/>
    <n v="4267"/>
    <n v="54932.08"/>
    <n v="27"/>
    <n v="24"/>
    <s v="-"/>
    <s v="REGULAR"/>
    <s v="MH14LF4565"/>
    <s v="SPLENDOR PLUS I3S BS6 FI DRUM SELF"/>
    <n v="45246"/>
    <n v="48"/>
    <x v="1"/>
    <s v="KAILASH ATKARI"/>
    <s v="NUTAN KAMBLE"/>
    <m/>
    <m/>
    <m/>
    <m/>
    <m/>
    <m/>
    <n v="1"/>
    <m/>
    <m/>
    <m/>
    <m/>
    <m/>
    <m/>
    <m/>
    <m/>
    <m/>
    <m/>
    <m/>
    <m/>
    <m/>
    <m/>
    <m/>
    <m/>
    <m/>
    <m/>
    <m/>
    <m/>
    <m/>
    <m/>
    <m/>
    <m/>
    <m/>
    <m/>
    <n v="2"/>
    <m/>
    <m/>
    <m/>
    <m/>
    <m/>
    <m/>
    <m/>
    <m/>
    <m/>
    <m/>
    <m/>
    <m/>
    <m/>
    <m/>
    <m/>
    <m/>
    <m/>
    <m/>
    <m/>
    <m/>
    <m/>
    <m/>
    <m/>
    <m/>
    <m/>
    <m/>
    <m/>
    <m/>
    <m/>
    <m/>
    <m/>
    <m/>
    <m/>
    <m/>
    <m/>
    <m/>
    <m/>
    <m/>
    <m/>
    <m/>
    <m/>
    <m/>
    <m/>
    <m/>
    <m/>
    <m/>
    <m/>
    <m/>
    <m/>
    <m/>
    <m/>
    <m/>
    <m/>
    <m/>
    <m/>
    <m/>
    <m/>
    <m/>
    <m/>
    <n v="3"/>
    <n v="1"/>
    <s v="DUWT0030"/>
    <s v="APuAmZCGhuo7"/>
    <s v="Allocated 02"/>
    <s v="Address Not Found (NC_ANF)"/>
    <s v="Address not found "/>
    <d v="2025-09-12T00:00:00"/>
    <s v="RINGING NO RESPONSE (RNR)"/>
    <s v="dt--04th  Sep 17:32pm called up customer no 9552131328 Its ringing "/>
    <d v="2025-09-04T00:00:00"/>
    <s v="NO"/>
  </r>
  <r>
    <n v="462078101"/>
    <s v="VISHAL BABAN NIKAM"/>
    <m/>
    <m/>
    <m/>
    <m/>
    <m/>
    <s v="BANK STABLE 16"/>
    <n v="3189"/>
    <n v="3243"/>
    <x v="4"/>
    <x v="0"/>
    <x v="1"/>
    <x v="17"/>
    <n v="54689"/>
    <n v="98"/>
    <n v="0"/>
    <n v="900"/>
    <s v="-"/>
    <n v="0.4217043614080942"/>
    <n v="9.3639707168470861E-3"/>
    <s v="STABLE"/>
    <x v="0"/>
    <s v="-"/>
    <x v="2"/>
    <s v="Add not found"/>
    <m/>
    <s v="CNAVNA"/>
    <m/>
    <m/>
    <s v="377/A -cama-bunglow-old   khandala-road-near-sadhana   kutir R P T S khandala near mahadev mandir PUNE 410302"/>
    <s v="KHANDLA"/>
    <s v=" 9370056865  "/>
    <s v="soman industries pvt ltd"/>
    <s v="plot no 68 a near   nangargaon lonavala  pune lonavala  near bus stop LONAVALA 410401"/>
    <n v="4241"/>
    <n v="54689"/>
    <n v="58"/>
    <n v="24"/>
    <s v="-"/>
    <s v="REGULAR"/>
    <m/>
    <s v="BOUNCE INFINITY E1 LIMITED"/>
    <n v="45351"/>
    <n v="36"/>
    <x v="2"/>
    <s v="VIJAY NIKAM"/>
    <s v="AARTI ZENDE"/>
    <m/>
    <m/>
    <m/>
    <m/>
    <m/>
    <m/>
    <m/>
    <m/>
    <m/>
    <m/>
    <m/>
    <m/>
    <m/>
    <m/>
    <m/>
    <m/>
    <m/>
    <m/>
    <m/>
    <m/>
    <m/>
    <m/>
    <m/>
    <m/>
    <m/>
    <m/>
    <m/>
    <m/>
    <m/>
    <m/>
    <m/>
    <m/>
    <m/>
    <m/>
    <m/>
    <m/>
    <m/>
    <m/>
    <m/>
    <m/>
    <m/>
    <m/>
    <m/>
    <m/>
    <m/>
    <m/>
    <m/>
    <m/>
    <m/>
    <m/>
    <m/>
    <m/>
    <m/>
    <m/>
    <n v="1"/>
    <m/>
    <m/>
    <m/>
    <m/>
    <m/>
    <m/>
    <m/>
    <m/>
    <m/>
    <m/>
    <m/>
    <m/>
    <m/>
    <m/>
    <m/>
    <m/>
    <m/>
    <m/>
    <m/>
    <m/>
    <m/>
    <m/>
    <m/>
    <m/>
    <m/>
    <m/>
    <m/>
    <m/>
    <m/>
    <m/>
    <m/>
    <m/>
    <m/>
    <m/>
    <m/>
    <m/>
    <m/>
    <m/>
    <n v="1"/>
    <n v="1"/>
    <s v="DUWT0013"/>
    <s v="koUYBxjFYgz"/>
    <s v="Allocated 10"/>
    <s v="Address Not Found (NC_ANF)"/>
    <s v="Short address "/>
    <d v="2025-09-19T00:00:00"/>
    <s v="RINGING NO RESPONSE (RNR)"/>
    <s v="16:31-CALLED UP THE CUSTOMER NO. CUSTOMER CONTACT NUMBER ARE RINGING MODE"/>
    <d v="2025-09-13T00:00:00"/>
    <s v="NO"/>
  </r>
  <r>
    <n v="460638225"/>
    <s v="ATISH MAHADEV JAGTAP"/>
    <m/>
    <m/>
    <m/>
    <m/>
    <m/>
    <m/>
    <n v="3595"/>
    <n v="10785"/>
    <x v="1"/>
    <x v="1"/>
    <x v="1"/>
    <x v="7"/>
    <n v="54687.71"/>
    <n v="516"/>
    <n v="0"/>
    <n v="0"/>
    <s v="-"/>
    <n v="0.22778989852574319"/>
    <n v="1.273606394551529E-2"/>
    <s v="FLOW"/>
    <x v="2"/>
    <s v="-"/>
    <x v="3"/>
    <s v="Financail Problem , Custmer never meet home always meet customer brother"/>
    <m/>
    <s v="CAVNA"/>
    <m/>
    <s v="-"/>
    <s v="Near Big Bajeear   Anandnagar Chinchwad  Station  Pune City pune pune pune pune PUNE 411019"/>
    <s v="CHINCHWAD"/>
    <s v=" 8080753002  "/>
    <s v="TATA MOTORS LIMITED"/>
    <s v="chinchwad  pune   pune pune pune  pune pune  pune pune PUNE 411018"/>
    <n v="11301"/>
    <n v="54687.71"/>
    <n v="119"/>
    <n v="147"/>
    <s v="-"/>
    <s v="NPA"/>
    <s v="MH14LF9110"/>
    <s v="HONDA ACTIVA DLX"/>
    <n v="45243"/>
    <n v="36"/>
    <x v="1"/>
    <s v="KAILASH ATKARI"/>
    <s v="NUTAN KAMBLE"/>
    <m/>
    <m/>
    <m/>
    <m/>
    <m/>
    <m/>
    <m/>
    <m/>
    <m/>
    <n v="1"/>
    <m/>
    <m/>
    <m/>
    <m/>
    <m/>
    <m/>
    <m/>
    <m/>
    <m/>
    <m/>
    <m/>
    <m/>
    <m/>
    <m/>
    <m/>
    <m/>
    <m/>
    <m/>
    <m/>
    <m/>
    <m/>
    <m/>
    <m/>
    <m/>
    <m/>
    <m/>
    <m/>
    <m/>
    <m/>
    <m/>
    <m/>
    <m/>
    <m/>
    <m/>
    <m/>
    <n v="1"/>
    <m/>
    <m/>
    <m/>
    <m/>
    <m/>
    <m/>
    <m/>
    <m/>
    <n v="1"/>
    <m/>
    <m/>
    <m/>
    <m/>
    <m/>
    <m/>
    <m/>
    <m/>
    <m/>
    <m/>
    <m/>
    <m/>
    <m/>
    <m/>
    <n v="1"/>
    <m/>
    <m/>
    <m/>
    <m/>
    <m/>
    <m/>
    <m/>
    <m/>
    <m/>
    <m/>
    <m/>
    <m/>
    <m/>
    <m/>
    <m/>
    <m/>
    <m/>
    <m/>
    <m/>
    <m/>
    <m/>
    <m/>
    <m/>
    <n v="4"/>
    <n v="1"/>
    <s v="ZBHT0015"/>
    <s v="k6stw0J47Puw"/>
    <s v="Allocated 02"/>
    <s v="Non Contactable Customer (POT_SKIP)"/>
    <s v="Visit cm residence address cm brother sd cm not living this address and cm brother not responding "/>
    <d v="2025-09-19T00:00:00"/>
    <s v="Non Contactable Customer (POT_SKIP)"/>
    <s v="16:31-CALLED UP THE CUSTOMER NO. CALL FORWERDED TO VOICE MAIL"/>
    <d v="2025-09-13T00:00:00"/>
    <s v="NO"/>
  </r>
  <r>
    <n v="460545508"/>
    <s v="JYOTSNA RAJENDRA AMALE"/>
    <s v="COLLECT"/>
    <s v="02.09.25"/>
    <n v="2400"/>
    <m/>
    <m/>
    <m/>
    <n v="2380"/>
    <n v="2380"/>
    <x v="0"/>
    <x v="0"/>
    <x v="0"/>
    <x v="16"/>
    <n v="53779.9"/>
    <n v="18"/>
    <n v="0"/>
    <n v="1898"/>
    <s v="-"/>
    <n v="3.232307236554946E-2"/>
    <n v="2.6791864541846539E-3"/>
    <s v="STABLE"/>
    <x v="0"/>
    <s v="-"/>
    <x v="4"/>
    <m/>
    <m/>
    <s v="CAVNA"/>
    <m/>
    <s v="ELG"/>
    <s v="- Narayangaon Tal-   junnar Narayangaon  Narayangaon  near bypass PUNE 410504"/>
    <s v="JUNNAR"/>
    <s v=" 7276085117 7709335117 "/>
    <s v="urban farms co."/>
    <s v="a/p narayangaon   tal.junnar dist.pune  valanwadi  narayangaon near market yard PUNE 410504"/>
    <n v="4296"/>
    <n v="53779.9"/>
    <n v="27"/>
    <n v="24"/>
    <s v="-"/>
    <s v="NPA"/>
    <s v="MH14LG1669"/>
    <s v="HONDA SHINE 100 OBD2"/>
    <n v="45238"/>
    <n v="48"/>
    <x v="1"/>
    <s v="KAILASH ATKARI"/>
    <s v="AARTI ZENDE"/>
    <m/>
    <m/>
    <m/>
    <n v="2"/>
    <m/>
    <m/>
    <m/>
    <m/>
    <m/>
    <m/>
    <m/>
    <m/>
    <n v="1"/>
    <m/>
    <m/>
    <m/>
    <m/>
    <m/>
    <m/>
    <m/>
    <m/>
    <m/>
    <m/>
    <m/>
    <m/>
    <m/>
    <m/>
    <m/>
    <m/>
    <m/>
    <m/>
    <m/>
    <m/>
    <m/>
    <m/>
    <m/>
    <m/>
    <m/>
    <m/>
    <m/>
    <m/>
    <m/>
    <m/>
    <m/>
    <m/>
    <m/>
    <m/>
    <m/>
    <m/>
    <m/>
    <m/>
    <m/>
    <m/>
    <m/>
    <m/>
    <m/>
    <m/>
    <m/>
    <m/>
    <m/>
    <m/>
    <m/>
    <m/>
    <m/>
    <m/>
    <m/>
    <m/>
    <m/>
    <m/>
    <m/>
    <m/>
    <m/>
    <m/>
    <m/>
    <m/>
    <m/>
    <m/>
    <m/>
    <m/>
    <m/>
    <m/>
    <m/>
    <m/>
    <m/>
    <m/>
    <m/>
    <m/>
    <m/>
    <m/>
    <m/>
    <m/>
    <m/>
    <m/>
    <n v="3"/>
    <n v="1"/>
    <s v="ZBHT0021"/>
    <s v="A6sbvvmxhc"/>
    <s v="Allocated 02"/>
    <s v="Door Locked (NC_DL)"/>
    <s v="Door locked"/>
    <d v="2025-09-05T00:00:00"/>
    <s v="Non Contactable Customer (POT_SKIP)"/>
    <s v="15:35-CALLED UP THE CUSTOMER NO. CUSTOMER IS NOT CONTACTABLE ON ANY CONTACT NO.IN SYSTEM"/>
    <d v="2025-09-03T00:00:00"/>
    <s v="NO"/>
  </r>
  <r>
    <n v="464047771"/>
    <s v="PRAKASH SURESH SHINDE"/>
    <s v="ONLINE"/>
    <s v="22.09.25"/>
    <n v="7710"/>
    <m/>
    <m/>
    <m/>
    <n v="7284"/>
    <n v="6936"/>
    <x v="0"/>
    <x v="0"/>
    <x v="0"/>
    <x v="7"/>
    <n v="53646"/>
    <n v="232"/>
    <n v="0"/>
    <n v="2250"/>
    <s v="-"/>
    <n v="6.0381535532185747E-2"/>
    <n v="2.672515875284073E-3"/>
    <s v="STABLE"/>
    <x v="0"/>
    <s v="-"/>
    <x v="0"/>
    <s v="Shifted"/>
    <n v="25"/>
    <s v="CAVNA"/>
    <m/>
    <s v="-"/>
    <s v="S/O: Suresh Shinde   indiranagar  telco roa panchashil  hotel Chinchwad chinchead gaon pune Near doubel tree hotel PUNE 411019"/>
    <s v="CHINCHWAD"/>
    <s v=" 7057516204 8856966068 "/>
    <s v="saibaba auto pvt ltd"/>
    <s v="khandiba mal akurdi   gaon akurdi  pune Akurdi pune  near bus stop PUNE 411019"/>
    <n v="9418"/>
    <n v="53646"/>
    <n v="27"/>
    <n v="24"/>
    <s v="-"/>
    <s v="REGULAR"/>
    <m/>
    <s v="TVS JUPITER 125 DISC SXC"/>
    <n v="45552"/>
    <n v="18"/>
    <x v="1"/>
    <s v="KAILASH ATKARI"/>
    <s v="NUTAN KAMBLE"/>
    <m/>
    <m/>
    <m/>
    <m/>
    <m/>
    <m/>
    <m/>
    <m/>
    <m/>
    <n v="1"/>
    <m/>
    <m/>
    <m/>
    <m/>
    <m/>
    <m/>
    <m/>
    <m/>
    <m/>
    <m/>
    <m/>
    <m/>
    <m/>
    <m/>
    <m/>
    <m/>
    <m/>
    <m/>
    <m/>
    <m/>
    <m/>
    <m/>
    <m/>
    <m/>
    <m/>
    <m/>
    <m/>
    <m/>
    <m/>
    <m/>
    <m/>
    <m/>
    <m/>
    <m/>
    <m/>
    <m/>
    <m/>
    <m/>
    <m/>
    <m/>
    <m/>
    <m/>
    <m/>
    <m/>
    <m/>
    <m/>
    <m/>
    <m/>
    <m/>
    <m/>
    <m/>
    <m/>
    <m/>
    <m/>
    <m/>
    <m/>
    <m/>
    <m/>
    <m/>
    <m/>
    <m/>
    <m/>
    <m/>
    <m/>
    <m/>
    <m/>
    <m/>
    <m/>
    <m/>
    <m/>
    <m/>
    <m/>
    <m/>
    <m/>
    <m/>
    <m/>
    <m/>
    <m/>
    <m/>
    <m/>
    <m/>
    <m/>
    <m/>
    <n v="1"/>
    <n v="1"/>
    <s v="ZBHT0015"/>
    <s v="B6IqZGz2lyz"/>
    <s v="Allocated 02"/>
    <s v="Shifted (NC_SFTD)"/>
    <s v="Visit cm residence address cm shifted "/>
    <d v="2025-09-04T00:00:00"/>
    <s v="Non Contactable Customer (POT_SKIP)"/>
    <s v="16:19-CALLED UP THE CUSTOMER NO. CUSTOMER IS NOT CONTACTABLE ON ANY CONTACT NO.IN SYSTEM"/>
    <d v="2025-09-03T00:00:00"/>
    <s v="NO"/>
  </r>
  <r>
    <n v="462485071"/>
    <s v="GANESH BABURAV KAKDE"/>
    <m/>
    <m/>
    <m/>
    <m/>
    <m/>
    <s v="BANK STABLE 16"/>
    <n v="4045"/>
    <n v="3953.5299999999997"/>
    <x v="0"/>
    <x v="0"/>
    <x v="1"/>
    <x v="4"/>
    <n v="53302"/>
    <n v="148"/>
    <n v="0"/>
    <n v="2700"/>
    <s v="12.08.25"/>
    <n v="3.751998673827342E-2"/>
    <n v="2.655378615076458E-3"/>
    <s v="STABLE"/>
    <x v="0"/>
    <s v="PAID"/>
    <x v="1"/>
    <m/>
    <n v="17"/>
    <s v="CAVA"/>
    <m/>
    <m/>
    <s v="Opp Sahadev Heights   Bamgude Chall  Someshwar Wadi  Pashan  PUNE 411021"/>
    <s v="PASHAN"/>
    <s v=" -  "/>
    <s v="The Excellaa Contraction pvt Ltd"/>
    <s v="Prime Arc Jadhav   vasti Bavdhan  Pune City   PUNE 411021"/>
    <n v="10846.53"/>
    <n v="53302"/>
    <n v="27"/>
    <n v="24"/>
    <s v="-"/>
    <s v="REGULAR"/>
    <s v="MH21CC1705"/>
    <s v="SPLENDOR PLUS I3S BS6 FI DRUM SELF"/>
    <n v="45389"/>
    <n v="30"/>
    <x v="0"/>
    <s v="KAILASH ATKARI"/>
    <s v="AARTI ZENDE"/>
    <m/>
    <m/>
    <m/>
    <m/>
    <m/>
    <m/>
    <m/>
    <m/>
    <m/>
    <m/>
    <m/>
    <m/>
    <m/>
    <m/>
    <m/>
    <m/>
    <m/>
    <m/>
    <m/>
    <m/>
    <m/>
    <m/>
    <m/>
    <m/>
    <m/>
    <m/>
    <m/>
    <m/>
    <m/>
    <m/>
    <n v="2"/>
    <m/>
    <m/>
    <m/>
    <m/>
    <m/>
    <m/>
    <m/>
    <m/>
    <m/>
    <m/>
    <m/>
    <m/>
    <m/>
    <m/>
    <m/>
    <m/>
    <m/>
    <m/>
    <m/>
    <m/>
    <m/>
    <m/>
    <m/>
    <m/>
    <m/>
    <m/>
    <m/>
    <m/>
    <m/>
    <m/>
    <m/>
    <m/>
    <m/>
    <m/>
    <m/>
    <n v="1"/>
    <m/>
    <m/>
    <m/>
    <m/>
    <m/>
    <m/>
    <m/>
    <m/>
    <m/>
    <m/>
    <m/>
    <m/>
    <m/>
    <m/>
    <m/>
    <m/>
    <m/>
    <m/>
    <m/>
    <m/>
    <m/>
    <m/>
    <m/>
    <m/>
    <m/>
    <m/>
    <n v="3"/>
    <n v="1"/>
    <s v="DUWT0023"/>
    <e v="#N/A"/>
    <s v="Allocated"/>
    <s v="Refuse To Pay (RTP)"/>
    <s v="Customer paid 1 emi RTP for rb "/>
    <d v="2025-09-23T00:00:00"/>
    <s v="RINGING NO RESPONSE (RNR)"/>
    <s v="16:32-CALLED UP THE CUSTOMER NO. CUSTOMER CONTACT NUMBER ARE RINGING MODE"/>
    <d v="2025-09-13T00:00:00"/>
    <s v="VYMO"/>
  </r>
  <r>
    <n v="463297548"/>
    <s v="PRALHAD SHANKAR MANE"/>
    <s v="COLLECT"/>
    <s v="09.09.25"/>
    <n v="3641"/>
    <s v="UPI"/>
    <m/>
    <m/>
    <n v="3503"/>
    <n v="3045"/>
    <x v="0"/>
    <x v="0"/>
    <x v="0"/>
    <x v="0"/>
    <n v="53093"/>
    <n v="67"/>
    <n v="0"/>
    <n v="0"/>
    <s v="08.08.25"/>
    <n v="3.0613392624974069E-2"/>
    <n v="2.644966733147994E-3"/>
    <s v="STABLE"/>
    <x v="0"/>
    <s v="PAID"/>
    <x v="4"/>
    <m/>
    <m/>
    <s v="CAVA"/>
    <m/>
    <s v="-"/>
    <s v="C/o Sagar  KASPATE   S NO 207 2   1 2 KASPATE WASTI  yaswanti colony wakad pune  nr.chatrapati chowk nr.ganesh mandir PUNE 411057"/>
    <s v="WAKAD"/>
    <s v=" 9657044287 9767108163 "/>
    <s v="envicon consultant Pvt Ltd"/>
    <s v="kalewadi phata    pride purple squre   kalewadi  pune  kalewadi nr.kalewadi phata PUNE 411017"/>
    <n v="3112"/>
    <n v="53093"/>
    <n v="27"/>
    <n v="24"/>
    <s v="-"/>
    <s v="REGULAR"/>
    <s v="MH24BY6103"/>
    <s v="SPLENDOR PLUS DRS CAST FI BLACK"/>
    <n v="45467"/>
    <n v="30"/>
    <x v="1"/>
    <s v="KAILASH ATKARI"/>
    <s v="NUTAN KAMBLE"/>
    <n v="1"/>
    <m/>
    <m/>
    <m/>
    <m/>
    <m/>
    <m/>
    <m/>
    <m/>
    <m/>
    <m/>
    <m/>
    <m/>
    <m/>
    <m/>
    <m/>
    <m/>
    <m/>
    <m/>
    <m/>
    <m/>
    <m/>
    <m/>
    <m/>
    <n v="2"/>
    <m/>
    <m/>
    <m/>
    <m/>
    <m/>
    <m/>
    <m/>
    <m/>
    <m/>
    <m/>
    <m/>
    <m/>
    <m/>
    <m/>
    <m/>
    <m/>
    <m/>
    <m/>
    <m/>
    <m/>
    <m/>
    <m/>
    <m/>
    <m/>
    <m/>
    <m/>
    <m/>
    <m/>
    <m/>
    <m/>
    <m/>
    <m/>
    <m/>
    <m/>
    <m/>
    <m/>
    <m/>
    <m/>
    <m/>
    <m/>
    <m/>
    <m/>
    <m/>
    <m/>
    <m/>
    <m/>
    <m/>
    <m/>
    <m/>
    <m/>
    <m/>
    <m/>
    <m/>
    <m/>
    <m/>
    <m/>
    <m/>
    <m/>
    <m/>
    <m/>
    <m/>
    <m/>
    <m/>
    <m/>
    <m/>
    <m/>
    <m/>
    <m/>
    <n v="3"/>
    <n v="1"/>
    <s v="DUWT0030"/>
    <s v="BoWmkW3PX87"/>
    <s v="Allocated 02"/>
    <s v="Payment (PAID)"/>
    <s v="Payment (PAID)"/>
    <d v="2025-09-09T00:00:00"/>
    <s v="Non Contactable Customer (POT_SKIP)"/>
    <s v="dt--04th  Sep 17:33pm called up customer no  9767108163  Its out of service "/>
    <d v="2025-09-04T00:00:00"/>
    <s v="NO"/>
  </r>
  <r>
    <n v="463492778"/>
    <s v="SURESH RAMCHANDRA PAWAR"/>
    <m/>
    <m/>
    <m/>
    <m/>
    <m/>
    <s v="BANK STABLE 16"/>
    <n v="3503"/>
    <n v="7073"/>
    <x v="4"/>
    <x v="0"/>
    <x v="1"/>
    <x v="2"/>
    <n v="52965"/>
    <n v="220"/>
    <n v="0"/>
    <n v="1350"/>
    <s v="STABLE"/>
    <n v="0.17359413739839141"/>
    <n v="9.0687836496883452E-3"/>
    <s v="STABLE"/>
    <x v="0"/>
    <s v="PAID"/>
    <x v="4"/>
    <m/>
    <m/>
    <s v="CAVNA"/>
    <m/>
    <m/>
    <s v="S/O Ramchandra   Pawar yashwant  colony nan taluka  khed Chakan hp gas agency PUNE 410501"/>
    <s v="CHAKAN"/>
    <s v=" 7775855812 9373876720 "/>
    <s v="sadguru enterprises"/>
    <s v="ap chikhali tal   haveli  dist pune   sadguru nagar PUNE 410501"/>
    <n v="8643"/>
    <n v="52965"/>
    <n v="58"/>
    <n v="55"/>
    <s v="-"/>
    <s v="REGULAR"/>
    <s v="MH14LR5923"/>
    <s v="HONDA SHINE DRUM BSVI"/>
    <n v="45489"/>
    <n v="30"/>
    <x v="0"/>
    <s v="KAILASH ATKARI"/>
    <s v="AARTI ZENDE"/>
    <m/>
    <m/>
    <m/>
    <m/>
    <m/>
    <m/>
    <m/>
    <m/>
    <m/>
    <m/>
    <m/>
    <m/>
    <m/>
    <m/>
    <m/>
    <m/>
    <m/>
    <m/>
    <m/>
    <m/>
    <m/>
    <m/>
    <m/>
    <m/>
    <m/>
    <m/>
    <m/>
    <m/>
    <m/>
    <m/>
    <m/>
    <m/>
    <m/>
    <m/>
    <m/>
    <m/>
    <n v="1"/>
    <m/>
    <m/>
    <m/>
    <m/>
    <m/>
    <m/>
    <m/>
    <m/>
    <m/>
    <m/>
    <m/>
    <m/>
    <m/>
    <m/>
    <m/>
    <m/>
    <m/>
    <m/>
    <m/>
    <m/>
    <m/>
    <m/>
    <m/>
    <m/>
    <m/>
    <m/>
    <m/>
    <m/>
    <m/>
    <m/>
    <m/>
    <m/>
    <m/>
    <m/>
    <m/>
    <m/>
    <m/>
    <m/>
    <m/>
    <m/>
    <m/>
    <m/>
    <m/>
    <m/>
    <m/>
    <m/>
    <m/>
    <m/>
    <m/>
    <m/>
    <m/>
    <m/>
    <m/>
    <m/>
    <m/>
    <m/>
    <n v="1"/>
    <n v="1"/>
    <s v="DUWT0017"/>
    <e v="#N/A"/>
    <e v="#N/A"/>
    <e v="#N/A"/>
    <e v="#N/A"/>
    <e v="#N/A"/>
    <s v="RINGING NO RESPONSE (RNR)"/>
    <s v="15:19-CALLED UP THE CUSTOMER NO. CUSTOMER CONTACT NUMBER ARE RINGING MODE"/>
    <d v="2025-09-16T00:00:00"/>
    <s v="NO"/>
  </r>
  <r>
    <n v="459348731"/>
    <s v="ABINASH SAHOO"/>
    <m/>
    <m/>
    <m/>
    <m/>
    <m/>
    <s v="BANK STABLE 16"/>
    <n v="3584"/>
    <n v="17787"/>
    <x v="3"/>
    <x v="0"/>
    <x v="1"/>
    <x v="2"/>
    <n v="52574.97"/>
    <n v="1040"/>
    <n v="0"/>
    <n v="2250"/>
    <s v="STABLE"/>
    <n v="0.17111643979960731"/>
    <n v="1.7926715993288479E-2"/>
    <s v="STABLE"/>
    <x v="0"/>
    <s v="PAID"/>
    <x v="2"/>
    <s v="Shifted"/>
    <m/>
    <s v="CNAVNA"/>
    <m/>
    <s v="-"/>
    <s v="udhab Charan sahoo  saffron city  flat no b105  ambethan road chakan near mayur pure veg mayur pure veg PUNE 410501"/>
    <s v="AMBETHAN"/>
    <s v=" -  "/>
    <s v="rainbow toolins pvt ltd"/>
    <s v="DAWADMALA AMBETHAN  CHAUK CHAKAN  PUNE pune  ambethan road PUNE 410501"/>
    <n v="21077"/>
    <n v="52574.97"/>
    <n v="149"/>
    <n v="147"/>
    <s v="-"/>
    <s v="NPA"/>
    <s v="MH14KZ1695"/>
    <s v="HONDA ACTIVA 6G H SMART"/>
    <n v="45149"/>
    <n v="36"/>
    <x v="1"/>
    <s v="KAILASH ATKARI"/>
    <s v="AARTI ZENDE"/>
    <m/>
    <m/>
    <m/>
    <m/>
    <m/>
    <m/>
    <m/>
    <m/>
    <m/>
    <m/>
    <m/>
    <m/>
    <n v="1"/>
    <m/>
    <m/>
    <m/>
    <m/>
    <m/>
    <m/>
    <m/>
    <m/>
    <m/>
    <m/>
    <m/>
    <m/>
    <m/>
    <m/>
    <m/>
    <m/>
    <m/>
    <m/>
    <m/>
    <m/>
    <m/>
    <m/>
    <m/>
    <m/>
    <m/>
    <m/>
    <m/>
    <m/>
    <m/>
    <m/>
    <m/>
    <m/>
    <m/>
    <m/>
    <m/>
    <m/>
    <m/>
    <m/>
    <m/>
    <m/>
    <m/>
    <m/>
    <m/>
    <m/>
    <m/>
    <m/>
    <m/>
    <m/>
    <m/>
    <m/>
    <m/>
    <m/>
    <m/>
    <m/>
    <m/>
    <m/>
    <m/>
    <m/>
    <m/>
    <m/>
    <m/>
    <m/>
    <m/>
    <m/>
    <m/>
    <m/>
    <m/>
    <m/>
    <m/>
    <m/>
    <m/>
    <m/>
    <m/>
    <m/>
    <m/>
    <m/>
    <m/>
    <m/>
    <m/>
    <m/>
    <n v="1"/>
    <n v="1"/>
    <s v="DUWT0017"/>
    <s v="kohS9JhQbr"/>
    <s v="Allocated 02"/>
    <s v="Shifted (NC_SFTD)"/>
    <s v="Shifted customer as per security "/>
    <d v="2025-09-05T00:00:00"/>
    <s v="Non Contactable Customer (POT_SKIP)"/>
    <s v="17:50-CALLED UP THE CUSTOMER NO. CUSTOMER IS NOT CONTACTABLE ON ANY CONTACT NO.IN SYSTEM"/>
    <d v="2025-09-04T00:00:00"/>
    <s v="NO"/>
  </r>
  <r>
    <n v="460539281"/>
    <s v="KIRAN VILAS ASWALE"/>
    <s v="ONLINE"/>
    <s v="24.09.25"/>
    <n v="2500"/>
    <s v="UPI"/>
    <n v="100473241571"/>
    <m/>
    <n v="3727"/>
    <n v="2227"/>
    <x v="0"/>
    <x v="0"/>
    <x v="0"/>
    <x v="17"/>
    <n v="52276.160000000003"/>
    <n v="60"/>
    <n v="0"/>
    <n v="831.81"/>
    <s v="-"/>
    <n v="9.5705129217914325E-2"/>
    <n v="2.6042737109736101E-3"/>
    <s v="STABLE"/>
    <x v="0"/>
    <s v="-"/>
    <x v="1"/>
    <m/>
    <n v="24"/>
    <s v="CAVA"/>
    <m/>
    <s v="-"/>
    <s v="NEAR BHAIRAVNATH   MANDIR AT-POST-TAKAVE  BUDRUK TALUKA-MAVAL  TAKAVE BK. TAKAWE BK PUNE MAWAL  PUNE 412106"/>
    <s v="TAKAVE"/>
    <s v=" 7507740919  "/>
    <s v="Mangalmurti flex"/>
    <s v="AT TAKAVE BK TAL   MAVAL DIST PUNE    PUNE 412106"/>
    <n v="3118.81"/>
    <n v="52276.160000000003"/>
    <n v="27"/>
    <n v="24"/>
    <s v="-"/>
    <s v="REGULAR"/>
    <s v="MH14LF8920"/>
    <s v="HONDA SHINE DRUM BSVI"/>
    <n v="45238"/>
    <n v="36"/>
    <x v="1"/>
    <s v="VIJAY NIKAM"/>
    <s v="AARTI ZENDE"/>
    <m/>
    <m/>
    <m/>
    <m/>
    <m/>
    <m/>
    <m/>
    <m/>
    <m/>
    <m/>
    <m/>
    <m/>
    <n v="1"/>
    <m/>
    <m/>
    <m/>
    <m/>
    <m/>
    <m/>
    <m/>
    <m/>
    <m/>
    <m/>
    <m/>
    <m/>
    <m/>
    <m/>
    <m/>
    <m/>
    <m/>
    <m/>
    <m/>
    <m/>
    <m/>
    <m/>
    <m/>
    <m/>
    <m/>
    <m/>
    <m/>
    <m/>
    <m/>
    <m/>
    <m/>
    <m/>
    <n v="1"/>
    <m/>
    <m/>
    <m/>
    <m/>
    <m/>
    <m/>
    <m/>
    <m/>
    <m/>
    <m/>
    <m/>
    <m/>
    <m/>
    <m/>
    <m/>
    <m/>
    <m/>
    <m/>
    <m/>
    <m/>
    <m/>
    <m/>
    <m/>
    <m/>
    <m/>
    <m/>
    <m/>
    <m/>
    <m/>
    <m/>
    <m/>
    <m/>
    <m/>
    <m/>
    <m/>
    <m/>
    <m/>
    <m/>
    <m/>
    <m/>
    <m/>
    <m/>
    <m/>
    <m/>
    <m/>
    <m/>
    <m/>
    <n v="2"/>
    <n v="1"/>
    <s v="DUWT0013"/>
    <s v="B6I3J4Mc53"/>
    <s v="Allocated 02"/>
    <s v="Promise To Pay (PTP)"/>
    <s v="Customer meet residents address and PTP online "/>
    <d v="2025-09-24T00:00:00"/>
    <s v="Call Back (CLB)"/>
    <s v="14:05-CALLED UP THE CUSTOMER NO. CALL RECEIVED BUT NO ONE RESPONDING THEN HE DISCONNECTED CALL"/>
    <d v="2025-09-17T00:00:00"/>
    <s v="NO"/>
  </r>
  <r>
    <n v="462919078"/>
    <s v="GAJANAN SOPANRAO MULE"/>
    <m/>
    <m/>
    <m/>
    <m/>
    <m/>
    <m/>
    <n v="2908"/>
    <n v="2959"/>
    <x v="4"/>
    <x v="1"/>
    <x v="1"/>
    <x v="4"/>
    <n v="51845"/>
    <n v="223"/>
    <n v="0"/>
    <n v="1350"/>
    <s v="12.08.25"/>
    <n v="0.1030943927646806"/>
    <n v="8.8770147893531999E-3"/>
    <s v="FLOW"/>
    <x v="1"/>
    <s v="PAID"/>
    <x v="2"/>
    <s v="Short add"/>
    <m/>
    <s v="CNAVNA"/>
    <m/>
    <s v="-"/>
    <s v="Laxminagar balewadi-45   Balewadi  Laxmi mata mandir  Near Ganapati Mandir Balewadi Balewadi gaon Pune City PUNE 411045"/>
    <s v="BALEWADI"/>
    <s v=" 9834449186  "/>
    <s v="TATA MOTORS LIMITED"/>
    <s v="Rajiv gandhi infotech   park phase1  hinjewadi pune  hinjewadi near bus stop PUNE 411057"/>
    <n v="4532"/>
    <n v="51845"/>
    <n v="58"/>
    <n v="86"/>
    <s v="-"/>
    <s v="REGULAR"/>
    <m/>
    <s v="SPLENDOR PLUS DRS CAST FI BLACK"/>
    <n v="45428"/>
    <n v="36"/>
    <x v="1"/>
    <s v="KAILASH ATKARI"/>
    <s v="AARTI ZENDE"/>
    <m/>
    <m/>
    <m/>
    <m/>
    <m/>
    <m/>
    <m/>
    <m/>
    <m/>
    <m/>
    <m/>
    <m/>
    <m/>
    <m/>
    <m/>
    <n v="1"/>
    <m/>
    <m/>
    <m/>
    <m/>
    <m/>
    <m/>
    <m/>
    <m/>
    <m/>
    <m/>
    <m/>
    <m/>
    <m/>
    <m/>
    <m/>
    <m/>
    <m/>
    <m/>
    <m/>
    <m/>
    <m/>
    <m/>
    <m/>
    <m/>
    <m/>
    <m/>
    <m/>
    <m/>
    <m/>
    <m/>
    <m/>
    <m/>
    <m/>
    <m/>
    <m/>
    <m/>
    <m/>
    <m/>
    <m/>
    <m/>
    <m/>
    <m/>
    <m/>
    <m/>
    <m/>
    <m/>
    <m/>
    <m/>
    <m/>
    <m/>
    <m/>
    <m/>
    <m/>
    <m/>
    <m/>
    <m/>
    <m/>
    <m/>
    <m/>
    <m/>
    <m/>
    <m/>
    <m/>
    <m/>
    <m/>
    <m/>
    <m/>
    <m/>
    <m/>
    <m/>
    <m/>
    <m/>
    <m/>
    <m/>
    <m/>
    <m/>
    <m/>
    <n v="1"/>
    <n v="1"/>
    <s v="DUWT0023"/>
    <s v="B286TvRynv7"/>
    <s v="Allocated 02"/>
    <s v="Address Not Found (NC_ANF)"/>
    <s v="Customer address short address not found "/>
    <d v="2025-09-06T00:00:00"/>
    <s v="RINGING NO RESPONSE (RNR)"/>
    <s v="16:34-CALLED UP THE CUSTOMER NO. CUSTOMER CONTACT NUMBER ARE RINGING MODE"/>
    <d v="2025-09-13T00:00:00"/>
    <s v="VYMO"/>
  </r>
  <r>
    <n v="463331601"/>
    <s v="AKHILA SHAILESH KHETADE"/>
    <s v="ONLINE"/>
    <s v="11.09.25"/>
    <n v="3000"/>
    <s v="UPI"/>
    <n v="525442359106"/>
    <m/>
    <n v="2692"/>
    <n v="2692"/>
    <x v="0"/>
    <x v="0"/>
    <x v="0"/>
    <x v="12"/>
    <n v="51637"/>
    <n v="89"/>
    <n v="0"/>
    <n v="2233"/>
    <s v="-"/>
    <n v="5.7982336413387868E-2"/>
    <n v="2.5724322829669259E-3"/>
    <s v="STABLE"/>
    <x v="0"/>
    <s v="-"/>
    <x v="4"/>
    <m/>
    <m/>
    <m/>
    <m/>
    <m/>
    <s v="Laxmi Kunjh  Flat   number 2  Shanti  Niketan gruh  society  ..... Vishal Nagar Near Saraswat PUNE 411027"/>
    <s v="PIMPLE SAUDAGAR"/>
    <s v=" 8888418445 9511276773 "/>
    <s v="BRIDGE STONE INDIA"/>
    <s v="ASTP TECH PARK   FLOOR NO 10 VIRBHADRA  NAGAR BANER  ROAD VIRBHADRA NAGAR PUNE 411045"/>
    <n v="7706"/>
    <n v="51637"/>
    <n v="27"/>
    <n v="24"/>
    <s v="-"/>
    <s v="REGULAR"/>
    <s v="MH14LR1208"/>
    <s v="HONDA ACTIVA STD"/>
    <n v="45470"/>
    <n v="36"/>
    <x v="0"/>
    <s v="KAILASH ATKARI"/>
    <s v="NUTAN KAMBLE"/>
    <m/>
    <m/>
    <m/>
    <m/>
    <m/>
    <m/>
    <m/>
    <m/>
    <m/>
    <m/>
    <m/>
    <m/>
    <m/>
    <m/>
    <m/>
    <m/>
    <m/>
    <m/>
    <m/>
    <m/>
    <m/>
    <m/>
    <m/>
    <m/>
    <m/>
    <m/>
    <m/>
    <m/>
    <m/>
    <m/>
    <n v="3"/>
    <m/>
    <m/>
    <m/>
    <m/>
    <m/>
    <m/>
    <m/>
    <m/>
    <m/>
    <m/>
    <m/>
    <m/>
    <m/>
    <m/>
    <m/>
    <m/>
    <m/>
    <m/>
    <m/>
    <m/>
    <m/>
    <m/>
    <m/>
    <m/>
    <m/>
    <m/>
    <m/>
    <m/>
    <m/>
    <m/>
    <m/>
    <m/>
    <m/>
    <m/>
    <m/>
    <m/>
    <m/>
    <m/>
    <m/>
    <m/>
    <m/>
    <m/>
    <m/>
    <m/>
    <m/>
    <m/>
    <m/>
    <m/>
    <m/>
    <m/>
    <m/>
    <m/>
    <m/>
    <m/>
    <m/>
    <m/>
    <m/>
    <m/>
    <m/>
    <m/>
    <m/>
    <m/>
    <n v="3"/>
    <n v="1"/>
    <s v="ZBHT0015"/>
    <e v="#N/A"/>
    <s v="Allocated"/>
    <s v="Promise To Pay (PTP)"/>
    <s v="Visited at customer new resident address. Customer is private sector work. Customer promise to pay emi on date 11/09/2025. Vehicle with him."/>
    <d v="2025-09-17T00:00:00"/>
    <s v="Non Contactable Customer (POT_SKIP)"/>
    <s v="dt--13th sep  pm called up customer no 9511276773  Its  wrong no "/>
    <d v="2025-09-13T00:00:00"/>
    <s v="NO"/>
  </r>
  <r>
    <n v="463198912"/>
    <s v="AKSHAY KAILAS JADHAV"/>
    <s v="ONLINE"/>
    <s v="16.09.25"/>
    <n v="2753"/>
    <m/>
    <m/>
    <m/>
    <n v="2695"/>
    <n v="2615.9899999999998"/>
    <x v="0"/>
    <x v="0"/>
    <x v="0"/>
    <x v="8"/>
    <n v="51144"/>
    <n v="58"/>
    <n v="0"/>
    <n v="2250"/>
    <s v="20.08.25"/>
    <n v="3.4036992109000151E-2"/>
    <n v="2.547872197843803E-3"/>
    <s v="STABLE"/>
    <x v="0"/>
    <s v="PTP"/>
    <x v="4"/>
    <m/>
    <m/>
    <s v="CAVA"/>
    <m/>
    <s v="-"/>
    <s v="AT POST KASURDI   KHBA TAL BHOR  DIST PUNE DURGA  MATA MANDIR  PUNE 412205"/>
    <s v="KASURDI"/>
    <s v=" 8459072881  "/>
    <s v="Evergreen enterprises"/>
    <s v="125 veer chaphekar   nagar Ganesh  khind road pune 411016  PUNE 411016"/>
    <n v="4923.99"/>
    <n v="51144"/>
    <n v="27"/>
    <n v="24"/>
    <s v="-"/>
    <s v="REGULAR"/>
    <s v="MH20GX0889"/>
    <s v="TVS SPORT ES"/>
    <n v="45456"/>
    <n v="36"/>
    <x v="1"/>
    <s v="VIJAY NIKAM"/>
    <s v="NUTAN KAMBLE"/>
    <m/>
    <m/>
    <m/>
    <m/>
    <m/>
    <m/>
    <m/>
    <m/>
    <m/>
    <n v="1"/>
    <m/>
    <m/>
    <m/>
    <m/>
    <m/>
    <m/>
    <m/>
    <m/>
    <m/>
    <m/>
    <m/>
    <m/>
    <m/>
    <m/>
    <m/>
    <m/>
    <m/>
    <m/>
    <m/>
    <m/>
    <m/>
    <m/>
    <m/>
    <m/>
    <m/>
    <m/>
    <m/>
    <m/>
    <m/>
    <m/>
    <m/>
    <m/>
    <m/>
    <m/>
    <m/>
    <m/>
    <m/>
    <m/>
    <m/>
    <m/>
    <m/>
    <m/>
    <m/>
    <m/>
    <m/>
    <m/>
    <m/>
    <m/>
    <m/>
    <m/>
    <m/>
    <m/>
    <m/>
    <m/>
    <m/>
    <m/>
    <m/>
    <m/>
    <m/>
    <m/>
    <m/>
    <m/>
    <m/>
    <m/>
    <m/>
    <m/>
    <m/>
    <m/>
    <m/>
    <m/>
    <m/>
    <m/>
    <m/>
    <m/>
    <m/>
    <m/>
    <m/>
    <m/>
    <m/>
    <m/>
    <m/>
    <m/>
    <m/>
    <n v="1"/>
    <n v="1"/>
    <s v="DUWT0011"/>
    <s v="GPptkyRZfkqw"/>
    <s v="Allocated"/>
    <e v="#N/A"/>
    <e v="#N/A"/>
    <e v="#N/A"/>
    <e v="#N/A"/>
    <e v="#N/A"/>
    <e v="#N/A"/>
    <s v="NO"/>
  </r>
  <r>
    <n v="458417053"/>
    <s v="PRASHANT GHONGANE"/>
    <m/>
    <m/>
    <m/>
    <m/>
    <m/>
    <m/>
    <n v="2686"/>
    <n v="2555.09"/>
    <x v="0"/>
    <x v="1"/>
    <x v="1"/>
    <x v="15"/>
    <n v="51090"/>
    <n v="79"/>
    <n v="0"/>
    <n v="2250"/>
    <s v="30.08.25"/>
    <n v="3.7636812465347648E-2"/>
    <n v="2.5451820465321419E-3"/>
    <s v="STABLE"/>
    <x v="3"/>
    <s v="PTP"/>
    <x v="1"/>
    <m/>
    <n v="30"/>
    <s v="CAVA"/>
    <m/>
    <s v="-"/>
    <s v="CHAWADI CHOWK DAUNDKAR   BILDING  AT/POST-ALANDI  DEVACHI TAL KHED ALANDI RURAL  PUNE 412105"/>
    <s v="ALANADI DEVACHI"/>
    <s v=" 9172936656  "/>
    <s v="OTHER"/>
    <s v="CHAWADI CHOWK DAUNDKAR   BILDING   AT/POST-ALANDI  DE CHAWADI CHOWK DAUNDKAR BILDING  AT/POST-ALANDI DE  PUNE 412105"/>
    <n v="4884.09"/>
    <n v="51090"/>
    <n v="27"/>
    <n v="55"/>
    <s v="-"/>
    <s v="REGULAR"/>
    <s v="MH14KX3901"/>
    <s v="SPLENDOR PLUS BS6 I3S DRS CAST FI"/>
    <n v="45082"/>
    <n v="48"/>
    <x v="1"/>
    <s v="VIJAY NIKAM"/>
    <s v="NUTAN KAMBLE"/>
    <m/>
    <m/>
    <m/>
    <m/>
    <m/>
    <m/>
    <m/>
    <m/>
    <m/>
    <m/>
    <m/>
    <m/>
    <m/>
    <m/>
    <m/>
    <m/>
    <m/>
    <m/>
    <m/>
    <m/>
    <m/>
    <m/>
    <m/>
    <m/>
    <m/>
    <m/>
    <m/>
    <m/>
    <m/>
    <m/>
    <m/>
    <m/>
    <m/>
    <m/>
    <m/>
    <m/>
    <m/>
    <m/>
    <m/>
    <m/>
    <m/>
    <m/>
    <m/>
    <m/>
    <m/>
    <m/>
    <m/>
    <m/>
    <m/>
    <m/>
    <m/>
    <m/>
    <m/>
    <m/>
    <m/>
    <m/>
    <m/>
    <m/>
    <m/>
    <m/>
    <m/>
    <m/>
    <m/>
    <m/>
    <m/>
    <m/>
    <m/>
    <m/>
    <m/>
    <m/>
    <m/>
    <m/>
    <m/>
    <m/>
    <m/>
    <m/>
    <m/>
    <m/>
    <m/>
    <m/>
    <m/>
    <m/>
    <m/>
    <m/>
    <m/>
    <m/>
    <m/>
    <m/>
    <m/>
    <m/>
    <n v="1"/>
    <m/>
    <m/>
    <n v="1"/>
    <n v="1"/>
    <s v="ZBHT0009"/>
    <e v="#N/A"/>
    <s v="Allocated 03"/>
    <e v="#N/A"/>
    <e v="#N/A"/>
    <e v="#N/A"/>
    <e v="#N/A"/>
    <e v="#N/A"/>
    <e v="#N/A"/>
    <s v="NO"/>
  </r>
  <r>
    <n v="463200237"/>
    <s v="ROSHAN MAHADEV HERODE"/>
    <s v="COLLECT"/>
    <s v="08.09.25"/>
    <n v="3700"/>
    <s v="UPI"/>
    <m/>
    <m/>
    <n v="3523"/>
    <n v="3504"/>
    <x v="0"/>
    <x v="0"/>
    <x v="0"/>
    <x v="0"/>
    <n v="50697"/>
    <n v="83"/>
    <n v="0"/>
    <n v="1400"/>
    <s v="07.08.25"/>
    <n v="2.9231860431851851E-2"/>
    <n v="2.5256037230972791E-3"/>
    <s v="STABLE"/>
    <x v="0"/>
    <s v="PAID"/>
    <x v="4"/>
    <m/>
    <m/>
    <s v="CAVA"/>
    <m/>
    <s v="-"/>
    <s v="c/o sachin kakade   mata pita sadan  BLD adarsh  nagar Hinjewadi  tak mulshi pune  nr.punjabi hotel  PUNE 411057"/>
    <s v="HINJEWADI"/>
    <s v=" 7020657443 9922118581 "/>
    <s v="swiggy food delivery"/>
    <s v="shivaji nagar    mg road  shivaji  nagar pune  shivaji  nagar nr.shivaji nagar bus stop PUNE 411003"/>
    <n v="4987"/>
    <n v="50697"/>
    <n v="27"/>
    <n v="24"/>
    <s v="-"/>
    <s v="REGULAR"/>
    <s v="MH28BY5773"/>
    <s v="SPLENDOR PLUS DRS CAST FI BLACK"/>
    <n v="45456"/>
    <n v="30"/>
    <x v="1"/>
    <s v="KAILASH ATKARI"/>
    <s v="NUTAN KAMBLE"/>
    <n v="1"/>
    <m/>
    <m/>
    <m/>
    <m/>
    <m/>
    <m/>
    <m/>
    <m/>
    <m/>
    <m/>
    <m/>
    <m/>
    <m/>
    <m/>
    <m/>
    <m/>
    <m/>
    <m/>
    <m/>
    <m/>
    <n v="2"/>
    <m/>
    <m/>
    <m/>
    <m/>
    <m/>
    <m/>
    <m/>
    <m/>
    <m/>
    <m/>
    <m/>
    <m/>
    <m/>
    <m/>
    <m/>
    <m/>
    <m/>
    <m/>
    <m/>
    <m/>
    <m/>
    <m/>
    <m/>
    <m/>
    <m/>
    <m/>
    <m/>
    <m/>
    <m/>
    <m/>
    <m/>
    <m/>
    <m/>
    <m/>
    <m/>
    <m/>
    <m/>
    <m/>
    <m/>
    <m/>
    <m/>
    <m/>
    <m/>
    <m/>
    <m/>
    <m/>
    <m/>
    <m/>
    <m/>
    <m/>
    <m/>
    <m/>
    <m/>
    <m/>
    <m/>
    <m/>
    <m/>
    <m/>
    <m/>
    <m/>
    <m/>
    <m/>
    <m/>
    <m/>
    <m/>
    <m/>
    <m/>
    <m/>
    <m/>
    <m/>
    <m/>
    <n v="3"/>
    <n v="1"/>
    <s v="DUWT0030"/>
    <s v="k6_kVdazoFym"/>
    <s v="Allocated 02"/>
    <s v="Payment (PAID)"/>
    <s v="Payment (PAID)"/>
    <d v="2025-09-08T00:00:00"/>
    <s v="Non Contactable Customer (POT_SKIP)"/>
    <s v="dt--04th  Sep 17:35pm called up customer no 9922118581 Its not connected "/>
    <d v="2025-09-04T00:00:00"/>
    <s v="NO"/>
  </r>
  <r>
    <n v="463175140"/>
    <s v="ANIL KUNDALIK RATHOD"/>
    <m/>
    <m/>
    <m/>
    <m/>
    <m/>
    <m/>
    <n v="5081"/>
    <n v="5079.6299999999992"/>
    <x v="0"/>
    <x v="1"/>
    <x v="1"/>
    <x v="6"/>
    <n v="50689"/>
    <n v="85"/>
    <n v="0"/>
    <n v="900"/>
    <s v="-"/>
    <n v="0.12245015589693201"/>
    <n v="2.5252051821622189E-3"/>
    <s v="FLOW"/>
    <x v="2"/>
    <s v="-"/>
    <x v="3"/>
    <s v="Vehicle stolen"/>
    <m/>
    <s v="CAVNA"/>
    <m/>
    <m/>
    <s v="VITTALWADI WAGHOLI   TALUKA HAVELI    PUNE 412207"/>
    <s v="WAGHOLI"/>
    <s v=" 7666562101  "/>
    <s v="Sai international security Pvt ltd"/>
    <s v="AT POST WAGHOLI   KATAKEWADI TAL   HAVELI DIST PUNE   PUNE 412207"/>
    <n v="11145.63"/>
    <n v="50689"/>
    <n v="27"/>
    <n v="55"/>
    <s v="-"/>
    <s v="REGULAR"/>
    <s v="MH16DL2373"/>
    <s v="BAJAJ PULSAR 125 NEON DISC CBS"/>
    <n v="45454"/>
    <n v="24"/>
    <x v="0"/>
    <s v="VIJAY NIKAM"/>
    <s v="NUTAN KAMBLE"/>
    <m/>
    <m/>
    <m/>
    <m/>
    <m/>
    <m/>
    <m/>
    <m/>
    <m/>
    <m/>
    <m/>
    <m/>
    <m/>
    <m/>
    <m/>
    <m/>
    <m/>
    <m/>
    <m/>
    <m/>
    <m/>
    <m/>
    <m/>
    <m/>
    <m/>
    <m/>
    <m/>
    <m/>
    <m/>
    <m/>
    <m/>
    <m/>
    <m/>
    <m/>
    <m/>
    <m/>
    <m/>
    <m/>
    <m/>
    <m/>
    <m/>
    <m/>
    <m/>
    <m/>
    <m/>
    <m/>
    <m/>
    <m/>
    <m/>
    <m/>
    <m/>
    <n v="1"/>
    <m/>
    <m/>
    <m/>
    <m/>
    <m/>
    <m/>
    <m/>
    <m/>
    <m/>
    <m/>
    <m/>
    <m/>
    <m/>
    <m/>
    <m/>
    <m/>
    <m/>
    <m/>
    <m/>
    <m/>
    <m/>
    <m/>
    <m/>
    <m/>
    <m/>
    <m/>
    <m/>
    <m/>
    <m/>
    <m/>
    <m/>
    <m/>
    <m/>
    <m/>
    <m/>
    <m/>
    <m/>
    <m/>
    <m/>
    <m/>
    <m/>
    <n v="1"/>
    <n v="1"/>
    <s v="DUWT0021"/>
    <e v="#N/A"/>
    <s v="Allocated"/>
    <s v="Door Locked (NC_DL)"/>
    <s v="Customer residence is door lock "/>
    <d v="2025-09-29T00:00:00"/>
    <s v="Call Back (CLB)"/>
    <m/>
    <d v="2025-09-17T00:00:00"/>
    <s v="NO"/>
  </r>
  <r>
    <n v="461935037"/>
    <s v="RAHUL ANIL CHAVAN"/>
    <s v="ONLINE"/>
    <s v="29.09.25"/>
    <n v="1050"/>
    <s v="UPI"/>
    <n v="654778060938"/>
    <m/>
    <n v="3271"/>
    <n v="954"/>
    <x v="0"/>
    <x v="0"/>
    <x v="0"/>
    <x v="6"/>
    <n v="50531.64"/>
    <n v="87"/>
    <n v="0"/>
    <n v="0"/>
    <s v="-"/>
    <n v="0.1220700190520161"/>
    <n v="2.517365881969573E-3"/>
    <s v="STABLE"/>
    <x v="0"/>
    <s v="-"/>
    <x v="0"/>
    <s v="Shifted"/>
    <n v="23"/>
    <s v="CNAVNA"/>
    <m/>
    <m/>
    <s v="Lila Building Lane   No 23  Nr Punjabi  Spice Ubale  Nagar  Wagholi Pune  Punjabi Spice Hotel  PUNE 412308"/>
    <s v="WAGHOLI"/>
    <s v=" 9022841235 8329231455 "/>
    <s v="UBER INDIA SYSTEMS PRIVATE LIMITED"/>
    <s v="Sr No 01 Nagar   Road  Shree Ram  Society  Chandan  Nagar Pune  Chandan Nagar Shree Ram Society PUNE 411014"/>
    <n v="4312"/>
    <n v="50531.64"/>
    <n v="27"/>
    <n v="55"/>
    <s v="-"/>
    <s v="NPA"/>
    <s v="MH21CB7894"/>
    <s v="HONDA SHINE SP DISC BSVI"/>
    <n v="45338"/>
    <n v="36"/>
    <x v="0"/>
    <s v="VIJAY NIKAM"/>
    <s v="NUTAN KAMBLE"/>
    <m/>
    <m/>
    <m/>
    <m/>
    <m/>
    <m/>
    <m/>
    <m/>
    <m/>
    <m/>
    <m/>
    <m/>
    <m/>
    <m/>
    <m/>
    <m/>
    <m/>
    <m/>
    <m/>
    <m/>
    <m/>
    <m/>
    <m/>
    <m/>
    <m/>
    <m/>
    <m/>
    <m/>
    <m/>
    <m/>
    <n v="1"/>
    <m/>
    <m/>
    <m/>
    <m/>
    <m/>
    <m/>
    <m/>
    <m/>
    <m/>
    <m/>
    <m/>
    <m/>
    <m/>
    <m/>
    <m/>
    <m/>
    <m/>
    <m/>
    <m/>
    <m/>
    <n v="1"/>
    <m/>
    <m/>
    <m/>
    <m/>
    <m/>
    <m/>
    <m/>
    <m/>
    <m/>
    <m/>
    <m/>
    <m/>
    <m/>
    <m/>
    <m/>
    <m/>
    <m/>
    <m/>
    <m/>
    <m/>
    <m/>
    <m/>
    <m/>
    <m/>
    <m/>
    <m/>
    <m/>
    <m/>
    <m/>
    <m/>
    <m/>
    <m/>
    <m/>
    <m/>
    <m/>
    <m/>
    <m/>
    <m/>
    <m/>
    <m/>
    <m/>
    <n v="2"/>
    <n v="1"/>
    <s v="DUWT0021"/>
    <e v="#N/A"/>
    <s v="Allocated"/>
    <s v="Shifted (NC_SFTD)"/>
    <s v="Customer shifted from residence address "/>
    <d v="2025-09-18T00:00:00"/>
    <s v="Call Back (CLB)"/>
    <m/>
    <d v="2025-09-13T00:00:00"/>
    <s v="NO"/>
  </r>
  <r>
    <n v="461405033"/>
    <s v="VANDANA SHAILESH GAIKWAD"/>
    <s v="ONLINE"/>
    <s v="15.09.25"/>
    <n v="3350"/>
    <s v="UPI"/>
    <n v="901305577748"/>
    <m/>
    <n v="3268"/>
    <n v="0"/>
    <x v="0"/>
    <x v="2"/>
    <x v="0"/>
    <x v="9"/>
    <n v="50363.72"/>
    <n v="0"/>
    <n v="0"/>
    <n v="450"/>
    <s v="-"/>
    <n v="1.8846794092693939E-2"/>
    <n v="2.5090005077426461E-3"/>
    <s v="RB"/>
    <x v="0"/>
    <s v="-"/>
    <x v="4"/>
    <m/>
    <m/>
    <s v="CAVA"/>
    <m/>
    <m/>
    <s v="SR-NO-34-2-PLOT-NO-59-SUMAN   BUNGLOW-ROAD-NO-9-NEAR-MORYA-UDYAN   VIDYANAGAR-PUNE-CITY-PUNE ..... PUNE 411032"/>
    <s v="VIDYA NAGAR"/>
    <s v=" 9370146882 9370147063 "/>
    <s v="BHARAT AUTOMATION TECHNOLOGYS"/>
    <s v="VIDYANAGAR  SUMAN   BUNGLOW    NR MORYA UDYAN  PUNE 411032"/>
    <n v="3718"/>
    <n v="50363.72"/>
    <n v="27"/>
    <n v="0"/>
    <s v="-"/>
    <s v="REGULAR"/>
    <s v="MH12WH2454"/>
    <s v="LIVO DISC CBS"/>
    <n v="45297"/>
    <n v="36"/>
    <x v="2"/>
    <s v="VIJAY NIKAM"/>
    <s v="NUTAN KAMBLE"/>
    <m/>
    <m/>
    <m/>
    <m/>
    <m/>
    <m/>
    <m/>
    <m/>
    <m/>
    <m/>
    <m/>
    <m/>
    <m/>
    <m/>
    <m/>
    <m/>
    <m/>
    <m/>
    <m/>
    <m/>
    <m/>
    <m/>
    <m/>
    <m/>
    <m/>
    <m/>
    <m/>
    <m/>
    <m/>
    <m/>
    <m/>
    <m/>
    <m/>
    <m/>
    <m/>
    <m/>
    <m/>
    <m/>
    <m/>
    <m/>
    <m/>
    <m/>
    <m/>
    <m/>
    <m/>
    <m/>
    <m/>
    <m/>
    <n v="1"/>
    <m/>
    <m/>
    <m/>
    <m/>
    <m/>
    <m/>
    <m/>
    <m/>
    <m/>
    <m/>
    <m/>
    <m/>
    <m/>
    <m/>
    <m/>
    <m/>
    <m/>
    <m/>
    <m/>
    <m/>
    <m/>
    <m/>
    <m/>
    <m/>
    <m/>
    <m/>
    <m/>
    <m/>
    <m/>
    <m/>
    <m/>
    <m/>
    <m/>
    <m/>
    <m/>
    <m/>
    <m/>
    <m/>
    <m/>
    <m/>
    <m/>
    <m/>
    <m/>
    <m/>
    <n v="1"/>
    <n v="1"/>
    <s v="ZBHT0012"/>
    <s v="A2lByyHwpDIm"/>
    <s v="Allocated 16"/>
    <s v="Promise To Pay (PTP)"/>
    <s v="PTp"/>
    <d v="2025-09-17T00:00:00"/>
    <e v="#N/A"/>
    <e v="#N/A"/>
    <e v="#N/A"/>
    <s v="NO"/>
  </r>
  <r>
    <n v="463895315"/>
    <s v="ABAKASH PALEI"/>
    <m/>
    <m/>
    <m/>
    <m/>
    <m/>
    <m/>
    <n v="4074"/>
    <n v="4003"/>
    <x v="0"/>
    <x v="1"/>
    <x v="1"/>
    <x v="4"/>
    <n v="50346"/>
    <n v="70"/>
    <n v="0"/>
    <n v="1350"/>
    <s v="26.08.25"/>
    <n v="3.5439219022271463E-2"/>
    <n v="2.5081177395714859E-3"/>
    <s v="FLOW"/>
    <x v="1"/>
    <s v="NC"/>
    <x v="2"/>
    <s v="Shifted"/>
    <m/>
    <s v="CAVNA"/>
    <m/>
    <s v="-"/>
    <s v="flat no 202 samrth   nivas green  hills society  mahalunge pune near global international school PUNE 411045"/>
    <s v="MAHALUNGE"/>
    <s v=" 7619696301 7788950336 "/>
    <s v="NR SWITCH-N-RADIO SERVICES PRIVATE LIMITED"/>
    <s v="rajiv Gandhi infotech   park hinjewadi  phase 3  hinjewadi pune hinjewadi near bus stop PUNE 411057"/>
    <n v="5423"/>
    <n v="50346"/>
    <n v="27"/>
    <n v="55"/>
    <s v="-"/>
    <s v="NPA"/>
    <s v="MH14LT7846"/>
    <s v="HONDA ACTIVA STD"/>
    <n v="45534"/>
    <n v="24"/>
    <x v="1"/>
    <s v="KAILASH ATKARI"/>
    <s v="AARTI ZENDE"/>
    <m/>
    <m/>
    <m/>
    <m/>
    <m/>
    <m/>
    <m/>
    <m/>
    <m/>
    <m/>
    <m/>
    <m/>
    <m/>
    <m/>
    <m/>
    <n v="1"/>
    <m/>
    <m/>
    <m/>
    <m/>
    <m/>
    <m/>
    <m/>
    <m/>
    <m/>
    <m/>
    <m/>
    <m/>
    <m/>
    <m/>
    <m/>
    <m/>
    <m/>
    <m/>
    <m/>
    <m/>
    <m/>
    <m/>
    <m/>
    <m/>
    <m/>
    <m/>
    <m/>
    <m/>
    <m/>
    <m/>
    <m/>
    <m/>
    <m/>
    <m/>
    <m/>
    <n v="1"/>
    <m/>
    <m/>
    <m/>
    <m/>
    <m/>
    <m/>
    <m/>
    <m/>
    <m/>
    <m/>
    <m/>
    <m/>
    <m/>
    <m/>
    <m/>
    <m/>
    <m/>
    <m/>
    <m/>
    <m/>
    <m/>
    <m/>
    <m/>
    <m/>
    <m/>
    <m/>
    <n v="1"/>
    <m/>
    <m/>
    <n v="1"/>
    <m/>
    <m/>
    <m/>
    <m/>
    <m/>
    <m/>
    <m/>
    <m/>
    <m/>
    <m/>
    <m/>
    <n v="4"/>
    <n v="1"/>
    <s v="DUWT0030"/>
    <s v="k2s_LwrIfkc"/>
    <s v="Allocated 02"/>
    <s v="Shifted (NC_SFTD)"/>
    <s v="Customer shifted from residence address "/>
    <d v="2025-09-28T00:00:00"/>
    <s v="Non Contactable Customer (POT_SKIP)"/>
    <s v="16:58-CALLED UP THE CUSTOMER NO. CUSTOMER IS NOT CONTACTABLE ON ANY CONTACT NO.IN SYSTEM"/>
    <d v="2025-09-11T00:00:00"/>
    <s v="NO"/>
  </r>
  <r>
    <n v="462115167"/>
    <s v="SANKET TULASHIRAM SONAWANE"/>
    <m/>
    <m/>
    <m/>
    <m/>
    <m/>
    <m/>
    <n v="2974"/>
    <n v="2974"/>
    <x v="0"/>
    <x v="1"/>
    <x v="1"/>
    <x v="15"/>
    <n v="50236"/>
    <n v="12"/>
    <n v="0"/>
    <n v="450"/>
    <s v="-"/>
    <n v="3.7007690565848593E-2"/>
    <n v="2.5026378017144E-3"/>
    <s v="FLOW"/>
    <x v="4"/>
    <s v="-"/>
    <x v="5"/>
    <m/>
    <m/>
    <s v="CAVNA"/>
    <m/>
    <m/>
    <s v="WADMUKH WADI DIGHI   S NO 76/3 GANESH  NAGAR PUNE  CITY  PUNE 411015"/>
    <s v="CHARHOLI"/>
    <s v=" 8208506637  "/>
    <s v="MPHASIS LTD"/>
    <s v="EON IT PARK KHARADI   PUNE    PUNE 411014"/>
    <n v="3436"/>
    <n v="50236"/>
    <n v="27"/>
    <n v="55"/>
    <s v="-"/>
    <s v="REGULAR"/>
    <s v="MH14LK6484"/>
    <s v="HF DELUXE DRS C I3S FI"/>
    <n v="45355"/>
    <n v="36"/>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0579934"/>
    <s v="JAGADISH DHANESHAWAR AVTI"/>
    <s v="COLLECT"/>
    <s v="12.09.25"/>
    <n v="3430"/>
    <m/>
    <m/>
    <m/>
    <n v="3344"/>
    <n v="6606"/>
    <x v="4"/>
    <x v="0"/>
    <x v="0"/>
    <x v="16"/>
    <n v="50209.5"/>
    <n v="166"/>
    <n v="0"/>
    <n v="2250"/>
    <s v="06.08.25"/>
    <n v="0.11542188521424029"/>
    <n v="8.59698088660487E-3"/>
    <s v="STABLE"/>
    <x v="0"/>
    <s v="PAID"/>
    <x v="4"/>
    <m/>
    <m/>
    <m/>
    <m/>
    <s v="-"/>
    <s v="RAJURI LALAI MALA     PUNE 412411"/>
    <s v="JUNNAR"/>
    <s v=" 7666210567  "/>
    <s v="Agro product"/>
    <s v="A/p rajuri Tal.junnar   dist.pune    PUNE 412411"/>
    <n v="9022"/>
    <n v="50209.5"/>
    <n v="58"/>
    <n v="55"/>
    <s v="-"/>
    <s v="REGULAR"/>
    <s v="MH14LF5085"/>
    <s v="SPLENDOR PLUS FI I3S DRS CAST"/>
    <n v="45240"/>
    <n v="36"/>
    <x v="1"/>
    <s v="KAILASH ATKARI"/>
    <s v="AARTI ZENDE"/>
    <m/>
    <m/>
    <m/>
    <m/>
    <m/>
    <m/>
    <n v="1"/>
    <m/>
    <m/>
    <m/>
    <m/>
    <m/>
    <m/>
    <m/>
    <m/>
    <m/>
    <m/>
    <m/>
    <m/>
    <m/>
    <m/>
    <m/>
    <m/>
    <m/>
    <m/>
    <m/>
    <m/>
    <m/>
    <m/>
    <m/>
    <m/>
    <m/>
    <m/>
    <n v="1"/>
    <m/>
    <m/>
    <m/>
    <m/>
    <m/>
    <m/>
    <m/>
    <m/>
    <m/>
    <m/>
    <m/>
    <m/>
    <m/>
    <m/>
    <m/>
    <m/>
    <m/>
    <m/>
    <m/>
    <m/>
    <m/>
    <m/>
    <m/>
    <m/>
    <m/>
    <m/>
    <m/>
    <m/>
    <m/>
    <m/>
    <m/>
    <m/>
    <m/>
    <m/>
    <m/>
    <m/>
    <m/>
    <m/>
    <m/>
    <m/>
    <m/>
    <m/>
    <m/>
    <m/>
    <m/>
    <m/>
    <m/>
    <m/>
    <m/>
    <m/>
    <m/>
    <m/>
    <m/>
    <m/>
    <m/>
    <m/>
    <m/>
    <m/>
    <m/>
    <n v="2"/>
    <n v="1"/>
    <s v="ZBHT0021"/>
    <s v="A2-QGYTG2c"/>
    <s v="Allocated 02"/>
    <s v="Payment (PAID)"/>
    <s v="Payment (PAID)"/>
    <d v="2025-09-12T00:00:00"/>
    <s v="RINGING NO RESPONSE (RNR)"/>
    <s v="17:52-CALLED UP THE CUSTOMER NO. CUSTOMER CONTACT NUMBER ARE RINGING MODE"/>
    <d v="2025-09-04T00:00:00"/>
    <s v="NO"/>
  </r>
  <r>
    <n v="461361123"/>
    <s v="BABAN SHANKAR DIVEKAR"/>
    <s v="ONLINE"/>
    <s v="12.09.25"/>
    <n v="4000"/>
    <m/>
    <m/>
    <m/>
    <n v="3839"/>
    <n v="3839"/>
    <x v="0"/>
    <x v="0"/>
    <x v="0"/>
    <x v="16"/>
    <n v="49932"/>
    <n v="122"/>
    <n v="0"/>
    <n v="0"/>
    <s v="-"/>
    <n v="3.0010387697943199E-2"/>
    <n v="2.4874932461820889E-3"/>
    <s v="STABLE"/>
    <x v="0"/>
    <s v="-"/>
    <x v="4"/>
    <m/>
    <m/>
    <s v="CAVA"/>
    <m/>
    <m/>
    <s v="a/p otur  tal junnar   dist pune  otur gaothan  near sai patpedhi PUNE 412409"/>
    <s v="JUNNAR"/>
    <s v=" 7620386554 9604550535 "/>
    <s v="baban contractors"/>
    <s v="a/p otur  tal junnar   dist pune  otur gaothan  near sai patpedhi PUNE 412409"/>
    <n v="7800"/>
    <n v="49932"/>
    <n v="27"/>
    <n v="24"/>
    <s v="-"/>
    <s v="REGULAR"/>
    <s v="MH14LG6861"/>
    <s v="HONDA ACTIVA 6G H SMART"/>
    <n v="45294"/>
    <n v="34"/>
    <x v="0"/>
    <s v="KAILASH ATKARI"/>
    <s v="AARTI ZENDE"/>
    <m/>
    <m/>
    <m/>
    <m/>
    <m/>
    <m/>
    <m/>
    <m/>
    <m/>
    <m/>
    <m/>
    <m/>
    <m/>
    <m/>
    <m/>
    <m/>
    <m/>
    <m/>
    <m/>
    <m/>
    <m/>
    <m/>
    <m/>
    <m/>
    <m/>
    <m/>
    <m/>
    <m/>
    <m/>
    <m/>
    <m/>
    <m/>
    <m/>
    <n v="1"/>
    <m/>
    <m/>
    <m/>
    <m/>
    <m/>
    <m/>
    <m/>
    <m/>
    <m/>
    <m/>
    <m/>
    <m/>
    <m/>
    <m/>
    <m/>
    <m/>
    <m/>
    <m/>
    <m/>
    <m/>
    <m/>
    <m/>
    <m/>
    <m/>
    <m/>
    <m/>
    <m/>
    <m/>
    <m/>
    <m/>
    <m/>
    <m/>
    <m/>
    <m/>
    <m/>
    <m/>
    <m/>
    <m/>
    <m/>
    <m/>
    <m/>
    <m/>
    <m/>
    <m/>
    <m/>
    <m/>
    <m/>
    <m/>
    <m/>
    <m/>
    <m/>
    <m/>
    <m/>
    <m/>
    <m/>
    <m/>
    <m/>
    <m/>
    <m/>
    <n v="1"/>
    <n v="1"/>
    <s v="ZBHT0021"/>
    <e v="#N/A"/>
    <s v="Allocated"/>
    <s v="Promise To Pay (PTP)"/>
    <s v="Ptp"/>
    <d v="2025-09-19T00:00:00"/>
    <s v="RINGING NO RESPONSE (RNR)"/>
    <s v="16:59-CALLED UP THE CUSTOMER NO. CUSTOMER CONTACT NUMBER ARE RINGING MODE"/>
    <d v="2025-09-11T00:00:00"/>
    <s v="NO"/>
  </r>
  <r>
    <n v="460427239"/>
    <s v="SANGARAM BABURAO WAGARE"/>
    <s v="ONLINE"/>
    <s v="24.09.25"/>
    <n v="12487"/>
    <s v="UPI"/>
    <n v="330475599534"/>
    <s v="CBC COLL"/>
    <n v="3336"/>
    <n v="6209"/>
    <x v="4"/>
    <x v="2"/>
    <x v="0"/>
    <x v="3"/>
    <n v="49724"/>
    <n v="149"/>
    <n v="2250"/>
    <n v="2250"/>
    <s v="FLOW"/>
    <n v="0.1030857091205892"/>
    <n v="8.5138525100935183E-3"/>
    <s v="STABLE"/>
    <x v="0"/>
    <s v="MPTP"/>
    <x v="0"/>
    <m/>
    <n v="24"/>
    <s v="CAVNA"/>
    <m/>
    <s v="-"/>
    <s v="A BLOCK R 7 SR   NO 35 DATTAWADI  AKURDI PUNE PUNE  NEAR TEJAS WADAPAV PUNE 411035"/>
    <s v="AKURDI"/>
    <s v=" 9850483276  "/>
    <s v="SENY HEAVEY INDUSRTIEL INDIA PVT LTD"/>
    <s v="chakan  chakan   midc chakan  pune  pune  chakan  PUNE 410501"/>
    <n v="8608"/>
    <n v="49724"/>
    <n v="58"/>
    <n v="0"/>
    <s v="-"/>
    <s v="NPA"/>
    <s v="MH14LD3276"/>
    <s v="JUPITER ZX DISC BT"/>
    <n v="45231"/>
    <n v="36"/>
    <x v="1"/>
    <s v="VIJAY NIKAM"/>
    <s v="AARTI ZENDE"/>
    <m/>
    <m/>
    <m/>
    <n v="1"/>
    <m/>
    <m/>
    <m/>
    <m/>
    <m/>
    <m/>
    <m/>
    <m/>
    <m/>
    <m/>
    <m/>
    <m/>
    <m/>
    <m/>
    <m/>
    <m/>
    <m/>
    <m/>
    <m/>
    <m/>
    <m/>
    <m/>
    <m/>
    <m/>
    <m/>
    <m/>
    <m/>
    <m/>
    <m/>
    <m/>
    <m/>
    <m/>
    <m/>
    <m/>
    <m/>
    <m/>
    <m/>
    <m/>
    <m/>
    <m/>
    <m/>
    <m/>
    <m/>
    <m/>
    <m/>
    <m/>
    <m/>
    <m/>
    <m/>
    <m/>
    <m/>
    <m/>
    <m/>
    <m/>
    <m/>
    <m/>
    <m/>
    <m/>
    <m/>
    <m/>
    <m/>
    <m/>
    <m/>
    <m/>
    <m/>
    <m/>
    <m/>
    <m/>
    <m/>
    <m/>
    <m/>
    <m/>
    <m/>
    <m/>
    <m/>
    <m/>
    <m/>
    <m/>
    <m/>
    <m/>
    <m/>
    <m/>
    <m/>
    <m/>
    <m/>
    <m/>
    <m/>
    <m/>
    <m/>
    <n v="1"/>
    <n v="1"/>
    <s v="ZBHT0011"/>
    <s v="GoTtwH912lyz"/>
    <s v="Allocated 02"/>
    <s v="Shifted (NC_SFTD)"/>
    <s v="Visited given residence address meet neighbour they said cust was shifted and no idea where is currently "/>
    <d v="2025-09-02T00:00:00"/>
    <s v="RINGING NO RESPONSE (RNR)"/>
    <s v="16:44-CALLED UP THE CUSTOMER NO. CUSTOMER CONTACT NUMBER ARE RINGING MODE"/>
    <d v="2025-09-13T00:00:00"/>
    <s v="NO"/>
  </r>
  <r>
    <n v="459716055"/>
    <s v="SAMADHAN DATTU JAGTAP"/>
    <m/>
    <m/>
    <m/>
    <m/>
    <m/>
    <m/>
    <n v="3206"/>
    <n v="15737.5"/>
    <x v="3"/>
    <x v="1"/>
    <x v="1"/>
    <x v="17"/>
    <n v="49593.98"/>
    <n v="517"/>
    <n v="0"/>
    <n v="2250"/>
    <s v="FLOW"/>
    <n v="0.40744579265672198"/>
    <n v="1.6910274878650981E-2"/>
    <s v="FLOW"/>
    <x v="1"/>
    <s v="-"/>
    <x v="2"/>
    <s v="Never meetat home"/>
    <m/>
    <s v="CNAVNA"/>
    <m/>
    <s v="ELG"/>
    <s v="TALPE WADI MALEGAON   AT-MALEGAON  (BK) POST-VADGAON  MALEGAON BK NEAR SARKARI SCHOOL  PUNE 412106"/>
    <s v="MALEGAON"/>
    <s v=" 8691939422  "/>
    <s v="Aditya enterprises"/>
    <s v="AT POST VADGAON   TAL MAVAL DIST  PUNE   PUNE 412106"/>
    <n v="18504.5"/>
    <n v="49593.98"/>
    <n v="149"/>
    <n v="177"/>
    <s v="-"/>
    <s v="NPA"/>
    <s v="MH14KZ9754"/>
    <s v="CD110 DREAM DLX BSVI"/>
    <n v="45180"/>
    <n v="36"/>
    <x v="1"/>
    <s v="VIJAY NIKAM"/>
    <s v="AARTI ZENDE"/>
    <m/>
    <m/>
    <m/>
    <m/>
    <m/>
    <m/>
    <m/>
    <m/>
    <m/>
    <m/>
    <m/>
    <m/>
    <n v="1"/>
    <m/>
    <m/>
    <m/>
    <m/>
    <m/>
    <m/>
    <m/>
    <m/>
    <m/>
    <m/>
    <m/>
    <m/>
    <m/>
    <m/>
    <m/>
    <m/>
    <m/>
    <m/>
    <m/>
    <m/>
    <m/>
    <m/>
    <m/>
    <m/>
    <m/>
    <m/>
    <m/>
    <m/>
    <m/>
    <m/>
    <m/>
    <m/>
    <m/>
    <m/>
    <m/>
    <m/>
    <m/>
    <m/>
    <m/>
    <m/>
    <m/>
    <m/>
    <m/>
    <m/>
    <m/>
    <m/>
    <m/>
    <m/>
    <m/>
    <m/>
    <m/>
    <m/>
    <m/>
    <m/>
    <m/>
    <m/>
    <m/>
    <m/>
    <m/>
    <m/>
    <m/>
    <m/>
    <m/>
    <m/>
    <m/>
    <m/>
    <m/>
    <m/>
    <m/>
    <m/>
    <m/>
    <m/>
    <m/>
    <m/>
    <m/>
    <m/>
    <m/>
    <m/>
    <m/>
    <m/>
    <n v="1"/>
    <n v="1"/>
    <s v="DUWT0013"/>
    <s v="B2ijdoisFNr"/>
    <s v="Allocated 02"/>
    <s v="Door Locked (NC_DL)"/>
    <s v="Door lock "/>
    <d v="2025-09-05T00:00:00"/>
    <s v="RINGING NO RESPONSE (RNR)"/>
    <s v="16:44-CALLED UP THE CUSTOMER NO. CUSTOMER CONTACT NUMBER ARE RINGING MODE"/>
    <d v="2025-09-13T00:00:00"/>
    <s v="VYMO"/>
  </r>
  <r>
    <n v="461195835"/>
    <s v="AARTI DEVI"/>
    <s v="ONLINE"/>
    <s v="25.09.25"/>
    <n v="3202"/>
    <s v="UPI"/>
    <n v="789962049956"/>
    <m/>
    <n v="3202"/>
    <n v="2960.24"/>
    <x v="0"/>
    <x v="0"/>
    <x v="0"/>
    <x v="0"/>
    <n v="49529"/>
    <n v="89"/>
    <n v="0"/>
    <n v="2250"/>
    <s v="29.08.25"/>
    <n v="2.8558392317675419E-2"/>
    <n v="2.4674167465783998E-3"/>
    <s v="STABLE"/>
    <x v="0"/>
    <s v="PTP"/>
    <x v="1"/>
    <m/>
    <n v="25"/>
    <s v="CAVA"/>
    <m/>
    <s v="-"/>
    <s v="MARUNJI MARUNJI   NR BUS STOP    PUNE 411057"/>
    <s v="MARUNJI"/>
    <s v=" 9665959947  "/>
    <s v="Mitcon international school"/>
    <s v="Balewadi Balewadi   pune    PUNE 411045"/>
    <n v="5299.24"/>
    <n v="49529"/>
    <n v="27"/>
    <n v="24"/>
    <s v="-"/>
    <s v="REGULAR"/>
    <s v="MH14LG2843"/>
    <s v="HF DELUXE DRS C I3S FI"/>
    <n v="45281"/>
    <n v="36"/>
    <x v="1"/>
    <s v="KAILASH ATKARI"/>
    <s v="NUTAN KAMBLE"/>
    <m/>
    <m/>
    <m/>
    <n v="1"/>
    <m/>
    <m/>
    <m/>
    <m/>
    <m/>
    <m/>
    <m/>
    <m/>
    <m/>
    <m/>
    <m/>
    <m/>
    <m/>
    <m/>
    <m/>
    <m/>
    <m/>
    <m/>
    <m/>
    <m/>
    <m/>
    <m/>
    <m/>
    <m/>
    <m/>
    <m/>
    <m/>
    <m/>
    <m/>
    <m/>
    <m/>
    <m/>
    <m/>
    <m/>
    <m/>
    <m/>
    <m/>
    <m/>
    <m/>
    <m/>
    <m/>
    <m/>
    <m/>
    <m/>
    <m/>
    <m/>
    <m/>
    <m/>
    <m/>
    <m/>
    <m/>
    <m/>
    <m/>
    <m/>
    <m/>
    <m/>
    <m/>
    <m/>
    <m/>
    <m/>
    <m/>
    <m/>
    <m/>
    <m/>
    <m/>
    <m/>
    <m/>
    <m/>
    <m/>
    <m/>
    <m/>
    <m/>
    <m/>
    <m/>
    <m/>
    <m/>
    <m/>
    <m/>
    <m/>
    <m/>
    <m/>
    <m/>
    <m/>
    <m/>
    <m/>
    <m/>
    <m/>
    <m/>
    <m/>
    <n v="1"/>
    <n v="1"/>
    <s v="DUWT0030"/>
    <s v="A2BMZy12Xvc"/>
    <s v="Allocated 02"/>
    <s v="Promise To Pay (PTP)"/>
    <s v="Meet customer in given ptp 21 Sep to customer but customer "/>
    <d v="2025-09-21T00:00:00"/>
    <s v="RINGING NO RESPONSE (RNR)"/>
    <s v="dt--04th  Sep 17:38pm called up customer no 9665959947 Its  ringing "/>
    <d v="2025-09-04T00:00:00"/>
    <s v="NO"/>
  </r>
  <r>
    <n v="459652816"/>
    <s v="SANGAMESH GURANNA GONI"/>
    <m/>
    <m/>
    <m/>
    <m/>
    <m/>
    <s v="BANK STABLE 16"/>
    <n v="3539"/>
    <n v="10479"/>
    <x v="2"/>
    <x v="0"/>
    <x v="1"/>
    <x v="4"/>
    <n v="49424"/>
    <n v="304"/>
    <n v="0"/>
    <n v="2250"/>
    <s v="FLOW"/>
    <n v="0.1243320304179782"/>
    <n v="1.269270731646233E-2"/>
    <s v="STABLE"/>
    <x v="0"/>
    <s v="RTP"/>
    <x v="4"/>
    <m/>
    <m/>
    <s v="CAVA"/>
    <m/>
    <s v="ELG"/>
    <s v="306  RAJIV GANDHI   NAGAR KHADKI  PUNE PUNE CITY  PUNE CITY PUNE .  PUNE 411003"/>
    <s v="KHADAKI"/>
    <s v=" 9028489441  "/>
    <s v="SHREE GANESH TRAVELS"/>
    <s v="KHADKI PUNE     PUNE 411003"/>
    <n v="13033"/>
    <n v="49424"/>
    <n v="88"/>
    <n v="86"/>
    <s v="-"/>
    <s v="REGULAR"/>
    <s v="MH12VX1372"/>
    <s v="SPLENDOR PLUS DRS CAST FI BLACK"/>
    <n v="45174"/>
    <n v="36"/>
    <x v="1"/>
    <s v="KAILASH ATKARI"/>
    <s v="AARTI ZENDE"/>
    <m/>
    <m/>
    <m/>
    <m/>
    <m/>
    <m/>
    <n v="1"/>
    <m/>
    <m/>
    <m/>
    <m/>
    <m/>
    <m/>
    <m/>
    <m/>
    <m/>
    <m/>
    <m/>
    <m/>
    <m/>
    <m/>
    <m/>
    <m/>
    <m/>
    <m/>
    <m/>
    <m/>
    <n v="1"/>
    <m/>
    <m/>
    <m/>
    <m/>
    <m/>
    <m/>
    <m/>
    <m/>
    <m/>
    <m/>
    <m/>
    <m/>
    <m/>
    <m/>
    <m/>
    <m/>
    <m/>
    <m/>
    <m/>
    <m/>
    <m/>
    <m/>
    <m/>
    <m/>
    <m/>
    <m/>
    <m/>
    <m/>
    <m/>
    <m/>
    <m/>
    <m/>
    <m/>
    <m/>
    <m/>
    <m/>
    <m/>
    <m/>
    <n v="1"/>
    <m/>
    <m/>
    <m/>
    <m/>
    <m/>
    <n v="1"/>
    <m/>
    <m/>
    <m/>
    <m/>
    <m/>
    <m/>
    <m/>
    <m/>
    <m/>
    <m/>
    <m/>
    <m/>
    <m/>
    <m/>
    <m/>
    <m/>
    <m/>
    <m/>
    <m/>
    <m/>
    <n v="4"/>
    <n v="1"/>
    <s v="DUWT0023"/>
    <s v="B6MB9g-k6z"/>
    <s v="Allocated 02"/>
    <s v="Refuse To Pay (RTP)"/>
    <s v="Customer RTP for rb "/>
    <d v="2025-09-25T00:00:00"/>
    <s v="Non Contactable Customer (POT_SKIP)"/>
    <s v="16:45-CALLED UP THE CUSTOMER NO. CUSTOMER CONTACT NUMBER ARE  SWICH OFF MODE"/>
    <d v="2025-09-13T00:00:00"/>
    <s v="NO"/>
  </r>
  <r>
    <n v="460005853"/>
    <s v="SHRUTIKA RAVINDRA OHAL"/>
    <s v="ONLINE"/>
    <s v="27.09.25"/>
    <n v="3800"/>
    <m/>
    <m/>
    <m/>
    <n v="3731"/>
    <n v="3195"/>
    <x v="0"/>
    <x v="0"/>
    <x v="0"/>
    <x v="1"/>
    <n v="49307"/>
    <n v="100"/>
    <n v="0"/>
    <n v="0"/>
    <s v="31.08.25"/>
    <n v="4.6407360890554493E-2"/>
    <n v="2.4563572356304632E-3"/>
    <s v="STABLE"/>
    <x v="0"/>
    <s v="PTP"/>
    <x v="1"/>
    <m/>
    <n v="27"/>
    <s v="CAVA"/>
    <m/>
    <s v="-"/>
    <s v="429/30 DAIS PLOT   GULATEKADI OPP  PRABHAT PRATIG   Pune City .....  PUNE 411037"/>
    <s v="GULTEKADI"/>
    <s v=" 9356548909 7083107204 "/>
    <s v="SHOURYA SURGICAL AND NURSING BUREAU"/>
    <s v="SHOP NO 06 GOSAVI   VASTI SUNANDA  APARTMENT VADGAON  BK SINHAGAD ROAD VADGAON BK GOSAVI MALA VADGAON BK GOSAVI VASTI PUNE 411041"/>
    <n v="3295"/>
    <n v="49307"/>
    <n v="27"/>
    <n v="24"/>
    <s v="-"/>
    <s v="REGULAR"/>
    <s v="MH12VY3093"/>
    <s v="SUZUKI BURGMAN STREET"/>
    <n v="45204"/>
    <n v="36"/>
    <x v="1"/>
    <s v="VIJAY NIKAM"/>
    <s v="NUTAN KAMBLE"/>
    <m/>
    <m/>
    <m/>
    <m/>
    <m/>
    <m/>
    <m/>
    <m/>
    <m/>
    <n v="1"/>
    <m/>
    <m/>
    <m/>
    <m/>
    <m/>
    <m/>
    <m/>
    <m/>
    <m/>
    <m/>
    <m/>
    <m/>
    <m/>
    <m/>
    <m/>
    <m/>
    <m/>
    <m/>
    <m/>
    <m/>
    <m/>
    <m/>
    <m/>
    <m/>
    <m/>
    <m/>
    <m/>
    <m/>
    <m/>
    <m/>
    <m/>
    <m/>
    <m/>
    <m/>
    <m/>
    <m/>
    <m/>
    <m/>
    <m/>
    <m/>
    <m/>
    <m/>
    <m/>
    <m/>
    <m/>
    <m/>
    <m/>
    <m/>
    <m/>
    <m/>
    <m/>
    <m/>
    <m/>
    <m/>
    <m/>
    <m/>
    <m/>
    <m/>
    <m/>
    <m/>
    <m/>
    <m/>
    <m/>
    <m/>
    <m/>
    <m/>
    <m/>
    <m/>
    <m/>
    <m/>
    <m/>
    <m/>
    <m/>
    <m/>
    <m/>
    <m/>
    <m/>
    <m/>
    <m/>
    <m/>
    <m/>
    <m/>
    <m/>
    <n v="1"/>
    <n v="1"/>
    <s v="DUWT0031"/>
    <s v="GoIBoMy6Alv7"/>
    <s v="Allocated 02"/>
    <s v="Left Message (LMCB)"/>
    <s v="Left message customer mother"/>
    <d v="2025-09-04T00:00:00"/>
    <s v="Non Contactable Customer (POT_SKIP)"/>
    <s v="dt--04th  Sep 17:40pm called up customer no 9356548909 Its  switch off"/>
    <d v="2025-09-04T00:00:00"/>
    <s v="NO"/>
  </r>
  <r>
    <n v="460164907"/>
    <s v="VIKAS LAXMAN DEOKULE"/>
    <s v="ONLINE"/>
    <s v="05.09.25"/>
    <n v="3608"/>
    <s v="UPI"/>
    <m/>
    <m/>
    <n v="3608"/>
    <n v="3559"/>
    <x v="0"/>
    <x v="0"/>
    <x v="0"/>
    <x v="1"/>
    <n v="48756.04"/>
    <n v="48"/>
    <n v="0"/>
    <n v="900"/>
    <s v="05.08.25"/>
    <n v="4.5888801668613192E-2"/>
    <n v="2.428909721432824E-3"/>
    <s v="STABLE"/>
    <x v="0"/>
    <s v="PTP"/>
    <x v="4"/>
    <m/>
    <m/>
    <s v="CAVA"/>
    <m/>
    <s v="-"/>
    <s v="85 26 GOLAAK PATH   SAHAKAOR NAGAR  NO 2 PUNE LAXMI  NAGAR POLICE STATION SARANG SOCIETY near 9 green park PUNE 411009"/>
    <s v="PARVATI PAYTHA"/>
    <s v=" 8830425790 9130163158 "/>
    <s v="abnave enterprises llp"/>
    <s v="ground floor pitru   chhaya saswad  road  satavwadi  hadapsar near shivanand complex PUNE 411028"/>
    <n v="4507"/>
    <n v="48756.04"/>
    <n v="27"/>
    <n v="24"/>
    <s v="-"/>
    <s v="REGULAR"/>
    <s v="MH12VY8843"/>
    <s v="BAJAJ CHETAK PREMIUM"/>
    <n v="45216"/>
    <n v="36"/>
    <x v="1"/>
    <s v="VIJAY NIKAM"/>
    <s v="NUTAN KAMBLE"/>
    <m/>
    <m/>
    <m/>
    <m/>
    <m/>
    <m/>
    <m/>
    <m/>
    <m/>
    <m/>
    <m/>
    <m/>
    <n v="1"/>
    <m/>
    <m/>
    <m/>
    <m/>
    <m/>
    <m/>
    <m/>
    <m/>
    <m/>
    <m/>
    <m/>
    <m/>
    <m/>
    <m/>
    <m/>
    <m/>
    <m/>
    <m/>
    <m/>
    <m/>
    <m/>
    <m/>
    <m/>
    <m/>
    <m/>
    <m/>
    <m/>
    <m/>
    <m/>
    <m/>
    <m/>
    <m/>
    <m/>
    <m/>
    <m/>
    <m/>
    <m/>
    <m/>
    <m/>
    <m/>
    <m/>
    <m/>
    <m/>
    <m/>
    <m/>
    <m/>
    <m/>
    <m/>
    <m/>
    <m/>
    <m/>
    <m/>
    <m/>
    <m/>
    <m/>
    <m/>
    <m/>
    <m/>
    <m/>
    <m/>
    <m/>
    <m/>
    <m/>
    <m/>
    <m/>
    <m/>
    <m/>
    <m/>
    <m/>
    <m/>
    <m/>
    <m/>
    <m/>
    <m/>
    <m/>
    <m/>
    <m/>
    <m/>
    <m/>
    <m/>
    <n v="1"/>
    <n v="1"/>
    <s v="DUWT0031"/>
    <s v="k63FPwFxgz"/>
    <s v="Allocated"/>
    <s v="Payment (PAID)"/>
    <s v="Customer paid emi"/>
    <d v="2025-09-05T00:00:00"/>
    <s v="Non Contactable Customer (POT_SKIP)"/>
    <s v="dt--04th  Sep 17:49pm called up customer no 9130163158 Its busy "/>
    <d v="2025-09-04T00:00:00"/>
    <s v="NO"/>
  </r>
  <r>
    <n v="460380870"/>
    <s v="SAURABH BHAGWAN GHENAND"/>
    <m/>
    <m/>
    <m/>
    <m/>
    <m/>
    <m/>
    <n v="3033"/>
    <n v="12177"/>
    <x v="3"/>
    <x v="1"/>
    <x v="1"/>
    <x v="14"/>
    <n v="48710"/>
    <n v="864"/>
    <n v="0"/>
    <n v="2250"/>
    <s v="11.08.25"/>
    <n v="0.28948543266037519"/>
    <n v="1.6608860376583798E-2"/>
    <s v="STABLE"/>
    <x v="3"/>
    <s v="PAID"/>
    <x v="1"/>
    <m/>
    <m/>
    <m/>
    <m/>
    <s v="-"/>
    <s v="Pandavnagar Tal.Khed   Vadgaon Ghenand  tal khed  dist pune dubibaba mandir PUNE 410501"/>
    <s v="VADGAON GHENAND"/>
    <s v=" 9607597491 7350693533 "/>
    <s v="gavthi gulacha chaha"/>
    <s v="ap bhose chakan   shikrapur rd tal  khed dist pune  Shantai lawns  PUNE 410501"/>
    <n v="15291"/>
    <n v="48710"/>
    <n v="149"/>
    <n v="177"/>
    <s v="-"/>
    <s v="NPA"/>
    <s v="MH14LF7480"/>
    <s v="HONDA ACTIVA 6G DLX BS VI"/>
    <n v="45229"/>
    <n v="36"/>
    <x v="1"/>
    <s v="KAILASH ATKARI"/>
    <s v="NUTAN KAMBLE"/>
    <m/>
    <m/>
    <m/>
    <m/>
    <m/>
    <m/>
    <m/>
    <m/>
    <m/>
    <m/>
    <m/>
    <m/>
    <m/>
    <m/>
    <m/>
    <m/>
    <m/>
    <m/>
    <m/>
    <m/>
    <m/>
    <m/>
    <m/>
    <m/>
    <m/>
    <m/>
    <m/>
    <m/>
    <m/>
    <m/>
    <m/>
    <m/>
    <m/>
    <m/>
    <m/>
    <m/>
    <m/>
    <m/>
    <m/>
    <n v="1"/>
    <m/>
    <m/>
    <m/>
    <m/>
    <m/>
    <m/>
    <m/>
    <m/>
    <m/>
    <m/>
    <m/>
    <m/>
    <m/>
    <m/>
    <m/>
    <m/>
    <m/>
    <m/>
    <m/>
    <m/>
    <m/>
    <m/>
    <m/>
    <m/>
    <m/>
    <m/>
    <m/>
    <m/>
    <m/>
    <m/>
    <m/>
    <m/>
    <m/>
    <m/>
    <m/>
    <m/>
    <m/>
    <m/>
    <m/>
    <m/>
    <m/>
    <m/>
    <m/>
    <m/>
    <m/>
    <m/>
    <m/>
    <m/>
    <m/>
    <m/>
    <m/>
    <m/>
    <m/>
    <n v="1"/>
    <n v="1"/>
    <s v="ZBHT0010"/>
    <s v="G6vkGqYSRmDw"/>
    <s v="Allocated 02"/>
    <s v="Promise To Pay (PTP)"/>
    <s v="Ptp "/>
    <d v="2025-09-15T00:00:00"/>
    <s v="Call Back (CLB)"/>
    <s v="dt--04th  Sep 17:51pm called up customer no  9607597491 call received  I say its customer no but not talk than disconnected thecall   "/>
    <d v="2025-09-04T00:00:00"/>
    <s v="NO"/>
  </r>
  <r>
    <n v="460274242"/>
    <s v="DHANVANT KRUSHNA DABHADE"/>
    <m/>
    <m/>
    <m/>
    <m/>
    <m/>
    <m/>
    <n v="2992"/>
    <n v="11405"/>
    <x v="1"/>
    <x v="1"/>
    <x v="1"/>
    <x v="16"/>
    <n v="48570"/>
    <n v="365"/>
    <n v="0"/>
    <n v="2250"/>
    <s v="FLOW"/>
    <n v="0.1345023359569274"/>
    <n v="1.131132800831627E-2"/>
    <s v="FLOW"/>
    <x v="2"/>
    <s v="-"/>
    <x v="3"/>
    <s v="Medical problem"/>
    <m/>
    <s v="CAVNA"/>
    <m/>
    <s v="ELG"/>
    <s v="mu/Po-mandave putachi   wadi Taluka-Junnar  Mandave  Dist pune z p school PUNE 412409"/>
    <s v="JUNNAR"/>
    <s v=" 9370642948 9370129707 "/>
    <s v="adiraj manpower services pvt Ltd"/>
    <s v="c/o bajaj company   nanekarwadi   tal khed  dist  pune back of Sara city PUNE 410501"/>
    <n v="14020"/>
    <n v="48570"/>
    <n v="119"/>
    <n v="147"/>
    <s v="-"/>
    <s v="NPA"/>
    <s v="MH14LD6062"/>
    <s v="HONDA SHINE DISC BSVI"/>
    <n v="45222"/>
    <n v="36"/>
    <x v="1"/>
    <s v="KAILASH ATKARI"/>
    <s v="AARTI ZENDE"/>
    <m/>
    <m/>
    <m/>
    <m/>
    <m/>
    <m/>
    <m/>
    <m/>
    <m/>
    <m/>
    <m/>
    <m/>
    <m/>
    <m/>
    <m/>
    <m/>
    <m/>
    <m/>
    <m/>
    <m/>
    <m/>
    <m/>
    <m/>
    <m/>
    <m/>
    <m/>
    <m/>
    <m/>
    <m/>
    <m/>
    <m/>
    <m/>
    <m/>
    <m/>
    <m/>
    <m/>
    <m/>
    <m/>
    <m/>
    <m/>
    <m/>
    <m/>
    <m/>
    <m/>
    <m/>
    <m/>
    <m/>
    <m/>
    <m/>
    <m/>
    <m/>
    <m/>
    <m/>
    <m/>
    <m/>
    <m/>
    <m/>
    <m/>
    <m/>
    <m/>
    <m/>
    <m/>
    <m/>
    <m/>
    <m/>
    <m/>
    <m/>
    <m/>
    <m/>
    <m/>
    <m/>
    <m/>
    <m/>
    <m/>
    <m/>
    <m/>
    <m/>
    <m/>
    <m/>
    <m/>
    <m/>
    <m/>
    <m/>
    <m/>
    <m/>
    <m/>
    <m/>
    <m/>
    <m/>
    <m/>
    <n v="1"/>
    <m/>
    <m/>
    <n v="1"/>
    <n v="1"/>
    <s v="ZBHT0021"/>
    <s v="G287euU5N9r"/>
    <s v="Allocated 02"/>
    <e v="#N/A"/>
    <e v="#N/A"/>
    <e v="#N/A"/>
    <s v="RINGING NO RESPONSE (RNR)"/>
    <s v="16:46-CALLED UP THE CUSTOMER NO. CUSTOMER CONTACT NUMBER ARE BUSY  MODE"/>
    <d v="2025-09-13T00:00:00"/>
    <s v="NO"/>
  </r>
  <r>
    <n v="457235804"/>
    <s v="AASHA SAKHARAM PATOLE"/>
    <s v="COLLECT"/>
    <s v="24.09.25"/>
    <n v="6660"/>
    <m/>
    <m/>
    <m/>
    <n v="6427"/>
    <n v="6278"/>
    <x v="0"/>
    <x v="0"/>
    <x v="0"/>
    <x v="8"/>
    <n v="48375.03"/>
    <n v="105"/>
    <n v="0"/>
    <n v="2250"/>
    <s v="20.08.25"/>
    <n v="3.2194206835262119E-2"/>
    <n v="2.4099287112243841E-3"/>
    <s v="STABLE"/>
    <x v="0"/>
    <s v="PTP"/>
    <x v="1"/>
    <m/>
    <n v="22"/>
    <s v="CAVA"/>
    <m/>
    <s v="-"/>
    <s v="gramin house no   171b shivare  shivare  TAL Bhor  dist pune pune Satara highway PUNE 412205"/>
    <s v="BHOR"/>
    <s v=" 7249173993 8380059689 "/>
    <s v="trimurti autodeco company Pvt Ltd"/>
    <s v="at post shivare    shivare Pune  Satara highway  TAL Bhor dist pune OPP vitthal kamat hotel PUNE 412205"/>
    <n v="8633"/>
    <n v="48375.03"/>
    <n v="27"/>
    <n v="24"/>
    <s v="-"/>
    <s v="REGULAR"/>
    <s v="MH12VH6521"/>
    <s v="RE BULLET X 350 ES EFI JET BLACK"/>
    <n v="45000"/>
    <n v="36"/>
    <x v="1"/>
    <s v="VIJAY NIKAM"/>
    <s v="NUTAN KAMBLE"/>
    <m/>
    <m/>
    <m/>
    <m/>
    <m/>
    <m/>
    <n v="1"/>
    <m/>
    <m/>
    <m/>
    <m/>
    <m/>
    <m/>
    <m/>
    <m/>
    <m/>
    <m/>
    <m/>
    <m/>
    <m/>
    <m/>
    <m/>
    <m/>
    <m/>
    <m/>
    <m/>
    <m/>
    <m/>
    <m/>
    <m/>
    <m/>
    <m/>
    <m/>
    <m/>
    <m/>
    <m/>
    <m/>
    <m/>
    <m/>
    <m/>
    <m/>
    <m/>
    <m/>
    <m/>
    <m/>
    <m/>
    <m/>
    <m/>
    <m/>
    <m/>
    <m/>
    <m/>
    <m/>
    <m/>
    <m/>
    <m/>
    <m/>
    <m/>
    <m/>
    <m/>
    <m/>
    <m/>
    <m/>
    <m/>
    <m/>
    <m/>
    <m/>
    <m/>
    <m/>
    <m/>
    <m/>
    <m/>
    <m/>
    <m/>
    <m/>
    <m/>
    <m/>
    <m/>
    <m/>
    <m/>
    <m/>
    <m/>
    <m/>
    <m/>
    <m/>
    <m/>
    <m/>
    <m/>
    <m/>
    <m/>
    <m/>
    <m/>
    <m/>
    <n v="1"/>
    <n v="1"/>
    <s v="DUWT0011"/>
    <s v="APq_ypkkXvz"/>
    <s v="Allocated 02"/>
    <s v="Payment (PAID)"/>
    <s v="Payment (PAID)"/>
    <d v="2025-09-24T00:00:00"/>
    <s v="Call Back (CLB)"/>
    <s v="dt--04th  Sep 17:53pm called up customer no  8380059689   call received &amp; disconnected thecall "/>
    <d v="2025-09-04T00:00:00"/>
    <s v="NO"/>
  </r>
  <r>
    <n v="9695028"/>
    <s v="NITIN LAXMAN CHAVAN"/>
    <m/>
    <m/>
    <m/>
    <m/>
    <m/>
    <m/>
    <n v="2653"/>
    <n v="4570"/>
    <x v="4"/>
    <x v="1"/>
    <x v="1"/>
    <x v="2"/>
    <n v="47865"/>
    <n v="198"/>
    <n v="0"/>
    <n v="2250"/>
    <s v="28.08.25"/>
    <n v="0.15687875741667151"/>
    <n v="8.1955504463765236E-3"/>
    <s v="STABLE"/>
    <x v="3"/>
    <s v="-"/>
    <x v="1"/>
    <m/>
    <n v="27"/>
    <s v="CAVA"/>
    <m/>
    <s v="-"/>
    <s v="KUSHAL SWARNALI   FL NO 608 C WING  6 TH FLOOR TAL  KHED DIST PUNE  CHAKAN 410501"/>
    <s v="CHAKAN"/>
    <s v=" 8262983633  "/>
    <s v="SIS SECURITY PVT LTD"/>
    <s v="AT POST MAHALUNGE   TAL KHED DIST  PUNE 410501   CHAKAN 410501"/>
    <n v="7018"/>
    <n v="47865"/>
    <n v="58"/>
    <n v="86"/>
    <s v="-"/>
    <s v="REGULAR"/>
    <s v="MH14JN8085"/>
    <s v="BAJAJ PULSAR 125"/>
    <n v="44257"/>
    <n v="72"/>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60212955"/>
    <s v="RAJKUMAR MACHCHINDRANATH KAMBL"/>
    <s v="ONLINE"/>
    <s v="10.09.25"/>
    <n v="3884"/>
    <s v="UPI"/>
    <m/>
    <m/>
    <n v="3784"/>
    <n v="0"/>
    <x v="0"/>
    <x v="0"/>
    <x v="0"/>
    <x v="10"/>
    <n v="47749.25"/>
    <n v="83"/>
    <n v="0"/>
    <n v="1292"/>
    <s v="-"/>
    <n v="7.3465070556654272E-2"/>
    <n v="2.3787538429315891E-3"/>
    <s v="STABLE"/>
    <x v="0"/>
    <s v="-"/>
    <x v="4"/>
    <m/>
    <m/>
    <m/>
    <m/>
    <m/>
    <s v="DIGHI RD RASHTRA   PREM NAGAR BHOSARI    PUNE 411039"/>
    <s v="BHOSARI"/>
    <s v=" 7620902614  "/>
    <s v="BHAKTI TOURS AND TRAVELS"/>
    <s v="DIGHI ROAD RASHTRA   PREM NAGAR  NEAR MANJURABAI  SHALA BHOSARI PUNE  PUNE 411039"/>
    <n v="5159"/>
    <n v="47749.25"/>
    <n v="27"/>
    <n v="24"/>
    <s v="-"/>
    <s v="REGULAR"/>
    <s v="MH14LF4397"/>
    <s v="HONDA SHINE DISC BSVI"/>
    <n v="45219"/>
    <n v="36"/>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meet at market place given ptp to online payment "/>
    <d v="2025-09-11T00:00:00"/>
    <s v="RINGING NO RESPONSE (RNR)"/>
    <s v="dt--13th sep 18:04 pm called up customer no 7620902614 Its ringing "/>
    <d v="2025-09-13T00:00:00"/>
    <s v="NO"/>
  </r>
  <r>
    <n v="456022135"/>
    <s v="RUSHIKESH RAVINDRA NALWADE"/>
    <s v="ONLINE"/>
    <s v="25.09.25"/>
    <n v="6000"/>
    <m/>
    <m/>
    <m/>
    <n v="5758"/>
    <n v="26966"/>
    <x v="3"/>
    <x v="0"/>
    <x v="0"/>
    <x v="4"/>
    <n v="47372.98"/>
    <n v="1676"/>
    <n v="0"/>
    <n v="2250"/>
    <s v="08.08.25"/>
    <n v="0.53922737686765598"/>
    <n v="1.61529708569636E-2"/>
    <s v="STABLE"/>
    <x v="0"/>
    <s v="PTP"/>
    <x v="5"/>
    <m/>
    <n v="17"/>
    <s v="CAVA"/>
    <m/>
    <s v="ELG"/>
    <s v="PARDHI HOUSE GROUND   FLOOR BALEWADI  GAON BALEWADI  GAVTHAN ROAD NEAR PALAK PARK SOCIETY PUNE 411045"/>
    <s v="BALEWADI"/>
    <s v=" 9112991993 7448227879 "/>
    <s v="KUMAR REAL ESTATE"/>
    <s v="NAYTI PARK 3RD   FLOOR BALEWADI  PHATA BANER MAHALUNGE  ROAD BANER NEAR KOTAK BAK PUNE 411045"/>
    <n v="30892"/>
    <n v="47372.98"/>
    <n v="149"/>
    <n v="147"/>
    <s v="-"/>
    <s v="NPA"/>
    <s v="MH22BA0009"/>
    <s v="RE BULLET X 350 ES EFI JET BLACK"/>
    <n v="44911"/>
    <n v="36"/>
    <x v="1"/>
    <s v="KAILASH ATKARI"/>
    <s v="AARTI ZENDE"/>
    <m/>
    <m/>
    <m/>
    <n v="1"/>
    <m/>
    <m/>
    <m/>
    <m/>
    <m/>
    <m/>
    <m/>
    <m/>
    <m/>
    <m/>
    <m/>
    <m/>
    <m/>
    <m/>
    <m/>
    <m/>
    <m/>
    <n v="1"/>
    <m/>
    <m/>
    <m/>
    <m/>
    <m/>
    <m/>
    <m/>
    <m/>
    <m/>
    <m/>
    <m/>
    <m/>
    <m/>
    <m/>
    <n v="1"/>
    <m/>
    <m/>
    <m/>
    <m/>
    <m/>
    <m/>
    <m/>
    <m/>
    <m/>
    <m/>
    <m/>
    <m/>
    <m/>
    <m/>
    <n v="1"/>
    <m/>
    <m/>
    <m/>
    <m/>
    <m/>
    <m/>
    <m/>
    <m/>
    <m/>
    <m/>
    <m/>
    <m/>
    <m/>
    <m/>
    <m/>
    <m/>
    <m/>
    <m/>
    <m/>
    <m/>
    <m/>
    <m/>
    <m/>
    <m/>
    <m/>
    <m/>
    <m/>
    <m/>
    <m/>
    <m/>
    <m/>
    <m/>
    <m/>
    <m/>
    <m/>
    <m/>
    <m/>
    <m/>
    <m/>
    <m/>
    <m/>
    <n v="4"/>
    <n v="1"/>
    <s v="DUWT0023"/>
    <e v="#N/A"/>
    <s v="Allocated 02"/>
    <s v="Broken Promise (BP)"/>
    <s v="PTP brokan "/>
    <d v="2025-09-18T00:00:00"/>
    <s v="RINGING NO RESPONSE (RNR)"/>
    <s v="16:47-CALLED UP THE CUSTOMER NO. CUSTOMER CONTACT NUMBER ARE RINGING MODE"/>
    <d v="2025-09-13T00:00:00"/>
    <s v="NO"/>
  </r>
  <r>
    <n v="461125158"/>
    <s v="NAMRTA SHANTARAM KUDEKAR"/>
    <s v="ONLINE"/>
    <s v="25.09.25"/>
    <n v="3302"/>
    <s v="UPI"/>
    <n v="627682776925"/>
    <m/>
    <n v="3228"/>
    <n v="3173"/>
    <x v="0"/>
    <x v="0"/>
    <x v="0"/>
    <x v="2"/>
    <n v="47352.38"/>
    <n v="100"/>
    <n v="0"/>
    <n v="0"/>
    <s v="26.08.25"/>
    <n v="4.785629191845079E-2"/>
    <n v="2.3589827253193908E-3"/>
    <s v="STABLE"/>
    <x v="0"/>
    <s v="PTP"/>
    <x v="1"/>
    <m/>
    <n v="25"/>
    <s v="CAVA"/>
    <m/>
    <s v="-"/>
    <s v="g no 1952 dawadmala  ambethan  road chakan tal  khed dist pune chaudhary traders PUNE 410501"/>
    <s v="CHAKAN"/>
    <s v=" 8879443483 8010820356 "/>
    <s v="shriyog hospital"/>
    <s v="ap rajgurunagar   tal khed dist  pune  chimnya ganpati mandir PUNE 410505"/>
    <n v="3273"/>
    <n v="47352.38"/>
    <n v="27"/>
    <n v="24"/>
    <s v="-"/>
    <s v="REGULAR"/>
    <s v="MH14LG3125"/>
    <s v="HONDA DIO DLX BS VI"/>
    <n v="45274"/>
    <n v="36"/>
    <x v="1"/>
    <s v="KAILASH ATKARI"/>
    <s v="AARTI ZENDE"/>
    <m/>
    <m/>
    <m/>
    <m/>
    <m/>
    <m/>
    <m/>
    <m/>
    <m/>
    <n v="1"/>
    <m/>
    <m/>
    <m/>
    <m/>
    <m/>
    <m/>
    <m/>
    <m/>
    <m/>
    <m/>
    <m/>
    <m/>
    <m/>
    <m/>
    <m/>
    <m/>
    <m/>
    <m/>
    <m/>
    <m/>
    <m/>
    <m/>
    <m/>
    <m/>
    <m/>
    <m/>
    <m/>
    <m/>
    <m/>
    <m/>
    <m/>
    <m/>
    <m/>
    <m/>
    <m/>
    <m/>
    <m/>
    <m/>
    <m/>
    <m/>
    <m/>
    <m/>
    <m/>
    <m/>
    <m/>
    <m/>
    <m/>
    <m/>
    <m/>
    <m/>
    <m/>
    <m/>
    <m/>
    <m/>
    <m/>
    <m/>
    <m/>
    <m/>
    <m/>
    <m/>
    <m/>
    <m/>
    <m/>
    <m/>
    <m/>
    <m/>
    <m/>
    <m/>
    <m/>
    <m/>
    <m/>
    <m/>
    <m/>
    <m/>
    <m/>
    <m/>
    <m/>
    <m/>
    <m/>
    <m/>
    <m/>
    <m/>
    <m/>
    <n v="1"/>
    <n v="1"/>
    <s v="DUWT0017"/>
    <s v="APykHo5S2lym"/>
    <s v="Allocated 02"/>
    <s v="Door Locked (NC_DL)"/>
    <s v="Customer  not meet house lock "/>
    <d v="2025-09-04T00:00:00"/>
    <s v="RINGING NO RESPONSE (RNR)"/>
    <s v="15:11-CALLED UP THE CUSTOMER NO. CUSTOMER CONTACT NUMBER ARE RINGING MODE"/>
    <d v="2025-09-17T00:00:00"/>
    <s v="NO"/>
  </r>
  <r>
    <n v="461264401"/>
    <s v="SAPANA GANGADHAR PAWAR"/>
    <s v="COLLECT"/>
    <s v="26.09.25"/>
    <n v="3210"/>
    <m/>
    <m/>
    <m/>
    <n v="3109"/>
    <n v="2816"/>
    <x v="0"/>
    <x v="0"/>
    <x v="0"/>
    <x v="8"/>
    <n v="47297"/>
    <n v="102"/>
    <n v="0"/>
    <n v="1800"/>
    <s v="-"/>
    <n v="3.1476763956268188E-2"/>
    <n v="2.356223825696432E-3"/>
    <s v="STABLE"/>
    <x v="0"/>
    <s v="-"/>
    <x v="1"/>
    <m/>
    <n v="28"/>
    <s v="CAVA"/>
    <m/>
    <s v="-"/>
    <s v="At-Post-Titeghar-Tal-Bhor   Dist-Pune-Titeghar   ..... nr rice meal PUNE 412206"/>
    <s v="BHOR"/>
    <s v=" 7796552682  "/>
    <s v="navlai rice meal"/>
    <s v="Gate number 1 at   post titeghar  taluka bhor district  pune titeghar nrbhairavnath mandir PUNE 412206"/>
    <n v="7827"/>
    <n v="47297"/>
    <n v="27"/>
    <n v="55"/>
    <s v="-"/>
    <s v="REGULAR"/>
    <s v="MH12WH6963"/>
    <s v="BAJAJ PLATINA 110 5 SPEED DISC ABS"/>
    <n v="45287"/>
    <n v="36"/>
    <x v="0"/>
    <s v="VIJAY NIKAM"/>
    <s v="NUTAN KAMBLE"/>
    <m/>
    <m/>
    <m/>
    <m/>
    <m/>
    <m/>
    <m/>
    <m/>
    <m/>
    <m/>
    <m/>
    <m/>
    <m/>
    <m/>
    <m/>
    <m/>
    <m/>
    <m/>
    <m/>
    <m/>
    <m/>
    <m/>
    <m/>
    <m/>
    <m/>
    <m/>
    <m/>
    <m/>
    <m/>
    <m/>
    <m/>
    <m/>
    <m/>
    <m/>
    <m/>
    <m/>
    <m/>
    <m/>
    <m/>
    <m/>
    <m/>
    <m/>
    <n v="1"/>
    <m/>
    <m/>
    <m/>
    <m/>
    <m/>
    <m/>
    <m/>
    <m/>
    <m/>
    <m/>
    <m/>
    <m/>
    <m/>
    <m/>
    <m/>
    <m/>
    <m/>
    <m/>
    <m/>
    <m/>
    <m/>
    <m/>
    <m/>
    <m/>
    <m/>
    <m/>
    <m/>
    <m/>
    <m/>
    <m/>
    <m/>
    <m/>
    <n v="2"/>
    <m/>
    <m/>
    <m/>
    <m/>
    <m/>
    <m/>
    <m/>
    <m/>
    <m/>
    <m/>
    <m/>
    <m/>
    <m/>
    <m/>
    <m/>
    <m/>
    <m/>
    <n v="3"/>
    <n v="1"/>
    <s v="DUWT0011"/>
    <e v="#N/A"/>
    <s v="Allocated"/>
    <s v="Payment (PAID)"/>
    <s v="Payment (PAID)"/>
    <d v="2025-09-26T00:00:00"/>
    <s v="RINGING NO RESPONSE (RNR)"/>
    <s v="dt--13th sep 13:55 pm called up customer no 7796552682 Its ringing "/>
    <d v="2025-09-13T00:00:00"/>
    <s v="NO"/>
  </r>
  <r>
    <n v="460123058"/>
    <s v="CHANGDEV DILIP MASTUD"/>
    <s v="ONLINE"/>
    <s v="17.09.25"/>
    <n v="3680"/>
    <s v="UPI"/>
    <n v="805389662343"/>
    <m/>
    <n v="3522"/>
    <n v="3304"/>
    <x v="0"/>
    <x v="0"/>
    <x v="0"/>
    <x v="9"/>
    <n v="47294.84"/>
    <n v="71"/>
    <n v="0"/>
    <n v="2250"/>
    <s v="20.08.25"/>
    <n v="1.769837714781404E-2"/>
    <n v="2.3561162196439659E-3"/>
    <s v="STABLE"/>
    <x v="0"/>
    <s v="PAID"/>
    <x v="4"/>
    <m/>
    <m/>
    <s v="CAVA"/>
    <m/>
    <s v="-"/>
    <s v="Rahul apartment   Near pravin agency  Sainath Nagar  vadgaon Sheri  PUNE 411014"/>
    <s v="VADGAON SHERI"/>
    <s v=" 9763586515  "/>
    <s v="Sunshine Solar"/>
    <s v="Off 1095  Varsha   Building  Wafgaon  road  Rajgurunagar   PUNE 410505"/>
    <n v="5625"/>
    <n v="47294.84"/>
    <n v="27"/>
    <n v="24"/>
    <s v="-"/>
    <s v="REGULAR"/>
    <s v="MH12WC1862"/>
    <s v="HONDA ACTIVA 6G PREMIUM EDITION"/>
    <n v="45213"/>
    <n v="36"/>
    <x v="1"/>
    <s v="VIJAY NIKAM"/>
    <s v="NUTAN KAMBLE"/>
    <m/>
    <m/>
    <m/>
    <m/>
    <m/>
    <m/>
    <m/>
    <m/>
    <m/>
    <m/>
    <m/>
    <m/>
    <m/>
    <m/>
    <m/>
    <m/>
    <m/>
    <m/>
    <m/>
    <m/>
    <m/>
    <m/>
    <m/>
    <m/>
    <m/>
    <m/>
    <m/>
    <m/>
    <m/>
    <m/>
    <m/>
    <m/>
    <m/>
    <m/>
    <m/>
    <m/>
    <m/>
    <m/>
    <m/>
    <m/>
    <m/>
    <m/>
    <m/>
    <m/>
    <m/>
    <m/>
    <m/>
    <m/>
    <m/>
    <m/>
    <m/>
    <m/>
    <m/>
    <m/>
    <m/>
    <m/>
    <m/>
    <m/>
    <m/>
    <m/>
    <m/>
    <m/>
    <m/>
    <m/>
    <m/>
    <m/>
    <m/>
    <m/>
    <m/>
    <m/>
    <m/>
    <m/>
    <m/>
    <m/>
    <m/>
    <m/>
    <m/>
    <m/>
    <m/>
    <m/>
    <m/>
    <m/>
    <m/>
    <m/>
    <m/>
    <m/>
    <m/>
    <m/>
    <m/>
    <m/>
    <n v="1"/>
    <m/>
    <m/>
    <n v="1"/>
    <n v="1"/>
    <s v="ZBHT0012"/>
    <e v="#N/A"/>
    <s v="Allocated 03"/>
    <e v="#N/A"/>
    <e v="#N/A"/>
    <e v="#N/A"/>
    <e v="#N/A"/>
    <e v="#N/A"/>
    <e v="#N/A"/>
    <s v="NO"/>
  </r>
  <r>
    <n v="460051993"/>
    <s v="DHEERAJ KASHINATH PANSARE"/>
    <s v="ONLINE"/>
    <s v="26.09.25"/>
    <n v="3500"/>
    <s v="UPI"/>
    <n v="594529961529"/>
    <m/>
    <n v="3380"/>
    <n v="6528"/>
    <x v="4"/>
    <x v="0"/>
    <x v="0"/>
    <x v="16"/>
    <n v="47286.64"/>
    <n v="269"/>
    <n v="0"/>
    <n v="2250"/>
    <s v="24.08.25"/>
    <n v="0.10870279796148349"/>
    <n v="8.0965223766770299E-3"/>
    <s v="STABLE"/>
    <x v="0"/>
    <s v="PTP"/>
    <x v="1"/>
    <m/>
    <n v="25"/>
    <s v="CAVA"/>
    <m/>
    <s v="-"/>
    <s v="   pansarepat Otur   ............   near pansare pat PUNE 412409"/>
    <s v="OTUR"/>
    <s v=" 7028866053 7709226053 "/>
    <s v="balaji super shopy"/>
    <s v="a/p otur tal.junnar   dist.pune  otur near st stand  near bramhanwada chauk PUNE 412409"/>
    <n v="9047"/>
    <n v="47286.64"/>
    <n v="58"/>
    <n v="55"/>
    <s v="-"/>
    <s v="REGULAR"/>
    <s v="MH14LD1684"/>
    <s v="HONDA ACTIVA 6G DLX BS VI"/>
    <n v="45208"/>
    <n v="36"/>
    <x v="1"/>
    <s v="KAILASH ATKARI"/>
    <s v="AARTI ZENDE"/>
    <m/>
    <m/>
    <m/>
    <m/>
    <m/>
    <m/>
    <m/>
    <m/>
    <m/>
    <m/>
    <m/>
    <m/>
    <n v="1"/>
    <m/>
    <m/>
    <m/>
    <m/>
    <m/>
    <m/>
    <m/>
    <m/>
    <m/>
    <m/>
    <m/>
    <m/>
    <m/>
    <m/>
    <m/>
    <m/>
    <m/>
    <m/>
    <m/>
    <m/>
    <m/>
    <m/>
    <m/>
    <m/>
    <m/>
    <m/>
    <m/>
    <m/>
    <m/>
    <m/>
    <m/>
    <m/>
    <m/>
    <m/>
    <m/>
    <m/>
    <m/>
    <m/>
    <m/>
    <m/>
    <m/>
    <m/>
    <m/>
    <m/>
    <m/>
    <m/>
    <m/>
    <m/>
    <m/>
    <m/>
    <m/>
    <m/>
    <m/>
    <m/>
    <m/>
    <m/>
    <m/>
    <m/>
    <m/>
    <n v="1"/>
    <m/>
    <m/>
    <m/>
    <m/>
    <m/>
    <m/>
    <m/>
    <m/>
    <m/>
    <m/>
    <m/>
    <m/>
    <m/>
    <m/>
    <m/>
    <m/>
    <m/>
    <m/>
    <m/>
    <m/>
    <n v="2"/>
    <n v="1"/>
    <s v="ZBHT0021"/>
    <s v="k6xkudjCZM-w"/>
    <s v="Allocated 02"/>
    <s v="Promise To Pay (PTP)"/>
    <s v="Ptp"/>
    <d v="2025-09-30T00:00:00"/>
    <s v="RINGING NO RESPONSE (RNR)"/>
    <s v="17:57-CALLED UP THE CUSTOMER NO. CUSTOMER CONTACT NUMBER ARE RINGING MODE"/>
    <d v="2025-09-04T00:00:00"/>
    <s v="NO"/>
  </r>
  <r>
    <n v="461465199"/>
    <s v="MOHAMMED SIRAJ"/>
    <s v="ONLINE"/>
    <s v="11.09.25"/>
    <n v="4470"/>
    <m/>
    <m/>
    <m/>
    <n v="4367"/>
    <n v="-399"/>
    <x v="0"/>
    <x v="0"/>
    <x v="0"/>
    <x v="9"/>
    <n v="47201.760000000002"/>
    <n v="78"/>
    <n v="0"/>
    <n v="2250"/>
    <s v="14.08.25"/>
    <n v="1.7663545336459599E-2"/>
    <n v="2.351479195864533E-3"/>
    <s v="STABLE"/>
    <x v="0"/>
    <s v="PAID"/>
    <x v="4"/>
    <s v="ADd not found"/>
    <m/>
    <s v="CAVA"/>
    <m/>
    <m/>
    <s v="KALUBAI NAGAR THITE   WASTI KHARADI  PUNE   PUNE 411014"/>
    <s v="KHARADI"/>
    <s v=" -  "/>
    <s v="BLUE DART EXPRESS LTD"/>
    <s v="SSR TOWER OPP ZENSAR   IT PARK KHARADI  PUNE   PUNE 411014"/>
    <n v="6296"/>
    <n v="47201.760000000002"/>
    <n v="27"/>
    <n v="24"/>
    <s v="-"/>
    <s v="NPA"/>
    <s v="MH12WL0287"/>
    <s v="HONDA SHINE DISC BSVI"/>
    <n v="45301"/>
    <n v="30"/>
    <x v="2"/>
    <s v="VIJAY NIKAM"/>
    <s v="NUTAN KAMBLE"/>
    <m/>
    <m/>
    <m/>
    <m/>
    <m/>
    <m/>
    <m/>
    <m/>
    <m/>
    <m/>
    <m/>
    <m/>
    <m/>
    <m/>
    <m/>
    <m/>
    <m/>
    <m/>
    <m/>
    <m/>
    <m/>
    <m/>
    <m/>
    <m/>
    <m/>
    <m/>
    <m/>
    <m/>
    <m/>
    <m/>
    <m/>
    <m/>
    <m/>
    <m/>
    <m/>
    <m/>
    <m/>
    <m/>
    <m/>
    <m/>
    <m/>
    <m/>
    <m/>
    <m/>
    <m/>
    <m/>
    <m/>
    <m/>
    <n v="1"/>
    <m/>
    <m/>
    <m/>
    <m/>
    <m/>
    <m/>
    <m/>
    <m/>
    <m/>
    <m/>
    <m/>
    <m/>
    <m/>
    <m/>
    <m/>
    <m/>
    <m/>
    <m/>
    <m/>
    <m/>
    <m/>
    <m/>
    <m/>
    <m/>
    <m/>
    <m/>
    <m/>
    <m/>
    <m/>
    <m/>
    <m/>
    <m/>
    <m/>
    <m/>
    <m/>
    <m/>
    <m/>
    <m/>
    <m/>
    <m/>
    <m/>
    <m/>
    <m/>
    <m/>
    <n v="1"/>
    <n v="1"/>
    <s v="ZBHT0012"/>
    <s v="APIfBcpOI7"/>
    <s v="Allocated 16"/>
    <s v="No Such Person (NC_NSP)"/>
    <s v="Nc"/>
    <d v="2025-09-17T00:00:00"/>
    <e v="#N/A"/>
    <e v="#N/A"/>
    <e v="#N/A"/>
    <s v="NO"/>
  </r>
  <r>
    <n v="458645849"/>
    <s v="SHITAL PRASHANT MANE"/>
    <s v="ONLINE"/>
    <s v="26.09.25"/>
    <n v="4500"/>
    <m/>
    <m/>
    <m/>
    <n v="4448"/>
    <n v="2610"/>
    <x v="0"/>
    <x v="0"/>
    <x v="0"/>
    <x v="8"/>
    <n v="47082"/>
    <n v="107"/>
    <n v="0"/>
    <n v="2250"/>
    <s v="25.08.25"/>
    <n v="3.1333678681290958E-2"/>
    <n v="2.3455130380666731E-3"/>
    <s v="STABLE"/>
    <x v="0"/>
    <s v="PTP"/>
    <x v="1"/>
    <m/>
    <n v="25"/>
    <s v="CAVA"/>
    <m/>
    <s v="-"/>
    <s v="103  Bormal A/t   Khopi Po-Shivare  Tal-Bhor Khopi  toll plaza  PUNE 412205"/>
    <s v="BHOR"/>
    <s v=" 9579944797 9527048996 "/>
    <s v="MANE POLATRI FHARM"/>
    <s v="A POST KHOPI  TAL   BHOR DIST PUNE   KHOPI   NR BHAIRAVNATH TEMPLE  PUNE 412206"/>
    <n v="4967"/>
    <n v="47082"/>
    <n v="27"/>
    <n v="24"/>
    <s v="-"/>
    <s v="REGULAR"/>
    <s v="MH12VP6553"/>
    <s v="TVS IQUBE ELECTRIC"/>
    <n v="45098"/>
    <n v="36"/>
    <x v="1"/>
    <s v="VIJAY NIKAM"/>
    <s v="NUTAN KAMBLE"/>
    <m/>
    <m/>
    <m/>
    <m/>
    <m/>
    <m/>
    <n v="1"/>
    <m/>
    <m/>
    <m/>
    <m/>
    <m/>
    <m/>
    <m/>
    <m/>
    <m/>
    <m/>
    <m/>
    <m/>
    <m/>
    <m/>
    <m/>
    <m/>
    <m/>
    <m/>
    <m/>
    <m/>
    <m/>
    <m/>
    <m/>
    <m/>
    <m/>
    <m/>
    <m/>
    <m/>
    <m/>
    <m/>
    <m/>
    <m/>
    <m/>
    <m/>
    <m/>
    <m/>
    <m/>
    <m/>
    <m/>
    <m/>
    <m/>
    <m/>
    <m/>
    <m/>
    <m/>
    <m/>
    <m/>
    <m/>
    <m/>
    <m/>
    <m/>
    <m/>
    <m/>
    <m/>
    <m/>
    <m/>
    <m/>
    <m/>
    <m/>
    <m/>
    <m/>
    <m/>
    <m/>
    <m/>
    <m/>
    <m/>
    <m/>
    <m/>
    <m/>
    <m/>
    <m/>
    <m/>
    <m/>
    <m/>
    <m/>
    <m/>
    <m/>
    <m/>
    <m/>
    <m/>
    <m/>
    <m/>
    <m/>
    <m/>
    <m/>
    <m/>
    <n v="1"/>
    <n v="1"/>
    <s v="DUWT0011"/>
    <s v="kPUGHel2AFtz"/>
    <s v="Allocated 02"/>
    <s v="Payment (PAID)"/>
    <s v="Paid by NetBanking amt.4500 paid date 26.09.25"/>
    <d v="2025-09-29T00:00:00"/>
    <s v="RINGING NO RESPONSE (RNR)"/>
    <s v="dt--04th  Sep 18:01pm called up customer no 9579944797 Its  ringing "/>
    <d v="2025-09-04T00:00:00"/>
    <s v="NO"/>
  </r>
  <r>
    <n v="456351377"/>
    <s v="KANIJA BEE RAHIM SHAH"/>
    <s v="ONLINE"/>
    <s v="20.09.25"/>
    <n v="6210"/>
    <s v="UPI"/>
    <n v="831661373930"/>
    <m/>
    <n v="3030"/>
    <n v="3026"/>
    <x v="0"/>
    <x v="2"/>
    <x v="0"/>
    <x v="15"/>
    <n v="46871.26"/>
    <n v="76"/>
    <n v="0"/>
    <n v="2248"/>
    <s v="22.08.25"/>
    <n v="3.4528965015356253E-2"/>
    <n v="2.3350144734848341E-3"/>
    <s v="STABLE"/>
    <x v="0"/>
    <s v="PTP"/>
    <x v="1"/>
    <m/>
    <n v="18"/>
    <s v="CAVA"/>
    <m/>
    <s v="-"/>
    <s v="Dapodi Aisha bekary     PUNE 411012"/>
    <s v="DAPODI"/>
    <s v=" 8329965585  "/>
    <s v="Nawaj vegitable and froots"/>
    <s v="Pune Pune     PUNE 411012"/>
    <n v="5350"/>
    <n v="46871.26"/>
    <n v="27"/>
    <n v="0"/>
    <s v="-"/>
    <s v="NPA"/>
    <s v="MH28BT3148"/>
    <s v="HONDA SHINE DISC BSVI"/>
    <n v="44938"/>
    <n v="48"/>
    <x v="1"/>
    <s v="VIJAY NIKAM"/>
    <s v="NUTAN KAMBLE"/>
    <m/>
    <m/>
    <m/>
    <n v="1"/>
    <m/>
    <m/>
    <n v="1"/>
    <m/>
    <m/>
    <m/>
    <m/>
    <m/>
    <m/>
    <m/>
    <m/>
    <m/>
    <m/>
    <m/>
    <m/>
    <m/>
    <m/>
    <m/>
    <m/>
    <m/>
    <m/>
    <m/>
    <m/>
    <m/>
    <m/>
    <m/>
    <m/>
    <m/>
    <m/>
    <m/>
    <m/>
    <m/>
    <m/>
    <m/>
    <m/>
    <m/>
    <m/>
    <m/>
    <m/>
    <m/>
    <m/>
    <m/>
    <m/>
    <m/>
    <n v="1"/>
    <m/>
    <m/>
    <m/>
    <m/>
    <m/>
    <n v="1"/>
    <m/>
    <m/>
    <n v="1"/>
    <m/>
    <m/>
    <m/>
    <m/>
    <m/>
    <m/>
    <m/>
    <m/>
    <m/>
    <m/>
    <m/>
    <m/>
    <m/>
    <m/>
    <m/>
    <m/>
    <m/>
    <m/>
    <m/>
    <m/>
    <m/>
    <m/>
    <m/>
    <m/>
    <m/>
    <m/>
    <m/>
    <m/>
    <m/>
    <m/>
    <m/>
    <m/>
    <m/>
    <m/>
    <m/>
    <n v="5"/>
    <n v="1"/>
    <s v="ZBHT0009"/>
    <s v="AowA_NmABFtz"/>
    <s v="Allocated 02"/>
    <s v="Promise To Pay (PTP)"/>
    <s v="Customer promise pay online 6210 on 20/09"/>
    <d v="2025-09-20T00:00:00"/>
    <s v="RINGING NO RESPONSE (RNR)"/>
    <s v="dt--04th  Sep 18:04pm called up customer no 8329965585 Its busy "/>
    <d v="2025-09-04T00:00:00"/>
    <s v="NO"/>
  </r>
  <r>
    <n v="460299045"/>
    <s v="PRASHIK BAPU AHIRE"/>
    <s v="ONLINE"/>
    <s v="04.09.25"/>
    <n v="6733"/>
    <s v="UPI"/>
    <m/>
    <m/>
    <n v="3208"/>
    <n v="6230"/>
    <x v="4"/>
    <x v="2"/>
    <x v="0"/>
    <x v="7"/>
    <n v="46813"/>
    <n v="133"/>
    <n v="0"/>
    <n v="2250"/>
    <s v="FLOW"/>
    <n v="7.986177786275804E-2"/>
    <n v="8.0154246954188702E-3"/>
    <s v="RB"/>
    <x v="0"/>
    <s v="NC"/>
    <x v="4"/>
    <s v="Short add"/>
    <m/>
    <s v="CAVNA"/>
    <m/>
    <s v="-"/>
    <s v="Sector no. 22 Ota   Scheme Sangramnagar   Nigdi  Pune City pune pune pune pune PUNE 411044"/>
    <s v="NIGADI"/>
    <s v=" 9607755752  "/>
    <s v="EGALE EVENT MANEGMENT"/>
    <s v="pune pune pune   pune pune pune  pune pune  pune pune PUNE 411052"/>
    <n v="8613"/>
    <n v="46813"/>
    <n v="58"/>
    <n v="24"/>
    <s v="-"/>
    <s v="REGULAR"/>
    <s v="MH14LD7196"/>
    <s v="HONDA ACTIVA DLX"/>
    <n v="45224"/>
    <n v="36"/>
    <x v="1"/>
    <s v="KAILASH ATKARI"/>
    <s v="NUTAN KAMBLE"/>
    <m/>
    <m/>
    <m/>
    <m/>
    <m/>
    <m/>
    <n v="1"/>
    <m/>
    <m/>
    <m/>
    <m/>
    <m/>
    <m/>
    <m/>
    <m/>
    <m/>
    <m/>
    <m/>
    <m/>
    <m/>
    <m/>
    <m/>
    <m/>
    <m/>
    <m/>
    <m/>
    <m/>
    <m/>
    <m/>
    <m/>
    <m/>
    <m/>
    <m/>
    <m/>
    <m/>
    <m/>
    <m/>
    <m/>
    <m/>
    <m/>
    <m/>
    <m/>
    <m/>
    <m/>
    <m/>
    <m/>
    <m/>
    <m/>
    <m/>
    <m/>
    <m/>
    <m/>
    <m/>
    <m/>
    <m/>
    <m/>
    <m/>
    <m/>
    <m/>
    <m/>
    <m/>
    <m/>
    <m/>
    <m/>
    <m/>
    <m/>
    <m/>
    <m/>
    <m/>
    <m/>
    <m/>
    <m/>
    <m/>
    <m/>
    <m/>
    <m/>
    <m/>
    <m/>
    <m/>
    <m/>
    <m/>
    <m/>
    <m/>
    <m/>
    <m/>
    <m/>
    <m/>
    <m/>
    <m/>
    <m/>
    <m/>
    <m/>
    <m/>
    <n v="1"/>
    <n v="1"/>
    <s v="ZBHT0015"/>
    <e v="#N/A"/>
    <s v="Allocated 02"/>
    <s v="Address Not Found (NC_ANF)"/>
    <s v="Visit cm residence address address not found short address "/>
    <d v="2025-09-03T00:00:00"/>
    <s v="RINGING NO RESPONSE (RNR)"/>
    <s v="17:58-CALLED UP THE CUSTOMER NO. CUSTOMER CONTACT NUMBER ARE BUSY  MODE"/>
    <d v="2025-09-04T00:00:00"/>
    <s v="NO"/>
  </r>
  <r>
    <n v="457398121"/>
    <s v="DEEPAK PANDIT GAIKWAD"/>
    <m/>
    <m/>
    <m/>
    <m/>
    <m/>
    <m/>
    <n v="2654"/>
    <n v="2606"/>
    <x v="0"/>
    <x v="1"/>
    <x v="1"/>
    <x v="10"/>
    <n v="46800"/>
    <n v="63"/>
    <n v="0"/>
    <n v="900"/>
    <s v="-"/>
    <n v="7.2004592785256727E-2"/>
    <n v="2.3314644701057791E-3"/>
    <s v="FLOW"/>
    <x v="1"/>
    <s v="-"/>
    <x v="2"/>
    <s v="aDd not found"/>
    <m/>
    <s v="CNAVNA"/>
    <m/>
    <m/>
    <s v="khadi mashin javal   mohan nagar  bhosari Pune City   PUNE 411039"/>
    <s v="BHOSARI"/>
    <s v=" 7058073110  "/>
    <s v="DEEPAK ENTERPRISES"/>
    <s v="At post bhosari   pune Pune    PUNE 411039"/>
    <n v="6223"/>
    <n v="46800"/>
    <n v="27"/>
    <n v="55"/>
    <s v="-"/>
    <s v="REGULAR"/>
    <s v="MH14KT2784"/>
    <s v="SPLENDOR PLUS DRS CAST FI BLACK"/>
    <n v="45012"/>
    <n v="48"/>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Non Contactable Customer (POT_SKIP)"/>
    <s v="dt--17th sep 16:49 pm called up customer no 7058073110 Its  not connected "/>
    <d v="2025-09-17T00:00:00"/>
    <s v="VYMO"/>
  </r>
  <r>
    <n v="454546998"/>
    <s v="KUNAL BHIKAJI GAYAKAVAD"/>
    <m/>
    <m/>
    <m/>
    <m/>
    <m/>
    <m/>
    <n v="3886"/>
    <n v="1623"/>
    <x v="0"/>
    <x v="1"/>
    <x v="1"/>
    <x v="15"/>
    <n v="46769"/>
    <n v="173"/>
    <n v="0"/>
    <n v="2250"/>
    <s v="STABLE"/>
    <n v="3.4453632456289768E-2"/>
    <n v="2.329920123982419E-3"/>
    <s v="FLOW"/>
    <x v="4"/>
    <s v="PTP"/>
    <x v="5"/>
    <m/>
    <m/>
    <s v="CAVA"/>
    <m/>
    <s v="-"/>
    <s v="PAWAR VASTI DAPODI   DAPODI ROAD  NR NALANDA BUDDHA  VIHAR  PUNE 411012"/>
    <s v="DAPODI"/>
    <s v=" 9130809479  "/>
    <s v="ANSEC HUMAN RESOURCE SERVICES LTD"/>
    <s v="SHANTINAGAR YERWADA   PUNE    PUNE 411006"/>
    <n v="4046"/>
    <n v="46769"/>
    <n v="27"/>
    <n v="55"/>
    <s v="-"/>
    <s v="REGULAR"/>
    <s v="MH14KH3008"/>
    <s v="BAJAJ PULSAR 150 SINGLE DISC ABS"/>
    <n v="44803"/>
    <n v="48"/>
    <x v="1"/>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459762372"/>
    <s v="NIKITA AMIT MOHOL"/>
    <m/>
    <m/>
    <m/>
    <m/>
    <m/>
    <s v="BANK STABLE 16"/>
    <n v="3652"/>
    <n v="4986"/>
    <x v="4"/>
    <x v="0"/>
    <x v="1"/>
    <x v="11"/>
    <n v="46669.31"/>
    <n v="63"/>
    <n v="0"/>
    <n v="1800"/>
    <s v="FLOW"/>
    <n v="0.32429953183991661"/>
    <n v="7.9908217779710508E-3"/>
    <s v="STABLE"/>
    <x v="0"/>
    <s v="BPTP"/>
    <x v="4"/>
    <s v="Shifted"/>
    <m/>
    <s v="CNAVNA"/>
    <m/>
    <s v="-"/>
    <s v="At Tikona Peth   post Pawananagar  Ta.Maval Pune  Tikona  PUNE 410406"/>
    <s v="PAVNA NAGAR"/>
    <s v=" 9309911774  "/>
    <s v="ANVIT KHANAWAL"/>
    <s v="62 SUTARDARA KOTHRUD   PUNE    PUNE 411038"/>
    <n v="6849"/>
    <n v="46669.31"/>
    <n v="58"/>
    <n v="55"/>
    <s v="-"/>
    <s v="REGULAR"/>
    <s v="MH12VY480"/>
    <s v="HONDA ACTIVA 6G DLX BS VI"/>
    <n v="45183"/>
    <n v="36"/>
    <x v="1"/>
    <s v="VIJAY NIKAM"/>
    <s v="AARTI ZENDE"/>
    <m/>
    <m/>
    <m/>
    <m/>
    <m/>
    <m/>
    <m/>
    <m/>
    <m/>
    <m/>
    <m/>
    <m/>
    <m/>
    <m/>
    <m/>
    <m/>
    <m/>
    <m/>
    <m/>
    <m/>
    <m/>
    <m/>
    <m/>
    <m/>
    <m/>
    <m/>
    <m/>
    <m/>
    <m/>
    <m/>
    <m/>
    <m/>
    <m/>
    <m/>
    <m/>
    <m/>
    <m/>
    <m/>
    <m/>
    <m/>
    <m/>
    <m/>
    <m/>
    <m/>
    <m/>
    <m/>
    <m/>
    <m/>
    <m/>
    <m/>
    <m/>
    <n v="1"/>
    <m/>
    <m/>
    <m/>
    <m/>
    <m/>
    <m/>
    <m/>
    <m/>
    <m/>
    <m/>
    <m/>
    <m/>
    <m/>
    <m/>
    <m/>
    <m/>
    <m/>
    <m/>
    <m/>
    <m/>
    <m/>
    <m/>
    <m/>
    <m/>
    <m/>
    <m/>
    <m/>
    <m/>
    <m/>
    <m/>
    <m/>
    <m/>
    <m/>
    <m/>
    <m/>
    <m/>
    <m/>
    <m/>
    <m/>
    <m/>
    <m/>
    <n v="1"/>
    <n v="1"/>
    <s v="ZBHT0013"/>
    <s v="AoJGNN596Ftz"/>
    <s v="Allocated 02"/>
    <s v="Promise To Pay (PTP)"/>
    <s v="Ptp"/>
    <d v="2025-09-22T00:00:00"/>
    <s v="RINGING NO RESPONSE (RNR)"/>
    <s v="16:48-CALLED UP THE CUSTOMER NO. CUSTOMER CONTACT NUMBER ARE RINGING MODE"/>
    <d v="2025-09-13T00:00:00"/>
    <s v="NO"/>
  </r>
  <r>
    <n v="463845874"/>
    <s v="RAJKUMAR ZIRAPPA VASUDEV"/>
    <s v="ONLINE"/>
    <s v="13.09.25"/>
    <n v="4000"/>
    <m/>
    <m/>
    <m/>
    <n v="3824"/>
    <n v="3824"/>
    <x v="0"/>
    <x v="0"/>
    <x v="0"/>
    <x v="12"/>
    <n v="46562"/>
    <n v="73"/>
    <n v="0"/>
    <n v="900"/>
    <s v="-"/>
    <n v="5.2283702540429647E-2"/>
    <n v="2.3196078772877199E-3"/>
    <s v="STABLE"/>
    <x v="0"/>
    <s v="-"/>
    <x v="4"/>
    <m/>
    <m/>
    <m/>
    <m/>
    <m/>
    <s v="S/O Zirappa Vasudev   KATENAGAR  MUNJOBA WA LONDHE  WASTI PIMPLE SAUDAGAR ..... ..... PUNE 411027"/>
    <s v="PIMPLE SAUDAGAR"/>
    <s v=" 8856809372 9182852069 "/>
    <s v="AUSTIN PACKAGING"/>
    <s v="govind garden    govind garden chowk  vishwashanti  colony pimple saudagar govind garden chowk PUNE 411027"/>
    <n v="8621"/>
    <n v="46562"/>
    <n v="27"/>
    <n v="24"/>
    <s v="-"/>
    <s v="REGULAR"/>
    <s v="MH14LT7562"/>
    <s v="HONDA ACTIVA DLX"/>
    <n v="45527"/>
    <n v="24"/>
    <x v="0"/>
    <s v="KAILASH ATKARI"/>
    <s v="NUTAN KAMBLE"/>
    <m/>
    <m/>
    <m/>
    <m/>
    <m/>
    <m/>
    <m/>
    <m/>
    <m/>
    <m/>
    <m/>
    <m/>
    <m/>
    <m/>
    <m/>
    <m/>
    <m/>
    <m/>
    <m/>
    <m/>
    <m/>
    <m/>
    <m/>
    <m/>
    <m/>
    <m/>
    <m/>
    <m/>
    <m/>
    <m/>
    <n v="1"/>
    <m/>
    <m/>
    <m/>
    <m/>
    <m/>
    <m/>
    <m/>
    <m/>
    <m/>
    <m/>
    <m/>
    <m/>
    <m/>
    <m/>
    <m/>
    <m/>
    <m/>
    <n v="1"/>
    <m/>
    <m/>
    <m/>
    <m/>
    <m/>
    <m/>
    <m/>
    <m/>
    <m/>
    <m/>
    <m/>
    <n v="1"/>
    <m/>
    <m/>
    <m/>
    <m/>
    <m/>
    <m/>
    <m/>
    <m/>
    <m/>
    <m/>
    <m/>
    <m/>
    <m/>
    <m/>
    <m/>
    <m/>
    <m/>
    <m/>
    <m/>
    <m/>
    <m/>
    <m/>
    <m/>
    <m/>
    <m/>
    <m/>
    <m/>
    <m/>
    <m/>
    <m/>
    <m/>
    <m/>
    <n v="3"/>
    <n v="1"/>
    <s v="ZBHT0015"/>
    <e v="#N/A"/>
    <s v="Allocated"/>
    <s v="No Such Person (NC_NSP)"/>
    <s v="Visited at customer given address but no buddy know customer this areas."/>
    <d v="2025-09-22T00:00:00"/>
    <s v="Non Contactable Customer (POT_SKIP)"/>
    <s v="dt--13th sep 15:02 pm called up customer no  9182852069 Its  not connected "/>
    <d v="2025-09-13T00:00:00"/>
    <s v="NO"/>
  </r>
  <r>
    <n v="460881683"/>
    <s v="AMIR ASIF TAMBOLI"/>
    <s v="ONLINE"/>
    <s v="05.09.25"/>
    <n v="7033"/>
    <s v="UPI"/>
    <n v="717263324689"/>
    <s v="BANK RB 16"/>
    <n v="2986"/>
    <n v="5072"/>
    <x v="4"/>
    <x v="2"/>
    <x v="0"/>
    <x v="15"/>
    <n v="46437"/>
    <n v="161"/>
    <n v="0"/>
    <n v="1800"/>
    <s v="FLOW"/>
    <n v="0.1026713612590356"/>
    <n v="7.9510451494492155E-3"/>
    <s v="RB"/>
    <x v="0"/>
    <s v="MPTP"/>
    <x v="4"/>
    <s v="Shifted"/>
    <m/>
    <s v="CAVNA"/>
    <m/>
    <s v="-"/>
    <s v="POST OFFICE JAVAL   PUNE NASHIK  ROAD MOSHI  PUNE PUNE PUNE 412105"/>
    <s v="MOSHI"/>
    <s v=" 8308250043 7410790215 "/>
    <s v="THE TIMES OF INDIA PVT LTD"/>
    <s v="J BLOCK BHOSARI   MIDC NR KWALITY  ICE CREAM  PUNE PUNE PUNE 411026"/>
    <n v="7033"/>
    <n v="46437"/>
    <n v="58"/>
    <n v="0"/>
    <s v="-"/>
    <s v="REGULAR"/>
    <s v="MH14LF6697"/>
    <s v="HONDA SHINE DRUM BSVI"/>
    <n v="45254"/>
    <n v="36"/>
    <x v="1"/>
    <s v="VIJAY NIKAM"/>
    <s v="NUTAN KAMBLE"/>
    <m/>
    <m/>
    <m/>
    <m/>
    <m/>
    <m/>
    <m/>
    <m/>
    <m/>
    <m/>
    <m/>
    <m/>
    <n v="1"/>
    <m/>
    <m/>
    <m/>
    <m/>
    <m/>
    <m/>
    <m/>
    <m/>
    <m/>
    <m/>
    <m/>
    <m/>
    <m/>
    <m/>
    <m/>
    <m/>
    <m/>
    <m/>
    <m/>
    <m/>
    <m/>
    <m/>
    <m/>
    <m/>
    <m/>
    <m/>
    <m/>
    <m/>
    <m/>
    <m/>
    <m/>
    <m/>
    <m/>
    <m/>
    <m/>
    <m/>
    <m/>
    <m/>
    <m/>
    <m/>
    <m/>
    <m/>
    <m/>
    <m/>
    <m/>
    <m/>
    <m/>
    <m/>
    <m/>
    <m/>
    <m/>
    <m/>
    <m/>
    <m/>
    <m/>
    <m/>
    <m/>
    <m/>
    <m/>
    <m/>
    <m/>
    <m/>
    <m/>
    <m/>
    <m/>
    <m/>
    <m/>
    <m/>
    <m/>
    <m/>
    <m/>
    <m/>
    <m/>
    <m/>
    <m/>
    <m/>
    <m/>
    <m/>
    <m/>
    <m/>
    <n v="1"/>
    <n v="1"/>
    <s v="ZBHT0009"/>
    <s v="BoBfyYU32km"/>
    <s v="Allocated 02"/>
    <s v="No Such Person (NC_NSP)"/>
    <s v="No such person on address "/>
    <d v="2025-09-05T00:00:00"/>
    <s v="RINGING NO RESPONSE (RNR)"/>
    <s v="dt--05th  Sep 12:28pm called up customer no 8308250043 Its ringing "/>
    <d v="2025-09-05T00:00:00"/>
    <s v="VYMO"/>
  </r>
  <r>
    <n v="139693319"/>
    <s v="SANDIP DNYANDEV PAWAR"/>
    <s v="BRANCH"/>
    <s v="15.09.25"/>
    <n v="10000"/>
    <m/>
    <m/>
    <s v="BANK STABLE 16"/>
    <n v="3792"/>
    <n v="22752"/>
    <x v="5"/>
    <x v="2"/>
    <x v="0"/>
    <x v="12"/>
    <n v="46308.74"/>
    <n v="1067"/>
    <n v="0"/>
    <n v="2700"/>
    <s v="FLOW"/>
    <n v="1"/>
    <n v="0.21480879525632129"/>
    <s v="RB"/>
    <x v="0"/>
    <s v="NC"/>
    <x v="4"/>
    <s v="Shifted"/>
    <m/>
    <s v="CAVNA"/>
    <m/>
    <s v="ELG"/>
    <s v="VAIDU WASTI  NR JAGTAP PETROL PUMP PIMPLE GURAV   NR GANESH MANDIR PUNE 411061"/>
    <s v="PIMPALE GURAV"/>
    <s v="- 9096072621 9096072621 "/>
    <s v="QUESS CORP LIMITED"/>
    <s v="GUESS CORP LIMITED WAKDEWADI PUNE   PUNE 411003"/>
    <n v="26519"/>
    <n v="46308.74"/>
    <n v="179"/>
    <n v="146"/>
    <s v="-"/>
    <s v="NPA"/>
    <s v="MH14KT8364"/>
    <s v="HONDA SP 125 BS VI DISC"/>
    <n v="45029"/>
    <n v="36"/>
    <x v="1"/>
    <s v="KAILASH ATKARI"/>
    <s v="NUTAN KAMBLE"/>
    <m/>
    <m/>
    <m/>
    <m/>
    <m/>
    <m/>
    <n v="1"/>
    <m/>
    <m/>
    <m/>
    <m/>
    <m/>
    <m/>
    <m/>
    <m/>
    <m/>
    <m/>
    <m/>
    <m/>
    <m/>
    <m/>
    <m/>
    <m/>
    <m/>
    <m/>
    <m/>
    <m/>
    <m/>
    <m/>
    <m/>
    <m/>
    <m/>
    <m/>
    <m/>
    <m/>
    <m/>
    <m/>
    <m/>
    <m/>
    <m/>
    <m/>
    <m/>
    <m/>
    <m/>
    <m/>
    <m/>
    <m/>
    <m/>
    <m/>
    <m/>
    <m/>
    <m/>
    <m/>
    <m/>
    <m/>
    <m/>
    <m/>
    <m/>
    <m/>
    <m/>
    <m/>
    <m/>
    <m/>
    <m/>
    <m/>
    <m/>
    <n v="1"/>
    <m/>
    <m/>
    <m/>
    <m/>
    <m/>
    <m/>
    <m/>
    <m/>
    <m/>
    <m/>
    <m/>
    <m/>
    <m/>
    <m/>
    <m/>
    <m/>
    <m/>
    <m/>
    <m/>
    <m/>
    <m/>
    <m/>
    <m/>
    <m/>
    <m/>
    <m/>
    <n v="2"/>
    <n v="1"/>
    <s v="ZBHT0015"/>
    <s v="B2y8EgEsBXvc"/>
    <s v="Allocated 02"/>
    <s v="Shifted (NC_SFTD)"/>
    <s v="Visited at customer residence address. Customer is shiffted other place. "/>
    <d v="2025-09-23T00:00:00"/>
    <s v="RINGING NO RESPONSE (RNR)"/>
    <s v="dt--05th  Sep pm called up customer no 9096072621  Its ringing "/>
    <d v="2025-09-05T00:00:00"/>
    <s v="NO"/>
  </r>
  <r>
    <n v="460111082"/>
    <s v="SHIVAJI BABAN GUNJAL"/>
    <s v="ONLINE"/>
    <s v="29.09.25"/>
    <n v="6000"/>
    <s v="UPI"/>
    <n v="565670474204"/>
    <m/>
    <n v="2991"/>
    <n v="10960"/>
    <x v="1"/>
    <x v="2"/>
    <x v="0"/>
    <x v="13"/>
    <n v="46099.35"/>
    <n v="619"/>
    <n v="0"/>
    <n v="2250"/>
    <s v="05.08.25"/>
    <n v="0.13630049402086239"/>
    <n v="1.073594541528052E-2"/>
    <s v="STABLE"/>
    <x v="0"/>
    <s v="PAID"/>
    <x v="1"/>
    <m/>
    <n v="20"/>
    <s v="CAVA"/>
    <m/>
    <s v="ELG"/>
    <s v="   valati Valati   ............   near ajab vasti PUNE 410504"/>
    <s v="VALTI"/>
    <s v=" 9096467910 7219359769 "/>
    <s v="ashish pipeline services"/>
    <s v="a/p valati tal.ambegaon   dist.pune  ajab vasti  valati near ajab vasti PUNE 410504"/>
    <n v="13829"/>
    <n v="46099.35"/>
    <n v="119"/>
    <n v="86"/>
    <s v="-"/>
    <s v="NPA"/>
    <s v="MH14LD2646"/>
    <s v="SPLENDOR PLUS BS6 DRK CAST FI"/>
    <n v="45212"/>
    <n v="36"/>
    <x v="1"/>
    <s v="VIJAY NIKAM"/>
    <s v="AARTI ZENDE"/>
    <m/>
    <m/>
    <m/>
    <m/>
    <m/>
    <m/>
    <m/>
    <m/>
    <m/>
    <m/>
    <m/>
    <m/>
    <n v="1"/>
    <m/>
    <m/>
    <m/>
    <m/>
    <m/>
    <m/>
    <m/>
    <m/>
    <m/>
    <m/>
    <m/>
    <m/>
    <m/>
    <m/>
    <m/>
    <m/>
    <m/>
    <m/>
    <m/>
    <m/>
    <n v="1"/>
    <m/>
    <m/>
    <m/>
    <m/>
    <m/>
    <m/>
    <m/>
    <m/>
    <m/>
    <m/>
    <m/>
    <m/>
    <m/>
    <m/>
    <m/>
    <m/>
    <m/>
    <m/>
    <m/>
    <m/>
    <m/>
    <m/>
    <m/>
    <m/>
    <m/>
    <m/>
    <m/>
    <m/>
    <m/>
    <m/>
    <m/>
    <m/>
    <m/>
    <m/>
    <m/>
    <m/>
    <m/>
    <m/>
    <m/>
    <m/>
    <m/>
    <m/>
    <m/>
    <m/>
    <n v="1"/>
    <m/>
    <m/>
    <m/>
    <m/>
    <m/>
    <m/>
    <m/>
    <m/>
    <m/>
    <m/>
    <m/>
    <m/>
    <m/>
    <m/>
    <n v="3"/>
    <n v="1"/>
    <s v="DUWT0029"/>
    <s v="B2SG6rUoGey7"/>
    <s v="Allocated 02"/>
    <s v="Left Message (LMCB)"/>
    <s v="Customer not available at residence address left message with relative"/>
    <d v="2025-09-27T00:00:00"/>
    <s v="RINGING NO RESPONSE (RNR)"/>
    <s v="16:49-CALLED UP THE CUSTOMER NO. CUSTOMER CONTACT NUMBER ARE RINGING MODE"/>
    <d v="2025-09-13T00:00:00"/>
    <s v="NO"/>
  </r>
  <r>
    <n v="461386286"/>
    <s v="RUPALI RAJENDRA MOGADE"/>
    <s v="ONLINE"/>
    <s v="17.09.25"/>
    <n v="3140"/>
    <s v="UPI"/>
    <n v="134988600166"/>
    <m/>
    <n v="2989"/>
    <n v="2727"/>
    <x v="0"/>
    <x v="0"/>
    <x v="0"/>
    <x v="2"/>
    <n v="45805"/>
    <n v="79"/>
    <n v="0"/>
    <n v="2250"/>
    <s v="18.08.25"/>
    <n v="4.6292445096205059E-2"/>
    <n v="2.28189594130759E-3"/>
    <s v="STABLE"/>
    <x v="0"/>
    <s v="PAID"/>
    <x v="4"/>
    <m/>
    <m/>
    <s v="CAVNA"/>
    <m/>
    <s v="-"/>
    <s v="Waghe-Wasti-Near-Satsang   Vihar-Tal-Khed-Chakan   dist pune Satsang vihar PUNE 410501"/>
    <s v="CHAKAN"/>
    <s v=" 7058210725 8983290725 "/>
    <s v="vidyaniketan school"/>
    <s v="ap chakan tal khed    dist pune   Bank of india  PUNE 410501"/>
    <n v="5056"/>
    <n v="45805"/>
    <n v="27"/>
    <n v="24"/>
    <s v="-"/>
    <s v="REGULAR"/>
    <s v="MH14LG9287"/>
    <s v="HONDA SHINE DRUM BSVI"/>
    <n v="45296"/>
    <n v="36"/>
    <x v="1"/>
    <s v="KAILASH ATKARI"/>
    <s v="AARTI ZENDE"/>
    <m/>
    <m/>
    <m/>
    <m/>
    <m/>
    <m/>
    <m/>
    <m/>
    <m/>
    <m/>
    <m/>
    <m/>
    <m/>
    <m/>
    <m/>
    <m/>
    <m/>
    <m/>
    <m/>
    <m/>
    <m/>
    <m/>
    <m/>
    <m/>
    <m/>
    <m/>
    <m/>
    <m/>
    <m/>
    <m/>
    <m/>
    <m/>
    <m/>
    <n v="1"/>
    <m/>
    <m/>
    <m/>
    <m/>
    <m/>
    <m/>
    <m/>
    <m/>
    <m/>
    <m/>
    <m/>
    <m/>
    <m/>
    <m/>
    <m/>
    <m/>
    <m/>
    <m/>
    <m/>
    <m/>
    <m/>
    <m/>
    <m/>
    <m/>
    <m/>
    <m/>
    <m/>
    <m/>
    <m/>
    <m/>
    <m/>
    <m/>
    <m/>
    <m/>
    <m/>
    <m/>
    <m/>
    <m/>
    <m/>
    <m/>
    <m/>
    <m/>
    <m/>
    <m/>
    <m/>
    <m/>
    <m/>
    <m/>
    <m/>
    <m/>
    <m/>
    <m/>
    <m/>
    <m/>
    <m/>
    <m/>
    <m/>
    <m/>
    <m/>
    <n v="1"/>
    <n v="1"/>
    <s v="DUWT0017"/>
    <s v="kPpCA9QaGPc"/>
    <s v="Allocated"/>
    <s v="Left Message (LMCB)"/>
    <s v="Customer not meet massage with mother "/>
    <d v="2025-09-12T00:00:00"/>
    <s v="Non Contactable Customer (POT_SKIP)"/>
    <s v="14:09-CALLED UP THE CUSTOMER NO. CUSTOMER IS NOT CONTACTABLE ON ANY CONTACT NO.IN SYSTEM"/>
    <d v="2025-09-12T00:00:00"/>
    <s v="NO"/>
  </r>
  <r>
    <n v="460313301"/>
    <s v="VAISHALI VILAS KAMBALE"/>
    <m/>
    <m/>
    <m/>
    <m/>
    <m/>
    <m/>
    <n v="3066"/>
    <n v="6074"/>
    <x v="4"/>
    <x v="1"/>
    <x v="1"/>
    <x v="15"/>
    <n v="45222"/>
    <n v="143"/>
    <n v="0"/>
    <n v="2250"/>
    <s v="FLOW"/>
    <n v="9.9985018387408933E-2"/>
    <n v="7.7430101804249283E-3"/>
    <s v="STABLE"/>
    <x v="4"/>
    <s v="BPTP"/>
    <x v="5"/>
    <m/>
    <m/>
    <s v="CAVNA"/>
    <m/>
    <s v="-"/>
    <s v="  mahadev nagar    Golegaon .......  Tal khed Dist  pune z p school  PUNE 412105"/>
    <s v="MOSHI"/>
    <s v=" 9673572547  "/>
    <s v="SAI SHANTI PARK"/>
    <s v="Ap Lohgaon Parva   road .......  Tal Haveli dist  pune  Lohgaon Dhanori site PUNE 411014"/>
    <n v="8467"/>
    <n v="45222"/>
    <n v="58"/>
    <n v="86"/>
    <s v="-"/>
    <s v="REGULAR"/>
    <s v="MH14LF9661"/>
    <s v="SPLENDOR PLUS BS6 I3S DRS CAST FI"/>
    <n v="45224"/>
    <n v="36"/>
    <x v="1"/>
    <s v="VIJAY NIKAM"/>
    <s v="NUTAN KAMBLE"/>
    <m/>
    <m/>
    <m/>
    <m/>
    <m/>
    <m/>
    <m/>
    <m/>
    <m/>
    <m/>
    <m/>
    <m/>
    <n v="1"/>
    <m/>
    <m/>
    <m/>
    <m/>
    <m/>
    <m/>
    <m/>
    <m/>
    <m/>
    <m/>
    <m/>
    <m/>
    <m/>
    <m/>
    <m/>
    <m/>
    <m/>
    <m/>
    <m/>
    <m/>
    <m/>
    <m/>
    <m/>
    <m/>
    <m/>
    <m/>
    <m/>
    <m/>
    <m/>
    <m/>
    <m/>
    <m/>
    <m/>
    <m/>
    <m/>
    <m/>
    <m/>
    <m/>
    <m/>
    <m/>
    <m/>
    <m/>
    <m/>
    <m/>
    <m/>
    <m/>
    <m/>
    <m/>
    <m/>
    <m/>
    <m/>
    <m/>
    <m/>
    <m/>
    <m/>
    <m/>
    <m/>
    <m/>
    <m/>
    <m/>
    <m/>
    <m/>
    <m/>
    <m/>
    <m/>
    <m/>
    <m/>
    <m/>
    <m/>
    <m/>
    <m/>
    <m/>
    <m/>
    <m/>
    <m/>
    <m/>
    <m/>
    <m/>
    <m/>
    <m/>
    <n v="1"/>
    <n v="1"/>
    <s v="ZBHT0009"/>
    <s v="A2UDF4oGXyc"/>
    <s v="Allocated 02"/>
    <s v="Promise To Pay (PTP)"/>
    <s v="Vah. With Customer brother he promise pay online 6300 on 13/09"/>
    <d v="2025-09-13T00:00:00"/>
    <s v="RINGING NO RESPONSE (RNR)"/>
    <s v="dt--05th  Sep 12:31pm called up customer no 9673572547 Its ringing "/>
    <d v="2025-09-05T00:00:00"/>
    <s v="NO"/>
  </r>
  <r>
    <n v="459101138"/>
    <s v="NILESH CHANDRAKANT CHAVAN"/>
    <s v="COLLECT"/>
    <s v="18.09.25"/>
    <n v="4000"/>
    <m/>
    <m/>
    <m/>
    <n v="3661"/>
    <n v="6348"/>
    <x v="4"/>
    <x v="0"/>
    <x v="0"/>
    <x v="12"/>
    <n v="44805"/>
    <n v="297"/>
    <n v="0"/>
    <n v="2250"/>
    <s v="20.08.25"/>
    <n v="0.16413609026770609"/>
    <n v="7.6716105243894326E-3"/>
    <s v="STABLE"/>
    <x v="0"/>
    <s v="PAID"/>
    <x v="4"/>
    <m/>
    <m/>
    <s v="CAVA"/>
    <m/>
    <s v="-"/>
    <s v="SR NO 46 3 8 2  KASHID WASTI ANAND  NAGAR PIMPLE  GURAV pune pune pune pune PUNE 411061"/>
    <s v="PIMPLE GURAV"/>
    <s v=" 7743824061  "/>
    <s v="TATA MOTORS LIMITED"/>
    <s v="pune pune pune   pune pune pune  pune pune  pune pune PUNE 411018"/>
    <n v="8895"/>
    <n v="44805"/>
    <n v="58"/>
    <n v="55"/>
    <s v="-"/>
    <s v="REGULAR"/>
    <s v="MH14KY2665"/>
    <s v="HONDA ACTIVA 6G H SMART"/>
    <n v="45131"/>
    <n v="36"/>
    <x v="1"/>
    <s v="KAILASH ATKARI"/>
    <s v="NUTAN KAMBLE"/>
    <m/>
    <m/>
    <m/>
    <m/>
    <m/>
    <m/>
    <n v="1"/>
    <m/>
    <m/>
    <m/>
    <m/>
    <m/>
    <m/>
    <m/>
    <m/>
    <m/>
    <m/>
    <m/>
    <m/>
    <m/>
    <m/>
    <m/>
    <m/>
    <m/>
    <m/>
    <m/>
    <m/>
    <m/>
    <m/>
    <m/>
    <n v="1"/>
    <m/>
    <m/>
    <m/>
    <m/>
    <m/>
    <m/>
    <m/>
    <m/>
    <m/>
    <m/>
    <m/>
    <m/>
    <m/>
    <m/>
    <m/>
    <m/>
    <m/>
    <n v="1"/>
    <m/>
    <m/>
    <n v="4"/>
    <m/>
    <m/>
    <m/>
    <m/>
    <m/>
    <m/>
    <m/>
    <m/>
    <m/>
    <m/>
    <m/>
    <m/>
    <m/>
    <m/>
    <n v="1"/>
    <m/>
    <m/>
    <m/>
    <m/>
    <m/>
    <m/>
    <m/>
    <m/>
    <m/>
    <m/>
    <m/>
    <m/>
    <m/>
    <m/>
    <m/>
    <m/>
    <m/>
    <m/>
    <m/>
    <m/>
    <m/>
    <m/>
    <m/>
    <m/>
    <m/>
    <m/>
    <n v="8"/>
    <n v="1"/>
    <s v="ZBHT0015"/>
    <s v="B6hOPFoBXtc"/>
    <s v="Allocated 02"/>
    <s v="Refuse To Pay (RTP)"/>
    <s v="Visited at customer residence address. Customer have financials problem. Balance emi next month paying. Vehicle with him."/>
    <d v="2025-09-23T00:00:00"/>
    <s v="RINGING NO RESPONSE (RNR)"/>
    <s v="dt--05th  Sep 12:33pm called up customer no 7743824061 Its  ringing "/>
    <d v="2025-09-05T00:00:00"/>
    <s v="NO"/>
  </r>
  <r>
    <n v="460384585"/>
    <s v="RAJU MOTILALJI AHIR"/>
    <s v="ONLINE"/>
    <s v="01.09.25"/>
    <n v="3181"/>
    <s v="UPI"/>
    <n v="109426396892"/>
    <m/>
    <n v="3181"/>
    <n v="3045"/>
    <x v="0"/>
    <x v="0"/>
    <x v="0"/>
    <x v="9"/>
    <n v="44795"/>
    <n v="87"/>
    <n v="0"/>
    <n v="1800"/>
    <s v="14.08.25"/>
    <n v="1.6762902767750769E-2"/>
    <n v="2.2315801482561621E-3"/>
    <s v="STABLE"/>
    <x v="0"/>
    <s v="PAID"/>
    <x v="4"/>
    <m/>
    <m/>
    <s v="CAVA"/>
    <m/>
    <s v="-"/>
    <e v="#N/A"/>
    <e v="#N/A"/>
    <e v="#N/A"/>
    <e v="#N/A"/>
    <e v="#N/A"/>
    <n v="4932"/>
    <n v="44795"/>
    <n v="27"/>
    <e v="#N/A"/>
    <s v="-"/>
    <s v="REGULAR"/>
    <s v="MH12WN3926"/>
    <s v="SPLENDOR PLUS I3S BS6 FI DRUM SELF"/>
    <n v="45229"/>
    <n v="36"/>
    <x v="1"/>
    <s v="VIJAY NIKAM"/>
    <s v="NUTAN KAMBLE"/>
    <n v="2"/>
    <m/>
    <m/>
    <m/>
    <m/>
    <m/>
    <m/>
    <m/>
    <m/>
    <m/>
    <m/>
    <m/>
    <m/>
    <m/>
    <m/>
    <m/>
    <m/>
    <m/>
    <m/>
    <m/>
    <m/>
    <m/>
    <m/>
    <m/>
    <m/>
    <m/>
    <m/>
    <m/>
    <m/>
    <m/>
    <m/>
    <m/>
    <m/>
    <m/>
    <m/>
    <m/>
    <m/>
    <m/>
    <m/>
    <m/>
    <m/>
    <m/>
    <m/>
    <m/>
    <m/>
    <m/>
    <m/>
    <m/>
    <m/>
    <m/>
    <m/>
    <m/>
    <m/>
    <m/>
    <m/>
    <m/>
    <m/>
    <m/>
    <m/>
    <m/>
    <m/>
    <m/>
    <m/>
    <m/>
    <m/>
    <m/>
    <m/>
    <m/>
    <m/>
    <m/>
    <m/>
    <m/>
    <m/>
    <m/>
    <m/>
    <m/>
    <m/>
    <m/>
    <m/>
    <m/>
    <m/>
    <m/>
    <m/>
    <m/>
    <m/>
    <m/>
    <m/>
    <m/>
    <m/>
    <m/>
    <m/>
    <m/>
    <m/>
    <n v="2"/>
    <n v="1"/>
    <s v="ZBHT0012"/>
    <s v="GoQnC0N5Z3w"/>
    <s v="Allocated 02"/>
    <s v="Left Message (LMCB)"/>
    <s v="Lm"/>
    <d v="2025-09-01T00:00:00"/>
    <s v="Promise To Pay (PTP)"/>
    <s v="dt--05th  Sep 12:41pm called up customer no 7709654747 call received by customer  give ptp for his one emi amount today thru online  &amp;he paid one emi "/>
    <d v="2025-09-05T00:00:00"/>
    <s v="NO"/>
  </r>
  <r>
    <n v="462151701"/>
    <s v="RAM RAJENDRA NAIKAWADE"/>
    <m/>
    <m/>
    <m/>
    <m/>
    <m/>
    <m/>
    <n v="4870"/>
    <n v="14584.93"/>
    <x v="2"/>
    <x v="1"/>
    <x v="1"/>
    <x v="11"/>
    <n v="44521"/>
    <n v="243"/>
    <n v="0"/>
    <n v="1350"/>
    <s v="FLOW"/>
    <n v="0.64305342408868504"/>
    <n v="1.143355500235148E-2"/>
    <s v="FLOW"/>
    <x v="1"/>
    <s v="NC"/>
    <x v="2"/>
    <m/>
    <m/>
    <m/>
    <m/>
    <s v="ELG"/>
    <s v="C/O GULAB KARKE   AT POST URSE TAL  MAVAL DIST PUNE  NEAR SWARAJYA FITNESS GYM  TALEGAON DABHADE 410506"/>
    <s v="URSE"/>
    <s v=" 9699012725  "/>
    <s v="Klt Pvt Ltd"/>
    <s v="At post urse Tal   maval Pune    TALEGAON DABHADE 410506"/>
    <n v="16177.93"/>
    <n v="44521"/>
    <n v="88"/>
    <n v="116"/>
    <s v="-"/>
    <s v="REGULAR"/>
    <s v="MH14LN3919"/>
    <s v="SPLENDOR PLUS FI I3S DRS CAST"/>
    <n v="45358"/>
    <n v="24"/>
    <x v="1"/>
    <s v="VIJAY NIKAM"/>
    <s v="AARTI ZENDE"/>
    <m/>
    <m/>
    <m/>
    <m/>
    <m/>
    <m/>
    <m/>
    <m/>
    <m/>
    <m/>
    <m/>
    <m/>
    <m/>
    <m/>
    <m/>
    <m/>
    <m/>
    <m/>
    <m/>
    <m/>
    <m/>
    <m/>
    <m/>
    <m/>
    <m/>
    <m/>
    <m/>
    <m/>
    <m/>
    <m/>
    <m/>
    <m/>
    <m/>
    <m/>
    <m/>
    <m/>
    <n v="1"/>
    <m/>
    <m/>
    <m/>
    <m/>
    <m/>
    <m/>
    <m/>
    <m/>
    <m/>
    <m/>
    <m/>
    <m/>
    <m/>
    <m/>
    <m/>
    <m/>
    <m/>
    <m/>
    <m/>
    <m/>
    <m/>
    <m/>
    <m/>
    <m/>
    <m/>
    <m/>
    <m/>
    <m/>
    <m/>
    <m/>
    <m/>
    <m/>
    <m/>
    <m/>
    <m/>
    <m/>
    <m/>
    <m/>
    <m/>
    <m/>
    <m/>
    <m/>
    <m/>
    <m/>
    <m/>
    <m/>
    <m/>
    <m/>
    <m/>
    <m/>
    <m/>
    <m/>
    <m/>
    <m/>
    <m/>
    <m/>
    <n v="1"/>
    <n v="1"/>
    <s v="ZBHT0013"/>
    <e v="#N/A"/>
    <e v="#N/A"/>
    <e v="#N/A"/>
    <e v="#N/A"/>
    <e v="#N/A"/>
    <e v="#N/A"/>
    <e v="#N/A"/>
    <e v="#N/A"/>
    <s v="NO"/>
  </r>
  <r>
    <n v="460112492"/>
    <s v="AXYE MANOHR BHOIR"/>
    <s v="ONLINE"/>
    <s v="12.09.25"/>
    <n v="3300"/>
    <s v="UPI"/>
    <n v="525518659841"/>
    <m/>
    <n v="3292"/>
    <n v="3573"/>
    <x v="4"/>
    <x v="0"/>
    <x v="0"/>
    <x v="14"/>
    <n v="44491.99"/>
    <n v="114"/>
    <n v="0"/>
    <n v="2250"/>
    <s v="12.08.25"/>
    <n v="0.37510767317602672"/>
    <n v="7.6180162645916611E-3"/>
    <s v="STABLE"/>
    <x v="0"/>
    <s v="PAID"/>
    <x v="4"/>
    <m/>
    <m/>
    <m/>
    <m/>
    <s v="-"/>
    <s v="AMBOLI NR BUS STOP     PUNE 410505"/>
    <s v="AMBOLI "/>
    <s v=" 7057733270  "/>
    <s v="Big basket"/>
    <s v="Mahalunge Pune     PUNE 410501"/>
    <n v="5937"/>
    <n v="44491.99"/>
    <n v="58"/>
    <n v="55"/>
    <s v="-"/>
    <s v="NPA"/>
    <s v="MH14LC6073"/>
    <s v="HF DELUXE BS6 I3S DRUM SELF CAST"/>
    <n v="45212"/>
    <n v="36"/>
    <x v="1"/>
    <s v="KAILASH ATKARI"/>
    <s v="NUTAN KAMBLE"/>
    <m/>
    <m/>
    <m/>
    <m/>
    <m/>
    <m/>
    <m/>
    <m/>
    <m/>
    <m/>
    <m/>
    <m/>
    <m/>
    <m/>
    <m/>
    <m/>
    <m/>
    <m/>
    <m/>
    <m/>
    <m/>
    <m/>
    <m/>
    <m/>
    <m/>
    <m/>
    <m/>
    <m/>
    <m/>
    <m/>
    <m/>
    <m/>
    <m/>
    <m/>
    <m/>
    <m/>
    <m/>
    <m/>
    <m/>
    <m/>
    <m/>
    <m/>
    <m/>
    <m/>
    <m/>
    <m/>
    <m/>
    <m/>
    <m/>
    <m/>
    <m/>
    <m/>
    <m/>
    <m/>
    <m/>
    <m/>
    <m/>
    <m/>
    <m/>
    <m/>
    <m/>
    <m/>
    <m/>
    <m/>
    <m/>
    <m/>
    <m/>
    <m/>
    <m/>
    <m/>
    <m/>
    <m/>
    <m/>
    <m/>
    <m/>
    <m/>
    <m/>
    <m/>
    <m/>
    <m/>
    <m/>
    <m/>
    <m/>
    <m/>
    <m/>
    <m/>
    <m/>
    <m/>
    <m/>
    <m/>
    <n v="1"/>
    <m/>
    <m/>
    <n v="1"/>
    <n v="1"/>
    <s v="ZBHT0010"/>
    <e v="#N/A"/>
    <s v="Allocated 03"/>
    <e v="#N/A"/>
    <e v="#N/A"/>
    <e v="#N/A"/>
    <e v="#N/A"/>
    <e v="#N/A"/>
    <e v="#N/A"/>
    <s v="NO"/>
  </r>
  <r>
    <n v="141265176"/>
    <s v="MOSHIN SHABBIR TAMBOLI"/>
    <m/>
    <m/>
    <m/>
    <m/>
    <m/>
    <m/>
    <n v="3531"/>
    <n v="17654"/>
    <x v="3"/>
    <x v="1"/>
    <x v="1"/>
    <x v="12"/>
    <n v="44354.97"/>
    <n v="565"/>
    <n v="0"/>
    <n v="2700"/>
    <s v="FLOW"/>
    <n v="0.1932150731120581"/>
    <n v="1.5123906872050161E-2"/>
    <s v="FLOW"/>
    <x v="1"/>
    <s v="NC"/>
    <x v="2"/>
    <s v="Shifted"/>
    <m/>
    <s v="CNAVNA"/>
    <m/>
    <s v="ELG"/>
    <s v="C/O- Shabbir Tamboli SR NO 21 BALAMAL CHAWL SUBHASH NAGAR RIVER ROAD PIMPRI   Pune City Pune PUNE 411017"/>
    <s v="KALEWADI"/>
    <s v=" 8999797762 8999797762 "/>
    <s v="SUFIAN FRIUTS SHOP"/>
    <s v="KALEWADI MAIN ROAD PIMPRI PUNE  NR KALEWADI BRIDGE PUNE 411017"/>
    <n v="20919"/>
    <n v="44354.97"/>
    <n v="148"/>
    <n v="176"/>
    <s v="-"/>
    <s v="NPA"/>
    <s v="MH14KV1291"/>
    <s v="SUZUKI BURGMAN STREET BT BSVI"/>
    <n v="45045"/>
    <n v="36"/>
    <x v="1"/>
    <s v="KAILASH ATKARI"/>
    <s v="NUTAN KAMBLE"/>
    <m/>
    <m/>
    <m/>
    <m/>
    <m/>
    <m/>
    <n v="1"/>
    <m/>
    <m/>
    <m/>
    <m/>
    <m/>
    <m/>
    <m/>
    <m/>
    <m/>
    <m/>
    <m/>
    <m/>
    <m/>
    <m/>
    <n v="1"/>
    <m/>
    <m/>
    <m/>
    <m/>
    <m/>
    <m/>
    <m/>
    <m/>
    <m/>
    <m/>
    <m/>
    <m/>
    <m/>
    <m/>
    <m/>
    <m/>
    <m/>
    <m/>
    <m/>
    <m/>
    <m/>
    <m/>
    <m/>
    <m/>
    <m/>
    <m/>
    <m/>
    <m/>
    <m/>
    <m/>
    <m/>
    <m/>
    <m/>
    <m/>
    <m/>
    <m/>
    <m/>
    <m/>
    <m/>
    <m/>
    <m/>
    <m/>
    <m/>
    <m/>
    <m/>
    <m/>
    <m/>
    <m/>
    <m/>
    <m/>
    <m/>
    <m/>
    <m/>
    <m/>
    <m/>
    <m/>
    <m/>
    <m/>
    <m/>
    <m/>
    <m/>
    <m/>
    <m/>
    <m/>
    <m/>
    <m/>
    <m/>
    <m/>
    <m/>
    <m/>
    <m/>
    <n v="2"/>
    <n v="1"/>
    <s v="ZBHT0015"/>
    <s v="GoFUfZ_Aeyz"/>
    <s v="Allocated 02"/>
    <s v="Shifted (NC_SFTD)"/>
    <s v="Visited at customer residence address. Customer is shifted other place last 5/6 month ago. Vehicle with him."/>
    <d v="2025-09-08T00:00:00"/>
    <s v="Non Contactable Customer (POT_SKIP)"/>
    <s v="dt--05th  Sep 12:46pm called up customer no 8999797762  Its switch off"/>
    <d v="2025-09-05T00:00:00"/>
    <s v="VYMO"/>
  </r>
  <r>
    <n v="461987903"/>
    <s v="BANDU JYOTIBA HATAKAR"/>
    <m/>
    <m/>
    <m/>
    <m/>
    <m/>
    <m/>
    <n v="4144"/>
    <n v="20720"/>
    <x v="3"/>
    <x v="1"/>
    <x v="1"/>
    <x v="0"/>
    <n v="44153"/>
    <n v="778"/>
    <n v="0"/>
    <n v="2250"/>
    <s v="FLOW"/>
    <n v="0.17358385055709361"/>
    <n v="1.505504028345934E-2"/>
    <s v="STABLE"/>
    <x v="3"/>
    <s v="MPTP"/>
    <x v="1"/>
    <m/>
    <n v="25"/>
    <s v="CAVA"/>
    <m/>
    <s v="ELG"/>
    <s v="Aundh-Ravet-BRT-Road-Near   Raghunandan-Mangal-Karyalya   tathawade pune  Thathawade-Pune-City PUNE 411033"/>
    <s v="TATHAWADE"/>
    <s v=" 9325953665 7028682611 "/>
    <s v="Shri Sai construction"/>
    <s v="At Tathwade pune    Tathawade pune   Tathawade pune   Tathawade pune Tathawade pune  PUNE 411033"/>
    <n v="23748"/>
    <n v="44153"/>
    <n v="149"/>
    <n v="177"/>
    <s v="-"/>
    <s v="NPA"/>
    <s v="MH14LK0442"/>
    <s v="SPLENDOR PLUS I3S BS6 FI DRUM SELF"/>
    <n v="45343"/>
    <n v="24"/>
    <x v="1"/>
    <s v="KAILASH ATKARI"/>
    <s v="NUTAN KAMBLE"/>
    <m/>
    <m/>
    <m/>
    <n v="1"/>
    <m/>
    <m/>
    <m/>
    <m/>
    <m/>
    <m/>
    <m/>
    <m/>
    <m/>
    <m/>
    <m/>
    <m/>
    <m/>
    <m/>
    <m/>
    <m/>
    <m/>
    <m/>
    <m/>
    <m/>
    <m/>
    <m/>
    <m/>
    <m/>
    <m/>
    <m/>
    <m/>
    <m/>
    <m/>
    <m/>
    <m/>
    <m/>
    <m/>
    <m/>
    <m/>
    <m/>
    <m/>
    <m/>
    <m/>
    <m/>
    <m/>
    <m/>
    <m/>
    <m/>
    <m/>
    <m/>
    <m/>
    <m/>
    <m/>
    <m/>
    <m/>
    <m/>
    <m/>
    <m/>
    <m/>
    <m/>
    <m/>
    <m/>
    <m/>
    <m/>
    <m/>
    <m/>
    <m/>
    <m/>
    <m/>
    <m/>
    <m/>
    <m/>
    <m/>
    <m/>
    <m/>
    <m/>
    <m/>
    <m/>
    <m/>
    <m/>
    <m/>
    <m/>
    <m/>
    <m/>
    <m/>
    <m/>
    <m/>
    <m/>
    <m/>
    <m/>
    <m/>
    <m/>
    <m/>
    <n v="1"/>
    <n v="1"/>
    <s v="DUWT0030"/>
    <s v="A2V51QzGZuw"/>
    <s v="Allocated 02"/>
    <s v="Left Message (LMCB)"/>
    <s v="Left message to friend"/>
    <d v="2025-09-02T00:00:00"/>
    <s v="Non Contactable Customer (POT_SKIP)"/>
    <s v="dt--05th  Sep 12:47pm called up customer no 9325953665  Its not available "/>
    <d v="2025-09-05T00:00:00"/>
    <s v="VYMO"/>
  </r>
  <r>
    <n v="459165680"/>
    <s v="ANIS ILAHEE SHAIKH"/>
    <m/>
    <m/>
    <m/>
    <m/>
    <m/>
    <m/>
    <n v="3794"/>
    <n v="3660"/>
    <x v="0"/>
    <x v="1"/>
    <x v="1"/>
    <x v="1"/>
    <n v="43652"/>
    <n v="122"/>
    <n v="0"/>
    <n v="1800"/>
    <s v="-"/>
    <n v="4.1084919333856947E-2"/>
    <n v="2.174638612159348E-3"/>
    <s v="FLOW"/>
    <x v="1"/>
    <s v="-"/>
    <x v="2"/>
    <s v="Add not found"/>
    <m/>
    <s v="CNAVNA"/>
    <m/>
    <s v="-"/>
    <s v="flat no 101 sr   no 36/3E/1/2 jannat  manzil katraj  kondhwa road katraj  PUNE 411046"/>
    <s v="KATRAJ"/>
    <s v=" 8669077783 9421443582 "/>
    <s v="THE STEELMAN INDIA"/>
    <s v="shed no 4 sr no   42/1 dagde farm  house dagde wasti  opp sanjar furniture  kondhwa pisoli road  PUNE 411060"/>
    <n v="5582"/>
    <n v="43652"/>
    <n v="27"/>
    <n v="55"/>
    <s v="-"/>
    <s v="REGULAR"/>
    <s v="MH12VS1657"/>
    <s v="SUZUKI BURGMAN STREET"/>
    <n v="45135"/>
    <n v="36"/>
    <x v="1"/>
    <s v="VIJAY NIKAM"/>
    <s v="NUTAN KAMBLE"/>
    <m/>
    <m/>
    <m/>
    <m/>
    <m/>
    <m/>
    <m/>
    <m/>
    <m/>
    <m/>
    <m/>
    <m/>
    <m/>
    <m/>
    <m/>
    <m/>
    <m/>
    <m/>
    <m/>
    <m/>
    <m/>
    <m/>
    <m/>
    <m/>
    <m/>
    <m/>
    <m/>
    <m/>
    <m/>
    <m/>
    <m/>
    <m/>
    <m/>
    <m/>
    <m/>
    <m/>
    <n v="1"/>
    <m/>
    <m/>
    <m/>
    <m/>
    <m/>
    <m/>
    <m/>
    <m/>
    <m/>
    <m/>
    <m/>
    <m/>
    <m/>
    <m/>
    <m/>
    <m/>
    <m/>
    <m/>
    <m/>
    <m/>
    <m/>
    <m/>
    <m/>
    <m/>
    <m/>
    <m/>
    <m/>
    <m/>
    <m/>
    <m/>
    <m/>
    <m/>
    <m/>
    <m/>
    <m/>
    <m/>
    <m/>
    <m/>
    <m/>
    <m/>
    <m/>
    <m/>
    <m/>
    <m/>
    <m/>
    <m/>
    <m/>
    <m/>
    <m/>
    <m/>
    <m/>
    <m/>
    <m/>
    <m/>
    <m/>
    <m/>
    <n v="1"/>
    <n v="1"/>
    <s v="DUWT0031"/>
    <s v="AoTB-4boevm"/>
    <s v="Allocated 04"/>
    <s v="Address Not Found (NC_ANF)"/>
    <s v="Customer address not found"/>
    <d v="2025-09-13T00:00:00"/>
    <s v="Non Contactable Customer (POT_SKIP)"/>
    <s v="dt--08th  sep 18:05pm called up customer no  9421443582 Its   not connected  "/>
    <d v="2025-09-08T00:00:00"/>
    <s v="NO"/>
  </r>
  <r>
    <n v="459472743"/>
    <s v="MOSIN AYUB MANIYAR"/>
    <s v="ONLINE"/>
    <s v="30.09.25"/>
    <n v="3600"/>
    <s v="UPI"/>
    <n v="447673243688"/>
    <m/>
    <n v="3566"/>
    <n v="2612"/>
    <x v="0"/>
    <x v="0"/>
    <x v="0"/>
    <x v="1"/>
    <n v="43641"/>
    <n v="86"/>
    <n v="0"/>
    <n v="1350"/>
    <s v="18.08.25"/>
    <n v="4.1074566220307231E-2"/>
    <n v="2.1740906183736388E-3"/>
    <s v="STABLE"/>
    <x v="0"/>
    <s v="PAID"/>
    <x v="1"/>
    <m/>
    <n v="30"/>
    <s v="CAVA"/>
    <m/>
    <s v="-"/>
    <s v="MAHENDRA GENERAL   STORE JAVAL 570  ABEDKAR NAGAR  MARKET YARD PUNE CITY .....  PUNE 411037"/>
    <s v="MARKET YARD"/>
    <s v=" 8668595701 9657337732 "/>
    <s v="POORVIKA MOBILES PRIVATE LIMITED"/>
    <s v="NEEL SQUARE PLOT   NO 07 OLD SURVEY  NO 418/151   NEW SURVEY NO 187 AUNDH SANGHVI  AUNDH SANGHVI NEAR VAN HEUSEN STORE PUNE 411007"/>
    <n v="4048"/>
    <n v="43641"/>
    <n v="27"/>
    <n v="55"/>
    <s v="-"/>
    <s v="NPA"/>
    <s v="MH12VU0613"/>
    <s v="ACCESS SPL ED DISC CBS BT BSVI"/>
    <n v="45159"/>
    <n v="36"/>
    <x v="1"/>
    <s v="VIJAY NIKAM"/>
    <s v="NUTAN KAMBLE"/>
    <m/>
    <m/>
    <m/>
    <m/>
    <m/>
    <m/>
    <m/>
    <m/>
    <m/>
    <m/>
    <m/>
    <m/>
    <m/>
    <m/>
    <m/>
    <m/>
    <m/>
    <m/>
    <m/>
    <m/>
    <m/>
    <n v="1"/>
    <m/>
    <m/>
    <m/>
    <m/>
    <m/>
    <m/>
    <m/>
    <m/>
    <m/>
    <m/>
    <m/>
    <m/>
    <m/>
    <m/>
    <m/>
    <m/>
    <m/>
    <m/>
    <m/>
    <m/>
    <m/>
    <m/>
    <m/>
    <m/>
    <m/>
    <m/>
    <m/>
    <m/>
    <m/>
    <m/>
    <m/>
    <m/>
    <m/>
    <m/>
    <m/>
    <m/>
    <m/>
    <m/>
    <m/>
    <m/>
    <m/>
    <m/>
    <m/>
    <m/>
    <m/>
    <m/>
    <m/>
    <m/>
    <m/>
    <m/>
    <m/>
    <m/>
    <m/>
    <m/>
    <m/>
    <m/>
    <m/>
    <m/>
    <m/>
    <m/>
    <m/>
    <m/>
    <m/>
    <m/>
    <m/>
    <m/>
    <m/>
    <m/>
    <m/>
    <m/>
    <m/>
    <n v="1"/>
    <n v="1"/>
    <s v="DUWT0031"/>
    <s v="APHtGYQPGX8z"/>
    <s v="Allocated 02"/>
    <s v="Left Message (LMCB)"/>
    <s v="Left message customer wife"/>
    <d v="2025-09-08T00:00:00"/>
    <s v="Left Message (LMCB)"/>
    <s v="dt--05th  Sep 12:48pm called up customer no  9657337732  Its call received by customer  brother left messag eto customer brother  "/>
    <d v="2025-09-05T00:00:00"/>
    <s v="NO"/>
  </r>
  <r>
    <n v="460162567"/>
    <s v="NILAM RAJU GAIKWAD"/>
    <s v="ONLINE"/>
    <s v="13.09.25"/>
    <n v="3480"/>
    <s v="UPI"/>
    <n v="525636474926"/>
    <m/>
    <n v="3326"/>
    <n v="3262"/>
    <x v="0"/>
    <x v="0"/>
    <x v="0"/>
    <x v="9"/>
    <n v="43542.85"/>
    <n v="146"/>
    <n v="0"/>
    <n v="2700"/>
    <s v="12.08.25"/>
    <n v="1.6294331081164341E-2"/>
    <n v="2.1692010192766111E-3"/>
    <s v="STABLE"/>
    <x v="0"/>
    <s v="PAID"/>
    <x v="4"/>
    <m/>
    <m/>
    <s v="CAVA"/>
    <m/>
    <m/>
    <s v="152  OPPOSITE KATARIA   HOSPITAL  YERWADA Pune City  pune pune pune pune PUNE 411006"/>
    <s v="YERWADA"/>
    <s v=" 9762045845  "/>
    <s v="TATA CONSULTANCY SERVICES LIMITED"/>
    <s v="pune pune  pune   pune  pune pune  pune pune  pune pune PUNE 411001"/>
    <n v="9434"/>
    <n v="43542.85"/>
    <n v="27"/>
    <n v="24"/>
    <s v="-"/>
    <s v="REGULAR"/>
    <s v="MH12WB5598"/>
    <s v="HONDA DIO SMART"/>
    <n v="45216"/>
    <n v="36"/>
    <x v="0"/>
    <s v="VIJAY NIKAM"/>
    <s v="NUTAN KAMBLE"/>
    <m/>
    <m/>
    <m/>
    <m/>
    <m/>
    <m/>
    <m/>
    <m/>
    <m/>
    <m/>
    <m/>
    <m/>
    <m/>
    <m/>
    <m/>
    <m/>
    <m/>
    <m/>
    <m/>
    <m/>
    <m/>
    <m/>
    <m/>
    <m/>
    <m/>
    <m/>
    <m/>
    <n v="1"/>
    <m/>
    <m/>
    <m/>
    <m/>
    <m/>
    <m/>
    <m/>
    <m/>
    <m/>
    <m/>
    <m/>
    <m/>
    <m/>
    <m/>
    <m/>
    <m/>
    <m/>
    <m/>
    <m/>
    <m/>
    <m/>
    <m/>
    <m/>
    <m/>
    <m/>
    <m/>
    <m/>
    <m/>
    <m/>
    <m/>
    <m/>
    <m/>
    <m/>
    <m/>
    <m/>
    <m/>
    <m/>
    <m/>
    <m/>
    <m/>
    <m/>
    <m/>
    <m/>
    <m/>
    <m/>
    <m/>
    <m/>
    <m/>
    <m/>
    <m/>
    <m/>
    <m/>
    <m/>
    <m/>
    <m/>
    <m/>
    <m/>
    <m/>
    <m/>
    <m/>
    <m/>
    <m/>
    <m/>
    <m/>
    <m/>
    <n v="1"/>
    <n v="1"/>
    <s v="ZBHT0012"/>
    <e v="#N/A"/>
    <s v="Allocated"/>
    <s v="Left Message (LMCB)"/>
    <s v="Lm"/>
    <d v="2025-09-10T00:00:00"/>
    <s v="Non Contactable Customer (POT_SKIP)"/>
    <s v="dt--13th sep 15:07 pm called up customer no 9762045845 Its  not connected "/>
    <d v="2025-09-13T00:00:00"/>
    <s v="NO"/>
  </r>
  <r>
    <n v="460840197"/>
    <s v="VENILA SURALI PERISWAMI"/>
    <s v="BRANCH"/>
    <s v="04.09.25"/>
    <n v="3750"/>
    <m/>
    <m/>
    <m/>
    <n v="3730"/>
    <n v="11318"/>
    <x v="1"/>
    <x v="0"/>
    <x v="0"/>
    <x v="5"/>
    <n v="43519"/>
    <n v="742"/>
    <n v="0"/>
    <n v="2250"/>
    <s v="07.08.25"/>
    <n v="0.18093939305745541"/>
    <n v="1.013501510384838E-2"/>
    <s v="STABLE"/>
    <x v="0"/>
    <s v="PAID"/>
    <x v="4"/>
    <m/>
    <m/>
    <m/>
    <m/>
    <s v="ELG"/>
    <s v="vikas nagar dehu   road Kivale PUNE  PUNE  NR MB CAMP WATER TANK PUNE 412101"/>
    <s v="KIWALE"/>
    <s v=" 9552809426 7517040124 "/>
    <s v="CHOUDHARY HOSPITAL"/>
    <s v="NATKE COLONY  DEHUROAD   PUNE PUNE  PUNE  NR BANK OF INDIA  PUNE 411017"/>
    <n v="14310"/>
    <n v="43519"/>
    <n v="119"/>
    <n v="116"/>
    <s v="-"/>
    <s v="NPA"/>
    <s v="MH14LG0472"/>
    <s v="ACCESS SPL ED DISC CBS BT BSVI"/>
    <n v="45252"/>
    <n v="30"/>
    <x v="1"/>
    <s v="VIJAY NIKAM"/>
    <s v="NUTAN KAMBLE"/>
    <m/>
    <m/>
    <m/>
    <m/>
    <m/>
    <m/>
    <m/>
    <m/>
    <m/>
    <m/>
    <m/>
    <m/>
    <n v="1"/>
    <m/>
    <m/>
    <m/>
    <m/>
    <m/>
    <m/>
    <m/>
    <m/>
    <m/>
    <m/>
    <m/>
    <m/>
    <m/>
    <m/>
    <m/>
    <m/>
    <m/>
    <m/>
    <m/>
    <m/>
    <m/>
    <m/>
    <m/>
    <m/>
    <m/>
    <m/>
    <m/>
    <m/>
    <m/>
    <n v="1"/>
    <m/>
    <m/>
    <m/>
    <m/>
    <m/>
    <m/>
    <m/>
    <m/>
    <m/>
    <m/>
    <m/>
    <n v="1"/>
    <m/>
    <m/>
    <m/>
    <m/>
    <m/>
    <m/>
    <m/>
    <m/>
    <m/>
    <m/>
    <m/>
    <m/>
    <m/>
    <m/>
    <m/>
    <m/>
    <m/>
    <m/>
    <m/>
    <m/>
    <m/>
    <m/>
    <m/>
    <m/>
    <m/>
    <m/>
    <m/>
    <m/>
    <m/>
    <m/>
    <m/>
    <m/>
    <m/>
    <m/>
    <m/>
    <m/>
    <m/>
    <m/>
    <n v="3"/>
    <n v="1"/>
    <s v="DUWT0027"/>
    <s v="APpn7HxTG27"/>
    <s v="Allocated 02"/>
    <s v="Refuse To Pay (RTP)"/>
    <s v="Visited to Customers residence address Customer already paid Rs. 3730/- and he has financial problem so can't pay balance amount "/>
    <d v="2025-09-19T00:00:00"/>
    <s v="RINGING NO RESPONSE (RNR)"/>
    <s v="dt--05th  Sep 12:51pm called up customer no 9552809426 Its  ringing "/>
    <d v="2025-09-05T00:00:00"/>
    <s v="NO"/>
  </r>
  <r>
    <n v="459374219"/>
    <s v="NAGENDRA BASAVARAJ ATANUR"/>
    <m/>
    <m/>
    <m/>
    <m/>
    <m/>
    <m/>
    <n v="3144"/>
    <n v="12572"/>
    <x v="1"/>
    <x v="1"/>
    <x v="1"/>
    <x v="4"/>
    <n v="43399.18"/>
    <n v="346"/>
    <n v="0"/>
    <n v="2159.8200000000002"/>
    <s v="FLOW"/>
    <n v="0.20392836415677951"/>
    <n v="1.0107110567674681E-2"/>
    <s v="FLOW"/>
    <x v="1"/>
    <s v="NC"/>
    <x v="2"/>
    <s v="Add not found"/>
    <m/>
    <s v="CNAVNA"/>
    <m/>
    <s v="ELG"/>
    <s v="SR NO 223 BHOTE   VASTI NEAR KOHINOOR  COMPLES ROOM  NO 11 SUSGAON NR SUS GAON  NR SUNNY WORLD  PUNE 411021"/>
    <s v="SUS"/>
    <s v=" 8080458352 9886399949 "/>
    <s v="IOS SOCIETY"/>
    <s v="THATHAWADE ROAD   THATAWADE  TAL.  MULSHI  THATHWADE  NR HDFC BANK  PUNE 411033"/>
    <n v="15077.82"/>
    <n v="43399.18"/>
    <n v="119"/>
    <n v="147"/>
    <s v="-"/>
    <s v="NPA"/>
    <s v="MH12VS8309"/>
    <s v="HONDA SHINE DRUM BSVI"/>
    <n v="45152"/>
    <n v="36"/>
    <x v="1"/>
    <s v="KAILASH ATKARI"/>
    <s v="AARTI ZENDE"/>
    <m/>
    <m/>
    <m/>
    <m/>
    <m/>
    <m/>
    <m/>
    <m/>
    <m/>
    <m/>
    <m/>
    <m/>
    <m/>
    <m/>
    <m/>
    <m/>
    <m/>
    <m/>
    <m/>
    <m/>
    <m/>
    <n v="1"/>
    <m/>
    <m/>
    <n v="1"/>
    <m/>
    <m/>
    <m/>
    <m/>
    <m/>
    <m/>
    <m/>
    <m/>
    <n v="1"/>
    <m/>
    <m/>
    <m/>
    <m/>
    <m/>
    <m/>
    <m/>
    <m/>
    <m/>
    <m/>
    <m/>
    <m/>
    <m/>
    <m/>
    <m/>
    <m/>
    <m/>
    <m/>
    <m/>
    <m/>
    <m/>
    <m/>
    <m/>
    <m/>
    <m/>
    <m/>
    <m/>
    <m/>
    <m/>
    <m/>
    <m/>
    <m/>
    <m/>
    <m/>
    <m/>
    <m/>
    <m/>
    <m/>
    <m/>
    <m/>
    <m/>
    <m/>
    <m/>
    <m/>
    <m/>
    <m/>
    <m/>
    <m/>
    <m/>
    <m/>
    <m/>
    <m/>
    <m/>
    <m/>
    <m/>
    <m/>
    <m/>
    <m/>
    <m/>
    <n v="3"/>
    <n v="1"/>
    <s v="DUWT0030"/>
    <s v="B6kQqaggDN33"/>
    <s v="Allocated 02"/>
    <s v="Address Not Found (NC_ANF)"/>
    <s v="Address short not found "/>
    <d v="2025-09-12T00:00:00"/>
    <s v="Non Contactable Customer (POT_SKIP)"/>
    <s v="17:00-CALLED UP THE CUSTOMER NO IN SYSTEM. RESPONDENT SAID ITS IS WRONG NO."/>
    <d v="2025-09-11T00:00:00"/>
    <s v="NO"/>
  </r>
  <r>
    <n v="458168210"/>
    <s v="MADHUKAR NATHA LOKHANDE"/>
    <s v="ONLINE"/>
    <s v="08.09.25 30.09.25"/>
    <n v="7877"/>
    <s v="UPI"/>
    <n v="971558377971"/>
    <m/>
    <n v="3679"/>
    <n v="14721"/>
    <x v="3"/>
    <x v="2"/>
    <x v="0"/>
    <x v="13"/>
    <n v="42748.4"/>
    <n v="1234"/>
    <n v="0"/>
    <n v="2250"/>
    <s v="08.08.25"/>
    <n v="1"/>
    <n v="1.457610771756015E-2"/>
    <s v="RB"/>
    <x v="0"/>
    <s v="PAID"/>
    <x v="4"/>
    <m/>
    <m/>
    <s v="CAVA"/>
    <m/>
    <s v="ELG"/>
    <s v="S CORNER PIMPALGAON   ROAD MANCHAR  AMBEGAON MANCHAR  PUNE  PUNE 410503"/>
    <s v="MANCHAR"/>
    <s v=" 9960851892  "/>
    <s v="Lokhande"/>
    <s v="Rajgurunagar Pune     PUNE 410503"/>
    <n v="18205"/>
    <n v="42748.4"/>
    <n v="149"/>
    <n v="116"/>
    <s v="-"/>
    <s v="NPA"/>
    <s v="MH14KV5798"/>
    <s v="HONDA ACTIVA DLX"/>
    <n v="45065"/>
    <n v="36"/>
    <x v="1"/>
    <s v="VIJAY NIKAM"/>
    <s v="AARTI ZENDE"/>
    <m/>
    <m/>
    <m/>
    <m/>
    <m/>
    <m/>
    <m/>
    <m/>
    <m/>
    <n v="1"/>
    <m/>
    <m/>
    <m/>
    <m/>
    <m/>
    <m/>
    <m/>
    <m/>
    <m/>
    <m/>
    <m/>
    <m/>
    <m/>
    <m/>
    <m/>
    <m/>
    <m/>
    <m/>
    <m/>
    <m/>
    <m/>
    <m/>
    <m/>
    <m/>
    <m/>
    <m/>
    <m/>
    <m/>
    <m/>
    <m/>
    <m/>
    <m/>
    <m/>
    <m/>
    <m/>
    <n v="1"/>
    <m/>
    <m/>
    <m/>
    <m/>
    <m/>
    <m/>
    <m/>
    <m/>
    <m/>
    <m/>
    <m/>
    <m/>
    <m/>
    <m/>
    <m/>
    <m/>
    <m/>
    <m/>
    <m/>
    <m/>
    <m/>
    <m/>
    <m/>
    <m/>
    <m/>
    <m/>
    <m/>
    <m/>
    <m/>
    <m/>
    <m/>
    <m/>
    <m/>
    <m/>
    <m/>
    <n v="1"/>
    <m/>
    <m/>
    <m/>
    <m/>
    <m/>
    <m/>
    <m/>
    <m/>
    <m/>
    <m/>
    <m/>
    <n v="3"/>
    <n v="1"/>
    <s v="DUWT0029"/>
    <s v="koGGv1QAAltz"/>
    <s v="Allocated 02"/>
    <s v="Promise To Pay (PTP)"/>
    <s v="Promise to pay 29 sep "/>
    <d v="2025-09-29T00:00:00"/>
    <s v="RINGING NO RESPONSE (RNR)"/>
    <s v="18:01-CALLED UP THE CUSTOMER NO. CUSTOMER CONTACT NUMBER ARE RINGING MODE"/>
    <d v="2025-09-04T00:00:00"/>
    <s v="NO"/>
  </r>
  <r>
    <n v="456996339"/>
    <s v="SACHIN SITARAM NANGARE"/>
    <s v="ONLINE"/>
    <s v="11.09.25"/>
    <n v="6554"/>
    <s v="UPI"/>
    <m/>
    <m/>
    <n v="6399"/>
    <n v="0"/>
    <x v="0"/>
    <x v="0"/>
    <x v="0"/>
    <x v="10"/>
    <n v="42492"/>
    <n v="155"/>
    <n v="0"/>
    <n v="2700"/>
    <s v="12.08.25"/>
    <n v="6.5376477705793357E-2"/>
    <n v="2.1168501765755289E-3"/>
    <s v="STABLE"/>
    <x v="0"/>
    <s v="PAID"/>
    <x v="1"/>
    <m/>
    <n v="25"/>
    <s v="CAVNA"/>
    <m/>
    <m/>
    <s v="pandav nagar no   1 chakrapani vasahat  Near Shankar  Mandir Bhosari Pune City PUNE 411039"/>
    <s v="BHOSARI"/>
    <s v=" 7276500270 8600078069 "/>
    <s v="CPM INDIA SALES AND MARKETING.PVTLTD"/>
    <s v="3ef 3 rd floor   rushabh chambers  Makwana road  marol andheri Makwana road MUMBAI 400059"/>
    <n v="9254"/>
    <n v="42492"/>
    <n v="27"/>
    <n v="24"/>
    <s v="-"/>
    <s v="REGULAR"/>
    <s v="MH14KR3875"/>
    <s v="RE BULLET X 350 ES EFI JET BLACK"/>
    <n v="44984"/>
    <n v="36"/>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given ptp to online payment "/>
    <d v="2025-09-11T00:00:00"/>
    <e v="#N/A"/>
    <e v="#N/A"/>
    <e v="#N/A"/>
    <s v="NO"/>
  </r>
  <r>
    <n v="455049003"/>
    <s v="KAJAL VISHAL GHOLAP"/>
    <m/>
    <m/>
    <m/>
    <m/>
    <m/>
    <m/>
    <n v="3033"/>
    <n v="5876"/>
    <x v="4"/>
    <x v="1"/>
    <x v="1"/>
    <x v="9"/>
    <n v="42358.61"/>
    <n v="180"/>
    <n v="0"/>
    <n v="2250"/>
    <s v="FLOW"/>
    <n v="6.0854314286500337E-2"/>
    <n v="7.2527342545364902E-3"/>
    <s v="STABLE"/>
    <x v="3"/>
    <s v="PTP"/>
    <x v="1"/>
    <m/>
    <n v="24"/>
    <s v="CAVNA"/>
    <m/>
    <s v="-"/>
    <s v="OM SAI APARTMENT    FLAT NO 401  LOHAGAON ROAD NEAR  JAKAT NAKA DHANORI DIGHI CAMP PUNE CITY PUNE  PUNE 411015"/>
    <s v="DHANORI"/>
    <s v=" 8262866991  "/>
    <s v="Sai motors"/>
    <s v="Pratik nagar Yerwada     PUNE 411006"/>
    <n v="8306"/>
    <n v="42358.61"/>
    <n v="58"/>
    <n v="86"/>
    <s v="-"/>
    <s v="REGULAR"/>
    <s v="MH12UU2311"/>
    <s v="HONDA ACTIVA 6G DLX BS VI"/>
    <n v="44845"/>
    <n v="48"/>
    <x v="1"/>
    <s v="VIJAY NIKAM"/>
    <s v="NUTAN KAMBLE"/>
    <m/>
    <m/>
    <m/>
    <m/>
    <m/>
    <m/>
    <m/>
    <m/>
    <m/>
    <m/>
    <m/>
    <m/>
    <n v="1"/>
    <m/>
    <m/>
    <m/>
    <m/>
    <m/>
    <m/>
    <m/>
    <m/>
    <m/>
    <m/>
    <m/>
    <m/>
    <m/>
    <m/>
    <m/>
    <m/>
    <m/>
    <m/>
    <m/>
    <m/>
    <m/>
    <m/>
    <m/>
    <m/>
    <m/>
    <m/>
    <m/>
    <m/>
    <m/>
    <m/>
    <m/>
    <m/>
    <m/>
    <m/>
    <m/>
    <m/>
    <m/>
    <m/>
    <m/>
    <m/>
    <m/>
    <m/>
    <m/>
    <m/>
    <m/>
    <m/>
    <m/>
    <m/>
    <m/>
    <m/>
    <m/>
    <m/>
    <m/>
    <m/>
    <m/>
    <m/>
    <m/>
    <m/>
    <m/>
    <m/>
    <m/>
    <m/>
    <m/>
    <m/>
    <m/>
    <m/>
    <m/>
    <m/>
    <m/>
    <m/>
    <m/>
    <m/>
    <m/>
    <m/>
    <m/>
    <m/>
    <m/>
    <m/>
    <m/>
    <m/>
    <n v="1"/>
    <n v="1"/>
    <s v="ZBHT0012"/>
    <s v="koeHjwtkXvc"/>
    <s v="Allocated 02"/>
    <s v="Door Locked (NC_DL)"/>
    <s v="Nc"/>
    <d v="2025-09-05T00:00:00"/>
    <s v="RINGING NO RESPONSE (RNR)"/>
    <s v="dt--17th sep 16:42 pm called up customer no 8262866991 Its ringing "/>
    <d v="2025-09-17T00:00:00"/>
    <s v="NO"/>
  </r>
  <r>
    <n v="459836925"/>
    <s v="JAGDISH NATTHU SAHU"/>
    <s v="ONLINE"/>
    <s v="11.09.25"/>
    <n v="3450"/>
    <s v="UPI"/>
    <n v="376136456503"/>
    <m/>
    <n v="3191"/>
    <n v="2322"/>
    <x v="0"/>
    <x v="0"/>
    <x v="0"/>
    <x v="16"/>
    <n v="42226"/>
    <n v="91"/>
    <n v="0"/>
    <n v="2700"/>
    <s v="14.08.25"/>
    <n v="2.5378887906219449E-2"/>
    <n v="2.103598690484757E-3"/>
    <s v="STABLE"/>
    <x v="0"/>
    <s v="PAID"/>
    <x v="4"/>
    <s v="Cust at chakan"/>
    <m/>
    <s v="CAVNA"/>
    <m/>
    <m/>
    <s v="    Parunde pune   pune   sai paper industries PUNE 410502"/>
    <s v="PARUNDE"/>
    <s v=" 9730104959 7219050366 "/>
    <s v="shweta fabrication"/>
    <s v="ap rajgurunagar   tandoli phata  tal khed dist pune  toll plaza PUNE 410505"/>
    <n v="8304"/>
    <n v="42226"/>
    <n v="27"/>
    <n v="24"/>
    <s v="-"/>
    <s v="REGULAR"/>
    <s v="MH14KZ9850"/>
    <s v="LIVO DRUM CBS"/>
    <n v="45190"/>
    <n v="36"/>
    <x v="0"/>
    <s v="KAILASH ATKARI"/>
    <s v="AARTI ZENDE"/>
    <m/>
    <m/>
    <m/>
    <m/>
    <m/>
    <m/>
    <m/>
    <m/>
    <m/>
    <m/>
    <m/>
    <m/>
    <m/>
    <m/>
    <m/>
    <m/>
    <m/>
    <m/>
    <m/>
    <m/>
    <m/>
    <m/>
    <m/>
    <m/>
    <m/>
    <m/>
    <m/>
    <m/>
    <m/>
    <m/>
    <n v="1"/>
    <m/>
    <m/>
    <m/>
    <m/>
    <m/>
    <m/>
    <m/>
    <m/>
    <m/>
    <m/>
    <m/>
    <m/>
    <m/>
    <m/>
    <m/>
    <m/>
    <m/>
    <m/>
    <m/>
    <m/>
    <m/>
    <m/>
    <m/>
    <m/>
    <m/>
    <m/>
    <m/>
    <m/>
    <m/>
    <m/>
    <m/>
    <m/>
    <m/>
    <m/>
    <m/>
    <m/>
    <m/>
    <m/>
    <m/>
    <m/>
    <m/>
    <m/>
    <m/>
    <m/>
    <m/>
    <m/>
    <m/>
    <m/>
    <m/>
    <m/>
    <m/>
    <m/>
    <m/>
    <m/>
    <m/>
    <m/>
    <m/>
    <m/>
    <m/>
    <m/>
    <m/>
    <m/>
    <n v="1"/>
    <n v="1"/>
    <s v="ZBHT0021"/>
    <e v="#N/A"/>
    <s v="Allocated"/>
    <s v="Cash In Hand (PAID)"/>
    <s v="Paid"/>
    <d v="2025-09-11T00:00:00"/>
    <s v="RINGING NO RESPONSE (RNR)"/>
    <s v="17:02-CALLED UP THE CUSTOMER NO. CUSTOMER CONTACT NUMBER ARE BUSY  MODE"/>
    <d v="2025-09-11T00:00:00"/>
    <s v="NO"/>
  </r>
  <r>
    <n v="461429447"/>
    <s v="PRATIKSHA ANANDA KSHIRSAGAR"/>
    <m/>
    <m/>
    <m/>
    <m/>
    <m/>
    <m/>
    <n v="5666"/>
    <n v="16998"/>
    <x v="1"/>
    <x v="1"/>
    <x v="1"/>
    <x v="12"/>
    <n v="42148.14"/>
    <n v="869"/>
    <n v="0"/>
    <n v="2250"/>
    <s v="14.08.25"/>
    <n v="0.36206669055925489"/>
    <n v="9.8157594498751357E-3"/>
    <s v="FLOW"/>
    <x v="1"/>
    <s v="PAID"/>
    <x v="2"/>
    <s v="No Such Person"/>
    <m/>
    <s v="CNAVNA"/>
    <m/>
    <s v="-"/>
    <s v="PARIJAT COLONY   PIMPLE GURAV NEAR  BY GOD DATTA  MANDIR NEAR BY ICICI ATM PIMPALE GURAV PUNE  PUNE 411061"/>
    <s v="PIMPLE GURAV"/>
    <s v=" 9665177962  "/>
    <s v="Imaex hospital"/>
    <s v="Sita plaza brt   road opposite swaraGovind  garden    Pimple saudagar  pune  PUNE 411027"/>
    <n v="20117"/>
    <n v="42148.14"/>
    <n v="119"/>
    <n v="147"/>
    <s v="-"/>
    <s v="NPA"/>
    <s v="MH14LG7633"/>
    <s v="BAJAJ PULSAR NS 125"/>
    <n v="45299"/>
    <n v="24"/>
    <x v="1"/>
    <s v="KAILASH ATKARI"/>
    <s v="NUTAN KAMBLE"/>
    <m/>
    <m/>
    <m/>
    <m/>
    <m/>
    <m/>
    <n v="1"/>
    <m/>
    <m/>
    <m/>
    <m/>
    <m/>
    <m/>
    <m/>
    <m/>
    <m/>
    <m/>
    <m/>
    <m/>
    <m/>
    <m/>
    <m/>
    <m/>
    <m/>
    <m/>
    <m/>
    <m/>
    <m/>
    <m/>
    <m/>
    <m/>
    <m/>
    <m/>
    <m/>
    <m/>
    <m/>
    <m/>
    <m/>
    <m/>
    <m/>
    <m/>
    <m/>
    <m/>
    <m/>
    <m/>
    <m/>
    <m/>
    <m/>
    <n v="1"/>
    <m/>
    <m/>
    <m/>
    <m/>
    <m/>
    <m/>
    <m/>
    <m/>
    <m/>
    <m/>
    <m/>
    <n v="1"/>
    <m/>
    <m/>
    <m/>
    <m/>
    <m/>
    <m/>
    <m/>
    <m/>
    <m/>
    <m/>
    <m/>
    <m/>
    <m/>
    <m/>
    <m/>
    <m/>
    <m/>
    <m/>
    <m/>
    <m/>
    <m/>
    <m/>
    <m/>
    <m/>
    <m/>
    <m/>
    <m/>
    <m/>
    <m/>
    <m/>
    <m/>
    <m/>
    <n v="3"/>
    <n v="1"/>
    <s v="ZBHT0015"/>
    <s v="A6At_tfRY_EL"/>
    <s v="Allocated 02"/>
    <s v="Others (NC_OTHER)"/>
    <s v="Visited at customer office address. Customer job left last 5/6 month ago."/>
    <d v="2025-09-22T00:00:00"/>
    <s v="RINGING NO RESPONSE (RNR)"/>
    <s v="dt--17th sep 16:53 pm called up customer no 9665177962 Its ringing "/>
    <d v="2025-09-17T00:00:00"/>
    <s v="NO"/>
  </r>
  <r>
    <n v="463502533"/>
    <s v="SURAJ SANJAY SHINDE"/>
    <m/>
    <m/>
    <m/>
    <m/>
    <m/>
    <m/>
    <n v="5126"/>
    <n v="20250"/>
    <x v="1"/>
    <x v="1"/>
    <x v="1"/>
    <x v="10"/>
    <n v="41916"/>
    <n v="1604"/>
    <n v="0"/>
    <n v="2250"/>
    <s v="STABLE"/>
    <n v="0.1517628748166642"/>
    <n v="9.7616970310188348E-3"/>
    <s v="FLOW"/>
    <x v="1"/>
    <s v="PAID"/>
    <x v="2"/>
    <s v="Add not found"/>
    <m/>
    <s v="CNAVNA"/>
    <m/>
    <s v="-"/>
    <s v="SANT TUKARAM NAGAR    MAHARASHTRA  COL OM SAI BUILDING   BHOSARI PUNE CITY NR TUKARAM MANDIR nr.tukaram mandir  PUNE 411039"/>
    <s v="BHOSARI"/>
    <s v=" 8180033256 9730243192 "/>
    <s v="Bajaj finance ltd"/>
    <s v="wakadewadi shivaji   nagar shivaji  nagar pune   shivaji nagar nr Kawasaki showroom  PUNE 411005"/>
    <n v="24104"/>
    <n v="41916"/>
    <n v="119"/>
    <n v="147"/>
    <s v="-"/>
    <s v="NPA"/>
    <s v="MH24BY8494"/>
    <s v="SPLENDOR PLUS DRS CAST FI BLACK"/>
    <n v="45491"/>
    <n v="18"/>
    <x v="1"/>
    <s v="VIJAY NIKAM"/>
    <s v="NUTAN KAMBLE"/>
    <m/>
    <m/>
    <m/>
    <m/>
    <m/>
    <m/>
    <m/>
    <m/>
    <m/>
    <n v="1"/>
    <m/>
    <m/>
    <m/>
    <m/>
    <m/>
    <m/>
    <m/>
    <m/>
    <m/>
    <m/>
    <m/>
    <m/>
    <m/>
    <m/>
    <m/>
    <m/>
    <m/>
    <m/>
    <m/>
    <m/>
    <m/>
    <m/>
    <m/>
    <m/>
    <m/>
    <m/>
    <m/>
    <m/>
    <m/>
    <m/>
    <m/>
    <m/>
    <m/>
    <m/>
    <m/>
    <m/>
    <m/>
    <m/>
    <m/>
    <m/>
    <m/>
    <m/>
    <m/>
    <m/>
    <m/>
    <m/>
    <m/>
    <m/>
    <m/>
    <m/>
    <m/>
    <m/>
    <m/>
    <m/>
    <m/>
    <m/>
    <m/>
    <m/>
    <m/>
    <m/>
    <m/>
    <m/>
    <m/>
    <m/>
    <m/>
    <m/>
    <m/>
    <m/>
    <m/>
    <m/>
    <m/>
    <m/>
    <m/>
    <m/>
    <m/>
    <m/>
    <m/>
    <m/>
    <m/>
    <m/>
    <m/>
    <m/>
    <m/>
    <n v="1"/>
    <n v="1"/>
    <s v="DUWT0025"/>
    <s v="Go4zS6coFv7"/>
    <s v="Allocated 02"/>
    <s v="Address Not Found (NC_ANF)"/>
    <s v="Customer residence add not found short add "/>
    <d v="2025-09-04T00:00:00"/>
    <s v="Non Contactable Customer (POT_SKIP)"/>
    <s v="dt--05th  Sep 13:20pm called up customer no  9730243192  Its not connected "/>
    <d v="2025-09-05T00:00:00"/>
    <s v="VYMO"/>
  </r>
  <r>
    <n v="459750261"/>
    <s v="KOMAL ROHIT CHANDANE"/>
    <s v="ONLINE"/>
    <s v="12.09.25"/>
    <n v="3440"/>
    <m/>
    <m/>
    <m/>
    <n v="3370"/>
    <n v="3370"/>
    <x v="0"/>
    <x v="0"/>
    <x v="0"/>
    <x v="15"/>
    <n v="41894.400000000001"/>
    <n v="125"/>
    <n v="0"/>
    <n v="2700"/>
    <s v="14.08.25"/>
    <n v="3.086262822760346E-2"/>
    <n v="2.0870791687264858E-3"/>
    <s v="STABLE"/>
    <x v="0"/>
    <s v="PAID"/>
    <x v="4"/>
    <m/>
    <m/>
    <s v="CAVA"/>
    <m/>
    <m/>
    <s v="Bapu Kate Chawl Ward   No 3 Jai  Bhim Nagar   Dapodi  Pune City Pune Pune PUNE 411012"/>
    <s v="DAPODI"/>
    <s v=" 8999167706 7588756366 "/>
    <s v="PUNE MUNICIPAL CORPORATION"/>
    <s v="PMC MAIN BUILDING   SHIVAJI NAGAR   PUNE PUNE PUNE 411005"/>
    <n v="9565"/>
    <n v="41894.400000000001"/>
    <n v="27"/>
    <n v="24"/>
    <s v="-"/>
    <s v="REGULAR"/>
    <s v="MH14KZ6499"/>
    <s v="HONDA ACTIVA 6G H SMART"/>
    <n v="45182"/>
    <n v="36"/>
    <x v="0"/>
    <s v="VIJAY NIKAM"/>
    <s v="NUTAN KAMBLE"/>
    <m/>
    <m/>
    <m/>
    <m/>
    <m/>
    <m/>
    <m/>
    <m/>
    <m/>
    <m/>
    <m/>
    <m/>
    <m/>
    <m/>
    <m/>
    <m/>
    <m/>
    <m/>
    <m/>
    <m/>
    <m/>
    <m/>
    <m/>
    <m/>
    <m/>
    <m/>
    <m/>
    <m/>
    <m/>
    <m/>
    <m/>
    <m/>
    <m/>
    <n v="1"/>
    <m/>
    <m/>
    <m/>
    <m/>
    <m/>
    <m/>
    <m/>
    <m/>
    <m/>
    <m/>
    <m/>
    <m/>
    <m/>
    <m/>
    <m/>
    <m/>
    <m/>
    <m/>
    <m/>
    <m/>
    <m/>
    <m/>
    <m/>
    <m/>
    <m/>
    <m/>
    <m/>
    <m/>
    <m/>
    <m/>
    <m/>
    <m/>
    <m/>
    <m/>
    <m/>
    <m/>
    <m/>
    <m/>
    <m/>
    <m/>
    <m/>
    <m/>
    <m/>
    <m/>
    <m/>
    <m/>
    <m/>
    <m/>
    <m/>
    <m/>
    <m/>
    <m/>
    <m/>
    <m/>
    <m/>
    <m/>
    <m/>
    <m/>
    <m/>
    <n v="1"/>
    <n v="1"/>
    <s v="ZBHT0009"/>
    <e v="#N/A"/>
    <s v="Allocated"/>
    <s v="Promise To Pay (PTP)"/>
    <s v="Customer promise pay online 3440 on 12/09"/>
    <d v="2025-09-12T00:00:00"/>
    <s v="RINGING NO RESPONSE (RNR)"/>
    <s v="dt--13th sep 18:07 pm called up customer no  8999167706 Its ringing "/>
    <d v="2025-09-13T00:00:00"/>
    <s v="NO"/>
  </r>
  <r>
    <n v="460370800"/>
    <s v="SANTOSH PUNJAJI NAIKWADE"/>
    <m/>
    <m/>
    <m/>
    <m/>
    <m/>
    <s v="BANK STABLE 16"/>
    <n v="2950"/>
    <n v="2164.5700000000002"/>
    <x v="0"/>
    <x v="0"/>
    <x v="1"/>
    <x v="2"/>
    <n v="41782.57"/>
    <n v="50"/>
    <n v="0"/>
    <n v="2250"/>
    <s v="29.08.25"/>
    <n v="4.2227209424808308E-2"/>
    <n v="2.0815080646305051E-3"/>
    <s v="STABLE"/>
    <x v="0"/>
    <s v="PTP"/>
    <x v="4"/>
    <m/>
    <m/>
    <s v="CAVNA"/>
    <m/>
    <s v="-"/>
    <s v="C/O SANGITA FULORE   ROOM NO 12  3RD FLOOR BARGEWASTI  CHIMBALIPHATA CHIMBALI TA-KHED BEHIND HITACHI ATM  PUNE 412105"/>
    <s v="CHIMBALI"/>
    <s v=" 8847737349  "/>
    <s v="HUF INDIA PVT LTD"/>
    <s v="CHAKAN PUNE CHAKAN   PUNE    PUNE 410501"/>
    <n v="4464.57"/>
    <n v="41782.57"/>
    <n v="27"/>
    <n v="24"/>
    <s v="-"/>
    <s v="REGULAR"/>
    <s v="MH38AF7686"/>
    <s v="SPLENDOR PLUS XTEC"/>
    <n v="45228"/>
    <n v="36"/>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140932285"/>
    <s v="SACHIN KANU PARIHAR"/>
    <s v="ONLINE"/>
    <s v="26.09.25"/>
    <n v="4694"/>
    <s v="UPI"/>
    <m/>
    <m/>
    <n v="4489"/>
    <n v="4305"/>
    <x v="0"/>
    <x v="0"/>
    <x v="0"/>
    <x v="9"/>
    <n v="41626.910000000003"/>
    <n v="103"/>
    <n v="0"/>
    <n v="2700"/>
    <s v="26.08.25"/>
    <n v="1.5577360081525E-2"/>
    <n v="2.073753454386559E-3"/>
    <s v="STABLE"/>
    <x v="0"/>
    <s v="PTP"/>
    <x v="1"/>
    <s v="ADd not found"/>
    <n v="25"/>
    <s v="CAVNA"/>
    <m/>
    <s v="-"/>
    <s v="HOUSE NO 38 SR NO 48/1/1/7 ANAND PARK DHANORI ROAD PUNE   NEAR ANAND MANGAL GARDAN PUNE 411015"/>
    <s v="DHANORI"/>
    <s v=" 7767984131 7767984131 "/>
    <s v="VIPRO LIMITED"/>
    <s v="VIPRO LIMITED PVC 2 RAJIV GANDHI IT PARK fase 2 hinjewadi  near scl PUNE 411002"/>
    <n v="7108"/>
    <n v="41626.910000000003"/>
    <n v="26"/>
    <n v="23"/>
    <s v="-"/>
    <s v="NPA"/>
    <s v="MH12VK8871"/>
    <s v="PIAGGIO APRILIA SR 125"/>
    <n v="45041"/>
    <n v="36"/>
    <x v="1"/>
    <s v="VIJAY NIKAM"/>
    <s v="NUTAN KAMBLE"/>
    <m/>
    <m/>
    <m/>
    <n v="1"/>
    <m/>
    <m/>
    <m/>
    <m/>
    <m/>
    <m/>
    <m/>
    <m/>
    <m/>
    <m/>
    <m/>
    <m/>
    <m/>
    <m/>
    <m/>
    <m/>
    <m/>
    <m/>
    <m/>
    <m/>
    <m/>
    <m/>
    <m/>
    <m/>
    <m/>
    <m/>
    <m/>
    <m/>
    <m/>
    <m/>
    <m/>
    <m/>
    <m/>
    <m/>
    <m/>
    <m/>
    <m/>
    <m/>
    <m/>
    <m/>
    <m/>
    <m/>
    <m/>
    <m/>
    <m/>
    <m/>
    <m/>
    <m/>
    <m/>
    <m/>
    <m/>
    <m/>
    <m/>
    <m/>
    <m/>
    <m/>
    <m/>
    <m/>
    <m/>
    <m/>
    <m/>
    <m/>
    <m/>
    <m/>
    <m/>
    <m/>
    <m/>
    <m/>
    <n v="3"/>
    <m/>
    <m/>
    <m/>
    <m/>
    <m/>
    <m/>
    <m/>
    <m/>
    <m/>
    <m/>
    <m/>
    <m/>
    <m/>
    <m/>
    <m/>
    <m/>
    <m/>
    <m/>
    <m/>
    <m/>
    <n v="4"/>
    <n v="1"/>
    <s v="ZBHT0012"/>
    <s v="G6TBURiFkevc"/>
    <s v="Allocated 02"/>
    <s v="No Such Person (NC_NSP)"/>
    <s v=" Nc"/>
    <d v="2025-09-25T00:00:00"/>
    <s v="RINGING NO RESPONSE (RNR)"/>
    <s v="dt--05th  Sep 13:22pm called up customer no 7767984131 Its   ringing "/>
    <d v="2025-09-05T00:00:00"/>
    <s v="VYMO"/>
  </r>
  <r>
    <n v="460591015"/>
    <s v="RANGNATH BABAN BICHARE"/>
    <m/>
    <m/>
    <m/>
    <m/>
    <m/>
    <m/>
    <n v="2951"/>
    <n v="2951"/>
    <x v="0"/>
    <x v="0"/>
    <x v="0"/>
    <x v="16"/>
    <n v="41553.440000000002"/>
    <n v="54"/>
    <n v="0"/>
    <n v="450"/>
    <s v="-"/>
    <n v="2.4974662432572719E-2"/>
    <n v="2.0700933540741939E-3"/>
    <s v="STABLE"/>
    <x v="0"/>
    <s v="-"/>
    <x v="1"/>
    <m/>
    <n v="30"/>
    <s v="CAVNA"/>
    <m/>
    <s v="-"/>
    <s v="10272 GAVATHAN   BANGARAVADI GAVATHAN   V BANGARWADI   TA JUNNAR  D PUNE near gaothan PUNE 412410"/>
    <s v="JUNNAR"/>
    <s v=" 7558498682  "/>
    <s v="sai milk suppliers"/>
    <s v="a/p bangarwadi   belhe tal.junnar  dist.pune gaothan  belhe near gaothan PUNE 412410"/>
    <n v="3455"/>
    <n v="41553.440000000002"/>
    <n v="27"/>
    <n v="55"/>
    <s v="-"/>
    <s v="REGULAR"/>
    <s v="MH14LF6602"/>
    <s v="SPLENDOR PLUS BS6 DRK CAST FI"/>
    <n v="45240"/>
    <n v="36"/>
    <x v="1"/>
    <s v="KAILASH ATKARI"/>
    <s v="AARTI ZENDE"/>
    <m/>
    <m/>
    <m/>
    <m/>
    <m/>
    <m/>
    <n v="1"/>
    <m/>
    <m/>
    <m/>
    <m/>
    <m/>
    <m/>
    <m/>
    <m/>
    <m/>
    <m/>
    <m/>
    <m/>
    <m/>
    <m/>
    <m/>
    <m/>
    <m/>
    <m/>
    <m/>
    <m/>
    <m/>
    <m/>
    <m/>
    <m/>
    <m/>
    <m/>
    <m/>
    <m/>
    <m/>
    <m/>
    <m/>
    <m/>
    <m/>
    <m/>
    <m/>
    <m/>
    <m/>
    <m/>
    <m/>
    <m/>
    <m/>
    <n v="1"/>
    <m/>
    <m/>
    <m/>
    <m/>
    <m/>
    <m/>
    <m/>
    <m/>
    <m/>
    <m/>
    <m/>
    <m/>
    <m/>
    <m/>
    <m/>
    <m/>
    <m/>
    <m/>
    <m/>
    <m/>
    <m/>
    <m/>
    <m/>
    <m/>
    <m/>
    <m/>
    <m/>
    <m/>
    <m/>
    <m/>
    <m/>
    <m/>
    <m/>
    <m/>
    <m/>
    <m/>
    <m/>
    <m/>
    <m/>
    <m/>
    <m/>
    <m/>
    <m/>
    <m/>
    <n v="2"/>
    <n v="1"/>
    <s v="ZBHT0021"/>
    <s v="GoSBwh_iEYyc"/>
    <s v="Allocated 02"/>
    <s v="Door Locked (NC_DL)"/>
    <s v="Door locked "/>
    <d v="2025-09-17T00:00:00"/>
    <s v="Non Contactable Customer (POT_SKIP)"/>
    <s v="16:21-CALLED UP THE CUSTOMER NO. CUSTOMER IS NOT CONTACTABLE ON ANY CONTACT NO.IN SYSTEM"/>
    <d v="2025-09-03T00:00:00"/>
    <s v="NO"/>
  </r>
  <r>
    <n v="139093948"/>
    <s v="ANKITA AJIT DESHMANE"/>
    <s v="ONLINE"/>
    <s v="30.09.25"/>
    <n v="15000"/>
    <m/>
    <m/>
    <m/>
    <n v="4430"/>
    <n v="17720"/>
    <x v="3"/>
    <x v="2"/>
    <x v="0"/>
    <x v="1"/>
    <n v="41116.019999999997"/>
    <n v="1075.99"/>
    <n v="0"/>
    <n v="2250"/>
    <s v="-"/>
    <n v="0.26369951199964953"/>
    <n v="1.401950801520893E-2"/>
    <s v="RB"/>
    <x v="0"/>
    <s v="-"/>
    <x v="2"/>
    <s v="ADd not found"/>
    <m/>
    <s v="CNAVNA"/>
    <m/>
    <s v="ELG"/>
    <s v="H n 1781 namokar S n 2 ramchandra nagar samrth   balwadi mage Dhankawadi PUNE Pune PUNE 411043"/>
    <s v="DHANKWADI"/>
    <s v=" 7066751161 7066751161 "/>
    <s v="INFOSYS PVT LTD"/>
    <s v="eon it park kharadi pune city  behind wtc PUNE 411014"/>
    <n v="21045.99"/>
    <n v="41116.019999999997"/>
    <n v="148"/>
    <n v="176"/>
    <s v="-"/>
    <s v="NPA"/>
    <s v="MH12VE5249"/>
    <s v="BAJAJ CHETAK PREMIUM"/>
    <n v="44977"/>
    <n v="36"/>
    <x v="1"/>
    <s v="VIJAY NIKAM"/>
    <s v="NUTAN KAMBLE"/>
    <m/>
    <m/>
    <m/>
    <m/>
    <m/>
    <m/>
    <m/>
    <m/>
    <m/>
    <m/>
    <m/>
    <m/>
    <m/>
    <m/>
    <m/>
    <m/>
    <m/>
    <m/>
    <m/>
    <m/>
    <m/>
    <n v="1"/>
    <m/>
    <m/>
    <m/>
    <m/>
    <m/>
    <m/>
    <m/>
    <m/>
    <m/>
    <m/>
    <m/>
    <m/>
    <m/>
    <m/>
    <m/>
    <m/>
    <m/>
    <m/>
    <m/>
    <m/>
    <m/>
    <m/>
    <m/>
    <m/>
    <m/>
    <m/>
    <m/>
    <m/>
    <m/>
    <m/>
    <m/>
    <m/>
    <m/>
    <m/>
    <m/>
    <m/>
    <m/>
    <m/>
    <m/>
    <m/>
    <m/>
    <m/>
    <m/>
    <m/>
    <m/>
    <m/>
    <m/>
    <m/>
    <m/>
    <m/>
    <m/>
    <m/>
    <m/>
    <m/>
    <m/>
    <m/>
    <m/>
    <m/>
    <m/>
    <m/>
    <m/>
    <m/>
    <m/>
    <m/>
    <m/>
    <m/>
    <m/>
    <m/>
    <m/>
    <m/>
    <m/>
    <n v="1"/>
    <n v="1"/>
    <s v="DUWT0031"/>
    <s v="k6Hq4Clkev7"/>
    <s v="Allocated 02"/>
    <s v="Address Not Found (NC_ANF)"/>
    <s v="Customer address not found"/>
    <d v="2025-09-08T00:00:00"/>
    <s v="RINGING NO RESPONSE (RNR)"/>
    <s v="dt--02nd sep 16:21pm called up customer no 7066751161  Its  busy "/>
    <d v="2025-09-02T00:00:00"/>
    <s v="NO"/>
  </r>
  <r>
    <n v="462063296"/>
    <s v="RUTHIK RAJESH MAHAPURE"/>
    <s v="ONLINE"/>
    <s v="13.09.25"/>
    <n v="8500"/>
    <m/>
    <m/>
    <m/>
    <n v="4962"/>
    <n v="14815"/>
    <x v="4"/>
    <x v="2"/>
    <x v="0"/>
    <x v="4"/>
    <n v="40738"/>
    <n v="349"/>
    <n v="0"/>
    <n v="2700"/>
    <s v="STABLE"/>
    <n v="8.1007992524786548E-2"/>
    <n v="6.9752498502974377E-3"/>
    <s v="RB"/>
    <x v="0"/>
    <s v="-"/>
    <x v="4"/>
    <m/>
    <m/>
    <s v="CAVA"/>
    <m/>
    <m/>
    <s v="38 AUNDH ROAD AMBEDKAR   CHOWK BHAU  PATIL ROAD  PADAL WASTI H NO 12  NEAR BHAIRAVNATH MANDIR PUNE 411020"/>
    <s v="AUNDH"/>
    <s v=" 7276494798  "/>
    <s v="BLUE DART EXPRESS LIMITED"/>
    <s v="ambedkar chowk   bhau patil road  bopodi pune pune  pune pune  PUNE 411020"/>
    <n v="17864"/>
    <n v="40738"/>
    <n v="58"/>
    <n v="24"/>
    <s v="-"/>
    <s v="REGULAR"/>
    <s v="MH12WN0418"/>
    <s v="HONDA ACTIVA 125 SMART"/>
    <n v="45348"/>
    <n v="24"/>
    <x v="0"/>
    <s v="KAILASH ATKARI"/>
    <s v="AARTI ZENDE"/>
    <m/>
    <m/>
    <m/>
    <m/>
    <m/>
    <m/>
    <m/>
    <m/>
    <m/>
    <m/>
    <m/>
    <m/>
    <m/>
    <m/>
    <m/>
    <m/>
    <m/>
    <m/>
    <m/>
    <m/>
    <m/>
    <m/>
    <m/>
    <m/>
    <m/>
    <m/>
    <m/>
    <m/>
    <m/>
    <m/>
    <n v="1"/>
    <m/>
    <m/>
    <m/>
    <m/>
    <m/>
    <n v="2"/>
    <m/>
    <m/>
    <m/>
    <m/>
    <m/>
    <m/>
    <m/>
    <m/>
    <m/>
    <m/>
    <m/>
    <m/>
    <m/>
    <m/>
    <m/>
    <m/>
    <m/>
    <m/>
    <m/>
    <m/>
    <m/>
    <m/>
    <m/>
    <m/>
    <m/>
    <m/>
    <m/>
    <m/>
    <m/>
    <m/>
    <m/>
    <m/>
    <m/>
    <m/>
    <m/>
    <m/>
    <m/>
    <m/>
    <m/>
    <m/>
    <m/>
    <m/>
    <m/>
    <m/>
    <m/>
    <m/>
    <m/>
    <m/>
    <m/>
    <m/>
    <m/>
    <m/>
    <m/>
    <m/>
    <m/>
    <m/>
    <n v="3"/>
    <n v="1"/>
    <s v="DUWT0023"/>
    <e v="#N/A"/>
    <s v="Allocated"/>
    <s v="Payment (PAID)"/>
    <s v="PTP "/>
    <d v="2025-09-13T00:00:00"/>
    <s v="RINGING NO RESPONSE (RNR)"/>
    <s v="16:51-CALLED UP THE CUSTOMER NO. CUSTOMER CONTACT NUMBER ARE BUSY  MODE"/>
    <d v="2025-09-13T00:00:00"/>
    <s v="NO"/>
  </r>
  <r>
    <n v="137689972"/>
    <s v="KALPESH YOGESH SHIRKE"/>
    <m/>
    <m/>
    <m/>
    <m/>
    <m/>
    <m/>
    <n v="7138"/>
    <n v="6394"/>
    <x v="0"/>
    <x v="1"/>
    <x v="1"/>
    <x v="17"/>
    <n v="40532.53"/>
    <n v="186"/>
    <n v="0"/>
    <n v="2250"/>
    <s v="30.08.25"/>
    <n v="7.4205355197837566E-2"/>
    <n v="2.019234050822577E-3"/>
    <s v="STABLE"/>
    <x v="3"/>
    <s v="PTP"/>
    <x v="1"/>
    <m/>
    <n v="30"/>
    <s v="CAVA"/>
    <m/>
    <s v="-"/>
    <s v="SAN HILARI BANGLA NO A2  NEW TUNGARLI LONAVALA   NEAR PERFECT COMPANY KAILVALDHM 410403"/>
    <s v="LONAVALA"/>
    <s v=" 9139959796 9139959796 "/>
    <s v="CENTRAL RAILWAY"/>
    <s v="LONAVALA MAVAL PUNE  NEAR RAILWAY GROUND LONAVALA 410401"/>
    <n v="8830"/>
    <n v="40532.53"/>
    <n v="27"/>
    <n v="55"/>
    <s v="-"/>
    <s v="REGULAR"/>
    <s v="MH14KP0013"/>
    <s v="YAMAHA R15 M"/>
    <n v="44932"/>
    <n v="36"/>
    <x v="1"/>
    <s v="VIJAY NIKAM"/>
    <s v="AARTI ZENDE"/>
    <m/>
    <m/>
    <m/>
    <m/>
    <m/>
    <m/>
    <m/>
    <m/>
    <m/>
    <m/>
    <m/>
    <m/>
    <m/>
    <m/>
    <m/>
    <m/>
    <m/>
    <m/>
    <m/>
    <m/>
    <m/>
    <m/>
    <m/>
    <m/>
    <m/>
    <m/>
    <m/>
    <m/>
    <m/>
    <m/>
    <m/>
    <m/>
    <m/>
    <m/>
    <m/>
    <m/>
    <n v="1"/>
    <m/>
    <m/>
    <m/>
    <m/>
    <m/>
    <m/>
    <m/>
    <m/>
    <m/>
    <m/>
    <m/>
    <m/>
    <m/>
    <m/>
    <m/>
    <m/>
    <m/>
    <m/>
    <m/>
    <m/>
    <m/>
    <m/>
    <m/>
    <m/>
    <m/>
    <m/>
    <m/>
    <m/>
    <m/>
    <m/>
    <m/>
    <m/>
    <m/>
    <m/>
    <m/>
    <m/>
    <m/>
    <m/>
    <m/>
    <m/>
    <m/>
    <m/>
    <m/>
    <m/>
    <m/>
    <m/>
    <m/>
    <m/>
    <m/>
    <m/>
    <m/>
    <m/>
    <m/>
    <m/>
    <m/>
    <m/>
    <n v="1"/>
    <n v="1"/>
    <s v="DUWT0013"/>
    <e v="#N/A"/>
    <e v="#N/A"/>
    <e v="#N/A"/>
    <e v="#N/A"/>
    <e v="#N/A"/>
    <e v="#N/A"/>
    <e v="#N/A"/>
    <e v="#N/A"/>
    <s v="NO"/>
  </r>
  <r>
    <n v="140453840"/>
    <s v="ANGELINA BENJAMIN RAM"/>
    <m/>
    <m/>
    <m/>
    <m/>
    <m/>
    <m/>
    <n v="3538"/>
    <n v="17690"/>
    <x v="3"/>
    <x v="1"/>
    <x v="1"/>
    <x v="4"/>
    <n v="40480.46"/>
    <n v="803"/>
    <n v="0"/>
    <n v="2250"/>
    <s v="FLOW"/>
    <n v="0.46077262313234402"/>
    <n v="1.380279836008798E-2"/>
    <s v="FLOW"/>
    <x v="1"/>
    <s v="NC"/>
    <x v="2"/>
    <s v="Shifted"/>
    <m/>
    <s v="CNAVNA"/>
    <m/>
    <s v="ELG"/>
    <s v="H-14  NEETA APPARTMENT  70  NEW BAZAR KHADKI  NEAR CROWN HOTEL PUNE 411003"/>
    <s v="KHADAKI"/>
    <s v=" 8263900216 8263900216 "/>
    <s v="Q CONECT  LTD"/>
    <s v="Q CONECT  LTD PIMPRI VALLABH NAGAR  PUNE   PUNE 411017"/>
    <n v="20743"/>
    <n v="40480.46"/>
    <n v="148"/>
    <n v="176"/>
    <s v="-"/>
    <s v="NPA"/>
    <s v="MH12VK3207"/>
    <s v="HONDA ACTIVA 6G H SMART"/>
    <n v="45016"/>
    <n v="36"/>
    <x v="1"/>
    <s v="KAILASH ATKARI"/>
    <s v="AARTI ZENDE"/>
    <m/>
    <m/>
    <m/>
    <m/>
    <m/>
    <m/>
    <n v="1"/>
    <m/>
    <m/>
    <n v="1"/>
    <m/>
    <m/>
    <m/>
    <m/>
    <m/>
    <m/>
    <m/>
    <m/>
    <m/>
    <m/>
    <m/>
    <m/>
    <m/>
    <m/>
    <m/>
    <m/>
    <m/>
    <n v="1"/>
    <m/>
    <m/>
    <m/>
    <m/>
    <m/>
    <m/>
    <m/>
    <m/>
    <m/>
    <m/>
    <m/>
    <m/>
    <m/>
    <m/>
    <m/>
    <m/>
    <m/>
    <m/>
    <m/>
    <m/>
    <n v="1"/>
    <m/>
    <m/>
    <m/>
    <m/>
    <m/>
    <m/>
    <m/>
    <m/>
    <m/>
    <m/>
    <m/>
    <m/>
    <m/>
    <m/>
    <m/>
    <m/>
    <m/>
    <m/>
    <m/>
    <m/>
    <m/>
    <m/>
    <m/>
    <n v="1"/>
    <m/>
    <m/>
    <m/>
    <m/>
    <m/>
    <m/>
    <m/>
    <m/>
    <m/>
    <m/>
    <m/>
    <m/>
    <m/>
    <m/>
    <m/>
    <m/>
    <m/>
    <m/>
    <m/>
    <m/>
    <n v="5"/>
    <n v="1"/>
    <s v="DUWT0023"/>
    <s v="GoVv33c5QGjL"/>
    <s v="Allocated 02"/>
    <s v="Shifted (NC_SFTD)"/>
    <s v="Customer shifted from residence address "/>
    <d v="2025-09-30T00:00:00"/>
    <s v="RINGING NO RESPONSE (RNR)"/>
    <s v="16:52-CALLED UP THE CUSTOMER NO. CUSTOMER CONTACT NUMBER ARE RINGING MODE"/>
    <d v="2025-09-13T00:00:00"/>
    <s v="VYMO"/>
  </r>
  <r>
    <n v="462832226"/>
    <s v="GANESH DEEPAK BHISE"/>
    <m/>
    <m/>
    <m/>
    <m/>
    <m/>
    <m/>
    <n v="5728"/>
    <n v="26094"/>
    <x v="3"/>
    <x v="1"/>
    <x v="1"/>
    <x v="15"/>
    <n v="40370"/>
    <n v="1119"/>
    <n v="0"/>
    <n v="2250"/>
    <s v="FLOW"/>
    <n v="0.85121331106164033"/>
    <n v="1.376513433386754E-2"/>
    <s v="FLOW"/>
    <x v="2"/>
    <s v="PTP"/>
    <x v="3"/>
    <s v="Medical problem"/>
    <m/>
    <s v="CAVA"/>
    <m/>
    <s v="ELG"/>
    <s v="S/O: Deepak Bhise   sakharam kate  chowl  n amico  agencies sr no 63 ..... bombey pune road dapodi Pune PUNE 411012"/>
    <s v="DAPODI"/>
    <s v=" 9011550436  "/>
    <s v="JUPITER HOSPITLE"/>
    <s v="baner  pune pune    pune pune  pune  pune  pune pune PUNE 411012"/>
    <n v="29463"/>
    <n v="40370"/>
    <n v="149"/>
    <n v="177"/>
    <s v="-"/>
    <s v="NPA"/>
    <s v="MH14LN5771"/>
    <s v="SPLENDOR PLUS DRS CAST FI BLACK"/>
    <n v="45420"/>
    <n v="18"/>
    <x v="1"/>
    <s v="VIJAY NIKAM"/>
    <s v="NUTAN KAMBLE"/>
    <m/>
    <m/>
    <m/>
    <m/>
    <m/>
    <m/>
    <n v="1"/>
    <m/>
    <m/>
    <m/>
    <m/>
    <m/>
    <m/>
    <m/>
    <m/>
    <m/>
    <m/>
    <m/>
    <m/>
    <m/>
    <m/>
    <m/>
    <m/>
    <m/>
    <m/>
    <m/>
    <m/>
    <m/>
    <m/>
    <m/>
    <m/>
    <m/>
    <m/>
    <m/>
    <m/>
    <m/>
    <m/>
    <m/>
    <m/>
    <m/>
    <m/>
    <m/>
    <m/>
    <m/>
    <m/>
    <m/>
    <m/>
    <m/>
    <m/>
    <m/>
    <m/>
    <m/>
    <m/>
    <m/>
    <m/>
    <m/>
    <m/>
    <m/>
    <m/>
    <m/>
    <m/>
    <m/>
    <m/>
    <m/>
    <m/>
    <m/>
    <m/>
    <m/>
    <m/>
    <m/>
    <m/>
    <m/>
    <m/>
    <m/>
    <m/>
    <m/>
    <m/>
    <m/>
    <m/>
    <m/>
    <m/>
    <m/>
    <m/>
    <m/>
    <m/>
    <m/>
    <m/>
    <m/>
    <m/>
    <m/>
    <m/>
    <m/>
    <m/>
    <n v="1"/>
    <n v="1"/>
    <s v="ZBHT0009"/>
    <s v="Bo-kSIjtoBcw"/>
    <s v="Allocated 02"/>
    <s v="Left Message (LMCB)"/>
    <s v="Msg to mother"/>
    <d v="2025-09-03T00:00:00"/>
    <s v="Non Contactable Customer (POT_SKIP)"/>
    <s v="dt--05th  Sep 13:23pm called up customer no 9011550436 Its not connected "/>
    <d v="2025-09-05T00:00:00"/>
    <s v="NO"/>
  </r>
  <r>
    <n v="461251187"/>
    <s v="ZUBEDA KHURSHID ANSARI"/>
    <m/>
    <m/>
    <m/>
    <m/>
    <m/>
    <m/>
    <n v="5789"/>
    <n v="13803.06"/>
    <x v="2"/>
    <x v="1"/>
    <x v="1"/>
    <x v="17"/>
    <n v="40209.06"/>
    <n v="351"/>
    <n v="0"/>
    <n v="1800"/>
    <s v="03.08.25"/>
    <n v="0.56483577026590603"/>
    <n v="1.032619436002899E-2"/>
    <s v="STABLE"/>
    <x v="3"/>
    <s v="PAID"/>
    <x v="1"/>
    <m/>
    <m/>
    <s v="CAVNA"/>
    <m/>
    <s v="-"/>
    <s v="FLAT NO 04 VALVAN   ROAD PANGOLI  LONAVALA NEAR  MARUTI MANDIR  PUNE 410403"/>
    <s v="LONAVALA"/>
    <s v=" -  "/>
    <s v="ZUBEDA ANSARI CONSTRUCTION"/>
    <s v="FLAT NO  04 VALVAN   ROAD PANGOLI  LONAVALA NEAR  MARUTI MANDIR  PUNE 410403"/>
    <n v="15954.06"/>
    <n v="40209.06"/>
    <n v="88"/>
    <n v="116"/>
    <s v="-"/>
    <s v="NPA"/>
    <s v="MH14LM1720"/>
    <s v="TVS JUPITER 125 DISC"/>
    <n v="45286"/>
    <n v="24"/>
    <x v="1"/>
    <s v="VIJAY NIKAM"/>
    <s v="AARTI ZENDE"/>
    <m/>
    <m/>
    <m/>
    <m/>
    <m/>
    <m/>
    <n v="1"/>
    <m/>
    <m/>
    <m/>
    <m/>
    <m/>
    <m/>
    <m/>
    <m/>
    <m/>
    <m/>
    <m/>
    <m/>
    <m/>
    <m/>
    <m/>
    <m/>
    <m/>
    <m/>
    <m/>
    <m/>
    <m/>
    <m/>
    <m/>
    <n v="1"/>
    <m/>
    <m/>
    <m/>
    <m/>
    <m/>
    <m/>
    <m/>
    <m/>
    <m/>
    <m/>
    <m/>
    <m/>
    <m/>
    <m/>
    <m/>
    <m/>
    <m/>
    <m/>
    <m/>
    <m/>
    <m/>
    <m/>
    <m/>
    <n v="1"/>
    <m/>
    <m/>
    <m/>
    <m/>
    <m/>
    <m/>
    <m/>
    <m/>
    <m/>
    <m/>
    <m/>
    <m/>
    <m/>
    <m/>
    <m/>
    <m/>
    <m/>
    <m/>
    <m/>
    <m/>
    <m/>
    <m/>
    <m/>
    <m/>
    <m/>
    <m/>
    <m/>
    <m/>
    <m/>
    <m/>
    <m/>
    <m/>
    <m/>
    <m/>
    <m/>
    <m/>
    <m/>
    <m/>
    <n v="3"/>
    <n v="1"/>
    <s v="DUWT0013"/>
    <s v="BoJ4TJMHQ93"/>
    <s v="Allocated 02"/>
    <s v="No Intention to pay (NITP)"/>
    <s v="Not ready to pay "/>
    <d v="2025-09-29T00:00:00"/>
    <s v="RINGING NO RESPONSE (RNR)"/>
    <s v="16:52-CALLED UP THE CUSTOMER NO. CUSTOMER CONTACT NUMBER ARE BUSY  MODE"/>
    <d v="2025-09-13T00:00:00"/>
    <s v="NO"/>
  </r>
  <r>
    <n v="456135522"/>
    <s v="SUNIL PRABHU SONPARKHE"/>
    <s v="ONLINE"/>
    <s v="11.09.25"/>
    <n v="6300"/>
    <m/>
    <m/>
    <m/>
    <n v="3037"/>
    <n v="11852"/>
    <x v="1"/>
    <x v="0"/>
    <x v="0"/>
    <x v="1"/>
    <n v="40075"/>
    <n v="574"/>
    <n v="0"/>
    <n v="2250"/>
    <s v="-"/>
    <n v="1"/>
    <n v="9.332951820738615E-3"/>
    <s v="STABLE"/>
    <x v="0"/>
    <s v="-"/>
    <x v="4"/>
    <m/>
    <m/>
    <s v="CAVA"/>
    <m/>
    <s v="ELG"/>
    <s v="GANESH NAGARLANE   NO 22  BEHIND  OM HOSPITAL DHAYARI  PUNE CITY PUNE .  PUNE 411041"/>
    <s v="DHAYARI"/>
    <s v=" 9604891500  "/>
    <s v="Tuljabhavani Transport"/>
    <s v="Lane 22B Ganesh   nagar dhayari    PUNE 411041"/>
    <n v="14676"/>
    <n v="40075"/>
    <n v="119"/>
    <n v="86"/>
    <s v="-"/>
    <s v="NPA"/>
    <s v="MH12UZ7619"/>
    <s v="HONDA ACTIVA 6G DLX BS VI"/>
    <n v="44921"/>
    <n v="42"/>
    <x v="1"/>
    <s v="VIJAY NIKAM"/>
    <s v="NUTAN KAMBLE"/>
    <m/>
    <m/>
    <m/>
    <m/>
    <m/>
    <m/>
    <m/>
    <m/>
    <m/>
    <m/>
    <m/>
    <m/>
    <m/>
    <m/>
    <m/>
    <m/>
    <m/>
    <m/>
    <m/>
    <m/>
    <m/>
    <m/>
    <m/>
    <m/>
    <m/>
    <m/>
    <m/>
    <m/>
    <m/>
    <m/>
    <n v="2"/>
    <m/>
    <m/>
    <m/>
    <m/>
    <m/>
    <m/>
    <m/>
    <m/>
    <m/>
    <m/>
    <m/>
    <m/>
    <m/>
    <m/>
    <m/>
    <m/>
    <m/>
    <m/>
    <m/>
    <m/>
    <m/>
    <m/>
    <m/>
    <m/>
    <m/>
    <m/>
    <m/>
    <m/>
    <m/>
    <m/>
    <m/>
    <m/>
    <m/>
    <m/>
    <m/>
    <m/>
    <m/>
    <m/>
    <m/>
    <m/>
    <m/>
    <m/>
    <m/>
    <m/>
    <m/>
    <m/>
    <m/>
    <m/>
    <m/>
    <m/>
    <m/>
    <m/>
    <m/>
    <m/>
    <m/>
    <m/>
    <m/>
    <m/>
    <m/>
    <m/>
    <m/>
    <m/>
    <n v="2"/>
    <n v="1"/>
    <s v="DUWT0031"/>
    <s v="Boevn1BvGlt7"/>
    <s v="Allocated 02"/>
    <s v="Payment (PAID)"/>
    <s v="Customer paid emi"/>
    <d v="2025-09-11T00:00:00"/>
    <s v="Call Back (CLB)"/>
    <s v="dt--02nd sep 16:25pm called up customer no 9604891500 Its  call received but not talk than disconnected the call "/>
    <d v="2025-09-02T00:00:00"/>
    <s v="NO"/>
  </r>
  <r>
    <n v="466384891"/>
    <s v="KAILASH VISHNU KALE"/>
    <m/>
    <m/>
    <m/>
    <m/>
    <m/>
    <m/>
    <n v="3763"/>
    <n v="3763"/>
    <x v="0"/>
    <x v="1"/>
    <x v="1"/>
    <x v="2"/>
    <n v="39900"/>
    <n v="74"/>
    <n v="0"/>
    <n v="900"/>
    <s v="-"/>
    <n v="4.0324605596301313E-2"/>
    <n v="1.987722913615824E-3"/>
    <s v="FLOW"/>
    <x v="1"/>
    <s v="-"/>
    <x v="2"/>
    <s v="ADd not found"/>
    <m/>
    <s v="CNAVNA"/>
    <m/>
    <m/>
    <s v="AT PO KHALUMBRE   PAWAR WASTI TA  KHED S/O VISHNU  KALE KHALUMBRE PUNE MAHALUNGE INGAL  PUNE 410501"/>
    <s v="KHALUMBARE"/>
    <s v=" 7676401010  "/>
    <s v="sdcfvghjukillewrtyui"/>
    <s v="      "/>
    <n v="8500"/>
    <n v="39900"/>
    <n v="26"/>
    <n v="54"/>
    <s v="-"/>
    <s v="REGULAR"/>
    <s v="MH21BX0671"/>
    <s v="SPLENDOR PLUS I3S XTEC"/>
    <n v="45831"/>
    <n v="12"/>
    <x v="0"/>
    <s v="KAILASH ATKARI"/>
    <s v="AARTI ZENDE"/>
    <m/>
    <m/>
    <m/>
    <m/>
    <m/>
    <m/>
    <m/>
    <m/>
    <m/>
    <m/>
    <m/>
    <m/>
    <m/>
    <m/>
    <m/>
    <m/>
    <m/>
    <m/>
    <m/>
    <m/>
    <m/>
    <m/>
    <m/>
    <m/>
    <m/>
    <m/>
    <m/>
    <m/>
    <m/>
    <m/>
    <n v="1"/>
    <m/>
    <m/>
    <m/>
    <m/>
    <m/>
    <m/>
    <m/>
    <m/>
    <m/>
    <m/>
    <m/>
    <m/>
    <m/>
    <m/>
    <m/>
    <m/>
    <m/>
    <m/>
    <m/>
    <m/>
    <m/>
    <m/>
    <m/>
    <m/>
    <m/>
    <m/>
    <m/>
    <m/>
    <m/>
    <m/>
    <m/>
    <m/>
    <m/>
    <m/>
    <m/>
    <m/>
    <m/>
    <m/>
    <m/>
    <m/>
    <m/>
    <m/>
    <m/>
    <m/>
    <m/>
    <m/>
    <m/>
    <m/>
    <m/>
    <m/>
    <m/>
    <m/>
    <m/>
    <m/>
    <m/>
    <m/>
    <m/>
    <m/>
    <m/>
    <m/>
    <m/>
    <m/>
    <n v="1"/>
    <n v="1"/>
    <s v="DUWT0017"/>
    <e v="#N/A"/>
    <s v="Allocated"/>
    <s v="Address Not Found (NC_ANF)"/>
    <s v="Short address available "/>
    <d v="2025-09-11T00:00:00"/>
    <s v="Non Contactable Customer (POT_SKIP)"/>
    <s v="17:04-CALLED UP THE CUSTOMER NO. CUSTOMER IS NOT CONTACTABLE ON ANY CONTACT NO.IN SYSTEM"/>
    <d v="2025-09-11T00:00:00"/>
    <s v="NO"/>
  </r>
  <r>
    <n v="464707069"/>
    <s v="PRIYANKA SANTOSH JADHAV"/>
    <m/>
    <m/>
    <m/>
    <m/>
    <m/>
    <m/>
    <n v="6040"/>
    <n v="24160"/>
    <x v="1"/>
    <x v="1"/>
    <x v="1"/>
    <x v="2"/>
    <n v="39595"/>
    <n v="613"/>
    <n v="0"/>
    <n v="1800"/>
    <s v="FLOW"/>
    <n v="5.4242327429977158E-2"/>
    <n v="9.2211659973086835E-3"/>
    <s v="FLOW"/>
    <x v="1"/>
    <s v="-"/>
    <x v="2"/>
    <s v="Shifted"/>
    <m/>
    <s v="CNAVNA"/>
    <m/>
    <s v="-"/>
    <s v="FLAT NO B /7/303   SARA CITY KHARAABWADI  .CHAKAN  TALEGAV ROAD   KHARABWADI  PUNE 410501"/>
    <s v="KHARABWADI"/>
    <s v=" 9130883086  "/>
    <s v="JAGUAR SECURITY SERVICES PVT LTD"/>
    <s v="      "/>
    <n v="26573"/>
    <n v="39595"/>
    <n v="118"/>
    <n v="146"/>
    <s v="-"/>
    <s v="NPA"/>
    <s v="MH14KR5797"/>
    <s v="PIAGGIO VESPA SXL 125 CBS"/>
    <n v="45614"/>
    <n v="12"/>
    <x v="1"/>
    <s v="KAILASH ATKARI"/>
    <s v="AARTI ZENDE"/>
    <m/>
    <m/>
    <m/>
    <m/>
    <m/>
    <m/>
    <n v="1"/>
    <m/>
    <m/>
    <m/>
    <m/>
    <m/>
    <m/>
    <m/>
    <m/>
    <m/>
    <m/>
    <m/>
    <m/>
    <m/>
    <m/>
    <m/>
    <m/>
    <m/>
    <m/>
    <m/>
    <m/>
    <m/>
    <m/>
    <m/>
    <m/>
    <m/>
    <m/>
    <m/>
    <m/>
    <m/>
    <m/>
    <m/>
    <m/>
    <m/>
    <m/>
    <m/>
    <m/>
    <m/>
    <m/>
    <m/>
    <m/>
    <m/>
    <m/>
    <m/>
    <m/>
    <m/>
    <m/>
    <m/>
    <m/>
    <m/>
    <m/>
    <m/>
    <m/>
    <m/>
    <m/>
    <m/>
    <m/>
    <m/>
    <m/>
    <m/>
    <m/>
    <m/>
    <m/>
    <m/>
    <m/>
    <m/>
    <m/>
    <m/>
    <m/>
    <m/>
    <m/>
    <m/>
    <m/>
    <m/>
    <m/>
    <m/>
    <m/>
    <m/>
    <m/>
    <m/>
    <m/>
    <m/>
    <m/>
    <m/>
    <m/>
    <m/>
    <m/>
    <n v="1"/>
    <n v="1"/>
    <s v="DUWT0017"/>
    <s v="k6glbw9qamw"/>
    <s v="Allocated 02"/>
    <s v="Shifted (NC_SFTD)"/>
    <s v="Customer shifted from residence "/>
    <d v="2025-09-03T00:00:00"/>
    <s v="RINGING NO RESPONSE (RNR)"/>
    <s v="16:53-CALLED UP THE CUSTOMER NO. CUSTOMER CONTACT NUMBER ARE BUSY  MODE"/>
    <d v="2025-09-13T00:00:00"/>
    <s v="NO"/>
  </r>
  <r>
    <n v="458787050"/>
    <s v="PRANJAL DIPAK RAUT"/>
    <m/>
    <m/>
    <m/>
    <m/>
    <m/>
    <m/>
    <n v="3668"/>
    <n v="3668"/>
    <x v="0"/>
    <x v="1"/>
    <x v="1"/>
    <x v="14"/>
    <n v="39188"/>
    <n v="119"/>
    <n v="0"/>
    <n v="2250"/>
    <s v="31.08.25"/>
    <n v="9.2346310541262536E-2"/>
    <n v="1.952252770395412E-3"/>
    <s v="STABLE"/>
    <x v="3"/>
    <s v="PTP"/>
    <x v="1"/>
    <m/>
    <n v="30"/>
    <m/>
    <m/>
    <s v="-"/>
    <s v="  Akharwadi chas   Akharwadi pune  pune  vitthal rukmini mandir PUNE 410513"/>
    <s v="CHAS "/>
    <s v=" 8956535483 9890467847 "/>
    <s v="minda Rika pvt ltd"/>
    <s v="ap mahalunge chakan   tal khed dist  pune  bajaj electrical  PUNE 410501"/>
    <n v="6037"/>
    <n v="39188"/>
    <n v="27"/>
    <n v="55"/>
    <s v="-"/>
    <s v="REGULAR"/>
    <s v="MH14KX8617"/>
    <s v="HONDA ACTIVA 6G H SMART"/>
    <n v="45108"/>
    <n v="36"/>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460859858"/>
    <s v="AMIT SUDAM WAYKAR"/>
    <m/>
    <m/>
    <m/>
    <m/>
    <m/>
    <s v="BANK STABLE 16"/>
    <n v="3900"/>
    <n v="3450"/>
    <x v="0"/>
    <x v="0"/>
    <x v="1"/>
    <x v="16"/>
    <n v="39184"/>
    <n v="60"/>
    <n v="0"/>
    <n v="900"/>
    <s v="30.08.25"/>
    <n v="2.3550569405515628E-2"/>
    <n v="1.952053499927881E-3"/>
    <s v="STABLE"/>
    <x v="0"/>
    <s v="BPTP"/>
    <x v="8"/>
    <s v="Cust at Tamil nadu"/>
    <m/>
    <s v="CAVNA"/>
    <m/>
    <s v="-"/>
    <s v="   chalkvadi Pimpalwandi   ..........   near anandmala PUNE 412412"/>
    <s v="PIMPAL WANDI"/>
    <s v=" 8080944367 7820869249 "/>
    <s v="shivshambho plumbing services"/>
    <s v="a/p anandmala chalakwadi pimpalwandi    tal.junnar  dist pune anandmala chalakwadi near anandmala PUNE 412412"/>
    <n v="4410"/>
    <n v="39184"/>
    <n v="27"/>
    <n v="24"/>
    <s v="-"/>
    <s v="REGULAR"/>
    <s v="MH14LG7515"/>
    <s v="HERO XOOM 110 ZX"/>
    <n v="45254"/>
    <n v="30"/>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136955953"/>
    <s v="RANJNA SANTOSH PAWAR"/>
    <s v="ONLINE"/>
    <s v="18.09.25"/>
    <n v="140"/>
    <s v="UPI"/>
    <n v="804798238307"/>
    <m/>
    <n v="5839"/>
    <n v="5839"/>
    <x v="0"/>
    <x v="0"/>
    <x v="0"/>
    <x v="12"/>
    <n v="38778.120000000003"/>
    <n v="62"/>
    <n v="0"/>
    <n v="1800"/>
    <s v="-"/>
    <n v="4.354331195303221E-2"/>
    <n v="1.9318335255875711E-3"/>
    <s v="STABLE"/>
    <x v="0"/>
    <s v="-"/>
    <x v="4"/>
    <m/>
    <m/>
    <s v="CAVNA"/>
    <m/>
    <s v="-"/>
    <s v="YASHWANT NAGAR. TELCO ROAD NEAR BAUDDHA   VIHAR PIMPARI PuneCity Pune PUNE 411018"/>
    <s v="PIMAPRI"/>
    <s v=" 9371445570 9371445570 "/>
    <s v="ganesh khanawal"/>
    <s v="yashwant nagar telco road pimpri pune  Tata company PUNE 411018"/>
    <n v="7701"/>
    <n v="38778.120000000003"/>
    <n v="26"/>
    <n v="23"/>
    <s v="-"/>
    <s v="REGULAR"/>
    <s v="MH14KP4910"/>
    <s v="RE BULLET X 350 ES EFI ROYAL BLUE"/>
    <n v="44949"/>
    <n v="36"/>
    <x v="1"/>
    <s v="KAILASH ATKARI"/>
    <s v="NUTAN KAMBLE"/>
    <m/>
    <m/>
    <m/>
    <m/>
    <m/>
    <m/>
    <m/>
    <m/>
    <m/>
    <m/>
    <m/>
    <m/>
    <n v="2"/>
    <m/>
    <m/>
    <m/>
    <m/>
    <m/>
    <m/>
    <m/>
    <m/>
    <m/>
    <m/>
    <m/>
    <m/>
    <m/>
    <m/>
    <m/>
    <m/>
    <m/>
    <m/>
    <m/>
    <m/>
    <m/>
    <m/>
    <m/>
    <m/>
    <m/>
    <m/>
    <m/>
    <m/>
    <m/>
    <m/>
    <m/>
    <m/>
    <n v="1"/>
    <m/>
    <m/>
    <m/>
    <m/>
    <m/>
    <m/>
    <m/>
    <m/>
    <m/>
    <m/>
    <m/>
    <m/>
    <m/>
    <m/>
    <m/>
    <m/>
    <m/>
    <m/>
    <m/>
    <m/>
    <m/>
    <m/>
    <m/>
    <m/>
    <m/>
    <m/>
    <m/>
    <m/>
    <m/>
    <m/>
    <m/>
    <m/>
    <m/>
    <m/>
    <m/>
    <m/>
    <m/>
    <m/>
    <m/>
    <m/>
    <m/>
    <m/>
    <m/>
    <m/>
    <m/>
    <m/>
    <m/>
    <n v="3"/>
    <n v="1"/>
    <s v="ZBHT0015"/>
    <s v="Ao8MvDEp_Bc"/>
    <s v="Allocated 02"/>
    <s v="Shifted (NC_SFTD)"/>
    <s v="Visited at customer residence address. Customer is shifted at kudalwadi chikhli. Vehicle with him."/>
    <d v="2025-09-16T00:00:00"/>
    <e v="#N/A"/>
    <e v="#N/A"/>
    <e v="#N/A"/>
    <s v="NO"/>
  </r>
  <r>
    <n v="462374028"/>
    <s v="SIYON ARUN SADAFULE"/>
    <s v="ONLINE"/>
    <s v="30.09.25"/>
    <n v="4770"/>
    <m/>
    <m/>
    <m/>
    <n v="4670"/>
    <n v="-3"/>
    <x v="0"/>
    <x v="0"/>
    <x v="0"/>
    <x v="0"/>
    <n v="38343"/>
    <n v="87"/>
    <n v="0"/>
    <n v="2250"/>
    <s v="27.08.25"/>
    <n v="2.210855128584523E-2"/>
    <n v="1.9101568841296129E-3"/>
    <s v="STABLE"/>
    <x v="0"/>
    <s v="MPTP"/>
    <x v="0"/>
    <s v="Add not found"/>
    <m/>
    <s v="CAVNA"/>
    <m/>
    <m/>
    <s v="Hinjewadi-Mulshi-Hinjavadi-S/O:-Arun-Sad    . Hinjawadi-Gaonthan  Hinjawadi-Pune Near-Ganesh-mandir PUNE 411057"/>
    <s v="HINJEWADI"/>
    <s v=" 8847713141 8888429041 "/>
    <s v="TATA AUTOCOMP SYSTEMS LIMITED"/>
    <s v="rajiv gandhi infotech   park phase  2 hinjawadi  pune hinjawadi near bus stop PUNE 411057"/>
    <n v="7004"/>
    <n v="38343"/>
    <n v="27"/>
    <n v="55"/>
    <s v="-"/>
    <s v="REGULAR"/>
    <s v="MH14LM2515"/>
    <s v="HONDA ACTIVA DLX"/>
    <n v="45379"/>
    <n v="24"/>
    <x v="2"/>
    <s v="KAILASH ATKARI"/>
    <s v="NUTAN KAMBLE"/>
    <m/>
    <m/>
    <m/>
    <m/>
    <m/>
    <m/>
    <m/>
    <m/>
    <m/>
    <m/>
    <m/>
    <m/>
    <m/>
    <m/>
    <m/>
    <m/>
    <m/>
    <m/>
    <m/>
    <m/>
    <m/>
    <m/>
    <m/>
    <m/>
    <m/>
    <m/>
    <m/>
    <m/>
    <m/>
    <m/>
    <m/>
    <m/>
    <m/>
    <m/>
    <m/>
    <m/>
    <n v="1"/>
    <m/>
    <m/>
    <m/>
    <m/>
    <m/>
    <m/>
    <m/>
    <m/>
    <m/>
    <m/>
    <m/>
    <m/>
    <m/>
    <m/>
    <m/>
    <m/>
    <m/>
    <m/>
    <m/>
    <m/>
    <m/>
    <m/>
    <m/>
    <m/>
    <m/>
    <m/>
    <m/>
    <m/>
    <m/>
    <m/>
    <m/>
    <m/>
    <m/>
    <m/>
    <m/>
    <m/>
    <m/>
    <m/>
    <m/>
    <m/>
    <m/>
    <m/>
    <m/>
    <m/>
    <m/>
    <m/>
    <m/>
    <m/>
    <m/>
    <m/>
    <m/>
    <m/>
    <m/>
    <m/>
    <m/>
    <m/>
    <n v="1"/>
    <n v="1"/>
    <s v="DUWT0030"/>
    <e v="#N/A"/>
    <e v="#N/A"/>
    <e v="#N/A"/>
    <e v="#N/A"/>
    <e v="#N/A"/>
    <e v="#N/A"/>
    <e v="#N/A"/>
    <e v="#N/A"/>
    <s v="NO"/>
  </r>
  <r>
    <n v="463392446"/>
    <s v="GIRISH MARKANDAY JAKKANI"/>
    <m/>
    <m/>
    <m/>
    <m/>
    <m/>
    <s v="BANK STABLE 16"/>
    <n v="3477"/>
    <n v="3477"/>
    <x v="0"/>
    <x v="0"/>
    <x v="1"/>
    <x v="18"/>
    <n v="38319"/>
    <n v="15"/>
    <n v="0"/>
    <n v="450"/>
    <s v="-"/>
    <n v="0.1039430602850762"/>
    <n v="1.9089612613244311E-3"/>
    <s v="STABLE"/>
    <x v="0"/>
    <s v="-"/>
    <x v="4"/>
    <m/>
    <m/>
    <s v="CAVA"/>
    <m/>
    <s v="-"/>
    <s v="FL N-303 RAJ CORNER 1217/18   BHAWANI  PETH  NEAR  PALKHI VITHOBHA CHAUK  Pune PUNE 411042"/>
    <s v="BHAWANI PETH"/>
    <s v=" 8999936163 9767781515 "/>
    <s v="MORYA DECORATORS AND EVENTS"/>
    <s v="BHAWANI PETH PALKHI   CHOWK BHAWANI  PETH BHAWANI  PETH NR VITTHAL MANDIR PUNE 411042"/>
    <n v="3942"/>
    <n v="38319"/>
    <n v="27"/>
    <n v="24"/>
    <s v="-"/>
    <s v="REGULAR"/>
    <s v="MH12WY3405"/>
    <s v="JAWA 42 BOBBER JASPER RED"/>
    <n v="45477"/>
    <n v="24"/>
    <x v="1"/>
    <s v="VIJAY NIKAM"/>
    <s v="NUTAN KAMBLE"/>
    <m/>
    <m/>
    <m/>
    <m/>
    <m/>
    <m/>
    <n v="1"/>
    <m/>
    <m/>
    <m/>
    <m/>
    <m/>
    <m/>
    <m/>
    <m/>
    <m/>
    <m/>
    <m/>
    <m/>
    <m/>
    <m/>
    <m/>
    <m/>
    <m/>
    <m/>
    <m/>
    <m/>
    <m/>
    <m/>
    <m/>
    <m/>
    <m/>
    <m/>
    <m/>
    <m/>
    <m/>
    <m/>
    <m/>
    <m/>
    <m/>
    <m/>
    <m/>
    <m/>
    <m/>
    <m/>
    <m/>
    <m/>
    <m/>
    <m/>
    <m/>
    <m/>
    <m/>
    <m/>
    <m/>
    <m/>
    <m/>
    <m/>
    <m/>
    <m/>
    <m/>
    <m/>
    <m/>
    <m/>
    <m/>
    <m/>
    <m/>
    <m/>
    <m/>
    <m/>
    <m/>
    <m/>
    <m/>
    <m/>
    <m/>
    <m/>
    <m/>
    <m/>
    <m/>
    <m/>
    <m/>
    <m/>
    <m/>
    <m/>
    <m/>
    <m/>
    <m/>
    <m/>
    <m/>
    <m/>
    <m/>
    <m/>
    <m/>
    <m/>
    <n v="1"/>
    <n v="1"/>
    <s v="DUWT0014"/>
    <s v="ko8Lb7VIStm"/>
    <s v="Allocated 02"/>
    <s v="Promise To Pay (PTP)"/>
    <s v="Customer meet at residence given ptp "/>
    <d v="2025-09-14T00:00:00"/>
    <s v="Left Message (LMCB)"/>
    <s v="14:55-CALLED UP THE CUSTOMER NO. CUSTOMER NOT AVAILABLE AT THE GIVEN CONTACT NUMBER LEFT MESSAGE WITH CUSTOMER MOTHER."/>
    <d v="2025-09-09T00:00:00"/>
    <s v="NO"/>
  </r>
  <r>
    <n v="460242336"/>
    <s v="LIMBAJI CHANDOJI BHISE"/>
    <s v="ONLINE"/>
    <s v="30.09.25"/>
    <n v="10500"/>
    <m/>
    <m/>
    <m/>
    <n v="9844"/>
    <n v="9381"/>
    <x v="0"/>
    <x v="0"/>
    <x v="0"/>
    <x v="4"/>
    <n v="38271"/>
    <n v="204"/>
    <n v="0"/>
    <n v="2250"/>
    <s v="22.08.25"/>
    <n v="2.6939465919861579E-2"/>
    <n v="1.9065700157140659E-3"/>
    <s v="STABLE"/>
    <x v="0"/>
    <s v="NC"/>
    <x v="0"/>
    <s v="Shifted"/>
    <n v="30"/>
    <s v="CAVNA"/>
    <m/>
    <s v="-"/>
    <s v="SR NO 9-9 NARAWADE   HOUSE LAXMI  MATA MANDIR NR  WATER TANK BALEWADI GAON ROAD BANER PUNE 411045"/>
    <s v="BALEWADI"/>
    <s v=" 7264030935 9960668864 "/>
    <s v="TIRUMALA SERVICES PVT LTD"/>
    <s v="RAJIV GANDHI IT   PARK HINJEWADI   PHASE 3 HINJEWADI  PUNE NEAR TCS PUNE 411045"/>
    <n v="11835"/>
    <n v="38271"/>
    <n v="27"/>
    <n v="55"/>
    <s v="-"/>
    <s v="NPA"/>
    <s v="MH12WB2179"/>
    <s v="CLASSIC 350 CHROME RED"/>
    <n v="45220"/>
    <n v="24"/>
    <x v="1"/>
    <s v="KAILASH ATKARI"/>
    <s v="AARTI ZENDE"/>
    <m/>
    <m/>
    <m/>
    <n v="1"/>
    <m/>
    <m/>
    <m/>
    <m/>
    <m/>
    <m/>
    <m/>
    <m/>
    <m/>
    <m/>
    <m/>
    <m/>
    <m/>
    <m/>
    <m/>
    <m/>
    <m/>
    <n v="1"/>
    <m/>
    <m/>
    <m/>
    <m/>
    <m/>
    <m/>
    <m/>
    <m/>
    <m/>
    <m/>
    <m/>
    <m/>
    <m/>
    <m/>
    <m/>
    <m/>
    <m/>
    <m/>
    <m/>
    <m/>
    <m/>
    <m/>
    <m/>
    <m/>
    <m/>
    <m/>
    <m/>
    <m/>
    <m/>
    <m/>
    <m/>
    <m/>
    <m/>
    <m/>
    <m/>
    <m/>
    <m/>
    <m/>
    <m/>
    <m/>
    <m/>
    <m/>
    <m/>
    <m/>
    <m/>
    <m/>
    <m/>
    <m/>
    <m/>
    <m/>
    <m/>
    <m/>
    <m/>
    <m/>
    <m/>
    <m/>
    <m/>
    <m/>
    <m/>
    <m/>
    <m/>
    <m/>
    <m/>
    <m/>
    <m/>
    <m/>
    <m/>
    <m/>
    <m/>
    <m/>
    <m/>
    <n v="2"/>
    <n v="1"/>
    <s v="DUWT0023"/>
    <s v="k6ixT4iDbL"/>
    <s v="Allocated 02"/>
    <s v="Broken Promise (BP)"/>
    <s v="Brokan ptp vechal use 3rd party "/>
    <d v="2025-09-24T00:00:00"/>
    <s v="Non Contactable Customer (POT_SKIP)"/>
    <s v="16:24-CALLED UP THE CUSTOMER NO. CUSTOMER IS NOT CONTACTABLE ON ANY CONTACT NO.IN SYSTEM"/>
    <d v="2025-09-03T00:00:00"/>
    <s v="NO"/>
  </r>
  <r>
    <n v="462515595"/>
    <s v="RUTIK SURYAKANT BHAWARI"/>
    <m/>
    <m/>
    <m/>
    <m/>
    <m/>
    <m/>
    <n v="4633"/>
    <n v="4633"/>
    <x v="0"/>
    <x v="1"/>
    <x v="1"/>
    <x v="13"/>
    <n v="38268"/>
    <n v="65"/>
    <n v="0"/>
    <n v="1332"/>
    <s v="-"/>
    <n v="0.192047425898038"/>
    <n v="1.906420562863418E-3"/>
    <s v="FLOW"/>
    <x v="4"/>
    <s v="-"/>
    <x v="5"/>
    <s v="Left msg with mother"/>
    <m/>
    <s v="CAVNA"/>
    <m/>
    <s v="-"/>
    <s v="pansare-wada-harishchandra   road-behind-post-office   ghodegaon-Ghodegaon PUNE 412408"/>
    <s v="GHODEGAON"/>
    <s v=" 7773928815 8956768186 "/>
    <s v="rutik milk suppliers"/>
    <s v="a/p ghodegaon    tal ambegaon dist  pune pansare  wada near post office  PUNE 412408"/>
    <n v="6030"/>
    <n v="38268"/>
    <n v="27"/>
    <n v="55"/>
    <s v="-"/>
    <s v="REGULAR"/>
    <s v="MH14LN6482"/>
    <s v="HONDA ACTIVA 125 DRUM ALLOY BSVI"/>
    <n v="45392"/>
    <n v="24"/>
    <x v="1"/>
    <s v="VIJAY NIKAM"/>
    <s v="AARTI ZENDE"/>
    <m/>
    <m/>
    <m/>
    <m/>
    <m/>
    <m/>
    <m/>
    <m/>
    <m/>
    <n v="1"/>
    <m/>
    <m/>
    <m/>
    <m/>
    <m/>
    <m/>
    <m/>
    <m/>
    <m/>
    <m/>
    <m/>
    <m/>
    <m/>
    <m/>
    <m/>
    <m/>
    <m/>
    <m/>
    <m/>
    <m/>
    <m/>
    <m/>
    <m/>
    <n v="1"/>
    <m/>
    <m/>
    <m/>
    <m/>
    <m/>
    <m/>
    <m/>
    <m/>
    <m/>
    <m/>
    <m/>
    <m/>
    <m/>
    <m/>
    <m/>
    <m/>
    <m/>
    <m/>
    <m/>
    <m/>
    <m/>
    <m/>
    <m/>
    <m/>
    <m/>
    <m/>
    <m/>
    <m/>
    <m/>
    <m/>
    <m/>
    <m/>
    <m/>
    <m/>
    <m/>
    <m/>
    <m/>
    <m/>
    <m/>
    <m/>
    <m/>
    <m/>
    <m/>
    <m/>
    <m/>
    <m/>
    <m/>
    <m/>
    <m/>
    <m/>
    <m/>
    <m/>
    <m/>
    <m/>
    <m/>
    <m/>
    <m/>
    <m/>
    <m/>
    <n v="2"/>
    <n v="1"/>
    <s v="DUWT0029"/>
    <s v="k2kO-w_p78z"/>
    <s v="Allocated 02"/>
    <s v="Door Locked (NC_DL)"/>
    <s v="Door locked "/>
    <d v="2025-09-12T00:00:00"/>
    <s v="Non Contactable Customer (POT_SKIP)"/>
    <s v="16:25-CALLED UP THE CUSTOMER NO. CUSTOMER IS NOT CONTACTABLE ON ANY CONTACT NO.IN SYSTEM"/>
    <d v="2025-09-03T00:00:00"/>
    <s v="NO"/>
  </r>
  <r>
    <n v="459193341"/>
    <s v="AASARAM LAXMAN KOKATE"/>
    <m/>
    <m/>
    <m/>
    <m/>
    <m/>
    <m/>
    <n v="2924"/>
    <n v="8704"/>
    <x v="2"/>
    <x v="1"/>
    <x v="1"/>
    <x v="15"/>
    <n v="38160"/>
    <n v="457"/>
    <n v="0"/>
    <n v="2250"/>
    <s v="09.08.25"/>
    <n v="0.1059272485771925"/>
    <n v="9.79996987690601E-3"/>
    <s v="FLOW"/>
    <x v="1"/>
    <s v="PAID"/>
    <x v="2"/>
    <s v="Shifted"/>
    <m/>
    <s v="CNAVNA"/>
    <m/>
    <s v="-"/>
    <s v="Wadgaon Road Near   Swami Samarth  Mandir   Alandi  Rural ALANDI PUNE Near royal ganga society  PUNE 412105"/>
    <s v="ALANDI"/>
    <s v=" 7350957394 7387517394 "/>
    <s v="Shree construction"/>
    <s v="KELGAON alandi   near vitthal hospital   KELGAON  alandi KELGAON pune near vitthal hospital PUNE 412105"/>
    <n v="11411"/>
    <n v="38160"/>
    <n v="88"/>
    <n v="116"/>
    <s v="-"/>
    <s v="NPA"/>
    <s v="MH14KY4605"/>
    <s v="HF DELUXE BS6 DRUM SELF CAST"/>
    <n v="45138"/>
    <n v="36"/>
    <x v="1"/>
    <s v="VIJAY NIKAM"/>
    <s v="NUTAN KAMBLE"/>
    <m/>
    <m/>
    <m/>
    <m/>
    <m/>
    <m/>
    <m/>
    <m/>
    <m/>
    <n v="1"/>
    <m/>
    <m/>
    <m/>
    <m/>
    <m/>
    <m/>
    <m/>
    <m/>
    <m/>
    <m/>
    <m/>
    <m/>
    <m/>
    <m/>
    <m/>
    <m/>
    <m/>
    <m/>
    <m/>
    <m/>
    <m/>
    <m/>
    <m/>
    <m/>
    <m/>
    <m/>
    <m/>
    <m/>
    <m/>
    <m/>
    <m/>
    <m/>
    <m/>
    <m/>
    <m/>
    <m/>
    <m/>
    <m/>
    <m/>
    <m/>
    <m/>
    <m/>
    <m/>
    <m/>
    <m/>
    <m/>
    <m/>
    <m/>
    <m/>
    <m/>
    <m/>
    <m/>
    <m/>
    <m/>
    <m/>
    <m/>
    <m/>
    <m/>
    <m/>
    <m/>
    <m/>
    <m/>
    <m/>
    <m/>
    <m/>
    <m/>
    <m/>
    <m/>
    <m/>
    <m/>
    <m/>
    <m/>
    <m/>
    <m/>
    <m/>
    <m/>
    <m/>
    <m/>
    <m/>
    <m/>
    <m/>
    <m/>
    <m/>
    <n v="1"/>
    <n v="1"/>
    <s v="ZBHT0009"/>
    <s v="Go8t00GC4WL"/>
    <s v="Allocated 02"/>
    <s v="Shifted (NC_SFTD)"/>
    <s v="Customer shifted from address msg to room owner"/>
    <d v="2025-09-04T00:00:00"/>
    <s v="Non Contactable Customer (POT_SKIP)"/>
    <s v="dt--05th  Sep 13:24pm called up customer no  7387517394  Its not available "/>
    <d v="2025-09-05T00:00:00"/>
    <s v="NO"/>
  </r>
  <r>
    <n v="458815771"/>
    <s v="IMRAN ASAD KHAN"/>
    <s v="ONLINE"/>
    <s v="29.09.25"/>
    <n v="3610"/>
    <m/>
    <m/>
    <m/>
    <n v="3568"/>
    <n v="3568"/>
    <x v="0"/>
    <x v="0"/>
    <x v="0"/>
    <x v="18"/>
    <n v="38119"/>
    <n v="42"/>
    <n v="0"/>
    <n v="2250"/>
    <s v="-"/>
    <n v="0.1034005458129601"/>
    <n v="1.89899773794791E-3"/>
    <s v="STABLE"/>
    <x v="0"/>
    <s v="-"/>
    <x v="1"/>
    <m/>
    <n v="25"/>
    <s v="CAVA"/>
    <m/>
    <s v="-"/>
    <s v="VAMNICOM HOUSING   COMPLEX PUNE  UNIVERSITY ROAD  GANESHKHIND NEAR VIP GUEST HOUSE pune pune PUNE 411007"/>
    <s v="GANESH KHIND"/>
    <s v=" 8975572690  "/>
    <s v="MAHALXMI AUTOMOTIVE PRIVET LTD"/>
    <s v="pune pune pune   pune pune pune  pune pune  pune pune PUNE 411061"/>
    <n v="5860"/>
    <n v="38119"/>
    <n v="27"/>
    <n v="55"/>
    <s v="-"/>
    <s v="REGULAR"/>
    <s v="MH12VR0541"/>
    <s v="HONDA ACTIVA 6G H SMART"/>
    <n v="45111"/>
    <n v="36"/>
    <x v="1"/>
    <s v="VIJAY NIKAM"/>
    <s v="NUTAN KAMBLE"/>
    <m/>
    <m/>
    <m/>
    <m/>
    <m/>
    <m/>
    <n v="1"/>
    <m/>
    <m/>
    <m/>
    <m/>
    <m/>
    <m/>
    <m/>
    <m/>
    <m/>
    <m/>
    <m/>
    <m/>
    <m/>
    <m/>
    <m/>
    <m/>
    <m/>
    <m/>
    <m/>
    <m/>
    <m/>
    <m/>
    <m/>
    <n v="1"/>
    <m/>
    <m/>
    <m/>
    <m/>
    <m/>
    <m/>
    <m/>
    <m/>
    <m/>
    <m/>
    <m/>
    <m/>
    <m/>
    <m/>
    <m/>
    <m/>
    <m/>
    <m/>
    <m/>
    <m/>
    <m/>
    <m/>
    <m/>
    <m/>
    <m/>
    <m/>
    <m/>
    <m/>
    <m/>
    <m/>
    <m/>
    <m/>
    <m/>
    <m/>
    <m/>
    <m/>
    <m/>
    <m/>
    <m/>
    <m/>
    <m/>
    <m/>
    <m/>
    <m/>
    <n v="1"/>
    <m/>
    <m/>
    <m/>
    <m/>
    <m/>
    <m/>
    <m/>
    <m/>
    <m/>
    <m/>
    <m/>
    <m/>
    <m/>
    <m/>
    <m/>
    <m/>
    <m/>
    <n v="3"/>
    <n v="1"/>
    <s v="DUWT0014"/>
    <s v="B6OjkVdEyc"/>
    <s v="Allocated 02"/>
    <s v="Left Message (LMCB)"/>
    <s v="Left message to office friend "/>
    <d v="2025-09-26T00:00:00"/>
    <s v="RINGING NO RESPONSE (RNR)"/>
    <s v="15:16-CALLED UP THE CUSTOMER NO. CUSTOMER CONTACT NUMBER ARE BUSY  MODE"/>
    <d v="2025-09-17T00:00:00"/>
    <s v="NO"/>
  </r>
  <r>
    <n v="460742707"/>
    <s v="SEEMA SHRIRAM AREKAR"/>
    <s v="ONLINE"/>
    <s v="04.09.25"/>
    <n v="3700"/>
    <s v="UPI"/>
    <n v="947559909326"/>
    <m/>
    <n v="3521"/>
    <n v="10563"/>
    <x v="2"/>
    <x v="0"/>
    <x v="0"/>
    <x v="2"/>
    <n v="38099.040000000001"/>
    <n v="277"/>
    <n v="0"/>
    <n v="2250"/>
    <s v="FLOW"/>
    <n v="0.17917363882095511"/>
    <n v="9.7843145791152285E-3"/>
    <s v="STABLE"/>
    <x v="0"/>
    <s v="-"/>
    <x v="4"/>
    <m/>
    <m/>
    <m/>
    <m/>
    <s v="ELG"/>
    <s v="teliphon colony   medankarwadi Medankarwadi  chakan  tal khed dist pune khadak bhavani mandir PUNE 410501"/>
    <s v="CHAKAN"/>
    <s v=" 7709834663 7522907401 "/>
    <s v="salunke hospital"/>
    <s v="ap chandoli phata   chakan tal khed  dist pune  toll naka PUNE 410505"/>
    <n v="13090"/>
    <n v="38099.040000000001"/>
    <n v="88"/>
    <n v="86"/>
    <s v="-"/>
    <s v="REGULAR"/>
    <s v="MH14LF8487"/>
    <s v="HONDA DIO DLX BS VI"/>
    <n v="45246"/>
    <n v="30"/>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59429144"/>
    <s v="ARCHNA LAXMAN PAWAL"/>
    <m/>
    <m/>
    <m/>
    <m/>
    <m/>
    <m/>
    <n v="3098"/>
    <n v="5878"/>
    <x v="4"/>
    <x v="1"/>
    <x v="1"/>
    <x v="4"/>
    <n v="38053.18"/>
    <n v="115"/>
    <n v="0"/>
    <n v="1800"/>
    <s v="-"/>
    <n v="7.5669196351916074E-2"/>
    <n v="6.5155490720786849E-3"/>
    <s v="FLOW"/>
    <x v="1"/>
    <s v="-"/>
    <x v="2"/>
    <s v="Shifted"/>
    <m/>
    <s v="CNAVNA"/>
    <m/>
    <s v="-"/>
    <s v="Sr no 54 Near Laxmi   Mata Mandir  Baner Balewadi  Road Balewadi Pune city Back side Shiv Krupa Garej PUNE 411045"/>
    <s v="BALEWADI"/>
    <s v=" 8806356988 9404920774 "/>
    <s v="Vanshaj Kiona Housing Society"/>
    <s v="Balewadi Road near   balwadkar Office  Balewadi  Pune city Balewadi Near Dasara Chowk PUNE 411045"/>
    <n v="7793"/>
    <n v="38053.18"/>
    <n v="58"/>
    <n v="86"/>
    <s v="-"/>
    <s v="REGULAR"/>
    <s v="MH12VU2339"/>
    <s v="HF DELUXE BS6 DRUM SELF CAST"/>
    <n v="45155"/>
    <n v="36"/>
    <x v="1"/>
    <s v="KAILASH ATKARI"/>
    <s v="AARTI ZENDE"/>
    <m/>
    <m/>
    <m/>
    <m/>
    <m/>
    <m/>
    <m/>
    <m/>
    <m/>
    <m/>
    <m/>
    <m/>
    <m/>
    <m/>
    <m/>
    <n v="1"/>
    <m/>
    <m/>
    <m/>
    <m/>
    <m/>
    <m/>
    <m/>
    <m/>
    <m/>
    <m/>
    <m/>
    <m/>
    <m/>
    <m/>
    <m/>
    <m/>
    <m/>
    <m/>
    <m/>
    <m/>
    <m/>
    <m/>
    <m/>
    <m/>
    <m/>
    <m/>
    <m/>
    <m/>
    <m/>
    <m/>
    <m/>
    <m/>
    <m/>
    <m/>
    <m/>
    <m/>
    <m/>
    <m/>
    <m/>
    <m/>
    <m/>
    <m/>
    <m/>
    <m/>
    <m/>
    <m/>
    <m/>
    <m/>
    <m/>
    <m/>
    <m/>
    <m/>
    <m/>
    <m/>
    <m/>
    <m/>
    <m/>
    <m/>
    <m/>
    <m/>
    <m/>
    <m/>
    <m/>
    <m/>
    <m/>
    <m/>
    <m/>
    <m/>
    <m/>
    <m/>
    <m/>
    <m/>
    <m/>
    <m/>
    <m/>
    <m/>
    <m/>
    <n v="1"/>
    <n v="1"/>
    <s v="DUWT0023"/>
    <s v="A6AVfGdHGc"/>
    <s v="Allocated 02"/>
    <s v="Shifted (NC_SFTD)"/>
    <s v="Customer shifted from residence address "/>
    <d v="2025-09-06T00:00:00"/>
    <s v="Non Contactable Customer (POT_SKIP)"/>
    <s v="18:05-CALLED UP THE CUSTOMER NO. CUSTOMER CONTACT NUMBER ARE  SWICH OFF MODE"/>
    <d v="2025-09-04T00:00:00"/>
    <s v="NO"/>
  </r>
  <r>
    <n v="456473072"/>
    <s v="CHANGDEV DILIP MASTUD"/>
    <s v="ONLINE"/>
    <s v="27.09.25"/>
    <n v="5960"/>
    <s v="UPI"/>
    <n v="346586230228"/>
    <m/>
    <n v="5751"/>
    <n v="5052"/>
    <x v="0"/>
    <x v="0"/>
    <x v="0"/>
    <x v="9"/>
    <n v="37931"/>
    <n v="108"/>
    <n v="0"/>
    <n v="2250"/>
    <s v="16.08.25"/>
    <n v="1.419429991926676E-2"/>
    <n v="1.889632025973981E-3"/>
    <s v="STABLE"/>
    <x v="0"/>
    <s v="PAID"/>
    <x v="1"/>
    <m/>
    <n v="20"/>
    <s v="CAVA"/>
    <m/>
    <s v="-"/>
    <s v="Rahul apartment   Near pravin agency  Sainath Nagar  vadgaon Sheri  PUNE 411014"/>
    <s v="VADGAON SHERI"/>
    <s v=" 9763586515  "/>
    <s v="JOSTS ENGINEERING CO. LTD"/>
    <s v="Paud Road Rambaugh   Datta Mandir  Kothroud Pune   PUNE 411038"/>
    <n v="7410"/>
    <n v="37931"/>
    <n v="27"/>
    <n v="24"/>
    <s v="-"/>
    <s v="REGULAR"/>
    <s v="MH12VD7309"/>
    <s v="HONDA HORNET 2.0 BS VI"/>
    <n v="44947"/>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139565907"/>
    <s v="SUNIL BALU BORKAR"/>
    <m/>
    <m/>
    <m/>
    <m/>
    <m/>
    <m/>
    <n v="3266"/>
    <n v="15674"/>
    <x v="3"/>
    <x v="1"/>
    <x v="1"/>
    <x v="17"/>
    <n v="37884.74"/>
    <n v="1202"/>
    <n v="0"/>
    <n v="2700"/>
    <s v="04.08.25"/>
    <n v="0.31124700858640142"/>
    <n v="1.291772443159883E-2"/>
    <s v="FLOW"/>
    <x v="2"/>
    <s v="PAID"/>
    <x v="3"/>
    <s v="Financail problem"/>
    <m/>
    <s v="CAVNA"/>
    <m/>
    <s v="ELG"/>
    <s v="S/O Balu Borkar ghar   no-326 G-ward kailas nagarLONAVALA Pune LONAVALA 410401"/>
    <s v="LONAVALA"/>
    <s v=" 7620853121 7620853121 "/>
    <s v="SUNIL BALU BORKAR"/>
    <s v="SHIBRA JOUNRAL STORE 326 G-WARD KAILAS NAGAR LONAVALA PUNE MAHARASHTRA  LONAVALA ROAD LONAVALA 410401"/>
    <n v="19576"/>
    <n v="37884.74"/>
    <n v="148"/>
    <n v="176"/>
    <s v="-"/>
    <s v="NPA"/>
    <m/>
    <s v="TVS JUPITER 125 DISC"/>
    <n v="45028"/>
    <n v="36"/>
    <x v="1"/>
    <s v="VIJAY NIKAM"/>
    <s v="AARTI ZENDE"/>
    <m/>
    <m/>
    <m/>
    <m/>
    <m/>
    <m/>
    <n v="1"/>
    <m/>
    <m/>
    <m/>
    <m/>
    <m/>
    <m/>
    <m/>
    <m/>
    <m/>
    <m/>
    <m/>
    <m/>
    <m/>
    <m/>
    <m/>
    <m/>
    <m/>
    <m/>
    <m/>
    <m/>
    <m/>
    <m/>
    <m/>
    <m/>
    <m/>
    <m/>
    <m/>
    <m/>
    <m/>
    <m/>
    <m/>
    <m/>
    <m/>
    <m/>
    <m/>
    <m/>
    <m/>
    <m/>
    <m/>
    <m/>
    <m/>
    <m/>
    <m/>
    <m/>
    <m/>
    <m/>
    <m/>
    <m/>
    <m/>
    <m/>
    <m/>
    <m/>
    <m/>
    <m/>
    <m/>
    <m/>
    <m/>
    <m/>
    <m/>
    <m/>
    <m/>
    <m/>
    <m/>
    <m/>
    <m/>
    <m/>
    <m/>
    <m/>
    <m/>
    <m/>
    <m/>
    <m/>
    <m/>
    <m/>
    <m/>
    <m/>
    <m/>
    <m/>
    <m/>
    <m/>
    <m/>
    <m/>
    <m/>
    <m/>
    <m/>
    <m/>
    <n v="1"/>
    <n v="1"/>
    <s v="DUWT0013"/>
    <s v="BPkAfZSpBXtm"/>
    <s v="Allocated 02"/>
    <s v="Left Message (LMCB)"/>
    <s v="Left masage wife "/>
    <d v="2025-09-03T00:00:00"/>
    <s v="RINGING NO RESPONSE (RNR)"/>
    <s v="16:55-CALLED UP THE CUSTOMER NO. CUSTOMER CONTACT NUMBER ARE RINGING MODE"/>
    <d v="2025-09-13T00:00:00"/>
    <s v="VYMO"/>
  </r>
  <r>
    <n v="140752484"/>
    <s v="SALINA SIKANDAR BAGAVAN"/>
    <m/>
    <m/>
    <m/>
    <m/>
    <m/>
    <m/>
    <n v="3459"/>
    <n v="10240"/>
    <x v="2"/>
    <x v="1"/>
    <x v="1"/>
    <x v="4"/>
    <n v="37774.06"/>
    <n v="444"/>
    <n v="0"/>
    <n v="2700"/>
    <s v="25.08.25"/>
    <n v="9.5025201864084891E-2"/>
    <n v="9.7008556113322899E-3"/>
    <s v="FLOW"/>
    <x v="9"/>
    <s v="RTP"/>
    <x v="8"/>
    <s v="Cust at village"/>
    <m/>
    <s v="CNAVNA"/>
    <m/>
    <s v="-"/>
    <s v="219 darga vasahat khadki   bazar khadkipune Pune PUNE 411003"/>
    <s v="KHADAKI"/>
    <s v=" 9527807792 9527807792 "/>
    <s v="NAYADU HOSPITAL"/>
    <s v="NAYADU HOSPITAL PUNE RTO ROAD SANGAMWADI  NR SSPMS COLLEGE PUNE 411001"/>
    <n v="13384"/>
    <n v="37774.06"/>
    <n v="87"/>
    <n v="115"/>
    <s v="-"/>
    <s v="NPA"/>
    <s v="MH12VN8530"/>
    <s v="ACCESS SPL ED DISC CBS BT BSVI"/>
    <n v="45043"/>
    <n v="36"/>
    <x v="1"/>
    <s v="KAILASH ATKARI"/>
    <s v="AARTI ZENDE"/>
    <m/>
    <m/>
    <m/>
    <m/>
    <m/>
    <m/>
    <m/>
    <m/>
    <m/>
    <n v="1"/>
    <m/>
    <m/>
    <m/>
    <m/>
    <m/>
    <m/>
    <m/>
    <m/>
    <m/>
    <m/>
    <m/>
    <m/>
    <m/>
    <m/>
    <m/>
    <m/>
    <m/>
    <m/>
    <m/>
    <m/>
    <m/>
    <m/>
    <m/>
    <m/>
    <m/>
    <m/>
    <m/>
    <m/>
    <m/>
    <m/>
    <m/>
    <m/>
    <m/>
    <m/>
    <m/>
    <m/>
    <m/>
    <m/>
    <n v="1"/>
    <m/>
    <m/>
    <m/>
    <m/>
    <m/>
    <m/>
    <m/>
    <m/>
    <m/>
    <m/>
    <m/>
    <m/>
    <m/>
    <m/>
    <m/>
    <m/>
    <m/>
    <n v="1"/>
    <m/>
    <m/>
    <m/>
    <m/>
    <m/>
    <m/>
    <m/>
    <m/>
    <m/>
    <m/>
    <m/>
    <m/>
    <m/>
    <m/>
    <m/>
    <m/>
    <m/>
    <m/>
    <m/>
    <m/>
    <m/>
    <m/>
    <m/>
    <m/>
    <m/>
    <m/>
    <n v="3"/>
    <n v="1"/>
    <s v="DUWT0023"/>
    <s v="A6hnOaekltc"/>
    <s v="Allocated 02"/>
    <s v="Door Locked (NC_DL)"/>
    <s v="Customer door lock "/>
    <d v="2025-09-23T00:00:00"/>
    <s v="RINGING NO RESPONSE (RNR)"/>
    <s v="16:56-CALLED UP THE CUSTOMER NO. CUSTOMER CONTACT NUMBER ARE BUSY  MODE"/>
    <d v="2025-09-13T00:00:00"/>
    <s v="NO"/>
  </r>
  <r>
    <n v="463462598"/>
    <s v="ARYAN RAJENDRA GHORPADE"/>
    <m/>
    <m/>
    <m/>
    <m/>
    <m/>
    <m/>
    <n v="5116"/>
    <n v="15121"/>
    <x v="2"/>
    <x v="1"/>
    <x v="1"/>
    <x v="10"/>
    <n v="37676"/>
    <n v="796"/>
    <n v="0"/>
    <n v="2250"/>
    <s v="05.08.25"/>
    <n v="0.15938390733566171"/>
    <n v="9.6756725650500742E-3"/>
    <s v="FLOW"/>
    <x v="1"/>
    <s v="PAID"/>
    <x v="2"/>
    <s v="Add not found"/>
    <m/>
    <s v="CNAVNA"/>
    <m/>
    <s v="-"/>
    <s v="Survey No. 212    Gawali Nagar Dighi  Road  Bhosari  Pune City Maharashtra  DIGHI ROAD PUNE 411039"/>
    <s v="BHOSARI"/>
    <s v=" 9309155758  "/>
    <n v="0"/>
    <s v="      "/>
    <n v="18167"/>
    <n v="37676"/>
    <n v="88"/>
    <n v="116"/>
    <s v="-"/>
    <s v="NPA"/>
    <m/>
    <s v="BAJAJ PLATINA 110H ES DISC ALLOYCBS"/>
    <n v="45485"/>
    <n v="18"/>
    <x v="1"/>
    <s v="VIJAY NIKAM"/>
    <s v="NUTAN KAMBLE"/>
    <m/>
    <m/>
    <m/>
    <m/>
    <m/>
    <m/>
    <n v="1"/>
    <m/>
    <m/>
    <m/>
    <m/>
    <m/>
    <m/>
    <m/>
    <m/>
    <m/>
    <m/>
    <m/>
    <m/>
    <m/>
    <m/>
    <m/>
    <m/>
    <m/>
    <m/>
    <m/>
    <m/>
    <m/>
    <m/>
    <m/>
    <m/>
    <m/>
    <m/>
    <m/>
    <m/>
    <m/>
    <m/>
    <m/>
    <m/>
    <m/>
    <m/>
    <m/>
    <m/>
    <m/>
    <m/>
    <m/>
    <m/>
    <m/>
    <m/>
    <m/>
    <m/>
    <m/>
    <m/>
    <m/>
    <m/>
    <m/>
    <m/>
    <m/>
    <m/>
    <m/>
    <m/>
    <m/>
    <m/>
    <m/>
    <m/>
    <m/>
    <m/>
    <m/>
    <m/>
    <m/>
    <m/>
    <m/>
    <m/>
    <m/>
    <m/>
    <m/>
    <m/>
    <m/>
    <m/>
    <m/>
    <m/>
    <m/>
    <m/>
    <m/>
    <m/>
    <m/>
    <m/>
    <m/>
    <m/>
    <m/>
    <m/>
    <m/>
    <m/>
    <n v="1"/>
    <n v="1"/>
    <s v="DUWT0025"/>
    <s v="koxazxyTk6c"/>
    <s v="Allocated 02"/>
    <s v="Address Not Found (NC_ANF)"/>
    <s v="Customer residence add not found short add "/>
    <d v="2025-09-03T00:00:00"/>
    <s v="Promise To Pay (PTP)"/>
    <s v="dt--17th sep 11:03 am called up customer no 9309155758 call received by customer give ptp for his emi amount dt-22"/>
    <d v="2025-09-22T00:00:00"/>
    <s v="VYMO"/>
  </r>
  <r>
    <n v="460138753"/>
    <s v="MOHAN RAJARAM BANGAR"/>
    <s v="COLLECT"/>
    <s v="18.09.25"/>
    <n v="3049"/>
    <m/>
    <m/>
    <s v="CBC COLL"/>
    <n v="2845"/>
    <n v="2845"/>
    <x v="4"/>
    <x v="2"/>
    <x v="0"/>
    <x v="15"/>
    <n v="37598.49"/>
    <n v="123"/>
    <n v="1350"/>
    <n v="1350"/>
    <s v="-"/>
    <n v="8.3129576621750717E-2"/>
    <n v="6.437696051448517E-3"/>
    <s v="RB"/>
    <x v="0"/>
    <s v="-"/>
    <x v="1"/>
    <m/>
    <m/>
    <s v="CAVA"/>
    <m/>
    <s v="-"/>
    <s v="thakar Vasti vadagon   Road near  Kurhade Vasti  Alandi devachi alandi rural  near kurhade wasti PUNE 412105"/>
    <s v="ALANADI DEVACHI"/>
    <s v=" 9767715205 9604031997 "/>
    <s v="TRIMUS PVT LTD"/>
    <s v="BIRADWADI PHATA    AMBETHAN PUNE  AMBETHAN PUNE  NEAR PRIMARY SCHOOL PUNE 410501"/>
    <n v="3868"/>
    <n v="37598.49"/>
    <n v="58"/>
    <n v="0"/>
    <s v="-"/>
    <s v="REGULAR"/>
    <s v="MH14LD3183"/>
    <s v="SPLENDOR PLUS BS6 I3S DRS CAST FI"/>
    <n v="45215"/>
    <n v="36"/>
    <x v="1"/>
    <s v="VIJAY NIKAM"/>
    <s v="NUTAN KAMBLE"/>
    <m/>
    <m/>
    <m/>
    <m/>
    <m/>
    <m/>
    <m/>
    <m/>
    <m/>
    <m/>
    <m/>
    <m/>
    <n v="1"/>
    <m/>
    <m/>
    <m/>
    <m/>
    <m/>
    <m/>
    <m/>
    <m/>
    <m/>
    <m/>
    <m/>
    <m/>
    <m/>
    <m/>
    <m/>
    <m/>
    <m/>
    <m/>
    <m/>
    <m/>
    <m/>
    <m/>
    <m/>
    <m/>
    <m/>
    <m/>
    <m/>
    <m/>
    <m/>
    <m/>
    <m/>
    <m/>
    <m/>
    <m/>
    <m/>
    <m/>
    <m/>
    <m/>
    <n v="2"/>
    <m/>
    <m/>
    <m/>
    <m/>
    <m/>
    <m/>
    <m/>
    <m/>
    <m/>
    <m/>
    <m/>
    <m/>
    <m/>
    <m/>
    <m/>
    <m/>
    <m/>
    <m/>
    <m/>
    <m/>
    <m/>
    <m/>
    <m/>
    <m/>
    <m/>
    <m/>
    <m/>
    <m/>
    <m/>
    <m/>
    <m/>
    <m/>
    <m/>
    <m/>
    <m/>
    <m/>
    <m/>
    <m/>
    <m/>
    <m/>
    <m/>
    <n v="3"/>
    <n v="1"/>
    <s v="ZBHT0009"/>
    <s v="AP528z8Rtm"/>
    <s v="Allocated 04"/>
    <s v="Payment (PAID)"/>
    <s v="Payment (PAID)"/>
    <d v="2025-09-18T00:00:00"/>
    <s v="RINGING NO RESPONSE (RNR)"/>
    <s v="dt--08th18:10  sep pm called up customer no 18:10 Its   ringing  "/>
    <d v="2025-09-08T00:00:00"/>
    <s v="NO"/>
  </r>
  <r>
    <n v="460946914"/>
    <s v="GANESH NANDU DANGAT"/>
    <s v="ONLINE"/>
    <s v="15.09.25"/>
    <n v="3725"/>
    <m/>
    <m/>
    <m/>
    <n v="3694"/>
    <n v="3654"/>
    <x v="0"/>
    <x v="0"/>
    <x v="0"/>
    <x v="5"/>
    <n v="37563"/>
    <n v="57"/>
    <n v="0"/>
    <n v="2250"/>
    <s v="18.08.25"/>
    <n v="2.454231968023415E-2"/>
    <n v="1.8712991429611829E-3"/>
    <s v="STABLE"/>
    <x v="0"/>
    <s v="PTP"/>
    <x v="4"/>
    <m/>
    <m/>
    <s v="CAVA"/>
    <m/>
    <s v="-"/>
    <s v="HOUSE NO- 245-2    DANGAT VASTI  VIKAS NAGAR  KIWLAE  dehuroad PUNE 412101"/>
    <s v="KIWALE"/>
    <s v=" 7038912342 8412066986 "/>
    <s v="Manlitics"/>
    <s v="Manlitics Rajiv   Gandhi IT park  Hijewadi phase 1 Near Rubby Hall Hospital  PUNE 411057"/>
    <n v="5961"/>
    <n v="37563"/>
    <n v="27"/>
    <n v="24"/>
    <s v="-"/>
    <s v="REGULAR"/>
    <s v="MH14LF5257"/>
    <s v="BAJAJ CHETAK PREMIUM"/>
    <n v="45260"/>
    <n v="30"/>
    <x v="1"/>
    <s v="VIJAY NIKAM"/>
    <s v="NUTAN KAMBLE"/>
    <m/>
    <m/>
    <m/>
    <m/>
    <m/>
    <m/>
    <m/>
    <m/>
    <m/>
    <m/>
    <m/>
    <m/>
    <n v="1"/>
    <m/>
    <m/>
    <m/>
    <m/>
    <m/>
    <m/>
    <m/>
    <m/>
    <m/>
    <m/>
    <m/>
    <m/>
    <m/>
    <m/>
    <m/>
    <m/>
    <m/>
    <m/>
    <m/>
    <m/>
    <m/>
    <m/>
    <m/>
    <m/>
    <m/>
    <m/>
    <m/>
    <m/>
    <m/>
    <n v="1"/>
    <m/>
    <m/>
    <m/>
    <m/>
    <m/>
    <m/>
    <m/>
    <m/>
    <m/>
    <m/>
    <m/>
    <n v="1"/>
    <m/>
    <m/>
    <m/>
    <m/>
    <m/>
    <m/>
    <m/>
    <m/>
    <m/>
    <m/>
    <m/>
    <m/>
    <m/>
    <m/>
    <m/>
    <m/>
    <m/>
    <m/>
    <m/>
    <m/>
    <m/>
    <m/>
    <m/>
    <m/>
    <m/>
    <m/>
    <m/>
    <m/>
    <m/>
    <m/>
    <m/>
    <m/>
    <m/>
    <m/>
    <m/>
    <m/>
    <m/>
    <m/>
    <n v="3"/>
    <n v="1"/>
    <s v="DUWT0027"/>
    <s v="kPZ7L9zKRr"/>
    <s v="Allocated 02"/>
    <s v="Refuse To Pay (RTP)"/>
    <s v="Visited to Customers residence address Customer already paid Rs. 3725/- and he has financial problem so can't pay balance amount "/>
    <d v="2025-09-19T00:00:00"/>
    <s v="Left Message (LMCB)"/>
    <s v="dt--05th  Sep 13:31pm called up customer no  8412066986 call received by customer wife so left message to customer wife "/>
    <d v="2025-09-05T00:00:00"/>
    <s v="NO"/>
  </r>
  <r>
    <n v="140677874"/>
    <s v="RAJENDRA SANTOSH JADHAV"/>
    <m/>
    <m/>
    <m/>
    <m/>
    <m/>
    <m/>
    <n v="3435"/>
    <n v="13650"/>
    <x v="1"/>
    <x v="1"/>
    <x v="1"/>
    <x v="0"/>
    <n v="37516.11"/>
    <n v="304"/>
    <n v="0"/>
    <n v="2250"/>
    <s v="FLOW"/>
    <n v="0.15727885241609679"/>
    <n v="8.7370192671623256E-3"/>
    <s v="FLOW"/>
    <x v="1"/>
    <s v="NC"/>
    <x v="2"/>
    <s v="Add not found"/>
    <m/>
    <s v="CNAVNA"/>
    <m/>
    <s v="ELG"/>
    <s v="FLAT NO 12 LAXMI NIWAS PUNE KOLAD ROAD NIKTE WASTI PIRANGUT   PUNE PUNE 412115"/>
    <s v="PIRANGUT"/>
    <s v=" 8625884457 8669756464 "/>
    <s v="PAYTM SERVICE"/>
    <s v="PAN CARD CLUB ROAD BANER NEAR M C APT  BANER PUNE 411021"/>
    <n v="16204"/>
    <n v="37516.11"/>
    <n v="118"/>
    <n v="146"/>
    <s v="-"/>
    <s v="NPA"/>
    <s v="MH12VJ9794"/>
    <s v="HONDA ACTIVA 6G DLX BS VI"/>
    <n v="45027"/>
    <n v="36"/>
    <x v="1"/>
    <s v="KAILASH ATKARI"/>
    <s v="NUTAN KAMBLE"/>
    <m/>
    <m/>
    <m/>
    <m/>
    <m/>
    <m/>
    <m/>
    <m/>
    <m/>
    <n v="1"/>
    <m/>
    <m/>
    <m/>
    <m/>
    <m/>
    <m/>
    <m/>
    <m/>
    <m/>
    <m/>
    <m/>
    <m/>
    <m/>
    <m/>
    <m/>
    <m/>
    <m/>
    <m/>
    <m/>
    <m/>
    <m/>
    <m/>
    <m/>
    <m/>
    <m/>
    <m/>
    <m/>
    <m/>
    <m/>
    <m/>
    <m/>
    <m/>
    <m/>
    <m/>
    <m/>
    <m/>
    <m/>
    <m/>
    <m/>
    <m/>
    <m/>
    <m/>
    <m/>
    <m/>
    <m/>
    <m/>
    <m/>
    <m/>
    <m/>
    <m/>
    <m/>
    <m/>
    <m/>
    <m/>
    <m/>
    <m/>
    <m/>
    <m/>
    <m/>
    <m/>
    <m/>
    <m/>
    <m/>
    <m/>
    <m/>
    <m/>
    <m/>
    <m/>
    <m/>
    <m/>
    <m/>
    <m/>
    <m/>
    <m/>
    <m/>
    <m/>
    <m/>
    <m/>
    <m/>
    <m/>
    <m/>
    <m/>
    <m/>
    <n v="1"/>
    <n v="1"/>
    <s v="DUWT0030"/>
    <s v="kPtG7i0Jf93"/>
    <s v="Allocated 02"/>
    <s v="Address Not Found (NC_ANF)"/>
    <s v="Address not found "/>
    <d v="2025-09-04T00:00:00"/>
    <s v="Non Contactable Customer (POT_SKIP)"/>
    <s v="dt--05th  Sep 13:33pm called up customer no  8669756464 Its switch off"/>
    <d v="2025-09-05T00:00:00"/>
    <s v="NO"/>
  </r>
  <r>
    <n v="454651345"/>
    <s v="DASHRATH BARKU KARALE"/>
    <m/>
    <m/>
    <m/>
    <m/>
    <m/>
    <s v="BANK RB 25"/>
    <n v="2508"/>
    <n v="10509"/>
    <x v="3"/>
    <x v="2"/>
    <x v="1"/>
    <x v="2"/>
    <n v="37401.78"/>
    <n v="289"/>
    <n v="0"/>
    <n v="2250"/>
    <s v="FLOW"/>
    <n v="0.121732060632049"/>
    <n v="1.2753047461623991E-2"/>
    <s v="RB"/>
    <x v="0"/>
    <s v="-"/>
    <x v="7"/>
    <s v="Cust expire"/>
    <m/>
    <m/>
    <m/>
    <s v="ELG"/>
    <s v="VASULI  SHINDE   PUNE . NEAR HANUMAN  MANDIR TAL  KHED  CHAKAN 410501"/>
    <s v="VASALU"/>
    <s v=" 9657570041  "/>
    <s v="RELIANCE RETAIL LTD"/>
    <s v="At post bhamboli   Tal khed dist  pune   CHAKAN 410501"/>
    <n v="13048"/>
    <n v="37401.78"/>
    <n v="149"/>
    <n v="0"/>
    <s v="-"/>
    <s v="NPA"/>
    <s v="MH14KH2638"/>
    <s v="OKINAWA PRAISE PRO"/>
    <n v="44814"/>
    <n v="48"/>
    <x v="1"/>
    <s v="KAILASH ATKARI"/>
    <s v="AARTI ZENDE"/>
    <m/>
    <m/>
    <m/>
    <m/>
    <m/>
    <m/>
    <m/>
    <m/>
    <m/>
    <n v="1"/>
    <m/>
    <m/>
    <m/>
    <m/>
    <m/>
    <m/>
    <m/>
    <m/>
    <m/>
    <m/>
    <m/>
    <m/>
    <m/>
    <m/>
    <m/>
    <m/>
    <m/>
    <m/>
    <m/>
    <m/>
    <m/>
    <m/>
    <m/>
    <m/>
    <m/>
    <m/>
    <m/>
    <m/>
    <m/>
    <m/>
    <m/>
    <m/>
    <m/>
    <m/>
    <m/>
    <m/>
    <m/>
    <m/>
    <m/>
    <m/>
    <m/>
    <m/>
    <m/>
    <m/>
    <m/>
    <m/>
    <m/>
    <m/>
    <m/>
    <m/>
    <m/>
    <m/>
    <m/>
    <m/>
    <m/>
    <m/>
    <m/>
    <m/>
    <m/>
    <m/>
    <m/>
    <m/>
    <m/>
    <m/>
    <m/>
    <m/>
    <m/>
    <m/>
    <m/>
    <m/>
    <m/>
    <m/>
    <m/>
    <m/>
    <m/>
    <m/>
    <m/>
    <m/>
    <m/>
    <m/>
    <m/>
    <m/>
    <m/>
    <n v="1"/>
    <n v="1"/>
    <s v="DUWT0017"/>
    <e v="#N/A"/>
    <s v="Allocated"/>
    <s v="Deceased Customer (EXP)"/>
    <s v="As per brother customer expire on 27 June 2025"/>
    <d v="2025-09-04T00:00:00"/>
    <s v="Non Contactable Customer (POT_SKIP)"/>
    <s v="18:07-CALLED UP THE CUSTOMER NO. CUSTOMER IS NOT CONTACTABLE ON ANY CONTACT NO.IN SYSTEM"/>
    <d v="2025-09-04T00:00:00"/>
    <s v="NO"/>
  </r>
  <r>
    <n v="454987694"/>
    <s v="KAILAS SURESH SANAP"/>
    <s v="COLLECT"/>
    <s v="25.09.25"/>
    <n v="3000"/>
    <m/>
    <m/>
    <m/>
    <n v="2813"/>
    <n v="2661"/>
    <x v="0"/>
    <x v="0"/>
    <x v="0"/>
    <x v="8"/>
    <n v="37120.71"/>
    <n v="46"/>
    <n v="0"/>
    <n v="2220.1999999999998"/>
    <s v="28.08.25"/>
    <n v="2.4704311617207941E-2"/>
    <n v="1.849265309190177E-3"/>
    <s v="STABLE"/>
    <x v="0"/>
    <s v="PTP"/>
    <x v="1"/>
    <m/>
    <m/>
    <s v="CAVA"/>
    <m/>
    <s v="-"/>
    <s v="MU POST-ARVI TAL-HAVELI   JILHA  PUNE TANAJINAGAR  ARVI ARVI PUNE ARVI(HAVELI)  KHED SHIVAPUR BANG 412205"/>
    <s v="ARAVI"/>
    <s v=" 9657851889  "/>
    <s v="Sharda cabel tray"/>
    <s v="VELU HAWELI PUNE     KHED SHIVAPUR BANG 412205"/>
    <n v="4927.2"/>
    <n v="37120.71"/>
    <n v="27"/>
    <n v="24"/>
    <s v="-"/>
    <s v="REGULAR"/>
    <s v="MH12UV3228"/>
    <s v="HONDA ACTIVA 6G STD BS VI"/>
    <n v="44841"/>
    <n v="48"/>
    <x v="1"/>
    <s v="VIJAY NIKAM"/>
    <s v="NUTAN KAMBLE"/>
    <m/>
    <m/>
    <m/>
    <m/>
    <m/>
    <m/>
    <m/>
    <m/>
    <m/>
    <m/>
    <m/>
    <m/>
    <n v="1"/>
    <m/>
    <m/>
    <m/>
    <m/>
    <m/>
    <m/>
    <m/>
    <m/>
    <m/>
    <m/>
    <m/>
    <m/>
    <m/>
    <m/>
    <m/>
    <m/>
    <m/>
    <m/>
    <m/>
    <m/>
    <m/>
    <m/>
    <m/>
    <m/>
    <m/>
    <m/>
    <m/>
    <m/>
    <m/>
    <m/>
    <m/>
    <m/>
    <m/>
    <m/>
    <m/>
    <m/>
    <m/>
    <m/>
    <m/>
    <m/>
    <m/>
    <m/>
    <m/>
    <m/>
    <m/>
    <m/>
    <m/>
    <m/>
    <m/>
    <m/>
    <m/>
    <m/>
    <m/>
    <m/>
    <m/>
    <m/>
    <m/>
    <m/>
    <m/>
    <n v="2"/>
    <m/>
    <m/>
    <m/>
    <m/>
    <m/>
    <m/>
    <m/>
    <m/>
    <m/>
    <m/>
    <m/>
    <m/>
    <m/>
    <m/>
    <m/>
    <m/>
    <m/>
    <m/>
    <m/>
    <m/>
    <n v="3"/>
    <n v="1"/>
    <s v="DUWT0011"/>
    <s v="Ao9AnsqGhq2c"/>
    <s v="Allocated 02"/>
    <s v="Payment (PAID)"/>
    <s v="Payment (PAID)"/>
    <d v="2025-09-25T00:00:00"/>
    <s v="Non Contactable Customer (POT_SKIP)"/>
    <s v="dt--05th  Sep 13:36pm called up customer no  9657851889 Its  not connected "/>
    <d v="2025-09-05T00:00:00"/>
    <s v="NO"/>
  </r>
  <r>
    <n v="459104226"/>
    <s v="SUCHITRA AKASH KARDAK"/>
    <s v="COLLECT"/>
    <s v="29.09.25"/>
    <n v="3300"/>
    <m/>
    <m/>
    <m/>
    <n v="3213"/>
    <n v="2716"/>
    <x v="0"/>
    <x v="0"/>
    <x v="0"/>
    <x v="12"/>
    <n v="36963"/>
    <n v="103"/>
    <n v="0"/>
    <n v="2250"/>
    <s v="-"/>
    <n v="4.1505143615005832E-2"/>
    <n v="1.8414085728316221E-3"/>
    <s v="STABLE"/>
    <x v="0"/>
    <s v="-"/>
    <x v="1"/>
    <m/>
    <n v="30"/>
    <s v="CAVA"/>
    <m/>
    <s v="-"/>
    <s v="B-26  Jay Hind   Colony Krushna  Residency Rajwade  Nagar KALEWADI PUNE Kalewadi Pune City PUNE 411017"/>
    <s v="KALEWADI"/>
    <s v=" 8482988568 8888659514 "/>
    <s v="RELIANCE RETAIL LTD"/>
    <s v="GROUND FLOOR ELPRO   CITY CAPHEKAR  CHOWK CHINCHWAD  PUNE CHAPHEKAR CHOWK PUNE 411019"/>
    <n v="5069"/>
    <n v="36963"/>
    <n v="27"/>
    <n v="55"/>
    <s v="-"/>
    <s v="REGULAR"/>
    <s v="MH14KY3286"/>
    <s v="DESTINI 125 VX BS6 FI DRS CAST"/>
    <n v="45131"/>
    <n v="36"/>
    <x v="1"/>
    <s v="KAILASH ATKARI"/>
    <s v="NUTAN KAMBLE"/>
    <m/>
    <m/>
    <m/>
    <m/>
    <m/>
    <m/>
    <m/>
    <m/>
    <m/>
    <n v="1"/>
    <m/>
    <m/>
    <m/>
    <m/>
    <m/>
    <m/>
    <m/>
    <m/>
    <m/>
    <m/>
    <m/>
    <m/>
    <m/>
    <m/>
    <m/>
    <m/>
    <m/>
    <n v="1"/>
    <m/>
    <m/>
    <m/>
    <m/>
    <m/>
    <m/>
    <m/>
    <m/>
    <m/>
    <m/>
    <m/>
    <m/>
    <m/>
    <m/>
    <m/>
    <m/>
    <m/>
    <n v="1"/>
    <m/>
    <m/>
    <m/>
    <m/>
    <m/>
    <m/>
    <m/>
    <m/>
    <m/>
    <m/>
    <m/>
    <m/>
    <m/>
    <m/>
    <n v="1"/>
    <m/>
    <m/>
    <m/>
    <m/>
    <m/>
    <m/>
    <m/>
    <m/>
    <m/>
    <m/>
    <m/>
    <m/>
    <m/>
    <m/>
    <m/>
    <m/>
    <m/>
    <m/>
    <m/>
    <m/>
    <m/>
    <m/>
    <m/>
    <m/>
    <m/>
    <m/>
    <m/>
    <m/>
    <m/>
    <m/>
    <m/>
    <m/>
    <n v="4"/>
    <n v="1"/>
    <s v="ZBHT0015"/>
    <s v="BPe5Z2klvc"/>
    <s v="Allocated 02"/>
    <s v="Promise To Pay (PTP)"/>
    <s v="Visited at customer residence address. Customer reletive promise to pay emi on date 30/09/2025. Vehicle not available."/>
    <d v="2025-09-30T00:00:00"/>
    <s v="RINGING NO RESPONSE (RNR)"/>
    <s v="dt--02nd sep 16:28pm called up customer no  8888659514 Its  busy "/>
    <d v="2025-09-02T00:00:00"/>
    <s v="NO"/>
  </r>
  <r>
    <n v="457887935"/>
    <s v="PRAKASH MOHANTY"/>
    <s v="ONLINE"/>
    <s v="03.09.25"/>
    <n v="3550"/>
    <m/>
    <m/>
    <m/>
    <n v="3445"/>
    <n v="10324"/>
    <x v="2"/>
    <x v="0"/>
    <x v="0"/>
    <x v="15"/>
    <n v="36899"/>
    <n v="409"/>
    <n v="0"/>
    <n v="0"/>
    <s v="01.08.25"/>
    <n v="0.10242687487551951"/>
    <n v="9.4761291532482923E-3"/>
    <s v="STABLE"/>
    <x v="0"/>
    <s v="PAID"/>
    <x v="4"/>
    <s v="Shifted"/>
    <m/>
    <s v="CAVNA"/>
    <m/>
    <s v="-"/>
    <s v="CHARHOLI B K  CHARHOLI   B K  CHARHOLI  INDRAYANI  NAGAR  NEAR GANPATI MANDIR  PUNE 411031"/>
    <s v="CHARHOLI"/>
    <s v=" 9665193526 9156857266 "/>
    <s v="GLYTOP GROUP"/>
    <s v="CHARHOLI B K  INDRAYANI   NAGAR  TANISH PARK  CHARHOLI  B K  CHARHOLI B K NEAR TANISH PARK  PUNE 412105"/>
    <n v="10733"/>
    <n v="36899"/>
    <n v="88"/>
    <n v="86"/>
    <s v="-"/>
    <s v="REGULAR"/>
    <s v="MH14KV1614"/>
    <s v="GLAMOUR XTEC DISC"/>
    <n v="45044"/>
    <n v="36"/>
    <x v="1"/>
    <s v="VIJAY NIKAM"/>
    <s v="NUTAN KAMBLE"/>
    <n v="2"/>
    <m/>
    <m/>
    <m/>
    <m/>
    <m/>
    <m/>
    <m/>
    <m/>
    <m/>
    <m/>
    <m/>
    <m/>
    <m/>
    <m/>
    <m/>
    <m/>
    <m/>
    <m/>
    <m/>
    <m/>
    <m/>
    <m/>
    <m/>
    <m/>
    <m/>
    <m/>
    <m/>
    <m/>
    <m/>
    <m/>
    <m/>
    <m/>
    <m/>
    <m/>
    <m/>
    <m/>
    <m/>
    <m/>
    <m/>
    <m/>
    <m/>
    <m/>
    <m/>
    <m/>
    <m/>
    <m/>
    <m/>
    <m/>
    <m/>
    <m/>
    <m/>
    <m/>
    <m/>
    <m/>
    <m/>
    <m/>
    <m/>
    <m/>
    <m/>
    <m/>
    <m/>
    <m/>
    <m/>
    <m/>
    <m/>
    <m/>
    <m/>
    <m/>
    <m/>
    <m/>
    <m/>
    <m/>
    <m/>
    <m/>
    <m/>
    <m/>
    <m/>
    <m/>
    <m/>
    <m/>
    <m/>
    <m/>
    <m/>
    <m/>
    <m/>
    <m/>
    <m/>
    <m/>
    <m/>
    <m/>
    <m/>
    <m/>
    <n v="2"/>
    <n v="1"/>
    <s v="ZBHT0009"/>
    <s v="A2C3W7OxEI3"/>
    <s v="Allocated 02"/>
    <s v="Promise To Pay (PTP)"/>
    <s v="Customer promise pay online 3800 on 02/09"/>
    <d v="2025-09-02T00:00:00"/>
    <s v="RINGING NO RESPONSE (RNR)"/>
    <s v="dt--05th  Sep 13:38pm called up customer no 9665193526  Its ringing "/>
    <d v="2025-09-05T00:00:00"/>
    <s v="NO"/>
  </r>
  <r>
    <n v="462670629"/>
    <s v="KRUSHNA VIKRAM BINDE"/>
    <s v="COLLECT"/>
    <s v="23.09.25"/>
    <n v="4040"/>
    <m/>
    <m/>
    <m/>
    <n v="4029"/>
    <n v="3913"/>
    <x v="0"/>
    <x v="0"/>
    <x v="0"/>
    <x v="15"/>
    <n v="36662"/>
    <n v="116"/>
    <n v="0"/>
    <n v="1800"/>
    <s v="22.08.25"/>
    <n v="2.7008041076621171E-2"/>
    <n v="1.8264134701499589E-3"/>
    <s v="STABLE"/>
    <x v="0"/>
    <s v="PTP"/>
    <x v="1"/>
    <m/>
    <n v="17"/>
    <s v="CAVA"/>
    <m/>
    <s v="-"/>
    <s v="Adarsh Nagar  Near   Kaniya C/O:  Waman Sur Furnichary  Moshi Moshi Near SSV school  PUNE 412105"/>
    <s v="MOSHI"/>
    <s v=" 9860356138 8379074584 "/>
    <s v="KIRAN FURNITURE"/>
    <s v="MAGAZINE CHOWK    BHOSARI ALANDI  ROAD  DIGHI PUNE  NEAR MAGAZINE CHOWK PUNE 412105"/>
    <n v="5829"/>
    <n v="36662"/>
    <n v="27"/>
    <n v="24"/>
    <s v="-"/>
    <s v="REGULAR"/>
    <s v="MH14LN1775"/>
    <s v="SPLENDOR PLUS BS6 I3S DRS CAST FI"/>
    <n v="45405"/>
    <n v="24"/>
    <x v="1"/>
    <s v="VIJAY NIKAM"/>
    <s v="NUTAN KAMBLE"/>
    <n v="1"/>
    <m/>
    <m/>
    <m/>
    <m/>
    <m/>
    <m/>
    <m/>
    <m/>
    <m/>
    <m/>
    <m/>
    <m/>
    <m/>
    <m/>
    <m/>
    <m/>
    <m/>
    <m/>
    <m/>
    <m/>
    <m/>
    <m/>
    <m/>
    <m/>
    <m/>
    <m/>
    <m/>
    <m/>
    <m/>
    <m/>
    <m/>
    <m/>
    <m/>
    <m/>
    <m/>
    <m/>
    <m/>
    <m/>
    <m/>
    <m/>
    <m/>
    <m/>
    <m/>
    <m/>
    <m/>
    <m/>
    <m/>
    <m/>
    <m/>
    <m/>
    <m/>
    <m/>
    <m/>
    <m/>
    <m/>
    <m/>
    <m/>
    <m/>
    <m/>
    <m/>
    <m/>
    <m/>
    <m/>
    <m/>
    <m/>
    <n v="2"/>
    <m/>
    <m/>
    <m/>
    <m/>
    <m/>
    <m/>
    <m/>
    <m/>
    <m/>
    <m/>
    <m/>
    <m/>
    <m/>
    <m/>
    <m/>
    <m/>
    <m/>
    <m/>
    <m/>
    <m/>
    <m/>
    <m/>
    <m/>
    <m/>
    <m/>
    <m/>
    <n v="3"/>
    <n v="1"/>
    <s v="ZBHT0009"/>
    <s v="GoxkhOU7oXtz"/>
    <s v="Allocated 02"/>
    <s v="Payment (PAID)"/>
    <s v="Payment (PAID)"/>
    <d v="2025-09-23T00:00:00"/>
    <s v="Non Contactable Customer (POT_SKIP)"/>
    <s v="dt--05th  Sep 13:39pm called up customer no 9860356138  Its   not  connected "/>
    <d v="2025-09-05T00:00:00"/>
    <s v="NO"/>
  </r>
  <r>
    <n v="462016226"/>
    <s v="VISHWAS BABAN HOLE"/>
    <s v="COLLECT"/>
    <s v="10.09.25"/>
    <n v="4500"/>
    <m/>
    <m/>
    <m/>
    <n v="4435"/>
    <n v="8870"/>
    <x v="4"/>
    <x v="0"/>
    <x v="0"/>
    <x v="14"/>
    <n v="36524"/>
    <n v="128"/>
    <n v="0"/>
    <n v="1800"/>
    <s v="FLOW"/>
    <n v="0.30793031858276521"/>
    <n v="6.2537195132864546E-3"/>
    <s v="STABLE"/>
    <x v="0"/>
    <s v="PTP"/>
    <x v="4"/>
    <m/>
    <m/>
    <m/>
    <m/>
    <s v="-"/>
    <s v="-Holewadi-S/O:-Baban-Hole   .tal  khed dist pune  vetalbuva mandir RAJGURUNAGAR 410505"/>
    <s v="RAJGUR NAGAR"/>
    <s v=" 8329356850 9021078149 "/>
    <s v="siddheshwar traders"/>
    <s v="ap rajgurunagar   wada road  tal  khed dist pune  wada road  RAJGURUNAGAR 410505"/>
    <n v="10798"/>
    <n v="36524"/>
    <n v="58"/>
    <n v="55"/>
    <s v="-"/>
    <s v="REGULAR"/>
    <s v="MH14LK0880"/>
    <s v="HONDA ACTIVA 6G DLX BS VI"/>
    <n v="45345"/>
    <n v="24"/>
    <x v="1"/>
    <s v="KAILASH ATKARI"/>
    <s v="NUTAN KAMBLE"/>
    <m/>
    <m/>
    <m/>
    <m/>
    <m/>
    <m/>
    <m/>
    <m/>
    <m/>
    <m/>
    <m/>
    <m/>
    <n v="1"/>
    <m/>
    <m/>
    <m/>
    <m/>
    <m/>
    <m/>
    <m/>
    <m/>
    <m/>
    <m/>
    <m/>
    <m/>
    <m/>
    <m/>
    <n v="2"/>
    <m/>
    <m/>
    <m/>
    <m/>
    <m/>
    <m/>
    <m/>
    <m/>
    <m/>
    <m/>
    <m/>
    <m/>
    <m/>
    <m/>
    <m/>
    <m/>
    <m/>
    <m/>
    <m/>
    <m/>
    <m/>
    <m/>
    <m/>
    <m/>
    <m/>
    <m/>
    <m/>
    <m/>
    <m/>
    <m/>
    <m/>
    <m/>
    <m/>
    <m/>
    <m/>
    <m/>
    <m/>
    <m/>
    <m/>
    <m/>
    <m/>
    <m/>
    <m/>
    <m/>
    <m/>
    <m/>
    <m/>
    <m/>
    <m/>
    <m/>
    <m/>
    <m/>
    <m/>
    <m/>
    <m/>
    <m/>
    <m/>
    <m/>
    <m/>
    <m/>
    <m/>
    <m/>
    <m/>
    <m/>
    <m/>
    <n v="3"/>
    <n v="1"/>
    <s v="ZBHT0010"/>
    <s v="BPMBB1C-sBc"/>
    <s v="Allocated 02"/>
    <s v="Payment (PAID)"/>
    <s v="Payment (PAID)"/>
    <d v="2025-09-10T00:00:00"/>
    <s v="Call Back (CLB)"/>
    <s v="dt--05th  Sep 13:41pm called up customer no 9021078149 Its call received &amp; disconnected the call "/>
    <d v="2025-09-05T00:00:00"/>
    <s v="NO"/>
  </r>
  <r>
    <n v="454344648"/>
    <s v="HANUMANT SURESH DAKE"/>
    <s v="COLLECT"/>
    <s v="08.09.25"/>
    <n v="3370"/>
    <m/>
    <m/>
    <m/>
    <n v="3091"/>
    <n v="3214.99"/>
    <x v="4"/>
    <x v="0"/>
    <x v="0"/>
    <x v="16"/>
    <n v="36032.550000000003"/>
    <n v="176"/>
    <n v="0"/>
    <n v="2250"/>
    <s v="FLOW"/>
    <n v="8.2831831627010327E-2"/>
    <n v="6.1695723647045746E-3"/>
    <s v="STABLE"/>
    <x v="0"/>
    <s v="BPTP"/>
    <x v="4"/>
    <m/>
    <m/>
    <m/>
    <m/>
    <s v="-"/>
    <s v="GHATGHAR JUNNAR   PUNE . .    JUNNAR 410502"/>
    <s v="JUNNAR"/>
    <s v=" 8308336043  "/>
    <s v="Ganesh jens parlour"/>
    <s v="New stand market   yard junnar Junnar    JUNNAR 410502"/>
    <n v="5640.99"/>
    <n v="36032.550000000003"/>
    <n v="58"/>
    <n v="55"/>
    <s v="-"/>
    <s v="NPA"/>
    <s v="MH14KG8422"/>
    <s v="HONDA SHINE SP DISC BSVI"/>
    <n v="44785"/>
    <n v="48"/>
    <x v="1"/>
    <s v="KAILASH ATKARI"/>
    <s v="AARTI ZENDE"/>
    <m/>
    <m/>
    <m/>
    <m/>
    <m/>
    <m/>
    <m/>
    <m/>
    <m/>
    <n v="1"/>
    <m/>
    <m/>
    <m/>
    <m/>
    <m/>
    <m/>
    <m/>
    <m/>
    <m/>
    <m/>
    <m/>
    <n v="1"/>
    <m/>
    <m/>
    <m/>
    <m/>
    <m/>
    <m/>
    <m/>
    <m/>
    <m/>
    <m/>
    <m/>
    <m/>
    <m/>
    <m/>
    <m/>
    <m/>
    <m/>
    <m/>
    <m/>
    <m/>
    <m/>
    <m/>
    <m/>
    <m/>
    <m/>
    <m/>
    <m/>
    <m/>
    <m/>
    <m/>
    <m/>
    <m/>
    <m/>
    <m/>
    <m/>
    <m/>
    <m/>
    <m/>
    <m/>
    <m/>
    <m/>
    <m/>
    <m/>
    <m/>
    <m/>
    <m/>
    <m/>
    <m/>
    <m/>
    <m/>
    <m/>
    <m/>
    <m/>
    <m/>
    <m/>
    <m/>
    <m/>
    <m/>
    <m/>
    <m/>
    <m/>
    <m/>
    <m/>
    <m/>
    <m/>
    <m/>
    <m/>
    <m/>
    <m/>
    <m/>
    <m/>
    <n v="2"/>
    <n v="1"/>
    <s v="ZBHT0021"/>
    <s v="GPd0wDfjUp3"/>
    <s v="Allocated 02"/>
    <s v="Payment (PAID)"/>
    <s v="Payment (PAID)"/>
    <d v="2025-09-08T00:00:00"/>
    <s v="RINGING NO RESPONSE (RNR)"/>
    <s v="18:08-CALLED UP THE CUSTOMER NO. CUSTOMER CONTACT NUMBER ARE BUSY  MODE"/>
    <d v="2025-09-04T00:00:00"/>
    <s v="NO"/>
  </r>
  <r>
    <n v="461160772"/>
    <s v="AMIT JITENDRA TAWADE"/>
    <s v="ONLINE"/>
    <s v="01.09.25"/>
    <n v="6259"/>
    <s v="UPI"/>
    <n v="486831435615"/>
    <m/>
    <n v="6259"/>
    <n v="11979.28"/>
    <x v="4"/>
    <x v="0"/>
    <x v="0"/>
    <x v="0"/>
    <n v="35763.599999999999"/>
    <n v="347"/>
    <n v="0"/>
    <n v="2250"/>
    <s v="FLOW"/>
    <n v="0.146291622956081"/>
    <n v="6.1235221548946294E-3"/>
    <s v="STABLE"/>
    <x v="0"/>
    <s v="PTP"/>
    <x v="4"/>
    <m/>
    <m/>
    <s v="CAVA"/>
    <m/>
    <s v="-"/>
    <s v="c/o jayshree bujbal   sr no 50/7  giriraj grandiose  FLT NO B902 bujbal wasti wakad pune  opp vighnesh society  PUNE 411057"/>
    <s v="WAKAD"/>
    <s v=" 8149297168 9552050116 "/>
    <s v="srv midia pvt ltd"/>
    <s v="office no 302 sr   no 166/8 echoing  greens 3rd  floor  Shankar kalate nagar wakad wakad opp Eden garden  PUNE 411057"/>
    <n v="14576.28"/>
    <n v="35763.599999999999"/>
    <n v="58"/>
    <n v="55"/>
    <s v="-"/>
    <s v="NPA"/>
    <s v="MH14LG0787"/>
    <s v="XPULSE 200 4V FI STD"/>
    <n v="45278"/>
    <n v="24"/>
    <x v="1"/>
    <s v="KAILASH ATKARI"/>
    <s v="NUTAN KAMBLE"/>
    <n v="1"/>
    <m/>
    <m/>
    <m/>
    <m/>
    <m/>
    <m/>
    <m/>
    <m/>
    <m/>
    <m/>
    <m/>
    <m/>
    <m/>
    <m/>
    <m/>
    <m/>
    <m/>
    <m/>
    <m/>
    <m/>
    <m/>
    <m/>
    <m/>
    <m/>
    <m/>
    <m/>
    <m/>
    <m/>
    <m/>
    <m/>
    <m/>
    <m/>
    <m/>
    <m/>
    <m/>
    <m/>
    <m/>
    <m/>
    <m/>
    <m/>
    <m/>
    <m/>
    <m/>
    <m/>
    <m/>
    <m/>
    <m/>
    <m/>
    <m/>
    <m/>
    <m/>
    <m/>
    <m/>
    <m/>
    <m/>
    <m/>
    <m/>
    <m/>
    <m/>
    <m/>
    <m/>
    <m/>
    <m/>
    <m/>
    <m/>
    <m/>
    <m/>
    <m/>
    <m/>
    <m/>
    <m/>
    <m/>
    <m/>
    <m/>
    <m/>
    <m/>
    <m/>
    <m/>
    <m/>
    <m/>
    <m/>
    <m/>
    <m/>
    <m/>
    <m/>
    <m/>
    <m/>
    <m/>
    <m/>
    <m/>
    <m/>
    <m/>
    <n v="1"/>
    <n v="1"/>
    <s v="DUWT0030"/>
    <s v="kokwdxSoXtm"/>
    <s v="Allocated 02"/>
    <s v="Promise To Pay (PTP)"/>
    <s v="Meet customer in given ptp 7 Sep to customer but customer "/>
    <d v="2025-09-07T00:00:00"/>
    <s v="RINGING NO RESPONSE (RNR)"/>
    <s v="dt--05th  Sep 13:43pm called up customer no  9552050116 Its  not  connected "/>
    <d v="2025-09-05T00:00:00"/>
    <s v="NO"/>
  </r>
  <r>
    <n v="459188219"/>
    <s v="PRAVIN MACHINDRA AALHAT"/>
    <s v="ONLINE"/>
    <s v="22.09.25"/>
    <n v="3210"/>
    <m/>
    <m/>
    <m/>
    <n v="3107"/>
    <n v="3107"/>
    <x v="0"/>
    <x v="0"/>
    <x v="0"/>
    <x v="14"/>
    <n v="35738"/>
    <n v="93"/>
    <n v="0"/>
    <n v="1761"/>
    <s v="-"/>
    <n v="8.4216404157488017E-2"/>
    <n v="1.780381992150434E-3"/>
    <s v="STABLE"/>
    <x v="0"/>
    <s v="-"/>
    <x v="1"/>
    <m/>
    <m/>
    <m/>
    <m/>
    <m/>
    <s v="Koyali Tarf Chakan   Koyali Tarf  Chakan  mahadev mandir PUNE 410501"/>
    <s v="CHAKAN"/>
    <s v=" 9022669455 7038202642 "/>
    <s v="Electra enterprises"/>
    <s v="ap markal alandi   road tal haveli  pune  alandi road PUNE 412105"/>
    <n v="8068"/>
    <n v="35738"/>
    <n v="27"/>
    <n v="24"/>
    <s v="-"/>
    <s v="REGULAR"/>
    <s v="MH14KY4469"/>
    <s v="HONDA SP 125 BS VI DRUM"/>
    <n v="45138"/>
    <n v="36"/>
    <x v="0"/>
    <s v="KAILASH ATKARI"/>
    <s v="NUTAN KAMBLE"/>
    <m/>
    <m/>
    <m/>
    <m/>
    <m/>
    <m/>
    <m/>
    <m/>
    <m/>
    <m/>
    <m/>
    <m/>
    <m/>
    <m/>
    <m/>
    <m/>
    <m/>
    <m/>
    <m/>
    <m/>
    <m/>
    <m/>
    <m/>
    <m/>
    <m/>
    <m/>
    <m/>
    <m/>
    <m/>
    <m/>
    <m/>
    <m/>
    <m/>
    <m/>
    <m/>
    <m/>
    <m/>
    <m/>
    <m/>
    <n v="1"/>
    <m/>
    <m/>
    <m/>
    <m/>
    <m/>
    <m/>
    <m/>
    <m/>
    <m/>
    <m/>
    <m/>
    <m/>
    <m/>
    <m/>
    <m/>
    <m/>
    <m/>
    <m/>
    <m/>
    <m/>
    <m/>
    <m/>
    <m/>
    <m/>
    <m/>
    <m/>
    <m/>
    <m/>
    <m/>
    <m/>
    <m/>
    <m/>
    <m/>
    <m/>
    <m/>
    <m/>
    <m/>
    <m/>
    <m/>
    <m/>
    <m/>
    <m/>
    <m/>
    <m/>
    <m/>
    <m/>
    <m/>
    <m/>
    <m/>
    <m/>
    <m/>
    <m/>
    <m/>
    <n v="1"/>
    <n v="1"/>
    <s v="DUWT0017"/>
    <e v="#N/A"/>
    <s v="Allocated"/>
    <s v="Promise To Pay (PTP)"/>
    <s v="Ptp "/>
    <d v="2025-09-15T00:00:00"/>
    <s v="RINGING NO RESPONSE (RNR)"/>
    <s v="15:17-CALLED UP THE CUSTOMER NO. CUSTOMER CONTACT NUMBER ARE RINGING MODE"/>
    <d v="2025-09-17T00:00:00"/>
    <s v="NO"/>
  </r>
  <r>
    <n v="138219050"/>
    <s v="MADHURI UMESH GAVALI"/>
    <m/>
    <m/>
    <m/>
    <m/>
    <m/>
    <m/>
    <n v="4253"/>
    <n v="12264"/>
    <x v="2"/>
    <x v="1"/>
    <x v="1"/>
    <x v="5"/>
    <n v="35557.68"/>
    <n v="512"/>
    <n v="0"/>
    <n v="2700"/>
    <s v="FLOW"/>
    <n v="9.2504895001524631E-2"/>
    <n v="9.1316612393255569E-3"/>
    <s v="STABLE"/>
    <x v="5"/>
    <s v="MPTP"/>
    <x v="0"/>
    <m/>
    <n v="26"/>
    <s v="CAVNA"/>
    <m/>
    <s v="ELG"/>
    <s v="ROW HOUSE NO K7 SHREE NAGARI PHASE 2 BEHIND ISHA HOTEL TALEGAON DABHADE PUNE   NEAR ADARSHA SCHOOL TALEGAON DABHADE 410506"/>
    <s v="TALEGAIN DABADE"/>
    <s v=" 9168324553 9168324553 "/>
    <s v="ENERGY TEK SOLUTIONS"/>
    <s v="row house no k7 shree nagari phase 2 behind isha hotel Talegaon dabhade pune   near adarsha school TALEGAON DABHADE 410506"/>
    <n v="15476"/>
    <n v="35557.68"/>
    <n v="87"/>
    <n v="115"/>
    <s v="-"/>
    <s v="REGULAR"/>
    <s v="MH14KP9839"/>
    <s v="TVS IQUBE ELECTRIC"/>
    <n v="44961"/>
    <n v="36"/>
    <x v="1"/>
    <s v="VIJAY NIKAM"/>
    <s v="NUTAN KAMBLE"/>
    <m/>
    <m/>
    <m/>
    <m/>
    <m/>
    <m/>
    <m/>
    <m/>
    <m/>
    <n v="1"/>
    <m/>
    <m/>
    <m/>
    <m/>
    <m/>
    <m/>
    <m/>
    <m/>
    <m/>
    <m/>
    <m/>
    <m/>
    <m/>
    <m/>
    <m/>
    <m/>
    <m/>
    <m/>
    <m/>
    <m/>
    <m/>
    <m/>
    <m/>
    <m/>
    <m/>
    <m/>
    <m/>
    <m/>
    <m/>
    <m/>
    <m/>
    <m/>
    <m/>
    <m/>
    <m/>
    <m/>
    <m/>
    <m/>
    <m/>
    <m/>
    <m/>
    <m/>
    <m/>
    <m/>
    <m/>
    <m/>
    <m/>
    <m/>
    <m/>
    <m/>
    <m/>
    <m/>
    <m/>
    <m/>
    <m/>
    <m/>
    <m/>
    <m/>
    <m/>
    <m/>
    <m/>
    <m/>
    <m/>
    <m/>
    <m/>
    <m/>
    <m/>
    <m/>
    <m/>
    <m/>
    <m/>
    <m/>
    <m/>
    <m/>
    <m/>
    <m/>
    <m/>
    <m/>
    <m/>
    <m/>
    <m/>
    <m/>
    <m/>
    <n v="1"/>
    <n v="1"/>
    <s v="DUWT0027"/>
    <e v="#N/A"/>
    <e v="#N/A"/>
    <e v="#N/A"/>
    <e v="#N/A"/>
    <e v="#N/A"/>
    <e v="#N/A"/>
    <e v="#N/A"/>
    <e v="#N/A"/>
    <s v="NO"/>
  </r>
  <r>
    <n v="459760306"/>
    <s v="PRANALI GORKSH SHINDE"/>
    <s v="ONLINE"/>
    <s v="11.09.25"/>
    <n v="2934"/>
    <s v="UPI"/>
    <n v="111100784634"/>
    <m/>
    <n v="2834"/>
    <n v="2710"/>
    <x v="0"/>
    <x v="0"/>
    <x v="0"/>
    <x v="16"/>
    <n v="35434.800000000003"/>
    <n v="99"/>
    <n v="0"/>
    <n v="1840"/>
    <s v="11.08.25"/>
    <n v="2.12972059200328E-2"/>
    <n v="1.7652772907116301E-3"/>
    <s v="STABLE"/>
    <x v="0"/>
    <s v="PAID"/>
    <x v="4"/>
    <m/>
    <m/>
    <s v="CAVA"/>
    <m/>
    <m/>
    <s v="  parunde  Parunde   ........   near bramhanath temple PUNE 410502"/>
    <s v="APTALE"/>
    <s v=" 8888306629 9561010678 "/>
    <s v="CHANDERMANI AND OTHERS"/>
    <s v="a/p pimpari pendhar   tal.junnar  dist.pune pimpari  pendhar near nagar kalyan highway PUNE 410504"/>
    <n v="7483"/>
    <n v="35434.800000000003"/>
    <n v="27"/>
    <n v="24"/>
    <s v="-"/>
    <s v="REGULAR"/>
    <s v="MH14KZ9673"/>
    <s v="HF DELUXE DRS C I3S FI"/>
    <n v="45183"/>
    <n v="36"/>
    <x v="0"/>
    <s v="KAILASH ATKARI"/>
    <s v="AARTI ZENDE"/>
    <m/>
    <m/>
    <m/>
    <m/>
    <m/>
    <m/>
    <m/>
    <m/>
    <m/>
    <m/>
    <m/>
    <m/>
    <m/>
    <m/>
    <m/>
    <m/>
    <m/>
    <m/>
    <m/>
    <m/>
    <m/>
    <m/>
    <m/>
    <m/>
    <m/>
    <m/>
    <m/>
    <m/>
    <m/>
    <m/>
    <n v="1"/>
    <m/>
    <m/>
    <m/>
    <m/>
    <m/>
    <m/>
    <m/>
    <m/>
    <m/>
    <m/>
    <m/>
    <m/>
    <m/>
    <m/>
    <m/>
    <m/>
    <m/>
    <m/>
    <m/>
    <m/>
    <m/>
    <m/>
    <m/>
    <m/>
    <m/>
    <m/>
    <m/>
    <m/>
    <m/>
    <m/>
    <m/>
    <m/>
    <m/>
    <m/>
    <m/>
    <m/>
    <m/>
    <m/>
    <m/>
    <m/>
    <m/>
    <m/>
    <m/>
    <m/>
    <m/>
    <m/>
    <m/>
    <m/>
    <m/>
    <m/>
    <m/>
    <m/>
    <m/>
    <m/>
    <m/>
    <m/>
    <m/>
    <m/>
    <m/>
    <m/>
    <m/>
    <m/>
    <n v="1"/>
    <n v="1"/>
    <s v="ZBHT0021"/>
    <e v="#N/A"/>
    <s v="Allocated"/>
    <s v="Cash In Hand (PAID)"/>
    <s v="Paid"/>
    <d v="2025-09-11T00:00:00"/>
    <s v="Non Contactable Customer (POT_SKIP)"/>
    <s v="17:05-CALLED UP THE CUSTOMER NO. CUSTOMER IS NOT CONTACTABLE ON ANY CONTACT NO.IN SYSTEM"/>
    <d v="2025-09-11T00:00:00"/>
    <s v="NO"/>
  </r>
  <r>
    <n v="458753553"/>
    <s v="MAHESH MANOHAR BAWKAR"/>
    <m/>
    <m/>
    <m/>
    <m/>
    <m/>
    <m/>
    <n v="3271"/>
    <n v="3271"/>
    <x v="0"/>
    <x v="1"/>
    <x v="1"/>
    <x v="3"/>
    <n v="35357"/>
    <n v="31"/>
    <n v="0"/>
    <n v="450"/>
    <s v="-"/>
    <n v="2.5488222883202079E-2"/>
    <n v="1.761401480118163E-3"/>
    <s v="FLOW"/>
    <x v="1"/>
    <s v="-"/>
    <x v="2"/>
    <s v="Wrong add given"/>
    <m/>
    <s v="CNAVNA"/>
    <m/>
    <s v="-"/>
    <s v="Ganesh Shrishti    Flat No - B 406  Ravet  Near  D Mart  PUNE 411019"/>
    <s v="RAVET"/>
    <s v=" 9604615787  "/>
    <s v="Yoshika Engineering pvt ltd"/>
    <s v="Ap Mahalunge chakan   Tal khed dist  pune   PUNE 410501"/>
    <n v="3752"/>
    <n v="35357"/>
    <n v="27"/>
    <n v="55"/>
    <s v="-"/>
    <s v="NPA"/>
    <s v="MH14KX6131"/>
    <s v="BAJAJ CT 110 X ES ALLOY"/>
    <n v="45105"/>
    <n v="36"/>
    <x v="1"/>
    <s v="VIJAY NIKAM"/>
    <s v="AARTI ZENDE"/>
    <m/>
    <m/>
    <m/>
    <m/>
    <m/>
    <m/>
    <m/>
    <m/>
    <m/>
    <m/>
    <m/>
    <m/>
    <n v="1"/>
    <m/>
    <m/>
    <m/>
    <m/>
    <m/>
    <m/>
    <m/>
    <m/>
    <m/>
    <m/>
    <m/>
    <m/>
    <m/>
    <m/>
    <m/>
    <m/>
    <m/>
    <m/>
    <m/>
    <m/>
    <m/>
    <m/>
    <m/>
    <m/>
    <m/>
    <m/>
    <m/>
    <m/>
    <m/>
    <m/>
    <m/>
    <m/>
    <m/>
    <m/>
    <m/>
    <m/>
    <m/>
    <m/>
    <m/>
    <m/>
    <m/>
    <m/>
    <m/>
    <m/>
    <m/>
    <m/>
    <m/>
    <m/>
    <m/>
    <m/>
    <m/>
    <m/>
    <m/>
    <m/>
    <m/>
    <m/>
    <m/>
    <m/>
    <m/>
    <m/>
    <m/>
    <m/>
    <m/>
    <m/>
    <m/>
    <m/>
    <m/>
    <m/>
    <m/>
    <m/>
    <m/>
    <m/>
    <m/>
    <m/>
    <m/>
    <m/>
    <m/>
    <m/>
    <m/>
    <m/>
    <n v="1"/>
    <n v="1"/>
    <s v="ZBHT0011"/>
    <s v="BoByEeHjGHc"/>
    <s v="Allocated 02"/>
    <s v="No Such Person (NC_NSP)"/>
    <s v="Visited given residence address no such person this society "/>
    <d v="2025-09-05T00:00:00"/>
    <s v="Non Contactable Customer (POT_SKIP)"/>
    <s v="16:26-CALLED UP THE CUSTOMER NO. CUSTOMER CONTACT NUMBER ARE  SWICH OFF MODE"/>
    <d v="2025-09-03T00:00:00"/>
    <s v="NO"/>
  </r>
  <r>
    <n v="454116052"/>
    <s v="NARAYANI KEDAAR DEWALE"/>
    <m/>
    <m/>
    <m/>
    <m/>
    <m/>
    <m/>
    <n v="2837"/>
    <n v="5624"/>
    <x v="4"/>
    <x v="1"/>
    <x v="1"/>
    <x v="17"/>
    <n v="35213"/>
    <n v="122"/>
    <n v="0"/>
    <n v="1800"/>
    <s v="FLOW"/>
    <n v="0.27152582197998182"/>
    <n v="6.029247213376299E-3"/>
    <s v="STABLE"/>
    <x v="3"/>
    <s v="PTP"/>
    <x v="1"/>
    <m/>
    <n v="22"/>
    <s v="CAVA"/>
    <m/>
    <s v="-"/>
    <s v="LAXMI NIWAS DONGARGAON   WADI NEAR  SAI OYO HOTEL  OPP SHIVSENA OFFICE  LONAVALA 410401"/>
    <s v="LONAVALA"/>
    <s v=" 9168570507  "/>
    <s v="Young 18 shop"/>
    <s v="Lonavala Maval     LONAVALA 410401"/>
    <n v="7546"/>
    <n v="35213"/>
    <n v="58"/>
    <n v="86"/>
    <s v="-"/>
    <s v="REGULAR"/>
    <s v="MH14KG7661"/>
    <s v="OKINAWA RIDGE PLUS"/>
    <n v="44763"/>
    <n v="48"/>
    <x v="1"/>
    <s v="VIJAY NIKAM"/>
    <s v="AARTI ZENDE"/>
    <m/>
    <m/>
    <m/>
    <m/>
    <m/>
    <m/>
    <n v="1"/>
    <m/>
    <m/>
    <m/>
    <m/>
    <m/>
    <m/>
    <m/>
    <m/>
    <m/>
    <m/>
    <m/>
    <m/>
    <m/>
    <m/>
    <m/>
    <m/>
    <m/>
    <m/>
    <m/>
    <m/>
    <m/>
    <m/>
    <m/>
    <n v="1"/>
    <m/>
    <m/>
    <m/>
    <m/>
    <m/>
    <m/>
    <m/>
    <m/>
    <m/>
    <m/>
    <m/>
    <m/>
    <m/>
    <m/>
    <m/>
    <m/>
    <m/>
    <m/>
    <m/>
    <m/>
    <m/>
    <m/>
    <m/>
    <m/>
    <m/>
    <m/>
    <m/>
    <m/>
    <m/>
    <m/>
    <m/>
    <m/>
    <m/>
    <m/>
    <m/>
    <m/>
    <m/>
    <m/>
    <m/>
    <m/>
    <m/>
    <m/>
    <m/>
    <m/>
    <m/>
    <m/>
    <m/>
    <m/>
    <m/>
    <m/>
    <m/>
    <m/>
    <m/>
    <m/>
    <m/>
    <m/>
    <m/>
    <m/>
    <m/>
    <m/>
    <m/>
    <m/>
    <n v="2"/>
    <n v="1"/>
    <s v="DUWT0013"/>
    <s v="A6lA2CcGBlym"/>
    <s v="Allocated 02"/>
    <s v="Payment (PAID)"/>
    <s v="Payment (PAID)"/>
    <d v="2025-09-29T00:00:00"/>
    <s v="RINGING NO RESPONSE (RNR)"/>
    <s v="17:03-CALLED UP THE CUSTOMER NO. CUSTOMER CONTACT NUMBER ARE RINGING MODE"/>
    <d v="2025-09-13T00:00:00"/>
    <s v="NO"/>
  </r>
  <r>
    <n v="462303824"/>
    <s v="RAMRAO NARAYANRAO SHETE"/>
    <m/>
    <m/>
    <m/>
    <m/>
    <m/>
    <s v="BANK STABLE 16"/>
    <n v="4270"/>
    <n v="-51"/>
    <x v="0"/>
    <x v="0"/>
    <x v="1"/>
    <x v="4"/>
    <n v="35089"/>
    <n v="77"/>
    <n v="0"/>
    <n v="1800"/>
    <s v="-"/>
    <n v="2.4699613797967729E-2"/>
    <n v="1.748050358793626E-3"/>
    <s v="STABLE"/>
    <x v="0"/>
    <s v="-"/>
    <x v="4"/>
    <m/>
    <m/>
    <s v="CAVA"/>
    <m/>
    <m/>
    <s v="Flat no 12 JAY   MAHLAR BUILDING   NEAR PIMPLACHI  TALIM MAHALUNGE PUNE CITY  NEAR DATTA MANDIR  PUNE 411045"/>
    <s v="MAHALUNGE"/>
    <s v=" 9623402239 7887498641 "/>
    <s v="My World Society Pvt Ltd"/>
    <s v="BANER BALEWADI   ROAD BALEWADI HIGHSTREET   BALEWADI  PUNE CITY  BALEWADI NEAR DASARA CHOWK  PUNE 411045"/>
    <n v="6096"/>
    <n v="35089"/>
    <n v="27"/>
    <n v="24"/>
    <s v="-"/>
    <s v="REGULAR"/>
    <s v="MH22BD4526"/>
    <s v="SPLENDOR PLUS DRS CAST FI BLACK"/>
    <n v="45372"/>
    <n v="24"/>
    <x v="2"/>
    <s v="KAILASH ATKARI"/>
    <s v="AARTI ZENDE"/>
    <m/>
    <m/>
    <m/>
    <m/>
    <m/>
    <m/>
    <m/>
    <m/>
    <m/>
    <m/>
    <m/>
    <m/>
    <m/>
    <m/>
    <m/>
    <m/>
    <m/>
    <m/>
    <m/>
    <m/>
    <m/>
    <m/>
    <m/>
    <m/>
    <m/>
    <m/>
    <m/>
    <m/>
    <m/>
    <m/>
    <m/>
    <m/>
    <m/>
    <m/>
    <m/>
    <m/>
    <n v="1"/>
    <m/>
    <m/>
    <m/>
    <m/>
    <m/>
    <m/>
    <m/>
    <m/>
    <m/>
    <m/>
    <m/>
    <m/>
    <m/>
    <m/>
    <m/>
    <m/>
    <m/>
    <m/>
    <m/>
    <m/>
    <m/>
    <m/>
    <m/>
    <m/>
    <m/>
    <m/>
    <m/>
    <m/>
    <m/>
    <m/>
    <m/>
    <m/>
    <m/>
    <m/>
    <m/>
    <m/>
    <m/>
    <m/>
    <m/>
    <m/>
    <m/>
    <m/>
    <m/>
    <m/>
    <m/>
    <m/>
    <m/>
    <m/>
    <m/>
    <m/>
    <m/>
    <m/>
    <m/>
    <m/>
    <m/>
    <m/>
    <n v="1"/>
    <n v="1"/>
    <s v="DUWT0023"/>
    <e v="#N/A"/>
    <e v="#N/A"/>
    <e v="#N/A"/>
    <e v="#N/A"/>
    <e v="#N/A"/>
    <s v="RINGING NO RESPONSE (RNR)"/>
    <s v="15:20-CALLED UP THE CUSTOMER NO. CUSTOMER CONTACT NUMBER ARE RINGING MODE"/>
    <d v="2025-09-16T00:00:00"/>
    <s v="NO"/>
  </r>
  <r>
    <n v="462471757"/>
    <s v="SOMNATH APPA MARKAD"/>
    <s v="ONLINE"/>
    <s v="17.09.25"/>
    <n v="4500"/>
    <s v="UPI"/>
    <n v="694577377943"/>
    <m/>
    <n v="4325"/>
    <n v="3251.4"/>
    <x v="0"/>
    <x v="0"/>
    <x v="0"/>
    <x v="7"/>
    <n v="35018.400000000001"/>
    <n v="83"/>
    <n v="0"/>
    <n v="1800"/>
    <s v="19.08.25"/>
    <n v="3.9415143046644549E-2"/>
    <n v="1.7445332350417141E-3"/>
    <s v="STABLE"/>
    <x v="0"/>
    <s v="PAID"/>
    <x v="4"/>
    <s v="Add not found"/>
    <m/>
    <s v="CNAVNA"/>
    <m/>
    <s v="-"/>
    <s v="s no om colony   no2 bijli nagar  chinchwad pune  chinchwad pune near hanuman sweet PUNE 411033"/>
    <s v="CHINCHWAD"/>
    <s v=" 9623731310 9623343372 "/>
    <s v="sai electricals"/>
    <s v="baner pune baner   pune baner pune  baner pune  baner pune PUNE 411045"/>
    <n v="5134.3999999999996"/>
    <n v="35018.400000000001"/>
    <n v="27"/>
    <n v="24"/>
    <s v="-"/>
    <s v="REGULAR"/>
    <s v="MH14LM8036"/>
    <s v="SPLENDOR PLUS DRS CAST FI BLACK"/>
    <n v="45388"/>
    <n v="24"/>
    <x v="1"/>
    <s v="KAILASH ATKARI"/>
    <s v="NUTAN KAMBLE"/>
    <m/>
    <m/>
    <m/>
    <m/>
    <m/>
    <m/>
    <n v="1"/>
    <m/>
    <m/>
    <m/>
    <m/>
    <m/>
    <m/>
    <m/>
    <m/>
    <m/>
    <m/>
    <m/>
    <m/>
    <m/>
    <m/>
    <n v="1"/>
    <m/>
    <m/>
    <m/>
    <m/>
    <m/>
    <m/>
    <m/>
    <m/>
    <m/>
    <m/>
    <m/>
    <m/>
    <m/>
    <m/>
    <m/>
    <m/>
    <m/>
    <m/>
    <m/>
    <m/>
    <m/>
    <m/>
    <m/>
    <m/>
    <m/>
    <m/>
    <m/>
    <m/>
    <m/>
    <m/>
    <m/>
    <m/>
    <m/>
    <m/>
    <m/>
    <m/>
    <m/>
    <m/>
    <m/>
    <m/>
    <m/>
    <m/>
    <m/>
    <m/>
    <m/>
    <m/>
    <m/>
    <m/>
    <m/>
    <m/>
    <m/>
    <m/>
    <m/>
    <m/>
    <m/>
    <m/>
    <m/>
    <m/>
    <m/>
    <m/>
    <m/>
    <m/>
    <m/>
    <m/>
    <m/>
    <m/>
    <m/>
    <m/>
    <m/>
    <m/>
    <m/>
    <n v="2"/>
    <n v="1"/>
    <s v="ZBHT0015"/>
    <s v="G6Fg3zr2ey7"/>
    <s v="Allocated 02"/>
    <s v="No Such Person (NC_NSP)"/>
    <s v="Visit cm residence address not tresable cm in this colony "/>
    <d v="2025-09-08T00:00:00"/>
    <s v="Non Contactable Customer (POT_SKIP)"/>
    <s v="16:27-CALLED UP THE CUSTOMER NO. CALL FORWERDED TO VOICE MAIL"/>
    <d v="2025-09-03T00:00:00"/>
    <s v="NO"/>
  </r>
  <r>
    <n v="458641115"/>
    <s v="CHETAN MADAN SHARMA"/>
    <m/>
    <m/>
    <m/>
    <m/>
    <m/>
    <m/>
    <n v="4287"/>
    <n v="17145"/>
    <x v="1"/>
    <x v="1"/>
    <x v="1"/>
    <x v="9"/>
    <n v="35010"/>
    <n v="512"/>
    <n v="0"/>
    <n v="1800"/>
    <s v="FLOW"/>
    <n v="0.1197162263804091"/>
    <n v="8.1533784964206834E-3"/>
    <s v="FLOW"/>
    <x v="1"/>
    <s v="-"/>
    <x v="2"/>
    <s v="ADd not found"/>
    <m/>
    <s v="CNAVNA"/>
    <m/>
    <s v="ELG"/>
    <s v="1/11 Old Barrack Behind   Jai Bharat  English High  pune pune School Mulund Colony MUMBAI 400082"/>
    <s v="CHANDAN NAGAR"/>
    <s v=" 8999357899 8149101983 "/>
    <s v="ON .MEDIA LTD"/>
    <s v="kharadi  pune pune   pune pune pune  pune  pune pune PUNE 411014"/>
    <n v="19457"/>
    <n v="35010"/>
    <n v="119"/>
    <n v="147"/>
    <s v="-"/>
    <s v="NPA"/>
    <s v="MH12VP8598"/>
    <s v="HONDA ACTIVA 6G H SMART"/>
    <n v="45098"/>
    <n v="30"/>
    <x v="1"/>
    <s v="VIJAY NIKAM"/>
    <s v="NUTAN KAMBLE"/>
    <m/>
    <m/>
    <m/>
    <m/>
    <m/>
    <m/>
    <n v="1"/>
    <m/>
    <m/>
    <m/>
    <m/>
    <m/>
    <m/>
    <m/>
    <m/>
    <m/>
    <m/>
    <m/>
    <m/>
    <m/>
    <m/>
    <m/>
    <m/>
    <m/>
    <m/>
    <m/>
    <m/>
    <m/>
    <m/>
    <m/>
    <m/>
    <m/>
    <m/>
    <m/>
    <m/>
    <m/>
    <m/>
    <m/>
    <m/>
    <m/>
    <m/>
    <m/>
    <m/>
    <m/>
    <m/>
    <m/>
    <m/>
    <m/>
    <m/>
    <m/>
    <m/>
    <m/>
    <m/>
    <m/>
    <m/>
    <m/>
    <m/>
    <m/>
    <m/>
    <m/>
    <m/>
    <m/>
    <m/>
    <m/>
    <m/>
    <m/>
    <m/>
    <m/>
    <m/>
    <m/>
    <m/>
    <m/>
    <m/>
    <m/>
    <m/>
    <m/>
    <m/>
    <m/>
    <m/>
    <m/>
    <m/>
    <m/>
    <m/>
    <m/>
    <m/>
    <m/>
    <m/>
    <m/>
    <m/>
    <m/>
    <m/>
    <m/>
    <m/>
    <n v="1"/>
    <n v="1"/>
    <s v="ZBHT0012"/>
    <s v="GPD89CLhmw"/>
    <s v="Allocated 02"/>
    <s v="No Such Person (NC_NSP)"/>
    <s v="Nc"/>
    <d v="2025-09-03T00:00:00"/>
    <s v="RINGING NO RESPONSE (RNR)"/>
    <s v="dt--05th  Sep13:44 pm called up customer no 8999357899 Its ringing "/>
    <d v="2025-09-05T00:00:00"/>
    <s v="NO"/>
  </r>
  <r>
    <n v="459755661"/>
    <s v="AMIT NARAYAN SASTE"/>
    <s v="COLLECT"/>
    <s v="25.09.25"/>
    <n v="3000"/>
    <m/>
    <m/>
    <m/>
    <n v="2850"/>
    <n v="2850"/>
    <x v="0"/>
    <x v="0"/>
    <x v="0"/>
    <x v="16"/>
    <n v="35007.019999999997"/>
    <n v="90"/>
    <n v="0"/>
    <n v="2700"/>
    <s v="-"/>
    <n v="2.104009938215276E-2"/>
    <n v="1.7439663105615899E-3"/>
    <s v="STABLE"/>
    <x v="0"/>
    <s v="-"/>
    <x v="1"/>
    <m/>
    <n v="24"/>
    <s v="CAVNA"/>
    <m/>
    <m/>
    <s v="  Gavthan mandarane   Udapur .......   near shri datta temple PUNE 412409"/>
    <s v="JUNNAR"/>
    <s v=" 9514474314 8329809583 "/>
    <s v="vighaharta sales"/>
    <s v="a/p otur tal junnar   dist pune  otur market yard  near market yard PUNE 412409"/>
    <n v="8490"/>
    <n v="35007.019999999997"/>
    <n v="27"/>
    <n v="24"/>
    <s v="-"/>
    <s v="REGULAR"/>
    <m/>
    <s v="HONDA SHINE 100 OBD2"/>
    <n v="45183"/>
    <n v="36"/>
    <x v="0"/>
    <s v="KAILASH ATKARI"/>
    <s v="AARTI ZENDE"/>
    <m/>
    <m/>
    <m/>
    <m/>
    <m/>
    <m/>
    <m/>
    <m/>
    <m/>
    <m/>
    <m/>
    <m/>
    <m/>
    <m/>
    <m/>
    <m/>
    <m/>
    <m/>
    <m/>
    <m/>
    <m/>
    <m/>
    <m/>
    <m/>
    <m/>
    <m/>
    <m/>
    <n v="1"/>
    <m/>
    <m/>
    <m/>
    <m/>
    <m/>
    <m/>
    <m/>
    <m/>
    <m/>
    <m/>
    <m/>
    <m/>
    <m/>
    <m/>
    <m/>
    <m/>
    <m/>
    <m/>
    <m/>
    <m/>
    <m/>
    <m/>
    <m/>
    <m/>
    <m/>
    <m/>
    <m/>
    <m/>
    <m/>
    <m/>
    <m/>
    <m/>
    <m/>
    <m/>
    <m/>
    <m/>
    <m/>
    <m/>
    <m/>
    <m/>
    <m/>
    <m/>
    <m/>
    <m/>
    <n v="1"/>
    <m/>
    <m/>
    <m/>
    <m/>
    <m/>
    <m/>
    <m/>
    <m/>
    <m/>
    <m/>
    <m/>
    <m/>
    <m/>
    <m/>
    <m/>
    <m/>
    <m/>
    <m/>
    <m/>
    <m/>
    <n v="2"/>
    <n v="1"/>
    <s v="ZBHT0021"/>
    <e v="#N/A"/>
    <s v="Allocated"/>
    <s v="Payment (PAID)"/>
    <s v="Payment (PAID)"/>
    <d v="2025-09-25T00:00:00"/>
    <s v="Call Back (CLB)"/>
    <s v="17:06-CALLED UP THE CUSTOMER NO. CALL RECEIVED BUT NO ONE RESPONDING AND DISCONNECTED CALL"/>
    <d v="2025-09-11T00:00:00"/>
    <s v="NO"/>
  </r>
  <r>
    <n v="458430421"/>
    <s v="SACHIN DHONDIBA BORATE"/>
    <s v="ONLINE"/>
    <s v="03.09.25"/>
    <n v="3100"/>
    <s v="UPI"/>
    <m/>
    <m/>
    <n v="3038"/>
    <n v="8837"/>
    <x v="2"/>
    <x v="0"/>
    <x v="0"/>
    <x v="15"/>
    <n v="34946.25"/>
    <n v="460"/>
    <n v="0"/>
    <n v="2250"/>
    <s v="03.08.25"/>
    <n v="9.7006292206255562E-2"/>
    <n v="8.9746382943088742E-3"/>
    <s v="STABLE"/>
    <x v="0"/>
    <s v="PAID"/>
    <x v="4"/>
    <m/>
    <m/>
    <s v="CAVA"/>
    <m/>
    <s v="ELG"/>
    <s v="PANYACHYA TAKI   JAVAL DAKSIN LAXMINAGAR  MOSHI  PUNE MAHARASHTRA NEAR MAULI HOSPITAL PUNE 412105"/>
    <s v="ALANADI DEVACHI"/>
    <s v=" 9922148503 8689942049 "/>
    <s v="MATAJI SUPER MARKET"/>
    <s v="PANYACHYA TAKI   JAVALV DAKSIN LAXMINAGAR   MOSHI  PUNE MOSHI PUNE NEAR MAULI HOSPITAL PUNE 412105"/>
    <n v="11547"/>
    <n v="34946.25"/>
    <n v="88"/>
    <n v="86"/>
    <s v="-"/>
    <s v="REGULAR"/>
    <s v="MH14KX3906"/>
    <s v="SPLENDOR PLUS I3S BS6 FI DRUM SELF"/>
    <n v="45083"/>
    <n v="36"/>
    <x v="1"/>
    <s v="VIJAY NIKAM"/>
    <s v="NUTAN KAMBLE"/>
    <n v="2"/>
    <m/>
    <m/>
    <m/>
    <m/>
    <m/>
    <m/>
    <m/>
    <m/>
    <m/>
    <m/>
    <m/>
    <m/>
    <m/>
    <m/>
    <m/>
    <m/>
    <m/>
    <m/>
    <m/>
    <m/>
    <m/>
    <m/>
    <m/>
    <m/>
    <m/>
    <m/>
    <m/>
    <m/>
    <m/>
    <m/>
    <m/>
    <m/>
    <m/>
    <m/>
    <m/>
    <m/>
    <m/>
    <m/>
    <m/>
    <m/>
    <m/>
    <m/>
    <m/>
    <m/>
    <m/>
    <m/>
    <m/>
    <m/>
    <m/>
    <m/>
    <m/>
    <m/>
    <m/>
    <m/>
    <m/>
    <m/>
    <m/>
    <m/>
    <m/>
    <m/>
    <m/>
    <m/>
    <m/>
    <m/>
    <m/>
    <m/>
    <m/>
    <m/>
    <m/>
    <m/>
    <m/>
    <m/>
    <m/>
    <m/>
    <m/>
    <m/>
    <m/>
    <m/>
    <m/>
    <m/>
    <m/>
    <m/>
    <m/>
    <m/>
    <m/>
    <m/>
    <m/>
    <m/>
    <m/>
    <m/>
    <m/>
    <m/>
    <n v="2"/>
    <n v="1"/>
    <s v="ZBHT0009"/>
    <s v="k2psW_ojzOr"/>
    <s v="Allocated 02"/>
    <s v="Promise To Pay (PTP)"/>
    <s v="Customer promise pay online 3500 on 02/09"/>
    <d v="2025-09-02T00:00:00"/>
    <s v="RINGING NO RESPONSE (RNR)"/>
    <s v="dt--05th  Sep13:46 pm called up customer no 9922148503  Its ringing "/>
    <d v="2025-09-05T00:00:00"/>
    <s v="NO"/>
  </r>
  <r>
    <n v="137666780"/>
    <s v="MAYUR RATNAKANT PANSARE"/>
    <m/>
    <m/>
    <m/>
    <m/>
    <m/>
    <m/>
    <n v="3531"/>
    <n v="21186"/>
    <x v="5"/>
    <x v="1"/>
    <x v="1"/>
    <x v="4"/>
    <n v="34885.67"/>
    <n v="972"/>
    <n v="0"/>
    <n v="2700"/>
    <s v="FLOW"/>
    <n v="1"/>
    <n v="0.16182147785514331"/>
    <s v="FLOW"/>
    <x v="1"/>
    <s v="NC"/>
    <x v="2"/>
    <s v="Shifted"/>
    <m/>
    <s v="CNAVNA"/>
    <m/>
    <s v="ELG"/>
    <s v="A 8 KHADKI POSTAL COLONY MUMBAI PUNE ROAD KHADKI   NEAR KHADKI POST OFFICE PUNE 411003"/>
    <s v="KHADAKI"/>
    <s v=" 9881315830 9881315830 "/>
    <s v="BAJAJ HOME LOANS"/>
    <s v="BAJAJ HOME LONS SHIVAJI NAGAR WAKDEWADI    PUNE 411005"/>
    <n v="24858"/>
    <n v="34885.67"/>
    <n v="179"/>
    <n v="207"/>
    <s v="-"/>
    <s v="NPA"/>
    <s v="MH12UZ7368"/>
    <s v="HONDA ACTIVA 6G DLX BS VI"/>
    <n v="44933"/>
    <n v="36"/>
    <x v="1"/>
    <s v="KAILASH ATKARI"/>
    <s v="AARTI ZENDE"/>
    <m/>
    <m/>
    <m/>
    <m/>
    <m/>
    <m/>
    <m/>
    <m/>
    <m/>
    <n v="1"/>
    <m/>
    <m/>
    <m/>
    <m/>
    <m/>
    <m/>
    <m/>
    <m/>
    <m/>
    <m/>
    <m/>
    <n v="1"/>
    <m/>
    <m/>
    <m/>
    <m/>
    <m/>
    <m/>
    <m/>
    <m/>
    <m/>
    <m/>
    <m/>
    <m/>
    <m/>
    <m/>
    <m/>
    <m/>
    <m/>
    <m/>
    <m/>
    <m/>
    <m/>
    <m/>
    <m/>
    <m/>
    <m/>
    <m/>
    <n v="1"/>
    <m/>
    <m/>
    <m/>
    <m/>
    <m/>
    <m/>
    <m/>
    <m/>
    <m/>
    <m/>
    <m/>
    <m/>
    <m/>
    <m/>
    <m/>
    <m/>
    <m/>
    <m/>
    <m/>
    <m/>
    <m/>
    <m/>
    <m/>
    <m/>
    <m/>
    <m/>
    <m/>
    <m/>
    <m/>
    <m/>
    <m/>
    <m/>
    <m/>
    <m/>
    <m/>
    <m/>
    <m/>
    <m/>
    <m/>
    <m/>
    <m/>
    <m/>
    <m/>
    <m/>
    <n v="3"/>
    <n v="1"/>
    <s v="DUWT0023"/>
    <s v="A2thL8K2SPur"/>
    <s v="Allocated 02"/>
    <s v="Shifted (NC_SFTD)"/>
    <s v="Customer shifted from residence address "/>
    <d v="2025-09-17T00:00:00"/>
    <s v="Non Contactable Customer (POT_SKIP)"/>
    <s v="17:06-CALLED UP THE CUSTOMER NO. CUSTOMER IS NOT CONTACTABLE ON ANY CONTACT NO.IN SYSTEM"/>
    <d v="2025-09-03T00:00:00"/>
    <s v="NO"/>
  </r>
  <r>
    <n v="457860684"/>
    <s v="KIRAN LAXMAN LOHAR"/>
    <s v="ONLINE"/>
    <s v="30.09.25"/>
    <n v="3800"/>
    <s v="UPI"/>
    <m/>
    <m/>
    <n v="3786"/>
    <n v="3217.79"/>
    <x v="0"/>
    <x v="0"/>
    <x v="0"/>
    <x v="15"/>
    <n v="34645"/>
    <n v="97"/>
    <n v="0"/>
    <n v="2250"/>
    <s v="29.08.25"/>
    <n v="2.5522164178155591E-2"/>
    <n v="1.7259313368977499E-3"/>
    <s v="STABLE"/>
    <x v="0"/>
    <s v="MPTP"/>
    <x v="1"/>
    <s v="Add not found"/>
    <n v="30"/>
    <s v="CNAVNA"/>
    <m/>
    <s v="-"/>
    <s v="NEAR JAY HANUMAN   MINI MARKET BORATE  WASTI ALANDI  ROAD MOSHI PUNE  PUNE 412105"/>
    <s v="MOSHI"/>
    <s v=" 9890363556  "/>
    <s v="UNIQUE AUTOMOBILES (I) PVT LTD"/>
    <s v="AT MHASVE TAL DIST   SATARA    SATARA 415002"/>
    <n v="5564.79"/>
    <n v="34645"/>
    <n v="27"/>
    <n v="55"/>
    <s v="-"/>
    <s v="REGULAR"/>
    <s v="MH12VK9272"/>
    <s v="DESTINI 125 XTEC"/>
    <n v="45042"/>
    <n v="36"/>
    <x v="1"/>
    <s v="VIJAY NIKAM"/>
    <s v="NUTAN KAMBLE"/>
    <m/>
    <m/>
    <m/>
    <m/>
    <m/>
    <m/>
    <m/>
    <m/>
    <m/>
    <m/>
    <m/>
    <m/>
    <n v="1"/>
    <m/>
    <m/>
    <m/>
    <m/>
    <m/>
    <m/>
    <m/>
    <m/>
    <m/>
    <m/>
    <m/>
    <m/>
    <m/>
    <m/>
    <m/>
    <m/>
    <m/>
    <m/>
    <m/>
    <m/>
    <m/>
    <m/>
    <m/>
    <m/>
    <m/>
    <m/>
    <m/>
    <m/>
    <m/>
    <m/>
    <m/>
    <m/>
    <m/>
    <m/>
    <m/>
    <m/>
    <m/>
    <m/>
    <m/>
    <m/>
    <m/>
    <m/>
    <m/>
    <m/>
    <m/>
    <m/>
    <m/>
    <m/>
    <m/>
    <m/>
    <m/>
    <m/>
    <m/>
    <m/>
    <m/>
    <m/>
    <m/>
    <m/>
    <m/>
    <m/>
    <m/>
    <m/>
    <m/>
    <m/>
    <m/>
    <m/>
    <m/>
    <m/>
    <m/>
    <m/>
    <m/>
    <m/>
    <m/>
    <m/>
    <m/>
    <m/>
    <m/>
    <m/>
    <m/>
    <m/>
    <n v="1"/>
    <n v="1"/>
    <s v="ZBHT0009"/>
    <s v="G6pINlcoqw"/>
    <s v="Allocated 02"/>
    <s v="Left Message (LMCB)"/>
    <s v="Door lock msg to friend"/>
    <d v="2025-09-05T00:00:00"/>
    <s v="RINGING NO RESPONSE (RNR)"/>
    <s v="dt--05th  Sep 13:47pm called up customer no 9890363556  Its  busy "/>
    <d v="2025-09-05T00:00:00"/>
    <s v="NO"/>
  </r>
  <r>
    <n v="138568148"/>
    <s v="VINOD NARAYAN DHAVALE"/>
    <m/>
    <m/>
    <m/>
    <m/>
    <m/>
    <s v="BANK STABLE 16"/>
    <n v="3431"/>
    <n v="16613"/>
    <x v="3"/>
    <x v="0"/>
    <x v="1"/>
    <x v="17"/>
    <n v="34240.49"/>
    <n v="1219"/>
    <n v="0"/>
    <n v="900"/>
    <s v="STABLE"/>
    <n v="0.2813071987568766"/>
    <n v="1.167512867246589E-2"/>
    <s v="STABLE"/>
    <x v="0"/>
    <s v="PAID"/>
    <x v="4"/>
    <m/>
    <m/>
    <s v="CAVA"/>
    <m/>
    <s v="ELG"/>
    <s v="AT SANGISE POST TAKAVE KH. TAL MAVAL DIST PUNE   NEAR VITTHAL TEMPLE MAVAL 410405"/>
    <s v="TAKAVE"/>
    <s v=" 9623877923 9623877923 "/>
    <s v="SAI LAND DEVELOPERS"/>
    <s v="AT SANGISE POST TAKAVE KH. TAL MAVAL DIST PUNE  NEAR VITTHAL TEMPLE MAVAL 410405"/>
    <n v="18732"/>
    <n v="34240.49"/>
    <n v="149"/>
    <n v="147"/>
    <s v="-"/>
    <s v="NPA"/>
    <s v="MH14KP8538"/>
    <s v="HONDA SP 125 BS VI DISC"/>
    <n v="44966"/>
    <n v="36"/>
    <x v="1"/>
    <s v="VIJAY NIKAM"/>
    <s v="AARTI ZENDE"/>
    <m/>
    <m/>
    <m/>
    <m/>
    <m/>
    <m/>
    <n v="1"/>
    <m/>
    <m/>
    <m/>
    <m/>
    <m/>
    <m/>
    <m/>
    <m/>
    <m/>
    <m/>
    <m/>
    <m/>
    <m/>
    <m/>
    <m/>
    <m/>
    <m/>
    <m/>
    <m/>
    <m/>
    <m/>
    <m/>
    <m/>
    <m/>
    <m/>
    <m/>
    <m/>
    <m/>
    <m/>
    <m/>
    <m/>
    <m/>
    <m/>
    <m/>
    <m/>
    <m/>
    <m/>
    <m/>
    <m/>
    <m/>
    <m/>
    <m/>
    <m/>
    <m/>
    <m/>
    <m/>
    <m/>
    <m/>
    <m/>
    <m/>
    <m/>
    <m/>
    <m/>
    <m/>
    <m/>
    <m/>
    <m/>
    <m/>
    <m/>
    <m/>
    <m/>
    <m/>
    <m/>
    <m/>
    <m/>
    <m/>
    <m/>
    <m/>
    <m/>
    <m/>
    <m/>
    <m/>
    <m/>
    <m/>
    <m/>
    <m/>
    <m/>
    <m/>
    <m/>
    <m/>
    <m/>
    <m/>
    <m/>
    <m/>
    <m/>
    <m/>
    <n v="1"/>
    <n v="1"/>
    <s v="DUWT0013"/>
    <s v="APYBnXGXym"/>
    <s v="Allocated 02"/>
    <s v="Promise To Pay (PTP)"/>
    <s v="Customer Meet kamshet Shivaji Maharaj chouk and PTP "/>
    <d v="2025-09-10T00:00:00"/>
    <s v="Non Contactable Customer (POT_SKIP)"/>
    <s v="18:11-CALLED UP THE CUSTOMER NO. CUSTOMER IS NOT CONTACTABLE ON ANY CONTACT NO.IN SYSTEM"/>
    <d v="2025-09-04T00:00:00"/>
    <s v="NO"/>
  </r>
  <r>
    <n v="461579183"/>
    <s v="RAKESH SINGH"/>
    <m/>
    <m/>
    <m/>
    <m/>
    <m/>
    <s v="BANK STABLE 16"/>
    <n v="5172"/>
    <n v="10799"/>
    <x v="2"/>
    <x v="0"/>
    <x v="1"/>
    <x v="10"/>
    <n v="34195.21"/>
    <n v="566"/>
    <n v="0"/>
    <n v="900"/>
    <s v="STABLE"/>
    <n v="0.14465883273074351"/>
    <n v="8.7817617383248205E-3"/>
    <s v="STABLE"/>
    <x v="0"/>
    <s v="PAID"/>
    <x v="2"/>
    <s v="Entry restricted"/>
    <m/>
    <s v="CNAVNA"/>
    <m/>
    <s v="-"/>
    <s v="SEC-NO10-A-K-ENTERPRIESE-131-B    PCNTDA-BHOASRI-PUNE-CITY  BHISARI-PUNE-CITY NR AK ENTERPRISES PUNE 411026"/>
    <s v="BHOSARI"/>
    <s v=" 7083944290 8788769331 "/>
    <s v="SNEHA INDUSTRY"/>
    <s v="T X 7 GENERAL BLOCK   MIDC BHOSARI  BHOSARI PUNE  NR MAHINDRA HINODAY PUNE 411018"/>
    <n v="12265"/>
    <n v="34195.21"/>
    <n v="88"/>
    <n v="86"/>
    <s v="-"/>
    <s v="NPA"/>
    <s v="MH14LH0646"/>
    <s v="GLAMOUR XTEC DISC"/>
    <n v="45310"/>
    <n v="24"/>
    <x v="1"/>
    <s v="VIJAY NIKAM"/>
    <s v="NUTAN KAMBLE"/>
    <m/>
    <m/>
    <m/>
    <m/>
    <m/>
    <m/>
    <m/>
    <m/>
    <m/>
    <n v="1"/>
    <m/>
    <m/>
    <m/>
    <m/>
    <m/>
    <m/>
    <m/>
    <m/>
    <m/>
    <m/>
    <m/>
    <m/>
    <m/>
    <m/>
    <m/>
    <m/>
    <m/>
    <m/>
    <m/>
    <m/>
    <m/>
    <m/>
    <m/>
    <m/>
    <m/>
    <m/>
    <m/>
    <m/>
    <m/>
    <m/>
    <m/>
    <m/>
    <m/>
    <m/>
    <m/>
    <m/>
    <m/>
    <m/>
    <m/>
    <m/>
    <m/>
    <m/>
    <m/>
    <m/>
    <m/>
    <m/>
    <m/>
    <m/>
    <m/>
    <m/>
    <m/>
    <m/>
    <m/>
    <m/>
    <m/>
    <m/>
    <m/>
    <m/>
    <m/>
    <m/>
    <m/>
    <m/>
    <m/>
    <m/>
    <m/>
    <m/>
    <m/>
    <m/>
    <m/>
    <m/>
    <m/>
    <m/>
    <m/>
    <m/>
    <m/>
    <m/>
    <m/>
    <m/>
    <m/>
    <m/>
    <m/>
    <m/>
    <m/>
    <n v="1"/>
    <n v="1"/>
    <s v="DUWT0025"/>
    <s v="APUBJCHTAPc"/>
    <s v="Allocated 02"/>
    <s v="Shifted (NC_SFTD)"/>
    <s v="Customers company shifted from office add "/>
    <d v="2025-09-04T00:00:00"/>
    <s v="Non Contactable Customer (POT_SKIP)"/>
    <s v="dt--05th  Sep13:49 pm called up customer no  8788769331  Its wrong no "/>
    <d v="2025-09-05T00:00:00"/>
    <s v="VYMO"/>
  </r>
  <r>
    <n v="460259249"/>
    <s v="SARITA SHIVCHARAN CHOUDHARY"/>
    <m/>
    <m/>
    <m/>
    <m/>
    <m/>
    <s v="BANK STABLE 16"/>
    <n v="3967"/>
    <n v="805"/>
    <x v="0"/>
    <x v="0"/>
    <x v="1"/>
    <x v="9"/>
    <n v="34110"/>
    <n v="180"/>
    <n v="0"/>
    <n v="2250"/>
    <s v="25.08.25"/>
    <n v="1.276442936506259E-2"/>
    <n v="1.6992789118655579E-3"/>
    <s v="STABLE"/>
    <x v="0"/>
    <s v="NC"/>
    <x v="2"/>
    <s v="Shifted"/>
    <m/>
    <s v="CNAVNA"/>
    <m/>
    <s v="-"/>
    <s v="SR NO 48/4 LANE   NO 10 PUNE CITY  NEAR GANESH MANDIR  GANESH NAGAR  PUNE 411014"/>
    <s v="WADGAON SHERI"/>
    <s v=" 9156641826  "/>
    <s v="HDB FINANCIAL SERVICES LIMITED"/>
    <s v="Giga Space it park   Viman nagar  pune   PUNE 411014"/>
    <n v="3235"/>
    <n v="34110"/>
    <n v="27"/>
    <n v="24"/>
    <s v="-"/>
    <s v="NPA"/>
    <s v="MH12WC1860"/>
    <s v="HONDA ACTIVA 6G DLX BS VI"/>
    <n v="45222"/>
    <n v="30"/>
    <x v="1"/>
    <s v="VIJAY NIKAM"/>
    <s v="NUTAN KAMBLE"/>
    <m/>
    <m/>
    <m/>
    <m/>
    <m/>
    <m/>
    <n v="1"/>
    <m/>
    <m/>
    <m/>
    <m/>
    <m/>
    <m/>
    <m/>
    <m/>
    <m/>
    <m/>
    <m/>
    <m/>
    <m/>
    <m/>
    <m/>
    <m/>
    <m/>
    <m/>
    <m/>
    <m/>
    <m/>
    <m/>
    <m/>
    <m/>
    <m/>
    <m/>
    <m/>
    <m/>
    <m/>
    <m/>
    <m/>
    <m/>
    <m/>
    <m/>
    <m/>
    <m/>
    <m/>
    <m/>
    <m/>
    <m/>
    <m/>
    <m/>
    <m/>
    <m/>
    <m/>
    <m/>
    <m/>
    <m/>
    <m/>
    <m/>
    <m/>
    <m/>
    <m/>
    <m/>
    <m/>
    <m/>
    <m/>
    <m/>
    <m/>
    <m/>
    <m/>
    <m/>
    <m/>
    <m/>
    <m/>
    <m/>
    <m/>
    <m/>
    <m/>
    <m/>
    <m/>
    <m/>
    <m/>
    <m/>
    <m/>
    <m/>
    <m/>
    <m/>
    <m/>
    <m/>
    <m/>
    <m/>
    <m/>
    <m/>
    <m/>
    <m/>
    <n v="1"/>
    <n v="1"/>
    <s v="ZBHT0012"/>
    <s v="kPeRl_PGXt7"/>
    <s v="Allocated 02"/>
    <s v="No Such Person (NC_NSP)"/>
    <s v="Nc"/>
    <d v="2025-09-03T00:00:00"/>
    <s v="Non Contactable Customer (POT_SKIP)"/>
    <s v="dt--05th  Sep13:51 pm called up customer no 9156641826   call received &amp; disconnected the call  "/>
    <d v="2025-09-05T00:00:00"/>
    <s v="NO"/>
  </r>
  <r>
    <n v="463772205"/>
    <s v="ABHISHEK SATISH DIVEKAR"/>
    <m/>
    <m/>
    <m/>
    <m/>
    <m/>
    <s v="BANK RB 29"/>
    <n v="5189"/>
    <n v="5106.6299999999992"/>
    <x v="0"/>
    <x v="2"/>
    <x v="1"/>
    <x v="16"/>
    <n v="34016"/>
    <n v="86"/>
    <n v="0"/>
    <n v="900"/>
    <s v="-"/>
    <n v="2.0444471439822878E-2"/>
    <n v="1.6945960558785941E-3"/>
    <s v="RB"/>
    <x v="0"/>
    <s v="-"/>
    <x v="2"/>
    <s v="Shifted"/>
    <m/>
    <s v="CNAVNA"/>
    <m/>
    <m/>
    <s v="CHANDANMAL WADGAON   ANAND VADGAON  ANAND  near chandanmal PUNE 412411"/>
    <s v="RAJURI"/>
    <s v=" 7028745008 9860489181 "/>
    <s v="kind health and highness pvt ltd"/>
    <s v="ap.midc kandali   tal.junnar dist.pune   kandali  phata near kandali phata PUNE 412412"/>
    <n v="11281.63"/>
    <n v="34016"/>
    <n v="27"/>
    <n v="0"/>
    <s v="-"/>
    <s v="REGULAR"/>
    <s v="MH14LT8011"/>
    <s v="HONDA ACTIVA 6G DLX BS VI"/>
    <n v="45520"/>
    <n v="18"/>
    <x v="0"/>
    <s v="KAILASH ATKARI"/>
    <s v="AARTI ZENDE"/>
    <m/>
    <m/>
    <m/>
    <m/>
    <m/>
    <m/>
    <m/>
    <m/>
    <m/>
    <m/>
    <m/>
    <m/>
    <m/>
    <m/>
    <m/>
    <m/>
    <m/>
    <m/>
    <m/>
    <m/>
    <m/>
    <m/>
    <m/>
    <m/>
    <m/>
    <m/>
    <m/>
    <m/>
    <m/>
    <m/>
    <m/>
    <m/>
    <m/>
    <m/>
    <m/>
    <m/>
    <n v="1"/>
    <m/>
    <m/>
    <m/>
    <m/>
    <m/>
    <m/>
    <m/>
    <m/>
    <m/>
    <m/>
    <m/>
    <n v="1"/>
    <m/>
    <m/>
    <m/>
    <m/>
    <m/>
    <m/>
    <m/>
    <m/>
    <m/>
    <m/>
    <m/>
    <m/>
    <m/>
    <m/>
    <m/>
    <m/>
    <m/>
    <m/>
    <m/>
    <m/>
    <m/>
    <m/>
    <m/>
    <m/>
    <m/>
    <m/>
    <m/>
    <m/>
    <m/>
    <m/>
    <m/>
    <m/>
    <m/>
    <m/>
    <m/>
    <m/>
    <m/>
    <m/>
    <m/>
    <m/>
    <m/>
    <m/>
    <m/>
    <m/>
    <n v="2"/>
    <n v="1"/>
    <s v="ZBHT0021"/>
    <e v="#N/A"/>
    <s v="Allocated"/>
    <s v="Door Locked (NC_DL)"/>
    <s v="Door locked "/>
    <d v="2025-09-17T00:00:00"/>
    <s v="Call Back (CLB)"/>
    <s v="15:18-CALLED UP THE CUSTOMER NO. CALL RECEIVED BUT NO ONE RESPONDING THEN DISCONNECTED CALL."/>
    <d v="2025-09-17T00:00:00"/>
    <s v="NO"/>
  </r>
  <r>
    <n v="461501076"/>
    <s v="DINESH KUMAR"/>
    <m/>
    <m/>
    <m/>
    <m/>
    <m/>
    <m/>
    <n v="5183"/>
    <n v="10358"/>
    <x v="4"/>
    <x v="1"/>
    <x v="1"/>
    <x v="5"/>
    <n v="34006.230000000003"/>
    <n v="226"/>
    <n v="0"/>
    <n v="2220.5300000000002"/>
    <s v="FLOW"/>
    <n v="0.1069788050894965"/>
    <n v="5.8226214030310834E-3"/>
    <s v="FLOW"/>
    <x v="1"/>
    <s v="NC"/>
    <x v="2"/>
    <m/>
    <m/>
    <s v="CNAVNA"/>
    <m/>
    <s v="-"/>
    <s v="NEAR HARIOM STEEL   NEAR KURUSHA  HOTEL PUNE MUMBAI  HIGHWAY WADGAON MAVAL PUNE  PUNE 412106"/>
    <s v="WADGAON MAVAL"/>
    <s v=" 9662768076  "/>
    <s v="S S FURNITURE"/>
    <s v="AT VADGAON TAL   MAVAL DIST PUNE    PUNE 412106"/>
    <n v="12804.53"/>
    <n v="34006.230000000003"/>
    <n v="58"/>
    <n v="86"/>
    <s v="-"/>
    <s v="REGULAR"/>
    <s v="MH14LH0996"/>
    <s v="HONDA SHINE SP DISC BSVI"/>
    <n v="45306"/>
    <n v="24"/>
    <x v="1"/>
    <s v="VIJAY NIKAM"/>
    <s v="NUTAN KAMBLE"/>
    <m/>
    <m/>
    <m/>
    <m/>
    <m/>
    <m/>
    <m/>
    <m/>
    <m/>
    <m/>
    <m/>
    <m/>
    <n v="1"/>
    <m/>
    <m/>
    <m/>
    <m/>
    <m/>
    <m/>
    <m/>
    <m/>
    <m/>
    <m/>
    <m/>
    <m/>
    <m/>
    <m/>
    <m/>
    <m/>
    <m/>
    <m/>
    <m/>
    <m/>
    <n v="1"/>
    <m/>
    <m/>
    <m/>
    <m/>
    <m/>
    <m/>
    <m/>
    <m/>
    <m/>
    <m/>
    <m/>
    <m/>
    <m/>
    <m/>
    <n v="1"/>
    <m/>
    <m/>
    <m/>
    <m/>
    <m/>
    <n v="1"/>
    <m/>
    <m/>
    <m/>
    <m/>
    <m/>
    <n v="1"/>
    <m/>
    <m/>
    <m/>
    <m/>
    <m/>
    <m/>
    <m/>
    <m/>
    <m/>
    <m/>
    <m/>
    <m/>
    <m/>
    <m/>
    <m/>
    <m/>
    <m/>
    <m/>
    <m/>
    <m/>
    <m/>
    <m/>
    <m/>
    <m/>
    <m/>
    <m/>
    <m/>
    <m/>
    <m/>
    <m/>
    <m/>
    <m/>
    <n v="5"/>
    <n v="1"/>
    <s v="DUWT0027"/>
    <s v="BoWAT5Um2Xyc"/>
    <s v="Allocated 02"/>
    <s v="Shifted (NC_SFTD)"/>
    <s v="Visited to Customers residence address but Customer Shifted from his residence address "/>
    <d v="2025-09-22T00:00:00"/>
    <s v="RINGING NO RESPONSE (RNR)"/>
    <s v="dt--05th  Sep 13:54pm called up customer no 9662768076 Its  ringing "/>
    <d v="2025-09-05T00:00:00"/>
    <s v="NO"/>
  </r>
  <r>
    <n v="457682921"/>
    <s v="SUMEET SHIVASANGAPPA PRACHANDE"/>
    <m/>
    <m/>
    <m/>
    <m/>
    <m/>
    <m/>
    <n v="3127"/>
    <n v="12668"/>
    <x v="3"/>
    <x v="1"/>
    <x v="1"/>
    <x v="1"/>
    <n v="33827.949999999997"/>
    <n v="1017"/>
    <n v="0"/>
    <n v="0"/>
    <s v="STABLE"/>
    <n v="0.21695713512515419"/>
    <n v="1.153446311591168E-2"/>
    <s v="FLOW"/>
    <x v="1"/>
    <s v="PAID"/>
    <x v="2"/>
    <s v="Add not found"/>
    <m/>
    <s v="CNAVNA"/>
    <m/>
    <s v="ELG"/>
    <s v="S.No 30/4 Abhinav   College Road  Near Ingale Wasti  Narhe Goan Pune City PUNE 411041"/>
    <s v="NARHE"/>
    <s v=" 9834838452 7519817777 "/>
    <s v="PURECO ENTERPRISES"/>
    <s v="AP KEGAON PUNE   HIGHWAY   nr dental college  SOLAPUR 413001"/>
    <n v="13685"/>
    <n v="33827.949999999997"/>
    <n v="149"/>
    <n v="177"/>
    <s v="-"/>
    <s v="NPA"/>
    <s v="MH12VP6062"/>
    <s v="ACTIVA 125 DISC BSVI"/>
    <n v="45031"/>
    <n v="36"/>
    <x v="1"/>
    <s v="VIJAY NIKAM"/>
    <s v="NUTAN KAMBLE"/>
    <n v="1"/>
    <m/>
    <m/>
    <m/>
    <m/>
    <m/>
    <m/>
    <m/>
    <m/>
    <m/>
    <m/>
    <m/>
    <m/>
    <m/>
    <m/>
    <m/>
    <m/>
    <m/>
    <m/>
    <m/>
    <m/>
    <m/>
    <m/>
    <m/>
    <m/>
    <m/>
    <m/>
    <m/>
    <m/>
    <m/>
    <m/>
    <m/>
    <m/>
    <m/>
    <m/>
    <m/>
    <m/>
    <m/>
    <m/>
    <m/>
    <m/>
    <m/>
    <m/>
    <m/>
    <m/>
    <m/>
    <m/>
    <m/>
    <m/>
    <m/>
    <m/>
    <m/>
    <m/>
    <m/>
    <m/>
    <m/>
    <m/>
    <m/>
    <m/>
    <m/>
    <m/>
    <m/>
    <m/>
    <m/>
    <m/>
    <m/>
    <m/>
    <m/>
    <m/>
    <m/>
    <m/>
    <m/>
    <m/>
    <m/>
    <m/>
    <m/>
    <m/>
    <m/>
    <m/>
    <m/>
    <m/>
    <m/>
    <m/>
    <m/>
    <m/>
    <m/>
    <m/>
    <m/>
    <m/>
    <m/>
    <m/>
    <m/>
    <m/>
    <n v="1"/>
    <n v="1"/>
    <s v="DUWT0031"/>
    <s v="k25ZTAkFv7"/>
    <s v="Allocated 02"/>
    <s v="Address Not Found (NC_ANF)"/>
    <s v="Customer residence address is not found "/>
    <d v="2025-09-01T00:00:00"/>
    <s v="RINGING NO RESPONSE (RNR)"/>
    <s v="dt--05th  Sep 13:55pm called up customer no 9834838452  Its  busy "/>
    <d v="2025-09-05T00:00:00"/>
    <s v="NO"/>
  </r>
  <r>
    <n v="463198309"/>
    <s v="SHUBHAM SHANKAR CHAVAN"/>
    <s v="COLLECT"/>
    <s v="29.09.25"/>
    <n v="3550"/>
    <m/>
    <m/>
    <m/>
    <n v="3381"/>
    <n v="-215"/>
    <x v="0"/>
    <x v="0"/>
    <x v="0"/>
    <x v="9"/>
    <n v="33725"/>
    <n v="75"/>
    <n v="0"/>
    <n v="2250"/>
    <s v="21.08.25"/>
    <n v="1.262035708990724E-2"/>
    <n v="1.680099129365756E-3"/>
    <s v="STABLE"/>
    <x v="0"/>
    <s v="PTP"/>
    <x v="1"/>
    <m/>
    <n v="20"/>
    <s v="CAVA"/>
    <m/>
    <m/>
    <s v="SR NO 14 NAIK NAGAR   YERWADA PUNE  CITY SANT SEVALAL  MAHARAJ CHOWK  PUNE 411006"/>
    <s v="YERWADA"/>
    <s v=" 7758814805  "/>
    <s v="Chavan construction"/>
    <s v="Sr no.14 Naik Nagar   Yerwada pune 6   PUNE 411006"/>
    <n v="5491"/>
    <n v="33725"/>
    <n v="27"/>
    <n v="55"/>
    <s v="-"/>
    <s v="REGULAR"/>
    <s v="MH12WW4492"/>
    <s v="SPLENDOR PLUS I3S BS6 FI DRUM SELF"/>
    <n v="45456"/>
    <n v="24"/>
    <x v="2"/>
    <s v="VIJAY NIKAM"/>
    <s v="NUTAN KAMBLE"/>
    <m/>
    <m/>
    <m/>
    <m/>
    <m/>
    <m/>
    <m/>
    <m/>
    <m/>
    <m/>
    <m/>
    <m/>
    <m/>
    <m/>
    <m/>
    <m/>
    <m/>
    <m/>
    <m/>
    <m/>
    <m/>
    <m/>
    <m/>
    <m/>
    <m/>
    <m/>
    <m/>
    <m/>
    <m/>
    <m/>
    <m/>
    <m/>
    <m/>
    <m/>
    <m/>
    <m/>
    <m/>
    <m/>
    <m/>
    <m/>
    <m/>
    <m/>
    <m/>
    <m/>
    <m/>
    <m/>
    <m/>
    <m/>
    <m/>
    <m/>
    <m/>
    <n v="1"/>
    <m/>
    <m/>
    <m/>
    <m/>
    <m/>
    <m/>
    <m/>
    <m/>
    <m/>
    <m/>
    <m/>
    <m/>
    <m/>
    <m/>
    <m/>
    <m/>
    <m/>
    <m/>
    <m/>
    <m/>
    <m/>
    <m/>
    <m/>
    <m/>
    <m/>
    <m/>
    <m/>
    <m/>
    <m/>
    <m/>
    <m/>
    <m/>
    <m/>
    <m/>
    <m/>
    <m/>
    <m/>
    <m/>
    <m/>
    <m/>
    <m/>
    <n v="1"/>
    <n v="1"/>
    <s v="ZBHT0012"/>
    <s v="B2XtrkOqpDMc"/>
    <s v="Allocated 16"/>
    <s v="Payment (PAID)"/>
    <s v="Payment (PAID)"/>
    <d v="2025-09-29T00:00:00"/>
    <e v="#N/A"/>
    <e v="#N/A"/>
    <e v="#N/A"/>
    <s v="NO"/>
  </r>
  <r>
    <n v="142456496"/>
    <s v="DIPAK DILIP THOKAL"/>
    <m/>
    <m/>
    <m/>
    <m/>
    <m/>
    <m/>
    <n v="3125"/>
    <n v="5325"/>
    <x v="4"/>
    <x v="0"/>
    <x v="0"/>
    <x v="12"/>
    <n v="33710.31"/>
    <n v="259"/>
    <n v="0"/>
    <n v="0"/>
    <s v="-"/>
    <n v="0.1234924335478709"/>
    <n v="5.7719533305753889E-3"/>
    <s v="STABLE"/>
    <x v="0"/>
    <s v="-"/>
    <x v="4"/>
    <m/>
    <m/>
    <m/>
    <m/>
    <s v="-"/>
    <s v="Link Road Near Girju Baba Temple   Bauddhanagar Pimpri PuneCity Pune PUNE 411017"/>
    <s v="PIMAPRI"/>
    <s v=" 9730740544 9730740544 "/>
    <s v="SAI MANDAP DECORATERS"/>
    <s v="CHINCHWADGAON CHINCHWAD PUNE PUNE  NR CHANDRABHA SOCIETY PUNE 411019"/>
    <n v="5584"/>
    <n v="33710.31"/>
    <n v="57"/>
    <n v="54"/>
    <s v="-"/>
    <s v="NPA"/>
    <s v="MH14KX2154"/>
    <s v="HONDA ACTIVA 6G DLX BS VI"/>
    <n v="45092"/>
    <n v="36"/>
    <x v="1"/>
    <s v="KAILASH ATKARI"/>
    <s v="NUTAN KAMBLE"/>
    <m/>
    <m/>
    <m/>
    <m/>
    <m/>
    <m/>
    <m/>
    <m/>
    <m/>
    <n v="1"/>
    <m/>
    <m/>
    <m/>
    <m/>
    <m/>
    <m/>
    <m/>
    <m/>
    <m/>
    <m/>
    <m/>
    <n v="1"/>
    <m/>
    <m/>
    <n v="1"/>
    <m/>
    <m/>
    <m/>
    <m/>
    <m/>
    <m/>
    <m/>
    <m/>
    <n v="1"/>
    <m/>
    <m/>
    <m/>
    <m/>
    <m/>
    <m/>
    <m/>
    <m/>
    <m/>
    <m/>
    <m/>
    <m/>
    <m/>
    <m/>
    <m/>
    <m/>
    <m/>
    <m/>
    <m/>
    <m/>
    <m/>
    <m/>
    <m/>
    <m/>
    <m/>
    <m/>
    <m/>
    <m/>
    <m/>
    <m/>
    <m/>
    <m/>
    <m/>
    <m/>
    <m/>
    <m/>
    <m/>
    <m/>
    <m/>
    <m/>
    <m/>
    <m/>
    <m/>
    <m/>
    <m/>
    <m/>
    <m/>
    <m/>
    <m/>
    <m/>
    <m/>
    <m/>
    <m/>
    <m/>
    <m/>
    <m/>
    <m/>
    <m/>
    <m/>
    <n v="4"/>
    <n v="1"/>
    <s v="ZBHT0015"/>
    <s v="G6TymeR4Zr"/>
    <s v="Allocated 02"/>
    <s v="Refuse To Pay (RTP)"/>
    <s v="Visited at customer residence address. Customer have financials problem. Customer payment will be next month."/>
    <d v="2025-09-29T00:00:00"/>
    <s v="Non Contactable Customer (POT_SKIP)"/>
    <s v="dt--02nd 16:30sep pm called up customer no 9730740544 Its out of service   "/>
    <d v="2025-09-02T00:00:00"/>
    <s v="NO"/>
  </r>
  <r>
    <n v="126420068"/>
    <s v="ANIKET PRAKASH SATKAR"/>
    <s v="ONLINE"/>
    <s v="11.09.25"/>
    <n v="5611"/>
    <s v="UPI"/>
    <m/>
    <m/>
    <n v="5594"/>
    <n v="1393.0500000000002"/>
    <x v="0"/>
    <x v="0"/>
    <x v="0"/>
    <x v="14"/>
    <n v="33581.300000000003"/>
    <n v="17"/>
    <n v="0"/>
    <n v="900"/>
    <s v="-"/>
    <n v="7.9134152245057154E-2"/>
    <n v="1.672940337819727E-3"/>
    <s v="STABLE"/>
    <x v="0"/>
    <s v="-"/>
    <x v="4"/>
    <m/>
    <m/>
    <m/>
    <m/>
    <m/>
    <s v="house no 28 satkarstal at post rajgurunagar tal khed dist pune near ganpati mandir  near ganpati mandir PUNE 410505"/>
    <s v="RAJGURU NAGAR "/>
    <s v=" 9028987819 9028987819 "/>
    <s v="K P M G PVT LTD"/>
    <s v="at post yeravada commerce zone it park tal khed dist pune  near SLK company PUNE 411006"/>
    <n v="7904.05"/>
    <n v="33581.300000000003"/>
    <n v="27"/>
    <n v="24"/>
    <s v="-"/>
    <s v="REGULAR"/>
    <s v="MH14JY4000"/>
    <s v="CLASSIC SIGNALS 350 MARSH GREY"/>
    <n v="44602"/>
    <n v="48"/>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8:08 pm called up customer no 9028987819  Its busy "/>
    <d v="2025-09-13T00:00:00"/>
    <s v="NO"/>
  </r>
  <r>
    <n v="461501692"/>
    <s v="OM SUDHAKAR BHARASKAR"/>
    <s v="ONLINE"/>
    <s v="03.09.25"/>
    <n v="4680"/>
    <s v="UPI"/>
    <n v="947369883626"/>
    <m/>
    <n v="4527"/>
    <n v="13254"/>
    <x v="2"/>
    <x v="0"/>
    <x v="0"/>
    <x v="9"/>
    <n v="33337.15"/>
    <n v="640"/>
    <n v="0"/>
    <n v="2250"/>
    <s v="02.08.25"/>
    <n v="0.1706323482405426"/>
    <n v="8.5614010949134484E-3"/>
    <s v="STABLE"/>
    <x v="0"/>
    <s v="PAID"/>
    <x v="4"/>
    <m/>
    <m/>
    <s v="CAVA"/>
    <m/>
    <s v="-"/>
    <s v="House-No.-242 -Babasaheb   Ambedkar-Nagar-Lane-No.-1   Near-Freej-Company-Chandan PUNE 411014"/>
    <s v="KHARADI"/>
    <s v=" 7709456365 9405606146 "/>
    <s v="Nsafe Technology LLP"/>
    <s v="Rahul Park Anant   Krupa  Society  Akhil Shivtrth  Nagar Colony  Kothrud Pune  Kothrud Vanaz Metro Station  PUNE 411038"/>
    <n v="16144"/>
    <n v="33337.15"/>
    <n v="88"/>
    <n v="86"/>
    <s v="-"/>
    <s v="REGULAR"/>
    <s v="MH12WL0296"/>
    <s v="HONDA ACTIVA 6G DLX BS VI"/>
    <n v="45306"/>
    <n v="24"/>
    <x v="1"/>
    <s v="VIJAY NIKAM"/>
    <s v="NUTAN KAMBLE"/>
    <m/>
    <m/>
    <m/>
    <m/>
    <m/>
    <m/>
    <m/>
    <m/>
    <m/>
    <m/>
    <m/>
    <m/>
    <n v="2"/>
    <m/>
    <m/>
    <m/>
    <m/>
    <m/>
    <m/>
    <m/>
    <m/>
    <m/>
    <m/>
    <m/>
    <m/>
    <m/>
    <m/>
    <m/>
    <m/>
    <m/>
    <m/>
    <m/>
    <m/>
    <m/>
    <m/>
    <m/>
    <m/>
    <m/>
    <m/>
    <m/>
    <m/>
    <m/>
    <m/>
    <m/>
    <m/>
    <m/>
    <m/>
    <m/>
    <m/>
    <m/>
    <m/>
    <m/>
    <m/>
    <m/>
    <m/>
    <m/>
    <m/>
    <m/>
    <m/>
    <m/>
    <m/>
    <m/>
    <m/>
    <m/>
    <m/>
    <m/>
    <m/>
    <m/>
    <m/>
    <m/>
    <m/>
    <m/>
    <m/>
    <m/>
    <m/>
    <m/>
    <m/>
    <m/>
    <m/>
    <m/>
    <m/>
    <m/>
    <m/>
    <m/>
    <m/>
    <m/>
    <m/>
    <m/>
    <m/>
    <m/>
    <m/>
    <m/>
    <m/>
    <n v="2"/>
    <n v="1"/>
    <s v="ZBHT0012"/>
    <s v="kPyB_98FLI3"/>
    <s v="Allocated 02"/>
    <s v="Promise To Pay (PTP)"/>
    <s v="PTp"/>
    <d v="2025-09-05T00:00:00"/>
    <s v="Call Back (CLB)"/>
    <s v="dt--05th  Sep14:01 pm called up customer no 9405606146  previous trail I uploded wrong trail  this is the wright trail call received by  but I cant hear  than disconnected thecall  "/>
    <d v="2025-09-05T00:00:00"/>
    <s v="NO"/>
  </r>
  <r>
    <n v="464176288"/>
    <s v="POOJA YASHVANT KACHGUNDE"/>
    <m/>
    <m/>
    <m/>
    <m/>
    <m/>
    <s v="BANK STABLE 16"/>
    <n v="11268"/>
    <n v="11244.630000000001"/>
    <x v="0"/>
    <x v="0"/>
    <x v="1"/>
    <x v="5"/>
    <n v="32870"/>
    <n v="170"/>
    <n v="0"/>
    <n v="900"/>
    <s v="-"/>
    <n v="2.1476081460194779E-2"/>
    <n v="1.6375050669311319E-3"/>
    <s v="STABLE"/>
    <x v="0"/>
    <s v="-"/>
    <x v="4"/>
    <m/>
    <m/>
    <s v="CAVA"/>
    <m/>
    <m/>
    <s v="C/O NAVNATH GADE   ROOM NO 22 GANESH  COLONY SUDUMBARE  PUNE NR GANESH MANDIR  PUNE 412109"/>
    <s v="SUDUMBARE"/>
    <s v=" 8180891897  "/>
    <s v="Four front company"/>
    <s v="Chakan Bhamboli     PUNE 411062"/>
    <n v="23582.63"/>
    <n v="32870"/>
    <n v="27"/>
    <n v="24"/>
    <s v="-"/>
    <s v="REGULAR"/>
    <s v="MH14LV8633"/>
    <s v="TVS RAIDER DISC"/>
    <n v="45567"/>
    <n v="12"/>
    <x v="0"/>
    <s v="KAILASH ATKARI"/>
    <s v="NUTAN KAMBLE"/>
    <m/>
    <m/>
    <m/>
    <m/>
    <m/>
    <m/>
    <m/>
    <m/>
    <m/>
    <m/>
    <m/>
    <m/>
    <m/>
    <m/>
    <m/>
    <m/>
    <m/>
    <m/>
    <m/>
    <m/>
    <m/>
    <m/>
    <m/>
    <m/>
    <m/>
    <m/>
    <m/>
    <m/>
    <m/>
    <m/>
    <m/>
    <m/>
    <m/>
    <m/>
    <m/>
    <m/>
    <m/>
    <m/>
    <m/>
    <m/>
    <m/>
    <m/>
    <m/>
    <m/>
    <m/>
    <m/>
    <m/>
    <m/>
    <n v="1"/>
    <m/>
    <m/>
    <m/>
    <m/>
    <m/>
    <m/>
    <m/>
    <m/>
    <m/>
    <m/>
    <m/>
    <m/>
    <m/>
    <m/>
    <m/>
    <m/>
    <m/>
    <m/>
    <m/>
    <m/>
    <m/>
    <m/>
    <m/>
    <m/>
    <m/>
    <m/>
    <n v="1"/>
    <m/>
    <m/>
    <m/>
    <m/>
    <m/>
    <m/>
    <m/>
    <m/>
    <m/>
    <m/>
    <m/>
    <m/>
    <m/>
    <m/>
    <m/>
    <m/>
    <m/>
    <n v="2"/>
    <n v="1"/>
    <s v="ZBHT0010"/>
    <e v="#N/A"/>
    <s v="Allocated"/>
    <s v="Refuse To Pay (RTP)"/>
    <s v="Visited to Customers residence address Customer already cleared 1 emi and she has financial problem so can't pay balance amount "/>
    <d v="2025-09-26T00:00:00"/>
    <s v="Left Message (LMCB)"/>
    <s v="dt--13th sep 15:22 pm called up customer no  8180891897  call receivede by customer hasband so left message to customer hasband "/>
    <d v="2025-09-13T00:00:00"/>
    <s v="NO"/>
  </r>
  <r>
    <n v="457318357"/>
    <s v="PRAMOD SAHEBRAO JUGDHAR"/>
    <s v="ONLINE"/>
    <s v="16.09.25"/>
    <n v="3960"/>
    <s v="UPI"/>
    <m/>
    <m/>
    <n v="2878"/>
    <n v="13580"/>
    <x v="3"/>
    <x v="0"/>
    <x v="0"/>
    <x v="11"/>
    <n v="32736"/>
    <n v="810"/>
    <n v="0"/>
    <n v="2250"/>
    <s v="12.08.25"/>
    <n v="0.29749352436314391"/>
    <n v="1.116213617917978E-2"/>
    <s v="STABLE"/>
    <x v="0"/>
    <s v="PAID"/>
    <x v="4"/>
    <m/>
    <m/>
    <s v="CAVA"/>
    <m/>
    <s v="ELG"/>
    <s v="near main road   chandkhed Chandkhed  somatane phata  road nr village residency PUNE 410506"/>
    <s v="SOMANTANE"/>
    <s v=" 8530843545 7821923701 "/>
    <s v="SUPREME FACILITY MANAGEMENT PRIVATE LIMITED"/>
    <s v="Wipro rajiv gandhi   it park phase  2 hinjewadi  hinjewadi hinjewadi PUNE 411057"/>
    <n v="16640"/>
    <n v="32736"/>
    <n v="149"/>
    <n v="147"/>
    <s v="-"/>
    <s v="NPA"/>
    <s v="MH14KT7725"/>
    <s v="PLEASURE PLUS BS6 DRS CAST"/>
    <n v="45006"/>
    <n v="36"/>
    <x v="1"/>
    <s v="VIJAY NIKAM"/>
    <s v="AARTI ZENDE"/>
    <m/>
    <m/>
    <m/>
    <m/>
    <m/>
    <m/>
    <m/>
    <m/>
    <m/>
    <m/>
    <m/>
    <m/>
    <m/>
    <m/>
    <m/>
    <m/>
    <m/>
    <m/>
    <m/>
    <m/>
    <m/>
    <m/>
    <m/>
    <m/>
    <m/>
    <m/>
    <m/>
    <m/>
    <m/>
    <m/>
    <m/>
    <m/>
    <m/>
    <m/>
    <m/>
    <m/>
    <n v="1"/>
    <m/>
    <m/>
    <m/>
    <m/>
    <m/>
    <m/>
    <m/>
    <m/>
    <m/>
    <m/>
    <m/>
    <m/>
    <m/>
    <m/>
    <m/>
    <m/>
    <m/>
    <m/>
    <m/>
    <m/>
    <m/>
    <m/>
    <m/>
    <m/>
    <m/>
    <m/>
    <m/>
    <m/>
    <m/>
    <m/>
    <m/>
    <m/>
    <m/>
    <m/>
    <m/>
    <m/>
    <m/>
    <m/>
    <m/>
    <m/>
    <m/>
    <m/>
    <m/>
    <m/>
    <m/>
    <m/>
    <m/>
    <m/>
    <m/>
    <m/>
    <m/>
    <m/>
    <m/>
    <m/>
    <m/>
    <m/>
    <n v="1"/>
    <n v="1"/>
    <s v="ZBHT0013"/>
    <s v="APST7NN_4uL"/>
    <s v="Allocated 02"/>
    <s v="Promise To Pay (PTP)"/>
    <s v="Ptp"/>
    <d v="2025-09-15T00:00:00"/>
    <s v="Call Back (CLB)"/>
    <s v="18:12-CALLED UP THE CUSTOMER NO. CUSTOMER SAID HE WILL PAY HIS PAYMENT ON 10TH. SO CALL BACK AGAIN."/>
    <d v="2025-09-10T00:00:00"/>
    <s v="NO"/>
  </r>
  <r>
    <n v="461516135"/>
    <s v="VAISHALI GANESH PANCHAL"/>
    <m/>
    <m/>
    <m/>
    <m/>
    <m/>
    <m/>
    <n v="3961"/>
    <n v="15773"/>
    <x v="1"/>
    <x v="1"/>
    <x v="1"/>
    <x v="15"/>
    <n v="32719.37"/>
    <n v="412"/>
    <n v="0"/>
    <n v="2250"/>
    <s v="-"/>
    <n v="0.16325931137373481"/>
    <n v="7.6199202449137972E-3"/>
    <s v="FLOW"/>
    <x v="1"/>
    <s v="-"/>
    <x v="2"/>
    <s v="Shifted"/>
    <m/>
    <m/>
    <m/>
    <s v="-"/>
    <s v="Sr-No-120 Sainagari Sanskruti    Vihar-Wadmukhwadi-Charholi  CHARHOLI khurd pune Khurd. PUNE 412105"/>
    <s v="CHARHOLI"/>
    <s v=" 9175132495 8459283947 "/>
    <s v="komal beauty parlour"/>
    <s v="DEHU PHATA ALANDI    NEAR BANSILAL  GODOWN  ALANDI  PUNE NEAR BANSILAL GODOWN  PUNE 412105"/>
    <n v="18435"/>
    <n v="32719.37"/>
    <n v="119"/>
    <n v="147"/>
    <s v="-"/>
    <s v="NPA"/>
    <s v="MH14LH7587"/>
    <s v="PASSION PLUS DRUM FI I3S"/>
    <n v="45306"/>
    <n v="24"/>
    <x v="1"/>
    <s v="VIJAY NIKAM"/>
    <s v="NUTAN KAMBLE"/>
    <m/>
    <m/>
    <m/>
    <m/>
    <m/>
    <m/>
    <m/>
    <m/>
    <m/>
    <n v="1"/>
    <m/>
    <m/>
    <m/>
    <m/>
    <m/>
    <m/>
    <m/>
    <m/>
    <m/>
    <m/>
    <m/>
    <m/>
    <m/>
    <m/>
    <m/>
    <m/>
    <m/>
    <m/>
    <m/>
    <m/>
    <m/>
    <m/>
    <m/>
    <m/>
    <m/>
    <m/>
    <m/>
    <m/>
    <m/>
    <m/>
    <m/>
    <m/>
    <m/>
    <m/>
    <m/>
    <m/>
    <m/>
    <m/>
    <m/>
    <m/>
    <m/>
    <m/>
    <m/>
    <m/>
    <m/>
    <m/>
    <m/>
    <m/>
    <m/>
    <m/>
    <m/>
    <m/>
    <m/>
    <m/>
    <m/>
    <m/>
    <m/>
    <m/>
    <m/>
    <m/>
    <m/>
    <m/>
    <m/>
    <m/>
    <m/>
    <m/>
    <m/>
    <m/>
    <m/>
    <m/>
    <m/>
    <m/>
    <m/>
    <m/>
    <m/>
    <m/>
    <m/>
    <m/>
    <m/>
    <m/>
    <m/>
    <m/>
    <m/>
    <n v="1"/>
    <n v="1"/>
    <s v="ZBHT0009"/>
    <s v="AoGWFhblrw"/>
    <s v="Allocated 02"/>
    <s v="Shifted (NC_SFTD)"/>
    <s v="Customer shifted from address relative on address msg to him"/>
    <d v="2025-09-04T00:00:00"/>
    <s v="Non Contactable Customer (POT_SKIP)"/>
    <s v="dt--02nd sep 16:32pm called up customer no 9175132495 Its switch off"/>
    <d v="2025-09-02T00:00:00"/>
    <s v="NO"/>
  </r>
  <r>
    <n v="139827641"/>
    <s v="RAVINDRA DILIP BHALERAO"/>
    <s v="ONLINE"/>
    <s v="29.09.25"/>
    <n v="3906"/>
    <m/>
    <m/>
    <m/>
    <n v="3621"/>
    <n v="6879"/>
    <x v="4"/>
    <x v="0"/>
    <x v="0"/>
    <x v="3"/>
    <n v="32591.8"/>
    <n v="252"/>
    <n v="0"/>
    <n v="2700"/>
    <s v="13.08.25"/>
    <n v="6.7567951381956759E-2"/>
    <n v="5.5804395913133676E-3"/>
    <s v="STABLE"/>
    <x v="0"/>
    <s v="PAID"/>
    <x v="1"/>
    <m/>
    <n v="16"/>
    <s v="CAVA"/>
    <m/>
    <s v="-"/>
    <s v="near kailas medical jadhavwadi CHIKHALI BK.PUNE  AHIRWADI CHOWK RUPEENAGAR 412114"/>
    <s v="CHIKHALI"/>
    <s v=" 9637473094 9637473094 "/>
    <s v="SAEE MEDICAL"/>
    <s v="at post kiwale dehuroad near datta mandir Adarsh Nagar datta nagar tal haveli dist Pune  datta nagar DEHU ROAD CANTT 412101"/>
    <n v="9831"/>
    <n v="32591.8"/>
    <n v="57"/>
    <n v="54"/>
    <s v="-"/>
    <s v="REGULAR"/>
    <s v="MH14KT6814"/>
    <s v="TVS RAIDER DISC"/>
    <n v="45013"/>
    <n v="36"/>
    <x v="1"/>
    <s v="VIJAY NIKAM"/>
    <s v="AARTI ZENDE"/>
    <m/>
    <m/>
    <m/>
    <m/>
    <m/>
    <m/>
    <n v="1"/>
    <m/>
    <m/>
    <m/>
    <m/>
    <m/>
    <m/>
    <m/>
    <m/>
    <m/>
    <m/>
    <m/>
    <m/>
    <m/>
    <m/>
    <m/>
    <m/>
    <m/>
    <m/>
    <m/>
    <m/>
    <m/>
    <m/>
    <m/>
    <m/>
    <m/>
    <m/>
    <m/>
    <m/>
    <m/>
    <m/>
    <m/>
    <m/>
    <m/>
    <m/>
    <m/>
    <m/>
    <m/>
    <m/>
    <m/>
    <m/>
    <m/>
    <m/>
    <m/>
    <m/>
    <m/>
    <m/>
    <m/>
    <m/>
    <m/>
    <m/>
    <m/>
    <m/>
    <m/>
    <m/>
    <m/>
    <m/>
    <m/>
    <m/>
    <m/>
    <m/>
    <m/>
    <m/>
    <m/>
    <m/>
    <m/>
    <m/>
    <m/>
    <m/>
    <m/>
    <m/>
    <m/>
    <m/>
    <m/>
    <m/>
    <m/>
    <m/>
    <m/>
    <m/>
    <m/>
    <m/>
    <m/>
    <m/>
    <m/>
    <m/>
    <m/>
    <m/>
    <n v="1"/>
    <n v="1"/>
    <s v="ZBHT0011"/>
    <s v="A6Bbb2YDE9w"/>
    <s v="Allocated 02"/>
    <s v="No Such Person (NC_NSP)"/>
    <s v="Visited given residence address no such person this area "/>
    <d v="2025-09-03T00:00:00"/>
    <s v="Non Contactable Customer (POT_SKIP)"/>
    <s v="18:15-CALLED UP THE CUSTOMER NO. CUSTOMER IS NOT CONTACTABLE ON ANY CONTACT NO.IN SYSTEM"/>
    <d v="2025-09-04T00:00:00"/>
    <s v="NO"/>
  </r>
  <r>
    <n v="140085711"/>
    <s v="RUPALI SANDIP MALPOTE"/>
    <s v="ONLINE"/>
    <s v="24.09.25"/>
    <n v="4000"/>
    <m/>
    <m/>
    <m/>
    <n v="3881"/>
    <n v="3535"/>
    <x v="0"/>
    <x v="0"/>
    <x v="0"/>
    <x v="17"/>
    <n v="32577.48"/>
    <n v="54"/>
    <n v="0"/>
    <n v="1313.82"/>
    <s v="-"/>
    <n v="5.9641563821711832E-2"/>
    <n v="1.6229324176406329E-3"/>
    <s v="FLOW"/>
    <x v="0"/>
    <s v="-"/>
    <x v="5"/>
    <m/>
    <n v="25"/>
    <s v="CAVA"/>
    <m/>
    <m/>
    <s v="AT FALNE PHALANE POST TAKAVE BK. TAL MAVAL DIST PUNE   NEAR BHAIRAVNATH TEMPLE VADGAON 412106"/>
    <s v="TAKAVE"/>
    <s v=" 9049042587 9049042587 "/>
    <s v="SAHYADRI NURSARY"/>
    <s v="AT FALNE PHALANE POST TAKAVE BK. TAL MAVAL DIST PUNE  NEAR BHAIRAVNATH TEMPLE VADGAON 412106"/>
    <n v="8783.82"/>
    <n v="32577.48"/>
    <n v="26"/>
    <n v="23"/>
    <s v="-"/>
    <s v="REGULAR"/>
    <s v="MH14KT4084"/>
    <s v="TVS IQUBE ELECTRIC"/>
    <n v="45019"/>
    <n v="36"/>
    <x v="0"/>
    <s v="VIJAY NIKAM"/>
    <s v="AARTI ZENDE"/>
    <m/>
    <m/>
    <m/>
    <m/>
    <m/>
    <m/>
    <m/>
    <m/>
    <m/>
    <m/>
    <m/>
    <m/>
    <m/>
    <m/>
    <m/>
    <m/>
    <m/>
    <m/>
    <m/>
    <m/>
    <m/>
    <m/>
    <m/>
    <m/>
    <m/>
    <m/>
    <m/>
    <m/>
    <m/>
    <m/>
    <m/>
    <m/>
    <m/>
    <m/>
    <m/>
    <m/>
    <m/>
    <m/>
    <m/>
    <m/>
    <m/>
    <m/>
    <m/>
    <m/>
    <m/>
    <n v="1"/>
    <m/>
    <m/>
    <m/>
    <m/>
    <m/>
    <m/>
    <m/>
    <m/>
    <m/>
    <m/>
    <m/>
    <m/>
    <m/>
    <m/>
    <m/>
    <m/>
    <m/>
    <m/>
    <m/>
    <m/>
    <m/>
    <m/>
    <m/>
    <m/>
    <m/>
    <m/>
    <m/>
    <m/>
    <m/>
    <m/>
    <m/>
    <m/>
    <m/>
    <m/>
    <m/>
    <m/>
    <m/>
    <m/>
    <m/>
    <m/>
    <m/>
    <m/>
    <m/>
    <m/>
    <m/>
    <m/>
    <m/>
    <n v="1"/>
    <n v="1"/>
    <s v="DUWT0013"/>
    <e v="#N/A"/>
    <s v="Allocated"/>
    <s v="Promise To Pay (PTP)"/>
    <s v="Customer meet residents address and PTP online "/>
    <d v="2025-09-24T00:00:00"/>
    <s v="RINGING NO RESPONSE (RNR)"/>
    <s v="15:19-CALLED UP THE CUSTOMER NO. CUSTOMER CONTACT NUMBER ARE BUSY  MODE"/>
    <d v="2025-09-17T00:00:00"/>
    <s v="NO"/>
  </r>
  <r>
    <n v="140227893"/>
    <s v="JENISA JAYESH SUPARIWALA"/>
    <m/>
    <m/>
    <m/>
    <m/>
    <m/>
    <m/>
    <n v="3418"/>
    <n v="8473.61"/>
    <x v="2"/>
    <x v="1"/>
    <x v="1"/>
    <x v="5"/>
    <n v="32406.33"/>
    <n v="148"/>
    <n v="0"/>
    <n v="1350"/>
    <s v="FLOW"/>
    <n v="8.4306517017835744E-2"/>
    <n v="8.3223547647032371E-3"/>
    <s v="FLOW"/>
    <x v="1"/>
    <s v="NC"/>
    <x v="2"/>
    <s v="Shiftd"/>
    <m/>
    <s v="CNAVNA"/>
    <m/>
    <s v="-"/>
    <s v="W/O- Jayesh Supariwala House No. 214  Bazar Peth Shivaji Marg  Dehuroad Kivale   Pune DEHU ROAD CANTT 412101"/>
    <s v="DEHU"/>
    <s v=" 7020517535 7020517535 "/>
    <s v="JALARAM PROVISION STORE"/>
    <s v="at post dehuroad main bazar near galande clinic dehuroad pune  galande clinic DEHU ROAD CANTT 412101"/>
    <n v="9971.61"/>
    <n v="32406.33"/>
    <n v="88"/>
    <n v="116"/>
    <s v="-"/>
    <s v="NPA"/>
    <s v="MH14KT3892"/>
    <s v="JUPITER BASIC"/>
    <n v="45009"/>
    <n v="36"/>
    <x v="1"/>
    <s v="VIJAY NIKAM"/>
    <s v="NUTAN KAMBLE"/>
    <m/>
    <m/>
    <m/>
    <m/>
    <m/>
    <m/>
    <m/>
    <m/>
    <m/>
    <m/>
    <m/>
    <m/>
    <n v="1"/>
    <m/>
    <m/>
    <m/>
    <m/>
    <m/>
    <m/>
    <m/>
    <m/>
    <m/>
    <m/>
    <m/>
    <m/>
    <m/>
    <m/>
    <m/>
    <m/>
    <m/>
    <m/>
    <m/>
    <m/>
    <n v="1"/>
    <m/>
    <m/>
    <m/>
    <m/>
    <m/>
    <m/>
    <m/>
    <m/>
    <n v="1"/>
    <m/>
    <m/>
    <m/>
    <m/>
    <m/>
    <m/>
    <m/>
    <m/>
    <m/>
    <m/>
    <m/>
    <n v="1"/>
    <m/>
    <m/>
    <m/>
    <m/>
    <m/>
    <m/>
    <m/>
    <m/>
    <m/>
    <m/>
    <m/>
    <m/>
    <m/>
    <m/>
    <m/>
    <m/>
    <m/>
    <m/>
    <m/>
    <m/>
    <m/>
    <m/>
    <m/>
    <m/>
    <m/>
    <m/>
    <m/>
    <m/>
    <m/>
    <m/>
    <m/>
    <m/>
    <m/>
    <m/>
    <m/>
    <m/>
    <m/>
    <m/>
    <n v="4"/>
    <n v="1"/>
    <s v="DUWT0027"/>
    <s v="G2ociYSn6z"/>
    <s v="Allocated 02"/>
    <s v="Shifted (NC_SFTD)"/>
    <s v="Visited to Customers residence address but Customer Shifted from his residence address "/>
    <d v="2025-09-19T00:00:00"/>
    <s v="RINGING NO RESPONSE (RNR)"/>
    <s v="dt--05th  Sep 15:26pm called up customer no  7020517535 Its busy "/>
    <d v="2025-09-05T00:00:00"/>
    <s v="NO"/>
  </r>
  <r>
    <n v="460463448"/>
    <s v="LAHU NAVNATH BOCHARE"/>
    <s v="ONLINE"/>
    <s v="08.09.25"/>
    <n v="3229"/>
    <m/>
    <m/>
    <m/>
    <n v="3229"/>
    <n v="6440"/>
    <x v="4"/>
    <x v="1"/>
    <x v="0"/>
    <x v="5"/>
    <n v="32280"/>
    <n v="273"/>
    <n v="0"/>
    <n v="0"/>
    <s v="07.08.25"/>
    <n v="0.10154832888823449"/>
    <n v="5.5270525103736376E-3"/>
    <s v="STABLE"/>
    <x v="0"/>
    <s v="PTP"/>
    <x v="4"/>
    <m/>
    <m/>
    <s v="CAVA"/>
    <s v="CAVA"/>
    <s v="-"/>
    <s v="at post varale   indrayani nagar  varale near hp  petrol pump talegaon dabhade maval pune indrayani mangal karyalay PUNE 410506"/>
    <s v="VARALE"/>
    <s v=" 9284023408 9834963537 "/>
    <s v="shreevighna medical"/>
    <s v="at post somatane    somatane parandwadi  road near  pawana hospital somatane pune somatane pawana hospital PUNE 410506"/>
    <n v="6713"/>
    <n v="32280"/>
    <n v="58"/>
    <n v="86"/>
    <s v="-"/>
    <s v="NPA"/>
    <s v="MH14LD5130"/>
    <s v="SPLENDOR PLUS BS6 DRK CAST FI"/>
    <n v="45234"/>
    <n v="30"/>
    <x v="1"/>
    <s v="VIJAY NIKAM"/>
    <s v="NUTAN KAMBLE"/>
    <m/>
    <m/>
    <m/>
    <m/>
    <m/>
    <m/>
    <m/>
    <m/>
    <m/>
    <m/>
    <m/>
    <m/>
    <m/>
    <m/>
    <m/>
    <m/>
    <m/>
    <m/>
    <m/>
    <m/>
    <m/>
    <n v="1"/>
    <m/>
    <m/>
    <m/>
    <m/>
    <m/>
    <m/>
    <m/>
    <m/>
    <m/>
    <m/>
    <m/>
    <m/>
    <m/>
    <m/>
    <m/>
    <m/>
    <m/>
    <m/>
    <m/>
    <m/>
    <n v="1"/>
    <m/>
    <m/>
    <m/>
    <m/>
    <m/>
    <m/>
    <m/>
    <m/>
    <m/>
    <m/>
    <m/>
    <m/>
    <m/>
    <m/>
    <m/>
    <m/>
    <m/>
    <m/>
    <m/>
    <m/>
    <m/>
    <m/>
    <m/>
    <m/>
    <m/>
    <m/>
    <m/>
    <m/>
    <m/>
    <m/>
    <m/>
    <m/>
    <m/>
    <m/>
    <m/>
    <m/>
    <m/>
    <m/>
    <m/>
    <m/>
    <m/>
    <m/>
    <m/>
    <m/>
    <m/>
    <m/>
    <m/>
    <m/>
    <m/>
    <m/>
    <n v="2"/>
    <n v="1"/>
    <s v="DUWT0027"/>
    <s v="A6tkoX5bPFt7"/>
    <s v="Allocated 02"/>
    <s v="Payment (PAID)"/>
    <s v="Visited to Customers office address Met to his Owner he called to Customer Customer already paid. 3229/- by online payment mode "/>
    <d v="2025-09-15T00:00:00"/>
    <s v="RINGING NO RESPONSE (RNR)"/>
    <s v="dt--05th  Sep 15:26pm called up customer no  9834963537  Its  ringing "/>
    <d v="2025-09-05T00:00:00"/>
    <s v="NO"/>
  </r>
  <r>
    <n v="458068490"/>
    <s v="SANGHMITRA SUDHIR KAMBLE"/>
    <s v="COLLECT"/>
    <s v="29.09.25"/>
    <n v="3900"/>
    <m/>
    <m/>
    <m/>
    <n v="3590"/>
    <n v="3572"/>
    <x v="0"/>
    <x v="0"/>
    <x v="0"/>
    <x v="4"/>
    <n v="32219.94"/>
    <n v="122"/>
    <n v="0"/>
    <n v="2250"/>
    <s v="30.08.25"/>
    <n v="2.2680044304303131E-2"/>
    <n v="1.605120626900427E-3"/>
    <s v="STABLE"/>
    <x v="0"/>
    <s v="PTP"/>
    <x v="1"/>
    <m/>
    <n v="29"/>
    <s v="CAVA"/>
    <m/>
    <s v="-"/>
    <s v="barathe vasti 39    aundh road near  venuvan budha  vihar pune pune khadki pune 3 Pune City PUNE 411003"/>
    <s v="KHADAKI"/>
    <s v=" 9673597110 9890727934 "/>
    <s v="ADITYA BIRLA CAPITAL LIMITED"/>
    <s v="pimpri pune pune   pune pune pune  pune pune  pune pune PUNE 411017"/>
    <n v="5944"/>
    <n v="32219.94"/>
    <n v="27"/>
    <n v="55"/>
    <s v="-"/>
    <s v="REGULAR"/>
    <s v="MH12VM6361"/>
    <s v="HONDA ACTIVA 6G H SMART"/>
    <n v="45057"/>
    <n v="36"/>
    <x v="1"/>
    <s v="KAILASH ATKARI"/>
    <s v="AARTI ZENDE"/>
    <m/>
    <m/>
    <m/>
    <m/>
    <m/>
    <m/>
    <n v="1"/>
    <m/>
    <m/>
    <m/>
    <m/>
    <m/>
    <m/>
    <m/>
    <m/>
    <m/>
    <m/>
    <m/>
    <m/>
    <m/>
    <m/>
    <m/>
    <m/>
    <m/>
    <m/>
    <m/>
    <m/>
    <m/>
    <m/>
    <m/>
    <n v="1"/>
    <m/>
    <m/>
    <m/>
    <m/>
    <m/>
    <m/>
    <m/>
    <m/>
    <m/>
    <m/>
    <m/>
    <m/>
    <m/>
    <m/>
    <m/>
    <m/>
    <m/>
    <m/>
    <m/>
    <m/>
    <m/>
    <m/>
    <m/>
    <m/>
    <m/>
    <m/>
    <m/>
    <m/>
    <m/>
    <m/>
    <m/>
    <m/>
    <m/>
    <m/>
    <m/>
    <m/>
    <m/>
    <m/>
    <m/>
    <m/>
    <m/>
    <m/>
    <m/>
    <m/>
    <m/>
    <m/>
    <m/>
    <m/>
    <m/>
    <m/>
    <m/>
    <m/>
    <m/>
    <m/>
    <m/>
    <m/>
    <m/>
    <m/>
    <m/>
    <m/>
    <m/>
    <n v="1"/>
    <n v="2"/>
    <n v="1"/>
    <s v="DUWT0023"/>
    <s v="G6JRIWp-APc"/>
    <s v="Allocated 02"/>
    <s v="Payment (PAID)"/>
    <s v="PTP by customer husband "/>
    <d v="2025-09-29T00:00:00"/>
    <s v="RINGING NO RESPONSE (RNR)"/>
    <s v="15:21-CALLED UP THE CUSTOMER NO. CUSTOMER CONTACT NUMBER ARE RINGING MODE"/>
    <d v="2025-09-17T00:00:00"/>
    <s v="NO"/>
  </r>
  <r>
    <n v="458024886"/>
    <s v="SADDAM SHOUKATALI NADAF"/>
    <m/>
    <m/>
    <m/>
    <m/>
    <m/>
    <m/>
    <n v="3544"/>
    <n v="3544"/>
    <x v="0"/>
    <x v="1"/>
    <x v="1"/>
    <x v="7"/>
    <n v="32184.41"/>
    <n v="64"/>
    <n v="0"/>
    <n v="900"/>
    <s v="-"/>
    <n v="3.6225330798147763E-2"/>
    <n v="1.603350606972588E-3"/>
    <s v="FLOW"/>
    <x v="1"/>
    <s v="-"/>
    <x v="2"/>
    <s v="Add not found"/>
    <m/>
    <s v="CNAVNA"/>
    <m/>
    <m/>
    <s v="Sr no 130 Sahyadri   Colony Gurudwara  Road Walhekarwadi  pune pune Road Chinchwad Chinchwadgaon PUNE 411033"/>
    <s v="WALHWKAR WADI"/>
    <s v=" 8484810707 7499982600 "/>
    <s v="TELCON INFRAPROJECTS PRIVATE LIMITED"/>
    <s v="nigadi pune pune   pune pune pune  pune pune  pune pune PUNE 411033"/>
    <n v="8052"/>
    <n v="32184.41"/>
    <n v="27"/>
    <n v="55"/>
    <s v="-"/>
    <s v="REGULAR"/>
    <s v="MH14KV8206"/>
    <s v="HONDA ACTIVA 6G H SMART"/>
    <n v="4505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No Such Person (NC_NSP)"/>
    <s v="Visit cm residence address cm not tresable in this colony "/>
    <d v="2025-09-12T00:00:00"/>
    <s v="Call Back (CLB)"/>
    <s v="17:10-CALLED UP THE CUSTOMER NO. CUSTOMER SAID CALL BACK AFTER 3/4 DAYS THEN HE WILL GIVE A CONFERMATION ABOUT PAYMENT."/>
    <d v="2025-09-16T00:00:00"/>
    <s v="NO"/>
  </r>
  <r>
    <n v="140125539"/>
    <s v="AMOL HARIDAS KENGAR"/>
    <m/>
    <m/>
    <m/>
    <m/>
    <m/>
    <m/>
    <n v="3485"/>
    <n v="6970"/>
    <x v="4"/>
    <x v="1"/>
    <x v="1"/>
    <x v="15"/>
    <n v="32176.28"/>
    <n v="86"/>
    <n v="0"/>
    <n v="900"/>
    <s v="FLOW"/>
    <n v="7.1141169064579596E-2"/>
    <n v="5.5092933441290301E-3"/>
    <s v="STABLE"/>
    <x v="5"/>
    <s v="MPTP"/>
    <x v="0"/>
    <s v="Shifted"/>
    <n v="19"/>
    <s v="CAVNA"/>
    <m/>
    <s v="-"/>
    <s v="SR NO 16 BHOITE CHAWL MANAJI BAAGH NEAR RAILWAY LINE BOPODI   PUNE PUNE 411003"/>
    <s v="BOPODI"/>
    <s v=" 7038998650 7038998650 "/>
    <s v="KIRLOSKAR BROTHER"/>
    <s v="NEAR BITWISE COMPANY BANER ROAD BANER  NR NANAWRE BRIZE PUNE 411021"/>
    <n v="7956"/>
    <n v="32176.28"/>
    <n v="57"/>
    <n v="85"/>
    <s v="-"/>
    <s v="REGULAR"/>
    <s v="MH12VJ1095"/>
    <s v="LIVO DISC CBS"/>
    <n v="45012"/>
    <n v="36"/>
    <x v="1"/>
    <s v="VIJAY NIKAM"/>
    <s v="NUTAN KAMBLE"/>
    <m/>
    <m/>
    <m/>
    <m/>
    <m/>
    <m/>
    <n v="1"/>
    <m/>
    <m/>
    <m/>
    <m/>
    <m/>
    <m/>
    <m/>
    <m/>
    <m/>
    <m/>
    <m/>
    <m/>
    <m/>
    <m/>
    <m/>
    <m/>
    <m/>
    <m/>
    <m/>
    <m/>
    <m/>
    <m/>
    <m/>
    <m/>
    <m/>
    <m/>
    <m/>
    <m/>
    <m/>
    <m/>
    <m/>
    <m/>
    <m/>
    <m/>
    <m/>
    <m/>
    <m/>
    <m/>
    <m/>
    <m/>
    <m/>
    <m/>
    <m/>
    <m/>
    <m/>
    <m/>
    <m/>
    <m/>
    <m/>
    <m/>
    <m/>
    <m/>
    <m/>
    <m/>
    <m/>
    <m/>
    <m/>
    <m/>
    <m/>
    <m/>
    <m/>
    <m/>
    <m/>
    <m/>
    <m/>
    <m/>
    <m/>
    <m/>
    <m/>
    <m/>
    <m/>
    <m/>
    <m/>
    <m/>
    <m/>
    <m/>
    <m/>
    <m/>
    <m/>
    <m/>
    <m/>
    <m/>
    <m/>
    <m/>
    <m/>
    <m/>
    <n v="1"/>
    <n v="1"/>
    <s v="ZBHT0009"/>
    <s v="G6sAFAUWeR2z"/>
    <s v="Allocated 02"/>
    <s v="Shifted (NC_SFTD)"/>
    <s v="Customer shifted from address msg to friend"/>
    <d v="2025-09-03T00:00:00"/>
    <s v="Non Contactable Customer (POT_SKIP)"/>
    <s v="dt--05th  Sep 15:28pm called up customer no  7038998650 Its not available "/>
    <d v="2025-09-05T00:00:00"/>
    <s v="NO"/>
  </r>
  <r>
    <n v="460329869"/>
    <s v="SWAPNIL HIRAMAN BACCHE"/>
    <s v="ONLINE"/>
    <s v="11.09.25"/>
    <n v="3463"/>
    <s v="UPI"/>
    <n v="64982844783"/>
    <m/>
    <n v="3463"/>
    <n v="3750"/>
    <x v="4"/>
    <x v="0"/>
    <x v="0"/>
    <x v="14"/>
    <n v="32009"/>
    <n v="140"/>
    <n v="0"/>
    <n v="1800"/>
    <s v="12.08.25"/>
    <n v="0.26986478938549252"/>
    <n v="5.4806512950604028E-3"/>
    <s v="STABLE"/>
    <x v="0"/>
    <s v="PAID"/>
    <x v="4"/>
    <m/>
    <m/>
    <m/>
    <m/>
    <s v="-"/>
    <s v="gargotewadi kadus   khed dist  pune  gargotewadi  tal khed pune st stand PUNE 410505"/>
    <s v="KADUS"/>
    <s v=" 9322080972 9594297807 "/>
    <s v="tvs finolex pipes pvt ltd"/>
    <s v="ap mndewadi chakan   tal khed dist  pune  wasuli phata PUNE 410501"/>
    <n v="5690"/>
    <n v="32009"/>
    <n v="58"/>
    <n v="55"/>
    <s v="-"/>
    <s v="REGULAR"/>
    <s v="MH14LF6580"/>
    <s v="SPLENDOR PLUS I3S BS6 FI DRUM SELF"/>
    <n v="45225"/>
    <n v="30"/>
    <x v="1"/>
    <s v="KAILASH ATKARI"/>
    <s v="NUTAN KAMBLE"/>
    <m/>
    <m/>
    <m/>
    <m/>
    <m/>
    <m/>
    <m/>
    <m/>
    <m/>
    <m/>
    <m/>
    <m/>
    <m/>
    <m/>
    <m/>
    <m/>
    <m/>
    <m/>
    <m/>
    <m/>
    <m/>
    <m/>
    <m/>
    <m/>
    <m/>
    <m/>
    <m/>
    <m/>
    <m/>
    <m/>
    <m/>
    <m/>
    <m/>
    <m/>
    <m/>
    <m/>
    <m/>
    <m/>
    <m/>
    <m/>
    <m/>
    <m/>
    <m/>
    <m/>
    <m/>
    <m/>
    <m/>
    <m/>
    <m/>
    <m/>
    <m/>
    <m/>
    <m/>
    <m/>
    <m/>
    <m/>
    <m/>
    <m/>
    <m/>
    <m/>
    <m/>
    <m/>
    <m/>
    <m/>
    <m/>
    <m/>
    <m/>
    <m/>
    <m/>
    <m/>
    <m/>
    <m/>
    <m/>
    <m/>
    <m/>
    <m/>
    <m/>
    <m/>
    <m/>
    <m/>
    <m/>
    <m/>
    <m/>
    <m/>
    <m/>
    <m/>
    <m/>
    <m/>
    <m/>
    <m/>
    <m/>
    <m/>
    <m/>
    <n v="0"/>
    <s v=""/>
    <s v="ZBHT0010"/>
    <s v="BPFkmnRg6kzL"/>
    <s v="Allocated 02"/>
    <e v="#N/A"/>
    <e v="#N/A"/>
    <e v="#N/A"/>
    <s v="Left Message (LMCB)"/>
    <s v="dt--05th  Sep 15:30 pm called up customer no  9594297807 Its call received by customer father so left message to him "/>
    <d v="2025-09-05T00:00:00"/>
    <s v="NO"/>
  </r>
  <r>
    <n v="458385778"/>
    <s v="PRADNYA TUSHAR BHOSALE"/>
    <s v="COLLECT"/>
    <s v="29.09.25"/>
    <n v="3297"/>
    <s v="UPI"/>
    <m/>
    <m/>
    <n v="3199"/>
    <n v="3101"/>
    <x v="0"/>
    <x v="0"/>
    <x v="0"/>
    <x v="0"/>
    <n v="31680"/>
    <n v="98"/>
    <n v="0"/>
    <n v="0"/>
    <s v="25.08.25"/>
    <n v="1.826666939821028E-2"/>
    <n v="1.578222102840835E-3"/>
    <s v="STABLE"/>
    <x v="0"/>
    <s v="PTP"/>
    <x v="1"/>
    <m/>
    <n v="30"/>
    <s v="CAVA"/>
    <m/>
    <s v="-"/>
    <s v="wo tushar bhosale   312 bhosale   wasti hinjwadi  maan  maan pune near samaj temple PUNE 411057"/>
    <s v="MAAN"/>
    <s v=" 9607231010 8080683409 "/>
    <s v="mother and son pvt ltd"/>
    <s v="hinjwadi phase   2 hinjwadi pune  hinjwadi pune  hinjwadi pune near circle PUNE 411057"/>
    <n v="3199"/>
    <n v="31680"/>
    <n v="27"/>
    <n v="55"/>
    <s v="-"/>
    <s v="REGULAR"/>
    <s v="MH14KV9244"/>
    <s v="SPLENDOR PLUS DRS CAST FI BLACK"/>
    <n v="45080"/>
    <n v="36"/>
    <x v="1"/>
    <s v="KAILASH ATKARI"/>
    <s v="NUTAN KAMBLE"/>
    <m/>
    <m/>
    <m/>
    <m/>
    <m/>
    <m/>
    <n v="1"/>
    <m/>
    <m/>
    <m/>
    <m/>
    <m/>
    <m/>
    <m/>
    <m/>
    <m/>
    <m/>
    <m/>
    <m/>
    <m/>
    <m/>
    <m/>
    <m/>
    <m/>
    <m/>
    <m/>
    <m/>
    <m/>
    <m/>
    <m/>
    <m/>
    <m/>
    <m/>
    <n v="2"/>
    <m/>
    <m/>
    <m/>
    <m/>
    <m/>
    <m/>
    <m/>
    <m/>
    <m/>
    <m/>
    <m/>
    <m/>
    <m/>
    <m/>
    <n v="1"/>
    <m/>
    <m/>
    <m/>
    <m/>
    <m/>
    <m/>
    <m/>
    <m/>
    <m/>
    <m/>
    <m/>
    <m/>
    <m/>
    <m/>
    <m/>
    <m/>
    <m/>
    <m/>
    <m/>
    <m/>
    <m/>
    <m/>
    <m/>
    <m/>
    <m/>
    <m/>
    <m/>
    <m/>
    <m/>
    <m/>
    <m/>
    <m/>
    <m/>
    <m/>
    <m/>
    <m/>
    <m/>
    <m/>
    <m/>
    <m/>
    <m/>
    <m/>
    <m/>
    <m/>
    <n v="4"/>
    <n v="1"/>
    <s v="DUWT0030"/>
    <s v="k6duTR1oeym"/>
    <s v="Allocated 02"/>
    <s v="Payment (PAID)"/>
    <s v="Payment (PAID)"/>
    <d v="2025-09-29T00:00:00"/>
    <s v="Non Contactable Customer (POT_SKIP)"/>
    <s v="dt--05th  Sep15:32 pm called up customer no 9607231010  Its not connected "/>
    <d v="2025-09-05T00:00:00"/>
    <s v="NO"/>
  </r>
  <r>
    <n v="463250637"/>
    <s v="ABDUL GAFFAR ABDULRAZZAQUEPATHAN"/>
    <s v="ONLINE"/>
    <s v="17.09.25"/>
    <n v="5815"/>
    <s v="UPI"/>
    <n v="423804114435"/>
    <m/>
    <n v="3203"/>
    <n v="1685.3000000000002"/>
    <x v="0"/>
    <x v="2"/>
    <x v="0"/>
    <x v="16"/>
    <n v="31285.3"/>
    <n v="25"/>
    <n v="0"/>
    <n v="900"/>
    <s v="-"/>
    <n v="1.8803252067741381E-2"/>
    <n v="1.558559089457272E-3"/>
    <s v="RB"/>
    <x v="0"/>
    <s v="-"/>
    <x v="1"/>
    <m/>
    <m/>
    <s v="CAVNA"/>
    <m/>
    <m/>
    <s v="BADSHAH TALAV JUNNAR   PUNE MAHARASHTRA  BADSHAH  TALAV near  badshah talav PUNE 410502"/>
    <s v="JUNNAR"/>
    <s v=" 9921510089 9226680084 "/>
    <s v="pathan bricks"/>
    <s v="a/p badshav talav   junnar tal junnar  dist pune  badshah talav near badshah talav PUNE 410502"/>
    <n v="5813.3"/>
    <n v="31285.3"/>
    <n v="27"/>
    <n v="0"/>
    <s v="-"/>
    <s v="REGULAR"/>
    <s v="MH14LR0212"/>
    <s v="SUZUKI BURGMAN STREET BT BSVI"/>
    <n v="45462"/>
    <n v="24"/>
    <x v="0"/>
    <s v="KAILASH ATKARI"/>
    <s v="AARTI ZENDE"/>
    <m/>
    <m/>
    <m/>
    <m/>
    <m/>
    <m/>
    <m/>
    <m/>
    <m/>
    <m/>
    <m/>
    <m/>
    <m/>
    <m/>
    <m/>
    <m/>
    <m/>
    <m/>
    <m/>
    <m/>
    <m/>
    <m/>
    <m/>
    <m/>
    <m/>
    <m/>
    <m/>
    <m/>
    <m/>
    <m/>
    <m/>
    <m/>
    <m/>
    <n v="1"/>
    <m/>
    <m/>
    <m/>
    <m/>
    <m/>
    <m/>
    <m/>
    <m/>
    <m/>
    <m/>
    <m/>
    <m/>
    <m/>
    <m/>
    <n v="1"/>
    <m/>
    <m/>
    <m/>
    <m/>
    <m/>
    <m/>
    <m/>
    <m/>
    <m/>
    <m/>
    <m/>
    <m/>
    <m/>
    <m/>
    <m/>
    <m/>
    <m/>
    <m/>
    <m/>
    <m/>
    <m/>
    <m/>
    <m/>
    <m/>
    <m/>
    <m/>
    <m/>
    <m/>
    <m/>
    <m/>
    <m/>
    <m/>
    <m/>
    <m/>
    <m/>
    <m/>
    <m/>
    <m/>
    <m/>
    <m/>
    <m/>
    <m/>
    <m/>
    <m/>
    <n v="2"/>
    <n v="1"/>
    <s v="ZBHT0021"/>
    <e v="#N/A"/>
    <s v="Allocated"/>
    <s v="Payment (PAID)"/>
    <s v="Paid  online "/>
    <d v="2025-09-17T00:00:00"/>
    <s v="Promise To Pay (PTP)"/>
    <s v="17:13-CALLED UP THE CUSTOMER NO. CUSTOMER GIVEN PROMISED TO TRANSFER EMI DUE THROUGH ONLINE MODE AND SHARE THE TRANSATION DETAILS."/>
    <d v="2025-09-12T00:00:00"/>
    <s v="NO"/>
  </r>
  <r>
    <n v="459104916"/>
    <s v="GAJANAN LAXMAN KAKDE"/>
    <m/>
    <m/>
    <m/>
    <m/>
    <m/>
    <m/>
    <n v="2653"/>
    <n v="2653"/>
    <x v="0"/>
    <x v="1"/>
    <x v="1"/>
    <x v="15"/>
    <n v="30824"/>
    <n v="44"/>
    <n v="0"/>
    <n v="900"/>
    <s v="-"/>
    <n v="2.270732251775056E-2"/>
    <n v="1.5355782227893279E-3"/>
    <s v="FLOW"/>
    <x v="6"/>
    <s v="-"/>
    <x v="7"/>
    <s v="Cust expire"/>
    <m/>
    <s v="CNAVA"/>
    <m/>
    <m/>
    <s v="GAT NO. 396 RAGHUNATH   MAHARAJ  COLONY   KELGAON  PUNE .  PUNE 412105"/>
    <s v="ALANDI"/>
    <s v=" 9850642917  "/>
    <s v="KALDE SERVICES"/>
    <s v="LELGAON ROAD ALANDI     PUNE 412105"/>
    <n v="6250"/>
    <n v="30824"/>
    <n v="27"/>
    <n v="55"/>
    <s v="-"/>
    <s v="REGULAR"/>
    <s v="MH14KY3018"/>
    <s v="BAJAJ PLATINA 100 ES ALLOY DISC CBS"/>
    <n v="45131"/>
    <n v="36"/>
    <x v="0"/>
    <s v="VIJAY NIKAM"/>
    <s v="NUTAN KAMBLE"/>
    <m/>
    <m/>
    <m/>
    <m/>
    <m/>
    <m/>
    <m/>
    <m/>
    <m/>
    <m/>
    <m/>
    <m/>
    <m/>
    <m/>
    <m/>
    <m/>
    <m/>
    <m/>
    <m/>
    <m/>
    <m/>
    <m/>
    <m/>
    <m/>
    <m/>
    <m/>
    <m/>
    <m/>
    <m/>
    <m/>
    <n v="1"/>
    <m/>
    <m/>
    <m/>
    <m/>
    <m/>
    <m/>
    <m/>
    <m/>
    <m/>
    <m/>
    <m/>
    <m/>
    <m/>
    <m/>
    <m/>
    <m/>
    <m/>
    <m/>
    <m/>
    <m/>
    <m/>
    <m/>
    <m/>
    <m/>
    <m/>
    <m/>
    <m/>
    <m/>
    <m/>
    <m/>
    <m/>
    <m/>
    <m/>
    <m/>
    <m/>
    <m/>
    <m/>
    <m/>
    <m/>
    <m/>
    <m/>
    <m/>
    <m/>
    <m/>
    <m/>
    <m/>
    <m/>
    <m/>
    <m/>
    <m/>
    <m/>
    <m/>
    <m/>
    <m/>
    <m/>
    <m/>
    <m/>
    <m/>
    <m/>
    <m/>
    <m/>
    <m/>
    <n v="1"/>
    <n v="1"/>
    <s v="ZBHT0009"/>
    <e v="#N/A"/>
    <s v="Allocated"/>
    <s v="Deceased Customer (EXP)"/>
    <s v="Visit at home meet Customer wife she say Customer expired"/>
    <d v="2025-09-11T00:00:00"/>
    <s v="RINGING NO RESPONSE (RNR)"/>
    <s v="dt--13th sep 15:24 pm called up customer no 9850642917 Its  busy  "/>
    <d v="2025-09-13T00:00:00"/>
    <s v="NO"/>
  </r>
  <r>
    <n v="454211292"/>
    <s v="VALA DIVYESHKUMAR KESHAVBHAI"/>
    <s v="ONLINE"/>
    <s v="10.09.25"/>
    <n v="4000"/>
    <s v="UPI"/>
    <n v="826989502517"/>
    <m/>
    <n v="2673"/>
    <n v="1794"/>
    <x v="0"/>
    <x v="0"/>
    <x v="0"/>
    <x v="9"/>
    <n v="30688"/>
    <n v="103"/>
    <n v="0"/>
    <n v="2659"/>
    <s v="14.08.25"/>
    <n v="1.148387007783761E-2"/>
    <n v="1.528803026893294E-3"/>
    <s v="STABLE"/>
    <x v="0"/>
    <s v="PAID"/>
    <x v="4"/>
    <m/>
    <m/>
    <s v="CAVA"/>
    <m/>
    <m/>
    <s v="NAIDU HOSPITAL   ROOM NO 4 STATION  ROAD   PUNE 411001"/>
    <s v="KOREGAON PARK"/>
    <s v=" 8469329230  "/>
    <s v="Q CONNECT PVT LTD"/>
    <s v="ZENSAR IT PARK   KHARADI    PUNE 411014"/>
    <n v="7229"/>
    <n v="30688"/>
    <n v="27"/>
    <e v="#N/A"/>
    <s v="-"/>
    <s v="NPA"/>
    <s v="MH12UP6405"/>
    <s v="SPLENDOR PLUS BS6 I3S DRS CAST FI"/>
    <n v="44772"/>
    <n v="48"/>
    <x v="0"/>
    <s v="VIJAY NIKAM"/>
    <s v="NUTAN KAMBLE"/>
    <m/>
    <m/>
    <m/>
    <m/>
    <m/>
    <m/>
    <m/>
    <m/>
    <m/>
    <m/>
    <m/>
    <m/>
    <m/>
    <m/>
    <m/>
    <m/>
    <m/>
    <m/>
    <m/>
    <m/>
    <m/>
    <m/>
    <m/>
    <m/>
    <m/>
    <m/>
    <m/>
    <m/>
    <m/>
    <m/>
    <m/>
    <m/>
    <m/>
    <m/>
    <m/>
    <m/>
    <m/>
    <m/>
    <m/>
    <m/>
    <m/>
    <m/>
    <m/>
    <m/>
    <m/>
    <m/>
    <m/>
    <m/>
    <m/>
    <m/>
    <m/>
    <m/>
    <m/>
    <m/>
    <m/>
    <m/>
    <m/>
    <m/>
    <m/>
    <m/>
    <m/>
    <m/>
    <m/>
    <m/>
    <m/>
    <m/>
    <m/>
    <m/>
    <m/>
    <m/>
    <m/>
    <m/>
    <m/>
    <m/>
    <m/>
    <m/>
    <m/>
    <m/>
    <m/>
    <m/>
    <m/>
    <m/>
    <m/>
    <m/>
    <m/>
    <m/>
    <m/>
    <m/>
    <m/>
    <m/>
    <n v="1"/>
    <m/>
    <m/>
    <n v="1"/>
    <n v="1"/>
    <s v="ZBHT0012"/>
    <e v="#N/A"/>
    <s v="Allocated"/>
    <s v="Left Message (LMCB)"/>
    <s v="Lm"/>
    <d v="2025-09-01T00:00:00"/>
    <e v="#N/A"/>
    <e v="#N/A"/>
    <e v="#N/A"/>
    <s v="NO"/>
  </r>
  <r>
    <n v="462299470"/>
    <s v="REKHA SANTOSH JADHAV"/>
    <m/>
    <m/>
    <m/>
    <m/>
    <m/>
    <m/>
    <n v="2683"/>
    <n v="13111"/>
    <x v="3"/>
    <x v="1"/>
    <x v="1"/>
    <x v="7"/>
    <n v="30562"/>
    <n v="848"/>
    <n v="0"/>
    <n v="0"/>
    <s v="05.08.25"/>
    <n v="0.26023279774525082"/>
    <n v="1.042085795173792E-2"/>
    <s v="FLOW"/>
    <x v="1"/>
    <s v="PAID"/>
    <x v="2"/>
    <s v="Add not found"/>
    <m/>
    <s v="CNAVNA"/>
    <m/>
    <s v="ELG"/>
    <s v="S-R-NO-16/3A-LAXMAN-NAGAR-W/O-SANTOSH-JA    THERGAON-MULSHI-Pune-City  Thergaon-pune- 16-no-buss-stop- PUNE 411033"/>
    <s v="THERGAON"/>
    <s v=" 8080488384 7820804565 "/>
    <s v="Padmaji paper mill"/>
    <s v="At Thergaon pune    Thergaon pune   Thergaon pune   Thergaon pune Thergaon pune  PUNE 411033"/>
    <n v="13959"/>
    <n v="30562"/>
    <n v="149"/>
    <n v="177"/>
    <s v="-"/>
    <s v="NPA"/>
    <s v="MH14LK8656"/>
    <s v="SPLENDOR PLUS I3S BS6 FI DRUM SELF"/>
    <n v="45372"/>
    <n v="24"/>
    <x v="1"/>
    <s v="KAILASH ATKARI"/>
    <s v="NUTAN KAMBLE"/>
    <m/>
    <m/>
    <m/>
    <m/>
    <m/>
    <m/>
    <m/>
    <m/>
    <m/>
    <n v="1"/>
    <m/>
    <m/>
    <m/>
    <m/>
    <m/>
    <m/>
    <m/>
    <m/>
    <m/>
    <m/>
    <m/>
    <m/>
    <m/>
    <m/>
    <m/>
    <m/>
    <m/>
    <m/>
    <m/>
    <m/>
    <m/>
    <m/>
    <m/>
    <m/>
    <m/>
    <m/>
    <m/>
    <m/>
    <m/>
    <m/>
    <m/>
    <m/>
    <m/>
    <m/>
    <m/>
    <m/>
    <m/>
    <m/>
    <m/>
    <m/>
    <m/>
    <m/>
    <m/>
    <m/>
    <m/>
    <m/>
    <m/>
    <m/>
    <m/>
    <m/>
    <m/>
    <m/>
    <m/>
    <m/>
    <m/>
    <m/>
    <m/>
    <m/>
    <m/>
    <m/>
    <m/>
    <m/>
    <m/>
    <m/>
    <m/>
    <m/>
    <m/>
    <m/>
    <m/>
    <m/>
    <m/>
    <m/>
    <m/>
    <m/>
    <m/>
    <m/>
    <m/>
    <m/>
    <m/>
    <m/>
    <m/>
    <m/>
    <m/>
    <n v="1"/>
    <n v="1"/>
    <s v="ZBHT0015"/>
    <s v="kPxACIqMKGj3"/>
    <s v="Allocated 02"/>
    <s v="Address Not Found (NC_ANF)"/>
    <s v="Visit cm residence address cm address not found short address "/>
    <d v="2025-09-04T00:00:00"/>
    <s v="Left Message (LMCB)"/>
    <s v="14:56-CALLED UP THE CUSTOMER NO. CUSTOMER NOT AVAILABLE AT THE GIVEN CONTACT NUMBER LEFT MESSAGE WITH CUSTOMER DAUGHTER."/>
    <d v="2025-09-09T00:00:00"/>
    <s v="NO"/>
  </r>
  <r>
    <n v="460691151"/>
    <s v="VIJAYMALA AJAY SALUNKE"/>
    <s v="ONLINE"/>
    <s v="23.09.25"/>
    <n v="4900"/>
    <s v="UPI"/>
    <n v="526684764315"/>
    <m/>
    <n v="4665"/>
    <n v="18278"/>
    <x v="1"/>
    <x v="0"/>
    <x v="0"/>
    <x v="15"/>
    <n v="30384.21"/>
    <n v="984"/>
    <n v="0"/>
    <n v="2250"/>
    <s v="FLOW"/>
    <n v="0.15160760128434461"/>
    <n v="7.0760915294124623E-3"/>
    <s v="STABLE"/>
    <x v="0"/>
    <s v="BPTP"/>
    <x v="1"/>
    <m/>
    <n v="22"/>
    <s v="CAVA"/>
    <m/>
    <s v="ELG"/>
    <s v="suresh kate chal    Near naravir  Chowk jay bhim  nagar pune pune ward no.3 Pune City PUNE 411012"/>
    <s v="DAPODI"/>
    <s v=" 9373789540  "/>
    <s v="C M E DAPODI"/>
    <s v="pune pune  dapodi   pune pune  pune  pune  pune pune  PUNE 411012"/>
    <n v="21512"/>
    <n v="30384.21"/>
    <n v="119"/>
    <n v="116"/>
    <s v="-"/>
    <s v="NPA"/>
    <s v="MH14LF8637"/>
    <s v="HONDA SHINE DISC BSVI"/>
    <n v="45245"/>
    <n v="24"/>
    <x v="1"/>
    <s v="VIJAY NIKAM"/>
    <s v="NUTAN KAMBLE"/>
    <m/>
    <m/>
    <m/>
    <m/>
    <m/>
    <m/>
    <m/>
    <m/>
    <m/>
    <m/>
    <m/>
    <m/>
    <m/>
    <m/>
    <m/>
    <m/>
    <m/>
    <m/>
    <m/>
    <m/>
    <m/>
    <m/>
    <m/>
    <m/>
    <m/>
    <m/>
    <m/>
    <m/>
    <m/>
    <m/>
    <m/>
    <m/>
    <m/>
    <n v="1"/>
    <m/>
    <m/>
    <m/>
    <m/>
    <m/>
    <m/>
    <m/>
    <m/>
    <m/>
    <m/>
    <m/>
    <m/>
    <m/>
    <m/>
    <m/>
    <m/>
    <m/>
    <m/>
    <m/>
    <m/>
    <m/>
    <m/>
    <m/>
    <m/>
    <m/>
    <m/>
    <m/>
    <m/>
    <m/>
    <m/>
    <m/>
    <m/>
    <n v="1"/>
    <m/>
    <m/>
    <m/>
    <m/>
    <m/>
    <m/>
    <m/>
    <m/>
    <m/>
    <m/>
    <m/>
    <m/>
    <m/>
    <m/>
    <m/>
    <m/>
    <m/>
    <m/>
    <m/>
    <m/>
    <m/>
    <m/>
    <m/>
    <m/>
    <m/>
    <m/>
    <n v="2"/>
    <n v="1"/>
    <s v="ZBHT0009"/>
    <s v="AoGx7v6Bevm"/>
    <s v="Allocated 02"/>
    <s v="Promise To Pay (PTP)"/>
    <s v="Customer promise pay online 4900 on 23/09"/>
    <d v="2025-09-23T00:00:00"/>
    <s v="RINGING NO RESPONSE (RNR)"/>
    <s v="dt--05th  Sep 15:33pm called up customer no 9373789540 Its  ringing "/>
    <d v="2025-09-05T00:00:00"/>
    <s v="NO"/>
  </r>
  <r>
    <n v="465129468"/>
    <s v="JYOTI SANDIP SAWATKAR"/>
    <s v="ONLINE"/>
    <s v="29.09.25"/>
    <n v="5498"/>
    <s v="UPI"/>
    <n v="61394262377"/>
    <m/>
    <n v="5390"/>
    <n v="5390"/>
    <x v="0"/>
    <x v="0"/>
    <x v="0"/>
    <x v="2"/>
    <n v="30191"/>
    <n v="108"/>
    <n v="0"/>
    <n v="900"/>
    <s v="-"/>
    <n v="3.0512284901201329E-2"/>
    <n v="1.5040436713026409E-3"/>
    <s v="STABLE"/>
    <x v="0"/>
    <s v="-"/>
    <x v="2"/>
    <s v="ADd not found"/>
    <m/>
    <s v="CNAVNA"/>
    <m/>
    <m/>
    <s v="W/O Sandip Sawatkar   Ranubai Mala  Chakan Taluka-Khed  Kharabwadi hanuman mandir PUNE 410501"/>
    <s v="KHARABWADI"/>
    <s v=" 9699802226 9579691845 "/>
    <s v="Aravind pvtvltd"/>
    <s v="ap kharabwadi chakan   tal khed  dist pune  alandi phata PUNE 410501"/>
    <n v="11788"/>
    <n v="30191"/>
    <n v="27"/>
    <n v="55"/>
    <s v="-"/>
    <s v="REGULAR"/>
    <s v="MH14MD1254"/>
    <s v="YAMAHA FASCINO S 125 FI HYBRID"/>
    <n v="45661"/>
    <n v="12"/>
    <x v="0"/>
    <s v="KAILASH ATKARI"/>
    <s v="AARTI ZENDE"/>
    <m/>
    <m/>
    <m/>
    <m/>
    <m/>
    <m/>
    <m/>
    <m/>
    <m/>
    <m/>
    <m/>
    <m/>
    <m/>
    <m/>
    <m/>
    <m/>
    <m/>
    <m/>
    <m/>
    <m/>
    <m/>
    <m/>
    <m/>
    <m/>
    <m/>
    <m/>
    <m/>
    <n v="1"/>
    <m/>
    <m/>
    <m/>
    <m/>
    <m/>
    <m/>
    <m/>
    <m/>
    <m/>
    <m/>
    <m/>
    <m/>
    <m/>
    <m/>
    <m/>
    <m/>
    <m/>
    <m/>
    <m/>
    <m/>
    <m/>
    <m/>
    <m/>
    <m/>
    <m/>
    <m/>
    <m/>
    <m/>
    <m/>
    <m/>
    <m/>
    <m/>
    <m/>
    <m/>
    <m/>
    <m/>
    <m/>
    <m/>
    <m/>
    <m/>
    <m/>
    <m/>
    <m/>
    <m/>
    <m/>
    <m/>
    <m/>
    <m/>
    <m/>
    <m/>
    <m/>
    <m/>
    <m/>
    <m/>
    <m/>
    <m/>
    <m/>
    <m/>
    <m/>
    <m/>
    <m/>
    <m/>
    <m/>
    <m/>
    <m/>
    <n v="1"/>
    <n v="1"/>
    <s v="DUWT0017"/>
    <e v="#N/A"/>
    <s v="Allocated"/>
    <s v="Address Not Found (NC_ANF)"/>
    <s v="Short address available "/>
    <d v="2025-09-10T00:00:00"/>
    <s v="Non Contactable Customer (POT_SKIP)"/>
    <s v="17:15-CALLED UP THE CUSTOMER NO. CUSTOMER CONTACT NUMBER ARE  SWICH OFF MODE"/>
    <d v="2025-09-11T00:00:00"/>
    <s v="NO"/>
  </r>
  <r>
    <n v="458122834"/>
    <s v="ROHIT ASHOK JADHAV"/>
    <m/>
    <m/>
    <m/>
    <m/>
    <m/>
    <m/>
    <n v="3284"/>
    <n v="2923.9"/>
    <x v="0"/>
    <x v="1"/>
    <x v="1"/>
    <x v="18"/>
    <n v="30054.44"/>
    <n v="70"/>
    <n v="0"/>
    <n v="0"/>
    <s v="-"/>
    <n v="8.1524843256718715E-2"/>
    <n v="1.497240577541152E-3"/>
    <s v="STABLE"/>
    <x v="5"/>
    <s v="-"/>
    <x v="0"/>
    <s v="Add not found"/>
    <n v="30"/>
    <s v="CNAVNA"/>
    <m/>
    <s v="-"/>
    <s v="PMC COLONY N 10   28A SHANKAR SHETH  ROAD NEAR BSNL  OFFICE BHAWANI PETH  PUNE 411042"/>
    <s v="BHAWANI PETH"/>
    <s v=" 8275818700  "/>
    <s v="Spark Minda"/>
    <s v="Chakan MIDC Kharabwadi     PUNE 410503"/>
    <n v="2993.9"/>
    <n v="30054.44"/>
    <n v="27"/>
    <n v="55"/>
    <s v="-"/>
    <s v="REGULAR"/>
    <s v="MH12VN3167"/>
    <s v="SPLENDOR PLUS FI I3S DRS CAST"/>
    <n v="45061"/>
    <n v="36"/>
    <x v="1"/>
    <s v="VIJAY NIKAM"/>
    <s v="NUTAN KAMBLE"/>
    <m/>
    <m/>
    <m/>
    <m/>
    <m/>
    <m/>
    <m/>
    <m/>
    <m/>
    <m/>
    <m/>
    <m/>
    <m/>
    <m/>
    <m/>
    <m/>
    <m/>
    <m/>
    <m/>
    <m/>
    <m/>
    <n v="1"/>
    <m/>
    <m/>
    <m/>
    <m/>
    <m/>
    <m/>
    <m/>
    <m/>
    <m/>
    <m/>
    <m/>
    <m/>
    <m/>
    <m/>
    <m/>
    <m/>
    <m/>
    <m/>
    <m/>
    <m/>
    <m/>
    <m/>
    <m/>
    <m/>
    <m/>
    <m/>
    <m/>
    <m/>
    <m/>
    <m/>
    <m/>
    <m/>
    <m/>
    <m/>
    <m/>
    <m/>
    <m/>
    <m/>
    <m/>
    <m/>
    <m/>
    <m/>
    <m/>
    <m/>
    <m/>
    <m/>
    <m/>
    <m/>
    <m/>
    <m/>
    <m/>
    <m/>
    <m/>
    <m/>
    <m/>
    <m/>
    <m/>
    <m/>
    <m/>
    <m/>
    <m/>
    <m/>
    <m/>
    <m/>
    <m/>
    <m/>
    <m/>
    <m/>
    <m/>
    <m/>
    <m/>
    <n v="1"/>
    <n v="1"/>
    <s v="DUWT0014"/>
    <s v="A6KGAadGkevz"/>
    <s v="Allocated 04"/>
    <s v="Address Not Found (NC_ANF)"/>
    <s v="Short address "/>
    <d v="2025-09-08T00:00:00"/>
    <s v="Non Contactable Customer (POT_SKIP)"/>
    <s v="15:22-CALLED UP THE CUSTOMER NO. CUSTOMER IS NOT CONTACTABLE ON ANY CONTACT NO.IN SYSTEM"/>
    <d v="2025-09-17T00:00:00"/>
    <s v="NO"/>
  </r>
  <r>
    <n v="140600469"/>
    <s v="DURGESH MAHESH DAPHAL"/>
    <s v="ONLINE"/>
    <s v="23.09.25"/>
    <n v="4216"/>
    <s v="UPI"/>
    <n v="526633171710"/>
    <m/>
    <n v="3630"/>
    <n v="3630"/>
    <x v="0"/>
    <x v="0"/>
    <x v="0"/>
    <x v="2"/>
    <n v="29809.97"/>
    <n v="68"/>
    <n v="0"/>
    <n v="450"/>
    <s v="06.08.25"/>
    <n v="3.0127200077382819E-2"/>
    <n v="1.4850616647418631E-3"/>
    <s v="STABLE"/>
    <x v="0"/>
    <s v="PAID"/>
    <x v="1"/>
    <m/>
    <n v="20"/>
    <s v="CAVA"/>
    <m/>
    <s v="-"/>
    <s v="GAT NO MANTRA MAGIC 1 FLAT NO B -1203 CHIMBALI TAL KHED DIST PUNE   NEAR CHIMBALI ROAD PUNE 410501"/>
    <s v="CHIMBALI"/>
    <s v="8605504008 8605504008 8605504008 "/>
    <s v="YANTRA OFFICE"/>
    <s v="YANTRA OFFICE GAT NO 451/1/1 TAPKIR NAGAR OPP KENDRIYA VIHAR PUNE NASHIK ROAD MOSHI PUNE NEAR KENDRIYA VIHAR PUNE 410105"/>
    <n v="4148"/>
    <n v="29809.97"/>
    <n v="26"/>
    <n v="23"/>
    <s v="-"/>
    <s v="REGULAR"/>
    <s v="MH14KT5835"/>
    <s v="BS 6 ACCES DRUM CBS"/>
    <n v="45026"/>
    <n v="36"/>
    <x v="1"/>
    <s v="KAILASH ATKARI"/>
    <s v="AARTI ZENDE"/>
    <m/>
    <m/>
    <m/>
    <m/>
    <m/>
    <m/>
    <n v="1"/>
    <m/>
    <m/>
    <m/>
    <m/>
    <m/>
    <m/>
    <m/>
    <m/>
    <m/>
    <m/>
    <m/>
    <m/>
    <m/>
    <m/>
    <m/>
    <m/>
    <m/>
    <m/>
    <m/>
    <m/>
    <m/>
    <m/>
    <m/>
    <m/>
    <m/>
    <m/>
    <m/>
    <m/>
    <m/>
    <m/>
    <m/>
    <m/>
    <m/>
    <m/>
    <m/>
    <m/>
    <m/>
    <m/>
    <m/>
    <m/>
    <m/>
    <m/>
    <m/>
    <m/>
    <m/>
    <m/>
    <m/>
    <m/>
    <m/>
    <m/>
    <m/>
    <m/>
    <m/>
    <m/>
    <m/>
    <m/>
    <m/>
    <m/>
    <m/>
    <m/>
    <m/>
    <m/>
    <m/>
    <m/>
    <m/>
    <m/>
    <m/>
    <m/>
    <m/>
    <m/>
    <m/>
    <m/>
    <m/>
    <m/>
    <m/>
    <m/>
    <m/>
    <m/>
    <m/>
    <m/>
    <m/>
    <m/>
    <m/>
    <m/>
    <m/>
    <m/>
    <n v="1"/>
    <n v="1"/>
    <s v="DUWT0017"/>
    <s v="kP2B00OeGetm"/>
    <s v="Allocated 02"/>
    <s v="Promise To Pay (PTP)"/>
    <s v="Customer pay online "/>
    <d v="2025-09-06T00:00:00"/>
    <s v="Non Contactable Customer (POT_SKIP)"/>
    <s v="16:29-CALLED UP THE CUSTOMER NO. CUSTOMER IS NOT CONTACTABLE ON ANY CONTACT NO.IN SYSTEM"/>
    <d v="2025-09-03T00:00:00"/>
    <s v="NO"/>
  </r>
  <r>
    <n v="460679744"/>
    <s v="SHYAM LAXMAN SALAVE"/>
    <m/>
    <m/>
    <m/>
    <m/>
    <m/>
    <m/>
    <n v="4099"/>
    <n v="19494"/>
    <x v="3"/>
    <x v="1"/>
    <x v="1"/>
    <x v="0"/>
    <n v="29796.38"/>
    <n v="1192"/>
    <n v="0"/>
    <n v="0"/>
    <s v="FLOW"/>
    <n v="0.1171419920064859"/>
    <n v="1.0159801173221799E-2"/>
    <s v="FLOW"/>
    <x v="1"/>
    <s v="BPTP"/>
    <x v="2"/>
    <s v="Shifted"/>
    <m/>
    <s v="CNAVNA"/>
    <m/>
    <s v="ELG"/>
    <s v="near chandra mauli   garden kalakhadak  wakad Pune  City kalakhadak wakad near madina hotel PUNE 411057"/>
    <s v="WAKAD"/>
    <s v=" 9011155638 7757881054 "/>
    <s v="pawan transport"/>
    <s v="wakad pune wakad   pune wakad pune  wakad pune  near madina hotel PUNE 411057"/>
    <n v="20686"/>
    <n v="29796.38"/>
    <n v="149"/>
    <n v="177"/>
    <s v="-"/>
    <s v="NPA"/>
    <s v="MH14LF7808"/>
    <s v="SPLENDOR PLUS DRS CAST FI BLACK"/>
    <n v="45245"/>
    <n v="24"/>
    <x v="1"/>
    <s v="KAILASH ATKARI"/>
    <s v="NUTAN KAMBLE"/>
    <n v="1"/>
    <m/>
    <m/>
    <m/>
    <m/>
    <m/>
    <m/>
    <m/>
    <m/>
    <m/>
    <m/>
    <m/>
    <n v="1"/>
    <m/>
    <m/>
    <m/>
    <m/>
    <m/>
    <m/>
    <m/>
    <m/>
    <m/>
    <m/>
    <m/>
    <m/>
    <m/>
    <m/>
    <m/>
    <m/>
    <m/>
    <m/>
    <m/>
    <m/>
    <m/>
    <m/>
    <m/>
    <m/>
    <m/>
    <m/>
    <m/>
    <m/>
    <m/>
    <m/>
    <m/>
    <m/>
    <m/>
    <m/>
    <m/>
    <m/>
    <m/>
    <m/>
    <m/>
    <m/>
    <m/>
    <m/>
    <m/>
    <m/>
    <m/>
    <m/>
    <m/>
    <m/>
    <m/>
    <m/>
    <m/>
    <m/>
    <m/>
    <m/>
    <m/>
    <m/>
    <m/>
    <m/>
    <m/>
    <m/>
    <m/>
    <m/>
    <m/>
    <m/>
    <m/>
    <m/>
    <m/>
    <m/>
    <m/>
    <m/>
    <m/>
    <m/>
    <m/>
    <m/>
    <m/>
    <m/>
    <m/>
    <m/>
    <m/>
    <m/>
    <n v="2"/>
    <n v="1"/>
    <s v="DUWT0030"/>
    <s v="k6_GtsL92e87"/>
    <s v="Allocated 02"/>
    <s v="Left Message (LMCB)"/>
    <s v="Left message to wife "/>
    <d v="2025-09-05T00:00:00"/>
    <s v="Non Contactable Customer (POT_SKIP)"/>
    <s v="dt--05th  Sep 15:34pm called up customer no 9011155638  Its not connected "/>
    <d v="2025-09-05T00:00:00"/>
    <s v="NO"/>
  </r>
  <r>
    <n v="134858398"/>
    <s v="SURAJ ARUN CHANDANSHIVE"/>
    <m/>
    <m/>
    <m/>
    <m/>
    <m/>
    <s v="BANK RB 16"/>
    <n v="4457"/>
    <n v="22285"/>
    <x v="3"/>
    <x v="2"/>
    <x v="1"/>
    <x v="0"/>
    <n v="29600.99"/>
    <n v="594"/>
    <n v="0"/>
    <n v="2250"/>
    <s v="FLOW"/>
    <n v="0.1163738324576364"/>
    <n v="1.0093178195825361E-2"/>
    <s v="RB"/>
    <x v="0"/>
    <s v="NC"/>
    <x v="2"/>
    <s v="Add not found"/>
    <m/>
    <s v="CNAVNA"/>
    <m/>
    <s v="-"/>
    <s v="TATHAWADE GAON DANDE CHOWK ROAD NEWALE WASTI TATHAWADE PUNE   NR TULJA BHAVANI WASHING CENTRE PUNE 411033"/>
    <s v="TATHAWADE"/>
    <s v="8624692500 8624092500 8624092500 "/>
    <s v="MADDUX PRODUCT PVT LTD"/>
    <s v="MADDUX PRODUCT PVT LTD SHIVAM NAGAR TATHAWADE PUNE  BEHIND VIPUL COMPANY PUNE 411033"/>
    <n v="25129"/>
    <n v="29600.99"/>
    <n v="148"/>
    <n v="0"/>
    <s v="-"/>
    <s v="NPA"/>
    <s v="MH12UT4003"/>
    <s v="RE BULLET 350 EFI BLACK"/>
    <n v="44848"/>
    <n v="36"/>
    <x v="1"/>
    <s v="KAILASH ATKARI"/>
    <s v="NUTAN KAMBLE"/>
    <m/>
    <m/>
    <m/>
    <n v="1"/>
    <m/>
    <m/>
    <m/>
    <m/>
    <m/>
    <m/>
    <m/>
    <m/>
    <m/>
    <m/>
    <m/>
    <m/>
    <m/>
    <m/>
    <m/>
    <m/>
    <m/>
    <m/>
    <m/>
    <m/>
    <m/>
    <m/>
    <m/>
    <m/>
    <m/>
    <m/>
    <m/>
    <m/>
    <m/>
    <m/>
    <m/>
    <m/>
    <m/>
    <m/>
    <m/>
    <m/>
    <m/>
    <m/>
    <m/>
    <m/>
    <m/>
    <m/>
    <m/>
    <m/>
    <m/>
    <m/>
    <m/>
    <m/>
    <m/>
    <m/>
    <m/>
    <m/>
    <m/>
    <m/>
    <m/>
    <m/>
    <m/>
    <m/>
    <m/>
    <m/>
    <m/>
    <m/>
    <m/>
    <m/>
    <m/>
    <m/>
    <m/>
    <m/>
    <m/>
    <m/>
    <m/>
    <m/>
    <m/>
    <m/>
    <m/>
    <m/>
    <m/>
    <m/>
    <m/>
    <m/>
    <m/>
    <m/>
    <m/>
    <m/>
    <m/>
    <m/>
    <m/>
    <m/>
    <m/>
    <n v="1"/>
    <n v="1"/>
    <s v="DUWT0030"/>
    <s v="Go5YOdyNi3L"/>
    <s v="Allocated 02"/>
    <s v="Address Not Found (NC_ANF)"/>
    <s v="Address not found "/>
    <d v="2025-09-02T00:00:00"/>
    <s v="RINGING NO RESPONSE (RNR)"/>
    <s v="dt--05th  Sep 15:35pm called up customer no 8624092500  Its ringing "/>
    <d v="2025-09-05T00:00:00"/>
    <s v="NO"/>
  </r>
  <r>
    <n v="140926524"/>
    <s v="PRANAV PRAMOD GURAV"/>
    <s v="ONLINE"/>
    <s v="11.09.25"/>
    <n v="3306"/>
    <s v="UPI"/>
    <n v="868419562894"/>
    <m/>
    <n v="3170"/>
    <n v="-90"/>
    <x v="0"/>
    <x v="0"/>
    <x v="0"/>
    <x v="10"/>
    <n v="28788.54"/>
    <n v="67"/>
    <n v="0"/>
    <m/>
    <s v="14.08.25"/>
    <n v="4.4292886743206729E-2"/>
    <n v="1.4341764563294669E-3"/>
    <s v="STABLE"/>
    <x v="0"/>
    <s v="PAID"/>
    <x v="4"/>
    <m/>
    <m/>
    <m/>
    <m/>
    <m/>
    <s v="SANT TUKARAM NAGAR NR WATER TANK BHOSARI PUNE   SANT TUKARAM MANDIR PUNE 411039"/>
    <s v="BHOSARI"/>
    <s v=" 9011623466 9011623466 "/>
    <s v="BLINKIT PVT LTD"/>
    <s v="SAKHARE WASTI PHASE 1 HINJEWADI PUNE  NR SHADOW FAX PUNE 411057"/>
    <n v="5397"/>
    <n v="28788.54"/>
    <n v="26"/>
    <n v="23"/>
    <s v="-"/>
    <s v="NPA"/>
    <s v="MH14KV0186"/>
    <s v="SPLENDOR PLUS BS6 I3S DRS CAST FI"/>
    <n v="45045"/>
    <n v="36"/>
    <x v="2"/>
    <s v="VIJAY NIKAM"/>
    <s v="NUTAN KAMBLE"/>
    <m/>
    <m/>
    <m/>
    <m/>
    <m/>
    <m/>
    <m/>
    <m/>
    <m/>
    <m/>
    <m/>
    <m/>
    <m/>
    <m/>
    <m/>
    <m/>
    <m/>
    <m/>
    <m/>
    <m/>
    <m/>
    <m/>
    <m/>
    <m/>
    <m/>
    <m/>
    <m/>
    <m/>
    <m/>
    <m/>
    <m/>
    <m/>
    <m/>
    <m/>
    <m/>
    <m/>
    <n v="1"/>
    <m/>
    <m/>
    <m/>
    <m/>
    <m/>
    <m/>
    <m/>
    <m/>
    <m/>
    <m/>
    <m/>
    <m/>
    <m/>
    <m/>
    <m/>
    <m/>
    <m/>
    <m/>
    <m/>
    <m/>
    <m/>
    <m/>
    <m/>
    <m/>
    <m/>
    <m/>
    <m/>
    <m/>
    <m/>
    <m/>
    <m/>
    <m/>
    <m/>
    <m/>
    <m/>
    <m/>
    <m/>
    <m/>
    <m/>
    <m/>
    <m/>
    <m/>
    <m/>
    <m/>
    <m/>
    <m/>
    <m/>
    <m/>
    <m/>
    <m/>
    <m/>
    <m/>
    <m/>
    <m/>
    <m/>
    <m/>
    <n v="1"/>
    <n v="1"/>
    <s v="ZBHT0009"/>
    <e v="#N/A"/>
    <e v="#N/A"/>
    <e v="#N/A"/>
    <e v="#N/A"/>
    <e v="#N/A"/>
    <e v="#N/A"/>
    <e v="#N/A"/>
    <e v="#N/A"/>
    <s v="NO"/>
  </r>
  <r>
    <n v="460251374"/>
    <s v="MUKESH KUMAR"/>
    <m/>
    <m/>
    <m/>
    <m/>
    <m/>
    <m/>
    <n v="4926"/>
    <n v="15238.59"/>
    <x v="1"/>
    <x v="1"/>
    <x v="1"/>
    <x v="2"/>
    <n v="28605.59"/>
    <n v="716"/>
    <n v="0"/>
    <n v="2250"/>
    <s v="21.08.25"/>
    <n v="3.918761912129512E-2"/>
    <n v="6.6618738184354917E-3"/>
    <s v="FLOW"/>
    <x v="1"/>
    <s v="-"/>
    <x v="2"/>
    <s v="Shifted"/>
    <m/>
    <s v="CNAVNA"/>
    <m/>
    <s v="-"/>
    <s v="Khalumbre Pune     PUNE 410501"/>
    <s v="KHALUMBARE"/>
    <s v=" -  "/>
    <s v="Hotel balaji"/>
    <s v="Khalumbre Pune     PUNE 410501"/>
    <n v="18204.59"/>
    <n v="28605.59"/>
    <n v="119"/>
    <n v="147"/>
    <s v="-"/>
    <s v="NPA"/>
    <s v="MH14LD1277"/>
    <s v="SPLENDOR PLUS I3S BS6 FI DRUM SELF"/>
    <n v="45221"/>
    <n v="24"/>
    <x v="1"/>
    <s v="KAILASH ATKARI"/>
    <s v="AARTI ZENDE"/>
    <m/>
    <m/>
    <m/>
    <m/>
    <m/>
    <m/>
    <m/>
    <m/>
    <m/>
    <m/>
    <m/>
    <m/>
    <n v="1"/>
    <m/>
    <m/>
    <m/>
    <m/>
    <m/>
    <m/>
    <m/>
    <m/>
    <m/>
    <m/>
    <m/>
    <m/>
    <m/>
    <m/>
    <m/>
    <m/>
    <m/>
    <m/>
    <m/>
    <m/>
    <m/>
    <m/>
    <m/>
    <m/>
    <m/>
    <m/>
    <m/>
    <m/>
    <m/>
    <m/>
    <m/>
    <m/>
    <m/>
    <m/>
    <m/>
    <m/>
    <m/>
    <m/>
    <m/>
    <m/>
    <m/>
    <m/>
    <m/>
    <m/>
    <m/>
    <m/>
    <m/>
    <m/>
    <m/>
    <m/>
    <m/>
    <m/>
    <m/>
    <m/>
    <m/>
    <m/>
    <m/>
    <m/>
    <m/>
    <m/>
    <m/>
    <m/>
    <m/>
    <m/>
    <m/>
    <m/>
    <m/>
    <m/>
    <m/>
    <m/>
    <m/>
    <m/>
    <m/>
    <m/>
    <m/>
    <m/>
    <m/>
    <m/>
    <m/>
    <m/>
    <n v="1"/>
    <n v="1"/>
    <s v="DUWT0017"/>
    <s v="B2cD3WWWwL"/>
    <s v="Allocated 02"/>
    <s v="Shifted (NC_SFTD)"/>
    <s v="Shifted customer "/>
    <d v="2025-09-05T00:00:00"/>
    <s v="Promise To Pay (PTP)"/>
    <s v="17:18-CALLED UP THE CUSTOMER NO. CUSTOMER GIVEN PROMISED TO TRANSFER EMI DUE THROUGH ONLINE MODE AND SHARE THE TRANSATION DETAILS."/>
    <d v="2025-09-18T00:00:00"/>
    <s v="NO"/>
  </r>
  <r>
    <n v="459841250"/>
    <s v="DEEPAK SINGH SAJWAN"/>
    <s v="ONLINE"/>
    <s v="20.09.25"/>
    <n v="10474"/>
    <s v="UPI"/>
    <n v="419224161708"/>
    <m/>
    <n v="10146"/>
    <n v="8582"/>
    <x v="0"/>
    <x v="0"/>
    <x v="0"/>
    <x v="0"/>
    <n v="28540"/>
    <n v="177"/>
    <n v="0"/>
    <n v="2250"/>
    <s v="20.08.25"/>
    <n v="1.6456147241948282E-2"/>
    <n v="1.421794785829465E-3"/>
    <s v="STABLE"/>
    <x v="0"/>
    <s v="PTP"/>
    <x v="1"/>
    <m/>
    <n v="25"/>
    <s v="CAVA"/>
    <m/>
    <s v="-"/>
    <s v="x rbia hinjewadi   hills phase 2   chsl flat no  703 building c6  nere dattawadi  kasarsai road  PUNE 411033"/>
    <s v="KASARSAI"/>
    <s v=" 9320307456 9321170703 "/>
    <s v="COLSTON BATH AND SPA PVT LTD"/>
    <s v="c6 ground floor   Laxmi woods building  shakti mill  compound  mahalxmi west Mumbai  shakti mill compound  MUMBAI 400011"/>
    <n v="11009"/>
    <n v="28540"/>
    <n v="27"/>
    <n v="24"/>
    <s v="-"/>
    <s v="REGULAR"/>
    <s v="MH14KZ8394"/>
    <s v="METEOR 350 FIREBALL RED"/>
    <n v="45191"/>
    <n v="24"/>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136844345"/>
    <s v="PRASHANT BHIMRAJ GAIKWAD"/>
    <m/>
    <m/>
    <m/>
    <m/>
    <m/>
    <m/>
    <n v="3291"/>
    <n v="17395"/>
    <x v="5"/>
    <x v="1"/>
    <x v="1"/>
    <x v="0"/>
    <n v="28437.57"/>
    <n v="1033"/>
    <n v="0"/>
    <n v="0"/>
    <s v="FLOW"/>
    <n v="0.47284476845835938"/>
    <n v="0.13191117166472899"/>
    <s v="STABLE"/>
    <x v="3"/>
    <s v="PTP"/>
    <x v="1"/>
    <m/>
    <m/>
    <s v="CAVA"/>
    <m/>
    <s v="ELG"/>
    <s v="S/O- Bhimraj Gaikwad near raghunadan mangal karyalya laxmibai colony   nimbalkar nagar tathwade Pune City Pune PUNE 411033"/>
    <s v="TATHAWADE"/>
    <s v=" 8855940689 8855940689 "/>
    <s v="workar"/>
    <s v="Donzo pvt ltd tathawade nr garve motor new Mumbai pune haiway  nr tata motors PUNE 411033"/>
    <n v="18428"/>
    <n v="28437.57"/>
    <n v="179"/>
    <n v="207"/>
    <s v="-"/>
    <s v="NPA"/>
    <s v="MH14KM2101"/>
    <s v="HONDA ACTIVA 6G DLX BS VI"/>
    <n v="44907"/>
    <n v="36"/>
    <x v="1"/>
    <s v="KAILASH ATKARI"/>
    <s v="NUTAN KAMBLE"/>
    <m/>
    <m/>
    <m/>
    <n v="1"/>
    <m/>
    <m/>
    <m/>
    <m/>
    <m/>
    <m/>
    <m/>
    <m/>
    <m/>
    <m/>
    <m/>
    <m/>
    <m/>
    <m/>
    <m/>
    <m/>
    <m/>
    <m/>
    <m/>
    <m/>
    <m/>
    <m/>
    <m/>
    <m/>
    <m/>
    <m/>
    <m/>
    <m/>
    <m/>
    <m/>
    <m/>
    <m/>
    <m/>
    <m/>
    <m/>
    <m/>
    <m/>
    <m/>
    <m/>
    <m/>
    <m/>
    <m/>
    <m/>
    <m/>
    <m/>
    <m/>
    <m/>
    <m/>
    <m/>
    <m/>
    <m/>
    <m/>
    <m/>
    <m/>
    <m/>
    <m/>
    <m/>
    <m/>
    <m/>
    <m/>
    <m/>
    <m/>
    <m/>
    <m/>
    <m/>
    <m/>
    <m/>
    <m/>
    <m/>
    <m/>
    <m/>
    <m/>
    <m/>
    <m/>
    <m/>
    <m/>
    <m/>
    <m/>
    <m/>
    <m/>
    <m/>
    <m/>
    <m/>
    <m/>
    <m/>
    <m/>
    <m/>
    <m/>
    <m/>
    <n v="1"/>
    <n v="1"/>
    <s v="DUWT0030"/>
    <s v="A2Pvx-t5kXtm"/>
    <s v="Allocated 02"/>
    <s v="Door Locked (NC_DL)"/>
    <s v="Door lock "/>
    <d v="2025-09-02T00:00:00"/>
    <s v="Non Contactable Customer (POT_SKIP)"/>
    <s v="dt--05th  Sep 15:37pm called up customer no 8855940689 Its not connected "/>
    <d v="2025-09-05T00:00:00"/>
    <s v="VYMO"/>
  </r>
  <r>
    <n v="454477247"/>
    <s v="JAGDISH MURLIDHAR BARVE"/>
    <s v="ONLINE"/>
    <s v="01.09.25"/>
    <n v="29000"/>
    <s v="UPI"/>
    <m/>
    <m/>
    <n v="5428"/>
    <n v="23639"/>
    <x v="3"/>
    <x v="2"/>
    <x v="0"/>
    <x v="9"/>
    <n v="27971"/>
    <n v="1744"/>
    <n v="0"/>
    <n v="2250"/>
    <s v="04.08.25"/>
    <n v="6.7499839582001495E-2"/>
    <n v="9.5373934221602424E-3"/>
    <s v="RB"/>
    <x v="0"/>
    <s v="PAID"/>
    <x v="4"/>
    <m/>
    <m/>
    <s v="CAVA"/>
    <m/>
    <s v="-"/>
    <s v="ASHTAVINAYAK SOC   NO 2 BEHIND PARK  VISTA SOC DY  PATIL COLLEGE ROAD LOHAGAON  PUNE 411044"/>
    <s v="LOHEGAON"/>
    <s v=" 7507805650  "/>
    <s v="BAJAJ FINSERV LENDING"/>
    <s v="4TH FLOOR PUNE   AHMEDNAGAR HWY  BEHIND HYATT HOTEL  VIMAN NAGAR  PUNE 411014"/>
    <n v="27633"/>
    <n v="27971"/>
    <n v="149"/>
    <n v="24"/>
    <s v="-"/>
    <s v="NPA"/>
    <s v="MH12UR0513"/>
    <s v="YAMAHA MT15 V2 METALLIC BLACK"/>
    <n v="44796"/>
    <n v="36"/>
    <x v="1"/>
    <s v="VIJAY NIKAM"/>
    <s v="NUTAN KAMBLE"/>
    <m/>
    <m/>
    <m/>
    <n v="1"/>
    <m/>
    <m/>
    <m/>
    <m/>
    <m/>
    <m/>
    <m/>
    <m/>
    <m/>
    <m/>
    <m/>
    <m/>
    <m/>
    <m/>
    <m/>
    <m/>
    <m/>
    <m/>
    <m/>
    <m/>
    <m/>
    <m/>
    <m/>
    <m/>
    <m/>
    <m/>
    <m/>
    <m/>
    <m/>
    <m/>
    <m/>
    <m/>
    <m/>
    <m/>
    <m/>
    <m/>
    <m/>
    <m/>
    <m/>
    <m/>
    <m/>
    <m/>
    <m/>
    <m/>
    <m/>
    <m/>
    <m/>
    <m/>
    <m/>
    <m/>
    <m/>
    <m/>
    <m/>
    <m/>
    <m/>
    <m/>
    <m/>
    <m/>
    <m/>
    <m/>
    <m/>
    <m/>
    <m/>
    <m/>
    <m/>
    <m/>
    <m/>
    <m/>
    <m/>
    <m/>
    <m/>
    <m/>
    <m/>
    <m/>
    <m/>
    <m/>
    <m/>
    <m/>
    <m/>
    <m/>
    <m/>
    <m/>
    <m/>
    <m/>
    <m/>
    <m/>
    <m/>
    <m/>
    <m/>
    <n v="1"/>
    <n v="1"/>
    <s v="ZBHT0012"/>
    <s v="G2k6GuBW0Iz"/>
    <s v="Allocated"/>
    <s v="Promise To Pay (PTP)"/>
    <s v="Ptp"/>
    <d v="2025-09-02T00:00:00"/>
    <s v="Non Contactable Customer (POT_SKIP)"/>
    <s v="dt--05th  Sep 15:39pm called up customer no 7507805650  Its  not connected "/>
    <d v="2025-09-05T00:00:00"/>
    <s v="NO"/>
  </r>
  <r>
    <n v="460644457"/>
    <s v="PANKAJ GAJANAN PRADHAN"/>
    <m/>
    <m/>
    <m/>
    <m/>
    <m/>
    <m/>
    <n v="4743"/>
    <n v="14919.42"/>
    <x v="1"/>
    <x v="1"/>
    <x v="1"/>
    <x v="10"/>
    <n v="27792.15"/>
    <n v="416"/>
    <n v="0"/>
    <n v="2250"/>
    <s v="FLOW"/>
    <n v="0.10062545522797869"/>
    <n v="6.4724341096629003E-3"/>
    <s v="FLOW"/>
    <x v="1"/>
    <s v="NC"/>
    <x v="2"/>
    <m/>
    <m/>
    <m/>
    <m/>
    <s v="ELG"/>
    <s v="C/O VIJAYANAND   DHANOKAR PANDAVNAGAR  COLONY NO  1 NEAR VIKARAM GARDEN MANGAL BHOSARI PUN  PUNE 411039"/>
    <s v="BHOSARI"/>
    <s v=" -  "/>
    <s v="TRIMURTY UTILITY SERVICES PVT LTD"/>
    <s v="OFFICE NO 120/121   FRIST FLOOR  A WING JAI GANESH  VISION AKURDI PUNE  PUNE 411035"/>
    <n v="17585.419999999998"/>
    <n v="27792.15"/>
    <n v="119"/>
    <n v="147"/>
    <s v="-"/>
    <s v="NPA"/>
    <s v="MH39AM6697"/>
    <s v="SPLENDORPLUS I3S DRS C FI BLACKACNT"/>
    <n v="45243"/>
    <n v="24"/>
    <x v="1"/>
    <s v="VIJAY NIKAM"/>
    <s v="NUTAN KAMBLE"/>
    <m/>
    <m/>
    <m/>
    <m/>
    <m/>
    <m/>
    <m/>
    <m/>
    <m/>
    <n v="1"/>
    <m/>
    <m/>
    <m/>
    <m/>
    <m/>
    <m/>
    <m/>
    <m/>
    <m/>
    <m/>
    <m/>
    <m/>
    <m/>
    <m/>
    <m/>
    <m/>
    <m/>
    <m/>
    <m/>
    <m/>
    <m/>
    <m/>
    <m/>
    <m/>
    <m/>
    <m/>
    <m/>
    <m/>
    <m/>
    <m/>
    <m/>
    <m/>
    <m/>
    <m/>
    <m/>
    <m/>
    <m/>
    <m/>
    <m/>
    <m/>
    <m/>
    <m/>
    <m/>
    <m/>
    <m/>
    <m/>
    <m/>
    <m/>
    <m/>
    <m/>
    <m/>
    <m/>
    <m/>
    <m/>
    <m/>
    <m/>
    <m/>
    <m/>
    <m/>
    <m/>
    <m/>
    <m/>
    <m/>
    <m/>
    <m/>
    <m/>
    <m/>
    <m/>
    <m/>
    <m/>
    <m/>
    <m/>
    <m/>
    <m/>
    <m/>
    <m/>
    <m/>
    <m/>
    <m/>
    <m/>
    <m/>
    <m/>
    <m/>
    <n v="1"/>
    <n v="1"/>
    <s v="DUWT0025"/>
    <s v="GPyfz445NSw"/>
    <s v="Allocated 02"/>
    <s v="Shifted (NC_SFTD)"/>
    <s v="Visit at customer residence add meet customers room owner they told customer shifted from residence add "/>
    <d v="2025-09-04T00:00:00"/>
    <s v="RINGING NO RESPONSE (RNR)"/>
    <s v="dt--05th  Sep 15:40pm called up customer no Its busy "/>
    <d v="2025-09-05T00:00:00"/>
    <s v="VYMO"/>
  </r>
  <r>
    <n v="459996600"/>
    <s v="SHRINATH HARICHANDRA BHAVAL"/>
    <s v="COLLECT"/>
    <s v="24.09.25"/>
    <n v="3400"/>
    <m/>
    <m/>
    <m/>
    <n v="3305"/>
    <n v="2972"/>
    <x v="0"/>
    <x v="0"/>
    <x v="0"/>
    <x v="7"/>
    <n v="27576"/>
    <n v="68"/>
    <n v="0"/>
    <n v="2250"/>
    <s v="-"/>
    <n v="3.1038310849561091E-2"/>
    <n v="1.3737706031546359E-3"/>
    <s v="STABLE"/>
    <x v="0"/>
    <s v="-"/>
    <x v="1"/>
    <m/>
    <n v="25"/>
    <s v="CAVA"/>
    <m/>
    <s v="-"/>
    <s v="house no 1 namdev   jagtap chal  jagtap nagar Pune  City THERGAON  NR THERGAON HOSPITAL  PUNE 411033"/>
    <s v="THERGAON"/>
    <s v=" 9890862376 8482942162 "/>
    <s v="PHEONIX MALL"/>
    <s v="WAKAD NR BHUMKAR   CHOWK PUNE PUNE  PUNE PUNE  BH PETROL PUMP PUNE 411017"/>
    <n v="5290"/>
    <n v="27576"/>
    <n v="27"/>
    <n v="24"/>
    <s v="-"/>
    <s v="REGULAR"/>
    <s v="MH14LC4276"/>
    <s v="SPLENDOR PLUS DRS CAST FI BLACK"/>
    <n v="45203"/>
    <n v="30"/>
    <x v="1"/>
    <s v="KAILASH ATKARI"/>
    <s v="NUTAN KAMBLE"/>
    <m/>
    <m/>
    <m/>
    <m/>
    <m/>
    <m/>
    <m/>
    <m/>
    <m/>
    <n v="1"/>
    <m/>
    <m/>
    <m/>
    <m/>
    <m/>
    <m/>
    <m/>
    <m/>
    <m/>
    <m/>
    <m/>
    <m/>
    <m/>
    <m/>
    <m/>
    <m/>
    <m/>
    <m/>
    <m/>
    <m/>
    <m/>
    <m/>
    <m/>
    <n v="1"/>
    <m/>
    <m/>
    <m/>
    <m/>
    <m/>
    <m/>
    <m/>
    <m/>
    <m/>
    <m/>
    <m/>
    <m/>
    <m/>
    <m/>
    <m/>
    <m/>
    <m/>
    <m/>
    <m/>
    <m/>
    <m/>
    <m/>
    <m/>
    <m/>
    <m/>
    <m/>
    <n v="1"/>
    <m/>
    <m/>
    <m/>
    <m/>
    <m/>
    <m/>
    <m/>
    <m/>
    <m/>
    <m/>
    <m/>
    <m/>
    <m/>
    <m/>
    <m/>
    <m/>
    <m/>
    <m/>
    <m/>
    <m/>
    <m/>
    <m/>
    <m/>
    <m/>
    <m/>
    <m/>
    <m/>
    <m/>
    <m/>
    <m/>
    <m/>
    <m/>
    <n v="3"/>
    <n v="1"/>
    <s v="ZBHT0015"/>
    <s v="kPDRh7bPlym"/>
    <s v="Allocated 02"/>
    <s v="Payment (PAID)"/>
    <s v="Payment (PAID)"/>
    <d v="2025-09-24T00:00:00"/>
    <s v="RINGING NO RESPONSE (RNR)"/>
    <s v="15:23-CALLED UP THE CUSTOMER NO. CUSTOMER CONTACT NUMBER ARE RINGING MODE"/>
    <d v="2025-09-17T00:00:00"/>
    <s v="NO"/>
  </r>
  <r>
    <n v="463690021"/>
    <s v="VIJAYMALA AJAY SALUNKE"/>
    <m/>
    <m/>
    <m/>
    <m/>
    <m/>
    <m/>
    <n v="1830"/>
    <n v="10810"/>
    <x v="5"/>
    <x v="1"/>
    <x v="1"/>
    <x v="15"/>
    <n v="27536"/>
    <n v="653"/>
    <n v="0"/>
    <n v="2700"/>
    <s v="FLOW"/>
    <n v="1"/>
    <n v="0.127729128155464"/>
    <s v="STABLE"/>
    <x v="4"/>
    <s v="BPTP"/>
    <x v="5"/>
    <m/>
    <m/>
    <s v="CAVA"/>
    <m/>
    <s v="ELG"/>
    <s v="SURESH KATE CHAL   NEAR NARAVIR  CHOWK JAY BHIM   PUNE 411012"/>
    <s v="DAPODI"/>
    <s v=" 9373789540  "/>
    <s v="OTHERS"/>
    <s v="      "/>
    <n v="14163"/>
    <n v="27536"/>
    <n v="179"/>
    <n v="207"/>
    <s v="-"/>
    <s v="NPA"/>
    <s v="MH14LF8637"/>
    <s v="HONDA SHINE DISC BSVI"/>
    <n v="45511"/>
    <n v="24"/>
    <x v="1"/>
    <s v="VIJAY NIKAM"/>
    <s v="NUTAN KAMBLE"/>
    <m/>
    <m/>
    <m/>
    <m/>
    <m/>
    <m/>
    <m/>
    <m/>
    <m/>
    <m/>
    <m/>
    <m/>
    <m/>
    <m/>
    <m/>
    <m/>
    <m/>
    <m/>
    <m/>
    <m/>
    <m/>
    <n v="1"/>
    <m/>
    <m/>
    <m/>
    <m/>
    <m/>
    <m/>
    <m/>
    <m/>
    <m/>
    <m/>
    <m/>
    <m/>
    <m/>
    <m/>
    <m/>
    <m/>
    <m/>
    <m/>
    <m/>
    <m/>
    <m/>
    <m/>
    <m/>
    <m/>
    <m/>
    <m/>
    <m/>
    <m/>
    <m/>
    <m/>
    <m/>
    <m/>
    <m/>
    <m/>
    <m/>
    <m/>
    <m/>
    <m/>
    <m/>
    <m/>
    <m/>
    <m/>
    <m/>
    <m/>
    <m/>
    <m/>
    <m/>
    <m/>
    <m/>
    <m/>
    <m/>
    <m/>
    <m/>
    <m/>
    <m/>
    <m/>
    <m/>
    <m/>
    <m/>
    <m/>
    <m/>
    <m/>
    <m/>
    <m/>
    <m/>
    <m/>
    <m/>
    <m/>
    <m/>
    <m/>
    <m/>
    <n v="1"/>
    <n v="1"/>
    <s v="ZBHT0009"/>
    <s v="BoGfG_DfKkqw"/>
    <s v="Allocated 04"/>
    <s v="Left Message (LMCB)"/>
    <s v="Msg to son"/>
    <d v="2025-09-08T00:00:00"/>
    <s v="RINGING NO RESPONSE (RNR)"/>
    <s v="dt--05th  Sep15:42 pm called up customer no 9373789540  Its ringing "/>
    <d v="2025-09-05T00:00:00"/>
    <s v="NO"/>
  </r>
  <r>
    <n v="461495371"/>
    <s v="GOVIND LAXMAN SHERKAR"/>
    <m/>
    <m/>
    <m/>
    <m/>
    <m/>
    <m/>
    <n v="4828"/>
    <n v="4732.01"/>
    <x v="0"/>
    <x v="1"/>
    <x v="1"/>
    <x v="3"/>
    <n v="27371.4"/>
    <n v="289"/>
    <n v="0"/>
    <n v="1800"/>
    <s v="29.08.25"/>
    <n v="1.9731548033636269E-2"/>
    <n v="1.363577918740456E-3"/>
    <s v="STABLE"/>
    <x v="3"/>
    <s v="PTP"/>
    <x v="1"/>
    <m/>
    <n v="30"/>
    <s v="CAVNA"/>
    <m/>
    <m/>
    <s v="C/O SHIRSAGAR    GANESH COLONY SONAWANE  WASTI ROAD  CHIKHALI PUNE  PUNE 411062"/>
    <s v="CHIKHALI"/>
    <s v=" -  "/>
    <s v="GOVIND TOURS"/>
    <s v="GANESH COLONY GANESH   COLONY CHIKHALI  PUNE   PUNE 411062"/>
    <n v="11649.01"/>
    <n v="27371.4"/>
    <n v="27"/>
    <n v="55"/>
    <s v="-"/>
    <s v="NPA"/>
    <s v="MH22BD0616"/>
    <s v="SPLENDOR PLUS BS6 I3S DRS CAST FI"/>
    <n v="45305"/>
    <n v="24"/>
    <x v="0"/>
    <s v="VIJAY NIKAM"/>
    <s v="AARTI ZENDE"/>
    <m/>
    <m/>
    <m/>
    <m/>
    <m/>
    <m/>
    <m/>
    <m/>
    <m/>
    <m/>
    <m/>
    <m/>
    <m/>
    <m/>
    <m/>
    <m/>
    <m/>
    <m/>
    <m/>
    <m/>
    <m/>
    <m/>
    <m/>
    <m/>
    <m/>
    <m/>
    <m/>
    <m/>
    <m/>
    <m/>
    <m/>
    <m/>
    <m/>
    <n v="1"/>
    <m/>
    <m/>
    <m/>
    <m/>
    <m/>
    <m/>
    <m/>
    <m/>
    <m/>
    <m/>
    <m/>
    <m/>
    <m/>
    <m/>
    <m/>
    <m/>
    <m/>
    <m/>
    <m/>
    <m/>
    <m/>
    <m/>
    <m/>
    <m/>
    <m/>
    <m/>
    <m/>
    <m/>
    <m/>
    <m/>
    <m/>
    <m/>
    <m/>
    <m/>
    <m/>
    <m/>
    <m/>
    <m/>
    <m/>
    <m/>
    <m/>
    <m/>
    <m/>
    <m/>
    <m/>
    <m/>
    <m/>
    <m/>
    <m/>
    <m/>
    <m/>
    <m/>
    <m/>
    <m/>
    <m/>
    <m/>
    <m/>
    <m/>
    <m/>
    <n v="1"/>
    <n v="1"/>
    <s v="ZBHT0011"/>
    <e v="#N/A"/>
    <s v="Allocated"/>
    <s v="Left Message (LMCB)"/>
    <s v="Left message at residence with mother "/>
    <d v="2025-09-12T00:00:00"/>
    <s v="RINGING NO RESPONSE (RNR)"/>
    <s v="15:24-CALLED UP THE CUSTOMER NO. CUSTOMER CONTACT NUMBER ARE RINGING MODE"/>
    <d v="2025-09-17T00:00:00"/>
    <s v="NO"/>
  </r>
  <r>
    <n v="466434834"/>
    <s v="SHUBHAM RAJU JADHAV"/>
    <m/>
    <m/>
    <m/>
    <m/>
    <m/>
    <m/>
    <n v="1814"/>
    <n v="1776.31"/>
    <x v="0"/>
    <x v="1"/>
    <x v="1"/>
    <x v="2"/>
    <n v="27300"/>
    <n v="35"/>
    <n v="0"/>
    <n v="900"/>
    <s v="-"/>
    <n v="2.0111273836445311E-2"/>
    <n v="1.3600209408950381E-3"/>
    <s v="STABLE"/>
    <x v="3"/>
    <s v="-"/>
    <x v="1"/>
    <m/>
    <n v="30"/>
    <s v="CAVA"/>
    <m/>
    <m/>
    <s v="HOPASE WASTI MOSHI   ALANDI RURA  L CHIMBALI FATA   PUNE 412105"/>
    <s v="MOSHI"/>
    <s v=" 8421602025  "/>
    <n v="0"/>
    <s v="      "/>
    <n v="4525.3100000000004"/>
    <n v="27300"/>
    <n v="26"/>
    <n v="54"/>
    <s v="-"/>
    <s v="REGULAR"/>
    <s v="MH14LV7179"/>
    <s v="HONDA ACTIVA DLX"/>
    <n v="45839"/>
    <n v="18"/>
    <x v="0"/>
    <s v="KAILASH ATKARI"/>
    <s v="AARTI ZENDE"/>
    <m/>
    <m/>
    <m/>
    <m/>
    <m/>
    <m/>
    <m/>
    <m/>
    <m/>
    <m/>
    <m/>
    <m/>
    <m/>
    <m/>
    <m/>
    <m/>
    <m/>
    <m/>
    <m/>
    <m/>
    <m/>
    <m/>
    <m/>
    <m/>
    <m/>
    <m/>
    <m/>
    <m/>
    <m/>
    <m/>
    <n v="1"/>
    <m/>
    <m/>
    <m/>
    <m/>
    <m/>
    <m/>
    <m/>
    <m/>
    <m/>
    <m/>
    <m/>
    <m/>
    <m/>
    <m/>
    <m/>
    <m/>
    <m/>
    <m/>
    <m/>
    <m/>
    <m/>
    <m/>
    <m/>
    <m/>
    <m/>
    <m/>
    <m/>
    <m/>
    <m/>
    <m/>
    <m/>
    <m/>
    <m/>
    <m/>
    <m/>
    <m/>
    <m/>
    <m/>
    <m/>
    <m/>
    <m/>
    <m/>
    <m/>
    <m/>
    <m/>
    <m/>
    <m/>
    <m/>
    <m/>
    <m/>
    <m/>
    <m/>
    <m/>
    <m/>
    <m/>
    <m/>
    <m/>
    <m/>
    <m/>
    <m/>
    <m/>
    <m/>
    <n v="1"/>
    <n v="1"/>
    <s v="ZBHT0009"/>
    <e v="#N/A"/>
    <s v="Allocated"/>
    <s v="Promise To Pay (PTP)"/>
    <s v="Customer pay online "/>
    <d v="2025-09-15T00:00:00"/>
    <s v="Non Contactable Customer (POT_SKIP)"/>
    <s v="dt--13th sep 15:25 pm called up customer no  8421602025 Its   not connected "/>
    <d v="2025-09-13T00:00:00"/>
    <s v="NO"/>
  </r>
  <r>
    <n v="110540936"/>
    <s v="CHHAVI PANKAJ GUPTA"/>
    <s v="ONLINE"/>
    <s v="12.09.25"/>
    <n v="4864"/>
    <s v="UPI"/>
    <m/>
    <m/>
    <n v="4736"/>
    <n v="9372"/>
    <x v="4"/>
    <x v="0"/>
    <x v="0"/>
    <x v="10"/>
    <n v="27150.94"/>
    <n v="0"/>
    <n v="0"/>
    <n v="2250"/>
    <s v="-"/>
    <n v="4.4812155844449073E-2"/>
    <n v="4.648843590024908E-3"/>
    <s v="STABLE"/>
    <x v="0"/>
    <s v="-"/>
    <x v="4"/>
    <m/>
    <m/>
    <m/>
    <m/>
    <s v="-"/>
    <s v="NEAR KHANDOBA MANDIR 3 NO 229 2 GAJANAN MAHARAJ HOU SOC KHANDOBA MAL BHOSARI PUNE KHANDOBA TEMPLE  PUNE 411039"/>
    <s v="BHOSARI"/>
    <s v="- 9860013368 9860013368 "/>
    <s v="SAYAM TOURS AND TRAVELS"/>
    <s v="NEAR KHANDOBA MANDIR 3 NO 229 2 GAJANAN MAHARAJ HOU SOC KHANDOBA MAL BHOSARI PUNE KHANDOBA TEMPLE  PUNE 411039"/>
    <n v="11622"/>
    <n v="27150.94"/>
    <n v="57"/>
    <n v="54"/>
    <s v="-"/>
    <s v="REGULAR"/>
    <s v="MH14JC1978"/>
    <s v="ROYAL ENFIELD MOTORS CLASSIC 500"/>
    <n v="43897"/>
    <n v="69"/>
    <x v="1"/>
    <s v="VIJAY NIKAM"/>
    <s v="NUTAN KAMBLE"/>
    <m/>
    <m/>
    <m/>
    <m/>
    <m/>
    <m/>
    <n v="1"/>
    <m/>
    <m/>
    <m/>
    <m/>
    <m/>
    <m/>
    <m/>
    <m/>
    <m/>
    <m/>
    <m/>
    <m/>
    <m/>
    <m/>
    <m/>
    <m/>
    <m/>
    <m/>
    <m/>
    <m/>
    <m/>
    <m/>
    <m/>
    <m/>
    <m/>
    <m/>
    <n v="1"/>
    <m/>
    <m/>
    <m/>
    <m/>
    <m/>
    <m/>
    <m/>
    <m/>
    <m/>
    <m/>
    <m/>
    <m/>
    <m/>
    <m/>
    <m/>
    <m/>
    <m/>
    <m/>
    <m/>
    <m/>
    <m/>
    <m/>
    <m/>
    <m/>
    <m/>
    <m/>
    <m/>
    <m/>
    <m/>
    <m/>
    <m/>
    <m/>
    <m/>
    <m/>
    <m/>
    <m/>
    <m/>
    <m/>
    <m/>
    <m/>
    <m/>
    <m/>
    <m/>
    <m/>
    <m/>
    <m/>
    <m/>
    <m/>
    <m/>
    <m/>
    <m/>
    <m/>
    <m/>
    <m/>
    <m/>
    <m/>
    <m/>
    <m/>
    <m/>
    <n v="2"/>
    <n v="1"/>
    <s v="DUWT0025"/>
    <s v="k21IMlYdy7"/>
    <s v="Allocated 02"/>
    <s v="Promise To Pay (PTP)"/>
    <s v="Customer given ptp to online payment "/>
    <d v="2025-09-12T00:00:00"/>
    <s v="Left Message (LMCB)"/>
    <s v="dt--02nd sep pm called up customer no 9860013368  callreceived by customer relative  so left messag eto him  "/>
    <d v="2025-09-02T00:00:00"/>
    <s v="NO"/>
  </r>
  <r>
    <n v="123668777"/>
    <s v="FIROJ FARID SHAIKH"/>
    <m/>
    <m/>
    <m/>
    <m/>
    <m/>
    <m/>
    <n v="5666"/>
    <n v="10808"/>
    <x v="4"/>
    <x v="1"/>
    <x v="1"/>
    <x v="18"/>
    <n v="27113.45"/>
    <n v="337"/>
    <n v="0"/>
    <n v="2700"/>
    <s v="FLOW"/>
    <n v="1"/>
    <n v="4.6424244698695834E-3"/>
    <s v="FLOW"/>
    <x v="1"/>
    <s v="NC"/>
    <x v="2"/>
    <s v="Add not found"/>
    <m/>
    <s v="CNAVNA"/>
    <m/>
    <s v="-"/>
    <s v="mangal das road metro house pune  near PUNE 411001"/>
    <s v="SANGAMWADI"/>
    <s v=" 9604849907 9604849907 "/>
    <s v="NAVNATH OUTSOURCING PUNE"/>
    <s v="mangal das road metro house pune  near PUNE 411001"/>
    <n v="13845"/>
    <n v="27113.45"/>
    <n v="57"/>
    <n v="85"/>
    <s v="-"/>
    <s v="REGULAR"/>
    <s v="MH14JV0945"/>
    <s v="RE CLASSIC 350 EFI REDDITCH RED"/>
    <n v="44498"/>
    <n v="48"/>
    <x v="1"/>
    <s v="VIJAY NIKAM"/>
    <s v="NUTAN KAMBLE"/>
    <m/>
    <m/>
    <m/>
    <m/>
    <m/>
    <m/>
    <n v="1"/>
    <m/>
    <m/>
    <m/>
    <m/>
    <m/>
    <m/>
    <m/>
    <m/>
    <m/>
    <m/>
    <m/>
    <m/>
    <m/>
    <m/>
    <m/>
    <m/>
    <m/>
    <m/>
    <m/>
    <m/>
    <m/>
    <m/>
    <m/>
    <m/>
    <m/>
    <m/>
    <m/>
    <m/>
    <m/>
    <m/>
    <m/>
    <m/>
    <m/>
    <m/>
    <m/>
    <m/>
    <m/>
    <m/>
    <m/>
    <m/>
    <m/>
    <m/>
    <m/>
    <m/>
    <m/>
    <m/>
    <m/>
    <m/>
    <m/>
    <m/>
    <m/>
    <m/>
    <m/>
    <m/>
    <m/>
    <m/>
    <m/>
    <m/>
    <m/>
    <m/>
    <m/>
    <m/>
    <m/>
    <m/>
    <m/>
    <m/>
    <m/>
    <m/>
    <m/>
    <m/>
    <m/>
    <m/>
    <m/>
    <m/>
    <m/>
    <m/>
    <m/>
    <m/>
    <m/>
    <m/>
    <m/>
    <m/>
    <m/>
    <m/>
    <m/>
    <m/>
    <n v="1"/>
    <n v="1"/>
    <s v="DUWT0014"/>
    <s v="B66BMXwH6Ftc"/>
    <s v="Allocated 02"/>
    <s v="Address Not Found (NC_ANF)"/>
    <s v="Short address "/>
    <d v="2025-09-03T00:00:00"/>
    <s v="RINGING NO RESPONSE (RNR)"/>
    <s v="17:22-CALLED UP THE CUSTOMER NO. CUSTOMER CONTACT NUMBER ARE RINGING MODE"/>
    <d v="2025-09-13T00:00:00"/>
    <s v="NO"/>
  </r>
  <r>
    <n v="463216413"/>
    <s v="RAVI TALBUGE"/>
    <m/>
    <m/>
    <m/>
    <m/>
    <m/>
    <m/>
    <n v="5657"/>
    <n v="5657"/>
    <x v="0"/>
    <x v="1"/>
    <x v="1"/>
    <x v="5"/>
    <n v="26889"/>
    <n v="97"/>
    <n v="0"/>
    <n v="1350"/>
    <s v="-"/>
    <n v="1.756831014247574E-2"/>
    <n v="1.3395459003562879E-3"/>
    <s v="FLOW"/>
    <x v="1"/>
    <s v="-"/>
    <x v="2"/>
    <s v="sHIFTED"/>
    <m/>
    <m/>
    <m/>
    <m/>
    <s v="FLAT NO 403  SAMARTH   TOWER ADARSH  NAGAR  SR NO  73 KIVALE ..... ..... PUNE 412101"/>
    <s v="KIVALE"/>
    <s v=" 7259395344 9767165344 "/>
    <s v="TATA MOTORS LIMITED"/>
    <s v="NR LOKMANYA HOSPITAL   CHINCHWAD   PUNE PUNE PUNE 411019"/>
    <n v="12761"/>
    <n v="26889"/>
    <n v="27"/>
    <n v="55"/>
    <s v="-"/>
    <s v="NPA"/>
    <s v="MH14LQ8371"/>
    <s v="ACTIVA 125 DISC BSVI"/>
    <n v="45458"/>
    <n v="18"/>
    <x v="0"/>
    <s v="VIJAY NIKAM"/>
    <s v="NUTAN KAMBLE"/>
    <m/>
    <m/>
    <m/>
    <m/>
    <m/>
    <m/>
    <m/>
    <m/>
    <m/>
    <m/>
    <m/>
    <m/>
    <m/>
    <m/>
    <m/>
    <m/>
    <m/>
    <m/>
    <m/>
    <m/>
    <m/>
    <m/>
    <m/>
    <m/>
    <m/>
    <m/>
    <m/>
    <n v="1"/>
    <m/>
    <m/>
    <m/>
    <m/>
    <m/>
    <m/>
    <m/>
    <m/>
    <m/>
    <m/>
    <m/>
    <m/>
    <m/>
    <m/>
    <n v="1"/>
    <m/>
    <m/>
    <m/>
    <m/>
    <m/>
    <m/>
    <m/>
    <m/>
    <m/>
    <m/>
    <m/>
    <n v="1"/>
    <m/>
    <m/>
    <m/>
    <m/>
    <m/>
    <m/>
    <m/>
    <m/>
    <m/>
    <m/>
    <m/>
    <m/>
    <m/>
    <m/>
    <m/>
    <m/>
    <m/>
    <m/>
    <m/>
    <m/>
    <m/>
    <m/>
    <m/>
    <m/>
    <m/>
    <m/>
    <m/>
    <m/>
    <m/>
    <m/>
    <m/>
    <m/>
    <m/>
    <m/>
    <m/>
    <m/>
    <m/>
    <m/>
    <n v="3"/>
    <n v="1"/>
    <s v="DUWT0027"/>
    <e v="#N/A"/>
    <s v="Allocated"/>
    <s v="Shifted (NC_SFTD)"/>
    <s v="Visited to Customers residence address but Customer Shifted from his residence address "/>
    <d v="2025-09-19T00:00:00"/>
    <s v="Non Contactable Customer (POT_SKIP)"/>
    <s v="dt--13th sep 15:27 pm called up customer no 9767165344  Its not  connected "/>
    <d v="2025-09-13T00:00:00"/>
    <s v="NO"/>
  </r>
  <r>
    <n v="140185045"/>
    <s v="SUJIT MACHINDRA WAJE"/>
    <s v="COLLECT"/>
    <s v="12.09.25"/>
    <n v="3364"/>
    <m/>
    <m/>
    <m/>
    <n v="3229"/>
    <n v="3211.66"/>
    <x v="0"/>
    <x v="0"/>
    <x v="0"/>
    <x v="11"/>
    <n v="26790.07"/>
    <n v="74"/>
    <n v="0"/>
    <n v="2250"/>
    <s v="19.08.25"/>
    <n v="7.2203858964104528E-2"/>
    <n v="1.334617443518092E-3"/>
    <s v="STABLE"/>
    <x v="0"/>
    <s v="PTP"/>
    <x v="4"/>
    <m/>
    <m/>
    <m/>
    <m/>
    <s v="-"/>
    <s v="AT-PUSANE POST-ADHALE BK. TAL-MAVAL DIST PUNE   NEAR BHAIRAVNATH TEMPLE PUNE 410506"/>
    <s v="ADHALE BK"/>
    <s v=" 9607169757 9607169757 "/>
    <s v="EON HOMES"/>
    <s v="EON HOMES RAJIV GANDHI IT PARK  PHASE 3 HINJEWADI PUNE  TCS COMPANY PUNE 411057"/>
    <n v="5535.66"/>
    <n v="26790.07"/>
    <n v="27"/>
    <n v="24"/>
    <s v="-"/>
    <s v="NPA"/>
    <s v="MH14KT1712"/>
    <s v="SPLENDOR PLUS BS6 I3S DRS CAST FI"/>
    <n v="45006"/>
    <n v="36"/>
    <x v="1"/>
    <s v="VIJAY NIKAM"/>
    <s v="AARTI ZENDE"/>
    <m/>
    <m/>
    <m/>
    <m/>
    <m/>
    <m/>
    <m/>
    <m/>
    <m/>
    <m/>
    <m/>
    <m/>
    <m/>
    <m/>
    <m/>
    <m/>
    <m/>
    <m/>
    <m/>
    <m/>
    <m/>
    <m/>
    <m/>
    <m/>
    <m/>
    <m/>
    <m/>
    <m/>
    <m/>
    <m/>
    <m/>
    <m/>
    <m/>
    <n v="2"/>
    <m/>
    <m/>
    <m/>
    <m/>
    <m/>
    <m/>
    <m/>
    <m/>
    <m/>
    <m/>
    <m/>
    <m/>
    <m/>
    <m/>
    <m/>
    <m/>
    <m/>
    <m/>
    <m/>
    <m/>
    <m/>
    <m/>
    <m/>
    <m/>
    <m/>
    <m/>
    <m/>
    <m/>
    <m/>
    <m/>
    <m/>
    <m/>
    <m/>
    <m/>
    <m/>
    <m/>
    <m/>
    <m/>
    <m/>
    <m/>
    <m/>
    <m/>
    <m/>
    <m/>
    <m/>
    <m/>
    <m/>
    <m/>
    <m/>
    <m/>
    <m/>
    <m/>
    <m/>
    <m/>
    <m/>
    <m/>
    <m/>
    <m/>
    <m/>
    <n v="2"/>
    <n v="1"/>
    <s v="ZBHT0013"/>
    <s v="B2zh1N4kXv7"/>
    <s v="Allocated 02"/>
    <s v="Payment (PAID)"/>
    <s v="Payment (PAID)"/>
    <d v="2025-09-12T00:00:00"/>
    <s v="RINGING NO RESPONSE (RNR)"/>
    <s v="16:31-CALLED UP THE CUSTOMER NO. CUSTOMER CONTACT NUMBER ARE RINGING MODE"/>
    <d v="2025-09-03T00:00:00"/>
    <s v="NO"/>
  </r>
  <r>
    <n v="462091231"/>
    <s v="SHIVANI PRAMOD UIKEY"/>
    <m/>
    <m/>
    <m/>
    <m/>
    <m/>
    <m/>
    <n v="2352"/>
    <n v="14112"/>
    <x v="5"/>
    <x v="1"/>
    <x v="1"/>
    <x v="0"/>
    <n v="26767"/>
    <n v="718"/>
    <n v="0"/>
    <n v="2700"/>
    <s v="FLOW"/>
    <n v="0.44506742022348977"/>
    <n v="0.1241620269224762"/>
    <s v="FLOW"/>
    <x v="1"/>
    <s v="NC"/>
    <x v="2"/>
    <s v="Add not found"/>
    <m/>
    <s v="CNAVNA"/>
    <m/>
    <s v="ELG"/>
    <s v="AT SHINDEWADI KASARAMBOLI   POST  AMBADVET TAL MULSHI  PUNE  PUNE 412115"/>
    <s v="MULSHI"/>
    <s v=" 9022249808  "/>
    <s v="OTHERS"/>
    <s v="      "/>
    <n v="17530"/>
    <n v="26767"/>
    <n v="179"/>
    <n v="207"/>
    <s v="-"/>
    <s v="NPA"/>
    <s v="MH12UQ9932"/>
    <s v="JUPITER BASIC"/>
    <n v="45352"/>
    <n v="24"/>
    <x v="1"/>
    <s v="KAILASH ATKARI"/>
    <s v="NUTAN KAMBLE"/>
    <m/>
    <m/>
    <m/>
    <m/>
    <m/>
    <m/>
    <m/>
    <m/>
    <m/>
    <n v="1"/>
    <m/>
    <m/>
    <m/>
    <m/>
    <m/>
    <m/>
    <m/>
    <m/>
    <m/>
    <m/>
    <m/>
    <m/>
    <m/>
    <m/>
    <m/>
    <m/>
    <m/>
    <m/>
    <m/>
    <m/>
    <m/>
    <m/>
    <m/>
    <m/>
    <m/>
    <m/>
    <m/>
    <m/>
    <m/>
    <m/>
    <m/>
    <m/>
    <m/>
    <m/>
    <m/>
    <m/>
    <m/>
    <m/>
    <m/>
    <m/>
    <m/>
    <m/>
    <m/>
    <m/>
    <m/>
    <m/>
    <m/>
    <m/>
    <m/>
    <m/>
    <m/>
    <m/>
    <m/>
    <m/>
    <m/>
    <m/>
    <m/>
    <m/>
    <m/>
    <m/>
    <m/>
    <m/>
    <m/>
    <m/>
    <m/>
    <m/>
    <m/>
    <m/>
    <m/>
    <m/>
    <m/>
    <m/>
    <m/>
    <m/>
    <m/>
    <m/>
    <m/>
    <m/>
    <m/>
    <m/>
    <m/>
    <m/>
    <m/>
    <n v="1"/>
    <n v="1"/>
    <s v="DUWT0030"/>
    <s v="GodGGmEm6eyz"/>
    <s v="Allocated 02"/>
    <s v="Address Not Found (NC_ANF)"/>
    <s v="Address not found "/>
    <d v="2025-09-04T00:00:00"/>
    <s v="RINGING NO RESPONSE (RNR)"/>
    <s v="dt--05th  Sep 15:43pm called up customer no 9022249808  Its busy "/>
    <d v="2025-09-05T00:00:00"/>
    <s v="VYMO"/>
  </r>
  <r>
    <n v="461254668"/>
    <s v="SHIVA BALIRAM KAJABE"/>
    <s v="COLLECT"/>
    <s v="29.09.25"/>
    <n v="4600"/>
    <m/>
    <m/>
    <m/>
    <n v="4758"/>
    <n v="4479"/>
    <x v="0"/>
    <x v="0"/>
    <x v="0"/>
    <x v="6"/>
    <n v="26687"/>
    <n v="93"/>
    <n v="0"/>
    <n v="2246"/>
    <s v="-"/>
    <n v="6.4468174760232477E-2"/>
    <n v="1.329482741746003E-3"/>
    <s v="STABLE"/>
    <x v="0"/>
    <s v="-"/>
    <x v="1"/>
    <m/>
    <n v="23"/>
    <s v="CAVA"/>
    <m/>
    <s v="-"/>
    <s v="Wagheshwar-Nagar-Gore-Wasti    Bhavdi-Road-Tal-Haveli-Dist   BEHIND GANPATI MANDIR PUNE  Pune-Wagholi-Wagholi PUNE 412207"/>
    <s v="WAGHOLI"/>
    <s v=" 7083452388 7769808599 "/>
    <s v="PRISTINE PURVARANG SOC"/>
    <s v="AT POST WAGHOLI   PUNE NAGAR  ROAD  BEHIND NEW TOYATA  SHOWROOM  TAL HAVELI DIST PUNE  WAGHOLI BEHIND NEW TOYATA SHOWROOM  PUNE 412207"/>
    <n v="6818"/>
    <n v="26687"/>
    <n v="27"/>
    <n v="55"/>
    <s v="-"/>
    <s v="REGULAR"/>
    <s v="MH12WL4098"/>
    <s v="HONDA SHINE SP DISC BSVI"/>
    <n v="45286"/>
    <n v="24"/>
    <x v="1"/>
    <s v="VIJAY NIKAM"/>
    <s v="NUTAN KAMBLE"/>
    <m/>
    <m/>
    <m/>
    <m/>
    <m/>
    <m/>
    <m/>
    <m/>
    <m/>
    <m/>
    <m/>
    <m/>
    <m/>
    <m/>
    <m/>
    <m/>
    <m/>
    <m/>
    <m/>
    <m/>
    <m/>
    <n v="1"/>
    <m/>
    <m/>
    <n v="1"/>
    <m/>
    <m/>
    <m/>
    <m/>
    <m/>
    <m/>
    <m/>
    <m/>
    <m/>
    <m/>
    <m/>
    <m/>
    <m/>
    <m/>
    <m/>
    <m/>
    <m/>
    <m/>
    <m/>
    <m/>
    <m/>
    <m/>
    <m/>
    <m/>
    <m/>
    <m/>
    <m/>
    <m/>
    <m/>
    <n v="1"/>
    <m/>
    <m/>
    <m/>
    <m/>
    <m/>
    <m/>
    <m/>
    <m/>
    <m/>
    <m/>
    <m/>
    <m/>
    <m/>
    <m/>
    <m/>
    <m/>
    <m/>
    <m/>
    <m/>
    <m/>
    <m/>
    <m/>
    <m/>
    <m/>
    <m/>
    <m/>
    <m/>
    <m/>
    <m/>
    <m/>
    <m/>
    <m/>
    <m/>
    <m/>
    <m/>
    <m/>
    <m/>
    <m/>
    <n v="3"/>
    <n v="1"/>
    <s v="DUWT0021"/>
    <s v="APXEzR16lyc"/>
    <s v="Allocated 02"/>
    <s v="Payment (PAID)"/>
    <s v="Payment (PAID)"/>
    <d v="2025-09-29T00:00:00"/>
    <s v="RINGING NO RESPONSE (RNR)"/>
    <s v="15:25-CALLED UP THE CUSTOMER NO. CUSTOMER CONTACT NUMBER ARE RINGING MODE"/>
    <d v="2025-09-17T00:00:00"/>
    <s v="NO"/>
  </r>
  <r>
    <n v="460691054"/>
    <s v="BALAJI DILIP GORE"/>
    <m/>
    <m/>
    <m/>
    <m/>
    <m/>
    <m/>
    <n v="4671"/>
    <n v="14124"/>
    <x v="1"/>
    <x v="1"/>
    <x v="1"/>
    <x v="3"/>
    <n v="26681.79"/>
    <n v="707"/>
    <n v="0"/>
    <n v="2250"/>
    <s v="22.08.25"/>
    <n v="4.7357578266104761E-2"/>
    <n v="6.2138455536136089E-3"/>
    <s v="STABLE"/>
    <x v="3"/>
    <s v="PTP"/>
    <x v="1"/>
    <m/>
    <n v="24"/>
    <s v="CAVA"/>
    <m/>
    <s v="ELG"/>
    <s v="Ramabai Nagar Survey   No 29 Ravet  Near by Navshikant  navshikant pune Society Pune City PUNE 411035"/>
    <s v="RUPEE NAGAR"/>
    <s v=" 7741866615 7447397759 "/>
    <s v="Vairak Engineering"/>
    <s v="At Chakan pune   Chakan pune Chakan  pune  Chakan  pune Chakan pune PUNE 410501"/>
    <n v="17081"/>
    <n v="26681.79"/>
    <n v="119"/>
    <n v="147"/>
    <s v="-"/>
    <s v="NPA"/>
    <s v="MH14LD9374"/>
    <s v="SPLENDOR PLUS I3S BS6 FI DRUM SELF"/>
    <n v="45245"/>
    <n v="24"/>
    <x v="1"/>
    <s v="VIJAY NIKAM"/>
    <s v="AARTI ZENDE"/>
    <m/>
    <m/>
    <m/>
    <m/>
    <m/>
    <m/>
    <m/>
    <m/>
    <m/>
    <m/>
    <m/>
    <m/>
    <n v="1"/>
    <m/>
    <m/>
    <m/>
    <m/>
    <m/>
    <m/>
    <m/>
    <m/>
    <m/>
    <m/>
    <m/>
    <m/>
    <m/>
    <m/>
    <m/>
    <m/>
    <m/>
    <m/>
    <m/>
    <m/>
    <m/>
    <m/>
    <m/>
    <m/>
    <m/>
    <m/>
    <m/>
    <m/>
    <m/>
    <m/>
    <m/>
    <m/>
    <m/>
    <m/>
    <m/>
    <m/>
    <m/>
    <m/>
    <m/>
    <m/>
    <m/>
    <m/>
    <m/>
    <m/>
    <m/>
    <m/>
    <m/>
    <m/>
    <m/>
    <m/>
    <m/>
    <m/>
    <m/>
    <m/>
    <m/>
    <m/>
    <m/>
    <m/>
    <m/>
    <m/>
    <m/>
    <m/>
    <m/>
    <m/>
    <m/>
    <m/>
    <m/>
    <m/>
    <m/>
    <m/>
    <m/>
    <m/>
    <m/>
    <m/>
    <m/>
    <m/>
    <m/>
    <m/>
    <m/>
    <m/>
    <n v="1"/>
    <n v="1"/>
    <s v="ZBHT0011"/>
    <s v="A6f5RdKkur"/>
    <s v="Allocated 02"/>
    <s v="Promise To Pay (PTP)"/>
    <s v="Customer Promised to transfer payment through netbank on 15th September "/>
    <d v="2025-09-15T00:00:00"/>
    <s v="Non Contactable Customer (POT_SKIP)"/>
    <s v="17:25-CALLED UP THE CUSTOMER NO. CUSTOMER IS NOT CONTACTABLE ON ANY CONTACT NO.IN SYSTEM"/>
    <d v="2025-09-13T00:00:00"/>
    <s v="NO"/>
  </r>
  <r>
    <n v="461544941"/>
    <s v="DOLAN TANKA SAIKIA"/>
    <s v="ONLINE"/>
    <s v="04.09.25"/>
    <n v="4795"/>
    <s v="UPI"/>
    <n v="243405761799"/>
    <m/>
    <n v="4694"/>
    <n v="4290"/>
    <x v="0"/>
    <x v="0"/>
    <x v="0"/>
    <x v="7"/>
    <n v="26572.09"/>
    <n v="101"/>
    <n v="0"/>
    <n v="2250"/>
    <s v="-"/>
    <n v="2.990835470490694E-2"/>
    <n v="1.3237581993900229E-3"/>
    <s v="STABLE"/>
    <x v="0"/>
    <s v="-"/>
    <x v="4"/>
    <s v="Shifted"/>
    <m/>
    <s v="CNAVNA"/>
    <m/>
    <s v="-"/>
    <s v="SR NO 11/2  SWAMI   BUILDING SATHE  COLONY  WALHEKARWADI  ROAD CHINCHWADE NAGAR  CHINCHWAD NR OM SAI MEDICAL PUNE 411033"/>
    <s v="CHINCHWAD"/>
    <s v=" 8530194426 8010802903 "/>
    <s v="TRIG GUARDFORCE LIMITED"/>
    <s v="WANOWRIE WANOWRIE    PUNE PUNE PUNE 411040"/>
    <n v="6641"/>
    <n v="26572.09"/>
    <n v="27"/>
    <n v="24"/>
    <s v="-"/>
    <s v="NPA"/>
    <s v="MH14LH3075"/>
    <s v="HONDA ACTIVA DLX"/>
    <n v="45308"/>
    <n v="24"/>
    <x v="1"/>
    <s v="KAILASH ATKARI"/>
    <s v="NUTAN KAMBLE"/>
    <m/>
    <m/>
    <m/>
    <m/>
    <m/>
    <m/>
    <n v="1"/>
    <m/>
    <m/>
    <m/>
    <m/>
    <m/>
    <m/>
    <m/>
    <m/>
    <m/>
    <m/>
    <m/>
    <m/>
    <m/>
    <m/>
    <m/>
    <m/>
    <m/>
    <m/>
    <m/>
    <m/>
    <m/>
    <m/>
    <m/>
    <m/>
    <m/>
    <m/>
    <m/>
    <m/>
    <m/>
    <m/>
    <m/>
    <m/>
    <m/>
    <m/>
    <m/>
    <m/>
    <m/>
    <m/>
    <m/>
    <m/>
    <m/>
    <m/>
    <m/>
    <m/>
    <m/>
    <m/>
    <m/>
    <m/>
    <m/>
    <m/>
    <m/>
    <m/>
    <m/>
    <m/>
    <m/>
    <m/>
    <m/>
    <m/>
    <m/>
    <m/>
    <m/>
    <m/>
    <m/>
    <m/>
    <m/>
    <m/>
    <m/>
    <m/>
    <m/>
    <m/>
    <m/>
    <m/>
    <m/>
    <m/>
    <m/>
    <m/>
    <m/>
    <m/>
    <m/>
    <m/>
    <m/>
    <m/>
    <m/>
    <m/>
    <m/>
    <m/>
    <n v="1"/>
    <n v="1"/>
    <s v="ZBHT0015"/>
    <s v="G2GsDdTWO1r"/>
    <s v="Allocated 02"/>
    <s v="Shifted (NC_SFTD)"/>
    <s v="Visit cm residence address cm shifted confirm with neighbour "/>
    <d v="2025-09-03T00:00:00"/>
    <s v="RINGING NO RESPONSE (RNR)"/>
    <s v="16:33-CALLED UP THE CUSTOMER NO. CUSTOMER CONTACT NUMBER ARE RINGING MODE"/>
    <d v="2025-09-03T00:00:00"/>
    <s v="NO"/>
  </r>
  <r>
    <n v="459473060"/>
    <s v="AKASH PAPA KACHI"/>
    <m/>
    <m/>
    <m/>
    <m/>
    <m/>
    <s v="BANK STABLE 16"/>
    <n v="3587"/>
    <n v="7174"/>
    <x v="4"/>
    <x v="0"/>
    <x v="1"/>
    <x v="15"/>
    <n v="26512"/>
    <n v="192"/>
    <n v="0"/>
    <n v="1350"/>
    <s v="-"/>
    <n v="5.8617549146145358E-2"/>
    <n v="4.5394428796476424E-3"/>
    <s v="STABLE"/>
    <x v="0"/>
    <s v="-"/>
    <x v="3"/>
    <s v="vehicle stolen"/>
    <m/>
    <s v="CAVNA"/>
    <m/>
    <m/>
    <s v="S.N 2 ADARSH NAGAR   BHAU PATIL  ROAD NEAR MAHADEV  TEMPLE pune pune BOPODI Pune City PUNE 411020"/>
    <s v="BOPODI"/>
    <s v=" 8378029652  "/>
    <s v="TATA MOTORS LIMITED"/>
    <s v="chinchwad  pune   pune  pune pune  pune pune  pune pune PUNE 411018"/>
    <n v="8716"/>
    <n v="26512"/>
    <n v="58"/>
    <n v="55"/>
    <s v="-"/>
    <s v="REGULAR"/>
    <s v="MH12VU4955"/>
    <s v="HONDA ACTIVA 125 DISC BSVI"/>
    <n v="45159"/>
    <n v="30"/>
    <x v="0"/>
    <s v="VIJAY NIKAM"/>
    <s v="NUTAN KAMBLE"/>
    <m/>
    <m/>
    <m/>
    <m/>
    <m/>
    <m/>
    <m/>
    <m/>
    <m/>
    <m/>
    <m/>
    <m/>
    <m/>
    <m/>
    <m/>
    <m/>
    <m/>
    <m/>
    <m/>
    <m/>
    <m/>
    <m/>
    <m/>
    <m/>
    <m/>
    <m/>
    <m/>
    <m/>
    <m/>
    <m/>
    <m/>
    <m/>
    <m/>
    <n v="1"/>
    <m/>
    <m/>
    <m/>
    <m/>
    <m/>
    <m/>
    <m/>
    <m/>
    <m/>
    <m/>
    <m/>
    <m/>
    <m/>
    <m/>
    <m/>
    <m/>
    <m/>
    <m/>
    <m/>
    <m/>
    <m/>
    <m/>
    <m/>
    <m/>
    <m/>
    <m/>
    <m/>
    <m/>
    <m/>
    <m/>
    <m/>
    <m/>
    <m/>
    <m/>
    <m/>
    <m/>
    <m/>
    <m/>
    <m/>
    <m/>
    <m/>
    <m/>
    <m/>
    <m/>
    <m/>
    <m/>
    <m/>
    <m/>
    <m/>
    <m/>
    <m/>
    <m/>
    <m/>
    <m/>
    <m/>
    <m/>
    <m/>
    <m/>
    <m/>
    <n v="1"/>
    <n v="1"/>
    <s v="ZBHT0009"/>
    <e v="#N/A"/>
    <s v="Allocated"/>
    <s v="Left Message (LMCB)"/>
    <s v="Msg to wife"/>
    <d v="2025-09-12T00:00:00"/>
    <s v="RINGING NO RESPONSE (RNR)"/>
    <s v="dt--13th sep 15:28 pm called up customer no 8378029652 Its 8378029652 ringing "/>
    <d v="2025-09-13T00:00:00"/>
    <s v="NO"/>
  </r>
  <r>
    <n v="457032374"/>
    <s v="ARBAAZ ASHPAK MANIYAR"/>
    <m/>
    <m/>
    <m/>
    <m/>
    <m/>
    <s v="BANK STABLE 22"/>
    <n v="3548"/>
    <n v="3548"/>
    <x v="4"/>
    <x v="0"/>
    <x v="1"/>
    <x v="15"/>
    <n v="26391"/>
    <n v="311"/>
    <n v="0"/>
    <n v="2250"/>
    <s v="-"/>
    <n v="5.8350020349876373E-2"/>
    <n v="4.5187249938435778E-3"/>
    <s v="STABLE"/>
    <x v="0"/>
    <s v="-"/>
    <x v="2"/>
    <s v="Shifted"/>
    <m/>
    <s v="CAVNA"/>
    <m/>
    <s v="-"/>
    <s v="SARVE NO. 24  NEAR   MASJID BOPODI  PUNE CITY PUNE  .  PUNE 411020"/>
    <s v="BOPODI"/>
    <s v=" 9021171399  "/>
    <s v="URBAN CLAP TECHNOLOGY"/>
    <s v="BALEWADI PUNE     PUNE 411045"/>
    <n v="6109"/>
    <n v="26391"/>
    <n v="58"/>
    <n v="55"/>
    <s v="-"/>
    <s v="NPA"/>
    <s v="MH12VH1647"/>
    <s v="HONDA ACTIVA 6G DLX BS VI"/>
    <n v="44986"/>
    <n v="36"/>
    <x v="1"/>
    <s v="VIJAY NIKAM"/>
    <s v="NUTAN KAMBLE"/>
    <m/>
    <m/>
    <m/>
    <n v="1"/>
    <m/>
    <m/>
    <m/>
    <m/>
    <m/>
    <m/>
    <m/>
    <m/>
    <m/>
    <m/>
    <m/>
    <m/>
    <m/>
    <m/>
    <m/>
    <m/>
    <m/>
    <n v="1"/>
    <m/>
    <m/>
    <m/>
    <m/>
    <m/>
    <m/>
    <m/>
    <m/>
    <m/>
    <m/>
    <m/>
    <m/>
    <m/>
    <m/>
    <m/>
    <m/>
    <m/>
    <m/>
    <m/>
    <m/>
    <m/>
    <m/>
    <m/>
    <m/>
    <m/>
    <m/>
    <m/>
    <m/>
    <m/>
    <m/>
    <m/>
    <m/>
    <m/>
    <m/>
    <m/>
    <m/>
    <m/>
    <m/>
    <m/>
    <m/>
    <m/>
    <m/>
    <m/>
    <m/>
    <m/>
    <m/>
    <m/>
    <m/>
    <m/>
    <m/>
    <m/>
    <m/>
    <m/>
    <m/>
    <m/>
    <m/>
    <m/>
    <m/>
    <m/>
    <m/>
    <m/>
    <m/>
    <m/>
    <m/>
    <m/>
    <m/>
    <m/>
    <m/>
    <m/>
    <m/>
    <m/>
    <n v="2"/>
    <n v="1"/>
    <s v="ZBHT0009"/>
    <s v="A6-iDtv2f7"/>
    <s v="Allocated 02"/>
    <s v="Shifted (NC_SFTD)"/>
    <s v="Customer shifted from address relative on address msg To him"/>
    <d v="2025-09-08T00:00:00"/>
    <s v="Non Contactable Customer (POT_SKIP)"/>
    <s v="dt--02nd sep 17:18pm called up customer no  9021171399  Its  not available "/>
    <d v="2025-09-02T00:00:00"/>
    <s v="NO"/>
  </r>
  <r>
    <n v="139570903"/>
    <s v="DNYANESHWAR SHRAVAN NETKE"/>
    <s v="COLLECT"/>
    <s v="11.09.25"/>
    <n v="3320"/>
    <m/>
    <m/>
    <m/>
    <n v="3208"/>
    <n v="3140"/>
    <x v="0"/>
    <x v="0"/>
    <x v="0"/>
    <x v="15"/>
    <n v="26342.52"/>
    <n v="118"/>
    <n v="0"/>
    <n v="2700"/>
    <s v="20.08.25 24.08.25"/>
    <n v="1.9405920632309059E-2"/>
    <n v="1.3123215690822841E-3"/>
    <s v="STABLE"/>
    <x v="0"/>
    <s v="PTP"/>
    <x v="4"/>
    <m/>
    <m/>
    <s v="CAVA"/>
    <m/>
    <s v="-"/>
    <s v="S/O- Shravan Netke Alandi Markal Road Near Marathi School Mu. Post Solu Solu   Pune ALANDI DEVASHI 412105"/>
    <s v="ALANADI DEVACHI"/>
    <s v=" 7378782870 7378782870 "/>
    <s v="NETAKE TAYLORS"/>
    <s v="NETKE TAYLORS ALANDI MARKAL ROAD NEAR MARATHI SCHOOL MU POST SOLU SOLU PUNE KHED  NEAR MARATHI SHALA ALANDI DEVASHI 412105"/>
    <n v="5958"/>
    <n v="26342.52"/>
    <n v="26"/>
    <n v="23"/>
    <s v="-"/>
    <s v="REGULAR"/>
    <s v="MH14KT3235"/>
    <s v="SPLENDOR PLUS BS6 I3S DRS CAST FI"/>
    <n v="45009"/>
    <n v="36"/>
    <x v="1"/>
    <s v="VIJAY NIKAM"/>
    <s v="NUTAN KAMBLE"/>
    <m/>
    <m/>
    <m/>
    <m/>
    <m/>
    <m/>
    <m/>
    <m/>
    <m/>
    <m/>
    <m/>
    <m/>
    <n v="1"/>
    <m/>
    <m/>
    <m/>
    <m/>
    <m/>
    <m/>
    <m/>
    <m/>
    <m/>
    <m/>
    <m/>
    <m/>
    <m/>
    <m/>
    <m/>
    <m/>
    <m/>
    <n v="2"/>
    <m/>
    <m/>
    <m/>
    <m/>
    <m/>
    <m/>
    <m/>
    <m/>
    <m/>
    <m/>
    <m/>
    <m/>
    <m/>
    <m/>
    <m/>
    <m/>
    <m/>
    <m/>
    <m/>
    <m/>
    <m/>
    <m/>
    <m/>
    <m/>
    <m/>
    <m/>
    <m/>
    <m/>
    <m/>
    <m/>
    <m/>
    <m/>
    <m/>
    <m/>
    <m/>
    <m/>
    <m/>
    <m/>
    <m/>
    <m/>
    <m/>
    <m/>
    <m/>
    <m/>
    <m/>
    <m/>
    <m/>
    <m/>
    <m/>
    <m/>
    <m/>
    <m/>
    <m/>
    <m/>
    <m/>
    <m/>
    <m/>
    <m/>
    <m/>
    <m/>
    <m/>
    <m/>
    <n v="3"/>
    <n v="1"/>
    <s v="ZBHT0009"/>
    <s v="A2my2217x5Zw"/>
    <s v="Allocated 02"/>
    <s v="Payment (PAID)"/>
    <s v="Payment (PAID)"/>
    <d v="2025-09-11T00:00:00"/>
    <s v="RINGING NO RESPONSE (RNR)"/>
    <s v="dt--05th  Sep 15:45pm called up customer no 7378782870  Its ringing "/>
    <d v="2025-09-05T00:00:00"/>
    <s v="NO"/>
  </r>
  <r>
    <n v="461320967"/>
    <s v="VILAS HIRASING CHAVHAN"/>
    <s v="ONLINE"/>
    <s v="30.09.25"/>
    <n v="123"/>
    <m/>
    <m/>
    <m/>
    <n v="4610"/>
    <n v="4610"/>
    <x v="0"/>
    <x v="0"/>
    <x v="0"/>
    <x v="2"/>
    <n v="26229"/>
    <n v="123"/>
    <n v="0"/>
    <n v="2700"/>
    <s v="-"/>
    <n v="2.650812231041071E-2"/>
    <n v="1.306666273213771E-3"/>
    <s v="STABLE"/>
    <x v="0"/>
    <s v="-"/>
    <x v="2"/>
    <s v="Shifted"/>
    <m/>
    <s v="CNAVNA"/>
    <m/>
    <m/>
    <s v="c/o sagar Dnyaneshwar   birdawade  g no 2328 talegaon  road ranubai mala tal khed  dist pune  Z P SCHOOL  PUNE 410501"/>
    <s v="NANEKARWADI"/>
    <s v=" 9699563349 9673849070 "/>
    <s v="grampanchayat nanekarwadi"/>
    <s v="at post nanekarwadi    tal khed   dist pune   z p zchool PUNE 410501"/>
    <n v="12043"/>
    <n v="26229"/>
    <n v="27"/>
    <n v="55"/>
    <s v="-"/>
    <s v="REGULAR"/>
    <s v="MH37AG3226"/>
    <s v="BAJAJ PULSAR NS 125"/>
    <n v="45291"/>
    <n v="24"/>
    <x v="0"/>
    <s v="KAILASH ATKARI"/>
    <s v="AARTI ZENDE"/>
    <m/>
    <m/>
    <m/>
    <m/>
    <m/>
    <m/>
    <m/>
    <m/>
    <m/>
    <m/>
    <m/>
    <m/>
    <m/>
    <m/>
    <m/>
    <m/>
    <m/>
    <m/>
    <m/>
    <m/>
    <m/>
    <m/>
    <m/>
    <m/>
    <m/>
    <m/>
    <m/>
    <n v="1"/>
    <m/>
    <m/>
    <m/>
    <m/>
    <m/>
    <m/>
    <m/>
    <m/>
    <m/>
    <m/>
    <m/>
    <m/>
    <m/>
    <m/>
    <m/>
    <m/>
    <m/>
    <m/>
    <m/>
    <m/>
    <m/>
    <m/>
    <m/>
    <m/>
    <m/>
    <m/>
    <m/>
    <m/>
    <m/>
    <m/>
    <m/>
    <m/>
    <m/>
    <m/>
    <m/>
    <m/>
    <m/>
    <m/>
    <m/>
    <m/>
    <m/>
    <m/>
    <m/>
    <m/>
    <m/>
    <m/>
    <m/>
    <m/>
    <m/>
    <m/>
    <m/>
    <m/>
    <m/>
    <m/>
    <m/>
    <m/>
    <m/>
    <m/>
    <m/>
    <m/>
    <m/>
    <m/>
    <m/>
    <m/>
    <m/>
    <n v="1"/>
    <n v="1"/>
    <s v="DUWT0017"/>
    <e v="#N/A"/>
    <s v="Allocated"/>
    <s v="Shifted (NC_SFTD)"/>
    <s v="As per owner customer shifted from residence "/>
    <d v="2025-09-10T00:00:00"/>
    <s v="Call Back (CLB)"/>
    <s v="15:32-CALLED UP THE CUSTOMER NO. CALL RECEIVED BUT NO ONE RESPONDING THEN DISCONNECTED CALL."/>
    <d v="2025-09-17T00:00:00"/>
    <s v="NO"/>
  </r>
  <r>
    <n v="465423361"/>
    <s v="BHAGWAN PAHLAJRAI DALWANI"/>
    <s v="COLLECT"/>
    <s v="22.09.25"/>
    <n v="2500"/>
    <m/>
    <m/>
    <m/>
    <n v="2286"/>
    <n v="2047"/>
    <x v="0"/>
    <x v="0"/>
    <x v="0"/>
    <x v="12"/>
    <n v="26016"/>
    <n v="74"/>
    <n v="0"/>
    <n v="1800"/>
    <s v="-"/>
    <n v="2.921293770224255E-2"/>
    <n v="1.296055120817777E-3"/>
    <s v="STABLE"/>
    <x v="0"/>
    <s v="-"/>
    <x v="1"/>
    <m/>
    <m/>
    <s v="CAVA"/>
    <m/>
    <s v="-"/>
    <s v="B BLOK 18 13 PIMPRI     PUNE 411018"/>
    <s v="PIMAPRI"/>
    <s v=" 9922226119  "/>
    <s v="OTHERS"/>
    <s v="      "/>
    <n v="3921"/>
    <n v="26016"/>
    <n v="26"/>
    <n v="23"/>
    <s v="-"/>
    <s v="REGULAR"/>
    <s v="MH14KL0137"/>
    <s v="ACCESS SPL ED DISC CBS BT BSVI"/>
    <n v="45693"/>
    <n v="18"/>
    <x v="1"/>
    <s v="KAILASH ATKARI"/>
    <s v="NUTAN KAMBLE"/>
    <m/>
    <m/>
    <m/>
    <m/>
    <m/>
    <m/>
    <m/>
    <m/>
    <m/>
    <n v="1"/>
    <m/>
    <m/>
    <n v="1"/>
    <m/>
    <m/>
    <m/>
    <m/>
    <m/>
    <m/>
    <m/>
    <m/>
    <m/>
    <m/>
    <m/>
    <m/>
    <m/>
    <m/>
    <m/>
    <m/>
    <m/>
    <m/>
    <m/>
    <m/>
    <m/>
    <m/>
    <m/>
    <m/>
    <m/>
    <m/>
    <m/>
    <m/>
    <m/>
    <m/>
    <m/>
    <m/>
    <n v="1"/>
    <m/>
    <m/>
    <m/>
    <m/>
    <m/>
    <n v="1"/>
    <m/>
    <m/>
    <m/>
    <m/>
    <m/>
    <m/>
    <m/>
    <m/>
    <n v="3"/>
    <m/>
    <m/>
    <m/>
    <m/>
    <m/>
    <m/>
    <m/>
    <m/>
    <m/>
    <m/>
    <m/>
    <m/>
    <m/>
    <m/>
    <m/>
    <m/>
    <m/>
    <n v="1"/>
    <m/>
    <m/>
    <m/>
    <m/>
    <m/>
    <m/>
    <m/>
    <m/>
    <m/>
    <m/>
    <m/>
    <m/>
    <m/>
    <m/>
    <n v="8"/>
    <n v="1"/>
    <s v="ZBHT0015"/>
    <s v="kovBF35woe8m"/>
    <s v="Allocated 04"/>
    <s v="Left Message (LMCB)"/>
    <s v="Visited at customer residence address. Customer not meet at home discus about due amount with customer wife. Left message at home with wife."/>
    <d v="2025-09-27T00:00:00"/>
    <s v="RINGING NO RESPONSE (RNR)"/>
    <s v="dt--08th  s18:11ep pm called up customer no  9922226119 Its   ringingn  "/>
    <d v="2025-09-08T00:00:00"/>
    <s v="NO"/>
  </r>
  <r>
    <n v="460916799"/>
    <s v="JUNAID JAVED SAYYED"/>
    <s v="ONLINE"/>
    <s v="28.09.25"/>
    <n v="5570"/>
    <s v="UPI"/>
    <n v="527155859488"/>
    <m/>
    <n v="5438"/>
    <n v="5438"/>
    <x v="0"/>
    <x v="0"/>
    <x v="0"/>
    <x v="13"/>
    <n v="25973"/>
    <n v="132"/>
    <n v="0"/>
    <n v="900"/>
    <s v="-"/>
    <n v="0.13034513935532929"/>
    <n v="1.2939129632918249E-3"/>
    <s v="STABLE"/>
    <x v="0"/>
    <s v="-"/>
    <x v="1"/>
    <m/>
    <n v="25"/>
    <s v="CAVA"/>
    <m/>
    <m/>
    <s v="ghodegaon road    manchar Mordewadi  manchar  near post office manchar PUNE 410503"/>
    <s v="MANCHAR"/>
    <s v=" 9860664199 9527307442 "/>
    <s v="national watch and electronic"/>
    <s v="manchar chatrapati   shivaji maharaj  chawk manchar  tal ambegaon dist pune manchar near jama masjid manchar PUNE 410503"/>
    <n v="11908"/>
    <n v="25973"/>
    <n v="27"/>
    <n v="24"/>
    <s v="-"/>
    <s v="REGULAR"/>
    <s v="MH14LF5201"/>
    <s v="SUZUKI BURGMAN STREET BT BSVI"/>
    <n v="45258"/>
    <n v="24"/>
    <x v="0"/>
    <s v="VIJAY NIKAM"/>
    <s v="AARTI ZENDE"/>
    <m/>
    <m/>
    <m/>
    <m/>
    <m/>
    <m/>
    <m/>
    <m/>
    <m/>
    <m/>
    <m/>
    <m/>
    <m/>
    <m/>
    <m/>
    <m/>
    <m/>
    <m/>
    <m/>
    <m/>
    <m/>
    <m/>
    <m/>
    <m/>
    <m/>
    <m/>
    <m/>
    <n v="1"/>
    <m/>
    <m/>
    <m/>
    <m/>
    <m/>
    <m/>
    <m/>
    <m/>
    <m/>
    <m/>
    <m/>
    <m/>
    <m/>
    <m/>
    <m/>
    <m/>
    <m/>
    <n v="1"/>
    <m/>
    <m/>
    <m/>
    <m/>
    <m/>
    <n v="1"/>
    <m/>
    <m/>
    <m/>
    <m/>
    <m/>
    <m/>
    <m/>
    <m/>
    <m/>
    <m/>
    <m/>
    <m/>
    <m/>
    <m/>
    <m/>
    <m/>
    <m/>
    <m/>
    <m/>
    <m/>
    <m/>
    <m/>
    <m/>
    <m/>
    <m/>
    <m/>
    <m/>
    <m/>
    <m/>
    <n v="1"/>
    <m/>
    <m/>
    <m/>
    <m/>
    <m/>
    <m/>
    <m/>
    <m/>
    <m/>
    <m/>
    <m/>
    <n v="4"/>
    <n v="1"/>
    <s v="DUWT0029"/>
    <e v="#N/A"/>
    <s v="Allocated"/>
    <s v="Promise To Pay (PTP)"/>
    <s v="Promise to pay 28 sep "/>
    <d v="2025-09-28T00:00:00"/>
    <s v="Non Contactable Customer (POT_SKIP)"/>
    <s v="17:18-CALLED UP THE CUSTOMER NO. CUSTOMER CONTACT NUMBER IS OUT OF COVREJ AREA"/>
    <d v="2025-09-11T00:00:00"/>
    <s v="NO"/>
  </r>
  <r>
    <n v="463880141"/>
    <s v="OMKAR GOVIND MORE"/>
    <m/>
    <m/>
    <m/>
    <m/>
    <m/>
    <m/>
    <n v="1809"/>
    <n v="7236"/>
    <x v="1"/>
    <x v="1"/>
    <x v="1"/>
    <x v="9"/>
    <n v="25945"/>
    <n v="212"/>
    <n v="0"/>
    <n v="1800"/>
    <s v="FLOW"/>
    <n v="8.8718580218215229E-2"/>
    <n v="6.042256643519984E-3"/>
    <s v="FLOW"/>
    <x v="1"/>
    <s v="-"/>
    <x v="2"/>
    <s v="ADd not found"/>
    <m/>
    <s v="CNAVNA"/>
    <m/>
    <s v="ELG"/>
    <s v="DIPMAYA-BUILDING-3RD-FLOOR   GAIKWAD-NAGAR  DIGHI-LITTEL   PUNE 411015"/>
    <s v="DIGHI"/>
    <s v=" 9890761709  "/>
    <s v="OTHERS"/>
    <s v="      "/>
    <n v="9248"/>
    <n v="25945"/>
    <n v="118"/>
    <n v="146"/>
    <s v="-"/>
    <s v="NPA"/>
    <s v="MH12WG7739"/>
    <s v="HONDA ACTIVA 125 SMART"/>
    <n v="45532"/>
    <n v="24"/>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55867451"/>
    <s v="UDDHAV MADHAVRAO SHINDE"/>
    <m/>
    <m/>
    <m/>
    <m/>
    <m/>
    <s v="BANK STABLE 16"/>
    <n v="3482"/>
    <n v="13551"/>
    <x v="1"/>
    <x v="0"/>
    <x v="1"/>
    <x v="2"/>
    <n v="25904"/>
    <n v="833"/>
    <n v="0"/>
    <n v="2250"/>
    <s v="STABLE"/>
    <n v="3.5486633406898047E-2"/>
    <n v="6.032708271102011E-3"/>
    <s v="STABLE"/>
    <x v="0"/>
    <s v="PAID"/>
    <x v="2"/>
    <s v="Shifted"/>
    <m/>
    <s v="CNAVNA"/>
    <m/>
    <s v="-"/>
    <s v="GAT NO318 SHIV   TEJ NAGAR FALKE  WASTI MOI TAL  KHED DIST PUNE  CHAKAN 410501"/>
    <s v="CHAKAN"/>
    <s v=" 9921297691  "/>
    <s v="TANISHK WOOD PACK"/>
    <s v="NEAR INDIRAPRAST   MANGAL KARYALYA  PATIL NAGAR    CHIKHLI   PUNE  PUNE 411062"/>
    <n v="16634"/>
    <n v="25904"/>
    <n v="119"/>
    <n v="116"/>
    <s v="-"/>
    <s v="NPA"/>
    <s v="MH14KM1724"/>
    <s v="HONDA ACTIVA 6G DLX LTD ED"/>
    <n v="44899"/>
    <n v="36"/>
    <x v="1"/>
    <s v="KAILASH ATKARI"/>
    <s v="AARTI ZENDE"/>
    <m/>
    <m/>
    <m/>
    <m/>
    <m/>
    <m/>
    <n v="1"/>
    <m/>
    <m/>
    <m/>
    <m/>
    <m/>
    <m/>
    <m/>
    <m/>
    <m/>
    <m/>
    <m/>
    <m/>
    <m/>
    <m/>
    <m/>
    <m/>
    <m/>
    <m/>
    <m/>
    <m/>
    <m/>
    <m/>
    <m/>
    <m/>
    <m/>
    <m/>
    <m/>
    <m/>
    <m/>
    <m/>
    <m/>
    <m/>
    <m/>
    <m/>
    <m/>
    <m/>
    <m/>
    <m/>
    <m/>
    <m/>
    <m/>
    <m/>
    <m/>
    <m/>
    <m/>
    <m/>
    <m/>
    <m/>
    <m/>
    <m/>
    <m/>
    <m/>
    <m/>
    <m/>
    <m/>
    <m/>
    <m/>
    <m/>
    <m/>
    <m/>
    <m/>
    <m/>
    <m/>
    <m/>
    <m/>
    <m/>
    <m/>
    <m/>
    <m/>
    <m/>
    <m/>
    <m/>
    <m/>
    <m/>
    <m/>
    <m/>
    <m/>
    <m/>
    <m/>
    <m/>
    <m/>
    <m/>
    <m/>
    <m/>
    <m/>
    <m/>
    <n v="1"/>
    <n v="1"/>
    <s v="DUWT0017"/>
    <s v="AoaGh4Q_t4sr"/>
    <s v="Allocated 02"/>
    <s v="Shifted (NC_SFTD)"/>
    <s v="Customer shifted from residence address "/>
    <d v="2025-09-03T00:00:00"/>
    <s v="Non Contactable Customer (POT_SKIP)"/>
    <s v="18:21-CALLED UP THE CUSTOMER NO. CUSTOMER IS NOT CONTACTABLE ON ANY CONTACT NO.IN SYSTEM"/>
    <d v="2025-09-04T00:00:00"/>
    <s v="NO"/>
  </r>
  <r>
    <n v="455321769"/>
    <s v="RUSHIKESH HANUMANT RAJGURU"/>
    <m/>
    <m/>
    <m/>
    <m/>
    <m/>
    <m/>
    <n v="3574"/>
    <n v="16687.38"/>
    <x v="3"/>
    <x v="1"/>
    <x v="1"/>
    <x v="16"/>
    <n v="25836.38"/>
    <n v="866"/>
    <n v="0"/>
    <n v="2250"/>
    <s v="FLOW"/>
    <n v="0.55368757444433825"/>
    <n v="8.8095427644500537E-3"/>
    <s v="FLOW"/>
    <x v="1"/>
    <s v="-"/>
    <x v="2"/>
    <s v="Shifted"/>
    <m/>
    <s v="CNAVNA"/>
    <m/>
    <s v="ELG"/>
    <s v="PIMPALGAON JOGA   JOGA    OTUR 412409"/>
    <s v="OTUR"/>
    <s v=" 9022884621  "/>
    <s v="Rushikesh farm"/>
    <s v="Pimpalgaon joga   Junnar    JUNNAR 410502"/>
    <n v="19803.38"/>
    <n v="25836.38"/>
    <n v="149"/>
    <n v="177"/>
    <s v="-"/>
    <s v="NPA"/>
    <m/>
    <s v="OKINAWA PRAISE PRO"/>
    <n v="44860"/>
    <n v="36"/>
    <x v="1"/>
    <s v="KAILASH ATKARI"/>
    <s v="AARTI ZENDE"/>
    <m/>
    <m/>
    <m/>
    <m/>
    <m/>
    <m/>
    <m/>
    <m/>
    <m/>
    <m/>
    <m/>
    <m/>
    <m/>
    <m/>
    <m/>
    <m/>
    <m/>
    <m/>
    <m/>
    <m/>
    <m/>
    <m/>
    <m/>
    <m/>
    <n v="1"/>
    <m/>
    <m/>
    <m/>
    <m/>
    <m/>
    <m/>
    <m/>
    <m/>
    <m/>
    <m/>
    <m/>
    <m/>
    <m/>
    <m/>
    <m/>
    <m/>
    <m/>
    <m/>
    <m/>
    <m/>
    <m/>
    <m/>
    <m/>
    <m/>
    <m/>
    <m/>
    <m/>
    <m/>
    <m/>
    <m/>
    <m/>
    <m/>
    <m/>
    <m/>
    <m/>
    <m/>
    <m/>
    <m/>
    <m/>
    <m/>
    <m/>
    <m/>
    <m/>
    <m/>
    <m/>
    <m/>
    <m/>
    <m/>
    <m/>
    <m/>
    <m/>
    <m/>
    <m/>
    <m/>
    <m/>
    <m/>
    <m/>
    <m/>
    <m/>
    <m/>
    <m/>
    <m/>
    <m/>
    <m/>
    <m/>
    <m/>
    <m/>
    <m/>
    <n v="1"/>
    <n v="1"/>
    <s v="ZBHT0021"/>
    <s v="A6ZrzUWako7"/>
    <s v="Allocated 02"/>
    <s v="Shifted (NC_SFTD)"/>
    <s v="Shiftef"/>
    <d v="2025-09-09T00:00:00"/>
    <s v="RINGING NO RESPONSE (RNR)"/>
    <s v="17:27-CALLED UP THE CUSTOMER NO. CUSTOMER CONTACT NUMBER ARE RINGING MODE"/>
    <d v="2025-09-13T00:00:00"/>
    <s v="NO"/>
  </r>
  <r>
    <n v="457285986"/>
    <s v="JAYANT MADAN NATTHANI"/>
    <s v="ONLINE"/>
    <s v="11.09.25"/>
    <n v="3573"/>
    <s v="UPI"/>
    <n v="670244969665"/>
    <m/>
    <n v="3461"/>
    <n v="3020"/>
    <x v="0"/>
    <x v="0"/>
    <x v="0"/>
    <x v="7"/>
    <n v="25730.47"/>
    <n v="112"/>
    <n v="0"/>
    <n v="2700"/>
    <s v="11.08.25"/>
    <n v="2.8961064917511829E-2"/>
    <n v="1.281830696669287E-3"/>
    <s v="STABLE"/>
    <x v="0"/>
    <s v="PAID"/>
    <x v="4"/>
    <m/>
    <m/>
    <s v="CAVA"/>
    <m/>
    <m/>
    <s v="SECTOR NO-21 SCHEME   NO-5 ROOM  NO-10/8 YAMUNANAGAR  NEAR DURGA MATA MANDIR YAMUNANAGAR NIGDI PUNE CITY  PUNE 411044"/>
    <s v="YAMUNA NAGAR"/>
    <s v=" 9168990879  "/>
    <s v="MAHLE ANAND THERMAL SYSTEMS PVT LTD"/>
    <s v="29 MILESTONE PUNE   NASHIK HIGHWAY  KURALI TAL KHED  DIST PUNE  PUNE 410501"/>
    <n v="9293"/>
    <n v="25730.47"/>
    <n v="27"/>
    <n v="24"/>
    <s v="-"/>
    <s v="REGULAR"/>
    <s v="MH14KT2867"/>
    <s v="ACTIVA 6G STD LTD ED"/>
    <n v="4500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Promise To Pay (PTP)"/>
    <s v="Cm make the PTP on today "/>
    <d v="2025-09-12T00:00:00"/>
    <s v="Non Contactable Customer (POT_SKIP)"/>
    <s v="17:19-CALLED UP THE CUSTOMER NO. CUSTOMER IS NOT CONTACTABLE ON ANY CONTACT NO.IN SYSTEM"/>
    <d v="2025-09-11T00:00:00"/>
    <s v="NO"/>
  </r>
  <r>
    <n v="460881335"/>
    <s v="BHAUSAHEB NEMA KAPSE"/>
    <s v="COLLECT"/>
    <s v="18.09.25"/>
    <n v="4650"/>
    <m/>
    <m/>
    <m/>
    <n v="4502"/>
    <n v="8985"/>
    <x v="4"/>
    <x v="0"/>
    <x v="0"/>
    <x v="15"/>
    <n v="25723"/>
    <n v="248"/>
    <n v="0"/>
    <n v="2250"/>
    <s v="09.08.25"/>
    <n v="5.6873084515928533E-2"/>
    <n v="4.4043485664294023E-3"/>
    <s v="STABLE"/>
    <x v="0"/>
    <s v="PAID"/>
    <x v="1"/>
    <m/>
    <n v="18"/>
    <s v="CAVA"/>
    <m/>
    <s v="-"/>
    <s v="House no.102 dakshin   laxmi nagar  Sambhaji colony  moshi  PUNE 412105"/>
    <s v="MOSHI"/>
    <s v=" -  "/>
    <s v="Mooney therub pvt Ltd"/>
    <s v="Vithal wadi Talegaon   chakan    PUNE 412109"/>
    <n v="11483"/>
    <n v="25723"/>
    <n v="58"/>
    <n v="55"/>
    <s v="-"/>
    <s v="NPA"/>
    <s v="MH14LF9040"/>
    <s v="HONDA ACTIVA 6G DLX BS VI"/>
    <n v="45255"/>
    <n v="24"/>
    <x v="1"/>
    <s v="VIJAY NIKAM"/>
    <s v="NUTAN KAMBLE"/>
    <n v="1"/>
    <m/>
    <m/>
    <m/>
    <m/>
    <m/>
    <m/>
    <m/>
    <m/>
    <m/>
    <m/>
    <m/>
    <m/>
    <m/>
    <m/>
    <m/>
    <m/>
    <m/>
    <m/>
    <m/>
    <m/>
    <m/>
    <m/>
    <m/>
    <m/>
    <m/>
    <m/>
    <m/>
    <m/>
    <m/>
    <m/>
    <m/>
    <m/>
    <m/>
    <m/>
    <m/>
    <m/>
    <m/>
    <m/>
    <m/>
    <m/>
    <m/>
    <m/>
    <m/>
    <m/>
    <m/>
    <m/>
    <m/>
    <m/>
    <m/>
    <m/>
    <n v="2"/>
    <m/>
    <m/>
    <m/>
    <m/>
    <m/>
    <m/>
    <m/>
    <m/>
    <m/>
    <m/>
    <m/>
    <m/>
    <m/>
    <m/>
    <m/>
    <m/>
    <m/>
    <m/>
    <m/>
    <m/>
    <m/>
    <m/>
    <m/>
    <m/>
    <m/>
    <m/>
    <m/>
    <m/>
    <m/>
    <m/>
    <m/>
    <m/>
    <m/>
    <m/>
    <m/>
    <m/>
    <m/>
    <m/>
    <m/>
    <m/>
    <m/>
    <n v="3"/>
    <n v="1"/>
    <s v="ZBHT0009"/>
    <s v="A2xGrPUbPe8m"/>
    <s v="Allocated 02"/>
    <s v="Payment (PAID)"/>
    <s v="Payment (PAID)"/>
    <d v="2025-09-18T00:00:00"/>
    <s v="Non Contactable Customer (POT_SKIP)"/>
    <s v="dt--05th  Sep 15:46pm called up customer no Its not  availeble "/>
    <d v="2025-09-05T00:00:00"/>
    <s v="NO"/>
  </r>
  <r>
    <n v="460647339"/>
    <s v="AKANKSHA SAKHARAM JAGDALE"/>
    <s v="ONLINE"/>
    <s v="15.09.25"/>
    <n v="5000"/>
    <m/>
    <m/>
    <m/>
    <n v="4915"/>
    <n v="11890.35"/>
    <x v="2"/>
    <x v="0"/>
    <x v="0"/>
    <x v="14"/>
    <n v="25627"/>
    <n v="629"/>
    <n v="0"/>
    <n v="2250"/>
    <s v="13.08.25"/>
    <n v="7.8875902508436513E-2"/>
    <n v="6.5813372126695569E-3"/>
    <s v="STABLE"/>
    <x v="0"/>
    <s v="PAID"/>
    <x v="4"/>
    <m/>
    <m/>
    <m/>
    <m/>
    <s v="-"/>
    <s v="TAL KHED BHOSE   GAVTHAN SCHOOL  JAVAL   PUNE 410501"/>
    <s v="BHOSE"/>
    <s v=" 8055133728  "/>
    <s v="TATA MOTORS LIMITED"/>
    <s v="PIMPRI MIDC PIMPRI   CHINCHWAD    PUNE 411018"/>
    <n v="14769.35"/>
    <n v="25627"/>
    <n v="88"/>
    <n v="86"/>
    <s v="-"/>
    <s v="NPA"/>
    <s v="MH14LF4839"/>
    <s v="JUPITER ZX DISC ISS"/>
    <n v="45243"/>
    <n v="24"/>
    <x v="1"/>
    <s v="KAILASH ATKARI"/>
    <s v="NUTAN KAMBLE"/>
    <m/>
    <m/>
    <m/>
    <m/>
    <m/>
    <m/>
    <m/>
    <m/>
    <m/>
    <m/>
    <m/>
    <m/>
    <m/>
    <m/>
    <m/>
    <m/>
    <m/>
    <m/>
    <m/>
    <m/>
    <m/>
    <m/>
    <m/>
    <m/>
    <m/>
    <m/>
    <m/>
    <m/>
    <m/>
    <m/>
    <m/>
    <m/>
    <m/>
    <m/>
    <m/>
    <m/>
    <m/>
    <m/>
    <m/>
    <n v="1"/>
    <m/>
    <m/>
    <m/>
    <m/>
    <m/>
    <m/>
    <m/>
    <m/>
    <m/>
    <m/>
    <m/>
    <m/>
    <m/>
    <m/>
    <m/>
    <m/>
    <m/>
    <m/>
    <m/>
    <m/>
    <m/>
    <m/>
    <m/>
    <m/>
    <m/>
    <m/>
    <m/>
    <m/>
    <m/>
    <m/>
    <m/>
    <m/>
    <m/>
    <m/>
    <m/>
    <m/>
    <m/>
    <m/>
    <m/>
    <m/>
    <m/>
    <m/>
    <m/>
    <m/>
    <m/>
    <m/>
    <m/>
    <m/>
    <m/>
    <m/>
    <m/>
    <m/>
    <m/>
    <n v="1"/>
    <n v="1"/>
    <s v="ZBHT0010"/>
    <s v="B2_nRl44uw"/>
    <s v="Allocated 02"/>
    <s v="Left Message (LMCB)"/>
    <s v="Lmcb "/>
    <d v="2025-09-14T00:00:00"/>
    <s v="Non Contactable Customer (POT_SKIP)"/>
    <s v="dt--05th  Sep 15:48pm called up customer no 8055133728 Its not reachable "/>
    <d v="2025-09-05T00:00:00"/>
    <s v="NO"/>
  </r>
  <r>
    <n v="138058440"/>
    <s v="RITESH SHYAM JADHAV"/>
    <s v="ONLINE"/>
    <s v="02.09.25 13.09.25"/>
    <n v="6620"/>
    <s v="UPI"/>
    <n v="524510697644"/>
    <m/>
    <n v="3110"/>
    <n v="9175"/>
    <x v="2"/>
    <x v="2"/>
    <x v="0"/>
    <x v="10"/>
    <n v="25588.81"/>
    <n v="433"/>
    <n v="0"/>
    <n v="2250"/>
    <s v="FLOW"/>
    <n v="0.1082504650671476"/>
    <n v="6.5715295384138166E-3"/>
    <s v="RB"/>
    <x v="0"/>
    <s v="BPTP"/>
    <x v="4"/>
    <m/>
    <m/>
    <m/>
    <m/>
    <m/>
    <s v="S/O- Shyam Jadhav kondiba landge chawl ranwade wada shivaji chowk kasrwadi Pune   City Pune PUNE 411034"/>
    <s v="KASARWADI"/>
    <s v=" 8329594352 8329594352 "/>
    <s v="CONNEQT BUSINESS SOLUTIONS"/>
    <s v="ICC DGTP OPP VALLABHNAGAR BUS DEPO MUMBAI PUNE HIGHWAY  PIMPRI PUNE 411018"/>
    <n v="11858"/>
    <n v="25588.81"/>
    <n v="88"/>
    <n v="55"/>
    <s v="-"/>
    <s v="NPA"/>
    <s v="MH14KP5003"/>
    <s v="HONDA ACTIVA 6G DLX BS VI"/>
    <n v="44947"/>
    <n v="36"/>
    <x v="2"/>
    <s v="VIJAY NIKAM"/>
    <s v="NUTAN KAMBLE"/>
    <m/>
    <m/>
    <m/>
    <m/>
    <m/>
    <m/>
    <m/>
    <m/>
    <m/>
    <n v="1"/>
    <m/>
    <m/>
    <m/>
    <m/>
    <m/>
    <m/>
    <m/>
    <m/>
    <m/>
    <m/>
    <m/>
    <m/>
    <m/>
    <m/>
    <m/>
    <m/>
    <m/>
    <m/>
    <m/>
    <m/>
    <m/>
    <m/>
    <m/>
    <m/>
    <m/>
    <m/>
    <m/>
    <m/>
    <m/>
    <m/>
    <m/>
    <m/>
    <m/>
    <m/>
    <m/>
    <m/>
    <m/>
    <m/>
    <m/>
    <m/>
    <m/>
    <m/>
    <m/>
    <m/>
    <m/>
    <m/>
    <m/>
    <m/>
    <m/>
    <m/>
    <m/>
    <m/>
    <m/>
    <m/>
    <m/>
    <m/>
    <m/>
    <m/>
    <m/>
    <m/>
    <m/>
    <m/>
    <m/>
    <m/>
    <m/>
    <m/>
    <m/>
    <m/>
    <m/>
    <m/>
    <m/>
    <m/>
    <m/>
    <m/>
    <m/>
    <m/>
    <m/>
    <m/>
    <m/>
    <m/>
    <m/>
    <m/>
    <m/>
    <n v="1"/>
    <n v="1"/>
    <s v="DUWT0025"/>
    <e v="#N/A"/>
    <e v="#N/A"/>
    <s v="Left Message (LMCB)"/>
    <s v="Left message customers family members "/>
    <d v="2025-09-01T00:00:00"/>
    <e v="#N/A"/>
    <e v="#N/A"/>
    <e v="#N/A"/>
    <s v="NO"/>
  </r>
  <r>
    <n v="461282227"/>
    <s v="HARSHDIP DEEPAK SOLWANDE"/>
    <s v="COLLECT"/>
    <s v="23.09.25"/>
    <n v="4620"/>
    <m/>
    <m/>
    <m/>
    <n v="4535"/>
    <n v="4535"/>
    <x v="0"/>
    <x v="0"/>
    <x v="0"/>
    <x v="4"/>
    <n v="25508"/>
    <n v="85"/>
    <n v="0"/>
    <n v="1381"/>
    <s v="-"/>
    <n v="1.7955420466771951E-2"/>
    <n v="1.2707477714414149E-3"/>
    <s v="FLOW"/>
    <x v="0"/>
    <s v="-"/>
    <x v="5"/>
    <s v="Financail Problem"/>
    <m/>
    <s v="CAVA"/>
    <m/>
    <m/>
    <s v="house-no-1-sevak-chawl-opp   s.t-plant-beside-lodge-Pune   City Pune PUNE 411003"/>
    <s v="KHADAKI"/>
    <s v=" 9145184974 7414974960 "/>
    <s v="TATA MOTORS LIMITED"/>
    <s v="CHINCHWAD CHINCHWAD    PUNE PUNE PUNE 411019"/>
    <n v="10536"/>
    <n v="25508"/>
    <n v="27"/>
    <n v="24"/>
    <s v="-"/>
    <s v="REGULAR"/>
    <s v="MH12WH0172"/>
    <s v="HONDA ACTIVA DLX"/>
    <n v="45288"/>
    <n v="24"/>
    <x v="0"/>
    <s v="KAILASH ATKARI"/>
    <s v="AARTI ZENDE"/>
    <m/>
    <m/>
    <m/>
    <m/>
    <m/>
    <m/>
    <m/>
    <m/>
    <m/>
    <m/>
    <m/>
    <m/>
    <m/>
    <m/>
    <m/>
    <m/>
    <m/>
    <m/>
    <m/>
    <m/>
    <m/>
    <m/>
    <m/>
    <m/>
    <m/>
    <m/>
    <m/>
    <m/>
    <m/>
    <m/>
    <n v="1"/>
    <m/>
    <m/>
    <m/>
    <m/>
    <m/>
    <m/>
    <m/>
    <m/>
    <m/>
    <m/>
    <m/>
    <m/>
    <m/>
    <m/>
    <m/>
    <m/>
    <m/>
    <n v="1"/>
    <m/>
    <m/>
    <m/>
    <m/>
    <m/>
    <m/>
    <m/>
    <m/>
    <m/>
    <m/>
    <m/>
    <m/>
    <m/>
    <m/>
    <m/>
    <m/>
    <m/>
    <n v="1"/>
    <m/>
    <m/>
    <m/>
    <m/>
    <m/>
    <m/>
    <m/>
    <m/>
    <m/>
    <m/>
    <m/>
    <m/>
    <m/>
    <m/>
    <m/>
    <m/>
    <m/>
    <m/>
    <m/>
    <m/>
    <m/>
    <m/>
    <m/>
    <m/>
    <m/>
    <m/>
    <n v="3"/>
    <n v="1"/>
    <s v="DUWT0023"/>
    <e v="#N/A"/>
    <s v="Allocated"/>
    <s v="Payment (PAID)"/>
    <s v="PTP cash "/>
    <d v="2025-09-23T00:00:00"/>
    <s v="RINGING NO RESPONSE (RNR)"/>
    <s v="15:34-CALLED UP THE CUSTOMER NO. CUSTOMER CONTACT NUMBER ARE RINGING MODE"/>
    <d v="2025-09-17T00:00:00"/>
    <s v="NO"/>
  </r>
  <r>
    <n v="465628616"/>
    <s v="KARUNA VYANKAT SHIKHRE VYANKAT SHIKHRE"/>
    <s v="ONLINE"/>
    <s v="26.09.25"/>
    <n v="650"/>
    <m/>
    <m/>
    <m/>
    <n v="1520"/>
    <n v="598.45000000000005"/>
    <x v="0"/>
    <x v="0"/>
    <x v="0"/>
    <x v="8"/>
    <n v="25321.45"/>
    <n v="24"/>
    <n v="0"/>
    <n v="900"/>
    <s v="STABLE"/>
    <n v="1.68517517956836E-2"/>
    <n v="1.261454295011966E-3"/>
    <s v="STABLE"/>
    <x v="0"/>
    <s v="PTP"/>
    <x v="1"/>
    <m/>
    <n v="22"/>
    <s v="CAVA"/>
    <m/>
    <s v="-"/>
    <s v="SHIVAJI NAGAR WASTI   KHED PUNE  SATARA ROAD  NR BHAVANIMATA TEMPLE PUNE 412205"/>
    <s v="KHED SHIVAPUR"/>
    <s v=" 9325456245  "/>
    <s v="hhshs"/>
    <s v="A POST GAUDDARA   Khad shivapur  plot no 1/2/3  NR GAUDDARA ROAD PUNE 412205"/>
    <n v="1522.45"/>
    <n v="25321.45"/>
    <n v="27"/>
    <n v="24"/>
    <s v="-"/>
    <s v="REGULAR"/>
    <s v="MH12WQ6662"/>
    <s v="CLASSIC 350 REDDITCH GREY"/>
    <n v="45719"/>
    <n v="24"/>
    <x v="1"/>
    <s v="VIJAY NIKAM"/>
    <s v="NUTAN KAMBLE"/>
    <m/>
    <m/>
    <m/>
    <m/>
    <m/>
    <m/>
    <m/>
    <m/>
    <m/>
    <n v="1"/>
    <m/>
    <m/>
    <m/>
    <m/>
    <m/>
    <m/>
    <m/>
    <m/>
    <m/>
    <m/>
    <m/>
    <m/>
    <m/>
    <m/>
    <m/>
    <m/>
    <m/>
    <m/>
    <m/>
    <m/>
    <m/>
    <m/>
    <m/>
    <m/>
    <m/>
    <m/>
    <m/>
    <m/>
    <m/>
    <m/>
    <m/>
    <m/>
    <m/>
    <m/>
    <m/>
    <m/>
    <m/>
    <m/>
    <m/>
    <m/>
    <m/>
    <m/>
    <m/>
    <m/>
    <m/>
    <m/>
    <m/>
    <m/>
    <m/>
    <m/>
    <m/>
    <m/>
    <m/>
    <m/>
    <m/>
    <m/>
    <m/>
    <m/>
    <m/>
    <m/>
    <m/>
    <m/>
    <m/>
    <m/>
    <m/>
    <m/>
    <m/>
    <m/>
    <m/>
    <m/>
    <m/>
    <m/>
    <m/>
    <m/>
    <m/>
    <m/>
    <m/>
    <m/>
    <m/>
    <m/>
    <m/>
    <m/>
    <m/>
    <n v="1"/>
    <n v="1"/>
    <s v="DUWT0011"/>
    <e v="#N/A"/>
    <e v="#N/A"/>
    <e v="#N/A"/>
    <e v="#N/A"/>
    <e v="#N/A"/>
    <e v="#N/A"/>
    <e v="#N/A"/>
    <e v="#N/A"/>
    <s v="NO"/>
  </r>
  <r>
    <n v="455386022"/>
    <s v="MOHD SALEEM KHAN"/>
    <m/>
    <m/>
    <m/>
    <m/>
    <m/>
    <m/>
    <n v="3794"/>
    <n v="15176"/>
    <x v="3"/>
    <x v="1"/>
    <x v="1"/>
    <x v="1"/>
    <n v="24895"/>
    <n v="629"/>
    <n v="0"/>
    <n v="2250"/>
    <s v="FLOW"/>
    <n v="0.15966524365031631"/>
    <n v="8.4885563349425906E-3"/>
    <s v="FLOW"/>
    <x v="1"/>
    <s v="-"/>
    <x v="2"/>
    <s v="Add not found"/>
    <m/>
    <s v="CNAVNA"/>
    <m/>
    <s v="-"/>
    <s v="FLNO 23 SNO 10/11   NIRMALAHEIGHTS  NR NANDED CITY   PUNE 411041"/>
    <s v="NANDED CITY"/>
    <s v=" 9320912035  "/>
    <s v="ARIBA ENTERPRISES"/>
    <s v="SINHGAD ROAD NANDED   CITY PUNE    PUNE 411041"/>
    <n v="18055"/>
    <n v="24895"/>
    <n v="149"/>
    <n v="177"/>
    <s v="-"/>
    <s v="NPA"/>
    <m/>
    <s v="SUZUKI BURGMAN STREET BT BSVI"/>
    <n v="44862"/>
    <n v="36"/>
    <x v="1"/>
    <s v="VIJAY NIKAM"/>
    <s v="NUTAN KAMBLE"/>
    <m/>
    <m/>
    <m/>
    <m/>
    <m/>
    <m/>
    <m/>
    <m/>
    <m/>
    <m/>
    <m/>
    <m/>
    <m/>
    <m/>
    <m/>
    <m/>
    <m/>
    <m/>
    <m/>
    <m/>
    <m/>
    <m/>
    <m/>
    <m/>
    <m/>
    <m/>
    <m/>
    <m/>
    <m/>
    <m/>
    <m/>
    <m/>
    <m/>
    <m/>
    <m/>
    <m/>
    <m/>
    <m/>
    <m/>
    <m/>
    <m/>
    <m/>
    <m/>
    <m/>
    <m/>
    <m/>
    <m/>
    <m/>
    <n v="1"/>
    <m/>
    <m/>
    <m/>
    <m/>
    <m/>
    <m/>
    <m/>
    <m/>
    <m/>
    <m/>
    <m/>
    <m/>
    <m/>
    <m/>
    <m/>
    <m/>
    <m/>
    <m/>
    <m/>
    <m/>
    <m/>
    <m/>
    <m/>
    <m/>
    <m/>
    <m/>
    <m/>
    <m/>
    <m/>
    <m/>
    <m/>
    <m/>
    <m/>
    <m/>
    <m/>
    <m/>
    <m/>
    <m/>
    <m/>
    <m/>
    <m/>
    <m/>
    <m/>
    <m/>
    <n v="1"/>
    <n v="1"/>
    <s v="DUWT0031"/>
    <s v="koykTXYfIruL"/>
    <s v="Allocated 02"/>
    <s v="Address Not Found (NC_ANF)"/>
    <s v="Customer address not found"/>
    <d v="2025-09-17T00:00:00"/>
    <s v="Non Contactable Customer (POT_SKIP)"/>
    <s v="dt--05th  Sep15:50 pm called up customer no 9320912035   Its  not connected "/>
    <d v="2025-09-05T00:00:00"/>
    <s v="NO"/>
  </r>
  <r>
    <n v="137076794"/>
    <s v="RAMDAS MARUTI SHINDE"/>
    <m/>
    <m/>
    <m/>
    <m/>
    <m/>
    <m/>
    <n v="3365"/>
    <n v="10056"/>
    <x v="2"/>
    <x v="1"/>
    <x v="1"/>
    <x v="16"/>
    <n v="24827.54"/>
    <n v="294"/>
    <n v="0"/>
    <n v="2250"/>
    <s v="FLOW"/>
    <n v="0.38715249893261322"/>
    <n v="6.3760257892473537E-3"/>
    <s v="FLOW"/>
    <x v="1"/>
    <s v="NC"/>
    <x v="2"/>
    <s v="Shifted"/>
    <m/>
    <s v="CNAVNA"/>
    <m/>
    <s v="ELG"/>
    <s v="kalyan peth jogalekar wada tal junnar dist pune   jogalekar JUNNAR 410502"/>
    <s v="JUNNAR"/>
    <s v=" 9689933186 9689933186 "/>
    <s v="Balaji Product"/>
    <s v="balaji product kalyan peth junnar tal junnar dist pune  near Ganpati mandir kalyan peth junnar JUNNAR 410502"/>
    <n v="12600"/>
    <n v="24827.54"/>
    <n v="87"/>
    <n v="115"/>
    <s v="-"/>
    <s v="REGULAR"/>
    <s v="MH14KM4903"/>
    <s v="OKINAWA PRAISE PRO"/>
    <n v="44925"/>
    <n v="36"/>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56338926"/>
    <s v="SANDIP BALU HULAVALE"/>
    <s v="COLLECT"/>
    <s v="03.09.25"/>
    <n v="6650"/>
    <m/>
    <m/>
    <m/>
    <n v="3359"/>
    <n v="9502"/>
    <x v="2"/>
    <x v="2"/>
    <x v="0"/>
    <x v="17"/>
    <n v="24820.240000000002"/>
    <n v="491"/>
    <n v="0"/>
    <n v="2250"/>
    <s v="FLOW"/>
    <n v="0.34866170406830332"/>
    <n v="6.3741510570644033E-3"/>
    <s v="RB"/>
    <x v="0"/>
    <s v="BPTP"/>
    <x v="4"/>
    <m/>
    <m/>
    <s v="CAVA"/>
    <m/>
    <s v="ELG"/>
    <s v="NEAR SHANKAR MANDIR   46 KARLA KARLA  PUNE .   PUNE 410405"/>
    <s v="KARLA"/>
    <s v=" 7066532128  "/>
    <s v="balak palak shikshak sangh"/>
    <s v="at post vehergaon   tal maval pune    PUNE 410405"/>
    <n v="12243"/>
    <n v="24820.240000000002"/>
    <n v="88"/>
    <n v="55"/>
    <s v="-"/>
    <s v="NPA"/>
    <s v="MH14KP3148"/>
    <s v="SPLENDOR PLUS BS6 I3S DRS CAST FI"/>
    <n v="44937"/>
    <n v="36"/>
    <x v="1"/>
    <s v="VIJAY NIKAM"/>
    <s v="AARTI ZENDE"/>
    <m/>
    <m/>
    <m/>
    <m/>
    <m/>
    <m/>
    <n v="3"/>
    <m/>
    <m/>
    <m/>
    <m/>
    <m/>
    <m/>
    <m/>
    <m/>
    <m/>
    <m/>
    <m/>
    <m/>
    <m/>
    <m/>
    <m/>
    <m/>
    <m/>
    <m/>
    <m/>
    <m/>
    <m/>
    <m/>
    <m/>
    <m/>
    <m/>
    <m/>
    <m/>
    <m/>
    <m/>
    <m/>
    <m/>
    <m/>
    <m/>
    <m/>
    <m/>
    <m/>
    <m/>
    <m/>
    <m/>
    <m/>
    <m/>
    <m/>
    <m/>
    <m/>
    <m/>
    <m/>
    <m/>
    <m/>
    <m/>
    <m/>
    <m/>
    <m/>
    <m/>
    <m/>
    <m/>
    <m/>
    <m/>
    <m/>
    <m/>
    <m/>
    <m/>
    <m/>
    <m/>
    <m/>
    <m/>
    <m/>
    <m/>
    <m/>
    <m/>
    <m/>
    <m/>
    <m/>
    <m/>
    <m/>
    <m/>
    <m/>
    <m/>
    <m/>
    <m/>
    <m/>
    <m/>
    <m/>
    <m/>
    <m/>
    <m/>
    <m/>
    <n v="3"/>
    <n v="1"/>
    <s v="DUWT0013"/>
    <s v="GP-ymHOBGlv7"/>
    <s v="Allocated 02"/>
    <s v="Payment (PAID)"/>
    <s v="Payment (PAID)"/>
    <d v="2025-09-03T00:00:00"/>
    <s v="RINGING NO RESPONSE (RNR)"/>
    <s v="17:01-CALLED UP THE CUSTOMER NO. CUSTOMER CONTACT NUMBER ARE RINGING MODE"/>
    <d v="2025-09-03T00:00:00"/>
    <s v="VYMO"/>
  </r>
  <r>
    <n v="138820773"/>
    <s v="ARCHANA NITIN GADE"/>
    <m/>
    <m/>
    <m/>
    <m/>
    <m/>
    <m/>
    <n v="3389"/>
    <n v="6120"/>
    <x v="2"/>
    <x v="1"/>
    <x v="1"/>
    <x v="14"/>
    <n v="24770.34"/>
    <n v="1167"/>
    <n v="0"/>
    <n v="0"/>
    <s v="26.08.25"/>
    <n v="7.6239236857253104E-2"/>
    <n v="6.3613361069371072E-3"/>
    <s v="STABLE"/>
    <x v="3"/>
    <s v="PTP"/>
    <x v="1"/>
    <m/>
    <m/>
    <m/>
    <m/>
    <s v="-"/>
    <s v="wo nitin gade kharpudi khurd waki kh road tal khed dist pune   nr vitthal rakumai mandir CHAKAN 410501"/>
    <s v="WAKI"/>
    <s v=" 8308341326 8308341326 "/>
    <s v="CGORE FLOWERS AND HAAR"/>
    <s v="ap chakan manik chauk chakan tal khed dist pune  nagar parishad CHAKAN 410501"/>
    <n v="7287"/>
    <n v="24770.34"/>
    <n v="87"/>
    <n v="115"/>
    <s v="-"/>
    <s v="NPA"/>
    <s v="MH14KR1018"/>
    <s v="HONDA ACTIVA 6G DLX BS VI"/>
    <n v="44973"/>
    <n v="36"/>
    <x v="1"/>
    <s v="KAILASH ATKARI"/>
    <s v="NUTAN KAMBLE"/>
    <m/>
    <m/>
    <m/>
    <m/>
    <m/>
    <m/>
    <m/>
    <m/>
    <m/>
    <m/>
    <m/>
    <m/>
    <n v="1"/>
    <m/>
    <m/>
    <m/>
    <m/>
    <m/>
    <m/>
    <m/>
    <m/>
    <m/>
    <m/>
    <m/>
    <m/>
    <m/>
    <m/>
    <m/>
    <m/>
    <m/>
    <m/>
    <m/>
    <m/>
    <m/>
    <m/>
    <m/>
    <m/>
    <m/>
    <m/>
    <m/>
    <m/>
    <m/>
    <m/>
    <m/>
    <m/>
    <m/>
    <m/>
    <m/>
    <m/>
    <m/>
    <m/>
    <m/>
    <m/>
    <m/>
    <m/>
    <m/>
    <m/>
    <m/>
    <m/>
    <m/>
    <m/>
    <m/>
    <m/>
    <m/>
    <m/>
    <m/>
    <m/>
    <m/>
    <m/>
    <m/>
    <m/>
    <m/>
    <m/>
    <m/>
    <m/>
    <m/>
    <m/>
    <m/>
    <m/>
    <m/>
    <m/>
    <m/>
    <m/>
    <m/>
    <m/>
    <m/>
    <m/>
    <m/>
    <m/>
    <m/>
    <m/>
    <m/>
    <m/>
    <n v="1"/>
    <n v="1"/>
    <s v="ZBHT0010"/>
    <s v="B6G2hdUskoc"/>
    <s v="Allocated 02"/>
    <s v="Promise To Pay (PTP)"/>
    <s v="Ptp "/>
    <d v="2025-09-20T00:00:00"/>
    <s v="RINGING NO RESPONSE (RNR)"/>
    <s v="dt--05th  Sep 16:07pm called up customer no 8308341326  Its ringing "/>
    <d v="2025-09-05T00:00:00"/>
    <s v="NO"/>
  </r>
  <r>
    <n v="138312831"/>
    <s v="RAHUL MURLIDHAR BHAVSAR"/>
    <s v="ONLINE"/>
    <s v="16.09.25"/>
    <n v="3500"/>
    <m/>
    <m/>
    <m/>
    <n v="3313"/>
    <n v="9893"/>
    <x v="4"/>
    <x v="0"/>
    <x v="0"/>
    <x v="5"/>
    <n v="24629.83"/>
    <n v="321"/>
    <n v="0"/>
    <n v="0"/>
    <s v="08.08.25"/>
    <n v="7.748197265493513E-2"/>
    <n v="4.2171735976324646E-3"/>
    <s v="STABLE"/>
    <x v="0"/>
    <s v="PTP"/>
    <x v="1"/>
    <m/>
    <m/>
    <s v="CAVNA"/>
    <m/>
    <m/>
    <s v="P NO 39 G NO2 INDRAPRABHA APT VANASHREE NAGAR TALEGAON STATION PUNE   SHRIRANG KALA NIKETAN PUNE 410507"/>
    <s v="TALEGAON"/>
    <s v=" 9921225361 9921225361 "/>
    <s v="RATHOD CEMENT"/>
    <s v="Talegaon station maval pune  near more mall TALEGAONGENHOSPITAL 410507"/>
    <n v="10214"/>
    <n v="24629.83"/>
    <n v="57"/>
    <n v="54"/>
    <s v="-"/>
    <s v="REGULAR"/>
    <s v="MH14KR3011"/>
    <s v="ACCESS SPL ED DISC CBS BT BSVI"/>
    <n v="44974"/>
    <n v="36"/>
    <x v="0"/>
    <s v="VIJAY NIKAM"/>
    <s v="NUTAN KAMBLE"/>
    <m/>
    <m/>
    <m/>
    <m/>
    <m/>
    <m/>
    <m/>
    <m/>
    <m/>
    <m/>
    <m/>
    <m/>
    <m/>
    <m/>
    <m/>
    <m/>
    <m/>
    <m/>
    <m/>
    <m/>
    <m/>
    <m/>
    <m/>
    <m/>
    <m/>
    <m/>
    <m/>
    <m/>
    <m/>
    <m/>
    <m/>
    <m/>
    <m/>
    <n v="1"/>
    <m/>
    <m/>
    <m/>
    <m/>
    <m/>
    <m/>
    <m/>
    <m/>
    <m/>
    <m/>
    <m/>
    <m/>
    <m/>
    <m/>
    <n v="1"/>
    <m/>
    <m/>
    <m/>
    <m/>
    <m/>
    <m/>
    <m/>
    <m/>
    <m/>
    <m/>
    <m/>
    <n v="1"/>
    <m/>
    <m/>
    <m/>
    <m/>
    <m/>
    <m/>
    <m/>
    <m/>
    <m/>
    <m/>
    <m/>
    <m/>
    <m/>
    <m/>
    <m/>
    <m/>
    <m/>
    <m/>
    <m/>
    <m/>
    <m/>
    <m/>
    <m/>
    <m/>
    <m/>
    <m/>
    <m/>
    <m/>
    <m/>
    <m/>
    <m/>
    <m/>
    <n v="3"/>
    <n v="1"/>
    <s v="DUWT0027"/>
    <e v="#N/A"/>
    <s v="Allocated"/>
    <s v="Refuse To Pay (RTP)"/>
    <s v="Visited to Customers residence address Customer already paid Rs. 3500/- and he has financial problem so can't pay balance amount "/>
    <d v="2025-09-22T00:00:00"/>
    <s v="Non Contactable Customer (POT_SKIP)"/>
    <s v="dt--13th sep 15:36 pm called up customer no 9921225361 Its  call drop "/>
    <d v="2025-09-13T00:00:00"/>
    <s v="NO"/>
  </r>
  <r>
    <n v="462011491"/>
    <s v="RAHUL HIRA CHAVAN"/>
    <s v="ONLINE"/>
    <s v="15.09.25"/>
    <n v="3821"/>
    <m/>
    <m/>
    <s v="BANK RB 16"/>
    <n v="3778"/>
    <n v="0"/>
    <x v="0"/>
    <x v="2"/>
    <x v="0"/>
    <x v="2"/>
    <n v="24625"/>
    <n v="43"/>
    <n v="0"/>
    <n v="899"/>
    <s v="-"/>
    <n v="2.4887052952604509E-2"/>
    <n v="1.226758815734077E-3"/>
    <s v="RB"/>
    <x v="0"/>
    <s v="-"/>
    <x v="4"/>
    <m/>
    <m/>
    <s v="CAVNA"/>
    <m/>
    <m/>
    <s v="c/o nitin dabhade   at post khalumbre   tal khed  dist pune ayush hospital  PUNE 410501"/>
    <s v="KHALUMBARE"/>
    <s v=" 7378444101 8889770935 "/>
    <s v="AMR automotive pvt ltd"/>
    <s v="at post nighoje   tal khed  dist  pune  vw scoda back gate PUNE 410501"/>
    <n v="4720"/>
    <n v="24625"/>
    <n v="27"/>
    <n v="0"/>
    <s v="-"/>
    <s v="REGULAR"/>
    <s v="MH14LK0545"/>
    <s v="BAJAJ PLATINA 100 ES ALLOY DRUM CBS"/>
    <n v="45345"/>
    <n v="24"/>
    <x v="0"/>
    <s v="KAILASH ATKARI"/>
    <s v="AARTI ZENDE"/>
    <m/>
    <m/>
    <m/>
    <m/>
    <m/>
    <m/>
    <m/>
    <m/>
    <m/>
    <m/>
    <m/>
    <m/>
    <m/>
    <m/>
    <m/>
    <m/>
    <m/>
    <m/>
    <m/>
    <m/>
    <m/>
    <m/>
    <m/>
    <m/>
    <m/>
    <m/>
    <m/>
    <m/>
    <m/>
    <m/>
    <n v="1"/>
    <m/>
    <m/>
    <m/>
    <m/>
    <m/>
    <m/>
    <m/>
    <m/>
    <m/>
    <m/>
    <m/>
    <m/>
    <m/>
    <m/>
    <m/>
    <m/>
    <m/>
    <m/>
    <m/>
    <m/>
    <m/>
    <m/>
    <m/>
    <m/>
    <m/>
    <m/>
    <m/>
    <m/>
    <m/>
    <m/>
    <m/>
    <m/>
    <m/>
    <m/>
    <m/>
    <m/>
    <m/>
    <m/>
    <m/>
    <m/>
    <m/>
    <m/>
    <m/>
    <m/>
    <m/>
    <m/>
    <m/>
    <m/>
    <m/>
    <m/>
    <m/>
    <m/>
    <m/>
    <m/>
    <m/>
    <m/>
    <m/>
    <m/>
    <m/>
    <m/>
    <m/>
    <m/>
    <n v="1"/>
    <n v="1"/>
    <s v="DUWT0017"/>
    <e v="#N/A"/>
    <s v="Allocated"/>
    <s v="Shifted (NC_SFTD)"/>
    <s v="As per owner customer shifted "/>
    <d v="2025-09-11T00:00:00"/>
    <s v="RINGING NO RESPONSE (RNR)"/>
    <s v="17:28-CALLED UP THE CUSTOMER NO. CUSTOMER CONTACT NUMBER ARE RINGING MODE"/>
    <d v="2025-09-13T00:00:00"/>
    <s v="NO"/>
  </r>
  <r>
    <n v="138011510"/>
    <s v="BARKHA KUNAL BAID"/>
    <s v="ONLINE"/>
    <s v="08.09.25 18.09.25"/>
    <n v="6920"/>
    <s v="UPI"/>
    <n v="77729355703"/>
    <m/>
    <n v="3310"/>
    <n v="6581"/>
    <x v="4"/>
    <x v="2"/>
    <x v="0"/>
    <x v="12"/>
    <n v="24609.360000000001"/>
    <n v="295"/>
    <n v="0"/>
    <n v="0"/>
    <s v="16.08.25"/>
    <n v="9.0152530619137958E-2"/>
    <n v="4.2136686792654462E-3"/>
    <s v="RB"/>
    <x v="0"/>
    <s v="PAID"/>
    <x v="4"/>
    <m/>
    <m/>
    <m/>
    <m/>
    <s v="-"/>
    <s v="Subhash Nagar River Road L Building    R.No-19 Pimpri PuneCity Pune PUNE 411017"/>
    <s v="PIMAPRI"/>
    <s v=" 7083792282 7083792282 "/>
    <s v="SHREE GAVESH ENTERPRISES"/>
    <s v="RIVER ROAD GROUND FLOOR SUBHASH NAGAR PIMPRI PUNE  NR JHULELAL MANDIR PUNE 411017"/>
    <n v="6876"/>
    <n v="24609.360000000001"/>
    <n v="57"/>
    <n v="23"/>
    <s v="-"/>
    <s v="NPA"/>
    <s v="MH14KP6635"/>
    <s v="SUZUKI BURGMAN STREET BT BSVI"/>
    <n v="44957"/>
    <n v="36"/>
    <x v="1"/>
    <s v="KAILASH ATKARI"/>
    <s v="NUTAN KAMBLE"/>
    <m/>
    <m/>
    <m/>
    <m/>
    <m/>
    <m/>
    <n v="1"/>
    <m/>
    <m/>
    <m/>
    <m/>
    <m/>
    <n v="1"/>
    <m/>
    <m/>
    <m/>
    <m/>
    <m/>
    <m/>
    <m/>
    <m/>
    <n v="1"/>
    <m/>
    <m/>
    <m/>
    <m/>
    <m/>
    <m/>
    <m/>
    <m/>
    <m/>
    <m/>
    <m/>
    <n v="1"/>
    <m/>
    <m/>
    <m/>
    <m/>
    <m/>
    <m/>
    <m/>
    <m/>
    <m/>
    <m/>
    <m/>
    <m/>
    <m/>
    <m/>
    <n v="1"/>
    <m/>
    <m/>
    <m/>
    <m/>
    <m/>
    <m/>
    <m/>
    <m/>
    <m/>
    <m/>
    <m/>
    <m/>
    <m/>
    <m/>
    <m/>
    <m/>
    <m/>
    <m/>
    <m/>
    <m/>
    <m/>
    <m/>
    <m/>
    <m/>
    <m/>
    <m/>
    <m/>
    <m/>
    <m/>
    <m/>
    <m/>
    <m/>
    <m/>
    <m/>
    <m/>
    <m/>
    <m/>
    <m/>
    <m/>
    <m/>
    <m/>
    <m/>
    <m/>
    <m/>
    <n v="5"/>
    <n v="1"/>
    <s v="ZBHT0015"/>
    <s v="B6G4nb-sAPz"/>
    <s v="Allocated 02"/>
    <s v="Left Message (LMCB)"/>
    <s v="Visited at customer residence address. Customer not meet at home. Left message at home with mother."/>
    <d v="2025-09-29T00:00:00"/>
    <s v="RINGING NO RESPONSE (RNR)"/>
    <s v="dt--05th  Sep 16:09pm called up customer no 7083792282  Its ringing "/>
    <d v="2025-09-05T00:00:00"/>
    <s v="NO"/>
  </r>
  <r>
    <n v="465414331"/>
    <s v="YOGESH SAHEBRAO WALHEKAR"/>
    <m/>
    <m/>
    <m/>
    <m/>
    <m/>
    <m/>
    <n v="3009"/>
    <n v="9027"/>
    <x v="2"/>
    <x v="1"/>
    <x v="1"/>
    <x v="9"/>
    <n v="24607"/>
    <n v="196"/>
    <n v="0"/>
    <n v="1350"/>
    <s v="FLOW"/>
    <n v="0.12594808473894831"/>
    <n v="6.3193883323120056E-3"/>
    <s v="STABLE"/>
    <x v="3"/>
    <s v="-"/>
    <x v="1"/>
    <m/>
    <m/>
    <s v="CAVA"/>
    <m/>
    <s v="ELG"/>
    <s v="SR NO.8HOUSE NO.310   AIRPORT RO  AD OPPOSITE ARUNODYA  MITRA MAN DAL YERWADA PUNE CITY PUNE  PUNE 411006"/>
    <s v="YERWADA"/>
    <s v=" 9881115580  "/>
    <n v="0"/>
    <s v="      "/>
    <n v="10573"/>
    <n v="24607"/>
    <n v="87"/>
    <n v="115"/>
    <s v="-"/>
    <s v="REGULAR"/>
    <s v="MH12WV0314"/>
    <s v="HONDA ACTIVA 6G DLX BS VI"/>
    <n v="45692"/>
    <n v="12"/>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138097358"/>
    <s v="RAHUL RAVINDRA KHARADE"/>
    <m/>
    <m/>
    <m/>
    <m/>
    <m/>
    <m/>
    <n v="3760"/>
    <n v="3760"/>
    <x v="0"/>
    <x v="1"/>
    <x v="1"/>
    <x v="15"/>
    <n v="24490.86"/>
    <n v="71"/>
    <n v="0"/>
    <n v="1800"/>
    <s v="-"/>
    <n v="1.8041845858976009E-2"/>
    <n v="1.220076280605445E-3"/>
    <s v="FLOW"/>
    <x v="1"/>
    <s v="-"/>
    <x v="2"/>
    <s v="Add not found"/>
    <m/>
    <s v="CNAVNA"/>
    <m/>
    <m/>
    <s v="S/O- KHARADE RAVINDRA WARD NO-5 NEAR BUDDH VIHAR BENDARKAR CHAWL JAYBHIM NAGAR DAPODI PUNE CITY PUNE NEAR BUDDHA VIHAR PUNE 411012"/>
    <s v="DAPODI"/>
    <s v=" 9172064598 9172064598 "/>
    <s v="BLUE DART EXPRESS LTD"/>
    <s v="BLUE DART EXPRESS LTD AUNDH ROAD AMBEDKAR CHOWK PUNE   PUNE 411020"/>
    <n v="9391"/>
    <n v="24490.86"/>
    <n v="27"/>
    <n v="55"/>
    <s v="-"/>
    <s v="REGULAR"/>
    <s v="MH14KP5417"/>
    <s v="HONDA ACTIVA 6G PREMIUM EDITION"/>
    <n v="44947"/>
    <n v="36"/>
    <x v="0"/>
    <s v="VIJAY NIKAM"/>
    <s v="NUTAN KAMBLE"/>
    <m/>
    <m/>
    <m/>
    <m/>
    <m/>
    <m/>
    <m/>
    <m/>
    <m/>
    <m/>
    <m/>
    <m/>
    <m/>
    <m/>
    <m/>
    <m/>
    <m/>
    <m/>
    <m/>
    <m/>
    <m/>
    <m/>
    <m/>
    <m/>
    <m/>
    <m/>
    <m/>
    <m/>
    <m/>
    <m/>
    <m/>
    <m/>
    <m/>
    <m/>
    <m/>
    <m/>
    <m/>
    <m/>
    <m/>
    <m/>
    <m/>
    <m/>
    <m/>
    <m/>
    <m/>
    <m/>
    <m/>
    <m/>
    <n v="1"/>
    <m/>
    <m/>
    <m/>
    <m/>
    <m/>
    <n v="1"/>
    <m/>
    <m/>
    <m/>
    <m/>
    <m/>
    <m/>
    <m/>
    <m/>
    <m/>
    <m/>
    <m/>
    <m/>
    <m/>
    <m/>
    <m/>
    <m/>
    <m/>
    <m/>
    <m/>
    <m/>
    <m/>
    <m/>
    <m/>
    <m/>
    <m/>
    <m/>
    <m/>
    <m/>
    <m/>
    <m/>
    <m/>
    <m/>
    <m/>
    <m/>
    <m/>
    <m/>
    <m/>
    <m/>
    <n v="2"/>
    <n v="1"/>
    <s v="ZBHT0009"/>
    <e v="#N/A"/>
    <s v="Allocated"/>
    <s v="Door Locked (NC_DL)"/>
    <s v="Door lock "/>
    <d v="2025-09-24T00:00:00"/>
    <s v="Non Contactable Customer (POT_SKIP)"/>
    <s v="dt--13th sep 15:39 pm called up customer no 9172064598  Its out of network covrege area "/>
    <d v="2025-09-13T00:00:00"/>
    <s v="NO"/>
  </r>
  <r>
    <n v="452851185"/>
    <s v="ANIRBAN ASHOK BANDOPADHYAY"/>
    <m/>
    <m/>
    <m/>
    <m/>
    <m/>
    <s v="BANK STABLE 29"/>
    <n v="2404"/>
    <n v="7447.56"/>
    <x v="1"/>
    <x v="0"/>
    <x v="1"/>
    <x v="17"/>
    <n v="24370.560000000001"/>
    <n v="473"/>
    <n v="0"/>
    <n v="2250"/>
    <s v="FLOW"/>
    <n v="0.27228212651364769"/>
    <n v="5.6755898271845214E-3"/>
    <s v="STABLE"/>
    <x v="0"/>
    <s v="-"/>
    <x v="2"/>
    <s v="shIFTED"/>
    <m/>
    <m/>
    <m/>
    <s v="-"/>
    <s v="BIJIS HILL RETEAT   NEW TUNGARLI  LONAUALA PUNE   LONAVALA 410401"/>
    <s v="LONAVALA"/>
    <s v=" 9158828938  "/>
    <s v="SERINITY RESORT"/>
    <s v="TUNGARLI LONAVALA     LONAVALA 410401"/>
    <n v="10170.56"/>
    <n v="24370.560000000001"/>
    <n v="119"/>
    <n v="116"/>
    <s v="-"/>
    <s v="NPA"/>
    <s v="MH14JZ4111"/>
    <s v="PLEASURE PLUS BS6 DRS CAST"/>
    <n v="44649"/>
    <n v="48"/>
    <x v="1"/>
    <s v="VIJAY NIKAM"/>
    <s v="AARTI ZENDE"/>
    <m/>
    <m/>
    <m/>
    <m/>
    <m/>
    <m/>
    <n v="1"/>
    <m/>
    <m/>
    <m/>
    <m/>
    <m/>
    <m/>
    <m/>
    <m/>
    <m/>
    <m/>
    <m/>
    <m/>
    <m/>
    <m/>
    <m/>
    <m/>
    <m/>
    <m/>
    <m/>
    <m/>
    <m/>
    <m/>
    <m/>
    <m/>
    <m/>
    <m/>
    <m/>
    <m/>
    <m/>
    <m/>
    <m/>
    <m/>
    <m/>
    <m/>
    <m/>
    <m/>
    <m/>
    <m/>
    <m/>
    <m/>
    <m/>
    <m/>
    <m/>
    <m/>
    <m/>
    <m/>
    <m/>
    <m/>
    <m/>
    <m/>
    <m/>
    <m/>
    <m/>
    <m/>
    <m/>
    <m/>
    <m/>
    <m/>
    <m/>
    <m/>
    <m/>
    <m/>
    <m/>
    <m/>
    <m/>
    <m/>
    <m/>
    <m/>
    <m/>
    <m/>
    <m/>
    <m/>
    <m/>
    <m/>
    <m/>
    <m/>
    <m/>
    <m/>
    <m/>
    <m/>
    <m/>
    <m/>
    <m/>
    <m/>
    <m/>
    <m/>
    <n v="1"/>
    <n v="1"/>
    <s v="DUWT0013"/>
    <s v="B2DCFBfklyc"/>
    <s v="Allocated 02"/>
    <s v="Shifted (NC_SFTD)"/>
    <s v="Customer shifted this address "/>
    <d v="2025-09-03T00:00:00"/>
    <s v="RINGING NO RESPONSE (RNR)"/>
    <s v="17:44-CALLED UP THE CUSTOMER NO. CUSTOMER CONTACT NUMBER ARE RINGING MODE"/>
    <d v="2025-09-13T00:00:00"/>
    <s v="VYMO"/>
  </r>
  <r>
    <n v="140695907"/>
    <s v="PRABHU KISAN AWCHAR"/>
    <s v="ONLINE"/>
    <s v="30.09.25"/>
    <n v="5814"/>
    <m/>
    <m/>
    <m/>
    <n v="2907"/>
    <n v="2907"/>
    <x v="0"/>
    <x v="0"/>
    <x v="0"/>
    <x v="4"/>
    <n v="24329.5"/>
    <n v="36"/>
    <n v="0"/>
    <n v="2250"/>
    <s v="-"/>
    <n v="1.7125858642242749E-2"/>
    <n v="1.2120377099452679E-3"/>
    <s v="STABLE"/>
    <x v="0"/>
    <s v="-"/>
    <x v="2"/>
    <s v="Add not found"/>
    <m/>
    <s v="CNAVNA"/>
    <m/>
    <s v="-"/>
    <s v="Kamble Vasti Balewadi Gaon Pune city   Near Laxmi Mata Mandir PUNE 411045"/>
    <s v="BALEWADI"/>
    <s v=" 9225149425 9225149425 "/>
    <s v="ORCHID SCHOOL"/>
    <s v="Baner Road Baner Pune city Baner  Near Balewadi Phata PUNE 411045"/>
    <n v="5193"/>
    <n v="24329.5"/>
    <n v="26"/>
    <n v="54"/>
    <s v="-"/>
    <s v="NPA"/>
    <s v="MH12VK3180"/>
    <s v="SPLENDOR PLUS BS6 I3S DRS CAST FI"/>
    <n v="45028"/>
    <n v="36"/>
    <x v="1"/>
    <s v="KAILASH ATKARI"/>
    <s v="AARTI ZENDE"/>
    <m/>
    <m/>
    <m/>
    <m/>
    <m/>
    <m/>
    <m/>
    <m/>
    <m/>
    <m/>
    <m/>
    <m/>
    <m/>
    <m/>
    <m/>
    <n v="1"/>
    <m/>
    <m/>
    <m/>
    <m/>
    <m/>
    <m/>
    <m/>
    <m/>
    <m/>
    <m/>
    <m/>
    <m/>
    <m/>
    <m/>
    <m/>
    <m/>
    <m/>
    <m/>
    <m/>
    <m/>
    <m/>
    <m/>
    <m/>
    <m/>
    <m/>
    <m/>
    <m/>
    <m/>
    <m/>
    <m/>
    <m/>
    <m/>
    <m/>
    <m/>
    <m/>
    <m/>
    <m/>
    <m/>
    <m/>
    <m/>
    <m/>
    <m/>
    <m/>
    <m/>
    <m/>
    <m/>
    <m/>
    <m/>
    <m/>
    <m/>
    <m/>
    <m/>
    <m/>
    <m/>
    <m/>
    <m/>
    <m/>
    <m/>
    <m/>
    <m/>
    <m/>
    <m/>
    <m/>
    <m/>
    <m/>
    <m/>
    <m/>
    <m/>
    <m/>
    <m/>
    <m/>
    <m/>
    <m/>
    <m/>
    <m/>
    <m/>
    <m/>
    <n v="1"/>
    <n v="1"/>
    <s v="DUWT0023"/>
    <s v="G6kS3abukQ7"/>
    <s v="Allocated 02"/>
    <s v="Address Not Found (NC_ANF)"/>
    <s v="Not found "/>
    <d v="2025-09-06T00:00:00"/>
    <s v="RINGING NO RESPONSE (RNR)"/>
    <s v="15:35-CALLED UP THE CUSTOMER NO. CUSTOMER CONTACT NUMBER ARE RINGING MODE"/>
    <d v="2025-09-17T00:00:00"/>
    <s v="DID"/>
  </r>
  <r>
    <n v="463259758"/>
    <s v="ARIFA MIRASAHAB SHAIKH"/>
    <s v="BRANCH"/>
    <s v="20.09.25"/>
    <n v="2600"/>
    <m/>
    <m/>
    <m/>
    <n v="2467"/>
    <n v="-189"/>
    <x v="0"/>
    <x v="0"/>
    <x v="0"/>
    <x v="9"/>
    <n v="24200"/>
    <n v="57"/>
    <n v="0"/>
    <n v="2700"/>
    <s v="12.08.25"/>
    <n v="9.0559715811936309E-3"/>
    <n v="1.2055863285589711E-3"/>
    <s v="STABLE"/>
    <x v="0"/>
    <s v="PAID"/>
    <x v="1"/>
    <m/>
    <n v="20"/>
    <s v="CAVA"/>
    <m/>
    <m/>
    <s v="559 PACH BUILDING   MAGE TADIWAL  A ROAD BEHIND  MAHATAMA FULE PR ATISHTHAN PUNE  PUNE 411001"/>
    <s v="TADIWALA ROAD"/>
    <s v=" 7249650884  "/>
    <s v="OTHERS"/>
    <s v="      "/>
    <n v="5035"/>
    <n v="24200"/>
    <n v="26"/>
    <n v="23"/>
    <s v="-"/>
    <s v="NPA"/>
    <s v="MH12UR3151"/>
    <s v="HONDA ACTIVA 6G DLX BS VI"/>
    <n v="45463"/>
    <n v="24"/>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135172410"/>
    <s v="AVINASH VASANT HARALE"/>
    <s v="ONLINE"/>
    <s v="18.09.25"/>
    <n v="6385"/>
    <m/>
    <m/>
    <m/>
    <n v="6247"/>
    <n v="6247"/>
    <x v="0"/>
    <x v="0"/>
    <x v="0"/>
    <x v="1"/>
    <n v="24183.88"/>
    <n v="138"/>
    <n v="0"/>
    <n v="900"/>
    <s v="-"/>
    <n v="2.2761677792075431E-2"/>
    <n v="1.2047832685748239E-3"/>
    <s v="STABLE"/>
    <x v="0"/>
    <s v="-"/>
    <x v="4"/>
    <m/>
    <m/>
    <s v="CAVA"/>
    <m/>
    <m/>
    <s v="SACHIN KULKARNI FLAT NO 16 BUILDING NO 5 MRURYUNJAY SOCIETY MANIK BAUG AMRUTA NAGAR SINHGAD RAOD AGARWAL DAIRY LANE  manik Baug Pune City Pune PUNE 411051"/>
    <s v="SINHAGAD ROAD"/>
    <s v=" 7276016887 7276016887 "/>
    <s v="MYFINPRO SOLUTIONS PVT LTD"/>
    <s v="GROUND FLOOR RENUKA HOUSE PARVATI GAON PARVATI PUNE  NEAR AADHAR HOSPITAL PUNE 411009"/>
    <n v="13532"/>
    <n v="24183.88"/>
    <n v="26"/>
    <n v="23"/>
    <s v="-"/>
    <s v="REGULAR"/>
    <s v="MH14KL1378"/>
    <s v="HUNTER 350 REBEL RED"/>
    <n v="44856"/>
    <n v="36"/>
    <x v="0"/>
    <s v="VIJAY NIKAM"/>
    <s v="NUTAN KAMBLE"/>
    <m/>
    <m/>
    <m/>
    <m/>
    <m/>
    <m/>
    <m/>
    <m/>
    <m/>
    <m/>
    <m/>
    <m/>
    <m/>
    <m/>
    <m/>
    <m/>
    <m/>
    <m/>
    <m/>
    <m/>
    <m/>
    <m/>
    <m/>
    <m/>
    <m/>
    <m/>
    <m/>
    <m/>
    <m/>
    <m/>
    <m/>
    <m/>
    <m/>
    <m/>
    <m/>
    <m/>
    <m/>
    <m/>
    <m/>
    <m/>
    <m/>
    <m/>
    <n v="1"/>
    <m/>
    <m/>
    <m/>
    <m/>
    <m/>
    <m/>
    <m/>
    <m/>
    <n v="1"/>
    <m/>
    <m/>
    <m/>
    <m/>
    <m/>
    <m/>
    <m/>
    <m/>
    <m/>
    <m/>
    <m/>
    <m/>
    <m/>
    <m/>
    <m/>
    <m/>
    <m/>
    <m/>
    <m/>
    <m/>
    <m/>
    <m/>
    <m/>
    <m/>
    <m/>
    <m/>
    <m/>
    <m/>
    <m/>
    <m/>
    <m/>
    <m/>
    <m/>
    <m/>
    <m/>
    <m/>
    <m/>
    <m/>
    <m/>
    <m/>
    <m/>
    <n v="2"/>
    <n v="1"/>
    <s v="DUWT0031"/>
    <e v="#N/A"/>
    <s v="Allocated"/>
    <s v="Payment (PAID)"/>
    <s v="Customer paid emi"/>
    <d v="2025-09-18T00:00:00"/>
    <s v="RINGING NO RESPONSE (RNR)"/>
    <s v="dt--13th sep 15:41 pm called up customer no 7276016887  Its  ringing "/>
    <d v="2025-09-13T00:00:00"/>
    <s v="NO"/>
  </r>
  <r>
    <n v="138970894"/>
    <s v="RASHI SANTOSH MADDILI"/>
    <m/>
    <m/>
    <m/>
    <m/>
    <m/>
    <s v="BANK STABLE 16"/>
    <n v="3281"/>
    <n v="3193"/>
    <x v="4"/>
    <x v="0"/>
    <x v="1"/>
    <x v="17"/>
    <n v="24164.14"/>
    <n v="163"/>
    <n v="0"/>
    <n v="2700"/>
    <s v="FLOW"/>
    <n v="0.18632857115097709"/>
    <n v="4.1374371328382906E-3"/>
    <s v="STABLE"/>
    <x v="0"/>
    <s v="NC"/>
    <x v="2"/>
    <s v="Shifted to karnatak"/>
    <m/>
    <s v="CNAVNA"/>
    <m/>
    <s v="-"/>
    <s v="AT POST KAMSHET TAL MAVAL DIST PUNE INDRAYAN &amp; COLONY  BEHIND  Z.P. SCHOOL PUNE 410405"/>
    <s v="MAVAL"/>
    <s v="7447629405 7447629405 7447629405 "/>
    <s v="KREZI NICE FATION"/>
    <s v="KREZI NICE FATION AT POST KAMSHET TAL MAVAL DIST PUNE  NEAR PAWALE WADEWALE PUNE 410405"/>
    <n v="6056"/>
    <n v="24164.14"/>
    <n v="57"/>
    <n v="54"/>
    <s v="-"/>
    <s v="REGULAR"/>
    <s v="MH14KR1802"/>
    <s v="HONDA SHINE DRUM BSVI"/>
    <n v="44980"/>
    <n v="36"/>
    <x v="1"/>
    <s v="VIJAY NIKAM"/>
    <s v="AARTI ZENDE"/>
    <m/>
    <m/>
    <m/>
    <m/>
    <m/>
    <m/>
    <n v="1"/>
    <m/>
    <m/>
    <m/>
    <m/>
    <m/>
    <n v="1"/>
    <m/>
    <m/>
    <m/>
    <m/>
    <m/>
    <m/>
    <m/>
    <m/>
    <m/>
    <m/>
    <m/>
    <m/>
    <m/>
    <m/>
    <m/>
    <m/>
    <m/>
    <m/>
    <m/>
    <m/>
    <m/>
    <m/>
    <m/>
    <m/>
    <m/>
    <m/>
    <m/>
    <m/>
    <m/>
    <m/>
    <m/>
    <m/>
    <m/>
    <m/>
    <m/>
    <m/>
    <m/>
    <m/>
    <m/>
    <m/>
    <m/>
    <m/>
    <m/>
    <m/>
    <m/>
    <m/>
    <m/>
    <m/>
    <m/>
    <m/>
    <m/>
    <m/>
    <m/>
    <m/>
    <m/>
    <m/>
    <m/>
    <m/>
    <m/>
    <m/>
    <m/>
    <m/>
    <m/>
    <m/>
    <m/>
    <m/>
    <m/>
    <m/>
    <m/>
    <m/>
    <m/>
    <m/>
    <m/>
    <m/>
    <m/>
    <m/>
    <m/>
    <m/>
    <m/>
    <m/>
    <n v="2"/>
    <n v="1"/>
    <s v="DUWT0013"/>
    <s v="A2iBqa06Niw3"/>
    <s v="Allocated 02"/>
    <s v="Shifted (NC_SFTD)"/>
    <s v="Customer shifted this address "/>
    <d v="2025-09-05T00:00:00"/>
    <s v="RINGING NO RESPONSE (RNR)"/>
    <s v="17:47-CALLED UP THE CUSTOMER NO. CUSTOMER CONTACT NUMBER ARE RINGING MODE"/>
    <d v="2025-09-13T00:00:00"/>
    <s v="VYMO"/>
  </r>
  <r>
    <n v="465501064"/>
    <s v="HARSH AJAY KHARE"/>
    <m/>
    <m/>
    <m/>
    <m/>
    <m/>
    <m/>
    <n v="2671"/>
    <n v="10684"/>
    <x v="1"/>
    <x v="1"/>
    <x v="1"/>
    <x v="12"/>
    <n v="24041"/>
    <n v="314"/>
    <n v="0"/>
    <n v="2102"/>
    <s v="FLOW"/>
    <n v="0.20652027130343231"/>
    <n v="5.5988395439145874E-3"/>
    <s v="FLOW"/>
    <x v="1"/>
    <s v="NC"/>
    <x v="2"/>
    <s v="No Such Person"/>
    <m/>
    <s v="CNAVNA"/>
    <m/>
    <s v="ELG"/>
    <s v="SR.NO.33/1/2 GAJANAN   NAGAR RAHATANI  PUNE CITY   PUNE 411017"/>
    <s v="RAHATANI"/>
    <s v=" 8551088205  "/>
    <s v="OTHERS"/>
    <s v="      "/>
    <n v="13100"/>
    <n v="24041"/>
    <n v="118"/>
    <n v="146"/>
    <s v="-"/>
    <s v="NPA"/>
    <s v="MH14LF7973"/>
    <s v="SPLENDOR PLUS DRS CAST FI BLACK"/>
    <n v="45702"/>
    <n v="12"/>
    <x v="1"/>
    <s v="KAILASH ATKARI"/>
    <s v="NUTAN KAMBLE"/>
    <m/>
    <m/>
    <m/>
    <m/>
    <m/>
    <m/>
    <m/>
    <m/>
    <m/>
    <n v="1"/>
    <m/>
    <m/>
    <m/>
    <m/>
    <m/>
    <m/>
    <m/>
    <m/>
    <m/>
    <m/>
    <m/>
    <m/>
    <m/>
    <m/>
    <m/>
    <m/>
    <m/>
    <n v="1"/>
    <m/>
    <m/>
    <m/>
    <m/>
    <m/>
    <m/>
    <m/>
    <m/>
    <m/>
    <m/>
    <m/>
    <m/>
    <m/>
    <m/>
    <m/>
    <m/>
    <m/>
    <m/>
    <m/>
    <m/>
    <m/>
    <m/>
    <m/>
    <m/>
    <m/>
    <m/>
    <m/>
    <m/>
    <m/>
    <m/>
    <m/>
    <m/>
    <m/>
    <m/>
    <m/>
    <m/>
    <m/>
    <m/>
    <m/>
    <m/>
    <m/>
    <m/>
    <m/>
    <m/>
    <m/>
    <m/>
    <m/>
    <m/>
    <m/>
    <m/>
    <m/>
    <m/>
    <m/>
    <m/>
    <m/>
    <m/>
    <m/>
    <m/>
    <m/>
    <m/>
    <m/>
    <m/>
    <m/>
    <m/>
    <m/>
    <n v="2"/>
    <n v="1"/>
    <s v="ZBHT0015"/>
    <s v="G20Zphqt0zL"/>
    <s v="Allocated 02"/>
    <s v="No Such Person (NC_NSP)"/>
    <s v="Visited at customer given address but no buddy know customer this areas. Vehicle status not available."/>
    <d v="2025-09-10T00:00:00"/>
    <s v="RINGING NO RESPONSE (RNR)"/>
    <s v="dt--05th  Sep 16:10pm called up customer no 8551088205  Its  busy "/>
    <d v="2025-09-05T00:00:00"/>
    <s v="NO"/>
  </r>
  <r>
    <n v="456664955"/>
    <s v="RATNAVALI RAJESH GURHALE"/>
    <s v="ONLINE"/>
    <s v="11.09.25"/>
    <n v="3842"/>
    <s v="UPI"/>
    <n v="419386575159"/>
    <m/>
    <n v="3646"/>
    <n v="3488"/>
    <x v="0"/>
    <x v="0"/>
    <x v="0"/>
    <x v="3"/>
    <n v="23919"/>
    <n v="98"/>
    <n v="0"/>
    <n v="1350"/>
    <s v="25.08.25"/>
    <n v="1.7242775211225799E-2"/>
    <n v="1.1915875782149601E-3"/>
    <s v="STABLE"/>
    <x v="0"/>
    <s v="PTP"/>
    <x v="4"/>
    <m/>
    <m/>
    <s v="CAVA"/>
    <m/>
    <s v="-"/>
    <s v="A7JEEVAN ANGAN   APPARTMENT SEC  NO 16 RAJESHIVAJI  NAGAR CHIKHALI PUNE  PUNE 411062"/>
    <s v="CHIKHALI"/>
    <s v=" -  "/>
    <s v="SUPRA TECHNO SERVICES"/>
    <s v="A7 JEEVAN ANGAN   APPARTMENT RAJESHIVAJI  NAGAR  PUNE  PUNE 411062"/>
    <n v="4936"/>
    <n v="23919"/>
    <n v="27"/>
    <n v="24"/>
    <s v="-"/>
    <s v="REGULAR"/>
    <s v="MH15JF4490"/>
    <s v="BS 6 ACCES DRUM CBS"/>
    <n v="44960"/>
    <n v="36"/>
    <x v="1"/>
    <s v="VIJAY NIKAM"/>
    <s v="AARTI ZENDE"/>
    <m/>
    <m/>
    <m/>
    <m/>
    <m/>
    <m/>
    <n v="1"/>
    <m/>
    <m/>
    <m/>
    <m/>
    <m/>
    <m/>
    <m/>
    <m/>
    <m/>
    <m/>
    <m/>
    <m/>
    <m/>
    <m/>
    <m/>
    <m/>
    <m/>
    <m/>
    <m/>
    <m/>
    <m/>
    <m/>
    <m/>
    <m/>
    <m/>
    <m/>
    <m/>
    <m/>
    <m/>
    <m/>
    <m/>
    <m/>
    <m/>
    <m/>
    <m/>
    <m/>
    <m/>
    <m/>
    <m/>
    <m/>
    <m/>
    <m/>
    <m/>
    <m/>
    <m/>
    <m/>
    <m/>
    <m/>
    <m/>
    <m/>
    <m/>
    <m/>
    <m/>
    <m/>
    <m/>
    <m/>
    <m/>
    <m/>
    <m/>
    <m/>
    <m/>
    <m/>
    <m/>
    <m/>
    <m/>
    <m/>
    <m/>
    <m/>
    <m/>
    <m/>
    <m/>
    <m/>
    <m/>
    <m/>
    <m/>
    <m/>
    <m/>
    <m/>
    <m/>
    <m/>
    <m/>
    <m/>
    <m/>
    <m/>
    <m/>
    <m/>
    <n v="1"/>
    <n v="1"/>
    <s v="ZBHT0011"/>
    <s v="B2RGGopBGFvc"/>
    <s v="Allocated 02"/>
    <s v="Left Message (LMCB)"/>
    <s v="Left message at residence with husband "/>
    <d v="2025-09-03T00:00:00"/>
    <s v="RINGING NO RESPONSE (RNR)"/>
    <s v="16:34-CALLED UP THE CUSTOMER NO. CUSTOMER CONTACT NUMBER ARE RINGING MODE"/>
    <d v="2025-09-03T00:00:00"/>
    <s v="NO"/>
  </r>
  <r>
    <n v="461458517"/>
    <s v="RASHID HASAN PATHAN"/>
    <s v="COLLECT"/>
    <s v="10.09.25"/>
    <n v="4000"/>
    <m/>
    <m/>
    <m/>
    <n v="3650"/>
    <n v="7388"/>
    <x v="2"/>
    <x v="0"/>
    <x v="0"/>
    <x v="16"/>
    <n v="23820.04"/>
    <n v="270"/>
    <n v="0"/>
    <n v="900"/>
    <s v="02.08.25"/>
    <n v="0.3714418750578915"/>
    <n v="6.1172870667373222E-3"/>
    <s v="STABLE"/>
    <x v="0"/>
    <s v="PAID"/>
    <x v="4"/>
    <m/>
    <m/>
    <m/>
    <m/>
    <s v="-"/>
    <e v="#NAME?"/>
    <s v="JUNNAR"/>
    <s v=" 9763119872 7350229872 "/>
    <s v="Rihann milk suppliers"/>
    <s v="a/p chalakwadi   pimpalwandi tal.junnar  dist.pune  chalakwadi pimpalwandi near water tanki PUNE 412412"/>
    <n v="8558"/>
    <n v="23820.04"/>
    <n v="88"/>
    <n v="55"/>
    <s v="-"/>
    <s v="REGULAR"/>
    <s v="MH14LH4802"/>
    <s v="SPLENDOR PLUS DRS CAST FI BLACK"/>
    <n v="45301"/>
    <n v="24"/>
    <x v="1"/>
    <s v="KAILASH ATKARI"/>
    <s v="AARTI ZENDE"/>
    <n v="1"/>
    <m/>
    <m/>
    <m/>
    <m/>
    <m/>
    <m/>
    <m/>
    <m/>
    <m/>
    <m/>
    <m/>
    <m/>
    <m/>
    <m/>
    <m/>
    <m/>
    <m/>
    <m/>
    <m/>
    <m/>
    <m/>
    <m/>
    <m/>
    <m/>
    <m/>
    <m/>
    <n v="1"/>
    <m/>
    <m/>
    <m/>
    <m/>
    <m/>
    <m/>
    <m/>
    <m/>
    <m/>
    <m/>
    <m/>
    <m/>
    <m/>
    <m/>
    <m/>
    <m/>
    <m/>
    <m/>
    <m/>
    <m/>
    <m/>
    <m/>
    <m/>
    <m/>
    <m/>
    <m/>
    <m/>
    <m/>
    <m/>
    <m/>
    <m/>
    <m/>
    <n v="1"/>
    <m/>
    <m/>
    <m/>
    <m/>
    <m/>
    <m/>
    <m/>
    <m/>
    <m/>
    <m/>
    <m/>
    <m/>
    <m/>
    <m/>
    <m/>
    <m/>
    <m/>
    <m/>
    <m/>
    <m/>
    <m/>
    <m/>
    <m/>
    <m/>
    <m/>
    <m/>
    <m/>
    <m/>
    <m/>
    <m/>
    <m/>
    <m/>
    <n v="3"/>
    <n v="1"/>
    <s v="ZBHT0021"/>
    <s v="B6BJznoxQGc"/>
    <s v="Allocated 02"/>
    <s v="Promise To Pay (PTP)"/>
    <s v="Ptp"/>
    <d v="2025-09-29T00:00:00"/>
    <s v="Promise To Pay (PTP)"/>
    <s v="14:58-CALLED UP THE CUSTOMER NO. CUSTOMER GIVEN PROMISED TO TRANSFER EMI DUE THROUGH ONLINE MODE AND SHARE THE TRANSATION DETAILS."/>
    <d v="2025-09-10T00:00:00"/>
    <s v="NO"/>
  </r>
  <r>
    <n v="456883484"/>
    <s v="SHAM JANU WAGHMARE"/>
    <s v="COLLECT"/>
    <s v="26.09.25"/>
    <n v="3500"/>
    <m/>
    <m/>
    <m/>
    <n v="3554"/>
    <n v="3375.53"/>
    <x v="0"/>
    <x v="0"/>
    <x v="0"/>
    <x v="5"/>
    <n v="23316.78"/>
    <n v="93"/>
    <n v="0"/>
    <n v="2250"/>
    <s v="26.08.25"/>
    <n v="1.523434945754306E-2"/>
    <n v="1.1615864129759189E-3"/>
    <s v="STABLE"/>
    <x v="0"/>
    <s v="PTP"/>
    <x v="1"/>
    <m/>
    <n v="25"/>
    <m/>
    <m/>
    <s v="-"/>
    <s v="NEAR GAIKWAD CHAL   GURUDATTA NAGAR   VARALE VARALE  PUNE  PUNE 410507"/>
    <s v="VARALE"/>
    <s v=" 9322660136  "/>
    <s v="SDFDFG"/>
    <s v="PUNE     PUNE 410507"/>
    <n v="5718.53"/>
    <n v="23316.78"/>
    <n v="27"/>
    <n v="55"/>
    <s v="-"/>
    <s v="REGULAR"/>
    <s v="MH14KR0232"/>
    <s v="PLEASURE PLUS XTEC DRUM CAST"/>
    <n v="44975"/>
    <n v="36"/>
    <x v="1"/>
    <s v="VIJAY NIKAM"/>
    <s v="NUTAN KAMBLE"/>
    <m/>
    <m/>
    <m/>
    <m/>
    <m/>
    <m/>
    <m/>
    <m/>
    <m/>
    <m/>
    <m/>
    <m/>
    <n v="1"/>
    <m/>
    <m/>
    <m/>
    <m/>
    <m/>
    <m/>
    <m/>
    <m/>
    <m/>
    <m/>
    <m/>
    <m/>
    <m/>
    <m/>
    <m/>
    <m/>
    <m/>
    <m/>
    <m/>
    <m/>
    <m/>
    <m/>
    <m/>
    <m/>
    <m/>
    <m/>
    <m/>
    <m/>
    <m/>
    <n v="1"/>
    <m/>
    <m/>
    <m/>
    <m/>
    <m/>
    <m/>
    <m/>
    <m/>
    <m/>
    <m/>
    <m/>
    <n v="1"/>
    <m/>
    <m/>
    <m/>
    <m/>
    <m/>
    <m/>
    <m/>
    <m/>
    <m/>
    <m/>
    <m/>
    <m/>
    <m/>
    <m/>
    <m/>
    <m/>
    <m/>
    <m/>
    <m/>
    <m/>
    <n v="1"/>
    <m/>
    <m/>
    <m/>
    <m/>
    <m/>
    <m/>
    <m/>
    <m/>
    <m/>
    <m/>
    <m/>
    <m/>
    <m/>
    <m/>
    <m/>
    <m/>
    <m/>
    <n v="4"/>
    <n v="1"/>
    <s v="DUWT0027"/>
    <s v="Go2GTQCD2QBw"/>
    <s v="Allocated 02"/>
    <s v="Payment (PAID)"/>
    <s v="Payment (PAID)"/>
    <d v="2025-09-26T00:00:00"/>
    <s v="Left Message (LMCB)"/>
    <s v="dt--05th  Sep 16:11pm called up customer no 9322660136 call received by customer   son so left message to customer son "/>
    <d v="2025-09-05T00:00:00"/>
    <s v="NO"/>
  </r>
  <r>
    <n v="137992355"/>
    <s v="BHIMA DADABHAU RENGADE"/>
    <m/>
    <m/>
    <m/>
    <m/>
    <m/>
    <m/>
    <n v="3594"/>
    <n v="3009"/>
    <x v="0"/>
    <x v="1"/>
    <x v="1"/>
    <x v="16"/>
    <n v="23254.11"/>
    <n v="109"/>
    <n v="0"/>
    <n v="0"/>
    <s v="28.08.25"/>
    <n v="1.3976304908087361E-2"/>
    <n v="1.158464342925887E-3"/>
    <s v="STABLE"/>
    <x v="3"/>
    <s v="PTP"/>
    <x v="1"/>
    <m/>
    <n v="30"/>
    <s v="CAVA"/>
    <m/>
    <s v="-"/>
    <s v="GODRE PUNE TAL JUNNAR DIST PUNE  SHILECHI WADI GODRE PUNE 410502"/>
    <s v="JUNNAR"/>
    <s v=" 9158110368 9158110368 "/>
    <s v="GOV WATER SUPPLYER RASHIRIYA GRAM"/>
    <s v="GOV WATER SUPPLYER RASHIRIYA GRAM GODRE JUNNAR TAL JUNNAR DIST PUNE  GODRE JUNNAR PUNE 410502"/>
    <n v="3118"/>
    <n v="23254.11"/>
    <n v="26"/>
    <n v="54"/>
    <s v="-"/>
    <s v="REGULAR"/>
    <s v="MH14KP2793"/>
    <s v="OKINAWA PRAISE PRO"/>
    <n v="44949"/>
    <n v="36"/>
    <x v="1"/>
    <s v="KAILASH ATKARI"/>
    <s v="AARTI ZENDE"/>
    <m/>
    <m/>
    <m/>
    <m/>
    <m/>
    <m/>
    <m/>
    <m/>
    <m/>
    <n v="1"/>
    <m/>
    <m/>
    <m/>
    <m/>
    <m/>
    <m/>
    <m/>
    <m/>
    <m/>
    <m/>
    <m/>
    <m/>
    <m/>
    <m/>
    <n v="1"/>
    <m/>
    <m/>
    <m/>
    <m/>
    <m/>
    <m/>
    <m/>
    <m/>
    <m/>
    <m/>
    <m/>
    <m/>
    <m/>
    <m/>
    <m/>
    <m/>
    <m/>
    <m/>
    <m/>
    <m/>
    <m/>
    <m/>
    <m/>
    <m/>
    <m/>
    <m/>
    <m/>
    <m/>
    <m/>
    <m/>
    <m/>
    <m/>
    <m/>
    <m/>
    <m/>
    <m/>
    <m/>
    <m/>
    <m/>
    <m/>
    <m/>
    <m/>
    <m/>
    <m/>
    <m/>
    <m/>
    <m/>
    <m/>
    <m/>
    <m/>
    <m/>
    <m/>
    <m/>
    <m/>
    <m/>
    <m/>
    <m/>
    <m/>
    <m/>
    <m/>
    <m/>
    <m/>
    <m/>
    <m/>
    <m/>
    <m/>
    <m/>
    <m/>
    <n v="2"/>
    <n v="1"/>
    <s v="ZBHT0021"/>
    <s v="kokkwsVQBHGr"/>
    <s v="Allocated 02"/>
    <s v="Left Message (LMCB)"/>
    <s v="Lmcb son"/>
    <d v="2025-09-09T00:00:00"/>
    <s v="Call Back (CLB)"/>
    <s v="15:01-CALLED UP THE CUSTOMER NO. CALL RECEIVED BUT NO ONE RESPONDING THEN DISCONNECTED CALL"/>
    <d v="2025-09-09T00:00:00"/>
    <s v="NO"/>
  </r>
  <r>
    <n v="136875225"/>
    <s v="IRSHAD  BHARTI"/>
    <s v="ONLINE"/>
    <s v="20.09.25"/>
    <n v="20000"/>
    <s v="UPI"/>
    <m/>
    <s v="CBC COLL"/>
    <n v="2826"/>
    <n v="13910"/>
    <x v="3"/>
    <x v="2"/>
    <x v="0"/>
    <x v="0"/>
    <n v="23251.27"/>
    <n v="1094"/>
    <n v="2250"/>
    <n v="2250"/>
    <s v="08.08.25"/>
    <n v="9.141043591472002E-2"/>
    <n v="7.9280865737682525E-3"/>
    <s v="RB"/>
    <x v="0"/>
    <s v="PAID"/>
    <x v="2"/>
    <s v="Add not found"/>
    <m/>
    <s v="CNAVNA"/>
    <m/>
    <s v="ELG"/>
    <s v="c/o sakhare shalivahan laxman sr.152/1 marunji road hinjewadi pune   opp mrf tyre showroom PUNE 411057"/>
    <s v="MARUNJI"/>
    <s v="- 7485875377 7485875377 "/>
    <s v="samadhan washing centre"/>
    <s v="c/o sakhare shalivahan laxman sr.152/1 marunji road hinjewadi pune   opp mrf tyre showroom PUNE 411057"/>
    <n v="17254"/>
    <n v="23251.27"/>
    <n v="149"/>
    <n v="0"/>
    <s v="-"/>
    <s v="NPA"/>
    <s v="MH14KM1356"/>
    <s v="SPLENDOR PLUS DRS CAST FI BLACK"/>
    <n v="44905"/>
    <n v="36"/>
    <x v="1"/>
    <s v="KAILASH ATKARI"/>
    <s v="NUTAN KAMBLE"/>
    <m/>
    <m/>
    <m/>
    <n v="1"/>
    <m/>
    <m/>
    <m/>
    <m/>
    <m/>
    <m/>
    <m/>
    <m/>
    <m/>
    <m/>
    <m/>
    <m/>
    <m/>
    <m/>
    <m/>
    <m/>
    <m/>
    <m/>
    <m/>
    <m/>
    <m/>
    <m/>
    <m/>
    <m/>
    <m/>
    <m/>
    <m/>
    <m/>
    <m/>
    <n v="2"/>
    <m/>
    <m/>
    <m/>
    <m/>
    <m/>
    <m/>
    <m/>
    <m/>
    <m/>
    <m/>
    <m/>
    <m/>
    <m/>
    <m/>
    <m/>
    <m/>
    <m/>
    <m/>
    <m/>
    <m/>
    <m/>
    <m/>
    <m/>
    <m/>
    <m/>
    <m/>
    <m/>
    <m/>
    <m/>
    <m/>
    <m/>
    <m/>
    <m/>
    <m/>
    <m/>
    <m/>
    <m/>
    <m/>
    <m/>
    <m/>
    <m/>
    <m/>
    <m/>
    <m/>
    <m/>
    <m/>
    <m/>
    <m/>
    <m/>
    <m/>
    <m/>
    <m/>
    <m/>
    <m/>
    <m/>
    <m/>
    <m/>
    <m/>
    <m/>
    <n v="3"/>
    <n v="1"/>
    <s v="DUWT0030"/>
    <s v="k6k4YUiGFtc"/>
    <s v="Allocated 02"/>
    <s v="Address Not Found (NC_ANF)"/>
    <s v="Address not found "/>
    <d v="2025-09-12T00:00:00"/>
    <s v="RINGING NO RESPONSE (RNR)"/>
    <s v="dt--05th  Sep16:13 pm called up customer no 7485875377  Its ringing "/>
    <d v="2025-09-05T00:00:00"/>
    <s v="NO"/>
  </r>
  <r>
    <n v="139054823"/>
    <s v="ASHA GANESH DOLAS"/>
    <s v="ONLINE"/>
    <s v="24.09.25"/>
    <n v="3600"/>
    <m/>
    <m/>
    <m/>
    <n v="3574"/>
    <n v="3330"/>
    <x v="0"/>
    <x v="0"/>
    <x v="0"/>
    <x v="10"/>
    <n v="23242.04"/>
    <n v="86"/>
    <n v="0"/>
    <n v="2250"/>
    <s v="-"/>
    <n v="3.5759265506381373E-2"/>
    <n v="1.157863044290114E-3"/>
    <s v="FLOW"/>
    <x v="0"/>
    <s v="-"/>
    <x v="5"/>
    <m/>
    <n v="25"/>
    <s v="CAVA"/>
    <m/>
    <s v="-"/>
    <s v="flat no 3 D Wing  Kasarwadi Dwarika Nagari soc. keshav nagar   near Varun hotel PUNE 411034"/>
    <s v="KASARWADI"/>
    <s v=" 7745830053 7745830053 "/>
    <s v="POONA HEATERS INDUSTRIAL PVT LTD"/>
    <s v="bhosri midc bhosri  midc PUNE 411026"/>
    <n v="5666"/>
    <n v="23242.04"/>
    <n v="27"/>
    <n v="24"/>
    <s v="-"/>
    <s v="REGULAR"/>
    <s v="MH14KR0966"/>
    <s v="HONDA ACTIVA 6G DLX LTD ED"/>
    <n v="44974"/>
    <n v="36"/>
    <x v="1"/>
    <s v="VIJAY NIKAM"/>
    <s v="NUTAN KAMBLE"/>
    <m/>
    <m/>
    <m/>
    <m/>
    <m/>
    <m/>
    <n v="1"/>
    <m/>
    <m/>
    <m/>
    <m/>
    <m/>
    <m/>
    <m/>
    <m/>
    <m/>
    <m/>
    <m/>
    <m/>
    <m/>
    <m/>
    <m/>
    <m/>
    <m/>
    <m/>
    <m/>
    <m/>
    <m/>
    <m/>
    <m/>
    <m/>
    <m/>
    <m/>
    <n v="1"/>
    <m/>
    <m/>
    <m/>
    <m/>
    <m/>
    <m/>
    <m/>
    <m/>
    <m/>
    <m/>
    <m/>
    <m/>
    <m/>
    <m/>
    <n v="1"/>
    <m/>
    <m/>
    <n v="1"/>
    <m/>
    <m/>
    <n v="1"/>
    <m/>
    <m/>
    <m/>
    <m/>
    <m/>
    <m/>
    <m/>
    <m/>
    <m/>
    <m/>
    <m/>
    <n v="1"/>
    <m/>
    <m/>
    <n v="1"/>
    <m/>
    <m/>
    <m/>
    <m/>
    <m/>
    <m/>
    <m/>
    <m/>
    <m/>
    <m/>
    <m/>
    <m/>
    <m/>
    <m/>
    <m/>
    <m/>
    <m/>
    <m/>
    <m/>
    <m/>
    <m/>
    <m/>
    <m/>
    <n v="7"/>
    <n v="1"/>
    <s v="DUWT0025"/>
    <s v="B6vJOaeAX8m"/>
    <s v="Allocated 02"/>
    <s v="Promise To Pay (PTP)"/>
    <s v="Customer given ptp to online payment "/>
    <d v="2025-09-24T00:00:00"/>
    <s v="Non Contactable Customer (POT_SKIP)"/>
    <s v="dt--02nd sep 17:20 pm called up customer no 7745830053 Its  not connected "/>
    <d v="2025-09-02T00:00:00"/>
    <s v="NO"/>
  </r>
  <r>
    <n v="466036327"/>
    <s v="DHARMANATH KALURAM BARBATE"/>
    <m/>
    <m/>
    <m/>
    <m/>
    <m/>
    <m/>
    <n v="1176"/>
    <n v="3528"/>
    <x v="2"/>
    <x v="1"/>
    <x v="1"/>
    <x v="14"/>
    <n v="23100"/>
    <n v="59"/>
    <n v="0"/>
    <n v="1350"/>
    <s v="FLOW"/>
    <n v="7.109819128048088E-2"/>
    <n v="5.9323717022151156E-3"/>
    <s v="STABLE"/>
    <x v="4"/>
    <s v="BPTP"/>
    <x v="5"/>
    <m/>
    <m/>
    <m/>
    <m/>
    <s v="-"/>
    <s v="BARABATEVASTI RETV   ADI KHARPUD  I BK. PO RETWADI  DIST PUNE MAHARASHTRA - 410505  RAJGURUNAGAR 410505"/>
    <s v="RAJGUR NAGAR"/>
    <s v=" 8975018177  "/>
    <s v="ased"/>
    <s v="      "/>
    <n v="4937"/>
    <n v="23100"/>
    <n v="87"/>
    <n v="115"/>
    <s v="-"/>
    <s v="REGULAR"/>
    <s v="MH14LV1618"/>
    <s v="ACCESS SPL ED DISC CBS BT BSVI"/>
    <n v="45779"/>
    <n v="24"/>
    <x v="1"/>
    <s v="KAILASH ATKARI"/>
    <s v="NUTAN KAMBLE"/>
    <m/>
    <m/>
    <m/>
    <m/>
    <m/>
    <m/>
    <m/>
    <m/>
    <m/>
    <n v="1"/>
    <m/>
    <m/>
    <m/>
    <m/>
    <m/>
    <m/>
    <m/>
    <m/>
    <m/>
    <m/>
    <m/>
    <m/>
    <m/>
    <m/>
    <m/>
    <m/>
    <m/>
    <m/>
    <m/>
    <m/>
    <m/>
    <m/>
    <m/>
    <m/>
    <m/>
    <m/>
    <m/>
    <m/>
    <m/>
    <n v="1"/>
    <m/>
    <m/>
    <m/>
    <m/>
    <m/>
    <m/>
    <m/>
    <m/>
    <m/>
    <m/>
    <m/>
    <m/>
    <m/>
    <m/>
    <m/>
    <m/>
    <m/>
    <m/>
    <m/>
    <m/>
    <m/>
    <m/>
    <m/>
    <m/>
    <m/>
    <m/>
    <m/>
    <m/>
    <m/>
    <m/>
    <m/>
    <m/>
    <m/>
    <m/>
    <m/>
    <m/>
    <m/>
    <m/>
    <m/>
    <m/>
    <m/>
    <m/>
    <m/>
    <m/>
    <m/>
    <m/>
    <m/>
    <m/>
    <m/>
    <m/>
    <m/>
    <m/>
    <m/>
    <n v="2"/>
    <n v="1"/>
    <s v="ZBHT0010"/>
    <s v="APWDHd-mKoc"/>
    <s v="Allocated"/>
    <s v="Left Message (LMCB)"/>
    <s v="Lmcb "/>
    <d v="2025-09-14T00:00:00"/>
    <e v="#N/A"/>
    <e v="#N/A"/>
    <e v="#N/A"/>
    <s v="NO"/>
  </r>
  <r>
    <n v="461281231"/>
    <s v="AKASH BABU SHIVSHARAN"/>
    <s v="ONLINE"/>
    <s v="10.09.25"/>
    <n v="5084"/>
    <s v="UPI"/>
    <n v="406038924999"/>
    <m/>
    <n v="4894"/>
    <n v="0"/>
    <x v="0"/>
    <x v="0"/>
    <x v="0"/>
    <x v="1"/>
    <n v="23096"/>
    <n v="190"/>
    <n v="0"/>
    <n v="0"/>
    <s v="12.08.25"/>
    <n v="2.1737773685850829E-2"/>
    <n v="1.1505876795205781E-3"/>
    <s v="STABLE"/>
    <x v="0"/>
    <s v="PAID"/>
    <x v="1"/>
    <m/>
    <m/>
    <s v="CAVA"/>
    <m/>
    <m/>
    <s v="near-ganesh-provision   stoars-appar-indiranagar   chaitraban-vasahat-Pune-City PUNE 411037"/>
    <s v="BIBWEWADI"/>
    <s v=" 7796408402 7972024852 "/>
    <s v="Rajkumar penurkar distributor"/>
    <s v="lane no 4 Sai nagar   goluknagar  pune city pune  city nr khndoba mandir PUNE 411037"/>
    <n v="5084"/>
    <n v="23096"/>
    <n v="27"/>
    <n v="24"/>
    <s v="-"/>
    <s v="REGULAR"/>
    <s v="MH12WG5910"/>
    <s v="ACCESS SPL ED DISC CBS BT BSVI"/>
    <n v="45288"/>
    <n v="24"/>
    <x v="0"/>
    <s v="VIJAY NIKAM"/>
    <s v="NUTAN KAMBLE"/>
    <m/>
    <m/>
    <m/>
    <m/>
    <m/>
    <m/>
    <m/>
    <m/>
    <m/>
    <m/>
    <m/>
    <m/>
    <m/>
    <m/>
    <m/>
    <m/>
    <m/>
    <m/>
    <m/>
    <m/>
    <m/>
    <m/>
    <m/>
    <m/>
    <m/>
    <m/>
    <m/>
    <n v="1"/>
    <m/>
    <m/>
    <m/>
    <m/>
    <m/>
    <m/>
    <m/>
    <m/>
    <m/>
    <m/>
    <m/>
    <m/>
    <m/>
    <m/>
    <m/>
    <m/>
    <m/>
    <m/>
    <m/>
    <m/>
    <m/>
    <m/>
    <m/>
    <m/>
    <m/>
    <m/>
    <m/>
    <m/>
    <m/>
    <m/>
    <m/>
    <m/>
    <m/>
    <m/>
    <m/>
    <m/>
    <m/>
    <m/>
    <m/>
    <m/>
    <m/>
    <m/>
    <m/>
    <m/>
    <m/>
    <m/>
    <m/>
    <m/>
    <m/>
    <m/>
    <m/>
    <m/>
    <m/>
    <m/>
    <m/>
    <m/>
    <m/>
    <m/>
    <m/>
    <m/>
    <m/>
    <m/>
    <m/>
    <m/>
    <m/>
    <n v="1"/>
    <n v="1"/>
    <s v="DUWT0031"/>
    <e v="#N/A"/>
    <s v="Allocated"/>
    <s v="Payment (PAID)"/>
    <s v="Customer paid emi"/>
    <d v="2025-09-10T00:00:00"/>
    <s v="Non Contactable Customer (POT_SKIP)"/>
    <s v="dt--13th sep 18:11 pm called up customer no 7972024852  Its wrong no "/>
    <d v="2025-09-13T00:00:00"/>
    <s v="NO"/>
  </r>
  <r>
    <n v="461174138"/>
    <s v="AARSHAD RAHIM SHAIKH"/>
    <s v="BRANCH"/>
    <s v="29.09.25"/>
    <n v="5000"/>
    <m/>
    <m/>
    <m/>
    <n v="4770"/>
    <n v="4705"/>
    <x v="0"/>
    <x v="0"/>
    <x v="0"/>
    <x v="9"/>
    <n v="22716.41"/>
    <n v="196"/>
    <n v="0"/>
    <n v="1350"/>
    <s v="20.08.25"/>
    <n v="8.5007918754852405E-3"/>
    <n v="1.131677410328112E-3"/>
    <s v="STABLE"/>
    <x v="0"/>
    <s v="PAID"/>
    <x v="1"/>
    <m/>
    <n v="25"/>
    <s v="CAVA"/>
    <m/>
    <m/>
    <s v="KRUSHNA NAGAR DIGHI   PUNE CITY  SARVE NO 83 BEHIND  MAMTA SWEETS  PUNE 411015"/>
    <s v="DIGHI"/>
    <s v=" 8624933599  "/>
    <s v="MSC SERVICE CENTER INDIA PRIVATE LIMITED"/>
    <s v="pune bhosari     PUNE 411015"/>
    <n v="11021"/>
    <n v="22716.41"/>
    <n v="27"/>
    <n v="55"/>
    <s v="-"/>
    <s v="REGULAR"/>
    <s v="MH14LG1713"/>
    <s v="SPLENDOR PLUS BS6 I3S DRS CAST FI"/>
    <n v="45279"/>
    <n v="24"/>
    <x v="0"/>
    <s v="VIJAY NIKAM"/>
    <s v="NUTAN KAMBLE"/>
    <m/>
    <m/>
    <m/>
    <m/>
    <m/>
    <m/>
    <m/>
    <m/>
    <m/>
    <m/>
    <m/>
    <m/>
    <m/>
    <m/>
    <m/>
    <m/>
    <m/>
    <m/>
    <m/>
    <m/>
    <m/>
    <m/>
    <m/>
    <m/>
    <m/>
    <m/>
    <m/>
    <m/>
    <m/>
    <m/>
    <n v="1"/>
    <m/>
    <m/>
    <m/>
    <m/>
    <m/>
    <m/>
    <m/>
    <m/>
    <m/>
    <m/>
    <m/>
    <m/>
    <m/>
    <m/>
    <m/>
    <m/>
    <m/>
    <m/>
    <m/>
    <m/>
    <m/>
    <m/>
    <m/>
    <m/>
    <m/>
    <m/>
    <m/>
    <m/>
    <m/>
    <m/>
    <m/>
    <m/>
    <m/>
    <m/>
    <m/>
    <m/>
    <m/>
    <m/>
    <m/>
    <m/>
    <m/>
    <m/>
    <m/>
    <m/>
    <m/>
    <m/>
    <m/>
    <m/>
    <m/>
    <m/>
    <m/>
    <m/>
    <m/>
    <m/>
    <m/>
    <m/>
    <m/>
    <m/>
    <m/>
    <m/>
    <m/>
    <m/>
    <n v="1"/>
    <n v="1"/>
    <s v="ZBHT0012"/>
    <e v="#N/A"/>
    <s v="Allocated"/>
    <s v="Door Locked (NC_DL)"/>
    <s v="Nc"/>
    <d v="2025-09-11T00:00:00"/>
    <s v="Non Contactable Customer (POT_SKIP)"/>
    <s v="dt--13th sep 15:43 pm called up customer no 8624933599 Its out of network  coverage area "/>
    <d v="2025-09-13T00:00:00"/>
    <s v="NO"/>
  </r>
  <r>
    <n v="453189788"/>
    <s v="SURAJ SUNIL PAWAR"/>
    <s v="ONLINE"/>
    <s v="11.09.25"/>
    <n v="2600"/>
    <s v="UPI"/>
    <n v="473069699631"/>
    <m/>
    <n v="2461"/>
    <n v="2338"/>
    <x v="0"/>
    <x v="0"/>
    <x v="0"/>
    <x v="12"/>
    <n v="22626"/>
    <n v="85"/>
    <n v="0"/>
    <n v="2278"/>
    <s v="11.08.25"/>
    <n v="2.5406362563458639E-2"/>
    <n v="1.127173399585756E-3"/>
    <s v="STABLE"/>
    <x v="0"/>
    <s v="PAID"/>
    <x v="4"/>
    <m/>
    <m/>
    <m/>
    <m/>
    <m/>
    <s v="B1 MOGRA 204  NANDANVAN APARTMENT CONDOMINIUM PIMPLE NILAKH   PUNE 411027"/>
    <s v="PIMPLE GURAV"/>
    <s v=" 7058943677  "/>
    <s v="Future market insiges"/>
    <s v="Baner baner Baner   pasahan link  road   PUNE 411033"/>
    <n v="7162"/>
    <n v="22626"/>
    <n v="27"/>
    <n v="24"/>
    <s v="-"/>
    <s v="NPA"/>
    <s v="MH14KC1176"/>
    <s v="TVS NTORQ 125 RACE XP"/>
    <n v="44679"/>
    <n v="48"/>
    <x v="0"/>
    <s v="KAILASH ATKARI"/>
    <s v="NUTAN KAMBLE"/>
    <m/>
    <m/>
    <m/>
    <m/>
    <m/>
    <m/>
    <m/>
    <m/>
    <m/>
    <m/>
    <m/>
    <m/>
    <m/>
    <m/>
    <m/>
    <m/>
    <m/>
    <m/>
    <m/>
    <m/>
    <m/>
    <m/>
    <m/>
    <m/>
    <m/>
    <m/>
    <m/>
    <m/>
    <m/>
    <m/>
    <n v="1"/>
    <m/>
    <m/>
    <m/>
    <m/>
    <m/>
    <m/>
    <m/>
    <m/>
    <m/>
    <m/>
    <m/>
    <m/>
    <m/>
    <m/>
    <m/>
    <m/>
    <m/>
    <m/>
    <m/>
    <m/>
    <m/>
    <m/>
    <m/>
    <m/>
    <m/>
    <m/>
    <m/>
    <m/>
    <m/>
    <m/>
    <m/>
    <m/>
    <m/>
    <m/>
    <m/>
    <m/>
    <m/>
    <m/>
    <m/>
    <m/>
    <m/>
    <n v="1"/>
    <m/>
    <m/>
    <m/>
    <m/>
    <m/>
    <m/>
    <m/>
    <m/>
    <m/>
    <m/>
    <m/>
    <m/>
    <m/>
    <m/>
    <m/>
    <m/>
    <m/>
    <m/>
    <m/>
    <m/>
    <n v="2"/>
    <n v="1"/>
    <s v="ZBHT0015"/>
    <e v="#N/A"/>
    <s v="Allocated"/>
    <s v="Left Message (LMCB)"/>
    <s v="Visited at customer residence address. Customer not meet at home. Left message at home with father."/>
    <d v="2025-09-25T00:00:00"/>
    <s v="RINGING NO RESPONSE (RNR)"/>
    <s v="dt--13th sep 18:12 pm called up customer no 7058943677 Its  ringing "/>
    <d v="2025-09-13T00:00:00"/>
    <s v="NO"/>
  </r>
  <r>
    <n v="465164577"/>
    <s v="MACHHINDRA GAHININATH AGHAV"/>
    <s v="ONLINE"/>
    <s v="22.09.25"/>
    <n v="4295"/>
    <m/>
    <m/>
    <m/>
    <n v="4029"/>
    <n v="3822"/>
    <x v="0"/>
    <x v="0"/>
    <x v="0"/>
    <x v="7"/>
    <n v="22599"/>
    <n v="128"/>
    <n v="0"/>
    <n v="2700"/>
    <s v="29.08.25"/>
    <n v="2.543642250106002E-2"/>
    <n v="1.1258283239299249E-3"/>
    <s v="STABLE"/>
    <x v="0"/>
    <s v="PTP"/>
    <x v="1"/>
    <m/>
    <n v="20"/>
    <s v="CAVA"/>
    <m/>
    <s v="-"/>
    <s v="C/O SANDIP SOPAN   PAWALE S NO 14/1A  VRIDAWAN   PUNE 411033"/>
    <s v="CHINCHWAD GAON"/>
    <s v=" 9767651944  "/>
    <s v="OTHERS"/>
    <s v="      "/>
    <n v="6650"/>
    <n v="22599"/>
    <n v="26"/>
    <n v="23"/>
    <s v="-"/>
    <s v="REGULAR"/>
    <s v="MH12WH5703"/>
    <s v="HF DELUXE BS6 I3S DRUM SELF CAST"/>
    <n v="45665"/>
    <n v="12"/>
    <x v="1"/>
    <s v="KAILASH ATKARI"/>
    <s v="NUTAN KAMBLE"/>
    <m/>
    <m/>
    <m/>
    <m/>
    <m/>
    <m/>
    <n v="1"/>
    <m/>
    <m/>
    <m/>
    <m/>
    <m/>
    <m/>
    <m/>
    <m/>
    <m/>
    <m/>
    <m/>
    <m/>
    <m/>
    <m/>
    <m/>
    <m/>
    <m/>
    <m/>
    <m/>
    <m/>
    <m/>
    <m/>
    <m/>
    <m/>
    <m/>
    <m/>
    <m/>
    <m/>
    <m/>
    <m/>
    <m/>
    <m/>
    <m/>
    <m/>
    <m/>
    <m/>
    <m/>
    <m/>
    <m/>
    <m/>
    <m/>
    <m/>
    <m/>
    <m/>
    <m/>
    <m/>
    <m/>
    <m/>
    <m/>
    <m/>
    <m/>
    <m/>
    <m/>
    <m/>
    <m/>
    <m/>
    <m/>
    <m/>
    <m/>
    <m/>
    <m/>
    <m/>
    <m/>
    <m/>
    <m/>
    <m/>
    <m/>
    <m/>
    <m/>
    <m/>
    <m/>
    <m/>
    <m/>
    <m/>
    <m/>
    <m/>
    <m/>
    <m/>
    <m/>
    <m/>
    <m/>
    <m/>
    <m/>
    <m/>
    <m/>
    <m/>
    <n v="1"/>
    <n v="1"/>
    <s v="ZBHT0015"/>
    <s v="APGyEFm6e8z"/>
    <s v="Allocated 02"/>
    <s v="Left Message (LMCB)"/>
    <s v="Visit cm residence address cm in the village lm with relatives members "/>
    <d v="2025-09-03T00:00:00"/>
    <s v="RINGING NO RESPONSE (RNR)"/>
    <s v="15:36-CALLED UP THE CUSTOMER NO. CUSTOMER CONTACT NUMBER ARE RINGING MODE"/>
    <d v="2025-09-17T00:00:00"/>
    <s v="NO"/>
  </r>
  <r>
    <n v="139863935"/>
    <s v="PRAVIN BALU AUTI"/>
    <m/>
    <m/>
    <m/>
    <m/>
    <m/>
    <m/>
    <n v="3047"/>
    <n v="2930"/>
    <x v="0"/>
    <x v="1"/>
    <x v="1"/>
    <x v="16"/>
    <n v="22441.83"/>
    <n v="149"/>
    <n v="0"/>
    <n v="1658"/>
    <s v="31.08.25"/>
    <n v="1.348810420073966E-2"/>
    <n v="1.1179984890844869E-3"/>
    <s v="STABLE"/>
    <x v="3"/>
    <s v="BPTP"/>
    <x v="1"/>
    <m/>
    <n v="30"/>
    <s v="CAVA"/>
    <m/>
    <s v="-"/>
    <s v="VIGHNAHARTA FARMA A/P ALEPHATA TAL.JUNNAR DIST.PUNE  N/R GADEKAR HOSPITAL PUNE 412411"/>
    <s v="JUNNAR"/>
    <s v=" 8329774581 8329774581 "/>
    <s v="VIGHNAHARTA FARMA"/>
    <s v="VIGHNAHARTA FARMA A/P ALEPHATA TAL.JUNNAR DIST.PUNE  N/R GADEKAR HOSPITAL PUNE 412411"/>
    <n v="4737"/>
    <n v="22441.83"/>
    <n v="27"/>
    <n v="55"/>
    <s v="-"/>
    <s v="REGULAR"/>
    <s v="MH14KR8415"/>
    <s v="HF DELUXE DRS C I3S FI"/>
    <n v="44998"/>
    <n v="36"/>
    <x v="1"/>
    <s v="KAILASH ATKARI"/>
    <s v="AARTI ZENDE"/>
    <m/>
    <m/>
    <m/>
    <m/>
    <m/>
    <m/>
    <n v="1"/>
    <m/>
    <m/>
    <m/>
    <m/>
    <m/>
    <m/>
    <m/>
    <m/>
    <m/>
    <m/>
    <m/>
    <m/>
    <m/>
    <m/>
    <m/>
    <m/>
    <m/>
    <m/>
    <m/>
    <m/>
    <m/>
    <m/>
    <m/>
    <m/>
    <m/>
    <m/>
    <m/>
    <m/>
    <m/>
    <m/>
    <m/>
    <m/>
    <m/>
    <m/>
    <m/>
    <m/>
    <m/>
    <m/>
    <m/>
    <m/>
    <m/>
    <m/>
    <m/>
    <m/>
    <m/>
    <m/>
    <m/>
    <m/>
    <m/>
    <m/>
    <m/>
    <m/>
    <m/>
    <m/>
    <m/>
    <m/>
    <m/>
    <m/>
    <m/>
    <m/>
    <m/>
    <m/>
    <m/>
    <m/>
    <m/>
    <m/>
    <m/>
    <m/>
    <m/>
    <m/>
    <m/>
    <m/>
    <m/>
    <m/>
    <m/>
    <m/>
    <m/>
    <m/>
    <m/>
    <m/>
    <m/>
    <m/>
    <m/>
    <m/>
    <m/>
    <m/>
    <n v="1"/>
    <n v="1"/>
    <s v="ZBHT0021"/>
    <s v="B6Mk7fNO93"/>
    <s v="Allocated 02"/>
    <s v="Promise To Pay (PTP)"/>
    <s v="Ptp"/>
    <d v="2025-09-25T00:00:00"/>
    <s v="Non Contactable Customer (POT_SKIP)"/>
    <s v="15:37-CALLED UP THE CUSTOMER NO. CUSTOMER CONTACT NUMBER IS OUT OF COVREJ AREA"/>
    <d v="2025-09-17T00:00:00"/>
    <s v="NO"/>
  </r>
  <r>
    <n v="455739446"/>
    <s v="ZUVERIYA ABDULHAMID SHAIKH"/>
    <m/>
    <m/>
    <m/>
    <m/>
    <m/>
    <m/>
    <n v="2993"/>
    <n v="11889"/>
    <x v="1"/>
    <x v="1"/>
    <x v="1"/>
    <x v="9"/>
    <n v="22265"/>
    <n v="575"/>
    <n v="0"/>
    <n v="2250"/>
    <s v="-"/>
    <n v="7.6134869476144229E-2"/>
    <n v="5.1852319972238367E-3"/>
    <s v="FLOW"/>
    <x v="1"/>
    <s v="-"/>
    <x v="2"/>
    <s v="ADd not found"/>
    <m/>
    <s v="CNAVNA"/>
    <m/>
    <s v="-"/>
    <s v="SR NO 12 LAXMI   NGR KRANTI CHOWK  NR LUCKY PAN  SHOP YERAWADA VTC PUNE CITY  PUNE 411006"/>
    <s v="YERWADA"/>
    <s v=" 9890512783  "/>
    <s v="Pride future classes"/>
    <s v="Yerwada laxmi nagar   sr no 12 Near  lucky paan  shop  PUNE 411006"/>
    <n v="14714"/>
    <n v="22265"/>
    <n v="119"/>
    <n v="147"/>
    <s v="-"/>
    <s v="NPA"/>
    <s v="MH12UX2995"/>
    <s v="HONDA ACTIVA 6G STD BS VI"/>
    <n v="44887"/>
    <n v="36"/>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60284705"/>
    <s v="VISHAL SHIVAJI UBARHANDE"/>
    <m/>
    <m/>
    <m/>
    <m/>
    <m/>
    <s v="BANK STABLE 29"/>
    <n v="4589"/>
    <n v="8983"/>
    <x v="4"/>
    <x v="0"/>
    <x v="1"/>
    <x v="10"/>
    <n v="22000"/>
    <n v="195"/>
    <n v="0"/>
    <n v="1350"/>
    <s v="-"/>
    <n v="3.6310618659165378E-2"/>
    <n v="3.766888328011773E-3"/>
    <s v="STABLE"/>
    <x v="0"/>
    <s v="-"/>
    <x v="2"/>
    <s v="Add not found"/>
    <m/>
    <s v="CNAVNA"/>
    <m/>
    <s v="-"/>
    <s v="EKTA COLONY CHAKRAPANI   BHOSARI  PUNE   PUNE 411039"/>
    <s v="BHOSARI"/>
    <s v=" -  "/>
    <s v="CCPL PVT LTD"/>
    <s v="SECTOR 7 MIDC BHOSARI   PUNE    PUNE 411026"/>
    <n v="10528"/>
    <n v="22000"/>
    <n v="58"/>
    <n v="55"/>
    <s v="-"/>
    <s v="REGULAR"/>
    <s v="MH28BV4408"/>
    <s v="SPLENDOR PLUS BS6 I3S DRS CAST FI"/>
    <n v="45223"/>
    <n v="24"/>
    <x v="1"/>
    <s v="VIJAY NIKAM"/>
    <s v="NUTAN KAMBLE"/>
    <m/>
    <m/>
    <m/>
    <m/>
    <m/>
    <m/>
    <m/>
    <m/>
    <m/>
    <n v="1"/>
    <m/>
    <m/>
    <m/>
    <m/>
    <m/>
    <m/>
    <m/>
    <m/>
    <m/>
    <m/>
    <m/>
    <m/>
    <m/>
    <m/>
    <m/>
    <m/>
    <m/>
    <m/>
    <m/>
    <m/>
    <m/>
    <m/>
    <m/>
    <m/>
    <m/>
    <m/>
    <m/>
    <m/>
    <m/>
    <m/>
    <m/>
    <m/>
    <m/>
    <m/>
    <m/>
    <m/>
    <m/>
    <m/>
    <m/>
    <m/>
    <m/>
    <m/>
    <m/>
    <m/>
    <m/>
    <m/>
    <m/>
    <m/>
    <m/>
    <m/>
    <m/>
    <m/>
    <m/>
    <m/>
    <m/>
    <m/>
    <m/>
    <m/>
    <m/>
    <m/>
    <m/>
    <m/>
    <n v="1"/>
    <m/>
    <m/>
    <m/>
    <m/>
    <m/>
    <m/>
    <m/>
    <m/>
    <m/>
    <m/>
    <m/>
    <m/>
    <m/>
    <m/>
    <m/>
    <m/>
    <m/>
    <m/>
    <m/>
    <m/>
    <n v="2"/>
    <n v="1"/>
    <s v="DUWT0025"/>
    <s v="G2A-lxemRPm"/>
    <s v="Allocated 02"/>
    <s v="Address Not Found (NC_ANF)"/>
    <s v="Customer residence add not found short add "/>
    <d v="2025-09-04T00:00:00"/>
    <s v="Non Contactable Customer (POT_SKIP)"/>
    <s v="dt--02nd sep 17:21pm called up customer no  Its not  available  "/>
    <d v="2025-09-02T00:00:00"/>
    <s v="NO"/>
  </r>
  <r>
    <n v="139133063"/>
    <s v="YOGESH BAJARANG DHALE"/>
    <m/>
    <m/>
    <m/>
    <m/>
    <m/>
    <s v="BANK RB 29"/>
    <n v="2977"/>
    <n v="2888"/>
    <x v="0"/>
    <x v="2"/>
    <x v="1"/>
    <x v="15"/>
    <n v="21927.51"/>
    <n v="34"/>
    <n v="0"/>
    <n v="450"/>
    <s v="-"/>
    <n v="1.6153485646937461E-2"/>
    <n v="1.092376292369427E-3"/>
    <s v="RB"/>
    <x v="0"/>
    <s v="-"/>
    <x v="4"/>
    <m/>
    <m/>
    <s v="CNAVNA"/>
    <m/>
    <s v="-"/>
    <s v="TAPKIR NAGAR GAJANAN MAHARAJ MANDIR INDRAYANI NAGAR DEHU PHATA ALANDI   NEAR NEELAM HOTEL ALANDI DEVASHI 412105"/>
    <s v="ALANADI DEVACHI"/>
    <s v=" 9146983736 9146983736 "/>
    <s v="SURYKIRAN HOTEL"/>
    <s v="SURYKIRAN HOTEL DEHU PHATA TAPKIR NAGAR ALANDI  NEAR SHANTI HONDA ALANDI DEVASHI 412105"/>
    <n v="3372"/>
    <n v="21927.51"/>
    <n v="26"/>
    <n v="0"/>
    <s v="-"/>
    <s v="REGULAR"/>
    <s v="MH14KR4403"/>
    <s v="SPLENDOR PLUS BS6 I3S DRS CAST FI"/>
    <n v="44991"/>
    <n v="36"/>
    <x v="1"/>
    <s v="VIJAY NIKAM"/>
    <s v="NUTAN KAMBLE"/>
    <m/>
    <m/>
    <m/>
    <m/>
    <m/>
    <m/>
    <m/>
    <m/>
    <m/>
    <n v="1"/>
    <m/>
    <m/>
    <m/>
    <m/>
    <m/>
    <m/>
    <m/>
    <m/>
    <m/>
    <m/>
    <m/>
    <m/>
    <m/>
    <m/>
    <m/>
    <m/>
    <m/>
    <m/>
    <m/>
    <m/>
    <m/>
    <m/>
    <m/>
    <m/>
    <m/>
    <m/>
    <m/>
    <m/>
    <m/>
    <m/>
    <m/>
    <m/>
    <m/>
    <m/>
    <m/>
    <m/>
    <m/>
    <m/>
    <m/>
    <m/>
    <m/>
    <m/>
    <m/>
    <m/>
    <m/>
    <m/>
    <m/>
    <m/>
    <m/>
    <m/>
    <m/>
    <m/>
    <m/>
    <m/>
    <m/>
    <m/>
    <m/>
    <m/>
    <m/>
    <m/>
    <m/>
    <m/>
    <m/>
    <m/>
    <m/>
    <m/>
    <m/>
    <m/>
    <m/>
    <m/>
    <m/>
    <m/>
    <m/>
    <m/>
    <m/>
    <m/>
    <m/>
    <m/>
    <m/>
    <m/>
    <m/>
    <m/>
    <m/>
    <n v="1"/>
    <n v="1"/>
    <s v="ZBHT0009"/>
    <s v="AP58_3bxfV67"/>
    <s v="Allocated 02"/>
    <s v="Shifted (NC_SFTD)"/>
    <s v="Customer left job"/>
    <d v="2025-09-04T00:00:00"/>
    <s v="Non Contactable Customer (POT_SKIP)"/>
    <s v="dt--02nd sep17:27 pm called up customer no 9146983736  Its  not availeble "/>
    <d v="2025-09-02T00:00:00"/>
    <s v="NO"/>
  </r>
  <r>
    <n v="462557181"/>
    <s v="KAJAL ANIKET GAIKWAD"/>
    <s v="ONLINE"/>
    <s v="29.09.25"/>
    <n v="2660"/>
    <s v="UPI"/>
    <n v="417554869826"/>
    <m/>
    <n v="2610"/>
    <n v="2610"/>
    <x v="0"/>
    <x v="0"/>
    <x v="0"/>
    <x v="8"/>
    <n v="21753"/>
    <n v="41"/>
    <n v="0"/>
    <n v="900"/>
    <s v="-"/>
    <n v="1.447690226316049E-2"/>
    <n v="1.0836826200472439E-3"/>
    <s v="STABLE"/>
    <x v="0"/>
    <s v="-"/>
    <x v="1"/>
    <m/>
    <n v="26"/>
    <s v="CAVA"/>
    <m/>
    <s v="-"/>
    <s v="872 WAGHAJAI NAGAR   CHAUPATI TAL  BHOR DIST PUNE   PUNE 412206"/>
    <s v="BHOR"/>
    <s v=" 9145044215  "/>
    <s v="OTHERS"/>
    <s v="      "/>
    <n v="6161"/>
    <n v="21753"/>
    <n v="26"/>
    <n v="54"/>
    <s v="-"/>
    <s v="REGULAR"/>
    <s v="MH12VP3597"/>
    <s v="RE BULLET 350 EFI BLACK"/>
    <n v="45395"/>
    <n v="24"/>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RINGING NO RESPONSE (RNR)"/>
    <s v="dt--17th sep 16:54 pm called up customer no 9145044215 Its ringing "/>
    <d v="2025-09-17T00:00:00"/>
    <s v="NO"/>
  </r>
  <r>
    <n v="464362304"/>
    <s v="SANTOSHKUMAR DEVRAJ BHARATI"/>
    <s v="ONLINE"/>
    <s v="11.09.25"/>
    <n v="5200"/>
    <s v="UPI"/>
    <n v="250001134709"/>
    <m/>
    <n v="1684"/>
    <n v="1538"/>
    <x v="0"/>
    <x v="2"/>
    <x v="0"/>
    <x v="12"/>
    <n v="21704"/>
    <n v="43"/>
    <n v="0"/>
    <n v="2700"/>
    <s v="16.08.25"/>
    <n v="2.4371063956391159E-2"/>
    <n v="1.0812415568199969E-3"/>
    <s v="RB"/>
    <x v="0"/>
    <s v="PAID"/>
    <x v="4"/>
    <m/>
    <m/>
    <m/>
    <m/>
    <s v="-"/>
    <s v="C/O- DEVRAJ RAM   SR. NO. 84 KAL  E BUILDING OPP.  KALEWADI POLIC E CHOWKI KALEWADI  PUNE 411017"/>
    <s v="PIMAPRI"/>
    <s v=" 8418001790  "/>
    <s v="OTHERS"/>
    <s v="      "/>
    <n v="4281"/>
    <n v="21704"/>
    <n v="26"/>
    <n v="23"/>
    <s v="-"/>
    <s v="REGULAR"/>
    <s v="MH14KP6173"/>
    <s v="SPLENDOR PLUS DRS CAST FI BLACK"/>
    <n v="45583"/>
    <n v="24"/>
    <x v="1"/>
    <s v="KAILASH ATKARI"/>
    <s v="NUTAN KAMBLE"/>
    <m/>
    <m/>
    <m/>
    <m/>
    <m/>
    <m/>
    <m/>
    <m/>
    <m/>
    <n v="1"/>
    <m/>
    <m/>
    <m/>
    <m/>
    <m/>
    <m/>
    <m/>
    <m/>
    <m/>
    <m/>
    <m/>
    <n v="1"/>
    <m/>
    <m/>
    <m/>
    <m/>
    <m/>
    <m/>
    <m/>
    <m/>
    <m/>
    <m/>
    <m/>
    <m/>
    <m/>
    <m/>
    <m/>
    <m/>
    <m/>
    <m/>
    <m/>
    <m/>
    <m/>
    <m/>
    <m/>
    <m/>
    <m/>
    <m/>
    <m/>
    <m/>
    <m/>
    <m/>
    <m/>
    <m/>
    <m/>
    <m/>
    <m/>
    <m/>
    <m/>
    <m/>
    <m/>
    <m/>
    <m/>
    <m/>
    <m/>
    <m/>
    <m/>
    <m/>
    <m/>
    <m/>
    <m/>
    <m/>
    <m/>
    <m/>
    <m/>
    <m/>
    <m/>
    <m/>
    <m/>
    <m/>
    <m/>
    <m/>
    <m/>
    <m/>
    <m/>
    <m/>
    <m/>
    <m/>
    <m/>
    <m/>
    <m/>
    <m/>
    <m/>
    <n v="2"/>
    <n v="1"/>
    <s v="ZBHT0015"/>
    <s v="koKLd_z6ey7"/>
    <s v="Allocated 02"/>
    <s v="Promise To Pay (PTP)"/>
    <s v="Meet customer other place and he promises to pay emi on date 15/09/2025. Vehicle with him."/>
    <d v="2025-09-15T00:00:00"/>
    <s v="RINGING NO RESPONSE (RNR)"/>
    <s v="dt--05th  Sep 16:15pm called up customer no 8418001790  Its ringing "/>
    <d v="2025-09-05T00:00:00"/>
    <s v="NO"/>
  </r>
  <r>
    <n v="137632312"/>
    <s v="GIRIJA DNYANESHWAR CHORGHE"/>
    <s v="COLLECT"/>
    <s v="16.09.25"/>
    <n v="3522"/>
    <m/>
    <m/>
    <m/>
    <n v="3302"/>
    <n v="3211"/>
    <x v="0"/>
    <x v="0"/>
    <x v="0"/>
    <x v="11"/>
    <n v="21653.91"/>
    <n v="220"/>
    <n v="0"/>
    <n v="2700"/>
    <s v="14.08.25"/>
    <n v="5.8361021963041257E-2"/>
    <n v="1.0787461923903469E-3"/>
    <s v="STABLE"/>
    <x v="0"/>
    <s v="PAID"/>
    <x v="4"/>
    <m/>
    <m/>
    <s v="CAVA"/>
    <m/>
    <m/>
    <s v="GODUMBRE  SOMATANE GODUMBRE SOMATANE  ROAD  NEAR Z. P. SCHOOL. MAVAL  PUNE   Z. P SCHOOL PUNE 410506"/>
    <s v="MAVAL"/>
    <s v=" 7020497373 7558435001 "/>
    <s v="CHORGHE DUDH DAIRY"/>
    <s v="CHORGHE DUDH DAIRY A/P SOMATANE  GODUMBRE  NEAR Z .P SCHOOL   PUNE   PUNE 410506"/>
    <n v="9433"/>
    <n v="21653.91"/>
    <n v="26"/>
    <n v="23"/>
    <s v="-"/>
    <s v="NPA"/>
    <s v="MH14KP6722"/>
    <s v="TVS JUPITER 125 DRUM ALLOY"/>
    <n v="44947"/>
    <n v="36"/>
    <x v="0"/>
    <s v="VIJAY NIKAM"/>
    <s v="AARTI ZENDE"/>
    <m/>
    <m/>
    <m/>
    <m/>
    <m/>
    <m/>
    <m/>
    <m/>
    <m/>
    <m/>
    <m/>
    <m/>
    <m/>
    <m/>
    <m/>
    <m/>
    <m/>
    <m/>
    <m/>
    <m/>
    <m/>
    <m/>
    <m/>
    <m/>
    <m/>
    <m/>
    <m/>
    <m/>
    <m/>
    <m/>
    <n v="1"/>
    <m/>
    <m/>
    <m/>
    <m/>
    <m/>
    <m/>
    <m/>
    <m/>
    <m/>
    <m/>
    <m/>
    <m/>
    <m/>
    <m/>
    <n v="2"/>
    <m/>
    <m/>
    <m/>
    <m/>
    <m/>
    <m/>
    <m/>
    <m/>
    <m/>
    <m/>
    <m/>
    <m/>
    <m/>
    <m/>
    <m/>
    <m/>
    <m/>
    <m/>
    <m/>
    <m/>
    <m/>
    <m/>
    <m/>
    <m/>
    <m/>
    <m/>
    <m/>
    <m/>
    <m/>
    <m/>
    <m/>
    <m/>
    <m/>
    <m/>
    <m/>
    <m/>
    <m/>
    <m/>
    <m/>
    <m/>
    <m/>
    <m/>
    <m/>
    <m/>
    <m/>
    <m/>
    <m/>
    <n v="3"/>
    <n v="1"/>
    <s v="ZBHT0013"/>
    <e v="#N/A"/>
    <s v="Allocated"/>
    <s v="Payment (PAID)"/>
    <s v="Payment (PAID)"/>
    <d v="2025-09-16T00:00:00"/>
    <s v="Non Contactable Customer (POT_SKIP)"/>
    <s v="17:22-CALLED UP THE CUSTOMER NO. CUSTOMER IS NOT CONTACTABLE ON ANY CONTACT NO.IN SYSTEM"/>
    <d v="2025-09-11T00:00:00"/>
    <s v="NO"/>
  </r>
  <r>
    <n v="456772826"/>
    <s v="AKASH BABURAO GHADGE"/>
    <s v="ONLINE"/>
    <s v="15.09.25"/>
    <n v="3269"/>
    <s v="UPI"/>
    <n v="11818729577"/>
    <m/>
    <n v="3269"/>
    <n v="3112"/>
    <x v="0"/>
    <x v="0"/>
    <x v="0"/>
    <x v="16"/>
    <n v="21447.46"/>
    <n v="59"/>
    <n v="0"/>
    <n v="2250"/>
    <s v="26.08.25"/>
    <n v="1.2890462824163441E-2"/>
    <n v="1.0684613453849339E-3"/>
    <s v="STABLE"/>
    <x v="0"/>
    <s v="PTP"/>
    <x v="4"/>
    <m/>
    <m/>
    <s v="CAVNA"/>
    <m/>
    <s v="-"/>
    <s v="A/P-YEMAI WASTI   KANDALI    PIMPALWANDI 412412"/>
    <s v="PIMPAL WANDI"/>
    <s v=" 9359558742  "/>
    <s v="RASNA DIAGNOSTICS"/>
    <s v="AP CHINCHWAD PUNE     PUNE 411019"/>
    <n v="5421"/>
    <n v="21447.46"/>
    <n v="27"/>
    <n v="24"/>
    <s v="-"/>
    <s v="NPA"/>
    <s v="MH14KP9733"/>
    <s v="SUP SPL BS6 FI DSS C"/>
    <n v="44967"/>
    <n v="36"/>
    <x v="1"/>
    <s v="KAILASH ATKARI"/>
    <s v="AARTI ZENDE"/>
    <m/>
    <m/>
    <m/>
    <n v="1"/>
    <m/>
    <m/>
    <n v="1"/>
    <m/>
    <m/>
    <m/>
    <m/>
    <m/>
    <m/>
    <m/>
    <m/>
    <m/>
    <m/>
    <m/>
    <m/>
    <m/>
    <m/>
    <m/>
    <m/>
    <m/>
    <m/>
    <m/>
    <m/>
    <m/>
    <m/>
    <m/>
    <m/>
    <m/>
    <m/>
    <m/>
    <m/>
    <m/>
    <m/>
    <m/>
    <m/>
    <m/>
    <m/>
    <m/>
    <m/>
    <m/>
    <m/>
    <m/>
    <m/>
    <m/>
    <m/>
    <m/>
    <m/>
    <m/>
    <m/>
    <m/>
    <m/>
    <m/>
    <m/>
    <m/>
    <m/>
    <m/>
    <m/>
    <m/>
    <m/>
    <m/>
    <m/>
    <m/>
    <m/>
    <m/>
    <m/>
    <m/>
    <m/>
    <m/>
    <m/>
    <m/>
    <m/>
    <m/>
    <m/>
    <m/>
    <m/>
    <m/>
    <m/>
    <m/>
    <m/>
    <m/>
    <m/>
    <m/>
    <m/>
    <m/>
    <m/>
    <m/>
    <m/>
    <m/>
    <m/>
    <n v="2"/>
    <n v="1"/>
    <s v="ZBHT0021"/>
    <s v="B2MD8ofn8c"/>
    <s v="Allocated 02"/>
    <s v="Promise To Pay (PTP)"/>
    <s v="Ptp"/>
    <d v="2025-09-17T00:00:00"/>
    <s v="Non Contactable Customer (POT_SKIP)"/>
    <s v="17:51-CALLED UP THE CUSTOMER NO. CALL FORWERDED TO VOICE MAIL"/>
    <d v="2025-09-13T00:00:00"/>
    <s v="NO"/>
  </r>
  <r>
    <n v="138061361"/>
    <s v="BHAGVAN BANDU KAMBALE"/>
    <m/>
    <m/>
    <m/>
    <m/>
    <m/>
    <m/>
    <n v="3276"/>
    <n v="3262"/>
    <x v="0"/>
    <x v="1"/>
    <x v="1"/>
    <x v="4"/>
    <n v="21338.14"/>
    <n v="121"/>
    <n v="0"/>
    <n v="3150"/>
    <s v="-"/>
    <n v="1.5020200551938419E-2"/>
    <n v="1.063015283507327E-3"/>
    <s v="FLOW"/>
    <x v="1"/>
    <s v="-"/>
    <x v="2"/>
    <s v="Add not found"/>
    <m/>
    <s v="CNAVNA"/>
    <m/>
    <m/>
    <s v="C/O SUTAR DNYANESHWAR PANDIT H NO 63 SUTARWADI PASHAN NEAR SHIVSENA OFFICE PUNE  SHIVSENA OFFICE PUNE 411021"/>
    <s v="SUTWARWADI"/>
    <s v="9503264418 9011838925 9503264418 "/>
    <s v="PROPET SUPREME SERVICES"/>
    <s v="PROPET SUPREME SERVICES MUMBAI BANGLORE HIGHWAY SUS ROAD PUNE  NEAR BRIDGE PUNE 411021"/>
    <n v="9809"/>
    <n v="21338.14"/>
    <n v="26"/>
    <n v="54"/>
    <s v="-"/>
    <s v="REGULAR"/>
    <m/>
    <s v="SPLENDOR PLUS BS6 DRK CAST FI"/>
    <n v="44957"/>
    <n v="36"/>
    <x v="0"/>
    <s v="KAILASH ATKARI"/>
    <s v="AARTI ZENDE"/>
    <m/>
    <m/>
    <m/>
    <m/>
    <m/>
    <m/>
    <m/>
    <m/>
    <m/>
    <m/>
    <m/>
    <m/>
    <m/>
    <m/>
    <m/>
    <m/>
    <m/>
    <m/>
    <m/>
    <m/>
    <m/>
    <m/>
    <m/>
    <m/>
    <m/>
    <m/>
    <m/>
    <n v="1"/>
    <m/>
    <m/>
    <m/>
    <m/>
    <m/>
    <m/>
    <m/>
    <m/>
    <m/>
    <m/>
    <m/>
    <m/>
    <m/>
    <m/>
    <n v="1"/>
    <m/>
    <m/>
    <n v="1"/>
    <m/>
    <m/>
    <m/>
    <m/>
    <m/>
    <m/>
    <m/>
    <m/>
    <n v="1"/>
    <m/>
    <m/>
    <m/>
    <m/>
    <m/>
    <m/>
    <m/>
    <m/>
    <m/>
    <m/>
    <m/>
    <m/>
    <m/>
    <m/>
    <n v="1"/>
    <m/>
    <m/>
    <m/>
    <m/>
    <m/>
    <m/>
    <m/>
    <m/>
    <n v="1"/>
    <m/>
    <m/>
    <n v="1"/>
    <m/>
    <m/>
    <m/>
    <m/>
    <m/>
    <m/>
    <m/>
    <m/>
    <m/>
    <m/>
    <m/>
    <n v="7"/>
    <n v="1"/>
    <s v="DUWT0023"/>
    <e v="#N/A"/>
    <s v="Allocated"/>
    <s v="Address Not Found (NC_ANF)"/>
    <s v="Customer address short "/>
    <d v="2025-09-28T00:00:00"/>
    <s v="Non Contactable Customer (POT_SKIP)"/>
    <s v="17:23-CALLED UP THE CUSTOMER NO. CUSTOMER IS NOT CONTACTABLE ON ANY CONTACT NO.IN SYSTEM"/>
    <d v="2025-09-11T00:00:00"/>
    <s v="NO"/>
  </r>
  <r>
    <n v="135150497"/>
    <s v="CHANDRAKANT CHANNAPPA MANDE"/>
    <s v="COLLECT"/>
    <s v="29.09.25"/>
    <n v="5600"/>
    <m/>
    <m/>
    <m/>
    <n v="5511"/>
    <n v="5301"/>
    <x v="0"/>
    <x v="0"/>
    <x v="0"/>
    <x v="1"/>
    <n v="21334.77"/>
    <n v="125"/>
    <n v="0"/>
    <n v="2700"/>
    <s v="30.08.25"/>
    <n v="2.0080117851562159E-2"/>
    <n v="1.062847398138433E-3"/>
    <s v="STABLE"/>
    <x v="0"/>
    <s v="PTP"/>
    <x v="1"/>
    <m/>
    <n v="26"/>
    <s v="CAVA"/>
    <m/>
    <s v="-"/>
    <s v="S/O- Mande Channappa Chandappa ambedkar nagar near nalanda bouddha vihar   marketyard Pune City Pune PUNE 411037"/>
    <s v="MARKET YARD"/>
    <s v=" 9767337638 9767337638 "/>
    <s v="RAKSHAK SECURITY SERVICES AND SYSTE"/>
    <s v="RAKSHAK HOUSE SE NO 64/1A/2/1 SINHGAD ROAD VADGAON BUDRUK PUNE  NEAR ABHIRUCHI MALL PUNE 411041"/>
    <n v="8126"/>
    <n v="21334.77"/>
    <n v="26"/>
    <n v="54"/>
    <s v="-"/>
    <s v="REGULAR"/>
    <s v="MH12UU4329"/>
    <s v="RE BULLET X 350 ES EFI JET BLACK"/>
    <n v="44856"/>
    <n v="36"/>
    <x v="1"/>
    <s v="VIJAY NIKAM"/>
    <s v="NUTAN KAMBLE"/>
    <m/>
    <m/>
    <m/>
    <m/>
    <m/>
    <m/>
    <m/>
    <m/>
    <m/>
    <n v="1"/>
    <m/>
    <m/>
    <m/>
    <m/>
    <m/>
    <m/>
    <m/>
    <m/>
    <m/>
    <m/>
    <m/>
    <m/>
    <m/>
    <m/>
    <m/>
    <m/>
    <m/>
    <n v="1"/>
    <m/>
    <m/>
    <m/>
    <m/>
    <m/>
    <m/>
    <m/>
    <m/>
    <m/>
    <m/>
    <m/>
    <m/>
    <m/>
    <m/>
    <m/>
    <m/>
    <m/>
    <m/>
    <m/>
    <m/>
    <m/>
    <m/>
    <m/>
    <m/>
    <m/>
    <m/>
    <m/>
    <m/>
    <m/>
    <m/>
    <m/>
    <m/>
    <m/>
    <m/>
    <m/>
    <m/>
    <m/>
    <m/>
    <m/>
    <m/>
    <m/>
    <m/>
    <m/>
    <m/>
    <m/>
    <m/>
    <m/>
    <m/>
    <m/>
    <m/>
    <m/>
    <m/>
    <m/>
    <m/>
    <m/>
    <m/>
    <m/>
    <m/>
    <m/>
    <m/>
    <m/>
    <m/>
    <m/>
    <m/>
    <m/>
    <n v="2"/>
    <n v="1"/>
    <s v="DUWT0031"/>
    <s v="Go8vdrQ5AXyc"/>
    <s v="Allocated 02"/>
    <s v="Payment (PAID)"/>
    <s v="Payment (PAID)"/>
    <d v="2025-09-29T00:00:00"/>
    <e v="#N/A"/>
    <e v="#N/A"/>
    <e v="#N/A"/>
    <s v="NO"/>
  </r>
  <r>
    <n v="456381548"/>
    <s v="JOTIRAM PANNALAL CHAKHALE"/>
    <s v="ONLINE"/>
    <s v="11.09.25"/>
    <n v="3900"/>
    <m/>
    <m/>
    <m/>
    <n v="3703"/>
    <n v="3417.24"/>
    <x v="0"/>
    <x v="0"/>
    <x v="0"/>
    <x v="12"/>
    <n v="20993"/>
    <n v="138"/>
    <n v="0"/>
    <n v="2700"/>
    <s v="-"/>
    <n v="2.357269377241613E-2"/>
    <n v="1.0458212312164661E-3"/>
    <s v="STABLE"/>
    <x v="0"/>
    <s v="-"/>
    <x v="4"/>
    <m/>
    <m/>
    <m/>
    <m/>
    <m/>
    <s v="NEW SANGVI VIDHYA   NAGAR LANE NO.  2 KRISHNA CHOWK  PUSHPANJAY BUILDING 3RD FLOOR PIMPALE  PUNE 411027"/>
    <s v="SANGAVI"/>
    <s v=" 7517080986  "/>
    <s v="Kotak mahindra"/>
    <s v="Aundh Aundh     PUNE 411007"/>
    <n v="9958.24"/>
    <n v="20993"/>
    <n v="27"/>
    <n v="24"/>
    <s v="-"/>
    <s v="REGULAR"/>
    <s v="MH14KP3468"/>
    <s v="HONDA ACTIVA 6G DLX BS VI"/>
    <n v="44940"/>
    <n v="36"/>
    <x v="0"/>
    <s v="KAILASH ATKARI"/>
    <s v="NUTAN KAMBLE"/>
    <m/>
    <m/>
    <m/>
    <m/>
    <m/>
    <m/>
    <m/>
    <m/>
    <m/>
    <m/>
    <m/>
    <m/>
    <m/>
    <m/>
    <m/>
    <m/>
    <m/>
    <m/>
    <m/>
    <m/>
    <m/>
    <m/>
    <m/>
    <m/>
    <m/>
    <m/>
    <m/>
    <m/>
    <m/>
    <m/>
    <n v="1"/>
    <m/>
    <m/>
    <m/>
    <m/>
    <m/>
    <m/>
    <m/>
    <m/>
    <m/>
    <m/>
    <m/>
    <m/>
    <m/>
    <m/>
    <m/>
    <m/>
    <m/>
    <m/>
    <m/>
    <m/>
    <m/>
    <m/>
    <m/>
    <m/>
    <m/>
    <m/>
    <m/>
    <m/>
    <m/>
    <m/>
    <m/>
    <m/>
    <m/>
    <m/>
    <m/>
    <m/>
    <m/>
    <m/>
    <m/>
    <m/>
    <m/>
    <m/>
    <m/>
    <m/>
    <m/>
    <m/>
    <m/>
    <m/>
    <m/>
    <m/>
    <m/>
    <m/>
    <m/>
    <m/>
    <m/>
    <m/>
    <m/>
    <m/>
    <m/>
    <m/>
    <m/>
    <m/>
    <n v="1"/>
    <n v="1"/>
    <s v="ZBHT0015"/>
    <e v="#N/A"/>
    <s v="Allocated"/>
    <s v="Left Message (LMCB)"/>
    <s v="Visited at customer residence address. Customer not staying given reletive. Left message at home with sister. Vehicle with him."/>
    <d v="2025-09-11T00:00:00"/>
    <s v="Non Contactable Customer (POT_SKIP)"/>
    <s v="dt--13th sep 18:14 pm called up customer no 7517080986  Its call forwarded voice mail "/>
    <d v="2025-09-13T00:00:00"/>
    <s v="NO"/>
  </r>
  <r>
    <n v="452486931"/>
    <s v="KARAN BHARAT CHAVAN"/>
    <s v="ONLINE"/>
    <s v="20.09.25"/>
    <n v="3000"/>
    <m/>
    <m/>
    <m/>
    <n v="2807"/>
    <n v="2482"/>
    <x v="0"/>
    <x v="0"/>
    <x v="0"/>
    <x v="5"/>
    <n v="20961"/>
    <n v="190"/>
    <n v="0"/>
    <n v="2700"/>
    <s v="STABLE"/>
    <n v="1.3695167127689161E-2"/>
    <n v="1.044227067476223E-3"/>
    <s v="STABLE"/>
    <x v="0"/>
    <s v="PAID"/>
    <x v="1"/>
    <m/>
    <n v="20"/>
    <m/>
    <m/>
    <m/>
    <s v="SUTAR AALI BAJAR   PETH AT POST  DEHUGAON TAL-HAVELI DIST  PUNE DEHUGAON PUNE  DEHU 412109"/>
    <s v="DEHU GAON"/>
    <s v=" 7066782556  "/>
    <s v="AMAZONE"/>
    <s v="AT POST VASOLI   PHATA TAL KHED  PUNE   CHAKAN 410501"/>
    <n v="8179"/>
    <n v="20961"/>
    <n v="27"/>
    <n v="24"/>
    <s v="-"/>
    <s v="NPA"/>
    <s v="MH14JY7488"/>
    <s v="HONDA ACTIVA 6G DLX BS VI"/>
    <n v="44613"/>
    <n v="48"/>
    <x v="0"/>
    <s v="VIJAY NIKAM"/>
    <s v="NUTAN KAMBLE"/>
    <m/>
    <m/>
    <m/>
    <m/>
    <m/>
    <m/>
    <m/>
    <m/>
    <m/>
    <m/>
    <m/>
    <m/>
    <m/>
    <m/>
    <m/>
    <m/>
    <m/>
    <m/>
    <m/>
    <m/>
    <m/>
    <m/>
    <m/>
    <m/>
    <m/>
    <m/>
    <m/>
    <m/>
    <m/>
    <m/>
    <m/>
    <m/>
    <m/>
    <n v="1"/>
    <m/>
    <m/>
    <m/>
    <m/>
    <m/>
    <m/>
    <m/>
    <m/>
    <m/>
    <m/>
    <m/>
    <m/>
    <m/>
    <m/>
    <n v="1"/>
    <m/>
    <m/>
    <m/>
    <m/>
    <m/>
    <m/>
    <m/>
    <m/>
    <m/>
    <m/>
    <m/>
    <m/>
    <m/>
    <m/>
    <m/>
    <m/>
    <m/>
    <m/>
    <m/>
    <m/>
    <m/>
    <m/>
    <m/>
    <m/>
    <m/>
    <m/>
    <m/>
    <m/>
    <m/>
    <m/>
    <m/>
    <m/>
    <m/>
    <m/>
    <m/>
    <m/>
    <m/>
    <m/>
    <m/>
    <m/>
    <m/>
    <m/>
    <m/>
    <m/>
    <n v="2"/>
    <n v="1"/>
    <s v="DUWT0027"/>
    <e v="#N/A"/>
    <s v="Allocated"/>
    <s v="Shifted (NC_SFTD)"/>
    <s v="Visited Customers residence address but Customer Shifted from residence so Left massage with his neighbour "/>
    <d v="2025-09-17T00:00:00"/>
    <s v="Non Contactable Customer (POT_SKIP)"/>
    <s v="dt--13th sep 16:23 pm called up customer no 7066782556  Its  out of service "/>
    <d v="2025-09-13T00:00:00"/>
    <s v="NO"/>
  </r>
  <r>
    <n v="455713586"/>
    <s v="SANTOSH GANPAT AARKE"/>
    <m/>
    <m/>
    <m/>
    <m/>
    <m/>
    <m/>
    <n v="3188"/>
    <n v="12430"/>
    <x v="1"/>
    <x v="1"/>
    <x v="1"/>
    <x v="3"/>
    <n v="20915.41"/>
    <n v="775"/>
    <n v="0"/>
    <n v="2250"/>
    <s v="FLOW"/>
    <n v="3.7122815449888123E-2"/>
    <n v="4.870929852551332E-3"/>
    <s v="FLOW"/>
    <x v="1"/>
    <s v="NC"/>
    <x v="2"/>
    <s v="Cust at village"/>
    <m/>
    <s v="CNAVNA"/>
    <m/>
    <s v="-"/>
    <s v="Panchtara nagar   Akurdi Near Ganesh  mandir   PUNE 411035"/>
    <s v="AKURDI"/>
    <s v=" 7083373717  "/>
    <s v="TATA MOTORS LIMITED"/>
    <s v="Midc bhosari Pimpri   plant bhosari  near ksb chowk   PUNE 411026"/>
    <n v="15455"/>
    <n v="20915.41"/>
    <n v="119"/>
    <n v="147"/>
    <s v="-"/>
    <s v="NPA"/>
    <s v="MH29BY5909"/>
    <s v="HONDA SHINE DRUM BSVI"/>
    <n v="44885"/>
    <n v="36"/>
    <x v="1"/>
    <s v="VIJAY NIKAM"/>
    <s v="AARTI ZENDE"/>
    <m/>
    <m/>
    <m/>
    <n v="1"/>
    <m/>
    <m/>
    <m/>
    <m/>
    <m/>
    <m/>
    <m/>
    <m/>
    <m/>
    <m/>
    <m/>
    <m/>
    <m/>
    <m/>
    <m/>
    <m/>
    <m/>
    <m/>
    <m/>
    <m/>
    <m/>
    <m/>
    <m/>
    <m/>
    <m/>
    <m/>
    <m/>
    <m/>
    <m/>
    <m/>
    <m/>
    <m/>
    <m/>
    <m/>
    <m/>
    <m/>
    <m/>
    <m/>
    <m/>
    <m/>
    <m/>
    <m/>
    <m/>
    <m/>
    <m/>
    <m/>
    <m/>
    <m/>
    <m/>
    <m/>
    <m/>
    <m/>
    <m/>
    <m/>
    <m/>
    <m/>
    <m/>
    <m/>
    <m/>
    <m/>
    <m/>
    <m/>
    <m/>
    <m/>
    <m/>
    <m/>
    <m/>
    <m/>
    <m/>
    <m/>
    <m/>
    <m/>
    <m/>
    <m/>
    <m/>
    <m/>
    <m/>
    <m/>
    <m/>
    <m/>
    <m/>
    <m/>
    <m/>
    <m/>
    <m/>
    <m/>
    <m/>
    <m/>
    <m/>
    <n v="1"/>
    <n v="1"/>
    <s v="ZBHT0011"/>
    <s v="k6mA3qBAlvc"/>
    <s v="Allocated 02"/>
    <s v="Shifted (NC_SFTD)"/>
    <s v="Visited given residence address meet house woner they said cust was shifted to netive place "/>
    <d v="2025-09-02T00:00:00"/>
    <s v="RINGING NO RESPONSE (RNR)"/>
    <s v="17:52-CALLED UP THE CUSTOMER NO. CUSTOMER CONTACT NUMBER ARE RINGING MODE"/>
    <d v="2025-09-13T00:00:00"/>
    <s v="NO"/>
  </r>
  <r>
    <n v="459197531"/>
    <s v="AHMEDRAJA MAHMAND ISAMAILSHAIKH"/>
    <m/>
    <m/>
    <m/>
    <m/>
    <m/>
    <m/>
    <n v="4360"/>
    <n v="21800"/>
    <x v="3"/>
    <x v="1"/>
    <x v="1"/>
    <x v="16"/>
    <n v="20826"/>
    <n v="733"/>
    <n v="0"/>
    <n v="2250"/>
    <s v="FLOW"/>
    <n v="0.4463124255556617"/>
    <n v="7.1011317224950552E-3"/>
    <s v="FLOW"/>
    <x v="1"/>
    <s v="-"/>
    <x v="2"/>
    <s v="Shifted"/>
    <m/>
    <s v="CNAVNA"/>
    <m/>
    <s v="ELG"/>
    <s v="   mahajan ali   JUNNAR mahajan  ali  junnar  near pdcc bank PUNE 410502"/>
    <s v="JUNNAR"/>
    <s v=" 9860545488 8208459246 "/>
    <s v="omkar car decor"/>
    <s v="near hdfc bank   junnar kalyan peth  junnar kalyan  peth junnar in safal residency PUNE 410502"/>
    <n v="24783"/>
    <n v="20826"/>
    <n v="149"/>
    <n v="177"/>
    <s v="-"/>
    <s v="NPA"/>
    <s v="MH14LD9829"/>
    <s v="SUZUKI BURGMAN STREET BT BSVI"/>
    <n v="45138"/>
    <n v="24"/>
    <x v="1"/>
    <s v="KAILASH ATKARI"/>
    <s v="AARTI ZENDE"/>
    <m/>
    <m/>
    <m/>
    <m/>
    <m/>
    <m/>
    <m/>
    <m/>
    <m/>
    <n v="1"/>
    <m/>
    <m/>
    <m/>
    <m/>
    <m/>
    <m/>
    <m/>
    <m/>
    <m/>
    <m/>
    <m/>
    <m/>
    <m/>
    <m/>
    <m/>
    <m/>
    <m/>
    <m/>
    <m/>
    <m/>
    <m/>
    <m/>
    <m/>
    <m/>
    <m/>
    <m/>
    <m/>
    <m/>
    <m/>
    <m/>
    <m/>
    <m/>
    <m/>
    <m/>
    <m/>
    <m/>
    <m/>
    <m/>
    <m/>
    <m/>
    <m/>
    <m/>
    <m/>
    <m/>
    <m/>
    <m/>
    <m/>
    <m/>
    <m/>
    <m/>
    <m/>
    <m/>
    <m/>
    <m/>
    <m/>
    <m/>
    <m/>
    <m/>
    <m/>
    <m/>
    <m/>
    <m/>
    <m/>
    <m/>
    <m/>
    <m/>
    <m/>
    <m/>
    <m/>
    <m/>
    <m/>
    <m/>
    <m/>
    <m/>
    <m/>
    <m/>
    <m/>
    <m/>
    <m/>
    <m/>
    <m/>
    <m/>
    <m/>
    <n v="1"/>
    <n v="1"/>
    <s v="ZBHT0021"/>
    <s v="BoteS2xTB2m"/>
    <s v="Allocated 02"/>
    <s v="Shifted (NC_SFTD)"/>
    <s v="Shifted "/>
    <d v="2025-09-04T00:00:00"/>
    <s v="Non Contactable Customer (POT_SKIP)"/>
    <s v="18:26-CALLED UP THE CUSTOMER NO. CUSTOMER CONTACT NUMBER ARE  SWICH OFF MODE"/>
    <d v="2025-09-04T00:00:00"/>
    <s v="NO"/>
  </r>
  <r>
    <n v="465082509"/>
    <s v="VIKAS LAXMAN DEOKULE"/>
    <s v="ONLINE"/>
    <s v="05.09.25"/>
    <n v="3159"/>
    <s v="UPI"/>
    <m/>
    <m/>
    <n v="3159"/>
    <n v="6318"/>
    <x v="4"/>
    <x v="0"/>
    <x v="0"/>
    <x v="1"/>
    <n v="20709"/>
    <n v="53"/>
    <n v="0"/>
    <n v="900"/>
    <s v="FLOW"/>
    <n v="0.20574639375025339"/>
    <n v="3.5458404720361729E-3"/>
    <s v="STABLE"/>
    <x v="0"/>
    <s v="BPTP"/>
    <x v="4"/>
    <m/>
    <m/>
    <m/>
    <m/>
    <s v="-"/>
    <s v="85 26 GOLAAK PATH   SAHAKAOR NAGAR  NO 2 PUNE LAXMI   PUNE 411009"/>
    <s v="SAHAKAR NAGAR"/>
    <s v=" 8830425790  "/>
    <s v="OTHERS"/>
    <s v="      "/>
    <n v="7271"/>
    <n v="20709"/>
    <n v="57"/>
    <n v="54"/>
    <s v="-"/>
    <s v="REGULAR"/>
    <s v="MH12VY8843"/>
    <s v="BAJAJ CHETAK PREMIUM"/>
    <n v="45657"/>
    <n v="12"/>
    <x v="1"/>
    <s v="VIJAY NIKAM"/>
    <s v="NUTAN KAMBLE"/>
    <m/>
    <m/>
    <m/>
    <m/>
    <m/>
    <m/>
    <m/>
    <m/>
    <m/>
    <m/>
    <m/>
    <m/>
    <n v="1"/>
    <m/>
    <m/>
    <m/>
    <m/>
    <m/>
    <m/>
    <m/>
    <m/>
    <m/>
    <m/>
    <m/>
    <m/>
    <m/>
    <m/>
    <m/>
    <m/>
    <m/>
    <m/>
    <m/>
    <m/>
    <m/>
    <m/>
    <m/>
    <m/>
    <m/>
    <m/>
    <m/>
    <m/>
    <m/>
    <m/>
    <m/>
    <m/>
    <m/>
    <m/>
    <m/>
    <m/>
    <m/>
    <m/>
    <m/>
    <m/>
    <m/>
    <m/>
    <m/>
    <m/>
    <m/>
    <m/>
    <m/>
    <m/>
    <m/>
    <m/>
    <m/>
    <m/>
    <m/>
    <m/>
    <m/>
    <m/>
    <m/>
    <m/>
    <m/>
    <m/>
    <m/>
    <m/>
    <m/>
    <m/>
    <m/>
    <m/>
    <m/>
    <m/>
    <m/>
    <m/>
    <m/>
    <m/>
    <m/>
    <m/>
    <m/>
    <m/>
    <m/>
    <m/>
    <m/>
    <m/>
    <n v="1"/>
    <n v="1"/>
    <s v="DUWT0031"/>
    <e v="#N/A"/>
    <s v="Allocated 02"/>
    <s v="Payment (PAID)"/>
    <s v="Customer paid emi"/>
    <d v="2025-09-05T00:00:00"/>
    <s v="RINGING NO RESPONSE (RNR)"/>
    <s v="dt--05th  Sep 17:07pm called up customer no 8830425790 Its  busy "/>
    <d v="2025-09-05T00:00:00"/>
    <s v="NO"/>
  </r>
  <r>
    <n v="139842229"/>
    <s v="SHITAL DEEPAK SHINDE"/>
    <s v="ONLINE"/>
    <s v="11.09.25"/>
    <n v="3000"/>
    <m/>
    <m/>
    <m/>
    <n v="2818"/>
    <n v="2068.38"/>
    <x v="0"/>
    <x v="0"/>
    <x v="0"/>
    <x v="8"/>
    <n v="20677.37"/>
    <n v="94"/>
    <n v="0"/>
    <n v="2700"/>
    <s v="18.08.25"/>
    <n v="1.376105661514306E-2"/>
    <n v="1.0300972967998111E-3"/>
    <s v="STABLE"/>
    <x v="0"/>
    <s v="PTP"/>
    <x v="4"/>
    <m/>
    <m/>
    <s v="CAVA"/>
    <m/>
    <m/>
    <s v="A/P VELU TAL BHOT DIST PUNE BHAIRAVNATH MANDIR PUNE   NR MARUTI TEMPLE PUNE 412205"/>
    <s v="BHOR"/>
    <s v="7020858474 7020858474 7020858474 "/>
    <s v="SHINDE MESS"/>
    <s v="SHINDE MESS A/P VELU TAL BHOR DIST PUNE BHARAVNATH MANDIR PUNE  MARUTI TEMPLE PUNE 412205"/>
    <n v="7680.38"/>
    <n v="20677.37"/>
    <n v="26"/>
    <n v="23"/>
    <s v="-"/>
    <s v="NPA"/>
    <s v="MH12VH5269"/>
    <s v="SPLENDOR PLUS I3S BS6 FI DRUM SELF"/>
    <n v="44999"/>
    <n v="36"/>
    <x v="0"/>
    <s v="VIJAY NIKAM"/>
    <s v="NUTAN KAMBLE"/>
    <m/>
    <m/>
    <m/>
    <m/>
    <m/>
    <m/>
    <m/>
    <m/>
    <m/>
    <m/>
    <m/>
    <m/>
    <m/>
    <m/>
    <m/>
    <m/>
    <m/>
    <m/>
    <m/>
    <m/>
    <m/>
    <m/>
    <m/>
    <m/>
    <m/>
    <m/>
    <m/>
    <m/>
    <m/>
    <m/>
    <m/>
    <m/>
    <m/>
    <m/>
    <m/>
    <m/>
    <n v="1"/>
    <m/>
    <m/>
    <m/>
    <m/>
    <m/>
    <m/>
    <m/>
    <m/>
    <m/>
    <m/>
    <m/>
    <m/>
    <m/>
    <m/>
    <m/>
    <m/>
    <m/>
    <m/>
    <m/>
    <m/>
    <m/>
    <m/>
    <m/>
    <m/>
    <m/>
    <m/>
    <m/>
    <m/>
    <m/>
    <m/>
    <m/>
    <m/>
    <m/>
    <m/>
    <m/>
    <m/>
    <m/>
    <m/>
    <m/>
    <m/>
    <m/>
    <m/>
    <m/>
    <m/>
    <m/>
    <m/>
    <m/>
    <m/>
    <m/>
    <m/>
    <m/>
    <m/>
    <m/>
    <m/>
    <m/>
    <m/>
    <n v="1"/>
    <n v="1"/>
    <s v="DUWT0011"/>
    <e v="#N/A"/>
    <s v="Allocated"/>
    <s v="Promise To Pay (PTP)"/>
    <s v="Rollback payment visit "/>
    <d v="2025-09-22T00:00:00"/>
    <s v="Non Contactable Customer (POT_SKIP)"/>
    <s v="dt--13th sep 18:15 pm called up customer no 7020858474  Its  not connected "/>
    <d v="2025-09-13T00:00:00"/>
    <s v="NO"/>
  </r>
  <r>
    <n v="459498284"/>
    <s v="MAHABIR YADAV"/>
    <m/>
    <m/>
    <m/>
    <m/>
    <m/>
    <m/>
    <n v="3645"/>
    <n v="18181"/>
    <x v="3"/>
    <x v="1"/>
    <x v="1"/>
    <x v="2"/>
    <n v="20558"/>
    <n v="655"/>
    <n v="0"/>
    <n v="2250"/>
    <s v="FLOW"/>
    <n v="6.6910390427238037E-2"/>
    <n v="7.0097505978610076E-3"/>
    <s v="FLOW"/>
    <x v="1"/>
    <s v="-"/>
    <x v="2"/>
    <s v="Shifted"/>
    <m/>
    <s v="CNAVNA"/>
    <m/>
    <s v="ELG"/>
    <s v="Flat No-A-506 Surabhi   Iconica   Nanekarwadi Gat  No-418 Chakan water tank PUNE 410501"/>
    <s v="CHAKAN"/>
    <s v=" 7079472574 7741085190 "/>
    <s v="bpw trailer system"/>
    <s v="ap mahalunge hp   chauk  chakan  tal khed dist pune   hp chauk PUNE 410501"/>
    <n v="21086"/>
    <n v="20558"/>
    <n v="149"/>
    <n v="177"/>
    <s v="-"/>
    <s v="NPA"/>
    <s v="MH14KZ4075"/>
    <s v="HONDA ACTIVA 6G DLX BS VI"/>
    <n v="45160"/>
    <n v="24"/>
    <x v="1"/>
    <s v="KAILASH ATKARI"/>
    <s v="AARTI ZENDE"/>
    <m/>
    <m/>
    <m/>
    <m/>
    <m/>
    <m/>
    <m/>
    <m/>
    <m/>
    <n v="1"/>
    <m/>
    <m/>
    <m/>
    <m/>
    <m/>
    <m/>
    <m/>
    <m/>
    <m/>
    <m/>
    <m/>
    <m/>
    <m/>
    <m/>
    <m/>
    <m/>
    <m/>
    <m/>
    <m/>
    <m/>
    <m/>
    <m/>
    <m/>
    <m/>
    <m/>
    <m/>
    <m/>
    <m/>
    <m/>
    <m/>
    <m/>
    <m/>
    <m/>
    <m/>
    <m/>
    <m/>
    <m/>
    <m/>
    <m/>
    <m/>
    <m/>
    <m/>
    <m/>
    <m/>
    <m/>
    <m/>
    <m/>
    <m/>
    <m/>
    <m/>
    <m/>
    <m/>
    <m/>
    <m/>
    <m/>
    <m/>
    <m/>
    <m/>
    <m/>
    <m/>
    <m/>
    <m/>
    <m/>
    <m/>
    <m/>
    <m/>
    <m/>
    <m/>
    <m/>
    <m/>
    <m/>
    <m/>
    <m/>
    <m/>
    <m/>
    <m/>
    <m/>
    <m/>
    <m/>
    <m/>
    <m/>
    <m/>
    <m/>
    <n v="1"/>
    <n v="1"/>
    <s v="DUWT0017"/>
    <s v="BPiD6GSN-OL"/>
    <s v="Allocated 04"/>
    <s v="Shifted (NC_SFTD)"/>
    <s v="Customer shifted from residence "/>
    <d v="2025-09-04T00:00:00"/>
    <s v="Non Contactable Customer (POT_SKIP)"/>
    <s v="18:27-CALLED UP THE CUSTOMER NO IN SYSTEM. RESPONDENT SAID ITS IS WRONG NO."/>
    <d v="2025-09-04T00:00:00"/>
    <s v="NO"/>
  </r>
  <r>
    <n v="113966172"/>
    <s v="ADITYA VINOD KAMBLE"/>
    <s v="ONLINE"/>
    <s v="03.09.25"/>
    <n v="3283"/>
    <s v="UPI"/>
    <n v="513893889148"/>
    <m/>
    <n v="3283"/>
    <n v="11469"/>
    <x v="1"/>
    <x v="0"/>
    <x v="0"/>
    <x v="12"/>
    <n v="20362.38"/>
    <n v="845"/>
    <n v="0"/>
    <n v="2700"/>
    <s v="05.08.25"/>
    <n v="0.17491968894736429"/>
    <n v="4.7421362818608004E-3"/>
    <s v="STABLE"/>
    <x v="0"/>
    <s v="PAID"/>
    <x v="4"/>
    <m/>
    <m/>
    <m/>
    <m/>
    <s v="ELG"/>
    <s v="BHIM NAGAR BEHIND AMBEDKAR BHAVN PIMPRI   PUNE 411017"/>
    <s v="PIMAPRI"/>
    <s v=" 7083212244  "/>
    <s v="TAMMANNA TRADERS"/>
    <s v="TAMMANNA TRADERS SHAGUN CHOWK PIMPRI  NR YEWALE TEA SHOP PUNE 411017"/>
    <n v="15014"/>
    <n v="20362.38"/>
    <n v="118"/>
    <n v="115"/>
    <s v="-"/>
    <s v="NPA"/>
    <s v="MH14JG9812"/>
    <s v="PIAGGIO VESPA SXL 125"/>
    <n v="44141"/>
    <n v="60"/>
    <x v="1"/>
    <s v="KAILASH ATKARI"/>
    <s v="NUTAN KAMBLE"/>
    <m/>
    <m/>
    <m/>
    <m/>
    <m/>
    <m/>
    <n v="1"/>
    <m/>
    <m/>
    <m/>
    <m/>
    <m/>
    <m/>
    <m/>
    <m/>
    <m/>
    <m/>
    <m/>
    <m/>
    <m/>
    <m/>
    <m/>
    <m/>
    <m/>
    <m/>
    <m/>
    <m/>
    <m/>
    <m/>
    <m/>
    <m/>
    <m/>
    <m/>
    <m/>
    <m/>
    <m/>
    <m/>
    <m/>
    <m/>
    <m/>
    <m/>
    <m/>
    <m/>
    <m/>
    <m/>
    <m/>
    <m/>
    <m/>
    <n v="1"/>
    <m/>
    <m/>
    <n v="1"/>
    <m/>
    <m/>
    <m/>
    <m/>
    <m/>
    <m/>
    <m/>
    <m/>
    <m/>
    <m/>
    <m/>
    <m/>
    <m/>
    <m/>
    <m/>
    <m/>
    <m/>
    <m/>
    <m/>
    <m/>
    <m/>
    <m/>
    <m/>
    <m/>
    <m/>
    <m/>
    <m/>
    <m/>
    <m/>
    <m/>
    <m/>
    <m/>
    <m/>
    <m/>
    <m/>
    <m/>
    <m/>
    <m/>
    <m/>
    <m/>
    <m/>
    <n v="3"/>
    <n v="1"/>
    <s v="ZBHT0015"/>
    <s v="k2GGlUi8PXym"/>
    <s v="Allocated 02"/>
    <s v="Promise To Pay (PTP)"/>
    <s v="Visited at customer residence address. Customer not meet at home discus about due amount with customer father. Customer father promise to pay emi on date 20/09/2025. Vehicle with him."/>
    <d v="2025-09-23T00:00:00"/>
    <s v="Non Contactable Customer (POT_SKIP)"/>
    <s v="dt--05th  Sep 17:08pm called up customer no 7083212244 Its  not connected "/>
    <d v="2025-09-05T00:00:00"/>
    <s v="NO"/>
  </r>
  <r>
    <n v="461495341"/>
    <s v="DATTATRAY SHANKAR MUNE"/>
    <m/>
    <m/>
    <m/>
    <m/>
    <m/>
    <m/>
    <n v="3555"/>
    <n v="3330.59"/>
    <x v="0"/>
    <x v="0"/>
    <x v="0"/>
    <x v="12"/>
    <n v="20209.16"/>
    <n v="296"/>
    <n v="0"/>
    <n v="2700"/>
    <s v="09.08.25"/>
    <n v="2.2692532752715721E-2"/>
    <n v="1.006772190399207E-3"/>
    <s v="STABLE"/>
    <x v="0"/>
    <s v="PAID"/>
    <x v="1"/>
    <m/>
    <m/>
    <s v="CAVNA"/>
    <m/>
    <m/>
    <s v="R-27 33/2B/2/1   KALEWADI PUNE CITY  A COLONY GAJANAN  NAGAR RAHATANI NEAR JIVANJYOTI HOSPI  PUNE 411017"/>
    <s v="RAHATANI"/>
    <s v=" 9011440133  "/>
    <s v="INFINITI RETAIL LTD"/>
    <s v="      "/>
    <n v="9881.59"/>
    <n v="20209.16"/>
    <n v="26"/>
    <n v="23"/>
    <s v="-"/>
    <s v="NPA"/>
    <s v="MH14KV7236"/>
    <s v="CLASSIC 350 REDDITCH GREY"/>
    <n v="45305"/>
    <n v="24"/>
    <x v="0"/>
    <s v="KAILASH ATKARI"/>
    <s v="NUTAN KAMBLE"/>
    <m/>
    <m/>
    <m/>
    <m/>
    <m/>
    <m/>
    <m/>
    <m/>
    <m/>
    <m/>
    <m/>
    <m/>
    <m/>
    <m/>
    <m/>
    <m/>
    <m/>
    <m/>
    <m/>
    <m/>
    <m/>
    <m/>
    <m/>
    <m/>
    <m/>
    <m/>
    <m/>
    <n v="1"/>
    <m/>
    <m/>
    <m/>
    <m/>
    <m/>
    <m/>
    <m/>
    <m/>
    <m/>
    <m/>
    <m/>
    <m/>
    <m/>
    <m/>
    <m/>
    <m/>
    <m/>
    <m/>
    <m/>
    <m/>
    <m/>
    <m/>
    <m/>
    <m/>
    <m/>
    <m/>
    <m/>
    <m/>
    <m/>
    <m/>
    <m/>
    <m/>
    <m/>
    <m/>
    <m/>
    <m/>
    <m/>
    <m/>
    <m/>
    <m/>
    <m/>
    <m/>
    <m/>
    <m/>
    <m/>
    <m/>
    <m/>
    <m/>
    <m/>
    <m/>
    <m/>
    <m/>
    <m/>
    <m/>
    <m/>
    <m/>
    <m/>
    <m/>
    <m/>
    <m/>
    <m/>
    <m/>
    <m/>
    <m/>
    <m/>
    <n v="1"/>
    <n v="1"/>
    <s v="ZBHT0015"/>
    <e v="#N/A"/>
    <s v="Allocated"/>
    <s v="Promise To Pay (PTP)"/>
    <s v="Meet customer other address and he promises to pay emi on date 25/09/2025. Vehicle with him."/>
    <d v="2025-09-27T00:00:00"/>
    <s v="Non Contactable Customer (POT_SKIP)"/>
    <s v="dt--13th sep 16:35 pm called up customer no  9011440133 Its   not available "/>
    <d v="2025-09-13T00:00:00"/>
    <s v="NO"/>
  </r>
  <r>
    <n v="459936252"/>
    <s v="ISAK ABDUL RAZZAKINAMDAR"/>
    <s v="ONLINE"/>
    <s v="27.09.25"/>
    <n v="5096"/>
    <s v="UPI"/>
    <n v="483470297925"/>
    <m/>
    <n v="5096"/>
    <n v="10375"/>
    <x v="2"/>
    <x v="0"/>
    <x v="0"/>
    <x v="13"/>
    <n v="19945"/>
    <n v="184"/>
    <n v="0"/>
    <n v="0"/>
    <s v="FLOW"/>
    <n v="0.47225845619669632"/>
    <n v="5.1221278615013197E-3"/>
    <s v="STABLE"/>
    <x v="0"/>
    <s v="LMCB"/>
    <x v="1"/>
    <m/>
    <n v="20"/>
    <s v="CAVA"/>
    <m/>
    <s v="-"/>
    <s v="sutargalli bhairavnath   galli road  near bhairavnath  temple manchar manchar Chandoli Bk. PUNE 410503"/>
    <s v="MANCHAR"/>
    <s v=" 9665995720 8010312745 "/>
    <s v="national electronics com."/>
    <s v="main base manchar   manchar  tal  junnar dist pune  main bajar road near shivajimaharaj chawk manchar  PUNE 410503"/>
    <n v="10559"/>
    <n v="19945"/>
    <n v="88"/>
    <n v="86"/>
    <s v="-"/>
    <s v="REGULAR"/>
    <s v="MH14LC1125"/>
    <s v="SUZUKI BURGMAN STREET BT BSVI"/>
    <n v="45198"/>
    <n v="24"/>
    <x v="1"/>
    <s v="VIJAY NIKAM"/>
    <s v="AARTI ZENDE"/>
    <m/>
    <m/>
    <m/>
    <m/>
    <m/>
    <m/>
    <m/>
    <m/>
    <m/>
    <n v="1"/>
    <m/>
    <m/>
    <m/>
    <m/>
    <m/>
    <m/>
    <m/>
    <m/>
    <m/>
    <m/>
    <m/>
    <m/>
    <m/>
    <m/>
    <m/>
    <m/>
    <m/>
    <m/>
    <m/>
    <m/>
    <m/>
    <m/>
    <m/>
    <m/>
    <m/>
    <m/>
    <m/>
    <m/>
    <m/>
    <m/>
    <m/>
    <m/>
    <m/>
    <m/>
    <m/>
    <n v="1"/>
    <m/>
    <m/>
    <m/>
    <m/>
    <m/>
    <m/>
    <m/>
    <m/>
    <m/>
    <m/>
    <m/>
    <m/>
    <m/>
    <m/>
    <m/>
    <m/>
    <m/>
    <m/>
    <m/>
    <m/>
    <m/>
    <m/>
    <m/>
    <m/>
    <m/>
    <m/>
    <m/>
    <m/>
    <m/>
    <m/>
    <m/>
    <m/>
    <m/>
    <m/>
    <m/>
    <m/>
    <m/>
    <m/>
    <m/>
    <m/>
    <m/>
    <m/>
    <m/>
    <m/>
    <m/>
    <m/>
    <m/>
    <n v="2"/>
    <n v="1"/>
    <s v="DUWT0029"/>
    <s v="GP99XaSol8m"/>
    <s v="Allocated 02"/>
    <s v="Promise To Pay (PTP)"/>
    <s v="Promise to pay 20 sep "/>
    <d v="2025-09-20T00:00:00"/>
    <s v="RINGING NO RESPONSE (RNR)"/>
    <s v="17:53-CALLED UP THE CUSTOMER NO. CUSTOMER CONTACT NUMBER ARE RINGING MODE"/>
    <d v="2025-09-13T00:00:00"/>
    <s v="NO"/>
  </r>
  <r>
    <n v="136801477"/>
    <s v="TABASSUM SAMIRALI SAYYAD"/>
    <m/>
    <m/>
    <m/>
    <m/>
    <m/>
    <m/>
    <n v="3470"/>
    <n v="6940"/>
    <x v="2"/>
    <x v="1"/>
    <x v="1"/>
    <x v="13"/>
    <n v="19671.48"/>
    <n v="412"/>
    <n v="0"/>
    <n v="2700"/>
    <s v="08.08.25"/>
    <n v="0.46578203940356921"/>
    <n v="5.0518844715450473E-3"/>
    <s v="STABLE"/>
    <x v="3"/>
    <s v="PAID"/>
    <x v="1"/>
    <m/>
    <n v="18"/>
    <s v="CAVA"/>
    <m/>
    <s v="ELG"/>
    <s v="ambedkar road manchar tal ambegaon dist pune   lonar galli manchar MANCHAR 410503"/>
    <s v="MANCHAR"/>
    <s v=" 9284620579 9284891526 "/>
    <s v="alisha kirana and General Store"/>
    <s v="alisha kirana and general store ambedkar road manchar tal ambegaon dist pune  lonar galli manchar MANCHAR 410503"/>
    <n v="10052"/>
    <n v="19671.48"/>
    <n v="87"/>
    <n v="115"/>
    <s v="-"/>
    <s v="NPA"/>
    <s v="MH14KM8211"/>
    <s v="HONDA ACTIVA 125 DISC BSVI"/>
    <n v="44911"/>
    <n v="36"/>
    <x v="1"/>
    <s v="VIJAY NIKAM"/>
    <s v="AARTI ZENDE"/>
    <m/>
    <m/>
    <m/>
    <m/>
    <m/>
    <m/>
    <m/>
    <m/>
    <m/>
    <n v="1"/>
    <m/>
    <m/>
    <m/>
    <m/>
    <m/>
    <m/>
    <m/>
    <m/>
    <m/>
    <m/>
    <m/>
    <m/>
    <m/>
    <m/>
    <m/>
    <m/>
    <m/>
    <m/>
    <m/>
    <m/>
    <m/>
    <m/>
    <m/>
    <m/>
    <m/>
    <m/>
    <m/>
    <m/>
    <m/>
    <m/>
    <m/>
    <m/>
    <m/>
    <m/>
    <m/>
    <n v="1"/>
    <m/>
    <m/>
    <m/>
    <m/>
    <m/>
    <m/>
    <m/>
    <m/>
    <m/>
    <m/>
    <m/>
    <m/>
    <m/>
    <m/>
    <m/>
    <m/>
    <m/>
    <m/>
    <m/>
    <m/>
    <m/>
    <m/>
    <m/>
    <m/>
    <m/>
    <m/>
    <m/>
    <m/>
    <m/>
    <m/>
    <m/>
    <m/>
    <m/>
    <m/>
    <m/>
    <m/>
    <m/>
    <m/>
    <m/>
    <m/>
    <m/>
    <m/>
    <m/>
    <m/>
    <m/>
    <m/>
    <m/>
    <n v="2"/>
    <n v="1"/>
    <s v="DUWT0029"/>
    <s v="AP9V26fkhBw"/>
    <s v="Allocated 02"/>
    <s v="Left Message (LMCB)"/>
    <s v="Customer not available at residence address left message with relative"/>
    <d v="2025-09-30T00:00:00"/>
    <s v="Non Contactable Customer (POT_SKIP)"/>
    <s v="17:54-CALLED UP THE CUSTOMER NO. CUSTOMER IS NOT CONTACTABLE ON ANY CONTACT NO.IN SYSTEM"/>
    <d v="2025-09-13T00:00:00"/>
    <s v="NO"/>
  </r>
  <r>
    <n v="460916450"/>
    <s v="DAIVSHALA VILAS LOKHANDE"/>
    <s v="ONLINE"/>
    <s v="11.09.25"/>
    <n v="4210"/>
    <s v="UPI"/>
    <m/>
    <m/>
    <n v="4108"/>
    <n v="4099"/>
    <x v="0"/>
    <x v="0"/>
    <x v="0"/>
    <x v="15"/>
    <n v="19574"/>
    <n v="148"/>
    <n v="0"/>
    <n v="2700"/>
    <s v="08.08.25"/>
    <n v="1.4419709673061561E-2"/>
    <n v="9.7513003286005392E-4"/>
    <s v="STABLE"/>
    <x v="0"/>
    <s v="PAID"/>
    <x v="4"/>
    <m/>
    <m/>
    <s v="CAVA"/>
    <m/>
    <m/>
    <s v="kotwalwadi  Charholi   bu Alandi  Rural ALANDI RURAL  PUNE NEAR WAGHESHWAR TEMPLE  PUNE 412105"/>
    <s v="CHARHOLI"/>
    <s v=" 7028492167 9960932154 "/>
    <s v="D Y PATIL COLLEGE"/>
    <s v="LOHGAON PUNE  D   Y PATIL COLLEGE   LOHGAON PUNE  NEAR PRIDE CITY PUNE 411018"/>
    <n v="11055"/>
    <n v="19574"/>
    <n v="27"/>
    <n v="24"/>
    <s v="-"/>
    <s v="REGULAR"/>
    <s v="MH14LG0732"/>
    <s v="SPLENDOR PLUS BS6 I3S DRS CAST FI"/>
    <n v="45258"/>
    <n v="24"/>
    <x v="0"/>
    <s v="VIJAY NIKAM"/>
    <s v="NUTAN KAMBLE"/>
    <m/>
    <m/>
    <m/>
    <m/>
    <m/>
    <m/>
    <m/>
    <m/>
    <m/>
    <m/>
    <m/>
    <m/>
    <m/>
    <m/>
    <m/>
    <m/>
    <m/>
    <m/>
    <m/>
    <m/>
    <m/>
    <m/>
    <m/>
    <m/>
    <m/>
    <m/>
    <m/>
    <m/>
    <m/>
    <m/>
    <n v="1"/>
    <m/>
    <m/>
    <m/>
    <m/>
    <m/>
    <m/>
    <m/>
    <m/>
    <m/>
    <m/>
    <m/>
    <m/>
    <m/>
    <m/>
    <m/>
    <m/>
    <m/>
    <m/>
    <m/>
    <m/>
    <m/>
    <m/>
    <m/>
    <m/>
    <m/>
    <m/>
    <m/>
    <m/>
    <m/>
    <m/>
    <m/>
    <m/>
    <m/>
    <m/>
    <m/>
    <m/>
    <m/>
    <m/>
    <m/>
    <m/>
    <m/>
    <m/>
    <m/>
    <m/>
    <m/>
    <m/>
    <m/>
    <m/>
    <m/>
    <m/>
    <m/>
    <m/>
    <m/>
    <m/>
    <m/>
    <m/>
    <m/>
    <m/>
    <m/>
    <m/>
    <m/>
    <m/>
    <n v="1"/>
    <n v="1"/>
    <s v="ZBHT0009"/>
    <e v="#N/A"/>
    <s v="Allocated"/>
    <s v="Promise To Pay (PTP)"/>
    <s v="Customer promise pay online 4210 on 12/09"/>
    <d v="2025-09-12T00:00:00"/>
    <s v="RINGING NO RESPONSE (RNR)"/>
    <s v="dt--13th sep 18:17 pm called up customer no 9960932154 Its  ringing "/>
    <d v="2025-09-13T00:00:00"/>
    <s v="NO"/>
  </r>
  <r>
    <n v="460501645"/>
    <s v="MUBIN JAWED SHAIKH"/>
    <s v="ONLINE"/>
    <s v="29.09.25"/>
    <n v="10997"/>
    <s v="UPI"/>
    <m/>
    <m/>
    <n v="5080"/>
    <n v="4939.9699999999993"/>
    <x v="0"/>
    <x v="2"/>
    <x v="0"/>
    <x v="2"/>
    <n v="19558.47"/>
    <n v="77"/>
    <n v="0"/>
    <n v="900"/>
    <s v="-"/>
    <n v="1.976660623601733E-2"/>
    <n v="9.7435636526986709E-4"/>
    <s v="RB"/>
    <x v="0"/>
    <s v="-"/>
    <x v="2"/>
    <s v="Add not found"/>
    <m/>
    <s v="CNAVNA"/>
    <m/>
    <m/>
    <s v="KHANDOBA MAL CHAKAN   KHANDOBA MANDIRAJAWAL  TAL  KHED CHAKAN PUNE Dist pune Nr khandoba mandir PUNE 410501"/>
    <s v="CHAKAN"/>
    <s v=" 9518728336 9665807972 "/>
    <s v="edging process"/>
    <s v="123 budhwar peth   parshwa apartment   Dist pune  jogeshwari temple  PUNE 411002"/>
    <n v="10996.97"/>
    <n v="19558.47"/>
    <n v="27"/>
    <n v="55"/>
    <s v="-"/>
    <s v="REGULAR"/>
    <s v="MH14LD6938"/>
    <s v="ACCESS 125 BT CONNECT ED DISC"/>
    <n v="45236"/>
    <n v="24"/>
    <x v="0"/>
    <s v="KAILASH ATKARI"/>
    <s v="AARTI ZENDE"/>
    <m/>
    <m/>
    <m/>
    <m/>
    <m/>
    <m/>
    <m/>
    <m/>
    <m/>
    <m/>
    <m/>
    <m/>
    <m/>
    <m/>
    <m/>
    <m/>
    <m/>
    <m/>
    <m/>
    <m/>
    <m/>
    <m/>
    <m/>
    <m/>
    <m/>
    <m/>
    <m/>
    <n v="1"/>
    <m/>
    <m/>
    <m/>
    <m/>
    <m/>
    <m/>
    <m/>
    <m/>
    <m/>
    <m/>
    <m/>
    <m/>
    <m/>
    <m/>
    <m/>
    <m/>
    <m/>
    <m/>
    <m/>
    <m/>
    <m/>
    <m/>
    <m/>
    <m/>
    <m/>
    <m/>
    <m/>
    <m/>
    <m/>
    <m/>
    <m/>
    <m/>
    <m/>
    <m/>
    <m/>
    <m/>
    <m/>
    <m/>
    <m/>
    <m/>
    <m/>
    <m/>
    <m/>
    <m/>
    <m/>
    <m/>
    <m/>
    <m/>
    <m/>
    <m/>
    <m/>
    <m/>
    <m/>
    <m/>
    <m/>
    <m/>
    <m/>
    <m/>
    <m/>
    <m/>
    <m/>
    <m/>
    <m/>
    <m/>
    <m/>
    <n v="1"/>
    <n v="1"/>
    <s v="DUWT0017"/>
    <e v="#N/A"/>
    <s v="Allocated"/>
    <s v="Address Not Found (NC_ANF)"/>
    <s v="Short address available "/>
    <d v="2025-09-10T00:00:00"/>
    <s v="Non Contactable Customer (POT_SKIP)"/>
    <s v="17:24-CALLED UP THE CUSTOMER NO. CUSTOMER IS NOT CONTACTABLE ON ANY CONTACT NO.IN SYSTEM"/>
    <d v="2025-09-11T00:00:00"/>
    <s v="NO"/>
  </r>
  <r>
    <n v="460173360"/>
    <s v="AKSHAY PRAKASH SAKAT"/>
    <m/>
    <m/>
    <m/>
    <m/>
    <m/>
    <m/>
    <n v="3733"/>
    <n v="12665"/>
    <x v="1"/>
    <x v="1"/>
    <x v="1"/>
    <x v="9"/>
    <n v="19253.09"/>
    <n v="375"/>
    <n v="0"/>
    <n v="2250"/>
    <s v="-"/>
    <n v="6.5835683546483614E-2"/>
    <n v="4.4837969150429051E-3"/>
    <s v="FLOW"/>
    <x v="2"/>
    <s v="-"/>
    <x v="3"/>
    <s v="Financail Problem"/>
    <m/>
    <s v="CAVNA"/>
    <m/>
    <s v="-"/>
    <s v=" S. No. 12 Laxmi   Nagar Pardeshi  Chawl Yerwada  Pune City  Near Urdu school PUNE 411006"/>
    <s v="YERWADA"/>
    <s v=" 7038778027  "/>
    <s v="TOSHNI PETROL PUMP"/>
    <s v="Koregaon park    Station Road  Pune  city Koregaon  park Near Hp petrol pump  PUNE 411001"/>
    <n v="15290"/>
    <n v="19253.09"/>
    <n v="119"/>
    <n v="147"/>
    <s v="-"/>
    <s v="NPA"/>
    <s v="MH12WC1463"/>
    <s v="SPLENDOR PLUS I3S BS6 FI DRUM SELF"/>
    <n v="45216"/>
    <n v="24"/>
    <x v="1"/>
    <s v="VIJAY NIKAM"/>
    <s v="NUTAN KAMBLE"/>
    <m/>
    <m/>
    <m/>
    <n v="1"/>
    <m/>
    <m/>
    <m/>
    <m/>
    <m/>
    <m/>
    <m/>
    <m/>
    <m/>
    <m/>
    <m/>
    <m/>
    <m/>
    <m/>
    <m/>
    <m/>
    <m/>
    <m/>
    <m/>
    <m/>
    <m/>
    <m/>
    <m/>
    <m/>
    <m/>
    <m/>
    <m/>
    <m/>
    <m/>
    <n v="1"/>
    <m/>
    <m/>
    <m/>
    <m/>
    <m/>
    <m/>
    <m/>
    <m/>
    <m/>
    <m/>
    <m/>
    <m/>
    <m/>
    <m/>
    <m/>
    <m/>
    <m/>
    <m/>
    <m/>
    <m/>
    <m/>
    <m/>
    <m/>
    <m/>
    <m/>
    <m/>
    <m/>
    <m/>
    <m/>
    <m/>
    <m/>
    <m/>
    <m/>
    <m/>
    <m/>
    <m/>
    <m/>
    <m/>
    <m/>
    <m/>
    <m/>
    <m/>
    <m/>
    <m/>
    <m/>
    <m/>
    <m/>
    <m/>
    <m/>
    <m/>
    <m/>
    <m/>
    <m/>
    <m/>
    <m/>
    <m/>
    <m/>
    <m/>
    <m/>
    <n v="2"/>
    <n v="1"/>
    <s v="ZBHT0012"/>
    <s v="AoUylOxP85jL"/>
    <s v="Allocated 02"/>
    <s v="Left Message (LMCB)"/>
    <s v="Lm"/>
    <d v="2025-09-12T00:00:00"/>
    <s v="RINGING NO RESPONSE (RNR)"/>
    <s v="dt--02nd sep 17:28 pm called up customer no 7038778027 Its  busy"/>
    <d v="2025-09-02T00:00:00"/>
    <s v="NO"/>
  </r>
  <r>
    <n v="456328209"/>
    <s v="DHARMENDRA SINGH"/>
    <m/>
    <m/>
    <m/>
    <m/>
    <m/>
    <m/>
    <n v="3395"/>
    <n v="3394"/>
    <x v="0"/>
    <x v="1"/>
    <x v="1"/>
    <x v="0"/>
    <n v="19243.32"/>
    <n v="55"/>
    <n v="0"/>
    <n v="450"/>
    <s v="-"/>
    <n v="1.109568701275151E-2"/>
    <n v="9.5865634330931501E-4"/>
    <s v="FLOW"/>
    <x v="1"/>
    <s v="-"/>
    <x v="2"/>
    <s v="Add not found"/>
    <m/>
    <s v="CAVNA"/>
    <m/>
    <s v="-"/>
    <s v="Laxmi Chowk Hinjewadi   Pune city    PUNE 411057"/>
    <s v="HINJEWADI"/>
    <s v=" 9067724322  "/>
    <s v="24 Scqure pvt Ltd"/>
    <s v="Dasara Chowk Balewadi   road Balewadi  Pune city   PUNE 411045"/>
    <n v="3899"/>
    <n v="19243.32"/>
    <n v="27"/>
    <n v="55"/>
    <s v="-"/>
    <s v="NPA"/>
    <s v="MH14KP1388"/>
    <s v="SPLENDOR PLUS I3S BS6 FI DRUM SELF"/>
    <n v="44936"/>
    <n v="36"/>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138061727"/>
    <s v="MAHIBULLAH MOOHANIF SHAH"/>
    <s v="COLLECT"/>
    <s v="11.09.25"/>
    <n v="3500"/>
    <m/>
    <m/>
    <m/>
    <n v="3399"/>
    <n v="3326"/>
    <x v="0"/>
    <x v="0"/>
    <x v="0"/>
    <x v="16"/>
    <n v="19146.61"/>
    <n v="61"/>
    <n v="0"/>
    <n v="1800"/>
    <s v="18.08.25"/>
    <n v="1.150759411201867E-2"/>
    <n v="9.5383848158059857E-4"/>
    <s v="STABLE"/>
    <x v="0"/>
    <s v="PAID"/>
    <x v="4"/>
    <m/>
    <m/>
    <s v="CAVNA"/>
    <m/>
    <s v="-"/>
    <s v="a/p otur tal.junnar dist.pune   n/r monika chouk OTUR 412409"/>
    <s v="JUNNAR"/>
    <s v=" 7972656769 7972656769 "/>
    <s v="SHAH FOOTWEAR"/>
    <s v="a/p otur tal.junnar dist.pune  n/r monika chouk OTUR 412409"/>
    <n v="5187"/>
    <n v="19146.61"/>
    <n v="27"/>
    <n v="24"/>
    <s v="-"/>
    <s v="NPA"/>
    <s v="MH14KP4461"/>
    <s v="DESTINI 125 BS6 FI DRS CAST"/>
    <n v="44942"/>
    <n v="36"/>
    <x v="1"/>
    <s v="KAILASH ATKARI"/>
    <s v="AARTI ZENDE"/>
    <m/>
    <m/>
    <m/>
    <m/>
    <m/>
    <m/>
    <m/>
    <m/>
    <m/>
    <n v="1"/>
    <m/>
    <m/>
    <m/>
    <m/>
    <m/>
    <m/>
    <m/>
    <m/>
    <m/>
    <m/>
    <m/>
    <m/>
    <m/>
    <m/>
    <m/>
    <m/>
    <m/>
    <m/>
    <m/>
    <m/>
    <n v="1"/>
    <m/>
    <m/>
    <m/>
    <m/>
    <m/>
    <m/>
    <m/>
    <m/>
    <m/>
    <m/>
    <m/>
    <m/>
    <m/>
    <m/>
    <m/>
    <m/>
    <m/>
    <m/>
    <m/>
    <m/>
    <m/>
    <m/>
    <m/>
    <m/>
    <m/>
    <m/>
    <m/>
    <m/>
    <m/>
    <m/>
    <m/>
    <m/>
    <m/>
    <m/>
    <m/>
    <m/>
    <m/>
    <m/>
    <m/>
    <m/>
    <m/>
    <m/>
    <m/>
    <m/>
    <m/>
    <m/>
    <m/>
    <m/>
    <m/>
    <m/>
    <m/>
    <m/>
    <m/>
    <m/>
    <m/>
    <m/>
    <m/>
    <m/>
    <m/>
    <m/>
    <m/>
    <m/>
    <n v="2"/>
    <n v="1"/>
    <s v="ZBHT0021"/>
    <s v="G2kBWrx_A2z"/>
    <s v="Allocated 02"/>
    <s v="Payment (PAID)"/>
    <s v="Payment (PAID)"/>
    <d v="2025-09-11T00:00:00"/>
    <s v="RINGING NO RESPONSE (RNR)"/>
    <s v="16:39-CALLED UP THE CUSTOMER NO. CUSTOMER CONTACT NUMBER ARE RINGING MODE"/>
    <d v="2025-09-03T00:00:00"/>
    <s v="NO"/>
  </r>
  <r>
    <n v="461113140"/>
    <s v="SHRUTHI PRAVEEN"/>
    <s v="ONLINE"/>
    <s v="23.09.25"/>
    <n v="4355"/>
    <m/>
    <m/>
    <m/>
    <n v="4301"/>
    <n v="2590"/>
    <x v="0"/>
    <x v="0"/>
    <x v="0"/>
    <x v="15"/>
    <n v="19033.34"/>
    <n v="54"/>
    <n v="0"/>
    <n v="900"/>
    <s v="-"/>
    <n v="1.402141804989626E-2"/>
    <n v="9.4819564011630619E-4"/>
    <s v="STABLE"/>
    <x v="0"/>
    <s v="-"/>
    <x v="1"/>
    <m/>
    <n v="17"/>
    <s v="CAVA"/>
    <m/>
    <m/>
    <s v="Flat-No.-D-13 -Sukhwani   Garden-Near-Water-Tank   Dapodi-Pune-City PUNE 411012"/>
    <s v="DAPODI"/>
    <s v=" 9545938861 9850525655 "/>
    <s v="WIPRO LIMITED"/>
    <s v="PHASE 2 HINJEWADI    PUNE PUNE PUNE 411057"/>
    <n v="7845"/>
    <n v="19033.34"/>
    <n v="27"/>
    <n v="24"/>
    <s v="-"/>
    <s v="REGULAR"/>
    <s v="MH14LG0336"/>
    <s v="HONDA ACTIVA STD"/>
    <n v="45273"/>
    <n v="24"/>
    <x v="0"/>
    <s v="VIJAY NIKAM"/>
    <s v="NUTAN KAMBLE"/>
    <m/>
    <m/>
    <m/>
    <m/>
    <m/>
    <m/>
    <m/>
    <m/>
    <m/>
    <m/>
    <m/>
    <m/>
    <m/>
    <m/>
    <m/>
    <m/>
    <m/>
    <m/>
    <m/>
    <m/>
    <m/>
    <m/>
    <m/>
    <m/>
    <m/>
    <m/>
    <m/>
    <m/>
    <m/>
    <m/>
    <m/>
    <m/>
    <m/>
    <n v="1"/>
    <m/>
    <m/>
    <m/>
    <m/>
    <m/>
    <m/>
    <m/>
    <m/>
    <m/>
    <m/>
    <m/>
    <m/>
    <m/>
    <m/>
    <n v="1"/>
    <m/>
    <m/>
    <m/>
    <m/>
    <m/>
    <m/>
    <m/>
    <m/>
    <m/>
    <m/>
    <m/>
    <m/>
    <m/>
    <m/>
    <m/>
    <m/>
    <m/>
    <m/>
    <m/>
    <m/>
    <m/>
    <m/>
    <m/>
    <m/>
    <m/>
    <m/>
    <m/>
    <m/>
    <m/>
    <m/>
    <m/>
    <m/>
    <m/>
    <m/>
    <m/>
    <m/>
    <m/>
    <m/>
    <m/>
    <m/>
    <m/>
    <m/>
    <m/>
    <m/>
    <n v="2"/>
    <n v="1"/>
    <s v="ZBHT0009"/>
    <e v="#N/A"/>
    <s v="Allocated"/>
    <s v="Promise To Pay (PTP)"/>
    <s v="Customer promise pay online 4355 on 17/09"/>
    <d v="2025-09-17T00:00:00"/>
    <s v="Left Message (LMCB)"/>
    <s v="dt--13th sep 16:38 pm called up customer no 9850525655 call received by customer mother so left message to customer mother "/>
    <d v="2025-09-13T00:00:00"/>
    <s v="NO"/>
  </r>
  <r>
    <n v="460503207"/>
    <s v="AMOL SHANKAR SHINDE"/>
    <m/>
    <m/>
    <m/>
    <m/>
    <m/>
    <m/>
    <n v="4928"/>
    <n v="4796"/>
    <x v="0"/>
    <x v="1"/>
    <x v="1"/>
    <x v="2"/>
    <n v="19032.72"/>
    <n v="119"/>
    <n v="0"/>
    <n v="2700"/>
    <s v="STABLE"/>
    <n v="1.9235261338968319E-2"/>
    <n v="9.4816475319383904E-4"/>
    <s v="FLOW"/>
    <x v="1"/>
    <s v="PAID"/>
    <x v="2"/>
    <s v="Shifted"/>
    <m/>
    <s v="CNAVNA"/>
    <m/>
    <m/>
    <s v="C/O NAVNATH BOTRE   AT-POST KHALUMBRE  TAL KHED  DIST PUNE NEAR HANUMAN MANDIR  PUNE 410501"/>
    <s v="KHALUMBARE"/>
    <s v=" 8999609314  "/>
    <s v="Fine electro coating"/>
    <s v="Bhamboli Pune     PUNE 410501"/>
    <n v="12543"/>
    <n v="19032.72"/>
    <n v="27"/>
    <n v="55"/>
    <s v="-"/>
    <s v="REGULAR"/>
    <s v="MH38AF8511"/>
    <s v="SPLENDOR PLUS I3S BS6 FI DRUM SELF"/>
    <n v="45236"/>
    <n v="24"/>
    <x v="0"/>
    <s v="KAILASH ATKARI"/>
    <s v="AARTI ZENDE"/>
    <m/>
    <m/>
    <m/>
    <m/>
    <m/>
    <m/>
    <m/>
    <m/>
    <m/>
    <m/>
    <m/>
    <m/>
    <m/>
    <m/>
    <m/>
    <m/>
    <m/>
    <m/>
    <m/>
    <m/>
    <m/>
    <m/>
    <m/>
    <m/>
    <m/>
    <m/>
    <m/>
    <m/>
    <m/>
    <m/>
    <m/>
    <m/>
    <m/>
    <m/>
    <m/>
    <m/>
    <n v="1"/>
    <m/>
    <m/>
    <m/>
    <m/>
    <m/>
    <m/>
    <m/>
    <m/>
    <m/>
    <m/>
    <m/>
    <m/>
    <m/>
    <m/>
    <m/>
    <m/>
    <m/>
    <m/>
    <m/>
    <m/>
    <m/>
    <m/>
    <m/>
    <m/>
    <m/>
    <m/>
    <m/>
    <m/>
    <m/>
    <m/>
    <m/>
    <m/>
    <m/>
    <m/>
    <m/>
    <m/>
    <m/>
    <m/>
    <m/>
    <m/>
    <m/>
    <m/>
    <m/>
    <m/>
    <m/>
    <m/>
    <m/>
    <m/>
    <m/>
    <m/>
    <m/>
    <m/>
    <m/>
    <m/>
    <m/>
    <m/>
    <n v="1"/>
    <n v="1"/>
    <s v="DUWT0017"/>
    <e v="#N/A"/>
    <e v="#N/A"/>
    <e v="#N/A"/>
    <e v="#N/A"/>
    <e v="#N/A"/>
    <s v="RINGING NO RESPONSE (RNR)"/>
    <s v="15:37-CALLED UP THE CUSTOMER NO. CUSTOMER CONTACT NUMBER ARE BUSY  MODE"/>
    <d v="2025-09-17T00:00:00"/>
    <s v="NO"/>
  </r>
  <r>
    <n v="139563434"/>
    <s v="KUNAL KUNDLIK TIJAGE"/>
    <m/>
    <m/>
    <m/>
    <m/>
    <m/>
    <m/>
    <n v="2712"/>
    <n v="1184"/>
    <x v="0"/>
    <x v="1"/>
    <x v="1"/>
    <x v="14"/>
    <n v="18965.52"/>
    <n v="107"/>
    <n v="0"/>
    <n v="1350"/>
    <s v="STABLE"/>
    <n v="4.4692145541914002E-2"/>
    <n v="9.4481700933932817E-4"/>
    <s v="STABLE"/>
    <x v="3"/>
    <s v="PTP"/>
    <x v="1"/>
    <m/>
    <n v="30"/>
    <m/>
    <m/>
    <m/>
    <s v="SUTARKAVASTI RETVADI PUNE TAL KHED DIST PUNE   RETVADI KHED PUNE 410505"/>
    <s v="RAJGURU NAGAR "/>
    <s v=" 9322511341 9322511341 "/>
    <s v="PRATIK HARDWARE"/>
    <s v="PRATIK HARDWARE DHAMANTEK RETAVADI TAL KHED DIST PUNE  DHAMANTEK RETAVADI PUNE 410505"/>
    <n v="5353"/>
    <n v="18965.52"/>
    <n v="26"/>
    <n v="54"/>
    <s v="-"/>
    <s v="REGULAR"/>
    <s v="MH14KT3175"/>
    <s v="SPLENDOR PLUS DRS CAST FI BLACK"/>
    <n v="45005"/>
    <n v="36"/>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e v="#N/A"/>
    <e v="#N/A"/>
    <e v="#N/A"/>
    <s v="NO"/>
  </r>
  <r>
    <n v="457828228"/>
    <s v="SUNIL RAMLAL SHARMA"/>
    <m/>
    <m/>
    <m/>
    <m/>
    <m/>
    <m/>
    <n v="3374"/>
    <n v="13317"/>
    <x v="1"/>
    <x v="1"/>
    <x v="1"/>
    <x v="12"/>
    <n v="18925.36"/>
    <n v="1041"/>
    <n v="0"/>
    <n v="2250"/>
    <s v="05.08.25"/>
    <n v="0.16257520409779649"/>
    <n v="4.4074728152247973E-3"/>
    <s v="STABLE"/>
    <x v="4"/>
    <s v="PAID"/>
    <x v="5"/>
    <m/>
    <m/>
    <s v="CAVNA"/>
    <m/>
    <s v="ELG"/>
    <s v="SWAPNIL NIWAS 774   KATE NAGAR PIPLESAUDAGAR  Pune  City Vimal Tower PUNE 411027"/>
    <s v="PIMPALE SAUDAGAR"/>
    <s v=" 7219437770 8080199090 "/>
    <s v="Balaji Construction"/>
    <s v="PIMPLE SAudagar    Pimple Saudagar   Pimple saudagar   Pimple saudagar Kate nagar  PUNE 411027"/>
    <n v="16608"/>
    <n v="18925.36"/>
    <n v="119"/>
    <n v="147"/>
    <s v="-"/>
    <s v="NPA"/>
    <s v="MH14KT7065"/>
    <s v="SPLENDOR PLUS I3S BS6 FI DRUM SELF"/>
    <n v="45033"/>
    <n v="30"/>
    <x v="1"/>
    <s v="KAILASH ATKARI"/>
    <s v="NUTAN KAMBLE"/>
    <m/>
    <m/>
    <m/>
    <m/>
    <m/>
    <m/>
    <n v="1"/>
    <m/>
    <m/>
    <m/>
    <m/>
    <m/>
    <n v="1"/>
    <m/>
    <m/>
    <m/>
    <m/>
    <m/>
    <m/>
    <m/>
    <m/>
    <m/>
    <m/>
    <m/>
    <m/>
    <m/>
    <m/>
    <m/>
    <m/>
    <m/>
    <n v="1"/>
    <m/>
    <m/>
    <m/>
    <m/>
    <m/>
    <m/>
    <m/>
    <m/>
    <m/>
    <m/>
    <m/>
    <m/>
    <m/>
    <m/>
    <m/>
    <m/>
    <m/>
    <n v="1"/>
    <m/>
    <m/>
    <m/>
    <m/>
    <m/>
    <m/>
    <m/>
    <m/>
    <m/>
    <m/>
    <m/>
    <n v="1"/>
    <m/>
    <m/>
    <m/>
    <m/>
    <m/>
    <m/>
    <m/>
    <m/>
    <m/>
    <m/>
    <m/>
    <n v="1"/>
    <m/>
    <m/>
    <m/>
    <m/>
    <m/>
    <m/>
    <m/>
    <m/>
    <m/>
    <m/>
    <m/>
    <m/>
    <m/>
    <m/>
    <m/>
    <m/>
    <m/>
    <m/>
    <m/>
    <m/>
    <n v="6"/>
    <n v="1"/>
    <s v="ZBHT0015"/>
    <s v="koER0l2AX87"/>
    <s v="Allocated 02"/>
    <s v="Left Message (LMCB)"/>
    <s v="Visited at customer residence address. Customer not meet at home. Left message at home with mother."/>
    <d v="2025-09-25T00:00:00"/>
    <s v="RINGING NO RESPONSE (RNR)"/>
    <s v="dt--05th  Sep17:10 pm called up customer no 8080199090  Its ringing "/>
    <d v="2025-09-05T00:00:00"/>
    <s v="DID"/>
  </r>
  <r>
    <n v="135959721"/>
    <s v="PANDURANG HARIBHAU KUCHEKAR"/>
    <m/>
    <m/>
    <m/>
    <m/>
    <m/>
    <s v="BANK STABLE 16"/>
    <n v="4887"/>
    <n v="4896"/>
    <x v="4"/>
    <x v="0"/>
    <x v="1"/>
    <x v="10"/>
    <n v="18922.349999999999"/>
    <n v="17"/>
    <n v="0"/>
    <n v="2700"/>
    <s v="-"/>
    <n v="3.1231010681148089E-2"/>
    <n v="3.2399263342524349E-3"/>
    <s v="STABLE"/>
    <x v="0"/>
    <s v="-"/>
    <x v="2"/>
    <s v="Add not found"/>
    <m/>
    <s v="CNAVNA"/>
    <m/>
    <s v="-"/>
    <s v="DEVKAR VASTI CHAKRAPANI VASAHAT BHOSARI   NEAR GANESH MANDIR PUNE 411039"/>
    <s v="BHOSARI"/>
    <s v=" 9284815202 9284815202 "/>
    <s v="PANDURANG HARIBHAU KUCHEKAR"/>
    <s v="DAMHARI TALUKA SHIRUR PUNE  NR NAGAR PUNE ROAD SHIRUR 412210"/>
    <n v="7613"/>
    <n v="18922.349999999999"/>
    <n v="57"/>
    <n v="23"/>
    <s v="-"/>
    <s v="REGULAR"/>
    <s v="MH14KP6349"/>
    <s v="PIAGGIO VESPA SXL 125 CBS"/>
    <n v="44879"/>
    <n v="36"/>
    <x v="1"/>
    <s v="VIJAY NIKAM"/>
    <s v="NUTAN KAMBLE"/>
    <m/>
    <m/>
    <m/>
    <m/>
    <m/>
    <m/>
    <m/>
    <m/>
    <m/>
    <n v="1"/>
    <m/>
    <m/>
    <m/>
    <m/>
    <m/>
    <m/>
    <m/>
    <m/>
    <m/>
    <m/>
    <m/>
    <m/>
    <m/>
    <m/>
    <m/>
    <m/>
    <m/>
    <m/>
    <m/>
    <m/>
    <m/>
    <m/>
    <m/>
    <m/>
    <m/>
    <m/>
    <m/>
    <m/>
    <m/>
    <m/>
    <m/>
    <m/>
    <m/>
    <m/>
    <m/>
    <m/>
    <m/>
    <m/>
    <m/>
    <m/>
    <m/>
    <m/>
    <m/>
    <m/>
    <m/>
    <m/>
    <m/>
    <m/>
    <m/>
    <m/>
    <m/>
    <m/>
    <m/>
    <m/>
    <m/>
    <m/>
    <m/>
    <m/>
    <m/>
    <m/>
    <m/>
    <m/>
    <m/>
    <m/>
    <m/>
    <m/>
    <m/>
    <m/>
    <m/>
    <m/>
    <m/>
    <m/>
    <m/>
    <m/>
    <m/>
    <m/>
    <m/>
    <m/>
    <m/>
    <m/>
    <m/>
    <m/>
    <m/>
    <n v="1"/>
    <n v="1"/>
    <s v="DUWT0025"/>
    <s v="B6X47wy6hz"/>
    <s v="Allocated 02"/>
    <s v="Address Not Found (NC_ANF)"/>
    <s v="Customer residence add not found short add "/>
    <d v="2025-09-04T00:00:00"/>
    <s v="RINGING NO RESPONSE (RNR)"/>
    <s v="dt--02nd sep 17:29pm called up customer no 9284815202 Its  ringing "/>
    <d v="2025-09-02T00:00:00"/>
    <s v="VYMO"/>
  </r>
  <r>
    <n v="135444552"/>
    <s v="AVINASH SHRIMANT TELANGE"/>
    <s v="ONLINE"/>
    <s v="14.09.25"/>
    <n v="3891"/>
    <s v="UPI"/>
    <n v="36908906108"/>
    <m/>
    <n v="3891"/>
    <n v="7710"/>
    <x v="4"/>
    <x v="0"/>
    <x v="0"/>
    <x v="0"/>
    <n v="18666.16"/>
    <n v="171"/>
    <n v="0"/>
    <n v="2700"/>
    <s v="13.08.25"/>
    <n v="7.6354249593382134E-2"/>
    <n v="3.1960609196727378E-3"/>
    <s v="STABLE"/>
    <x v="0"/>
    <s v="PAID"/>
    <x v="0"/>
    <s v="Short add"/>
    <m/>
    <s v="CAVNA"/>
    <m/>
    <s v="-"/>
    <s v="FLAT NO 503 MANAS VALLEY BHUKUM PIRANGUT PUNE MULSHI   BHUKUM BUS STOP PUNE 412115"/>
    <s v="PIRANGUT"/>
    <s v=" 9595052030 9595052030 "/>
    <s v="JAI BHAVANI ENTERPRISES"/>
    <s v="JAI BHAVANI ENTERPRISES SR NO 5/643  PAWAR WASTI KUDALWADI CHIKHLI NEAR BHARAT MARBAL  WATER TANK PUNE 412114"/>
    <n v="10581"/>
    <n v="18666.16"/>
    <n v="57"/>
    <n v="54"/>
    <s v="-"/>
    <s v="REGULAR"/>
    <s v="MH12UV4629"/>
    <s v="BAJAJ PULSAR NS 125"/>
    <n v="44865"/>
    <n v="36"/>
    <x v="1"/>
    <s v="KAILASH ATKARI"/>
    <s v="NUTAN KAMBLE"/>
    <m/>
    <m/>
    <m/>
    <m/>
    <m/>
    <m/>
    <m/>
    <m/>
    <m/>
    <n v="1"/>
    <m/>
    <m/>
    <m/>
    <m/>
    <m/>
    <m/>
    <m/>
    <m/>
    <m/>
    <m/>
    <m/>
    <m/>
    <m/>
    <m/>
    <m/>
    <m/>
    <m/>
    <m/>
    <m/>
    <m/>
    <m/>
    <m/>
    <m/>
    <m/>
    <m/>
    <m/>
    <m/>
    <m/>
    <m/>
    <m/>
    <m/>
    <m/>
    <m/>
    <m/>
    <m/>
    <m/>
    <m/>
    <m/>
    <m/>
    <m/>
    <m/>
    <m/>
    <m/>
    <m/>
    <m/>
    <m/>
    <m/>
    <m/>
    <m/>
    <m/>
    <m/>
    <m/>
    <m/>
    <m/>
    <m/>
    <m/>
    <m/>
    <m/>
    <m/>
    <m/>
    <m/>
    <m/>
    <m/>
    <m/>
    <m/>
    <m/>
    <m/>
    <m/>
    <m/>
    <m/>
    <m/>
    <m/>
    <m/>
    <m/>
    <m/>
    <m/>
    <m/>
    <m/>
    <m/>
    <m/>
    <m/>
    <m/>
    <m/>
    <n v="1"/>
    <n v="1"/>
    <s v="DUWT0030"/>
    <s v="G6jG8pYWBey7"/>
    <s v="Allocated 02"/>
    <s v="Address Not Found (NC_ANF)"/>
    <s v="Address not found "/>
    <d v="2025-09-04T00:00:00"/>
    <s v="RINGING NO RESPONSE (RNR)"/>
    <s v="dt--05th  Sep17:11 pm called up customer no 9595052030  Its  ringing "/>
    <d v="2025-09-05T00:00:00"/>
    <s v="NO"/>
  </r>
  <r>
    <n v="464401628"/>
    <s v="DHAMNE BHARAT SAHDEV"/>
    <m/>
    <m/>
    <m/>
    <m/>
    <m/>
    <m/>
    <n v="4867"/>
    <n v="4712"/>
    <x v="0"/>
    <x v="1"/>
    <x v="1"/>
    <x v="0"/>
    <n v="18607"/>
    <n v="128"/>
    <n v="0"/>
    <n v="1795"/>
    <s v="26.08.25"/>
    <n v="1.0728785274384429E-2"/>
    <n v="9.2695639733457761E-4"/>
    <s v="STABLE"/>
    <x v="4"/>
    <s v="MPTP"/>
    <x v="5"/>
    <m/>
    <n v="30"/>
    <s v="CAVA"/>
    <m/>
    <s v="-"/>
    <s v="bhairavnath mandir   nere gaothan  neregao jambe  Jambe near  bhairavnath temple PUNE 411033"/>
    <s v="NERE"/>
    <s v=" 9028091612 7387627565 "/>
    <s v="mother and son pvt ltd"/>
    <s v="hinjwadi pune hinjwadi   pune hinjwadi  pune hinjwadi  pune hinjwadi pune PUNE 411057"/>
    <n v="6635"/>
    <n v="18607"/>
    <n v="27"/>
    <n v="55"/>
    <s v="-"/>
    <s v="REGULAR"/>
    <m/>
    <s v="SPLENDOR PLUS DRS CAST FI BLACK"/>
    <n v="45587"/>
    <n v="12"/>
    <x v="1"/>
    <s v="KAILASH ATKARI"/>
    <s v="NUTAN KAMBLE"/>
    <m/>
    <m/>
    <m/>
    <n v="1"/>
    <m/>
    <m/>
    <m/>
    <m/>
    <m/>
    <m/>
    <m/>
    <m/>
    <m/>
    <m/>
    <m/>
    <m/>
    <m/>
    <m/>
    <m/>
    <m/>
    <m/>
    <m/>
    <m/>
    <m/>
    <m/>
    <m/>
    <m/>
    <m/>
    <m/>
    <m/>
    <m/>
    <m/>
    <m/>
    <m/>
    <m/>
    <m/>
    <m/>
    <m/>
    <m/>
    <m/>
    <m/>
    <m/>
    <m/>
    <m/>
    <m/>
    <m/>
    <m/>
    <m/>
    <m/>
    <m/>
    <m/>
    <m/>
    <m/>
    <m/>
    <m/>
    <m/>
    <m/>
    <m/>
    <m/>
    <m/>
    <m/>
    <m/>
    <m/>
    <m/>
    <m/>
    <m/>
    <m/>
    <m/>
    <m/>
    <m/>
    <m/>
    <m/>
    <m/>
    <m/>
    <m/>
    <m/>
    <m/>
    <m/>
    <m/>
    <m/>
    <m/>
    <m/>
    <m/>
    <m/>
    <m/>
    <m/>
    <m/>
    <m/>
    <m/>
    <m/>
    <m/>
    <m/>
    <m/>
    <n v="1"/>
    <n v="1"/>
    <s v="DUWT0030"/>
    <s v="A2CVPDw6Xyc"/>
    <s v="Allocated 02"/>
    <s v="Promise To Pay (PTP)"/>
    <s v="Meet customer in given ptp 10 Sep to customer but customer "/>
    <d v="2025-09-10T00:00:00"/>
    <s v="RINGING NO RESPONSE (RNR)"/>
    <s v="dt--05th  Sep 17:12 pm called up customer no 9028091612  Its ringing "/>
    <d v="2025-09-05T00:00:00"/>
    <s v="NO"/>
  </r>
  <r>
    <n v="135416283"/>
    <s v="VINOD KISHOR GADDHANE"/>
    <s v="ONLINE"/>
    <s v="20.09.25"/>
    <n v="3832"/>
    <s v="UPI"/>
    <m/>
    <m/>
    <n v="3157"/>
    <n v="9785"/>
    <x v="1"/>
    <x v="0"/>
    <x v="0"/>
    <x v="0"/>
    <n v="18203.34"/>
    <n v="491"/>
    <n v="0"/>
    <n v="0"/>
    <s v="-"/>
    <n v="7.6313893560393975E-2"/>
    <n v="4.2393236480729648E-3"/>
    <s v="STABLE"/>
    <x v="0"/>
    <s v="-"/>
    <x v="1"/>
    <m/>
    <n v="18"/>
    <s v="CAVA"/>
    <m/>
    <s v="ELG"/>
    <s v="C/O- Kishor Gaddhane Koyte Wasti Punawale   Pune City Pune PUNE 411033"/>
    <s v="PUNWALE"/>
    <s v=" 8999585647 8999585647 "/>
    <s v="life republic"/>
    <s v="Kasarasai hinjewadi road marunjee pune  pune PUNE 411057"/>
    <n v="10276"/>
    <n v="18203.34"/>
    <n v="118"/>
    <n v="85"/>
    <s v="-"/>
    <s v="NPA"/>
    <s v="MH14KL4513"/>
    <s v="SPLENDOR PLUS I3S XTEC"/>
    <n v="44863"/>
    <n v="36"/>
    <x v="1"/>
    <s v="KAILASH ATKARI"/>
    <s v="NUTAN KAMBLE"/>
    <m/>
    <m/>
    <m/>
    <m/>
    <m/>
    <m/>
    <m/>
    <m/>
    <m/>
    <m/>
    <m/>
    <m/>
    <m/>
    <m/>
    <m/>
    <m/>
    <m/>
    <m/>
    <m/>
    <m/>
    <m/>
    <m/>
    <m/>
    <m/>
    <m/>
    <m/>
    <m/>
    <n v="1"/>
    <m/>
    <m/>
    <m/>
    <m/>
    <m/>
    <m/>
    <m/>
    <m/>
    <m/>
    <m/>
    <m/>
    <m/>
    <m/>
    <m/>
    <m/>
    <m/>
    <m/>
    <m/>
    <m/>
    <m/>
    <m/>
    <m/>
    <m/>
    <m/>
    <m/>
    <m/>
    <m/>
    <m/>
    <m/>
    <m/>
    <m/>
    <m/>
    <m/>
    <m/>
    <m/>
    <m/>
    <m/>
    <m/>
    <m/>
    <m/>
    <m/>
    <m/>
    <m/>
    <m/>
    <m/>
    <m/>
    <m/>
    <m/>
    <m/>
    <m/>
    <m/>
    <m/>
    <m/>
    <m/>
    <m/>
    <m/>
    <m/>
    <m/>
    <m/>
    <m/>
    <m/>
    <m/>
    <m/>
    <m/>
    <m/>
    <n v="1"/>
    <n v="1"/>
    <s v="DUWT0030"/>
    <s v="k6gfktssGo7"/>
    <s v="Allocated 02"/>
    <s v="Promise To Pay (PTP)"/>
    <s v="Meet customer in given ptp 12 Sep to customer but customer "/>
    <d v="2025-09-12T00:00:00"/>
    <s v="Non Contactable Customer (POT_SKIP)"/>
    <s v="dt--02nd sep17:30 pm called up customer no  8999585647 Its switch off"/>
    <d v="2025-09-02T00:00:00"/>
    <s v="NO"/>
  </r>
  <r>
    <n v="460422317"/>
    <s v="SAIL SUNIL GAWADE"/>
    <m/>
    <m/>
    <m/>
    <m/>
    <m/>
    <s v="BANK RB 22"/>
    <n v="5178"/>
    <n v="3089.76"/>
    <x v="0"/>
    <x v="2"/>
    <x v="1"/>
    <x v="17"/>
    <n v="18196.759999999998"/>
    <n v="134"/>
    <n v="0"/>
    <n v="1350"/>
    <s v="STABLE"/>
    <n v="3.3313909574601008E-2"/>
    <n v="9.0651921818465887E-4"/>
    <s v="RB"/>
    <x v="0"/>
    <s v="PAID"/>
    <x v="4"/>
    <m/>
    <m/>
    <s v="CNAVNA"/>
    <m/>
    <m/>
    <s v="NEAR LAXMI MANDIR   1304  KUSGAON   OLKAI WADI LONAVALA  PUNE .  PUNE 410401"/>
    <s v="KUSGAON"/>
    <s v=" 9158767109  "/>
    <s v="SADFGHFJOIKJL"/>
    <s v="ASDFGHJK ASDFGHJK     PUNE 411001"/>
    <n v="9751.76"/>
    <n v="18196.759999999998"/>
    <n v="27"/>
    <n v="0"/>
    <s v="-"/>
    <s v="REGULAR"/>
    <s v="MH14LF0787"/>
    <s v="ACTIVA 125 DISC BSVI"/>
    <n v="45231"/>
    <n v="24"/>
    <x v="0"/>
    <s v="VIJAY NIKAM"/>
    <s v="AARTI ZENDE"/>
    <m/>
    <m/>
    <m/>
    <m/>
    <m/>
    <m/>
    <m/>
    <m/>
    <m/>
    <m/>
    <m/>
    <m/>
    <m/>
    <m/>
    <m/>
    <m/>
    <m/>
    <m/>
    <m/>
    <m/>
    <m/>
    <m/>
    <m/>
    <m/>
    <m/>
    <m/>
    <m/>
    <m/>
    <m/>
    <m/>
    <n v="1"/>
    <m/>
    <m/>
    <m/>
    <m/>
    <m/>
    <m/>
    <m/>
    <m/>
    <m/>
    <m/>
    <m/>
    <m/>
    <m/>
    <m/>
    <m/>
    <m/>
    <m/>
    <m/>
    <m/>
    <m/>
    <m/>
    <m/>
    <m/>
    <m/>
    <m/>
    <m/>
    <m/>
    <m/>
    <m/>
    <m/>
    <m/>
    <m/>
    <m/>
    <m/>
    <m/>
    <m/>
    <m/>
    <m/>
    <m/>
    <m/>
    <m/>
    <m/>
    <m/>
    <m/>
    <m/>
    <m/>
    <m/>
    <m/>
    <m/>
    <m/>
    <m/>
    <m/>
    <m/>
    <m/>
    <m/>
    <m/>
    <m/>
    <m/>
    <m/>
    <m/>
    <m/>
    <m/>
    <n v="1"/>
    <n v="1"/>
    <s v="DUWT0013"/>
    <e v="#N/A"/>
    <s v="Allocated"/>
    <s v="Address Not Found (NC_ANF)"/>
    <s v="Short address "/>
    <d v="2025-09-11T00:00:00"/>
    <s v="RINGING NO RESPONSE (RNR)"/>
    <s v="17:55-CALLED UP THE CUSTOMER NO. CUSTOMER CONTACT NUMBER ARE RINGING MODE"/>
    <d v="2025-09-13T00:00:00"/>
    <s v="NO"/>
  </r>
  <r>
    <n v="135607818"/>
    <s v="SUMIT RAMNATH SHINDE"/>
    <s v="ONLINE"/>
    <s v="16.09.25"/>
    <n v="4800"/>
    <m/>
    <m/>
    <m/>
    <n v="4690"/>
    <n v="4457"/>
    <x v="0"/>
    <x v="0"/>
    <x v="0"/>
    <x v="12"/>
    <n v="18155.97"/>
    <n v="130"/>
    <n v="0"/>
    <n v="0"/>
    <s v="12.08.25"/>
    <n v="2.0387039534662699E-2"/>
    <n v="9.0448715759201771E-4"/>
    <s v="STABLE"/>
    <x v="0"/>
    <s v="PAID"/>
    <x v="4"/>
    <m/>
    <m/>
    <s v="CAVA"/>
    <m/>
    <m/>
    <s v="S/O- Ramnath Shinde 446 Finolex Colony Azad Chowk   Kalewadi Pune City Pune PUNE 411017"/>
    <s v="KALEWADI"/>
    <s v=" 9011279419 9011279419 "/>
    <s v="S S Lens"/>
    <s v="Finolex Colony Azad Chowk Kalewadi Pune  D Mart PUNE 411017"/>
    <n v="9277"/>
    <n v="18155.97"/>
    <n v="26"/>
    <n v="23"/>
    <s v="-"/>
    <s v="REGULAR"/>
    <s v="MH14KL5013"/>
    <s v="ATHER 450 X"/>
    <n v="44875"/>
    <n v="36"/>
    <x v="0"/>
    <s v="KAILASH ATKARI"/>
    <s v="NUTAN KAMBLE"/>
    <m/>
    <m/>
    <m/>
    <m/>
    <m/>
    <m/>
    <m/>
    <m/>
    <m/>
    <m/>
    <m/>
    <m/>
    <m/>
    <m/>
    <m/>
    <m/>
    <m/>
    <m/>
    <m/>
    <m/>
    <m/>
    <m/>
    <m/>
    <m/>
    <m/>
    <m/>
    <m/>
    <n v="1"/>
    <m/>
    <m/>
    <n v="1"/>
    <m/>
    <m/>
    <m/>
    <m/>
    <m/>
    <m/>
    <m/>
    <m/>
    <m/>
    <m/>
    <m/>
    <m/>
    <m/>
    <m/>
    <n v="1"/>
    <m/>
    <m/>
    <m/>
    <m/>
    <m/>
    <m/>
    <m/>
    <m/>
    <m/>
    <m/>
    <m/>
    <m/>
    <m/>
    <m/>
    <m/>
    <m/>
    <m/>
    <m/>
    <m/>
    <m/>
    <m/>
    <m/>
    <m/>
    <m/>
    <m/>
    <m/>
    <m/>
    <m/>
    <m/>
    <m/>
    <m/>
    <m/>
    <m/>
    <m/>
    <m/>
    <m/>
    <m/>
    <m/>
    <m/>
    <m/>
    <m/>
    <m/>
    <m/>
    <m/>
    <m/>
    <m/>
    <m/>
    <n v="3"/>
    <n v="1"/>
    <s v="ZBHT0015"/>
    <e v="#N/A"/>
    <s v="Allocated"/>
    <s v="Promise To Pay (PTP)"/>
    <s v="Visited at customer residence address. Customer is private sector work. Customer promise to pay emi on date 18/09/2025. Vehicle with him."/>
    <d v="2025-09-22T00:00:00"/>
    <s v="RINGING NO RESPONSE (RNR)"/>
    <s v="dt--13th sep 16:48 pm called up customer no  9011279419 Its ringing "/>
    <d v="2025-09-13T00:00:00"/>
    <s v="NO"/>
  </r>
  <r>
    <n v="462423644"/>
    <s v="VASANT BASANNA SHIVSHARAN"/>
    <s v="COLLECT"/>
    <s v="15.09.25"/>
    <n v="2215"/>
    <m/>
    <m/>
    <m/>
    <n v="2215"/>
    <n v="2053"/>
    <x v="0"/>
    <x v="0"/>
    <x v="0"/>
    <x v="1"/>
    <n v="18118"/>
    <n v="50"/>
    <n v="0"/>
    <n v="1800"/>
    <s v="-"/>
    <n v="1.705251920853158E-2"/>
    <n v="9.0259558267898521E-4"/>
    <s v="STABLE"/>
    <x v="0"/>
    <s v="-"/>
    <x v="4"/>
    <m/>
    <m/>
    <s v="CAVA"/>
    <m/>
    <s v="-"/>
    <s v="425/26 AUDYOGIK   VASAHAT GULTEKDI  MARKET YARD  NEAR SHREEDHAR CYCLE MART  PUNE 411037"/>
    <s v="MARKET YARD"/>
    <s v=" 9420090490  "/>
    <s v="Shree Enterprises "/>
    <s v="      "/>
    <n v="3903"/>
    <n v="18118"/>
    <n v="26"/>
    <n v="23"/>
    <s v="-"/>
    <s v="REGULAR"/>
    <s v="MH12UQ4452"/>
    <s v="HONDA ACTIVA 6G DLX BS VI"/>
    <n v="45384"/>
    <n v="24"/>
    <x v="1"/>
    <s v="VIJAY NIKAM"/>
    <s v="NUTAN KAMBLE"/>
    <m/>
    <m/>
    <m/>
    <m/>
    <m/>
    <m/>
    <m/>
    <m/>
    <m/>
    <m/>
    <m/>
    <m/>
    <m/>
    <m/>
    <m/>
    <m/>
    <m/>
    <m/>
    <m/>
    <m/>
    <m/>
    <m/>
    <m/>
    <m/>
    <m/>
    <m/>
    <m/>
    <m/>
    <m/>
    <m/>
    <m/>
    <m/>
    <m/>
    <m/>
    <m/>
    <m/>
    <n v="1"/>
    <m/>
    <m/>
    <m/>
    <m/>
    <m/>
    <n v="3"/>
    <m/>
    <m/>
    <m/>
    <m/>
    <m/>
    <m/>
    <m/>
    <m/>
    <m/>
    <m/>
    <m/>
    <m/>
    <m/>
    <m/>
    <m/>
    <m/>
    <m/>
    <m/>
    <m/>
    <m/>
    <m/>
    <m/>
    <m/>
    <m/>
    <m/>
    <m/>
    <m/>
    <m/>
    <m/>
    <m/>
    <m/>
    <m/>
    <m/>
    <m/>
    <m/>
    <m/>
    <m/>
    <m/>
    <m/>
    <m/>
    <m/>
    <m/>
    <m/>
    <m/>
    <m/>
    <m/>
    <m/>
    <m/>
    <m/>
    <m/>
    <n v="4"/>
    <n v="1"/>
    <s v="DUWT0031"/>
    <s v="BPix2Bcolt7"/>
    <s v="Allocated 02"/>
    <s v="Payment (PAID)"/>
    <s v="Customer paid emi"/>
    <d v="2025-09-15T00:00:00"/>
    <s v="RINGING NO RESPONSE (RNR)"/>
    <s v="dt--02nd sep 17:31pm called up customer no 9420090490   Its ringing  "/>
    <d v="2025-09-02T00:00:00"/>
    <s v="NO"/>
  </r>
  <r>
    <n v="137168563"/>
    <s v="BHARAT NAMDEO SATHE"/>
    <s v="ONLINE"/>
    <s v="13.09.25"/>
    <n v="3500"/>
    <m/>
    <m/>
    <m/>
    <n v="3263"/>
    <n v="2557"/>
    <x v="0"/>
    <x v="0"/>
    <x v="0"/>
    <x v="9"/>
    <n v="18011.87"/>
    <n v="112"/>
    <n v="0"/>
    <n v="2700"/>
    <s v="08.08.25"/>
    <n v="6.7402885472790958E-3"/>
    <n v="8.9730843899923462E-4"/>
    <s v="STABLE"/>
    <x v="0"/>
    <s v="PAID"/>
    <x v="4"/>
    <m/>
    <m/>
    <s v="CAVA"/>
    <m/>
    <m/>
    <s v="S/O- Namdeo Sathe NEAR JAGDAMBA SUPAR MARKET SR NO 14/2 THITE VASTI KHARADI   Pune City Pune PUNE 411014"/>
    <s v="KHARADI"/>
    <s v=" 8805563639 8805563639 "/>
    <s v="Bharat Namdeo Sathe"/>
    <s v="Peregrine Guarding Pvt Ltd North Main Road Koregaon Park Pune  Vimal Kunj PUNE 411001"/>
    <n v="8632"/>
    <n v="18011.87"/>
    <n v="27"/>
    <n v="24"/>
    <s v="-"/>
    <s v="NPA"/>
    <s v="MH12UZ0366"/>
    <s v="HONDA SHINE DISC BSVI"/>
    <n v="44916"/>
    <n v="36"/>
    <x v="0"/>
    <s v="VIJAY NIKAM"/>
    <s v="NUTAN KAMBLE"/>
    <m/>
    <m/>
    <m/>
    <m/>
    <m/>
    <m/>
    <m/>
    <m/>
    <m/>
    <m/>
    <m/>
    <m/>
    <m/>
    <m/>
    <m/>
    <m/>
    <m/>
    <m/>
    <m/>
    <m/>
    <m/>
    <m/>
    <m/>
    <m/>
    <m/>
    <m/>
    <m/>
    <m/>
    <m/>
    <m/>
    <m/>
    <m/>
    <m/>
    <m/>
    <m/>
    <m/>
    <n v="1"/>
    <m/>
    <m/>
    <m/>
    <m/>
    <m/>
    <m/>
    <m/>
    <m/>
    <m/>
    <m/>
    <m/>
    <m/>
    <m/>
    <m/>
    <m/>
    <m/>
    <m/>
    <m/>
    <m/>
    <m/>
    <m/>
    <m/>
    <m/>
    <m/>
    <m/>
    <m/>
    <m/>
    <m/>
    <m/>
    <m/>
    <m/>
    <m/>
    <m/>
    <m/>
    <m/>
    <m/>
    <m/>
    <m/>
    <m/>
    <m/>
    <m/>
    <m/>
    <m/>
    <m/>
    <m/>
    <m/>
    <m/>
    <m/>
    <m/>
    <m/>
    <m/>
    <m/>
    <m/>
    <m/>
    <m/>
    <m/>
    <n v="1"/>
    <n v="1"/>
    <s v="ZBHT0012"/>
    <e v="#N/A"/>
    <s v="Allocated"/>
    <s v="Promise To Pay (PTP)"/>
    <s v="PTp"/>
    <d v="2025-09-13T00:00:00"/>
    <s v="RINGING NO RESPONSE (RNR)"/>
    <s v="dt--13th sep 16:49 pm called up customer no 8805563639  Its ringing "/>
    <d v="2025-09-13T00:00:00"/>
    <s v="NO"/>
  </r>
  <r>
    <n v="460155325"/>
    <s v="ARTI ANKUSH TAWARE"/>
    <m/>
    <m/>
    <m/>
    <m/>
    <m/>
    <s v="BANK STABLE 16"/>
    <n v="6150"/>
    <n v="6150"/>
    <x v="0"/>
    <x v="0"/>
    <x v="1"/>
    <x v="4"/>
    <n v="17940.830000000002"/>
    <n v="0"/>
    <n v="0"/>
    <n v="981"/>
    <s v="-"/>
    <n v="1.262878885733402E-2"/>
    <n v="8.937693954958947E-4"/>
    <s v="STABLE"/>
    <x v="0"/>
    <s v="-"/>
    <x v="4"/>
    <m/>
    <m/>
    <s v="CAVNA"/>
    <m/>
    <s v="-"/>
    <s v="MHALUNGE  TA  MULSHI    ..... PUNE 411045"/>
    <s v="MAHALUNGE"/>
    <s v=" 9623956991 8767380382 "/>
    <s v="Atri Enterprise"/>
    <s v="ARTI INTERPRISES   MAHALUNGE MAHALUNGE   ..... PUNE 411045"/>
    <n v="7131"/>
    <n v="17940.830000000002"/>
    <n v="27"/>
    <n v="24"/>
    <s v="-"/>
    <s v="REGULAR"/>
    <s v="MH12VY6467"/>
    <s v="BAJAJ CHETAK PREMIUM"/>
    <n v="45215"/>
    <n v="24"/>
    <x v="1"/>
    <s v="KAILASH ATKARI"/>
    <s v="AARTI ZENDE"/>
    <m/>
    <m/>
    <m/>
    <m/>
    <m/>
    <m/>
    <m/>
    <m/>
    <m/>
    <m/>
    <m/>
    <m/>
    <m/>
    <m/>
    <m/>
    <n v="1"/>
    <m/>
    <m/>
    <m/>
    <m/>
    <m/>
    <m/>
    <m/>
    <m/>
    <m/>
    <m/>
    <m/>
    <m/>
    <m/>
    <m/>
    <m/>
    <m/>
    <m/>
    <n v="1"/>
    <m/>
    <m/>
    <m/>
    <m/>
    <m/>
    <m/>
    <m/>
    <m/>
    <m/>
    <m/>
    <m/>
    <m/>
    <m/>
    <m/>
    <m/>
    <m/>
    <m/>
    <m/>
    <m/>
    <m/>
    <m/>
    <m/>
    <m/>
    <m/>
    <m/>
    <m/>
    <m/>
    <m/>
    <m/>
    <m/>
    <m/>
    <m/>
    <m/>
    <m/>
    <m/>
    <m/>
    <m/>
    <m/>
    <m/>
    <m/>
    <m/>
    <m/>
    <m/>
    <m/>
    <m/>
    <m/>
    <m/>
    <m/>
    <m/>
    <m/>
    <m/>
    <m/>
    <m/>
    <m/>
    <m/>
    <m/>
    <m/>
    <m/>
    <m/>
    <n v="2"/>
    <n v="1"/>
    <s v="DUWT0030"/>
    <s v="BotgVcMbym"/>
    <s v="Allocated 02"/>
    <s v="Address Not Found (NC_ANF)"/>
    <s v="Short address "/>
    <d v="2025-09-12T00:00:00"/>
    <s v="Non Contactable Customer (POT_SKIP)"/>
    <s v="17:26-CALLED UP THE CUSTOMER NO. CUSTOMER IS NOT CONTACTABLE ON ANY CONTACT NO.IN SYSTEM"/>
    <d v="2025-09-11T00:00:00"/>
    <s v="NO"/>
  </r>
  <r>
    <n v="458068697"/>
    <s v="PRIYANKA VILAS SATHE"/>
    <s v="ONLINE"/>
    <s v="23.09.25"/>
    <n v="3900"/>
    <s v="UPI"/>
    <n v="526620325124"/>
    <m/>
    <n v="3815"/>
    <n v="7095"/>
    <x v="4"/>
    <x v="0"/>
    <x v="0"/>
    <x v="4"/>
    <n v="17777.830000000002"/>
    <n v="308"/>
    <n v="0"/>
    <n v="2250"/>
    <s v="-"/>
    <n v="3.5351424216871867E-2"/>
    <n v="3.0439591056535252E-3"/>
    <s v="STABLE"/>
    <x v="0"/>
    <s v="-"/>
    <x v="1"/>
    <m/>
    <n v="20"/>
    <s v="CAVNA"/>
    <m/>
    <s v="-"/>
    <s v="27  aundh road   mamta vasahat   Pune City pune  pune near shewale hospitle PUNE 411020"/>
    <s v="AUNDH"/>
    <s v=" 9359819247 9665535502 "/>
    <s v="M M INTERNATIONAL"/>
    <s v="pune pune baner   pune balewadi  pune pune  pune pune  PUNE 411053"/>
    <n v="9653"/>
    <n v="17777.830000000002"/>
    <n v="58"/>
    <n v="55"/>
    <s v="-"/>
    <s v="REGULAR"/>
    <s v="MH12VN6285"/>
    <s v="HONDA ACTIVA 6G H SMART"/>
    <n v="45057"/>
    <n v="30"/>
    <x v="1"/>
    <s v="KAILASH ATKARI"/>
    <s v="AARTI ZENDE"/>
    <m/>
    <m/>
    <m/>
    <m/>
    <m/>
    <m/>
    <n v="1"/>
    <m/>
    <m/>
    <m/>
    <m/>
    <m/>
    <m/>
    <m/>
    <m/>
    <m/>
    <m/>
    <m/>
    <m/>
    <m/>
    <m/>
    <m/>
    <m/>
    <m/>
    <m/>
    <m/>
    <m/>
    <m/>
    <m/>
    <m/>
    <m/>
    <m/>
    <m/>
    <m/>
    <m/>
    <m/>
    <m/>
    <m/>
    <m/>
    <m/>
    <m/>
    <m/>
    <m/>
    <m/>
    <m/>
    <n v="1"/>
    <m/>
    <m/>
    <m/>
    <m/>
    <m/>
    <m/>
    <m/>
    <m/>
    <m/>
    <m/>
    <m/>
    <n v="1"/>
    <m/>
    <m/>
    <m/>
    <m/>
    <m/>
    <m/>
    <m/>
    <m/>
    <n v="1"/>
    <m/>
    <m/>
    <m/>
    <m/>
    <m/>
    <m/>
    <m/>
    <m/>
    <m/>
    <m/>
    <m/>
    <m/>
    <m/>
    <m/>
    <m/>
    <m/>
    <m/>
    <m/>
    <m/>
    <m/>
    <m/>
    <m/>
    <m/>
    <m/>
    <m/>
    <m/>
    <n v="4"/>
    <n v="1"/>
    <s v="DUWT0023"/>
    <s v="BP-kT0gGAlvc"/>
    <s v="Allocated 02"/>
    <s v="Promise To Pay (PTP)"/>
    <s v="PTP given by customer "/>
    <d v="2025-09-23T00:00:00"/>
    <s v="RINGING NO RESPONSE (RNR)"/>
    <s v="17:56-CALLED UP THE CUSTOMER NO. CUSTOMER CONTACT NUMBER ARE RINGING MODE"/>
    <d v="2025-09-13T00:00:00"/>
    <s v="NO"/>
  </r>
  <r>
    <n v="461348757"/>
    <s v="RAJARAM GULAB RAKHAPASARE"/>
    <m/>
    <m/>
    <m/>
    <m/>
    <m/>
    <m/>
    <n v="2730"/>
    <n v="5460"/>
    <x v="2"/>
    <x v="1"/>
    <x v="1"/>
    <x v="10"/>
    <n v="17696"/>
    <n v="258"/>
    <n v="0"/>
    <n v="1800"/>
    <s v="-"/>
    <n v="7.4860856359801178E-2"/>
    <n v="4.5445562615757011E-3"/>
    <s v="FLOW"/>
    <x v="2"/>
    <s v="-"/>
    <x v="3"/>
    <m/>
    <m/>
    <s v="CAVNA"/>
    <m/>
    <s v="ELG"/>
    <s v="RAILWAY GATE JAVAL   RAKHAPSRE NIVAS  JAWALKAR COLONY  LAXMAN JAWALKAR CHAWL  COLONY LAXMAN JAWALKAR CHAWL PUNE 411034"/>
    <s v="KASARWADI"/>
    <s v=" 8484885903  "/>
    <n v="0"/>
    <s v="      "/>
    <n v="7518"/>
    <n v="17696"/>
    <n v="87"/>
    <n v="115"/>
    <s v="-"/>
    <s v="NPA"/>
    <s v="MH14JQ6479"/>
    <s v="HONDA ACTIVA 6G STD BS VI"/>
    <n v="45293"/>
    <n v="24"/>
    <x v="1"/>
    <s v="VIJAY NIKAM"/>
    <s v="NUTAN KAMBLE"/>
    <m/>
    <m/>
    <m/>
    <m/>
    <m/>
    <m/>
    <n v="1"/>
    <m/>
    <m/>
    <m/>
    <m/>
    <m/>
    <m/>
    <m/>
    <m/>
    <m/>
    <m/>
    <m/>
    <m/>
    <m/>
    <m/>
    <m/>
    <m/>
    <m/>
    <m/>
    <m/>
    <m/>
    <m/>
    <m/>
    <m/>
    <m/>
    <m/>
    <m/>
    <n v="1"/>
    <m/>
    <m/>
    <n v="1"/>
    <m/>
    <m/>
    <m/>
    <m/>
    <m/>
    <m/>
    <m/>
    <m/>
    <m/>
    <m/>
    <m/>
    <m/>
    <m/>
    <m/>
    <m/>
    <m/>
    <m/>
    <m/>
    <m/>
    <m/>
    <m/>
    <m/>
    <m/>
    <m/>
    <m/>
    <m/>
    <m/>
    <m/>
    <m/>
    <m/>
    <m/>
    <m/>
    <m/>
    <m/>
    <m/>
    <m/>
    <m/>
    <m/>
    <m/>
    <m/>
    <m/>
    <m/>
    <m/>
    <m/>
    <m/>
    <m/>
    <m/>
    <m/>
    <m/>
    <m/>
    <m/>
    <m/>
    <m/>
    <m/>
    <m/>
    <m/>
    <n v="3"/>
    <n v="1"/>
    <s v="DUWT0025"/>
    <s v="koBcn8U5OSL"/>
    <s v="Allocated 02"/>
    <s v="No Intention to pay (NITP)"/>
    <s v="Customer not ready to pay due customer not talk to properly "/>
    <d v="2025-09-13T00:00:00"/>
    <s v="Non Contactable Customer (POT_SKIP)"/>
    <s v="dt--02nd sep 17:35 pm called up customer no 8484885903 Its  not connected "/>
    <d v="2025-09-02T00:00:00"/>
    <s v="NO"/>
  </r>
  <r>
    <n v="455785102"/>
    <s v="BHAIRAVI RAMESH SHELAR"/>
    <s v="ONLINE"/>
    <s v="23.09.25"/>
    <n v="3750"/>
    <s v="UPI"/>
    <n v="421801605389"/>
    <m/>
    <n v="3647"/>
    <n v="3602"/>
    <x v="0"/>
    <x v="0"/>
    <x v="0"/>
    <x v="5"/>
    <n v="17366"/>
    <n v="77"/>
    <n v="0"/>
    <n v="2250"/>
    <s v="28.08.25"/>
    <n v="1.134632280613759E-2"/>
    <n v="8.6513273478326842E-4"/>
    <s v="STABLE"/>
    <x v="0"/>
    <s v="PTP"/>
    <x v="1"/>
    <m/>
    <n v="16"/>
    <m/>
    <m/>
    <s v="-"/>
    <s v="PLOT NO 12 FLAT   NO 12 BALKRISHNA  APARTMENT NANA  BHALERAO COLONY SEVADHAM TRST VACHANALAY  TALEGAONGENHOSPITAL 410507"/>
    <s v="TALEGAON"/>
    <s v=" 7767980707  "/>
    <s v="sai shree medico"/>
    <s v="talegaon station   maval pune    TALEGAONGENHOSPITAL 410507"/>
    <n v="5929"/>
    <n v="17366"/>
    <n v="27"/>
    <n v="24"/>
    <s v="-"/>
    <s v="REGULAR"/>
    <s v="MH14KM0538"/>
    <s v="HONDA ACTIVA 6G DLX BS VI"/>
    <n v="44891"/>
    <n v="36"/>
    <x v="1"/>
    <s v="VIJAY NIKAM"/>
    <s v="NUTAN KAMBLE"/>
    <m/>
    <m/>
    <m/>
    <m/>
    <m/>
    <m/>
    <m/>
    <m/>
    <m/>
    <n v="1"/>
    <m/>
    <m/>
    <m/>
    <m/>
    <m/>
    <m/>
    <m/>
    <m/>
    <m/>
    <m/>
    <m/>
    <m/>
    <m/>
    <m/>
    <m/>
    <m/>
    <m/>
    <m/>
    <m/>
    <m/>
    <m/>
    <m/>
    <m/>
    <n v="1"/>
    <m/>
    <m/>
    <m/>
    <m/>
    <m/>
    <m/>
    <m/>
    <m/>
    <m/>
    <m/>
    <m/>
    <m/>
    <m/>
    <m/>
    <n v="1"/>
    <m/>
    <m/>
    <m/>
    <m/>
    <m/>
    <m/>
    <m/>
    <m/>
    <m/>
    <m/>
    <m/>
    <n v="2"/>
    <m/>
    <m/>
    <m/>
    <m/>
    <m/>
    <m/>
    <m/>
    <m/>
    <m/>
    <m/>
    <m/>
    <m/>
    <m/>
    <m/>
    <m/>
    <m/>
    <m/>
    <m/>
    <m/>
    <m/>
    <m/>
    <m/>
    <m/>
    <m/>
    <m/>
    <m/>
    <m/>
    <m/>
    <m/>
    <m/>
    <m/>
    <m/>
    <n v="5"/>
    <n v="1"/>
    <s v="DUWT0027"/>
    <s v="B6GmcuNZE9w"/>
    <s v="Allocated"/>
    <s v="Payment (PAID)"/>
    <s v="Visited to Customers Husband at other place he paid Rs. 3750/- by online payment mode "/>
    <d v="2025-09-22T00:00:00"/>
    <e v="#N/A"/>
    <e v="#N/A"/>
    <e v="#N/A"/>
    <s v="NO"/>
  </r>
  <r>
    <n v="137361729"/>
    <s v="SADASHIV ASHROBA GIRAM"/>
    <s v="ONLINE"/>
    <s v="14.09.25"/>
    <n v="3400"/>
    <s v="UPI"/>
    <n v="733909020690"/>
    <m/>
    <n v="3072"/>
    <n v="2968"/>
    <x v="0"/>
    <x v="0"/>
    <x v="0"/>
    <x v="4"/>
    <n v="17305.14"/>
    <n v="141"/>
    <n v="0"/>
    <n v="2250"/>
    <s v="12.08.25"/>
    <n v="1.2181318211398539E-2"/>
    <n v="8.6210083461979318E-4"/>
    <s v="STABLE"/>
    <x v="0"/>
    <s v="PTP"/>
    <x v="4"/>
    <m/>
    <m/>
    <s v="CAVA"/>
    <m/>
    <m/>
    <s v="SR NO 1/8 NR  VITHAL MANDIR BALEWADI  PUNE CITY NEAR LAXMI MATA MANDIR PUNE 411045"/>
    <s v="BALEWADI"/>
    <s v="9922987160 9922987160 9922987160 "/>
    <s v="CIZENTA IT COMPANIES PVT LTD"/>
    <s v="CIZENTA IT COMPANIES PVT LTD BANER MAHALUNGE ROAD BANER PUNE CITY   PUNE 411045"/>
    <n v="8431"/>
    <n v="17305.14"/>
    <n v="27"/>
    <n v="24"/>
    <s v="-"/>
    <s v="REGULAR"/>
    <s v="MH21BX8135"/>
    <s v="SPLENDOR PLUS BS6 I3S DRS CAST FI"/>
    <n v="44919"/>
    <n v="36"/>
    <x v="0"/>
    <s v="KAILASH ATKARI"/>
    <s v="AARTI ZENDE"/>
    <m/>
    <m/>
    <m/>
    <m/>
    <m/>
    <m/>
    <m/>
    <m/>
    <m/>
    <m/>
    <m/>
    <m/>
    <m/>
    <m/>
    <m/>
    <m/>
    <m/>
    <m/>
    <m/>
    <m/>
    <m/>
    <m/>
    <m/>
    <m/>
    <m/>
    <m/>
    <m/>
    <n v="1"/>
    <m/>
    <m/>
    <m/>
    <m/>
    <m/>
    <m/>
    <m/>
    <m/>
    <m/>
    <m/>
    <m/>
    <m/>
    <m/>
    <m/>
    <m/>
    <m/>
    <m/>
    <m/>
    <m/>
    <m/>
    <m/>
    <m/>
    <m/>
    <m/>
    <m/>
    <m/>
    <m/>
    <m/>
    <m/>
    <m/>
    <m/>
    <m/>
    <m/>
    <m/>
    <m/>
    <m/>
    <m/>
    <m/>
    <m/>
    <m/>
    <m/>
    <m/>
    <m/>
    <m/>
    <m/>
    <m/>
    <m/>
    <m/>
    <m/>
    <m/>
    <m/>
    <m/>
    <m/>
    <m/>
    <m/>
    <m/>
    <m/>
    <m/>
    <m/>
    <m/>
    <m/>
    <m/>
    <m/>
    <m/>
    <m/>
    <n v="1"/>
    <n v="1"/>
    <s v="DUWT0023"/>
    <e v="#N/A"/>
    <s v="Allocated"/>
    <s v="Promise To Pay (PTP)"/>
    <s v="Ptp"/>
    <d v="2025-09-11T00:00:00"/>
    <s v="Promise To Pay (PTP)"/>
    <s v="17:27-CALLED UP THE CUSTOMER NO. CUSTOMER GIVEN PROMISED TO TRANSFER EMI DUE THROUGH ONLINE MODE AND SHARE THE TRANSATION DETAILS."/>
    <d v="2025-09-12T00:00:00"/>
    <s v="NO"/>
  </r>
  <r>
    <n v="136194528"/>
    <s v="MILIND ASHRUBA DHOBALE"/>
    <s v="ONLINE"/>
    <s v="12.09.25"/>
    <n v="3800"/>
    <s v="UPI"/>
    <n v="858839981369"/>
    <m/>
    <n v="3616"/>
    <n v="3542"/>
    <x v="0"/>
    <x v="0"/>
    <x v="0"/>
    <x v="10"/>
    <n v="17214.75"/>
    <n v="74"/>
    <n v="0"/>
    <n v="2250"/>
    <s v="29.08.25"/>
    <n v="2.6485920163461501E-2"/>
    <n v="8.5759782022977482E-4"/>
    <s v="STABLE"/>
    <x v="0"/>
    <s v="BPTP"/>
    <x v="4"/>
    <m/>
    <m/>
    <m/>
    <m/>
    <s v="-"/>
    <s v="TELCO ROAD BALAJI NAGAR NEAR PAWAR HOUSE BHOSARI PUNE   NEAR BUDH VIHAR PUNE 411026"/>
    <s v="BHOSARI"/>
    <s v=" 9325147544 9325147544 "/>
    <s v="VARAD AUTOMATION AND ROBOTICS PVT L"/>
    <s v="OFFICE NO PLOT NO J224 BHOSARI MIDC BHOSARI PUNE  NEAR SEQURITY PRESS PUNE 411026"/>
    <n v="5866"/>
    <n v="17214.75"/>
    <n v="26"/>
    <n v="23"/>
    <s v="-"/>
    <s v="NPA"/>
    <s v="MH14KM0525"/>
    <s v="ACCESS SPL ED DISC CBS"/>
    <n v="44888"/>
    <n v="36"/>
    <x v="1"/>
    <s v="VIJAY NIKAM"/>
    <s v="NUTAN KAMBLE"/>
    <m/>
    <m/>
    <m/>
    <m/>
    <m/>
    <m/>
    <m/>
    <m/>
    <m/>
    <n v="1"/>
    <m/>
    <m/>
    <m/>
    <m/>
    <m/>
    <m/>
    <m/>
    <m/>
    <m/>
    <m/>
    <m/>
    <m/>
    <m/>
    <m/>
    <m/>
    <m/>
    <m/>
    <m/>
    <m/>
    <m/>
    <m/>
    <m/>
    <m/>
    <n v="1"/>
    <m/>
    <m/>
    <m/>
    <m/>
    <m/>
    <m/>
    <m/>
    <m/>
    <m/>
    <m/>
    <m/>
    <m/>
    <m/>
    <m/>
    <m/>
    <m/>
    <m/>
    <m/>
    <m/>
    <m/>
    <m/>
    <m/>
    <m/>
    <m/>
    <m/>
    <m/>
    <m/>
    <m/>
    <m/>
    <m/>
    <m/>
    <m/>
    <m/>
    <m/>
    <m/>
    <m/>
    <m/>
    <m/>
    <m/>
    <m/>
    <m/>
    <m/>
    <m/>
    <m/>
    <m/>
    <m/>
    <m/>
    <m/>
    <m/>
    <m/>
    <m/>
    <m/>
    <m/>
    <m/>
    <m/>
    <m/>
    <m/>
    <m/>
    <m/>
    <n v="2"/>
    <n v="1"/>
    <s v="DUWT0025"/>
    <s v="Goxj_DvN5r3"/>
    <s v="Allocated 02"/>
    <s v="Promise To Pay (PTP)"/>
    <s v="Customer given ptp to online payment "/>
    <d v="2025-09-12T00:00:00"/>
    <s v="RINGING NO RESPONSE (RNR)"/>
    <s v="dt--05th  Sep 17:13pm called up customer no 9325147544  Its ringing "/>
    <d v="2025-09-05T00:00:00"/>
    <s v="NO"/>
  </r>
  <r>
    <n v="134191156"/>
    <s v="VISHAL MANOHAR LONDHE"/>
    <m/>
    <m/>
    <m/>
    <m/>
    <m/>
    <m/>
    <n v="3627"/>
    <n v="10714"/>
    <x v="2"/>
    <x v="1"/>
    <x v="1"/>
    <x v="15"/>
    <n v="17177.830000000002"/>
    <n v="389"/>
    <n v="0"/>
    <n v="2700"/>
    <s v="02.08.25"/>
    <n v="4.7683445189380357E-2"/>
    <n v="4.4114836622277873E-3"/>
    <s v="STABLE"/>
    <x v="3"/>
    <s v="PAID"/>
    <x v="1"/>
    <m/>
    <n v="19"/>
    <s v="CAVA"/>
    <m/>
    <s v="-"/>
    <s v="S T ROAD  LONDHE CHAWL NEAR SHIVAJI STATUE DAPODI   NEAR SHIVAJI STATUE PUNE 411012"/>
    <s v="DAPODI"/>
    <s v=" 7499882706 7499882706 "/>
    <s v="BLUE DART CURIOUR PVT LTD"/>
    <s v="BLUE DART CURIOURS PVT LTD  AMBEDKAR CHOWK BOPODI BOPODI  AMBEDKAR CHOWK PUNE 411020"/>
    <n v="13803"/>
    <n v="17177.830000000002"/>
    <n v="87"/>
    <n v="115"/>
    <s v="-"/>
    <s v="REGULAR"/>
    <s v="MH14KH9367"/>
    <s v="HONDA UNICORN 160 BSVI"/>
    <n v="44830"/>
    <n v="36"/>
    <x v="1"/>
    <s v="VIJAY NIKAM"/>
    <s v="NUTAN KAMBLE"/>
    <m/>
    <m/>
    <m/>
    <n v="1"/>
    <m/>
    <m/>
    <m/>
    <m/>
    <m/>
    <m/>
    <m/>
    <m/>
    <m/>
    <m/>
    <m/>
    <m/>
    <m/>
    <m/>
    <m/>
    <m/>
    <m/>
    <m/>
    <m/>
    <m/>
    <m/>
    <m/>
    <m/>
    <m/>
    <m/>
    <m/>
    <m/>
    <m/>
    <m/>
    <m/>
    <m/>
    <m/>
    <m/>
    <m/>
    <m/>
    <m/>
    <m/>
    <m/>
    <m/>
    <m/>
    <m/>
    <m/>
    <m/>
    <m/>
    <n v="1"/>
    <m/>
    <m/>
    <m/>
    <m/>
    <m/>
    <n v="1"/>
    <m/>
    <m/>
    <m/>
    <m/>
    <m/>
    <m/>
    <m/>
    <m/>
    <m/>
    <m/>
    <m/>
    <m/>
    <m/>
    <m/>
    <m/>
    <m/>
    <m/>
    <m/>
    <m/>
    <m/>
    <m/>
    <m/>
    <m/>
    <m/>
    <m/>
    <m/>
    <m/>
    <m/>
    <m/>
    <m/>
    <m/>
    <m/>
    <m/>
    <m/>
    <m/>
    <m/>
    <m/>
    <m/>
    <n v="3"/>
    <n v="1"/>
    <s v="ZBHT0009"/>
    <s v="k2o9R_Mf1L"/>
    <s v="Allocated 02"/>
    <s v="Door Locked (NC_DL)"/>
    <s v="Door lock"/>
    <d v="2025-09-19T00:00:00"/>
    <s v="RINGING NO RESPONSE (RNR)"/>
    <s v="dt--05th  Sep 17:14pm called up customer no 7499882706  Its ringing "/>
    <d v="2025-09-05T00:00:00"/>
    <s v="NO"/>
  </r>
  <r>
    <n v="116502088"/>
    <s v="PAWAN MANIK RATHOD"/>
    <s v="ONLINE"/>
    <s v="22.09.25"/>
    <n v="3000"/>
    <s v="UPI"/>
    <n v="111420314690"/>
    <m/>
    <n v="2634"/>
    <n v="2634"/>
    <x v="0"/>
    <x v="0"/>
    <x v="0"/>
    <x v="2"/>
    <n v="17158.2"/>
    <n v="52"/>
    <n v="0"/>
    <n v="1782"/>
    <s v="-"/>
    <n v="1.7340793176502691E-2"/>
    <n v="8.5478063399506378E-4"/>
    <s v="STABLE"/>
    <x v="0"/>
    <s v="-"/>
    <x v="2"/>
    <s v="ADd not found"/>
    <m/>
    <s v="CNAVNA"/>
    <m/>
    <m/>
    <s v="om shripati nagar housecno 28 mahalunge chakan tal khed dist pune nr paygude niwas  nr paygude niwas CHAKAN 410501"/>
    <s v="CHAKAN"/>
    <s v="- 8380921865 7972654432 "/>
    <s v="auto companse pvt ltd"/>
    <s v="auto companse pvt  ltdc gat no 392/2 mahalunge midc chakan pune  nr lumax company CHAKAN 410501"/>
    <n v="7102"/>
    <n v="17158.2"/>
    <n v="26"/>
    <n v="23"/>
    <s v="-"/>
    <s v="REGULAR"/>
    <s v="MH14JK4678"/>
    <s v="HERO GLAMOUR CAST DISC SELF"/>
    <n v="44221"/>
    <n v="60"/>
    <x v="0"/>
    <s v="KAILASH ATKARI"/>
    <s v="AARTI ZENDE"/>
    <m/>
    <m/>
    <m/>
    <m/>
    <m/>
    <m/>
    <m/>
    <m/>
    <m/>
    <m/>
    <m/>
    <m/>
    <m/>
    <m/>
    <m/>
    <m/>
    <m/>
    <m/>
    <m/>
    <m/>
    <m/>
    <m/>
    <m/>
    <m/>
    <m/>
    <m/>
    <m/>
    <m/>
    <m/>
    <m/>
    <m/>
    <m/>
    <m/>
    <n v="1"/>
    <m/>
    <m/>
    <m/>
    <m/>
    <m/>
    <m/>
    <m/>
    <m/>
    <m/>
    <m/>
    <m/>
    <m/>
    <m/>
    <m/>
    <m/>
    <m/>
    <m/>
    <m/>
    <m/>
    <m/>
    <m/>
    <m/>
    <m/>
    <m/>
    <m/>
    <m/>
    <m/>
    <m/>
    <m/>
    <m/>
    <m/>
    <m/>
    <m/>
    <m/>
    <m/>
    <m/>
    <m/>
    <m/>
    <m/>
    <m/>
    <m/>
    <m/>
    <m/>
    <m/>
    <m/>
    <m/>
    <m/>
    <m/>
    <m/>
    <m/>
    <m/>
    <m/>
    <m/>
    <m/>
    <m/>
    <m/>
    <m/>
    <m/>
    <m/>
    <n v="1"/>
    <n v="1"/>
    <s v="DUWT0017"/>
    <e v="#N/A"/>
    <s v="Allocated"/>
    <s v="Address Not Found (NC_ANF)"/>
    <s v="Short address available "/>
    <d v="2025-09-12T00:00:00"/>
    <s v="Non Contactable Customer (POT_SKIP)"/>
    <s v="17:30-CALLED UP THE CUSTOMER NO. CUSTOMER IS NOT CONTACTABLE ON ANY CONTACT NO.IN SYSTEM"/>
    <d v="2025-09-11T00:00:00"/>
    <s v="NO"/>
  </r>
  <r>
    <n v="459760651"/>
    <s v="DATTA ASHOK PALANGE"/>
    <m/>
    <m/>
    <m/>
    <m/>
    <m/>
    <m/>
    <n v="5151"/>
    <n v="17620"/>
    <x v="2"/>
    <x v="1"/>
    <x v="1"/>
    <x v="12"/>
    <n v="17125.71"/>
    <n v="636"/>
    <n v="0"/>
    <n v="2250"/>
    <s v="-"/>
    <n v="6.2177317638311122E-2"/>
    <n v="4.398098588066772E-3"/>
    <s v="FLOW"/>
    <x v="1"/>
    <s v="-"/>
    <x v="2"/>
    <m/>
    <m/>
    <m/>
    <m/>
    <m/>
    <s v="H N 31 LANE N 2   SANGAM NAGAR OLD  SANGVI BEHIND  SWAMI NARAYAN MANDIR PUNE CITY AUNDH CAMP  PUNE 411027"/>
    <s v="SANGAVI"/>
    <s v=" 9011362849  "/>
    <s v="EXPRSS COURIOUR"/>
    <s v="Pune pune Pune   pune    PUNE 411027"/>
    <n v="20506"/>
    <n v="17125.71"/>
    <n v="88"/>
    <n v="116"/>
    <s v="-"/>
    <s v="NPA"/>
    <s v="MH14KZ9081"/>
    <s v="HONDA ACTIVA 6G DLX BS VI"/>
    <n v="45183"/>
    <n v="24"/>
    <x v="2"/>
    <s v="KAILASH ATKARI"/>
    <s v="NUTAN KAMBLE"/>
    <m/>
    <m/>
    <m/>
    <m/>
    <m/>
    <m/>
    <m/>
    <m/>
    <m/>
    <m/>
    <m/>
    <m/>
    <m/>
    <m/>
    <m/>
    <m/>
    <m/>
    <m/>
    <m/>
    <m/>
    <m/>
    <m/>
    <m/>
    <m/>
    <m/>
    <m/>
    <m/>
    <m/>
    <m/>
    <m/>
    <m/>
    <m/>
    <m/>
    <m/>
    <m/>
    <m/>
    <n v="1"/>
    <m/>
    <m/>
    <m/>
    <m/>
    <m/>
    <m/>
    <m/>
    <m/>
    <m/>
    <m/>
    <m/>
    <m/>
    <m/>
    <m/>
    <m/>
    <m/>
    <m/>
    <m/>
    <m/>
    <m/>
    <m/>
    <m/>
    <m/>
    <m/>
    <m/>
    <m/>
    <m/>
    <m/>
    <m/>
    <m/>
    <m/>
    <m/>
    <m/>
    <m/>
    <m/>
    <m/>
    <m/>
    <m/>
    <m/>
    <m/>
    <m/>
    <m/>
    <m/>
    <m/>
    <m/>
    <m/>
    <m/>
    <m/>
    <m/>
    <m/>
    <m/>
    <m/>
    <m/>
    <m/>
    <m/>
    <m/>
    <n v="1"/>
    <n v="1"/>
    <s v="ZBHT0015"/>
    <s v="A28gKeb2e8z"/>
    <s v="Allocated 13"/>
    <e v="#N/A"/>
    <e v="#N/A"/>
    <e v="#N/A"/>
    <s v="RINGING NO RESPONSE (RNR)"/>
    <s v="dt--13th sep 17:11 pm called up customer no 9011362849 Its  ringing  "/>
    <d v="2025-09-13T00:00:00"/>
    <s v="NO"/>
  </r>
  <r>
    <n v="460379521"/>
    <s v="VINOD TUKARAM KEDAR"/>
    <s v="COLLECT"/>
    <s v="08.09.25"/>
    <n v="4650"/>
    <m/>
    <m/>
    <m/>
    <n v="4494"/>
    <n v="4061"/>
    <x v="0"/>
    <x v="0"/>
    <x v="0"/>
    <x v="16"/>
    <n v="17117"/>
    <n v="72"/>
    <n v="0"/>
    <n v="2202"/>
    <s v="08.08.25"/>
    <n v="1.028774746106092E-2"/>
    <n v="8.5272814817950043E-4"/>
    <s v="STABLE"/>
    <x v="0"/>
    <s v="PAID"/>
    <x v="4"/>
    <m/>
    <m/>
    <s v="CAVA"/>
    <m/>
    <s v="-"/>
    <s v="   Teldara Otur   ...........   near teldara gaothan PUNE 412409"/>
    <s v="OTUR"/>
    <s v=" 9834506165 9860562744 "/>
    <s v="vinod got vyapar"/>
    <s v="a/p teldara  tal.junnar   dist pune  teldara otur  near  teldara gaothan PUNE 412409"/>
    <n v="6335"/>
    <n v="17117"/>
    <n v="27"/>
    <n v="24"/>
    <s v="-"/>
    <s v="REGULAR"/>
    <s v="MH14LG3858"/>
    <s v="HONDA DIO DLX BS VI"/>
    <n v="45229"/>
    <n v="24"/>
    <x v="1"/>
    <s v="KAILASH ATKARI"/>
    <s v="AARTI ZENDE"/>
    <m/>
    <m/>
    <m/>
    <m/>
    <m/>
    <m/>
    <n v="1"/>
    <m/>
    <m/>
    <n v="1"/>
    <m/>
    <m/>
    <m/>
    <m/>
    <m/>
    <m/>
    <m/>
    <m/>
    <m/>
    <m/>
    <m/>
    <n v="1"/>
    <m/>
    <m/>
    <m/>
    <m/>
    <m/>
    <m/>
    <m/>
    <m/>
    <m/>
    <m/>
    <m/>
    <m/>
    <m/>
    <m/>
    <m/>
    <m/>
    <m/>
    <m/>
    <m/>
    <m/>
    <m/>
    <m/>
    <m/>
    <m/>
    <m/>
    <m/>
    <m/>
    <m/>
    <m/>
    <m/>
    <m/>
    <m/>
    <m/>
    <m/>
    <m/>
    <m/>
    <m/>
    <m/>
    <m/>
    <m/>
    <m/>
    <m/>
    <m/>
    <m/>
    <m/>
    <m/>
    <m/>
    <m/>
    <m/>
    <m/>
    <m/>
    <m/>
    <m/>
    <m/>
    <m/>
    <m/>
    <m/>
    <m/>
    <m/>
    <m/>
    <m/>
    <m/>
    <m/>
    <m/>
    <m/>
    <m/>
    <m/>
    <m/>
    <m/>
    <m/>
    <m/>
    <n v="3"/>
    <n v="1"/>
    <s v="ZBHT0021"/>
    <s v="k2AIc6p5E1L"/>
    <s v="Allocated 02"/>
    <s v="Payment (PAID)"/>
    <s v="Payment (PAID)"/>
    <d v="2025-09-08T00:00:00"/>
    <s v="Call Back (CLB)"/>
    <s v="16:40-CALLED UP THE CUSTOMER NO. CALL RECEIVED BUT NO ONE RESPONDING THEN DISCONNECTED CALL"/>
    <d v="2025-09-03T00:00:00"/>
    <s v="NO"/>
  </r>
  <r>
    <n v="136182878"/>
    <s v="BALIRAM GOROBA PATOLE"/>
    <s v="COLLECT"/>
    <s v="29.09.25"/>
    <n v="3100"/>
    <s v="UPI"/>
    <n v="84963432014"/>
    <m/>
    <n v="3666"/>
    <n v="3006"/>
    <x v="0"/>
    <x v="0"/>
    <x v="0"/>
    <x v="0"/>
    <n v="17021.88"/>
    <n v="91"/>
    <n v="0"/>
    <n v="2700"/>
    <s v="23.08.25"/>
    <n v="9.8148060131315554E-3"/>
    <n v="8.479894964616274E-4"/>
    <s v="STABLE"/>
    <x v="0"/>
    <s v="PTP"/>
    <x v="1"/>
    <m/>
    <n v="25"/>
    <s v="CAVA"/>
    <m/>
    <s v="-"/>
    <s v="BVG Niwara Fl no.B 402 Dattawadi at nere   nere grampanchayat PUNE 411057"/>
    <s v="NERE"/>
    <s v="- 7796813552 7796813552 "/>
    <s v="LUPIN BiOResearch Centre"/>
    <s v="Pashan chowck pune  bhaji mandai PUNE 411021"/>
    <n v="5797"/>
    <n v="17021.88"/>
    <n v="26"/>
    <n v="54"/>
    <s v="-"/>
    <s v="REGULAR"/>
    <s v="MH14KL5478"/>
    <s v="GLAMOUR XTEC DISC"/>
    <n v="44887"/>
    <n v="36"/>
    <x v="1"/>
    <s v="KAILASH ATKARI"/>
    <s v="NUTAN KAMBLE"/>
    <m/>
    <m/>
    <m/>
    <n v="1"/>
    <m/>
    <m/>
    <m/>
    <m/>
    <m/>
    <m/>
    <m/>
    <m/>
    <m/>
    <m/>
    <m/>
    <m/>
    <m/>
    <m/>
    <m/>
    <m/>
    <m/>
    <m/>
    <m/>
    <m/>
    <m/>
    <m/>
    <m/>
    <m/>
    <m/>
    <m/>
    <m/>
    <m/>
    <m/>
    <m/>
    <m/>
    <m/>
    <m/>
    <m/>
    <m/>
    <m/>
    <m/>
    <m/>
    <m/>
    <m/>
    <m/>
    <m/>
    <m/>
    <m/>
    <m/>
    <m/>
    <m/>
    <m/>
    <m/>
    <m/>
    <m/>
    <m/>
    <m/>
    <m/>
    <m/>
    <m/>
    <m/>
    <m/>
    <m/>
    <m/>
    <m/>
    <m/>
    <m/>
    <m/>
    <m/>
    <m/>
    <m/>
    <m/>
    <m/>
    <m/>
    <m/>
    <m/>
    <m/>
    <m/>
    <m/>
    <m/>
    <m/>
    <m/>
    <m/>
    <m/>
    <m/>
    <m/>
    <m/>
    <m/>
    <m/>
    <m/>
    <m/>
    <m/>
    <m/>
    <n v="1"/>
    <n v="1"/>
    <s v="DUWT0030"/>
    <s v="B67DNFiAl87"/>
    <s v="Allocated 02"/>
    <s v="Promise To Pay (PTP)"/>
    <s v="Meet customer in given ptp 18 Sep to customer but customer "/>
    <d v="2025-09-18T00:00:00"/>
    <s v="RINGING NO RESPONSE (RNR)"/>
    <s v="dt--05th 17:16 Sep pm called up customer no  7796813552Its busy "/>
    <d v="2025-09-05T00:00:00"/>
    <s v="NO"/>
  </r>
  <r>
    <n v="454853693"/>
    <s v="SANDIP DATTU GHENAND"/>
    <s v="COLLECT"/>
    <s v="14.09.25"/>
    <n v="3500"/>
    <m/>
    <m/>
    <m/>
    <n v="3482"/>
    <n v="10185.209999999999"/>
    <x v="2"/>
    <x v="0"/>
    <x v="0"/>
    <x v="14"/>
    <n v="16580"/>
    <n v="523"/>
    <n v="0"/>
    <n v="2250"/>
    <s v="11.08.25"/>
    <n v="5.1030649845470691E-2"/>
    <n v="4.2579533689492046E-3"/>
    <s v="STABLE"/>
    <x v="0"/>
    <s v="PAID"/>
    <x v="4"/>
    <m/>
    <m/>
    <m/>
    <m/>
    <s v="-"/>
    <s v="A/P-VADGAON GHENAND   TAL-KHED VADGAON  GHENAND   CHAKAN 410501"/>
    <s v="VADGAON "/>
    <s v=" 7499617647  "/>
    <s v="ANSEC HUMAN RESOURCES"/>
    <s v="Ambethan Padwal   wasti    CHAKAN 410501"/>
    <n v="12958.21"/>
    <n v="16580"/>
    <n v="88"/>
    <n v="86"/>
    <s v="-"/>
    <s v="NPA"/>
    <s v="MH14KK8721"/>
    <s v="HONDA DIO STD BS VI"/>
    <n v="44833"/>
    <n v="36"/>
    <x v="1"/>
    <s v="KAILASH ATKARI"/>
    <s v="NUTAN KAMBLE"/>
    <m/>
    <m/>
    <m/>
    <m/>
    <m/>
    <m/>
    <m/>
    <m/>
    <m/>
    <m/>
    <m/>
    <m/>
    <m/>
    <m/>
    <m/>
    <m/>
    <m/>
    <m/>
    <m/>
    <m/>
    <m/>
    <m/>
    <m/>
    <m/>
    <m/>
    <m/>
    <m/>
    <m/>
    <m/>
    <m/>
    <m/>
    <m/>
    <m/>
    <m/>
    <m/>
    <m/>
    <m/>
    <m/>
    <m/>
    <n v="2"/>
    <m/>
    <m/>
    <m/>
    <m/>
    <m/>
    <m/>
    <m/>
    <m/>
    <m/>
    <m/>
    <m/>
    <m/>
    <m/>
    <m/>
    <m/>
    <m/>
    <m/>
    <m/>
    <m/>
    <m/>
    <m/>
    <m/>
    <m/>
    <m/>
    <m/>
    <m/>
    <m/>
    <m/>
    <m/>
    <m/>
    <m/>
    <m/>
    <m/>
    <m/>
    <m/>
    <m/>
    <m/>
    <m/>
    <m/>
    <m/>
    <m/>
    <m/>
    <m/>
    <m/>
    <m/>
    <m/>
    <m/>
    <m/>
    <m/>
    <m/>
    <m/>
    <m/>
    <m/>
    <n v="2"/>
    <n v="1"/>
    <s v="ZBHT0010"/>
    <s v="G6x8LkhlRGqL"/>
    <s v="Allocated 02"/>
    <s v="Payment (PAID)"/>
    <s v="Payment (PAID)"/>
    <d v="2025-09-14T00:00:00"/>
    <s v="Non Contactable Customer (POT_SKIP)"/>
    <s v="dt--05th  Sep 17:17pm called up customer no 7499617647 Its not available "/>
    <d v="2025-09-05T00:00:00"/>
    <s v="NO"/>
  </r>
  <r>
    <n v="464211816"/>
    <s v="VANDANA SHAILESH GAIKWAD"/>
    <s v="ONLINE"/>
    <s v="15.09.25"/>
    <n v="1315"/>
    <s v="UPI"/>
    <n v="370204116462"/>
    <m/>
    <n v="1279"/>
    <n v="0"/>
    <x v="0"/>
    <x v="2"/>
    <x v="0"/>
    <x v="9"/>
    <n v="16485"/>
    <n v="0"/>
    <n v="0"/>
    <n v="450"/>
    <s v="-"/>
    <n v="6.1689128725610333E-3"/>
    <n v="8.2124341430969596E-4"/>
    <s v="RB"/>
    <x v="0"/>
    <s v="-"/>
    <x v="4"/>
    <m/>
    <m/>
    <s v="CAVA"/>
    <m/>
    <m/>
    <s v="SR NO 34/2 PLOT   NO 59 SUMAN BUNGLOW  ROAD NO 9  NEAR MORYA U DYAN VIDYANAGAR PUNE CITY PUNE  PUNE 411032"/>
    <s v="VIDYA NAGAR"/>
    <s v=" 9370146882  "/>
    <n v="0"/>
    <s v="      "/>
    <n v="1729"/>
    <n v="16485"/>
    <n v="26"/>
    <n v="0"/>
    <s v="-"/>
    <s v="REGULAR"/>
    <s v="MH12WH2454"/>
    <s v="LIVO DISC CBS"/>
    <n v="45570"/>
    <n v="24"/>
    <x v="2"/>
    <s v="VIJAY NIKAM"/>
    <s v="NUTAN KAMBLE"/>
    <m/>
    <m/>
    <m/>
    <m/>
    <m/>
    <m/>
    <m/>
    <m/>
    <m/>
    <m/>
    <m/>
    <m/>
    <m/>
    <m/>
    <m/>
    <m/>
    <m/>
    <m/>
    <m/>
    <m/>
    <m/>
    <m/>
    <m/>
    <m/>
    <m/>
    <m/>
    <m/>
    <m/>
    <m/>
    <m/>
    <m/>
    <m/>
    <m/>
    <m/>
    <m/>
    <m/>
    <m/>
    <m/>
    <m/>
    <m/>
    <m/>
    <m/>
    <m/>
    <m/>
    <m/>
    <m/>
    <m/>
    <m/>
    <n v="1"/>
    <m/>
    <m/>
    <m/>
    <m/>
    <m/>
    <m/>
    <m/>
    <m/>
    <m/>
    <m/>
    <m/>
    <m/>
    <m/>
    <m/>
    <m/>
    <m/>
    <m/>
    <m/>
    <m/>
    <m/>
    <m/>
    <m/>
    <m/>
    <m/>
    <m/>
    <m/>
    <m/>
    <m/>
    <m/>
    <m/>
    <m/>
    <m/>
    <m/>
    <m/>
    <m/>
    <m/>
    <m/>
    <m/>
    <m/>
    <m/>
    <m/>
    <m/>
    <m/>
    <m/>
    <n v="1"/>
    <n v="1"/>
    <s v="ZBHT0012"/>
    <s v="A6lb4LK4OIm"/>
    <s v="Allocated 16"/>
    <s v="Promise To Pay (PTP)"/>
    <s v="PTp"/>
    <d v="2025-09-17T00:00:00"/>
    <e v="#N/A"/>
    <e v="#N/A"/>
    <e v="#N/A"/>
    <s v="NO"/>
  </r>
  <r>
    <n v="455560908"/>
    <s v="NILKANTH BASWARAJ MATHPATI"/>
    <s v="ONLINE"/>
    <s v="05.09.25"/>
    <n v="3506"/>
    <s v="UPI"/>
    <n v="5567957664"/>
    <m/>
    <n v="3120"/>
    <n v="7769"/>
    <x v="2"/>
    <x v="0"/>
    <x v="0"/>
    <x v="7"/>
    <n v="16385.46"/>
    <n v="244"/>
    <n v="0"/>
    <n v="1800"/>
    <s v="-"/>
    <n v="0.1067319699035368"/>
    <n v="4.2079930403366959E-3"/>
    <s v="STABLE"/>
    <x v="0"/>
    <s v="-"/>
    <x v="4"/>
    <m/>
    <m/>
    <s v="CAVNA"/>
    <m/>
    <s v="-"/>
    <s v="Ap PLOT NO 14 FLAT   NO 6 BHIND  KASTURI MARKET  KRISHNA NAGAR CHINCHWAD PUNE  PUNE 411019"/>
    <s v="CHINCHWAD"/>
    <s v=" 9970286696  "/>
    <s v="AG INTERNATIONAL LOGISTICS INDIA PVT. LTD"/>
    <s v="AP HALLI TQ UDGIR     UDGIR 413517"/>
    <n v="9813"/>
    <n v="16385.46"/>
    <n v="88"/>
    <n v="86"/>
    <s v="-"/>
    <s v="NPA"/>
    <s v="MH12UY4991"/>
    <s v="HF DELUXE DRS C I3S FI"/>
    <n v="44872"/>
    <n v="36"/>
    <x v="1"/>
    <s v="KAILASH ATKARI"/>
    <s v="NUTAN KAMBLE"/>
    <m/>
    <m/>
    <m/>
    <m/>
    <m/>
    <m/>
    <n v="1"/>
    <m/>
    <m/>
    <m/>
    <m/>
    <m/>
    <m/>
    <m/>
    <m/>
    <m/>
    <m/>
    <m/>
    <m/>
    <m/>
    <m/>
    <m/>
    <m/>
    <m/>
    <m/>
    <m/>
    <m/>
    <m/>
    <m/>
    <m/>
    <m/>
    <m/>
    <m/>
    <m/>
    <m/>
    <m/>
    <m/>
    <m/>
    <m/>
    <m/>
    <m/>
    <m/>
    <m/>
    <m/>
    <m/>
    <m/>
    <m/>
    <m/>
    <m/>
    <m/>
    <m/>
    <m/>
    <m/>
    <m/>
    <m/>
    <m/>
    <m/>
    <m/>
    <m/>
    <m/>
    <m/>
    <m/>
    <m/>
    <m/>
    <m/>
    <m/>
    <m/>
    <m/>
    <m/>
    <m/>
    <m/>
    <m/>
    <m/>
    <m/>
    <m/>
    <m/>
    <m/>
    <m/>
    <m/>
    <m/>
    <m/>
    <m/>
    <m/>
    <m/>
    <m/>
    <m/>
    <m/>
    <m/>
    <m/>
    <m/>
    <m/>
    <m/>
    <m/>
    <n v="1"/>
    <n v="1"/>
    <s v="ZBHT0015"/>
    <s v="k6csbZLTmr"/>
    <s v="Allocated 02"/>
    <s v="Left Message (LMCB)"/>
    <s v="Visit cm residence address cm relative person sd cm not living this address "/>
    <d v="2025-09-03T00:00:00"/>
    <s v="RINGING NO RESPONSE (RNR)"/>
    <s v="17:02-CALLED UP THE CUSTOMER NO. CUSTOMER CONTACT NUMBER ARE RINGING MODE"/>
    <d v="2025-09-03T00:00:00"/>
    <s v="NO"/>
  </r>
  <r>
    <n v="460525211"/>
    <s v="SUMIT RAVINDRA PATHARE"/>
    <s v="COLLECT"/>
    <s v="13.09.25"/>
    <n v="4370"/>
    <m/>
    <m/>
    <m/>
    <n v="4299"/>
    <n v="3806"/>
    <x v="0"/>
    <x v="0"/>
    <x v="0"/>
    <x v="9"/>
    <n v="16297.44"/>
    <n v="67"/>
    <n v="0"/>
    <n v="0"/>
    <s v="08.08.25"/>
    <n v="6.0987253506697659E-3"/>
    <n v="8.1189962208719517E-4"/>
    <s v="STABLE"/>
    <x v="0"/>
    <s v="PAID"/>
    <x v="4"/>
    <m/>
    <m/>
    <s v="CAVA"/>
    <m/>
    <s v="-"/>
    <s v="157  kharadi road    tukaram nagar   shivkrupa niwas   galli-5 chandan nagar PUNE 411014"/>
    <s v="CHANDAN NAGAR"/>
    <s v=" 9356616822 7083540900 "/>
    <s v="AMAZON DISTRIBUTORS PRIVATE LIMITED"/>
    <s v="Sr No 89/3 Nr HP   Petrol Pumb Lohegaon  Wagholi  Road Lohegaon Pune Lohegaon HP Petrol Pump PUNE 411014"/>
    <n v="3873"/>
    <n v="16297.44"/>
    <n v="27"/>
    <n v="24"/>
    <s v="-"/>
    <s v="REGULAR"/>
    <s v="MH12WD8452"/>
    <s v="HONDA ACTIVA 6G DLX BS VI"/>
    <n v="45237"/>
    <n v="24"/>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0764924"/>
    <s v="KARAN DNYANOBA GAIKWAD"/>
    <m/>
    <m/>
    <m/>
    <m/>
    <m/>
    <m/>
    <n v="4162"/>
    <n v="4330"/>
    <x v="4"/>
    <x v="1"/>
    <x v="1"/>
    <x v="8"/>
    <n v="16190.91"/>
    <n v="319"/>
    <n v="0"/>
    <n v="0"/>
    <s v="18.08.25"/>
    <n v="8.9784441280754357E-2"/>
    <n v="2.7722431772222319E-3"/>
    <s v="STABLE"/>
    <x v="3"/>
    <s v="PTP"/>
    <x v="1"/>
    <m/>
    <n v="29"/>
    <s v="CAVA"/>
    <m/>
    <s v="-"/>
    <s v="AT  KASURDI KH.   BA.  POST - KHED  SHIVAPUR TALUKA  - BHOR ..... Kasurdi (khedebare) PUNE 412205"/>
    <s v="KHED SHIVAPUR"/>
    <s v=" 9527053639  "/>
    <s v="SPIRAL PRODUCT DESIGN PRIVATE LIMITED"/>
    <s v="at post kasurdi   taluka bhor  district  pune khedshivapur  nr durga mata mandir PUNE 412205"/>
    <n v="4649"/>
    <n v="16190.91"/>
    <n v="58"/>
    <n v="86"/>
    <s v="-"/>
    <s v="NPA"/>
    <s v="MH12WD7552"/>
    <s v="HONDA SHINE DISC BSVI"/>
    <n v="45248"/>
    <n v="24"/>
    <x v="1"/>
    <s v="VIJAY NIKAM"/>
    <s v="NUTAN KAMBLE"/>
    <m/>
    <m/>
    <m/>
    <m/>
    <m/>
    <m/>
    <m/>
    <m/>
    <m/>
    <m/>
    <m/>
    <m/>
    <m/>
    <m/>
    <m/>
    <m/>
    <m/>
    <m/>
    <m/>
    <m/>
    <m/>
    <m/>
    <m/>
    <m/>
    <m/>
    <m/>
    <m/>
    <n v="1"/>
    <m/>
    <m/>
    <m/>
    <m/>
    <m/>
    <m/>
    <m/>
    <m/>
    <m/>
    <m/>
    <m/>
    <m/>
    <m/>
    <m/>
    <m/>
    <m/>
    <m/>
    <m/>
    <m/>
    <m/>
    <m/>
    <m/>
    <m/>
    <m/>
    <m/>
    <m/>
    <m/>
    <m/>
    <m/>
    <m/>
    <m/>
    <m/>
    <m/>
    <m/>
    <m/>
    <m/>
    <m/>
    <m/>
    <m/>
    <m/>
    <m/>
    <m/>
    <m/>
    <m/>
    <m/>
    <m/>
    <m/>
    <m/>
    <m/>
    <m/>
    <m/>
    <m/>
    <m/>
    <m/>
    <m/>
    <m/>
    <m/>
    <m/>
    <m/>
    <m/>
    <m/>
    <m/>
    <m/>
    <m/>
    <m/>
    <n v="1"/>
    <n v="1"/>
    <s v="DUWT0011"/>
    <s v="Go9JAs12etz"/>
    <s v="Allocated 02"/>
    <s v="Promise To Pay (PTP)"/>
    <s v="Promise to pay"/>
    <d v="2025-09-20T00:00:00"/>
    <s v="RINGING NO RESPONSE (RNR)"/>
    <s v="dt--05th  Sep 17:19pm called up customer no 9527053639 Its  ringing "/>
    <d v="2025-09-05T00:00:00"/>
    <s v="NO"/>
  </r>
  <r>
    <n v="135179561"/>
    <s v="YOGITA SANTOSH GADHAVE"/>
    <s v="ONLINE"/>
    <s v="04.09.25"/>
    <n v="3000"/>
    <m/>
    <m/>
    <m/>
    <n v="2842"/>
    <n v="8526"/>
    <x v="2"/>
    <x v="0"/>
    <x v="0"/>
    <x v="8"/>
    <n v="16076.89"/>
    <n v="151"/>
    <n v="0"/>
    <n v="1800"/>
    <s v="FLOW"/>
    <n v="4.1719049382515173E-2"/>
    <n v="4.1287483677759813E-3"/>
    <s v="STABLE"/>
    <x v="0"/>
    <s v="PTP"/>
    <x v="4"/>
    <m/>
    <m/>
    <s v="CAVA"/>
    <m/>
    <s v="ELG"/>
    <s v="At Po. Wanganichi wadi Tal-Velhe     Dist-Pune Wanganichi WadiPune NARSARAPUR 412213"/>
    <s v="VELHE"/>
    <s v=" 7517721906 7517721906 "/>
    <s v="AVISHKAR CO LTD"/>
    <s v="MIDC WAI TALUKA WAI DIST SATARA  NR BPCL WAI 412803"/>
    <n v="10477"/>
    <n v="16076.89"/>
    <n v="87"/>
    <n v="85"/>
    <s v="-"/>
    <s v="REGULAR"/>
    <s v="MH12UV9414"/>
    <s v="HF DELUXE BS6 I3S DRUM SELF CAST"/>
    <n v="44865"/>
    <n v="36"/>
    <x v="1"/>
    <s v="VIJAY NIKAM"/>
    <s v="NUTAN KAMBLE"/>
    <m/>
    <m/>
    <m/>
    <m/>
    <m/>
    <m/>
    <m/>
    <m/>
    <m/>
    <m/>
    <m/>
    <m/>
    <m/>
    <m/>
    <m/>
    <m/>
    <m/>
    <m/>
    <m/>
    <m/>
    <m/>
    <m/>
    <m/>
    <m/>
    <m/>
    <m/>
    <m/>
    <m/>
    <m/>
    <m/>
    <m/>
    <m/>
    <m/>
    <n v="1"/>
    <m/>
    <m/>
    <m/>
    <m/>
    <m/>
    <m/>
    <m/>
    <m/>
    <m/>
    <m/>
    <m/>
    <m/>
    <m/>
    <m/>
    <m/>
    <m/>
    <m/>
    <m/>
    <m/>
    <m/>
    <m/>
    <m/>
    <m/>
    <m/>
    <m/>
    <m/>
    <m/>
    <m/>
    <m/>
    <m/>
    <m/>
    <m/>
    <m/>
    <m/>
    <m/>
    <m/>
    <m/>
    <m/>
    <m/>
    <m/>
    <m/>
    <m/>
    <m/>
    <m/>
    <m/>
    <m/>
    <m/>
    <m/>
    <m/>
    <m/>
    <m/>
    <m/>
    <m/>
    <m/>
    <m/>
    <m/>
    <m/>
    <m/>
    <m/>
    <n v="1"/>
    <n v="1"/>
    <s v="DUWT0011"/>
    <s v="GopvfdpiGe8m"/>
    <s v="Allocated 02"/>
    <s v="Promise To Pay (PTP)"/>
    <s v="Roll back payment visit "/>
    <d v="2025-09-20T00:00:00"/>
    <s v="Non Contactable Customer (POT_SKIP)"/>
    <s v="dt--05th  Sep 17:20pm called up customer no 7517721906  Its  switch off"/>
    <d v="2025-09-05T00:00:00"/>
    <s v="NO"/>
  </r>
  <r>
    <n v="460742730"/>
    <s v="SANTOSH SHIVAJI JADHAV"/>
    <m/>
    <m/>
    <m/>
    <m/>
    <m/>
    <m/>
    <n v="4174"/>
    <n v="4165"/>
    <x v="0"/>
    <x v="1"/>
    <x v="1"/>
    <x v="6"/>
    <n v="16072.55"/>
    <n v="135"/>
    <n v="0"/>
    <n v="0"/>
    <s v="-"/>
    <n v="3.8826693230508282E-2"/>
    <n v="8.0069613822646667E-4"/>
    <s v="STABLE"/>
    <x v="5"/>
    <s v="-"/>
    <x v="0"/>
    <s v="Add not found"/>
    <m/>
    <s v="CNAVNA"/>
    <m/>
    <m/>
    <s v="THORLI VIHIR RAHU   GANDHINAGAR  .....  NR Z P SCHOOL PUNE 412207"/>
    <s v="WAGHOLI"/>
    <s v=" 9604461663  "/>
    <n v="0"/>
    <s v="      "/>
    <n v="8474"/>
    <n v="16072.55"/>
    <n v="27"/>
    <n v="55"/>
    <s v="-"/>
    <s v="REGULAR"/>
    <m/>
    <s v="HONDA SHINE DRUM BSVI"/>
    <n v="45246"/>
    <n v="24"/>
    <x v="0"/>
    <s v="VIJAY NIKAM"/>
    <s v="NUTAN KAMBLE"/>
    <m/>
    <m/>
    <m/>
    <m/>
    <m/>
    <m/>
    <m/>
    <m/>
    <m/>
    <m/>
    <m/>
    <m/>
    <m/>
    <m/>
    <m/>
    <m/>
    <m/>
    <m/>
    <m/>
    <m/>
    <m/>
    <m/>
    <m/>
    <m/>
    <m/>
    <m/>
    <m/>
    <m/>
    <m/>
    <m/>
    <m/>
    <m/>
    <m/>
    <m/>
    <m/>
    <m/>
    <m/>
    <m/>
    <m/>
    <m/>
    <m/>
    <m/>
    <n v="1"/>
    <m/>
    <m/>
    <m/>
    <m/>
    <m/>
    <m/>
    <m/>
    <m/>
    <m/>
    <m/>
    <m/>
    <m/>
    <m/>
    <m/>
    <m/>
    <m/>
    <m/>
    <m/>
    <m/>
    <m/>
    <m/>
    <m/>
    <m/>
    <m/>
    <m/>
    <m/>
    <m/>
    <m/>
    <m/>
    <m/>
    <m/>
    <m/>
    <m/>
    <m/>
    <m/>
    <m/>
    <m/>
    <m/>
    <m/>
    <m/>
    <m/>
    <m/>
    <m/>
    <m/>
    <m/>
    <m/>
    <m/>
    <m/>
    <m/>
    <m/>
    <n v="1"/>
    <n v="1"/>
    <s v="DUWT0021"/>
    <e v="#N/A"/>
    <s v="Allocated"/>
    <s v="Address Not Found (NC_ANF)"/>
    <s v="Customer residence address is not found "/>
    <d v="2025-09-15T00:00:00"/>
    <s v="RINGING NO RESPONSE (RNR)"/>
    <s v="15:38-CALLED UP THE CUSTOMER NO. CUSTOMER CONTACT NUMBER ARE RINGING MODE"/>
    <d v="2025-09-17T00:00:00"/>
    <s v="NO"/>
  </r>
  <r>
    <n v="123556600"/>
    <s v="DILIP AMBADAS MANKAR"/>
    <s v="ONLINE"/>
    <s v="15.09.25"/>
    <n v="6149"/>
    <s v="UPI"/>
    <m/>
    <m/>
    <n v="6149"/>
    <n v="3899"/>
    <x v="0"/>
    <x v="0"/>
    <x v="0"/>
    <x v="3"/>
    <n v="16000.17"/>
    <n v="53"/>
    <n v="0"/>
    <n v="3150"/>
    <s v="-"/>
    <n v="1.153423364904046E-2"/>
    <n v="7.9709033911650395E-4"/>
    <s v="STABLE"/>
    <x v="0"/>
    <s v="-"/>
    <x v="2"/>
    <s v="Add not found"/>
    <m/>
    <s v="CAVNA"/>
    <m/>
    <m/>
    <s v="S/O- AMBADAS MANKAR HANUMAN HOUSING SOCIETY NEAR SAVATAMALI MANDIR TAMHANEWASTI CHIKHALI  TAMHANEWASTI CHIKHALI RUPEENAGAR 412114"/>
    <s v="CHIKHALI"/>
    <s v=" 7350835806 7350835806 "/>
    <s v="KRS FASTNER"/>
    <s v="CARE OF MAX LINE SONAWANE WASTI CHIKHALI PUNE  NR TRIMURTI WEIGHT BRIDGE RUPEENAGAR 412114"/>
    <n v="13251"/>
    <n v="16000.17"/>
    <n v="26"/>
    <n v="23"/>
    <s v="-"/>
    <s v="REGULAR"/>
    <s v="MH14JT9734"/>
    <s v="CLASSIC 350 CHROME BRONZE"/>
    <n v="44485"/>
    <n v="48"/>
    <x v="0"/>
    <s v="VIJAY NIKAM"/>
    <s v="AARTI ZENDE"/>
    <m/>
    <m/>
    <m/>
    <m/>
    <m/>
    <m/>
    <m/>
    <m/>
    <m/>
    <m/>
    <m/>
    <m/>
    <m/>
    <m/>
    <m/>
    <m/>
    <m/>
    <m/>
    <m/>
    <m/>
    <m/>
    <m/>
    <m/>
    <m/>
    <m/>
    <m/>
    <m/>
    <m/>
    <m/>
    <m/>
    <m/>
    <m/>
    <m/>
    <m/>
    <m/>
    <m/>
    <m/>
    <m/>
    <m/>
    <m/>
    <m/>
    <m/>
    <n v="1"/>
    <m/>
    <m/>
    <m/>
    <m/>
    <m/>
    <m/>
    <m/>
    <m/>
    <m/>
    <m/>
    <m/>
    <m/>
    <m/>
    <m/>
    <m/>
    <m/>
    <m/>
    <m/>
    <m/>
    <m/>
    <m/>
    <m/>
    <m/>
    <m/>
    <m/>
    <m/>
    <m/>
    <m/>
    <m/>
    <m/>
    <m/>
    <m/>
    <m/>
    <m/>
    <m/>
    <m/>
    <m/>
    <m/>
    <m/>
    <m/>
    <m/>
    <m/>
    <m/>
    <m/>
    <m/>
    <m/>
    <m/>
    <m/>
    <m/>
    <m/>
    <n v="1"/>
    <n v="1"/>
    <s v="ZBHT0011"/>
    <e v="#N/A"/>
    <s v="Allocated"/>
    <s v="No Such Person (NC_NSP)"/>
    <s v="Visited given residence address no such person this society "/>
    <d v="2025-09-15T00:00:00"/>
    <s v="Call Back (CLB)"/>
    <s v="17:59-CALLED UP THE CUSTOMER NO. CUSTOMER SAID HE ALREADY PAID HIS PAYMENT. BY ONLINE MODE."/>
    <d v="2025-09-20T00:00:00"/>
    <s v="NO"/>
  </r>
  <r>
    <n v="136682515"/>
    <s v="OMKAR CHINTAMANI BHUTE"/>
    <s v="ONLINE"/>
    <s v="22.09.25"/>
    <n v="6000"/>
    <m/>
    <m/>
    <m/>
    <n v="3359"/>
    <n v="3359"/>
    <x v="0"/>
    <x v="0"/>
    <x v="0"/>
    <x v="12"/>
    <n v="15909.08"/>
    <n v="74"/>
    <n v="0"/>
    <n v="1407"/>
    <s v="-"/>
    <n v="1.786404377844376E-2"/>
    <n v="7.925524523946677E-4"/>
    <s v="STABLE"/>
    <x v="0"/>
    <s v="-"/>
    <x v="2"/>
    <s v="Shifted"/>
    <m/>
    <s v="CNAVNA"/>
    <m/>
    <m/>
    <s v="S/O- CHINTAMANI BHUTE NAGESH NALAWADE CHAWL NEHRU NAGAR PIMPRI PUNE  NEAR POST OFFICE PUNE 411018"/>
    <s v="PIMPARI"/>
    <s v=" 9309874440 9309874440 "/>
    <s v="PINAKIN CREATIONS PVT LTD"/>
    <s v="PINAKIN CREATIONS PVT LTD VIMAN NAGAR PUNE    PUNE 411014"/>
    <n v="8199"/>
    <n v="15909.08"/>
    <n v="27"/>
    <n v="24"/>
    <s v="-"/>
    <s v="REGULAR"/>
    <s v="MH14KM3941"/>
    <s v="SPLENDOR PLUS I3S CAST FI PRIME RED"/>
    <n v="44909"/>
    <n v="36"/>
    <x v="0"/>
    <s v="KAILASH ATKARI"/>
    <s v="NUTAN KAMBLE"/>
    <m/>
    <m/>
    <m/>
    <m/>
    <m/>
    <m/>
    <m/>
    <m/>
    <m/>
    <m/>
    <m/>
    <m/>
    <m/>
    <m/>
    <m/>
    <m/>
    <m/>
    <m/>
    <m/>
    <m/>
    <m/>
    <m/>
    <m/>
    <m/>
    <m/>
    <m/>
    <m/>
    <n v="1"/>
    <m/>
    <m/>
    <m/>
    <m/>
    <m/>
    <m/>
    <m/>
    <m/>
    <m/>
    <m/>
    <m/>
    <m/>
    <m/>
    <m/>
    <m/>
    <m/>
    <m/>
    <m/>
    <m/>
    <m/>
    <m/>
    <m/>
    <m/>
    <m/>
    <m/>
    <m/>
    <m/>
    <m/>
    <m/>
    <m/>
    <m/>
    <m/>
    <m/>
    <m/>
    <m/>
    <m/>
    <m/>
    <m/>
    <m/>
    <m/>
    <m/>
    <m/>
    <m/>
    <m/>
    <m/>
    <m/>
    <m/>
    <m/>
    <m/>
    <m/>
    <m/>
    <m/>
    <m/>
    <m/>
    <m/>
    <m/>
    <m/>
    <m/>
    <m/>
    <m/>
    <m/>
    <m/>
    <m/>
    <m/>
    <m/>
    <n v="1"/>
    <n v="1"/>
    <s v="ZBHT0015"/>
    <e v="#N/A"/>
    <s v="Allocated"/>
    <s v="Shifted (NC_SFTD)"/>
    <s v="Visited at customer residence address. Customer is shifted other place. Vehicle status not available."/>
    <d v="2025-09-10T00:00:00"/>
    <s v="RINGING NO RESPONSE (RNR)"/>
    <s v="dt--13th sep 17:21 pm called up customer no 9309874440  Its ringing "/>
    <d v="2025-09-13T00:00:00"/>
    <s v="NO"/>
  </r>
  <r>
    <n v="458225312"/>
    <s v="BHANUDAS KHUSHALRAO KOPNAR"/>
    <s v="ONLINE"/>
    <s v="10.09.25"/>
    <n v="6828"/>
    <s v="UPI"/>
    <n v="6828"/>
    <s v="BANK RB 16"/>
    <n v="3341"/>
    <n v="3179"/>
    <x v="0"/>
    <x v="2"/>
    <x v="0"/>
    <x v="7"/>
    <n v="15844"/>
    <n v="146"/>
    <n v="0"/>
    <n v="2700"/>
    <s v="14.08.25"/>
    <n v="1.7833296964768128E-2"/>
    <n v="7.8931032188794804E-4"/>
    <s v="RB"/>
    <x v="0"/>
    <s v="PAID"/>
    <x v="4"/>
    <m/>
    <m/>
    <s v="CAVA"/>
    <m/>
    <m/>
    <s v="c/o balasaheb mothe   chinchawade  nagar munjaba  vasahat nr mahadev mandir PUNE 411033"/>
    <s v="CHINCHWAD"/>
    <s v=" 7517377014 9022399349 "/>
    <s v="PHONEPE PRIVATE LIMITED"/>
    <s v="thermax chowk nigadi    nigadi pune  nigadi  nigadi PUNE 411044"/>
    <n v="9366"/>
    <n v="15844"/>
    <n v="27"/>
    <n v="0"/>
    <s v="-"/>
    <s v="NPA"/>
    <s v="MH14KV8021"/>
    <s v="SPLENDOR PLUS I3S BS6 FI DRUM SELF"/>
    <n v="45069"/>
    <n v="30"/>
    <x v="0"/>
    <s v="KAILASH ATKARI"/>
    <s v="NUTAN KAMBLE"/>
    <m/>
    <m/>
    <m/>
    <m/>
    <m/>
    <m/>
    <m/>
    <m/>
    <m/>
    <m/>
    <m/>
    <m/>
    <m/>
    <m/>
    <m/>
    <m/>
    <m/>
    <m/>
    <m/>
    <m/>
    <m/>
    <m/>
    <m/>
    <m/>
    <m/>
    <m/>
    <m/>
    <m/>
    <m/>
    <m/>
    <m/>
    <m/>
    <m/>
    <n v="1"/>
    <m/>
    <m/>
    <m/>
    <m/>
    <m/>
    <m/>
    <m/>
    <m/>
    <m/>
    <m/>
    <m/>
    <m/>
    <m/>
    <m/>
    <m/>
    <m/>
    <m/>
    <m/>
    <m/>
    <m/>
    <m/>
    <m/>
    <m/>
    <m/>
    <m/>
    <m/>
    <m/>
    <m/>
    <m/>
    <m/>
    <m/>
    <m/>
    <m/>
    <m/>
    <m/>
    <m/>
    <m/>
    <m/>
    <m/>
    <m/>
    <m/>
    <m/>
    <m/>
    <m/>
    <m/>
    <m/>
    <m/>
    <m/>
    <m/>
    <m/>
    <m/>
    <m/>
    <m/>
    <m/>
    <m/>
    <m/>
    <m/>
    <m/>
    <m/>
    <n v="1"/>
    <n v="1"/>
    <s v="ZBHT0015"/>
    <e v="#N/A"/>
    <s v="Allocated"/>
    <s v="Payment (PAID)"/>
    <s v="cm already 2 emi paid Last two days "/>
    <d v="2025-09-12T00:00:00"/>
    <s v="RINGING NO RESPONSE (RNR)"/>
    <s v="17:33-CALLED UP THE CUSTOMER NO. CUSTOMER CONTACT NUMBER ARE RINGING MODE"/>
    <d v="2025-09-11T00:00:00"/>
    <s v="NO"/>
  </r>
  <r>
    <n v="459831756"/>
    <s v="SUBRATA NATH"/>
    <m/>
    <m/>
    <m/>
    <m/>
    <m/>
    <m/>
    <n v="5386"/>
    <n v="5386"/>
    <x v="0"/>
    <x v="1"/>
    <x v="1"/>
    <x v="4"/>
    <n v="15595"/>
    <n v="228"/>
    <n v="0"/>
    <n v="2700"/>
    <s v="STABLE"/>
    <n v="1.0977527919841169E-2"/>
    <n v="7.7690573528418005E-4"/>
    <s v="FLOW"/>
    <x v="1"/>
    <s v="MPTP"/>
    <x v="2"/>
    <s v="Add not found"/>
    <m/>
    <s v="CNAVNA"/>
    <m/>
    <m/>
    <s v="Alankapuri Security   Pashan Pashan  Sus Road Sutarwadi  Vitthal Mandir Pashan Pune PUNE 411021"/>
    <s v="PASHAN"/>
    <s v=" 9172212822 7005951732 "/>
    <s v="KRUSHATRA SPORTS"/>
    <s v="KRUSHTRA SPORT   S  BANER PASHAN  LINK  ROAD  BANER  BANER NR HDFC BANK BANER PUNE 411021"/>
    <n v="13700"/>
    <n v="15595"/>
    <n v="27"/>
    <n v="55"/>
    <s v="-"/>
    <s v="REGULAR"/>
    <s v="MH12VX7538"/>
    <s v="HONDA SP 125 BS VI DISC"/>
    <n v="45190"/>
    <n v="24"/>
    <x v="0"/>
    <s v="KAILASH ATKARI"/>
    <s v="AARTI ZENDE"/>
    <m/>
    <m/>
    <m/>
    <m/>
    <m/>
    <m/>
    <m/>
    <m/>
    <m/>
    <m/>
    <m/>
    <m/>
    <m/>
    <m/>
    <m/>
    <m/>
    <m/>
    <m/>
    <m/>
    <m/>
    <m/>
    <m/>
    <m/>
    <m/>
    <m/>
    <m/>
    <m/>
    <n v="1"/>
    <m/>
    <m/>
    <m/>
    <m/>
    <m/>
    <m/>
    <m/>
    <m/>
    <m/>
    <m/>
    <m/>
    <m/>
    <m/>
    <m/>
    <m/>
    <m/>
    <m/>
    <m/>
    <m/>
    <m/>
    <m/>
    <m/>
    <m/>
    <m/>
    <m/>
    <m/>
    <m/>
    <m/>
    <m/>
    <m/>
    <m/>
    <m/>
    <m/>
    <m/>
    <m/>
    <m/>
    <m/>
    <m/>
    <m/>
    <m/>
    <m/>
    <n v="1"/>
    <m/>
    <m/>
    <m/>
    <m/>
    <m/>
    <m/>
    <m/>
    <m/>
    <n v="1"/>
    <m/>
    <m/>
    <m/>
    <m/>
    <m/>
    <m/>
    <m/>
    <m/>
    <m/>
    <m/>
    <m/>
    <m/>
    <m/>
    <m/>
    <n v="3"/>
    <n v="1"/>
    <s v="DUWT0023"/>
    <e v="#N/A"/>
    <s v="Allocated"/>
    <s v="Address Not Found (NC_ANF)"/>
    <s v="Customer address short "/>
    <d v="2025-09-27T00:00:00"/>
    <s v="Call Back (CLB)"/>
    <s v="15:39-CALLED UP THE CUSTOMER NO. CALL RECEIVED BUT NO ONE RESPONDING THEN DISCONNECTED CALL."/>
    <d v="2025-09-17T00:00:00"/>
    <s v="NO"/>
  </r>
  <r>
    <n v="141745062"/>
    <s v="AMOL BHASKAR SONWANE"/>
    <s v="ONLINE"/>
    <s v="10.09.25"/>
    <n v="7675"/>
    <s v="UPI"/>
    <n v="145539878381"/>
    <m/>
    <n v="3297"/>
    <n v="2894"/>
    <x v="0"/>
    <x v="2"/>
    <x v="0"/>
    <x v="12"/>
    <n v="15511.84"/>
    <n v="124"/>
    <n v="0"/>
    <n v="1360"/>
    <s v="12.08.25"/>
    <n v="1.7417989528257769E-2"/>
    <n v="7.7276290226422283E-4"/>
    <s v="RB"/>
    <x v="0"/>
    <s v="PAID"/>
    <x v="4"/>
    <m/>
    <m/>
    <m/>
    <m/>
    <m/>
    <s v="228 JAGTAP CHALL PANCHASHIL NAGAR PIMPLE NILAKH PUNE CITY   NEAR DATTA MANDIR PUNE 411027"/>
    <s v="PIMPLE NILAKH"/>
    <s v=" 8668981221 8668981221 "/>
    <s v="DATTA KRUPA ENTERPRISES"/>
    <s v="DATTA KRUPA ENTERPRISES VINAYAK NAGAR PIMPLE NILAKH  PUNE CITY PIMPLE NILAKH BANER ROAD   PUNE 411027"/>
    <n v="7675"/>
    <n v="15511.84"/>
    <n v="26"/>
    <n v="0"/>
    <s v="-"/>
    <s v="REGULAR"/>
    <s v="MH14KX0276"/>
    <s v="SPLENDOR PLUS DRS CAST FI BLACK"/>
    <n v="45070"/>
    <n v="30"/>
    <x v="0"/>
    <s v="KAILASH ATKARI"/>
    <s v="NUTAN KAMBLE"/>
    <m/>
    <m/>
    <m/>
    <m/>
    <m/>
    <m/>
    <m/>
    <m/>
    <m/>
    <m/>
    <m/>
    <m/>
    <m/>
    <m/>
    <m/>
    <m/>
    <m/>
    <m/>
    <m/>
    <m/>
    <m/>
    <m/>
    <m/>
    <m/>
    <m/>
    <m/>
    <m/>
    <m/>
    <m/>
    <m/>
    <n v="1"/>
    <m/>
    <m/>
    <m/>
    <m/>
    <m/>
    <m/>
    <m/>
    <m/>
    <m/>
    <m/>
    <m/>
    <m/>
    <m/>
    <m/>
    <m/>
    <m/>
    <m/>
    <m/>
    <m/>
    <m/>
    <m/>
    <m/>
    <m/>
    <m/>
    <m/>
    <m/>
    <m/>
    <m/>
    <m/>
    <m/>
    <m/>
    <m/>
    <m/>
    <m/>
    <m/>
    <m/>
    <m/>
    <m/>
    <m/>
    <m/>
    <m/>
    <m/>
    <m/>
    <m/>
    <m/>
    <m/>
    <m/>
    <m/>
    <m/>
    <m/>
    <m/>
    <m/>
    <m/>
    <m/>
    <m/>
    <m/>
    <m/>
    <m/>
    <m/>
    <m/>
    <m/>
    <m/>
    <n v="1"/>
    <n v="1"/>
    <s v="ZBHT0015"/>
    <e v="#N/A"/>
    <s v="Allocated"/>
    <s v="Shifted (NC_SFTD)"/>
    <s v="Visited at customer residence address. Customer is shiffted other place. Vehicle status not available."/>
    <d v="2025-09-11T00:00:00"/>
    <e v="#N/A"/>
    <e v="#N/A"/>
    <e v="#N/A"/>
    <s v="NO"/>
  </r>
  <r>
    <n v="462708348"/>
    <s v="MAHABIR YADAV"/>
    <m/>
    <m/>
    <m/>
    <m/>
    <m/>
    <m/>
    <n v="2379"/>
    <n v="9279"/>
    <x v="1"/>
    <x v="1"/>
    <x v="1"/>
    <x v="2"/>
    <n v="15422"/>
    <n v="365"/>
    <n v="0"/>
    <n v="2700"/>
    <s v="FLOW"/>
    <n v="2.1127040626975822E-2"/>
    <n v="3.5915853519508652E-3"/>
    <s v="FLOW"/>
    <x v="1"/>
    <s v="-"/>
    <x v="2"/>
    <s v="Shifted"/>
    <m/>
    <s v="CNAVNA"/>
    <m/>
    <s v="ELG"/>
    <s v="FLAT NO-A-506 SURABHI   ICONICA  NANEKARWADI GAT   PUNE 410501"/>
    <s v="NANEKAR  WADI"/>
    <s v=" 7079472574  "/>
    <s v="OTHERS"/>
    <s v="      "/>
    <n v="12344"/>
    <n v="15422"/>
    <n v="118"/>
    <n v="146"/>
    <s v="-"/>
    <s v="NPA"/>
    <s v="MH14KZ4075"/>
    <s v="HONDA ACTIVA 6G DLX BS VI"/>
    <n v="45409"/>
    <n v="18"/>
    <x v="1"/>
    <s v="KAILASH ATKARI"/>
    <s v="AARTI ZENDE"/>
    <m/>
    <m/>
    <m/>
    <m/>
    <m/>
    <m/>
    <n v="1"/>
    <m/>
    <m/>
    <m/>
    <m/>
    <m/>
    <m/>
    <m/>
    <m/>
    <m/>
    <m/>
    <m/>
    <m/>
    <m/>
    <m/>
    <m/>
    <m/>
    <m/>
    <m/>
    <m/>
    <m/>
    <m/>
    <m/>
    <m/>
    <m/>
    <m/>
    <m/>
    <m/>
    <m/>
    <m/>
    <m/>
    <m/>
    <m/>
    <m/>
    <m/>
    <m/>
    <m/>
    <m/>
    <m/>
    <m/>
    <m/>
    <m/>
    <m/>
    <m/>
    <m/>
    <m/>
    <m/>
    <m/>
    <m/>
    <m/>
    <m/>
    <m/>
    <m/>
    <m/>
    <m/>
    <m/>
    <m/>
    <m/>
    <m/>
    <m/>
    <m/>
    <m/>
    <m/>
    <m/>
    <m/>
    <m/>
    <m/>
    <m/>
    <m/>
    <m/>
    <m/>
    <m/>
    <m/>
    <m/>
    <m/>
    <m/>
    <m/>
    <m/>
    <m/>
    <m/>
    <m/>
    <m/>
    <m/>
    <m/>
    <m/>
    <m/>
    <m/>
    <n v="1"/>
    <n v="1"/>
    <s v="DUWT0017"/>
    <s v="A2TIo9w8C3"/>
    <s v="Allocated 02"/>
    <s v="Shifted (NC_SFTD)"/>
    <s v="Shifted customer "/>
    <d v="2025-09-03T00:00:00"/>
    <s v="Non Contactable Customer (POT_SKIP)"/>
    <s v="15:47-CALLED UP THE CUSTOMER NO. CUSTOMER CONTACT NUMBER IS OUT OF COVREJ AREA"/>
    <d v="2025-09-03T00:00:00"/>
    <s v="NO"/>
  </r>
  <r>
    <n v="465408807"/>
    <s v="DHEERAJ KAMALKISHOR MAHESHWARI"/>
    <m/>
    <m/>
    <m/>
    <m/>
    <m/>
    <m/>
    <n v="1422"/>
    <n v="8371.59"/>
    <x v="5"/>
    <x v="1"/>
    <x v="1"/>
    <x v="1"/>
    <n v="15414"/>
    <n v="331"/>
    <n v="0"/>
    <n v="2250"/>
    <s v="FLOW"/>
    <n v="1"/>
    <n v="7.1499737848210426E-2"/>
    <s v="FLOW"/>
    <x v="1"/>
    <s v="-"/>
    <x v="2"/>
    <s v="Add not found"/>
    <m/>
    <s v="CNAVNA"/>
    <m/>
    <s v="-"/>
    <s v="SINHGAD ROAD OPP   STATE BANK OF  HYDRABAD 101 B  CHINMAYANAND SOCIETY GANESHMALA S P COLLEGE  PUNE 411030"/>
    <s v="SINHAGAD ROAD"/>
    <s v=" 9673908262  "/>
    <n v="0"/>
    <s v="      "/>
    <n v="10952.59"/>
    <n v="15414"/>
    <n v="179"/>
    <n v="207"/>
    <s v="-"/>
    <s v="NPA"/>
    <s v="MH12WN1012"/>
    <s v="ATHER 450 X HR PRO PACK"/>
    <n v="45691"/>
    <n v="12"/>
    <x v="1"/>
    <s v="VIJAY NIKAM"/>
    <s v="NUTAN KAMBLE"/>
    <m/>
    <m/>
    <m/>
    <m/>
    <m/>
    <m/>
    <m/>
    <m/>
    <m/>
    <m/>
    <m/>
    <m/>
    <m/>
    <m/>
    <m/>
    <m/>
    <m/>
    <m/>
    <m/>
    <m/>
    <m/>
    <m/>
    <m/>
    <m/>
    <m/>
    <m/>
    <m/>
    <m/>
    <m/>
    <m/>
    <m/>
    <m/>
    <m/>
    <m/>
    <m/>
    <m/>
    <m/>
    <m/>
    <m/>
    <m/>
    <m/>
    <m/>
    <m/>
    <m/>
    <m/>
    <m/>
    <m/>
    <m/>
    <m/>
    <m/>
    <m/>
    <m/>
    <m/>
    <m/>
    <m/>
    <m/>
    <m/>
    <m/>
    <m/>
    <m/>
    <m/>
    <m/>
    <m/>
    <m/>
    <m/>
    <m/>
    <m/>
    <m/>
    <m/>
    <m/>
    <m/>
    <m/>
    <m/>
    <m/>
    <m/>
    <m/>
    <m/>
    <m/>
    <m/>
    <m/>
    <m/>
    <m/>
    <m/>
    <m/>
    <m/>
    <m/>
    <m/>
    <m/>
    <m/>
    <m/>
    <m/>
    <m/>
    <m/>
    <n v="0"/>
    <s v=""/>
    <s v="DUWT0031"/>
    <s v="GoUkDOKa_4u3"/>
    <s v="Allocated 02"/>
    <e v="#N/A"/>
    <e v="#N/A"/>
    <e v="#N/A"/>
    <s v="Non Contactable Customer (POT_SKIP)"/>
    <s v="dt--05th  Sep 17:21pm called up customer no 9673908262 Its switch off"/>
    <d v="2025-09-05T00:00:00"/>
    <s v="NO"/>
  </r>
  <r>
    <n v="134687738"/>
    <s v="SURESH RAMESH SURYAWANSHI"/>
    <m/>
    <m/>
    <m/>
    <m/>
    <m/>
    <m/>
    <n v="3876"/>
    <n v="8128"/>
    <x v="2"/>
    <x v="1"/>
    <x v="1"/>
    <x v="2"/>
    <n v="15258.15"/>
    <n v="462"/>
    <n v="0"/>
    <n v="2250"/>
    <s v="STABLE"/>
    <n v="7.1756617940398379E-2"/>
    <n v="3.9184855968897644E-3"/>
    <s v="FLOW"/>
    <x v="1"/>
    <s v="PAID"/>
    <x v="2"/>
    <s v="Cust at out station"/>
    <m/>
    <s v="CNAVNA"/>
    <m/>
    <s v="-"/>
    <s v="GURUKRUPA HOUSING SOC GAT NO 403/404 MOI GATE NO 445 KURULI PUNE   NEAR BHAIRAVNATH MANDHIR / ARYA HOSPITA PUNE 410501"/>
    <s v="KURULI"/>
    <s v="9370400581 9370400581 7887872758 "/>
    <s v="RELIABLE AUTOTECH PVT LTD"/>
    <s v="RELIABLE  AUTOTECH PVT LTD PLOT NO 8 GAT NO 448/4/1 VILLEGE NIGHOJE CHAKAN PUNECHAKAN PUNE  NEAR KALYANI COMPANY PUNE 410501"/>
    <n v="10840"/>
    <n v="15258.15"/>
    <n v="88"/>
    <n v="116"/>
    <s v="-"/>
    <s v="NPA"/>
    <s v="MH14KK3688"/>
    <s v="SUZUKI BURGMAN STREET"/>
    <n v="44846"/>
    <n v="36"/>
    <x v="1"/>
    <s v="KAILASH ATKARI"/>
    <s v="AARTI ZENDE"/>
    <m/>
    <m/>
    <m/>
    <m/>
    <m/>
    <m/>
    <n v="1"/>
    <m/>
    <m/>
    <m/>
    <m/>
    <m/>
    <m/>
    <m/>
    <m/>
    <m/>
    <m/>
    <m/>
    <m/>
    <m/>
    <m/>
    <m/>
    <m/>
    <m/>
    <m/>
    <m/>
    <m/>
    <m/>
    <m/>
    <m/>
    <m/>
    <m/>
    <m/>
    <m/>
    <m/>
    <m/>
    <m/>
    <m/>
    <m/>
    <m/>
    <m/>
    <m/>
    <m/>
    <m/>
    <m/>
    <m/>
    <m/>
    <m/>
    <m/>
    <m/>
    <m/>
    <m/>
    <m/>
    <m/>
    <m/>
    <m/>
    <m/>
    <m/>
    <m/>
    <m/>
    <m/>
    <m/>
    <m/>
    <m/>
    <m/>
    <m/>
    <m/>
    <m/>
    <m/>
    <m/>
    <m/>
    <m/>
    <m/>
    <m/>
    <m/>
    <m/>
    <m/>
    <m/>
    <m/>
    <m/>
    <m/>
    <m/>
    <m/>
    <m/>
    <m/>
    <m/>
    <m/>
    <m/>
    <m/>
    <m/>
    <m/>
    <m/>
    <m/>
    <n v="1"/>
    <n v="1"/>
    <s v="DUWT0017"/>
    <s v="koxw1OFBltm"/>
    <s v="Allocated 02"/>
    <s v="Outstation (NC_OUTSTN)"/>
    <s v="Customer in village as per wife "/>
    <d v="2025-09-03T00:00:00"/>
    <s v="Non Contactable Customer (POT_SKIP)"/>
    <s v="17:03-CALLED UP THE CUSTOMER NO. CUSTOMER CONTACT NUMBER IS OUT OF COVREJ AREA"/>
    <d v="2025-09-03T00:00:00"/>
    <s v="NO"/>
  </r>
  <r>
    <n v="460143830"/>
    <s v="MANOHAR VEDU BHADANE"/>
    <m/>
    <m/>
    <m/>
    <m/>
    <m/>
    <m/>
    <n v="4033"/>
    <n v="11498.85"/>
    <x v="4"/>
    <x v="1"/>
    <x v="1"/>
    <x v="5"/>
    <n v="15166.31"/>
    <n v="409"/>
    <n v="0"/>
    <n v="2700"/>
    <s v="02.08.25 08.08.25"/>
    <n v="4.7711072983299893E-2"/>
    <n v="2.5968089144549201E-3"/>
    <s v="STABLE"/>
    <x v="3"/>
    <s v="PAID"/>
    <x v="1"/>
    <m/>
    <n v="20"/>
    <s v="CNAVA"/>
    <m/>
    <m/>
    <s v="FLT NO 1005 AWING   SAI AURA SOC  ADARSH NGR ROAD  SHIV SHAMBHO NGR NEAR MUKAI CHOWK KIVALE KIWALE MUKAI CHOWK PUNE 412101"/>
    <s v="KIVALE"/>
    <s v=" 9921088313 8552891393 "/>
    <s v="MANOHAR ANIMAL HOSPITAL"/>
    <s v="at post mukai chaouk   kiwale sai  aura society  Adarsh Nagar dehuroad pune dehuroad Adarsh Nagar PUNE 412101"/>
    <n v="14607.85"/>
    <n v="15166.31"/>
    <n v="58"/>
    <n v="86"/>
    <s v="-"/>
    <s v="REGULAR"/>
    <s v="MH14LD0395"/>
    <s v="HF DELUXE BS6 DRUM SELF CAST"/>
    <n v="45215"/>
    <n v="24"/>
    <x v="0"/>
    <s v="VIJAY NIKAM"/>
    <s v="NUTAN KAMBLE"/>
    <m/>
    <m/>
    <m/>
    <m/>
    <m/>
    <m/>
    <m/>
    <m/>
    <m/>
    <m/>
    <m/>
    <m/>
    <m/>
    <m/>
    <m/>
    <m/>
    <m/>
    <m/>
    <m/>
    <m/>
    <m/>
    <m/>
    <m/>
    <m/>
    <m/>
    <m/>
    <m/>
    <n v="1"/>
    <m/>
    <m/>
    <m/>
    <m/>
    <m/>
    <m/>
    <m/>
    <m/>
    <m/>
    <m/>
    <m/>
    <m/>
    <m/>
    <m/>
    <n v="1"/>
    <m/>
    <m/>
    <m/>
    <m/>
    <m/>
    <m/>
    <m/>
    <m/>
    <m/>
    <m/>
    <m/>
    <n v="1"/>
    <m/>
    <m/>
    <m/>
    <m/>
    <m/>
    <m/>
    <m/>
    <m/>
    <m/>
    <m/>
    <m/>
    <m/>
    <m/>
    <m/>
    <m/>
    <m/>
    <m/>
    <m/>
    <m/>
    <m/>
    <m/>
    <m/>
    <m/>
    <m/>
    <m/>
    <m/>
    <m/>
    <m/>
    <m/>
    <m/>
    <m/>
    <m/>
    <m/>
    <m/>
    <m/>
    <m/>
    <m/>
    <m/>
    <n v="3"/>
    <n v="1"/>
    <s v="DUWT0027"/>
    <e v="#N/A"/>
    <s v="Allocated"/>
    <s v="Non Contactable Customer (POT_SKIP)"/>
    <s v="Visited to Customers residence address met to Security Gard he said Customer is Missing since 5 days "/>
    <d v="2025-09-29T00:00:00"/>
    <s v="Non Contactable Customer (POT_SKIP)"/>
    <s v="dt--13th sep 17:24 pm called up customer no  9921088313   Its  not available "/>
    <d v="2025-09-13T00:00:00"/>
    <s v="NO"/>
  </r>
  <r>
    <n v="135067968"/>
    <s v="PARMESHWAR BABURAV KAMBALE"/>
    <s v="BRANCH"/>
    <s v="15.09.25"/>
    <n v="4100"/>
    <m/>
    <m/>
    <m/>
    <n v="3855"/>
    <n v="8055"/>
    <x v="4"/>
    <x v="0"/>
    <x v="0"/>
    <x v="12"/>
    <n v="15083.44"/>
    <n v="229"/>
    <n v="0"/>
    <n v="0"/>
    <s v="-"/>
    <n v="5.5255816747852453E-2"/>
    <n v="2.5826197310120872E-3"/>
    <s v="STABLE"/>
    <x v="0"/>
    <s v="-"/>
    <x v="4"/>
    <m/>
    <m/>
    <m/>
    <m/>
    <m/>
    <s v="s r no 55 Trimurti colony kawade nagar pimple gurav   near Jijau dairy PUNE 411061"/>
    <s v="PIMPLE GURAV"/>
    <s v=" 9405734637 9405734637 "/>
    <s v="COMERZON IT"/>
    <s v="Hinjewadi pune hinjewadi  phase 2 PUNE 411052"/>
    <n v="8284"/>
    <n v="15083.44"/>
    <n v="58"/>
    <n v="55"/>
    <s v="-"/>
    <s v="NPA"/>
    <s v="MH14KL1562"/>
    <s v="HONDA SP 125 BS VI DISC"/>
    <n v="44861"/>
    <n v="36"/>
    <x v="0"/>
    <s v="KAILASH ATKARI"/>
    <s v="NUTAN KAMBLE"/>
    <m/>
    <m/>
    <m/>
    <m/>
    <m/>
    <m/>
    <m/>
    <m/>
    <m/>
    <m/>
    <m/>
    <m/>
    <m/>
    <m/>
    <m/>
    <m/>
    <m/>
    <m/>
    <m/>
    <m/>
    <m/>
    <m/>
    <m/>
    <m/>
    <m/>
    <m/>
    <m/>
    <m/>
    <m/>
    <m/>
    <n v="1"/>
    <m/>
    <m/>
    <m/>
    <m/>
    <m/>
    <m/>
    <m/>
    <m/>
    <m/>
    <m/>
    <m/>
    <m/>
    <m/>
    <m/>
    <m/>
    <m/>
    <m/>
    <m/>
    <m/>
    <m/>
    <m/>
    <m/>
    <m/>
    <m/>
    <m/>
    <m/>
    <m/>
    <m/>
    <m/>
    <m/>
    <m/>
    <m/>
    <m/>
    <m/>
    <m/>
    <n v="1"/>
    <m/>
    <m/>
    <m/>
    <m/>
    <m/>
    <m/>
    <m/>
    <m/>
    <m/>
    <m/>
    <m/>
    <m/>
    <m/>
    <m/>
    <m/>
    <m/>
    <m/>
    <m/>
    <m/>
    <m/>
    <m/>
    <m/>
    <m/>
    <m/>
    <m/>
    <m/>
    <n v="2"/>
    <n v="1"/>
    <s v="ZBHT0015"/>
    <e v="#N/A"/>
    <s v="Allocated"/>
    <s v="Shifted (NC_SFTD)"/>
    <s v="Visited at customer residence address. Customer is shiffted other place."/>
    <d v="2025-09-23T00:00:00"/>
    <s v="Left Message (LMCB)"/>
    <s v="dt--13th sep 17:27 pm called up customer no 9405734637  call received by customer wife so left messege to customer wife "/>
    <d v="2025-09-13T00:00:00"/>
    <s v="NO"/>
  </r>
  <r>
    <n v="461265656"/>
    <s v="SIDDHESH RAJENDRA ALHAT"/>
    <m/>
    <m/>
    <m/>
    <m/>
    <m/>
    <m/>
    <n v="7536"/>
    <n v="15072"/>
    <x v="2"/>
    <x v="1"/>
    <x v="1"/>
    <x v="15"/>
    <n v="14733"/>
    <n v="399"/>
    <n v="0"/>
    <n v="1350"/>
    <s v="FLOW"/>
    <n v="4.0896911773788687E-2"/>
    <n v="3.783620445399797E-3"/>
    <s v="STABLE"/>
    <x v="4"/>
    <s v="BPTP"/>
    <x v="5"/>
    <m/>
    <n v="20"/>
    <s v="CAVA"/>
    <m/>
    <s v="-"/>
    <s v="OM-NIWAS PUNE-NASHIK-ROAD   NAGAR-PALIKA-SHALE-SAMOR-MOSHI   ..... ..... PUNE 412105"/>
    <s v="MOSHI"/>
    <s v=" 9604802520 9604932520 "/>
    <s v="gatha construction"/>
    <s v="jabhul sheti moshi   gat no 543  moshi pune  moshi  pune moshi pune  PUNE 412105"/>
    <n v="16821"/>
    <n v="14733"/>
    <n v="88"/>
    <n v="116"/>
    <s v="-"/>
    <s v="REGULAR"/>
    <s v="MH14LG9333"/>
    <s v="PIAGGIO VESPA SXL 125 CBS RACING 60"/>
    <n v="45287"/>
    <n v="18"/>
    <x v="1"/>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112520121"/>
    <s v="POPAT DHONDIBA TAMBE"/>
    <m/>
    <m/>
    <m/>
    <m/>
    <m/>
    <m/>
    <n v="3094"/>
    <n v="12260"/>
    <x v="1"/>
    <x v="1"/>
    <x v="1"/>
    <x v="8"/>
    <n v="14640.6"/>
    <n v="354"/>
    <n v="0"/>
    <n v="0"/>
    <s v="-"/>
    <n v="5.146211262506864E-2"/>
    <n v="3.4096073468922209E-3"/>
    <s v="FLOW"/>
    <x v="1"/>
    <s v="-"/>
    <x v="2"/>
    <s v="Shifted"/>
    <m/>
    <s v="CNAVNA"/>
    <m/>
    <s v="-"/>
    <s v="AT POST NAZARE TALUKA BHOR AMBEDKAR NAGAR    PUNE 412206"/>
    <s v="BHOR"/>
    <s v=" 7040267505  "/>
    <s v="MIDC"/>
    <s v="MIDC BHOSARI    PUNE 411026"/>
    <n v="12614"/>
    <n v="14640.6"/>
    <n v="118"/>
    <n v="146"/>
    <s v="-"/>
    <s v="NPA"/>
    <s v="MH12ST2692"/>
    <s v="HONDA ACTIVA 6G DLX BS VI"/>
    <n v="44069"/>
    <n v="60"/>
    <x v="1"/>
    <s v="VIJAY NIKAM"/>
    <s v="NUTAN KAMBLE"/>
    <m/>
    <m/>
    <m/>
    <m/>
    <m/>
    <m/>
    <m/>
    <m/>
    <m/>
    <m/>
    <m/>
    <m/>
    <m/>
    <m/>
    <m/>
    <m/>
    <m/>
    <m/>
    <m/>
    <m/>
    <m/>
    <m/>
    <m/>
    <m/>
    <m/>
    <m/>
    <m/>
    <m/>
    <m/>
    <m/>
    <m/>
    <m/>
    <m/>
    <m/>
    <m/>
    <m/>
    <m/>
    <m/>
    <m/>
    <m/>
    <m/>
    <m/>
    <n v="1"/>
    <m/>
    <m/>
    <m/>
    <m/>
    <m/>
    <m/>
    <m/>
    <m/>
    <m/>
    <m/>
    <m/>
    <m/>
    <m/>
    <m/>
    <m/>
    <m/>
    <m/>
    <m/>
    <m/>
    <m/>
    <m/>
    <m/>
    <m/>
    <m/>
    <m/>
    <m/>
    <m/>
    <m/>
    <m/>
    <m/>
    <m/>
    <m/>
    <m/>
    <m/>
    <m/>
    <m/>
    <m/>
    <m/>
    <m/>
    <m/>
    <m/>
    <m/>
    <m/>
    <m/>
    <m/>
    <m/>
    <m/>
    <m/>
    <m/>
    <m/>
    <n v="1"/>
    <n v="1"/>
    <s v="DUWT0011"/>
    <s v="B2AAFVxAQ9r"/>
    <s v="Allocated 02"/>
    <s v="Others (NC_OTHER)"/>
    <s v="Customer shifted on residential address"/>
    <d v="2025-09-15T00:00:00"/>
    <s v="RINGING NO RESPONSE (RNR)"/>
    <s v="dt--02nd sep 17:40pm called up customer no 7040267505  Its  ringing  "/>
    <d v="2025-09-02T00:00:00"/>
    <s v="NO"/>
  </r>
  <r>
    <n v="459835622"/>
    <s v="USHA BABURAO JOGLE"/>
    <s v="ONLINE"/>
    <s v="11.09.25"/>
    <n v="4139"/>
    <s v="UPI"/>
    <n v="520890769235"/>
    <m/>
    <n v="3807"/>
    <n v="7311"/>
    <x v="4"/>
    <x v="0"/>
    <x v="0"/>
    <x v="7"/>
    <n v="14539"/>
    <n v="140"/>
    <n v="0"/>
    <n v="0"/>
    <s v="-"/>
    <n v="2.4803161266029501E-2"/>
    <n v="2.4893995182255989E-3"/>
    <s v="STABLE"/>
    <x v="0"/>
    <s v="-"/>
    <x v="4"/>
    <m/>
    <m/>
    <s v="CAVA"/>
    <m/>
    <s v="-"/>
    <s v="DATT MANDIRAJAVAL   DNYANESHWAR  SHIVLE CHAL chinchwad  WALHEKARWADI Pune City PUNE 411033"/>
    <s v="WALHEKARWADI"/>
    <s v=" 9021986597 8888882641 "/>
    <s v="rajanigandha society"/>
    <s v="chinchwad pune   chinchwad pune  chinchwad pune  chinchwad pune chinchwad pune PUNE 411033"/>
    <n v="7451"/>
    <n v="14539"/>
    <n v="58"/>
    <n v="55"/>
    <s v="-"/>
    <s v="REGULAR"/>
    <s v="MH14LC8892"/>
    <s v="SPLENDOR PLUS I3S BS6 FI DRUM SELF"/>
    <n v="45190"/>
    <n v="24"/>
    <x v="1"/>
    <s v="KAILASH ATKARI"/>
    <s v="NUTAN KAMBLE"/>
    <m/>
    <m/>
    <m/>
    <m/>
    <m/>
    <m/>
    <m/>
    <m/>
    <m/>
    <m/>
    <m/>
    <m/>
    <m/>
    <m/>
    <m/>
    <m/>
    <m/>
    <m/>
    <m/>
    <m/>
    <m/>
    <n v="1"/>
    <m/>
    <m/>
    <m/>
    <m/>
    <m/>
    <m/>
    <m/>
    <m/>
    <m/>
    <m/>
    <m/>
    <m/>
    <m/>
    <m/>
    <m/>
    <m/>
    <m/>
    <m/>
    <m/>
    <m/>
    <m/>
    <m/>
    <m/>
    <m/>
    <m/>
    <m/>
    <m/>
    <m/>
    <m/>
    <m/>
    <m/>
    <m/>
    <m/>
    <m/>
    <m/>
    <m/>
    <m/>
    <m/>
    <m/>
    <m/>
    <m/>
    <m/>
    <m/>
    <m/>
    <m/>
    <m/>
    <m/>
    <m/>
    <m/>
    <m/>
    <m/>
    <m/>
    <m/>
    <m/>
    <m/>
    <m/>
    <m/>
    <m/>
    <m/>
    <m/>
    <m/>
    <m/>
    <m/>
    <m/>
    <m/>
    <m/>
    <m/>
    <m/>
    <m/>
    <m/>
    <m/>
    <n v="1"/>
    <n v="1"/>
    <s v="ZBHT0015"/>
    <s v="G2w-Xw8Ctm"/>
    <s v="Allocated 02"/>
    <s v="Promise To Pay (PTP)"/>
    <s v="Visit cm residence address cm in the village cm doughter make the PTP on 12th"/>
    <d v="2025-09-11T00:00:00"/>
    <s v="Non Contactable Customer (POT_SKIP)"/>
    <s v="18:29-CALLED UP THE CUSTOMER NO. CALL FORWERDED TO VOICE MAIL"/>
    <d v="2025-09-04T00:00:00"/>
    <s v="NO"/>
  </r>
  <r>
    <n v="455695507"/>
    <s v="BASANTI D O SUKHADEVKAL PAL"/>
    <m/>
    <m/>
    <m/>
    <m/>
    <m/>
    <m/>
    <n v="4137"/>
    <n v="2336.7700000000004"/>
    <x v="0"/>
    <x v="1"/>
    <x v="1"/>
    <x v="0"/>
    <n v="14410.2"/>
    <n v="200"/>
    <n v="0"/>
    <n v="2700"/>
    <s v="-"/>
    <n v="8.3089128586518266E-3"/>
    <n v="7.1788182280167312E-4"/>
    <s v="FLOW"/>
    <x v="1"/>
    <s v="-"/>
    <x v="2"/>
    <s v="Shifted"/>
    <m/>
    <s v="CNAVNA"/>
    <m/>
    <m/>
    <s v="NEAR HIRA GARDEN   POUD ROAD-BHUGAON  PIRANGUT PUNE   PUNE 412115"/>
    <s v="PIRANGUT "/>
    <s v=" 7249044919  "/>
    <s v="PAL BEAUTY PARLOR"/>
    <s v="PIRANGUT TAL MULSHI     PUNE 412115"/>
    <n v="9373.77"/>
    <n v="14410.2"/>
    <n v="27"/>
    <n v="55"/>
    <s v="-"/>
    <s v="NPA"/>
    <m/>
    <s v="TVS IQUBE ELECTRIC"/>
    <n v="44883"/>
    <n v="36"/>
    <x v="0"/>
    <s v="KAILASH ATKARI"/>
    <s v="NUTAN KAMBLE"/>
    <m/>
    <m/>
    <m/>
    <m/>
    <m/>
    <m/>
    <m/>
    <m/>
    <m/>
    <m/>
    <m/>
    <m/>
    <m/>
    <m/>
    <m/>
    <m/>
    <m/>
    <m/>
    <m/>
    <m/>
    <m/>
    <m/>
    <m/>
    <m/>
    <m/>
    <m/>
    <m/>
    <m/>
    <m/>
    <m/>
    <m/>
    <m/>
    <m/>
    <m/>
    <m/>
    <m/>
    <n v="1"/>
    <m/>
    <m/>
    <m/>
    <m/>
    <m/>
    <m/>
    <m/>
    <m/>
    <m/>
    <m/>
    <m/>
    <m/>
    <m/>
    <m/>
    <m/>
    <m/>
    <m/>
    <m/>
    <m/>
    <m/>
    <m/>
    <m/>
    <m/>
    <m/>
    <m/>
    <m/>
    <m/>
    <m/>
    <m/>
    <m/>
    <m/>
    <m/>
    <m/>
    <m/>
    <m/>
    <m/>
    <m/>
    <m/>
    <m/>
    <m/>
    <m/>
    <m/>
    <m/>
    <m/>
    <m/>
    <m/>
    <m/>
    <m/>
    <m/>
    <m/>
    <m/>
    <m/>
    <m/>
    <m/>
    <m/>
    <m/>
    <n v="1"/>
    <n v="1"/>
    <s v="DUWT0030"/>
    <e v="#N/A"/>
    <s v="Allocated"/>
    <s v="Shifted (NC_SFTD)"/>
    <s v="We had visited to customer but customer shifted "/>
    <d v="2025-09-13T00:00:00"/>
    <s v="Non Contactable Customer (POT_SKIP)"/>
    <s v="dt--13th sep 17:29 pm called up customer no 7249044919 Its  not connected "/>
    <d v="2025-09-13T00:00:00"/>
    <s v="NO"/>
  </r>
  <r>
    <n v="466507861"/>
    <s v="VISHAL SANJAY SATPUTE"/>
    <s v="ONLINE"/>
    <s v="24.09.25"/>
    <n v="1375"/>
    <m/>
    <m/>
    <m/>
    <n v="1349"/>
    <n v="1349"/>
    <x v="0"/>
    <x v="0"/>
    <x v="0"/>
    <x v="2"/>
    <n v="14300"/>
    <n v="26"/>
    <n v="0"/>
    <n v="900"/>
    <s v="-"/>
    <n v="1.445217694303531E-2"/>
    <n v="7.1239192142121032E-4"/>
    <s v="STABLE"/>
    <x v="0"/>
    <s v="-"/>
    <x v="2"/>
    <s v="Shifted"/>
    <m/>
    <s v="CNAVNA"/>
    <m/>
    <m/>
    <s v="C/O ANKUSH RAUT   ROOM 01 BHAMBO  LI TAL KHED DIST  PUNE OPP SURIN COMPANY  PUNE 410501"/>
    <s v="CHAKAN"/>
    <s v=" 9767533145  "/>
    <s v="DFXGCHJKXDGFHJ"/>
    <s v="      "/>
    <n v="3624"/>
    <n v="14300"/>
    <n v="26"/>
    <n v="23"/>
    <s v="-"/>
    <s v="REGULAR"/>
    <s v="MH14MA3136"/>
    <s v="TVS JUPITER 125 DRUM ALLOY"/>
    <n v="45852"/>
    <n v="12"/>
    <x v="0"/>
    <s v="KAILASH ATKARI"/>
    <s v="AARTI ZENDE"/>
    <m/>
    <m/>
    <m/>
    <m/>
    <m/>
    <m/>
    <m/>
    <m/>
    <m/>
    <m/>
    <m/>
    <m/>
    <m/>
    <m/>
    <m/>
    <m/>
    <m/>
    <m/>
    <m/>
    <m/>
    <m/>
    <m/>
    <m/>
    <m/>
    <m/>
    <m/>
    <m/>
    <m/>
    <m/>
    <m/>
    <m/>
    <m/>
    <m/>
    <n v="1"/>
    <m/>
    <m/>
    <m/>
    <m/>
    <m/>
    <m/>
    <m/>
    <m/>
    <m/>
    <m/>
    <m/>
    <m/>
    <m/>
    <m/>
    <m/>
    <m/>
    <m/>
    <m/>
    <m/>
    <m/>
    <m/>
    <m/>
    <m/>
    <m/>
    <m/>
    <m/>
    <m/>
    <m/>
    <m/>
    <m/>
    <m/>
    <m/>
    <m/>
    <m/>
    <m/>
    <m/>
    <m/>
    <m/>
    <m/>
    <m/>
    <m/>
    <m/>
    <m/>
    <m/>
    <m/>
    <m/>
    <m/>
    <m/>
    <m/>
    <m/>
    <m/>
    <m/>
    <m/>
    <m/>
    <m/>
    <m/>
    <m/>
    <m/>
    <m/>
    <n v="1"/>
    <n v="1"/>
    <s v="DUWT0017"/>
    <e v="#N/A"/>
    <s v="Allocated"/>
    <s v="Door Locked (NC_DL)"/>
    <s v="Customer not meet house lock "/>
    <d v="2025-09-12T00:00:00"/>
    <s v="Promise To Pay (PTP)"/>
    <s v="17:35-CALLED UP THE CUSTOMER NO. CUSTOMER GIVEN PROMISED TO TRANSFER EMI DUE THROUGH ONLINE MODE AND SHARE THE TRANSATION DETAILS."/>
    <d v="2025-09-12T00:00:00"/>
    <s v="NO"/>
  </r>
  <r>
    <n v="460195816"/>
    <s v="MEHRAZ MOHAMMAD SHARIFKHAN"/>
    <s v="ONLINE"/>
    <s v="15.09.25"/>
    <n v="4950"/>
    <s v="UPI"/>
    <n v="791945811917"/>
    <m/>
    <n v="4839"/>
    <n v="4839"/>
    <x v="0"/>
    <x v="0"/>
    <x v="0"/>
    <x v="5"/>
    <n v="14082.33"/>
    <n v="179"/>
    <n v="0"/>
    <n v="0"/>
    <s v="12.08.25"/>
    <n v="9.2008903629250006E-3"/>
    <n v="7.0154812075437435E-4"/>
    <s v="STABLE"/>
    <x v="0"/>
    <s v="PAID"/>
    <x v="4"/>
    <m/>
    <m/>
    <m/>
    <m/>
    <m/>
    <s v="345 JAMA MASJID   CHAWL BEHIND JAMA  MASJID AMBEDKAR  DEHUROAD PUNE JAMA MASJID PUNE 412101"/>
    <s v="DEHU ROAD"/>
    <s v=" 7276092802 9309879321 "/>
    <s v="mehraj beauty Parlour"/>
    <s v="at post dehuroad   jama masjid Ambedkar  road dehuroad  dehuroad pune dehuroad jama masjid PUNE 412101"/>
    <n v="9857"/>
    <n v="14082.33"/>
    <n v="27"/>
    <n v="24"/>
    <s v="-"/>
    <s v="NPA"/>
    <s v="MH14LD2168"/>
    <s v="JUPITER ZX AOL DRUM"/>
    <n v="45217"/>
    <n v="24"/>
    <x v="0"/>
    <s v="VIJAY NIKAM"/>
    <s v="NUTAN KAMBLE"/>
    <m/>
    <m/>
    <m/>
    <m/>
    <m/>
    <m/>
    <m/>
    <m/>
    <m/>
    <m/>
    <m/>
    <m/>
    <m/>
    <m/>
    <m/>
    <m/>
    <m/>
    <m/>
    <m/>
    <m/>
    <m/>
    <m/>
    <m/>
    <m/>
    <m/>
    <m/>
    <m/>
    <n v="1"/>
    <m/>
    <m/>
    <m/>
    <m/>
    <m/>
    <m/>
    <m/>
    <m/>
    <m/>
    <m/>
    <m/>
    <m/>
    <m/>
    <m/>
    <n v="1"/>
    <m/>
    <m/>
    <m/>
    <m/>
    <m/>
    <m/>
    <m/>
    <m/>
    <m/>
    <m/>
    <m/>
    <n v="1"/>
    <m/>
    <m/>
    <m/>
    <m/>
    <m/>
    <m/>
    <m/>
    <m/>
    <m/>
    <m/>
    <m/>
    <m/>
    <m/>
    <m/>
    <m/>
    <m/>
    <m/>
    <m/>
    <m/>
    <m/>
    <m/>
    <m/>
    <m/>
    <m/>
    <m/>
    <m/>
    <m/>
    <m/>
    <m/>
    <m/>
    <m/>
    <m/>
    <m/>
    <m/>
    <m/>
    <m/>
    <m/>
    <m/>
    <n v="3"/>
    <n v="1"/>
    <s v="DUWT0027"/>
    <e v="#N/A"/>
    <s v="Allocated"/>
    <s v="Refuse To Pay (RTP)"/>
    <s v="Visited to Customers residence address Customer already paid Rs. 4950/- and he has financial problem so can't pay balance amount "/>
    <d v="2025-09-19T00:00:00"/>
    <s v="RINGING NO RESPONSE (RNR)"/>
    <s v="dt--13th sep 17:30 pm called up customer no 9309879321  Its  ringing "/>
    <d v="2025-09-13T00:00:00"/>
    <s v="NO"/>
  </r>
  <r>
    <n v="135116845"/>
    <s v="BHAGWAN PAHLAJRAI DALWANI"/>
    <s v="COLLECT"/>
    <s v="26.09.25"/>
    <n v="3700"/>
    <m/>
    <m/>
    <m/>
    <n v="3687"/>
    <n v="3367"/>
    <x v="0"/>
    <x v="0"/>
    <x v="0"/>
    <x v="12"/>
    <n v="14078.1"/>
    <n v="98"/>
    <n v="0"/>
    <n v="1800"/>
    <s v="-"/>
    <n v="1.5808066507762179E-2"/>
    <n v="7.0133739223496088E-4"/>
    <s v="FLOW"/>
    <x v="0"/>
    <s v="-"/>
    <x v="5"/>
    <m/>
    <m/>
    <s v="CAVA"/>
    <m/>
    <s v="-"/>
    <s v="b blok 18/13 pimpri   colony PIMPRIPune PUNE 411018"/>
    <s v="PIMAPRI"/>
    <s v=" 9922226119 9922226119 "/>
    <s v="J P POSTER"/>
    <s v="MAIN BAZAAR PIMPRI PUNE PUNE  NR JHULELAL MANDIR PUNE 411017"/>
    <n v="5265"/>
    <n v="14078.1"/>
    <n v="26"/>
    <n v="54"/>
    <s v="-"/>
    <s v="REGULAR"/>
    <s v="MH14KL0137"/>
    <s v="ACCESS SPL ED DISC CBS BT BSVI"/>
    <n v="44865"/>
    <n v="36"/>
    <x v="1"/>
    <s v="KAILASH ATKARI"/>
    <s v="NUTAN KAMBLE"/>
    <m/>
    <m/>
    <m/>
    <m/>
    <m/>
    <m/>
    <m/>
    <m/>
    <m/>
    <n v="1"/>
    <m/>
    <m/>
    <n v="2"/>
    <m/>
    <m/>
    <m/>
    <m/>
    <m/>
    <m/>
    <m/>
    <m/>
    <m/>
    <m/>
    <m/>
    <m/>
    <m/>
    <m/>
    <m/>
    <m/>
    <m/>
    <m/>
    <m/>
    <m/>
    <m/>
    <m/>
    <m/>
    <m/>
    <m/>
    <m/>
    <m/>
    <m/>
    <m/>
    <m/>
    <m/>
    <m/>
    <n v="1"/>
    <m/>
    <m/>
    <m/>
    <m/>
    <m/>
    <n v="1"/>
    <m/>
    <m/>
    <m/>
    <m/>
    <m/>
    <m/>
    <m/>
    <m/>
    <n v="1"/>
    <m/>
    <m/>
    <m/>
    <m/>
    <m/>
    <m/>
    <m/>
    <m/>
    <m/>
    <m/>
    <m/>
    <n v="2"/>
    <m/>
    <m/>
    <m/>
    <m/>
    <m/>
    <n v="3"/>
    <m/>
    <m/>
    <m/>
    <m/>
    <m/>
    <m/>
    <m/>
    <m/>
    <m/>
    <m/>
    <m/>
    <m/>
    <m/>
    <m/>
    <n v="11"/>
    <n v="1"/>
    <s v="ZBHT0015"/>
    <s v="kPxk4_9XGXtm"/>
    <s v="Allocated 02"/>
    <s v="Payment (PAID)"/>
    <s v="Payment (PAID)"/>
    <d v="2025-09-27T00:00:00"/>
    <s v="RINGING NO RESPONSE (RNR)"/>
    <s v="dt--02nd sep 17:41pm called up customer no  9922226119  Its  ringing "/>
    <d v="2025-09-02T00:00:00"/>
    <s v="NO"/>
  </r>
  <r>
    <n v="135226336"/>
    <s v="KANHUBA ANKUSH KURHE"/>
    <m/>
    <m/>
    <m/>
    <m/>
    <m/>
    <m/>
    <n v="3682"/>
    <n v="3405"/>
    <x v="0"/>
    <x v="1"/>
    <x v="1"/>
    <x v="4"/>
    <n v="14052.62"/>
    <n v="113"/>
    <n v="0"/>
    <n v="2700"/>
    <s v="-"/>
    <n v="9.891826123560014E-3"/>
    <n v="7.0006803935679222E-4"/>
    <s v="FLOW"/>
    <x v="4"/>
    <s v="-"/>
    <x v="5"/>
    <m/>
    <m/>
    <s v="CAVA"/>
    <m/>
    <s v="-"/>
    <s v="Yashali Niwas Sr no 1 Laxmi Mata Mandir Javal Balewadi Pune c   Near Shiv Krupa Garej PUNE 411045"/>
    <s v="BALEWADI"/>
    <s v=" 7028419906 7028419906 "/>
    <s v="SWIGGY DELEVARY SERVICES"/>
    <s v="Kakade Mall 4th Floor University Road Shivaji Nagar Pune City  Near E Squre Cinema hall PUNE 411016"/>
    <n v="6218"/>
    <n v="14052.62"/>
    <n v="26"/>
    <n v="54"/>
    <s v="-"/>
    <s v="REGULAR"/>
    <s v="MH12UZ5257"/>
    <s v="DESTINI 125 VX DRS CAST FI"/>
    <n v="44862"/>
    <n v="36"/>
    <x v="1"/>
    <s v="KAILASH ATKARI"/>
    <s v="AARTI ZENDE"/>
    <m/>
    <m/>
    <m/>
    <m/>
    <m/>
    <m/>
    <m/>
    <m/>
    <m/>
    <m/>
    <m/>
    <m/>
    <m/>
    <m/>
    <m/>
    <n v="1"/>
    <m/>
    <m/>
    <m/>
    <m/>
    <m/>
    <m/>
    <m/>
    <m/>
    <m/>
    <m/>
    <m/>
    <m/>
    <m/>
    <m/>
    <m/>
    <m/>
    <m/>
    <m/>
    <m/>
    <m/>
    <m/>
    <m/>
    <m/>
    <m/>
    <m/>
    <m/>
    <m/>
    <m/>
    <m/>
    <m/>
    <m/>
    <m/>
    <m/>
    <m/>
    <m/>
    <m/>
    <m/>
    <m/>
    <m/>
    <m/>
    <m/>
    <m/>
    <m/>
    <m/>
    <m/>
    <m/>
    <m/>
    <m/>
    <m/>
    <m/>
    <m/>
    <m/>
    <m/>
    <m/>
    <m/>
    <m/>
    <m/>
    <m/>
    <m/>
    <m/>
    <m/>
    <m/>
    <m/>
    <m/>
    <m/>
    <m/>
    <m/>
    <m/>
    <m/>
    <m/>
    <m/>
    <m/>
    <m/>
    <m/>
    <m/>
    <m/>
    <m/>
    <n v="1"/>
    <n v="1"/>
    <s v="DUWT0023"/>
    <s v="ko0IaLRDLoxL"/>
    <s v="Allocated 02"/>
    <s v="Promise To Pay (PTP)"/>
    <s v="Customer given ptp "/>
    <d v="2025-09-25T00:00:00"/>
    <s v="RINGING NO RESPONSE (RNR)"/>
    <s v="15:40-CALLED UP THE CUSTOMER NO. CUSTOMER CONTACT NUMBER ARE BUSY  MODE"/>
    <d v="2025-09-17T00:00:00"/>
    <s v="NO"/>
  </r>
  <r>
    <n v="135002705"/>
    <s v="AMIT CHANDRAKANT MEMANE"/>
    <s v="ONLINE"/>
    <s v="17.09.25"/>
    <n v="4909"/>
    <s v="UPI"/>
    <n v="525976667146"/>
    <m/>
    <n v="4809"/>
    <n v="4809"/>
    <x v="0"/>
    <x v="0"/>
    <x v="0"/>
    <x v="4"/>
    <n v="14050.8"/>
    <n v="64"/>
    <n v="0"/>
    <n v="1376"/>
    <s v="-"/>
    <n v="9.8905450013532722E-3"/>
    <n v="6.9997737129406587E-4"/>
    <s v="STABLE"/>
    <x v="0"/>
    <s v="-"/>
    <x v="2"/>
    <s v="Shifted"/>
    <m/>
    <s v="CNAVNA"/>
    <m/>
    <m/>
    <s v="SR NO 112/3 GODAWARI NIWAS SHIV NAGAR SUTARWADI BHEGDE CHAL PASHAN   NR PDC BANK PUNE 411021"/>
    <s v="PASHAN"/>
    <s v=" 7083545091 7083545091 "/>
    <s v="BHARATI ENGLISH SCHOOL"/>
    <s v="SHIVAJI NAGAR NR LIC OFFICE 19/2 TP SCHEME  NR LIC OFFICE PUNE 411005"/>
    <n v="11058"/>
    <n v="14050.8"/>
    <n v="26"/>
    <n v="23"/>
    <s v="-"/>
    <s v="REGULAR"/>
    <s v="MH12UV4783"/>
    <s v="PIAGGIO VESPA SXL 125 CBS"/>
    <n v="44851"/>
    <n v="36"/>
    <x v="0"/>
    <s v="KAILASH ATKARI"/>
    <s v="AARTI ZENDE"/>
    <m/>
    <m/>
    <m/>
    <m/>
    <m/>
    <m/>
    <m/>
    <m/>
    <m/>
    <m/>
    <m/>
    <m/>
    <m/>
    <m/>
    <m/>
    <m/>
    <m/>
    <m/>
    <m/>
    <m/>
    <m/>
    <m/>
    <m/>
    <m/>
    <m/>
    <m/>
    <m/>
    <n v="1"/>
    <m/>
    <m/>
    <m/>
    <m/>
    <m/>
    <m/>
    <m/>
    <m/>
    <n v="1"/>
    <m/>
    <m/>
    <m/>
    <m/>
    <m/>
    <m/>
    <m/>
    <m/>
    <m/>
    <m/>
    <m/>
    <m/>
    <m/>
    <m/>
    <m/>
    <m/>
    <m/>
    <m/>
    <m/>
    <m/>
    <m/>
    <m/>
    <m/>
    <m/>
    <m/>
    <m/>
    <m/>
    <m/>
    <m/>
    <m/>
    <m/>
    <m/>
    <m/>
    <m/>
    <m/>
    <m/>
    <m/>
    <m/>
    <m/>
    <m/>
    <m/>
    <m/>
    <m/>
    <m/>
    <m/>
    <m/>
    <m/>
    <m/>
    <m/>
    <m/>
    <m/>
    <m/>
    <m/>
    <m/>
    <m/>
    <m/>
    <n v="2"/>
    <n v="1"/>
    <s v="DUWT0023"/>
    <e v="#N/A"/>
    <s v="Allocated"/>
    <s v="Shifted (NC_SFTD)"/>
    <s v="Customer shifted from residence address "/>
    <d v="2025-09-13T00:00:00"/>
    <s v="RINGING NO RESPONSE (RNR)"/>
    <s v="15:41-CALLED UP THE CUSTOMER NO. CUSTOMER CONTACT NUMBER ARE RINGING MODE"/>
    <d v="2025-09-17T00:00:00"/>
    <s v="NO"/>
  </r>
  <r>
    <n v="463832042"/>
    <s v="SARITA SHIVCHARAN CHOUDHARY"/>
    <m/>
    <m/>
    <m/>
    <m/>
    <m/>
    <m/>
    <n v="1356"/>
    <n v="6142"/>
    <x v="3"/>
    <x v="1"/>
    <x v="1"/>
    <x v="9"/>
    <n v="14019"/>
    <n v="392"/>
    <n v="0"/>
    <n v="2250"/>
    <s v="FLOW"/>
    <n v="3.3830762257340781E-2"/>
    <n v="4.7801193516593772E-3"/>
    <s v="FLOW"/>
    <x v="1"/>
    <s v="-"/>
    <x v="2"/>
    <s v="No Such Person"/>
    <m/>
    <s v="CNAVNA"/>
    <m/>
    <s v="-"/>
    <s v="SR NO 48/4 LANE   NO 10 PUNE CITY  NEAR GANESH MANDIR  GANESH NAGA  PUNE 411014"/>
    <s v="VIMAN NAGAR"/>
    <s v=" 9156641826  "/>
    <n v="0"/>
    <s v="      "/>
    <n v="8784"/>
    <n v="14019"/>
    <n v="148"/>
    <n v="176"/>
    <s v="-"/>
    <s v="NPA"/>
    <s v="MH12WC1860"/>
    <s v="HONDA ACTIVA 6G DLX BS VI"/>
    <n v="45526"/>
    <n v="18"/>
    <x v="1"/>
    <s v="VIJAY NIKAM"/>
    <s v="NUTAN KAMBLE"/>
    <m/>
    <m/>
    <m/>
    <m/>
    <m/>
    <m/>
    <n v="1"/>
    <m/>
    <m/>
    <m/>
    <m/>
    <m/>
    <m/>
    <m/>
    <m/>
    <m/>
    <m/>
    <m/>
    <m/>
    <m/>
    <m/>
    <m/>
    <m/>
    <m/>
    <m/>
    <m/>
    <m/>
    <m/>
    <m/>
    <m/>
    <m/>
    <m/>
    <m/>
    <m/>
    <m/>
    <m/>
    <m/>
    <m/>
    <m/>
    <m/>
    <m/>
    <m/>
    <m/>
    <m/>
    <m/>
    <m/>
    <m/>
    <m/>
    <m/>
    <m/>
    <m/>
    <m/>
    <m/>
    <m/>
    <m/>
    <m/>
    <m/>
    <m/>
    <m/>
    <m/>
    <m/>
    <m/>
    <m/>
    <m/>
    <m/>
    <m/>
    <m/>
    <m/>
    <m/>
    <m/>
    <m/>
    <m/>
    <m/>
    <m/>
    <m/>
    <m/>
    <m/>
    <m/>
    <m/>
    <m/>
    <m/>
    <m/>
    <m/>
    <m/>
    <m/>
    <m/>
    <m/>
    <m/>
    <m/>
    <m/>
    <m/>
    <m/>
    <m/>
    <n v="1"/>
    <n v="1"/>
    <s v="ZBHT0012"/>
    <e v="#N/A"/>
    <s v="Allocated 02"/>
    <s v="No Such Person (NC_NSP)"/>
    <s v="Nc"/>
    <d v="2025-09-03T00:00:00"/>
    <s v="RINGING NO RESPONSE (RNR)"/>
    <s v="dt--05th  Sep 17:23pm called up customer no 9156641826 Its busy"/>
    <d v="2025-09-05T00:00:00"/>
    <s v="NO"/>
  </r>
  <r>
    <n v="464826637"/>
    <s v="RAM RAJENDRA NAIKAWADE"/>
    <m/>
    <m/>
    <m/>
    <m/>
    <m/>
    <m/>
    <n v="2160"/>
    <n v="6480"/>
    <x v="2"/>
    <x v="1"/>
    <x v="1"/>
    <x v="11"/>
    <n v="14002"/>
    <n v="137"/>
    <n v="0"/>
    <n v="1350"/>
    <s v="FLOW"/>
    <n v="0.20224240345207359"/>
    <n v="3.5958904144768851E-3"/>
    <s v="FLOW"/>
    <x v="1"/>
    <s v="NC"/>
    <x v="2"/>
    <m/>
    <m/>
    <m/>
    <m/>
    <s v="ELG"/>
    <s v="C/O GULAB KARKE   AT POST URSE TAL  MAVAL DIST PUNE  NEAR SWARAJYA FITNESS GYM  TALEGAON DABHADE 410506"/>
    <s v="URSE"/>
    <s v=" 9699012725  "/>
    <s v="AAAAAAAAAAAAAAAA"/>
    <s v="      "/>
    <n v="7967"/>
    <n v="14002"/>
    <n v="87"/>
    <n v="115"/>
    <s v="-"/>
    <s v="REGULAR"/>
    <s v="MH14LN3919"/>
    <s v="SPLENDOR PLUS FI I3S DRS CAST"/>
    <n v="45628"/>
    <n v="12"/>
    <x v="1"/>
    <s v="VIJAY NIKAM"/>
    <s v="AARTI ZENDE"/>
    <m/>
    <m/>
    <m/>
    <m/>
    <m/>
    <m/>
    <m/>
    <m/>
    <m/>
    <m/>
    <m/>
    <m/>
    <m/>
    <m/>
    <m/>
    <m/>
    <m/>
    <m/>
    <m/>
    <m/>
    <m/>
    <m/>
    <m/>
    <m/>
    <m/>
    <m/>
    <m/>
    <m/>
    <m/>
    <m/>
    <m/>
    <m/>
    <m/>
    <m/>
    <m/>
    <m/>
    <n v="1"/>
    <m/>
    <m/>
    <m/>
    <m/>
    <m/>
    <m/>
    <m/>
    <m/>
    <m/>
    <m/>
    <m/>
    <m/>
    <m/>
    <m/>
    <m/>
    <m/>
    <m/>
    <m/>
    <m/>
    <m/>
    <m/>
    <m/>
    <m/>
    <m/>
    <m/>
    <m/>
    <m/>
    <m/>
    <m/>
    <m/>
    <m/>
    <m/>
    <m/>
    <m/>
    <m/>
    <m/>
    <m/>
    <m/>
    <m/>
    <m/>
    <m/>
    <m/>
    <m/>
    <m/>
    <m/>
    <m/>
    <m/>
    <m/>
    <m/>
    <m/>
    <m/>
    <m/>
    <m/>
    <m/>
    <m/>
    <m/>
    <n v="1"/>
    <n v="1"/>
    <s v="ZBHT0013"/>
    <e v="#N/A"/>
    <e v="#N/A"/>
    <e v="#N/A"/>
    <e v="#N/A"/>
    <e v="#N/A"/>
    <e v="#N/A"/>
    <e v="#N/A"/>
    <e v="#N/A"/>
    <s v="NO"/>
  </r>
  <r>
    <n v="139966808"/>
    <s v="RAHUL BHAGWAN ATKAR"/>
    <s v="ONLINE"/>
    <s v="04.09.25"/>
    <n v="7198"/>
    <m/>
    <m/>
    <m/>
    <n v="3599"/>
    <n v="7392"/>
    <x v="2"/>
    <x v="0"/>
    <x v="0"/>
    <x v="14"/>
    <n v="13939.52"/>
    <n v="294"/>
    <n v="0"/>
    <n v="2700"/>
    <s v="FLOW"/>
    <n v="4.2903664905544973E-2"/>
    <n v="3.579844761491847E-3"/>
    <s v="STABLE"/>
    <x v="0"/>
    <s v="PTP"/>
    <x v="4"/>
    <m/>
    <m/>
    <m/>
    <m/>
    <s v="-"/>
    <s v="tal khed   YeniyeKhurd. Pune RAJGURUNAGAR 410505"/>
    <s v="RAJGUR NAGAR"/>
    <s v=" 9588640335 9588640335 "/>
    <s v="ELPRO CITY MALL SK ENTERPRISES"/>
    <s v="At chinchwad pune chafekar chowck  pune PUNE 411033"/>
    <n v="10386"/>
    <n v="13939.52"/>
    <n v="87"/>
    <n v="54"/>
    <s v="-"/>
    <s v="REGULAR"/>
    <s v="MH14KT2237"/>
    <s v="SPLENDOR PLUS BS6 I3S DRS CAST FI"/>
    <n v="45009"/>
    <n v="30"/>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141238426"/>
    <s v="PRIYANKA PRASAD PAWAR"/>
    <s v="ONLINE"/>
    <s v="14.09.25"/>
    <n v="3640"/>
    <m/>
    <m/>
    <s v="BANK STABLE 16"/>
    <n v="3603"/>
    <n v="3603"/>
    <x v="4"/>
    <x v="0"/>
    <x v="0"/>
    <x v="12"/>
    <n v="13894.31"/>
    <n v="25"/>
    <n v="0"/>
    <n v="0"/>
    <s v="-"/>
    <n v="5.0899625496428777E-2"/>
    <n v="2.3790142802171481E-3"/>
    <s v="STABLE"/>
    <x v="0"/>
    <s v="-"/>
    <x v="4"/>
    <m/>
    <m/>
    <s v="CAVNA"/>
    <m/>
    <s v="-"/>
    <s v="s no 73/2 e   tapkir nagarkalewadi Pune PUNE 411017"/>
    <s v="KALEWADI"/>
    <s v=" 8261094335 8261094335 "/>
    <s v="DY PATIL HOSPITAL"/>
    <s v="VALLABH NAGAR PIMPRI PUNE PUNE  NR YCM HOSPITAL PUNE 411018"/>
    <n v="3628"/>
    <n v="13894.31"/>
    <n v="57"/>
    <n v="23"/>
    <s v="-"/>
    <s v="REGULAR"/>
    <s v="MH14KV2163"/>
    <s v="HONDA ACTIVA 6G DLX BS VI"/>
    <n v="45045"/>
    <n v="30"/>
    <x v="1"/>
    <s v="KAILASH ATKARI"/>
    <s v="NUTAN KAMBLE"/>
    <m/>
    <m/>
    <m/>
    <m/>
    <m/>
    <m/>
    <m/>
    <m/>
    <m/>
    <n v="1"/>
    <m/>
    <m/>
    <m/>
    <m/>
    <m/>
    <m/>
    <m/>
    <m/>
    <m/>
    <m/>
    <m/>
    <m/>
    <m/>
    <m/>
    <m/>
    <m/>
    <m/>
    <n v="1"/>
    <m/>
    <m/>
    <m/>
    <m/>
    <m/>
    <n v="1"/>
    <m/>
    <m/>
    <m/>
    <m/>
    <m/>
    <m/>
    <m/>
    <m/>
    <m/>
    <m/>
    <m/>
    <m/>
    <m/>
    <m/>
    <m/>
    <m/>
    <m/>
    <m/>
    <m/>
    <m/>
    <m/>
    <m/>
    <m/>
    <m/>
    <m/>
    <m/>
    <m/>
    <m/>
    <m/>
    <m/>
    <m/>
    <m/>
    <m/>
    <m/>
    <m/>
    <m/>
    <m/>
    <m/>
    <m/>
    <m/>
    <m/>
    <m/>
    <m/>
    <m/>
    <m/>
    <m/>
    <m/>
    <m/>
    <m/>
    <m/>
    <m/>
    <m/>
    <m/>
    <m/>
    <m/>
    <m/>
    <m/>
    <m/>
    <m/>
    <n v="3"/>
    <n v="1"/>
    <s v="ZBHT0015"/>
    <s v="kPBSoLv6fm"/>
    <s v="Allocated 02"/>
    <s v="No Such Person (NC_NSP)"/>
    <s v="Visited at customer given address but no buddy know customer this areas."/>
    <d v="2025-09-12T00:00:00"/>
    <s v="RINGING NO RESPONSE (RNR)"/>
    <s v="dt--02nd sep 17:42 pm called up customer no  8261094335 Its  busy "/>
    <d v="2025-09-02T00:00:00"/>
    <s v="DID"/>
  </r>
  <r>
    <n v="455458168"/>
    <s v="BANTY VIJAY BINAWAT"/>
    <s v="COLLECT"/>
    <s v="30.09.25"/>
    <n v="3700"/>
    <m/>
    <m/>
    <m/>
    <n v="3609"/>
    <n v="3557"/>
    <x v="0"/>
    <x v="0"/>
    <x v="0"/>
    <x v="16"/>
    <n v="13861"/>
    <n v="59"/>
    <n v="0"/>
    <n v="1648.82"/>
    <s v="26.08.25"/>
    <n v="8.3308095786507799E-3"/>
    <n v="6.9052198760974793E-4"/>
    <s v="STABLE"/>
    <x v="0"/>
    <s v="PTP"/>
    <x v="1"/>
    <m/>
    <n v="30"/>
    <s v="CAVA"/>
    <m/>
    <s v="-"/>
    <s v="SAI MANDIRA SAMOR   DHANGARWADI NARAYANGAON  TAL-JUNNAR  DIST-PUNE  NARAYANGAON PUNE  NARAYANGAON 410504"/>
    <s v="JUNNAR"/>
    <s v=" 7058484620  "/>
    <s v="Swadvad kirana"/>
    <s v="A/P Ozar Road sai   mandir Dhangarwadi  tal junnar  Dist pune  NARAYANGAON 410504"/>
    <n v="5264.82"/>
    <n v="13861"/>
    <n v="27"/>
    <n v="55"/>
    <s v="-"/>
    <s v="REGULAR"/>
    <s v="MH14KL4020"/>
    <s v="JUPITER BASIC"/>
    <n v="44865"/>
    <n v="36"/>
    <x v="1"/>
    <s v="KAILASH ATKARI"/>
    <s v="AARTI ZENDE"/>
    <m/>
    <m/>
    <m/>
    <m/>
    <m/>
    <m/>
    <m/>
    <m/>
    <m/>
    <n v="1"/>
    <m/>
    <m/>
    <m/>
    <m/>
    <m/>
    <m/>
    <m/>
    <m/>
    <m/>
    <m/>
    <m/>
    <m/>
    <m/>
    <m/>
    <m/>
    <m/>
    <m/>
    <m/>
    <m/>
    <m/>
    <m/>
    <m/>
    <m/>
    <m/>
    <m/>
    <m/>
    <m/>
    <m/>
    <m/>
    <m/>
    <m/>
    <m/>
    <m/>
    <m/>
    <m/>
    <m/>
    <m/>
    <m/>
    <m/>
    <m/>
    <m/>
    <m/>
    <m/>
    <m/>
    <m/>
    <m/>
    <m/>
    <m/>
    <m/>
    <m/>
    <m/>
    <m/>
    <m/>
    <m/>
    <m/>
    <m/>
    <n v="1"/>
    <m/>
    <m/>
    <m/>
    <m/>
    <m/>
    <m/>
    <m/>
    <m/>
    <m/>
    <m/>
    <m/>
    <m/>
    <m/>
    <m/>
    <m/>
    <m/>
    <m/>
    <m/>
    <m/>
    <m/>
    <m/>
    <m/>
    <m/>
    <m/>
    <m/>
    <m/>
    <n v="2"/>
    <n v="1"/>
    <s v="ZBHT0021"/>
    <s v="k2Sn7f5enom"/>
    <s v="Allocated 02"/>
    <s v="Payment (PAID)"/>
    <s v="Payment (PAID)"/>
    <d v="2025-09-30T00:00:00"/>
    <s v="Non Contactable Customer (POT_SKIP)"/>
    <s v="16:43-CALLED UP THE CUSTOMER NO. CUSTOMER CONTACT NUMBER IS OUT OF COVREJ AREA"/>
    <d v="2025-09-03T00:00:00"/>
    <s v="NO"/>
  </r>
  <r>
    <n v="134743160"/>
    <s v="DIANA LAWRENS DASS"/>
    <s v="ONLINE"/>
    <s v="02.09.25"/>
    <n v="3705"/>
    <s v="UPI"/>
    <n v="542136869080"/>
    <m/>
    <n v="3578"/>
    <n v="7156"/>
    <x v="4"/>
    <x v="0"/>
    <x v="0"/>
    <x v="9"/>
    <n v="13679.52"/>
    <n v="127"/>
    <n v="0"/>
    <n v="1859"/>
    <s v="FLOW"/>
    <n v="1.9652623383261798E-2"/>
    <n v="2.3422374645819832E-3"/>
    <s v="STABLE"/>
    <x v="0"/>
    <s v="PTP"/>
    <x v="4"/>
    <m/>
    <m/>
    <s v="CAVA"/>
    <m/>
    <m/>
    <s v="D/O- LAWRENS DASS HOUSE NO. 144 SIDDHARTH NAGAR YERWADA ROAD NEAR MACHI MARKET YERWADA PUNE CITY PUNE  NR. MACHI MARKET. PUNE 411006"/>
    <s v="YERWADA"/>
    <s v=" 9529822179 9529822179 "/>
    <s v="CONCENTRIX DAKSH SERVICES INDIA PVT"/>
    <s v="SHASTRI NAGAR YERWADA NR DON BOSCO SCHOOL  PUNE PUNE 411006"/>
    <n v="9142"/>
    <n v="13679.52"/>
    <n v="58"/>
    <n v="55"/>
    <s v="-"/>
    <s v="REGULAR"/>
    <s v="MH12UT6753"/>
    <s v="HONDA ACTIVA 6G DLX BS VI"/>
    <n v="44842"/>
    <n v="36"/>
    <x v="2"/>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56053577"/>
    <s v="TRIKMABHAI KANTIBHAI GHANCHI"/>
    <m/>
    <m/>
    <m/>
    <m/>
    <m/>
    <s v="BANK STABLE 16"/>
    <n v="2858"/>
    <n v="2858"/>
    <x v="0"/>
    <x v="0"/>
    <x v="1"/>
    <x v="7"/>
    <n v="13601.45"/>
    <n v="47"/>
    <n v="0"/>
    <n v="900"/>
    <s v="-"/>
    <n v="1.5309183097793831E-2"/>
    <n v="6.7759182514786861E-4"/>
    <s v="STABLE"/>
    <x v="0"/>
    <s v="-"/>
    <x v="4"/>
    <s v="Shifted"/>
    <m/>
    <s v="CNAVNA"/>
    <m/>
    <m/>
    <s v="Survey No 13085   Shop No 1 Sainkar  Building  Chinchwad  Pune City PUNE 411033"/>
    <s v="CHINCHWAD"/>
    <s v=" 9511673526 8830770290 "/>
    <s v="satyam cloth centre"/>
    <s v="chinchwadgaon pune   pune pune pune  pune pune pune  near  elpro company PUNE 411033"/>
    <n v="6663"/>
    <n v="13601.45"/>
    <n v="27"/>
    <n v="24"/>
    <s v="-"/>
    <s v="REGULAR"/>
    <s v="MH14KM3768"/>
    <s v="DESTINI 125 XTEC"/>
    <n v="4491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Shifted (NC_SFTD)"/>
    <s v="Visit cm office and residence address same cm shifted confirm by Shop owner "/>
    <d v="2025-09-12T00:00:00"/>
    <s v="Non Contactable Customer (POT_SKIP)"/>
    <s v="18:09-CALLED UP THE CUSTOMER NO. CUSTOMER CONTACT NUMBER ARE  SWICH OFF MODE"/>
    <d v="2025-09-13T00:00:00"/>
    <s v="NO"/>
  </r>
  <r>
    <n v="458982306"/>
    <s v="NIRMALA SHRIMANT NAIKWADE"/>
    <m/>
    <m/>
    <m/>
    <m/>
    <m/>
    <m/>
    <n v="4591"/>
    <n v="14043"/>
    <x v="3"/>
    <x v="1"/>
    <x v="1"/>
    <x v="12"/>
    <n v="13519.26"/>
    <n v="1232"/>
    <n v="0"/>
    <n v="1800"/>
    <s v="STABLE"/>
    <n v="5.8891366837153153E-2"/>
    <n v="4.6097208321645303E-3"/>
    <s v="FLOW"/>
    <x v="1"/>
    <s v="-"/>
    <x v="2"/>
    <s v="Shifted"/>
    <m/>
    <s v="CNAVNA"/>
    <m/>
    <s v="-"/>
    <s v="c/o sunita vijay   kale s no 35/1  jayhind colony  rahatani pune near balaji medical PUNE 411017"/>
    <s v="RAHATANI"/>
    <s v=" 9834998324 8956944679 "/>
    <s v="roj welly society"/>
    <s v="pimple saudagar   pimple saudagar  pimple saudagar  pimple saudagar near datta temple PUNE 411027"/>
    <n v="17075"/>
    <n v="13519.26"/>
    <n v="149"/>
    <n v="177"/>
    <s v="-"/>
    <s v="NPA"/>
    <s v="MH23BG9471"/>
    <s v="SPLENDOR PLUS DRS CAST FI BLACK"/>
    <n v="45121"/>
    <n v="24"/>
    <x v="1"/>
    <s v="KAILASH ATKARI"/>
    <s v="NUTAN KAMBLE"/>
    <m/>
    <m/>
    <m/>
    <m/>
    <m/>
    <m/>
    <m/>
    <m/>
    <m/>
    <n v="1"/>
    <m/>
    <m/>
    <m/>
    <m/>
    <m/>
    <m/>
    <m/>
    <m/>
    <m/>
    <m/>
    <m/>
    <m/>
    <m/>
    <m/>
    <m/>
    <m/>
    <m/>
    <n v="1"/>
    <m/>
    <m/>
    <m/>
    <m/>
    <m/>
    <m/>
    <m/>
    <m/>
    <m/>
    <m/>
    <m/>
    <m/>
    <m/>
    <m/>
    <m/>
    <m/>
    <m/>
    <m/>
    <m/>
    <m/>
    <m/>
    <m/>
    <m/>
    <m/>
    <m/>
    <m/>
    <m/>
    <m/>
    <m/>
    <m/>
    <m/>
    <m/>
    <n v="1"/>
    <m/>
    <m/>
    <m/>
    <m/>
    <m/>
    <m/>
    <m/>
    <m/>
    <m/>
    <m/>
    <m/>
    <m/>
    <m/>
    <m/>
    <m/>
    <m/>
    <m/>
    <m/>
    <m/>
    <m/>
    <m/>
    <m/>
    <m/>
    <m/>
    <m/>
    <m/>
    <m/>
    <m/>
    <m/>
    <m/>
    <m/>
    <m/>
    <n v="3"/>
    <n v="1"/>
    <s v="ZBHT0015"/>
    <s v="Bonkd3oTM2Zw"/>
    <s v="Allocated 02"/>
    <s v="Shifted (NC_SFTD)"/>
    <s v="Visited at customer residence address. Customer is shiffted other place."/>
    <d v="2025-09-22T00:00:00"/>
    <s v="RINGING NO RESPONSE (RNR)"/>
    <s v="dt--05th  Sep 17:27pm called up customer no 9834998324  Its  busy "/>
    <d v="2025-09-05T00:00:00"/>
    <s v="DID"/>
  </r>
  <r>
    <n v="134196820"/>
    <s v="VISHAL VITTHAL MAKAR"/>
    <s v="COLLECT"/>
    <s v="20.09.25"/>
    <n v="3785"/>
    <m/>
    <m/>
    <m/>
    <n v="3506"/>
    <n v="6812"/>
    <x v="4"/>
    <x v="0"/>
    <x v="0"/>
    <x v="0"/>
    <n v="13486.1"/>
    <n v="171"/>
    <n v="0"/>
    <n v="2700"/>
    <s v="FLOW"/>
    <n v="5.5165124773456933E-2"/>
    <n v="2.3091196672908902E-3"/>
    <s v="STABLE"/>
    <x v="0"/>
    <s v="PTP"/>
    <x v="1"/>
    <m/>
    <n v="18"/>
    <s v="CAVA"/>
    <m/>
    <s v="-"/>
    <s v="GHOTAVADE GHOTAVADE PUNE MULSHI   ZP SCHOOL PUNE 411042"/>
    <s v="MULSHI"/>
    <s v=" 9921912544  "/>
    <s v="UNITAKE COMPANY"/>
    <s v="UNITAKE COMPANY  PAUD GAON DHANWEWADI PHATA TAL MULSHI PUNE DATTA MANDIR PUNE 412115"/>
    <n v="9683"/>
    <n v="13486.1"/>
    <n v="57"/>
    <n v="54"/>
    <s v="-"/>
    <s v="REGULAR"/>
    <s v="MH12UR9254"/>
    <s v="JUPITER ZX ZX DRUM"/>
    <n v="44838"/>
    <n v="36"/>
    <x v="1"/>
    <s v="KAILASH ATKARI"/>
    <s v="NUTAN KAMBLE"/>
    <m/>
    <m/>
    <m/>
    <m/>
    <m/>
    <m/>
    <m/>
    <m/>
    <m/>
    <n v="1"/>
    <m/>
    <m/>
    <m/>
    <m/>
    <m/>
    <m/>
    <m/>
    <m/>
    <m/>
    <m/>
    <m/>
    <m/>
    <m/>
    <m/>
    <m/>
    <m/>
    <m/>
    <m/>
    <m/>
    <m/>
    <m/>
    <m/>
    <m/>
    <m/>
    <m/>
    <m/>
    <m/>
    <m/>
    <m/>
    <m/>
    <m/>
    <m/>
    <m/>
    <m/>
    <m/>
    <m/>
    <m/>
    <m/>
    <m/>
    <m/>
    <m/>
    <m/>
    <m/>
    <m/>
    <m/>
    <m/>
    <m/>
    <n v="2"/>
    <m/>
    <m/>
    <m/>
    <m/>
    <m/>
    <m/>
    <m/>
    <m/>
    <m/>
    <m/>
    <m/>
    <m/>
    <m/>
    <m/>
    <m/>
    <m/>
    <m/>
    <m/>
    <m/>
    <m/>
    <m/>
    <m/>
    <m/>
    <m/>
    <m/>
    <m/>
    <m/>
    <m/>
    <m/>
    <m/>
    <m/>
    <m/>
    <m/>
    <m/>
    <m/>
    <n v="3"/>
    <n v="1"/>
    <s v="DUWT0030"/>
    <s v="kPMAI2DWAlym"/>
    <s v="Allocated 02"/>
    <s v="Payment (PAID)"/>
    <s v="Payment (PAID)"/>
    <d v="2025-09-20T00:00:00"/>
    <s v="Non Contactable Customer (POT_SKIP)"/>
    <s v="dt--05th  Sep 17:29pm called up customer no 9921912544 Its out of service "/>
    <d v="2025-09-05T00:00:00"/>
    <s v="NO"/>
  </r>
  <r>
    <n v="135716276"/>
    <s v="RANGNATH JAGNNATH KAMBLE"/>
    <m/>
    <m/>
    <m/>
    <m/>
    <m/>
    <s v="BANK STABLE 16"/>
    <n v="2958"/>
    <n v="5103"/>
    <x v="4"/>
    <x v="0"/>
    <x v="1"/>
    <x v="7"/>
    <n v="13453.84"/>
    <n v="272"/>
    <n v="0"/>
    <n v="2700"/>
    <s v="-"/>
    <n v="2.2951906126099351E-2"/>
    <n v="2.3035960392244511E-3"/>
    <s v="STABLE"/>
    <x v="0"/>
    <s v="-"/>
    <x v="4"/>
    <m/>
    <m/>
    <s v="CAVA"/>
    <m/>
    <s v="-"/>
    <s v="FL A4 - 309 AJANTHA NAGAR  TAKSHSHILA HSG SOC  CHINCHWAD PUNE  THERMAX CHOWK PUNE 411019"/>
    <s v="CHINCHWAD"/>
    <s v=" 8551831415 8551831415 "/>
    <s v="ASMITA ENTERPRISES PVT LTD"/>
    <s v="ASMITA ENTERPRISES PVT LTD HORIZONE BLISS BLDG SHOP NO. 2 NIGDI PUNE  BAPUJI BUA MANDIR PUNE 411044"/>
    <n v="8075"/>
    <n v="13453.84"/>
    <n v="57"/>
    <n v="54"/>
    <s v="-"/>
    <s v="NPA"/>
    <s v="MH14KL4609"/>
    <s v="SPLENDOR PLUS BS6 I3S DRS CAST FI"/>
    <n v="44876"/>
    <n v="36"/>
    <x v="1"/>
    <s v="KAILASH ATKARI"/>
    <s v="NUTAN KAMBLE"/>
    <m/>
    <m/>
    <m/>
    <m/>
    <m/>
    <m/>
    <n v="1"/>
    <m/>
    <m/>
    <m/>
    <m/>
    <m/>
    <m/>
    <m/>
    <m/>
    <m/>
    <m/>
    <m/>
    <m/>
    <m/>
    <m/>
    <m/>
    <m/>
    <m/>
    <m/>
    <m/>
    <m/>
    <m/>
    <m/>
    <m/>
    <m/>
    <m/>
    <m/>
    <m/>
    <m/>
    <m/>
    <m/>
    <m/>
    <m/>
    <m/>
    <m/>
    <m/>
    <m/>
    <m/>
    <m/>
    <n v="1"/>
    <m/>
    <m/>
    <m/>
    <m/>
    <m/>
    <m/>
    <m/>
    <m/>
    <n v="1"/>
    <m/>
    <m/>
    <m/>
    <m/>
    <m/>
    <m/>
    <m/>
    <m/>
    <m/>
    <m/>
    <m/>
    <m/>
    <m/>
    <m/>
    <m/>
    <m/>
    <m/>
    <m/>
    <m/>
    <m/>
    <m/>
    <m/>
    <m/>
    <m/>
    <m/>
    <m/>
    <m/>
    <m/>
    <m/>
    <m/>
    <m/>
    <m/>
    <m/>
    <m/>
    <m/>
    <m/>
    <m/>
    <m/>
    <n v="3"/>
    <n v="1"/>
    <s v="ZBHT0015"/>
    <s v="k6Gi8VgNN9w"/>
    <s v="Allocated 02"/>
    <s v="Door Locked (NC_DL)"/>
    <s v="Visit cm residence address cm not available door lock "/>
    <d v="2025-09-19T00:00:00"/>
    <s v="RINGING NO RESPONSE (RNR)"/>
    <s v="18:12-CALLED UP THE CUSTOMER NO. CUSTOMER CONTACT NUMBER ARE RINGING MODE"/>
    <d v="2025-09-13T00:00:00"/>
    <s v="NO"/>
  </r>
  <r>
    <n v="461136195"/>
    <s v="RAJESH SEVALAL JAYSWAL"/>
    <s v="ONLINE"/>
    <s v="08.09.25"/>
    <n v="2507"/>
    <s v="UPI"/>
    <m/>
    <m/>
    <n v="2353"/>
    <n v="4656"/>
    <x v="4"/>
    <x v="0"/>
    <x v="0"/>
    <x v="10"/>
    <n v="13377.49"/>
    <n v="110"/>
    <n v="0"/>
    <n v="1350"/>
    <s v="18.08.25"/>
    <n v="2.2079315363945379E-2"/>
    <n v="2.2905232245042828E-3"/>
    <s v="STABLE"/>
    <x v="0"/>
    <s v="PAID"/>
    <x v="4"/>
    <m/>
    <m/>
    <m/>
    <m/>
    <s v="-"/>
    <s v="SR NO 452 C8 INDRAYANI   NAGAR NEAR  PRIYADARSHANI   PUNE 411026"/>
    <s v="BHOSARI"/>
    <s v=" 8459213626  "/>
    <s v="OTHERS"/>
    <s v="      "/>
    <n v="6116"/>
    <n v="13377.49"/>
    <n v="57"/>
    <n v="54"/>
    <s v="-"/>
    <s v="REGULAR"/>
    <s v="MH14KP2756"/>
    <s v="CLASSIC SIGNALS 350 MARSH GREY"/>
    <n v="45276"/>
    <n v="24"/>
    <x v="1"/>
    <s v="VIJAY NIKAM"/>
    <s v="NUTAN KAMBLE"/>
    <m/>
    <m/>
    <m/>
    <m/>
    <m/>
    <m/>
    <n v="1"/>
    <m/>
    <m/>
    <m/>
    <m/>
    <m/>
    <n v="1"/>
    <m/>
    <m/>
    <m/>
    <m/>
    <m/>
    <m/>
    <m/>
    <m/>
    <m/>
    <m/>
    <m/>
    <m/>
    <m/>
    <m/>
    <n v="1"/>
    <m/>
    <m/>
    <m/>
    <m/>
    <m/>
    <m/>
    <m/>
    <m/>
    <m/>
    <m/>
    <m/>
    <m/>
    <m/>
    <m/>
    <m/>
    <m/>
    <m/>
    <m/>
    <m/>
    <m/>
    <m/>
    <m/>
    <m/>
    <m/>
    <m/>
    <m/>
    <m/>
    <m/>
    <m/>
    <m/>
    <m/>
    <m/>
    <m/>
    <m/>
    <m/>
    <m/>
    <m/>
    <m/>
    <m/>
    <m/>
    <m/>
    <m/>
    <m/>
    <m/>
    <m/>
    <m/>
    <m/>
    <m/>
    <m/>
    <m/>
    <m/>
    <m/>
    <m/>
    <m/>
    <m/>
    <m/>
    <m/>
    <m/>
    <m/>
    <m/>
    <m/>
    <m/>
    <m/>
    <m/>
    <m/>
    <n v="3"/>
    <n v="1"/>
    <s v="DUWT0025"/>
    <s v="Aob2H974893"/>
    <s v="Allocated 02"/>
    <s v="Promise To Pay (PTP)"/>
    <s v="Customer given ptp to online payment "/>
    <d v="2025-09-12T00:00:00"/>
    <s v="RINGING NO RESPONSE (RNR)"/>
    <s v="dt--05th  Sep 17:30pm called up customer no 8459213626 Its  busy "/>
    <d v="2025-09-05T00:00:00"/>
    <s v="NO"/>
  </r>
  <r>
    <n v="464933986"/>
    <s v="SHIVAM SANTOSH KASBEKAR"/>
    <m/>
    <m/>
    <m/>
    <m/>
    <m/>
    <m/>
    <n v="1708"/>
    <n v="7664.76"/>
    <x v="3"/>
    <x v="1"/>
    <x v="1"/>
    <x v="9"/>
    <n v="13368.76"/>
    <n v="296"/>
    <n v="0"/>
    <n v="2250"/>
    <s v="FLOW"/>
    <n v="3.2261597919640998E-2"/>
    <n v="4.5584041931442908E-3"/>
    <s v="STABLE"/>
    <x v="4"/>
    <s v="-"/>
    <x v="5"/>
    <m/>
    <m/>
    <s v="CAVNA"/>
    <m/>
    <s v="ELG"/>
    <s v="UP HOTEL DECCAN   COLLAGE ROAD YERWADA  PUNE CITY   PUNE 411006"/>
    <s v="YERWADA"/>
    <s v=" 7248916787  "/>
    <s v="OTHERS"/>
    <s v="      "/>
    <n v="10210.76"/>
    <n v="13368.76"/>
    <n v="148"/>
    <e v="#N/A"/>
    <s v="-"/>
    <s v="NPA"/>
    <s v="MH12VS3677"/>
    <s v="SPLENDOR PLUS I3S BS6 FI DRUM SELF"/>
    <n v="45638"/>
    <n v="12"/>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55139247"/>
    <s v="DIVYA VIKAS JAGDALE"/>
    <s v="ONLINE"/>
    <s v="24.09.25"/>
    <n v="3636"/>
    <s v="UPI"/>
    <n v="563397805565"/>
    <m/>
    <n v="3451"/>
    <n v="6670.52"/>
    <x v="4"/>
    <x v="0"/>
    <x v="0"/>
    <x v="17"/>
    <n v="13243.5"/>
    <n v="185"/>
    <n v="0"/>
    <n v="2250"/>
    <s v="FLOW"/>
    <n v="0.10212001883940269"/>
    <n v="2.2675811623647239E-3"/>
    <s v="STABLE"/>
    <x v="0"/>
    <s v="BPTP"/>
    <x v="5"/>
    <s v="Financail Problem"/>
    <m/>
    <s v="CAVNA"/>
    <m/>
    <s v="-"/>
    <s v="NEAR GANESH  MANDIR   MOHITEWADI  MOHITEWADI PUNE  .  VADGAON 412106"/>
    <s v="MOHITEWADI"/>
    <s v=" 7796855393  "/>
    <s v="Divya monthly mesa"/>
    <s v="274 paranjwadi   bhairavanath mandir  Maval pune   TALEGAON DABHADE 410506"/>
    <n v="9105.52"/>
    <n v="13243.5"/>
    <n v="58"/>
    <n v="55"/>
    <s v="-"/>
    <s v="REGULAR"/>
    <s v="MH14KL2667"/>
    <s v="HONDA ACTIVA 6G DLX BS VI"/>
    <n v="44851"/>
    <n v="36"/>
    <x v="1"/>
    <s v="VIJAY NIKAM"/>
    <s v="AARTI ZENDE"/>
    <m/>
    <m/>
    <m/>
    <m/>
    <m/>
    <m/>
    <n v="1"/>
    <m/>
    <m/>
    <m/>
    <m/>
    <m/>
    <m/>
    <m/>
    <m/>
    <m/>
    <m/>
    <m/>
    <m/>
    <m/>
    <m/>
    <m/>
    <m/>
    <m/>
    <m/>
    <m/>
    <m/>
    <m/>
    <m/>
    <m/>
    <m/>
    <m/>
    <m/>
    <m/>
    <m/>
    <m/>
    <m/>
    <m/>
    <m/>
    <m/>
    <m/>
    <m/>
    <m/>
    <m/>
    <m/>
    <m/>
    <m/>
    <m/>
    <m/>
    <m/>
    <m/>
    <m/>
    <m/>
    <m/>
    <n v="1"/>
    <m/>
    <m/>
    <m/>
    <m/>
    <m/>
    <m/>
    <m/>
    <m/>
    <m/>
    <m/>
    <m/>
    <m/>
    <m/>
    <m/>
    <m/>
    <m/>
    <m/>
    <m/>
    <m/>
    <m/>
    <m/>
    <m/>
    <m/>
    <m/>
    <m/>
    <m/>
    <m/>
    <m/>
    <m/>
    <m/>
    <m/>
    <m/>
    <m/>
    <m/>
    <m/>
    <m/>
    <m/>
    <m/>
    <n v="2"/>
    <n v="1"/>
    <s v="DUWT0013"/>
    <s v="AoxNSFEIsH3"/>
    <s v="Allocated 02"/>
    <s v="Shifted (NC_SFTD)"/>
    <s v="Customer not living with family "/>
    <d v="2025-09-19T00:00:00"/>
    <s v="RINGING NO RESPONSE (RNR)"/>
    <s v="18:13-CALLED UP THE CUSTOMER NO. CUSTOMER CONTACT NUMBER ARE BUSY  MODE"/>
    <d v="2025-09-13T00:00:00"/>
    <s v="NO"/>
  </r>
  <r>
    <n v="135116125"/>
    <s v="SANDEEP ASHOK NARWATE"/>
    <s v="COLLECT"/>
    <s v="22.09.25"/>
    <n v="2802"/>
    <m/>
    <m/>
    <m/>
    <n v="2802"/>
    <n v="5266"/>
    <x v="4"/>
    <x v="0"/>
    <x v="0"/>
    <x v="15"/>
    <n v="13242.19"/>
    <n v="192"/>
    <n v="0"/>
    <n v="2250"/>
    <s v="28.08.25"/>
    <n v="2.9278240914589419E-2"/>
    <n v="2.2673568612870099E-3"/>
    <s v="STABLE"/>
    <x v="0"/>
    <s v="PTP"/>
    <x v="1"/>
    <m/>
    <n v="21"/>
    <s v="CAVA"/>
    <m/>
    <s v="-"/>
    <s v="Ghar no 3022/2 Moshi road tapkir nagar dehu fata Dehu Fata Alandi devachi   Alandi Rural Pune ALANDI DEVASHI 412105"/>
    <s v="ALANADI DEVACHI"/>
    <s v=" 9850661861 9850661861 "/>
    <s v="NARWATE TRANSPORT"/>
    <s v="NARWATE TRANSPORT GHAR NO 3022/2 MOSHI ROAD TAPKIRNAGAR DEHU PHATA ALANDI DEVACHI PUNE  NEAR GAJANAN MAHARAJ MANDIR ALANDI DEVASHI 412105"/>
    <n v="7708"/>
    <n v="13242.19"/>
    <n v="58"/>
    <n v="55"/>
    <s v="-"/>
    <s v="NPA"/>
    <s v="MH14KL6216"/>
    <s v="SPLENDOR PLUS BS6 I3S DRS CAST FI"/>
    <n v="44864"/>
    <n v="36"/>
    <x v="1"/>
    <s v="VIJAY NIKAM"/>
    <s v="NUTAN KAMBLE"/>
    <m/>
    <m/>
    <m/>
    <m/>
    <m/>
    <m/>
    <m/>
    <m/>
    <m/>
    <m/>
    <m/>
    <m/>
    <n v="1"/>
    <m/>
    <m/>
    <m/>
    <m/>
    <m/>
    <m/>
    <m/>
    <m/>
    <m/>
    <m/>
    <m/>
    <m/>
    <m/>
    <m/>
    <m/>
    <m/>
    <m/>
    <n v="1"/>
    <m/>
    <m/>
    <m/>
    <m/>
    <m/>
    <m/>
    <m/>
    <m/>
    <m/>
    <m/>
    <m/>
    <m/>
    <m/>
    <m/>
    <m/>
    <m/>
    <m/>
    <m/>
    <m/>
    <m/>
    <n v="1"/>
    <m/>
    <m/>
    <m/>
    <m/>
    <m/>
    <m/>
    <m/>
    <m/>
    <n v="2"/>
    <m/>
    <m/>
    <m/>
    <m/>
    <m/>
    <m/>
    <m/>
    <m/>
    <m/>
    <m/>
    <m/>
    <m/>
    <m/>
    <m/>
    <m/>
    <m/>
    <m/>
    <m/>
    <m/>
    <m/>
    <m/>
    <m/>
    <m/>
    <m/>
    <m/>
    <m/>
    <m/>
    <m/>
    <m/>
    <m/>
    <m/>
    <m/>
    <n v="5"/>
    <n v="1"/>
    <s v="ZBHT0009"/>
    <s v="GoTs_9FGXtz"/>
    <s v="Allocated 02"/>
    <s v="Payment (PAID)"/>
    <s v="Payment (PAID)"/>
    <d v="2025-09-22T00:00:00"/>
    <s v="Non Contactable Customer (POT_SKIP)"/>
    <s v="dt--05th  Sep 17:31pm called up customer no 9850661861  Its  not connected "/>
    <d v="2025-09-05T00:00:00"/>
    <s v="NO"/>
  </r>
  <r>
    <n v="455218401"/>
    <s v="SONALI MARTAND MOJAD"/>
    <s v="ONLINE"/>
    <s v="16.09.25"/>
    <n v="4000"/>
    <s v="UPI"/>
    <m/>
    <m/>
    <n v="3704"/>
    <n v="2391.86"/>
    <x v="0"/>
    <x v="0"/>
    <x v="0"/>
    <x v="16"/>
    <n v="13146.86"/>
    <n v="76"/>
    <n v="0"/>
    <n v="1980"/>
    <s v="17.08.25"/>
    <n v="7.901593479343539E-3"/>
    <n v="6.5494523468920653E-4"/>
    <s v="STABLE"/>
    <x v="0"/>
    <s v="PAID"/>
    <x v="1"/>
    <m/>
    <n v="25"/>
    <s v="CAVA"/>
    <m/>
    <s v="-"/>
    <s v="SITEWADI TALUKA   JUNNAR PARGAON  TARF MADH   OTUR 412409"/>
    <s v="JUNNAR"/>
    <s v=" 7507057278  "/>
    <s v="ASHWINI HOSPITAL"/>
    <s v="AP AKLUJ TAL MALSHIRAS     AKLUJ 413101"/>
    <n v="4447.8599999999997"/>
    <n v="13146.86"/>
    <n v="27"/>
    <n v="24"/>
    <s v="-"/>
    <s v="REGULAR"/>
    <s v="MH45AS8483"/>
    <s v="HONDA ACTIVA 125 DISC BSVI"/>
    <n v="44855"/>
    <n v="36"/>
    <x v="1"/>
    <s v="KAILASH ATKARI"/>
    <s v="AARTI ZENDE"/>
    <m/>
    <m/>
    <m/>
    <m/>
    <m/>
    <m/>
    <m/>
    <m/>
    <m/>
    <m/>
    <m/>
    <m/>
    <m/>
    <m/>
    <m/>
    <m/>
    <m/>
    <m/>
    <m/>
    <m/>
    <m/>
    <m/>
    <m/>
    <m/>
    <m/>
    <m/>
    <m/>
    <m/>
    <m/>
    <m/>
    <m/>
    <m/>
    <m/>
    <n v="1"/>
    <m/>
    <m/>
    <m/>
    <m/>
    <m/>
    <m/>
    <m/>
    <m/>
    <m/>
    <m/>
    <m/>
    <n v="2"/>
    <m/>
    <m/>
    <m/>
    <m/>
    <m/>
    <m/>
    <m/>
    <m/>
    <m/>
    <m/>
    <m/>
    <m/>
    <m/>
    <m/>
    <m/>
    <m/>
    <m/>
    <m/>
    <m/>
    <m/>
    <m/>
    <m/>
    <m/>
    <m/>
    <m/>
    <m/>
    <m/>
    <m/>
    <m/>
    <m/>
    <m/>
    <m/>
    <m/>
    <m/>
    <m/>
    <m/>
    <m/>
    <m/>
    <m/>
    <m/>
    <m/>
    <m/>
    <m/>
    <m/>
    <m/>
    <m/>
    <m/>
    <n v="3"/>
    <n v="1"/>
    <s v="ZBHT0021"/>
    <s v="G2CADMmtC_5r"/>
    <s v="Allocated"/>
    <s v="Cash In Hand (PAID)"/>
    <s v="Paid"/>
    <d v="2025-09-16T00:00:00"/>
    <s v="Non Contactable Customer (POT_SKIP)"/>
    <s v="14:11-CALLED UP THE CUSTOMER NO. CUSTOMER IS NOT CONTACTABLE ON ANY CONTACT NO.IN SYSTEM"/>
    <d v="2025-09-12T00:00:00"/>
    <s v="NO"/>
  </r>
  <r>
    <n v="97736475"/>
    <s v="GAURAV SUNIL CHANDHARE"/>
    <s v="ONLINE"/>
    <s v="22.09.25"/>
    <n v="4653"/>
    <s v="UPI"/>
    <n v="529058184237"/>
    <m/>
    <n v="4471"/>
    <n v="4225"/>
    <x v="0"/>
    <x v="0"/>
    <x v="0"/>
    <x v="9"/>
    <n v="12996.36"/>
    <n v="89"/>
    <n v="0"/>
    <n v="2700"/>
    <s v="19.08.25"/>
    <n v="4.8634159842546138E-3"/>
    <n v="6.4744768334837495E-4"/>
    <s v="STABLE"/>
    <x v="0"/>
    <s v="PAID"/>
    <x v="1"/>
    <m/>
    <n v="20"/>
    <s v="CAVA"/>
    <m/>
    <s v="-"/>
    <s v="SRNO 49 1 RAGHVEER NAGAR OLD MUNDHWA ROAD WADGON SHERI PUNE OLD MUNDHWA ROAD   PUNE 411014"/>
    <s v="WADGAON SHERI"/>
    <s v="7709723143 9850126365 9850126365 "/>
    <s v="SHREE WADISHWAR TOURS AND TRAVELS"/>
    <s v="SRNO 49 1 RAGHVEER NAGAR OLD MUNDHWA ROAD WADGON SHERI PUNE OLD MUNDHWA ROAD   PUNE 411014"/>
    <n v="7014"/>
    <n v="12996.36"/>
    <n v="26"/>
    <n v="23"/>
    <s v="-"/>
    <s v="REGULAR"/>
    <m/>
    <s v="ROYAL ENFIELD CLASSIC 350 ABS"/>
    <n v="43837"/>
    <n v="69"/>
    <x v="1"/>
    <s v="VIJAY NIKAM"/>
    <s v="NUTAN KAMBLE"/>
    <m/>
    <m/>
    <m/>
    <m/>
    <m/>
    <m/>
    <n v="1"/>
    <m/>
    <m/>
    <m/>
    <m/>
    <m/>
    <m/>
    <m/>
    <m/>
    <m/>
    <m/>
    <m/>
    <m/>
    <m/>
    <m/>
    <m/>
    <m/>
    <m/>
    <m/>
    <m/>
    <m/>
    <m/>
    <m/>
    <m/>
    <m/>
    <m/>
    <m/>
    <m/>
    <m/>
    <m/>
    <m/>
    <m/>
    <m/>
    <m/>
    <m/>
    <m/>
    <m/>
    <m/>
    <m/>
    <m/>
    <m/>
    <m/>
    <m/>
    <m/>
    <m/>
    <m/>
    <m/>
    <m/>
    <m/>
    <m/>
    <m/>
    <m/>
    <m/>
    <m/>
    <m/>
    <m/>
    <m/>
    <m/>
    <m/>
    <m/>
    <m/>
    <m/>
    <m/>
    <m/>
    <m/>
    <m/>
    <m/>
    <m/>
    <m/>
    <m/>
    <m/>
    <m/>
    <m/>
    <m/>
    <m/>
    <m/>
    <m/>
    <m/>
    <m/>
    <m/>
    <m/>
    <m/>
    <m/>
    <m/>
    <m/>
    <m/>
    <m/>
    <n v="1"/>
    <n v="1"/>
    <s v="ZBHT0012"/>
    <s v="B2Y8P1iIoevm"/>
    <s v="Allocated 02"/>
    <s v="Promise To Pay (PTP)"/>
    <s v="PTp"/>
    <d v="2025-09-17T00:00:00"/>
    <s v="Non Contactable Customer (POT_SKIP)"/>
    <s v="dt--05th  Sep 17:32pm called up customer no 9850126365  Its out of service "/>
    <d v="2025-09-05T00:00:00"/>
    <s v="NO"/>
  </r>
  <r>
    <n v="463253679"/>
    <s v="AJAY ASHOK GANGURDE"/>
    <s v="ONLINE"/>
    <s v="04.09.25"/>
    <n v="1975"/>
    <s v="UPI"/>
    <n v="388945799914"/>
    <m/>
    <n v="1974"/>
    <n v="5665"/>
    <x v="2"/>
    <x v="0"/>
    <x v="0"/>
    <x v="4"/>
    <n v="12791"/>
    <n v="227"/>
    <n v="0"/>
    <n v="2700"/>
    <s v="02.08.25"/>
    <n v="3.2177302546867077E-2"/>
    <n v="3.284890322209244E-3"/>
    <s v="STABLE"/>
    <x v="0"/>
    <s v="PAID"/>
    <x v="4"/>
    <m/>
    <m/>
    <s v="CAVA"/>
    <m/>
    <s v="-"/>
    <s v="39 AUNDH ROAD AMBEDKAR   NAGAR KAMBLE  VASTI BHAU   PUNE 411020"/>
    <s v="AUNDH"/>
    <s v=" 8379896310  "/>
    <s v="OTHERS"/>
    <s v="      "/>
    <n v="8592"/>
    <n v="12791"/>
    <n v="87"/>
    <n v="85"/>
    <s v="-"/>
    <s v="NPA"/>
    <s v="MH12WC2368"/>
    <s v="HONDA ACTIVA 6G DLX LTD ED"/>
    <n v="45462"/>
    <n v="18"/>
    <x v="1"/>
    <s v="KAILASH ATKARI"/>
    <s v="AARTI ZENDE"/>
    <m/>
    <m/>
    <m/>
    <m/>
    <m/>
    <m/>
    <m/>
    <m/>
    <m/>
    <n v="1"/>
    <m/>
    <m/>
    <m/>
    <m/>
    <m/>
    <m/>
    <m/>
    <m/>
    <m/>
    <m/>
    <m/>
    <m/>
    <m/>
    <m/>
    <m/>
    <m/>
    <m/>
    <m/>
    <m/>
    <m/>
    <m/>
    <m/>
    <m/>
    <m/>
    <m/>
    <m/>
    <m/>
    <m/>
    <m/>
    <m/>
    <m/>
    <m/>
    <m/>
    <m/>
    <m/>
    <m/>
    <m/>
    <m/>
    <m/>
    <m/>
    <m/>
    <m/>
    <m/>
    <m/>
    <m/>
    <m/>
    <m/>
    <m/>
    <m/>
    <m/>
    <m/>
    <m/>
    <m/>
    <m/>
    <m/>
    <m/>
    <m/>
    <m/>
    <m/>
    <m/>
    <m/>
    <m/>
    <m/>
    <m/>
    <m/>
    <m/>
    <m/>
    <m/>
    <m/>
    <m/>
    <m/>
    <m/>
    <m/>
    <m/>
    <m/>
    <m/>
    <m/>
    <m/>
    <m/>
    <m/>
    <m/>
    <m/>
    <m/>
    <n v="1"/>
    <n v="1"/>
    <s v="DUWT0023"/>
    <s v="AoX8HRih9Fww"/>
    <s v="Allocated 02"/>
    <e v="#N/A"/>
    <e v="#N/A"/>
    <e v="#N/A"/>
    <e v="#N/A"/>
    <e v="#N/A"/>
    <e v="#N/A"/>
    <s v="NO"/>
  </r>
  <r>
    <n v="135110430"/>
    <s v="SANTOSH BALU SALUNKE"/>
    <s v="COLLECT"/>
    <s v="18.09.25"/>
    <n v="6600"/>
    <m/>
    <m/>
    <m/>
    <n v="3295"/>
    <n v="6506"/>
    <x v="4"/>
    <x v="0"/>
    <x v="0"/>
    <x v="16"/>
    <n v="12597.65"/>
    <n v="158"/>
    <n v="0"/>
    <n v="2038"/>
    <s v="FLOW"/>
    <n v="2.895954973200638E-2"/>
    <n v="2.1569973066080691E-3"/>
    <s v="STABLE"/>
    <x v="0"/>
    <s v="BPTP"/>
    <x v="5"/>
    <s v="Financail Problem"/>
    <m/>
    <s v="CNAVNA"/>
    <m/>
    <s v="-"/>
    <s v="JAY MALHAR JAGRAN GONDHAL PARTY A/P BELHE TAL.JUNNAR DIST.PUNE  N/R KRUSHI KENDRA OFFICE PUNE 412410"/>
    <s v="JUNNAR"/>
    <s v=" 8600948527 8600948527 "/>
    <s v="JAY MALHAR JAGRAN GONDHAL PARTY"/>
    <s v="JAY MALHAR JAGRAN GONDHAL PARTY A/P BELHE TAL.JUNNAR DIST.PUNE  N/R KRUSHI KENDRA OFFICE PUNE 412410"/>
    <n v="8702"/>
    <n v="12597.65"/>
    <n v="57"/>
    <n v="54"/>
    <s v="-"/>
    <s v="REGULAR"/>
    <s v="MH14KL3017"/>
    <s v="SPLENDOR PLUS DRS CAST FI BLACK"/>
    <n v="44854"/>
    <n v="36"/>
    <x v="1"/>
    <s v="KAILASH ATKARI"/>
    <s v="AARTI ZENDE"/>
    <m/>
    <m/>
    <m/>
    <m/>
    <m/>
    <m/>
    <n v="1"/>
    <m/>
    <m/>
    <m/>
    <m/>
    <m/>
    <m/>
    <m/>
    <m/>
    <m/>
    <m/>
    <m/>
    <m/>
    <m/>
    <m/>
    <m/>
    <m/>
    <m/>
    <m/>
    <m/>
    <m/>
    <m/>
    <m/>
    <m/>
    <m/>
    <m/>
    <m/>
    <m/>
    <m/>
    <m/>
    <m/>
    <m/>
    <m/>
    <m/>
    <m/>
    <m/>
    <m/>
    <m/>
    <m/>
    <m/>
    <m/>
    <m/>
    <n v="1"/>
    <m/>
    <m/>
    <n v="1"/>
    <m/>
    <m/>
    <m/>
    <m/>
    <m/>
    <m/>
    <m/>
    <m/>
    <m/>
    <m/>
    <m/>
    <m/>
    <m/>
    <m/>
    <m/>
    <m/>
    <m/>
    <m/>
    <m/>
    <m/>
    <m/>
    <m/>
    <m/>
    <m/>
    <m/>
    <m/>
    <m/>
    <m/>
    <m/>
    <m/>
    <m/>
    <m/>
    <m/>
    <m/>
    <m/>
    <m/>
    <m/>
    <m/>
    <m/>
    <m/>
    <m/>
    <n v="3"/>
    <n v="1"/>
    <s v="ZBHT0021"/>
    <s v="k2yxMYUpAoz"/>
    <s v="Allocated 02"/>
    <s v="Payment (PAID)"/>
    <s v="Payment (PAID)"/>
    <d v="2025-09-18T00:00:00"/>
    <s v="RINGING NO RESPONSE (RNR)"/>
    <s v="18:15-CALLED UP THE CUSTOMER NO. CUSTOMER CONTACT NUMBER ARE RINGING MODE"/>
    <d v="2025-09-13T00:00:00"/>
    <s v="NO"/>
  </r>
  <r>
    <n v="131645681"/>
    <s v="RAVI SHRIRANG TAWARE"/>
    <m/>
    <m/>
    <m/>
    <m/>
    <m/>
    <m/>
    <n v="4243"/>
    <n v="12847"/>
    <x v="3"/>
    <x v="1"/>
    <x v="1"/>
    <x v="12"/>
    <n v="12494.57"/>
    <n v="546"/>
    <n v="0"/>
    <n v="900"/>
    <s v="FLOW"/>
    <n v="5.4427705757747732E-2"/>
    <n v="4.2603278299210142E-3"/>
    <s v="FLOW"/>
    <x v="1"/>
    <s v="NC"/>
    <x v="2"/>
    <s v="Shifted"/>
    <m/>
    <s v="CNAVNA"/>
    <m/>
    <s v="-"/>
    <s v="S/O- Shrirang Taware sr no-113  Senetri chawal  Near Seva Yojan kendra   Station Road  Pimpri Pune City Pune PUNE 411017"/>
    <s v="PIMAPRI"/>
    <s v=" 9359131576 9359131576 "/>
    <s v="CHIRAG COLLECTION"/>
    <s v="JAI BABA MARKET PIMPRI PUNE PUNE  NR VISHAL SAREES PUNE 411017"/>
    <n v="14293"/>
    <n v="12494.57"/>
    <n v="148"/>
    <n v="176"/>
    <s v="-"/>
    <s v="NPA"/>
    <s v="MH14KG0839"/>
    <s v="YAMAHA R15 V4"/>
    <n v="44748"/>
    <n v="36"/>
    <x v="1"/>
    <s v="KAILASH ATKARI"/>
    <s v="NUTAN KAMBLE"/>
    <m/>
    <m/>
    <m/>
    <m/>
    <m/>
    <m/>
    <m/>
    <m/>
    <m/>
    <n v="1"/>
    <m/>
    <m/>
    <m/>
    <m/>
    <m/>
    <m/>
    <m/>
    <m/>
    <m/>
    <m/>
    <m/>
    <n v="1"/>
    <m/>
    <m/>
    <m/>
    <m/>
    <m/>
    <m/>
    <m/>
    <m/>
    <m/>
    <m/>
    <m/>
    <n v="1"/>
    <m/>
    <m/>
    <m/>
    <m/>
    <m/>
    <m/>
    <m/>
    <m/>
    <m/>
    <m/>
    <m/>
    <m/>
    <m/>
    <m/>
    <m/>
    <m/>
    <m/>
    <m/>
    <m/>
    <m/>
    <m/>
    <m/>
    <m/>
    <m/>
    <m/>
    <m/>
    <m/>
    <m/>
    <m/>
    <m/>
    <m/>
    <m/>
    <m/>
    <m/>
    <m/>
    <m/>
    <m/>
    <m/>
    <m/>
    <m/>
    <m/>
    <m/>
    <m/>
    <m/>
    <m/>
    <m/>
    <m/>
    <m/>
    <m/>
    <m/>
    <m/>
    <m/>
    <m/>
    <m/>
    <m/>
    <m/>
    <m/>
    <m/>
    <m/>
    <n v="3"/>
    <n v="1"/>
    <s v="ZBHT0015"/>
    <s v="korGCUjr6Gcw"/>
    <s v="Allocated 02"/>
    <s v="Shifted (NC_SFTD)"/>
    <s v="Visited at customer residence address. Customer is shifted other place. Customer left job. Vehicle with him."/>
    <d v="2025-09-12T00:00:00"/>
    <s v="Non Contactable Customer (POT_SKIP)"/>
    <s v="dt--05th  Sep pm called up customer no 9359131576 Its call transferred to voice  mail  "/>
    <d v="2025-09-05T00:00:00"/>
    <s v="DID"/>
  </r>
  <r>
    <n v="133948463"/>
    <s v="SONU RAJKUMAR YADAV"/>
    <m/>
    <m/>
    <m/>
    <m/>
    <m/>
    <m/>
    <n v="3214"/>
    <n v="9415"/>
    <x v="2"/>
    <x v="1"/>
    <x v="1"/>
    <x v="2"/>
    <n v="12285.95"/>
    <n v="279"/>
    <n v="0"/>
    <n v="1800"/>
    <s v="FLOW"/>
    <n v="5.7778840828333553E-2"/>
    <n v="3.1551871045380868E-3"/>
    <s v="FLOW"/>
    <x v="1"/>
    <s v="-"/>
    <x v="2"/>
    <m/>
    <m/>
    <m/>
    <m/>
    <s v="-"/>
    <s v="AT POST MIDC ROAD NIGHOJE TAL KHED DIST PUNE   NR KOHINOOR CHICKEN CENTER PUNE 410501"/>
    <s v="NIGHOJE"/>
    <s v=" 8698352907 8698352907 "/>
    <s v="MORYA TRANSPORT"/>
    <s v="MORYA TRANSPORT C/O ENDORANCE TECNOLOGY PVT LTD AT POST MAHALUNGE MIDC TAL KHED IST PUNE  NR MINDA LIGHT COMPANY PUNE 410501"/>
    <n v="11494"/>
    <n v="12285.95"/>
    <n v="88"/>
    <n v="116"/>
    <s v="-"/>
    <s v="REGULAR"/>
    <s v="MH14KH2857"/>
    <s v="SPLENDOR PLUS I3S BS6 FI DRUM SELF"/>
    <n v="44816"/>
    <n v="36"/>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135390694"/>
    <s v="RESHMA GANESH SHINDE"/>
    <s v="ONLINE"/>
    <s v="30.09.25"/>
    <n v="3000"/>
    <m/>
    <m/>
    <m/>
    <n v="3192"/>
    <n v="3184"/>
    <x v="0"/>
    <x v="0"/>
    <x v="0"/>
    <x v="16"/>
    <n v="12203.5"/>
    <n v="100"/>
    <n v="0"/>
    <n v="2700"/>
    <s v="25.08.25"/>
    <n v="7.3346103955749791E-3"/>
    <n v="6.0794928762683499E-4"/>
    <s v="STABLE"/>
    <x v="0"/>
    <s v="PTP"/>
    <x v="1"/>
    <m/>
    <n v="30"/>
    <s v="CAVA"/>
    <m/>
    <s v="-"/>
    <s v="kalyan peth junnar tal junnar dist Pune   near authe school JUNNAR 410502"/>
    <s v="JUNNAR"/>
    <s v=" 7083505063 9096494748 "/>
    <s v="Panchling cafe"/>
    <s v="punchling cafe shankar rao high school junnar tal junnar dist Pune  shankar rao school junnar JUNNAR 410502"/>
    <n v="5984"/>
    <n v="12203.5"/>
    <n v="26"/>
    <n v="54"/>
    <s v="-"/>
    <s v="REGULAR"/>
    <s v="MH14KL0967"/>
    <s v="DESTINI 125 VX BS6 FI DRS CAST"/>
    <n v="44862"/>
    <n v="36"/>
    <x v="1"/>
    <s v="KAILASH ATKARI"/>
    <s v="AARTI ZENDE"/>
    <m/>
    <m/>
    <m/>
    <m/>
    <m/>
    <m/>
    <m/>
    <m/>
    <m/>
    <n v="1"/>
    <m/>
    <m/>
    <m/>
    <m/>
    <m/>
    <m/>
    <m/>
    <m/>
    <m/>
    <m/>
    <m/>
    <m/>
    <m/>
    <m/>
    <m/>
    <m/>
    <m/>
    <m/>
    <m/>
    <m/>
    <m/>
    <m/>
    <m/>
    <m/>
    <m/>
    <m/>
    <m/>
    <m/>
    <m/>
    <m/>
    <m/>
    <m/>
    <m/>
    <m/>
    <m/>
    <m/>
    <m/>
    <m/>
    <m/>
    <m/>
    <m/>
    <m/>
    <m/>
    <m/>
    <m/>
    <m/>
    <m/>
    <m/>
    <m/>
    <m/>
    <m/>
    <m/>
    <m/>
    <m/>
    <m/>
    <m/>
    <m/>
    <m/>
    <m/>
    <m/>
    <m/>
    <m/>
    <m/>
    <m/>
    <m/>
    <m/>
    <m/>
    <m/>
    <n v="1"/>
    <m/>
    <m/>
    <m/>
    <m/>
    <m/>
    <m/>
    <m/>
    <m/>
    <m/>
    <m/>
    <m/>
    <m/>
    <m/>
    <m/>
    <n v="2"/>
    <n v="1"/>
    <s v="ZBHT0021"/>
    <s v="A2jEC6IBQkL"/>
    <s v="Allocated 02"/>
    <s v="Left Message (LMCB)"/>
    <s v="Lmcb daughter "/>
    <d v="2025-09-27T00:00:00"/>
    <s v="Non Contactable Customer (POT_SKIP)"/>
    <s v="16:44-CALLED UP THE CUSTOMER NO. CUSTOMER CONTACT NUMBER ARE  SWICH OFF MODE"/>
    <d v="2025-09-03T00:00:00"/>
    <s v="NO"/>
  </r>
  <r>
    <n v="135451399"/>
    <s v="ASHISH DNYANESHWAR DEVKAR"/>
    <s v="E-RECEIPT"/>
    <s v="04.09.25"/>
    <n v="3250"/>
    <m/>
    <m/>
    <m/>
    <n v="3194"/>
    <n v="2961"/>
    <x v="0"/>
    <x v="0"/>
    <x v="0"/>
    <x v="10"/>
    <n v="12202.37"/>
    <n v="289"/>
    <n v="0"/>
    <n v="2250"/>
    <s v="-"/>
    <n v="1.8774074420193021E-2"/>
    <n v="6.078929937197577E-4"/>
    <s v="STABLE"/>
    <x v="0"/>
    <s v="-"/>
    <x v="4"/>
    <m/>
    <m/>
    <m/>
    <m/>
    <s v="-"/>
    <s v="SR NO. 186 NR JADHAV BANGLOW SAINATH COLONY  SHASTRI CHOWK ALANDI ROAD   NR 52 ROOM BHOSARI PUNE PUNE 411039"/>
    <s v="BHOSARI"/>
    <s v=" 9527821135 9527821135 "/>
    <s v="AZAR SERVICES"/>
    <s v="PHUGE PRIMA DIGHI ROAD BHOSARI PUNE  AMBEDKAR CHOWK PUNE 411039"/>
    <n v="5500"/>
    <n v="12202.37"/>
    <n v="27"/>
    <n v="24"/>
    <s v="-"/>
    <s v="NPA"/>
    <s v="MH14KL2988"/>
    <s v="SPLENDOR PLUS BS6 I3S DRS CAST FI"/>
    <n v="44861"/>
    <n v="36"/>
    <x v="1"/>
    <s v="VIJAY NIKAM"/>
    <s v="NUTAN KAMBLE"/>
    <m/>
    <m/>
    <m/>
    <m/>
    <m/>
    <m/>
    <m/>
    <m/>
    <m/>
    <n v="1"/>
    <m/>
    <m/>
    <m/>
    <m/>
    <m/>
    <m/>
    <m/>
    <m/>
    <m/>
    <m/>
    <m/>
    <m/>
    <m/>
    <m/>
    <m/>
    <m/>
    <m/>
    <m/>
    <m/>
    <m/>
    <m/>
    <m/>
    <m/>
    <m/>
    <m/>
    <m/>
    <m/>
    <m/>
    <m/>
    <m/>
    <m/>
    <m/>
    <m/>
    <m/>
    <m/>
    <m/>
    <m/>
    <m/>
    <m/>
    <m/>
    <m/>
    <m/>
    <m/>
    <m/>
    <m/>
    <m/>
    <m/>
    <m/>
    <m/>
    <m/>
    <m/>
    <m/>
    <m/>
    <m/>
    <m/>
    <m/>
    <m/>
    <m/>
    <m/>
    <m/>
    <m/>
    <m/>
    <m/>
    <m/>
    <m/>
    <m/>
    <m/>
    <m/>
    <m/>
    <m/>
    <m/>
    <m/>
    <m/>
    <m/>
    <m/>
    <m/>
    <m/>
    <m/>
    <m/>
    <m/>
    <m/>
    <m/>
    <m/>
    <n v="1"/>
    <n v="1"/>
    <s v="DUWT0025"/>
    <e v="#N/A"/>
    <e v="#N/A"/>
    <e v="#N/A"/>
    <e v="#N/A"/>
    <e v="#N/A"/>
    <e v="#N/A"/>
    <e v="#N/A"/>
    <e v="#N/A"/>
    <s v="NO"/>
  </r>
  <r>
    <n v="460162742"/>
    <s v="SHOUKAT KASIM SHAIKH"/>
    <s v="COLLECT"/>
    <s v="19.09.25"/>
    <n v="4500"/>
    <m/>
    <m/>
    <m/>
    <n v="4272"/>
    <n v="3734.99"/>
    <x v="0"/>
    <x v="0"/>
    <x v="0"/>
    <x v="4"/>
    <n v="12076.73"/>
    <n v="220"/>
    <n v="0"/>
    <n v="2250"/>
    <s v="-"/>
    <n v="8.5009708724195863E-3"/>
    <n v="6.0163390833462742E-4"/>
    <s v="STABLE"/>
    <x v="0"/>
    <s v="-"/>
    <x v="0"/>
    <s v="Add not found"/>
    <m/>
    <s v="CNAVNA"/>
    <m/>
    <s v="-"/>
    <s v="PASHAN SUS ROAD   SUS ROAD CHORDIA  VITTBHATI CHORDIA  VITTBHATI Amle wada Pashan Near kokate Chall PUNE 411021"/>
    <s v="PASHAN"/>
    <s v=" 7219439612 7775093966 "/>
    <s v="Green yog Agro India"/>
    <s v="Baner Mahalunge   Road Near Radha  Chowk Baner Pune  city Baner Near Stedium PUNE 411045"/>
    <n v="6204.99"/>
    <n v="12076.73"/>
    <n v="27"/>
    <n v="24"/>
    <s v="-"/>
    <s v="REGULAR"/>
    <s v="MH12WB0131"/>
    <s v="SPLENDOR PLUS I3S BS6 FI DRUM SELF"/>
    <n v="45216"/>
    <n v="24"/>
    <x v="1"/>
    <s v="KAILASH ATKARI"/>
    <s v="AARTI ZENDE"/>
    <m/>
    <m/>
    <m/>
    <m/>
    <m/>
    <m/>
    <m/>
    <m/>
    <m/>
    <m/>
    <m/>
    <m/>
    <m/>
    <m/>
    <m/>
    <n v="1"/>
    <m/>
    <m/>
    <m/>
    <m/>
    <m/>
    <m/>
    <m/>
    <m/>
    <m/>
    <m/>
    <m/>
    <m/>
    <m/>
    <m/>
    <m/>
    <m/>
    <m/>
    <m/>
    <m/>
    <m/>
    <m/>
    <m/>
    <m/>
    <m/>
    <m/>
    <m/>
    <m/>
    <m/>
    <m/>
    <m/>
    <m/>
    <m/>
    <m/>
    <m/>
    <m/>
    <m/>
    <m/>
    <m/>
    <n v="2"/>
    <m/>
    <m/>
    <m/>
    <m/>
    <m/>
    <m/>
    <m/>
    <m/>
    <m/>
    <m/>
    <m/>
    <m/>
    <m/>
    <m/>
    <m/>
    <m/>
    <m/>
    <m/>
    <m/>
    <m/>
    <m/>
    <m/>
    <m/>
    <m/>
    <m/>
    <m/>
    <m/>
    <m/>
    <m/>
    <m/>
    <m/>
    <m/>
    <m/>
    <m/>
    <m/>
    <m/>
    <m/>
    <m/>
    <n v="3"/>
    <n v="1"/>
    <s v="DUWT0023"/>
    <s v="G6TBYz-6ketz"/>
    <s v="Allocated 02"/>
    <s v="Payment (PAID)"/>
    <s v="Payment (PAID)"/>
    <d v="2025-09-19T00:00:00"/>
    <s v="Non Contactable Customer (POT_SKIP)"/>
    <s v="16:45-CALLED UP THE CUSTOMER NO. CUSTOMER IS NOT CONTACTABLE ON ANY CONTACT NO.IN SYSTEM"/>
    <d v="2025-09-03T00:00:00"/>
    <s v="NO"/>
  </r>
  <r>
    <n v="459146178"/>
    <s v="DADAHARI JAGANNATH SANAP"/>
    <m/>
    <m/>
    <m/>
    <m/>
    <m/>
    <m/>
    <n v="4036"/>
    <n v="12460"/>
    <x v="1"/>
    <x v="1"/>
    <x v="1"/>
    <x v="4"/>
    <n v="12038"/>
    <n v="654"/>
    <n v="0"/>
    <n v="2250"/>
    <s v="FLOW"/>
    <n v="5.6565346343394322E-2"/>
    <n v="2.8034952967698431E-3"/>
    <s v="FLOW"/>
    <x v="1"/>
    <s v="NC"/>
    <x v="2"/>
    <s v="Shifted"/>
    <m/>
    <s v="CNAVNA"/>
    <m/>
    <s v="-"/>
    <s v="Co Kanthale Shivaji   Gahininath  Sr no 137/1/2/3/3  parkhi wasti  At susgaon pune ns foundation. vidhya valley school PUNE 411045"/>
    <s v="SUSGAON"/>
    <s v=" 9359514627 7447727465 "/>
    <s v="Netsub Pvt Ltd"/>
    <s v="at baner pune Baner   pune Baner  pune  Baner pune  Baner pune PUNE 411045"/>
    <n v="15364"/>
    <n v="12038"/>
    <n v="119"/>
    <n v="147"/>
    <s v="-"/>
    <s v="NPA"/>
    <s v="MH23BJ0288"/>
    <s v="SPLENDOR PLUS I3S BS6 FI DRUM SELF"/>
    <n v="45134"/>
    <n v="24"/>
    <x v="1"/>
    <s v="KAILASH ATKARI"/>
    <s v="AARTI ZENDE"/>
    <m/>
    <m/>
    <m/>
    <m/>
    <m/>
    <m/>
    <m/>
    <m/>
    <m/>
    <m/>
    <m/>
    <m/>
    <m/>
    <m/>
    <m/>
    <n v="1"/>
    <m/>
    <m/>
    <m/>
    <m/>
    <m/>
    <m/>
    <m/>
    <m/>
    <n v="1"/>
    <m/>
    <m/>
    <m/>
    <m/>
    <m/>
    <m/>
    <m/>
    <m/>
    <m/>
    <m/>
    <m/>
    <m/>
    <m/>
    <m/>
    <m/>
    <m/>
    <m/>
    <m/>
    <m/>
    <m/>
    <m/>
    <m/>
    <m/>
    <m/>
    <m/>
    <m/>
    <n v="1"/>
    <m/>
    <m/>
    <m/>
    <m/>
    <m/>
    <m/>
    <m/>
    <m/>
    <m/>
    <m/>
    <m/>
    <m/>
    <m/>
    <m/>
    <m/>
    <m/>
    <m/>
    <m/>
    <m/>
    <m/>
    <m/>
    <m/>
    <m/>
    <m/>
    <m/>
    <m/>
    <m/>
    <m/>
    <m/>
    <m/>
    <m/>
    <m/>
    <m/>
    <m/>
    <m/>
    <m/>
    <m/>
    <m/>
    <m/>
    <m/>
    <m/>
    <n v="3"/>
    <n v="1"/>
    <s v="DUWT0023"/>
    <s v="A2YOMF2kX8c"/>
    <s v="Allocated 02"/>
    <s v="Shifted (NC_SFTD)"/>
    <s v="Customer shifted from residence address "/>
    <d v="2025-09-18T00:00:00"/>
    <s v="Call Back (CLB)"/>
    <s v="18:15-CALLED UP THE CUSTOMER NO. CUSTOMER SAID HE PAID HIS PAYMENT. BY ONLINE MODE."/>
    <d v="2025-09-15T00:00:00"/>
    <s v="NO"/>
  </r>
  <r>
    <n v="462905638"/>
    <s v="PRAMOD SHASHIKANT DOKE"/>
    <s v="COLLECT"/>
    <s v="21.09.25"/>
    <n v="1350"/>
    <m/>
    <m/>
    <m/>
    <n v="1420"/>
    <n v="369"/>
    <x v="0"/>
    <x v="0"/>
    <x v="0"/>
    <x v="16"/>
    <n v="11981"/>
    <n v="12"/>
    <n v="0"/>
    <n v="1634"/>
    <s v="18.08.25"/>
    <n v="7.200882300109299E-3"/>
    <n v="5.9686486787045596E-4"/>
    <s v="STABLE"/>
    <x v="0"/>
    <s v="PAID"/>
    <x v="1"/>
    <m/>
    <n v="26"/>
    <s v="CAVA"/>
    <m/>
    <s v="-"/>
    <s v="A/P NAGAR-KALYAN   HIGHWAY NEAR  HANUMAN MANDIRFULEMALA  OTUR PUNE OTUR  PUNE 412406"/>
    <s v="OTUR"/>
    <s v=" 7776959452  "/>
    <s v="OTHERS"/>
    <s v="      "/>
    <n v="2015"/>
    <n v="11981"/>
    <n v="26"/>
    <n v="23"/>
    <s v="-"/>
    <s v="REGULAR"/>
    <s v="MH14KH7216"/>
    <s v="HONDA ACTIVA 6G DLX BS VI"/>
    <n v="45427"/>
    <n v="24"/>
    <x v="1"/>
    <s v="KAILASH ATKARI"/>
    <s v="AARTI ZENDE"/>
    <m/>
    <m/>
    <m/>
    <m/>
    <m/>
    <m/>
    <m/>
    <m/>
    <m/>
    <n v="1"/>
    <m/>
    <m/>
    <m/>
    <m/>
    <m/>
    <m/>
    <m/>
    <m/>
    <m/>
    <m/>
    <m/>
    <m/>
    <m/>
    <m/>
    <m/>
    <m/>
    <m/>
    <m/>
    <m/>
    <m/>
    <m/>
    <m/>
    <m/>
    <m/>
    <m/>
    <m/>
    <m/>
    <m/>
    <m/>
    <m/>
    <m/>
    <m/>
    <m/>
    <m/>
    <m/>
    <m/>
    <m/>
    <m/>
    <m/>
    <m/>
    <m/>
    <m/>
    <m/>
    <m/>
    <m/>
    <m/>
    <m/>
    <m/>
    <m/>
    <m/>
    <m/>
    <m/>
    <m/>
    <m/>
    <m/>
    <m/>
    <m/>
    <m/>
    <m/>
    <m/>
    <m/>
    <m/>
    <m/>
    <m/>
    <m/>
    <m/>
    <m/>
    <m/>
    <m/>
    <m/>
    <m/>
    <m/>
    <m/>
    <m/>
    <m/>
    <m/>
    <m/>
    <m/>
    <m/>
    <m/>
    <m/>
    <m/>
    <m/>
    <n v="1"/>
    <n v="1"/>
    <s v="ZBHT0021"/>
    <e v="#N/A"/>
    <s v="Allocated 02"/>
    <s v="Payment (PAID)"/>
    <s v="Payment (PAID)"/>
    <d v="2025-09-21T00:00:00"/>
    <s v="RINGING NO RESPONSE (RNR)"/>
    <s v="15:43-CALLED UP THE CUSTOMER NO. CUSTOMER CONTACT NUMBER ARE RINGING MODE"/>
    <d v="2025-09-17T00:00:00"/>
    <s v="NO"/>
  </r>
  <r>
    <n v="135710831"/>
    <s v="PUNAM NITIN SURYAKAR"/>
    <s v="ONLINE"/>
    <s v="08.09.25"/>
    <n v="3200"/>
    <m/>
    <m/>
    <m/>
    <n v="3098"/>
    <n v="3098"/>
    <x v="4"/>
    <x v="0"/>
    <x v="0"/>
    <x v="16"/>
    <n v="11844.08"/>
    <n v="6"/>
    <n v="0"/>
    <n v="1799"/>
    <s v="-"/>
    <n v="2.722723871435245E-2"/>
    <n v="2.0279693958198952E-3"/>
    <s v="STABLE"/>
    <x v="0"/>
    <s v="-"/>
    <x v="4"/>
    <m/>
    <m/>
    <m/>
    <m/>
    <s v="-"/>
    <s v="a/p pansumba peth  junnar tal.junnar dist.pune   n/r vitthal-rukhmini temple JUNNAR 410502"/>
    <s v="JUNNAR"/>
    <s v=" 9309754334 9561425412 "/>
    <s v="surykar tailors"/>
    <s v="a/p pansumba peth jumnar tal.junnar dist.pune  n/r ganpati temple JUNNAR 410502"/>
    <n v="4903"/>
    <n v="11844.08"/>
    <n v="57"/>
    <n v="23"/>
    <s v="-"/>
    <s v="REGULAR"/>
    <s v="MH14KL8504"/>
    <s v="SPLENDOR PLUS BS6 DRK CAST FI"/>
    <n v="44875"/>
    <n v="36"/>
    <x v="1"/>
    <s v="KAILASH ATKARI"/>
    <s v="AARTI ZENDE"/>
    <m/>
    <m/>
    <m/>
    <m/>
    <m/>
    <m/>
    <m/>
    <m/>
    <m/>
    <n v="1"/>
    <m/>
    <m/>
    <m/>
    <m/>
    <m/>
    <m/>
    <m/>
    <m/>
    <m/>
    <m/>
    <m/>
    <m/>
    <m/>
    <m/>
    <m/>
    <m/>
    <m/>
    <m/>
    <m/>
    <m/>
    <m/>
    <m/>
    <m/>
    <m/>
    <m/>
    <m/>
    <m/>
    <m/>
    <m/>
    <m/>
    <m/>
    <m/>
    <m/>
    <m/>
    <m/>
    <m/>
    <m/>
    <m/>
    <m/>
    <m/>
    <m/>
    <m/>
    <m/>
    <m/>
    <m/>
    <m/>
    <m/>
    <m/>
    <m/>
    <m/>
    <m/>
    <m/>
    <m/>
    <m/>
    <m/>
    <m/>
    <m/>
    <m/>
    <m/>
    <m/>
    <m/>
    <m/>
    <m/>
    <m/>
    <m/>
    <m/>
    <m/>
    <m/>
    <m/>
    <m/>
    <m/>
    <m/>
    <m/>
    <m/>
    <m/>
    <m/>
    <m/>
    <m/>
    <m/>
    <m/>
    <m/>
    <m/>
    <m/>
    <n v="1"/>
    <n v="1"/>
    <s v="ZBHT0021"/>
    <s v="AoAQqdLyPHc"/>
    <s v="Allocated 02"/>
    <s v="Promise To Pay (PTP)"/>
    <s v="Ptp"/>
    <d v="2025-09-10T00:00:00"/>
    <s v="RINGING NO RESPONSE (RNR)"/>
    <s v="15:29-CALLED UP THE CUSTOMER NO. CUSTOMER CONTACT NUMBER ARE RINGING MODE"/>
    <d v="2025-09-08T00:00:00"/>
    <s v="NO"/>
  </r>
  <r>
    <n v="121923499"/>
    <s v="DARSHANA GAUTAM BHALESAIN"/>
    <m/>
    <m/>
    <m/>
    <m/>
    <m/>
    <m/>
    <n v="2101"/>
    <n v="10142"/>
    <x v="3"/>
    <x v="1"/>
    <x v="1"/>
    <x v="11"/>
    <n v="11653.1"/>
    <n v="572"/>
    <n v="0"/>
    <n v="2250"/>
    <s v="FLOW"/>
    <n v="0.10589937037989219"/>
    <n v="3.9734081472873866E-3"/>
    <s v="FLOW"/>
    <x v="4"/>
    <s v="BPTP"/>
    <x v="5"/>
    <m/>
    <m/>
    <m/>
    <m/>
    <s v="-"/>
    <s v="ADHIRA BEUTY PARLOUR C/O GAUTAM BHALESAIN NEAR Z. P. MUPO MAHAGAON PAWANA NAGAR  NEAR Z.P. SCHOOL MAVAL 410406"/>
    <s v="PAVNA NAGAR"/>
    <s v=" 9356139622 9356139622 "/>
    <s v="ADHIRABUETYPARLOUR"/>
    <s v="ADHIRA BEUTY PARLOUR C/O GAUTAM BHALESAIN NEAR Z. P. MUPO MAHAGAON PAWANA NAGAR  NEAR Z.P. SCHOOL MAVAL 410406"/>
    <n v="12964"/>
    <n v="11653.1"/>
    <n v="149"/>
    <n v="177"/>
    <s v="-"/>
    <s v="NPA"/>
    <s v="MH14JT1371"/>
    <s v="BAJAJ CT 110 X"/>
    <n v="44434"/>
    <n v="48"/>
    <x v="1"/>
    <s v="VIJAY NIKAM"/>
    <s v="AARTI ZENDE"/>
    <m/>
    <m/>
    <m/>
    <m/>
    <m/>
    <m/>
    <m/>
    <m/>
    <m/>
    <m/>
    <m/>
    <m/>
    <m/>
    <m/>
    <m/>
    <m/>
    <m/>
    <m/>
    <m/>
    <m/>
    <m/>
    <m/>
    <m/>
    <m/>
    <m/>
    <m/>
    <m/>
    <m/>
    <m/>
    <m/>
    <m/>
    <m/>
    <m/>
    <m/>
    <m/>
    <m/>
    <m/>
    <m/>
    <m/>
    <m/>
    <m/>
    <m/>
    <n v="1"/>
    <m/>
    <m/>
    <m/>
    <m/>
    <m/>
    <m/>
    <m/>
    <m/>
    <m/>
    <m/>
    <m/>
    <m/>
    <m/>
    <m/>
    <m/>
    <m/>
    <m/>
    <m/>
    <m/>
    <m/>
    <m/>
    <m/>
    <m/>
    <m/>
    <m/>
    <m/>
    <m/>
    <m/>
    <m/>
    <m/>
    <m/>
    <m/>
    <m/>
    <m/>
    <m/>
    <m/>
    <m/>
    <m/>
    <m/>
    <m/>
    <m/>
    <m/>
    <m/>
    <m/>
    <m/>
    <m/>
    <m/>
    <m/>
    <m/>
    <m/>
    <n v="1"/>
    <n v="1"/>
    <s v="ZBHT0013"/>
    <s v="kP13GbcW_ZL"/>
    <s v="Allocated 02"/>
    <s v="Promise To Pay (PTP)"/>
    <s v="Ptp"/>
    <d v="2025-09-18T00:00:00"/>
    <s v="Left Message (LMCB)"/>
    <s v="15:42-CALLED UP THE CUSTOMER NO. CUSTOMER NOT AVAILABLE AT THE GIVEN CONTACT NUMBER LEFT MESSAGE WITH CUSTOMER HUSBAND"/>
    <d v="2025-09-03T00:00:00"/>
    <s v="NO"/>
  </r>
  <r>
    <n v="456115208"/>
    <s v="TANUJA RAJENDRA DHUMAL"/>
    <m/>
    <m/>
    <m/>
    <m/>
    <m/>
    <m/>
    <n v="4007"/>
    <n v="12020"/>
    <x v="1"/>
    <x v="1"/>
    <x v="1"/>
    <x v="4"/>
    <n v="11637"/>
    <n v="438"/>
    <n v="0"/>
    <n v="1350"/>
    <s v="FLOW"/>
    <n v="5.4681087838351863E-2"/>
    <n v="2.7101075567794201E-3"/>
    <s v="FLOW"/>
    <x v="1"/>
    <s v="NC"/>
    <x v="2"/>
    <s v="Add not found"/>
    <m/>
    <s v="CNAVNA"/>
    <m/>
    <s v="-"/>
    <s v="CHIVHE ALI   MHALUNGE    TA. MULSHI  PUNE CITY PUNE  .  PUNE 411045"/>
    <s v="MAHALUNGE"/>
    <s v=" 9028930187  "/>
    <s v="Sarah Fashion Jewellery"/>
    <s v="Ganraj Chowk Baner   Pune city    PUNE 411045"/>
    <n v="13808"/>
    <n v="11637"/>
    <n v="119"/>
    <n v="147"/>
    <s v="-"/>
    <s v="NPA"/>
    <s v="MH12UZ4073"/>
    <s v="SPLENDOR PLUS I3S BS6 FI DRUM SELF"/>
    <n v="44920"/>
    <n v="30"/>
    <x v="1"/>
    <s v="KAILASH ATKARI"/>
    <s v="AARTI ZENDE"/>
    <m/>
    <m/>
    <m/>
    <m/>
    <m/>
    <m/>
    <m/>
    <m/>
    <m/>
    <m/>
    <m/>
    <m/>
    <m/>
    <m/>
    <m/>
    <n v="1"/>
    <m/>
    <m/>
    <m/>
    <m/>
    <m/>
    <m/>
    <m/>
    <m/>
    <m/>
    <m/>
    <m/>
    <m/>
    <m/>
    <m/>
    <m/>
    <m/>
    <m/>
    <n v="1"/>
    <m/>
    <m/>
    <m/>
    <m/>
    <m/>
    <m/>
    <m/>
    <m/>
    <m/>
    <m/>
    <m/>
    <m/>
    <m/>
    <m/>
    <m/>
    <m/>
    <m/>
    <m/>
    <m/>
    <m/>
    <m/>
    <m/>
    <m/>
    <m/>
    <m/>
    <m/>
    <m/>
    <m/>
    <m/>
    <m/>
    <m/>
    <m/>
    <m/>
    <m/>
    <m/>
    <m/>
    <m/>
    <m/>
    <m/>
    <m/>
    <m/>
    <m/>
    <m/>
    <m/>
    <m/>
    <m/>
    <m/>
    <m/>
    <m/>
    <m/>
    <m/>
    <m/>
    <m/>
    <m/>
    <m/>
    <m/>
    <m/>
    <m/>
    <m/>
    <n v="2"/>
    <n v="1"/>
    <s v="DUWT0030"/>
    <s v="kP31uZZE13"/>
    <s v="Allocated 02"/>
    <s v="Address Not Found (NC_ANF)"/>
    <s v="Address short not found "/>
    <d v="2025-09-12T00:00:00"/>
    <s v="RINGING NO RESPONSE (RNR)"/>
    <s v="17:39-CALLED UP THE CUSTOMER NO. CUSTOMER CONTACT NUMBER ARE RINGING MODE"/>
    <d v="2025-09-11T00:00:00"/>
    <s v="NO"/>
  </r>
  <r>
    <n v="134196143"/>
    <s v="GANESH PARASHRAM SHINDE"/>
    <s v="ONLINE"/>
    <s v="30.09.25"/>
    <n v="4300"/>
    <m/>
    <m/>
    <m/>
    <n v="4148"/>
    <n v="7613"/>
    <x v="4"/>
    <x v="1"/>
    <x v="1"/>
    <x v="16"/>
    <n v="11568.22"/>
    <n v="317"/>
    <n v="0"/>
    <n v="2250"/>
    <s v="31.08.25"/>
    <n v="2.6593090171642391E-2"/>
    <n v="1.9807360406305622E-3"/>
    <s v="STABLE"/>
    <x v="3"/>
    <s v="PTP"/>
    <x v="1"/>
    <m/>
    <m/>
    <s v="CAVA"/>
    <m/>
    <s v="-"/>
    <s v="AU SMALL FINANCE BANK LIMITED S.NO.292 264 2B3 SOMVANSHI BUILDING NEAR CANARA BANK PUNE-NASHIK NARAYANGAON  NEAR CANARA BANK PUNE 410504"/>
    <s v="JUNNAR"/>
    <s v="9975606063 9975606063 9975606063 "/>
    <s v="AU SMALL FINANCE BANK LIMITED."/>
    <s v="AU SMALL FINANCE BANK LIMITED S.NO.292 264 2B3 SOMVANSHI BUILDING NEAR CANARA BANK PUNE-NASHIK NARAYANGAON  NEAR CANARA BANK PUNE 410504"/>
    <n v="10180"/>
    <n v="11568.22"/>
    <n v="58"/>
    <n v="86"/>
    <s v="-"/>
    <s v="REGULAR"/>
    <s v="MH14KH5704"/>
    <s v="HONDA UNICORN 160 BSVI"/>
    <n v="44824"/>
    <n v="36"/>
    <x v="1"/>
    <s v="KAILASH ATKARI"/>
    <s v="AARTI ZENDE"/>
    <m/>
    <m/>
    <m/>
    <m/>
    <m/>
    <m/>
    <n v="1"/>
    <m/>
    <m/>
    <m/>
    <m/>
    <m/>
    <m/>
    <m/>
    <m/>
    <m/>
    <m/>
    <m/>
    <m/>
    <m/>
    <m/>
    <m/>
    <m/>
    <m/>
    <m/>
    <m/>
    <m/>
    <m/>
    <m/>
    <m/>
    <m/>
    <m/>
    <m/>
    <m/>
    <m/>
    <m/>
    <m/>
    <m/>
    <m/>
    <m/>
    <m/>
    <m/>
    <m/>
    <m/>
    <m/>
    <m/>
    <m/>
    <m/>
    <m/>
    <m/>
    <m/>
    <m/>
    <m/>
    <m/>
    <m/>
    <m/>
    <m/>
    <m/>
    <m/>
    <m/>
    <m/>
    <m/>
    <m/>
    <m/>
    <m/>
    <m/>
    <m/>
    <m/>
    <m/>
    <m/>
    <m/>
    <m/>
    <m/>
    <m/>
    <m/>
    <m/>
    <m/>
    <m/>
    <m/>
    <m/>
    <m/>
    <m/>
    <m/>
    <m/>
    <m/>
    <m/>
    <m/>
    <m/>
    <m/>
    <m/>
    <m/>
    <m/>
    <m/>
    <n v="1"/>
    <n v="1"/>
    <s v="ZBHT0021"/>
    <s v="koYtRMs4Gom"/>
    <s v="Allocated 02"/>
    <s v="Promise To Pay (PTP)"/>
    <s v="Ptp"/>
    <d v="2025-09-25T00:00:00"/>
    <s v="RINGING NO RESPONSE (RNR)"/>
    <s v="15:30-CALLED UP THE CUSTOMER NO. CUSTOMER CONTACT NUMBER ARE RINGING MODE"/>
    <d v="2025-09-08T00:00:00"/>
    <s v="NO"/>
  </r>
  <r>
    <n v="114150539"/>
    <s v="VISHAL ANANDA PAWAR"/>
    <s v="ONLINE"/>
    <s v="01.09.25 08.09.25"/>
    <n v="5624"/>
    <s v="UPI"/>
    <m/>
    <m/>
    <n v="2662"/>
    <n v="3945"/>
    <x v="4"/>
    <x v="2"/>
    <x v="0"/>
    <x v="9"/>
    <n v="11466.07"/>
    <n v="151"/>
    <n v="0"/>
    <n v="2700"/>
    <s v="16.08.25"/>
    <n v="1.6472679991411731E-2"/>
    <n v="1.9632456932348161E-3"/>
    <s v="RB"/>
    <x v="0"/>
    <s v="PAID"/>
    <x v="4"/>
    <m/>
    <m/>
    <s v="CAVA"/>
    <m/>
    <s v="-"/>
    <s v="SR NO 10 KAMRAJ NAGAR YERWADA NR ANCHU CHINES NR JAI HIND STORE   PUNE 411006"/>
    <s v="YERWADA"/>
    <s v=" 8767852251  "/>
    <s v="SCC CABLE CUMNICATON"/>
    <s v="SCC CABLE CUMNICATON LANE NO 5 POWER PIONT SHOP 306 3RD FLOOR KOREGAON PARK  NR YOGESH PINGLE BANGLOW PUNE 411001"/>
    <n v="6796"/>
    <n v="11466.07"/>
    <n v="57"/>
    <n v="23"/>
    <s v="-"/>
    <s v="NPA"/>
    <s v="MH12SW9199"/>
    <s v="HONDA ACTIVA 6G STD BS VI"/>
    <n v="44147"/>
    <n v="60"/>
    <x v="1"/>
    <s v="VIJAY NIKAM"/>
    <s v="NUTAN KAMBLE"/>
    <m/>
    <m/>
    <m/>
    <m/>
    <m/>
    <m/>
    <m/>
    <m/>
    <m/>
    <m/>
    <m/>
    <m/>
    <m/>
    <m/>
    <m/>
    <m/>
    <m/>
    <m/>
    <m/>
    <m/>
    <m/>
    <m/>
    <m/>
    <m/>
    <n v="1"/>
    <m/>
    <m/>
    <m/>
    <m/>
    <m/>
    <m/>
    <m/>
    <m/>
    <m/>
    <m/>
    <m/>
    <m/>
    <m/>
    <m/>
    <m/>
    <m/>
    <m/>
    <m/>
    <m/>
    <m/>
    <m/>
    <m/>
    <m/>
    <m/>
    <m/>
    <m/>
    <m/>
    <m/>
    <m/>
    <m/>
    <m/>
    <m/>
    <m/>
    <m/>
    <m/>
    <m/>
    <m/>
    <m/>
    <m/>
    <m/>
    <m/>
    <m/>
    <m/>
    <m/>
    <m/>
    <m/>
    <m/>
    <m/>
    <m/>
    <m/>
    <m/>
    <m/>
    <m/>
    <m/>
    <m/>
    <m/>
    <m/>
    <m/>
    <m/>
    <m/>
    <m/>
    <m/>
    <m/>
    <m/>
    <m/>
    <m/>
    <m/>
    <m/>
    <n v="1"/>
    <n v="1"/>
    <s v="ZBHT0012"/>
    <s v="B6HLbP3gk2m"/>
    <s v="Allocated 02"/>
    <s v="Payment (PAID)"/>
    <n v="6000"/>
    <d v="2025-09-09T00:00:00"/>
    <s v="RINGING NO RESPONSE (RNR)"/>
    <s v="dt--05th  Sep 17:37pm called up customer no 8767852251 Its  busy "/>
    <d v="2025-09-05T00:00:00"/>
    <s v="NO"/>
  </r>
  <r>
    <n v="463453356"/>
    <s v="ZISHAN CHIRAGUDDIN SAYYED"/>
    <s v="ONLINE"/>
    <s v="30.09.25"/>
    <n v="1000"/>
    <m/>
    <m/>
    <m/>
    <n v="931"/>
    <n v="2687"/>
    <x v="2"/>
    <x v="0"/>
    <x v="0"/>
    <x v="15"/>
    <n v="11309"/>
    <n v="159"/>
    <n v="0"/>
    <n v="2250"/>
    <s v="31.08.25"/>
    <n v="3.1392328463298473E-2"/>
    <n v="2.904294007807391E-3"/>
    <s v="STABLE"/>
    <x v="0"/>
    <s v="PTP"/>
    <x v="1"/>
    <m/>
    <n v="24"/>
    <s v="CAVA"/>
    <m/>
    <s v="ELG"/>
    <s v="SARVE NO 53/54   BHAU PATIL CHAW  L BOPODI OPP SAHYADRI  HOSPITAL  PUNE 411003"/>
    <s v="DAPODI"/>
    <s v=" 9307222234  "/>
    <s v="W N S GLOBAL SERVICES PVT LTD"/>
    <s v="      "/>
    <n v="5096"/>
    <n v="11309"/>
    <n v="87"/>
    <n v="115"/>
    <s v="-"/>
    <s v="NPA"/>
    <s v="MH12WD2683"/>
    <s v="SUZUKI BURGMAN STREET"/>
    <n v="45484"/>
    <n v="24"/>
    <x v="1"/>
    <s v="VIJAY NIKAM"/>
    <s v="NUTAN KAMBLE"/>
    <m/>
    <m/>
    <m/>
    <m/>
    <m/>
    <m/>
    <m/>
    <m/>
    <m/>
    <m/>
    <m/>
    <m/>
    <m/>
    <m/>
    <m/>
    <m/>
    <m/>
    <m/>
    <m/>
    <m/>
    <m/>
    <m/>
    <m/>
    <m/>
    <m/>
    <m/>
    <m/>
    <m/>
    <m/>
    <m/>
    <m/>
    <m/>
    <m/>
    <n v="1"/>
    <m/>
    <m/>
    <m/>
    <m/>
    <m/>
    <m/>
    <m/>
    <m/>
    <m/>
    <m/>
    <m/>
    <m/>
    <m/>
    <m/>
    <m/>
    <m/>
    <m/>
    <m/>
    <m/>
    <m/>
    <m/>
    <m/>
    <m/>
    <m/>
    <m/>
    <m/>
    <m/>
    <m/>
    <m/>
    <m/>
    <m/>
    <m/>
    <m/>
    <m/>
    <m/>
    <m/>
    <m/>
    <m/>
    <m/>
    <m/>
    <m/>
    <m/>
    <m/>
    <m/>
    <m/>
    <m/>
    <m/>
    <m/>
    <m/>
    <m/>
    <m/>
    <m/>
    <m/>
    <m/>
    <m/>
    <m/>
    <m/>
    <m/>
    <m/>
    <n v="1"/>
    <n v="1"/>
    <s v="ZBHT0009"/>
    <s v="k2vAlhcfrVL"/>
    <s v="Allocated 04"/>
    <s v="Promise To Pay (PTP)"/>
    <s v="Customer promise pay online 1000 on 17/09"/>
    <d v="2025-09-17T00:00:00"/>
    <s v="RINGING NO RESPONSE (RNR)"/>
    <s v="dt--05th  Sep 17:38pm called up customer no 9307222234 Its busy "/>
    <d v="2025-09-05T00:00:00"/>
    <s v="NO"/>
  </r>
  <r>
    <n v="135233500"/>
    <s v="MAYUR SHANKAR GURAV"/>
    <s v="ONLINE"/>
    <s v="25.09.25"/>
    <n v="2915"/>
    <s v="UPI"/>
    <m/>
    <m/>
    <n v="2915"/>
    <n v="2693"/>
    <x v="0"/>
    <x v="0"/>
    <x v="0"/>
    <x v="17"/>
    <n v="11156.01"/>
    <n v="62"/>
    <n v="0"/>
    <n v="2250"/>
    <s v="18.08.25"/>
    <n v="2.0423982530590312E-2"/>
    <n v="5.5576583211847813E-4"/>
    <s v="STABLE"/>
    <x v="0"/>
    <s v="PAID"/>
    <x v="1"/>
    <m/>
    <n v="24"/>
    <s v="CAVA"/>
    <m/>
    <s v="-"/>
    <s v="parandwadi pawana Nagar road  near bus stop a/p shivane  shivane maval Pune   near z p school TALEGAON DABHADE 410506"/>
    <s v="MAVAL"/>
    <s v=" 8446206960 8446206960 "/>
    <s v="SAI COLLECTION"/>
    <s v="at post somatane old Mumbai pune highwa near sai furniture  somatane tal haveli dist Pune  near sai furniture TALEGAON DABHADE 410506"/>
    <n v="5005"/>
    <n v="11156.01"/>
    <n v="26"/>
    <n v="23"/>
    <s v="-"/>
    <s v="REGULAR"/>
    <s v="MH14KL3945"/>
    <s v="JUPITER BASIC"/>
    <n v="44863"/>
    <n v="36"/>
    <x v="1"/>
    <s v="VIJAY NIKAM"/>
    <s v="AARTI ZENDE"/>
    <m/>
    <m/>
    <m/>
    <m/>
    <m/>
    <m/>
    <n v="1"/>
    <m/>
    <m/>
    <m/>
    <m/>
    <m/>
    <m/>
    <m/>
    <m/>
    <m/>
    <m/>
    <m/>
    <m/>
    <m/>
    <m/>
    <m/>
    <m/>
    <m/>
    <m/>
    <m/>
    <m/>
    <m/>
    <m/>
    <m/>
    <m/>
    <m/>
    <m/>
    <m/>
    <m/>
    <m/>
    <m/>
    <m/>
    <m/>
    <m/>
    <m/>
    <m/>
    <m/>
    <m/>
    <m/>
    <m/>
    <m/>
    <m/>
    <m/>
    <m/>
    <m/>
    <m/>
    <m/>
    <m/>
    <m/>
    <m/>
    <m/>
    <m/>
    <m/>
    <m/>
    <m/>
    <m/>
    <m/>
    <m/>
    <m/>
    <m/>
    <m/>
    <m/>
    <m/>
    <m/>
    <m/>
    <m/>
    <n v="1"/>
    <m/>
    <m/>
    <m/>
    <m/>
    <m/>
    <m/>
    <m/>
    <m/>
    <m/>
    <m/>
    <m/>
    <m/>
    <m/>
    <m/>
    <m/>
    <m/>
    <m/>
    <m/>
    <m/>
    <m/>
    <n v="2"/>
    <n v="1"/>
    <s v="DUWT0013"/>
    <s v="B2RAHYXXGFvm"/>
    <s v="Allocated 02"/>
    <s v="Promise To Pay (PTP)"/>
    <s v="Customer meet somatne phata sai collection and PTP online "/>
    <d v="2025-09-25T00:00:00"/>
    <s v="RINGING NO RESPONSE (RNR)"/>
    <s v="15:44-CALLED UP THE CUSTOMER NO. CUSTOMER CONTACT NUMBER ARE RINGING MODE"/>
    <d v="2025-09-17T00:00:00"/>
    <s v="NO"/>
  </r>
  <r>
    <n v="135144663"/>
    <s v="RAMDAS THAMA DABHADE"/>
    <s v="COLLECT"/>
    <s v="02.09.25"/>
    <n v="2880"/>
    <s v="UPI"/>
    <m/>
    <m/>
    <n v="2879"/>
    <n v="2823"/>
    <x v="0"/>
    <x v="0"/>
    <x v="0"/>
    <x v="16"/>
    <n v="11007.27"/>
    <n v="53"/>
    <n v="0"/>
    <n v="2700"/>
    <s v="07.08.25"/>
    <n v="6.6156460825911086E-3"/>
    <n v="5.4835595978335982E-4"/>
    <s v="STABLE"/>
    <x v="0"/>
    <s v="PAID"/>
    <x v="4"/>
    <s v="Cust at chakan"/>
    <m/>
    <s v="CAVNA"/>
    <m/>
    <s v="-"/>
    <s v="a/p muthalane mandave tal.junnar dist.pune   n/r hanuman temple OTUR 412409"/>
    <s v="JUNNAR"/>
    <s v=" 9370374287 9370374287 "/>
    <s v="sanjay enterprizes"/>
    <s v="a/p bosari midc tal.haveli dist.pune  n/r shri-datta temple PUNE 411026"/>
    <n v="5576"/>
    <n v="11007.27"/>
    <n v="26"/>
    <n v="23"/>
    <s v="-"/>
    <s v="REGULAR"/>
    <s v="MH14KL3626"/>
    <s v="HONDA SHINE DRUM BSVI"/>
    <n v="44855"/>
    <n v="36"/>
    <x v="1"/>
    <s v="KAILASH ATKARI"/>
    <s v="AARTI ZENDE"/>
    <m/>
    <m/>
    <m/>
    <n v="2"/>
    <m/>
    <m/>
    <m/>
    <m/>
    <m/>
    <m/>
    <m/>
    <m/>
    <m/>
    <m/>
    <m/>
    <m/>
    <m/>
    <m/>
    <m/>
    <m/>
    <m/>
    <m/>
    <m/>
    <m/>
    <m/>
    <m/>
    <m/>
    <m/>
    <m/>
    <m/>
    <m/>
    <m/>
    <m/>
    <m/>
    <m/>
    <m/>
    <m/>
    <m/>
    <m/>
    <m/>
    <m/>
    <m/>
    <m/>
    <m/>
    <m/>
    <m/>
    <m/>
    <m/>
    <m/>
    <m/>
    <m/>
    <m/>
    <m/>
    <m/>
    <m/>
    <m/>
    <m/>
    <m/>
    <m/>
    <m/>
    <m/>
    <m/>
    <m/>
    <m/>
    <m/>
    <m/>
    <m/>
    <m/>
    <m/>
    <m/>
    <m/>
    <m/>
    <m/>
    <m/>
    <m/>
    <m/>
    <m/>
    <m/>
    <m/>
    <m/>
    <m/>
    <m/>
    <m/>
    <m/>
    <m/>
    <m/>
    <m/>
    <m/>
    <m/>
    <m/>
    <m/>
    <m/>
    <m/>
    <n v="2"/>
    <n v="1"/>
    <s v="ZBHT0021"/>
    <s v="B6pmTQ5Beym"/>
    <s v="Allocated 02"/>
    <s v="Cash In Hand (PAID)"/>
    <s v="Paid"/>
    <d v="2025-09-02T00:00:00"/>
    <s v="Non Contactable Customer (POT_SKIP)"/>
    <s v="15:35-CALLED UP THE CUSTOMER NO. CUSTOMER CONTACT NUMBER ARE  SWICH OFF MODE"/>
    <d v="2025-09-03T00:00:00"/>
    <s v="NO"/>
  </r>
  <r>
    <n v="451307458"/>
    <s v="SARITA SHAILESH RAGADE"/>
    <s v="ONLINE"/>
    <s v="24.09.25"/>
    <n v="2810"/>
    <s v="UPI"/>
    <n v="111690890936"/>
    <m/>
    <n v="2793"/>
    <n v="2788"/>
    <x v="0"/>
    <x v="0"/>
    <x v="0"/>
    <x v="17"/>
    <n v="10790"/>
    <n v="10"/>
    <n v="0"/>
    <n v="2230"/>
    <s v="-"/>
    <n v="1.9753905877197091E-2"/>
    <n v="5.3753208616327689E-4"/>
    <s v="STABLE"/>
    <x v="0"/>
    <s v="-"/>
    <x v="1"/>
    <m/>
    <n v="25"/>
    <s v="CAVA"/>
    <m/>
    <s v="-"/>
    <s v="MAVKAR BLDG H NO   161 SHIVAJI CHOWK  TUNGARLI NR  JAKHMATA MANDIR  KAILVALDHM 410403"/>
    <s v="LONAVALA"/>
    <s v=" 9049573982  "/>
    <s v="SARITA RAGADE"/>
    <s v="LONAVALA MAVAL     LONAVALA 410401"/>
    <n v="5028"/>
    <n v="10790"/>
    <n v="27"/>
    <n v="24"/>
    <s v="-"/>
    <s v="NPA"/>
    <s v="MH14JV2243"/>
    <s v="FASCINO DISC DLX BLUETOOTH VERSION"/>
    <n v="44496"/>
    <n v="48"/>
    <x v="1"/>
    <s v="VIJAY NIKAM"/>
    <s v="AARTI ZENDE"/>
    <m/>
    <m/>
    <m/>
    <m/>
    <m/>
    <m/>
    <n v="1"/>
    <m/>
    <m/>
    <m/>
    <m/>
    <m/>
    <m/>
    <m/>
    <m/>
    <m/>
    <m/>
    <m/>
    <m/>
    <m/>
    <m/>
    <m/>
    <m/>
    <m/>
    <m/>
    <m/>
    <m/>
    <m/>
    <m/>
    <m/>
    <m/>
    <m/>
    <m/>
    <m/>
    <m/>
    <m/>
    <m/>
    <m/>
    <m/>
    <m/>
    <m/>
    <m/>
    <m/>
    <m/>
    <m/>
    <m/>
    <m/>
    <m/>
    <m/>
    <m/>
    <m/>
    <m/>
    <m/>
    <m/>
    <m/>
    <m/>
    <m/>
    <m/>
    <m/>
    <m/>
    <m/>
    <m/>
    <m/>
    <m/>
    <m/>
    <m/>
    <m/>
    <m/>
    <m/>
    <m/>
    <m/>
    <m/>
    <m/>
    <m/>
    <m/>
    <m/>
    <m/>
    <m/>
    <m/>
    <m/>
    <m/>
    <m/>
    <m/>
    <m/>
    <m/>
    <m/>
    <m/>
    <m/>
    <m/>
    <m/>
    <m/>
    <m/>
    <m/>
    <n v="1"/>
    <n v="1"/>
    <s v="DUWT0013"/>
    <s v="A2MkDx82hz"/>
    <s v="Allocated 02"/>
    <s v="Door Locked (NC_DL)"/>
    <s v="Door lock "/>
    <d v="2025-09-03T00:00:00"/>
    <s v="Non Contactable Customer (POT_SKIP)"/>
    <s v="16:47-CALLED UP THE CUSTOMER NO. CUSTOMER IS NOT CONTACTABLE ON ANY CONTACT NO.IN SYSTEM"/>
    <d v="2025-09-03T00:00:00"/>
    <s v="NO"/>
  </r>
  <r>
    <n v="134977742"/>
    <s v="SHRIRAM SHAHAJI KAMBLE"/>
    <m/>
    <m/>
    <m/>
    <m/>
    <m/>
    <m/>
    <n v="2802"/>
    <n v="2802"/>
    <x v="0"/>
    <x v="1"/>
    <x v="1"/>
    <x v="10"/>
    <n v="10778.19"/>
    <n v="31"/>
    <n v="0"/>
    <n v="2700"/>
    <s v="-"/>
    <n v="1.6582888502395862E-2"/>
    <n v="5.3694374010789339E-4"/>
    <s v="FLOW"/>
    <x v="1"/>
    <s v="-"/>
    <x v="2"/>
    <s v="Add not found"/>
    <m/>
    <s v="CNAVNA"/>
    <m/>
    <s v="-"/>
    <s v="LANDGEWASTI BEHIND RAJ COLONY BHOSARI PUNE BHOSARI   NEAR INDURAJ COLONY 3 NO PUNE 411018"/>
    <s v="BHOSARI"/>
    <s v="9860604764 9860604764 9860604764 "/>
    <s v="GENIE AUTO PRODUCTS PVT LTD"/>
    <s v="GENIE AUTO PRODUCTS PVT LTD 17 S BLOCK MIDC BHOSARI PUNE MAHARASHTRA  NEAR MIDC PUNE 411026"/>
    <n v="5533"/>
    <n v="10778.19"/>
    <n v="26"/>
    <n v="54"/>
    <s v="-"/>
    <s v="REGULAR"/>
    <s v="MH24BQ7818"/>
    <s v="SPLENDOR PLUS BS6 I3S DRS CAST FI"/>
    <n v="44865"/>
    <n v="36"/>
    <x v="1"/>
    <s v="VIJAY NIKAM"/>
    <s v="NUTAN KAMBLE"/>
    <m/>
    <m/>
    <m/>
    <m/>
    <m/>
    <m/>
    <n v="1"/>
    <m/>
    <m/>
    <n v="1"/>
    <m/>
    <m/>
    <m/>
    <m/>
    <m/>
    <m/>
    <m/>
    <m/>
    <m/>
    <m/>
    <m/>
    <m/>
    <m/>
    <m/>
    <m/>
    <m/>
    <m/>
    <m/>
    <m/>
    <m/>
    <m/>
    <m/>
    <m/>
    <m/>
    <m/>
    <m/>
    <m/>
    <m/>
    <m/>
    <m/>
    <m/>
    <m/>
    <m/>
    <m/>
    <m/>
    <m/>
    <m/>
    <m/>
    <m/>
    <m/>
    <m/>
    <m/>
    <m/>
    <m/>
    <m/>
    <m/>
    <m/>
    <m/>
    <m/>
    <m/>
    <m/>
    <m/>
    <m/>
    <m/>
    <m/>
    <m/>
    <m/>
    <m/>
    <m/>
    <m/>
    <m/>
    <m/>
    <m/>
    <m/>
    <m/>
    <m/>
    <m/>
    <m/>
    <m/>
    <m/>
    <m/>
    <m/>
    <m/>
    <m/>
    <m/>
    <m/>
    <m/>
    <m/>
    <m/>
    <m/>
    <m/>
    <m/>
    <m/>
    <n v="2"/>
    <n v="1"/>
    <s v="DUWT0025"/>
    <s v="kPQtUSCGHj6c"/>
    <s v="Allocated 02"/>
    <s v="Address Not Found (NC_ANF)"/>
    <s v="Customer residence add not found short add "/>
    <d v="2025-09-04T00:00:00"/>
    <s v="Non Contactable Customer (POT_SKIP)"/>
    <s v="dt--08th  sep 18:13pm called up customer no  Its  not connected   "/>
    <d v="2025-09-08T00:00:00"/>
    <s v="VYMO"/>
  </r>
  <r>
    <n v="133974707"/>
    <s v="DEVIDAS GOVIND PAWAR"/>
    <m/>
    <m/>
    <m/>
    <m/>
    <m/>
    <m/>
    <n v="3608"/>
    <n v="7469"/>
    <x v="2"/>
    <x v="1"/>
    <x v="1"/>
    <x v="11"/>
    <n v="10710.75"/>
    <n v="384"/>
    <n v="0"/>
    <n v="450"/>
    <s v="STABLE"/>
    <n v="0.15470417245924131"/>
    <n v="2.7506558532251319E-3"/>
    <s v="FLOW"/>
    <x v="3"/>
    <s v="PAID"/>
    <x v="1"/>
    <m/>
    <m/>
    <m/>
    <m/>
    <s v="-"/>
    <s v="KOTAM WADI AT CHAVSAR PO PAWANANAGAR TALUKA MAVAL CHAVSAR PAWANANAGAR PUNE   NEAR R Z P SCHOOL MAVAL 410406"/>
    <s v="PAVNA NAGAR"/>
    <s v=" 8623078177 8623078177 "/>
    <s v="MAHATMA GANDHI RASHTRIYA GRAMIN ROJ"/>
    <s v="MAHATMA GANDHI RASHTRIYA GRAMIN ROJGAR KAYDA AT CHAVSAR CHAVSAR KEVARE CHAVSAR MAVAL  NEAR HIGHWAY ROAD MAVAL 410406"/>
    <n v="8303"/>
    <n v="10710.75"/>
    <n v="87"/>
    <n v="115"/>
    <s v="-"/>
    <s v="NPA"/>
    <s v="MH12VE8702"/>
    <s v="HONDA SP 125 BS VI DISC"/>
    <n v="44824"/>
    <n v="36"/>
    <x v="1"/>
    <s v="VIJAY NIKAM"/>
    <s v="AARTI ZENDE"/>
    <m/>
    <m/>
    <m/>
    <m/>
    <m/>
    <m/>
    <m/>
    <m/>
    <m/>
    <n v="1"/>
    <m/>
    <m/>
    <m/>
    <m/>
    <m/>
    <m/>
    <m/>
    <m/>
    <m/>
    <m/>
    <m/>
    <m/>
    <m/>
    <m/>
    <m/>
    <m/>
    <m/>
    <m/>
    <m/>
    <m/>
    <m/>
    <m/>
    <m/>
    <m/>
    <m/>
    <m/>
    <m/>
    <m/>
    <m/>
    <m/>
    <m/>
    <m/>
    <m/>
    <m/>
    <m/>
    <m/>
    <m/>
    <m/>
    <m/>
    <m/>
    <m/>
    <m/>
    <m/>
    <m/>
    <m/>
    <m/>
    <m/>
    <m/>
    <m/>
    <m/>
    <m/>
    <m/>
    <m/>
    <m/>
    <m/>
    <m/>
    <m/>
    <m/>
    <m/>
    <m/>
    <m/>
    <m/>
    <m/>
    <m/>
    <m/>
    <m/>
    <m/>
    <m/>
    <m/>
    <m/>
    <m/>
    <m/>
    <m/>
    <m/>
    <m/>
    <m/>
    <m/>
    <m/>
    <m/>
    <m/>
    <m/>
    <m/>
    <m/>
    <n v="1"/>
    <n v="1"/>
    <s v="ZBHT0013"/>
    <s v="k6O-QEZkly7"/>
    <s v="Allocated 02"/>
    <s v="Promise To Pay (PTP)"/>
    <s v="Ptp"/>
    <d v="2025-09-10T00:00:00"/>
    <s v="RINGING NO RESPONSE (RNR)"/>
    <s v="17:04-CALLED UP THE CUSTOMER NO. CUSTOMER CONTACT NUMBER ARE RINGING MODE"/>
    <d v="2025-09-03T00:00:00"/>
    <s v="NO"/>
  </r>
  <r>
    <n v="451314908"/>
    <s v="SUNITA MACHINDRA CHAVAN"/>
    <s v="ONLINE"/>
    <s v="30.09.25"/>
    <n v="2835"/>
    <m/>
    <m/>
    <m/>
    <n v="2764"/>
    <n v="2718"/>
    <x v="0"/>
    <x v="0"/>
    <x v="0"/>
    <x v="17"/>
    <n v="10677"/>
    <n v="62"/>
    <n v="0"/>
    <n v="2250"/>
    <s v="29.08.25"/>
    <n v="1.9547029939836268E-2"/>
    <n v="5.3190269545554288E-4"/>
    <s v="STABLE"/>
    <x v="0"/>
    <s v="PTP"/>
    <x v="1"/>
    <m/>
    <n v="30"/>
    <s v="CAVA"/>
    <m/>
    <s v="-"/>
    <s v="AKSHAY CITY PLAT   NO 102 KANHE-TAKVE  ROAD NEAR  RURAL HOSPITL KANHE  VADGAON 412106"/>
    <s v="TAKAVE"/>
    <s v=" 8796919293  "/>
    <s v="JEEVAN AQUA"/>
    <s v="KANHE MAVAL     VADGAON 412106"/>
    <n v="5030"/>
    <n v="10677"/>
    <n v="27"/>
    <n v="55"/>
    <s v="-"/>
    <s v="NPA"/>
    <s v="MH14JV5882"/>
    <s v="ACTIVA 125 DISC BSVI"/>
    <n v="44497"/>
    <n v="48"/>
    <x v="1"/>
    <s v="VIJAY NIKAM"/>
    <s v="AARTI ZENDE"/>
    <m/>
    <m/>
    <m/>
    <m/>
    <m/>
    <m/>
    <m/>
    <m/>
    <m/>
    <m/>
    <m/>
    <m/>
    <m/>
    <m/>
    <m/>
    <m/>
    <m/>
    <m/>
    <m/>
    <m/>
    <m/>
    <m/>
    <m/>
    <m/>
    <m/>
    <m/>
    <m/>
    <m/>
    <m/>
    <m/>
    <m/>
    <m/>
    <m/>
    <m/>
    <m/>
    <m/>
    <n v="1"/>
    <m/>
    <m/>
    <m/>
    <m/>
    <m/>
    <m/>
    <m/>
    <m/>
    <m/>
    <m/>
    <m/>
    <m/>
    <m/>
    <m/>
    <m/>
    <m/>
    <m/>
    <m/>
    <m/>
    <m/>
    <m/>
    <m/>
    <m/>
    <m/>
    <m/>
    <m/>
    <m/>
    <m/>
    <m/>
    <m/>
    <m/>
    <m/>
    <m/>
    <m/>
    <m/>
    <m/>
    <m/>
    <m/>
    <m/>
    <m/>
    <m/>
    <m/>
    <m/>
    <m/>
    <m/>
    <m/>
    <m/>
    <m/>
    <m/>
    <m/>
    <m/>
    <m/>
    <m/>
    <m/>
    <m/>
    <m/>
    <n v="1"/>
    <n v="1"/>
    <s v="DUWT0013"/>
    <e v="#N/A"/>
    <e v="#N/A"/>
    <e v="#N/A"/>
    <e v="#N/A"/>
    <e v="#N/A"/>
    <e v="#N/A"/>
    <e v="#N/A"/>
    <e v="#N/A"/>
    <s v="NO"/>
  </r>
  <r>
    <n v="455602064"/>
    <s v="ESTAKHAR SHAUKAT ALI ANSARI"/>
    <s v="ONLINE"/>
    <s v="01.09.25 27.09.25"/>
    <n v="6012"/>
    <s v="UPI"/>
    <n v="560683907735"/>
    <m/>
    <n v="2683"/>
    <n v="2936"/>
    <x v="4"/>
    <x v="2"/>
    <x v="0"/>
    <x v="7"/>
    <n v="10559.12"/>
    <n v="73"/>
    <n v="0"/>
    <n v="1571.28"/>
    <s v="FLOW"/>
    <n v="1.8013588017563621E-2"/>
    <n v="1.807955721912531E-3"/>
    <s v="RB"/>
    <x v="0"/>
    <s v="MPTP"/>
    <x v="4"/>
    <s v="Add not found"/>
    <m/>
    <s v="CAVNA"/>
    <m/>
    <s v="-"/>
    <s v="DATT NAGAR DHOBI   GHAT BEHIND RAJDEEP  FLOOR MILL  CHINCHWAD NEAR EXIDE BATTERY COMPANY  PUNE 411019"/>
    <s v="CHINCHWAD"/>
    <s v=" 7741083802  "/>
    <s v="SABRIN CYCLE MART"/>
    <s v="AKURDI CHAKHALI   ROAD NEWALE WASTI  SANT TUKARAM  NAGAR  PUNE 411062"/>
    <n v="4580.28"/>
    <n v="10559.12"/>
    <n v="58"/>
    <n v="0"/>
    <s v="-"/>
    <s v="REGULAR"/>
    <s v="MH14KL4866"/>
    <s v="JUPITER ZX AOL DRUM"/>
    <n v="44875"/>
    <n v="36"/>
    <x v="1"/>
    <s v="KAILASH ATKARI"/>
    <s v="NUTAN KAMBLE"/>
    <m/>
    <m/>
    <m/>
    <m/>
    <m/>
    <m/>
    <m/>
    <m/>
    <m/>
    <n v="1"/>
    <m/>
    <m/>
    <m/>
    <m/>
    <m/>
    <m/>
    <m/>
    <m/>
    <m/>
    <m/>
    <m/>
    <m/>
    <m/>
    <m/>
    <m/>
    <m/>
    <m/>
    <m/>
    <m/>
    <m/>
    <m/>
    <m/>
    <m/>
    <m/>
    <m/>
    <m/>
    <m/>
    <m/>
    <m/>
    <m/>
    <m/>
    <m/>
    <m/>
    <m/>
    <m/>
    <m/>
    <m/>
    <m/>
    <m/>
    <m/>
    <m/>
    <m/>
    <m/>
    <m/>
    <m/>
    <m/>
    <m/>
    <m/>
    <m/>
    <m/>
    <m/>
    <m/>
    <m/>
    <m/>
    <m/>
    <m/>
    <m/>
    <m/>
    <m/>
    <m/>
    <m/>
    <m/>
    <m/>
    <m/>
    <m/>
    <m/>
    <m/>
    <m/>
    <m/>
    <m/>
    <m/>
    <m/>
    <m/>
    <m/>
    <m/>
    <m/>
    <m/>
    <m/>
    <m/>
    <m/>
    <m/>
    <m/>
    <m/>
    <n v="1"/>
    <n v="1"/>
    <s v="ZBHT0015"/>
    <s v="koO6a2vkeyc"/>
    <s v="Allocated 02"/>
    <s v="Address Not Found (NC_ANF)"/>
    <s v="Visit cm residence address cm residence address not found "/>
    <d v="2025-09-04T00:00:00"/>
    <s v="RINGING NO RESPONSE (RNR)"/>
    <s v="15:36-CALLED UP THE CUSTOMER NO. CUSTOMER CONTACT NUMBER ARE RINGING MODE"/>
    <d v="2025-09-03T00:00:00"/>
    <s v="NO"/>
  </r>
  <r>
    <n v="453792170"/>
    <s v="NAGASEN GAUTAM WANKHEDE"/>
    <m/>
    <m/>
    <m/>
    <m/>
    <m/>
    <m/>
    <n v="3363"/>
    <n v="10761.5"/>
    <x v="3"/>
    <x v="1"/>
    <x v="1"/>
    <x v="6"/>
    <n v="10450.5"/>
    <n v="869"/>
    <n v="0"/>
    <n v="1800"/>
    <s v="-"/>
    <n v="4.3585610346603708E-2"/>
    <n v="3.5633523992093809E-3"/>
    <s v="FLOW"/>
    <x v="1"/>
    <s v="-"/>
    <x v="2"/>
    <s v="Entry restricted"/>
    <m/>
    <s v="CNAVNA"/>
    <m/>
    <s v="-"/>
    <s v="TALERA AUTOMOBILE   PVT LTD TALERA  ESTATE GATE  NO 2326 NAGAR RD CHOKHI DHANI WAGHOLI  VAGHOLI 412207"/>
    <s v="WAGHOLI"/>
    <s v=" 9067344286  "/>
    <s v="BRITANNIA DAIRY PRIVATE LIMITED"/>
    <s v="RANJANGAON Shirur     RANJANGAON GANAPATI 412209"/>
    <n v="13430.5"/>
    <n v="10450.5"/>
    <n v="149"/>
    <n v="177"/>
    <s v="-"/>
    <s v="NPA"/>
    <s v="MH12UK6887"/>
    <s v="SPLENDOR PLUS I3S XTEC"/>
    <n v="44733"/>
    <n v="36"/>
    <x v="1"/>
    <s v="VIJAY NIKAM"/>
    <s v="NUTAN KAMBLE"/>
    <m/>
    <m/>
    <m/>
    <m/>
    <m/>
    <m/>
    <m/>
    <m/>
    <m/>
    <m/>
    <m/>
    <m/>
    <m/>
    <m/>
    <m/>
    <m/>
    <m/>
    <m/>
    <m/>
    <m/>
    <m/>
    <n v="1"/>
    <m/>
    <m/>
    <m/>
    <m/>
    <m/>
    <m/>
    <m/>
    <m/>
    <m/>
    <m/>
    <m/>
    <m/>
    <m/>
    <m/>
    <m/>
    <m/>
    <m/>
    <m/>
    <m/>
    <m/>
    <n v="1"/>
    <m/>
    <m/>
    <m/>
    <m/>
    <m/>
    <m/>
    <m/>
    <m/>
    <m/>
    <m/>
    <m/>
    <m/>
    <m/>
    <m/>
    <m/>
    <m/>
    <m/>
    <m/>
    <m/>
    <m/>
    <m/>
    <m/>
    <m/>
    <m/>
    <m/>
    <m/>
    <m/>
    <m/>
    <m/>
    <m/>
    <m/>
    <m/>
    <m/>
    <m/>
    <m/>
    <m/>
    <m/>
    <m/>
    <m/>
    <m/>
    <m/>
    <m/>
    <m/>
    <m/>
    <m/>
    <m/>
    <m/>
    <m/>
    <m/>
    <m/>
    <n v="2"/>
    <n v="1"/>
    <s v="DUWT0021"/>
    <s v="B6kLaNDTGom"/>
    <s v="Allocated 02"/>
    <s v="Entry Restricted (NC_ER)"/>
    <s v="Customer work in restricted area entry not allowed "/>
    <d v="2025-09-15T00:00:00"/>
    <s v="Non Contactable Customer (POT_SKIP)"/>
    <s v="15:31-CALLED UP THE CUSTOMER NO. CUSTOMER IS NOT CONTACTABLE ON ANY CONTACT NO.IN SYSTEM"/>
    <d v="2025-09-08T00:00:00"/>
    <s v="NO"/>
  </r>
  <r>
    <n v="134264995"/>
    <s v="VAISHALI BHARAT KEMSE"/>
    <s v="COLLECT"/>
    <s v="26.09.25"/>
    <n v="3516"/>
    <m/>
    <m/>
    <m/>
    <n v="3516"/>
    <n v="3406"/>
    <x v="0"/>
    <x v="0"/>
    <x v="0"/>
    <x v="0"/>
    <n v="10172.64"/>
    <n v="110"/>
    <n v="0"/>
    <n v="2700"/>
    <s v="25.08.25"/>
    <n v="5.8655382508525826E-3"/>
    <n v="5.0677668220463362E-4"/>
    <s v="STABLE"/>
    <x v="0"/>
    <s v="PTP"/>
    <x v="1"/>
    <m/>
    <n v="26"/>
    <s v="CAVA"/>
    <m/>
    <s v="-"/>
    <s v="W/O- BHARAT KEMSE AT POST KASARSAI  TQ  MULSHI KASARSAI PUNE  NR SANT TUKARAM SAKHAR KARKHANA PUNE 410506"/>
    <s v="KASARSAI"/>
    <s v=" 8805260092 8805260092 "/>
    <s v="KOLTE PATIL DEVELOPERS"/>
    <s v="KOLTE PATIL DEVELOPERS KOLTE PATIL LIFE REPUBLIC BUILDING R 6 MARUNJI TAL MULSHI PUNE  NR.ANISHA GLOBLE SCHOOL PUNE 411057"/>
    <n v="6216"/>
    <n v="10172.64"/>
    <n v="26"/>
    <n v="54"/>
    <s v="-"/>
    <s v="REGULAR"/>
    <s v="MH14KK3586"/>
    <s v="DESTINI 125 XTEC"/>
    <n v="44840"/>
    <n v="36"/>
    <x v="1"/>
    <s v="KAILASH ATKARI"/>
    <s v="NUTAN KAMBLE"/>
    <m/>
    <m/>
    <m/>
    <n v="1"/>
    <m/>
    <m/>
    <m/>
    <m/>
    <m/>
    <m/>
    <m/>
    <m/>
    <m/>
    <m/>
    <m/>
    <m/>
    <m/>
    <m/>
    <m/>
    <m/>
    <m/>
    <m/>
    <m/>
    <m/>
    <m/>
    <m/>
    <m/>
    <m/>
    <m/>
    <m/>
    <m/>
    <m/>
    <m/>
    <m/>
    <m/>
    <m/>
    <m/>
    <m/>
    <m/>
    <m/>
    <m/>
    <m/>
    <m/>
    <m/>
    <m/>
    <m/>
    <m/>
    <m/>
    <m/>
    <m/>
    <m/>
    <m/>
    <m/>
    <m/>
    <m/>
    <m/>
    <m/>
    <m/>
    <m/>
    <m/>
    <m/>
    <m/>
    <m/>
    <m/>
    <m/>
    <m/>
    <m/>
    <m/>
    <m/>
    <m/>
    <m/>
    <m/>
    <m/>
    <m/>
    <m/>
    <n v="2"/>
    <m/>
    <m/>
    <m/>
    <m/>
    <m/>
    <m/>
    <m/>
    <m/>
    <m/>
    <m/>
    <m/>
    <m/>
    <m/>
    <m/>
    <m/>
    <m/>
    <m/>
    <n v="3"/>
    <n v="1"/>
    <s v="DUWT0030"/>
    <s v="koJL_AOkFyz"/>
    <s v="Allocated 02"/>
    <s v="Payment (PAID)"/>
    <s v="Payment (PAID)"/>
    <d v="2025-09-26T00:00:00"/>
    <s v="RINGING NO RESPONSE (RNR)"/>
    <s v="dt--05th  Sep 17:39pm called up customer no 8805260092  Its ringing "/>
    <d v="2025-09-05T00:00:00"/>
    <s v="NO"/>
  </r>
  <r>
    <n v="462096329"/>
    <s v="VAIBHAVI ANIL KHAWALE"/>
    <s v="ONLINE"/>
    <s v="04.09.25"/>
    <n v="5305"/>
    <s v="UPI"/>
    <n v="768388025347"/>
    <m/>
    <n v="5222"/>
    <n v="5222"/>
    <x v="0"/>
    <x v="0"/>
    <x v="0"/>
    <x v="12"/>
    <n v="10161"/>
    <n v="83"/>
    <n v="0"/>
    <n v="0"/>
    <s v="-"/>
    <n v="1.140961946465585E-2"/>
    <n v="5.0619680514412009E-4"/>
    <s v="STABLE"/>
    <x v="0"/>
    <s v="-"/>
    <x v="4"/>
    <m/>
    <m/>
    <m/>
    <m/>
    <s v="-"/>
    <s v="Sr.no.49/1A/1 Bharat-D/O:-Anil-Khawale    Colony Kalewadi-Kalewadi-Near  Opp Purandar Medical Waghare-Raswanti-Kalewadi PUNE 411017"/>
    <s v="KALEWADI"/>
    <s v=" 8767731528 8788921384 "/>
    <s v="INFOSYS LIMITED"/>
    <s v="RAJIV GANDHI INFOTECH   PHASE 2   HINJEWADI PUNE PUNE 411057"/>
    <n v="5305"/>
    <n v="10161"/>
    <n v="27"/>
    <n v="24"/>
    <s v="-"/>
    <s v="REGULAR"/>
    <s v="MH14LK3978"/>
    <s v="HONDA ACTIVA 6G H SMART"/>
    <n v="45353"/>
    <n v="18"/>
    <x v="1"/>
    <s v="KAILASH ATKARI"/>
    <s v="NUTAN KAMBLE"/>
    <m/>
    <m/>
    <m/>
    <m/>
    <m/>
    <m/>
    <m/>
    <m/>
    <m/>
    <n v="1"/>
    <m/>
    <m/>
    <m/>
    <m/>
    <m/>
    <m/>
    <m/>
    <m/>
    <m/>
    <m/>
    <m/>
    <m/>
    <m/>
    <m/>
    <m/>
    <m/>
    <m/>
    <m/>
    <m/>
    <m/>
    <m/>
    <m/>
    <m/>
    <n v="1"/>
    <m/>
    <m/>
    <m/>
    <m/>
    <m/>
    <m/>
    <m/>
    <m/>
    <m/>
    <m/>
    <m/>
    <m/>
    <m/>
    <m/>
    <m/>
    <m/>
    <m/>
    <m/>
    <m/>
    <m/>
    <m/>
    <m/>
    <m/>
    <m/>
    <m/>
    <m/>
    <m/>
    <m/>
    <m/>
    <m/>
    <m/>
    <m/>
    <m/>
    <m/>
    <m/>
    <m/>
    <m/>
    <m/>
    <m/>
    <m/>
    <m/>
    <m/>
    <m/>
    <m/>
    <m/>
    <m/>
    <m/>
    <m/>
    <m/>
    <m/>
    <m/>
    <m/>
    <m/>
    <m/>
    <m/>
    <m/>
    <m/>
    <m/>
    <m/>
    <n v="2"/>
    <n v="1"/>
    <s v="ZBHT0015"/>
    <s v="A6AcpYClYgm"/>
    <s v="Allocated"/>
    <s v="Left Message (LMCB)"/>
    <s v="Visited at customer residence address. Customer not meet at home. Left message at home with parents."/>
    <d v="2025-09-12T00:00:00"/>
    <s v="RINGING NO RESPONSE (RNR)"/>
    <s v="dt--02nd sep 17:44pm called up customer no  8788921384 Its ringing "/>
    <d v="2025-09-02T00:00:00"/>
    <s v="NO"/>
  </r>
  <r>
    <n v="460002742"/>
    <s v="VIDHYASAGAR SHYAMRAO GODHANE"/>
    <s v="ONLINE"/>
    <s v="03.09.25"/>
    <n v="3550"/>
    <s v="UPI"/>
    <n v="5999805163"/>
    <m/>
    <n v="3487"/>
    <n v="3479"/>
    <x v="0"/>
    <x v="0"/>
    <x v="0"/>
    <x v="10"/>
    <n v="10146"/>
    <n v="56"/>
    <n v="0"/>
    <n v="2250"/>
    <s v="22.08.25"/>
    <n v="1.561022646152168E-2"/>
    <n v="5.0544954089088107E-4"/>
    <s v="STABLE"/>
    <x v="0"/>
    <s v="PTP"/>
    <x v="4"/>
    <m/>
    <m/>
    <m/>
    <m/>
    <s v="-"/>
    <s v="SAHKAR COLONY SR.   NO 193 12 DURGA  MATA MANDIR  CHAKRAPANI BHOSARI PUNE ROAD Pune City PUNE 411039"/>
    <s v="BHOSARI"/>
    <s v=" 8888049183 9529856578 "/>
    <s v="GODHANE ELECTICAL"/>
    <s v="SAHKAR COLONY NO.   193 CHAKRAPANI  VASAHAT BHOSARI  PUNE NR DURGA MATA MANDIR PUNE 411039"/>
    <n v="5785"/>
    <n v="10146"/>
    <n v="27"/>
    <n v="24"/>
    <s v="-"/>
    <s v="REGULAR"/>
    <s v="MH14LC5461"/>
    <s v="PASSION PLUS I3S DRS CAST"/>
    <n v="45204"/>
    <n v="24"/>
    <x v="1"/>
    <s v="VIJAY NIKAM"/>
    <s v="NUTAN KAMBLE"/>
    <m/>
    <m/>
    <m/>
    <n v="1"/>
    <m/>
    <m/>
    <m/>
    <m/>
    <m/>
    <m/>
    <m/>
    <m/>
    <m/>
    <m/>
    <m/>
    <m/>
    <m/>
    <m/>
    <m/>
    <m/>
    <m/>
    <m/>
    <m/>
    <m/>
    <m/>
    <m/>
    <m/>
    <m/>
    <m/>
    <m/>
    <m/>
    <m/>
    <m/>
    <m/>
    <m/>
    <m/>
    <m/>
    <m/>
    <m/>
    <m/>
    <m/>
    <m/>
    <m/>
    <m/>
    <m/>
    <m/>
    <m/>
    <m/>
    <m/>
    <m/>
    <m/>
    <m/>
    <m/>
    <m/>
    <m/>
    <m/>
    <m/>
    <m/>
    <m/>
    <m/>
    <m/>
    <m/>
    <m/>
    <m/>
    <m/>
    <m/>
    <m/>
    <m/>
    <m/>
    <m/>
    <m/>
    <m/>
    <m/>
    <m/>
    <m/>
    <m/>
    <m/>
    <m/>
    <m/>
    <m/>
    <m/>
    <m/>
    <m/>
    <m/>
    <m/>
    <m/>
    <m/>
    <m/>
    <m/>
    <m/>
    <m/>
    <m/>
    <m/>
    <n v="1"/>
    <n v="1"/>
    <s v="DUWT0025"/>
    <s v="G6H1jVXYgm"/>
    <s v="Allocated"/>
    <s v="Promise To Pay (PTP)"/>
    <s v="Customer given ptp to online payment "/>
    <d v="2025-09-02T00:00:00"/>
    <e v="#N/A"/>
    <e v="#N/A"/>
    <e v="#N/A"/>
    <s v="NO"/>
  </r>
  <r>
    <n v="462921169"/>
    <s v="CHHAYA RAVI BANSODE"/>
    <m/>
    <m/>
    <m/>
    <m/>
    <m/>
    <m/>
    <n v="2659"/>
    <n v="2659"/>
    <x v="0"/>
    <x v="1"/>
    <x v="1"/>
    <x v="12"/>
    <n v="10134"/>
    <n v="3"/>
    <n v="0"/>
    <n v="900"/>
    <s v="-"/>
    <n v="1.1379301609568191E-2"/>
    <n v="5.0485172948828993E-4"/>
    <s v="FLOW"/>
    <x v="1"/>
    <s v="-"/>
    <x v="2"/>
    <s v="Shifted"/>
    <m/>
    <s v="CNAVNA"/>
    <m/>
    <s v="-"/>
    <s v="NEAR HANUMAN MANDIR   LALTOPI NAGAR  MORWADI PIMPRI  PUNE  PUNE 411018"/>
    <s v="PIMAPRI"/>
    <s v=" 9921283186  "/>
    <s v="OTHERS"/>
    <s v="      "/>
    <n v="3562"/>
    <n v="10134"/>
    <n v="26"/>
    <n v="54"/>
    <s v="-"/>
    <s v="REGULAR"/>
    <s v="MH14KR9110"/>
    <s v="SPLENDOR PLUS BS6 I3S DRS CAST FI"/>
    <n v="45428"/>
    <n v="18"/>
    <x v="1"/>
    <s v="KAILASH ATKARI"/>
    <s v="NUTAN KAMBLE"/>
    <m/>
    <m/>
    <m/>
    <m/>
    <m/>
    <m/>
    <m/>
    <m/>
    <m/>
    <m/>
    <m/>
    <m/>
    <n v="1"/>
    <m/>
    <m/>
    <m/>
    <m/>
    <m/>
    <m/>
    <m/>
    <m/>
    <m/>
    <m/>
    <m/>
    <m/>
    <m/>
    <m/>
    <n v="1"/>
    <m/>
    <m/>
    <m/>
    <m/>
    <m/>
    <m/>
    <m/>
    <m/>
    <m/>
    <m/>
    <m/>
    <m/>
    <m/>
    <m/>
    <m/>
    <m/>
    <m/>
    <n v="1"/>
    <m/>
    <m/>
    <m/>
    <m/>
    <m/>
    <m/>
    <m/>
    <m/>
    <m/>
    <m/>
    <m/>
    <m/>
    <m/>
    <m/>
    <m/>
    <m/>
    <m/>
    <m/>
    <m/>
    <m/>
    <m/>
    <m/>
    <m/>
    <m/>
    <m/>
    <m/>
    <m/>
    <m/>
    <m/>
    <m/>
    <m/>
    <m/>
    <m/>
    <m/>
    <m/>
    <m/>
    <m/>
    <m/>
    <m/>
    <m/>
    <m/>
    <m/>
    <m/>
    <m/>
    <m/>
    <m/>
    <m/>
    <n v="3"/>
    <n v="1"/>
    <s v="ZBHT0015"/>
    <s v="G2G_0zeN0tz"/>
    <s v="Allocated 02"/>
    <s v="Shifted (NC_SFTD)"/>
    <s v="Visited at customer residence address. Customer is shifted other place. "/>
    <d v="2025-09-16T00:00:00"/>
    <s v="Non Contactable Customer (POT_SKIP)"/>
    <s v="dt--08th  sep18:15 pm called up customer no 9921283186  Its  not connected   "/>
    <d v="2025-09-08T00:00:00"/>
    <s v="DID"/>
  </r>
  <r>
    <n v="460246595"/>
    <s v="GOPAL VITTHAL NEVHAL"/>
    <m/>
    <m/>
    <m/>
    <m/>
    <m/>
    <m/>
    <n v="5403"/>
    <n v="10208"/>
    <x v="3"/>
    <x v="1"/>
    <x v="1"/>
    <x v="2"/>
    <n v="10126"/>
    <n v="1000"/>
    <n v="0"/>
    <n v="900"/>
    <s v="FLOW"/>
    <n v="3.2957224120352777E-2"/>
    <n v="3.4527062240461408E-3"/>
    <s v="FLOW"/>
    <x v="1"/>
    <s v="-"/>
    <x v="2"/>
    <s v="Shifted"/>
    <m/>
    <s v="CNAVNA"/>
    <m/>
    <s v="-"/>
    <s v="C O DHANAJI YELWANDE   ROOM NO 1  DONGARWASTI NIGHOJE  NEAR DATTA MANDIR Datta mandir PUNE 410501"/>
    <s v="CHAKAN"/>
    <s v=" 9309187892 9022518606 "/>
    <s v="nyk auto"/>
    <s v="c/o Volkswagen    at post nighoje  tal khed dist  pune  iai industries  PUNE 410501"/>
    <n v="12108"/>
    <n v="10126"/>
    <n v="149"/>
    <n v="177"/>
    <s v="-"/>
    <s v="NPA"/>
    <s v="MH37AF8517"/>
    <s v="PLEASURE PLUS BS6 FI LX DRS SM"/>
    <n v="45220"/>
    <n v="18"/>
    <x v="1"/>
    <s v="KAILASH ATKARI"/>
    <s v="AARTI ZENDE"/>
    <m/>
    <m/>
    <m/>
    <m/>
    <m/>
    <m/>
    <n v="1"/>
    <m/>
    <m/>
    <m/>
    <m/>
    <m/>
    <m/>
    <m/>
    <m/>
    <m/>
    <m/>
    <m/>
    <m/>
    <m/>
    <m/>
    <m/>
    <m/>
    <m/>
    <m/>
    <m/>
    <m/>
    <m/>
    <m/>
    <m/>
    <m/>
    <m/>
    <m/>
    <m/>
    <m/>
    <m/>
    <m/>
    <m/>
    <m/>
    <m/>
    <m/>
    <m/>
    <m/>
    <m/>
    <m/>
    <m/>
    <m/>
    <m/>
    <m/>
    <m/>
    <m/>
    <m/>
    <m/>
    <m/>
    <m/>
    <m/>
    <m/>
    <m/>
    <m/>
    <m/>
    <m/>
    <m/>
    <m/>
    <m/>
    <m/>
    <m/>
    <m/>
    <m/>
    <m/>
    <m/>
    <m/>
    <m/>
    <m/>
    <m/>
    <m/>
    <m/>
    <m/>
    <m/>
    <m/>
    <m/>
    <m/>
    <m/>
    <m/>
    <m/>
    <m/>
    <m/>
    <m/>
    <m/>
    <m/>
    <m/>
    <m/>
    <m/>
    <m/>
    <n v="1"/>
    <n v="1"/>
    <s v="DUWT0017"/>
    <s v="ko-kYvvoAevz"/>
    <s v="Allocated 02"/>
    <s v="Shifted (NC_SFTD)"/>
    <s v="Shifted customer from residence "/>
    <d v="2025-09-03T00:00:00"/>
    <s v="Non Contactable Customer (POT_SKIP)"/>
    <s v="15:32-CALLED UP THE CUSTOMER NO. CUSTOMER CONTACT NUMBER ARE  SWICH OFF MODE"/>
    <d v="2025-09-08T00:00:00"/>
    <s v="NO"/>
  </r>
  <r>
    <n v="135800282"/>
    <s v="BALU PANDURANG JANKAR"/>
    <m/>
    <m/>
    <m/>
    <m/>
    <m/>
    <m/>
    <n v="5145"/>
    <n v="10218"/>
    <x v="3"/>
    <x v="1"/>
    <x v="1"/>
    <x v="8"/>
    <n v="10078.41"/>
    <n v="628"/>
    <n v="0"/>
    <n v="1350"/>
    <s v="FLOW"/>
    <n v="0.1047776040796523"/>
    <n v="3.4364792549366851E-3"/>
    <s v="FLOW"/>
    <x v="1"/>
    <s v="NC"/>
    <x v="2"/>
    <s v="Shifted"/>
    <m/>
    <s v="CNAVNA"/>
    <m/>
    <s v="-"/>
    <s v="AT POST TAMBHAD TALUKA BHOR   TAMBHAD PUNE 412231"/>
    <s v="BHOR"/>
    <s v="7875469638 7875469638 7875469638 "/>
    <s v="DHAMALE AND THOPATE COMPANY"/>
    <s v="DHAMALE  AND THOPATE COMPANY GALA NO. 353 DHAMALE  AND THOPATE COMPANY GULTEKDI  MARKET YARD PUNE 411037"/>
    <n v="12196"/>
    <n v="10078.41"/>
    <n v="148"/>
    <n v="176"/>
    <s v="-"/>
    <s v="NPA"/>
    <s v="MH12UV8848"/>
    <s v="BAJAJ PULSAR N 160 DUAL ABS"/>
    <n v="44883"/>
    <n v="30"/>
    <x v="1"/>
    <s v="VIJAY NIKAM"/>
    <s v="NUTAN KAMBLE"/>
    <m/>
    <m/>
    <m/>
    <m/>
    <m/>
    <m/>
    <m/>
    <m/>
    <m/>
    <m/>
    <m/>
    <m/>
    <m/>
    <m/>
    <m/>
    <m/>
    <m/>
    <m/>
    <m/>
    <m/>
    <m/>
    <m/>
    <m/>
    <m/>
    <m/>
    <m/>
    <m/>
    <m/>
    <m/>
    <m/>
    <m/>
    <m/>
    <m/>
    <n v="1"/>
    <m/>
    <m/>
    <m/>
    <m/>
    <m/>
    <m/>
    <m/>
    <m/>
    <m/>
    <m/>
    <m/>
    <m/>
    <m/>
    <m/>
    <m/>
    <m/>
    <m/>
    <m/>
    <m/>
    <m/>
    <m/>
    <m/>
    <m/>
    <m/>
    <m/>
    <m/>
    <m/>
    <m/>
    <m/>
    <m/>
    <m/>
    <m/>
    <m/>
    <m/>
    <m/>
    <m/>
    <m/>
    <m/>
    <m/>
    <m/>
    <m/>
    <m/>
    <m/>
    <m/>
    <m/>
    <m/>
    <m/>
    <m/>
    <m/>
    <m/>
    <m/>
    <m/>
    <m/>
    <m/>
    <m/>
    <m/>
    <m/>
    <m/>
    <m/>
    <n v="1"/>
    <n v="1"/>
    <s v="DUWT0011"/>
    <s v="k2wACLJWGlyz"/>
    <s v="Allocated 02"/>
    <s v="Others (NC_OTHER)"/>
    <s v="Customer shifted on residential address"/>
    <d v="2025-09-12T00:00:00"/>
    <s v="Non Contactable Customer (POT_SKIP)"/>
    <s v="dt--05th  Sep 17:40pm called up customer no 7875469638 Its out of service "/>
    <d v="2025-09-05T00:00:00"/>
    <s v="VYMO"/>
  </r>
  <r>
    <n v="138865069"/>
    <s v="FARDIN SHAFIK SHAIKH"/>
    <s v="ONLINE"/>
    <s v="12.09.25"/>
    <n v="3940"/>
    <m/>
    <m/>
    <m/>
    <n v="3634"/>
    <n v="10135"/>
    <x v="4"/>
    <x v="0"/>
    <x v="0"/>
    <x v="3"/>
    <n v="9935.52"/>
    <n v="304"/>
    <n v="0"/>
    <n v="0"/>
    <s v="-"/>
    <n v="2.0597902917741859E-2"/>
    <n v="1.70118156003307E-3"/>
    <s v="STABLE"/>
    <x v="0"/>
    <s v="-"/>
    <x v="4"/>
    <m/>
    <m/>
    <s v="CAVA"/>
    <m/>
    <m/>
    <s v="S/O- Shafik Shaikh Sakharam Kute Chawl  Vitthalwadi  Akurdi Opp Marane Building   Pune City Pune PUNE 411035"/>
    <s v="AKURDI"/>
    <s v=" 9172049050 9172049050 "/>
    <s v="KARAN MENTANANCE"/>
    <s v="KARAN MENTANACE VIJAY SALES PIMPARI SHEWALE CENTER PIMPARI  NR PIMPARI RAILWAY STATION PUNE 411035"/>
    <n v="10439"/>
    <n v="9935.52"/>
    <n v="57"/>
    <n v="54"/>
    <s v="-"/>
    <s v="NPA"/>
    <s v="MH14KP9216"/>
    <s v="SPLENDOR PLUS I3S BS6 FI DRUM SELF"/>
    <n v="44978"/>
    <n v="30"/>
    <x v="0"/>
    <s v="VIJAY NIKAM"/>
    <s v="AARTI ZENDE"/>
    <m/>
    <m/>
    <m/>
    <m/>
    <m/>
    <m/>
    <m/>
    <m/>
    <m/>
    <m/>
    <m/>
    <m/>
    <m/>
    <m/>
    <m/>
    <m/>
    <m/>
    <m/>
    <m/>
    <m/>
    <m/>
    <m/>
    <m/>
    <m/>
    <m/>
    <m/>
    <m/>
    <m/>
    <m/>
    <m/>
    <m/>
    <m/>
    <m/>
    <n v="1"/>
    <m/>
    <m/>
    <m/>
    <m/>
    <m/>
    <m/>
    <m/>
    <m/>
    <m/>
    <m/>
    <m/>
    <m/>
    <m/>
    <m/>
    <m/>
    <m/>
    <m/>
    <m/>
    <m/>
    <m/>
    <m/>
    <m/>
    <m/>
    <m/>
    <m/>
    <m/>
    <m/>
    <m/>
    <m/>
    <m/>
    <m/>
    <m/>
    <m/>
    <m/>
    <m/>
    <m/>
    <m/>
    <m/>
    <m/>
    <m/>
    <m/>
    <m/>
    <m/>
    <m/>
    <m/>
    <m/>
    <m/>
    <m/>
    <m/>
    <m/>
    <m/>
    <m/>
    <m/>
    <m/>
    <m/>
    <m/>
    <m/>
    <m/>
    <m/>
    <n v="1"/>
    <n v="1"/>
    <s v="ZBHT0011"/>
    <e v="#N/A"/>
    <s v="Allocated"/>
    <s v="Promise To Pay (PTP)"/>
    <s v="Customer paid one emi 3940 and 2nd emi Promised to transfer payment through netbank on 16th September "/>
    <d v="2025-09-16T00:00:00"/>
    <s v="Non Contactable Customer (POT_SKIP)"/>
    <s v="17:40-CALLED UP THE CUSTOMER NO. CALL FORWEDED TO VOICE MAIL"/>
    <d v="2025-09-11T00:00:00"/>
    <s v="NO"/>
  </r>
  <r>
    <n v="461892828"/>
    <s v="RUSHIKESH RAVINDRA NALWADE"/>
    <s v="ONLINE"/>
    <s v="25.09.25"/>
    <n v="3000"/>
    <s v="UPI"/>
    <n v="526727942685"/>
    <m/>
    <n v="2765"/>
    <n v="10017"/>
    <x v="1"/>
    <x v="0"/>
    <x v="0"/>
    <x v="4"/>
    <n v="9764.6299999999992"/>
    <n v="441"/>
    <n v="0"/>
    <n v="2700"/>
    <s v="FLOW"/>
    <n v="4.5883010289508093E-2"/>
    <n v="2.2740566771637899E-3"/>
    <s v="STABLE"/>
    <x v="0"/>
    <s v="PTP"/>
    <x v="5"/>
    <m/>
    <n v="17"/>
    <s v="CAVA"/>
    <m/>
    <s v="ELG"/>
    <s v="PARDHI HOUSE GROUND   FLOOR BALEWADI  GAON BALEWADI   PUNE 411045"/>
    <s v="BALEWADI"/>
    <s v=" 9112991993  "/>
    <s v="OTHERS"/>
    <s v="      "/>
    <n v="13158"/>
    <n v="9764.6299999999992"/>
    <n v="118"/>
    <n v="115"/>
    <s v="-"/>
    <s v="NPA"/>
    <s v="MH22BA0009"/>
    <s v="RE BULLET X 350 ES EFI JET BLACK"/>
    <n v="45334"/>
    <n v="18"/>
    <x v="1"/>
    <s v="KAILASH ATKARI"/>
    <s v="AARTI ZENDE"/>
    <m/>
    <m/>
    <m/>
    <n v="1"/>
    <m/>
    <m/>
    <m/>
    <m/>
    <m/>
    <m/>
    <m/>
    <m/>
    <m/>
    <m/>
    <m/>
    <m/>
    <m/>
    <m/>
    <m/>
    <m/>
    <m/>
    <m/>
    <m/>
    <m/>
    <m/>
    <m/>
    <m/>
    <m/>
    <m/>
    <m/>
    <m/>
    <m/>
    <m/>
    <m/>
    <m/>
    <m/>
    <n v="1"/>
    <m/>
    <m/>
    <m/>
    <m/>
    <m/>
    <m/>
    <m/>
    <m/>
    <m/>
    <m/>
    <m/>
    <m/>
    <m/>
    <m/>
    <n v="1"/>
    <m/>
    <m/>
    <m/>
    <m/>
    <m/>
    <m/>
    <m/>
    <m/>
    <m/>
    <m/>
    <m/>
    <m/>
    <m/>
    <m/>
    <m/>
    <m/>
    <m/>
    <m/>
    <m/>
    <m/>
    <m/>
    <m/>
    <m/>
    <m/>
    <m/>
    <m/>
    <m/>
    <m/>
    <m/>
    <m/>
    <m/>
    <m/>
    <m/>
    <m/>
    <m/>
    <m/>
    <m/>
    <m/>
    <m/>
    <m/>
    <m/>
    <n v="3"/>
    <n v="1"/>
    <s v="DUWT0023"/>
    <s v="AotkuxamPlyz"/>
    <s v="Allocated 02"/>
    <s v="Broken Promise (BP)"/>
    <s v="Customer PTP brokan "/>
    <d v="2025-09-18T00:00:00"/>
    <s v="Non Contactable Customer (POT_SKIP)"/>
    <s v="15:51-CALLED UP THE CUSTOMER NO. CALL FORWERDED TO VOICE MAIL"/>
    <d v="2025-09-03T00:00:00"/>
    <s v="NO"/>
  </r>
  <r>
    <n v="454759374"/>
    <s v="AVINASH RACHAPPA KANADA"/>
    <s v="ONLINE"/>
    <s v="20.09.25"/>
    <n v="3930"/>
    <s v="UPI"/>
    <n v="488879258432"/>
    <m/>
    <n v="3771"/>
    <n v="2363.9899999999998"/>
    <x v="0"/>
    <x v="0"/>
    <x v="0"/>
    <x v="7"/>
    <n v="9724.99"/>
    <n v="76"/>
    <n v="0"/>
    <n v="2250"/>
    <s v="-"/>
    <n v="1.094601329521588E-2"/>
    <n v="4.8447582600713682E-4"/>
    <s v="STABLE"/>
    <x v="0"/>
    <s v="-"/>
    <x v="1"/>
    <s v="Add not found"/>
    <n v="18"/>
    <s v="CAVNA"/>
    <m/>
    <s v="-"/>
    <s v="Jai malhar nagar   near sane guruji  school Thegaon  pune  PUNE 411033"/>
    <s v="THERGAON"/>
    <s v=" 9921873117  "/>
    <s v="Mercedes benz India pvt ltd"/>
    <s v="Chakan phase 3   Pune    CHAKAN 410501"/>
    <n v="4689.99"/>
    <n v="9724.99"/>
    <n v="27"/>
    <n v="24"/>
    <s v="-"/>
    <s v="REGULAR"/>
    <s v="MH14KH7060"/>
    <s v="SUZUKI AVENIS 125"/>
    <n v="44825"/>
    <n v="36"/>
    <x v="1"/>
    <s v="KAILASH ATKARI"/>
    <s v="NUTAN KAMBLE"/>
    <m/>
    <m/>
    <m/>
    <m/>
    <m/>
    <m/>
    <m/>
    <m/>
    <m/>
    <n v="1"/>
    <m/>
    <m/>
    <m/>
    <m/>
    <m/>
    <m/>
    <m/>
    <m/>
    <m/>
    <m/>
    <m/>
    <m/>
    <m/>
    <m/>
    <m/>
    <m/>
    <m/>
    <m/>
    <m/>
    <m/>
    <m/>
    <m/>
    <m/>
    <m/>
    <m/>
    <m/>
    <m/>
    <m/>
    <m/>
    <m/>
    <m/>
    <m/>
    <m/>
    <m/>
    <m/>
    <m/>
    <m/>
    <m/>
    <m/>
    <m/>
    <m/>
    <m/>
    <m/>
    <m/>
    <m/>
    <m/>
    <m/>
    <m/>
    <m/>
    <m/>
    <m/>
    <m/>
    <m/>
    <m/>
    <m/>
    <m/>
    <m/>
    <m/>
    <m/>
    <m/>
    <m/>
    <m/>
    <m/>
    <m/>
    <m/>
    <m/>
    <m/>
    <m/>
    <m/>
    <m/>
    <m/>
    <m/>
    <m/>
    <m/>
    <m/>
    <m/>
    <m/>
    <m/>
    <m/>
    <m/>
    <m/>
    <m/>
    <m/>
    <n v="1"/>
    <n v="1"/>
    <s v="ZBHT0015"/>
    <s v="APUG3RvGey7"/>
    <s v="Allocated 02"/>
    <s v="Address Not Found (NC_ANF)"/>
    <s v="Visit cm residence address cm address not found short address "/>
    <d v="2025-09-04T00:00:00"/>
    <s v="RINGING NO RESPONSE (RNR)"/>
    <s v="15:04-CALLED UP THE CUSTOMER NO. CUSTOMER CONTACT NUMBER ARE RINGING MODE"/>
    <d v="2025-09-09T00:00:00"/>
    <s v="NO"/>
  </r>
  <r>
    <n v="134410795"/>
    <s v="SUMAYYA ANWAR BAGWAN"/>
    <m/>
    <m/>
    <m/>
    <m/>
    <m/>
    <m/>
    <n v="3359"/>
    <n v="6718"/>
    <x v="4"/>
    <x v="1"/>
    <x v="1"/>
    <x v="4"/>
    <n v="9718.33"/>
    <n v="186"/>
    <n v="0"/>
    <n v="900"/>
    <s v="-"/>
    <n v="1.9325013598934869E-2"/>
    <n v="1.663993811125757E-3"/>
    <s v="FLOW"/>
    <x v="1"/>
    <s v="-"/>
    <x v="2"/>
    <s v="Add not found"/>
    <m/>
    <s v="CNAVNA"/>
    <m/>
    <m/>
    <s v="451  INDIRA NAGAR DARGA VASAHAT PUNECITY PUNE  NR RAILWAY LINE PUNE 411003"/>
    <s v="KHADAKI"/>
    <s v=" 7058623541 7058623541 "/>
    <s v="ALL SENT SCHOOL"/>
    <s v="ALL SENT SCHOOL KHADKI MUMBAI PUNE ROAD KHADKI  KHADKI PUNE 411003"/>
    <n v="7804"/>
    <n v="9718.33"/>
    <n v="57"/>
    <n v="85"/>
    <s v="-"/>
    <s v="REGULAR"/>
    <s v="MH12UR4891"/>
    <s v="HONDA SP 125 BS VI DISC"/>
    <n v="44830"/>
    <n v="36"/>
    <x v="0"/>
    <s v="KAILASH ATKARI"/>
    <s v="AARTI ZENDE"/>
    <m/>
    <m/>
    <m/>
    <m/>
    <m/>
    <m/>
    <m/>
    <m/>
    <m/>
    <m/>
    <m/>
    <m/>
    <m/>
    <m/>
    <m/>
    <m/>
    <m/>
    <m/>
    <m/>
    <m/>
    <m/>
    <m/>
    <m/>
    <m/>
    <m/>
    <m/>
    <m/>
    <m/>
    <m/>
    <m/>
    <n v="2"/>
    <m/>
    <m/>
    <m/>
    <m/>
    <m/>
    <m/>
    <m/>
    <m/>
    <m/>
    <m/>
    <m/>
    <m/>
    <m/>
    <m/>
    <m/>
    <m/>
    <m/>
    <n v="2"/>
    <m/>
    <m/>
    <m/>
    <m/>
    <m/>
    <m/>
    <m/>
    <m/>
    <m/>
    <m/>
    <m/>
    <m/>
    <m/>
    <m/>
    <m/>
    <m/>
    <m/>
    <n v="1"/>
    <m/>
    <m/>
    <m/>
    <m/>
    <m/>
    <m/>
    <m/>
    <m/>
    <m/>
    <m/>
    <m/>
    <m/>
    <m/>
    <m/>
    <m/>
    <m/>
    <m/>
    <m/>
    <m/>
    <m/>
    <m/>
    <m/>
    <m/>
    <m/>
    <m/>
    <m/>
    <n v="5"/>
    <n v="1"/>
    <s v="DUWT0023"/>
    <e v="#N/A"/>
    <s v="Allocated"/>
    <s v="Address Not Found (NC_ANF)"/>
    <s v="Customer address short address not found "/>
    <d v="2025-09-23T00:00:00"/>
    <s v="Non Contactable Customer (POT_SKIP)"/>
    <s v="17:41-CALLED UP THE CUSTOMER NO. CUSTOMER IS NOT CONTACTABLE ON ANY CONTACT NO.IN SYSTEM"/>
    <d v="2025-09-11T00:00:00"/>
    <s v="NO"/>
  </r>
  <r>
    <n v="450605085"/>
    <s v="ANIL SAYAJI KARWANDE"/>
    <s v="ONLINE"/>
    <s v="05.09.25"/>
    <n v="12038"/>
    <s v="UPI"/>
    <n v="1918676737"/>
    <s v="CBC COLL"/>
    <n v="2472"/>
    <n v="9888"/>
    <x v="1"/>
    <x v="2"/>
    <x v="0"/>
    <x v="17"/>
    <n v="9549.15"/>
    <n v="210"/>
    <n v="1800"/>
    <n v="1800"/>
    <s v="-"/>
    <n v="0.1066886796363235"/>
    <n v="2.223874157929036E-3"/>
    <s v="RB"/>
    <x v="0"/>
    <s v="-"/>
    <x v="4"/>
    <m/>
    <m/>
    <m/>
    <m/>
    <s v="-"/>
    <s v="BUS STOP SHEJARI   KALHAT GAVTHAN  KALHAT TAKAVE  BK MAWAL PUNE  VADGAON 412106"/>
    <s v="TAKAVE"/>
    <s v=" 8766506102  "/>
    <s v="agricalture"/>
    <s v="at kalhat post   bhoire tal maval  pune   VADGAON 412106"/>
    <n v="11898"/>
    <n v="9549.15"/>
    <n v="119"/>
    <n v="0"/>
    <s v="-"/>
    <s v="NPA"/>
    <s v="MH14JS6067"/>
    <s v="CD110 DREAM DLX BSVI"/>
    <n v="44415"/>
    <n v="48"/>
    <x v="1"/>
    <s v="VIJAY NIKAM"/>
    <s v="AARTI ZENDE"/>
    <m/>
    <m/>
    <m/>
    <m/>
    <m/>
    <m/>
    <m/>
    <m/>
    <m/>
    <m/>
    <m/>
    <m/>
    <n v="2"/>
    <m/>
    <m/>
    <m/>
    <m/>
    <m/>
    <m/>
    <m/>
    <m/>
    <m/>
    <m/>
    <m/>
    <m/>
    <m/>
    <m/>
    <m/>
    <m/>
    <m/>
    <m/>
    <m/>
    <m/>
    <m/>
    <m/>
    <m/>
    <m/>
    <m/>
    <m/>
    <m/>
    <m/>
    <m/>
    <m/>
    <m/>
    <m/>
    <m/>
    <m/>
    <m/>
    <m/>
    <m/>
    <m/>
    <m/>
    <m/>
    <m/>
    <m/>
    <m/>
    <m/>
    <m/>
    <m/>
    <m/>
    <m/>
    <m/>
    <m/>
    <m/>
    <m/>
    <m/>
    <m/>
    <m/>
    <m/>
    <m/>
    <m/>
    <m/>
    <m/>
    <m/>
    <m/>
    <m/>
    <m/>
    <m/>
    <m/>
    <m/>
    <m/>
    <m/>
    <m/>
    <m/>
    <m/>
    <m/>
    <m/>
    <m/>
    <m/>
    <m/>
    <m/>
    <m/>
    <m/>
    <n v="2"/>
    <n v="1"/>
    <s v="DUWT0013"/>
    <s v="BPXi96Lfh1w"/>
    <s v="Allocated 02"/>
    <s v="Payment (PAID)"/>
    <s v="Online paid 12038"/>
    <d v="2025-09-05T00:00:00"/>
    <s v="Non Contactable Customer (POT_SKIP)"/>
    <s v="15:34-CALLED UP THE CUSTOMER NO. CUSTOMER CONTACT NUMBER ARE  SWICH OFF MODE"/>
    <d v="2025-09-08T00:00:00"/>
    <s v="NO"/>
  </r>
  <r>
    <n v="454757289"/>
    <s v="KAILASH VISHNU KALE"/>
    <m/>
    <m/>
    <m/>
    <m/>
    <m/>
    <m/>
    <n v="3234"/>
    <n v="3234"/>
    <x v="0"/>
    <x v="1"/>
    <x v="1"/>
    <x v="2"/>
    <n v="9388"/>
    <n v="99"/>
    <n v="0"/>
    <n v="1350"/>
    <s v="-"/>
    <n v="9.4879046951898936E-3"/>
    <n v="4.6768778729386871E-4"/>
    <s v="FLOW"/>
    <x v="1"/>
    <s v="-"/>
    <x v="2"/>
    <s v="Add not found"/>
    <m/>
    <s v="CNAVNA"/>
    <m/>
    <m/>
    <s v="AT PO KHALUMBRE   PAWAR WASTI TA  KHED S/O VISHNU  KALE KHALUMBRE PUNE MAHALUNGE INGALE  CHAKAN 410501"/>
    <s v="KHALUMBARE"/>
    <s v=" 7676401010  "/>
    <s v="Courtyard Marriott Pune Chakan"/>
    <s v="HP Chowk mahalungi   HP Chowk mahalungi    CHAKAN 410501"/>
    <n v="7917"/>
    <n v="9388"/>
    <n v="27"/>
    <n v="55"/>
    <s v="-"/>
    <s v="REGULAR"/>
    <s v="MH21BX0671"/>
    <s v="SPLENDOR PLUS I3S XTEC"/>
    <n v="44825"/>
    <n v="36"/>
    <x v="0"/>
    <s v="KAILASH ATKARI"/>
    <s v="AARTI ZENDE"/>
    <m/>
    <m/>
    <m/>
    <m/>
    <m/>
    <m/>
    <m/>
    <m/>
    <m/>
    <m/>
    <m/>
    <m/>
    <m/>
    <m/>
    <m/>
    <m/>
    <m/>
    <m/>
    <m/>
    <m/>
    <m/>
    <m/>
    <m/>
    <m/>
    <m/>
    <m/>
    <m/>
    <m/>
    <m/>
    <m/>
    <n v="1"/>
    <m/>
    <m/>
    <m/>
    <m/>
    <m/>
    <m/>
    <m/>
    <m/>
    <m/>
    <m/>
    <m/>
    <m/>
    <m/>
    <m/>
    <m/>
    <m/>
    <m/>
    <m/>
    <m/>
    <m/>
    <m/>
    <m/>
    <m/>
    <m/>
    <m/>
    <m/>
    <m/>
    <m/>
    <m/>
    <m/>
    <m/>
    <m/>
    <m/>
    <m/>
    <m/>
    <m/>
    <m/>
    <m/>
    <m/>
    <m/>
    <m/>
    <m/>
    <m/>
    <m/>
    <m/>
    <m/>
    <m/>
    <m/>
    <m/>
    <m/>
    <m/>
    <m/>
    <m/>
    <m/>
    <m/>
    <m/>
    <m/>
    <m/>
    <m/>
    <m/>
    <m/>
    <m/>
    <n v="1"/>
    <n v="1"/>
    <s v="DUWT0017"/>
    <e v="#N/A"/>
    <s v="Allocated"/>
    <s v="Address Not Found (NC_ANF)"/>
    <s v="Short address available "/>
    <d v="2025-09-11T00:00:00"/>
    <s v="Non Contactable Customer (POT_SKIP)"/>
    <s v="17:42-CALLED UP THE CUSTOMER NO. CUSTOMER IS NOT CONTACTABLE ON ANY CONTACT NO.IN SYSTEM"/>
    <d v="2025-09-11T00:00:00"/>
    <s v="NO"/>
  </r>
  <r>
    <n v="451331837"/>
    <s v="YOGESH RAVINDR LIMHAN"/>
    <s v="ONLINE"/>
    <s v="08.09.25"/>
    <n v="2610"/>
    <s v="UPI"/>
    <n v="279115652735"/>
    <m/>
    <n v="2492"/>
    <n v="2089"/>
    <x v="0"/>
    <x v="0"/>
    <x v="0"/>
    <x v="8"/>
    <n v="9358"/>
    <n v="59"/>
    <n v="0"/>
    <n v="2250"/>
    <s v="26.08.25"/>
    <n v="6.2278697824969392E-3"/>
    <n v="4.6619325878739071E-4"/>
    <s v="STABLE"/>
    <x v="0"/>
    <s v="PTP"/>
    <x v="4"/>
    <m/>
    <m/>
    <s v="CAVA"/>
    <m/>
    <s v="-"/>
    <s v="DATT MANDIR AT/PO   VINZR TALUKA  VELHE DIST PUNE  VINZAR PUNE  NARSARAPUR 412213"/>
    <s v="NASRAPUR"/>
    <s v=" 9657092767  "/>
    <s v="SATIN CREDITCARE NETWORK LTD"/>
    <s v="CHOURANG SMIT SHILP   B 105 MAHADEV  NAGAR MANJARI   MANJARI FARM 412307"/>
    <n v="4398"/>
    <n v="9358"/>
    <n v="27"/>
    <n v="24"/>
    <s v="-"/>
    <s v="REGULAR"/>
    <s v="MH12TT5664"/>
    <s v="HONDA ACTIVA 6G DLX BS VI"/>
    <n v="44498"/>
    <n v="48"/>
    <x v="1"/>
    <s v="VIJAY NIKAM"/>
    <s v="NUTAN KAMBLE"/>
    <m/>
    <m/>
    <m/>
    <m/>
    <m/>
    <m/>
    <m/>
    <m/>
    <m/>
    <m/>
    <m/>
    <m/>
    <m/>
    <m/>
    <m/>
    <m/>
    <m/>
    <m/>
    <m/>
    <m/>
    <m/>
    <m/>
    <m/>
    <m/>
    <m/>
    <m/>
    <m/>
    <m/>
    <m/>
    <m/>
    <m/>
    <m/>
    <m/>
    <n v="1"/>
    <m/>
    <m/>
    <m/>
    <m/>
    <m/>
    <m/>
    <m/>
    <m/>
    <m/>
    <m/>
    <m/>
    <m/>
    <m/>
    <m/>
    <m/>
    <m/>
    <m/>
    <m/>
    <m/>
    <m/>
    <m/>
    <m/>
    <m/>
    <m/>
    <m/>
    <m/>
    <m/>
    <m/>
    <m/>
    <m/>
    <m/>
    <m/>
    <m/>
    <m/>
    <m/>
    <m/>
    <m/>
    <m/>
    <m/>
    <m/>
    <m/>
    <m/>
    <m/>
    <m/>
    <m/>
    <m/>
    <m/>
    <m/>
    <m/>
    <m/>
    <m/>
    <m/>
    <m/>
    <m/>
    <m/>
    <m/>
    <m/>
    <m/>
    <m/>
    <n v="1"/>
    <n v="1"/>
    <s v="DUWT0011"/>
    <s v="GovvvjHBXvm"/>
    <s v="Allocated 02"/>
    <s v="Promise To Pay (PTP)"/>
    <s v="Roll back payment visit "/>
    <d v="2025-09-20T00:00:00"/>
    <s v="Call Back (CLB)"/>
    <s v="dt--05th  Sep 17:41pm called up customer no 9657092767  call received by customer say he was piad his emi amount   customer wants  his emi details I say call back   "/>
    <d v="2025-09-05T00:00:00"/>
    <s v="NO"/>
  </r>
  <r>
    <n v="133593409"/>
    <s v="NILESH NANDU BHOKARE"/>
    <m/>
    <m/>
    <m/>
    <m/>
    <m/>
    <s v="BANK STABLE 16"/>
    <n v="3228"/>
    <n v="9439.84"/>
    <x v="4"/>
    <x v="0"/>
    <x v="1"/>
    <x v="11"/>
    <n v="9285.73"/>
    <n v="293"/>
    <n v="0"/>
    <n v="2700"/>
    <s v="04.08.25"/>
    <n v="6.4525442775817107E-2"/>
    <n v="1.5899230888213069E-3"/>
    <s v="STABLE"/>
    <x v="0"/>
    <s v="PAID"/>
    <x v="4"/>
    <m/>
    <m/>
    <s v="CAVA"/>
    <m/>
    <m/>
    <s v="AT KADADHE POST KARUNJ TAL MAVAL DIST PUNE   NEAR PAWANANAGAR ROAD PUNE 410405"/>
    <s v="KARUNJ"/>
    <s v=" 9823994342 9823994342 "/>
    <s v="OGNIBENE PVT LTD"/>
    <s v="OGNIBENE PVT LTD AT NAVLAKH UMBRE TALEGOAN MIDC TAL MAVAL DIST PUNE  NEAR MEGNA COMPANY PUNE 410507"/>
    <n v="12432.84"/>
    <n v="9285.73"/>
    <n v="58"/>
    <n v="55"/>
    <s v="-"/>
    <s v="NPA"/>
    <s v="MH14KH3189"/>
    <s v="HONDA SHINE DRUM BSVI"/>
    <n v="44805"/>
    <n v="36"/>
    <x v="0"/>
    <s v="VIJAY NIKAM"/>
    <s v="AARTI ZENDE"/>
    <m/>
    <m/>
    <m/>
    <m/>
    <m/>
    <m/>
    <m/>
    <m/>
    <m/>
    <m/>
    <m/>
    <m/>
    <m/>
    <m/>
    <m/>
    <m/>
    <m/>
    <m/>
    <m/>
    <m/>
    <m/>
    <m/>
    <m/>
    <m/>
    <m/>
    <m/>
    <m/>
    <m/>
    <m/>
    <m/>
    <m/>
    <m/>
    <m/>
    <n v="1"/>
    <m/>
    <m/>
    <m/>
    <m/>
    <m/>
    <m/>
    <m/>
    <m/>
    <m/>
    <m/>
    <m/>
    <m/>
    <m/>
    <m/>
    <m/>
    <m/>
    <m/>
    <m/>
    <m/>
    <m/>
    <m/>
    <m/>
    <m/>
    <m/>
    <m/>
    <m/>
    <m/>
    <m/>
    <m/>
    <m/>
    <m/>
    <m/>
    <m/>
    <m/>
    <m/>
    <m/>
    <m/>
    <m/>
    <m/>
    <m/>
    <m/>
    <m/>
    <m/>
    <m/>
    <m/>
    <m/>
    <m/>
    <m/>
    <m/>
    <m/>
    <m/>
    <m/>
    <m/>
    <m/>
    <m/>
    <m/>
    <m/>
    <m/>
    <m/>
    <n v="1"/>
    <n v="1"/>
    <s v="ZBHT0013"/>
    <e v="#N/A"/>
    <s v="Allocated"/>
    <s v="Promise To Pay (PTP)"/>
    <s v="Ptp"/>
    <d v="2025-09-15T00:00:00"/>
    <s v="RINGING NO RESPONSE (RNR)"/>
    <s v="17:43-CALLED UP THE CUSTOMER NO. CUSTOMER CONTACT NUMBER ARE RINGING MODE"/>
    <d v="2025-09-11T00:00:00"/>
    <s v="NO"/>
  </r>
  <r>
    <n v="457414312"/>
    <s v="GANESH ANGAD INGALE"/>
    <m/>
    <m/>
    <m/>
    <m/>
    <m/>
    <m/>
    <n v="3187"/>
    <n v="3187"/>
    <x v="0"/>
    <x v="1"/>
    <x v="1"/>
    <x v="1"/>
    <n v="9254"/>
    <n v="71"/>
    <n v="0"/>
    <n v="1555.81"/>
    <s v="-"/>
    <n v="8.7097920717381164E-3"/>
    <n v="4.610122266316E-4"/>
    <s v="STABLE"/>
    <x v="3"/>
    <s v="-"/>
    <x v="1"/>
    <m/>
    <m/>
    <s v="CAVA"/>
    <m/>
    <m/>
    <s v="OMKAR NIWAS SURVEY   NO18 ASHVINAYK  NAGAR DHANKAWADI  AMBEGAON FATA  PUNE 411046"/>
    <s v="DHANKWADI"/>
    <s v=" 8805884698  "/>
    <s v="Mellenium national school"/>
    <s v="Hingane home coloney   Karve nager 411052   PUNE 411051"/>
    <n v="8000.81"/>
    <n v="9254"/>
    <n v="27"/>
    <n v="55"/>
    <s v="-"/>
    <s v="REGULAR"/>
    <s v="MH13ED5838"/>
    <s v="SPLENDOR PLUS DRS CAST FI BLACK"/>
    <n v="45012"/>
    <n v="30"/>
    <x v="0"/>
    <s v="VIJAY NIKAM"/>
    <s v="NUTAN KAMBLE"/>
    <m/>
    <m/>
    <m/>
    <m/>
    <m/>
    <m/>
    <m/>
    <m/>
    <m/>
    <m/>
    <m/>
    <m/>
    <m/>
    <m/>
    <m/>
    <m/>
    <m/>
    <m/>
    <m/>
    <m/>
    <m/>
    <m/>
    <m/>
    <m/>
    <m/>
    <m/>
    <m/>
    <m/>
    <m/>
    <m/>
    <m/>
    <m/>
    <m/>
    <m/>
    <m/>
    <m/>
    <m/>
    <m/>
    <m/>
    <m/>
    <m/>
    <m/>
    <m/>
    <m/>
    <m/>
    <m/>
    <m/>
    <m/>
    <m/>
    <m/>
    <m/>
    <m/>
    <m/>
    <m/>
    <m/>
    <m/>
    <m/>
    <m/>
    <m/>
    <m/>
    <m/>
    <m/>
    <m/>
    <m/>
    <m/>
    <m/>
    <m/>
    <m/>
    <m/>
    <m/>
    <m/>
    <m/>
    <m/>
    <m/>
    <m/>
    <m/>
    <m/>
    <m/>
    <m/>
    <m/>
    <m/>
    <m/>
    <m/>
    <m/>
    <m/>
    <m/>
    <m/>
    <m/>
    <m/>
    <m/>
    <n v="1"/>
    <m/>
    <m/>
    <n v="1"/>
    <n v="1"/>
    <s v="DUWT0031"/>
    <e v="#N/A"/>
    <s v="Allocated"/>
    <e v="#N/A"/>
    <e v="#N/A"/>
    <e v="#N/A"/>
    <e v="#N/A"/>
    <e v="#N/A"/>
    <e v="#N/A"/>
    <s v="NO"/>
  </r>
  <r>
    <n v="134314141"/>
    <s v="PRAMOD SHASHIKANT DOKE"/>
    <s v="COLLECT"/>
    <s v="21.09.25"/>
    <n v="3250"/>
    <m/>
    <m/>
    <m/>
    <n v="3130"/>
    <n v="2997"/>
    <x v="0"/>
    <x v="0"/>
    <x v="0"/>
    <x v="16"/>
    <n v="9055.9599999999991"/>
    <n v="65"/>
    <n v="0"/>
    <n v="2250"/>
    <s v="18.08.25"/>
    <n v="5.4428597007343121E-3"/>
    <n v="4.5114634578416951E-4"/>
    <s v="STABLE"/>
    <x v="0"/>
    <s v="PAID"/>
    <x v="1"/>
    <m/>
    <n v="25"/>
    <s v="CAVA"/>
    <m/>
    <s v="-"/>
    <s v="A/P NAGAR-KALYAN HIGHWAY  NEAR HANUMAN MANDIR FULEMALA OTUR PUNE OTUR   NEAR HANUMAN MANDIR PUNE 412406"/>
    <s v="OTUR"/>
    <s v=" 7776959452 7776959452 "/>
    <s v="HOTEL SAI SHIVNERI"/>
    <s v="HOTEL SAI SHIVNERI A/P NAGAR-KALYAN HIGHWAY MONIKA CHAUK DIST.PUNE OZAR ROAD OTUR TAL.JUNNAR NEAR OZAR ROAD PUNE 412409"/>
    <n v="5312"/>
    <n v="9055.9599999999991"/>
    <n v="27"/>
    <n v="24"/>
    <s v="-"/>
    <s v="REGULAR"/>
    <s v="MH14KH7216"/>
    <s v="HONDA ACTIVA 6G DLX BS VI"/>
    <n v="44825"/>
    <n v="36"/>
    <x v="1"/>
    <s v="KAILASH ATKARI"/>
    <s v="AARTI ZENDE"/>
    <m/>
    <m/>
    <m/>
    <m/>
    <m/>
    <m/>
    <m/>
    <m/>
    <m/>
    <n v="1"/>
    <m/>
    <m/>
    <m/>
    <m/>
    <m/>
    <m/>
    <m/>
    <m/>
    <m/>
    <m/>
    <m/>
    <m/>
    <m/>
    <m/>
    <m/>
    <m/>
    <m/>
    <m/>
    <m/>
    <m/>
    <m/>
    <m/>
    <m/>
    <m/>
    <m/>
    <m/>
    <m/>
    <m/>
    <m/>
    <m/>
    <m/>
    <m/>
    <m/>
    <m/>
    <m/>
    <m/>
    <m/>
    <m/>
    <m/>
    <m/>
    <m/>
    <m/>
    <m/>
    <m/>
    <m/>
    <m/>
    <m/>
    <m/>
    <m/>
    <m/>
    <m/>
    <m/>
    <m/>
    <m/>
    <m/>
    <m/>
    <m/>
    <m/>
    <m/>
    <m/>
    <m/>
    <m/>
    <m/>
    <m/>
    <m/>
    <m/>
    <m/>
    <m/>
    <m/>
    <m/>
    <m/>
    <m/>
    <m/>
    <m/>
    <m/>
    <m/>
    <m/>
    <m/>
    <m/>
    <m/>
    <m/>
    <m/>
    <m/>
    <n v="1"/>
    <n v="1"/>
    <s v="ZBHT0021"/>
    <s v="Bo9BMj6ZkF8z"/>
    <s v="Allocated 02"/>
    <s v="Payment (PAID)"/>
    <s v="Payment (PAID)"/>
    <d v="2025-09-21T00:00:00"/>
    <s v="Non Contactable Customer (POT_SKIP)"/>
    <s v="15:45-CALLED UP THE CUSTOMER NO. CALL NOT CONNECTED"/>
    <d v="2025-09-17T00:00:00"/>
    <s v="NO"/>
  </r>
  <r>
    <n v="462918351"/>
    <s v="RAMPRAKASH MULCHARAN SIHOTE"/>
    <m/>
    <m/>
    <m/>
    <m/>
    <m/>
    <m/>
    <n v="9195"/>
    <n v="9195"/>
    <x v="1"/>
    <x v="1"/>
    <x v="1"/>
    <x v="10"/>
    <n v="9052"/>
    <n v="488"/>
    <n v="0"/>
    <n v="450"/>
    <s v="-"/>
    <n v="3.2774061046866219E-2"/>
    <n v="2.1080943201828061E-3"/>
    <s v="STABLE"/>
    <x v="3"/>
    <s v="-"/>
    <x v="1"/>
    <m/>
    <n v="20"/>
    <m/>
    <m/>
    <s v="-"/>
    <s v="NEAR PRADIP CYCLE   MART RAMNAGAR  BOPKHEL PUNE  CITY PUNE C M C  PUNE 411031"/>
    <s v="BOPKHEL"/>
    <s v=" 8421536469  "/>
    <s v="OTHERS"/>
    <s v="      "/>
    <n v="10133"/>
    <n v="9052"/>
    <n v="118"/>
    <n v="146"/>
    <s v="-"/>
    <s v="NPA"/>
    <s v="MH14JY1175"/>
    <s v="CLASSIC 350 DARK STEALTH BLACK"/>
    <n v="45428"/>
    <n v="12"/>
    <x v="1"/>
    <s v="VIJAY NIKAM"/>
    <s v="NUTAN KAMBLE"/>
    <m/>
    <m/>
    <m/>
    <m/>
    <m/>
    <m/>
    <m/>
    <m/>
    <m/>
    <n v="1"/>
    <m/>
    <m/>
    <m/>
    <m/>
    <m/>
    <m/>
    <m/>
    <m/>
    <m/>
    <m/>
    <m/>
    <m/>
    <m/>
    <m/>
    <m/>
    <m/>
    <m/>
    <m/>
    <m/>
    <m/>
    <m/>
    <m/>
    <m/>
    <m/>
    <m/>
    <m/>
    <m/>
    <m/>
    <m/>
    <m/>
    <m/>
    <m/>
    <m/>
    <m/>
    <m/>
    <m/>
    <m/>
    <m/>
    <m/>
    <m/>
    <m/>
    <m/>
    <m/>
    <m/>
    <m/>
    <m/>
    <m/>
    <m/>
    <m/>
    <m/>
    <m/>
    <m/>
    <m/>
    <m/>
    <m/>
    <m/>
    <m/>
    <m/>
    <m/>
    <m/>
    <m/>
    <m/>
    <m/>
    <m/>
    <m/>
    <m/>
    <m/>
    <m/>
    <m/>
    <m/>
    <m/>
    <m/>
    <m/>
    <m/>
    <m/>
    <m/>
    <m/>
    <m/>
    <m/>
    <m/>
    <m/>
    <m/>
    <m/>
    <n v="1"/>
    <n v="1"/>
    <s v="DUWT0025"/>
    <s v="Aov8O5Q9eL3"/>
    <s v="Allocated 02"/>
    <s v="Promise To Pay (PTP)"/>
    <s v="Customer given ptp to online payment "/>
    <d v="2025-09-12T00:00:00"/>
    <s v="Non Contactable Customer (POT_SKIP)"/>
    <s v="dt--08th  sep pm called up customer no 8421536469  Its out of network converge area    "/>
    <d v="2025-09-08T00:00:00"/>
    <s v="NO"/>
  </r>
  <r>
    <n v="463923405"/>
    <s v="DATTA KALLYANI DESHMUKH KALLYANI DESHMUKH"/>
    <s v="ONLINE"/>
    <s v="11.09.25"/>
    <n v="2500"/>
    <s v="UPI"/>
    <n v="574599371808"/>
    <s v="BANK RB 16"/>
    <n v="1158"/>
    <n v="1214"/>
    <x v="4"/>
    <x v="2"/>
    <x v="0"/>
    <x v="5"/>
    <n v="8815"/>
    <n v="77"/>
    <n v="0"/>
    <n v="2250"/>
    <s v="-"/>
    <n v="2.7730747185557229E-2"/>
    <n v="1.509323664155626E-3"/>
    <s v="RB"/>
    <x v="0"/>
    <s v="-"/>
    <x v="4"/>
    <m/>
    <m/>
    <s v="CNAVNA"/>
    <m/>
    <s v="-"/>
    <s v="GUT NO 365 SANT   TUKARAM NAGAR  ROAD A/P YELWADI  YELWADI  DEHU  PUNE 412109"/>
    <s v="YELWANDI"/>
    <s v=" 9922900092  "/>
    <s v="JAYASHREE POLYNERS PVT LTD"/>
    <s v="CHAKAN KARABWADI     PUNE 410501"/>
    <n v="3541"/>
    <n v="8815"/>
    <n v="58"/>
    <n v="0"/>
    <s v="-"/>
    <s v="NPA"/>
    <s v="MH14KG3808"/>
    <s v="DESTINI 125 BS6 FI DRS CAST"/>
    <n v="45537"/>
    <n v="19"/>
    <x v="1"/>
    <s v="VIJAY NIKAM"/>
    <s v="NUTAN KAMBLE"/>
    <m/>
    <m/>
    <m/>
    <m/>
    <m/>
    <m/>
    <m/>
    <m/>
    <m/>
    <m/>
    <m/>
    <m/>
    <m/>
    <m/>
    <m/>
    <m/>
    <m/>
    <m/>
    <m/>
    <m/>
    <m/>
    <n v="1"/>
    <m/>
    <m/>
    <m/>
    <m/>
    <m/>
    <m/>
    <m/>
    <m/>
    <m/>
    <m/>
    <m/>
    <n v="1"/>
    <m/>
    <m/>
    <m/>
    <m/>
    <m/>
    <m/>
    <m/>
    <m/>
    <m/>
    <m/>
    <m/>
    <m/>
    <m/>
    <m/>
    <m/>
    <m/>
    <m/>
    <m/>
    <m/>
    <m/>
    <m/>
    <m/>
    <m/>
    <m/>
    <m/>
    <m/>
    <m/>
    <m/>
    <m/>
    <m/>
    <m/>
    <m/>
    <m/>
    <m/>
    <m/>
    <m/>
    <m/>
    <m/>
    <m/>
    <m/>
    <m/>
    <m/>
    <m/>
    <m/>
    <m/>
    <m/>
    <m/>
    <m/>
    <m/>
    <m/>
    <m/>
    <m/>
    <m/>
    <m/>
    <m/>
    <m/>
    <m/>
    <m/>
    <m/>
    <n v="2"/>
    <n v="1"/>
    <s v="DUWT0027"/>
    <s v="k6v2LVAPhc"/>
    <s v="Allocated 02"/>
    <s v="Payment (PAID)"/>
    <s v="Visited to Customers residence address met to his Friend he called to Customer Customer said already paid Rs. 2500/- by online payment mode "/>
    <d v="2025-09-12T00:00:00"/>
    <s v="RINGING NO RESPONSE (RNR)"/>
    <s v="dt--02nd sep 17:50pm called up customer no 9922900092 Its  ringing "/>
    <d v="2025-09-02T00:00:00"/>
    <s v="NO"/>
  </r>
  <r>
    <n v="459682382"/>
    <s v="BIJAYLAXMI DASH"/>
    <m/>
    <m/>
    <m/>
    <m/>
    <m/>
    <m/>
    <n v="4510"/>
    <n v="4510"/>
    <x v="4"/>
    <x v="1"/>
    <x v="1"/>
    <x v="2"/>
    <n v="8782.14"/>
    <n v="85"/>
    <n v="0"/>
    <n v="1350"/>
    <s v="28.08.25"/>
    <n v="2.878368767699252E-2"/>
    <n v="1.5036973027711511E-3"/>
    <s v="STABLE"/>
    <x v="5"/>
    <s v="MPTP"/>
    <x v="0"/>
    <m/>
    <n v="24"/>
    <s v="CAVNA"/>
    <m/>
    <s v="-"/>
    <s v="m no 483 9 nanekarwadi   chakan  tal khed dist pune  shreya lawns  PUNE 410501"/>
    <s v="NANEKAR  WADI"/>
    <s v=" 9090028447 7377326860 "/>
    <s v="aarogyam multi specialist hospital"/>
    <s v="ap chakan talegaon   road  tal khed  dist pune  talegaon road PUNE 410501"/>
    <n v="5945"/>
    <n v="8782.14"/>
    <n v="58"/>
    <n v="86"/>
    <s v="-"/>
    <s v="REGULAR"/>
    <s v="MH14KZ4819"/>
    <s v="HONDA ACTIVA 6G DLX BS VI"/>
    <n v="45176"/>
    <n v="24"/>
    <x v="1"/>
    <s v="KAILASH ATKARI"/>
    <s v="AARTI ZENDE"/>
    <m/>
    <m/>
    <m/>
    <m/>
    <m/>
    <m/>
    <n v="1"/>
    <m/>
    <m/>
    <m/>
    <m/>
    <m/>
    <m/>
    <m/>
    <m/>
    <m/>
    <m/>
    <m/>
    <m/>
    <m/>
    <m/>
    <m/>
    <m/>
    <m/>
    <m/>
    <m/>
    <m/>
    <m/>
    <m/>
    <m/>
    <m/>
    <m/>
    <m/>
    <m/>
    <m/>
    <m/>
    <m/>
    <m/>
    <m/>
    <m/>
    <m/>
    <m/>
    <m/>
    <m/>
    <m/>
    <m/>
    <m/>
    <m/>
    <m/>
    <m/>
    <m/>
    <m/>
    <m/>
    <m/>
    <m/>
    <m/>
    <m/>
    <m/>
    <m/>
    <m/>
    <m/>
    <m/>
    <m/>
    <m/>
    <m/>
    <m/>
    <m/>
    <m/>
    <m/>
    <m/>
    <m/>
    <m/>
    <m/>
    <m/>
    <m/>
    <m/>
    <m/>
    <m/>
    <m/>
    <m/>
    <m/>
    <m/>
    <m/>
    <m/>
    <m/>
    <m/>
    <m/>
    <m/>
    <m/>
    <m/>
    <m/>
    <m/>
    <m/>
    <n v="1"/>
    <n v="1"/>
    <s v="DUWT0017"/>
    <s v="GP_in5BiBc"/>
    <s v="Allocated 02"/>
    <s v="Address Not Found (NC_ANF)"/>
    <s v="Short address available "/>
    <d v="2025-09-03T00:00:00"/>
    <s v="RINGING NO RESPONSE (RNR)"/>
    <s v="15:40-CALLED UP THE CUSTOMER NO. CUSTOMER CONTACT NUMBER ARE RINGING MODE"/>
    <d v="2025-09-03T00:00:00"/>
    <s v="NO"/>
  </r>
  <r>
    <n v="458253374"/>
    <s v="SHILA SUNIL ANDHARE"/>
    <m/>
    <m/>
    <m/>
    <m/>
    <m/>
    <m/>
    <n v="4497"/>
    <n v="8858"/>
    <x v="1"/>
    <x v="1"/>
    <x v="1"/>
    <x v="15"/>
    <n v="8759"/>
    <n v="592"/>
    <n v="0"/>
    <n v="1350"/>
    <s v="-"/>
    <n v="4.3704640655444868E-2"/>
    <n v="2.0398583904641179E-3"/>
    <s v="FLOW"/>
    <x v="1"/>
    <s v="-"/>
    <x v="2"/>
    <s v="Shifted"/>
    <m/>
    <m/>
    <m/>
    <s v="-"/>
    <s v="Sr No 127/12/2   Flat No 402 Mauli  Residency Near  Pdmawati NEAR PADMAVATI MANDIR Mandir   Alandi Rural PUNE 412105"/>
    <s v="ALANDI ROAD"/>
    <s v=" 8550945367 9356584150 "/>
    <s v="SHILA MESS"/>
    <s v="SR NO 127/12/2   FLAT NO 402  MAULI  RESIDENCY NEAR  PADMAWATI MANDIR ALANDI RURAL PUNE ALANDI PUNE NEAR PADMAVATI MANDIR PUNE 412105"/>
    <n v="10800"/>
    <n v="8759"/>
    <n v="119"/>
    <n v="147"/>
    <s v="-"/>
    <s v="NPA"/>
    <s v="MH14KV8596"/>
    <s v="SPLENDOR PLUS I3S XTEC"/>
    <n v="45071"/>
    <n v="24"/>
    <x v="1"/>
    <s v="VIJAY NIKAM"/>
    <s v="NUTAN KAMBLE"/>
    <m/>
    <m/>
    <m/>
    <m/>
    <m/>
    <m/>
    <m/>
    <m/>
    <m/>
    <n v="1"/>
    <m/>
    <m/>
    <m/>
    <m/>
    <m/>
    <m/>
    <m/>
    <m/>
    <m/>
    <m/>
    <m/>
    <m/>
    <m/>
    <m/>
    <m/>
    <m/>
    <m/>
    <m/>
    <m/>
    <m/>
    <m/>
    <m/>
    <m/>
    <m/>
    <m/>
    <m/>
    <m/>
    <m/>
    <m/>
    <m/>
    <m/>
    <m/>
    <m/>
    <m/>
    <m/>
    <m/>
    <m/>
    <m/>
    <m/>
    <m/>
    <m/>
    <m/>
    <m/>
    <m/>
    <m/>
    <m/>
    <m/>
    <m/>
    <m/>
    <m/>
    <m/>
    <m/>
    <m/>
    <m/>
    <m/>
    <m/>
    <m/>
    <m/>
    <m/>
    <m/>
    <m/>
    <m/>
    <m/>
    <m/>
    <m/>
    <m/>
    <m/>
    <m/>
    <m/>
    <m/>
    <m/>
    <m/>
    <m/>
    <m/>
    <m/>
    <m/>
    <m/>
    <m/>
    <m/>
    <m/>
    <m/>
    <m/>
    <m/>
    <n v="1"/>
    <n v="1"/>
    <s v="ZBHT0009"/>
    <s v="k6nKglWO9L"/>
    <s v="Allocated 02"/>
    <s v="Shifted (NC_SFTD)"/>
    <s v="Customer shifted from address msg to flat owner"/>
    <d v="2025-09-04T00:00:00"/>
    <s v="Left Message (LMCB)"/>
    <s v="dt--02nd sep pm called up customer no 9356584150  call eceived by customer son so left messge to  customer  son  "/>
    <d v="2025-09-02T00:00:00"/>
    <s v="NO"/>
  </r>
  <r>
    <n v="134947610"/>
    <s v="AMOL DADABHAU MALPOTE"/>
    <s v="BRANCH"/>
    <s v="19.09.25"/>
    <n v="6600"/>
    <m/>
    <m/>
    <m/>
    <n v="3245"/>
    <n v="2245"/>
    <x v="0"/>
    <x v="2"/>
    <x v="0"/>
    <x v="17"/>
    <n v="8577.15"/>
    <n v="69"/>
    <n v="0"/>
    <n v="900"/>
    <s v="-"/>
    <n v="1.570270748791483E-2"/>
    <n v="4.2729317264461082E-4"/>
    <s v="STABLE"/>
    <x v="0"/>
    <s v="-"/>
    <x v="1"/>
    <m/>
    <n v="21"/>
    <s v="CAVA"/>
    <m/>
    <m/>
    <s v="FALNE TAKAVE BK TAKAWE BK NEAR VITTHAL RUKHUMINI TEMPLE . . NEAR VITTHAL RAKHUMAI TEMPLE PUNE 412106"/>
    <s v="TAKAVE"/>
    <s v=" 9588613352 9588613352 "/>
    <s v="KINETIC ELECTRIC PVT LTD"/>
    <s v="KINETIC ELECTRIC PVT LTD AT POST TAKAVE BK. TAL MAVAL DIST PUNE  NEAR VENKATESHWARA PETROL PUMP VADGAON 412106"/>
    <n v="6459"/>
    <n v="8577.15"/>
    <n v="27"/>
    <n v="0"/>
    <s v="-"/>
    <s v="REGULAR"/>
    <s v="MH14KK8850"/>
    <s v="HONDA ACTIVA 6G STD BS VI"/>
    <n v="44852"/>
    <n v="36"/>
    <x v="0"/>
    <s v="VIJAY NIKAM"/>
    <s v="AARTI ZENDE"/>
    <m/>
    <m/>
    <m/>
    <m/>
    <m/>
    <m/>
    <m/>
    <m/>
    <m/>
    <m/>
    <m/>
    <m/>
    <m/>
    <m/>
    <m/>
    <m/>
    <m/>
    <m/>
    <m/>
    <m/>
    <m/>
    <m/>
    <m/>
    <m/>
    <m/>
    <m/>
    <m/>
    <m/>
    <m/>
    <m/>
    <m/>
    <m/>
    <m/>
    <m/>
    <m/>
    <m/>
    <m/>
    <m/>
    <m/>
    <m/>
    <m/>
    <m/>
    <m/>
    <m/>
    <m/>
    <n v="1"/>
    <m/>
    <m/>
    <m/>
    <m/>
    <m/>
    <m/>
    <m/>
    <m/>
    <m/>
    <m/>
    <m/>
    <m/>
    <m/>
    <m/>
    <m/>
    <m/>
    <m/>
    <m/>
    <m/>
    <m/>
    <m/>
    <m/>
    <m/>
    <m/>
    <m/>
    <m/>
    <m/>
    <m/>
    <m/>
    <m/>
    <m/>
    <m/>
    <m/>
    <m/>
    <m/>
    <m/>
    <m/>
    <m/>
    <m/>
    <m/>
    <m/>
    <m/>
    <m/>
    <m/>
    <m/>
    <m/>
    <m/>
    <n v="1"/>
    <n v="1"/>
    <s v="DUWT0013"/>
    <e v="#N/A"/>
    <s v="Allocated"/>
    <s v="Door Locked (NC_DL)"/>
    <s v="Door lock "/>
    <d v="2025-09-16T00:00:00"/>
    <s v="RINGING NO RESPONSE (RNR)"/>
    <s v="15:46-CALLED UP THE CUSTOMER NO. CUSTOMER CONTACT NUMBER ARE BUSY  MODE"/>
    <d v="2025-09-17T00:00:00"/>
    <s v="NO"/>
  </r>
  <r>
    <n v="459302420"/>
    <s v="JYOTI MRUTYUNJAY GUPTA"/>
    <m/>
    <m/>
    <m/>
    <m/>
    <m/>
    <m/>
    <n v="4543"/>
    <n v="8577"/>
    <x v="4"/>
    <x v="1"/>
    <x v="1"/>
    <x v="15"/>
    <n v="8496.74"/>
    <n v="464"/>
    <n v="0"/>
    <n v="2250"/>
    <s v="-"/>
    <n v="1.878613739182329E-2"/>
    <n v="1.4548304878250339E-3"/>
    <s v="FLOW"/>
    <x v="1"/>
    <s v="-"/>
    <x v="2"/>
    <s v="Door lock"/>
    <m/>
    <s v="CAVNA"/>
    <m/>
    <s v="-"/>
    <s v="Kanase Chawl  S   T Road Near Swami  Vivekanand  School Dapodi Pune City PUNE 411012"/>
    <s v="DAPODI"/>
    <s v=" 8796721470 7038928516 "/>
    <s v="AYUSH FOOTWEAR"/>
    <s v="NR TULJA BHAWANI   MANDIR SHINDE  NAGAR  OLD SANGVI PUNE PUNE 411027"/>
    <n v="11291"/>
    <n v="8496.74"/>
    <n v="58"/>
    <n v="86"/>
    <s v="-"/>
    <s v="REGULAR"/>
    <s v="MH14KY6451"/>
    <s v="HONDA ACTIVA DLX"/>
    <n v="45146"/>
    <n v="24"/>
    <x v="1"/>
    <s v="VIJAY NIKAM"/>
    <s v="NUTAN KAMBLE"/>
    <m/>
    <m/>
    <m/>
    <m/>
    <m/>
    <m/>
    <m/>
    <m/>
    <m/>
    <m/>
    <m/>
    <m/>
    <m/>
    <m/>
    <m/>
    <m/>
    <m/>
    <m/>
    <m/>
    <m/>
    <m/>
    <m/>
    <m/>
    <m/>
    <m/>
    <m/>
    <m/>
    <m/>
    <m/>
    <m/>
    <m/>
    <m/>
    <m/>
    <n v="1"/>
    <m/>
    <m/>
    <m/>
    <m/>
    <m/>
    <m/>
    <m/>
    <m/>
    <m/>
    <m/>
    <m/>
    <m/>
    <m/>
    <m/>
    <n v="2"/>
    <m/>
    <m/>
    <m/>
    <m/>
    <m/>
    <n v="1"/>
    <m/>
    <m/>
    <m/>
    <m/>
    <m/>
    <m/>
    <m/>
    <m/>
    <m/>
    <m/>
    <m/>
    <m/>
    <m/>
    <m/>
    <m/>
    <m/>
    <m/>
    <m/>
    <m/>
    <m/>
    <m/>
    <m/>
    <m/>
    <m/>
    <m/>
    <m/>
    <m/>
    <m/>
    <m/>
    <m/>
    <m/>
    <m/>
    <m/>
    <m/>
    <m/>
    <m/>
    <m/>
    <m/>
    <n v="4"/>
    <n v="1"/>
    <s v="ZBHT0009"/>
    <s v="G2z8ji3XslOL"/>
    <s v="Allocated 02"/>
    <s v="Promise To Pay (PTP)"/>
    <s v="Customer promise pay online 4800 on 22/09"/>
    <d v="2025-09-22T00:00:00"/>
    <s v="Non Contactable Customer (POT_SKIP)"/>
    <s v="dt--02nd sep 17:54pm called up customer no 8796721470 Its  not availeble "/>
    <d v="2025-09-02T00:00:00"/>
    <s v="NO"/>
  </r>
  <r>
    <n v="463166196"/>
    <s v="SANDEEP DATTATRAY SAHANE"/>
    <m/>
    <m/>
    <m/>
    <m/>
    <m/>
    <m/>
    <n v="8270"/>
    <n v="8185"/>
    <x v="2"/>
    <x v="1"/>
    <x v="1"/>
    <x v="16"/>
    <n v="8126"/>
    <n v="691"/>
    <n v="0"/>
    <n v="450"/>
    <s v="-"/>
    <n v="0.126714173306192"/>
    <n v="2.086859413515153E-3"/>
    <s v="STABLE"/>
    <x v="3"/>
    <s v="-"/>
    <x v="1"/>
    <m/>
    <n v="23"/>
    <s v="CAVA"/>
    <m/>
    <s v="-"/>
    <s v="   kol wadi Ale   ...........   near gaothan PUNE 412411"/>
    <s v="ALE"/>
    <s v=" 8767355898 8530206462 "/>
    <s v="shubham tours and travels"/>
    <s v="a/p kolwadi tal   junnar dist pune  kolwadi  near gaothan PUNE 412411"/>
    <n v="9326"/>
    <n v="8126"/>
    <n v="88"/>
    <n v="116"/>
    <s v="-"/>
    <s v="REGULAR"/>
    <s v="MH14LQ7268"/>
    <s v="HONDA SHINE DISC BSVI"/>
    <n v="45453"/>
    <n v="12"/>
    <x v="1"/>
    <s v="KAILASH ATKARI"/>
    <s v="AARTI ZENDE"/>
    <m/>
    <m/>
    <m/>
    <m/>
    <m/>
    <m/>
    <m/>
    <m/>
    <m/>
    <m/>
    <m/>
    <m/>
    <m/>
    <m/>
    <m/>
    <m/>
    <m/>
    <m/>
    <m/>
    <m/>
    <m/>
    <m/>
    <m/>
    <m/>
    <m/>
    <m/>
    <m/>
    <m/>
    <m/>
    <m/>
    <m/>
    <m/>
    <m/>
    <m/>
    <m/>
    <m/>
    <n v="1"/>
    <m/>
    <m/>
    <m/>
    <m/>
    <m/>
    <m/>
    <m/>
    <m/>
    <m/>
    <m/>
    <m/>
    <n v="1"/>
    <m/>
    <m/>
    <m/>
    <m/>
    <m/>
    <m/>
    <m/>
    <m/>
    <m/>
    <m/>
    <m/>
    <m/>
    <m/>
    <m/>
    <m/>
    <m/>
    <m/>
    <m/>
    <m/>
    <m/>
    <m/>
    <m/>
    <m/>
    <m/>
    <m/>
    <m/>
    <m/>
    <m/>
    <m/>
    <m/>
    <m/>
    <m/>
    <m/>
    <m/>
    <m/>
    <m/>
    <m/>
    <m/>
    <m/>
    <m/>
    <m/>
    <m/>
    <m/>
    <m/>
    <n v="2"/>
    <n v="1"/>
    <s v="ZBHT0021"/>
    <s v="k2k3CdMZDSL"/>
    <s v="Allocated 13"/>
    <s v="Promise To Pay (PTP)"/>
    <s v="Ptp"/>
    <d v="2025-09-28T00:00:00"/>
    <s v="RINGING NO RESPONSE (RNR)"/>
    <s v="18:07-CALLED UP THE CUSTOMER NO. CUSTOMER CONTACT NUMBER ARE RINGING MODE"/>
    <d v="2025-09-16T00:00:00"/>
    <s v="NO"/>
  </r>
  <r>
    <n v="459665582"/>
    <s v="MANISHA SOMANATH WALUNJ"/>
    <s v="ONLINE"/>
    <s v="26.09.25"/>
    <n v="4000"/>
    <m/>
    <m/>
    <m/>
    <n v="1679"/>
    <n v="6551"/>
    <x v="1"/>
    <x v="0"/>
    <x v="0"/>
    <x v="2"/>
    <n v="7913"/>
    <n v="374"/>
    <n v="0"/>
    <n v="2700"/>
    <s v="-"/>
    <n v="1.084024591371156E-2"/>
    <n v="1.842835876668862E-3"/>
    <s v="STABLE"/>
    <x v="0"/>
    <s v="-"/>
    <x v="1"/>
    <m/>
    <m/>
    <m/>
    <m/>
    <s v="ELG"/>
    <s v="AT CHANDUS POST   KIWALE TAL KHE  D DIST PUNE   PUNE 410505"/>
    <s v="KIWALE"/>
    <s v=" 7218909953 7218909953 "/>
    <s v="OTHERS"/>
    <s v="at post bhamboli   tal khed dist  pune   PUNE 410501"/>
    <n v="9625"/>
    <n v="7913"/>
    <n v="118"/>
    <n v="85"/>
    <s v="-"/>
    <s v="NPA"/>
    <s v="MH14KL1048"/>
    <s v="PLEASURE PLUS XTEC DRUM CAST"/>
    <n v="45174"/>
    <n v="24"/>
    <x v="1"/>
    <s v="KAILASH ATKARI"/>
    <s v="AARTI ZENDE"/>
    <m/>
    <m/>
    <m/>
    <m/>
    <m/>
    <m/>
    <m/>
    <m/>
    <m/>
    <m/>
    <m/>
    <m/>
    <m/>
    <m/>
    <m/>
    <m/>
    <m/>
    <m/>
    <m/>
    <m/>
    <m/>
    <m/>
    <m/>
    <m/>
    <m/>
    <m/>
    <m/>
    <m/>
    <m/>
    <m/>
    <m/>
    <m/>
    <m/>
    <n v="1"/>
    <m/>
    <m/>
    <m/>
    <m/>
    <m/>
    <m/>
    <m/>
    <m/>
    <m/>
    <m/>
    <m/>
    <m/>
    <m/>
    <m/>
    <m/>
    <m/>
    <m/>
    <m/>
    <m/>
    <m/>
    <m/>
    <m/>
    <m/>
    <m/>
    <m/>
    <m/>
    <m/>
    <m/>
    <m/>
    <m/>
    <m/>
    <m/>
    <m/>
    <m/>
    <m/>
    <m/>
    <m/>
    <m/>
    <m/>
    <m/>
    <m/>
    <m/>
    <m/>
    <m/>
    <m/>
    <m/>
    <m/>
    <m/>
    <m/>
    <m/>
    <m/>
    <m/>
    <m/>
    <m/>
    <m/>
    <m/>
    <m/>
    <m/>
    <m/>
    <n v="1"/>
    <n v="1"/>
    <s v="DUWT0027"/>
    <s v="A2fjgDUc6ur"/>
    <s v="Allocated 02"/>
    <s v="Promise To Pay (PTP)"/>
    <s v="Customer pay online "/>
    <d v="2025-09-15T00:00:00"/>
    <s v="RINGING NO RESPONSE (RNR)"/>
    <s v="17:46-CALLED UP THE CUSTOMER NO. CUSTOMER CONTACT NUMBER ARE RINGING MODE"/>
    <d v="2025-09-11T00:00:00"/>
    <s v="NO"/>
  </r>
  <r>
    <n v="463969815"/>
    <s v="PRAJAKTA VIJAY DHAMALE"/>
    <m/>
    <m/>
    <m/>
    <m/>
    <m/>
    <s v="BANK RB 16"/>
    <n v="6975"/>
    <n v="1028.8999999999996"/>
    <x v="0"/>
    <x v="2"/>
    <x v="1"/>
    <x v="14"/>
    <n v="7889.9"/>
    <n v="72"/>
    <n v="0"/>
    <n v="1350"/>
    <s v="-"/>
    <n v="1.859250677604132E-2"/>
    <n v="3.9305601544204242E-4"/>
    <s v="RB"/>
    <x v="0"/>
    <s v="-"/>
    <x v="1"/>
    <m/>
    <m/>
    <s v="CAVNA"/>
    <m/>
    <m/>
    <s v="DHAMALE SHIWAR   KADUS KHED NEAR  ANAND NAGAR   PUNE 412404"/>
    <s v="KADUS"/>
    <s v=" 9890119489  "/>
    <s v="DEED AGENT LEGAL FIRM"/>
    <s v="PIMPLE SAUDAGAR   PUNE    PUNE 411027"/>
    <n v="9425.9"/>
    <n v="7889.9"/>
    <n v="27"/>
    <n v="0"/>
    <s v="-"/>
    <s v="REGULAR"/>
    <s v="MH14LV4303"/>
    <s v="HONDA ACTIVA DLX"/>
    <n v="45543"/>
    <n v="12"/>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Non Contactable Customer (POT_SKIP)"/>
    <s v="dt--13th sep 17:32 pm called up customer no 9890119489  Its  not connected "/>
    <d v="2025-09-13T00:00:00"/>
    <s v="NO"/>
  </r>
  <r>
    <n v="134715738"/>
    <s v="ADNAN NASIR KHAN"/>
    <m/>
    <m/>
    <m/>
    <m/>
    <m/>
    <s v="BANK STABLE 16"/>
    <n v="3514"/>
    <n v="842.94999999999982"/>
    <x v="0"/>
    <x v="0"/>
    <x v="1"/>
    <x v="18"/>
    <n v="7682.32"/>
    <n v="467"/>
    <n v="0"/>
    <n v="3150"/>
    <s v="-"/>
    <n v="2.083884889713318E-2"/>
    <n v="3.8271487452955189E-4"/>
    <s v="STABLE"/>
    <x v="0"/>
    <s v="-"/>
    <x v="4"/>
    <m/>
    <m/>
    <s v="CAVA"/>
    <m/>
    <m/>
    <s v="DR AMBEDKAR BHAVAN 414 MANGALWAR PETH ASHA CIMPLEX   NR MALDHAKKA CHOWK PUNE 411011"/>
    <s v="MANGALWAR PETH"/>
    <s v=" 7219554817 7219554817 "/>
    <s v="TESTRIG TECHNOLOGY"/>
    <s v="TESTRIG TECHNOLOGY MAGARPATTA CITY HADAPSAR  PENTAGOAN 3 PUNE 411028"/>
    <n v="7973.95"/>
    <n v="7682.32"/>
    <n v="26"/>
    <n v="23"/>
    <s v="-"/>
    <s v="NPA"/>
    <s v="MH12UT1509"/>
    <s v="HONDA ACTIVA 6G PREMIUM EDITION"/>
    <n v="44840"/>
    <n v="36"/>
    <x v="0"/>
    <s v="VIJAY NIKAM"/>
    <s v="NUTAN KAMBLE"/>
    <m/>
    <m/>
    <m/>
    <m/>
    <m/>
    <m/>
    <m/>
    <m/>
    <m/>
    <m/>
    <m/>
    <m/>
    <m/>
    <m/>
    <m/>
    <m/>
    <m/>
    <m/>
    <m/>
    <m/>
    <m/>
    <m/>
    <m/>
    <m/>
    <m/>
    <m/>
    <m/>
    <m/>
    <m/>
    <m/>
    <n v="1"/>
    <m/>
    <m/>
    <m/>
    <m/>
    <m/>
    <m/>
    <m/>
    <m/>
    <m/>
    <m/>
    <m/>
    <m/>
    <m/>
    <m/>
    <m/>
    <m/>
    <m/>
    <m/>
    <m/>
    <m/>
    <m/>
    <m/>
    <m/>
    <m/>
    <m/>
    <m/>
    <m/>
    <m/>
    <m/>
    <m/>
    <m/>
    <m/>
    <m/>
    <m/>
    <m/>
    <m/>
    <m/>
    <m/>
    <m/>
    <m/>
    <m/>
    <m/>
    <m/>
    <m/>
    <m/>
    <m/>
    <m/>
    <m/>
    <m/>
    <m/>
    <m/>
    <m/>
    <m/>
    <m/>
    <m/>
    <m/>
    <m/>
    <m/>
    <m/>
    <m/>
    <m/>
    <m/>
    <n v="1"/>
    <n v="1"/>
    <s v="DUWT0014"/>
    <s v="GoiB247FAetm"/>
    <s v="Allocated"/>
    <s v="Left Message (LMCB)"/>
    <s v="Left message to mother "/>
    <d v="2025-09-11T00:00:00"/>
    <s v="RINGING NO RESPONSE (RNR)"/>
    <s v="17:47-CALLED UP THE CUSTOMER NO. CUSTOMER CONTACT NUMBER ARE BUSY  MODE"/>
    <d v="2025-09-11T00:00:00"/>
    <s v="NO"/>
  </r>
  <r>
    <n v="461623233"/>
    <s v="SUDHAKAR PRABHAKAR SHINDE"/>
    <s v="ONLINE"/>
    <s v="11.09.25"/>
    <n v="7800"/>
    <m/>
    <m/>
    <s v="BANK RB 16"/>
    <n v="7722"/>
    <n v="7677"/>
    <x v="0"/>
    <x v="2"/>
    <x v="0"/>
    <x v="4"/>
    <n v="7607"/>
    <n v="1"/>
    <n v="0"/>
    <n v="0"/>
    <s v="-"/>
    <n v="5.3546684761931239E-3"/>
    <n v="3.789626116259543E-4"/>
    <s v="RB"/>
    <x v="0"/>
    <s v="-"/>
    <x v="4"/>
    <m/>
    <m/>
    <s v="CAVA"/>
    <m/>
    <s v="-"/>
    <s v="D-22-NURCES-Quarters-KHADKI   KHADKI-Pune-City   ram-mandir PUNE 411003"/>
    <s v="KHADAKI"/>
    <s v=" 7776875957 7798392001 "/>
    <s v="kirkee cantonment board"/>
    <s v="kirkee cantonment    board khadki   chavane  khadki  khadki chavane PUNE 411003"/>
    <n v="7678"/>
    <n v="7607"/>
    <n v="27"/>
    <n v="0"/>
    <s v="-"/>
    <s v="REGULAR"/>
    <s v="MH14LK3939"/>
    <s v="BULLET 350 MILITARY BLACK"/>
    <n v="45314"/>
    <n v="18"/>
    <x v="1"/>
    <s v="KAILASH ATKARI"/>
    <s v="AARTI ZENDE"/>
    <m/>
    <m/>
    <m/>
    <m/>
    <m/>
    <m/>
    <n v="1"/>
    <m/>
    <m/>
    <m/>
    <m/>
    <m/>
    <m/>
    <m/>
    <m/>
    <m/>
    <m/>
    <m/>
    <m/>
    <m/>
    <m/>
    <m/>
    <m/>
    <m/>
    <m/>
    <m/>
    <m/>
    <n v="1"/>
    <m/>
    <m/>
    <n v="1"/>
    <m/>
    <m/>
    <m/>
    <m/>
    <m/>
    <m/>
    <m/>
    <m/>
    <m/>
    <m/>
    <m/>
    <m/>
    <m/>
    <m/>
    <m/>
    <m/>
    <m/>
    <m/>
    <m/>
    <m/>
    <m/>
    <m/>
    <m/>
    <m/>
    <m/>
    <m/>
    <m/>
    <m/>
    <m/>
    <m/>
    <m/>
    <m/>
    <m/>
    <m/>
    <m/>
    <m/>
    <m/>
    <m/>
    <m/>
    <m/>
    <m/>
    <m/>
    <m/>
    <m/>
    <m/>
    <m/>
    <m/>
    <m/>
    <m/>
    <m/>
    <m/>
    <m/>
    <m/>
    <m/>
    <m/>
    <m/>
    <m/>
    <m/>
    <m/>
    <m/>
    <m/>
    <m/>
    <n v="3"/>
    <n v="1"/>
    <s v="DUWT0023"/>
    <s v="GoLtm__hFHbr"/>
    <s v="Allocated 02"/>
    <s v="Payment (PAID)"/>
    <s v="Paid"/>
    <d v="2025-09-11T00:00:00"/>
    <s v="RINGING NO RESPONSE (RNR)"/>
    <s v="16:49-CALLED UP THE CUSTOMER NO. CUSTOMER CONTACT NUMBER ARE RINGING MODE"/>
    <d v="2025-09-03T00:00:00"/>
    <s v="NO"/>
  </r>
  <r>
    <n v="461125676"/>
    <s v="NITESH BHIMRAO JADHAO BHIMRAO JADHAO"/>
    <s v="ONLINE"/>
    <s v="08.09.25"/>
    <n v="1600"/>
    <m/>
    <m/>
    <m/>
    <n v="1596"/>
    <n v="1553"/>
    <x v="0"/>
    <x v="0"/>
    <x v="0"/>
    <x v="16"/>
    <n v="7603.68"/>
    <n v="27"/>
    <n v="0"/>
    <n v="2250"/>
    <s v="16.08.25"/>
    <n v="4.5700028985639829E-3"/>
    <n v="3.7879721713790412E-4"/>
    <s v="STABLE"/>
    <x v="0"/>
    <s v="PAID"/>
    <x v="4"/>
    <m/>
    <m/>
    <s v="CAVNA"/>
    <m/>
    <s v="ELG"/>
    <s v="PRIMARY HEALTH   SUBCENTER TEJEWADI  NEAR KRUSHI  KENDRA KHAMGAON ROAD PUNE 410511"/>
    <s v="SHIROLI"/>
    <s v=" 9561924436  "/>
    <s v="SDFGHJKL"/>
    <s v="CARD DESIGNER BIT   VAY LTD MUMBAI  BYPASS PUNE  TQ PUNE MAIN AREA PUNE 411001"/>
    <n v="3830"/>
    <n v="7603.68"/>
    <n v="27"/>
    <n v="24"/>
    <s v="-"/>
    <s v="NPA"/>
    <s v="MH28BU0721"/>
    <s v="BAJAJ PULSAR 150 TWIN DISC ABS"/>
    <n v="45274"/>
    <n v="24"/>
    <x v="1"/>
    <s v="KAILASH ATKARI"/>
    <s v="AARTI ZENDE"/>
    <m/>
    <m/>
    <m/>
    <m/>
    <m/>
    <m/>
    <m/>
    <m/>
    <m/>
    <m/>
    <m/>
    <m/>
    <n v="1"/>
    <m/>
    <m/>
    <n v="1"/>
    <m/>
    <m/>
    <m/>
    <m/>
    <m/>
    <m/>
    <m/>
    <m/>
    <m/>
    <m/>
    <m/>
    <m/>
    <m/>
    <m/>
    <m/>
    <m/>
    <m/>
    <m/>
    <m/>
    <m/>
    <m/>
    <m/>
    <m/>
    <m/>
    <m/>
    <m/>
    <m/>
    <m/>
    <m/>
    <m/>
    <m/>
    <m/>
    <m/>
    <m/>
    <m/>
    <m/>
    <m/>
    <m/>
    <m/>
    <m/>
    <m/>
    <m/>
    <m/>
    <m/>
    <m/>
    <m/>
    <m/>
    <m/>
    <m/>
    <m/>
    <m/>
    <m/>
    <m/>
    <m/>
    <m/>
    <m/>
    <m/>
    <m/>
    <m/>
    <m/>
    <m/>
    <m/>
    <m/>
    <m/>
    <m/>
    <m/>
    <m/>
    <m/>
    <m/>
    <m/>
    <m/>
    <m/>
    <m/>
    <m/>
    <m/>
    <m/>
    <m/>
    <n v="2"/>
    <n v="1"/>
    <s v="ZBHT0021"/>
    <s v="k2tmRHcvnvm"/>
    <s v="Allocated 02"/>
    <s v="Cash In Hand (PAID)"/>
    <s v="Paid"/>
    <d v="2025-09-06T00:00:00"/>
    <s v="Non Contactable Customer (POT_SKIP)"/>
    <s v="16:49-CALLED UP THE CUSTOMER NO. CUSTOMER IS NOT CONTACTABLE ON ANY CONTACT NO.IN SYSTEM"/>
    <d v="2025-09-03T00:00:00"/>
    <s v="NO"/>
  </r>
  <r>
    <n v="458434512"/>
    <s v="ROHINI RAMKRUSHNA PATOLE"/>
    <s v="BRANCH"/>
    <s v="29.09.25"/>
    <n v="4200"/>
    <m/>
    <m/>
    <m/>
    <n v="3976"/>
    <n v="7646"/>
    <x v="1"/>
    <x v="0"/>
    <x v="0"/>
    <x v="7"/>
    <n v="7576.21"/>
    <n v="793"/>
    <n v="0"/>
    <n v="1350"/>
    <s v="-"/>
    <n v="3.1557073922271042E-2"/>
    <n v="1.764401819433515E-3"/>
    <s v="STABLE"/>
    <x v="0"/>
    <s v="-"/>
    <x v="3"/>
    <s v="Medical problem"/>
    <m/>
    <s v="CAVA"/>
    <m/>
    <s v="-"/>
    <s v="survey no. 27 krantiveer   nagar  Thergaon rohidas  barne chal near sancheti School PUNE 411033"/>
    <s v="THERGAON"/>
    <s v=" 8055879392 9096929878 "/>
    <s v="Sindha society Services"/>
    <s v="At bremne chowck    Aundha pune  Buss stop  Aundha  pune vahtuk patha Shala PUNE 411007"/>
    <n v="9789"/>
    <n v="7576.21"/>
    <n v="119"/>
    <n v="147"/>
    <s v="-"/>
    <s v="NPA"/>
    <s v="MH14KX2040"/>
    <s v="SPLENDOR PLUS I3S BS6 FI DRUM SELF"/>
    <n v="45083"/>
    <n v="24"/>
    <x v="1"/>
    <s v="KAILASH ATKARI"/>
    <s v="NUTAN KAMBLE"/>
    <m/>
    <m/>
    <m/>
    <m/>
    <m/>
    <m/>
    <m/>
    <m/>
    <m/>
    <n v="1"/>
    <m/>
    <m/>
    <m/>
    <m/>
    <m/>
    <m/>
    <m/>
    <m/>
    <m/>
    <m/>
    <m/>
    <m/>
    <m/>
    <m/>
    <m/>
    <m/>
    <m/>
    <m/>
    <m/>
    <m/>
    <m/>
    <m/>
    <m/>
    <m/>
    <m/>
    <m/>
    <m/>
    <m/>
    <m/>
    <m/>
    <m/>
    <m/>
    <m/>
    <m/>
    <m/>
    <m/>
    <m/>
    <m/>
    <m/>
    <m/>
    <m/>
    <m/>
    <m/>
    <m/>
    <m/>
    <m/>
    <m/>
    <m/>
    <m/>
    <m/>
    <m/>
    <m/>
    <m/>
    <m/>
    <m/>
    <m/>
    <m/>
    <m/>
    <m/>
    <m/>
    <m/>
    <m/>
    <m/>
    <m/>
    <m/>
    <m/>
    <m/>
    <m/>
    <m/>
    <m/>
    <m/>
    <m/>
    <m/>
    <m/>
    <m/>
    <m/>
    <m/>
    <m/>
    <m/>
    <m/>
    <m/>
    <m/>
    <m/>
    <n v="1"/>
    <n v="1"/>
    <s v="ZBHT0015"/>
    <s v="GPBF7fn0EJ3"/>
    <s v="Allocated 02"/>
    <s v="Door Locked (NC_DL)"/>
    <s v="Visit cm residence address door lock cm neighbour sd cm gone to the village "/>
    <d v="2025-09-04T00:00:00"/>
    <s v="RINGING NO RESPONSE (RNR)"/>
    <s v="15:36-CALLED UP THE CUSTOMER NO. CUSTOMER CONTACT NUMBER ARE RINGING MODE"/>
    <d v="2025-09-08T00:00:00"/>
    <s v="NO"/>
  </r>
  <r>
    <n v="460911003"/>
    <s v="AMAN FAYAAZ QURESHI"/>
    <s v="ONLINE"/>
    <s v="08.09.25"/>
    <n v="3300"/>
    <m/>
    <m/>
    <m/>
    <n v="1598"/>
    <n v="1624"/>
    <x v="4"/>
    <x v="2"/>
    <x v="0"/>
    <x v="12"/>
    <n v="7566"/>
    <n v="4"/>
    <n v="0"/>
    <n v="2613"/>
    <s v="-"/>
    <n v="2.7716854345842309E-2"/>
    <n v="1.295467140442594E-3"/>
    <s v="RB"/>
    <x v="0"/>
    <s v="-"/>
    <x v="4"/>
    <m/>
    <m/>
    <m/>
    <m/>
    <s v="-"/>
    <s v="INDIRA NAGAR PIMPRI   PIMPRI PIMPRI   NR DELUX TALKIES PUNE 411017"/>
    <s v="PIMAPRI"/>
    <s v=" 8668360476  "/>
    <n v="0"/>
    <s v="      "/>
    <n v="4241"/>
    <n v="7566"/>
    <n v="57"/>
    <n v="0"/>
    <s v="-"/>
    <s v="NPA"/>
    <s v="MH14JW8675"/>
    <s v="TVS JUPITER 125 DISC"/>
    <n v="45258"/>
    <n v="24"/>
    <x v="1"/>
    <s v="KAILASH ATKARI"/>
    <s v="NUTAN KAMBLE"/>
    <m/>
    <m/>
    <m/>
    <m/>
    <m/>
    <m/>
    <m/>
    <m/>
    <m/>
    <n v="1"/>
    <m/>
    <m/>
    <m/>
    <m/>
    <m/>
    <m/>
    <m/>
    <m/>
    <m/>
    <m/>
    <m/>
    <n v="1"/>
    <m/>
    <m/>
    <m/>
    <m/>
    <m/>
    <m/>
    <m/>
    <m/>
    <m/>
    <m/>
    <m/>
    <m/>
    <m/>
    <m/>
    <m/>
    <m/>
    <m/>
    <m/>
    <m/>
    <m/>
    <m/>
    <m/>
    <m/>
    <m/>
    <m/>
    <m/>
    <m/>
    <m/>
    <m/>
    <m/>
    <m/>
    <m/>
    <m/>
    <m/>
    <m/>
    <m/>
    <m/>
    <m/>
    <m/>
    <m/>
    <m/>
    <m/>
    <m/>
    <m/>
    <m/>
    <m/>
    <m/>
    <m/>
    <m/>
    <m/>
    <m/>
    <m/>
    <m/>
    <m/>
    <m/>
    <m/>
    <m/>
    <m/>
    <m/>
    <m/>
    <m/>
    <m/>
    <m/>
    <m/>
    <m/>
    <m/>
    <m/>
    <m/>
    <m/>
    <m/>
    <m/>
    <n v="2"/>
    <n v="1"/>
    <s v="ZBHT0015"/>
    <s v="B2kHlrR9mQc"/>
    <s v="Allocated 02"/>
    <s v="Promise To Pay (PTP)"/>
    <s v="Visited at customer residence address. Customer promise to pay emi on date. Vehicle with him."/>
    <d v="2025-09-14T00:00:00"/>
    <s v="Non Contactable Customer (POT_SKIP)"/>
    <s v="dt--02nd sep 17:57pm called up customer no 8668360476 Its  not connected "/>
    <d v="2025-09-02T00:00:00"/>
    <s v="NO"/>
  </r>
  <r>
    <n v="138589892"/>
    <s v="UMESH BAPU KASBE"/>
    <m/>
    <m/>
    <m/>
    <m/>
    <m/>
    <m/>
    <n v="3372"/>
    <n v="7620"/>
    <x v="2"/>
    <x v="1"/>
    <x v="1"/>
    <x v="12"/>
    <n v="7473.3"/>
    <n v="327"/>
    <n v="0"/>
    <n v="2700"/>
    <s v="-"/>
    <n v="2.7132874952710891E-2"/>
    <n v="1.919237811349101E-3"/>
    <s v="FLOW"/>
    <x v="1"/>
    <s v="-"/>
    <x v="2"/>
    <m/>
    <m/>
    <m/>
    <m/>
    <m/>
    <s v="AMARDEEP COLONY SR NO 62/4/7 RAHATANI   Pune City Pune PUNE 411017"/>
    <s v="RAHATANI"/>
    <s v=" 7400338304 7400338304 "/>
    <s v="Aryan services Ltd"/>
    <s v="Rahatani pune rahatani  pune PUNE 411017"/>
    <n v="10647"/>
    <n v="7473.3"/>
    <n v="87"/>
    <n v="115"/>
    <s v="-"/>
    <s v="NPA"/>
    <s v="MH14KP6877"/>
    <s v="SPLENDOR PLUS BS6 DRK CAST FI"/>
    <n v="44973"/>
    <n v="30"/>
    <x v="2"/>
    <s v="KAILASH ATKARI"/>
    <s v="NUTAN KAMBLE"/>
    <m/>
    <m/>
    <m/>
    <m/>
    <m/>
    <m/>
    <m/>
    <m/>
    <m/>
    <m/>
    <m/>
    <m/>
    <m/>
    <m/>
    <m/>
    <m/>
    <m/>
    <m/>
    <m/>
    <m/>
    <m/>
    <m/>
    <m/>
    <m/>
    <m/>
    <m/>
    <m/>
    <m/>
    <m/>
    <m/>
    <m/>
    <m/>
    <m/>
    <m/>
    <m/>
    <m/>
    <m/>
    <m/>
    <m/>
    <m/>
    <m/>
    <m/>
    <m/>
    <m/>
    <m/>
    <m/>
    <m/>
    <m/>
    <m/>
    <m/>
    <m/>
    <m/>
    <m/>
    <m/>
    <m/>
    <m/>
    <m/>
    <m/>
    <m/>
    <m/>
    <m/>
    <m/>
    <m/>
    <m/>
    <m/>
    <m/>
    <m/>
    <m/>
    <m/>
    <m/>
    <m/>
    <m/>
    <m/>
    <m/>
    <m/>
    <m/>
    <m/>
    <m/>
    <m/>
    <m/>
    <m/>
    <m/>
    <m/>
    <m/>
    <m/>
    <m/>
    <m/>
    <m/>
    <m/>
    <m/>
    <n v="1"/>
    <m/>
    <m/>
    <n v="1"/>
    <n v="1"/>
    <s v="ZBHT0015"/>
    <s v="BPGM1KlAgz3"/>
    <s v="Allocated 13"/>
    <e v="#N/A"/>
    <e v="#N/A"/>
    <e v="#N/A"/>
    <s v="Non Contactable Customer (POT_SKIP)"/>
    <s v="dt--13th sep 17:33 pm called up customer no 7400338304  Its switch off"/>
    <d v="2025-09-13T00:00:00"/>
    <s v="NO"/>
  </r>
  <r>
    <n v="136568448"/>
    <s v="DIKSHA AVINASH GAIKWAD"/>
    <m/>
    <m/>
    <m/>
    <m/>
    <m/>
    <m/>
    <n v="3850"/>
    <n v="7524"/>
    <x v="1"/>
    <x v="1"/>
    <x v="1"/>
    <x v="7"/>
    <n v="7454.69"/>
    <n v="480"/>
    <n v="0"/>
    <n v="1800"/>
    <s v="FLOW"/>
    <n v="3.1050908488230219E-2"/>
    <n v="1.73610137513517E-3"/>
    <s v="FLOW"/>
    <x v="1"/>
    <s v="MPTP"/>
    <x v="2"/>
    <s v="Shifted"/>
    <m/>
    <s v="CNAVNA"/>
    <m/>
    <s v="ELG"/>
    <s v="SR NO 116/2 GAIKWAD BUILDING WALHEKAR WADI CHINCHWAD MORYA COLONY   NEAR PRERANA SCHOOL PUNE 411033"/>
    <s v="CHINCHWAD"/>
    <s v="9067119345 9067119345 9067119345 "/>
    <s v="MAKAN HOSPITLE"/>
    <s v="MAKAN HOSPITLE OLD SANGVI PUNE SANGVI  NEAR JIJAMATA CHOWK PUNE 411027"/>
    <n v="9804"/>
    <n v="7454.69"/>
    <n v="118"/>
    <n v="146"/>
    <s v="-"/>
    <s v="NPA"/>
    <s v="MH14KM1653"/>
    <s v="HONDA ACTIVA 6G DLX BS VI"/>
    <n v="44898"/>
    <n v="30"/>
    <x v="1"/>
    <s v="KAILASH ATKARI"/>
    <s v="NUTAN KAMBLE"/>
    <m/>
    <m/>
    <m/>
    <m/>
    <m/>
    <m/>
    <m/>
    <m/>
    <m/>
    <m/>
    <m/>
    <m/>
    <m/>
    <m/>
    <m/>
    <m/>
    <m/>
    <m/>
    <m/>
    <m/>
    <m/>
    <m/>
    <m/>
    <m/>
    <m/>
    <m/>
    <m/>
    <m/>
    <m/>
    <m/>
    <m/>
    <m/>
    <m/>
    <m/>
    <m/>
    <m/>
    <n v="1"/>
    <m/>
    <m/>
    <m/>
    <m/>
    <m/>
    <m/>
    <m/>
    <m/>
    <m/>
    <m/>
    <m/>
    <m/>
    <m/>
    <m/>
    <m/>
    <m/>
    <m/>
    <m/>
    <m/>
    <m/>
    <m/>
    <m/>
    <m/>
    <m/>
    <m/>
    <m/>
    <m/>
    <m/>
    <m/>
    <m/>
    <m/>
    <m/>
    <m/>
    <m/>
    <m/>
    <m/>
    <m/>
    <m/>
    <m/>
    <m/>
    <m/>
    <m/>
    <m/>
    <m/>
    <m/>
    <m/>
    <m/>
    <m/>
    <m/>
    <m/>
    <m/>
    <m/>
    <m/>
    <m/>
    <m/>
    <m/>
    <n v="1"/>
    <n v="1"/>
    <s v="ZBHT0015"/>
    <e v="#N/A"/>
    <e v="#N/A"/>
    <e v="#N/A"/>
    <e v="#N/A"/>
    <e v="#N/A"/>
    <e v="#N/A"/>
    <e v="#N/A"/>
    <e v="#N/A"/>
    <s v="NO"/>
  </r>
  <r>
    <n v="457076571"/>
    <s v="NAUSHAD FAIM SHAIKH"/>
    <s v="ONLINE"/>
    <s v="15.09.25"/>
    <n v="4000"/>
    <m/>
    <m/>
    <m/>
    <n v="3835"/>
    <n v="3643"/>
    <x v="0"/>
    <x v="0"/>
    <x v="0"/>
    <x v="1"/>
    <n v="7414"/>
    <n v="156"/>
    <n v="0"/>
    <n v="900"/>
    <s v="-"/>
    <n v="6.9779985325120371E-3"/>
    <n v="3.6934781156761212E-4"/>
    <s v="STABLE"/>
    <x v="0"/>
    <s v="-"/>
    <x v="4"/>
    <m/>
    <m/>
    <s v="CAVA"/>
    <m/>
    <m/>
    <s v="BILLAL MASZID JAVAL   427 INDIRA  NAGAR GULTEKADI  ZOPADPATTI  PUNE 411037"/>
    <s v="GULTEKADI"/>
    <s v=" 7378515398  "/>
    <s v="DHONE CARS PVT LTD"/>
    <s v="SNO 82/2  RAVI   GARDEN HADPSAR  PUNE   PUNE 412307"/>
    <n v="8534"/>
    <n v="7414"/>
    <n v="27"/>
    <n v="24"/>
    <s v="-"/>
    <s v="REGULAR"/>
    <s v="MH12VH1004"/>
    <s v="SPLENDORPLUS I3S DRS C FI BLACKACNT"/>
    <n v="44989"/>
    <n v="30"/>
    <x v="0"/>
    <s v="VIJAY NIKAM"/>
    <s v="NUTAN KAMBLE"/>
    <m/>
    <m/>
    <m/>
    <m/>
    <m/>
    <m/>
    <m/>
    <m/>
    <m/>
    <m/>
    <m/>
    <m/>
    <m/>
    <m/>
    <m/>
    <m/>
    <m/>
    <m/>
    <m/>
    <m/>
    <m/>
    <m/>
    <m/>
    <m/>
    <m/>
    <m/>
    <m/>
    <n v="1"/>
    <m/>
    <m/>
    <m/>
    <m/>
    <m/>
    <m/>
    <m/>
    <m/>
    <m/>
    <m/>
    <m/>
    <m/>
    <m/>
    <m/>
    <m/>
    <m/>
    <m/>
    <m/>
    <m/>
    <m/>
    <m/>
    <m/>
    <m/>
    <m/>
    <m/>
    <m/>
    <m/>
    <m/>
    <m/>
    <m/>
    <m/>
    <m/>
    <m/>
    <m/>
    <m/>
    <m/>
    <m/>
    <m/>
    <m/>
    <m/>
    <m/>
    <m/>
    <m/>
    <m/>
    <m/>
    <m/>
    <m/>
    <m/>
    <m/>
    <m/>
    <m/>
    <m/>
    <m/>
    <m/>
    <m/>
    <m/>
    <m/>
    <m/>
    <m/>
    <m/>
    <m/>
    <m/>
    <m/>
    <m/>
    <m/>
    <n v="1"/>
    <n v="1"/>
    <s v="DUWT0031"/>
    <e v="#N/A"/>
    <s v="Allocated"/>
    <s v="Promise To Pay (PTP)"/>
    <s v="Customer ptp on 15 sept "/>
    <d v="2025-09-15T00:00:00"/>
    <s v="Non Contactable Customer (POT_SKIP)"/>
    <s v="dt--13th sep 17:35 pm called up customer no 7378515398 Its  not available "/>
    <d v="2025-09-13T00:00:00"/>
    <s v="NO"/>
  </r>
  <r>
    <n v="136315727"/>
    <s v="JIVAN KAILAS KADAM"/>
    <m/>
    <m/>
    <m/>
    <m/>
    <m/>
    <m/>
    <n v="4252"/>
    <n v="7474.39"/>
    <x v="1"/>
    <x v="1"/>
    <x v="1"/>
    <x v="2"/>
    <n v="7411.63"/>
    <n v="486"/>
    <n v="0"/>
    <n v="1350"/>
    <s v="FLOW"/>
    <n v="1.015340475438418E-2"/>
    <n v="1.7260732552249771E-3"/>
    <s v="FLOW"/>
    <x v="1"/>
    <s v="-"/>
    <x v="2"/>
    <s v="Shifted"/>
    <m/>
    <s v="CNAVNA"/>
    <m/>
    <s v="-"/>
    <s v="CO RAJENDRA WADEKAR YASHASHRI DEVELOPER A WING CHAKAN TAL KHED PUNE   NR YASHAWANT NAGAR PUNE 410501"/>
    <s v="CHAKAN"/>
    <s v="7517880608 7517880608 7517880608 "/>
    <s v="NMS FACILITIES SERVICES PVT LTD"/>
    <s v="NMS FACILITIES SERVICES PVT LTD AP MAHALUNGE MIDC CHAKAN TAL KHED DIST PUNE HP CHAUK PUNE 410501"/>
    <n v="9310.39"/>
    <n v="7411.63"/>
    <n v="118"/>
    <n v="146"/>
    <s v="-"/>
    <s v="NPA"/>
    <s v="MH14KM0775"/>
    <s v="HONDA UNICORN 160 BSVI"/>
    <n v="44895"/>
    <n v="30"/>
    <x v="1"/>
    <s v="KAILASH ATKARI"/>
    <s v="AARTI ZENDE"/>
    <m/>
    <m/>
    <m/>
    <m/>
    <m/>
    <m/>
    <m/>
    <m/>
    <m/>
    <n v="1"/>
    <m/>
    <m/>
    <m/>
    <m/>
    <m/>
    <m/>
    <m/>
    <m/>
    <m/>
    <m/>
    <m/>
    <m/>
    <m/>
    <m/>
    <m/>
    <m/>
    <m/>
    <m/>
    <m/>
    <m/>
    <m/>
    <m/>
    <m/>
    <m/>
    <m/>
    <m/>
    <m/>
    <m/>
    <m/>
    <m/>
    <m/>
    <m/>
    <m/>
    <m/>
    <m/>
    <m/>
    <m/>
    <m/>
    <m/>
    <m/>
    <m/>
    <m/>
    <m/>
    <m/>
    <m/>
    <m/>
    <m/>
    <m/>
    <m/>
    <m/>
    <m/>
    <m/>
    <m/>
    <m/>
    <m/>
    <m/>
    <m/>
    <m/>
    <m/>
    <m/>
    <m/>
    <m/>
    <m/>
    <m/>
    <m/>
    <m/>
    <m/>
    <m/>
    <m/>
    <m/>
    <m/>
    <m/>
    <m/>
    <m/>
    <m/>
    <m/>
    <m/>
    <m/>
    <m/>
    <m/>
    <m/>
    <m/>
    <m/>
    <n v="1"/>
    <n v="1"/>
    <s v="DUWT0017"/>
    <s v="APXc27PBzw"/>
    <s v="Allocated 02"/>
    <s v="Shifted (NC_SFTD)"/>
    <s v="Shifted customer as per owner "/>
    <d v="2025-09-04T00:00:00"/>
    <s v="RINGING NO RESPONSE (RNR)"/>
    <s v="15:37-CALLED UP THE CUSTOMER NO. CUSTOMER CONTACT NUMBER ARE RINGING MODE"/>
    <d v="2025-09-08T00:00:00"/>
    <s v="NO"/>
  </r>
  <r>
    <n v="463741290"/>
    <s v="JYOTSNA RAJENDRA AMALE"/>
    <m/>
    <m/>
    <m/>
    <m/>
    <m/>
    <m/>
    <n v="574"/>
    <n v="1536"/>
    <x v="2"/>
    <x v="1"/>
    <x v="1"/>
    <x v="16"/>
    <n v="7355"/>
    <n v="99"/>
    <n v="0"/>
    <n v="2700"/>
    <s v="FLOW"/>
    <n v="0.1146914527033033"/>
    <n v="1.8888568774801809E-3"/>
    <s v="STABLE"/>
    <x v="3"/>
    <s v="BPTP"/>
    <x v="1"/>
    <m/>
    <n v="25"/>
    <s v="CAVA"/>
    <m/>
    <s v="ELG"/>
    <s v="- NARAYANGAON TAL-   JUNNAR NARAYANGAON  NARAYANGAON   NARAYANGAON 410504"/>
    <s v="JUNNAR"/>
    <s v=" 7276085117  "/>
    <s v="OTHERS"/>
    <s v="      "/>
    <n v="4335"/>
    <n v="7355"/>
    <n v="87"/>
    <n v="115"/>
    <s v="-"/>
    <s v="NPA"/>
    <s v="MH14LG1669"/>
    <s v="HONDA SHINE 100 OBD2"/>
    <n v="45517"/>
    <n v="24"/>
    <x v="1"/>
    <s v="KAILASH ATKARI"/>
    <s v="AARTI ZENDE"/>
    <m/>
    <m/>
    <m/>
    <m/>
    <m/>
    <m/>
    <m/>
    <m/>
    <m/>
    <m/>
    <m/>
    <m/>
    <m/>
    <m/>
    <m/>
    <m/>
    <m/>
    <m/>
    <m/>
    <m/>
    <m/>
    <m/>
    <m/>
    <m/>
    <n v="1"/>
    <m/>
    <m/>
    <m/>
    <m/>
    <m/>
    <m/>
    <m/>
    <m/>
    <m/>
    <m/>
    <m/>
    <m/>
    <m/>
    <m/>
    <m/>
    <m/>
    <m/>
    <m/>
    <m/>
    <m/>
    <m/>
    <m/>
    <m/>
    <m/>
    <m/>
    <m/>
    <m/>
    <m/>
    <m/>
    <m/>
    <m/>
    <m/>
    <m/>
    <m/>
    <m/>
    <m/>
    <m/>
    <m/>
    <m/>
    <m/>
    <m/>
    <m/>
    <m/>
    <m/>
    <m/>
    <m/>
    <m/>
    <m/>
    <m/>
    <m/>
    <m/>
    <m/>
    <m/>
    <m/>
    <m/>
    <m/>
    <m/>
    <m/>
    <m/>
    <m/>
    <m/>
    <m/>
    <m/>
    <m/>
    <m/>
    <m/>
    <m/>
    <m/>
    <n v="1"/>
    <n v="1"/>
    <s v="ZBHT0021"/>
    <e v="#N/A"/>
    <s v="Allocated 02"/>
    <s v="Promise To Pay (PTP)"/>
    <s v="Ptp"/>
    <d v="2025-09-20T00:00:00"/>
    <s v="RINGING NO RESPONSE (RNR)"/>
    <s v="15:38-CALLED UP THE CUSTOMER NO. CUSTOMER CONTACT NUMBER ARE BUSY  MODE"/>
    <d v="2025-09-08T00:00:00"/>
    <s v="NO"/>
  </r>
  <r>
    <n v="139980905"/>
    <s v="VAISHALI BALU KHOPE"/>
    <m/>
    <m/>
    <m/>
    <m/>
    <m/>
    <m/>
    <n v="3730"/>
    <n v="3640"/>
    <x v="0"/>
    <x v="1"/>
    <x v="1"/>
    <x v="14"/>
    <n v="7255.41"/>
    <n v="177"/>
    <n v="0"/>
    <n v="0"/>
    <s v="14.08.25"/>
    <n v="1.7097334514754051E-2"/>
    <n v="3.6144723570620031E-4"/>
    <s v="STABLE"/>
    <x v="3"/>
    <s v="PAID"/>
    <x v="1"/>
    <m/>
    <n v="30"/>
    <m/>
    <m/>
    <m/>
    <s v="amboli torne khurd tal khed dist pune   nr varsubai mandir RAJGURUNAGAR 410505"/>
    <s v="RAJGURU NAGAR "/>
    <s v=" 8793309602 8793309602 "/>
    <s v="adiraj manpower  services"/>
    <s v="ap mahalunge chakan tal khed dist pune  nr hp chauk CHAKAN 410501"/>
    <n v="7547"/>
    <n v="7255.41"/>
    <n v="26"/>
    <n v="54"/>
    <s v="-"/>
    <s v="REGULAR"/>
    <s v="MH14KT5732"/>
    <s v="HONDA DIO DLX BS VI"/>
    <n v="45005"/>
    <n v="30"/>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7:37 pm called up customer no 8793309602  Its ringing "/>
    <d v="2025-09-13T00:00:00"/>
    <s v="NO"/>
  </r>
  <r>
    <n v="113199511"/>
    <s v="YOGESH BABURAO SURYVANSHI"/>
    <m/>
    <m/>
    <m/>
    <m/>
    <m/>
    <s v="BANK STABLE 16"/>
    <n v="2489"/>
    <n v="2221"/>
    <x v="0"/>
    <x v="0"/>
    <x v="1"/>
    <x v="10"/>
    <n v="7081.13"/>
    <n v="88"/>
    <n v="0"/>
    <n v="2250"/>
    <s v="11.08.25"/>
    <n v="1.089474107071506E-2"/>
    <n v="3.5276502143590042E-4"/>
    <s v="STABLE"/>
    <x v="0"/>
    <s v="PAID"/>
    <x v="1"/>
    <m/>
    <m/>
    <m/>
    <m/>
    <m/>
    <s v="C/O DHANANJAY LANDAGE SADGURU NAGAR DATTAMANDIR GALLI BHOSARI PUNE nr haveli hotel nr desai hospital  NR HAVELI HOTEL NR DESAI HOSPITAL PUNE 411039"/>
    <s v="BHOSARI"/>
    <s v=" 9284094077  "/>
    <s v="TMS MANAGEMENT SERVISES"/>
    <s v="TMS MANAGEMENT SERVISES hinjewadi HINJEWADI PHASE2 POWER HOUSE  pune PUNE 411057"/>
    <n v="7048"/>
    <n v="7081.13"/>
    <n v="26"/>
    <n v="23"/>
    <s v="-"/>
    <s v="REGULAR"/>
    <s v="MH14JF3494"/>
    <s v="HERO SPLENDOR PLUS"/>
    <n v="44104"/>
    <n v="60"/>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meet at market place customer told one emi amt clear by bank a/c customer given PTP one emi online payment "/>
    <d v="2025-09-16T00:00:00"/>
    <s v="RINGING NO RESPONSE (RNR)"/>
    <s v="dt--13th sep 17:38 pm called up customer no 9284094077 Its busy "/>
    <d v="2025-09-13T00:00:00"/>
    <s v="NO"/>
  </r>
  <r>
    <n v="130202096"/>
    <s v="DIPALI SUJIT VIRKAR"/>
    <s v="COLLECT"/>
    <s v="16.09.25"/>
    <n v="3000"/>
    <m/>
    <m/>
    <m/>
    <n v="2752"/>
    <n v="7182"/>
    <x v="3"/>
    <x v="0"/>
    <x v="0"/>
    <x v="15"/>
    <n v="7056.42"/>
    <n v="753"/>
    <n v="0"/>
    <n v="1800"/>
    <s v="FLOW"/>
    <n v="0.1487866889383597"/>
    <n v="2.4060581921275599E-3"/>
    <s v="STABLE"/>
    <x v="0"/>
    <s v="PTP"/>
    <x v="4"/>
    <m/>
    <m/>
    <s v="CAVA"/>
    <m/>
    <s v="-"/>
    <s v="Near Raghunath Maharaj Mandir Mu. Post   Kelgaon Kelgaon Pune ALANDI DEVASHI 412105"/>
    <s v="ALANADI DEVACHI"/>
    <s v=" 7720912633 7720912633 "/>
    <s v="DIPALI MESS"/>
    <s v="DIPALI MESS NEAR RAGHUNATH MAHARAJ MANDIR MU POST KELGAON KELGAON ALANDI DEVACHI PUNE  RAGHUNATH MAHARAJ MANDIR ALANDI DEVASHI 412105"/>
    <n v="9735"/>
    <n v="7056.42"/>
    <n v="148"/>
    <n v="146"/>
    <s v="-"/>
    <s v="NPA"/>
    <s v="MH14KC9850"/>
    <s v="SPLENDOR PLUS BS6 I3S DRS CAST FI"/>
    <n v="44712"/>
    <n v="36"/>
    <x v="1"/>
    <s v="VIJAY NIKAM"/>
    <s v="NUTAN KAMBLE"/>
    <m/>
    <m/>
    <m/>
    <m/>
    <m/>
    <m/>
    <m/>
    <m/>
    <m/>
    <m/>
    <m/>
    <m/>
    <n v="1"/>
    <m/>
    <m/>
    <m/>
    <m/>
    <m/>
    <m/>
    <m/>
    <m/>
    <m/>
    <m/>
    <m/>
    <m/>
    <m/>
    <m/>
    <m/>
    <m/>
    <m/>
    <m/>
    <m/>
    <m/>
    <m/>
    <m/>
    <m/>
    <m/>
    <m/>
    <m/>
    <m/>
    <m/>
    <m/>
    <m/>
    <m/>
    <m/>
    <n v="2"/>
    <m/>
    <m/>
    <m/>
    <m/>
    <m/>
    <m/>
    <m/>
    <m/>
    <m/>
    <m/>
    <m/>
    <m/>
    <m/>
    <m/>
    <m/>
    <m/>
    <m/>
    <m/>
    <m/>
    <m/>
    <m/>
    <m/>
    <m/>
    <m/>
    <m/>
    <m/>
    <m/>
    <m/>
    <m/>
    <m/>
    <m/>
    <m/>
    <m/>
    <m/>
    <m/>
    <m/>
    <m/>
    <m/>
    <m/>
    <m/>
    <m/>
    <m/>
    <m/>
    <m/>
    <m/>
    <m/>
    <m/>
    <n v="3"/>
    <n v="1"/>
    <s v="ZBHT0009"/>
    <s v="G2DkZwaOAFtc"/>
    <s v="Allocated 02"/>
    <s v="Payment (PAID)"/>
    <s v="Payment (PAID)"/>
    <d v="2025-09-16T00:00:00"/>
    <s v="Non Contactable Customer (POT_SKIP)"/>
    <s v="dt--08th  Sep 11:17am called up customer no 7720912633 Its not connected "/>
    <d v="2025-09-08T00:00:00"/>
    <s v="NO"/>
  </r>
  <r>
    <n v="453957819"/>
    <s v="GANESH SURYABHAN CHAVHAN"/>
    <s v="ONLINE"/>
    <s v="05.09.25"/>
    <n v="3619"/>
    <m/>
    <m/>
    <m/>
    <n v="3619"/>
    <n v="7083"/>
    <x v="2"/>
    <x v="0"/>
    <x v="0"/>
    <x v="0"/>
    <n v="7022.66"/>
    <n v="573"/>
    <n v="0"/>
    <n v="1800"/>
    <s v="05.08.25"/>
    <n v="1.8138754839075781E-2"/>
    <n v="1.803507768756623E-3"/>
    <s v="STABLE"/>
    <x v="0"/>
    <s v="PAID"/>
    <x v="4"/>
    <m/>
    <m/>
    <s v="CAVA"/>
    <m/>
    <s v="-"/>
    <s v="AT BHOIRWADI POST   HINJEWADI WADE  BUILDING   PUNE 411057"/>
    <s v="HINJEWADI"/>
    <s v=" 9112403904  "/>
    <s v="ISS PVT LTD"/>
    <s v="r g i t park ph   2 hiNJAWADI    PUNE 411057"/>
    <n v="9456"/>
    <n v="7022.66"/>
    <n v="88"/>
    <n v="116"/>
    <s v="-"/>
    <s v="NPA"/>
    <s v="MH29BX2519"/>
    <s v="HONDA SHINE SP DISC BSVI"/>
    <n v="44748"/>
    <n v="36"/>
    <x v="1"/>
    <s v="KAILASH ATKARI"/>
    <s v="NUTAN KAMBLE"/>
    <m/>
    <m/>
    <m/>
    <m/>
    <m/>
    <m/>
    <n v="1"/>
    <m/>
    <m/>
    <m/>
    <m/>
    <m/>
    <m/>
    <m/>
    <m/>
    <m/>
    <m/>
    <m/>
    <m/>
    <m/>
    <m/>
    <m/>
    <m/>
    <m/>
    <m/>
    <m/>
    <m/>
    <m/>
    <m/>
    <m/>
    <m/>
    <m/>
    <m/>
    <m/>
    <m/>
    <m/>
    <m/>
    <m/>
    <m/>
    <m/>
    <m/>
    <m/>
    <m/>
    <m/>
    <m/>
    <m/>
    <m/>
    <m/>
    <m/>
    <m/>
    <m/>
    <m/>
    <m/>
    <m/>
    <m/>
    <m/>
    <m/>
    <m/>
    <m/>
    <m/>
    <m/>
    <m/>
    <m/>
    <m/>
    <m/>
    <m/>
    <m/>
    <m/>
    <m/>
    <m/>
    <m/>
    <m/>
    <m/>
    <m/>
    <m/>
    <m/>
    <m/>
    <m/>
    <m/>
    <m/>
    <m/>
    <m/>
    <m/>
    <m/>
    <m/>
    <m/>
    <m/>
    <m/>
    <m/>
    <m/>
    <m/>
    <m/>
    <m/>
    <n v="1"/>
    <n v="1"/>
    <s v="DUWT0030"/>
    <s v="Go5iqNGAly7"/>
    <s v="Allocated 02"/>
    <s v="Promise To Pay (PTP)"/>
    <s v="Meet customer in given ptp 3 Sep to customer but customer "/>
    <d v="2025-09-03T00:00:00"/>
    <s v="Call Back (CLB)"/>
    <s v="dt--08th  Sep 11:18am called up customer no 9112403904  call received by customer say he was paid his emi  duese  dt- 1sep  I say  talk senior than call back "/>
    <d v="2025-09-08T00:00:00"/>
    <s v="NO"/>
  </r>
  <r>
    <n v="459195938"/>
    <s v="ANJALI RAJKUMAR BANGAR"/>
    <m/>
    <m/>
    <m/>
    <m/>
    <m/>
    <m/>
    <n v="7088"/>
    <n v="7088"/>
    <x v="0"/>
    <x v="1"/>
    <x v="1"/>
    <x v="9"/>
    <n v="6993"/>
    <n v="81"/>
    <n v="0"/>
    <n v="1773"/>
    <s v="-"/>
    <n v="2.6168764160035981E-3"/>
    <n v="3.4837459486003659E-4"/>
    <s v="STABLE"/>
    <x v="3"/>
    <s v="-"/>
    <x v="1"/>
    <m/>
    <n v="30"/>
    <s v="CABA"/>
    <m/>
    <s v="-"/>
    <s v="S NO 69/2 DNYANESHWAR   BUILDING   SAI PARK DIGHI  PUNE PUNE CITY PUNE NEAR RODE HOSPITAL  PUNE 411015"/>
    <s v="DIGHI"/>
    <s v=" 7972727658 8623066170 "/>
    <s v="LADIES TAILOR"/>
    <s v="S NO 69/2 DNYANESHWAR   BUILDING   SAI PARK DIGHI  PUNE PUNE CITY PUNE DIGHI NEAR RODE HOSPITAL  PUNE 411015"/>
    <n v="8942"/>
    <n v="6993"/>
    <n v="27"/>
    <n v="55"/>
    <s v="-"/>
    <s v="REGULAR"/>
    <s v="MH12VS1786"/>
    <s v="CLASSIC 350 REDDITCH GREY"/>
    <n v="45138"/>
    <n v="24"/>
    <x v="1"/>
    <s v="VIJAY NIKAM"/>
    <s v="NUTAN KAMBLE"/>
    <m/>
    <m/>
    <m/>
    <m/>
    <m/>
    <m/>
    <m/>
    <m/>
    <m/>
    <m/>
    <m/>
    <m/>
    <m/>
    <m/>
    <m/>
    <m/>
    <m/>
    <m/>
    <m/>
    <m/>
    <m/>
    <m/>
    <m/>
    <m/>
    <m/>
    <m/>
    <m/>
    <m/>
    <m/>
    <m/>
    <n v="1"/>
    <m/>
    <m/>
    <m/>
    <m/>
    <m/>
    <m/>
    <m/>
    <m/>
    <m/>
    <m/>
    <m/>
    <m/>
    <m/>
    <m/>
    <m/>
    <m/>
    <m/>
    <m/>
    <m/>
    <m/>
    <m/>
    <m/>
    <m/>
    <m/>
    <m/>
    <m/>
    <m/>
    <m/>
    <m/>
    <m/>
    <m/>
    <m/>
    <m/>
    <m/>
    <m/>
    <m/>
    <m/>
    <m/>
    <m/>
    <m/>
    <m/>
    <m/>
    <m/>
    <m/>
    <m/>
    <m/>
    <m/>
    <m/>
    <m/>
    <m/>
    <m/>
    <m/>
    <m/>
    <m/>
    <m/>
    <m/>
    <m/>
    <m/>
    <m/>
    <m/>
    <m/>
    <m/>
    <n v="1"/>
    <n v="1"/>
    <s v="ZBHT0012"/>
    <s v="B6InyWyYQA7"/>
    <s v="Allocated 02"/>
    <s v="Door Locked (NC_DL)"/>
    <s v="Nc"/>
    <d v="2025-09-11T00:00:00"/>
    <s v="RINGING NO RESPONSE (RNR)"/>
    <s v="dt--02nd sep 17:59pm called up customer no 8623066170 Its ringing "/>
    <d v="2025-09-02T00:00:00"/>
    <s v="NO"/>
  </r>
  <r>
    <n v="96998938"/>
    <s v="VINAY CHANDRAKANT MORE"/>
    <m/>
    <m/>
    <m/>
    <m/>
    <m/>
    <m/>
    <n v="2405"/>
    <n v="2265"/>
    <x v="0"/>
    <x v="1"/>
    <x v="1"/>
    <x v="4"/>
    <n v="6921.58"/>
    <n v="97"/>
    <n v="0"/>
    <n v="3150"/>
    <s v="-"/>
    <n v="4.872192221828422E-3"/>
    <n v="3.4481662066228119E-4"/>
    <s v="FLOW"/>
    <x v="1"/>
    <s v="-"/>
    <x v="2"/>
    <s v="Add not found"/>
    <m/>
    <s v="CNAVNA"/>
    <m/>
    <m/>
    <s v="BANER PASHAN LINK ROAD PUNE NERA VADESHWAR HOTEL  PUNE 411045"/>
    <s v="BANNER"/>
    <s v="7796860086 7796860086 7796860086 "/>
    <s v="URBANCLAP (YOUR HOME SERVICE EXPERT"/>
    <s v="BANER PASHAN LINK ROAD PUNE NERA VADESHWAR HOTEL  PUNE 411045"/>
    <n v="7917"/>
    <n v="6921.58"/>
    <n v="26"/>
    <n v="54"/>
    <s v="-"/>
    <s v="REGULAR"/>
    <s v="MH12SH7971"/>
    <s v="HONDA ACTIVA 5G STD"/>
    <n v="43810"/>
    <n v="70"/>
    <x v="0"/>
    <s v="KAILASH ATKARI"/>
    <s v="AARTI ZENDE"/>
    <m/>
    <m/>
    <m/>
    <m/>
    <m/>
    <m/>
    <m/>
    <m/>
    <m/>
    <m/>
    <m/>
    <m/>
    <m/>
    <m/>
    <m/>
    <m/>
    <m/>
    <m/>
    <m/>
    <m/>
    <m/>
    <m/>
    <m/>
    <m/>
    <m/>
    <m/>
    <m/>
    <n v="1"/>
    <m/>
    <m/>
    <m/>
    <m/>
    <m/>
    <m/>
    <m/>
    <m/>
    <m/>
    <m/>
    <m/>
    <m/>
    <m/>
    <m/>
    <m/>
    <m/>
    <m/>
    <m/>
    <m/>
    <m/>
    <m/>
    <m/>
    <m/>
    <m/>
    <m/>
    <m/>
    <m/>
    <m/>
    <m/>
    <m/>
    <m/>
    <m/>
    <m/>
    <m/>
    <m/>
    <m/>
    <m/>
    <m/>
    <m/>
    <m/>
    <m/>
    <m/>
    <m/>
    <m/>
    <m/>
    <m/>
    <m/>
    <m/>
    <m/>
    <m/>
    <m/>
    <m/>
    <m/>
    <m/>
    <m/>
    <m/>
    <m/>
    <m/>
    <m/>
    <m/>
    <m/>
    <m/>
    <m/>
    <m/>
    <m/>
    <n v="1"/>
    <n v="1"/>
    <s v="DUWT0023"/>
    <e v="#N/A"/>
    <s v="Allocated"/>
    <s v="Address Not Found (NC_ANF)"/>
    <s v="Address short not found "/>
    <d v="2025-09-10T00:00:00"/>
    <s v="RINGING NO RESPONSE (RNR)"/>
    <s v="15:47-CALLED UP THE CUSTOMER NO. CUSTOMER CONTACT NUMBER ARE RINGING MODE"/>
    <d v="2025-09-17T00:00:00"/>
    <s v="NO"/>
  </r>
  <r>
    <n v="454706500"/>
    <s v="NAMDEV CHINTAMAN KENGALE"/>
    <s v="ONLINE"/>
    <s v="12.09.25"/>
    <n v="3771"/>
    <m/>
    <m/>
    <m/>
    <n v="3423"/>
    <n v="3660"/>
    <x v="4"/>
    <x v="0"/>
    <x v="0"/>
    <x v="13"/>
    <n v="6917.65"/>
    <n v="161"/>
    <n v="0"/>
    <n v="2250"/>
    <s v="20.08.25"/>
    <n v="2.8948060542922861E-2"/>
    <n v="1.1844552291941199E-3"/>
    <s v="STABLE"/>
    <x v="0"/>
    <s v="PAID"/>
    <x v="4"/>
    <m/>
    <s v="CAVA"/>
    <m/>
    <m/>
    <s v="-"/>
    <s v="TALUKA AMBEGAON   JAMBHORI    DIMBHE COLONY 410509"/>
    <s v="AMBEGAON"/>
    <s v=" 7887335149  "/>
    <s v="Green shield"/>
    <s v="At post nighoje   tal khed Dist  pune   CHAKAN 410501"/>
    <n v="6071"/>
    <n v="6917.65"/>
    <n v="58"/>
    <n v="55"/>
    <s v="-"/>
    <s v="REGULAR"/>
    <s v="MH14KH5149"/>
    <s v="SPLENDOR PLUS I3S BS6 FI DRUM SELF"/>
    <n v="44819"/>
    <n v="36"/>
    <x v="1"/>
    <s v="VIJAY NIKAM"/>
    <s v="AARTI ZENDE"/>
    <m/>
    <m/>
    <m/>
    <m/>
    <m/>
    <m/>
    <m/>
    <m/>
    <m/>
    <m/>
    <m/>
    <m/>
    <m/>
    <m/>
    <m/>
    <m/>
    <m/>
    <m/>
    <m/>
    <m/>
    <m/>
    <m/>
    <m/>
    <m/>
    <m/>
    <m/>
    <m/>
    <m/>
    <m/>
    <m/>
    <m/>
    <m/>
    <m/>
    <n v="1"/>
    <m/>
    <m/>
    <m/>
    <m/>
    <m/>
    <m/>
    <m/>
    <m/>
    <m/>
    <m/>
    <m/>
    <m/>
    <m/>
    <m/>
    <m/>
    <m/>
    <m/>
    <m/>
    <m/>
    <m/>
    <m/>
    <m/>
    <m/>
    <m/>
    <m/>
    <m/>
    <m/>
    <m/>
    <m/>
    <m/>
    <m/>
    <m/>
    <m/>
    <m/>
    <m/>
    <m/>
    <m/>
    <m/>
    <m/>
    <m/>
    <m/>
    <m/>
    <m/>
    <m/>
    <m/>
    <m/>
    <m/>
    <m/>
    <m/>
    <m/>
    <m/>
    <m/>
    <m/>
    <m/>
    <m/>
    <m/>
    <m/>
    <m/>
    <m/>
    <n v="1"/>
    <n v="1"/>
    <s v="DUWT0029"/>
    <s v="APIYiGGFym"/>
    <s v="Allocated 02"/>
    <s v="Promise To Pay (PTP)"/>
    <s v="Promise to pay 12 sep "/>
    <d v="2025-09-12T00:00:00"/>
    <s v="RINGING NO RESPONSE (RNR)"/>
    <s v="15:39-CALLED UP THE CUSTOMER NO. CUSTOMER CONTACT NUMBER ARE RINGING MODE"/>
    <d v="2025-09-08T00:00:00"/>
    <s v="NO"/>
  </r>
  <r>
    <n v="122327636"/>
    <s v="MANISH VINOD KADAM"/>
    <m/>
    <m/>
    <m/>
    <m/>
    <m/>
    <s v="BANK STABLE 16"/>
    <n v="3769"/>
    <n v="3138"/>
    <x v="0"/>
    <x v="0"/>
    <x v="1"/>
    <x v="7"/>
    <n v="6857.25"/>
    <n v="86"/>
    <n v="0"/>
    <n v="2700"/>
    <s v="30.08.25"/>
    <n v="7.7182135579182184E-3"/>
    <n v="3.4161185336822338E-4"/>
    <s v="STABLE"/>
    <x v="0"/>
    <s v="PTP"/>
    <x v="1"/>
    <m/>
    <n v="29"/>
    <s v="CAVA"/>
    <m/>
    <s v="-"/>
    <s v="C/O BAJAJ AUTO YAMUNANAGAR DURGA CHOWK PUNE  KANHIYA SWEETS PUNE 411035"/>
    <s v="YAMUNA NAGAR"/>
    <s v="9503090061 9503090061 9503090061 "/>
    <s v="BAJAJ AUTO LIMITED."/>
    <s v="C/O BAJAJ AUTO YAMUNANAGAR DURGA CHOWK PUNE  KANHIYA SWEETS PUNE 411035"/>
    <n v="5924"/>
    <n v="6857.25"/>
    <n v="26"/>
    <n v="23"/>
    <s v="-"/>
    <s v="NPA"/>
    <s v="MH14JT1382"/>
    <s v="YAMAHA FZS 250"/>
    <n v="44452"/>
    <n v="48"/>
    <x v="1"/>
    <s v="KAILASH ATKARI"/>
    <s v="NUTAN KAMBLE"/>
    <m/>
    <m/>
    <m/>
    <m/>
    <m/>
    <m/>
    <n v="1"/>
    <m/>
    <m/>
    <m/>
    <m/>
    <m/>
    <m/>
    <m/>
    <m/>
    <m/>
    <m/>
    <m/>
    <m/>
    <m/>
    <m/>
    <m/>
    <m/>
    <m/>
    <m/>
    <m/>
    <m/>
    <m/>
    <m/>
    <m/>
    <m/>
    <m/>
    <m/>
    <m/>
    <m/>
    <m/>
    <m/>
    <m/>
    <m/>
    <m/>
    <m/>
    <m/>
    <m/>
    <m/>
    <m/>
    <m/>
    <m/>
    <m/>
    <m/>
    <m/>
    <m/>
    <m/>
    <m/>
    <m/>
    <m/>
    <m/>
    <m/>
    <m/>
    <m/>
    <m/>
    <m/>
    <m/>
    <m/>
    <m/>
    <m/>
    <m/>
    <m/>
    <m/>
    <m/>
    <m/>
    <m/>
    <m/>
    <m/>
    <m/>
    <m/>
    <m/>
    <m/>
    <m/>
    <m/>
    <m/>
    <m/>
    <m/>
    <m/>
    <m/>
    <m/>
    <m/>
    <m/>
    <m/>
    <m/>
    <m/>
    <m/>
    <m/>
    <m/>
    <n v="1"/>
    <n v="1"/>
    <s v="ZBHT0015"/>
    <s v="A2kgAfNBjr"/>
    <s v="Allocated 02"/>
    <s v="Promise To Pay (PTP)"/>
    <s v="cm make the online ptp on 29 cm sd salary credit on month end "/>
    <d v="2025-09-29T00:00:00"/>
    <s v="RINGING NO RESPONSE (RNR)"/>
    <s v="16:50-CALLED UP THE CUSTOMER NO. CUSTOMER CONTACT NUMBER ARE RINGING MODE"/>
    <d v="2025-09-03T00:00:00"/>
    <s v="NO"/>
  </r>
  <r>
    <n v="455185463"/>
    <s v="DATTA NANDU VAHILE"/>
    <s v="ONLINE"/>
    <s v="10.09.25"/>
    <n v="3468"/>
    <s v="UPI"/>
    <n v="324271400011"/>
    <m/>
    <n v="3468"/>
    <n v="0"/>
    <x v="0"/>
    <x v="1"/>
    <x v="0"/>
    <x v="11"/>
    <n v="6769.77"/>
    <n v="100.76"/>
    <n v="0"/>
    <n v="1350"/>
    <s v="-"/>
    <n v="1.8245697689458291E-2"/>
    <n v="3.372538082433333E-4"/>
    <s v="STABLE"/>
    <x v="3"/>
    <s v="-"/>
    <x v="1"/>
    <m/>
    <m/>
    <m/>
    <m/>
    <m/>
    <s v="AT POST SHIVALI   TAL-MAVAL SHIVALI    PAVNA NAGAR 410406"/>
    <s v="SHIVALI"/>
    <s v=" 9921128440  "/>
    <s v="Ansec hr sevices"/>
    <s v="At post bhamboli   Tal khed pune    CHAKAN 410501"/>
    <n v="4918.76"/>
    <n v="6769.77"/>
    <n v="27"/>
    <n v="55"/>
    <s v="-"/>
    <s v="REGULAR"/>
    <s v="MH14KK7114"/>
    <s v="SPLENDOR PLUS I3S BS6 FI DRUM SELF"/>
    <n v="44853"/>
    <n v="36"/>
    <x v="0"/>
    <s v="VIJAY NIKAM"/>
    <s v="AARTI ZENDE"/>
    <m/>
    <m/>
    <m/>
    <m/>
    <m/>
    <m/>
    <m/>
    <m/>
    <m/>
    <m/>
    <m/>
    <m/>
    <m/>
    <m/>
    <m/>
    <m/>
    <m/>
    <m/>
    <m/>
    <m/>
    <m/>
    <m/>
    <m/>
    <m/>
    <m/>
    <m/>
    <m/>
    <m/>
    <m/>
    <m/>
    <m/>
    <m/>
    <m/>
    <n v="1"/>
    <m/>
    <m/>
    <m/>
    <m/>
    <m/>
    <m/>
    <m/>
    <m/>
    <m/>
    <m/>
    <m/>
    <m/>
    <m/>
    <m/>
    <m/>
    <m/>
    <m/>
    <m/>
    <m/>
    <m/>
    <m/>
    <m/>
    <m/>
    <m/>
    <m/>
    <m/>
    <m/>
    <m/>
    <m/>
    <m/>
    <m/>
    <m/>
    <m/>
    <m/>
    <m/>
    <m/>
    <m/>
    <m/>
    <m/>
    <m/>
    <m/>
    <m/>
    <m/>
    <m/>
    <m/>
    <m/>
    <m/>
    <m/>
    <m/>
    <m/>
    <m/>
    <m/>
    <m/>
    <m/>
    <m/>
    <m/>
    <m/>
    <m/>
    <m/>
    <n v="1"/>
    <n v="1"/>
    <s v="ZBHT0013"/>
    <e v="#N/A"/>
    <s v="Allocated"/>
    <s v="Payment (PAID)"/>
    <s v="Paid"/>
    <d v="2025-09-12T00:00:00"/>
    <s v="RINGING NO RESPONSE (RNR)"/>
    <s v="17:49-CALLED UP THE CUSTOMER NO. CUSTOMER CONTACT NUMBER ARE RINGING MODE"/>
    <d v="2025-09-11T00:00:00"/>
    <s v="NO"/>
  </r>
  <r>
    <n v="454601778"/>
    <s v="MINANATH KASHINATH CHAUDHARI"/>
    <s v="ONLINE"/>
    <s v="15.09.25"/>
    <n v="4000"/>
    <s v="UPI"/>
    <n v="40070020671"/>
    <m/>
    <n v="3730"/>
    <n v="3081.1"/>
    <x v="0"/>
    <x v="0"/>
    <x v="0"/>
    <x v="16"/>
    <n v="6751.1"/>
    <n v="75"/>
    <n v="0"/>
    <n v="2250"/>
    <s v="21.08.25"/>
    <n v="4.0575808777454214E-3"/>
    <n v="3.363237133361352E-4"/>
    <s v="STABLE"/>
    <x v="0"/>
    <s v="RTP"/>
    <x v="4"/>
    <m/>
    <m/>
    <s v="CAVA"/>
    <m/>
    <s v="-"/>
    <s v="KHODAD ROAD RACHANA   RESIDENCY  DR KATHE CENTAR  NARAYANGAON  NARAYANGAON 410504"/>
    <s v="NARAYAN GAON"/>
    <s v=" 9607851807  "/>
    <s v="Kathe diagnostic center"/>
    <s v="Junnar Tal junnar     JUNNAR 410502"/>
    <n v="5406.1"/>
    <n v="6751.1"/>
    <n v="27"/>
    <n v="24"/>
    <s v="-"/>
    <s v="REGULAR"/>
    <s v="MH14KH5415"/>
    <s v="HONDA SHINE SP DISC BSVI"/>
    <n v="44809"/>
    <n v="36"/>
    <x v="1"/>
    <s v="KAILASH ATKARI"/>
    <s v="AARTI ZENDE"/>
    <m/>
    <m/>
    <m/>
    <n v="1"/>
    <m/>
    <m/>
    <m/>
    <m/>
    <m/>
    <m/>
    <m/>
    <m/>
    <m/>
    <m/>
    <m/>
    <m/>
    <m/>
    <m/>
    <m/>
    <m/>
    <m/>
    <m/>
    <m/>
    <m/>
    <m/>
    <m/>
    <m/>
    <m/>
    <m/>
    <m/>
    <m/>
    <m/>
    <m/>
    <m/>
    <m/>
    <m/>
    <m/>
    <m/>
    <m/>
    <m/>
    <m/>
    <m/>
    <n v="1"/>
    <m/>
    <m/>
    <m/>
    <m/>
    <m/>
    <m/>
    <m/>
    <m/>
    <m/>
    <m/>
    <m/>
    <m/>
    <m/>
    <m/>
    <m/>
    <m/>
    <m/>
    <m/>
    <m/>
    <m/>
    <m/>
    <m/>
    <m/>
    <m/>
    <m/>
    <m/>
    <m/>
    <m/>
    <m/>
    <m/>
    <m/>
    <m/>
    <m/>
    <m/>
    <m/>
    <m/>
    <m/>
    <m/>
    <m/>
    <m/>
    <m/>
    <m/>
    <m/>
    <m/>
    <m/>
    <m/>
    <m/>
    <m/>
    <m/>
    <m/>
    <n v="2"/>
    <n v="1"/>
    <s v="ZBHT0021"/>
    <s v="A6GtfGyklym"/>
    <s v="Allocated 02"/>
    <s v="Payment (PAID)"/>
    <s v="Payment (PAID)"/>
    <d v="2025-09-30T00:00:00"/>
    <s v="RINGING NO RESPONSE (RNR)"/>
    <s v="16:51-CALLED UP THE CUSTOMER NO. CUSTOMER CONTACT NUMBER ARE RINGING MODE"/>
    <d v="2025-09-03T00:00:00"/>
    <s v="NO"/>
  </r>
  <r>
    <n v="117729475"/>
    <s v="PRASHANT PRAKASH MENGADE"/>
    <m/>
    <m/>
    <m/>
    <m/>
    <m/>
    <m/>
    <n v="6777"/>
    <n v="6772.89"/>
    <x v="5"/>
    <x v="1"/>
    <x v="1"/>
    <x v="13"/>
    <n v="6699.17"/>
    <n v="395"/>
    <n v="0"/>
    <n v="0"/>
    <s v="-"/>
    <n v="1"/>
    <n v="3.1074925314687678E-2"/>
    <s v="FLOW"/>
    <x v="1"/>
    <s v="-"/>
    <x v="2"/>
    <s v="always door lock"/>
    <m/>
    <s v="CNAVNA"/>
    <m/>
    <s v="-"/>
    <s v="A/P NIRGUDSAR HNO 998 MANCHAR TAL AMBEGAON DIST PUNE   NR GOV HOSPITAL PUNE 410503"/>
    <s v="MANCHAR "/>
    <s v="- 9967330938 9967330938 "/>
    <s v="FRIENDS COMMUNICATIONS"/>
    <s v="FRIENDS COMMUNICATION A/P 1/1 NICKLES TICKER CHAWL BHANDUP EAST  NR BAJRANG HOTEL MUMBAI 400042"/>
    <n v="7167.89"/>
    <n v="6699.17"/>
    <n v="179"/>
    <n v="207"/>
    <s v="-"/>
    <s v="NPA"/>
    <s v="MH03DT8008"/>
    <s v="ROYAL ENFIELD HIMALAYAN"/>
    <n v="44270"/>
    <n v="48"/>
    <x v="1"/>
    <s v="VIJAY NIKAM"/>
    <s v="AARTI ZENDE"/>
    <m/>
    <m/>
    <m/>
    <m/>
    <m/>
    <m/>
    <m/>
    <m/>
    <m/>
    <m/>
    <m/>
    <m/>
    <n v="1"/>
    <m/>
    <m/>
    <m/>
    <m/>
    <m/>
    <m/>
    <m/>
    <m/>
    <m/>
    <m/>
    <m/>
    <m/>
    <m/>
    <m/>
    <m/>
    <m/>
    <m/>
    <m/>
    <m/>
    <m/>
    <n v="1"/>
    <m/>
    <m/>
    <m/>
    <m/>
    <m/>
    <m/>
    <m/>
    <m/>
    <m/>
    <m/>
    <m/>
    <m/>
    <m/>
    <m/>
    <m/>
    <m/>
    <m/>
    <m/>
    <m/>
    <m/>
    <m/>
    <m/>
    <m/>
    <m/>
    <m/>
    <m/>
    <m/>
    <m/>
    <m/>
    <m/>
    <m/>
    <m/>
    <m/>
    <m/>
    <m/>
    <m/>
    <m/>
    <m/>
    <m/>
    <m/>
    <m/>
    <m/>
    <m/>
    <m/>
    <m/>
    <m/>
    <m/>
    <m/>
    <m/>
    <m/>
    <m/>
    <m/>
    <m/>
    <m/>
    <m/>
    <m/>
    <m/>
    <m/>
    <m/>
    <n v="2"/>
    <n v="1"/>
    <s v="DUWT0029"/>
    <s v="BoQB3jV2LPVr"/>
    <s v="Allocated 02"/>
    <s v="Door Locked (NC_DL)"/>
    <s v="Door locked "/>
    <d v="2025-09-12T00:00:00"/>
    <s v="Non Contactable Customer (POT_SKIP)"/>
    <s v="17:07-CALLED UP THE CUSTOMER NO. CUSTOMER IS NOT CONTACTABLE ON ANY CONTACT NO.IN SYSTEM"/>
    <d v="2025-09-03T00:00:00"/>
    <s v="NO"/>
  </r>
  <r>
    <n v="131688112"/>
    <s v="VANITA NITIN WAGHMARE"/>
    <m/>
    <m/>
    <m/>
    <m/>
    <m/>
    <m/>
    <n v="3528"/>
    <n v="6762.06"/>
    <x v="2"/>
    <x v="1"/>
    <x v="1"/>
    <x v="12"/>
    <n v="6696.55"/>
    <n v="396"/>
    <n v="0"/>
    <n v="1350"/>
    <s v="-"/>
    <n v="2.4312773977302679E-2"/>
    <n v="1.71975860270427E-3"/>
    <s v="FLOW"/>
    <x v="1"/>
    <s v="-"/>
    <x v="2"/>
    <s v="Shifted"/>
    <m/>
    <s v="CNAVNA"/>
    <m/>
    <m/>
    <s v="MIDC ROAD  LALTOPINAGAR NR MORWADI COURT   PIMPRI  PUNE PUNE 411018"/>
    <s v="PIMPARI"/>
    <s v=" 7057031856 7057031856 "/>
    <s v="3D PROTOTYPE"/>
    <s v="3D PROTOTYPE SUFALAM BEHIND KISHOR PUMP MORWADI  PUNE PUNE 411018"/>
    <n v="8508.06"/>
    <n v="6696.55"/>
    <n v="87"/>
    <n v="115"/>
    <s v="-"/>
    <s v="NPA"/>
    <s v="MH14KE6495"/>
    <s v="HONDA ACTIVA 6G DLX BS VI"/>
    <n v="44748"/>
    <n v="36"/>
    <x v="2"/>
    <s v="KAILASH ATKARI"/>
    <s v="NUTAN KAMBLE"/>
    <m/>
    <m/>
    <m/>
    <m/>
    <m/>
    <m/>
    <m/>
    <m/>
    <m/>
    <m/>
    <m/>
    <m/>
    <m/>
    <m/>
    <m/>
    <m/>
    <m/>
    <m/>
    <m/>
    <m/>
    <m/>
    <m/>
    <m/>
    <m/>
    <m/>
    <m/>
    <m/>
    <m/>
    <m/>
    <m/>
    <m/>
    <m/>
    <m/>
    <m/>
    <m/>
    <m/>
    <m/>
    <m/>
    <m/>
    <m/>
    <m/>
    <m/>
    <m/>
    <m/>
    <m/>
    <n v="1"/>
    <m/>
    <m/>
    <m/>
    <m/>
    <m/>
    <m/>
    <m/>
    <m/>
    <m/>
    <m/>
    <m/>
    <m/>
    <m/>
    <m/>
    <m/>
    <m/>
    <m/>
    <m/>
    <m/>
    <m/>
    <m/>
    <m/>
    <m/>
    <m/>
    <m/>
    <m/>
    <m/>
    <m/>
    <m/>
    <m/>
    <m/>
    <m/>
    <m/>
    <m/>
    <m/>
    <m/>
    <m/>
    <m/>
    <m/>
    <m/>
    <m/>
    <m/>
    <m/>
    <m/>
    <n v="1"/>
    <m/>
    <m/>
    <n v="2"/>
    <n v="1"/>
    <s v="ZBHT0015"/>
    <s v="kPAG7ToNhkj3"/>
    <s v="Allocated 13"/>
    <s v="Shifted (NC_SFTD)"/>
    <s v="Visited at customer residence address. Customer is shifted other place. Vehicle not available."/>
    <d v="2025-09-16T00:00:00"/>
    <s v="Non Contactable Customer (POT_SKIP)"/>
    <s v="dt--13th sep 17:39 pm called up customer no 7057031856  Its out of service "/>
    <d v="2025-09-13T00:00:00"/>
    <s v="NO"/>
  </r>
  <r>
    <n v="129992668"/>
    <s v="SAURABH BABAN NIGADEKAR"/>
    <m/>
    <m/>
    <m/>
    <m/>
    <m/>
    <m/>
    <n v="2444"/>
    <n v="6738"/>
    <x v="5"/>
    <x v="1"/>
    <x v="1"/>
    <x v="8"/>
    <n v="6626.34"/>
    <n v="680"/>
    <n v="0"/>
    <n v="0"/>
    <s v="FLOW"/>
    <n v="1"/>
    <n v="3.0737094387771551E-2"/>
    <s v="STABLE"/>
    <x v="3"/>
    <s v="PTP"/>
    <x v="1"/>
    <m/>
    <n v="25"/>
    <s v="CAVA"/>
    <m/>
    <s v="-"/>
    <s v="AP TITEGHAR TAL BHOR DIST PUNE   NR GANESH TEMPLE BHOR 412206"/>
    <s v="BHOR"/>
    <s v=" 7083468381 7083468381 "/>
    <s v="S N CONSTRUCTIONS"/>
    <s v="S N CONSTRUCTION AP TITEGHAR TAL BHOR  NR GANESH TEMPLE BHOR 412206"/>
    <n v="7418"/>
    <n v="6626.34"/>
    <n v="179"/>
    <n v="207"/>
    <s v="-"/>
    <s v="NPA"/>
    <s v="MH12UG9391"/>
    <s v="SPLENDOR PLUS I3S BS6 FI DRUM SELF"/>
    <n v="44701"/>
    <n v="36"/>
    <x v="1"/>
    <s v="VIJAY NIKAM"/>
    <s v="NUTAN KAMBLE"/>
    <m/>
    <m/>
    <m/>
    <m/>
    <m/>
    <m/>
    <m/>
    <m/>
    <m/>
    <m/>
    <m/>
    <m/>
    <m/>
    <m/>
    <m/>
    <m/>
    <m/>
    <m/>
    <m/>
    <m/>
    <m/>
    <m/>
    <m/>
    <m/>
    <m/>
    <m/>
    <m/>
    <m/>
    <m/>
    <m/>
    <m/>
    <m/>
    <m/>
    <m/>
    <m/>
    <m/>
    <m/>
    <m/>
    <m/>
    <m/>
    <m/>
    <m/>
    <n v="1"/>
    <m/>
    <m/>
    <m/>
    <m/>
    <m/>
    <m/>
    <m/>
    <m/>
    <m/>
    <m/>
    <m/>
    <m/>
    <m/>
    <m/>
    <m/>
    <m/>
    <m/>
    <m/>
    <m/>
    <m/>
    <m/>
    <m/>
    <m/>
    <m/>
    <m/>
    <m/>
    <m/>
    <m/>
    <m/>
    <m/>
    <m/>
    <m/>
    <m/>
    <m/>
    <m/>
    <m/>
    <m/>
    <m/>
    <m/>
    <m/>
    <m/>
    <m/>
    <m/>
    <m/>
    <m/>
    <m/>
    <m/>
    <m/>
    <m/>
    <m/>
    <n v="1"/>
    <n v="1"/>
    <s v="DUWT0011"/>
    <s v="A2wRZTWAeyz"/>
    <s v="Allocated 02"/>
    <s v="Promise To Pay (PTP)"/>
    <s v="Promise to pay"/>
    <d v="2025-09-25T00:00:00"/>
    <s v="Non Contactable Customer (POT_SKIP)"/>
    <s v="dt--08th  Sep 11:23am called up customer no 7083468381  Its not connected "/>
    <d v="2025-09-08T00:00:00"/>
    <s v="NO"/>
  </r>
  <r>
    <n v="460321763"/>
    <s v="RITESH SHYAM JADHAV"/>
    <s v="COLLECT"/>
    <s v="09.09.25"/>
    <n v="2500"/>
    <m/>
    <m/>
    <m/>
    <n v="1042"/>
    <n v="3847"/>
    <x v="1"/>
    <x v="2"/>
    <x v="0"/>
    <x v="10"/>
    <n v="6565"/>
    <n v="186"/>
    <n v="0"/>
    <n v="2700"/>
    <s v="FLOW"/>
    <n v="2.376952173803322E-2"/>
    <n v="1.528904022536469E-3"/>
    <s v="RB"/>
    <x v="0"/>
    <s v="PTP"/>
    <x v="4"/>
    <m/>
    <m/>
    <m/>
    <m/>
    <s v="ELG"/>
    <s v="S O  SHYAM JADHAV   KONDIBA LANDGE  CHAWL RANWADE  WADA SHIVAJI CHOWK KASRWADI PUNE  PUNE 411034"/>
    <s v="KASARWADI"/>
    <s v=" 8329594352 8329594352 "/>
    <s v="OTHERS"/>
    <s v="ICC DGTP OPP VALLABHNAGAR   BUS  DEPO MUMBAI PUNE  HIGHWAY  PUNE 411018"/>
    <n v="6733"/>
    <n v="6565"/>
    <n v="118"/>
    <n v="85"/>
    <s v="-"/>
    <s v="NPA"/>
    <s v="MH14KP5003"/>
    <s v="HONDA ACTIVA 6G DLX BS VI"/>
    <n v="45225"/>
    <n v="24"/>
    <x v="1"/>
    <s v="VIJAY NIKAM"/>
    <s v="NUTAN KAMBLE"/>
    <m/>
    <m/>
    <m/>
    <n v="1"/>
    <m/>
    <m/>
    <m/>
    <m/>
    <m/>
    <m/>
    <m/>
    <m/>
    <m/>
    <m/>
    <m/>
    <m/>
    <m/>
    <m/>
    <m/>
    <m/>
    <m/>
    <m/>
    <m/>
    <m/>
    <m/>
    <m/>
    <m/>
    <m/>
    <m/>
    <m/>
    <m/>
    <m/>
    <m/>
    <m/>
    <m/>
    <m/>
    <m/>
    <m/>
    <m/>
    <m/>
    <m/>
    <m/>
    <m/>
    <m/>
    <m/>
    <m/>
    <m/>
    <m/>
    <m/>
    <m/>
    <m/>
    <m/>
    <m/>
    <m/>
    <m/>
    <m/>
    <m/>
    <m/>
    <m/>
    <m/>
    <m/>
    <m/>
    <m/>
    <m/>
    <m/>
    <m/>
    <m/>
    <m/>
    <m/>
    <m/>
    <m/>
    <m/>
    <m/>
    <m/>
    <m/>
    <m/>
    <m/>
    <m/>
    <m/>
    <m/>
    <m/>
    <m/>
    <m/>
    <m/>
    <m/>
    <m/>
    <m/>
    <m/>
    <m/>
    <m/>
    <m/>
    <m/>
    <m/>
    <n v="1"/>
    <n v="1"/>
    <s v="DUWT0025"/>
    <e v="#N/A"/>
    <s v="Allocated 03"/>
    <s v="Promise To Pay (PTP)"/>
    <s v="Customer given ptp to online payment "/>
    <d v="2025-09-09T00:00:00"/>
    <e v="#N/A"/>
    <e v="#N/A"/>
    <e v="#N/A"/>
    <s v="NO"/>
  </r>
  <r>
    <n v="454230821"/>
    <s v="SOMNATH BALASHEB SHINDE"/>
    <s v="ONLINE"/>
    <s v="25.09.25"/>
    <n v="3519"/>
    <s v="UPI"/>
    <n v="582435819428"/>
    <m/>
    <n v="3235"/>
    <n v="6212"/>
    <x v="4"/>
    <x v="0"/>
    <x v="0"/>
    <x v="3"/>
    <n v="6161"/>
    <n v="182"/>
    <n v="0"/>
    <n v="2250"/>
    <s v="-"/>
    <n v="1.277272652827508E-2"/>
    <n v="1.054899954040024E-3"/>
    <s v="STABLE"/>
    <x v="0"/>
    <s v="-"/>
    <x v="1"/>
    <m/>
    <n v="22"/>
    <s v="CAVA"/>
    <m/>
    <s v="-"/>
    <s v="NILESH GOLANDE   CHAL PATIL NAGAR  NEAR GANESHNAGARI  PATSAUNSTHA TALUKA HAVELI CHIKHALI  RUPEENAGAR 412114"/>
    <s v="CHIKHALI"/>
    <s v=" 7261979292  "/>
    <s v="SHREE SIDDHIVINAYAK ENTERPRISES"/>
    <s v="MOI  TAL KHED DIST   PUNE PUNE    CHAKAN 410501"/>
    <n v="8644"/>
    <n v="6161"/>
    <n v="58"/>
    <n v="55"/>
    <s v="-"/>
    <s v="NPA"/>
    <s v="MH14KG2096"/>
    <s v="SPLENDOR PLUS BS6 I3S DRS CAST FI"/>
    <n v="44774"/>
    <n v="36"/>
    <x v="1"/>
    <s v="VIJAY NIKAM"/>
    <s v="AARTI ZENDE"/>
    <m/>
    <m/>
    <m/>
    <m/>
    <m/>
    <m/>
    <n v="1"/>
    <m/>
    <m/>
    <m/>
    <m/>
    <m/>
    <m/>
    <m/>
    <m/>
    <m/>
    <m/>
    <m/>
    <m/>
    <m/>
    <m/>
    <m/>
    <m/>
    <m/>
    <m/>
    <m/>
    <m/>
    <m/>
    <m/>
    <m/>
    <m/>
    <m/>
    <m/>
    <m/>
    <m/>
    <m/>
    <m/>
    <m/>
    <m/>
    <m/>
    <m/>
    <m/>
    <m/>
    <m/>
    <m/>
    <m/>
    <m/>
    <m/>
    <m/>
    <m/>
    <m/>
    <m/>
    <m/>
    <m/>
    <m/>
    <m/>
    <m/>
    <m/>
    <m/>
    <m/>
    <m/>
    <m/>
    <m/>
    <m/>
    <m/>
    <m/>
    <m/>
    <m/>
    <m/>
    <m/>
    <m/>
    <m/>
    <m/>
    <m/>
    <m/>
    <m/>
    <m/>
    <m/>
    <m/>
    <m/>
    <m/>
    <m/>
    <m/>
    <m/>
    <m/>
    <m/>
    <m/>
    <m/>
    <m/>
    <m/>
    <m/>
    <m/>
    <m/>
    <n v="1"/>
    <n v="1"/>
    <s v="ZBHT0011"/>
    <s v="GPXq9PQkX87"/>
    <s v="Allocated 02"/>
    <s v="Shifted (NC_SFTD)"/>
    <s v="Visited given residence address meet house woner they said cust was shifted and no idea where is currently "/>
    <d v="2025-09-03T00:00:00"/>
    <s v="Non Contactable Customer (POT_SKIP)"/>
    <s v="15:40-CALLED UP THE CUSTOMER NO. CUSTOMER IS NOT CONTACTABLE ON ANY CONTACT NO.IN SYSTEM"/>
    <d v="2025-09-08T00:00:00"/>
    <s v="NO"/>
  </r>
  <r>
    <n v="131780002"/>
    <s v="PRAVINSINGH NARPATSINGH CHAUPAVAT"/>
    <m/>
    <m/>
    <m/>
    <m/>
    <m/>
    <m/>
    <n v="3412"/>
    <n v="6212.27"/>
    <x v="2"/>
    <x v="1"/>
    <x v="1"/>
    <x v="17"/>
    <n v="6157.87"/>
    <n v="405"/>
    <n v="0"/>
    <n v="1800"/>
    <s v="STABLE"/>
    <n v="8.6502525665790614E-2"/>
    <n v="1.581418776360147E-3"/>
    <s v="STABLE"/>
    <x v="3"/>
    <s v="PAID"/>
    <x v="1"/>
    <m/>
    <m/>
    <s v="CAVNA"/>
    <m/>
    <s v="-"/>
    <s v="AT KAMSHET TAL MAVAL DIST PUNE   NEAR VISHAKA NOVELTIES MAVAL 410405"/>
    <s v="MAVAL"/>
    <s v="- 8208263622 8208263622 "/>
    <s v="VISHAKA NOVELTIES"/>
    <s v="VISHAKA NOVELTIES AT KAMSHET TAL MAVAL DIST PUNE  NEAR SHREEJIVAN HOSPITAL MAVAL 410405"/>
    <n v="8417.27"/>
    <n v="6157.87"/>
    <n v="88"/>
    <n v="116"/>
    <s v="-"/>
    <s v="NPA"/>
    <s v="MH14KE8062"/>
    <s v="HONDA ACTIVA 6G DLX BS VI"/>
    <n v="44748"/>
    <n v="36"/>
    <x v="1"/>
    <s v="VIJAY NIKAM"/>
    <s v="AARTI ZENDE"/>
    <m/>
    <m/>
    <m/>
    <m/>
    <m/>
    <m/>
    <n v="1"/>
    <m/>
    <m/>
    <m/>
    <m/>
    <m/>
    <m/>
    <m/>
    <m/>
    <m/>
    <m/>
    <m/>
    <m/>
    <m/>
    <m/>
    <m/>
    <m/>
    <m/>
    <m/>
    <m/>
    <m/>
    <m/>
    <m/>
    <m/>
    <m/>
    <m/>
    <m/>
    <m/>
    <m/>
    <m/>
    <m/>
    <m/>
    <m/>
    <m/>
    <m/>
    <m/>
    <m/>
    <m/>
    <m/>
    <m/>
    <m/>
    <m/>
    <m/>
    <m/>
    <m/>
    <m/>
    <m/>
    <m/>
    <m/>
    <m/>
    <m/>
    <m/>
    <m/>
    <m/>
    <m/>
    <m/>
    <m/>
    <m/>
    <m/>
    <m/>
    <m/>
    <m/>
    <m/>
    <m/>
    <m/>
    <m/>
    <m/>
    <m/>
    <m/>
    <m/>
    <m/>
    <m/>
    <m/>
    <m/>
    <m/>
    <m/>
    <m/>
    <m/>
    <m/>
    <m/>
    <m/>
    <m/>
    <m/>
    <m/>
    <m/>
    <m/>
    <m/>
    <n v="1"/>
    <n v="1"/>
    <s v="DUWT0013"/>
    <s v="AooQ5DJ72GcL"/>
    <s v="Allocated 02"/>
    <s v="Promise To Pay (PTP)"/>
    <s v="Customer Meet office address and PTP "/>
    <d v="2025-09-10T00:00:00"/>
    <s v="RINGING NO RESPONSE (RNR)"/>
    <s v="17:05-CALLED UP THE CUSTOMER NO. CUSTOMER CONTACT NUMBER ARE BUSY  MODE"/>
    <d v="2025-09-03T00:00:00"/>
    <s v="NO"/>
  </r>
  <r>
    <n v="461650723"/>
    <s v="ONKAR RAVINDRA NIMBARE"/>
    <s v="ONLINE"/>
    <s v="30.09.25"/>
    <n v="6200"/>
    <m/>
    <m/>
    <m/>
    <n v="6500"/>
    <n v="5997"/>
    <x v="0"/>
    <x v="0"/>
    <x v="0"/>
    <x v="1"/>
    <n v="5997"/>
    <n v="241"/>
    <n v="0"/>
    <n v="2250"/>
    <s v="-"/>
    <n v="5.6443292688797804E-3"/>
    <n v="2.9875624844496492E-4"/>
    <s v="STABLE"/>
    <x v="0"/>
    <s v="-"/>
    <x v="1"/>
    <m/>
    <m/>
    <s v="CAVA"/>
    <m/>
    <s v="-"/>
    <s v="Bibwewadi-Otta-No-487   Bibwewadi-Opp-Suhag-Mangal   Karyalay-Bibwewadi-Pune-City PUNE 411037"/>
    <s v="BIBHEWADI"/>
    <s v=" 7219187143 9764770804 "/>
    <s v="dhone Suzuki"/>
    <s v="aranneshwar corner   parvati pune  city pune city  opp kotak Mahindra bank PUNE 411009"/>
    <n v="8488"/>
    <n v="5997"/>
    <n v="27"/>
    <n v="55"/>
    <s v="-"/>
    <s v="REGULAR"/>
    <s v="MH12WL0309"/>
    <s v="ACCESS SPL ED DISC CBS BT BSVI"/>
    <n v="45316"/>
    <n v="18"/>
    <x v="1"/>
    <s v="VIJAY NIKAM"/>
    <s v="NUTAN KAMBLE"/>
    <m/>
    <m/>
    <m/>
    <m/>
    <m/>
    <m/>
    <m/>
    <m/>
    <m/>
    <m/>
    <m/>
    <m/>
    <m/>
    <m/>
    <m/>
    <m/>
    <m/>
    <m/>
    <m/>
    <m/>
    <m/>
    <m/>
    <m/>
    <m/>
    <m/>
    <m/>
    <m/>
    <m/>
    <m/>
    <m/>
    <m/>
    <m/>
    <m/>
    <m/>
    <m/>
    <m/>
    <m/>
    <m/>
    <m/>
    <m/>
    <m/>
    <m/>
    <n v="1"/>
    <m/>
    <m/>
    <m/>
    <m/>
    <m/>
    <m/>
    <m/>
    <m/>
    <m/>
    <m/>
    <m/>
    <m/>
    <m/>
    <m/>
    <m/>
    <m/>
    <m/>
    <m/>
    <m/>
    <m/>
    <m/>
    <m/>
    <m/>
    <m/>
    <m/>
    <m/>
    <m/>
    <m/>
    <m/>
    <m/>
    <m/>
    <m/>
    <m/>
    <m/>
    <m/>
    <m/>
    <m/>
    <m/>
    <m/>
    <m/>
    <m/>
    <m/>
    <m/>
    <m/>
    <m/>
    <m/>
    <m/>
    <m/>
    <m/>
    <m/>
    <n v="1"/>
    <n v="1"/>
    <s v="DUWT0031"/>
    <s v="GPJvRnoxDEw3"/>
    <s v="Allocated 02"/>
    <s v="Promise To Pay (PTP)"/>
    <s v="Customer ptp on 18 sept"/>
    <d v="2025-09-18T00:00:00"/>
    <s v="RINGING NO RESPONSE (RNR)"/>
    <s v="dt--08th  Sep 11:25am called up customer no 9764770804 Its busy "/>
    <d v="2025-09-08T00:00:00"/>
    <s v="NO"/>
  </r>
  <r>
    <n v="462977937"/>
    <s v="BIJAYLAXMI DASH"/>
    <m/>
    <m/>
    <m/>
    <m/>
    <m/>
    <m/>
    <n v="2071"/>
    <n v="4146"/>
    <x v="2"/>
    <x v="1"/>
    <x v="1"/>
    <x v="2"/>
    <n v="5981"/>
    <n v="81"/>
    <n v="0"/>
    <n v="1350"/>
    <s v="-"/>
    <n v="2.8127678119662131E-2"/>
    <n v="1.5359963268808919E-3"/>
    <s v="FLOW"/>
    <x v="1"/>
    <s v="-"/>
    <x v="2"/>
    <m/>
    <m/>
    <m/>
    <m/>
    <s v="-"/>
    <s v="M NO 483 9 NANEKARWADI   CHAKAN  TAL KHED DIST PUNE   PUNE 410501"/>
    <s v="NANEKAR  WADI"/>
    <s v=" 9090028447  "/>
    <s v="OTHERS"/>
    <s v="      "/>
    <n v="5577"/>
    <n v="5981"/>
    <n v="87"/>
    <n v="115"/>
    <s v="-"/>
    <s v="REGULAR"/>
    <s v="MH14KZ4819"/>
    <s v="HONDA ACTIVA 6G DLX BS VI"/>
    <n v="45434"/>
    <n v="15"/>
    <x v="1"/>
    <s v="KAILASH ATKARI"/>
    <s v="AARTI ZENDE"/>
    <m/>
    <m/>
    <m/>
    <m/>
    <m/>
    <m/>
    <m/>
    <m/>
    <m/>
    <m/>
    <m/>
    <m/>
    <m/>
    <m/>
    <m/>
    <m/>
    <m/>
    <m/>
    <m/>
    <m/>
    <m/>
    <m/>
    <m/>
    <m/>
    <m/>
    <m/>
    <m/>
    <m/>
    <m/>
    <m/>
    <m/>
    <m/>
    <m/>
    <m/>
    <m/>
    <m/>
    <n v="1"/>
    <m/>
    <m/>
    <m/>
    <m/>
    <m/>
    <m/>
    <m/>
    <m/>
    <m/>
    <m/>
    <m/>
    <m/>
    <m/>
    <m/>
    <m/>
    <m/>
    <m/>
    <m/>
    <m/>
    <m/>
    <m/>
    <m/>
    <m/>
    <m/>
    <m/>
    <m/>
    <m/>
    <m/>
    <m/>
    <m/>
    <m/>
    <m/>
    <m/>
    <m/>
    <m/>
    <m/>
    <m/>
    <m/>
    <m/>
    <m/>
    <m/>
    <m/>
    <m/>
    <m/>
    <m/>
    <m/>
    <m/>
    <m/>
    <m/>
    <m/>
    <m/>
    <m/>
    <m/>
    <m/>
    <m/>
    <m/>
    <n v="1"/>
    <n v="1"/>
    <s v="DUWT0017"/>
    <s v="koOBSDyCt7"/>
    <s v="Allocated 13"/>
    <e v="#N/A"/>
    <e v="#N/A"/>
    <e v="#N/A"/>
    <s v="RINGING NO RESPONSE (RNR)"/>
    <s v="18:09-CALLED UP THE CUSTOMER NO. CUSTOMER CONTACT NUMBER ARE RINGING  MODE"/>
    <d v="2025-09-16T00:00:00"/>
    <s v="NO"/>
  </r>
  <r>
    <n v="7911837"/>
    <s v="GANESH MOHAN BHOSALE"/>
    <s v="ONLINE"/>
    <s v="19.09.25"/>
    <n v="1530"/>
    <m/>
    <m/>
    <m/>
    <n v="1530"/>
    <n v="6085"/>
    <x v="3"/>
    <x v="0"/>
    <x v="0"/>
    <x v="6"/>
    <n v="5959"/>
    <n v="269"/>
    <n v="0"/>
    <n v="2250"/>
    <s v="-"/>
    <n v="2.4853035936597441E-2"/>
    <n v="2.0318661257249611E-3"/>
    <s v="STABLE"/>
    <x v="0"/>
    <s v="-"/>
    <x v="5"/>
    <m/>
    <n v="20"/>
    <s v="CAVNA"/>
    <m/>
    <s v="-"/>
    <s v="FL. NO. 1002 E-1   CYLANTRO GREEN  GROOVES APT.  BAIF RD. WAGHOLI  VAGHOLI 412207"/>
    <s v="WAGHOLI"/>
    <s v=" 9665511187  "/>
    <s v="BOSCH  IND. PVT. LTD"/>
    <s v="GAT NO.306  NANEKARWADI   CHAKAN   PUNE   CHAKAN 410501"/>
    <n v="8604"/>
    <n v="5959"/>
    <n v="149"/>
    <n v="147"/>
    <s v="-"/>
    <s v="NPA"/>
    <s v="MH12SP6412"/>
    <s v="HONDA ACTIVA 6G STD BS VI"/>
    <n v="43895"/>
    <n v="65"/>
    <x v="1"/>
    <s v="VIJAY NIKAM"/>
    <s v="NUTAN KAMBLE"/>
    <m/>
    <m/>
    <m/>
    <m/>
    <m/>
    <m/>
    <m/>
    <m/>
    <m/>
    <m/>
    <m/>
    <m/>
    <m/>
    <m/>
    <m/>
    <m/>
    <m/>
    <m/>
    <m/>
    <m/>
    <m/>
    <m/>
    <m/>
    <m/>
    <m/>
    <m/>
    <m/>
    <m/>
    <m/>
    <m/>
    <m/>
    <m/>
    <m/>
    <m/>
    <m/>
    <m/>
    <m/>
    <m/>
    <m/>
    <m/>
    <m/>
    <m/>
    <n v="1"/>
    <m/>
    <m/>
    <m/>
    <m/>
    <m/>
    <m/>
    <m/>
    <m/>
    <n v="1"/>
    <m/>
    <m/>
    <m/>
    <m/>
    <m/>
    <m/>
    <m/>
    <m/>
    <m/>
    <m/>
    <m/>
    <m/>
    <m/>
    <m/>
    <m/>
    <m/>
    <m/>
    <m/>
    <m/>
    <m/>
    <m/>
    <m/>
    <m/>
    <m/>
    <m/>
    <m/>
    <m/>
    <m/>
    <m/>
    <m/>
    <m/>
    <m/>
    <m/>
    <m/>
    <m/>
    <m/>
    <m/>
    <m/>
    <m/>
    <m/>
    <m/>
    <n v="2"/>
    <n v="1"/>
    <s v="DUWT0021"/>
    <s v="kP5KvHd0ko7"/>
    <s v="Allocated 02"/>
    <s v="Entry Restricted (NC_ER)"/>
    <s v="Customer residence address entry not allowed "/>
    <d v="2025-09-18T00:00:00"/>
    <s v="Call Back (CLB)"/>
    <m/>
    <d v="2025-09-08T00:00:00"/>
    <s v="NO"/>
  </r>
  <r>
    <n v="463961456"/>
    <s v="ATUL AVINASH WAGHMARE"/>
    <m/>
    <m/>
    <m/>
    <m/>
    <m/>
    <m/>
    <n v="1254"/>
    <n v="5016"/>
    <x v="1"/>
    <x v="1"/>
    <x v="1"/>
    <x v="12"/>
    <n v="5919"/>
    <n v="146"/>
    <n v="0"/>
    <n v="1800"/>
    <s v="-"/>
    <n v="5.0846199652469358E-2"/>
    <n v="1.3784589351703519E-3"/>
    <s v="FLOW"/>
    <x v="1"/>
    <s v="-"/>
    <x v="2"/>
    <s v="Add not found"/>
    <m/>
    <m/>
    <m/>
    <s v="-"/>
    <s v="SERVE NO.41/09   SHRI KRISHNA NA  GAR LANE NO.03  RAM KRISHNA MAN GAL KARYALAYA  PIMPLE GURAV PI  PUNE 411061"/>
    <s v="PIMPLE GURAV"/>
    <s v=" 8308461595  "/>
    <s v="Jublient Food works limited "/>
    <s v="      "/>
    <n v="6962"/>
    <n v="5919"/>
    <n v="118"/>
    <n v="146"/>
    <s v="-"/>
    <s v="NPA"/>
    <s v="MH14KZ0938"/>
    <s v="TVS RAIDER DISC"/>
    <n v="45541"/>
    <n v="12"/>
    <x v="1"/>
    <s v="KAILASH ATKARI"/>
    <s v="NUTAN KAMBLE"/>
    <m/>
    <m/>
    <m/>
    <m/>
    <m/>
    <m/>
    <m/>
    <m/>
    <m/>
    <n v="1"/>
    <m/>
    <m/>
    <m/>
    <m/>
    <m/>
    <m/>
    <m/>
    <m/>
    <m/>
    <m/>
    <m/>
    <m/>
    <m/>
    <m/>
    <m/>
    <m/>
    <m/>
    <m/>
    <m/>
    <m/>
    <m/>
    <m/>
    <m/>
    <m/>
    <m/>
    <m/>
    <m/>
    <m/>
    <m/>
    <m/>
    <m/>
    <m/>
    <m/>
    <m/>
    <m/>
    <m/>
    <m/>
    <m/>
    <m/>
    <m/>
    <m/>
    <m/>
    <m/>
    <m/>
    <m/>
    <m/>
    <m/>
    <m/>
    <m/>
    <m/>
    <m/>
    <m/>
    <m/>
    <m/>
    <m/>
    <m/>
    <m/>
    <m/>
    <m/>
    <m/>
    <m/>
    <m/>
    <m/>
    <m/>
    <m/>
    <m/>
    <m/>
    <m/>
    <m/>
    <m/>
    <m/>
    <m/>
    <m/>
    <m/>
    <m/>
    <m/>
    <m/>
    <m/>
    <m/>
    <m/>
    <m/>
    <m/>
    <m/>
    <n v="1"/>
    <n v="1"/>
    <s v="ZBHT0015"/>
    <s v="AoyBSIpAQf1L"/>
    <s v="Allocated 04"/>
    <e v="#N/A"/>
    <e v="#N/A"/>
    <e v="#N/A"/>
    <e v="#N/A"/>
    <e v="#N/A"/>
    <e v="#N/A"/>
    <s v="NO"/>
  </r>
  <r>
    <n v="131542703"/>
    <s v="YALLPPA RAMCHANDR DHOTARE"/>
    <s v="ONLINE"/>
    <s v="02.09.25"/>
    <n v="3150"/>
    <s v="UPI"/>
    <m/>
    <m/>
    <n v="3024"/>
    <n v="6048"/>
    <x v="2"/>
    <x v="0"/>
    <x v="0"/>
    <x v="15"/>
    <n v="5887.46"/>
    <n v="219"/>
    <n v="0"/>
    <n v="1800"/>
    <s v="FLOW"/>
    <n v="1.6342831208288201E-2"/>
    <n v="1.5119740736763379E-3"/>
    <s v="STABLE"/>
    <x v="0"/>
    <s v="RTP"/>
    <x v="4"/>
    <m/>
    <m/>
    <s v="CAVA"/>
    <m/>
    <m/>
    <s v="KALI BHINT CHOWISWADI TAPKIRNAGAR CHARHOLI KH TA-KHED DIST-PUNE   NEAR DATTA MANDIR PUNE 412105"/>
    <s v="CHARHOLI"/>
    <s v="9359235891 9359235891 9359235891 "/>
    <s v="KUNAL CONSTRUCTOR"/>
    <s v="KUNAL CONSTRUCTOR KALI BHINT CHOWISWADI TAPKIR NAGAR CHARHOLI TA-KHED DIST-PUNE  NEAR DATTA MANDIR PUNE 412105"/>
    <n v="8067"/>
    <n v="5887.46"/>
    <n v="88"/>
    <n v="86"/>
    <s v="-"/>
    <s v="REGULAR"/>
    <s v="MH38AE1318"/>
    <s v="SPLENDOR PLUS BS6 I3S DRS CAST FI"/>
    <n v="44741"/>
    <n v="36"/>
    <x v="2"/>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463554146"/>
    <s v="SHASHIKANT RAGHUNATH BHALERAO"/>
    <m/>
    <m/>
    <m/>
    <m/>
    <m/>
    <m/>
    <n v="2452"/>
    <n v="6006"/>
    <x v="2"/>
    <x v="1"/>
    <x v="1"/>
    <x v="15"/>
    <n v="5865"/>
    <n v="316"/>
    <n v="0"/>
    <n v="2700"/>
    <s v="FLOW"/>
    <n v="1.6280485139026041E-2"/>
    <n v="1.5062060620559159E-3"/>
    <s v="FLOW"/>
    <x v="1"/>
    <s v="NC"/>
    <x v="2"/>
    <m/>
    <m/>
    <s v="CNAVNA"/>
    <m/>
    <s v="-"/>
    <s v="DR. BABASAHEB AMBEDKAR   SAMAJMANDIR  DAPODI DR.   PUNE 412203"/>
    <s v="DAPODI"/>
    <s v=" 7588292930  "/>
    <s v="OTHERS"/>
    <s v="      "/>
    <n v="9022"/>
    <n v="5865"/>
    <n v="87"/>
    <n v="115"/>
    <s v="-"/>
    <s v="REGULAR"/>
    <s v="MH42BL4660"/>
    <s v="SPLENDOR PLUS I3S DRSC FI"/>
    <n v="45496"/>
    <n v="12"/>
    <x v="1"/>
    <s v="VIJAY NIKAM"/>
    <s v="NUTAN KAMBLE"/>
    <m/>
    <m/>
    <m/>
    <m/>
    <m/>
    <m/>
    <m/>
    <m/>
    <m/>
    <n v="1"/>
    <m/>
    <m/>
    <m/>
    <m/>
    <m/>
    <m/>
    <m/>
    <m/>
    <m/>
    <m/>
    <m/>
    <m/>
    <m/>
    <m/>
    <m/>
    <m/>
    <m/>
    <m/>
    <m/>
    <m/>
    <m/>
    <m/>
    <m/>
    <m/>
    <m/>
    <m/>
    <m/>
    <m/>
    <m/>
    <m/>
    <m/>
    <m/>
    <m/>
    <m/>
    <m/>
    <m/>
    <m/>
    <m/>
    <m/>
    <m/>
    <m/>
    <m/>
    <m/>
    <m/>
    <m/>
    <m/>
    <m/>
    <m/>
    <m/>
    <m/>
    <m/>
    <m/>
    <m/>
    <m/>
    <m/>
    <m/>
    <m/>
    <m/>
    <m/>
    <m/>
    <m/>
    <m/>
    <m/>
    <m/>
    <m/>
    <m/>
    <m/>
    <m/>
    <m/>
    <m/>
    <m/>
    <m/>
    <m/>
    <m/>
    <m/>
    <m/>
    <m/>
    <m/>
    <m/>
    <m/>
    <m/>
    <m/>
    <m/>
    <n v="1"/>
    <n v="1"/>
    <s v="ZBHT0009"/>
    <s v="GPj0xkVW9r"/>
    <s v="Allocated 13"/>
    <e v="#N/A"/>
    <e v="#N/A"/>
    <e v="#N/A"/>
    <e v="#N/A"/>
    <e v="#N/A"/>
    <e v="#N/A"/>
    <s v="NO"/>
  </r>
  <r>
    <n v="463306334"/>
    <s v="NAVANATH VITHTHAL GADGE"/>
    <m/>
    <m/>
    <m/>
    <m/>
    <m/>
    <m/>
    <n v="5785"/>
    <n v="5924"/>
    <x v="2"/>
    <x v="1"/>
    <x v="1"/>
    <x v="2"/>
    <n v="5809"/>
    <n v="531"/>
    <n v="0"/>
    <n v="1800"/>
    <s v="FLOW"/>
    <n v="2.731878986743309E-2"/>
    <n v="1.4918245548990309E-3"/>
    <s v="STABLE"/>
    <x v="3"/>
    <s v="-"/>
    <x v="1"/>
    <m/>
    <m/>
    <s v="CAVA"/>
    <m/>
    <s v="-"/>
    <s v="mu.shinde.post.chakan   Shinde   bhairavnath mandir PUNE 410501"/>
    <s v="CHAKAN"/>
    <s v=" 8483897992 9890335897 "/>
    <s v="advik pvtcltd"/>
    <s v="ap wasuli chakan   tal khed dist  pune  wasuli phata PUNE 410501"/>
    <n v="8255"/>
    <n v="5809"/>
    <n v="88"/>
    <n v="116"/>
    <s v="-"/>
    <s v="REGULAR"/>
    <s v="MH14LR3127"/>
    <s v="HONDA ACTIVA 6G DLX BS VI"/>
    <n v="45468"/>
    <n v="12"/>
    <x v="1"/>
    <s v="KAILASH ATKARI"/>
    <s v="AARTI ZENDE"/>
    <m/>
    <m/>
    <m/>
    <m/>
    <m/>
    <m/>
    <m/>
    <m/>
    <m/>
    <n v="1"/>
    <m/>
    <m/>
    <m/>
    <m/>
    <m/>
    <m/>
    <m/>
    <m/>
    <m/>
    <m/>
    <m/>
    <m/>
    <m/>
    <m/>
    <m/>
    <m/>
    <m/>
    <m/>
    <m/>
    <m/>
    <m/>
    <m/>
    <m/>
    <m/>
    <m/>
    <m/>
    <m/>
    <m/>
    <m/>
    <m/>
    <m/>
    <m/>
    <m/>
    <m/>
    <m/>
    <m/>
    <m/>
    <m/>
    <m/>
    <m/>
    <m/>
    <m/>
    <m/>
    <m/>
    <m/>
    <m/>
    <m/>
    <m/>
    <m/>
    <m/>
    <m/>
    <m/>
    <m/>
    <m/>
    <m/>
    <m/>
    <m/>
    <m/>
    <m/>
    <m/>
    <m/>
    <m/>
    <m/>
    <m/>
    <m/>
    <m/>
    <m/>
    <m/>
    <m/>
    <m/>
    <m/>
    <m/>
    <m/>
    <m/>
    <m/>
    <m/>
    <m/>
    <m/>
    <m/>
    <m/>
    <m/>
    <m/>
    <m/>
    <n v="1"/>
    <n v="1"/>
    <s v="DUWT0017"/>
    <s v="B2y8RVw2F87"/>
    <s v="Allocated 02"/>
    <s v="Promise To Pay (PTP)"/>
    <s v="Customer pay online "/>
    <d v="2025-09-10T00:00:00"/>
    <s v="RINGING NO RESPONSE (RNR)"/>
    <s v="15:06-CALLED UP THE CUSTOMER NO. CUSTOMER CONTACT NUMBER ARE RINGING MODE"/>
    <d v="2025-09-09T00:00:00"/>
    <s v="NO"/>
  </r>
  <r>
    <n v="138433904"/>
    <s v="SANTOSHKUMAR DEVRAJ BHARATI"/>
    <m/>
    <m/>
    <m/>
    <m/>
    <m/>
    <m/>
    <n v="3236"/>
    <n v="5811"/>
    <x v="4"/>
    <x v="1"/>
    <x v="1"/>
    <x v="12"/>
    <n v="5758.28"/>
    <n v="231"/>
    <n v="0"/>
    <n v="2700"/>
    <s v="19.08.25"/>
    <n v="2.109455564929643E-2"/>
    <n v="9.8594535097380146E-4"/>
    <s v="STABLE"/>
    <x v="3"/>
    <s v="PAID"/>
    <x v="1"/>
    <m/>
    <m/>
    <s v="CAVA"/>
    <m/>
    <s v="-"/>
    <s v="C/O- Devraj Ram SR. NO. 84 KALE BUILDING OPP. KALEWADI POLICE CHOWKI KALEWADI   Pune City Pune PUNE 411017"/>
    <s v="KALEWADI"/>
    <s v=" 8418001790 8418001790 "/>
    <s v="ALPHA HARDWARE"/>
    <s v="NEHRU NAGAR PIMPRI PUNE PUNE  OPP MAHINDRA ROYAL SOCIETY PUNE 411018"/>
    <n v="8742"/>
    <n v="5758.28"/>
    <n v="57"/>
    <n v="85"/>
    <s v="-"/>
    <s v="REGULAR"/>
    <s v="MH14KP6173"/>
    <s v="SPLENDOR PLUS DRS CAST FI BLACK"/>
    <n v="44956"/>
    <n v="30"/>
    <x v="1"/>
    <s v="KAILASH ATKARI"/>
    <s v="NUTAN KAMBLE"/>
    <m/>
    <m/>
    <m/>
    <m/>
    <m/>
    <m/>
    <m/>
    <m/>
    <m/>
    <n v="1"/>
    <m/>
    <m/>
    <m/>
    <m/>
    <m/>
    <m/>
    <m/>
    <m/>
    <m/>
    <m/>
    <m/>
    <n v="1"/>
    <m/>
    <m/>
    <m/>
    <m/>
    <m/>
    <m/>
    <m/>
    <m/>
    <m/>
    <m/>
    <m/>
    <m/>
    <m/>
    <m/>
    <m/>
    <m/>
    <m/>
    <m/>
    <m/>
    <m/>
    <m/>
    <m/>
    <m/>
    <m/>
    <m/>
    <m/>
    <m/>
    <m/>
    <m/>
    <m/>
    <m/>
    <m/>
    <m/>
    <m/>
    <m/>
    <m/>
    <m/>
    <m/>
    <m/>
    <m/>
    <m/>
    <m/>
    <m/>
    <m/>
    <m/>
    <m/>
    <m/>
    <m/>
    <m/>
    <m/>
    <m/>
    <m/>
    <m/>
    <m/>
    <m/>
    <m/>
    <m/>
    <m/>
    <m/>
    <m/>
    <m/>
    <m/>
    <m/>
    <m/>
    <m/>
    <m/>
    <m/>
    <m/>
    <m/>
    <m/>
    <m/>
    <n v="2"/>
    <n v="1"/>
    <s v="ZBHT0015"/>
    <s v="k6Myh9qXBFtc"/>
    <s v="Allocated 02"/>
    <s v="Promise To Pay (PTP)"/>
    <s v=" Meet at customer other place and he promises to pay emi on date 15/09/2025. Vehicle with him."/>
    <d v="2025-09-15T00:00:00"/>
    <s v="RINGING NO RESPONSE (RNR)"/>
    <s v="dt--08th  Sep 11:26am called up customer no 8418001790  Its ringing "/>
    <d v="2025-09-08T00:00:00"/>
    <s v="NO"/>
  </r>
  <r>
    <n v="131554179"/>
    <s v="TANMAY SHAM RAUT"/>
    <s v="ONLINE"/>
    <s v="11.09.25"/>
    <n v="3241"/>
    <s v="UPI"/>
    <n v="314224314770"/>
    <m/>
    <n v="2851"/>
    <n v="5864"/>
    <x v="1"/>
    <x v="0"/>
    <x v="0"/>
    <x v="10"/>
    <n v="5705.88"/>
    <n v="279"/>
    <n v="0"/>
    <n v="450"/>
    <s v="FLOW"/>
    <n v="2.0658954865896272E-2"/>
    <n v="1.3288260295674619E-3"/>
    <s v="STABLE"/>
    <x v="0"/>
    <s v="PTP"/>
    <x v="4"/>
    <m/>
    <m/>
    <m/>
    <m/>
    <s v="-"/>
    <s v="Gaikwad chal Ram mandirsamor Chakrapani vasahat   road Pune CityPune PUNE 411039"/>
    <s v="BHOSARI"/>
    <s v=" 9762635853 9764199473 "/>
    <s v="KINETIC COMMUNICATIONS LTD"/>
    <s v="KINETIC COMMUNICATIONS LTD G 92 D - 3 BLOCK  MIDC CHINCHWAD  STAR BAZAR PUNE 411019"/>
    <n v="6593"/>
    <n v="5705.88"/>
    <n v="119"/>
    <n v="86"/>
    <s v="-"/>
    <s v="NPA"/>
    <s v="MH14KE5519"/>
    <s v="HONDA DIO STD BS VI"/>
    <n v="44738"/>
    <n v="36"/>
    <x v="1"/>
    <s v="VIJAY NIKAM"/>
    <s v="NUTAN KAMBLE"/>
    <m/>
    <m/>
    <m/>
    <m/>
    <m/>
    <m/>
    <m/>
    <m/>
    <m/>
    <n v="1"/>
    <m/>
    <m/>
    <m/>
    <m/>
    <m/>
    <m/>
    <m/>
    <m/>
    <m/>
    <m/>
    <m/>
    <m/>
    <m/>
    <m/>
    <m/>
    <m/>
    <m/>
    <m/>
    <m/>
    <m/>
    <n v="1"/>
    <m/>
    <m/>
    <m/>
    <m/>
    <m/>
    <m/>
    <m/>
    <m/>
    <m/>
    <m/>
    <m/>
    <m/>
    <m/>
    <m/>
    <m/>
    <m/>
    <m/>
    <m/>
    <m/>
    <m/>
    <m/>
    <m/>
    <m/>
    <m/>
    <m/>
    <m/>
    <m/>
    <m/>
    <m/>
    <m/>
    <m/>
    <m/>
    <m/>
    <m/>
    <m/>
    <m/>
    <m/>
    <m/>
    <m/>
    <m/>
    <m/>
    <m/>
    <m/>
    <m/>
    <m/>
    <m/>
    <m/>
    <m/>
    <m/>
    <m/>
    <m/>
    <m/>
    <m/>
    <m/>
    <m/>
    <m/>
    <m/>
    <m/>
    <m/>
    <m/>
    <m/>
    <m/>
    <n v="2"/>
    <n v="1"/>
    <s v="DUWT0025"/>
    <s v="GPGRCX9xhk7"/>
    <s v="Allocated 02"/>
    <s v="Promise To Pay (PTP)"/>
    <s v="Customer given ptp to online payment "/>
    <d v="2025-09-11T00:00:00"/>
    <s v="RINGING NO RESPONSE (RNR)"/>
    <s v="dt--08th  Sep 11:27am called up customer no  9764199473 Its   ringing "/>
    <d v="2025-09-08T00:00:00"/>
    <s v="VYMO"/>
  </r>
  <r>
    <n v="454496148"/>
    <s v="VITTHAL BHAGWANT BHANDALE"/>
    <m/>
    <m/>
    <m/>
    <m/>
    <m/>
    <s v="BANK STABLE 16"/>
    <n v="3187"/>
    <n v="2487.08"/>
    <x v="0"/>
    <x v="0"/>
    <x v="1"/>
    <x v="0"/>
    <n v="5625.08"/>
    <n v="117"/>
    <n v="0"/>
    <n v="1800"/>
    <s v="STABLE"/>
    <n v="3.243417825078432E-3"/>
    <n v="2.8022808037398751E-4"/>
    <s v="STABLE"/>
    <x v="0"/>
    <s v="PAID"/>
    <x v="0"/>
    <s v="Add not found"/>
    <n v="19"/>
    <s v="CAVNA"/>
    <m/>
    <m/>
    <s v="Sakhare wasti road   Hinjewadi pune    PUNE 411057"/>
    <s v="HINJEWADI"/>
    <s v=" 7262926978  "/>
    <s v="Shriram security ltd"/>
    <s v="Bhugaon Pune     PUNE 411041"/>
    <n v="7591.08"/>
    <n v="5625.08"/>
    <n v="27"/>
    <n v="24"/>
    <s v="-"/>
    <s v="REGULAR"/>
    <s v="MH30BQ8515"/>
    <s v="SUP SPL BS6 FI DRS C"/>
    <n v="44798"/>
    <n v="36"/>
    <x v="0"/>
    <s v="KAILASH ATKARI"/>
    <s v="NUTAN KAMBLE"/>
    <m/>
    <m/>
    <m/>
    <m/>
    <m/>
    <m/>
    <m/>
    <m/>
    <m/>
    <m/>
    <m/>
    <m/>
    <m/>
    <m/>
    <m/>
    <m/>
    <m/>
    <m/>
    <m/>
    <m/>
    <m/>
    <m/>
    <m/>
    <m/>
    <m/>
    <m/>
    <m/>
    <m/>
    <m/>
    <m/>
    <m/>
    <m/>
    <m/>
    <n v="2"/>
    <m/>
    <m/>
    <m/>
    <m/>
    <m/>
    <m/>
    <m/>
    <m/>
    <m/>
    <m/>
    <m/>
    <m/>
    <m/>
    <m/>
    <m/>
    <m/>
    <m/>
    <m/>
    <m/>
    <m/>
    <m/>
    <m/>
    <m/>
    <m/>
    <m/>
    <m/>
    <m/>
    <m/>
    <m/>
    <m/>
    <m/>
    <m/>
    <m/>
    <m/>
    <m/>
    <m/>
    <m/>
    <m/>
    <m/>
    <m/>
    <m/>
    <m/>
    <m/>
    <m/>
    <m/>
    <m/>
    <m/>
    <m/>
    <m/>
    <m/>
    <m/>
    <m/>
    <m/>
    <m/>
    <m/>
    <m/>
    <m/>
    <m/>
    <m/>
    <n v="2"/>
    <n v="1"/>
    <s v="DUWT0030"/>
    <e v="#N/A"/>
    <s v="Allocated"/>
    <s v="Address Not Found (NC_ANF)"/>
    <s v="Address not found "/>
    <d v="2025-09-12T00:00:00"/>
    <s v="RINGING NO RESPONSE (RNR)"/>
    <s v="dt--13th sep 17:41 pm called up customer no 7262926978 Its ringing "/>
    <d v="2025-09-13T00:00:00"/>
    <s v="NO"/>
  </r>
  <r>
    <n v="133293962"/>
    <s v="PRAKASH SHANKAR SHINDE"/>
    <m/>
    <m/>
    <m/>
    <m/>
    <m/>
    <m/>
    <n v="2701"/>
    <n v="3035"/>
    <x v="4"/>
    <x v="1"/>
    <x v="1"/>
    <x v="14"/>
    <n v="5586.26"/>
    <n v="184"/>
    <n v="0"/>
    <n v="0"/>
    <s v="28.08.25"/>
    <n v="4.7097218855715627E-2"/>
    <n v="9.5649170869268414E-4"/>
    <s v="STABLE"/>
    <x v="3"/>
    <s v="PTP"/>
    <x v="1"/>
    <m/>
    <n v="25"/>
    <m/>
    <m/>
    <s v="-"/>
    <s v="at post Swami samarth colony santosh nagar waki bk tal khed dist pune   nr Swami samarth wadevale CHAKAN 410501"/>
    <s v="WAKI"/>
    <s v=" 9637485087 9637485087 "/>
    <s v="SAI FOOTWEAR"/>
    <s v="at post khalumbre tal khed dist pune  nr om footwear CHAKAN 410501"/>
    <n v="3219"/>
    <n v="5586.26"/>
    <n v="57"/>
    <n v="85"/>
    <s v="-"/>
    <s v="REGULAR"/>
    <s v="MH14KG9757"/>
    <s v="SPLENDOR PLUS I3S BS6 FI DRUM SELF"/>
    <n v="44799"/>
    <n v="36"/>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133435731"/>
    <s v="PRASAD BABU SURYAVANSHI"/>
    <s v="COLLECT"/>
    <s v="27.09.25"/>
    <n v="2856"/>
    <m/>
    <m/>
    <m/>
    <n v="2867"/>
    <n v="2802"/>
    <x v="0"/>
    <x v="0"/>
    <x v="0"/>
    <x v="0"/>
    <n v="5580.11"/>
    <n v="54"/>
    <n v="0"/>
    <n v="1900"/>
    <s v="28.08.25"/>
    <n v="3.217488149483813E-3"/>
    <n v="2.7798778214277692E-4"/>
    <s v="STABLE"/>
    <x v="0"/>
    <s v="PTP"/>
    <x v="1"/>
    <m/>
    <n v="23"/>
    <s v="CAVA"/>
    <m/>
    <s v="-"/>
    <s v="C/O WAKADKAR SHANKAR TUKARAM SNO 71 1A KEMASE WASTI WAKAD PUNE PUNE  NEAR SANT TUKARAM MANGAL KARYALAY PUNE 411057"/>
    <s v="WAKAD"/>
    <s v=" 7219071955 9075179710 "/>
    <s v="B.U.BHANDARI SHOWROOM"/>
    <s v="B U BHANDARI SHOWROOM WAKAD PUNE  OPPOSITE SAYAJI HOTEL PUNE 411057"/>
    <n v="4756"/>
    <n v="5580.11"/>
    <n v="26"/>
    <n v="54"/>
    <s v="-"/>
    <s v="NPA"/>
    <s v="MH14KH5407"/>
    <s v="SPLENDOR PLUS DRS CAST FI BLACK"/>
    <n v="44805"/>
    <n v="36"/>
    <x v="1"/>
    <s v="KAILASH ATKARI"/>
    <s v="NUTAN KAMBLE"/>
    <n v="1"/>
    <m/>
    <m/>
    <m/>
    <m/>
    <m/>
    <m/>
    <m/>
    <m/>
    <m/>
    <m/>
    <m/>
    <m/>
    <m/>
    <m/>
    <m/>
    <m/>
    <m/>
    <m/>
    <m/>
    <m/>
    <m/>
    <m/>
    <m/>
    <m/>
    <m/>
    <m/>
    <m/>
    <m/>
    <m/>
    <m/>
    <m/>
    <m/>
    <n v="2"/>
    <m/>
    <m/>
    <m/>
    <m/>
    <m/>
    <m/>
    <m/>
    <m/>
    <m/>
    <m/>
    <m/>
    <m/>
    <m/>
    <m/>
    <m/>
    <m/>
    <m/>
    <m/>
    <m/>
    <m/>
    <m/>
    <m/>
    <m/>
    <m/>
    <m/>
    <m/>
    <m/>
    <m/>
    <m/>
    <m/>
    <m/>
    <m/>
    <m/>
    <m/>
    <m/>
    <m/>
    <m/>
    <m/>
    <m/>
    <m/>
    <m/>
    <m/>
    <m/>
    <m/>
    <n v="2"/>
    <m/>
    <m/>
    <m/>
    <m/>
    <m/>
    <m/>
    <m/>
    <m/>
    <m/>
    <m/>
    <m/>
    <m/>
    <m/>
    <m/>
    <n v="5"/>
    <n v="1"/>
    <s v="DUWT0030"/>
    <s v="AozkG51XkXtz"/>
    <s v="Allocated 02"/>
    <s v="Payment (PAID)"/>
    <s v="Payment (PAID)"/>
    <d v="2025-09-27T00:00:00"/>
    <s v="Non Contactable Customer (POT_SKIP)"/>
    <s v="dt--08th  Sep 11:28am called up customer no  9075179710   Its  not connected "/>
    <d v="2025-09-08T00:00:00"/>
    <s v="NO"/>
  </r>
  <r>
    <n v="129987695"/>
    <s v="SANTOSH MARUTI VABALE"/>
    <m/>
    <m/>
    <m/>
    <m/>
    <m/>
    <m/>
    <n v="2856"/>
    <n v="5573"/>
    <x v="1"/>
    <x v="1"/>
    <x v="1"/>
    <x v="16"/>
    <n v="5523.97"/>
    <n v="319"/>
    <n v="0"/>
    <n v="1800"/>
    <s v="-"/>
    <n v="1.5297238393164259E-2"/>
    <n v="1.2864615313588389E-3"/>
    <s v="STABLE"/>
    <x v="3"/>
    <s v="-"/>
    <x v="1"/>
    <m/>
    <n v="24"/>
    <s v="CAVA"/>
    <m/>
    <s v="-"/>
    <s v="A/P VADGAON SAHANI TAL JUNNAR DIST PUNE   NR VARSUBAI TAMPLE PUNE 412401"/>
    <s v="JUNNAR"/>
    <s v=" 7758842661 7758842661 "/>
    <s v="SHIVSAKTI DUDH SANSTHA"/>
    <s v="SHIVSHAKTI DUDH SANSTHA A/P VADGAON SAHANI TAL JUNNAR DIST PUNE  NR VARSUBAI TAMPLE PUNE 412401"/>
    <n v="7692"/>
    <n v="5523.97"/>
    <n v="118"/>
    <n v="146"/>
    <s v="-"/>
    <s v="NPA"/>
    <s v="MH14KE0691"/>
    <s v="OKINAWA PRAISE PRO"/>
    <n v="44712"/>
    <n v="36"/>
    <x v="1"/>
    <s v="KAILASH ATKARI"/>
    <s v="AARTI ZENDE"/>
    <m/>
    <m/>
    <m/>
    <m/>
    <m/>
    <m/>
    <m/>
    <m/>
    <m/>
    <n v="1"/>
    <m/>
    <m/>
    <m/>
    <m/>
    <m/>
    <m/>
    <m/>
    <m/>
    <m/>
    <m/>
    <m/>
    <m/>
    <m/>
    <m/>
    <m/>
    <m/>
    <m/>
    <m/>
    <m/>
    <m/>
    <m/>
    <m/>
    <m/>
    <m/>
    <m/>
    <m/>
    <m/>
    <m/>
    <m/>
    <m/>
    <m/>
    <m/>
    <m/>
    <m/>
    <m/>
    <m/>
    <m/>
    <m/>
    <m/>
    <m/>
    <m/>
    <m/>
    <m/>
    <m/>
    <m/>
    <m/>
    <m/>
    <m/>
    <m/>
    <m/>
    <m/>
    <m/>
    <m/>
    <m/>
    <m/>
    <m/>
    <m/>
    <m/>
    <m/>
    <m/>
    <m/>
    <m/>
    <m/>
    <m/>
    <m/>
    <m/>
    <m/>
    <m/>
    <n v="1"/>
    <m/>
    <m/>
    <m/>
    <m/>
    <m/>
    <m/>
    <m/>
    <m/>
    <m/>
    <m/>
    <m/>
    <m/>
    <m/>
    <m/>
    <n v="2"/>
    <n v="1"/>
    <s v="ZBHT0021"/>
    <s v="G27GOCtJED3L"/>
    <s v="Allocated 02"/>
    <s v="Broken Promise (BP)"/>
    <s v="Break ptp"/>
    <d v="2025-09-27T00:00:00"/>
    <s v="RINGING NO RESPONSE (RNR)"/>
    <s v="15:58-CALLED UP THE CUSTOMER NO. CUSTOMER CONTACT NUMBER ARE RINGING MODE"/>
    <d v="2025-09-08T00:00:00"/>
    <s v="NO"/>
  </r>
  <r>
    <n v="7651109"/>
    <s v="YALLALING REVANSIDDHA BHOGADE"/>
    <s v="ONLINE"/>
    <s v="25.09.25"/>
    <n v="2000"/>
    <s v="UPI"/>
    <n v="932389890749"/>
    <m/>
    <n v="1911"/>
    <n v="1755"/>
    <x v="0"/>
    <x v="0"/>
    <x v="0"/>
    <x v="3"/>
    <n v="5483"/>
    <n v="37"/>
    <n v="0"/>
    <n v="2250"/>
    <s v="-"/>
    <n v="3.9525956972762677E-3"/>
    <n v="2.7314999336730739E-4"/>
    <s v="STABLE"/>
    <x v="0"/>
    <s v="-"/>
    <x v="1"/>
    <m/>
    <n v="20"/>
    <s v="CAVA"/>
    <m/>
    <s v="-"/>
    <s v="GAT NO-215 SARASWATI   HSE SOCIETY  TALAWADE NEAR  DELTA WELDING COMPANY  RUPEENAGAR 412114"/>
    <s v="TALWADE"/>
    <s v=" 7875622009  "/>
    <s v="Buzz services"/>
    <s v="Akurdi Jau ganesh   vition    PUNE 411044"/>
    <n v="4042"/>
    <n v="5483"/>
    <n v="27"/>
    <n v="24"/>
    <s v="-"/>
    <s v="REGULAR"/>
    <s v="MH14JB1438"/>
    <s v="HONDA ACTIVA 5G STD"/>
    <n v="43852"/>
    <n v="68"/>
    <x v="1"/>
    <s v="VIJAY NIKAM"/>
    <s v="AARTI ZENDE"/>
    <m/>
    <m/>
    <m/>
    <m/>
    <m/>
    <m/>
    <m/>
    <m/>
    <m/>
    <m/>
    <m/>
    <m/>
    <n v="1"/>
    <m/>
    <m/>
    <m/>
    <m/>
    <m/>
    <m/>
    <m/>
    <m/>
    <m/>
    <m/>
    <m/>
    <m/>
    <m/>
    <m/>
    <m/>
    <m/>
    <m/>
    <m/>
    <m/>
    <m/>
    <m/>
    <m/>
    <m/>
    <m/>
    <m/>
    <m/>
    <m/>
    <m/>
    <m/>
    <m/>
    <m/>
    <m/>
    <m/>
    <m/>
    <m/>
    <m/>
    <m/>
    <m/>
    <m/>
    <m/>
    <m/>
    <m/>
    <m/>
    <m/>
    <m/>
    <m/>
    <m/>
    <m/>
    <m/>
    <m/>
    <m/>
    <m/>
    <m/>
    <m/>
    <m/>
    <m/>
    <m/>
    <m/>
    <m/>
    <m/>
    <m/>
    <m/>
    <m/>
    <m/>
    <m/>
    <m/>
    <m/>
    <m/>
    <m/>
    <m/>
    <m/>
    <m/>
    <m/>
    <m/>
    <m/>
    <m/>
    <m/>
    <m/>
    <m/>
    <m/>
    <n v="1"/>
    <n v="1"/>
    <s v="ZBHT0011"/>
    <s v="GPvkmtyntz"/>
    <s v="Allocated 02"/>
    <s v="Promise To Pay (PTP)"/>
    <s v="Customer Promised to transfer payment through netbank on 16th September "/>
    <d v="2025-09-16T00:00:00"/>
    <s v="RINGING NO RESPONSE (RNR)"/>
    <s v="15:48-CALLED UP THE CUSTOMER NO. CUSTOMER CONTACT NUMBER ARE BUSY  MODE"/>
    <d v="2025-09-17T00:00:00"/>
    <s v="NO"/>
  </r>
  <r>
    <n v="459107400"/>
    <s v="DEVENDRA DATTA GIRI"/>
    <m/>
    <m/>
    <m/>
    <m/>
    <m/>
    <m/>
    <n v="5546"/>
    <n v="5330"/>
    <x v="0"/>
    <x v="1"/>
    <x v="1"/>
    <x v="12"/>
    <n v="5330"/>
    <n v="90"/>
    <n v="0"/>
    <n v="0"/>
    <s v="-"/>
    <n v="5.9849691710083339E-3"/>
    <n v="2.6552789798426929E-4"/>
    <s v="FLOW"/>
    <x v="1"/>
    <s v="-"/>
    <x v="2"/>
    <s v="Addm not found"/>
    <m/>
    <s v="CNAVNA"/>
    <m/>
    <s v="-"/>
    <s v="Samarth shrushti   building A2 sr  no 15/3+)5 Vishal  nagar DP ROAD Shiksha academy PUNE 411027"/>
    <s v="PIMPLE NILKH"/>
    <s v=" 9172198933 8805060506 "/>
    <s v="Pixel6 web studio pvt ltd"/>
    <s v="balewadi highstreet   v18 404 4th  floor baner road  punee semens digital industries PUNE 411045"/>
    <n v="5420"/>
    <n v="5330"/>
    <n v="27"/>
    <n v="55"/>
    <s v="-"/>
    <s v="REGULAR"/>
    <s v="MH14KY6082"/>
    <s v="YAMAHA FZS DLX"/>
    <n v="45131"/>
    <n v="24"/>
    <x v="1"/>
    <s v="KAILASH ATKARI"/>
    <s v="NUTAN KAMBLE"/>
    <m/>
    <m/>
    <m/>
    <m/>
    <m/>
    <m/>
    <m/>
    <m/>
    <m/>
    <m/>
    <m/>
    <m/>
    <n v="1"/>
    <m/>
    <m/>
    <m/>
    <m/>
    <m/>
    <m/>
    <m/>
    <m/>
    <m/>
    <m/>
    <m/>
    <m/>
    <m/>
    <m/>
    <m/>
    <m/>
    <m/>
    <m/>
    <m/>
    <m/>
    <m/>
    <m/>
    <m/>
    <m/>
    <m/>
    <m/>
    <m/>
    <m/>
    <m/>
    <m/>
    <m/>
    <m/>
    <m/>
    <m/>
    <m/>
    <m/>
    <m/>
    <m/>
    <m/>
    <m/>
    <m/>
    <m/>
    <m/>
    <m/>
    <m/>
    <m/>
    <m/>
    <m/>
    <m/>
    <m/>
    <m/>
    <m/>
    <m/>
    <n v="1"/>
    <m/>
    <m/>
    <m/>
    <m/>
    <m/>
    <m/>
    <m/>
    <m/>
    <m/>
    <m/>
    <m/>
    <m/>
    <m/>
    <m/>
    <m/>
    <m/>
    <m/>
    <m/>
    <m/>
    <m/>
    <m/>
    <m/>
    <m/>
    <m/>
    <m/>
    <m/>
    <n v="2"/>
    <n v="1"/>
    <s v="ZBHT0015"/>
    <s v="B238NnoAF8m"/>
    <s v="Allocated 02"/>
    <s v="Address Not Found (NC_ANF)"/>
    <s v="Visited at customer given address but address not found due to short address on system hence."/>
    <d v="2025-09-23T00:00:00"/>
    <s v="Non Contactable Customer (POT_SKIP)"/>
    <s v="dt--08th  Sep 11:30am called up customer no 9172198933  Its  not connected "/>
    <d v="2025-09-08T00:00:00"/>
    <s v="DID"/>
  </r>
  <r>
    <n v="463765143"/>
    <s v="RAJAN MADHUKAR BHARNE"/>
    <m/>
    <m/>
    <m/>
    <m/>
    <m/>
    <m/>
    <n v="5382"/>
    <n v="5382"/>
    <x v="0"/>
    <x v="1"/>
    <x v="1"/>
    <x v="18"/>
    <n v="5294"/>
    <n v="33"/>
    <n v="0"/>
    <n v="450"/>
    <s v="-"/>
    <n v="1.436035807691206E-2"/>
    <n v="2.6373446377649562E-4"/>
    <s v="FLOW"/>
    <x v="1"/>
    <s v="-"/>
    <x v="2"/>
    <s v="Shifted"/>
    <m/>
    <s v="CNAVNA"/>
    <m/>
    <s v="-"/>
    <s v="OTA NO 46 JANWADI   H NO 46 SR NO  101 GOKHALE NAGAR   PUNE 411016"/>
    <s v="GOKHLE NAGAR"/>
    <s v=" 9511646082  "/>
    <s v="OTHERS"/>
    <s v="      "/>
    <n v="5865"/>
    <n v="5294"/>
    <n v="26"/>
    <n v="54"/>
    <s v="-"/>
    <s v="REGULAR"/>
    <s v="MH12VS7645"/>
    <s v="BAJAJ CHETAK PREMIUM"/>
    <n v="45511"/>
    <n v="12"/>
    <x v="1"/>
    <s v="VIJAY NIKAM"/>
    <s v="NUTAN KAMBLE"/>
    <m/>
    <m/>
    <m/>
    <m/>
    <m/>
    <m/>
    <n v="1"/>
    <m/>
    <m/>
    <m/>
    <m/>
    <m/>
    <m/>
    <m/>
    <m/>
    <m/>
    <m/>
    <m/>
    <m/>
    <m/>
    <m/>
    <m/>
    <m/>
    <m/>
    <m/>
    <m/>
    <m/>
    <m/>
    <m/>
    <m/>
    <m/>
    <m/>
    <m/>
    <m/>
    <m/>
    <m/>
    <m/>
    <m/>
    <m/>
    <m/>
    <m/>
    <m/>
    <m/>
    <m/>
    <m/>
    <m/>
    <m/>
    <m/>
    <m/>
    <m/>
    <m/>
    <m/>
    <m/>
    <m/>
    <m/>
    <m/>
    <m/>
    <m/>
    <m/>
    <m/>
    <m/>
    <m/>
    <m/>
    <m/>
    <m/>
    <m/>
    <m/>
    <m/>
    <m/>
    <m/>
    <m/>
    <m/>
    <m/>
    <m/>
    <m/>
    <m/>
    <m/>
    <m/>
    <m/>
    <m/>
    <m/>
    <m/>
    <m/>
    <m/>
    <m/>
    <m/>
    <m/>
    <m/>
    <m/>
    <m/>
    <m/>
    <m/>
    <m/>
    <n v="1"/>
    <n v="1"/>
    <s v="DUWT0014"/>
    <s v="BPHJs130hc"/>
    <s v="Allocated 02"/>
    <s v="Door Locked (NC_DL)"/>
    <s v="Door lock "/>
    <d v="2025-09-03T00:00:00"/>
    <s v="RINGING NO RESPONSE (RNR)"/>
    <s v="15:51-CALLED UP THE CUSTOMER NO. CUSTOMER CONTACT NUMBER ARE RINGING MODE"/>
    <d v="2025-09-17T00:00:00"/>
    <s v="NO"/>
  </r>
  <r>
    <n v="464845248"/>
    <s v="AARSHAD RAHIM SHAIKH"/>
    <m/>
    <m/>
    <m/>
    <m/>
    <m/>
    <s v="BANK STABLE 16"/>
    <n v="943"/>
    <n v="1886"/>
    <x v="4"/>
    <x v="0"/>
    <x v="1"/>
    <x v="9"/>
    <n v="5291"/>
    <n v="33"/>
    <n v="0"/>
    <n v="900"/>
    <s v="FLOW"/>
    <n v="7.6012923202596434E-3"/>
    <n v="9.0593664288683153E-4"/>
    <s v="STABLE"/>
    <x v="0"/>
    <s v="NC"/>
    <x v="2"/>
    <m/>
    <m/>
    <m/>
    <m/>
    <s v="-"/>
    <s v="KRUSHNA NAGAR DIGHI   PUNE CITY  SARVE NO 83 BEHIND  MAMTA SWEET S  PUNE 411015"/>
    <s v="DIGHI"/>
    <s v=" 8624933599  "/>
    <s v="DFGHJKJHGFDFGHJKL"/>
    <s v="      "/>
    <n v="2819"/>
    <n v="5291"/>
    <n v="57"/>
    <n v="54"/>
    <s v="-"/>
    <s v="REGULAR"/>
    <s v="MH14LG1713"/>
    <s v="SPLENDOR PLUS BS6 I3S DRS CAST FI"/>
    <n v="45629"/>
    <n v="12"/>
    <x v="1"/>
    <s v="VIJAY NIKAM"/>
    <s v="NUTAN KAMBLE"/>
    <m/>
    <m/>
    <m/>
    <m/>
    <m/>
    <m/>
    <m/>
    <m/>
    <m/>
    <m/>
    <m/>
    <m/>
    <n v="2"/>
    <m/>
    <m/>
    <m/>
    <m/>
    <m/>
    <m/>
    <m/>
    <m/>
    <m/>
    <m/>
    <m/>
    <m/>
    <m/>
    <m/>
    <m/>
    <m/>
    <m/>
    <n v="1"/>
    <m/>
    <m/>
    <m/>
    <m/>
    <m/>
    <m/>
    <m/>
    <m/>
    <m/>
    <m/>
    <m/>
    <m/>
    <m/>
    <m/>
    <m/>
    <m/>
    <m/>
    <m/>
    <m/>
    <m/>
    <m/>
    <m/>
    <m/>
    <m/>
    <m/>
    <m/>
    <m/>
    <m/>
    <m/>
    <m/>
    <m/>
    <m/>
    <m/>
    <m/>
    <m/>
    <m/>
    <m/>
    <m/>
    <m/>
    <m/>
    <m/>
    <m/>
    <m/>
    <m/>
    <m/>
    <m/>
    <m/>
    <m/>
    <m/>
    <m/>
    <m/>
    <m/>
    <m/>
    <m/>
    <m/>
    <m/>
    <m/>
    <m/>
    <m/>
    <m/>
    <m/>
    <m/>
    <n v="3"/>
    <n v="1"/>
    <s v="ZBHT0012"/>
    <e v="#N/A"/>
    <s v="Allocated 02"/>
    <s v="Door Locked (NC_DL)"/>
    <s v="Nc"/>
    <d v="2025-09-11T00:00:00"/>
    <s v="RINGING NO RESPONSE (RNR)"/>
    <s v="dt--08th  Sep 11:33am called up customer no 8624933599  Its  ringing "/>
    <d v="2025-09-08T00:00:00"/>
    <s v="NO"/>
  </r>
  <r>
    <n v="120889570"/>
    <s v="PIYUSH AVINASH BORSE"/>
    <s v="ONLINE"/>
    <s v="18.09.25"/>
    <n v="6000"/>
    <m/>
    <m/>
    <s v="BANK RB 22"/>
    <n v="5543"/>
    <n v="5242"/>
    <x v="0"/>
    <x v="2"/>
    <x v="0"/>
    <x v="6"/>
    <n v="5242"/>
    <n v="86"/>
    <n v="0"/>
    <n v="2231"/>
    <s v="14.08.25"/>
    <n v="1.266317578195896E-2"/>
    <n v="2.6114394769860029E-4"/>
    <s v="RB"/>
    <x v="0"/>
    <s v="PAID"/>
    <x v="1"/>
    <m/>
    <n v="20"/>
    <s v="CAVA"/>
    <m/>
    <s v="-"/>
    <s v="SURVEY NO 5017 PLOT NO 9 WADGAON SHERI  PUNE WADGAON SHERI  PUNE   PUNE 411014"/>
    <s v="WADGAON SHERI"/>
    <s v="9764157052 9764157052 9764157052 "/>
    <s v="CIM BREAD STORY LLP"/>
    <s v="SURVEY NO 5017 PLOT NO 9 WADGAON SHERI  PUNE WADGAON SHERI  PUNE   PUNE 411014"/>
    <n v="7559"/>
    <n v="5242"/>
    <n v="27"/>
    <n v="0"/>
    <s v="-"/>
    <s v="REGULAR"/>
    <s v="MH12TM3288"/>
    <s v="BAJAJ DOMINAR 400 ABS"/>
    <n v="44412"/>
    <n v="48"/>
    <x v="1"/>
    <s v="VIJAY NIKAM"/>
    <s v="NUTAN KAMBLE"/>
    <m/>
    <m/>
    <m/>
    <m/>
    <m/>
    <m/>
    <m/>
    <m/>
    <m/>
    <m/>
    <m/>
    <m/>
    <m/>
    <m/>
    <m/>
    <m/>
    <m/>
    <m/>
    <m/>
    <m/>
    <m/>
    <n v="1"/>
    <m/>
    <m/>
    <m/>
    <m/>
    <m/>
    <m/>
    <m/>
    <m/>
    <m/>
    <m/>
    <m/>
    <m/>
    <m/>
    <m/>
    <m/>
    <m/>
    <m/>
    <m/>
    <m/>
    <m/>
    <m/>
    <m/>
    <m/>
    <m/>
    <m/>
    <m/>
    <m/>
    <m/>
    <m/>
    <n v="2"/>
    <m/>
    <m/>
    <m/>
    <m/>
    <m/>
    <m/>
    <m/>
    <m/>
    <m/>
    <m/>
    <m/>
    <m/>
    <m/>
    <m/>
    <m/>
    <m/>
    <m/>
    <m/>
    <m/>
    <m/>
    <m/>
    <m/>
    <m/>
    <m/>
    <m/>
    <m/>
    <m/>
    <m/>
    <m/>
    <m/>
    <m/>
    <m/>
    <m/>
    <m/>
    <m/>
    <m/>
    <m/>
    <m/>
    <m/>
    <m/>
    <m/>
    <n v="3"/>
    <n v="1"/>
    <s v="DUWT0021"/>
    <s v="ko-tMt-f6F8m"/>
    <s v="Allocated 02"/>
    <s v="Payment (PAID)"/>
    <s v="Customer have done payment rs 6000/-"/>
    <d v="2025-09-18T00:00:00"/>
    <s v="RINGING NO RESPONSE (RNR)"/>
    <s v="15:52-CALLED UP THE CUSTOMER NO. CUSTOMER CONTACT NUMBER ARE RINGING MODE"/>
    <d v="2025-09-17T00:00:00"/>
    <s v="NO"/>
  </r>
  <r>
    <n v="65271744"/>
    <s v="SUDARSHAN JANARDAN JAGNADE"/>
    <m/>
    <m/>
    <m/>
    <m/>
    <m/>
    <m/>
    <n v="5727"/>
    <n v="5151"/>
    <x v="0"/>
    <x v="1"/>
    <x v="1"/>
    <x v="2"/>
    <n v="5151"/>
    <n v="119"/>
    <n v="0"/>
    <n v="1714"/>
    <s v="30.08.25"/>
    <n v="5.205815624725516E-3"/>
    <n v="2.566105445622835E-4"/>
    <s v="STABLE"/>
    <x v="3"/>
    <s v="PTP"/>
    <x v="1"/>
    <m/>
    <n v="30"/>
    <s v="CAVA"/>
    <m/>
    <s v="-"/>
    <s v="NEAR SHRI GANESH BAKERY BALUT ALI CHAKAN TAL KHED NEAR GANESH BAKERY   PUNE 410501"/>
    <s v="CHAKAN"/>
    <s v=" 9922207611 9922207611 "/>
    <s v="GANESH BAKERY AND FOODS"/>
    <s v="NEAR SHRI GANESH BAKERY BALUT ALI CHAKAN TAL KHED NEAR GANESH BAKERY   PUNE 410501"/>
    <n v="6984"/>
    <n v="5151"/>
    <n v="28"/>
    <n v="56"/>
    <s v="-"/>
    <s v="REGULAR"/>
    <m/>
    <s v="ROYAL ENFIELD CONTINENTAL GT"/>
    <n v="43509"/>
    <n v="78"/>
    <x v="1"/>
    <s v="KAILASH ATKARI"/>
    <s v="AARTI ZENDE"/>
    <m/>
    <m/>
    <m/>
    <m/>
    <m/>
    <m/>
    <m/>
    <m/>
    <m/>
    <n v="1"/>
    <m/>
    <m/>
    <m/>
    <m/>
    <m/>
    <m/>
    <m/>
    <m/>
    <m/>
    <m/>
    <m/>
    <m/>
    <m/>
    <m/>
    <m/>
    <m/>
    <m/>
    <m/>
    <m/>
    <m/>
    <m/>
    <m/>
    <m/>
    <m/>
    <m/>
    <m/>
    <m/>
    <m/>
    <m/>
    <m/>
    <m/>
    <m/>
    <m/>
    <m/>
    <m/>
    <m/>
    <m/>
    <m/>
    <m/>
    <m/>
    <m/>
    <m/>
    <m/>
    <m/>
    <m/>
    <m/>
    <m/>
    <m/>
    <m/>
    <m/>
    <m/>
    <m/>
    <m/>
    <m/>
    <m/>
    <m/>
    <m/>
    <m/>
    <m/>
    <m/>
    <m/>
    <m/>
    <m/>
    <m/>
    <m/>
    <m/>
    <m/>
    <m/>
    <m/>
    <m/>
    <m/>
    <m/>
    <m/>
    <m/>
    <m/>
    <m/>
    <m/>
    <m/>
    <m/>
    <m/>
    <m/>
    <m/>
    <m/>
    <n v="1"/>
    <n v="1"/>
    <s v="DUWT0017"/>
    <s v="G6FkFnZZ6Xt7"/>
    <s v="Allocated 02"/>
    <s v="Left Message (LMCB)"/>
    <s v="Customer not meet massage with wife "/>
    <d v="2025-09-04T00:00:00"/>
    <s v="RINGING NO RESPONSE (RNR)"/>
    <s v="15:53-CALLED UP THE CUSTOMER NO. CUSTOMER CONTACT NUMBER ARE BUSY  MODE"/>
    <d v="2025-09-17T00:00:00"/>
    <s v="NO"/>
  </r>
  <r>
    <n v="463246953"/>
    <s v="DEEPAK JAYRAM DANANE"/>
    <s v="ONLINE"/>
    <s v="13.09.25"/>
    <n v="2150"/>
    <s v="UPI"/>
    <n v="404745990309"/>
    <m/>
    <n v="1784"/>
    <n v="5352"/>
    <x v="3"/>
    <x v="0"/>
    <x v="0"/>
    <x v="10"/>
    <n v="5150"/>
    <n v="344"/>
    <n v="0"/>
    <n v="1800"/>
    <s v="FLOW"/>
    <n v="2.0624879379497901E-2"/>
    <n v="1.7560178800945709E-3"/>
    <s v="STABLE"/>
    <x v="0"/>
    <s v="NC"/>
    <x v="4"/>
    <m/>
    <m/>
    <m/>
    <m/>
    <s v="-"/>
    <s v="SARVE NO 3/7 BAPUJI   BUVA CHOWK  BHOSARI PUNE   PUNE 411039"/>
    <s v="BHOSARI"/>
    <s v=" 7709112312  "/>
    <s v="OTHERS"/>
    <s v="      "/>
    <n v="7496"/>
    <n v="5150"/>
    <n v="148"/>
    <n v="146"/>
    <s v="-"/>
    <s v="NPA"/>
    <s v="MH14KZ9601"/>
    <s v="HONDA SHINE DISC BSVI"/>
    <n v="45462"/>
    <n v="12"/>
    <x v="1"/>
    <s v="VIJAY NIKAM"/>
    <s v="NUTAN KAMBLE"/>
    <m/>
    <m/>
    <m/>
    <m/>
    <m/>
    <m/>
    <n v="1"/>
    <m/>
    <m/>
    <m/>
    <m/>
    <m/>
    <m/>
    <m/>
    <m/>
    <m/>
    <m/>
    <m/>
    <m/>
    <m/>
    <m/>
    <m/>
    <m/>
    <m/>
    <m/>
    <m/>
    <m/>
    <m/>
    <m/>
    <m/>
    <m/>
    <m/>
    <m/>
    <m/>
    <m/>
    <m/>
    <m/>
    <m/>
    <m/>
    <m/>
    <m/>
    <m/>
    <m/>
    <m/>
    <m/>
    <m/>
    <m/>
    <m/>
    <m/>
    <m/>
    <m/>
    <m/>
    <m/>
    <m/>
    <m/>
    <m/>
    <m/>
    <m/>
    <m/>
    <m/>
    <m/>
    <m/>
    <m/>
    <m/>
    <m/>
    <m/>
    <m/>
    <m/>
    <m/>
    <m/>
    <m/>
    <m/>
    <m/>
    <m/>
    <m/>
    <m/>
    <m/>
    <m/>
    <m/>
    <m/>
    <m/>
    <m/>
    <m/>
    <m/>
    <m/>
    <m/>
    <m/>
    <m/>
    <m/>
    <m/>
    <m/>
    <m/>
    <m/>
    <n v="1"/>
    <n v="1"/>
    <s v="DUWT0025"/>
    <s v="GoBqWNQaA27"/>
    <s v="Allocated 02"/>
    <s v="Address Not Found (NC_ANF)"/>
    <s v="Customer residence add not found short add "/>
    <d v="2025-09-03T00:00:00"/>
    <s v="Non Contactable Customer (POT_SKIP)"/>
    <s v="dt--08th  Sep 11:34am called up customer no 7709112312 Its not available "/>
    <d v="2025-09-08T00:00:00"/>
    <s v="VYMO"/>
  </r>
  <r>
    <n v="463096472"/>
    <s v="GAJANAN LAXMAN KAKDE"/>
    <m/>
    <m/>
    <m/>
    <m/>
    <m/>
    <m/>
    <n v="1090"/>
    <n v="1090"/>
    <x v="0"/>
    <x v="1"/>
    <x v="1"/>
    <x v="15"/>
    <n v="5145"/>
    <n v="21"/>
    <n v="0"/>
    <n v="900"/>
    <s v="-"/>
    <n v="3.7902016076377699E-3"/>
    <n v="2.5631163886098788E-4"/>
    <s v="FLOW"/>
    <x v="6"/>
    <s v="-"/>
    <x v="7"/>
    <s v="Cust expire"/>
    <m/>
    <s v="CNAVA"/>
    <m/>
    <m/>
    <s v="GAT NO. 396 RAGHUNATH   MAHARAJ  COLONY   KELGAON  PUNE .  PUNE 412105"/>
    <s v="KELGAON"/>
    <s v=" 9850642917  "/>
    <n v="0"/>
    <s v="      "/>
    <n v="3101"/>
    <n v="5145"/>
    <n v="26"/>
    <n v="54"/>
    <s v="-"/>
    <s v="REGULAR"/>
    <s v="MH14KY3018"/>
    <s v="BAJAJ PLATINA 100 ES ALLOY DISC CBS"/>
    <n v="45446"/>
    <n v="18"/>
    <x v="0"/>
    <s v="VIJAY NIKAM"/>
    <s v="NUTAN KAMBLE"/>
    <m/>
    <m/>
    <m/>
    <m/>
    <m/>
    <m/>
    <m/>
    <m/>
    <m/>
    <m/>
    <m/>
    <m/>
    <m/>
    <m/>
    <m/>
    <m/>
    <m/>
    <m/>
    <m/>
    <m/>
    <m/>
    <m/>
    <m/>
    <m/>
    <m/>
    <m/>
    <m/>
    <m/>
    <m/>
    <m/>
    <n v="1"/>
    <m/>
    <m/>
    <m/>
    <m/>
    <m/>
    <m/>
    <m/>
    <m/>
    <m/>
    <m/>
    <m/>
    <m/>
    <m/>
    <m/>
    <m/>
    <m/>
    <m/>
    <m/>
    <m/>
    <m/>
    <m/>
    <m/>
    <m/>
    <m/>
    <m/>
    <m/>
    <m/>
    <m/>
    <m/>
    <m/>
    <m/>
    <m/>
    <m/>
    <m/>
    <m/>
    <m/>
    <m/>
    <m/>
    <m/>
    <m/>
    <m/>
    <m/>
    <m/>
    <m/>
    <m/>
    <m/>
    <m/>
    <m/>
    <m/>
    <m/>
    <m/>
    <m/>
    <m/>
    <m/>
    <m/>
    <m/>
    <m/>
    <m/>
    <m/>
    <m/>
    <m/>
    <m/>
    <n v="1"/>
    <n v="1"/>
    <s v="ZBHT0009"/>
    <e v="#N/A"/>
    <s v="Allocated"/>
    <s v="Deceased Customer (EXP)"/>
    <s v="Visit at home meet Customer wife she said Customer expired"/>
    <d v="2025-09-11T00:00:00"/>
    <s v="RINGING NO RESPONSE (RNR)"/>
    <s v="dt--13th sep 17:42 pm called up customer no 9850642917 Its busy "/>
    <d v="2025-09-13T00:00:00"/>
    <s v="NO"/>
  </r>
  <r>
    <n v="459335166"/>
    <s v="PANKAJ ASHOK SHELAR ASHOK SHELAR"/>
    <s v="ONLINE"/>
    <s v="16.09.25"/>
    <n v="6730"/>
    <s v="UPI"/>
    <n v="306144440045"/>
    <m/>
    <n v="2715"/>
    <n v="5171"/>
    <x v="4"/>
    <x v="2"/>
    <x v="0"/>
    <x v="16"/>
    <n v="5128.1000000000004"/>
    <n v="126"/>
    <n v="0"/>
    <n v="1350"/>
    <s v="FLOW"/>
    <n v="1.1788505553075529E-2"/>
    <n v="8.7804454703987165E-4"/>
    <s v="RB"/>
    <x v="0"/>
    <s v="PTP"/>
    <x v="1"/>
    <m/>
    <m/>
    <m/>
    <m/>
    <s v="-"/>
    <s v="KHAMGAON JUNNAR   PUNE . ZP SCHOOL   nr z.p school PUNE 410502"/>
    <s v="JUNNAR"/>
    <s v=" 8779484001  "/>
    <s v="OTHER"/>
    <s v="Mridula Biotech   Research Center  A/P Sangola tal  sangola Dist Solapur Marketing Area Junnar taluka nr Shivajinagar SOLAPUR 413307"/>
    <n v="6647"/>
    <n v="5128.1000000000004"/>
    <n v="58"/>
    <n v="0"/>
    <s v="-"/>
    <s v="NPA"/>
    <s v="MH14KR3853"/>
    <s v="YAMAHA FZS SPECIAL"/>
    <n v="45148"/>
    <n v="24"/>
    <x v="1"/>
    <s v="KAILASH ATKARI"/>
    <s v="AARTI ZENDE"/>
    <m/>
    <m/>
    <m/>
    <m/>
    <m/>
    <m/>
    <m/>
    <m/>
    <m/>
    <n v="1"/>
    <m/>
    <m/>
    <m/>
    <m/>
    <m/>
    <m/>
    <m/>
    <m/>
    <m/>
    <m/>
    <m/>
    <m/>
    <m/>
    <m/>
    <m/>
    <m/>
    <m/>
    <m/>
    <m/>
    <m/>
    <m/>
    <m/>
    <m/>
    <m/>
    <m/>
    <m/>
    <m/>
    <m/>
    <m/>
    <m/>
    <m/>
    <m/>
    <m/>
    <m/>
    <m/>
    <m/>
    <m/>
    <m/>
    <m/>
    <m/>
    <m/>
    <m/>
    <m/>
    <m/>
    <m/>
    <m/>
    <m/>
    <m/>
    <m/>
    <m/>
    <m/>
    <m/>
    <m/>
    <m/>
    <m/>
    <m/>
    <m/>
    <m/>
    <m/>
    <m/>
    <m/>
    <m/>
    <m/>
    <m/>
    <m/>
    <m/>
    <m/>
    <m/>
    <m/>
    <m/>
    <m/>
    <m/>
    <m/>
    <m/>
    <m/>
    <m/>
    <m/>
    <m/>
    <m/>
    <m/>
    <m/>
    <m/>
    <m/>
    <n v="1"/>
    <n v="1"/>
    <s v="ZBHT0021"/>
    <s v="APPk9Il2kX8c"/>
    <s v="Allocated 02"/>
    <s v="Promise To Pay (PTP)"/>
    <s v="Ptp"/>
    <d v="2025-09-23T00:00:00"/>
    <s v="RINGING NO RESPONSE (RNR)"/>
    <s v="15:59-CALLED UP THE CUSTOMER NO. CUSTOMER CONTACT NUMBER ARE RINGING MODE"/>
    <d v="2025-09-08T00:00:00"/>
    <s v="NO"/>
  </r>
  <r>
    <n v="133188918"/>
    <s v="ABHISHEK SUBHASH MURADE"/>
    <s v="ONLINE"/>
    <s v="10.09.25"/>
    <n v="5350"/>
    <s v="UPI"/>
    <n v="525375167179"/>
    <s v="BANK RB 16"/>
    <n v="2856"/>
    <n v="2300"/>
    <x v="0"/>
    <x v="2"/>
    <x v="0"/>
    <x v="16"/>
    <n v="5102.79"/>
    <n v="103"/>
    <n v="0"/>
    <n v="0"/>
    <s v="12.08.25"/>
    <n v="3.066905115781214E-3"/>
    <n v="2.5420883725237319E-4"/>
    <s v="RB"/>
    <x v="0"/>
    <s v="PAID"/>
    <x v="4"/>
    <m/>
    <m/>
    <s v="CAVA"/>
    <m/>
    <m/>
    <s v="a/p malwadi road n/r bolhai mata mandir rohkadi tal.junnar dist.pune l   near bolhai mata temple OTUR 412409"/>
    <s v="JUNNAR"/>
    <s v=" 9834832663 9834832663 "/>
    <s v="HI FI MOBILE GALLARY SHOPY"/>
    <s v="trimurti complex nagar road alephata tal.junnar dist.pune  near muktaimata temple ALA 412411"/>
    <n v="5259"/>
    <n v="5102.79"/>
    <n v="26"/>
    <n v="0"/>
    <s v="-"/>
    <s v="REGULAR"/>
    <s v="MH14KG9115"/>
    <s v="SPLENDOR PLUS I3S BS6 FI DRUM SELF"/>
    <n v="44798"/>
    <n v="36"/>
    <x v="0"/>
    <s v="KAILASH ATKARI"/>
    <s v="AARTI ZENDE"/>
    <m/>
    <m/>
    <m/>
    <m/>
    <m/>
    <m/>
    <m/>
    <m/>
    <m/>
    <m/>
    <m/>
    <m/>
    <m/>
    <m/>
    <m/>
    <m/>
    <m/>
    <m/>
    <m/>
    <m/>
    <m/>
    <m/>
    <m/>
    <m/>
    <m/>
    <m/>
    <m/>
    <n v="1"/>
    <m/>
    <m/>
    <m/>
    <m/>
    <m/>
    <m/>
    <m/>
    <m/>
    <m/>
    <m/>
    <m/>
    <m/>
    <m/>
    <m/>
    <m/>
    <m/>
    <m/>
    <m/>
    <m/>
    <m/>
    <m/>
    <m/>
    <m/>
    <m/>
    <m/>
    <m/>
    <m/>
    <m/>
    <m/>
    <m/>
    <m/>
    <m/>
    <m/>
    <m/>
    <m/>
    <m/>
    <m/>
    <m/>
    <m/>
    <m/>
    <m/>
    <m/>
    <m/>
    <m/>
    <m/>
    <m/>
    <m/>
    <m/>
    <m/>
    <m/>
    <m/>
    <m/>
    <m/>
    <m/>
    <m/>
    <m/>
    <m/>
    <m/>
    <m/>
    <m/>
    <m/>
    <m/>
    <m/>
    <m/>
    <m/>
    <n v="1"/>
    <n v="1"/>
    <s v="ZBHT0021"/>
    <e v="#N/A"/>
    <s v="Allocated"/>
    <s v="Cash In Hand (PAID)"/>
    <s v="Paid"/>
    <d v="2025-09-10T00:00:00"/>
    <s v="RINGING NO RESPONSE (RNR)"/>
    <s v="17:50-CALLED UP THE CUSTOMER NO. CUSTOMER CONTACT NUMBER ARE RINGING MODE"/>
    <d v="2025-09-11T00:00:00"/>
    <s v="NO"/>
  </r>
  <r>
    <n v="113736012"/>
    <s v="NIKITA SUNIL YADAV"/>
    <m/>
    <m/>
    <m/>
    <m/>
    <m/>
    <m/>
    <n v="2623"/>
    <n v="5229"/>
    <x v="3"/>
    <x v="1"/>
    <x v="1"/>
    <x v="18"/>
    <n v="5101.76"/>
    <n v="304"/>
    <n v="0"/>
    <n v="0"/>
    <s v="-"/>
    <n v="1"/>
    <n v="1.739569277660442E-3"/>
    <s v="FLOW"/>
    <x v="1"/>
    <s v="-"/>
    <x v="2"/>
    <s v="Add not found"/>
    <m/>
    <s v="CNAVNA"/>
    <m/>
    <s v="-"/>
    <s v="520 GHORPADE PETH KHADAKMAL ALI SHREE SWAMI SAMARTH APARTMENT NR SHREE CLASSES  NR SHREE CLASSES PUNE 411042"/>
    <s v="GHORPADI PETH"/>
    <s v=" 7517382508  "/>
    <s v="S S P P M S PRIMARY SCHOOL"/>
    <s v="S S P M S PRIMERY SCHOOL PUNE RTO ROAD SHIVAJI NAGAR  NR PUNE RTO PUNE 411005"/>
    <n v="5533"/>
    <n v="5101.76"/>
    <n v="148"/>
    <n v="176"/>
    <s v="-"/>
    <s v="NPA"/>
    <s v="MH12SV8104"/>
    <s v="HONDA CB UNICORN 160 STD"/>
    <n v="44126"/>
    <n v="54"/>
    <x v="1"/>
    <s v="VIJAY NIKAM"/>
    <s v="NUTAN KAMBLE"/>
    <m/>
    <m/>
    <m/>
    <m/>
    <m/>
    <m/>
    <n v="1"/>
    <m/>
    <m/>
    <m/>
    <m/>
    <m/>
    <m/>
    <m/>
    <m/>
    <m/>
    <m/>
    <m/>
    <m/>
    <m/>
    <m/>
    <m/>
    <m/>
    <m/>
    <m/>
    <m/>
    <m/>
    <m/>
    <m/>
    <m/>
    <m/>
    <m/>
    <m/>
    <m/>
    <m/>
    <m/>
    <m/>
    <m/>
    <m/>
    <m/>
    <m/>
    <m/>
    <m/>
    <m/>
    <m/>
    <m/>
    <m/>
    <m/>
    <m/>
    <m/>
    <m/>
    <m/>
    <m/>
    <m/>
    <m/>
    <m/>
    <m/>
    <m/>
    <m/>
    <m/>
    <m/>
    <m/>
    <m/>
    <m/>
    <m/>
    <m/>
    <m/>
    <m/>
    <m/>
    <m/>
    <m/>
    <m/>
    <m/>
    <m/>
    <m/>
    <m/>
    <m/>
    <m/>
    <m/>
    <m/>
    <m/>
    <m/>
    <m/>
    <m/>
    <m/>
    <m/>
    <m/>
    <m/>
    <m/>
    <m/>
    <m/>
    <m/>
    <m/>
    <n v="1"/>
    <n v="1"/>
    <s v="DUWT0014"/>
    <s v="kocA_O3JIc0w"/>
    <s v="Allocated 02"/>
    <s v="Address Not Found (NC_ANF)"/>
    <s v="Short address "/>
    <d v="2025-09-03T00:00:00"/>
    <s v="RINGING NO RESPONSE (RNR)"/>
    <s v="16:00-CALLED UP THE CUSTOMER NO. CUSTOMER CONTACT NUMBER ARE RINGING MODE"/>
    <d v="2025-09-08T00:00:00"/>
    <s v="NO"/>
  </r>
  <r>
    <n v="139061003"/>
    <s v="ADIL ARIF SAYYED"/>
    <m/>
    <m/>
    <m/>
    <m/>
    <m/>
    <m/>
    <n v="5120"/>
    <n v="5120"/>
    <x v="5"/>
    <x v="1"/>
    <x v="1"/>
    <x v="9"/>
    <n v="5050.47"/>
    <n v="371"/>
    <n v="0"/>
    <n v="450"/>
    <s v="FLOW"/>
    <n v="0.76010125713563315"/>
    <n v="2.3427227261596691E-2"/>
    <s v="FLOW"/>
    <x v="1"/>
    <s v="-"/>
    <x v="2"/>
    <s v="No Such Person"/>
    <m/>
    <s v="CNAVNA"/>
    <m/>
    <s v="-"/>
    <s v="sarve no 191 airport road lane no 1   nagpur chawl Pune CityPune PUNE 411006"/>
    <s v="NAGPUR CHAWL"/>
    <s v=" 8669177752 8669177752 "/>
    <s v="I MARQUE SOLUTION PVT LTD"/>
    <s v="amar synergy block sadhu vaswani chowk agarkar nagar pune city  Vijay sales depo PUNE 411001"/>
    <n v="5941"/>
    <n v="5050.47"/>
    <n v="179"/>
    <n v="207"/>
    <s v="-"/>
    <s v="NPA"/>
    <s v="MH12VE6207"/>
    <s v="BAJAJ CHETAK PREMIUM"/>
    <n v="44979"/>
    <n v="24"/>
    <x v="1"/>
    <s v="VIJAY NIKAM"/>
    <s v="NUTAN KAMBLE"/>
    <m/>
    <m/>
    <m/>
    <n v="1"/>
    <m/>
    <m/>
    <m/>
    <m/>
    <m/>
    <m/>
    <m/>
    <m/>
    <m/>
    <m/>
    <m/>
    <m/>
    <m/>
    <m/>
    <m/>
    <m/>
    <m/>
    <m/>
    <m/>
    <m/>
    <m/>
    <m/>
    <m/>
    <m/>
    <m/>
    <m/>
    <m/>
    <m/>
    <m/>
    <m/>
    <m/>
    <m/>
    <m/>
    <m/>
    <m/>
    <m/>
    <m/>
    <m/>
    <m/>
    <m/>
    <m/>
    <m/>
    <m/>
    <m/>
    <m/>
    <m/>
    <m/>
    <m/>
    <m/>
    <m/>
    <m/>
    <m/>
    <m/>
    <m/>
    <m/>
    <m/>
    <m/>
    <m/>
    <m/>
    <m/>
    <m/>
    <m/>
    <m/>
    <m/>
    <m/>
    <m/>
    <m/>
    <m/>
    <m/>
    <m/>
    <m/>
    <m/>
    <m/>
    <m/>
    <m/>
    <m/>
    <m/>
    <m/>
    <m/>
    <m/>
    <m/>
    <m/>
    <m/>
    <m/>
    <m/>
    <m/>
    <m/>
    <m/>
    <m/>
    <n v="1"/>
    <n v="1"/>
    <s v="ZBHT0012"/>
    <s v="A27OmccD-Nr"/>
    <s v="Allocated 02"/>
    <s v="No Such Person (NC_NSP)"/>
    <s v="Nc"/>
    <d v="2025-09-02T00:00:00"/>
    <s v="RINGING NO RESPONSE (RNR)"/>
    <s v="dt--08th  Sep 11:36am called up customer no 8669177752 Its ringing "/>
    <d v="2025-09-08T00:00:00"/>
    <s v="NO"/>
  </r>
  <r>
    <n v="458230975"/>
    <s v="ISHWAR GOVIND GAIKWAD"/>
    <m/>
    <m/>
    <m/>
    <m/>
    <m/>
    <m/>
    <n v="2580"/>
    <n v="5160"/>
    <x v="1"/>
    <x v="1"/>
    <x v="1"/>
    <x v="12"/>
    <n v="5014"/>
    <n v="447"/>
    <n v="0"/>
    <n v="900"/>
    <s v="FLOW"/>
    <n v="4.307194543968261E-2"/>
    <n v="1.1676960805785011E-3"/>
    <s v="FLOW"/>
    <x v="1"/>
    <s v="-"/>
    <x v="2"/>
    <s v="Shifted"/>
    <m/>
    <s v="CNAVNA"/>
    <m/>
    <s v="-"/>
    <s v="SHIVAJI KOLPE SR   NO 41/2B/2/5/2  RAM NAGAR GALLI  NO 1 RAHATANI  NEAR GAURI KIRANA STORE PUNE 411017"/>
    <s v="RAHATANI"/>
    <s v="- 8329978501  "/>
    <n v="0"/>
    <s v="      "/>
    <n v="6507"/>
    <n v="5014"/>
    <n v="118"/>
    <n v="146"/>
    <s v="-"/>
    <s v="NPA"/>
    <s v="MH14HP0358"/>
    <s v="HONDA SHINE DRUM ES"/>
    <n v="45069"/>
    <n v="24"/>
    <x v="1"/>
    <s v="KAILASH ATKARI"/>
    <s v="NUTAN KAMBLE"/>
    <m/>
    <m/>
    <m/>
    <m/>
    <m/>
    <m/>
    <m/>
    <m/>
    <m/>
    <n v="1"/>
    <m/>
    <m/>
    <m/>
    <m/>
    <m/>
    <m/>
    <m/>
    <m/>
    <m/>
    <m/>
    <m/>
    <m/>
    <m/>
    <m/>
    <m/>
    <m/>
    <m/>
    <m/>
    <m/>
    <m/>
    <m/>
    <m/>
    <m/>
    <m/>
    <m/>
    <m/>
    <m/>
    <m/>
    <m/>
    <m/>
    <m/>
    <m/>
    <m/>
    <m/>
    <m/>
    <m/>
    <m/>
    <m/>
    <m/>
    <m/>
    <m/>
    <m/>
    <m/>
    <m/>
    <m/>
    <m/>
    <m/>
    <m/>
    <m/>
    <m/>
    <m/>
    <m/>
    <m/>
    <m/>
    <m/>
    <m/>
    <m/>
    <m/>
    <m/>
    <m/>
    <m/>
    <m/>
    <m/>
    <m/>
    <m/>
    <m/>
    <m/>
    <m/>
    <m/>
    <m/>
    <m/>
    <m/>
    <m/>
    <m/>
    <m/>
    <m/>
    <m/>
    <m/>
    <m/>
    <m/>
    <m/>
    <m/>
    <m/>
    <n v="1"/>
    <n v="1"/>
    <s v="ZBHT0015"/>
    <s v="G6vRa8iWESr"/>
    <s v="Allocated 02"/>
    <s v="Shifted (NC_SFTD)"/>
    <s v="Visited at customer residence address. Customer is shifted other place. Vehicle with him."/>
    <d v="2025-09-04T00:00:00"/>
    <s v="RINGING NO RESPONSE (RNR)"/>
    <s v="dt--08th  Sep 11:37 am called up customer no 8329978501 Its  busy "/>
    <d v="2025-09-08T00:00:00"/>
    <s v="DID"/>
  </r>
  <r>
    <n v="460275699"/>
    <s v="NILESH SHANKAR TAKDUNDE"/>
    <m/>
    <m/>
    <m/>
    <m/>
    <m/>
    <m/>
    <n v="1595"/>
    <n v="4723"/>
    <x v="5"/>
    <x v="1"/>
    <x v="1"/>
    <x v="11"/>
    <n v="4601"/>
    <n v="455"/>
    <n v="0"/>
    <n v="900"/>
    <s v="FLOW"/>
    <n v="0.64539206059755927"/>
    <n v="2.1342305296458811E-2"/>
    <s v="FLOW"/>
    <x v="4"/>
    <s v="BPTP"/>
    <x v="5"/>
    <m/>
    <m/>
    <m/>
    <m/>
    <s v="-"/>
    <s v="BRAHMANOLI MAVAL     BRAHMANOLI  PAWANANAGAR  NR  VITHAL  MANDIR  PUNE 410406"/>
    <s v="PAVNA NAGAR"/>
    <s v=" 9545208567  "/>
    <n v="0"/>
    <s v="      "/>
    <n v="6078"/>
    <n v="4601"/>
    <n v="179"/>
    <n v="207"/>
    <s v="-"/>
    <s v="NPA"/>
    <s v="MH14KE9944"/>
    <s v="OKINAWA PRAISE PRO"/>
    <n v="45222"/>
    <n v="18"/>
    <x v="1"/>
    <s v="VIJAY NIKAM"/>
    <s v="AARTI ZENDE"/>
    <m/>
    <m/>
    <m/>
    <m/>
    <m/>
    <m/>
    <m/>
    <m/>
    <m/>
    <m/>
    <m/>
    <m/>
    <m/>
    <m/>
    <m/>
    <m/>
    <m/>
    <m/>
    <m/>
    <m/>
    <m/>
    <m/>
    <m/>
    <m/>
    <m/>
    <m/>
    <m/>
    <m/>
    <m/>
    <m/>
    <m/>
    <m/>
    <m/>
    <m/>
    <m/>
    <m/>
    <m/>
    <m/>
    <m/>
    <m/>
    <m/>
    <m/>
    <m/>
    <m/>
    <m/>
    <m/>
    <m/>
    <m/>
    <m/>
    <m/>
    <m/>
    <m/>
    <m/>
    <m/>
    <m/>
    <m/>
    <m/>
    <m/>
    <m/>
    <m/>
    <m/>
    <m/>
    <m/>
    <m/>
    <m/>
    <m/>
    <m/>
    <m/>
    <m/>
    <m/>
    <m/>
    <m/>
    <m/>
    <m/>
    <m/>
    <m/>
    <m/>
    <m/>
    <m/>
    <m/>
    <m/>
    <m/>
    <m/>
    <m/>
    <m/>
    <m/>
    <m/>
    <m/>
    <m/>
    <m/>
    <m/>
    <m/>
    <m/>
    <n v="0"/>
    <s v=""/>
    <s v="ZBHT0013"/>
    <s v="A2xZ5u-PhBw"/>
    <s v="Allocated 02"/>
    <e v="#N/A"/>
    <e v="#N/A"/>
    <e v="#N/A"/>
    <s v="Non Contactable Customer (POT_SKIP)"/>
    <s v="17:08-CALLED UP THE CUSTOMER NO. CUSTOMER CONTACT NUMBER ARE  SWICH OFF MODE"/>
    <d v="2025-09-03T00:00:00"/>
    <s v="NO"/>
  </r>
  <r>
    <n v="140961617"/>
    <s v="DURGESH BECHELAL RATHOD"/>
    <m/>
    <m/>
    <m/>
    <m/>
    <m/>
    <m/>
    <n v="4596"/>
    <n v="4610"/>
    <x v="3"/>
    <x v="1"/>
    <x v="1"/>
    <x v="9"/>
    <n v="4529.04"/>
    <n v="563"/>
    <n v="0"/>
    <n v="1350"/>
    <s v="FLOW"/>
    <n v="1.0929515335900329E-2"/>
    <n v="1.5442864504201001E-3"/>
    <s v="FLOW"/>
    <x v="1"/>
    <s v="-"/>
    <x v="2"/>
    <m/>
    <m/>
    <s v="CNAVNA"/>
    <m/>
    <s v="-"/>
    <s v="13 TADIWALA ROAD NR DATTA MANDIR NR SHURVEER TARUN MANDAL   PUNE 411001"/>
    <s v="KHARADI"/>
    <s v=" 8999056784  "/>
    <s v="MANISHA GROUP PVT LTD"/>
    <s v="MANISHA GROUP PVT LTD SIDDHI TOWER 6TH FLOOR KONDHWA PUNE    PUNE 411048"/>
    <n v="6523"/>
    <n v="4529.04"/>
    <n v="148"/>
    <n v="176"/>
    <s v="-"/>
    <s v="NPA"/>
    <s v="MH12VK9180"/>
    <s v="SPLENDOR PLUS XTEC"/>
    <n v="45042"/>
    <n v="24"/>
    <x v="1"/>
    <s v="VIJAY NIKAM"/>
    <s v="NUTAN KAMBLE"/>
    <m/>
    <m/>
    <m/>
    <m/>
    <m/>
    <m/>
    <n v="1"/>
    <m/>
    <m/>
    <m/>
    <m/>
    <m/>
    <m/>
    <m/>
    <m/>
    <m/>
    <m/>
    <m/>
    <m/>
    <m/>
    <m/>
    <m/>
    <m/>
    <m/>
    <m/>
    <m/>
    <m/>
    <m/>
    <m/>
    <m/>
    <m/>
    <m/>
    <m/>
    <m/>
    <m/>
    <m/>
    <m/>
    <m/>
    <m/>
    <m/>
    <m/>
    <m/>
    <m/>
    <m/>
    <m/>
    <m/>
    <m/>
    <m/>
    <m/>
    <m/>
    <m/>
    <m/>
    <m/>
    <m/>
    <m/>
    <m/>
    <m/>
    <m/>
    <m/>
    <m/>
    <m/>
    <m/>
    <m/>
    <m/>
    <m/>
    <m/>
    <m/>
    <m/>
    <m/>
    <m/>
    <m/>
    <m/>
    <m/>
    <m/>
    <m/>
    <m/>
    <m/>
    <m/>
    <m/>
    <m/>
    <m/>
    <m/>
    <m/>
    <m/>
    <m/>
    <m/>
    <m/>
    <m/>
    <m/>
    <m/>
    <m/>
    <m/>
    <m/>
    <n v="1"/>
    <n v="1"/>
    <s v="ZBHT0012"/>
    <s v="B2PkLnrFAly7"/>
    <s v="Allocated 02"/>
    <s v="Door Locked (NC_DL)"/>
    <s v="Nc"/>
    <d v="2025-09-03T00:00:00"/>
    <s v="Non Contactable Customer (POT_SKIP)"/>
    <s v="dt--08th  Sep 11:38 am called up customer no 8999056784  Its   out of network coverage area "/>
    <d v="2025-09-08T00:00:00"/>
    <s v="NO"/>
  </r>
  <r>
    <n v="131782139"/>
    <s v="AKSHAY BABASAHEB TARATE"/>
    <m/>
    <m/>
    <m/>
    <m/>
    <m/>
    <m/>
    <n v="2544"/>
    <n v="4319.07"/>
    <x v="2"/>
    <x v="1"/>
    <x v="1"/>
    <x v="3"/>
    <n v="4271.7"/>
    <n v="228"/>
    <n v="0"/>
    <n v="1350"/>
    <s v="-"/>
    <n v="1.556070898578215E-2"/>
    <n v="1.097026502179754E-3"/>
    <s v="FLOW"/>
    <x v="8"/>
    <s v="-"/>
    <x v="9"/>
    <s v="No Such Person"/>
    <m/>
    <m/>
    <m/>
    <m/>
    <s v="AJINKYA TARA HOUSING SOC RUPNAGAR TALWADE   GHARJAI MANDIR PUNE 411062"/>
    <s v="RUPEE NAGAR"/>
    <s v=" 9545239112 7030201101 "/>
    <s v="PCMC"/>
    <s v="GENERAL ARUNKUMAR VAIDYA FIRE BRIGADE CENTER SANT TUKARAMNAGAR  SANT TUKARAMNAGAR PUNE 411018"/>
    <n v="5897.07"/>
    <n v="4271.7"/>
    <n v="87"/>
    <n v="115"/>
    <s v="-"/>
    <s v="NPA"/>
    <s v="MH23BF1615"/>
    <s v="HF DELUXE BS6 DRUM SELF CAST"/>
    <n v="44754"/>
    <n v="36"/>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RINGING NO RESPONSE (RNR)"/>
    <s v="18:16-CALLED UP THE CUSTOMER NO. CUSTOMER CONTACT NUMBER ARE BUSY  MODE"/>
    <d v="2025-09-16T00:00:00"/>
    <s v="NO"/>
  </r>
  <r>
    <n v="458254135"/>
    <s v="TAMISAR SUNDAR CHAVAN"/>
    <m/>
    <m/>
    <m/>
    <m/>
    <m/>
    <m/>
    <n v="4264"/>
    <n v="4340"/>
    <x v="1"/>
    <x v="1"/>
    <x v="1"/>
    <x v="7"/>
    <n v="4266"/>
    <n v="316"/>
    <n v="0"/>
    <n v="450"/>
    <s v="-"/>
    <n v="1.7769105839517151E-2"/>
    <n v="9.9349650573352295E-4"/>
    <s v="FLOW"/>
    <x v="1"/>
    <s v="-"/>
    <x v="2"/>
    <s v="Short add"/>
    <m/>
    <s v="CNAVNA"/>
    <m/>
    <s v="-"/>
    <s v="sec no 22  build   no 2-15 b  room  no 10 near PCMC  school rahul nagar  nigadi  pune PUNE 411044"/>
    <s v="NIGADI"/>
    <s v=" 8308552580 7841052672 "/>
    <s v="tamisar Sundar chavan all types penting polish structure service"/>
    <s v="sec no 22 build   2-15 Rahul nagar  nigadi pune  nigadi nr.pcmc school  PUNE 411044"/>
    <n v="5106"/>
    <n v="4266"/>
    <n v="119"/>
    <n v="147"/>
    <s v="-"/>
    <s v="NPA"/>
    <s v="MH14KV5272"/>
    <s v="PLEASURE PLUS BS6 DRS SHEET METAL"/>
    <n v="45071"/>
    <n v="24"/>
    <x v="1"/>
    <s v="KAILASH ATKARI"/>
    <s v="NUTAN KAMBLE"/>
    <m/>
    <m/>
    <m/>
    <m/>
    <m/>
    <m/>
    <n v="1"/>
    <m/>
    <m/>
    <m/>
    <m/>
    <m/>
    <m/>
    <m/>
    <m/>
    <m/>
    <m/>
    <m/>
    <m/>
    <m/>
    <m/>
    <m/>
    <m/>
    <m/>
    <m/>
    <m/>
    <m/>
    <m/>
    <m/>
    <m/>
    <m/>
    <m/>
    <m/>
    <m/>
    <m/>
    <m/>
    <m/>
    <m/>
    <m/>
    <m/>
    <m/>
    <m/>
    <m/>
    <m/>
    <m/>
    <n v="1"/>
    <m/>
    <m/>
    <m/>
    <m/>
    <m/>
    <m/>
    <m/>
    <m/>
    <n v="1"/>
    <m/>
    <m/>
    <m/>
    <m/>
    <m/>
    <m/>
    <m/>
    <m/>
    <m/>
    <m/>
    <m/>
    <m/>
    <m/>
    <m/>
    <m/>
    <m/>
    <m/>
    <m/>
    <m/>
    <m/>
    <m/>
    <m/>
    <m/>
    <m/>
    <m/>
    <m/>
    <m/>
    <m/>
    <m/>
    <m/>
    <m/>
    <m/>
    <m/>
    <m/>
    <m/>
    <m/>
    <m/>
    <m/>
    <n v="3"/>
    <n v="1"/>
    <s v="ZBHT0015"/>
    <s v="G2WxAnzC6z"/>
    <s v="Allocated 02"/>
    <s v="Promise To Pay (PTP)"/>
    <s v="Visit cm residence address cm make the online ptp on 23rd"/>
    <d v="2025-09-23T00:00:00"/>
    <s v="RINGING NO RESPONSE (RNR)"/>
    <s v="16:00-CALLED UP THE CUSTOMER NO. CUSTOMER CONTACT NUMBER ARE RINGING MODE"/>
    <d v="2025-09-08T00:00:00"/>
    <s v="NO"/>
  </r>
  <r>
    <n v="459098903"/>
    <s v="MAINUDDIN MEHEBUB SAYYAD"/>
    <s v="ONLINE"/>
    <s v="10.09.25"/>
    <n v="4695"/>
    <s v="UPI"/>
    <n v="329556373341"/>
    <m/>
    <n v="4695"/>
    <n v="4229"/>
    <x v="0"/>
    <x v="0"/>
    <x v="0"/>
    <x v="7"/>
    <n v="4229"/>
    <n v="382"/>
    <n v="0"/>
    <n v="2250"/>
    <s v="-"/>
    <n v="4.759973041151503E-3"/>
    <n v="2.1067870179652441E-4"/>
    <s v="STABLE"/>
    <x v="0"/>
    <s v="-"/>
    <x v="4"/>
    <s v="Shifted"/>
    <m/>
    <s v="CAVNA"/>
    <m/>
    <s v="-"/>
    <s v="annasaheb magar   zopadpatti kate  khadi machine  jawal pune city pune near D mart chinchwad  PUNE 411019"/>
    <s v="CHINCHWAD"/>
    <s v=" 8956139998 8888380857 "/>
    <s v="someshwar construction"/>
    <s v="back to rajdhani   beear bar rahatni  phata kalewadi  pune kalewadi pune near bus stop PUNE 411017"/>
    <n v="6861"/>
    <n v="4229"/>
    <n v="27"/>
    <n v="24"/>
    <s v="-"/>
    <s v="REGULAR"/>
    <s v="MH14KY2894"/>
    <s v="HONDA ACTIVA DLX"/>
    <n v="45131"/>
    <n v="24"/>
    <x v="1"/>
    <s v="KAILASH ATKARI"/>
    <s v="NUTAN KAMBLE"/>
    <m/>
    <m/>
    <m/>
    <m/>
    <m/>
    <m/>
    <m/>
    <m/>
    <m/>
    <n v="1"/>
    <m/>
    <m/>
    <m/>
    <m/>
    <m/>
    <m/>
    <m/>
    <m/>
    <m/>
    <m/>
    <m/>
    <m/>
    <m/>
    <m/>
    <m/>
    <m/>
    <m/>
    <m/>
    <m/>
    <m/>
    <m/>
    <m/>
    <m/>
    <m/>
    <m/>
    <m/>
    <m/>
    <m/>
    <m/>
    <m/>
    <m/>
    <m/>
    <m/>
    <m/>
    <m/>
    <m/>
    <m/>
    <m/>
    <m/>
    <m/>
    <m/>
    <m/>
    <m/>
    <m/>
    <m/>
    <m/>
    <m/>
    <m/>
    <m/>
    <m/>
    <m/>
    <m/>
    <m/>
    <m/>
    <m/>
    <m/>
    <m/>
    <m/>
    <m/>
    <m/>
    <m/>
    <m/>
    <m/>
    <m/>
    <m/>
    <m/>
    <m/>
    <m/>
    <m/>
    <m/>
    <m/>
    <m/>
    <m/>
    <m/>
    <m/>
    <m/>
    <m/>
    <m/>
    <m/>
    <m/>
    <m/>
    <m/>
    <m/>
    <n v="1"/>
    <n v="1"/>
    <s v="ZBHT0015"/>
    <s v="A2DAHeU2Blv7"/>
    <s v="Allocated 02"/>
    <s v="Shifted (NC_SFTD)"/>
    <s v="Visit cm residence address cm shifted for a long time "/>
    <d v="2025-09-04T00:00:00"/>
    <s v="RINGING NO RESPONSE (RNR)"/>
    <s v="16:55-CALLED UP THE CUSTOMER NO. CUSTOMER CONTACT NUMBER ARE BUSY  MODE"/>
    <d v="2025-09-03T00:00:00"/>
    <s v="NO"/>
  </r>
  <r>
    <n v="138941906"/>
    <s v="ANIL LAXMAN PARAVE"/>
    <m/>
    <m/>
    <m/>
    <m/>
    <m/>
    <m/>
    <n v="4275"/>
    <n v="4275"/>
    <x v="5"/>
    <x v="1"/>
    <x v="1"/>
    <x v="10"/>
    <n v="4196.37"/>
    <n v="679"/>
    <n v="0"/>
    <n v="450"/>
    <s v="FLOW"/>
    <n v="1"/>
    <n v="1.9465379195153419E-2"/>
    <s v="STABLE"/>
    <x v="3"/>
    <s v="PTP"/>
    <x v="1"/>
    <m/>
    <m/>
    <m/>
    <m/>
    <s v="-"/>
    <s v="MAHATMA PHULENAGAR MIDC ROAD NEAR PAVANA INDUSTRY BHOSARI PUNE   NR HANUMAN MANDIR PUNE 411026"/>
    <s v="BHOSARI"/>
    <s v=" 7020298036 7020298036 "/>
    <s v="S V ENTERPRISES"/>
    <s v="SECTOR 7 KHANDE WASTI NR MHADA MIDC BHOSARI PUNE  NR MHADA PUNE 411026"/>
    <n v="5404"/>
    <n v="4196.37"/>
    <n v="179"/>
    <n v="207"/>
    <s v="-"/>
    <s v="NPA"/>
    <s v="MH14KP9318"/>
    <s v="SPLENDOR PLUS BS6 I3S DRS CAST FI"/>
    <n v="44979"/>
    <n v="24"/>
    <x v="1"/>
    <s v="VIJAY NIKAM"/>
    <s v="NUTAN KAMBLE"/>
    <m/>
    <m/>
    <m/>
    <m/>
    <m/>
    <m/>
    <n v="1"/>
    <m/>
    <m/>
    <m/>
    <m/>
    <m/>
    <m/>
    <m/>
    <m/>
    <m/>
    <m/>
    <m/>
    <m/>
    <m/>
    <m/>
    <m/>
    <m/>
    <m/>
    <m/>
    <m/>
    <m/>
    <m/>
    <m/>
    <m/>
    <m/>
    <m/>
    <m/>
    <m/>
    <m/>
    <m/>
    <m/>
    <m/>
    <m/>
    <m/>
    <m/>
    <m/>
    <m/>
    <m/>
    <m/>
    <m/>
    <m/>
    <m/>
    <m/>
    <m/>
    <m/>
    <m/>
    <m/>
    <m/>
    <m/>
    <m/>
    <m/>
    <m/>
    <m/>
    <m/>
    <m/>
    <m/>
    <m/>
    <m/>
    <m/>
    <m/>
    <m/>
    <m/>
    <m/>
    <m/>
    <m/>
    <m/>
    <m/>
    <m/>
    <m/>
    <m/>
    <m/>
    <m/>
    <m/>
    <m/>
    <m/>
    <m/>
    <m/>
    <m/>
    <m/>
    <m/>
    <m/>
    <m/>
    <m/>
    <m/>
    <m/>
    <m/>
    <m/>
    <n v="1"/>
    <n v="1"/>
    <s v="DUWT0025"/>
    <s v="G6VkzyyuI6iw"/>
    <s v="Allocated 02"/>
    <s v="Promise To Pay (PTP)"/>
    <s v="Customer meet at market place given ptp to online payment "/>
    <d v="2025-09-09T00:00:00"/>
    <s v="RINGING NO RESPONSE (RNR)"/>
    <s v="dt--08th  Sep 11:41am called up customer no 7020298036  Its  busy "/>
    <d v="2025-09-08T00:00:00"/>
    <s v="NO"/>
  </r>
  <r>
    <n v="460524681"/>
    <s v="JOTSANA MANIK GAWAI"/>
    <m/>
    <m/>
    <m/>
    <m/>
    <m/>
    <m/>
    <n v="5024"/>
    <n v="4075"/>
    <x v="1"/>
    <x v="1"/>
    <x v="1"/>
    <x v="0"/>
    <n v="4075"/>
    <n v="711"/>
    <n v="0"/>
    <n v="900"/>
    <s v="STABLE"/>
    <n v="1.708362950198181E-2"/>
    <n v="9.4901506349369575E-4"/>
    <s v="FLOW"/>
    <x v="1"/>
    <s v="NC"/>
    <x v="2"/>
    <s v="Add not found"/>
    <m/>
    <s v="CNAVNA"/>
    <m/>
    <s v="-"/>
    <s v="c/o rupali tanaji   khaire s no  7/1 no 3 shantai  nagar marunji pune near yasharaj enterprises PUNE 411057"/>
    <s v="MARUNJI"/>
    <s v=" 9011141387 8767925105 "/>
    <s v="technique facility managment pvt ltd"/>
    <s v="marunji pune marunji   pune marunji  pune marunji  pune marunji pune PUNE 411057"/>
    <n v="5686"/>
    <n v="4075"/>
    <n v="119"/>
    <n v="147"/>
    <s v="-"/>
    <s v="NPA"/>
    <s v="MH37AF9621"/>
    <s v="SPLENDOR PLUS I3S XTEC"/>
    <n v="45237"/>
    <n v="18"/>
    <x v="1"/>
    <s v="KAILASH ATKARI"/>
    <s v="NUTAN KAMBLE"/>
    <m/>
    <m/>
    <m/>
    <n v="1"/>
    <m/>
    <m/>
    <m/>
    <m/>
    <m/>
    <m/>
    <m/>
    <m/>
    <m/>
    <m/>
    <m/>
    <m/>
    <m/>
    <m/>
    <m/>
    <m/>
    <m/>
    <m/>
    <m/>
    <m/>
    <m/>
    <m/>
    <m/>
    <m/>
    <m/>
    <m/>
    <m/>
    <m/>
    <m/>
    <m/>
    <m/>
    <m/>
    <m/>
    <m/>
    <m/>
    <m/>
    <m/>
    <m/>
    <m/>
    <m/>
    <m/>
    <m/>
    <m/>
    <m/>
    <m/>
    <m/>
    <m/>
    <m/>
    <m/>
    <m/>
    <m/>
    <m/>
    <m/>
    <m/>
    <m/>
    <m/>
    <m/>
    <m/>
    <m/>
    <m/>
    <m/>
    <m/>
    <m/>
    <m/>
    <m/>
    <m/>
    <m/>
    <m/>
    <m/>
    <m/>
    <m/>
    <m/>
    <m/>
    <m/>
    <m/>
    <m/>
    <m/>
    <m/>
    <m/>
    <m/>
    <m/>
    <m/>
    <m/>
    <m/>
    <m/>
    <m/>
    <m/>
    <m/>
    <m/>
    <n v="1"/>
    <n v="1"/>
    <s v="DUWT0030"/>
    <s v="BPnQj9bPeyz"/>
    <s v="Allocated 02"/>
    <s v="Address Not Found (NC_ANF)"/>
    <s v="Address not found "/>
    <d v="2025-09-02T00:00:00"/>
    <s v="RINGING NO RESPONSE (RNR)"/>
    <s v="dt--08th  Sep 11:46am called up customer no 9011141387  Its ringing "/>
    <d v="2025-09-08T00:00:00"/>
    <s v="VYMO"/>
  </r>
  <r>
    <n v="459422944"/>
    <s v="SIDDHESH CHANDRAKANT SAWANT"/>
    <s v="ONLINE"/>
    <s v="19.09.25"/>
    <n v="6656"/>
    <m/>
    <m/>
    <s v="BANK RB 16"/>
    <n v="4061"/>
    <n v="4142"/>
    <x v="4"/>
    <x v="2"/>
    <x v="0"/>
    <x v="5"/>
    <n v="4063.83"/>
    <n v="142"/>
    <n v="0"/>
    <n v="2250"/>
    <s v="21.08.25"/>
    <n v="1.27842362263282E-2"/>
    <n v="6.9581789972836749E-4"/>
    <s v="RB"/>
    <x v="0"/>
    <s v="MPTP"/>
    <x v="0"/>
    <m/>
    <n v="20"/>
    <s v="CNAVNA"/>
    <m/>
    <s v="-"/>
    <s v="38/A ashirwad apt   kadolkar col  nt selling press  Talegaon dabhade  tal maval Pune  lions club  PUNE 410506"/>
    <s v="TALEGAIN DABADE"/>
    <s v=" 9922582635 8698090109 "/>
    <s v="Mahindra cie"/>
    <s v="at Post kanhephata    tal maval   pune412106 kanhe  kanhe railway station  PUNE 412106"/>
    <n v="6534"/>
    <n v="4063.83"/>
    <n v="58"/>
    <n v="0"/>
    <s v="-"/>
    <s v="NPA"/>
    <s v="MH09GL2268"/>
    <s v="SPLENDOR PLUS FI I3S DRS CAST MATT"/>
    <n v="45155"/>
    <n v="24"/>
    <x v="1"/>
    <s v="VIJAY NIKAM"/>
    <s v="NUTAN KAMBLE"/>
    <m/>
    <m/>
    <m/>
    <m/>
    <m/>
    <m/>
    <m/>
    <m/>
    <m/>
    <m/>
    <m/>
    <m/>
    <n v="1"/>
    <m/>
    <m/>
    <m/>
    <m/>
    <m/>
    <m/>
    <m/>
    <m/>
    <m/>
    <m/>
    <m/>
    <m/>
    <m/>
    <m/>
    <m/>
    <m/>
    <m/>
    <m/>
    <m/>
    <m/>
    <m/>
    <m/>
    <m/>
    <m/>
    <m/>
    <m/>
    <m/>
    <m/>
    <m/>
    <m/>
    <m/>
    <m/>
    <m/>
    <m/>
    <m/>
    <m/>
    <m/>
    <m/>
    <m/>
    <m/>
    <m/>
    <m/>
    <m/>
    <m/>
    <m/>
    <m/>
    <m/>
    <m/>
    <m/>
    <m/>
    <m/>
    <m/>
    <m/>
    <m/>
    <m/>
    <m/>
    <m/>
    <m/>
    <m/>
    <m/>
    <m/>
    <m/>
    <m/>
    <m/>
    <m/>
    <m/>
    <m/>
    <m/>
    <m/>
    <m/>
    <m/>
    <m/>
    <m/>
    <m/>
    <m/>
    <m/>
    <m/>
    <m/>
    <m/>
    <m/>
    <n v="1"/>
    <n v="1"/>
    <s v="DUWT0027"/>
    <s v="koepTG6Bltc"/>
    <s v="Allocated 02"/>
    <s v="Left Message (LMCB)"/>
    <s v="Visited to Customers residence address and Left massage with his Neighbour because Customer Shifted from his residence address "/>
    <d v="2025-09-05T00:00:00"/>
    <s v="Non Contactable Customer (POT_SKIP)"/>
    <s v="dt--08th  Sep 11:48am called up customer no 9922582635 Its  switch off"/>
    <d v="2025-09-08T00:00:00"/>
    <s v="VYMO"/>
  </r>
  <r>
    <n v="140919627"/>
    <s v="ABHIMAN LAXMAN CHAVAN"/>
    <m/>
    <m/>
    <m/>
    <m/>
    <m/>
    <m/>
    <n v="4389"/>
    <n v="3923"/>
    <x v="1"/>
    <x v="1"/>
    <x v="1"/>
    <x v="0"/>
    <n v="3923"/>
    <n v="352"/>
    <n v="0"/>
    <n v="900"/>
    <s v="-"/>
    <n v="1.6446399640803591E-2"/>
    <n v="9.1361621940755052E-4"/>
    <s v="STABLE"/>
    <x v="3"/>
    <s v="-"/>
    <x v="1"/>
    <m/>
    <n v="25"/>
    <s v="CAVA"/>
    <m/>
    <s v="-"/>
    <s v="S/O- Laxman Chavan B-2 gavthan near Koyate vasti Chowk punawale  Chinchwad   Pune City Pune PUNE 411033"/>
    <s v="PUNWALE"/>
    <s v=" 9767048853 9767048853 "/>
    <s v="mayur piggery farm"/>
    <s v="jagtap nagar thergaon pune  pune PUNE 411033"/>
    <n v="5175"/>
    <n v="3923"/>
    <n v="118"/>
    <n v="146"/>
    <s v="-"/>
    <s v="NPA"/>
    <s v="MH14KT7671"/>
    <s v="SPLENDOR PLUS BS6 I3S DRS CAST FI"/>
    <n v="45042"/>
    <n v="24"/>
    <x v="1"/>
    <s v="KAILASH ATKARI"/>
    <s v="NUTAN KAMBLE"/>
    <m/>
    <m/>
    <m/>
    <m/>
    <m/>
    <m/>
    <m/>
    <m/>
    <m/>
    <m/>
    <m/>
    <m/>
    <m/>
    <m/>
    <m/>
    <m/>
    <m/>
    <m/>
    <m/>
    <m/>
    <m/>
    <m/>
    <m/>
    <m/>
    <m/>
    <m/>
    <m/>
    <n v="1"/>
    <m/>
    <m/>
    <m/>
    <m/>
    <m/>
    <m/>
    <m/>
    <m/>
    <m/>
    <m/>
    <m/>
    <m/>
    <m/>
    <m/>
    <m/>
    <m/>
    <m/>
    <m/>
    <m/>
    <m/>
    <m/>
    <m/>
    <m/>
    <m/>
    <m/>
    <m/>
    <m/>
    <m/>
    <m/>
    <m/>
    <m/>
    <m/>
    <m/>
    <m/>
    <m/>
    <m/>
    <m/>
    <m/>
    <m/>
    <m/>
    <m/>
    <m/>
    <m/>
    <m/>
    <m/>
    <m/>
    <m/>
    <m/>
    <m/>
    <m/>
    <m/>
    <m/>
    <m/>
    <m/>
    <m/>
    <m/>
    <m/>
    <m/>
    <m/>
    <m/>
    <m/>
    <m/>
    <m/>
    <m/>
    <m/>
    <n v="1"/>
    <n v="1"/>
    <s v="DUWT0030"/>
    <s v="k6g7AHY_k2m"/>
    <s v="Allocated 02"/>
    <s v="Promise To Pay (PTP)"/>
    <s v="Meet customer in given ptp 15 Sep to customer but customer "/>
    <d v="2025-09-15T00:00:00"/>
    <s v="Non Contactable Customer (POT_SKIP)"/>
    <s v="dt--08th  Sep 11:49am called up customer no 9767048853  Its not connected "/>
    <d v="2025-09-08T00:00:00"/>
    <s v="NO"/>
  </r>
  <r>
    <n v="458654490"/>
    <s v="BALDEV PRALHAD PAWAR"/>
    <m/>
    <m/>
    <m/>
    <m/>
    <m/>
    <m/>
    <n v="4082"/>
    <n v="3905"/>
    <x v="4"/>
    <x v="1"/>
    <x v="1"/>
    <x v="0"/>
    <n v="3905"/>
    <n v="151"/>
    <n v="0"/>
    <n v="1800"/>
    <s v="21.08.25"/>
    <n v="1.5973469886798208E-2"/>
    <n v="6.6862267822208983E-4"/>
    <s v="STABLE"/>
    <x v="4"/>
    <s v="BPTP"/>
    <x v="5"/>
    <s v="Cust not ready to pay emi"/>
    <m/>
    <s v="CAVNA"/>
    <m/>
    <s v="-"/>
    <s v="bhoirwadi maan    tal mulashi dist  pune dist pune  near zp school PUNE 412108"/>
    <s v="BHOIRWADI"/>
    <s v=" 8180908137 9881809037 "/>
    <s v="tcs pvt ltd sai suvarna facility manegment"/>
    <s v="hinjwadi phase3   hinjwadi pune  hinjwadi pune hinjwadi  pune near tech mahindra company PUNE 411057"/>
    <n v="5856"/>
    <n v="3905"/>
    <n v="58"/>
    <n v="86"/>
    <s v="-"/>
    <s v="REGULAR"/>
    <s v="MH37AF4234"/>
    <s v="HF DELUXE BS6 I3S DRUM SELF CAST"/>
    <n v="45098"/>
    <n v="24"/>
    <x v="1"/>
    <s v="KAILASH ATKARI"/>
    <s v="NUTAN KAMBLE"/>
    <m/>
    <m/>
    <m/>
    <m/>
    <m/>
    <m/>
    <n v="1"/>
    <m/>
    <m/>
    <m/>
    <m/>
    <m/>
    <m/>
    <m/>
    <m/>
    <m/>
    <m/>
    <m/>
    <m/>
    <m/>
    <m/>
    <m/>
    <m/>
    <m/>
    <m/>
    <m/>
    <m/>
    <m/>
    <m/>
    <m/>
    <m/>
    <m/>
    <m/>
    <m/>
    <m/>
    <m/>
    <m/>
    <m/>
    <m/>
    <m/>
    <m/>
    <m/>
    <m/>
    <m/>
    <m/>
    <m/>
    <m/>
    <m/>
    <m/>
    <m/>
    <m/>
    <m/>
    <m/>
    <m/>
    <m/>
    <m/>
    <m/>
    <m/>
    <m/>
    <m/>
    <m/>
    <m/>
    <m/>
    <m/>
    <m/>
    <m/>
    <m/>
    <m/>
    <m/>
    <m/>
    <m/>
    <m/>
    <m/>
    <m/>
    <m/>
    <m/>
    <m/>
    <m/>
    <m/>
    <m/>
    <m/>
    <m/>
    <m/>
    <m/>
    <m/>
    <m/>
    <m/>
    <m/>
    <m/>
    <m/>
    <m/>
    <m/>
    <m/>
    <n v="1"/>
    <n v="1"/>
    <s v="DUWT0030"/>
    <s v="kox0L78nvz"/>
    <s v="Allocated 02"/>
    <s v="Door Locked (NC_DL)"/>
    <s v="Door lock "/>
    <d v="2025-09-03T00:00:00"/>
    <s v="Non Contactable Customer (POT_SKIP)"/>
    <s v="dt--08th  Sep 11:51am called up customer no  9881809037  Its  not connected "/>
    <d v="2025-09-08T00:00:00"/>
    <s v="NO"/>
  </r>
  <r>
    <n v="459269744"/>
    <s v="PAWAR SHANTARAM SURESH"/>
    <m/>
    <m/>
    <m/>
    <m/>
    <m/>
    <s v="BANK RB 16"/>
    <n v="3956"/>
    <n v="3956"/>
    <x v="0"/>
    <x v="2"/>
    <x v="1"/>
    <x v="7"/>
    <n v="3882"/>
    <n v="43"/>
    <n v="0"/>
    <n v="450"/>
    <s v="-"/>
    <n v="4.3694053785174117E-3"/>
    <n v="1.9339198873826141E-4"/>
    <s v="RB"/>
    <x v="0"/>
    <s v="-"/>
    <x v="4"/>
    <m/>
    <m/>
    <s v="CAVA"/>
    <m/>
    <s v="-"/>
    <s v="SARTHAK NIWAS    SAI COLONY BELTHIKA  NAGAR THERGAON   PUNE 411033"/>
    <s v="THERGAON"/>
    <s v=" 7875593839 7875593839 "/>
    <s v="YAZAKI INDIA LTD"/>
    <s v="Manikchand icon   Bund garden road  pune   PUNE 411001"/>
    <n v="4449"/>
    <n v="3882"/>
    <n v="26"/>
    <n v="0"/>
    <s v="-"/>
    <s v="REGULAR"/>
    <s v="MH16DB5689"/>
    <s v="ACCESS SPL ED DISC CBS"/>
    <n v="45143"/>
    <n v="24"/>
    <x v="1"/>
    <s v="KAILASH ATKARI"/>
    <s v="NUTAN KAMBLE"/>
    <m/>
    <m/>
    <m/>
    <m/>
    <m/>
    <m/>
    <m/>
    <m/>
    <m/>
    <n v="1"/>
    <m/>
    <m/>
    <m/>
    <m/>
    <m/>
    <m/>
    <m/>
    <m/>
    <m/>
    <m/>
    <m/>
    <m/>
    <m/>
    <m/>
    <m/>
    <m/>
    <m/>
    <m/>
    <m/>
    <m/>
    <m/>
    <m/>
    <m/>
    <m/>
    <m/>
    <m/>
    <m/>
    <m/>
    <m/>
    <m/>
    <m/>
    <m/>
    <m/>
    <m/>
    <m/>
    <m/>
    <m/>
    <m/>
    <m/>
    <m/>
    <m/>
    <m/>
    <m/>
    <m/>
    <m/>
    <m/>
    <m/>
    <m/>
    <m/>
    <m/>
    <m/>
    <m/>
    <m/>
    <m/>
    <m/>
    <m/>
    <m/>
    <m/>
    <m/>
    <m/>
    <m/>
    <m/>
    <m/>
    <m/>
    <m/>
    <m/>
    <m/>
    <m/>
    <m/>
    <m/>
    <m/>
    <m/>
    <m/>
    <m/>
    <m/>
    <m/>
    <m/>
    <m/>
    <m/>
    <m/>
    <m/>
    <m/>
    <m/>
    <n v="1"/>
    <n v="1"/>
    <s v="ZBHT0015"/>
    <s v="APlsP9lOxtc"/>
    <s v="Allocated 02"/>
    <s v="Promise To Pay (PTP)"/>
    <s v="Visit cm residence address cm make the online ptp on 12th"/>
    <d v="2025-09-12T00:00:00"/>
    <s v="Non Contactable Customer (POT_SKIP)"/>
    <s v="16:56-CALLED UP THE CUSTOMER NO. CUSTOMER IS NOT CONTACTABLE ON ANY CONTACT NO.IN SYSTEM"/>
    <d v="2025-09-03T00:00:00"/>
    <s v="NO"/>
  </r>
  <r>
    <n v="463163447"/>
    <s v="PRALHAD DEVKAR"/>
    <m/>
    <m/>
    <m/>
    <m/>
    <m/>
    <m/>
    <n v="2029"/>
    <n v="3806"/>
    <x v="1"/>
    <x v="1"/>
    <x v="1"/>
    <x v="15"/>
    <n v="3767"/>
    <n v="340"/>
    <n v="0"/>
    <n v="1800"/>
    <s v="FLOW"/>
    <n v="1.8796138982653369E-2"/>
    <n v="8.7728582679282257E-4"/>
    <s v="STABLE"/>
    <x v="3"/>
    <s v="PTP"/>
    <x v="1"/>
    <m/>
    <n v="18"/>
    <s v="CAVA"/>
    <m/>
    <s v="-"/>
    <s v="NEAR MAULI MANDIR   ALANDI DEVACHI  PUNE  ALANDI   PUNE 412105"/>
    <s v="ALANADI DEVACHI"/>
    <s v=" 8262888291  "/>
    <s v="OTHERS"/>
    <s v="      "/>
    <n v="5946"/>
    <n v="3767"/>
    <n v="118"/>
    <n v="146"/>
    <s v="-"/>
    <s v="NPA"/>
    <s v="MH14KZ3678"/>
    <s v="HF DELUXE BS6 I3S DRUM SELF CAST"/>
    <n v="45453"/>
    <n v="12"/>
    <x v="1"/>
    <s v="VIJAY NIKAM"/>
    <s v="NUTAN KAMBLE"/>
    <m/>
    <m/>
    <m/>
    <m/>
    <m/>
    <m/>
    <m/>
    <m/>
    <m/>
    <n v="1"/>
    <m/>
    <m/>
    <m/>
    <m/>
    <m/>
    <m/>
    <m/>
    <m/>
    <m/>
    <m/>
    <m/>
    <m/>
    <m/>
    <m/>
    <m/>
    <m/>
    <m/>
    <m/>
    <m/>
    <m/>
    <m/>
    <m/>
    <m/>
    <m/>
    <m/>
    <m/>
    <m/>
    <m/>
    <m/>
    <m/>
    <m/>
    <m/>
    <m/>
    <m/>
    <m/>
    <n v="1"/>
    <m/>
    <m/>
    <m/>
    <m/>
    <m/>
    <n v="1"/>
    <m/>
    <m/>
    <m/>
    <m/>
    <m/>
    <m/>
    <m/>
    <m/>
    <m/>
    <m/>
    <m/>
    <m/>
    <m/>
    <m/>
    <m/>
    <m/>
    <m/>
    <m/>
    <m/>
    <m/>
    <m/>
    <m/>
    <m/>
    <m/>
    <m/>
    <m/>
    <m/>
    <m/>
    <m/>
    <m/>
    <m/>
    <m/>
    <m/>
    <m/>
    <m/>
    <m/>
    <m/>
    <m/>
    <m/>
    <m/>
    <m/>
    <n v="3"/>
    <n v="1"/>
    <s v="ZBHT0009"/>
    <s v="koAV1iy-Goc"/>
    <s v="Allocated 02"/>
    <s v="Left Message (LMCB)"/>
    <s v="Msg to son "/>
    <d v="2025-09-18T00:00:00"/>
    <s v="RINGING NO RESPONSE (RNR)"/>
    <s v="dt--08th  Sep 11:56am called up customer no 8262888291 Its   busy "/>
    <d v="2025-09-08T00:00:00"/>
    <s v="NO"/>
  </r>
  <r>
    <n v="142063102"/>
    <s v="MAHESH SANTOSH RODAGE"/>
    <s v="ONLINE"/>
    <s v="22.09.25"/>
    <n v="5614"/>
    <s v="UPI"/>
    <m/>
    <m/>
    <n v="4134"/>
    <n v="3759.91"/>
    <x v="2"/>
    <x v="2"/>
    <x v="0"/>
    <x v="12"/>
    <n v="3759.91"/>
    <n v="440"/>
    <n v="0"/>
    <n v="1350"/>
    <s v="08.08.25"/>
    <n v="1.365088620334353E-2"/>
    <n v="9.655923673972136E-4"/>
    <s v="RB"/>
    <x v="0"/>
    <s v="PAID"/>
    <x v="2"/>
    <s v="Addm not found"/>
    <m/>
    <s v="CNAVNA"/>
    <m/>
    <s v="-"/>
    <s v="NEAR SHREERAM CONTRACTION VISHAL NAGAR D P ROAD PIMPLE NILAKH PUNE CITY   NEAR DATTA COLONY PUNE 411027"/>
    <s v="PIMPLE NILAKH"/>
    <s v=" 9021390863 9021390863 "/>
    <s v="ZEPTO DELIVERY SERVICES PVT LTD"/>
    <s v="ZEPTO DELIVERY SERVICES PVT LTD FRIENDSHIP RESIDENCY VEERBHADRA NAGAR ROAD VEERBHADRA NAGAR BANER PUNE CITY  PUNE 411045"/>
    <n v="5549.91"/>
    <n v="3759.91"/>
    <n v="87"/>
    <n v="0"/>
    <s v="-"/>
    <s v="NPA"/>
    <s v="MH14KV7325"/>
    <s v="SPLENDOR PLUS BS6 I3S DRS CAST FI"/>
    <n v="45072"/>
    <n v="24"/>
    <x v="1"/>
    <s v="KAILASH ATKARI"/>
    <s v="NUTAN KAMBLE"/>
    <m/>
    <m/>
    <m/>
    <m/>
    <m/>
    <m/>
    <m/>
    <m/>
    <m/>
    <m/>
    <m/>
    <m/>
    <n v="1"/>
    <m/>
    <m/>
    <m/>
    <m/>
    <m/>
    <m/>
    <m/>
    <m/>
    <m/>
    <m/>
    <m/>
    <m/>
    <m/>
    <m/>
    <m/>
    <m/>
    <m/>
    <m/>
    <m/>
    <m/>
    <m/>
    <m/>
    <m/>
    <m/>
    <m/>
    <m/>
    <m/>
    <m/>
    <m/>
    <m/>
    <m/>
    <m/>
    <m/>
    <m/>
    <m/>
    <m/>
    <m/>
    <m/>
    <m/>
    <m/>
    <m/>
    <m/>
    <m/>
    <m/>
    <m/>
    <m/>
    <m/>
    <m/>
    <m/>
    <m/>
    <m/>
    <m/>
    <m/>
    <m/>
    <m/>
    <m/>
    <m/>
    <m/>
    <m/>
    <m/>
    <m/>
    <m/>
    <m/>
    <m/>
    <m/>
    <m/>
    <m/>
    <m/>
    <m/>
    <m/>
    <m/>
    <m/>
    <m/>
    <m/>
    <m/>
    <m/>
    <m/>
    <m/>
    <m/>
    <m/>
    <n v="1"/>
    <n v="1"/>
    <s v="ZBHT0015"/>
    <s v="B2K6YX4Bl8m"/>
    <s v="Allocated 02"/>
    <s v="Address Not Found (NC_ANF)"/>
    <s v="Visited at customer given address but address not found due to short address."/>
    <d v="2025-09-05T00:00:00"/>
    <s v="Non Contactable Customer (POT_SKIP)"/>
    <s v="dt--08th  Sep 11:57am called up customer no 9021390863  Its  busy   "/>
    <d v="2025-09-08T00:00:00"/>
    <s v="NO"/>
  </r>
  <r>
    <n v="132237467"/>
    <s v="RAMJAN SHAMSHUDDIN BAGWAN"/>
    <m/>
    <m/>
    <m/>
    <m/>
    <m/>
    <m/>
    <n v="3602"/>
    <n v="3793"/>
    <x v="4"/>
    <x v="1"/>
    <x v="1"/>
    <x v="7"/>
    <n v="3727.45"/>
    <n v="133"/>
    <n v="0"/>
    <n v="2250"/>
    <s v="-"/>
    <n v="6.3589341399726031E-3"/>
    <n v="6.3822217719306743E-4"/>
    <s v="FLOW"/>
    <x v="1"/>
    <s v="-"/>
    <x v="2"/>
    <s v="Add not found"/>
    <m/>
    <s v="CNAVNA"/>
    <m/>
    <s v="-"/>
    <s v="SNO 5/2 DNYANESHWAR HSG SOC NAKHATE NAGAR THERGAON NR PCMC HOSPITAL   NR DHANGAR BABA MANDIR PUNE 411033"/>
    <s v="THERGAON"/>
    <s v=" 7058694127 7058694127 "/>
    <s v="THE KUNAL RESTAURANT"/>
    <s v="MAHALUNGE GAON CHANDE NANDED ROAD MAHALUNGE PUNE  NR KADAM NURSERY PUNE 411045"/>
    <n v="6176"/>
    <n v="3727.45"/>
    <n v="58"/>
    <n v="86"/>
    <s v="-"/>
    <s v="REGULAR"/>
    <s v="MH14KG0114"/>
    <s v="ACCESS SPL ED DISC CBS BT BSVI"/>
    <n v="44763"/>
    <n v="36"/>
    <x v="1"/>
    <s v="KAILASH ATKARI"/>
    <s v="NUTAN KAMBLE"/>
    <m/>
    <m/>
    <m/>
    <m/>
    <m/>
    <m/>
    <m/>
    <m/>
    <m/>
    <n v="1"/>
    <m/>
    <m/>
    <m/>
    <m/>
    <m/>
    <m/>
    <m/>
    <m/>
    <m/>
    <m/>
    <m/>
    <m/>
    <m/>
    <m/>
    <m/>
    <m/>
    <m/>
    <m/>
    <m/>
    <m/>
    <m/>
    <m/>
    <m/>
    <m/>
    <m/>
    <m/>
    <m/>
    <m/>
    <m/>
    <m/>
    <m/>
    <m/>
    <m/>
    <m/>
    <m/>
    <m/>
    <m/>
    <m/>
    <m/>
    <m/>
    <m/>
    <m/>
    <m/>
    <m/>
    <m/>
    <m/>
    <m/>
    <m/>
    <m/>
    <m/>
    <m/>
    <m/>
    <m/>
    <m/>
    <m/>
    <m/>
    <m/>
    <m/>
    <m/>
    <n v="1"/>
    <m/>
    <m/>
    <m/>
    <m/>
    <m/>
    <m/>
    <m/>
    <m/>
    <m/>
    <m/>
    <m/>
    <m/>
    <m/>
    <m/>
    <m/>
    <m/>
    <m/>
    <m/>
    <m/>
    <m/>
    <m/>
    <m/>
    <m/>
    <n v="2"/>
    <n v="1"/>
    <s v="ZBHT0015"/>
    <s v="BoEB3CViGFy7"/>
    <s v="Allocated 02"/>
    <s v="No Such Person (NC_NSP)"/>
    <s v="Visit cm residence address cm not tresable in this colony "/>
    <d v="2025-09-04T00:00:00"/>
    <s v="RINGING NO RESPONSE (RNR)"/>
    <s v="16:02-CALLED UP THE CUSTOMER NO. CUSTOMER CONTACT NUMBER ARE RINGING MODE"/>
    <d v="2025-09-08T00:00:00"/>
    <s v="NO"/>
  </r>
  <r>
    <n v="461475984"/>
    <s v="SACHIN NAMDEV SHELAR"/>
    <s v="ONLINE"/>
    <s v="10.09.25"/>
    <n v="6337"/>
    <s v="UPI"/>
    <m/>
    <s v="BANK RB 16"/>
    <n v="2055"/>
    <n v="3639"/>
    <x v="2"/>
    <x v="2"/>
    <x v="0"/>
    <x v="0"/>
    <n v="3598.63"/>
    <n v="448"/>
    <n v="0"/>
    <n v="2250"/>
    <s v="-"/>
    <n v="9.294863673671128E-3"/>
    <n v="9.2417362678538448E-4"/>
    <s v="RB"/>
    <x v="0"/>
    <s v="-"/>
    <x v="4"/>
    <m/>
    <m/>
    <s v="CAVA"/>
    <m/>
    <s v="-"/>
    <s v="S/O- Namdev Shelar   Laxmi Bai Colony  Flat No-27  Near Raghunandan karyalay Tathawade Gaonthan Tathawade Pune City  Pune PUNE 411033"/>
    <s v="TATHAWADE"/>
    <s v=" 9922686905  "/>
    <n v="0"/>
    <s v="      "/>
    <n v="6337"/>
    <n v="3598.63"/>
    <n v="87"/>
    <n v="0"/>
    <s v="-"/>
    <s v="NPA"/>
    <s v="MH14KM9250"/>
    <s v="SPLENDOR PLUS BS6 I3S DRS CAST FI"/>
    <n v="45302"/>
    <n v="18"/>
    <x v="1"/>
    <s v="KAILASH ATKARI"/>
    <s v="NUTAN KAMBLE"/>
    <m/>
    <m/>
    <m/>
    <n v="2"/>
    <m/>
    <m/>
    <m/>
    <m/>
    <m/>
    <m/>
    <m/>
    <m/>
    <m/>
    <m/>
    <m/>
    <m/>
    <m/>
    <m/>
    <m/>
    <m/>
    <m/>
    <m/>
    <m/>
    <m/>
    <m/>
    <m/>
    <m/>
    <m/>
    <m/>
    <m/>
    <m/>
    <m/>
    <m/>
    <m/>
    <m/>
    <m/>
    <m/>
    <m/>
    <m/>
    <m/>
    <m/>
    <m/>
    <m/>
    <m/>
    <m/>
    <m/>
    <m/>
    <m/>
    <m/>
    <m/>
    <m/>
    <m/>
    <m/>
    <m/>
    <m/>
    <m/>
    <m/>
    <m/>
    <m/>
    <m/>
    <m/>
    <m/>
    <m/>
    <m/>
    <m/>
    <m/>
    <m/>
    <m/>
    <m/>
    <m/>
    <m/>
    <m/>
    <m/>
    <m/>
    <m/>
    <m/>
    <m/>
    <m/>
    <m/>
    <m/>
    <m/>
    <m/>
    <m/>
    <m/>
    <m/>
    <m/>
    <m/>
    <m/>
    <m/>
    <m/>
    <m/>
    <m/>
    <m/>
    <n v="2"/>
    <n v="1"/>
    <s v="DUWT0030"/>
    <s v="k2Mhmk9oXvc"/>
    <s v="Allocated 02"/>
    <s v="Promise To Pay (PTP)"/>
    <s v="Meet customer in given ptp 5 Sep to customer but customer "/>
    <d v="2025-09-05T00:00:00"/>
    <s v="Non Contactable Customer (POT_SKIP)"/>
    <s v="dt--08th  Sep12:00 pm called up customer no 9922686905 Its not connected "/>
    <d v="2025-09-08T00:00:00"/>
    <s v="NO"/>
  </r>
  <r>
    <n v="132078346"/>
    <s v="IRFAN MUNAF SAYYAD"/>
    <m/>
    <m/>
    <m/>
    <m/>
    <m/>
    <m/>
    <n v="3492"/>
    <n v="3425.04"/>
    <x v="4"/>
    <x v="1"/>
    <x v="1"/>
    <x v="1"/>
    <n v="3425.04"/>
    <n v="165"/>
    <n v="0"/>
    <n v="1350"/>
    <s v="-"/>
    <n v="3.402818235792978E-2"/>
    <n v="5.864428726806111E-4"/>
    <s v="FLOW"/>
    <x v="1"/>
    <s v="-"/>
    <x v="2"/>
    <m/>
    <m/>
    <m/>
    <m/>
    <s v="-"/>
    <s v="PLOT NO 40A FLAT NO 3 NEW ERA SOCIETY SNO 588  MARKET YARD PUNE   NR DEFFERCE COLONY MARKET YARD PUNE 411037"/>
    <s v="MARKET YARD"/>
    <s v=" 8390842313 8390842313 "/>
    <s v="ALI FRUTS"/>
    <s v="PLOT NO 40A FLAT NO 3 NEW ERA SOCIETY SNO 588  MARKET YARD PUNE PUNE  NR DEFFERCE COLONY MARKET YARD PUNE 411037"/>
    <n v="4940.04"/>
    <n v="3425.04"/>
    <n v="58"/>
    <n v="86"/>
    <s v="-"/>
    <s v="NPA"/>
    <s v="MH12UP4747"/>
    <s v="SUZUKI BURGMAN STREET"/>
    <n v="44758"/>
    <n v="36"/>
    <x v="1"/>
    <s v="VIJAY NIKAM"/>
    <s v="NUTAN KAMBLE"/>
    <m/>
    <m/>
    <m/>
    <m/>
    <m/>
    <m/>
    <m/>
    <m/>
    <m/>
    <m/>
    <m/>
    <m/>
    <m/>
    <m/>
    <m/>
    <m/>
    <m/>
    <m/>
    <m/>
    <m/>
    <m/>
    <m/>
    <m/>
    <m/>
    <m/>
    <m/>
    <m/>
    <m/>
    <m/>
    <m/>
    <m/>
    <m/>
    <m/>
    <m/>
    <m/>
    <m/>
    <m/>
    <m/>
    <m/>
    <m/>
    <m/>
    <m/>
    <n v="1"/>
    <m/>
    <m/>
    <m/>
    <m/>
    <m/>
    <m/>
    <m/>
    <m/>
    <m/>
    <m/>
    <m/>
    <m/>
    <m/>
    <m/>
    <m/>
    <m/>
    <m/>
    <m/>
    <m/>
    <m/>
    <m/>
    <m/>
    <m/>
    <m/>
    <m/>
    <m/>
    <m/>
    <m/>
    <m/>
    <m/>
    <m/>
    <m/>
    <m/>
    <m/>
    <m/>
    <m/>
    <m/>
    <m/>
    <m/>
    <m/>
    <m/>
    <m/>
    <m/>
    <m/>
    <m/>
    <m/>
    <m/>
    <m/>
    <m/>
    <m/>
    <n v="1"/>
    <n v="1"/>
    <s v="DUWT0031"/>
    <s v="G6L_fQ7oG7"/>
    <s v="Allocated 02"/>
    <s v="Address Not Found (NC_ANF)"/>
    <s v="Customer address not found"/>
    <d v="2025-09-15T00:00:00"/>
    <s v="RINGING NO RESPONSE (RNR)"/>
    <s v="dt--08th  Sep 12:02pm called up customer no 8390842313  Its ringing "/>
    <d v="2025-09-08T00:00:00"/>
    <s v="NO"/>
  </r>
  <r>
    <n v="458254630"/>
    <s v="DASHRATH BARKU KARALE BARKU KARALE"/>
    <m/>
    <m/>
    <m/>
    <m/>
    <m/>
    <s v="BANK RB 25"/>
    <n v="1179"/>
    <n v="3537"/>
    <x v="3"/>
    <x v="2"/>
    <x v="1"/>
    <x v="2"/>
    <n v="3405"/>
    <n v="209"/>
    <n v="0"/>
    <n v="1350"/>
    <s v="FLOW"/>
    <n v="1.108229785994482E-2"/>
    <n v="1.161017646936313E-3"/>
    <s v="RB"/>
    <x v="0"/>
    <s v="-"/>
    <x v="7"/>
    <s v="Customer expire"/>
    <m/>
    <s v="CNAVNA"/>
    <m/>
    <s v="ELG"/>
    <s v="VASULI  SHINDE   PUNE . NEAR HANUMAN  MANDIR TAL  KHED  PUNE 410501"/>
    <s v="VASALU"/>
    <s v=" 9657570041  "/>
    <s v="PVT"/>
    <s v="At post bhamboli     Tal khed dist   pune   PUNE 410501"/>
    <n v="5096"/>
    <n v="3405"/>
    <n v="149"/>
    <n v="0"/>
    <s v="-"/>
    <s v="NPA"/>
    <s v="MH14KH2638"/>
    <s v="OKINAWA PRAISE PRO"/>
    <n v="45070"/>
    <n v="24"/>
    <x v="1"/>
    <s v="KAILASH ATKARI"/>
    <s v="AARTI ZENDE"/>
    <m/>
    <m/>
    <m/>
    <m/>
    <m/>
    <m/>
    <m/>
    <m/>
    <m/>
    <n v="1"/>
    <m/>
    <m/>
    <m/>
    <m/>
    <m/>
    <m/>
    <m/>
    <m/>
    <m/>
    <m/>
    <m/>
    <m/>
    <m/>
    <m/>
    <m/>
    <m/>
    <m/>
    <m/>
    <m/>
    <m/>
    <m/>
    <m/>
    <m/>
    <m/>
    <m/>
    <m/>
    <m/>
    <m/>
    <m/>
    <m/>
    <m/>
    <m/>
    <m/>
    <m/>
    <m/>
    <m/>
    <m/>
    <m/>
    <m/>
    <m/>
    <m/>
    <m/>
    <m/>
    <m/>
    <m/>
    <m/>
    <m/>
    <m/>
    <m/>
    <m/>
    <m/>
    <m/>
    <m/>
    <m/>
    <m/>
    <m/>
    <m/>
    <m/>
    <m/>
    <m/>
    <m/>
    <m/>
    <m/>
    <m/>
    <m/>
    <m/>
    <m/>
    <m/>
    <m/>
    <m/>
    <m/>
    <m/>
    <m/>
    <m/>
    <m/>
    <m/>
    <m/>
    <m/>
    <m/>
    <m/>
    <m/>
    <m/>
    <m/>
    <n v="1"/>
    <n v="1"/>
    <s v="DUWT0017"/>
    <s v="kPpjL3BJwuw"/>
    <s v="Allocated 04"/>
    <s v="Deceased Customer (EXP)"/>
    <s v="As per brother customer expire on 27th June 2025"/>
    <d v="2025-09-04T00:00:00"/>
    <s v="Non Contactable Customer (POT_SKIP)"/>
    <s v="16:03-CALLED UP THE CUSTOMER NO. CUSTOMER IS NOT CONTACTABLE ON ANY CONTACT NO.IN SYSTEM"/>
    <d v="2025-09-08T00:00:00"/>
    <s v="NO"/>
  </r>
  <r>
    <n v="454230956"/>
    <s v="ATISH VIJAY PATEKAR"/>
    <m/>
    <m/>
    <m/>
    <m/>
    <m/>
    <m/>
    <n v="3462"/>
    <n v="3438.73"/>
    <x v="0"/>
    <x v="1"/>
    <x v="1"/>
    <x v="0"/>
    <n v="3405"/>
    <n v="85"/>
    <n v="0"/>
    <n v="2250"/>
    <s v="20.08.25"/>
    <n v="1.9633210006599119E-3"/>
    <n v="1.6962898548526019E-4"/>
    <s v="STABLE"/>
    <x v="3"/>
    <s v="PTP"/>
    <x v="1"/>
    <m/>
    <m/>
    <s v="CAVA"/>
    <m/>
    <s v="-"/>
    <s v="MHATOBA NAGAR WAKAD   ROAD WAKAD  PUNE CITY PUNE   PUNE 411057"/>
    <s v="WAKAD"/>
    <s v=" 9527495753  "/>
    <s v="Zomato food delevery"/>
    <s v="Shivaji nagar Pune     PUNE 411003"/>
    <n v="5773.73"/>
    <n v="3405"/>
    <n v="27"/>
    <n v="55"/>
    <s v="-"/>
    <s v="REGULAR"/>
    <s v="MH14KG5439"/>
    <s v="JUPITER ZX AOL DRUM"/>
    <n v="44774"/>
    <n v="36"/>
    <x v="1"/>
    <s v="KAILASH ATKARI"/>
    <s v="NUTAN KAMBLE"/>
    <n v="1"/>
    <m/>
    <m/>
    <m/>
    <m/>
    <m/>
    <m/>
    <m/>
    <m/>
    <m/>
    <m/>
    <m/>
    <m/>
    <m/>
    <m/>
    <m/>
    <m/>
    <m/>
    <m/>
    <m/>
    <m/>
    <m/>
    <m/>
    <m/>
    <m/>
    <m/>
    <m/>
    <m/>
    <m/>
    <m/>
    <m/>
    <m/>
    <m/>
    <m/>
    <m/>
    <m/>
    <m/>
    <m/>
    <m/>
    <m/>
    <m/>
    <m/>
    <m/>
    <m/>
    <m/>
    <m/>
    <m/>
    <m/>
    <m/>
    <m/>
    <m/>
    <m/>
    <m/>
    <m/>
    <m/>
    <m/>
    <m/>
    <m/>
    <m/>
    <m/>
    <m/>
    <m/>
    <m/>
    <m/>
    <m/>
    <m/>
    <m/>
    <m/>
    <m/>
    <m/>
    <m/>
    <m/>
    <m/>
    <m/>
    <m/>
    <m/>
    <m/>
    <m/>
    <m/>
    <m/>
    <m/>
    <m/>
    <m/>
    <m/>
    <m/>
    <m/>
    <m/>
    <m/>
    <m/>
    <m/>
    <m/>
    <m/>
    <m/>
    <n v="1"/>
    <n v="1"/>
    <s v="DUWT0030"/>
    <s v="A6Sq9PQAFyz"/>
    <s v="Allocated 02"/>
    <s v="Promise To Pay (PTP)"/>
    <s v="Meet customer in given ptp 6 Sep to customer but customer "/>
    <d v="2025-09-06T00:00:00"/>
    <s v="Non Contactable Customer (POT_SKIP)"/>
    <s v="dt--08th  Sep 12:03 pm called up customer no 9527495753 Its  not available "/>
    <d v="2025-09-08T00:00:00"/>
    <s v="NO"/>
  </r>
  <r>
    <n v="461372132"/>
    <s v="DEEPAK PANDIT GAIKWAD PANDIT GAIKWAD"/>
    <m/>
    <m/>
    <m/>
    <m/>
    <m/>
    <m/>
    <n v="600"/>
    <n v="600"/>
    <x v="0"/>
    <x v="1"/>
    <x v="1"/>
    <x v="10"/>
    <n v="3366"/>
    <n v="17"/>
    <n v="0"/>
    <n v="1350"/>
    <s v="-"/>
    <n v="5.1787918657088504E-3"/>
    <n v="1.6768609842683871E-4"/>
    <s v="FLOW"/>
    <x v="1"/>
    <s v="-"/>
    <x v="2"/>
    <s v="Add not found"/>
    <m/>
    <s v="CNAVNA"/>
    <m/>
    <m/>
    <s v="khadi mashin javal   mohan nagar  bhosari Pune City   PUNE 411039"/>
    <s v="BHOSARI"/>
    <s v=" 7058073110  "/>
    <s v="GFTGY"/>
    <s v="At post bhosari     pune Pune    PUNE 411039"/>
    <n v="2567"/>
    <n v="3366"/>
    <n v="27"/>
    <n v="55"/>
    <s v="-"/>
    <s v="REGULAR"/>
    <s v="MH14KT2784"/>
    <s v="SPLENDOR PLUS DRS CAST FI BLACK"/>
    <n v="45294"/>
    <n v="24"/>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RINGING NO RESPONSE (RNR)"/>
    <s v="dt--13th sep 17:44 pm called up customer no 7058073110 Its ringing  "/>
    <d v="2025-09-13T00:00:00"/>
    <s v="VYMO"/>
  </r>
  <r>
    <n v="461465211"/>
    <s v="MACHHINDRA GAHININATH AGHAV"/>
    <s v="ONLINE"/>
    <s v="18.09.25"/>
    <n v="3543"/>
    <s v="UPI"/>
    <n v="656219181870"/>
    <s v="BANK RB 22"/>
    <n v="3418"/>
    <n v="3418"/>
    <x v="4"/>
    <x v="2"/>
    <x v="0"/>
    <x v="7"/>
    <n v="3355.52"/>
    <n v="63"/>
    <n v="0"/>
    <n v="450"/>
    <s v="FLOW"/>
    <n v="5.7244310950813207E-3"/>
    <n v="5.7453950556409395E-4"/>
    <s v="RB"/>
    <x v="0"/>
    <s v="PTP"/>
    <x v="1"/>
    <m/>
    <n v="18"/>
    <s v="CAVA"/>
    <m/>
    <s v="-"/>
    <s v="c/o sandip sopan   pawale s no 14/1a   vridawan  colony chinchwad pune near gurumayya school PUNE 411033"/>
    <s v="CHINCHWAD"/>
    <s v=" 9767651944 7385777139 "/>
    <s v="sai service pvt ltd"/>
    <s v="phugewadi pune   phugewadi pune  phugewadi pune  phugewadi pune phugewadi pune PUNE 411031"/>
    <n v="3931"/>
    <n v="3355.52"/>
    <n v="58"/>
    <n v="0"/>
    <s v="-"/>
    <s v="REGULAR"/>
    <s v="MH12WH5703"/>
    <s v="HF DELUXE BS6 I3S DRUM SELF CAST"/>
    <n v="45301"/>
    <n v="18"/>
    <x v="1"/>
    <s v="KAILASH ATKARI"/>
    <s v="NUTAN KAMBLE"/>
    <m/>
    <m/>
    <m/>
    <m/>
    <m/>
    <m/>
    <n v="1"/>
    <m/>
    <m/>
    <m/>
    <m/>
    <m/>
    <m/>
    <m/>
    <m/>
    <m/>
    <m/>
    <m/>
    <m/>
    <m/>
    <m/>
    <m/>
    <m/>
    <m/>
    <m/>
    <m/>
    <m/>
    <m/>
    <m/>
    <m/>
    <m/>
    <m/>
    <m/>
    <m/>
    <m/>
    <m/>
    <m/>
    <m/>
    <m/>
    <m/>
    <m/>
    <m/>
    <m/>
    <m/>
    <m/>
    <m/>
    <m/>
    <m/>
    <m/>
    <m/>
    <m/>
    <m/>
    <m/>
    <m/>
    <m/>
    <m/>
    <m/>
    <m/>
    <m/>
    <m/>
    <m/>
    <m/>
    <m/>
    <m/>
    <m/>
    <m/>
    <m/>
    <m/>
    <m/>
    <m/>
    <m/>
    <m/>
    <m/>
    <m/>
    <m/>
    <m/>
    <m/>
    <m/>
    <m/>
    <m/>
    <m/>
    <m/>
    <m/>
    <m/>
    <m/>
    <m/>
    <m/>
    <m/>
    <m/>
    <m/>
    <m/>
    <m/>
    <m/>
    <n v="1"/>
    <n v="1"/>
    <s v="ZBHT0015"/>
    <e v="#N/A"/>
    <s v="Allocated 02"/>
    <s v="Left Message (LMCB)"/>
    <s v="Visit cm residence address cm in the village lm with relatives members "/>
    <d v="2025-09-03T00:00:00"/>
    <s v="RINGING NO RESPONSE (RNR)"/>
    <s v="16:03-CALLED UP THE CUSTOMER NO. CUSTOMER CONTACT NUMBER ARE RINGING MODE"/>
    <d v="2025-09-08T00:00:00"/>
    <s v="NO"/>
  </r>
  <r>
    <n v="456406430"/>
    <s v="AKASH JANU CHAVAN"/>
    <m/>
    <m/>
    <m/>
    <m/>
    <m/>
    <m/>
    <n v="5332"/>
    <n v="3314"/>
    <x v="4"/>
    <x v="1"/>
    <x v="1"/>
    <x v="0"/>
    <n v="3314"/>
    <n v="47"/>
    <n v="0"/>
    <n v="450"/>
    <s v="FLOW"/>
    <n v="1.355597418818163E-2"/>
    <n v="5.6743035995595529E-4"/>
    <s v="FLOW"/>
    <x v="1"/>
    <s v="MPTP"/>
    <x v="2"/>
    <s v="Add not found"/>
    <m/>
    <s v="CNAVNA"/>
    <m/>
    <s v="-"/>
    <s v="Wagh building maan   near datta  mandir Hinjewadi  pune  PUNE 411057"/>
    <s v="HINJEWADI"/>
    <s v=" 8668221636  "/>
    <s v="DANA INDIA TECHNICAL CENTRE PVT LTD"/>
    <s v="Hinjewadi phase   2 raisoni industrial  park Pune   PUNE 411057"/>
    <n v="3811"/>
    <n v="3314"/>
    <n v="58"/>
    <n v="86"/>
    <s v="-"/>
    <s v="REGULAR"/>
    <s v="MH28BT3117"/>
    <s v="HONDA UNICORN 160 BS6"/>
    <n v="44942"/>
    <n v="30"/>
    <x v="1"/>
    <s v="KAILASH ATKARI"/>
    <s v="NUTAN KAMBLE"/>
    <m/>
    <m/>
    <m/>
    <m/>
    <m/>
    <m/>
    <n v="1"/>
    <m/>
    <m/>
    <m/>
    <m/>
    <m/>
    <m/>
    <m/>
    <m/>
    <m/>
    <m/>
    <m/>
    <m/>
    <m/>
    <m/>
    <m/>
    <m/>
    <m/>
    <m/>
    <m/>
    <m/>
    <m/>
    <m/>
    <m/>
    <m/>
    <m/>
    <m/>
    <m/>
    <m/>
    <m/>
    <m/>
    <m/>
    <m/>
    <m/>
    <m/>
    <m/>
    <m/>
    <m/>
    <m/>
    <m/>
    <m/>
    <m/>
    <m/>
    <m/>
    <m/>
    <m/>
    <m/>
    <m/>
    <m/>
    <m/>
    <m/>
    <m/>
    <m/>
    <m/>
    <m/>
    <m/>
    <m/>
    <m/>
    <m/>
    <m/>
    <m/>
    <m/>
    <m/>
    <m/>
    <m/>
    <m/>
    <m/>
    <m/>
    <m/>
    <m/>
    <m/>
    <m/>
    <m/>
    <m/>
    <m/>
    <m/>
    <m/>
    <m/>
    <m/>
    <m/>
    <m/>
    <m/>
    <m/>
    <m/>
    <m/>
    <m/>
    <m/>
    <n v="1"/>
    <n v="1"/>
    <s v="DUWT0030"/>
    <s v="G6ktm866dhi3"/>
    <s v="Allocated 02"/>
    <s v="Address Not Found (NC_ANF)"/>
    <s v="Address not found "/>
    <d v="2025-09-03T00:00:00"/>
    <s v="RINGING NO RESPONSE (RNR)"/>
    <s v="dt--08th  Sep 12:05 pm called up customer no 8668221636 Its  busy "/>
    <d v="2025-09-08T00:00:00"/>
    <s v="NO"/>
  </r>
  <r>
    <n v="453178135"/>
    <s v="POOJA NIRMAL BEHERA"/>
    <m/>
    <m/>
    <m/>
    <m/>
    <m/>
    <m/>
    <n v="3659"/>
    <n v="3209"/>
    <x v="1"/>
    <x v="1"/>
    <x v="1"/>
    <x v="5"/>
    <n v="3209"/>
    <n v="184"/>
    <n v="0"/>
    <n v="900"/>
    <s v="-"/>
    <n v="1.3342092242959959E-2"/>
    <n v="7.4733480705552625E-4"/>
    <s v="FLOW"/>
    <x v="1"/>
    <s v="-"/>
    <x v="2"/>
    <s v="Door lock"/>
    <m/>
    <s v="CNAVNA"/>
    <m/>
    <s v="-"/>
    <s v="GANESH NAGAR SUDUMBARE   SUDUMBRE  MAWAL   DEHU 412109"/>
    <s v="DEHU"/>
    <s v=" 8308249190  "/>
    <s v="Big basket"/>
    <s v="At post mahalunge   midc Tal khed  Dist pune   CHAKAN 410501"/>
    <n v="4293"/>
    <n v="3209"/>
    <n v="119"/>
    <n v="147"/>
    <s v="-"/>
    <s v="NPA"/>
    <s v="MH14KC2589"/>
    <s v="HONDA ACTIVA 6G DLX LTD ED"/>
    <n v="44678"/>
    <n v="36"/>
    <x v="1"/>
    <s v="KAILASH ATKARI"/>
    <s v="NUTAN KAMBLE"/>
    <m/>
    <m/>
    <m/>
    <m/>
    <m/>
    <m/>
    <m/>
    <m/>
    <m/>
    <m/>
    <m/>
    <m/>
    <m/>
    <m/>
    <m/>
    <m/>
    <m/>
    <m/>
    <m/>
    <m/>
    <m/>
    <m/>
    <m/>
    <m/>
    <m/>
    <m/>
    <m/>
    <m/>
    <m/>
    <m/>
    <m/>
    <m/>
    <m/>
    <m/>
    <m/>
    <m/>
    <m/>
    <m/>
    <m/>
    <m/>
    <m/>
    <m/>
    <m/>
    <m/>
    <m/>
    <m/>
    <m/>
    <m/>
    <n v="1"/>
    <m/>
    <m/>
    <m/>
    <m/>
    <m/>
    <m/>
    <m/>
    <m/>
    <m/>
    <m/>
    <m/>
    <m/>
    <m/>
    <m/>
    <m/>
    <m/>
    <m/>
    <m/>
    <m/>
    <m/>
    <m/>
    <m/>
    <m/>
    <m/>
    <m/>
    <m/>
    <n v="1"/>
    <m/>
    <m/>
    <m/>
    <m/>
    <m/>
    <m/>
    <m/>
    <m/>
    <m/>
    <m/>
    <m/>
    <m/>
    <m/>
    <m/>
    <m/>
    <m/>
    <m/>
    <n v="2"/>
    <n v="1"/>
    <s v="ZBHT0010"/>
    <s v="AoK1oLCLwr"/>
    <s v="Allocated 02"/>
    <s v="Non Contactable Customer (OOT)"/>
    <s v="Visited to Customers residence address but Customer out of station "/>
    <d v="2025-09-26T00:00:00"/>
    <s v="Non Contactable Customer (POT_SKIP)"/>
    <s v="dt--08th  Sep 12:07pm called up customer no 8308249190  Its out of service "/>
    <d v="2025-09-08T00:00:00"/>
    <s v="NO"/>
  </r>
  <r>
    <n v="131565184"/>
    <s v="VISHAL RAIBHAN THOMBARE"/>
    <m/>
    <m/>
    <m/>
    <m/>
    <m/>
    <m/>
    <n v="3230"/>
    <n v="3230"/>
    <x v="4"/>
    <x v="1"/>
    <x v="1"/>
    <x v="10"/>
    <n v="3185.59"/>
    <n v="45"/>
    <n v="0"/>
    <n v="450"/>
    <s v="FLOW"/>
    <n v="5.2577610770204834E-3"/>
    <n v="5.4544371767413751E-4"/>
    <s v="FLOW"/>
    <x v="1"/>
    <s v="NC"/>
    <x v="2"/>
    <m/>
    <m/>
    <m/>
    <m/>
    <s v="-"/>
    <s v="SR NO 224 GANGOTRI PARK PLOT NO 60 DIGI ROAD  PUNE   RAJSHRI APARTMENT BANSIL CITY PUNE 411039"/>
    <s v="BHOSARI GAON"/>
    <s v="- 9011613861 9011613861 "/>
    <s v="SWASTIK MACHINE TOOL"/>
    <s v="OFFICE NO 12 INDRAYANI CORNAR  DOLPHIN SQUARE INDRAYANI CHOWK  INDRAYANI BHOSARI PUNE  NEAR DOLPHIN SQUARE PUNE 411026"/>
    <n v="3725"/>
    <n v="3185.59"/>
    <n v="57"/>
    <n v="85"/>
    <s v="-"/>
    <s v="REGULAR"/>
    <s v="MH20GD9280"/>
    <s v="FZS FI V3 ABS DARKNIGHT BSVI"/>
    <n v="44748"/>
    <n v="36"/>
    <x v="1"/>
    <s v="VIJAY NIKAM"/>
    <s v="NUTAN KAMBLE"/>
    <m/>
    <m/>
    <m/>
    <m/>
    <m/>
    <m/>
    <m/>
    <m/>
    <m/>
    <m/>
    <m/>
    <m/>
    <m/>
    <m/>
    <m/>
    <m/>
    <m/>
    <m/>
    <m/>
    <m/>
    <m/>
    <m/>
    <m/>
    <m/>
    <m/>
    <m/>
    <m/>
    <m/>
    <m/>
    <m/>
    <n v="1"/>
    <m/>
    <m/>
    <m/>
    <m/>
    <m/>
    <m/>
    <m/>
    <m/>
    <m/>
    <m/>
    <m/>
    <m/>
    <m/>
    <m/>
    <m/>
    <m/>
    <m/>
    <m/>
    <m/>
    <m/>
    <m/>
    <m/>
    <m/>
    <m/>
    <m/>
    <m/>
    <m/>
    <m/>
    <m/>
    <m/>
    <m/>
    <m/>
    <m/>
    <m/>
    <m/>
    <m/>
    <m/>
    <m/>
    <m/>
    <m/>
    <m/>
    <m/>
    <m/>
    <m/>
    <m/>
    <m/>
    <m/>
    <m/>
    <m/>
    <m/>
    <m/>
    <m/>
    <m/>
    <m/>
    <m/>
    <m/>
    <m/>
    <m/>
    <m/>
    <m/>
    <m/>
    <m/>
    <n v="1"/>
    <n v="1"/>
    <s v="DUWT0025"/>
    <s v="A2yp9M344km"/>
    <s v="Allocated 02"/>
    <s v="Address Not Found (NC_ANF)"/>
    <s v="Customer residence add not found short add "/>
    <d v="2025-09-11T00:00:00"/>
    <s v="RINGING NO RESPONSE (RNR)"/>
    <s v="dt--08th  Sep 12:09pm called up customer no 9011613861  Its ringing "/>
    <d v="2025-09-08T00:00:00"/>
    <s v="NO"/>
  </r>
  <r>
    <n v="461736931"/>
    <s v="SACHIN GORAKSHA BHOR"/>
    <s v="ONLINE"/>
    <s v="22.09.25"/>
    <n v="3000"/>
    <m/>
    <m/>
    <m/>
    <n v="3427"/>
    <n v="3111"/>
    <x v="0"/>
    <x v="1"/>
    <x v="0"/>
    <x v="16"/>
    <n v="3111"/>
    <n v="95"/>
    <n v="0"/>
    <n v="1353"/>
    <s v="21.08.25"/>
    <n v="1.8697892359268861E-3"/>
    <n v="1.5498260612177521E-4"/>
    <s v="STABLE"/>
    <x v="3"/>
    <s v="PTP"/>
    <x v="1"/>
    <m/>
    <n v="30"/>
    <s v="CAVA"/>
    <m/>
    <s v="-"/>
    <s v="HIVARE-TARF-NARAYANGAON   ............   near z.p school PUNE 410504"/>
    <s v="NARAYAN GAON"/>
    <s v=" 9730487835 7218727237 "/>
    <s v="randstand India pvt ltd"/>
    <s v="a/p narayangaon   tal.junnar dist.pune  walzademLa  near shevantai pump PUNE 410504"/>
    <n v="4559"/>
    <n v="3111"/>
    <n v="27"/>
    <n v="55"/>
    <s v="-"/>
    <s v="NPA"/>
    <s v="MH14LH9492"/>
    <s v="SPLENDOR PLUS BS6 DRK CAST FI"/>
    <n v="45322"/>
    <n v="18"/>
    <x v="1"/>
    <s v="KAILASH ATKARI"/>
    <s v="AARTI ZENDE"/>
    <m/>
    <m/>
    <m/>
    <m/>
    <m/>
    <m/>
    <m/>
    <m/>
    <m/>
    <m/>
    <m/>
    <m/>
    <n v="1"/>
    <m/>
    <m/>
    <m/>
    <m/>
    <m/>
    <m/>
    <m/>
    <m/>
    <m/>
    <m/>
    <m/>
    <m/>
    <m/>
    <m/>
    <m/>
    <m/>
    <m/>
    <m/>
    <m/>
    <m/>
    <m/>
    <m/>
    <m/>
    <m/>
    <m/>
    <m/>
    <m/>
    <m/>
    <m/>
    <m/>
    <m/>
    <m/>
    <m/>
    <m/>
    <m/>
    <m/>
    <m/>
    <m/>
    <m/>
    <m/>
    <m/>
    <m/>
    <m/>
    <m/>
    <m/>
    <m/>
    <m/>
    <m/>
    <m/>
    <m/>
    <m/>
    <m/>
    <m/>
    <m/>
    <m/>
    <m/>
    <m/>
    <m/>
    <m/>
    <m/>
    <m/>
    <m/>
    <m/>
    <m/>
    <m/>
    <m/>
    <m/>
    <m/>
    <m/>
    <m/>
    <m/>
    <m/>
    <m/>
    <m/>
    <m/>
    <m/>
    <m/>
    <m/>
    <m/>
    <m/>
    <n v="1"/>
    <n v="1"/>
    <s v="ZBHT0021"/>
    <s v="k66kmTF72l8c"/>
    <s v="Allocated 02"/>
    <s v="Promise To Pay (PTP)"/>
    <s v="Ptp"/>
    <d v="2025-09-27T00:00:00"/>
    <s v="RINGING NO RESPONSE (RNR)"/>
    <s v="15:54-CALLED UP THE CUSTOMER NO. CUSTOMER CONTACT NUMBER ARE RINGING MODE"/>
    <d v="2025-09-17T00:00:00"/>
    <s v="NO"/>
  </r>
  <r>
    <n v="133086772"/>
    <s v="PRAVIN DASHRATH KURKUTE"/>
    <s v="ONLINE"/>
    <s v="22.09.25"/>
    <n v="3682"/>
    <s v="UPI"/>
    <n v="113944513450"/>
    <s v="BANK RB 29"/>
    <n v="3123"/>
    <n v="3123"/>
    <x v="0"/>
    <x v="2"/>
    <x v="0"/>
    <x v="12"/>
    <n v="3065.01"/>
    <n v="0"/>
    <n v="0"/>
    <n v="450"/>
    <s v="-"/>
    <n v="3.4416492230454512E-3"/>
    <n v="1.526914939213443E-4"/>
    <s v="RB"/>
    <x v="0"/>
    <s v="-"/>
    <x v="2"/>
    <s v="Addm not found"/>
    <m/>
    <s v="CNAVNA"/>
    <m/>
    <s v="-"/>
    <s v="S/O- Dashrath Kurkute Flat No F-15 Nandanvan Colony Dattamandir Lane Krushna Chowk Pimple Gurav Pimpale Gurav  Pune PUNE 411061"/>
    <s v="PIMPLE GURAV"/>
    <s v=" 9373074883 9373074883 "/>
    <s v="Saraswati Service Station"/>
    <s v="pimple saudagar pune pune  pune PUNE 411061"/>
    <n v="3573"/>
    <n v="3065.01"/>
    <n v="27"/>
    <n v="0"/>
    <s v="-"/>
    <s v="REGULAR"/>
    <s v="MH14KG6212"/>
    <s v="HONDA ACTIVA 6G DLX BS VI"/>
    <n v="44789"/>
    <n v="36"/>
    <x v="1"/>
    <s v="KAILASH ATKARI"/>
    <s v="NUTAN KAMBLE"/>
    <m/>
    <m/>
    <m/>
    <m/>
    <m/>
    <m/>
    <n v="1"/>
    <m/>
    <m/>
    <m/>
    <m/>
    <m/>
    <m/>
    <m/>
    <m/>
    <m/>
    <m/>
    <m/>
    <m/>
    <m/>
    <m/>
    <m/>
    <m/>
    <m/>
    <m/>
    <m/>
    <m/>
    <m/>
    <m/>
    <m/>
    <m/>
    <m/>
    <m/>
    <m/>
    <m/>
    <m/>
    <m/>
    <m/>
    <m/>
    <m/>
    <m/>
    <m/>
    <m/>
    <m/>
    <m/>
    <m/>
    <m/>
    <m/>
    <m/>
    <m/>
    <m/>
    <m/>
    <m/>
    <m/>
    <m/>
    <m/>
    <m/>
    <m/>
    <m/>
    <m/>
    <m/>
    <m/>
    <m/>
    <m/>
    <m/>
    <m/>
    <m/>
    <m/>
    <m/>
    <m/>
    <m/>
    <m/>
    <m/>
    <m/>
    <m/>
    <m/>
    <m/>
    <m/>
    <m/>
    <m/>
    <m/>
    <m/>
    <m/>
    <m/>
    <m/>
    <m/>
    <m/>
    <m/>
    <m/>
    <m/>
    <m/>
    <m/>
    <m/>
    <n v="1"/>
    <n v="1"/>
    <s v="ZBHT0015"/>
    <s v="B6GKb35oSf7"/>
    <s v="Allocated 02"/>
    <s v="Address Not Found (NC_ANF)"/>
    <s v="Visited at customer given address but address not found due to short address on system hence."/>
    <d v="2025-09-03T00:00:00"/>
    <s v="Call Back (CLB)"/>
    <s v="dt--17th sep 15:37 pm called up customer no 9373074883 call received by someone  before I intrudes my self call was disconnectd "/>
    <d v="2025-09-17T00:00:00"/>
    <s v="NO"/>
  </r>
  <r>
    <n v="130893764"/>
    <s v="ANJALI SANJAY JADHAV"/>
    <s v="ONLINE"/>
    <s v="30.09.25"/>
    <n v="3323"/>
    <s v="UPI"/>
    <m/>
    <m/>
    <n v="3117"/>
    <n v="3057"/>
    <x v="2"/>
    <x v="0"/>
    <x v="0"/>
    <x v="15"/>
    <n v="3057"/>
    <n v="266"/>
    <n v="0"/>
    <n v="1350"/>
    <s v="-"/>
    <n v="8.4858385456099937E-3"/>
    <n v="7.8507620318924711E-4"/>
    <s v="STABLE"/>
    <x v="0"/>
    <s v="-"/>
    <x v="5"/>
    <m/>
    <n v="18"/>
    <s v="CAVA"/>
    <m/>
    <m/>
    <s v="SARVE NO 26 NEAR LUMBINI BUDDHA VIHAR BOPODI PUNE   PUNE 411020"/>
    <s v="BOPODI"/>
    <s v=" 9145667205 9145667205 "/>
    <s v="PIMPRI CHINCHWAD MUNICIPAL CORPORAT"/>
    <s v="PIMPRI CHINCHWAD MUNICIPAL CORPORATION PIMPRI CHOWK PIMPRI PUNE   PUNE 411018"/>
    <n v="4673"/>
    <n v="3057"/>
    <n v="88"/>
    <n v="116"/>
    <s v="-"/>
    <s v="NPA"/>
    <s v="MH12UK2399"/>
    <s v="HONDA ACTIVA 6G DLX BS VI"/>
    <n v="44728"/>
    <n v="36"/>
    <x v="2"/>
    <s v="VIJAY NIKAM"/>
    <s v="NUTAN KAMBLE"/>
    <m/>
    <m/>
    <m/>
    <m/>
    <m/>
    <m/>
    <m/>
    <m/>
    <m/>
    <m/>
    <m/>
    <m/>
    <m/>
    <m/>
    <m/>
    <m/>
    <m/>
    <m/>
    <m/>
    <m/>
    <m/>
    <m/>
    <m/>
    <m/>
    <m/>
    <m/>
    <m/>
    <m/>
    <m/>
    <m/>
    <m/>
    <m/>
    <m/>
    <m/>
    <m/>
    <m/>
    <n v="1"/>
    <m/>
    <m/>
    <m/>
    <m/>
    <m/>
    <m/>
    <m/>
    <m/>
    <m/>
    <m/>
    <m/>
    <m/>
    <m/>
    <m/>
    <m/>
    <m/>
    <m/>
    <m/>
    <m/>
    <m/>
    <m/>
    <m/>
    <m/>
    <m/>
    <m/>
    <m/>
    <m/>
    <m/>
    <m/>
    <m/>
    <m/>
    <m/>
    <m/>
    <m/>
    <m/>
    <m/>
    <m/>
    <m/>
    <m/>
    <m/>
    <m/>
    <m/>
    <m/>
    <m/>
    <m/>
    <m/>
    <m/>
    <m/>
    <m/>
    <m/>
    <m/>
    <m/>
    <m/>
    <m/>
    <m/>
    <m/>
    <n v="1"/>
    <n v="1"/>
    <s v="ZBHT0009"/>
    <e v="#N/A"/>
    <e v="#N/A"/>
    <e v="#N/A"/>
    <e v="#N/A"/>
    <e v="#N/A"/>
    <s v="RINGING NO RESPONSE (RNR)"/>
    <s v="dt--13th sep 17:45 pm called up customer no 9145667205  Its  ringing "/>
    <d v="2025-09-13T00:00:00"/>
    <s v="NO"/>
  </r>
  <r>
    <n v="458086478"/>
    <s v="POOJA SHAILESH WAGH"/>
    <m/>
    <m/>
    <m/>
    <m/>
    <m/>
    <m/>
    <n v="1573"/>
    <n v="3146"/>
    <x v="5"/>
    <x v="1"/>
    <x v="1"/>
    <x v="0"/>
    <n v="3055.88"/>
    <n v="317"/>
    <n v="0"/>
    <n v="1350"/>
    <s v="FLOW"/>
    <n v="5.0811545115723021E-2"/>
    <n v="1.417507583337156E-2"/>
    <s v="STABLE"/>
    <x v="5"/>
    <s v="MPTP"/>
    <x v="0"/>
    <s v="Shifted"/>
    <n v="25"/>
    <s v="CAVNA"/>
    <m/>
    <s v="-"/>
    <s v="co Vijay bhausaheb   jadhav 612  gurudatta niwas  datta wadi   at nere pune nr.datta mandir PUNE 412115"/>
    <s v="BHUGAON"/>
    <s v="- 9763331203  "/>
    <n v="0"/>
    <s v="      "/>
    <n v="4813"/>
    <n v="3055.88"/>
    <n v="179"/>
    <n v="207"/>
    <s v="-"/>
    <s v="NPA"/>
    <s v="MH17CT5058"/>
    <s v="SPLENDOR PLUS BS6 I3S DRS CAST FI"/>
    <n v="45058"/>
    <n v="24"/>
    <x v="1"/>
    <s v="KAILASH ATKARI"/>
    <s v="NUTAN KAMBLE"/>
    <m/>
    <m/>
    <m/>
    <m/>
    <m/>
    <m/>
    <m/>
    <m/>
    <m/>
    <n v="1"/>
    <m/>
    <m/>
    <m/>
    <m/>
    <m/>
    <m/>
    <m/>
    <m/>
    <m/>
    <m/>
    <m/>
    <m/>
    <m/>
    <m/>
    <m/>
    <m/>
    <m/>
    <m/>
    <m/>
    <m/>
    <m/>
    <m/>
    <m/>
    <m/>
    <m/>
    <m/>
    <m/>
    <m/>
    <m/>
    <m/>
    <m/>
    <m/>
    <m/>
    <m/>
    <m/>
    <m/>
    <m/>
    <m/>
    <m/>
    <m/>
    <m/>
    <m/>
    <m/>
    <m/>
    <m/>
    <m/>
    <m/>
    <m/>
    <m/>
    <m/>
    <m/>
    <m/>
    <m/>
    <m/>
    <m/>
    <m/>
    <m/>
    <m/>
    <m/>
    <m/>
    <m/>
    <m/>
    <m/>
    <m/>
    <m/>
    <m/>
    <m/>
    <m/>
    <m/>
    <m/>
    <m/>
    <m/>
    <m/>
    <m/>
    <m/>
    <m/>
    <m/>
    <m/>
    <m/>
    <m/>
    <m/>
    <m/>
    <m/>
    <n v="1"/>
    <n v="1"/>
    <s v="DUWT0030"/>
    <s v="BocK7xPBFvz"/>
    <s v="Allocated 02"/>
    <s v="Shifted (NC_SFTD)"/>
    <s v="We had visited to customer but customer shifted "/>
    <d v="2025-09-04T00:00:00"/>
    <s v="RINGING NO RESPONSE (RNR)"/>
    <s v="dt--08th  Sep12:15 pm called up customer no 9763331203 Its  busy "/>
    <d v="2025-09-08T00:00:00"/>
    <s v="NO"/>
  </r>
  <r>
    <n v="453548367"/>
    <s v="KEDARNATH RAJSHEKHAR VIJAPURE"/>
    <m/>
    <m/>
    <m/>
    <m/>
    <m/>
    <m/>
    <n v="3051"/>
    <n v="3051"/>
    <x v="1"/>
    <x v="1"/>
    <x v="1"/>
    <x v="0"/>
    <n v="3001"/>
    <n v="407"/>
    <n v="0"/>
    <n v="1350"/>
    <s v="-"/>
    <n v="1.258109745655151E-2"/>
    <n v="6.9889428356922228E-4"/>
    <s v="STABLE"/>
    <x v="4"/>
    <s v="-"/>
    <x v="5"/>
    <m/>
    <m/>
    <s v="CAVA"/>
    <m/>
    <s v="-"/>
    <s v="HOUSE NO 1209 GANESHNAGAR   PIRANGUT  NR GANESH  MANDIR PUNE  GANESH MANDIR PUNE 412115"/>
    <s v="PIRANGUT"/>
    <s v=" 9579234569  "/>
    <s v="ANSEC HUMAN RESOURCE SERVICES PVT LTD"/>
    <s v="ANCEL MAN RESOURCE   SERVICES LTD  ANSEC HOUSE 4TH  FLOOR TANK ROAD SHANTINAGAR SHANTINAGAR PUNE 411006"/>
    <n v="4808"/>
    <n v="3001"/>
    <n v="119"/>
    <n v="147"/>
    <s v="-"/>
    <s v="NPA"/>
    <m/>
    <s v="HONDA SHINE SP DRUM BSVI"/>
    <n v="44708"/>
    <n v="36"/>
    <x v="1"/>
    <s v="KAILASH ATKARI"/>
    <s v="NUTAN KAMBLE"/>
    <m/>
    <m/>
    <m/>
    <m/>
    <m/>
    <m/>
    <m/>
    <m/>
    <m/>
    <n v="1"/>
    <m/>
    <m/>
    <m/>
    <m/>
    <m/>
    <m/>
    <m/>
    <m/>
    <m/>
    <m/>
    <m/>
    <m/>
    <m/>
    <m/>
    <m/>
    <m/>
    <m/>
    <m/>
    <m/>
    <m/>
    <m/>
    <m/>
    <m/>
    <m/>
    <m/>
    <m/>
    <m/>
    <m/>
    <m/>
    <m/>
    <m/>
    <m/>
    <m/>
    <m/>
    <m/>
    <m/>
    <m/>
    <m/>
    <m/>
    <m/>
    <m/>
    <m/>
    <m/>
    <m/>
    <m/>
    <m/>
    <m/>
    <m/>
    <m/>
    <m/>
    <m/>
    <m/>
    <m/>
    <m/>
    <m/>
    <m/>
    <m/>
    <m/>
    <m/>
    <m/>
    <m/>
    <m/>
    <m/>
    <m/>
    <m/>
    <m/>
    <m/>
    <m/>
    <m/>
    <m/>
    <m/>
    <m/>
    <m/>
    <m/>
    <m/>
    <m/>
    <m/>
    <m/>
    <m/>
    <m/>
    <m/>
    <m/>
    <m/>
    <n v="1"/>
    <n v="1"/>
    <s v="DUWT0030"/>
    <s v="B2QhohqPQB3"/>
    <s v="Allocated 02"/>
    <s v="Promise To Pay (PTP)"/>
    <s v="Meet customer in given ptp 22 Sep to customer but customer "/>
    <d v="2025-09-22T00:00:00"/>
    <s v="Call Back (CLB)"/>
    <s v="dt--08th  Sep 12:16pm called up customer no 9579234569  call received by someone I say its  customer no but someone not talk than disconnected the call "/>
    <d v="2025-09-08T00:00:00"/>
    <s v="NO"/>
  </r>
  <r>
    <n v="458966262"/>
    <s v="SWAPNIL RAJENDRA PARITE"/>
    <m/>
    <m/>
    <m/>
    <m/>
    <m/>
    <m/>
    <n v="3822"/>
    <n v="2880"/>
    <x v="4"/>
    <x v="1"/>
    <x v="1"/>
    <x v="1"/>
    <n v="2880"/>
    <n v="184"/>
    <n v="0"/>
    <n v="2250"/>
    <s v="-"/>
    <n v="2.861314471972233E-2"/>
    <n v="4.9311992657608667E-4"/>
    <s v="FLOW"/>
    <x v="1"/>
    <s v="-"/>
    <x v="2"/>
    <m/>
    <m/>
    <m/>
    <m/>
    <s v="-"/>
    <s v="FLAT NO B 301S   NO 7 1 SHRUTI HOMES  BENKAR WASTI  DHAYARI  PUNE 411041"/>
    <s v="DHAYARI"/>
    <s v=" 9823342502 9823342502 "/>
    <s v="OTHERS"/>
    <s v="Beldare Estate   Ambegaon Ambegaon  Ambegaon   PUNE 411046"/>
    <n v="5314"/>
    <n v="2880"/>
    <n v="57"/>
    <n v="85"/>
    <s v="-"/>
    <s v="REGULAR"/>
    <s v="MH12UU0242"/>
    <s v="HONDA HIGHNESS CB 350 DLX PRO BSVI"/>
    <n v="45120"/>
    <n v="24"/>
    <x v="1"/>
    <s v="VIJAY NIKAM"/>
    <s v="NUTAN KAMBLE"/>
    <m/>
    <m/>
    <m/>
    <m/>
    <m/>
    <m/>
    <m/>
    <m/>
    <m/>
    <m/>
    <m/>
    <m/>
    <m/>
    <m/>
    <m/>
    <m/>
    <m/>
    <m/>
    <m/>
    <m/>
    <m/>
    <m/>
    <m/>
    <m/>
    <m/>
    <m/>
    <m/>
    <n v="1"/>
    <m/>
    <m/>
    <m/>
    <m/>
    <m/>
    <m/>
    <m/>
    <m/>
    <m/>
    <m/>
    <m/>
    <m/>
    <m/>
    <m/>
    <m/>
    <m/>
    <m/>
    <m/>
    <m/>
    <m/>
    <m/>
    <m/>
    <m/>
    <m/>
    <m/>
    <m/>
    <m/>
    <m/>
    <m/>
    <m/>
    <m/>
    <m/>
    <m/>
    <m/>
    <m/>
    <m/>
    <m/>
    <m/>
    <m/>
    <m/>
    <m/>
    <m/>
    <m/>
    <m/>
    <m/>
    <m/>
    <m/>
    <m/>
    <m/>
    <m/>
    <m/>
    <m/>
    <m/>
    <m/>
    <m/>
    <m/>
    <m/>
    <m/>
    <m/>
    <m/>
    <m/>
    <m/>
    <m/>
    <m/>
    <m/>
    <n v="1"/>
    <n v="1"/>
    <s v="DUWT0031"/>
    <s v="G2o82oJumOyL"/>
    <s v="Allocated 02"/>
    <s v="Left Message (LMCB)"/>
    <s v="Left message customer wife"/>
    <d v="2025-09-10T00:00:00"/>
    <s v="RINGING NO RESPONSE (RNR)"/>
    <s v="dt--08th  Sep 12:19pm called up customer no 9823342502  Its  busy "/>
    <d v="2025-09-08T00:00:00"/>
    <s v="NO"/>
  </r>
  <r>
    <n v="464559884"/>
    <s v="SANDIP VISHVANATH JOGDAND"/>
    <m/>
    <m/>
    <m/>
    <m/>
    <m/>
    <m/>
    <n v="971"/>
    <n v="0"/>
    <x v="0"/>
    <x v="1"/>
    <x v="1"/>
    <x v="1"/>
    <n v="2803"/>
    <n v="20"/>
    <n v="0"/>
    <n v="1350"/>
    <s v="-"/>
    <n v="2.6381615708971191E-3"/>
    <n v="1.3963878012193369E-4"/>
    <s v="STABLE"/>
    <x v="3"/>
    <s v="-"/>
    <x v="1"/>
    <m/>
    <m/>
    <s v="CAVA"/>
    <m/>
    <m/>
    <s v="CHAWL NO B-3/17   UPPER INDIRANAGAR  BIBWEWADI VIT  COLLEGE  PUNE 411037"/>
    <s v="BIBWEWADI"/>
    <s v=" 7743979339  "/>
    <s v="sdfghjklxcvgbhjk"/>
    <s v="      "/>
    <n v="2341"/>
    <n v="2803"/>
    <n v="26"/>
    <n v="54"/>
    <s v="-"/>
    <s v="REGULAR"/>
    <s v="MH14LC3520"/>
    <s v="HONDA ACTIVA DLX"/>
    <n v="45600"/>
    <n v="12"/>
    <x v="0"/>
    <s v="VIJAY NIKAM"/>
    <s v="NUTAN KAMBLE"/>
    <m/>
    <m/>
    <m/>
    <m/>
    <m/>
    <m/>
    <m/>
    <m/>
    <m/>
    <m/>
    <m/>
    <m/>
    <m/>
    <m/>
    <m/>
    <m/>
    <m/>
    <m/>
    <m/>
    <m/>
    <m/>
    <m/>
    <m/>
    <m/>
    <m/>
    <m/>
    <m/>
    <m/>
    <m/>
    <m/>
    <m/>
    <m/>
    <m/>
    <m/>
    <m/>
    <m/>
    <m/>
    <m/>
    <m/>
    <m/>
    <m/>
    <m/>
    <n v="1"/>
    <m/>
    <m/>
    <m/>
    <m/>
    <m/>
    <m/>
    <m/>
    <m/>
    <m/>
    <m/>
    <m/>
    <m/>
    <m/>
    <m/>
    <m/>
    <m/>
    <m/>
    <m/>
    <m/>
    <m/>
    <m/>
    <m/>
    <m/>
    <m/>
    <m/>
    <m/>
    <m/>
    <m/>
    <m/>
    <m/>
    <m/>
    <m/>
    <m/>
    <m/>
    <m/>
    <m/>
    <m/>
    <m/>
    <m/>
    <m/>
    <m/>
    <m/>
    <m/>
    <m/>
    <m/>
    <m/>
    <m/>
    <m/>
    <m/>
    <m/>
    <n v="1"/>
    <n v="1"/>
    <s v="DUWT0031"/>
    <e v="#N/A"/>
    <s v="Allocated"/>
    <s v="Door Locked (NC_DL)"/>
    <s v="Customer house is door locked"/>
    <d v="2025-09-15T00:00:00"/>
    <s v="Non Contactable Customer (POT_SKIP)"/>
    <s v="dt--13th sep 17:48 pm called up customer no 7743979339 Its  not  connected "/>
    <d v="2025-09-13T00:00:00"/>
    <s v="NO"/>
  </r>
  <r>
    <n v="450159064"/>
    <s v="RISHIKESH PRAKASH PINGALE"/>
    <s v="ONLINE"/>
    <s v="24.09.25"/>
    <n v="2850"/>
    <s v="UPI"/>
    <n v="761046854989"/>
    <m/>
    <n v="2737"/>
    <n v="2616.75"/>
    <x v="2"/>
    <x v="2"/>
    <x v="0"/>
    <x v="13"/>
    <n v="2616.75"/>
    <n v="196"/>
    <n v="0"/>
    <n v="1350"/>
    <s v="FLOW"/>
    <n v="6.1959504399734529E-2"/>
    <n v="6.7201444379962787E-4"/>
    <s v="STABLE"/>
    <x v="0"/>
    <s v="PTP"/>
    <x v="1"/>
    <m/>
    <n v="23"/>
    <s v="CAVA"/>
    <m/>
    <m/>
    <s v="GANAPATI MANDIRAJAVAL   NARODI NARODI  PUNE AMBEGAON   MANCHAR 410503"/>
    <s v="MANCHAR"/>
    <s v=" 9730930873  "/>
    <s v="TATA MOTORS LIMITED"/>
    <s v="PUNE CHIKALI     PUNE 411039"/>
    <n v="4162.75"/>
    <n v="2616.75"/>
    <n v="88"/>
    <n v="0"/>
    <s v="-"/>
    <s v="NPA"/>
    <s v="MH14JQ5950"/>
    <s v="HONDA SHINE SP DISC BSVI"/>
    <n v="44344"/>
    <n v="48"/>
    <x v="2"/>
    <s v="VIJAY NIKAM"/>
    <s v="AARTI ZENDE"/>
    <m/>
    <m/>
    <m/>
    <m/>
    <m/>
    <m/>
    <m/>
    <m/>
    <m/>
    <m/>
    <m/>
    <m/>
    <m/>
    <m/>
    <m/>
    <m/>
    <m/>
    <m/>
    <m/>
    <m/>
    <m/>
    <m/>
    <m/>
    <m/>
    <m/>
    <m/>
    <m/>
    <m/>
    <m/>
    <m/>
    <m/>
    <m/>
    <m/>
    <m/>
    <m/>
    <m/>
    <n v="1"/>
    <m/>
    <m/>
    <m/>
    <m/>
    <m/>
    <m/>
    <m/>
    <m/>
    <m/>
    <m/>
    <m/>
    <m/>
    <m/>
    <m/>
    <m/>
    <m/>
    <m/>
    <m/>
    <m/>
    <m/>
    <m/>
    <m/>
    <m/>
    <m/>
    <m/>
    <m/>
    <m/>
    <m/>
    <m/>
    <n v="1"/>
    <m/>
    <m/>
    <m/>
    <m/>
    <m/>
    <m/>
    <m/>
    <m/>
    <m/>
    <m/>
    <m/>
    <m/>
    <m/>
    <m/>
    <m/>
    <m/>
    <m/>
    <m/>
    <m/>
    <m/>
    <m/>
    <m/>
    <m/>
    <m/>
    <m/>
    <m/>
    <n v="2"/>
    <n v="1"/>
    <s v="DUWT0029"/>
    <s v="BPdg90gwqw"/>
    <s v="Allocated 13"/>
    <s v="Left Message (LMCB)"/>
    <s v="Customer not available at residence address left message with relative"/>
    <d v="2025-09-23T00:00:00"/>
    <s v="RINGING NO RESPONSE (RNR)"/>
    <s v="18:17-CALLED UP THE CUSTOMER NO. CUSTOMER CONTACT NUMBER ARE BUSY   MODE"/>
    <d v="2025-09-16T00:00:00"/>
    <s v="NO"/>
  </r>
  <r>
    <n v="129686781"/>
    <s v="ANANDA RAMBHAU HUMBE"/>
    <m/>
    <m/>
    <m/>
    <m/>
    <m/>
    <m/>
    <n v="2874"/>
    <n v="2608"/>
    <x v="1"/>
    <x v="1"/>
    <x v="1"/>
    <x v="8"/>
    <n v="2608"/>
    <n v="355"/>
    <n v="0"/>
    <n v="1350"/>
    <s v="-"/>
    <n v="9.1671918996611493E-3"/>
    <n v="6.0736964063596525E-4"/>
    <s v="STABLE"/>
    <x v="3"/>
    <s v="-"/>
    <x v="1"/>
    <m/>
    <n v="18"/>
    <s v="CAVA"/>
    <m/>
    <s v="-"/>
    <s v="humbe wasti   KondgaonPune BHOR 412206"/>
    <s v="BHOR"/>
    <s v=" 9881727189 9881727189 "/>
    <s v="HOTEL SAI VAIBHAV"/>
    <s v="AP. MALEGAON BK BARAMATI TAL. BARAMATI DIST. PUNE  NR. SHIVNAPAR 413116"/>
    <n v="4313"/>
    <n v="2608"/>
    <n v="118"/>
    <n v="146"/>
    <s v="-"/>
    <s v="NPA"/>
    <s v="MH12UG5517"/>
    <s v="HONDA SHINE DRUM BSVI"/>
    <n v="44688"/>
    <n v="36"/>
    <x v="1"/>
    <s v="VIJAY NIKAM"/>
    <s v="NUTAN KAMBLE"/>
    <m/>
    <m/>
    <m/>
    <m/>
    <m/>
    <m/>
    <m/>
    <m/>
    <m/>
    <m/>
    <m/>
    <m/>
    <m/>
    <m/>
    <m/>
    <m/>
    <m/>
    <m/>
    <m/>
    <m/>
    <m/>
    <m/>
    <m/>
    <m/>
    <m/>
    <m/>
    <m/>
    <m/>
    <m/>
    <m/>
    <m/>
    <m/>
    <m/>
    <m/>
    <m/>
    <m/>
    <n v="1"/>
    <m/>
    <m/>
    <m/>
    <m/>
    <m/>
    <m/>
    <m/>
    <m/>
    <m/>
    <m/>
    <m/>
    <m/>
    <m/>
    <m/>
    <m/>
    <m/>
    <m/>
    <m/>
    <m/>
    <m/>
    <m/>
    <m/>
    <m/>
    <m/>
    <m/>
    <m/>
    <m/>
    <m/>
    <m/>
    <m/>
    <m/>
    <m/>
    <m/>
    <m/>
    <m/>
    <m/>
    <m/>
    <m/>
    <m/>
    <m/>
    <m/>
    <m/>
    <m/>
    <m/>
    <m/>
    <m/>
    <m/>
    <m/>
    <m/>
    <m/>
    <m/>
    <m/>
    <m/>
    <m/>
    <m/>
    <m/>
    <n v="1"/>
    <n v="1"/>
    <s v="DUWT0011"/>
    <s v="B6AApDhc6AmL"/>
    <s v="Allocated 02"/>
    <s v="Broken Promise (BP)"/>
    <s v="Customer break the ptp"/>
    <d v="2025-09-30T00:00:00"/>
    <s v="RINGING NO RESPONSE (RNR)"/>
    <s v="dt--08th  Sep 12:21pm called up customer no 9881727189 Its busy"/>
    <d v="2025-09-08T00:00:00"/>
    <s v="NO"/>
  </r>
  <r>
    <n v="136259650"/>
    <s v="POOJA ANIL PAWAR"/>
    <m/>
    <m/>
    <m/>
    <m/>
    <m/>
    <m/>
    <n v="3093"/>
    <n v="2547"/>
    <x v="2"/>
    <x v="1"/>
    <x v="1"/>
    <x v="0"/>
    <n v="2547"/>
    <n v="303"/>
    <n v="0"/>
    <n v="0"/>
    <s v="25.08.25"/>
    <n v="6.5786195793511313E-3"/>
    <n v="6.5410176301047189E-4"/>
    <s v="STABLE"/>
    <x v="3"/>
    <s v="PTP"/>
    <x v="1"/>
    <m/>
    <n v="18"/>
    <s v="CAVA"/>
    <m/>
    <s v="-"/>
    <s v="Shivtej Nagar Near KPIT   Company HinjavadiPune PUNE 411057"/>
    <s v="HINJEWADI"/>
    <s v=" 7709163870 7709163870 "/>
    <s v="VIVO ICON"/>
    <s v="opp d mart hinjewadi wakad road hinjewadi  pune PUNE 411057"/>
    <n v="2850"/>
    <n v="2547"/>
    <n v="87"/>
    <n v="115"/>
    <s v="-"/>
    <s v="NPA"/>
    <s v="MH14KM2466"/>
    <s v="SPLENDOR PLUS I3S XTEC"/>
    <n v="44895"/>
    <n v="30"/>
    <x v="1"/>
    <s v="KAILASH ATKARI"/>
    <s v="NUTAN KAMBLE"/>
    <n v="1"/>
    <m/>
    <m/>
    <m/>
    <m/>
    <m/>
    <m/>
    <m/>
    <m/>
    <m/>
    <m/>
    <m/>
    <m/>
    <m/>
    <m/>
    <m/>
    <m/>
    <m/>
    <m/>
    <m/>
    <m/>
    <m/>
    <m/>
    <m/>
    <m/>
    <m/>
    <m/>
    <m/>
    <m/>
    <m/>
    <m/>
    <m/>
    <m/>
    <m/>
    <m/>
    <m/>
    <m/>
    <m/>
    <m/>
    <m/>
    <m/>
    <m/>
    <m/>
    <m/>
    <m/>
    <m/>
    <m/>
    <m/>
    <m/>
    <m/>
    <m/>
    <m/>
    <m/>
    <m/>
    <m/>
    <m/>
    <m/>
    <m/>
    <m/>
    <m/>
    <m/>
    <m/>
    <m/>
    <m/>
    <m/>
    <m/>
    <m/>
    <m/>
    <m/>
    <m/>
    <m/>
    <m/>
    <m/>
    <m/>
    <m/>
    <m/>
    <m/>
    <m/>
    <m/>
    <m/>
    <m/>
    <m/>
    <m/>
    <m/>
    <m/>
    <m/>
    <m/>
    <m/>
    <m/>
    <m/>
    <m/>
    <m/>
    <m/>
    <n v="1"/>
    <n v="1"/>
    <s v="DUWT0030"/>
    <s v="G6YnZtUsBom"/>
    <s v="Allocated 02"/>
    <s v="Promise To Pay (PTP)"/>
    <s v="Meet customer in given ptp 7 Sep to customer but customer "/>
    <d v="2025-09-07T00:00:00"/>
    <s v="Non Contactable Customer (POT_SKIP)"/>
    <s v="dt--17th sep16:56 pm called up customer no 7709163870 Its call forwaed to voice mail "/>
    <d v="2025-09-17T00:00:00"/>
    <s v="NO"/>
  </r>
  <r>
    <n v="458265024"/>
    <s v="DARSHANA GAUTAM BHALESAIN"/>
    <m/>
    <m/>
    <m/>
    <m/>
    <m/>
    <m/>
    <n v="681"/>
    <n v="2604"/>
    <x v="5"/>
    <x v="1"/>
    <x v="1"/>
    <x v="11"/>
    <n v="2528"/>
    <n v="264"/>
    <n v="0"/>
    <n v="1800"/>
    <s v="-"/>
    <n v="0.35460793940244068"/>
    <n v="1.1726439423918249E-2"/>
    <s v="FLOW"/>
    <x v="2"/>
    <s v="-"/>
    <x v="3"/>
    <m/>
    <m/>
    <s v="CAVNA"/>
    <m/>
    <s v="-"/>
    <s v="ADHIRA BEUTY PARLOUR   C/O GAUTAM  BHALESAIN NEAR  Z. P. MUPO MAHAGAON PAWANA NAGAR  NEAR Z.P. SCHOOL PUNE 410406"/>
    <s v="PAVNA NAGAR"/>
    <s v=" 9356139622  "/>
    <n v="0"/>
    <s v="      "/>
    <n v="4668"/>
    <n v="2528"/>
    <n v="179"/>
    <n v="207"/>
    <s v="-"/>
    <s v="NPA"/>
    <s v="MH14JT1371"/>
    <s v="BAJAJ CT 110 X"/>
    <n v="45071"/>
    <n v="24"/>
    <x v="1"/>
    <s v="VIJAY NIKAM"/>
    <s v="AARTI ZENDE"/>
    <m/>
    <m/>
    <m/>
    <m/>
    <m/>
    <m/>
    <m/>
    <m/>
    <m/>
    <m/>
    <m/>
    <m/>
    <m/>
    <m/>
    <m/>
    <m/>
    <m/>
    <m/>
    <m/>
    <m/>
    <m/>
    <m/>
    <m/>
    <m/>
    <m/>
    <m/>
    <m/>
    <m/>
    <m/>
    <m/>
    <m/>
    <m/>
    <m/>
    <m/>
    <m/>
    <m/>
    <m/>
    <m/>
    <m/>
    <m/>
    <m/>
    <m/>
    <n v="1"/>
    <m/>
    <m/>
    <m/>
    <m/>
    <m/>
    <m/>
    <m/>
    <m/>
    <m/>
    <m/>
    <m/>
    <m/>
    <m/>
    <m/>
    <m/>
    <m/>
    <m/>
    <m/>
    <m/>
    <m/>
    <m/>
    <m/>
    <m/>
    <m/>
    <m/>
    <m/>
    <m/>
    <m/>
    <m/>
    <m/>
    <m/>
    <m/>
    <m/>
    <m/>
    <m/>
    <m/>
    <m/>
    <m/>
    <m/>
    <m/>
    <m/>
    <m/>
    <m/>
    <m/>
    <m/>
    <m/>
    <m/>
    <m/>
    <m/>
    <m/>
    <n v="1"/>
    <n v="1"/>
    <s v="ZBHT0013"/>
    <s v="A6ed9WPkXvm"/>
    <s v="Allocated 04"/>
    <s v="Promise To Pay (PTP)"/>
    <s v="Ptp"/>
    <d v="2025-09-18T00:00:00"/>
    <e v="#N/A"/>
    <e v="#N/A"/>
    <e v="#N/A"/>
    <s v="NO"/>
  </r>
  <r>
    <n v="463636577"/>
    <s v="SAIL SUNIL GAWADE"/>
    <m/>
    <m/>
    <m/>
    <m/>
    <m/>
    <s v="BANK RB 22"/>
    <n v="2424"/>
    <n v="2424"/>
    <x v="4"/>
    <x v="2"/>
    <x v="1"/>
    <x v="17"/>
    <n v="2376"/>
    <n v="57"/>
    <n v="0"/>
    <n v="900"/>
    <s v="FLOW"/>
    <n v="1.8321226621544218E-2"/>
    <n v="4.0682393942527152E-4"/>
    <s v="RB"/>
    <x v="0"/>
    <s v="NC"/>
    <x v="2"/>
    <s v="Add not found"/>
    <m/>
    <s v="CNAVNA"/>
    <m/>
    <s v="-"/>
    <s v="NEAR LAXMI MANDIR   1304 KUSGAON  OLKAI WADI LONAVALA  PU NE .  LONAVALA 410401"/>
    <s v="KUSGAON"/>
    <s v=" 9158767109  "/>
    <s v="qwertyuio"/>
    <s v="      "/>
    <n v="3381"/>
    <n v="2376"/>
    <n v="57"/>
    <n v="0"/>
    <s v="-"/>
    <s v="REGULAR"/>
    <s v="MH14LF0787"/>
    <s v="ACTIVA 125 DISC BSVI"/>
    <n v="45506"/>
    <n v="12"/>
    <x v="1"/>
    <s v="VIJAY NIKAM"/>
    <s v="AARTI ZENDE"/>
    <m/>
    <m/>
    <m/>
    <m/>
    <m/>
    <m/>
    <m/>
    <m/>
    <m/>
    <m/>
    <m/>
    <m/>
    <m/>
    <m/>
    <m/>
    <m/>
    <m/>
    <m/>
    <m/>
    <m/>
    <m/>
    <m/>
    <m/>
    <m/>
    <m/>
    <m/>
    <m/>
    <m/>
    <m/>
    <m/>
    <n v="1"/>
    <m/>
    <m/>
    <m/>
    <m/>
    <m/>
    <m/>
    <m/>
    <m/>
    <m/>
    <m/>
    <m/>
    <m/>
    <m/>
    <m/>
    <m/>
    <m/>
    <m/>
    <m/>
    <m/>
    <m/>
    <m/>
    <m/>
    <m/>
    <m/>
    <m/>
    <m/>
    <m/>
    <m/>
    <m/>
    <m/>
    <m/>
    <m/>
    <m/>
    <m/>
    <m/>
    <m/>
    <m/>
    <m/>
    <m/>
    <m/>
    <m/>
    <m/>
    <m/>
    <m/>
    <m/>
    <m/>
    <m/>
    <m/>
    <m/>
    <m/>
    <m/>
    <m/>
    <m/>
    <m/>
    <m/>
    <m/>
    <m/>
    <m/>
    <m/>
    <m/>
    <m/>
    <m/>
    <n v="1"/>
    <n v="1"/>
    <s v="DUWT0013"/>
    <s v="G2xRxlr-dy7"/>
    <s v="Allocated 04"/>
    <s v="Address Not Found (NC_ANF)"/>
    <s v="Short address "/>
    <d v="2025-09-11T00:00:00"/>
    <s v="RINGING NO RESPONSE (RNR)"/>
    <s v="16:04-CALLED UP THE CUSTOMER NO. CUSTOMER CONTACT NUMBER ARE RINGING MODE"/>
    <d v="2025-09-08T00:00:00"/>
    <s v="NO"/>
  </r>
  <r>
    <n v="450140734"/>
    <s v="YOGESH BAJIRAO SHINDE"/>
    <m/>
    <m/>
    <m/>
    <m/>
    <m/>
    <m/>
    <n v="2413"/>
    <n v="2340"/>
    <x v="2"/>
    <x v="1"/>
    <x v="1"/>
    <x v="10"/>
    <n v="2340"/>
    <n v="187"/>
    <n v="0"/>
    <n v="1350"/>
    <s v="FLOW"/>
    <n v="9.8990960602359148E-3"/>
    <n v="6.0094154905555722E-4"/>
    <s v="STABLE"/>
    <x v="3"/>
    <s v="BPTP"/>
    <x v="1"/>
    <m/>
    <m/>
    <m/>
    <m/>
    <s v="-"/>
    <s v="RAMBHAU WANJARI   CHWAL NEAR RAILWAY  GATE KASARWADI  NEAR KARALE HANUMAN MANDIR  PUNE 411034"/>
    <s v="KASARWADI"/>
    <s v=" 9970576950  "/>
    <s v="VISAGE HOLDINGS AND FINANCE PVT LTD"/>
    <s v="Dapodi Dapodi     PUNE 411012"/>
    <n v="3877"/>
    <n v="2340"/>
    <n v="88"/>
    <n v="116"/>
    <s v="-"/>
    <s v="NPA"/>
    <s v="MH14JQ4006"/>
    <s v="HONDA ACTIVA 6G DLX BS VI"/>
    <n v="44338"/>
    <n v="48"/>
    <x v="1"/>
    <s v="VIJAY NIKAM"/>
    <s v="NUTAN KAMBLE"/>
    <m/>
    <m/>
    <m/>
    <n v="1"/>
    <m/>
    <m/>
    <m/>
    <m/>
    <m/>
    <m/>
    <m/>
    <m/>
    <m/>
    <m/>
    <m/>
    <m/>
    <m/>
    <m/>
    <m/>
    <m/>
    <m/>
    <m/>
    <m/>
    <m/>
    <m/>
    <m/>
    <m/>
    <m/>
    <m/>
    <m/>
    <m/>
    <m/>
    <m/>
    <n v="1"/>
    <m/>
    <m/>
    <n v="1"/>
    <m/>
    <m/>
    <m/>
    <m/>
    <m/>
    <m/>
    <m/>
    <m/>
    <m/>
    <m/>
    <m/>
    <m/>
    <m/>
    <m/>
    <m/>
    <m/>
    <m/>
    <m/>
    <m/>
    <m/>
    <m/>
    <m/>
    <m/>
    <m/>
    <m/>
    <m/>
    <m/>
    <m/>
    <m/>
    <m/>
    <m/>
    <m/>
    <m/>
    <m/>
    <m/>
    <m/>
    <m/>
    <m/>
    <m/>
    <m/>
    <m/>
    <m/>
    <m/>
    <m/>
    <m/>
    <m/>
    <m/>
    <m/>
    <m/>
    <m/>
    <m/>
    <m/>
    <m/>
    <m/>
    <m/>
    <m/>
    <n v="3"/>
    <n v="1"/>
    <s v="DUWT0025"/>
    <s v="A6aBiqhhAeyz"/>
    <s v="Allocated 02"/>
    <s v="Promise To Pay (PTP)"/>
    <s v="Customer given ptp to online payment "/>
    <d v="2025-09-13T00:00:00"/>
    <s v="RINGING NO RESPONSE (RNR)"/>
    <s v="dt--08th  Sep 12:28pm called up customer no 9970576950 Its busy "/>
    <d v="2025-09-08T00:00:00"/>
    <s v="NO"/>
  </r>
  <r>
    <n v="129028682"/>
    <s v="MOSIN ABBAS SHAIKH"/>
    <s v="ONLINE"/>
    <s v="11.09.25"/>
    <n v="2699"/>
    <s v="UPI"/>
    <m/>
    <m/>
    <n v="2699"/>
    <n v="2246"/>
    <x v="1"/>
    <x v="0"/>
    <x v="0"/>
    <x v="9"/>
    <n v="2246"/>
    <n v="417"/>
    <n v="0"/>
    <n v="1350"/>
    <s v="-"/>
    <n v="7.6801669366009396E-3"/>
    <n v="5.2306449879922464E-4"/>
    <s v="STABLE"/>
    <x v="0"/>
    <s v="-"/>
    <x v="4"/>
    <m/>
    <m/>
    <s v="CAVA"/>
    <m/>
    <s v="-"/>
    <s v="Lohegaon Road Behind Masjid Galli Indira Nagar  Barma   Shel Pune City Pune PUNE 411032"/>
    <s v="LOHEGAON"/>
    <s v=" 9067177193 9067177193 "/>
    <s v="RAJKUMAR DHAKNE BUILDER"/>
    <s v="Lane no.5  Kalyani nagar. Yerwada.  Near Irani cafe PUNE 411006"/>
    <n v="4013"/>
    <n v="2246"/>
    <n v="118"/>
    <n v="23"/>
    <s v="-"/>
    <s v="NPA"/>
    <s v="MH12UE6305"/>
    <s v="SPLENDOR PLUS BS6 I3S DRS CAST FI"/>
    <n v="44672"/>
    <n v="36"/>
    <x v="1"/>
    <s v="VIJAY NIKAM"/>
    <s v="NUTAN KAMBLE"/>
    <m/>
    <m/>
    <m/>
    <m/>
    <m/>
    <m/>
    <m/>
    <m/>
    <m/>
    <m/>
    <m/>
    <m/>
    <n v="1"/>
    <m/>
    <m/>
    <m/>
    <m/>
    <m/>
    <m/>
    <m/>
    <m/>
    <m/>
    <m/>
    <m/>
    <m/>
    <m/>
    <m/>
    <m/>
    <m/>
    <m/>
    <n v="1"/>
    <m/>
    <m/>
    <m/>
    <m/>
    <m/>
    <m/>
    <m/>
    <m/>
    <m/>
    <m/>
    <m/>
    <m/>
    <m/>
    <m/>
    <m/>
    <m/>
    <m/>
    <m/>
    <m/>
    <m/>
    <m/>
    <m/>
    <m/>
    <m/>
    <m/>
    <m/>
    <m/>
    <m/>
    <m/>
    <m/>
    <m/>
    <m/>
    <m/>
    <m/>
    <m/>
    <m/>
    <m/>
    <m/>
    <m/>
    <m/>
    <m/>
    <m/>
    <m/>
    <m/>
    <m/>
    <m/>
    <m/>
    <m/>
    <m/>
    <m/>
    <m/>
    <m/>
    <m/>
    <m/>
    <m/>
    <m/>
    <m/>
    <m/>
    <m/>
    <m/>
    <m/>
    <m/>
    <n v="2"/>
    <n v="1"/>
    <s v="ZBHT0012"/>
    <s v="k2BdqNdDE1r"/>
    <s v="Allocated 02"/>
    <s v="Payment (PAID)"/>
    <n v="3000"/>
    <d v="2025-09-11T00:00:00"/>
    <s v="RINGING NO RESPONSE (RNR)"/>
    <s v="dt--08th  Sep 12:31pm called up customer no 9067177193  Its busy "/>
    <d v="2025-09-08T00:00:00"/>
    <s v="NO"/>
  </r>
  <r>
    <n v="458357140"/>
    <s v="SURENDRA MEHTA"/>
    <m/>
    <m/>
    <m/>
    <m/>
    <m/>
    <m/>
    <n v="4483"/>
    <n v="2084.85"/>
    <x v="2"/>
    <x v="1"/>
    <x v="1"/>
    <x v="2"/>
    <n v="2084.85"/>
    <n v="317"/>
    <n v="0"/>
    <n v="1350"/>
    <s v="FLOW"/>
    <n v="9.8047132131378681E-3"/>
    <n v="5.3541580707199932E-4"/>
    <s v="FLOW"/>
    <x v="1"/>
    <s v="-"/>
    <x v="2"/>
    <m/>
    <m/>
    <m/>
    <m/>
    <s v="-"/>
    <s v="gno 131 mulewasti   birdawadi tal  khed dist pune  khed pune birdvadi kalubai mandir PUNE 410501"/>
    <s v="BIRADWADI"/>
    <s v=" 9630336942 8969437004 "/>
    <s v="s l polykot pvt ltd"/>
    <s v="ap waghjai nagar   chakan tal khed  dist pune  green park PUNE 410501"/>
    <n v="3751.85"/>
    <n v="2084.85"/>
    <n v="88"/>
    <n v="116"/>
    <s v="-"/>
    <s v="REGULAR"/>
    <s v="MH14KX2555"/>
    <s v="HONDA ACTIVA 6G STD BS VI"/>
    <n v="45079"/>
    <n v="24"/>
    <x v="1"/>
    <s v="KAILASH ATKARI"/>
    <s v="AARTI ZENDE"/>
    <m/>
    <m/>
    <m/>
    <m/>
    <m/>
    <m/>
    <m/>
    <m/>
    <m/>
    <m/>
    <m/>
    <m/>
    <m/>
    <m/>
    <m/>
    <n v="1"/>
    <m/>
    <m/>
    <m/>
    <m/>
    <m/>
    <m/>
    <m/>
    <m/>
    <m/>
    <m/>
    <m/>
    <m/>
    <m/>
    <m/>
    <m/>
    <m/>
    <m/>
    <m/>
    <m/>
    <m/>
    <m/>
    <m/>
    <m/>
    <m/>
    <m/>
    <m/>
    <m/>
    <m/>
    <m/>
    <m/>
    <m/>
    <m/>
    <m/>
    <m/>
    <m/>
    <m/>
    <m/>
    <m/>
    <m/>
    <m/>
    <m/>
    <m/>
    <m/>
    <m/>
    <m/>
    <m/>
    <m/>
    <m/>
    <m/>
    <m/>
    <m/>
    <m/>
    <m/>
    <m/>
    <m/>
    <m/>
    <m/>
    <m/>
    <m/>
    <m/>
    <m/>
    <m/>
    <m/>
    <m/>
    <m/>
    <m/>
    <m/>
    <m/>
    <m/>
    <m/>
    <m/>
    <m/>
    <m/>
    <m/>
    <m/>
    <m/>
    <m/>
    <n v="1"/>
    <n v="1"/>
    <s v="DUWT0017"/>
    <s v="k6sPEohC87"/>
    <s v="Allocated 02"/>
    <s v="Shifted (NC_SFTD)"/>
    <s v="Customer shifted from residence "/>
    <d v="2025-09-06T00:00:00"/>
    <s v="Non Contactable Customer (POT_SKIP)"/>
    <s v="17:16-CALLED UP THE CUSTOMER NO. 9630336942 CUSTOMER IS NOT CONTACTABLE ON ANY CONTACT NO.IN SYSTEM"/>
    <d v="2025-09-01T00:00:00"/>
    <s v="NO"/>
  </r>
  <r>
    <n v="116139656"/>
    <s v="NAMRATA DNYANESHWAR TORADMAL"/>
    <m/>
    <m/>
    <m/>
    <m/>
    <m/>
    <s v="BANK RB 29"/>
    <n v="2491"/>
    <n v="2019"/>
    <x v="4"/>
    <x v="2"/>
    <x v="1"/>
    <x v="7"/>
    <n v="2019"/>
    <n v="121"/>
    <n v="0"/>
    <n v="2250"/>
    <s v="-"/>
    <n v="3.444362239226464E-3"/>
    <n v="3.456976151934441E-4"/>
    <s v="STABLE"/>
    <x v="0"/>
    <s v="-"/>
    <x v="1"/>
    <m/>
    <n v="22"/>
    <s v="CAVA"/>
    <m/>
    <s v="-"/>
    <s v="ROOM NO 7 SR NO 8 5 NEW SINATH NAGAR AT THERGAON NR NEW HERITAGE ENGLISH SCHOOL  NR TULJA BHAVANI TEMPLE PUNE 411033"/>
    <s v="THERGAON"/>
    <s v=" 7030111849  "/>
    <s v="AVENUE SUPERMARTS LIMITED"/>
    <s v="D MART MALL  AT KALEWADI PUNE  NR KALEWADI PHATA PUNE 411017"/>
    <n v="4390"/>
    <n v="2019"/>
    <n v="57"/>
    <n v="0"/>
    <s v="-"/>
    <s v="REGULAR"/>
    <s v="MH14JK3922"/>
    <s v="HERO SPLENDOR PLUS"/>
    <n v="44209"/>
    <n v="54"/>
    <x v="1"/>
    <s v="KAILASH ATKARI"/>
    <s v="NUTAN KAMBLE"/>
    <m/>
    <m/>
    <m/>
    <m/>
    <m/>
    <m/>
    <m/>
    <m/>
    <m/>
    <n v="1"/>
    <m/>
    <m/>
    <m/>
    <m/>
    <m/>
    <m/>
    <m/>
    <m/>
    <m/>
    <m/>
    <m/>
    <m/>
    <m/>
    <m/>
    <m/>
    <m/>
    <m/>
    <m/>
    <m/>
    <m/>
    <m/>
    <m/>
    <m/>
    <m/>
    <m/>
    <m/>
    <m/>
    <m/>
    <m/>
    <m/>
    <m/>
    <m/>
    <m/>
    <m/>
    <m/>
    <m/>
    <m/>
    <m/>
    <m/>
    <m/>
    <m/>
    <m/>
    <m/>
    <m/>
    <m/>
    <m/>
    <m/>
    <m/>
    <m/>
    <m/>
    <m/>
    <m/>
    <m/>
    <m/>
    <m/>
    <m/>
    <m/>
    <m/>
    <m/>
    <m/>
    <m/>
    <m/>
    <m/>
    <m/>
    <m/>
    <m/>
    <m/>
    <m/>
    <m/>
    <m/>
    <m/>
    <m/>
    <m/>
    <m/>
    <m/>
    <m/>
    <m/>
    <m/>
    <m/>
    <m/>
    <m/>
    <m/>
    <m/>
    <n v="1"/>
    <n v="1"/>
    <s v="ZBHT0015"/>
    <s v="Ao8vRmyfPltc"/>
    <s v="Allocated 02"/>
    <s v="Promise To Pay (PTP)"/>
    <s v="Visit cm residence address cm husband make the online ptp on 15th"/>
    <d v="2025-09-15T00:00:00"/>
    <s v="RINGING NO RESPONSE (RNR)"/>
    <s v="16:05-CALLED UP THE CUSTOMER NO. CUSTOMER CONTACT NUMBER ARE RINGING MODE"/>
    <d v="2025-09-08T00:00:00"/>
    <s v="NO"/>
  </r>
  <r>
    <n v="459568362"/>
    <s v="TANAJI BHAGUJI TALAPE"/>
    <s v="ONLINE"/>
    <s v="10.09.25"/>
    <n v="4819"/>
    <m/>
    <m/>
    <m/>
    <n v="1031"/>
    <n v="1031"/>
    <x v="0"/>
    <x v="2"/>
    <x v="0"/>
    <x v="5"/>
    <n v="2003"/>
    <n v="13"/>
    <n v="0"/>
    <n v="2274"/>
    <s v="-"/>
    <n v="1.3086885051648959E-3"/>
    <n v="9.9784686615852044E-5"/>
    <s v="STABLE"/>
    <x v="0"/>
    <s v="-"/>
    <x v="1"/>
    <m/>
    <n v="20"/>
    <m/>
    <m/>
    <s v="-"/>
    <s v="KUSUM FLOWERS PLOT   NO 22 MIDC  TALEGAON AMBI PUNE  MIDC CIRCLE  PUNE 410507"/>
    <s v="TALEGAON"/>
    <s v=" 7038606260  "/>
    <s v="OTHERS"/>
    <s v="      "/>
    <n v="3318"/>
    <n v="2003"/>
    <n v="26"/>
    <n v="0"/>
    <s v="-"/>
    <s v="REGULAR"/>
    <s v="MH46CC9377"/>
    <s v="HONDA ACTIVA 6G DLX BS VI"/>
    <n v="45166"/>
    <n v="24"/>
    <x v="1"/>
    <s v="VIJAY NIKAM"/>
    <s v="NUTAN KAMBLE"/>
    <m/>
    <m/>
    <m/>
    <m/>
    <m/>
    <m/>
    <m/>
    <m/>
    <m/>
    <m/>
    <m/>
    <m/>
    <m/>
    <m/>
    <m/>
    <m/>
    <m/>
    <m/>
    <m/>
    <m/>
    <m/>
    <n v="1"/>
    <m/>
    <m/>
    <m/>
    <m/>
    <m/>
    <m/>
    <m/>
    <m/>
    <m/>
    <m/>
    <m/>
    <m/>
    <m/>
    <m/>
    <m/>
    <m/>
    <m/>
    <m/>
    <m/>
    <m/>
    <m/>
    <m/>
    <m/>
    <m/>
    <m/>
    <m/>
    <m/>
    <m/>
    <m/>
    <m/>
    <m/>
    <m/>
    <n v="1"/>
    <m/>
    <m/>
    <m/>
    <m/>
    <m/>
    <m/>
    <m/>
    <m/>
    <m/>
    <m/>
    <m/>
    <m/>
    <m/>
    <m/>
    <m/>
    <m/>
    <m/>
    <m/>
    <m/>
    <m/>
    <m/>
    <m/>
    <m/>
    <m/>
    <m/>
    <m/>
    <m/>
    <m/>
    <m/>
    <m/>
    <m/>
    <m/>
    <m/>
    <m/>
    <m/>
    <m/>
    <m/>
    <m/>
    <n v="2"/>
    <n v="1"/>
    <s v="DUWT0027"/>
    <s v="G2YPotaVYvc"/>
    <s v="Allocated 02"/>
    <s v="Payment (PAID)"/>
    <s v="Visited to Customers residence address met to his friend he called to Customer Customer already paid full and final amt. Rs. 4830/- by online payment mode "/>
    <d v="2025-09-19T00:00:00"/>
    <s v="Non Contactable Customer (POT_SKIP)"/>
    <s v="dt--08th  Sep 12:32pm called up customer no 7038606260 Its not connected "/>
    <d v="2025-09-08T00:00:00"/>
    <s v="NO"/>
  </r>
  <r>
    <n v="457244218"/>
    <s v="NIKHIL RAJENDRA GADE"/>
    <m/>
    <m/>
    <m/>
    <m/>
    <m/>
    <m/>
    <n v="2308"/>
    <n v="1881"/>
    <x v="5"/>
    <x v="1"/>
    <x v="1"/>
    <x v="0"/>
    <n v="1881"/>
    <n v="292"/>
    <n v="0"/>
    <n v="450"/>
    <s v="-"/>
    <n v="3.127626620242778E-2"/>
    <n v="8.7252502200910742E-3"/>
    <s v="FLOW"/>
    <x v="1"/>
    <s v="-"/>
    <x v="2"/>
    <s v="Shifted"/>
    <m/>
    <s v="CNAVNA"/>
    <m/>
    <s v="-"/>
    <s v="FLAT NO A 902 SHLOK   APARTMENT  BHUMMKAR S NO 6  NAGAR BHUMKAR CHOWK NARHE PUNE  PUNE 411041"/>
    <s v="BHUMKAR CHOWK"/>
    <s v=" 9028587171 9028587171 "/>
    <s v="OTHERS"/>
    <s v="FLAT NO A 902 SHLOK   APARTMENT  BHUMMKAR S NO 6  NAGAR BHUMKAR CHOWK NARHE PUNE PUNE  PUNE 411041"/>
    <n v="2623"/>
    <n v="1881"/>
    <n v="179"/>
    <n v="207"/>
    <s v="-"/>
    <s v="NPA"/>
    <s v="MH12UD1121"/>
    <s v="XTREME 160R STEALTH EDITION"/>
    <n v="45001"/>
    <n v="24"/>
    <x v="1"/>
    <s v="KAILASH ATKARI"/>
    <s v="NUTAN KAMBLE"/>
    <m/>
    <m/>
    <m/>
    <n v="1"/>
    <m/>
    <m/>
    <m/>
    <m/>
    <m/>
    <m/>
    <m/>
    <m/>
    <m/>
    <m/>
    <m/>
    <m/>
    <m/>
    <m/>
    <m/>
    <m/>
    <m/>
    <m/>
    <m/>
    <m/>
    <m/>
    <m/>
    <m/>
    <m/>
    <m/>
    <m/>
    <m/>
    <m/>
    <m/>
    <m/>
    <m/>
    <m/>
    <m/>
    <m/>
    <m/>
    <m/>
    <m/>
    <m/>
    <m/>
    <m/>
    <m/>
    <m/>
    <m/>
    <m/>
    <m/>
    <m/>
    <m/>
    <m/>
    <m/>
    <m/>
    <m/>
    <m/>
    <m/>
    <m/>
    <m/>
    <m/>
    <m/>
    <m/>
    <m/>
    <m/>
    <m/>
    <m/>
    <m/>
    <m/>
    <m/>
    <m/>
    <m/>
    <m/>
    <m/>
    <m/>
    <m/>
    <m/>
    <m/>
    <m/>
    <m/>
    <m/>
    <m/>
    <m/>
    <m/>
    <m/>
    <m/>
    <m/>
    <m/>
    <m/>
    <m/>
    <m/>
    <m/>
    <m/>
    <m/>
    <n v="1"/>
    <n v="1"/>
    <s v="DUWT0030"/>
    <s v="B2BGYWmXxiir"/>
    <s v="Allocated 02"/>
    <s v="Shifted (NC_SFTD)"/>
    <s v="We had visited to customer but customer shifted "/>
    <d v="2025-09-02T00:00:00"/>
    <s v="Non Contactable Customer (POT_SKIP)"/>
    <s v="dt--08th  Sep 12:34pm called up customer no 9028587171  Its  switch off"/>
    <d v="2025-09-08T00:00:00"/>
    <s v="VYMO"/>
  </r>
  <r>
    <n v="128288472"/>
    <s v="SANGRAM VIJAY GHODKE"/>
    <m/>
    <m/>
    <m/>
    <m/>
    <m/>
    <m/>
    <n v="2903"/>
    <n v="1698"/>
    <x v="3"/>
    <x v="1"/>
    <x v="1"/>
    <x v="9"/>
    <n v="1698"/>
    <n v="458"/>
    <n v="0"/>
    <n v="900"/>
    <s v="FLOW"/>
    <n v="4.0976270998619481E-3"/>
    <n v="5.7897443891273429E-4"/>
    <s v="FLOW"/>
    <x v="1"/>
    <s v="-"/>
    <x v="2"/>
    <s v="Shifted"/>
    <m/>
    <s v="CNAVNA"/>
    <m/>
    <s v="-"/>
    <s v="SR NO.8  YASHWANT NAGAR  YERWADA. NEAR SIDHIVINAYAK TEMPLE.   NEAR HANUMAN MANDIR. PUNE 411006"/>
    <s v="YERWADA"/>
    <s v=" 8600678808 8600678808 "/>
    <s v="HARSHADA CONSTRUCTION"/>
    <s v="GANDHI NAGAR YERWADA. NEAR GOVERNMENT SCHOOL PUNE.  NEAR MASJID PUNE 411006"/>
    <n v="3056"/>
    <n v="1698"/>
    <n v="148"/>
    <n v="176"/>
    <s v="-"/>
    <s v="NPA"/>
    <s v="MH12UD3919"/>
    <s v="HONDA SHINE DRUM BSVI"/>
    <n v="44641"/>
    <n v="36"/>
    <x v="1"/>
    <s v="VIJAY NIKAM"/>
    <s v="NUTAN KAMBLE"/>
    <m/>
    <m/>
    <m/>
    <n v="1"/>
    <m/>
    <m/>
    <m/>
    <m/>
    <m/>
    <m/>
    <m/>
    <m/>
    <m/>
    <m/>
    <m/>
    <m/>
    <m/>
    <m/>
    <m/>
    <m/>
    <m/>
    <m/>
    <m/>
    <m/>
    <m/>
    <m/>
    <m/>
    <m/>
    <m/>
    <m/>
    <m/>
    <m/>
    <m/>
    <m/>
    <m/>
    <m/>
    <m/>
    <m/>
    <m/>
    <m/>
    <m/>
    <m/>
    <m/>
    <m/>
    <m/>
    <m/>
    <m/>
    <m/>
    <m/>
    <m/>
    <m/>
    <m/>
    <m/>
    <m/>
    <m/>
    <m/>
    <m/>
    <m/>
    <m/>
    <m/>
    <m/>
    <m/>
    <m/>
    <m/>
    <m/>
    <m/>
    <m/>
    <m/>
    <m/>
    <m/>
    <m/>
    <m/>
    <m/>
    <m/>
    <m/>
    <m/>
    <m/>
    <m/>
    <m/>
    <m/>
    <m/>
    <m/>
    <m/>
    <m/>
    <m/>
    <m/>
    <m/>
    <m/>
    <m/>
    <m/>
    <m/>
    <m/>
    <m/>
    <n v="1"/>
    <n v="1"/>
    <s v="ZBHT0012"/>
    <s v="GozAtH2Ftm"/>
    <s v="Allocated 02"/>
    <s v="Shifted (NC_SFTD)"/>
    <s v="Nc"/>
    <d v="2025-09-02T00:00:00"/>
    <s v="Non Contactable Customer (POT_SKIP)"/>
    <s v="dt--08th  Sep 12:35pm called up customer no 8600678808  Its not available "/>
    <d v="2025-09-08T00:00:00"/>
    <s v="NO"/>
  </r>
  <r>
    <n v="69620946"/>
    <s v="NAYYAR YUNUSALI FANEPURE"/>
    <s v="ONLINE"/>
    <s v="04.09.25"/>
    <n v="2068"/>
    <m/>
    <m/>
    <m/>
    <n v="2068"/>
    <n v="1633"/>
    <x v="3"/>
    <x v="0"/>
    <x v="0"/>
    <x v="11"/>
    <n v="1633"/>
    <n v="603"/>
    <n v="0"/>
    <n v="450"/>
    <s v="04.08.25"/>
    <n v="1.4840143123320319E-2"/>
    <n v="5.5681110644552128E-4"/>
    <s v="STABLE"/>
    <x v="0"/>
    <s v="PAID"/>
    <x v="4"/>
    <m/>
    <m/>
    <m/>
    <m/>
    <s v="-"/>
    <s v="N/R ZILLA PARISHAD SCHOOL SANT KRUPA BLD 1ST FLOOR CHANDKHED TAL MAVAL  C/O UDDHAV KADAM  CHADKHED  N/R SANT RAMJEEBABA HOTEL N/R NEW CHANDHKHED BUS STOP  PUNE 410506"/>
    <s v="CHANDKHED"/>
    <s v="- 9763973867  "/>
    <s v="MICRON ELECTRIC"/>
    <s v="MICRON ELECTRIC MAGAR PATTA KOTHRUD  KOTHRUD  PUNE 411038"/>
    <n v="2686"/>
    <n v="1633"/>
    <n v="150"/>
    <n v="87"/>
    <s v="-"/>
    <s v="NPA"/>
    <s v="MH14HS689"/>
    <s v="HONDA ACTIVA 5G STD"/>
    <n v="43658"/>
    <n v="69"/>
    <x v="1"/>
    <s v="VIJAY NIKAM"/>
    <s v="AARTI ZENDE"/>
    <m/>
    <m/>
    <m/>
    <m/>
    <m/>
    <m/>
    <m/>
    <m/>
    <m/>
    <n v="1"/>
    <m/>
    <m/>
    <m/>
    <m/>
    <m/>
    <m/>
    <m/>
    <m/>
    <m/>
    <m/>
    <m/>
    <m/>
    <m/>
    <m/>
    <m/>
    <m/>
    <m/>
    <m/>
    <m/>
    <m/>
    <m/>
    <m/>
    <m/>
    <m/>
    <m/>
    <m/>
    <m/>
    <m/>
    <m/>
    <m/>
    <m/>
    <m/>
    <m/>
    <m/>
    <m/>
    <m/>
    <m/>
    <m/>
    <m/>
    <m/>
    <m/>
    <m/>
    <m/>
    <m/>
    <m/>
    <m/>
    <m/>
    <m/>
    <m/>
    <m/>
    <m/>
    <m/>
    <m/>
    <m/>
    <m/>
    <m/>
    <m/>
    <m/>
    <m/>
    <m/>
    <m/>
    <m/>
    <m/>
    <m/>
    <m/>
    <m/>
    <m/>
    <m/>
    <m/>
    <m/>
    <m/>
    <m/>
    <m/>
    <m/>
    <m/>
    <m/>
    <m/>
    <m/>
    <m/>
    <m/>
    <m/>
    <m/>
    <m/>
    <n v="1"/>
    <n v="1"/>
    <s v="ZBHT0013"/>
    <s v="G6AZojX6etz"/>
    <s v="Allocated 02"/>
    <s v="Payment (PAID)"/>
    <s v="Paid"/>
    <d v="2025-09-04T00:00:00"/>
    <s v="Non Contactable Customer (POT_SKIP)"/>
    <s v="16:06-CALLED UP THE CUSTOMER NO. CUSTOMER CONTACT NUMBER ARE  SWICH OFF MODE"/>
    <d v="2025-09-08T00:00:00"/>
    <s v="NO"/>
  </r>
  <r>
    <n v="110713208"/>
    <s v="SATISH MARUTI GAIKWAD"/>
    <m/>
    <m/>
    <m/>
    <m/>
    <m/>
    <m/>
    <n v="1762"/>
    <n v="1594"/>
    <x v="5"/>
    <x v="1"/>
    <x v="1"/>
    <x v="9"/>
    <n v="1594"/>
    <n v="269"/>
    <n v="0"/>
    <n v="0"/>
    <s v="FLOW"/>
    <n v="0.23989874286436691"/>
    <n v="7.393965364606684E-3"/>
    <s v="FLOW"/>
    <x v="1"/>
    <s v="-"/>
    <x v="2"/>
    <s v="No Such Person"/>
    <m/>
    <s v="CNAVNA"/>
    <m/>
    <s v="-"/>
    <s v="SR NO 109 GANESH NAGAR YERWADA NR DAKSHIN MUKHI MANDIR   NR PATIL CLINIC PUNE 411006"/>
    <s v="YERWADA"/>
    <s v=" 9309809501  "/>
    <s v="PUNE MAHANAGAR PALIKA"/>
    <s v="PUNE MAHANAGAR PALIKA SAKHAR SANKUL SAWAGATE MAHATMA PHULE PETH  NR OKAYAMA GARDEN PUNE 411042"/>
    <n v="1863"/>
    <n v="1594"/>
    <n v="179"/>
    <n v="207"/>
    <s v="-"/>
    <s v="NPA"/>
    <s v="MH12SP7157"/>
    <s v="HERO SPLENDOR PLUS"/>
    <n v="43902"/>
    <n v="60"/>
    <x v="1"/>
    <s v="VIJAY NIKAM"/>
    <s v="NUTAN KAMBLE"/>
    <m/>
    <m/>
    <m/>
    <n v="1"/>
    <m/>
    <m/>
    <m/>
    <m/>
    <m/>
    <m/>
    <m/>
    <m/>
    <m/>
    <m/>
    <m/>
    <m/>
    <m/>
    <m/>
    <m/>
    <m/>
    <m/>
    <m/>
    <m/>
    <m/>
    <m/>
    <m/>
    <m/>
    <m/>
    <m/>
    <m/>
    <m/>
    <m/>
    <m/>
    <m/>
    <m/>
    <m/>
    <m/>
    <m/>
    <m/>
    <m/>
    <m/>
    <m/>
    <m/>
    <m/>
    <m/>
    <m/>
    <m/>
    <m/>
    <m/>
    <m/>
    <m/>
    <m/>
    <m/>
    <m/>
    <m/>
    <m/>
    <m/>
    <m/>
    <m/>
    <m/>
    <m/>
    <m/>
    <m/>
    <m/>
    <m/>
    <m/>
    <m/>
    <m/>
    <m/>
    <m/>
    <m/>
    <m/>
    <m/>
    <m/>
    <m/>
    <m/>
    <m/>
    <m/>
    <m/>
    <m/>
    <m/>
    <m/>
    <m/>
    <m/>
    <m/>
    <m/>
    <m/>
    <m/>
    <m/>
    <m/>
    <m/>
    <m/>
    <m/>
    <n v="1"/>
    <n v="1"/>
    <s v="ZBHT0012"/>
    <s v="APZy6ra484_L"/>
    <s v="Allocated 02"/>
    <s v="No Such Person (NC_NSP)"/>
    <s v="Nc"/>
    <d v="2025-09-02T00:00:00"/>
    <s v="Non Contactable Customer (POT_SKIP)"/>
    <s v="dt--08th  Sep 12:36pm called up customer no 9309809501 Its switch  off"/>
    <d v="2025-09-08T00:00:00"/>
    <s v="NO"/>
  </r>
  <r>
    <n v="95612836"/>
    <s v="BALAJI RAGHUNATH GAIKWAD"/>
    <m/>
    <m/>
    <m/>
    <m/>
    <m/>
    <m/>
    <n v="1477"/>
    <n v="1513"/>
    <x v="3"/>
    <x v="1"/>
    <x v="1"/>
    <x v="12"/>
    <n v="1494.37"/>
    <n v="97"/>
    <n v="0"/>
    <n v="450"/>
    <s v="FLOW"/>
    <n v="6.5096382391075062E-3"/>
    <n v="5.0954183290814054E-4"/>
    <s v="FLOW"/>
    <x v="1"/>
    <s v="-"/>
    <x v="2"/>
    <s v="Shifted"/>
    <m/>
    <s v="CNAVNA"/>
    <m/>
    <s v="-"/>
    <s v="S.R.NO-63  LANE NO-1  PIMPLE GURAV SURYA APPARTMENT  PIMPLE GURAV NEAR JIJAV MEDICAL / TRIMURTI COLONY PUNE 411061"/>
    <s v="PIMPALE GURAV"/>
    <s v=" 8625080563 8625080563 "/>
    <s v="PEREGRINE GUARDING PVT LTD"/>
    <s v="PEREGRINE GUARDING PVT LTD YERWADA SHASTRI NAGAR PUNE  PUNE 411005"/>
    <n v="2060"/>
    <n v="1494.37"/>
    <n v="150"/>
    <n v="178"/>
    <s v="-"/>
    <s v="NPA"/>
    <s v="MH14HX8277"/>
    <s v="HONDA ACTIVA"/>
    <n v="43767"/>
    <n v="66"/>
    <x v="1"/>
    <s v="KAILASH ATKARI"/>
    <s v="NUTAN KAMBLE"/>
    <m/>
    <m/>
    <m/>
    <m/>
    <m/>
    <m/>
    <n v="1"/>
    <m/>
    <m/>
    <m/>
    <m/>
    <m/>
    <m/>
    <m/>
    <m/>
    <m/>
    <m/>
    <m/>
    <m/>
    <m/>
    <m/>
    <m/>
    <m/>
    <m/>
    <m/>
    <m/>
    <m/>
    <m/>
    <m/>
    <m/>
    <n v="1"/>
    <m/>
    <m/>
    <m/>
    <m/>
    <m/>
    <m/>
    <m/>
    <m/>
    <m/>
    <m/>
    <m/>
    <m/>
    <m/>
    <m/>
    <m/>
    <m/>
    <m/>
    <m/>
    <m/>
    <m/>
    <m/>
    <m/>
    <m/>
    <m/>
    <m/>
    <m/>
    <m/>
    <m/>
    <m/>
    <m/>
    <m/>
    <m/>
    <m/>
    <m/>
    <m/>
    <m/>
    <m/>
    <m/>
    <m/>
    <m/>
    <m/>
    <m/>
    <m/>
    <m/>
    <m/>
    <m/>
    <m/>
    <m/>
    <m/>
    <m/>
    <m/>
    <m/>
    <m/>
    <m/>
    <m/>
    <m/>
    <m/>
    <m/>
    <m/>
    <m/>
    <m/>
    <m/>
    <n v="2"/>
    <n v="1"/>
    <s v="ZBHT0015"/>
    <s v="k6HvSTPd2eym"/>
    <s v="Allocated 02"/>
    <s v="Shifted (NC_SFTD)"/>
    <s v="Visited at customer residence address. Customer is shifted other place. "/>
    <d v="2025-09-11T00:00:00"/>
    <s v="RINGING NO RESPONSE (RNR)"/>
    <s v="dt--08th  Sep 12:39pm called up customer no 8625080563 Its  ringing "/>
    <d v="2025-09-08T00:00:00"/>
    <s v="NO"/>
  </r>
  <r>
    <n v="461895137"/>
    <s v="SADDAM SHOUKATALI NADAF"/>
    <m/>
    <m/>
    <m/>
    <m/>
    <m/>
    <m/>
    <n v="1432"/>
    <n v="1432"/>
    <x v="0"/>
    <x v="1"/>
    <x v="1"/>
    <x v="7"/>
    <n v="1404.35"/>
    <n v="0"/>
    <n v="0"/>
    <n v="900"/>
    <s v="-"/>
    <n v="1.58067347844434E-3"/>
    <n v="6.9961370269082284E-5"/>
    <s v="FLOW"/>
    <x v="1"/>
    <s v="-"/>
    <x v="2"/>
    <s v="Add not found"/>
    <m/>
    <s v="CNAVNA"/>
    <m/>
    <s v="-"/>
    <s v="SR NO 130 SAHYADRI   COLONY GURUDWARA  ROAD WALHEKARWADI   PUNE 411033"/>
    <s v="WALHEKARWADI"/>
    <s v=" 8484810707  "/>
    <s v="OTHERS"/>
    <s v="      "/>
    <n v="2332"/>
    <n v="1404.35"/>
    <n v="26"/>
    <n v="54"/>
    <s v="-"/>
    <s v="REGULAR"/>
    <s v="MH14KV8206"/>
    <s v="HONDA ACTIVA 6G H SMART"/>
    <n v="45335"/>
    <n v="18"/>
    <x v="1"/>
    <s v="KAILASH ATKARI"/>
    <s v="NUTAN KAMBLE"/>
    <m/>
    <m/>
    <m/>
    <m/>
    <m/>
    <m/>
    <m/>
    <m/>
    <m/>
    <m/>
    <m/>
    <m/>
    <m/>
    <m/>
    <m/>
    <m/>
    <m/>
    <m/>
    <m/>
    <m/>
    <m/>
    <n v="1"/>
    <m/>
    <m/>
    <m/>
    <m/>
    <m/>
    <m/>
    <m/>
    <m/>
    <m/>
    <m/>
    <m/>
    <m/>
    <m/>
    <m/>
    <m/>
    <m/>
    <m/>
    <m/>
    <m/>
    <m/>
    <m/>
    <m/>
    <m/>
    <m/>
    <m/>
    <m/>
    <m/>
    <m/>
    <m/>
    <m/>
    <m/>
    <m/>
    <m/>
    <m/>
    <m/>
    <m/>
    <m/>
    <m/>
    <m/>
    <m/>
    <m/>
    <m/>
    <m/>
    <m/>
    <m/>
    <m/>
    <m/>
    <m/>
    <m/>
    <m/>
    <m/>
    <m/>
    <m/>
    <m/>
    <m/>
    <m/>
    <m/>
    <m/>
    <m/>
    <m/>
    <m/>
    <m/>
    <m/>
    <m/>
    <m/>
    <m/>
    <m/>
    <m/>
    <m/>
    <m/>
    <m/>
    <n v="1"/>
    <n v="1"/>
    <s v="ZBHT0015"/>
    <s v="Aok90i17h7"/>
    <s v="Allocated 02"/>
    <s v="No Such Person (NC_NSP)"/>
    <s v="Visit cm residence address cm not tresable in this colony "/>
    <d v="2025-09-08T00:00:00"/>
    <s v="Non Contactable Customer (POT_SKIP)"/>
    <s v="16:58-CALLED UP THE CUSTOMER NO. CUSTOMER IS NOT CONTACTABLE ON ANY CONTACT NO.IN SYSTEM"/>
    <d v="2025-09-03T00:00:00"/>
    <s v="NO"/>
  </r>
  <r>
    <n v="458773182"/>
    <s v="DNYANESHWAR SHANTARAM SHINDE"/>
    <m/>
    <m/>
    <m/>
    <m/>
    <m/>
    <m/>
    <n v="1337"/>
    <n v="1337"/>
    <x v="2"/>
    <x v="1"/>
    <x v="1"/>
    <x v="12"/>
    <n v="1311"/>
    <n v="111"/>
    <n v="0"/>
    <n v="1800"/>
    <s v="-"/>
    <n v="4.7597713276603349E-3"/>
    <n v="3.3668135504779289E-4"/>
    <s v="FLOW"/>
    <x v="1"/>
    <s v="-"/>
    <x v="2"/>
    <s v="Shifted"/>
    <m/>
    <s v="CNAVNA"/>
    <m/>
    <m/>
    <s v="TAPKIR NAGAR KALEWADI   PUNE    NR. GANESH MANDIR PUNE 411017"/>
    <s v="KALEWADI"/>
    <s v=" 7385808090  "/>
    <n v="0"/>
    <s v="      "/>
    <n v="3248"/>
    <n v="1311"/>
    <n v="87"/>
    <n v="115"/>
    <s v="-"/>
    <s v="NPA"/>
    <s v="MH14JT3807"/>
    <s v="SPLENDOR PLUS I3S BS6 FI DRUM SELF"/>
    <n v="45107"/>
    <n v="24"/>
    <x v="2"/>
    <s v="KAILASH ATKARI"/>
    <s v="NUTAN KAMBLE"/>
    <m/>
    <m/>
    <m/>
    <m/>
    <m/>
    <m/>
    <m/>
    <m/>
    <m/>
    <m/>
    <m/>
    <m/>
    <m/>
    <m/>
    <m/>
    <m/>
    <m/>
    <m/>
    <m/>
    <m/>
    <m/>
    <m/>
    <m/>
    <m/>
    <m/>
    <m/>
    <m/>
    <m/>
    <m/>
    <m/>
    <m/>
    <m/>
    <m/>
    <m/>
    <m/>
    <m/>
    <m/>
    <m/>
    <m/>
    <m/>
    <m/>
    <m/>
    <m/>
    <m/>
    <m/>
    <n v="1"/>
    <m/>
    <m/>
    <m/>
    <m/>
    <m/>
    <m/>
    <m/>
    <m/>
    <m/>
    <m/>
    <m/>
    <m/>
    <m/>
    <m/>
    <m/>
    <m/>
    <m/>
    <m/>
    <m/>
    <m/>
    <m/>
    <m/>
    <m/>
    <m/>
    <m/>
    <m/>
    <m/>
    <m/>
    <m/>
    <m/>
    <m/>
    <m/>
    <m/>
    <m/>
    <m/>
    <m/>
    <m/>
    <m/>
    <m/>
    <m/>
    <m/>
    <m/>
    <m/>
    <m/>
    <n v="1"/>
    <m/>
    <m/>
    <n v="2"/>
    <n v="1"/>
    <s v="ZBHT0015"/>
    <s v="G2Gd9BP-73"/>
    <s v="Allocated 13"/>
    <s v="Shifted (NC_SFTD)"/>
    <s v="Visited at customer residence address. Customer is shifted other place. "/>
    <d v="2025-09-16T00:00:00"/>
    <s v="Non Contactable Customer (POT_SKIP)"/>
    <s v="dt--13th sep 17:50 pm called up customer no 7385808090 Its not reachable "/>
    <d v="2025-09-13T00:00:00"/>
    <s v="NO"/>
  </r>
  <r>
    <n v="458993270"/>
    <s v="KOMAL PANDURANG PADWAL"/>
    <m/>
    <m/>
    <m/>
    <m/>
    <m/>
    <s v="BANK RB 25"/>
    <n v="4239"/>
    <n v="941.09"/>
    <x v="4"/>
    <x v="2"/>
    <x v="1"/>
    <x v="2"/>
    <n v="941.09"/>
    <n v="158"/>
    <n v="0"/>
    <n v="900"/>
    <s v="FLOW"/>
    <n v="3.0844464601954532E-3"/>
    <n v="1.611354971185727E-4"/>
    <s v="STABLE"/>
    <x v="0"/>
    <s v="NC"/>
    <x v="1"/>
    <m/>
    <n v="20"/>
    <s v="CAVA"/>
    <m/>
    <s v="-"/>
    <s v="padwal wasti MU   SHELU PO AMBETHAN  TAL KHED DIST  PUNE NEAR ASKHED ROAD bhamchandra high school  PUNE 410501"/>
    <s v="AMBETHAN"/>
    <s v=" 8530678094 8698094075 "/>
    <s v="parth super market"/>
    <s v="at post wasuli   road  tal khed  dist pune  sundarban hotel PUNE 410501"/>
    <n v="1999.09"/>
    <n v="941.09"/>
    <n v="58"/>
    <n v="0"/>
    <s v="-"/>
    <s v="REGULAR"/>
    <s v="MH14KY4921"/>
    <s v="HONDA ACTIVA 6G DLX BS VI"/>
    <n v="45122"/>
    <n v="24"/>
    <x v="1"/>
    <s v="KAILASH ATKARI"/>
    <s v="AARTI ZENDE"/>
    <m/>
    <m/>
    <m/>
    <m/>
    <m/>
    <m/>
    <m/>
    <m/>
    <m/>
    <m/>
    <m/>
    <m/>
    <n v="1"/>
    <m/>
    <m/>
    <m/>
    <m/>
    <m/>
    <m/>
    <m/>
    <m/>
    <m/>
    <m/>
    <m/>
    <m/>
    <m/>
    <m/>
    <m/>
    <m/>
    <m/>
    <m/>
    <m/>
    <m/>
    <m/>
    <m/>
    <m/>
    <m/>
    <m/>
    <m/>
    <m/>
    <m/>
    <m/>
    <m/>
    <m/>
    <m/>
    <m/>
    <m/>
    <m/>
    <m/>
    <m/>
    <m/>
    <m/>
    <m/>
    <m/>
    <m/>
    <m/>
    <m/>
    <m/>
    <m/>
    <m/>
    <m/>
    <m/>
    <m/>
    <m/>
    <m/>
    <m/>
    <m/>
    <m/>
    <m/>
    <m/>
    <m/>
    <m/>
    <m/>
    <m/>
    <m/>
    <m/>
    <m/>
    <m/>
    <m/>
    <m/>
    <m/>
    <m/>
    <m/>
    <m/>
    <m/>
    <m/>
    <m/>
    <m/>
    <m/>
    <m/>
    <m/>
    <m/>
    <m/>
    <n v="1"/>
    <n v="1"/>
    <s v="DUWT0017"/>
    <s v="BP3NuOcR27"/>
    <s v="Allocated 02"/>
    <s v="Door Locked (NC_DL)"/>
    <s v="Customer not meet house lock "/>
    <d v="2025-09-05T00:00:00"/>
    <s v="Non Contactable Customer (POT_SKIP)"/>
    <s v="16:07-CALLED UP THE CUSTOMER NO. CUSTOMER IS NOT CONTACTABLE ON ANY CONTACT NO.IN SYSTEM"/>
    <d v="2025-09-08T00:00:00"/>
    <s v="NO"/>
  </r>
  <r>
    <n v="458150478"/>
    <s v="JAYESH NARKHADE"/>
    <m/>
    <m/>
    <m/>
    <m/>
    <m/>
    <s v="BANK RB 29"/>
    <n v="919"/>
    <n v="919"/>
    <x v="3"/>
    <x v="2"/>
    <x v="1"/>
    <x v="9"/>
    <n v="901.37"/>
    <n v="99"/>
    <n v="0"/>
    <n v="900"/>
    <s v="FLOW"/>
    <n v="2.1751932502959738E-3"/>
    <n v="3.0734404593802788E-4"/>
    <s v="RB"/>
    <x v="0"/>
    <s v="-"/>
    <x v="2"/>
    <s v="Shifted"/>
    <m/>
    <s v="CNAVNA"/>
    <m/>
    <s v="-"/>
    <s v="SOMESHWAR MANDIR   CHAVAN NGR CHANDAN  NAGAR KHARADI  SERIAL NO 47 3 NEAR SOMESHWAR MANDIR  PUNE 411014"/>
    <s v="KHARADI"/>
    <s v=" 9175050593 9175050593 "/>
    <s v="S2W media"/>
    <s v="Viman nagar Pune     PUNE 411014"/>
    <n v="1918"/>
    <n v="901.37"/>
    <n v="148"/>
    <n v="0"/>
    <s v="-"/>
    <s v="NPA"/>
    <s v="MH13DZ6277"/>
    <s v="HONDA ACTIVA 6G DLX BS VI"/>
    <n v="45063"/>
    <n v="24"/>
    <x v="1"/>
    <s v="VIJAY NIKAM"/>
    <s v="NUTAN KAMBLE"/>
    <m/>
    <m/>
    <m/>
    <m/>
    <m/>
    <m/>
    <n v="1"/>
    <m/>
    <m/>
    <m/>
    <m/>
    <m/>
    <m/>
    <m/>
    <m/>
    <m/>
    <m/>
    <m/>
    <m/>
    <m/>
    <m/>
    <m/>
    <m/>
    <m/>
    <m/>
    <m/>
    <m/>
    <m/>
    <m/>
    <m/>
    <m/>
    <m/>
    <m/>
    <m/>
    <m/>
    <m/>
    <m/>
    <m/>
    <m/>
    <m/>
    <m/>
    <m/>
    <m/>
    <m/>
    <m/>
    <m/>
    <m/>
    <m/>
    <m/>
    <m/>
    <m/>
    <m/>
    <m/>
    <m/>
    <m/>
    <m/>
    <m/>
    <m/>
    <m/>
    <m/>
    <m/>
    <m/>
    <m/>
    <m/>
    <m/>
    <m/>
    <m/>
    <m/>
    <m/>
    <m/>
    <m/>
    <m/>
    <m/>
    <m/>
    <m/>
    <m/>
    <m/>
    <m/>
    <m/>
    <m/>
    <m/>
    <m/>
    <m/>
    <m/>
    <m/>
    <m/>
    <m/>
    <m/>
    <m/>
    <m/>
    <m/>
    <m/>
    <m/>
    <n v="1"/>
    <n v="1"/>
    <s v="ZBHT0012"/>
    <s v="A2SZ_544Vw"/>
    <s v="Allocated 02"/>
    <s v="Shifted (NC_SFTD)"/>
    <s v="Nc"/>
    <d v="2025-09-03T00:00:00"/>
    <s v="Call Back (CLB)"/>
    <s v="dt--08th  Sep 12:40pm called up customer no 9175050593 call received &amp; disconnected the call  "/>
    <d v="2025-09-08T00:00:00"/>
    <s v="NO"/>
  </r>
  <r>
    <n v="458167723"/>
    <s v="VIJAY MANIK GARDE"/>
    <m/>
    <m/>
    <m/>
    <m/>
    <m/>
    <m/>
    <n v="3718"/>
    <n v="22"/>
    <x v="1"/>
    <x v="1"/>
    <x v="1"/>
    <x v="0"/>
    <n v="22"/>
    <n v="16"/>
    <n v="0"/>
    <n v="900"/>
    <s v="FLOW"/>
    <n v="9.2230637802110364E-5"/>
    <n v="5.1235169072052282E-6"/>
    <s v="STABLE"/>
    <x v="5"/>
    <s v="NC"/>
    <x v="0"/>
    <s v="Add not found"/>
    <n v="18"/>
    <s v="CAVNA"/>
    <m/>
    <s v="-"/>
    <s v="gat no 406  bodkewadi   maan hinjewadi    nr.tejas water filter  PUNE 411057"/>
    <s v="HINJEWADI"/>
    <s v=" 9763424252 9356596979 "/>
    <s v="DUSTERS TOTAL SOLUTIONS SERVICES PRIVATE LIMITED"/>
    <s v="parsisstance ramanusan   company   hinjewadi  phase  1  hinjewadi nr.symboys college  PUNE 411057"/>
    <n v="938"/>
    <n v="22"/>
    <n v="119"/>
    <n v="147"/>
    <s v="-"/>
    <s v="NPA"/>
    <s v="MH37AF2656"/>
    <s v="SPLENDOR PLUS DRS CAST FI BLACK"/>
    <n v="45065"/>
    <n v="24"/>
    <x v="1"/>
    <s v="KAILASH ATKARI"/>
    <s v="NUTAN KAMBLE"/>
    <m/>
    <m/>
    <m/>
    <m/>
    <m/>
    <m/>
    <n v="1"/>
    <m/>
    <m/>
    <m/>
    <m/>
    <m/>
    <m/>
    <m/>
    <m/>
    <m/>
    <m/>
    <m/>
    <m/>
    <m/>
    <m/>
    <m/>
    <m/>
    <m/>
    <m/>
    <m/>
    <m/>
    <m/>
    <m/>
    <m/>
    <m/>
    <m/>
    <m/>
    <m/>
    <m/>
    <m/>
    <m/>
    <m/>
    <m/>
    <m/>
    <m/>
    <m/>
    <m/>
    <m/>
    <m/>
    <m/>
    <m/>
    <m/>
    <m/>
    <m/>
    <m/>
    <m/>
    <m/>
    <m/>
    <m/>
    <m/>
    <m/>
    <m/>
    <m/>
    <m/>
    <m/>
    <m/>
    <m/>
    <m/>
    <m/>
    <m/>
    <m/>
    <m/>
    <m/>
    <m/>
    <m/>
    <m/>
    <m/>
    <m/>
    <m/>
    <m/>
    <m/>
    <m/>
    <m/>
    <m/>
    <m/>
    <m/>
    <m/>
    <m/>
    <m/>
    <m/>
    <m/>
    <m/>
    <m/>
    <m/>
    <m/>
    <m/>
    <m/>
    <n v="1"/>
    <n v="1"/>
    <s v="DUWT0030"/>
    <s v="GoUy7lWES3"/>
    <s v="Allocated 02"/>
    <s v="Address Not Found (NC_ANF)"/>
    <s v="Address not found "/>
    <d v="2025-09-03T00:00:00"/>
    <s v="Non Contactable Customer (POT_SKIP)"/>
    <s v="dt--17th sep 16:50pm called up customer no  Its 9763424252 Its  not available"/>
    <d v="2025-09-17T00:00:00"/>
    <s v="NO"/>
  </r>
  <r>
    <n v="137038260"/>
    <s v="CHITARAJAN ANIL CHAVHAN"/>
    <m/>
    <m/>
    <m/>
    <m/>
    <m/>
    <m/>
    <n v="2728"/>
    <n v="0"/>
    <x v="4"/>
    <x v="1"/>
    <x v="1"/>
    <x v="15"/>
    <n v="0"/>
    <n v="41"/>
    <n v="0"/>
    <n v="900"/>
    <s v="-"/>
    <n v="0"/>
    <n v="0"/>
    <s v="STABLE"/>
    <x v="3"/>
    <s v="-"/>
    <x v="1"/>
    <s v=" "/>
    <n v="18"/>
    <s v="CAVNA"/>
    <m/>
    <s v="-"/>
    <s v="S NO 390 GANDHAV PARK KALJEWADI PIMPRI CHINCHWAD   NR KALBHAIRAVNATH MANDIR ALANDI DEVASHI 412105"/>
    <s v="ALANDI"/>
    <s v=" 9860685965 9860685965 "/>
    <s v="RENUKA ENTEPRIES"/>
    <s v="A NO 390 GANDHAV PARK KALJEWADI PIMPRI CHINCHWAD  NR KALBHAIRAVNATH MANDIR ALANDI DEVASHI 412105"/>
    <n v="941"/>
    <n v="0"/>
    <n v="57"/>
    <n v="85"/>
    <s v="-"/>
    <s v="REGULAR"/>
    <s v="MH14KM5278"/>
    <s v="AMPERE MAGNUS EX"/>
    <n v="44922"/>
    <n v="30"/>
    <x v="1"/>
    <s v="VIJAY NIKAM"/>
    <s v="NUTAN KAMBLE"/>
    <m/>
    <m/>
    <m/>
    <m/>
    <m/>
    <m/>
    <m/>
    <m/>
    <m/>
    <m/>
    <m/>
    <m/>
    <m/>
    <m/>
    <m/>
    <m/>
    <m/>
    <m/>
    <m/>
    <m/>
    <m/>
    <m/>
    <m/>
    <m/>
    <m/>
    <m/>
    <m/>
    <m/>
    <m/>
    <m/>
    <n v="1"/>
    <m/>
    <m/>
    <m/>
    <m/>
    <m/>
    <m/>
    <m/>
    <m/>
    <m/>
    <m/>
    <m/>
    <m/>
    <m/>
    <m/>
    <m/>
    <m/>
    <m/>
    <m/>
    <m/>
    <m/>
    <m/>
    <m/>
    <m/>
    <m/>
    <m/>
    <m/>
    <m/>
    <m/>
    <m/>
    <m/>
    <m/>
    <m/>
    <m/>
    <m/>
    <m/>
    <m/>
    <m/>
    <m/>
    <m/>
    <m/>
    <m/>
    <m/>
    <m/>
    <m/>
    <m/>
    <m/>
    <m/>
    <m/>
    <m/>
    <m/>
    <m/>
    <m/>
    <m/>
    <m/>
    <m/>
    <m/>
    <m/>
    <m/>
    <m/>
    <m/>
    <m/>
    <m/>
    <n v="1"/>
    <n v="1"/>
    <s v="ZBHT0009"/>
    <s v="G2fIwDO69Hz"/>
    <s v="Allocated 02"/>
    <s v="Promise To Pay (PTP)"/>
    <s v="Customer promise pay online 941 on 11/09"/>
    <d v="2025-09-11T00:00:00"/>
    <s v="Non Contactable Customer (POT_SKIP)"/>
    <s v="dt--08th  Sep 12:49pm called up customer no 9860685965  Its not connected "/>
    <d v="2025-09-08T00:00:00"/>
    <s v="NO"/>
  </r>
  <r>
    <n v="130242105"/>
    <s v="DNYANOBA KONDIBA PRADHAN"/>
    <m/>
    <m/>
    <m/>
    <m/>
    <m/>
    <m/>
    <n v="2716"/>
    <n v="0"/>
    <x v="4"/>
    <x v="1"/>
    <x v="1"/>
    <x v="8"/>
    <n v="0"/>
    <n v="7"/>
    <n v="0"/>
    <n v="450"/>
    <s v="-"/>
    <n v="0"/>
    <n v="0"/>
    <s v="STABLE"/>
    <x v="3"/>
    <s v="-"/>
    <x v="1"/>
    <s v="Add not found"/>
    <m/>
    <s v="CNAVNA"/>
    <m/>
    <s v="-"/>
    <s v="AP PISAVARE TAL BHOR DIST PUNE   NR GANESH MANDIR BHOR 412206"/>
    <s v="BHOR"/>
    <s v=" 7414927425 7414927425 "/>
    <s v="DNYANOBA KONDIBA PRADHAN"/>
    <s v="JAPFA COMFEED INDIA PVT LTD AP PISAWARE TAL BHOR DIST PUNE  NR Z P PRIMARY SCHOOL BHOR 412206"/>
    <n v="457"/>
    <n v="0"/>
    <n v="58"/>
    <n v="86"/>
    <s v="-"/>
    <s v="REGULAR"/>
    <s v="MH12UH6832"/>
    <s v="SPLENDOR PLUS I3S BS6 FI DRUM SELF"/>
    <n v="44708"/>
    <n v="36"/>
    <x v="1"/>
    <s v="VIJAY NIKAM"/>
    <s v="NUTAN KAMBLE"/>
    <m/>
    <m/>
    <m/>
    <m/>
    <m/>
    <m/>
    <m/>
    <m/>
    <m/>
    <m/>
    <m/>
    <m/>
    <m/>
    <m/>
    <m/>
    <m/>
    <m/>
    <m/>
    <m/>
    <m/>
    <m/>
    <m/>
    <m/>
    <m/>
    <m/>
    <m/>
    <m/>
    <m/>
    <m/>
    <m/>
    <m/>
    <m/>
    <m/>
    <m/>
    <m/>
    <m/>
    <m/>
    <m/>
    <m/>
    <m/>
    <m/>
    <m/>
    <n v="1"/>
    <m/>
    <m/>
    <m/>
    <m/>
    <m/>
    <m/>
    <m/>
    <m/>
    <m/>
    <m/>
    <m/>
    <m/>
    <m/>
    <m/>
    <m/>
    <m/>
    <m/>
    <m/>
    <m/>
    <m/>
    <m/>
    <m/>
    <m/>
    <m/>
    <m/>
    <m/>
    <m/>
    <m/>
    <m/>
    <m/>
    <m/>
    <m/>
    <m/>
    <m/>
    <m/>
    <m/>
    <m/>
    <m/>
    <m/>
    <m/>
    <m/>
    <m/>
    <m/>
    <m/>
    <m/>
    <m/>
    <m/>
    <m/>
    <m/>
    <m/>
    <n v="1"/>
    <n v="1"/>
    <s v="DUWT0011"/>
    <s v="B6d9H0N6SHc"/>
    <s v="Allocated 02"/>
    <s v="Others (NC_OTHER)"/>
    <s v="Short address"/>
    <d v="2025-09-15T00:00:00"/>
    <s v="Non Contactable Customer (POT_SKIP)"/>
    <s v="dt--08th  Sep 12:52pm called up customer no 7414927425  Its  not connected "/>
    <d v="2025-09-08T00:00:00"/>
    <s v="NO"/>
  </r>
  <r>
    <n v="457530256"/>
    <s v="SAGAR BAPURAO JOGADANDE"/>
    <m/>
    <m/>
    <m/>
    <m/>
    <m/>
    <m/>
    <n v="3701"/>
    <n v="0"/>
    <x v="1"/>
    <x v="1"/>
    <x v="1"/>
    <x v="0"/>
    <n v="0"/>
    <n v="7"/>
    <n v="0"/>
    <n v="450"/>
    <s v="FLOW"/>
    <n v="0"/>
    <n v="0"/>
    <s v="FLOW"/>
    <x v="1"/>
    <s v="NC"/>
    <x v="2"/>
    <s v="Add not found"/>
    <m/>
    <s v="CNAVNA"/>
    <m/>
    <s v="-"/>
    <s v="co kaluram narayan   bhujbal h no  13 s no 24 2  bhujbal wasti wakad near sawata mali temple PUNE 411057"/>
    <s v="BHUMKAR CHOWK"/>
    <s v=" 8975616239 8007912828 "/>
    <s v="wakadkar associat"/>
    <s v="bhumkar chouk bhumkar   chouk bhumkar  chouk wakad  wakad near bhumkar chouk PUNE 411057"/>
    <n v="457"/>
    <n v="0"/>
    <n v="119"/>
    <n v="147"/>
    <s v="-"/>
    <s v="NPA"/>
    <s v="MH14KT8988"/>
    <s v="SPLENDOR PLUS DRS CAST FI BLACK"/>
    <n v="45021"/>
    <n v="24"/>
    <x v="1"/>
    <s v="KAILASH ATKARI"/>
    <s v="NUTAN KAMBLE"/>
    <m/>
    <m/>
    <m/>
    <n v="1"/>
    <m/>
    <m/>
    <m/>
    <m/>
    <m/>
    <m/>
    <m/>
    <m/>
    <m/>
    <m/>
    <m/>
    <m/>
    <m/>
    <m/>
    <m/>
    <m/>
    <m/>
    <m/>
    <m/>
    <m/>
    <m/>
    <m/>
    <m/>
    <m/>
    <m/>
    <m/>
    <m/>
    <m/>
    <m/>
    <m/>
    <m/>
    <m/>
    <m/>
    <m/>
    <m/>
    <m/>
    <m/>
    <m/>
    <m/>
    <m/>
    <m/>
    <m/>
    <m/>
    <m/>
    <m/>
    <m/>
    <m/>
    <m/>
    <m/>
    <m/>
    <m/>
    <m/>
    <m/>
    <m/>
    <m/>
    <m/>
    <m/>
    <m/>
    <m/>
    <m/>
    <m/>
    <m/>
    <m/>
    <m/>
    <m/>
    <m/>
    <m/>
    <m/>
    <m/>
    <m/>
    <m/>
    <m/>
    <m/>
    <m/>
    <m/>
    <m/>
    <m/>
    <m/>
    <m/>
    <m/>
    <m/>
    <m/>
    <m/>
    <m/>
    <m/>
    <m/>
    <m/>
    <m/>
    <m/>
    <n v="1"/>
    <n v="1"/>
    <s v="DUWT0030"/>
    <s v="GPGyNqEcK6m"/>
    <s v="Allocated 02"/>
    <s v="Address Not Found (NC_ANF)"/>
    <s v="Address not found "/>
    <d v="2025-09-02T00:00:00"/>
    <s v="Non Contactable Customer (POT_SKIP)"/>
    <s v="dt--08th  Sep 12:54pm called up customer no 8975616239  Its  not connected "/>
    <d v="2025-09-08T00:00:00"/>
    <s v="NO"/>
  </r>
  <r>
    <n v="134480641"/>
    <s v="ADITYA AMOL MANE"/>
    <m/>
    <m/>
    <m/>
    <m/>
    <m/>
    <m/>
    <n v="3709"/>
    <n v="0"/>
    <x v="1"/>
    <x v="1"/>
    <x v="1"/>
    <x v="15"/>
    <n v="0"/>
    <n v="7"/>
    <n v="0"/>
    <n v="900"/>
    <s v="FLOW"/>
    <n v="0"/>
    <n v="0"/>
    <s v="FLOW"/>
    <x v="2"/>
    <s v="BPTP"/>
    <x v="3"/>
    <m/>
    <m/>
    <m/>
    <m/>
    <s v="-"/>
    <s v="SP NO 26 SHANKAR PATIL CHWAL BOPODI NR DR SARVAPALLU RADHA KRSHNA SCHOOL    PUNE 411020"/>
    <s v="BOPODI"/>
    <s v="9498094939 9498094939  "/>
    <s v="DTDC PVT LTD"/>
    <s v="DTDC PVT LTD JVHF-F93 DYANAMIC LOGISTICS WAREHOUSE ALANDI ROAD DIGHI  NR MAAZINE CHOWK PUNE 411015"/>
    <n v="907"/>
    <n v="0"/>
    <n v="118"/>
    <n v="146"/>
    <s v="-"/>
    <s v="NPA"/>
    <s v="MH12UR8452"/>
    <s v="HONDA ACTIVA 6G PREMIUM EDITION"/>
    <n v="44832"/>
    <n v="30"/>
    <x v="1"/>
    <s v="VIJAY NIKAM"/>
    <s v="NUTAN KAMBLE"/>
    <m/>
    <m/>
    <m/>
    <m/>
    <m/>
    <m/>
    <n v="1"/>
    <m/>
    <m/>
    <m/>
    <m/>
    <m/>
    <m/>
    <m/>
    <m/>
    <m/>
    <m/>
    <m/>
    <m/>
    <m/>
    <m/>
    <m/>
    <m/>
    <m/>
    <m/>
    <m/>
    <m/>
    <m/>
    <m/>
    <m/>
    <m/>
    <m/>
    <m/>
    <m/>
    <m/>
    <m/>
    <m/>
    <m/>
    <m/>
    <m/>
    <m/>
    <m/>
    <m/>
    <m/>
    <m/>
    <m/>
    <m/>
    <m/>
    <m/>
    <m/>
    <m/>
    <m/>
    <m/>
    <m/>
    <m/>
    <m/>
    <m/>
    <m/>
    <m/>
    <m/>
    <m/>
    <m/>
    <m/>
    <m/>
    <m/>
    <m/>
    <m/>
    <m/>
    <m/>
    <m/>
    <m/>
    <m/>
    <m/>
    <m/>
    <m/>
    <m/>
    <m/>
    <m/>
    <m/>
    <m/>
    <m/>
    <m/>
    <m/>
    <m/>
    <m/>
    <m/>
    <m/>
    <m/>
    <m/>
    <m/>
    <m/>
    <m/>
    <m/>
    <n v="1"/>
    <n v="1"/>
    <s v="ZBHT0009"/>
    <s v="kolXup9R6c"/>
    <s v="Allocated 02"/>
    <s v="No Intention to pay (NITP)"/>
    <s v="Customer say no dues he will come to off.and speak with coll.maneger"/>
    <d v="2025-09-03T00:00:00"/>
    <s v="Non Contactable Customer (POT_SKIP)"/>
    <s v="dt--08th  Sep 12:56pm called up customer no 9498094939 Its not connected "/>
    <d v="2025-09-08T00:00:00"/>
    <s v="NO"/>
  </r>
  <r>
    <n v="140753366"/>
    <s v="ABHIJIT RAMDAS SHEGHANTE"/>
    <s v="ONLINE"/>
    <s v="17.09.25"/>
    <n v="1134"/>
    <s v="UPI"/>
    <m/>
    <s v="CBC COLL"/>
    <n v="3754"/>
    <n v="0"/>
    <x v="4"/>
    <x v="2"/>
    <x v="0"/>
    <x v="3"/>
    <n v="0"/>
    <n v="19"/>
    <n v="1115"/>
    <n v="1115"/>
    <s v="-"/>
    <n v="0"/>
    <n v="0"/>
    <s v="RB"/>
    <x v="0"/>
    <s v="-"/>
    <x v="1"/>
    <m/>
    <n v="16"/>
    <s v="CAVA"/>
    <m/>
    <s v="-"/>
    <s v="SHIVSHANKAR HOUSING SOC MHETRE WASTI CHIKHALI PUNE   NR DATTA MANDIR RUPEENAGAR 412114"/>
    <s v="CHIKHALI"/>
    <s v=" 9112167830 9112167830 "/>
    <s v="JAY BHAVANI MATA INDUSTRY"/>
    <s v="VIP CHOWK MIDC BHOSARI PUNE  VIP CHOWK PUNE 411026"/>
    <n v="1134"/>
    <n v="0"/>
    <n v="57"/>
    <n v="0"/>
    <s v="-"/>
    <s v="REGULAR"/>
    <s v="MH14KT5624"/>
    <s v="SPLENDOR PLUS BS6 I3S DRS CAST FI"/>
    <n v="45057"/>
    <n v="24"/>
    <x v="1"/>
    <s v="VIJAY NIKAM"/>
    <s v="AARTI ZENDE"/>
    <m/>
    <m/>
    <m/>
    <m/>
    <m/>
    <m/>
    <n v="1"/>
    <m/>
    <m/>
    <m/>
    <m/>
    <m/>
    <m/>
    <m/>
    <m/>
    <m/>
    <m/>
    <m/>
    <m/>
    <m/>
    <m/>
    <m/>
    <m/>
    <m/>
    <m/>
    <m/>
    <m/>
    <m/>
    <m/>
    <m/>
    <m/>
    <m/>
    <m/>
    <m/>
    <m/>
    <m/>
    <m/>
    <m/>
    <m/>
    <m/>
    <m/>
    <m/>
    <m/>
    <m/>
    <m/>
    <m/>
    <m/>
    <m/>
    <m/>
    <m/>
    <m/>
    <m/>
    <m/>
    <m/>
    <m/>
    <m/>
    <m/>
    <m/>
    <m/>
    <m/>
    <m/>
    <m/>
    <m/>
    <m/>
    <m/>
    <m/>
    <m/>
    <m/>
    <m/>
    <m/>
    <m/>
    <m/>
    <m/>
    <m/>
    <m/>
    <m/>
    <m/>
    <m/>
    <m/>
    <m/>
    <m/>
    <m/>
    <m/>
    <m/>
    <m/>
    <m/>
    <m/>
    <m/>
    <m/>
    <m/>
    <m/>
    <m/>
    <m/>
    <n v="1"/>
    <n v="1"/>
    <s v="ZBHT0011"/>
    <s v="A2kO8Deo1Qz"/>
    <s v="Allocated 02"/>
    <s v="Promise To Pay (PTP)"/>
    <s v="Customer Promised to transfer payment through netbank on 12th September "/>
    <d v="2025-09-12T00:00:00"/>
    <s v="RINGING NO RESPONSE (RNR)"/>
    <s v="16:08-CALLED UP THE CUSTOMER NO. CUSTOMER CONTACT NUMBER ARE BUSY  MODE"/>
    <d v="2025-09-08T00:00:00"/>
    <s v="NO"/>
  </r>
  <r>
    <n v="140107227"/>
    <s v="RATAN SHIVAJI PAWAR"/>
    <s v="ONLINE"/>
    <s v="04.09.25"/>
    <n v="1054"/>
    <m/>
    <m/>
    <s v="CBC COLL"/>
    <n v="3929"/>
    <n v="0"/>
    <x v="3"/>
    <x v="2"/>
    <x v="0"/>
    <x v="7"/>
    <n v="0"/>
    <n v="154"/>
    <n v="900"/>
    <n v="900"/>
    <s v="FLOW"/>
    <n v="0"/>
    <n v="0"/>
    <s v="RB"/>
    <x v="0"/>
    <s v="MPTP"/>
    <x v="0"/>
    <m/>
    <m/>
    <s v="CAVNA"/>
    <m/>
    <s v="-"/>
    <s v="INDIRA NAGAR TELCO ROAD CHINCHWAD PUNE   NR PANCHSHIL HOTEL PUNE 411019"/>
    <s v="CHINCHWAD"/>
    <s v=" 7498438107 7498438107 "/>
    <s v="M. P DOTRE CONTRACTOR"/>
    <s v="BEHIND PANCHSHIL HOTEL INDIRA NAGAR CHINCHWAD PUNE  PANCHSHIL HOTEL PUNE 411019"/>
    <n v="1054"/>
    <n v="0"/>
    <n v="148"/>
    <n v="0"/>
    <s v="-"/>
    <s v="NPA"/>
    <s v="MH14KR9535"/>
    <s v="SPLENDOR PLUS BS6 I3S DRS CAST FI"/>
    <n v="45009"/>
    <n v="24"/>
    <x v="1"/>
    <s v="KAILASH ATKARI"/>
    <s v="NUTAN KAMBLE"/>
    <m/>
    <m/>
    <m/>
    <m/>
    <m/>
    <m/>
    <m/>
    <m/>
    <m/>
    <n v="1"/>
    <m/>
    <m/>
    <m/>
    <m/>
    <m/>
    <m/>
    <m/>
    <m/>
    <m/>
    <m/>
    <m/>
    <m/>
    <m/>
    <m/>
    <m/>
    <m/>
    <m/>
    <m/>
    <m/>
    <m/>
    <m/>
    <m/>
    <m/>
    <m/>
    <m/>
    <m/>
    <m/>
    <m/>
    <m/>
    <m/>
    <m/>
    <m/>
    <m/>
    <m/>
    <m/>
    <m/>
    <m/>
    <m/>
    <m/>
    <m/>
    <m/>
    <m/>
    <m/>
    <m/>
    <m/>
    <m/>
    <m/>
    <m/>
    <m/>
    <m/>
    <m/>
    <m/>
    <m/>
    <m/>
    <m/>
    <m/>
    <m/>
    <m/>
    <m/>
    <m/>
    <m/>
    <m/>
    <m/>
    <m/>
    <m/>
    <m/>
    <m/>
    <m/>
    <m/>
    <m/>
    <m/>
    <m/>
    <m/>
    <m/>
    <m/>
    <m/>
    <m/>
    <m/>
    <m/>
    <m/>
    <m/>
    <m/>
    <m/>
    <n v="1"/>
    <n v="1"/>
    <s v="ZBHT0015"/>
    <s v="B6kffuYIQ9r"/>
    <s v="Allocated 02"/>
    <s v="Shifted (NC_SFTD)"/>
    <s v="visit cm residence address cm shifted cm relative person sd Will message tame"/>
    <d v="2025-09-04T00:00:00"/>
    <s v="RINGING NO RESPONSE (RNR)"/>
    <s v="16:11-CALLED UP THE CUSTOMER NO. CUSTOMER CONTACT NUMBER ARE BUSY  MODE"/>
    <d v="2025-09-08T00:00:00"/>
    <s v="NO"/>
  </r>
  <r>
    <n v="460229672"/>
    <s v="SUNITA SHANTARAM SHENGAL"/>
    <m/>
    <m/>
    <m/>
    <m/>
    <m/>
    <s v="BANK RB 16"/>
    <n v="4243"/>
    <n v="0"/>
    <x v="2"/>
    <x v="2"/>
    <x v="1"/>
    <x v="16"/>
    <n v="0"/>
    <n v="5"/>
    <n v="0"/>
    <n v="664"/>
    <s v="FLOW"/>
    <n v="0"/>
    <n v="0"/>
    <s v="RB"/>
    <x v="0"/>
    <s v="PTP"/>
    <x v="4"/>
    <m/>
    <m/>
    <m/>
    <m/>
    <s v="-"/>
    <s v="SURKULADI NALAWANE     PUNE 412410"/>
    <s v="JUNNAR"/>
    <s v=" 9834084222  "/>
    <s v="Minda switch"/>
    <s v="Mahalunge Pune     PUNE 410501"/>
    <n v="669"/>
    <n v="0"/>
    <n v="88"/>
    <n v="0"/>
    <s v="-"/>
    <s v="REGULAR"/>
    <s v="MH14LD7137"/>
    <s v="HONDA SP 125 BS VI DISC"/>
    <n v="45220"/>
    <n v="18"/>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2959396"/>
    <s v="RASHI SANTOSH MADDILI"/>
    <m/>
    <m/>
    <m/>
    <m/>
    <m/>
    <m/>
    <n v="1066"/>
    <n v="0"/>
    <x v="4"/>
    <x v="1"/>
    <x v="1"/>
    <x v="17"/>
    <n v="0"/>
    <n v="3"/>
    <n v="0"/>
    <n v="1800"/>
    <s v="-"/>
    <n v="0"/>
    <n v="0"/>
    <s v="FLOW"/>
    <x v="1"/>
    <s v="-"/>
    <x v="2"/>
    <s v="Shifted"/>
    <m/>
    <s v="CNAVNA"/>
    <m/>
    <s v="-"/>
    <s v="AT POST KAMSHET   TAL MAVAL DIST  PUNE INDRAYAN   COLONY  PUNE 410405"/>
    <s v="KAMSHET"/>
    <s v=" 7447629405  "/>
    <s v="OTHERS"/>
    <s v="      "/>
    <n v="1803"/>
    <n v="0"/>
    <n v="57"/>
    <n v="85"/>
    <s v="-"/>
    <s v="REGULAR"/>
    <s v="MH14KR1802"/>
    <s v="HONDA SHINE DRUM BSVI"/>
    <n v="45433"/>
    <n v="12"/>
    <x v="1"/>
    <s v="VIJAY NIKAM"/>
    <s v="AARTI ZENDE"/>
    <m/>
    <m/>
    <m/>
    <m/>
    <m/>
    <m/>
    <m/>
    <m/>
    <m/>
    <m/>
    <m/>
    <m/>
    <n v="1"/>
    <m/>
    <m/>
    <m/>
    <m/>
    <m/>
    <m/>
    <m/>
    <m/>
    <m/>
    <m/>
    <m/>
    <m/>
    <m/>
    <m/>
    <m/>
    <m/>
    <m/>
    <m/>
    <m/>
    <m/>
    <m/>
    <m/>
    <m/>
    <m/>
    <m/>
    <m/>
    <m/>
    <m/>
    <m/>
    <m/>
    <m/>
    <m/>
    <m/>
    <m/>
    <m/>
    <m/>
    <m/>
    <m/>
    <m/>
    <m/>
    <m/>
    <m/>
    <m/>
    <m/>
    <m/>
    <m/>
    <m/>
    <m/>
    <m/>
    <m/>
    <m/>
    <m/>
    <m/>
    <m/>
    <m/>
    <m/>
    <m/>
    <m/>
    <m/>
    <m/>
    <m/>
    <m/>
    <m/>
    <m/>
    <m/>
    <m/>
    <m/>
    <m/>
    <m/>
    <m/>
    <m/>
    <m/>
    <m/>
    <m/>
    <m/>
    <m/>
    <m/>
    <m/>
    <m/>
    <m/>
    <n v="1"/>
    <n v="1"/>
    <s v="DUWT0013"/>
    <s v="k6Xsy452Mm"/>
    <s v="Allocated 04"/>
    <s v="Shifted (NC_SFTD)"/>
    <s v="Customer shifted this address "/>
    <d v="2025-09-05T00:00:00"/>
    <s v="RINGING NO RESPONSE (RNR)"/>
    <s v="16:12-CALLED UP THE CUSTOMER NO. CUSTOMER CONTACT NUMBER ARE RINGING MODE"/>
    <d v="2025-09-08T00:00:00"/>
    <s v="NO"/>
  </r>
  <r>
    <n v="460018146"/>
    <s v="MANISHA BALU GAIKWAD"/>
    <m/>
    <m/>
    <m/>
    <m/>
    <m/>
    <m/>
    <n v="2605"/>
    <n v="0"/>
    <x v="1"/>
    <x v="1"/>
    <x v="1"/>
    <x v="4"/>
    <n v="0"/>
    <n v="5"/>
    <n v="0"/>
    <n v="450"/>
    <s v="FLOW"/>
    <n v="0"/>
    <n v="0"/>
    <s v="FLOW"/>
    <x v="1"/>
    <s v="NC"/>
    <x v="2"/>
    <s v="Add not found"/>
    <m/>
    <s v="CNAVNA"/>
    <m/>
    <s v="-"/>
    <s v="C O  GAIKWAD VASANT   BABURAO S  NO 23 2A RAMNAGAR   PUNE 411045"/>
    <s v="RAMNAGAR"/>
    <s v=" 9561124136  "/>
    <s v="OTHERS"/>
    <s v="      "/>
    <n v="455"/>
    <n v="0"/>
    <n v="118"/>
    <n v="146"/>
    <s v="-"/>
    <s v="NPA"/>
    <s v="MH12UR3451"/>
    <s v="HONDA ACTIVA 6G DLX BS VI"/>
    <n v="45205"/>
    <n v="18"/>
    <x v="1"/>
    <s v="KAILASH ATKARI"/>
    <s v="AARTI ZENDE"/>
    <m/>
    <m/>
    <m/>
    <n v="1"/>
    <m/>
    <m/>
    <m/>
    <m/>
    <m/>
    <m/>
    <m/>
    <m/>
    <m/>
    <m/>
    <m/>
    <m/>
    <m/>
    <m/>
    <m/>
    <m/>
    <m/>
    <n v="1"/>
    <m/>
    <m/>
    <m/>
    <m/>
    <m/>
    <m/>
    <m/>
    <m/>
    <m/>
    <m/>
    <m/>
    <m/>
    <m/>
    <m/>
    <m/>
    <m/>
    <m/>
    <m/>
    <m/>
    <m/>
    <m/>
    <m/>
    <m/>
    <m/>
    <m/>
    <m/>
    <m/>
    <m/>
    <m/>
    <m/>
    <m/>
    <m/>
    <m/>
    <m/>
    <m/>
    <m/>
    <m/>
    <m/>
    <m/>
    <m/>
    <m/>
    <m/>
    <m/>
    <m/>
    <m/>
    <m/>
    <m/>
    <m/>
    <m/>
    <m/>
    <m/>
    <m/>
    <m/>
    <m/>
    <m/>
    <m/>
    <m/>
    <m/>
    <m/>
    <n v="1"/>
    <m/>
    <m/>
    <m/>
    <m/>
    <m/>
    <m/>
    <m/>
    <m/>
    <m/>
    <m/>
    <m/>
    <n v="3"/>
    <n v="1"/>
    <s v="DUWT0023"/>
    <s v="BPZCpNznPz"/>
    <s v="Allocated 02"/>
    <s v="Address Not Found (NC_ANF)"/>
    <s v="Customer address short not found "/>
    <d v="2025-09-28T00:00:00"/>
    <s v="RINGING NO RESPONSE (RNR)"/>
    <s v="16:13-CALLED UP THE CUSTOMER NO. CUSTOMER CONTACT NUMBER ARE RINGING MODE"/>
    <d v="2025-09-08T00:00:00"/>
    <s v="NO"/>
  </r>
  <r>
    <n v="128790770"/>
    <s v="SUNANDA LAXMAN GAIKWAD"/>
    <m/>
    <m/>
    <m/>
    <m/>
    <m/>
    <m/>
    <n v="3213"/>
    <n v="0"/>
    <x v="3"/>
    <x v="1"/>
    <x v="1"/>
    <x v="7"/>
    <n v="0"/>
    <s v="l"/>
    <n v="0"/>
    <n v="450"/>
    <s v="-"/>
    <n v="0"/>
    <n v="0"/>
    <s v="FLOW"/>
    <x v="1"/>
    <s v="-"/>
    <x v="2"/>
    <s v="No Such Person"/>
    <m/>
    <s v="CNAVNA"/>
    <m/>
    <s v="-"/>
    <s v="makhate ng near swami samrath colony thergaon   opp kunal hotel PUNE 411033"/>
    <s v="THERGAON"/>
    <s v=" 7030549460 7030549460 "/>
    <s v="axis bank"/>
    <s v="Chinchwad Chinchwad Chinchwad  Chinchwad PUNE 411033"/>
    <n v="464"/>
    <n v="0"/>
    <n v="149"/>
    <n v="177"/>
    <s v="-"/>
    <s v="NPA"/>
    <s v="MH14JZ6523"/>
    <s v="HONDA SHINE DRUM BSVI"/>
    <n v="44650"/>
    <n v="36"/>
    <x v="1"/>
    <s v="KAILASH ATKARI"/>
    <s v="NUTAN KAMBLE"/>
    <m/>
    <m/>
    <m/>
    <m/>
    <m/>
    <m/>
    <m/>
    <m/>
    <m/>
    <n v="1"/>
    <m/>
    <m/>
    <m/>
    <m/>
    <m/>
    <m/>
    <m/>
    <m/>
    <m/>
    <m/>
    <m/>
    <m/>
    <m/>
    <m/>
    <m/>
    <m/>
    <m/>
    <m/>
    <m/>
    <m/>
    <m/>
    <m/>
    <m/>
    <n v="1"/>
    <m/>
    <m/>
    <m/>
    <m/>
    <m/>
    <m/>
    <m/>
    <m/>
    <m/>
    <m/>
    <m/>
    <m/>
    <m/>
    <m/>
    <m/>
    <m/>
    <m/>
    <m/>
    <m/>
    <m/>
    <m/>
    <m/>
    <m/>
    <m/>
    <m/>
    <m/>
    <m/>
    <m/>
    <m/>
    <m/>
    <m/>
    <m/>
    <m/>
    <m/>
    <m/>
    <m/>
    <m/>
    <m/>
    <m/>
    <m/>
    <m/>
    <m/>
    <m/>
    <m/>
    <m/>
    <m/>
    <m/>
    <m/>
    <m/>
    <m/>
    <m/>
    <m/>
    <m/>
    <m/>
    <m/>
    <m/>
    <m/>
    <m/>
    <m/>
    <n v="2"/>
    <n v="1"/>
    <s v="ZBHT0015"/>
    <s v="A6h_5EFgfb3"/>
    <s v="Allocated 02"/>
    <s v="No Such Person (NC_NSP)"/>
    <s v="Visit cm residence address cm not tresable "/>
    <d v="2025-09-12T00:00:00"/>
    <s v="RINGING NO RESPONSE (RNR)"/>
    <s v="16:14-CALLED UP THE CUSTOMER NO. CUSTOMER CONTACT NUMBER ARE RINGING MODE"/>
    <d v="2025-09-08T00:00:00"/>
    <s v="NO"/>
  </r>
  <r>
    <n v="453071171"/>
    <s v="SUMIT GORKHANATH KHARATE"/>
    <m/>
    <m/>
    <m/>
    <m/>
    <m/>
    <m/>
    <n v="2965"/>
    <n v="0"/>
    <x v="4"/>
    <x v="1"/>
    <x v="1"/>
    <x v="2"/>
    <n v="0"/>
    <n v="49.36"/>
    <n v="0"/>
    <n v="450"/>
    <s v="-"/>
    <n v="0"/>
    <n v="0"/>
    <s v="STABLE"/>
    <x v="1"/>
    <s v="-"/>
    <x v="2"/>
    <s v="Add not found"/>
    <m/>
    <s v="CNAVNA"/>
    <m/>
    <s v="-"/>
    <s v="S/O:GORAKH KHANDU   PACHAPUTE. H.  NO. 180 A/P-VASULU   TAL-KHED  DIST-PUNE MORIYA WASHING CENTER NEAR  CHAKAN 410501"/>
    <s v="VASULI"/>
    <s v=" 9096405194  "/>
    <s v="Patil automation Pvt ltd"/>
    <s v="At post bhamboli   Tal khed dist  pune   CHAKAN 410501"/>
    <n v="499.36"/>
    <n v="0"/>
    <n v="58"/>
    <n v="86"/>
    <s v="-"/>
    <s v="NPA"/>
    <s v="MH37AC6536"/>
    <s v="HONDA SHINE DISC BSVI"/>
    <n v="44669"/>
    <n v="36"/>
    <x v="1"/>
    <s v="KAILASH ATKARI"/>
    <s v="AARTI ZENDE"/>
    <m/>
    <m/>
    <m/>
    <m/>
    <m/>
    <m/>
    <m/>
    <m/>
    <m/>
    <n v="1"/>
    <m/>
    <m/>
    <m/>
    <m/>
    <m/>
    <m/>
    <m/>
    <m/>
    <m/>
    <m/>
    <m/>
    <m/>
    <m/>
    <m/>
    <m/>
    <m/>
    <m/>
    <m/>
    <m/>
    <m/>
    <m/>
    <m/>
    <m/>
    <m/>
    <m/>
    <m/>
    <m/>
    <m/>
    <m/>
    <m/>
    <m/>
    <m/>
    <m/>
    <m/>
    <m/>
    <m/>
    <m/>
    <m/>
    <m/>
    <m/>
    <m/>
    <m/>
    <m/>
    <m/>
    <m/>
    <m/>
    <m/>
    <m/>
    <m/>
    <m/>
    <m/>
    <m/>
    <m/>
    <m/>
    <m/>
    <m/>
    <m/>
    <m/>
    <m/>
    <m/>
    <m/>
    <m/>
    <m/>
    <m/>
    <m/>
    <m/>
    <m/>
    <m/>
    <m/>
    <m/>
    <m/>
    <m/>
    <m/>
    <m/>
    <m/>
    <m/>
    <m/>
    <m/>
    <m/>
    <m/>
    <m/>
    <m/>
    <m/>
    <n v="1"/>
    <n v="1"/>
    <s v="DUWT0017"/>
    <s v="BoWWCLtAF87"/>
    <s v="Allocated 02"/>
    <s v="Shifted (NC_SFTD)"/>
    <s v="Shifted customer as per owner "/>
    <d v="2025-09-04T00:00:00"/>
    <s v="RINGING NO RESPONSE (RNR)"/>
    <s v="16:14-CALLED UP THE CUSTOMER NO. CUSTOMER CONTACT NUMBER ARE BUSY  MODE"/>
    <d v="2025-09-08T00:00:00"/>
    <s v="NO"/>
  </r>
  <r>
    <n v="127973040"/>
    <s v="JASPER JOHN LOBO"/>
    <m/>
    <m/>
    <m/>
    <m/>
    <m/>
    <m/>
    <n v="9845"/>
    <n v="0"/>
    <x v="3"/>
    <x v="1"/>
    <x v="1"/>
    <x v="9"/>
    <n v="0"/>
    <n v="97"/>
    <n v="0"/>
    <n v="450"/>
    <s v="FLOW"/>
    <n v="0"/>
    <n v="0"/>
    <s v="FLOW"/>
    <x v="1"/>
    <s v="-"/>
    <x v="2"/>
    <s v="No Such Person"/>
    <m/>
    <s v="CNAVNA"/>
    <m/>
    <s v="-"/>
    <s v="PL NO 100 FL NO-304 CLOVER CHEST VIMAN NAGAR   NR CO- OPERATION BANK PUNE 411014"/>
    <s v="VIMAN NAGAR"/>
    <s v=" 9561544466 9561544466 "/>
    <s v="ANIBRAIN DIGITAL TECHNOLOGIES PRIVA"/>
    <s v="ANIBRAIN DIGITAL TECHNOLOGICS PVT LTD KALYANI NAGAR KALYANI NAGAR  NR- DEMART PUNE 411006"/>
    <n v="547"/>
    <n v="0"/>
    <n v="148"/>
    <n v="176"/>
    <s v="-"/>
    <s v="NPA"/>
    <s v="MH12UD0908"/>
    <s v="HONDA CB 300R"/>
    <n v="44637"/>
    <n v="36"/>
    <x v="1"/>
    <s v="VIJAY NIKAM"/>
    <s v="NUTAN KAMBLE"/>
    <m/>
    <m/>
    <m/>
    <n v="1"/>
    <m/>
    <m/>
    <m/>
    <m/>
    <m/>
    <m/>
    <m/>
    <m/>
    <m/>
    <m/>
    <m/>
    <m/>
    <m/>
    <m/>
    <m/>
    <m/>
    <m/>
    <m/>
    <m/>
    <m/>
    <m/>
    <m/>
    <m/>
    <m/>
    <m/>
    <m/>
    <m/>
    <m/>
    <m/>
    <m/>
    <m/>
    <m/>
    <m/>
    <m/>
    <m/>
    <m/>
    <m/>
    <m/>
    <m/>
    <m/>
    <m/>
    <m/>
    <m/>
    <m/>
    <m/>
    <m/>
    <m/>
    <m/>
    <m/>
    <m/>
    <m/>
    <m/>
    <m/>
    <m/>
    <m/>
    <m/>
    <m/>
    <m/>
    <m/>
    <m/>
    <m/>
    <m/>
    <m/>
    <m/>
    <m/>
    <m/>
    <m/>
    <m/>
    <m/>
    <m/>
    <m/>
    <m/>
    <m/>
    <m/>
    <m/>
    <m/>
    <m/>
    <m/>
    <m/>
    <m/>
    <m/>
    <m/>
    <m/>
    <m/>
    <m/>
    <m/>
    <m/>
    <m/>
    <m/>
    <n v="1"/>
    <n v="1"/>
    <s v="ZBHT0012"/>
    <s v="B6mCJWMh1w"/>
    <s v="Allocated 02"/>
    <s v="No Such Person (NC_NSP)"/>
    <s v="Nc"/>
    <d v="2025-09-02T00:00:00"/>
    <s v="RINGING NO RESPONSE (RNR)"/>
    <s v="dt--08th  Sep 12:58pm called up customer no 9561544466 Its ringing "/>
    <d v="2025-09-08T00:00:00"/>
    <s v="NO"/>
  </r>
  <r>
    <n v="140106396"/>
    <s v="SHILPA SHRISHEL SWAMI"/>
    <m/>
    <m/>
    <m/>
    <m/>
    <m/>
    <m/>
    <n v="4259"/>
    <n v="0"/>
    <x v="1"/>
    <x v="1"/>
    <x v="1"/>
    <x v="0"/>
    <n v="0"/>
    <n v="8"/>
    <n v="0"/>
    <n v="450"/>
    <s v="FLOW"/>
    <n v="0"/>
    <n v="0"/>
    <s v="FLOW"/>
    <x v="1"/>
    <s v="MPTP"/>
    <x v="2"/>
    <s v="Add not found"/>
    <m/>
    <s v="CNAVNA"/>
    <m/>
    <s v="-"/>
    <s v="A/P IRAYA SWAMI SHAIKH WASTI  CHINCHWAD WAKAD   PUNE 411057"/>
    <s v="WAKAD"/>
    <s v="9373819953 9373819953 9373819953 "/>
    <s v="Mount World tropaje soc"/>
    <s v="AT WAKAD Pune pune  shaikh wasti PUNE 411057"/>
    <n v="458"/>
    <n v="0"/>
    <n v="118"/>
    <n v="146"/>
    <s v="-"/>
    <s v="NPA"/>
    <s v="MH14KT1959"/>
    <s v="SUP SPL FI BS6 DSS CAST DISC"/>
    <n v="45009"/>
    <n v="24"/>
    <x v="1"/>
    <s v="KAILASH ATKARI"/>
    <s v="NUTAN KAMBLE"/>
    <n v="1"/>
    <m/>
    <m/>
    <m/>
    <m/>
    <m/>
    <m/>
    <m/>
    <m/>
    <m/>
    <m/>
    <m/>
    <m/>
    <m/>
    <m/>
    <m/>
    <m/>
    <m/>
    <m/>
    <m/>
    <m/>
    <m/>
    <m/>
    <m/>
    <m/>
    <m/>
    <m/>
    <m/>
    <m/>
    <m/>
    <m/>
    <m/>
    <m/>
    <m/>
    <m/>
    <m/>
    <m/>
    <m/>
    <m/>
    <m/>
    <m/>
    <m/>
    <m/>
    <m/>
    <m/>
    <m/>
    <m/>
    <m/>
    <m/>
    <m/>
    <m/>
    <m/>
    <m/>
    <m/>
    <m/>
    <m/>
    <m/>
    <m/>
    <m/>
    <m/>
    <m/>
    <m/>
    <m/>
    <m/>
    <m/>
    <m/>
    <m/>
    <m/>
    <m/>
    <m/>
    <m/>
    <m/>
    <m/>
    <m/>
    <m/>
    <m/>
    <m/>
    <m/>
    <m/>
    <m/>
    <m/>
    <m/>
    <m/>
    <m/>
    <m/>
    <m/>
    <m/>
    <m/>
    <m/>
    <m/>
    <m/>
    <m/>
    <m/>
    <n v="1"/>
    <n v="1"/>
    <s v="DUWT0030"/>
    <s v="k6fHcx1Roz"/>
    <s v="Allocated 02"/>
    <s v="Shifted (NC_SFTD)"/>
    <s v="We had visited to customer but customer shifted "/>
    <d v="2025-09-01T00:00:00"/>
    <s v="Non Contactable Customer (POT_SKIP)"/>
    <s v="dt--08th  Sep 13:01pm called up customer no 9373819953 Its  call received by customer say hello than disconnected the call  "/>
    <d v="2025-09-08T00:00:00"/>
    <s v="NO"/>
  </r>
  <r>
    <n v="460325799"/>
    <s v="SATKAR SHIVAJI PANDURANG"/>
    <m/>
    <m/>
    <m/>
    <m/>
    <m/>
    <m/>
    <n v="6397"/>
    <n v="0"/>
    <x v="2"/>
    <x v="1"/>
    <x v="1"/>
    <x v="14"/>
    <n v="0"/>
    <n v="298"/>
    <n v="0"/>
    <n v="0"/>
    <s v="-"/>
    <n v="0"/>
    <n v="0"/>
    <s v="FLOW"/>
    <x v="1"/>
    <s v="-"/>
    <x v="2"/>
    <s v="Add not found"/>
    <m/>
    <s v="CNAVNA"/>
    <m/>
    <m/>
    <s v="   gavthan Kalechiwadi   .tal khed  dist pune  kalechiwadi road PUNE 410505"/>
    <s v="KALECHIWADI"/>
    <s v=" 9657619103 9604896021 "/>
    <s v="milk supplier"/>
    <s v="ap gavthan kalechiwadi    tal khed  dist pune  kalechiwadi road PUNE 410505"/>
    <n v="298"/>
    <n v="0"/>
    <n v="88"/>
    <n v="116"/>
    <s v="-"/>
    <s v="NPA"/>
    <s v="MH14LD3039"/>
    <s v="TVS IQUBE ELECTRIC"/>
    <n v="45225"/>
    <n v="18"/>
    <x v="2"/>
    <s v="KAILASH ATKARI"/>
    <s v="NUTAN KAMBLE"/>
    <m/>
    <m/>
    <m/>
    <m/>
    <m/>
    <m/>
    <m/>
    <m/>
    <m/>
    <m/>
    <m/>
    <m/>
    <m/>
    <m/>
    <m/>
    <m/>
    <m/>
    <m/>
    <m/>
    <m/>
    <m/>
    <m/>
    <m/>
    <m/>
    <m/>
    <m/>
    <m/>
    <m/>
    <m/>
    <m/>
    <m/>
    <m/>
    <m/>
    <m/>
    <m/>
    <m/>
    <n v="1"/>
    <m/>
    <m/>
    <m/>
    <m/>
    <m/>
    <m/>
    <m/>
    <m/>
    <m/>
    <m/>
    <m/>
    <m/>
    <m/>
    <m/>
    <m/>
    <m/>
    <m/>
    <m/>
    <m/>
    <m/>
    <m/>
    <m/>
    <m/>
    <m/>
    <m/>
    <m/>
    <m/>
    <m/>
    <m/>
    <m/>
    <m/>
    <m/>
    <m/>
    <m/>
    <m/>
    <m/>
    <m/>
    <m/>
    <m/>
    <m/>
    <m/>
    <m/>
    <m/>
    <m/>
    <m/>
    <m/>
    <m/>
    <m/>
    <m/>
    <m/>
    <m/>
    <m/>
    <m/>
    <m/>
    <m/>
    <m/>
    <n v="1"/>
    <n v="1"/>
    <s v="DUWT0017"/>
    <e v="#N/A"/>
    <e v="#N/A"/>
    <e v="#N/A"/>
    <e v="#N/A"/>
    <e v="#N/A"/>
    <e v="#N/A"/>
    <e v="#N/A"/>
    <e v="#N/A"/>
    <s v="NO"/>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73">
  <r>
    <n v="131831706"/>
    <s v="ROHIT RAMCHANDRA JADHAV"/>
    <m/>
    <x v="0"/>
    <m/>
    <m/>
    <m/>
    <m/>
    <n v="19627"/>
    <n v="18781.990000000002"/>
    <n v="19045.990000000002"/>
    <n v="38906.990000000005"/>
    <x v="0"/>
    <s v="FLOW"/>
    <x v="0"/>
    <x v="0"/>
    <n v="292262.3"/>
    <n v="264"/>
    <n v="0"/>
    <n v="4750"/>
    <s v="18.05.26"/>
    <n v="0.24761024654410582"/>
    <n v="1.6390399504644812E-2"/>
    <s v="FLOW"/>
    <s v="-"/>
    <s v="PAID"/>
    <s v="-"/>
    <m/>
    <m/>
    <m/>
    <m/>
    <s v="-"/>
    <s v="-"/>
    <s v="KATRAJ"/>
    <s v="-"/>
    <s v="-"/>
    <s v="-"/>
    <n v="23795.99"/>
    <n v="292262.3"/>
    <n v="26"/>
    <n v="36"/>
    <s v="FLOW"/>
    <m/>
    <m/>
    <m/>
    <m/>
    <s v="REGULAR"/>
    <s v="MH12UR0916"/>
    <s v="KAWASAKI Z900 ABS BSVI"/>
    <d v="2022-08-20T00:00:00"/>
    <n v="60"/>
    <s v="02.06.26"/>
    <x v="0"/>
    <m/>
    <m/>
    <m/>
    <m/>
    <m/>
    <m/>
    <m/>
    <n v="1"/>
    <m/>
    <m/>
    <m/>
    <m/>
    <m/>
    <m/>
    <m/>
    <m/>
    <m/>
    <m/>
    <m/>
    <m/>
    <m/>
    <m/>
    <n v="1"/>
    <m/>
    <m/>
    <m/>
    <m/>
    <m/>
    <m/>
    <m/>
    <m/>
    <m/>
    <m/>
    <m/>
    <n v="1"/>
    <m/>
    <m/>
    <m/>
    <m/>
    <m/>
    <m/>
    <m/>
    <m/>
    <m/>
    <m/>
    <m/>
    <m/>
    <m/>
    <m/>
    <m/>
    <m/>
    <m/>
    <m/>
    <m/>
    <m/>
    <m/>
    <m/>
    <m/>
    <m/>
    <m/>
    <m/>
    <m/>
    <m/>
    <m/>
    <m/>
    <m/>
    <m/>
    <m/>
    <m/>
    <m/>
    <m/>
    <m/>
    <m/>
    <m/>
    <m/>
    <m/>
    <m/>
    <m/>
    <m/>
    <m/>
    <m/>
    <m/>
    <m/>
    <m/>
    <m/>
    <m/>
    <m/>
    <m/>
    <m/>
    <m/>
    <m/>
    <m/>
    <m/>
    <m/>
    <x v="0"/>
    <x v="0"/>
    <s v="DUWT0031"/>
    <s v="G62QyZgZFEIm"/>
    <s v="Allocated"/>
    <s v="Left Message (LMCB)"/>
    <s v="Left message customer mother "/>
    <d v="2026-06-08T00:00:00"/>
    <m/>
    <m/>
    <m/>
    <m/>
    <s v="498"/>
    <n v="19045.990000000002"/>
    <n v="38906.990000000005"/>
    <x v="0"/>
  </r>
  <r>
    <n v="466697046"/>
    <s v="VAISHNAVI PRDEEP DAKHINKAR"/>
    <m/>
    <x v="0"/>
    <m/>
    <m/>
    <m/>
    <m/>
    <n v="9106"/>
    <n v="8874"/>
    <n v="9030"/>
    <n v="18291"/>
    <x v="0"/>
    <s v="FLOW"/>
    <x v="0"/>
    <x v="1"/>
    <n v="278730"/>
    <n v="156"/>
    <n v="0"/>
    <n v="3150"/>
    <s v="-"/>
    <n v="0.1131047649146901"/>
    <n v="1.5631492853952249E-2"/>
    <s v="FLOW"/>
    <s v="-"/>
    <s v="-"/>
    <s v="-"/>
    <m/>
    <m/>
    <m/>
    <m/>
    <m/>
    <m/>
    <s v="THERGAON"/>
    <m/>
    <m/>
    <m/>
    <n v="12180"/>
    <n v="278730"/>
    <n v="27"/>
    <n v="37"/>
    <s v="FLOW"/>
    <m/>
    <m/>
    <m/>
    <m/>
    <s v="-"/>
    <s v="MH12YK4311"/>
    <s v="HARLEY X440 S"/>
    <d v="2025-08-14T00:00:00"/>
    <n v="48"/>
    <s v="10.06.26"/>
    <x v="0"/>
    <m/>
    <m/>
    <m/>
    <m/>
    <m/>
    <m/>
    <m/>
    <m/>
    <m/>
    <m/>
    <m/>
    <m/>
    <m/>
    <m/>
    <m/>
    <m/>
    <m/>
    <m/>
    <m/>
    <m/>
    <m/>
    <m/>
    <m/>
    <m/>
    <m/>
    <m/>
    <m/>
    <m/>
    <m/>
    <m/>
    <m/>
    <n v="1"/>
    <m/>
    <m/>
    <m/>
    <m/>
    <m/>
    <m/>
    <m/>
    <m/>
    <m/>
    <m/>
    <m/>
    <m/>
    <m/>
    <m/>
    <m/>
    <m/>
    <m/>
    <m/>
    <m/>
    <m/>
    <m/>
    <m/>
    <m/>
    <m/>
    <m/>
    <m/>
    <m/>
    <m/>
    <m/>
    <m/>
    <m/>
    <m/>
    <m/>
    <m/>
    <m/>
    <m/>
    <m/>
    <m/>
    <m/>
    <m/>
    <m/>
    <m/>
    <m/>
    <m/>
    <m/>
    <m/>
    <m/>
    <m/>
    <m/>
    <m/>
    <m/>
    <m/>
    <m/>
    <m/>
    <m/>
    <m/>
    <m/>
    <m/>
    <m/>
    <m/>
    <m/>
    <m/>
    <x v="1"/>
    <x v="0"/>
    <s v="ZBHT0011"/>
    <s v="GP1-nWSGVz"/>
    <s v="Allocated"/>
    <m/>
    <m/>
    <m/>
    <m/>
    <m/>
    <m/>
    <m/>
    <s v="311"/>
    <n v="9030"/>
    <n v="18291"/>
    <x v="0"/>
  </r>
  <r>
    <n v="467684618"/>
    <s v="DATTA MANOHAR SURWASE"/>
    <m/>
    <x v="0"/>
    <m/>
    <m/>
    <m/>
    <s v="BANK STABLE 11"/>
    <n v="8736"/>
    <n v="8286"/>
    <n v="8401"/>
    <n v="17297"/>
    <x v="0"/>
    <s v="STABLE"/>
    <x v="0"/>
    <x v="1"/>
    <n v="238352"/>
    <n v="115"/>
    <n v="0"/>
    <n v="900"/>
    <s v="18.05.26"/>
    <n v="9.6719933006659542E-2"/>
    <n v="1.3367049060830289E-2"/>
    <s v="STABLE"/>
    <s v="PAID"/>
    <s v="PAID"/>
    <s v="-"/>
    <m/>
    <m/>
    <m/>
    <m/>
    <s v="-"/>
    <s v="-"/>
    <s v="CHINCHWAD"/>
    <s v="-"/>
    <s v="-"/>
    <s v="-"/>
    <n v="9301"/>
    <n v="238352"/>
    <n v="27"/>
    <n v="6"/>
    <s v="STABLE"/>
    <m/>
    <m/>
    <m/>
    <m/>
    <s v="REGULAR"/>
    <s v="MH14NB8507"/>
    <s v="METEOR 350 STELLAR MATT GREY"/>
    <d v="2026-01-30T00:00:00"/>
    <n v="36"/>
    <s v="02.06.26"/>
    <x v="0"/>
    <m/>
    <m/>
    <m/>
    <m/>
    <m/>
    <m/>
    <m/>
    <m/>
    <m/>
    <m/>
    <n v="1"/>
    <m/>
    <m/>
    <m/>
    <m/>
    <m/>
    <m/>
    <m/>
    <m/>
    <m/>
    <m/>
    <m/>
    <m/>
    <m/>
    <m/>
    <m/>
    <m/>
    <m/>
    <n v="1"/>
    <m/>
    <m/>
    <m/>
    <m/>
    <m/>
    <m/>
    <m/>
    <m/>
    <m/>
    <m/>
    <m/>
    <m/>
    <m/>
    <m/>
    <m/>
    <m/>
    <m/>
    <m/>
    <m/>
    <m/>
    <m/>
    <m/>
    <m/>
    <m/>
    <m/>
    <m/>
    <m/>
    <m/>
    <m/>
    <m/>
    <m/>
    <m/>
    <m/>
    <m/>
    <m/>
    <m/>
    <m/>
    <m/>
    <m/>
    <m/>
    <m/>
    <m/>
    <m/>
    <m/>
    <m/>
    <m/>
    <m/>
    <m/>
    <m/>
    <m/>
    <m/>
    <m/>
    <m/>
    <m/>
    <m/>
    <m/>
    <m/>
    <m/>
    <m/>
    <m/>
    <m/>
    <m/>
    <m/>
    <m/>
    <m/>
    <x v="2"/>
    <x v="0"/>
    <s v="ZBHT0011"/>
    <s v="B6AkRU-MW8b7"/>
    <s v="Allocated"/>
    <s v="Door Locked (NC_DL)"/>
    <s v="Visit cm residence address door lock m neighbour sd cm gone to the visit comes in next week "/>
    <d v="2026-06-04T00:00:00"/>
    <m/>
    <m/>
    <m/>
    <m/>
    <s v="275"/>
    <n v="8401"/>
    <n v="17297"/>
    <x v="0"/>
  </r>
  <r>
    <n v="466752729"/>
    <s v="AKSHAY SURESH NANGDE"/>
    <m/>
    <x v="0"/>
    <m/>
    <m/>
    <m/>
    <m/>
    <n v="9036"/>
    <n v="8356"/>
    <n v="8530"/>
    <n v="17748"/>
    <x v="0"/>
    <s v="FLOW"/>
    <x v="0"/>
    <x v="2"/>
    <n v="215144"/>
    <n v="174"/>
    <n v="0"/>
    <n v="1350"/>
    <s v="21.05.26"/>
    <n v="0.24512414371641397"/>
    <n v="1.2065518238333522E-2"/>
    <s v="FLOW"/>
    <s v="-"/>
    <s v="PTP"/>
    <s v="-"/>
    <m/>
    <m/>
    <m/>
    <m/>
    <s v="-"/>
    <s v="-"/>
    <s v="BHOR"/>
    <s v="-"/>
    <s v="-"/>
    <s v="-"/>
    <n v="9880"/>
    <n v="215144"/>
    <n v="27"/>
    <n v="37"/>
    <s v="FLOW"/>
    <m/>
    <m/>
    <m/>
    <m/>
    <s v="REGULAR"/>
    <s v="MH12YM1095"/>
    <s v="CLASSIC 350 STEALTH BLACK"/>
    <d v="2025-08-25T00:00:00"/>
    <n v="36"/>
    <s v="02.06.26"/>
    <x v="0"/>
    <m/>
    <m/>
    <m/>
    <m/>
    <m/>
    <m/>
    <m/>
    <n v="1"/>
    <m/>
    <m/>
    <m/>
    <m/>
    <m/>
    <m/>
    <m/>
    <m/>
    <m/>
    <m/>
    <m/>
    <m/>
    <m/>
    <m/>
    <m/>
    <m/>
    <m/>
    <m/>
    <m/>
    <m/>
    <m/>
    <m/>
    <m/>
    <m/>
    <m/>
    <m/>
    <m/>
    <m/>
    <m/>
    <m/>
    <m/>
    <m/>
    <m/>
    <m/>
    <m/>
    <m/>
    <m/>
    <m/>
    <m/>
    <m/>
    <m/>
    <m/>
    <m/>
    <m/>
    <m/>
    <m/>
    <m/>
    <m/>
    <m/>
    <m/>
    <m/>
    <m/>
    <m/>
    <m/>
    <m/>
    <m/>
    <m/>
    <m/>
    <m/>
    <m/>
    <m/>
    <m/>
    <m/>
    <m/>
    <m/>
    <m/>
    <m/>
    <m/>
    <m/>
    <m/>
    <m/>
    <m/>
    <m/>
    <m/>
    <m/>
    <m/>
    <m/>
    <m/>
    <m/>
    <m/>
    <m/>
    <m/>
    <m/>
    <m/>
    <m/>
    <m/>
    <x v="1"/>
    <x v="0"/>
    <s v="DUWT0011"/>
    <s v="G61ZucWc7m"/>
    <s v="Allocated"/>
    <s v="Left Message (LMCB)"/>
    <s v=" customer owner on hotel Guru Kripa list message to hotel staff "/>
    <d v="2026-06-03T00:00:00"/>
    <m/>
    <m/>
    <m/>
    <m/>
    <s v="356"/>
    <n v="8530"/>
    <n v="17748"/>
    <x v="0"/>
  </r>
  <r>
    <n v="463131407"/>
    <s v="POONAM HARSHAL BHAGWAT"/>
    <m/>
    <x v="0"/>
    <m/>
    <m/>
    <m/>
    <m/>
    <n v="9542"/>
    <n v="8572"/>
    <n v="8691"/>
    <n v="18435"/>
    <x v="0"/>
    <s v="FLOW"/>
    <x v="0"/>
    <x v="3"/>
    <n v="211818"/>
    <n v="119"/>
    <n v="0"/>
    <n v="3600"/>
    <s v="30.05.26"/>
    <n v="0.29440439019438158"/>
    <n v="1.1878992406050505E-2"/>
    <s v="FLOW"/>
    <s v="-"/>
    <s v="PTP"/>
    <s v="-"/>
    <m/>
    <m/>
    <m/>
    <m/>
    <s v="-"/>
    <s v="-"/>
    <s v="CHAKAN"/>
    <s v="-"/>
    <s v="-"/>
    <s v="-"/>
    <n v="12291"/>
    <n v="211818"/>
    <n v="27"/>
    <n v="37"/>
    <s v="FLOW"/>
    <m/>
    <m/>
    <m/>
    <m/>
    <s v="NPA"/>
    <m/>
    <s v="TVS APACHE RR 310 BS6"/>
    <d v="2024-06-06T00:00:00"/>
    <n v="48"/>
    <s v="02.06.26"/>
    <x v="0"/>
    <m/>
    <m/>
    <m/>
    <m/>
    <m/>
    <m/>
    <m/>
    <m/>
    <m/>
    <m/>
    <m/>
    <m/>
    <m/>
    <m/>
    <m/>
    <m/>
    <m/>
    <m/>
    <m/>
    <m/>
    <m/>
    <m/>
    <m/>
    <m/>
    <m/>
    <m/>
    <m/>
    <m/>
    <m/>
    <m/>
    <m/>
    <m/>
    <m/>
    <m/>
    <m/>
    <m/>
    <m/>
    <m/>
    <m/>
    <m/>
    <m/>
    <m/>
    <m/>
    <m/>
    <m/>
    <m/>
    <m/>
    <m/>
    <m/>
    <m/>
    <m/>
    <m/>
    <m/>
    <m/>
    <m/>
    <m/>
    <m/>
    <m/>
    <m/>
    <m/>
    <m/>
    <m/>
    <m/>
    <m/>
    <m/>
    <m/>
    <m/>
    <m/>
    <m/>
    <m/>
    <m/>
    <m/>
    <m/>
    <m/>
    <m/>
    <m/>
    <m/>
    <m/>
    <m/>
    <m/>
    <m/>
    <m/>
    <m/>
    <m/>
    <m/>
    <m/>
    <m/>
    <m/>
    <m/>
    <m/>
    <m/>
    <n v="1"/>
    <m/>
    <m/>
    <x v="1"/>
    <x v="0"/>
    <s v="DUWT0017"/>
    <s v="G69k9gMqpOMc"/>
    <s v="Allocated"/>
    <e v="#N/A"/>
    <e v="#N/A"/>
    <e v="#N/A"/>
    <m/>
    <m/>
    <m/>
    <m/>
    <s v="321"/>
    <n v="8691"/>
    <n v="18435"/>
    <x v="0"/>
  </r>
  <r>
    <n v="465107719"/>
    <s v="SANTANU JENA"/>
    <m/>
    <x v="0"/>
    <m/>
    <m/>
    <m/>
    <m/>
    <n v="11046"/>
    <n v="10866"/>
    <n v="11039"/>
    <n v="22300"/>
    <x v="0"/>
    <s v="FLOW"/>
    <x v="0"/>
    <x v="4"/>
    <n v="200296"/>
    <n v="173"/>
    <n v="0"/>
    <n v="2700"/>
    <s v="18.05.26"/>
    <n v="0.40548415005099936"/>
    <n v="1.1232825647311805E-2"/>
    <s v="FLOW"/>
    <s v="-"/>
    <s v="PAID"/>
    <s v="-"/>
    <m/>
    <m/>
    <m/>
    <m/>
    <s v="-"/>
    <s v="-"/>
    <s v="BHOSARI"/>
    <s v="-"/>
    <s v="-"/>
    <s v="-"/>
    <n v="13739"/>
    <n v="200296"/>
    <n v="27"/>
    <n v="37"/>
    <s v="FLOW"/>
    <m/>
    <m/>
    <m/>
    <m/>
    <s v="REGULAR"/>
    <s v="MH14MB6335"/>
    <s v="CONTINETNAL GT 650 ROCKER RED"/>
    <d v="2025-01-02T00:00:00"/>
    <n v="36"/>
    <s v="02.06.26"/>
    <x v="0"/>
    <m/>
    <m/>
    <m/>
    <m/>
    <m/>
    <m/>
    <m/>
    <m/>
    <m/>
    <m/>
    <n v="1"/>
    <m/>
    <m/>
    <m/>
    <m/>
    <m/>
    <m/>
    <m/>
    <m/>
    <m/>
    <m/>
    <m/>
    <m/>
    <m/>
    <m/>
    <m/>
    <m/>
    <m/>
    <m/>
    <m/>
    <m/>
    <m/>
    <m/>
    <m/>
    <m/>
    <m/>
    <m/>
    <m/>
    <m/>
    <m/>
    <m/>
    <m/>
    <m/>
    <m/>
    <m/>
    <m/>
    <m/>
    <m/>
    <m/>
    <m/>
    <m/>
    <m/>
    <m/>
    <m/>
    <m/>
    <m/>
    <m/>
    <m/>
    <m/>
    <m/>
    <m/>
    <m/>
    <m/>
    <m/>
    <m/>
    <m/>
    <m/>
    <m/>
    <m/>
    <m/>
    <m/>
    <m/>
    <m/>
    <m/>
    <m/>
    <m/>
    <m/>
    <m/>
    <m/>
    <m/>
    <m/>
    <m/>
    <m/>
    <m/>
    <m/>
    <m/>
    <m/>
    <m/>
    <m/>
    <m/>
    <m/>
    <m/>
    <m/>
    <m/>
    <x v="1"/>
    <x v="0"/>
    <s v="DUWT0025"/>
    <s v="k6jBMv2GRX7"/>
    <s v="Allocated"/>
    <s v="Promise To Pay (PTP)"/>
    <s v="Customer given ptp to online payment "/>
    <d v="2026-06-10T00:00:00"/>
    <m/>
    <m/>
    <m/>
    <m/>
    <s v="388"/>
    <n v="11039"/>
    <n v="22300"/>
    <x v="0"/>
  </r>
  <r>
    <n v="466275141"/>
    <s v="ANWAR AHMAD SHAIKH"/>
    <m/>
    <x v="0"/>
    <m/>
    <m/>
    <m/>
    <m/>
    <n v="9204"/>
    <n v="7504"/>
    <n v="7587"/>
    <n v="16914"/>
    <x v="0"/>
    <s v="FLOW"/>
    <x v="0"/>
    <x v="5"/>
    <n v="194945"/>
    <n v="83"/>
    <n v="0"/>
    <n v="450"/>
    <s v="-"/>
    <n v="0.11284074089235231"/>
    <n v="1.0932735530490872E-2"/>
    <s v="FLOW"/>
    <s v="-"/>
    <s v="-"/>
    <s v="-"/>
    <m/>
    <m/>
    <m/>
    <m/>
    <s v="-"/>
    <s v="-"/>
    <s v="YERWADA"/>
    <s v="-"/>
    <s v="-"/>
    <s v="-"/>
    <n v="8037"/>
    <n v="194945"/>
    <n v="27"/>
    <n v="37"/>
    <s v="FLOW"/>
    <m/>
    <m/>
    <m/>
    <m/>
    <s v="REGULAR"/>
    <s v="MH12YE7827"/>
    <s v="BAJAJ KTM DUKE 250"/>
    <d v="2025-06-05T00:00:00"/>
    <n v="36"/>
    <s v="02.06.26"/>
    <x v="0"/>
    <m/>
    <m/>
    <m/>
    <m/>
    <m/>
    <m/>
    <m/>
    <m/>
    <m/>
    <m/>
    <n v="1"/>
    <m/>
    <m/>
    <m/>
    <m/>
    <m/>
    <m/>
    <m/>
    <m/>
    <m/>
    <m/>
    <m/>
    <m/>
    <m/>
    <m/>
    <m/>
    <m/>
    <m/>
    <m/>
    <m/>
    <m/>
    <m/>
    <m/>
    <m/>
    <m/>
    <m/>
    <m/>
    <m/>
    <m/>
    <m/>
    <m/>
    <m/>
    <m/>
    <m/>
    <m/>
    <m/>
    <m/>
    <m/>
    <m/>
    <m/>
    <m/>
    <m/>
    <m/>
    <m/>
    <m/>
    <m/>
    <m/>
    <m/>
    <m/>
    <m/>
    <m/>
    <m/>
    <m/>
    <m/>
    <m/>
    <m/>
    <m/>
    <m/>
    <m/>
    <m/>
    <m/>
    <m/>
    <m/>
    <m/>
    <m/>
    <m/>
    <m/>
    <m/>
    <m/>
    <m/>
    <m/>
    <m/>
    <m/>
    <m/>
    <m/>
    <m/>
    <m/>
    <m/>
    <m/>
    <m/>
    <m/>
    <m/>
    <m/>
    <m/>
    <x v="1"/>
    <x v="0"/>
    <s v="ZBHT0012"/>
    <s v="GPm82dmwr7m"/>
    <s v="Allocated"/>
    <s v="Shifted (NC_SFTD)"/>
    <s v="Nc"/>
    <d v="2026-06-04T00:00:00"/>
    <m/>
    <m/>
    <m/>
    <m/>
    <s v="206"/>
    <n v="7587"/>
    <n v="16914"/>
    <x v="0"/>
  </r>
  <r>
    <n v="465568743"/>
    <s v="NAJMA SIKANDAR INAMADAR"/>
    <s v="ONLINE"/>
    <x v="1"/>
    <n v="350"/>
    <m/>
    <m/>
    <m/>
    <n v="7028"/>
    <n v="14163"/>
    <n v="430"/>
    <n v="20841"/>
    <x v="1"/>
    <s v="STABLE"/>
    <x v="1"/>
    <x v="5"/>
    <n v="193826"/>
    <n v="323"/>
    <n v="0"/>
    <s v="-"/>
    <s v="-"/>
    <n v="0.36895843319461685"/>
    <n v="5.1315679037570248E-2"/>
    <s v="STABLE"/>
    <s v="PAID"/>
    <s v="-"/>
    <s v="-"/>
    <m/>
    <m/>
    <m/>
    <m/>
    <s v="REPO"/>
    <s v="-"/>
    <m/>
    <s v="-"/>
    <s v="-"/>
    <s v="-"/>
    <m/>
    <n v="193826"/>
    <n v="88"/>
    <n v="67"/>
    <s v="STABLE"/>
    <m/>
    <m/>
    <m/>
    <m/>
    <s v="REGULAR"/>
    <m/>
    <m/>
    <m/>
    <m/>
    <s v="02.06.26"/>
    <x v="0"/>
    <m/>
    <m/>
    <m/>
    <m/>
    <m/>
    <m/>
    <m/>
    <m/>
    <m/>
    <m/>
    <n v="1"/>
    <m/>
    <m/>
    <m/>
    <m/>
    <m/>
    <m/>
    <m/>
    <m/>
    <m/>
    <m/>
    <m/>
    <m/>
    <m/>
    <m/>
    <m/>
    <m/>
    <m/>
    <m/>
    <m/>
    <m/>
    <m/>
    <m/>
    <m/>
    <m/>
    <m/>
    <m/>
    <m/>
    <m/>
    <m/>
    <m/>
    <m/>
    <m/>
    <m/>
    <m/>
    <m/>
    <m/>
    <m/>
    <m/>
    <m/>
    <m/>
    <m/>
    <m/>
    <m/>
    <m/>
    <m/>
    <m/>
    <m/>
    <m/>
    <m/>
    <m/>
    <m/>
    <m/>
    <m/>
    <m/>
    <m/>
    <m/>
    <m/>
    <m/>
    <m/>
    <m/>
    <m/>
    <m/>
    <m/>
    <m/>
    <m/>
    <m/>
    <m/>
    <m/>
    <m/>
    <m/>
    <m/>
    <m/>
    <m/>
    <m/>
    <m/>
    <m/>
    <s v=""/>
    <m/>
    <m/>
    <m/>
    <m/>
    <m/>
    <m/>
    <x v="1"/>
    <x v="0"/>
    <s v="ZBHT0012"/>
    <e v="#N/A"/>
    <e v="#N/A"/>
    <e v="#N/A"/>
    <e v="#N/A"/>
    <e v="#N/A"/>
    <m/>
    <m/>
    <m/>
    <m/>
    <n v="0"/>
    <n v="430"/>
    <n v="21191"/>
    <x v="1"/>
  </r>
  <r>
    <n v="466642523"/>
    <s v="DAREKAR PRITAM DATTATRAY"/>
    <m/>
    <x v="0"/>
    <m/>
    <m/>
    <m/>
    <s v="BANK STABLE 03"/>
    <n v="5986"/>
    <n v="17958"/>
    <n v="6240"/>
    <n v="24444"/>
    <x v="1"/>
    <s v="STABLE"/>
    <x v="1"/>
    <x v="6"/>
    <n v="188547"/>
    <n v="254"/>
    <n v="0"/>
    <n v="3150"/>
    <s v="FLOW"/>
    <n v="0.28554564916235659"/>
    <n v="4.9918057100165912E-2"/>
    <s v="STABLE"/>
    <s v="PAID"/>
    <s v="RTP"/>
    <s v="-"/>
    <m/>
    <m/>
    <m/>
    <m/>
    <s v="REPO"/>
    <s v="-"/>
    <s v="SHIRUR"/>
    <s v="-"/>
    <s v="-"/>
    <s v="-"/>
    <n v="21362"/>
    <n v="188547"/>
    <n v="88"/>
    <n v="67"/>
    <s v="STABLE"/>
    <m/>
    <m/>
    <m/>
    <m/>
    <s v="REGULAR"/>
    <s v="MH12YP0854"/>
    <s v="CLASSIC 350 STEALTH BLACK"/>
    <d v="2025-08-05T00:00:00"/>
    <n v="48"/>
    <s v="02.06.26"/>
    <x v="0"/>
    <m/>
    <m/>
    <m/>
    <m/>
    <m/>
    <m/>
    <m/>
    <m/>
    <m/>
    <m/>
    <m/>
    <m/>
    <m/>
    <m/>
    <m/>
    <m/>
    <m/>
    <m/>
    <m/>
    <n v="1"/>
    <m/>
    <m/>
    <m/>
    <m/>
    <m/>
    <m/>
    <m/>
    <m/>
    <m/>
    <m/>
    <m/>
    <m/>
    <m/>
    <m/>
    <m/>
    <m/>
    <m/>
    <m/>
    <m/>
    <m/>
    <m/>
    <m/>
    <m/>
    <m/>
    <m/>
    <m/>
    <m/>
    <m/>
    <m/>
    <m/>
    <m/>
    <m/>
    <m/>
    <m/>
    <m/>
    <m/>
    <m/>
    <m/>
    <m/>
    <m/>
    <m/>
    <m/>
    <m/>
    <m/>
    <m/>
    <m/>
    <m/>
    <m/>
    <m/>
    <m/>
    <m/>
    <m/>
    <m/>
    <m/>
    <m/>
    <m/>
    <m/>
    <m/>
    <m/>
    <m/>
    <m/>
    <m/>
    <m/>
    <m/>
    <m/>
    <m/>
    <m/>
    <m/>
    <m/>
    <m/>
    <m/>
    <m/>
    <m/>
    <m/>
    <x v="1"/>
    <x v="0"/>
    <s v="ZBHT0024"/>
    <s v="G2qYPr601c"/>
    <s v="Allocated"/>
    <s v="Left Message (LMCB)"/>
    <s v="Meet mother "/>
    <d v="2026-06-07T00:00:00"/>
    <m/>
    <m/>
    <m/>
    <m/>
    <s v="500"/>
    <n v="6240"/>
    <n v="24444"/>
    <x v="1"/>
  </r>
  <r>
    <n v="464007891"/>
    <s v="SUBHASH VISHNU PATIL"/>
    <m/>
    <x v="0"/>
    <m/>
    <m/>
    <m/>
    <m/>
    <n v="8899"/>
    <n v="26667.279999999999"/>
    <n v="9479.2799999999988"/>
    <n v="36531.279999999999"/>
    <x v="1"/>
    <s v="FLOW"/>
    <x v="0"/>
    <x v="7"/>
    <n v="188157"/>
    <n v="610"/>
    <n v="0"/>
    <n v="3150"/>
    <s v="FLOW"/>
    <n v="0.53771786908750252"/>
    <n v="4.9814804106116335E-2"/>
    <s v="FLOW"/>
    <s v="-"/>
    <s v="OS "/>
    <s v="-"/>
    <m/>
    <m/>
    <m/>
    <m/>
    <s v="REPO"/>
    <s v="-"/>
    <s v="MAVAL"/>
    <s v="-"/>
    <s v="-"/>
    <s v="-"/>
    <n v="30427.279999999999"/>
    <n v="188157"/>
    <n v="88"/>
    <n v="98"/>
    <s v="FLOW"/>
    <m/>
    <m/>
    <m/>
    <m/>
    <s v="NPA"/>
    <s v="MH14LW0799"/>
    <s v="CLASSIC 350 DARK STEALTH BLACK"/>
    <d v="2024-09-12T00:00:00"/>
    <n v="42"/>
    <s v="02.06.26"/>
    <x v="0"/>
    <m/>
    <m/>
    <m/>
    <m/>
    <m/>
    <m/>
    <m/>
    <m/>
    <m/>
    <m/>
    <n v="1"/>
    <m/>
    <m/>
    <m/>
    <m/>
    <m/>
    <m/>
    <m/>
    <m/>
    <m/>
    <m/>
    <m/>
    <m/>
    <m/>
    <m/>
    <m/>
    <m/>
    <m/>
    <m/>
    <m/>
    <m/>
    <m/>
    <m/>
    <m/>
    <m/>
    <m/>
    <m/>
    <m/>
    <m/>
    <m/>
    <m/>
    <m/>
    <m/>
    <m/>
    <m/>
    <m/>
    <m/>
    <m/>
    <m/>
    <m/>
    <m/>
    <m/>
    <m/>
    <m/>
    <m/>
    <m/>
    <m/>
    <m/>
    <m/>
    <m/>
    <m/>
    <m/>
    <m/>
    <m/>
    <m/>
    <m/>
    <m/>
    <m/>
    <m/>
    <m/>
    <m/>
    <m/>
    <m/>
    <m/>
    <m/>
    <m/>
    <m/>
    <m/>
    <m/>
    <m/>
    <m/>
    <m/>
    <m/>
    <m/>
    <m/>
    <m/>
    <m/>
    <m/>
    <m/>
    <m/>
    <m/>
    <m/>
    <m/>
    <m/>
    <x v="1"/>
    <x v="0"/>
    <s v="ZBHT0013"/>
    <s v="BovCaMk6Oez"/>
    <s v="Allocated"/>
    <s v="Door Locked (NC_DL)"/>
    <s v="Door lock "/>
    <d v="2026-06-04T00:00:00"/>
    <m/>
    <m/>
    <m/>
    <m/>
    <s v="965"/>
    <n v="9479.2799999999988"/>
    <n v="36531.279999999999"/>
    <x v="1"/>
  </r>
  <r>
    <n v="463274645"/>
    <s v="GOVIND VILAS THORAT"/>
    <s v="ONLINE"/>
    <x v="2"/>
    <n v="24311"/>
    <m/>
    <m/>
    <s v="CBC COLL"/>
    <n v="7682"/>
    <n v="22946"/>
    <n v="8047"/>
    <n v="6608"/>
    <x v="1"/>
    <s v="RB"/>
    <x v="1"/>
    <x v="8"/>
    <n v="185359"/>
    <n v="465"/>
    <n v="3150"/>
    <n v="3150"/>
    <s v="FLOW"/>
    <n v="0.574486981071054"/>
    <n v="4.9074030061627354E-2"/>
    <s v="RB"/>
    <s v="PAID"/>
    <s v="BPTP"/>
    <s v="-"/>
    <m/>
    <m/>
    <m/>
    <m/>
    <s v="REPO"/>
    <s v="-"/>
    <s v="AMBEGAON"/>
    <s v="-"/>
    <s v="-"/>
    <s v="-"/>
    <n v="26561"/>
    <n v="185359"/>
    <n v="88"/>
    <n v="6"/>
    <s v="STABLE"/>
    <m/>
    <m/>
    <m/>
    <m/>
    <s v="NPA"/>
    <s v="MH14LQ9456"/>
    <s v="CLASSIC SIGNALS 350 MARSH GREY"/>
    <d v="2024-06-21T00:00:00"/>
    <n v="48"/>
    <s v="02.06.26"/>
    <x v="0"/>
    <m/>
    <m/>
    <m/>
    <m/>
    <m/>
    <m/>
    <m/>
    <n v="2"/>
    <m/>
    <m/>
    <m/>
    <m/>
    <m/>
    <m/>
    <m/>
    <m/>
    <m/>
    <m/>
    <m/>
    <m/>
    <m/>
    <m/>
    <m/>
    <m/>
    <m/>
    <m/>
    <m/>
    <m/>
    <m/>
    <m/>
    <m/>
    <m/>
    <m/>
    <m/>
    <m/>
    <m/>
    <m/>
    <m/>
    <m/>
    <m/>
    <m/>
    <m/>
    <m/>
    <m/>
    <m/>
    <m/>
    <m/>
    <m/>
    <m/>
    <m/>
    <m/>
    <m/>
    <m/>
    <m/>
    <m/>
    <m/>
    <m/>
    <m/>
    <m/>
    <m/>
    <m/>
    <m/>
    <m/>
    <m/>
    <m/>
    <m/>
    <m/>
    <m/>
    <m/>
    <m/>
    <m/>
    <m/>
    <m/>
    <m/>
    <m/>
    <m/>
    <m/>
    <m/>
    <m/>
    <m/>
    <m/>
    <m/>
    <m/>
    <m/>
    <m/>
    <m/>
    <m/>
    <m/>
    <m/>
    <m/>
    <m/>
    <m/>
    <m/>
    <m/>
    <x v="2"/>
    <x v="0"/>
    <s v="DUWT0029"/>
    <s v="A6CqjIUWum"/>
    <s v="Allocated"/>
    <s v="Promise To Pay (PTP)"/>
    <s v="Promise to pay 3 Jun "/>
    <d v="2026-06-03T00:00:00"/>
    <m/>
    <m/>
    <m/>
    <m/>
    <s v="291"/>
    <n v="8047"/>
    <n v="30919"/>
    <x v="0"/>
  </r>
  <r>
    <n v="466166742"/>
    <s v="CHAUDHARI SIDDHESHWAR BHIMA"/>
    <m/>
    <x v="0"/>
    <m/>
    <m/>
    <m/>
    <m/>
    <n v="8001"/>
    <n v="32004"/>
    <n v="8661"/>
    <n v="41105"/>
    <x v="2"/>
    <s v="FLOW"/>
    <x v="0"/>
    <x v="4"/>
    <n v="184910"/>
    <n v="660"/>
    <n v="0"/>
    <n v="2700"/>
    <s v="FLOW"/>
    <n v="0.75154657196852004"/>
    <n v="6.0709450620249072E-2"/>
    <s v="FLOW"/>
    <s v="-"/>
    <s v="NC"/>
    <s v="-"/>
    <m/>
    <m/>
    <m/>
    <m/>
    <s v="REPO"/>
    <s v="-"/>
    <s v="BHOSARI"/>
    <s v="-"/>
    <s v="-"/>
    <s v="-"/>
    <n v="35364"/>
    <n v="184910"/>
    <n v="116"/>
    <n v="126"/>
    <s v="FLOW"/>
    <m/>
    <m/>
    <m/>
    <m/>
    <s v="NPA"/>
    <s v="MH12YC1819"/>
    <s v="CLASSIC 350 COMMANDO SAND"/>
    <d v="2025-05-20T00:00:00"/>
    <n v="36"/>
    <s v="02.06.26"/>
    <x v="0"/>
    <m/>
    <m/>
    <m/>
    <m/>
    <m/>
    <m/>
    <m/>
    <n v="1"/>
    <m/>
    <m/>
    <m/>
    <m/>
    <m/>
    <m/>
    <m/>
    <m/>
    <m/>
    <m/>
    <m/>
    <m/>
    <m/>
    <m/>
    <m/>
    <m/>
    <m/>
    <m/>
    <m/>
    <m/>
    <m/>
    <m/>
    <m/>
    <m/>
    <m/>
    <m/>
    <m/>
    <m/>
    <m/>
    <m/>
    <m/>
    <m/>
    <m/>
    <m/>
    <m/>
    <m/>
    <m/>
    <m/>
    <m/>
    <m/>
    <m/>
    <m/>
    <m/>
    <m/>
    <m/>
    <m/>
    <m/>
    <m/>
    <m/>
    <m/>
    <m/>
    <m/>
    <m/>
    <m/>
    <m/>
    <m/>
    <m/>
    <m/>
    <m/>
    <m/>
    <m/>
    <m/>
    <m/>
    <m/>
    <m/>
    <m/>
    <m/>
    <m/>
    <m/>
    <m/>
    <m/>
    <m/>
    <m/>
    <m/>
    <m/>
    <m/>
    <m/>
    <m/>
    <m/>
    <m/>
    <m/>
    <m/>
    <m/>
    <m/>
    <m/>
    <m/>
    <x v="1"/>
    <x v="0"/>
    <s v="DUWT0025"/>
    <s v="k6QFfwyM0uc"/>
    <s v="Allocated"/>
    <s v="Shifted (NC_SFTD)"/>
    <s v="Visit at customer residence add meet customer room owner they told customer shifted from residence add "/>
    <d v="2026-06-03T00:00:00"/>
    <m/>
    <m/>
    <m/>
    <m/>
    <s v="1100"/>
    <n v="8661"/>
    <n v="41105"/>
    <x v="0"/>
  </r>
  <r>
    <n v="465673833"/>
    <s v="GANESH PANDURANG GAVHANE"/>
    <m/>
    <x v="0"/>
    <m/>
    <m/>
    <m/>
    <m/>
    <n v="6382"/>
    <n v="5908"/>
    <n v="6019"/>
    <n v="12528"/>
    <x v="0"/>
    <s v="FLOW"/>
    <x v="0"/>
    <x v="2"/>
    <n v="177596"/>
    <n v="111"/>
    <n v="0"/>
    <n v="5726"/>
    <s v="22.05.26"/>
    <n v="0.20234386005401153"/>
    <n v="9.9597840379238092E-3"/>
    <s v="FLOW"/>
    <s v="-"/>
    <s v="PTP"/>
    <s v="-"/>
    <m/>
    <m/>
    <m/>
    <m/>
    <s v="-"/>
    <s v="-"/>
    <s v="BHOR"/>
    <s v="-"/>
    <s v="-"/>
    <s v="-"/>
    <n v="11745"/>
    <n v="177596"/>
    <n v="27"/>
    <n v="37"/>
    <s v="FLOW"/>
    <m/>
    <m/>
    <m/>
    <m/>
    <s v="REGULAR"/>
    <s v="MH12XV6230"/>
    <s v="CLASSIC 350 GUN GREY"/>
    <d v="2025-03-10T00:00:00"/>
    <n v="48"/>
    <s v="02.06.26"/>
    <x v="0"/>
    <m/>
    <m/>
    <m/>
    <m/>
    <m/>
    <m/>
    <m/>
    <m/>
    <m/>
    <m/>
    <m/>
    <m/>
    <m/>
    <m/>
    <m/>
    <m/>
    <m/>
    <m/>
    <m/>
    <m/>
    <m/>
    <m/>
    <n v="1"/>
    <m/>
    <m/>
    <m/>
    <m/>
    <m/>
    <m/>
    <m/>
    <m/>
    <m/>
    <m/>
    <m/>
    <m/>
    <m/>
    <m/>
    <m/>
    <m/>
    <m/>
    <m/>
    <m/>
    <m/>
    <m/>
    <m/>
    <m/>
    <m/>
    <m/>
    <m/>
    <m/>
    <m/>
    <m/>
    <m/>
    <m/>
    <m/>
    <m/>
    <m/>
    <m/>
    <m/>
    <m/>
    <m/>
    <m/>
    <m/>
    <m/>
    <m/>
    <m/>
    <m/>
    <m/>
    <m/>
    <m/>
    <m/>
    <m/>
    <m/>
    <m/>
    <m/>
    <m/>
    <m/>
    <m/>
    <m/>
    <m/>
    <m/>
    <m/>
    <m/>
    <m/>
    <m/>
    <m/>
    <m/>
    <m/>
    <m/>
    <m/>
    <m/>
    <m/>
    <m/>
    <m/>
    <x v="1"/>
    <x v="0"/>
    <s v="DUWT0011"/>
    <s v="AoXGJNwC_NMc"/>
    <s v="Allocated"/>
    <s v="Promise To Pay (PTP)"/>
    <s v="Customer home visit promise to pay amt. 10000 ptp date 20.06.2026"/>
    <d v="2026-06-20T00:00:00"/>
    <m/>
    <m/>
    <m/>
    <m/>
    <s v="238"/>
    <n v="6019"/>
    <n v="12528"/>
    <x v="0"/>
  </r>
  <r>
    <n v="465520568"/>
    <s v="MAYURESH SANDIP TAMHANE"/>
    <m/>
    <x v="0"/>
    <m/>
    <m/>
    <m/>
    <m/>
    <n v="6464"/>
    <n v="6440"/>
    <n v="6555"/>
    <n v="13111"/>
    <x v="0"/>
    <s v="FLOW"/>
    <x v="0"/>
    <x v="9"/>
    <n v="175797"/>
    <n v="115"/>
    <n v="0"/>
    <n v="6158"/>
    <s v="07.05.26"/>
    <n v="7.5813909849047012E-2"/>
    <n v="9.8588940883516073E-3"/>
    <s v="FLOW"/>
    <s v="-"/>
    <s v="PAID"/>
    <s v="-"/>
    <m/>
    <m/>
    <m/>
    <m/>
    <s v="-"/>
    <s v="-"/>
    <s v="RAJURI"/>
    <s v="-"/>
    <s v="-"/>
    <s v="-"/>
    <n v="12713"/>
    <n v="175797"/>
    <n v="27"/>
    <n v="37"/>
    <s v="FLOW"/>
    <m/>
    <m/>
    <m/>
    <m/>
    <s v="REGULAR"/>
    <s v="MH14ME3747"/>
    <s v="BULLET 350 BLACK GOLD"/>
    <d v="2025-02-17T00:00:00"/>
    <n v="48"/>
    <s v="02.06.26"/>
    <x v="0"/>
    <m/>
    <m/>
    <m/>
    <m/>
    <m/>
    <m/>
    <m/>
    <m/>
    <m/>
    <m/>
    <m/>
    <m/>
    <m/>
    <m/>
    <m/>
    <m/>
    <m/>
    <m/>
    <m/>
    <m/>
    <m/>
    <m/>
    <m/>
    <m/>
    <m/>
    <n v="1"/>
    <m/>
    <m/>
    <m/>
    <m/>
    <m/>
    <m/>
    <m/>
    <m/>
    <m/>
    <m/>
    <m/>
    <m/>
    <m/>
    <m/>
    <m/>
    <m/>
    <m/>
    <m/>
    <m/>
    <m/>
    <m/>
    <m/>
    <m/>
    <m/>
    <m/>
    <m/>
    <m/>
    <m/>
    <m/>
    <m/>
    <m/>
    <m/>
    <m/>
    <m/>
    <m/>
    <m/>
    <m/>
    <m/>
    <m/>
    <m/>
    <m/>
    <m/>
    <m/>
    <m/>
    <m/>
    <m/>
    <m/>
    <m/>
    <m/>
    <m/>
    <m/>
    <m/>
    <m/>
    <m/>
    <m/>
    <m/>
    <m/>
    <m/>
    <m/>
    <m/>
    <m/>
    <m/>
    <m/>
    <m/>
    <m/>
    <m/>
    <m/>
    <m/>
    <x v="1"/>
    <x v="0"/>
    <s v="ZBHT0021"/>
    <s v="A2JAum06jhOm"/>
    <s v="Allocated"/>
    <s v="Promise To Pay (PTP)"/>
    <s v="Ptp"/>
    <d v="2026-06-23T00:00:00"/>
    <m/>
    <m/>
    <m/>
    <m/>
    <s v="207"/>
    <n v="6555"/>
    <n v="13111"/>
    <x v="0"/>
  </r>
  <r>
    <n v="459910359"/>
    <s v="BHAKTI SUNIL PATIL"/>
    <s v="ONLINE"/>
    <x v="3"/>
    <n v="10988"/>
    <m/>
    <m/>
    <m/>
    <n v="10781"/>
    <n v="10778"/>
    <n v="10980"/>
    <n v="10770"/>
    <x v="0"/>
    <s v="STABLE"/>
    <x v="1"/>
    <x v="1"/>
    <n v="175118"/>
    <n v="202"/>
    <n v="0"/>
    <n v="2250"/>
    <s v="27.05.26"/>
    <n v="7.1060453565567755E-2"/>
    <n v="9.8208150023263007E-3"/>
    <s v="STABLE"/>
    <s v="PAID"/>
    <s v="PTP"/>
    <s v="-"/>
    <m/>
    <m/>
    <m/>
    <m/>
    <s v="-"/>
    <s v="-"/>
    <s v="NIGADI"/>
    <s v="-"/>
    <s v="-"/>
    <s v="-"/>
    <n v="13230"/>
    <n v="175118"/>
    <n v="27"/>
    <n v="6"/>
    <s v="STABLE"/>
    <m/>
    <m/>
    <m/>
    <m/>
    <s v="REGULAR"/>
    <s v="MH14KZ9630"/>
    <s v="SUPER METEOR 650 ASTRAL"/>
    <d v="2023-09-27T00:00:00"/>
    <n v="48"/>
    <s v="02.06.26"/>
    <x v="0"/>
    <m/>
    <m/>
    <m/>
    <m/>
    <m/>
    <m/>
    <m/>
    <m/>
    <m/>
    <m/>
    <m/>
    <m/>
    <m/>
    <n v="1"/>
    <m/>
    <m/>
    <m/>
    <m/>
    <m/>
    <m/>
    <m/>
    <m/>
    <m/>
    <m/>
    <m/>
    <m/>
    <m/>
    <m/>
    <m/>
    <m/>
    <m/>
    <m/>
    <m/>
    <m/>
    <m/>
    <m/>
    <m/>
    <m/>
    <m/>
    <m/>
    <m/>
    <m/>
    <m/>
    <m/>
    <m/>
    <m/>
    <m/>
    <m/>
    <m/>
    <m/>
    <m/>
    <m/>
    <m/>
    <m/>
    <m/>
    <m/>
    <m/>
    <m/>
    <m/>
    <m/>
    <m/>
    <m/>
    <m/>
    <m/>
    <m/>
    <m/>
    <m/>
    <m/>
    <m/>
    <m/>
    <m/>
    <m/>
    <m/>
    <m/>
    <m/>
    <m/>
    <m/>
    <m/>
    <m/>
    <m/>
    <m/>
    <m/>
    <m/>
    <m/>
    <m/>
    <m/>
    <m/>
    <m/>
    <m/>
    <m/>
    <m/>
    <m/>
    <m/>
    <m/>
    <x v="1"/>
    <x v="0"/>
    <s v="ZBHT0011"/>
    <s v="Gom6e3dAZc"/>
    <s v="Allocated"/>
    <s v="CUSTOMER NOT AVAILABLE (NABL)"/>
    <s v="Visit cm residence address No one lives in this place now as it has been redeveloped."/>
    <d v="2026-06-05T00:00:00"/>
    <m/>
    <m/>
    <m/>
    <m/>
    <s v="199"/>
    <n v="10980"/>
    <n v="21758"/>
    <x v="0"/>
  </r>
  <r>
    <n v="467360608"/>
    <s v="MARUTI ASHOK DEVKATE"/>
    <m/>
    <x v="0"/>
    <m/>
    <m/>
    <m/>
    <m/>
    <n v="7972"/>
    <n v="7567"/>
    <n v="7702"/>
    <n v="15812"/>
    <x v="0"/>
    <s v="FLOW"/>
    <x v="0"/>
    <x v="7"/>
    <n v="173271"/>
    <n v="135"/>
    <n v="0"/>
    <n v="1800"/>
    <s v="-"/>
    <n v="0.19029779219592236"/>
    <n v="9.7172331586020885E-3"/>
    <s v="FLOW"/>
    <s v="-"/>
    <s v="-"/>
    <s v="-"/>
    <m/>
    <m/>
    <m/>
    <m/>
    <m/>
    <m/>
    <s v="CHANDKHED"/>
    <m/>
    <m/>
    <m/>
    <n v="9502"/>
    <n v="173271"/>
    <n v="27"/>
    <n v="37"/>
    <s v="FLOW"/>
    <m/>
    <m/>
    <m/>
    <m/>
    <s v="-"/>
    <s v="MH12YY2522"/>
    <s v="BAJAJ KTM DUKE 250"/>
    <d v="2025-11-28T00:00:00"/>
    <n v="30"/>
    <s v="10.06.26"/>
    <x v="0"/>
    <m/>
    <m/>
    <m/>
    <m/>
    <m/>
    <m/>
    <m/>
    <m/>
    <m/>
    <m/>
    <m/>
    <m/>
    <m/>
    <m/>
    <m/>
    <m/>
    <m/>
    <m/>
    <m/>
    <m/>
    <m/>
    <m/>
    <m/>
    <m/>
    <m/>
    <m/>
    <m/>
    <m/>
    <m/>
    <m/>
    <m/>
    <m/>
    <m/>
    <m/>
    <m/>
    <m/>
    <m/>
    <m/>
    <m/>
    <m/>
    <m/>
    <m/>
    <m/>
    <m/>
    <m/>
    <m/>
    <m/>
    <m/>
    <m/>
    <m/>
    <m/>
    <m/>
    <m/>
    <m/>
    <m/>
    <m/>
    <m/>
    <m/>
    <m/>
    <m/>
    <m/>
    <m/>
    <m/>
    <m/>
    <m/>
    <m/>
    <m/>
    <m/>
    <m/>
    <m/>
    <m/>
    <m/>
    <m/>
    <m/>
    <m/>
    <m/>
    <m/>
    <m/>
    <m/>
    <m/>
    <m/>
    <m/>
    <m/>
    <m/>
    <m/>
    <m/>
    <m/>
    <m/>
    <m/>
    <m/>
    <m/>
    <m/>
    <m/>
    <m/>
    <x v="3"/>
    <x v="1"/>
    <s v="ZBHT0013"/>
    <s v="GPe8pTwbO7"/>
    <s v="Allocated"/>
    <m/>
    <m/>
    <m/>
    <m/>
    <m/>
    <m/>
    <m/>
    <s v="273"/>
    <n v="7702"/>
    <n v="15812"/>
    <x v="0"/>
  </r>
  <r>
    <n v="465207517"/>
    <s v="BABURAV FAKIRA SHINDE"/>
    <m/>
    <x v="0"/>
    <m/>
    <m/>
    <m/>
    <m/>
    <n v="6415"/>
    <n v="6402"/>
    <n v="6561"/>
    <n v="13136"/>
    <x v="0"/>
    <s v="FLOW"/>
    <x v="0"/>
    <x v="10"/>
    <n v="169261"/>
    <n v="159"/>
    <n v="0"/>
    <n v="3145"/>
    <s v="30.05.26"/>
    <n v="0.16718207914310987"/>
    <n v="9.4923478346529318E-3"/>
    <s v="FLOW"/>
    <s v="-"/>
    <s v="PTP"/>
    <s v="-"/>
    <m/>
    <m/>
    <m/>
    <m/>
    <s v="-"/>
    <s v="-"/>
    <s v="RAJGURU NAGAR"/>
    <s v="-"/>
    <s v="-"/>
    <s v="-"/>
    <n v="9706"/>
    <n v="169261"/>
    <n v="27"/>
    <n v="37"/>
    <s v="FLOW"/>
    <m/>
    <m/>
    <m/>
    <m/>
    <s v="REGULAR"/>
    <s v="MH14MB9254"/>
    <s v="CLASSIC 350 MADRAS RED"/>
    <d v="2025-01-13T00:00:00"/>
    <n v="48"/>
    <s v="02.06.26"/>
    <x v="0"/>
    <m/>
    <m/>
    <m/>
    <m/>
    <m/>
    <m/>
    <m/>
    <m/>
    <m/>
    <m/>
    <m/>
    <m/>
    <m/>
    <n v="1"/>
    <m/>
    <m/>
    <m/>
    <m/>
    <m/>
    <m/>
    <m/>
    <m/>
    <m/>
    <m/>
    <m/>
    <m/>
    <m/>
    <m/>
    <m/>
    <m/>
    <m/>
    <m/>
    <m/>
    <m/>
    <m/>
    <m/>
    <m/>
    <m/>
    <m/>
    <m/>
    <m/>
    <m/>
    <m/>
    <m/>
    <m/>
    <m/>
    <m/>
    <m/>
    <m/>
    <m/>
    <m/>
    <m/>
    <m/>
    <m/>
    <m/>
    <m/>
    <m/>
    <m/>
    <m/>
    <m/>
    <m/>
    <m/>
    <m/>
    <m/>
    <m/>
    <m/>
    <m/>
    <m/>
    <m/>
    <m/>
    <m/>
    <m/>
    <m/>
    <m/>
    <m/>
    <m/>
    <m/>
    <m/>
    <m/>
    <m/>
    <m/>
    <m/>
    <m/>
    <m/>
    <m/>
    <m/>
    <m/>
    <m/>
    <m/>
    <m/>
    <m/>
    <m/>
    <m/>
    <m/>
    <x v="1"/>
    <x v="0"/>
    <s v="ZBHT0010"/>
    <s v="B6j6yHMWNm"/>
    <s v="Allocated"/>
    <s v="Promise To Pay (PTP)"/>
    <s v="Ptp "/>
    <d v="2026-06-10T00:00:00"/>
    <m/>
    <m/>
    <m/>
    <m/>
    <s v="319"/>
    <n v="6561"/>
    <n v="13136"/>
    <x v="0"/>
  </r>
  <r>
    <n v="464516849"/>
    <s v="MAYUR MURLIDHAR SABALE"/>
    <m/>
    <x v="0"/>
    <m/>
    <m/>
    <m/>
    <m/>
    <n v="6580"/>
    <n v="6275"/>
    <n v="6422"/>
    <n v="13138"/>
    <x v="0"/>
    <s v="FLOW"/>
    <x v="0"/>
    <x v="9"/>
    <n v="168260"/>
    <n v="147"/>
    <n v="0"/>
    <n v="3583"/>
    <s v="26.05.26"/>
    <n v="7.2563516278438475E-2"/>
    <n v="9.4362106253578926E-3"/>
    <s v="FLOW"/>
    <s v="-"/>
    <s v="PTP"/>
    <s v="-"/>
    <m/>
    <m/>
    <m/>
    <m/>
    <s v="-"/>
    <s v="-"/>
    <s v="OTUR"/>
    <s v="-"/>
    <s v="-"/>
    <s v="-"/>
    <n v="10005"/>
    <n v="168260"/>
    <n v="27"/>
    <n v="37"/>
    <s v="FLOW"/>
    <m/>
    <m/>
    <m/>
    <m/>
    <s v="REGULAR"/>
    <s v="MH14LZ1972"/>
    <s v="CLASSIC 350 STEALTH BLACK"/>
    <d v="2024-10-31T00:00:00"/>
    <n v="48"/>
    <s v="02.06.26"/>
    <x v="0"/>
    <m/>
    <m/>
    <m/>
    <m/>
    <m/>
    <m/>
    <m/>
    <m/>
    <m/>
    <m/>
    <m/>
    <m/>
    <m/>
    <m/>
    <m/>
    <m/>
    <m/>
    <m/>
    <m/>
    <m/>
    <m/>
    <m/>
    <m/>
    <m/>
    <m/>
    <m/>
    <m/>
    <m/>
    <n v="1"/>
    <m/>
    <m/>
    <m/>
    <m/>
    <m/>
    <m/>
    <m/>
    <m/>
    <m/>
    <m/>
    <m/>
    <m/>
    <m/>
    <m/>
    <m/>
    <m/>
    <m/>
    <m/>
    <m/>
    <m/>
    <m/>
    <m/>
    <m/>
    <m/>
    <m/>
    <m/>
    <m/>
    <m/>
    <m/>
    <m/>
    <m/>
    <m/>
    <m/>
    <m/>
    <m/>
    <m/>
    <m/>
    <m/>
    <m/>
    <m/>
    <m/>
    <m/>
    <m/>
    <m/>
    <m/>
    <m/>
    <m/>
    <m/>
    <m/>
    <m/>
    <m/>
    <m/>
    <m/>
    <m/>
    <m/>
    <m/>
    <m/>
    <m/>
    <m/>
    <m/>
    <m/>
    <m/>
    <m/>
    <m/>
    <m/>
    <x v="1"/>
    <x v="0"/>
    <s v="ZBHT0021"/>
    <s v="B6Yf1KFXPim"/>
    <s v="Allocated"/>
    <e v="#N/A"/>
    <e v="#N/A"/>
    <e v="#N/A"/>
    <m/>
    <m/>
    <m/>
    <m/>
    <s v="283"/>
    <n v="6422"/>
    <n v="13138"/>
    <x v="0"/>
  </r>
  <r>
    <n v="466483159"/>
    <s v="AKASH KALURAM DHOTRE"/>
    <m/>
    <x v="0"/>
    <m/>
    <m/>
    <m/>
    <m/>
    <n v="7218"/>
    <n v="21653"/>
    <n v="7750"/>
    <n v="29735"/>
    <x v="1"/>
    <s v="FLOW"/>
    <x v="0"/>
    <x v="1"/>
    <n v="168058"/>
    <n v="533"/>
    <n v="0"/>
    <n v="4494"/>
    <s v="FLOW"/>
    <n v="0.28347521881625842"/>
    <n v="4.4493568394828251E-2"/>
    <s v="FLOW"/>
    <s v="-"/>
    <s v="PTP"/>
    <s v="-"/>
    <m/>
    <m/>
    <m/>
    <m/>
    <s v="REPO"/>
    <s v="-"/>
    <s v="YAMUNA NAGAR"/>
    <s v="-"/>
    <s v="-"/>
    <s v="-"/>
    <n v="26680"/>
    <n v="168058"/>
    <n v="88"/>
    <n v="98"/>
    <s v="FLOW"/>
    <m/>
    <m/>
    <m/>
    <m/>
    <s v="REGULAR"/>
    <s v="MH14MM8940"/>
    <s v="BULLET 350 BATTALION BLACK"/>
    <d v="2025-07-09T00:00:00"/>
    <n v="36"/>
    <s v="02.06.26"/>
    <x v="0"/>
    <m/>
    <n v="1"/>
    <m/>
    <m/>
    <m/>
    <m/>
    <m/>
    <n v="1"/>
    <m/>
    <m/>
    <m/>
    <m/>
    <m/>
    <n v="1"/>
    <m/>
    <m/>
    <m/>
    <m/>
    <m/>
    <m/>
    <m/>
    <m/>
    <m/>
    <m/>
    <m/>
    <m/>
    <m/>
    <m/>
    <n v="1"/>
    <m/>
    <m/>
    <m/>
    <m/>
    <m/>
    <m/>
    <m/>
    <m/>
    <m/>
    <m/>
    <m/>
    <m/>
    <m/>
    <m/>
    <m/>
    <m/>
    <m/>
    <m/>
    <m/>
    <m/>
    <m/>
    <m/>
    <m/>
    <m/>
    <m/>
    <m/>
    <m/>
    <m/>
    <m/>
    <m/>
    <m/>
    <m/>
    <m/>
    <m/>
    <m/>
    <m/>
    <m/>
    <m/>
    <m/>
    <m/>
    <m/>
    <m/>
    <m/>
    <m/>
    <m/>
    <m/>
    <m/>
    <m/>
    <m/>
    <m/>
    <m/>
    <m/>
    <m/>
    <m/>
    <m/>
    <m/>
    <m/>
    <m/>
    <m/>
    <m/>
    <m/>
    <m/>
    <m/>
    <m/>
    <m/>
    <x v="4"/>
    <x v="0"/>
    <s v="ZBHT0011"/>
    <s v="B6cAs5otJwCz"/>
    <s v="Allocated"/>
    <s v="Promise To Pay (PTP)"/>
    <s v="Visit cm residence address CAVNA cm continuously make the fals PTP sd may payment is coming with in two days "/>
    <d v="2026-06-08T00:00:00"/>
    <m/>
    <m/>
    <m/>
    <m/>
    <s v="864"/>
    <n v="7750"/>
    <n v="29735"/>
    <x v="1"/>
  </r>
  <r>
    <n v="464104095"/>
    <s v="SHABANA MUKADDAS SHAIKH"/>
    <m/>
    <x v="0"/>
    <m/>
    <m/>
    <m/>
    <m/>
    <n v="6661"/>
    <n v="6661"/>
    <n v="6741"/>
    <n v="13482"/>
    <x v="0"/>
    <s v="FLOW"/>
    <x v="0"/>
    <x v="10"/>
    <n v="167112"/>
    <n v="80"/>
    <n v="0"/>
    <n v="900"/>
    <s v="-"/>
    <n v="0.16505947388803904"/>
    <n v="9.3718294902223227E-3"/>
    <s v="FLOW"/>
    <s v="-"/>
    <s v="-"/>
    <s v="-"/>
    <m/>
    <m/>
    <m/>
    <m/>
    <m/>
    <m/>
    <s v="MAHALUNGE"/>
    <m/>
    <m/>
    <m/>
    <n v="7641"/>
    <n v="167112"/>
    <n v="27"/>
    <n v="37"/>
    <s v="FLOW"/>
    <m/>
    <m/>
    <m/>
    <m/>
    <s v="-"/>
    <s v="MH14LV5766"/>
    <s v="JAWA"/>
    <d v="2024-09-24T00:00:00"/>
    <n v="48"/>
    <s v="10.06.26"/>
    <x v="0"/>
    <m/>
    <m/>
    <m/>
    <m/>
    <m/>
    <m/>
    <m/>
    <m/>
    <m/>
    <m/>
    <m/>
    <m/>
    <m/>
    <m/>
    <m/>
    <m/>
    <m/>
    <m/>
    <m/>
    <m/>
    <m/>
    <m/>
    <m/>
    <m/>
    <m/>
    <m/>
    <m/>
    <m/>
    <m/>
    <m/>
    <m/>
    <m/>
    <m/>
    <m/>
    <m/>
    <m/>
    <m/>
    <m/>
    <m/>
    <m/>
    <m/>
    <m/>
    <m/>
    <m/>
    <m/>
    <m/>
    <m/>
    <m/>
    <m/>
    <m/>
    <m/>
    <m/>
    <m/>
    <m/>
    <m/>
    <m/>
    <m/>
    <m/>
    <m/>
    <m/>
    <m/>
    <m/>
    <m/>
    <m/>
    <m/>
    <m/>
    <m/>
    <m/>
    <m/>
    <m/>
    <m/>
    <m/>
    <m/>
    <m/>
    <m/>
    <m/>
    <m/>
    <m/>
    <m/>
    <m/>
    <m/>
    <m/>
    <m/>
    <m/>
    <m/>
    <m/>
    <m/>
    <m/>
    <m/>
    <m/>
    <m/>
    <m/>
    <m/>
    <m/>
    <x v="3"/>
    <x v="1"/>
    <s v="ZBHT0010"/>
    <s v="GPPQLhtOG1"/>
    <s v="Allocated"/>
    <m/>
    <m/>
    <m/>
    <m/>
    <m/>
    <m/>
    <m/>
    <s v="160"/>
    <n v="6741"/>
    <n v="13482"/>
    <x v="0"/>
  </r>
  <r>
    <n v="464712154"/>
    <s v="SONALI PRAMOD ADAGALE"/>
    <m/>
    <x v="0"/>
    <m/>
    <m/>
    <m/>
    <m/>
    <n v="6512"/>
    <n v="6463"/>
    <n v="6623"/>
    <n v="13292"/>
    <x v="0"/>
    <s v="FLOW"/>
    <x v="0"/>
    <x v="11"/>
    <n v="167026"/>
    <n v="160"/>
    <n v="0"/>
    <n v="6270"/>
    <s v="-"/>
    <n v="0.17002080079180307"/>
    <n v="9.3670065131999727E-3"/>
    <s v="FLOW"/>
    <s v="-"/>
    <s v="-"/>
    <s v="-"/>
    <m/>
    <m/>
    <m/>
    <m/>
    <m/>
    <m/>
    <s v="KHADKI"/>
    <m/>
    <m/>
    <m/>
    <n v="12893"/>
    <n v="167026"/>
    <n v="27"/>
    <n v="37"/>
    <s v="FLOW"/>
    <m/>
    <m/>
    <m/>
    <m/>
    <s v="-"/>
    <s v="MH12XL4258"/>
    <s v="BULLET 350 BLACK GOLD"/>
    <d v="2024-11-18T00:00:00"/>
    <n v="48"/>
    <s v="10.06.26"/>
    <x v="0"/>
    <m/>
    <m/>
    <m/>
    <m/>
    <m/>
    <m/>
    <m/>
    <m/>
    <m/>
    <m/>
    <m/>
    <m/>
    <m/>
    <m/>
    <m/>
    <m/>
    <m/>
    <m/>
    <m/>
    <m/>
    <m/>
    <m/>
    <m/>
    <m/>
    <m/>
    <m/>
    <m/>
    <m/>
    <m/>
    <m/>
    <m/>
    <m/>
    <m/>
    <m/>
    <n v="1"/>
    <m/>
    <m/>
    <m/>
    <m/>
    <m/>
    <m/>
    <m/>
    <m/>
    <m/>
    <m/>
    <m/>
    <m/>
    <m/>
    <m/>
    <m/>
    <m/>
    <m/>
    <m/>
    <m/>
    <m/>
    <m/>
    <m/>
    <m/>
    <m/>
    <m/>
    <m/>
    <m/>
    <m/>
    <m/>
    <m/>
    <m/>
    <m/>
    <m/>
    <m/>
    <m/>
    <m/>
    <m/>
    <m/>
    <m/>
    <m/>
    <m/>
    <m/>
    <m/>
    <m/>
    <m/>
    <m/>
    <m/>
    <m/>
    <m/>
    <m/>
    <m/>
    <m/>
    <m/>
    <m/>
    <m/>
    <m/>
    <m/>
    <m/>
    <m/>
    <x v="1"/>
    <x v="0"/>
    <s v="DUWT0023"/>
    <s v="GoBz6zN6iwm"/>
    <s v="Allocated"/>
    <m/>
    <m/>
    <m/>
    <m/>
    <m/>
    <m/>
    <m/>
    <s v="317"/>
    <n v="6623"/>
    <n v="13292"/>
    <x v="0"/>
  </r>
  <r>
    <n v="463411381"/>
    <s v="MINA BABASAHEB PANDURE"/>
    <s v="COLLECT"/>
    <x v="4"/>
    <n v="7000"/>
    <m/>
    <m/>
    <m/>
    <n v="6741"/>
    <n v="26312"/>
    <n v="7611"/>
    <n v="27572"/>
    <x v="2"/>
    <s v="STABLE"/>
    <x v="1"/>
    <x v="1"/>
    <n v="166956"/>
    <n v="1522"/>
    <n v="0"/>
    <n v="6296"/>
    <s v="05.05.26"/>
    <n v="0.34440431890392637"/>
    <n v="5.4814812815717401E-2"/>
    <s v="STABLE"/>
    <s v="PAID"/>
    <s v="PAID"/>
    <s v="-"/>
    <m/>
    <m/>
    <m/>
    <m/>
    <s v="REPO"/>
    <s v="-"/>
    <s v="CHIKHALI"/>
    <s v="-"/>
    <s v="-"/>
    <s v="-"/>
    <n v="34130"/>
    <n v="166956"/>
    <n v="116"/>
    <n v="98"/>
    <s v="STABLE"/>
    <m/>
    <m/>
    <m/>
    <m/>
    <s v="NPA"/>
    <s v="MH14LR7021"/>
    <s v="CLASSIC 350 DARK STEALTH BLACK"/>
    <d v="2024-07-06T00:00:00"/>
    <n v="48"/>
    <s v="02.06.26"/>
    <x v="0"/>
    <m/>
    <m/>
    <m/>
    <m/>
    <m/>
    <m/>
    <m/>
    <m/>
    <m/>
    <m/>
    <m/>
    <m/>
    <m/>
    <n v="2"/>
    <m/>
    <m/>
    <m/>
    <m/>
    <m/>
    <m/>
    <m/>
    <m/>
    <m/>
    <m/>
    <m/>
    <m/>
    <m/>
    <m/>
    <m/>
    <m/>
    <m/>
    <m/>
    <m/>
    <m/>
    <m/>
    <m/>
    <m/>
    <m/>
    <m/>
    <m/>
    <m/>
    <m/>
    <m/>
    <m/>
    <m/>
    <m/>
    <m/>
    <m/>
    <m/>
    <m/>
    <m/>
    <m/>
    <m/>
    <m/>
    <m/>
    <m/>
    <m/>
    <m/>
    <m/>
    <m/>
    <m/>
    <m/>
    <m/>
    <m/>
    <m/>
    <m/>
    <m/>
    <m/>
    <m/>
    <m/>
    <m/>
    <m/>
    <m/>
    <m/>
    <m/>
    <m/>
    <m/>
    <m/>
    <m/>
    <m/>
    <m/>
    <m/>
    <m/>
    <m/>
    <m/>
    <m/>
    <m/>
    <m/>
    <m/>
    <m/>
    <m/>
    <m/>
    <m/>
    <m/>
    <x v="2"/>
    <x v="0"/>
    <s v="ZBHT0011"/>
    <s v="B2DB_QGCpEg7"/>
    <s v="Allocated"/>
    <s v="Payment (PAID)"/>
    <s v="Payment (PAID)"/>
    <d v="2026-06-05T00:00:00"/>
    <m/>
    <m/>
    <m/>
    <m/>
    <s v="1519"/>
    <n v="7611"/>
    <n v="34572"/>
    <x v="0"/>
  </r>
  <r>
    <n v="462452555"/>
    <s v="RISHIKESH MANIKRAV KALE"/>
    <m/>
    <x v="0"/>
    <m/>
    <m/>
    <m/>
    <m/>
    <n v="8055"/>
    <n v="7035"/>
    <n v="7174"/>
    <n v="15374"/>
    <x v="0"/>
    <s v="FLOW"/>
    <x v="0"/>
    <x v="1"/>
    <n v="164668"/>
    <n v="139"/>
    <n v="0"/>
    <n v="5940"/>
    <s v="19.05.26"/>
    <n v="6.6819988623299215E-2"/>
    <n v="9.2347672129824872E-3"/>
    <s v="FLOW"/>
    <s v="-"/>
    <s v="PAID"/>
    <s v="-"/>
    <m/>
    <m/>
    <m/>
    <m/>
    <s v="-"/>
    <s v="-"/>
    <s v="YAMUNA NAGAR"/>
    <s v="-"/>
    <s v="-"/>
    <s v="-"/>
    <n v="13114"/>
    <n v="164668"/>
    <n v="27"/>
    <n v="37"/>
    <s v="FLOW"/>
    <m/>
    <m/>
    <m/>
    <m/>
    <s v="REGULAR"/>
    <s v="MH50XO2"/>
    <s v="CONTINENTAL GT650 MISTER CLEAN"/>
    <d v="2024-04-04T00:00:00"/>
    <n v="48"/>
    <s v="02.06.26"/>
    <x v="0"/>
    <m/>
    <m/>
    <m/>
    <m/>
    <m/>
    <m/>
    <m/>
    <m/>
    <m/>
    <m/>
    <m/>
    <m/>
    <m/>
    <n v="1"/>
    <m/>
    <m/>
    <m/>
    <m/>
    <m/>
    <m/>
    <m/>
    <m/>
    <m/>
    <m/>
    <m/>
    <m/>
    <m/>
    <m/>
    <m/>
    <m/>
    <m/>
    <m/>
    <m/>
    <m/>
    <m/>
    <m/>
    <m/>
    <m/>
    <m/>
    <m/>
    <m/>
    <m/>
    <m/>
    <m/>
    <m/>
    <m/>
    <m/>
    <m/>
    <m/>
    <m/>
    <m/>
    <m/>
    <m/>
    <m/>
    <m/>
    <m/>
    <m/>
    <m/>
    <m/>
    <m/>
    <m/>
    <m/>
    <m/>
    <m/>
    <m/>
    <m/>
    <m/>
    <m/>
    <m/>
    <m/>
    <m/>
    <m/>
    <m/>
    <m/>
    <m/>
    <m/>
    <m/>
    <m/>
    <m/>
    <m/>
    <m/>
    <m/>
    <m/>
    <m/>
    <m/>
    <m/>
    <m/>
    <m/>
    <m/>
    <m/>
    <m/>
    <m/>
    <m/>
    <m/>
    <x v="1"/>
    <x v="0"/>
    <s v="ZBHT0011"/>
    <s v="Go3-Qv34Ogm"/>
    <s v="Allocated"/>
    <s v="Left Message (LMCB)"/>
    <s v="Visit cm residence address cm neighbour person sd cm shifted in karad cm neighbour person arrange the call cm father make the PTP on 18th"/>
    <d v="2026-06-05T00:00:00"/>
    <m/>
    <m/>
    <m/>
    <m/>
    <s v="284"/>
    <n v="7174"/>
    <n v="15374"/>
    <x v="0"/>
  </r>
  <r>
    <n v="465042758"/>
    <s v="AKASH DNYANESHWAR OZARKAR"/>
    <m/>
    <x v="0"/>
    <m/>
    <m/>
    <m/>
    <m/>
    <n v="6230"/>
    <n v="5894"/>
    <n v="6019"/>
    <n v="12375"/>
    <x v="0"/>
    <s v="FLOW"/>
    <x v="0"/>
    <x v="12"/>
    <n v="160705"/>
    <n v="125"/>
    <n v="0"/>
    <n v="1800"/>
    <s v="17.05.26"/>
    <n v="0.15881397657073601"/>
    <n v="9.012517702057174E-3"/>
    <s v="FLOW"/>
    <s v="-"/>
    <s v="PAID"/>
    <s v="-"/>
    <m/>
    <m/>
    <m/>
    <m/>
    <s v="-"/>
    <s v="-"/>
    <s v="PIRANGUT"/>
    <s v="-"/>
    <s v="-"/>
    <s v="-"/>
    <n v="7819"/>
    <n v="160705"/>
    <n v="27"/>
    <n v="37"/>
    <s v="FLOW"/>
    <m/>
    <m/>
    <m/>
    <m/>
    <s v="REGULAR"/>
    <s v="MH12XU4443"/>
    <s v="JAWA 42 FJ DUAL AURORA GREEN MATTE"/>
    <d v="2024-12-26T00:00:00"/>
    <n v="48"/>
    <s v="02.06.26"/>
    <x v="0"/>
    <m/>
    <m/>
    <m/>
    <m/>
    <m/>
    <m/>
    <m/>
    <m/>
    <m/>
    <m/>
    <n v="1"/>
    <m/>
    <m/>
    <m/>
    <m/>
    <m/>
    <m/>
    <m/>
    <m/>
    <m/>
    <m/>
    <m/>
    <m/>
    <m/>
    <m/>
    <m/>
    <m/>
    <m/>
    <m/>
    <m/>
    <m/>
    <m/>
    <m/>
    <m/>
    <m/>
    <m/>
    <m/>
    <m/>
    <m/>
    <m/>
    <m/>
    <m/>
    <m/>
    <m/>
    <m/>
    <m/>
    <m/>
    <m/>
    <m/>
    <m/>
    <m/>
    <m/>
    <m/>
    <m/>
    <m/>
    <m/>
    <m/>
    <m/>
    <m/>
    <m/>
    <m/>
    <m/>
    <m/>
    <m/>
    <m/>
    <m/>
    <m/>
    <m/>
    <m/>
    <m/>
    <m/>
    <m/>
    <m/>
    <m/>
    <m/>
    <m/>
    <m/>
    <m/>
    <m/>
    <m/>
    <m/>
    <m/>
    <m/>
    <m/>
    <m/>
    <m/>
    <m/>
    <m/>
    <m/>
    <m/>
    <m/>
    <m/>
    <m/>
    <m/>
    <x v="1"/>
    <x v="0"/>
    <s v="DUWT0030"/>
    <s v="B6UNMYrGNm"/>
    <s v="Allocated"/>
    <s v="Left Message (LMCB)"/>
    <s v="Left message to father "/>
    <d v="2026-06-04T00:00:00"/>
    <m/>
    <m/>
    <m/>
    <m/>
    <s v="251"/>
    <n v="6019"/>
    <n v="12375"/>
    <x v="0"/>
  </r>
  <r>
    <n v="466953270"/>
    <s v="NEEL DEEPAK BENDBHAR"/>
    <m/>
    <x v="0"/>
    <m/>
    <m/>
    <m/>
    <m/>
    <n v="5286"/>
    <n v="5177"/>
    <n v="5289"/>
    <n v="10695"/>
    <x v="0"/>
    <s v="FLOW"/>
    <x v="0"/>
    <x v="1"/>
    <n v="160657"/>
    <n v="112"/>
    <n v="0"/>
    <n v="2250"/>
    <s v="18.05.26"/>
    <n v="6.5192380500482067E-2"/>
    <n v="9.0098258079051637E-3"/>
    <s v="FLOW"/>
    <s v="-"/>
    <s v="PAID"/>
    <s v="-"/>
    <m/>
    <m/>
    <m/>
    <m/>
    <s v="-"/>
    <s v="-"/>
    <s v="CHINCHWAD"/>
    <s v="-"/>
    <s v="-"/>
    <s v="-"/>
    <n v="7539"/>
    <n v="160657"/>
    <n v="27"/>
    <n v="37"/>
    <s v="FLOW"/>
    <m/>
    <m/>
    <m/>
    <m/>
    <s v="REGULAR"/>
    <s v="MH14MR4870"/>
    <s v="BULLET 350 BATTALION BLACK"/>
    <d v="2025-09-26T00:00:00"/>
    <n v="48"/>
    <s v="02.06.26"/>
    <x v="0"/>
    <m/>
    <m/>
    <m/>
    <m/>
    <m/>
    <m/>
    <m/>
    <m/>
    <m/>
    <m/>
    <n v="1"/>
    <m/>
    <m/>
    <m/>
    <m/>
    <m/>
    <m/>
    <m/>
    <m/>
    <m/>
    <m/>
    <m/>
    <n v="1"/>
    <m/>
    <m/>
    <m/>
    <m/>
    <m/>
    <m/>
    <m/>
    <m/>
    <m/>
    <m/>
    <m/>
    <m/>
    <m/>
    <m/>
    <m/>
    <m/>
    <m/>
    <m/>
    <m/>
    <m/>
    <m/>
    <m/>
    <m/>
    <m/>
    <m/>
    <m/>
    <m/>
    <m/>
    <m/>
    <m/>
    <m/>
    <m/>
    <m/>
    <m/>
    <m/>
    <m/>
    <m/>
    <m/>
    <m/>
    <m/>
    <m/>
    <m/>
    <m/>
    <m/>
    <m/>
    <m/>
    <m/>
    <m/>
    <m/>
    <m/>
    <m/>
    <m/>
    <m/>
    <m/>
    <m/>
    <m/>
    <m/>
    <m/>
    <m/>
    <m/>
    <m/>
    <m/>
    <m/>
    <m/>
    <m/>
    <m/>
    <m/>
    <m/>
    <m/>
    <m/>
    <m/>
    <x v="2"/>
    <x v="0"/>
    <s v="ZBHT0011"/>
    <s v="koQwLFmOjEc"/>
    <s v="Allocated"/>
    <s v="Promise To Pay (PTP)"/>
    <s v="Visit cm residence address cm meet make the ptp on  after 15th"/>
    <d v="2026-06-15T00:00:00"/>
    <m/>
    <m/>
    <m/>
    <m/>
    <s v="232"/>
    <n v="5289"/>
    <n v="10695"/>
    <x v="0"/>
  </r>
  <r>
    <n v="462353603"/>
    <s v="NACHIKETH M DESAI"/>
    <m/>
    <x v="0"/>
    <m/>
    <m/>
    <m/>
    <m/>
    <n v="7819"/>
    <n v="7492.44"/>
    <n v="7609.44"/>
    <n v="15311.439999999999"/>
    <x v="0"/>
    <s v="FLOW"/>
    <x v="0"/>
    <x v="12"/>
    <n v="160069"/>
    <n v="117"/>
    <n v="0"/>
    <n v="2700"/>
    <s v="-"/>
    <n v="0.15818546041318654"/>
    <n v="8.9768501045430441E-3"/>
    <s v="FLOW"/>
    <s v="-"/>
    <s v="-"/>
    <s v="-"/>
    <m/>
    <m/>
    <m/>
    <m/>
    <m/>
    <m/>
    <s v="HINJEWADI"/>
    <m/>
    <m/>
    <m/>
    <n v="10309.44"/>
    <n v="160069"/>
    <n v="27"/>
    <n v="37"/>
    <s v="FLOW"/>
    <m/>
    <m/>
    <m/>
    <m/>
    <s v="-"/>
    <s v="MH14LM2334"/>
    <s v="TRIUMPH SPEED 400"/>
    <d v="2024-03-26T00:00:00"/>
    <n v="48"/>
    <s v="10.06.26"/>
    <x v="0"/>
    <m/>
    <m/>
    <m/>
    <m/>
    <m/>
    <m/>
    <m/>
    <m/>
    <m/>
    <m/>
    <m/>
    <m/>
    <m/>
    <m/>
    <m/>
    <m/>
    <m/>
    <m/>
    <m/>
    <m/>
    <m/>
    <m/>
    <m/>
    <m/>
    <m/>
    <m/>
    <m/>
    <m/>
    <m/>
    <m/>
    <m/>
    <m/>
    <m/>
    <m/>
    <m/>
    <m/>
    <m/>
    <m/>
    <m/>
    <m/>
    <m/>
    <m/>
    <m/>
    <m/>
    <m/>
    <m/>
    <m/>
    <m/>
    <m/>
    <m/>
    <m/>
    <m/>
    <m/>
    <m/>
    <m/>
    <m/>
    <m/>
    <m/>
    <m/>
    <m/>
    <m/>
    <m/>
    <m/>
    <m/>
    <m/>
    <m/>
    <m/>
    <m/>
    <m/>
    <m/>
    <m/>
    <m/>
    <m/>
    <m/>
    <m/>
    <m/>
    <m/>
    <m/>
    <m/>
    <m/>
    <m/>
    <m/>
    <m/>
    <m/>
    <m/>
    <m/>
    <m/>
    <m/>
    <m/>
    <m/>
    <m/>
    <m/>
    <m/>
    <m/>
    <x v="3"/>
    <x v="1"/>
    <s v="DUWT0030"/>
    <e v="#N/A"/>
    <e v="#N/A"/>
    <m/>
    <m/>
    <m/>
    <m/>
    <m/>
    <m/>
    <m/>
    <n v="0"/>
    <n v="7609.44"/>
    <n v="15311.439999999999"/>
    <x v="2"/>
  </r>
  <r>
    <n v="464088878"/>
    <s v="LALITA RAMDAS SURYAVANSHI"/>
    <m/>
    <x v="0"/>
    <m/>
    <m/>
    <m/>
    <m/>
    <n v="6045"/>
    <n v="17219"/>
    <n v="5509"/>
    <n v="23880"/>
    <x v="1"/>
    <s v="FLOW"/>
    <x v="0"/>
    <x v="6"/>
    <n v="155641"/>
    <n v="380"/>
    <n v="0"/>
    <n v="1800"/>
    <s v="FLOW"/>
    <n v="0.23571104489214009"/>
    <n v="4.1206151915049949E-2"/>
    <s v="FLOW"/>
    <s v="-"/>
    <s v="RTP"/>
    <s v="-"/>
    <m/>
    <m/>
    <m/>
    <m/>
    <s v="REPO"/>
    <s v="-"/>
    <s v="SHIKRAPUR"/>
    <s v="-"/>
    <s v="-"/>
    <s v="-"/>
    <n v="19399"/>
    <n v="155641"/>
    <n v="88"/>
    <n v="98"/>
    <s v="FLOW"/>
    <m/>
    <m/>
    <m/>
    <m/>
    <s v="REGULAR"/>
    <s v="MH12XF0103"/>
    <s v="BULLET 350 THE STANDARD BLACK"/>
    <d v="2024-09-23T00:00:00"/>
    <n v="48"/>
    <s v="02.06.26"/>
    <x v="0"/>
    <m/>
    <m/>
    <m/>
    <m/>
    <m/>
    <m/>
    <m/>
    <m/>
    <m/>
    <m/>
    <m/>
    <m/>
    <m/>
    <n v="1"/>
    <m/>
    <m/>
    <m/>
    <m/>
    <m/>
    <m/>
    <m/>
    <m/>
    <m/>
    <m/>
    <m/>
    <m/>
    <m/>
    <m/>
    <m/>
    <m/>
    <m/>
    <m/>
    <m/>
    <m/>
    <m/>
    <m/>
    <m/>
    <m/>
    <m/>
    <m/>
    <m/>
    <m/>
    <m/>
    <m/>
    <m/>
    <m/>
    <m/>
    <m/>
    <m/>
    <m/>
    <m/>
    <m/>
    <m/>
    <m/>
    <m/>
    <m/>
    <m/>
    <m/>
    <m/>
    <m/>
    <m/>
    <m/>
    <m/>
    <m/>
    <m/>
    <m/>
    <m/>
    <m/>
    <m/>
    <m/>
    <m/>
    <m/>
    <m/>
    <m/>
    <m/>
    <m/>
    <m/>
    <m/>
    <m/>
    <m/>
    <m/>
    <m/>
    <m/>
    <m/>
    <m/>
    <m/>
    <m/>
    <m/>
    <m/>
    <m/>
    <m/>
    <m/>
    <m/>
    <m/>
    <x v="1"/>
    <x v="0"/>
    <s v="ZBHT0024"/>
    <s v="k6tcoLJJdVm"/>
    <s v="Allocated"/>
    <s v="Left Message (LMCB)"/>
    <s v="Meet son "/>
    <d v="2026-06-05T00:00:00"/>
    <m/>
    <m/>
    <m/>
    <m/>
    <s v="616"/>
    <n v="5509"/>
    <n v="23880"/>
    <x v="1"/>
  </r>
  <r>
    <n v="466843453"/>
    <s v="OMKAR SUNIL KUMBHAR"/>
    <m/>
    <x v="0"/>
    <m/>
    <m/>
    <m/>
    <m/>
    <n v="6379"/>
    <n v="5460.23"/>
    <n v="5560.23"/>
    <n v="12070.23"/>
    <x v="0"/>
    <s v="FLOW"/>
    <x v="0"/>
    <x v="11"/>
    <n v="153930"/>
    <n v="100"/>
    <n v="0"/>
    <n v="2700"/>
    <s v="29.05.26"/>
    <n v="0.15668998758206654"/>
    <n v="8.6325680587266158E-3"/>
    <s v="FLOW"/>
    <s v="-"/>
    <s v="MPTP"/>
    <s v="-"/>
    <m/>
    <m/>
    <m/>
    <m/>
    <s v="-"/>
    <s v="-"/>
    <s v="PASHAN"/>
    <s v="-"/>
    <s v="-"/>
    <s v="-"/>
    <n v="8260.23"/>
    <n v="153930"/>
    <n v="27"/>
    <n v="37"/>
    <s v="FLOW"/>
    <m/>
    <m/>
    <m/>
    <m/>
    <s v="REGULAR"/>
    <s v="MH12YP2925"/>
    <s v="BULLET 350 BATTALION BLACK"/>
    <d v="2025-09-09T00:00:00"/>
    <n v="36"/>
    <s v="02.06.26"/>
    <x v="0"/>
    <m/>
    <m/>
    <m/>
    <m/>
    <m/>
    <m/>
    <m/>
    <m/>
    <m/>
    <m/>
    <n v="1"/>
    <m/>
    <m/>
    <m/>
    <m/>
    <m/>
    <m/>
    <m/>
    <m/>
    <m/>
    <m/>
    <m/>
    <m/>
    <m/>
    <m/>
    <m/>
    <m/>
    <m/>
    <n v="1"/>
    <m/>
    <m/>
    <m/>
    <m/>
    <m/>
    <m/>
    <m/>
    <m/>
    <m/>
    <m/>
    <m/>
    <m/>
    <m/>
    <m/>
    <m/>
    <m/>
    <m/>
    <m/>
    <m/>
    <m/>
    <m/>
    <m/>
    <m/>
    <m/>
    <m/>
    <m/>
    <m/>
    <m/>
    <m/>
    <m/>
    <m/>
    <m/>
    <m/>
    <m/>
    <m/>
    <m/>
    <m/>
    <m/>
    <m/>
    <m/>
    <m/>
    <m/>
    <m/>
    <m/>
    <m/>
    <m/>
    <m/>
    <m/>
    <m/>
    <m/>
    <m/>
    <m/>
    <m/>
    <m/>
    <m/>
    <m/>
    <m/>
    <m/>
    <m/>
    <m/>
    <m/>
    <m/>
    <m/>
    <m/>
    <m/>
    <x v="2"/>
    <x v="0"/>
    <s v="DUWT0023"/>
    <s v="kPkA3feZ5i7"/>
    <s v="Allocated"/>
    <s v="Shifted (NC_SFTD)"/>
    <s v="Customer left job "/>
    <d v="2026-06-04T00:00:00"/>
    <m/>
    <m/>
    <m/>
    <m/>
    <s v="231"/>
    <n v="5560.23"/>
    <n v="12070.23"/>
    <x v="0"/>
  </r>
  <r>
    <n v="461739127"/>
    <s v="SANJAY SUKHDEV PAWAR"/>
    <m/>
    <x v="0"/>
    <m/>
    <m/>
    <m/>
    <m/>
    <n v="7184"/>
    <n v="28732"/>
    <n v="7818"/>
    <n v="36914"/>
    <x v="2"/>
    <s v="FLOW"/>
    <x v="0"/>
    <x v="1"/>
    <n v="153415"/>
    <n v="638"/>
    <n v="0"/>
    <n v="3561"/>
    <s v="FLOW"/>
    <n v="0.31647133726638077"/>
    <n v="5.0369046384216708E-2"/>
    <s v="FLOW"/>
    <s v="-"/>
    <s v="NRTP"/>
    <s v="-"/>
    <m/>
    <m/>
    <m/>
    <m/>
    <s v="REPO"/>
    <s v="-"/>
    <s v="CHINCHWAD"/>
    <s v="-"/>
    <s v="-"/>
    <s v="-"/>
    <n v="32931"/>
    <n v="153415"/>
    <n v="116"/>
    <n v="126"/>
    <s v="FLOW"/>
    <m/>
    <m/>
    <m/>
    <m/>
    <s v="NPA"/>
    <s v="MH14LH4492"/>
    <s v="CLASSIC 350 DARK STEALTH BLACK"/>
    <d v="2024-01-31T00:00:00"/>
    <n v="48"/>
    <s v="02.06.26"/>
    <x v="0"/>
    <m/>
    <m/>
    <m/>
    <m/>
    <m/>
    <m/>
    <m/>
    <m/>
    <m/>
    <m/>
    <m/>
    <m/>
    <m/>
    <n v="1"/>
    <m/>
    <m/>
    <m/>
    <m/>
    <m/>
    <m/>
    <m/>
    <m/>
    <m/>
    <m/>
    <m/>
    <m/>
    <m/>
    <m/>
    <m/>
    <m/>
    <m/>
    <m/>
    <m/>
    <m/>
    <m/>
    <m/>
    <m/>
    <m/>
    <m/>
    <m/>
    <m/>
    <m/>
    <m/>
    <m/>
    <m/>
    <m/>
    <m/>
    <m/>
    <m/>
    <m/>
    <m/>
    <m/>
    <m/>
    <m/>
    <m/>
    <m/>
    <m/>
    <m/>
    <m/>
    <m/>
    <m/>
    <m/>
    <m/>
    <m/>
    <m/>
    <m/>
    <m/>
    <m/>
    <m/>
    <m/>
    <m/>
    <m/>
    <m/>
    <m/>
    <m/>
    <m/>
    <m/>
    <m/>
    <m/>
    <m/>
    <m/>
    <m/>
    <m/>
    <m/>
    <m/>
    <m/>
    <m/>
    <m/>
    <m/>
    <m/>
    <m/>
    <m/>
    <m/>
    <m/>
    <x v="1"/>
    <x v="0"/>
    <s v="ZBHT0011"/>
    <s v="G28m-6KVOz"/>
    <s v="Allocated"/>
    <s v="No Intention to pay (NITP)"/>
    <s v="Visit cm residence address CAVNA tw 3rd party The third party also does not live here I do not know his new address I donot have the capacity to get on emi"/>
    <d v="2026-06-05T00:00:00"/>
    <m/>
    <m/>
    <m/>
    <m/>
    <s v="998"/>
    <n v="7818"/>
    <n v="36914"/>
    <x v="0"/>
  </r>
  <r>
    <n v="464735800"/>
    <s v="SHUBHAM RAGHUNATH KATE"/>
    <m/>
    <x v="0"/>
    <m/>
    <m/>
    <m/>
    <m/>
    <n v="5381"/>
    <n v="32286"/>
    <n v="6609"/>
    <n v="39386"/>
    <x v="3"/>
    <s v="FLOW"/>
    <x v="0"/>
    <x v="0"/>
    <n v="151395"/>
    <n v="1228"/>
    <n v="0"/>
    <n v="2700"/>
    <s v="-"/>
    <n v="0.56375186651225662"/>
    <n v="6.3596749618204218E-2"/>
    <s v="FLOW"/>
    <s v="-"/>
    <s v="-"/>
    <s v="-"/>
    <m/>
    <m/>
    <m/>
    <m/>
    <s v="REPO"/>
    <s v="-"/>
    <s v="PARVATI PAYTHA"/>
    <s v="-"/>
    <s v="-"/>
    <s v="-"/>
    <n v="36214"/>
    <n v="151395"/>
    <n v="178"/>
    <n v="188"/>
    <s v="FLOW"/>
    <m/>
    <m/>
    <m/>
    <m/>
    <s v="NPA"/>
    <s v="MH12XL5399"/>
    <s v="YAMAHA R15 V4"/>
    <d v="2024-11-21T00:00:00"/>
    <n v="48"/>
    <s v="02.06.26"/>
    <x v="0"/>
    <m/>
    <m/>
    <m/>
    <m/>
    <m/>
    <m/>
    <m/>
    <m/>
    <m/>
    <m/>
    <m/>
    <m/>
    <m/>
    <n v="1"/>
    <m/>
    <m/>
    <m/>
    <m/>
    <m/>
    <m/>
    <m/>
    <m/>
    <m/>
    <m/>
    <m/>
    <m/>
    <m/>
    <m/>
    <m/>
    <m/>
    <m/>
    <m/>
    <m/>
    <m/>
    <m/>
    <m/>
    <m/>
    <m/>
    <m/>
    <m/>
    <m/>
    <m/>
    <m/>
    <m/>
    <m/>
    <m/>
    <m/>
    <m/>
    <m/>
    <m/>
    <m/>
    <m/>
    <m/>
    <m/>
    <m/>
    <m/>
    <m/>
    <m/>
    <m/>
    <m/>
    <m/>
    <m/>
    <m/>
    <m/>
    <m/>
    <m/>
    <m/>
    <m/>
    <m/>
    <m/>
    <m/>
    <m/>
    <m/>
    <m/>
    <m/>
    <m/>
    <m/>
    <m/>
    <m/>
    <m/>
    <m/>
    <m/>
    <m/>
    <m/>
    <m/>
    <m/>
    <m/>
    <m/>
    <m/>
    <m/>
    <m/>
    <m/>
    <m/>
    <m/>
    <x v="1"/>
    <x v="0"/>
    <s v="DUWT0031"/>
    <s v="A6_WzA9lAa7"/>
    <s v="Allocated"/>
    <s v="Door Locked (NC_DL)"/>
    <s v="Customer house is door locked "/>
    <d v="2026-06-05T00:00:00"/>
    <m/>
    <m/>
    <m/>
    <m/>
    <s v="1719"/>
    <n v="6609"/>
    <n v="39386"/>
    <x v="0"/>
  </r>
  <r>
    <n v="463487908"/>
    <s v="ZAID BABAMIYA PATHAN"/>
    <m/>
    <x v="0"/>
    <m/>
    <m/>
    <m/>
    <m/>
    <n v="6694"/>
    <n v="6591"/>
    <n v="6694"/>
    <n v="13285"/>
    <x v="0"/>
    <s v="FLOW"/>
    <x v="0"/>
    <x v="1"/>
    <n v="150956"/>
    <n v="103"/>
    <n v="0"/>
    <n v="0"/>
    <s v="-"/>
    <n v="6.1255849361252675E-2"/>
    <n v="8.4657827835583378E-3"/>
    <s v="FLOW"/>
    <s v="-"/>
    <s v="-"/>
    <s v="-"/>
    <m/>
    <m/>
    <m/>
    <m/>
    <m/>
    <m/>
    <s v="CHIKHALI"/>
    <m/>
    <m/>
    <m/>
    <n v="6694"/>
    <n v="150956"/>
    <n v="27"/>
    <n v="37"/>
    <s v="FLOW"/>
    <m/>
    <m/>
    <m/>
    <m/>
    <s v="-"/>
    <s v="MH14LR5217"/>
    <s v="CLASSIC 350 CHROME BRONZE"/>
    <d v="2024-07-16T00:00:00"/>
    <n v="48"/>
    <s v="10.06.26"/>
    <x v="0"/>
    <m/>
    <m/>
    <m/>
    <m/>
    <m/>
    <m/>
    <m/>
    <m/>
    <m/>
    <m/>
    <m/>
    <m/>
    <m/>
    <m/>
    <m/>
    <m/>
    <m/>
    <m/>
    <m/>
    <m/>
    <m/>
    <m/>
    <m/>
    <m/>
    <m/>
    <m/>
    <m/>
    <m/>
    <m/>
    <m/>
    <m/>
    <m/>
    <m/>
    <m/>
    <m/>
    <m/>
    <m/>
    <m/>
    <m/>
    <m/>
    <m/>
    <m/>
    <m/>
    <m/>
    <m/>
    <m/>
    <m/>
    <m/>
    <m/>
    <m/>
    <m/>
    <m/>
    <m/>
    <m/>
    <m/>
    <m/>
    <m/>
    <m/>
    <m/>
    <m/>
    <m/>
    <m/>
    <m/>
    <m/>
    <m/>
    <m/>
    <m/>
    <m/>
    <m/>
    <m/>
    <m/>
    <m/>
    <m/>
    <m/>
    <m/>
    <m/>
    <m/>
    <m/>
    <m/>
    <m/>
    <m/>
    <m/>
    <m/>
    <m/>
    <m/>
    <m/>
    <m/>
    <m/>
    <m/>
    <m/>
    <m/>
    <m/>
    <m/>
    <m/>
    <x v="3"/>
    <x v="1"/>
    <s v="ZBHT0011"/>
    <e v="#N/A"/>
    <e v="#N/A"/>
    <m/>
    <m/>
    <m/>
    <m/>
    <m/>
    <m/>
    <m/>
    <n v="0"/>
    <n v="6694"/>
    <n v="13285"/>
    <x v="2"/>
  </r>
  <r>
    <n v="467118039"/>
    <s v="LAXMI DINESH PAWAR"/>
    <m/>
    <x v="0"/>
    <m/>
    <m/>
    <m/>
    <m/>
    <n v="5471"/>
    <n v="32826"/>
    <n v="6635"/>
    <n v="39926"/>
    <x v="3"/>
    <s v="FLOW"/>
    <x v="0"/>
    <x v="6"/>
    <n v="150163"/>
    <n v="1164"/>
    <n v="0"/>
    <n v="2700"/>
    <s v="FLOW"/>
    <n v="0.30530925770424877"/>
    <n v="6.3079221327774368E-2"/>
    <s v="FLOW"/>
    <s v="-"/>
    <s v="NC"/>
    <s v="-"/>
    <m/>
    <m/>
    <m/>
    <m/>
    <s v="-"/>
    <s v="-"/>
    <s v="SHIRUR"/>
    <s v="-"/>
    <s v="-"/>
    <s v="-"/>
    <n v="36690"/>
    <n v="150163"/>
    <n v="178"/>
    <n v="188"/>
    <s v="FLOW"/>
    <m/>
    <m/>
    <m/>
    <m/>
    <s v="NPA"/>
    <s v="MH12YR6333"/>
    <s v="FZS V4"/>
    <d v="2025-10-20T00:00:00"/>
    <n v="36"/>
    <s v="02.06.26"/>
    <x v="0"/>
    <m/>
    <m/>
    <m/>
    <m/>
    <m/>
    <m/>
    <m/>
    <m/>
    <m/>
    <m/>
    <n v="1"/>
    <m/>
    <m/>
    <m/>
    <m/>
    <m/>
    <m/>
    <m/>
    <m/>
    <m/>
    <m/>
    <m/>
    <m/>
    <m/>
    <m/>
    <m/>
    <m/>
    <m/>
    <m/>
    <m/>
    <m/>
    <m/>
    <m/>
    <m/>
    <m/>
    <m/>
    <m/>
    <m/>
    <m/>
    <m/>
    <m/>
    <m/>
    <m/>
    <m/>
    <m/>
    <m/>
    <m/>
    <m/>
    <m/>
    <m/>
    <m/>
    <m/>
    <m/>
    <m/>
    <m/>
    <m/>
    <m/>
    <m/>
    <m/>
    <m/>
    <m/>
    <m/>
    <m/>
    <m/>
    <m/>
    <m/>
    <m/>
    <m/>
    <m/>
    <m/>
    <m/>
    <m/>
    <m/>
    <m/>
    <m/>
    <m/>
    <m/>
    <m/>
    <m/>
    <m/>
    <m/>
    <m/>
    <m/>
    <m/>
    <m/>
    <m/>
    <m/>
    <m/>
    <m/>
    <m/>
    <m/>
    <m/>
    <m/>
    <m/>
    <x v="1"/>
    <x v="0"/>
    <s v="ZBHT0024"/>
    <s v="G6v74AQvpiz"/>
    <s v="Allocated"/>
    <s v="Address Not Found (NC_ANF)"/>
    <s v="Customer address not found "/>
    <d v="2026-06-04T00:00:00"/>
    <m/>
    <m/>
    <m/>
    <m/>
    <s v="1629"/>
    <n v="6635"/>
    <n v="39926"/>
    <x v="0"/>
  </r>
  <r>
    <n v="462316792"/>
    <s v="SIDDHANT NILKANTH KADAM"/>
    <m/>
    <x v="0"/>
    <m/>
    <m/>
    <m/>
    <s v="BANK STABLE 11"/>
    <n v="6747"/>
    <n v="20403"/>
    <n v="819"/>
    <n v="27941"/>
    <x v="2"/>
    <s v="STABLE"/>
    <x v="0"/>
    <x v="2"/>
    <n v="148430"/>
    <n v="657"/>
    <n v="0"/>
    <n v="3600"/>
    <s v="FLOW"/>
    <n v="0.64887148034325537"/>
    <n v="4.873237659165848E-2"/>
    <s v="STABLE"/>
    <s v="PAID"/>
    <s v="RTP"/>
    <s v="-"/>
    <m/>
    <m/>
    <m/>
    <m/>
    <s v="REPO"/>
    <s v="-"/>
    <s v="VELHE"/>
    <s v="-"/>
    <s v="-"/>
    <s v="-"/>
    <n v="24660"/>
    <n v="148430"/>
    <n v="116"/>
    <n v="98"/>
    <s v="STABLE"/>
    <m/>
    <m/>
    <m/>
    <m/>
    <s v="NPA"/>
    <s v="MH12WN7216"/>
    <s v="CLASSIC 350 DARK GUNMETAL GREY"/>
    <d v="2024-03-22T00:00:00"/>
    <n v="48"/>
    <s v="02.06.26"/>
    <x v="0"/>
    <m/>
    <m/>
    <m/>
    <m/>
    <m/>
    <m/>
    <m/>
    <m/>
    <m/>
    <m/>
    <m/>
    <m/>
    <m/>
    <m/>
    <m/>
    <m/>
    <n v="1"/>
    <m/>
    <m/>
    <m/>
    <m/>
    <m/>
    <m/>
    <m/>
    <m/>
    <m/>
    <m/>
    <m/>
    <m/>
    <m/>
    <m/>
    <m/>
    <m/>
    <m/>
    <m/>
    <m/>
    <m/>
    <m/>
    <m/>
    <m/>
    <m/>
    <m/>
    <m/>
    <m/>
    <m/>
    <m/>
    <m/>
    <m/>
    <m/>
    <m/>
    <m/>
    <m/>
    <m/>
    <m/>
    <m/>
    <m/>
    <m/>
    <m/>
    <m/>
    <m/>
    <m/>
    <m/>
    <m/>
    <m/>
    <m/>
    <m/>
    <m/>
    <m/>
    <m/>
    <m/>
    <m/>
    <m/>
    <m/>
    <m/>
    <m/>
    <m/>
    <m/>
    <m/>
    <m/>
    <m/>
    <m/>
    <m/>
    <m/>
    <m/>
    <m/>
    <m/>
    <m/>
    <m/>
    <m/>
    <m/>
    <m/>
    <m/>
    <m/>
    <m/>
    <x v="1"/>
    <x v="0"/>
    <s v="DUWT0011"/>
    <s v="BoW87gMZEYtz"/>
    <s v="Allocated"/>
    <s v="Refuse To Pay (RTP)"/>
    <s v="Not ready to pay will deal with bank "/>
    <d v="2026-06-06T00:00:00"/>
    <m/>
    <m/>
    <m/>
    <m/>
    <s v="791"/>
    <n v="819"/>
    <n v="27941"/>
    <x v="0"/>
  </r>
  <r>
    <n v="467872639"/>
    <s v="ANURAG BANSI SHINDE"/>
    <s v="ONLINE"/>
    <x v="5"/>
    <n v="7191"/>
    <m/>
    <m/>
    <m/>
    <n v="7083"/>
    <n v="6975"/>
    <n v="7080"/>
    <n v="7033"/>
    <x v="0"/>
    <s v="STABLE"/>
    <x v="1"/>
    <x v="1"/>
    <n v="136929"/>
    <n v="105"/>
    <n v="0"/>
    <n v="0"/>
    <s v="22.05.26"/>
    <n v="5.5563887471759769E-2"/>
    <n v="7.6791327987616237E-3"/>
    <s v="STABLE"/>
    <s v="PAID"/>
    <s v="PTP"/>
    <s v="-"/>
    <m/>
    <m/>
    <m/>
    <m/>
    <s v="-"/>
    <s v="-"/>
    <s v="CHINCHWAD"/>
    <s v="-"/>
    <s v="-"/>
    <s v="-"/>
    <n v="7080"/>
    <n v="136929"/>
    <n v="27"/>
    <n v="6"/>
    <s v="STABLE"/>
    <m/>
    <m/>
    <m/>
    <m/>
    <s v="REGULAR"/>
    <s v="MH14NC7091"/>
    <s v="PIAGGIO VESPA S 125"/>
    <d v="2026-03-06T00:00:00"/>
    <n v="24"/>
    <s v="02.06.26"/>
    <x v="0"/>
    <m/>
    <m/>
    <m/>
    <m/>
    <m/>
    <m/>
    <m/>
    <m/>
    <m/>
    <m/>
    <n v="1"/>
    <m/>
    <m/>
    <n v="1"/>
    <m/>
    <m/>
    <m/>
    <m/>
    <m/>
    <m/>
    <m/>
    <m/>
    <m/>
    <m/>
    <m/>
    <n v="1"/>
    <m/>
    <m/>
    <m/>
    <m/>
    <m/>
    <m/>
    <m/>
    <m/>
    <m/>
    <m/>
    <m/>
    <m/>
    <m/>
    <m/>
    <m/>
    <m/>
    <m/>
    <m/>
    <m/>
    <m/>
    <m/>
    <m/>
    <m/>
    <m/>
    <m/>
    <m/>
    <m/>
    <m/>
    <m/>
    <m/>
    <m/>
    <m/>
    <m/>
    <m/>
    <m/>
    <m/>
    <m/>
    <m/>
    <m/>
    <m/>
    <m/>
    <m/>
    <m/>
    <m/>
    <m/>
    <m/>
    <m/>
    <m/>
    <m/>
    <m/>
    <m/>
    <m/>
    <m/>
    <m/>
    <m/>
    <m/>
    <m/>
    <m/>
    <m/>
    <m/>
    <m/>
    <m/>
    <m/>
    <m/>
    <m/>
    <m/>
    <m/>
    <m/>
    <x v="0"/>
    <x v="0"/>
    <s v="ZBHT0011"/>
    <s v="B6uul1Ryibz"/>
    <s v="Allocated"/>
    <s v="Left Message (LMCB)"/>
    <s v="Visit cm residence address cm is not at home lm with father "/>
    <d v="2026-06-09T00:00:00"/>
    <m/>
    <m/>
    <m/>
    <m/>
    <s v="166"/>
    <n v="7080"/>
    <n v="14224"/>
    <x v="0"/>
  </r>
  <r>
    <n v="463270101"/>
    <s v="VIKASH GUPTA"/>
    <m/>
    <x v="0"/>
    <m/>
    <m/>
    <m/>
    <m/>
    <n v="5392"/>
    <n v="29894.52"/>
    <n v="5347.5200000000041"/>
    <n v="38215.520000000004"/>
    <x v="3"/>
    <s v="FLOW"/>
    <x v="0"/>
    <x v="10"/>
    <n v="135822.51999999999"/>
    <n v="2413"/>
    <n v="0"/>
    <n v="6300"/>
    <s v="FLOW"/>
    <n v="0.43327308390830582"/>
    <n v="5.7055192027170867E-2"/>
    <s v="FLOW"/>
    <s v="-"/>
    <s v="NC"/>
    <s v="-"/>
    <m/>
    <m/>
    <m/>
    <m/>
    <s v="-"/>
    <s v="-"/>
    <s v="VASULI"/>
    <s v="-"/>
    <s v="-"/>
    <s v="-"/>
    <n v="38607.519999999997"/>
    <n v="135822.51999999999"/>
    <n v="178"/>
    <n v="188"/>
    <s v="FLOW"/>
    <m/>
    <m/>
    <m/>
    <m/>
    <s v="NPA"/>
    <m/>
    <s v="HUNTER 350 DAPPER WHITE"/>
    <d v="2024-06-21T00:00:00"/>
    <n v="48"/>
    <s v="02.06.26"/>
    <x v="0"/>
    <m/>
    <m/>
    <m/>
    <m/>
    <m/>
    <m/>
    <m/>
    <m/>
    <m/>
    <m/>
    <m/>
    <m/>
    <m/>
    <m/>
    <m/>
    <m/>
    <m/>
    <m/>
    <m/>
    <m/>
    <m/>
    <m/>
    <m/>
    <m/>
    <m/>
    <m/>
    <m/>
    <m/>
    <m/>
    <m/>
    <m/>
    <m/>
    <m/>
    <m/>
    <m/>
    <m/>
    <m/>
    <m/>
    <m/>
    <m/>
    <m/>
    <m/>
    <m/>
    <m/>
    <m/>
    <m/>
    <m/>
    <m/>
    <m/>
    <m/>
    <m/>
    <m/>
    <m/>
    <m/>
    <m/>
    <m/>
    <m/>
    <m/>
    <m/>
    <m/>
    <m/>
    <m/>
    <m/>
    <m/>
    <m/>
    <m/>
    <m/>
    <m/>
    <m/>
    <m/>
    <m/>
    <m/>
    <m/>
    <m/>
    <m/>
    <m/>
    <m/>
    <m/>
    <m/>
    <m/>
    <m/>
    <m/>
    <m/>
    <m/>
    <m/>
    <m/>
    <m/>
    <m/>
    <m/>
    <m/>
    <m/>
    <m/>
    <m/>
    <m/>
    <x v="3"/>
    <x v="1"/>
    <s v="ZBHT0010"/>
    <s v="G6t8soeCpDMm"/>
    <s v="Allocated"/>
    <e v="#N/A"/>
    <e v="#N/A"/>
    <e v="#N/A"/>
    <m/>
    <m/>
    <m/>
    <m/>
    <s v="2929"/>
    <n v="5347.5200000000041"/>
    <n v="38215.520000000004"/>
    <x v="0"/>
  </r>
  <r>
    <n v="465588808"/>
    <s v="SHAKEEL AHMAD KHAN"/>
    <m/>
    <x v="0"/>
    <m/>
    <m/>
    <m/>
    <m/>
    <n v="9371"/>
    <n v="56226"/>
    <n v="11626"/>
    <n v="68707"/>
    <x v="3"/>
    <s v="FLOW"/>
    <x v="0"/>
    <x v="1"/>
    <n v="132206"/>
    <n v="2255"/>
    <n v="0"/>
    <n v="3471"/>
    <s v="FLOW"/>
    <n v="0.51986158625299828"/>
    <n v="5.5535994451760669E-2"/>
    <s v="FLOW"/>
    <s v="-"/>
    <s v="NC"/>
    <s v="-"/>
    <m/>
    <m/>
    <m/>
    <m/>
    <s v="REPO"/>
    <s v="-"/>
    <s v="CHIKHALI"/>
    <s v="-"/>
    <s v="-"/>
    <s v="-"/>
    <n v="61952"/>
    <n v="132206"/>
    <n v="178"/>
    <n v="188"/>
    <s v="FLOW"/>
    <m/>
    <m/>
    <m/>
    <m/>
    <s v="NPA"/>
    <s v="MH14ME3234"/>
    <s v="HUNTER 350 REBEL BLUE"/>
    <d v="2025-02-27T00:00:00"/>
    <n v="24"/>
    <s v="02.06.26"/>
    <x v="0"/>
    <m/>
    <m/>
    <m/>
    <m/>
    <m/>
    <m/>
    <m/>
    <m/>
    <m/>
    <m/>
    <m/>
    <m/>
    <m/>
    <m/>
    <m/>
    <m/>
    <n v="1"/>
    <m/>
    <m/>
    <m/>
    <m/>
    <m/>
    <m/>
    <m/>
    <m/>
    <m/>
    <m/>
    <m/>
    <m/>
    <m/>
    <m/>
    <m/>
    <m/>
    <m/>
    <m/>
    <m/>
    <m/>
    <m/>
    <m/>
    <m/>
    <m/>
    <m/>
    <m/>
    <m/>
    <m/>
    <m/>
    <m/>
    <m/>
    <m/>
    <m/>
    <m/>
    <m/>
    <m/>
    <m/>
    <m/>
    <m/>
    <m/>
    <m/>
    <m/>
    <m/>
    <m/>
    <m/>
    <m/>
    <m/>
    <m/>
    <m/>
    <m/>
    <m/>
    <m/>
    <m/>
    <m/>
    <m/>
    <m/>
    <m/>
    <m/>
    <m/>
    <m/>
    <m/>
    <m/>
    <m/>
    <m/>
    <m/>
    <m/>
    <m/>
    <m/>
    <m/>
    <m/>
    <m/>
    <m/>
    <m/>
    <m/>
    <m/>
    <m/>
    <m/>
    <x v="1"/>
    <x v="0"/>
    <s v="ZBHT0011"/>
    <s v="GoAk_COGBRl7"/>
    <s v="Allocated"/>
    <s v="Shifted (NC_SFTD)"/>
    <s v="Visit cm office address shifted "/>
    <d v="2026-06-06T00:00:00"/>
    <m/>
    <m/>
    <m/>
    <m/>
    <s v="3110"/>
    <n v="11626"/>
    <n v="68707"/>
    <x v="0"/>
  </r>
  <r>
    <n v="462010693"/>
    <s v="ALI MOHAMMAD SHAIKH"/>
    <m/>
    <x v="0"/>
    <m/>
    <m/>
    <m/>
    <m/>
    <n v="6364"/>
    <n v="13003"/>
    <n v="996"/>
    <n v="20273"/>
    <x v="1"/>
    <s v="FLOW"/>
    <x v="0"/>
    <x v="1"/>
    <n v="132154"/>
    <n v="721"/>
    <n v="0"/>
    <n v="6300"/>
    <s v="14.05.26"/>
    <n v="0.22291342314822155"/>
    <n v="3.4987938911864552E-2"/>
    <s v="FLOW"/>
    <s v="-"/>
    <s v="PAID"/>
    <s v="-"/>
    <m/>
    <m/>
    <m/>
    <m/>
    <s v="REPO"/>
    <s v="-"/>
    <s v="NIGADI"/>
    <s v="-"/>
    <s v="-"/>
    <s v="-"/>
    <n v="20024"/>
    <n v="132154"/>
    <n v="88"/>
    <n v="98"/>
    <s v="FLOW"/>
    <m/>
    <m/>
    <m/>
    <m/>
    <s v="NPA"/>
    <s v="MH14LK1686"/>
    <s v="BULLET 350 BLACK GOLD"/>
    <d v="2024-02-23T00:00:00"/>
    <n v="48"/>
    <s v="02.06.26"/>
    <x v="0"/>
    <m/>
    <m/>
    <m/>
    <m/>
    <m/>
    <m/>
    <m/>
    <m/>
    <m/>
    <m/>
    <m/>
    <m/>
    <m/>
    <n v="1"/>
    <m/>
    <m/>
    <m/>
    <m/>
    <m/>
    <m/>
    <m/>
    <m/>
    <m/>
    <m/>
    <m/>
    <m/>
    <m/>
    <m/>
    <n v="1"/>
    <m/>
    <m/>
    <m/>
    <m/>
    <m/>
    <m/>
    <m/>
    <m/>
    <m/>
    <m/>
    <m/>
    <m/>
    <m/>
    <m/>
    <m/>
    <m/>
    <m/>
    <m/>
    <m/>
    <m/>
    <m/>
    <m/>
    <m/>
    <m/>
    <m/>
    <m/>
    <m/>
    <m/>
    <m/>
    <m/>
    <m/>
    <m/>
    <m/>
    <m/>
    <m/>
    <m/>
    <m/>
    <m/>
    <m/>
    <m/>
    <m/>
    <m/>
    <m/>
    <m/>
    <m/>
    <m/>
    <m/>
    <m/>
    <m/>
    <m/>
    <m/>
    <m/>
    <m/>
    <m/>
    <m/>
    <m/>
    <m/>
    <m/>
    <m/>
    <m/>
    <m/>
    <m/>
    <m/>
    <m/>
    <m/>
    <x v="2"/>
    <x v="0"/>
    <s v="ZBHT0011"/>
    <s v="k2tax_usNM7"/>
    <s v="Allocated"/>
    <s v="Left Message (LMCB)"/>
    <s v="Visit cm residence address cm is not at all cm wife sd His work is going on outside."/>
    <d v="2026-06-05T00:00:00"/>
    <m/>
    <m/>
    <m/>
    <m/>
    <s v="906"/>
    <n v="996"/>
    <n v="20273"/>
    <x v="0"/>
  </r>
  <r>
    <n v="464403745"/>
    <s v="ANKIT RAJKUMAR JAISWAL"/>
    <m/>
    <x v="0"/>
    <m/>
    <m/>
    <m/>
    <m/>
    <n v="7718"/>
    <n v="7589"/>
    <n v="7724"/>
    <n v="15587"/>
    <x v="0"/>
    <s v="FLOW"/>
    <x v="0"/>
    <x v="1"/>
    <n v="130579"/>
    <n v="135"/>
    <n v="0"/>
    <n v="4500"/>
    <s v="24.05.26"/>
    <n v="5.2987145616888449E-2"/>
    <n v="7.3230176349019863E-3"/>
    <s v="FLOW"/>
    <s v="-"/>
    <s v="PTP"/>
    <s v="-"/>
    <m/>
    <m/>
    <m/>
    <m/>
    <s v="-"/>
    <s v="-"/>
    <s v="NIGADI"/>
    <s v="-"/>
    <s v="-"/>
    <s v="-"/>
    <n v="12224"/>
    <n v="130579"/>
    <n v="27"/>
    <n v="37"/>
    <s v="FLOW"/>
    <m/>
    <m/>
    <m/>
    <m/>
    <s v="REGULAR"/>
    <s v="MH14LZ1613"/>
    <s v="CLASSIC 350 DARK GUNMETAL GREY"/>
    <d v="2024-10-22T00:00:00"/>
    <n v="36"/>
    <s v="02.06.26"/>
    <x v="0"/>
    <m/>
    <m/>
    <m/>
    <m/>
    <m/>
    <m/>
    <m/>
    <m/>
    <m/>
    <m/>
    <m/>
    <m/>
    <m/>
    <n v="1"/>
    <m/>
    <m/>
    <m/>
    <m/>
    <m/>
    <m/>
    <m/>
    <m/>
    <m/>
    <m/>
    <m/>
    <m/>
    <m/>
    <m/>
    <n v="1"/>
    <m/>
    <m/>
    <m/>
    <m/>
    <m/>
    <m/>
    <m/>
    <m/>
    <m/>
    <m/>
    <m/>
    <m/>
    <m/>
    <m/>
    <m/>
    <m/>
    <m/>
    <m/>
    <m/>
    <m/>
    <m/>
    <m/>
    <m/>
    <m/>
    <m/>
    <m/>
    <m/>
    <m/>
    <m/>
    <m/>
    <m/>
    <m/>
    <m/>
    <m/>
    <m/>
    <m/>
    <m/>
    <m/>
    <m/>
    <m/>
    <m/>
    <m/>
    <m/>
    <m/>
    <m/>
    <m/>
    <m/>
    <m/>
    <m/>
    <m/>
    <m/>
    <m/>
    <m/>
    <m/>
    <m/>
    <m/>
    <m/>
    <m/>
    <m/>
    <m/>
    <m/>
    <m/>
    <m/>
    <m/>
    <m/>
    <x v="2"/>
    <x v="0"/>
    <s v="ZBHT0011"/>
    <s v="kPjGQ2IR_NJm"/>
    <s v="Allocated"/>
    <s v="Promise To Pay (PTP)"/>
    <s v="Visit cm residence address cm meet sd salary credit after 20th "/>
    <d v="2026-06-20T00:00:00"/>
    <m/>
    <m/>
    <m/>
    <m/>
    <s v="280"/>
    <n v="7724"/>
    <n v="15587"/>
    <x v="0"/>
  </r>
  <r>
    <n v="465370258"/>
    <s v="GANPAT TULSHIRAM ADAGALE"/>
    <m/>
    <x v="0"/>
    <m/>
    <m/>
    <m/>
    <m/>
    <n v="5951"/>
    <n v="35597"/>
    <n v="7409"/>
    <n v="43686"/>
    <x v="3"/>
    <s v="FLOW"/>
    <x v="0"/>
    <x v="6"/>
    <n v="129581"/>
    <n v="1567"/>
    <n v="0"/>
    <n v="4451"/>
    <s v="-"/>
    <n v="0.26346223052665607"/>
    <n v="5.4433306332947066E-2"/>
    <s v="FLOW"/>
    <s v="-"/>
    <s v="-"/>
    <s v="-"/>
    <m/>
    <m/>
    <m/>
    <m/>
    <s v="REPO"/>
    <s v="-"/>
    <s v="SHIRUR"/>
    <s v="-"/>
    <s v="-"/>
    <s v="-"/>
    <n v="41615"/>
    <n v="129581"/>
    <n v="178"/>
    <n v="188"/>
    <s v="FLOW"/>
    <m/>
    <m/>
    <m/>
    <m/>
    <s v="NPA"/>
    <s v="MH12XV4121"/>
    <s v="BULLET BATTALION 350 BLACK"/>
    <d v="2025-01-30T00:00:00"/>
    <n v="36"/>
    <s v="02.06.26"/>
    <x v="0"/>
    <m/>
    <m/>
    <m/>
    <m/>
    <m/>
    <m/>
    <m/>
    <m/>
    <m/>
    <m/>
    <m/>
    <m/>
    <m/>
    <m/>
    <m/>
    <m/>
    <n v="1"/>
    <m/>
    <m/>
    <m/>
    <m/>
    <m/>
    <m/>
    <m/>
    <m/>
    <m/>
    <m/>
    <m/>
    <m/>
    <m/>
    <m/>
    <m/>
    <m/>
    <m/>
    <m/>
    <m/>
    <m/>
    <m/>
    <m/>
    <m/>
    <m/>
    <m/>
    <m/>
    <m/>
    <m/>
    <m/>
    <m/>
    <m/>
    <m/>
    <m/>
    <m/>
    <m/>
    <m/>
    <m/>
    <m/>
    <m/>
    <m/>
    <m/>
    <m/>
    <m/>
    <m/>
    <m/>
    <m/>
    <m/>
    <m/>
    <m/>
    <m/>
    <m/>
    <m/>
    <m/>
    <m/>
    <m/>
    <m/>
    <m/>
    <m/>
    <m/>
    <m/>
    <m/>
    <m/>
    <m/>
    <m/>
    <m/>
    <m/>
    <m/>
    <m/>
    <m/>
    <m/>
    <m/>
    <m/>
    <m/>
    <m/>
    <m/>
    <m/>
    <m/>
    <x v="1"/>
    <x v="0"/>
    <s v="ZBHT0024"/>
    <s v="koGp5FCYAZc"/>
    <s v="Allocated"/>
    <s v="Left Message (LMCB)"/>
    <s v="Meet wife "/>
    <d v="2026-06-06T00:00:00"/>
    <m/>
    <m/>
    <m/>
    <m/>
    <s v="2138"/>
    <n v="7409"/>
    <n v="43686"/>
    <x v="0"/>
  </r>
  <r>
    <n v="466373007"/>
    <s v="LATA SHASHIKANT SHETE"/>
    <m/>
    <x v="0"/>
    <m/>
    <m/>
    <m/>
    <m/>
    <n v="4189"/>
    <n v="16752"/>
    <n v="4787"/>
    <n v="21801"/>
    <x v="2"/>
    <s v="FLOW"/>
    <x v="0"/>
    <x v="9"/>
    <n v="128814"/>
    <n v="602"/>
    <n v="0"/>
    <n v="4500"/>
    <s v="FLOW"/>
    <n v="0.44204389451192488"/>
    <n v="4.2292072749968983E-2"/>
    <s v="FLOW"/>
    <s v="-"/>
    <s v="PTP"/>
    <s v="-"/>
    <m/>
    <m/>
    <m/>
    <m/>
    <s v="REPO"/>
    <s v="-"/>
    <s v="NARAYAN GAON"/>
    <s v="-"/>
    <s v="-"/>
    <s v="-"/>
    <n v="21854"/>
    <n v="128814"/>
    <n v="116"/>
    <n v="126"/>
    <s v="FLOW"/>
    <m/>
    <m/>
    <m/>
    <m/>
    <s v="NPA"/>
    <s v="MH14MM4064"/>
    <s v="SUZUKI GIXXER 150 SF 2"/>
    <d v="2025-06-21T00:00:00"/>
    <n v="48"/>
    <s v="02.06.26"/>
    <x v="0"/>
    <m/>
    <m/>
    <m/>
    <m/>
    <m/>
    <m/>
    <m/>
    <m/>
    <m/>
    <m/>
    <m/>
    <m/>
    <m/>
    <n v="1"/>
    <m/>
    <m/>
    <m/>
    <m/>
    <m/>
    <m/>
    <m/>
    <m/>
    <m/>
    <m/>
    <m/>
    <m/>
    <m/>
    <m/>
    <m/>
    <m/>
    <m/>
    <m/>
    <m/>
    <m/>
    <m/>
    <m/>
    <m/>
    <m/>
    <m/>
    <m/>
    <m/>
    <m/>
    <m/>
    <m/>
    <m/>
    <m/>
    <m/>
    <m/>
    <m/>
    <m/>
    <m/>
    <m/>
    <m/>
    <m/>
    <m/>
    <m/>
    <m/>
    <m/>
    <m/>
    <m/>
    <m/>
    <m/>
    <m/>
    <m/>
    <m/>
    <m/>
    <m/>
    <m/>
    <m/>
    <m/>
    <m/>
    <m/>
    <m/>
    <m/>
    <m/>
    <m/>
    <m/>
    <m/>
    <m/>
    <m/>
    <m/>
    <m/>
    <m/>
    <m/>
    <m/>
    <m/>
    <m/>
    <m/>
    <m/>
    <m/>
    <m/>
    <m/>
    <m/>
    <m/>
    <x v="1"/>
    <x v="0"/>
    <s v="ZBHT0021"/>
    <s v="G6BkotlN4NJz"/>
    <s v="Allocated"/>
    <s v="Left Message (LMCB)"/>
    <s v="Lmcb neighbour "/>
    <d v="2026-06-05T00:00:00"/>
    <m/>
    <m/>
    <m/>
    <m/>
    <s v="860"/>
    <n v="4787"/>
    <n v="21801"/>
    <x v="0"/>
  </r>
  <r>
    <n v="462722443"/>
    <s v="ROHIT ARUN KORKE"/>
    <s v="ONLINE"/>
    <x v="3"/>
    <n v="6200"/>
    <m/>
    <m/>
    <m/>
    <n v="6049"/>
    <n v="5554"/>
    <n v="5648"/>
    <n v="5582"/>
    <x v="0"/>
    <s v="STABLE"/>
    <x v="1"/>
    <x v="5"/>
    <n v="128004"/>
    <n v="94"/>
    <n v="0"/>
    <n v="3150"/>
    <s v="-"/>
    <n v="7.4093032379310392E-2"/>
    <n v="7.1786087298722906E-3"/>
    <s v="STABLE"/>
    <s v="PAID"/>
    <s v="-"/>
    <s v="-"/>
    <m/>
    <m/>
    <m/>
    <m/>
    <m/>
    <m/>
    <s v="YERWADA"/>
    <m/>
    <m/>
    <m/>
    <n v="8798"/>
    <n v="128004"/>
    <n v="27"/>
    <n v="37"/>
    <s v="FLOW"/>
    <m/>
    <m/>
    <m/>
    <m/>
    <s v="-"/>
    <s v="MH12WT9992"/>
    <s v="CLASSIC 350 DARK STEALTH BLACK"/>
    <d v="2024-04-29T00:00:00"/>
    <n v="48"/>
    <s v="10.06.26"/>
    <x v="0"/>
    <m/>
    <m/>
    <m/>
    <m/>
    <m/>
    <m/>
    <m/>
    <m/>
    <m/>
    <m/>
    <m/>
    <m/>
    <m/>
    <m/>
    <m/>
    <m/>
    <m/>
    <m/>
    <m/>
    <m/>
    <m/>
    <m/>
    <m/>
    <m/>
    <m/>
    <m/>
    <m/>
    <m/>
    <m/>
    <m/>
    <m/>
    <m/>
    <m/>
    <m/>
    <n v="1"/>
    <m/>
    <m/>
    <m/>
    <m/>
    <m/>
    <m/>
    <m/>
    <m/>
    <m/>
    <m/>
    <m/>
    <m/>
    <m/>
    <m/>
    <m/>
    <m/>
    <m/>
    <m/>
    <m/>
    <m/>
    <m/>
    <m/>
    <m/>
    <m/>
    <m/>
    <m/>
    <m/>
    <m/>
    <m/>
    <m/>
    <m/>
    <m/>
    <m/>
    <m/>
    <m/>
    <m/>
    <m/>
    <m/>
    <m/>
    <m/>
    <m/>
    <m/>
    <m/>
    <m/>
    <m/>
    <m/>
    <m/>
    <m/>
    <m/>
    <m/>
    <m/>
    <m/>
    <m/>
    <m/>
    <m/>
    <m/>
    <m/>
    <m/>
    <m/>
    <x v="1"/>
    <x v="0"/>
    <s v="ZBHT0012"/>
    <s v="B2G6FECYBiz"/>
    <s v="Allocated"/>
    <m/>
    <m/>
    <m/>
    <m/>
    <m/>
    <m/>
    <m/>
    <s v="179"/>
    <n v="5648"/>
    <n v="11782"/>
    <x v="2"/>
  </r>
  <r>
    <n v="466589208"/>
    <s v="RUSHIKESH BHARAT INGALE"/>
    <m/>
    <x v="0"/>
    <m/>
    <m/>
    <m/>
    <m/>
    <n v="5577"/>
    <n v="5260"/>
    <n v="5390"/>
    <n v="11092"/>
    <x v="0"/>
    <s v="FLOW"/>
    <x v="0"/>
    <x v="0"/>
    <n v="127090"/>
    <n v="130"/>
    <n v="0"/>
    <n v="1799.75"/>
    <s v="22.05.26"/>
    <n v="0.10767309445416125"/>
    <n v="7.1273505787277699E-3"/>
    <s v="FLOW"/>
    <s v="-"/>
    <s v="MPTP"/>
    <s v="-"/>
    <m/>
    <m/>
    <m/>
    <m/>
    <s v="-"/>
    <s v="-"/>
    <s v="KATRAJ"/>
    <s v="-"/>
    <s v="-"/>
    <s v="-"/>
    <n v="7189.75"/>
    <n v="127090"/>
    <n v="27"/>
    <n v="37"/>
    <s v="FLOW"/>
    <m/>
    <m/>
    <m/>
    <m/>
    <s v="REGULAR"/>
    <s v="MH13EW0768"/>
    <s v="YAMAHA FZS SPECIAL"/>
    <d v="2025-07-28T00:00:00"/>
    <n v="36"/>
    <s v="02.06.26"/>
    <x v="0"/>
    <m/>
    <m/>
    <m/>
    <m/>
    <m/>
    <m/>
    <m/>
    <n v="1"/>
    <m/>
    <m/>
    <m/>
    <m/>
    <m/>
    <m/>
    <m/>
    <m/>
    <m/>
    <m/>
    <m/>
    <m/>
    <m/>
    <m/>
    <m/>
    <m/>
    <m/>
    <m/>
    <m/>
    <m/>
    <m/>
    <m/>
    <m/>
    <m/>
    <m/>
    <m/>
    <m/>
    <m/>
    <m/>
    <m/>
    <m/>
    <m/>
    <m/>
    <m/>
    <m/>
    <m/>
    <m/>
    <m/>
    <m/>
    <m/>
    <m/>
    <m/>
    <m/>
    <m/>
    <m/>
    <m/>
    <m/>
    <m/>
    <m/>
    <m/>
    <m/>
    <m/>
    <m/>
    <m/>
    <m/>
    <m/>
    <m/>
    <m/>
    <m/>
    <m/>
    <m/>
    <m/>
    <m/>
    <m/>
    <m/>
    <m/>
    <m/>
    <m/>
    <m/>
    <m/>
    <m/>
    <m/>
    <m/>
    <m/>
    <m/>
    <m/>
    <m/>
    <m/>
    <m/>
    <m/>
    <m/>
    <m/>
    <m/>
    <m/>
    <m/>
    <m/>
    <x v="1"/>
    <x v="0"/>
    <s v="DUWT0031"/>
    <s v="koLl4_8yzm"/>
    <s v="Allocated"/>
    <s v="Door Locked (NC_DL)"/>
    <s v="Customer house is door locked "/>
    <d v="2026-06-03T00:00:00"/>
    <m/>
    <m/>
    <m/>
    <m/>
    <s v="255"/>
    <n v="5390"/>
    <n v="11092"/>
    <x v="0"/>
  </r>
  <r>
    <n v="464874675"/>
    <s v="SAVITA MAHADEO GARUD"/>
    <s v="ONLINE"/>
    <x v="6"/>
    <n v="5030"/>
    <m/>
    <m/>
    <m/>
    <n v="5027"/>
    <n v="5020"/>
    <n v="5096"/>
    <n v="5162"/>
    <x v="0"/>
    <s v="FLOW"/>
    <x v="0"/>
    <x v="13"/>
    <n v="126633"/>
    <n v="76"/>
    <n v="0"/>
    <n v="1350"/>
    <s v="-"/>
    <n v="0.19421990531256234"/>
    <n v="7.1017215031555095E-3"/>
    <s v="FLOW"/>
    <s v="-"/>
    <s v="-"/>
    <s v="-"/>
    <m/>
    <m/>
    <m/>
    <m/>
    <m/>
    <m/>
    <s v="TALEGAON DABADE"/>
    <m/>
    <m/>
    <m/>
    <n v="6446"/>
    <n v="126633"/>
    <n v="27"/>
    <n v="37"/>
    <s v="FLOW"/>
    <m/>
    <m/>
    <m/>
    <m/>
    <s v="-"/>
    <s v="MH14ME8150"/>
    <s v="PIAGGIO VESPA SXL 149 ABS RACING 60"/>
    <d v="2024-12-06T00:00:00"/>
    <n v="48"/>
    <s v="10.06.26"/>
    <x v="0"/>
    <m/>
    <m/>
    <m/>
    <m/>
    <m/>
    <m/>
    <m/>
    <m/>
    <m/>
    <m/>
    <m/>
    <m/>
    <m/>
    <m/>
    <m/>
    <m/>
    <m/>
    <m/>
    <m/>
    <m/>
    <m/>
    <m/>
    <m/>
    <m/>
    <m/>
    <m/>
    <m/>
    <m/>
    <m/>
    <m/>
    <m/>
    <m/>
    <m/>
    <m/>
    <m/>
    <m/>
    <m/>
    <m/>
    <m/>
    <m/>
    <m/>
    <m/>
    <m/>
    <m/>
    <m/>
    <m/>
    <m/>
    <m/>
    <m/>
    <m/>
    <m/>
    <m/>
    <m/>
    <m/>
    <m/>
    <m/>
    <m/>
    <m/>
    <m/>
    <m/>
    <m/>
    <m/>
    <m/>
    <m/>
    <m/>
    <m/>
    <m/>
    <m/>
    <m/>
    <m/>
    <m/>
    <m/>
    <m/>
    <m/>
    <m/>
    <m/>
    <m/>
    <m/>
    <m/>
    <m/>
    <m/>
    <m/>
    <m/>
    <m/>
    <m/>
    <m/>
    <m/>
    <m/>
    <m/>
    <m/>
    <m/>
    <m/>
    <m/>
    <m/>
    <x v="3"/>
    <x v="1"/>
    <s v="DUWT0027"/>
    <s v="A62BlmW7cc"/>
    <s v="Allocated"/>
    <m/>
    <m/>
    <m/>
    <m/>
    <m/>
    <m/>
    <m/>
    <s v="145"/>
    <n v="5096"/>
    <n v="10192"/>
    <x v="2"/>
  </r>
  <r>
    <n v="464450501"/>
    <s v="NAMDEV SHANKAR PAWAR"/>
    <m/>
    <x v="0"/>
    <m/>
    <m/>
    <m/>
    <m/>
    <n v="6669"/>
    <n v="26522"/>
    <n v="7528"/>
    <n v="34558"/>
    <x v="2"/>
    <s v="FLOW"/>
    <x v="0"/>
    <x v="14"/>
    <n v="126444"/>
    <n v="1013"/>
    <n v="0"/>
    <n v="6292"/>
    <s v="FLOW"/>
    <n v="0.60510233869153873"/>
    <n v="4.1513956920808899E-2"/>
    <s v="FLOW"/>
    <s v="-"/>
    <s v="PTP"/>
    <s v="-"/>
    <m/>
    <m/>
    <m/>
    <m/>
    <s v="REPO"/>
    <s v="-"/>
    <s v="MOSHI"/>
    <s v="-"/>
    <s v="-"/>
    <s v="-"/>
    <n v="33827"/>
    <n v="126444"/>
    <n v="116"/>
    <n v="126"/>
    <s v="FLOW"/>
    <m/>
    <m/>
    <m/>
    <m/>
    <s v="NPA"/>
    <s v="MH14LZ0307"/>
    <s v="BAJAJ KTM DUKE 200 ABS"/>
    <d v="2024-10-26T00:00:00"/>
    <n v="36"/>
    <s v="02.06.26"/>
    <x v="0"/>
    <m/>
    <m/>
    <m/>
    <m/>
    <n v="1"/>
    <m/>
    <m/>
    <m/>
    <m/>
    <m/>
    <m/>
    <m/>
    <m/>
    <m/>
    <m/>
    <m/>
    <m/>
    <m/>
    <m/>
    <m/>
    <m/>
    <m/>
    <m/>
    <m/>
    <m/>
    <m/>
    <m/>
    <m/>
    <m/>
    <m/>
    <m/>
    <m/>
    <m/>
    <m/>
    <m/>
    <m/>
    <m/>
    <m/>
    <m/>
    <m/>
    <m/>
    <m/>
    <m/>
    <m/>
    <m/>
    <m/>
    <m/>
    <m/>
    <m/>
    <m/>
    <m/>
    <m/>
    <m/>
    <m/>
    <m/>
    <m/>
    <m/>
    <m/>
    <m/>
    <m/>
    <m/>
    <m/>
    <m/>
    <m/>
    <m/>
    <m/>
    <m/>
    <m/>
    <m/>
    <m/>
    <m/>
    <m/>
    <m/>
    <m/>
    <m/>
    <m/>
    <m/>
    <m/>
    <m/>
    <m/>
    <m/>
    <m/>
    <m/>
    <m/>
    <m/>
    <m/>
    <m/>
    <m/>
    <m/>
    <m/>
    <m/>
    <m/>
    <m/>
    <m/>
    <x v="1"/>
    <x v="0"/>
    <s v="ZBHT0009"/>
    <s v="GPJBWCgJQuom"/>
    <s v="Allocated"/>
    <s v="Left Message (LMCB)"/>
    <s v="Msg to wife "/>
    <d v="2026-06-02T00:00:00"/>
    <m/>
    <m/>
    <m/>
    <m/>
    <s v="1367"/>
    <n v="7528"/>
    <n v="34558"/>
    <x v="0"/>
  </r>
  <r>
    <n v="461753486"/>
    <s v="BALASAHEB RAMCHANDRA ZANJE"/>
    <m/>
    <x v="0"/>
    <m/>
    <m/>
    <m/>
    <m/>
    <n v="6119"/>
    <n v="18357"/>
    <n v="6417"/>
    <n v="25030"/>
    <x v="1"/>
    <s v="FLOW"/>
    <x v="0"/>
    <x v="6"/>
    <n v="124058"/>
    <n v="298"/>
    <n v="0"/>
    <n v="1350"/>
    <s v="FLOW"/>
    <n v="0.18788006249785799"/>
    <n v="3.2844512655902151E-2"/>
    <s v="FLOW"/>
    <s v="-"/>
    <s v="RTP"/>
    <s v="-"/>
    <m/>
    <m/>
    <m/>
    <m/>
    <s v="REPO"/>
    <s v="-"/>
    <s v="KHALSA"/>
    <s v="-"/>
    <s v="-"/>
    <s v="-"/>
    <n v="20005"/>
    <n v="124058"/>
    <n v="88"/>
    <n v="98"/>
    <s v="FLOW"/>
    <m/>
    <m/>
    <m/>
    <m/>
    <s v="NPA"/>
    <s v="MH12WL6614"/>
    <s v="BULLET 350 THE STANDARD MAROON"/>
    <d v="2024-02-01T00:00:00"/>
    <n v="48"/>
    <s v="02.06.26"/>
    <x v="0"/>
    <m/>
    <m/>
    <m/>
    <m/>
    <m/>
    <m/>
    <m/>
    <n v="1"/>
    <m/>
    <m/>
    <m/>
    <m/>
    <m/>
    <m/>
    <m/>
    <m/>
    <m/>
    <m/>
    <m/>
    <m/>
    <m/>
    <m/>
    <m/>
    <m/>
    <m/>
    <m/>
    <m/>
    <m/>
    <m/>
    <m/>
    <m/>
    <m/>
    <m/>
    <m/>
    <m/>
    <m/>
    <m/>
    <m/>
    <m/>
    <m/>
    <m/>
    <m/>
    <m/>
    <m/>
    <m/>
    <m/>
    <m/>
    <m/>
    <m/>
    <m/>
    <m/>
    <m/>
    <m/>
    <m/>
    <m/>
    <m/>
    <m/>
    <m/>
    <m/>
    <m/>
    <m/>
    <m/>
    <m/>
    <m/>
    <m/>
    <m/>
    <m/>
    <m/>
    <m/>
    <m/>
    <m/>
    <m/>
    <m/>
    <m/>
    <m/>
    <m/>
    <m/>
    <m/>
    <m/>
    <m/>
    <m/>
    <m/>
    <m/>
    <m/>
    <m/>
    <m/>
    <m/>
    <m/>
    <m/>
    <m/>
    <m/>
    <m/>
    <m/>
    <m/>
    <x v="1"/>
    <x v="0"/>
    <s v="ZBHT0024"/>
    <s v="AokKx1Wzcz"/>
    <s v="Allocated"/>
    <s v="Left Message (LMCB)"/>
    <s v="Meet wife "/>
    <d v="2026-06-03T00:00:00"/>
    <m/>
    <m/>
    <m/>
    <m/>
    <s v="554"/>
    <n v="6417"/>
    <n v="25030"/>
    <x v="0"/>
  </r>
  <r>
    <n v="462935606"/>
    <s v="ADITYA MARUTI KHAWALE"/>
    <m/>
    <x v="0"/>
    <m/>
    <m/>
    <m/>
    <m/>
    <n v="5635"/>
    <n v="11270"/>
    <n v="5707"/>
    <n v="17122"/>
    <x v="4"/>
    <s v="FLOW"/>
    <x v="0"/>
    <x v="1"/>
    <n v="123906"/>
    <n v="72"/>
    <n v="0"/>
    <n v="900"/>
    <s v="FLOW"/>
    <n v="0.21966877857007369"/>
    <n v="2.7434198789910179E-2"/>
    <s v="FLOW"/>
    <s v="-"/>
    <s v="NC"/>
    <s v="-"/>
    <m/>
    <m/>
    <m/>
    <m/>
    <s v="-"/>
    <s v="-"/>
    <s v="CHINCHWAD"/>
    <s v="-"/>
    <s v="-"/>
    <s v="-"/>
    <n v="12242"/>
    <n v="123906"/>
    <n v="57"/>
    <n v="67"/>
    <s v="FLOW"/>
    <m/>
    <m/>
    <m/>
    <m/>
    <s v="REGULAR"/>
    <s v="MH14LN8288"/>
    <s v="BULLET 350 BLACK GOLD"/>
    <d v="2024-05-18T00:00:00"/>
    <n v="48"/>
    <s v="02.06.26"/>
    <x v="0"/>
    <m/>
    <m/>
    <m/>
    <m/>
    <m/>
    <m/>
    <m/>
    <m/>
    <m/>
    <m/>
    <n v="1"/>
    <m/>
    <m/>
    <m/>
    <m/>
    <m/>
    <m/>
    <m/>
    <m/>
    <m/>
    <m/>
    <m/>
    <m/>
    <m/>
    <m/>
    <n v="1"/>
    <m/>
    <m/>
    <m/>
    <m/>
    <m/>
    <m/>
    <m/>
    <m/>
    <m/>
    <m/>
    <m/>
    <m/>
    <m/>
    <m/>
    <m/>
    <m/>
    <m/>
    <m/>
    <m/>
    <m/>
    <m/>
    <m/>
    <m/>
    <m/>
    <m/>
    <m/>
    <m/>
    <m/>
    <m/>
    <m/>
    <m/>
    <m/>
    <m/>
    <m/>
    <m/>
    <m/>
    <m/>
    <m/>
    <m/>
    <m/>
    <m/>
    <m/>
    <m/>
    <m/>
    <m/>
    <m/>
    <m/>
    <m/>
    <m/>
    <m/>
    <m/>
    <m/>
    <m/>
    <m/>
    <m/>
    <m/>
    <m/>
    <m/>
    <m/>
    <m/>
    <m/>
    <m/>
    <m/>
    <m/>
    <m/>
    <m/>
    <m/>
    <m/>
    <x v="2"/>
    <x v="0"/>
    <s v="ZBHT0011"/>
    <s v="k6fvFRFsSz"/>
    <s v="Allocated"/>
    <s v="Shifted (NC_SFTD)"/>
    <s v="Visit cm residence address cm shifted this place are going in SRA scheme "/>
    <d v="2026-06-09T00:00:00"/>
    <m/>
    <m/>
    <m/>
    <m/>
    <s v="217"/>
    <n v="5707"/>
    <n v="17122"/>
    <x v="0"/>
  </r>
  <r>
    <n v="467352097"/>
    <s v="VARSHA MANGESH KALE"/>
    <s v="ONLINE"/>
    <x v="7"/>
    <n v="5983"/>
    <m/>
    <m/>
    <m/>
    <n v="5980"/>
    <n v="2880"/>
    <n v="2942"/>
    <n v="2969"/>
    <x v="0"/>
    <s v="STABLE"/>
    <x v="1"/>
    <x v="6"/>
    <n v="123740"/>
    <n v="62"/>
    <n v="0"/>
    <n v="898"/>
    <s v="-"/>
    <n v="7.7040659929769953E-2"/>
    <n v="6.9394787993687481E-3"/>
    <s v="STABLE"/>
    <s v="PAID"/>
    <s v="-"/>
    <s v="-"/>
    <m/>
    <m/>
    <m/>
    <m/>
    <s v="-"/>
    <s v="-"/>
    <s v="SHIRUR"/>
    <s v="-"/>
    <s v="-"/>
    <s v="-"/>
    <n v="3840"/>
    <n v="123740"/>
    <n v="27"/>
    <n v="6"/>
    <s v="STABLE"/>
    <m/>
    <m/>
    <m/>
    <m/>
    <s v="REGULAR"/>
    <s v="MH12YZ5028"/>
    <s v="APACHE RTR 160 4V U626"/>
    <d v="2025-11-27T00:00:00"/>
    <n v="30"/>
    <s v="02.06.26"/>
    <x v="0"/>
    <m/>
    <m/>
    <m/>
    <m/>
    <m/>
    <m/>
    <m/>
    <m/>
    <m/>
    <m/>
    <m/>
    <m/>
    <m/>
    <n v="1"/>
    <m/>
    <m/>
    <m/>
    <m/>
    <m/>
    <m/>
    <m/>
    <m/>
    <m/>
    <m/>
    <m/>
    <m/>
    <m/>
    <m/>
    <m/>
    <m/>
    <m/>
    <m/>
    <m/>
    <m/>
    <m/>
    <m/>
    <m/>
    <m/>
    <m/>
    <m/>
    <m/>
    <m/>
    <m/>
    <m/>
    <m/>
    <m/>
    <m/>
    <m/>
    <m/>
    <m/>
    <m/>
    <m/>
    <m/>
    <m/>
    <m/>
    <m/>
    <m/>
    <m/>
    <m/>
    <m/>
    <m/>
    <m/>
    <m/>
    <m/>
    <m/>
    <m/>
    <m/>
    <m/>
    <m/>
    <m/>
    <m/>
    <m/>
    <m/>
    <m/>
    <m/>
    <m/>
    <m/>
    <m/>
    <m/>
    <m/>
    <m/>
    <m/>
    <m/>
    <m/>
    <m/>
    <m/>
    <m/>
    <m/>
    <m/>
    <m/>
    <m/>
    <m/>
    <m/>
    <m/>
    <x v="1"/>
    <x v="0"/>
    <s v="ZBHT0024"/>
    <s v="ko0o3BP6N1m"/>
    <s v="Allocated"/>
    <s v="Left Message (LMCB)"/>
    <s v="Meet husband "/>
    <d v="2026-06-05T00:00:00"/>
    <m/>
    <m/>
    <m/>
    <m/>
    <s v="92"/>
    <n v="2942"/>
    <n v="8952"/>
    <x v="0"/>
  </r>
  <r>
    <n v="466423164"/>
    <s v="RAHUL AMKAPRASAD VARUN"/>
    <m/>
    <x v="0"/>
    <m/>
    <m/>
    <m/>
    <m/>
    <n v="5419"/>
    <n v="10831"/>
    <n v="5543"/>
    <n v="16557"/>
    <x v="4"/>
    <s v="FLOW"/>
    <x v="0"/>
    <x v="1"/>
    <n v="121128"/>
    <n v="131"/>
    <n v="0"/>
    <n v="3600"/>
    <s v="22.05.26"/>
    <n v="0.21474375583616523"/>
    <n v="2.6819117968655597E-2"/>
    <s v="FLOW"/>
    <s v="-"/>
    <s v="PTP"/>
    <s v="-"/>
    <m/>
    <m/>
    <m/>
    <m/>
    <s v="-"/>
    <s v="-"/>
    <s v="AKURDI"/>
    <s v="-"/>
    <s v="-"/>
    <s v="-"/>
    <n v="14562"/>
    <n v="121128"/>
    <n v="57"/>
    <n v="67"/>
    <s v="FLOW"/>
    <m/>
    <m/>
    <m/>
    <m/>
    <s v="NPA"/>
    <s v="MH14MM8793"/>
    <s v="BAJAJ PULSAR 220 F UG"/>
    <d v="2025-06-29T00:00:00"/>
    <n v="36"/>
    <s v="02.06.26"/>
    <x v="0"/>
    <m/>
    <m/>
    <m/>
    <m/>
    <m/>
    <m/>
    <m/>
    <m/>
    <m/>
    <m/>
    <n v="1"/>
    <m/>
    <m/>
    <m/>
    <m/>
    <m/>
    <m/>
    <m/>
    <m/>
    <m/>
    <m/>
    <m/>
    <m/>
    <m/>
    <m/>
    <m/>
    <m/>
    <m/>
    <m/>
    <m/>
    <m/>
    <m/>
    <m/>
    <m/>
    <m/>
    <m/>
    <m/>
    <m/>
    <m/>
    <m/>
    <m/>
    <m/>
    <m/>
    <m/>
    <m/>
    <m/>
    <m/>
    <m/>
    <m/>
    <m/>
    <m/>
    <m/>
    <m/>
    <m/>
    <m/>
    <m/>
    <m/>
    <m/>
    <m/>
    <m/>
    <m/>
    <m/>
    <m/>
    <m/>
    <m/>
    <m/>
    <m/>
    <m/>
    <m/>
    <m/>
    <m/>
    <m/>
    <m/>
    <m/>
    <m/>
    <m/>
    <m/>
    <m/>
    <m/>
    <m/>
    <m/>
    <m/>
    <m/>
    <m/>
    <m/>
    <m/>
    <m/>
    <m/>
    <m/>
    <m/>
    <m/>
    <m/>
    <m/>
    <m/>
    <x v="1"/>
    <x v="0"/>
    <s v="ZBHT0011"/>
    <s v="B2v5j_qkn4z"/>
    <s v="Allocated"/>
    <s v="Left Message (LMCB)"/>
    <s v="Visit cm residence address cm brother sd He has gone to the village and has not returned yet."/>
    <d v="2026-06-04T00:00:00"/>
    <m/>
    <m/>
    <m/>
    <m/>
    <s v="307"/>
    <n v="5543"/>
    <n v="16557"/>
    <x v="0"/>
  </r>
  <r>
    <n v="462452784"/>
    <s v="SHANKAR RAMCHANDRA GONATE"/>
    <m/>
    <x v="0"/>
    <m/>
    <m/>
    <m/>
    <m/>
    <n v="5834"/>
    <n v="5332.25"/>
    <n v="5430.25"/>
    <n v="11366.25"/>
    <x v="0"/>
    <s v="FLOW"/>
    <x v="0"/>
    <x v="7"/>
    <n v="119791"/>
    <n v="98"/>
    <n v="0"/>
    <n v="3725.81"/>
    <s v="18.05.26"/>
    <n v="0.13156248203647314"/>
    <n v="6.7180144242377704E-3"/>
    <s v="FLOW"/>
    <s v="-"/>
    <s v="PAID"/>
    <s v="-"/>
    <m/>
    <m/>
    <m/>
    <m/>
    <s v="-"/>
    <s v="-"/>
    <s v="JOVN"/>
    <s v="-"/>
    <s v="-"/>
    <s v="-"/>
    <n v="9156.06"/>
    <n v="119791"/>
    <n v="27"/>
    <n v="37"/>
    <s v="FLOW"/>
    <m/>
    <m/>
    <m/>
    <m/>
    <s v="REGULAR"/>
    <s v="MH14LM4889"/>
    <s v="CLASSIC 350 HALCYON BLACK"/>
    <d v="2024-04-04T00:00:00"/>
    <n v="48"/>
    <s v="02.06.26"/>
    <x v="0"/>
    <m/>
    <m/>
    <m/>
    <m/>
    <m/>
    <m/>
    <m/>
    <m/>
    <m/>
    <m/>
    <n v="1"/>
    <m/>
    <m/>
    <m/>
    <m/>
    <m/>
    <m/>
    <m/>
    <m/>
    <m/>
    <m/>
    <m/>
    <m/>
    <m/>
    <m/>
    <m/>
    <m/>
    <m/>
    <m/>
    <m/>
    <m/>
    <m/>
    <m/>
    <m/>
    <m/>
    <m/>
    <m/>
    <m/>
    <m/>
    <m/>
    <m/>
    <m/>
    <m/>
    <m/>
    <m/>
    <m/>
    <m/>
    <m/>
    <m/>
    <m/>
    <m/>
    <m/>
    <m/>
    <m/>
    <m/>
    <m/>
    <m/>
    <m/>
    <m/>
    <m/>
    <m/>
    <m/>
    <m/>
    <m/>
    <m/>
    <m/>
    <m/>
    <m/>
    <m/>
    <m/>
    <m/>
    <m/>
    <m/>
    <m/>
    <m/>
    <m/>
    <m/>
    <m/>
    <m/>
    <m/>
    <m/>
    <m/>
    <m/>
    <m/>
    <m/>
    <m/>
    <m/>
    <m/>
    <m/>
    <m/>
    <m/>
    <m/>
    <m/>
    <m/>
    <x v="1"/>
    <x v="0"/>
    <s v="ZBHT0013"/>
    <s v="AocUMVcK4z"/>
    <s v="Allocated"/>
    <s v="Promise To Pay (PTP)"/>
    <s v="Ptp"/>
    <d v="2026-06-15T00:00:00"/>
    <m/>
    <m/>
    <m/>
    <m/>
    <s v="200"/>
    <n v="5430.25"/>
    <n v="11366.25"/>
    <x v="0"/>
  </r>
  <r>
    <n v="135186382"/>
    <s v="AMIT ASHOK CHAVAN"/>
    <m/>
    <x v="0"/>
    <m/>
    <m/>
    <m/>
    <m/>
    <n v="7261"/>
    <n v="7261"/>
    <n v="7346"/>
    <n v="14697"/>
    <x v="0"/>
    <s v="FLOW"/>
    <x v="0"/>
    <x v="0"/>
    <n v="117273.08"/>
    <n v="85"/>
    <n v="0"/>
    <n v="0"/>
    <s v="-"/>
    <n v="9.9356010856640239E-2"/>
    <n v="6.57680663000384E-3"/>
    <s v="FLOW"/>
    <s v="-"/>
    <s v="-"/>
    <s v="-"/>
    <m/>
    <m/>
    <m/>
    <m/>
    <m/>
    <m/>
    <s v="NARHE"/>
    <m/>
    <m/>
    <m/>
    <n v="7346"/>
    <n v="117273.08"/>
    <n v="27"/>
    <n v="37"/>
    <s v="FLOW"/>
    <m/>
    <m/>
    <m/>
    <m/>
    <s v="-"/>
    <s v="MH12UU7500"/>
    <s v="INTERCEPTOR 650 MARK 2 CHROME"/>
    <d v="2022-10-20T00:00:00"/>
    <n v="60"/>
    <s v="10.06.26"/>
    <x v="0"/>
    <m/>
    <m/>
    <m/>
    <m/>
    <m/>
    <m/>
    <m/>
    <m/>
    <m/>
    <m/>
    <m/>
    <m/>
    <m/>
    <m/>
    <m/>
    <m/>
    <m/>
    <m/>
    <m/>
    <m/>
    <m/>
    <m/>
    <m/>
    <m/>
    <m/>
    <m/>
    <m/>
    <m/>
    <m/>
    <m/>
    <m/>
    <n v="1"/>
    <m/>
    <m/>
    <m/>
    <m/>
    <m/>
    <m/>
    <m/>
    <m/>
    <m/>
    <m/>
    <m/>
    <m/>
    <m/>
    <m/>
    <m/>
    <m/>
    <m/>
    <m/>
    <m/>
    <m/>
    <m/>
    <m/>
    <m/>
    <m/>
    <m/>
    <m/>
    <m/>
    <m/>
    <m/>
    <m/>
    <m/>
    <m/>
    <m/>
    <m/>
    <m/>
    <m/>
    <m/>
    <m/>
    <m/>
    <m/>
    <m/>
    <m/>
    <m/>
    <m/>
    <m/>
    <m/>
    <m/>
    <m/>
    <m/>
    <m/>
    <m/>
    <m/>
    <m/>
    <m/>
    <m/>
    <m/>
    <m/>
    <m/>
    <m/>
    <m/>
    <m/>
    <m/>
    <x v="1"/>
    <x v="0"/>
    <s v="DUWT0031"/>
    <s v="GPp1EGESjzz"/>
    <s v="Allocated"/>
    <m/>
    <m/>
    <m/>
    <m/>
    <m/>
    <m/>
    <m/>
    <s v="175"/>
    <n v="7346"/>
    <n v="14697"/>
    <x v="2"/>
  </r>
  <r>
    <n v="461374988"/>
    <s v="ROHAN RAHUL MANE"/>
    <m/>
    <x v="0"/>
    <m/>
    <m/>
    <m/>
    <s v="BANK STABLE 11"/>
    <n v="6324"/>
    <n v="5774.61"/>
    <n v="5848.61"/>
    <n v="12170.61"/>
    <x v="0"/>
    <s v="STABLE"/>
    <x v="0"/>
    <x v="11"/>
    <n v="116675"/>
    <n v="74"/>
    <n v="0"/>
    <n v="6300"/>
    <s v="-"/>
    <n v="0.11876699994242587"/>
    <n v="6.5432656288697969E-3"/>
    <s v="STABLE"/>
    <s v="PAID"/>
    <s v="-"/>
    <s v="-"/>
    <m/>
    <m/>
    <m/>
    <m/>
    <m/>
    <m/>
    <s v="RANJE HILLS"/>
    <m/>
    <m/>
    <m/>
    <n v="12148.61"/>
    <n v="116675"/>
    <n v="27"/>
    <n v="6"/>
    <s v="STABLE"/>
    <m/>
    <m/>
    <m/>
    <m/>
    <s v="-"/>
    <s v="MH12WH9533"/>
    <s v="CLASSIC 350 DARK STEALTH BLACK"/>
    <d v="2024-01-04T00:00:00"/>
    <n v="48"/>
    <s v="10.06.26"/>
    <x v="0"/>
    <m/>
    <m/>
    <m/>
    <m/>
    <m/>
    <m/>
    <m/>
    <m/>
    <m/>
    <m/>
    <m/>
    <m/>
    <m/>
    <m/>
    <m/>
    <m/>
    <m/>
    <m/>
    <m/>
    <m/>
    <m/>
    <m/>
    <m/>
    <m/>
    <m/>
    <m/>
    <m/>
    <m/>
    <m/>
    <m/>
    <m/>
    <m/>
    <m/>
    <m/>
    <m/>
    <m/>
    <m/>
    <m/>
    <m/>
    <m/>
    <m/>
    <m/>
    <m/>
    <m/>
    <m/>
    <m/>
    <m/>
    <m/>
    <m/>
    <m/>
    <m/>
    <m/>
    <m/>
    <m/>
    <m/>
    <m/>
    <m/>
    <m/>
    <m/>
    <m/>
    <m/>
    <m/>
    <m/>
    <m/>
    <m/>
    <m/>
    <m/>
    <m/>
    <m/>
    <m/>
    <m/>
    <m/>
    <m/>
    <m/>
    <m/>
    <m/>
    <m/>
    <m/>
    <m/>
    <m/>
    <m/>
    <m/>
    <m/>
    <m/>
    <m/>
    <m/>
    <m/>
    <m/>
    <m/>
    <m/>
    <m/>
    <m/>
    <m/>
    <m/>
    <x v="3"/>
    <x v="1"/>
    <s v="DUWT0023"/>
    <s v="APkLNJLs0ic"/>
    <s v="Allocated"/>
    <m/>
    <m/>
    <m/>
    <m/>
    <m/>
    <m/>
    <m/>
    <s v="72"/>
    <n v="5848.61"/>
    <n v="12170.61"/>
    <x v="2"/>
  </r>
  <r>
    <n v="462692295"/>
    <s v="PETENINUO PFITHU"/>
    <m/>
    <x v="0"/>
    <m/>
    <m/>
    <m/>
    <m/>
    <n v="5068"/>
    <n v="20198"/>
    <n v="5696"/>
    <n v="25266"/>
    <x v="2"/>
    <s v="FLOW"/>
    <x v="0"/>
    <x v="12"/>
    <n v="116146"/>
    <n v="702"/>
    <n v="0"/>
    <n v="2700"/>
    <s v="FLOW"/>
    <n v="0.52791243960444156"/>
    <n v="3.8132928731488012E-2"/>
    <s v="FLOW"/>
    <s v="-"/>
    <s v="NC"/>
    <s v="-"/>
    <m/>
    <m/>
    <m/>
    <m/>
    <s v="REPO"/>
    <s v="-"/>
    <s v="WAKAD"/>
    <s v="-"/>
    <s v="-"/>
    <s v="-"/>
    <n v="23600"/>
    <n v="116146"/>
    <n v="116"/>
    <n v="126"/>
    <s v="FLOW"/>
    <m/>
    <m/>
    <m/>
    <m/>
    <s v="NPA"/>
    <s v="MH14LN2332"/>
    <s v="SUZUKI GIXXER 150 SF"/>
    <d v="2024-04-25T00:00:00"/>
    <n v="48"/>
    <s v="02.06.26"/>
    <x v="0"/>
    <m/>
    <m/>
    <m/>
    <m/>
    <m/>
    <m/>
    <m/>
    <m/>
    <m/>
    <m/>
    <n v="1"/>
    <m/>
    <m/>
    <m/>
    <m/>
    <m/>
    <m/>
    <m/>
    <m/>
    <m/>
    <m/>
    <m/>
    <m/>
    <m/>
    <m/>
    <m/>
    <m/>
    <m/>
    <m/>
    <m/>
    <m/>
    <m/>
    <m/>
    <m/>
    <m/>
    <m/>
    <m/>
    <m/>
    <m/>
    <m/>
    <m/>
    <m/>
    <m/>
    <m/>
    <m/>
    <m/>
    <m/>
    <m/>
    <m/>
    <m/>
    <m/>
    <m/>
    <m/>
    <m/>
    <m/>
    <m/>
    <m/>
    <m/>
    <m/>
    <m/>
    <m/>
    <m/>
    <m/>
    <m/>
    <m/>
    <m/>
    <m/>
    <m/>
    <m/>
    <m/>
    <m/>
    <m/>
    <m/>
    <m/>
    <m/>
    <m/>
    <m/>
    <m/>
    <m/>
    <m/>
    <m/>
    <m/>
    <m/>
    <m/>
    <m/>
    <m/>
    <m/>
    <m/>
    <m/>
    <m/>
    <m/>
    <m/>
    <m/>
    <m/>
    <x v="1"/>
    <x v="0"/>
    <s v="DUWT0030"/>
    <e v="#N/A"/>
    <e v="#N/A"/>
    <e v="#N/A"/>
    <e v="#N/A"/>
    <e v="#N/A"/>
    <m/>
    <m/>
    <m/>
    <m/>
    <n v="0"/>
    <n v="5696"/>
    <n v="25266"/>
    <x v="0"/>
  </r>
  <r>
    <n v="463860514"/>
    <s v="MANASI SANTOSH SHINDE"/>
    <m/>
    <x v="0"/>
    <m/>
    <m/>
    <m/>
    <m/>
    <n v="5026"/>
    <n v="5015"/>
    <n v="5138"/>
    <n v="10289"/>
    <x v="0"/>
    <s v="FLOW"/>
    <x v="0"/>
    <x v="1"/>
    <n v="116143"/>
    <n v="123"/>
    <n v="0"/>
    <n v="6278"/>
    <s v="22.05.26"/>
    <n v="4.7129217204774698E-2"/>
    <n v="6.5134304686850211E-3"/>
    <s v="FLOW"/>
    <s v="-"/>
    <s v="PTP"/>
    <s v="-"/>
    <m/>
    <m/>
    <m/>
    <m/>
    <s v="-"/>
    <s v="-"/>
    <s v="CHINCHWAD"/>
    <s v="-"/>
    <s v="-"/>
    <s v="-"/>
    <n v="11416"/>
    <n v="116143"/>
    <n v="27"/>
    <n v="37"/>
    <s v="FLOW"/>
    <m/>
    <m/>
    <m/>
    <m/>
    <s v="REGULAR"/>
    <m/>
    <s v="PIAGGIO VESPA SXL 149 ABS RACING 60"/>
    <d v="2024-08-26T00:00:00"/>
    <n v="48"/>
    <s v="02.06.26"/>
    <x v="0"/>
    <m/>
    <m/>
    <m/>
    <m/>
    <m/>
    <m/>
    <m/>
    <m/>
    <m/>
    <m/>
    <m/>
    <m/>
    <m/>
    <n v="1"/>
    <m/>
    <m/>
    <m/>
    <m/>
    <m/>
    <m/>
    <m/>
    <m/>
    <n v="1"/>
    <m/>
    <m/>
    <m/>
    <m/>
    <m/>
    <m/>
    <m/>
    <m/>
    <m/>
    <m/>
    <m/>
    <n v="1"/>
    <m/>
    <m/>
    <m/>
    <m/>
    <m/>
    <m/>
    <m/>
    <m/>
    <m/>
    <m/>
    <m/>
    <m/>
    <m/>
    <m/>
    <m/>
    <m/>
    <m/>
    <m/>
    <m/>
    <m/>
    <m/>
    <m/>
    <m/>
    <m/>
    <m/>
    <m/>
    <m/>
    <m/>
    <m/>
    <m/>
    <m/>
    <m/>
    <m/>
    <m/>
    <m/>
    <m/>
    <m/>
    <m/>
    <m/>
    <m/>
    <m/>
    <m/>
    <m/>
    <m/>
    <m/>
    <m/>
    <m/>
    <m/>
    <m/>
    <m/>
    <m/>
    <m/>
    <m/>
    <m/>
    <m/>
    <m/>
    <m/>
    <m/>
    <m/>
    <x v="0"/>
    <x v="0"/>
    <s v="ZBHT0011"/>
    <s v="AoEbI5eFP5m"/>
    <s v="Allocated"/>
    <s v="Left Message (LMCB)"/>
    <s v="Visit cm residence address cm mot living this address relative member arrange call cm make the PTP on after 20th "/>
    <d v="2026-06-08T00:00:00"/>
    <m/>
    <m/>
    <m/>
    <m/>
    <s v="248"/>
    <n v="5138"/>
    <n v="10289"/>
    <x v="0"/>
  </r>
  <r>
    <n v="466999268"/>
    <s v="KADIR KASIM SHAIKH"/>
    <m/>
    <x v="0"/>
    <m/>
    <m/>
    <m/>
    <m/>
    <n v="4754"/>
    <n v="4754"/>
    <n v="4754"/>
    <n v="9576"/>
    <x v="0"/>
    <s v="FLOW"/>
    <x v="0"/>
    <x v="5"/>
    <n v="115327"/>
    <n v="0"/>
    <n v="0"/>
    <n v="450"/>
    <s v="-"/>
    <n v="6.6755157223279973E-2"/>
    <n v="6.4676682681008534E-3"/>
    <s v="FLOW"/>
    <s v="-"/>
    <s v="-"/>
    <s v="-"/>
    <m/>
    <m/>
    <m/>
    <m/>
    <m/>
    <m/>
    <s v="TINGRE NAGAR"/>
    <m/>
    <m/>
    <m/>
    <n v="5204"/>
    <n v="115327"/>
    <n v="27"/>
    <n v="37"/>
    <s v="FLOW"/>
    <m/>
    <m/>
    <m/>
    <m/>
    <s v="-"/>
    <s v="MH12YR3043"/>
    <s v="SUZUKI BURGMAN STREET EX"/>
    <d v="2025-10-03T00:00:00"/>
    <n v="36"/>
    <s v="10.06.26"/>
    <x v="0"/>
    <m/>
    <m/>
    <m/>
    <m/>
    <m/>
    <m/>
    <m/>
    <m/>
    <m/>
    <m/>
    <m/>
    <m/>
    <m/>
    <m/>
    <m/>
    <m/>
    <m/>
    <m/>
    <m/>
    <m/>
    <m/>
    <m/>
    <m/>
    <m/>
    <m/>
    <m/>
    <m/>
    <m/>
    <m/>
    <m/>
    <m/>
    <m/>
    <m/>
    <m/>
    <m/>
    <m/>
    <m/>
    <m/>
    <m/>
    <m/>
    <m/>
    <m/>
    <m/>
    <m/>
    <m/>
    <m/>
    <m/>
    <m/>
    <m/>
    <m/>
    <m/>
    <m/>
    <m/>
    <m/>
    <m/>
    <m/>
    <m/>
    <m/>
    <m/>
    <m/>
    <m/>
    <m/>
    <m/>
    <m/>
    <m/>
    <m/>
    <m/>
    <m/>
    <m/>
    <m/>
    <m/>
    <m/>
    <m/>
    <m/>
    <m/>
    <m/>
    <m/>
    <m/>
    <m/>
    <m/>
    <m/>
    <m/>
    <m/>
    <m/>
    <m/>
    <m/>
    <m/>
    <m/>
    <m/>
    <m/>
    <m/>
    <m/>
    <m/>
    <m/>
    <x v="3"/>
    <x v="1"/>
    <s v="ZBHT0012"/>
    <s v="k6uKtAVBt1"/>
    <s v="Allocated"/>
    <m/>
    <m/>
    <m/>
    <m/>
    <m/>
    <m/>
    <m/>
    <s v="68"/>
    <n v="4754"/>
    <n v="9576"/>
    <x v="2"/>
  </r>
  <r>
    <n v="464924404"/>
    <s v="MAHENDRA ARJUN THIGALE"/>
    <m/>
    <x v="0"/>
    <m/>
    <m/>
    <m/>
    <m/>
    <n v="5328"/>
    <n v="3427.54"/>
    <n v="3427.54"/>
    <n v="8810.5400000000009"/>
    <x v="0"/>
    <s v="FLOW"/>
    <x v="0"/>
    <x v="10"/>
    <n v="114092.54"/>
    <n v="0"/>
    <n v="0"/>
    <n v="450"/>
    <s v="-"/>
    <n v="0.11269121683032966"/>
    <n v="6.3984383586239762E-3"/>
    <s v="FLOW"/>
    <s v="-"/>
    <s v="-"/>
    <s v="-"/>
    <m/>
    <m/>
    <m/>
    <m/>
    <m/>
    <m/>
    <s v="RAJGURU NAGAR"/>
    <m/>
    <m/>
    <m/>
    <n v="3877.54"/>
    <n v="114092.54"/>
    <n v="27"/>
    <n v="37"/>
    <s v="FLOW"/>
    <m/>
    <m/>
    <m/>
    <m/>
    <s v="-"/>
    <s v="MH14MB2032"/>
    <s v="BAJAJ PULSAR 220 F"/>
    <d v="2024-12-11T00:00:00"/>
    <n v="42"/>
    <s v="10.06.26"/>
    <x v="0"/>
    <m/>
    <m/>
    <m/>
    <m/>
    <m/>
    <m/>
    <m/>
    <m/>
    <m/>
    <m/>
    <m/>
    <m/>
    <m/>
    <m/>
    <m/>
    <m/>
    <m/>
    <m/>
    <m/>
    <m/>
    <m/>
    <m/>
    <m/>
    <m/>
    <m/>
    <m/>
    <m/>
    <m/>
    <m/>
    <m/>
    <m/>
    <m/>
    <m/>
    <m/>
    <m/>
    <m/>
    <m/>
    <m/>
    <m/>
    <m/>
    <m/>
    <m/>
    <m/>
    <m/>
    <m/>
    <m/>
    <m/>
    <m/>
    <m/>
    <m/>
    <m/>
    <m/>
    <m/>
    <m/>
    <m/>
    <m/>
    <m/>
    <m/>
    <m/>
    <m/>
    <m/>
    <m/>
    <m/>
    <m/>
    <m/>
    <m/>
    <m/>
    <m/>
    <m/>
    <m/>
    <m/>
    <m/>
    <m/>
    <m/>
    <m/>
    <m/>
    <m/>
    <m/>
    <m/>
    <m/>
    <m/>
    <m/>
    <m/>
    <m/>
    <m/>
    <m/>
    <m/>
    <m/>
    <m/>
    <m/>
    <m/>
    <m/>
    <m/>
    <m/>
    <x v="3"/>
    <x v="1"/>
    <s v="ZBHT0010"/>
    <s v="G6cMPMx4tb"/>
    <s v="Allocated"/>
    <m/>
    <m/>
    <m/>
    <m/>
    <m/>
    <m/>
    <m/>
    <s v="55"/>
    <n v="3427.54"/>
    <n v="8810.5400000000009"/>
    <x v="2"/>
  </r>
  <r>
    <n v="466677362"/>
    <s v="VINAYAK SATHE"/>
    <m/>
    <x v="0"/>
    <m/>
    <m/>
    <m/>
    <m/>
    <n v="4313"/>
    <n v="21565"/>
    <n v="4921"/>
    <n v="26760"/>
    <x v="5"/>
    <s v="FLOW"/>
    <x v="0"/>
    <x v="7"/>
    <n v="112838"/>
    <n v="608"/>
    <n v="0"/>
    <n v="3150"/>
    <s v="FLOW"/>
    <n v="0.31131739058761371"/>
    <n v="5.4925642630943641E-2"/>
    <s v="FLOW"/>
    <s v="-"/>
    <s v="NC"/>
    <s v="-"/>
    <m/>
    <m/>
    <m/>
    <m/>
    <s v="REPO"/>
    <s v="-"/>
    <s v="LONAVALA"/>
    <s v="-"/>
    <s v="-"/>
    <s v="-"/>
    <n v="25323"/>
    <n v="112838"/>
    <n v="147"/>
    <n v="157"/>
    <s v="FLOW"/>
    <m/>
    <m/>
    <m/>
    <m/>
    <s v="NPA"/>
    <s v="MH14MP4519"/>
    <s v="HONDA SP 125 DLX 2B"/>
    <d v="2025-08-11T00:00:00"/>
    <n v="36"/>
    <s v="02.06.26"/>
    <x v="0"/>
    <m/>
    <m/>
    <m/>
    <m/>
    <m/>
    <m/>
    <m/>
    <m/>
    <m/>
    <m/>
    <n v="1"/>
    <m/>
    <m/>
    <m/>
    <m/>
    <m/>
    <m/>
    <m/>
    <m/>
    <m/>
    <m/>
    <m/>
    <m/>
    <m/>
    <m/>
    <m/>
    <m/>
    <m/>
    <m/>
    <m/>
    <m/>
    <m/>
    <m/>
    <m/>
    <m/>
    <m/>
    <m/>
    <m/>
    <m/>
    <m/>
    <m/>
    <m/>
    <m/>
    <m/>
    <m/>
    <m/>
    <m/>
    <m/>
    <m/>
    <m/>
    <m/>
    <m/>
    <m/>
    <m/>
    <m/>
    <m/>
    <m/>
    <m/>
    <m/>
    <m/>
    <m/>
    <m/>
    <m/>
    <m/>
    <m/>
    <m/>
    <m/>
    <m/>
    <m/>
    <m/>
    <m/>
    <m/>
    <m/>
    <m/>
    <m/>
    <m/>
    <m/>
    <m/>
    <m/>
    <m/>
    <m/>
    <m/>
    <m/>
    <m/>
    <m/>
    <m/>
    <m/>
    <m/>
    <m/>
    <m/>
    <m/>
    <m/>
    <m/>
    <m/>
    <x v="1"/>
    <x v="0"/>
    <s v="ZBHT0013"/>
    <s v="A6W1UcFBa7"/>
    <s v="Allocated"/>
    <s v="Shifted (NC_SFTD)"/>
    <s v="Shifted to beed"/>
    <d v="2026-06-04T00:00:00"/>
    <m/>
    <m/>
    <m/>
    <m/>
    <s v="882"/>
    <n v="4921"/>
    <n v="26760"/>
    <x v="0"/>
  </r>
  <r>
    <n v="460272739"/>
    <s v="VILAS NAMDEV GAIKWAD"/>
    <m/>
    <x v="0"/>
    <m/>
    <m/>
    <m/>
    <m/>
    <n v="6595"/>
    <n v="6585"/>
    <n v="6713"/>
    <n v="13439"/>
    <x v="0"/>
    <s v="FLOW"/>
    <x v="0"/>
    <x v="15"/>
    <n v="112470"/>
    <n v="128"/>
    <n v="0"/>
    <n v="4950"/>
    <s v="29.05.26"/>
    <n v="0.16512404079184842"/>
    <n v="6.3074444849281E-3"/>
    <s v="FLOW"/>
    <s v="-"/>
    <s v="PTP"/>
    <s v="-"/>
    <m/>
    <m/>
    <m/>
    <m/>
    <s v="-"/>
    <s v="-"/>
    <s v="JANWADI"/>
    <s v="-"/>
    <s v="-"/>
    <s v="-"/>
    <n v="11663"/>
    <n v="112470"/>
    <n v="27"/>
    <n v="37"/>
    <s v="FLOW"/>
    <m/>
    <m/>
    <m/>
    <m/>
    <s v="REGULAR"/>
    <s v="MH12WB3507"/>
    <s v="METEOR 350 STELLAR PURE BLACK"/>
    <d v="2023-10-23T00:00:00"/>
    <n v="48"/>
    <s v="02.06.26"/>
    <x v="0"/>
    <m/>
    <m/>
    <m/>
    <m/>
    <m/>
    <m/>
    <m/>
    <m/>
    <m/>
    <m/>
    <n v="1"/>
    <m/>
    <m/>
    <m/>
    <m/>
    <m/>
    <m/>
    <m/>
    <m/>
    <m/>
    <m/>
    <m/>
    <m/>
    <m/>
    <m/>
    <m/>
    <m/>
    <m/>
    <m/>
    <m/>
    <m/>
    <m/>
    <m/>
    <m/>
    <m/>
    <m/>
    <m/>
    <m/>
    <m/>
    <m/>
    <m/>
    <m/>
    <m/>
    <m/>
    <m/>
    <m/>
    <m/>
    <m/>
    <m/>
    <m/>
    <m/>
    <m/>
    <m/>
    <m/>
    <m/>
    <m/>
    <m/>
    <m/>
    <m/>
    <m/>
    <m/>
    <m/>
    <m/>
    <m/>
    <m/>
    <m/>
    <m/>
    <m/>
    <m/>
    <m/>
    <m/>
    <m/>
    <m/>
    <m/>
    <m/>
    <m/>
    <m/>
    <m/>
    <m/>
    <m/>
    <m/>
    <m/>
    <m/>
    <m/>
    <m/>
    <m/>
    <m/>
    <m/>
    <m/>
    <m/>
    <m/>
    <m/>
    <m/>
    <m/>
    <x v="1"/>
    <x v="0"/>
    <s v="DUWT0014"/>
    <s v="G6Htj8M3pDJc"/>
    <s v="Allocated"/>
    <s v="Promise To Pay (PTP)"/>
    <s v="Customer meet at residence given ptp "/>
    <d v="2026-06-28T00:00:00"/>
    <m/>
    <m/>
    <m/>
    <m/>
    <s v="259"/>
    <n v="6713"/>
    <n v="13439"/>
    <x v="0"/>
  </r>
  <r>
    <n v="460466165"/>
    <s v="RITHIK MOHAN GAWALI"/>
    <s v="ONLINE"/>
    <x v="8"/>
    <n v="6300"/>
    <m/>
    <m/>
    <m/>
    <n v="5868"/>
    <n v="20410"/>
    <n v="3494"/>
    <n v="20725"/>
    <x v="2"/>
    <s v="STABLE"/>
    <x v="1"/>
    <x v="11"/>
    <n v="112244"/>
    <n v="688"/>
    <n v="0"/>
    <n v="5850"/>
    <s v="FLOW"/>
    <n v="0.53526101819193139"/>
    <n v="3.6851828324153568E-2"/>
    <s v="STABLE"/>
    <s v="PAID"/>
    <s v="PTP"/>
    <s v="-"/>
    <m/>
    <m/>
    <m/>
    <m/>
    <s v="REPO"/>
    <s v="-"/>
    <s v="KHADAKI"/>
    <s v="-"/>
    <s v="-"/>
    <s v="-"/>
    <n v="26948"/>
    <n v="112244"/>
    <n v="116"/>
    <n v="98"/>
    <s v="STABLE"/>
    <m/>
    <m/>
    <m/>
    <m/>
    <s v="NPA"/>
    <s v="MH12WC4429"/>
    <s v="CLASSIC 350 CHROME RED"/>
    <d v="2023-11-04T00:00:00"/>
    <n v="48"/>
    <s v="02.06.26"/>
    <x v="0"/>
    <m/>
    <m/>
    <m/>
    <m/>
    <m/>
    <m/>
    <m/>
    <m/>
    <m/>
    <m/>
    <m/>
    <m/>
    <m/>
    <n v="1"/>
    <m/>
    <m/>
    <m/>
    <m/>
    <m/>
    <m/>
    <m/>
    <m/>
    <m/>
    <m/>
    <m/>
    <m/>
    <m/>
    <m/>
    <m/>
    <m/>
    <m/>
    <m/>
    <m/>
    <m/>
    <m/>
    <m/>
    <m/>
    <m/>
    <m/>
    <m/>
    <m/>
    <m/>
    <m/>
    <m/>
    <m/>
    <m/>
    <m/>
    <m/>
    <m/>
    <m/>
    <m/>
    <m/>
    <m/>
    <m/>
    <m/>
    <m/>
    <m/>
    <m/>
    <m/>
    <m/>
    <m/>
    <m/>
    <m/>
    <m/>
    <m/>
    <m/>
    <m/>
    <m/>
    <m/>
    <m/>
    <m/>
    <m/>
    <m/>
    <m/>
    <m/>
    <m/>
    <m/>
    <m/>
    <m/>
    <m/>
    <m/>
    <m/>
    <m/>
    <m/>
    <m/>
    <m/>
    <m/>
    <m/>
    <m/>
    <m/>
    <m/>
    <m/>
    <m/>
    <m/>
    <x v="1"/>
    <x v="0"/>
    <s v="DUWT0023"/>
    <s v="k6bj5dz_OIc"/>
    <s v="Allocated"/>
    <s v="Left Message (LMCB)"/>
    <s v="Customer not available Lm with relatives mother "/>
    <d v="2026-06-05T00:00:00"/>
    <m/>
    <m/>
    <m/>
    <m/>
    <s v="747"/>
    <n v="3494"/>
    <n v="27025"/>
    <x v="0"/>
  </r>
  <r>
    <n v="463519622"/>
    <s v="SHITAL CHANDRAKANT JADHAV"/>
    <s v="ONLINE"/>
    <x v="4"/>
    <n v="10150"/>
    <m/>
    <m/>
    <m/>
    <n v="5051"/>
    <n v="5051"/>
    <n v="5095"/>
    <n v="22"/>
    <x v="0"/>
    <s v="RB"/>
    <x v="1"/>
    <x v="1"/>
    <n v="112043"/>
    <n v="44"/>
    <n v="0"/>
    <n v="5393"/>
    <s v="-"/>
    <n v="4.5465494117377471E-2"/>
    <n v="6.2834978432008458E-3"/>
    <s v="RB"/>
    <s v="PAID"/>
    <s v="-"/>
    <s v="-"/>
    <m/>
    <m/>
    <m/>
    <m/>
    <s v="-"/>
    <s v="-"/>
    <s v="THERGAON"/>
    <s v="-"/>
    <s v="-"/>
    <s v="-"/>
    <n v="10488"/>
    <n v="112043"/>
    <n v="27"/>
    <n v="6"/>
    <s v="STABLE"/>
    <m/>
    <m/>
    <m/>
    <m/>
    <s v="NPA"/>
    <s v="MH14LT4659"/>
    <s v="PIAGGIO VESPA VXL 150 LTD EDITION"/>
    <d v="2024-07-19T00:00:00"/>
    <n v="48"/>
    <s v="02.06.26"/>
    <x v="0"/>
    <m/>
    <m/>
    <m/>
    <m/>
    <m/>
    <m/>
    <m/>
    <n v="1"/>
    <m/>
    <m/>
    <m/>
    <m/>
    <m/>
    <m/>
    <m/>
    <m/>
    <m/>
    <m/>
    <m/>
    <m/>
    <m/>
    <m/>
    <m/>
    <m/>
    <m/>
    <m/>
    <m/>
    <m/>
    <m/>
    <m/>
    <m/>
    <m/>
    <m/>
    <m/>
    <m/>
    <m/>
    <m/>
    <m/>
    <m/>
    <m/>
    <m/>
    <m/>
    <m/>
    <m/>
    <m/>
    <m/>
    <m/>
    <m/>
    <m/>
    <m/>
    <m/>
    <m/>
    <m/>
    <m/>
    <m/>
    <m/>
    <m/>
    <m/>
    <m/>
    <m/>
    <m/>
    <m/>
    <m/>
    <m/>
    <m/>
    <m/>
    <m/>
    <m/>
    <m/>
    <m/>
    <m/>
    <m/>
    <m/>
    <m/>
    <m/>
    <m/>
    <m/>
    <m/>
    <m/>
    <m/>
    <m/>
    <m/>
    <m/>
    <m/>
    <m/>
    <m/>
    <m/>
    <m/>
    <m/>
    <m/>
    <m/>
    <m/>
    <m/>
    <m/>
    <x v="1"/>
    <x v="0"/>
    <s v="ZBHT0011"/>
    <s v="APqWhsEk4Yc"/>
    <s v="Allocated"/>
    <s v="Left Message (LMCB)"/>
    <s v="Visit cm residence address cm mother sd cm not living this address cm mother arrange the call cm make the payment with in two days "/>
    <d v="2026-06-03T00:00:00"/>
    <m/>
    <m/>
    <m/>
    <m/>
    <s v="70"/>
    <n v="5095"/>
    <n v="10172"/>
    <x v="0"/>
  </r>
  <r>
    <n v="466229926"/>
    <s v="SWAPNIL RAJU GOBBUR"/>
    <m/>
    <x v="0"/>
    <m/>
    <m/>
    <m/>
    <m/>
    <n v="4615"/>
    <n v="27690"/>
    <n v="5738"/>
    <n v="33874"/>
    <x v="3"/>
    <s v="FLOW"/>
    <x v="0"/>
    <x v="5"/>
    <n v="111903"/>
    <n v="1123"/>
    <n v="0"/>
    <n v="3600"/>
    <s v="-"/>
    <n v="0.38815146519781235"/>
    <n v="4.7007279451275842E-2"/>
    <s v="FLOW"/>
    <s v="-"/>
    <s v="-"/>
    <s v="-"/>
    <m/>
    <m/>
    <m/>
    <m/>
    <s v="REPO"/>
    <s v="-"/>
    <s v="VIMAN NAGAR "/>
    <s v="-"/>
    <s v="-"/>
    <s v="-"/>
    <n v="32413"/>
    <n v="111903"/>
    <n v="178"/>
    <n v="188"/>
    <s v="FLOW"/>
    <m/>
    <m/>
    <m/>
    <m/>
    <s v="NPA"/>
    <s v="MH12YE6137"/>
    <s v="HONDA SP 160 DOUBLE DISC"/>
    <d v="2025-05-30T00:00:00"/>
    <n v="36"/>
    <s v="02.06.26"/>
    <x v="0"/>
    <m/>
    <m/>
    <m/>
    <m/>
    <m/>
    <m/>
    <m/>
    <m/>
    <m/>
    <m/>
    <m/>
    <m/>
    <m/>
    <m/>
    <m/>
    <m/>
    <m/>
    <m/>
    <m/>
    <m/>
    <m/>
    <m/>
    <n v="1"/>
    <m/>
    <m/>
    <m/>
    <m/>
    <m/>
    <m/>
    <m/>
    <m/>
    <m/>
    <m/>
    <m/>
    <m/>
    <m/>
    <m/>
    <m/>
    <m/>
    <m/>
    <m/>
    <m/>
    <m/>
    <m/>
    <m/>
    <m/>
    <m/>
    <m/>
    <m/>
    <m/>
    <m/>
    <m/>
    <m/>
    <m/>
    <m/>
    <m/>
    <m/>
    <m/>
    <m/>
    <m/>
    <m/>
    <m/>
    <m/>
    <m/>
    <m/>
    <m/>
    <m/>
    <m/>
    <m/>
    <m/>
    <m/>
    <m/>
    <m/>
    <m/>
    <m/>
    <m/>
    <m/>
    <m/>
    <m/>
    <m/>
    <m/>
    <m/>
    <m/>
    <m/>
    <m/>
    <m/>
    <m/>
    <m/>
    <m/>
    <m/>
    <m/>
    <m/>
    <m/>
    <m/>
    <x v="1"/>
    <x v="0"/>
    <s v="ZBHT0012"/>
    <s v="G2k-bjslPi7"/>
    <s v="Allocated"/>
    <s v="No Such Person (NC_NSP)"/>
    <s v="Nc"/>
    <d v="2026-06-08T00:00:00"/>
    <m/>
    <m/>
    <m/>
    <m/>
    <s v="1569"/>
    <n v="5738"/>
    <n v="33874"/>
    <x v="0"/>
  </r>
  <r>
    <n v="460986849"/>
    <s v="SHUBHAM SANTOSH ZENDE"/>
    <m/>
    <x v="0"/>
    <m/>
    <m/>
    <m/>
    <m/>
    <n v="6377"/>
    <n v="5711"/>
    <n v="5856"/>
    <n v="12370"/>
    <x v="0"/>
    <s v="FLOW"/>
    <x v="0"/>
    <x v="10"/>
    <n v="111315"/>
    <n v="145"/>
    <n v="0"/>
    <n v="2700"/>
    <s v="26.05.26"/>
    <n v="0.10994779151615125"/>
    <n v="6.2426707818953632E-3"/>
    <s v="FLOW"/>
    <s v="-"/>
    <s v="PTP"/>
    <s v="-"/>
    <m/>
    <m/>
    <m/>
    <m/>
    <s v="-"/>
    <s v="-"/>
    <s v="PEER"/>
    <s v="-"/>
    <s v="-"/>
    <s v="-"/>
    <n v="8556"/>
    <n v="111315"/>
    <n v="27"/>
    <n v="37"/>
    <s v="FLOW"/>
    <m/>
    <m/>
    <m/>
    <m/>
    <s v="REGULAR"/>
    <s v="MH14LG0053"/>
    <s v="BULLET 350 THE STANDARD BLACK"/>
    <d v="2023-12-04T00:00:00"/>
    <n v="48"/>
    <s v="02.06.26"/>
    <x v="0"/>
    <m/>
    <m/>
    <m/>
    <m/>
    <m/>
    <m/>
    <m/>
    <m/>
    <m/>
    <m/>
    <m/>
    <m/>
    <m/>
    <n v="1"/>
    <m/>
    <m/>
    <m/>
    <m/>
    <m/>
    <m/>
    <m/>
    <m/>
    <m/>
    <m/>
    <m/>
    <m/>
    <m/>
    <m/>
    <m/>
    <m/>
    <m/>
    <m/>
    <m/>
    <m/>
    <m/>
    <m/>
    <m/>
    <m/>
    <m/>
    <m/>
    <m/>
    <m/>
    <m/>
    <m/>
    <m/>
    <m/>
    <m/>
    <m/>
    <m/>
    <m/>
    <m/>
    <m/>
    <m/>
    <m/>
    <m/>
    <m/>
    <m/>
    <m/>
    <m/>
    <m/>
    <m/>
    <m/>
    <m/>
    <m/>
    <m/>
    <m/>
    <m/>
    <m/>
    <m/>
    <m/>
    <m/>
    <m/>
    <m/>
    <m/>
    <m/>
    <m/>
    <m/>
    <m/>
    <m/>
    <m/>
    <m/>
    <m/>
    <m/>
    <m/>
    <m/>
    <m/>
    <m/>
    <m/>
    <m/>
    <m/>
    <m/>
    <m/>
    <m/>
    <m/>
    <x v="1"/>
    <x v="0"/>
    <s v="ZBHT0010"/>
    <s v="kPkjyH-t_5c"/>
    <s v="Allocated"/>
    <s v="Promise To Pay (PTP)"/>
    <s v="Ptp "/>
    <d v="2026-06-25T00:00:00"/>
    <m/>
    <m/>
    <m/>
    <m/>
    <s v="282"/>
    <n v="5856"/>
    <n v="12370"/>
    <x v="0"/>
  </r>
  <r>
    <n v="464922563"/>
    <s v="SHUBHAM TUKARAM INGALE"/>
    <m/>
    <x v="0"/>
    <m/>
    <m/>
    <m/>
    <m/>
    <n v="5975"/>
    <n v="11737"/>
    <n v="6021"/>
    <n v="18110"/>
    <x v="4"/>
    <s v="FLOW"/>
    <x v="0"/>
    <x v="13"/>
    <n v="110472"/>
    <n v="259"/>
    <n v="0"/>
    <n v="4751"/>
    <s v="FLOW"/>
    <n v="0.26053151334207558"/>
    <n v="2.445975827416717E-2"/>
    <s v="FLOW"/>
    <s v="-"/>
    <s v="RTP"/>
    <s v="-"/>
    <m/>
    <m/>
    <m/>
    <m/>
    <s v="-"/>
    <s v="-"/>
    <s v="KIVALE"/>
    <s v="-"/>
    <s v="-"/>
    <s v="-"/>
    <n v="16747"/>
    <n v="110472"/>
    <n v="57"/>
    <n v="67"/>
    <s v="FLOW"/>
    <m/>
    <m/>
    <m/>
    <m/>
    <s v="REGULAR"/>
    <s v="MH14MB1401"/>
    <s v="BULLET BATTALION 350 BLACK"/>
    <d v="2024-12-11T00:00:00"/>
    <n v="36"/>
    <s v="02.06.26"/>
    <x v="0"/>
    <m/>
    <m/>
    <m/>
    <m/>
    <m/>
    <m/>
    <m/>
    <m/>
    <m/>
    <m/>
    <m/>
    <m/>
    <m/>
    <n v="1"/>
    <m/>
    <m/>
    <m/>
    <m/>
    <m/>
    <m/>
    <m/>
    <m/>
    <m/>
    <m/>
    <m/>
    <m/>
    <m/>
    <m/>
    <m/>
    <m/>
    <m/>
    <m/>
    <m/>
    <m/>
    <n v="1"/>
    <m/>
    <m/>
    <m/>
    <m/>
    <m/>
    <m/>
    <m/>
    <m/>
    <m/>
    <m/>
    <m/>
    <m/>
    <m/>
    <m/>
    <m/>
    <m/>
    <m/>
    <m/>
    <m/>
    <m/>
    <m/>
    <m/>
    <m/>
    <m/>
    <m/>
    <m/>
    <m/>
    <m/>
    <m/>
    <m/>
    <m/>
    <m/>
    <m/>
    <m/>
    <m/>
    <m/>
    <m/>
    <m/>
    <m/>
    <m/>
    <m/>
    <m/>
    <m/>
    <m/>
    <m/>
    <m/>
    <m/>
    <m/>
    <m/>
    <m/>
    <m/>
    <m/>
    <m/>
    <m/>
    <m/>
    <m/>
    <m/>
    <m/>
    <m/>
    <x v="2"/>
    <x v="0"/>
    <s v="DUWT0027"/>
    <s v="GPTDIIXwbEc"/>
    <s v="Allocated"/>
    <s v="Left Message (LMCB)"/>
    <s v="Visited to Customers residence address and Left massage with his mother "/>
    <d v="2026-06-05T00:00:00"/>
    <m/>
    <m/>
    <m/>
    <m/>
    <s v="398"/>
    <n v="6021"/>
    <n v="18110"/>
    <x v="0"/>
  </r>
  <r>
    <n v="463651166"/>
    <s v="EHSAN ANSARI"/>
    <m/>
    <x v="0"/>
    <m/>
    <m/>
    <m/>
    <m/>
    <n v="7589"/>
    <n v="6482"/>
    <n v="6584"/>
    <n v="14280"/>
    <x v="0"/>
    <s v="FLOW"/>
    <x v="0"/>
    <x v="5"/>
    <n v="109987"/>
    <n v="102"/>
    <n v="0"/>
    <n v="4050"/>
    <s v="16.05.26"/>
    <n v="6.3664185121583797E-2"/>
    <n v="6.1681950436897571E-3"/>
    <s v="FLOW"/>
    <s v="-"/>
    <s v="PAID"/>
    <s v="-"/>
    <m/>
    <m/>
    <m/>
    <m/>
    <s v="-"/>
    <s v="-"/>
    <s v="PORWAL ROAD"/>
    <s v="-"/>
    <s v="-"/>
    <s v="-"/>
    <n v="10634"/>
    <n v="109987"/>
    <n v="27"/>
    <n v="37"/>
    <s v="FLOW"/>
    <m/>
    <m/>
    <m/>
    <m/>
    <s v="REGULAR"/>
    <s v="MH12XB4004"/>
    <s v="BULLET 350 BLACK GOLD"/>
    <d v="2024-08-03T00:00:00"/>
    <n v="36"/>
    <s v="02.06.26"/>
    <x v="0"/>
    <m/>
    <m/>
    <m/>
    <m/>
    <m/>
    <m/>
    <m/>
    <m/>
    <m/>
    <m/>
    <m/>
    <m/>
    <m/>
    <m/>
    <m/>
    <m/>
    <m/>
    <m/>
    <m/>
    <m/>
    <m/>
    <m/>
    <n v="1"/>
    <m/>
    <m/>
    <m/>
    <m/>
    <m/>
    <m/>
    <m/>
    <m/>
    <m/>
    <m/>
    <m/>
    <m/>
    <m/>
    <m/>
    <m/>
    <m/>
    <m/>
    <m/>
    <m/>
    <m/>
    <m/>
    <m/>
    <m/>
    <m/>
    <m/>
    <m/>
    <m/>
    <m/>
    <m/>
    <m/>
    <m/>
    <m/>
    <m/>
    <m/>
    <m/>
    <m/>
    <m/>
    <m/>
    <m/>
    <m/>
    <m/>
    <m/>
    <m/>
    <m/>
    <m/>
    <m/>
    <m/>
    <m/>
    <m/>
    <m/>
    <m/>
    <m/>
    <m/>
    <m/>
    <m/>
    <m/>
    <m/>
    <m/>
    <m/>
    <m/>
    <m/>
    <m/>
    <m/>
    <m/>
    <m/>
    <m/>
    <m/>
    <m/>
    <m/>
    <m/>
    <m/>
    <x v="1"/>
    <x v="0"/>
    <s v="ZBHT0012"/>
    <s v="GPhB0mox1c"/>
    <s v="Allocated"/>
    <s v="Entry Restricted (NC_ER)"/>
    <s v="Nc"/>
    <d v="2026-06-08T00:00:00"/>
    <m/>
    <m/>
    <m/>
    <m/>
    <s v="209"/>
    <n v="6584"/>
    <n v="14280"/>
    <x v="0"/>
  </r>
  <r>
    <n v="463352388"/>
    <s v="ASHUTOSH KUMAR JHA"/>
    <m/>
    <x v="0"/>
    <m/>
    <m/>
    <m/>
    <m/>
    <n v="7290"/>
    <n v="20136.830000000002"/>
    <n v="6620.8300000000017"/>
    <n v="28810.83"/>
    <x v="1"/>
    <s v="FLOW"/>
    <x v="0"/>
    <x v="12"/>
    <n v="108923.83"/>
    <n v="1064"/>
    <n v="0"/>
    <n v="5400"/>
    <s v="FLOW"/>
    <n v="0.4759802928714057"/>
    <n v="2.8837721976529802E-2"/>
    <s v="FLOW"/>
    <s v="-"/>
    <s v="NC"/>
    <s v="-"/>
    <m/>
    <m/>
    <m/>
    <m/>
    <s v="REPO"/>
    <s v="-"/>
    <s v="MAAN"/>
    <s v="-"/>
    <s v="-"/>
    <s v="-"/>
    <n v="26600.83"/>
    <n v="108923.83"/>
    <n v="88"/>
    <n v="98"/>
    <s v="FLOW"/>
    <m/>
    <m/>
    <m/>
    <m/>
    <s v="NPA"/>
    <s v="MH14LR2633"/>
    <s v="CB350 RS MONOTONE"/>
    <d v="2024-06-30T00:00:00"/>
    <n v="36"/>
    <s v="02.06.26"/>
    <x v="0"/>
    <m/>
    <m/>
    <m/>
    <m/>
    <m/>
    <m/>
    <m/>
    <m/>
    <m/>
    <m/>
    <m/>
    <m/>
    <m/>
    <m/>
    <m/>
    <m/>
    <m/>
    <m/>
    <m/>
    <m/>
    <m/>
    <m/>
    <n v="1"/>
    <m/>
    <m/>
    <m/>
    <m/>
    <m/>
    <m/>
    <m/>
    <m/>
    <m/>
    <m/>
    <m/>
    <m/>
    <m/>
    <m/>
    <m/>
    <m/>
    <m/>
    <m/>
    <m/>
    <m/>
    <m/>
    <m/>
    <m/>
    <m/>
    <m/>
    <m/>
    <m/>
    <m/>
    <m/>
    <m/>
    <m/>
    <m/>
    <m/>
    <m/>
    <m/>
    <m/>
    <m/>
    <m/>
    <m/>
    <m/>
    <m/>
    <m/>
    <m/>
    <m/>
    <m/>
    <m/>
    <m/>
    <m/>
    <m/>
    <m/>
    <m/>
    <m/>
    <m/>
    <m/>
    <m/>
    <m/>
    <m/>
    <m/>
    <m/>
    <m/>
    <m/>
    <m/>
    <m/>
    <m/>
    <m/>
    <m/>
    <m/>
    <m/>
    <m/>
    <m/>
    <m/>
    <x v="1"/>
    <x v="0"/>
    <s v="DUWT0030"/>
    <s v="GPCvVQhCsNJc"/>
    <s v="Allocated"/>
    <s v="Shifted (NC_SFTD)"/>
    <s v="We had visited to customer but customer shifted "/>
    <d v="2026-06-08T00:00:00"/>
    <m/>
    <m/>
    <m/>
    <m/>
    <s v="1384"/>
    <n v="6620.8300000000017"/>
    <n v="28810.83"/>
    <x v="0"/>
  </r>
  <r>
    <n v="460026902"/>
    <s v="ANANAD VAIJINATH KALVATKAR"/>
    <m/>
    <x v="0"/>
    <m/>
    <m/>
    <m/>
    <m/>
    <n v="6829"/>
    <n v="5977.14"/>
    <n v="6130.14"/>
    <n v="13117.14"/>
    <x v="0"/>
    <s v="FLOW"/>
    <x v="0"/>
    <x v="13"/>
    <n v="108653.97"/>
    <n v="153"/>
    <n v="0"/>
    <n v="5850"/>
    <s v="31.05.26"/>
    <n v="0.1666450590701791"/>
    <n v="6.0934372174094717E-3"/>
    <s v="FLOW"/>
    <s v="-"/>
    <s v="PTP"/>
    <s v="-"/>
    <m/>
    <m/>
    <m/>
    <m/>
    <s v="-"/>
    <s v="-"/>
    <s v="SADUMBARE"/>
    <s v="-"/>
    <s v="-"/>
    <s v="-"/>
    <n v="11980.14"/>
    <n v="108653.97"/>
    <n v="27"/>
    <n v="37"/>
    <s v="FLOW"/>
    <m/>
    <m/>
    <m/>
    <m/>
    <s v="REGULAR"/>
    <s v="MH14LC3427"/>
    <s v="RE CLASSIC 350 EFI REDDITCH RED"/>
    <d v="2023-10-07T00:00:00"/>
    <n v="48"/>
    <s v="02.06.26"/>
    <x v="0"/>
    <m/>
    <m/>
    <m/>
    <m/>
    <m/>
    <m/>
    <m/>
    <m/>
    <m/>
    <m/>
    <m/>
    <m/>
    <m/>
    <n v="1"/>
    <m/>
    <m/>
    <m/>
    <m/>
    <m/>
    <m/>
    <m/>
    <m/>
    <m/>
    <m/>
    <m/>
    <m/>
    <m/>
    <m/>
    <m/>
    <m/>
    <m/>
    <m/>
    <m/>
    <m/>
    <m/>
    <m/>
    <m/>
    <m/>
    <m/>
    <m/>
    <m/>
    <m/>
    <m/>
    <m/>
    <m/>
    <m/>
    <m/>
    <m/>
    <m/>
    <m/>
    <m/>
    <m/>
    <m/>
    <m/>
    <m/>
    <m/>
    <m/>
    <m/>
    <m/>
    <m/>
    <m/>
    <m/>
    <m/>
    <m/>
    <m/>
    <m/>
    <m/>
    <m/>
    <m/>
    <m/>
    <m/>
    <m/>
    <m/>
    <m/>
    <m/>
    <m/>
    <m/>
    <m/>
    <m/>
    <m/>
    <m/>
    <m/>
    <m/>
    <m/>
    <m/>
    <m/>
    <m/>
    <m/>
    <m/>
    <m/>
    <m/>
    <m/>
    <m/>
    <m/>
    <x v="1"/>
    <x v="0"/>
    <s v="DUWT0027"/>
    <s v="BoWAh79wsEgm"/>
    <s v="Allocated"/>
    <s v="Door Locked (NC_DL)"/>
    <s v="Visited to Customers office address but Customers office is Door Lock "/>
    <d v="2026-06-05T00:00:00"/>
    <m/>
    <m/>
    <m/>
    <m/>
    <s v="311"/>
    <n v="6130.14"/>
    <n v="13117.14"/>
    <x v="0"/>
  </r>
  <r>
    <n v="464556066"/>
    <s v="LATABAI VITTHAL KUSEKAR"/>
    <m/>
    <x v="0"/>
    <m/>
    <m/>
    <m/>
    <m/>
    <n v="4189"/>
    <n v="8378"/>
    <n v="4293"/>
    <n v="12783"/>
    <x v="4"/>
    <s v="FLOW"/>
    <x v="0"/>
    <x v="6"/>
    <n v="108553"/>
    <n v="104"/>
    <n v="0"/>
    <n v="900"/>
    <s v="FLOW"/>
    <n v="0.12141980990154037"/>
    <n v="2.4034869830687131E-2"/>
    <s v="FLOW"/>
    <s v="-"/>
    <s v="NC"/>
    <s v="-"/>
    <m/>
    <m/>
    <m/>
    <m/>
    <s v="-"/>
    <s v="-"/>
    <s v="ANDHAL GAON"/>
    <s v="-"/>
    <s v="-"/>
    <s v="-"/>
    <n v="9382"/>
    <n v="108553"/>
    <n v="57"/>
    <n v="67"/>
    <s v="FLOW"/>
    <m/>
    <m/>
    <m/>
    <m/>
    <s v="REGULAR"/>
    <s v="MH12XL0586"/>
    <s v="APACHE 200 4V 2CH R MODE"/>
    <d v="2024-11-04T00:00:00"/>
    <n v="48"/>
    <s v="02.06.26"/>
    <x v="0"/>
    <m/>
    <m/>
    <m/>
    <m/>
    <m/>
    <m/>
    <m/>
    <m/>
    <m/>
    <m/>
    <m/>
    <m/>
    <m/>
    <n v="1"/>
    <m/>
    <m/>
    <m/>
    <m/>
    <m/>
    <m/>
    <m/>
    <m/>
    <m/>
    <m/>
    <m/>
    <m/>
    <m/>
    <m/>
    <m/>
    <m/>
    <m/>
    <m/>
    <m/>
    <m/>
    <m/>
    <m/>
    <m/>
    <m/>
    <m/>
    <m/>
    <m/>
    <m/>
    <m/>
    <m/>
    <m/>
    <m/>
    <m/>
    <m/>
    <m/>
    <m/>
    <m/>
    <m/>
    <m/>
    <m/>
    <m/>
    <m/>
    <m/>
    <m/>
    <m/>
    <m/>
    <m/>
    <m/>
    <m/>
    <m/>
    <m/>
    <m/>
    <m/>
    <m/>
    <m/>
    <m/>
    <m/>
    <m/>
    <m/>
    <m/>
    <m/>
    <m/>
    <m/>
    <m/>
    <m/>
    <m/>
    <m/>
    <m/>
    <m/>
    <m/>
    <m/>
    <m/>
    <m/>
    <m/>
    <m/>
    <m/>
    <m/>
    <m/>
    <m/>
    <m/>
    <x v="1"/>
    <x v="0"/>
    <s v="ZBHT0024"/>
    <s v="A63E2q3ZIrm"/>
    <s v="Allocated"/>
    <s v="Door Locked (NC_DL)"/>
    <s v="Door lock "/>
    <d v="2026-06-05T00:00:00"/>
    <m/>
    <m/>
    <m/>
    <m/>
    <s v="216"/>
    <n v="4293"/>
    <n v="12783"/>
    <x v="0"/>
  </r>
  <r>
    <n v="458321906"/>
    <s v="JAYPAL RAGHU KAMBLE"/>
    <s v="ONLINE"/>
    <x v="8"/>
    <n v="7810"/>
    <m/>
    <m/>
    <m/>
    <n v="7527"/>
    <n v="22581"/>
    <n v="8376"/>
    <n v="23142"/>
    <x v="1"/>
    <s v="STABLE"/>
    <x v="1"/>
    <x v="1"/>
    <n v="108352"/>
    <n v="849"/>
    <n v="0"/>
    <n v="2700"/>
    <s v="05.05.26"/>
    <n v="0.18276491990371915"/>
    <n v="2.8686329259639119E-2"/>
    <s v="STABLE"/>
    <s v="PAID"/>
    <s v="PAID"/>
    <s v="-"/>
    <m/>
    <m/>
    <m/>
    <m/>
    <s v="REPO"/>
    <s v="-"/>
    <s v="CHIKHALI"/>
    <s v="-"/>
    <s v="-"/>
    <s v="-"/>
    <n v="26130"/>
    <n v="108352"/>
    <n v="88"/>
    <n v="67"/>
    <s v="STABLE"/>
    <m/>
    <m/>
    <m/>
    <m/>
    <s v="REGULAR"/>
    <s v="MH14KV8147"/>
    <s v="CLASSIC SIGNALS 350 DESERT SAND"/>
    <d v="2023-05-30T00:00:00"/>
    <n v="48"/>
    <s v="02.06.26"/>
    <x v="0"/>
    <m/>
    <n v="1"/>
    <m/>
    <m/>
    <m/>
    <m/>
    <m/>
    <m/>
    <m/>
    <m/>
    <m/>
    <m/>
    <m/>
    <m/>
    <m/>
    <m/>
    <m/>
    <m/>
    <m/>
    <m/>
    <m/>
    <m/>
    <m/>
    <m/>
    <m/>
    <m/>
    <m/>
    <m/>
    <m/>
    <m/>
    <m/>
    <m/>
    <m/>
    <m/>
    <m/>
    <m/>
    <m/>
    <m/>
    <m/>
    <m/>
    <m/>
    <m/>
    <m/>
    <m/>
    <m/>
    <m/>
    <m/>
    <m/>
    <m/>
    <m/>
    <m/>
    <m/>
    <m/>
    <m/>
    <m/>
    <m/>
    <m/>
    <m/>
    <m/>
    <m/>
    <m/>
    <m/>
    <m/>
    <m/>
    <m/>
    <m/>
    <m/>
    <m/>
    <m/>
    <m/>
    <m/>
    <m/>
    <m/>
    <m/>
    <m/>
    <m/>
    <m/>
    <m/>
    <m/>
    <m/>
    <m/>
    <m/>
    <m/>
    <m/>
    <m/>
    <m/>
    <m/>
    <m/>
    <m/>
    <m/>
    <m/>
    <m/>
    <m/>
    <m/>
    <x v="1"/>
    <x v="0"/>
    <s v="ZBHT0011"/>
    <s v="B2OE7AQvZ7"/>
    <s v="Allocated"/>
    <s v="Address Not Found (NC_ANF)"/>
    <s v="Visit cm residence address cm residence address not found "/>
    <d v="2026-06-01T00:00:00"/>
    <m/>
    <m/>
    <m/>
    <m/>
    <s v="844"/>
    <n v="8376"/>
    <n v="30952"/>
    <x v="1"/>
  </r>
  <r>
    <n v="467016498"/>
    <s v="SUKHDEV SADASHIV CHORGHE"/>
    <m/>
    <x v="0"/>
    <m/>
    <m/>
    <m/>
    <m/>
    <n v="4412"/>
    <n v="8759"/>
    <n v="4525"/>
    <n v="13478"/>
    <x v="4"/>
    <s v="FLOW"/>
    <x v="0"/>
    <x v="7"/>
    <n v="106268"/>
    <n v="178"/>
    <n v="0"/>
    <n v="1350"/>
    <s v="FLOW"/>
    <n v="0.2892472521810448"/>
    <n v="2.3528944821123877E-2"/>
    <s v="FLOW"/>
    <s v="-"/>
    <s v="RTP"/>
    <s v="-"/>
    <m/>
    <m/>
    <m/>
    <m/>
    <s v="-"/>
    <s v="-"/>
    <s v="TAKAVE"/>
    <s v="-"/>
    <s v="-"/>
    <s v="-"/>
    <n v="10287"/>
    <n v="106268"/>
    <n v="57"/>
    <n v="67"/>
    <s v="FLOW"/>
    <m/>
    <m/>
    <m/>
    <m/>
    <s v="NPA"/>
    <s v="MH14MU0356"/>
    <s v="ATHER RIZTA S"/>
    <d v="2025-08-27T00:00:00"/>
    <n v="36"/>
    <s v="02.06.26"/>
    <x v="0"/>
    <m/>
    <m/>
    <m/>
    <m/>
    <m/>
    <m/>
    <m/>
    <m/>
    <m/>
    <m/>
    <n v="1"/>
    <m/>
    <m/>
    <m/>
    <m/>
    <m/>
    <m/>
    <m/>
    <m/>
    <m/>
    <m/>
    <m/>
    <m/>
    <m/>
    <m/>
    <m/>
    <m/>
    <m/>
    <m/>
    <m/>
    <m/>
    <m/>
    <m/>
    <m/>
    <m/>
    <m/>
    <m/>
    <m/>
    <m/>
    <m/>
    <m/>
    <m/>
    <m/>
    <m/>
    <m/>
    <m/>
    <m/>
    <m/>
    <m/>
    <m/>
    <m/>
    <m/>
    <m/>
    <m/>
    <m/>
    <m/>
    <m/>
    <m/>
    <m/>
    <m/>
    <m/>
    <m/>
    <m/>
    <m/>
    <m/>
    <m/>
    <m/>
    <m/>
    <m/>
    <m/>
    <m/>
    <m/>
    <m/>
    <m/>
    <m/>
    <m/>
    <m/>
    <m/>
    <m/>
    <m/>
    <m/>
    <m/>
    <m/>
    <m/>
    <m/>
    <m/>
    <m/>
    <m/>
    <m/>
    <m/>
    <m/>
    <m/>
    <m/>
    <m/>
    <x v="1"/>
    <x v="0"/>
    <s v="ZBHT0013"/>
    <s v="GPsO2qmT8pz"/>
    <s v="Allocated"/>
    <e v="#N/A"/>
    <e v="#N/A"/>
    <e v="#N/A"/>
    <m/>
    <m/>
    <m/>
    <m/>
    <s v="307"/>
    <n v="4525"/>
    <n v="13478"/>
    <x v="0"/>
  </r>
  <r>
    <n v="466598110"/>
    <s v="KEDAR MADHUKAR JAGTAP"/>
    <s v="ONLINE"/>
    <x v="3"/>
    <n v="12470"/>
    <m/>
    <m/>
    <s v="CBC COLL"/>
    <n v="7689"/>
    <n v="2788.34"/>
    <n v="2900.34"/>
    <n v="-1800.6599999999999"/>
    <x v="0"/>
    <s v="STABLE"/>
    <x v="1"/>
    <x v="12"/>
    <n v="105541.34"/>
    <n v="112"/>
    <n v="1800"/>
    <n v="1350"/>
    <s v="-"/>
    <n v="0.10429942999909202"/>
    <n v="5.9188774154434205E-3"/>
    <s v="STABLE"/>
    <s v="PAID"/>
    <s v="-"/>
    <s v="-"/>
    <m/>
    <m/>
    <m/>
    <m/>
    <m/>
    <m/>
    <s v="WAKAD"/>
    <m/>
    <m/>
    <m/>
    <n v="4250.34"/>
    <n v="105541.34"/>
    <n v="27"/>
    <n v="37"/>
    <s v="FLOW"/>
    <m/>
    <m/>
    <m/>
    <m/>
    <s v="-"/>
    <s v="MH11DW7419"/>
    <s v="HONDA UNICORN 2B"/>
    <d v="2025-07-29T00:00:00"/>
    <n v="24"/>
    <s v="10.06.26"/>
    <x v="0"/>
    <m/>
    <m/>
    <m/>
    <m/>
    <m/>
    <m/>
    <m/>
    <m/>
    <m/>
    <m/>
    <m/>
    <m/>
    <m/>
    <m/>
    <m/>
    <m/>
    <m/>
    <m/>
    <m/>
    <m/>
    <m/>
    <m/>
    <m/>
    <m/>
    <m/>
    <m/>
    <m/>
    <m/>
    <m/>
    <m/>
    <m/>
    <n v="1"/>
    <m/>
    <m/>
    <m/>
    <m/>
    <m/>
    <m/>
    <m/>
    <m/>
    <m/>
    <m/>
    <m/>
    <m/>
    <m/>
    <m/>
    <m/>
    <m/>
    <m/>
    <m/>
    <m/>
    <m/>
    <m/>
    <m/>
    <m/>
    <m/>
    <m/>
    <m/>
    <m/>
    <m/>
    <m/>
    <m/>
    <m/>
    <m/>
    <m/>
    <m/>
    <m/>
    <m/>
    <m/>
    <m/>
    <m/>
    <m/>
    <m/>
    <m/>
    <m/>
    <m/>
    <m/>
    <m/>
    <m/>
    <m/>
    <m/>
    <m/>
    <m/>
    <m/>
    <m/>
    <m/>
    <m/>
    <m/>
    <m/>
    <m/>
    <m/>
    <m/>
    <m/>
    <m/>
    <x v="1"/>
    <x v="0"/>
    <s v="DUWT0030"/>
    <s v="APBDTz3imcc"/>
    <s v="Allocated"/>
    <m/>
    <m/>
    <m/>
    <m/>
    <m/>
    <m/>
    <m/>
    <s v="192"/>
    <n v="2900.34"/>
    <n v="10669.34"/>
    <x v="2"/>
  </r>
  <r>
    <n v="466828544"/>
    <s v="SURAJ PRAKASH HIWALE"/>
    <m/>
    <x v="0"/>
    <m/>
    <m/>
    <m/>
    <m/>
    <n v="4837"/>
    <n v="24185"/>
    <n v="5770"/>
    <n v="30348"/>
    <x v="5"/>
    <s v="FLOW"/>
    <x v="0"/>
    <x v="6"/>
    <n v="105045"/>
    <n v="933"/>
    <n v="0"/>
    <n v="3149"/>
    <s v="FLOW"/>
    <n v="0.30538267156767412"/>
    <n v="5.1132279286831346E-2"/>
    <s v="FLOW"/>
    <s v="-"/>
    <s v="LMCB"/>
    <s v="-"/>
    <m/>
    <m/>
    <m/>
    <m/>
    <s v="REPO"/>
    <s v="-"/>
    <s v="SHIKRAPUR"/>
    <s v="-"/>
    <s v="-"/>
    <s v="-"/>
    <n v="28267"/>
    <n v="105045"/>
    <n v="147"/>
    <n v="157"/>
    <s v="FLOW"/>
    <m/>
    <m/>
    <m/>
    <m/>
    <s v="NPA"/>
    <s v="MH12YM8650"/>
    <s v="HONDA ACTIVA DLX 2B"/>
    <d v="2025-09-06T00:00:00"/>
    <n v="30"/>
    <s v="02.06.26"/>
    <x v="0"/>
    <m/>
    <m/>
    <m/>
    <m/>
    <m/>
    <m/>
    <m/>
    <m/>
    <m/>
    <m/>
    <m/>
    <m/>
    <m/>
    <m/>
    <m/>
    <m/>
    <m/>
    <m/>
    <m/>
    <n v="1"/>
    <m/>
    <m/>
    <m/>
    <m/>
    <m/>
    <m/>
    <m/>
    <m/>
    <m/>
    <m/>
    <m/>
    <m/>
    <m/>
    <m/>
    <m/>
    <m/>
    <m/>
    <m/>
    <m/>
    <m/>
    <m/>
    <m/>
    <m/>
    <m/>
    <m/>
    <m/>
    <m/>
    <m/>
    <m/>
    <m/>
    <m/>
    <m/>
    <m/>
    <m/>
    <m/>
    <m/>
    <m/>
    <m/>
    <m/>
    <m/>
    <m/>
    <m/>
    <m/>
    <m/>
    <m/>
    <m/>
    <m/>
    <m/>
    <m/>
    <m/>
    <m/>
    <m/>
    <m/>
    <m/>
    <m/>
    <m/>
    <m/>
    <m/>
    <m/>
    <m/>
    <m/>
    <m/>
    <m/>
    <m/>
    <m/>
    <m/>
    <m/>
    <m/>
    <m/>
    <m/>
    <m/>
    <m/>
    <m/>
    <m/>
    <x v="1"/>
    <x v="0"/>
    <s v="ZBHT0024"/>
    <s v="AoQdZJ3knpc"/>
    <s v="Allocated"/>
    <s v="Left Message (LMCB)"/>
    <s v="Meet mother "/>
    <d v="2026-06-07T00:00:00"/>
    <m/>
    <m/>
    <m/>
    <m/>
    <s v="1326"/>
    <n v="5770"/>
    <n v="30348"/>
    <x v="0"/>
  </r>
  <r>
    <n v="467457662"/>
    <s v="MITHIL MANJU SHETTY"/>
    <m/>
    <x v="0"/>
    <m/>
    <m/>
    <m/>
    <m/>
    <n v="3882"/>
    <n v="18413"/>
    <n v="3465"/>
    <n v="23183"/>
    <x v="5"/>
    <s v="FLOW"/>
    <x v="0"/>
    <x v="13"/>
    <n v="104460"/>
    <n v="580"/>
    <n v="0"/>
    <n v="2250"/>
    <s v="FLOW"/>
    <n v="0.41859850048287495"/>
    <n v="5.0847521484148721E-2"/>
    <s v="FLOW"/>
    <s v="-"/>
    <s v="NC"/>
    <s v="-"/>
    <m/>
    <m/>
    <m/>
    <m/>
    <s v="REPO"/>
    <s v="-"/>
    <s v="DEHU ROAD"/>
    <s v="-"/>
    <s v="-"/>
    <s v="-"/>
    <n v="21243"/>
    <n v="104460"/>
    <n v="147"/>
    <n v="157"/>
    <s v="FLOW"/>
    <m/>
    <m/>
    <m/>
    <m/>
    <s v="NPA"/>
    <s v="MH14NA2912"/>
    <s v="HONDA ACTIVA STD 2B"/>
    <d v="2025-12-18T00:00:00"/>
    <n v="36"/>
    <s v="02.06.26"/>
    <x v="0"/>
    <m/>
    <m/>
    <m/>
    <m/>
    <m/>
    <m/>
    <m/>
    <m/>
    <m/>
    <m/>
    <m/>
    <m/>
    <m/>
    <n v="1"/>
    <m/>
    <m/>
    <m/>
    <m/>
    <m/>
    <m/>
    <m/>
    <m/>
    <m/>
    <m/>
    <m/>
    <n v="1"/>
    <m/>
    <m/>
    <m/>
    <m/>
    <m/>
    <m/>
    <m/>
    <m/>
    <m/>
    <m/>
    <m/>
    <m/>
    <m/>
    <m/>
    <m/>
    <m/>
    <m/>
    <m/>
    <m/>
    <m/>
    <m/>
    <m/>
    <m/>
    <m/>
    <m/>
    <m/>
    <m/>
    <m/>
    <m/>
    <m/>
    <m/>
    <m/>
    <m/>
    <m/>
    <m/>
    <m/>
    <m/>
    <m/>
    <m/>
    <m/>
    <m/>
    <m/>
    <m/>
    <m/>
    <m/>
    <m/>
    <m/>
    <m/>
    <m/>
    <m/>
    <m/>
    <m/>
    <m/>
    <m/>
    <m/>
    <m/>
    <m/>
    <m/>
    <m/>
    <m/>
    <m/>
    <m/>
    <m/>
    <m/>
    <m/>
    <m/>
    <m/>
    <m/>
    <x v="2"/>
    <x v="0"/>
    <s v="DUWT0027"/>
    <s v="k6K2bcTwSNz"/>
    <s v="Allocated"/>
    <s v="Shifted (NC_SFTD)"/>
    <s v="Visited to Customers residence address but Customer Shifted from his residence address "/>
    <d v="2026-06-09T00:00:00"/>
    <m/>
    <m/>
    <m/>
    <m/>
    <s v="888"/>
    <n v="3465"/>
    <n v="23183"/>
    <x v="0"/>
  </r>
  <r>
    <n v="460748946"/>
    <s v="PRATHAMESH SANJAY KUDALE"/>
    <m/>
    <x v="0"/>
    <m/>
    <m/>
    <m/>
    <m/>
    <n v="6124"/>
    <n v="6092"/>
    <n v="6205"/>
    <n v="12450"/>
    <x v="0"/>
    <s v="FLOW"/>
    <x v="0"/>
    <x v="6"/>
    <n v="104436.2"/>
    <n v="113"/>
    <n v="0"/>
    <n v="5627"/>
    <s v="29.05.26"/>
    <n v="6.5022092844330373E-2"/>
    <n v="5.8568999174610833E-3"/>
    <s v="FLOW"/>
    <s v="-"/>
    <s v="PTP"/>
    <s v="-"/>
    <m/>
    <m/>
    <m/>
    <m/>
    <s v="-"/>
    <s v="-"/>
    <s v="DUMLA"/>
    <s v="-"/>
    <s v="-"/>
    <s v="-"/>
    <n v="11832"/>
    <n v="104436.2"/>
    <n v="27"/>
    <n v="37"/>
    <s v="FLOW"/>
    <m/>
    <m/>
    <m/>
    <m/>
    <s v="REGULAR"/>
    <s v="MH12WG1139"/>
    <s v="CLASSIC 350 DARK GUNMETAL GREY"/>
    <d v="2023-11-17T00:00:00"/>
    <n v="48"/>
    <s v="02.06.26"/>
    <x v="0"/>
    <m/>
    <m/>
    <m/>
    <m/>
    <m/>
    <m/>
    <m/>
    <m/>
    <m/>
    <m/>
    <m/>
    <m/>
    <m/>
    <m/>
    <m/>
    <m/>
    <n v="1"/>
    <m/>
    <m/>
    <m/>
    <m/>
    <m/>
    <m/>
    <m/>
    <m/>
    <m/>
    <m/>
    <m/>
    <m/>
    <m/>
    <m/>
    <m/>
    <m/>
    <m/>
    <m/>
    <m/>
    <m/>
    <m/>
    <m/>
    <m/>
    <m/>
    <m/>
    <m/>
    <m/>
    <m/>
    <m/>
    <m/>
    <m/>
    <m/>
    <m/>
    <m/>
    <m/>
    <m/>
    <m/>
    <m/>
    <m/>
    <m/>
    <m/>
    <m/>
    <m/>
    <m/>
    <m/>
    <m/>
    <m/>
    <m/>
    <m/>
    <m/>
    <m/>
    <m/>
    <m/>
    <m/>
    <m/>
    <m/>
    <m/>
    <m/>
    <m/>
    <m/>
    <m/>
    <m/>
    <m/>
    <m/>
    <m/>
    <m/>
    <m/>
    <m/>
    <m/>
    <m/>
    <m/>
    <m/>
    <m/>
    <m/>
    <m/>
    <m/>
    <m/>
    <x v="1"/>
    <x v="0"/>
    <s v="ZBHT0024"/>
    <s v="ko8CV2kufOm"/>
    <s v="Allocated"/>
    <s v="Left Message (LMCB)"/>
    <s v="Meet mother "/>
    <d v="2026-06-06T00:00:00"/>
    <m/>
    <m/>
    <m/>
    <m/>
    <s v="234"/>
    <n v="6205"/>
    <n v="12450"/>
    <x v="0"/>
  </r>
  <r>
    <n v="465745229"/>
    <s v="GANESH MACHINDRA SALUNKE"/>
    <m/>
    <x v="0"/>
    <m/>
    <m/>
    <m/>
    <m/>
    <n v="5140"/>
    <n v="3427"/>
    <n v="3476"/>
    <n v="8691"/>
    <x v="0"/>
    <s v="FLOW"/>
    <x v="0"/>
    <x v="6"/>
    <n v="103018"/>
    <n v="49"/>
    <n v="0"/>
    <n v="1090"/>
    <s v="-"/>
    <n v="6.4139119966421868E-2"/>
    <n v="5.7773656614948255E-3"/>
    <s v="FLOW"/>
    <s v="-"/>
    <s v="-"/>
    <s v="-"/>
    <m/>
    <m/>
    <m/>
    <m/>
    <m/>
    <m/>
    <s v="SADAL GAON"/>
    <m/>
    <m/>
    <m/>
    <n v="4566"/>
    <n v="103018"/>
    <n v="27"/>
    <n v="37"/>
    <s v="FLOW"/>
    <m/>
    <m/>
    <m/>
    <m/>
    <s v="-"/>
    <s v="MH12XY1938"/>
    <s v="HONDA UNICORN 2B"/>
    <d v="2025-03-21T00:00:00"/>
    <n v="36"/>
    <s v="10.06.26"/>
    <x v="0"/>
    <m/>
    <m/>
    <m/>
    <m/>
    <m/>
    <m/>
    <m/>
    <m/>
    <m/>
    <m/>
    <m/>
    <m/>
    <m/>
    <m/>
    <m/>
    <m/>
    <m/>
    <m/>
    <m/>
    <m/>
    <m/>
    <m/>
    <m/>
    <m/>
    <m/>
    <m/>
    <m/>
    <m/>
    <m/>
    <m/>
    <m/>
    <m/>
    <m/>
    <m/>
    <n v="1"/>
    <m/>
    <m/>
    <m/>
    <m/>
    <m/>
    <m/>
    <m/>
    <m/>
    <m/>
    <m/>
    <m/>
    <m/>
    <m/>
    <m/>
    <m/>
    <m/>
    <m/>
    <m/>
    <m/>
    <m/>
    <m/>
    <m/>
    <m/>
    <m/>
    <m/>
    <m/>
    <m/>
    <m/>
    <m/>
    <m/>
    <m/>
    <m/>
    <m/>
    <m/>
    <m/>
    <m/>
    <m/>
    <m/>
    <m/>
    <m/>
    <m/>
    <m/>
    <m/>
    <m/>
    <m/>
    <m/>
    <m/>
    <m/>
    <m/>
    <m/>
    <m/>
    <m/>
    <m/>
    <m/>
    <m/>
    <m/>
    <m/>
    <m/>
    <m/>
    <x v="1"/>
    <x v="0"/>
    <s v="ZBHT0024"/>
    <s v="B6tw_o2E1m"/>
    <s v="Allocated"/>
    <m/>
    <m/>
    <m/>
    <m/>
    <m/>
    <m/>
    <m/>
    <s v="124"/>
    <n v="3476"/>
    <n v="8691"/>
    <x v="2"/>
  </r>
  <r>
    <n v="460017651"/>
    <s v="RAVINDRA BALASAHEB SHILIMKAR"/>
    <m/>
    <x v="0"/>
    <m/>
    <m/>
    <m/>
    <m/>
    <n v="6422"/>
    <n v="5738"/>
    <n v="5871"/>
    <n v="12428"/>
    <x v="0"/>
    <s v="FLOW"/>
    <x v="0"/>
    <x v="2"/>
    <n v="102160.12"/>
    <n v="133"/>
    <n v="0"/>
    <n v="6300"/>
    <s v="25.05.26"/>
    <n v="0.11639605072400855"/>
    <n v="5.7292547832630296E-3"/>
    <s v="FLOW"/>
    <s v="-"/>
    <s v="PTP"/>
    <s v="-"/>
    <m/>
    <m/>
    <m/>
    <m/>
    <s v="-"/>
    <s v="-"/>
    <s v="BHOR"/>
    <s v="-"/>
    <s v="-"/>
    <s v="-"/>
    <n v="12171"/>
    <n v="102160.12"/>
    <n v="27"/>
    <n v="37"/>
    <s v="FLOW"/>
    <m/>
    <m/>
    <m/>
    <m/>
    <s v="REGULAR"/>
    <s v="MH12VY4073"/>
    <s v="BULLET 350 BLACK GOLD"/>
    <d v="2023-10-06T00:00:00"/>
    <n v="48"/>
    <s v="02.06.26"/>
    <x v="0"/>
    <m/>
    <m/>
    <m/>
    <m/>
    <m/>
    <m/>
    <m/>
    <m/>
    <m/>
    <m/>
    <m/>
    <m/>
    <m/>
    <m/>
    <m/>
    <m/>
    <m/>
    <m/>
    <m/>
    <m/>
    <m/>
    <m/>
    <n v="1"/>
    <m/>
    <m/>
    <m/>
    <m/>
    <m/>
    <m/>
    <m/>
    <m/>
    <m/>
    <m/>
    <m/>
    <m/>
    <m/>
    <m/>
    <m/>
    <m/>
    <m/>
    <m/>
    <m/>
    <m/>
    <m/>
    <m/>
    <m/>
    <m/>
    <m/>
    <m/>
    <m/>
    <m/>
    <m/>
    <m/>
    <m/>
    <m/>
    <m/>
    <m/>
    <m/>
    <m/>
    <m/>
    <m/>
    <m/>
    <m/>
    <m/>
    <m/>
    <m/>
    <m/>
    <m/>
    <m/>
    <m/>
    <m/>
    <m/>
    <m/>
    <m/>
    <m/>
    <m/>
    <m/>
    <m/>
    <m/>
    <m/>
    <m/>
    <m/>
    <m/>
    <m/>
    <m/>
    <m/>
    <m/>
    <m/>
    <m/>
    <m/>
    <m/>
    <m/>
    <m/>
    <m/>
    <x v="1"/>
    <x v="0"/>
    <s v="DUWT0011"/>
    <s v="AoiG3KCrpOIc"/>
    <s v="Allocated"/>
    <s v="Promise To Pay (PTP)"/>
    <s v="Customer home visit from Amt. 10000 ptp date 20.06.2026"/>
    <d v="2026-06-20T00:00:00"/>
    <m/>
    <m/>
    <m/>
    <m/>
    <s v="268"/>
    <n v="5871"/>
    <n v="12428"/>
    <x v="0"/>
  </r>
  <r>
    <n v="462727406"/>
    <s v="SHWETA PRASHANT KALE"/>
    <m/>
    <x v="0"/>
    <m/>
    <m/>
    <m/>
    <m/>
    <n v="4932"/>
    <n v="4691"/>
    <n v="4813"/>
    <n v="9853"/>
    <x v="0"/>
    <s v="FLOW"/>
    <x v="0"/>
    <x v="5"/>
    <n v="101932"/>
    <n v="122"/>
    <n v="0"/>
    <n v="900"/>
    <s v="19.05.26"/>
    <n v="5.9001679451328608E-2"/>
    <n v="5.7164615563056022E-3"/>
    <s v="FLOW"/>
    <s v="-"/>
    <s v="PAID"/>
    <s v="-"/>
    <m/>
    <m/>
    <m/>
    <m/>
    <s v="-"/>
    <s v="-"/>
    <s v="VISHRANTWADI"/>
    <s v="-"/>
    <s v="-"/>
    <s v="-"/>
    <n v="5713"/>
    <n v="101932"/>
    <n v="27"/>
    <n v="37"/>
    <s v="FLOW"/>
    <m/>
    <m/>
    <m/>
    <m/>
    <s v="REGULAR"/>
    <s v="MH14LN6712"/>
    <s v="BULLET 350 MILITARY BLACK"/>
    <d v="2024-04-29T00:00:00"/>
    <n v="48"/>
    <s v="02.06.26"/>
    <x v="0"/>
    <m/>
    <m/>
    <m/>
    <m/>
    <m/>
    <m/>
    <m/>
    <m/>
    <m/>
    <m/>
    <m/>
    <m/>
    <m/>
    <m/>
    <m/>
    <m/>
    <m/>
    <m/>
    <m/>
    <m/>
    <m/>
    <m/>
    <n v="1"/>
    <m/>
    <m/>
    <m/>
    <m/>
    <m/>
    <m/>
    <m/>
    <m/>
    <m/>
    <m/>
    <m/>
    <m/>
    <m/>
    <m/>
    <m/>
    <m/>
    <m/>
    <m/>
    <m/>
    <m/>
    <m/>
    <m/>
    <m/>
    <m/>
    <m/>
    <m/>
    <m/>
    <m/>
    <m/>
    <m/>
    <m/>
    <m/>
    <m/>
    <m/>
    <m/>
    <m/>
    <m/>
    <m/>
    <m/>
    <m/>
    <m/>
    <m/>
    <m/>
    <m/>
    <m/>
    <m/>
    <m/>
    <m/>
    <m/>
    <m/>
    <m/>
    <m/>
    <m/>
    <m/>
    <m/>
    <m/>
    <m/>
    <m/>
    <m/>
    <m/>
    <m/>
    <m/>
    <m/>
    <m/>
    <m/>
    <m/>
    <m/>
    <m/>
    <m/>
    <m/>
    <m/>
    <x v="1"/>
    <x v="0"/>
    <s v="ZBHT0012"/>
    <s v="B2WfW15fjz"/>
    <s v="Allocated"/>
    <s v="Promise To Pay (PTP)"/>
    <s v="Ptp"/>
    <d v="2026-06-24T00:00:00"/>
    <m/>
    <m/>
    <m/>
    <m/>
    <s v="230"/>
    <n v="4813"/>
    <n v="9853"/>
    <x v="0"/>
  </r>
  <r>
    <n v="466324484"/>
    <s v="ANIKET CHANDRAKANT VANJARI"/>
    <m/>
    <x v="0"/>
    <m/>
    <m/>
    <m/>
    <m/>
    <n v="4811"/>
    <n v="4625"/>
    <n v="4706"/>
    <n v="9603"/>
    <x v="0"/>
    <s v="FLOW"/>
    <x v="0"/>
    <x v="7"/>
    <n v="101894"/>
    <n v="81"/>
    <n v="0"/>
    <n v="2700"/>
    <s v="-"/>
    <n v="0.11190680054949365"/>
    <n v="5.7143304734352616E-3"/>
    <s v="FLOW"/>
    <s v="-"/>
    <s v="-"/>
    <s v="-"/>
    <m/>
    <m/>
    <m/>
    <m/>
    <m/>
    <m/>
    <s v="MAVAL"/>
    <m/>
    <m/>
    <m/>
    <n v="7406"/>
    <n v="101894"/>
    <n v="27"/>
    <n v="37"/>
    <s v="FLOW"/>
    <m/>
    <m/>
    <m/>
    <m/>
    <s v="-"/>
    <s v="MH14MM1990"/>
    <s v="YAMAHA FZ 15"/>
    <d v="2025-06-13T00:00:00"/>
    <n v="36"/>
    <s v="10.06.26"/>
    <x v="0"/>
    <m/>
    <m/>
    <m/>
    <m/>
    <m/>
    <m/>
    <m/>
    <m/>
    <m/>
    <m/>
    <m/>
    <m/>
    <m/>
    <m/>
    <m/>
    <m/>
    <m/>
    <m/>
    <m/>
    <m/>
    <m/>
    <m/>
    <m/>
    <m/>
    <m/>
    <m/>
    <m/>
    <m/>
    <m/>
    <m/>
    <m/>
    <m/>
    <m/>
    <m/>
    <m/>
    <m/>
    <m/>
    <m/>
    <m/>
    <m/>
    <m/>
    <m/>
    <m/>
    <m/>
    <m/>
    <m/>
    <m/>
    <m/>
    <m/>
    <m/>
    <m/>
    <m/>
    <m/>
    <m/>
    <m/>
    <m/>
    <m/>
    <m/>
    <m/>
    <m/>
    <m/>
    <m/>
    <m/>
    <m/>
    <m/>
    <m/>
    <m/>
    <m/>
    <m/>
    <m/>
    <m/>
    <m/>
    <m/>
    <m/>
    <m/>
    <m/>
    <m/>
    <m/>
    <m/>
    <m/>
    <m/>
    <m/>
    <m/>
    <m/>
    <m/>
    <m/>
    <m/>
    <m/>
    <m/>
    <m/>
    <m/>
    <m/>
    <m/>
    <m/>
    <x v="3"/>
    <x v="1"/>
    <s v="ZBHT0013"/>
    <s v="A2J6at9DVNc"/>
    <s v="Allocated"/>
    <m/>
    <m/>
    <m/>
    <m/>
    <m/>
    <m/>
    <m/>
    <s v="167"/>
    <n v="4706"/>
    <n v="9603"/>
    <x v="2"/>
  </r>
  <r>
    <n v="467633570"/>
    <s v="PRAJAKTA HANUMANT GAYAKWAD"/>
    <m/>
    <x v="0"/>
    <m/>
    <m/>
    <m/>
    <m/>
    <n v="3185"/>
    <n v="3120"/>
    <n v="3174"/>
    <n v="6459"/>
    <x v="0"/>
    <s v="FLOW"/>
    <x v="0"/>
    <x v="9"/>
    <n v="100905"/>
    <n v="54"/>
    <n v="0"/>
    <n v="900"/>
    <s v="30.05.26"/>
    <n v="4.3516115595363336E-2"/>
    <n v="5.6588662376782246E-3"/>
    <s v="FLOW"/>
    <s v="-"/>
    <s v="EXP"/>
    <s v="-"/>
    <m/>
    <m/>
    <m/>
    <m/>
    <s v="-"/>
    <s v="-"/>
    <s v="JUNNAR"/>
    <s v="-"/>
    <s v="-"/>
    <s v="-"/>
    <n v="4074"/>
    <n v="100905"/>
    <n v="27"/>
    <n v="37"/>
    <s v="FLOW"/>
    <m/>
    <m/>
    <m/>
    <m/>
    <s v="REGULAR"/>
    <s v="MH14NB8306"/>
    <s v="TVS RAIDER DISC CONNECTED"/>
    <d v="2026-01-22T00:00:00"/>
    <n v="48"/>
    <s v="02.06.26"/>
    <x v="0"/>
    <m/>
    <m/>
    <m/>
    <m/>
    <m/>
    <m/>
    <m/>
    <m/>
    <m/>
    <m/>
    <m/>
    <m/>
    <m/>
    <m/>
    <m/>
    <m/>
    <m/>
    <m/>
    <m/>
    <m/>
    <m/>
    <m/>
    <m/>
    <m/>
    <m/>
    <m/>
    <m/>
    <m/>
    <m/>
    <m/>
    <m/>
    <m/>
    <m/>
    <m/>
    <m/>
    <m/>
    <m/>
    <m/>
    <m/>
    <m/>
    <m/>
    <m/>
    <m/>
    <m/>
    <m/>
    <m/>
    <m/>
    <m/>
    <m/>
    <m/>
    <m/>
    <m/>
    <m/>
    <m/>
    <m/>
    <m/>
    <m/>
    <m/>
    <m/>
    <m/>
    <m/>
    <m/>
    <m/>
    <m/>
    <m/>
    <m/>
    <m/>
    <m/>
    <m/>
    <m/>
    <m/>
    <m/>
    <m/>
    <m/>
    <m/>
    <m/>
    <m/>
    <m/>
    <m/>
    <m/>
    <m/>
    <m/>
    <m/>
    <m/>
    <m/>
    <m/>
    <m/>
    <m/>
    <m/>
    <m/>
    <m/>
    <m/>
    <m/>
    <m/>
    <x v="3"/>
    <x v="1"/>
    <s v="ZBHT0021"/>
    <s v="BoSVf5Vfgbc"/>
    <s v="Allocated"/>
    <e v="#N/A"/>
    <e v="#N/A"/>
    <e v="#N/A"/>
    <m/>
    <m/>
    <m/>
    <m/>
    <s v="154"/>
    <n v="3174"/>
    <n v="6459"/>
    <x v="0"/>
  </r>
  <r>
    <n v="461001866"/>
    <s v="PANKAJ GANPAT LAHANE"/>
    <s v="ONLINE"/>
    <x v="9"/>
    <n v="6000"/>
    <m/>
    <m/>
    <m/>
    <n v="5309"/>
    <n v="15835"/>
    <n v="5767"/>
    <n v="15756"/>
    <x v="1"/>
    <s v="STABLE"/>
    <x v="1"/>
    <x v="14"/>
    <n v="100650"/>
    <n v="550"/>
    <n v="0"/>
    <n v="900"/>
    <s v="02.05.26"/>
    <n v="0.33568048420700863"/>
    <n v="2.6647215002793462E-2"/>
    <s v="STABLE"/>
    <s v="PAID"/>
    <s v="PAID"/>
    <s v="-"/>
    <m/>
    <m/>
    <m/>
    <m/>
    <s v="REPO"/>
    <s v="-"/>
    <s v="MOSHI"/>
    <s v="-"/>
    <s v="-"/>
    <s v="-"/>
    <n v="17285"/>
    <n v="100650"/>
    <n v="88"/>
    <n v="67"/>
    <s v="STABLE"/>
    <m/>
    <m/>
    <m/>
    <m/>
    <s v="REGULAR"/>
    <s v="MH14LF7047"/>
    <s v="BULLET 350 MILITARY BLACK"/>
    <d v="2023-12-05T00:00:00"/>
    <n v="48"/>
    <s v="02.06.26"/>
    <x v="0"/>
    <m/>
    <m/>
    <m/>
    <m/>
    <n v="1"/>
    <m/>
    <m/>
    <m/>
    <m/>
    <m/>
    <m/>
    <m/>
    <m/>
    <m/>
    <m/>
    <m/>
    <m/>
    <m/>
    <m/>
    <m/>
    <m/>
    <m/>
    <m/>
    <m/>
    <m/>
    <m/>
    <m/>
    <m/>
    <m/>
    <m/>
    <m/>
    <m/>
    <m/>
    <m/>
    <m/>
    <m/>
    <m/>
    <m/>
    <m/>
    <m/>
    <m/>
    <m/>
    <m/>
    <m/>
    <m/>
    <m/>
    <m/>
    <m/>
    <m/>
    <m/>
    <m/>
    <m/>
    <m/>
    <m/>
    <m/>
    <m/>
    <m/>
    <m/>
    <m/>
    <m/>
    <m/>
    <m/>
    <m/>
    <m/>
    <m/>
    <m/>
    <m/>
    <m/>
    <m/>
    <m/>
    <m/>
    <m/>
    <m/>
    <m/>
    <m/>
    <m/>
    <m/>
    <m/>
    <m/>
    <m/>
    <m/>
    <m/>
    <m/>
    <m/>
    <m/>
    <m/>
    <m/>
    <m/>
    <m/>
    <m/>
    <m/>
    <m/>
    <m/>
    <m/>
    <x v="1"/>
    <x v="0"/>
    <s v="ZBHT0009"/>
    <s v="B2wvM_bVsEgc"/>
    <s v="Allocated"/>
    <s v="Shifted (NC_SFTD)"/>
    <s v="Customer shifted from address msg to room owner"/>
    <d v="2026-06-02T00:00:00"/>
    <m/>
    <m/>
    <m/>
    <m/>
    <s v="612"/>
    <n v="5767"/>
    <n v="21756"/>
    <x v="1"/>
  </r>
  <r>
    <n v="466811165"/>
    <s v="AMOL BALU BHISE"/>
    <m/>
    <x v="0"/>
    <m/>
    <m/>
    <m/>
    <m/>
    <n v="3919"/>
    <n v="23514"/>
    <n v="4984"/>
    <n v="28924"/>
    <x v="3"/>
    <s v="FLOW"/>
    <x v="0"/>
    <x v="12"/>
    <n v="98817"/>
    <n v="1065"/>
    <n v="0"/>
    <n v="2700"/>
    <s v="FLOW"/>
    <n v="0.58506462638179235"/>
    <n v="4.1510221652115896E-2"/>
    <s v="FLOW"/>
    <s v="-"/>
    <s v="NC"/>
    <s v="-"/>
    <m/>
    <m/>
    <m/>
    <m/>
    <s v="REPO"/>
    <s v="-"/>
    <s v="JAMBE"/>
    <s v="-"/>
    <s v="-"/>
    <s v="-"/>
    <n v="27279"/>
    <n v="98817"/>
    <n v="178"/>
    <n v="188"/>
    <s v="FLOW"/>
    <m/>
    <m/>
    <m/>
    <m/>
    <s v="NPA"/>
    <s v="MH14MP9703"/>
    <s v="TVS JUPITER 110 DISC SXC OBDIIA"/>
    <d v="2025-09-03T00:00:00"/>
    <n v="36"/>
    <s v="02.06.26"/>
    <x v="0"/>
    <m/>
    <m/>
    <m/>
    <m/>
    <m/>
    <m/>
    <m/>
    <n v="1"/>
    <m/>
    <m/>
    <m/>
    <m/>
    <m/>
    <m/>
    <m/>
    <m/>
    <m/>
    <m/>
    <m/>
    <m/>
    <m/>
    <m/>
    <m/>
    <m/>
    <m/>
    <m/>
    <m/>
    <m/>
    <m/>
    <m/>
    <m/>
    <m/>
    <m/>
    <m/>
    <m/>
    <m/>
    <m/>
    <m/>
    <m/>
    <m/>
    <m/>
    <m/>
    <m/>
    <m/>
    <m/>
    <m/>
    <m/>
    <m/>
    <m/>
    <m/>
    <m/>
    <m/>
    <m/>
    <m/>
    <m/>
    <m/>
    <m/>
    <m/>
    <m/>
    <m/>
    <m/>
    <m/>
    <m/>
    <m/>
    <m/>
    <m/>
    <m/>
    <m/>
    <m/>
    <m/>
    <m/>
    <m/>
    <m/>
    <m/>
    <m/>
    <m/>
    <m/>
    <m/>
    <m/>
    <m/>
    <m/>
    <m/>
    <m/>
    <m/>
    <m/>
    <m/>
    <m/>
    <m/>
    <m/>
    <m/>
    <m/>
    <m/>
    <m/>
    <m/>
    <x v="1"/>
    <x v="0"/>
    <s v="DUWT0030"/>
    <s v="k6iLecLMUZ7"/>
    <s v="Allocated"/>
    <s v="Shifted (NC_SFTD)"/>
    <s v="We had visited to customer but customer shifted "/>
    <d v="2026-06-03T00:00:00"/>
    <m/>
    <m/>
    <m/>
    <m/>
    <s v="1491"/>
    <n v="4984"/>
    <n v="28924"/>
    <x v="0"/>
  </r>
  <r>
    <n v="465871171"/>
    <s v="PRAMILA ANIL PAWARA"/>
    <m/>
    <x v="0"/>
    <m/>
    <m/>
    <m/>
    <m/>
    <n v="5153"/>
    <n v="30744"/>
    <n v="6310"/>
    <n v="37724"/>
    <x v="3"/>
    <s v="FLOW"/>
    <x v="0"/>
    <x v="6"/>
    <n v="98358"/>
    <n v="1331"/>
    <n v="0"/>
    <n v="4050"/>
    <s v="FLOW"/>
    <n v="0.19998007478056845"/>
    <n v="4.131740875819763E-2"/>
    <s v="FLOW"/>
    <s v="-"/>
    <s v="NC"/>
    <s v="-"/>
    <m/>
    <m/>
    <m/>
    <m/>
    <s v="REPO"/>
    <s v="-"/>
    <s v="SHIRUR"/>
    <s v="-"/>
    <s v="-"/>
    <s v="-"/>
    <n v="36125"/>
    <n v="98358"/>
    <n v="178"/>
    <n v="188"/>
    <s v="FLOW"/>
    <m/>
    <m/>
    <m/>
    <m/>
    <s v="NPA"/>
    <s v="MH18CG9167"/>
    <s v="HONDA UNICORN 2B"/>
    <d v="2025-04-07T00:00:00"/>
    <n v="30"/>
    <s v="02.06.26"/>
    <x v="0"/>
    <m/>
    <m/>
    <m/>
    <m/>
    <m/>
    <m/>
    <m/>
    <m/>
    <m/>
    <m/>
    <n v="1"/>
    <m/>
    <m/>
    <m/>
    <m/>
    <m/>
    <m/>
    <m/>
    <m/>
    <m/>
    <m/>
    <m/>
    <m/>
    <m/>
    <m/>
    <m/>
    <m/>
    <m/>
    <m/>
    <m/>
    <m/>
    <m/>
    <m/>
    <m/>
    <m/>
    <m/>
    <m/>
    <m/>
    <m/>
    <m/>
    <m/>
    <m/>
    <m/>
    <m/>
    <m/>
    <m/>
    <m/>
    <m/>
    <m/>
    <m/>
    <m/>
    <m/>
    <m/>
    <m/>
    <m/>
    <m/>
    <m/>
    <m/>
    <m/>
    <m/>
    <m/>
    <m/>
    <m/>
    <m/>
    <m/>
    <m/>
    <m/>
    <m/>
    <m/>
    <m/>
    <m/>
    <m/>
    <m/>
    <m/>
    <m/>
    <m/>
    <m/>
    <m/>
    <m/>
    <m/>
    <m/>
    <m/>
    <m/>
    <m/>
    <m/>
    <m/>
    <m/>
    <m/>
    <m/>
    <m/>
    <m/>
    <m/>
    <m/>
    <m/>
    <x v="1"/>
    <x v="0"/>
    <s v="ZBHT0024"/>
    <s v="GPylCsyGOE7"/>
    <s v="Allocated"/>
    <s v="Address Not Found (NC_ANF)"/>
    <s v="Customer address not found "/>
    <d v="2026-06-04T00:00:00"/>
    <m/>
    <m/>
    <m/>
    <m/>
    <s v="1827"/>
    <n v="6310"/>
    <n v="37724"/>
    <x v="0"/>
  </r>
  <r>
    <n v="464268783"/>
    <s v="YOGESH NARAYAN PARIHAR"/>
    <m/>
    <x v="0"/>
    <m/>
    <m/>
    <m/>
    <m/>
    <n v="5443"/>
    <n v="21603"/>
    <n v="5864"/>
    <n v="27941"/>
    <x v="2"/>
    <s v="FLOW"/>
    <x v="0"/>
    <x v="1"/>
    <n v="98284"/>
    <n v="590"/>
    <n v="0"/>
    <n v="4028"/>
    <s v="FLOW"/>
    <n v="0.20274463978026247"/>
    <n v="3.2268496267160024E-2"/>
    <s v="FLOW"/>
    <s v="-"/>
    <s v="NC"/>
    <s v="-"/>
    <m/>
    <m/>
    <m/>
    <m/>
    <s v="REPO"/>
    <s v="-"/>
    <s v="TALAWADE"/>
    <s v="-"/>
    <s v="-"/>
    <s v="-"/>
    <n v="26221"/>
    <n v="98284"/>
    <n v="116"/>
    <n v="126"/>
    <s v="FLOW"/>
    <m/>
    <m/>
    <m/>
    <m/>
    <s v="NPA"/>
    <s v="MH21CD4927"/>
    <s v="HONDA SP 160 DOUBLE DISC"/>
    <d v="2024-10-09T00:00:00"/>
    <n v="36"/>
    <s v="02.06.26"/>
    <x v="0"/>
    <m/>
    <m/>
    <m/>
    <m/>
    <m/>
    <m/>
    <m/>
    <m/>
    <m/>
    <m/>
    <m/>
    <m/>
    <m/>
    <n v="1"/>
    <m/>
    <m/>
    <m/>
    <m/>
    <m/>
    <m/>
    <m/>
    <m/>
    <m/>
    <m/>
    <m/>
    <m/>
    <m/>
    <m/>
    <m/>
    <m/>
    <m/>
    <m/>
    <m/>
    <m/>
    <m/>
    <m/>
    <m/>
    <m/>
    <m/>
    <m/>
    <m/>
    <m/>
    <m/>
    <m/>
    <m/>
    <m/>
    <m/>
    <m/>
    <m/>
    <m/>
    <m/>
    <m/>
    <m/>
    <m/>
    <m/>
    <m/>
    <m/>
    <m/>
    <m/>
    <m/>
    <m/>
    <m/>
    <m/>
    <m/>
    <m/>
    <m/>
    <m/>
    <m/>
    <m/>
    <m/>
    <m/>
    <m/>
    <m/>
    <m/>
    <m/>
    <m/>
    <m/>
    <m/>
    <m/>
    <m/>
    <m/>
    <m/>
    <m/>
    <m/>
    <m/>
    <m/>
    <m/>
    <m/>
    <m/>
    <m/>
    <m/>
    <m/>
    <m/>
    <m/>
    <x v="1"/>
    <x v="0"/>
    <s v="ZBHT0011"/>
    <s v="G2kV8qdAW7"/>
    <s v="Allocated"/>
    <s v="No Such Person (NC_NSP)"/>
    <s v="Visit cm residence address nobody knows the in this area no such person "/>
    <d v="2026-06-05T00:00:00"/>
    <m/>
    <m/>
    <m/>
    <m/>
    <s v="895"/>
    <n v="5864"/>
    <n v="27941"/>
    <x v="0"/>
  </r>
  <r>
    <n v="467105538"/>
    <s v="RAMA BABASAHEB WAGHMARE"/>
    <m/>
    <x v="0"/>
    <m/>
    <m/>
    <m/>
    <m/>
    <n v="4787"/>
    <n v="4780"/>
    <n v="4849"/>
    <n v="9762"/>
    <x v="0"/>
    <s v="FLOW"/>
    <x v="0"/>
    <x v="16"/>
    <n v="96592"/>
    <n v="69"/>
    <n v="0"/>
    <n v="900"/>
    <s v="30.05.26"/>
    <n v="0.37268582386728749"/>
    <n v="5.416988331894506E-3"/>
    <s v="FLOW"/>
    <s v="-"/>
    <s v="MPTP"/>
    <s v="-"/>
    <m/>
    <m/>
    <m/>
    <m/>
    <s v="-"/>
    <s v="-"/>
    <s v="WAGHOLI"/>
    <s v="-"/>
    <s v="-"/>
    <s v="-"/>
    <n v="5749"/>
    <n v="96592"/>
    <n v="27"/>
    <n v="37"/>
    <s v="FLOW"/>
    <m/>
    <m/>
    <m/>
    <m/>
    <s v="REGULAR"/>
    <s v="MH22BH6295"/>
    <s v="BAJAJ PULSAR NS 125"/>
    <d v="2025-10-17T00:00:00"/>
    <n v="30"/>
    <s v="02.06.26"/>
    <x v="0"/>
    <m/>
    <m/>
    <m/>
    <m/>
    <m/>
    <m/>
    <m/>
    <m/>
    <m/>
    <m/>
    <m/>
    <m/>
    <m/>
    <n v="1"/>
    <m/>
    <m/>
    <n v="1"/>
    <m/>
    <m/>
    <m/>
    <m/>
    <m/>
    <m/>
    <m/>
    <m/>
    <m/>
    <m/>
    <m/>
    <m/>
    <m/>
    <m/>
    <m/>
    <m/>
    <m/>
    <m/>
    <m/>
    <m/>
    <m/>
    <m/>
    <m/>
    <m/>
    <m/>
    <m/>
    <m/>
    <m/>
    <m/>
    <m/>
    <m/>
    <m/>
    <m/>
    <m/>
    <m/>
    <m/>
    <m/>
    <m/>
    <m/>
    <m/>
    <m/>
    <m/>
    <m/>
    <m/>
    <m/>
    <m/>
    <m/>
    <m/>
    <m/>
    <m/>
    <m/>
    <m/>
    <m/>
    <m/>
    <m/>
    <m/>
    <m/>
    <m/>
    <m/>
    <m/>
    <m/>
    <m/>
    <m/>
    <m/>
    <m/>
    <m/>
    <m/>
    <m/>
    <m/>
    <m/>
    <m/>
    <m/>
    <m/>
    <m/>
    <m/>
    <m/>
    <m/>
    <x v="2"/>
    <x v="0"/>
    <s v="DUWT0021"/>
    <s v="APRIxYcwrmz"/>
    <s v="Allocated"/>
    <s v="Address Not Found (NC_ANF)"/>
    <s v="Customer residence address is not found "/>
    <d v="2026-06-06T00:00:00"/>
    <m/>
    <m/>
    <m/>
    <m/>
    <s v="195"/>
    <n v="4849"/>
    <n v="9762"/>
    <x v="0"/>
  </r>
  <r>
    <n v="466294591"/>
    <s v="VAIBHAV SANJAY SABLE"/>
    <m/>
    <x v="0"/>
    <m/>
    <m/>
    <m/>
    <m/>
    <n v="4490"/>
    <n v="4374.46"/>
    <n v="4374.46"/>
    <n v="8929.4599999999991"/>
    <x v="0"/>
    <s v="FLOW"/>
    <x v="0"/>
    <x v="10"/>
    <n v="96329"/>
    <n v="0"/>
    <n v="0"/>
    <n v="450"/>
    <s v="-"/>
    <n v="9.5145854637374419E-2"/>
    <n v="5.4022389951866182E-3"/>
    <s v="FLOW"/>
    <s v="-"/>
    <s v="-"/>
    <s v="-"/>
    <m/>
    <m/>
    <m/>
    <m/>
    <m/>
    <m/>
    <s v="AMBETHAN"/>
    <m/>
    <m/>
    <m/>
    <n v="4824.46"/>
    <n v="96329"/>
    <n v="27"/>
    <n v="37"/>
    <s v="FLOW"/>
    <m/>
    <m/>
    <m/>
    <m/>
    <s v="-"/>
    <s v="MH14MK8568"/>
    <s v="BAJAJ CHETAK 3503"/>
    <d v="2025-06-09T00:00:00"/>
    <n v="36"/>
    <s v="10.06.26"/>
    <x v="0"/>
    <m/>
    <m/>
    <m/>
    <m/>
    <m/>
    <m/>
    <m/>
    <m/>
    <m/>
    <m/>
    <m/>
    <m/>
    <m/>
    <m/>
    <m/>
    <m/>
    <m/>
    <m/>
    <m/>
    <m/>
    <m/>
    <m/>
    <m/>
    <m/>
    <m/>
    <m/>
    <m/>
    <m/>
    <m/>
    <m/>
    <m/>
    <m/>
    <m/>
    <m/>
    <m/>
    <m/>
    <m/>
    <m/>
    <m/>
    <m/>
    <m/>
    <m/>
    <m/>
    <m/>
    <m/>
    <m/>
    <m/>
    <m/>
    <m/>
    <m/>
    <m/>
    <m/>
    <m/>
    <m/>
    <m/>
    <m/>
    <m/>
    <m/>
    <m/>
    <m/>
    <m/>
    <m/>
    <m/>
    <m/>
    <m/>
    <m/>
    <m/>
    <m/>
    <m/>
    <m/>
    <m/>
    <m/>
    <m/>
    <m/>
    <m/>
    <m/>
    <m/>
    <m/>
    <m/>
    <m/>
    <m/>
    <m/>
    <m/>
    <m/>
    <m/>
    <m/>
    <m/>
    <m/>
    <m/>
    <m/>
    <m/>
    <m/>
    <m/>
    <m/>
    <x v="3"/>
    <x v="1"/>
    <s v="DUWT0017"/>
    <s v="G6fMdQ8dp8S"/>
    <s v="Allocated"/>
    <m/>
    <m/>
    <m/>
    <m/>
    <m/>
    <m/>
    <m/>
    <s v="65"/>
    <n v="4374.46"/>
    <n v="8929.4599999999991"/>
    <x v="2"/>
  </r>
  <r>
    <n v="464384033"/>
    <s v="LAXMAN RAJU PAWAR"/>
    <m/>
    <x v="0"/>
    <m/>
    <m/>
    <m/>
    <m/>
    <n v="4881"/>
    <n v="24293"/>
    <n v="5638"/>
    <n v="30367"/>
    <x v="5"/>
    <s v="FLOW"/>
    <x v="0"/>
    <x v="1"/>
    <n v="96129"/>
    <n v="869"/>
    <n v="0"/>
    <n v="5400"/>
    <s v="FLOW"/>
    <n v="0.95531915971983505"/>
    <n v="4.6792278314663337E-2"/>
    <s v="FLOW"/>
    <s v="-"/>
    <s v="NC"/>
    <s v="-"/>
    <m/>
    <m/>
    <m/>
    <m/>
    <s v="REPO"/>
    <s v="-"/>
    <s v="CHIKHALI"/>
    <s v="-"/>
    <s v="-"/>
    <s v="-"/>
    <n v="30562"/>
    <n v="96129"/>
    <n v="147"/>
    <n v="157"/>
    <s v="FLOW"/>
    <m/>
    <m/>
    <m/>
    <m/>
    <s v="NPA"/>
    <s v="MH14LW8132"/>
    <s v="XPULSE 200 4V PRO"/>
    <d v="2024-10-21T00:00:00"/>
    <n v="36"/>
    <s v="02.06.26"/>
    <x v="0"/>
    <m/>
    <m/>
    <m/>
    <m/>
    <m/>
    <m/>
    <m/>
    <m/>
    <m/>
    <m/>
    <m/>
    <m/>
    <m/>
    <n v="1"/>
    <m/>
    <m/>
    <m/>
    <m/>
    <m/>
    <m/>
    <m/>
    <m/>
    <m/>
    <m/>
    <m/>
    <m/>
    <m/>
    <m/>
    <m/>
    <m/>
    <m/>
    <m/>
    <m/>
    <m/>
    <m/>
    <m/>
    <m/>
    <m/>
    <m/>
    <m/>
    <m/>
    <m/>
    <m/>
    <m/>
    <m/>
    <m/>
    <m/>
    <m/>
    <m/>
    <m/>
    <m/>
    <m/>
    <m/>
    <m/>
    <m/>
    <m/>
    <m/>
    <m/>
    <m/>
    <m/>
    <m/>
    <m/>
    <m/>
    <m/>
    <m/>
    <m/>
    <m/>
    <m/>
    <m/>
    <m/>
    <m/>
    <m/>
    <m/>
    <m/>
    <m/>
    <m/>
    <m/>
    <m/>
    <m/>
    <m/>
    <m/>
    <m/>
    <m/>
    <m/>
    <m/>
    <m/>
    <m/>
    <m/>
    <m/>
    <m/>
    <m/>
    <m/>
    <m/>
    <m/>
    <x v="1"/>
    <x v="0"/>
    <s v="ZBHT0011"/>
    <s v="G6QxgmG6eI7"/>
    <s v="Allocated"/>
    <s v="Left Message (LMCB)"/>
    <s v="Visit cm residence address cm mother sd cm not living this address for a long time "/>
    <d v="2026-06-05T00:00:00"/>
    <m/>
    <m/>
    <m/>
    <m/>
    <s v="1193"/>
    <n v="5638"/>
    <n v="30367"/>
    <x v="0"/>
  </r>
  <r>
    <n v="462817786"/>
    <s v="HRUSHIKESH SUNIL PANGARE"/>
    <m/>
    <x v="0"/>
    <m/>
    <m/>
    <m/>
    <m/>
    <n v="4562"/>
    <n v="4017"/>
    <n v="4067"/>
    <n v="8689"/>
    <x v="0"/>
    <s v="FLOW"/>
    <x v="0"/>
    <x v="2"/>
    <n v="94988"/>
    <n v="50"/>
    <n v="0"/>
    <n v="796"/>
    <s v="-"/>
    <n v="0.10822450155865249"/>
    <n v="5.3270342023148433E-3"/>
    <s v="FLOW"/>
    <s v="-"/>
    <s v="-"/>
    <s v="-"/>
    <m/>
    <m/>
    <m/>
    <m/>
    <s v="-"/>
    <s v="-"/>
    <s v="VELU"/>
    <s v="-"/>
    <s v="-"/>
    <s v="-"/>
    <n v="4863"/>
    <n v="94988"/>
    <n v="27"/>
    <n v="37"/>
    <s v="FLOW"/>
    <m/>
    <m/>
    <m/>
    <m/>
    <s v="REGULAR"/>
    <s v="MH12WT3874"/>
    <s v="HUNTER 350 REBEL BLACK"/>
    <d v="2024-05-07T00:00:00"/>
    <n v="48"/>
    <s v="02.06.26"/>
    <x v="0"/>
    <m/>
    <m/>
    <m/>
    <m/>
    <m/>
    <m/>
    <m/>
    <m/>
    <m/>
    <m/>
    <n v="1"/>
    <m/>
    <m/>
    <m/>
    <m/>
    <m/>
    <m/>
    <m/>
    <m/>
    <m/>
    <m/>
    <m/>
    <m/>
    <m/>
    <m/>
    <m/>
    <m/>
    <m/>
    <m/>
    <m/>
    <m/>
    <m/>
    <m/>
    <m/>
    <m/>
    <m/>
    <m/>
    <m/>
    <m/>
    <m/>
    <m/>
    <m/>
    <m/>
    <m/>
    <m/>
    <m/>
    <m/>
    <m/>
    <m/>
    <m/>
    <m/>
    <m/>
    <m/>
    <m/>
    <m/>
    <m/>
    <m/>
    <m/>
    <m/>
    <m/>
    <m/>
    <m/>
    <m/>
    <m/>
    <m/>
    <m/>
    <m/>
    <m/>
    <m/>
    <m/>
    <m/>
    <m/>
    <m/>
    <m/>
    <m/>
    <m/>
    <m/>
    <m/>
    <m/>
    <m/>
    <m/>
    <m/>
    <m/>
    <m/>
    <m/>
    <m/>
    <m/>
    <m/>
    <m/>
    <m/>
    <m/>
    <m/>
    <m/>
    <m/>
    <x v="1"/>
    <x v="0"/>
    <s v="DUWT0011"/>
    <s v="G2YVtv2N9c"/>
    <s v="Allocated"/>
    <s v="Door Locked (NC_DL)"/>
    <s v="Customer home visit customer door lock "/>
    <d v="2026-06-04T00:00:00"/>
    <m/>
    <m/>
    <m/>
    <m/>
    <s v="110"/>
    <n v="4067"/>
    <n v="8689"/>
    <x v="0"/>
  </r>
  <r>
    <n v="467440993"/>
    <s v="ARCHANA SHIVAJI DAVKHAR"/>
    <m/>
    <x v="0"/>
    <m/>
    <m/>
    <m/>
    <m/>
    <n v="3535"/>
    <n v="13466"/>
    <n v="3293"/>
    <n v="17646"/>
    <x v="2"/>
    <s v="FLOW"/>
    <x v="0"/>
    <x v="5"/>
    <n v="94419"/>
    <n v="432"/>
    <n v="0"/>
    <n v="2250"/>
    <s v="FLOW"/>
    <n v="0.34107996191799361"/>
    <n v="3.0999543659690106E-2"/>
    <s v="FLOW"/>
    <s v="-"/>
    <s v="NC"/>
    <s v="-"/>
    <m/>
    <m/>
    <m/>
    <m/>
    <s v="REPO"/>
    <s v="-"/>
    <s v="DIGHI"/>
    <s v="-"/>
    <s v="-"/>
    <s v="-"/>
    <n v="16148"/>
    <n v="94419"/>
    <n v="116"/>
    <n v="126"/>
    <s v="FLOW"/>
    <m/>
    <m/>
    <m/>
    <m/>
    <s v="NPA"/>
    <m/>
    <s v="HONDA ACTIVA 125 DISC BSVI"/>
    <d v="2025-12-15T00:00:00"/>
    <n v="36"/>
    <s v="02.06.26"/>
    <x v="0"/>
    <m/>
    <m/>
    <m/>
    <m/>
    <m/>
    <m/>
    <m/>
    <m/>
    <m/>
    <m/>
    <m/>
    <m/>
    <m/>
    <m/>
    <m/>
    <m/>
    <m/>
    <m/>
    <m/>
    <m/>
    <m/>
    <m/>
    <m/>
    <m/>
    <m/>
    <m/>
    <m/>
    <m/>
    <m/>
    <m/>
    <m/>
    <m/>
    <m/>
    <m/>
    <m/>
    <m/>
    <m/>
    <m/>
    <m/>
    <m/>
    <m/>
    <m/>
    <m/>
    <m/>
    <m/>
    <m/>
    <m/>
    <m/>
    <m/>
    <m/>
    <m/>
    <m/>
    <m/>
    <m/>
    <m/>
    <m/>
    <m/>
    <m/>
    <m/>
    <m/>
    <m/>
    <m/>
    <m/>
    <m/>
    <m/>
    <m/>
    <m/>
    <m/>
    <m/>
    <m/>
    <m/>
    <m/>
    <m/>
    <m/>
    <m/>
    <m/>
    <m/>
    <m/>
    <m/>
    <m/>
    <m/>
    <m/>
    <m/>
    <m/>
    <m/>
    <m/>
    <m/>
    <m/>
    <m/>
    <m/>
    <m/>
    <m/>
    <m/>
    <m/>
    <x v="3"/>
    <x v="1"/>
    <s v="ZBHT0012"/>
    <s v="A6S8ct3aw9Ez"/>
    <s v="Allocated"/>
    <e v="#N/A"/>
    <e v="#N/A"/>
    <e v="#N/A"/>
    <m/>
    <m/>
    <m/>
    <m/>
    <s v="645"/>
    <n v="3293"/>
    <n v="17646"/>
    <x v="0"/>
  </r>
  <r>
    <n v="466788877"/>
    <s v="KALPESH PANDURANG JADHAV"/>
    <s v="ONLINE"/>
    <x v="7"/>
    <n v="6410"/>
    <m/>
    <m/>
    <m/>
    <n v="6310"/>
    <n v="6238"/>
    <n v="6330"/>
    <n v="6257"/>
    <x v="0"/>
    <s v="STABLE"/>
    <x v="1"/>
    <x v="0"/>
    <n v="94401"/>
    <n v="92"/>
    <n v="0"/>
    <n v="1343"/>
    <s v="15.05.26"/>
    <n v="7.9978344398200299E-2"/>
    <n v="5.2941145800808895E-3"/>
    <s v="STABLE"/>
    <s v="PAID"/>
    <s v="PAID"/>
    <s v="-"/>
    <m/>
    <m/>
    <m/>
    <m/>
    <s v="-"/>
    <s v="-"/>
    <s v="JANTA VASAHAT"/>
    <s v="-"/>
    <s v="-"/>
    <s v="-"/>
    <n v="7673"/>
    <n v="94401"/>
    <n v="27"/>
    <n v="6"/>
    <s v="STABLE"/>
    <m/>
    <m/>
    <m/>
    <m/>
    <s v="REGULAR"/>
    <s v="MH12YM2510"/>
    <s v="HONDA HORNET 2.0 BS VI"/>
    <d v="2025-08-30T00:00:00"/>
    <n v="24"/>
    <s v="02.06.26"/>
    <x v="0"/>
    <m/>
    <m/>
    <m/>
    <m/>
    <m/>
    <m/>
    <m/>
    <m/>
    <m/>
    <m/>
    <m/>
    <m/>
    <m/>
    <m/>
    <m/>
    <m/>
    <n v="2"/>
    <m/>
    <m/>
    <m/>
    <m/>
    <m/>
    <m/>
    <m/>
    <m/>
    <m/>
    <m/>
    <m/>
    <m/>
    <m/>
    <m/>
    <m/>
    <m/>
    <m/>
    <m/>
    <m/>
    <m/>
    <m/>
    <m/>
    <m/>
    <m/>
    <m/>
    <m/>
    <m/>
    <m/>
    <m/>
    <m/>
    <m/>
    <m/>
    <m/>
    <m/>
    <m/>
    <m/>
    <m/>
    <m/>
    <m/>
    <m/>
    <m/>
    <m/>
    <m/>
    <m/>
    <m/>
    <m/>
    <m/>
    <m/>
    <m/>
    <m/>
    <m/>
    <m/>
    <m/>
    <m/>
    <m/>
    <m/>
    <m/>
    <m/>
    <m/>
    <m/>
    <m/>
    <m/>
    <m/>
    <m/>
    <m/>
    <m/>
    <m/>
    <m/>
    <m/>
    <m/>
    <m/>
    <m/>
    <m/>
    <m/>
    <m/>
    <m/>
    <m/>
    <x v="2"/>
    <x v="0"/>
    <s v="DUWT0031"/>
    <s v="B2QzVEJ58b7"/>
    <s v="Allocated"/>
    <s v="Door Locked (NC_DL)"/>
    <s v="Customer house is door locked "/>
    <d v="2026-06-06T00:00:00"/>
    <m/>
    <m/>
    <m/>
    <m/>
    <s v="119"/>
    <n v="6330"/>
    <n v="12667"/>
    <x v="0"/>
  </r>
  <r>
    <n v="466775197"/>
    <s v="ALKA BHAGWAN CHAURE"/>
    <m/>
    <x v="0"/>
    <m/>
    <m/>
    <m/>
    <m/>
    <n v="4058"/>
    <n v="7870"/>
    <n v="4150"/>
    <n v="12455"/>
    <x v="4"/>
    <s v="FLOW"/>
    <x v="0"/>
    <x v="7"/>
    <n v="94243"/>
    <n v="338"/>
    <n v="0"/>
    <n v="3108.34"/>
    <s v="29.05.26"/>
    <n v="0.2565168139731453"/>
    <n v="2.0866472943662978E-2"/>
    <s v="FLOW"/>
    <s v="-"/>
    <s v="PTP"/>
    <s v="-"/>
    <m/>
    <m/>
    <m/>
    <m/>
    <s v="-"/>
    <s v="-"/>
    <s v="KAMSHET "/>
    <s v="-"/>
    <s v="-"/>
    <s v="-"/>
    <n v="11316.34"/>
    <n v="94243"/>
    <n v="57"/>
    <n v="67"/>
    <s v="FLOW"/>
    <m/>
    <m/>
    <m/>
    <m/>
    <s v="REGULAR"/>
    <s v="MH14MU2504"/>
    <s v="XTREME 125 R"/>
    <d v="2025-08-28T00:00:00"/>
    <n v="36"/>
    <s v="02.06.26"/>
    <x v="0"/>
    <m/>
    <m/>
    <m/>
    <m/>
    <m/>
    <m/>
    <m/>
    <m/>
    <m/>
    <m/>
    <n v="1"/>
    <m/>
    <m/>
    <m/>
    <m/>
    <m/>
    <m/>
    <m/>
    <m/>
    <m/>
    <m/>
    <m/>
    <m/>
    <m/>
    <m/>
    <m/>
    <m/>
    <m/>
    <m/>
    <m/>
    <m/>
    <m/>
    <m/>
    <m/>
    <m/>
    <m/>
    <m/>
    <m/>
    <m/>
    <m/>
    <m/>
    <m/>
    <m/>
    <m/>
    <m/>
    <m/>
    <m/>
    <m/>
    <m/>
    <m/>
    <m/>
    <m/>
    <m/>
    <m/>
    <m/>
    <m/>
    <m/>
    <m/>
    <m/>
    <m/>
    <m/>
    <m/>
    <m/>
    <m/>
    <m/>
    <m/>
    <m/>
    <m/>
    <m/>
    <m/>
    <m/>
    <m/>
    <m/>
    <m/>
    <m/>
    <m/>
    <m/>
    <m/>
    <m/>
    <m/>
    <m/>
    <m/>
    <m/>
    <m/>
    <m/>
    <m/>
    <m/>
    <m/>
    <m/>
    <m/>
    <m/>
    <m/>
    <m/>
    <m/>
    <x v="1"/>
    <x v="0"/>
    <s v="ZBHT0013"/>
    <s v="Goy2rMOILCc"/>
    <s v="Allocated"/>
    <s v="Promise To Pay (PTP)"/>
    <s v="Ptp"/>
    <d v="2026-06-15T00:00:00"/>
    <m/>
    <m/>
    <m/>
    <m/>
    <s v="527"/>
    <n v="4150"/>
    <n v="12455"/>
    <x v="0"/>
  </r>
  <r>
    <n v="466601702"/>
    <s v="SIKANDAR AJIJ MOMIN"/>
    <m/>
    <x v="0"/>
    <m/>
    <m/>
    <m/>
    <m/>
    <n v="3698"/>
    <n v="18483"/>
    <n v="4234"/>
    <n v="22995"/>
    <x v="5"/>
    <s v="FLOW"/>
    <x v="0"/>
    <x v="15"/>
    <n v="93898"/>
    <n v="543"/>
    <n v="0"/>
    <n v="2250"/>
    <s v="FLOW"/>
    <n v="0.60787105556758947"/>
    <n v="4.5706304540671996E-2"/>
    <s v="FLOW"/>
    <s v="-"/>
    <s v="LMCB"/>
    <s v="-"/>
    <m/>
    <m/>
    <m/>
    <m/>
    <s v="REPO"/>
    <s v="-"/>
    <s v="BHAWANI PETH"/>
    <s v="-"/>
    <s v="-"/>
    <s v="-"/>
    <n v="21276"/>
    <n v="93898"/>
    <n v="147"/>
    <n v="157"/>
    <s v="FLOW"/>
    <m/>
    <m/>
    <m/>
    <m/>
    <s v="NPA"/>
    <s v="MH12YM0097"/>
    <s v="SUZUKI BURGMAN STREET BT BSVI"/>
    <d v="2025-07-30T00:00:00"/>
    <n v="36"/>
    <s v="02.06.26"/>
    <x v="0"/>
    <m/>
    <m/>
    <m/>
    <m/>
    <m/>
    <m/>
    <m/>
    <m/>
    <m/>
    <m/>
    <m/>
    <m/>
    <m/>
    <n v="1"/>
    <m/>
    <m/>
    <m/>
    <m/>
    <m/>
    <m/>
    <m/>
    <m/>
    <m/>
    <m/>
    <m/>
    <m/>
    <m/>
    <m/>
    <m/>
    <m/>
    <m/>
    <m/>
    <m/>
    <m/>
    <m/>
    <m/>
    <m/>
    <m/>
    <m/>
    <m/>
    <m/>
    <m/>
    <m/>
    <m/>
    <m/>
    <m/>
    <m/>
    <m/>
    <m/>
    <m/>
    <m/>
    <m/>
    <m/>
    <m/>
    <m/>
    <m/>
    <m/>
    <m/>
    <m/>
    <m/>
    <m/>
    <m/>
    <m/>
    <m/>
    <m/>
    <m/>
    <m/>
    <m/>
    <m/>
    <m/>
    <m/>
    <m/>
    <m/>
    <m/>
    <m/>
    <m/>
    <m/>
    <m/>
    <m/>
    <m/>
    <m/>
    <m/>
    <m/>
    <m/>
    <m/>
    <m/>
    <m/>
    <m/>
    <m/>
    <m/>
    <m/>
    <m/>
    <m/>
    <m/>
    <x v="1"/>
    <x v="0"/>
    <s v="DUWT0014"/>
    <s v="G6I3cOZPwR7"/>
    <s v="Allocated"/>
    <s v="Left Message (LMCB)"/>
    <s v="Left message to mother "/>
    <d v="2026-06-05T00:00:00"/>
    <m/>
    <m/>
    <m/>
    <m/>
    <s v="814"/>
    <n v="4234"/>
    <n v="22995"/>
    <x v="0"/>
  </r>
  <r>
    <n v="468046860"/>
    <s v="MAYUR DIPAK BHOITE"/>
    <s v="ONLINE"/>
    <x v="10"/>
    <n v="3153"/>
    <m/>
    <m/>
    <m/>
    <n v="2700"/>
    <n v="2788"/>
    <n v="2788"/>
    <n v="2335"/>
    <x v="0"/>
    <s v="RB"/>
    <x v="1"/>
    <x v="9"/>
    <n v="93580"/>
    <n v="0"/>
    <n v="0"/>
    <n v="450"/>
    <s v="-"/>
    <n v="4.03571487777028E-2"/>
    <n v="5.2480719738558874E-3"/>
    <s v="RB"/>
    <s v="PAID"/>
    <s v="-"/>
    <s v="-"/>
    <m/>
    <m/>
    <m/>
    <m/>
    <s v="-"/>
    <s v="-"/>
    <s v="NARAYAN GAON"/>
    <s v="-"/>
    <s v="-"/>
    <s v="-"/>
    <n v="3238"/>
    <n v="93580"/>
    <n v="22"/>
    <n v="0"/>
    <s v="RB"/>
    <m/>
    <m/>
    <m/>
    <m/>
    <s v="REGULAR"/>
    <m/>
    <s v="ACCESS SPL ED DISC CBS BT BSVI"/>
    <d v="2026-04-08T00:00:00"/>
    <n v="48"/>
    <s v="02.06.26"/>
    <x v="0"/>
    <m/>
    <m/>
    <m/>
    <m/>
    <m/>
    <m/>
    <m/>
    <n v="1"/>
    <m/>
    <m/>
    <m/>
    <m/>
    <m/>
    <m/>
    <m/>
    <m/>
    <m/>
    <m/>
    <m/>
    <m/>
    <m/>
    <m/>
    <m/>
    <m/>
    <m/>
    <m/>
    <m/>
    <m/>
    <m/>
    <m/>
    <m/>
    <m/>
    <m/>
    <m/>
    <m/>
    <m/>
    <m/>
    <m/>
    <m/>
    <m/>
    <m/>
    <m/>
    <m/>
    <m/>
    <m/>
    <m/>
    <m/>
    <m/>
    <m/>
    <m/>
    <m/>
    <m/>
    <m/>
    <m/>
    <m/>
    <m/>
    <m/>
    <m/>
    <m/>
    <m/>
    <m/>
    <m/>
    <m/>
    <m/>
    <m/>
    <m/>
    <m/>
    <m/>
    <m/>
    <m/>
    <m/>
    <m/>
    <m/>
    <m/>
    <m/>
    <m/>
    <m/>
    <m/>
    <m/>
    <m/>
    <m/>
    <m/>
    <m/>
    <m/>
    <m/>
    <m/>
    <m/>
    <m/>
    <m/>
    <m/>
    <m/>
    <m/>
    <m/>
    <m/>
    <x v="1"/>
    <x v="0"/>
    <s v="ZBHT0021"/>
    <s v="G2ykcOShmGkb"/>
    <s v="Allocated"/>
    <s v="Promise To Pay (PTP)"/>
    <s v="Ptp"/>
    <d v="2026-06-15T00:00:00"/>
    <m/>
    <m/>
    <m/>
    <m/>
    <s v="0"/>
    <n v="2788"/>
    <n v="5488"/>
    <x v="0"/>
  </r>
  <r>
    <n v="463343105"/>
    <s v="GANESH BALU KOLEKAR"/>
    <m/>
    <x v="0"/>
    <m/>
    <m/>
    <m/>
    <m/>
    <n v="3923"/>
    <n v="13015"/>
    <n v="2021"/>
    <n v="17905"/>
    <x v="2"/>
    <s v="FLOW"/>
    <x v="0"/>
    <x v="10"/>
    <n v="93218"/>
    <n v="775"/>
    <n v="0"/>
    <n v="6300"/>
    <s v="FLOW"/>
    <n v="0.65807289644412759"/>
    <n v="3.0605232642465945E-2"/>
    <s v="FLOW"/>
    <s v="-"/>
    <s v="PTP"/>
    <s v="-"/>
    <m/>
    <m/>
    <m/>
    <m/>
    <s v="REPO"/>
    <s v="-"/>
    <s v="BIRADWADI"/>
    <s v="-"/>
    <s v="-"/>
    <s v="-"/>
    <n v="20090"/>
    <n v="93218"/>
    <n v="116"/>
    <n v="126"/>
    <s v="FLOW"/>
    <m/>
    <m/>
    <m/>
    <m/>
    <s v="NPA"/>
    <s v="MH14LR2068"/>
    <s v="TVS JUPITER 125 DISC SXC"/>
    <d v="2024-06-29T00:00:00"/>
    <n v="48"/>
    <s v="02.06.26"/>
    <x v="0"/>
    <m/>
    <m/>
    <m/>
    <m/>
    <m/>
    <m/>
    <m/>
    <m/>
    <m/>
    <m/>
    <m/>
    <m/>
    <m/>
    <m/>
    <m/>
    <m/>
    <n v="1"/>
    <m/>
    <m/>
    <m/>
    <m/>
    <m/>
    <m/>
    <m/>
    <m/>
    <m/>
    <m/>
    <m/>
    <m/>
    <m/>
    <m/>
    <m/>
    <m/>
    <m/>
    <m/>
    <m/>
    <m/>
    <m/>
    <m/>
    <m/>
    <m/>
    <m/>
    <m/>
    <m/>
    <m/>
    <m/>
    <m/>
    <m/>
    <m/>
    <m/>
    <m/>
    <m/>
    <m/>
    <m/>
    <m/>
    <m/>
    <m/>
    <m/>
    <m/>
    <m/>
    <m/>
    <m/>
    <m/>
    <m/>
    <m/>
    <m/>
    <m/>
    <m/>
    <m/>
    <m/>
    <m/>
    <m/>
    <m/>
    <m/>
    <m/>
    <m/>
    <m/>
    <m/>
    <m/>
    <m/>
    <m/>
    <m/>
    <m/>
    <m/>
    <m/>
    <m/>
    <m/>
    <m/>
    <m/>
    <m/>
    <m/>
    <m/>
    <m/>
    <m/>
    <x v="1"/>
    <x v="0"/>
    <s v="ZBHT0010"/>
    <s v="kPgAxgqq4NIz"/>
    <s v="Allocated"/>
    <s v="Promise To Pay (PTP)"/>
    <s v="Ptp "/>
    <d v="2026-06-08T00:00:00"/>
    <m/>
    <m/>
    <m/>
    <m/>
    <s v="967"/>
    <n v="2021"/>
    <n v="17905"/>
    <x v="0"/>
  </r>
  <r>
    <n v="459582628"/>
    <s v="SANKALP ASHOK SABLE"/>
    <s v="ONLINE"/>
    <x v="4"/>
    <n v="17875"/>
    <m/>
    <m/>
    <m/>
    <n v="5832"/>
    <n v="11511"/>
    <n v="6041"/>
    <n v="-529"/>
    <x v="4"/>
    <s v="RB"/>
    <x v="1"/>
    <x v="1"/>
    <n v="93200"/>
    <n v="362"/>
    <n v="0"/>
    <n v="0"/>
    <s v="-"/>
    <n v="0.16523114427655536"/>
    <n v="2.0635540871464082E-2"/>
    <s v="RB"/>
    <s v="PAID"/>
    <s v="-"/>
    <s v="-"/>
    <m/>
    <m/>
    <m/>
    <m/>
    <s v="-"/>
    <s v="-"/>
    <s v="CHIKHALI"/>
    <s v="-"/>
    <s v="-"/>
    <s v="-"/>
    <n v="11873"/>
    <n v="93200"/>
    <n v="57"/>
    <n v="6"/>
    <s v="STABLE"/>
    <m/>
    <m/>
    <m/>
    <m/>
    <s v="REGULAR"/>
    <s v="MH14LD7276"/>
    <s v="CLASSIC 350 DARK STEALTH BLACK"/>
    <d v="2023-08-30T00:00:00"/>
    <n v="48"/>
    <s v="02.06.26"/>
    <x v="0"/>
    <m/>
    <m/>
    <m/>
    <m/>
    <m/>
    <m/>
    <m/>
    <m/>
    <m/>
    <m/>
    <m/>
    <m/>
    <m/>
    <m/>
    <m/>
    <m/>
    <n v="1"/>
    <m/>
    <m/>
    <m/>
    <m/>
    <m/>
    <m/>
    <m/>
    <m/>
    <m/>
    <m/>
    <m/>
    <m/>
    <m/>
    <m/>
    <m/>
    <m/>
    <m/>
    <m/>
    <m/>
    <m/>
    <m/>
    <m/>
    <m/>
    <m/>
    <m/>
    <m/>
    <m/>
    <m/>
    <m/>
    <m/>
    <m/>
    <m/>
    <m/>
    <m/>
    <m/>
    <m/>
    <m/>
    <m/>
    <m/>
    <m/>
    <m/>
    <m/>
    <m/>
    <m/>
    <m/>
    <m/>
    <m/>
    <m/>
    <m/>
    <m/>
    <m/>
    <m/>
    <m/>
    <m/>
    <m/>
    <m/>
    <m/>
    <m/>
    <m/>
    <m/>
    <m/>
    <m/>
    <m/>
    <m/>
    <m/>
    <m/>
    <m/>
    <m/>
    <m/>
    <m/>
    <m/>
    <m/>
    <m/>
    <m/>
    <m/>
    <m/>
    <m/>
    <x v="1"/>
    <x v="0"/>
    <s v="ZBHT0011"/>
    <s v="B2KpeFL_DIz"/>
    <s v="Allocated"/>
    <s v="Left Message (LMCB)"/>
    <s v="Visit cm residence address cm is not at home cm mother sd tw 3rd party used "/>
    <d v="2026-06-06T00:00:00"/>
    <m/>
    <m/>
    <m/>
    <m/>
    <s v="3"/>
    <n v="6041"/>
    <n v="17346"/>
    <x v="0"/>
  </r>
  <r>
    <n v="467169041"/>
    <s v="PRAKASH SADASHIV CHAUDHARI"/>
    <m/>
    <x v="0"/>
    <m/>
    <m/>
    <m/>
    <m/>
    <n v="2999"/>
    <n v="2751"/>
    <n v="2807"/>
    <n v="5857"/>
    <x v="0"/>
    <s v="FLOW"/>
    <x v="0"/>
    <x v="9"/>
    <n v="93009"/>
    <n v="56"/>
    <n v="0"/>
    <n v="2617"/>
    <s v="15.05.26"/>
    <n v="4.0110900306319294E-2"/>
    <n v="5.2160496496726034E-3"/>
    <s v="FLOW"/>
    <s v="-"/>
    <s v="PTP"/>
    <s v="-"/>
    <m/>
    <m/>
    <m/>
    <m/>
    <s v="-"/>
    <s v="-"/>
    <s v="NARAYAN GAON"/>
    <s v="-"/>
    <s v="-"/>
    <s v="-"/>
    <n v="5424"/>
    <n v="93009"/>
    <n v="22"/>
    <n v="32"/>
    <s v="FLOW"/>
    <m/>
    <m/>
    <m/>
    <m/>
    <s v="REGULAR"/>
    <s v="MH12YW6209"/>
    <s v="YAMAHA FASCINO S 125 DLX"/>
    <d v="2025-10-27T00:00:00"/>
    <n v="48"/>
    <s v="02.06.26"/>
    <x v="0"/>
    <m/>
    <m/>
    <m/>
    <m/>
    <m/>
    <m/>
    <m/>
    <n v="1"/>
    <m/>
    <m/>
    <m/>
    <m/>
    <m/>
    <m/>
    <m/>
    <m/>
    <m/>
    <m/>
    <m/>
    <m/>
    <m/>
    <m/>
    <m/>
    <m/>
    <m/>
    <m/>
    <m/>
    <m/>
    <m/>
    <m/>
    <m/>
    <m/>
    <m/>
    <m/>
    <m/>
    <m/>
    <m/>
    <m/>
    <m/>
    <m/>
    <m/>
    <m/>
    <m/>
    <m/>
    <m/>
    <m/>
    <m/>
    <m/>
    <m/>
    <m/>
    <m/>
    <m/>
    <m/>
    <m/>
    <m/>
    <m/>
    <m/>
    <m/>
    <m/>
    <m/>
    <m/>
    <m/>
    <m/>
    <m/>
    <m/>
    <m/>
    <m/>
    <m/>
    <m/>
    <m/>
    <m/>
    <m/>
    <m/>
    <m/>
    <m/>
    <m/>
    <m/>
    <m/>
    <m/>
    <m/>
    <m/>
    <m/>
    <m/>
    <m/>
    <m/>
    <m/>
    <m/>
    <m/>
    <m/>
    <m/>
    <m/>
    <m/>
    <m/>
    <m/>
    <x v="1"/>
    <x v="0"/>
    <s v="ZBHT0021"/>
    <s v="kP_6YWHaZuc"/>
    <s v="Allocated"/>
    <s v="Left Message (LMCB)"/>
    <s v="Lmcb wife"/>
    <d v="2026-06-03T00:00:00"/>
    <m/>
    <m/>
    <m/>
    <m/>
    <s v="107"/>
    <n v="2807"/>
    <n v="5857"/>
    <x v="0"/>
  </r>
  <r>
    <n v="466835999"/>
    <s v="ARUN NIVRITTI KADAM"/>
    <s v="ONLINE"/>
    <x v="8"/>
    <n v="10000"/>
    <m/>
    <m/>
    <m/>
    <n v="3876"/>
    <n v="11606"/>
    <n v="4195"/>
    <n v="5807"/>
    <x v="1"/>
    <s v="RB"/>
    <x v="1"/>
    <x v="3"/>
    <n v="92694"/>
    <n v="341"/>
    <n v="0"/>
    <n v="3150"/>
    <s v="FLOW"/>
    <n v="0.38760334981221134"/>
    <n v="2.4540853924182187E-2"/>
    <s v="RB"/>
    <s v="PAID"/>
    <s v="LMCB"/>
    <s v="-"/>
    <m/>
    <m/>
    <m/>
    <m/>
    <s v="REPO"/>
    <s v="-"/>
    <s v="KHARABWADI"/>
    <s v="-"/>
    <s v="-"/>
    <s v="-"/>
    <n v="15097"/>
    <n v="92694"/>
    <n v="88"/>
    <n v="6"/>
    <s v="STABLE"/>
    <m/>
    <m/>
    <m/>
    <m/>
    <s v="REGULAR"/>
    <s v="MH14MP9082"/>
    <s v="HONDA ACTIVA STD 2B"/>
    <d v="2025-09-06T00:00:00"/>
    <n v="36"/>
    <s v="02.06.26"/>
    <x v="0"/>
    <m/>
    <n v="1"/>
    <m/>
    <m/>
    <n v="1"/>
    <m/>
    <m/>
    <m/>
    <m/>
    <m/>
    <m/>
    <m/>
    <m/>
    <m/>
    <m/>
    <m/>
    <m/>
    <m/>
    <m/>
    <m/>
    <m/>
    <m/>
    <m/>
    <m/>
    <m/>
    <m/>
    <m/>
    <m/>
    <m/>
    <m/>
    <m/>
    <m/>
    <m/>
    <m/>
    <m/>
    <m/>
    <m/>
    <m/>
    <m/>
    <m/>
    <m/>
    <m/>
    <m/>
    <m/>
    <m/>
    <m/>
    <m/>
    <m/>
    <m/>
    <m/>
    <m/>
    <m/>
    <m/>
    <m/>
    <m/>
    <m/>
    <m/>
    <m/>
    <m/>
    <m/>
    <m/>
    <m/>
    <m/>
    <m/>
    <m/>
    <m/>
    <m/>
    <m/>
    <m/>
    <m/>
    <m/>
    <m/>
    <m/>
    <m/>
    <m/>
    <m/>
    <m/>
    <m/>
    <m/>
    <m/>
    <m/>
    <m/>
    <m/>
    <m/>
    <m/>
    <m/>
    <m/>
    <m/>
    <m/>
    <m/>
    <m/>
    <m/>
    <m/>
    <m/>
    <x v="2"/>
    <x v="0"/>
    <s v="DUWT0017"/>
    <s v="BoMHJjyJxjz"/>
    <s v="Allocated"/>
    <s v="Promise To Pay (PTP)"/>
    <s v="Customer pay online "/>
    <d v="2026-06-02T00:00:00"/>
    <m/>
    <m/>
    <m/>
    <m/>
    <s v="325"/>
    <n v="4195"/>
    <n v="15807"/>
    <x v="1"/>
  </r>
  <r>
    <n v="460840552"/>
    <s v="LAKSHMI SRIKANTH PANTULA"/>
    <m/>
    <x v="0"/>
    <m/>
    <m/>
    <m/>
    <m/>
    <n v="9086"/>
    <n v="36344"/>
    <n v="9988"/>
    <n v="46816"/>
    <x v="2"/>
    <s v="FLOW"/>
    <x v="0"/>
    <x v="5"/>
    <n v="92396"/>
    <n v="902"/>
    <n v="0"/>
    <n v="1800"/>
    <s v="-"/>
    <n v="0.33377206029903872"/>
    <n v="3.0335354494124347E-2"/>
    <s v="FLOW"/>
    <s v="-"/>
    <s v="-"/>
    <s v="-"/>
    <m/>
    <m/>
    <m/>
    <m/>
    <s v="REPO"/>
    <s v="-"/>
    <s v="KHARADI"/>
    <s v="-"/>
    <s v="-"/>
    <s v="-"/>
    <n v="39046"/>
    <n v="92396"/>
    <n v="116"/>
    <n v="126"/>
    <s v="FLOW"/>
    <m/>
    <m/>
    <m/>
    <m/>
    <s v="NPA"/>
    <s v="MH12WF2417"/>
    <s v="METEOR 350 FIREBALL BLACK"/>
    <d v="2023-11-22T00:00:00"/>
    <n v="36"/>
    <s v="02.06.26"/>
    <x v="0"/>
    <m/>
    <m/>
    <m/>
    <m/>
    <m/>
    <m/>
    <m/>
    <m/>
    <m/>
    <m/>
    <m/>
    <m/>
    <m/>
    <m/>
    <m/>
    <m/>
    <m/>
    <m/>
    <m/>
    <m/>
    <m/>
    <m/>
    <m/>
    <m/>
    <m/>
    <m/>
    <m/>
    <m/>
    <n v="1"/>
    <m/>
    <m/>
    <m/>
    <m/>
    <m/>
    <m/>
    <m/>
    <m/>
    <m/>
    <m/>
    <m/>
    <m/>
    <m/>
    <m/>
    <m/>
    <m/>
    <m/>
    <m/>
    <m/>
    <m/>
    <m/>
    <m/>
    <m/>
    <m/>
    <m/>
    <m/>
    <m/>
    <m/>
    <m/>
    <m/>
    <m/>
    <m/>
    <m/>
    <m/>
    <m/>
    <m/>
    <m/>
    <m/>
    <m/>
    <m/>
    <m/>
    <m/>
    <m/>
    <m/>
    <m/>
    <m/>
    <m/>
    <m/>
    <m/>
    <m/>
    <m/>
    <m/>
    <m/>
    <m/>
    <m/>
    <m/>
    <m/>
    <m/>
    <m/>
    <m/>
    <m/>
    <m/>
    <m/>
    <m/>
    <m/>
    <x v="1"/>
    <x v="0"/>
    <s v="ZBHT0012"/>
    <s v="GP3A8-EMrKm"/>
    <s v="Allocated"/>
    <e v="#N/A"/>
    <e v="#N/A"/>
    <e v="#N/A"/>
    <m/>
    <m/>
    <m/>
    <m/>
    <s v="1386"/>
    <n v="9988"/>
    <n v="46816"/>
    <x v="0"/>
  </r>
  <r>
    <n v="466785163"/>
    <s v="VIJAY ANIL KAMBLE"/>
    <s v="ONLINE"/>
    <x v="1"/>
    <n v="7600"/>
    <m/>
    <m/>
    <s v="BANK RB 05"/>
    <n v="3720"/>
    <n v="10820"/>
    <n v="3791"/>
    <n v="7244"/>
    <x v="1"/>
    <s v="RB"/>
    <x v="1"/>
    <x v="7"/>
    <n v="92240"/>
    <n v="411"/>
    <n v="0"/>
    <n v="0"/>
    <s v="04.05.26"/>
    <n v="0.26360484193854727"/>
    <n v="2.4420656849057813E-2"/>
    <s v="RB"/>
    <s v="PAID"/>
    <s v="PAID"/>
    <s v="-"/>
    <m/>
    <m/>
    <m/>
    <m/>
    <s v="REPO"/>
    <s v="-"/>
    <s v="LONAVALA"/>
    <s v="-"/>
    <s v="-"/>
    <s v="-"/>
    <n v="11231"/>
    <n v="92240"/>
    <n v="88"/>
    <n v="37"/>
    <s v="STABLE"/>
    <m/>
    <m/>
    <m/>
    <m/>
    <s v="REGULAR"/>
    <s v="MH14MP8491"/>
    <s v="HONDA ACTIVA 125 DISC 2B"/>
    <d v="2025-08-29T00:00:00"/>
    <n v="36"/>
    <s v="02.06.26"/>
    <x v="0"/>
    <m/>
    <m/>
    <m/>
    <m/>
    <m/>
    <m/>
    <m/>
    <n v="2"/>
    <m/>
    <m/>
    <m/>
    <m/>
    <m/>
    <m/>
    <m/>
    <m/>
    <m/>
    <m/>
    <m/>
    <m/>
    <m/>
    <m/>
    <m/>
    <m/>
    <m/>
    <m/>
    <m/>
    <m/>
    <m/>
    <m/>
    <m/>
    <m/>
    <m/>
    <m/>
    <m/>
    <m/>
    <m/>
    <m/>
    <m/>
    <m/>
    <m/>
    <m/>
    <m/>
    <m/>
    <m/>
    <m/>
    <m/>
    <m/>
    <m/>
    <m/>
    <m/>
    <m/>
    <m/>
    <m/>
    <m/>
    <m/>
    <m/>
    <m/>
    <m/>
    <m/>
    <m/>
    <m/>
    <m/>
    <m/>
    <m/>
    <m/>
    <m/>
    <m/>
    <m/>
    <m/>
    <m/>
    <m/>
    <m/>
    <m/>
    <m/>
    <m/>
    <m/>
    <m/>
    <m/>
    <m/>
    <m/>
    <m/>
    <m/>
    <m/>
    <m/>
    <m/>
    <m/>
    <m/>
    <m/>
    <m/>
    <m/>
    <m/>
    <m/>
    <m/>
    <x v="2"/>
    <x v="0"/>
    <s v="ZBHT0013"/>
    <s v="koVaHu-hfa7"/>
    <s v="Allocated"/>
    <s v="Payment (PAID)"/>
    <s v="Paid online "/>
    <d v="2026-06-03T00:00:00"/>
    <m/>
    <m/>
    <m/>
    <m/>
    <s v="304"/>
    <n v="3791"/>
    <n v="14844"/>
    <x v="1"/>
  </r>
  <r>
    <n v="465222064"/>
    <s v="BIKASH SARMA"/>
    <m/>
    <x v="0"/>
    <m/>
    <m/>
    <m/>
    <m/>
    <n v="3538"/>
    <n v="3484"/>
    <n v="3538"/>
    <n v="7176"/>
    <x v="0"/>
    <s v="FLOW"/>
    <x v="0"/>
    <x v="5"/>
    <n v="91274"/>
    <n v="54"/>
    <n v="0"/>
    <n v="3103"/>
    <s v="31.05.26"/>
    <n v="5.2832469589928259E-2"/>
    <n v="5.1187488923030806E-3"/>
    <s v="FLOW"/>
    <s v="-"/>
    <s v="NC"/>
    <s v="-"/>
    <m/>
    <m/>
    <m/>
    <m/>
    <s v="-"/>
    <s v="-"/>
    <s v="WADGAON SHERI"/>
    <s v="-"/>
    <s v="-"/>
    <s v="-"/>
    <n v="6641"/>
    <n v="91274"/>
    <n v="27"/>
    <n v="37"/>
    <s v="FLOW"/>
    <m/>
    <m/>
    <m/>
    <m/>
    <s v="REGULAR"/>
    <s v="MH12XS6005"/>
    <s v="HUNTER 350 REBEL BLUE"/>
    <d v="2025-01-15T00:00:00"/>
    <n v="48"/>
    <s v="02.06.26"/>
    <x v="0"/>
    <m/>
    <m/>
    <m/>
    <m/>
    <m/>
    <m/>
    <m/>
    <n v="1"/>
    <m/>
    <m/>
    <m/>
    <m/>
    <m/>
    <m/>
    <m/>
    <m/>
    <m/>
    <m/>
    <m/>
    <m/>
    <m/>
    <m/>
    <m/>
    <m/>
    <m/>
    <m/>
    <m/>
    <m/>
    <m/>
    <m/>
    <m/>
    <m/>
    <m/>
    <m/>
    <m/>
    <m/>
    <m/>
    <m/>
    <m/>
    <m/>
    <m/>
    <m/>
    <m/>
    <m/>
    <m/>
    <m/>
    <m/>
    <m/>
    <m/>
    <m/>
    <m/>
    <m/>
    <m/>
    <m/>
    <m/>
    <m/>
    <m/>
    <m/>
    <m/>
    <m/>
    <m/>
    <m/>
    <m/>
    <m/>
    <m/>
    <m/>
    <m/>
    <m/>
    <m/>
    <m/>
    <m/>
    <m/>
    <m/>
    <m/>
    <m/>
    <m/>
    <m/>
    <m/>
    <m/>
    <m/>
    <m/>
    <m/>
    <m/>
    <m/>
    <m/>
    <m/>
    <m/>
    <m/>
    <m/>
    <m/>
    <m/>
    <m/>
    <m/>
    <m/>
    <x v="1"/>
    <x v="0"/>
    <s v="ZBHT0012"/>
    <s v="k2G6ktRHJ97"/>
    <s v="Allocated"/>
    <s v="No Such Person (NC_NSP)"/>
    <s v="Nc"/>
    <d v="2026-06-03T00:00:00"/>
    <m/>
    <m/>
    <m/>
    <m/>
    <s v="154"/>
    <n v="3538"/>
    <n v="7176"/>
    <x v="0"/>
  </r>
  <r>
    <n v="464425420"/>
    <s v="TANMAYEE RAJENDRA GAIKWAD"/>
    <m/>
    <x v="0"/>
    <m/>
    <m/>
    <m/>
    <m/>
    <n v="10801"/>
    <n v="32379"/>
    <n v="11576"/>
    <n v="43180"/>
    <x v="1"/>
    <s v="FLOW"/>
    <x v="0"/>
    <x v="2"/>
    <n v="91033"/>
    <n v="799"/>
    <n v="0"/>
    <n v="0"/>
    <s v="FLOW"/>
    <n v="0.51756157673977654"/>
    <n v="2.4101102070037728E-2"/>
    <s v="FLOW"/>
    <s v="-"/>
    <s v="NC"/>
    <s v="-"/>
    <m/>
    <m/>
    <m/>
    <m/>
    <s v="REPO"/>
    <s v="-"/>
    <s v="BHOR"/>
    <s v="-"/>
    <s v="-"/>
    <s v="-"/>
    <n v="33178"/>
    <n v="91033"/>
    <n v="88"/>
    <n v="98"/>
    <s v="FLOW"/>
    <m/>
    <m/>
    <m/>
    <m/>
    <s v="REGULAR"/>
    <s v="MH12XK5986"/>
    <s v="METEOR 350 FIREBALL RED"/>
    <d v="2024-10-24T00:00:00"/>
    <n v="24"/>
    <s v="02.06.26"/>
    <x v="0"/>
    <m/>
    <m/>
    <m/>
    <m/>
    <m/>
    <m/>
    <m/>
    <m/>
    <m/>
    <m/>
    <n v="1"/>
    <m/>
    <m/>
    <m/>
    <m/>
    <m/>
    <m/>
    <m/>
    <m/>
    <m/>
    <m/>
    <m/>
    <n v="1"/>
    <m/>
    <m/>
    <m/>
    <m/>
    <m/>
    <m/>
    <m/>
    <m/>
    <m/>
    <m/>
    <m/>
    <m/>
    <m/>
    <m/>
    <m/>
    <m/>
    <m/>
    <m/>
    <m/>
    <m/>
    <m/>
    <m/>
    <m/>
    <m/>
    <m/>
    <m/>
    <m/>
    <m/>
    <m/>
    <m/>
    <m/>
    <m/>
    <m/>
    <m/>
    <m/>
    <m/>
    <m/>
    <m/>
    <m/>
    <m/>
    <m/>
    <m/>
    <m/>
    <m/>
    <m/>
    <m/>
    <m/>
    <m/>
    <m/>
    <m/>
    <m/>
    <m/>
    <m/>
    <m/>
    <m/>
    <m/>
    <m/>
    <m/>
    <m/>
    <m/>
    <m/>
    <m/>
    <m/>
    <m/>
    <m/>
    <m/>
    <m/>
    <m/>
    <m/>
    <m/>
    <m/>
    <x v="2"/>
    <x v="0"/>
    <s v="DUWT0011"/>
    <e v="#N/A"/>
    <e v="#N/A"/>
    <s v="No Intention to pay (NITP)"/>
    <s v="Customer home visit customer no intention to pay "/>
    <d v="2026-06-08T00:00:00"/>
    <m/>
    <m/>
    <m/>
    <m/>
    <n v="0"/>
    <n v="11576"/>
    <n v="43180"/>
    <x v="1"/>
  </r>
  <r>
    <n v="467135103"/>
    <s v="SAGAR KISAN KADU"/>
    <m/>
    <x v="0"/>
    <m/>
    <m/>
    <m/>
    <m/>
    <n v="4748"/>
    <n v="23740"/>
    <n v="5500"/>
    <n v="29616"/>
    <x v="5"/>
    <s v="FLOW"/>
    <x v="0"/>
    <x v="13"/>
    <n v="90931"/>
    <n v="752"/>
    <n v="0"/>
    <n v="2250"/>
    <s v="FLOW"/>
    <n v="0.36438426428688786"/>
    <n v="4.426207137732268E-2"/>
    <s v="FLOW"/>
    <s v="-"/>
    <s v="EXP"/>
    <s v="-"/>
    <m/>
    <m/>
    <m/>
    <m/>
    <s v="REPO"/>
    <s v="-"/>
    <s v="VADGAON MAVAL"/>
    <s v="-"/>
    <s v="-"/>
    <s v="-"/>
    <n v="26742"/>
    <n v="90931"/>
    <n v="147"/>
    <n v="157"/>
    <s v="FLOW"/>
    <m/>
    <m/>
    <m/>
    <m/>
    <s v="NPA"/>
    <s v="MH14MX1180"/>
    <s v="PLEASURE PLUS XTEC DRUM CAST"/>
    <d v="2025-10-23T00:00:00"/>
    <n v="24"/>
    <s v="02.06.26"/>
    <x v="0"/>
    <m/>
    <m/>
    <m/>
    <m/>
    <m/>
    <m/>
    <m/>
    <m/>
    <m/>
    <m/>
    <m/>
    <m/>
    <m/>
    <n v="1"/>
    <m/>
    <m/>
    <m/>
    <m/>
    <m/>
    <m/>
    <m/>
    <m/>
    <m/>
    <m/>
    <m/>
    <m/>
    <m/>
    <m/>
    <m/>
    <m/>
    <m/>
    <m/>
    <m/>
    <m/>
    <m/>
    <m/>
    <m/>
    <m/>
    <m/>
    <m/>
    <m/>
    <m/>
    <m/>
    <m/>
    <m/>
    <m/>
    <m/>
    <m/>
    <m/>
    <m/>
    <m/>
    <m/>
    <m/>
    <m/>
    <m/>
    <m/>
    <m/>
    <m/>
    <m/>
    <m/>
    <m/>
    <m/>
    <m/>
    <m/>
    <m/>
    <m/>
    <m/>
    <m/>
    <m/>
    <m/>
    <m/>
    <m/>
    <m/>
    <m/>
    <m/>
    <m/>
    <m/>
    <m/>
    <m/>
    <m/>
    <m/>
    <m/>
    <m/>
    <m/>
    <m/>
    <m/>
    <m/>
    <m/>
    <m/>
    <m/>
    <m/>
    <m/>
    <m/>
    <m/>
    <x v="1"/>
    <x v="0"/>
    <s v="DUWT0027"/>
    <s v="BPpB-xwpr1Em"/>
    <s v="Allocated"/>
    <s v="Deceased Customer (EXP)"/>
    <s v="Visited to Customers residence address met with his Brother but Customer is Expired "/>
    <d v="2026-06-05T00:00:00"/>
    <m/>
    <m/>
    <m/>
    <m/>
    <s v="1128"/>
    <n v="5500"/>
    <n v="29616"/>
    <x v="0"/>
  </r>
  <r>
    <n v="465765507"/>
    <s v="ANIL DINKAR RATHOD"/>
    <m/>
    <x v="0"/>
    <m/>
    <m/>
    <m/>
    <m/>
    <n v="4246"/>
    <n v="16880"/>
    <n v="4707"/>
    <n v="21986"/>
    <x v="2"/>
    <s v="FLOW"/>
    <x v="0"/>
    <x v="13"/>
    <n v="90749"/>
    <n v="565"/>
    <n v="0"/>
    <n v="2250"/>
    <s v="FLOW"/>
    <n v="1"/>
    <n v="2.9794613240695381E-2"/>
    <s v="FLOW"/>
    <s v="-"/>
    <s v="NC"/>
    <s v="-"/>
    <m/>
    <m/>
    <m/>
    <m/>
    <s v="REPO"/>
    <s v="-"/>
    <s v="TALEGAON DABADE"/>
    <s v="-"/>
    <s v="-"/>
    <s v="-"/>
    <n v="19695"/>
    <n v="90749"/>
    <n v="116"/>
    <n v="126"/>
    <s v="FLOW"/>
    <m/>
    <m/>
    <m/>
    <m/>
    <s v="NPA"/>
    <s v="MH14MJ0569"/>
    <s v="HONDA ACTIVA DLX 2B"/>
    <d v="2025-03-24T00:00:00"/>
    <n v="36"/>
    <s v="02.06.26"/>
    <x v="0"/>
    <m/>
    <m/>
    <m/>
    <m/>
    <m/>
    <m/>
    <m/>
    <m/>
    <m/>
    <m/>
    <m/>
    <m/>
    <m/>
    <n v="1"/>
    <m/>
    <m/>
    <m/>
    <m/>
    <m/>
    <m/>
    <m/>
    <m/>
    <m/>
    <m/>
    <m/>
    <m/>
    <m/>
    <m/>
    <m/>
    <m/>
    <m/>
    <m/>
    <m/>
    <m/>
    <m/>
    <m/>
    <m/>
    <m/>
    <m/>
    <m/>
    <m/>
    <m/>
    <m/>
    <m/>
    <m/>
    <m/>
    <m/>
    <m/>
    <m/>
    <m/>
    <m/>
    <m/>
    <m/>
    <m/>
    <m/>
    <m/>
    <m/>
    <m/>
    <m/>
    <m/>
    <m/>
    <m/>
    <m/>
    <m/>
    <m/>
    <m/>
    <m/>
    <m/>
    <m/>
    <m/>
    <m/>
    <m/>
    <m/>
    <m/>
    <m/>
    <m/>
    <m/>
    <m/>
    <m/>
    <m/>
    <m/>
    <m/>
    <m/>
    <m/>
    <m/>
    <m/>
    <m/>
    <m/>
    <m/>
    <m/>
    <m/>
    <m/>
    <m/>
    <m/>
    <x v="1"/>
    <x v="0"/>
    <s v="DUWT0027"/>
    <s v="GP-lcrFr9Ez"/>
    <s v="Allocated"/>
    <s v="Shifted (NC_SFTD)"/>
    <s v="Visited to Customers residence address but Customer Shifted from his residence address "/>
    <d v="2026-06-05T00:00:00"/>
    <m/>
    <m/>
    <m/>
    <m/>
    <s v="860"/>
    <n v="4707"/>
    <n v="21986"/>
    <x v="0"/>
  </r>
  <r>
    <n v="467470520"/>
    <s v="ARCHANA RAHUL GAJARE"/>
    <m/>
    <x v="0"/>
    <m/>
    <m/>
    <m/>
    <m/>
    <n v="5154"/>
    <n v="4636.7700000000004"/>
    <n v="4690.7700000000004"/>
    <n v="9922.77"/>
    <x v="0"/>
    <s v="FLOW"/>
    <x v="0"/>
    <x v="6"/>
    <n v="90702"/>
    <n v="54"/>
    <n v="0"/>
    <n v="450"/>
    <s v="-"/>
    <n v="5.6471164837158513E-2"/>
    <n v="5.086670486991629E-3"/>
    <s v="FLOW"/>
    <s v="-"/>
    <s v="-"/>
    <s v="-"/>
    <m/>
    <m/>
    <m/>
    <m/>
    <m/>
    <m/>
    <s v="SHIKRAPUR"/>
    <m/>
    <m/>
    <m/>
    <n v="5140.7700000000004"/>
    <n v="90702"/>
    <n v="27"/>
    <n v="37"/>
    <s v="FLOW"/>
    <m/>
    <m/>
    <m/>
    <m/>
    <s v="-"/>
    <s v="MH12ZB2155"/>
    <s v="HONDA SHINE 125 DISC 2B"/>
    <d v="2025-12-22T00:00:00"/>
    <n v="24"/>
    <s v="10.06.26"/>
    <x v="0"/>
    <m/>
    <m/>
    <m/>
    <m/>
    <m/>
    <m/>
    <m/>
    <m/>
    <m/>
    <m/>
    <m/>
    <m/>
    <m/>
    <m/>
    <m/>
    <m/>
    <m/>
    <m/>
    <m/>
    <m/>
    <m/>
    <m/>
    <m/>
    <m/>
    <m/>
    <m/>
    <m/>
    <m/>
    <m/>
    <m/>
    <m/>
    <m/>
    <m/>
    <m/>
    <m/>
    <m/>
    <m/>
    <m/>
    <m/>
    <m/>
    <m/>
    <m/>
    <m/>
    <m/>
    <m/>
    <m/>
    <m/>
    <m/>
    <m/>
    <m/>
    <m/>
    <m/>
    <m/>
    <m/>
    <m/>
    <m/>
    <m/>
    <m/>
    <m/>
    <m/>
    <m/>
    <m/>
    <m/>
    <m/>
    <m/>
    <m/>
    <m/>
    <m/>
    <m/>
    <m/>
    <m/>
    <m/>
    <m/>
    <m/>
    <m/>
    <m/>
    <m/>
    <m/>
    <m/>
    <m/>
    <m/>
    <m/>
    <m/>
    <m/>
    <m/>
    <m/>
    <m/>
    <m/>
    <m/>
    <m/>
    <m/>
    <m/>
    <m/>
    <m/>
    <x v="3"/>
    <x v="1"/>
    <s v="ZBHT0024"/>
    <s v="BPyfQTPqGy1"/>
    <s v="Allocated"/>
    <m/>
    <m/>
    <m/>
    <m/>
    <m/>
    <m/>
    <m/>
    <s v="132"/>
    <n v="4690.7700000000004"/>
    <n v="9922.77"/>
    <x v="2"/>
  </r>
  <r>
    <n v="462681261"/>
    <s v="LAXMAN KAMLU MARGALE"/>
    <s v="ONLINE"/>
    <x v="2"/>
    <n v="8153"/>
    <m/>
    <m/>
    <m/>
    <n v="7736"/>
    <n v="7459"/>
    <n v="7673"/>
    <n v="7236"/>
    <x v="0"/>
    <s v="STABLE"/>
    <x v="1"/>
    <x v="2"/>
    <n v="90625"/>
    <n v="214"/>
    <n v="0"/>
    <n v="5629"/>
    <s v="25.05.26"/>
    <n v="0.10325352101057904"/>
    <n v="5.0823522401227802E-3"/>
    <s v="STABLE"/>
    <s v="PAID"/>
    <s v="MPTP"/>
    <s v="-"/>
    <m/>
    <m/>
    <m/>
    <m/>
    <s v="-"/>
    <s v="-"/>
    <s v="NASRAPUR"/>
    <s v="-"/>
    <s v="-"/>
    <s v="-"/>
    <n v="13302"/>
    <n v="90625"/>
    <n v="27"/>
    <n v="6"/>
    <s v="STABLE"/>
    <m/>
    <m/>
    <m/>
    <m/>
    <s v="REGULAR"/>
    <s v="MH12WS9778"/>
    <s v="BULLET 350 THE STANDARD BLACK"/>
    <d v="2024-04-24T00:00:00"/>
    <n v="36"/>
    <s v="02.06.26"/>
    <x v="0"/>
    <m/>
    <m/>
    <m/>
    <m/>
    <m/>
    <m/>
    <m/>
    <m/>
    <m/>
    <m/>
    <m/>
    <m/>
    <m/>
    <m/>
    <m/>
    <m/>
    <m/>
    <m/>
    <m/>
    <m/>
    <m/>
    <m/>
    <n v="1"/>
    <m/>
    <m/>
    <m/>
    <m/>
    <m/>
    <m/>
    <m/>
    <m/>
    <m/>
    <m/>
    <m/>
    <m/>
    <m/>
    <m/>
    <m/>
    <m/>
    <m/>
    <m/>
    <m/>
    <m/>
    <m/>
    <m/>
    <m/>
    <m/>
    <m/>
    <m/>
    <m/>
    <m/>
    <m/>
    <m/>
    <m/>
    <m/>
    <m/>
    <m/>
    <m/>
    <m/>
    <m/>
    <m/>
    <m/>
    <m/>
    <m/>
    <m/>
    <m/>
    <m/>
    <m/>
    <m/>
    <m/>
    <m/>
    <m/>
    <m/>
    <m/>
    <m/>
    <m/>
    <m/>
    <m/>
    <m/>
    <m/>
    <m/>
    <m/>
    <m/>
    <m/>
    <m/>
    <m/>
    <m/>
    <m/>
    <m/>
    <m/>
    <m/>
    <m/>
    <m/>
    <m/>
    <x v="1"/>
    <x v="0"/>
    <s v="DUWT0011"/>
    <s v="koG4GN1Gqz"/>
    <s v="Allocated"/>
    <s v="Promise To Pay (PTP)"/>
    <s v="Customer home visit promise to pay amt. 10000 ptp date 15.06.2026"/>
    <d v="2026-06-15T00:00:00"/>
    <m/>
    <m/>
    <m/>
    <m/>
    <s v="194"/>
    <n v="7673"/>
    <n v="15389"/>
    <x v="0"/>
  </r>
  <r>
    <n v="463867730"/>
    <s v="REKHA VIJENDRA CHANDALIYA"/>
    <m/>
    <x v="0"/>
    <m/>
    <m/>
    <m/>
    <m/>
    <n v="3723"/>
    <n v="8255"/>
    <n v="1170"/>
    <n v="12461"/>
    <x v="1"/>
    <s v="FLOW"/>
    <x v="0"/>
    <x v="5"/>
    <n v="90481"/>
    <n v="361"/>
    <n v="0"/>
    <n v="4050"/>
    <s v="01.05.26"/>
    <n v="0.17223555144243871"/>
    <n v="2.3954959370767564E-2"/>
    <s v="FLOW"/>
    <s v="-"/>
    <s v="PAID"/>
    <s v="-"/>
    <m/>
    <m/>
    <m/>
    <m/>
    <s v="REPO"/>
    <s v="-"/>
    <s v="YERWADA"/>
    <s v="-"/>
    <s v="-"/>
    <s v="-"/>
    <n v="12666"/>
    <n v="90481"/>
    <n v="88"/>
    <n v="98"/>
    <s v="FLOW"/>
    <m/>
    <m/>
    <m/>
    <m/>
    <s v="NPA"/>
    <s v="MH12XC7245"/>
    <s v="XTREME 125 R"/>
    <d v="2024-08-27T00:00:00"/>
    <n v="48"/>
    <s v="02.06.26"/>
    <x v="0"/>
    <m/>
    <m/>
    <m/>
    <m/>
    <m/>
    <m/>
    <m/>
    <m/>
    <m/>
    <m/>
    <n v="1"/>
    <m/>
    <m/>
    <m/>
    <m/>
    <m/>
    <m/>
    <m/>
    <m/>
    <m/>
    <m/>
    <m/>
    <m/>
    <m/>
    <m/>
    <m/>
    <m/>
    <m/>
    <m/>
    <m/>
    <m/>
    <m/>
    <m/>
    <m/>
    <m/>
    <m/>
    <m/>
    <m/>
    <m/>
    <m/>
    <m/>
    <m/>
    <m/>
    <m/>
    <m/>
    <m/>
    <m/>
    <m/>
    <m/>
    <m/>
    <m/>
    <m/>
    <m/>
    <m/>
    <m/>
    <m/>
    <m/>
    <m/>
    <m/>
    <m/>
    <m/>
    <m/>
    <m/>
    <m/>
    <m/>
    <m/>
    <m/>
    <m/>
    <m/>
    <m/>
    <m/>
    <m/>
    <m/>
    <m/>
    <m/>
    <m/>
    <m/>
    <m/>
    <m/>
    <m/>
    <m/>
    <m/>
    <m/>
    <m/>
    <m/>
    <m/>
    <m/>
    <m/>
    <m/>
    <m/>
    <m/>
    <m/>
    <m/>
    <m/>
    <x v="1"/>
    <x v="0"/>
    <s v="ZBHT0012"/>
    <s v="APjt0OVRpDJm"/>
    <s v="Allocated"/>
    <s v="Left Message (LMCB)"/>
    <s v="Lm"/>
    <d v="2026-06-04T00:00:00"/>
    <m/>
    <m/>
    <m/>
    <m/>
    <s v="483"/>
    <n v="1170"/>
    <n v="12461"/>
    <x v="0"/>
  </r>
  <r>
    <n v="465840588"/>
    <s v="JEEVAN DIGAMBER JANGAM"/>
    <m/>
    <x v="0"/>
    <m/>
    <m/>
    <m/>
    <m/>
    <n v="4000"/>
    <n v="18938"/>
    <n v="3827"/>
    <n v="24119"/>
    <x v="5"/>
    <s v="FLOW"/>
    <x v="0"/>
    <x v="9"/>
    <n v="90402"/>
    <n v="889"/>
    <n v="0"/>
    <n v="5400"/>
    <s v="FLOW"/>
    <n v="0.53119203436407381"/>
    <n v="4.4004572441221641E-2"/>
    <s v="FLOW"/>
    <s v="-"/>
    <s v="BPTP"/>
    <s v="-"/>
    <m/>
    <m/>
    <m/>
    <m/>
    <s v="REPO"/>
    <s v="-"/>
    <s v="ALE"/>
    <s v="-"/>
    <s v="-"/>
    <s v="-"/>
    <n v="25227"/>
    <n v="90402"/>
    <n v="147"/>
    <n v="157"/>
    <s v="FLOW"/>
    <m/>
    <m/>
    <m/>
    <m/>
    <s v="NPA"/>
    <s v="MH12XY0192"/>
    <s v="OLA S1X PLUS GEN 3"/>
    <d v="2025-04-03T00:00:00"/>
    <n v="36"/>
    <s v="02.06.26"/>
    <x v="0"/>
    <m/>
    <m/>
    <m/>
    <m/>
    <m/>
    <m/>
    <m/>
    <m/>
    <m/>
    <m/>
    <n v="1"/>
    <m/>
    <m/>
    <m/>
    <m/>
    <m/>
    <m/>
    <m/>
    <m/>
    <m/>
    <m/>
    <m/>
    <m/>
    <m/>
    <m/>
    <m/>
    <m/>
    <m/>
    <m/>
    <m/>
    <m/>
    <m/>
    <m/>
    <m/>
    <m/>
    <m/>
    <m/>
    <m/>
    <m/>
    <m/>
    <m/>
    <m/>
    <m/>
    <m/>
    <m/>
    <m/>
    <m/>
    <m/>
    <m/>
    <m/>
    <m/>
    <m/>
    <m/>
    <m/>
    <m/>
    <m/>
    <m/>
    <m/>
    <m/>
    <m/>
    <m/>
    <m/>
    <m/>
    <m/>
    <m/>
    <m/>
    <m/>
    <m/>
    <m/>
    <m/>
    <m/>
    <m/>
    <m/>
    <m/>
    <m/>
    <m/>
    <m/>
    <m/>
    <m/>
    <m/>
    <m/>
    <m/>
    <m/>
    <m/>
    <m/>
    <m/>
    <m/>
    <m/>
    <m/>
    <m/>
    <m/>
    <m/>
    <m/>
    <m/>
    <x v="1"/>
    <x v="0"/>
    <s v="ZBHT0021"/>
    <s v="G63Ohn0kWc"/>
    <s v="Allocated"/>
    <s v="Left Message (LMCB)"/>
    <s v="Lmcb wife"/>
    <d v="2026-06-04T00:00:00"/>
    <m/>
    <m/>
    <m/>
    <m/>
    <s v="1181"/>
    <n v="3827"/>
    <n v="24119"/>
    <x v="0"/>
  </r>
  <r>
    <n v="465104448"/>
    <s v="MEGHRAJ BALASAHEB MANE"/>
    <m/>
    <x v="0"/>
    <m/>
    <m/>
    <m/>
    <m/>
    <n v="3707"/>
    <n v="21608"/>
    <n v="4609"/>
    <n v="27229"/>
    <x v="3"/>
    <s v="FLOW"/>
    <x v="0"/>
    <x v="1"/>
    <n v="90262"/>
    <n v="1536"/>
    <n v="0"/>
    <n v="6130.56"/>
    <s v="FLOW"/>
    <n v="0.35492902363257439"/>
    <n v="3.7916508563944309E-2"/>
    <s v="FLOW"/>
    <s v="-"/>
    <s v="MPTP"/>
    <s v="-"/>
    <m/>
    <m/>
    <m/>
    <m/>
    <s v="REPO"/>
    <s v="-"/>
    <s v="TALWADE"/>
    <s v="-"/>
    <s v="-"/>
    <s v="-"/>
    <n v="29274.560000000001"/>
    <n v="90262"/>
    <n v="178"/>
    <n v="188"/>
    <s v="FLOW"/>
    <m/>
    <m/>
    <m/>
    <m/>
    <s v="NPA"/>
    <s v="MH24CA3432"/>
    <s v="HONDA ACTIVA 6G DLX LTD ED"/>
    <d v="2025-01-02T00:00:00"/>
    <n v="42"/>
    <s v="02.06.26"/>
    <x v="0"/>
    <m/>
    <m/>
    <m/>
    <m/>
    <m/>
    <m/>
    <m/>
    <m/>
    <m/>
    <m/>
    <m/>
    <m/>
    <m/>
    <n v="1"/>
    <m/>
    <m/>
    <m/>
    <m/>
    <m/>
    <m/>
    <m/>
    <m/>
    <m/>
    <m/>
    <m/>
    <m/>
    <m/>
    <m/>
    <m/>
    <m/>
    <m/>
    <m/>
    <m/>
    <m/>
    <m/>
    <m/>
    <m/>
    <m/>
    <m/>
    <m/>
    <m/>
    <m/>
    <m/>
    <m/>
    <m/>
    <m/>
    <m/>
    <m/>
    <m/>
    <m/>
    <m/>
    <m/>
    <m/>
    <m/>
    <m/>
    <m/>
    <m/>
    <m/>
    <m/>
    <m/>
    <m/>
    <m/>
    <m/>
    <m/>
    <m/>
    <m/>
    <m/>
    <m/>
    <m/>
    <m/>
    <m/>
    <m/>
    <m/>
    <m/>
    <m/>
    <m/>
    <m/>
    <m/>
    <m/>
    <m/>
    <m/>
    <m/>
    <m/>
    <m/>
    <m/>
    <m/>
    <m/>
    <m/>
    <m/>
    <m/>
    <m/>
    <m/>
    <m/>
    <m/>
    <x v="1"/>
    <x v="0"/>
    <s v="ZBHT0011"/>
    <s v="A62aV3gKMm"/>
    <s v="Allocated"/>
    <s v="No Such Person (NC_NSP)"/>
    <s v="Visit cm residence address nobody knows cm in this colony no such person "/>
    <d v="2026-06-05T00:00:00"/>
    <m/>
    <m/>
    <m/>
    <m/>
    <s v="1914"/>
    <n v="4609"/>
    <n v="27229"/>
    <x v="0"/>
  </r>
  <r>
    <n v="467069077"/>
    <s v="ASHWINI SHRIKANT TOPE"/>
    <m/>
    <x v="0"/>
    <m/>
    <m/>
    <m/>
    <m/>
    <n v="3801"/>
    <n v="3799"/>
    <n v="3908"/>
    <n v="7819"/>
    <x v="0"/>
    <s v="FLOW"/>
    <x v="0"/>
    <x v="10"/>
    <n v="90217"/>
    <n v="109"/>
    <n v="0"/>
    <n v="2250"/>
    <s v="31.05.26"/>
    <n v="8.9108924288843525E-2"/>
    <n v="5.0594711398306968E-3"/>
    <s v="FLOW"/>
    <s v="-"/>
    <s v="PTP"/>
    <s v="-"/>
    <m/>
    <m/>
    <m/>
    <m/>
    <s v="-"/>
    <s v="-"/>
    <s v="WAKI BK"/>
    <s v="-"/>
    <s v="-"/>
    <s v="-"/>
    <n v="6158"/>
    <n v="90217"/>
    <n v="27"/>
    <n v="37"/>
    <s v="FLOW"/>
    <m/>
    <m/>
    <m/>
    <m/>
    <s v="REGULAR"/>
    <s v="MH14MU9853"/>
    <s v="HONDA ACTIVA DLX 2B"/>
    <d v="2025-10-13T00:00:00"/>
    <n v="36"/>
    <s v="02.06.26"/>
    <x v="0"/>
    <m/>
    <m/>
    <m/>
    <m/>
    <m/>
    <m/>
    <m/>
    <m/>
    <m/>
    <m/>
    <m/>
    <m/>
    <m/>
    <m/>
    <m/>
    <m/>
    <n v="1"/>
    <m/>
    <m/>
    <m/>
    <m/>
    <m/>
    <m/>
    <m/>
    <m/>
    <m/>
    <m/>
    <m/>
    <m/>
    <m/>
    <m/>
    <m/>
    <m/>
    <m/>
    <m/>
    <m/>
    <m/>
    <m/>
    <m/>
    <m/>
    <m/>
    <m/>
    <m/>
    <m/>
    <m/>
    <m/>
    <m/>
    <m/>
    <m/>
    <m/>
    <m/>
    <m/>
    <m/>
    <m/>
    <m/>
    <m/>
    <m/>
    <m/>
    <m/>
    <m/>
    <m/>
    <m/>
    <m/>
    <m/>
    <m/>
    <m/>
    <m/>
    <m/>
    <m/>
    <m/>
    <m/>
    <m/>
    <m/>
    <m/>
    <m/>
    <m/>
    <m/>
    <m/>
    <m/>
    <m/>
    <m/>
    <m/>
    <m/>
    <m/>
    <m/>
    <m/>
    <m/>
    <m/>
    <m/>
    <m/>
    <m/>
    <m/>
    <m/>
    <m/>
    <x v="1"/>
    <x v="0"/>
    <s v="ZBHT0010"/>
    <s v="A6DtQ7Jh9yOc"/>
    <s v="Allocated"/>
    <s v="Promise To Pay (PTP)"/>
    <s v="Ptp "/>
    <d v="2026-06-10T00:00:00"/>
    <m/>
    <m/>
    <m/>
    <m/>
    <s v="219"/>
    <n v="3908"/>
    <n v="7819"/>
    <x v="0"/>
  </r>
  <r>
    <n v="464767626"/>
    <s v="PRASHANT KATTYA DEVENOOR"/>
    <m/>
    <x v="0"/>
    <m/>
    <m/>
    <m/>
    <m/>
    <n v="5260"/>
    <n v="5233"/>
    <n v="5313"/>
    <n v="10717"/>
    <x v="0"/>
    <s v="FLOW"/>
    <x v="0"/>
    <x v="13"/>
    <n v="90124"/>
    <n v="80"/>
    <n v="0"/>
    <n v="0"/>
    <s v="-"/>
    <n v="0.13822522364935971"/>
    <n v="5.0542555949111773E-3"/>
    <s v="FLOW"/>
    <s v="-"/>
    <s v="-"/>
    <s v="-"/>
    <m/>
    <m/>
    <m/>
    <m/>
    <m/>
    <m/>
    <s v="DEHU ROAD"/>
    <m/>
    <m/>
    <m/>
    <n v="5313"/>
    <n v="90124"/>
    <n v="27"/>
    <n v="37"/>
    <s v="FLOW"/>
    <m/>
    <m/>
    <m/>
    <m/>
    <s v="-"/>
    <m/>
    <s v="ELTHOR BRAVO 42X2"/>
    <d v="2024-11-25T00:00:00"/>
    <n v="36"/>
    <s v="10.06.26"/>
    <x v="0"/>
    <m/>
    <m/>
    <m/>
    <m/>
    <m/>
    <m/>
    <m/>
    <m/>
    <m/>
    <m/>
    <m/>
    <m/>
    <m/>
    <m/>
    <m/>
    <m/>
    <m/>
    <m/>
    <m/>
    <m/>
    <m/>
    <m/>
    <m/>
    <m/>
    <m/>
    <m/>
    <m/>
    <m/>
    <m/>
    <m/>
    <m/>
    <m/>
    <m/>
    <m/>
    <n v="1"/>
    <m/>
    <m/>
    <m/>
    <m/>
    <m/>
    <m/>
    <m/>
    <m/>
    <m/>
    <m/>
    <m/>
    <m/>
    <m/>
    <m/>
    <m/>
    <m/>
    <m/>
    <m/>
    <m/>
    <m/>
    <m/>
    <m/>
    <m/>
    <m/>
    <m/>
    <m/>
    <m/>
    <m/>
    <m/>
    <m/>
    <m/>
    <m/>
    <m/>
    <m/>
    <m/>
    <m/>
    <m/>
    <m/>
    <m/>
    <m/>
    <m/>
    <m/>
    <m/>
    <m/>
    <m/>
    <m/>
    <m/>
    <m/>
    <m/>
    <m/>
    <m/>
    <m/>
    <m/>
    <m/>
    <m/>
    <m/>
    <m/>
    <m/>
    <m/>
    <x v="1"/>
    <x v="0"/>
    <s v="DUWT0027"/>
    <s v="GPesb3v9vOc"/>
    <s v="Allocated"/>
    <m/>
    <m/>
    <m/>
    <m/>
    <m/>
    <m/>
    <m/>
    <s v="224"/>
    <n v="5313"/>
    <n v="10717"/>
    <x v="2"/>
  </r>
  <r>
    <n v="463426988"/>
    <s v="VISHAL PARMESHWAR SANANSE"/>
    <m/>
    <x v="0"/>
    <m/>
    <m/>
    <m/>
    <m/>
    <n v="4760"/>
    <n v="9219.99"/>
    <n v="4756.99"/>
    <n v="14474.99"/>
    <x v="4"/>
    <s v="FLOW"/>
    <x v="0"/>
    <x v="13"/>
    <n v="88831"/>
    <n v="297"/>
    <n v="0"/>
    <n v="6300"/>
    <s v="31.05.26"/>
    <n v="0.20949448603890503"/>
    <n v="1.9668194540268521E-2"/>
    <s v="FLOW"/>
    <s v="-"/>
    <s v="PTP"/>
    <s v="-"/>
    <m/>
    <m/>
    <m/>
    <m/>
    <s v="-"/>
    <s v="-"/>
    <s v="VADGAON MAVAL"/>
    <s v="-"/>
    <s v="-"/>
    <s v="-"/>
    <n v="15816.99"/>
    <n v="88831"/>
    <n v="57"/>
    <n v="67"/>
    <s v="FLOW"/>
    <m/>
    <m/>
    <m/>
    <m/>
    <s v="NPA"/>
    <s v="MH14LR4687"/>
    <s v="HONDA UNICORN 160 BSVI"/>
    <d v="2024-07-08T00:00:00"/>
    <n v="42"/>
    <s v="02.06.26"/>
    <x v="0"/>
    <m/>
    <m/>
    <m/>
    <m/>
    <m/>
    <m/>
    <m/>
    <m/>
    <m/>
    <m/>
    <m/>
    <m/>
    <m/>
    <n v="1"/>
    <m/>
    <m/>
    <m/>
    <m/>
    <m/>
    <m/>
    <m/>
    <m/>
    <m/>
    <m/>
    <m/>
    <m/>
    <m/>
    <m/>
    <m/>
    <m/>
    <m/>
    <m/>
    <m/>
    <m/>
    <m/>
    <m/>
    <m/>
    <m/>
    <m/>
    <m/>
    <m/>
    <m/>
    <m/>
    <m/>
    <m/>
    <m/>
    <m/>
    <m/>
    <m/>
    <m/>
    <m/>
    <m/>
    <m/>
    <m/>
    <m/>
    <m/>
    <m/>
    <m/>
    <m/>
    <m/>
    <m/>
    <m/>
    <m/>
    <m/>
    <m/>
    <m/>
    <m/>
    <m/>
    <m/>
    <m/>
    <m/>
    <m/>
    <m/>
    <m/>
    <m/>
    <m/>
    <m/>
    <m/>
    <m/>
    <m/>
    <m/>
    <m/>
    <m/>
    <m/>
    <m/>
    <m/>
    <m/>
    <m/>
    <m/>
    <m/>
    <m/>
    <m/>
    <m/>
    <m/>
    <x v="1"/>
    <x v="0"/>
    <s v="DUWT0027"/>
    <s v="GPIGGeCYGWc"/>
    <s v="Allocated"/>
    <s v="Left Message (LMCB)"/>
    <s v="Visited to Customers residence address and Left massage with his Owner "/>
    <d v="2026-06-05T00:00:00"/>
    <m/>
    <m/>
    <m/>
    <m/>
    <s v="495"/>
    <n v="4756.99"/>
    <n v="14474.99"/>
    <x v="0"/>
  </r>
  <r>
    <n v="466690957"/>
    <s v="CHANDANI RAGHUNATH SUTAR"/>
    <m/>
    <x v="0"/>
    <m/>
    <m/>
    <m/>
    <m/>
    <n v="3914"/>
    <n v="2834"/>
    <n v="2895"/>
    <n v="6878"/>
    <x v="0"/>
    <s v="FLOW"/>
    <x v="0"/>
    <x v="0"/>
    <n v="88120"/>
    <n v="61"/>
    <n v="0"/>
    <n v="1350"/>
    <s v="-"/>
    <n v="7.4656960290350849E-2"/>
    <n v="4.9418690140647656E-3"/>
    <s v="FLOW"/>
    <s v="-"/>
    <s v="-"/>
    <s v="-"/>
    <m/>
    <m/>
    <m/>
    <m/>
    <m/>
    <m/>
    <s v="SWARGATE"/>
    <m/>
    <m/>
    <m/>
    <n v="4245"/>
    <n v="88120"/>
    <n v="27"/>
    <n v="37"/>
    <s v="FLOW"/>
    <m/>
    <m/>
    <m/>
    <m/>
    <s v="-"/>
    <s v="MH12YK4758"/>
    <s v="HONDA ACTIVA 125 DISC 2B"/>
    <d v="2025-08-13T00:00:00"/>
    <n v="36"/>
    <s v="10.06.26"/>
    <x v="0"/>
    <m/>
    <m/>
    <m/>
    <m/>
    <m/>
    <m/>
    <m/>
    <m/>
    <m/>
    <m/>
    <m/>
    <m/>
    <m/>
    <m/>
    <m/>
    <m/>
    <m/>
    <m/>
    <m/>
    <m/>
    <m/>
    <m/>
    <m/>
    <m/>
    <m/>
    <m/>
    <m/>
    <m/>
    <m/>
    <m/>
    <m/>
    <n v="1"/>
    <m/>
    <m/>
    <m/>
    <m/>
    <m/>
    <m/>
    <m/>
    <m/>
    <m/>
    <m/>
    <m/>
    <m/>
    <m/>
    <m/>
    <m/>
    <m/>
    <m/>
    <m/>
    <m/>
    <m/>
    <m/>
    <m/>
    <m/>
    <m/>
    <m/>
    <m/>
    <m/>
    <m/>
    <m/>
    <m/>
    <m/>
    <m/>
    <m/>
    <m/>
    <m/>
    <m/>
    <m/>
    <m/>
    <m/>
    <m/>
    <m/>
    <m/>
    <m/>
    <m/>
    <m/>
    <m/>
    <m/>
    <m/>
    <m/>
    <m/>
    <m/>
    <m/>
    <m/>
    <m/>
    <m/>
    <m/>
    <m/>
    <m/>
    <m/>
    <m/>
    <m/>
    <m/>
    <x v="1"/>
    <x v="0"/>
    <s v="DUWT0031"/>
    <s v="BPw04rP09m"/>
    <s v="Allocated"/>
    <m/>
    <m/>
    <m/>
    <m/>
    <m/>
    <m/>
    <m/>
    <s v="130"/>
    <n v="2895"/>
    <n v="6878"/>
    <x v="2"/>
  </r>
  <r>
    <n v="464402919"/>
    <s v="JAGAN RAMESH THARKUDE"/>
    <m/>
    <x v="0"/>
    <m/>
    <m/>
    <m/>
    <m/>
    <n v="5104"/>
    <n v="8729"/>
    <n v="3882"/>
    <n v="14236"/>
    <x v="4"/>
    <s v="FLOW"/>
    <x v="0"/>
    <x v="10"/>
    <n v="87790"/>
    <n v="257"/>
    <n v="0"/>
    <n v="3165"/>
    <s v="18.05.26"/>
    <n v="0.3035752057864014"/>
    <n v="1.9437705290835106E-2"/>
    <s v="FLOW"/>
    <s v="-"/>
    <s v="PTP"/>
    <s v="-"/>
    <m/>
    <m/>
    <m/>
    <m/>
    <s v="-"/>
    <s v="-"/>
    <s v="RAJGURU NAGAR "/>
    <s v="-"/>
    <s v="-"/>
    <s v="-"/>
    <n v="12151"/>
    <n v="87790"/>
    <n v="57"/>
    <n v="67"/>
    <s v="FLOW"/>
    <m/>
    <m/>
    <m/>
    <m/>
    <s v="REGULAR"/>
    <s v="MH14LW7651"/>
    <s v="BAJAJ PULSAR 220 F UG"/>
    <d v="2024-10-22T00:00:00"/>
    <n v="36"/>
    <s v="02.06.26"/>
    <x v="0"/>
    <m/>
    <m/>
    <m/>
    <m/>
    <m/>
    <m/>
    <m/>
    <m/>
    <m/>
    <m/>
    <m/>
    <m/>
    <m/>
    <n v="1"/>
    <m/>
    <m/>
    <m/>
    <m/>
    <m/>
    <m/>
    <m/>
    <m/>
    <m/>
    <m/>
    <m/>
    <m/>
    <m/>
    <m/>
    <m/>
    <m/>
    <m/>
    <m/>
    <m/>
    <m/>
    <m/>
    <m/>
    <m/>
    <m/>
    <m/>
    <m/>
    <m/>
    <m/>
    <m/>
    <m/>
    <m/>
    <m/>
    <m/>
    <m/>
    <m/>
    <m/>
    <m/>
    <m/>
    <m/>
    <m/>
    <m/>
    <m/>
    <m/>
    <m/>
    <m/>
    <m/>
    <m/>
    <m/>
    <m/>
    <m/>
    <m/>
    <m/>
    <m/>
    <m/>
    <m/>
    <m/>
    <m/>
    <m/>
    <m/>
    <m/>
    <m/>
    <m/>
    <m/>
    <m/>
    <m/>
    <m/>
    <m/>
    <m/>
    <m/>
    <m/>
    <m/>
    <m/>
    <m/>
    <m/>
    <m/>
    <m/>
    <m/>
    <m/>
    <m/>
    <m/>
    <x v="1"/>
    <x v="0"/>
    <s v="ZBHT0010"/>
    <s v="B6U6KbNjEz"/>
    <s v="Allocated"/>
    <s v="Promise To Pay (PTP)"/>
    <s v="Ptp "/>
    <d v="2026-06-10T00:00:00"/>
    <m/>
    <m/>
    <m/>
    <m/>
    <s v="403"/>
    <n v="3882"/>
    <n v="14236"/>
    <x v="0"/>
  </r>
  <r>
    <n v="463825579"/>
    <s v="GANESH SANJAY VIDHATE"/>
    <m/>
    <x v="0"/>
    <m/>
    <m/>
    <m/>
    <m/>
    <n v="3828"/>
    <n v="3813"/>
    <n v="3877"/>
    <n v="7809"/>
    <x v="0"/>
    <s v="FLOW"/>
    <x v="0"/>
    <x v="9"/>
    <n v="87468"/>
    <n v="64"/>
    <n v="0"/>
    <n v="900"/>
    <s v="24.05.26"/>
    <n v="3.7721298239881476E-2"/>
    <n v="4.9053041184999651E-3"/>
    <s v="FLOW"/>
    <s v="-"/>
    <s v="BPTP"/>
    <s v="-"/>
    <m/>
    <m/>
    <m/>
    <m/>
    <s v="-"/>
    <s v="-"/>
    <s v="JUNNAR"/>
    <s v="-"/>
    <s v="-"/>
    <s v="-"/>
    <n v="4777"/>
    <n v="87468"/>
    <n v="27"/>
    <n v="37"/>
    <s v="FLOW"/>
    <m/>
    <m/>
    <m/>
    <m/>
    <s v="REGULAR"/>
    <m/>
    <s v="FZS V4"/>
    <d v="2024-08-21T00:00:00"/>
    <n v="48"/>
    <s v="02.06.26"/>
    <x v="0"/>
    <m/>
    <m/>
    <m/>
    <m/>
    <m/>
    <m/>
    <m/>
    <m/>
    <m/>
    <m/>
    <m/>
    <m/>
    <m/>
    <m/>
    <m/>
    <m/>
    <n v="1"/>
    <m/>
    <m/>
    <m/>
    <m/>
    <m/>
    <m/>
    <m/>
    <m/>
    <m/>
    <m/>
    <m/>
    <m/>
    <m/>
    <m/>
    <m/>
    <m/>
    <m/>
    <m/>
    <m/>
    <m/>
    <m/>
    <m/>
    <m/>
    <m/>
    <m/>
    <m/>
    <m/>
    <m/>
    <m/>
    <m/>
    <m/>
    <m/>
    <m/>
    <m/>
    <m/>
    <m/>
    <m/>
    <m/>
    <m/>
    <m/>
    <m/>
    <m/>
    <m/>
    <m/>
    <m/>
    <m/>
    <m/>
    <m/>
    <m/>
    <m/>
    <m/>
    <m/>
    <m/>
    <m/>
    <m/>
    <m/>
    <m/>
    <m/>
    <m/>
    <m/>
    <m/>
    <m/>
    <m/>
    <m/>
    <m/>
    <m/>
    <m/>
    <m/>
    <m/>
    <m/>
    <m/>
    <m/>
    <m/>
    <m/>
    <m/>
    <m/>
    <m/>
    <x v="1"/>
    <x v="0"/>
    <s v="ZBHT0021"/>
    <s v="BPPGLdMSrL77"/>
    <s v="Allocated"/>
    <s v="Door Locked (NC_DL)"/>
    <s v="Door locked "/>
    <d v="2026-06-06T00:00:00"/>
    <m/>
    <m/>
    <m/>
    <m/>
    <s v="168"/>
    <n v="3877"/>
    <n v="7809"/>
    <x v="0"/>
  </r>
  <r>
    <n v="465789678"/>
    <s v="PRAMOD SHIVAJI KAKADE"/>
    <m/>
    <x v="0"/>
    <m/>
    <m/>
    <m/>
    <m/>
    <n v="4317"/>
    <n v="8330.75"/>
    <n v="4293.75"/>
    <n v="13115.75"/>
    <x v="4"/>
    <s v="FLOW"/>
    <x v="0"/>
    <x v="13"/>
    <n v="86825"/>
    <n v="280"/>
    <n v="0"/>
    <n v="2700"/>
    <s v="21.05.26"/>
    <n v="0.20476363826060642"/>
    <n v="1.922404330649001E-2"/>
    <s v="FLOW"/>
    <s v="-"/>
    <s v="MPTP"/>
    <s v="-"/>
    <m/>
    <m/>
    <m/>
    <m/>
    <s v="-"/>
    <s v="-"/>
    <s v="TALEGAON DABADE"/>
    <s v="-"/>
    <s v="-"/>
    <s v="-"/>
    <n v="11310.75"/>
    <n v="86825"/>
    <n v="57"/>
    <n v="67"/>
    <s v="FLOW"/>
    <m/>
    <m/>
    <m/>
    <m/>
    <s v="REGULAR"/>
    <s v="MH14MG5320"/>
    <s v="DESTINI 125 FI ZX DSSC DISC"/>
    <d v="2025-03-27T00:00:00"/>
    <n v="36"/>
    <s v="02.06.26"/>
    <x v="0"/>
    <m/>
    <m/>
    <m/>
    <m/>
    <m/>
    <m/>
    <m/>
    <m/>
    <m/>
    <m/>
    <m/>
    <m/>
    <m/>
    <n v="1"/>
    <m/>
    <m/>
    <m/>
    <m/>
    <m/>
    <m/>
    <m/>
    <m/>
    <m/>
    <m/>
    <m/>
    <m/>
    <m/>
    <m/>
    <m/>
    <m/>
    <m/>
    <m/>
    <m/>
    <m/>
    <m/>
    <m/>
    <m/>
    <m/>
    <m/>
    <m/>
    <m/>
    <m/>
    <m/>
    <m/>
    <m/>
    <m/>
    <m/>
    <m/>
    <m/>
    <m/>
    <m/>
    <m/>
    <m/>
    <m/>
    <m/>
    <m/>
    <m/>
    <m/>
    <m/>
    <m/>
    <m/>
    <m/>
    <m/>
    <m/>
    <m/>
    <m/>
    <m/>
    <m/>
    <m/>
    <m/>
    <m/>
    <m/>
    <m/>
    <m/>
    <m/>
    <m/>
    <m/>
    <m/>
    <m/>
    <m/>
    <m/>
    <m/>
    <m/>
    <m/>
    <m/>
    <m/>
    <m/>
    <m/>
    <m/>
    <m/>
    <m/>
    <m/>
    <m/>
    <m/>
    <x v="1"/>
    <x v="0"/>
    <s v="DUWT0027"/>
    <s v="B2yjMhGDNm"/>
    <s v="Allocated"/>
    <s v="Address Not Found (NC_ANF)"/>
    <s v="Visited to Customers residence address but short address so can't found Customer "/>
    <d v="2026-06-05T00:00:00"/>
    <m/>
    <m/>
    <m/>
    <m/>
    <s v="468"/>
    <n v="4293.75"/>
    <n v="13115.75"/>
    <x v="0"/>
  </r>
  <r>
    <n v="466488961"/>
    <s v="AKSHAY BHARAT SHEJAL"/>
    <m/>
    <x v="0"/>
    <m/>
    <m/>
    <m/>
    <m/>
    <n v="5082"/>
    <n v="4263"/>
    <n v="4367"/>
    <n v="9612"/>
    <x v="0"/>
    <s v="FLOW"/>
    <x v="0"/>
    <x v="10"/>
    <n v="86817"/>
    <n v="104"/>
    <n v="0"/>
    <n v="3150"/>
    <s v="30.05.26"/>
    <n v="8.5750684238940875E-2"/>
    <n v="4.8687953040633314E-3"/>
    <s v="FLOW"/>
    <s v="-"/>
    <s v="PTP"/>
    <s v="-"/>
    <m/>
    <m/>
    <m/>
    <m/>
    <s v="-"/>
    <s v="-"/>
    <s v="RASE"/>
    <s v="-"/>
    <s v="-"/>
    <s v="-"/>
    <n v="7517"/>
    <n v="86817"/>
    <n v="27"/>
    <n v="37"/>
    <s v="FLOW"/>
    <m/>
    <m/>
    <m/>
    <m/>
    <s v="REGULAR"/>
    <s v="MH14MM8501"/>
    <s v="TVS JUPITER 125 DISC SXC"/>
    <d v="2025-07-10T00:00:00"/>
    <n v="30"/>
    <s v="02.06.26"/>
    <x v="0"/>
    <m/>
    <m/>
    <m/>
    <m/>
    <m/>
    <m/>
    <m/>
    <m/>
    <m/>
    <m/>
    <m/>
    <m/>
    <m/>
    <m/>
    <m/>
    <m/>
    <m/>
    <m/>
    <m/>
    <m/>
    <m/>
    <m/>
    <m/>
    <m/>
    <m/>
    <m/>
    <m/>
    <m/>
    <m/>
    <m/>
    <m/>
    <m/>
    <m/>
    <m/>
    <m/>
    <m/>
    <m/>
    <m/>
    <m/>
    <m/>
    <m/>
    <m/>
    <m/>
    <m/>
    <m/>
    <m/>
    <m/>
    <m/>
    <m/>
    <m/>
    <m/>
    <m/>
    <m/>
    <m/>
    <m/>
    <m/>
    <m/>
    <m/>
    <m/>
    <m/>
    <m/>
    <m/>
    <m/>
    <m/>
    <m/>
    <m/>
    <m/>
    <m/>
    <m/>
    <m/>
    <m/>
    <m/>
    <m/>
    <m/>
    <m/>
    <m/>
    <m/>
    <m/>
    <m/>
    <m/>
    <m/>
    <m/>
    <m/>
    <m/>
    <m/>
    <m/>
    <m/>
    <m/>
    <m/>
    <m/>
    <m/>
    <m/>
    <m/>
    <m/>
    <x v="3"/>
    <x v="1"/>
    <s v="ZBHT0010"/>
    <s v="G2GTQFBpMjc"/>
    <s v="Allocated"/>
    <e v="#N/A"/>
    <e v="#N/A"/>
    <e v="#N/A"/>
    <m/>
    <m/>
    <m/>
    <m/>
    <s v="267"/>
    <n v="4367"/>
    <n v="9612"/>
    <x v="0"/>
  </r>
  <r>
    <n v="458444699"/>
    <s v="SUSHIL DINKAR RINDHE"/>
    <m/>
    <x v="0"/>
    <m/>
    <m/>
    <m/>
    <m/>
    <n v="6768"/>
    <n v="6682"/>
    <n v="6767"/>
    <n v="13651"/>
    <x v="0"/>
    <s v="FLOW"/>
    <x v="0"/>
    <x v="4"/>
    <n v="86690.67"/>
    <n v="85"/>
    <n v="0"/>
    <n v="4745"/>
    <s v="18.05.26"/>
    <n v="0.17549872509836276"/>
    <n v="4.8617105751420104E-3"/>
    <s v="FLOW"/>
    <s v="-"/>
    <s v="PAID"/>
    <s v="-"/>
    <m/>
    <m/>
    <m/>
    <m/>
    <s v="-"/>
    <s v="-"/>
    <s v="BHOSARI"/>
    <s v="-"/>
    <s v="-"/>
    <s v="-"/>
    <n v="11512"/>
    <n v="86690.67"/>
    <n v="27"/>
    <n v="37"/>
    <s v="FLOW"/>
    <m/>
    <m/>
    <m/>
    <m/>
    <s v="NPA"/>
    <s v="MH14KV9381"/>
    <s v="CLASSIC SIGNALS 350 MARSH GREY"/>
    <d v="2023-06-07T00:00:00"/>
    <n v="48"/>
    <s v="02.06.26"/>
    <x v="0"/>
    <m/>
    <m/>
    <m/>
    <m/>
    <m/>
    <m/>
    <m/>
    <n v="1"/>
    <m/>
    <m/>
    <m/>
    <m/>
    <m/>
    <m/>
    <m/>
    <m/>
    <m/>
    <m/>
    <m/>
    <m/>
    <m/>
    <m/>
    <m/>
    <m/>
    <m/>
    <m/>
    <m/>
    <m/>
    <m/>
    <m/>
    <m/>
    <m/>
    <m/>
    <m/>
    <m/>
    <m/>
    <m/>
    <m/>
    <m/>
    <m/>
    <m/>
    <m/>
    <m/>
    <m/>
    <m/>
    <m/>
    <m/>
    <m/>
    <m/>
    <m/>
    <m/>
    <m/>
    <m/>
    <m/>
    <m/>
    <m/>
    <m/>
    <m/>
    <m/>
    <m/>
    <m/>
    <m/>
    <m/>
    <m/>
    <m/>
    <m/>
    <m/>
    <m/>
    <m/>
    <m/>
    <m/>
    <m/>
    <m/>
    <m/>
    <m/>
    <m/>
    <m/>
    <m/>
    <m/>
    <m/>
    <m/>
    <m/>
    <m/>
    <m/>
    <m/>
    <m/>
    <m/>
    <m/>
    <m/>
    <m/>
    <m/>
    <m/>
    <m/>
    <m/>
    <x v="1"/>
    <x v="0"/>
    <s v="DUWT0025"/>
    <s v="B6--1RXPWm"/>
    <s v="Allocated"/>
    <s v="Promise To Pay (PTP)"/>
    <s v="Customer given ptp to online payment "/>
    <d v="2026-06-09T00:00:00"/>
    <m/>
    <m/>
    <m/>
    <m/>
    <s v="201"/>
    <n v="6767"/>
    <n v="13651"/>
    <x v="0"/>
  </r>
  <r>
    <n v="466873637"/>
    <s v="SANTOSH MOHAN KHOKAR"/>
    <m/>
    <x v="0"/>
    <m/>
    <m/>
    <m/>
    <m/>
    <n v="4587"/>
    <n v="9106"/>
    <n v="4879"/>
    <n v="14279"/>
    <x v="4"/>
    <s v="FLOW"/>
    <x v="0"/>
    <x v="14"/>
    <n v="86354"/>
    <n v="360"/>
    <n v="0"/>
    <n v="3600"/>
    <s v="19.05.26"/>
    <n v="0.288788589155342"/>
    <n v="1.9119758545218985E-2"/>
    <s v="FLOW"/>
    <s v="-"/>
    <s v="PTP"/>
    <s v="-"/>
    <m/>
    <m/>
    <m/>
    <m/>
    <s v="-"/>
    <s v="-"/>
    <s v="DAPODI"/>
    <s v="-"/>
    <s v="-"/>
    <s v="-"/>
    <n v="13066"/>
    <n v="86354"/>
    <n v="57"/>
    <n v="67"/>
    <s v="FLOW"/>
    <m/>
    <m/>
    <m/>
    <m/>
    <s v="REGULAR"/>
    <s v="MH14MP9385"/>
    <s v="HONDA ACTIVA DLX 2B"/>
    <d v="2025-09-16T00:00:00"/>
    <n v="30"/>
    <s v="02.06.26"/>
    <x v="0"/>
    <m/>
    <m/>
    <m/>
    <m/>
    <m/>
    <m/>
    <m/>
    <m/>
    <m/>
    <m/>
    <n v="1"/>
    <m/>
    <m/>
    <m/>
    <m/>
    <m/>
    <m/>
    <m/>
    <m/>
    <m/>
    <m/>
    <m/>
    <m/>
    <m/>
    <m/>
    <m/>
    <m/>
    <m/>
    <m/>
    <m/>
    <m/>
    <m/>
    <m/>
    <m/>
    <m/>
    <m/>
    <m/>
    <m/>
    <m/>
    <m/>
    <m/>
    <m/>
    <m/>
    <m/>
    <m/>
    <m/>
    <m/>
    <m/>
    <m/>
    <m/>
    <m/>
    <m/>
    <m/>
    <m/>
    <m/>
    <m/>
    <m/>
    <m/>
    <m/>
    <m/>
    <m/>
    <m/>
    <m/>
    <m/>
    <m/>
    <m/>
    <m/>
    <m/>
    <m/>
    <m/>
    <m/>
    <m/>
    <m/>
    <m/>
    <m/>
    <m/>
    <m/>
    <m/>
    <m/>
    <m/>
    <m/>
    <m/>
    <m/>
    <m/>
    <m/>
    <m/>
    <m/>
    <m/>
    <m/>
    <m/>
    <m/>
    <m/>
    <m/>
    <m/>
    <x v="1"/>
    <x v="0"/>
    <s v="ZBHT0009"/>
    <s v="Bo4vjckGRF7"/>
    <s v="Allocated"/>
    <s v="Shifted (NC_SFTD)"/>
    <s v="Customer shifted from address msg to friend"/>
    <d v="2026-06-04T00:00:00"/>
    <m/>
    <m/>
    <m/>
    <m/>
    <s v="586"/>
    <n v="4879"/>
    <n v="14279"/>
    <x v="0"/>
  </r>
  <r>
    <n v="466406613"/>
    <s v="AYUB SULEMAN INAMDAR"/>
    <m/>
    <x v="0"/>
    <m/>
    <m/>
    <m/>
    <m/>
    <n v="2970"/>
    <n v="2193"/>
    <n v="2240"/>
    <n v="5244"/>
    <x v="0"/>
    <s v="FLOW"/>
    <x v="0"/>
    <x v="9"/>
    <n v="86123"/>
    <n v="47"/>
    <n v="0"/>
    <n v="1704"/>
    <s v="04.05.26"/>
    <n v="3.7141255868584078E-2"/>
    <n v="4.8298750011155226E-3"/>
    <s v="FLOW"/>
    <s v="-"/>
    <s v="PAID"/>
    <s v="-"/>
    <m/>
    <m/>
    <m/>
    <m/>
    <s v="-"/>
    <s v="-"/>
    <s v="NARAYAN GAON"/>
    <s v="-"/>
    <s v="-"/>
    <s v="-"/>
    <n v="3944"/>
    <n v="86123"/>
    <n v="27"/>
    <n v="37"/>
    <s v="FLOW"/>
    <m/>
    <m/>
    <m/>
    <m/>
    <s v="REGULAR"/>
    <s v="MH14MM4331"/>
    <s v="SUZUKI BURGMAN STREET BT BSVI"/>
    <d v="2025-06-26T00:00:00"/>
    <n v="48"/>
    <s v="02.06.26"/>
    <x v="0"/>
    <m/>
    <m/>
    <m/>
    <m/>
    <m/>
    <m/>
    <m/>
    <m/>
    <m/>
    <m/>
    <n v="1"/>
    <m/>
    <m/>
    <m/>
    <m/>
    <m/>
    <m/>
    <m/>
    <m/>
    <m/>
    <m/>
    <m/>
    <n v="1"/>
    <m/>
    <m/>
    <m/>
    <m/>
    <m/>
    <m/>
    <m/>
    <m/>
    <m/>
    <m/>
    <m/>
    <m/>
    <m/>
    <m/>
    <m/>
    <m/>
    <m/>
    <m/>
    <m/>
    <m/>
    <m/>
    <m/>
    <m/>
    <m/>
    <m/>
    <m/>
    <m/>
    <m/>
    <m/>
    <m/>
    <m/>
    <m/>
    <m/>
    <m/>
    <m/>
    <m/>
    <m/>
    <m/>
    <m/>
    <m/>
    <m/>
    <m/>
    <m/>
    <m/>
    <m/>
    <m/>
    <m/>
    <m/>
    <m/>
    <m/>
    <m/>
    <m/>
    <m/>
    <m/>
    <m/>
    <m/>
    <m/>
    <m/>
    <m/>
    <m/>
    <m/>
    <m/>
    <m/>
    <m/>
    <m/>
    <m/>
    <m/>
    <m/>
    <m/>
    <m/>
    <m/>
    <x v="2"/>
    <x v="0"/>
    <s v="ZBHT0021"/>
    <s v="BotaOQ88qo1"/>
    <s v="Allocated"/>
    <s v="Door Locked (NC_DL)"/>
    <s v="Door locked "/>
    <d v="2026-06-08T00:00:00"/>
    <m/>
    <m/>
    <m/>
    <m/>
    <s v="81"/>
    <n v="2240"/>
    <n v="5244"/>
    <x v="0"/>
  </r>
  <r>
    <n v="465651022"/>
    <s v="NARAYAN CHANDRAKANT PATIL"/>
    <m/>
    <x v="0"/>
    <m/>
    <m/>
    <m/>
    <m/>
    <n v="4575"/>
    <n v="4521"/>
    <n v="4650"/>
    <n v="9355"/>
    <x v="0"/>
    <s v="FLOW"/>
    <x v="0"/>
    <x v="3"/>
    <n v="84844"/>
    <n v="129"/>
    <n v="0"/>
    <n v="3600"/>
    <s v="30.05.26"/>
    <n v="0.11792409559929802"/>
    <n v="4.7581472381900925E-3"/>
    <s v="FLOW"/>
    <s v="-"/>
    <s v="BPTP"/>
    <s v="-"/>
    <m/>
    <m/>
    <m/>
    <m/>
    <s v="-"/>
    <s v="-"/>
    <s v="CHAKAN"/>
    <s v="-"/>
    <s v="-"/>
    <s v="-"/>
    <n v="8250"/>
    <n v="84844"/>
    <n v="27"/>
    <n v="37"/>
    <s v="FLOW"/>
    <m/>
    <m/>
    <m/>
    <m/>
    <s v="REGULAR"/>
    <s v="MH14ME9832"/>
    <s v="TVS JUPITER 125 DISC SXC OBDIIA"/>
    <d v="2025-03-06T00:00:00"/>
    <n v="36"/>
    <s v="02.06.26"/>
    <x v="0"/>
    <m/>
    <m/>
    <m/>
    <m/>
    <m/>
    <m/>
    <m/>
    <n v="1"/>
    <m/>
    <m/>
    <m/>
    <m/>
    <m/>
    <m/>
    <m/>
    <m/>
    <m/>
    <m/>
    <m/>
    <m/>
    <m/>
    <m/>
    <m/>
    <m/>
    <m/>
    <m/>
    <m/>
    <m/>
    <m/>
    <m/>
    <m/>
    <m/>
    <m/>
    <m/>
    <m/>
    <m/>
    <m/>
    <m/>
    <m/>
    <m/>
    <m/>
    <m/>
    <m/>
    <m/>
    <m/>
    <m/>
    <m/>
    <m/>
    <m/>
    <m/>
    <m/>
    <m/>
    <m/>
    <m/>
    <m/>
    <m/>
    <m/>
    <m/>
    <m/>
    <m/>
    <m/>
    <m/>
    <m/>
    <m/>
    <m/>
    <m/>
    <m/>
    <m/>
    <m/>
    <m/>
    <m/>
    <m/>
    <m/>
    <m/>
    <m/>
    <m/>
    <m/>
    <m/>
    <m/>
    <m/>
    <m/>
    <m/>
    <m/>
    <m/>
    <m/>
    <m/>
    <m/>
    <m/>
    <m/>
    <m/>
    <m/>
    <m/>
    <m/>
    <m/>
    <x v="1"/>
    <x v="0"/>
    <s v="DUWT0017"/>
    <s v="k6QdMKEdGZm"/>
    <s v="Allocated"/>
    <s v="Door Locked (NC_DL)"/>
    <s v="Shop close customer not meet "/>
    <d v="2026-06-03T00:00:00"/>
    <m/>
    <m/>
    <m/>
    <m/>
    <s v="259"/>
    <n v="4650"/>
    <n v="9355"/>
    <x v="0"/>
  </r>
  <r>
    <n v="466209921"/>
    <s v="SHANKAR RAMDAS RATHOD"/>
    <m/>
    <x v="0"/>
    <m/>
    <m/>
    <m/>
    <s v="BANK RB 05"/>
    <n v="4115"/>
    <n v="4115"/>
    <n v="4163"/>
    <n v="8298"/>
    <x v="0"/>
    <s v="RB"/>
    <x v="0"/>
    <x v="15"/>
    <n v="84496"/>
    <n v="48"/>
    <n v="0"/>
    <n v="3535"/>
    <s v="-"/>
    <n v="0.12405371166309259"/>
    <n v="4.7386310055880215E-3"/>
    <s v="RB"/>
    <s v="PAID"/>
    <s v="-"/>
    <s v="-"/>
    <m/>
    <m/>
    <m/>
    <m/>
    <s v="-"/>
    <s v="-"/>
    <s v="BHAWANI PETH"/>
    <s v="-"/>
    <s v="-"/>
    <s v="-"/>
    <n v="7698"/>
    <n v="84496"/>
    <n v="27"/>
    <n v="6"/>
    <s v="STABLE"/>
    <m/>
    <m/>
    <m/>
    <m/>
    <s v="REGULAR"/>
    <s v="MH12YE3523"/>
    <s v="HONDA ACTIVA DLX 2B"/>
    <d v="2025-05-27T00:00:00"/>
    <n v="36"/>
    <s v="02.06.26"/>
    <x v="0"/>
    <m/>
    <m/>
    <m/>
    <m/>
    <m/>
    <m/>
    <m/>
    <m/>
    <m/>
    <m/>
    <m/>
    <m/>
    <m/>
    <m/>
    <m/>
    <m/>
    <m/>
    <m/>
    <m/>
    <m/>
    <m/>
    <m/>
    <m/>
    <m/>
    <m/>
    <m/>
    <m/>
    <m/>
    <m/>
    <m/>
    <m/>
    <m/>
    <m/>
    <m/>
    <m/>
    <m/>
    <m/>
    <m/>
    <m/>
    <m/>
    <m/>
    <m/>
    <m/>
    <m/>
    <m/>
    <m/>
    <m/>
    <m/>
    <m/>
    <m/>
    <m/>
    <m/>
    <m/>
    <m/>
    <m/>
    <m/>
    <m/>
    <m/>
    <m/>
    <m/>
    <m/>
    <m/>
    <m/>
    <m/>
    <m/>
    <m/>
    <m/>
    <m/>
    <m/>
    <m/>
    <m/>
    <m/>
    <m/>
    <m/>
    <m/>
    <m/>
    <m/>
    <m/>
    <m/>
    <m/>
    <m/>
    <m/>
    <m/>
    <m/>
    <m/>
    <m/>
    <m/>
    <m/>
    <m/>
    <m/>
    <m/>
    <n v="1"/>
    <m/>
    <m/>
    <x v="1"/>
    <x v="0"/>
    <s v="DUWT0014"/>
    <s v="k6fqacJiv9m"/>
    <s v="Unallocated"/>
    <e v="#N/A"/>
    <e v="#N/A"/>
    <e v="#N/A"/>
    <m/>
    <m/>
    <m/>
    <m/>
    <s v="68"/>
    <n v="4163"/>
    <n v="8298"/>
    <x v="0"/>
  </r>
  <r>
    <n v="466948686"/>
    <s v="TEJAS SHARAD NALAWADE"/>
    <s v="ONLINE"/>
    <x v="2"/>
    <n v="3470"/>
    <m/>
    <m/>
    <m/>
    <n v="3470"/>
    <n v="6490.8"/>
    <n v="3301.7999999999993"/>
    <n v="6727.7999999999993"/>
    <x v="4"/>
    <s v="STABLE"/>
    <x v="1"/>
    <x v="9"/>
    <n v="84494"/>
    <n v="281"/>
    <n v="0"/>
    <n v="2700"/>
    <s v="31.05.26"/>
    <n v="0.37284077319694303"/>
    <n v="1.8707933373320669E-2"/>
    <s v="STABLE"/>
    <s v="PAID"/>
    <s v="BPTP"/>
    <s v="-"/>
    <m/>
    <m/>
    <m/>
    <m/>
    <s v="-"/>
    <s v="-"/>
    <s v="DHOLWAD"/>
    <s v="-"/>
    <s v="-"/>
    <s v="-"/>
    <n v="9471.7999999999993"/>
    <n v="84494"/>
    <n v="57"/>
    <n v="37"/>
    <s v="STABLE"/>
    <m/>
    <m/>
    <m/>
    <m/>
    <s v="NPA"/>
    <s v="MH14MR8876"/>
    <s v="HONDA SHINE DISC BSVI"/>
    <d v="2025-09-26T00:00:00"/>
    <n v="36"/>
    <s v="02.06.26"/>
    <x v="0"/>
    <m/>
    <m/>
    <m/>
    <m/>
    <m/>
    <m/>
    <m/>
    <m/>
    <m/>
    <m/>
    <m/>
    <m/>
    <m/>
    <m/>
    <m/>
    <m/>
    <n v="1"/>
    <m/>
    <m/>
    <m/>
    <m/>
    <m/>
    <m/>
    <m/>
    <m/>
    <m/>
    <m/>
    <m/>
    <m/>
    <m/>
    <m/>
    <m/>
    <m/>
    <m/>
    <m/>
    <m/>
    <m/>
    <m/>
    <m/>
    <m/>
    <m/>
    <m/>
    <m/>
    <m/>
    <m/>
    <m/>
    <m/>
    <m/>
    <m/>
    <m/>
    <m/>
    <m/>
    <m/>
    <m/>
    <m/>
    <m/>
    <m/>
    <m/>
    <m/>
    <m/>
    <m/>
    <m/>
    <m/>
    <m/>
    <m/>
    <m/>
    <m/>
    <m/>
    <m/>
    <m/>
    <m/>
    <m/>
    <m/>
    <m/>
    <m/>
    <m/>
    <m/>
    <m/>
    <m/>
    <m/>
    <m/>
    <m/>
    <m/>
    <m/>
    <m/>
    <m/>
    <m/>
    <m/>
    <m/>
    <m/>
    <m/>
    <m/>
    <m/>
    <m/>
    <x v="1"/>
    <x v="0"/>
    <s v="ZBHT0021"/>
    <s v="B6RGji62GCFc"/>
    <s v="Allocated"/>
    <s v="Left Message (LMCB)"/>
    <s v="Lmcb mother "/>
    <d v="2026-06-06T00:00:00"/>
    <m/>
    <m/>
    <m/>
    <m/>
    <s v="237"/>
    <n v="3301.7999999999993"/>
    <n v="10197.799999999999"/>
    <x v="0"/>
  </r>
  <r>
    <n v="464441982"/>
    <s v="VRUSHBH SHIVAJI HANDE"/>
    <m/>
    <x v="0"/>
    <m/>
    <m/>
    <m/>
    <m/>
    <n v="12645"/>
    <n v="12645"/>
    <n v="12650"/>
    <n v="25446"/>
    <x v="0"/>
    <s v="FLOW"/>
    <x v="0"/>
    <x v="13"/>
    <n v="84432"/>
    <n v="5"/>
    <n v="0"/>
    <n v="2250"/>
    <s v="-"/>
    <n v="0.12949527410193443"/>
    <n v="4.7350418133853414E-3"/>
    <s v="FLOW"/>
    <s v="-"/>
    <s v="-"/>
    <s v="-"/>
    <m/>
    <m/>
    <m/>
    <m/>
    <m/>
    <m/>
    <s v="TALEGAON DABHADE"/>
    <m/>
    <m/>
    <m/>
    <n v="14900"/>
    <n v="84432"/>
    <n v="27"/>
    <n v="37"/>
    <s v="FLOW"/>
    <m/>
    <m/>
    <m/>
    <m/>
    <s v="-"/>
    <s v="MH14LZ2115"/>
    <s v="CLASSIC 350 COMMANDO SAND"/>
    <d v="2024-10-25T00:00:00"/>
    <n v="24"/>
    <s v="10.06.26"/>
    <x v="0"/>
    <m/>
    <m/>
    <m/>
    <m/>
    <m/>
    <m/>
    <m/>
    <m/>
    <m/>
    <m/>
    <m/>
    <m/>
    <m/>
    <m/>
    <m/>
    <m/>
    <m/>
    <m/>
    <m/>
    <m/>
    <m/>
    <m/>
    <m/>
    <m/>
    <m/>
    <m/>
    <m/>
    <m/>
    <m/>
    <m/>
    <m/>
    <m/>
    <m/>
    <m/>
    <m/>
    <m/>
    <m/>
    <m/>
    <m/>
    <m/>
    <m/>
    <m/>
    <m/>
    <m/>
    <m/>
    <m/>
    <m/>
    <m/>
    <m/>
    <m/>
    <m/>
    <m/>
    <m/>
    <m/>
    <m/>
    <m/>
    <m/>
    <m/>
    <m/>
    <m/>
    <m/>
    <m/>
    <m/>
    <m/>
    <m/>
    <m/>
    <m/>
    <m/>
    <m/>
    <m/>
    <m/>
    <m/>
    <m/>
    <m/>
    <m/>
    <m/>
    <m/>
    <m/>
    <m/>
    <m/>
    <m/>
    <m/>
    <m/>
    <m/>
    <m/>
    <m/>
    <m/>
    <m/>
    <m/>
    <m/>
    <m/>
    <m/>
    <m/>
    <m/>
    <x v="3"/>
    <x v="1"/>
    <s v="DUWT0027"/>
    <s v="k6GYCXCyZ9c"/>
    <s v="Allocated"/>
    <m/>
    <m/>
    <m/>
    <m/>
    <m/>
    <m/>
    <m/>
    <s v="156"/>
    <n v="12650"/>
    <n v="25446"/>
    <x v="2"/>
  </r>
  <r>
    <n v="465493945"/>
    <s v="DIVYA RUSHIKESH UNDE"/>
    <m/>
    <x v="0"/>
    <m/>
    <m/>
    <m/>
    <m/>
    <n v="3958"/>
    <n v="18853.77"/>
    <n v="3701.7700000000004"/>
    <n v="23781.77"/>
    <x v="5"/>
    <s v="FLOW"/>
    <x v="0"/>
    <x v="7"/>
    <n v="84252"/>
    <n v="680"/>
    <n v="0"/>
    <n v="2700"/>
    <s v="FLOW"/>
    <n v="0.23244928828752398"/>
    <n v="4.1010964771994042E-2"/>
    <s v="FLOW"/>
    <s v="-"/>
    <s v="RTP"/>
    <s v="-"/>
    <m/>
    <m/>
    <m/>
    <m/>
    <s v="REPO"/>
    <s v="-"/>
    <s v="KANHE"/>
    <s v="-"/>
    <s v="-"/>
    <s v="-"/>
    <n v="22233.77"/>
    <n v="84252"/>
    <n v="147"/>
    <n v="157"/>
    <s v="FLOW"/>
    <m/>
    <m/>
    <m/>
    <m/>
    <s v="NPA"/>
    <s v="MH14ME3583"/>
    <s v="HONDA ACTIVA 125 DISC 2B"/>
    <d v="2025-02-13T00:00:00"/>
    <n v="36"/>
    <s v="02.06.26"/>
    <x v="0"/>
    <m/>
    <m/>
    <m/>
    <m/>
    <m/>
    <m/>
    <m/>
    <m/>
    <m/>
    <m/>
    <n v="1"/>
    <m/>
    <m/>
    <m/>
    <m/>
    <m/>
    <m/>
    <m/>
    <m/>
    <m/>
    <m/>
    <m/>
    <m/>
    <m/>
    <m/>
    <m/>
    <m/>
    <m/>
    <m/>
    <m/>
    <m/>
    <m/>
    <m/>
    <m/>
    <m/>
    <m/>
    <m/>
    <m/>
    <m/>
    <m/>
    <m/>
    <m/>
    <m/>
    <m/>
    <m/>
    <m/>
    <m/>
    <m/>
    <m/>
    <m/>
    <m/>
    <m/>
    <m/>
    <m/>
    <m/>
    <m/>
    <m/>
    <m/>
    <m/>
    <m/>
    <m/>
    <m/>
    <m/>
    <m/>
    <m/>
    <m/>
    <m/>
    <m/>
    <m/>
    <m/>
    <m/>
    <m/>
    <m/>
    <m/>
    <m/>
    <m/>
    <m/>
    <m/>
    <m/>
    <m/>
    <m/>
    <m/>
    <m/>
    <m/>
    <m/>
    <m/>
    <m/>
    <m/>
    <m/>
    <m/>
    <m/>
    <m/>
    <m/>
    <m/>
    <x v="1"/>
    <x v="0"/>
    <s v="ZBHT0013"/>
    <s v="BPv48fBONm"/>
    <s v="Allocated"/>
    <s v="Refuse To Pay (RTP)"/>
    <s v="Rtp hospital isshu"/>
    <d v="2026-06-04T00:00:00"/>
    <m/>
    <m/>
    <m/>
    <m/>
    <s v="970"/>
    <n v="3701.7700000000004"/>
    <n v="23781.77"/>
    <x v="0"/>
  </r>
  <r>
    <n v="466116116"/>
    <s v="SHWETA VINAYAK LANDGE"/>
    <s v="ONLINE"/>
    <x v="4"/>
    <n v="4348"/>
    <m/>
    <m/>
    <m/>
    <n v="3988"/>
    <n v="7579"/>
    <n v="3779"/>
    <n v="7516"/>
    <x v="4"/>
    <s v="STABLE"/>
    <x v="1"/>
    <x v="12"/>
    <n v="84161"/>
    <n v="188"/>
    <n v="0"/>
    <n v="4038"/>
    <s v="27.05.26"/>
    <n v="0.21666576561965004"/>
    <n v="1.8634203382867906E-2"/>
    <s v="STABLE"/>
    <s v="PAID"/>
    <s v="NC"/>
    <s v="-"/>
    <m/>
    <m/>
    <m/>
    <m/>
    <s v="-"/>
    <s v="-"/>
    <s v="HINJEWADI"/>
    <s v="-"/>
    <s v="-"/>
    <s v="-"/>
    <n v="11805"/>
    <n v="84161"/>
    <n v="57"/>
    <n v="37"/>
    <s v="STABLE"/>
    <m/>
    <m/>
    <m/>
    <m/>
    <s v="REGULAR"/>
    <s v="MH14MK5294"/>
    <s v="TVS RAIDER DISC CONNECTED"/>
    <d v="2025-05-13T00:00:00"/>
    <n v="36"/>
    <s v="02.06.26"/>
    <x v="0"/>
    <m/>
    <m/>
    <m/>
    <m/>
    <m/>
    <m/>
    <m/>
    <n v="1"/>
    <m/>
    <m/>
    <m/>
    <m/>
    <m/>
    <m/>
    <m/>
    <m/>
    <m/>
    <m/>
    <m/>
    <m/>
    <m/>
    <m/>
    <m/>
    <m/>
    <m/>
    <m/>
    <m/>
    <m/>
    <m/>
    <m/>
    <m/>
    <m/>
    <m/>
    <m/>
    <m/>
    <m/>
    <m/>
    <m/>
    <m/>
    <m/>
    <m/>
    <m/>
    <m/>
    <m/>
    <m/>
    <m/>
    <m/>
    <m/>
    <m/>
    <m/>
    <m/>
    <m/>
    <m/>
    <m/>
    <m/>
    <m/>
    <m/>
    <m/>
    <m/>
    <m/>
    <m/>
    <m/>
    <m/>
    <m/>
    <m/>
    <m/>
    <m/>
    <m/>
    <m/>
    <m/>
    <m/>
    <m/>
    <m/>
    <m/>
    <m/>
    <m/>
    <m/>
    <m/>
    <m/>
    <m/>
    <m/>
    <m/>
    <m/>
    <m/>
    <m/>
    <m/>
    <m/>
    <m/>
    <m/>
    <m/>
    <m/>
    <m/>
    <m/>
    <m/>
    <x v="1"/>
    <x v="0"/>
    <s v="DUWT0030"/>
    <s v="G6cWOUee25z"/>
    <s v="Allocated"/>
    <s v="Left Message (LMCB)"/>
    <s v="Left message to father "/>
    <d v="2026-06-03T00:00:00"/>
    <m/>
    <m/>
    <m/>
    <m/>
    <s v="297"/>
    <n v="3779"/>
    <n v="11864"/>
    <x v="0"/>
  </r>
  <r>
    <n v="466014661"/>
    <s v="MANOHAR PRAKASH DESHMUKH"/>
    <m/>
    <x v="0"/>
    <m/>
    <m/>
    <m/>
    <m/>
    <n v="4040"/>
    <n v="3981"/>
    <n v="4040"/>
    <n v="8172"/>
    <x v="0"/>
    <s v="FLOW"/>
    <x v="0"/>
    <x v="9"/>
    <n v="84123"/>
    <n v="59"/>
    <n v="0"/>
    <n v="3539"/>
    <s v="-"/>
    <n v="3.6278739331338884E-2"/>
    <n v="4.7177127447817777E-3"/>
    <s v="FLOW"/>
    <s v="-"/>
    <s v="-"/>
    <s v="-"/>
    <m/>
    <m/>
    <m/>
    <m/>
    <m/>
    <m/>
    <s v="JUNNAR"/>
    <m/>
    <m/>
    <m/>
    <n v="7579"/>
    <n v="84123"/>
    <n v="27"/>
    <n v="37"/>
    <s v="FLOW"/>
    <m/>
    <m/>
    <m/>
    <m/>
    <s v="-"/>
    <s v="MH14MJ4459"/>
    <s v="OLA S1X PLUS GEN 3"/>
    <d v="2025-04-29T00:00:00"/>
    <n v="36"/>
    <s v="10.06.26"/>
    <x v="0"/>
    <m/>
    <m/>
    <m/>
    <m/>
    <m/>
    <m/>
    <m/>
    <m/>
    <m/>
    <m/>
    <m/>
    <m/>
    <m/>
    <m/>
    <m/>
    <m/>
    <m/>
    <m/>
    <m/>
    <m/>
    <m/>
    <m/>
    <m/>
    <m/>
    <m/>
    <m/>
    <m/>
    <m/>
    <m/>
    <m/>
    <m/>
    <m/>
    <m/>
    <m/>
    <n v="1"/>
    <m/>
    <m/>
    <m/>
    <m/>
    <m/>
    <m/>
    <m/>
    <m/>
    <m/>
    <m/>
    <m/>
    <m/>
    <m/>
    <m/>
    <m/>
    <m/>
    <m/>
    <m/>
    <m/>
    <m/>
    <m/>
    <m/>
    <m/>
    <m/>
    <m/>
    <m/>
    <m/>
    <m/>
    <m/>
    <m/>
    <m/>
    <m/>
    <m/>
    <m/>
    <m/>
    <m/>
    <m/>
    <m/>
    <m/>
    <m/>
    <m/>
    <m/>
    <m/>
    <m/>
    <m/>
    <m/>
    <m/>
    <m/>
    <m/>
    <m/>
    <m/>
    <m/>
    <m/>
    <m/>
    <m/>
    <m/>
    <m/>
    <m/>
    <m/>
    <x v="1"/>
    <x v="0"/>
    <s v="ZBHT0021"/>
    <s v="kPM-rdMenLm"/>
    <s v="Allocated"/>
    <m/>
    <m/>
    <m/>
    <m/>
    <m/>
    <m/>
    <m/>
    <s v="151"/>
    <n v="4040"/>
    <n v="8172"/>
    <x v="2"/>
  </r>
  <r>
    <n v="466023937"/>
    <s v="ANITA BHASKAR BHOSALE"/>
    <m/>
    <x v="0"/>
    <m/>
    <m/>
    <m/>
    <m/>
    <n v="4034"/>
    <n v="4034"/>
    <n v="4137"/>
    <n v="8231"/>
    <x v="0"/>
    <s v="FLOW"/>
    <x v="0"/>
    <x v="0"/>
    <n v="83593"/>
    <n v="103"/>
    <n v="0"/>
    <n v="1257"/>
    <s v="-"/>
    <n v="7.0821598746610287E-2"/>
    <n v="4.6879897468533362E-3"/>
    <s v="FLOW"/>
    <s v="-"/>
    <s v="-"/>
    <s v="-"/>
    <m/>
    <m/>
    <m/>
    <m/>
    <m/>
    <m/>
    <s v="DHANKWADI"/>
    <m/>
    <m/>
    <m/>
    <n v="5394"/>
    <n v="83593"/>
    <n v="27"/>
    <n v="37"/>
    <s v="FLOW"/>
    <m/>
    <m/>
    <m/>
    <m/>
    <s v="-"/>
    <s v="MH12YC1166"/>
    <s v="HERO VIDA V2 PLUS"/>
    <d v="2025-04-30T00:00:00"/>
    <n v="36"/>
    <s v="10.06.26"/>
    <x v="0"/>
    <m/>
    <m/>
    <m/>
    <m/>
    <m/>
    <m/>
    <m/>
    <m/>
    <m/>
    <m/>
    <m/>
    <m/>
    <m/>
    <m/>
    <m/>
    <m/>
    <m/>
    <m/>
    <m/>
    <m/>
    <m/>
    <m/>
    <m/>
    <m/>
    <m/>
    <m/>
    <m/>
    <m/>
    <m/>
    <m/>
    <m/>
    <n v="1"/>
    <m/>
    <m/>
    <n v="1"/>
    <m/>
    <m/>
    <m/>
    <m/>
    <m/>
    <m/>
    <m/>
    <m/>
    <m/>
    <m/>
    <m/>
    <m/>
    <m/>
    <m/>
    <m/>
    <m/>
    <m/>
    <m/>
    <m/>
    <m/>
    <m/>
    <m/>
    <m/>
    <m/>
    <m/>
    <m/>
    <m/>
    <m/>
    <m/>
    <m/>
    <m/>
    <m/>
    <m/>
    <m/>
    <m/>
    <m/>
    <m/>
    <m/>
    <m/>
    <m/>
    <m/>
    <m/>
    <m/>
    <m/>
    <m/>
    <m/>
    <m/>
    <m/>
    <m/>
    <m/>
    <m/>
    <m/>
    <m/>
    <m/>
    <m/>
    <m/>
    <m/>
    <m/>
    <m/>
    <x v="2"/>
    <x v="0"/>
    <s v="DUWT0031"/>
    <s v="k6BcHfgvqoS"/>
    <s v="Allocated"/>
    <m/>
    <m/>
    <m/>
    <m/>
    <m/>
    <m/>
    <m/>
    <s v="163"/>
    <n v="4137"/>
    <n v="8231"/>
    <x v="2"/>
  </r>
  <r>
    <n v="466061980"/>
    <s v="FAIZAN RAMZAN MUJAWAR"/>
    <m/>
    <x v="0"/>
    <m/>
    <m/>
    <m/>
    <m/>
    <n v="4062"/>
    <n v="3855"/>
    <n v="3938"/>
    <n v="8069"/>
    <x v="0"/>
    <s v="FLOW"/>
    <x v="0"/>
    <x v="15"/>
    <n v="83446"/>
    <n v="83"/>
    <n v="0"/>
    <n v="0"/>
    <s v="-"/>
    <n v="0.12251214286402225"/>
    <n v="4.6797458210128054E-3"/>
    <s v="FLOW"/>
    <s v="-"/>
    <s v="-"/>
    <s v="-"/>
    <m/>
    <m/>
    <m/>
    <m/>
    <m/>
    <m/>
    <s v="GANJ PETH"/>
    <m/>
    <m/>
    <m/>
    <n v="3938"/>
    <n v="83446"/>
    <n v="27"/>
    <n v="37"/>
    <s v="FLOW"/>
    <m/>
    <m/>
    <m/>
    <m/>
    <s v="-"/>
    <s v="MH12YC6112"/>
    <s v="SUZUKI BURGMAN STREET"/>
    <d v="2025-05-05T00:00:00"/>
    <n v="36"/>
    <s v="10.06.26"/>
    <x v="0"/>
    <m/>
    <m/>
    <m/>
    <m/>
    <m/>
    <m/>
    <m/>
    <m/>
    <m/>
    <m/>
    <m/>
    <m/>
    <m/>
    <m/>
    <m/>
    <m/>
    <m/>
    <m/>
    <m/>
    <m/>
    <m/>
    <m/>
    <m/>
    <m/>
    <m/>
    <m/>
    <m/>
    <m/>
    <m/>
    <m/>
    <m/>
    <m/>
    <m/>
    <m/>
    <n v="1"/>
    <m/>
    <m/>
    <m/>
    <m/>
    <m/>
    <m/>
    <m/>
    <m/>
    <m/>
    <m/>
    <m/>
    <m/>
    <m/>
    <m/>
    <m/>
    <m/>
    <m/>
    <m/>
    <m/>
    <m/>
    <m/>
    <m/>
    <m/>
    <m/>
    <m/>
    <m/>
    <m/>
    <m/>
    <m/>
    <m/>
    <m/>
    <m/>
    <m/>
    <m/>
    <m/>
    <m/>
    <m/>
    <m/>
    <m/>
    <m/>
    <m/>
    <m/>
    <m/>
    <m/>
    <m/>
    <m/>
    <m/>
    <m/>
    <m/>
    <m/>
    <m/>
    <m/>
    <m/>
    <m/>
    <m/>
    <m/>
    <m/>
    <m/>
    <m/>
    <x v="1"/>
    <x v="0"/>
    <s v="DUWT0014"/>
    <s v="BoI-bd4r1D7"/>
    <s v="Allocated"/>
    <m/>
    <m/>
    <m/>
    <m/>
    <m/>
    <m/>
    <m/>
    <s v="152"/>
    <n v="3938"/>
    <n v="8069"/>
    <x v="2"/>
  </r>
  <r>
    <n v="467134166"/>
    <s v="CHAKRANARAYAN ABHIJIT BHAGCHAND"/>
    <m/>
    <x v="0"/>
    <m/>
    <m/>
    <m/>
    <m/>
    <n v="3461"/>
    <n v="13691"/>
    <n v="4015"/>
    <n v="18138"/>
    <x v="2"/>
    <s v="FLOW"/>
    <x v="0"/>
    <x v="14"/>
    <n v="82519"/>
    <n v="707"/>
    <n v="0"/>
    <n v="3150"/>
    <s v="FLOW"/>
    <n v="0.39489766130846132"/>
    <n v="2.7092548568126835E-2"/>
    <s v="FLOW"/>
    <s v="-"/>
    <s v="RTP"/>
    <s v="-"/>
    <m/>
    <m/>
    <m/>
    <m/>
    <s v="REPO"/>
    <s v="-"/>
    <s v="DAPODI"/>
    <s v="-"/>
    <s v="-"/>
    <s v="-"/>
    <n v="17548"/>
    <n v="82519"/>
    <n v="111"/>
    <n v="121"/>
    <s v="FLOW"/>
    <m/>
    <m/>
    <m/>
    <m/>
    <s v="NPA"/>
    <s v="MH14MX0426"/>
    <s v="HONDA ACTIVA STD 2B"/>
    <d v="2025-10-23T00:00:00"/>
    <n v="36"/>
    <s v="02.06.26"/>
    <x v="0"/>
    <m/>
    <m/>
    <m/>
    <m/>
    <m/>
    <m/>
    <m/>
    <m/>
    <m/>
    <m/>
    <n v="1"/>
    <m/>
    <m/>
    <m/>
    <m/>
    <m/>
    <m/>
    <m/>
    <m/>
    <m/>
    <m/>
    <m/>
    <m/>
    <m/>
    <m/>
    <m/>
    <m/>
    <m/>
    <m/>
    <m/>
    <m/>
    <m/>
    <m/>
    <m/>
    <m/>
    <m/>
    <m/>
    <m/>
    <m/>
    <m/>
    <m/>
    <m/>
    <m/>
    <m/>
    <m/>
    <m/>
    <m/>
    <m/>
    <m/>
    <m/>
    <m/>
    <m/>
    <m/>
    <m/>
    <m/>
    <m/>
    <m/>
    <m/>
    <m/>
    <m/>
    <m/>
    <m/>
    <m/>
    <m/>
    <m/>
    <m/>
    <m/>
    <m/>
    <m/>
    <m/>
    <m/>
    <m/>
    <m/>
    <m/>
    <m/>
    <m/>
    <m/>
    <m/>
    <m/>
    <m/>
    <m/>
    <m/>
    <m/>
    <m/>
    <m/>
    <m/>
    <m/>
    <m/>
    <m/>
    <m/>
    <m/>
    <m/>
    <m/>
    <m/>
    <x v="1"/>
    <x v="0"/>
    <s v="ZBHT0009"/>
    <s v="B6ktVYk6Oem"/>
    <s v="Allocated"/>
    <s v="Left Message (LMCB)"/>
    <s v="Msg to mother "/>
    <d v="2026-06-04T00:00:00"/>
    <m/>
    <m/>
    <m/>
    <m/>
    <s v="986"/>
    <n v="4015"/>
    <n v="18138"/>
    <x v="0"/>
  </r>
  <r>
    <n v="460590733"/>
    <s v="ANITA AMIT KEDARI"/>
    <m/>
    <x v="0"/>
    <m/>
    <m/>
    <m/>
    <m/>
    <n v="4220"/>
    <n v="20766"/>
    <n v="4748"/>
    <n v="26142"/>
    <x v="5"/>
    <s v="FLOW"/>
    <x v="0"/>
    <x v="7"/>
    <n v="82340.210000000006"/>
    <n v="862"/>
    <n v="0"/>
    <n v="5400"/>
    <s v="FLOW"/>
    <n v="0.2271747045998346"/>
    <n v="4.0080371405172482E-2"/>
    <s v="FLOW"/>
    <s v="-"/>
    <s v="NC"/>
    <s v="-"/>
    <m/>
    <m/>
    <m/>
    <m/>
    <s v="REPO"/>
    <s v="-"/>
    <s v="KUSGAON"/>
    <s v="-"/>
    <s v="-"/>
    <s v="-"/>
    <n v="27028"/>
    <n v="82340.210000000006"/>
    <n v="147"/>
    <n v="157"/>
    <s v="FLOW"/>
    <m/>
    <m/>
    <m/>
    <m/>
    <s v="NPA"/>
    <s v="MH14LK1536"/>
    <s v="PIAGGIO VESPA SXL 125 CBS RACING 60"/>
    <d v="2023-11-10T00:00:00"/>
    <n v="48"/>
    <s v="02.06.26"/>
    <x v="0"/>
    <m/>
    <m/>
    <m/>
    <m/>
    <m/>
    <m/>
    <m/>
    <m/>
    <m/>
    <m/>
    <n v="1"/>
    <m/>
    <m/>
    <m/>
    <m/>
    <m/>
    <m/>
    <m/>
    <m/>
    <m/>
    <m/>
    <m/>
    <m/>
    <m/>
    <m/>
    <m/>
    <m/>
    <m/>
    <m/>
    <m/>
    <m/>
    <m/>
    <m/>
    <m/>
    <m/>
    <m/>
    <m/>
    <m/>
    <m/>
    <m/>
    <m/>
    <m/>
    <m/>
    <m/>
    <m/>
    <m/>
    <m/>
    <m/>
    <m/>
    <m/>
    <m/>
    <m/>
    <m/>
    <m/>
    <m/>
    <m/>
    <m/>
    <m/>
    <m/>
    <m/>
    <m/>
    <m/>
    <m/>
    <m/>
    <m/>
    <m/>
    <m/>
    <m/>
    <m/>
    <m/>
    <m/>
    <m/>
    <m/>
    <m/>
    <m/>
    <m/>
    <m/>
    <m/>
    <m/>
    <m/>
    <m/>
    <m/>
    <m/>
    <m/>
    <m/>
    <m/>
    <m/>
    <m/>
    <m/>
    <m/>
    <m/>
    <m/>
    <m/>
    <m/>
    <x v="1"/>
    <x v="0"/>
    <s v="ZBHT0013"/>
    <s v="B6RrywdkZz"/>
    <s v="Allocated"/>
    <s v="Shifted (NC_SFTD)"/>
    <s v="Shifted dighi bhosari "/>
    <d v="2026-06-04T00:00:00"/>
    <m/>
    <m/>
    <m/>
    <m/>
    <s v="1156"/>
    <n v="4748"/>
    <n v="26142"/>
    <x v="0"/>
  </r>
  <r>
    <n v="459845098"/>
    <s v="SHAIKH SHAHARUKH SHAHIR"/>
    <m/>
    <x v="0"/>
    <m/>
    <m/>
    <m/>
    <m/>
    <n v="5173"/>
    <n v="4899"/>
    <n v="5011"/>
    <n v="10286"/>
    <x v="0"/>
    <s v="FLOW"/>
    <x v="0"/>
    <x v="0"/>
    <n v="82290"/>
    <n v="112"/>
    <n v="0"/>
    <n v="0"/>
    <s v="21.05.26"/>
    <n v="6.9717672064150832E-2"/>
    <n v="4.6149160368519019E-3"/>
    <s v="FLOW"/>
    <s v="-"/>
    <s v="PTP"/>
    <s v="-"/>
    <m/>
    <m/>
    <m/>
    <m/>
    <s v="-"/>
    <s v="-"/>
    <s v="KATRAJ"/>
    <s v="-"/>
    <s v="-"/>
    <s v="-"/>
    <n v="5011"/>
    <n v="82290"/>
    <n v="27"/>
    <n v="37"/>
    <s v="FLOW"/>
    <m/>
    <m/>
    <m/>
    <m/>
    <s v="REGULAR"/>
    <s v="MH12VX7750"/>
    <s v="BULLET 350 MILITARY BLACK"/>
    <d v="2023-09-22T00:00:00"/>
    <n v="48"/>
    <s v="02.06.26"/>
    <x v="0"/>
    <m/>
    <m/>
    <m/>
    <m/>
    <m/>
    <m/>
    <m/>
    <m/>
    <m/>
    <m/>
    <m/>
    <m/>
    <m/>
    <m/>
    <m/>
    <m/>
    <n v="1"/>
    <m/>
    <m/>
    <m/>
    <m/>
    <m/>
    <m/>
    <m/>
    <m/>
    <m/>
    <m/>
    <m/>
    <m/>
    <m/>
    <m/>
    <m/>
    <m/>
    <m/>
    <m/>
    <m/>
    <m/>
    <m/>
    <m/>
    <m/>
    <m/>
    <m/>
    <m/>
    <m/>
    <m/>
    <m/>
    <m/>
    <m/>
    <m/>
    <m/>
    <m/>
    <m/>
    <m/>
    <m/>
    <m/>
    <m/>
    <m/>
    <m/>
    <m/>
    <m/>
    <m/>
    <m/>
    <m/>
    <m/>
    <m/>
    <m/>
    <m/>
    <m/>
    <m/>
    <m/>
    <m/>
    <m/>
    <m/>
    <m/>
    <m/>
    <m/>
    <m/>
    <m/>
    <m/>
    <m/>
    <m/>
    <m/>
    <m/>
    <m/>
    <m/>
    <m/>
    <m/>
    <m/>
    <m/>
    <m/>
    <m/>
    <m/>
    <m/>
    <m/>
    <x v="1"/>
    <x v="0"/>
    <s v="DUWT0031"/>
    <s v="AoK1g9LpOJz"/>
    <s v="Allocated"/>
    <s v="Promise To Pay (PTP)"/>
    <s v="Customer ptp on 22 june "/>
    <d v="2026-06-22T00:00:00"/>
    <m/>
    <m/>
    <m/>
    <m/>
    <s v="214"/>
    <n v="5011"/>
    <n v="10286"/>
    <x v="0"/>
  </r>
  <r>
    <n v="467739627"/>
    <s v="SHITAL SANJAY CHAVHAN"/>
    <m/>
    <x v="0"/>
    <m/>
    <m/>
    <m/>
    <m/>
    <n v="3242"/>
    <n v="6484"/>
    <n v="3305"/>
    <n v="9916"/>
    <x v="4"/>
    <s v="FLOW"/>
    <x v="0"/>
    <x v="6"/>
    <n v="81582"/>
    <n v="63"/>
    <n v="0"/>
    <n v="900"/>
    <s v="FLOW"/>
    <n v="9.1251931603801517E-2"/>
    <n v="1.8063183426778786E-2"/>
    <s v="FLOW"/>
    <s v="-"/>
    <s v="RTP"/>
    <s v="-"/>
    <m/>
    <m/>
    <m/>
    <m/>
    <s v="-"/>
    <s v="-"/>
    <s v="ALEGAON PAGA"/>
    <s v="-"/>
    <s v="-"/>
    <s v="-"/>
    <n v="7447"/>
    <n v="81582"/>
    <n v="52"/>
    <n v="62"/>
    <s v="FLOW"/>
    <m/>
    <m/>
    <m/>
    <m/>
    <s v="REGULAR"/>
    <s v="MH12ZH0258"/>
    <s v="HF DELUXE DRS C I3S FI"/>
    <d v="2026-02-09T00:00:00"/>
    <n v="36"/>
    <s v="02.06.26"/>
    <x v="0"/>
    <m/>
    <m/>
    <m/>
    <m/>
    <m/>
    <m/>
    <m/>
    <m/>
    <m/>
    <m/>
    <m/>
    <m/>
    <m/>
    <n v="1"/>
    <m/>
    <m/>
    <m/>
    <m/>
    <m/>
    <m/>
    <m/>
    <m/>
    <m/>
    <m/>
    <m/>
    <m/>
    <m/>
    <m/>
    <m/>
    <m/>
    <m/>
    <m/>
    <m/>
    <m/>
    <m/>
    <m/>
    <m/>
    <m/>
    <m/>
    <m/>
    <m/>
    <m/>
    <m/>
    <m/>
    <m/>
    <m/>
    <m/>
    <m/>
    <m/>
    <m/>
    <m/>
    <m/>
    <m/>
    <m/>
    <m/>
    <m/>
    <m/>
    <m/>
    <m/>
    <m/>
    <m/>
    <m/>
    <m/>
    <m/>
    <m/>
    <m/>
    <m/>
    <m/>
    <m/>
    <m/>
    <m/>
    <m/>
    <m/>
    <m/>
    <m/>
    <m/>
    <m/>
    <m/>
    <m/>
    <m/>
    <m/>
    <m/>
    <m/>
    <m/>
    <m/>
    <m/>
    <m/>
    <m/>
    <m/>
    <m/>
    <m/>
    <m/>
    <m/>
    <m/>
    <x v="1"/>
    <x v="0"/>
    <s v="ZBHT0024"/>
    <s v="GPUhHz-NRSm"/>
    <s v="Allocated"/>
    <s v="Door Locked (NC_DL)"/>
    <s v="Door lock "/>
    <d v="2026-06-05T00:00:00"/>
    <m/>
    <m/>
    <m/>
    <m/>
    <s v="190"/>
    <n v="3305"/>
    <n v="9916"/>
    <x v="0"/>
  </r>
  <r>
    <n v="463603128"/>
    <s v="NITA JAYSINGH BONWATE"/>
    <m/>
    <x v="0"/>
    <m/>
    <m/>
    <m/>
    <m/>
    <n v="5812"/>
    <n v="5513"/>
    <n v="5617"/>
    <n v="11591"/>
    <x v="0"/>
    <s v="FLOW"/>
    <x v="0"/>
    <x v="9"/>
    <n v="81580"/>
    <n v="104"/>
    <n v="0"/>
    <n v="2974"/>
    <s v="29.05.26"/>
    <n v="3.5182049554231612E-2"/>
    <n v="4.5750984358534225E-3"/>
    <s v="FLOW"/>
    <s v="-"/>
    <s v="MPTP"/>
    <s v="-"/>
    <m/>
    <m/>
    <m/>
    <m/>
    <s v="-"/>
    <s v="-"/>
    <s v="JUNNAR"/>
    <s v="-"/>
    <s v="-"/>
    <s v="-"/>
    <n v="8591"/>
    <n v="81580"/>
    <n v="27"/>
    <n v="37"/>
    <s v="FLOW"/>
    <m/>
    <m/>
    <m/>
    <m/>
    <s v="REGULAR"/>
    <s v="MH14LR9442"/>
    <s v="YAMAHA AEROX 155 MOTOGP EDITION"/>
    <d v="2024-07-29T00:00:00"/>
    <n v="36"/>
    <s v="02.06.26"/>
    <x v="0"/>
    <m/>
    <m/>
    <m/>
    <m/>
    <m/>
    <m/>
    <m/>
    <m/>
    <m/>
    <m/>
    <m/>
    <m/>
    <m/>
    <m/>
    <m/>
    <m/>
    <n v="1"/>
    <m/>
    <m/>
    <m/>
    <m/>
    <m/>
    <m/>
    <m/>
    <m/>
    <m/>
    <m/>
    <m/>
    <m/>
    <m/>
    <m/>
    <m/>
    <m/>
    <m/>
    <m/>
    <m/>
    <m/>
    <m/>
    <m/>
    <m/>
    <m/>
    <m/>
    <m/>
    <m/>
    <m/>
    <m/>
    <m/>
    <m/>
    <m/>
    <m/>
    <m/>
    <m/>
    <m/>
    <m/>
    <m/>
    <m/>
    <m/>
    <m/>
    <m/>
    <m/>
    <m/>
    <m/>
    <m/>
    <m/>
    <m/>
    <m/>
    <m/>
    <m/>
    <m/>
    <m/>
    <m/>
    <m/>
    <m/>
    <m/>
    <m/>
    <m/>
    <m/>
    <m/>
    <m/>
    <m/>
    <m/>
    <m/>
    <m/>
    <m/>
    <m/>
    <m/>
    <m/>
    <m/>
    <m/>
    <m/>
    <m/>
    <m/>
    <m/>
    <m/>
    <x v="1"/>
    <x v="0"/>
    <s v="ZBHT0021"/>
    <s v="BP9YOJHbvEc"/>
    <s v="Allocated"/>
    <s v="Promise To Pay (PTP)"/>
    <s v="Prp"/>
    <d v="2026-06-24T00:00:00"/>
    <m/>
    <m/>
    <m/>
    <m/>
    <s v="266"/>
    <n v="5617"/>
    <n v="11591"/>
    <x v="0"/>
  </r>
  <r>
    <n v="463952496"/>
    <s v="SURAJ BALU GAWARI"/>
    <m/>
    <x v="0"/>
    <m/>
    <m/>
    <m/>
    <m/>
    <n v="5489"/>
    <n v="5489"/>
    <n v="5552"/>
    <n v="11127"/>
    <x v="0"/>
    <s v="FLOW"/>
    <x v="0"/>
    <x v="9"/>
    <n v="81389"/>
    <n v="63"/>
    <n v="0"/>
    <n v="3540"/>
    <s v="-"/>
    <n v="3.5099679224924699E-2"/>
    <n v="4.56438694037355E-3"/>
    <s v="FLOW"/>
    <s v="-"/>
    <s v="-"/>
    <s v="-"/>
    <m/>
    <m/>
    <m/>
    <m/>
    <m/>
    <m/>
    <s v="AMBOLI"/>
    <m/>
    <m/>
    <m/>
    <n v="9092"/>
    <n v="81389"/>
    <n v="27"/>
    <n v="37"/>
    <s v="FLOW"/>
    <m/>
    <m/>
    <m/>
    <m/>
    <s v="-"/>
    <s v="MH14LT8873"/>
    <s v="YAMAHA MT15 CUSTOMIZED COLOR"/>
    <d v="2024-09-05T00:00:00"/>
    <n v="36"/>
    <s v="10.06.26"/>
    <x v="0"/>
    <m/>
    <m/>
    <m/>
    <m/>
    <m/>
    <m/>
    <m/>
    <m/>
    <m/>
    <m/>
    <m/>
    <m/>
    <m/>
    <m/>
    <m/>
    <m/>
    <m/>
    <m/>
    <m/>
    <m/>
    <m/>
    <m/>
    <m/>
    <m/>
    <m/>
    <m/>
    <m/>
    <m/>
    <m/>
    <m/>
    <m/>
    <n v="1"/>
    <m/>
    <m/>
    <m/>
    <m/>
    <m/>
    <m/>
    <m/>
    <m/>
    <m/>
    <m/>
    <m/>
    <m/>
    <m/>
    <m/>
    <m/>
    <m/>
    <m/>
    <m/>
    <m/>
    <m/>
    <m/>
    <m/>
    <m/>
    <m/>
    <m/>
    <m/>
    <m/>
    <m/>
    <m/>
    <m/>
    <m/>
    <m/>
    <m/>
    <m/>
    <m/>
    <m/>
    <m/>
    <m/>
    <m/>
    <m/>
    <m/>
    <m/>
    <m/>
    <m/>
    <m/>
    <m/>
    <m/>
    <m/>
    <m/>
    <m/>
    <m/>
    <m/>
    <m/>
    <m/>
    <m/>
    <m/>
    <m/>
    <m/>
    <m/>
    <m/>
    <m/>
    <m/>
    <x v="1"/>
    <x v="0"/>
    <s v="ZBHT0021"/>
    <s v="k6WH6TWtSm"/>
    <s v="Allocated"/>
    <m/>
    <m/>
    <m/>
    <m/>
    <m/>
    <m/>
    <m/>
    <s v="149"/>
    <n v="5552"/>
    <n v="11127"/>
    <x v="2"/>
  </r>
  <r>
    <n v="464847649"/>
    <s v="SABIYA RASHID PATEL"/>
    <s v="ONLINE"/>
    <x v="6"/>
    <n v="5103"/>
    <m/>
    <m/>
    <m/>
    <n v="4748"/>
    <n v="4492"/>
    <n v="4564"/>
    <n v="4231"/>
    <x v="0"/>
    <s v="STABLE"/>
    <x v="1"/>
    <x v="9"/>
    <n v="81347"/>
    <n v="72"/>
    <n v="0"/>
    <n v="0"/>
    <s v="15.05.26"/>
    <n v="3.5081566377642551E-2"/>
    <n v="4.5620315329905408E-3"/>
    <s v="STABLE"/>
    <s v="PAID"/>
    <s v="BPTP"/>
    <s v="-"/>
    <m/>
    <m/>
    <m/>
    <m/>
    <s v="-"/>
    <s v="-"/>
    <s v="JUNNAR"/>
    <s v="-"/>
    <s v="-"/>
    <s v="-"/>
    <n v="4564"/>
    <n v="81347"/>
    <n v="27"/>
    <n v="6"/>
    <s v="STABLE"/>
    <m/>
    <m/>
    <m/>
    <m/>
    <s v="REGULAR"/>
    <s v="MH14MG4876"/>
    <s v="SUZUKI BURGMAN STREET EX"/>
    <d v="2024-12-03T00:00:00"/>
    <n v="36"/>
    <s v="02.06.26"/>
    <x v="0"/>
    <m/>
    <m/>
    <m/>
    <m/>
    <m/>
    <m/>
    <m/>
    <m/>
    <m/>
    <m/>
    <m/>
    <m/>
    <m/>
    <n v="1"/>
    <m/>
    <m/>
    <m/>
    <m/>
    <m/>
    <m/>
    <m/>
    <m/>
    <m/>
    <m/>
    <m/>
    <m/>
    <m/>
    <m/>
    <m/>
    <m/>
    <m/>
    <m/>
    <m/>
    <m/>
    <m/>
    <m/>
    <m/>
    <m/>
    <m/>
    <m/>
    <m/>
    <m/>
    <m/>
    <m/>
    <m/>
    <m/>
    <m/>
    <m/>
    <m/>
    <m/>
    <m/>
    <m/>
    <m/>
    <m/>
    <m/>
    <m/>
    <m/>
    <m/>
    <m/>
    <m/>
    <m/>
    <m/>
    <m/>
    <m/>
    <m/>
    <m/>
    <m/>
    <m/>
    <m/>
    <m/>
    <m/>
    <m/>
    <m/>
    <m/>
    <m/>
    <m/>
    <m/>
    <m/>
    <m/>
    <m/>
    <m/>
    <m/>
    <m/>
    <m/>
    <m/>
    <m/>
    <m/>
    <m/>
    <m/>
    <m/>
    <m/>
    <m/>
    <m/>
    <m/>
    <x v="1"/>
    <x v="0"/>
    <s v="ZBHT0021"/>
    <s v="k2R52U7rLc7"/>
    <s v="Allocated"/>
    <s v="Door Locked (NC_DL)"/>
    <s v="Door locked "/>
    <d v="2026-06-05T00:00:00"/>
    <m/>
    <m/>
    <m/>
    <m/>
    <s v="94"/>
    <n v="4564"/>
    <n v="9334"/>
    <x v="0"/>
  </r>
  <r>
    <n v="465788821"/>
    <s v="CHHABU RAMU KAMBALE"/>
    <m/>
    <x v="0"/>
    <m/>
    <m/>
    <m/>
    <m/>
    <n v="3838"/>
    <n v="19190"/>
    <n v="1378"/>
    <n v="24798"/>
    <x v="3"/>
    <s v="FLOW"/>
    <x v="0"/>
    <x v="10"/>
    <n v="81230"/>
    <n v="1378"/>
    <n v="0"/>
    <n v="5772"/>
    <s v="FLOW"/>
    <n v="0.25912324852956403"/>
    <n v="3.4122421291896882E-2"/>
    <s v="FLOW"/>
    <s v="-"/>
    <s v="BPTP"/>
    <s v="-"/>
    <m/>
    <m/>
    <m/>
    <m/>
    <s v="REPO"/>
    <s v="-"/>
    <s v="AMBETHAN"/>
    <s v="-"/>
    <s v="-"/>
    <s v="-"/>
    <n v="26340"/>
    <n v="81230"/>
    <n v="178"/>
    <n v="188"/>
    <s v="FLOW"/>
    <m/>
    <m/>
    <m/>
    <m/>
    <s v="NPA"/>
    <s v="MH14MM0818"/>
    <s v="HONDA ACTIVA DLX 2B"/>
    <d v="2025-03-27T00:00:00"/>
    <n v="36"/>
    <s v="02.06.26"/>
    <x v="0"/>
    <m/>
    <m/>
    <m/>
    <m/>
    <m/>
    <m/>
    <m/>
    <m/>
    <m/>
    <m/>
    <m/>
    <m/>
    <m/>
    <m/>
    <m/>
    <m/>
    <m/>
    <m/>
    <m/>
    <m/>
    <m/>
    <m/>
    <m/>
    <m/>
    <m/>
    <m/>
    <m/>
    <m/>
    <m/>
    <m/>
    <m/>
    <m/>
    <m/>
    <m/>
    <m/>
    <m/>
    <m/>
    <m/>
    <m/>
    <m/>
    <m/>
    <m/>
    <m/>
    <m/>
    <m/>
    <m/>
    <m/>
    <m/>
    <m/>
    <m/>
    <m/>
    <m/>
    <m/>
    <m/>
    <m/>
    <m/>
    <m/>
    <m/>
    <m/>
    <m/>
    <m/>
    <m/>
    <m/>
    <m/>
    <m/>
    <m/>
    <m/>
    <m/>
    <m/>
    <m/>
    <m/>
    <m/>
    <m/>
    <m/>
    <m/>
    <m/>
    <m/>
    <m/>
    <m/>
    <m/>
    <m/>
    <m/>
    <m/>
    <m/>
    <m/>
    <m/>
    <m/>
    <m/>
    <m/>
    <m/>
    <m/>
    <m/>
    <m/>
    <m/>
    <x v="3"/>
    <x v="1"/>
    <s v="ZBHT0010"/>
    <s v="GPDGolhR4EIc"/>
    <s v="Allocated"/>
    <e v="#N/A"/>
    <e v="#N/A"/>
    <e v="#N/A"/>
    <m/>
    <m/>
    <m/>
    <m/>
    <s v="1770"/>
    <n v="1378"/>
    <n v="24798"/>
    <x v="0"/>
  </r>
  <r>
    <n v="466372391"/>
    <s v="PALLAVI MACHHINDRA GOPHANE"/>
    <m/>
    <x v="0"/>
    <m/>
    <m/>
    <m/>
    <m/>
    <n v="3723"/>
    <n v="3405"/>
    <n v="3506"/>
    <n v="7334"/>
    <x v="0"/>
    <s v="FLOW"/>
    <x v="0"/>
    <x v="9"/>
    <n v="80985"/>
    <n v="101"/>
    <n v="0"/>
    <n v="3598"/>
    <s v="30.05.26"/>
    <n v="3.4925450884401167E-2"/>
    <n v="4.5417301645941334E-3"/>
    <s v="FLOW"/>
    <s v="-"/>
    <s v="PTP"/>
    <s v="-"/>
    <m/>
    <m/>
    <m/>
    <m/>
    <s v="-"/>
    <s v="-"/>
    <s v="JUNNAR"/>
    <s v="-"/>
    <s v="-"/>
    <s v="-"/>
    <n v="7104"/>
    <n v="80985"/>
    <n v="27"/>
    <n v="37"/>
    <s v="FLOW"/>
    <m/>
    <m/>
    <m/>
    <m/>
    <s v="REGULAR"/>
    <s v="MH14MM5925"/>
    <s v="TVS JUPITER 110 DRUM SMW OBDIIA"/>
    <d v="2025-06-21T00:00:00"/>
    <n v="36"/>
    <s v="02.06.26"/>
    <x v="0"/>
    <m/>
    <m/>
    <m/>
    <m/>
    <m/>
    <m/>
    <m/>
    <n v="1"/>
    <m/>
    <m/>
    <m/>
    <m/>
    <m/>
    <m/>
    <m/>
    <m/>
    <m/>
    <m/>
    <m/>
    <m/>
    <m/>
    <m/>
    <m/>
    <m/>
    <m/>
    <m/>
    <m/>
    <m/>
    <m/>
    <m/>
    <m/>
    <m/>
    <m/>
    <m/>
    <m/>
    <m/>
    <m/>
    <m/>
    <m/>
    <m/>
    <m/>
    <m/>
    <m/>
    <m/>
    <m/>
    <m/>
    <m/>
    <m/>
    <m/>
    <m/>
    <m/>
    <m/>
    <m/>
    <m/>
    <m/>
    <m/>
    <m/>
    <m/>
    <m/>
    <m/>
    <m/>
    <m/>
    <m/>
    <m/>
    <m/>
    <m/>
    <m/>
    <m/>
    <m/>
    <m/>
    <m/>
    <m/>
    <m/>
    <m/>
    <m/>
    <m/>
    <m/>
    <m/>
    <m/>
    <m/>
    <m/>
    <m/>
    <m/>
    <m/>
    <m/>
    <m/>
    <m/>
    <m/>
    <m/>
    <m/>
    <m/>
    <m/>
    <m/>
    <m/>
    <x v="1"/>
    <x v="0"/>
    <s v="ZBHT0021"/>
    <s v="A6ppDss3SDz"/>
    <s v="Allocated"/>
    <s v="Promise To Pay (PTP)"/>
    <s v="Ptp"/>
    <d v="2026-06-28T00:00:00"/>
    <m/>
    <m/>
    <m/>
    <m/>
    <s v="206"/>
    <n v="3506"/>
    <n v="7334"/>
    <x v="0"/>
  </r>
  <r>
    <n v="463996767"/>
    <s v="ASHOK YADAV"/>
    <m/>
    <x v="0"/>
    <m/>
    <m/>
    <m/>
    <m/>
    <n v="4688"/>
    <n v="18752"/>
    <n v="5146"/>
    <n v="24175"/>
    <x v="2"/>
    <s v="FLOW"/>
    <x v="0"/>
    <x v="6"/>
    <n v="80652"/>
    <n v="458"/>
    <n v="0"/>
    <n v="6104"/>
    <s v="-"/>
    <n v="0.42013617700562389"/>
    <n v="2.6479577153341236E-2"/>
    <s v="FLOW"/>
    <s v="-"/>
    <s v="-"/>
    <s v="-"/>
    <m/>
    <m/>
    <m/>
    <m/>
    <s v="REPO"/>
    <s v="-"/>
    <s v="SHIRUR"/>
    <s v="-"/>
    <s v="-"/>
    <s v="-"/>
    <n v="25314"/>
    <n v="80652"/>
    <n v="116"/>
    <n v="126"/>
    <s v="FLOW"/>
    <m/>
    <m/>
    <m/>
    <m/>
    <s v="NPA"/>
    <s v="MH12XD9215"/>
    <s v="XTREME 125"/>
    <d v="2024-09-11T00:00:00"/>
    <n v="36"/>
    <s v="02.06.26"/>
    <x v="0"/>
    <m/>
    <m/>
    <m/>
    <m/>
    <m/>
    <m/>
    <m/>
    <m/>
    <m/>
    <m/>
    <n v="1"/>
    <m/>
    <m/>
    <m/>
    <m/>
    <m/>
    <m/>
    <m/>
    <m/>
    <m/>
    <m/>
    <m/>
    <m/>
    <m/>
    <m/>
    <m/>
    <m/>
    <m/>
    <m/>
    <m/>
    <m/>
    <m/>
    <m/>
    <m/>
    <m/>
    <m/>
    <m/>
    <m/>
    <m/>
    <m/>
    <m/>
    <m/>
    <m/>
    <m/>
    <m/>
    <m/>
    <m/>
    <m/>
    <m/>
    <m/>
    <m/>
    <m/>
    <m/>
    <m/>
    <m/>
    <m/>
    <m/>
    <m/>
    <m/>
    <m/>
    <m/>
    <m/>
    <m/>
    <m/>
    <m/>
    <m/>
    <m/>
    <m/>
    <m/>
    <m/>
    <m/>
    <m/>
    <m/>
    <m/>
    <m/>
    <m/>
    <m/>
    <m/>
    <m/>
    <m/>
    <m/>
    <m/>
    <m/>
    <m/>
    <m/>
    <m/>
    <m/>
    <m/>
    <m/>
    <m/>
    <m/>
    <m/>
    <m/>
    <m/>
    <x v="1"/>
    <x v="0"/>
    <s v="ZBHT0024"/>
    <s v="AP2ySr8KpEgz"/>
    <s v="Allocated"/>
    <s v="Address Not Found (NC_ANF)"/>
    <s v="Customer address not found "/>
    <d v="2026-06-04T00:00:00"/>
    <m/>
    <m/>
    <m/>
    <m/>
    <s v="735"/>
    <n v="5146"/>
    <n v="24175"/>
    <x v="0"/>
  </r>
  <r>
    <n v="457349311"/>
    <s v="RAHUL BANDA CHAVAN"/>
    <m/>
    <x v="0"/>
    <m/>
    <m/>
    <m/>
    <m/>
    <n v="6290"/>
    <n v="18870"/>
    <n v="864"/>
    <n v="26319"/>
    <x v="2"/>
    <s v="FLOW"/>
    <x v="0"/>
    <x v="2"/>
    <n v="80321"/>
    <n v="864"/>
    <n v="0"/>
    <n v="6277"/>
    <s v="25.05.26"/>
    <n v="0.35112851965674469"/>
    <n v="2.6370903592391033E-2"/>
    <s v="FLOW"/>
    <s v="-"/>
    <s v="PTP"/>
    <s v="-"/>
    <m/>
    <m/>
    <m/>
    <m/>
    <s v="REPO"/>
    <s v="-"/>
    <s v="BHOR"/>
    <s v="-"/>
    <s v="-"/>
    <s v="-"/>
    <n v="26011"/>
    <n v="80321"/>
    <n v="116"/>
    <n v="126"/>
    <s v="FLOW"/>
    <m/>
    <m/>
    <m/>
    <m/>
    <s v="NPA"/>
    <s v="MH12VH8942"/>
    <s v="CLASSIC 350 DARK STEALTH BLACK"/>
    <d v="2023-03-23T00:00:00"/>
    <n v="48"/>
    <s v="02.06.26"/>
    <x v="0"/>
    <m/>
    <m/>
    <m/>
    <m/>
    <m/>
    <m/>
    <m/>
    <m/>
    <m/>
    <m/>
    <m/>
    <m/>
    <m/>
    <m/>
    <m/>
    <m/>
    <m/>
    <m/>
    <m/>
    <m/>
    <m/>
    <m/>
    <n v="1"/>
    <m/>
    <m/>
    <m/>
    <m/>
    <m/>
    <m/>
    <m/>
    <m/>
    <m/>
    <m/>
    <m/>
    <m/>
    <m/>
    <m/>
    <m/>
    <m/>
    <m/>
    <m/>
    <m/>
    <m/>
    <m/>
    <m/>
    <m/>
    <m/>
    <m/>
    <m/>
    <m/>
    <m/>
    <m/>
    <m/>
    <m/>
    <m/>
    <m/>
    <m/>
    <m/>
    <m/>
    <m/>
    <m/>
    <m/>
    <m/>
    <m/>
    <m/>
    <m/>
    <m/>
    <m/>
    <m/>
    <m/>
    <m/>
    <m/>
    <m/>
    <m/>
    <m/>
    <m/>
    <m/>
    <m/>
    <m/>
    <m/>
    <m/>
    <m/>
    <m/>
    <m/>
    <m/>
    <m/>
    <m/>
    <m/>
    <m/>
    <m/>
    <m/>
    <m/>
    <m/>
    <m/>
    <x v="1"/>
    <x v="0"/>
    <s v="DUWT0011"/>
    <s v="A6ry5V_SpOIm"/>
    <s v="Allocated"/>
    <s v="Promise To Pay (PTP)"/>
    <s v="Customer home visit promise to pay amt. 10000 ptp date "/>
    <d v="2026-06-22T00:00:00"/>
    <m/>
    <m/>
    <m/>
    <m/>
    <s v="1159"/>
    <n v="864"/>
    <n v="26319"/>
    <x v="0"/>
  </r>
  <r>
    <n v="465175758"/>
    <s v="SHANKAR RANGNATH BHAGWAT"/>
    <s v="ONLINE"/>
    <x v="1"/>
    <n v="3635"/>
    <m/>
    <m/>
    <m/>
    <n v="3143"/>
    <n v="3143"/>
    <n v="3185"/>
    <n v="2702"/>
    <x v="0"/>
    <s v="STABLE"/>
    <x v="1"/>
    <x v="3"/>
    <n v="78292"/>
    <n v="42"/>
    <n v="0"/>
    <n v="450"/>
    <s v="-"/>
    <n v="0.10881751558931971"/>
    <n v="4.3907036864407473E-3"/>
    <s v="STABLE"/>
    <s v="PAID"/>
    <s v="-"/>
    <s v="-"/>
    <m/>
    <m/>
    <m/>
    <m/>
    <s v="-"/>
    <s v="-"/>
    <s v="CHAKAN"/>
    <s v="-"/>
    <s v="-"/>
    <s v="-"/>
    <n v="3635"/>
    <n v="78292"/>
    <n v="27"/>
    <n v="6"/>
    <s v="STABLE"/>
    <m/>
    <m/>
    <m/>
    <m/>
    <s v="REGULAR"/>
    <s v="MH14MB9754"/>
    <s v="JUPITER SMW"/>
    <d v="2025-01-09T00:00:00"/>
    <n v="48"/>
    <s v="02.06.26"/>
    <x v="0"/>
    <m/>
    <m/>
    <m/>
    <m/>
    <m/>
    <m/>
    <m/>
    <n v="2"/>
    <m/>
    <m/>
    <m/>
    <m/>
    <m/>
    <m/>
    <m/>
    <m/>
    <m/>
    <m/>
    <m/>
    <m/>
    <m/>
    <m/>
    <m/>
    <m/>
    <m/>
    <m/>
    <m/>
    <m/>
    <m/>
    <m/>
    <m/>
    <m/>
    <m/>
    <m/>
    <m/>
    <m/>
    <m/>
    <m/>
    <m/>
    <m/>
    <m/>
    <m/>
    <m/>
    <m/>
    <m/>
    <m/>
    <m/>
    <m/>
    <m/>
    <m/>
    <m/>
    <m/>
    <m/>
    <m/>
    <m/>
    <m/>
    <m/>
    <m/>
    <m/>
    <m/>
    <m/>
    <m/>
    <m/>
    <m/>
    <m/>
    <m/>
    <m/>
    <m/>
    <m/>
    <m/>
    <m/>
    <m/>
    <m/>
    <m/>
    <m/>
    <m/>
    <m/>
    <m/>
    <m/>
    <m/>
    <m/>
    <m/>
    <m/>
    <m/>
    <m/>
    <m/>
    <m/>
    <m/>
    <m/>
    <m/>
    <m/>
    <m/>
    <m/>
    <m/>
    <x v="2"/>
    <x v="0"/>
    <s v="DUWT0017"/>
    <s v="koxBDtd7Lr7m"/>
    <s v="Allocated"/>
    <s v="Payment (PAID)"/>
    <s v="Payment (PAID)"/>
    <d v="2026-06-03T00:00:00"/>
    <m/>
    <m/>
    <m/>
    <m/>
    <s v="51"/>
    <n v="3185"/>
    <n v="6337"/>
    <x v="0"/>
  </r>
  <r>
    <n v="465804328"/>
    <s v="ANIKET ASHOK KANDALKAR"/>
    <m/>
    <x v="0"/>
    <m/>
    <m/>
    <m/>
    <m/>
    <n v="5044"/>
    <n v="4504"/>
    <n v="4642"/>
    <n v="9820"/>
    <x v="0"/>
    <s v="FLOW"/>
    <x v="0"/>
    <x v="6"/>
    <n v="78173"/>
    <n v="138"/>
    <n v="0"/>
    <n v="2250"/>
    <s v="27.05.26"/>
    <n v="4.8670595673912291E-2"/>
    <n v="4.3840300321888893E-3"/>
    <s v="FLOW"/>
    <s v="-"/>
    <s v="PTP"/>
    <s v="-"/>
    <m/>
    <m/>
    <m/>
    <m/>
    <s v="-"/>
    <s v="-"/>
    <s v="SHIRUR"/>
    <s v="-"/>
    <s v="-"/>
    <s v="-"/>
    <n v="6892"/>
    <n v="78173"/>
    <n v="27"/>
    <n v="37"/>
    <s v="FLOW"/>
    <m/>
    <m/>
    <m/>
    <m/>
    <s v="REGULAR"/>
    <s v="MH12XY8900"/>
    <s v="HONDA ACTIVA 125 SMART 2B"/>
    <d v="2025-03-29T00:00:00"/>
    <n v="30"/>
    <s v="02.06.26"/>
    <x v="0"/>
    <m/>
    <m/>
    <m/>
    <m/>
    <m/>
    <m/>
    <m/>
    <m/>
    <m/>
    <m/>
    <n v="1"/>
    <m/>
    <m/>
    <m/>
    <m/>
    <m/>
    <m/>
    <m/>
    <m/>
    <m/>
    <m/>
    <m/>
    <m/>
    <m/>
    <m/>
    <m/>
    <m/>
    <m/>
    <m/>
    <m/>
    <m/>
    <m/>
    <m/>
    <m/>
    <m/>
    <m/>
    <m/>
    <m/>
    <m/>
    <m/>
    <m/>
    <m/>
    <m/>
    <m/>
    <m/>
    <m/>
    <m/>
    <m/>
    <m/>
    <m/>
    <m/>
    <m/>
    <m/>
    <m/>
    <m/>
    <m/>
    <m/>
    <m/>
    <m/>
    <m/>
    <m/>
    <m/>
    <m/>
    <m/>
    <m/>
    <m/>
    <m/>
    <m/>
    <m/>
    <m/>
    <m/>
    <m/>
    <m/>
    <m/>
    <m/>
    <m/>
    <m/>
    <m/>
    <m/>
    <m/>
    <m/>
    <m/>
    <m/>
    <m/>
    <m/>
    <m/>
    <m/>
    <m/>
    <m/>
    <m/>
    <m/>
    <m/>
    <m/>
    <m/>
    <x v="1"/>
    <x v="0"/>
    <s v="ZBHT0024"/>
    <s v="BP9fi9nhNc"/>
    <s v="Allocated"/>
    <s v="Left Message (LMCB)"/>
    <s v="Meet brother "/>
    <d v="2026-06-04T00:00:00"/>
    <m/>
    <m/>
    <m/>
    <m/>
    <s v="272"/>
    <n v="4642"/>
    <n v="9820"/>
    <x v="0"/>
  </r>
  <r>
    <n v="461700090"/>
    <s v="AMARJEET KOUR GURUCHARANSINGHGILL"/>
    <m/>
    <x v="0"/>
    <m/>
    <m/>
    <m/>
    <m/>
    <n v="4217"/>
    <n v="4073"/>
    <n v="4186"/>
    <n v="8508"/>
    <x v="0"/>
    <s v="FLOW"/>
    <x v="0"/>
    <x v="5"/>
    <n v="78169"/>
    <n v="113"/>
    <n v="0"/>
    <n v="6294"/>
    <s v="25.05.26"/>
    <n v="4.5246853598780619E-2"/>
    <n v="4.3838057076762216E-3"/>
    <s v="FLOW"/>
    <s v="-"/>
    <s v="PTP"/>
    <s v="-"/>
    <m/>
    <m/>
    <m/>
    <m/>
    <s v="-"/>
    <s v="-"/>
    <s v="YERWADA"/>
    <s v="-"/>
    <s v="-"/>
    <s v="-"/>
    <n v="10480"/>
    <n v="78169"/>
    <n v="27"/>
    <n v="37"/>
    <s v="FLOW"/>
    <m/>
    <m/>
    <m/>
    <m/>
    <s v="REGULAR"/>
    <s v="MH12WN0638"/>
    <s v="PIAGGIO APRILIA SR160 FACELIFT"/>
    <d v="2024-01-29T00:00:00"/>
    <n v="48"/>
    <s v="02.06.26"/>
    <x v="0"/>
    <m/>
    <m/>
    <m/>
    <m/>
    <m/>
    <m/>
    <m/>
    <m/>
    <m/>
    <m/>
    <n v="1"/>
    <m/>
    <m/>
    <m/>
    <m/>
    <m/>
    <m/>
    <m/>
    <m/>
    <m/>
    <m/>
    <m/>
    <m/>
    <m/>
    <m/>
    <m/>
    <m/>
    <m/>
    <m/>
    <m/>
    <m/>
    <m/>
    <m/>
    <m/>
    <m/>
    <m/>
    <m/>
    <m/>
    <m/>
    <m/>
    <m/>
    <m/>
    <m/>
    <m/>
    <m/>
    <m/>
    <m/>
    <m/>
    <m/>
    <m/>
    <m/>
    <m/>
    <m/>
    <m/>
    <m/>
    <m/>
    <m/>
    <m/>
    <m/>
    <m/>
    <m/>
    <m/>
    <m/>
    <m/>
    <m/>
    <m/>
    <m/>
    <m/>
    <m/>
    <m/>
    <m/>
    <m/>
    <m/>
    <m/>
    <m/>
    <m/>
    <m/>
    <m/>
    <m/>
    <m/>
    <m/>
    <m/>
    <m/>
    <m/>
    <m/>
    <m/>
    <m/>
    <m/>
    <m/>
    <m/>
    <m/>
    <m/>
    <m/>
    <m/>
    <x v="1"/>
    <x v="0"/>
    <s v="ZBHT0012"/>
    <s v="Boppk2L_NIz"/>
    <s v="Allocated"/>
    <s v="Door Locked (NC_DL)"/>
    <s v="Nc"/>
    <d v="2026-06-04T00:00:00"/>
    <m/>
    <m/>
    <m/>
    <m/>
    <s v="218"/>
    <n v="4186"/>
    <n v="8508"/>
    <x v="0"/>
  </r>
  <r>
    <n v="465368631"/>
    <s v="SUDHIR PRADIP TELGOTE"/>
    <m/>
    <x v="0"/>
    <m/>
    <m/>
    <m/>
    <m/>
    <n v="4299"/>
    <n v="4179"/>
    <n v="4297"/>
    <n v="8717"/>
    <x v="0"/>
    <s v="FLOW"/>
    <x v="0"/>
    <x v="7"/>
    <n v="77955"/>
    <n v="118"/>
    <n v="0"/>
    <n v="1800"/>
    <s v="24.05.26"/>
    <n v="8.5615390865367708E-2"/>
    <n v="4.3718043462485116E-3"/>
    <s v="FLOW"/>
    <s v="-"/>
    <s v="PTP"/>
    <s v="-"/>
    <m/>
    <m/>
    <m/>
    <m/>
    <s v="-"/>
    <s v="-"/>
    <s v="MAVAL"/>
    <s v="-"/>
    <s v="-"/>
    <s v="-"/>
    <n v="6097"/>
    <n v="77955"/>
    <n v="27"/>
    <n v="37"/>
    <s v="FLOW"/>
    <m/>
    <m/>
    <m/>
    <m/>
    <s v="REGULAR"/>
    <s v="MH14MD7473"/>
    <s v="HONDA SHINE DISC BSVI"/>
    <d v="2025-01-30T00:00:00"/>
    <n v="36"/>
    <s v="02.06.26"/>
    <x v="0"/>
    <m/>
    <m/>
    <m/>
    <m/>
    <m/>
    <m/>
    <m/>
    <m/>
    <m/>
    <m/>
    <n v="1"/>
    <m/>
    <m/>
    <m/>
    <m/>
    <m/>
    <m/>
    <m/>
    <m/>
    <m/>
    <m/>
    <m/>
    <m/>
    <m/>
    <m/>
    <m/>
    <m/>
    <m/>
    <m/>
    <m/>
    <m/>
    <m/>
    <m/>
    <m/>
    <m/>
    <m/>
    <m/>
    <m/>
    <m/>
    <m/>
    <m/>
    <m/>
    <m/>
    <m/>
    <m/>
    <m/>
    <m/>
    <m/>
    <m/>
    <m/>
    <m/>
    <m/>
    <m/>
    <m/>
    <m/>
    <m/>
    <m/>
    <m/>
    <m/>
    <m/>
    <m/>
    <m/>
    <m/>
    <m/>
    <m/>
    <m/>
    <m/>
    <m/>
    <m/>
    <m/>
    <m/>
    <m/>
    <m/>
    <m/>
    <m/>
    <m/>
    <m/>
    <m/>
    <m/>
    <m/>
    <m/>
    <m/>
    <m/>
    <m/>
    <m/>
    <m/>
    <m/>
    <m/>
    <m/>
    <m/>
    <m/>
    <m/>
    <m/>
    <m/>
    <x v="1"/>
    <x v="0"/>
    <s v="ZBHT0013"/>
    <s v="A6NBw5fNIrRc"/>
    <s v="Allocated"/>
    <s v="Promise To Pay (PTP)"/>
    <s v="Ptp"/>
    <d v="2026-06-15T00:00:00"/>
    <m/>
    <m/>
    <m/>
    <m/>
    <s v="239"/>
    <n v="4297"/>
    <n v="8717"/>
    <x v="0"/>
  </r>
  <r>
    <n v="464631832"/>
    <s v="AKASH ASHOK DEVKATE"/>
    <s v="ONLINE"/>
    <x v="5"/>
    <n v="10323"/>
    <m/>
    <m/>
    <m/>
    <n v="4497"/>
    <n v="8798"/>
    <n v="4596"/>
    <n v="3097"/>
    <x v="4"/>
    <s v="RB"/>
    <x v="1"/>
    <x v="1"/>
    <n v="77849"/>
    <n v="295"/>
    <n v="0"/>
    <n v="2694.77"/>
    <s v="04.05.26"/>
    <n v="0.13801587286250599"/>
    <n v="1.7236654735006518E-2"/>
    <s v="RB"/>
    <s v="PAID"/>
    <s v="PAID"/>
    <s v="-"/>
    <m/>
    <m/>
    <m/>
    <m/>
    <s v="-"/>
    <s v="-"/>
    <s v="CHINCHWAD"/>
    <s v="-"/>
    <s v="-"/>
    <s v="-"/>
    <n v="11787.77"/>
    <n v="77849"/>
    <n v="57"/>
    <n v="6"/>
    <s v="STABLE"/>
    <m/>
    <m/>
    <m/>
    <m/>
    <s v="REGULAR"/>
    <s v="MH14MA0362"/>
    <s v="BAJAJ FREEDOM 125 NG04 DRUM LED"/>
    <d v="2024-11-10T00:00:00"/>
    <n v="36"/>
    <s v="02.06.26"/>
    <x v="0"/>
    <m/>
    <m/>
    <m/>
    <m/>
    <m/>
    <m/>
    <m/>
    <m/>
    <m/>
    <m/>
    <m/>
    <m/>
    <m/>
    <n v="1"/>
    <m/>
    <m/>
    <m/>
    <m/>
    <m/>
    <m/>
    <m/>
    <m/>
    <m/>
    <m/>
    <m/>
    <m/>
    <m/>
    <m/>
    <m/>
    <m/>
    <m/>
    <m/>
    <m/>
    <m/>
    <m/>
    <m/>
    <m/>
    <m/>
    <m/>
    <m/>
    <m/>
    <m/>
    <m/>
    <m/>
    <m/>
    <m/>
    <m/>
    <m/>
    <m/>
    <m/>
    <m/>
    <m/>
    <m/>
    <m/>
    <m/>
    <m/>
    <m/>
    <m/>
    <m/>
    <m/>
    <m/>
    <m/>
    <m/>
    <m/>
    <m/>
    <m/>
    <m/>
    <m/>
    <m/>
    <m/>
    <m/>
    <m/>
    <m/>
    <m/>
    <m/>
    <m/>
    <m/>
    <m/>
    <m/>
    <m/>
    <m/>
    <m/>
    <m/>
    <m/>
    <m/>
    <m/>
    <m/>
    <m/>
    <m/>
    <m/>
    <m/>
    <m/>
    <m/>
    <m/>
    <x v="1"/>
    <x v="0"/>
    <s v="ZBHT0011"/>
    <s v="G2AvU2Ma5Vz"/>
    <s v="Allocated"/>
    <s v="Left Message (LMCB)"/>
    <s v="Visit cm residence address cm not living this address lm with grandmother "/>
    <d v="2026-06-05T00:00:00"/>
    <m/>
    <m/>
    <m/>
    <m/>
    <s v="125"/>
    <n v="4596"/>
    <n v="13420"/>
    <x v="0"/>
  </r>
  <r>
    <n v="466063242"/>
    <s v="SANTOSH NANDU ROY"/>
    <m/>
    <x v="0"/>
    <m/>
    <m/>
    <m/>
    <m/>
    <n v="3849"/>
    <n v="3849"/>
    <n v="3849"/>
    <n v="7765"/>
    <x v="0"/>
    <s v="FLOW"/>
    <x v="0"/>
    <x v="0"/>
    <n v="77403"/>
    <n v="0"/>
    <n v="0"/>
    <n v="450"/>
    <s v="-"/>
    <n v="6.5577311590490545E-2"/>
    <n v="4.3408475635003975E-3"/>
    <s v="FLOW"/>
    <s v="-"/>
    <s v="-"/>
    <s v="-"/>
    <m/>
    <m/>
    <m/>
    <m/>
    <m/>
    <m/>
    <s v="NHARE"/>
    <m/>
    <m/>
    <m/>
    <n v="4299"/>
    <n v="77403"/>
    <n v="27"/>
    <n v="37"/>
    <s v="FLOW"/>
    <m/>
    <m/>
    <m/>
    <m/>
    <s v="-"/>
    <s v="MH12YC5760"/>
    <s v="TVS NTORQ 125 RACE XP"/>
    <d v="2025-05-05T00:00:00"/>
    <n v="36"/>
    <s v="10.06.26"/>
    <x v="0"/>
    <m/>
    <m/>
    <m/>
    <m/>
    <m/>
    <m/>
    <m/>
    <m/>
    <m/>
    <m/>
    <m/>
    <m/>
    <m/>
    <m/>
    <m/>
    <m/>
    <m/>
    <m/>
    <m/>
    <m/>
    <m/>
    <m/>
    <m/>
    <m/>
    <m/>
    <m/>
    <m/>
    <m/>
    <m/>
    <m/>
    <m/>
    <m/>
    <m/>
    <m/>
    <m/>
    <m/>
    <m/>
    <m/>
    <m/>
    <m/>
    <m/>
    <m/>
    <m/>
    <m/>
    <m/>
    <m/>
    <m/>
    <m/>
    <m/>
    <m/>
    <m/>
    <m/>
    <m/>
    <m/>
    <m/>
    <m/>
    <m/>
    <m/>
    <m/>
    <m/>
    <m/>
    <m/>
    <m/>
    <m/>
    <m/>
    <m/>
    <m/>
    <m/>
    <m/>
    <m/>
    <m/>
    <m/>
    <m/>
    <m/>
    <m/>
    <m/>
    <m/>
    <m/>
    <m/>
    <m/>
    <m/>
    <m/>
    <m/>
    <m/>
    <m/>
    <m/>
    <m/>
    <m/>
    <m/>
    <m/>
    <m/>
    <m/>
    <m/>
    <m/>
    <x v="3"/>
    <x v="1"/>
    <s v="DUWT0031"/>
    <s v="B20u07yd4tS"/>
    <s v="Allocated"/>
    <m/>
    <m/>
    <m/>
    <m/>
    <m/>
    <m/>
    <m/>
    <s v="67"/>
    <n v="3849"/>
    <n v="7765"/>
    <x v="2"/>
  </r>
  <r>
    <n v="465143032"/>
    <s v="VISHAL DNYANESHWAR TAMBE"/>
    <m/>
    <x v="0"/>
    <m/>
    <m/>
    <m/>
    <m/>
    <n v="4330"/>
    <n v="4161"/>
    <n v="4278"/>
    <n v="8730"/>
    <x v="0"/>
    <s v="FLOW"/>
    <x v="0"/>
    <x v="9"/>
    <n v="76514"/>
    <n v="117"/>
    <n v="0"/>
    <n v="5359"/>
    <s v="28.05.26"/>
    <n v="3.2997295165389531E-2"/>
    <n v="4.2909914405600486E-3"/>
    <s v="FLOW"/>
    <s v="-"/>
    <s v="PTP"/>
    <s v="-"/>
    <m/>
    <m/>
    <m/>
    <m/>
    <s v="-"/>
    <s v="-"/>
    <s v="OTUR"/>
    <s v="-"/>
    <s v="-"/>
    <s v="-"/>
    <n v="9637"/>
    <n v="76514"/>
    <n v="27"/>
    <n v="37"/>
    <s v="FLOW"/>
    <m/>
    <m/>
    <m/>
    <m/>
    <s v="REGULAR"/>
    <s v="MH14MB7155"/>
    <s v="HONDA UNICORN 160 BS6"/>
    <d v="2025-01-06T00:00:00"/>
    <n v="36"/>
    <s v="02.06.26"/>
    <x v="0"/>
    <m/>
    <m/>
    <m/>
    <m/>
    <m/>
    <m/>
    <m/>
    <m/>
    <m/>
    <m/>
    <m/>
    <m/>
    <m/>
    <m/>
    <m/>
    <m/>
    <n v="1"/>
    <m/>
    <m/>
    <m/>
    <m/>
    <m/>
    <m/>
    <m/>
    <m/>
    <m/>
    <m/>
    <m/>
    <m/>
    <m/>
    <m/>
    <m/>
    <m/>
    <m/>
    <m/>
    <m/>
    <m/>
    <m/>
    <m/>
    <m/>
    <m/>
    <m/>
    <m/>
    <m/>
    <m/>
    <m/>
    <m/>
    <m/>
    <m/>
    <m/>
    <m/>
    <m/>
    <m/>
    <m/>
    <m/>
    <m/>
    <m/>
    <m/>
    <m/>
    <m/>
    <m/>
    <m/>
    <m/>
    <m/>
    <m/>
    <m/>
    <m/>
    <m/>
    <m/>
    <m/>
    <m/>
    <m/>
    <m/>
    <m/>
    <m/>
    <m/>
    <m/>
    <m/>
    <m/>
    <m/>
    <m/>
    <m/>
    <m/>
    <m/>
    <m/>
    <m/>
    <m/>
    <m/>
    <m/>
    <m/>
    <m/>
    <m/>
    <m/>
    <m/>
    <x v="1"/>
    <x v="0"/>
    <s v="ZBHT0021"/>
    <s v="A2DBmVWDIrR7"/>
    <s v="Allocated"/>
    <s v="Door Locked (NC_DL)"/>
    <s v="Door locked "/>
    <d v="2026-06-06T00:00:00"/>
    <m/>
    <m/>
    <m/>
    <m/>
    <s v="239"/>
    <n v="4278"/>
    <n v="8730"/>
    <x v="0"/>
  </r>
  <r>
    <n v="464515369"/>
    <s v="JUNAIB SHAGIR SHAIKH"/>
    <m/>
    <x v="0"/>
    <m/>
    <m/>
    <m/>
    <m/>
    <n v="3957"/>
    <n v="19777"/>
    <n v="3873"/>
    <n v="24645"/>
    <x v="5"/>
    <s v="FLOW"/>
    <x v="0"/>
    <x v="5"/>
    <n v="76306"/>
    <n v="609"/>
    <n v="0"/>
    <n v="4050"/>
    <s v="-"/>
    <n v="1"/>
    <n v="3.7143126310257055E-2"/>
    <s v="FLOW"/>
    <s v="-"/>
    <s v="-"/>
    <s v="-"/>
    <m/>
    <m/>
    <m/>
    <m/>
    <s v="REPO"/>
    <s v="-"/>
    <s v="YERWADA"/>
    <s v="-"/>
    <s v="-"/>
    <s v="-"/>
    <n v="24436"/>
    <n v="76306"/>
    <n v="147"/>
    <n v="157"/>
    <s v="FLOW"/>
    <m/>
    <m/>
    <m/>
    <m/>
    <s v="NPA"/>
    <s v="MH12XK0137"/>
    <s v="SUZUKI BURGMAN STREET EX"/>
    <d v="2024-10-31T00:00:00"/>
    <n v="36"/>
    <s v="02.06.26"/>
    <x v="0"/>
    <m/>
    <m/>
    <m/>
    <m/>
    <m/>
    <m/>
    <m/>
    <m/>
    <m/>
    <m/>
    <m/>
    <m/>
    <m/>
    <m/>
    <m/>
    <m/>
    <m/>
    <m/>
    <m/>
    <m/>
    <m/>
    <m/>
    <n v="1"/>
    <m/>
    <m/>
    <m/>
    <m/>
    <m/>
    <m/>
    <m/>
    <m/>
    <m/>
    <m/>
    <m/>
    <m/>
    <m/>
    <m/>
    <m/>
    <m/>
    <m/>
    <m/>
    <m/>
    <m/>
    <m/>
    <m/>
    <m/>
    <m/>
    <m/>
    <m/>
    <m/>
    <m/>
    <m/>
    <m/>
    <m/>
    <m/>
    <m/>
    <m/>
    <m/>
    <m/>
    <m/>
    <m/>
    <m/>
    <m/>
    <m/>
    <m/>
    <m/>
    <m/>
    <m/>
    <m/>
    <m/>
    <m/>
    <m/>
    <m/>
    <m/>
    <m/>
    <m/>
    <m/>
    <m/>
    <m/>
    <m/>
    <m/>
    <m/>
    <m/>
    <m/>
    <m/>
    <m/>
    <m/>
    <m/>
    <m/>
    <m/>
    <m/>
    <m/>
    <m/>
    <m/>
    <x v="1"/>
    <x v="0"/>
    <s v="ZBHT0012"/>
    <s v="APHSV0wBOm"/>
    <s v="Allocated"/>
    <s v="No Such Person (NC_NSP)"/>
    <s v="Nc"/>
    <d v="2026-06-08T00:00:00"/>
    <m/>
    <m/>
    <m/>
    <m/>
    <s v="911"/>
    <n v="4558"/>
    <n v="24645"/>
    <x v="0"/>
  </r>
  <r>
    <n v="464930378"/>
    <s v="SARITA SEBASTIAN MARIYAN"/>
    <m/>
    <x v="0"/>
    <m/>
    <m/>
    <m/>
    <m/>
    <n v="4169"/>
    <n v="16628"/>
    <n v="4859"/>
    <n v="21883"/>
    <x v="2"/>
    <s v="FLOW"/>
    <x v="0"/>
    <x v="11"/>
    <n v="75508"/>
    <n v="738"/>
    <n v="0"/>
    <n v="6300"/>
    <s v="FLOW"/>
    <n v="0.36007705500192755"/>
    <n v="2.4790704653257081E-2"/>
    <s v="FLOW"/>
    <s v="-"/>
    <s v="NC"/>
    <s v="-"/>
    <m/>
    <m/>
    <m/>
    <m/>
    <s v="REPO"/>
    <s v="-"/>
    <s v="KHADAKI"/>
    <s v="-"/>
    <s v="-"/>
    <s v="-"/>
    <n v="23666"/>
    <n v="75508"/>
    <n v="116"/>
    <n v="126"/>
    <s v="FLOW"/>
    <m/>
    <m/>
    <m/>
    <m/>
    <s v="NPA"/>
    <s v="MH12XP7219"/>
    <s v="HONDA ACTIVA 125 SMART"/>
    <d v="2024-12-12T00:00:00"/>
    <n v="36"/>
    <s v="02.06.26"/>
    <x v="0"/>
    <m/>
    <m/>
    <m/>
    <m/>
    <m/>
    <m/>
    <m/>
    <m/>
    <m/>
    <m/>
    <m/>
    <m/>
    <m/>
    <n v="1"/>
    <m/>
    <m/>
    <m/>
    <m/>
    <m/>
    <m/>
    <m/>
    <m/>
    <m/>
    <m/>
    <m/>
    <m/>
    <m/>
    <m/>
    <m/>
    <m/>
    <m/>
    <m/>
    <m/>
    <m/>
    <n v="1"/>
    <m/>
    <m/>
    <m/>
    <m/>
    <m/>
    <m/>
    <m/>
    <m/>
    <m/>
    <m/>
    <m/>
    <m/>
    <m/>
    <m/>
    <m/>
    <m/>
    <m/>
    <m/>
    <m/>
    <m/>
    <m/>
    <m/>
    <m/>
    <m/>
    <m/>
    <m/>
    <m/>
    <m/>
    <m/>
    <m/>
    <m/>
    <m/>
    <m/>
    <m/>
    <m/>
    <m/>
    <m/>
    <m/>
    <m/>
    <m/>
    <m/>
    <m/>
    <m/>
    <m/>
    <m/>
    <m/>
    <m/>
    <m/>
    <m/>
    <m/>
    <m/>
    <m/>
    <m/>
    <m/>
    <m/>
    <m/>
    <m/>
    <m/>
    <m/>
    <x v="2"/>
    <x v="0"/>
    <s v="DUWT0023"/>
    <s v="BPmkdf2qsOgc"/>
    <s v="Allocated"/>
    <s v="Shifted (NC_SFTD)"/>
    <s v="Customer shifted from the given residence address "/>
    <d v="2026-06-05T00:00:00"/>
    <m/>
    <m/>
    <m/>
    <m/>
    <s v="1086"/>
    <n v="4859"/>
    <n v="21883"/>
    <x v="0"/>
  </r>
  <r>
    <n v="467076911"/>
    <s v="ASHOK SURESH GAVADE"/>
    <m/>
    <x v="0"/>
    <m/>
    <m/>
    <m/>
    <m/>
    <n v="3236"/>
    <n v="9708"/>
    <n v="3434"/>
    <n v="13340"/>
    <x v="1"/>
    <s v="FLOW"/>
    <x v="0"/>
    <x v="13"/>
    <n v="75488"/>
    <n v="198"/>
    <n v="0"/>
    <n v="1350"/>
    <s v="FLOW"/>
    <n v="0.85671807792266752"/>
    <n v="1.9985543627728492E-2"/>
    <s v="FLOW"/>
    <s v="-"/>
    <s v="BPTP"/>
    <s v="-"/>
    <m/>
    <m/>
    <m/>
    <m/>
    <s v="REPO"/>
    <s v="-"/>
    <s v="UMBRE"/>
    <s v="-"/>
    <s v="-"/>
    <s v="-"/>
    <n v="11256"/>
    <n v="75488"/>
    <n v="88"/>
    <n v="98"/>
    <s v="FLOW"/>
    <m/>
    <m/>
    <m/>
    <m/>
    <s v="REGULAR"/>
    <s v="MH14MX3194"/>
    <s v="DESTINI PRIME DRS CAST NOBLE RED"/>
    <d v="2025-10-14T00:00:00"/>
    <n v="36"/>
    <s v="02.06.26"/>
    <x v="0"/>
    <m/>
    <m/>
    <m/>
    <m/>
    <m/>
    <m/>
    <m/>
    <m/>
    <m/>
    <m/>
    <m/>
    <m/>
    <m/>
    <n v="1"/>
    <m/>
    <m/>
    <m/>
    <m/>
    <m/>
    <m/>
    <m/>
    <m/>
    <m/>
    <m/>
    <m/>
    <m/>
    <m/>
    <m/>
    <m/>
    <m/>
    <m/>
    <m/>
    <m/>
    <m/>
    <m/>
    <m/>
    <m/>
    <m/>
    <m/>
    <m/>
    <m/>
    <m/>
    <m/>
    <m/>
    <m/>
    <m/>
    <m/>
    <m/>
    <m/>
    <m/>
    <m/>
    <m/>
    <m/>
    <m/>
    <m/>
    <m/>
    <m/>
    <m/>
    <m/>
    <m/>
    <m/>
    <m/>
    <m/>
    <m/>
    <m/>
    <m/>
    <m/>
    <m/>
    <m/>
    <m/>
    <m/>
    <m/>
    <m/>
    <m/>
    <m/>
    <m/>
    <m/>
    <m/>
    <m/>
    <m/>
    <m/>
    <m/>
    <m/>
    <m/>
    <m/>
    <m/>
    <m/>
    <m/>
    <m/>
    <m/>
    <m/>
    <m/>
    <m/>
    <m/>
    <x v="1"/>
    <x v="0"/>
    <s v="DUWT0027"/>
    <s v="kotIZg32db7"/>
    <s v="Allocated"/>
    <s v="Shifted (NC_SFTD)"/>
    <s v="Visited to Customers residence address but Customer is shifted from his residence address met with his brother "/>
    <d v="2026-06-05T00:00:00"/>
    <m/>
    <m/>
    <m/>
    <m/>
    <s v="396"/>
    <n v="3434"/>
    <n v="13340"/>
    <x v="1"/>
  </r>
  <r>
    <n v="462252818"/>
    <s v="RAVISHANKAR TANAJI SHINDE"/>
    <m/>
    <x v="0"/>
    <m/>
    <m/>
    <m/>
    <m/>
    <n v="7369"/>
    <n v="7274"/>
    <n v="7368"/>
    <n v="14844"/>
    <x v="0"/>
    <s v="FLOW"/>
    <x v="0"/>
    <x v="1"/>
    <n v="75127"/>
    <n v="94"/>
    <n v="0"/>
    <n v="1800"/>
    <s v="-"/>
    <n v="3.048549375290038E-2"/>
    <n v="4.2132069157925969E-3"/>
    <s v="FLOW"/>
    <s v="-"/>
    <s v="-"/>
    <s v="-"/>
    <m/>
    <m/>
    <m/>
    <m/>
    <m/>
    <m/>
    <s v="CHIKHALI"/>
    <m/>
    <m/>
    <m/>
    <n v="9168"/>
    <n v="75127"/>
    <n v="27"/>
    <n v="37"/>
    <s v="FLOW"/>
    <m/>
    <m/>
    <m/>
    <m/>
    <s v="-"/>
    <s v="MH14LK9561"/>
    <s v="BULLET 350 BLACK GOLD"/>
    <d v="2024-03-16T00:00:00"/>
    <n v="36"/>
    <s v="10.06.26"/>
    <x v="0"/>
    <m/>
    <m/>
    <m/>
    <m/>
    <m/>
    <m/>
    <m/>
    <m/>
    <m/>
    <m/>
    <m/>
    <m/>
    <m/>
    <m/>
    <m/>
    <m/>
    <m/>
    <m/>
    <m/>
    <m/>
    <m/>
    <m/>
    <m/>
    <m/>
    <m/>
    <m/>
    <m/>
    <m/>
    <m/>
    <m/>
    <m/>
    <m/>
    <m/>
    <m/>
    <n v="1"/>
    <m/>
    <m/>
    <m/>
    <m/>
    <m/>
    <m/>
    <m/>
    <m/>
    <m/>
    <m/>
    <m/>
    <m/>
    <m/>
    <m/>
    <m/>
    <m/>
    <m/>
    <m/>
    <m/>
    <m/>
    <m/>
    <m/>
    <m/>
    <m/>
    <m/>
    <m/>
    <m/>
    <m/>
    <m/>
    <m/>
    <m/>
    <m/>
    <m/>
    <m/>
    <m/>
    <m/>
    <m/>
    <m/>
    <m/>
    <m/>
    <m/>
    <m/>
    <m/>
    <m/>
    <m/>
    <m/>
    <m/>
    <m/>
    <m/>
    <m/>
    <m/>
    <m/>
    <m/>
    <m/>
    <m/>
    <m/>
    <m/>
    <m/>
    <m/>
    <x v="1"/>
    <x v="0"/>
    <s v="ZBHT0011"/>
    <s v="APdnHt5w1Nm"/>
    <s v="Allocated"/>
    <m/>
    <m/>
    <m/>
    <m/>
    <m/>
    <m/>
    <m/>
    <s v="201"/>
    <n v="7368"/>
    <n v="14844"/>
    <x v="2"/>
  </r>
  <r>
    <n v="463370462"/>
    <s v="NAGRAJ IRANNA MUTYAL"/>
    <s v="BRANCH"/>
    <x v="11"/>
    <n v="5650"/>
    <m/>
    <m/>
    <n v="40"/>
    <n v="5626"/>
    <n v="5602"/>
    <n v="5690"/>
    <n v="5706"/>
    <x v="0"/>
    <s v="FLOW"/>
    <x v="0"/>
    <x v="13"/>
    <n v="74709"/>
    <n v="88"/>
    <n v="0"/>
    <n v="6100"/>
    <s v="-"/>
    <n v="0.11458288839399067"/>
    <n v="4.1897650042188447E-3"/>
    <s v="FLOW"/>
    <s v="-"/>
    <s v="-"/>
    <s v="-"/>
    <m/>
    <m/>
    <m/>
    <m/>
    <m/>
    <m/>
    <s v="DEHU ROAD"/>
    <m/>
    <m/>
    <m/>
    <n v="11790"/>
    <n v="74709"/>
    <n v="27"/>
    <n v="37"/>
    <s v="FLOW"/>
    <m/>
    <m/>
    <m/>
    <m/>
    <s v="-"/>
    <s v="MH14LR6042"/>
    <s v="PIAGGIO VESPA SXL 149 ABS RACING 60"/>
    <d v="2024-07-02T00:00:00"/>
    <n v="36"/>
    <s v="10.06.26"/>
    <x v="0"/>
    <m/>
    <m/>
    <m/>
    <m/>
    <m/>
    <m/>
    <m/>
    <m/>
    <m/>
    <m/>
    <m/>
    <m/>
    <m/>
    <m/>
    <m/>
    <m/>
    <m/>
    <m/>
    <m/>
    <m/>
    <m/>
    <m/>
    <m/>
    <m/>
    <m/>
    <m/>
    <m/>
    <m/>
    <m/>
    <m/>
    <m/>
    <m/>
    <m/>
    <m/>
    <n v="2"/>
    <m/>
    <m/>
    <m/>
    <m/>
    <m/>
    <m/>
    <m/>
    <m/>
    <m/>
    <m/>
    <m/>
    <m/>
    <m/>
    <m/>
    <m/>
    <m/>
    <m/>
    <m/>
    <m/>
    <m/>
    <m/>
    <m/>
    <m/>
    <m/>
    <m/>
    <m/>
    <m/>
    <m/>
    <m/>
    <m/>
    <m/>
    <m/>
    <m/>
    <m/>
    <m/>
    <m/>
    <m/>
    <m/>
    <m/>
    <m/>
    <m/>
    <m/>
    <m/>
    <m/>
    <m/>
    <m/>
    <m/>
    <m/>
    <m/>
    <m/>
    <m/>
    <m/>
    <m/>
    <m/>
    <m/>
    <m/>
    <m/>
    <m/>
    <m/>
    <x v="2"/>
    <x v="0"/>
    <s v="DUWT0027"/>
    <s v="AoQTzMY_tb"/>
    <s v="Allocated"/>
    <m/>
    <m/>
    <m/>
    <m/>
    <m/>
    <m/>
    <m/>
    <s v="128"/>
    <n v="5690"/>
    <n v="11356"/>
    <x v="2"/>
  </r>
  <r>
    <n v="465922492"/>
    <s v="ROHINI AMIT GAIKWAD"/>
    <s v="ONLINE"/>
    <x v="5"/>
    <n v="3968"/>
    <m/>
    <m/>
    <m/>
    <n v="3838"/>
    <n v="7622"/>
    <n v="4023"/>
    <n v="7810"/>
    <x v="4"/>
    <s v="STABLE"/>
    <x v="1"/>
    <x v="14"/>
    <n v="74559"/>
    <n v="239"/>
    <n v="0"/>
    <n v="5398"/>
    <s v="31.05.26 09.05.26"/>
    <n v="0.2493432663088351"/>
    <n v="1.6508211285788527E-2"/>
    <s v="STABLE"/>
    <s v="PAID"/>
    <s v="PTP"/>
    <s v="-"/>
    <m/>
    <m/>
    <m/>
    <m/>
    <s v="-"/>
    <s v="-"/>
    <s v="DAPODI"/>
    <s v="-"/>
    <s v="-"/>
    <s v="-"/>
    <n v="13259"/>
    <n v="74559"/>
    <n v="57"/>
    <n v="37"/>
    <s v="STABLE"/>
    <m/>
    <m/>
    <m/>
    <m/>
    <s v="REGULAR"/>
    <s v="MH14MJ1078"/>
    <s v="HONDA ACTIVA DLX 2B"/>
    <d v="2025-04-15T00:00:00"/>
    <n v="36"/>
    <s v="02.06.26"/>
    <x v="0"/>
    <m/>
    <m/>
    <m/>
    <m/>
    <m/>
    <m/>
    <m/>
    <m/>
    <m/>
    <m/>
    <m/>
    <m/>
    <m/>
    <n v="1"/>
    <m/>
    <m/>
    <m/>
    <m/>
    <m/>
    <m/>
    <m/>
    <m/>
    <m/>
    <m/>
    <m/>
    <m/>
    <m/>
    <m/>
    <m/>
    <m/>
    <m/>
    <m/>
    <m/>
    <m/>
    <m/>
    <m/>
    <m/>
    <m/>
    <m/>
    <m/>
    <m/>
    <m/>
    <m/>
    <m/>
    <m/>
    <m/>
    <m/>
    <m/>
    <m/>
    <m/>
    <m/>
    <m/>
    <m/>
    <m/>
    <m/>
    <m/>
    <m/>
    <m/>
    <m/>
    <m/>
    <m/>
    <m/>
    <m/>
    <m/>
    <m/>
    <m/>
    <m/>
    <m/>
    <m/>
    <m/>
    <m/>
    <m/>
    <m/>
    <m/>
    <m/>
    <m/>
    <m/>
    <m/>
    <m/>
    <m/>
    <m/>
    <m/>
    <m/>
    <m/>
    <m/>
    <m/>
    <m/>
    <m/>
    <m/>
    <m/>
    <m/>
    <m/>
    <m/>
    <m/>
    <x v="1"/>
    <x v="0"/>
    <s v="ZBHT0009"/>
    <s v="BPQQP_Xe6Z7"/>
    <s v="Allocated"/>
    <s v="Left Message (LMCB)"/>
    <s v="Msg to father "/>
    <d v="2026-06-05T00:00:00"/>
    <m/>
    <m/>
    <m/>
    <m/>
    <s v="318"/>
    <n v="4023"/>
    <n v="11778"/>
    <x v="0"/>
  </r>
  <r>
    <n v="467095115"/>
    <s v="REKHA GORAKSHA CHAVAN"/>
    <s v="ONLINE"/>
    <x v="8"/>
    <n v="6075"/>
    <m/>
    <m/>
    <m/>
    <n v="5978"/>
    <n v="17934"/>
    <n v="6269"/>
    <n v="18409"/>
    <x v="1"/>
    <s v="STABLE"/>
    <x v="1"/>
    <x v="3"/>
    <n v="74325"/>
    <n v="291"/>
    <n v="0"/>
    <n v="1350"/>
    <s v="FLOW"/>
    <n v="0.31079270475750975"/>
    <n v="1.9677637904447334E-2"/>
    <s v="STABLE"/>
    <s v="PAID"/>
    <s v="NC"/>
    <s v="-"/>
    <m/>
    <m/>
    <m/>
    <m/>
    <s v="REPO"/>
    <s v="-"/>
    <s v="CHAKAN"/>
    <s v="-"/>
    <s v="-"/>
    <s v="-"/>
    <n v="19575"/>
    <n v="74325"/>
    <n v="88"/>
    <n v="67"/>
    <s v="STABLE"/>
    <m/>
    <m/>
    <m/>
    <m/>
    <s v="REGULAR"/>
    <s v="MH14MX3953"/>
    <s v="HONDA ACTIVA 110 SMART 2 B"/>
    <d v="2025-10-16T00:00:00"/>
    <n v="18"/>
    <s v="02.06.26"/>
    <x v="0"/>
    <m/>
    <n v="1"/>
    <m/>
    <m/>
    <m/>
    <m/>
    <m/>
    <m/>
    <m/>
    <m/>
    <m/>
    <m/>
    <m/>
    <m/>
    <m/>
    <m/>
    <m/>
    <m/>
    <m/>
    <m/>
    <m/>
    <m/>
    <m/>
    <m/>
    <m/>
    <m/>
    <m/>
    <m/>
    <m/>
    <m/>
    <m/>
    <m/>
    <m/>
    <m/>
    <m/>
    <m/>
    <m/>
    <m/>
    <m/>
    <m/>
    <m/>
    <m/>
    <m/>
    <m/>
    <m/>
    <m/>
    <m/>
    <m/>
    <m/>
    <m/>
    <m/>
    <m/>
    <m/>
    <m/>
    <m/>
    <m/>
    <m/>
    <m/>
    <m/>
    <m/>
    <m/>
    <m/>
    <m/>
    <m/>
    <m/>
    <m/>
    <m/>
    <m/>
    <m/>
    <m/>
    <m/>
    <m/>
    <m/>
    <m/>
    <m/>
    <m/>
    <m/>
    <m/>
    <m/>
    <m/>
    <m/>
    <m/>
    <m/>
    <m/>
    <m/>
    <m/>
    <m/>
    <m/>
    <m/>
    <m/>
    <m/>
    <m/>
    <m/>
    <m/>
    <x v="1"/>
    <x v="0"/>
    <s v="DUWT0017"/>
    <s v="AoLMOoSODwm"/>
    <s v="Allocated"/>
    <s v="Shifted (NC_SFTD)"/>
    <s v="Customer shifted from residence as per neighbor "/>
    <d v="2026-06-01T00:00:00"/>
    <m/>
    <m/>
    <m/>
    <m/>
    <s v="572"/>
    <n v="6269"/>
    <n v="24484"/>
    <x v="1"/>
  </r>
  <r>
    <n v="467312870"/>
    <s v="LAXMAN MANIRAM JOSHI"/>
    <s v="ONLINE"/>
    <x v="2"/>
    <n v="4000"/>
    <m/>
    <m/>
    <m/>
    <n v="9394"/>
    <n v="22646"/>
    <n v="4374"/>
    <n v="28817"/>
    <x v="1"/>
    <s v="STABLE"/>
    <x v="1"/>
    <x v="12"/>
    <n v="73905"/>
    <n v="516"/>
    <n v="0"/>
    <n v="1800"/>
    <s v="FLOW"/>
    <n v="0.32295342116285514"/>
    <n v="1.9566442372393949E-2"/>
    <s v="STABLE"/>
    <s v="PAID"/>
    <s v="NC"/>
    <s v="-"/>
    <m/>
    <m/>
    <m/>
    <m/>
    <s v="REPO"/>
    <s v="-"/>
    <s v="MARUNJI"/>
    <s v="-"/>
    <s v="-"/>
    <s v="-"/>
    <n v="24962"/>
    <n v="73905"/>
    <n v="83"/>
    <n v="62"/>
    <s v="STABLE"/>
    <m/>
    <m/>
    <m/>
    <m/>
    <s v="REGULAR"/>
    <s v="MH14MY0638"/>
    <s v="HONDA ACTIVA 125 DISC 2B"/>
    <d v="2025-11-20T00:00:00"/>
    <n v="12"/>
    <s v="02.06.26"/>
    <x v="0"/>
    <m/>
    <n v="1"/>
    <m/>
    <m/>
    <m/>
    <m/>
    <m/>
    <m/>
    <m/>
    <m/>
    <m/>
    <m/>
    <m/>
    <m/>
    <m/>
    <m/>
    <m/>
    <m/>
    <m/>
    <m/>
    <m/>
    <m/>
    <m/>
    <m/>
    <m/>
    <m/>
    <m/>
    <m/>
    <m/>
    <m/>
    <m/>
    <m/>
    <m/>
    <m/>
    <m/>
    <m/>
    <m/>
    <m/>
    <m/>
    <m/>
    <m/>
    <m/>
    <m/>
    <m/>
    <m/>
    <m/>
    <m/>
    <m/>
    <m/>
    <m/>
    <m/>
    <m/>
    <m/>
    <m/>
    <m/>
    <m/>
    <m/>
    <m/>
    <m/>
    <m/>
    <m/>
    <m/>
    <m/>
    <m/>
    <m/>
    <m/>
    <m/>
    <m/>
    <m/>
    <m/>
    <m/>
    <m/>
    <m/>
    <m/>
    <m/>
    <m/>
    <m/>
    <m/>
    <m/>
    <m/>
    <m/>
    <m/>
    <m/>
    <m/>
    <m/>
    <m/>
    <m/>
    <m/>
    <m/>
    <m/>
    <m/>
    <m/>
    <m/>
    <m/>
    <x v="1"/>
    <x v="0"/>
    <s v="DUWT0030"/>
    <s v="koiWeMh-Wq7"/>
    <s v="Allocated"/>
    <s v="Address Not Found (NC_ANF)"/>
    <s v="Address not found "/>
    <d v="2026-06-01T00:00:00"/>
    <m/>
    <m/>
    <m/>
    <m/>
    <s v="777"/>
    <n v="4374"/>
    <n v="32817"/>
    <x v="1"/>
  </r>
  <r>
    <n v="457317317"/>
    <s v="SUNNY SURESH MARATHE"/>
    <m/>
    <x v="0"/>
    <m/>
    <m/>
    <m/>
    <m/>
    <n v="6685"/>
    <n v="7059"/>
    <n v="655"/>
    <n v="14153"/>
    <x v="4"/>
    <s v="FLOW"/>
    <x v="0"/>
    <x v="7"/>
    <n v="73863"/>
    <n v="281"/>
    <n v="0"/>
    <n v="4957"/>
    <s v="-"/>
    <n v="0.20104518564241833"/>
    <n v="1.6354108963400768E-2"/>
    <s v="FLOW"/>
    <s v="-"/>
    <s v="-"/>
    <s v="-"/>
    <m/>
    <m/>
    <m/>
    <m/>
    <m/>
    <m/>
    <s v="LONAVLA"/>
    <m/>
    <m/>
    <m/>
    <n v="12297"/>
    <n v="73863"/>
    <n v="57"/>
    <n v="67"/>
    <s v="FLOW"/>
    <m/>
    <m/>
    <m/>
    <m/>
    <s v="-"/>
    <s v="MH14KR8364"/>
    <s v="CLASSIC 350 DARK GUNMETAL GREY"/>
    <d v="2023-03-21T00:00:00"/>
    <n v="48"/>
    <s v="10.06.26"/>
    <x v="0"/>
    <m/>
    <m/>
    <m/>
    <m/>
    <m/>
    <m/>
    <m/>
    <m/>
    <m/>
    <m/>
    <m/>
    <m/>
    <m/>
    <m/>
    <m/>
    <m/>
    <m/>
    <m/>
    <m/>
    <m/>
    <m/>
    <m/>
    <m/>
    <m/>
    <m/>
    <m/>
    <m/>
    <m/>
    <m/>
    <m/>
    <m/>
    <m/>
    <m/>
    <m/>
    <m/>
    <m/>
    <m/>
    <m/>
    <m/>
    <m/>
    <m/>
    <m/>
    <m/>
    <m/>
    <m/>
    <m/>
    <m/>
    <m/>
    <m/>
    <m/>
    <m/>
    <m/>
    <m/>
    <m/>
    <m/>
    <m/>
    <m/>
    <m/>
    <m/>
    <m/>
    <m/>
    <m/>
    <m/>
    <m/>
    <m/>
    <m/>
    <m/>
    <m/>
    <m/>
    <m/>
    <m/>
    <m/>
    <m/>
    <m/>
    <m/>
    <m/>
    <m/>
    <m/>
    <m/>
    <m/>
    <m/>
    <m/>
    <m/>
    <m/>
    <m/>
    <m/>
    <m/>
    <m/>
    <m/>
    <m/>
    <m/>
    <m/>
    <m/>
    <m/>
    <x v="3"/>
    <x v="1"/>
    <s v="ZBHT0013"/>
    <s v="GoLfE2BLRc"/>
    <s v="Allocated"/>
    <m/>
    <m/>
    <m/>
    <m/>
    <m/>
    <m/>
    <m/>
    <s v="409"/>
    <n v="655"/>
    <n v="14153"/>
    <x v="2"/>
  </r>
  <r>
    <n v="464712874"/>
    <s v="ARUN RAMBHAU JAGDHANE"/>
    <m/>
    <x v="0"/>
    <m/>
    <m/>
    <m/>
    <m/>
    <n v="3668"/>
    <n v="21980"/>
    <n v="4473"/>
    <n v="26806"/>
    <x v="3"/>
    <s v="FLOW"/>
    <x v="0"/>
    <x v="5"/>
    <n v="73656"/>
    <n v="833"/>
    <n v="0"/>
    <n v="3352"/>
    <s v="FLOW"/>
    <n v="0.25548630796859839"/>
    <n v="3.0940798506413354E-2"/>
    <s v="FLOW"/>
    <s v="-"/>
    <s v="NC"/>
    <s v="-"/>
    <m/>
    <m/>
    <m/>
    <m/>
    <s v="REPO"/>
    <s v="-"/>
    <s v="LOHEGAON"/>
    <s v="-"/>
    <s v="-"/>
    <s v="-"/>
    <n v="26165"/>
    <n v="73656"/>
    <n v="178"/>
    <n v="188"/>
    <s v="FLOW"/>
    <m/>
    <m/>
    <m/>
    <m/>
    <s v="NPA"/>
    <m/>
    <s v="BAJAJ PULSAR N 150 TD"/>
    <d v="2024-11-18T00:00:00"/>
    <n v="36"/>
    <s v="02.06.26"/>
    <x v="0"/>
    <m/>
    <m/>
    <m/>
    <m/>
    <m/>
    <m/>
    <m/>
    <m/>
    <m/>
    <m/>
    <m/>
    <m/>
    <m/>
    <n v="1"/>
    <m/>
    <m/>
    <m/>
    <m/>
    <m/>
    <m/>
    <m/>
    <m/>
    <m/>
    <m/>
    <m/>
    <m/>
    <m/>
    <m/>
    <m/>
    <m/>
    <m/>
    <m/>
    <m/>
    <m/>
    <m/>
    <m/>
    <m/>
    <m/>
    <m/>
    <m/>
    <m/>
    <m/>
    <m/>
    <m/>
    <m/>
    <m/>
    <m/>
    <m/>
    <m/>
    <m/>
    <m/>
    <m/>
    <m/>
    <m/>
    <m/>
    <m/>
    <m/>
    <m/>
    <m/>
    <m/>
    <m/>
    <m/>
    <m/>
    <m/>
    <m/>
    <m/>
    <m/>
    <m/>
    <m/>
    <m/>
    <m/>
    <m/>
    <m/>
    <m/>
    <m/>
    <m/>
    <m/>
    <m/>
    <m/>
    <m/>
    <m/>
    <m/>
    <m/>
    <m/>
    <m/>
    <m/>
    <m/>
    <m/>
    <m/>
    <m/>
    <m/>
    <m/>
    <m/>
    <m/>
    <x v="1"/>
    <x v="0"/>
    <s v="ZBHT0012"/>
    <s v="Bo6BwfktARFm"/>
    <s v="Allocated"/>
    <s v="Shifted (NC_SFTD)"/>
    <s v="Nc"/>
    <d v="2026-06-05T00:00:00"/>
    <m/>
    <m/>
    <m/>
    <m/>
    <s v="1158"/>
    <n v="4473"/>
    <n v="26806"/>
    <x v="0"/>
  </r>
  <r>
    <n v="466301939"/>
    <s v="ANNA TATYA FULMALI"/>
    <m/>
    <x v="0"/>
    <m/>
    <m/>
    <m/>
    <m/>
    <n v="3382"/>
    <n v="5185"/>
    <n v="1896"/>
    <n v="8743"/>
    <x v="4"/>
    <s v="FLOW"/>
    <x v="0"/>
    <x v="9"/>
    <n v="73439"/>
    <n v="93"/>
    <n v="0"/>
    <n v="2700"/>
    <s v="FLOW"/>
    <n v="0.32405914671823205"/>
    <n v="1.6260230537118572E-2"/>
    <s v="FLOW"/>
    <s v="-"/>
    <s v="NC"/>
    <s v="-"/>
    <m/>
    <m/>
    <m/>
    <m/>
    <s v="-"/>
    <s v="-"/>
    <s v="JUNNAR"/>
    <s v="-"/>
    <s v="-"/>
    <s v="-"/>
    <n v="7978"/>
    <n v="73439"/>
    <n v="57"/>
    <n v="67"/>
    <s v="FLOW"/>
    <m/>
    <m/>
    <m/>
    <m/>
    <s v="REGULAR"/>
    <s v="MH14MM0907"/>
    <s v="TVS RAIDER SMARTXONNECT"/>
    <d v="2025-06-10T00:00:00"/>
    <n v="36"/>
    <s v="02.06.26"/>
    <x v="0"/>
    <m/>
    <m/>
    <m/>
    <m/>
    <m/>
    <m/>
    <m/>
    <m/>
    <m/>
    <m/>
    <m/>
    <m/>
    <m/>
    <n v="1"/>
    <m/>
    <m/>
    <m/>
    <m/>
    <m/>
    <m/>
    <m/>
    <m/>
    <m/>
    <m/>
    <m/>
    <m/>
    <m/>
    <m/>
    <m/>
    <m/>
    <m/>
    <m/>
    <m/>
    <m/>
    <m/>
    <m/>
    <m/>
    <m/>
    <m/>
    <m/>
    <m/>
    <m/>
    <m/>
    <m/>
    <m/>
    <m/>
    <m/>
    <m/>
    <m/>
    <m/>
    <m/>
    <m/>
    <m/>
    <m/>
    <m/>
    <m/>
    <m/>
    <m/>
    <m/>
    <m/>
    <m/>
    <m/>
    <m/>
    <m/>
    <m/>
    <m/>
    <m/>
    <m/>
    <m/>
    <m/>
    <m/>
    <m/>
    <m/>
    <m/>
    <m/>
    <m/>
    <m/>
    <m/>
    <m/>
    <m/>
    <m/>
    <m/>
    <m/>
    <m/>
    <m/>
    <m/>
    <m/>
    <m/>
    <m/>
    <m/>
    <m/>
    <m/>
    <m/>
    <m/>
    <x v="1"/>
    <x v="0"/>
    <s v="ZBHT0021"/>
    <s v="G2_cyiSGjc"/>
    <s v="Allocated"/>
    <s v="Promise To Pay (PTP)"/>
    <s v="Ptp"/>
    <d v="2026-06-14T00:00:00"/>
    <m/>
    <m/>
    <m/>
    <m/>
    <s v="176"/>
    <n v="1896"/>
    <n v="8743"/>
    <x v="0"/>
  </r>
  <r>
    <n v="465510482"/>
    <s v="SACHIN RATNAKAR SHINDE"/>
    <m/>
    <x v="0"/>
    <m/>
    <m/>
    <m/>
    <m/>
    <n v="3655"/>
    <n v="14620"/>
    <n v="4071"/>
    <n v="18949"/>
    <x v="2"/>
    <s v="FLOW"/>
    <x v="0"/>
    <x v="9"/>
    <n v="73394"/>
    <n v="416"/>
    <n v="0"/>
    <n v="1800"/>
    <s v="FLOW"/>
    <n v="0.25186213916040345"/>
    <n v="2.4096638466402902E-2"/>
    <s v="FLOW"/>
    <s v="-"/>
    <s v="BPTP"/>
    <s v="-"/>
    <m/>
    <m/>
    <m/>
    <m/>
    <s v="REPO"/>
    <s v="-"/>
    <s v="JUNNAR"/>
    <s v="-"/>
    <s v="-"/>
    <s v="-"/>
    <n v="16836"/>
    <n v="73394"/>
    <n v="116"/>
    <n v="126"/>
    <s v="FLOW"/>
    <m/>
    <m/>
    <m/>
    <m/>
    <s v="NPA"/>
    <s v="MH14ME3275"/>
    <s v="SPLENDOR PLUS I3S BS6 FI DRUM SELF"/>
    <d v="2025-02-15T00:00:00"/>
    <n v="36"/>
    <s v="02.06.26"/>
    <x v="0"/>
    <m/>
    <m/>
    <m/>
    <m/>
    <m/>
    <m/>
    <m/>
    <m/>
    <m/>
    <m/>
    <m/>
    <m/>
    <m/>
    <m/>
    <m/>
    <m/>
    <m/>
    <m/>
    <m/>
    <m/>
    <m/>
    <m/>
    <m/>
    <m/>
    <m/>
    <n v="1"/>
    <m/>
    <m/>
    <m/>
    <m/>
    <m/>
    <n v="1"/>
    <m/>
    <m/>
    <m/>
    <m/>
    <m/>
    <m/>
    <m/>
    <m/>
    <m/>
    <m/>
    <m/>
    <m/>
    <m/>
    <m/>
    <m/>
    <m/>
    <m/>
    <m/>
    <m/>
    <m/>
    <m/>
    <m/>
    <m/>
    <m/>
    <m/>
    <m/>
    <m/>
    <m/>
    <m/>
    <m/>
    <m/>
    <m/>
    <m/>
    <m/>
    <m/>
    <m/>
    <m/>
    <m/>
    <m/>
    <m/>
    <m/>
    <m/>
    <m/>
    <m/>
    <m/>
    <m/>
    <m/>
    <m/>
    <m/>
    <m/>
    <m/>
    <m/>
    <m/>
    <m/>
    <m/>
    <m/>
    <m/>
    <m/>
    <m/>
    <m/>
    <m/>
    <m/>
    <x v="2"/>
    <x v="0"/>
    <s v="ZBHT0021"/>
    <s v="k6kEEFH-5qm"/>
    <s v="Allocated"/>
    <s v="Refuse To Pay (RTP)"/>
    <s v="Fund problem vahical not available "/>
    <d v="2026-06-09T00:00:00"/>
    <m/>
    <m/>
    <m/>
    <m/>
    <s v="674"/>
    <n v="4071"/>
    <n v="18949"/>
    <x v="0"/>
  </r>
  <r>
    <n v="462498267"/>
    <s v="JITENDRA DNYANESHWER TAMBE"/>
    <m/>
    <x v="0"/>
    <m/>
    <m/>
    <m/>
    <s v="BANK STABLE 11"/>
    <n v="4659"/>
    <n v="4514"/>
    <n v="4641"/>
    <n v="9269"/>
    <x v="0"/>
    <s v="STABLE"/>
    <x v="0"/>
    <x v="9"/>
    <n v="73155"/>
    <n v="127"/>
    <n v="0"/>
    <n v="5850"/>
    <s v="26.05.26"/>
    <n v="3.1548698641086219E-2"/>
    <n v="4.1026149310475256E-3"/>
    <s v="STABLE"/>
    <s v="PAID"/>
    <s v="PTP"/>
    <s v="-"/>
    <m/>
    <m/>
    <m/>
    <m/>
    <s v="-"/>
    <s v="-"/>
    <s v="OTUR"/>
    <s v="-"/>
    <s v="-"/>
    <s v="-"/>
    <n v="10491"/>
    <n v="73155"/>
    <n v="27"/>
    <n v="6"/>
    <s v="STABLE"/>
    <m/>
    <m/>
    <m/>
    <m/>
    <s v="REGULAR"/>
    <s v="MH14LN2388"/>
    <s v="HONDA UNICORN 160 BSVI"/>
    <d v="2024-04-08T00:00:00"/>
    <n v="42"/>
    <s v="02.06.26"/>
    <x v="0"/>
    <m/>
    <m/>
    <m/>
    <m/>
    <m/>
    <m/>
    <m/>
    <m/>
    <m/>
    <m/>
    <m/>
    <m/>
    <m/>
    <m/>
    <m/>
    <m/>
    <n v="1"/>
    <m/>
    <m/>
    <m/>
    <m/>
    <m/>
    <m/>
    <m/>
    <m/>
    <m/>
    <m/>
    <m/>
    <m/>
    <m/>
    <m/>
    <m/>
    <m/>
    <m/>
    <m/>
    <m/>
    <m/>
    <m/>
    <m/>
    <m/>
    <m/>
    <m/>
    <m/>
    <m/>
    <m/>
    <m/>
    <m/>
    <m/>
    <m/>
    <m/>
    <m/>
    <m/>
    <m/>
    <m/>
    <m/>
    <m/>
    <m/>
    <m/>
    <m/>
    <m/>
    <m/>
    <m/>
    <m/>
    <m/>
    <m/>
    <m/>
    <m/>
    <m/>
    <m/>
    <m/>
    <m/>
    <m/>
    <m/>
    <m/>
    <m/>
    <m/>
    <m/>
    <m/>
    <m/>
    <m/>
    <m/>
    <m/>
    <m/>
    <m/>
    <m/>
    <m/>
    <m/>
    <m/>
    <m/>
    <m/>
    <m/>
    <m/>
    <m/>
    <m/>
    <x v="1"/>
    <x v="0"/>
    <s v="ZBHT0021"/>
    <s v="G6keZBrsEJ7"/>
    <s v="Allocated"/>
    <s v="Left Message (LMCB)"/>
    <s v="Lmcb mother "/>
    <d v="2026-06-06T00:00:00"/>
    <m/>
    <m/>
    <m/>
    <m/>
    <s v="96"/>
    <n v="4641"/>
    <n v="9269"/>
    <x v="0"/>
  </r>
  <r>
    <n v="460139116"/>
    <s v="GURU SUHAS GAIKWAD"/>
    <m/>
    <x v="0"/>
    <m/>
    <m/>
    <m/>
    <m/>
    <n v="4186"/>
    <n v="12558"/>
    <n v="4382"/>
    <n v="17113"/>
    <x v="1"/>
    <s v="FLOW"/>
    <x v="0"/>
    <x v="5"/>
    <n v="72754.460000000006"/>
    <n v="196"/>
    <n v="0"/>
    <n v="5989"/>
    <s v="FLOW"/>
    <n v="0.13849210926047292"/>
    <n v="1.9261835449897038E-2"/>
    <s v="FLOW"/>
    <s v="-"/>
    <s v="NC"/>
    <s v="-"/>
    <m/>
    <m/>
    <m/>
    <m/>
    <s v="REPO"/>
    <s v="-"/>
    <s v="YERWADA"/>
    <s v="-"/>
    <s v="-"/>
    <s v="-"/>
    <n v="18743"/>
    <n v="72754.460000000006"/>
    <n v="88"/>
    <n v="98"/>
    <s v="FLOW"/>
    <m/>
    <m/>
    <m/>
    <m/>
    <s v="NPA"/>
    <s v="MH12WB0883"/>
    <s v="XPULSE 200 4V"/>
    <d v="2023-10-16T00:00:00"/>
    <n v="48"/>
    <s v="02.06.26"/>
    <x v="0"/>
    <m/>
    <m/>
    <m/>
    <m/>
    <n v="1"/>
    <m/>
    <m/>
    <m/>
    <m/>
    <m/>
    <m/>
    <m/>
    <m/>
    <m/>
    <m/>
    <m/>
    <m/>
    <m/>
    <m/>
    <m/>
    <m/>
    <m/>
    <m/>
    <m/>
    <m/>
    <m/>
    <m/>
    <m/>
    <m/>
    <m/>
    <m/>
    <m/>
    <m/>
    <m/>
    <m/>
    <m/>
    <m/>
    <m/>
    <m/>
    <m/>
    <m/>
    <m/>
    <m/>
    <m/>
    <m/>
    <m/>
    <m/>
    <m/>
    <m/>
    <m/>
    <m/>
    <m/>
    <m/>
    <m/>
    <m/>
    <m/>
    <m/>
    <m/>
    <m/>
    <m/>
    <m/>
    <m/>
    <m/>
    <m/>
    <m/>
    <m/>
    <m/>
    <m/>
    <m/>
    <m/>
    <m/>
    <m/>
    <m/>
    <m/>
    <m/>
    <m/>
    <m/>
    <m/>
    <m/>
    <m/>
    <m/>
    <m/>
    <m/>
    <m/>
    <m/>
    <m/>
    <m/>
    <m/>
    <m/>
    <m/>
    <m/>
    <m/>
    <m/>
    <m/>
    <x v="1"/>
    <x v="0"/>
    <s v="ZBHT0012"/>
    <s v="APhOBI8OYm"/>
    <s v="Allocated"/>
    <s v="Shifted (NC_SFTD)"/>
    <s v="Nc"/>
    <d v="2026-06-02T00:00:00"/>
    <m/>
    <m/>
    <m/>
    <m/>
    <s v="369"/>
    <n v="4382"/>
    <n v="17113"/>
    <x v="1"/>
  </r>
  <r>
    <n v="457264616"/>
    <s v="ROHAN AJINATH KARANJAKAR"/>
    <m/>
    <x v="0"/>
    <m/>
    <m/>
    <m/>
    <m/>
    <n v="7070"/>
    <n v="6004"/>
    <n v="6140"/>
    <n v="13346"/>
    <x v="0"/>
    <s v="FLOW"/>
    <x v="0"/>
    <x v="1"/>
    <n v="72515.34"/>
    <n v="136"/>
    <n v="0"/>
    <n v="6268"/>
    <s v="30.05.26"/>
    <n v="2.9425718377673098E-2"/>
    <n v="4.0667420766043036E-3"/>
    <s v="FLOW"/>
    <s v="-"/>
    <s v="MPTP"/>
    <s v="-"/>
    <m/>
    <m/>
    <m/>
    <m/>
    <s v="-"/>
    <s v="-"/>
    <s v="CHIKHALI"/>
    <s v="-"/>
    <s v="-"/>
    <s v="-"/>
    <n v="12408"/>
    <n v="72515.34"/>
    <n v="27"/>
    <n v="37"/>
    <s v="FLOW"/>
    <m/>
    <m/>
    <m/>
    <m/>
    <s v="REGULAR"/>
    <m/>
    <s v="METEOR 350 SUPERNOVA RED"/>
    <d v="2023-03-17T00:00:00"/>
    <n v="48"/>
    <s v="02.06.26"/>
    <x v="0"/>
    <m/>
    <m/>
    <m/>
    <m/>
    <m/>
    <m/>
    <m/>
    <m/>
    <m/>
    <m/>
    <m/>
    <m/>
    <m/>
    <m/>
    <m/>
    <m/>
    <n v="1"/>
    <m/>
    <m/>
    <m/>
    <m/>
    <m/>
    <m/>
    <m/>
    <m/>
    <m/>
    <m/>
    <m/>
    <m/>
    <m/>
    <m/>
    <m/>
    <m/>
    <m/>
    <m/>
    <m/>
    <m/>
    <m/>
    <m/>
    <m/>
    <m/>
    <m/>
    <m/>
    <m/>
    <m/>
    <m/>
    <m/>
    <m/>
    <m/>
    <m/>
    <m/>
    <m/>
    <m/>
    <m/>
    <m/>
    <m/>
    <m/>
    <m/>
    <m/>
    <m/>
    <m/>
    <m/>
    <m/>
    <m/>
    <m/>
    <m/>
    <m/>
    <m/>
    <m/>
    <m/>
    <m/>
    <m/>
    <m/>
    <m/>
    <m/>
    <m/>
    <m/>
    <m/>
    <m/>
    <m/>
    <m/>
    <m/>
    <m/>
    <m/>
    <m/>
    <m/>
    <m/>
    <m/>
    <m/>
    <m/>
    <m/>
    <m/>
    <m/>
    <m/>
    <x v="1"/>
    <x v="0"/>
    <s v="ZBHT0011"/>
    <s v="GoLOvOCe4m"/>
    <s v="Allocated"/>
    <s v="Shifted (NC_SFTD)"/>
    <s v="Visit cm residence address cm shifted "/>
    <d v="2026-06-06T00:00:00"/>
    <m/>
    <m/>
    <m/>
    <m/>
    <s v="272"/>
    <n v="6140"/>
    <n v="13346"/>
    <x v="0"/>
  </r>
  <r>
    <n v="464416298"/>
    <s v="SHILA PRATHAMESH KAKADE"/>
    <m/>
    <x v="0"/>
    <m/>
    <m/>
    <m/>
    <m/>
    <n v="3005"/>
    <n v="2515"/>
    <n v="2585"/>
    <n v="5660"/>
    <x v="0"/>
    <s v="FLOW"/>
    <x v="0"/>
    <x v="9"/>
    <n v="72280"/>
    <n v="70"/>
    <n v="0"/>
    <n v="1800"/>
    <s v="20.05.26"/>
    <n v="3.1171347656041445E-2"/>
    <n v="4.0535439439015122E-3"/>
    <s v="FLOW"/>
    <s v="-"/>
    <s v="PTP"/>
    <s v="-"/>
    <m/>
    <m/>
    <m/>
    <m/>
    <s v="-"/>
    <s v="-"/>
    <s v="PIMPAL WANDI"/>
    <s v="-"/>
    <s v="-"/>
    <s v="-"/>
    <n v="4385"/>
    <n v="72280"/>
    <n v="27"/>
    <n v="37"/>
    <s v="FLOW"/>
    <m/>
    <m/>
    <m/>
    <m/>
    <s v="REGULAR"/>
    <s v="MH14LW8546"/>
    <s v="HONDA ACTIVA 125 DRUM ALLOY BSVI"/>
    <d v="2024-10-23T00:00:00"/>
    <n v="48"/>
    <s v="02.06.26"/>
    <x v="0"/>
    <m/>
    <m/>
    <m/>
    <m/>
    <m/>
    <m/>
    <m/>
    <m/>
    <m/>
    <m/>
    <m/>
    <m/>
    <m/>
    <m/>
    <m/>
    <m/>
    <m/>
    <m/>
    <m/>
    <m/>
    <m/>
    <m/>
    <m/>
    <m/>
    <m/>
    <n v="1"/>
    <m/>
    <m/>
    <m/>
    <m/>
    <m/>
    <m/>
    <m/>
    <m/>
    <m/>
    <m/>
    <m/>
    <m/>
    <m/>
    <m/>
    <m/>
    <m/>
    <m/>
    <m/>
    <m/>
    <m/>
    <m/>
    <m/>
    <m/>
    <m/>
    <m/>
    <m/>
    <m/>
    <m/>
    <m/>
    <m/>
    <m/>
    <m/>
    <m/>
    <m/>
    <m/>
    <m/>
    <m/>
    <m/>
    <m/>
    <m/>
    <m/>
    <m/>
    <m/>
    <m/>
    <m/>
    <m/>
    <m/>
    <m/>
    <m/>
    <m/>
    <m/>
    <m/>
    <m/>
    <m/>
    <m/>
    <m/>
    <m/>
    <m/>
    <m/>
    <m/>
    <m/>
    <m/>
    <m/>
    <m/>
    <m/>
    <m/>
    <m/>
    <m/>
    <x v="1"/>
    <x v="0"/>
    <s v="ZBHT0021"/>
    <s v="k6O_cc57cc"/>
    <s v="Allocated"/>
    <s v="Promise To Pay (PTP)"/>
    <s v="Ptp"/>
    <d v="2026-06-26T00:00:00"/>
    <m/>
    <m/>
    <m/>
    <m/>
    <s v="140"/>
    <n v="2585"/>
    <n v="5660"/>
    <x v="0"/>
  </r>
  <r>
    <n v="465213274"/>
    <s v="KUMAR BHAUSAHEB GAVHANE"/>
    <m/>
    <x v="0"/>
    <m/>
    <m/>
    <m/>
    <s v="BANK STABLE 11"/>
    <n v="5451"/>
    <n v="4714"/>
    <n v="4805"/>
    <n v="10292"/>
    <x v="0"/>
    <s v="STABLE"/>
    <x v="0"/>
    <x v="6"/>
    <n v="72117"/>
    <n v="91"/>
    <n v="0"/>
    <n v="2700"/>
    <s v="22.05.26"/>
    <n v="4.4900123421328757E-2"/>
    <n v="4.0444027200103125E-3"/>
    <s v="STABLE"/>
    <s v="PAID"/>
    <s v="PTP"/>
    <s v="-"/>
    <m/>
    <m/>
    <m/>
    <m/>
    <s v="-"/>
    <s v="-"/>
    <s v="SHIRUR"/>
    <s v="-"/>
    <s v="-"/>
    <s v="-"/>
    <n v="7505"/>
    <n v="72117"/>
    <n v="27"/>
    <n v="6"/>
    <s v="STABLE"/>
    <m/>
    <m/>
    <m/>
    <m/>
    <s v="REGULAR"/>
    <s v="MH12XV7003"/>
    <s v="HONDA UNICORN 160 BSVI"/>
    <d v="2025-01-14T00:00:00"/>
    <n v="30"/>
    <s v="02.06.26"/>
    <x v="0"/>
    <m/>
    <m/>
    <m/>
    <m/>
    <m/>
    <m/>
    <m/>
    <m/>
    <m/>
    <m/>
    <n v="1"/>
    <m/>
    <m/>
    <m/>
    <m/>
    <m/>
    <m/>
    <m/>
    <m/>
    <m/>
    <m/>
    <m/>
    <m/>
    <m/>
    <m/>
    <m/>
    <m/>
    <m/>
    <m/>
    <m/>
    <m/>
    <m/>
    <m/>
    <m/>
    <m/>
    <m/>
    <m/>
    <m/>
    <m/>
    <m/>
    <m/>
    <m/>
    <m/>
    <m/>
    <m/>
    <m/>
    <m/>
    <m/>
    <m/>
    <m/>
    <m/>
    <m/>
    <m/>
    <m/>
    <m/>
    <m/>
    <m/>
    <m/>
    <m/>
    <m/>
    <m/>
    <m/>
    <m/>
    <m/>
    <m/>
    <m/>
    <m/>
    <m/>
    <m/>
    <m/>
    <m/>
    <m/>
    <m/>
    <m/>
    <m/>
    <m/>
    <m/>
    <m/>
    <m/>
    <m/>
    <m/>
    <m/>
    <m/>
    <m/>
    <m/>
    <m/>
    <m/>
    <m/>
    <m/>
    <m/>
    <m/>
    <m/>
    <m/>
    <m/>
    <x v="1"/>
    <x v="0"/>
    <s v="ZBHT0024"/>
    <s v="G2MK_B_Mq7"/>
    <s v="Allocated"/>
    <s v="Left Message (LMCB)"/>
    <s v="Meet mother "/>
    <d v="2026-06-04T00:00:00"/>
    <m/>
    <m/>
    <m/>
    <m/>
    <s v="127"/>
    <n v="4805"/>
    <n v="10292"/>
    <x v="0"/>
  </r>
  <r>
    <n v="462234854"/>
    <s v="ANIL KISAN DUCHE"/>
    <m/>
    <x v="0"/>
    <m/>
    <m/>
    <m/>
    <m/>
    <n v="6572"/>
    <n v="13143"/>
    <n v="6747"/>
    <n v="20080"/>
    <x v="4"/>
    <s v="FLOW"/>
    <x v="0"/>
    <x v="6"/>
    <n v="71965"/>
    <n v="176"/>
    <n v="0"/>
    <n v="961"/>
    <s v="FLOW"/>
    <n v="8.0495026572866279E-2"/>
    <n v="1.593387015895829E-2"/>
    <s v="FLOW"/>
    <s v="-"/>
    <s v="RTP"/>
    <s v="-"/>
    <m/>
    <m/>
    <m/>
    <m/>
    <s v="-"/>
    <s v="-"/>
    <s v="SADAL GAON"/>
    <s v="-"/>
    <s v="-"/>
    <s v="-"/>
    <n v="14280"/>
    <n v="71965"/>
    <n v="57"/>
    <n v="67"/>
    <s v="FLOW"/>
    <m/>
    <m/>
    <m/>
    <m/>
    <s v="REGULAR"/>
    <s v="MH12WN6099"/>
    <s v="BAJAJ PULSAR NS 200 ABS"/>
    <d v="2024-03-14T00:00:00"/>
    <n v="36"/>
    <s v="02.06.26"/>
    <x v="0"/>
    <m/>
    <m/>
    <m/>
    <m/>
    <m/>
    <m/>
    <m/>
    <m/>
    <m/>
    <m/>
    <m/>
    <m/>
    <m/>
    <m/>
    <m/>
    <m/>
    <n v="1"/>
    <m/>
    <m/>
    <m/>
    <m/>
    <m/>
    <m/>
    <m/>
    <m/>
    <m/>
    <m/>
    <m/>
    <m/>
    <m/>
    <m/>
    <m/>
    <m/>
    <m/>
    <m/>
    <m/>
    <m/>
    <m/>
    <m/>
    <m/>
    <m/>
    <m/>
    <m/>
    <m/>
    <m/>
    <m/>
    <m/>
    <m/>
    <m/>
    <m/>
    <m/>
    <m/>
    <m/>
    <m/>
    <m/>
    <m/>
    <m/>
    <m/>
    <m/>
    <m/>
    <m/>
    <m/>
    <m/>
    <m/>
    <m/>
    <m/>
    <m/>
    <m/>
    <m/>
    <m/>
    <m/>
    <m/>
    <m/>
    <m/>
    <m/>
    <m/>
    <m/>
    <m/>
    <m/>
    <m/>
    <m/>
    <m/>
    <m/>
    <m/>
    <m/>
    <m/>
    <m/>
    <m/>
    <m/>
    <m/>
    <m/>
    <m/>
    <m/>
    <m/>
    <x v="1"/>
    <x v="0"/>
    <s v="ZBHT0024"/>
    <s v="A6JZR95wSOm"/>
    <s v="Allocated"/>
    <s v="Door Locked (NC_DL)"/>
    <s v="Door lock "/>
    <d v="2026-06-06T00:00:00"/>
    <m/>
    <m/>
    <m/>
    <m/>
    <s v="365"/>
    <n v="6747"/>
    <n v="20080"/>
    <x v="0"/>
  </r>
  <r>
    <n v="463997528"/>
    <s v="AMIT AJIT DRAVID"/>
    <m/>
    <x v="0"/>
    <m/>
    <m/>
    <m/>
    <m/>
    <n v="2953"/>
    <n v="9764"/>
    <n v="1209"/>
    <n v="13201"/>
    <x v="2"/>
    <s v="FLOW"/>
    <x v="0"/>
    <x v="0"/>
    <n v="71959"/>
    <n v="304"/>
    <n v="0"/>
    <n v="2700"/>
    <s v="-"/>
    <n v="0.59655584523421856"/>
    <n v="2.3625500823008506E-2"/>
    <s v="FLOW"/>
    <s v="-"/>
    <s v="-"/>
    <s v="-"/>
    <m/>
    <m/>
    <m/>
    <m/>
    <s v="REPO"/>
    <s v="-"/>
    <s v="WADGAON BK"/>
    <s v="-"/>
    <s v="-"/>
    <s v="-"/>
    <n v="12768"/>
    <n v="71959"/>
    <n v="116"/>
    <n v="126"/>
    <s v="FLOW"/>
    <m/>
    <m/>
    <m/>
    <m/>
    <s v="NPA"/>
    <s v="MH12XG8157"/>
    <s v="PASSION PLUS I3S DRS CAST"/>
    <d v="2024-09-11T00:00:00"/>
    <n v="48"/>
    <s v="02.06.26"/>
    <x v="0"/>
    <m/>
    <m/>
    <m/>
    <m/>
    <m/>
    <m/>
    <m/>
    <m/>
    <m/>
    <m/>
    <m/>
    <m/>
    <m/>
    <m/>
    <m/>
    <m/>
    <m/>
    <m/>
    <m/>
    <m/>
    <m/>
    <m/>
    <m/>
    <m/>
    <m/>
    <n v="1"/>
    <m/>
    <m/>
    <m/>
    <m/>
    <m/>
    <m/>
    <m/>
    <m/>
    <m/>
    <m/>
    <m/>
    <m/>
    <m/>
    <m/>
    <m/>
    <m/>
    <m/>
    <m/>
    <m/>
    <m/>
    <m/>
    <m/>
    <m/>
    <m/>
    <m/>
    <m/>
    <m/>
    <m/>
    <m/>
    <m/>
    <m/>
    <m/>
    <m/>
    <m/>
    <m/>
    <m/>
    <m/>
    <m/>
    <m/>
    <m/>
    <m/>
    <m/>
    <m/>
    <m/>
    <m/>
    <m/>
    <m/>
    <m/>
    <m/>
    <m/>
    <m/>
    <m/>
    <m/>
    <m/>
    <m/>
    <m/>
    <m/>
    <m/>
    <m/>
    <m/>
    <m/>
    <m/>
    <m/>
    <m/>
    <m/>
    <m/>
    <m/>
    <m/>
    <x v="1"/>
    <x v="0"/>
    <s v="DUWT0031"/>
    <s v="AP97DUvJL7"/>
    <s v="Allocated"/>
    <s v="Promise To Pay (PTP)"/>
    <s v="Customer ptp on 15 june "/>
    <d v="2026-06-15T00:00:00"/>
    <m/>
    <m/>
    <m/>
    <m/>
    <s v="484"/>
    <n v="1209"/>
    <n v="13201"/>
    <x v="0"/>
  </r>
  <r>
    <n v="467279658"/>
    <s v="SAIFULLAH"/>
    <m/>
    <x v="0"/>
    <m/>
    <m/>
    <m/>
    <m/>
    <n v="4084"/>
    <n v="16336"/>
    <n v="4626"/>
    <n v="21296"/>
    <x v="2"/>
    <s v="FLOW"/>
    <x v="0"/>
    <x v="12"/>
    <n v="71794"/>
    <n v="542"/>
    <n v="0"/>
    <n v="2246.84"/>
    <s v="FLOW"/>
    <n v="0.32632157533588135"/>
    <n v="2.3571328201991034E-2"/>
    <s v="FLOW"/>
    <s v="-"/>
    <s v="NC"/>
    <s v="-"/>
    <m/>
    <m/>
    <m/>
    <m/>
    <s v="REPO"/>
    <s v="-"/>
    <s v="JAMBE"/>
    <s v="-"/>
    <s v="-"/>
    <s v="-"/>
    <n v="19124.84"/>
    <n v="71794"/>
    <n v="116"/>
    <n v="126"/>
    <s v="FLOW"/>
    <m/>
    <m/>
    <m/>
    <m/>
    <s v="NPA"/>
    <s v="MH14MX5322"/>
    <s v="SPLENDOR PLUS I3S BS6 FI DRUM SELF"/>
    <d v="2025-11-13T00:00:00"/>
    <n v="24"/>
    <s v="02.06.26"/>
    <x v="0"/>
    <m/>
    <m/>
    <m/>
    <m/>
    <m/>
    <m/>
    <m/>
    <n v="1"/>
    <m/>
    <m/>
    <m/>
    <m/>
    <m/>
    <m/>
    <m/>
    <m/>
    <m/>
    <m/>
    <m/>
    <m/>
    <m/>
    <m/>
    <m/>
    <m/>
    <m/>
    <m/>
    <m/>
    <m/>
    <m/>
    <m/>
    <m/>
    <m/>
    <m/>
    <m/>
    <m/>
    <m/>
    <m/>
    <m/>
    <m/>
    <m/>
    <m/>
    <m/>
    <m/>
    <m/>
    <m/>
    <m/>
    <m/>
    <m/>
    <m/>
    <m/>
    <m/>
    <m/>
    <m/>
    <m/>
    <m/>
    <m/>
    <m/>
    <m/>
    <m/>
    <m/>
    <m/>
    <m/>
    <m/>
    <m/>
    <m/>
    <m/>
    <m/>
    <m/>
    <m/>
    <m/>
    <m/>
    <m/>
    <m/>
    <m/>
    <m/>
    <m/>
    <m/>
    <m/>
    <m/>
    <m/>
    <m/>
    <m/>
    <m/>
    <m/>
    <m/>
    <m/>
    <m/>
    <m/>
    <m/>
    <m/>
    <m/>
    <m/>
    <m/>
    <m/>
    <x v="1"/>
    <x v="0"/>
    <s v="DUWT0030"/>
    <s v="k25NZ4LbE7"/>
    <s v="Allocated"/>
    <s v="Address Not Found (NC_ANF)"/>
    <s v="Address not found "/>
    <d v="2026-06-03T00:00:00"/>
    <m/>
    <m/>
    <m/>
    <m/>
    <s v="876"/>
    <n v="4626"/>
    <n v="21296"/>
    <x v="0"/>
  </r>
  <r>
    <n v="464419363"/>
    <s v="AZHAR ALTAF SHAIKH"/>
    <m/>
    <x v="0"/>
    <m/>
    <m/>
    <m/>
    <m/>
    <n v="4606"/>
    <n v="27636"/>
    <n v="5715"/>
    <n v="33794"/>
    <x v="3"/>
    <s v="FLOW"/>
    <x v="0"/>
    <x v="5"/>
    <n v="71520"/>
    <n v="1109"/>
    <n v="0"/>
    <n v="2700"/>
    <s v="FLOW"/>
    <n v="0.2480772882849212"/>
    <n v="3.004352543144731E-2"/>
    <s v="FLOW"/>
    <s v="-"/>
    <s v="NC"/>
    <s v="-"/>
    <m/>
    <m/>
    <m/>
    <m/>
    <s v="-"/>
    <s v="-"/>
    <s v="YERWADA"/>
    <s v="-"/>
    <s v="-"/>
    <s v="-"/>
    <n v="31445"/>
    <n v="71520"/>
    <n v="178"/>
    <n v="188"/>
    <s v="FLOW"/>
    <m/>
    <m/>
    <m/>
    <m/>
    <s v="NPA"/>
    <m/>
    <s v="SUZUKI BURGMAN STREET EX"/>
    <d v="2024-10-23T00:00:00"/>
    <n v="30"/>
    <s v="02.06.26"/>
    <x v="0"/>
    <m/>
    <m/>
    <m/>
    <m/>
    <m/>
    <m/>
    <m/>
    <m/>
    <m/>
    <m/>
    <n v="1"/>
    <m/>
    <m/>
    <m/>
    <m/>
    <m/>
    <m/>
    <m/>
    <m/>
    <m/>
    <m/>
    <m/>
    <m/>
    <m/>
    <m/>
    <m/>
    <m/>
    <m/>
    <m/>
    <m/>
    <m/>
    <m/>
    <m/>
    <m/>
    <m/>
    <m/>
    <m/>
    <m/>
    <m/>
    <m/>
    <m/>
    <m/>
    <m/>
    <m/>
    <m/>
    <m/>
    <m/>
    <m/>
    <m/>
    <m/>
    <m/>
    <m/>
    <m/>
    <m/>
    <m/>
    <m/>
    <m/>
    <m/>
    <m/>
    <m/>
    <m/>
    <m/>
    <m/>
    <m/>
    <m/>
    <m/>
    <m/>
    <m/>
    <m/>
    <m/>
    <m/>
    <m/>
    <m/>
    <m/>
    <m/>
    <m/>
    <m/>
    <m/>
    <m/>
    <m/>
    <m/>
    <m/>
    <m/>
    <m/>
    <m/>
    <m/>
    <m/>
    <m/>
    <m/>
    <m/>
    <m/>
    <m/>
    <m/>
    <m/>
    <x v="1"/>
    <x v="0"/>
    <s v="ZBHT0012"/>
    <s v="G67jVcIaZm"/>
    <s v="Allocated"/>
    <e v="#N/A"/>
    <e v="#N/A"/>
    <e v="#N/A"/>
    <m/>
    <m/>
    <m/>
    <m/>
    <s v="1552"/>
    <n v="5715"/>
    <n v="33794"/>
    <x v="0"/>
  </r>
  <r>
    <n v="464515656"/>
    <s v="SALMAN USUF KHAN"/>
    <m/>
    <x v="0"/>
    <m/>
    <m/>
    <m/>
    <m/>
    <n v="4381"/>
    <n v="4381"/>
    <n v="4381"/>
    <n v="8832"/>
    <x v="0"/>
    <s v="FLOW"/>
    <x v="0"/>
    <x v="5"/>
    <n v="71259"/>
    <n v="0"/>
    <n v="0"/>
    <n v="450"/>
    <s v="-"/>
    <n v="4.1247112545836691E-2"/>
    <n v="3.9962851120431356E-3"/>
    <s v="FLOW"/>
    <s v="-"/>
    <s v="-"/>
    <s v="-"/>
    <m/>
    <m/>
    <m/>
    <m/>
    <m/>
    <m/>
    <s v="YERWADA"/>
    <m/>
    <m/>
    <m/>
    <n v="4831"/>
    <n v="71259"/>
    <n v="27"/>
    <n v="37"/>
    <s v="FLOW"/>
    <m/>
    <m/>
    <m/>
    <m/>
    <s v="-"/>
    <s v="MH12XK8967"/>
    <s v="SUZUKI BURGMAN STREET EX"/>
    <d v="2024-10-31T00:00:00"/>
    <n v="36"/>
    <s v="10.06.26"/>
    <x v="0"/>
    <m/>
    <m/>
    <m/>
    <m/>
    <m/>
    <m/>
    <m/>
    <m/>
    <m/>
    <m/>
    <m/>
    <m/>
    <m/>
    <m/>
    <m/>
    <m/>
    <m/>
    <m/>
    <m/>
    <m/>
    <m/>
    <m/>
    <m/>
    <m/>
    <m/>
    <m/>
    <m/>
    <m/>
    <m/>
    <m/>
    <m/>
    <m/>
    <m/>
    <m/>
    <m/>
    <m/>
    <m/>
    <m/>
    <m/>
    <m/>
    <m/>
    <m/>
    <m/>
    <m/>
    <m/>
    <m/>
    <m/>
    <m/>
    <m/>
    <m/>
    <m/>
    <m/>
    <m/>
    <m/>
    <m/>
    <m/>
    <m/>
    <m/>
    <m/>
    <m/>
    <m/>
    <m/>
    <m/>
    <m/>
    <m/>
    <m/>
    <m/>
    <m/>
    <m/>
    <m/>
    <m/>
    <m/>
    <m/>
    <m/>
    <m/>
    <m/>
    <m/>
    <m/>
    <m/>
    <m/>
    <m/>
    <m/>
    <m/>
    <m/>
    <m/>
    <m/>
    <m/>
    <m/>
    <m/>
    <m/>
    <m/>
    <m/>
    <m/>
    <m/>
    <x v="3"/>
    <x v="1"/>
    <s v="ZBHT0012"/>
    <s v="B6lRbc5c69"/>
    <s v="Allocated"/>
    <m/>
    <m/>
    <m/>
    <m/>
    <m/>
    <m/>
    <m/>
    <s v="70"/>
    <n v="4381"/>
    <n v="8832"/>
    <x v="2"/>
  </r>
  <r>
    <n v="457685874"/>
    <s v="FAYYAZ AJAZ ANSARI"/>
    <m/>
    <x v="0"/>
    <m/>
    <m/>
    <m/>
    <m/>
    <n v="6036"/>
    <n v="11023"/>
    <n v="5241"/>
    <n v="17467"/>
    <x v="4"/>
    <s v="FLOW"/>
    <x v="0"/>
    <x v="17"/>
    <n v="71251.58"/>
    <n v="254"/>
    <n v="0"/>
    <n v="0"/>
    <s v="-"/>
    <n v="0.50829189389782892"/>
    <n v="1.5775910850283185E-2"/>
    <s v="FLOW"/>
    <s v="-"/>
    <s v="-"/>
    <s v="-"/>
    <m/>
    <m/>
    <m/>
    <m/>
    <s v="-"/>
    <s v="-"/>
    <s v="PIMPARI"/>
    <s v="-"/>
    <s v="-"/>
    <s v="-"/>
    <n v="11277"/>
    <n v="71251.58"/>
    <n v="57"/>
    <n v="67"/>
    <s v="FLOW"/>
    <m/>
    <m/>
    <m/>
    <m/>
    <s v="REGULAR"/>
    <s v="MH14KV4801"/>
    <s v="CB350 RS DUAL TONE"/>
    <d v="2023-04-15T00:00:00"/>
    <n v="48"/>
    <s v="02.06.26"/>
    <x v="0"/>
    <m/>
    <m/>
    <m/>
    <m/>
    <m/>
    <m/>
    <m/>
    <n v="1"/>
    <m/>
    <m/>
    <m/>
    <m/>
    <m/>
    <m/>
    <m/>
    <m/>
    <m/>
    <m/>
    <m/>
    <m/>
    <m/>
    <m/>
    <m/>
    <m/>
    <m/>
    <m/>
    <m/>
    <m/>
    <m/>
    <m/>
    <m/>
    <m/>
    <m/>
    <m/>
    <m/>
    <m/>
    <m/>
    <m/>
    <m/>
    <m/>
    <m/>
    <m/>
    <m/>
    <m/>
    <m/>
    <m/>
    <m/>
    <m/>
    <m/>
    <m/>
    <m/>
    <m/>
    <m/>
    <m/>
    <m/>
    <m/>
    <m/>
    <m/>
    <m/>
    <m/>
    <m/>
    <m/>
    <m/>
    <m/>
    <m/>
    <m/>
    <m/>
    <m/>
    <m/>
    <m/>
    <m/>
    <m/>
    <m/>
    <m/>
    <m/>
    <m/>
    <m/>
    <m/>
    <m/>
    <m/>
    <m/>
    <m/>
    <m/>
    <m/>
    <m/>
    <m/>
    <m/>
    <m/>
    <m/>
    <m/>
    <m/>
    <m/>
    <m/>
    <m/>
    <x v="1"/>
    <x v="0"/>
    <s v="ZBHT0015"/>
    <s v="B6HO3AOHum"/>
    <s v="Allocated"/>
    <s v="Promise To Pay (PTP)"/>
    <s v="Visited at customer residence address. Customer has a clothing shop at pimpri camp. Vehicle with him. Customer promise to pay emi after 2/3 days."/>
    <d v="2026-06-10T00:00:00"/>
    <m/>
    <m/>
    <m/>
    <m/>
    <s v="408"/>
    <n v="5241"/>
    <n v="17467"/>
    <x v="0"/>
  </r>
  <r>
    <n v="464245745"/>
    <s v="SHUBHAM SHASHIKANT PANGARKAR"/>
    <m/>
    <x v="0"/>
    <m/>
    <m/>
    <m/>
    <m/>
    <n v="3850"/>
    <n v="19179"/>
    <n v="4578"/>
    <n v="24129"/>
    <x v="5"/>
    <s v="FLOW"/>
    <x v="0"/>
    <x v="6"/>
    <n v="71123"/>
    <n v="799"/>
    <n v="0"/>
    <n v="3150"/>
    <s v="FLOW"/>
    <n v="0.20676597410545658"/>
    <n v="3.4620220855036465E-2"/>
    <s v="FLOW"/>
    <s v="-"/>
    <s v="NC"/>
    <s v="-"/>
    <m/>
    <m/>
    <m/>
    <m/>
    <s v="REPO"/>
    <s v="-"/>
    <s v="SHIRUR"/>
    <s v="-"/>
    <s v="-"/>
    <s v="-"/>
    <n v="23128"/>
    <n v="71123"/>
    <n v="147"/>
    <n v="157"/>
    <s v="FLOW"/>
    <m/>
    <m/>
    <m/>
    <m/>
    <s v="NPA"/>
    <s v="MH23BL3806"/>
    <s v="HONDA SHINE DRUM BSVI"/>
    <d v="2024-10-08T00:00:00"/>
    <n v="36"/>
    <s v="02.06.26"/>
    <x v="0"/>
    <m/>
    <m/>
    <m/>
    <m/>
    <m/>
    <m/>
    <m/>
    <m/>
    <m/>
    <m/>
    <m/>
    <m/>
    <m/>
    <m/>
    <m/>
    <m/>
    <m/>
    <m/>
    <m/>
    <n v="1"/>
    <m/>
    <m/>
    <m/>
    <m/>
    <m/>
    <m/>
    <m/>
    <m/>
    <m/>
    <m/>
    <m/>
    <m/>
    <m/>
    <m/>
    <m/>
    <m/>
    <m/>
    <m/>
    <m/>
    <m/>
    <m/>
    <m/>
    <m/>
    <m/>
    <m/>
    <m/>
    <m/>
    <m/>
    <m/>
    <m/>
    <m/>
    <m/>
    <m/>
    <m/>
    <m/>
    <m/>
    <m/>
    <m/>
    <m/>
    <m/>
    <m/>
    <m/>
    <m/>
    <m/>
    <m/>
    <m/>
    <m/>
    <m/>
    <m/>
    <m/>
    <m/>
    <m/>
    <m/>
    <m/>
    <m/>
    <m/>
    <m/>
    <m/>
    <m/>
    <m/>
    <m/>
    <m/>
    <m/>
    <m/>
    <m/>
    <m/>
    <m/>
    <m/>
    <m/>
    <m/>
    <m/>
    <m/>
    <m/>
    <m/>
    <x v="1"/>
    <x v="0"/>
    <s v="ZBHT0024"/>
    <s v="k6QpOKYGi7"/>
    <s v="Allocated"/>
    <s v="Address Not Found (NC_ANF)"/>
    <s v="Address not found "/>
    <d v="2026-06-07T00:00:00"/>
    <m/>
    <m/>
    <m/>
    <m/>
    <s v="1100"/>
    <n v="4578"/>
    <n v="24129"/>
    <x v="0"/>
  </r>
  <r>
    <n v="464733502"/>
    <s v="SHUBHANGI KESHAV KSHIRSAGAR"/>
    <m/>
    <x v="0"/>
    <m/>
    <m/>
    <m/>
    <m/>
    <n v="4196"/>
    <n v="4177"/>
    <n v="4247"/>
    <n v="8550"/>
    <x v="0"/>
    <s v="FLOW"/>
    <x v="0"/>
    <x v="14"/>
    <n v="70873"/>
    <n v="70"/>
    <n v="0"/>
    <n v="5755.99"/>
    <s v="21.05.26"/>
    <n v="0.29028796641632865"/>
    <n v="3.9746377965707231E-3"/>
    <s v="FLOW"/>
    <s v="-"/>
    <s v="MPTP"/>
    <s v="-"/>
    <m/>
    <m/>
    <m/>
    <m/>
    <s v="-"/>
    <s v="-"/>
    <s v="ALANDI"/>
    <s v="-"/>
    <s v="-"/>
    <s v="-"/>
    <n v="10002.99"/>
    <n v="70873"/>
    <n v="27"/>
    <n v="37"/>
    <s v="FLOW"/>
    <m/>
    <m/>
    <m/>
    <m/>
    <s v="REGULAR"/>
    <s v="MH14MB3966"/>
    <s v="HONDA ACTIVA 125 DISC BSVI"/>
    <d v="2024-11-21T00:00:00"/>
    <n v="36"/>
    <s v="02.06.26"/>
    <x v="0"/>
    <m/>
    <m/>
    <m/>
    <m/>
    <n v="1"/>
    <m/>
    <m/>
    <m/>
    <m/>
    <m/>
    <m/>
    <m/>
    <m/>
    <m/>
    <m/>
    <m/>
    <m/>
    <m/>
    <m/>
    <m/>
    <m/>
    <m/>
    <m/>
    <m/>
    <m/>
    <m/>
    <m/>
    <m/>
    <m/>
    <m/>
    <m/>
    <m/>
    <m/>
    <m/>
    <m/>
    <m/>
    <m/>
    <m/>
    <m/>
    <m/>
    <m/>
    <m/>
    <m/>
    <m/>
    <m/>
    <m/>
    <m/>
    <m/>
    <m/>
    <m/>
    <m/>
    <m/>
    <m/>
    <m/>
    <m/>
    <m/>
    <m/>
    <m/>
    <m/>
    <m/>
    <m/>
    <m/>
    <m/>
    <m/>
    <m/>
    <m/>
    <m/>
    <m/>
    <m/>
    <m/>
    <m/>
    <m/>
    <m/>
    <m/>
    <m/>
    <m/>
    <m/>
    <m/>
    <m/>
    <m/>
    <m/>
    <m/>
    <m/>
    <m/>
    <m/>
    <m/>
    <m/>
    <m/>
    <m/>
    <m/>
    <m/>
    <m/>
    <m/>
    <m/>
    <x v="1"/>
    <x v="0"/>
    <s v="ZBHT0009"/>
    <s v="k6po_7cwLcc"/>
    <s v="Allocated"/>
    <s v="Shifted (NC_SFTD)"/>
    <s v="Customer shifted from address msg to friend"/>
    <d v="2026-06-02T00:00:00"/>
    <m/>
    <m/>
    <m/>
    <m/>
    <s v="177"/>
    <n v="4247"/>
    <n v="8550"/>
    <x v="0"/>
  </r>
  <r>
    <n v="463325530"/>
    <s v="SANGAMESH GURANNA GONI"/>
    <m/>
    <x v="0"/>
    <m/>
    <m/>
    <m/>
    <m/>
    <n v="4117"/>
    <n v="24470.86"/>
    <n v="5065.8600000000006"/>
    <n v="30174.86"/>
    <x v="3"/>
    <s v="FLOW"/>
    <x v="0"/>
    <x v="11"/>
    <n v="69544"/>
    <n v="1180"/>
    <n v="0"/>
    <n v="6300"/>
    <s v="FLOW"/>
    <n v="0.62432893437471948"/>
    <n v="2.9213463822770857E-2"/>
    <s v="FLOW"/>
    <s v="-"/>
    <s v="OS"/>
    <s v="-"/>
    <m/>
    <m/>
    <m/>
    <m/>
    <s v="REPO"/>
    <s v="-"/>
    <s v="KHADAKI"/>
    <s v="-"/>
    <s v="-"/>
    <s v="-"/>
    <n v="31950.86"/>
    <n v="69544"/>
    <n v="178"/>
    <n v="188"/>
    <s v="FLOW"/>
    <m/>
    <m/>
    <m/>
    <m/>
    <s v="NPA"/>
    <s v="MH12WY3036"/>
    <s v="HONDA SHINE DISC BSVI"/>
    <d v="2024-06-27T00:00:00"/>
    <n v="36"/>
    <s v="02.06.26"/>
    <x v="0"/>
    <m/>
    <m/>
    <m/>
    <m/>
    <m/>
    <m/>
    <m/>
    <m/>
    <m/>
    <m/>
    <m/>
    <m/>
    <m/>
    <n v="1"/>
    <m/>
    <m/>
    <m/>
    <m/>
    <m/>
    <m/>
    <m/>
    <m/>
    <m/>
    <m/>
    <m/>
    <m/>
    <m/>
    <m/>
    <m/>
    <m/>
    <m/>
    <m/>
    <m/>
    <m/>
    <n v="1"/>
    <m/>
    <m/>
    <m/>
    <m/>
    <m/>
    <m/>
    <m/>
    <m/>
    <m/>
    <m/>
    <m/>
    <m/>
    <m/>
    <m/>
    <m/>
    <m/>
    <m/>
    <m/>
    <m/>
    <m/>
    <m/>
    <m/>
    <m/>
    <m/>
    <m/>
    <m/>
    <m/>
    <m/>
    <m/>
    <m/>
    <m/>
    <m/>
    <m/>
    <m/>
    <m/>
    <m/>
    <m/>
    <m/>
    <m/>
    <m/>
    <m/>
    <m/>
    <m/>
    <m/>
    <m/>
    <m/>
    <m/>
    <m/>
    <m/>
    <m/>
    <m/>
    <m/>
    <m/>
    <m/>
    <m/>
    <m/>
    <m/>
    <m/>
    <m/>
    <x v="2"/>
    <x v="0"/>
    <s v="DUWT0023"/>
    <s v="B2_yHTBjpOIm"/>
    <s v="Allocated"/>
    <s v="Shifted (NC_SFTD)"/>
    <s v="Customer shifted from the given residence address "/>
    <d v="2026-06-05T00:00:00"/>
    <m/>
    <m/>
    <m/>
    <m/>
    <s v="1587"/>
    <n v="5065.8600000000006"/>
    <n v="30174.86"/>
    <x v="0"/>
  </r>
  <r>
    <n v="464273873"/>
    <s v="SABA HABIB MULANI"/>
    <s v="ONLINE"/>
    <x v="6"/>
    <n v="4216"/>
    <m/>
    <m/>
    <m/>
    <n v="4216"/>
    <n v="8428"/>
    <n v="4419"/>
    <n v="8754"/>
    <x v="4"/>
    <s v="FLOW"/>
    <x v="0"/>
    <x v="10"/>
    <n v="69517"/>
    <n v="207"/>
    <n v="0"/>
    <n v="3600"/>
    <s v="30.05.26"/>
    <n v="0.24038771592041538"/>
    <n v="1.5391855094008249E-2"/>
    <s v="FLOW"/>
    <s v="-"/>
    <s v="PTP"/>
    <s v="-"/>
    <m/>
    <m/>
    <m/>
    <m/>
    <s v="-"/>
    <s v="-"/>
    <s v="RAJGURU NAGAR "/>
    <s v="-"/>
    <s v="-"/>
    <s v="-"/>
    <n v="12235"/>
    <n v="69517"/>
    <n v="57"/>
    <n v="67"/>
    <s v="FLOW"/>
    <m/>
    <m/>
    <m/>
    <m/>
    <s v="REGULAR"/>
    <s v="MH14LW1517"/>
    <s v="BAJAJ CHETAK URBANE 3202"/>
    <d v="2024-10-09T00:00:00"/>
    <n v="36"/>
    <s v="02.06.26"/>
    <x v="0"/>
    <m/>
    <m/>
    <m/>
    <m/>
    <m/>
    <m/>
    <m/>
    <m/>
    <m/>
    <m/>
    <m/>
    <m/>
    <m/>
    <n v="1"/>
    <m/>
    <m/>
    <m/>
    <m/>
    <m/>
    <m/>
    <m/>
    <m/>
    <m/>
    <m/>
    <m/>
    <m/>
    <m/>
    <m/>
    <m/>
    <m/>
    <m/>
    <m/>
    <m/>
    <m/>
    <m/>
    <m/>
    <m/>
    <m/>
    <m/>
    <m/>
    <m/>
    <m/>
    <m/>
    <m/>
    <m/>
    <m/>
    <m/>
    <m/>
    <m/>
    <m/>
    <m/>
    <m/>
    <m/>
    <m/>
    <m/>
    <m/>
    <m/>
    <m/>
    <m/>
    <m/>
    <m/>
    <m/>
    <m/>
    <m/>
    <m/>
    <m/>
    <m/>
    <m/>
    <m/>
    <m/>
    <m/>
    <m/>
    <m/>
    <m/>
    <m/>
    <m/>
    <m/>
    <m/>
    <m/>
    <m/>
    <m/>
    <m/>
    <m/>
    <m/>
    <m/>
    <m/>
    <m/>
    <m/>
    <m/>
    <m/>
    <m/>
    <m/>
    <m/>
    <m/>
    <x v="1"/>
    <x v="0"/>
    <s v="ZBHT0010"/>
    <s v="G2UcAN1FGUz"/>
    <s v="Allocated"/>
    <s v="Left Message (LMCB)"/>
    <s v="Lmcb "/>
    <d v="2026-06-05T00:00:00"/>
    <m/>
    <m/>
    <m/>
    <m/>
    <s v="326"/>
    <n v="4419"/>
    <n v="12970"/>
    <x v="0"/>
  </r>
  <r>
    <n v="463336005"/>
    <s v="BAPURAO PARASRAM SHITOLE"/>
    <m/>
    <x v="0"/>
    <m/>
    <m/>
    <m/>
    <m/>
    <n v="5193"/>
    <n v="5091"/>
    <n v="5214"/>
    <n v="10547"/>
    <x v="0"/>
    <s v="FLOW"/>
    <x v="0"/>
    <x v="6"/>
    <n v="69399"/>
    <n v="123"/>
    <n v="0"/>
    <n v="3141"/>
    <s v="-"/>
    <n v="4.3207893635575444E-2"/>
    <n v="3.8919742136527538E-3"/>
    <s v="FLOW"/>
    <s v="-"/>
    <s v="-"/>
    <s v="-"/>
    <m/>
    <m/>
    <m/>
    <m/>
    <s v="-"/>
    <s v="-"/>
    <s v="SADAL GAON"/>
    <s v="-"/>
    <s v="-"/>
    <s v="-"/>
    <n v="8355"/>
    <n v="69399"/>
    <n v="27"/>
    <n v="37"/>
    <s v="FLOW"/>
    <m/>
    <m/>
    <m/>
    <m/>
    <s v="NPA"/>
    <s v="MH12XB2503"/>
    <s v="HONDA UNICORN 160 BS6"/>
    <d v="2024-06-28T00:00:00"/>
    <n v="36"/>
    <s v="02.06.26"/>
    <x v="0"/>
    <m/>
    <m/>
    <m/>
    <m/>
    <m/>
    <m/>
    <m/>
    <m/>
    <m/>
    <m/>
    <m/>
    <m/>
    <m/>
    <m/>
    <m/>
    <m/>
    <n v="1"/>
    <m/>
    <m/>
    <m/>
    <m/>
    <m/>
    <m/>
    <m/>
    <m/>
    <m/>
    <m/>
    <m/>
    <m/>
    <m/>
    <m/>
    <m/>
    <m/>
    <m/>
    <m/>
    <m/>
    <m/>
    <m/>
    <m/>
    <m/>
    <m/>
    <m/>
    <m/>
    <m/>
    <m/>
    <m/>
    <m/>
    <m/>
    <m/>
    <m/>
    <m/>
    <m/>
    <m/>
    <m/>
    <m/>
    <m/>
    <m/>
    <m/>
    <m/>
    <m/>
    <m/>
    <m/>
    <m/>
    <m/>
    <m/>
    <m/>
    <m/>
    <m/>
    <m/>
    <m/>
    <m/>
    <m/>
    <m/>
    <m/>
    <m/>
    <m/>
    <m/>
    <m/>
    <m/>
    <m/>
    <m/>
    <m/>
    <m/>
    <m/>
    <m/>
    <m/>
    <m/>
    <m/>
    <m/>
    <m/>
    <m/>
    <m/>
    <m/>
    <m/>
    <x v="1"/>
    <x v="0"/>
    <s v="ZBHT0024"/>
    <s v="k2wqQfypi7"/>
    <s v="Allocated"/>
    <s v="Left Message (LMCB)"/>
    <s v="Meet son"/>
    <d v="2026-06-06T00:00:00"/>
    <m/>
    <m/>
    <m/>
    <m/>
    <s v="263"/>
    <n v="5214"/>
    <n v="10547"/>
    <x v="0"/>
  </r>
  <r>
    <n v="467443060"/>
    <s v="ROHITKUMAR BABURAM SINGH"/>
    <m/>
    <x v="0"/>
    <m/>
    <m/>
    <m/>
    <m/>
    <n v="4154"/>
    <n v="3630"/>
    <n v="3704"/>
    <n v="7931"/>
    <x v="0"/>
    <s v="FLOW"/>
    <x v="0"/>
    <x v="11"/>
    <n v="68976"/>
    <n v="74"/>
    <n v="0"/>
    <n v="450"/>
    <s v="-"/>
    <n v="7.021274984382915E-2"/>
    <n v="3.8682518964381668E-3"/>
    <s v="FLOW"/>
    <s v="-"/>
    <s v="-"/>
    <s v="-"/>
    <m/>
    <m/>
    <m/>
    <m/>
    <m/>
    <m/>
    <s v="BANNER"/>
    <m/>
    <m/>
    <m/>
    <n v="4154"/>
    <n v="68976"/>
    <n v="27"/>
    <n v="37"/>
    <s v="FLOW"/>
    <m/>
    <m/>
    <m/>
    <m/>
    <s v="-"/>
    <s v="MH12YZ3467"/>
    <s v="SPLENDOR PLUS DRS CAST FI BLACK"/>
    <d v="2025-12-16T00:00:00"/>
    <n v="24"/>
    <s v="10.06.26"/>
    <x v="0"/>
    <m/>
    <m/>
    <m/>
    <m/>
    <m/>
    <m/>
    <m/>
    <m/>
    <m/>
    <m/>
    <m/>
    <m/>
    <m/>
    <m/>
    <m/>
    <m/>
    <m/>
    <m/>
    <m/>
    <m/>
    <m/>
    <m/>
    <m/>
    <m/>
    <m/>
    <m/>
    <m/>
    <m/>
    <m/>
    <m/>
    <m/>
    <n v="1"/>
    <m/>
    <m/>
    <m/>
    <m/>
    <m/>
    <m/>
    <m/>
    <m/>
    <m/>
    <m/>
    <m/>
    <m/>
    <m/>
    <m/>
    <m/>
    <m/>
    <m/>
    <m/>
    <m/>
    <m/>
    <m/>
    <m/>
    <m/>
    <m/>
    <m/>
    <m/>
    <m/>
    <m/>
    <m/>
    <m/>
    <m/>
    <m/>
    <m/>
    <m/>
    <m/>
    <m/>
    <m/>
    <m/>
    <m/>
    <m/>
    <m/>
    <m/>
    <m/>
    <m/>
    <m/>
    <m/>
    <m/>
    <m/>
    <m/>
    <m/>
    <m/>
    <m/>
    <m/>
    <m/>
    <m/>
    <m/>
    <m/>
    <m/>
    <m/>
    <m/>
    <m/>
    <m/>
    <x v="1"/>
    <x v="0"/>
    <s v="DUWT0023"/>
    <s v="G23YbBYZt9m"/>
    <s v="Allocated"/>
    <m/>
    <m/>
    <m/>
    <m/>
    <m/>
    <m/>
    <m/>
    <s v="147"/>
    <n v="3704"/>
    <n v="7931"/>
    <x v="2"/>
  </r>
  <r>
    <n v="463212097"/>
    <s v="ADITYA KASHINATH HIRVE"/>
    <m/>
    <x v="0"/>
    <m/>
    <m/>
    <m/>
    <m/>
    <n v="9130"/>
    <n v="8491"/>
    <n v="8630"/>
    <n v="17621"/>
    <x v="0"/>
    <s v="FLOW"/>
    <x v="0"/>
    <x v="4"/>
    <n v="68943"/>
    <n v="139"/>
    <n v="0"/>
    <n v="6300"/>
    <s v="-"/>
    <n v="0.13956990532494931"/>
    <n v="3.8664012192086601E-3"/>
    <s v="FLOW"/>
    <s v="-"/>
    <s v="-"/>
    <s v="-"/>
    <m/>
    <m/>
    <m/>
    <m/>
    <m/>
    <m/>
    <s v="BHOSARI"/>
    <m/>
    <m/>
    <m/>
    <n v="14930"/>
    <n v="68943"/>
    <n v="27"/>
    <n v="37"/>
    <s v="FLOW"/>
    <m/>
    <m/>
    <m/>
    <m/>
    <s v="-"/>
    <s v="MH14LQ6897"/>
    <s v="BULLET 350 BLACK GOLD"/>
    <d v="2024-06-14T00:00:00"/>
    <n v="30"/>
    <s v="10.06.26"/>
    <x v="0"/>
    <m/>
    <m/>
    <m/>
    <m/>
    <m/>
    <m/>
    <m/>
    <m/>
    <m/>
    <m/>
    <m/>
    <m/>
    <m/>
    <m/>
    <m/>
    <m/>
    <m/>
    <m/>
    <m/>
    <m/>
    <m/>
    <m/>
    <m/>
    <m/>
    <m/>
    <m/>
    <m/>
    <m/>
    <m/>
    <m/>
    <m/>
    <m/>
    <m/>
    <m/>
    <m/>
    <m/>
    <m/>
    <m/>
    <m/>
    <m/>
    <m/>
    <m/>
    <m/>
    <m/>
    <m/>
    <m/>
    <m/>
    <m/>
    <m/>
    <m/>
    <m/>
    <m/>
    <m/>
    <m/>
    <m/>
    <m/>
    <m/>
    <m/>
    <m/>
    <m/>
    <m/>
    <m/>
    <m/>
    <m/>
    <m/>
    <m/>
    <m/>
    <m/>
    <m/>
    <m/>
    <m/>
    <m/>
    <m/>
    <m/>
    <m/>
    <m/>
    <m/>
    <m/>
    <m/>
    <m/>
    <m/>
    <m/>
    <m/>
    <m/>
    <m/>
    <m/>
    <m/>
    <m/>
    <m/>
    <m/>
    <m/>
    <m/>
    <m/>
    <m/>
    <x v="3"/>
    <x v="1"/>
    <s v="DUWT0025"/>
    <e v="#N/A"/>
    <e v="#N/A"/>
    <m/>
    <m/>
    <m/>
    <m/>
    <m/>
    <m/>
    <m/>
    <n v="0"/>
    <n v="8630"/>
    <n v="17621"/>
    <x v="2"/>
  </r>
  <r>
    <n v="463259658"/>
    <s v="ADARSH DUBEY"/>
    <m/>
    <x v="0"/>
    <m/>
    <m/>
    <m/>
    <m/>
    <n v="5475"/>
    <n v="3861"/>
    <n v="3953"/>
    <n v="9555"/>
    <x v="0"/>
    <s v="FLOW"/>
    <x v="0"/>
    <x v="1"/>
    <n v="68266"/>
    <n v="92"/>
    <n v="0"/>
    <n v="4445"/>
    <s v="31.05.26"/>
    <n v="2.7701395191282726E-2"/>
    <n v="3.8284342954396878E-3"/>
    <s v="FLOW"/>
    <s v="-"/>
    <s v="MPTP"/>
    <s v="-"/>
    <m/>
    <m/>
    <m/>
    <m/>
    <s v="-"/>
    <s v="-"/>
    <s v="TALWADE"/>
    <s v="-"/>
    <s v="-"/>
    <s v="-"/>
    <n v="8398"/>
    <n v="68266"/>
    <n v="27"/>
    <n v="37"/>
    <s v="FLOW"/>
    <m/>
    <m/>
    <m/>
    <m/>
    <s v="REGULAR"/>
    <s v="MH14LQ8521"/>
    <s v="HUNTER 350 REBEL BLUE"/>
    <d v="2024-06-20T00:00:00"/>
    <n v="36"/>
    <s v="02.06.26"/>
    <x v="0"/>
    <m/>
    <m/>
    <m/>
    <m/>
    <m/>
    <m/>
    <m/>
    <m/>
    <m/>
    <m/>
    <m/>
    <m/>
    <m/>
    <n v="1"/>
    <m/>
    <m/>
    <m/>
    <m/>
    <m/>
    <m/>
    <m/>
    <m/>
    <m/>
    <m/>
    <m/>
    <m/>
    <m/>
    <m/>
    <m/>
    <m/>
    <m/>
    <m/>
    <m/>
    <m/>
    <m/>
    <m/>
    <m/>
    <m/>
    <m/>
    <m/>
    <m/>
    <m/>
    <m/>
    <m/>
    <m/>
    <m/>
    <m/>
    <m/>
    <m/>
    <m/>
    <m/>
    <m/>
    <m/>
    <m/>
    <m/>
    <m/>
    <m/>
    <m/>
    <m/>
    <m/>
    <m/>
    <m/>
    <m/>
    <m/>
    <m/>
    <m/>
    <m/>
    <m/>
    <m/>
    <m/>
    <m/>
    <m/>
    <m/>
    <m/>
    <m/>
    <m/>
    <m/>
    <m/>
    <m/>
    <m/>
    <m/>
    <m/>
    <m/>
    <m/>
    <m/>
    <m/>
    <m/>
    <m/>
    <m/>
    <m/>
    <m/>
    <m/>
    <m/>
    <m/>
    <x v="1"/>
    <x v="0"/>
    <s v="ZBHT0011"/>
    <s v="G2AGrBIUiuz"/>
    <s v="Allocated"/>
    <s v="Shifted (NC_SFTD)"/>
    <s v="Visit cm residence address cm shifted "/>
    <d v="2026-06-05T00:00:00"/>
    <m/>
    <m/>
    <m/>
    <m/>
    <s v="219"/>
    <n v="3953"/>
    <n v="9555"/>
    <x v="0"/>
  </r>
  <r>
    <n v="464211952"/>
    <s v="RESHMEE KHATUN"/>
    <m/>
    <x v="0"/>
    <m/>
    <m/>
    <m/>
    <m/>
    <n v="6725"/>
    <n v="40342"/>
    <n v="8536"/>
    <n v="49457"/>
    <x v="3"/>
    <s v="FLOW"/>
    <x v="0"/>
    <x v="10"/>
    <n v="68057"/>
    <n v="1819"/>
    <n v="0"/>
    <n v="4600.99"/>
    <s v="FLOW"/>
    <n v="0.21710145174414058"/>
    <n v="2.8588817257941969E-2"/>
    <s v="FLOW"/>
    <s v="-"/>
    <s v="NC"/>
    <s v="-"/>
    <m/>
    <m/>
    <m/>
    <m/>
    <s v="REPO"/>
    <s v="-"/>
    <s v="VASULI"/>
    <s v="-"/>
    <s v="-"/>
    <s v="-"/>
    <n v="46761.99"/>
    <n v="68057"/>
    <n v="178"/>
    <n v="188"/>
    <s v="FLOW"/>
    <m/>
    <m/>
    <m/>
    <m/>
    <s v="NPA"/>
    <s v="MH14LW0176"/>
    <s v="BAJAJ FREEDOM 125 NG04 DISC LED"/>
    <d v="2024-10-05T00:00:00"/>
    <n v="24"/>
    <s v="02.06.26"/>
    <x v="0"/>
    <m/>
    <m/>
    <m/>
    <m/>
    <m/>
    <m/>
    <m/>
    <m/>
    <m/>
    <m/>
    <m/>
    <m/>
    <m/>
    <m/>
    <m/>
    <m/>
    <m/>
    <m/>
    <m/>
    <m/>
    <m/>
    <m/>
    <m/>
    <m/>
    <m/>
    <m/>
    <m/>
    <m/>
    <m/>
    <m/>
    <m/>
    <m/>
    <m/>
    <m/>
    <m/>
    <m/>
    <m/>
    <m/>
    <m/>
    <m/>
    <m/>
    <m/>
    <m/>
    <m/>
    <m/>
    <m/>
    <m/>
    <m/>
    <m/>
    <m/>
    <m/>
    <m/>
    <m/>
    <m/>
    <m/>
    <m/>
    <m/>
    <m/>
    <m/>
    <m/>
    <m/>
    <m/>
    <m/>
    <m/>
    <m/>
    <m/>
    <m/>
    <m/>
    <m/>
    <m/>
    <m/>
    <m/>
    <m/>
    <m/>
    <m/>
    <m/>
    <m/>
    <m/>
    <m/>
    <m/>
    <m/>
    <m/>
    <m/>
    <m/>
    <m/>
    <m/>
    <m/>
    <m/>
    <m/>
    <m/>
    <m/>
    <m/>
    <m/>
    <m/>
    <x v="3"/>
    <x v="1"/>
    <s v="ZBHT0010"/>
    <s v="k6tqhUvCX4z"/>
    <s v="Allocated"/>
    <e v="#N/A"/>
    <e v="#N/A"/>
    <e v="#N/A"/>
    <m/>
    <m/>
    <m/>
    <m/>
    <s v="2390"/>
    <n v="8536"/>
    <n v="49457"/>
    <x v="0"/>
  </r>
  <r>
    <n v="467091224"/>
    <s v="SONALI CHETAN PAWAR"/>
    <s v="ONLINE"/>
    <x v="3"/>
    <n v="1603"/>
    <m/>
    <m/>
    <m/>
    <n v="4508"/>
    <n v="1295"/>
    <n v="1340"/>
    <n v="4280"/>
    <x v="0"/>
    <s v="STABLE"/>
    <x v="1"/>
    <x v="1"/>
    <n v="67788"/>
    <n v="45"/>
    <n v="0"/>
    <n v="2700"/>
    <s v="-"/>
    <n v="2.750742942645934E-2"/>
    <n v="3.8016275161759229E-3"/>
    <s v="STABLE"/>
    <s v="PAID"/>
    <s v="-"/>
    <s v="-"/>
    <m/>
    <m/>
    <m/>
    <m/>
    <m/>
    <m/>
    <s v="THERGAON"/>
    <m/>
    <m/>
    <m/>
    <n v="4040"/>
    <n v="67788"/>
    <n v="27"/>
    <n v="37"/>
    <s v="FLOW"/>
    <m/>
    <m/>
    <m/>
    <m/>
    <s v="-"/>
    <m/>
    <s v="SPLENDOR PLUS I3S BS6 FI DRUM SELF"/>
    <d v="2025-10-15T00:00:00"/>
    <n v="24"/>
    <s v="10.06.26"/>
    <x v="0"/>
    <m/>
    <m/>
    <m/>
    <m/>
    <m/>
    <m/>
    <m/>
    <m/>
    <m/>
    <m/>
    <m/>
    <m/>
    <m/>
    <m/>
    <m/>
    <m/>
    <m/>
    <m/>
    <m/>
    <m/>
    <m/>
    <m/>
    <m/>
    <m/>
    <m/>
    <m/>
    <m/>
    <m/>
    <m/>
    <m/>
    <m/>
    <n v="1"/>
    <m/>
    <m/>
    <m/>
    <m/>
    <m/>
    <m/>
    <m/>
    <m/>
    <m/>
    <m/>
    <m/>
    <m/>
    <m/>
    <m/>
    <m/>
    <m/>
    <m/>
    <m/>
    <m/>
    <m/>
    <m/>
    <m/>
    <m/>
    <m/>
    <m/>
    <m/>
    <m/>
    <m/>
    <m/>
    <m/>
    <m/>
    <m/>
    <m/>
    <m/>
    <m/>
    <m/>
    <m/>
    <m/>
    <m/>
    <m/>
    <m/>
    <m/>
    <m/>
    <m/>
    <m/>
    <m/>
    <m/>
    <m/>
    <m/>
    <m/>
    <m/>
    <m/>
    <m/>
    <m/>
    <m/>
    <m/>
    <m/>
    <m/>
    <m/>
    <m/>
    <m/>
    <m/>
    <x v="1"/>
    <x v="0"/>
    <s v="ZBHT0011"/>
    <s v="B2pKCc5mm7"/>
    <s v="Allocated"/>
    <m/>
    <m/>
    <m/>
    <m/>
    <m/>
    <m/>
    <m/>
    <s v="80"/>
    <n v="1340"/>
    <n v="5883"/>
    <x v="2"/>
  </r>
  <r>
    <n v="457429849"/>
    <s v="PRADIP SHIVAJI SURVE"/>
    <s v="ONLINE"/>
    <x v="5"/>
    <n v="5671"/>
    <m/>
    <m/>
    <m/>
    <n v="5671"/>
    <n v="11340"/>
    <n v="5952"/>
    <n v="11763"/>
    <x v="4"/>
    <s v="FLOW"/>
    <x v="0"/>
    <x v="12"/>
    <n v="67655"/>
    <n v="283"/>
    <n v="0"/>
    <n v="2250"/>
    <s v="13.05.26"/>
    <n v="0.17417238831522228"/>
    <n v="1.4979587099344448E-2"/>
    <s v="FLOW"/>
    <s v="-"/>
    <s v="PAID"/>
    <s v="-"/>
    <m/>
    <m/>
    <m/>
    <m/>
    <s v="-"/>
    <s v="-"/>
    <s v="KARMOLI"/>
    <s v="-"/>
    <s v="-"/>
    <s v="-"/>
    <n v="13873"/>
    <n v="67655"/>
    <n v="57"/>
    <n v="67"/>
    <s v="FLOW"/>
    <m/>
    <m/>
    <m/>
    <m/>
    <s v="REGULAR"/>
    <s v="MH12VK3124"/>
    <s v="CLASSIC 350 HALCYON BLACK"/>
    <d v="2023-03-28T00:00:00"/>
    <n v="48"/>
    <s v="02.06.26"/>
    <x v="0"/>
    <m/>
    <m/>
    <m/>
    <m/>
    <m/>
    <m/>
    <m/>
    <m/>
    <m/>
    <m/>
    <n v="1"/>
    <m/>
    <m/>
    <m/>
    <m/>
    <m/>
    <m/>
    <m/>
    <m/>
    <m/>
    <m/>
    <m/>
    <m/>
    <m/>
    <m/>
    <m/>
    <m/>
    <m/>
    <m/>
    <m/>
    <m/>
    <m/>
    <m/>
    <m/>
    <m/>
    <m/>
    <m/>
    <m/>
    <m/>
    <m/>
    <m/>
    <m/>
    <m/>
    <m/>
    <m/>
    <m/>
    <m/>
    <m/>
    <m/>
    <m/>
    <m/>
    <m/>
    <m/>
    <m/>
    <m/>
    <m/>
    <m/>
    <m/>
    <m/>
    <m/>
    <m/>
    <m/>
    <m/>
    <m/>
    <m/>
    <m/>
    <m/>
    <m/>
    <m/>
    <m/>
    <m/>
    <m/>
    <m/>
    <m/>
    <m/>
    <m/>
    <m/>
    <m/>
    <m/>
    <m/>
    <m/>
    <m/>
    <m/>
    <m/>
    <m/>
    <m/>
    <m/>
    <m/>
    <m/>
    <m/>
    <m/>
    <m/>
    <m/>
    <m/>
    <x v="1"/>
    <x v="0"/>
    <s v="DUWT0030"/>
    <s v="A2k5Wqb6Ln7"/>
    <s v="Allocated"/>
    <s v="Address Not Found (NC_ANF)"/>
    <s v="Address not found "/>
    <d v="2026-06-04T00:00:00"/>
    <m/>
    <m/>
    <m/>
    <m/>
    <s v="423"/>
    <n v="5952"/>
    <n v="17434"/>
    <x v="0"/>
  </r>
  <r>
    <n v="464738848"/>
    <s v="SARIKA DATTATRAY BHONDAVE"/>
    <m/>
    <x v="0"/>
    <m/>
    <m/>
    <m/>
    <m/>
    <n v="3993"/>
    <n v="3891.2"/>
    <n v="3984.2"/>
    <n v="8079.2"/>
    <x v="0"/>
    <s v="FLOW"/>
    <x v="0"/>
    <x v="12"/>
    <n v="67450"/>
    <n v="93"/>
    <n v="0"/>
    <n v="4950"/>
    <s v="25.05.26"/>
    <n v="6.6656312620616304E-2"/>
    <n v="3.7826720948555201E-3"/>
    <s v="FLOW"/>
    <s v="-"/>
    <s v="PTP"/>
    <s v="-"/>
    <m/>
    <m/>
    <m/>
    <m/>
    <s v="-"/>
    <s v="-"/>
    <s v="NERE"/>
    <s v="-"/>
    <s v="-"/>
    <s v="-"/>
    <n v="8934.2000000000007"/>
    <n v="67450"/>
    <n v="27"/>
    <n v="37"/>
    <s v="FLOW"/>
    <m/>
    <m/>
    <m/>
    <m/>
    <s v="REGULAR"/>
    <s v="MH12XP5549"/>
    <m/>
    <d v="2024-11-21T00:00:00"/>
    <n v="36"/>
    <s v="02.06.26"/>
    <x v="0"/>
    <m/>
    <m/>
    <m/>
    <m/>
    <m/>
    <m/>
    <m/>
    <m/>
    <m/>
    <m/>
    <n v="1"/>
    <m/>
    <m/>
    <m/>
    <m/>
    <m/>
    <m/>
    <m/>
    <m/>
    <m/>
    <m/>
    <m/>
    <m/>
    <m/>
    <m/>
    <m/>
    <m/>
    <m/>
    <m/>
    <m/>
    <m/>
    <m/>
    <m/>
    <m/>
    <m/>
    <m/>
    <m/>
    <m/>
    <m/>
    <m/>
    <m/>
    <m/>
    <m/>
    <m/>
    <m/>
    <m/>
    <m/>
    <m/>
    <m/>
    <m/>
    <m/>
    <m/>
    <m/>
    <m/>
    <m/>
    <m/>
    <m/>
    <m/>
    <m/>
    <m/>
    <m/>
    <m/>
    <m/>
    <m/>
    <m/>
    <m/>
    <m/>
    <m/>
    <m/>
    <m/>
    <m/>
    <m/>
    <m/>
    <m/>
    <m/>
    <m/>
    <m/>
    <m/>
    <m/>
    <m/>
    <m/>
    <m/>
    <m/>
    <m/>
    <m/>
    <m/>
    <m/>
    <m/>
    <m/>
    <m/>
    <m/>
    <m/>
    <m/>
    <m/>
    <x v="1"/>
    <x v="0"/>
    <s v="DUWT0030"/>
    <s v="B2JMdyKpNIz"/>
    <s v="Allocated"/>
    <e v="#N/A"/>
    <e v="#N/A"/>
    <e v="#N/A"/>
    <m/>
    <m/>
    <m/>
    <m/>
    <s v="195"/>
    <n v="3984.2"/>
    <n v="8079.2"/>
    <x v="0"/>
  </r>
  <r>
    <n v="465072149"/>
    <s v="VISHAL PADMAKAR GAIKWAD"/>
    <m/>
    <x v="0"/>
    <m/>
    <m/>
    <m/>
    <m/>
    <n v="7571"/>
    <n v="11211"/>
    <n v="3840"/>
    <n v="19167"/>
    <x v="4"/>
    <s v="FLOW"/>
    <x v="0"/>
    <x v="6"/>
    <n v="67062"/>
    <n v="200"/>
    <n v="0"/>
    <n v="900"/>
    <s v="FLOW"/>
    <n v="7.5010872952540233E-2"/>
    <n v="1.4848290149379018E-2"/>
    <s v="FLOW"/>
    <s v="-"/>
    <s v="OS"/>
    <s v="-"/>
    <m/>
    <m/>
    <m/>
    <m/>
    <s v="-"/>
    <s v="-"/>
    <s v="SHIRUR"/>
    <s v="-"/>
    <s v="-"/>
    <s v="-"/>
    <n v="12311"/>
    <n v="67062"/>
    <n v="57"/>
    <n v="67"/>
    <s v="FLOW"/>
    <m/>
    <m/>
    <m/>
    <m/>
    <s v="REGULAR"/>
    <s v="MH17DG0875"/>
    <s v="BULLET BATTALION 350 BLACK"/>
    <d v="2024-12-30T00:00:00"/>
    <n v="24"/>
    <s v="02.06.26"/>
    <x v="0"/>
    <m/>
    <m/>
    <m/>
    <m/>
    <m/>
    <m/>
    <m/>
    <m/>
    <m/>
    <m/>
    <m/>
    <m/>
    <m/>
    <m/>
    <m/>
    <m/>
    <m/>
    <m/>
    <m/>
    <n v="1"/>
    <m/>
    <m/>
    <m/>
    <m/>
    <m/>
    <m/>
    <m/>
    <m/>
    <m/>
    <m/>
    <m/>
    <m/>
    <m/>
    <m/>
    <m/>
    <m/>
    <m/>
    <m/>
    <m/>
    <m/>
    <m/>
    <m/>
    <m/>
    <m/>
    <m/>
    <m/>
    <m/>
    <m/>
    <m/>
    <m/>
    <m/>
    <m/>
    <m/>
    <m/>
    <m/>
    <m/>
    <m/>
    <m/>
    <m/>
    <m/>
    <m/>
    <m/>
    <m/>
    <m/>
    <m/>
    <m/>
    <m/>
    <m/>
    <m/>
    <m/>
    <m/>
    <m/>
    <m/>
    <m/>
    <m/>
    <m/>
    <m/>
    <m/>
    <m/>
    <m/>
    <m/>
    <m/>
    <m/>
    <m/>
    <m/>
    <m/>
    <m/>
    <m/>
    <m/>
    <m/>
    <m/>
    <m/>
    <m/>
    <m/>
    <x v="1"/>
    <x v="0"/>
    <s v="ZBHT0024"/>
    <s v="k2tFigwigw7"/>
    <s v="Allocated"/>
    <s v="Door Locked (NC_DL)"/>
    <s v="Door lock "/>
    <d v="2026-06-07T00:00:00"/>
    <m/>
    <m/>
    <m/>
    <m/>
    <s v="385"/>
    <n v="3840"/>
    <n v="19167"/>
    <x v="0"/>
  </r>
  <r>
    <n v="465800021"/>
    <s v="AISWARYA SANDEEP PAWAR"/>
    <m/>
    <x v="0"/>
    <m/>
    <m/>
    <m/>
    <m/>
    <n v="3459"/>
    <n v="3459"/>
    <n v="3459"/>
    <n v="6980"/>
    <x v="0"/>
    <s v="FLOW"/>
    <x v="0"/>
    <x v="1"/>
    <n v="66998"/>
    <n v="0"/>
    <n v="0"/>
    <n v="900"/>
    <s v="-"/>
    <n v="2.7186858392546216E-2"/>
    <n v="3.7573234249240941E-3"/>
    <s v="FLOW"/>
    <s v="-"/>
    <s v="-"/>
    <s v="-"/>
    <m/>
    <m/>
    <m/>
    <m/>
    <m/>
    <m/>
    <s v="CHINCHWAD"/>
    <m/>
    <m/>
    <m/>
    <n v="4359"/>
    <n v="66998"/>
    <n v="27"/>
    <n v="37"/>
    <s v="FLOW"/>
    <m/>
    <m/>
    <m/>
    <m/>
    <s v="-"/>
    <s v="MH14MG3801"/>
    <s v="DESTINI PRIME DRS CAST NEXUS BLUE"/>
    <d v="2025-03-29T00:00:00"/>
    <n v="36"/>
    <s v="10.06.26"/>
    <x v="0"/>
    <m/>
    <m/>
    <m/>
    <m/>
    <m/>
    <m/>
    <m/>
    <m/>
    <m/>
    <m/>
    <m/>
    <m/>
    <m/>
    <m/>
    <m/>
    <m/>
    <m/>
    <m/>
    <m/>
    <m/>
    <m/>
    <m/>
    <m/>
    <m/>
    <m/>
    <m/>
    <m/>
    <m/>
    <m/>
    <m/>
    <m/>
    <m/>
    <m/>
    <m/>
    <m/>
    <m/>
    <m/>
    <m/>
    <m/>
    <m/>
    <m/>
    <m/>
    <m/>
    <m/>
    <m/>
    <m/>
    <m/>
    <m/>
    <m/>
    <m/>
    <m/>
    <m/>
    <m/>
    <m/>
    <m/>
    <m/>
    <m/>
    <m/>
    <m/>
    <m/>
    <m/>
    <m/>
    <m/>
    <m/>
    <m/>
    <m/>
    <m/>
    <m/>
    <m/>
    <m/>
    <m/>
    <m/>
    <m/>
    <m/>
    <m/>
    <m/>
    <m/>
    <m/>
    <m/>
    <m/>
    <m/>
    <m/>
    <m/>
    <m/>
    <m/>
    <m/>
    <m/>
    <m/>
    <m/>
    <m/>
    <m/>
    <m/>
    <m/>
    <m/>
    <x v="3"/>
    <x v="1"/>
    <s v="ZBHT0011"/>
    <s v="GPXvHqyi97"/>
    <s v="Allocated"/>
    <m/>
    <m/>
    <m/>
    <m/>
    <m/>
    <m/>
    <m/>
    <s v="62"/>
    <n v="3459"/>
    <n v="6980"/>
    <x v="2"/>
  </r>
  <r>
    <n v="466129754"/>
    <s v="SANDESH BALU NEHARKAR"/>
    <m/>
    <x v="0"/>
    <m/>
    <m/>
    <m/>
    <m/>
    <n v="3348"/>
    <n v="3348"/>
    <n v="3414"/>
    <n v="6822"/>
    <x v="0"/>
    <s v="FLOW"/>
    <x v="0"/>
    <x v="9"/>
    <n v="66990"/>
    <n v="66"/>
    <n v="0"/>
    <n v="4013"/>
    <s v="-"/>
    <n v="2.8889991415027898E-2"/>
    <n v="3.7568747758987592E-3"/>
    <s v="FLOW"/>
    <s v="-"/>
    <s v="-"/>
    <s v="-"/>
    <m/>
    <m/>
    <m/>
    <m/>
    <s v="-"/>
    <s v="-"/>
    <s v="NARAYAN GAON"/>
    <s v="-"/>
    <s v="-"/>
    <s v="-"/>
    <n v="7427"/>
    <n v="66990"/>
    <n v="27"/>
    <n v="37"/>
    <s v="FLOW"/>
    <m/>
    <m/>
    <m/>
    <m/>
    <s v="REGULAR"/>
    <s v="MH14MK0378"/>
    <s v="SPLENDOR PLUS I3S BS6 FI DRUM SELF"/>
    <d v="2025-05-15T00:00:00"/>
    <n v="36"/>
    <s v="02.06.26"/>
    <x v="0"/>
    <m/>
    <m/>
    <m/>
    <m/>
    <m/>
    <m/>
    <m/>
    <n v="1"/>
    <m/>
    <m/>
    <m/>
    <m/>
    <m/>
    <m/>
    <m/>
    <m/>
    <m/>
    <m/>
    <m/>
    <m/>
    <m/>
    <m/>
    <m/>
    <m/>
    <m/>
    <m/>
    <m/>
    <m/>
    <m/>
    <m/>
    <m/>
    <m/>
    <m/>
    <m/>
    <m/>
    <m/>
    <m/>
    <m/>
    <m/>
    <m/>
    <m/>
    <m/>
    <m/>
    <m/>
    <m/>
    <m/>
    <m/>
    <m/>
    <m/>
    <m/>
    <m/>
    <m/>
    <m/>
    <m/>
    <m/>
    <m/>
    <m/>
    <m/>
    <m/>
    <m/>
    <m/>
    <m/>
    <m/>
    <m/>
    <m/>
    <m/>
    <m/>
    <m/>
    <m/>
    <m/>
    <m/>
    <m/>
    <m/>
    <m/>
    <m/>
    <m/>
    <m/>
    <m/>
    <m/>
    <m/>
    <m/>
    <m/>
    <m/>
    <m/>
    <m/>
    <m/>
    <m/>
    <m/>
    <m/>
    <m/>
    <m/>
    <m/>
    <m/>
    <m/>
    <x v="1"/>
    <x v="0"/>
    <s v="ZBHT0021"/>
    <s v="BoGRrxQt_Zz"/>
    <s v="Allocated"/>
    <s v="Promise To Pay (PTP)"/>
    <s v="Ptp"/>
    <d v="2026-06-20T00:00:00"/>
    <m/>
    <m/>
    <m/>
    <m/>
    <s v="126"/>
    <n v="3414"/>
    <n v="6822"/>
    <x v="0"/>
  </r>
  <r>
    <n v="457889140"/>
    <s v="MAHESH CHANDRAKANT SHINDE"/>
    <s v="ONLINE"/>
    <x v="12"/>
    <n v="5393"/>
    <m/>
    <m/>
    <m/>
    <n v="5290"/>
    <n v="10310.57"/>
    <n v="5374.57"/>
    <n v="10566.57"/>
    <x v="4"/>
    <s v="STABLE"/>
    <x v="1"/>
    <x v="15"/>
    <n v="66849"/>
    <n v="354"/>
    <n v="0"/>
    <n v="3600"/>
    <s v="-"/>
    <n v="0.46683234050541"/>
    <n v="1.4801129524855178E-2"/>
    <s v="STABLE"/>
    <s v="PAID"/>
    <s v="-"/>
    <s v="-"/>
    <m/>
    <m/>
    <m/>
    <m/>
    <s v="-"/>
    <s v="-"/>
    <s v="GOKHLE NAGAR"/>
    <s v="-"/>
    <s v="-"/>
    <s v="-"/>
    <n v="14264.57"/>
    <n v="66849"/>
    <n v="57"/>
    <n v="37"/>
    <s v="STABLE"/>
    <m/>
    <m/>
    <m/>
    <m/>
    <s v="REGULAR"/>
    <s v="MH12VM2714"/>
    <s v="RE BULLET 350 EFI BLACK"/>
    <d v="2023-04-28T00:00:00"/>
    <n v="48"/>
    <s v="02.06.26"/>
    <x v="0"/>
    <m/>
    <m/>
    <m/>
    <m/>
    <m/>
    <m/>
    <m/>
    <m/>
    <m/>
    <m/>
    <m/>
    <m/>
    <m/>
    <m/>
    <m/>
    <m/>
    <m/>
    <m/>
    <m/>
    <m/>
    <m/>
    <m/>
    <n v="1"/>
    <m/>
    <m/>
    <m/>
    <m/>
    <m/>
    <m/>
    <m/>
    <m/>
    <m/>
    <m/>
    <m/>
    <m/>
    <m/>
    <m/>
    <m/>
    <m/>
    <m/>
    <m/>
    <m/>
    <m/>
    <m/>
    <m/>
    <m/>
    <m/>
    <m/>
    <m/>
    <m/>
    <m/>
    <m/>
    <m/>
    <m/>
    <m/>
    <m/>
    <m/>
    <m/>
    <m/>
    <m/>
    <m/>
    <m/>
    <m/>
    <m/>
    <m/>
    <m/>
    <m/>
    <m/>
    <m/>
    <m/>
    <m/>
    <m/>
    <m/>
    <m/>
    <m/>
    <m/>
    <m/>
    <m/>
    <m/>
    <m/>
    <m/>
    <m/>
    <m/>
    <m/>
    <m/>
    <m/>
    <m/>
    <m/>
    <m/>
    <m/>
    <m/>
    <m/>
    <m/>
    <m/>
    <x v="1"/>
    <x v="0"/>
    <s v="DUWT0014"/>
    <s v="GP_-2S6MTz"/>
    <s v="Allocated"/>
    <s v="Address Not Found (NC_ANF)"/>
    <s v="Short address "/>
    <d v="2026-06-08T00:00:00"/>
    <m/>
    <m/>
    <m/>
    <m/>
    <s v="359"/>
    <n v="5374.57"/>
    <n v="15959.57"/>
    <x v="0"/>
  </r>
  <r>
    <n v="460269294"/>
    <s v="BALUSHA SAHEBRAV THORAT"/>
    <s v="ONLINE"/>
    <x v="11"/>
    <n v="4100"/>
    <m/>
    <m/>
    <m/>
    <n v="4047"/>
    <n v="3939"/>
    <n v="3998"/>
    <n v="4017"/>
    <x v="0"/>
    <s v="STABLE"/>
    <x v="1"/>
    <x v="17"/>
    <n v="66730"/>
    <n v="59"/>
    <n v="0"/>
    <n v="5326"/>
    <s v="-"/>
    <n v="0.11201308906433821"/>
    <n v="3.7422936825753724E-3"/>
    <s v="STABLE"/>
    <s v="PAID"/>
    <s v="-"/>
    <s v="-"/>
    <m/>
    <m/>
    <m/>
    <m/>
    <m/>
    <m/>
    <s v="PIMPLE GURAV"/>
    <m/>
    <m/>
    <m/>
    <n v="9324"/>
    <n v="66730"/>
    <n v="27"/>
    <n v="37"/>
    <s v="FLOW"/>
    <m/>
    <m/>
    <m/>
    <m/>
    <s v="-"/>
    <s v="MH14LC7809"/>
    <s v="BAJAJ PULSAR 220 ABS"/>
    <d v="2023-10-23T00:00:00"/>
    <n v="48"/>
    <s v="10.06.26"/>
    <x v="0"/>
    <m/>
    <m/>
    <m/>
    <m/>
    <m/>
    <m/>
    <m/>
    <m/>
    <m/>
    <m/>
    <m/>
    <m/>
    <m/>
    <m/>
    <m/>
    <m/>
    <m/>
    <m/>
    <m/>
    <m/>
    <m/>
    <m/>
    <m/>
    <m/>
    <m/>
    <m/>
    <m/>
    <m/>
    <m/>
    <m/>
    <m/>
    <n v="1"/>
    <m/>
    <m/>
    <n v="1"/>
    <m/>
    <m/>
    <m/>
    <m/>
    <m/>
    <m/>
    <m/>
    <m/>
    <m/>
    <m/>
    <m/>
    <m/>
    <m/>
    <m/>
    <m/>
    <m/>
    <m/>
    <m/>
    <m/>
    <m/>
    <m/>
    <m/>
    <m/>
    <m/>
    <m/>
    <m/>
    <m/>
    <m/>
    <m/>
    <m/>
    <m/>
    <m/>
    <m/>
    <m/>
    <m/>
    <m/>
    <m/>
    <m/>
    <m/>
    <m/>
    <m/>
    <m/>
    <m/>
    <m/>
    <m/>
    <m/>
    <m/>
    <m/>
    <m/>
    <m/>
    <m/>
    <m/>
    <m/>
    <m/>
    <m/>
    <m/>
    <m/>
    <m/>
    <m/>
    <x v="2"/>
    <x v="0"/>
    <s v="ZBHT0015"/>
    <s v="APTx_KmLLzz"/>
    <s v="Allocated"/>
    <m/>
    <m/>
    <m/>
    <m/>
    <m/>
    <m/>
    <m/>
    <s v="131"/>
    <n v="3998"/>
    <n v="8117"/>
    <x v="2"/>
  </r>
  <r>
    <n v="457622833"/>
    <s v="LAHU GANGARAM DHOTRE"/>
    <m/>
    <x v="0"/>
    <m/>
    <m/>
    <m/>
    <m/>
    <n v="6063"/>
    <n v="5910"/>
    <n v="6040"/>
    <n v="12196"/>
    <x v="0"/>
    <s v="FLOW"/>
    <x v="0"/>
    <x v="17"/>
    <n v="66645.679999999993"/>
    <n v="130"/>
    <n v="0"/>
    <n v="5351"/>
    <s v="09.05.26"/>
    <n v="0.11187154937199735"/>
    <n v="3.7375649218483412E-3"/>
    <s v="FLOW"/>
    <s v="-"/>
    <s v="PTP"/>
    <s v="-"/>
    <m/>
    <m/>
    <m/>
    <m/>
    <s v="-"/>
    <s v="-"/>
    <s v="PIMPARI"/>
    <s v="-"/>
    <s v="-"/>
    <s v="-"/>
    <n v="11391"/>
    <n v="66645.679999999993"/>
    <n v="27"/>
    <n v="37"/>
    <s v="FLOW"/>
    <m/>
    <m/>
    <m/>
    <m/>
    <s v="REGULAR"/>
    <s v="MH14KT5601"/>
    <s v="METEOR 350 FIREBALL RED"/>
    <d v="2023-04-11T00:00:00"/>
    <n v="48"/>
    <s v="02.06.26"/>
    <x v="0"/>
    <m/>
    <m/>
    <m/>
    <m/>
    <m/>
    <m/>
    <m/>
    <m/>
    <m/>
    <m/>
    <m/>
    <m/>
    <m/>
    <m/>
    <m/>
    <m/>
    <n v="1"/>
    <m/>
    <m/>
    <m/>
    <m/>
    <m/>
    <m/>
    <m/>
    <m/>
    <m/>
    <m/>
    <m/>
    <m/>
    <m/>
    <m/>
    <m/>
    <m/>
    <m/>
    <n v="1"/>
    <m/>
    <m/>
    <m/>
    <m/>
    <m/>
    <m/>
    <m/>
    <m/>
    <m/>
    <m/>
    <m/>
    <m/>
    <m/>
    <m/>
    <m/>
    <m/>
    <m/>
    <m/>
    <m/>
    <m/>
    <m/>
    <m/>
    <m/>
    <m/>
    <m/>
    <m/>
    <m/>
    <m/>
    <m/>
    <m/>
    <m/>
    <m/>
    <m/>
    <m/>
    <m/>
    <m/>
    <m/>
    <m/>
    <m/>
    <m/>
    <m/>
    <m/>
    <m/>
    <m/>
    <m/>
    <m/>
    <m/>
    <m/>
    <m/>
    <m/>
    <m/>
    <m/>
    <m/>
    <m/>
    <m/>
    <m/>
    <m/>
    <m/>
    <m/>
    <x v="2"/>
    <x v="0"/>
    <s v="ZBHT0015"/>
    <s v="B2Dkc3SAuz"/>
    <s v="Allocated"/>
    <s v="Promise To Pay (PTP)"/>
    <s v="Meet customer son ( Aryan ) other place and he promises to pay 1 emi paying after 3/4 days. Vehicle with son. "/>
    <d v="2026-06-15T00:00:00"/>
    <m/>
    <m/>
    <m/>
    <m/>
    <s v="223"/>
    <n v="6040"/>
    <n v="12196"/>
    <x v="0"/>
  </r>
  <r>
    <n v="457619974"/>
    <s v="TEJAS SUNIL AMBAVALE"/>
    <m/>
    <x v="0"/>
    <m/>
    <m/>
    <m/>
    <m/>
    <n v="4706"/>
    <n v="21954"/>
    <n v="4357"/>
    <n v="28189"/>
    <x v="5"/>
    <s v="FLOW"/>
    <x v="0"/>
    <x v="2"/>
    <n v="66525.149999999994"/>
    <n v="1227"/>
    <n v="0"/>
    <n v="6300"/>
    <s v="FLOW"/>
    <n v="0.7701528667508305"/>
    <n v="3.2382146217319698E-2"/>
    <s v="FLOW"/>
    <s v="-"/>
    <s v="NC"/>
    <s v="-"/>
    <m/>
    <m/>
    <m/>
    <m/>
    <s v="REPO"/>
    <s v="-"/>
    <s v="BHOR"/>
    <s v="-"/>
    <s v="-"/>
    <s v="-"/>
    <n v="29481"/>
    <n v="66525.149999999994"/>
    <n v="147"/>
    <n v="157"/>
    <s v="FLOW"/>
    <m/>
    <m/>
    <m/>
    <m/>
    <s v="NPA"/>
    <s v="MH12VM2530"/>
    <s v="RE BULLET X 350 ES EFI REGAL RED"/>
    <d v="2023-04-11T00:00:00"/>
    <n v="48"/>
    <s v="02.06.26"/>
    <x v="0"/>
    <m/>
    <m/>
    <m/>
    <m/>
    <m/>
    <m/>
    <m/>
    <m/>
    <m/>
    <m/>
    <m/>
    <m/>
    <m/>
    <m/>
    <m/>
    <m/>
    <m/>
    <m/>
    <m/>
    <m/>
    <m/>
    <m/>
    <n v="1"/>
    <m/>
    <m/>
    <m/>
    <m/>
    <m/>
    <m/>
    <m/>
    <m/>
    <m/>
    <m/>
    <m/>
    <m/>
    <m/>
    <m/>
    <m/>
    <m/>
    <m/>
    <m/>
    <m/>
    <m/>
    <m/>
    <m/>
    <m/>
    <m/>
    <m/>
    <m/>
    <m/>
    <m/>
    <m/>
    <m/>
    <m/>
    <m/>
    <m/>
    <m/>
    <m/>
    <m/>
    <m/>
    <m/>
    <m/>
    <m/>
    <m/>
    <m/>
    <m/>
    <m/>
    <m/>
    <m/>
    <m/>
    <m/>
    <m/>
    <m/>
    <m/>
    <m/>
    <m/>
    <m/>
    <m/>
    <m/>
    <m/>
    <m/>
    <m/>
    <m/>
    <m/>
    <m/>
    <m/>
    <m/>
    <m/>
    <m/>
    <m/>
    <m/>
    <m/>
    <m/>
    <m/>
    <x v="1"/>
    <x v="0"/>
    <s v="DUWT0011"/>
    <s v="ko48AfyS4Egz"/>
    <s v="Allocated"/>
    <s v="Shifted (NC_SFTD)"/>
    <s v="Customer shifted on residential address"/>
    <d v="2026-06-08T00:00:00"/>
    <m/>
    <m/>
    <m/>
    <m/>
    <s v="1529"/>
    <n v="4357"/>
    <n v="28189"/>
    <x v="0"/>
  </r>
  <r>
    <n v="463536873"/>
    <s v="CHINMAY SACHIN PATHAK"/>
    <m/>
    <x v="0"/>
    <m/>
    <m/>
    <m/>
    <m/>
    <n v="2988"/>
    <n v="2987.99"/>
    <n v="3063.99"/>
    <n v="6129.99"/>
    <x v="0"/>
    <s v="FLOW"/>
    <x v="0"/>
    <x v="15"/>
    <n v="66434"/>
    <n v="76"/>
    <n v="0"/>
    <n v="4050"/>
    <s v="22.05.26"/>
    <n v="9.7535791997560753E-2"/>
    <n v="3.7256936686379783E-3"/>
    <s v="FLOW"/>
    <s v="-"/>
    <s v="PTP"/>
    <s v="-"/>
    <m/>
    <m/>
    <m/>
    <m/>
    <s v="-"/>
    <s v="-"/>
    <s v="KASBA PETH"/>
    <s v="-"/>
    <s v="-"/>
    <s v="-"/>
    <n v="7113.99"/>
    <n v="66434"/>
    <n v="27"/>
    <n v="37"/>
    <s v="FLOW"/>
    <m/>
    <m/>
    <m/>
    <m/>
    <s v="REGULAR"/>
    <s v="MH12XB4987"/>
    <s v="SPLENDOR PLUS I3S DRSC FI"/>
    <d v="2024-07-22T00:00:00"/>
    <n v="48"/>
    <s v="02.06.26"/>
    <x v="0"/>
    <m/>
    <m/>
    <m/>
    <m/>
    <m/>
    <m/>
    <m/>
    <m/>
    <m/>
    <m/>
    <m/>
    <m/>
    <m/>
    <m/>
    <m/>
    <m/>
    <m/>
    <m/>
    <m/>
    <m/>
    <m/>
    <m/>
    <m/>
    <m/>
    <m/>
    <m/>
    <m/>
    <m/>
    <m/>
    <m/>
    <m/>
    <m/>
    <m/>
    <m/>
    <m/>
    <m/>
    <m/>
    <m/>
    <m/>
    <m/>
    <m/>
    <m/>
    <m/>
    <m/>
    <m/>
    <m/>
    <m/>
    <m/>
    <m/>
    <m/>
    <m/>
    <m/>
    <m/>
    <m/>
    <m/>
    <m/>
    <m/>
    <m/>
    <m/>
    <m/>
    <m/>
    <m/>
    <m/>
    <m/>
    <m/>
    <m/>
    <m/>
    <m/>
    <m/>
    <m/>
    <m/>
    <m/>
    <m/>
    <m/>
    <m/>
    <m/>
    <m/>
    <m/>
    <m/>
    <m/>
    <m/>
    <m/>
    <m/>
    <m/>
    <m/>
    <m/>
    <m/>
    <m/>
    <m/>
    <m/>
    <m/>
    <m/>
    <m/>
    <m/>
    <x v="3"/>
    <x v="1"/>
    <s v="DUWT0014"/>
    <s v="B6nZ7D4057"/>
    <s v="Allocated"/>
    <e v="#N/A"/>
    <e v="#N/A"/>
    <e v="#N/A"/>
    <m/>
    <m/>
    <m/>
    <m/>
    <s v="154"/>
    <n v="3063.99"/>
    <n v="6129.99"/>
    <x v="0"/>
  </r>
  <r>
    <n v="464393491"/>
    <s v="SHABIYANAZ RAJIIMAHAMMAD SAYYAD"/>
    <m/>
    <x v="0"/>
    <m/>
    <m/>
    <m/>
    <m/>
    <n v="4083"/>
    <n v="4083"/>
    <n v="4149"/>
    <n v="8319"/>
    <x v="0"/>
    <s v="FLOW"/>
    <x v="0"/>
    <x v="15"/>
    <n v="66413"/>
    <n v="66"/>
    <n v="0"/>
    <n v="1350"/>
    <s v="-"/>
    <n v="9.7504960621579345E-2"/>
    <n v="3.7245159649464741E-3"/>
    <s v="FLOW"/>
    <s v="-"/>
    <s v="-"/>
    <s v="-"/>
    <m/>
    <m/>
    <m/>
    <m/>
    <m/>
    <m/>
    <s v="MANAGALWAR PETH"/>
    <m/>
    <m/>
    <m/>
    <n v="5499"/>
    <n v="66413"/>
    <n v="27"/>
    <n v="37"/>
    <s v="FLOW"/>
    <m/>
    <m/>
    <m/>
    <m/>
    <s v="-"/>
    <s v="MH12XJ1513"/>
    <s v="SUZUKI BURGMAN STREET EX"/>
    <d v="2024-10-21T00:00:00"/>
    <n v="36"/>
    <s v="10.06.26"/>
    <x v="0"/>
    <m/>
    <m/>
    <m/>
    <m/>
    <m/>
    <m/>
    <m/>
    <m/>
    <m/>
    <m/>
    <m/>
    <m/>
    <m/>
    <m/>
    <m/>
    <m/>
    <m/>
    <m/>
    <m/>
    <m/>
    <m/>
    <m/>
    <m/>
    <m/>
    <m/>
    <m/>
    <m/>
    <m/>
    <m/>
    <m/>
    <m/>
    <m/>
    <m/>
    <m/>
    <n v="1"/>
    <m/>
    <m/>
    <m/>
    <m/>
    <m/>
    <m/>
    <m/>
    <m/>
    <m/>
    <m/>
    <m/>
    <m/>
    <m/>
    <m/>
    <m/>
    <m/>
    <m/>
    <m/>
    <m/>
    <m/>
    <m/>
    <m/>
    <m/>
    <m/>
    <m/>
    <m/>
    <m/>
    <m/>
    <m/>
    <m/>
    <m/>
    <m/>
    <m/>
    <m/>
    <m/>
    <m/>
    <m/>
    <m/>
    <m/>
    <m/>
    <m/>
    <m/>
    <m/>
    <m/>
    <m/>
    <m/>
    <m/>
    <m/>
    <m/>
    <m/>
    <m/>
    <m/>
    <m/>
    <m/>
    <m/>
    <m/>
    <m/>
    <m/>
    <m/>
    <x v="1"/>
    <x v="0"/>
    <s v="DUWT0014"/>
    <s v="B6AN0EXX4bm"/>
    <s v="Allocated"/>
    <m/>
    <m/>
    <m/>
    <m/>
    <m/>
    <m/>
    <m/>
    <s v="153"/>
    <n v="4149"/>
    <n v="8319"/>
    <x v="2"/>
  </r>
  <r>
    <n v="463556168"/>
    <s v="GANESH DIPAK PATOLE"/>
    <m/>
    <x v="0"/>
    <m/>
    <m/>
    <m/>
    <m/>
    <n v="4726"/>
    <n v="4726"/>
    <n v="4801"/>
    <n v="9604"/>
    <x v="0"/>
    <s v="FLOW"/>
    <x v="0"/>
    <x v="6"/>
    <n v="66337"/>
    <n v="75"/>
    <n v="0"/>
    <n v="6290"/>
    <s v="-"/>
    <n v="4.1301489071934296E-2"/>
    <n v="3.7202537992057916E-3"/>
    <s v="FLOW"/>
    <s v="-"/>
    <s v="-"/>
    <s v="-"/>
    <m/>
    <m/>
    <m/>
    <m/>
    <m/>
    <m/>
    <s v="ANDHAL GAON"/>
    <m/>
    <m/>
    <m/>
    <n v="11091"/>
    <n v="66337"/>
    <n v="27"/>
    <n v="37"/>
    <s v="FLOW"/>
    <m/>
    <m/>
    <m/>
    <m/>
    <s v="-"/>
    <m/>
    <s v="BAJAJ PULSAR N160 DUAL CHANNEL NEW"/>
    <d v="2024-07-23T00:00:00"/>
    <n v="36"/>
    <s v="10.06.26"/>
    <x v="0"/>
    <m/>
    <m/>
    <m/>
    <m/>
    <m/>
    <m/>
    <m/>
    <m/>
    <m/>
    <m/>
    <m/>
    <m/>
    <m/>
    <m/>
    <m/>
    <m/>
    <m/>
    <m/>
    <m/>
    <m/>
    <m/>
    <m/>
    <m/>
    <m/>
    <m/>
    <m/>
    <m/>
    <m/>
    <m/>
    <m/>
    <m/>
    <m/>
    <m/>
    <m/>
    <n v="1"/>
    <m/>
    <m/>
    <m/>
    <m/>
    <m/>
    <m/>
    <m/>
    <m/>
    <m/>
    <m/>
    <m/>
    <m/>
    <m/>
    <m/>
    <m/>
    <m/>
    <m/>
    <m/>
    <m/>
    <m/>
    <m/>
    <m/>
    <m/>
    <m/>
    <m/>
    <m/>
    <m/>
    <m/>
    <m/>
    <m/>
    <m/>
    <m/>
    <m/>
    <m/>
    <m/>
    <m/>
    <m/>
    <m/>
    <m/>
    <m/>
    <m/>
    <m/>
    <m/>
    <m/>
    <m/>
    <m/>
    <m/>
    <m/>
    <m/>
    <m/>
    <m/>
    <m/>
    <m/>
    <m/>
    <m/>
    <m/>
    <m/>
    <m/>
    <m/>
    <x v="1"/>
    <x v="0"/>
    <s v="ZBHT0024"/>
    <s v="GPUs73QXhL7"/>
    <s v="Allocated"/>
    <m/>
    <m/>
    <m/>
    <m/>
    <m/>
    <m/>
    <m/>
    <s v="152"/>
    <n v="4801"/>
    <n v="9604"/>
    <x v="2"/>
  </r>
  <r>
    <n v="466597180"/>
    <s v="ANURADHA"/>
    <m/>
    <x v="0"/>
    <m/>
    <m/>
    <m/>
    <m/>
    <n v="3087"/>
    <n v="3085"/>
    <n v="3161"/>
    <n v="6311"/>
    <x v="0"/>
    <s v="FLOW"/>
    <x v="0"/>
    <x v="16"/>
    <n v="65337"/>
    <n v="76"/>
    <n v="0"/>
    <n v="3150"/>
    <s v="-"/>
    <n v="0.2520930685151665"/>
    <n v="3.6641726710389196E-3"/>
    <s v="FLOW"/>
    <s v="-"/>
    <s v="-"/>
    <s v="-"/>
    <m/>
    <m/>
    <m/>
    <m/>
    <m/>
    <m/>
    <s v="WAGHOLI"/>
    <m/>
    <m/>
    <m/>
    <n v="6311"/>
    <n v="65337"/>
    <n v="27"/>
    <n v="37"/>
    <s v="FLOW"/>
    <m/>
    <m/>
    <m/>
    <m/>
    <s v="-"/>
    <s v="MH12YJ8908"/>
    <s v="HONDA SHINE DRUM BSVI"/>
    <d v="2025-07-29T00:00:00"/>
    <n v="36"/>
    <s v="10.06.26"/>
    <x v="0"/>
    <m/>
    <m/>
    <m/>
    <m/>
    <m/>
    <m/>
    <m/>
    <m/>
    <m/>
    <m/>
    <m/>
    <m/>
    <m/>
    <m/>
    <m/>
    <m/>
    <m/>
    <m/>
    <m/>
    <m/>
    <m/>
    <m/>
    <m/>
    <m/>
    <m/>
    <m/>
    <m/>
    <m/>
    <m/>
    <m/>
    <m/>
    <n v="1"/>
    <m/>
    <m/>
    <m/>
    <m/>
    <m/>
    <m/>
    <m/>
    <m/>
    <m/>
    <m/>
    <m/>
    <m/>
    <m/>
    <m/>
    <m/>
    <m/>
    <m/>
    <m/>
    <m/>
    <m/>
    <m/>
    <m/>
    <m/>
    <m/>
    <m/>
    <m/>
    <m/>
    <m/>
    <m/>
    <m/>
    <m/>
    <m/>
    <m/>
    <m/>
    <m/>
    <m/>
    <m/>
    <m/>
    <m/>
    <m/>
    <m/>
    <m/>
    <m/>
    <m/>
    <m/>
    <m/>
    <m/>
    <m/>
    <m/>
    <m/>
    <m/>
    <m/>
    <m/>
    <m/>
    <m/>
    <m/>
    <m/>
    <m/>
    <m/>
    <m/>
    <m/>
    <m/>
    <x v="1"/>
    <x v="0"/>
    <s v="DUWT0021"/>
    <s v="B6AdA2Rxk5c"/>
    <s v="Allocated"/>
    <m/>
    <m/>
    <m/>
    <m/>
    <m/>
    <m/>
    <m/>
    <s v="139"/>
    <n v="3161"/>
    <n v="6311"/>
    <x v="2"/>
  </r>
  <r>
    <n v="464626828"/>
    <s v="VISHAL SANJAY SATPUTE"/>
    <s v="ONLINE"/>
    <x v="3"/>
    <n v="4023"/>
    <m/>
    <m/>
    <m/>
    <n v="4023"/>
    <n v="2429"/>
    <n v="2471"/>
    <n v="2474"/>
    <x v="0"/>
    <s v="STABLE"/>
    <x v="1"/>
    <x v="10"/>
    <n v="65067"/>
    <n v="42"/>
    <n v="0"/>
    <n v="1800"/>
    <s v="-"/>
    <n v="6.426782509618123E-2"/>
    <n v="3.649030766433864E-3"/>
    <s v="STABLE"/>
    <s v="PAID"/>
    <s v="-"/>
    <s v="-"/>
    <m/>
    <m/>
    <m/>
    <m/>
    <m/>
    <m/>
    <s v="BHAMBOLI"/>
    <m/>
    <m/>
    <m/>
    <n v="4271"/>
    <n v="65067"/>
    <n v="27"/>
    <n v="6"/>
    <s v="STABLE"/>
    <m/>
    <m/>
    <m/>
    <m/>
    <s v="-"/>
    <s v="MH14MA3136"/>
    <s v="TVS JUPITER 125 DRUM ALLOY"/>
    <d v="2024-11-09T00:00:00"/>
    <n v="36"/>
    <s v="10.06.26"/>
    <x v="0"/>
    <m/>
    <m/>
    <m/>
    <m/>
    <m/>
    <m/>
    <m/>
    <m/>
    <m/>
    <m/>
    <m/>
    <m/>
    <m/>
    <m/>
    <m/>
    <m/>
    <m/>
    <m/>
    <m/>
    <m/>
    <m/>
    <m/>
    <m/>
    <m/>
    <m/>
    <m/>
    <m/>
    <m/>
    <m/>
    <m/>
    <m/>
    <m/>
    <m/>
    <m/>
    <m/>
    <m/>
    <m/>
    <m/>
    <m/>
    <m/>
    <m/>
    <m/>
    <m/>
    <m/>
    <m/>
    <m/>
    <m/>
    <m/>
    <m/>
    <m/>
    <m/>
    <m/>
    <m/>
    <m/>
    <m/>
    <m/>
    <m/>
    <m/>
    <m/>
    <m/>
    <m/>
    <m/>
    <m/>
    <m/>
    <m/>
    <m/>
    <m/>
    <m/>
    <m/>
    <m/>
    <m/>
    <m/>
    <m/>
    <m/>
    <m/>
    <m/>
    <m/>
    <m/>
    <m/>
    <m/>
    <m/>
    <m/>
    <m/>
    <m/>
    <m/>
    <m/>
    <m/>
    <m/>
    <m/>
    <m/>
    <m/>
    <m/>
    <m/>
    <m/>
    <x v="3"/>
    <x v="1"/>
    <s v="ZBHT0010"/>
    <s v="G289SlkUj7"/>
    <s v="Allocated"/>
    <m/>
    <m/>
    <m/>
    <m/>
    <m/>
    <m/>
    <m/>
    <s v="45"/>
    <n v="2471"/>
    <n v="6497"/>
    <x v="2"/>
  </r>
  <r>
    <n v="466006259"/>
    <s v="ARIF S O TAHIR KHAN"/>
    <m/>
    <x v="0"/>
    <m/>
    <m/>
    <m/>
    <m/>
    <n v="5635"/>
    <n v="5526"/>
    <n v="5644"/>
    <n v="11409"/>
    <x v="0"/>
    <s v="FLOW"/>
    <x v="0"/>
    <x v="1"/>
    <n v="65019"/>
    <n v="118"/>
    <n v="0"/>
    <n v="4428.42"/>
    <s v="STABLE"/>
    <n v="2.6383807663287896E-2"/>
    <n v="3.6463388722818542E-3"/>
    <s v="FLOW"/>
    <s v="-"/>
    <s v="PTP"/>
    <s v="-"/>
    <m/>
    <m/>
    <m/>
    <m/>
    <s v="-"/>
    <s v="-"/>
    <s v="THERGAON"/>
    <s v="-"/>
    <s v="-"/>
    <s v="-"/>
    <n v="10072.42"/>
    <n v="65019"/>
    <n v="27"/>
    <n v="37"/>
    <s v="FLOW"/>
    <m/>
    <m/>
    <m/>
    <m/>
    <s v="REGULAR"/>
    <s v="MH14MJ7138"/>
    <s v="HONDA ACTIVA DLX 2B"/>
    <d v="2025-04-28T00:00:00"/>
    <n v="24"/>
    <s v="02.06.26"/>
    <x v="0"/>
    <m/>
    <m/>
    <m/>
    <m/>
    <m/>
    <m/>
    <m/>
    <n v="1"/>
    <m/>
    <m/>
    <m/>
    <m/>
    <m/>
    <m/>
    <m/>
    <m/>
    <m/>
    <m/>
    <m/>
    <m/>
    <m/>
    <m/>
    <m/>
    <m/>
    <m/>
    <m/>
    <m/>
    <m/>
    <m/>
    <m/>
    <m/>
    <n v="1"/>
    <m/>
    <m/>
    <m/>
    <m/>
    <m/>
    <m/>
    <m/>
    <m/>
    <m/>
    <m/>
    <m/>
    <m/>
    <m/>
    <m/>
    <m/>
    <m/>
    <m/>
    <m/>
    <m/>
    <m/>
    <m/>
    <m/>
    <m/>
    <m/>
    <m/>
    <m/>
    <m/>
    <m/>
    <m/>
    <m/>
    <m/>
    <m/>
    <m/>
    <m/>
    <m/>
    <m/>
    <m/>
    <m/>
    <m/>
    <m/>
    <m/>
    <m/>
    <m/>
    <m/>
    <m/>
    <m/>
    <m/>
    <m/>
    <m/>
    <m/>
    <m/>
    <m/>
    <m/>
    <m/>
    <m/>
    <m/>
    <m/>
    <m/>
    <m/>
    <m/>
    <m/>
    <m/>
    <x v="2"/>
    <x v="0"/>
    <s v="ZBHT0011"/>
    <s v="A2vHTD9Aqz"/>
    <s v="Allocated"/>
    <s v="No Such Person (NC_NSP)"/>
    <s v="Visit cm residence address nobody knows cm in this colony no such person "/>
    <d v="2026-06-03T00:00:00"/>
    <m/>
    <m/>
    <m/>
    <m/>
    <s v="248"/>
    <n v="5644"/>
    <n v="11409"/>
    <x v="0"/>
  </r>
  <r>
    <n v="464497060"/>
    <s v="RAMESHWAR SHESHRAO DARADE"/>
    <m/>
    <x v="0"/>
    <m/>
    <m/>
    <m/>
    <m/>
    <n v="3983"/>
    <n v="3865"/>
    <n v="3935"/>
    <n v="8000"/>
    <x v="0"/>
    <s v="FLOW"/>
    <x v="0"/>
    <x v="7"/>
    <n v="64975"/>
    <n v="70"/>
    <n v="0"/>
    <n v="2914"/>
    <s v="15.05.26"/>
    <n v="7.135988738986937E-2"/>
    <n v="3.6438713026425121E-3"/>
    <s v="FLOW"/>
    <s v="-"/>
    <s v="PAID"/>
    <s v="-"/>
    <m/>
    <m/>
    <m/>
    <m/>
    <s v="-"/>
    <s v="-"/>
    <s v="LONAVALA"/>
    <s v="-"/>
    <s v="-"/>
    <s v="-"/>
    <n v="6849"/>
    <n v="64975"/>
    <n v="27"/>
    <n v="37"/>
    <s v="FLOW"/>
    <m/>
    <m/>
    <m/>
    <m/>
    <s v="REGULAR"/>
    <s v="MH22BF2078"/>
    <s v="HONDA SHINE DRUM BSVI"/>
    <d v="2024-10-30T00:00:00"/>
    <n v="36"/>
    <s v="02.06.26"/>
    <x v="0"/>
    <m/>
    <m/>
    <m/>
    <m/>
    <m/>
    <m/>
    <m/>
    <m/>
    <m/>
    <m/>
    <n v="1"/>
    <m/>
    <m/>
    <m/>
    <m/>
    <m/>
    <m/>
    <m/>
    <m/>
    <m/>
    <m/>
    <m/>
    <m/>
    <m/>
    <m/>
    <m/>
    <m/>
    <m/>
    <m/>
    <m/>
    <m/>
    <m/>
    <m/>
    <m/>
    <m/>
    <m/>
    <m/>
    <m/>
    <m/>
    <m/>
    <m/>
    <m/>
    <m/>
    <m/>
    <m/>
    <m/>
    <m/>
    <m/>
    <m/>
    <m/>
    <m/>
    <m/>
    <m/>
    <m/>
    <m/>
    <m/>
    <m/>
    <m/>
    <m/>
    <m/>
    <m/>
    <m/>
    <m/>
    <m/>
    <m/>
    <m/>
    <m/>
    <m/>
    <m/>
    <m/>
    <m/>
    <m/>
    <m/>
    <m/>
    <m/>
    <m/>
    <m/>
    <m/>
    <m/>
    <m/>
    <m/>
    <m/>
    <m/>
    <m/>
    <m/>
    <m/>
    <m/>
    <m/>
    <m/>
    <m/>
    <m/>
    <m/>
    <m/>
    <m/>
    <x v="1"/>
    <x v="0"/>
    <s v="ZBHT0013"/>
    <s v="G6R22q4xim"/>
    <s v="Allocated"/>
    <s v="Promise To Pay (PTP)"/>
    <s v="Ptp"/>
    <d v="2026-06-15T00:00:00"/>
    <m/>
    <m/>
    <m/>
    <m/>
    <s v="152"/>
    <n v="3935"/>
    <n v="8000"/>
    <x v="0"/>
  </r>
  <r>
    <n v="466075261"/>
    <s v="RAMADAS DHONDIBA JADHAV"/>
    <s v="ONLINE"/>
    <x v="4"/>
    <n v="3323"/>
    <m/>
    <m/>
    <m/>
    <n v="3297"/>
    <n v="3126"/>
    <n v="3223"/>
    <n v="3195"/>
    <x v="0"/>
    <s v="STABLE"/>
    <x v="1"/>
    <x v="6"/>
    <n v="64682"/>
    <n v="97"/>
    <n v="0"/>
    <n v="5381"/>
    <s v="-"/>
    <n v="4.0271084253898339E-2"/>
    <n v="3.6274395320896186E-3"/>
    <s v="STABLE"/>
    <s v="PAID"/>
    <s v="-"/>
    <s v="-"/>
    <m/>
    <m/>
    <m/>
    <m/>
    <s v="-"/>
    <s v="-"/>
    <s v="SAYAGAON"/>
    <s v="-"/>
    <s v="-"/>
    <s v="-"/>
    <n v="8604"/>
    <n v="64682"/>
    <n v="27"/>
    <n v="6"/>
    <s v="STABLE"/>
    <m/>
    <m/>
    <m/>
    <m/>
    <s v="REGULAR"/>
    <s v="MH12YM7818"/>
    <s v="PASSION PLUS I3S DRS CAST"/>
    <d v="2025-05-07T00:00:00"/>
    <n v="36"/>
    <s v="02.06.26"/>
    <x v="0"/>
    <m/>
    <m/>
    <m/>
    <m/>
    <m/>
    <m/>
    <m/>
    <m/>
    <m/>
    <m/>
    <m/>
    <m/>
    <m/>
    <n v="1"/>
    <m/>
    <m/>
    <m/>
    <m/>
    <m/>
    <m/>
    <m/>
    <m/>
    <m/>
    <m/>
    <m/>
    <m/>
    <m/>
    <m/>
    <m/>
    <m/>
    <m/>
    <m/>
    <m/>
    <m/>
    <m/>
    <m/>
    <m/>
    <m/>
    <m/>
    <m/>
    <m/>
    <m/>
    <m/>
    <m/>
    <m/>
    <m/>
    <m/>
    <m/>
    <m/>
    <m/>
    <m/>
    <m/>
    <m/>
    <m/>
    <m/>
    <m/>
    <m/>
    <m/>
    <m/>
    <m/>
    <m/>
    <m/>
    <m/>
    <m/>
    <m/>
    <m/>
    <m/>
    <m/>
    <m/>
    <m/>
    <m/>
    <m/>
    <m/>
    <m/>
    <m/>
    <m/>
    <m/>
    <m/>
    <m/>
    <m/>
    <m/>
    <m/>
    <m/>
    <m/>
    <m/>
    <m/>
    <m/>
    <m/>
    <m/>
    <m/>
    <m/>
    <m/>
    <m/>
    <m/>
    <x v="1"/>
    <x v="0"/>
    <s v="ZBHT0024"/>
    <s v="Ao2EKvpJqc"/>
    <s v="Allocated"/>
    <s v="Left Message (LMCB)"/>
    <s v="Meet son"/>
    <d v="2026-06-05T00:00:00"/>
    <m/>
    <m/>
    <m/>
    <m/>
    <s v="95"/>
    <n v="3223"/>
    <n v="6518"/>
    <x v="0"/>
  </r>
  <r>
    <n v="464239808"/>
    <s v="RAHUL KUMAR"/>
    <m/>
    <x v="0"/>
    <m/>
    <m/>
    <m/>
    <m/>
    <n v="4071"/>
    <n v="3933"/>
    <n v="4009"/>
    <n v="8177"/>
    <x v="0"/>
    <s v="FLOW"/>
    <x v="0"/>
    <x v="5"/>
    <n v="64291"/>
    <n v="76"/>
    <n v="0"/>
    <n v="4210"/>
    <s v="27.05.26"/>
    <n v="3.7213799136732013E-2"/>
    <n v="3.6055118109763716E-3"/>
    <s v="FLOW"/>
    <s v="-"/>
    <s v="RTP"/>
    <s v="-"/>
    <m/>
    <m/>
    <m/>
    <m/>
    <s v="-"/>
    <s v="-"/>
    <s v="LOHEGAON"/>
    <s v="-"/>
    <s v="-"/>
    <s v="-"/>
    <n v="8219"/>
    <n v="64291"/>
    <n v="27"/>
    <n v="37"/>
    <s v="FLOW"/>
    <m/>
    <m/>
    <m/>
    <m/>
    <s v="REGULAR"/>
    <s v="MH12XG4452"/>
    <s v="TVS NTORQ 125 RACE XP"/>
    <d v="2024-10-07T00:00:00"/>
    <n v="36"/>
    <s v="02.06.26"/>
    <x v="0"/>
    <m/>
    <m/>
    <m/>
    <m/>
    <m/>
    <m/>
    <m/>
    <m/>
    <m/>
    <m/>
    <m/>
    <m/>
    <m/>
    <n v="1"/>
    <m/>
    <m/>
    <m/>
    <m/>
    <m/>
    <m/>
    <m/>
    <m/>
    <m/>
    <m/>
    <m/>
    <m/>
    <m/>
    <m/>
    <m/>
    <m/>
    <m/>
    <m/>
    <m/>
    <m/>
    <m/>
    <m/>
    <m/>
    <m/>
    <m/>
    <m/>
    <m/>
    <m/>
    <m/>
    <m/>
    <m/>
    <m/>
    <m/>
    <m/>
    <m/>
    <m/>
    <m/>
    <m/>
    <m/>
    <m/>
    <m/>
    <m/>
    <m/>
    <m/>
    <m/>
    <m/>
    <m/>
    <m/>
    <m/>
    <m/>
    <m/>
    <m/>
    <m/>
    <m/>
    <m/>
    <m/>
    <m/>
    <m/>
    <m/>
    <m/>
    <m/>
    <m/>
    <m/>
    <m/>
    <m/>
    <m/>
    <m/>
    <m/>
    <m/>
    <m/>
    <m/>
    <m/>
    <m/>
    <m/>
    <m/>
    <m/>
    <m/>
    <m/>
    <m/>
    <m/>
    <x v="1"/>
    <x v="0"/>
    <s v="ZBHT0012"/>
    <s v="BP0kRaGtknem"/>
    <s v="Allocated"/>
    <s v="Door Locked (NC_DL)"/>
    <s v="Nc"/>
    <d v="2026-06-05T00:00:00"/>
    <m/>
    <m/>
    <m/>
    <m/>
    <s v="173"/>
    <n v="4009"/>
    <n v="8177"/>
    <x v="0"/>
  </r>
  <r>
    <n v="464551591"/>
    <s v="SADDAM BASHA MUJAVAR"/>
    <m/>
    <x v="0"/>
    <m/>
    <m/>
    <m/>
    <m/>
    <n v="4046"/>
    <n v="1129"/>
    <n v="1131"/>
    <n v="5242"/>
    <x v="0"/>
    <s v="FLOW"/>
    <x v="0"/>
    <x v="5"/>
    <n v="64121"/>
    <n v="2"/>
    <n v="0"/>
    <n v="2250"/>
    <s v="31.05.26"/>
    <n v="3.7115397403157419E-2"/>
    <n v="3.5959780191880033E-3"/>
    <s v="FLOW"/>
    <s v="-"/>
    <s v="PTP"/>
    <s v="-"/>
    <m/>
    <m/>
    <m/>
    <m/>
    <s v="-"/>
    <s v="-"/>
    <s v="LOHEGAON"/>
    <s v="-"/>
    <s v="-"/>
    <s v="-"/>
    <n v="3381"/>
    <n v="64121"/>
    <n v="27"/>
    <n v="37"/>
    <s v="FLOW"/>
    <m/>
    <m/>
    <m/>
    <m/>
    <s v="REGULAR"/>
    <s v="MH12XP1980"/>
    <s v="HONDA ACTIVA 125 DISC BSVI"/>
    <d v="2024-11-04T00:00:00"/>
    <n v="36"/>
    <s v="02.06.26"/>
    <x v="0"/>
    <m/>
    <m/>
    <m/>
    <m/>
    <m/>
    <m/>
    <m/>
    <m/>
    <m/>
    <m/>
    <m/>
    <m/>
    <m/>
    <n v="1"/>
    <m/>
    <m/>
    <m/>
    <m/>
    <m/>
    <m/>
    <m/>
    <m/>
    <m/>
    <m/>
    <m/>
    <m/>
    <m/>
    <m/>
    <m/>
    <m/>
    <m/>
    <m/>
    <m/>
    <m/>
    <m/>
    <m/>
    <m/>
    <m/>
    <m/>
    <m/>
    <m/>
    <m/>
    <m/>
    <m/>
    <m/>
    <m/>
    <m/>
    <m/>
    <m/>
    <m/>
    <m/>
    <m/>
    <m/>
    <m/>
    <m/>
    <m/>
    <m/>
    <m/>
    <m/>
    <m/>
    <m/>
    <m/>
    <m/>
    <m/>
    <m/>
    <m/>
    <m/>
    <m/>
    <m/>
    <m/>
    <m/>
    <m/>
    <m/>
    <m/>
    <m/>
    <m/>
    <m/>
    <m/>
    <m/>
    <m/>
    <m/>
    <m/>
    <m/>
    <m/>
    <m/>
    <m/>
    <m/>
    <m/>
    <m/>
    <m/>
    <m/>
    <m/>
    <m/>
    <m/>
    <x v="1"/>
    <x v="0"/>
    <s v="ZBHT0012"/>
    <s v="B2B5Vw4w1Oz"/>
    <s v="Allocated"/>
    <s v="No Such Person (NC_NSP)"/>
    <s v="Nc"/>
    <d v="2026-06-05T00:00:00"/>
    <m/>
    <m/>
    <m/>
    <m/>
    <s v="67"/>
    <n v="1131"/>
    <n v="5242"/>
    <x v="0"/>
  </r>
  <r>
    <n v="458923719"/>
    <s v="ROSHAN RAJ"/>
    <m/>
    <x v="0"/>
    <m/>
    <m/>
    <m/>
    <m/>
    <n v="3816"/>
    <n v="17992"/>
    <n v="3431"/>
    <n v="22736"/>
    <x v="5"/>
    <s v="FLOW"/>
    <x v="0"/>
    <x v="11"/>
    <n v="63897.41"/>
    <n v="703"/>
    <n v="0"/>
    <n v="4950"/>
    <s v="-"/>
    <n v="0.48112936406351076"/>
    <n v="3.1103053108907326E-2"/>
    <s v="FLOW"/>
    <s v="-"/>
    <s v="-"/>
    <s v="-"/>
    <m/>
    <m/>
    <m/>
    <m/>
    <s v="REPO"/>
    <s v="-"/>
    <s v="SUSGAON"/>
    <s v="-"/>
    <s v="-"/>
    <s v="-"/>
    <n v="23645"/>
    <n v="63897.41"/>
    <n v="147"/>
    <n v="157"/>
    <s v="FLOW"/>
    <m/>
    <m/>
    <m/>
    <m/>
    <s v="NPA"/>
    <s v="MH12VR3982"/>
    <s v="HUNTER 350 DAPPER GREY"/>
    <d v="2023-07-10T00:00:00"/>
    <n v="48"/>
    <s v="02.06.26"/>
    <x v="0"/>
    <m/>
    <m/>
    <m/>
    <m/>
    <m/>
    <m/>
    <m/>
    <m/>
    <m/>
    <m/>
    <n v="1"/>
    <m/>
    <m/>
    <m/>
    <m/>
    <m/>
    <m/>
    <m/>
    <m/>
    <m/>
    <m/>
    <m/>
    <m/>
    <m/>
    <m/>
    <m/>
    <m/>
    <m/>
    <m/>
    <m/>
    <m/>
    <m/>
    <m/>
    <m/>
    <m/>
    <m/>
    <m/>
    <m/>
    <m/>
    <m/>
    <m/>
    <m/>
    <m/>
    <m/>
    <m/>
    <m/>
    <m/>
    <m/>
    <m/>
    <m/>
    <m/>
    <m/>
    <m/>
    <m/>
    <m/>
    <m/>
    <m/>
    <m/>
    <m/>
    <m/>
    <m/>
    <m/>
    <m/>
    <m/>
    <m/>
    <m/>
    <m/>
    <m/>
    <m/>
    <m/>
    <m/>
    <m/>
    <m/>
    <m/>
    <m/>
    <m/>
    <m/>
    <m/>
    <m/>
    <m/>
    <m/>
    <m/>
    <m/>
    <m/>
    <m/>
    <m/>
    <m/>
    <m/>
    <m/>
    <m/>
    <m/>
    <m/>
    <m/>
    <m/>
    <x v="1"/>
    <x v="0"/>
    <s v="DUWT0023"/>
    <s v="G6dqewdGi7"/>
    <s v="Allocated"/>
    <s v="Shifted (NC_SFTD)"/>
    <s v="Customer shifted from the given residence address "/>
    <d v="2026-06-04T00:00:00"/>
    <m/>
    <m/>
    <m/>
    <m/>
    <s v="928"/>
    <n v="3431"/>
    <n v="22736"/>
    <x v="0"/>
  </r>
  <r>
    <n v="464280420"/>
    <s v="KAPIL AJABRAO RATHOD"/>
    <s v="ONLINE"/>
    <x v="2"/>
    <n v="4103"/>
    <m/>
    <m/>
    <m/>
    <n v="3921"/>
    <n v="7823.76"/>
    <n v="4143.76"/>
    <n v="7911.76"/>
    <x v="4"/>
    <s v="STABLE"/>
    <x v="1"/>
    <x v="12"/>
    <n v="63781"/>
    <n v="241"/>
    <n v="0"/>
    <n v="4950"/>
    <s v="30.05.26"/>
    <n v="0.16419908505111511"/>
    <n v="1.4121839402605694E-2"/>
    <s v="STABLE"/>
    <s v="PAID"/>
    <s v="PTP"/>
    <s v="-"/>
    <m/>
    <m/>
    <m/>
    <m/>
    <s v="-"/>
    <s v="-"/>
    <s v="MAAN"/>
    <s v="-"/>
    <s v="-"/>
    <s v="-"/>
    <n v="13014.76"/>
    <n v="63781"/>
    <n v="57"/>
    <n v="37"/>
    <s v="STABLE"/>
    <m/>
    <m/>
    <m/>
    <m/>
    <s v="REGULAR"/>
    <s v="MH30BX2267"/>
    <s v="HONDA UNICORN 160 BSVI"/>
    <d v="2024-10-10T00:00:00"/>
    <n v="36"/>
    <s v="02.06.26"/>
    <x v="0"/>
    <m/>
    <m/>
    <m/>
    <m/>
    <m/>
    <m/>
    <m/>
    <m/>
    <m/>
    <m/>
    <n v="1"/>
    <m/>
    <m/>
    <m/>
    <m/>
    <m/>
    <m/>
    <m/>
    <m/>
    <m/>
    <m/>
    <m/>
    <m/>
    <m/>
    <m/>
    <m/>
    <m/>
    <m/>
    <m/>
    <m/>
    <m/>
    <m/>
    <m/>
    <m/>
    <m/>
    <m/>
    <m/>
    <m/>
    <m/>
    <m/>
    <m/>
    <m/>
    <m/>
    <m/>
    <m/>
    <m/>
    <m/>
    <m/>
    <m/>
    <m/>
    <m/>
    <m/>
    <m/>
    <m/>
    <m/>
    <m/>
    <m/>
    <m/>
    <m/>
    <m/>
    <m/>
    <m/>
    <m/>
    <m/>
    <m/>
    <m/>
    <m/>
    <m/>
    <m/>
    <m/>
    <m/>
    <m/>
    <m/>
    <m/>
    <m/>
    <m/>
    <m/>
    <m/>
    <m/>
    <m/>
    <m/>
    <m/>
    <m/>
    <m/>
    <m/>
    <m/>
    <m/>
    <m/>
    <m/>
    <m/>
    <m/>
    <m/>
    <m/>
    <m/>
    <x v="1"/>
    <x v="0"/>
    <s v="DUWT0030"/>
    <s v="k63GBklK_NIc"/>
    <s v="Allocated"/>
    <s v="Left Message (LMCB)"/>
    <s v="Left message to wife "/>
    <d v="2026-06-04T00:00:00"/>
    <m/>
    <m/>
    <m/>
    <m/>
    <s v="270"/>
    <n v="4143.76"/>
    <n v="12014.76"/>
    <x v="0"/>
  </r>
  <r>
    <n v="459446869"/>
    <s v="VINAYAK SHIVRAM PAWAR"/>
    <m/>
    <x v="0"/>
    <m/>
    <m/>
    <m/>
    <m/>
    <n v="4361"/>
    <n v="4310"/>
    <n v="4361"/>
    <n v="8807"/>
    <x v="0"/>
    <s v="FLOW"/>
    <x v="0"/>
    <x v="2"/>
    <n v="63314.15"/>
    <n v="51"/>
    <n v="0"/>
    <n v="5989"/>
    <s v="25.05.26"/>
    <n v="7.2136925983911207E-2"/>
    <n v="3.5507289609265627E-3"/>
    <s v="FLOW"/>
    <s v="-"/>
    <s v="PTP"/>
    <s v="-"/>
    <m/>
    <m/>
    <m/>
    <m/>
    <s v="-"/>
    <s v="-"/>
    <s v="BHOR"/>
    <s v="-"/>
    <s v="-"/>
    <s v="-"/>
    <n v="10350"/>
    <n v="63314.15"/>
    <n v="27"/>
    <n v="37"/>
    <s v="FLOW"/>
    <m/>
    <m/>
    <m/>
    <m/>
    <s v="NPA"/>
    <s v="MH12VY505"/>
    <s v="RE BULLET 350 EFI BLACK"/>
    <d v="2023-08-18T00:00:00"/>
    <n v="48"/>
    <s v="02.06.26"/>
    <x v="0"/>
    <m/>
    <m/>
    <m/>
    <m/>
    <m/>
    <m/>
    <m/>
    <m/>
    <m/>
    <m/>
    <m/>
    <m/>
    <m/>
    <m/>
    <m/>
    <m/>
    <m/>
    <m/>
    <m/>
    <m/>
    <m/>
    <m/>
    <n v="1"/>
    <m/>
    <m/>
    <m/>
    <m/>
    <m/>
    <m/>
    <m/>
    <m/>
    <m/>
    <m/>
    <m/>
    <m/>
    <m/>
    <m/>
    <m/>
    <m/>
    <m/>
    <m/>
    <m/>
    <m/>
    <m/>
    <m/>
    <m/>
    <m/>
    <m/>
    <m/>
    <m/>
    <m/>
    <m/>
    <m/>
    <m/>
    <m/>
    <m/>
    <m/>
    <m/>
    <m/>
    <m/>
    <m/>
    <m/>
    <m/>
    <m/>
    <m/>
    <m/>
    <m/>
    <m/>
    <m/>
    <m/>
    <m/>
    <m/>
    <m/>
    <m/>
    <m/>
    <m/>
    <m/>
    <m/>
    <m/>
    <m/>
    <m/>
    <m/>
    <m/>
    <m/>
    <m/>
    <m/>
    <m/>
    <m/>
    <m/>
    <m/>
    <m/>
    <m/>
    <m/>
    <m/>
    <x v="1"/>
    <x v="0"/>
    <s v="DUWT0011"/>
    <s v="G67Fj0S_Egz"/>
    <s v="Allocated"/>
    <s v="Promise To Pay (PTP)"/>
    <s v="Customer office visit customer working High School Promise to pay amt. 5000 ptp date 22.06.2026"/>
    <d v="2026-06-22T00:00:00"/>
    <m/>
    <m/>
    <m/>
    <m/>
    <s v="136"/>
    <n v="4361"/>
    <n v="8807"/>
    <x v="0"/>
  </r>
  <r>
    <n v="463773768"/>
    <s v="RUSHAB RAMCHANDRA SABLE"/>
    <m/>
    <x v="0"/>
    <m/>
    <m/>
    <m/>
    <m/>
    <n v="4522"/>
    <n v="4115"/>
    <n v="4190"/>
    <n v="8816"/>
    <x v="0"/>
    <s v="FLOW"/>
    <x v="0"/>
    <x v="1"/>
    <n v="63257"/>
    <n v="75"/>
    <n v="0"/>
    <n v="2697"/>
    <s v="19.05.26"/>
    <n v="2.5668812521825967E-2"/>
    <n v="3.5475239244518258E-3"/>
    <s v="FLOW"/>
    <s v="-"/>
    <s v="PAID"/>
    <s v="-"/>
    <m/>
    <m/>
    <m/>
    <m/>
    <s v="-"/>
    <s v="-"/>
    <s v="CHINCHWAD"/>
    <s v="-"/>
    <s v="-"/>
    <s v="-"/>
    <n v="6887"/>
    <n v="63257"/>
    <n v="27"/>
    <n v="37"/>
    <s v="FLOW"/>
    <m/>
    <m/>
    <m/>
    <m/>
    <s v="NPA"/>
    <s v="MH14LV1808"/>
    <s v="PIAGGIO VESPA VXL 125"/>
    <d v="2024-08-16T00:00:00"/>
    <n v="36"/>
    <s v="02.06.26"/>
    <x v="0"/>
    <m/>
    <m/>
    <m/>
    <m/>
    <m/>
    <m/>
    <m/>
    <n v="1"/>
    <m/>
    <m/>
    <m/>
    <m/>
    <m/>
    <m/>
    <m/>
    <m/>
    <m/>
    <m/>
    <m/>
    <m/>
    <m/>
    <m/>
    <m/>
    <m/>
    <m/>
    <m/>
    <m/>
    <m/>
    <m/>
    <m/>
    <m/>
    <m/>
    <m/>
    <m/>
    <m/>
    <m/>
    <m/>
    <m/>
    <m/>
    <m/>
    <m/>
    <m/>
    <m/>
    <m/>
    <m/>
    <m/>
    <m/>
    <m/>
    <m/>
    <m/>
    <m/>
    <m/>
    <m/>
    <m/>
    <m/>
    <m/>
    <m/>
    <m/>
    <m/>
    <m/>
    <m/>
    <m/>
    <m/>
    <m/>
    <m/>
    <m/>
    <m/>
    <m/>
    <m/>
    <m/>
    <m/>
    <m/>
    <m/>
    <m/>
    <m/>
    <m/>
    <m/>
    <m/>
    <m/>
    <m/>
    <m/>
    <m/>
    <m/>
    <m/>
    <m/>
    <m/>
    <m/>
    <m/>
    <m/>
    <m/>
    <m/>
    <m/>
    <m/>
    <m/>
    <x v="1"/>
    <x v="0"/>
    <s v="ZBHT0011"/>
    <s v="G21LrC0UoS"/>
    <s v="Allocated"/>
    <s v="Left Message (LMCB)"/>
    <s v="Visit cm residence address cm is not at home lm with wife "/>
    <d v="2026-06-03T00:00:00"/>
    <m/>
    <m/>
    <m/>
    <m/>
    <s v="179"/>
    <n v="4190"/>
    <n v="8816"/>
    <x v="0"/>
  </r>
  <r>
    <n v="463265509"/>
    <s v="VIKAS NARESH JADHAV"/>
    <m/>
    <x v="0"/>
    <m/>
    <m/>
    <m/>
    <m/>
    <n v="4731"/>
    <n v="4705"/>
    <n v="4828"/>
    <n v="9678"/>
    <x v="0"/>
    <s v="FLOW"/>
    <x v="0"/>
    <x v="13"/>
    <n v="63226"/>
    <n v="123"/>
    <n v="0"/>
    <n v="1800"/>
    <s v="27.05.26"/>
    <n v="9.6971150752900637E-2"/>
    <n v="3.5457854094786529E-3"/>
    <s v="FLOW"/>
    <s v="-"/>
    <s v="PTP"/>
    <s v="-"/>
    <m/>
    <m/>
    <m/>
    <m/>
    <s v="-"/>
    <s v="-"/>
    <s v="JAMBHUL WADI"/>
    <s v="-"/>
    <s v="-"/>
    <s v="-"/>
    <n v="6628"/>
    <n v="63226"/>
    <n v="27"/>
    <n v="37"/>
    <s v="FLOW"/>
    <m/>
    <m/>
    <m/>
    <m/>
    <s v="REGULAR"/>
    <s v="MH14LR2229"/>
    <s v="BAJAJ PULSAR NS 125 UG"/>
    <d v="2024-06-21T00:00:00"/>
    <n v="36"/>
    <s v="02.06.26"/>
    <x v="0"/>
    <m/>
    <m/>
    <m/>
    <m/>
    <m/>
    <m/>
    <m/>
    <m/>
    <m/>
    <m/>
    <m/>
    <m/>
    <m/>
    <n v="1"/>
    <m/>
    <m/>
    <m/>
    <m/>
    <m/>
    <m/>
    <m/>
    <m/>
    <m/>
    <m/>
    <m/>
    <m/>
    <m/>
    <m/>
    <m/>
    <m/>
    <m/>
    <m/>
    <m/>
    <m/>
    <n v="1"/>
    <m/>
    <m/>
    <m/>
    <m/>
    <m/>
    <m/>
    <m/>
    <m/>
    <m/>
    <m/>
    <m/>
    <m/>
    <m/>
    <m/>
    <m/>
    <m/>
    <m/>
    <m/>
    <m/>
    <m/>
    <m/>
    <m/>
    <m/>
    <m/>
    <m/>
    <m/>
    <m/>
    <m/>
    <m/>
    <m/>
    <m/>
    <m/>
    <m/>
    <m/>
    <m/>
    <m/>
    <m/>
    <m/>
    <m/>
    <m/>
    <m/>
    <m/>
    <m/>
    <m/>
    <m/>
    <m/>
    <m/>
    <m/>
    <m/>
    <m/>
    <m/>
    <m/>
    <m/>
    <m/>
    <m/>
    <m/>
    <m/>
    <m/>
    <m/>
    <x v="2"/>
    <x v="0"/>
    <s v="DUWT0027"/>
    <s v="GPnA5XxDgrK7"/>
    <s v="Allocated"/>
    <s v="Left Message (LMCB)"/>
    <s v="Visited to Customers residence address and Left massage with his Father "/>
    <d v="2026-06-05T00:00:00"/>
    <m/>
    <m/>
    <m/>
    <m/>
    <s v="242"/>
    <n v="4828"/>
    <n v="9678"/>
    <x v="0"/>
  </r>
  <r>
    <n v="464432247"/>
    <s v="ASHOK GULAB SHELAR"/>
    <m/>
    <x v="0"/>
    <m/>
    <m/>
    <m/>
    <m/>
    <n v="5821"/>
    <n v="34926"/>
    <n v="7323"/>
    <n v="42799"/>
    <x v="3"/>
    <s v="FLOW"/>
    <x v="0"/>
    <x v="15"/>
    <n v="63198"/>
    <n v="1502"/>
    <n v="0"/>
    <n v="3599.71"/>
    <s v="FLOW"/>
    <n v="1"/>
    <n v="2.6547689041059943E-2"/>
    <s v="FLOW"/>
    <s v="-"/>
    <s v="LMCB"/>
    <s v="-"/>
    <m/>
    <m/>
    <m/>
    <m/>
    <s v="REPO"/>
    <s v="-"/>
    <s v="BHAWANI PETH"/>
    <s v="-"/>
    <s v="-"/>
    <s v="-"/>
    <n v="40027.71"/>
    <n v="63198"/>
    <n v="178"/>
    <n v="188"/>
    <s v="FLOW"/>
    <m/>
    <m/>
    <m/>
    <m/>
    <s v="NPA"/>
    <s v="MH12XR9598"/>
    <s v="ACCESS 125 BT CONNECT ED DISC"/>
    <d v="2024-10-24T00:00:00"/>
    <n v="24"/>
    <s v="02.06.26"/>
    <x v="0"/>
    <m/>
    <m/>
    <m/>
    <m/>
    <m/>
    <m/>
    <m/>
    <m/>
    <m/>
    <m/>
    <m/>
    <m/>
    <m/>
    <n v="1"/>
    <m/>
    <m/>
    <m/>
    <m/>
    <m/>
    <m/>
    <m/>
    <m/>
    <m/>
    <m/>
    <m/>
    <m/>
    <m/>
    <m/>
    <m/>
    <m/>
    <m/>
    <m/>
    <m/>
    <m/>
    <m/>
    <m/>
    <m/>
    <m/>
    <m/>
    <m/>
    <m/>
    <m/>
    <m/>
    <m/>
    <m/>
    <m/>
    <m/>
    <m/>
    <m/>
    <m/>
    <m/>
    <m/>
    <m/>
    <m/>
    <m/>
    <m/>
    <m/>
    <m/>
    <m/>
    <m/>
    <m/>
    <m/>
    <m/>
    <m/>
    <m/>
    <m/>
    <m/>
    <m/>
    <m/>
    <m/>
    <m/>
    <m/>
    <m/>
    <m/>
    <m/>
    <m/>
    <m/>
    <m/>
    <m/>
    <m/>
    <m/>
    <m/>
    <m/>
    <m/>
    <m/>
    <m/>
    <m/>
    <m/>
    <m/>
    <m/>
    <m/>
    <m/>
    <m/>
    <m/>
    <x v="1"/>
    <x v="0"/>
    <s v="DUWT0014"/>
    <s v="BoTt1RbK_EI7"/>
    <s v="Allocated"/>
    <s v="Door Locked (NC_DL)"/>
    <s v="Door lock "/>
    <d v="2026-06-05T00:00:00"/>
    <m/>
    <m/>
    <m/>
    <m/>
    <s v="2052"/>
    <n v="7323"/>
    <n v="42799"/>
    <x v="0"/>
  </r>
  <r>
    <n v="465200754"/>
    <s v="SARALA MAHENDRA HIVALE"/>
    <s v="ONLINE"/>
    <x v="11"/>
    <n v="4270"/>
    <m/>
    <m/>
    <s v="CBC COLL"/>
    <n v="3616"/>
    <n v="3616"/>
    <n v="3707"/>
    <n v="3166"/>
    <x v="0"/>
    <s v="STABLE"/>
    <x v="1"/>
    <x v="12"/>
    <n v="63099"/>
    <n v="91"/>
    <n v="450"/>
    <n v="3918.54"/>
    <s v="29.05.26"/>
    <n v="6.2356511045934301E-2"/>
    <n v="3.53866310620146E-3"/>
    <s v="STABLE"/>
    <s v="PAID"/>
    <s v="MPTP"/>
    <s v="-"/>
    <m/>
    <m/>
    <m/>
    <m/>
    <s v="-"/>
    <s v="-"/>
    <s v="PIRANGUT"/>
    <s v="-"/>
    <s v="-"/>
    <s v="-"/>
    <n v="7625.54"/>
    <n v="63099"/>
    <n v="27"/>
    <n v="37"/>
    <s v="FLOW"/>
    <m/>
    <m/>
    <m/>
    <m/>
    <s v="REGULAR"/>
    <s v="MH19EN7140"/>
    <s v="SPLENDOR PLUS I3S DRS C FI OTHERS"/>
    <d v="2025-01-13T00:00:00"/>
    <n v="36"/>
    <s v="02.06.26"/>
    <x v="0"/>
    <m/>
    <m/>
    <m/>
    <m/>
    <m/>
    <m/>
    <m/>
    <m/>
    <m/>
    <m/>
    <n v="1"/>
    <m/>
    <m/>
    <m/>
    <m/>
    <m/>
    <m/>
    <m/>
    <m/>
    <m/>
    <m/>
    <m/>
    <m/>
    <m/>
    <m/>
    <m/>
    <m/>
    <m/>
    <m/>
    <m/>
    <m/>
    <m/>
    <m/>
    <m/>
    <m/>
    <m/>
    <m/>
    <m/>
    <m/>
    <m/>
    <m/>
    <m/>
    <m/>
    <m/>
    <m/>
    <m/>
    <m/>
    <m/>
    <m/>
    <m/>
    <m/>
    <m/>
    <m/>
    <m/>
    <m/>
    <m/>
    <m/>
    <m/>
    <m/>
    <m/>
    <m/>
    <m/>
    <m/>
    <m/>
    <m/>
    <m/>
    <m/>
    <m/>
    <m/>
    <m/>
    <m/>
    <m/>
    <m/>
    <m/>
    <m/>
    <m/>
    <m/>
    <m/>
    <m/>
    <m/>
    <m/>
    <m/>
    <m/>
    <m/>
    <m/>
    <m/>
    <m/>
    <m/>
    <m/>
    <m/>
    <m/>
    <m/>
    <m/>
    <m/>
    <x v="1"/>
    <x v="0"/>
    <s v="DUWT0030"/>
    <s v="APBCGew5I3c"/>
    <s v="Allocated"/>
    <s v="Address Not Found (NC_ANF)"/>
    <s v="Address not found "/>
    <d v="2026-06-04T00:00:00"/>
    <m/>
    <m/>
    <m/>
    <m/>
    <s v="204"/>
    <n v="3707"/>
    <n v="7436"/>
    <x v="0"/>
  </r>
  <r>
    <n v="462376506"/>
    <s v="PATIL VIKRAM ARUN"/>
    <m/>
    <x v="0"/>
    <m/>
    <m/>
    <m/>
    <m/>
    <n v="3208"/>
    <n v="2105"/>
    <n v="2148"/>
    <n v="5393"/>
    <x v="0"/>
    <s v="FLOW"/>
    <x v="0"/>
    <x v="17"/>
    <n v="62984"/>
    <n v="43"/>
    <n v="0"/>
    <n v="6300"/>
    <s v="-"/>
    <n v="0.10572504722955609"/>
    <n v="3.5322137764622697E-3"/>
    <s v="FLOW"/>
    <s v="-"/>
    <s v="-"/>
    <s v="-"/>
    <m/>
    <m/>
    <m/>
    <m/>
    <m/>
    <m/>
    <s v="PIMPLE NILAKH"/>
    <m/>
    <m/>
    <m/>
    <n v="8448"/>
    <n v="62984"/>
    <n v="27"/>
    <n v="37"/>
    <s v="FLOW"/>
    <m/>
    <m/>
    <m/>
    <m/>
    <s v="-"/>
    <s v="MH14LM5190"/>
    <s v="ACCESS 125 BT CONNECT ED DISC"/>
    <d v="2024-03-28T00:00:00"/>
    <n v="48"/>
    <s v="10.06.26"/>
    <x v="0"/>
    <m/>
    <m/>
    <m/>
    <m/>
    <m/>
    <m/>
    <m/>
    <m/>
    <m/>
    <m/>
    <m/>
    <m/>
    <m/>
    <m/>
    <m/>
    <m/>
    <m/>
    <m/>
    <m/>
    <m/>
    <m/>
    <m/>
    <m/>
    <m/>
    <m/>
    <m/>
    <m/>
    <m/>
    <m/>
    <m/>
    <m/>
    <n v="2"/>
    <m/>
    <m/>
    <m/>
    <m/>
    <m/>
    <m/>
    <m/>
    <m/>
    <m/>
    <m/>
    <m/>
    <m/>
    <m/>
    <m/>
    <m/>
    <m/>
    <m/>
    <m/>
    <m/>
    <m/>
    <m/>
    <m/>
    <m/>
    <m/>
    <m/>
    <m/>
    <m/>
    <m/>
    <m/>
    <m/>
    <m/>
    <m/>
    <m/>
    <m/>
    <m/>
    <m/>
    <m/>
    <m/>
    <m/>
    <m/>
    <m/>
    <m/>
    <m/>
    <m/>
    <m/>
    <m/>
    <m/>
    <m/>
    <m/>
    <m/>
    <m/>
    <m/>
    <m/>
    <m/>
    <m/>
    <m/>
    <m/>
    <m/>
    <m/>
    <m/>
    <m/>
    <m/>
    <x v="2"/>
    <x v="0"/>
    <s v="ZBHT0015"/>
    <s v="BoyP6fupOg7"/>
    <s v="Allocated"/>
    <m/>
    <m/>
    <m/>
    <m/>
    <m/>
    <m/>
    <m/>
    <s v="80"/>
    <n v="2148"/>
    <n v="5393"/>
    <x v="2"/>
  </r>
  <r>
    <n v="467586191"/>
    <s v="SAHIL VISHNU KARLEKAR"/>
    <m/>
    <x v="0"/>
    <m/>
    <m/>
    <m/>
    <m/>
    <n v="4704"/>
    <n v="4704"/>
    <n v="4768"/>
    <n v="9561"/>
    <x v="0"/>
    <s v="FLOW"/>
    <x v="0"/>
    <x v="1"/>
    <n v="62966"/>
    <n v="64"/>
    <n v="0"/>
    <n v="1349"/>
    <s v="-"/>
    <n v="2.5550728761232652E-2"/>
    <n v="3.5312043161552661E-3"/>
    <s v="FLOW"/>
    <s v="-"/>
    <s v="-"/>
    <s v="-"/>
    <m/>
    <m/>
    <m/>
    <m/>
    <m/>
    <m/>
    <s v="CHIKHALI"/>
    <m/>
    <m/>
    <m/>
    <n v="6117"/>
    <n v="62966"/>
    <n v="27"/>
    <n v="37"/>
    <s v="FLOW"/>
    <m/>
    <m/>
    <m/>
    <m/>
    <s v="-"/>
    <s v="MH14NA6814"/>
    <s v="HUNTER 350 TOKYO BLACK"/>
    <d v="2026-01-13T00:00:00"/>
    <n v="18"/>
    <s v="10.06.26"/>
    <x v="0"/>
    <m/>
    <m/>
    <m/>
    <m/>
    <m/>
    <m/>
    <m/>
    <m/>
    <m/>
    <m/>
    <m/>
    <m/>
    <m/>
    <m/>
    <m/>
    <m/>
    <m/>
    <m/>
    <m/>
    <m/>
    <m/>
    <m/>
    <m/>
    <m/>
    <m/>
    <m/>
    <m/>
    <m/>
    <m/>
    <m/>
    <m/>
    <m/>
    <m/>
    <m/>
    <m/>
    <m/>
    <m/>
    <m/>
    <m/>
    <m/>
    <m/>
    <m/>
    <m/>
    <m/>
    <m/>
    <m/>
    <m/>
    <m/>
    <m/>
    <m/>
    <m/>
    <m/>
    <m/>
    <m/>
    <m/>
    <m/>
    <m/>
    <m/>
    <m/>
    <m/>
    <m/>
    <m/>
    <m/>
    <m/>
    <m/>
    <m/>
    <m/>
    <m/>
    <m/>
    <m/>
    <m/>
    <m/>
    <m/>
    <m/>
    <m/>
    <m/>
    <m/>
    <m/>
    <m/>
    <m/>
    <m/>
    <m/>
    <m/>
    <m/>
    <m/>
    <m/>
    <m/>
    <m/>
    <m/>
    <m/>
    <m/>
    <m/>
    <m/>
    <m/>
    <x v="3"/>
    <x v="1"/>
    <s v="ZBHT0011"/>
    <s v="B2ykA-2J5ybz"/>
    <s v="Allocated"/>
    <m/>
    <m/>
    <m/>
    <m/>
    <m/>
    <m/>
    <m/>
    <s v="153"/>
    <n v="4768"/>
    <n v="9561"/>
    <x v="2"/>
  </r>
  <r>
    <n v="464426955"/>
    <s v="VIKAS DNYANESH THORAT"/>
    <s v="ONLINE"/>
    <x v="7"/>
    <n v="23000"/>
    <m/>
    <m/>
    <s v="CBC COLL"/>
    <n v="3523"/>
    <n v="13305"/>
    <n v="3702"/>
    <n v="-6172"/>
    <x v="2"/>
    <s v="RB"/>
    <x v="1"/>
    <x v="17"/>
    <n v="62753"/>
    <n v="966"/>
    <n v="4500"/>
    <n v="4500"/>
    <s v="-"/>
    <n v="0.60140992498404788"/>
    <n v="2.0602996889148722E-2"/>
    <s v="RB"/>
    <s v="PAID"/>
    <s v="-"/>
    <s v="-"/>
    <m/>
    <m/>
    <m/>
    <m/>
    <s v="REPO"/>
    <s v="-"/>
    <s v="PIMPARI"/>
    <s v="-"/>
    <s v="-"/>
    <s v="-"/>
    <n v="18771"/>
    <n v="62753"/>
    <n v="116"/>
    <n v="0"/>
    <s v="RB"/>
    <m/>
    <m/>
    <m/>
    <m/>
    <s v="NPA"/>
    <s v="MH14LZ0915"/>
    <s v="HONDA ACTIVA 6G H SMART"/>
    <d v="2024-10-24T00:00:00"/>
    <n v="36"/>
    <s v="02.06.26"/>
    <x v="0"/>
    <m/>
    <m/>
    <m/>
    <m/>
    <m/>
    <m/>
    <m/>
    <m/>
    <m/>
    <m/>
    <m/>
    <m/>
    <m/>
    <m/>
    <m/>
    <m/>
    <n v="1"/>
    <m/>
    <m/>
    <m/>
    <m/>
    <m/>
    <m/>
    <m/>
    <m/>
    <m/>
    <m/>
    <m/>
    <m/>
    <m/>
    <m/>
    <m/>
    <m/>
    <m/>
    <m/>
    <m/>
    <m/>
    <m/>
    <m/>
    <m/>
    <m/>
    <m/>
    <m/>
    <m/>
    <m/>
    <m/>
    <m/>
    <m/>
    <m/>
    <m/>
    <m/>
    <m/>
    <m/>
    <m/>
    <m/>
    <m/>
    <m/>
    <m/>
    <m/>
    <m/>
    <m/>
    <m/>
    <m/>
    <m/>
    <m/>
    <m/>
    <m/>
    <m/>
    <m/>
    <m/>
    <m/>
    <m/>
    <m/>
    <m/>
    <m/>
    <m/>
    <m/>
    <m/>
    <m/>
    <m/>
    <m/>
    <m/>
    <m/>
    <m/>
    <m/>
    <m/>
    <m/>
    <m/>
    <m/>
    <m/>
    <m/>
    <m/>
    <m/>
    <m/>
    <x v="1"/>
    <x v="0"/>
    <s v="ZBHT0015"/>
    <s v="koxZvbt2eJ7"/>
    <s v="Allocated"/>
    <s v="Left Message (LMCB)"/>
    <s v="Visited at customer residence address. Customer not live here. Customer parents do not give his new resident address and say he has not moved anywhere else. Left message at home with parents."/>
    <d v="2026-06-06T00:00:00"/>
    <m/>
    <m/>
    <m/>
    <m/>
    <s v="0"/>
    <n v="3702"/>
    <n v="16828"/>
    <x v="0"/>
  </r>
  <r>
    <n v="456405006"/>
    <s v="SUNIL HARIBHAU NIKALJE"/>
    <m/>
    <x v="0"/>
    <m/>
    <m/>
    <m/>
    <m/>
    <n v="5277"/>
    <n v="26377"/>
    <n v="6012"/>
    <n v="32748"/>
    <x v="5"/>
    <s v="FLOW"/>
    <x v="0"/>
    <x v="11"/>
    <n v="62600.72"/>
    <n v="743"/>
    <n v="0"/>
    <n v="6267"/>
    <s v="-"/>
    <n v="0.47136565634691452"/>
    <n v="3.0471869185555986E-2"/>
    <s v="FLOW"/>
    <s v="-"/>
    <s v="-"/>
    <s v="-"/>
    <m/>
    <m/>
    <m/>
    <m/>
    <s v="REPO"/>
    <s v="-"/>
    <s v="PASHAN"/>
    <s v="-"/>
    <s v="-"/>
    <s v="-"/>
    <n v="33387"/>
    <n v="62600.72"/>
    <n v="147"/>
    <n v="157"/>
    <s v="FLOW"/>
    <m/>
    <m/>
    <m/>
    <m/>
    <s v="NPA"/>
    <s v="MH12VJ7151"/>
    <s v="RE BULLET 350 EFI BLACK"/>
    <d v="2023-01-16T00:00:00"/>
    <n v="48"/>
    <s v="02.06.26"/>
    <x v="0"/>
    <m/>
    <m/>
    <m/>
    <m/>
    <m/>
    <m/>
    <m/>
    <m/>
    <m/>
    <m/>
    <n v="1"/>
    <m/>
    <m/>
    <m/>
    <m/>
    <m/>
    <m/>
    <m/>
    <m/>
    <m/>
    <m/>
    <m/>
    <m/>
    <m/>
    <m/>
    <m/>
    <m/>
    <m/>
    <m/>
    <m/>
    <m/>
    <m/>
    <m/>
    <m/>
    <m/>
    <m/>
    <m/>
    <m/>
    <m/>
    <m/>
    <m/>
    <m/>
    <m/>
    <m/>
    <m/>
    <m/>
    <m/>
    <m/>
    <m/>
    <m/>
    <m/>
    <m/>
    <m/>
    <m/>
    <m/>
    <m/>
    <m/>
    <m/>
    <m/>
    <m/>
    <m/>
    <m/>
    <m/>
    <m/>
    <m/>
    <m/>
    <m/>
    <m/>
    <m/>
    <m/>
    <m/>
    <m/>
    <m/>
    <m/>
    <m/>
    <m/>
    <m/>
    <m/>
    <m/>
    <m/>
    <m/>
    <m/>
    <m/>
    <m/>
    <m/>
    <m/>
    <m/>
    <m/>
    <m/>
    <m/>
    <m/>
    <m/>
    <m/>
    <m/>
    <x v="1"/>
    <x v="0"/>
    <s v="DUWT0023"/>
    <s v="G2fzC-6FJz"/>
    <s v="Allocated"/>
    <s v="Shifted (NC_SFTD)"/>
    <s v="Customer shifted from given residence address "/>
    <d v="2026-06-04T00:00:00"/>
    <m/>
    <m/>
    <m/>
    <m/>
    <s v="1094"/>
    <n v="6012"/>
    <n v="32748"/>
    <x v="0"/>
  </r>
  <r>
    <n v="465149328"/>
    <s v="JANARDAN SITARAM CHAVAN"/>
    <m/>
    <x v="0"/>
    <m/>
    <m/>
    <m/>
    <m/>
    <n v="3579"/>
    <n v="3578"/>
    <n v="3653"/>
    <n v="7295"/>
    <x v="0"/>
    <s v="FLOW"/>
    <x v="0"/>
    <x v="6"/>
    <n v="62455"/>
    <n v="75"/>
    <n v="0"/>
    <n v="755.99"/>
    <s v="-"/>
    <n v="3.8884551607514001E-2"/>
    <n v="3.5025468596619944E-3"/>
    <s v="FLOW"/>
    <s v="-"/>
    <s v="-"/>
    <s v="-"/>
    <m/>
    <m/>
    <m/>
    <m/>
    <s v="-"/>
    <s v="-"/>
    <s v="SHIRUR"/>
    <s v="-"/>
    <s v="-"/>
    <s v="-"/>
    <n v="4408.99"/>
    <n v="62455"/>
    <n v="27"/>
    <n v="37"/>
    <s v="FLOW"/>
    <m/>
    <m/>
    <m/>
    <m/>
    <s v="REGULAR"/>
    <m/>
    <s v="SPLENDOR PLUS FI DRK CAST"/>
    <d v="2025-01-07T00:00:00"/>
    <n v="36"/>
    <s v="02.06.26"/>
    <x v="0"/>
    <m/>
    <m/>
    <m/>
    <m/>
    <m/>
    <m/>
    <m/>
    <m/>
    <m/>
    <m/>
    <m/>
    <m/>
    <m/>
    <m/>
    <m/>
    <m/>
    <m/>
    <m/>
    <m/>
    <n v="1"/>
    <m/>
    <m/>
    <m/>
    <m/>
    <m/>
    <m/>
    <m/>
    <m/>
    <m/>
    <m/>
    <m/>
    <m/>
    <m/>
    <m/>
    <m/>
    <m/>
    <m/>
    <m/>
    <m/>
    <m/>
    <m/>
    <m/>
    <m/>
    <m/>
    <m/>
    <m/>
    <m/>
    <m/>
    <m/>
    <m/>
    <m/>
    <m/>
    <m/>
    <m/>
    <m/>
    <m/>
    <m/>
    <m/>
    <m/>
    <m/>
    <m/>
    <m/>
    <m/>
    <m/>
    <m/>
    <m/>
    <m/>
    <m/>
    <m/>
    <m/>
    <m/>
    <m/>
    <m/>
    <m/>
    <m/>
    <m/>
    <m/>
    <m/>
    <m/>
    <m/>
    <m/>
    <m/>
    <m/>
    <m/>
    <m/>
    <m/>
    <m/>
    <m/>
    <m/>
    <m/>
    <m/>
    <m/>
    <m/>
    <m/>
    <x v="1"/>
    <x v="0"/>
    <s v="ZBHT0024"/>
    <s v="kPcEkjXJLn7"/>
    <s v="Allocated"/>
    <s v="Left Message (LMCB)"/>
    <s v="Meet son"/>
    <d v="2026-06-07T00:00:00"/>
    <m/>
    <m/>
    <m/>
    <m/>
    <s v="138"/>
    <n v="3653"/>
    <n v="7295"/>
    <x v="0"/>
  </r>
  <r>
    <n v="467657607"/>
    <s v="NITYAGOPAL HALDER"/>
    <m/>
    <x v="0"/>
    <m/>
    <m/>
    <m/>
    <m/>
    <n v="3498"/>
    <n v="894.54"/>
    <n v="894.54"/>
    <n v="4415.54"/>
    <x v="0"/>
    <s v="FLOW"/>
    <x v="0"/>
    <x v="12"/>
    <n v="62185.54"/>
    <n v="0"/>
    <n v="0"/>
    <n v="450"/>
    <s v="-"/>
    <n v="6.1453799773489109E-2"/>
    <n v="3.4874352388661492E-3"/>
    <s v="FLOW"/>
    <s v="-"/>
    <s v="-"/>
    <s v="-"/>
    <m/>
    <m/>
    <m/>
    <m/>
    <m/>
    <m/>
    <s v="DANGE CHOWK"/>
    <m/>
    <m/>
    <m/>
    <n v="1344.54"/>
    <n v="62185.54"/>
    <n v="27"/>
    <n v="37"/>
    <s v="FLOW"/>
    <m/>
    <m/>
    <m/>
    <m/>
    <s v="-"/>
    <s v="MH14NB2337"/>
    <s v="HF DELUXE DRS C I3S FI"/>
    <d v="2026-01-27T00:00:00"/>
    <n v="24"/>
    <s v="10.06.26"/>
    <x v="0"/>
    <m/>
    <m/>
    <m/>
    <m/>
    <m/>
    <m/>
    <m/>
    <m/>
    <m/>
    <m/>
    <m/>
    <m/>
    <m/>
    <m/>
    <m/>
    <m/>
    <m/>
    <m/>
    <m/>
    <m/>
    <m/>
    <m/>
    <m/>
    <m/>
    <m/>
    <m/>
    <m/>
    <m/>
    <m/>
    <m/>
    <m/>
    <n v="1"/>
    <m/>
    <m/>
    <m/>
    <m/>
    <m/>
    <m/>
    <m/>
    <m/>
    <m/>
    <m/>
    <m/>
    <m/>
    <m/>
    <m/>
    <m/>
    <m/>
    <m/>
    <m/>
    <m/>
    <m/>
    <m/>
    <m/>
    <m/>
    <m/>
    <m/>
    <m/>
    <m/>
    <m/>
    <m/>
    <m/>
    <m/>
    <m/>
    <m/>
    <m/>
    <m/>
    <m/>
    <m/>
    <m/>
    <m/>
    <m/>
    <m/>
    <m/>
    <m/>
    <m/>
    <m/>
    <m/>
    <m/>
    <m/>
    <m/>
    <m/>
    <m/>
    <m/>
    <m/>
    <m/>
    <m/>
    <m/>
    <m/>
    <m/>
    <m/>
    <m/>
    <m/>
    <m/>
    <x v="1"/>
    <x v="0"/>
    <s v="DUWT0030"/>
    <s v="GPfiU9vd_v1"/>
    <s v="Allocated"/>
    <m/>
    <m/>
    <m/>
    <m/>
    <m/>
    <m/>
    <m/>
    <s v="23"/>
    <n v="894.54"/>
    <n v="4415.54"/>
    <x v="2"/>
  </r>
  <r>
    <n v="464800548"/>
    <s v="SWAPNIL KAMBLE"/>
    <m/>
    <x v="0"/>
    <m/>
    <m/>
    <m/>
    <s v="BANK RB 11"/>
    <n v="3679"/>
    <n v="3574.8"/>
    <n v="3574.8"/>
    <n v="7253.8"/>
    <x v="0"/>
    <s v="RB"/>
    <x v="0"/>
    <x v="5"/>
    <n v="62146"/>
    <n v="0"/>
    <n v="0"/>
    <n v="450"/>
    <s v="-"/>
    <n v="3.5972200792511358E-2"/>
    <n v="3.4852177910584311E-3"/>
    <s v="RB"/>
    <s v="PAID"/>
    <s v="-"/>
    <s v="-"/>
    <m/>
    <m/>
    <m/>
    <m/>
    <m/>
    <m/>
    <s v="YERWADA"/>
    <m/>
    <m/>
    <m/>
    <n v="4024.8"/>
    <n v="62146"/>
    <n v="27"/>
    <n v="0"/>
    <s v="RB"/>
    <m/>
    <m/>
    <m/>
    <m/>
    <s v="-"/>
    <s v="MH12XR3723"/>
    <s v="ACTIVA 6G DLX LTD ED"/>
    <d v="2024-11-28T00:00:00"/>
    <n v="36"/>
    <s v="10.06.26"/>
    <x v="0"/>
    <m/>
    <m/>
    <m/>
    <m/>
    <m/>
    <m/>
    <m/>
    <m/>
    <m/>
    <m/>
    <m/>
    <m/>
    <m/>
    <m/>
    <m/>
    <m/>
    <m/>
    <m/>
    <m/>
    <m/>
    <m/>
    <m/>
    <m/>
    <m/>
    <m/>
    <m/>
    <m/>
    <m/>
    <m/>
    <m/>
    <m/>
    <m/>
    <m/>
    <m/>
    <m/>
    <m/>
    <m/>
    <m/>
    <m/>
    <m/>
    <m/>
    <m/>
    <m/>
    <m/>
    <m/>
    <m/>
    <m/>
    <m/>
    <m/>
    <m/>
    <m/>
    <m/>
    <m/>
    <m/>
    <m/>
    <m/>
    <m/>
    <m/>
    <m/>
    <m/>
    <m/>
    <m/>
    <m/>
    <m/>
    <m/>
    <m/>
    <m/>
    <m/>
    <m/>
    <m/>
    <m/>
    <m/>
    <m/>
    <m/>
    <m/>
    <m/>
    <m/>
    <m/>
    <m/>
    <m/>
    <m/>
    <m/>
    <m/>
    <m/>
    <m/>
    <m/>
    <m/>
    <m/>
    <m/>
    <m/>
    <m/>
    <m/>
    <m/>
    <m/>
    <x v="3"/>
    <x v="1"/>
    <s v="ZBHT0012"/>
    <e v="#N/A"/>
    <e v="#N/A"/>
    <m/>
    <m/>
    <m/>
    <m/>
    <m/>
    <m/>
    <m/>
    <n v="0"/>
    <n v="3574.8"/>
    <n v="7253.8"/>
    <x v="2"/>
  </r>
  <r>
    <n v="464296467"/>
    <s v="ANUSAYA SUNIL GAIKWAD"/>
    <s v="ONLINE"/>
    <x v="8"/>
    <n v="3003"/>
    <m/>
    <m/>
    <m/>
    <n v="3592"/>
    <n v="9888"/>
    <n v="3054"/>
    <n v="10870"/>
    <x v="1"/>
    <s v="STABLE"/>
    <x v="1"/>
    <x v="1"/>
    <n v="61224"/>
    <n v="350"/>
    <n v="0"/>
    <n v="2302.58"/>
    <s v="FLOW"/>
    <n v="0.1032708160087982"/>
    <n v="1.6209131558182086E-2"/>
    <s v="STABLE"/>
    <s v="PAID"/>
    <s v="MPTP"/>
    <s v="-"/>
    <m/>
    <m/>
    <m/>
    <m/>
    <s v="REPO"/>
    <s v="-"/>
    <s v="THERGAON"/>
    <s v="-"/>
    <s v="-"/>
    <s v="-"/>
    <n v="12540.58"/>
    <n v="61224"/>
    <n v="88"/>
    <n v="67"/>
    <s v="STABLE"/>
    <m/>
    <m/>
    <m/>
    <m/>
    <s v="REGULAR"/>
    <s v="MH14LW5329"/>
    <s v="PLEASURE PLUS XTEC DRUM JUBILANT"/>
    <d v="2024-10-12T00:00:00"/>
    <n v="36"/>
    <s v="02.06.26"/>
    <x v="0"/>
    <m/>
    <n v="2"/>
    <m/>
    <m/>
    <m/>
    <m/>
    <m/>
    <m/>
    <m/>
    <m/>
    <m/>
    <m/>
    <m/>
    <m/>
    <m/>
    <m/>
    <m/>
    <m/>
    <m/>
    <m/>
    <m/>
    <m/>
    <m/>
    <m/>
    <m/>
    <m/>
    <m/>
    <m/>
    <m/>
    <m/>
    <m/>
    <m/>
    <m/>
    <m/>
    <m/>
    <m/>
    <m/>
    <m/>
    <m/>
    <m/>
    <m/>
    <m/>
    <m/>
    <m/>
    <m/>
    <m/>
    <m/>
    <m/>
    <m/>
    <m/>
    <m/>
    <m/>
    <m/>
    <m/>
    <m/>
    <m/>
    <m/>
    <m/>
    <m/>
    <m/>
    <m/>
    <m/>
    <m/>
    <m/>
    <m/>
    <m/>
    <m/>
    <m/>
    <m/>
    <m/>
    <m/>
    <m/>
    <m/>
    <m/>
    <m/>
    <m/>
    <m/>
    <m/>
    <m/>
    <m/>
    <m/>
    <m/>
    <m/>
    <m/>
    <m/>
    <m/>
    <m/>
    <m/>
    <m/>
    <m/>
    <m/>
    <m/>
    <m/>
    <m/>
    <x v="2"/>
    <x v="0"/>
    <s v="ZBHT0011"/>
    <s v="A6GuU03InJc"/>
    <s v="Allocated"/>
    <s v="No Such Person (NC_NSP)"/>
    <s v="Visit cm residence address nobody knows the in this colony no such person "/>
    <d v="2026-06-01T00:00:00"/>
    <m/>
    <m/>
    <m/>
    <m/>
    <s v="393"/>
    <n v="3054"/>
    <n v="13873"/>
    <x v="1"/>
  </r>
  <r>
    <n v="464470565"/>
    <s v="SATISH BHIMRAO MANE"/>
    <m/>
    <x v="0"/>
    <m/>
    <m/>
    <m/>
    <m/>
    <n v="3938"/>
    <n v="3925"/>
    <n v="4052"/>
    <n v="8094"/>
    <x v="0"/>
    <s v="FLOW"/>
    <x v="0"/>
    <x v="11"/>
    <n v="61220"/>
    <n v="127"/>
    <n v="0"/>
    <n v="6063"/>
    <s v="13.05.26 23.05.26"/>
    <n v="6.2317683620958318E-2"/>
    <n v="3.4332866663759074E-3"/>
    <s v="FLOW"/>
    <s v="-"/>
    <s v="PTP"/>
    <s v="-"/>
    <m/>
    <m/>
    <m/>
    <m/>
    <s v="-"/>
    <s v="-"/>
    <s v="RANGE HIILS"/>
    <s v="-"/>
    <s v="-"/>
    <s v="-"/>
    <n v="10115"/>
    <n v="61220"/>
    <n v="27"/>
    <n v="37"/>
    <s v="FLOW"/>
    <m/>
    <m/>
    <m/>
    <m/>
    <s v="REGULAR"/>
    <s v="MH12XK5963"/>
    <s v="HONDA ACTIVA 125 SMART"/>
    <d v="2024-10-28T00:00:00"/>
    <n v="36"/>
    <s v="02.06.26"/>
    <x v="0"/>
    <m/>
    <m/>
    <m/>
    <m/>
    <m/>
    <m/>
    <m/>
    <m/>
    <m/>
    <m/>
    <m/>
    <m/>
    <m/>
    <n v="1"/>
    <m/>
    <m/>
    <m/>
    <m/>
    <m/>
    <m/>
    <m/>
    <m/>
    <m/>
    <m/>
    <m/>
    <n v="1"/>
    <m/>
    <m/>
    <m/>
    <m/>
    <m/>
    <m/>
    <m/>
    <m/>
    <m/>
    <m/>
    <m/>
    <m/>
    <m/>
    <m/>
    <m/>
    <m/>
    <m/>
    <m/>
    <m/>
    <m/>
    <m/>
    <m/>
    <m/>
    <m/>
    <m/>
    <m/>
    <m/>
    <m/>
    <m/>
    <m/>
    <m/>
    <m/>
    <m/>
    <m/>
    <m/>
    <m/>
    <m/>
    <m/>
    <m/>
    <m/>
    <m/>
    <m/>
    <m/>
    <m/>
    <m/>
    <m/>
    <m/>
    <m/>
    <m/>
    <m/>
    <m/>
    <m/>
    <m/>
    <m/>
    <m/>
    <m/>
    <m/>
    <m/>
    <m/>
    <m/>
    <m/>
    <m/>
    <m/>
    <m/>
    <m/>
    <m/>
    <m/>
    <m/>
    <x v="2"/>
    <x v="0"/>
    <s v="DUWT0023"/>
    <s v="G6XC69c-y4c"/>
    <s v="Allocated"/>
    <s v="Broken Promise (BP)"/>
    <s v="Customer broken PTP "/>
    <d v="2026-06-09T00:00:00"/>
    <m/>
    <m/>
    <m/>
    <m/>
    <s v="231"/>
    <n v="4052"/>
    <n v="8094"/>
    <x v="0"/>
  </r>
  <r>
    <n v="464416787"/>
    <s v="MUKUND GYANOBA KENDRE"/>
    <m/>
    <x v="0"/>
    <m/>
    <m/>
    <m/>
    <m/>
    <n v="2766"/>
    <n v="7622.98"/>
    <n v="2278.9799999999996"/>
    <n v="10696.98"/>
    <x v="1"/>
    <s v="FLOW"/>
    <x v="0"/>
    <x v="6"/>
    <n v="60471"/>
    <n v="188"/>
    <n v="0"/>
    <n v="1800"/>
    <s v="FLOW"/>
    <n v="9.1580512819068274E-2"/>
    <n v="1.6009773854286372E-2"/>
    <s v="FLOW"/>
    <s v="-"/>
    <s v="NC"/>
    <s v="-"/>
    <m/>
    <m/>
    <m/>
    <m/>
    <s v="REPO"/>
    <s v="-"/>
    <s v="RANJAN GAON"/>
    <s v="-"/>
    <s v="-"/>
    <s v="-"/>
    <n v="9610.98"/>
    <n v="60471"/>
    <n v="88"/>
    <n v="98"/>
    <s v="FLOW"/>
    <m/>
    <m/>
    <m/>
    <m/>
    <s v="REGULAR"/>
    <s v="MH44AD8553"/>
    <s v="HONDA SHINE 100 OBD2"/>
    <d v="2024-10-23T00:00:00"/>
    <n v="42"/>
    <s v="02.06.26"/>
    <x v="0"/>
    <m/>
    <m/>
    <m/>
    <m/>
    <m/>
    <m/>
    <m/>
    <m/>
    <m/>
    <m/>
    <n v="1"/>
    <m/>
    <m/>
    <m/>
    <m/>
    <m/>
    <m/>
    <m/>
    <m/>
    <m/>
    <m/>
    <m/>
    <m/>
    <m/>
    <m/>
    <m/>
    <m/>
    <m/>
    <m/>
    <m/>
    <m/>
    <m/>
    <m/>
    <m/>
    <m/>
    <m/>
    <m/>
    <m/>
    <m/>
    <m/>
    <m/>
    <m/>
    <m/>
    <m/>
    <m/>
    <m/>
    <m/>
    <m/>
    <m/>
    <m/>
    <m/>
    <m/>
    <m/>
    <m/>
    <m/>
    <m/>
    <m/>
    <m/>
    <m/>
    <m/>
    <m/>
    <m/>
    <m/>
    <m/>
    <m/>
    <m/>
    <m/>
    <m/>
    <m/>
    <m/>
    <m/>
    <m/>
    <m/>
    <m/>
    <m/>
    <m/>
    <m/>
    <m/>
    <m/>
    <m/>
    <m/>
    <m/>
    <m/>
    <m/>
    <m/>
    <m/>
    <m/>
    <m/>
    <m/>
    <m/>
    <m/>
    <m/>
    <m/>
    <m/>
    <x v="1"/>
    <x v="0"/>
    <s v="ZBHT0024"/>
    <s v="G68mS_9R0w7"/>
    <s v="Allocated"/>
    <s v="Address Not Found (NC_ANF)"/>
    <s v="Customer address not found "/>
    <d v="2026-06-04T00:00:00"/>
    <m/>
    <m/>
    <m/>
    <m/>
    <s v="308"/>
    <n v="2278.9799999999996"/>
    <n v="10696.98"/>
    <x v="1"/>
  </r>
  <r>
    <n v="466641805"/>
    <s v="SARIKA SUMIT SHINDE"/>
    <m/>
    <x v="0"/>
    <m/>
    <m/>
    <m/>
    <m/>
    <n v="4241"/>
    <n v="4150"/>
    <n v="4257"/>
    <n v="8591"/>
    <x v="0"/>
    <s v="FLOW"/>
    <x v="0"/>
    <x v="9"/>
    <n v="60129"/>
    <n v="107"/>
    <n v="0"/>
    <n v="2250"/>
    <s v="21.05.26"/>
    <n v="2.5931128434008247E-2"/>
    <n v="3.3721021555458502E-3"/>
    <s v="FLOW"/>
    <s v="-"/>
    <s v="PTP"/>
    <s v="-"/>
    <m/>
    <m/>
    <m/>
    <m/>
    <s v="-"/>
    <s v="-"/>
    <s v="PIMPAL WANDI"/>
    <s v="-"/>
    <s v="-"/>
    <s v="-"/>
    <n v="6507"/>
    <n v="60129"/>
    <n v="27"/>
    <n v="37"/>
    <s v="FLOW"/>
    <m/>
    <m/>
    <m/>
    <m/>
    <s v="REGULAR"/>
    <s v="MH14MP9447"/>
    <s v="TVS JUPITER 110 DRUM ALLOY OBDIIA"/>
    <d v="2025-08-05T00:00:00"/>
    <n v="24"/>
    <s v="02.06.26"/>
    <x v="0"/>
    <m/>
    <m/>
    <m/>
    <m/>
    <m/>
    <m/>
    <m/>
    <m/>
    <m/>
    <m/>
    <n v="1"/>
    <m/>
    <m/>
    <m/>
    <m/>
    <m/>
    <m/>
    <m/>
    <m/>
    <m/>
    <m/>
    <m/>
    <m/>
    <m/>
    <m/>
    <m/>
    <m/>
    <m/>
    <m/>
    <m/>
    <m/>
    <m/>
    <m/>
    <m/>
    <m/>
    <m/>
    <m/>
    <m/>
    <m/>
    <m/>
    <m/>
    <m/>
    <m/>
    <m/>
    <m/>
    <m/>
    <m/>
    <m/>
    <m/>
    <m/>
    <m/>
    <m/>
    <m/>
    <m/>
    <m/>
    <m/>
    <m/>
    <m/>
    <m/>
    <m/>
    <m/>
    <m/>
    <m/>
    <m/>
    <m/>
    <m/>
    <m/>
    <m/>
    <m/>
    <m/>
    <m/>
    <m/>
    <m/>
    <m/>
    <m/>
    <m/>
    <m/>
    <m/>
    <m/>
    <m/>
    <m/>
    <m/>
    <m/>
    <m/>
    <m/>
    <m/>
    <m/>
    <m/>
    <m/>
    <m/>
    <m/>
    <m/>
    <m/>
    <m/>
    <x v="1"/>
    <x v="0"/>
    <s v="ZBHT0021"/>
    <s v="GPDsbLULbNz"/>
    <s v="Allocated"/>
    <s v="Left Message (LMCB)"/>
    <s v="Lmcb neighbour "/>
    <d v="2026-06-04T00:00:00"/>
    <m/>
    <m/>
    <m/>
    <m/>
    <s v="200"/>
    <n v="4257"/>
    <n v="8591"/>
    <x v="0"/>
  </r>
  <r>
    <n v="464751408"/>
    <s v="VAISHNVI BHALERAV"/>
    <m/>
    <x v="0"/>
    <m/>
    <m/>
    <m/>
    <s v="BANK RB 11"/>
    <n v="3706"/>
    <n v="3706"/>
    <n v="3873"/>
    <n v="7529"/>
    <x v="0"/>
    <s v="RB"/>
    <x v="0"/>
    <x v="5"/>
    <n v="60067"/>
    <n v="39"/>
    <n v="0"/>
    <n v="1684"/>
    <s v="-"/>
    <n v="3.4768805474266723E-2"/>
    <n v="3.368625125599504E-3"/>
    <s v="RB"/>
    <s v="PAID"/>
    <s v="-"/>
    <s v="-"/>
    <m/>
    <m/>
    <m/>
    <m/>
    <s v="-"/>
    <s v="-"/>
    <s v="LOHEGAON"/>
    <s v="-"/>
    <s v="-"/>
    <s v="-"/>
    <n v="5429"/>
    <n v="60067"/>
    <n v="27"/>
    <n v="0"/>
    <s v="RB"/>
    <m/>
    <m/>
    <m/>
    <m/>
    <s v="REGULAR"/>
    <s v="MH14MA4494"/>
    <s v="HONDA ACTIVA 125 SMART"/>
    <d v="2024-11-22T00:00:00"/>
    <n v="36"/>
    <s v="02.06.26"/>
    <x v="0"/>
    <m/>
    <m/>
    <m/>
    <m/>
    <m/>
    <m/>
    <m/>
    <m/>
    <m/>
    <m/>
    <m/>
    <m/>
    <m/>
    <m/>
    <m/>
    <m/>
    <m/>
    <m/>
    <m/>
    <m/>
    <m/>
    <m/>
    <m/>
    <m/>
    <m/>
    <m/>
    <m/>
    <m/>
    <n v="1"/>
    <m/>
    <m/>
    <m/>
    <m/>
    <m/>
    <m/>
    <m/>
    <m/>
    <m/>
    <m/>
    <m/>
    <m/>
    <m/>
    <m/>
    <m/>
    <m/>
    <m/>
    <m/>
    <m/>
    <m/>
    <m/>
    <m/>
    <m/>
    <m/>
    <m/>
    <m/>
    <m/>
    <m/>
    <m/>
    <m/>
    <m/>
    <m/>
    <m/>
    <m/>
    <m/>
    <m/>
    <m/>
    <m/>
    <m/>
    <m/>
    <m/>
    <m/>
    <m/>
    <m/>
    <m/>
    <m/>
    <m/>
    <m/>
    <m/>
    <m/>
    <m/>
    <m/>
    <m/>
    <m/>
    <m/>
    <m/>
    <m/>
    <m/>
    <m/>
    <m/>
    <m/>
    <m/>
    <m/>
    <m/>
    <m/>
    <x v="1"/>
    <x v="0"/>
    <s v="ZBHT0012"/>
    <s v="A6GZRdnHJ1m"/>
    <s v="Allocated"/>
    <e v="#N/A"/>
    <e v="#N/A"/>
    <e v="#N/A"/>
    <m/>
    <m/>
    <m/>
    <m/>
    <s v="117"/>
    <n v="3745"/>
    <n v="7529"/>
    <x v="0"/>
  </r>
  <r>
    <n v="465315718"/>
    <s v="SMITESH ROHIDAS BHANUSGHARE"/>
    <m/>
    <x v="0"/>
    <m/>
    <m/>
    <m/>
    <m/>
    <n v="3178"/>
    <n v="6221"/>
    <n v="3299"/>
    <n v="9811"/>
    <x v="4"/>
    <s v="FLOW"/>
    <x v="0"/>
    <x v="7"/>
    <n v="59755"/>
    <n v="256"/>
    <n v="0"/>
    <n v="4500"/>
    <s v="31.05.26"/>
    <n v="0.16264510063310056"/>
    <n v="1.3230437175690304E-2"/>
    <s v="FLOW"/>
    <s v="-"/>
    <s v="PTP"/>
    <s v="-"/>
    <m/>
    <m/>
    <m/>
    <m/>
    <s v="-"/>
    <s v="-"/>
    <s v="SHILTANAE"/>
    <s v="-"/>
    <s v="-"/>
    <s v="-"/>
    <n v="10977"/>
    <n v="59755"/>
    <n v="57"/>
    <n v="67"/>
    <s v="FLOW"/>
    <m/>
    <m/>
    <m/>
    <m/>
    <s v="NPA"/>
    <s v="MH14MD6202"/>
    <s v="SPLENDOR PLUS I3S DRSC FI"/>
    <d v="2025-01-24T00:00:00"/>
    <n v="36"/>
    <s v="02.06.26"/>
    <x v="0"/>
    <m/>
    <m/>
    <m/>
    <m/>
    <m/>
    <m/>
    <m/>
    <m/>
    <m/>
    <m/>
    <n v="1"/>
    <m/>
    <m/>
    <m/>
    <m/>
    <m/>
    <m/>
    <m/>
    <m/>
    <m/>
    <m/>
    <m/>
    <m/>
    <m/>
    <m/>
    <m/>
    <m/>
    <m/>
    <m/>
    <m/>
    <m/>
    <m/>
    <m/>
    <m/>
    <m/>
    <m/>
    <m/>
    <m/>
    <m/>
    <m/>
    <m/>
    <m/>
    <m/>
    <m/>
    <m/>
    <m/>
    <m/>
    <m/>
    <m/>
    <m/>
    <m/>
    <m/>
    <m/>
    <m/>
    <m/>
    <m/>
    <m/>
    <m/>
    <m/>
    <m/>
    <m/>
    <m/>
    <m/>
    <m/>
    <m/>
    <m/>
    <m/>
    <m/>
    <m/>
    <m/>
    <m/>
    <m/>
    <m/>
    <m/>
    <m/>
    <m/>
    <m/>
    <m/>
    <m/>
    <m/>
    <m/>
    <m/>
    <m/>
    <m/>
    <m/>
    <m/>
    <m/>
    <m/>
    <m/>
    <m/>
    <m/>
    <m/>
    <m/>
    <m/>
    <x v="1"/>
    <x v="0"/>
    <s v="ZBHT0013"/>
    <s v="G2nGSdZiFRPm"/>
    <s v="Allocated"/>
    <s v="Promise To Pay (PTP)"/>
    <s v="Ptp"/>
    <d v="2026-06-16T00:00:00"/>
    <m/>
    <m/>
    <m/>
    <m/>
    <s v="412"/>
    <n v="3299"/>
    <n v="9811"/>
    <x v="0"/>
  </r>
  <r>
    <n v="463810078"/>
    <s v="MOHAMMAD MAZAR MOHAMMAD AKBAR"/>
    <m/>
    <x v="0"/>
    <m/>
    <m/>
    <m/>
    <m/>
    <n v="4217"/>
    <n v="3955"/>
    <n v="4066"/>
    <n v="8384"/>
    <x v="0"/>
    <s v="FLOW"/>
    <x v="0"/>
    <x v="11"/>
    <n v="59694"/>
    <n v="111"/>
    <n v="0"/>
    <n v="6219.99"/>
    <s v="25.05.26"/>
    <n v="6.0764322216097448E-2"/>
    <n v="3.3477068647932606E-3"/>
    <s v="FLOW"/>
    <s v="-"/>
    <s v="PTP"/>
    <s v="-"/>
    <m/>
    <m/>
    <m/>
    <m/>
    <s v="-"/>
    <s v="-"/>
    <s v="KHADAKI"/>
    <s v="-"/>
    <s v="-"/>
    <s v="-"/>
    <n v="10285.99"/>
    <n v="59694"/>
    <n v="27"/>
    <n v="37"/>
    <s v="FLOW"/>
    <m/>
    <m/>
    <m/>
    <m/>
    <s v="REGULAR"/>
    <s v="MH12XC5761"/>
    <s v="BAJAJ FREEDOM 125 NG04 DISC LED"/>
    <d v="2024-08-19T00:00:00"/>
    <n v="36"/>
    <s v="02.06.26"/>
    <x v="0"/>
    <m/>
    <m/>
    <m/>
    <m/>
    <m/>
    <m/>
    <m/>
    <m/>
    <m/>
    <m/>
    <m/>
    <m/>
    <m/>
    <n v="1"/>
    <m/>
    <m/>
    <n v="1"/>
    <m/>
    <m/>
    <m/>
    <m/>
    <m/>
    <m/>
    <m/>
    <m/>
    <m/>
    <m/>
    <m/>
    <m/>
    <m/>
    <m/>
    <m/>
    <m/>
    <m/>
    <n v="1"/>
    <m/>
    <m/>
    <m/>
    <m/>
    <m/>
    <m/>
    <m/>
    <m/>
    <m/>
    <m/>
    <m/>
    <m/>
    <m/>
    <m/>
    <m/>
    <m/>
    <m/>
    <m/>
    <m/>
    <m/>
    <m/>
    <m/>
    <m/>
    <m/>
    <m/>
    <m/>
    <m/>
    <m/>
    <m/>
    <m/>
    <m/>
    <m/>
    <m/>
    <m/>
    <m/>
    <m/>
    <m/>
    <m/>
    <m/>
    <m/>
    <m/>
    <m/>
    <m/>
    <m/>
    <m/>
    <m/>
    <m/>
    <m/>
    <m/>
    <m/>
    <m/>
    <m/>
    <m/>
    <m/>
    <m/>
    <m/>
    <m/>
    <m/>
    <m/>
    <x v="0"/>
    <x v="0"/>
    <s v="DUWT0023"/>
    <s v="AoJfDEbkjm"/>
    <s v="Unallocated"/>
    <s v="Refuse To Pay (RTP)"/>
    <s v="Customer RTP financial problem "/>
    <d v="2026-06-06T00:00:00"/>
    <m/>
    <m/>
    <m/>
    <m/>
    <s v="212"/>
    <n v="4066"/>
    <n v="8384"/>
    <x v="0"/>
  </r>
  <r>
    <n v="460347439"/>
    <s v="MAHIBULLAH MOOHANIF SHAH"/>
    <s v="ONLINE"/>
    <x v="11"/>
    <n v="9003"/>
    <m/>
    <m/>
    <m/>
    <n v="8860"/>
    <n v="8606"/>
    <n v="8724"/>
    <n v="8693"/>
    <x v="0"/>
    <s v="STABLE"/>
    <x v="1"/>
    <x v="9"/>
    <n v="59366"/>
    <n v="118"/>
    <n v="0"/>
    <n v="5365"/>
    <s v="-"/>
    <n v="2.5602078375049204E-2"/>
    <n v="3.3293122547545266E-3"/>
    <s v="STABLE"/>
    <s v="PAID"/>
    <s v="-"/>
    <s v="-"/>
    <m/>
    <m/>
    <m/>
    <m/>
    <m/>
    <m/>
    <s v="JUNNAR"/>
    <m/>
    <m/>
    <m/>
    <n v="14089"/>
    <n v="59366"/>
    <n v="27"/>
    <n v="37"/>
    <s v="FLOW"/>
    <m/>
    <m/>
    <m/>
    <m/>
    <s v="-"/>
    <s v="MH14LD8271"/>
    <s v="TVS APACHE RR 310 BSVI"/>
    <d v="2023-10-27T00:00:00"/>
    <n v="36"/>
    <s v="10.06.26"/>
    <x v="0"/>
    <m/>
    <m/>
    <m/>
    <m/>
    <m/>
    <m/>
    <m/>
    <m/>
    <m/>
    <m/>
    <m/>
    <m/>
    <m/>
    <m/>
    <m/>
    <m/>
    <m/>
    <m/>
    <m/>
    <m/>
    <m/>
    <m/>
    <m/>
    <m/>
    <m/>
    <m/>
    <m/>
    <m/>
    <m/>
    <m/>
    <m/>
    <m/>
    <m/>
    <m/>
    <n v="1"/>
    <m/>
    <m/>
    <m/>
    <m/>
    <m/>
    <m/>
    <m/>
    <m/>
    <m/>
    <m/>
    <m/>
    <m/>
    <m/>
    <m/>
    <m/>
    <m/>
    <m/>
    <m/>
    <m/>
    <m/>
    <m/>
    <m/>
    <m/>
    <m/>
    <m/>
    <m/>
    <m/>
    <m/>
    <m/>
    <m/>
    <m/>
    <m/>
    <m/>
    <m/>
    <m/>
    <m/>
    <m/>
    <m/>
    <m/>
    <m/>
    <m/>
    <m/>
    <m/>
    <m/>
    <m/>
    <m/>
    <m/>
    <m/>
    <m/>
    <m/>
    <m/>
    <m/>
    <m/>
    <m/>
    <m/>
    <m/>
    <m/>
    <m/>
    <m/>
    <x v="1"/>
    <x v="0"/>
    <s v="ZBHT0021"/>
    <s v="Bo1ham2z4DI7"/>
    <s v="Allocated"/>
    <m/>
    <m/>
    <m/>
    <m/>
    <m/>
    <m/>
    <m/>
    <s v="230"/>
    <n v="8724"/>
    <n v="17696"/>
    <x v="2"/>
  </r>
  <r>
    <n v="462002443"/>
    <s v="RAJASHREE BAPU MANE"/>
    <m/>
    <x v="0"/>
    <m/>
    <m/>
    <m/>
    <m/>
    <n v="5840"/>
    <n v="5840"/>
    <n v="6001"/>
    <n v="11921"/>
    <x v="0"/>
    <s v="FLOW"/>
    <x v="0"/>
    <x v="12"/>
    <n v="59239"/>
    <n v="161"/>
    <n v="0"/>
    <n v="450"/>
    <s v="-"/>
    <n v="5.8541931850744099E-2"/>
    <n v="3.3221899514773337E-3"/>
    <s v="FLOW"/>
    <s v="-"/>
    <s v="-"/>
    <s v="-"/>
    <m/>
    <m/>
    <m/>
    <m/>
    <s v="-"/>
    <s v="-"/>
    <s v="JAMBE"/>
    <s v="-"/>
    <s v="-"/>
    <s v="-"/>
    <n v="6451"/>
    <n v="59239"/>
    <n v="27"/>
    <n v="37"/>
    <s v="FLOW"/>
    <m/>
    <m/>
    <m/>
    <m/>
    <s v="REGULAR"/>
    <s v="MH14LK1513"/>
    <s v="BAJAJ PULSAR RS200 ABS TWIN CHANNEL"/>
    <d v="2024-02-22T00:00:00"/>
    <n v="36"/>
    <s v="02.06.26"/>
    <x v="0"/>
    <m/>
    <m/>
    <m/>
    <m/>
    <m/>
    <m/>
    <m/>
    <n v="1"/>
    <m/>
    <m/>
    <m/>
    <m/>
    <m/>
    <m/>
    <m/>
    <m/>
    <m/>
    <m/>
    <m/>
    <m/>
    <m/>
    <m/>
    <m/>
    <m/>
    <m/>
    <m/>
    <m/>
    <m/>
    <m/>
    <m/>
    <m/>
    <m/>
    <m/>
    <m/>
    <m/>
    <m/>
    <m/>
    <m/>
    <m/>
    <m/>
    <m/>
    <m/>
    <m/>
    <m/>
    <m/>
    <m/>
    <m/>
    <m/>
    <m/>
    <m/>
    <m/>
    <m/>
    <m/>
    <m/>
    <m/>
    <m/>
    <m/>
    <m/>
    <m/>
    <m/>
    <m/>
    <m/>
    <m/>
    <m/>
    <m/>
    <m/>
    <m/>
    <m/>
    <m/>
    <m/>
    <m/>
    <m/>
    <m/>
    <m/>
    <m/>
    <m/>
    <m/>
    <m/>
    <m/>
    <m/>
    <m/>
    <m/>
    <m/>
    <m/>
    <m/>
    <m/>
    <m/>
    <m/>
    <m/>
    <m/>
    <m/>
    <m/>
    <m/>
    <m/>
    <x v="1"/>
    <x v="0"/>
    <s v="DUWT0030"/>
    <s v="G6SskSv1vNm"/>
    <s v="Allocated"/>
    <s v="Shifted (NC_SFTD)"/>
    <s v="We had visited to customer but customer shifted "/>
    <d v="2026-06-03T00:00:00"/>
    <m/>
    <m/>
    <m/>
    <m/>
    <s v="241"/>
    <n v="6001"/>
    <n v="11921"/>
    <x v="0"/>
  </r>
  <r>
    <n v="464000542"/>
    <s v="DHANANJAY SHANTARAM AKHADE"/>
    <m/>
    <x v="0"/>
    <m/>
    <m/>
    <m/>
    <m/>
    <n v="4728"/>
    <n v="18912"/>
    <n v="5167"/>
    <n v="24367"/>
    <x v="2"/>
    <s v="FLOW"/>
    <x v="0"/>
    <x v="7"/>
    <n v="59213"/>
    <n v="439"/>
    <n v="0"/>
    <n v="5007"/>
    <s v="FLOW"/>
    <n v="0.58595346453038522"/>
    <n v="1.9440747929137463E-2"/>
    <s v="FLOW"/>
    <s v="-"/>
    <s v="BPTP"/>
    <s v="-"/>
    <m/>
    <m/>
    <m/>
    <m/>
    <s v="REPO"/>
    <s v="-"/>
    <s v="LONAVALA"/>
    <s v="-"/>
    <s v="-"/>
    <s v="-"/>
    <n v="24358"/>
    <n v="59213"/>
    <n v="116"/>
    <n v="126"/>
    <s v="FLOW"/>
    <m/>
    <m/>
    <m/>
    <m/>
    <s v="NPA"/>
    <s v="MH14LV1826"/>
    <s v="XTREME 160R 4V STD"/>
    <d v="2024-09-11T00:00:00"/>
    <n v="30"/>
    <s v="02.06.26"/>
    <x v="0"/>
    <m/>
    <m/>
    <m/>
    <m/>
    <m/>
    <m/>
    <m/>
    <m/>
    <m/>
    <m/>
    <n v="2"/>
    <m/>
    <m/>
    <m/>
    <m/>
    <m/>
    <m/>
    <m/>
    <m/>
    <m/>
    <m/>
    <m/>
    <m/>
    <m/>
    <m/>
    <m/>
    <m/>
    <m/>
    <m/>
    <m/>
    <m/>
    <m/>
    <m/>
    <m/>
    <m/>
    <m/>
    <m/>
    <m/>
    <m/>
    <m/>
    <m/>
    <m/>
    <m/>
    <m/>
    <m/>
    <m/>
    <m/>
    <m/>
    <m/>
    <m/>
    <m/>
    <m/>
    <m/>
    <m/>
    <m/>
    <m/>
    <m/>
    <m/>
    <m/>
    <m/>
    <m/>
    <m/>
    <m/>
    <m/>
    <m/>
    <m/>
    <m/>
    <m/>
    <m/>
    <m/>
    <m/>
    <m/>
    <m/>
    <m/>
    <m/>
    <m/>
    <m/>
    <m/>
    <m/>
    <m/>
    <m/>
    <m/>
    <m/>
    <m/>
    <m/>
    <m/>
    <m/>
    <m/>
    <m/>
    <m/>
    <m/>
    <m/>
    <m/>
    <m/>
    <x v="2"/>
    <x v="0"/>
    <s v="ZBHT0013"/>
    <s v="A6UAhFU2qQEc"/>
    <s v="Allocated"/>
    <s v="Promise To Pay (PTP)"/>
    <s v="Ptp  3rd party "/>
    <d v="2026-06-08T00:00:00"/>
    <m/>
    <m/>
    <m/>
    <m/>
    <s v="727"/>
    <n v="5167"/>
    <n v="24367"/>
    <x v="0"/>
  </r>
  <r>
    <n v="463953257"/>
    <s v="CHETAN SATABIR TUSAMAD"/>
    <s v="COLLECT"/>
    <x v="1"/>
    <n v="3960"/>
    <m/>
    <m/>
    <m/>
    <n v="3761"/>
    <n v="11240"/>
    <n v="4348"/>
    <n v="11686"/>
    <x v="1"/>
    <s v="STABLE"/>
    <x v="1"/>
    <x v="14"/>
    <n v="59186"/>
    <n v="630"/>
    <n v="0"/>
    <n v="6300"/>
    <s v="03.05.26"/>
    <n v="0.1973927981944959"/>
    <n v="1.5669568476456373E-2"/>
    <s v="STABLE"/>
    <s v="PAID"/>
    <s v="PAID"/>
    <s v="-"/>
    <m/>
    <m/>
    <m/>
    <m/>
    <s v="REPO"/>
    <s v="-"/>
    <s v="DAPODI"/>
    <s v="-"/>
    <s v="-"/>
    <s v="-"/>
    <n v="18170"/>
    <n v="59186"/>
    <n v="88"/>
    <n v="67"/>
    <s v="STABLE"/>
    <m/>
    <m/>
    <m/>
    <m/>
    <s v="REGULAR"/>
    <s v="MH14LT9936"/>
    <s v="HONDA ACTIVA 6G H SMART"/>
    <d v="2024-09-05T00:00:00"/>
    <n v="36"/>
    <s v="02.06.26"/>
    <x v="0"/>
    <m/>
    <n v="1"/>
    <m/>
    <m/>
    <n v="1"/>
    <m/>
    <m/>
    <n v="2"/>
    <m/>
    <m/>
    <m/>
    <m/>
    <m/>
    <m/>
    <m/>
    <m/>
    <m/>
    <m/>
    <m/>
    <m/>
    <m/>
    <m/>
    <m/>
    <m/>
    <m/>
    <m/>
    <m/>
    <m/>
    <m/>
    <m/>
    <m/>
    <m/>
    <m/>
    <m/>
    <m/>
    <m/>
    <m/>
    <m/>
    <m/>
    <m/>
    <m/>
    <m/>
    <m/>
    <m/>
    <m/>
    <m/>
    <m/>
    <m/>
    <m/>
    <m/>
    <m/>
    <m/>
    <m/>
    <m/>
    <m/>
    <m/>
    <m/>
    <m/>
    <m/>
    <m/>
    <m/>
    <m/>
    <m/>
    <m/>
    <m/>
    <m/>
    <m/>
    <m/>
    <m/>
    <m/>
    <m/>
    <m/>
    <m/>
    <m/>
    <m/>
    <m/>
    <m/>
    <m/>
    <m/>
    <m/>
    <m/>
    <m/>
    <m/>
    <m/>
    <m/>
    <m/>
    <m/>
    <m/>
    <m/>
    <m/>
    <m/>
    <m/>
    <m/>
    <m/>
    <x v="4"/>
    <x v="0"/>
    <s v="ZBHT0009"/>
    <s v="k2HBnvsKpOJc"/>
    <s v="Allocated"/>
    <s v="Payment (PAID)"/>
    <s v="Payment (PAID)"/>
    <d v="2026-06-03T00:00:00"/>
    <m/>
    <m/>
    <m/>
    <m/>
    <s v="645"/>
    <n v="4348"/>
    <n v="15646"/>
    <x v="1"/>
  </r>
  <r>
    <n v="464516840"/>
    <s v="RUKMINI NARSING NARAL"/>
    <m/>
    <x v="0"/>
    <m/>
    <m/>
    <m/>
    <m/>
    <n v="3458"/>
    <n v="6916"/>
    <n v="3549"/>
    <n v="10576"/>
    <x v="4"/>
    <s v="FLOW"/>
    <x v="0"/>
    <x v="15"/>
    <n v="58758"/>
    <n v="91"/>
    <n v="0"/>
    <n v="2700"/>
    <s v="-"/>
    <n v="0.41032976803567561"/>
    <n v="1.3009690027097497E-2"/>
    <s v="FLOW"/>
    <s v="-"/>
    <s v="-"/>
    <s v="-"/>
    <m/>
    <m/>
    <m/>
    <m/>
    <s v="-"/>
    <s v="-"/>
    <s v="GHORPADI PETH"/>
    <s v="-"/>
    <s v="-"/>
    <s v="-"/>
    <n v="9707"/>
    <n v="58758"/>
    <n v="57"/>
    <n v="67"/>
    <s v="FLOW"/>
    <m/>
    <m/>
    <m/>
    <m/>
    <s v="REGULAR"/>
    <s v="MH12XK7423"/>
    <s v="HONDA ACTIVA 6G DLX BS VI"/>
    <d v="2024-10-31T00:00:00"/>
    <n v="36"/>
    <s v="02.06.26"/>
    <x v="0"/>
    <m/>
    <m/>
    <m/>
    <m/>
    <m/>
    <m/>
    <m/>
    <m/>
    <m/>
    <m/>
    <m/>
    <m/>
    <m/>
    <m/>
    <m/>
    <m/>
    <m/>
    <m/>
    <m/>
    <m/>
    <m/>
    <m/>
    <m/>
    <m/>
    <m/>
    <n v="1"/>
    <m/>
    <m/>
    <m/>
    <m/>
    <m/>
    <m/>
    <m/>
    <m/>
    <m/>
    <m/>
    <m/>
    <m/>
    <m/>
    <m/>
    <m/>
    <m/>
    <m/>
    <m/>
    <m/>
    <m/>
    <m/>
    <m/>
    <m/>
    <m/>
    <m/>
    <m/>
    <m/>
    <m/>
    <m/>
    <m/>
    <m/>
    <m/>
    <m/>
    <m/>
    <m/>
    <m/>
    <m/>
    <m/>
    <m/>
    <m/>
    <m/>
    <m/>
    <m/>
    <m/>
    <m/>
    <m/>
    <m/>
    <m/>
    <m/>
    <m/>
    <m/>
    <m/>
    <m/>
    <m/>
    <m/>
    <m/>
    <m/>
    <m/>
    <m/>
    <m/>
    <m/>
    <m/>
    <m/>
    <m/>
    <m/>
    <m/>
    <m/>
    <m/>
    <x v="1"/>
    <x v="0"/>
    <s v="DUWT0014"/>
    <s v="BPz2nxitS7"/>
    <s v="Allocated"/>
    <s v="Shifted (NC_SFTD)"/>
    <s v="Customer shifted from residence address "/>
    <d v="2026-06-09T00:00:00"/>
    <m/>
    <m/>
    <m/>
    <m/>
    <s v="202"/>
    <n v="3549"/>
    <n v="10576"/>
    <x v="0"/>
  </r>
  <r>
    <n v="465436824"/>
    <s v="ADIKA SHARAD BELHEKAR"/>
    <m/>
    <x v="0"/>
    <m/>
    <m/>
    <m/>
    <m/>
    <n v="3311"/>
    <n v="3192"/>
    <n v="3311"/>
    <n v="6685"/>
    <x v="0"/>
    <s v="FLOW"/>
    <x v="0"/>
    <x v="9"/>
    <n v="58722"/>
    <n v="119"/>
    <n v="0"/>
    <n v="3988"/>
    <s v="-"/>
    <n v="2.5324348050056251E-2"/>
    <n v="3.293196008215061E-3"/>
    <s v="FLOW"/>
    <s v="-"/>
    <s v="-"/>
    <s v="-"/>
    <m/>
    <m/>
    <m/>
    <m/>
    <m/>
    <m/>
    <s v="BORI BK"/>
    <m/>
    <m/>
    <m/>
    <n v="7299"/>
    <n v="58722"/>
    <n v="27"/>
    <n v="37"/>
    <s v="FLOW"/>
    <m/>
    <m/>
    <m/>
    <m/>
    <s v="-"/>
    <s v="MH14MD7627"/>
    <s v="HONDA ACTIVA STD"/>
    <d v="2025-02-06T00:00:00"/>
    <n v="36"/>
    <s v="10.06.26"/>
    <x v="0"/>
    <m/>
    <m/>
    <m/>
    <m/>
    <m/>
    <m/>
    <m/>
    <m/>
    <m/>
    <m/>
    <m/>
    <m/>
    <m/>
    <m/>
    <m/>
    <m/>
    <m/>
    <m/>
    <m/>
    <m/>
    <m/>
    <m/>
    <m/>
    <m/>
    <m/>
    <m/>
    <m/>
    <m/>
    <m/>
    <m/>
    <m/>
    <m/>
    <m/>
    <m/>
    <m/>
    <m/>
    <m/>
    <m/>
    <m/>
    <m/>
    <m/>
    <m/>
    <m/>
    <m/>
    <m/>
    <m/>
    <m/>
    <m/>
    <m/>
    <m/>
    <m/>
    <m/>
    <m/>
    <m/>
    <m/>
    <m/>
    <m/>
    <m/>
    <m/>
    <m/>
    <m/>
    <m/>
    <m/>
    <m/>
    <m/>
    <m/>
    <m/>
    <m/>
    <m/>
    <m/>
    <m/>
    <m/>
    <m/>
    <m/>
    <m/>
    <m/>
    <m/>
    <m/>
    <m/>
    <m/>
    <m/>
    <m/>
    <m/>
    <m/>
    <m/>
    <m/>
    <m/>
    <m/>
    <m/>
    <m/>
    <m/>
    <m/>
    <m/>
    <m/>
    <x v="3"/>
    <x v="1"/>
    <s v="ZBHT0021"/>
    <s v="A62wHCoZwm"/>
    <s v="Allocated"/>
    <m/>
    <m/>
    <m/>
    <m/>
    <m/>
    <m/>
    <m/>
    <s v="182"/>
    <n v="3311"/>
    <n v="6685"/>
    <x v="2"/>
  </r>
  <r>
    <n v="463815869"/>
    <s v="RAHUL HONAJI VADEKAR"/>
    <s v="ONLINE"/>
    <x v="1"/>
    <n v="4103"/>
    <m/>
    <m/>
    <m/>
    <n v="3797"/>
    <n v="10761"/>
    <n v="3518"/>
    <n v="10912"/>
    <x v="1"/>
    <s v="STABLE"/>
    <x v="1"/>
    <x v="8"/>
    <n v="58688"/>
    <n v="351"/>
    <n v="0"/>
    <n v="2250"/>
    <s v="02.05.26"/>
    <n v="0.18189293179774393"/>
    <n v="1.5537722345593072E-2"/>
    <s v="STABLE"/>
    <s v="PAID"/>
    <s v="PAID"/>
    <s v="-"/>
    <m/>
    <m/>
    <m/>
    <m/>
    <s v="REPO"/>
    <s v="-"/>
    <s v="AHUPE"/>
    <s v="-"/>
    <s v="-"/>
    <s v="-"/>
    <n v="13362"/>
    <n v="58688"/>
    <n v="88"/>
    <n v="67"/>
    <s v="STABLE"/>
    <m/>
    <m/>
    <m/>
    <m/>
    <s v="REGULAR"/>
    <s v="MH14LT6037"/>
    <s v="HONDA UNICORN 160 BSVI"/>
    <d v="2024-08-20T00:00:00"/>
    <n v="36"/>
    <s v="02.06.26"/>
    <x v="0"/>
    <m/>
    <m/>
    <m/>
    <m/>
    <m/>
    <m/>
    <m/>
    <n v="1"/>
    <m/>
    <m/>
    <m/>
    <m/>
    <m/>
    <m/>
    <m/>
    <m/>
    <m/>
    <m/>
    <m/>
    <m/>
    <m/>
    <m/>
    <m/>
    <m/>
    <m/>
    <m/>
    <m/>
    <m/>
    <m/>
    <m/>
    <m/>
    <m/>
    <m/>
    <m/>
    <m/>
    <m/>
    <m/>
    <m/>
    <m/>
    <m/>
    <m/>
    <m/>
    <m/>
    <m/>
    <m/>
    <m/>
    <m/>
    <m/>
    <m/>
    <m/>
    <m/>
    <m/>
    <m/>
    <m/>
    <m/>
    <m/>
    <m/>
    <m/>
    <m/>
    <m/>
    <m/>
    <m/>
    <m/>
    <m/>
    <m/>
    <m/>
    <m/>
    <m/>
    <m/>
    <m/>
    <m/>
    <m/>
    <m/>
    <m/>
    <m/>
    <m/>
    <m/>
    <m/>
    <m/>
    <m/>
    <m/>
    <m/>
    <m/>
    <m/>
    <m/>
    <m/>
    <m/>
    <m/>
    <m/>
    <m/>
    <m/>
    <m/>
    <m/>
    <m/>
    <x v="1"/>
    <x v="0"/>
    <s v="DUWT0029"/>
    <s v="B2vbnqFFPZz"/>
    <s v="Allocated"/>
    <s v="Promise To Pay (PTP)"/>
    <s v="Promise to pay 3 Jun "/>
    <d v="2026-06-03T00:00:00"/>
    <m/>
    <m/>
    <m/>
    <m/>
    <s v="457"/>
    <n v="3518"/>
    <n v="15015"/>
    <x v="1"/>
  </r>
  <r>
    <n v="464267897"/>
    <s v="HEMRAJ MANOHAR KALOKAR"/>
    <m/>
    <x v="0"/>
    <m/>
    <m/>
    <m/>
    <s v="BANK RB 11"/>
    <n v="2487"/>
    <n v="986"/>
    <n v="1004"/>
    <n v="3491"/>
    <x v="0"/>
    <s v="RB"/>
    <x v="0"/>
    <x v="9"/>
    <n v="58547"/>
    <n v="18"/>
    <n v="0"/>
    <n v="900"/>
    <s v="-"/>
    <n v="2.5248877853047295E-2"/>
    <n v="3.2833818107858583E-3"/>
    <s v="RB"/>
    <s v="PAID"/>
    <s v="-"/>
    <s v="-"/>
    <m/>
    <m/>
    <m/>
    <m/>
    <s v="-"/>
    <s v="-"/>
    <s v="NARAYAN GAON"/>
    <s v="-"/>
    <s v="-"/>
    <s v="-"/>
    <n v="1904"/>
    <n v="58547"/>
    <n v="27"/>
    <n v="0"/>
    <s v="RB"/>
    <m/>
    <m/>
    <m/>
    <m/>
    <s v="REGULAR"/>
    <s v="MH15JZ2403"/>
    <s v="HF DELUXE DRS CS FI"/>
    <d v="2024-10-09T00:00:00"/>
    <n v="48"/>
    <s v="02.06.26"/>
    <x v="0"/>
    <m/>
    <m/>
    <m/>
    <m/>
    <m/>
    <m/>
    <m/>
    <m/>
    <m/>
    <m/>
    <n v="1"/>
    <m/>
    <m/>
    <m/>
    <m/>
    <m/>
    <n v="1"/>
    <m/>
    <m/>
    <m/>
    <m/>
    <m/>
    <m/>
    <m/>
    <m/>
    <m/>
    <m/>
    <m/>
    <m/>
    <m/>
    <m/>
    <m/>
    <m/>
    <m/>
    <m/>
    <m/>
    <m/>
    <m/>
    <m/>
    <m/>
    <m/>
    <m/>
    <m/>
    <m/>
    <m/>
    <m/>
    <m/>
    <m/>
    <m/>
    <m/>
    <m/>
    <m/>
    <m/>
    <m/>
    <m/>
    <m/>
    <m/>
    <m/>
    <m/>
    <m/>
    <m/>
    <m/>
    <m/>
    <m/>
    <m/>
    <m/>
    <m/>
    <m/>
    <m/>
    <m/>
    <m/>
    <m/>
    <m/>
    <m/>
    <m/>
    <m/>
    <m/>
    <m/>
    <m/>
    <m/>
    <m/>
    <m/>
    <m/>
    <m/>
    <m/>
    <m/>
    <m/>
    <m/>
    <m/>
    <m/>
    <m/>
    <m/>
    <m/>
    <m/>
    <x v="2"/>
    <x v="0"/>
    <s v="ZBHT0021"/>
    <s v="G6vIrQGPE9z"/>
    <s v="Allocated"/>
    <s v="Shifted (NC_SFTD)"/>
    <s v="Shifted "/>
    <d v="2026-06-06T00:00:00"/>
    <m/>
    <m/>
    <m/>
    <m/>
    <s v="18"/>
    <n v="1004"/>
    <n v="3491"/>
    <x v="0"/>
  </r>
  <r>
    <n v="461248304"/>
    <s v="AMIT DILIP SALUNKE"/>
    <m/>
    <x v="0"/>
    <m/>
    <m/>
    <m/>
    <m/>
    <n v="5805"/>
    <n v="17363"/>
    <n v="6344"/>
    <n v="23972"/>
    <x v="1"/>
    <s v="FLOW"/>
    <x v="0"/>
    <x v="1"/>
    <n v="58390"/>
    <n v="591"/>
    <n v="0"/>
    <n v="5832"/>
    <s v="FLOW"/>
    <n v="9.8490509387719305E-2"/>
    <n v="1.5458826468088526E-2"/>
    <s v="FLOW"/>
    <s v="-"/>
    <s v="MPTP"/>
    <s v="-"/>
    <m/>
    <m/>
    <m/>
    <m/>
    <s v="REPO"/>
    <s v="-"/>
    <s v="CHIKHALI"/>
    <s v="-"/>
    <s v="-"/>
    <s v="-"/>
    <n v="23786"/>
    <n v="58390"/>
    <n v="88"/>
    <n v="98"/>
    <s v="FLOW"/>
    <m/>
    <m/>
    <m/>
    <m/>
    <s v="REGULAR"/>
    <s v="MH14LG2803"/>
    <s v="BAJAJ PULSAR RS200 ABS TWIN CHANNEL"/>
    <d v="2023-12-26T00:00:00"/>
    <n v="36"/>
    <s v="02.06.26"/>
    <x v="0"/>
    <m/>
    <n v="1"/>
    <m/>
    <m/>
    <m/>
    <m/>
    <m/>
    <m/>
    <m/>
    <m/>
    <m/>
    <m/>
    <m/>
    <m/>
    <m/>
    <m/>
    <n v="1"/>
    <m/>
    <m/>
    <m/>
    <m/>
    <m/>
    <m/>
    <m/>
    <m/>
    <m/>
    <m/>
    <m/>
    <m/>
    <m/>
    <m/>
    <m/>
    <m/>
    <m/>
    <m/>
    <m/>
    <m/>
    <m/>
    <m/>
    <m/>
    <m/>
    <m/>
    <m/>
    <m/>
    <m/>
    <m/>
    <m/>
    <m/>
    <m/>
    <m/>
    <m/>
    <m/>
    <m/>
    <m/>
    <m/>
    <m/>
    <m/>
    <m/>
    <m/>
    <m/>
    <m/>
    <m/>
    <m/>
    <m/>
    <m/>
    <m/>
    <m/>
    <m/>
    <m/>
    <m/>
    <m/>
    <m/>
    <m/>
    <m/>
    <m/>
    <m/>
    <m/>
    <m/>
    <m/>
    <m/>
    <m/>
    <m/>
    <m/>
    <m/>
    <m/>
    <m/>
    <m/>
    <m/>
    <m/>
    <m/>
    <m/>
    <m/>
    <m/>
    <m/>
    <x v="2"/>
    <x v="0"/>
    <s v="ZBHT0011"/>
    <s v="GoOEd3YB57"/>
    <s v="Allocated"/>
    <s v="Address Not Found (NC_ANF)"/>
    <s v="Visit cm residence address cm address not found no such person "/>
    <d v="2026-06-06T00:00:00"/>
    <m/>
    <m/>
    <m/>
    <m/>
    <s v="804"/>
    <n v="6344"/>
    <n v="23972"/>
    <x v="1"/>
  </r>
  <r>
    <n v="464238969"/>
    <s v="SWAPNIL VASANT GAIKWAD"/>
    <m/>
    <x v="0"/>
    <m/>
    <m/>
    <m/>
    <s v="BANK STABLE 11"/>
    <n v="3345"/>
    <n v="13530"/>
    <n v="1294"/>
    <n v="18082"/>
    <x v="5"/>
    <s v="STABLE"/>
    <x v="0"/>
    <x v="14"/>
    <n v="58261"/>
    <n v="1144"/>
    <n v="0"/>
    <n v="1350"/>
    <s v="STABLE"/>
    <n v="0.538058736608792"/>
    <n v="2.8359443319816088E-2"/>
    <s v="STABLE"/>
    <s v="PAID"/>
    <s v="PAID"/>
    <s v="-"/>
    <m/>
    <m/>
    <m/>
    <m/>
    <s v="-"/>
    <s v="-"/>
    <s v="DAPODI"/>
    <s v="-"/>
    <s v="-"/>
    <s v="-"/>
    <n v="16024"/>
    <n v="58261"/>
    <n v="147"/>
    <n v="126"/>
    <s v="STABLE"/>
    <m/>
    <m/>
    <m/>
    <m/>
    <s v="NPA"/>
    <s v="MH14LV9895"/>
    <s v="HONDA ACTIVA 6G DLX BS VI"/>
    <d v="2024-10-07T00:00:00"/>
    <n v="36"/>
    <s v="02.06.26"/>
    <x v="0"/>
    <m/>
    <m/>
    <m/>
    <m/>
    <m/>
    <m/>
    <m/>
    <m/>
    <m/>
    <m/>
    <n v="1"/>
    <m/>
    <m/>
    <m/>
    <m/>
    <m/>
    <m/>
    <m/>
    <m/>
    <m/>
    <m/>
    <m/>
    <m/>
    <m/>
    <m/>
    <m/>
    <m/>
    <m/>
    <m/>
    <m/>
    <m/>
    <m/>
    <m/>
    <m/>
    <m/>
    <m/>
    <m/>
    <m/>
    <m/>
    <m/>
    <m/>
    <m/>
    <m/>
    <m/>
    <m/>
    <m/>
    <m/>
    <m/>
    <m/>
    <m/>
    <m/>
    <m/>
    <m/>
    <m/>
    <m/>
    <m/>
    <m/>
    <m/>
    <m/>
    <m/>
    <m/>
    <m/>
    <m/>
    <m/>
    <m/>
    <m/>
    <m/>
    <m/>
    <m/>
    <m/>
    <m/>
    <m/>
    <m/>
    <m/>
    <m/>
    <m/>
    <m/>
    <m/>
    <m/>
    <m/>
    <m/>
    <m/>
    <m/>
    <m/>
    <m/>
    <m/>
    <m/>
    <m/>
    <m/>
    <m/>
    <m/>
    <m/>
    <m/>
    <m/>
    <x v="1"/>
    <x v="0"/>
    <s v="ZBHT0009"/>
    <s v="BPGmulnYkZm"/>
    <s v="Allocated"/>
    <s v="Left Message (LMCB)"/>
    <s v="Msg to wife "/>
    <d v="2026-06-04T00:00:00"/>
    <m/>
    <m/>
    <m/>
    <m/>
    <s v="1207"/>
    <n v="1294"/>
    <n v="18082"/>
    <x v="0"/>
  </r>
  <r>
    <n v="464137329"/>
    <s v="SANDESH PRAKASH TAWHARE"/>
    <s v="ONLINE"/>
    <x v="10"/>
    <n v="3162"/>
    <m/>
    <m/>
    <m/>
    <n v="3159"/>
    <n v="14952"/>
    <n v="3507"/>
    <n v="16150"/>
    <x v="5"/>
    <s v="STABLE"/>
    <x v="1"/>
    <x v="8"/>
    <n v="58162"/>
    <n v="1191"/>
    <n v="0"/>
    <n v="5400"/>
    <s v="05.05.26"/>
    <n v="0.60397316773240994"/>
    <n v="2.8311253537823645E-2"/>
    <s v="STABLE"/>
    <s v="PAID"/>
    <s v="PAID"/>
    <s v="-"/>
    <m/>
    <m/>
    <m/>
    <m/>
    <s v="REPO"/>
    <s v="-"/>
    <s v="NIRGOOODSAR"/>
    <s v="-"/>
    <s v="-"/>
    <s v="-"/>
    <n v="21543"/>
    <n v="58162"/>
    <n v="147"/>
    <n v="126"/>
    <s v="STABLE"/>
    <m/>
    <m/>
    <m/>
    <m/>
    <s v="NPA"/>
    <s v="MH14LW8931"/>
    <s v="SPLENDOR PLUS I3S DRS C FI OTHERS"/>
    <d v="2024-09-28T00:00:00"/>
    <n v="36"/>
    <s v="02.06.26"/>
    <x v="0"/>
    <m/>
    <m/>
    <m/>
    <m/>
    <m/>
    <m/>
    <m/>
    <m/>
    <m/>
    <m/>
    <n v="1"/>
    <m/>
    <m/>
    <m/>
    <m/>
    <m/>
    <m/>
    <m/>
    <m/>
    <m/>
    <m/>
    <m/>
    <m/>
    <m/>
    <m/>
    <m/>
    <m/>
    <m/>
    <m/>
    <m/>
    <m/>
    <m/>
    <m/>
    <m/>
    <m/>
    <m/>
    <m/>
    <m/>
    <m/>
    <m/>
    <m/>
    <m/>
    <m/>
    <m/>
    <m/>
    <m/>
    <m/>
    <m/>
    <m/>
    <m/>
    <m/>
    <m/>
    <m/>
    <m/>
    <m/>
    <m/>
    <m/>
    <m/>
    <m/>
    <m/>
    <m/>
    <m/>
    <m/>
    <m/>
    <m/>
    <m/>
    <m/>
    <m/>
    <m/>
    <m/>
    <m/>
    <m/>
    <m/>
    <m/>
    <m/>
    <m/>
    <m/>
    <m/>
    <m/>
    <m/>
    <m/>
    <m/>
    <m/>
    <m/>
    <m/>
    <m/>
    <m/>
    <m/>
    <m/>
    <m/>
    <m/>
    <m/>
    <m/>
    <m/>
    <x v="1"/>
    <x v="0"/>
    <s v="DUWT0029"/>
    <s v="B6w_Dnbl-7"/>
    <s v="Allocated"/>
    <e v="#N/A"/>
    <e v="#N/A"/>
    <e v="#N/A"/>
    <m/>
    <m/>
    <m/>
    <m/>
    <s v="1201"/>
    <n v="3507"/>
    <n v="19312"/>
    <x v="0"/>
  </r>
  <r>
    <n v="456991270"/>
    <s v="SHIVDAS DILIP CHAVAN"/>
    <m/>
    <x v="0"/>
    <m/>
    <m/>
    <m/>
    <m/>
    <n v="5378"/>
    <n v="8538"/>
    <n v="3397"/>
    <n v="14274"/>
    <x v="4"/>
    <s v="FLOW"/>
    <x v="0"/>
    <x v="2"/>
    <n v="58109"/>
    <n v="237"/>
    <n v="0"/>
    <n v="6300"/>
    <s v="STABLE"/>
    <n v="0.26809678686630706"/>
    <n v="1.2865994039698568E-2"/>
    <s v="FLOW"/>
    <s v="-"/>
    <s v="PAID"/>
    <s v="-"/>
    <m/>
    <m/>
    <m/>
    <m/>
    <s v="-"/>
    <s v="-"/>
    <s v="BHOR"/>
    <s v="-"/>
    <s v="-"/>
    <s v="-"/>
    <n v="15075"/>
    <n v="58109"/>
    <n v="57"/>
    <n v="67"/>
    <s v="FLOW"/>
    <m/>
    <m/>
    <m/>
    <m/>
    <s v="NPA"/>
    <s v="MH12VE8225"/>
    <s v="CLASSIC 350 CHROME RED"/>
    <d v="2023-02-24T00:00:00"/>
    <n v="48"/>
    <s v="02.06.26"/>
    <x v="0"/>
    <m/>
    <m/>
    <m/>
    <m/>
    <m/>
    <m/>
    <m/>
    <m/>
    <m/>
    <m/>
    <m/>
    <m/>
    <m/>
    <m/>
    <m/>
    <m/>
    <m/>
    <m/>
    <m/>
    <m/>
    <m/>
    <m/>
    <n v="1"/>
    <m/>
    <m/>
    <m/>
    <m/>
    <m/>
    <m/>
    <m/>
    <m/>
    <m/>
    <m/>
    <m/>
    <m/>
    <m/>
    <m/>
    <m/>
    <m/>
    <m/>
    <m/>
    <m/>
    <m/>
    <m/>
    <m/>
    <m/>
    <m/>
    <m/>
    <m/>
    <m/>
    <m/>
    <m/>
    <m/>
    <m/>
    <m/>
    <m/>
    <m/>
    <m/>
    <m/>
    <m/>
    <m/>
    <m/>
    <m/>
    <m/>
    <m/>
    <m/>
    <m/>
    <m/>
    <m/>
    <m/>
    <m/>
    <m/>
    <m/>
    <m/>
    <m/>
    <m/>
    <m/>
    <m/>
    <m/>
    <m/>
    <m/>
    <m/>
    <m/>
    <m/>
    <m/>
    <m/>
    <m/>
    <m/>
    <m/>
    <m/>
    <m/>
    <m/>
    <m/>
    <m/>
    <x v="1"/>
    <x v="0"/>
    <s v="DUWT0011"/>
    <s v="AP7uocdGiz"/>
    <s v="Allocated"/>
    <s v="Promise To Pay (PTP)"/>
    <s v="Customer home visit promise to pay amt. 6000 ptp date 16.06.2026"/>
    <d v="2026-06-16T00:00:00"/>
    <m/>
    <m/>
    <m/>
    <m/>
    <s v="358"/>
    <n v="3397"/>
    <n v="14274"/>
    <x v="0"/>
  </r>
  <r>
    <n v="464989124"/>
    <s v="SAGAR BHARAT GAIKAWAD"/>
    <m/>
    <x v="0"/>
    <m/>
    <m/>
    <m/>
    <m/>
    <n v="3106"/>
    <n v="11947"/>
    <n v="3190"/>
    <n v="15855"/>
    <x v="2"/>
    <s v="FLOW"/>
    <x v="0"/>
    <x v="3"/>
    <n v="57998"/>
    <n v="561"/>
    <n v="0"/>
    <n v="2700"/>
    <s v="18.05.26"/>
    <n v="0.68797077209589219"/>
    <n v="1.9041840447099702E-2"/>
    <s v="FLOW"/>
    <s v="-"/>
    <s v="NC"/>
    <s v="-"/>
    <m/>
    <m/>
    <m/>
    <m/>
    <s v="REPO"/>
    <s v="-"/>
    <s v="CHAKAN"/>
    <s v="-"/>
    <s v="-"/>
    <s v="-"/>
    <n v="15208"/>
    <n v="57998"/>
    <n v="116"/>
    <n v="126"/>
    <s v="FLOW"/>
    <m/>
    <m/>
    <m/>
    <m/>
    <s v="NPA"/>
    <s v="MH14MB2217"/>
    <s v="SPLENDOR PLUS I3S BS6 FI DRUM SELF"/>
    <d v="2024-12-19T00:00:00"/>
    <n v="36"/>
    <s v="02.06.26"/>
    <x v="0"/>
    <m/>
    <m/>
    <m/>
    <m/>
    <m/>
    <m/>
    <m/>
    <m/>
    <m/>
    <m/>
    <n v="1"/>
    <m/>
    <m/>
    <m/>
    <m/>
    <m/>
    <m/>
    <m/>
    <m/>
    <m/>
    <m/>
    <m/>
    <m/>
    <m/>
    <m/>
    <m/>
    <m/>
    <m/>
    <m/>
    <m/>
    <m/>
    <m/>
    <m/>
    <m/>
    <m/>
    <m/>
    <m/>
    <m/>
    <m/>
    <m/>
    <m/>
    <m/>
    <m/>
    <m/>
    <m/>
    <m/>
    <m/>
    <m/>
    <m/>
    <m/>
    <m/>
    <m/>
    <m/>
    <m/>
    <m/>
    <m/>
    <m/>
    <m/>
    <m/>
    <m/>
    <m/>
    <m/>
    <m/>
    <m/>
    <m/>
    <m/>
    <m/>
    <m/>
    <m/>
    <m/>
    <m/>
    <m/>
    <m/>
    <m/>
    <m/>
    <m/>
    <m/>
    <m/>
    <m/>
    <m/>
    <m/>
    <m/>
    <m/>
    <m/>
    <m/>
    <m/>
    <m/>
    <m/>
    <m/>
    <m/>
    <m/>
    <m/>
    <m/>
    <m/>
    <x v="1"/>
    <x v="0"/>
    <s v="DUWT0017"/>
    <s v="G6D9K8kEDm"/>
    <s v="Allocated"/>
    <s v="Shifted (NC_SFTD)"/>
    <s v="Customer shifted from residence as per neighbor "/>
    <d v="2026-06-04T00:00:00"/>
    <m/>
    <m/>
    <m/>
    <m/>
    <s v="802"/>
    <n v="3190"/>
    <n v="15855"/>
    <x v="0"/>
  </r>
  <r>
    <n v="466451006"/>
    <s v="ARBAJ SULTAN PATHAN"/>
    <s v="ONLINE"/>
    <x v="1"/>
    <n v="2853"/>
    <m/>
    <m/>
    <s v="BANK RB 05"/>
    <n v="2734"/>
    <n v="2125"/>
    <n v="2181"/>
    <n v="2060"/>
    <x v="0"/>
    <s v="RB"/>
    <x v="1"/>
    <x v="9"/>
    <n v="57755"/>
    <n v="56"/>
    <n v="0"/>
    <n v="4050"/>
    <s v="15.05.26"/>
    <n v="2.4907321304298197E-2"/>
    <n v="3.2389655572776957E-3"/>
    <s v="RB"/>
    <s v="PAID"/>
    <s v="PTP"/>
    <s v="-"/>
    <m/>
    <m/>
    <m/>
    <m/>
    <s v="-"/>
    <s v="-"/>
    <s v="JUNNAR"/>
    <s v="-"/>
    <s v="-"/>
    <s v="-"/>
    <n v="6231"/>
    <n v="57755"/>
    <n v="27"/>
    <n v="6"/>
    <s v="STABLE"/>
    <m/>
    <m/>
    <m/>
    <m/>
    <s v="REGULAR"/>
    <s v="MH14MN8570"/>
    <s v="TVS XL 100 COM ITS"/>
    <d v="2025-07-03T00:00:00"/>
    <n v="36"/>
    <s v="02.06.26"/>
    <x v="0"/>
    <m/>
    <m/>
    <m/>
    <m/>
    <m/>
    <m/>
    <m/>
    <n v="1"/>
    <m/>
    <m/>
    <m/>
    <m/>
    <m/>
    <m/>
    <m/>
    <m/>
    <m/>
    <m/>
    <m/>
    <m/>
    <m/>
    <m/>
    <m/>
    <m/>
    <m/>
    <m/>
    <m/>
    <m/>
    <m/>
    <m/>
    <m/>
    <m/>
    <m/>
    <m/>
    <m/>
    <m/>
    <m/>
    <m/>
    <m/>
    <m/>
    <m/>
    <m/>
    <m/>
    <m/>
    <m/>
    <m/>
    <m/>
    <m/>
    <m/>
    <m/>
    <m/>
    <m/>
    <m/>
    <m/>
    <m/>
    <m/>
    <m/>
    <m/>
    <m/>
    <m/>
    <m/>
    <m/>
    <m/>
    <m/>
    <m/>
    <m/>
    <m/>
    <m/>
    <m/>
    <m/>
    <m/>
    <m/>
    <m/>
    <m/>
    <m/>
    <m/>
    <m/>
    <m/>
    <m/>
    <m/>
    <m/>
    <m/>
    <m/>
    <m/>
    <m/>
    <m/>
    <m/>
    <m/>
    <m/>
    <m/>
    <m/>
    <m/>
    <m/>
    <m/>
    <x v="1"/>
    <x v="0"/>
    <s v="ZBHT0021"/>
    <s v="APkX-FnzCs7"/>
    <s v="Allocated"/>
    <s v="Payment (PAID)"/>
    <s v="Paid "/>
    <d v="2026-06-03T00:00:00"/>
    <m/>
    <m/>
    <m/>
    <m/>
    <s v="54"/>
    <n v="2181"/>
    <n v="4913"/>
    <x v="0"/>
  </r>
  <r>
    <n v="464318531"/>
    <s v="PRASHANT DATTU SURWASE"/>
    <m/>
    <x v="0"/>
    <m/>
    <m/>
    <m/>
    <m/>
    <n v="3508"/>
    <n v="10413"/>
    <n v="3975"/>
    <n v="14712"/>
    <x v="1"/>
    <s v="FLOW"/>
    <x v="0"/>
    <x v="14"/>
    <n v="57587"/>
    <n v="578"/>
    <n v="0"/>
    <n v="3600"/>
    <s v="09.05.26"/>
    <n v="0.19205993088950826"/>
    <n v="1.5246231200853127E-2"/>
    <s v="FLOW"/>
    <s v="-"/>
    <s v="NC"/>
    <s v="-"/>
    <m/>
    <m/>
    <m/>
    <m/>
    <s v="REPO"/>
    <s v="-"/>
    <s v="DAPODI"/>
    <s v="-"/>
    <s v="-"/>
    <s v="-"/>
    <n v="14591"/>
    <n v="57587"/>
    <n v="88"/>
    <n v="98"/>
    <s v="FLOW"/>
    <m/>
    <m/>
    <m/>
    <m/>
    <s v="NPA"/>
    <s v="MH14LW5956"/>
    <s v="HONDA ACTIVA 125 SMART"/>
    <d v="2024-10-14T00:00:00"/>
    <n v="36"/>
    <s v="02.06.26"/>
    <x v="0"/>
    <m/>
    <m/>
    <m/>
    <m/>
    <m/>
    <m/>
    <m/>
    <m/>
    <m/>
    <m/>
    <n v="1"/>
    <m/>
    <m/>
    <m/>
    <m/>
    <m/>
    <m/>
    <m/>
    <m/>
    <m/>
    <m/>
    <m/>
    <m/>
    <m/>
    <m/>
    <m/>
    <m/>
    <m/>
    <m/>
    <m/>
    <m/>
    <m/>
    <m/>
    <m/>
    <m/>
    <m/>
    <m/>
    <m/>
    <m/>
    <m/>
    <m/>
    <m/>
    <m/>
    <m/>
    <m/>
    <m/>
    <m/>
    <m/>
    <m/>
    <m/>
    <m/>
    <m/>
    <m/>
    <m/>
    <m/>
    <m/>
    <m/>
    <m/>
    <m/>
    <m/>
    <m/>
    <m/>
    <m/>
    <m/>
    <m/>
    <m/>
    <m/>
    <m/>
    <m/>
    <m/>
    <m/>
    <m/>
    <m/>
    <m/>
    <m/>
    <m/>
    <m/>
    <m/>
    <m/>
    <m/>
    <m/>
    <m/>
    <m/>
    <m/>
    <m/>
    <m/>
    <m/>
    <m/>
    <m/>
    <m/>
    <m/>
    <m/>
    <m/>
    <m/>
    <x v="1"/>
    <x v="0"/>
    <s v="ZBHT0009"/>
    <s v="AoaswtRFsz"/>
    <s v="Allocated"/>
    <s v="Entry Restricted (NC_ER)"/>
    <s v="Defance erea entry not allow"/>
    <d v="2026-06-04T00:00:00"/>
    <m/>
    <m/>
    <m/>
    <m/>
    <s v="791"/>
    <n v="3975"/>
    <n v="14712"/>
    <x v="0"/>
  </r>
  <r>
    <n v="460419172"/>
    <s v="PRADEEP ARJUN PHALKE"/>
    <m/>
    <x v="0"/>
    <m/>
    <m/>
    <m/>
    <m/>
    <n v="3435"/>
    <n v="4147.99"/>
    <n v="921.98999999999978"/>
    <n v="7894.99"/>
    <x v="4"/>
    <s v="FLOW"/>
    <x v="0"/>
    <x v="1"/>
    <n v="57586.99"/>
    <n v="209"/>
    <n v="0"/>
    <n v="6300"/>
    <s v="30.05.26"/>
    <n v="0.10209403705088574"/>
    <n v="1.2750415083793921E-2"/>
    <s v="FLOW"/>
    <s v="-"/>
    <s v="PTP"/>
    <s v="-"/>
    <m/>
    <m/>
    <m/>
    <m/>
    <s v="-"/>
    <s v="-"/>
    <s v="CHINCHWAD"/>
    <s v="-"/>
    <s v="-"/>
    <s v="-"/>
    <n v="10656.99"/>
    <n v="57586.99"/>
    <n v="57"/>
    <n v="67"/>
    <s v="FLOW"/>
    <m/>
    <m/>
    <m/>
    <m/>
    <s v="REGULAR"/>
    <s v="MH14LD8053"/>
    <s v="SUZUKI BURGMAN STREET"/>
    <d v="2023-11-01T00:00:00"/>
    <n v="48"/>
    <s v="02.06.26"/>
    <x v="0"/>
    <m/>
    <m/>
    <m/>
    <m/>
    <m/>
    <m/>
    <m/>
    <m/>
    <m/>
    <m/>
    <n v="1"/>
    <m/>
    <m/>
    <m/>
    <m/>
    <m/>
    <m/>
    <m/>
    <m/>
    <m/>
    <m/>
    <m/>
    <m/>
    <m/>
    <m/>
    <m/>
    <m/>
    <m/>
    <m/>
    <m/>
    <m/>
    <m/>
    <m/>
    <m/>
    <m/>
    <m/>
    <m/>
    <m/>
    <m/>
    <m/>
    <m/>
    <m/>
    <m/>
    <m/>
    <m/>
    <m/>
    <m/>
    <m/>
    <m/>
    <m/>
    <m/>
    <m/>
    <m/>
    <m/>
    <m/>
    <m/>
    <m/>
    <m/>
    <m/>
    <m/>
    <m/>
    <m/>
    <m/>
    <m/>
    <m/>
    <m/>
    <m/>
    <m/>
    <m/>
    <m/>
    <m/>
    <m/>
    <m/>
    <m/>
    <m/>
    <m/>
    <m/>
    <m/>
    <m/>
    <m/>
    <m/>
    <m/>
    <m/>
    <m/>
    <m/>
    <m/>
    <m/>
    <m/>
    <m/>
    <m/>
    <m/>
    <m/>
    <m/>
    <m/>
    <x v="1"/>
    <x v="0"/>
    <s v="ZBHT0011"/>
    <s v="G6wAKtHm_NJc"/>
    <s v="Allocated"/>
    <s v="Shifted (NC_SFTD)"/>
    <s v="Visit cm residence address cm shifted for a long time confirm with neighbour"/>
    <d v="2026-06-04T00:00:00"/>
    <m/>
    <m/>
    <m/>
    <m/>
    <s v="312"/>
    <n v="921.98999999999978"/>
    <n v="7894.99"/>
    <x v="0"/>
  </r>
  <r>
    <n v="464693708"/>
    <s v="ARCHANA DINESH PAWALE"/>
    <m/>
    <x v="0"/>
    <m/>
    <m/>
    <m/>
    <m/>
    <n v="3546"/>
    <n v="3471"/>
    <n v="3508"/>
    <n v="7113"/>
    <x v="0"/>
    <s v="FLOW"/>
    <x v="0"/>
    <x v="7"/>
    <n v="57341"/>
    <n v="37"/>
    <n v="0"/>
    <n v="2690"/>
    <s v="-"/>
    <n v="6.2975718396652544E-2"/>
    <n v="3.2157479702166107E-3"/>
    <s v="FLOW"/>
    <s v="-"/>
    <s v="-"/>
    <s v="-"/>
    <m/>
    <m/>
    <m/>
    <m/>
    <s v="-"/>
    <s v="-"/>
    <s v="MAVAL"/>
    <s v="-"/>
    <s v="-"/>
    <s v="-"/>
    <n v="6198"/>
    <n v="57341"/>
    <n v="27"/>
    <n v="37"/>
    <s v="FLOW"/>
    <m/>
    <m/>
    <m/>
    <m/>
    <s v="REGULAR"/>
    <s v="MH14MA9847"/>
    <s v="HONDA DIO DLX BS VI"/>
    <d v="2024-11-16T00:00:00"/>
    <n v="36"/>
    <s v="02.06.26"/>
    <x v="0"/>
    <m/>
    <m/>
    <m/>
    <m/>
    <m/>
    <m/>
    <m/>
    <m/>
    <m/>
    <m/>
    <n v="1"/>
    <m/>
    <m/>
    <m/>
    <m/>
    <m/>
    <m/>
    <m/>
    <m/>
    <m/>
    <m/>
    <m/>
    <m/>
    <m/>
    <m/>
    <m/>
    <m/>
    <m/>
    <m/>
    <m/>
    <m/>
    <m/>
    <m/>
    <m/>
    <m/>
    <m/>
    <m/>
    <m/>
    <m/>
    <m/>
    <m/>
    <m/>
    <m/>
    <m/>
    <m/>
    <m/>
    <m/>
    <m/>
    <m/>
    <m/>
    <m/>
    <m/>
    <m/>
    <m/>
    <m/>
    <m/>
    <m/>
    <m/>
    <m/>
    <m/>
    <m/>
    <m/>
    <m/>
    <m/>
    <m/>
    <m/>
    <m/>
    <m/>
    <m/>
    <m/>
    <m/>
    <m/>
    <m/>
    <m/>
    <m/>
    <m/>
    <m/>
    <m/>
    <m/>
    <m/>
    <m/>
    <m/>
    <m/>
    <m/>
    <m/>
    <m/>
    <m/>
    <m/>
    <m/>
    <m/>
    <m/>
    <m/>
    <m/>
    <m/>
    <x v="1"/>
    <x v="0"/>
    <s v="ZBHT0013"/>
    <s v="A6zuGFttz7"/>
    <s v="Allocated"/>
    <s v="Promise To Pay (PTP)"/>
    <s v="Ptp"/>
    <d v="2026-06-08T00:00:00"/>
    <m/>
    <m/>
    <m/>
    <m/>
    <s v="96"/>
    <n v="3508"/>
    <n v="7113"/>
    <x v="0"/>
  </r>
  <r>
    <n v="462088489"/>
    <s v="SONU YADAV"/>
    <m/>
    <x v="0"/>
    <m/>
    <m/>
    <m/>
    <m/>
    <n v="4080"/>
    <n v="24479"/>
    <n v="5092"/>
    <n v="29975"/>
    <x v="3"/>
    <s v="FLOW"/>
    <x v="0"/>
    <x v="3"/>
    <n v="56988"/>
    <n v="1013"/>
    <n v="0"/>
    <n v="5063"/>
    <s v="FLOW"/>
    <n v="0.33728884823209221"/>
    <n v="2.393904400569518E-2"/>
    <s v="FLOW"/>
    <s v="-"/>
    <s v="NC"/>
    <s v="-"/>
    <m/>
    <m/>
    <m/>
    <m/>
    <s v="REPO"/>
    <s v="-"/>
    <s v="CHAKAN"/>
    <s v="-"/>
    <s v="-"/>
    <s v="-"/>
    <n v="30555"/>
    <n v="56988"/>
    <n v="178"/>
    <n v="188"/>
    <s v="FLOW"/>
    <m/>
    <m/>
    <m/>
    <m/>
    <s v="NPA"/>
    <s v="MH14LK6307"/>
    <s v="JUPITER ZX DISC SXC"/>
    <d v="2024-03-01T00:00:00"/>
    <n v="36"/>
    <s v="02.06.26"/>
    <x v="0"/>
    <m/>
    <m/>
    <m/>
    <m/>
    <m/>
    <m/>
    <m/>
    <m/>
    <m/>
    <m/>
    <n v="1"/>
    <m/>
    <m/>
    <m/>
    <m/>
    <m/>
    <m/>
    <m/>
    <m/>
    <m/>
    <m/>
    <m/>
    <m/>
    <m/>
    <m/>
    <m/>
    <m/>
    <m/>
    <m/>
    <m/>
    <m/>
    <m/>
    <m/>
    <m/>
    <m/>
    <m/>
    <m/>
    <m/>
    <m/>
    <m/>
    <m/>
    <m/>
    <m/>
    <m/>
    <m/>
    <m/>
    <m/>
    <m/>
    <m/>
    <m/>
    <m/>
    <m/>
    <m/>
    <m/>
    <m/>
    <m/>
    <m/>
    <m/>
    <m/>
    <m/>
    <m/>
    <m/>
    <m/>
    <m/>
    <m/>
    <m/>
    <m/>
    <m/>
    <m/>
    <m/>
    <m/>
    <m/>
    <m/>
    <m/>
    <m/>
    <m/>
    <m/>
    <m/>
    <m/>
    <m/>
    <m/>
    <m/>
    <m/>
    <m/>
    <m/>
    <m/>
    <m/>
    <m/>
    <m/>
    <m/>
    <m/>
    <m/>
    <m/>
    <m/>
    <x v="1"/>
    <x v="0"/>
    <s v="DUWT0017"/>
    <s v="A2RBNN72Bne7"/>
    <s v="Allocated"/>
    <s v="Shifted (NC_SFTD)"/>
    <s v="Customer left job as per security "/>
    <d v="2026-06-04T00:00:00"/>
    <m/>
    <m/>
    <m/>
    <m/>
    <s v="1416"/>
    <n v="5092"/>
    <n v="29975"/>
    <x v="0"/>
  </r>
  <r>
    <n v="465639719"/>
    <s v="BHUSHAN UTTAM PATIL"/>
    <m/>
    <x v="0"/>
    <m/>
    <m/>
    <m/>
    <m/>
    <n v="5665"/>
    <n v="5523"/>
    <n v="5679"/>
    <n v="11503"/>
    <x v="0"/>
    <s v="FLOW"/>
    <x v="0"/>
    <x v="12"/>
    <n v="56984"/>
    <n v="156"/>
    <n v="0"/>
    <n v="2700"/>
    <s v="31.05.26"/>
    <n v="5.631346654370941E-2"/>
    <n v="3.1957270074610372E-3"/>
    <s v="FLOW"/>
    <s v="-"/>
    <s v="MPTP"/>
    <s v="-"/>
    <m/>
    <m/>
    <m/>
    <m/>
    <s v="-"/>
    <s v="-"/>
    <s v="HINJEWADI"/>
    <s v="-"/>
    <s v="-"/>
    <s v="-"/>
    <n v="8379"/>
    <n v="56984"/>
    <n v="27"/>
    <n v="37"/>
    <s v="FLOW"/>
    <m/>
    <m/>
    <m/>
    <m/>
    <s v="REGULAR"/>
    <s v="MH19EQ1030"/>
    <s v="HUNTER 350 REBEL RED"/>
    <d v="2025-03-05T00:00:00"/>
    <n v="24"/>
    <s v="02.06.26"/>
    <x v="0"/>
    <m/>
    <m/>
    <m/>
    <m/>
    <m/>
    <m/>
    <m/>
    <n v="1"/>
    <m/>
    <m/>
    <m/>
    <m/>
    <m/>
    <m/>
    <m/>
    <m/>
    <m/>
    <m/>
    <m/>
    <m/>
    <m/>
    <m/>
    <m/>
    <m/>
    <m/>
    <m/>
    <m/>
    <m/>
    <m/>
    <m/>
    <m/>
    <m/>
    <m/>
    <m/>
    <m/>
    <m/>
    <m/>
    <m/>
    <m/>
    <m/>
    <m/>
    <m/>
    <m/>
    <m/>
    <m/>
    <m/>
    <m/>
    <m/>
    <m/>
    <m/>
    <m/>
    <m/>
    <m/>
    <m/>
    <m/>
    <m/>
    <m/>
    <m/>
    <m/>
    <m/>
    <m/>
    <m/>
    <m/>
    <m/>
    <m/>
    <m/>
    <m/>
    <m/>
    <m/>
    <m/>
    <m/>
    <m/>
    <m/>
    <m/>
    <m/>
    <m/>
    <m/>
    <m/>
    <m/>
    <m/>
    <m/>
    <m/>
    <m/>
    <m/>
    <m/>
    <m/>
    <m/>
    <m/>
    <m/>
    <m/>
    <m/>
    <m/>
    <m/>
    <m/>
    <x v="1"/>
    <x v="0"/>
    <s v="DUWT0030"/>
    <s v="kPfR00vpMVm"/>
    <s v="Allocated"/>
    <s v="Address Not Found (NC_ANF)"/>
    <s v="Address not found "/>
    <d v="2026-06-03T00:00:00"/>
    <m/>
    <m/>
    <m/>
    <m/>
    <s v="315"/>
    <n v="5679"/>
    <n v="11503"/>
    <x v="0"/>
  </r>
  <r>
    <n v="463427115"/>
    <s v="RAVINDRA SHANKAR MORE"/>
    <m/>
    <x v="0"/>
    <m/>
    <m/>
    <m/>
    <m/>
    <n v="3578"/>
    <n v="17821"/>
    <n v="4262"/>
    <n v="22480"/>
    <x v="5"/>
    <s v="FLOW"/>
    <x v="0"/>
    <x v="6"/>
    <n v="56961"/>
    <n v="753"/>
    <n v="0"/>
    <n v="0"/>
    <s v="-"/>
    <n v="0.16559476752978519"/>
    <n v="2.7726648202743589E-2"/>
    <s v="FLOW"/>
    <s v="-"/>
    <s v="-"/>
    <s v="-"/>
    <m/>
    <m/>
    <m/>
    <m/>
    <s v="-"/>
    <s v="-"/>
    <s v="ALEGAON PAGA"/>
    <s v="-"/>
    <s v="-"/>
    <s v="-"/>
    <n v="18574"/>
    <n v="56961"/>
    <n v="147"/>
    <n v="157"/>
    <s v="FLOW"/>
    <m/>
    <m/>
    <m/>
    <m/>
    <s v="NPA"/>
    <m/>
    <s v="SPLENDOR PLUS I3S XTEC"/>
    <d v="2024-07-08T00:00:00"/>
    <n v="36"/>
    <s v="02.06.26"/>
    <x v="0"/>
    <m/>
    <m/>
    <m/>
    <m/>
    <m/>
    <m/>
    <m/>
    <m/>
    <m/>
    <m/>
    <m/>
    <m/>
    <m/>
    <m/>
    <m/>
    <m/>
    <n v="1"/>
    <m/>
    <m/>
    <m/>
    <m/>
    <m/>
    <m/>
    <m/>
    <m/>
    <m/>
    <m/>
    <m/>
    <m/>
    <m/>
    <m/>
    <m/>
    <m/>
    <m/>
    <m/>
    <m/>
    <m/>
    <m/>
    <m/>
    <m/>
    <m/>
    <m/>
    <m/>
    <m/>
    <m/>
    <m/>
    <m/>
    <m/>
    <m/>
    <m/>
    <m/>
    <m/>
    <m/>
    <m/>
    <m/>
    <m/>
    <m/>
    <m/>
    <m/>
    <m/>
    <m/>
    <m/>
    <m/>
    <m/>
    <m/>
    <m/>
    <m/>
    <m/>
    <m/>
    <m/>
    <m/>
    <m/>
    <m/>
    <m/>
    <m/>
    <m/>
    <m/>
    <m/>
    <m/>
    <m/>
    <m/>
    <m/>
    <m/>
    <m/>
    <m/>
    <m/>
    <m/>
    <m/>
    <m/>
    <m/>
    <m/>
    <m/>
    <m/>
    <m/>
    <x v="1"/>
    <x v="0"/>
    <s v="ZBHT0024"/>
    <s v="AoMBQy-csc"/>
    <s v="Allocated"/>
    <s v="Left Message (LMCB)"/>
    <s v="Meet wife "/>
    <d v="2026-06-06T00:00:00"/>
    <m/>
    <m/>
    <m/>
    <m/>
    <s v="1081"/>
    <n v="4262"/>
    <n v="22480"/>
    <x v="0"/>
  </r>
  <r>
    <n v="462670479"/>
    <s v="SWATI AMOL KSHIRSAGAR"/>
    <m/>
    <x v="0"/>
    <m/>
    <m/>
    <m/>
    <m/>
    <n v="2788"/>
    <n v="2389"/>
    <n v="2461"/>
    <n v="5328"/>
    <x v="0"/>
    <s v="FLOW"/>
    <x v="0"/>
    <x v="17"/>
    <n v="56762"/>
    <n v="72"/>
    <n v="0"/>
    <n v="3150"/>
    <s v="30.05.26"/>
    <n v="9.5280787673759415E-2"/>
    <n v="3.1832769970079919E-3"/>
    <s v="FLOW"/>
    <s v="-"/>
    <s v="MPTP"/>
    <s v="-"/>
    <m/>
    <m/>
    <m/>
    <m/>
    <s v="-"/>
    <s v="-"/>
    <s v="PIMPLE GURAV"/>
    <s v="-"/>
    <s v="-"/>
    <s v="-"/>
    <n v="5611"/>
    <n v="56762"/>
    <n v="27"/>
    <n v="37"/>
    <s v="FLOW"/>
    <m/>
    <m/>
    <m/>
    <m/>
    <s v="REGULAR"/>
    <s v="MH14LN2956"/>
    <s v="HONDA SP 125 DISC LTD ED"/>
    <d v="2024-04-23T00:00:00"/>
    <n v="48"/>
    <s v="02.06.26"/>
    <x v="0"/>
    <m/>
    <m/>
    <m/>
    <m/>
    <m/>
    <m/>
    <m/>
    <m/>
    <m/>
    <m/>
    <n v="1"/>
    <m/>
    <m/>
    <n v="1"/>
    <m/>
    <m/>
    <m/>
    <m/>
    <m/>
    <m/>
    <m/>
    <m/>
    <m/>
    <m/>
    <m/>
    <m/>
    <m/>
    <m/>
    <m/>
    <m/>
    <m/>
    <n v="1"/>
    <m/>
    <m/>
    <m/>
    <m/>
    <m/>
    <m/>
    <m/>
    <m/>
    <m/>
    <m/>
    <m/>
    <m/>
    <m/>
    <m/>
    <m/>
    <m/>
    <m/>
    <m/>
    <m/>
    <m/>
    <m/>
    <m/>
    <m/>
    <m/>
    <m/>
    <m/>
    <m/>
    <m/>
    <m/>
    <m/>
    <m/>
    <m/>
    <m/>
    <m/>
    <m/>
    <m/>
    <m/>
    <m/>
    <m/>
    <m/>
    <m/>
    <m/>
    <m/>
    <m/>
    <m/>
    <m/>
    <m/>
    <m/>
    <m/>
    <m/>
    <m/>
    <m/>
    <m/>
    <m/>
    <m/>
    <m/>
    <m/>
    <m/>
    <m/>
    <m/>
    <m/>
    <m/>
    <x v="0"/>
    <x v="0"/>
    <s v="ZBHT0015"/>
    <s v="ko8gJ8ZL1Ec"/>
    <s v="Allocated"/>
    <s v="Shifted (NC_SFTD)"/>
    <s v="Visited at customer residence address. Customer is shiffted other place long time. Vehicle with him."/>
    <d v="2026-06-05T00:00:00"/>
    <m/>
    <m/>
    <m/>
    <m/>
    <s v="151"/>
    <n v="2461"/>
    <n v="5328"/>
    <x v="0"/>
  </r>
  <r>
    <n v="464856605"/>
    <s v="NADE RAJU NAMDEV"/>
    <m/>
    <x v="0"/>
    <m/>
    <m/>
    <m/>
    <m/>
    <n v="4997"/>
    <n v="29874"/>
    <n v="6793"/>
    <n v="37372"/>
    <x v="3"/>
    <s v="FLOW"/>
    <x v="0"/>
    <x v="14"/>
    <n v="56709"/>
    <n v="1904"/>
    <n v="0"/>
    <n v="5850"/>
    <s v="-"/>
    <n v="0.3923249346228882"/>
    <n v="2.3821844011352705E-2"/>
    <s v="FLOW"/>
    <s v="-"/>
    <s v="-"/>
    <s v="-"/>
    <m/>
    <m/>
    <m/>
    <m/>
    <s v="REPO"/>
    <s v="-"/>
    <s v="CME"/>
    <s v="-"/>
    <s v="-"/>
    <s v="-"/>
    <n v="37628"/>
    <n v="56709"/>
    <n v="178"/>
    <n v="188"/>
    <s v="FLOW"/>
    <m/>
    <m/>
    <m/>
    <m/>
    <s v="NPA"/>
    <s v="MH14MA7792"/>
    <s v="PLEASURE PLUS XTEC DRS JUBILNT YELO"/>
    <d v="2024-12-04T00:00:00"/>
    <n v="24"/>
    <s v="02.06.26"/>
    <x v="0"/>
    <m/>
    <m/>
    <m/>
    <m/>
    <m/>
    <m/>
    <m/>
    <m/>
    <m/>
    <m/>
    <m/>
    <m/>
    <m/>
    <n v="1"/>
    <m/>
    <m/>
    <m/>
    <m/>
    <m/>
    <m/>
    <m/>
    <m/>
    <m/>
    <m/>
    <m/>
    <m/>
    <m/>
    <m/>
    <m/>
    <m/>
    <m/>
    <m/>
    <m/>
    <m/>
    <m/>
    <m/>
    <m/>
    <m/>
    <m/>
    <m/>
    <m/>
    <m/>
    <m/>
    <m/>
    <m/>
    <m/>
    <m/>
    <m/>
    <m/>
    <m/>
    <m/>
    <m/>
    <m/>
    <m/>
    <m/>
    <m/>
    <m/>
    <m/>
    <m/>
    <m/>
    <m/>
    <m/>
    <m/>
    <m/>
    <m/>
    <m/>
    <m/>
    <m/>
    <m/>
    <m/>
    <m/>
    <m/>
    <m/>
    <m/>
    <m/>
    <m/>
    <m/>
    <m/>
    <m/>
    <m/>
    <m/>
    <m/>
    <m/>
    <m/>
    <m/>
    <m/>
    <m/>
    <m/>
    <m/>
    <m/>
    <m/>
    <m/>
    <m/>
    <m/>
    <x v="1"/>
    <x v="0"/>
    <s v="ZBHT0009"/>
    <s v="k2Fki8sEsNIc"/>
    <s v="Allocated"/>
    <s v="Entry Restricted (NC_ER)"/>
    <s v="Defance erea entry not allow "/>
    <d v="2026-06-05T00:00:00"/>
    <m/>
    <m/>
    <m/>
    <m/>
    <s v="2501"/>
    <n v="6793"/>
    <n v="37372"/>
    <x v="0"/>
  </r>
  <r>
    <n v="464434332"/>
    <s v="SUJATA ANIL SUKHADEVE"/>
    <s v="ONLINE"/>
    <x v="7"/>
    <n v="5003"/>
    <m/>
    <m/>
    <m/>
    <n v="4856"/>
    <n v="4856"/>
    <n v="4869"/>
    <n v="4783"/>
    <x v="0"/>
    <s v="STABLE"/>
    <x v="1"/>
    <x v="6"/>
    <n v="56693"/>
    <n v="13"/>
    <n v="0"/>
    <n v="1406.58"/>
    <s v="-"/>
    <n v="3.5297124077892747E-2"/>
    <n v="3.1794073991644775E-3"/>
    <s v="STABLE"/>
    <s v="PAID"/>
    <s v="-"/>
    <s v="-"/>
    <m/>
    <m/>
    <m/>
    <m/>
    <s v="-"/>
    <s v="-"/>
    <s v="KAREGAON"/>
    <s v="-"/>
    <s v="-"/>
    <s v="-"/>
    <n v="6275.58"/>
    <n v="56693"/>
    <n v="27"/>
    <n v="6"/>
    <s v="STABLE"/>
    <m/>
    <m/>
    <m/>
    <m/>
    <s v="REGULAR"/>
    <s v="MH12XK7484"/>
    <s v="ACTIVA 125 DISC BSVI"/>
    <d v="2024-10-24T00:00:00"/>
    <n v="30"/>
    <s v="02.06.26"/>
    <x v="0"/>
    <m/>
    <m/>
    <m/>
    <m/>
    <m/>
    <m/>
    <m/>
    <m/>
    <m/>
    <m/>
    <n v="1"/>
    <m/>
    <m/>
    <m/>
    <m/>
    <m/>
    <m/>
    <m/>
    <m/>
    <m/>
    <m/>
    <m/>
    <m/>
    <m/>
    <m/>
    <m/>
    <m/>
    <m/>
    <m/>
    <m/>
    <m/>
    <m/>
    <m/>
    <m/>
    <m/>
    <m/>
    <m/>
    <m/>
    <m/>
    <m/>
    <m/>
    <m/>
    <m/>
    <m/>
    <m/>
    <m/>
    <m/>
    <m/>
    <m/>
    <m/>
    <m/>
    <m/>
    <m/>
    <m/>
    <m/>
    <m/>
    <m/>
    <m/>
    <m/>
    <m/>
    <m/>
    <m/>
    <m/>
    <m/>
    <m/>
    <m/>
    <m/>
    <m/>
    <m/>
    <m/>
    <m/>
    <m/>
    <m/>
    <m/>
    <m/>
    <m/>
    <m/>
    <m/>
    <m/>
    <m/>
    <m/>
    <m/>
    <m/>
    <m/>
    <m/>
    <m/>
    <m/>
    <m/>
    <m/>
    <m/>
    <m/>
    <m/>
    <m/>
    <m/>
    <x v="1"/>
    <x v="0"/>
    <s v="ZBHT0024"/>
    <s v="BoQq1H1Lr7c"/>
    <s v="Allocated"/>
    <s v="Left Message (LMCB)"/>
    <s v="Meet mother "/>
    <d v="2026-06-04T00:00:00"/>
    <m/>
    <m/>
    <m/>
    <m/>
    <s v="74"/>
    <n v="4869"/>
    <n v="9786"/>
    <x v="0"/>
  </r>
  <r>
    <n v="455993579"/>
    <s v="NITIKESH SAMBHAJI SHINDE"/>
    <m/>
    <x v="0"/>
    <m/>
    <m/>
    <m/>
    <m/>
    <n v="7519"/>
    <n v="7519"/>
    <n v="7557"/>
    <n v="15181"/>
    <x v="0"/>
    <s v="FLOW"/>
    <x v="0"/>
    <x v="7"/>
    <n v="56543.15"/>
    <n v="38"/>
    <n v="0"/>
    <n v="2429"/>
    <s v="-"/>
    <n v="6.209946620497872E-2"/>
    <n v="3.1710036421086717E-3"/>
    <s v="FLOW"/>
    <s v="-"/>
    <s v="-"/>
    <s v="-"/>
    <m/>
    <m/>
    <m/>
    <m/>
    <s v="-"/>
    <s v="-"/>
    <s v="VADGAON MAVAL"/>
    <s v="-"/>
    <s v="-"/>
    <s v="-"/>
    <n v="9986"/>
    <n v="56543.15"/>
    <n v="27"/>
    <n v="37"/>
    <s v="FLOW"/>
    <m/>
    <m/>
    <m/>
    <m/>
    <s v="NPA"/>
    <s v="MH14KM5379"/>
    <s v="RE CLASSIC 350 EFI STEALTH BLACK"/>
    <d v="2022-12-14T00:00:00"/>
    <n v="48"/>
    <s v="02.06.26"/>
    <x v="0"/>
    <m/>
    <m/>
    <m/>
    <m/>
    <m/>
    <m/>
    <m/>
    <m/>
    <m/>
    <m/>
    <m/>
    <m/>
    <m/>
    <m/>
    <m/>
    <m/>
    <m/>
    <m/>
    <m/>
    <m/>
    <m/>
    <m/>
    <m/>
    <m/>
    <m/>
    <m/>
    <m/>
    <m/>
    <m/>
    <m/>
    <m/>
    <m/>
    <m/>
    <m/>
    <m/>
    <m/>
    <m/>
    <m/>
    <m/>
    <m/>
    <m/>
    <m/>
    <m/>
    <m/>
    <m/>
    <m/>
    <m/>
    <m/>
    <m/>
    <m/>
    <m/>
    <m/>
    <m/>
    <m/>
    <m/>
    <m/>
    <m/>
    <m/>
    <m/>
    <m/>
    <m/>
    <m/>
    <m/>
    <m/>
    <m/>
    <m/>
    <m/>
    <m/>
    <m/>
    <m/>
    <m/>
    <m/>
    <m/>
    <m/>
    <m/>
    <m/>
    <m/>
    <m/>
    <m/>
    <m/>
    <m/>
    <m/>
    <m/>
    <m/>
    <m/>
    <m/>
    <m/>
    <m/>
    <m/>
    <m/>
    <m/>
    <m/>
    <m/>
    <m/>
    <x v="3"/>
    <x v="1"/>
    <s v="DUWT0027"/>
    <s v="k6kKDfp8_Wc"/>
    <s v="Allocated"/>
    <e v="#N/A"/>
    <e v="#N/A"/>
    <e v="#N/A"/>
    <m/>
    <m/>
    <m/>
    <m/>
    <s v="143"/>
    <n v="7557"/>
    <n v="15181"/>
    <x v="0"/>
  </r>
  <r>
    <n v="464400538"/>
    <s v="SAGAR DATTATRAY JADHAV"/>
    <m/>
    <x v="0"/>
    <m/>
    <m/>
    <m/>
    <s v="BANK RB 11"/>
    <n v="3361"/>
    <n v="4867"/>
    <n v="1737"/>
    <n v="8342"/>
    <x v="4"/>
    <s v="RB"/>
    <x v="0"/>
    <x v="6"/>
    <n v="56334"/>
    <n v="231"/>
    <n v="0"/>
    <n v="4293.63"/>
    <s v="26.05.26"/>
    <n v="6.3011280858137272E-2"/>
    <n v="1.2472988835333237E-2"/>
    <s v="RB"/>
    <s v="PAID"/>
    <s v="PTP"/>
    <s v="-"/>
    <m/>
    <m/>
    <m/>
    <m/>
    <s v="-"/>
    <s v="-"/>
    <s v="SHIRUR"/>
    <s v="-"/>
    <s v="-"/>
    <s v="-"/>
    <n v="9391.6299999999992"/>
    <n v="56334"/>
    <n v="57"/>
    <n v="6"/>
    <s v="STABLE"/>
    <m/>
    <m/>
    <m/>
    <m/>
    <s v="REGULAR"/>
    <s v="MH12XP8883"/>
    <s v="SPLENDOR PLUS BS6 I3S DRS CAST FI"/>
    <d v="2024-10-22T00:00:00"/>
    <n v="36"/>
    <s v="02.06.26"/>
    <x v="0"/>
    <m/>
    <m/>
    <m/>
    <m/>
    <m/>
    <m/>
    <m/>
    <m/>
    <m/>
    <m/>
    <m/>
    <m/>
    <m/>
    <n v="1"/>
    <m/>
    <m/>
    <m/>
    <m/>
    <m/>
    <m/>
    <m/>
    <m/>
    <m/>
    <m/>
    <m/>
    <m/>
    <m/>
    <m/>
    <m/>
    <m/>
    <m/>
    <m/>
    <m/>
    <m/>
    <m/>
    <m/>
    <m/>
    <m/>
    <m/>
    <m/>
    <m/>
    <m/>
    <m/>
    <m/>
    <m/>
    <m/>
    <m/>
    <m/>
    <m/>
    <m/>
    <m/>
    <m/>
    <m/>
    <m/>
    <m/>
    <m/>
    <m/>
    <m/>
    <m/>
    <m/>
    <m/>
    <m/>
    <m/>
    <m/>
    <m/>
    <m/>
    <m/>
    <m/>
    <m/>
    <m/>
    <m/>
    <m/>
    <m/>
    <m/>
    <m/>
    <m/>
    <m/>
    <m/>
    <m/>
    <m/>
    <m/>
    <m/>
    <m/>
    <m/>
    <m/>
    <m/>
    <m/>
    <m/>
    <m/>
    <m/>
    <m/>
    <m/>
    <m/>
    <m/>
    <x v="1"/>
    <x v="0"/>
    <s v="ZBHT0024"/>
    <s v="koyexnugKJ7"/>
    <s v="Allocated"/>
    <s v="Left Message (LMCB)"/>
    <s v="Meet wife "/>
    <d v="2026-06-05T00:00:00"/>
    <m/>
    <m/>
    <m/>
    <m/>
    <s v="114"/>
    <n v="1737"/>
    <n v="8342"/>
    <x v="0"/>
  </r>
  <r>
    <n v="466558846"/>
    <s v="SHARVAN KUMAR"/>
    <m/>
    <x v="0"/>
    <m/>
    <m/>
    <m/>
    <m/>
    <n v="6159"/>
    <n v="6159"/>
    <n v="6180"/>
    <n v="12444"/>
    <x v="0"/>
    <s v="FLOW"/>
    <x v="0"/>
    <x v="6"/>
    <n v="56181"/>
    <n v="21"/>
    <n v="0"/>
    <n v="653.89"/>
    <s v="-"/>
    <n v="3.4978352315455034E-2"/>
    <n v="3.1506938615430392E-3"/>
    <s v="FLOW"/>
    <s v="-"/>
    <s v="-"/>
    <s v="-"/>
    <m/>
    <m/>
    <m/>
    <m/>
    <m/>
    <m/>
    <s v="SHIRUR"/>
    <m/>
    <m/>
    <m/>
    <n v="6833.89"/>
    <n v="56181"/>
    <n v="27"/>
    <n v="37"/>
    <s v="FLOW"/>
    <m/>
    <m/>
    <m/>
    <m/>
    <s v="-"/>
    <s v="MH12YJ3924"/>
    <s v="HONDA ACTIVA 125 DISC 2B"/>
    <d v="2025-07-22T00:00:00"/>
    <n v="18"/>
    <s v="10.06.26"/>
    <x v="0"/>
    <m/>
    <m/>
    <m/>
    <m/>
    <m/>
    <m/>
    <m/>
    <m/>
    <m/>
    <m/>
    <m/>
    <m/>
    <m/>
    <m/>
    <m/>
    <m/>
    <m/>
    <m/>
    <m/>
    <m/>
    <m/>
    <m/>
    <m/>
    <m/>
    <m/>
    <m/>
    <m/>
    <m/>
    <m/>
    <m/>
    <m/>
    <n v="1"/>
    <m/>
    <m/>
    <m/>
    <m/>
    <m/>
    <m/>
    <m/>
    <m/>
    <m/>
    <m/>
    <m/>
    <m/>
    <m/>
    <m/>
    <m/>
    <m/>
    <m/>
    <m/>
    <m/>
    <m/>
    <m/>
    <m/>
    <m/>
    <m/>
    <m/>
    <m/>
    <m/>
    <m/>
    <m/>
    <m/>
    <m/>
    <m/>
    <m/>
    <m/>
    <m/>
    <m/>
    <m/>
    <m/>
    <m/>
    <m/>
    <m/>
    <m/>
    <m/>
    <m/>
    <m/>
    <m/>
    <m/>
    <m/>
    <m/>
    <m/>
    <m/>
    <m/>
    <m/>
    <m/>
    <m/>
    <m/>
    <m/>
    <m/>
    <m/>
    <m/>
    <m/>
    <m/>
    <x v="1"/>
    <x v="0"/>
    <s v="ZBHT0024"/>
    <s v="B6wUp_RvBS"/>
    <s v="Allocated"/>
    <m/>
    <m/>
    <m/>
    <m/>
    <m/>
    <m/>
    <m/>
    <s v="126"/>
    <n v="6180"/>
    <n v="12444"/>
    <x v="2"/>
  </r>
  <r>
    <n v="464019282"/>
    <s v="VIKESH PAWAR"/>
    <m/>
    <x v="0"/>
    <m/>
    <m/>
    <m/>
    <m/>
    <n v="3733"/>
    <n v="3733"/>
    <n v="3769"/>
    <n v="7562"/>
    <x v="0"/>
    <s v="FLOW"/>
    <x v="0"/>
    <x v="11"/>
    <n v="55151"/>
    <n v="36"/>
    <n v="0"/>
    <n v="4490"/>
    <s v="-"/>
    <n v="5.6139865556672199E-2"/>
    <n v="3.092930299531161E-3"/>
    <s v="FLOW"/>
    <s v="-"/>
    <s v="-"/>
    <s v="-"/>
    <m/>
    <m/>
    <m/>
    <m/>
    <s v="-"/>
    <s v="-"/>
    <s v="KHADAKI"/>
    <s v="-"/>
    <s v="-"/>
    <s v="-"/>
    <n v="8259"/>
    <n v="55151"/>
    <n v="27"/>
    <n v="37"/>
    <s v="FLOW"/>
    <m/>
    <m/>
    <m/>
    <m/>
    <s v="REGULAR"/>
    <s v="MH12XD7940"/>
    <s v="TVS JUPITER 125 DISC SXC OBDIIA"/>
    <d v="2024-09-13T00:00:00"/>
    <n v="36"/>
    <s v="02.06.26"/>
    <x v="0"/>
    <m/>
    <m/>
    <m/>
    <m/>
    <m/>
    <m/>
    <m/>
    <m/>
    <m/>
    <m/>
    <m/>
    <m/>
    <m/>
    <n v="1"/>
    <m/>
    <m/>
    <m/>
    <m/>
    <m/>
    <m/>
    <m/>
    <m/>
    <m/>
    <m/>
    <m/>
    <m/>
    <m/>
    <m/>
    <m/>
    <m/>
    <m/>
    <m/>
    <m/>
    <m/>
    <m/>
    <m/>
    <m/>
    <m/>
    <m/>
    <m/>
    <m/>
    <m/>
    <m/>
    <m/>
    <m/>
    <m/>
    <m/>
    <m/>
    <m/>
    <m/>
    <m/>
    <m/>
    <m/>
    <m/>
    <m/>
    <m/>
    <m/>
    <m/>
    <m/>
    <m/>
    <m/>
    <m/>
    <m/>
    <m/>
    <m/>
    <m/>
    <m/>
    <m/>
    <m/>
    <m/>
    <m/>
    <m/>
    <m/>
    <m/>
    <m/>
    <m/>
    <m/>
    <m/>
    <m/>
    <m/>
    <m/>
    <m/>
    <m/>
    <m/>
    <m/>
    <m/>
    <m/>
    <m/>
    <m/>
    <m/>
    <m/>
    <m/>
    <m/>
    <m/>
    <x v="1"/>
    <x v="0"/>
    <s v="DUWT0023"/>
    <s v="B2D8rYZ81m"/>
    <s v="Allocated"/>
    <s v="Refuse To Pay (RTP)"/>
    <s v="Customer financial problem "/>
    <d v="2026-06-05T00:00:00"/>
    <m/>
    <m/>
    <m/>
    <m/>
    <s v="96"/>
    <n v="3769"/>
    <n v="7562"/>
    <x v="0"/>
  </r>
  <r>
    <n v="460542843"/>
    <s v="HANUMANT TULSHIRAM PAWAR"/>
    <m/>
    <x v="0"/>
    <m/>
    <m/>
    <m/>
    <m/>
    <n v="7281"/>
    <n v="13972"/>
    <n v="7201"/>
    <n v="22017"/>
    <x v="4"/>
    <s v="FLOW"/>
    <x v="0"/>
    <x v="5"/>
    <n v="54926.11"/>
    <n v="510"/>
    <n v="0"/>
    <n v="6300"/>
    <s v="27.05.26"/>
    <n v="0.45819827150332965"/>
    <n v="1.2161265963685967E-2"/>
    <s v="FLOW"/>
    <s v="-"/>
    <s v="NC"/>
    <s v="-"/>
    <m/>
    <m/>
    <m/>
    <m/>
    <s v="-"/>
    <s v="-"/>
    <s v="TINGRE NAGAR "/>
    <s v="-"/>
    <s v="-"/>
    <s v="-"/>
    <n v="20782"/>
    <n v="54926.11"/>
    <n v="57"/>
    <n v="67"/>
    <s v="FLOW"/>
    <m/>
    <m/>
    <m/>
    <m/>
    <s v="REGULAR"/>
    <s v="MH12WF4905"/>
    <s v="BULLET 350 THE STANDARD BLACK"/>
    <d v="2023-11-08T00:00:00"/>
    <n v="36"/>
    <s v="02.06.26"/>
    <x v="0"/>
    <m/>
    <m/>
    <m/>
    <m/>
    <m/>
    <m/>
    <m/>
    <m/>
    <m/>
    <m/>
    <m/>
    <m/>
    <m/>
    <n v="1"/>
    <m/>
    <m/>
    <m/>
    <m/>
    <m/>
    <m/>
    <m/>
    <m/>
    <m/>
    <m/>
    <m/>
    <m/>
    <m/>
    <m/>
    <m/>
    <m/>
    <m/>
    <m/>
    <m/>
    <m/>
    <m/>
    <m/>
    <m/>
    <m/>
    <m/>
    <m/>
    <m/>
    <m/>
    <m/>
    <m/>
    <m/>
    <m/>
    <m/>
    <m/>
    <m/>
    <m/>
    <m/>
    <m/>
    <m/>
    <m/>
    <m/>
    <m/>
    <m/>
    <m/>
    <m/>
    <m/>
    <m/>
    <m/>
    <m/>
    <m/>
    <m/>
    <m/>
    <m/>
    <m/>
    <m/>
    <m/>
    <m/>
    <m/>
    <m/>
    <m/>
    <m/>
    <m/>
    <m/>
    <m/>
    <m/>
    <m/>
    <m/>
    <m/>
    <m/>
    <m/>
    <m/>
    <m/>
    <m/>
    <m/>
    <m/>
    <m/>
    <m/>
    <m/>
    <m/>
    <m/>
    <x v="1"/>
    <x v="0"/>
    <s v="ZBHT0012"/>
    <s v="k2zjYsRF_c"/>
    <s v="Allocated"/>
    <s v="Shifted (NC_SFTD)"/>
    <s v="Nc"/>
    <d v="2026-06-05T00:00:00"/>
    <m/>
    <m/>
    <m/>
    <m/>
    <s v="764"/>
    <n v="7201"/>
    <n v="22017"/>
    <x v="0"/>
  </r>
  <r>
    <n v="463129830"/>
    <s v="ANIKET RAJENDRA POUL"/>
    <m/>
    <x v="0"/>
    <m/>
    <m/>
    <m/>
    <m/>
    <n v="3580"/>
    <n v="16498.89"/>
    <n v="3094.8899999999994"/>
    <n v="21268.89"/>
    <x v="5"/>
    <s v="FLOW"/>
    <x v="0"/>
    <x v="4"/>
    <n v="54802.89"/>
    <n v="916"/>
    <n v="0"/>
    <n v="6300"/>
    <s v="FLOW"/>
    <n v="1"/>
    <n v="2.6676154764201022E-2"/>
    <s v="FLOW"/>
    <s v="-"/>
    <s v="NC"/>
    <s v="-"/>
    <m/>
    <m/>
    <m/>
    <m/>
    <s v="REPO"/>
    <s v="-"/>
    <s v="BHOSARI"/>
    <s v="-"/>
    <s v="-"/>
    <s v="-"/>
    <n v="23714.89"/>
    <n v="54802.89"/>
    <n v="147"/>
    <n v="157"/>
    <s v="FLOW"/>
    <m/>
    <m/>
    <m/>
    <m/>
    <s v="NPA"/>
    <m/>
    <s v="HONDA SHINE DRUM BSVI"/>
    <d v="2024-06-06T00:00:00"/>
    <n v="36"/>
    <s v="02.06.26"/>
    <x v="0"/>
    <m/>
    <m/>
    <m/>
    <m/>
    <m/>
    <m/>
    <m/>
    <m/>
    <m/>
    <m/>
    <n v="1"/>
    <m/>
    <m/>
    <m/>
    <m/>
    <m/>
    <m/>
    <m/>
    <m/>
    <m/>
    <m/>
    <m/>
    <m/>
    <m/>
    <m/>
    <m/>
    <m/>
    <m/>
    <m/>
    <m/>
    <m/>
    <m/>
    <m/>
    <m/>
    <m/>
    <m/>
    <m/>
    <m/>
    <m/>
    <m/>
    <m/>
    <m/>
    <m/>
    <m/>
    <m/>
    <m/>
    <m/>
    <m/>
    <m/>
    <m/>
    <m/>
    <m/>
    <m/>
    <m/>
    <m/>
    <m/>
    <m/>
    <m/>
    <m/>
    <m/>
    <m/>
    <m/>
    <m/>
    <m/>
    <m/>
    <m/>
    <m/>
    <m/>
    <m/>
    <m/>
    <m/>
    <m/>
    <m/>
    <m/>
    <m/>
    <m/>
    <m/>
    <m/>
    <m/>
    <m/>
    <m/>
    <m/>
    <m/>
    <m/>
    <m/>
    <m/>
    <m/>
    <m/>
    <m/>
    <m/>
    <m/>
    <m/>
    <m/>
    <m/>
    <x v="1"/>
    <x v="0"/>
    <s v="DUWT0025"/>
    <s v="BoxBrnHjsNMz"/>
    <s v="Allocated"/>
    <s v="Shifted (NC_SFTD)"/>
    <s v="Visit at customer residence add meet customer room patner they told customer go his home town "/>
    <d v="2026-06-04T00:00:00"/>
    <m/>
    <m/>
    <m/>
    <m/>
    <s v="1190"/>
    <n v="3094.8899999999994"/>
    <n v="21268.89"/>
    <x v="0"/>
  </r>
  <r>
    <n v="466131426"/>
    <s v="MANISH MANGALSING PAWAR"/>
    <m/>
    <x v="0"/>
    <m/>
    <m/>
    <m/>
    <m/>
    <n v="4457"/>
    <n v="8914"/>
    <n v="4593"/>
    <n v="13668"/>
    <x v="4"/>
    <s v="FLOW"/>
    <x v="0"/>
    <x v="6"/>
    <n v="54723"/>
    <n v="136"/>
    <n v="0"/>
    <n v="1350"/>
    <s v="-"/>
    <n v="6.1209328689598573E-2"/>
    <n v="1.2116295097737437E-2"/>
    <s v="FLOW"/>
    <s v="-"/>
    <s v="-"/>
    <s v="-"/>
    <m/>
    <m/>
    <m/>
    <m/>
    <s v="-"/>
    <s v="-"/>
    <s v="SHIRUR"/>
    <s v="-"/>
    <s v="-"/>
    <s v="-"/>
    <n v="10400"/>
    <n v="54723"/>
    <n v="57"/>
    <n v="67"/>
    <s v="FLOW"/>
    <m/>
    <m/>
    <m/>
    <m/>
    <s v="REGULAR"/>
    <s v="MH37AK8354"/>
    <s v="SPLENDOR PLUS XTEC 2"/>
    <d v="2025-05-15T00:00:00"/>
    <n v="24"/>
    <s v="02.06.26"/>
    <x v="0"/>
    <m/>
    <m/>
    <m/>
    <m/>
    <m/>
    <m/>
    <m/>
    <m/>
    <m/>
    <m/>
    <n v="1"/>
    <m/>
    <m/>
    <m/>
    <m/>
    <m/>
    <m/>
    <m/>
    <m/>
    <m/>
    <m/>
    <m/>
    <m/>
    <m/>
    <m/>
    <m/>
    <m/>
    <m/>
    <m/>
    <m/>
    <m/>
    <m/>
    <m/>
    <m/>
    <m/>
    <m/>
    <m/>
    <m/>
    <m/>
    <m/>
    <m/>
    <m/>
    <m/>
    <m/>
    <m/>
    <m/>
    <m/>
    <m/>
    <m/>
    <m/>
    <m/>
    <m/>
    <m/>
    <m/>
    <m/>
    <m/>
    <m/>
    <m/>
    <m/>
    <m/>
    <m/>
    <m/>
    <m/>
    <m/>
    <m/>
    <m/>
    <m/>
    <m/>
    <m/>
    <m/>
    <m/>
    <m/>
    <m/>
    <m/>
    <m/>
    <m/>
    <m/>
    <m/>
    <m/>
    <m/>
    <m/>
    <m/>
    <m/>
    <m/>
    <m/>
    <m/>
    <m/>
    <m/>
    <m/>
    <m/>
    <m/>
    <m/>
    <m/>
    <m/>
    <x v="1"/>
    <x v="0"/>
    <s v="ZBHT0024"/>
    <s v="kovfGBMit1c"/>
    <s v="Allocated"/>
    <s v="Refuse To Pay (RTP)"/>
    <s v="Customer paralise  went to netive place meet relitive "/>
    <d v="2026-06-04T00:00:00"/>
    <m/>
    <m/>
    <m/>
    <m/>
    <s v="297"/>
    <n v="4593"/>
    <n v="13668"/>
    <x v="0"/>
  </r>
  <r>
    <n v="463069996"/>
    <s v="LAXMAN MARUTI JADHAV"/>
    <m/>
    <x v="0"/>
    <m/>
    <m/>
    <m/>
    <m/>
    <n v="4371"/>
    <n v="4078"/>
    <n v="4174"/>
    <n v="8651"/>
    <x v="0"/>
    <s v="FLOW"/>
    <x v="0"/>
    <x v="15"/>
    <n v="54576"/>
    <n v="96"/>
    <n v="0"/>
    <n v="6300"/>
    <s v="23.05.26"/>
    <n v="8.0126341693393069E-2"/>
    <n v="3.0606836508352093E-3"/>
    <s v="FLOW"/>
    <s v="-"/>
    <s v="PTP"/>
    <s v="-"/>
    <m/>
    <m/>
    <m/>
    <m/>
    <s v="-"/>
    <s v="-"/>
    <s v="JANWADI"/>
    <s v="-"/>
    <s v="-"/>
    <s v="-"/>
    <n v="10474"/>
    <n v="54576"/>
    <n v="27"/>
    <n v="37"/>
    <s v="FLOW"/>
    <m/>
    <m/>
    <m/>
    <m/>
    <s v="REGULAR"/>
    <s v="MH12WW9061"/>
    <s v="AMPERE PRIMUS"/>
    <d v="2024-05-31T00:00:00"/>
    <n v="36"/>
    <s v="02.06.26"/>
    <x v="0"/>
    <m/>
    <m/>
    <m/>
    <m/>
    <m/>
    <m/>
    <m/>
    <m/>
    <m/>
    <m/>
    <n v="1"/>
    <m/>
    <m/>
    <m/>
    <m/>
    <m/>
    <m/>
    <m/>
    <m/>
    <m/>
    <m/>
    <m/>
    <m/>
    <m/>
    <m/>
    <m/>
    <m/>
    <m/>
    <m/>
    <m/>
    <m/>
    <m/>
    <m/>
    <m/>
    <m/>
    <m/>
    <m/>
    <m/>
    <m/>
    <m/>
    <m/>
    <m/>
    <m/>
    <m/>
    <m/>
    <m/>
    <m/>
    <m/>
    <m/>
    <m/>
    <m/>
    <m/>
    <m/>
    <m/>
    <m/>
    <m/>
    <m/>
    <m/>
    <m/>
    <m/>
    <m/>
    <m/>
    <m/>
    <m/>
    <m/>
    <m/>
    <m/>
    <m/>
    <m/>
    <m/>
    <m/>
    <m/>
    <m/>
    <m/>
    <m/>
    <m/>
    <m/>
    <m/>
    <m/>
    <m/>
    <m/>
    <m/>
    <m/>
    <m/>
    <m/>
    <m/>
    <m/>
    <m/>
    <m/>
    <m/>
    <m/>
    <m/>
    <m/>
    <m/>
    <x v="1"/>
    <x v="0"/>
    <s v="DUWT0014"/>
    <s v="Got07Wt8zz"/>
    <s v="Allocated"/>
    <s v="Promise To Pay (PTP)"/>
    <s v="Customer meet at residence given ptp "/>
    <d v="2026-06-17T00:00:00"/>
    <m/>
    <m/>
    <m/>
    <m/>
    <s v="202"/>
    <n v="4174"/>
    <n v="8651"/>
    <x v="0"/>
  </r>
  <r>
    <n v="460203500"/>
    <s v="SANTOSH VITTHAL NALAWADE"/>
    <m/>
    <x v="0"/>
    <m/>
    <m/>
    <m/>
    <m/>
    <n v="5528"/>
    <n v="30507"/>
    <n v="4053"/>
    <n v="37628"/>
    <x v="3"/>
    <s v="FLOW"/>
    <x v="0"/>
    <x v="12"/>
    <n v="54304.47"/>
    <n v="1186"/>
    <n v="0"/>
    <n v="3150"/>
    <s v="FLOW"/>
    <n v="0.32151982403241597"/>
    <n v="2.2811769092369514E-2"/>
    <s v="FLOW"/>
    <s v="-"/>
    <s v="NC"/>
    <s v="-"/>
    <m/>
    <m/>
    <m/>
    <m/>
    <s v="REPO"/>
    <s v="-"/>
    <s v="MAAN"/>
    <s v="-"/>
    <s v="-"/>
    <s v="-"/>
    <n v="34843"/>
    <n v="54304.47"/>
    <n v="178"/>
    <n v="188"/>
    <s v="FLOW"/>
    <m/>
    <m/>
    <m/>
    <m/>
    <s v="NPA"/>
    <s v="MH14LD9127"/>
    <s v="OLA S1 PRO"/>
    <d v="2023-10-19T00:00:00"/>
    <n v="36"/>
    <s v="02.06.26"/>
    <x v="0"/>
    <m/>
    <m/>
    <m/>
    <m/>
    <m/>
    <m/>
    <m/>
    <m/>
    <m/>
    <m/>
    <n v="1"/>
    <m/>
    <m/>
    <m/>
    <m/>
    <m/>
    <m/>
    <m/>
    <m/>
    <m/>
    <m/>
    <m/>
    <m/>
    <m/>
    <m/>
    <m/>
    <m/>
    <m/>
    <m/>
    <m/>
    <m/>
    <m/>
    <m/>
    <m/>
    <m/>
    <m/>
    <m/>
    <m/>
    <m/>
    <m/>
    <m/>
    <m/>
    <m/>
    <m/>
    <m/>
    <m/>
    <m/>
    <m/>
    <m/>
    <m/>
    <m/>
    <m/>
    <m/>
    <m/>
    <m/>
    <m/>
    <m/>
    <m/>
    <m/>
    <m/>
    <m/>
    <m/>
    <m/>
    <m/>
    <m/>
    <m/>
    <m/>
    <m/>
    <m/>
    <m/>
    <m/>
    <m/>
    <m/>
    <m/>
    <m/>
    <m/>
    <m/>
    <m/>
    <m/>
    <m/>
    <m/>
    <m/>
    <m/>
    <m/>
    <m/>
    <m/>
    <m/>
    <m/>
    <m/>
    <m/>
    <m/>
    <m/>
    <m/>
    <m/>
    <x v="1"/>
    <x v="0"/>
    <s v="DUWT0030"/>
    <s v="BPRGcL0BW7"/>
    <s v="Allocated"/>
    <s v="Address Not Found (NC_ANF)"/>
    <s v="Address not found "/>
    <d v="2026-06-04T00:00:00"/>
    <m/>
    <m/>
    <m/>
    <m/>
    <s v="1593"/>
    <n v="4053"/>
    <n v="37628"/>
    <x v="0"/>
  </r>
  <r>
    <n v="463739181"/>
    <s v="SHIVAJI NIVRUTTI WATORE"/>
    <s v="ONLINE"/>
    <x v="1"/>
    <n v="3520"/>
    <m/>
    <m/>
    <m/>
    <n v="3514"/>
    <n v="10445"/>
    <n v="3761"/>
    <n v="10851"/>
    <x v="1"/>
    <s v="STABLE"/>
    <x v="1"/>
    <x v="2"/>
    <n v="54267"/>
    <n v="344"/>
    <n v="0"/>
    <n v="3465.64"/>
    <s v="FLOW"/>
    <n v="0.30853112700819979"/>
    <n v="1.4367256995097792E-2"/>
    <s v="STABLE"/>
    <s v="PAID"/>
    <s v="MPTP"/>
    <s v="-"/>
    <m/>
    <m/>
    <m/>
    <m/>
    <s v="REPO"/>
    <s v="-"/>
    <s v="BHOR"/>
    <s v="-"/>
    <s v="-"/>
    <s v="-"/>
    <n v="14254.64"/>
    <n v="54267"/>
    <n v="88"/>
    <n v="67"/>
    <s v="STABLE"/>
    <m/>
    <m/>
    <m/>
    <m/>
    <s v="REGULAR"/>
    <s v="MH38AG9448"/>
    <s v="SPLENDOR PLUS I3S DRSC FI"/>
    <d v="2024-08-13T00:00:00"/>
    <n v="36"/>
    <s v="02.06.26"/>
    <x v="0"/>
    <m/>
    <m/>
    <m/>
    <m/>
    <m/>
    <m/>
    <m/>
    <m/>
    <m/>
    <m/>
    <m/>
    <m/>
    <m/>
    <m/>
    <m/>
    <m/>
    <m/>
    <m/>
    <m/>
    <m/>
    <m/>
    <m/>
    <n v="1"/>
    <m/>
    <m/>
    <m/>
    <m/>
    <m/>
    <m/>
    <m/>
    <m/>
    <m/>
    <m/>
    <m/>
    <m/>
    <m/>
    <m/>
    <m/>
    <m/>
    <m/>
    <m/>
    <m/>
    <m/>
    <m/>
    <m/>
    <m/>
    <m/>
    <m/>
    <m/>
    <m/>
    <m/>
    <m/>
    <m/>
    <m/>
    <m/>
    <m/>
    <m/>
    <m/>
    <m/>
    <m/>
    <m/>
    <m/>
    <m/>
    <m/>
    <m/>
    <m/>
    <m/>
    <m/>
    <m/>
    <m/>
    <m/>
    <m/>
    <m/>
    <m/>
    <m/>
    <m/>
    <m/>
    <m/>
    <m/>
    <m/>
    <m/>
    <m/>
    <m/>
    <m/>
    <m/>
    <m/>
    <m/>
    <m/>
    <m/>
    <m/>
    <m/>
    <m/>
    <m/>
    <m/>
    <x v="1"/>
    <x v="0"/>
    <s v="DUWT0011"/>
    <s v="BPVw5a3GN7"/>
    <s v="Allocated"/>
    <s v="Shifted (NC_SFTD)"/>
    <s v="Customer shifted on office address customer work Mohini collection Cloth Centre "/>
    <d v="2026-06-08T00:00:00"/>
    <m/>
    <m/>
    <m/>
    <m/>
    <s v="412"/>
    <n v="3761"/>
    <n v="14371"/>
    <x v="1"/>
  </r>
  <r>
    <n v="463834008"/>
    <s v="TUSHAR POPAT AWARE"/>
    <m/>
    <x v="0"/>
    <m/>
    <m/>
    <m/>
    <m/>
    <n v="3514"/>
    <n v="6953.81"/>
    <n v="3612.8100000000013"/>
    <n v="10773.810000000001"/>
    <x v="4"/>
    <s v="FLOW"/>
    <x v="0"/>
    <x v="14"/>
    <n v="54266"/>
    <n v="173"/>
    <n v="0"/>
    <n v="6300"/>
    <s v="21.05.26"/>
    <n v="0.18147858326312377"/>
    <n v="1.2015110095824785E-2"/>
    <s v="FLOW"/>
    <s v="-"/>
    <s v="PTP"/>
    <s v="-"/>
    <m/>
    <m/>
    <m/>
    <m/>
    <s v="-"/>
    <s v="-"/>
    <s v="CHARHOLI"/>
    <s v="-"/>
    <s v="-"/>
    <s v="-"/>
    <n v="13426.81"/>
    <n v="54266"/>
    <n v="57"/>
    <n v="67"/>
    <s v="FLOW"/>
    <m/>
    <m/>
    <m/>
    <m/>
    <s v="REGULAR"/>
    <s v="MH15JV9519"/>
    <s v="TVS SCOOTY ZEST MATTE SERIES"/>
    <d v="2024-08-22T00:00:00"/>
    <n v="36"/>
    <s v="02.06.26"/>
    <x v="0"/>
    <m/>
    <m/>
    <m/>
    <m/>
    <n v="1"/>
    <m/>
    <m/>
    <m/>
    <m/>
    <m/>
    <m/>
    <m/>
    <m/>
    <m/>
    <m/>
    <m/>
    <m/>
    <m/>
    <m/>
    <m/>
    <m/>
    <m/>
    <m/>
    <m/>
    <m/>
    <m/>
    <m/>
    <m/>
    <m/>
    <m/>
    <m/>
    <m/>
    <m/>
    <m/>
    <m/>
    <m/>
    <m/>
    <m/>
    <m/>
    <m/>
    <m/>
    <m/>
    <m/>
    <m/>
    <m/>
    <m/>
    <m/>
    <m/>
    <m/>
    <m/>
    <m/>
    <m/>
    <m/>
    <m/>
    <m/>
    <m/>
    <m/>
    <m/>
    <m/>
    <m/>
    <m/>
    <m/>
    <m/>
    <m/>
    <m/>
    <m/>
    <m/>
    <m/>
    <m/>
    <m/>
    <m/>
    <m/>
    <m/>
    <m/>
    <m/>
    <m/>
    <m/>
    <m/>
    <m/>
    <m/>
    <m/>
    <m/>
    <m/>
    <m/>
    <m/>
    <m/>
    <m/>
    <m/>
    <m/>
    <m/>
    <m/>
    <m/>
    <m/>
    <m/>
    <x v="1"/>
    <x v="0"/>
    <s v="ZBHT0009"/>
    <s v="G6Ji9ibBV7"/>
    <s v="Allocated"/>
    <s v="Promise To Pay (PTP)"/>
    <s v="Customer promise pay online 3600 on 11/06"/>
    <d v="2026-06-11T00:00:00"/>
    <m/>
    <m/>
    <m/>
    <m/>
    <s v="306"/>
    <n v="3612.8100000000013"/>
    <n v="10773.810000000001"/>
    <x v="0"/>
  </r>
  <r>
    <n v="464516010"/>
    <s v="RUBINA IRFAN SHAIKH"/>
    <m/>
    <x v="0"/>
    <m/>
    <m/>
    <m/>
    <m/>
    <n v="3325"/>
    <n v="3325"/>
    <n v="3377"/>
    <n v="6754"/>
    <x v="0"/>
    <s v="FLOW"/>
    <x v="0"/>
    <x v="15"/>
    <n v="54242"/>
    <n v="52"/>
    <n v="0"/>
    <n v="2541.87"/>
    <s v="-"/>
    <n v="7.9635975999212599E-2"/>
    <n v="3.0419525540274742E-3"/>
    <s v="FLOW"/>
    <s v="-"/>
    <s v="-"/>
    <s v="-"/>
    <m/>
    <m/>
    <m/>
    <m/>
    <m/>
    <m/>
    <s v="SADASHIV PETH"/>
    <m/>
    <m/>
    <m/>
    <n v="5918.87"/>
    <n v="54242"/>
    <n v="27"/>
    <n v="37"/>
    <s v="FLOW"/>
    <m/>
    <m/>
    <m/>
    <m/>
    <s v="-"/>
    <s v="MH12XL0122"/>
    <s v="HONDA DIO 125 STD"/>
    <d v="2024-10-31T00:00:00"/>
    <n v="36"/>
    <s v="10.06.26"/>
    <x v="0"/>
    <m/>
    <m/>
    <m/>
    <m/>
    <m/>
    <m/>
    <m/>
    <m/>
    <m/>
    <m/>
    <m/>
    <m/>
    <m/>
    <m/>
    <m/>
    <m/>
    <m/>
    <m/>
    <m/>
    <m/>
    <m/>
    <m/>
    <m/>
    <m/>
    <m/>
    <m/>
    <m/>
    <m/>
    <m/>
    <m/>
    <m/>
    <m/>
    <m/>
    <m/>
    <m/>
    <m/>
    <m/>
    <m/>
    <m/>
    <m/>
    <m/>
    <m/>
    <m/>
    <m/>
    <m/>
    <m/>
    <m/>
    <m/>
    <m/>
    <m/>
    <m/>
    <m/>
    <m/>
    <m/>
    <m/>
    <m/>
    <m/>
    <m/>
    <m/>
    <m/>
    <m/>
    <m/>
    <m/>
    <m/>
    <m/>
    <m/>
    <m/>
    <m/>
    <m/>
    <m/>
    <m/>
    <m/>
    <m/>
    <m/>
    <m/>
    <m/>
    <m/>
    <m/>
    <m/>
    <m/>
    <m/>
    <m/>
    <m/>
    <m/>
    <m/>
    <m/>
    <m/>
    <m/>
    <m/>
    <m/>
    <m/>
    <m/>
    <m/>
    <m/>
    <x v="3"/>
    <x v="1"/>
    <s v="DUWT0014"/>
    <s v="A62GPR_YZm"/>
    <s v="Allocated"/>
    <m/>
    <m/>
    <m/>
    <m/>
    <m/>
    <m/>
    <m/>
    <s v="104"/>
    <n v="3377"/>
    <n v="6754"/>
    <x v="2"/>
  </r>
  <r>
    <n v="463269970"/>
    <s v="OMKAR JAYSING BONVATE"/>
    <s v="COLLECT"/>
    <x v="6"/>
    <n v="4100"/>
    <m/>
    <m/>
    <m/>
    <n v="4056"/>
    <n v="3617.75"/>
    <n v="3726.75"/>
    <n v="3646.75"/>
    <x v="0"/>
    <s v="STABLE"/>
    <x v="1"/>
    <x v="9"/>
    <n v="54208"/>
    <n v="109"/>
    <n v="0"/>
    <n v="6300"/>
    <s v="10.05.26"/>
    <n v="2.337764822549384E-2"/>
    <n v="3.0400457956698003E-3"/>
    <s v="STABLE"/>
    <s v="PAID"/>
    <s v="PTP"/>
    <s v="-"/>
    <m/>
    <m/>
    <m/>
    <m/>
    <s v="-"/>
    <s v="-"/>
    <s v="JUNNAR"/>
    <s v="-"/>
    <s v="-"/>
    <s v="-"/>
    <n v="10026.75"/>
    <n v="54208"/>
    <n v="27"/>
    <n v="6"/>
    <s v="STABLE"/>
    <m/>
    <m/>
    <m/>
    <m/>
    <s v="NPA"/>
    <s v="MH14LQ9184"/>
    <s v="ACCESS SPL ED DRUM CBS BT BSVI"/>
    <d v="2024-06-21T00:00:00"/>
    <n v="36"/>
    <s v="02.06.26"/>
    <x v="0"/>
    <m/>
    <m/>
    <m/>
    <m/>
    <m/>
    <m/>
    <m/>
    <m/>
    <m/>
    <m/>
    <m/>
    <m/>
    <m/>
    <n v="1"/>
    <m/>
    <m/>
    <m/>
    <m/>
    <m/>
    <m/>
    <m/>
    <m/>
    <m/>
    <m/>
    <m/>
    <m/>
    <m/>
    <m/>
    <n v="2"/>
    <m/>
    <m/>
    <m/>
    <m/>
    <m/>
    <m/>
    <m/>
    <m/>
    <m/>
    <m/>
    <m/>
    <m/>
    <m/>
    <m/>
    <m/>
    <m/>
    <m/>
    <m/>
    <m/>
    <m/>
    <m/>
    <m/>
    <m/>
    <m/>
    <m/>
    <m/>
    <m/>
    <m/>
    <m/>
    <m/>
    <m/>
    <m/>
    <m/>
    <m/>
    <m/>
    <m/>
    <m/>
    <m/>
    <m/>
    <m/>
    <m/>
    <m/>
    <m/>
    <m/>
    <m/>
    <m/>
    <m/>
    <m/>
    <m/>
    <m/>
    <m/>
    <m/>
    <m/>
    <m/>
    <m/>
    <m/>
    <m/>
    <m/>
    <m/>
    <m/>
    <m/>
    <m/>
    <m/>
    <m/>
    <m/>
    <x v="0"/>
    <x v="0"/>
    <s v="ZBHT0021"/>
    <s v="A68Gp6FC_Ogz"/>
    <s v="Allocated"/>
    <s v="Shifted (NC_SFTD)"/>
    <s v="Shif"/>
    <d v="2026-06-05T00:00:00"/>
    <m/>
    <m/>
    <m/>
    <m/>
    <s v="73"/>
    <n v="3726.75"/>
    <n v="7746.75"/>
    <x v="0"/>
  </r>
  <r>
    <n v="461699544"/>
    <s v="MUSTAFA YAKUB SHARIF"/>
    <m/>
    <x v="0"/>
    <m/>
    <m/>
    <m/>
    <m/>
    <n v="5867"/>
    <n v="5727"/>
    <n v="5884"/>
    <n v="11905"/>
    <x v="0"/>
    <s v="FLOW"/>
    <x v="0"/>
    <x v="5"/>
    <n v="54165"/>
    <n v="157"/>
    <n v="0"/>
    <n v="6300"/>
    <s v="29.05.26"/>
    <n v="3.1352528818047461E-2"/>
    <n v="3.0376343071586249E-3"/>
    <s v="FLOW"/>
    <s v="-"/>
    <s v="PTP"/>
    <s v="-"/>
    <m/>
    <m/>
    <m/>
    <m/>
    <s v="-"/>
    <s v="-"/>
    <s v="WADGAON SHERI"/>
    <s v="-"/>
    <s v="-"/>
    <s v="-"/>
    <n v="12184"/>
    <n v="54165"/>
    <n v="27"/>
    <n v="37"/>
    <s v="FLOW"/>
    <m/>
    <m/>
    <m/>
    <m/>
    <s v="REGULAR"/>
    <s v="MH12WQ6553"/>
    <s v="PIAGGIO VESPA VXL 125 LTD EDITION"/>
    <d v="2024-01-29T00:00:00"/>
    <n v="36"/>
    <s v="02.06.26"/>
    <x v="0"/>
    <m/>
    <m/>
    <m/>
    <m/>
    <m/>
    <m/>
    <m/>
    <m/>
    <m/>
    <m/>
    <n v="1"/>
    <m/>
    <m/>
    <m/>
    <m/>
    <m/>
    <m/>
    <m/>
    <m/>
    <m/>
    <m/>
    <m/>
    <m/>
    <m/>
    <m/>
    <m/>
    <m/>
    <m/>
    <m/>
    <m/>
    <m/>
    <m/>
    <m/>
    <m/>
    <m/>
    <m/>
    <m/>
    <m/>
    <m/>
    <m/>
    <m/>
    <m/>
    <m/>
    <m/>
    <m/>
    <m/>
    <m/>
    <m/>
    <m/>
    <m/>
    <m/>
    <m/>
    <m/>
    <m/>
    <m/>
    <m/>
    <m/>
    <m/>
    <m/>
    <m/>
    <m/>
    <m/>
    <m/>
    <m/>
    <m/>
    <m/>
    <m/>
    <m/>
    <m/>
    <m/>
    <m/>
    <m/>
    <m/>
    <m/>
    <m/>
    <m/>
    <m/>
    <m/>
    <m/>
    <m/>
    <m/>
    <m/>
    <m/>
    <m/>
    <m/>
    <m/>
    <m/>
    <m/>
    <m/>
    <m/>
    <m/>
    <m/>
    <m/>
    <m/>
    <x v="1"/>
    <x v="0"/>
    <s v="ZBHT0012"/>
    <s v="kP08051qsDJc"/>
    <s v="Allocated"/>
    <e v="#N/A"/>
    <e v="#N/A"/>
    <e v="#N/A"/>
    <m/>
    <m/>
    <m/>
    <m/>
    <s v="311"/>
    <n v="5884"/>
    <n v="11905"/>
    <x v="0"/>
  </r>
  <r>
    <n v="463554280"/>
    <s v="MOHD YUNUS"/>
    <m/>
    <x v="0"/>
    <m/>
    <m/>
    <m/>
    <m/>
    <n v="3252"/>
    <n v="14571"/>
    <n v="2266"/>
    <n v="18769"/>
    <x v="5"/>
    <s v="FLOW"/>
    <x v="0"/>
    <x v="13"/>
    <n v="54156"/>
    <n v="703"/>
    <n v="0"/>
    <n v="3150"/>
    <s v="FLOW"/>
    <n v="0.21701723523023719"/>
    <n v="2.6361271046291001E-2"/>
    <s v="FLOW"/>
    <s v="-"/>
    <s v="NC"/>
    <s v="-"/>
    <m/>
    <m/>
    <m/>
    <m/>
    <s v="REPO"/>
    <s v="-"/>
    <s v="TALEGAON DABADE"/>
    <s v="-"/>
    <s v="-"/>
    <s v="-"/>
    <n v="18424"/>
    <n v="54156"/>
    <n v="147"/>
    <n v="157"/>
    <s v="FLOW"/>
    <m/>
    <m/>
    <m/>
    <m/>
    <s v="NPA"/>
    <s v="MH14LR9016"/>
    <s v="SPLENDOR PLUS BS6 I3S DRS CAST FI"/>
    <d v="2024-07-23T00:00:00"/>
    <n v="36"/>
    <s v="02.06.26"/>
    <x v="0"/>
    <m/>
    <m/>
    <m/>
    <m/>
    <m/>
    <m/>
    <m/>
    <m/>
    <m/>
    <m/>
    <m/>
    <m/>
    <m/>
    <n v="1"/>
    <m/>
    <m/>
    <m/>
    <m/>
    <m/>
    <m/>
    <m/>
    <m/>
    <m/>
    <m/>
    <m/>
    <n v="1"/>
    <m/>
    <m/>
    <m/>
    <m/>
    <m/>
    <m/>
    <m/>
    <m/>
    <n v="1"/>
    <m/>
    <m/>
    <m/>
    <m/>
    <m/>
    <m/>
    <m/>
    <m/>
    <m/>
    <m/>
    <m/>
    <m/>
    <m/>
    <m/>
    <m/>
    <m/>
    <m/>
    <m/>
    <m/>
    <m/>
    <m/>
    <m/>
    <m/>
    <m/>
    <m/>
    <m/>
    <m/>
    <m/>
    <m/>
    <m/>
    <m/>
    <m/>
    <m/>
    <m/>
    <m/>
    <m/>
    <m/>
    <m/>
    <m/>
    <m/>
    <m/>
    <m/>
    <m/>
    <m/>
    <m/>
    <m/>
    <m/>
    <m/>
    <m/>
    <m/>
    <m/>
    <m/>
    <m/>
    <m/>
    <m/>
    <m/>
    <m/>
    <m/>
    <m/>
    <x v="0"/>
    <x v="0"/>
    <s v="DUWT0027"/>
    <s v="ko07yA-zsc"/>
    <s v="Allocated"/>
    <s v="Address Not Found (NC_ANF)"/>
    <s v="Visited to Customers residence address but short address so can't found Customer "/>
    <d v="2026-06-09T00:00:00"/>
    <m/>
    <m/>
    <m/>
    <m/>
    <s v="946"/>
    <n v="2266"/>
    <n v="18769"/>
    <x v="0"/>
  </r>
  <r>
    <n v="462813255"/>
    <s v="MINA DHRMARAJ KAMBALE"/>
    <m/>
    <x v="0"/>
    <m/>
    <m/>
    <m/>
    <m/>
    <n v="3378"/>
    <n v="3728"/>
    <n v="586"/>
    <n v="7459"/>
    <x v="4"/>
    <s v="FLOW"/>
    <x v="0"/>
    <x v="6"/>
    <n v="54133"/>
    <n v="236"/>
    <n v="0"/>
    <n v="6300"/>
    <s v="29.05.26"/>
    <n v="6.0549395865614815E-2"/>
    <n v="1.1985662381920227E-2"/>
    <s v="FLOW"/>
    <s v="-"/>
    <s v="PTP"/>
    <s v="-"/>
    <m/>
    <m/>
    <m/>
    <m/>
    <s v="-"/>
    <s v="-"/>
    <s v="SHIRUR"/>
    <s v="-"/>
    <s v="-"/>
    <s v="-"/>
    <n v="10264"/>
    <n v="54133"/>
    <n v="57"/>
    <n v="67"/>
    <s v="FLOW"/>
    <m/>
    <m/>
    <m/>
    <m/>
    <s v="REGULAR"/>
    <s v="MH12WT6684"/>
    <s v="TVS RAIDER DISC"/>
    <d v="2024-05-06T00:00:00"/>
    <n v="42"/>
    <s v="02.06.26"/>
    <x v="0"/>
    <m/>
    <m/>
    <m/>
    <m/>
    <m/>
    <m/>
    <m/>
    <m/>
    <m/>
    <m/>
    <n v="1"/>
    <m/>
    <m/>
    <m/>
    <m/>
    <m/>
    <m/>
    <m/>
    <m/>
    <m/>
    <m/>
    <m/>
    <m/>
    <m/>
    <m/>
    <m/>
    <m/>
    <m/>
    <m/>
    <m/>
    <m/>
    <m/>
    <m/>
    <m/>
    <m/>
    <m/>
    <m/>
    <m/>
    <m/>
    <m/>
    <m/>
    <m/>
    <m/>
    <m/>
    <m/>
    <m/>
    <m/>
    <m/>
    <m/>
    <m/>
    <m/>
    <m/>
    <m/>
    <m/>
    <m/>
    <m/>
    <m/>
    <m/>
    <m/>
    <m/>
    <m/>
    <m/>
    <m/>
    <m/>
    <m/>
    <m/>
    <m/>
    <m/>
    <m/>
    <m/>
    <m/>
    <m/>
    <m/>
    <m/>
    <m/>
    <m/>
    <m/>
    <m/>
    <m/>
    <m/>
    <m/>
    <m/>
    <m/>
    <m/>
    <m/>
    <m/>
    <m/>
    <m/>
    <m/>
    <m/>
    <m/>
    <m/>
    <m/>
    <m/>
    <x v="1"/>
    <x v="0"/>
    <s v="ZBHT0024"/>
    <s v="k2A88fFrpNIm"/>
    <s v="Allocated"/>
    <s v="Left Message (LMCB)"/>
    <s v="Meet doughter in law "/>
    <d v="2026-06-04T00:00:00"/>
    <m/>
    <m/>
    <m/>
    <m/>
    <s v="353"/>
    <n v="586"/>
    <n v="7459"/>
    <x v="0"/>
  </r>
  <r>
    <n v="464077378"/>
    <s v="ARUNA RAVINDRA MORE"/>
    <s v="ONLINE"/>
    <x v="3"/>
    <n v="3625"/>
    <m/>
    <m/>
    <m/>
    <n v="3476"/>
    <n v="2601"/>
    <n v="2679"/>
    <n v="2602"/>
    <x v="0"/>
    <s v="STABLE"/>
    <x v="1"/>
    <x v="5"/>
    <n v="53958"/>
    <n v="78"/>
    <n v="0"/>
    <n v="3600"/>
    <s v="21.05.26"/>
    <n v="3.123271023657722E-2"/>
    <n v="3.0260255136280827E-3"/>
    <s v="STABLE"/>
    <s v="PAID"/>
    <s v="PTP"/>
    <s v="-"/>
    <m/>
    <m/>
    <m/>
    <m/>
    <s v="-"/>
    <s v="-"/>
    <s v="YERWADA"/>
    <s v="-"/>
    <s v="-"/>
    <s v="-"/>
    <n v="6279"/>
    <n v="53958"/>
    <n v="27"/>
    <n v="37"/>
    <s v="FLOW"/>
    <m/>
    <m/>
    <m/>
    <m/>
    <s v="REGULAR"/>
    <s v="MH12XF0331"/>
    <s v="HONDA SP 125 BS VI DRUM"/>
    <d v="2024-09-21T00:00:00"/>
    <n v="36"/>
    <s v="02.06.26"/>
    <x v="0"/>
    <m/>
    <m/>
    <m/>
    <m/>
    <m/>
    <m/>
    <m/>
    <m/>
    <m/>
    <m/>
    <n v="1"/>
    <m/>
    <m/>
    <m/>
    <m/>
    <m/>
    <m/>
    <m/>
    <m/>
    <m/>
    <m/>
    <m/>
    <m/>
    <m/>
    <m/>
    <m/>
    <m/>
    <m/>
    <m/>
    <m/>
    <m/>
    <m/>
    <m/>
    <m/>
    <m/>
    <m/>
    <m/>
    <m/>
    <m/>
    <m/>
    <m/>
    <m/>
    <m/>
    <m/>
    <m/>
    <m/>
    <m/>
    <m/>
    <m/>
    <m/>
    <m/>
    <m/>
    <m/>
    <m/>
    <m/>
    <m/>
    <m/>
    <m/>
    <m/>
    <m/>
    <m/>
    <m/>
    <m/>
    <m/>
    <m/>
    <m/>
    <m/>
    <m/>
    <m/>
    <m/>
    <m/>
    <m/>
    <m/>
    <m/>
    <m/>
    <m/>
    <m/>
    <m/>
    <m/>
    <m/>
    <m/>
    <m/>
    <m/>
    <m/>
    <m/>
    <m/>
    <m/>
    <m/>
    <m/>
    <m/>
    <m/>
    <m/>
    <m/>
    <m/>
    <x v="1"/>
    <x v="0"/>
    <s v="ZBHT0012"/>
    <s v="GoAcs4R0A5c"/>
    <s v="Allocated"/>
    <s v="Left Message (LMCB)"/>
    <s v="Lm"/>
    <d v="2026-06-04T00:00:00"/>
    <m/>
    <m/>
    <m/>
    <m/>
    <s v="150"/>
    <n v="2679"/>
    <n v="6227"/>
    <x v="0"/>
  </r>
  <r>
    <n v="464645726"/>
    <s v="DHAPATE PRAMOD BHAU"/>
    <m/>
    <x v="0"/>
    <m/>
    <m/>
    <m/>
    <m/>
    <n v="3376"/>
    <n v="3367"/>
    <n v="3466"/>
    <n v="6945"/>
    <x v="0"/>
    <s v="FLOW"/>
    <x v="0"/>
    <x v="2"/>
    <n v="53535"/>
    <n v="99"/>
    <n v="0"/>
    <n v="2676"/>
    <s v="29.05.26"/>
    <n v="6.0995059280566609E-2"/>
    <n v="3.0023031964134957E-3"/>
    <s v="FLOW"/>
    <s v="-"/>
    <s v="PTP"/>
    <s v="-"/>
    <m/>
    <m/>
    <m/>
    <m/>
    <s v="-"/>
    <s v="-"/>
    <s v="BHOR"/>
    <s v="-"/>
    <s v="-"/>
    <s v="-"/>
    <n v="6142"/>
    <n v="53535"/>
    <n v="27"/>
    <n v="37"/>
    <s v="FLOW"/>
    <m/>
    <m/>
    <m/>
    <m/>
    <s v="REGULAR"/>
    <s v="MH12XL3563"/>
    <s v="HONDA ACTIVA DLX"/>
    <d v="2024-11-11T00:00:00"/>
    <n v="36"/>
    <s v="02.06.26"/>
    <x v="0"/>
    <m/>
    <m/>
    <m/>
    <m/>
    <m/>
    <m/>
    <m/>
    <m/>
    <m/>
    <m/>
    <m/>
    <m/>
    <m/>
    <m/>
    <m/>
    <m/>
    <m/>
    <m/>
    <m/>
    <m/>
    <m/>
    <m/>
    <n v="1"/>
    <m/>
    <m/>
    <m/>
    <m/>
    <m/>
    <m/>
    <m/>
    <m/>
    <m/>
    <m/>
    <m/>
    <m/>
    <m/>
    <m/>
    <m/>
    <m/>
    <m/>
    <m/>
    <m/>
    <m/>
    <m/>
    <m/>
    <m/>
    <m/>
    <m/>
    <m/>
    <m/>
    <m/>
    <m/>
    <m/>
    <m/>
    <m/>
    <m/>
    <m/>
    <m/>
    <m/>
    <m/>
    <m/>
    <m/>
    <m/>
    <m/>
    <m/>
    <m/>
    <m/>
    <m/>
    <m/>
    <m/>
    <m/>
    <m/>
    <m/>
    <m/>
    <m/>
    <m/>
    <m/>
    <m/>
    <m/>
    <m/>
    <m/>
    <m/>
    <m/>
    <m/>
    <m/>
    <m/>
    <m/>
    <m/>
    <m/>
    <m/>
    <m/>
    <m/>
    <m/>
    <m/>
    <x v="1"/>
    <x v="0"/>
    <s v="DUWT0011"/>
    <s v="Bo2h2cg-iz"/>
    <s v="Allocated"/>
    <s v="Promise To Pay (PTP)"/>
    <s v="Customer home visit w to pay amt. 4000 ptp date 16.06.2026"/>
    <d v="2026-06-16T00:00:00"/>
    <m/>
    <m/>
    <m/>
    <m/>
    <s v="202"/>
    <n v="3466"/>
    <n v="6945"/>
    <x v="0"/>
  </r>
  <r>
    <n v="463471982"/>
    <s v="RAJEEV TANAJI JADHAV"/>
    <m/>
    <x v="0"/>
    <m/>
    <m/>
    <m/>
    <s v="BANK RB 11"/>
    <n v="3837"/>
    <n v="7555"/>
    <n v="3892"/>
    <n v="11392"/>
    <x v="4"/>
    <s v="RB"/>
    <x v="0"/>
    <x v="12"/>
    <n v="53499"/>
    <n v="174"/>
    <n v="0"/>
    <n v="1350"/>
    <s v="FLOW"/>
    <n v="0.13772889812247546"/>
    <n v="1.1845287565262414E-2"/>
    <s v="RB"/>
    <s v="PAID"/>
    <s v="MPTP"/>
    <s v="-"/>
    <m/>
    <m/>
    <m/>
    <m/>
    <s v="-"/>
    <s v="-"/>
    <s v="NERE"/>
    <s v="-"/>
    <s v="-"/>
    <s v="-"/>
    <n v="9079"/>
    <n v="53499"/>
    <n v="57"/>
    <n v="6"/>
    <s v="STABLE"/>
    <m/>
    <m/>
    <m/>
    <m/>
    <s v="REGULAR"/>
    <s v="MH14LR7828"/>
    <s v="HONDA ACTIVA 125 DRUM ALLOY BSVI"/>
    <d v="2024-07-14T00:00:00"/>
    <n v="36"/>
    <s v="02.06.26"/>
    <x v="0"/>
    <m/>
    <m/>
    <m/>
    <m/>
    <m/>
    <m/>
    <m/>
    <m/>
    <m/>
    <m/>
    <n v="1"/>
    <m/>
    <m/>
    <m/>
    <m/>
    <m/>
    <m/>
    <m/>
    <m/>
    <m/>
    <m/>
    <m/>
    <m/>
    <m/>
    <m/>
    <m/>
    <m/>
    <m/>
    <m/>
    <m/>
    <m/>
    <m/>
    <m/>
    <m/>
    <m/>
    <m/>
    <m/>
    <m/>
    <m/>
    <m/>
    <m/>
    <m/>
    <m/>
    <m/>
    <m/>
    <m/>
    <m/>
    <m/>
    <m/>
    <m/>
    <m/>
    <m/>
    <m/>
    <m/>
    <m/>
    <m/>
    <m/>
    <m/>
    <m/>
    <m/>
    <m/>
    <m/>
    <m/>
    <m/>
    <m/>
    <m/>
    <m/>
    <m/>
    <m/>
    <m/>
    <m/>
    <m/>
    <m/>
    <m/>
    <m/>
    <m/>
    <m/>
    <m/>
    <m/>
    <m/>
    <m/>
    <m/>
    <m/>
    <m/>
    <m/>
    <m/>
    <m/>
    <m/>
    <m/>
    <m/>
    <m/>
    <m/>
    <m/>
    <m/>
    <x v="1"/>
    <x v="0"/>
    <s v="DUWT0030"/>
    <e v="#N/A"/>
    <e v="#N/A"/>
    <e v="#N/A"/>
    <e v="#N/A"/>
    <e v="#N/A"/>
    <m/>
    <m/>
    <m/>
    <m/>
    <n v="0"/>
    <n v="3892"/>
    <n v="11392"/>
    <x v="0"/>
  </r>
  <r>
    <n v="463205215"/>
    <s v="DEVENDRA SAMBHAJIRAO DHUMAL"/>
    <m/>
    <x v="0"/>
    <m/>
    <m/>
    <m/>
    <m/>
    <n v="4227"/>
    <n v="4197"/>
    <n v="4258"/>
    <n v="8578"/>
    <x v="0"/>
    <s v="FLOW"/>
    <x v="0"/>
    <x v="6"/>
    <n v="53257"/>
    <n v="61"/>
    <n v="0"/>
    <n v="2171"/>
    <s v="21.05.26"/>
    <n v="3.3157866703408423E-2"/>
    <n v="2.9867126427831053E-3"/>
    <s v="FLOW"/>
    <s v="-"/>
    <s v="PTP"/>
    <s v="-"/>
    <m/>
    <m/>
    <m/>
    <m/>
    <s v="-"/>
    <s v="-"/>
    <s v="KHALSA"/>
    <s v="-"/>
    <s v="-"/>
    <s v="-"/>
    <n v="6429"/>
    <n v="53257"/>
    <n v="27"/>
    <n v="37"/>
    <s v="FLOW"/>
    <m/>
    <m/>
    <m/>
    <m/>
    <s v="REGULAR"/>
    <s v="MH12WW4136"/>
    <s v="TVS IQUBE ELECTRIC"/>
    <d v="2024-06-14T00:00:00"/>
    <n v="36"/>
    <s v="02.06.26"/>
    <x v="0"/>
    <m/>
    <m/>
    <m/>
    <m/>
    <m/>
    <m/>
    <m/>
    <n v="1"/>
    <m/>
    <m/>
    <m/>
    <m/>
    <m/>
    <m/>
    <m/>
    <m/>
    <m/>
    <m/>
    <m/>
    <m/>
    <m/>
    <m/>
    <m/>
    <m/>
    <m/>
    <m/>
    <m/>
    <m/>
    <m/>
    <m/>
    <m/>
    <m/>
    <m/>
    <m/>
    <m/>
    <m/>
    <m/>
    <m/>
    <m/>
    <m/>
    <m/>
    <m/>
    <m/>
    <m/>
    <m/>
    <m/>
    <m/>
    <m/>
    <m/>
    <m/>
    <m/>
    <m/>
    <m/>
    <m/>
    <m/>
    <m/>
    <m/>
    <m/>
    <m/>
    <m/>
    <m/>
    <m/>
    <m/>
    <m/>
    <m/>
    <m/>
    <m/>
    <m/>
    <m/>
    <m/>
    <m/>
    <m/>
    <m/>
    <m/>
    <m/>
    <m/>
    <m/>
    <m/>
    <m/>
    <m/>
    <m/>
    <m/>
    <m/>
    <m/>
    <m/>
    <m/>
    <m/>
    <m/>
    <m/>
    <m/>
    <m/>
    <m/>
    <m/>
    <m/>
    <x v="1"/>
    <x v="0"/>
    <s v="ZBHT0024"/>
    <s v="Ao8kH5GjigLc"/>
    <s v="Allocated"/>
    <s v="Left Message (LMCB)"/>
    <s v="Meet aunty "/>
    <d v="2026-06-03T00:00:00"/>
    <m/>
    <m/>
    <m/>
    <m/>
    <s v="154"/>
    <n v="4258"/>
    <n v="8578"/>
    <x v="0"/>
  </r>
  <r>
    <n v="466340283"/>
    <s v="RAJESH CHANDRAKANT GORE"/>
    <m/>
    <x v="0"/>
    <m/>
    <m/>
    <m/>
    <m/>
    <n v="4336"/>
    <n v="4316"/>
    <n v="4362"/>
    <n v="8806"/>
    <x v="0"/>
    <s v="FLOW"/>
    <x v="0"/>
    <x v="6"/>
    <n v="53118"/>
    <n v="46"/>
    <n v="0"/>
    <n v="1349"/>
    <s v="-"/>
    <n v="3.3071325150715376E-2"/>
    <n v="2.9789173659679098E-3"/>
    <s v="FLOW"/>
    <s v="-"/>
    <s v="-"/>
    <s v="-"/>
    <m/>
    <m/>
    <m/>
    <m/>
    <m/>
    <m/>
    <s v="SHIRUR"/>
    <m/>
    <m/>
    <m/>
    <n v="5711"/>
    <n v="53118"/>
    <n v="27"/>
    <n v="37"/>
    <s v="FLOW"/>
    <m/>
    <m/>
    <m/>
    <m/>
    <s v="-"/>
    <s v="MH22BG7797"/>
    <s v="SPLENDOR ISMART DSS CAST"/>
    <d v="2025-06-16T00:00:00"/>
    <n v="24"/>
    <s v="10.06.26"/>
    <x v="0"/>
    <m/>
    <m/>
    <m/>
    <m/>
    <m/>
    <m/>
    <m/>
    <m/>
    <m/>
    <m/>
    <m/>
    <m/>
    <m/>
    <m/>
    <m/>
    <m/>
    <m/>
    <m/>
    <m/>
    <m/>
    <m/>
    <m/>
    <m/>
    <m/>
    <m/>
    <m/>
    <m/>
    <m/>
    <m/>
    <m/>
    <m/>
    <n v="1"/>
    <m/>
    <m/>
    <m/>
    <m/>
    <m/>
    <m/>
    <m/>
    <m/>
    <m/>
    <m/>
    <m/>
    <m/>
    <m/>
    <m/>
    <m/>
    <m/>
    <m/>
    <m/>
    <m/>
    <m/>
    <m/>
    <m/>
    <m/>
    <m/>
    <m/>
    <m/>
    <m/>
    <m/>
    <m/>
    <m/>
    <m/>
    <m/>
    <m/>
    <m/>
    <m/>
    <m/>
    <m/>
    <m/>
    <m/>
    <m/>
    <m/>
    <m/>
    <m/>
    <m/>
    <m/>
    <m/>
    <m/>
    <m/>
    <m/>
    <m/>
    <m/>
    <m/>
    <m/>
    <m/>
    <m/>
    <m/>
    <m/>
    <m/>
    <m/>
    <m/>
    <m/>
    <m/>
    <x v="1"/>
    <x v="0"/>
    <s v="ZBHT0024"/>
    <s v="G2y_z748y77"/>
    <s v="Allocated"/>
    <m/>
    <m/>
    <m/>
    <m/>
    <m/>
    <m/>
    <m/>
    <s v="154"/>
    <n v="4362"/>
    <n v="8806"/>
    <x v="2"/>
  </r>
  <r>
    <n v="464370861"/>
    <s v="ADITYA SUNIL SONAVANE"/>
    <m/>
    <x v="0"/>
    <m/>
    <m/>
    <m/>
    <m/>
    <n v="3504"/>
    <n v="3180"/>
    <n v="3277"/>
    <n v="6865"/>
    <x v="0"/>
    <s v="FLOW"/>
    <x v="0"/>
    <x v="5"/>
    <n v="53112"/>
    <n v="97"/>
    <n v="0"/>
    <n v="5850"/>
    <s v="16.05.26"/>
    <n v="3.0743016903611871E-2"/>
    <n v="2.9785808791989088E-3"/>
    <s v="FLOW"/>
    <s v="-"/>
    <s v="PAID"/>
    <s v="-"/>
    <m/>
    <m/>
    <m/>
    <m/>
    <s v="-"/>
    <s v="-"/>
    <s v="YERWADA"/>
    <s v="-"/>
    <s v="-"/>
    <s v="-"/>
    <n v="9127"/>
    <n v="53112"/>
    <n v="27"/>
    <n v="37"/>
    <s v="FLOW"/>
    <m/>
    <m/>
    <m/>
    <m/>
    <s v="REGULAR"/>
    <s v="MH12XK9060"/>
    <m/>
    <d v="2024-10-19T00:00:00"/>
    <n v="36"/>
    <s v="02.06.26"/>
    <x v="0"/>
    <m/>
    <m/>
    <m/>
    <m/>
    <m/>
    <m/>
    <m/>
    <m/>
    <m/>
    <m/>
    <m/>
    <m/>
    <m/>
    <m/>
    <m/>
    <m/>
    <m/>
    <m/>
    <m/>
    <m/>
    <m/>
    <m/>
    <m/>
    <m/>
    <m/>
    <m/>
    <m/>
    <m/>
    <n v="1"/>
    <m/>
    <m/>
    <m/>
    <m/>
    <m/>
    <m/>
    <m/>
    <m/>
    <m/>
    <m/>
    <m/>
    <m/>
    <m/>
    <m/>
    <m/>
    <m/>
    <m/>
    <m/>
    <m/>
    <m/>
    <m/>
    <m/>
    <m/>
    <m/>
    <m/>
    <m/>
    <m/>
    <m/>
    <m/>
    <m/>
    <m/>
    <m/>
    <m/>
    <m/>
    <m/>
    <m/>
    <m/>
    <m/>
    <m/>
    <m/>
    <m/>
    <m/>
    <m/>
    <m/>
    <m/>
    <m/>
    <m/>
    <m/>
    <m/>
    <m/>
    <m/>
    <m/>
    <m/>
    <m/>
    <m/>
    <m/>
    <m/>
    <m/>
    <m/>
    <m/>
    <m/>
    <m/>
    <m/>
    <m/>
    <m/>
    <x v="1"/>
    <x v="0"/>
    <s v="ZBHT0012"/>
    <s v="GohOuSK_DMc"/>
    <s v="Allocated"/>
    <e v="#N/A"/>
    <e v="#N/A"/>
    <e v="#N/A"/>
    <m/>
    <m/>
    <m/>
    <m/>
    <s v="181"/>
    <n v="3277"/>
    <n v="6865"/>
    <x v="0"/>
  </r>
  <r>
    <n v="464559146"/>
    <s v="AMIT SUDAM WAYKAR"/>
    <m/>
    <x v="0"/>
    <m/>
    <m/>
    <m/>
    <m/>
    <n v="3255"/>
    <n v="3255"/>
    <n v="3873"/>
    <n v="6510"/>
    <x v="0"/>
    <s v="FLOW"/>
    <x v="0"/>
    <x v="9"/>
    <n v="52931"/>
    <n v="35"/>
    <n v="0"/>
    <n v="2845"/>
    <s v="-"/>
    <n v="2.2826931416462779E-2"/>
    <n v="2.968430195000705E-3"/>
    <s v="FLOW"/>
    <s v="-"/>
    <s v="-"/>
    <s v="-"/>
    <m/>
    <m/>
    <m/>
    <m/>
    <s v="-"/>
    <s v="-"/>
    <s v="KANDALI"/>
    <s v="-"/>
    <s v="-"/>
    <s v="-"/>
    <n v="6135"/>
    <n v="52931"/>
    <n v="27"/>
    <n v="37"/>
    <s v="FLOW"/>
    <m/>
    <m/>
    <m/>
    <m/>
    <s v="NPA"/>
    <s v="MH14MA0499"/>
    <s v="SPLENDOR PLUS I3S DRS C FI OTHERS"/>
    <d v="2024-11-04T00:00:00"/>
    <n v="36"/>
    <s v="02.06.26"/>
    <x v="0"/>
    <m/>
    <m/>
    <m/>
    <m/>
    <m/>
    <m/>
    <m/>
    <m/>
    <m/>
    <m/>
    <m/>
    <m/>
    <m/>
    <m/>
    <m/>
    <m/>
    <m/>
    <m/>
    <m/>
    <m/>
    <m/>
    <m/>
    <m/>
    <m/>
    <m/>
    <m/>
    <m/>
    <m/>
    <m/>
    <m/>
    <m/>
    <m/>
    <m/>
    <m/>
    <m/>
    <m/>
    <m/>
    <m/>
    <m/>
    <m/>
    <m/>
    <m/>
    <m/>
    <m/>
    <m/>
    <m/>
    <m/>
    <m/>
    <m/>
    <m/>
    <m/>
    <m/>
    <m/>
    <m/>
    <m/>
    <m/>
    <m/>
    <m/>
    <m/>
    <m/>
    <m/>
    <m/>
    <m/>
    <m/>
    <m/>
    <m/>
    <m/>
    <m/>
    <m/>
    <m/>
    <m/>
    <m/>
    <m/>
    <m/>
    <m/>
    <m/>
    <m/>
    <m/>
    <m/>
    <m/>
    <m/>
    <m/>
    <m/>
    <m/>
    <m/>
    <m/>
    <m/>
    <m/>
    <m/>
    <m/>
    <m/>
    <m/>
    <m/>
    <m/>
    <x v="3"/>
    <x v="1"/>
    <s v="ZBHT0021"/>
    <e v="#N/A"/>
    <e v="#N/A"/>
    <e v="#N/A"/>
    <e v="#N/A"/>
    <e v="#N/A"/>
    <m/>
    <m/>
    <m/>
    <m/>
    <n v="0"/>
    <n v="3290"/>
    <n v="6510"/>
    <x v="0"/>
  </r>
  <r>
    <n v="463514822"/>
    <s v="ANANDA BALU SHINDE"/>
    <m/>
    <x v="0"/>
    <m/>
    <m/>
    <m/>
    <m/>
    <n v="3996"/>
    <n v="3970"/>
    <n v="4037"/>
    <n v="8125"/>
    <x v="0"/>
    <s v="FLOW"/>
    <x v="0"/>
    <x v="14"/>
    <n v="52644"/>
    <n v="67"/>
    <n v="0"/>
    <n v="2690"/>
    <s v="18.05.26"/>
    <n v="0.21562399932303142"/>
    <n v="2.9523349112168125E-3"/>
    <s v="FLOW"/>
    <s v="-"/>
    <s v="PAID"/>
    <s v="-"/>
    <m/>
    <m/>
    <m/>
    <m/>
    <s v="-"/>
    <s v="-"/>
    <s v="CHINCHWAD"/>
    <s v="-"/>
    <s v="-"/>
    <s v="-"/>
    <n v="6727"/>
    <n v="52644"/>
    <n v="27"/>
    <n v="37"/>
    <s v="FLOW"/>
    <m/>
    <m/>
    <m/>
    <m/>
    <s v="REGULAR"/>
    <s v="MH14LR7215"/>
    <s v="ACCESS SPL ED DISC CBS BT BSVI"/>
    <d v="2024-07-19T00:00:00"/>
    <n v="36"/>
    <s v="02.06.26"/>
    <x v="0"/>
    <m/>
    <m/>
    <m/>
    <m/>
    <m/>
    <m/>
    <m/>
    <m/>
    <m/>
    <m/>
    <m/>
    <m/>
    <m/>
    <n v="2"/>
    <m/>
    <m/>
    <m/>
    <m/>
    <m/>
    <m/>
    <m/>
    <m/>
    <m/>
    <m/>
    <m/>
    <m/>
    <m/>
    <m/>
    <m/>
    <m/>
    <m/>
    <m/>
    <m/>
    <m/>
    <m/>
    <m/>
    <m/>
    <m/>
    <m/>
    <m/>
    <m/>
    <m/>
    <m/>
    <m/>
    <m/>
    <m/>
    <m/>
    <m/>
    <m/>
    <m/>
    <m/>
    <m/>
    <m/>
    <m/>
    <m/>
    <m/>
    <m/>
    <m/>
    <m/>
    <m/>
    <m/>
    <m/>
    <m/>
    <m/>
    <m/>
    <m/>
    <m/>
    <m/>
    <m/>
    <m/>
    <m/>
    <m/>
    <m/>
    <m/>
    <m/>
    <m/>
    <m/>
    <m/>
    <m/>
    <m/>
    <m/>
    <m/>
    <m/>
    <m/>
    <m/>
    <m/>
    <m/>
    <m/>
    <m/>
    <m/>
    <m/>
    <m/>
    <m/>
    <m/>
    <x v="2"/>
    <x v="0"/>
    <s v="ZBHT0009"/>
    <s v="G2dhsd5t9z"/>
    <s v="Allocated"/>
    <s v="Promise To Pay (PTP)"/>
    <s v="Customer promise pay online 4040 on 09/06"/>
    <d v="2026-06-09T00:00:00"/>
    <m/>
    <m/>
    <m/>
    <m/>
    <s v="159"/>
    <n v="4037"/>
    <n v="8125"/>
    <x v="0"/>
  </r>
  <r>
    <n v="461103769"/>
    <s v="MADHURI RAHUL CHOURE"/>
    <m/>
    <x v="0"/>
    <m/>
    <m/>
    <m/>
    <m/>
    <n v="3106"/>
    <n v="2862"/>
    <n v="2926"/>
    <n v="6103"/>
    <x v="0"/>
    <s v="FLOW"/>
    <x v="0"/>
    <x v="7"/>
    <n v="52567.02"/>
    <n v="64"/>
    <n v="0"/>
    <n v="6300"/>
    <s v="19.05.26"/>
    <n v="5.7732614507441486E-2"/>
    <n v="2.9480177859705268E-3"/>
    <s v="FLOW"/>
    <s v="-"/>
    <s v="PAID"/>
    <s v="-"/>
    <m/>
    <m/>
    <m/>
    <m/>
    <s v="-"/>
    <s v="-"/>
    <s v="SOMANTNE"/>
    <s v="-"/>
    <s v="-"/>
    <s v="-"/>
    <n v="9226"/>
    <n v="52567.02"/>
    <n v="27"/>
    <n v="37"/>
    <s v="FLOW"/>
    <m/>
    <m/>
    <m/>
    <m/>
    <s v="REGULAR"/>
    <s v="MH14LG1537"/>
    <m/>
    <d v="2023-12-13T00:00:00"/>
    <n v="48"/>
    <s v="02.06.26"/>
    <x v="0"/>
    <m/>
    <m/>
    <m/>
    <m/>
    <m/>
    <m/>
    <m/>
    <m/>
    <m/>
    <m/>
    <m/>
    <m/>
    <m/>
    <m/>
    <m/>
    <m/>
    <m/>
    <m/>
    <m/>
    <m/>
    <m/>
    <m/>
    <m/>
    <m/>
    <m/>
    <m/>
    <m/>
    <m/>
    <m/>
    <m/>
    <m/>
    <m/>
    <m/>
    <m/>
    <m/>
    <m/>
    <m/>
    <m/>
    <m/>
    <m/>
    <m/>
    <m/>
    <m/>
    <m/>
    <m/>
    <m/>
    <m/>
    <m/>
    <m/>
    <m/>
    <m/>
    <m/>
    <m/>
    <m/>
    <m/>
    <m/>
    <m/>
    <m/>
    <m/>
    <m/>
    <m/>
    <m/>
    <m/>
    <m/>
    <m/>
    <m/>
    <m/>
    <m/>
    <m/>
    <m/>
    <m/>
    <m/>
    <m/>
    <m/>
    <m/>
    <m/>
    <m/>
    <m/>
    <m/>
    <m/>
    <m/>
    <m/>
    <m/>
    <m/>
    <m/>
    <m/>
    <m/>
    <m/>
    <m/>
    <m/>
    <m/>
    <m/>
    <m/>
    <m/>
    <x v="3"/>
    <x v="1"/>
    <s v="ZBHT0013"/>
    <s v="koEoVuw_DIc"/>
    <s v="Allocated"/>
    <e v="#N/A"/>
    <e v="#N/A"/>
    <e v="#N/A"/>
    <m/>
    <m/>
    <m/>
    <m/>
    <s v="135"/>
    <n v="2926"/>
    <n v="6103"/>
    <x v="0"/>
  </r>
  <r>
    <n v="462024518"/>
    <s v="KISHOR SHANKARRAO SOLANKE"/>
    <s v="COLLECT"/>
    <x v="2"/>
    <n v="3700"/>
    <m/>
    <m/>
    <m/>
    <n v="3562"/>
    <n v="3491"/>
    <n v="3549"/>
    <n v="3417"/>
    <x v="0"/>
    <s v="STABLE"/>
    <x v="1"/>
    <x v="4"/>
    <n v="52446"/>
    <n v="58"/>
    <n v="0"/>
    <n v="1800"/>
    <s v="08.05.26"/>
    <n v="0.10617297266832444"/>
    <n v="2.9412308478397719E-3"/>
    <s v="STABLE"/>
    <s v="PAID"/>
    <s v="PTP"/>
    <s v="-"/>
    <m/>
    <m/>
    <m/>
    <m/>
    <s v="-"/>
    <s v="-"/>
    <s v="BHOSARI"/>
    <s v="-"/>
    <s v="-"/>
    <s v="-"/>
    <n v="5349"/>
    <n v="52446"/>
    <n v="27"/>
    <n v="6"/>
    <s v="STABLE"/>
    <m/>
    <m/>
    <m/>
    <m/>
    <s v="REGULAR"/>
    <m/>
    <s v="HONDA SHINE DRUM BSVI"/>
    <d v="2024-02-25T00:00:00"/>
    <n v="42"/>
    <s v="02.06.26"/>
    <x v="0"/>
    <m/>
    <m/>
    <m/>
    <m/>
    <m/>
    <m/>
    <m/>
    <n v="1"/>
    <m/>
    <m/>
    <m/>
    <m/>
    <m/>
    <m/>
    <m/>
    <m/>
    <m/>
    <m/>
    <m/>
    <m/>
    <m/>
    <m/>
    <n v="2"/>
    <m/>
    <m/>
    <m/>
    <m/>
    <m/>
    <m/>
    <m/>
    <m/>
    <m/>
    <m/>
    <m/>
    <m/>
    <m/>
    <m/>
    <m/>
    <m/>
    <m/>
    <m/>
    <m/>
    <m/>
    <m/>
    <m/>
    <m/>
    <m/>
    <m/>
    <m/>
    <m/>
    <m/>
    <m/>
    <m/>
    <m/>
    <m/>
    <m/>
    <m/>
    <m/>
    <m/>
    <m/>
    <m/>
    <m/>
    <m/>
    <m/>
    <m/>
    <m/>
    <m/>
    <m/>
    <m/>
    <m/>
    <m/>
    <m/>
    <m/>
    <m/>
    <m/>
    <m/>
    <m/>
    <m/>
    <m/>
    <m/>
    <m/>
    <m/>
    <m/>
    <m/>
    <m/>
    <m/>
    <m/>
    <m/>
    <m/>
    <m/>
    <m/>
    <m/>
    <m/>
    <m/>
    <x v="0"/>
    <x v="0"/>
    <s v="DUWT0025"/>
    <s v="GozKV-OJwCz"/>
    <s v="Allocated"/>
    <s v="Payment (PAID)"/>
    <s v="Payment (PAID)"/>
    <d v="2026-06-08T00:00:00"/>
    <m/>
    <m/>
    <m/>
    <m/>
    <s v="64"/>
    <n v="3549"/>
    <n v="7117"/>
    <x v="0"/>
  </r>
  <r>
    <n v="465745916"/>
    <s v="RAHUL VIJAY MORE"/>
    <m/>
    <x v="0"/>
    <m/>
    <m/>
    <m/>
    <m/>
    <n v="4873"/>
    <n v="4841.3500000000004"/>
    <n v="4911.3500000000004"/>
    <n v="9908.35"/>
    <x v="0"/>
    <s v="FLOW"/>
    <x v="0"/>
    <x v="17"/>
    <n v="52337"/>
    <n v="70"/>
    <n v="0"/>
    <n v="900"/>
    <s v="-"/>
    <n v="8.7852975308860617E-2"/>
    <n v="2.9351180048695831E-3"/>
    <s v="FLOW"/>
    <s v="-"/>
    <s v="-"/>
    <s v="-"/>
    <m/>
    <m/>
    <m/>
    <m/>
    <m/>
    <m/>
    <s v="PIMPARI"/>
    <m/>
    <m/>
    <m/>
    <n v="5811.35"/>
    <n v="52337"/>
    <n v="27"/>
    <n v="37"/>
    <s v="FLOW"/>
    <m/>
    <m/>
    <m/>
    <m/>
    <s v="-"/>
    <s v="MH14MG0833"/>
    <s v="SPLENDOR PLUS BS6 I3S DRS CAST FI"/>
    <d v="2025-03-21T00:00:00"/>
    <n v="24"/>
    <s v="10.06.26"/>
    <x v="0"/>
    <m/>
    <m/>
    <m/>
    <m/>
    <m/>
    <m/>
    <m/>
    <m/>
    <m/>
    <m/>
    <m/>
    <m/>
    <m/>
    <m/>
    <m/>
    <m/>
    <m/>
    <m/>
    <m/>
    <m/>
    <m/>
    <m/>
    <m/>
    <m/>
    <m/>
    <m/>
    <m/>
    <m/>
    <m/>
    <m/>
    <m/>
    <m/>
    <m/>
    <m/>
    <n v="1"/>
    <m/>
    <m/>
    <m/>
    <m/>
    <m/>
    <m/>
    <m/>
    <m/>
    <m/>
    <m/>
    <m/>
    <m/>
    <m/>
    <m/>
    <m/>
    <m/>
    <m/>
    <m/>
    <m/>
    <m/>
    <m/>
    <m/>
    <m/>
    <m/>
    <m/>
    <m/>
    <m/>
    <m/>
    <m/>
    <m/>
    <m/>
    <m/>
    <m/>
    <m/>
    <m/>
    <m/>
    <m/>
    <m/>
    <m/>
    <m/>
    <m/>
    <m/>
    <m/>
    <m/>
    <m/>
    <m/>
    <m/>
    <m/>
    <m/>
    <m/>
    <m/>
    <m/>
    <m/>
    <m/>
    <m/>
    <m/>
    <m/>
    <m/>
    <m/>
    <x v="1"/>
    <x v="0"/>
    <s v="ZBHT0015"/>
    <s v="ko6lhhSuP1"/>
    <s v="Allocated"/>
    <m/>
    <m/>
    <m/>
    <m/>
    <m/>
    <m/>
    <m/>
    <s v="194"/>
    <n v="4911.3500000000004"/>
    <n v="9908.35"/>
    <x v="2"/>
  </r>
  <r>
    <n v="467110513"/>
    <s v="SONALI BALASAHEB ABHYANKAR"/>
    <m/>
    <x v="0"/>
    <m/>
    <m/>
    <m/>
    <m/>
    <n v="9172"/>
    <n v="8584"/>
    <n v="8722"/>
    <n v="18023"/>
    <x v="0"/>
    <s v="FLOW"/>
    <x v="0"/>
    <x v="3"/>
    <n v="52239"/>
    <n v="138"/>
    <n v="0"/>
    <n v="900"/>
    <s v="-"/>
    <n v="7.2606628989813418E-2"/>
    <n v="2.9296220543092292E-3"/>
    <s v="FLOW"/>
    <s v="-"/>
    <s v="-"/>
    <s v="-"/>
    <m/>
    <m/>
    <m/>
    <m/>
    <m/>
    <m/>
    <s v="NANEKARWADI"/>
    <m/>
    <m/>
    <m/>
    <n v="9622"/>
    <n v="52239"/>
    <n v="22"/>
    <n v="32"/>
    <s v="FLOW"/>
    <m/>
    <m/>
    <m/>
    <m/>
    <s v="-"/>
    <s v="MH14MY4038"/>
    <s v="PIAGGIO VESPA SXL 149 ABS"/>
    <d v="2025-10-18T00:00:00"/>
    <n v="12"/>
    <s v="10.06.26"/>
    <x v="0"/>
    <m/>
    <m/>
    <m/>
    <m/>
    <m/>
    <m/>
    <m/>
    <m/>
    <m/>
    <m/>
    <m/>
    <m/>
    <m/>
    <m/>
    <m/>
    <m/>
    <m/>
    <m/>
    <m/>
    <m/>
    <m/>
    <m/>
    <m/>
    <m/>
    <m/>
    <m/>
    <m/>
    <m/>
    <m/>
    <m/>
    <m/>
    <m/>
    <m/>
    <m/>
    <n v="1"/>
    <m/>
    <m/>
    <m/>
    <m/>
    <m/>
    <m/>
    <m/>
    <m/>
    <m/>
    <m/>
    <m/>
    <m/>
    <m/>
    <m/>
    <m/>
    <m/>
    <m/>
    <m/>
    <m/>
    <m/>
    <m/>
    <m/>
    <m/>
    <m/>
    <m/>
    <m/>
    <m/>
    <m/>
    <m/>
    <m/>
    <m/>
    <m/>
    <m/>
    <m/>
    <m/>
    <m/>
    <m/>
    <m/>
    <m/>
    <m/>
    <m/>
    <m/>
    <m/>
    <m/>
    <m/>
    <m/>
    <m/>
    <m/>
    <m/>
    <m/>
    <m/>
    <m/>
    <m/>
    <m/>
    <m/>
    <m/>
    <m/>
    <m/>
    <m/>
    <x v="1"/>
    <x v="0"/>
    <s v="DUWT0017"/>
    <s v="kPnctcaS6b"/>
    <s v="Allocated"/>
    <m/>
    <m/>
    <m/>
    <m/>
    <m/>
    <m/>
    <m/>
    <s v="267"/>
    <n v="8722"/>
    <n v="18023"/>
    <x v="2"/>
  </r>
  <r>
    <n v="466958013"/>
    <s v="PRAPHUL ASHOK JAIN"/>
    <m/>
    <x v="0"/>
    <m/>
    <m/>
    <m/>
    <m/>
    <n v="9332"/>
    <n v="9164"/>
    <n v="9355"/>
    <n v="18984"/>
    <x v="0"/>
    <s v="FLOW"/>
    <x v="0"/>
    <x v="6"/>
    <n v="52197"/>
    <n v="191"/>
    <n v="0"/>
    <n v="1350"/>
    <s v="27.05.26"/>
    <n v="3.2497909538986604E-2"/>
    <n v="2.9272666469262209E-3"/>
    <s v="FLOW"/>
    <s v="-"/>
    <s v="MPTP"/>
    <s v="-"/>
    <m/>
    <m/>
    <m/>
    <m/>
    <s v="-"/>
    <s v="-"/>
    <s v="SHIRUR"/>
    <s v="-"/>
    <s v="-"/>
    <s v="-"/>
    <n v="10705"/>
    <n v="52197"/>
    <n v="22"/>
    <n v="32"/>
    <s v="FLOW"/>
    <m/>
    <m/>
    <m/>
    <m/>
    <s v="REGULAR"/>
    <s v="MH12YT5870"/>
    <s v="TVS JUPITER 125 DISC"/>
    <d v="2025-09-27T00:00:00"/>
    <n v="12"/>
    <s v="02.06.26"/>
    <x v="0"/>
    <m/>
    <m/>
    <m/>
    <m/>
    <m/>
    <m/>
    <m/>
    <m/>
    <m/>
    <m/>
    <n v="1"/>
    <m/>
    <m/>
    <m/>
    <m/>
    <m/>
    <m/>
    <m/>
    <m/>
    <m/>
    <m/>
    <m/>
    <m/>
    <m/>
    <m/>
    <m/>
    <m/>
    <m/>
    <m/>
    <m/>
    <m/>
    <m/>
    <m/>
    <m/>
    <m/>
    <m/>
    <m/>
    <m/>
    <m/>
    <m/>
    <m/>
    <m/>
    <m/>
    <m/>
    <m/>
    <m/>
    <m/>
    <m/>
    <m/>
    <m/>
    <m/>
    <m/>
    <m/>
    <m/>
    <m/>
    <m/>
    <m/>
    <m/>
    <m/>
    <m/>
    <m/>
    <m/>
    <m/>
    <m/>
    <m/>
    <m/>
    <m/>
    <m/>
    <m/>
    <m/>
    <m/>
    <m/>
    <m/>
    <m/>
    <m/>
    <m/>
    <m/>
    <m/>
    <m/>
    <m/>
    <m/>
    <m/>
    <m/>
    <m/>
    <m/>
    <m/>
    <m/>
    <m/>
    <m/>
    <m/>
    <m/>
    <m/>
    <m/>
    <m/>
    <x v="1"/>
    <x v="0"/>
    <s v="ZBHT0024"/>
    <s v="G6g44kUOC17"/>
    <s v="Allocated"/>
    <s v="Door Locked (NC_DL)"/>
    <s v="Customer door lock "/>
    <d v="2026-06-04T00:00:00"/>
    <m/>
    <m/>
    <m/>
    <m/>
    <s v="488"/>
    <n v="9355"/>
    <n v="18984"/>
    <x v="0"/>
  </r>
  <r>
    <n v="462207375"/>
    <s v="MAHENDRA AKRUD MANCHARE"/>
    <m/>
    <x v="0"/>
    <m/>
    <m/>
    <m/>
    <m/>
    <n v="4144"/>
    <n v="16274"/>
    <n v="4256"/>
    <n v="21072"/>
    <x v="2"/>
    <s v="FLOW"/>
    <x v="0"/>
    <x v="1"/>
    <n v="52058"/>
    <n v="414"/>
    <n v="0"/>
    <n v="2863.43"/>
    <s v="FLOW"/>
    <n v="0.107387575370161"/>
    <n v="1.709162609047064E-2"/>
    <s v="FLOW"/>
    <s v="-"/>
    <s v="NC"/>
    <s v="-"/>
    <m/>
    <m/>
    <m/>
    <m/>
    <s v="REPO"/>
    <s v="-"/>
    <s v="CHINCHWAD"/>
    <s v="-"/>
    <s v="-"/>
    <s v="-"/>
    <n v="19551.43"/>
    <n v="52058"/>
    <n v="116"/>
    <n v="126"/>
    <s v="FLOW"/>
    <m/>
    <m/>
    <m/>
    <m/>
    <s v="NPA"/>
    <s v="MH14LK8938"/>
    <s v="HONDA UNICORN 160 BSVI"/>
    <d v="2024-03-12T00:00:00"/>
    <n v="36"/>
    <s v="02.06.26"/>
    <x v="0"/>
    <m/>
    <m/>
    <m/>
    <m/>
    <m/>
    <m/>
    <m/>
    <m/>
    <m/>
    <m/>
    <m/>
    <m/>
    <m/>
    <n v="1"/>
    <m/>
    <m/>
    <m/>
    <m/>
    <m/>
    <m/>
    <m/>
    <m/>
    <m/>
    <m/>
    <m/>
    <n v="1"/>
    <m/>
    <m/>
    <n v="1"/>
    <m/>
    <m/>
    <m/>
    <m/>
    <m/>
    <m/>
    <m/>
    <m/>
    <m/>
    <m/>
    <m/>
    <m/>
    <m/>
    <m/>
    <m/>
    <m/>
    <m/>
    <m/>
    <m/>
    <m/>
    <m/>
    <m/>
    <m/>
    <m/>
    <m/>
    <m/>
    <m/>
    <m/>
    <m/>
    <m/>
    <m/>
    <m/>
    <m/>
    <m/>
    <m/>
    <m/>
    <m/>
    <m/>
    <m/>
    <m/>
    <m/>
    <m/>
    <m/>
    <m/>
    <m/>
    <m/>
    <m/>
    <m/>
    <m/>
    <m/>
    <m/>
    <m/>
    <m/>
    <m/>
    <m/>
    <m/>
    <m/>
    <m/>
    <m/>
    <m/>
    <m/>
    <m/>
    <m/>
    <m/>
    <m/>
    <x v="0"/>
    <x v="0"/>
    <s v="ZBHT0011"/>
    <s v="Gol0mDGajz"/>
    <s v="Allocated"/>
    <s v="Address Not Found (NC_ANF)"/>
    <s v="Visit cm residence address surching for a long time cm address not found "/>
    <d v="2026-06-09T00:00:00"/>
    <m/>
    <m/>
    <m/>
    <m/>
    <s v="654"/>
    <n v="4256"/>
    <n v="21072"/>
    <x v="0"/>
  </r>
  <r>
    <n v="462490785"/>
    <s v="VAISHALI PRAMOD PAWAR"/>
    <m/>
    <x v="0"/>
    <m/>
    <m/>
    <m/>
    <m/>
    <n v="4107"/>
    <n v="13320"/>
    <n v="1782"/>
    <n v="18461"/>
    <x v="2"/>
    <s v="FLOW"/>
    <x v="0"/>
    <x v="5"/>
    <n v="51910"/>
    <n v="783"/>
    <n v="0"/>
    <n v="6300"/>
    <s v="18.05.26"/>
    <n v="0.18752010530892138"/>
    <n v="1.7043034891012544E-2"/>
    <s v="FLOW"/>
    <s v="-"/>
    <s v="PAID"/>
    <s v="-"/>
    <m/>
    <m/>
    <m/>
    <m/>
    <s v="-"/>
    <s v="-"/>
    <s v="VISHRANTWADI"/>
    <s v="-"/>
    <s v="-"/>
    <s v="-"/>
    <n v="20403"/>
    <n v="51910"/>
    <n v="116"/>
    <n v="126"/>
    <s v="FLOW"/>
    <m/>
    <m/>
    <m/>
    <m/>
    <s v="NPA"/>
    <m/>
    <s v="OLA S1 AIR"/>
    <d v="2024-04-08T00:00:00"/>
    <n v="36"/>
    <s v="02.06.26"/>
    <x v="0"/>
    <m/>
    <m/>
    <m/>
    <m/>
    <m/>
    <m/>
    <m/>
    <n v="1"/>
    <m/>
    <m/>
    <m/>
    <m/>
    <m/>
    <n v="1"/>
    <m/>
    <m/>
    <m/>
    <m/>
    <m/>
    <m/>
    <m/>
    <m/>
    <m/>
    <m/>
    <m/>
    <m/>
    <m/>
    <m/>
    <m/>
    <m/>
    <m/>
    <m/>
    <m/>
    <m/>
    <m/>
    <m/>
    <m/>
    <m/>
    <m/>
    <m/>
    <m/>
    <m/>
    <m/>
    <m/>
    <m/>
    <m/>
    <m/>
    <m/>
    <m/>
    <m/>
    <m/>
    <m/>
    <m/>
    <m/>
    <m/>
    <m/>
    <m/>
    <m/>
    <m/>
    <m/>
    <m/>
    <m/>
    <m/>
    <m/>
    <m/>
    <m/>
    <m/>
    <m/>
    <m/>
    <m/>
    <m/>
    <m/>
    <m/>
    <m/>
    <m/>
    <m/>
    <m/>
    <m/>
    <m/>
    <m/>
    <m/>
    <m/>
    <m/>
    <m/>
    <m/>
    <m/>
    <m/>
    <m/>
    <m/>
    <m/>
    <m/>
    <m/>
    <m/>
    <m/>
    <x v="2"/>
    <x v="0"/>
    <s v="ZBHT0012"/>
    <s v="A6xAiB7q_Dgz"/>
    <s v="Allocated"/>
    <s v="Left Message (LMCB)"/>
    <s v="Lm"/>
    <d v="2026-06-05T00:00:00"/>
    <m/>
    <m/>
    <m/>
    <m/>
    <s v="1034"/>
    <n v="1782"/>
    <n v="18461"/>
    <x v="0"/>
  </r>
  <r>
    <n v="464619509"/>
    <s v="BABU ARJUN AVACHITE"/>
    <m/>
    <x v="0"/>
    <m/>
    <m/>
    <m/>
    <m/>
    <n v="3285"/>
    <n v="3259"/>
    <n v="3363"/>
    <n v="6760"/>
    <x v="0"/>
    <s v="FLOW"/>
    <x v="0"/>
    <x v="6"/>
    <n v="51067"/>
    <n v="104"/>
    <n v="0"/>
    <n v="6286"/>
    <s v="29.05.26"/>
    <n v="3.1794370297669003E-2"/>
    <n v="2.8638949720976555E-3"/>
    <s v="FLOW"/>
    <s v="-"/>
    <s v="PTP"/>
    <s v="-"/>
    <m/>
    <m/>
    <m/>
    <m/>
    <s v="-"/>
    <s v="-"/>
    <s v="SHIRUR"/>
    <s v="-"/>
    <s v="-"/>
    <s v="-"/>
    <n v="9649"/>
    <n v="51067"/>
    <n v="27"/>
    <n v="37"/>
    <s v="FLOW"/>
    <m/>
    <m/>
    <m/>
    <m/>
    <s v="REGULAR"/>
    <s v="MH12YC7753"/>
    <s v="DESTINI 125 XTEC"/>
    <d v="2024-11-08T00:00:00"/>
    <n v="36"/>
    <s v="02.06.26"/>
    <x v="0"/>
    <m/>
    <m/>
    <m/>
    <m/>
    <m/>
    <m/>
    <m/>
    <m/>
    <m/>
    <m/>
    <m/>
    <m/>
    <m/>
    <m/>
    <m/>
    <m/>
    <n v="1"/>
    <m/>
    <m/>
    <m/>
    <m/>
    <m/>
    <m/>
    <m/>
    <m/>
    <m/>
    <m/>
    <m/>
    <m/>
    <m/>
    <m/>
    <m/>
    <m/>
    <m/>
    <m/>
    <m/>
    <m/>
    <m/>
    <m/>
    <m/>
    <m/>
    <m/>
    <m/>
    <m/>
    <m/>
    <m/>
    <m/>
    <m/>
    <m/>
    <m/>
    <m/>
    <m/>
    <m/>
    <m/>
    <m/>
    <m/>
    <m/>
    <m/>
    <m/>
    <m/>
    <m/>
    <m/>
    <m/>
    <m/>
    <m/>
    <m/>
    <m/>
    <m/>
    <m/>
    <m/>
    <m/>
    <m/>
    <m/>
    <m/>
    <m/>
    <m/>
    <m/>
    <m/>
    <m/>
    <m/>
    <m/>
    <m/>
    <m/>
    <m/>
    <m/>
    <m/>
    <m/>
    <m/>
    <m/>
    <m/>
    <m/>
    <m/>
    <m/>
    <m/>
    <x v="1"/>
    <x v="0"/>
    <s v="ZBHT0024"/>
    <s v="APw7rdRsNIz"/>
    <s v="Allocated"/>
    <s v="Left Message (LMCB)"/>
    <s v="Meet doughter "/>
    <d v="2026-06-06T00:00:00"/>
    <m/>
    <m/>
    <m/>
    <m/>
    <s v="216"/>
    <n v="3363"/>
    <n v="6760"/>
    <x v="0"/>
  </r>
  <r>
    <n v="465281966"/>
    <s v="BALU ABAJI GAWARI"/>
    <m/>
    <x v="0"/>
    <m/>
    <m/>
    <m/>
    <m/>
    <n v="5523"/>
    <n v="5520"/>
    <n v="5677"/>
    <n v="11316"/>
    <x v="0"/>
    <s v="FLOW"/>
    <x v="0"/>
    <x v="15"/>
    <n v="50632"/>
    <n v="157"/>
    <n v="0"/>
    <n v="3595"/>
    <s v="29.05.26"/>
    <n v="7.4335915651932677E-2"/>
    <n v="2.839499681345066E-3"/>
    <s v="FLOW"/>
    <s v="-"/>
    <s v="NC"/>
    <s v="-"/>
    <m/>
    <m/>
    <m/>
    <m/>
    <s v="-"/>
    <s v="-"/>
    <s v="SANGAMWADI"/>
    <s v="-"/>
    <s v="-"/>
    <s v="-"/>
    <n v="9272"/>
    <n v="50632"/>
    <n v="27"/>
    <n v="37"/>
    <s v="FLOW"/>
    <m/>
    <m/>
    <m/>
    <m/>
    <s v="REGULAR"/>
    <s v="MH14MD2711"/>
    <s v="ACTIVA 125 DISC BSVI"/>
    <d v="2025-01-21T00:00:00"/>
    <n v="24"/>
    <s v="02.06.26"/>
    <x v="0"/>
    <m/>
    <m/>
    <m/>
    <m/>
    <m/>
    <m/>
    <m/>
    <m/>
    <m/>
    <m/>
    <n v="1"/>
    <m/>
    <m/>
    <m/>
    <m/>
    <m/>
    <m/>
    <m/>
    <m/>
    <m/>
    <m/>
    <m/>
    <m/>
    <m/>
    <m/>
    <m/>
    <m/>
    <m/>
    <m/>
    <m/>
    <m/>
    <m/>
    <m/>
    <m/>
    <m/>
    <m/>
    <m/>
    <m/>
    <m/>
    <m/>
    <m/>
    <m/>
    <m/>
    <m/>
    <m/>
    <m/>
    <m/>
    <m/>
    <m/>
    <m/>
    <m/>
    <m/>
    <m/>
    <m/>
    <m/>
    <m/>
    <m/>
    <m/>
    <m/>
    <m/>
    <m/>
    <m/>
    <m/>
    <m/>
    <m/>
    <m/>
    <m/>
    <m/>
    <m/>
    <m/>
    <m/>
    <m/>
    <m/>
    <m/>
    <m/>
    <m/>
    <m/>
    <m/>
    <m/>
    <m/>
    <m/>
    <m/>
    <m/>
    <m/>
    <m/>
    <m/>
    <m/>
    <m/>
    <m/>
    <m/>
    <m/>
    <m/>
    <m/>
    <m/>
    <x v="1"/>
    <x v="0"/>
    <s v="DUWT0014"/>
    <s v="koaqLsgeCrz"/>
    <s v="Allocated"/>
    <s v="Address Not Found (NC_ANF)"/>
    <s v="Short address "/>
    <d v="2026-06-04T00:00:00"/>
    <m/>
    <m/>
    <m/>
    <m/>
    <s v="273"/>
    <n v="5677"/>
    <n v="11316"/>
    <x v="0"/>
  </r>
  <r>
    <n v="461702783"/>
    <s v="RAM ARUN BAGADE"/>
    <s v="ONLINE"/>
    <x v="5"/>
    <n v="3503"/>
    <m/>
    <m/>
    <m/>
    <n v="3338"/>
    <n v="9780"/>
    <n v="3538"/>
    <n v="10110"/>
    <x v="1"/>
    <s v="STABLE"/>
    <x v="1"/>
    <x v="6"/>
    <n v="50591"/>
    <n v="434"/>
    <n v="0"/>
    <n v="0"/>
    <s v="06.05.26"/>
    <n v="7.6617713019951433E-2"/>
    <n v="1.3394031338363876E-2"/>
    <s v="STABLE"/>
    <s v="PAID"/>
    <s v="PAID"/>
    <s v="-"/>
    <m/>
    <m/>
    <m/>
    <m/>
    <s v="REPO"/>
    <s v="-"/>
    <s v="SHIRUR"/>
    <s v="-"/>
    <s v="-"/>
    <s v="-"/>
    <n v="10214"/>
    <n v="50591"/>
    <n v="88"/>
    <n v="67"/>
    <s v="STABLE"/>
    <m/>
    <m/>
    <m/>
    <m/>
    <s v="REGULAR"/>
    <s v="MH12WM8212"/>
    <s v="HONDA ACTIVA 6G DLX BS VI"/>
    <d v="2024-01-29T00:00:00"/>
    <n v="42"/>
    <s v="02.06.26"/>
    <x v="0"/>
    <m/>
    <m/>
    <m/>
    <m/>
    <m/>
    <m/>
    <m/>
    <n v="1"/>
    <m/>
    <m/>
    <m/>
    <m/>
    <m/>
    <m/>
    <m/>
    <m/>
    <m/>
    <m/>
    <m/>
    <m/>
    <m/>
    <m/>
    <m/>
    <m/>
    <m/>
    <m/>
    <m/>
    <m/>
    <m/>
    <m/>
    <m/>
    <m/>
    <m/>
    <m/>
    <m/>
    <m/>
    <m/>
    <m/>
    <m/>
    <m/>
    <m/>
    <m/>
    <m/>
    <m/>
    <m/>
    <m/>
    <m/>
    <m/>
    <m/>
    <m/>
    <m/>
    <m/>
    <m/>
    <m/>
    <m/>
    <m/>
    <m/>
    <m/>
    <m/>
    <m/>
    <m/>
    <m/>
    <m/>
    <m/>
    <m/>
    <m/>
    <m/>
    <m/>
    <m/>
    <m/>
    <m/>
    <m/>
    <m/>
    <m/>
    <m/>
    <m/>
    <m/>
    <m/>
    <m/>
    <m/>
    <m/>
    <m/>
    <m/>
    <m/>
    <m/>
    <m/>
    <m/>
    <m/>
    <m/>
    <m/>
    <m/>
    <m/>
    <m/>
    <m/>
    <x v="1"/>
    <x v="0"/>
    <s v="ZBHT0024"/>
    <s v="A2rSNc8tic"/>
    <s v="Allocated"/>
    <s v="Left Message (LMCB)"/>
    <s v="Meet wife "/>
    <d v="2026-06-03T00:00:00"/>
    <m/>
    <m/>
    <m/>
    <m/>
    <s v="495"/>
    <n v="3538"/>
    <n v="13613"/>
    <x v="1"/>
  </r>
  <r>
    <n v="465762771"/>
    <s v="ASHIM SAIKIA"/>
    <m/>
    <x v="0"/>
    <m/>
    <m/>
    <m/>
    <m/>
    <n v="4727"/>
    <n v="4640"/>
    <n v="4727"/>
    <n v="9571"/>
    <x v="0"/>
    <s v="FLOW"/>
    <x v="0"/>
    <x v="3"/>
    <n v="50509"/>
    <n v="87"/>
    <n v="0"/>
    <n v="3150"/>
    <s v="STABLE"/>
    <n v="7.0202113816238559E-2"/>
    <n v="2.8326017025805407E-3"/>
    <s v="FLOW"/>
    <s v="-"/>
    <s v="NC"/>
    <s v="-"/>
    <m/>
    <m/>
    <m/>
    <m/>
    <s v="-"/>
    <s v="-"/>
    <s v="NANEKAR WADI"/>
    <s v="-"/>
    <s v="-"/>
    <s v="-"/>
    <n v="7877"/>
    <n v="50509"/>
    <n v="27"/>
    <n v="37"/>
    <s v="FLOW"/>
    <m/>
    <m/>
    <m/>
    <m/>
    <s v="REGULAR"/>
    <s v="MH14MG6130"/>
    <s v="TVS RAIDER SMARTXONNECT"/>
    <d v="2025-03-24T00:00:00"/>
    <n v="24"/>
    <s v="02.06.26"/>
    <x v="0"/>
    <m/>
    <m/>
    <m/>
    <m/>
    <m/>
    <m/>
    <m/>
    <n v="1"/>
    <m/>
    <m/>
    <m/>
    <m/>
    <m/>
    <m/>
    <m/>
    <m/>
    <m/>
    <m/>
    <m/>
    <m/>
    <m/>
    <m/>
    <m/>
    <m/>
    <m/>
    <m/>
    <m/>
    <m/>
    <m/>
    <m/>
    <m/>
    <m/>
    <m/>
    <m/>
    <m/>
    <m/>
    <m/>
    <m/>
    <m/>
    <m/>
    <m/>
    <m/>
    <m/>
    <m/>
    <m/>
    <m/>
    <m/>
    <m/>
    <m/>
    <m/>
    <m/>
    <m/>
    <m/>
    <m/>
    <m/>
    <m/>
    <m/>
    <m/>
    <m/>
    <m/>
    <m/>
    <m/>
    <m/>
    <m/>
    <m/>
    <m/>
    <m/>
    <m/>
    <m/>
    <m/>
    <m/>
    <m/>
    <m/>
    <m/>
    <m/>
    <m/>
    <m/>
    <m/>
    <m/>
    <m/>
    <m/>
    <m/>
    <m/>
    <m/>
    <m/>
    <m/>
    <m/>
    <m/>
    <m/>
    <m/>
    <m/>
    <m/>
    <m/>
    <m/>
    <x v="1"/>
    <x v="0"/>
    <s v="DUWT0017"/>
    <s v="APG1EgdZybz"/>
    <s v="Allocated"/>
    <s v="Door Locked (NC_DL)"/>
    <s v="Customer not meet house lock "/>
    <d v="2026-06-03T00:00:00"/>
    <m/>
    <m/>
    <m/>
    <m/>
    <s v="204"/>
    <n v="4727"/>
    <n v="9571"/>
    <x v="0"/>
  </r>
  <r>
    <n v="463785816"/>
    <s v="SIDDHARTH SAWDEKAR"/>
    <m/>
    <x v="0"/>
    <m/>
    <m/>
    <m/>
    <m/>
    <n v="3557"/>
    <n v="7047"/>
    <n v="3720"/>
    <n v="10981"/>
    <x v="4"/>
    <s v="FLOW"/>
    <x v="0"/>
    <x v="4"/>
    <n v="50472"/>
    <n v="230"/>
    <n v="0"/>
    <n v="5017.99"/>
    <s v="FLOW"/>
    <n v="0.372380125206841"/>
    <n v="1.1175075309705313E-2"/>
    <s v="FLOW"/>
    <s v="-"/>
    <s v="RTP"/>
    <s v="-"/>
    <m/>
    <m/>
    <m/>
    <m/>
    <s v="-"/>
    <s v="-"/>
    <s v="BHOSARI"/>
    <s v="-"/>
    <s v="-"/>
    <s v="-"/>
    <n v="12294.99"/>
    <n v="50472"/>
    <n v="57"/>
    <n v="67"/>
    <s v="FLOW"/>
    <m/>
    <m/>
    <m/>
    <m/>
    <s v="REGULAR"/>
    <s v="MH14LT3723"/>
    <s v="PASSION PLUS I3S DRS CAST"/>
    <d v="2024-08-17T00:00:00"/>
    <n v="36"/>
    <s v="02.06.26"/>
    <x v="0"/>
    <m/>
    <m/>
    <m/>
    <m/>
    <m/>
    <m/>
    <m/>
    <n v="1"/>
    <m/>
    <m/>
    <m/>
    <m/>
    <m/>
    <m/>
    <m/>
    <m/>
    <m/>
    <m/>
    <m/>
    <m/>
    <m/>
    <m/>
    <m/>
    <m/>
    <m/>
    <m/>
    <m/>
    <m/>
    <m/>
    <m/>
    <m/>
    <m/>
    <m/>
    <m/>
    <m/>
    <m/>
    <m/>
    <m/>
    <m/>
    <m/>
    <m/>
    <m/>
    <m/>
    <m/>
    <m/>
    <m/>
    <m/>
    <m/>
    <m/>
    <m/>
    <m/>
    <m/>
    <m/>
    <m/>
    <m/>
    <m/>
    <m/>
    <m/>
    <m/>
    <m/>
    <m/>
    <m/>
    <m/>
    <m/>
    <m/>
    <m/>
    <m/>
    <m/>
    <m/>
    <m/>
    <m/>
    <m/>
    <m/>
    <m/>
    <m/>
    <m/>
    <m/>
    <m/>
    <m/>
    <m/>
    <m/>
    <m/>
    <m/>
    <m/>
    <m/>
    <m/>
    <m/>
    <m/>
    <m/>
    <m/>
    <m/>
    <m/>
    <m/>
    <m/>
    <x v="1"/>
    <x v="0"/>
    <s v="DUWT0025"/>
    <s v="Go0lEGpIjz"/>
    <s v="Allocated"/>
    <s v="Promise To Pay (PTP)"/>
    <s v="Customer given ptp to online payment "/>
    <d v="2026-06-10T00:00:00"/>
    <m/>
    <m/>
    <m/>
    <m/>
    <s v="377"/>
    <n v="3720"/>
    <n v="10981"/>
    <x v="0"/>
  </r>
  <r>
    <n v="463886724"/>
    <s v="RUSHIKESH SUNIL MOHITE"/>
    <m/>
    <x v="0"/>
    <m/>
    <m/>
    <m/>
    <m/>
    <n v="5002"/>
    <n v="5002"/>
    <n v="5004"/>
    <n v="10080"/>
    <x v="0"/>
    <s v="FLOW"/>
    <x v="0"/>
    <x v="6"/>
    <n v="50437"/>
    <n v="2"/>
    <n v="0"/>
    <n v="450"/>
    <s v="-"/>
    <n v="3.1402131605606974E-2"/>
    <n v="2.8285638613525258E-3"/>
    <s v="FLOW"/>
    <s v="-"/>
    <s v="-"/>
    <s v="-"/>
    <m/>
    <m/>
    <m/>
    <m/>
    <m/>
    <m/>
    <s v="SHIRUR"/>
    <m/>
    <m/>
    <m/>
    <n v="5454"/>
    <n v="50437"/>
    <n v="27"/>
    <n v="37"/>
    <s v="FLOW"/>
    <m/>
    <m/>
    <m/>
    <m/>
    <s v="-"/>
    <s v="MH16DN0975"/>
    <s v="TVS RAIDER DISC"/>
    <d v="2024-08-29T00:00:00"/>
    <n v="30"/>
    <s v="10.06.26"/>
    <x v="0"/>
    <m/>
    <m/>
    <m/>
    <m/>
    <m/>
    <m/>
    <m/>
    <m/>
    <m/>
    <m/>
    <m/>
    <m/>
    <m/>
    <m/>
    <m/>
    <m/>
    <m/>
    <m/>
    <m/>
    <m/>
    <m/>
    <m/>
    <m/>
    <m/>
    <m/>
    <m/>
    <m/>
    <m/>
    <m/>
    <m/>
    <m/>
    <n v="1"/>
    <m/>
    <m/>
    <m/>
    <m/>
    <m/>
    <m/>
    <m/>
    <m/>
    <m/>
    <m/>
    <m/>
    <m/>
    <m/>
    <m/>
    <m/>
    <m/>
    <m/>
    <m/>
    <m/>
    <m/>
    <m/>
    <m/>
    <m/>
    <m/>
    <m/>
    <m/>
    <m/>
    <m/>
    <m/>
    <m/>
    <m/>
    <m/>
    <m/>
    <m/>
    <m/>
    <m/>
    <m/>
    <m/>
    <m/>
    <m/>
    <m/>
    <m/>
    <m/>
    <m/>
    <m/>
    <m/>
    <m/>
    <m/>
    <m/>
    <m/>
    <m/>
    <m/>
    <m/>
    <m/>
    <m/>
    <m/>
    <m/>
    <m/>
    <m/>
    <m/>
    <m/>
    <m/>
    <x v="1"/>
    <x v="0"/>
    <s v="ZBHT0024"/>
    <s v="GPfdiGVkyb"/>
    <s v="Allocated"/>
    <m/>
    <m/>
    <m/>
    <m/>
    <m/>
    <m/>
    <m/>
    <s v="76"/>
    <n v="5004"/>
    <n v="10080"/>
    <x v="2"/>
  </r>
  <r>
    <n v="461652917"/>
    <s v="PRATIK TULSIDAS PARMAR"/>
    <m/>
    <x v="0"/>
    <m/>
    <m/>
    <m/>
    <m/>
    <n v="4000"/>
    <n v="19789"/>
    <n v="4956"/>
    <n v="25261"/>
    <x v="5"/>
    <s v="FLOW"/>
    <x v="0"/>
    <x v="14"/>
    <n v="50019"/>
    <n v="1167"/>
    <n v="0"/>
    <n v="6300"/>
    <s v="FLOW"/>
    <n v="0.461941263391208"/>
    <n v="2.4347522277576437E-2"/>
    <s v="FLOW"/>
    <s v="-"/>
    <s v="PTP"/>
    <s v="-"/>
    <m/>
    <m/>
    <m/>
    <m/>
    <s v="REPO"/>
    <s v="-"/>
    <s v="DAPODI"/>
    <s v="-"/>
    <s v="-"/>
    <s v="-"/>
    <n v="27256"/>
    <n v="50019"/>
    <n v="147"/>
    <n v="157"/>
    <s v="FLOW"/>
    <m/>
    <m/>
    <m/>
    <m/>
    <s v="NPA"/>
    <s v="MH14LK9900"/>
    <s v="HONDA SP 160 DOUBLE DISC"/>
    <d v="2024-01-25T00:00:00"/>
    <n v="36"/>
    <s v="02.06.26"/>
    <x v="0"/>
    <m/>
    <m/>
    <m/>
    <m/>
    <m/>
    <m/>
    <m/>
    <m/>
    <m/>
    <m/>
    <n v="1"/>
    <m/>
    <m/>
    <m/>
    <m/>
    <m/>
    <m/>
    <m/>
    <m/>
    <m/>
    <m/>
    <m/>
    <m/>
    <m/>
    <m/>
    <m/>
    <m/>
    <m/>
    <m/>
    <m/>
    <m/>
    <m/>
    <m/>
    <m/>
    <m/>
    <m/>
    <m/>
    <m/>
    <m/>
    <m/>
    <m/>
    <m/>
    <m/>
    <m/>
    <m/>
    <m/>
    <m/>
    <m/>
    <m/>
    <m/>
    <m/>
    <m/>
    <m/>
    <m/>
    <m/>
    <m/>
    <m/>
    <m/>
    <m/>
    <m/>
    <m/>
    <m/>
    <m/>
    <m/>
    <m/>
    <m/>
    <m/>
    <m/>
    <m/>
    <m/>
    <m/>
    <m/>
    <m/>
    <m/>
    <m/>
    <m/>
    <m/>
    <m/>
    <m/>
    <m/>
    <m/>
    <m/>
    <m/>
    <m/>
    <m/>
    <m/>
    <m/>
    <m/>
    <m/>
    <m/>
    <m/>
    <m/>
    <m/>
    <m/>
    <x v="1"/>
    <x v="0"/>
    <s v="ZBHT0009"/>
    <s v="B2-yN623sNg7"/>
    <s v="Allocated"/>
    <s v="Left Message (LMCB)"/>
    <s v="Msg to father"/>
    <d v="2026-06-04T00:00:00"/>
    <m/>
    <m/>
    <m/>
    <m/>
    <s v="1472"/>
    <n v="4956"/>
    <n v="25261"/>
    <x v="0"/>
  </r>
  <r>
    <n v="460952186"/>
    <s v="ABHIJEET UTTAM KUMBHAR"/>
    <m/>
    <x v="0"/>
    <m/>
    <m/>
    <m/>
    <m/>
    <n v="2774"/>
    <n v="4637"/>
    <n v="2028"/>
    <n v="7672"/>
    <x v="4"/>
    <s v="FLOW"/>
    <x v="0"/>
    <x v="13"/>
    <n v="49889"/>
    <n v="165"/>
    <n v="0"/>
    <n v="6300"/>
    <s v="27.05.26"/>
    <n v="0.11765566540954096"/>
    <n v="1.1045992473567292E-2"/>
    <s v="FLOW"/>
    <s v="-"/>
    <s v="PTP"/>
    <s v="-"/>
    <m/>
    <m/>
    <m/>
    <m/>
    <s v="-"/>
    <s v="-"/>
    <s v="DEHU"/>
    <s v="-"/>
    <s v="-"/>
    <s v="-"/>
    <n v="11102"/>
    <n v="49889"/>
    <n v="57"/>
    <n v="67"/>
    <s v="FLOW"/>
    <m/>
    <m/>
    <m/>
    <m/>
    <s v="REGULAR"/>
    <s v="MH14LF6664"/>
    <s v="SPLENDOR PLUS DRS CAST FI BLACK"/>
    <d v="2023-12-01T00:00:00"/>
    <n v="48"/>
    <s v="02.06.26"/>
    <x v="0"/>
    <m/>
    <m/>
    <m/>
    <m/>
    <m/>
    <m/>
    <m/>
    <m/>
    <m/>
    <m/>
    <m/>
    <m/>
    <m/>
    <n v="1"/>
    <m/>
    <m/>
    <m/>
    <m/>
    <m/>
    <m/>
    <m/>
    <m/>
    <m/>
    <m/>
    <m/>
    <m/>
    <m/>
    <m/>
    <m/>
    <m/>
    <m/>
    <m/>
    <m/>
    <m/>
    <m/>
    <m/>
    <m/>
    <m/>
    <m/>
    <m/>
    <m/>
    <m/>
    <m/>
    <m/>
    <m/>
    <m/>
    <m/>
    <m/>
    <m/>
    <m/>
    <m/>
    <m/>
    <m/>
    <m/>
    <m/>
    <m/>
    <m/>
    <m/>
    <m/>
    <m/>
    <m/>
    <m/>
    <m/>
    <m/>
    <m/>
    <m/>
    <m/>
    <m/>
    <m/>
    <m/>
    <m/>
    <m/>
    <m/>
    <m/>
    <m/>
    <m/>
    <m/>
    <m/>
    <m/>
    <m/>
    <m/>
    <m/>
    <m/>
    <m/>
    <m/>
    <m/>
    <m/>
    <m/>
    <m/>
    <m/>
    <m/>
    <m/>
    <m/>
    <m/>
    <x v="1"/>
    <x v="0"/>
    <s v="DUWT0027"/>
    <s v="G6Jit5JApz"/>
    <s v="Allocated"/>
    <s v="Door Locked (NC_DL)"/>
    <s v="Visited to Customers residence address but Customers residence is Door Lock "/>
    <d v="2026-06-05T00:00:00"/>
    <m/>
    <m/>
    <m/>
    <m/>
    <s v="261"/>
    <n v="2028"/>
    <n v="7672"/>
    <x v="0"/>
  </r>
  <r>
    <n v="463265017"/>
    <s v="DASTAGIR GUNDULAL INAMDAR"/>
    <m/>
    <x v="0"/>
    <m/>
    <m/>
    <m/>
    <m/>
    <n v="4612"/>
    <n v="18137.169999999998"/>
    <n v="4747.1699999999983"/>
    <n v="23498.17"/>
    <x v="2"/>
    <s v="FLOW"/>
    <x v="0"/>
    <x v="4"/>
    <n v="49791"/>
    <n v="446"/>
    <n v="0"/>
    <n v="1800"/>
    <s v="FLOW"/>
    <n v="0.20237010094037414"/>
    <n v="1.6347327109582074E-2"/>
    <s v="FLOW"/>
    <s v="-"/>
    <s v="NC"/>
    <s v="-"/>
    <m/>
    <m/>
    <m/>
    <m/>
    <s v="REPO"/>
    <s v="-"/>
    <s v="BHOSARI GAON"/>
    <s v="-"/>
    <s v="-"/>
    <s v="-"/>
    <n v="20383.169999999998"/>
    <n v="49791"/>
    <n v="116"/>
    <n v="126"/>
    <s v="FLOW"/>
    <m/>
    <m/>
    <m/>
    <m/>
    <s v="NPA"/>
    <s v="MH14LR3581"/>
    <s v="HONDA SHINE CELEBRATION ED DISC"/>
    <d v="2024-06-21T00:00:00"/>
    <n v="30"/>
    <s v="02.06.26"/>
    <x v="0"/>
    <m/>
    <m/>
    <m/>
    <m/>
    <m/>
    <m/>
    <m/>
    <m/>
    <m/>
    <m/>
    <n v="1"/>
    <m/>
    <m/>
    <m/>
    <m/>
    <m/>
    <m/>
    <m/>
    <m/>
    <m/>
    <m/>
    <m/>
    <m/>
    <m/>
    <m/>
    <m/>
    <m/>
    <m/>
    <m/>
    <m/>
    <m/>
    <m/>
    <m/>
    <m/>
    <m/>
    <m/>
    <m/>
    <m/>
    <m/>
    <m/>
    <m/>
    <m/>
    <m/>
    <m/>
    <m/>
    <m/>
    <m/>
    <m/>
    <m/>
    <m/>
    <m/>
    <m/>
    <m/>
    <m/>
    <m/>
    <m/>
    <m/>
    <m/>
    <m/>
    <m/>
    <m/>
    <m/>
    <m/>
    <m/>
    <m/>
    <m/>
    <m/>
    <m/>
    <m/>
    <m/>
    <m/>
    <m/>
    <m/>
    <m/>
    <m/>
    <m/>
    <m/>
    <m/>
    <m/>
    <m/>
    <m/>
    <m/>
    <m/>
    <m/>
    <m/>
    <m/>
    <m/>
    <m/>
    <m/>
    <m/>
    <m/>
    <m/>
    <m/>
    <m/>
    <x v="1"/>
    <x v="0"/>
    <s v="DUWT0025"/>
    <s v="kPot_1n0r7"/>
    <s v="Allocated"/>
    <s v="Address Not Found (NC_ANF)"/>
    <s v="Customer residence add not found Short add "/>
    <d v="2026-06-04T00:00:00"/>
    <m/>
    <m/>
    <m/>
    <m/>
    <s v="749"/>
    <n v="4747.1699999999983"/>
    <n v="23498.17"/>
    <x v="0"/>
  </r>
  <r>
    <n v="462848842"/>
    <s v="RAMESH MANIK RAUT"/>
    <m/>
    <x v="0"/>
    <m/>
    <m/>
    <m/>
    <m/>
    <n v="4230"/>
    <n v="3897"/>
    <n v="4008"/>
    <n v="8353"/>
    <x v="0"/>
    <s v="FLOW"/>
    <x v="0"/>
    <x v="1"/>
    <n v="49284"/>
    <n v="111"/>
    <n v="0"/>
    <n v="5400"/>
    <s v="28.05.26"/>
    <n v="1.9998763082752436E-2"/>
    <n v="2.7639023205761224E-3"/>
    <s v="FLOW"/>
    <s v="-"/>
    <s v="PTP"/>
    <s v="-"/>
    <m/>
    <m/>
    <m/>
    <m/>
    <s v="-"/>
    <s v="-"/>
    <s v="THERGAON"/>
    <s v="-"/>
    <s v="-"/>
    <s v="-"/>
    <n v="9408"/>
    <n v="49284"/>
    <n v="27"/>
    <n v="37"/>
    <s v="FLOW"/>
    <m/>
    <m/>
    <m/>
    <m/>
    <s v="REGULAR"/>
    <s v="MH14LR6917"/>
    <m/>
    <d v="2024-05-09T00:00:00"/>
    <n v="36"/>
    <s v="02.06.26"/>
    <x v="0"/>
    <m/>
    <m/>
    <m/>
    <m/>
    <m/>
    <m/>
    <m/>
    <m/>
    <m/>
    <m/>
    <n v="1"/>
    <m/>
    <m/>
    <m/>
    <m/>
    <m/>
    <n v="1"/>
    <m/>
    <m/>
    <m/>
    <m/>
    <m/>
    <m/>
    <m/>
    <m/>
    <m/>
    <m/>
    <m/>
    <m/>
    <m/>
    <m/>
    <m/>
    <m/>
    <m/>
    <m/>
    <m/>
    <m/>
    <m/>
    <m/>
    <m/>
    <m/>
    <m/>
    <m/>
    <m/>
    <m/>
    <m/>
    <m/>
    <m/>
    <m/>
    <m/>
    <m/>
    <m/>
    <m/>
    <m/>
    <m/>
    <m/>
    <m/>
    <m/>
    <m/>
    <m/>
    <m/>
    <m/>
    <m/>
    <m/>
    <m/>
    <m/>
    <m/>
    <m/>
    <m/>
    <m/>
    <m/>
    <m/>
    <m/>
    <m/>
    <m/>
    <m/>
    <m/>
    <m/>
    <m/>
    <m/>
    <m/>
    <m/>
    <m/>
    <m/>
    <m/>
    <m/>
    <m/>
    <m/>
    <m/>
    <m/>
    <m/>
    <m/>
    <m/>
    <m/>
    <x v="2"/>
    <x v="0"/>
    <s v="ZBHT0011"/>
    <s v="B6svCMbusDg7"/>
    <s v="Allocated"/>
    <s v="Left Message (LMCB)"/>
    <s v="Visit cm residence address cm is not at home lm with wife "/>
    <d v="2026-06-06T00:00:00"/>
    <m/>
    <m/>
    <m/>
    <m/>
    <s v="226"/>
    <n v="4008"/>
    <n v="8353"/>
    <x v="0"/>
  </r>
  <r>
    <n v="462204563"/>
    <s v="GANESH DNYANDEV BAMHANE"/>
    <m/>
    <x v="0"/>
    <m/>
    <m/>
    <m/>
    <m/>
    <n v="3917"/>
    <n v="14925"/>
    <n v="3953"/>
    <n v="19873"/>
    <x v="2"/>
    <s v="FLOW"/>
    <x v="0"/>
    <x v="9"/>
    <n v="49190"/>
    <n v="779"/>
    <n v="0"/>
    <n v="6148"/>
    <s v="21.05.26"/>
    <n v="0.16880260818732112"/>
    <n v="1.6150007441512366E-2"/>
    <s v="FLOW"/>
    <s v="-"/>
    <s v="BPTP"/>
    <s v="-"/>
    <m/>
    <m/>
    <m/>
    <m/>
    <s v="REPO"/>
    <s v="-"/>
    <s v="BHATKALWADI"/>
    <s v="-"/>
    <s v="-"/>
    <s v="-"/>
    <n v="21852"/>
    <n v="49190"/>
    <n v="116"/>
    <n v="126"/>
    <s v="FLOW"/>
    <m/>
    <m/>
    <m/>
    <m/>
    <s v="NPA"/>
    <s v="MH14LK9146"/>
    <s v="AMPERE MAGNUS EX"/>
    <d v="2024-03-12T00:00:00"/>
    <n v="36"/>
    <s v="02.06.26"/>
    <x v="0"/>
    <m/>
    <m/>
    <m/>
    <m/>
    <m/>
    <m/>
    <m/>
    <m/>
    <m/>
    <m/>
    <n v="1"/>
    <m/>
    <m/>
    <m/>
    <m/>
    <m/>
    <m/>
    <m/>
    <m/>
    <m/>
    <m/>
    <m/>
    <m/>
    <m/>
    <m/>
    <m/>
    <m/>
    <m/>
    <m/>
    <m/>
    <m/>
    <m/>
    <m/>
    <m/>
    <m/>
    <m/>
    <m/>
    <m/>
    <m/>
    <m/>
    <m/>
    <m/>
    <m/>
    <m/>
    <m/>
    <m/>
    <m/>
    <m/>
    <m/>
    <m/>
    <m/>
    <m/>
    <m/>
    <m/>
    <m/>
    <m/>
    <m/>
    <m/>
    <m/>
    <m/>
    <m/>
    <m/>
    <m/>
    <m/>
    <m/>
    <m/>
    <m/>
    <m/>
    <m/>
    <m/>
    <m/>
    <m/>
    <m/>
    <m/>
    <m/>
    <m/>
    <m/>
    <m/>
    <m/>
    <m/>
    <m/>
    <m/>
    <m/>
    <m/>
    <m/>
    <m/>
    <m/>
    <m/>
    <m/>
    <m/>
    <m/>
    <m/>
    <m/>
    <m/>
    <x v="1"/>
    <x v="0"/>
    <s v="ZBHT0021"/>
    <s v="GoOGPBTw_NIm"/>
    <s v="Allocated"/>
    <s v="Door Locked (NC_DL)"/>
    <s v="Door locked "/>
    <d v="2026-06-04T00:00:00"/>
    <m/>
    <m/>
    <m/>
    <m/>
    <s v="1031"/>
    <n v="3953"/>
    <n v="19873"/>
    <x v="0"/>
  </r>
  <r>
    <n v="460516801"/>
    <s v="ALIM AMIR PATHAN"/>
    <s v="COLLECT"/>
    <x v="3"/>
    <n v="3100"/>
    <m/>
    <m/>
    <m/>
    <n v="2999"/>
    <n v="2822.99"/>
    <n v="2868.99"/>
    <n v="2819.99"/>
    <x v="0"/>
    <s v="STABLE"/>
    <x v="1"/>
    <x v="9"/>
    <n v="49068.29"/>
    <n v="46"/>
    <n v="0"/>
    <n v="4385"/>
    <s v="10.05.26"/>
    <n v="2.1161105789671581E-2"/>
    <n v="2.7518050604192464E-3"/>
    <s v="STABLE"/>
    <s v="PAID"/>
    <s v="PTP"/>
    <s v="-"/>
    <m/>
    <m/>
    <m/>
    <m/>
    <s v="-"/>
    <s v="-"/>
    <s v="RAJURI"/>
    <s v="-"/>
    <s v="-"/>
    <s v="-"/>
    <n v="7253.99"/>
    <n v="49068.29"/>
    <n v="27"/>
    <n v="37"/>
    <s v="FLOW"/>
    <m/>
    <m/>
    <m/>
    <m/>
    <s v="REGULAR"/>
    <s v="MH14LD4719"/>
    <s v="TVS JUPITER 125 DISC"/>
    <d v="2023-11-07T00:00:00"/>
    <n v="48"/>
    <s v="02.06.26"/>
    <x v="0"/>
    <m/>
    <m/>
    <m/>
    <m/>
    <m/>
    <m/>
    <m/>
    <m/>
    <m/>
    <m/>
    <n v="1"/>
    <m/>
    <m/>
    <m/>
    <m/>
    <m/>
    <m/>
    <m/>
    <m/>
    <m/>
    <m/>
    <m/>
    <m/>
    <m/>
    <m/>
    <m/>
    <m/>
    <m/>
    <m/>
    <m/>
    <m/>
    <n v="2"/>
    <m/>
    <m/>
    <m/>
    <m/>
    <m/>
    <m/>
    <m/>
    <m/>
    <m/>
    <m/>
    <m/>
    <m/>
    <m/>
    <m/>
    <m/>
    <m/>
    <m/>
    <m/>
    <m/>
    <m/>
    <m/>
    <m/>
    <m/>
    <m/>
    <m/>
    <m/>
    <m/>
    <m/>
    <m/>
    <m/>
    <m/>
    <m/>
    <m/>
    <m/>
    <m/>
    <m/>
    <m/>
    <m/>
    <m/>
    <m/>
    <m/>
    <m/>
    <m/>
    <m/>
    <m/>
    <m/>
    <m/>
    <m/>
    <m/>
    <m/>
    <m/>
    <m/>
    <m/>
    <m/>
    <m/>
    <m/>
    <m/>
    <m/>
    <m/>
    <m/>
    <m/>
    <m/>
    <x v="0"/>
    <x v="0"/>
    <s v="ZBHT0021"/>
    <s v="k6SGsYbVpEIc"/>
    <s v="Allocated"/>
    <s v="Promise To Pay (PTP)"/>
    <s v="Ptp"/>
    <d v="2026-06-21T00:00:00"/>
    <m/>
    <m/>
    <m/>
    <m/>
    <s v="98"/>
    <n v="2868.99"/>
    <n v="5919.99"/>
    <x v="0"/>
  </r>
  <r>
    <n v="462463887"/>
    <s v="SHAM PANDHRINATH CHAWAN"/>
    <s v="ONLINE"/>
    <x v="2"/>
    <n v="3718"/>
    <m/>
    <m/>
    <m/>
    <n v="3672"/>
    <n v="3664"/>
    <n v="3727"/>
    <n v="3681"/>
    <x v="0"/>
    <s v="FLOW"/>
    <x v="0"/>
    <x v="10"/>
    <n v="49066"/>
    <n v="63"/>
    <n v="0"/>
    <n v="3725"/>
    <s v="08.05.26"/>
    <n v="4.8463354790742284E-2"/>
    <n v="2.7516766346357443E-3"/>
    <s v="FLOW"/>
    <s v="-"/>
    <s v="PAID"/>
    <s v="-"/>
    <m/>
    <m/>
    <m/>
    <m/>
    <s v="-"/>
    <s v="-"/>
    <s v="MAHALUNGE"/>
    <s v="-"/>
    <s v="-"/>
    <s v="-"/>
    <n v="7443"/>
    <n v="49066"/>
    <n v="27"/>
    <n v="37"/>
    <s v="FLOW"/>
    <m/>
    <m/>
    <m/>
    <m/>
    <s v="NPA"/>
    <s v="MH14LM6881"/>
    <s v="TVS RAIDER DISC"/>
    <d v="2024-04-05T00:00:00"/>
    <n v="39"/>
    <s v="02.06.26"/>
    <x v="0"/>
    <m/>
    <m/>
    <m/>
    <m/>
    <m/>
    <m/>
    <m/>
    <m/>
    <m/>
    <m/>
    <m/>
    <m/>
    <m/>
    <m/>
    <m/>
    <m/>
    <n v="1"/>
    <m/>
    <m/>
    <m/>
    <m/>
    <m/>
    <m/>
    <m/>
    <m/>
    <m/>
    <m/>
    <m/>
    <m/>
    <m/>
    <m/>
    <m/>
    <m/>
    <m/>
    <m/>
    <m/>
    <m/>
    <m/>
    <m/>
    <m/>
    <m/>
    <m/>
    <m/>
    <m/>
    <m/>
    <m/>
    <m/>
    <m/>
    <m/>
    <m/>
    <m/>
    <m/>
    <m/>
    <m/>
    <m/>
    <m/>
    <m/>
    <m/>
    <m/>
    <m/>
    <m/>
    <m/>
    <m/>
    <m/>
    <m/>
    <m/>
    <m/>
    <m/>
    <m/>
    <m/>
    <m/>
    <m/>
    <m/>
    <m/>
    <m/>
    <m/>
    <m/>
    <m/>
    <m/>
    <m/>
    <m/>
    <m/>
    <m/>
    <m/>
    <m/>
    <m/>
    <m/>
    <m/>
    <m/>
    <m/>
    <m/>
    <m/>
    <m/>
    <m/>
    <x v="1"/>
    <x v="0"/>
    <s v="ZBHT0010"/>
    <s v="BoqPo5ttm7"/>
    <s v="Allocated"/>
    <s v="Promise To Pay (PTP)"/>
    <s v="Ptp "/>
    <d v="2026-06-08T00:00:00"/>
    <m/>
    <m/>
    <m/>
    <m/>
    <s v="63"/>
    <n v="3727"/>
    <n v="7399"/>
    <x v="0"/>
  </r>
  <r>
    <n v="463864554"/>
    <s v="BALKRUSHNA MANIK SHELAR"/>
    <m/>
    <x v="0"/>
    <m/>
    <m/>
    <m/>
    <m/>
    <n v="3255"/>
    <n v="6482"/>
    <n v="3511"/>
    <n v="10098"/>
    <x v="4"/>
    <s v="FLOW"/>
    <x v="0"/>
    <x v="6"/>
    <n v="48972"/>
    <n v="284"/>
    <n v="0"/>
    <n v="6287"/>
    <s v="19.05.26"/>
    <n v="5.4776661451072149E-2"/>
    <n v="1.0842958235593766E-2"/>
    <s v="FLOW"/>
    <s v="-"/>
    <s v="PAID"/>
    <s v="-"/>
    <m/>
    <m/>
    <m/>
    <m/>
    <s v="-"/>
    <s v="-"/>
    <s v="NHAVARA"/>
    <s v="-"/>
    <s v="-"/>
    <s v="-"/>
    <n v="13053"/>
    <n v="48972"/>
    <n v="57"/>
    <n v="67"/>
    <s v="FLOW"/>
    <m/>
    <m/>
    <m/>
    <m/>
    <s v="REGULAR"/>
    <s v="MH12XV2835"/>
    <s v="DESTINI 125 XTEC"/>
    <d v="2024-08-26T00:00:00"/>
    <n v="36"/>
    <s v="02.06.26"/>
    <x v="0"/>
    <m/>
    <m/>
    <m/>
    <m/>
    <m/>
    <m/>
    <m/>
    <m/>
    <m/>
    <m/>
    <m/>
    <m/>
    <m/>
    <m/>
    <m/>
    <m/>
    <n v="1"/>
    <m/>
    <m/>
    <m/>
    <m/>
    <m/>
    <m/>
    <m/>
    <m/>
    <m/>
    <m/>
    <m/>
    <m/>
    <m/>
    <m/>
    <m/>
    <m/>
    <m/>
    <m/>
    <m/>
    <m/>
    <m/>
    <m/>
    <m/>
    <m/>
    <m/>
    <m/>
    <m/>
    <m/>
    <m/>
    <m/>
    <m/>
    <m/>
    <m/>
    <m/>
    <m/>
    <m/>
    <m/>
    <m/>
    <m/>
    <m/>
    <m/>
    <m/>
    <m/>
    <m/>
    <m/>
    <m/>
    <m/>
    <m/>
    <m/>
    <m/>
    <m/>
    <m/>
    <m/>
    <m/>
    <m/>
    <m/>
    <m/>
    <m/>
    <m/>
    <m/>
    <m/>
    <m/>
    <m/>
    <m/>
    <m/>
    <m/>
    <m/>
    <m/>
    <m/>
    <m/>
    <m/>
    <m/>
    <m/>
    <m/>
    <m/>
    <m/>
    <m/>
    <x v="1"/>
    <x v="0"/>
    <s v="ZBHT0024"/>
    <s v="k2HFeo5Aaz"/>
    <s v="Allocated"/>
    <s v="Left Message (LMCB)"/>
    <s v="Meet wife "/>
    <d v="2026-06-06T00:00:00"/>
    <m/>
    <m/>
    <m/>
    <m/>
    <s v="361"/>
    <n v="3511"/>
    <n v="10098"/>
    <x v="0"/>
  </r>
  <r>
    <n v="466230787"/>
    <s v="SANJAY BABULAL GUJRATHI"/>
    <m/>
    <x v="0"/>
    <m/>
    <m/>
    <m/>
    <m/>
    <n v="3401"/>
    <n v="13598"/>
    <n v="3986"/>
    <n v="17867"/>
    <x v="2"/>
    <s v="FLOW"/>
    <x v="0"/>
    <x v="10"/>
    <n v="48435"/>
    <n v="591"/>
    <n v="0"/>
    <n v="3600"/>
    <s v="FLOW"/>
    <n v="0.34192710355587247"/>
    <n v="1.5902126660493017E-2"/>
    <s v="FLOW"/>
    <s v="-"/>
    <s v="PTP"/>
    <s v="-"/>
    <m/>
    <m/>
    <m/>
    <m/>
    <s v="REPO"/>
    <s v="-"/>
    <s v="RAJGURU NAGAR "/>
    <s v="-"/>
    <s v="-"/>
    <s v="-"/>
    <n v="17789"/>
    <n v="48435"/>
    <n v="116"/>
    <n v="126"/>
    <s v="FLOW"/>
    <m/>
    <m/>
    <m/>
    <m/>
    <s v="NPA"/>
    <s v="MH14MN3177"/>
    <s v="TVS XL 100 ES DX"/>
    <d v="2025-05-30T00:00:00"/>
    <n v="24"/>
    <s v="02.06.26"/>
    <x v="0"/>
    <m/>
    <m/>
    <m/>
    <m/>
    <m/>
    <m/>
    <m/>
    <m/>
    <m/>
    <m/>
    <m/>
    <m/>
    <m/>
    <n v="1"/>
    <m/>
    <m/>
    <m/>
    <m/>
    <m/>
    <m/>
    <m/>
    <m/>
    <m/>
    <m/>
    <m/>
    <m/>
    <m/>
    <m/>
    <m/>
    <m/>
    <m/>
    <m/>
    <m/>
    <m/>
    <m/>
    <m/>
    <m/>
    <m/>
    <m/>
    <m/>
    <m/>
    <m/>
    <m/>
    <m/>
    <m/>
    <m/>
    <m/>
    <m/>
    <m/>
    <m/>
    <m/>
    <m/>
    <m/>
    <m/>
    <m/>
    <m/>
    <m/>
    <m/>
    <m/>
    <m/>
    <m/>
    <m/>
    <m/>
    <m/>
    <m/>
    <m/>
    <m/>
    <m/>
    <m/>
    <m/>
    <m/>
    <m/>
    <m/>
    <m/>
    <m/>
    <m/>
    <m/>
    <m/>
    <m/>
    <m/>
    <m/>
    <m/>
    <m/>
    <m/>
    <m/>
    <m/>
    <m/>
    <m/>
    <m/>
    <m/>
    <m/>
    <m/>
    <m/>
    <m/>
    <x v="1"/>
    <x v="0"/>
    <s v="ZBHT0010"/>
    <s v="AoXAztSeBaz"/>
    <s v="Allocated"/>
    <s v="Promise To Pay (PTP)"/>
    <s v="Ptp "/>
    <d v="2026-06-15T00:00:00"/>
    <m/>
    <m/>
    <m/>
    <m/>
    <s v="868"/>
    <n v="3986"/>
    <n v="17867"/>
    <x v="0"/>
  </r>
  <r>
    <n v="464234404"/>
    <s v="SEEMA VIJAY RAI"/>
    <m/>
    <x v="0"/>
    <m/>
    <m/>
    <m/>
    <m/>
    <n v="10356"/>
    <n v="49394"/>
    <n v="1187"/>
    <n v="64023"/>
    <x v="3"/>
    <s v="FLOW"/>
    <x v="0"/>
    <x v="4"/>
    <n v="47965"/>
    <n v="3573"/>
    <n v="0"/>
    <n v="5850"/>
    <s v="FLOW"/>
    <n v="0.61341023607949463"/>
    <n v="2.0148737378626543E-2"/>
    <s v="FLOW"/>
    <s v="-"/>
    <s v="PTP"/>
    <s v="-"/>
    <m/>
    <m/>
    <m/>
    <m/>
    <s v="REPO"/>
    <s v="-"/>
    <s v="BHOSARI"/>
    <s v="-"/>
    <s v="-"/>
    <s v="-"/>
    <n v="58817"/>
    <n v="47965"/>
    <n v="178"/>
    <n v="188"/>
    <s v="FLOW"/>
    <m/>
    <m/>
    <m/>
    <m/>
    <s v="NPA"/>
    <s v="MH14LZ7650"/>
    <s v="PIAGGIO VESPA SXL 149 ABS"/>
    <d v="2024-10-07T00:00:00"/>
    <n v="18"/>
    <s v="02.06.26"/>
    <x v="0"/>
    <m/>
    <m/>
    <m/>
    <m/>
    <m/>
    <m/>
    <m/>
    <m/>
    <m/>
    <m/>
    <n v="1"/>
    <m/>
    <m/>
    <m/>
    <m/>
    <m/>
    <m/>
    <m/>
    <m/>
    <m/>
    <m/>
    <m/>
    <m/>
    <m/>
    <m/>
    <m/>
    <m/>
    <m/>
    <m/>
    <m/>
    <m/>
    <m/>
    <m/>
    <m/>
    <m/>
    <m/>
    <m/>
    <m/>
    <m/>
    <m/>
    <m/>
    <m/>
    <m/>
    <m/>
    <m/>
    <m/>
    <m/>
    <m/>
    <m/>
    <m/>
    <m/>
    <m/>
    <m/>
    <m/>
    <m/>
    <m/>
    <m/>
    <m/>
    <m/>
    <m/>
    <m/>
    <m/>
    <m/>
    <m/>
    <m/>
    <m/>
    <m/>
    <m/>
    <m/>
    <m/>
    <m/>
    <m/>
    <m/>
    <m/>
    <m/>
    <m/>
    <m/>
    <m/>
    <m/>
    <m/>
    <m/>
    <m/>
    <m/>
    <m/>
    <m/>
    <m/>
    <m/>
    <m/>
    <m/>
    <m/>
    <m/>
    <m/>
    <m/>
    <m/>
    <x v="1"/>
    <x v="0"/>
    <s v="DUWT0025"/>
    <s v="BoXrhdj4EJc"/>
    <s v="Allocated"/>
    <s v="Promise To Pay (PTP)"/>
    <s v="Customer given ptp to online payment "/>
    <d v="2026-06-11T00:00:00"/>
    <m/>
    <m/>
    <m/>
    <m/>
    <s v="4273"/>
    <n v="1187"/>
    <n v="64023"/>
    <x v="0"/>
  </r>
  <r>
    <n v="465514812"/>
    <s v="CHANDRAKANT DAGDOJI PACHKOR"/>
    <m/>
    <x v="0"/>
    <m/>
    <m/>
    <m/>
    <m/>
    <n v="5268"/>
    <n v="5199"/>
    <n v="5336"/>
    <n v="10747"/>
    <x v="0"/>
    <s v="FLOW"/>
    <x v="0"/>
    <x v="6"/>
    <n v="47915"/>
    <n v="137"/>
    <n v="0"/>
    <n v="2250"/>
    <s v="22.05.26"/>
    <n v="2.9831931635161853E-2"/>
    <n v="2.6871272561156748E-3"/>
    <s v="FLOW"/>
    <s v="-"/>
    <s v="PTP"/>
    <s v="-"/>
    <m/>
    <m/>
    <m/>
    <m/>
    <s v="-"/>
    <s v="-"/>
    <s v="SHIRUR"/>
    <s v="-"/>
    <s v="-"/>
    <s v="-"/>
    <n v="7586"/>
    <n v="47915"/>
    <n v="27"/>
    <n v="37"/>
    <s v="FLOW"/>
    <m/>
    <m/>
    <m/>
    <m/>
    <s v="REGULAR"/>
    <s v="MH22BF9131"/>
    <s v="HONDA SHINE DISC BSVI"/>
    <d v="2025-02-16T00:00:00"/>
    <n v="24"/>
    <s v="02.06.26"/>
    <x v="0"/>
    <m/>
    <m/>
    <m/>
    <m/>
    <m/>
    <m/>
    <m/>
    <m/>
    <m/>
    <m/>
    <n v="1"/>
    <m/>
    <m/>
    <m/>
    <m/>
    <m/>
    <m/>
    <m/>
    <m/>
    <m/>
    <m/>
    <m/>
    <m/>
    <m/>
    <m/>
    <m/>
    <m/>
    <m/>
    <m/>
    <m/>
    <m/>
    <m/>
    <m/>
    <m/>
    <m/>
    <m/>
    <m/>
    <m/>
    <m/>
    <m/>
    <m/>
    <m/>
    <m/>
    <m/>
    <m/>
    <m/>
    <m/>
    <m/>
    <m/>
    <m/>
    <m/>
    <m/>
    <m/>
    <m/>
    <m/>
    <m/>
    <m/>
    <m/>
    <m/>
    <m/>
    <m/>
    <m/>
    <m/>
    <m/>
    <m/>
    <m/>
    <m/>
    <m/>
    <m/>
    <m/>
    <m/>
    <m/>
    <m/>
    <m/>
    <m/>
    <m/>
    <m/>
    <m/>
    <m/>
    <m/>
    <m/>
    <m/>
    <m/>
    <m/>
    <m/>
    <m/>
    <m/>
    <m/>
    <m/>
    <m/>
    <m/>
    <m/>
    <m/>
    <m/>
    <x v="1"/>
    <x v="0"/>
    <s v="ZBHT0024"/>
    <s v="A289VaZ2LRz"/>
    <s v="Allocated"/>
    <s v="Shifted (NC_SFTD)"/>
    <s v="Customer shifted "/>
    <d v="2026-06-04T00:00:00"/>
    <m/>
    <m/>
    <m/>
    <m/>
    <s v="280"/>
    <n v="5336"/>
    <n v="10747"/>
    <x v="0"/>
  </r>
  <r>
    <n v="463888060"/>
    <s v="BHEGADE AKASH ANKUSH"/>
    <m/>
    <x v="0"/>
    <m/>
    <m/>
    <m/>
    <m/>
    <n v="3150"/>
    <n v="6300"/>
    <n v="3231"/>
    <n v="9647"/>
    <x v="4"/>
    <s v="FLOW"/>
    <x v="0"/>
    <x v="12"/>
    <n v="47910"/>
    <n v="81"/>
    <n v="0"/>
    <n v="5394"/>
    <s v="FLOW"/>
    <n v="0.12334046447686497"/>
    <n v="1.0607819347122793E-2"/>
    <s v="FLOW"/>
    <s v="-"/>
    <s v="MPTP"/>
    <s v="-"/>
    <m/>
    <m/>
    <m/>
    <m/>
    <s v="-"/>
    <s v="-"/>
    <s v="PIRANGUT"/>
    <s v="-"/>
    <s v="-"/>
    <s v="-"/>
    <n v="11775"/>
    <n v="47910"/>
    <n v="57"/>
    <n v="67"/>
    <s v="FLOW"/>
    <m/>
    <m/>
    <m/>
    <m/>
    <s v="REGULAR"/>
    <s v="MH12XC6756"/>
    <s v="BAJAJ CHETAK 2901 STANDARD"/>
    <d v="2024-08-29T00:00:00"/>
    <n v="36"/>
    <s v="02.06.26"/>
    <x v="0"/>
    <m/>
    <m/>
    <m/>
    <m/>
    <m/>
    <m/>
    <m/>
    <m/>
    <m/>
    <m/>
    <n v="1"/>
    <m/>
    <m/>
    <m/>
    <m/>
    <m/>
    <m/>
    <m/>
    <m/>
    <m/>
    <m/>
    <m/>
    <m/>
    <m/>
    <m/>
    <m/>
    <m/>
    <m/>
    <m/>
    <m/>
    <m/>
    <m/>
    <m/>
    <m/>
    <m/>
    <m/>
    <m/>
    <m/>
    <m/>
    <m/>
    <m/>
    <m/>
    <m/>
    <m/>
    <m/>
    <m/>
    <m/>
    <m/>
    <m/>
    <m/>
    <m/>
    <m/>
    <m/>
    <m/>
    <m/>
    <m/>
    <m/>
    <m/>
    <m/>
    <m/>
    <m/>
    <m/>
    <m/>
    <m/>
    <m/>
    <m/>
    <m/>
    <m/>
    <m/>
    <m/>
    <m/>
    <m/>
    <m/>
    <m/>
    <m/>
    <m/>
    <m/>
    <m/>
    <m/>
    <m/>
    <m/>
    <m/>
    <m/>
    <m/>
    <m/>
    <m/>
    <m/>
    <m/>
    <m/>
    <m/>
    <m/>
    <m/>
    <m/>
    <m/>
    <x v="1"/>
    <x v="0"/>
    <s v="DUWT0030"/>
    <s v="GoIpwRYZ8bm"/>
    <s v="Allocated"/>
    <s v="Address Not Found (NC_ANF)"/>
    <s v="Address not found "/>
    <d v="2026-06-04T00:00:00"/>
    <m/>
    <m/>
    <m/>
    <m/>
    <s v="197"/>
    <n v="3231"/>
    <n v="9647"/>
    <x v="0"/>
  </r>
  <r>
    <n v="460212761"/>
    <s v="ROHIT TANAJI SHINDE"/>
    <m/>
    <x v="0"/>
    <m/>
    <m/>
    <m/>
    <m/>
    <n v="4331"/>
    <n v="4326"/>
    <n v="4384"/>
    <n v="8773"/>
    <x v="0"/>
    <s v="FLOW"/>
    <x v="0"/>
    <x v="7"/>
    <n v="47738.28"/>
    <n v="58"/>
    <n v="0"/>
    <n v="450"/>
    <s v="-"/>
    <n v="5.2429369526526402E-2"/>
    <n v="2.677216599146025E-3"/>
    <s v="FLOW"/>
    <s v="-"/>
    <s v="-"/>
    <s v="-"/>
    <m/>
    <m/>
    <m/>
    <m/>
    <s v="-"/>
    <s v="-"/>
    <s v="SHIRGAON"/>
    <s v="-"/>
    <s v="-"/>
    <s v="-"/>
    <n v="4834"/>
    <n v="47738.28"/>
    <n v="27"/>
    <n v="37"/>
    <s v="FLOW"/>
    <m/>
    <m/>
    <m/>
    <m/>
    <s v="NPA"/>
    <s v="MH14LD2346"/>
    <s v="HONDA UNICORN 160 BSVI"/>
    <d v="2023-10-20T00:00:00"/>
    <n v="42"/>
    <s v="02.06.26"/>
    <x v="0"/>
    <m/>
    <m/>
    <m/>
    <m/>
    <m/>
    <m/>
    <m/>
    <m/>
    <m/>
    <m/>
    <n v="2"/>
    <m/>
    <m/>
    <m/>
    <m/>
    <m/>
    <m/>
    <m/>
    <m/>
    <m/>
    <m/>
    <m/>
    <m/>
    <m/>
    <m/>
    <m/>
    <m/>
    <m/>
    <m/>
    <m/>
    <m/>
    <m/>
    <m/>
    <m/>
    <m/>
    <m/>
    <m/>
    <m/>
    <m/>
    <m/>
    <m/>
    <m/>
    <m/>
    <m/>
    <m/>
    <m/>
    <m/>
    <m/>
    <m/>
    <m/>
    <m/>
    <m/>
    <m/>
    <m/>
    <m/>
    <m/>
    <m/>
    <m/>
    <m/>
    <m/>
    <m/>
    <m/>
    <m/>
    <m/>
    <m/>
    <m/>
    <m/>
    <m/>
    <m/>
    <m/>
    <m/>
    <m/>
    <m/>
    <m/>
    <m/>
    <m/>
    <m/>
    <m/>
    <m/>
    <m/>
    <m/>
    <m/>
    <m/>
    <m/>
    <m/>
    <m/>
    <m/>
    <m/>
    <m/>
    <m/>
    <m/>
    <m/>
    <m/>
    <m/>
    <x v="2"/>
    <x v="0"/>
    <s v="ZBHT0013"/>
    <s v="B68sNSK4Vm"/>
    <s v="Allocated"/>
    <s v="Shifted (NC_SFTD)"/>
    <s v="Shifted "/>
    <d v="2026-06-04T00:00:00"/>
    <m/>
    <m/>
    <m/>
    <m/>
    <s v="116"/>
    <n v="4384"/>
    <n v="8773"/>
    <x v="0"/>
  </r>
  <r>
    <n v="464022912"/>
    <s v="MANE BALU NIVRUTTI"/>
    <s v="ONLINE"/>
    <x v="3"/>
    <n v="3400"/>
    <m/>
    <m/>
    <m/>
    <n v="3310"/>
    <n v="3121"/>
    <n v="3206"/>
    <n v="3118"/>
    <x v="0"/>
    <s v="STABLE"/>
    <x v="1"/>
    <x v="13"/>
    <n v="47629"/>
    <n v="85"/>
    <n v="0"/>
    <n v="3145"/>
    <s v="20.05.26"/>
    <n v="7.3049677968081234E-2"/>
    <n v="2.6710880534599494E-3"/>
    <s v="STABLE"/>
    <s v="PAID"/>
    <s v="PTP"/>
    <s v="-"/>
    <m/>
    <m/>
    <m/>
    <m/>
    <s v="-"/>
    <s v="-"/>
    <s v="DEHU"/>
    <s v="-"/>
    <s v="-"/>
    <s v="-"/>
    <n v="6351"/>
    <n v="47629"/>
    <n v="27"/>
    <n v="6"/>
    <s v="STABLE"/>
    <m/>
    <m/>
    <m/>
    <m/>
    <s v="REGULAR"/>
    <s v="MH14LV2354"/>
    <s v="TVS STARCITY PLUS ES DT DUAL TONE"/>
    <d v="2024-09-13T00:00:00"/>
    <n v="36"/>
    <s v="02.06.26"/>
    <x v="0"/>
    <m/>
    <m/>
    <m/>
    <m/>
    <m/>
    <m/>
    <m/>
    <m/>
    <m/>
    <m/>
    <m/>
    <m/>
    <m/>
    <n v="1"/>
    <m/>
    <m/>
    <m/>
    <m/>
    <m/>
    <m/>
    <m/>
    <m/>
    <m/>
    <m/>
    <m/>
    <m/>
    <m/>
    <m/>
    <m/>
    <m/>
    <m/>
    <m/>
    <m/>
    <m/>
    <m/>
    <m/>
    <m/>
    <m/>
    <m/>
    <m/>
    <m/>
    <m/>
    <m/>
    <m/>
    <m/>
    <m/>
    <m/>
    <m/>
    <m/>
    <m/>
    <m/>
    <m/>
    <m/>
    <m/>
    <m/>
    <m/>
    <m/>
    <m/>
    <m/>
    <m/>
    <m/>
    <m/>
    <m/>
    <m/>
    <m/>
    <m/>
    <m/>
    <m/>
    <m/>
    <m/>
    <m/>
    <m/>
    <m/>
    <m/>
    <m/>
    <m/>
    <m/>
    <m/>
    <m/>
    <m/>
    <m/>
    <m/>
    <m/>
    <m/>
    <m/>
    <m/>
    <m/>
    <m/>
    <m/>
    <m/>
    <m/>
    <m/>
    <m/>
    <m/>
    <x v="1"/>
    <x v="0"/>
    <s v="DUWT0027"/>
    <s v="koffo7CdBiz"/>
    <s v="Allocated"/>
    <s v="Left Message (LMCB)"/>
    <s v="Visited to Customers office address and Left massage with his Daughter "/>
    <d v="2026-06-05T00:00:00"/>
    <m/>
    <m/>
    <m/>
    <m/>
    <s v="87"/>
    <n v="3206"/>
    <n v="6518"/>
    <x v="0"/>
  </r>
  <r>
    <n v="460416667"/>
    <s v="WILLIAM TONY YADAV"/>
    <m/>
    <x v="0"/>
    <m/>
    <m/>
    <m/>
    <m/>
    <n v="7066"/>
    <n v="7066"/>
    <n v="7071"/>
    <n v="14211"/>
    <x v="0"/>
    <s v="FLOW"/>
    <x v="0"/>
    <x v="1"/>
    <n v="47462"/>
    <n v="5"/>
    <n v="0"/>
    <n v="450"/>
    <s v="-"/>
    <n v="1.9259420774157862E-2"/>
    <n v="2.6617225050560816E-3"/>
    <s v="FLOW"/>
    <s v="-"/>
    <s v="-"/>
    <s v="-"/>
    <m/>
    <m/>
    <m/>
    <m/>
    <m/>
    <m/>
    <s v="NIGADI"/>
    <m/>
    <m/>
    <m/>
    <n v="7521"/>
    <n v="47462"/>
    <n v="27"/>
    <n v="37"/>
    <s v="FLOW"/>
    <m/>
    <m/>
    <m/>
    <m/>
    <s v="-"/>
    <s v="MH14LD4292"/>
    <s v="HONDA HIGHNESS CB 350 DLX 3"/>
    <d v="2023-11-01T00:00:00"/>
    <n v="36"/>
    <s v="10.06.26"/>
    <x v="0"/>
    <m/>
    <m/>
    <m/>
    <m/>
    <m/>
    <m/>
    <m/>
    <m/>
    <m/>
    <m/>
    <m/>
    <m/>
    <m/>
    <m/>
    <m/>
    <m/>
    <m/>
    <m/>
    <m/>
    <m/>
    <m/>
    <m/>
    <m/>
    <m/>
    <m/>
    <m/>
    <m/>
    <m/>
    <m/>
    <m/>
    <m/>
    <m/>
    <m/>
    <m/>
    <n v="1"/>
    <m/>
    <m/>
    <m/>
    <m/>
    <m/>
    <m/>
    <m/>
    <m/>
    <m/>
    <m/>
    <m/>
    <m/>
    <m/>
    <m/>
    <m/>
    <m/>
    <m/>
    <m/>
    <m/>
    <m/>
    <m/>
    <m/>
    <m/>
    <m/>
    <m/>
    <m/>
    <m/>
    <m/>
    <m/>
    <m/>
    <m/>
    <m/>
    <m/>
    <m/>
    <m/>
    <m/>
    <m/>
    <m/>
    <m/>
    <m/>
    <m/>
    <m/>
    <m/>
    <m/>
    <m/>
    <m/>
    <m/>
    <m/>
    <m/>
    <m/>
    <m/>
    <m/>
    <m/>
    <m/>
    <m/>
    <m/>
    <m/>
    <m/>
    <m/>
    <x v="1"/>
    <x v="0"/>
    <s v="ZBHT0011"/>
    <s v="AP5nBqnyBS"/>
    <s v="Allocated"/>
    <m/>
    <m/>
    <m/>
    <m/>
    <m/>
    <m/>
    <m/>
    <s v="79"/>
    <n v="7071"/>
    <n v="14211"/>
    <x v="2"/>
  </r>
  <r>
    <n v="463868517"/>
    <s v="ABHISHEK DATTU DEVADE"/>
    <m/>
    <x v="0"/>
    <m/>
    <m/>
    <m/>
    <m/>
    <n v="4760"/>
    <n v="4095"/>
    <n v="4192"/>
    <n v="9058"/>
    <x v="0"/>
    <s v="FLOW"/>
    <x v="0"/>
    <x v="10"/>
    <n v="47364"/>
    <n v="97"/>
    <n v="0"/>
    <n v="2700"/>
    <s v="18.05.26"/>
    <n v="4.6782259330467479E-2"/>
    <n v="2.6562265544957282E-3"/>
    <s v="FLOW"/>
    <s v="-"/>
    <s v="PAID"/>
    <s v="-"/>
    <m/>
    <m/>
    <m/>
    <m/>
    <s v="-"/>
    <s v="-"/>
    <s v="RAJGURU NAGAR"/>
    <s v="-"/>
    <s v="-"/>
    <s v="-"/>
    <n v="6892"/>
    <n v="47364"/>
    <n v="27"/>
    <n v="37"/>
    <s v="FLOW"/>
    <m/>
    <m/>
    <m/>
    <m/>
    <s v="REGULAR"/>
    <s v="MH14LT7446"/>
    <s v="HONDA UNICORN 160 BSVI"/>
    <d v="2024-08-26T00:00:00"/>
    <n v="30"/>
    <s v="02.06.26"/>
    <x v="0"/>
    <m/>
    <m/>
    <m/>
    <m/>
    <m/>
    <m/>
    <m/>
    <m/>
    <m/>
    <m/>
    <m/>
    <m/>
    <m/>
    <m/>
    <m/>
    <m/>
    <m/>
    <m/>
    <m/>
    <m/>
    <m/>
    <m/>
    <m/>
    <m/>
    <m/>
    <m/>
    <m/>
    <m/>
    <m/>
    <m/>
    <m/>
    <m/>
    <m/>
    <m/>
    <m/>
    <m/>
    <m/>
    <m/>
    <m/>
    <m/>
    <m/>
    <m/>
    <m/>
    <m/>
    <m/>
    <m/>
    <m/>
    <m/>
    <m/>
    <m/>
    <m/>
    <m/>
    <m/>
    <m/>
    <m/>
    <m/>
    <m/>
    <m/>
    <m/>
    <m/>
    <m/>
    <m/>
    <m/>
    <m/>
    <m/>
    <m/>
    <m/>
    <m/>
    <m/>
    <m/>
    <m/>
    <m/>
    <m/>
    <m/>
    <m/>
    <m/>
    <m/>
    <m/>
    <m/>
    <m/>
    <m/>
    <m/>
    <m/>
    <m/>
    <m/>
    <m/>
    <m/>
    <m/>
    <m/>
    <m/>
    <m/>
    <m/>
    <m/>
    <m/>
    <x v="3"/>
    <x v="1"/>
    <s v="ZBHT0010"/>
    <s v="A6iMTkFeWez"/>
    <s v="Allocated"/>
    <e v="#N/A"/>
    <e v="#N/A"/>
    <e v="#N/A"/>
    <m/>
    <m/>
    <m/>
    <m/>
    <s v="203"/>
    <n v="4192"/>
    <n v="9058"/>
    <x v="0"/>
  </r>
  <r>
    <n v="462906915"/>
    <s v="KOMAL ANIL CHAVAN"/>
    <m/>
    <x v="0"/>
    <m/>
    <m/>
    <m/>
    <m/>
    <n v="4314"/>
    <n v="659.77"/>
    <n v="659.77"/>
    <n v="4973.7700000000004"/>
    <x v="0"/>
    <s v="FLOW"/>
    <x v="0"/>
    <x v="5"/>
    <n v="47229.77"/>
    <n v="0"/>
    <n v="0"/>
    <n v="450"/>
    <s v="-"/>
    <n v="2.7338183790173609E-2"/>
    <n v="2.6486987846618885E-3"/>
    <s v="FLOW"/>
    <s v="-"/>
    <s v="-"/>
    <s v="-"/>
    <m/>
    <m/>
    <m/>
    <m/>
    <m/>
    <m/>
    <s v="YERWADA"/>
    <m/>
    <m/>
    <m/>
    <n v="1109.77"/>
    <n v="47229.77"/>
    <n v="27"/>
    <n v="37"/>
    <s v="FLOW"/>
    <m/>
    <m/>
    <m/>
    <m/>
    <s v="-"/>
    <s v="MH12WV0377"/>
    <s v="TVS JUPITER 125 DISC SXC"/>
    <d v="2024-05-15T00:00:00"/>
    <n v="36"/>
    <s v="10.06.26"/>
    <x v="0"/>
    <m/>
    <m/>
    <m/>
    <m/>
    <m/>
    <m/>
    <m/>
    <m/>
    <m/>
    <m/>
    <m/>
    <m/>
    <m/>
    <m/>
    <m/>
    <m/>
    <m/>
    <m/>
    <m/>
    <m/>
    <m/>
    <m/>
    <m/>
    <m/>
    <m/>
    <m/>
    <m/>
    <m/>
    <m/>
    <m/>
    <m/>
    <m/>
    <m/>
    <m/>
    <m/>
    <m/>
    <m/>
    <m/>
    <m/>
    <m/>
    <m/>
    <m/>
    <m/>
    <m/>
    <m/>
    <m/>
    <m/>
    <m/>
    <m/>
    <m/>
    <m/>
    <m/>
    <m/>
    <m/>
    <m/>
    <m/>
    <m/>
    <m/>
    <m/>
    <m/>
    <m/>
    <m/>
    <m/>
    <m/>
    <m/>
    <m/>
    <m/>
    <m/>
    <m/>
    <m/>
    <m/>
    <m/>
    <m/>
    <m/>
    <m/>
    <m/>
    <m/>
    <m/>
    <m/>
    <m/>
    <m/>
    <m/>
    <m/>
    <m/>
    <m/>
    <m/>
    <m/>
    <m/>
    <m/>
    <m/>
    <m/>
    <m/>
    <m/>
    <m/>
    <x v="3"/>
    <x v="1"/>
    <s v="ZBHT0012"/>
    <e v="#N/A"/>
    <e v="#N/A"/>
    <m/>
    <m/>
    <m/>
    <m/>
    <m/>
    <m/>
    <m/>
    <n v="0"/>
    <n v="659.77"/>
    <n v="4973.7700000000004"/>
    <x v="2"/>
  </r>
  <r>
    <n v="462898206"/>
    <s v="FAIZAN AHMED MEMAN"/>
    <s v="COLLECT"/>
    <x v="9"/>
    <n v="4000"/>
    <m/>
    <m/>
    <m/>
    <n v="3689"/>
    <n v="9341"/>
    <n v="2483"/>
    <n v="9541"/>
    <x v="1"/>
    <s v="STABLE"/>
    <x v="1"/>
    <x v="11"/>
    <n v="47141"/>
    <n v="520"/>
    <n v="0"/>
    <n v="0"/>
    <s v="04.05.26"/>
    <n v="0.44206692379899415"/>
    <n v="1.2480639467925351E-2"/>
    <s v="STABLE"/>
    <s v="PAID"/>
    <s v="PAID"/>
    <s v="-"/>
    <m/>
    <m/>
    <m/>
    <m/>
    <s v="REPO"/>
    <s v="-"/>
    <s v="KHADAKI"/>
    <s v="-"/>
    <s v="-"/>
    <s v="-"/>
    <n v="9861"/>
    <n v="47141"/>
    <n v="88"/>
    <n v="67"/>
    <s v="STABLE"/>
    <m/>
    <m/>
    <m/>
    <m/>
    <s v="REGULAR"/>
    <s v="MH12WV0196"/>
    <s v="HONDA ACTIVA 125 SMART"/>
    <d v="2024-05-14T00:00:00"/>
    <n v="36"/>
    <s v="02.06.26"/>
    <x v="0"/>
    <m/>
    <n v="1"/>
    <m/>
    <m/>
    <m/>
    <m/>
    <m/>
    <m/>
    <m/>
    <m/>
    <m/>
    <m/>
    <m/>
    <n v="1"/>
    <m/>
    <m/>
    <m/>
    <m/>
    <m/>
    <m/>
    <m/>
    <m/>
    <m/>
    <m/>
    <m/>
    <m/>
    <m/>
    <m/>
    <m/>
    <m/>
    <m/>
    <m/>
    <m/>
    <m/>
    <m/>
    <m/>
    <m/>
    <m/>
    <m/>
    <m/>
    <m/>
    <m/>
    <m/>
    <m/>
    <m/>
    <m/>
    <m/>
    <m/>
    <m/>
    <m/>
    <m/>
    <m/>
    <m/>
    <m/>
    <m/>
    <m/>
    <m/>
    <m/>
    <m/>
    <m/>
    <m/>
    <m/>
    <m/>
    <m/>
    <m/>
    <m/>
    <m/>
    <m/>
    <m/>
    <m/>
    <m/>
    <m/>
    <m/>
    <m/>
    <m/>
    <m/>
    <m/>
    <m/>
    <m/>
    <m/>
    <m/>
    <m/>
    <m/>
    <m/>
    <m/>
    <m/>
    <m/>
    <m/>
    <m/>
    <m/>
    <m/>
    <m/>
    <m/>
    <m/>
    <x v="2"/>
    <x v="0"/>
    <s v="DUWT0023"/>
    <s v="A63MygKF_z"/>
    <s v="Allocated"/>
    <s v="Refuse To Pay (RTP)"/>
    <s v="Customer paid 4000 on 1st but RTP for the next emi financial problem "/>
    <d v="2026-06-05T00:00:00"/>
    <m/>
    <m/>
    <m/>
    <m/>
    <s v="511"/>
    <n v="2483"/>
    <n v="13541"/>
    <x v="1"/>
  </r>
  <r>
    <n v="136775582"/>
    <s v="ATUL RAOSAHEB NANAVARE"/>
    <m/>
    <x v="0"/>
    <m/>
    <m/>
    <m/>
    <m/>
    <n v="6125"/>
    <n v="6114"/>
    <n v="6178"/>
    <n v="12397"/>
    <x v="0"/>
    <s v="FLOW"/>
    <x v="0"/>
    <x v="0"/>
    <n v="46779.89"/>
    <n v="64"/>
    <n v="0"/>
    <n v="900"/>
    <s v="20.05.26"/>
    <n v="3.963282331045144E-2"/>
    <n v="2.6234690067221764E-3"/>
    <s v="FLOW"/>
    <s v="-"/>
    <s v="PAID"/>
    <s v="-"/>
    <m/>
    <m/>
    <m/>
    <m/>
    <s v="-"/>
    <s v="-"/>
    <s v="AMBEGAON BK"/>
    <s v="-"/>
    <s v="-"/>
    <s v="-"/>
    <n v="7078"/>
    <n v="46779.89"/>
    <n v="26"/>
    <n v="36"/>
    <s v="FLOW"/>
    <m/>
    <m/>
    <m/>
    <m/>
    <s v="NPA"/>
    <s v="MH12UY0202"/>
    <s v="CLASSIC SIGNALS 350 MARSH GREY"/>
    <d v="2022-12-14T00:00:00"/>
    <n v="48"/>
    <s v="02.06.26"/>
    <x v="0"/>
    <m/>
    <m/>
    <m/>
    <m/>
    <m/>
    <m/>
    <m/>
    <m/>
    <m/>
    <m/>
    <m/>
    <m/>
    <m/>
    <m/>
    <m/>
    <m/>
    <m/>
    <m/>
    <m/>
    <m/>
    <m/>
    <m/>
    <m/>
    <m/>
    <m/>
    <m/>
    <m/>
    <m/>
    <m/>
    <m/>
    <m/>
    <n v="1"/>
    <m/>
    <m/>
    <m/>
    <m/>
    <m/>
    <m/>
    <m/>
    <m/>
    <m/>
    <m/>
    <m/>
    <m/>
    <m/>
    <m/>
    <m/>
    <m/>
    <m/>
    <m/>
    <m/>
    <m/>
    <m/>
    <m/>
    <m/>
    <m/>
    <m/>
    <m/>
    <m/>
    <m/>
    <m/>
    <m/>
    <m/>
    <m/>
    <m/>
    <m/>
    <m/>
    <m/>
    <m/>
    <m/>
    <m/>
    <m/>
    <m/>
    <m/>
    <m/>
    <m/>
    <m/>
    <m/>
    <m/>
    <m/>
    <m/>
    <m/>
    <m/>
    <m/>
    <m/>
    <m/>
    <m/>
    <m/>
    <m/>
    <m/>
    <m/>
    <m/>
    <m/>
    <m/>
    <x v="1"/>
    <x v="0"/>
    <s v="DUWT0031"/>
    <s v="A6hq4at7Lm"/>
    <s v="Allocated"/>
    <e v="#N/A"/>
    <e v="#N/A"/>
    <e v="#N/A"/>
    <m/>
    <m/>
    <m/>
    <m/>
    <s v="158"/>
    <n v="6178"/>
    <n v="12397"/>
    <x v="0"/>
  </r>
  <r>
    <n v="464961061"/>
    <s v="MOHD FAIZUR RAHMAN SHAIKH JAMALODDIN"/>
    <m/>
    <x v="0"/>
    <m/>
    <m/>
    <m/>
    <m/>
    <n v="5725"/>
    <n v="9840.35"/>
    <n v="4307.3500000000004"/>
    <n v="15915.35"/>
    <x v="4"/>
    <s v="FLOW"/>
    <x v="0"/>
    <x v="2"/>
    <n v="46778.35"/>
    <n v="192"/>
    <n v="0"/>
    <n v="1350"/>
    <s v="FLOW"/>
    <n v="0.21582070470852219"/>
    <n v="1.0357259155843904E-2"/>
    <s v="FLOW"/>
    <s v="-"/>
    <s v="NC"/>
    <s v="-"/>
    <m/>
    <m/>
    <m/>
    <m/>
    <s v="-"/>
    <s v="-"/>
    <s v="KHED SHIVAPUR"/>
    <s v="-"/>
    <s v="-"/>
    <s v="-"/>
    <n v="11382.35"/>
    <n v="46778.35"/>
    <n v="56"/>
    <n v="66"/>
    <s v="FLOW"/>
    <m/>
    <m/>
    <m/>
    <m/>
    <s v="REGULAR"/>
    <s v="MH37AG0854"/>
    <s v="HUNTER 350 DAPPER WHITE"/>
    <d v="2024-12-16T00:00:00"/>
    <n v="24"/>
    <s v="02.06.26"/>
    <x v="0"/>
    <m/>
    <m/>
    <m/>
    <m/>
    <m/>
    <m/>
    <m/>
    <m/>
    <m/>
    <m/>
    <n v="1"/>
    <m/>
    <m/>
    <m/>
    <m/>
    <m/>
    <m/>
    <m/>
    <m/>
    <m/>
    <m/>
    <m/>
    <m/>
    <m/>
    <m/>
    <m/>
    <m/>
    <m/>
    <m/>
    <m/>
    <m/>
    <m/>
    <m/>
    <m/>
    <m/>
    <m/>
    <m/>
    <m/>
    <m/>
    <m/>
    <m/>
    <m/>
    <m/>
    <m/>
    <m/>
    <m/>
    <m/>
    <m/>
    <m/>
    <m/>
    <m/>
    <m/>
    <m/>
    <m/>
    <m/>
    <m/>
    <m/>
    <m/>
    <m/>
    <m/>
    <m/>
    <m/>
    <m/>
    <m/>
    <m/>
    <m/>
    <m/>
    <m/>
    <m/>
    <m/>
    <m/>
    <m/>
    <m/>
    <m/>
    <m/>
    <m/>
    <m/>
    <m/>
    <m/>
    <m/>
    <m/>
    <m/>
    <m/>
    <m/>
    <m/>
    <m/>
    <m/>
    <m/>
    <m/>
    <m/>
    <m/>
    <m/>
    <m/>
    <m/>
    <x v="1"/>
    <x v="0"/>
    <s v="DUWT0011"/>
    <s v="GosgGm2xbc"/>
    <s v="Allocated"/>
    <s v="Others (NC_OTHER)"/>
    <s v="Customer not work in this company address"/>
    <d v="2026-06-04T00:00:00"/>
    <m/>
    <m/>
    <m/>
    <m/>
    <s v="350"/>
    <n v="4307.3500000000004"/>
    <n v="15915.35"/>
    <x v="0"/>
  </r>
  <r>
    <n v="464050687"/>
    <s v="BHARAT NIMBA RENGADE"/>
    <m/>
    <x v="0"/>
    <m/>
    <m/>
    <m/>
    <m/>
    <n v="5587"/>
    <n v="27732.35"/>
    <n v="6242.3499999999985"/>
    <n v="34588.35"/>
    <x v="5"/>
    <s v="FLOW"/>
    <x v="0"/>
    <x v="9"/>
    <n v="46757"/>
    <n v="858"/>
    <n v="0"/>
    <n v="2250"/>
    <s v="FLOW"/>
    <n v="0.27473889903720045"/>
    <n v="2.2759693299199135E-2"/>
    <s v="FLOW"/>
    <s v="-"/>
    <s v="NC"/>
    <s v="-"/>
    <m/>
    <m/>
    <m/>
    <m/>
    <s v="REPO"/>
    <s v="-"/>
    <s v="JUNNAR"/>
    <s v="-"/>
    <s v="-"/>
    <s v="-"/>
    <n v="30840.35"/>
    <n v="46757"/>
    <n v="147"/>
    <n v="157"/>
    <s v="FLOW"/>
    <m/>
    <m/>
    <m/>
    <m/>
    <s v="NPA"/>
    <s v="MH14LV4656"/>
    <s v="FZS V4"/>
    <d v="2024-09-17T00:00:00"/>
    <n v="24"/>
    <s v="02.06.26"/>
    <x v="0"/>
    <m/>
    <m/>
    <m/>
    <m/>
    <m/>
    <m/>
    <m/>
    <m/>
    <m/>
    <m/>
    <m/>
    <m/>
    <m/>
    <m/>
    <m/>
    <m/>
    <m/>
    <m/>
    <m/>
    <m/>
    <m/>
    <m/>
    <m/>
    <m/>
    <m/>
    <m/>
    <m/>
    <m/>
    <m/>
    <m/>
    <m/>
    <n v="1"/>
    <m/>
    <m/>
    <m/>
    <m/>
    <m/>
    <m/>
    <m/>
    <m/>
    <m/>
    <m/>
    <m/>
    <m/>
    <m/>
    <m/>
    <m/>
    <m/>
    <m/>
    <m/>
    <m/>
    <m/>
    <m/>
    <m/>
    <m/>
    <m/>
    <m/>
    <m/>
    <m/>
    <m/>
    <m/>
    <m/>
    <m/>
    <m/>
    <m/>
    <m/>
    <m/>
    <m/>
    <m/>
    <m/>
    <m/>
    <m/>
    <m/>
    <m/>
    <m/>
    <m/>
    <m/>
    <m/>
    <m/>
    <m/>
    <m/>
    <m/>
    <m/>
    <m/>
    <m/>
    <m/>
    <m/>
    <m/>
    <m/>
    <m/>
    <m/>
    <m/>
    <m/>
    <m/>
    <x v="1"/>
    <x v="0"/>
    <s v="ZBHT0021"/>
    <s v="Go7_hq2LK7"/>
    <s v="Allocated"/>
    <e v="#N/A"/>
    <e v="#N/A"/>
    <e v="#N/A"/>
    <m/>
    <m/>
    <m/>
    <m/>
    <s v="1269"/>
    <n v="6242.3499999999985"/>
    <n v="34588.35"/>
    <x v="0"/>
  </r>
  <r>
    <n v="460714153"/>
    <s v="MANGESH MUKUNDRAO AAGJAL"/>
    <m/>
    <x v="0"/>
    <m/>
    <m/>
    <m/>
    <m/>
    <n v="2812"/>
    <n v="2812"/>
    <n v="2844"/>
    <n v="5696"/>
    <x v="0"/>
    <s v="FLOW"/>
    <x v="0"/>
    <x v="12"/>
    <n v="46560.01"/>
    <n v="32"/>
    <n v="0"/>
    <n v="2697"/>
    <s v="-"/>
    <n v="4.6012136133121148E-2"/>
    <n v="2.6111378882608446E-3"/>
    <s v="FLOW"/>
    <s v="-"/>
    <s v="-"/>
    <s v="-"/>
    <m/>
    <m/>
    <m/>
    <m/>
    <s v="-"/>
    <s v="-"/>
    <s v="MAAN"/>
    <s v="-"/>
    <s v="-"/>
    <s v="-"/>
    <n v="5541"/>
    <n v="46560.01"/>
    <n v="27"/>
    <n v="37"/>
    <s v="FLOW"/>
    <m/>
    <m/>
    <m/>
    <m/>
    <s v="REGULAR"/>
    <m/>
    <s v="JUPITER BASIC"/>
    <d v="2023-11-16T00:00:00"/>
    <n v="48"/>
    <s v="02.06.26"/>
    <x v="0"/>
    <m/>
    <m/>
    <m/>
    <m/>
    <m/>
    <m/>
    <m/>
    <m/>
    <m/>
    <m/>
    <n v="1"/>
    <m/>
    <m/>
    <m/>
    <m/>
    <m/>
    <m/>
    <m/>
    <m/>
    <m/>
    <m/>
    <m/>
    <m/>
    <m/>
    <m/>
    <m/>
    <m/>
    <m/>
    <m/>
    <m/>
    <m/>
    <m/>
    <m/>
    <m/>
    <m/>
    <m/>
    <m/>
    <m/>
    <m/>
    <m/>
    <m/>
    <m/>
    <m/>
    <m/>
    <m/>
    <m/>
    <m/>
    <m/>
    <m/>
    <m/>
    <m/>
    <m/>
    <m/>
    <m/>
    <m/>
    <m/>
    <m/>
    <m/>
    <m/>
    <m/>
    <m/>
    <m/>
    <m/>
    <m/>
    <m/>
    <m/>
    <m/>
    <m/>
    <m/>
    <m/>
    <m/>
    <m/>
    <m/>
    <m/>
    <m/>
    <m/>
    <m/>
    <m/>
    <m/>
    <m/>
    <m/>
    <m/>
    <m/>
    <m/>
    <m/>
    <m/>
    <m/>
    <m/>
    <m/>
    <m/>
    <m/>
    <m/>
    <m/>
    <m/>
    <x v="1"/>
    <x v="0"/>
    <s v="DUWT0030"/>
    <s v="AoWpNe9w37c"/>
    <s v="Allocated"/>
    <s v="Address Not Found (NC_ANF)"/>
    <s v="Address not found "/>
    <d v="2026-06-04T00:00:00"/>
    <m/>
    <m/>
    <m/>
    <m/>
    <s v="72"/>
    <n v="2844"/>
    <n v="5696"/>
    <x v="0"/>
  </r>
  <r>
    <n v="459307537"/>
    <s v="TEJASWINI ISHWAR NIKUMBH"/>
    <m/>
    <x v="0"/>
    <m/>
    <m/>
    <m/>
    <m/>
    <n v="3270"/>
    <n v="2945"/>
    <n v="2992"/>
    <n v="6338"/>
    <x v="0"/>
    <s v="FLOW"/>
    <x v="0"/>
    <x v="4"/>
    <n v="46519.92"/>
    <n v="47"/>
    <n v="0"/>
    <n v="5585.5"/>
    <s v="27.05.26"/>
    <n v="9.4176070523827163E-2"/>
    <n v="2.6088895958326346E-3"/>
    <s v="FLOW"/>
    <s v="-"/>
    <s v="PTP"/>
    <s v="-"/>
    <m/>
    <m/>
    <m/>
    <m/>
    <s v="-"/>
    <s v="-"/>
    <s v="BHOSARI"/>
    <s v="-"/>
    <s v="-"/>
    <s v="-"/>
    <n v="8577.5"/>
    <n v="46519.92"/>
    <n v="27"/>
    <n v="37"/>
    <s v="FLOW"/>
    <m/>
    <m/>
    <m/>
    <m/>
    <s v="NPA"/>
    <s v="MH19EE8529"/>
    <s v="TVS RAIDER DISC"/>
    <d v="2023-08-08T00:00:00"/>
    <n v="48"/>
    <s v="02.06.26"/>
    <x v="0"/>
    <m/>
    <m/>
    <m/>
    <m/>
    <m/>
    <m/>
    <m/>
    <n v="1"/>
    <m/>
    <m/>
    <m/>
    <m/>
    <m/>
    <m/>
    <m/>
    <m/>
    <m/>
    <m/>
    <m/>
    <m/>
    <m/>
    <m/>
    <m/>
    <m/>
    <m/>
    <m/>
    <m/>
    <m/>
    <m/>
    <m/>
    <m/>
    <m/>
    <m/>
    <m/>
    <m/>
    <m/>
    <m/>
    <m/>
    <m/>
    <m/>
    <m/>
    <m/>
    <m/>
    <m/>
    <m/>
    <m/>
    <m/>
    <m/>
    <m/>
    <m/>
    <m/>
    <m/>
    <m/>
    <m/>
    <m/>
    <m/>
    <m/>
    <m/>
    <m/>
    <m/>
    <m/>
    <m/>
    <m/>
    <m/>
    <m/>
    <m/>
    <m/>
    <m/>
    <m/>
    <m/>
    <m/>
    <m/>
    <m/>
    <m/>
    <m/>
    <m/>
    <m/>
    <m/>
    <m/>
    <m/>
    <m/>
    <m/>
    <m/>
    <m/>
    <m/>
    <m/>
    <m/>
    <m/>
    <m/>
    <m/>
    <m/>
    <m/>
    <m/>
    <m/>
    <x v="1"/>
    <x v="0"/>
    <s v="DUWT0025"/>
    <s v="AP7dHwWjYm"/>
    <s v="Allocated"/>
    <s v="Shifted (NC_SFTD)"/>
    <s v="Visit at customer residence add meet customers room owner they told customer shifted from residence add "/>
    <d v="2026-06-03T00:00:00"/>
    <m/>
    <m/>
    <m/>
    <m/>
    <s v="123"/>
    <n v="2992"/>
    <n v="6338"/>
    <x v="0"/>
  </r>
  <r>
    <n v="462401584"/>
    <s v="AKASH BHOJLING SHINDE"/>
    <s v="ONLINE"/>
    <x v="1"/>
    <n v="4003"/>
    <m/>
    <m/>
    <m/>
    <n v="3771"/>
    <n v="10468"/>
    <n v="3407"/>
    <n v="10768"/>
    <x v="1"/>
    <s v="STABLE"/>
    <x v="1"/>
    <x v="1"/>
    <n v="46428"/>
    <n v="481"/>
    <n v="0"/>
    <n v="4766"/>
    <s v="02.05.26"/>
    <n v="7.8313364785974171E-2"/>
    <n v="1.2291871814701389E-2"/>
    <s v="STABLE"/>
    <s v="PAID"/>
    <s v="PAID"/>
    <s v="-"/>
    <m/>
    <m/>
    <m/>
    <m/>
    <s v="REPO"/>
    <s v="-"/>
    <s v="CHIKHALI"/>
    <s v="-"/>
    <s v="-"/>
    <s v="-"/>
    <n v="15715"/>
    <n v="46428"/>
    <n v="88"/>
    <n v="67"/>
    <s v="STABLE"/>
    <m/>
    <m/>
    <m/>
    <m/>
    <s v="NPA"/>
    <s v="MH14LM3157"/>
    <s v="TVS JUPITER 125 DISC"/>
    <d v="2024-03-30T00:00:00"/>
    <n v="36"/>
    <s v="02.06.26"/>
    <x v="0"/>
    <m/>
    <m/>
    <m/>
    <m/>
    <m/>
    <m/>
    <m/>
    <m/>
    <m/>
    <m/>
    <m/>
    <m/>
    <m/>
    <n v="1"/>
    <m/>
    <m/>
    <m/>
    <m/>
    <m/>
    <m/>
    <m/>
    <m/>
    <m/>
    <m/>
    <m/>
    <m/>
    <m/>
    <m/>
    <m/>
    <m/>
    <m/>
    <m/>
    <m/>
    <m/>
    <m/>
    <m/>
    <m/>
    <m/>
    <m/>
    <m/>
    <m/>
    <m/>
    <m/>
    <m/>
    <m/>
    <m/>
    <m/>
    <m/>
    <m/>
    <m/>
    <m/>
    <m/>
    <m/>
    <m/>
    <m/>
    <m/>
    <m/>
    <m/>
    <m/>
    <m/>
    <m/>
    <m/>
    <m/>
    <m/>
    <m/>
    <m/>
    <m/>
    <m/>
    <m/>
    <m/>
    <m/>
    <m/>
    <m/>
    <m/>
    <m/>
    <m/>
    <m/>
    <m/>
    <m/>
    <m/>
    <m/>
    <m/>
    <m/>
    <m/>
    <m/>
    <m/>
    <m/>
    <m/>
    <m/>
    <m/>
    <m/>
    <m/>
    <m/>
    <m/>
    <x v="1"/>
    <x v="0"/>
    <s v="ZBHT0011"/>
    <s v="Aofhjx3kD7"/>
    <s v="Allocated"/>
    <s v="Address Not Found (NC_ANF)"/>
    <s v="Visit cm residence address cm residence address not found short address "/>
    <d v="2026-06-05T00:00:00"/>
    <m/>
    <m/>
    <m/>
    <m/>
    <s v="532"/>
    <n v="3407"/>
    <n v="14771"/>
    <x v="1"/>
  </r>
  <r>
    <n v="463696985"/>
    <s v="VAISHNAVI SANJAY CHOURE"/>
    <s v="ONLINE"/>
    <x v="9"/>
    <n v="3651"/>
    <m/>
    <m/>
    <s v="BANK RB 05"/>
    <n v="3551"/>
    <n v="513.5"/>
    <n v="581.5"/>
    <n v="481.5"/>
    <x v="0"/>
    <s v="RB"/>
    <x v="1"/>
    <x v="11"/>
    <n v="46423.5"/>
    <n v="68"/>
    <n v="0"/>
    <n v="900"/>
    <s v="16.05.26 23.05.26"/>
    <n v="4.7255880195647804E-2"/>
    <n v="2.6034822534547848E-3"/>
    <s v="RB"/>
    <s v="PAID"/>
    <s v="PTP"/>
    <s v="-"/>
    <m/>
    <m/>
    <m/>
    <m/>
    <s v="-"/>
    <s v="-"/>
    <s v="KHADAKI"/>
    <s v="-"/>
    <s v="-"/>
    <s v="-"/>
    <n v="1481.5"/>
    <n v="46423.5"/>
    <n v="27"/>
    <n v="6"/>
    <s v="STABLE"/>
    <m/>
    <m/>
    <m/>
    <m/>
    <s v="REGULAR"/>
    <s v="MH12XB6828"/>
    <s v="FASCINO DISC DLX BSVI"/>
    <d v="2024-08-08T00:00:00"/>
    <n v="36"/>
    <s v="02.06.26"/>
    <x v="0"/>
    <m/>
    <m/>
    <m/>
    <m/>
    <m/>
    <m/>
    <m/>
    <m/>
    <m/>
    <m/>
    <m/>
    <m/>
    <m/>
    <n v="1"/>
    <m/>
    <m/>
    <n v="1"/>
    <m/>
    <m/>
    <m/>
    <m/>
    <m/>
    <m/>
    <m/>
    <m/>
    <m/>
    <m/>
    <m/>
    <m/>
    <m/>
    <m/>
    <m/>
    <m/>
    <m/>
    <m/>
    <m/>
    <m/>
    <m/>
    <m/>
    <m/>
    <m/>
    <m/>
    <m/>
    <m/>
    <m/>
    <m/>
    <m/>
    <m/>
    <m/>
    <m/>
    <m/>
    <m/>
    <m/>
    <m/>
    <m/>
    <m/>
    <m/>
    <m/>
    <m/>
    <m/>
    <m/>
    <m/>
    <m/>
    <m/>
    <m/>
    <m/>
    <m/>
    <m/>
    <m/>
    <m/>
    <m/>
    <m/>
    <m/>
    <m/>
    <m/>
    <m/>
    <m/>
    <m/>
    <m/>
    <m/>
    <m/>
    <m/>
    <m/>
    <m/>
    <m/>
    <m/>
    <m/>
    <m/>
    <m/>
    <m/>
    <m/>
    <m/>
    <m/>
    <m/>
    <x v="2"/>
    <x v="0"/>
    <s v="DUWT0023"/>
    <s v="G2_WxBWGvS"/>
    <s v="Allocated"/>
    <s v="Broken Promise (BP)"/>
    <s v="Customer broken PTP yesterday "/>
    <d v="2026-06-06T00:00:00"/>
    <m/>
    <m/>
    <m/>
    <m/>
    <s v="68"/>
    <n v="581.5"/>
    <n v="4132.5"/>
    <x v="0"/>
  </r>
  <r>
    <n v="464301174"/>
    <s v="SADIK IBRAHIM MULLA"/>
    <s v="ONLINE"/>
    <x v="13"/>
    <n v="4200"/>
    <m/>
    <m/>
    <m/>
    <n v="3976"/>
    <n v="7928"/>
    <n v="4130"/>
    <n v="7907"/>
    <x v="4"/>
    <s v="STABLE"/>
    <x v="1"/>
    <x v="4"/>
    <n v="46417"/>
    <n v="178"/>
    <n v="0"/>
    <n v="2250"/>
    <s v="FLOW"/>
    <n v="0.3424625192527726"/>
    <n v="1.0277252152690434E-2"/>
    <s v="STABLE"/>
    <s v="PAID"/>
    <s v="MPTP"/>
    <s v="-"/>
    <m/>
    <m/>
    <m/>
    <m/>
    <s v="-"/>
    <s v="-"/>
    <s v="BHOSARI"/>
    <s v="-"/>
    <s v="-"/>
    <s v="-"/>
    <n v="10356"/>
    <n v="46417"/>
    <n v="57"/>
    <n v="37"/>
    <s v="STABLE"/>
    <m/>
    <m/>
    <m/>
    <m/>
    <s v="REGULAR"/>
    <s v="MH14LW5192"/>
    <s v="PASSION PLUS DRUM FI I3S"/>
    <d v="2024-10-13T00:00:00"/>
    <n v="30"/>
    <s v="02.06.26"/>
    <x v="0"/>
    <m/>
    <m/>
    <m/>
    <m/>
    <m/>
    <m/>
    <m/>
    <n v="1"/>
    <m/>
    <m/>
    <m/>
    <m/>
    <m/>
    <m/>
    <m/>
    <m/>
    <m/>
    <m/>
    <m/>
    <m/>
    <m/>
    <m/>
    <m/>
    <m/>
    <m/>
    <m/>
    <m/>
    <m/>
    <m/>
    <m/>
    <m/>
    <m/>
    <m/>
    <m/>
    <m/>
    <m/>
    <m/>
    <m/>
    <m/>
    <m/>
    <m/>
    <m/>
    <m/>
    <m/>
    <m/>
    <m/>
    <m/>
    <m/>
    <m/>
    <m/>
    <m/>
    <m/>
    <m/>
    <m/>
    <m/>
    <m/>
    <m/>
    <m/>
    <m/>
    <m/>
    <m/>
    <m/>
    <m/>
    <m/>
    <m/>
    <m/>
    <m/>
    <m/>
    <m/>
    <m/>
    <m/>
    <m/>
    <m/>
    <m/>
    <m/>
    <m/>
    <m/>
    <m/>
    <m/>
    <m/>
    <m/>
    <m/>
    <m/>
    <m/>
    <m/>
    <m/>
    <m/>
    <m/>
    <m/>
    <m/>
    <m/>
    <m/>
    <m/>
    <m/>
    <x v="1"/>
    <x v="0"/>
    <s v="DUWT0025"/>
    <s v="GPtD0cKdLc"/>
    <s v="Allocated"/>
    <s v="Shifted (NC_SFTD)"/>
    <s v="Visit at customer residence add meet customer neibour they told customer shifted from residence add "/>
    <d v="2026-06-03T00:00:00"/>
    <m/>
    <m/>
    <m/>
    <m/>
    <s v="203"/>
    <n v="4130"/>
    <n v="12107"/>
    <x v="0"/>
  </r>
  <r>
    <n v="463121248"/>
    <s v="PREETI SANTOSH GHAITADKE"/>
    <m/>
    <x v="0"/>
    <m/>
    <m/>
    <m/>
    <m/>
    <n v="3787"/>
    <n v="3570"/>
    <n v="3659"/>
    <n v="7530"/>
    <x v="0"/>
    <s v="FLOW"/>
    <x v="0"/>
    <x v="11"/>
    <n v="46245"/>
    <n v="89"/>
    <n v="0"/>
    <n v="4238"/>
    <s v="-"/>
    <n v="4.7074179664345267E-2"/>
    <n v="2.5934717720769982E-3"/>
    <s v="FLOW"/>
    <s v="-"/>
    <s v="-"/>
    <s v="-"/>
    <m/>
    <m/>
    <m/>
    <m/>
    <m/>
    <m/>
    <s v="KHADKI"/>
    <m/>
    <m/>
    <m/>
    <n v="7897"/>
    <n v="46245"/>
    <n v="27"/>
    <n v="37"/>
    <s v="FLOW"/>
    <m/>
    <m/>
    <m/>
    <m/>
    <s v="-"/>
    <s v="MH12WV8868"/>
    <s v="HONDA ACTIVA 125 SMART"/>
    <d v="2024-06-05T00:00:00"/>
    <n v="36"/>
    <s v="10.06.26"/>
    <x v="0"/>
    <m/>
    <m/>
    <m/>
    <m/>
    <m/>
    <m/>
    <m/>
    <m/>
    <m/>
    <m/>
    <m/>
    <m/>
    <m/>
    <m/>
    <m/>
    <m/>
    <m/>
    <m/>
    <m/>
    <m/>
    <m/>
    <m/>
    <m/>
    <m/>
    <m/>
    <m/>
    <m/>
    <m/>
    <m/>
    <m/>
    <m/>
    <m/>
    <m/>
    <m/>
    <n v="1"/>
    <m/>
    <m/>
    <m/>
    <m/>
    <m/>
    <m/>
    <m/>
    <m/>
    <m/>
    <m/>
    <m/>
    <m/>
    <m/>
    <m/>
    <m/>
    <m/>
    <m/>
    <m/>
    <m/>
    <m/>
    <m/>
    <m/>
    <m/>
    <m/>
    <m/>
    <m/>
    <m/>
    <m/>
    <m/>
    <m/>
    <m/>
    <m/>
    <m/>
    <m/>
    <m/>
    <m/>
    <m/>
    <m/>
    <m/>
    <m/>
    <m/>
    <m/>
    <m/>
    <m/>
    <m/>
    <m/>
    <m/>
    <m/>
    <m/>
    <m/>
    <m/>
    <m/>
    <m/>
    <m/>
    <m/>
    <m/>
    <m/>
    <m/>
    <m/>
    <x v="1"/>
    <x v="0"/>
    <s v="DUWT0023"/>
    <s v="G2EEIcJaWc"/>
    <s v="Allocated"/>
    <m/>
    <m/>
    <m/>
    <m/>
    <m/>
    <m/>
    <m/>
    <s v="173"/>
    <n v="3659"/>
    <n v="7530"/>
    <x v="2"/>
  </r>
  <r>
    <n v="463823008"/>
    <s v="KIRAN YADAV GAIKWAD"/>
    <m/>
    <x v="0"/>
    <m/>
    <m/>
    <m/>
    <m/>
    <n v="2883"/>
    <n v="8485"/>
    <n v="2951"/>
    <n v="11753"/>
    <x v="1"/>
    <s v="FLOW"/>
    <x v="0"/>
    <x v="6"/>
    <n v="46066"/>
    <n v="232"/>
    <n v="0"/>
    <n v="3600"/>
    <s v="FLOW"/>
    <n v="6.9764811290092751E-2"/>
    <n v="1.2196031856122043E-2"/>
    <s v="FLOW"/>
    <s v="-"/>
    <s v="PTP"/>
    <s v="-"/>
    <m/>
    <m/>
    <m/>
    <m/>
    <s v="REPO"/>
    <s v="-"/>
    <s v="RANJAN GAON"/>
    <s v="-"/>
    <s v="-"/>
    <s v="-"/>
    <n v="12317"/>
    <n v="46066"/>
    <n v="88"/>
    <n v="98"/>
    <s v="FLOW"/>
    <m/>
    <m/>
    <m/>
    <m/>
    <s v="NPA"/>
    <s v="MH12ZJ7748"/>
    <s v="HF DELUXE DRUM SELF CAST ALL BLACK"/>
    <d v="2024-08-21T00:00:00"/>
    <n v="36"/>
    <s v="02.06.26"/>
    <x v="0"/>
    <m/>
    <m/>
    <m/>
    <m/>
    <m/>
    <m/>
    <m/>
    <m/>
    <m/>
    <m/>
    <m/>
    <m/>
    <m/>
    <m/>
    <m/>
    <m/>
    <m/>
    <m/>
    <m/>
    <m/>
    <m/>
    <m/>
    <m/>
    <m/>
    <m/>
    <m/>
    <m/>
    <m/>
    <m/>
    <m/>
    <m/>
    <m/>
    <m/>
    <m/>
    <m/>
    <m/>
    <m/>
    <m/>
    <m/>
    <m/>
    <m/>
    <m/>
    <m/>
    <m/>
    <m/>
    <m/>
    <m/>
    <m/>
    <m/>
    <m/>
    <m/>
    <m/>
    <m/>
    <m/>
    <m/>
    <m/>
    <m/>
    <m/>
    <m/>
    <m/>
    <m/>
    <m/>
    <m/>
    <m/>
    <m/>
    <m/>
    <m/>
    <m/>
    <m/>
    <m/>
    <m/>
    <m/>
    <m/>
    <m/>
    <m/>
    <m/>
    <m/>
    <m/>
    <m/>
    <m/>
    <m/>
    <m/>
    <m/>
    <m/>
    <m/>
    <m/>
    <m/>
    <m/>
    <m/>
    <m/>
    <m/>
    <m/>
    <m/>
    <m/>
    <x v="3"/>
    <x v="1"/>
    <s v="ZBHT0024"/>
    <s v="APGdOJKdGWc"/>
    <s v="Allocated"/>
    <e v="#N/A"/>
    <e v="#N/A"/>
    <e v="#N/A"/>
    <m/>
    <m/>
    <m/>
    <m/>
    <s v="385"/>
    <n v="2951"/>
    <n v="11753"/>
    <x v="0"/>
  </r>
  <r>
    <n v="463072757"/>
    <s v="RUSHIKESH DAULAT GAIKWAD"/>
    <m/>
    <x v="0"/>
    <m/>
    <m/>
    <m/>
    <m/>
    <n v="3444"/>
    <n v="6714"/>
    <n v="3543"/>
    <n v="10580"/>
    <x v="4"/>
    <s v="FLOW"/>
    <x v="0"/>
    <x v="2"/>
    <n v="45379"/>
    <n v="273"/>
    <n v="0"/>
    <n v="5842"/>
    <s v="25.05.26"/>
    <n v="0.20936454062548226"/>
    <n v="1.0047427137405243E-2"/>
    <s v="FLOW"/>
    <s v="-"/>
    <s v="PTP"/>
    <s v="-"/>
    <m/>
    <m/>
    <m/>
    <m/>
    <s v="-"/>
    <s v="-"/>
    <s v="BHOR"/>
    <s v="-"/>
    <s v="-"/>
    <s v="-"/>
    <n v="12829"/>
    <n v="45379"/>
    <n v="57"/>
    <n v="67"/>
    <s v="FLOW"/>
    <m/>
    <m/>
    <m/>
    <m/>
    <s v="NPA"/>
    <s v="MH12WV7789"/>
    <s v="SPLENDOR PLUS I3S DRSC FI"/>
    <d v="2024-06-01T00:00:00"/>
    <n v="36"/>
    <s v="02.06.26"/>
    <x v="0"/>
    <m/>
    <m/>
    <m/>
    <m/>
    <m/>
    <m/>
    <m/>
    <m/>
    <m/>
    <m/>
    <m/>
    <m/>
    <m/>
    <m/>
    <m/>
    <m/>
    <m/>
    <m/>
    <m/>
    <m/>
    <m/>
    <m/>
    <n v="1"/>
    <m/>
    <m/>
    <m/>
    <m/>
    <m/>
    <m/>
    <m/>
    <m/>
    <m/>
    <m/>
    <m/>
    <m/>
    <m/>
    <m/>
    <m/>
    <m/>
    <m/>
    <m/>
    <m/>
    <m/>
    <m/>
    <m/>
    <m/>
    <m/>
    <m/>
    <m/>
    <m/>
    <m/>
    <m/>
    <m/>
    <m/>
    <m/>
    <m/>
    <m/>
    <m/>
    <m/>
    <m/>
    <m/>
    <m/>
    <m/>
    <m/>
    <m/>
    <m/>
    <m/>
    <m/>
    <m/>
    <m/>
    <m/>
    <m/>
    <m/>
    <m/>
    <m/>
    <m/>
    <m/>
    <m/>
    <m/>
    <m/>
    <m/>
    <m/>
    <m/>
    <m/>
    <m/>
    <m/>
    <m/>
    <m/>
    <m/>
    <m/>
    <m/>
    <m/>
    <m/>
    <m/>
    <x v="1"/>
    <x v="0"/>
    <s v="DUWT0011"/>
    <s v="GPPLtjdBim"/>
    <s v="Allocated"/>
    <s v="Promise To Pay (PTP)"/>
    <s v="Customer home visit promise to pay amt. 5000 ptp date 22.06.2026"/>
    <d v="2026-06-22T00:00:00"/>
    <m/>
    <m/>
    <m/>
    <m/>
    <s v="422"/>
    <n v="3543"/>
    <n v="10580"/>
    <x v="0"/>
  </r>
  <r>
    <n v="465543533"/>
    <s v="ASHWINI GANESH BORKAR"/>
    <s v="ONLINE"/>
    <x v="2"/>
    <n v="11968"/>
    <m/>
    <m/>
    <m/>
    <n v="11753"/>
    <n v="11686"/>
    <n v="11958"/>
    <n v="11778"/>
    <x v="0"/>
    <s v="STABLE"/>
    <x v="1"/>
    <x v="17"/>
    <n v="45278"/>
    <n v="272"/>
    <n v="0"/>
    <n v="1800"/>
    <s v="27.05.26"/>
    <n v="7.6003726159974611E-2"/>
    <n v="2.5392413211396329E-3"/>
    <s v="STABLE"/>
    <s v="PAID"/>
    <s v="PTP"/>
    <s v="-"/>
    <m/>
    <m/>
    <m/>
    <m/>
    <s v="-"/>
    <s v="-"/>
    <s v="SANGAVI"/>
    <s v="-"/>
    <s v="-"/>
    <s v="-"/>
    <n v="13758"/>
    <n v="45278"/>
    <n v="27"/>
    <n v="6"/>
    <s v="STABLE"/>
    <m/>
    <m/>
    <m/>
    <m/>
    <s v="REGULAR"/>
    <s v="MH12XV1046"/>
    <s v="BULLET BATTALION 350 BLACK"/>
    <d v="2025-02-20T00:00:00"/>
    <n v="18"/>
    <s v="02.06.26"/>
    <x v="0"/>
    <m/>
    <m/>
    <m/>
    <m/>
    <m/>
    <m/>
    <m/>
    <m/>
    <m/>
    <m/>
    <m/>
    <m/>
    <m/>
    <n v="1"/>
    <m/>
    <m/>
    <m/>
    <m/>
    <m/>
    <m/>
    <m/>
    <m/>
    <m/>
    <m/>
    <m/>
    <m/>
    <m/>
    <m/>
    <m/>
    <m/>
    <m/>
    <m/>
    <m/>
    <m/>
    <m/>
    <m/>
    <m/>
    <m/>
    <m/>
    <m/>
    <m/>
    <m/>
    <m/>
    <m/>
    <m/>
    <m/>
    <m/>
    <m/>
    <m/>
    <m/>
    <m/>
    <m/>
    <m/>
    <m/>
    <m/>
    <m/>
    <m/>
    <m/>
    <m/>
    <m/>
    <m/>
    <m/>
    <m/>
    <m/>
    <m/>
    <m/>
    <m/>
    <m/>
    <m/>
    <m/>
    <m/>
    <m/>
    <m/>
    <m/>
    <m/>
    <m/>
    <m/>
    <m/>
    <m/>
    <m/>
    <m/>
    <m/>
    <m/>
    <m/>
    <m/>
    <m/>
    <m/>
    <m/>
    <m/>
    <m/>
    <m/>
    <m/>
    <m/>
    <m/>
    <x v="1"/>
    <x v="0"/>
    <s v="ZBHT0015"/>
    <s v="G2JrQEAMwRz"/>
    <s v="Allocated"/>
    <s v="Left Message (LMCB)"/>
    <s v="Visited at customer residence address. Customer not meet at home discus about due amount with customer husband. Vehicle at police station. Left message at home with husband."/>
    <d v="2026-06-05T00:00:00"/>
    <m/>
    <m/>
    <m/>
    <m/>
    <s v="307"/>
    <n v="11958"/>
    <n v="23746"/>
    <x v="0"/>
  </r>
  <r>
    <n v="462947636"/>
    <s v="RAMPRABHU BALIRAM BORADE"/>
    <m/>
    <x v="0"/>
    <m/>
    <m/>
    <m/>
    <m/>
    <n v="3644"/>
    <n v="6966"/>
    <n v="3534"/>
    <n v="10956"/>
    <x v="4"/>
    <s v="FLOW"/>
    <x v="0"/>
    <x v="11"/>
    <n v="45170"/>
    <n v="212"/>
    <n v="0"/>
    <n v="6300"/>
    <s v="13.05.26"/>
    <n v="0.42408705567445287"/>
    <n v="1.0001152158412368E-2"/>
    <s v="FLOW"/>
    <s v="-"/>
    <s v="PTP"/>
    <s v="-"/>
    <m/>
    <m/>
    <m/>
    <m/>
    <s v="-"/>
    <s v="-"/>
    <s v="RANGE HIILS"/>
    <s v="-"/>
    <s v="-"/>
    <s v="-"/>
    <n v="13478"/>
    <n v="45170"/>
    <n v="57"/>
    <n v="67"/>
    <s v="FLOW"/>
    <m/>
    <m/>
    <m/>
    <m/>
    <s v="REGULAR"/>
    <s v="MH12WV1542"/>
    <s v="SPLENDOR PLUS I3S DRS C FI OTHERS"/>
    <d v="2024-05-18T00:00:00"/>
    <n v="36"/>
    <s v="02.06.26"/>
    <x v="0"/>
    <m/>
    <m/>
    <m/>
    <m/>
    <m/>
    <m/>
    <m/>
    <m/>
    <m/>
    <m/>
    <n v="1"/>
    <m/>
    <m/>
    <m/>
    <m/>
    <m/>
    <m/>
    <m/>
    <m/>
    <m/>
    <m/>
    <m/>
    <m/>
    <m/>
    <m/>
    <m/>
    <m/>
    <m/>
    <m/>
    <m/>
    <m/>
    <n v="1"/>
    <m/>
    <m/>
    <m/>
    <m/>
    <m/>
    <m/>
    <m/>
    <m/>
    <m/>
    <m/>
    <m/>
    <m/>
    <m/>
    <m/>
    <m/>
    <m/>
    <m/>
    <m/>
    <m/>
    <m/>
    <m/>
    <m/>
    <m/>
    <m/>
    <m/>
    <m/>
    <m/>
    <m/>
    <m/>
    <m/>
    <m/>
    <m/>
    <m/>
    <m/>
    <m/>
    <m/>
    <m/>
    <m/>
    <m/>
    <m/>
    <m/>
    <m/>
    <m/>
    <m/>
    <m/>
    <m/>
    <m/>
    <m/>
    <m/>
    <m/>
    <m/>
    <m/>
    <m/>
    <m/>
    <m/>
    <m/>
    <m/>
    <m/>
    <m/>
    <m/>
    <m/>
    <m/>
    <x v="2"/>
    <x v="0"/>
    <s v="DUWT0023"/>
    <s v="koGLoEHCl_z"/>
    <s v="Allocated"/>
    <s v="Promise To Pay (PTP)"/>
    <s v="Customer given ptp "/>
    <d v="2026-06-07T00:00:00"/>
    <m/>
    <m/>
    <m/>
    <m/>
    <s v="346"/>
    <n v="3534"/>
    <n v="10956"/>
    <x v="0"/>
  </r>
  <r>
    <n v="466528006"/>
    <s v="SHUBHAM RAGHUNATH KATE"/>
    <m/>
    <x v="0"/>
    <m/>
    <m/>
    <m/>
    <m/>
    <n v="2652"/>
    <n v="15912"/>
    <n v="3291"/>
    <n v="19458"/>
    <x v="3"/>
    <s v="FLOW"/>
    <x v="0"/>
    <x v="0"/>
    <n v="45063"/>
    <n v="639"/>
    <n v="0"/>
    <n v="3596"/>
    <s v="-"/>
    <n v="0.16780177919113459"/>
    <n v="1.8929689408799081E-2"/>
    <s v="FLOW"/>
    <s v="-"/>
    <s v="-"/>
    <s v="-"/>
    <m/>
    <m/>
    <m/>
    <m/>
    <s v="REPO"/>
    <s v="-"/>
    <s v="PARVATI"/>
    <s v="-"/>
    <s v="-"/>
    <s v="-"/>
    <n v="20147"/>
    <n v="45063"/>
    <n v="177"/>
    <n v="187"/>
    <s v="FLOW"/>
    <m/>
    <m/>
    <m/>
    <m/>
    <s v="NPA"/>
    <s v="MH12XL5399"/>
    <s v="YAMAHA R15 V4"/>
    <d v="2025-07-16T00:00:00"/>
    <n v="24"/>
    <s v="02.06.26"/>
    <x v="0"/>
    <m/>
    <m/>
    <m/>
    <m/>
    <m/>
    <m/>
    <m/>
    <m/>
    <m/>
    <m/>
    <m/>
    <m/>
    <m/>
    <n v="1"/>
    <m/>
    <m/>
    <m/>
    <m/>
    <m/>
    <m/>
    <m/>
    <m/>
    <m/>
    <m/>
    <m/>
    <m/>
    <m/>
    <m/>
    <m/>
    <m/>
    <m/>
    <m/>
    <m/>
    <m/>
    <m/>
    <m/>
    <m/>
    <m/>
    <m/>
    <m/>
    <m/>
    <m/>
    <m/>
    <m/>
    <m/>
    <m/>
    <m/>
    <m/>
    <m/>
    <m/>
    <m/>
    <m/>
    <m/>
    <m/>
    <m/>
    <m/>
    <m/>
    <m/>
    <m/>
    <m/>
    <m/>
    <m/>
    <m/>
    <m/>
    <m/>
    <m/>
    <m/>
    <m/>
    <m/>
    <m/>
    <m/>
    <m/>
    <m/>
    <m/>
    <m/>
    <m/>
    <m/>
    <m/>
    <m/>
    <m/>
    <m/>
    <m/>
    <m/>
    <m/>
    <m/>
    <m/>
    <m/>
    <m/>
    <m/>
    <m/>
    <m/>
    <m/>
    <m/>
    <m/>
    <x v="1"/>
    <x v="0"/>
    <s v="DUWT0031"/>
    <s v="BoTRqHSFBam"/>
    <s v="Allocated"/>
    <s v="Door Locked (NC_DL)"/>
    <s v="Customer house is door locked "/>
    <d v="2026-06-05T00:00:00"/>
    <m/>
    <m/>
    <m/>
    <m/>
    <s v="894"/>
    <n v="3291"/>
    <n v="19458"/>
    <x v="0"/>
  </r>
  <r>
    <n v="462383949"/>
    <s v="RAVINDRA KHANDU JADHAV"/>
    <m/>
    <x v="0"/>
    <m/>
    <m/>
    <m/>
    <m/>
    <n v="3281"/>
    <n v="16405"/>
    <n v="1013"/>
    <n v="21007"/>
    <x v="3"/>
    <s v="FLOW"/>
    <x v="0"/>
    <x v="14"/>
    <n v="44987"/>
    <n v="1013"/>
    <n v="0"/>
    <n v="0"/>
    <s v="FLOW"/>
    <n v="0.31122964315857926"/>
    <n v="1.8897763962311524E-2"/>
    <s v="FLOW"/>
    <s v="-"/>
    <s v="PTP"/>
    <s v="-"/>
    <m/>
    <m/>
    <m/>
    <m/>
    <s v="REPO"/>
    <s v="-"/>
    <s v="BOPODI"/>
    <s v="-"/>
    <s v="-"/>
    <s v="-"/>
    <n v="17418"/>
    <n v="44987"/>
    <n v="178"/>
    <n v="188"/>
    <s v="FLOW"/>
    <m/>
    <m/>
    <m/>
    <m/>
    <s v="NPA"/>
    <s v="MH12WQ4856"/>
    <s v="HONDA ACTIVA 6G H SMART"/>
    <d v="2024-03-29T00:00:00"/>
    <n v="36"/>
    <s v="02.06.26"/>
    <x v="0"/>
    <m/>
    <m/>
    <m/>
    <m/>
    <m/>
    <m/>
    <m/>
    <m/>
    <m/>
    <m/>
    <m/>
    <m/>
    <m/>
    <n v="1"/>
    <m/>
    <m/>
    <m/>
    <m/>
    <m/>
    <m/>
    <m/>
    <m/>
    <m/>
    <m/>
    <m/>
    <m/>
    <m/>
    <m/>
    <m/>
    <m/>
    <m/>
    <m/>
    <m/>
    <m/>
    <m/>
    <m/>
    <m/>
    <m/>
    <m/>
    <m/>
    <m/>
    <m/>
    <m/>
    <m/>
    <m/>
    <m/>
    <m/>
    <m/>
    <m/>
    <m/>
    <m/>
    <m/>
    <m/>
    <m/>
    <m/>
    <m/>
    <m/>
    <m/>
    <m/>
    <m/>
    <m/>
    <m/>
    <m/>
    <m/>
    <m/>
    <m/>
    <m/>
    <m/>
    <m/>
    <m/>
    <m/>
    <m/>
    <m/>
    <m/>
    <m/>
    <m/>
    <m/>
    <m/>
    <m/>
    <m/>
    <m/>
    <m/>
    <m/>
    <m/>
    <m/>
    <m/>
    <m/>
    <m/>
    <m/>
    <m/>
    <m/>
    <m/>
    <m/>
    <m/>
    <x v="1"/>
    <x v="0"/>
    <s v="ZBHT0009"/>
    <s v="k6-taz-q_OI7"/>
    <s v="Allocated"/>
    <s v="Left Message (LMCB)"/>
    <s v="Msg to wife "/>
    <d v="2026-06-05T00:00:00"/>
    <m/>
    <m/>
    <m/>
    <m/>
    <s v="1321"/>
    <n v="1013"/>
    <n v="21007"/>
    <x v="0"/>
  </r>
  <r>
    <n v="466279858"/>
    <s v="HARSHA SEETARAM BADADE"/>
    <s v="COLLECT"/>
    <x v="6"/>
    <n v="6230"/>
    <m/>
    <m/>
    <m/>
    <n v="6072"/>
    <n v="6072"/>
    <n v="6224"/>
    <n v="6172"/>
    <x v="0"/>
    <s v="STABLE"/>
    <x v="1"/>
    <x v="5"/>
    <n v="44985"/>
    <n v="152"/>
    <n v="0"/>
    <n v="717"/>
    <s v="-"/>
    <n v="2.6038835205019203E-2"/>
    <n v="2.5228095505867394E-3"/>
    <s v="STABLE"/>
    <s v="PAID"/>
    <s v="-"/>
    <s v="-"/>
    <m/>
    <m/>
    <m/>
    <m/>
    <s v="-"/>
    <s v="-"/>
    <s v="WADGAON SHERI"/>
    <s v="-"/>
    <s v="-"/>
    <s v="-"/>
    <n v="6941"/>
    <n v="44985"/>
    <n v="27"/>
    <n v="37"/>
    <s v="FLOW"/>
    <m/>
    <m/>
    <m/>
    <m/>
    <s v="REGULAR"/>
    <s v="MH12YF4974"/>
    <s v="HONDA ACTIVA STD 2B"/>
    <d v="2025-06-06T00:00:00"/>
    <n v="18"/>
    <s v="02.06.26"/>
    <x v="0"/>
    <m/>
    <m/>
    <m/>
    <m/>
    <m/>
    <m/>
    <m/>
    <m/>
    <m/>
    <m/>
    <m/>
    <m/>
    <m/>
    <m/>
    <m/>
    <m/>
    <m/>
    <m/>
    <m/>
    <m/>
    <m/>
    <m/>
    <m/>
    <m/>
    <m/>
    <m/>
    <m/>
    <m/>
    <n v="3"/>
    <m/>
    <m/>
    <m/>
    <m/>
    <m/>
    <m/>
    <m/>
    <m/>
    <m/>
    <m/>
    <m/>
    <m/>
    <m/>
    <m/>
    <m/>
    <m/>
    <m/>
    <m/>
    <m/>
    <m/>
    <m/>
    <m/>
    <m/>
    <m/>
    <m/>
    <m/>
    <m/>
    <m/>
    <m/>
    <m/>
    <m/>
    <m/>
    <m/>
    <m/>
    <m/>
    <m/>
    <m/>
    <m/>
    <m/>
    <m/>
    <m/>
    <m/>
    <m/>
    <m/>
    <m/>
    <m/>
    <m/>
    <m/>
    <m/>
    <m/>
    <m/>
    <m/>
    <m/>
    <m/>
    <m/>
    <m/>
    <m/>
    <m/>
    <m/>
    <m/>
    <m/>
    <m/>
    <m/>
    <m/>
    <m/>
    <x v="0"/>
    <x v="0"/>
    <s v="ZBHT0012"/>
    <s v="Aoj0ddo6EF7"/>
    <s v="Allocated"/>
    <e v="#N/A"/>
    <e v="#N/A"/>
    <e v="#N/A"/>
    <m/>
    <m/>
    <m/>
    <m/>
    <s v="258"/>
    <n v="6224"/>
    <n v="12402"/>
    <x v="0"/>
  </r>
  <r>
    <n v="465527769"/>
    <s v="SAHIL ARVIND KHANDARE"/>
    <m/>
    <x v="0"/>
    <m/>
    <m/>
    <m/>
    <m/>
    <n v="4912"/>
    <n v="4908"/>
    <n v="4995"/>
    <n v="10066"/>
    <x v="0"/>
    <s v="FLOW"/>
    <x v="0"/>
    <x v="3"/>
    <n v="44677"/>
    <n v="87"/>
    <n v="0"/>
    <n v="3937"/>
    <s v="30.05.26"/>
    <n v="6.2096256884279832E-2"/>
    <n v="2.5055365631113428E-3"/>
    <s v="FLOW"/>
    <s v="-"/>
    <s v="NC"/>
    <s v="-"/>
    <m/>
    <m/>
    <m/>
    <m/>
    <s v="-"/>
    <s v="-"/>
    <s v="MEDANKAR WADI"/>
    <s v="-"/>
    <s v="-"/>
    <s v="-"/>
    <n v="8932"/>
    <n v="44677"/>
    <n v="27"/>
    <n v="37"/>
    <s v="FLOW"/>
    <m/>
    <m/>
    <m/>
    <m/>
    <s v="REGULAR"/>
    <s v="MH38AH9206"/>
    <s v="HONDA ACTIVA DLX 2B"/>
    <d v="2025-02-18T00:00:00"/>
    <n v="24"/>
    <s v="02.06.26"/>
    <x v="0"/>
    <m/>
    <m/>
    <m/>
    <m/>
    <n v="1"/>
    <m/>
    <m/>
    <m/>
    <m/>
    <m/>
    <m/>
    <m/>
    <m/>
    <m/>
    <m/>
    <m/>
    <m/>
    <m/>
    <m/>
    <m/>
    <m/>
    <m/>
    <m/>
    <m/>
    <m/>
    <m/>
    <m/>
    <m/>
    <m/>
    <m/>
    <m/>
    <m/>
    <m/>
    <m/>
    <m/>
    <m/>
    <m/>
    <m/>
    <m/>
    <m/>
    <m/>
    <m/>
    <m/>
    <m/>
    <m/>
    <m/>
    <m/>
    <m/>
    <m/>
    <m/>
    <m/>
    <m/>
    <m/>
    <m/>
    <m/>
    <m/>
    <m/>
    <m/>
    <m/>
    <m/>
    <m/>
    <m/>
    <m/>
    <m/>
    <m/>
    <m/>
    <m/>
    <m/>
    <m/>
    <m/>
    <m/>
    <m/>
    <m/>
    <m/>
    <m/>
    <m/>
    <m/>
    <m/>
    <m/>
    <m/>
    <m/>
    <m/>
    <m/>
    <m/>
    <m/>
    <m/>
    <m/>
    <m/>
    <m/>
    <m/>
    <m/>
    <m/>
    <m/>
    <m/>
    <x v="1"/>
    <x v="0"/>
    <s v="DUWT0017"/>
    <s v="ko8OlqNYkZc"/>
    <s v="Allocated"/>
    <s v="Shifted (NC_SFTD)"/>
    <s v="Customer shifted from residence as per owner "/>
    <d v="2026-06-02T00:00:00"/>
    <m/>
    <m/>
    <m/>
    <m/>
    <s v="246"/>
    <n v="4995"/>
    <n v="10066"/>
    <x v="0"/>
  </r>
  <r>
    <n v="464902544"/>
    <s v="ASHUTOSH VASANT SALVE"/>
    <m/>
    <x v="0"/>
    <m/>
    <m/>
    <m/>
    <m/>
    <n v="4931"/>
    <n v="13444"/>
    <n v="4130"/>
    <n v="19176"/>
    <x v="1"/>
    <s v="FLOW"/>
    <x v="0"/>
    <x v="5"/>
    <n v="44480"/>
    <n v="548"/>
    <n v="0"/>
    <n v="6300"/>
    <s v="16.05.26"/>
    <n v="8.4670122215268109E-2"/>
    <n v="1.1776136346987116E-2"/>
    <s v="FLOW"/>
    <s v="-"/>
    <s v="PAID"/>
    <s v="-"/>
    <m/>
    <m/>
    <m/>
    <m/>
    <s v="REPO"/>
    <s v="-"/>
    <s v="DIGHI"/>
    <s v="-"/>
    <s v="-"/>
    <s v="-"/>
    <n v="20292"/>
    <n v="44480"/>
    <n v="88"/>
    <n v="98"/>
    <s v="FLOW"/>
    <m/>
    <m/>
    <m/>
    <m/>
    <s v="NPA"/>
    <s v="MH12XS3822"/>
    <s v="HONDA ACTIVA 6G DLX BS VI"/>
    <d v="2024-12-09T00:00:00"/>
    <n v="24"/>
    <s v="02.06.26"/>
    <x v="0"/>
    <m/>
    <m/>
    <m/>
    <m/>
    <m/>
    <m/>
    <m/>
    <m/>
    <m/>
    <m/>
    <m/>
    <m/>
    <m/>
    <m/>
    <m/>
    <m/>
    <m/>
    <m/>
    <m/>
    <m/>
    <m/>
    <m/>
    <n v="1"/>
    <m/>
    <m/>
    <m/>
    <m/>
    <m/>
    <m/>
    <m/>
    <m/>
    <m/>
    <m/>
    <m/>
    <m/>
    <m/>
    <m/>
    <m/>
    <m/>
    <m/>
    <m/>
    <m/>
    <m/>
    <m/>
    <m/>
    <m/>
    <m/>
    <m/>
    <m/>
    <m/>
    <m/>
    <m/>
    <m/>
    <m/>
    <m/>
    <m/>
    <m/>
    <m/>
    <m/>
    <m/>
    <m/>
    <m/>
    <m/>
    <m/>
    <m/>
    <m/>
    <m/>
    <m/>
    <m/>
    <m/>
    <m/>
    <m/>
    <m/>
    <m/>
    <m/>
    <m/>
    <m/>
    <m/>
    <m/>
    <m/>
    <m/>
    <m/>
    <m/>
    <m/>
    <m/>
    <m/>
    <m/>
    <m/>
    <m/>
    <m/>
    <m/>
    <m/>
    <m/>
    <m/>
    <x v="1"/>
    <x v="0"/>
    <s v="ZBHT0012"/>
    <s v="kP_kCC0k5z"/>
    <s v="Allocated"/>
    <s v="Shifted (NC_SFTD)"/>
    <s v="Nc"/>
    <d v="2026-06-08T00:00:00"/>
    <m/>
    <m/>
    <m/>
    <m/>
    <s v="801"/>
    <n v="4130"/>
    <n v="19176"/>
    <x v="0"/>
  </r>
  <r>
    <n v="462935207"/>
    <s v="MANGAL MACHHINDRA GARADE"/>
    <m/>
    <x v="0"/>
    <m/>
    <m/>
    <m/>
    <m/>
    <n v="3820"/>
    <n v="3820"/>
    <n v="3844"/>
    <n v="7728"/>
    <x v="0"/>
    <s v="FLOW"/>
    <x v="0"/>
    <x v="7"/>
    <n v="44321"/>
    <n v="24"/>
    <n v="0"/>
    <n v="450"/>
    <s v="-"/>
    <n v="4.8676284247886115E-2"/>
    <n v="2.4855716814839363E-3"/>
    <s v="FLOW"/>
    <s v="-"/>
    <s v="-"/>
    <s v="-"/>
    <m/>
    <m/>
    <m/>
    <m/>
    <m/>
    <m/>
    <s v="SHIVNE"/>
    <m/>
    <m/>
    <m/>
    <n v="4294"/>
    <n v="44321"/>
    <n v="27"/>
    <n v="37"/>
    <s v="FLOW"/>
    <m/>
    <m/>
    <m/>
    <m/>
    <s v="-"/>
    <s v="MH14LQ1829"/>
    <s v="HONDA ACTIVA 125 DRUM ALLOY BSVI"/>
    <d v="2024-05-18T00:00:00"/>
    <n v="36"/>
    <s v="10.06.26"/>
    <x v="0"/>
    <m/>
    <m/>
    <m/>
    <m/>
    <m/>
    <m/>
    <m/>
    <m/>
    <m/>
    <m/>
    <m/>
    <m/>
    <m/>
    <m/>
    <m/>
    <m/>
    <m/>
    <m/>
    <m/>
    <m/>
    <m/>
    <m/>
    <m/>
    <m/>
    <m/>
    <m/>
    <m/>
    <m/>
    <m/>
    <m/>
    <m/>
    <m/>
    <m/>
    <m/>
    <m/>
    <m/>
    <m/>
    <m/>
    <m/>
    <m/>
    <m/>
    <m/>
    <m/>
    <m/>
    <m/>
    <m/>
    <m/>
    <m/>
    <m/>
    <m/>
    <m/>
    <m/>
    <m/>
    <m/>
    <m/>
    <m/>
    <m/>
    <m/>
    <m/>
    <m/>
    <m/>
    <m/>
    <m/>
    <m/>
    <m/>
    <m/>
    <m/>
    <m/>
    <m/>
    <m/>
    <m/>
    <m/>
    <m/>
    <m/>
    <m/>
    <m/>
    <m/>
    <m/>
    <m/>
    <m/>
    <m/>
    <m/>
    <m/>
    <m/>
    <m/>
    <m/>
    <m/>
    <m/>
    <m/>
    <m/>
    <m/>
    <m/>
    <m/>
    <m/>
    <x v="3"/>
    <x v="1"/>
    <s v="ZBHT0013"/>
    <s v="kPQTsxbCQNz"/>
    <s v="Allocated"/>
    <m/>
    <m/>
    <m/>
    <m/>
    <m/>
    <m/>
    <m/>
    <s v="88"/>
    <n v="3844"/>
    <n v="7728"/>
    <x v="2"/>
  </r>
  <r>
    <n v="463069843"/>
    <s v="DEEPAK"/>
    <m/>
    <x v="0"/>
    <m/>
    <m/>
    <m/>
    <m/>
    <n v="3528"/>
    <n v="3405"/>
    <n v="3503"/>
    <n v="7128"/>
    <x v="0"/>
    <s v="FLOW"/>
    <x v="0"/>
    <x v="5"/>
    <n v="44051"/>
    <n v="98"/>
    <n v="0"/>
    <n v="0"/>
    <s v="29.05.26"/>
    <n v="2.5498204504085829E-2"/>
    <n v="2.4704297768788812E-3"/>
    <s v="FLOW"/>
    <s v="-"/>
    <s v="PTP"/>
    <s v="-"/>
    <m/>
    <m/>
    <m/>
    <m/>
    <s v="-"/>
    <s v="-"/>
    <s v="YERWADA"/>
    <s v="-"/>
    <s v="-"/>
    <s v="-"/>
    <n v="3503"/>
    <n v="44051"/>
    <n v="27"/>
    <n v="37"/>
    <s v="FLOW"/>
    <m/>
    <m/>
    <m/>
    <m/>
    <s v="REGULAR"/>
    <s v="MH12WV9538"/>
    <s v="HONDA ACTIVA 125 SMART"/>
    <d v="2024-05-31T00:00:00"/>
    <n v="36"/>
    <s v="02.06.26"/>
    <x v="0"/>
    <m/>
    <m/>
    <m/>
    <m/>
    <m/>
    <m/>
    <m/>
    <m/>
    <m/>
    <m/>
    <n v="1"/>
    <m/>
    <m/>
    <m/>
    <m/>
    <m/>
    <m/>
    <m/>
    <m/>
    <m/>
    <m/>
    <m/>
    <m/>
    <m/>
    <m/>
    <m/>
    <m/>
    <m/>
    <m/>
    <m/>
    <m/>
    <m/>
    <m/>
    <m/>
    <m/>
    <m/>
    <m/>
    <m/>
    <m/>
    <m/>
    <m/>
    <m/>
    <m/>
    <m/>
    <m/>
    <m/>
    <m/>
    <m/>
    <m/>
    <m/>
    <m/>
    <m/>
    <m/>
    <m/>
    <m/>
    <m/>
    <m/>
    <m/>
    <m/>
    <m/>
    <m/>
    <m/>
    <m/>
    <m/>
    <m/>
    <m/>
    <m/>
    <m/>
    <m/>
    <m/>
    <m/>
    <m/>
    <m/>
    <m/>
    <m/>
    <m/>
    <m/>
    <m/>
    <m/>
    <m/>
    <m/>
    <m/>
    <m/>
    <m/>
    <m/>
    <m/>
    <m/>
    <m/>
    <m/>
    <m/>
    <m/>
    <m/>
    <m/>
    <m/>
    <x v="1"/>
    <x v="0"/>
    <s v="ZBHT0012"/>
    <s v="A2OBkZfjsOJm"/>
    <s v="Allocated"/>
    <s v="Door Locked (NC_DL)"/>
    <s v="Nc"/>
    <d v="2026-06-04T00:00:00"/>
    <m/>
    <m/>
    <m/>
    <m/>
    <s v="195"/>
    <n v="3503"/>
    <n v="7128"/>
    <x v="0"/>
  </r>
  <r>
    <n v="462307995"/>
    <s v="PRADNYA VIKAS PAWAR"/>
    <s v="ONLINE"/>
    <x v="11"/>
    <n v="900"/>
    <m/>
    <m/>
    <n v="2871.99"/>
    <n v="3777"/>
    <n v="7213.99"/>
    <n v="3771.99"/>
    <n v="10561.99"/>
    <x v="4"/>
    <s v="FLOW"/>
    <x v="0"/>
    <x v="6"/>
    <n v="43824"/>
    <n v="335"/>
    <n v="0"/>
    <n v="6300"/>
    <s v="-"/>
    <n v="4.9018467929261331E-2"/>
    <n v="9.7031324372429395E-3"/>
    <s v="FLOW"/>
    <s v="-"/>
    <s v="-"/>
    <s v="-"/>
    <m/>
    <m/>
    <m/>
    <m/>
    <m/>
    <m/>
    <s v="SHIRUR"/>
    <m/>
    <m/>
    <m/>
    <n v="13848.99"/>
    <n v="43824"/>
    <n v="57"/>
    <n v="67"/>
    <s v="FLOW"/>
    <m/>
    <m/>
    <m/>
    <m/>
    <s v="-"/>
    <m/>
    <s v="HONDA ACTIVA 125 DRUM ALLOY BSVI"/>
    <d v="2024-03-21T00:00:00"/>
    <n v="36"/>
    <s v="10.06.26"/>
    <x v="0"/>
    <m/>
    <m/>
    <m/>
    <m/>
    <m/>
    <m/>
    <m/>
    <m/>
    <m/>
    <m/>
    <m/>
    <m/>
    <m/>
    <m/>
    <m/>
    <m/>
    <m/>
    <m/>
    <m/>
    <m/>
    <m/>
    <m/>
    <m/>
    <m/>
    <m/>
    <m/>
    <m/>
    <m/>
    <m/>
    <m/>
    <m/>
    <m/>
    <m/>
    <m/>
    <n v="1"/>
    <m/>
    <m/>
    <m/>
    <m/>
    <m/>
    <m/>
    <m/>
    <m/>
    <m/>
    <m/>
    <m/>
    <m/>
    <m/>
    <m/>
    <m/>
    <m/>
    <m/>
    <m/>
    <m/>
    <m/>
    <m/>
    <m/>
    <m/>
    <m/>
    <m/>
    <m/>
    <m/>
    <m/>
    <m/>
    <m/>
    <m/>
    <m/>
    <m/>
    <m/>
    <m/>
    <m/>
    <m/>
    <m/>
    <m/>
    <m/>
    <m/>
    <m/>
    <m/>
    <m/>
    <m/>
    <m/>
    <m/>
    <m/>
    <m/>
    <m/>
    <m/>
    <m/>
    <m/>
    <m/>
    <m/>
    <m/>
    <m/>
    <m/>
    <m/>
    <x v="1"/>
    <x v="0"/>
    <s v="ZBHT0024"/>
    <s v="k2pMnnV_OMm"/>
    <s v="Allocated"/>
    <m/>
    <m/>
    <m/>
    <m/>
    <m/>
    <m/>
    <m/>
    <s v="471"/>
    <n v="3771.99"/>
    <n v="11461.99"/>
    <x v="2"/>
  </r>
  <r>
    <n v="462472454"/>
    <s v="AKASH RAM MUGLE"/>
    <s v="ONLINE"/>
    <x v="4"/>
    <n v="8295"/>
    <m/>
    <m/>
    <m/>
    <n v="4059"/>
    <n v="4045"/>
    <n v="4113"/>
    <n v="-191"/>
    <x v="0"/>
    <s v="RB"/>
    <x v="1"/>
    <x v="5"/>
    <n v="43822"/>
    <n v="68"/>
    <n v="0"/>
    <n v="5524"/>
    <s v="27.05.26"/>
    <n v="2.5365651580623576E-2"/>
    <n v="2.4575871985286673E-3"/>
    <s v="RB"/>
    <s v="PAID"/>
    <s v="MPTP"/>
    <s v="-"/>
    <m/>
    <m/>
    <m/>
    <m/>
    <s v="-"/>
    <s v="-"/>
    <s v="DHANORI"/>
    <s v="-"/>
    <s v="-"/>
    <s v="-"/>
    <n v="9637"/>
    <n v="43822"/>
    <n v="27"/>
    <n v="0"/>
    <s v="RB"/>
    <m/>
    <m/>
    <m/>
    <m/>
    <s v="NPA"/>
    <s v="MH24BY0180"/>
    <s v="HONDA SP 125 BS VI DISC"/>
    <d v="2024-04-06T00:00:00"/>
    <n v="36"/>
    <s v="02.06.26"/>
    <x v="0"/>
    <m/>
    <m/>
    <m/>
    <m/>
    <m/>
    <m/>
    <m/>
    <m/>
    <m/>
    <m/>
    <m/>
    <m/>
    <m/>
    <m/>
    <m/>
    <m/>
    <m/>
    <m/>
    <m/>
    <m/>
    <m/>
    <m/>
    <n v="1"/>
    <m/>
    <m/>
    <m/>
    <m/>
    <m/>
    <m/>
    <m/>
    <m/>
    <m/>
    <m/>
    <m/>
    <m/>
    <m/>
    <m/>
    <m/>
    <m/>
    <m/>
    <m/>
    <m/>
    <m/>
    <m/>
    <m/>
    <m/>
    <m/>
    <m/>
    <m/>
    <m/>
    <m/>
    <m/>
    <m/>
    <m/>
    <m/>
    <m/>
    <m/>
    <m/>
    <m/>
    <m/>
    <m/>
    <m/>
    <m/>
    <m/>
    <m/>
    <m/>
    <m/>
    <m/>
    <m/>
    <m/>
    <m/>
    <m/>
    <m/>
    <m/>
    <m/>
    <m/>
    <m/>
    <m/>
    <m/>
    <m/>
    <m/>
    <m/>
    <m/>
    <m/>
    <m/>
    <m/>
    <m/>
    <m/>
    <m/>
    <m/>
    <m/>
    <m/>
    <m/>
    <m/>
    <x v="1"/>
    <x v="0"/>
    <s v="ZBHT0012"/>
    <s v="APVXAgvhRz"/>
    <s v="Allocated"/>
    <s v="Promise To Pay (PTP)"/>
    <s v="Ptp"/>
    <d v="2026-06-08T00:00:00"/>
    <m/>
    <m/>
    <m/>
    <m/>
    <s v="0"/>
    <n v="4113"/>
    <n v="8104"/>
    <x v="0"/>
  </r>
  <r>
    <n v="462836533"/>
    <s v="SURESH NARAYANRAO JOSHI"/>
    <m/>
    <x v="0"/>
    <m/>
    <m/>
    <m/>
    <m/>
    <n v="2807"/>
    <n v="16842"/>
    <n v="3563"/>
    <n v="20707"/>
    <x v="3"/>
    <s v="FLOW"/>
    <x v="0"/>
    <x v="14"/>
    <n v="42850"/>
    <n v="756"/>
    <n v="0"/>
    <n v="2700"/>
    <s v="FLOW"/>
    <n v="0.29644542221853248"/>
    <n v="1.8000070815681168E-2"/>
    <s v="FLOW"/>
    <s v="-"/>
    <s v="EXP"/>
    <s v="-"/>
    <m/>
    <m/>
    <m/>
    <m/>
    <s v="REPO"/>
    <s v="-"/>
    <s v="CHARHOLI"/>
    <s v="-"/>
    <s v="-"/>
    <s v="-"/>
    <n v="20298"/>
    <n v="42850"/>
    <n v="178"/>
    <n v="188"/>
    <s v="FLOW"/>
    <m/>
    <m/>
    <m/>
    <m/>
    <s v="NPA"/>
    <m/>
    <s v="SPLENDOR PLUS BS6 I3S DRS CAST FI"/>
    <d v="2024-05-08T00:00:00"/>
    <n v="36"/>
    <s v="02.06.26"/>
    <x v="0"/>
    <m/>
    <m/>
    <m/>
    <m/>
    <n v="1"/>
    <m/>
    <m/>
    <m/>
    <m/>
    <m/>
    <m/>
    <m/>
    <m/>
    <m/>
    <m/>
    <m/>
    <m/>
    <m/>
    <m/>
    <m/>
    <m/>
    <m/>
    <m/>
    <m/>
    <m/>
    <m/>
    <m/>
    <m/>
    <m/>
    <m/>
    <m/>
    <m/>
    <m/>
    <m/>
    <m/>
    <m/>
    <m/>
    <m/>
    <m/>
    <m/>
    <m/>
    <m/>
    <m/>
    <m/>
    <m/>
    <m/>
    <m/>
    <m/>
    <m/>
    <m/>
    <m/>
    <m/>
    <m/>
    <m/>
    <m/>
    <m/>
    <m/>
    <m/>
    <m/>
    <m/>
    <m/>
    <m/>
    <m/>
    <m/>
    <m/>
    <m/>
    <m/>
    <m/>
    <m/>
    <m/>
    <m/>
    <m/>
    <m/>
    <m/>
    <m/>
    <m/>
    <m/>
    <m/>
    <m/>
    <m/>
    <m/>
    <m/>
    <m/>
    <m/>
    <m/>
    <m/>
    <m/>
    <m/>
    <m/>
    <m/>
    <m/>
    <m/>
    <m/>
    <m/>
    <x v="1"/>
    <x v="0"/>
    <s v="ZBHT0009"/>
    <s v="AoKa5zI-Z7"/>
    <s v="Allocated"/>
    <s v="Deceased Customer (EXP)"/>
    <s v="Customer expired "/>
    <d v="2026-06-02T00:00:00"/>
    <m/>
    <m/>
    <m/>
    <m/>
    <s v="1058"/>
    <n v="3563"/>
    <n v="20707"/>
    <x v="0"/>
  </r>
  <r>
    <n v="462590490"/>
    <s v="DIKSHA GAUTAM JANJAL"/>
    <m/>
    <x v="0"/>
    <m/>
    <m/>
    <m/>
    <m/>
    <n v="4347"/>
    <n v="25773"/>
    <n v="5433"/>
    <n v="31999"/>
    <x v="3"/>
    <s v="FLOW"/>
    <x v="0"/>
    <x v="3"/>
    <n v="42842"/>
    <n v="1395"/>
    <n v="0"/>
    <n v="6300"/>
    <s v="FLOW"/>
    <n v="0.2535644141917473"/>
    <n v="1.7996710242366692E-2"/>
    <s v="FLOW"/>
    <s v="-"/>
    <s v="NC"/>
    <s v="-"/>
    <m/>
    <m/>
    <m/>
    <m/>
    <s v="REPO"/>
    <s v="-"/>
    <s v="KHADACHIWADI"/>
    <s v="-"/>
    <s v="-"/>
    <s v="-"/>
    <n v="33468"/>
    <n v="42842"/>
    <n v="178"/>
    <n v="188"/>
    <s v="FLOW"/>
    <m/>
    <m/>
    <m/>
    <m/>
    <s v="NPA"/>
    <s v="MH30BV0947"/>
    <s v="HONDA ACTIVA 125 SMART"/>
    <d v="2024-04-16T00:00:00"/>
    <n v="30"/>
    <s v="02.06.26"/>
    <x v="0"/>
    <m/>
    <m/>
    <m/>
    <m/>
    <m/>
    <m/>
    <m/>
    <m/>
    <m/>
    <m/>
    <n v="1"/>
    <m/>
    <m/>
    <m/>
    <m/>
    <m/>
    <m/>
    <m/>
    <m/>
    <m/>
    <m/>
    <m/>
    <m/>
    <m/>
    <m/>
    <m/>
    <m/>
    <m/>
    <m/>
    <m/>
    <m/>
    <m/>
    <m/>
    <m/>
    <m/>
    <m/>
    <m/>
    <m/>
    <m/>
    <m/>
    <m/>
    <m/>
    <m/>
    <m/>
    <m/>
    <m/>
    <m/>
    <m/>
    <m/>
    <m/>
    <m/>
    <m/>
    <m/>
    <m/>
    <m/>
    <m/>
    <m/>
    <m/>
    <m/>
    <m/>
    <m/>
    <m/>
    <m/>
    <m/>
    <m/>
    <m/>
    <m/>
    <m/>
    <m/>
    <m/>
    <m/>
    <m/>
    <m/>
    <m/>
    <m/>
    <m/>
    <m/>
    <m/>
    <m/>
    <m/>
    <m/>
    <m/>
    <m/>
    <m/>
    <m/>
    <m/>
    <m/>
    <m/>
    <m/>
    <m/>
    <m/>
    <m/>
    <m/>
    <m/>
    <x v="1"/>
    <x v="0"/>
    <s v="DUWT0017"/>
    <s v="BPeHbNq4Ogm"/>
    <s v="Allocated"/>
    <s v="Shifted (NC_SFTD)"/>
    <s v="Customer shifted from residence as per owner "/>
    <d v="2026-06-04T00:00:00"/>
    <m/>
    <m/>
    <m/>
    <m/>
    <s v="1879"/>
    <n v="5433"/>
    <n v="31999"/>
    <x v="0"/>
  </r>
  <r>
    <n v="139851810"/>
    <s v="ALKA KAILAS MEDANKAR"/>
    <m/>
    <x v="0"/>
    <m/>
    <m/>
    <m/>
    <m/>
    <n v="3901"/>
    <n v="3901"/>
    <n v="3903"/>
    <n v="7858"/>
    <x v="0"/>
    <s v="FLOW"/>
    <x v="0"/>
    <x v="3"/>
    <n v="42826.720000000001"/>
    <n v="2"/>
    <n v="0"/>
    <n v="803"/>
    <s v="-"/>
    <n v="5.952456536094914E-2"/>
    <n v="2.4017707732867429E-3"/>
    <s v="FLOW"/>
    <s v="-"/>
    <s v="-"/>
    <s v="-"/>
    <m/>
    <m/>
    <m/>
    <m/>
    <m/>
    <m/>
    <s v="CHAKAN"/>
    <m/>
    <m/>
    <m/>
    <n v="4706"/>
    <n v="42826.720000000001"/>
    <n v="26"/>
    <n v="36"/>
    <s v="FLOW"/>
    <m/>
    <m/>
    <m/>
    <m/>
    <s v="-"/>
    <s v="MH14KT0041"/>
    <s v="PIAGGIO VESPA SXL 125 CBS"/>
    <d v="2023-03-28T00:00:00"/>
    <n v="48"/>
    <s v="10.06.26"/>
    <x v="0"/>
    <m/>
    <m/>
    <m/>
    <m/>
    <m/>
    <m/>
    <m/>
    <m/>
    <m/>
    <m/>
    <m/>
    <m/>
    <m/>
    <m/>
    <m/>
    <m/>
    <m/>
    <m/>
    <m/>
    <m/>
    <m/>
    <m/>
    <m/>
    <m/>
    <m/>
    <m/>
    <m/>
    <m/>
    <m/>
    <m/>
    <m/>
    <m/>
    <m/>
    <m/>
    <n v="1"/>
    <m/>
    <m/>
    <m/>
    <m/>
    <m/>
    <m/>
    <m/>
    <m/>
    <m/>
    <m/>
    <m/>
    <m/>
    <m/>
    <m/>
    <m/>
    <m/>
    <m/>
    <m/>
    <m/>
    <m/>
    <m/>
    <m/>
    <m/>
    <m/>
    <m/>
    <m/>
    <m/>
    <m/>
    <m/>
    <m/>
    <m/>
    <m/>
    <m/>
    <m/>
    <m/>
    <m/>
    <m/>
    <m/>
    <m/>
    <m/>
    <m/>
    <m/>
    <m/>
    <m/>
    <m/>
    <m/>
    <m/>
    <m/>
    <m/>
    <m/>
    <m/>
    <m/>
    <m/>
    <m/>
    <m/>
    <m/>
    <m/>
    <m/>
    <m/>
    <x v="1"/>
    <x v="0"/>
    <s v="DUWT0017"/>
    <s v="kPOokQa_yS"/>
    <s v="Allocated"/>
    <m/>
    <m/>
    <m/>
    <m/>
    <m/>
    <m/>
    <m/>
    <s v="56"/>
    <n v="3903"/>
    <n v="7858"/>
    <x v="2"/>
  </r>
  <r>
    <n v="463204809"/>
    <s v="SACHIN VISHNU GHANSAWANT"/>
    <m/>
    <x v="0"/>
    <m/>
    <m/>
    <m/>
    <m/>
    <n v="3723"/>
    <n v="22216"/>
    <n v="4654"/>
    <n v="27400"/>
    <x v="3"/>
    <s v="FLOW"/>
    <x v="0"/>
    <x v="6"/>
    <n v="42710"/>
    <n v="1053"/>
    <n v="0"/>
    <n v="2700"/>
    <s v="-"/>
    <n v="8.6837359379797044E-2"/>
    <n v="1.7941260782677777E-2"/>
    <s v="FLOW"/>
    <s v="-"/>
    <s v="-"/>
    <s v="-"/>
    <m/>
    <m/>
    <m/>
    <m/>
    <s v="REPO"/>
    <s v="-"/>
    <s v="KAREGAON"/>
    <s v="-"/>
    <s v="-"/>
    <s v="-"/>
    <n v="25969"/>
    <n v="42710"/>
    <n v="178"/>
    <n v="188"/>
    <s v="FLOW"/>
    <m/>
    <m/>
    <m/>
    <m/>
    <s v="NPA"/>
    <s v="MH12WY6580"/>
    <s v="HONDA ACTIVA 6G DLX BS VI"/>
    <d v="2024-06-14T00:00:00"/>
    <n v="30"/>
    <s v="02.06.26"/>
    <x v="0"/>
    <m/>
    <m/>
    <m/>
    <m/>
    <m/>
    <m/>
    <m/>
    <m/>
    <m/>
    <m/>
    <n v="1"/>
    <m/>
    <m/>
    <m/>
    <m/>
    <m/>
    <m/>
    <m/>
    <m/>
    <m/>
    <m/>
    <m/>
    <m/>
    <m/>
    <m/>
    <m/>
    <m/>
    <m/>
    <m/>
    <m/>
    <m/>
    <m/>
    <m/>
    <m/>
    <m/>
    <m/>
    <m/>
    <m/>
    <m/>
    <m/>
    <m/>
    <m/>
    <m/>
    <m/>
    <m/>
    <m/>
    <m/>
    <m/>
    <m/>
    <m/>
    <m/>
    <m/>
    <m/>
    <m/>
    <m/>
    <m/>
    <m/>
    <m/>
    <m/>
    <m/>
    <m/>
    <m/>
    <m/>
    <m/>
    <m/>
    <m/>
    <m/>
    <m/>
    <m/>
    <m/>
    <m/>
    <m/>
    <m/>
    <m/>
    <m/>
    <m/>
    <m/>
    <m/>
    <m/>
    <m/>
    <m/>
    <m/>
    <m/>
    <m/>
    <m/>
    <m/>
    <m/>
    <m/>
    <m/>
    <m/>
    <m/>
    <m/>
    <m/>
    <m/>
    <x v="1"/>
    <x v="0"/>
    <s v="ZBHT0024"/>
    <s v="kPGhA9hysWm"/>
    <s v="Allocated"/>
    <s v="Shifted (NC_SFTD)"/>
    <s v="Customer shifted "/>
    <d v="2026-06-04T00:00:00"/>
    <m/>
    <m/>
    <m/>
    <m/>
    <s v="1461"/>
    <n v="4654"/>
    <n v="27400"/>
    <x v="0"/>
  </r>
  <r>
    <n v="461404386"/>
    <s v="ASHOK DADASAHEB SABLE"/>
    <m/>
    <x v="0"/>
    <m/>
    <m/>
    <m/>
    <m/>
    <n v="3667"/>
    <n v="18330"/>
    <n v="4313"/>
    <n v="22949"/>
    <x v="5"/>
    <s v="FLOW"/>
    <x v="0"/>
    <x v="6"/>
    <n v="42600.59"/>
    <n v="651"/>
    <n v="0"/>
    <n v="2250"/>
    <s v="FLOW"/>
    <n v="0.12384675124526766"/>
    <n v="2.0736496412621205E-2"/>
    <s v="FLOW"/>
    <s v="-"/>
    <s v="NC"/>
    <s v="-"/>
    <m/>
    <m/>
    <m/>
    <m/>
    <s v="REPO"/>
    <s v="-"/>
    <s v="SHIRUR"/>
    <s v="-"/>
    <s v="-"/>
    <s v="-"/>
    <n v="21231"/>
    <n v="42600.59"/>
    <n v="147"/>
    <n v="157"/>
    <s v="FLOW"/>
    <m/>
    <m/>
    <m/>
    <m/>
    <s v="NPA"/>
    <s v="MH12WH3414"/>
    <s v="SPLENDOR PLUS I3S BS6 FI DRUM SELF"/>
    <d v="2024-01-06T00:00:00"/>
    <n v="36"/>
    <s v="02.06.26"/>
    <x v="0"/>
    <m/>
    <m/>
    <m/>
    <m/>
    <m/>
    <m/>
    <m/>
    <m/>
    <m/>
    <m/>
    <m/>
    <m/>
    <m/>
    <n v="1"/>
    <m/>
    <m/>
    <m/>
    <m/>
    <m/>
    <m/>
    <m/>
    <m/>
    <m/>
    <m/>
    <m/>
    <m/>
    <m/>
    <m/>
    <m/>
    <m/>
    <m/>
    <m/>
    <m/>
    <m/>
    <m/>
    <m/>
    <m/>
    <m/>
    <m/>
    <m/>
    <m/>
    <m/>
    <m/>
    <m/>
    <m/>
    <m/>
    <m/>
    <m/>
    <m/>
    <m/>
    <m/>
    <m/>
    <m/>
    <m/>
    <m/>
    <m/>
    <m/>
    <m/>
    <m/>
    <m/>
    <m/>
    <m/>
    <m/>
    <m/>
    <m/>
    <m/>
    <m/>
    <m/>
    <m/>
    <m/>
    <m/>
    <m/>
    <m/>
    <m/>
    <m/>
    <m/>
    <m/>
    <m/>
    <m/>
    <m/>
    <m/>
    <m/>
    <m/>
    <m/>
    <m/>
    <m/>
    <m/>
    <m/>
    <m/>
    <m/>
    <m/>
    <m/>
    <m/>
    <m/>
    <x v="1"/>
    <x v="0"/>
    <s v="ZBHT0024"/>
    <s v="A2gFwOLSDz"/>
    <s v="Allocated"/>
    <s v="Door Locked (NC_DL)"/>
    <s v="Door lock "/>
    <d v="2026-06-05T00:00:00"/>
    <m/>
    <m/>
    <m/>
    <m/>
    <s v="952"/>
    <n v="4313"/>
    <n v="22949"/>
    <x v="0"/>
  </r>
  <r>
    <n v="462821869"/>
    <s v="SANGITA DILIP FAKATKAR"/>
    <m/>
    <x v="0"/>
    <m/>
    <m/>
    <m/>
    <m/>
    <n v="3696"/>
    <n v="2748"/>
    <n v="2819"/>
    <n v="6579"/>
    <x v="0"/>
    <s v="FLOW"/>
    <x v="0"/>
    <x v="7"/>
    <n v="42390"/>
    <n v="71"/>
    <n v="0"/>
    <n v="6172"/>
    <s v="-"/>
    <n v="4.6555530995868601E-2"/>
    <n v="2.3772790229937067E-3"/>
    <s v="FLOW"/>
    <s v="-"/>
    <s v="-"/>
    <s v="-"/>
    <m/>
    <m/>
    <m/>
    <m/>
    <m/>
    <m/>
    <s v="KARLA"/>
    <m/>
    <m/>
    <m/>
    <n v="8991"/>
    <n v="42390"/>
    <n v="27"/>
    <n v="37"/>
    <s v="FLOW"/>
    <m/>
    <m/>
    <m/>
    <m/>
    <s v="-"/>
    <s v="MH14LN8745"/>
    <s v="HONDA ACTIVA DLX"/>
    <d v="2024-05-07T00:00:00"/>
    <n v="36"/>
    <s v="10.06.26"/>
    <x v="0"/>
    <m/>
    <m/>
    <m/>
    <m/>
    <m/>
    <m/>
    <m/>
    <m/>
    <m/>
    <m/>
    <m/>
    <m/>
    <m/>
    <m/>
    <m/>
    <m/>
    <m/>
    <m/>
    <m/>
    <m/>
    <m/>
    <m/>
    <m/>
    <m/>
    <m/>
    <m/>
    <m/>
    <m/>
    <m/>
    <m/>
    <m/>
    <m/>
    <m/>
    <m/>
    <m/>
    <m/>
    <m/>
    <m/>
    <m/>
    <m/>
    <m/>
    <m/>
    <m/>
    <m/>
    <m/>
    <m/>
    <m/>
    <m/>
    <m/>
    <m/>
    <m/>
    <m/>
    <m/>
    <m/>
    <m/>
    <m/>
    <m/>
    <m/>
    <m/>
    <m/>
    <m/>
    <m/>
    <m/>
    <m/>
    <m/>
    <m/>
    <m/>
    <m/>
    <m/>
    <m/>
    <m/>
    <m/>
    <m/>
    <m/>
    <m/>
    <m/>
    <m/>
    <m/>
    <m/>
    <m/>
    <m/>
    <m/>
    <m/>
    <m/>
    <m/>
    <m/>
    <m/>
    <m/>
    <m/>
    <m/>
    <m/>
    <m/>
    <m/>
    <m/>
    <x v="3"/>
    <x v="1"/>
    <s v="ZBHT0013"/>
    <s v="A69as-LBNz"/>
    <s v="Allocated"/>
    <m/>
    <m/>
    <m/>
    <m/>
    <m/>
    <m/>
    <m/>
    <s v="135"/>
    <n v="2819"/>
    <n v="6579"/>
    <x v="2"/>
  </r>
  <r>
    <n v="462852715"/>
    <s v="AJINKYA GOVIND HANGE"/>
    <m/>
    <x v="0"/>
    <m/>
    <m/>
    <m/>
    <m/>
    <n v="3392"/>
    <n v="6779"/>
    <n v="3511"/>
    <n v="10409"/>
    <x v="4"/>
    <s v="FLOW"/>
    <x v="0"/>
    <x v="13"/>
    <n v="42049"/>
    <n v="124"/>
    <n v="0"/>
    <n v="6287"/>
    <s v="FLOW"/>
    <n v="9.9166210483388875E-2"/>
    <n v="9.3101272328776109E-3"/>
    <s v="FLOW"/>
    <s v="-"/>
    <s v="NC"/>
    <s v="-"/>
    <m/>
    <m/>
    <m/>
    <m/>
    <s v="-"/>
    <s v="-"/>
    <s v="DEHU"/>
    <s v="-"/>
    <s v="-"/>
    <s v="-"/>
    <n v="13190"/>
    <n v="42049"/>
    <n v="57"/>
    <n v="67"/>
    <s v="FLOW"/>
    <m/>
    <m/>
    <m/>
    <m/>
    <s v="REGULAR"/>
    <m/>
    <s v="SPLENDOR PLUS DRS CAST FI BLACK"/>
    <d v="2024-05-10T00:00:00"/>
    <n v="36"/>
    <s v="02.06.26"/>
    <x v="0"/>
    <m/>
    <m/>
    <m/>
    <m/>
    <m/>
    <m/>
    <m/>
    <m/>
    <m/>
    <m/>
    <m/>
    <m/>
    <m/>
    <n v="1"/>
    <m/>
    <m/>
    <m/>
    <m/>
    <m/>
    <m/>
    <m/>
    <m/>
    <m/>
    <m/>
    <m/>
    <m/>
    <m/>
    <m/>
    <m/>
    <m/>
    <m/>
    <m/>
    <m/>
    <m/>
    <m/>
    <m/>
    <m/>
    <m/>
    <m/>
    <m/>
    <m/>
    <m/>
    <m/>
    <m/>
    <m/>
    <m/>
    <m/>
    <m/>
    <m/>
    <m/>
    <m/>
    <m/>
    <m/>
    <m/>
    <m/>
    <m/>
    <m/>
    <m/>
    <m/>
    <m/>
    <m/>
    <m/>
    <m/>
    <m/>
    <m/>
    <m/>
    <m/>
    <m/>
    <m/>
    <m/>
    <m/>
    <m/>
    <m/>
    <m/>
    <m/>
    <m/>
    <m/>
    <m/>
    <m/>
    <m/>
    <m/>
    <m/>
    <m/>
    <m/>
    <m/>
    <m/>
    <m/>
    <m/>
    <m/>
    <m/>
    <m/>
    <m/>
    <m/>
    <m/>
    <x v="1"/>
    <x v="0"/>
    <s v="DUWT0027"/>
    <s v="koWkv_wGEz"/>
    <s v="Allocated"/>
    <s v="Address Not Found (NC_ANF)"/>
    <s v="Visited to Customers residence address but short address so can't found Customer "/>
    <d v="2026-06-05T00:00:00"/>
    <m/>
    <m/>
    <m/>
    <m/>
    <s v="238"/>
    <n v="3511"/>
    <n v="10409"/>
    <x v="0"/>
  </r>
  <r>
    <n v="459192730"/>
    <s v="SHRUTIKA RAJARAM GAWARI"/>
    <m/>
    <x v="0"/>
    <m/>
    <m/>
    <m/>
    <m/>
    <n v="8859"/>
    <n v="16375"/>
    <n v="7874"/>
    <n v="25862"/>
    <x v="4"/>
    <s v="FLOW"/>
    <x v="0"/>
    <x v="3"/>
    <n v="41942"/>
    <n v="358"/>
    <n v="0"/>
    <n v="2250"/>
    <s v="STABLE"/>
    <n v="0.89073417291396773"/>
    <n v="9.28643621492432E-3"/>
    <s v="FLOW"/>
    <s v="-"/>
    <s v="NC"/>
    <s v="-"/>
    <m/>
    <m/>
    <m/>
    <m/>
    <s v="-"/>
    <s v="-"/>
    <s v="MOI"/>
    <s v="-"/>
    <s v="-"/>
    <s v="-"/>
    <n v="18983"/>
    <n v="41942"/>
    <n v="57"/>
    <n v="67"/>
    <s v="FLOW"/>
    <m/>
    <m/>
    <m/>
    <m/>
    <s v="REGULAR"/>
    <s v="MH14KY9352"/>
    <s v="CLASSIC 350 DARK STEALTH BLACK"/>
    <d v="2023-07-31T00:00:00"/>
    <n v="36"/>
    <s v="02.06.26"/>
    <x v="0"/>
    <m/>
    <m/>
    <m/>
    <m/>
    <m/>
    <m/>
    <m/>
    <m/>
    <m/>
    <m/>
    <n v="1"/>
    <m/>
    <m/>
    <m/>
    <m/>
    <m/>
    <m/>
    <m/>
    <m/>
    <m/>
    <m/>
    <m/>
    <m/>
    <m/>
    <m/>
    <m/>
    <m/>
    <m/>
    <m/>
    <m/>
    <m/>
    <m/>
    <m/>
    <m/>
    <m/>
    <m/>
    <m/>
    <m/>
    <m/>
    <m/>
    <m/>
    <m/>
    <m/>
    <m/>
    <m/>
    <m/>
    <m/>
    <m/>
    <m/>
    <m/>
    <m/>
    <m/>
    <m/>
    <m/>
    <m/>
    <m/>
    <m/>
    <m/>
    <m/>
    <m/>
    <m/>
    <m/>
    <m/>
    <m/>
    <m/>
    <m/>
    <m/>
    <m/>
    <m/>
    <m/>
    <m/>
    <m/>
    <m/>
    <m/>
    <m/>
    <m/>
    <m/>
    <m/>
    <m/>
    <m/>
    <m/>
    <m/>
    <m/>
    <m/>
    <m/>
    <m/>
    <m/>
    <m/>
    <m/>
    <m/>
    <m/>
    <m/>
    <m/>
    <m/>
    <x v="1"/>
    <x v="0"/>
    <s v="DUWT0017"/>
    <s v="k2kOM8q0rc"/>
    <s v="Allocated"/>
    <s v="Shifted (NC_SFTD)"/>
    <s v="Shifted customer from residence "/>
    <d v="2026-06-04T00:00:00"/>
    <m/>
    <m/>
    <m/>
    <m/>
    <s v="628"/>
    <n v="7874"/>
    <n v="25862"/>
    <x v="0"/>
  </r>
  <r>
    <n v="462919078"/>
    <s v="GAJANAN SOPANRAO MULE"/>
    <m/>
    <x v="0"/>
    <m/>
    <m/>
    <m/>
    <m/>
    <n v="2908"/>
    <n v="14540"/>
    <n v="961"/>
    <n v="18688"/>
    <x v="3"/>
    <s v="FLOW"/>
    <x v="0"/>
    <x v="11"/>
    <n v="41846"/>
    <n v="961"/>
    <n v="0"/>
    <n v="2700"/>
    <s v="FLOW"/>
    <n v="0.37567106562528052"/>
    <n v="1.7578318864713983E-2"/>
    <s v="FLOW"/>
    <s v="-"/>
    <s v="NC"/>
    <s v="-"/>
    <m/>
    <m/>
    <m/>
    <m/>
    <s v="REPO"/>
    <s v="-"/>
    <s v="BALEWADI"/>
    <s v="-"/>
    <s v="-"/>
    <s v="-"/>
    <n v="18201"/>
    <n v="41846"/>
    <n v="178"/>
    <n v="188"/>
    <s v="FLOW"/>
    <m/>
    <m/>
    <m/>
    <m/>
    <s v="NPA"/>
    <m/>
    <s v="SPLENDOR PLUS DRS CAST FI BLACK"/>
    <d v="2024-05-16T00:00:00"/>
    <n v="36"/>
    <s v="02.06.26"/>
    <x v="0"/>
    <m/>
    <m/>
    <m/>
    <m/>
    <m/>
    <m/>
    <m/>
    <m/>
    <m/>
    <m/>
    <n v="1"/>
    <m/>
    <m/>
    <m/>
    <m/>
    <m/>
    <n v="1"/>
    <m/>
    <m/>
    <m/>
    <m/>
    <m/>
    <n v="1"/>
    <m/>
    <m/>
    <m/>
    <m/>
    <m/>
    <n v="1"/>
    <m/>
    <m/>
    <m/>
    <m/>
    <m/>
    <m/>
    <m/>
    <m/>
    <m/>
    <m/>
    <m/>
    <m/>
    <m/>
    <m/>
    <m/>
    <m/>
    <m/>
    <m/>
    <m/>
    <m/>
    <m/>
    <m/>
    <m/>
    <m/>
    <m/>
    <m/>
    <m/>
    <m/>
    <m/>
    <m/>
    <m/>
    <m/>
    <m/>
    <m/>
    <m/>
    <m/>
    <m/>
    <m/>
    <m/>
    <m/>
    <m/>
    <m/>
    <m/>
    <m/>
    <m/>
    <m/>
    <m/>
    <m/>
    <m/>
    <m/>
    <m/>
    <m/>
    <m/>
    <m/>
    <m/>
    <m/>
    <m/>
    <m/>
    <m/>
    <m/>
    <m/>
    <m/>
    <m/>
    <m/>
    <m/>
    <x v="4"/>
    <x v="0"/>
    <s v="DUWT0023"/>
    <s v="G2ytoM9BBRXm"/>
    <s v="Allocated"/>
    <s v="Address Not Found (NC_ANF)"/>
    <s v="Customer address short not found "/>
    <d v="2026-06-08T00:00:00"/>
    <m/>
    <m/>
    <m/>
    <m/>
    <s v="1240"/>
    <n v="961"/>
    <n v="18688"/>
    <x v="0"/>
  </r>
  <r>
    <n v="462856016"/>
    <s v="SANTOSH BABU LABADE"/>
    <m/>
    <x v="0"/>
    <m/>
    <m/>
    <m/>
    <m/>
    <n v="3235"/>
    <n v="9394"/>
    <n v="3457"/>
    <n v="13394"/>
    <x v="1"/>
    <s v="FLOW"/>
    <x v="0"/>
    <x v="8"/>
    <n v="41825"/>
    <n v="533"/>
    <n v="0"/>
    <n v="6300"/>
    <s v="29.05.26"/>
    <n v="0.12962908724851144"/>
    <n v="1.1073221733649642E-2"/>
    <s v="FLOW"/>
    <s v="-"/>
    <s v="PTP"/>
    <s v="-"/>
    <m/>
    <m/>
    <m/>
    <m/>
    <s v="REPO"/>
    <s v="-"/>
    <s v="AMBEGAON"/>
    <s v="-"/>
    <s v="-"/>
    <s v="-"/>
    <n v="16227"/>
    <n v="41825"/>
    <n v="88"/>
    <n v="98"/>
    <s v="FLOW"/>
    <m/>
    <m/>
    <m/>
    <m/>
    <s v="NPA"/>
    <s v="MH14LQ3190"/>
    <s v="SPLENDOR PLUS DRS CAST FI BLACK"/>
    <d v="2024-05-10T00:00:00"/>
    <n v="36"/>
    <s v="02.06.26"/>
    <x v="0"/>
    <m/>
    <m/>
    <m/>
    <m/>
    <m/>
    <m/>
    <m/>
    <m/>
    <m/>
    <m/>
    <n v="1"/>
    <m/>
    <m/>
    <m/>
    <m/>
    <m/>
    <m/>
    <m/>
    <m/>
    <m/>
    <m/>
    <m/>
    <m/>
    <m/>
    <m/>
    <m/>
    <m/>
    <m/>
    <m/>
    <m/>
    <m/>
    <m/>
    <m/>
    <m/>
    <n v="2"/>
    <m/>
    <m/>
    <m/>
    <m/>
    <m/>
    <m/>
    <m/>
    <m/>
    <m/>
    <m/>
    <m/>
    <m/>
    <m/>
    <m/>
    <m/>
    <m/>
    <m/>
    <m/>
    <m/>
    <m/>
    <m/>
    <m/>
    <m/>
    <m/>
    <m/>
    <m/>
    <m/>
    <m/>
    <m/>
    <m/>
    <m/>
    <m/>
    <m/>
    <m/>
    <m/>
    <m/>
    <m/>
    <m/>
    <m/>
    <m/>
    <m/>
    <m/>
    <m/>
    <m/>
    <m/>
    <m/>
    <m/>
    <m/>
    <m/>
    <m/>
    <m/>
    <m/>
    <m/>
    <m/>
    <m/>
    <m/>
    <m/>
    <m/>
    <m/>
    <x v="0"/>
    <x v="0"/>
    <s v="DUWT0029"/>
    <s v="A2Y1YA3pNIc"/>
    <s v="Allocated"/>
    <s v="Promise To Pay (PTP)"/>
    <s v="Promise to pay 16 Jun "/>
    <d v="2026-06-16T00:00:00"/>
    <m/>
    <m/>
    <m/>
    <m/>
    <s v="765"/>
    <n v="3457"/>
    <n v="13394"/>
    <x v="0"/>
  </r>
  <r>
    <n v="136615657"/>
    <s v="NIKITA SHIVAJI DHUMAL"/>
    <m/>
    <x v="0"/>
    <m/>
    <m/>
    <m/>
    <m/>
    <n v="2461"/>
    <n v="2430"/>
    <n v="2471"/>
    <n v="4973"/>
    <x v="0"/>
    <s v="FLOW"/>
    <x v="0"/>
    <x v="11"/>
    <n v="41650.959999999999"/>
    <n v="41"/>
    <n v="0"/>
    <n v="900"/>
    <s v="-"/>
    <n v="4.2397767850199115E-2"/>
    <n v="2.3358328260332612E-3"/>
    <s v="FLOW"/>
    <s v="-"/>
    <s v="-"/>
    <s v="-"/>
    <m/>
    <m/>
    <m/>
    <m/>
    <m/>
    <m/>
    <s v="BANNER"/>
    <m/>
    <m/>
    <m/>
    <n v="3371"/>
    <n v="41650.959999999999"/>
    <n v="26"/>
    <n v="36"/>
    <s v="FLOW"/>
    <m/>
    <m/>
    <m/>
    <m/>
    <s v="-"/>
    <s v="MH12UX9648"/>
    <s v="JUPITER BASIC"/>
    <d v="2022-12-07T00:00:00"/>
    <n v="60"/>
    <s v="10.06.26"/>
    <x v="0"/>
    <m/>
    <m/>
    <m/>
    <m/>
    <m/>
    <m/>
    <m/>
    <m/>
    <m/>
    <m/>
    <m/>
    <m/>
    <m/>
    <m/>
    <m/>
    <m/>
    <m/>
    <m/>
    <m/>
    <m/>
    <m/>
    <m/>
    <m/>
    <m/>
    <m/>
    <m/>
    <m/>
    <m/>
    <m/>
    <m/>
    <m/>
    <n v="1"/>
    <m/>
    <m/>
    <m/>
    <m/>
    <m/>
    <m/>
    <m/>
    <m/>
    <m/>
    <m/>
    <m/>
    <m/>
    <m/>
    <m/>
    <m/>
    <m/>
    <m/>
    <m/>
    <m/>
    <m/>
    <m/>
    <m/>
    <m/>
    <m/>
    <m/>
    <m/>
    <m/>
    <m/>
    <m/>
    <m/>
    <m/>
    <m/>
    <m/>
    <m/>
    <m/>
    <m/>
    <m/>
    <m/>
    <m/>
    <m/>
    <m/>
    <m/>
    <m/>
    <m/>
    <m/>
    <m/>
    <m/>
    <m/>
    <m/>
    <m/>
    <m/>
    <m/>
    <m/>
    <m/>
    <m/>
    <m/>
    <m/>
    <m/>
    <m/>
    <m/>
    <m/>
    <m/>
    <x v="1"/>
    <x v="0"/>
    <s v="DUWT0023"/>
    <s v="G2bAOLwFkF8m"/>
    <s v="Allocated"/>
    <m/>
    <m/>
    <m/>
    <m/>
    <m/>
    <m/>
    <m/>
    <s v="82"/>
    <n v="2471"/>
    <n v="4973"/>
    <x v="2"/>
  </r>
  <r>
    <n v="460835887"/>
    <s v="JANARDHAN PRAKASH BORAWADE"/>
    <m/>
    <x v="0"/>
    <m/>
    <m/>
    <m/>
    <m/>
    <n v="3573"/>
    <n v="20520"/>
    <n v="3851"/>
    <n v="25623"/>
    <x v="3"/>
    <s v="FLOW"/>
    <x v="0"/>
    <x v="6"/>
    <n v="41319"/>
    <n v="1196"/>
    <n v="0"/>
    <n v="6300"/>
    <s v="FLOW"/>
    <n v="8.4009198131909019E-2"/>
    <n v="1.7356941097622643E-2"/>
    <s v="FLOW"/>
    <s v="-"/>
    <s v="NC"/>
    <s v="-"/>
    <m/>
    <m/>
    <m/>
    <m/>
    <s v="REPO"/>
    <s v="-"/>
    <s v="DUMLA"/>
    <s v="-"/>
    <s v="-"/>
    <s v="-"/>
    <n v="28016"/>
    <n v="41319"/>
    <n v="178"/>
    <n v="188"/>
    <s v="FLOW"/>
    <m/>
    <m/>
    <m/>
    <m/>
    <s v="NPA"/>
    <s v="MH12WL6692"/>
    <s v="DESTINI 125 XTEC"/>
    <d v="2023-11-22T00:00:00"/>
    <n v="36"/>
    <s v="02.06.26"/>
    <x v="0"/>
    <m/>
    <m/>
    <m/>
    <m/>
    <m/>
    <m/>
    <m/>
    <m/>
    <m/>
    <m/>
    <m/>
    <m/>
    <m/>
    <m/>
    <m/>
    <m/>
    <n v="1"/>
    <m/>
    <m/>
    <m/>
    <m/>
    <m/>
    <m/>
    <m/>
    <m/>
    <m/>
    <m/>
    <m/>
    <m/>
    <m/>
    <m/>
    <m/>
    <m/>
    <m/>
    <m/>
    <m/>
    <m/>
    <m/>
    <m/>
    <m/>
    <m/>
    <m/>
    <m/>
    <m/>
    <m/>
    <m/>
    <m/>
    <m/>
    <m/>
    <m/>
    <m/>
    <m/>
    <m/>
    <m/>
    <m/>
    <m/>
    <m/>
    <m/>
    <m/>
    <m/>
    <m/>
    <m/>
    <m/>
    <m/>
    <m/>
    <m/>
    <m/>
    <m/>
    <m/>
    <m/>
    <m/>
    <m/>
    <m/>
    <m/>
    <m/>
    <m/>
    <m/>
    <m/>
    <m/>
    <m/>
    <m/>
    <m/>
    <m/>
    <m/>
    <m/>
    <m/>
    <m/>
    <m/>
    <m/>
    <m/>
    <m/>
    <m/>
    <m/>
    <m/>
    <x v="1"/>
    <x v="0"/>
    <s v="ZBHT0024"/>
    <s v="A2aH74-Repc"/>
    <s v="Allocated"/>
    <s v="Shifted (NC_SFTD)"/>
    <s v="Customer shifted "/>
    <d v="2026-06-06T00:00:00"/>
    <m/>
    <m/>
    <m/>
    <m/>
    <s v="1530"/>
    <n v="3851"/>
    <n v="25623"/>
    <x v="0"/>
  </r>
  <r>
    <n v="465282350"/>
    <s v="ADITYA MARUTI KHAWALE"/>
    <m/>
    <x v="0"/>
    <m/>
    <m/>
    <m/>
    <m/>
    <n v="4043"/>
    <n v="8086"/>
    <n v="4097"/>
    <n v="12291"/>
    <x v="4"/>
    <s v="FLOW"/>
    <x v="0"/>
    <x v="1"/>
    <n v="41113"/>
    <n v="54"/>
    <n v="0"/>
    <n v="1350"/>
    <s v="FLOW"/>
    <n v="7.2887854448948713E-2"/>
    <n v="9.1028861786320043E-3"/>
    <s v="FLOW"/>
    <s v="-"/>
    <s v="NC"/>
    <s v="-"/>
    <m/>
    <m/>
    <m/>
    <m/>
    <s v="-"/>
    <s v="-"/>
    <s v="CHINCHWAD GAON"/>
    <s v="-"/>
    <s v="-"/>
    <s v="-"/>
    <n v="9490"/>
    <n v="41113"/>
    <n v="56"/>
    <n v="66"/>
    <s v="FLOW"/>
    <m/>
    <m/>
    <m/>
    <m/>
    <s v="REGULAR"/>
    <s v="MH14LN8288"/>
    <s v="BULLET 350 BLACK GOLD"/>
    <d v="2025-01-21T00:00:00"/>
    <n v="24"/>
    <s v="02.06.26"/>
    <x v="0"/>
    <m/>
    <m/>
    <m/>
    <m/>
    <m/>
    <m/>
    <m/>
    <m/>
    <m/>
    <m/>
    <n v="1"/>
    <m/>
    <m/>
    <m/>
    <m/>
    <m/>
    <m/>
    <m/>
    <m/>
    <m/>
    <m/>
    <m/>
    <m/>
    <m/>
    <m/>
    <n v="1"/>
    <m/>
    <m/>
    <m/>
    <m/>
    <m/>
    <m/>
    <m/>
    <m/>
    <m/>
    <m/>
    <m/>
    <m/>
    <m/>
    <m/>
    <m/>
    <m/>
    <m/>
    <m/>
    <m/>
    <m/>
    <m/>
    <m/>
    <m/>
    <m/>
    <m/>
    <m/>
    <m/>
    <m/>
    <m/>
    <m/>
    <m/>
    <m/>
    <m/>
    <m/>
    <m/>
    <m/>
    <m/>
    <m/>
    <m/>
    <m/>
    <m/>
    <m/>
    <m/>
    <m/>
    <m/>
    <m/>
    <m/>
    <m/>
    <m/>
    <m/>
    <m/>
    <m/>
    <m/>
    <m/>
    <m/>
    <m/>
    <m/>
    <m/>
    <m/>
    <m/>
    <m/>
    <m/>
    <m/>
    <m/>
    <m/>
    <m/>
    <m/>
    <m/>
    <x v="2"/>
    <x v="0"/>
    <s v="ZBHT0011"/>
    <s v="k2uLHz2x1m"/>
    <s v="Allocated"/>
    <s v="Shifted (NC_SFTD)"/>
    <s v="Visit cm residence address cm shifted this place are going in SRA scheme "/>
    <d v="2026-06-09T00:00:00"/>
    <m/>
    <m/>
    <m/>
    <m/>
    <s v="162"/>
    <n v="4097"/>
    <n v="12291"/>
    <x v="0"/>
  </r>
  <r>
    <n v="135050716"/>
    <s v="KARUNA MHATU GHOLAP"/>
    <m/>
    <x v="0"/>
    <m/>
    <m/>
    <m/>
    <m/>
    <n v="6140"/>
    <n v="5436"/>
    <n v="5547"/>
    <n v="11796"/>
    <x v="0"/>
    <s v="FLOW"/>
    <x v="0"/>
    <x v="5"/>
    <n v="40640.980000000003"/>
    <n v="111"/>
    <n v="0"/>
    <n v="6300"/>
    <s v="19.05.26"/>
    <n v="2.3524369918650249E-2"/>
    <n v="2.279192008207284E-3"/>
    <s v="FLOW"/>
    <s v="-"/>
    <s v="PAID"/>
    <s v="-"/>
    <m/>
    <m/>
    <m/>
    <m/>
    <s v="-"/>
    <s v="-"/>
    <s v="VIMAN NAGAR"/>
    <s v="-"/>
    <s v="-"/>
    <s v="-"/>
    <n v="11847"/>
    <n v="40640.980000000003"/>
    <n v="27"/>
    <n v="37"/>
    <s v="FLOW"/>
    <m/>
    <m/>
    <m/>
    <m/>
    <s v="NPA"/>
    <s v="MH12UV1996"/>
    <s v="BAJAJ KTM RC 200"/>
    <d v="2022-10-28T00:00:00"/>
    <n v="48"/>
    <s v="02.06.26"/>
    <x v="0"/>
    <m/>
    <m/>
    <m/>
    <m/>
    <m/>
    <m/>
    <m/>
    <m/>
    <m/>
    <m/>
    <m/>
    <m/>
    <m/>
    <n v="1"/>
    <m/>
    <m/>
    <m/>
    <m/>
    <m/>
    <m/>
    <m/>
    <m/>
    <m/>
    <m/>
    <m/>
    <m/>
    <m/>
    <m/>
    <m/>
    <m/>
    <m/>
    <m/>
    <m/>
    <m/>
    <m/>
    <m/>
    <m/>
    <m/>
    <m/>
    <m/>
    <m/>
    <m/>
    <m/>
    <m/>
    <m/>
    <m/>
    <m/>
    <m/>
    <m/>
    <m/>
    <m/>
    <m/>
    <m/>
    <m/>
    <m/>
    <m/>
    <m/>
    <m/>
    <m/>
    <m/>
    <m/>
    <m/>
    <m/>
    <m/>
    <m/>
    <m/>
    <m/>
    <m/>
    <m/>
    <m/>
    <m/>
    <m/>
    <m/>
    <m/>
    <m/>
    <m/>
    <m/>
    <m/>
    <m/>
    <m/>
    <m/>
    <m/>
    <m/>
    <m/>
    <m/>
    <m/>
    <m/>
    <m/>
    <m/>
    <m/>
    <m/>
    <m/>
    <m/>
    <m/>
    <x v="1"/>
    <x v="0"/>
    <s v="ZBHT0012"/>
    <s v="kPYtzLseGX87"/>
    <s v="Allocated"/>
    <s v="Left Message (LMCB)"/>
    <s v="Lm"/>
    <d v="2026-06-05T00:00:00"/>
    <m/>
    <m/>
    <m/>
    <m/>
    <s v="220"/>
    <n v="5547"/>
    <n v="11796"/>
    <x v="0"/>
  </r>
  <r>
    <n v="460116654"/>
    <s v="SHAIKH SHABINA JAVEED"/>
    <m/>
    <x v="0"/>
    <m/>
    <m/>
    <m/>
    <m/>
    <n v="7015"/>
    <n v="7015"/>
    <n v="7069"/>
    <n v="14162"/>
    <x v="0"/>
    <s v="FLOW"/>
    <x v="0"/>
    <x v="17"/>
    <n v="40509.9"/>
    <n v="54"/>
    <n v="0"/>
    <n v="6049"/>
    <s v="-"/>
    <n v="6.79999855640257E-2"/>
    <n v="2.2718408939271704E-3"/>
    <s v="FLOW"/>
    <s v="-"/>
    <s v="-"/>
    <s v="-"/>
    <m/>
    <m/>
    <m/>
    <m/>
    <s v="-"/>
    <s v="-"/>
    <s v="PIMPLE GURAV"/>
    <s v="-"/>
    <s v="-"/>
    <s v="-"/>
    <n v="13118"/>
    <n v="40509.9"/>
    <n v="27"/>
    <n v="37"/>
    <s v="FLOW"/>
    <m/>
    <m/>
    <m/>
    <m/>
    <s v="REGULAR"/>
    <s v="MH14LC4368"/>
    <s v="BULLET 350 THE STANDARD BLACK"/>
    <d v="2023-10-13T00:00:00"/>
    <n v="36"/>
    <s v="02.06.26"/>
    <x v="0"/>
    <m/>
    <m/>
    <m/>
    <m/>
    <m/>
    <m/>
    <m/>
    <m/>
    <m/>
    <m/>
    <n v="1"/>
    <m/>
    <m/>
    <n v="1"/>
    <m/>
    <m/>
    <m/>
    <m/>
    <m/>
    <m/>
    <m/>
    <m/>
    <m/>
    <m/>
    <m/>
    <m/>
    <m/>
    <m/>
    <m/>
    <m/>
    <m/>
    <n v="1"/>
    <m/>
    <m/>
    <n v="2"/>
    <m/>
    <m/>
    <m/>
    <m/>
    <m/>
    <m/>
    <m/>
    <m/>
    <m/>
    <m/>
    <m/>
    <m/>
    <m/>
    <m/>
    <m/>
    <m/>
    <m/>
    <m/>
    <m/>
    <m/>
    <m/>
    <m/>
    <m/>
    <m/>
    <m/>
    <m/>
    <m/>
    <m/>
    <m/>
    <m/>
    <m/>
    <m/>
    <m/>
    <m/>
    <m/>
    <m/>
    <m/>
    <m/>
    <m/>
    <m/>
    <m/>
    <m/>
    <m/>
    <m/>
    <m/>
    <m/>
    <m/>
    <m/>
    <m/>
    <m/>
    <m/>
    <m/>
    <m/>
    <m/>
    <m/>
    <m/>
    <m/>
    <m/>
    <m/>
    <x v="5"/>
    <x v="0"/>
    <s v="ZBHT0015"/>
    <s v="A2GAv03PBnez"/>
    <s v="Allocated"/>
    <s v="Promise To Pay (PTP)"/>
    <s v="Visited at customer residence address. Customer not meet at home discus about due amount with customer son ( umar ) Vehicle with son. Customer son promise to pay 1 emi after 3/4 days. "/>
    <d v="2026-06-10T00:00:00"/>
    <m/>
    <m/>
    <m/>
    <m/>
    <s v="132"/>
    <n v="7069"/>
    <n v="14162"/>
    <x v="0"/>
  </r>
  <r>
    <n v="458806785"/>
    <s v="SNEHAL NAMDEV KHANDARE"/>
    <m/>
    <x v="0"/>
    <m/>
    <m/>
    <m/>
    <m/>
    <n v="4591"/>
    <n v="6563"/>
    <n v="2227"/>
    <n v="11522"/>
    <x v="4"/>
    <s v="FLOW"/>
    <x v="0"/>
    <x v="10"/>
    <n v="40474"/>
    <n v="255"/>
    <n v="0"/>
    <n v="5400"/>
    <s v="13.05.26"/>
    <n v="0.13995788676385476"/>
    <n v="8.9614043050604865E-3"/>
    <s v="FLOW"/>
    <s v="-"/>
    <s v="PAID"/>
    <s v="-"/>
    <m/>
    <m/>
    <m/>
    <m/>
    <s v="-"/>
    <s v="-"/>
    <s v="AMBETHAN"/>
    <s v="-"/>
    <s v="-"/>
    <s v="-"/>
    <n v="12218"/>
    <n v="40474"/>
    <n v="57"/>
    <n v="67"/>
    <s v="FLOW"/>
    <m/>
    <m/>
    <m/>
    <m/>
    <s v="NPA"/>
    <s v="MH14KX7966"/>
    <s v="YAMAHA FZX"/>
    <d v="2023-07-03T00:00:00"/>
    <n v="42"/>
    <s v="02.06.26"/>
    <x v="0"/>
    <m/>
    <m/>
    <m/>
    <m/>
    <m/>
    <m/>
    <m/>
    <m/>
    <m/>
    <m/>
    <m/>
    <m/>
    <m/>
    <m/>
    <m/>
    <m/>
    <m/>
    <m/>
    <m/>
    <m/>
    <m/>
    <m/>
    <m/>
    <m/>
    <m/>
    <m/>
    <m/>
    <m/>
    <m/>
    <m/>
    <m/>
    <m/>
    <m/>
    <m/>
    <m/>
    <m/>
    <m/>
    <m/>
    <m/>
    <m/>
    <m/>
    <m/>
    <m/>
    <m/>
    <m/>
    <m/>
    <m/>
    <m/>
    <m/>
    <m/>
    <m/>
    <m/>
    <m/>
    <m/>
    <m/>
    <m/>
    <m/>
    <m/>
    <m/>
    <m/>
    <m/>
    <m/>
    <m/>
    <m/>
    <m/>
    <m/>
    <m/>
    <m/>
    <m/>
    <m/>
    <m/>
    <m/>
    <m/>
    <m/>
    <m/>
    <m/>
    <m/>
    <m/>
    <m/>
    <m/>
    <m/>
    <m/>
    <m/>
    <m/>
    <m/>
    <m/>
    <m/>
    <m/>
    <m/>
    <m/>
    <m/>
    <m/>
    <m/>
    <m/>
    <x v="3"/>
    <x v="1"/>
    <s v="ZBHT0010"/>
    <s v="kP2bb4nepm"/>
    <s v="Allocated"/>
    <e v="#N/A"/>
    <e v="#N/A"/>
    <e v="#N/A"/>
    <m/>
    <m/>
    <m/>
    <m/>
    <s v="368"/>
    <n v="2227"/>
    <n v="11522"/>
    <x v="0"/>
  </r>
  <r>
    <n v="462516053"/>
    <s v="SACHIN ARJUN LONDHE"/>
    <s v="ONLINE"/>
    <x v="8"/>
    <n v="3308"/>
    <m/>
    <m/>
    <m/>
    <n v="3305"/>
    <n v="9912"/>
    <n v="3863"/>
    <n v="10468"/>
    <x v="1"/>
    <s v="STABLE"/>
    <x v="1"/>
    <x v="12"/>
    <n v="40184"/>
    <n v="561"/>
    <n v="0"/>
    <n v="4050"/>
    <s v="STABLE"/>
    <n v="0.17559786585492418"/>
    <n v="1.0638764904841058E-2"/>
    <s v="STABLE"/>
    <s v="PAID"/>
    <s v="PAID"/>
    <s v="-"/>
    <m/>
    <m/>
    <m/>
    <m/>
    <s v="REPO"/>
    <s v="-"/>
    <s v="WAKAD"/>
    <s v="-"/>
    <s v="-"/>
    <s v="-"/>
    <n v="14523"/>
    <n v="40184"/>
    <n v="88"/>
    <n v="67"/>
    <s v="STABLE"/>
    <m/>
    <m/>
    <m/>
    <m/>
    <s v="REGULAR"/>
    <s v="MH14LM6573"/>
    <s v="SPLENDOR PLUS I3S BS6 FI DRUM SELF"/>
    <d v="2024-04-10T00:00:00"/>
    <n v="36"/>
    <s v="02.06.26"/>
    <x v="0"/>
    <m/>
    <n v="1"/>
    <m/>
    <m/>
    <m/>
    <m/>
    <m/>
    <m/>
    <m/>
    <m/>
    <m/>
    <m/>
    <m/>
    <m/>
    <m/>
    <m/>
    <m/>
    <m/>
    <m/>
    <m/>
    <m/>
    <m/>
    <m/>
    <m/>
    <m/>
    <m/>
    <m/>
    <m/>
    <m/>
    <m/>
    <m/>
    <m/>
    <m/>
    <m/>
    <m/>
    <m/>
    <m/>
    <m/>
    <m/>
    <m/>
    <m/>
    <m/>
    <m/>
    <m/>
    <m/>
    <m/>
    <m/>
    <m/>
    <m/>
    <m/>
    <m/>
    <m/>
    <m/>
    <m/>
    <m/>
    <m/>
    <m/>
    <m/>
    <m/>
    <m/>
    <m/>
    <m/>
    <m/>
    <m/>
    <m/>
    <m/>
    <m/>
    <m/>
    <m/>
    <m/>
    <m/>
    <m/>
    <m/>
    <m/>
    <m/>
    <m/>
    <m/>
    <m/>
    <m/>
    <m/>
    <m/>
    <m/>
    <m/>
    <m/>
    <m/>
    <m/>
    <m/>
    <m/>
    <m/>
    <m/>
    <m/>
    <m/>
    <m/>
    <m/>
    <x v="1"/>
    <x v="0"/>
    <s v="DUWT0030"/>
    <s v="A67XMq0GZ7"/>
    <s v="Allocated"/>
    <s v="Address Not Found (NC_ANF)"/>
    <s v="Address not found "/>
    <d v="2026-06-01T00:00:00"/>
    <m/>
    <m/>
    <m/>
    <m/>
    <s v="559"/>
    <n v="3863"/>
    <n v="13776"/>
    <x v="1"/>
  </r>
  <r>
    <n v="462801904"/>
    <s v="BHARATIBAI LIMBRAJ BHONG"/>
    <m/>
    <x v="0"/>
    <m/>
    <m/>
    <m/>
    <m/>
    <n v="3303"/>
    <n v="5242"/>
    <n v="2159"/>
    <n v="8878"/>
    <x v="4"/>
    <s v="FLOW"/>
    <x v="0"/>
    <x v="6"/>
    <n v="39832"/>
    <n v="220"/>
    <n v="0"/>
    <n v="6300"/>
    <s v="-"/>
    <n v="4.4553295330374616E-2"/>
    <n v="8.8192581973407444E-3"/>
    <s v="FLOW"/>
    <s v="-"/>
    <s v="-"/>
    <s v="-"/>
    <m/>
    <m/>
    <m/>
    <m/>
    <s v="-"/>
    <s v="-"/>
    <s v="ALEGAON PAGA"/>
    <s v="-"/>
    <s v="-"/>
    <s v="-"/>
    <n v="11762"/>
    <n v="39832"/>
    <n v="57"/>
    <n v="67"/>
    <s v="FLOW"/>
    <m/>
    <m/>
    <m/>
    <m/>
    <s v="NPA"/>
    <s v="MH12YE1688"/>
    <s v="SPLENDOR PLUS I3S XTEC"/>
    <d v="2024-05-04T00:00:00"/>
    <n v="36"/>
    <s v="02.06.26"/>
    <x v="0"/>
    <m/>
    <m/>
    <m/>
    <m/>
    <m/>
    <m/>
    <m/>
    <m/>
    <m/>
    <m/>
    <m/>
    <m/>
    <m/>
    <m/>
    <m/>
    <m/>
    <n v="1"/>
    <m/>
    <m/>
    <m/>
    <m/>
    <m/>
    <m/>
    <m/>
    <m/>
    <m/>
    <m/>
    <m/>
    <m/>
    <m/>
    <m/>
    <m/>
    <m/>
    <m/>
    <m/>
    <m/>
    <m/>
    <m/>
    <m/>
    <m/>
    <m/>
    <m/>
    <m/>
    <m/>
    <m/>
    <m/>
    <m/>
    <m/>
    <m/>
    <m/>
    <m/>
    <m/>
    <m/>
    <m/>
    <m/>
    <m/>
    <m/>
    <m/>
    <m/>
    <m/>
    <m/>
    <m/>
    <m/>
    <m/>
    <m/>
    <m/>
    <m/>
    <m/>
    <m/>
    <m/>
    <m/>
    <m/>
    <m/>
    <m/>
    <m/>
    <m/>
    <m/>
    <m/>
    <m/>
    <m/>
    <m/>
    <m/>
    <m/>
    <m/>
    <m/>
    <m/>
    <m/>
    <m/>
    <m/>
    <m/>
    <m/>
    <m/>
    <m/>
    <m/>
    <x v="1"/>
    <x v="0"/>
    <s v="ZBHT0024"/>
    <s v="B6fAgKv3sDM7"/>
    <s v="Allocated"/>
    <s v="Left Message (LMCB)"/>
    <s v="Father in law "/>
    <d v="2026-06-06T00:00:00"/>
    <m/>
    <m/>
    <m/>
    <m/>
    <s v="333"/>
    <n v="2159"/>
    <n v="8878"/>
    <x v="0"/>
  </r>
  <r>
    <n v="460723500"/>
    <s v="ARJUN ROHIDAS BHISE"/>
    <m/>
    <x v="0"/>
    <m/>
    <m/>
    <m/>
    <m/>
    <n v="2431"/>
    <n v="2195"/>
    <n v="2258"/>
    <n v="4743"/>
    <x v="0"/>
    <s v="FLOW"/>
    <x v="0"/>
    <x v="12"/>
    <n v="39766.080000000002"/>
    <n v="63"/>
    <n v="0"/>
    <n v="5886"/>
    <s v="22.05.26"/>
    <n v="3.9298150632712199E-2"/>
    <n v="2.2301266291740876E-3"/>
    <s v="FLOW"/>
    <s v="-"/>
    <s v="PTP"/>
    <s v="-"/>
    <m/>
    <m/>
    <m/>
    <m/>
    <s v="-"/>
    <s v="-"/>
    <s v="HINJEWADI"/>
    <s v="-"/>
    <s v="-"/>
    <s v="-"/>
    <n v="8144"/>
    <n v="39766.080000000002"/>
    <n v="27"/>
    <n v="37"/>
    <s v="FLOW"/>
    <m/>
    <m/>
    <m/>
    <m/>
    <s v="REGULAR"/>
    <s v="MH14LF4565"/>
    <s v="SPLENDOR PLUS I3S BS6 FI DRUM SELF"/>
    <d v="2023-11-16T00:00:00"/>
    <n v="48"/>
    <s v="02.06.26"/>
    <x v="0"/>
    <m/>
    <m/>
    <m/>
    <m/>
    <m/>
    <m/>
    <m/>
    <m/>
    <m/>
    <m/>
    <n v="1"/>
    <m/>
    <m/>
    <m/>
    <m/>
    <m/>
    <m/>
    <m/>
    <m/>
    <m/>
    <m/>
    <m/>
    <m/>
    <m/>
    <m/>
    <m/>
    <m/>
    <m/>
    <m/>
    <m/>
    <m/>
    <m/>
    <m/>
    <m/>
    <m/>
    <m/>
    <m/>
    <m/>
    <m/>
    <m/>
    <m/>
    <m/>
    <m/>
    <m/>
    <m/>
    <m/>
    <m/>
    <m/>
    <m/>
    <m/>
    <m/>
    <m/>
    <m/>
    <m/>
    <m/>
    <m/>
    <m/>
    <m/>
    <m/>
    <m/>
    <m/>
    <m/>
    <m/>
    <m/>
    <m/>
    <m/>
    <m/>
    <m/>
    <m/>
    <m/>
    <m/>
    <m/>
    <m/>
    <m/>
    <m/>
    <m/>
    <m/>
    <m/>
    <m/>
    <m/>
    <m/>
    <m/>
    <m/>
    <m/>
    <m/>
    <m/>
    <m/>
    <m/>
    <m/>
    <m/>
    <m/>
    <m/>
    <m/>
    <m/>
    <x v="1"/>
    <x v="0"/>
    <s v="DUWT0030"/>
    <s v="G2hG_M-LpNMm"/>
    <s v="Allocated"/>
    <s v="Left Message (LMCB)"/>
    <s v="Left message to wife "/>
    <d v="2026-06-04T00:00:00"/>
    <m/>
    <m/>
    <m/>
    <m/>
    <s v="117"/>
    <n v="2258"/>
    <n v="4743"/>
    <x v="0"/>
  </r>
  <r>
    <n v="460094148"/>
    <s v="AKSHAY SHIVAJI SONAWANE"/>
    <m/>
    <x v="0"/>
    <m/>
    <m/>
    <m/>
    <m/>
    <n v="3620"/>
    <n v="3669"/>
    <n v="123"/>
    <n v="7415"/>
    <x v="4"/>
    <s v="FLOW"/>
    <x v="0"/>
    <x v="16"/>
    <n v="39740.65"/>
    <n v="74"/>
    <n v="0"/>
    <n v="3576.43"/>
    <s v="-"/>
    <n v="0.50544129046945885"/>
    <n v="8.799032267527351E-3"/>
    <s v="FLOW"/>
    <s v="-"/>
    <s v="-"/>
    <s v="-"/>
    <m/>
    <m/>
    <m/>
    <m/>
    <s v="-"/>
    <s v="-"/>
    <s v="KESNAND"/>
    <s v="-"/>
    <s v="-"/>
    <s v="-"/>
    <n v="7319.43"/>
    <n v="39740.65"/>
    <n v="57"/>
    <n v="67"/>
    <s v="FLOW"/>
    <m/>
    <m/>
    <m/>
    <m/>
    <s v="NPA"/>
    <s v="MH17CZ5619"/>
    <s v="BAJAJ PULSAR 125 CARBON SPLIT DISC"/>
    <d v="2023-10-12T00:00:00"/>
    <n v="42"/>
    <s v="02.06.26"/>
    <x v="0"/>
    <m/>
    <m/>
    <m/>
    <m/>
    <m/>
    <m/>
    <m/>
    <m/>
    <m/>
    <m/>
    <m/>
    <m/>
    <m/>
    <m/>
    <m/>
    <m/>
    <n v="1"/>
    <m/>
    <m/>
    <m/>
    <m/>
    <m/>
    <m/>
    <m/>
    <m/>
    <m/>
    <m/>
    <m/>
    <m/>
    <m/>
    <m/>
    <m/>
    <m/>
    <m/>
    <m/>
    <m/>
    <m/>
    <m/>
    <m/>
    <m/>
    <m/>
    <m/>
    <m/>
    <m/>
    <m/>
    <m/>
    <m/>
    <m/>
    <m/>
    <m/>
    <m/>
    <m/>
    <m/>
    <m/>
    <m/>
    <m/>
    <m/>
    <m/>
    <m/>
    <m/>
    <m/>
    <m/>
    <m/>
    <m/>
    <m/>
    <m/>
    <m/>
    <m/>
    <m/>
    <m/>
    <m/>
    <m/>
    <m/>
    <m/>
    <m/>
    <m/>
    <m/>
    <m/>
    <m/>
    <m/>
    <m/>
    <m/>
    <m/>
    <m/>
    <m/>
    <m/>
    <m/>
    <m/>
    <m/>
    <m/>
    <m/>
    <m/>
    <m/>
    <m/>
    <x v="1"/>
    <x v="0"/>
    <s v="DUWT0021"/>
    <s v="A2iPGm0G5z"/>
    <s v="Allocated"/>
    <s v="Shifted (NC_SFTD)"/>
    <s v="Customer SHIFTED from residence address "/>
    <d v="2026-06-06T00:00:00"/>
    <m/>
    <m/>
    <m/>
    <m/>
    <s v="126"/>
    <n v="123"/>
    <n v="7415"/>
    <x v="0"/>
  </r>
  <r>
    <n v="468012757"/>
    <s v="ANWAR SUBHAN ANSARI"/>
    <m/>
    <x v="0"/>
    <m/>
    <m/>
    <m/>
    <m/>
    <n v="3753"/>
    <n v="3995"/>
    <n v="3873"/>
    <n v="7830"/>
    <x v="0"/>
    <s v="FLOW"/>
    <x v="0"/>
    <x v="12"/>
    <n v="39591"/>
    <n v="0"/>
    <n v="0"/>
    <n v="450"/>
    <s v="-"/>
    <n v="3.9125130807454708E-2"/>
    <n v="2.2203079452546314E-3"/>
    <s v="FLOW"/>
    <s v="-"/>
    <s v="-"/>
    <s v="-"/>
    <m/>
    <m/>
    <m/>
    <m/>
    <s v="-"/>
    <s v="-"/>
    <s v="MARUNJI"/>
    <s v="-"/>
    <s v="-"/>
    <s v="-"/>
    <n v="4445"/>
    <n v="39591"/>
    <n v="22"/>
    <n v="32"/>
    <s v="FLOW"/>
    <m/>
    <m/>
    <m/>
    <m/>
    <s v="REGULAR"/>
    <s v="MH14LM5338"/>
    <s v="SPLENDOR PLUS I3S BS6 FI DRUM SELF"/>
    <d v="2026-04-01T00:00:00"/>
    <n v="12"/>
    <s v="02.06.26"/>
    <x v="0"/>
    <m/>
    <m/>
    <m/>
    <m/>
    <m/>
    <m/>
    <m/>
    <m/>
    <m/>
    <m/>
    <m/>
    <m/>
    <m/>
    <m/>
    <m/>
    <m/>
    <n v="1"/>
    <m/>
    <m/>
    <m/>
    <m/>
    <m/>
    <m/>
    <m/>
    <m/>
    <m/>
    <m/>
    <m/>
    <m/>
    <m/>
    <m/>
    <m/>
    <m/>
    <m/>
    <m/>
    <m/>
    <m/>
    <m/>
    <m/>
    <m/>
    <m/>
    <m/>
    <m/>
    <m/>
    <m/>
    <m/>
    <m/>
    <m/>
    <m/>
    <m/>
    <m/>
    <m/>
    <m/>
    <m/>
    <m/>
    <m/>
    <m/>
    <m/>
    <m/>
    <m/>
    <m/>
    <m/>
    <m/>
    <m/>
    <m/>
    <m/>
    <m/>
    <m/>
    <m/>
    <m/>
    <m/>
    <m/>
    <m/>
    <m/>
    <m/>
    <m/>
    <m/>
    <m/>
    <m/>
    <m/>
    <m/>
    <m/>
    <m/>
    <m/>
    <m/>
    <m/>
    <m/>
    <m/>
    <m/>
    <m/>
    <m/>
    <m/>
    <m/>
    <m/>
    <x v="1"/>
    <x v="0"/>
    <s v="DUWT0030"/>
    <s v="BowtrqQzGB1"/>
    <s v="Allocated"/>
    <s v="Address Not Found (NC_ANF)"/>
    <s v="Address not found "/>
    <d v="2026-06-06T00:00:00"/>
    <m/>
    <m/>
    <m/>
    <m/>
    <s v="82"/>
    <n v="3995"/>
    <n v="7830"/>
    <x v="0"/>
  </r>
  <r>
    <n v="460545508"/>
    <s v="JYOTSNA RAJENDRA AMALE"/>
    <m/>
    <x v="0"/>
    <m/>
    <m/>
    <m/>
    <m/>
    <n v="2380"/>
    <n v="2368"/>
    <n v="2441"/>
    <n v="4748"/>
    <x v="0"/>
    <s v="FLOW"/>
    <x v="0"/>
    <x v="9"/>
    <n v="38937.9"/>
    <n v="73"/>
    <n v="0"/>
    <n v="5946"/>
    <s v="STABLE"/>
    <n v="1.6792291337799893E-2"/>
    <n v="2.1836813604488477E-3"/>
    <s v="FLOW"/>
    <s v="-"/>
    <s v="-"/>
    <s v="-"/>
    <m/>
    <m/>
    <m/>
    <m/>
    <s v="-"/>
    <s v="-"/>
    <s v="JUNNAR"/>
    <s v="-"/>
    <s v="-"/>
    <s v="-"/>
    <n v="8387"/>
    <n v="38937.9"/>
    <n v="27"/>
    <n v="37"/>
    <s v="FLOW"/>
    <m/>
    <m/>
    <m/>
    <m/>
    <s v="NPA"/>
    <s v="MH14LG1669"/>
    <s v="HONDA SHINE 100 OBD2"/>
    <d v="2023-11-08T00:00:00"/>
    <n v="48"/>
    <s v="02.06.26"/>
    <x v="0"/>
    <m/>
    <m/>
    <m/>
    <m/>
    <m/>
    <m/>
    <m/>
    <m/>
    <m/>
    <m/>
    <m/>
    <m/>
    <m/>
    <m/>
    <m/>
    <m/>
    <m/>
    <m/>
    <m/>
    <m/>
    <m/>
    <m/>
    <m/>
    <m/>
    <m/>
    <m/>
    <m/>
    <m/>
    <m/>
    <m/>
    <m/>
    <m/>
    <m/>
    <m/>
    <m/>
    <m/>
    <m/>
    <m/>
    <m/>
    <m/>
    <m/>
    <m/>
    <m/>
    <m/>
    <m/>
    <m/>
    <m/>
    <m/>
    <m/>
    <m/>
    <m/>
    <m/>
    <m/>
    <m/>
    <m/>
    <m/>
    <m/>
    <m/>
    <m/>
    <m/>
    <m/>
    <m/>
    <m/>
    <m/>
    <m/>
    <m/>
    <m/>
    <m/>
    <m/>
    <m/>
    <m/>
    <m/>
    <m/>
    <m/>
    <m/>
    <m/>
    <m/>
    <m/>
    <m/>
    <m/>
    <m/>
    <m/>
    <m/>
    <m/>
    <m/>
    <m/>
    <m/>
    <m/>
    <m/>
    <m/>
    <m/>
    <m/>
    <m/>
    <m/>
    <x v="3"/>
    <x v="1"/>
    <s v="ZBHT0021"/>
    <e v="#N/A"/>
    <e v="#N/A"/>
    <e v="#N/A"/>
    <e v="#N/A"/>
    <e v="#N/A"/>
    <m/>
    <m/>
    <m/>
    <m/>
    <n v="0"/>
    <n v="2441"/>
    <n v="4748"/>
    <x v="0"/>
  </r>
  <r>
    <n v="464470722"/>
    <s v="ARCHANA ASHOK KULAL"/>
    <m/>
    <x v="0"/>
    <m/>
    <m/>
    <m/>
    <m/>
    <n v="5289"/>
    <n v="10245"/>
    <n v="5256"/>
    <n v="15983"/>
    <x v="4"/>
    <s v="FLOW"/>
    <x v="0"/>
    <x v="16"/>
    <n v="38885"/>
    <n v="300"/>
    <n v="0"/>
    <n v="2303.5300000000002"/>
    <s v="-"/>
    <n v="0.49455870953054126"/>
    <n v="8.6095816178849878E-3"/>
    <s v="FLOW"/>
    <s v="-"/>
    <s v="-"/>
    <s v="-"/>
    <m/>
    <m/>
    <m/>
    <m/>
    <m/>
    <m/>
    <s v="WAGHOLI"/>
    <m/>
    <m/>
    <m/>
    <n v="12848.53"/>
    <n v="38885"/>
    <n v="57"/>
    <n v="67"/>
    <s v="FLOW"/>
    <m/>
    <m/>
    <m/>
    <m/>
    <s v="-"/>
    <s v="MH28BZ8530"/>
    <s v="HONDA ACTIVA 125 DISC BSVI"/>
    <d v="2024-10-28T00:00:00"/>
    <n v="24"/>
    <s v="10.06.26"/>
    <x v="0"/>
    <m/>
    <m/>
    <m/>
    <m/>
    <m/>
    <m/>
    <m/>
    <m/>
    <m/>
    <m/>
    <m/>
    <m/>
    <m/>
    <m/>
    <m/>
    <m/>
    <m/>
    <m/>
    <m/>
    <m/>
    <m/>
    <m/>
    <m/>
    <m/>
    <m/>
    <m/>
    <m/>
    <m/>
    <m/>
    <m/>
    <m/>
    <n v="1"/>
    <m/>
    <m/>
    <m/>
    <m/>
    <m/>
    <m/>
    <m/>
    <m/>
    <m/>
    <m/>
    <m/>
    <m/>
    <m/>
    <m/>
    <m/>
    <m/>
    <m/>
    <m/>
    <m/>
    <m/>
    <m/>
    <m/>
    <m/>
    <m/>
    <m/>
    <m/>
    <m/>
    <m/>
    <m/>
    <m/>
    <m/>
    <m/>
    <m/>
    <m/>
    <m/>
    <m/>
    <m/>
    <m/>
    <m/>
    <m/>
    <m/>
    <m/>
    <m/>
    <m/>
    <m/>
    <m/>
    <m/>
    <m/>
    <m/>
    <m/>
    <m/>
    <m/>
    <m/>
    <m/>
    <m/>
    <m/>
    <m/>
    <m/>
    <m/>
    <m/>
    <m/>
    <m/>
    <x v="1"/>
    <x v="0"/>
    <s v="DUWT0021"/>
    <s v="A6-g-mZz7z"/>
    <s v="Allocated"/>
    <m/>
    <m/>
    <m/>
    <m/>
    <m/>
    <m/>
    <m/>
    <s v="449"/>
    <n v="5256"/>
    <n v="15983"/>
    <x v="2"/>
  </r>
  <r>
    <n v="466805634"/>
    <s v="MD ISRAFIL ANSARI"/>
    <m/>
    <x v="0"/>
    <m/>
    <m/>
    <m/>
    <m/>
    <n v="3886"/>
    <n v="3886"/>
    <n v="3921"/>
    <n v="7872"/>
    <x v="0"/>
    <s v="FLOW"/>
    <x v="0"/>
    <x v="3"/>
    <n v="38761"/>
    <n v="35"/>
    <n v="0"/>
    <n v="450"/>
    <s v="-"/>
    <n v="5.3873648926552151E-2"/>
    <n v="2.1737606088761277E-3"/>
    <s v="FLOW"/>
    <s v="-"/>
    <s v="-"/>
    <s v="-"/>
    <m/>
    <m/>
    <m/>
    <m/>
    <m/>
    <m/>
    <s v="CHAKAN"/>
    <m/>
    <m/>
    <m/>
    <n v="4371"/>
    <n v="38761"/>
    <n v="26"/>
    <n v="36"/>
    <s v="FLOW"/>
    <m/>
    <m/>
    <m/>
    <m/>
    <s v="-"/>
    <s v="MH14LQ3032"/>
    <s v="SUZUKI BURGMAN STREET EX"/>
    <d v="2025-09-02T00:00:00"/>
    <n v="18"/>
    <s v="10.06.26"/>
    <x v="0"/>
    <m/>
    <m/>
    <m/>
    <m/>
    <m/>
    <m/>
    <m/>
    <m/>
    <m/>
    <m/>
    <m/>
    <m/>
    <m/>
    <m/>
    <m/>
    <m/>
    <m/>
    <m/>
    <m/>
    <m/>
    <m/>
    <m/>
    <m/>
    <m/>
    <m/>
    <m/>
    <m/>
    <m/>
    <m/>
    <m/>
    <m/>
    <m/>
    <m/>
    <m/>
    <n v="1"/>
    <m/>
    <m/>
    <m/>
    <m/>
    <m/>
    <m/>
    <m/>
    <m/>
    <m/>
    <m/>
    <m/>
    <m/>
    <m/>
    <m/>
    <m/>
    <m/>
    <m/>
    <m/>
    <m/>
    <m/>
    <m/>
    <m/>
    <m/>
    <m/>
    <m/>
    <m/>
    <m/>
    <m/>
    <m/>
    <m/>
    <m/>
    <m/>
    <m/>
    <m/>
    <m/>
    <m/>
    <m/>
    <m/>
    <m/>
    <m/>
    <m/>
    <m/>
    <m/>
    <m/>
    <m/>
    <m/>
    <m/>
    <m/>
    <m/>
    <m/>
    <m/>
    <m/>
    <m/>
    <m/>
    <m/>
    <m/>
    <m/>
    <m/>
    <m/>
    <x v="1"/>
    <x v="0"/>
    <s v="DUWT0017"/>
    <s v="A2G7qp11Z1m"/>
    <s v="Allocated"/>
    <m/>
    <m/>
    <m/>
    <m/>
    <m/>
    <m/>
    <m/>
    <s v="100"/>
    <n v="3921"/>
    <n v="7872"/>
    <x v="2"/>
  </r>
  <r>
    <n v="461511012"/>
    <s v="NANDA SHANKAR MANJULE"/>
    <m/>
    <x v="0"/>
    <m/>
    <m/>
    <m/>
    <m/>
    <n v="4467"/>
    <n v="5923.89"/>
    <n v="1672.8899999999994"/>
    <n v="10390.89"/>
    <x v="4"/>
    <s v="FLOW"/>
    <x v="0"/>
    <x v="4"/>
    <n v="38649.919999999998"/>
    <n v="216"/>
    <n v="0"/>
    <n v="900"/>
    <s v="FLOW"/>
    <n v="0.28515735554038651"/>
    <n v="8.5575322300302254E-3"/>
    <s v="FLOW"/>
    <s v="-"/>
    <s v="NC"/>
    <s v="-"/>
    <m/>
    <m/>
    <m/>
    <m/>
    <s v="-"/>
    <s v="-"/>
    <s v="BHOSARI"/>
    <s v="-"/>
    <s v="-"/>
    <s v="-"/>
    <n v="7039.89"/>
    <n v="38649.919999999998"/>
    <n v="57"/>
    <n v="67"/>
    <s v="FLOW"/>
    <m/>
    <m/>
    <m/>
    <m/>
    <s v="REGULAR"/>
    <s v="MH14LH0427"/>
    <s v="HONDA UNICORN 160 BSVI"/>
    <d v="2024-01-15T00:00:00"/>
    <n v="36"/>
    <s v="02.06.26"/>
    <x v="0"/>
    <m/>
    <m/>
    <m/>
    <m/>
    <m/>
    <m/>
    <m/>
    <m/>
    <m/>
    <m/>
    <n v="1"/>
    <m/>
    <m/>
    <m/>
    <m/>
    <m/>
    <m/>
    <m/>
    <m/>
    <m/>
    <m/>
    <m/>
    <m/>
    <m/>
    <m/>
    <m/>
    <m/>
    <m/>
    <m/>
    <m/>
    <m/>
    <m/>
    <m/>
    <m/>
    <m/>
    <m/>
    <m/>
    <m/>
    <m/>
    <m/>
    <m/>
    <m/>
    <m/>
    <m/>
    <m/>
    <m/>
    <m/>
    <m/>
    <m/>
    <m/>
    <m/>
    <m/>
    <m/>
    <m/>
    <m/>
    <m/>
    <m/>
    <m/>
    <m/>
    <m/>
    <m/>
    <m/>
    <m/>
    <m/>
    <m/>
    <m/>
    <m/>
    <m/>
    <m/>
    <m/>
    <m/>
    <m/>
    <m/>
    <m/>
    <m/>
    <m/>
    <m/>
    <m/>
    <m/>
    <m/>
    <m/>
    <m/>
    <m/>
    <m/>
    <m/>
    <m/>
    <m/>
    <m/>
    <m/>
    <m/>
    <m/>
    <m/>
    <m/>
    <m/>
    <x v="1"/>
    <x v="0"/>
    <s v="DUWT0025"/>
    <e v="#N/A"/>
    <e v="#N/A"/>
    <e v="#N/A"/>
    <e v="#N/A"/>
    <e v="#N/A"/>
    <m/>
    <m/>
    <m/>
    <m/>
    <n v="0"/>
    <n v="1672.8899999999994"/>
    <n v="10390.89"/>
    <x v="0"/>
  </r>
  <r>
    <n v="462702660"/>
    <s v="SHAMRAO BHIKAJI ZENDE"/>
    <m/>
    <x v="0"/>
    <m/>
    <m/>
    <m/>
    <m/>
    <n v="3151"/>
    <n v="6178"/>
    <n v="3235"/>
    <n v="9650"/>
    <x v="4"/>
    <s v="FLOW"/>
    <x v="0"/>
    <x v="6"/>
    <n v="38588"/>
    <n v="208"/>
    <n v="0"/>
    <n v="0"/>
    <s v="FLOW"/>
    <n v="4.3161843748958019E-2"/>
    <n v="8.5438224372109024E-3"/>
    <s v="FLOW"/>
    <s v="-"/>
    <s v="PTP"/>
    <s v="-"/>
    <m/>
    <m/>
    <m/>
    <m/>
    <s v="-"/>
    <s v="-"/>
    <s v="AMBALE"/>
    <s v="-"/>
    <s v="-"/>
    <s v="-"/>
    <n v="6386"/>
    <n v="38588"/>
    <n v="57"/>
    <n v="67"/>
    <s v="FLOW"/>
    <m/>
    <m/>
    <m/>
    <m/>
    <s v="REGULAR"/>
    <s v="MH12XL2984"/>
    <s v="SPLENDOR PLUS I3S XTEC"/>
    <d v="2024-04-26T00:00:00"/>
    <n v="36"/>
    <s v="02.06.26"/>
    <x v="0"/>
    <m/>
    <m/>
    <m/>
    <m/>
    <m/>
    <m/>
    <m/>
    <m/>
    <m/>
    <m/>
    <m/>
    <m/>
    <m/>
    <n v="1"/>
    <m/>
    <m/>
    <m/>
    <m/>
    <m/>
    <m/>
    <m/>
    <m/>
    <m/>
    <m/>
    <m/>
    <m/>
    <m/>
    <m/>
    <m/>
    <m/>
    <m/>
    <m/>
    <m/>
    <m/>
    <m/>
    <m/>
    <m/>
    <m/>
    <m/>
    <m/>
    <m/>
    <m/>
    <m/>
    <m/>
    <m/>
    <m/>
    <m/>
    <m/>
    <m/>
    <m/>
    <m/>
    <m/>
    <m/>
    <m/>
    <m/>
    <m/>
    <m/>
    <m/>
    <m/>
    <m/>
    <m/>
    <m/>
    <m/>
    <m/>
    <m/>
    <m/>
    <m/>
    <m/>
    <m/>
    <m/>
    <m/>
    <m/>
    <m/>
    <m/>
    <m/>
    <m/>
    <m/>
    <m/>
    <m/>
    <m/>
    <m/>
    <m/>
    <m/>
    <m/>
    <m/>
    <m/>
    <m/>
    <m/>
    <m/>
    <m/>
    <m/>
    <m/>
    <m/>
    <m/>
    <x v="1"/>
    <x v="0"/>
    <s v="ZBHT0024"/>
    <s v="BPg7sTLkEc"/>
    <s v="Allocated"/>
    <s v="Left Message (LMCB)"/>
    <s v="Meet mother "/>
    <d v="2026-06-05T00:00:00"/>
    <m/>
    <m/>
    <m/>
    <m/>
    <s v="321"/>
    <n v="3235"/>
    <n v="9650"/>
    <x v="0"/>
  </r>
  <r>
    <n v="461100108"/>
    <s v="MADHAV KISHANRAO HULGUNDE"/>
    <m/>
    <x v="0"/>
    <m/>
    <m/>
    <m/>
    <m/>
    <n v="3822"/>
    <n v="16312"/>
    <n v="2201"/>
    <n v="20134"/>
    <x v="5"/>
    <s v="FLOW"/>
    <x v="0"/>
    <x v="3"/>
    <n v="38518"/>
    <n v="1177"/>
    <n v="0"/>
    <n v="6300"/>
    <s v="FLOW"/>
    <n v="0.6131584393256817"/>
    <n v="1.87492325533835E-2"/>
    <s v="FLOW"/>
    <s v="-"/>
    <s v="OS"/>
    <s v="-"/>
    <m/>
    <m/>
    <m/>
    <m/>
    <s v="REPO"/>
    <s v="-"/>
    <s v="KURULI"/>
    <s v="-"/>
    <s v="-"/>
    <s v="-"/>
    <n v="23789"/>
    <n v="38518"/>
    <n v="147"/>
    <n v="157"/>
    <s v="FLOW"/>
    <m/>
    <m/>
    <m/>
    <m/>
    <s v="NPA"/>
    <s v="MH26CL1468"/>
    <s v="BAJAJ PULSAR 125 NEONDISC SPLIT CBS"/>
    <d v="2023-12-12T00:00:00"/>
    <n v="36"/>
    <s v="02.06.26"/>
    <x v="0"/>
    <m/>
    <m/>
    <m/>
    <m/>
    <m/>
    <m/>
    <m/>
    <m/>
    <m/>
    <m/>
    <m/>
    <m/>
    <m/>
    <m/>
    <m/>
    <m/>
    <m/>
    <m/>
    <m/>
    <m/>
    <m/>
    <m/>
    <m/>
    <m/>
    <m/>
    <m/>
    <m/>
    <m/>
    <m/>
    <m/>
    <m/>
    <m/>
    <m/>
    <m/>
    <m/>
    <m/>
    <m/>
    <m/>
    <m/>
    <m/>
    <m/>
    <m/>
    <m/>
    <m/>
    <m/>
    <m/>
    <m/>
    <m/>
    <m/>
    <m/>
    <m/>
    <m/>
    <m/>
    <m/>
    <m/>
    <m/>
    <m/>
    <m/>
    <m/>
    <m/>
    <m/>
    <m/>
    <m/>
    <m/>
    <m/>
    <m/>
    <m/>
    <m/>
    <m/>
    <m/>
    <m/>
    <m/>
    <m/>
    <m/>
    <m/>
    <m/>
    <m/>
    <m/>
    <m/>
    <m/>
    <m/>
    <m/>
    <m/>
    <m/>
    <m/>
    <m/>
    <m/>
    <m/>
    <m/>
    <m/>
    <m/>
    <n v="1"/>
    <m/>
    <m/>
    <x v="1"/>
    <x v="0"/>
    <s v="DUWT0017"/>
    <e v="#N/A"/>
    <e v="#N/A"/>
    <e v="#N/A"/>
    <e v="#N/A"/>
    <e v="#N/A"/>
    <m/>
    <m/>
    <m/>
    <m/>
    <n v="0"/>
    <n v="2201"/>
    <n v="20134"/>
    <x v="0"/>
  </r>
  <r>
    <n v="463696870"/>
    <s v="SAI SUNIL RAYKAR"/>
    <m/>
    <x v="0"/>
    <m/>
    <m/>
    <m/>
    <m/>
    <n v="4608"/>
    <n v="27616"/>
    <n v="6321"/>
    <n v="34429"/>
    <x v="3"/>
    <s v="FLOW"/>
    <x v="0"/>
    <x v="0"/>
    <n v="38219"/>
    <n v="1745"/>
    <n v="0"/>
    <n v="6298.34"/>
    <s v="-"/>
    <n v="0.14231667219017757"/>
    <n v="1.6054718938261811E-2"/>
    <s v="FLOW"/>
    <s v="-"/>
    <s v="-"/>
    <s v="-"/>
    <m/>
    <m/>
    <m/>
    <m/>
    <s v="REPO"/>
    <s v="-"/>
    <s v="KHADAKI"/>
    <s v="-"/>
    <s v="-"/>
    <s v="-"/>
    <n v="35659.339999999997"/>
    <n v="38219"/>
    <n v="178"/>
    <n v="188"/>
    <s v="FLOW"/>
    <m/>
    <m/>
    <m/>
    <m/>
    <s v="NPA"/>
    <s v="MH12XC2676"/>
    <s v="JUPITER SMW"/>
    <d v="2024-08-08T00:00:00"/>
    <n v="24"/>
    <s v="02.06.26"/>
    <x v="0"/>
    <m/>
    <m/>
    <m/>
    <m/>
    <m/>
    <m/>
    <m/>
    <m/>
    <m/>
    <m/>
    <m/>
    <m/>
    <m/>
    <m/>
    <m/>
    <m/>
    <m/>
    <m/>
    <m/>
    <m/>
    <m/>
    <m/>
    <m/>
    <m/>
    <m/>
    <n v="1"/>
    <m/>
    <m/>
    <m/>
    <m/>
    <m/>
    <m/>
    <m/>
    <m/>
    <m/>
    <m/>
    <m/>
    <m/>
    <m/>
    <m/>
    <m/>
    <m/>
    <m/>
    <m/>
    <m/>
    <m/>
    <m/>
    <m/>
    <m/>
    <m/>
    <m/>
    <m/>
    <m/>
    <m/>
    <m/>
    <m/>
    <m/>
    <m/>
    <m/>
    <m/>
    <m/>
    <m/>
    <m/>
    <m/>
    <m/>
    <m/>
    <m/>
    <m/>
    <m/>
    <m/>
    <m/>
    <m/>
    <m/>
    <m/>
    <m/>
    <m/>
    <m/>
    <m/>
    <m/>
    <m/>
    <m/>
    <m/>
    <m/>
    <m/>
    <m/>
    <m/>
    <m/>
    <m/>
    <m/>
    <m/>
    <m/>
    <m/>
    <m/>
    <m/>
    <x v="1"/>
    <x v="0"/>
    <s v="DUWT0031"/>
    <s v="B6umtwn4NJc"/>
    <s v="Allocated"/>
    <s v="Door Locked (NC_DL)"/>
    <s v="Customer house is door locked "/>
    <d v="2026-06-09T00:00:00"/>
    <m/>
    <m/>
    <m/>
    <m/>
    <s v="2205"/>
    <n v="6321"/>
    <n v="34429"/>
    <x v="0"/>
  </r>
  <r>
    <n v="463295962"/>
    <s v="PRASAD ASHOK TAJANE"/>
    <m/>
    <x v="0"/>
    <m/>
    <m/>
    <m/>
    <s v="BANK STABLE 11"/>
    <n v="5988"/>
    <n v="27926.98"/>
    <n v="4977.9799999999959"/>
    <n v="35231.979999999996"/>
    <x v="5"/>
    <s v="STABLE"/>
    <x v="0"/>
    <x v="8"/>
    <n v="38136.980000000003"/>
    <n v="1003"/>
    <n v="0"/>
    <n v="6300"/>
    <s v="FLOW"/>
    <n v="0.39602683226758995"/>
    <n v="1.8563765172224297E-2"/>
    <s v="STABLE"/>
    <s v="PAID"/>
    <s v="LMCB"/>
    <s v="-"/>
    <m/>
    <m/>
    <m/>
    <m/>
    <s v="REPO"/>
    <s v="-"/>
    <s v="AWASARI BK"/>
    <s v="-"/>
    <s v="-"/>
    <s v="-"/>
    <n v="35229.980000000003"/>
    <n v="38136.980000000003"/>
    <n v="147"/>
    <n v="126"/>
    <s v="STABLE"/>
    <m/>
    <m/>
    <m/>
    <m/>
    <s v="NPA"/>
    <s v="MH14LR5025"/>
    <s v="FZS FI V3 ABS DARKNIGHT BSVI"/>
    <d v="2024-06-24T00:00:00"/>
    <n v="24"/>
    <s v="02.06.26"/>
    <x v="0"/>
    <m/>
    <m/>
    <m/>
    <m/>
    <m/>
    <m/>
    <m/>
    <m/>
    <m/>
    <m/>
    <n v="1"/>
    <m/>
    <m/>
    <m/>
    <m/>
    <m/>
    <m/>
    <m/>
    <m/>
    <m/>
    <m/>
    <m/>
    <m/>
    <m/>
    <m/>
    <m/>
    <m/>
    <m/>
    <m/>
    <m/>
    <m/>
    <m/>
    <m/>
    <m/>
    <m/>
    <m/>
    <m/>
    <m/>
    <m/>
    <m/>
    <m/>
    <m/>
    <m/>
    <m/>
    <m/>
    <m/>
    <m/>
    <m/>
    <m/>
    <m/>
    <m/>
    <m/>
    <m/>
    <m/>
    <m/>
    <m/>
    <m/>
    <m/>
    <m/>
    <m/>
    <m/>
    <m/>
    <m/>
    <m/>
    <m/>
    <m/>
    <m/>
    <m/>
    <m/>
    <m/>
    <m/>
    <m/>
    <m/>
    <m/>
    <m/>
    <m/>
    <m/>
    <m/>
    <m/>
    <m/>
    <m/>
    <m/>
    <m/>
    <m/>
    <m/>
    <m/>
    <m/>
    <m/>
    <m/>
    <m/>
    <m/>
    <m/>
    <m/>
    <m/>
    <x v="1"/>
    <x v="0"/>
    <s v="DUWT0029"/>
    <s v="A6Nvka-qsDM7"/>
    <s v="Allocated"/>
    <s v="Promise To Pay (PTP)"/>
    <s v="Promise to pay 10 Jun "/>
    <d v="2026-06-10T00:00:00"/>
    <m/>
    <m/>
    <m/>
    <m/>
    <s v="1317"/>
    <n v="4977.9799999999959"/>
    <n v="35231.979999999996"/>
    <x v="0"/>
  </r>
  <r>
    <n v="460523159"/>
    <s v="ASHUTOSH BABA LONDHE"/>
    <m/>
    <x v="0"/>
    <m/>
    <m/>
    <m/>
    <m/>
    <n v="5730"/>
    <n v="5724"/>
    <n v="5861"/>
    <n v="11728"/>
    <x v="0"/>
    <s v="FLOW"/>
    <x v="0"/>
    <x v="15"/>
    <n v="38057.32"/>
    <n v="137"/>
    <n v="0"/>
    <n v="5850"/>
    <s v="29.05.26"/>
    <n v="5.5874263893557645E-2"/>
    <n v="2.1342974406076635E-3"/>
    <s v="FLOW"/>
    <s v="-"/>
    <s v="PTP"/>
    <s v="-"/>
    <m/>
    <m/>
    <m/>
    <m/>
    <s v="-"/>
    <s v="-"/>
    <s v="BHAWANI PETH"/>
    <s v="-"/>
    <s v="-"/>
    <s v="-"/>
    <n v="11711"/>
    <n v="38057.32"/>
    <n v="27"/>
    <n v="37"/>
    <s v="FLOW"/>
    <m/>
    <m/>
    <m/>
    <m/>
    <s v="REGULAR"/>
    <s v="MH12WC6082"/>
    <s v="BULLET 350 MILITARY RED"/>
    <d v="2023-11-07T00:00:00"/>
    <n v="36"/>
    <s v="02.06.26"/>
    <x v="0"/>
    <m/>
    <m/>
    <m/>
    <m/>
    <m/>
    <m/>
    <m/>
    <m/>
    <m/>
    <m/>
    <m/>
    <m/>
    <m/>
    <n v="1"/>
    <m/>
    <m/>
    <m/>
    <m/>
    <m/>
    <m/>
    <m/>
    <m/>
    <m/>
    <m/>
    <m/>
    <m/>
    <m/>
    <m/>
    <m/>
    <m/>
    <m/>
    <m/>
    <m/>
    <m/>
    <m/>
    <m/>
    <m/>
    <m/>
    <m/>
    <m/>
    <m/>
    <m/>
    <m/>
    <m/>
    <m/>
    <m/>
    <m/>
    <m/>
    <m/>
    <m/>
    <m/>
    <m/>
    <m/>
    <m/>
    <m/>
    <m/>
    <m/>
    <m/>
    <m/>
    <m/>
    <m/>
    <m/>
    <m/>
    <m/>
    <m/>
    <m/>
    <m/>
    <m/>
    <m/>
    <m/>
    <m/>
    <m/>
    <m/>
    <m/>
    <m/>
    <m/>
    <m/>
    <m/>
    <m/>
    <m/>
    <m/>
    <m/>
    <m/>
    <m/>
    <m/>
    <m/>
    <m/>
    <m/>
    <m/>
    <m/>
    <m/>
    <m/>
    <m/>
    <m/>
    <x v="1"/>
    <x v="0"/>
    <s v="DUWT0014"/>
    <s v="AoZzvJ3pOMz"/>
    <s v="Allocated"/>
    <s v="Promise To Pay (PTP)"/>
    <s v="Customer meet at residence given ptp "/>
    <d v="2026-06-20T00:00:00"/>
    <m/>
    <m/>
    <m/>
    <m/>
    <s v="274"/>
    <n v="5861"/>
    <n v="11728"/>
    <x v="0"/>
  </r>
  <r>
    <n v="462027650"/>
    <s v="NEELAM YOGESH KUMBHAKARNA"/>
    <m/>
    <x v="0"/>
    <m/>
    <m/>
    <m/>
    <m/>
    <n v="3798"/>
    <n v="3672"/>
    <n v="3750"/>
    <n v="7630"/>
    <x v="0"/>
    <s v="FLOW"/>
    <x v="0"/>
    <x v="6"/>
    <n v="37929"/>
    <n v="78"/>
    <n v="0"/>
    <n v="5382"/>
    <s v="-"/>
    <n v="2.3614637065429486E-2"/>
    <n v="2.1271011102412902E-3"/>
    <s v="FLOW"/>
    <s v="-"/>
    <s v="-"/>
    <s v="-"/>
    <m/>
    <m/>
    <m/>
    <m/>
    <s v="-"/>
    <s v="-"/>
    <s v="ALEGAON PAGA"/>
    <s v="-"/>
    <s v="-"/>
    <s v="-"/>
    <n v="9132"/>
    <n v="37929"/>
    <n v="27"/>
    <n v="37"/>
    <s v="FLOW"/>
    <m/>
    <m/>
    <m/>
    <m/>
    <s v="NPA"/>
    <s v="MH12WN2154"/>
    <s v="BAJAJ PULSAR 125 NEON DISC CBS"/>
    <d v="2024-02-26T00:00:00"/>
    <n v="36"/>
    <s v="02.06.26"/>
    <x v="0"/>
    <m/>
    <m/>
    <m/>
    <m/>
    <m/>
    <m/>
    <m/>
    <m/>
    <m/>
    <m/>
    <m/>
    <m/>
    <m/>
    <m/>
    <m/>
    <m/>
    <n v="1"/>
    <m/>
    <m/>
    <m/>
    <m/>
    <m/>
    <m/>
    <m/>
    <m/>
    <m/>
    <m/>
    <m/>
    <m/>
    <m/>
    <m/>
    <m/>
    <m/>
    <m/>
    <m/>
    <m/>
    <m/>
    <m/>
    <m/>
    <m/>
    <m/>
    <m/>
    <m/>
    <m/>
    <m/>
    <m/>
    <m/>
    <m/>
    <m/>
    <m/>
    <m/>
    <m/>
    <m/>
    <m/>
    <m/>
    <m/>
    <m/>
    <m/>
    <m/>
    <m/>
    <m/>
    <m/>
    <m/>
    <m/>
    <m/>
    <m/>
    <m/>
    <m/>
    <m/>
    <m/>
    <m/>
    <m/>
    <m/>
    <m/>
    <m/>
    <m/>
    <m/>
    <m/>
    <m/>
    <m/>
    <m/>
    <m/>
    <m/>
    <m/>
    <m/>
    <m/>
    <m/>
    <m/>
    <m/>
    <m/>
    <m/>
    <m/>
    <m/>
    <m/>
    <x v="1"/>
    <x v="0"/>
    <s v="ZBHT0024"/>
    <s v="APKFGMt_i7"/>
    <s v="Allocated"/>
    <s v="Address Not Found (NC_ANF)"/>
    <s v="Customer address not found "/>
    <d v="2026-06-06T00:00:00"/>
    <m/>
    <m/>
    <m/>
    <m/>
    <s v="160"/>
    <n v="3750"/>
    <n v="7630"/>
    <x v="0"/>
  </r>
  <r>
    <n v="9695028"/>
    <s v="NITIN LAXMAN CHAVAN"/>
    <m/>
    <x v="0"/>
    <m/>
    <m/>
    <m/>
    <m/>
    <n v="2653"/>
    <n v="15914"/>
    <n v="3430"/>
    <n v="19573"/>
    <x v="3"/>
    <s v="FLOW"/>
    <x v="0"/>
    <x v="3"/>
    <n v="37768"/>
    <n v="781"/>
    <n v="0"/>
    <n v="6300"/>
    <s v="FLOW"/>
    <n v="0.22353346704621427"/>
    <n v="1.5865266617658025E-2"/>
    <s v="FLOW"/>
    <s v="-"/>
    <s v="RTP"/>
    <s v="-"/>
    <m/>
    <m/>
    <m/>
    <m/>
    <s v="REPO"/>
    <s v="-"/>
    <s v="KHED"/>
    <s v="-"/>
    <s v="-"/>
    <s v="-"/>
    <n v="22995"/>
    <n v="37768"/>
    <n v="178"/>
    <n v="188"/>
    <s v="FLOW"/>
    <m/>
    <m/>
    <m/>
    <m/>
    <s v="NPA"/>
    <s v="MH14JN8085"/>
    <s v="BAJAJ PULSAR 125"/>
    <d v="2021-03-02T00:00:00"/>
    <n v="72"/>
    <s v="02.06.26"/>
    <x v="0"/>
    <m/>
    <m/>
    <m/>
    <m/>
    <m/>
    <m/>
    <m/>
    <n v="1"/>
    <m/>
    <m/>
    <m/>
    <m/>
    <m/>
    <m/>
    <m/>
    <m/>
    <m/>
    <m/>
    <m/>
    <m/>
    <m/>
    <m/>
    <m/>
    <m/>
    <m/>
    <m/>
    <m/>
    <m/>
    <m/>
    <m/>
    <m/>
    <m/>
    <m/>
    <m/>
    <m/>
    <m/>
    <m/>
    <m/>
    <m/>
    <m/>
    <m/>
    <m/>
    <m/>
    <m/>
    <m/>
    <m/>
    <m/>
    <m/>
    <m/>
    <m/>
    <m/>
    <m/>
    <m/>
    <m/>
    <m/>
    <m/>
    <m/>
    <m/>
    <m/>
    <m/>
    <m/>
    <m/>
    <m/>
    <m/>
    <m/>
    <m/>
    <m/>
    <m/>
    <m/>
    <m/>
    <m/>
    <m/>
    <m/>
    <m/>
    <m/>
    <m/>
    <m/>
    <m/>
    <m/>
    <m/>
    <m/>
    <m/>
    <m/>
    <m/>
    <m/>
    <m/>
    <m/>
    <m/>
    <m/>
    <m/>
    <m/>
    <m/>
    <m/>
    <m/>
    <x v="1"/>
    <x v="0"/>
    <s v="DUWT0017"/>
    <s v="k6rY6rF2pz"/>
    <s v="Allocated"/>
    <s v="Refuse To Pay (RTP)"/>
    <s v="Customer has financial problem not reddy to pay "/>
    <d v="2026-06-03T00:00:00"/>
    <m/>
    <m/>
    <m/>
    <m/>
    <s v="1006"/>
    <n v="3430"/>
    <n v="19573"/>
    <x v="0"/>
  </r>
  <r>
    <n v="465033317"/>
    <s v="TEJASHREE CHANDRAKANT TALLELU"/>
    <m/>
    <x v="0"/>
    <m/>
    <m/>
    <m/>
    <m/>
    <n v="4624"/>
    <n v="4624"/>
    <n v="4721"/>
    <n v="9451"/>
    <x v="0"/>
    <s v="FLOW"/>
    <x v="0"/>
    <x v="11"/>
    <n v="37576"/>
    <n v="97"/>
    <n v="0"/>
    <n v="2250"/>
    <s v="-"/>
    <n v="3.8249743216941023E-2"/>
    <n v="2.1073044719983843E-3"/>
    <s v="FLOW"/>
    <s v="-"/>
    <s v="-"/>
    <s v="-"/>
    <m/>
    <m/>
    <m/>
    <m/>
    <m/>
    <m/>
    <s v="KHADAKI"/>
    <m/>
    <m/>
    <m/>
    <n v="6971"/>
    <n v="37576"/>
    <n v="27"/>
    <n v="37"/>
    <s v="FLOW"/>
    <m/>
    <m/>
    <m/>
    <m/>
    <s v="-"/>
    <s v="MH12XR1416"/>
    <s v="HONDA ACTIVA DLX"/>
    <d v="2024-12-24T00:00:00"/>
    <n v="24"/>
    <s v="10.06.26"/>
    <x v="0"/>
    <m/>
    <m/>
    <m/>
    <m/>
    <m/>
    <m/>
    <m/>
    <m/>
    <m/>
    <m/>
    <m/>
    <m/>
    <m/>
    <m/>
    <m/>
    <m/>
    <m/>
    <m/>
    <m/>
    <m/>
    <m/>
    <m/>
    <m/>
    <m/>
    <m/>
    <m/>
    <m/>
    <m/>
    <m/>
    <m/>
    <m/>
    <m/>
    <m/>
    <m/>
    <n v="1"/>
    <m/>
    <m/>
    <m/>
    <m/>
    <m/>
    <m/>
    <m/>
    <m/>
    <m/>
    <m/>
    <m/>
    <m/>
    <m/>
    <m/>
    <m/>
    <m/>
    <m/>
    <m/>
    <m/>
    <m/>
    <m/>
    <m/>
    <m/>
    <m/>
    <m/>
    <m/>
    <m/>
    <m/>
    <m/>
    <m/>
    <m/>
    <m/>
    <m/>
    <m/>
    <m/>
    <m/>
    <m/>
    <m/>
    <m/>
    <m/>
    <m/>
    <m/>
    <m/>
    <m/>
    <m/>
    <m/>
    <m/>
    <m/>
    <m/>
    <m/>
    <m/>
    <m/>
    <m/>
    <m/>
    <m/>
    <m/>
    <m/>
    <m/>
    <m/>
    <x v="1"/>
    <x v="0"/>
    <s v="DUWT0023"/>
    <s v="ko84KrXlp9z"/>
    <s v="Allocated"/>
    <m/>
    <m/>
    <m/>
    <m/>
    <m/>
    <m/>
    <m/>
    <s v="203"/>
    <n v="4721"/>
    <n v="9451"/>
    <x v="2"/>
  </r>
  <r>
    <n v="458417053"/>
    <s v="PRASHANT GHONGANE"/>
    <m/>
    <x v="0"/>
    <m/>
    <m/>
    <m/>
    <m/>
    <n v="2686"/>
    <n v="8013.09"/>
    <n v="2996.09"/>
    <n v="11186.09"/>
    <x v="1"/>
    <s v="FLOW"/>
    <x v="0"/>
    <x v="14"/>
    <n v="37517"/>
    <n v="355"/>
    <n v="0"/>
    <n v="6300"/>
    <s v="04.05.26"/>
    <n v="0.12512394163928806"/>
    <n v="9.9326732763020606E-3"/>
    <s v="FLOW"/>
    <s v="-"/>
    <s v="PAID"/>
    <s v="-"/>
    <m/>
    <m/>
    <m/>
    <m/>
    <s v="REPO"/>
    <s v="-"/>
    <s v="ALANDI DEVACHI "/>
    <s v="-"/>
    <s v="-"/>
    <s v="-"/>
    <n v="14668.09"/>
    <n v="37517"/>
    <n v="88"/>
    <n v="98"/>
    <s v="FLOW"/>
    <m/>
    <m/>
    <m/>
    <m/>
    <s v="REGULAR"/>
    <s v="MH14KX3901"/>
    <s v="SPLENDOR PLUS BS6 I3S DRS CAST FI"/>
    <d v="2023-06-05T00:00:00"/>
    <n v="48"/>
    <s v="02.06.26"/>
    <x v="0"/>
    <m/>
    <m/>
    <m/>
    <m/>
    <n v="1"/>
    <m/>
    <m/>
    <m/>
    <m/>
    <m/>
    <m/>
    <m/>
    <m/>
    <m/>
    <m/>
    <m/>
    <m/>
    <m/>
    <m/>
    <m/>
    <m/>
    <m/>
    <m/>
    <m/>
    <m/>
    <m/>
    <m/>
    <m/>
    <m/>
    <m/>
    <m/>
    <m/>
    <m/>
    <m/>
    <m/>
    <m/>
    <m/>
    <m/>
    <m/>
    <m/>
    <m/>
    <m/>
    <m/>
    <m/>
    <m/>
    <m/>
    <m/>
    <m/>
    <m/>
    <m/>
    <m/>
    <m/>
    <m/>
    <m/>
    <m/>
    <m/>
    <m/>
    <m/>
    <m/>
    <m/>
    <m/>
    <m/>
    <m/>
    <m/>
    <m/>
    <m/>
    <m/>
    <m/>
    <m/>
    <m/>
    <m/>
    <m/>
    <m/>
    <m/>
    <m/>
    <m/>
    <m/>
    <m/>
    <m/>
    <m/>
    <m/>
    <m/>
    <m/>
    <m/>
    <m/>
    <m/>
    <m/>
    <m/>
    <m/>
    <m/>
    <m/>
    <m/>
    <m/>
    <m/>
    <x v="1"/>
    <x v="0"/>
    <s v="ZBHT0009"/>
    <s v="A6tvfGz7sNJm"/>
    <s v="Allocated"/>
    <s v="Promise To Pay (PTP)"/>
    <s v="Customer promise pay online 2850 on 03/06"/>
    <d v="2026-06-03T00:00:00"/>
    <m/>
    <m/>
    <m/>
    <m/>
    <s v="487"/>
    <n v="2996.09"/>
    <n v="11186.09"/>
    <x v="1"/>
  </r>
  <r>
    <n v="462727954"/>
    <s v="PALLAVI SANGAM PETHSANGAVE"/>
    <m/>
    <x v="0"/>
    <m/>
    <m/>
    <m/>
    <m/>
    <n v="3254"/>
    <n v="3254"/>
    <n v="3297"/>
    <n v="6609"/>
    <x v="0"/>
    <s v="FLOW"/>
    <x v="0"/>
    <x v="1"/>
    <n v="37435"/>
    <n v="43"/>
    <n v="0"/>
    <n v="450"/>
    <s v="-"/>
    <n v="1.5190603360174448E-2"/>
    <n v="2.0993970329268555E-3"/>
    <s v="FLOW"/>
    <s v="-"/>
    <s v="-"/>
    <s v="-"/>
    <m/>
    <m/>
    <m/>
    <m/>
    <s v="-"/>
    <s v="-"/>
    <s v="THERGAON"/>
    <s v="-"/>
    <s v="-"/>
    <s v="-"/>
    <n v="3747"/>
    <n v="37435"/>
    <n v="27"/>
    <n v="37"/>
    <s v="FLOW"/>
    <m/>
    <m/>
    <m/>
    <m/>
    <s v="REGULAR"/>
    <s v="MH42BM6521"/>
    <s v="HONDA ACTIVA 6G H SMART"/>
    <d v="2024-04-29T00:00:00"/>
    <n v="36"/>
    <s v="02.06.26"/>
    <x v="0"/>
    <m/>
    <m/>
    <m/>
    <m/>
    <m/>
    <m/>
    <m/>
    <n v="1"/>
    <m/>
    <m/>
    <m/>
    <m/>
    <m/>
    <m/>
    <m/>
    <m/>
    <n v="1"/>
    <m/>
    <m/>
    <m/>
    <m/>
    <m/>
    <m/>
    <m/>
    <m/>
    <m/>
    <m/>
    <m/>
    <m/>
    <m/>
    <m/>
    <m/>
    <m/>
    <m/>
    <m/>
    <m/>
    <m/>
    <m/>
    <m/>
    <m/>
    <m/>
    <m/>
    <m/>
    <m/>
    <m/>
    <m/>
    <m/>
    <m/>
    <m/>
    <m/>
    <m/>
    <m/>
    <m/>
    <m/>
    <m/>
    <m/>
    <m/>
    <m/>
    <m/>
    <m/>
    <m/>
    <m/>
    <m/>
    <m/>
    <m/>
    <m/>
    <m/>
    <m/>
    <m/>
    <m/>
    <m/>
    <m/>
    <m/>
    <m/>
    <m/>
    <m/>
    <m/>
    <m/>
    <m/>
    <m/>
    <m/>
    <m/>
    <m/>
    <m/>
    <m/>
    <m/>
    <m/>
    <m/>
    <m/>
    <m/>
    <m/>
    <m/>
    <m/>
    <m/>
    <x v="2"/>
    <x v="0"/>
    <s v="ZBHT0011"/>
    <s v="k2GjIU-iybm"/>
    <s v="Allocated"/>
    <s v="Address Not Found (NC_ANF)"/>
    <s v="Visit cm residence address cm address not found short address no such person "/>
    <d v="2026-06-06T00:00:00"/>
    <m/>
    <m/>
    <m/>
    <m/>
    <s v="101"/>
    <n v="3297"/>
    <n v="6609"/>
    <x v="0"/>
  </r>
  <r>
    <n v="464559429"/>
    <s v="MAYUR NABAJI BOTKAR"/>
    <m/>
    <x v="0"/>
    <m/>
    <m/>
    <m/>
    <m/>
    <n v="5629"/>
    <n v="5558"/>
    <n v="5640"/>
    <n v="11420"/>
    <x v="0"/>
    <s v="FLOW"/>
    <x v="0"/>
    <x v="9"/>
    <n v="37199"/>
    <n v="82"/>
    <n v="0"/>
    <n v="1800"/>
    <s v="31.05.26"/>
    <n v="1.6042376334492056E-2"/>
    <n v="2.0861618866794738E-3"/>
    <s v="FLOW"/>
    <s v="-"/>
    <s v="NC"/>
    <s v="-"/>
    <m/>
    <m/>
    <m/>
    <m/>
    <s v="-"/>
    <s v="-"/>
    <s v="NARAYAN GAON"/>
    <s v="-"/>
    <s v="-"/>
    <s v="-"/>
    <n v="7440"/>
    <n v="37199"/>
    <n v="27"/>
    <n v="37"/>
    <s v="FLOW"/>
    <m/>
    <m/>
    <m/>
    <m/>
    <s v="REGULAR"/>
    <s v="MH14LZ7244"/>
    <s v="ACCESS SPL ED DISC CBS BT BSVI"/>
    <d v="2024-11-04T00:00:00"/>
    <n v="24"/>
    <s v="02.06.26"/>
    <x v="0"/>
    <m/>
    <m/>
    <m/>
    <m/>
    <m/>
    <m/>
    <m/>
    <m/>
    <m/>
    <m/>
    <n v="1"/>
    <m/>
    <m/>
    <m/>
    <m/>
    <m/>
    <m/>
    <m/>
    <m/>
    <m/>
    <m/>
    <m/>
    <m/>
    <m/>
    <m/>
    <m/>
    <m/>
    <m/>
    <m/>
    <m/>
    <m/>
    <m/>
    <m/>
    <m/>
    <m/>
    <m/>
    <m/>
    <m/>
    <m/>
    <m/>
    <m/>
    <m/>
    <m/>
    <m/>
    <m/>
    <m/>
    <m/>
    <m/>
    <m/>
    <m/>
    <m/>
    <m/>
    <m/>
    <m/>
    <m/>
    <m/>
    <m/>
    <m/>
    <m/>
    <m/>
    <m/>
    <m/>
    <m/>
    <m/>
    <m/>
    <m/>
    <m/>
    <m/>
    <m/>
    <m/>
    <m/>
    <m/>
    <m/>
    <m/>
    <m/>
    <m/>
    <m/>
    <m/>
    <m/>
    <m/>
    <m/>
    <m/>
    <m/>
    <m/>
    <m/>
    <m/>
    <m/>
    <m/>
    <m/>
    <m/>
    <m/>
    <m/>
    <m/>
    <m/>
    <x v="1"/>
    <x v="0"/>
    <s v="ZBHT0021"/>
    <s v="kP8Z7ChM0qz"/>
    <s v="Allocated"/>
    <s v="Shifted (NC_SFTD)"/>
    <s v="Shifted cm not received call"/>
    <d v="2026-06-04T00:00:00"/>
    <m/>
    <m/>
    <m/>
    <m/>
    <s v="233"/>
    <n v="5640"/>
    <n v="11420"/>
    <x v="0"/>
  </r>
  <r>
    <n v="461328793"/>
    <s v="ASHWINI PRAKASH CHAVAN"/>
    <m/>
    <x v="0"/>
    <m/>
    <m/>
    <m/>
    <m/>
    <n v="3477"/>
    <n v="13908"/>
    <n v="3924"/>
    <n v="18087"/>
    <x v="2"/>
    <s v="FLOW"/>
    <x v="0"/>
    <x v="6"/>
    <n v="37146"/>
    <n v="447"/>
    <n v="0"/>
    <n v="2250"/>
    <s v="-"/>
    <n v="0.19350268351746894"/>
    <n v="1.219573442615203E-2"/>
    <s v="FLOW"/>
    <s v="-"/>
    <s v="-"/>
    <s v="-"/>
    <m/>
    <m/>
    <m/>
    <m/>
    <s v="REPO"/>
    <s v="-"/>
    <s v="SHIKRAPUR"/>
    <s v="-"/>
    <s v="-"/>
    <s v="-"/>
    <n v="16605"/>
    <n v="37146"/>
    <n v="116"/>
    <n v="126"/>
    <s v="FLOW"/>
    <m/>
    <m/>
    <m/>
    <m/>
    <s v="NPA"/>
    <s v="MH12WH9851"/>
    <s v="HONDA SHINE DRUM BSVI"/>
    <d v="2024-01-01T00:00:00"/>
    <n v="36"/>
    <s v="02.06.26"/>
    <x v="0"/>
    <m/>
    <m/>
    <m/>
    <m/>
    <m/>
    <m/>
    <m/>
    <m/>
    <m/>
    <m/>
    <m/>
    <m/>
    <m/>
    <n v="1"/>
    <m/>
    <m/>
    <m/>
    <m/>
    <m/>
    <n v="1"/>
    <m/>
    <m/>
    <m/>
    <m/>
    <m/>
    <m/>
    <m/>
    <m/>
    <m/>
    <m/>
    <m/>
    <m/>
    <m/>
    <m/>
    <m/>
    <m/>
    <m/>
    <m/>
    <m/>
    <m/>
    <m/>
    <m/>
    <m/>
    <m/>
    <m/>
    <m/>
    <m/>
    <m/>
    <m/>
    <m/>
    <m/>
    <m/>
    <m/>
    <m/>
    <m/>
    <m/>
    <m/>
    <m/>
    <m/>
    <m/>
    <m/>
    <m/>
    <m/>
    <m/>
    <m/>
    <m/>
    <m/>
    <m/>
    <m/>
    <m/>
    <m/>
    <m/>
    <m/>
    <m/>
    <m/>
    <m/>
    <m/>
    <m/>
    <m/>
    <m/>
    <m/>
    <m/>
    <m/>
    <m/>
    <m/>
    <m/>
    <m/>
    <m/>
    <m/>
    <m/>
    <m/>
    <m/>
    <m/>
    <m/>
    <x v="2"/>
    <x v="0"/>
    <s v="ZBHT0024"/>
    <s v="koAxhVjSBqm"/>
    <s v="Allocated"/>
    <s v="Door Locked (NC_DL)"/>
    <s v="Door lock "/>
    <d v="2026-06-07T00:00:00"/>
    <m/>
    <m/>
    <m/>
    <m/>
    <s v="702"/>
    <n v="3924"/>
    <n v="18087"/>
    <x v="0"/>
  </r>
  <r>
    <n v="136118452"/>
    <s v="TANMAY DHANANJAY GAIKWAD"/>
    <m/>
    <x v="0"/>
    <m/>
    <m/>
    <m/>
    <m/>
    <n v="3676"/>
    <n v="17482"/>
    <n v="3466"/>
    <n v="22072"/>
    <x v="5"/>
    <s v="FLOW"/>
    <x v="0"/>
    <x v="15"/>
    <n v="37056.85"/>
    <n v="688"/>
    <n v="0"/>
    <n v="6300"/>
    <s v="-"/>
    <n v="0.2398963399168228"/>
    <n v="1.8037995180067743E-2"/>
    <s v="FLOW"/>
    <s v="-"/>
    <s v="-"/>
    <s v="-"/>
    <m/>
    <m/>
    <m/>
    <m/>
    <s v="REPO"/>
    <s v="-"/>
    <s v="LOKMANYANAGAR"/>
    <s v="-"/>
    <s v="-"/>
    <s v="-"/>
    <n v="24470"/>
    <n v="37056.85"/>
    <n v="147"/>
    <n v="157"/>
    <s v="FLOW"/>
    <m/>
    <m/>
    <m/>
    <m/>
    <s v="NPA"/>
    <s v="MH12UV6060"/>
    <s v="YAMAHA AEROX 155 STD"/>
    <d v="2022-11-17T00:00:00"/>
    <n v="48"/>
    <s v="02.06.26"/>
    <x v="0"/>
    <m/>
    <m/>
    <m/>
    <m/>
    <m/>
    <m/>
    <m/>
    <m/>
    <m/>
    <m/>
    <m/>
    <m/>
    <m/>
    <n v="1"/>
    <m/>
    <m/>
    <m/>
    <m/>
    <m/>
    <m/>
    <m/>
    <m/>
    <m/>
    <m/>
    <m/>
    <m/>
    <m/>
    <m/>
    <m/>
    <m/>
    <m/>
    <m/>
    <m/>
    <m/>
    <m/>
    <m/>
    <m/>
    <m/>
    <m/>
    <m/>
    <m/>
    <m/>
    <m/>
    <m/>
    <m/>
    <m/>
    <m/>
    <m/>
    <m/>
    <m/>
    <m/>
    <m/>
    <m/>
    <m/>
    <m/>
    <m/>
    <m/>
    <m/>
    <m/>
    <m/>
    <m/>
    <m/>
    <m/>
    <m/>
    <m/>
    <m/>
    <m/>
    <m/>
    <m/>
    <m/>
    <m/>
    <m/>
    <m/>
    <m/>
    <m/>
    <m/>
    <m/>
    <m/>
    <m/>
    <m/>
    <m/>
    <m/>
    <m/>
    <m/>
    <m/>
    <m/>
    <m/>
    <m/>
    <m/>
    <m/>
    <m/>
    <m/>
    <m/>
    <m/>
    <x v="1"/>
    <x v="0"/>
    <s v="DUWT0014"/>
    <s v="A64FKXe-B5c"/>
    <s v="Allocated"/>
    <s v="Shifted (NC_SFTD)"/>
    <s v="Customer shifted from residence address "/>
    <d v="2026-06-05T00:00:00"/>
    <m/>
    <m/>
    <m/>
    <m/>
    <s v="914"/>
    <n v="3466"/>
    <n v="22072"/>
    <x v="0"/>
  </r>
  <r>
    <n v="459730458"/>
    <s v="RAM BHANUDAS PANGARE"/>
    <m/>
    <x v="0"/>
    <m/>
    <m/>
    <m/>
    <m/>
    <n v="7727"/>
    <n v="6674"/>
    <n v="6787"/>
    <n v="14401"/>
    <x v="0"/>
    <s v="FLOW"/>
    <x v="0"/>
    <x v="2"/>
    <n v="36825.31"/>
    <n v="113"/>
    <n v="0"/>
    <n v="0"/>
    <s v="25.05.26"/>
    <n v="4.1956887390963711E-2"/>
    <n v="2.065204929894795E-3"/>
    <s v="FLOW"/>
    <s v="-"/>
    <s v="PTP"/>
    <s v="-"/>
    <m/>
    <m/>
    <m/>
    <m/>
    <s v="-"/>
    <s v="-"/>
    <s v="BHOR"/>
    <s v="-"/>
    <s v="-"/>
    <s v="-"/>
    <n v="6787"/>
    <n v="36825.31"/>
    <n v="27"/>
    <n v="37"/>
    <s v="FLOW"/>
    <m/>
    <m/>
    <m/>
    <m/>
    <s v="REGULAR"/>
    <s v="MH12VX4075"/>
    <m/>
    <d v="2023-09-12T00:00:00"/>
    <n v="36"/>
    <s v="02.06.26"/>
    <x v="0"/>
    <m/>
    <m/>
    <m/>
    <m/>
    <m/>
    <m/>
    <m/>
    <m/>
    <m/>
    <m/>
    <m/>
    <m/>
    <m/>
    <m/>
    <m/>
    <m/>
    <m/>
    <m/>
    <m/>
    <m/>
    <m/>
    <m/>
    <m/>
    <m/>
    <m/>
    <m/>
    <m/>
    <m/>
    <m/>
    <m/>
    <m/>
    <m/>
    <m/>
    <m/>
    <m/>
    <m/>
    <m/>
    <m/>
    <m/>
    <m/>
    <m/>
    <m/>
    <m/>
    <m/>
    <m/>
    <m/>
    <m/>
    <m/>
    <m/>
    <m/>
    <m/>
    <m/>
    <m/>
    <m/>
    <m/>
    <m/>
    <m/>
    <m/>
    <m/>
    <m/>
    <m/>
    <m/>
    <m/>
    <m/>
    <m/>
    <m/>
    <m/>
    <m/>
    <m/>
    <m/>
    <m/>
    <m/>
    <m/>
    <m/>
    <m/>
    <m/>
    <m/>
    <m/>
    <m/>
    <m/>
    <m/>
    <m/>
    <m/>
    <m/>
    <m/>
    <m/>
    <m/>
    <m/>
    <m/>
    <m/>
    <m/>
    <m/>
    <m/>
    <m/>
    <x v="3"/>
    <x v="1"/>
    <s v="DUWT0011"/>
    <e v="#N/A"/>
    <e v="#N/A"/>
    <e v="#N/A"/>
    <e v="#N/A"/>
    <e v="#N/A"/>
    <m/>
    <m/>
    <m/>
    <m/>
    <n v="0"/>
    <n v="6787"/>
    <n v="14401"/>
    <x v="0"/>
  </r>
  <r>
    <n v="465449543"/>
    <s v="NIRNAY ROHIDAS MURKUTE"/>
    <m/>
    <x v="0"/>
    <m/>
    <m/>
    <m/>
    <m/>
    <n v="3989"/>
    <n v="3706"/>
    <n v="3829"/>
    <n v="7695"/>
    <x v="0"/>
    <s v="FLOW"/>
    <x v="0"/>
    <x v="8"/>
    <n v="36145"/>
    <n v="123"/>
    <n v="0"/>
    <n v="3150"/>
    <s v="15.05.26"/>
    <n v="0.38671650989018513"/>
    <n v="2.0270523775915905E-3"/>
    <s v="FLOW"/>
    <s v="-"/>
    <s v="PTP"/>
    <s v="-"/>
    <m/>
    <m/>
    <m/>
    <m/>
    <s v="-"/>
    <s v="-"/>
    <s v="AMBEGAON"/>
    <s v="-"/>
    <s v="-"/>
    <s v="-"/>
    <n v="6979"/>
    <n v="36145"/>
    <n v="27"/>
    <n v="37"/>
    <s v="FLOW"/>
    <m/>
    <m/>
    <m/>
    <m/>
    <s v="REGULAR"/>
    <s v="MH14MD8140"/>
    <s v="SPLENDOR PLUS I3S BS6 FI DRUM SELF"/>
    <d v="2025-02-07T00:00:00"/>
    <n v="24"/>
    <s v="02.06.26"/>
    <x v="0"/>
    <m/>
    <m/>
    <m/>
    <m/>
    <m/>
    <m/>
    <m/>
    <m/>
    <m/>
    <m/>
    <m/>
    <m/>
    <m/>
    <m/>
    <m/>
    <m/>
    <m/>
    <m/>
    <m/>
    <m/>
    <m/>
    <m/>
    <m/>
    <m/>
    <m/>
    <m/>
    <m/>
    <m/>
    <m/>
    <m/>
    <m/>
    <m/>
    <m/>
    <m/>
    <m/>
    <m/>
    <m/>
    <m/>
    <m/>
    <m/>
    <m/>
    <m/>
    <m/>
    <m/>
    <m/>
    <m/>
    <m/>
    <m/>
    <m/>
    <m/>
    <m/>
    <m/>
    <m/>
    <m/>
    <m/>
    <m/>
    <m/>
    <m/>
    <m/>
    <m/>
    <m/>
    <m/>
    <m/>
    <m/>
    <m/>
    <m/>
    <m/>
    <m/>
    <m/>
    <m/>
    <m/>
    <m/>
    <m/>
    <m/>
    <m/>
    <m/>
    <m/>
    <m/>
    <m/>
    <m/>
    <m/>
    <m/>
    <m/>
    <m/>
    <m/>
    <m/>
    <m/>
    <m/>
    <m/>
    <m/>
    <m/>
    <n v="1"/>
    <m/>
    <m/>
    <x v="1"/>
    <x v="0"/>
    <s v="DUWT0029"/>
    <e v="#N/A"/>
    <e v="#N/A"/>
    <e v="#N/A"/>
    <e v="#N/A"/>
    <e v="#N/A"/>
    <m/>
    <m/>
    <m/>
    <m/>
    <n v="0"/>
    <n v="3829"/>
    <n v="7695"/>
    <x v="0"/>
  </r>
  <r>
    <n v="460097741"/>
    <s v="LATA BABAN BABAR"/>
    <m/>
    <x v="0"/>
    <m/>
    <m/>
    <m/>
    <m/>
    <n v="2336"/>
    <n v="526.22"/>
    <n v="527.22"/>
    <n v="2893.2200000000003"/>
    <x v="0"/>
    <s v="FLOW"/>
    <x v="0"/>
    <x v="13"/>
    <n v="35599.050000000003"/>
    <n v="1"/>
    <n v="0"/>
    <n v="900"/>
    <s v="-"/>
    <n v="5.4599070702085341E-2"/>
    <n v="1.9964348856688868E-3"/>
    <s v="FLOW"/>
    <s v="-"/>
    <s v="-"/>
    <s v="-"/>
    <m/>
    <m/>
    <m/>
    <m/>
    <m/>
    <m/>
    <s v="TALEGAON DABHADE"/>
    <m/>
    <m/>
    <m/>
    <n v="1427.22"/>
    <n v="35599.050000000003"/>
    <n v="27"/>
    <n v="37"/>
    <s v="FLOW"/>
    <m/>
    <m/>
    <m/>
    <m/>
    <s v="-"/>
    <s v="MH14LD1208"/>
    <s v="HONDA ACTIVA 125 DRUM ALLOY BSVI"/>
    <d v="2023-10-12T00:00:00"/>
    <n v="48"/>
    <s v="10.06.26"/>
    <x v="0"/>
    <m/>
    <m/>
    <m/>
    <m/>
    <m/>
    <m/>
    <m/>
    <m/>
    <m/>
    <m/>
    <m/>
    <m/>
    <m/>
    <m/>
    <m/>
    <m/>
    <m/>
    <m/>
    <m/>
    <m/>
    <m/>
    <m/>
    <m/>
    <m/>
    <m/>
    <m/>
    <m/>
    <m/>
    <m/>
    <m/>
    <m/>
    <m/>
    <m/>
    <m/>
    <m/>
    <m/>
    <m/>
    <m/>
    <m/>
    <m/>
    <m/>
    <m/>
    <m/>
    <m/>
    <m/>
    <m/>
    <m/>
    <m/>
    <m/>
    <m/>
    <m/>
    <m/>
    <m/>
    <m/>
    <m/>
    <m/>
    <m/>
    <m/>
    <m/>
    <m/>
    <m/>
    <m/>
    <m/>
    <m/>
    <m/>
    <m/>
    <m/>
    <m/>
    <m/>
    <m/>
    <m/>
    <m/>
    <m/>
    <m/>
    <m/>
    <m/>
    <m/>
    <m/>
    <m/>
    <m/>
    <m/>
    <m/>
    <m/>
    <m/>
    <m/>
    <m/>
    <m/>
    <m/>
    <m/>
    <m/>
    <m/>
    <m/>
    <m/>
    <m/>
    <x v="3"/>
    <x v="1"/>
    <s v="DUWT0027"/>
    <s v="B2_xP404tb"/>
    <s v="Allocated"/>
    <m/>
    <m/>
    <m/>
    <m/>
    <m/>
    <m/>
    <m/>
    <s v="31"/>
    <n v="527.22"/>
    <n v="2893.2200000000003"/>
    <x v="2"/>
  </r>
  <r>
    <n v="461265756"/>
    <s v="RAHILA RAFIK SHAIKH"/>
    <m/>
    <x v="0"/>
    <m/>
    <m/>
    <m/>
    <m/>
    <n v="3909"/>
    <n v="7818"/>
    <n v="3981"/>
    <n v="11942"/>
    <x v="4"/>
    <s v="FLOW"/>
    <x v="0"/>
    <x v="0"/>
    <n v="35419"/>
    <n v="72"/>
    <n v="0"/>
    <n v="900"/>
    <s v="-"/>
    <n v="0.4933678319827553"/>
    <n v="7.8421697653045744E-3"/>
    <s v="FLOW"/>
    <s v="-"/>
    <s v="-"/>
    <s v="-"/>
    <m/>
    <m/>
    <m/>
    <m/>
    <s v="-"/>
    <s v="-"/>
    <s v="NAHRE"/>
    <s v="-"/>
    <s v="-"/>
    <s v="-"/>
    <n v="8790"/>
    <n v="35419"/>
    <n v="57"/>
    <n v="67"/>
    <s v="FLOW"/>
    <m/>
    <m/>
    <m/>
    <m/>
    <s v="REGULAR"/>
    <s v="MH12WG5912"/>
    <s v="ACCESS SPL ED DISC CBS BT BSVI"/>
    <d v="2023-12-27T00:00:00"/>
    <n v="36"/>
    <s v="02.06.26"/>
    <x v="0"/>
    <m/>
    <m/>
    <m/>
    <m/>
    <m/>
    <m/>
    <m/>
    <m/>
    <m/>
    <m/>
    <m/>
    <m/>
    <m/>
    <m/>
    <m/>
    <m/>
    <m/>
    <m/>
    <m/>
    <m/>
    <m/>
    <m/>
    <m/>
    <m/>
    <m/>
    <m/>
    <m/>
    <m/>
    <m/>
    <m/>
    <m/>
    <m/>
    <m/>
    <m/>
    <m/>
    <m/>
    <m/>
    <m/>
    <m/>
    <m/>
    <m/>
    <m/>
    <m/>
    <m/>
    <m/>
    <m/>
    <m/>
    <m/>
    <m/>
    <m/>
    <m/>
    <m/>
    <m/>
    <m/>
    <m/>
    <m/>
    <m/>
    <m/>
    <m/>
    <m/>
    <m/>
    <m/>
    <m/>
    <m/>
    <m/>
    <m/>
    <m/>
    <m/>
    <m/>
    <m/>
    <m/>
    <m/>
    <m/>
    <m/>
    <m/>
    <m/>
    <m/>
    <m/>
    <m/>
    <m/>
    <m/>
    <m/>
    <m/>
    <m/>
    <m/>
    <m/>
    <m/>
    <m/>
    <m/>
    <m/>
    <m/>
    <m/>
    <m/>
    <m/>
    <x v="3"/>
    <x v="1"/>
    <s v="DUWT0031"/>
    <s v="APEWF1ga57"/>
    <s v="Allocated"/>
    <e v="#N/A"/>
    <e v="#N/A"/>
    <e v="#N/A"/>
    <m/>
    <m/>
    <m/>
    <m/>
    <s v="215"/>
    <n v="3981"/>
    <n v="11942"/>
    <x v="0"/>
  </r>
  <r>
    <n v="463491160"/>
    <s v="BHAUSAHEB LAXMAN KHARADE"/>
    <m/>
    <x v="0"/>
    <m/>
    <m/>
    <m/>
    <m/>
    <n v="2617"/>
    <n v="4698"/>
    <n v="2312"/>
    <n v="7664"/>
    <x v="4"/>
    <s v="FLOW"/>
    <x v="0"/>
    <x v="6"/>
    <n v="35289"/>
    <n v="231"/>
    <n v="0"/>
    <n v="5734"/>
    <s v="15.05.26"/>
    <n v="3.9471812585699685E-2"/>
    <n v="7.8133862855482416E-3"/>
    <s v="FLOW"/>
    <s v="-"/>
    <s v="PAID"/>
    <s v="-"/>
    <m/>
    <m/>
    <m/>
    <m/>
    <s v="-"/>
    <s v="-"/>
    <s v="CHINCHANI"/>
    <s v="-"/>
    <s v="-"/>
    <s v="-"/>
    <n v="10663"/>
    <n v="35289"/>
    <n v="57"/>
    <n v="67"/>
    <s v="FLOW"/>
    <m/>
    <m/>
    <m/>
    <m/>
    <s v="REGULAR"/>
    <s v="MH12XC8849"/>
    <s v="HF DELUXE DRUM SELF CAST ALL BLACK"/>
    <d v="2024-07-16T00:00:00"/>
    <n v="36"/>
    <s v="02.06.26"/>
    <x v="0"/>
    <m/>
    <m/>
    <m/>
    <m/>
    <m/>
    <m/>
    <m/>
    <m/>
    <m/>
    <m/>
    <m/>
    <m/>
    <m/>
    <n v="1"/>
    <m/>
    <m/>
    <m/>
    <m/>
    <m/>
    <m/>
    <m/>
    <m/>
    <m/>
    <m/>
    <m/>
    <m/>
    <m/>
    <m/>
    <m/>
    <m/>
    <m/>
    <m/>
    <m/>
    <m/>
    <m/>
    <m/>
    <m/>
    <m/>
    <m/>
    <m/>
    <m/>
    <m/>
    <m/>
    <m/>
    <m/>
    <m/>
    <m/>
    <m/>
    <m/>
    <m/>
    <m/>
    <m/>
    <m/>
    <m/>
    <m/>
    <m/>
    <m/>
    <m/>
    <m/>
    <m/>
    <m/>
    <m/>
    <m/>
    <m/>
    <m/>
    <m/>
    <m/>
    <m/>
    <m/>
    <m/>
    <m/>
    <m/>
    <m/>
    <m/>
    <m/>
    <m/>
    <m/>
    <m/>
    <m/>
    <m/>
    <m/>
    <m/>
    <m/>
    <m/>
    <m/>
    <m/>
    <m/>
    <m/>
    <m/>
    <m/>
    <m/>
    <m/>
    <m/>
    <m/>
    <x v="1"/>
    <x v="0"/>
    <s v="ZBHT0024"/>
    <s v="k2h089bKhEz"/>
    <s v="Allocated"/>
    <s v="Left Message (LMCB)"/>
    <s v="Meet doughter "/>
    <d v="2026-06-05T00:00:00"/>
    <m/>
    <m/>
    <m/>
    <m/>
    <s v="349"/>
    <n v="2312"/>
    <n v="7664"/>
    <x v="0"/>
  </r>
  <r>
    <n v="464352072"/>
    <s v="PRANALI DILIP HATALE"/>
    <m/>
    <x v="0"/>
    <m/>
    <m/>
    <m/>
    <s v="BANK STABLE 05"/>
    <n v="4736"/>
    <n v="13748"/>
    <n v="4909"/>
    <n v="19225"/>
    <x v="1"/>
    <s v="STABLE"/>
    <x v="0"/>
    <x v="10"/>
    <n v="34755"/>
    <n v="633"/>
    <n v="0"/>
    <n v="4491"/>
    <s v="STABLE"/>
    <n v="0.50139215488264066"/>
    <n v="9.2014302774176531E-3"/>
    <s v="STABLE"/>
    <s v="PAID"/>
    <s v="NC"/>
    <s v="-"/>
    <m/>
    <m/>
    <m/>
    <m/>
    <s v="REPO"/>
    <s v="-"/>
    <s v="KALUS"/>
    <s v="-"/>
    <s v="-"/>
    <s v="-"/>
    <n v="18872"/>
    <n v="34755"/>
    <n v="88"/>
    <n v="67"/>
    <s v="STABLE"/>
    <m/>
    <m/>
    <m/>
    <m/>
    <s v="NPA"/>
    <s v="MH14LW7730"/>
    <s v="HONDA ACTIVA 6G H SMART"/>
    <d v="2024-10-17T00:00:00"/>
    <n v="24"/>
    <s v="02.06.26"/>
    <x v="0"/>
    <m/>
    <m/>
    <m/>
    <m/>
    <m/>
    <m/>
    <m/>
    <m/>
    <m/>
    <m/>
    <m/>
    <m/>
    <m/>
    <m/>
    <m/>
    <m/>
    <m/>
    <m/>
    <m/>
    <m/>
    <m/>
    <m/>
    <m/>
    <m/>
    <m/>
    <m/>
    <m/>
    <m/>
    <m/>
    <m/>
    <m/>
    <m/>
    <m/>
    <m/>
    <m/>
    <m/>
    <m/>
    <m/>
    <m/>
    <m/>
    <m/>
    <m/>
    <m/>
    <m/>
    <m/>
    <m/>
    <m/>
    <m/>
    <m/>
    <m/>
    <m/>
    <m/>
    <m/>
    <m/>
    <m/>
    <m/>
    <m/>
    <m/>
    <m/>
    <m/>
    <m/>
    <m/>
    <m/>
    <m/>
    <m/>
    <m/>
    <m/>
    <m/>
    <m/>
    <m/>
    <m/>
    <m/>
    <m/>
    <m/>
    <m/>
    <m/>
    <m/>
    <m/>
    <m/>
    <m/>
    <m/>
    <m/>
    <m/>
    <m/>
    <m/>
    <m/>
    <m/>
    <m/>
    <m/>
    <m/>
    <m/>
    <m/>
    <m/>
    <m/>
    <x v="3"/>
    <x v="1"/>
    <s v="ZBHT0010"/>
    <s v="G6kHSoypIjc"/>
    <s v="Allocated"/>
    <e v="#N/A"/>
    <e v="#N/A"/>
    <e v="#N/A"/>
    <m/>
    <m/>
    <m/>
    <m/>
    <s v="741"/>
    <n v="4909"/>
    <n v="19225"/>
    <x v="0"/>
  </r>
  <r>
    <n v="461375051"/>
    <s v="REKHA MAROTI KALE"/>
    <s v="ONLINE"/>
    <x v="8"/>
    <n v="130"/>
    <m/>
    <m/>
    <m/>
    <n v="3776"/>
    <n v="7552"/>
    <n v="394.03"/>
    <n v="11592.03"/>
    <x v="1"/>
    <s v="STABLE"/>
    <x v="1"/>
    <x v="10"/>
    <n v="34562"/>
    <n v="394.03"/>
    <n v="0"/>
    <n v="3600"/>
    <s v="STABLE"/>
    <n v="0.49860784511735939"/>
    <n v="9.1503332829264549E-3"/>
    <s v="STABLE"/>
    <s v="PAID"/>
    <s v="PAID"/>
    <s v="-"/>
    <m/>
    <m/>
    <m/>
    <m/>
    <s v="REPO"/>
    <s v="-"/>
    <s v="SAVARDHARI"/>
    <s v="-"/>
    <s v="-"/>
    <s v="-"/>
    <n v="11546.03"/>
    <n v="34562"/>
    <n v="88"/>
    <n v="67"/>
    <s v="STABLE"/>
    <m/>
    <m/>
    <m/>
    <m/>
    <s v="REGULAR"/>
    <s v="MH22BD0801"/>
    <s v="HONDA SHINE CELEBRATION ED DRUM"/>
    <d v="2024-01-04T00:00:00"/>
    <n v="36"/>
    <s v="02.06.26"/>
    <x v="0"/>
    <m/>
    <m/>
    <m/>
    <m/>
    <m/>
    <m/>
    <m/>
    <m/>
    <m/>
    <m/>
    <m/>
    <m/>
    <m/>
    <m/>
    <m/>
    <m/>
    <m/>
    <m/>
    <m/>
    <m/>
    <m/>
    <m/>
    <m/>
    <m/>
    <m/>
    <m/>
    <m/>
    <m/>
    <m/>
    <m/>
    <m/>
    <m/>
    <m/>
    <m/>
    <m/>
    <m/>
    <m/>
    <m/>
    <m/>
    <m/>
    <m/>
    <m/>
    <m/>
    <m/>
    <m/>
    <m/>
    <m/>
    <m/>
    <m/>
    <m/>
    <m/>
    <m/>
    <m/>
    <m/>
    <m/>
    <m/>
    <m/>
    <m/>
    <m/>
    <m/>
    <m/>
    <m/>
    <m/>
    <m/>
    <m/>
    <m/>
    <m/>
    <m/>
    <m/>
    <m/>
    <m/>
    <m/>
    <m/>
    <m/>
    <m/>
    <m/>
    <m/>
    <m/>
    <m/>
    <m/>
    <m/>
    <m/>
    <m/>
    <m/>
    <m/>
    <m/>
    <m/>
    <m/>
    <m/>
    <m/>
    <m/>
    <m/>
    <m/>
    <m/>
    <x v="3"/>
    <x v="1"/>
    <s v="ZBHT0010"/>
    <s v="BolmyYUrFdm"/>
    <s v="Allocated"/>
    <e v="#N/A"/>
    <e v="#N/A"/>
    <e v="#N/A"/>
    <m/>
    <m/>
    <m/>
    <m/>
    <s v="394.03"/>
    <n v="394.03"/>
    <n v="11722.03"/>
    <x v="1"/>
  </r>
  <r>
    <n v="463200379"/>
    <s v="SANGEETA VILAS JAGDALE"/>
    <m/>
    <x v="0"/>
    <m/>
    <m/>
    <m/>
    <m/>
    <n v="2797"/>
    <n v="2191"/>
    <n v="2255"/>
    <n v="5129"/>
    <x v="0"/>
    <s v="FLOW"/>
    <x v="0"/>
    <x v="9"/>
    <n v="34057"/>
    <n v="64"/>
    <n v="0"/>
    <n v="5547"/>
    <s v="21.05.26"/>
    <n v="1.4687362854479849E-2"/>
    <n v="1.9099549819791616E-3"/>
    <s v="FLOW"/>
    <s v="-"/>
    <s v="PTP"/>
    <s v="-"/>
    <m/>
    <m/>
    <m/>
    <m/>
    <s v="-"/>
    <s v="-"/>
    <s v="JUNNAR"/>
    <s v="-"/>
    <s v="-"/>
    <s v="-"/>
    <n v="7802"/>
    <n v="34057"/>
    <n v="27"/>
    <n v="37"/>
    <s v="FLOW"/>
    <m/>
    <m/>
    <m/>
    <m/>
    <s v="REGULAR"/>
    <s v="MH14LR5137"/>
    <s v="HONDA ACTIVA 6G DLX BS VI"/>
    <d v="2024-06-13T00:00:00"/>
    <n v="36"/>
    <s v="02.06.26"/>
    <x v="0"/>
    <m/>
    <m/>
    <m/>
    <m/>
    <m/>
    <m/>
    <m/>
    <m/>
    <m/>
    <m/>
    <m/>
    <m/>
    <m/>
    <n v="1"/>
    <m/>
    <m/>
    <m/>
    <m/>
    <m/>
    <m/>
    <m/>
    <m/>
    <m/>
    <m/>
    <m/>
    <m/>
    <m/>
    <m/>
    <m/>
    <m/>
    <m/>
    <m/>
    <m/>
    <m/>
    <m/>
    <m/>
    <m/>
    <m/>
    <m/>
    <m/>
    <m/>
    <m/>
    <m/>
    <m/>
    <m/>
    <m/>
    <m/>
    <m/>
    <m/>
    <m/>
    <m/>
    <m/>
    <m/>
    <m/>
    <m/>
    <m/>
    <m/>
    <m/>
    <m/>
    <m/>
    <m/>
    <m/>
    <m/>
    <m/>
    <m/>
    <m/>
    <m/>
    <m/>
    <m/>
    <m/>
    <m/>
    <m/>
    <m/>
    <m/>
    <m/>
    <m/>
    <m/>
    <m/>
    <m/>
    <m/>
    <m/>
    <m/>
    <m/>
    <m/>
    <m/>
    <m/>
    <m/>
    <m/>
    <m/>
    <m/>
    <m/>
    <m/>
    <m/>
    <m/>
    <x v="1"/>
    <x v="0"/>
    <s v="ZBHT0021"/>
    <s v="GPgRl26CjNz"/>
    <s v="Allocated"/>
    <s v="Door Locked (NC_DL)"/>
    <s v="Door locked "/>
    <d v="2026-06-05T00:00:00"/>
    <m/>
    <m/>
    <m/>
    <m/>
    <s v="141"/>
    <n v="2255"/>
    <n v="5129"/>
    <x v="0"/>
  </r>
  <r>
    <n v="456675556"/>
    <s v="RAVINDRA KISAN TEMGIRE"/>
    <m/>
    <x v="0"/>
    <m/>
    <m/>
    <m/>
    <m/>
    <n v="3667"/>
    <n v="3609"/>
    <n v="3693"/>
    <n v="7441"/>
    <x v="0"/>
    <s v="FLOW"/>
    <x v="0"/>
    <x v="7"/>
    <n v="34007"/>
    <n v="84"/>
    <n v="0"/>
    <n v="6300"/>
    <s v="24.05.26"/>
    <n v="3.7348760145706622E-2"/>
    <n v="1.9071509255708182E-3"/>
    <s v="FLOW"/>
    <s v="-"/>
    <s v="PTP"/>
    <s v="-"/>
    <m/>
    <m/>
    <m/>
    <m/>
    <s v="-"/>
    <s v="-"/>
    <s v="LONAVALA"/>
    <s v="-"/>
    <s v="-"/>
    <s v="-"/>
    <n v="9993"/>
    <n v="34007"/>
    <n v="27"/>
    <n v="37"/>
    <s v="FLOW"/>
    <m/>
    <m/>
    <m/>
    <m/>
    <s v="NPA"/>
    <s v="MH14KP7672"/>
    <s v="HONDA UNICORN 160 BS6"/>
    <d v="2023-02-04T00:00:00"/>
    <n v="48"/>
    <s v="02.06.26"/>
    <x v="0"/>
    <m/>
    <m/>
    <m/>
    <m/>
    <m/>
    <m/>
    <m/>
    <m/>
    <m/>
    <m/>
    <n v="1"/>
    <m/>
    <m/>
    <m/>
    <m/>
    <m/>
    <m/>
    <m/>
    <m/>
    <m/>
    <m/>
    <m/>
    <m/>
    <m/>
    <m/>
    <m/>
    <m/>
    <m/>
    <m/>
    <m/>
    <m/>
    <m/>
    <m/>
    <m/>
    <m/>
    <m/>
    <m/>
    <m/>
    <m/>
    <m/>
    <m/>
    <m/>
    <m/>
    <m/>
    <m/>
    <m/>
    <m/>
    <m/>
    <m/>
    <m/>
    <m/>
    <m/>
    <m/>
    <m/>
    <m/>
    <m/>
    <m/>
    <m/>
    <m/>
    <m/>
    <m/>
    <m/>
    <m/>
    <m/>
    <m/>
    <m/>
    <m/>
    <m/>
    <m/>
    <m/>
    <m/>
    <m/>
    <m/>
    <m/>
    <m/>
    <m/>
    <m/>
    <m/>
    <m/>
    <m/>
    <m/>
    <m/>
    <m/>
    <m/>
    <m/>
    <m/>
    <m/>
    <m/>
    <m/>
    <m/>
    <m/>
    <m/>
    <m/>
    <m/>
    <x v="1"/>
    <x v="0"/>
    <s v="ZBHT0013"/>
    <s v="BoTqGMSsDI7"/>
    <s v="Allocated"/>
    <s v="Promise To Pay (PTP)"/>
    <s v="Ptp "/>
    <d v="2026-06-18T00:00:00"/>
    <m/>
    <m/>
    <m/>
    <m/>
    <s v="165"/>
    <n v="3693"/>
    <n v="7441"/>
    <x v="0"/>
  </r>
  <r>
    <n v="462178358"/>
    <s v="POOJA SANDEEP KHADSE"/>
    <m/>
    <x v="0"/>
    <m/>
    <m/>
    <m/>
    <m/>
    <n v="3410"/>
    <n v="3410"/>
    <n v="3444"/>
    <n v="6917"/>
    <x v="0"/>
    <s v="FLOW"/>
    <x v="0"/>
    <x v="17"/>
    <n v="33648"/>
    <n v="34"/>
    <n v="0"/>
    <n v="4287"/>
    <s v="-"/>
    <n v="5.648158880318975E-2"/>
    <n v="1.887017800558911E-3"/>
    <s v="FLOW"/>
    <s v="-"/>
    <s v="-"/>
    <s v="-"/>
    <m/>
    <m/>
    <m/>
    <m/>
    <s v="-"/>
    <s v="-"/>
    <s v="PIMPLE GURAV"/>
    <s v="-"/>
    <s v="-"/>
    <s v="-"/>
    <n v="7731"/>
    <n v="33648"/>
    <n v="27"/>
    <n v="37"/>
    <s v="FLOW"/>
    <m/>
    <m/>
    <m/>
    <m/>
    <s v="REGULAR"/>
    <s v="MH14LK5867"/>
    <s v="SPLENDOR PLUS XTEC I3S DRSC FI"/>
    <d v="2024-03-11T00:00:00"/>
    <n v="36"/>
    <s v="02.06.26"/>
    <x v="0"/>
    <m/>
    <m/>
    <m/>
    <m/>
    <m/>
    <m/>
    <m/>
    <m/>
    <m/>
    <m/>
    <n v="1"/>
    <m/>
    <m/>
    <m/>
    <m/>
    <m/>
    <m/>
    <m/>
    <m/>
    <m/>
    <m/>
    <m/>
    <m/>
    <m/>
    <m/>
    <m/>
    <m/>
    <m/>
    <m/>
    <m/>
    <m/>
    <n v="1"/>
    <m/>
    <m/>
    <m/>
    <m/>
    <m/>
    <m/>
    <m/>
    <m/>
    <m/>
    <m/>
    <m/>
    <m/>
    <m/>
    <m/>
    <m/>
    <m/>
    <m/>
    <m/>
    <m/>
    <m/>
    <m/>
    <m/>
    <m/>
    <m/>
    <m/>
    <m/>
    <m/>
    <m/>
    <m/>
    <m/>
    <m/>
    <m/>
    <m/>
    <m/>
    <m/>
    <m/>
    <m/>
    <m/>
    <m/>
    <m/>
    <m/>
    <m/>
    <m/>
    <m/>
    <m/>
    <m/>
    <m/>
    <m/>
    <m/>
    <m/>
    <m/>
    <m/>
    <m/>
    <m/>
    <m/>
    <m/>
    <m/>
    <m/>
    <m/>
    <m/>
    <m/>
    <m/>
    <x v="2"/>
    <x v="0"/>
    <s v="ZBHT0015"/>
    <s v="koyqlWlXilm"/>
    <s v="Allocated"/>
    <s v="Shifted (NC_SFTD)"/>
    <s v="Visited at customer residence address. Customer is shiffted other place long time. Vehicle with him."/>
    <d v="2026-06-04T00:00:00"/>
    <m/>
    <m/>
    <m/>
    <m/>
    <s v="97"/>
    <n v="3444"/>
    <n v="6917"/>
    <x v="0"/>
  </r>
  <r>
    <n v="464867406"/>
    <s v="AHMAD KHAN"/>
    <s v="ONLINE"/>
    <x v="3"/>
    <n v="4606"/>
    <m/>
    <m/>
    <m/>
    <n v="4523"/>
    <n v="4521"/>
    <n v="4596"/>
    <n v="4438"/>
    <x v="0"/>
    <s v="STABLE"/>
    <x v="1"/>
    <x v="1"/>
    <n v="33633"/>
    <n v="75"/>
    <n v="0"/>
    <n v="5850"/>
    <s v="-"/>
    <n v="1.3647804536202677E-2"/>
    <n v="1.8861765836364079E-3"/>
    <s v="STABLE"/>
    <s v="PAID"/>
    <s v="-"/>
    <s v="-"/>
    <m/>
    <m/>
    <m/>
    <m/>
    <m/>
    <m/>
    <s v="RUPEENAGAR"/>
    <m/>
    <m/>
    <m/>
    <n v="10446"/>
    <n v="33633"/>
    <n v="27"/>
    <n v="37"/>
    <s v="FLOW"/>
    <m/>
    <m/>
    <m/>
    <m/>
    <s v="-"/>
    <s v="MH14MB9786"/>
    <s v="SUZUKI BURGMAN STREET BT BSVI"/>
    <d v="2024-12-05T00:00:00"/>
    <n v="24"/>
    <s v="10.06.26"/>
    <x v="0"/>
    <m/>
    <m/>
    <m/>
    <m/>
    <m/>
    <m/>
    <m/>
    <m/>
    <m/>
    <m/>
    <m/>
    <m/>
    <m/>
    <m/>
    <m/>
    <m/>
    <m/>
    <m/>
    <m/>
    <m/>
    <m/>
    <m/>
    <m/>
    <m/>
    <m/>
    <m/>
    <m/>
    <m/>
    <m/>
    <m/>
    <m/>
    <m/>
    <m/>
    <m/>
    <m/>
    <m/>
    <m/>
    <m/>
    <m/>
    <m/>
    <m/>
    <m/>
    <m/>
    <m/>
    <m/>
    <m/>
    <m/>
    <m/>
    <m/>
    <m/>
    <m/>
    <m/>
    <m/>
    <m/>
    <m/>
    <m/>
    <m/>
    <m/>
    <m/>
    <m/>
    <m/>
    <m/>
    <m/>
    <m/>
    <m/>
    <m/>
    <m/>
    <m/>
    <m/>
    <m/>
    <m/>
    <m/>
    <m/>
    <m/>
    <m/>
    <m/>
    <m/>
    <m/>
    <m/>
    <m/>
    <m/>
    <m/>
    <m/>
    <m/>
    <m/>
    <m/>
    <m/>
    <m/>
    <m/>
    <m/>
    <m/>
    <m/>
    <m/>
    <m/>
    <x v="3"/>
    <x v="1"/>
    <s v="ZBHT0011"/>
    <e v="#N/A"/>
    <e v="#N/A"/>
    <m/>
    <m/>
    <m/>
    <m/>
    <m/>
    <m/>
    <m/>
    <n v="0"/>
    <n v="4596"/>
    <n v="9044"/>
    <x v="2"/>
  </r>
  <r>
    <n v="460568310"/>
    <s v="MALIBA DAMU KACHARE"/>
    <m/>
    <x v="0"/>
    <m/>
    <m/>
    <m/>
    <s v="BANK STABLE 11"/>
    <n v="3461"/>
    <n v="14928"/>
    <n v="2196"/>
    <n v="18389"/>
    <x v="5"/>
    <s v="STABLE"/>
    <x v="0"/>
    <x v="7"/>
    <n v="33145.1"/>
    <n v="1112"/>
    <n v="0"/>
    <n v="6300"/>
    <s v="FLOW"/>
    <n v="9.1446552072577639E-2"/>
    <n v="1.6133890334522855E-2"/>
    <s v="STABLE"/>
    <s v="PAID"/>
    <s v="PAID"/>
    <s v="-"/>
    <m/>
    <m/>
    <m/>
    <m/>
    <s v="REPO"/>
    <s v="-"/>
    <s v="TAKAVE"/>
    <s v="-"/>
    <s v="-"/>
    <s v="-"/>
    <n v="22340"/>
    <n v="33145.1"/>
    <n v="147"/>
    <n v="126"/>
    <s v="STABLE"/>
    <m/>
    <m/>
    <m/>
    <m/>
    <s v="NPA"/>
    <s v="MH14LF9921"/>
    <s v="HONDA ACTIVA 6G STD BS VI"/>
    <d v="2023-11-09T00:00:00"/>
    <n v="36"/>
    <s v="02.06.26"/>
    <x v="0"/>
    <m/>
    <m/>
    <m/>
    <m/>
    <m/>
    <m/>
    <m/>
    <m/>
    <m/>
    <m/>
    <m/>
    <m/>
    <m/>
    <m/>
    <m/>
    <m/>
    <m/>
    <m/>
    <m/>
    <m/>
    <m/>
    <m/>
    <m/>
    <m/>
    <m/>
    <m/>
    <m/>
    <m/>
    <m/>
    <m/>
    <m/>
    <m/>
    <m/>
    <m/>
    <m/>
    <m/>
    <m/>
    <m/>
    <m/>
    <m/>
    <m/>
    <m/>
    <m/>
    <m/>
    <m/>
    <m/>
    <m/>
    <m/>
    <m/>
    <m/>
    <m/>
    <m/>
    <m/>
    <m/>
    <m/>
    <m/>
    <m/>
    <m/>
    <m/>
    <m/>
    <m/>
    <m/>
    <m/>
    <m/>
    <m/>
    <m/>
    <m/>
    <m/>
    <m/>
    <m/>
    <m/>
    <m/>
    <m/>
    <m/>
    <m/>
    <m/>
    <m/>
    <m/>
    <m/>
    <m/>
    <m/>
    <m/>
    <m/>
    <m/>
    <m/>
    <m/>
    <m/>
    <m/>
    <m/>
    <m/>
    <m/>
    <m/>
    <m/>
    <m/>
    <x v="3"/>
    <x v="1"/>
    <s v="ZBHT0013"/>
    <e v="#N/A"/>
    <e v="#N/A"/>
    <e v="#N/A"/>
    <e v="#N/A"/>
    <e v="#N/A"/>
    <m/>
    <m/>
    <m/>
    <m/>
    <n v="0"/>
    <n v="2196"/>
    <n v="18389"/>
    <x v="0"/>
  </r>
  <r>
    <n v="467688957"/>
    <s v="MANISH MANGALSING PAWAR"/>
    <m/>
    <x v="0"/>
    <m/>
    <m/>
    <m/>
    <m/>
    <n v="2327"/>
    <n v="4654"/>
    <n v="2375"/>
    <n v="7124"/>
    <x v="4"/>
    <s v="FLOW"/>
    <x v="0"/>
    <x v="6"/>
    <n v="33143"/>
    <n v="48"/>
    <n v="0"/>
    <n v="900"/>
    <s v="-"/>
    <n v="3.7071446754735039E-2"/>
    <n v="7.3382374581859883E-3"/>
    <s v="FLOW"/>
    <s v="-"/>
    <s v="-"/>
    <s v="-"/>
    <m/>
    <m/>
    <m/>
    <m/>
    <s v="-"/>
    <s v="-"/>
    <s v="SHIRUR"/>
    <s v="-"/>
    <s v="-"/>
    <s v="-"/>
    <n v="5602"/>
    <n v="33143"/>
    <n v="57"/>
    <n v="67"/>
    <s v="FLOW"/>
    <m/>
    <m/>
    <m/>
    <m/>
    <s v="REGULAR"/>
    <s v="MH37AK8354"/>
    <s v="SPLENDOR PLUS XTEC 2"/>
    <d v="2026-01-31T00:00:00"/>
    <n v="18"/>
    <s v="02.06.26"/>
    <x v="0"/>
    <m/>
    <m/>
    <m/>
    <m/>
    <m/>
    <m/>
    <m/>
    <m/>
    <m/>
    <m/>
    <n v="1"/>
    <m/>
    <m/>
    <m/>
    <m/>
    <m/>
    <m/>
    <m/>
    <m/>
    <m/>
    <m/>
    <m/>
    <m/>
    <m/>
    <m/>
    <m/>
    <m/>
    <m/>
    <m/>
    <m/>
    <m/>
    <m/>
    <m/>
    <m/>
    <m/>
    <m/>
    <m/>
    <m/>
    <m/>
    <m/>
    <m/>
    <m/>
    <m/>
    <m/>
    <m/>
    <m/>
    <m/>
    <m/>
    <m/>
    <m/>
    <m/>
    <m/>
    <m/>
    <m/>
    <m/>
    <m/>
    <m/>
    <m/>
    <m/>
    <m/>
    <m/>
    <m/>
    <m/>
    <m/>
    <m/>
    <m/>
    <m/>
    <m/>
    <m/>
    <m/>
    <m/>
    <m/>
    <m/>
    <m/>
    <m/>
    <m/>
    <m/>
    <m/>
    <m/>
    <m/>
    <m/>
    <m/>
    <m/>
    <m/>
    <m/>
    <m/>
    <m/>
    <m/>
    <m/>
    <m/>
    <m/>
    <m/>
    <m/>
    <m/>
    <x v="1"/>
    <x v="0"/>
    <s v="ZBHT0024"/>
    <s v="GPtYeuVhg9z"/>
    <s v="Allocated"/>
    <s v="Refuse To Pay (RTP)"/>
    <s v="Customer paralise went to netive place meet relitive "/>
    <d v="2026-06-04T00:00:00"/>
    <m/>
    <m/>
    <m/>
    <m/>
    <s v="143"/>
    <n v="2375"/>
    <n v="7124"/>
    <x v="0"/>
  </r>
  <r>
    <n v="461907039"/>
    <s v="VIKAS ASHOK DUKARE"/>
    <s v="ONLINE"/>
    <x v="2"/>
    <n v="3753"/>
    <m/>
    <m/>
    <m/>
    <n v="3585"/>
    <n v="3585"/>
    <n v="3632"/>
    <n v="3476"/>
    <x v="0"/>
    <s v="STABLE"/>
    <x v="1"/>
    <x v="9"/>
    <n v="32804.31"/>
    <n v="47"/>
    <n v="0"/>
    <n v="4014.51"/>
    <s v="-"/>
    <n v="1.4147129933959005E-2"/>
    <n v="1.8397027135358026E-3"/>
    <s v="STABLE"/>
    <s v="PAID"/>
    <s v="-"/>
    <s v="-"/>
    <m/>
    <m/>
    <m/>
    <m/>
    <s v="-"/>
    <s v="-"/>
    <s v="ALE"/>
    <s v="-"/>
    <s v="-"/>
    <s v="-"/>
    <n v="7646.51"/>
    <n v="32804.31"/>
    <n v="27"/>
    <n v="6"/>
    <s v="STABLE"/>
    <m/>
    <m/>
    <m/>
    <m/>
    <s v="REGULAR"/>
    <s v="MH14LK1918"/>
    <s v="HONDA ACTIVA 6G DLX BS VI"/>
    <d v="2024-02-14T00:00:00"/>
    <n v="36"/>
    <s v="02.06.26"/>
    <x v="0"/>
    <m/>
    <m/>
    <m/>
    <m/>
    <m/>
    <m/>
    <m/>
    <m/>
    <m/>
    <m/>
    <m/>
    <m/>
    <m/>
    <n v="1"/>
    <m/>
    <m/>
    <m/>
    <m/>
    <m/>
    <m/>
    <m/>
    <m/>
    <n v="1"/>
    <m/>
    <m/>
    <m/>
    <m/>
    <m/>
    <m/>
    <m/>
    <m/>
    <m/>
    <m/>
    <m/>
    <m/>
    <m/>
    <m/>
    <m/>
    <m/>
    <m/>
    <m/>
    <m/>
    <m/>
    <m/>
    <m/>
    <m/>
    <m/>
    <m/>
    <m/>
    <m/>
    <m/>
    <m/>
    <m/>
    <m/>
    <m/>
    <m/>
    <m/>
    <m/>
    <m/>
    <m/>
    <m/>
    <m/>
    <m/>
    <m/>
    <m/>
    <m/>
    <m/>
    <m/>
    <m/>
    <m/>
    <m/>
    <m/>
    <m/>
    <m/>
    <m/>
    <m/>
    <m/>
    <m/>
    <m/>
    <m/>
    <m/>
    <m/>
    <m/>
    <m/>
    <m/>
    <m/>
    <m/>
    <m/>
    <m/>
    <m/>
    <m/>
    <m/>
    <m/>
    <m/>
    <x v="2"/>
    <x v="0"/>
    <s v="ZBHT0021"/>
    <s v="GPPBKlCmrLzc"/>
    <s v="Allocated"/>
    <s v="Payment (PAID)"/>
    <s v="Paid"/>
    <d v="2026-06-08T00:00:00"/>
    <m/>
    <m/>
    <m/>
    <m/>
    <s v="59"/>
    <n v="3632"/>
    <n v="7229"/>
    <x v="0"/>
  </r>
  <r>
    <n v="461892940"/>
    <s v="AJAY VITTHAL SHRIRAM"/>
    <m/>
    <x v="0"/>
    <m/>
    <m/>
    <m/>
    <m/>
    <n v="3631"/>
    <n v="3631"/>
    <n v="3743"/>
    <n v="7505"/>
    <x v="0"/>
    <s v="FLOW"/>
    <x v="0"/>
    <x v="6"/>
    <n v="32626.23"/>
    <n v="112"/>
    <n v="0"/>
    <n v="0"/>
    <s v="-"/>
    <n v="2.0313126638277505E-2"/>
    <n v="1.8297157862318461E-3"/>
    <s v="FLOW"/>
    <s v="-"/>
    <s v="-"/>
    <s v="-"/>
    <m/>
    <m/>
    <m/>
    <m/>
    <s v="-"/>
    <s v="-"/>
    <s v="SHIRUR"/>
    <s v="-"/>
    <s v="-"/>
    <s v="-"/>
    <n v="3743"/>
    <n v="32626.23"/>
    <n v="27"/>
    <n v="37"/>
    <s v="FLOW"/>
    <m/>
    <m/>
    <m/>
    <m/>
    <s v="REGULAR"/>
    <m/>
    <s v="PASSION XTEC DISC"/>
    <d v="2024-02-12T00:00:00"/>
    <n v="36"/>
    <s v="02.06.26"/>
    <x v="0"/>
    <m/>
    <m/>
    <m/>
    <m/>
    <m/>
    <m/>
    <m/>
    <m/>
    <m/>
    <m/>
    <m/>
    <m/>
    <m/>
    <m/>
    <m/>
    <m/>
    <n v="1"/>
    <m/>
    <m/>
    <m/>
    <m/>
    <m/>
    <m/>
    <m/>
    <m/>
    <m/>
    <m/>
    <m/>
    <m/>
    <m/>
    <m/>
    <m/>
    <m/>
    <m/>
    <m/>
    <m/>
    <m/>
    <m/>
    <m/>
    <m/>
    <m/>
    <m/>
    <m/>
    <m/>
    <m/>
    <m/>
    <m/>
    <m/>
    <m/>
    <m/>
    <m/>
    <m/>
    <m/>
    <m/>
    <m/>
    <m/>
    <m/>
    <m/>
    <m/>
    <m/>
    <m/>
    <m/>
    <m/>
    <m/>
    <m/>
    <m/>
    <m/>
    <m/>
    <m/>
    <m/>
    <m/>
    <m/>
    <m/>
    <m/>
    <m/>
    <m/>
    <m/>
    <m/>
    <m/>
    <m/>
    <m/>
    <m/>
    <m/>
    <m/>
    <m/>
    <m/>
    <m/>
    <m/>
    <m/>
    <m/>
    <m/>
    <m/>
    <m/>
    <m/>
    <x v="1"/>
    <x v="0"/>
    <s v="ZBHT0024"/>
    <s v="Aoo8zh4j_OI7"/>
    <s v="Allocated"/>
    <s v="Left Message (LMCB)"/>
    <s v="Meet Grand mother "/>
    <d v="2026-06-06T00:00:00"/>
    <m/>
    <m/>
    <m/>
    <m/>
    <s v="243"/>
    <n v="3743"/>
    <n v="7505"/>
    <x v="0"/>
  </r>
  <r>
    <n v="465143711"/>
    <s v="SACHIN NARSING TOTARE"/>
    <m/>
    <x v="0"/>
    <m/>
    <m/>
    <m/>
    <m/>
    <n v="6839"/>
    <n v="20515"/>
    <n v="7196"/>
    <n v="28072"/>
    <x v="1"/>
    <s v="FLOW"/>
    <x v="0"/>
    <x v="3"/>
    <n v="32472"/>
    <n v="359"/>
    <n v="0"/>
    <n v="1350"/>
    <s v="FLOW"/>
    <n v="0.13578285514814473"/>
    <n v="8.5970031353274651E-3"/>
    <s v="FLOW"/>
    <s v="-"/>
    <s v="NC"/>
    <s v="-"/>
    <m/>
    <m/>
    <m/>
    <m/>
    <s v="REPO"/>
    <s v="-"/>
    <s v="CHAKAN"/>
    <s v="-"/>
    <s v="-"/>
    <s v="-"/>
    <n v="22224"/>
    <n v="32472"/>
    <n v="88"/>
    <n v="98"/>
    <s v="FLOW"/>
    <m/>
    <m/>
    <m/>
    <m/>
    <s v="NPA"/>
    <s v="MH14MB9290"/>
    <s v="HONDA ACTIVA 6G DLX BS VI"/>
    <d v="2025-01-06T00:00:00"/>
    <n v="18"/>
    <s v="02.06.26"/>
    <x v="0"/>
    <m/>
    <m/>
    <m/>
    <m/>
    <n v="1"/>
    <m/>
    <m/>
    <m/>
    <m/>
    <m/>
    <m/>
    <m/>
    <m/>
    <m/>
    <m/>
    <m/>
    <m/>
    <m/>
    <m/>
    <m/>
    <m/>
    <m/>
    <m/>
    <m/>
    <m/>
    <m/>
    <m/>
    <m/>
    <m/>
    <m/>
    <m/>
    <m/>
    <m/>
    <m/>
    <m/>
    <m/>
    <m/>
    <m/>
    <m/>
    <m/>
    <m/>
    <m/>
    <m/>
    <m/>
    <m/>
    <m/>
    <m/>
    <m/>
    <m/>
    <m/>
    <m/>
    <m/>
    <m/>
    <m/>
    <m/>
    <m/>
    <m/>
    <m/>
    <m/>
    <m/>
    <m/>
    <m/>
    <m/>
    <m/>
    <m/>
    <m/>
    <m/>
    <m/>
    <m/>
    <m/>
    <m/>
    <m/>
    <m/>
    <m/>
    <m/>
    <m/>
    <m/>
    <m/>
    <m/>
    <m/>
    <m/>
    <m/>
    <m/>
    <m/>
    <m/>
    <m/>
    <m/>
    <m/>
    <m/>
    <m/>
    <m/>
    <m/>
    <m/>
    <m/>
    <x v="1"/>
    <x v="0"/>
    <s v="DUWT0017"/>
    <s v="BPTLc_tymc"/>
    <s v="Allocated"/>
    <s v="Shifted (NC_SFTD)"/>
    <s v="Customer shifted from residence as per neighbor "/>
    <d v="2026-06-02T00:00:00"/>
    <m/>
    <m/>
    <m/>
    <m/>
    <s v="718"/>
    <n v="7196"/>
    <n v="28072"/>
    <x v="1"/>
  </r>
  <r>
    <n v="461826957"/>
    <s v="BHAVAR EKNATH VILAS"/>
    <m/>
    <x v="0"/>
    <m/>
    <m/>
    <m/>
    <m/>
    <n v="3504"/>
    <n v="3483"/>
    <n v="3541"/>
    <n v="7106"/>
    <x v="0"/>
    <s v="FLOW"/>
    <x v="0"/>
    <x v="6"/>
    <n v="32064.55"/>
    <n v="58"/>
    <n v="0"/>
    <n v="5947"/>
    <s v="-"/>
    <n v="1.996342405326576E-2"/>
    <n v="1.7982161381630774E-3"/>
    <s v="FLOW"/>
    <s v="-"/>
    <s v="-"/>
    <s v="-"/>
    <m/>
    <m/>
    <m/>
    <m/>
    <m/>
    <m/>
    <s v="NHAVRE"/>
    <m/>
    <m/>
    <m/>
    <n v="9488"/>
    <n v="32064.55"/>
    <n v="27"/>
    <n v="37"/>
    <s v="FLOW"/>
    <m/>
    <m/>
    <m/>
    <m/>
    <s v="-"/>
    <s v="MH15JT7057"/>
    <s v="SPLENDOR PLUS BS6 I3S DRS CAST FI"/>
    <d v="2024-02-07T00:00:00"/>
    <n v="36"/>
    <s v="10.06.26"/>
    <x v="0"/>
    <m/>
    <m/>
    <m/>
    <m/>
    <m/>
    <m/>
    <m/>
    <m/>
    <m/>
    <m/>
    <m/>
    <m/>
    <m/>
    <m/>
    <m/>
    <m/>
    <m/>
    <m/>
    <m/>
    <m/>
    <m/>
    <m/>
    <m/>
    <m/>
    <m/>
    <m/>
    <m/>
    <m/>
    <m/>
    <m/>
    <m/>
    <m/>
    <m/>
    <m/>
    <n v="1"/>
    <m/>
    <m/>
    <m/>
    <m/>
    <m/>
    <m/>
    <m/>
    <m/>
    <m/>
    <m/>
    <m/>
    <m/>
    <m/>
    <m/>
    <m/>
    <m/>
    <m/>
    <m/>
    <m/>
    <m/>
    <m/>
    <m/>
    <m/>
    <m/>
    <m/>
    <m/>
    <m/>
    <m/>
    <m/>
    <m/>
    <m/>
    <m/>
    <m/>
    <m/>
    <m/>
    <m/>
    <m/>
    <m/>
    <m/>
    <m/>
    <m/>
    <m/>
    <m/>
    <m/>
    <m/>
    <m/>
    <m/>
    <m/>
    <m/>
    <m/>
    <m/>
    <m/>
    <m/>
    <m/>
    <m/>
    <m/>
    <m/>
    <m/>
    <m/>
    <x v="1"/>
    <x v="0"/>
    <s v="ZBHT0024"/>
    <s v="BPkp33J8p5c"/>
    <s v="Allocated"/>
    <m/>
    <m/>
    <m/>
    <m/>
    <m/>
    <m/>
    <m/>
    <s v="119"/>
    <n v="3541"/>
    <n v="7106"/>
    <x v="2"/>
  </r>
  <r>
    <n v="464446213"/>
    <s v="GANESH DATTATRAY LOKHANDE"/>
    <m/>
    <x v="0"/>
    <m/>
    <m/>
    <m/>
    <m/>
    <n v="4839"/>
    <n v="4639"/>
    <n v="4717"/>
    <n v="9646"/>
    <x v="0"/>
    <s v="FLOW"/>
    <x v="0"/>
    <x v="8"/>
    <n v="31980"/>
    <n v="78"/>
    <n v="0"/>
    <n v="4042.96"/>
    <s v="-"/>
    <n v="0.34215504181181688"/>
    <n v="1.7934744787765685E-3"/>
    <s v="FLOW"/>
    <s v="-"/>
    <s v="-"/>
    <s v="-"/>
    <m/>
    <m/>
    <m/>
    <m/>
    <m/>
    <m/>
    <s v="PARGAON"/>
    <m/>
    <m/>
    <m/>
    <n v="8759.9599999999991"/>
    <n v="31980"/>
    <n v="27"/>
    <n v="37"/>
    <s v="FLOW"/>
    <m/>
    <m/>
    <m/>
    <m/>
    <s v="-"/>
    <s v="MH14MA4154"/>
    <s v="HONDA UNICORN 160 BSVI"/>
    <d v="2024-10-25T00:00:00"/>
    <n v="24"/>
    <s v="10.06.26"/>
    <x v="0"/>
    <m/>
    <m/>
    <m/>
    <m/>
    <m/>
    <m/>
    <m/>
    <m/>
    <m/>
    <m/>
    <m/>
    <m/>
    <m/>
    <m/>
    <m/>
    <m/>
    <m/>
    <m/>
    <m/>
    <m/>
    <m/>
    <m/>
    <m/>
    <m/>
    <m/>
    <m/>
    <m/>
    <m/>
    <m/>
    <m/>
    <m/>
    <m/>
    <m/>
    <m/>
    <m/>
    <m/>
    <m/>
    <m/>
    <m/>
    <m/>
    <m/>
    <m/>
    <m/>
    <m/>
    <m/>
    <m/>
    <m/>
    <m/>
    <m/>
    <m/>
    <m/>
    <m/>
    <m/>
    <m/>
    <m/>
    <m/>
    <m/>
    <m/>
    <m/>
    <m/>
    <m/>
    <m/>
    <m/>
    <m/>
    <m/>
    <m/>
    <m/>
    <m/>
    <m/>
    <m/>
    <m/>
    <m/>
    <m/>
    <m/>
    <m/>
    <m/>
    <m/>
    <m/>
    <m/>
    <m/>
    <m/>
    <m/>
    <m/>
    <m/>
    <m/>
    <m/>
    <m/>
    <m/>
    <m/>
    <m/>
    <m/>
    <m/>
    <m/>
    <m/>
    <x v="3"/>
    <x v="1"/>
    <s v="DUWT0029"/>
    <s v="B2HCaFu5g3m"/>
    <s v="Allocated"/>
    <m/>
    <m/>
    <m/>
    <m/>
    <m/>
    <m/>
    <m/>
    <s v="168"/>
    <n v="4717"/>
    <n v="9646"/>
    <x v="2"/>
  </r>
  <r>
    <n v="461736128"/>
    <s v="ARUNA KACHARU SABALE"/>
    <s v="ONLINE"/>
    <x v="4"/>
    <n v="3561"/>
    <m/>
    <m/>
    <m/>
    <n v="3508"/>
    <n v="3501"/>
    <n v="3540"/>
    <n v="3509"/>
    <x v="0"/>
    <s v="STABLE"/>
    <x v="1"/>
    <x v="17"/>
    <n v="31924"/>
    <n v="39"/>
    <n v="0"/>
    <n v="6102"/>
    <s v="-"/>
    <n v="5.3587679533791892E-2"/>
    <n v="1.7903339355992236E-3"/>
    <s v="STABLE"/>
    <s v="PAID"/>
    <s v="-"/>
    <s v="-"/>
    <m/>
    <m/>
    <m/>
    <m/>
    <s v="-"/>
    <s v="-"/>
    <s v="PIMPALE GURAV"/>
    <s v="-"/>
    <s v="-"/>
    <s v="-"/>
    <n v="9642"/>
    <n v="31924"/>
    <n v="27"/>
    <n v="6"/>
    <s v="STABLE"/>
    <m/>
    <m/>
    <m/>
    <m/>
    <s v="REGULAR"/>
    <s v="MH14LH9517"/>
    <s v="HONDA ACTIVA 125 SMART"/>
    <d v="2024-01-31T00:00:00"/>
    <n v="36"/>
    <s v="02.06.26"/>
    <x v="0"/>
    <m/>
    <m/>
    <m/>
    <m/>
    <m/>
    <m/>
    <m/>
    <m/>
    <m/>
    <m/>
    <n v="1"/>
    <m/>
    <m/>
    <n v="1"/>
    <m/>
    <m/>
    <m/>
    <m/>
    <m/>
    <m/>
    <m/>
    <m/>
    <m/>
    <m/>
    <m/>
    <m/>
    <m/>
    <m/>
    <m/>
    <m/>
    <m/>
    <m/>
    <m/>
    <m/>
    <m/>
    <m/>
    <m/>
    <m/>
    <m/>
    <m/>
    <m/>
    <m/>
    <m/>
    <m/>
    <m/>
    <m/>
    <m/>
    <m/>
    <m/>
    <m/>
    <m/>
    <m/>
    <m/>
    <m/>
    <m/>
    <m/>
    <m/>
    <m/>
    <m/>
    <m/>
    <m/>
    <m/>
    <m/>
    <m/>
    <m/>
    <m/>
    <m/>
    <m/>
    <m/>
    <m/>
    <m/>
    <m/>
    <m/>
    <m/>
    <m/>
    <m/>
    <m/>
    <m/>
    <m/>
    <m/>
    <m/>
    <m/>
    <m/>
    <m/>
    <m/>
    <m/>
    <m/>
    <m/>
    <m/>
    <m/>
    <m/>
    <m/>
    <m/>
    <m/>
    <x v="2"/>
    <x v="0"/>
    <s v="ZBHT0015"/>
    <s v="BPhigZGJ3nm"/>
    <s v="Allocated"/>
    <s v="Payment (PAID)"/>
    <s v="Visited at customer residence address. Customer not meet at home. Customer brother 1 emi paid on date online."/>
    <d v="2026-06-05T00:00:00"/>
    <m/>
    <m/>
    <m/>
    <m/>
    <s v="61"/>
    <n v="3540"/>
    <n v="7070"/>
    <x v="0"/>
  </r>
  <r>
    <n v="460299045"/>
    <s v="PRASHIK BAPU AHIRE"/>
    <m/>
    <x v="0"/>
    <m/>
    <m/>
    <m/>
    <m/>
    <n v="3208"/>
    <n v="15837"/>
    <n v="1289"/>
    <n v="20827"/>
    <x v="3"/>
    <s v="FLOW"/>
    <x v="0"/>
    <x v="1"/>
    <n v="31842"/>
    <n v="1492"/>
    <n v="0"/>
    <n v="5850"/>
    <s v="FLOW"/>
    <n v="0.12520939011442728"/>
    <n v="1.3375921934957288E-2"/>
    <s v="FLOW"/>
    <s v="-"/>
    <s v="NC"/>
    <s v="-"/>
    <m/>
    <m/>
    <m/>
    <m/>
    <s v="REPO"/>
    <s v="-"/>
    <s v="NIGADI"/>
    <s v="-"/>
    <s v="-"/>
    <s v="-"/>
    <n v="23179"/>
    <n v="31842"/>
    <n v="178"/>
    <n v="188"/>
    <s v="FLOW"/>
    <m/>
    <m/>
    <m/>
    <m/>
    <s v="NPA"/>
    <s v="MH14LD7196"/>
    <s v="HONDA ACTIVA DLX"/>
    <d v="2023-10-25T00:00:00"/>
    <n v="36"/>
    <s v="02.06.26"/>
    <x v="0"/>
    <m/>
    <m/>
    <m/>
    <m/>
    <m/>
    <m/>
    <m/>
    <m/>
    <m/>
    <m/>
    <m/>
    <m/>
    <m/>
    <n v="1"/>
    <m/>
    <m/>
    <m/>
    <m/>
    <m/>
    <m/>
    <m/>
    <m/>
    <m/>
    <m/>
    <m/>
    <m/>
    <m/>
    <m/>
    <m/>
    <m/>
    <m/>
    <m/>
    <m/>
    <m/>
    <m/>
    <m/>
    <m/>
    <m/>
    <m/>
    <m/>
    <m/>
    <m/>
    <m/>
    <m/>
    <m/>
    <m/>
    <m/>
    <m/>
    <m/>
    <m/>
    <m/>
    <m/>
    <m/>
    <m/>
    <m/>
    <m/>
    <m/>
    <m/>
    <m/>
    <m/>
    <m/>
    <m/>
    <m/>
    <m/>
    <m/>
    <m/>
    <m/>
    <m/>
    <m/>
    <m/>
    <m/>
    <m/>
    <m/>
    <m/>
    <m/>
    <m/>
    <m/>
    <m/>
    <m/>
    <m/>
    <m/>
    <m/>
    <m/>
    <m/>
    <m/>
    <m/>
    <m/>
    <m/>
    <m/>
    <m/>
    <m/>
    <m/>
    <m/>
    <m/>
    <x v="1"/>
    <x v="0"/>
    <s v="ZBHT0011"/>
    <s v="APmkdD13_OJc"/>
    <s v="Allocated"/>
    <s v="Address Not Found (NC_ANF)"/>
    <s v="Visit cm residence address cm residence address not found short address "/>
    <d v="2026-06-05T00:00:00"/>
    <m/>
    <m/>
    <m/>
    <m/>
    <s v="1782"/>
    <n v="1289"/>
    <n v="20827"/>
    <x v="0"/>
  </r>
  <r>
    <n v="461480386"/>
    <s v="MAINUDDIN S O FAKRULLA"/>
    <m/>
    <x v="0"/>
    <m/>
    <m/>
    <m/>
    <m/>
    <n v="3834"/>
    <n v="3834"/>
    <n v="3853"/>
    <n v="7750"/>
    <x v="0"/>
    <s v="FLOW"/>
    <x v="0"/>
    <x v="1"/>
    <n v="31830.639999999999"/>
    <n v="19"/>
    <n v="0"/>
    <n v="880"/>
    <s v="-"/>
    <n v="1.2916431866982854E-2"/>
    <n v="1.7850982014735643E-3"/>
    <s v="FLOW"/>
    <s v="-"/>
    <s v="-"/>
    <s v="-"/>
    <m/>
    <m/>
    <m/>
    <m/>
    <m/>
    <m/>
    <s v="TALWADE"/>
    <m/>
    <m/>
    <m/>
    <n v="4733"/>
    <n v="31830.639999999999"/>
    <n v="27"/>
    <n v="37"/>
    <s v="FLOW"/>
    <m/>
    <m/>
    <m/>
    <m/>
    <s v="-"/>
    <s v="MH14LG9217"/>
    <s v="BAJAJ PULSAR 125 NEON DISC CBS"/>
    <d v="2024-01-12T00:00:00"/>
    <n v="36"/>
    <s v="10.06.26"/>
    <x v="0"/>
    <m/>
    <m/>
    <m/>
    <m/>
    <m/>
    <m/>
    <m/>
    <m/>
    <m/>
    <m/>
    <m/>
    <m/>
    <m/>
    <m/>
    <m/>
    <m/>
    <m/>
    <m/>
    <m/>
    <m/>
    <m/>
    <m/>
    <m/>
    <m/>
    <m/>
    <m/>
    <m/>
    <m/>
    <m/>
    <m/>
    <m/>
    <m/>
    <m/>
    <m/>
    <n v="1"/>
    <m/>
    <m/>
    <m/>
    <m/>
    <m/>
    <m/>
    <m/>
    <m/>
    <m/>
    <m/>
    <m/>
    <m/>
    <m/>
    <m/>
    <m/>
    <m/>
    <m/>
    <m/>
    <m/>
    <m/>
    <m/>
    <m/>
    <m/>
    <m/>
    <m/>
    <m/>
    <m/>
    <m/>
    <m/>
    <m/>
    <m/>
    <m/>
    <m/>
    <m/>
    <m/>
    <m/>
    <m/>
    <m/>
    <m/>
    <m/>
    <m/>
    <m/>
    <m/>
    <m/>
    <m/>
    <m/>
    <m/>
    <m/>
    <m/>
    <m/>
    <m/>
    <m/>
    <m/>
    <m/>
    <m/>
    <m/>
    <m/>
    <m/>
    <m/>
    <x v="1"/>
    <x v="0"/>
    <s v="ZBHT0011"/>
    <s v="B2kAOO21rrzc"/>
    <s v="Allocated"/>
    <m/>
    <m/>
    <m/>
    <m/>
    <m/>
    <m/>
    <m/>
    <s v="82"/>
    <n v="3853"/>
    <n v="7750"/>
    <x v="2"/>
  </r>
  <r>
    <n v="460472259"/>
    <s v="FARHIN RAJJAK TAMBOLI"/>
    <s v="ONLINE"/>
    <x v="1"/>
    <n v="210"/>
    <m/>
    <m/>
    <m/>
    <n v="4266"/>
    <n v="8532"/>
    <n v="345"/>
    <n v="12866"/>
    <x v="1"/>
    <s v="STABLE"/>
    <x v="1"/>
    <x v="5"/>
    <n v="31761"/>
    <n v="345"/>
    <n v="0"/>
    <n v="0"/>
    <s v="STABLE"/>
    <n v="6.0458807366886927E-2"/>
    <n v="8.4087649846370897E-3"/>
    <s v="STABLE"/>
    <s v="PAID"/>
    <s v="PAID"/>
    <s v="-"/>
    <m/>
    <m/>
    <m/>
    <m/>
    <s v="REPO"/>
    <s v="-"/>
    <s v="YERWADA"/>
    <s v="-"/>
    <s v="-"/>
    <s v="-"/>
    <n v="8877"/>
    <n v="31761"/>
    <n v="88"/>
    <n v="37"/>
    <s v="STABLE"/>
    <m/>
    <m/>
    <m/>
    <m/>
    <s v="REGULAR"/>
    <s v="MH12WB5216"/>
    <s v="AMPERE MAGNUS EX"/>
    <d v="2023-11-04T00:00:00"/>
    <n v="36"/>
    <s v="02.06.26"/>
    <x v="0"/>
    <m/>
    <m/>
    <m/>
    <m/>
    <n v="1"/>
    <m/>
    <m/>
    <m/>
    <m/>
    <m/>
    <m/>
    <m/>
    <m/>
    <m/>
    <m/>
    <m/>
    <m/>
    <m/>
    <m/>
    <m/>
    <m/>
    <m/>
    <m/>
    <m/>
    <m/>
    <m/>
    <m/>
    <m/>
    <m/>
    <m/>
    <m/>
    <m/>
    <m/>
    <m/>
    <m/>
    <m/>
    <m/>
    <m/>
    <m/>
    <m/>
    <m/>
    <m/>
    <m/>
    <m/>
    <m/>
    <m/>
    <m/>
    <m/>
    <m/>
    <m/>
    <m/>
    <m/>
    <m/>
    <m/>
    <m/>
    <m/>
    <m/>
    <m/>
    <m/>
    <m/>
    <m/>
    <m/>
    <m/>
    <m/>
    <m/>
    <m/>
    <m/>
    <m/>
    <m/>
    <m/>
    <m/>
    <m/>
    <m/>
    <m/>
    <m/>
    <m/>
    <m/>
    <m/>
    <m/>
    <m/>
    <m/>
    <m/>
    <m/>
    <m/>
    <m/>
    <m/>
    <m/>
    <m/>
    <m/>
    <m/>
    <m/>
    <m/>
    <m/>
    <m/>
    <x v="1"/>
    <x v="0"/>
    <s v="ZBHT0012"/>
    <s v="Aoe26Br_Dgc"/>
    <s v="Allocated"/>
    <s v="Left Message (LMCB)"/>
    <s v="Lm"/>
    <d v="2026-06-02T00:00:00"/>
    <m/>
    <m/>
    <m/>
    <m/>
    <s v="278"/>
    <n v="345"/>
    <n v="13076"/>
    <x v="1"/>
  </r>
  <r>
    <n v="134779762"/>
    <s v="SANJU PITAMBAR JADHAV"/>
    <m/>
    <x v="0"/>
    <m/>
    <m/>
    <m/>
    <m/>
    <n v="5560"/>
    <n v="4898"/>
    <n v="4981"/>
    <n v="10617"/>
    <x v="0"/>
    <s v="FLOW"/>
    <x v="0"/>
    <x v="17"/>
    <n v="31751.39"/>
    <n v="83"/>
    <n v="0"/>
    <n v="6750"/>
    <s v="15.05.26"/>
    <n v="5.3297936100502583E-2"/>
    <n v="1.7806537720663398E-3"/>
    <s v="FLOW"/>
    <s v="-"/>
    <s v="PTP"/>
    <s v="-"/>
    <m/>
    <m/>
    <m/>
    <m/>
    <s v="-"/>
    <s v="-"/>
    <s v="PIMPRI GAON"/>
    <s v="-"/>
    <s v="-"/>
    <s v="-"/>
    <n v="11731"/>
    <n v="31751.39"/>
    <n v="26"/>
    <n v="36"/>
    <s v="FLOW"/>
    <m/>
    <m/>
    <m/>
    <m/>
    <s v="REGULAR"/>
    <s v="MH14KK3648"/>
    <s v="CLASSIC 350 DARK STEALTH BLACK"/>
    <d v="2022-10-11T00:00:00"/>
    <n v="48"/>
    <s v="02.06.26"/>
    <x v="0"/>
    <m/>
    <m/>
    <m/>
    <m/>
    <m/>
    <m/>
    <m/>
    <m/>
    <m/>
    <m/>
    <n v="1"/>
    <m/>
    <m/>
    <m/>
    <m/>
    <m/>
    <m/>
    <m/>
    <m/>
    <m/>
    <m/>
    <m/>
    <m/>
    <m/>
    <m/>
    <m/>
    <m/>
    <m/>
    <m/>
    <m/>
    <m/>
    <n v="1"/>
    <m/>
    <m/>
    <m/>
    <m/>
    <m/>
    <m/>
    <m/>
    <m/>
    <m/>
    <m/>
    <m/>
    <m/>
    <m/>
    <m/>
    <m/>
    <m/>
    <m/>
    <m/>
    <m/>
    <m/>
    <m/>
    <m/>
    <m/>
    <m/>
    <m/>
    <m/>
    <m/>
    <m/>
    <m/>
    <m/>
    <m/>
    <m/>
    <m/>
    <m/>
    <m/>
    <m/>
    <m/>
    <m/>
    <m/>
    <m/>
    <m/>
    <m/>
    <m/>
    <m/>
    <m/>
    <m/>
    <m/>
    <m/>
    <m/>
    <m/>
    <m/>
    <m/>
    <m/>
    <m/>
    <m/>
    <m/>
    <m/>
    <m/>
    <m/>
    <m/>
    <m/>
    <m/>
    <x v="2"/>
    <x v="0"/>
    <s v="ZBHT0015"/>
    <s v="B65ChaiAFym"/>
    <s v="Allocated"/>
    <s v="Left Message (LMCB)"/>
    <s v="Visited at customer residence address. Customer not meet at home discus about due amount with customer wife. Vehicle with son. Left message at home with wife."/>
    <d v="2026-06-04T00:00:00"/>
    <m/>
    <m/>
    <m/>
    <m/>
    <s v="159"/>
    <n v="4981"/>
    <n v="10617"/>
    <x v="0"/>
  </r>
  <r>
    <n v="460406801"/>
    <s v="VARSHA SUBHASH LONKE"/>
    <m/>
    <x v="0"/>
    <m/>
    <m/>
    <m/>
    <m/>
    <n v="4791"/>
    <n v="4350"/>
    <n v="4432"/>
    <n v="9333"/>
    <x v="0"/>
    <s v="FLOW"/>
    <x v="0"/>
    <x v="5"/>
    <n v="31713"/>
    <n v="82"/>
    <n v="0"/>
    <n v="6300"/>
    <s v="26.05.26"/>
    <n v="1.8356553981477692E-2"/>
    <n v="1.7785008175560135E-3"/>
    <s v="FLOW"/>
    <s v="-"/>
    <s v="PTP"/>
    <s v="-"/>
    <m/>
    <m/>
    <m/>
    <m/>
    <s v="-"/>
    <s v="-"/>
    <s v="INDRA NAGAR"/>
    <s v="-"/>
    <s v="-"/>
    <s v="-"/>
    <n v="10732"/>
    <n v="31713"/>
    <n v="27"/>
    <n v="37"/>
    <s v="FLOW"/>
    <m/>
    <m/>
    <m/>
    <m/>
    <s v="REGULAR"/>
    <s v="MH12XC5352"/>
    <s v="PIAGGIO VESPA SXL 125 CBS"/>
    <d v="2023-10-31T00:00:00"/>
    <n v="36"/>
    <s v="02.06.26"/>
    <x v="0"/>
    <m/>
    <m/>
    <m/>
    <m/>
    <m/>
    <m/>
    <m/>
    <m/>
    <m/>
    <m/>
    <m/>
    <m/>
    <m/>
    <n v="1"/>
    <m/>
    <m/>
    <m/>
    <m/>
    <m/>
    <m/>
    <m/>
    <m/>
    <m/>
    <m/>
    <m/>
    <m/>
    <m/>
    <m/>
    <m/>
    <m/>
    <m/>
    <m/>
    <m/>
    <m/>
    <m/>
    <m/>
    <m/>
    <m/>
    <m/>
    <m/>
    <m/>
    <m/>
    <m/>
    <m/>
    <m/>
    <m/>
    <m/>
    <m/>
    <m/>
    <m/>
    <m/>
    <m/>
    <m/>
    <m/>
    <m/>
    <m/>
    <m/>
    <m/>
    <m/>
    <m/>
    <m/>
    <m/>
    <m/>
    <m/>
    <m/>
    <m/>
    <m/>
    <m/>
    <m/>
    <m/>
    <m/>
    <m/>
    <m/>
    <m/>
    <m/>
    <m/>
    <m/>
    <m/>
    <m/>
    <m/>
    <m/>
    <m/>
    <m/>
    <m/>
    <m/>
    <m/>
    <m/>
    <m/>
    <m/>
    <m/>
    <m/>
    <m/>
    <m/>
    <m/>
    <x v="1"/>
    <x v="0"/>
    <s v="ZBHT0012"/>
    <s v="Ao_-fOwsOIz"/>
    <s v="Allocated"/>
    <s v="Left Message (LMCB)"/>
    <s v="Lm"/>
    <d v="2026-06-05T00:00:00"/>
    <m/>
    <m/>
    <m/>
    <m/>
    <s v="192"/>
    <n v="4432"/>
    <n v="9333"/>
    <x v="0"/>
  </r>
  <r>
    <n v="464962855"/>
    <s v="RAVISHANKAR TANAJI SHINDE"/>
    <m/>
    <x v="0"/>
    <m/>
    <m/>
    <m/>
    <m/>
    <n v="4200"/>
    <n v="4200"/>
    <n v="4256"/>
    <n v="8512"/>
    <x v="0"/>
    <s v="FLOW"/>
    <x v="0"/>
    <x v="15"/>
    <n v="31670"/>
    <n v="56"/>
    <n v="0"/>
    <n v="457"/>
    <s v="-"/>
    <n v="4.6496651301483408E-2"/>
    <n v="1.776089329044838E-3"/>
    <s v="FLOW"/>
    <s v="-"/>
    <s v="-"/>
    <s v="-"/>
    <m/>
    <m/>
    <m/>
    <m/>
    <m/>
    <m/>
    <s v="GOKHLE NAGAR"/>
    <m/>
    <m/>
    <m/>
    <n v="4713"/>
    <n v="31670"/>
    <n v="26"/>
    <n v="36"/>
    <s v="FLOW"/>
    <m/>
    <m/>
    <m/>
    <m/>
    <s v="-"/>
    <s v="MH14LK9561"/>
    <s v="BULLET 350 BLACK GOLD"/>
    <d v="2024-12-16T00:00:00"/>
    <n v="24"/>
    <s v="10.06.26"/>
    <x v="0"/>
    <m/>
    <m/>
    <m/>
    <m/>
    <m/>
    <m/>
    <m/>
    <m/>
    <m/>
    <m/>
    <m/>
    <m/>
    <m/>
    <m/>
    <m/>
    <m/>
    <m/>
    <m/>
    <m/>
    <m/>
    <m/>
    <m/>
    <m/>
    <m/>
    <m/>
    <m/>
    <m/>
    <m/>
    <m/>
    <m/>
    <m/>
    <m/>
    <m/>
    <m/>
    <n v="1"/>
    <m/>
    <m/>
    <m/>
    <m/>
    <m/>
    <m/>
    <m/>
    <m/>
    <m/>
    <m/>
    <m/>
    <m/>
    <m/>
    <m/>
    <m/>
    <m/>
    <m/>
    <m/>
    <m/>
    <m/>
    <m/>
    <m/>
    <m/>
    <m/>
    <m/>
    <m/>
    <m/>
    <m/>
    <m/>
    <m/>
    <m/>
    <m/>
    <m/>
    <m/>
    <m/>
    <m/>
    <m/>
    <m/>
    <m/>
    <m/>
    <m/>
    <m/>
    <m/>
    <m/>
    <m/>
    <m/>
    <m/>
    <m/>
    <m/>
    <m/>
    <m/>
    <m/>
    <m/>
    <m/>
    <m/>
    <m/>
    <m/>
    <m/>
    <m/>
    <x v="1"/>
    <x v="0"/>
    <s v="DUWT0014"/>
    <s v="A2vOzeFs97"/>
    <s v="Allocated"/>
    <m/>
    <m/>
    <m/>
    <m/>
    <m/>
    <m/>
    <m/>
    <s v="112"/>
    <n v="4256"/>
    <n v="8512"/>
    <x v="2"/>
  </r>
  <r>
    <n v="463630491"/>
    <s v="MAHADEV RAMESH GHOLAP"/>
    <m/>
    <x v="0"/>
    <m/>
    <m/>
    <m/>
    <m/>
    <n v="4368"/>
    <n v="20595"/>
    <n v="4383"/>
    <n v="26618"/>
    <x v="5"/>
    <s v="FLOW"/>
    <x v="0"/>
    <x v="6"/>
    <n v="31481"/>
    <n v="1260"/>
    <n v="0"/>
    <n v="5530.21"/>
    <s v="-"/>
    <n v="9.1520318755028307E-2"/>
    <n v="1.5323863908122591E-2"/>
    <s v="FLOW"/>
    <s v="-"/>
    <s v="-"/>
    <s v="-"/>
    <m/>
    <m/>
    <m/>
    <m/>
    <s v="REPO"/>
    <s v="-"/>
    <s v="SHIRUR"/>
    <s v="-"/>
    <s v="-"/>
    <s v="-"/>
    <n v="27385.21"/>
    <n v="31481"/>
    <n v="147"/>
    <n v="157"/>
    <s v="FLOW"/>
    <m/>
    <m/>
    <m/>
    <m/>
    <s v="NPA"/>
    <s v="MH12XB4517"/>
    <s v="HONDA ACTIVA 6G H SMART"/>
    <d v="2024-08-01T00:00:00"/>
    <n v="24"/>
    <s v="02.06.26"/>
    <x v="0"/>
    <m/>
    <m/>
    <m/>
    <m/>
    <m/>
    <m/>
    <m/>
    <m/>
    <m/>
    <m/>
    <n v="1"/>
    <m/>
    <m/>
    <m/>
    <m/>
    <m/>
    <m/>
    <m/>
    <m/>
    <m/>
    <m/>
    <m/>
    <m/>
    <m/>
    <m/>
    <m/>
    <m/>
    <m/>
    <m/>
    <m/>
    <m/>
    <m/>
    <m/>
    <m/>
    <m/>
    <m/>
    <m/>
    <m/>
    <m/>
    <m/>
    <m/>
    <m/>
    <m/>
    <m/>
    <m/>
    <m/>
    <m/>
    <m/>
    <m/>
    <m/>
    <m/>
    <m/>
    <m/>
    <m/>
    <m/>
    <m/>
    <m/>
    <m/>
    <m/>
    <m/>
    <m/>
    <m/>
    <m/>
    <m/>
    <m/>
    <m/>
    <m/>
    <m/>
    <m/>
    <m/>
    <m/>
    <m/>
    <m/>
    <m/>
    <m/>
    <m/>
    <m/>
    <m/>
    <m/>
    <m/>
    <m/>
    <m/>
    <m/>
    <m/>
    <m/>
    <m/>
    <m/>
    <m/>
    <m/>
    <m/>
    <m/>
    <m/>
    <m/>
    <m/>
    <x v="1"/>
    <x v="0"/>
    <s v="ZBHT0024"/>
    <s v="G2hABQxRsOJc"/>
    <s v="Allocated"/>
    <s v="Left Message (LMCB)"/>
    <s v="Meet nephew "/>
    <d v="2026-06-04T00:00:00"/>
    <m/>
    <m/>
    <m/>
    <m/>
    <s v="1655"/>
    <n v="4383"/>
    <n v="26618"/>
    <x v="0"/>
  </r>
  <r>
    <n v="460389870"/>
    <s v="KARAN MANOJ WAYAL"/>
    <s v="ONLINE"/>
    <x v="12"/>
    <n v="7597"/>
    <m/>
    <m/>
    <m/>
    <n v="5071"/>
    <n v="2388"/>
    <n v="2455"/>
    <n v="-79"/>
    <x v="0"/>
    <s v="RB"/>
    <x v="1"/>
    <x v="0"/>
    <n v="31439"/>
    <n v="67"/>
    <n v="0"/>
    <n v="6261"/>
    <s v="17.05.26"/>
    <n v="2.6635725993739676E-2"/>
    <n v="1.7631345884382907E-3"/>
    <s v="RB"/>
    <s v="PAID"/>
    <s v="PAID"/>
    <s v="-"/>
    <m/>
    <m/>
    <m/>
    <m/>
    <s v="-"/>
    <s v="-"/>
    <s v="KATRAJ"/>
    <s v="-"/>
    <s v="-"/>
    <s v="-"/>
    <n v="8716"/>
    <n v="31439"/>
    <n v="27"/>
    <n v="0"/>
    <s v="RB"/>
    <m/>
    <m/>
    <m/>
    <m/>
    <s v="REGULAR"/>
    <s v="MH42BL3810"/>
    <s v="APACHE RTR 200 4V BSVI 2CH ABS"/>
    <d v="2023-10-30T00:00:00"/>
    <n v="36"/>
    <s v="02.06.26"/>
    <x v="0"/>
    <m/>
    <m/>
    <m/>
    <m/>
    <m/>
    <m/>
    <m/>
    <m/>
    <m/>
    <m/>
    <m/>
    <m/>
    <m/>
    <m/>
    <m/>
    <m/>
    <m/>
    <m/>
    <m/>
    <m/>
    <m/>
    <m/>
    <n v="1"/>
    <m/>
    <m/>
    <m/>
    <m/>
    <m/>
    <m/>
    <m/>
    <m/>
    <m/>
    <m/>
    <m/>
    <m/>
    <m/>
    <m/>
    <m/>
    <m/>
    <m/>
    <m/>
    <m/>
    <m/>
    <m/>
    <m/>
    <m/>
    <m/>
    <m/>
    <m/>
    <m/>
    <m/>
    <m/>
    <m/>
    <m/>
    <m/>
    <m/>
    <m/>
    <m/>
    <m/>
    <m/>
    <m/>
    <m/>
    <m/>
    <m/>
    <m/>
    <m/>
    <m/>
    <m/>
    <m/>
    <m/>
    <m/>
    <m/>
    <m/>
    <m/>
    <m/>
    <m/>
    <m/>
    <m/>
    <m/>
    <m/>
    <m/>
    <m/>
    <m/>
    <m/>
    <m/>
    <m/>
    <m/>
    <m/>
    <m/>
    <m/>
    <m/>
    <m/>
    <m/>
    <m/>
    <x v="1"/>
    <x v="0"/>
    <s v="DUWT0031"/>
    <s v="B2hOFPjxrm"/>
    <s v="Allocated"/>
    <s v="Payment (PAID)"/>
    <s v="Customer paid emi "/>
    <d v="2026-06-08T00:00:00"/>
    <m/>
    <m/>
    <m/>
    <m/>
    <s v="59"/>
    <n v="2455"/>
    <n v="7518"/>
    <x v="0"/>
  </r>
  <r>
    <n v="461226479"/>
    <s v="JADHAV RAHUL DNYANOBA"/>
    <m/>
    <x v="0"/>
    <m/>
    <m/>
    <m/>
    <m/>
    <n v="3414"/>
    <n v="6404"/>
    <n v="3212"/>
    <n v="10171"/>
    <x v="4"/>
    <s v="FLOW"/>
    <x v="0"/>
    <x v="11"/>
    <n v="31246"/>
    <n v="222"/>
    <n v="0"/>
    <n v="4167.95"/>
    <s v="-"/>
    <n v="0.29335895819357882"/>
    <n v="6.9182200651262526E-3"/>
    <s v="FLOW"/>
    <s v="-"/>
    <s v="-"/>
    <s v="-"/>
    <m/>
    <m/>
    <m/>
    <m/>
    <s v="-"/>
    <s v="-"/>
    <s v="AUNDH"/>
    <s v="-"/>
    <s v="-"/>
    <s v="-"/>
    <n v="10793.95"/>
    <n v="31246"/>
    <n v="57"/>
    <n v="67"/>
    <s v="FLOW"/>
    <m/>
    <m/>
    <m/>
    <m/>
    <s v="REGULAR"/>
    <s v="MH12WH4533"/>
    <s v="HONDA ACTIVA 6G STD BS VI"/>
    <d v="2023-12-24T00:00:00"/>
    <n v="36"/>
    <s v="02.06.26"/>
    <x v="0"/>
    <m/>
    <m/>
    <m/>
    <m/>
    <m/>
    <m/>
    <m/>
    <m/>
    <m/>
    <m/>
    <n v="1"/>
    <m/>
    <m/>
    <m/>
    <m/>
    <m/>
    <m/>
    <m/>
    <m/>
    <m/>
    <m/>
    <m/>
    <m/>
    <m/>
    <m/>
    <m/>
    <m/>
    <m/>
    <m/>
    <m/>
    <m/>
    <m/>
    <m/>
    <m/>
    <m/>
    <m/>
    <m/>
    <m/>
    <m/>
    <m/>
    <m/>
    <m/>
    <m/>
    <m/>
    <m/>
    <m/>
    <m/>
    <m/>
    <m/>
    <m/>
    <m/>
    <m/>
    <m/>
    <m/>
    <m/>
    <m/>
    <m/>
    <m/>
    <m/>
    <m/>
    <m/>
    <m/>
    <m/>
    <m/>
    <m/>
    <m/>
    <m/>
    <m/>
    <m/>
    <m/>
    <m/>
    <m/>
    <m/>
    <m/>
    <m/>
    <m/>
    <m/>
    <m/>
    <m/>
    <m/>
    <m/>
    <m/>
    <m/>
    <m/>
    <m/>
    <m/>
    <m/>
    <m/>
    <m/>
    <m/>
    <m/>
    <m/>
    <m/>
    <m/>
    <x v="1"/>
    <x v="0"/>
    <s v="DUWT0023"/>
    <s v="A6G5Jgw2MUc"/>
    <s v="Allocated"/>
    <s v="Shifted (NC_SFTD)"/>
    <s v="Customer shifted from the given residence address "/>
    <d v="2026-06-04T00:00:00"/>
    <m/>
    <m/>
    <m/>
    <m/>
    <s v="353"/>
    <n v="3212"/>
    <n v="10171"/>
    <x v="0"/>
  </r>
  <r>
    <n v="460423919"/>
    <s v="ANITA RAVINDRA BHOR"/>
    <m/>
    <x v="0"/>
    <m/>
    <m/>
    <m/>
    <m/>
    <n v="3664"/>
    <n v="10837"/>
    <n v="3768"/>
    <n v="14896"/>
    <x v="1"/>
    <s v="FLOW"/>
    <x v="0"/>
    <x v="9"/>
    <n v="31007"/>
    <n v="259"/>
    <n v="0"/>
    <n v="4050"/>
    <s v="FLOW"/>
    <n v="0.67752649404566812"/>
    <n v="8.2091425294745848E-3"/>
    <s v="FLOW"/>
    <s v="-"/>
    <s v="RTP"/>
    <s v="-"/>
    <m/>
    <m/>
    <m/>
    <m/>
    <s v="REPO"/>
    <s v="-"/>
    <s v="JUNNAR"/>
    <s v="-"/>
    <s v="-"/>
    <s v="-"/>
    <n v="15146"/>
    <n v="31007"/>
    <n v="88"/>
    <n v="98"/>
    <s v="FLOW"/>
    <m/>
    <m/>
    <m/>
    <m/>
    <s v="REGULAR"/>
    <s v="MH14LD2981"/>
    <s v="OLA S1 AIR"/>
    <d v="2023-11-01T00:00:00"/>
    <n v="36"/>
    <s v="02.06.26"/>
    <x v="0"/>
    <m/>
    <m/>
    <m/>
    <m/>
    <m/>
    <m/>
    <m/>
    <m/>
    <m/>
    <m/>
    <m/>
    <m/>
    <m/>
    <m/>
    <m/>
    <m/>
    <n v="1"/>
    <m/>
    <m/>
    <m/>
    <m/>
    <m/>
    <m/>
    <m/>
    <m/>
    <m/>
    <m/>
    <m/>
    <m/>
    <m/>
    <m/>
    <m/>
    <m/>
    <m/>
    <m/>
    <m/>
    <m/>
    <m/>
    <m/>
    <m/>
    <m/>
    <m/>
    <m/>
    <m/>
    <m/>
    <m/>
    <m/>
    <m/>
    <m/>
    <m/>
    <m/>
    <m/>
    <m/>
    <m/>
    <m/>
    <m/>
    <m/>
    <m/>
    <m/>
    <m/>
    <m/>
    <m/>
    <m/>
    <m/>
    <m/>
    <m/>
    <m/>
    <m/>
    <m/>
    <m/>
    <m/>
    <m/>
    <m/>
    <m/>
    <m/>
    <m/>
    <m/>
    <m/>
    <m/>
    <m/>
    <m/>
    <m/>
    <m/>
    <m/>
    <m/>
    <m/>
    <m/>
    <m/>
    <m/>
    <m/>
    <m/>
    <m/>
    <m/>
    <m/>
    <x v="1"/>
    <x v="0"/>
    <s v="ZBHT0021"/>
    <s v="GPZ8uBxm_DMm"/>
    <s v="Allocated"/>
    <s v="Door Locked (NC_DL)"/>
    <s v="Door locked "/>
    <d v="2026-06-06T00:00:00"/>
    <m/>
    <m/>
    <m/>
    <m/>
    <s v="395"/>
    <n v="3768"/>
    <n v="14896"/>
    <x v="1"/>
  </r>
  <r>
    <n v="459838566"/>
    <s v="DANIEL SHANTAVN NIKALJE"/>
    <m/>
    <x v="0"/>
    <m/>
    <m/>
    <m/>
    <m/>
    <n v="4661"/>
    <n v="9322"/>
    <n v="4734"/>
    <n v="14188"/>
    <x v="4"/>
    <s v="FLOW"/>
    <x v="0"/>
    <x v="5"/>
    <n v="30851"/>
    <n v="73"/>
    <n v="0"/>
    <n v="5011"/>
    <s v="FLOW"/>
    <n v="0.25736166049533132"/>
    <n v="6.8307625689435457E-3"/>
    <s v="FLOW"/>
    <s v="-"/>
    <s v="PTP"/>
    <s v="-"/>
    <m/>
    <m/>
    <m/>
    <m/>
    <s v="-"/>
    <s v="-"/>
    <s v="LOHEGAON"/>
    <s v="-"/>
    <s v="-"/>
    <s v="-"/>
    <n v="14406"/>
    <n v="30851"/>
    <n v="57"/>
    <n v="67"/>
    <s v="FLOW"/>
    <m/>
    <m/>
    <m/>
    <m/>
    <s v="NPA"/>
    <s v="MH12VX9506"/>
    <s v="HONDA UNICORN 160 BS6"/>
    <d v="2023-09-22T00:00:00"/>
    <n v="36"/>
    <s v="02.06.26"/>
    <x v="0"/>
    <m/>
    <m/>
    <m/>
    <m/>
    <m/>
    <m/>
    <m/>
    <m/>
    <m/>
    <m/>
    <m/>
    <m/>
    <m/>
    <m/>
    <m/>
    <m/>
    <m/>
    <m/>
    <m/>
    <m/>
    <m/>
    <m/>
    <m/>
    <m/>
    <m/>
    <m/>
    <m/>
    <m/>
    <n v="1"/>
    <m/>
    <m/>
    <m/>
    <m/>
    <m/>
    <m/>
    <m/>
    <m/>
    <m/>
    <m/>
    <m/>
    <m/>
    <m/>
    <m/>
    <m/>
    <m/>
    <m/>
    <m/>
    <m/>
    <m/>
    <m/>
    <m/>
    <m/>
    <m/>
    <m/>
    <m/>
    <m/>
    <m/>
    <m/>
    <m/>
    <m/>
    <m/>
    <m/>
    <m/>
    <m/>
    <m/>
    <m/>
    <m/>
    <m/>
    <m/>
    <m/>
    <m/>
    <m/>
    <m/>
    <m/>
    <m/>
    <m/>
    <m/>
    <m/>
    <m/>
    <m/>
    <m/>
    <m/>
    <m/>
    <m/>
    <m/>
    <m/>
    <m/>
    <m/>
    <m/>
    <m/>
    <m/>
    <m/>
    <m/>
    <m/>
    <x v="1"/>
    <x v="0"/>
    <s v="ZBHT0012"/>
    <s v="A6FEjsLGEm"/>
    <s v="Allocated"/>
    <e v="#N/A"/>
    <e v="#N/A"/>
    <e v="#N/A"/>
    <m/>
    <m/>
    <m/>
    <m/>
    <s v="205"/>
    <n v="4734"/>
    <n v="14188"/>
    <x v="0"/>
  </r>
  <r>
    <n v="461510911"/>
    <s v="AKASH DNYANOBA PENTULE"/>
    <s v="ONLINE"/>
    <x v="10"/>
    <n v="5467"/>
    <m/>
    <m/>
    <m/>
    <n v="3491"/>
    <n v="5314.76"/>
    <n v="1975.7600000000002"/>
    <n v="3433.76"/>
    <x v="4"/>
    <s v="RB"/>
    <x v="1"/>
    <x v="1"/>
    <n v="30804.04"/>
    <n v="152"/>
    <n v="0"/>
    <n v="2250"/>
    <s v="11.05.26"/>
    <n v="5.4611446110952602E-2"/>
    <n v="6.8203650904100268E-3"/>
    <s v="RB"/>
    <s v="PAID"/>
    <s v="PAID"/>
    <s v="-"/>
    <m/>
    <m/>
    <m/>
    <m/>
    <s v="-"/>
    <s v="-"/>
    <s v="THERGAON"/>
    <s v="-"/>
    <s v="-"/>
    <s v="-"/>
    <n v="7716.76"/>
    <n v="30804.04"/>
    <n v="57"/>
    <n v="6"/>
    <s v="STABLE"/>
    <m/>
    <m/>
    <m/>
    <m/>
    <s v="REGULAR"/>
    <s v="MH44AC7527"/>
    <s v="SPLENDOR PLUS DRS CAST FI BLACK"/>
    <d v="2024-01-15T00:00:00"/>
    <n v="36"/>
    <s v="02.06.26"/>
    <x v="0"/>
    <m/>
    <m/>
    <m/>
    <m/>
    <m/>
    <m/>
    <m/>
    <n v="1"/>
    <m/>
    <m/>
    <m/>
    <m/>
    <m/>
    <m/>
    <m/>
    <m/>
    <m/>
    <m/>
    <m/>
    <m/>
    <m/>
    <m/>
    <m/>
    <m/>
    <m/>
    <m/>
    <m/>
    <m/>
    <m/>
    <m/>
    <m/>
    <m/>
    <m/>
    <m/>
    <m/>
    <m/>
    <m/>
    <m/>
    <m/>
    <m/>
    <m/>
    <m/>
    <m/>
    <m/>
    <m/>
    <m/>
    <m/>
    <m/>
    <m/>
    <m/>
    <m/>
    <m/>
    <m/>
    <m/>
    <m/>
    <m/>
    <m/>
    <m/>
    <m/>
    <m/>
    <m/>
    <m/>
    <m/>
    <m/>
    <m/>
    <m/>
    <m/>
    <m/>
    <m/>
    <m/>
    <m/>
    <m/>
    <m/>
    <m/>
    <m/>
    <m/>
    <m/>
    <m/>
    <m/>
    <m/>
    <m/>
    <m/>
    <m/>
    <m/>
    <m/>
    <m/>
    <m/>
    <m/>
    <m/>
    <m/>
    <m/>
    <m/>
    <m/>
    <m/>
    <x v="1"/>
    <x v="0"/>
    <s v="ZBHT0011"/>
    <s v="G24tZJRkfq2z"/>
    <s v="Allocated"/>
    <s v="Address Not Found (NC_ANF)"/>
    <s v="Visit cm residence address cm address not found "/>
    <d v="2026-06-03T00:00:00"/>
    <m/>
    <m/>
    <m/>
    <m/>
    <s v="95"/>
    <n v="1975.7600000000002"/>
    <n v="8900.76"/>
    <x v="0"/>
  </r>
  <r>
    <n v="463646816"/>
    <s v="DOULATRAO BAPURAO KOLEKAR"/>
    <m/>
    <x v="0"/>
    <m/>
    <m/>
    <m/>
    <m/>
    <n v="4722"/>
    <n v="18211"/>
    <n v="4965"/>
    <n v="24177"/>
    <x v="2"/>
    <s v="FLOW"/>
    <x v="0"/>
    <x v="6"/>
    <n v="30797"/>
    <n v="920"/>
    <n v="0"/>
    <n v="3831.06"/>
    <s v="13.05.26"/>
    <n v="0.16042917526214104"/>
    <n v="1.0111237633182687E-2"/>
    <s v="FLOW"/>
    <s v="-"/>
    <s v="PAID"/>
    <s v="-"/>
    <m/>
    <m/>
    <m/>
    <m/>
    <s v="REPO"/>
    <s v="-"/>
    <s v="RANJAN GAON"/>
    <s v="-"/>
    <s v="-"/>
    <s v="-"/>
    <n v="22962.06"/>
    <n v="30797"/>
    <n v="116"/>
    <n v="126"/>
    <s v="FLOW"/>
    <m/>
    <m/>
    <m/>
    <m/>
    <s v="NPA"/>
    <s v="MH12XB6413"/>
    <s v="PLEASURE PLUS XTEC DRUM CAST"/>
    <d v="2024-08-03T00:00:00"/>
    <n v="24"/>
    <s v="02.06.26"/>
    <x v="0"/>
    <m/>
    <m/>
    <m/>
    <m/>
    <m/>
    <m/>
    <m/>
    <m/>
    <m/>
    <m/>
    <n v="1"/>
    <m/>
    <m/>
    <m/>
    <m/>
    <m/>
    <m/>
    <m/>
    <m/>
    <m/>
    <m/>
    <m/>
    <m/>
    <m/>
    <m/>
    <m/>
    <m/>
    <m/>
    <m/>
    <m/>
    <m/>
    <m/>
    <m/>
    <m/>
    <m/>
    <m/>
    <m/>
    <m/>
    <m/>
    <m/>
    <m/>
    <m/>
    <m/>
    <m/>
    <m/>
    <m/>
    <m/>
    <m/>
    <m/>
    <m/>
    <m/>
    <m/>
    <m/>
    <m/>
    <m/>
    <m/>
    <m/>
    <m/>
    <m/>
    <m/>
    <m/>
    <m/>
    <m/>
    <m/>
    <m/>
    <m/>
    <m/>
    <m/>
    <m/>
    <m/>
    <m/>
    <m/>
    <m/>
    <m/>
    <m/>
    <m/>
    <m/>
    <m/>
    <m/>
    <m/>
    <m/>
    <m/>
    <m/>
    <m/>
    <m/>
    <m/>
    <m/>
    <m/>
    <m/>
    <m/>
    <m/>
    <m/>
    <m/>
    <m/>
    <x v="1"/>
    <x v="0"/>
    <s v="ZBHT0024"/>
    <s v="B2AZ5XtnFsc"/>
    <s v="Allocated"/>
    <s v="Left Message (LMCB)"/>
    <s v="Meet son"/>
    <d v="2026-06-04T00:00:00"/>
    <m/>
    <m/>
    <m/>
    <m/>
    <s v="1244"/>
    <n v="4965"/>
    <n v="24177"/>
    <x v="0"/>
  </r>
  <r>
    <n v="464911621"/>
    <s v="GANESH DNYANESHWAR KOTWAL"/>
    <m/>
    <x v="0"/>
    <m/>
    <m/>
    <m/>
    <m/>
    <n v="3864"/>
    <n v="5610"/>
    <n v="1999"/>
    <n v="9474"/>
    <x v="4"/>
    <s v="FLOW"/>
    <x v="0"/>
    <x v="13"/>
    <n v="30727"/>
    <n v="253"/>
    <n v="0"/>
    <n v="4500"/>
    <s v="31.05.26"/>
    <n v="7.2464984887228953E-2"/>
    <n v="6.803307557483658E-3"/>
    <s v="FLOW"/>
    <s v="-"/>
    <s v="PTP"/>
    <s v="-"/>
    <m/>
    <m/>
    <m/>
    <m/>
    <s v="-"/>
    <s v="-"/>
    <s v="DEHU"/>
    <s v="-"/>
    <s v="-"/>
    <s v="-"/>
    <n v="10363"/>
    <n v="30727"/>
    <n v="57"/>
    <n v="67"/>
    <s v="FLOW"/>
    <m/>
    <m/>
    <m/>
    <m/>
    <s v="NPA"/>
    <s v="MH14MB4248"/>
    <s v="BULLET BATTALION 350 BLACK"/>
    <d v="2024-12-10T00:00:00"/>
    <n v="24"/>
    <s v="02.06.26"/>
    <x v="0"/>
    <m/>
    <m/>
    <m/>
    <m/>
    <m/>
    <m/>
    <m/>
    <m/>
    <m/>
    <m/>
    <m/>
    <m/>
    <m/>
    <m/>
    <m/>
    <m/>
    <m/>
    <m/>
    <m/>
    <m/>
    <m/>
    <m/>
    <m/>
    <m/>
    <m/>
    <m/>
    <m/>
    <m/>
    <m/>
    <m/>
    <m/>
    <m/>
    <m/>
    <m/>
    <m/>
    <m/>
    <m/>
    <m/>
    <m/>
    <m/>
    <m/>
    <m/>
    <m/>
    <m/>
    <m/>
    <m/>
    <m/>
    <m/>
    <m/>
    <m/>
    <m/>
    <m/>
    <m/>
    <m/>
    <m/>
    <m/>
    <m/>
    <m/>
    <m/>
    <m/>
    <m/>
    <m/>
    <m/>
    <m/>
    <m/>
    <m/>
    <m/>
    <m/>
    <m/>
    <m/>
    <m/>
    <m/>
    <m/>
    <m/>
    <m/>
    <m/>
    <m/>
    <m/>
    <m/>
    <m/>
    <m/>
    <m/>
    <m/>
    <m/>
    <m/>
    <m/>
    <m/>
    <m/>
    <m/>
    <m/>
    <m/>
    <m/>
    <m/>
    <m/>
    <x v="3"/>
    <x v="1"/>
    <s v="DUWT0027"/>
    <e v="#N/A"/>
    <e v="#N/A"/>
    <e v="#N/A"/>
    <e v="#N/A"/>
    <e v="#N/A"/>
    <m/>
    <m/>
    <m/>
    <m/>
    <n v="0"/>
    <n v="1999"/>
    <n v="9474"/>
    <x v="0"/>
  </r>
  <r>
    <n v="461431253"/>
    <s v="SANTOSH SOMNATHAPPA LANDE"/>
    <m/>
    <x v="0"/>
    <m/>
    <m/>
    <m/>
    <m/>
    <n v="3645"/>
    <n v="3245"/>
    <n v="3351"/>
    <n v="7095"/>
    <x v="0"/>
    <s v="FLOW"/>
    <x v="0"/>
    <x v="0"/>
    <n v="30264.2"/>
    <n v="106"/>
    <n v="0"/>
    <n v="1800"/>
    <s v="-"/>
    <n v="2.5640412819101635E-2"/>
    <n v="1.6972504790678494E-3"/>
    <s v="FLOW"/>
    <s v="-"/>
    <s v="-"/>
    <s v="-"/>
    <m/>
    <m/>
    <m/>
    <m/>
    <s v="-"/>
    <s v="-"/>
    <s v="BIBVEWADI"/>
    <s v="-"/>
    <s v="-"/>
    <s v="-"/>
    <n v="5151"/>
    <n v="30264.2"/>
    <n v="27"/>
    <n v="37"/>
    <s v="FLOW"/>
    <m/>
    <m/>
    <m/>
    <m/>
    <s v="REGULAR"/>
    <s v="MH12WL1051"/>
    <s v="HONDA ACTIVA 6G DLX LTD ED"/>
    <d v="2024-01-08T00:00:00"/>
    <n v="36"/>
    <s v="02.06.26"/>
    <x v="0"/>
    <m/>
    <m/>
    <m/>
    <m/>
    <m/>
    <m/>
    <m/>
    <m/>
    <m/>
    <m/>
    <m/>
    <m/>
    <m/>
    <m/>
    <m/>
    <m/>
    <m/>
    <m/>
    <m/>
    <m/>
    <m/>
    <m/>
    <m/>
    <m/>
    <m/>
    <m/>
    <m/>
    <m/>
    <n v="1"/>
    <m/>
    <m/>
    <m/>
    <m/>
    <m/>
    <m/>
    <m/>
    <m/>
    <m/>
    <m/>
    <m/>
    <m/>
    <m/>
    <m/>
    <m/>
    <m/>
    <m/>
    <m/>
    <m/>
    <m/>
    <m/>
    <m/>
    <m/>
    <m/>
    <m/>
    <m/>
    <m/>
    <m/>
    <m/>
    <m/>
    <m/>
    <m/>
    <m/>
    <m/>
    <m/>
    <m/>
    <m/>
    <m/>
    <m/>
    <m/>
    <m/>
    <m/>
    <m/>
    <m/>
    <m/>
    <m/>
    <m/>
    <m/>
    <m/>
    <m/>
    <m/>
    <m/>
    <m/>
    <m/>
    <m/>
    <m/>
    <m/>
    <m/>
    <m/>
    <m/>
    <m/>
    <m/>
    <m/>
    <m/>
    <m/>
    <x v="1"/>
    <x v="0"/>
    <s v="DUWT0031"/>
    <s v="G6Q-9XkjHDm"/>
    <s v="Allocated"/>
    <e v="#N/A"/>
    <e v="#N/A"/>
    <e v="#N/A"/>
    <m/>
    <m/>
    <m/>
    <m/>
    <s v="205"/>
    <n v="3351"/>
    <n v="7095"/>
    <x v="0"/>
  </r>
  <r>
    <n v="462495534"/>
    <s v="RAMESH DATTATRAY RAJURKAR"/>
    <m/>
    <x v="0"/>
    <m/>
    <m/>
    <m/>
    <m/>
    <n v="7859"/>
    <n v="31436"/>
    <n v="-5736"/>
    <n v="41916"/>
    <x v="3"/>
    <s v="FLOW"/>
    <x v="0"/>
    <x v="4"/>
    <n v="30229"/>
    <n v="2123"/>
    <n v="0"/>
    <n v="5849"/>
    <s v="FLOW"/>
    <n v="0.38658976392050542"/>
    <n v="1.2698346340425347E-2"/>
    <s v="FLOW"/>
    <s v="-"/>
    <s v="NC"/>
    <s v="-"/>
    <m/>
    <m/>
    <m/>
    <m/>
    <s v="REPO"/>
    <s v="-"/>
    <s v="BHOSARI"/>
    <s v="-"/>
    <s v="-"/>
    <s v="-"/>
    <n v="39408"/>
    <n v="30229"/>
    <n v="178"/>
    <n v="188"/>
    <s v="FLOW"/>
    <m/>
    <m/>
    <m/>
    <m/>
    <s v="NPA"/>
    <s v="MH14LN9626"/>
    <s v="PIAGGIO VESPA SXL 149 ABS RACING 60"/>
    <d v="2024-04-08T00:00:00"/>
    <n v="24"/>
    <s v="02.06.26"/>
    <x v="0"/>
    <m/>
    <m/>
    <m/>
    <m/>
    <m/>
    <m/>
    <m/>
    <m/>
    <m/>
    <m/>
    <n v="1"/>
    <m/>
    <m/>
    <m/>
    <m/>
    <m/>
    <m/>
    <m/>
    <m/>
    <m/>
    <m/>
    <m/>
    <m/>
    <m/>
    <m/>
    <m/>
    <m/>
    <m/>
    <m/>
    <m/>
    <m/>
    <m/>
    <m/>
    <m/>
    <m/>
    <m/>
    <m/>
    <m/>
    <m/>
    <m/>
    <m/>
    <m/>
    <m/>
    <m/>
    <m/>
    <m/>
    <m/>
    <m/>
    <m/>
    <m/>
    <m/>
    <m/>
    <m/>
    <m/>
    <m/>
    <m/>
    <m/>
    <m/>
    <m/>
    <m/>
    <m/>
    <m/>
    <m/>
    <m/>
    <m/>
    <m/>
    <m/>
    <m/>
    <m/>
    <m/>
    <m/>
    <m/>
    <m/>
    <m/>
    <m/>
    <m/>
    <m/>
    <m/>
    <m/>
    <m/>
    <m/>
    <m/>
    <m/>
    <m/>
    <m/>
    <m/>
    <m/>
    <m/>
    <m/>
    <m/>
    <m/>
    <m/>
    <m/>
    <m/>
    <x v="1"/>
    <x v="0"/>
    <s v="DUWT0025"/>
    <s v="B68tB2oL_EMm"/>
    <s v="Allocated"/>
    <s v="Shifted (NC_SFTD)"/>
    <s v="Customer shifted from residence add "/>
    <d v="2026-06-04T00:00:00"/>
    <m/>
    <m/>
    <m/>
    <m/>
    <s v="2621"/>
    <n v="-5736"/>
    <n v="41916"/>
    <x v="0"/>
  </r>
  <r>
    <n v="462485071"/>
    <s v="GANESH BABURAV KAKDE"/>
    <m/>
    <x v="0"/>
    <m/>
    <m/>
    <m/>
    <m/>
    <n v="4045"/>
    <n v="11859.53"/>
    <n v="4239.5300000000007"/>
    <n v="16578.53"/>
    <x v="1"/>
    <s v="FLOW"/>
    <x v="0"/>
    <x v="11"/>
    <n v="30067"/>
    <n v="470"/>
    <n v="0"/>
    <n v="6300"/>
    <s v="08.05.26"/>
    <n v="0.2819546933214051"/>
    <n v="7.9602763386884354E-3"/>
    <s v="FLOW"/>
    <s v="-"/>
    <s v="NC"/>
    <s v="-"/>
    <m/>
    <m/>
    <m/>
    <m/>
    <s v="REPO"/>
    <s v="-"/>
    <s v="PASHAN"/>
    <s v="-"/>
    <s v="-"/>
    <s v="-"/>
    <n v="18629.53"/>
    <n v="30067"/>
    <n v="88"/>
    <n v="98"/>
    <s v="FLOW"/>
    <m/>
    <m/>
    <m/>
    <m/>
    <s v="NPA"/>
    <s v="MH21CC1705"/>
    <s v="SPLENDOR PLUS I3S BS6 FI DRUM SELF"/>
    <d v="2024-04-07T00:00:00"/>
    <n v="30"/>
    <s v="02.06.26"/>
    <x v="0"/>
    <m/>
    <m/>
    <m/>
    <m/>
    <m/>
    <m/>
    <m/>
    <m/>
    <m/>
    <m/>
    <n v="1"/>
    <m/>
    <m/>
    <m/>
    <m/>
    <m/>
    <m/>
    <m/>
    <m/>
    <m/>
    <m/>
    <m/>
    <m/>
    <m/>
    <m/>
    <m/>
    <m/>
    <m/>
    <m/>
    <m/>
    <m/>
    <m/>
    <m/>
    <m/>
    <m/>
    <m/>
    <m/>
    <m/>
    <m/>
    <m/>
    <m/>
    <m/>
    <m/>
    <m/>
    <m/>
    <m/>
    <m/>
    <m/>
    <m/>
    <m/>
    <m/>
    <m/>
    <m/>
    <m/>
    <m/>
    <m/>
    <m/>
    <m/>
    <m/>
    <m/>
    <m/>
    <m/>
    <m/>
    <m/>
    <m/>
    <m/>
    <m/>
    <m/>
    <m/>
    <m/>
    <m/>
    <m/>
    <m/>
    <m/>
    <m/>
    <m/>
    <m/>
    <m/>
    <m/>
    <m/>
    <m/>
    <m/>
    <m/>
    <m/>
    <m/>
    <m/>
    <m/>
    <m/>
    <m/>
    <m/>
    <m/>
    <m/>
    <m/>
    <m/>
    <x v="1"/>
    <x v="0"/>
    <s v="DUWT0023"/>
    <s v="GoLiTMGEEc"/>
    <s v="Allocated"/>
    <s v="Shifted (NC_SFTD)"/>
    <s v="Customer shifted from the given residence address "/>
    <d v="2026-06-04T00:00:00"/>
    <m/>
    <m/>
    <m/>
    <m/>
    <s v="674"/>
    <n v="4239.5300000000007"/>
    <n v="16578.53"/>
    <x v="0"/>
  </r>
  <r>
    <n v="460476205"/>
    <s v="MACHHINDRA LAXMAN CHATE"/>
    <m/>
    <x v="0"/>
    <m/>
    <m/>
    <m/>
    <m/>
    <n v="2867"/>
    <n v="15378"/>
    <n v="2096"/>
    <n v="19548"/>
    <x v="3"/>
    <s v="FLOW"/>
    <x v="0"/>
    <x v="6"/>
    <n v="29708"/>
    <n v="1053"/>
    <n v="0"/>
    <n v="4950"/>
    <s v="-"/>
    <n v="6.0401879476820665E-2"/>
    <n v="1.2479489003319865E-2"/>
    <s v="FLOW"/>
    <s v="-"/>
    <s v="-"/>
    <s v="-"/>
    <m/>
    <m/>
    <m/>
    <m/>
    <s v="REPO"/>
    <s v="-"/>
    <s v="SHIRUR"/>
    <s v="-"/>
    <s v="-"/>
    <s v="-"/>
    <n v="21381"/>
    <n v="29708"/>
    <n v="178"/>
    <n v="188"/>
    <s v="FLOW"/>
    <m/>
    <m/>
    <m/>
    <m/>
    <s v="NPA"/>
    <s v="MH12WC8520"/>
    <s v="HONDA SHINE DISC BSVI"/>
    <d v="2023-11-04T00:00:00"/>
    <n v="36"/>
    <s v="02.06.26"/>
    <x v="0"/>
    <m/>
    <m/>
    <m/>
    <m/>
    <m/>
    <m/>
    <m/>
    <m/>
    <m/>
    <m/>
    <m/>
    <m/>
    <m/>
    <m/>
    <m/>
    <m/>
    <m/>
    <m/>
    <m/>
    <m/>
    <m/>
    <m/>
    <m/>
    <m/>
    <m/>
    <m/>
    <m/>
    <m/>
    <m/>
    <m/>
    <m/>
    <m/>
    <m/>
    <m/>
    <m/>
    <m/>
    <m/>
    <m/>
    <m/>
    <m/>
    <m/>
    <m/>
    <m/>
    <m/>
    <m/>
    <m/>
    <m/>
    <m/>
    <m/>
    <m/>
    <m/>
    <m/>
    <m/>
    <m/>
    <m/>
    <m/>
    <m/>
    <m/>
    <m/>
    <m/>
    <m/>
    <m/>
    <m/>
    <m/>
    <m/>
    <m/>
    <m/>
    <m/>
    <m/>
    <m/>
    <m/>
    <m/>
    <m/>
    <m/>
    <m/>
    <m/>
    <m/>
    <m/>
    <m/>
    <m/>
    <m/>
    <m/>
    <m/>
    <m/>
    <m/>
    <m/>
    <m/>
    <m/>
    <m/>
    <m/>
    <m/>
    <m/>
    <m/>
    <m/>
    <x v="3"/>
    <x v="1"/>
    <s v="ZBHT0024"/>
    <s v="A6TxQwpDI7"/>
    <s v="Allocated"/>
    <e v="#N/A"/>
    <e v="#N/A"/>
    <e v="#N/A"/>
    <m/>
    <m/>
    <m/>
    <m/>
    <s v="1303"/>
    <n v="2096"/>
    <n v="19548"/>
    <x v="0"/>
  </r>
  <r>
    <n v="462115167"/>
    <s v="SANKET TULASHIRAM SONAWANE"/>
    <m/>
    <x v="0"/>
    <m/>
    <m/>
    <m/>
    <m/>
    <n v="2974"/>
    <n v="2940.35"/>
    <n v="3064.35"/>
    <n v="6141.35"/>
    <x v="0"/>
    <s v="FLOW"/>
    <x v="0"/>
    <x v="14"/>
    <n v="29669"/>
    <n v="124"/>
    <n v="0"/>
    <n v="4500"/>
    <s v="-"/>
    <n v="0.12152094134022906"/>
    <n v="1.6638709915829271E-3"/>
    <s v="FLOW"/>
    <s v="-"/>
    <s v="-"/>
    <s v="-"/>
    <m/>
    <m/>
    <m/>
    <m/>
    <m/>
    <m/>
    <s v="CHARHOLI"/>
    <m/>
    <m/>
    <m/>
    <n v="7564.35"/>
    <n v="29669"/>
    <n v="27"/>
    <n v="37"/>
    <s v="FLOW"/>
    <m/>
    <m/>
    <m/>
    <m/>
    <s v="-"/>
    <s v="MH14LK6484"/>
    <s v="HF DELUXE DRS C I3S FI"/>
    <d v="2024-03-04T00:00:00"/>
    <n v="36"/>
    <s v="10.06.26"/>
    <x v="0"/>
    <m/>
    <m/>
    <m/>
    <m/>
    <m/>
    <m/>
    <m/>
    <m/>
    <m/>
    <m/>
    <m/>
    <m/>
    <m/>
    <m/>
    <m/>
    <m/>
    <m/>
    <m/>
    <m/>
    <m/>
    <m/>
    <m/>
    <m/>
    <m/>
    <m/>
    <m/>
    <m/>
    <m/>
    <m/>
    <m/>
    <m/>
    <m/>
    <m/>
    <m/>
    <m/>
    <m/>
    <m/>
    <m/>
    <m/>
    <m/>
    <m/>
    <m/>
    <m/>
    <m/>
    <m/>
    <m/>
    <m/>
    <m/>
    <m/>
    <m/>
    <m/>
    <m/>
    <m/>
    <m/>
    <m/>
    <m/>
    <m/>
    <m/>
    <m/>
    <m/>
    <m/>
    <m/>
    <m/>
    <m/>
    <m/>
    <m/>
    <m/>
    <m/>
    <m/>
    <m/>
    <m/>
    <m/>
    <m/>
    <m/>
    <m/>
    <m/>
    <m/>
    <m/>
    <m/>
    <m/>
    <m/>
    <m/>
    <m/>
    <m/>
    <m/>
    <m/>
    <m/>
    <m/>
    <m/>
    <m/>
    <m/>
    <m/>
    <m/>
    <m/>
    <x v="3"/>
    <x v="1"/>
    <s v="ZBHT0009"/>
    <s v="BPkHeKIRep7"/>
    <s v="Allocated"/>
    <m/>
    <m/>
    <m/>
    <m/>
    <m/>
    <m/>
    <m/>
    <s v="227"/>
    <n v="3064.35"/>
    <n v="6141.35"/>
    <x v="2"/>
  </r>
  <r>
    <n v="464069443"/>
    <s v="SIMON VILAS JADHAV"/>
    <m/>
    <x v="0"/>
    <m/>
    <m/>
    <m/>
    <m/>
    <n v="4557"/>
    <n v="13671"/>
    <n v="4883"/>
    <n v="18228"/>
    <x v="1"/>
    <s v="FLOW"/>
    <x v="0"/>
    <x v="5"/>
    <n v="29586"/>
    <n v="326"/>
    <n v="0"/>
    <n v="1800"/>
    <s v="FLOW"/>
    <n v="5.6318575446513544E-2"/>
    <n v="7.8329309793606292E-3"/>
    <s v="FLOW"/>
    <s v="-"/>
    <s v="NC"/>
    <s v="-"/>
    <m/>
    <m/>
    <m/>
    <m/>
    <s v="REPO"/>
    <s v="-"/>
    <s v="KHARADI"/>
    <s v="-"/>
    <s v="-"/>
    <s v="-"/>
    <n v="15797"/>
    <n v="29586"/>
    <n v="88"/>
    <n v="98"/>
    <s v="FLOW"/>
    <m/>
    <m/>
    <m/>
    <m/>
    <s v="REGULAR"/>
    <s v="MH12XF0668"/>
    <s v="HONDA ACTIVA 6G DLX BS VI"/>
    <d v="2024-09-20T00:00:00"/>
    <n v="24"/>
    <s v="02.06.26"/>
    <x v="0"/>
    <m/>
    <m/>
    <m/>
    <m/>
    <m/>
    <m/>
    <m/>
    <n v="1"/>
    <m/>
    <m/>
    <m/>
    <m/>
    <m/>
    <m/>
    <m/>
    <m/>
    <m/>
    <m/>
    <m/>
    <m/>
    <m/>
    <m/>
    <m/>
    <m/>
    <m/>
    <m/>
    <m/>
    <m/>
    <m/>
    <m/>
    <m/>
    <m/>
    <m/>
    <m/>
    <m/>
    <m/>
    <m/>
    <m/>
    <m/>
    <m/>
    <m/>
    <m/>
    <m/>
    <m/>
    <m/>
    <m/>
    <m/>
    <m/>
    <m/>
    <m/>
    <m/>
    <m/>
    <m/>
    <m/>
    <m/>
    <m/>
    <m/>
    <m/>
    <m/>
    <m/>
    <m/>
    <m/>
    <m/>
    <m/>
    <m/>
    <m/>
    <m/>
    <m/>
    <m/>
    <m/>
    <m/>
    <m/>
    <m/>
    <m/>
    <m/>
    <m/>
    <m/>
    <m/>
    <m/>
    <m/>
    <m/>
    <m/>
    <m/>
    <m/>
    <m/>
    <m/>
    <m/>
    <m/>
    <m/>
    <m/>
    <m/>
    <m/>
    <m/>
    <m/>
    <x v="1"/>
    <x v="0"/>
    <s v="ZBHT0012"/>
    <e v="#N/A"/>
    <e v="#N/A"/>
    <s v="No Such Person (NC_NSP)"/>
    <s v="Nc"/>
    <d v="2026-06-03T00:00:00"/>
    <m/>
    <m/>
    <m/>
    <m/>
    <n v="0"/>
    <n v="4883"/>
    <n v="18228"/>
    <x v="1"/>
  </r>
  <r>
    <n v="461935037"/>
    <s v="RAHUL ANIL CHAVAN"/>
    <m/>
    <x v="0"/>
    <m/>
    <m/>
    <m/>
    <m/>
    <n v="3271"/>
    <n v="3241"/>
    <n v="3308"/>
    <n v="6610"/>
    <x v="0"/>
    <s v="FLOW"/>
    <x v="0"/>
    <x v="16"/>
    <n v="29572.639999999999"/>
    <n v="67"/>
    <n v="0"/>
    <n v="0"/>
    <s v="-"/>
    <n v="0.11410162024112454"/>
    <n v="1.6584670140727673E-3"/>
    <s v="FLOW"/>
    <s v="-"/>
    <s v="-"/>
    <s v="-"/>
    <m/>
    <m/>
    <m/>
    <m/>
    <m/>
    <m/>
    <s v="WAGHOLI"/>
    <m/>
    <m/>
    <m/>
    <n v="3308"/>
    <n v="29572.639999999999"/>
    <n v="27"/>
    <n v="37"/>
    <s v="FLOW"/>
    <m/>
    <m/>
    <m/>
    <m/>
    <s v="-"/>
    <s v="MH21CB7894"/>
    <s v="HONDA SHINE SP DISC BSVI"/>
    <d v="2024-02-16T00:00:00"/>
    <n v="36"/>
    <s v="10.06.26"/>
    <x v="0"/>
    <m/>
    <m/>
    <m/>
    <m/>
    <m/>
    <m/>
    <m/>
    <m/>
    <m/>
    <m/>
    <m/>
    <m/>
    <m/>
    <m/>
    <m/>
    <m/>
    <m/>
    <m/>
    <m/>
    <m/>
    <m/>
    <m/>
    <m/>
    <m/>
    <m/>
    <m/>
    <m/>
    <m/>
    <m/>
    <m/>
    <m/>
    <m/>
    <m/>
    <m/>
    <m/>
    <m/>
    <m/>
    <m/>
    <m/>
    <m/>
    <m/>
    <m/>
    <m/>
    <m/>
    <m/>
    <m/>
    <m/>
    <m/>
    <m/>
    <m/>
    <m/>
    <m/>
    <m/>
    <m/>
    <m/>
    <m/>
    <m/>
    <m/>
    <m/>
    <m/>
    <m/>
    <m/>
    <m/>
    <m/>
    <m/>
    <m/>
    <m/>
    <m/>
    <m/>
    <m/>
    <m/>
    <m/>
    <m/>
    <m/>
    <m/>
    <m/>
    <m/>
    <m/>
    <m/>
    <m/>
    <m/>
    <m/>
    <m/>
    <m/>
    <m/>
    <m/>
    <m/>
    <m/>
    <m/>
    <m/>
    <m/>
    <m/>
    <m/>
    <m/>
    <x v="3"/>
    <x v="1"/>
    <s v="DUWT0021"/>
    <s v="B2A1B2PDzzc"/>
    <s v="Allocated"/>
    <m/>
    <m/>
    <m/>
    <m/>
    <m/>
    <m/>
    <m/>
    <s v="98"/>
    <n v="3308"/>
    <n v="6610"/>
    <x v="2"/>
  </r>
  <r>
    <n v="460644820"/>
    <s v="MANISHA KISHOR DORKE"/>
    <m/>
    <x v="0"/>
    <m/>
    <m/>
    <m/>
    <m/>
    <n v="3554"/>
    <n v="10662"/>
    <n v="3797"/>
    <n v="14655"/>
    <x v="1"/>
    <s v="FLOW"/>
    <x v="0"/>
    <x v="11"/>
    <n v="29237.7"/>
    <n v="243"/>
    <n v="0"/>
    <n v="3143"/>
    <s v="FLOW"/>
    <n v="0.27417789393432157"/>
    <n v="7.7407181131363577E-3"/>
    <s v="FLOW"/>
    <s v="-"/>
    <s v="NC"/>
    <s v="-"/>
    <m/>
    <m/>
    <m/>
    <m/>
    <s v="REPO"/>
    <s v="-"/>
    <s v="RANGE HIILS"/>
    <s v="-"/>
    <s v="-"/>
    <s v="-"/>
    <n v="14048"/>
    <n v="29237.7"/>
    <n v="88"/>
    <n v="98"/>
    <s v="FLOW"/>
    <m/>
    <m/>
    <m/>
    <m/>
    <s v="REGULAR"/>
    <s v="MH12WD4626"/>
    <s v="HONDA ACTIVA 125 DISC BSVI"/>
    <d v="2023-11-13T00:00:00"/>
    <n v="36"/>
    <s v="02.06.26"/>
    <x v="0"/>
    <m/>
    <n v="1"/>
    <m/>
    <m/>
    <m/>
    <m/>
    <m/>
    <m/>
    <m/>
    <m/>
    <m/>
    <m/>
    <m/>
    <n v="1"/>
    <m/>
    <m/>
    <n v="1"/>
    <m/>
    <m/>
    <m/>
    <m/>
    <m/>
    <m/>
    <m/>
    <m/>
    <m/>
    <m/>
    <m/>
    <m/>
    <m/>
    <m/>
    <m/>
    <m/>
    <m/>
    <n v="1"/>
    <m/>
    <m/>
    <m/>
    <m/>
    <m/>
    <m/>
    <m/>
    <m/>
    <m/>
    <m/>
    <m/>
    <m/>
    <m/>
    <m/>
    <m/>
    <m/>
    <m/>
    <m/>
    <m/>
    <m/>
    <m/>
    <m/>
    <m/>
    <m/>
    <m/>
    <m/>
    <m/>
    <m/>
    <m/>
    <m/>
    <m/>
    <m/>
    <m/>
    <m/>
    <m/>
    <m/>
    <m/>
    <m/>
    <m/>
    <m/>
    <m/>
    <m/>
    <m/>
    <m/>
    <m/>
    <m/>
    <m/>
    <m/>
    <m/>
    <m/>
    <m/>
    <m/>
    <m/>
    <m/>
    <m/>
    <m/>
    <m/>
    <m/>
    <m/>
    <x v="4"/>
    <x v="0"/>
    <s v="DUWT0023"/>
    <s v="B2BuXuD31Nm"/>
    <s v="Unallocated"/>
    <s v="Shifted (NC_SFTD)"/>
    <s v="Customer shifted from the given residence address "/>
    <d v="2026-06-06T00:00:00"/>
    <m/>
    <m/>
    <m/>
    <m/>
    <s v="439"/>
    <n v="3797"/>
    <n v="14655"/>
    <x v="1"/>
  </r>
  <r>
    <n v="462615275"/>
    <s v="RAJESH GANGARAM JADHAV"/>
    <m/>
    <x v="0"/>
    <m/>
    <m/>
    <m/>
    <m/>
    <n v="5136"/>
    <n v="5136"/>
    <n v="5147"/>
    <n v="10364"/>
    <x v="0"/>
    <s v="FLOW"/>
    <x v="0"/>
    <x v="2"/>
    <n v="29176"/>
    <n v="11"/>
    <n v="0"/>
    <n v="826"/>
    <s v="-"/>
    <n v="3.3241652182120322E-2"/>
    <n v="1.6362229953966591E-3"/>
    <s v="FLOW"/>
    <s v="-"/>
    <s v="-"/>
    <s v="-"/>
    <m/>
    <m/>
    <m/>
    <m/>
    <m/>
    <m/>
    <s v="BHOR"/>
    <m/>
    <m/>
    <m/>
    <n v="5973"/>
    <n v="29176"/>
    <n v="27"/>
    <n v="37"/>
    <s v="FLOW"/>
    <m/>
    <m/>
    <m/>
    <m/>
    <s v="-"/>
    <s v="MH12WS7624"/>
    <s v="BAJAJ PULSAR 150 TWIN DISC ABS"/>
    <d v="2024-04-18T00:00:00"/>
    <n v="30"/>
    <s v="10.06.26"/>
    <x v="0"/>
    <m/>
    <m/>
    <m/>
    <m/>
    <m/>
    <m/>
    <m/>
    <m/>
    <m/>
    <m/>
    <m/>
    <m/>
    <m/>
    <m/>
    <m/>
    <m/>
    <m/>
    <m/>
    <m/>
    <m/>
    <m/>
    <m/>
    <m/>
    <m/>
    <m/>
    <m/>
    <m/>
    <m/>
    <m/>
    <m/>
    <m/>
    <n v="1"/>
    <m/>
    <m/>
    <m/>
    <m/>
    <m/>
    <m/>
    <m/>
    <m/>
    <m/>
    <m/>
    <m/>
    <m/>
    <m/>
    <m/>
    <m/>
    <m/>
    <m/>
    <m/>
    <m/>
    <m/>
    <m/>
    <m/>
    <m/>
    <m/>
    <m/>
    <m/>
    <m/>
    <m/>
    <m/>
    <m/>
    <m/>
    <m/>
    <m/>
    <m/>
    <m/>
    <m/>
    <m/>
    <m/>
    <m/>
    <m/>
    <m/>
    <m/>
    <m/>
    <m/>
    <m/>
    <m/>
    <m/>
    <m/>
    <m/>
    <m/>
    <m/>
    <m/>
    <m/>
    <m/>
    <m/>
    <m/>
    <m/>
    <m/>
    <m/>
    <m/>
    <m/>
    <m/>
    <x v="1"/>
    <x v="0"/>
    <s v="DUWT0011"/>
    <s v="Bote4d0st9"/>
    <s v="Allocated"/>
    <m/>
    <m/>
    <m/>
    <m/>
    <m/>
    <m/>
    <m/>
    <s v="92"/>
    <n v="5147"/>
    <n v="10364"/>
    <x v="2"/>
  </r>
  <r>
    <n v="465044729"/>
    <s v="MANISH RAHUL KAPURE"/>
    <m/>
    <x v="0"/>
    <m/>
    <m/>
    <m/>
    <m/>
    <n v="3441"/>
    <n v="3441"/>
    <n v="3441"/>
    <n v="6937"/>
    <x v="0"/>
    <s v="FLOW"/>
    <x v="0"/>
    <x v="5"/>
    <n v="28625"/>
    <n v="0"/>
    <n v="0"/>
    <n v="450"/>
    <s v="-"/>
    <n v="1.6569115432781476E-2"/>
    <n v="1.6053222937767125E-3"/>
    <s v="FLOW"/>
    <s v="-"/>
    <s v="-"/>
    <s v="-"/>
    <m/>
    <m/>
    <m/>
    <m/>
    <m/>
    <m/>
    <s v="SHANTI NAGAR"/>
    <m/>
    <m/>
    <m/>
    <n v="3891"/>
    <n v="28625"/>
    <n v="26"/>
    <n v="36"/>
    <s v="FLOW"/>
    <m/>
    <m/>
    <m/>
    <m/>
    <s v="-"/>
    <s v="MH12WL8330"/>
    <s v="HUNTER 350 DAPPER ASH"/>
    <d v="2024-12-26T00:00:00"/>
    <n v="24"/>
    <s v="10.06.26"/>
    <x v="0"/>
    <m/>
    <m/>
    <m/>
    <m/>
    <m/>
    <m/>
    <m/>
    <m/>
    <m/>
    <m/>
    <m/>
    <m/>
    <m/>
    <m/>
    <m/>
    <m/>
    <m/>
    <m/>
    <m/>
    <m/>
    <m/>
    <m/>
    <m/>
    <m/>
    <m/>
    <m/>
    <m/>
    <m/>
    <m/>
    <m/>
    <m/>
    <m/>
    <m/>
    <m/>
    <n v="2"/>
    <m/>
    <m/>
    <m/>
    <m/>
    <m/>
    <m/>
    <m/>
    <m/>
    <m/>
    <m/>
    <m/>
    <m/>
    <m/>
    <m/>
    <m/>
    <m/>
    <m/>
    <m/>
    <m/>
    <m/>
    <m/>
    <m/>
    <m/>
    <m/>
    <m/>
    <m/>
    <m/>
    <m/>
    <m/>
    <m/>
    <m/>
    <m/>
    <m/>
    <m/>
    <m/>
    <m/>
    <m/>
    <m/>
    <m/>
    <m/>
    <m/>
    <m/>
    <m/>
    <m/>
    <m/>
    <m/>
    <m/>
    <m/>
    <m/>
    <m/>
    <m/>
    <m/>
    <m/>
    <m/>
    <m/>
    <m/>
    <m/>
    <m/>
    <m/>
    <x v="2"/>
    <x v="0"/>
    <s v="ZBHT0012"/>
    <s v="BPqyyQ8DG1"/>
    <s v="Allocated"/>
    <m/>
    <m/>
    <m/>
    <m/>
    <m/>
    <m/>
    <m/>
    <s v="55"/>
    <n v="3441"/>
    <n v="6937"/>
    <x v="2"/>
  </r>
  <r>
    <n v="461750939"/>
    <s v="NAMDEV YALAPPA REDEKAR"/>
    <m/>
    <x v="0"/>
    <m/>
    <m/>
    <m/>
    <m/>
    <n v="3101"/>
    <n v="3067"/>
    <n v="3121"/>
    <n v="6307"/>
    <x v="0"/>
    <s v="FLOW"/>
    <x v="0"/>
    <x v="3"/>
    <n v="28376"/>
    <n v="54"/>
    <n v="0"/>
    <n v="4032"/>
    <s v="-"/>
    <n v="3.9439608419283401E-2"/>
    <n v="1.5913580928631616E-3"/>
    <s v="FLOW"/>
    <s v="-"/>
    <s v="-"/>
    <s v="-"/>
    <m/>
    <m/>
    <m/>
    <m/>
    <m/>
    <m/>
    <s v="CHAKAN"/>
    <m/>
    <m/>
    <m/>
    <n v="7153"/>
    <n v="28376"/>
    <n v="27"/>
    <n v="37"/>
    <s v="FLOW"/>
    <m/>
    <m/>
    <m/>
    <m/>
    <s v="-"/>
    <s v="MH09GQ5807"/>
    <s v="SPLENDOR PLUS BS6 I3S DRS CAST FI"/>
    <d v="2024-02-01T00:00:00"/>
    <n v="36"/>
    <s v="10.06.26"/>
    <x v="0"/>
    <m/>
    <m/>
    <m/>
    <m/>
    <m/>
    <m/>
    <m/>
    <m/>
    <m/>
    <m/>
    <m/>
    <m/>
    <m/>
    <m/>
    <m/>
    <m/>
    <m/>
    <m/>
    <m/>
    <m/>
    <m/>
    <m/>
    <m/>
    <m/>
    <m/>
    <m/>
    <m/>
    <m/>
    <m/>
    <m/>
    <m/>
    <m/>
    <m/>
    <m/>
    <n v="1"/>
    <m/>
    <m/>
    <m/>
    <m/>
    <m/>
    <m/>
    <m/>
    <m/>
    <m/>
    <m/>
    <m/>
    <m/>
    <m/>
    <m/>
    <m/>
    <m/>
    <m/>
    <m/>
    <m/>
    <m/>
    <m/>
    <m/>
    <m/>
    <m/>
    <m/>
    <m/>
    <m/>
    <m/>
    <m/>
    <m/>
    <m/>
    <m/>
    <m/>
    <m/>
    <m/>
    <m/>
    <m/>
    <m/>
    <m/>
    <m/>
    <m/>
    <m/>
    <m/>
    <m/>
    <m/>
    <m/>
    <m/>
    <m/>
    <m/>
    <m/>
    <m/>
    <m/>
    <m/>
    <m/>
    <m/>
    <m/>
    <m/>
    <m/>
    <m/>
    <x v="1"/>
    <x v="0"/>
    <s v="DUWT0017"/>
    <s v="k2PG9AbPVfEm"/>
    <s v="Allocated"/>
    <m/>
    <m/>
    <m/>
    <m/>
    <m/>
    <m/>
    <m/>
    <s v="139"/>
    <n v="3121"/>
    <n v="6307"/>
    <x v="2"/>
  </r>
  <r>
    <n v="461017884"/>
    <s v="ATUL ARUN KAMBLE"/>
    <m/>
    <x v="0"/>
    <m/>
    <m/>
    <m/>
    <m/>
    <n v="3434"/>
    <n v="6868"/>
    <n v="3506"/>
    <n v="10494"/>
    <x v="4"/>
    <s v="FLOW"/>
    <x v="0"/>
    <x v="6"/>
    <n v="28366"/>
    <n v="72"/>
    <n v="0"/>
    <n v="0"/>
    <s v="FLOW"/>
    <n v="3.1728227940886887E-2"/>
    <n v="6.2805552828320834E-3"/>
    <s v="FLOW"/>
    <s v="-"/>
    <s v="PTP"/>
    <s v="-"/>
    <m/>
    <m/>
    <m/>
    <m/>
    <s v="-"/>
    <s v="-"/>
    <s v="ALEGAON PAGA"/>
    <s v="-"/>
    <s v="-"/>
    <s v="-"/>
    <n v="6940"/>
    <n v="28366"/>
    <n v="57"/>
    <n v="67"/>
    <s v="FLOW"/>
    <m/>
    <m/>
    <m/>
    <m/>
    <s v="REGULAR"/>
    <s v="MH12WM8082"/>
    <s v="SPLENDORPLUS I3S DRS C FI BLACKACNT"/>
    <d v="2023-12-02T00:00:00"/>
    <n v="36"/>
    <s v="02.06.26"/>
    <x v="0"/>
    <m/>
    <m/>
    <m/>
    <m/>
    <m/>
    <m/>
    <m/>
    <m/>
    <m/>
    <m/>
    <m/>
    <m/>
    <m/>
    <m/>
    <m/>
    <m/>
    <n v="1"/>
    <m/>
    <m/>
    <m/>
    <m/>
    <m/>
    <m/>
    <m/>
    <m/>
    <m/>
    <m/>
    <m/>
    <m/>
    <m/>
    <m/>
    <m/>
    <m/>
    <m/>
    <m/>
    <m/>
    <m/>
    <m/>
    <m/>
    <m/>
    <m/>
    <m/>
    <m/>
    <m/>
    <m/>
    <m/>
    <m/>
    <m/>
    <m/>
    <m/>
    <m/>
    <m/>
    <m/>
    <m/>
    <m/>
    <m/>
    <m/>
    <m/>
    <m/>
    <m/>
    <m/>
    <m/>
    <m/>
    <m/>
    <m/>
    <m/>
    <m/>
    <m/>
    <m/>
    <m/>
    <m/>
    <m/>
    <m/>
    <m/>
    <m/>
    <m/>
    <m/>
    <m/>
    <m/>
    <m/>
    <m/>
    <m/>
    <m/>
    <m/>
    <m/>
    <m/>
    <m/>
    <m/>
    <m/>
    <m/>
    <m/>
    <m/>
    <m/>
    <m/>
    <x v="1"/>
    <x v="0"/>
    <s v="ZBHT0024"/>
    <s v="BPitKWVZJrz"/>
    <s v="Allocated"/>
    <s v="Left Message (LMCB)"/>
    <s v="Meet brother "/>
    <d v="2026-06-06T00:00:00"/>
    <m/>
    <m/>
    <m/>
    <m/>
    <s v="192"/>
    <n v="3506"/>
    <n v="10494"/>
    <x v="0"/>
  </r>
  <r>
    <n v="460087897"/>
    <s v="DATTATRAY GANPATRAV BALINAWAR"/>
    <m/>
    <x v="0"/>
    <m/>
    <m/>
    <m/>
    <m/>
    <n v="4950"/>
    <n v="4946"/>
    <n v="5014"/>
    <n v="10028"/>
    <x v="0"/>
    <s v="FLOW"/>
    <x v="0"/>
    <x v="6"/>
    <n v="28365.69"/>
    <n v="68"/>
    <n v="0"/>
    <n v="4500"/>
    <s v="-"/>
    <n v="1.7660509754026801E-2"/>
    <n v="1.5907798964317609E-3"/>
    <s v="FLOW"/>
    <s v="-"/>
    <s v="-"/>
    <s v="-"/>
    <m/>
    <m/>
    <m/>
    <m/>
    <m/>
    <m/>
    <s v="ALEGAON PAGA"/>
    <m/>
    <m/>
    <m/>
    <n v="9514"/>
    <n v="28365.69"/>
    <n v="27"/>
    <n v="37"/>
    <s v="FLOW"/>
    <m/>
    <m/>
    <m/>
    <m/>
    <s v="-"/>
    <s v="MH12VY4771"/>
    <s v="HONDA UNICORN 160 BSVI"/>
    <d v="2023-10-11T00:00:00"/>
    <n v="36"/>
    <s v="10.06.26"/>
    <x v="0"/>
    <m/>
    <m/>
    <m/>
    <m/>
    <m/>
    <m/>
    <m/>
    <m/>
    <m/>
    <m/>
    <m/>
    <m/>
    <m/>
    <m/>
    <m/>
    <m/>
    <m/>
    <m/>
    <m/>
    <m/>
    <m/>
    <m/>
    <m/>
    <m/>
    <m/>
    <m/>
    <m/>
    <m/>
    <m/>
    <m/>
    <m/>
    <m/>
    <m/>
    <m/>
    <m/>
    <m/>
    <m/>
    <m/>
    <m/>
    <m/>
    <m/>
    <m/>
    <m/>
    <m/>
    <m/>
    <m/>
    <m/>
    <m/>
    <m/>
    <m/>
    <m/>
    <m/>
    <m/>
    <m/>
    <m/>
    <m/>
    <m/>
    <m/>
    <m/>
    <m/>
    <m/>
    <m/>
    <m/>
    <m/>
    <m/>
    <m/>
    <m/>
    <m/>
    <m/>
    <m/>
    <m/>
    <m/>
    <m/>
    <m/>
    <m/>
    <m/>
    <m/>
    <m/>
    <m/>
    <m/>
    <m/>
    <m/>
    <m/>
    <m/>
    <m/>
    <m/>
    <m/>
    <m/>
    <m/>
    <m/>
    <m/>
    <m/>
    <m/>
    <m/>
    <x v="3"/>
    <x v="1"/>
    <s v="ZBHT0024"/>
    <s v="BPGCpRATum"/>
    <s v="Allocated"/>
    <m/>
    <m/>
    <m/>
    <m/>
    <m/>
    <m/>
    <m/>
    <s v="132"/>
    <n v="5014"/>
    <n v="10028"/>
    <x v="2"/>
  </r>
  <r>
    <n v="461486702"/>
    <s v="AJINKYA SHIVAJI DEOKAR"/>
    <s v="ONLINE"/>
    <x v="7"/>
    <n v="3500"/>
    <m/>
    <m/>
    <m/>
    <n v="3394"/>
    <n v="3273"/>
    <n v="3354"/>
    <n v="3224"/>
    <x v="0"/>
    <s v="STABLE"/>
    <x v="1"/>
    <x v="5"/>
    <n v="28031.64"/>
    <n v="81"/>
    <n v="0"/>
    <n v="2250"/>
    <s v="05.05.26"/>
    <n v="1.6225658652582516E-2"/>
    <n v="1.5720459955676175E-3"/>
    <s v="STABLE"/>
    <s v="PAID"/>
    <s v="PAID"/>
    <s v="-"/>
    <m/>
    <m/>
    <m/>
    <m/>
    <s v="-"/>
    <s v="-"/>
    <s v="YERWADA"/>
    <s v="-"/>
    <s v="-"/>
    <s v="-"/>
    <n v="5604"/>
    <n v="28031.64"/>
    <n v="27"/>
    <n v="6"/>
    <s v="STABLE"/>
    <m/>
    <m/>
    <m/>
    <m/>
    <s v="REGULAR"/>
    <s v="MH12WL2154"/>
    <s v="HONDA ACTIVA 6G DLX BS VI"/>
    <d v="2024-01-12T00:00:00"/>
    <n v="36"/>
    <s v="02.06.26"/>
    <x v="0"/>
    <m/>
    <m/>
    <m/>
    <m/>
    <m/>
    <m/>
    <m/>
    <m/>
    <m/>
    <m/>
    <n v="1"/>
    <m/>
    <m/>
    <m/>
    <m/>
    <m/>
    <m/>
    <m/>
    <m/>
    <m/>
    <m/>
    <m/>
    <m/>
    <m/>
    <m/>
    <m/>
    <m/>
    <m/>
    <m/>
    <m/>
    <m/>
    <m/>
    <m/>
    <m/>
    <m/>
    <m/>
    <m/>
    <m/>
    <m/>
    <m/>
    <m/>
    <m/>
    <m/>
    <m/>
    <m/>
    <m/>
    <m/>
    <m/>
    <m/>
    <m/>
    <m/>
    <m/>
    <m/>
    <m/>
    <m/>
    <m/>
    <m/>
    <m/>
    <m/>
    <m/>
    <m/>
    <m/>
    <m/>
    <m/>
    <m/>
    <m/>
    <m/>
    <m/>
    <m/>
    <m/>
    <m/>
    <m/>
    <m/>
    <m/>
    <m/>
    <m/>
    <m/>
    <m/>
    <m/>
    <m/>
    <m/>
    <m/>
    <m/>
    <m/>
    <m/>
    <m/>
    <m/>
    <m/>
    <m/>
    <m/>
    <m/>
    <m/>
    <m/>
    <m/>
    <x v="1"/>
    <x v="0"/>
    <s v="ZBHT0012"/>
    <s v="A6MM_xFCL7"/>
    <s v="Allocated"/>
    <s v="Left Message (LMCB)"/>
    <s v="Lm"/>
    <d v="2026-06-04T00:00:00"/>
    <m/>
    <m/>
    <m/>
    <m/>
    <s v="57"/>
    <n v="3354"/>
    <n v="6724"/>
    <x v="0"/>
  </r>
  <r>
    <n v="461264401"/>
    <s v="SAPANA GANGADHAR PAWAR"/>
    <m/>
    <x v="0"/>
    <m/>
    <m/>
    <m/>
    <m/>
    <n v="3109"/>
    <n v="5537"/>
    <n v="2681"/>
    <n v="9042"/>
    <x v="4"/>
    <s v="FLOW"/>
    <x v="0"/>
    <x v="2"/>
    <n v="28004"/>
    <n v="253"/>
    <n v="0"/>
    <n v="5400"/>
    <s v="29.05.26"/>
    <n v="0.12920171435412869"/>
    <n v="6.2004043622798308E-3"/>
    <s v="FLOW"/>
    <s v="-"/>
    <s v="PTP"/>
    <s v="-"/>
    <m/>
    <m/>
    <m/>
    <m/>
    <s v="-"/>
    <s v="-"/>
    <s v="BHOR"/>
    <s v="-"/>
    <s v="-"/>
    <s v="-"/>
    <n v="11190"/>
    <n v="28004"/>
    <n v="57"/>
    <n v="67"/>
    <s v="FLOW"/>
    <m/>
    <m/>
    <m/>
    <m/>
    <s v="REGULAR"/>
    <s v="MH12WH6963"/>
    <s v="BAJAJ PLATINA 110 5 SPEED DISC ABS"/>
    <d v="2023-12-27T00:00:00"/>
    <n v="36"/>
    <s v="02.06.26"/>
    <x v="0"/>
    <m/>
    <m/>
    <m/>
    <m/>
    <m/>
    <m/>
    <m/>
    <m/>
    <m/>
    <m/>
    <m/>
    <m/>
    <m/>
    <m/>
    <m/>
    <m/>
    <m/>
    <m/>
    <m/>
    <m/>
    <m/>
    <m/>
    <n v="1"/>
    <m/>
    <m/>
    <m/>
    <m/>
    <m/>
    <m/>
    <m/>
    <m/>
    <m/>
    <m/>
    <m/>
    <m/>
    <m/>
    <m/>
    <m/>
    <m/>
    <m/>
    <m/>
    <m/>
    <m/>
    <m/>
    <m/>
    <m/>
    <m/>
    <m/>
    <m/>
    <m/>
    <m/>
    <m/>
    <m/>
    <m/>
    <m/>
    <m/>
    <m/>
    <m/>
    <m/>
    <m/>
    <m/>
    <m/>
    <m/>
    <m/>
    <m/>
    <m/>
    <m/>
    <m/>
    <m/>
    <m/>
    <m/>
    <m/>
    <m/>
    <m/>
    <m/>
    <m/>
    <m/>
    <m/>
    <m/>
    <m/>
    <m/>
    <m/>
    <m/>
    <m/>
    <m/>
    <m/>
    <m/>
    <m/>
    <m/>
    <m/>
    <m/>
    <m/>
    <m/>
    <m/>
    <x v="1"/>
    <x v="0"/>
    <s v="DUWT0011"/>
    <s v="k2rB7O674OMm"/>
    <s v="Allocated"/>
    <s v="Promise To Pay (PTP)"/>
    <s v="Customer home visit promise to pay amt. 4000 ptp date 15.06.2026"/>
    <d v="2026-06-15T00:00:00"/>
    <m/>
    <m/>
    <m/>
    <m/>
    <s v="396"/>
    <n v="2681"/>
    <n v="9042"/>
    <x v="0"/>
  </r>
  <r>
    <n v="464131543"/>
    <s v="GANESH SUDHAKAR KULKARNI"/>
    <m/>
    <x v="0"/>
    <m/>
    <m/>
    <m/>
    <m/>
    <n v="4976"/>
    <n v="4884"/>
    <n v="4979"/>
    <n v="10081"/>
    <x v="0"/>
    <s v="FLOW"/>
    <x v="0"/>
    <x v="5"/>
    <n v="27952"/>
    <n v="95"/>
    <n v="0"/>
    <n v="2250"/>
    <s v="-"/>
    <n v="1.6179560334571453E-2"/>
    <n v="1.5675796945204077E-3"/>
    <s v="FLOW"/>
    <s v="-"/>
    <s v="-"/>
    <s v="-"/>
    <m/>
    <m/>
    <m/>
    <m/>
    <m/>
    <m/>
    <s v="KHARADI"/>
    <m/>
    <m/>
    <m/>
    <n v="7229"/>
    <n v="27952"/>
    <n v="27"/>
    <n v="37"/>
    <s v="FLOW"/>
    <m/>
    <m/>
    <m/>
    <m/>
    <s v="-"/>
    <s v="MH12XF4840"/>
    <s v="HONDA SP 125 BS VI DISC"/>
    <d v="2024-09-27T00:00:00"/>
    <n v="24"/>
    <s v="10.06.26"/>
    <x v="0"/>
    <m/>
    <m/>
    <m/>
    <m/>
    <m/>
    <m/>
    <m/>
    <m/>
    <m/>
    <m/>
    <m/>
    <m/>
    <m/>
    <m/>
    <m/>
    <m/>
    <m/>
    <m/>
    <m/>
    <m/>
    <m/>
    <m/>
    <m/>
    <m/>
    <m/>
    <m/>
    <m/>
    <m/>
    <m/>
    <m/>
    <m/>
    <m/>
    <m/>
    <m/>
    <n v="1"/>
    <m/>
    <m/>
    <m/>
    <m/>
    <m/>
    <m/>
    <m/>
    <m/>
    <m/>
    <m/>
    <m/>
    <m/>
    <m/>
    <m/>
    <m/>
    <m/>
    <m/>
    <m/>
    <m/>
    <m/>
    <m/>
    <m/>
    <m/>
    <m/>
    <m/>
    <m/>
    <m/>
    <m/>
    <m/>
    <m/>
    <m/>
    <m/>
    <m/>
    <m/>
    <m/>
    <m/>
    <m/>
    <m/>
    <m/>
    <m/>
    <m/>
    <m/>
    <m/>
    <m/>
    <m/>
    <m/>
    <m/>
    <m/>
    <m/>
    <m/>
    <m/>
    <m/>
    <m/>
    <m/>
    <m/>
    <m/>
    <m/>
    <m/>
    <m/>
    <x v="1"/>
    <x v="0"/>
    <s v="ZBHT0012"/>
    <s v="APKF-xitbz"/>
    <s v="Allocated"/>
    <m/>
    <m/>
    <m/>
    <m/>
    <m/>
    <m/>
    <m/>
    <s v="221"/>
    <n v="4979"/>
    <n v="10081"/>
    <x v="2"/>
  </r>
  <r>
    <n v="464634347"/>
    <s v="KAILASH"/>
    <s v="ONLINE"/>
    <x v="6"/>
    <n v="8000"/>
    <m/>
    <m/>
    <m/>
    <n v="7367"/>
    <n v="28203"/>
    <n v="7180"/>
    <n v="28753"/>
    <x v="2"/>
    <s v="STABLE"/>
    <x v="1"/>
    <x v="17"/>
    <n v="27624"/>
    <n v="1078"/>
    <n v="0"/>
    <n v="0"/>
    <s v="-"/>
    <n v="0.26474188911700375"/>
    <n v="9.0694817150709008E-3"/>
    <s v="STABLE"/>
    <s v="PAID"/>
    <s v="-"/>
    <s v="-"/>
    <m/>
    <m/>
    <m/>
    <m/>
    <s v="REPO"/>
    <s v="-"/>
    <s v="PIMPLE GURAV"/>
    <s v="-"/>
    <s v="-"/>
    <s v="-"/>
    <n v="29281"/>
    <n v="27624"/>
    <n v="116"/>
    <n v="98"/>
    <s v="STABLE"/>
    <m/>
    <m/>
    <m/>
    <m/>
    <s v="NPA"/>
    <s v="UP90AE6144"/>
    <s v="APACHE RTR 160 2V RM DISC BT"/>
    <d v="2024-11-11T00:00:00"/>
    <n v="18"/>
    <s v="02.06.26"/>
    <x v="0"/>
    <m/>
    <m/>
    <m/>
    <m/>
    <m/>
    <m/>
    <m/>
    <m/>
    <m/>
    <m/>
    <n v="1"/>
    <m/>
    <m/>
    <n v="1"/>
    <m/>
    <m/>
    <m/>
    <m/>
    <m/>
    <m/>
    <m/>
    <m/>
    <m/>
    <m/>
    <m/>
    <m/>
    <m/>
    <m/>
    <m/>
    <m/>
    <m/>
    <m/>
    <m/>
    <m/>
    <m/>
    <m/>
    <m/>
    <m/>
    <m/>
    <m/>
    <m/>
    <m/>
    <m/>
    <m/>
    <m/>
    <m/>
    <m/>
    <m/>
    <m/>
    <m/>
    <m/>
    <m/>
    <m/>
    <m/>
    <m/>
    <m/>
    <m/>
    <m/>
    <m/>
    <m/>
    <m/>
    <m/>
    <m/>
    <m/>
    <m/>
    <m/>
    <m/>
    <m/>
    <m/>
    <m/>
    <m/>
    <m/>
    <m/>
    <m/>
    <m/>
    <m/>
    <m/>
    <m/>
    <m/>
    <m/>
    <m/>
    <m/>
    <m/>
    <m/>
    <m/>
    <m/>
    <m/>
    <m/>
    <m/>
    <m/>
    <m/>
    <m/>
    <m/>
    <m/>
    <x v="2"/>
    <x v="0"/>
    <s v="ZBHT0015"/>
    <s v="kosktmRR_OIc"/>
    <s v="Allocated"/>
    <s v="Shifted (NC_SFTD)"/>
    <s v="Visited at customer residence address. Customer is shiffted at village. Vehicle with him."/>
    <d v="2026-06-05T00:00:00"/>
    <m/>
    <m/>
    <m/>
    <m/>
    <s v="1183"/>
    <n v="7180"/>
    <n v="36753"/>
    <x v="0"/>
  </r>
  <r>
    <n v="467306509"/>
    <s v="SALMAN USUF KHAN"/>
    <m/>
    <x v="0"/>
    <m/>
    <m/>
    <m/>
    <m/>
    <n v="1633"/>
    <n v="3266"/>
    <n v="1660"/>
    <n v="4981"/>
    <x v="4"/>
    <s v="FLOW"/>
    <x v="0"/>
    <x v="5"/>
    <n v="27575"/>
    <n v="27"/>
    <n v="0"/>
    <n v="900"/>
    <s v="FLOW"/>
    <n v="0.23003299044305731"/>
    <n v="6.1054188790839285E-3"/>
    <s v="FLOW"/>
    <s v="-"/>
    <s v="OS"/>
    <s v="-"/>
    <m/>
    <m/>
    <m/>
    <m/>
    <s v="-"/>
    <s v="-"/>
    <s v="YERWADA"/>
    <s v="-"/>
    <s v="-"/>
    <s v="-"/>
    <n v="4193"/>
    <n v="27575"/>
    <n v="56"/>
    <n v="66"/>
    <s v="FLOW"/>
    <m/>
    <m/>
    <m/>
    <m/>
    <s v="REGULAR"/>
    <s v="MH12XK8967"/>
    <s v="SUZUKI BURGMAN STREET EX"/>
    <d v="2025-11-19T00:00:00"/>
    <n v="24"/>
    <s v="02.06.26"/>
    <x v="0"/>
    <m/>
    <m/>
    <m/>
    <m/>
    <m/>
    <m/>
    <m/>
    <m/>
    <m/>
    <m/>
    <n v="1"/>
    <m/>
    <m/>
    <m/>
    <m/>
    <m/>
    <m/>
    <m/>
    <m/>
    <m/>
    <m/>
    <m/>
    <m/>
    <m/>
    <m/>
    <m/>
    <m/>
    <m/>
    <m/>
    <m/>
    <m/>
    <m/>
    <m/>
    <m/>
    <m/>
    <m/>
    <m/>
    <m/>
    <m/>
    <m/>
    <m/>
    <m/>
    <m/>
    <m/>
    <m/>
    <m/>
    <m/>
    <m/>
    <m/>
    <m/>
    <m/>
    <m/>
    <m/>
    <m/>
    <m/>
    <m/>
    <m/>
    <m/>
    <m/>
    <m/>
    <m/>
    <m/>
    <m/>
    <m/>
    <m/>
    <m/>
    <m/>
    <m/>
    <m/>
    <m/>
    <m/>
    <m/>
    <m/>
    <m/>
    <m/>
    <m/>
    <m/>
    <m/>
    <m/>
    <m/>
    <m/>
    <m/>
    <m/>
    <m/>
    <m/>
    <m/>
    <m/>
    <m/>
    <m/>
    <m/>
    <m/>
    <m/>
    <m/>
    <m/>
    <x v="1"/>
    <x v="0"/>
    <s v="ZBHT0012"/>
    <s v="GoJgzulX41c"/>
    <s v="Allocated"/>
    <s v="Left Message (LMCB)"/>
    <s v="Lm"/>
    <d v="2026-06-04T00:00:00"/>
    <m/>
    <m/>
    <m/>
    <m/>
    <s v="82"/>
    <n v="1660"/>
    <n v="4981"/>
    <x v="0"/>
  </r>
  <r>
    <n v="461099946"/>
    <s v="MANGAL DATTATRAY UKALE"/>
    <m/>
    <x v="0"/>
    <m/>
    <m/>
    <m/>
    <m/>
    <n v="3352"/>
    <n v="6186"/>
    <n v="3105"/>
    <n v="9971"/>
    <x v="4"/>
    <s v="FLOW"/>
    <x v="0"/>
    <x v="6"/>
    <n v="27566.59"/>
    <n v="271"/>
    <n v="0"/>
    <n v="0"/>
    <s v="29.05.26"/>
    <n v="3.0834063705597301E-2"/>
    <n v="6.1035568093550764E-3"/>
    <s v="FLOW"/>
    <s v="-"/>
    <s v="PTP"/>
    <s v="-"/>
    <m/>
    <m/>
    <m/>
    <m/>
    <s v="-"/>
    <s v="-"/>
    <s v="RANJAN GAON"/>
    <s v="-"/>
    <s v="-"/>
    <s v="-"/>
    <n v="6457"/>
    <n v="27566.59"/>
    <n v="57"/>
    <n v="67"/>
    <s v="FLOW"/>
    <m/>
    <m/>
    <m/>
    <m/>
    <s v="REGULAR"/>
    <s v="MH12WN3370"/>
    <s v="SPLENDORPLUS I3S DRS C FI BLACKACNT"/>
    <d v="2023-12-12T00:00:00"/>
    <n v="36"/>
    <s v="02.06.26"/>
    <x v="0"/>
    <m/>
    <m/>
    <m/>
    <m/>
    <m/>
    <m/>
    <m/>
    <m/>
    <m/>
    <m/>
    <m/>
    <m/>
    <m/>
    <n v="1"/>
    <m/>
    <m/>
    <m/>
    <m/>
    <m/>
    <m/>
    <m/>
    <m/>
    <m/>
    <m/>
    <m/>
    <m/>
    <m/>
    <m/>
    <m/>
    <m/>
    <m/>
    <m/>
    <m/>
    <m/>
    <m/>
    <m/>
    <m/>
    <m/>
    <m/>
    <m/>
    <m/>
    <m/>
    <m/>
    <m/>
    <m/>
    <m/>
    <m/>
    <m/>
    <m/>
    <m/>
    <m/>
    <m/>
    <m/>
    <m/>
    <m/>
    <m/>
    <m/>
    <m/>
    <m/>
    <m/>
    <m/>
    <m/>
    <m/>
    <m/>
    <m/>
    <m/>
    <m/>
    <m/>
    <m/>
    <m/>
    <m/>
    <m/>
    <m/>
    <m/>
    <m/>
    <m/>
    <m/>
    <m/>
    <m/>
    <m/>
    <m/>
    <m/>
    <m/>
    <m/>
    <m/>
    <m/>
    <m/>
    <m/>
    <m/>
    <m/>
    <m/>
    <m/>
    <m/>
    <m/>
    <x v="1"/>
    <x v="0"/>
    <s v="ZBHT0024"/>
    <s v="A6myqhZw_OMc"/>
    <s v="Allocated"/>
    <s v="Left Message (LMCB)"/>
    <s v="Meet doughter "/>
    <d v="2026-06-05T00:00:00"/>
    <m/>
    <m/>
    <m/>
    <m/>
    <s v="433"/>
    <n v="3105"/>
    <n v="9971"/>
    <x v="0"/>
  </r>
  <r>
    <n v="464476115"/>
    <s v="RAJESHWAR ARUN DIKSHIT"/>
    <m/>
    <x v="0"/>
    <m/>
    <m/>
    <m/>
    <m/>
    <n v="4189"/>
    <n v="4189"/>
    <n v="4207"/>
    <n v="8463"/>
    <x v="0"/>
    <s v="FLOW"/>
    <x v="0"/>
    <x v="3"/>
    <n v="27526"/>
    <n v="18"/>
    <n v="0"/>
    <n v="1350"/>
    <s v="-"/>
    <n v="3.8258199229954708E-2"/>
    <n v="1.5436891339213202E-3"/>
    <s v="FLOW"/>
    <s v="-"/>
    <s v="-"/>
    <s v="-"/>
    <m/>
    <m/>
    <m/>
    <m/>
    <m/>
    <m/>
    <s v="DEHU"/>
    <m/>
    <m/>
    <m/>
    <n v="5557"/>
    <n v="27526"/>
    <n v="27"/>
    <n v="37"/>
    <s v="FLOW"/>
    <m/>
    <m/>
    <m/>
    <m/>
    <s v="-"/>
    <s v="MH14LZ9227"/>
    <s v="HONDA SHINE DISC BSVI"/>
    <d v="2024-10-28T00:00:00"/>
    <n v="24"/>
    <s v="10.06.26"/>
    <x v="0"/>
    <m/>
    <m/>
    <m/>
    <m/>
    <m/>
    <m/>
    <m/>
    <m/>
    <m/>
    <m/>
    <m/>
    <m/>
    <m/>
    <m/>
    <m/>
    <m/>
    <m/>
    <m/>
    <m/>
    <m/>
    <m/>
    <m/>
    <m/>
    <m/>
    <m/>
    <m/>
    <m/>
    <m/>
    <m/>
    <m/>
    <m/>
    <m/>
    <m/>
    <m/>
    <n v="1"/>
    <m/>
    <m/>
    <m/>
    <m/>
    <m/>
    <m/>
    <m/>
    <m/>
    <m/>
    <m/>
    <m/>
    <m/>
    <m/>
    <m/>
    <m/>
    <m/>
    <m/>
    <m/>
    <m/>
    <m/>
    <m/>
    <m/>
    <m/>
    <m/>
    <m/>
    <m/>
    <m/>
    <m/>
    <m/>
    <m/>
    <m/>
    <m/>
    <m/>
    <m/>
    <m/>
    <m/>
    <m/>
    <m/>
    <m/>
    <m/>
    <m/>
    <m/>
    <m/>
    <m/>
    <m/>
    <m/>
    <m/>
    <m/>
    <m/>
    <m/>
    <m/>
    <m/>
    <m/>
    <m/>
    <m/>
    <m/>
    <m/>
    <m/>
    <m/>
    <x v="1"/>
    <x v="0"/>
    <s v="DUWT0017"/>
    <s v="A6BjJNJWt1m"/>
    <s v="Allocated"/>
    <m/>
    <m/>
    <m/>
    <m/>
    <m/>
    <m/>
    <m/>
    <s v="85"/>
    <n v="4207"/>
    <n v="8463"/>
    <x v="2"/>
  </r>
  <r>
    <n v="459479805"/>
    <s v="MAYAPPA UADDAV KAMBALE"/>
    <m/>
    <x v="0"/>
    <m/>
    <m/>
    <m/>
    <m/>
    <n v="3690"/>
    <n v="14754"/>
    <n v="4155"/>
    <n v="19158"/>
    <x v="2"/>
    <s v="FLOW"/>
    <x v="0"/>
    <x v="16"/>
    <n v="27448"/>
    <n v="471"/>
    <n v="0"/>
    <n v="5902"/>
    <s v="-"/>
    <n v="0.93820071096527213"/>
    <n v="9.0116975859855959E-3"/>
    <s v="FLOW"/>
    <s v="-"/>
    <s v="-"/>
    <s v="-"/>
    <m/>
    <m/>
    <m/>
    <m/>
    <s v="-"/>
    <s v="-"/>
    <s v="WAGHOLI"/>
    <s v="-"/>
    <s v="-"/>
    <s v="-"/>
    <n v="21127"/>
    <n v="27448"/>
    <n v="116"/>
    <n v="126"/>
    <s v="FLOW"/>
    <m/>
    <m/>
    <m/>
    <m/>
    <s v="NPA"/>
    <s v="MH12VU2984"/>
    <s v="HONDA SHINE DISC BSVI"/>
    <d v="2023-08-21T00:00:00"/>
    <n v="36"/>
    <s v="02.06.26"/>
    <x v="0"/>
    <m/>
    <m/>
    <m/>
    <m/>
    <m/>
    <m/>
    <m/>
    <m/>
    <m/>
    <m/>
    <m/>
    <m/>
    <m/>
    <m/>
    <m/>
    <m/>
    <n v="1"/>
    <m/>
    <m/>
    <m/>
    <m/>
    <m/>
    <m/>
    <m/>
    <m/>
    <m/>
    <m/>
    <m/>
    <m/>
    <m/>
    <m/>
    <m/>
    <m/>
    <m/>
    <m/>
    <m/>
    <m/>
    <m/>
    <m/>
    <m/>
    <m/>
    <m/>
    <m/>
    <m/>
    <m/>
    <m/>
    <m/>
    <m/>
    <m/>
    <m/>
    <m/>
    <m/>
    <m/>
    <m/>
    <m/>
    <m/>
    <m/>
    <m/>
    <m/>
    <m/>
    <m/>
    <m/>
    <m/>
    <m/>
    <m/>
    <m/>
    <m/>
    <m/>
    <m/>
    <m/>
    <m/>
    <m/>
    <m/>
    <m/>
    <m/>
    <m/>
    <m/>
    <m/>
    <m/>
    <m/>
    <m/>
    <m/>
    <m/>
    <m/>
    <m/>
    <m/>
    <m/>
    <m/>
    <m/>
    <m/>
    <m/>
    <m/>
    <m/>
    <m/>
    <x v="1"/>
    <x v="0"/>
    <s v="DUWT0021"/>
    <s v="APGx1d-8sim"/>
    <s v="Allocated"/>
    <s v="Customer wants Settlement (SETT)"/>
    <s v="Customer not ready to pay customer wants Settelmet "/>
    <d v="2026-06-06T00:00:00"/>
    <m/>
    <m/>
    <m/>
    <m/>
    <s v="714"/>
    <n v="4155"/>
    <n v="19158"/>
    <x v="0"/>
  </r>
  <r>
    <n v="461279153"/>
    <s v="UJWALA SATISH MANE"/>
    <m/>
    <x v="0"/>
    <m/>
    <m/>
    <m/>
    <m/>
    <n v="3281"/>
    <n v="2926.45"/>
    <n v="2926.45"/>
    <n v="6255.45"/>
    <x v="0"/>
    <s v="FLOW"/>
    <x v="0"/>
    <x v="12"/>
    <n v="27240"/>
    <n v="0"/>
    <n v="0"/>
    <n v="450"/>
    <s v="-"/>
    <n v="2.6919465615798194E-2"/>
    <n v="1.5276499312655949E-3"/>
    <s v="FLOW"/>
    <s v="-"/>
    <s v="-"/>
    <s v="-"/>
    <m/>
    <m/>
    <m/>
    <m/>
    <m/>
    <m/>
    <s v="PUNWALE"/>
    <m/>
    <m/>
    <m/>
    <n v="3376.45"/>
    <n v="27240"/>
    <n v="27"/>
    <n v="37"/>
    <s v="FLOW"/>
    <m/>
    <m/>
    <m/>
    <m/>
    <s v="-"/>
    <s v="MH14LG6760"/>
    <s v="TVS SCOOTY ZEST"/>
    <d v="2023-12-28T00:00:00"/>
    <n v="36"/>
    <s v="10.06.26"/>
    <x v="0"/>
    <m/>
    <m/>
    <m/>
    <m/>
    <m/>
    <m/>
    <m/>
    <m/>
    <m/>
    <m/>
    <m/>
    <m/>
    <m/>
    <m/>
    <m/>
    <m/>
    <m/>
    <m/>
    <m/>
    <m/>
    <m/>
    <m/>
    <m/>
    <m/>
    <m/>
    <m/>
    <m/>
    <m/>
    <m/>
    <m/>
    <m/>
    <n v="1"/>
    <m/>
    <m/>
    <m/>
    <m/>
    <m/>
    <m/>
    <m/>
    <m/>
    <m/>
    <m/>
    <m/>
    <m/>
    <m/>
    <m/>
    <m/>
    <m/>
    <m/>
    <m/>
    <m/>
    <m/>
    <m/>
    <m/>
    <m/>
    <m/>
    <m/>
    <m/>
    <m/>
    <m/>
    <m/>
    <m/>
    <m/>
    <m/>
    <m/>
    <m/>
    <m/>
    <m/>
    <m/>
    <m/>
    <m/>
    <m/>
    <m/>
    <m/>
    <m/>
    <m/>
    <m/>
    <m/>
    <m/>
    <m/>
    <m/>
    <m/>
    <m/>
    <m/>
    <m/>
    <m/>
    <m/>
    <m/>
    <m/>
    <m/>
    <m/>
    <m/>
    <m/>
    <m/>
    <x v="1"/>
    <x v="0"/>
    <s v="DUWT0030"/>
    <s v="AoZyma0sy9"/>
    <s v="Allocated"/>
    <m/>
    <m/>
    <m/>
    <m/>
    <m/>
    <m/>
    <m/>
    <s v="48"/>
    <n v="2926.45"/>
    <n v="6255.45"/>
    <x v="2"/>
  </r>
  <r>
    <n v="464296005"/>
    <s v="PRATHAMESH NITIN MINDHE"/>
    <m/>
    <x v="0"/>
    <m/>
    <m/>
    <m/>
    <m/>
    <n v="4768"/>
    <n v="4388"/>
    <n v="4477"/>
    <n v="9156"/>
    <x v="0"/>
    <s v="FLOW"/>
    <x v="0"/>
    <x v="9"/>
    <n v="27097"/>
    <n v="89"/>
    <n v="0"/>
    <n v="1800"/>
    <s v="19.05.26"/>
    <n v="1.1685805304866561E-2"/>
    <n v="1.5196303299377322E-3"/>
    <s v="FLOW"/>
    <s v="-"/>
    <s v="PAID"/>
    <s v="-"/>
    <m/>
    <m/>
    <m/>
    <m/>
    <s v="-"/>
    <s v="-"/>
    <s v="SHIROLI"/>
    <s v="-"/>
    <s v="-"/>
    <s v="-"/>
    <n v="6277"/>
    <n v="27097"/>
    <n v="27"/>
    <n v="37"/>
    <s v="FLOW"/>
    <m/>
    <m/>
    <m/>
    <m/>
    <s v="REGULAR"/>
    <s v="MH14LW5147"/>
    <s v="ACCESS SPL ED DISC CBS BT BSVI"/>
    <d v="2024-10-12T00:00:00"/>
    <n v="24"/>
    <s v="02.06.26"/>
    <x v="0"/>
    <m/>
    <m/>
    <m/>
    <m/>
    <m/>
    <m/>
    <m/>
    <m/>
    <m/>
    <m/>
    <m/>
    <m/>
    <m/>
    <m/>
    <m/>
    <m/>
    <m/>
    <m/>
    <m/>
    <m/>
    <m/>
    <m/>
    <m/>
    <m/>
    <m/>
    <m/>
    <m/>
    <m/>
    <m/>
    <m/>
    <m/>
    <m/>
    <m/>
    <m/>
    <m/>
    <m/>
    <m/>
    <m/>
    <m/>
    <m/>
    <m/>
    <m/>
    <m/>
    <m/>
    <m/>
    <m/>
    <m/>
    <m/>
    <m/>
    <m/>
    <m/>
    <m/>
    <m/>
    <m/>
    <m/>
    <m/>
    <m/>
    <m/>
    <m/>
    <m/>
    <m/>
    <m/>
    <m/>
    <m/>
    <m/>
    <m/>
    <m/>
    <m/>
    <m/>
    <m/>
    <m/>
    <m/>
    <m/>
    <m/>
    <m/>
    <m/>
    <m/>
    <m/>
    <m/>
    <m/>
    <m/>
    <m/>
    <m/>
    <m/>
    <m/>
    <m/>
    <m/>
    <m/>
    <m/>
    <m/>
    <m/>
    <m/>
    <m/>
    <m/>
    <x v="3"/>
    <x v="1"/>
    <s v="ZBHT0021"/>
    <e v="#N/A"/>
    <e v="#N/A"/>
    <e v="#N/A"/>
    <e v="#N/A"/>
    <e v="#N/A"/>
    <m/>
    <m/>
    <m/>
    <m/>
    <n v="0"/>
    <n v="4477"/>
    <n v="9156"/>
    <x v="0"/>
  </r>
  <r>
    <n v="464564316"/>
    <s v="DHIRAJ BHAVARLAL SHARMA"/>
    <m/>
    <x v="0"/>
    <m/>
    <m/>
    <m/>
    <m/>
    <n v="7033"/>
    <n v="27950"/>
    <n v="7687"/>
    <n v="36259"/>
    <x v="2"/>
    <s v="FLOW"/>
    <x v="0"/>
    <x v="0"/>
    <n v="27060"/>
    <n v="836"/>
    <n v="0"/>
    <n v="2250"/>
    <s v="-"/>
    <n v="0.22433331719504099"/>
    <n v="8.8843098468657181E-3"/>
    <s v="FLOW"/>
    <s v="-"/>
    <s v="-"/>
    <s v="-"/>
    <m/>
    <m/>
    <m/>
    <m/>
    <s v="REPO"/>
    <s v="-"/>
    <s v="BIBVEWADI"/>
    <s v="-"/>
    <s v="-"/>
    <s v="-"/>
    <n v="31036"/>
    <n v="27060"/>
    <n v="116"/>
    <n v="126"/>
    <s v="FLOW"/>
    <m/>
    <m/>
    <m/>
    <m/>
    <s v="NPA"/>
    <s v="MH12XK4925"/>
    <s v="FASCINO DISC DLX BSVI"/>
    <d v="2024-11-04T00:00:00"/>
    <n v="18"/>
    <s v="02.06.26"/>
    <x v="0"/>
    <m/>
    <m/>
    <m/>
    <m/>
    <m/>
    <m/>
    <m/>
    <m/>
    <m/>
    <m/>
    <m/>
    <m/>
    <m/>
    <m/>
    <m/>
    <m/>
    <n v="1"/>
    <m/>
    <m/>
    <m/>
    <m/>
    <m/>
    <m/>
    <m/>
    <m/>
    <m/>
    <m/>
    <m/>
    <m/>
    <m/>
    <m/>
    <m/>
    <m/>
    <m/>
    <m/>
    <m/>
    <m/>
    <m/>
    <m/>
    <m/>
    <m/>
    <m/>
    <m/>
    <m/>
    <m/>
    <m/>
    <m/>
    <m/>
    <m/>
    <m/>
    <m/>
    <m/>
    <m/>
    <m/>
    <m/>
    <m/>
    <m/>
    <m/>
    <m/>
    <m/>
    <m/>
    <m/>
    <m/>
    <m/>
    <m/>
    <m/>
    <m/>
    <m/>
    <m/>
    <m/>
    <m/>
    <m/>
    <m/>
    <m/>
    <m/>
    <m/>
    <m/>
    <m/>
    <m/>
    <m/>
    <m/>
    <m/>
    <m/>
    <m/>
    <m/>
    <m/>
    <m/>
    <m/>
    <m/>
    <m/>
    <m/>
    <m/>
    <m/>
    <m/>
    <x v="1"/>
    <x v="0"/>
    <s v="DUWT0031"/>
    <s v="B2gJIew1D7"/>
    <s v="Allocated"/>
    <s v="Left Message (LMCB)"/>
    <s v="Left message customer uncle "/>
    <d v="2026-06-06T00:00:00"/>
    <m/>
    <m/>
    <m/>
    <m/>
    <s v="1276"/>
    <n v="7687"/>
    <n v="36259"/>
    <x v="0"/>
  </r>
  <r>
    <n v="467623626"/>
    <s v="ANJALI RAMESH BHUJANG"/>
    <m/>
    <x v="0"/>
    <m/>
    <m/>
    <m/>
    <m/>
    <n v="1530"/>
    <n v="1528"/>
    <n v="1528"/>
    <n v="3089"/>
    <x v="0"/>
    <s v="FLOW"/>
    <x v="0"/>
    <x v="11"/>
    <n v="26897"/>
    <n v="0"/>
    <n v="0"/>
    <n v="900"/>
    <s v="-"/>
    <n v="2.7379267173357005E-2"/>
    <n v="1.5084141043043577E-3"/>
    <s v="FLOW"/>
    <s v="-"/>
    <s v="-"/>
    <s v="-"/>
    <m/>
    <m/>
    <m/>
    <m/>
    <s v="-"/>
    <s v="-"/>
    <s v="KHADAKI"/>
    <s v="-"/>
    <s v="-"/>
    <s v="-"/>
    <n v="2428"/>
    <n v="26897"/>
    <n v="27"/>
    <n v="37"/>
    <s v="FLOW"/>
    <m/>
    <m/>
    <m/>
    <m/>
    <s v="REGULAR"/>
    <s v="MH12XV5633"/>
    <s v="TVS JUPITER 110 DRUM ALLOY OBDIIA"/>
    <d v="2026-01-21T00:00:00"/>
    <n v="24"/>
    <s v="02.06.26"/>
    <x v="0"/>
    <m/>
    <m/>
    <m/>
    <m/>
    <m/>
    <m/>
    <m/>
    <m/>
    <m/>
    <m/>
    <m/>
    <m/>
    <m/>
    <n v="1"/>
    <m/>
    <m/>
    <m/>
    <m/>
    <m/>
    <m/>
    <m/>
    <m/>
    <m/>
    <m/>
    <m/>
    <m/>
    <m/>
    <m/>
    <m/>
    <m/>
    <m/>
    <m/>
    <m/>
    <m/>
    <m/>
    <m/>
    <m/>
    <m/>
    <m/>
    <m/>
    <m/>
    <m/>
    <m/>
    <m/>
    <m/>
    <m/>
    <m/>
    <m/>
    <m/>
    <m/>
    <m/>
    <m/>
    <m/>
    <m/>
    <m/>
    <m/>
    <m/>
    <m/>
    <m/>
    <m/>
    <m/>
    <m/>
    <m/>
    <m/>
    <m/>
    <m/>
    <m/>
    <m/>
    <m/>
    <m/>
    <m/>
    <m/>
    <m/>
    <m/>
    <m/>
    <m/>
    <m/>
    <m/>
    <m/>
    <m/>
    <m/>
    <m/>
    <m/>
    <m/>
    <m/>
    <m/>
    <m/>
    <m/>
    <m/>
    <m/>
    <m/>
    <m/>
    <m/>
    <m/>
    <x v="1"/>
    <x v="0"/>
    <s v="DUWT0023"/>
    <s v="A6GGp8Dc3rz7"/>
    <s v="Allocated"/>
    <s v="Address Not Found (NC_ANF)"/>
    <s v="Customer address short not found "/>
    <d v="2026-06-05T00:00:00"/>
    <m/>
    <m/>
    <m/>
    <m/>
    <s v="31"/>
    <n v="1528"/>
    <n v="3089"/>
    <x v="0"/>
  </r>
  <r>
    <n v="463967273"/>
    <s v="AKASH DATTATRAY PATIL"/>
    <m/>
    <x v="0"/>
    <m/>
    <m/>
    <m/>
    <m/>
    <n v="4734"/>
    <n v="9280"/>
    <n v="4846"/>
    <n v="14482"/>
    <x v="4"/>
    <s v="FLOW"/>
    <x v="0"/>
    <x v="6"/>
    <n v="26819"/>
    <n v="300"/>
    <n v="0"/>
    <n v="1800"/>
    <s v="11.05.26"/>
    <n v="2.9997861705797272E-2"/>
    <n v="5.9380318737317092E-3"/>
    <s v="FLOW"/>
    <s v="-"/>
    <s v="PAID"/>
    <s v="-"/>
    <m/>
    <m/>
    <m/>
    <m/>
    <s v="-"/>
    <s v="-"/>
    <s v="KAREGAON"/>
    <s v="-"/>
    <s v="-"/>
    <s v="-"/>
    <n v="11380"/>
    <n v="26819"/>
    <n v="57"/>
    <n v="67"/>
    <s v="FLOW"/>
    <m/>
    <m/>
    <m/>
    <m/>
    <s v="REGULAR"/>
    <s v="MH29CF6329"/>
    <s v="HONDA SHINE DISC BSVI"/>
    <d v="2024-09-07T00:00:00"/>
    <n v="24"/>
    <s v="02.06.26"/>
    <x v="0"/>
    <m/>
    <m/>
    <m/>
    <m/>
    <m/>
    <m/>
    <m/>
    <m/>
    <m/>
    <m/>
    <n v="1"/>
    <m/>
    <m/>
    <m/>
    <m/>
    <m/>
    <m/>
    <m/>
    <m/>
    <m/>
    <m/>
    <m/>
    <m/>
    <m/>
    <m/>
    <m/>
    <m/>
    <m/>
    <m/>
    <m/>
    <m/>
    <m/>
    <m/>
    <m/>
    <m/>
    <m/>
    <m/>
    <m/>
    <m/>
    <m/>
    <m/>
    <m/>
    <m/>
    <m/>
    <m/>
    <m/>
    <m/>
    <m/>
    <m/>
    <m/>
    <m/>
    <m/>
    <m/>
    <m/>
    <m/>
    <m/>
    <m/>
    <m/>
    <m/>
    <m/>
    <m/>
    <m/>
    <m/>
    <m/>
    <m/>
    <m/>
    <m/>
    <m/>
    <m/>
    <m/>
    <m/>
    <m/>
    <m/>
    <m/>
    <m/>
    <m/>
    <m/>
    <m/>
    <m/>
    <m/>
    <m/>
    <m/>
    <m/>
    <m/>
    <m/>
    <m/>
    <m/>
    <m/>
    <m/>
    <m/>
    <m/>
    <m/>
    <m/>
    <m/>
    <x v="1"/>
    <x v="0"/>
    <s v="ZBHT0024"/>
    <s v="ko79HSndwc"/>
    <s v="Allocated"/>
    <s v="Left Message (LMCB)"/>
    <s v="Meet security "/>
    <d v="2026-06-04T00:00:00"/>
    <m/>
    <m/>
    <m/>
    <m/>
    <s v="468"/>
    <n v="4846"/>
    <n v="14482"/>
    <x v="0"/>
  </r>
  <r>
    <n v="460587311"/>
    <s v="VIKAS KESHAV TIKONE"/>
    <m/>
    <x v="0"/>
    <m/>
    <m/>
    <m/>
    <m/>
    <n v="4031"/>
    <n v="4015.5"/>
    <n v="4083.5"/>
    <n v="8192.5"/>
    <x v="0"/>
    <s v="FLOW"/>
    <x v="0"/>
    <x v="7"/>
    <n v="26685.09"/>
    <n v="68"/>
    <n v="0"/>
    <n v="2572.8000000000002"/>
    <s v="18.05.26 30.05.26"/>
    <n v="2.9307349247995832E-2"/>
    <n v="1.4965299524345159E-3"/>
    <s v="FLOW"/>
    <s v="-"/>
    <s v="PTP"/>
    <s v="-"/>
    <m/>
    <m/>
    <m/>
    <m/>
    <s v="REPO"/>
    <s v="-"/>
    <s v="VEHERGAON"/>
    <s v="-"/>
    <s v="-"/>
    <s v="-"/>
    <n v="6656.3"/>
    <n v="26685.09"/>
    <n v="27"/>
    <n v="37"/>
    <s v="FLOW"/>
    <m/>
    <m/>
    <m/>
    <m/>
    <s v="NPA"/>
    <s v="MH14LF8117"/>
    <s v="HONDA ACTIVA 125 SMART"/>
    <d v="2023-11-10T00:00:00"/>
    <n v="36"/>
    <s v="02.06.26"/>
    <x v="0"/>
    <m/>
    <m/>
    <m/>
    <m/>
    <m/>
    <m/>
    <m/>
    <m/>
    <m/>
    <m/>
    <n v="1"/>
    <m/>
    <m/>
    <m/>
    <m/>
    <m/>
    <m/>
    <m/>
    <m/>
    <m/>
    <m/>
    <m/>
    <m/>
    <m/>
    <m/>
    <m/>
    <m/>
    <m/>
    <m/>
    <m/>
    <m/>
    <m/>
    <m/>
    <m/>
    <m/>
    <m/>
    <m/>
    <m/>
    <m/>
    <m/>
    <m/>
    <m/>
    <m/>
    <m/>
    <m/>
    <m/>
    <m/>
    <m/>
    <m/>
    <m/>
    <m/>
    <m/>
    <m/>
    <m/>
    <m/>
    <m/>
    <m/>
    <m/>
    <m/>
    <m/>
    <m/>
    <m/>
    <m/>
    <m/>
    <m/>
    <m/>
    <m/>
    <m/>
    <m/>
    <m/>
    <m/>
    <m/>
    <m/>
    <m/>
    <m/>
    <m/>
    <m/>
    <m/>
    <m/>
    <m/>
    <m/>
    <m/>
    <m/>
    <m/>
    <m/>
    <m/>
    <m/>
    <m/>
    <m/>
    <m/>
    <m/>
    <m/>
    <m/>
    <m/>
    <x v="1"/>
    <x v="0"/>
    <s v="ZBHT0013"/>
    <s v="A6K0DKBTjm"/>
    <s v="Allocated"/>
    <s v="Promise To Pay (PTP)"/>
    <s v="Ptp"/>
    <d v="2026-06-12T00:00:00"/>
    <m/>
    <m/>
    <m/>
    <m/>
    <s v="146"/>
    <n v="4083.5"/>
    <n v="8192.5"/>
    <x v="0"/>
  </r>
  <r>
    <n v="461361352"/>
    <s v="SANTOSH BHRAT LAMKHADE"/>
    <m/>
    <x v="0"/>
    <m/>
    <m/>
    <m/>
    <m/>
    <n v="3223"/>
    <n v="3219"/>
    <n v="3279"/>
    <n v="6558"/>
    <x v="0"/>
    <s v="FLOW"/>
    <x v="0"/>
    <x v="9"/>
    <n v="26621"/>
    <n v="60"/>
    <n v="0"/>
    <n v="1723"/>
    <s v="-"/>
    <n v="1.1480526369002203E-2"/>
    <n v="1.4929357129303011E-3"/>
    <s v="FLOW"/>
    <s v="-"/>
    <s v="-"/>
    <s v="-"/>
    <m/>
    <m/>
    <m/>
    <m/>
    <m/>
    <m/>
    <s v="JUNNAR"/>
    <m/>
    <m/>
    <m/>
    <n v="5002"/>
    <n v="26621"/>
    <n v="27"/>
    <n v="37"/>
    <s v="FLOW"/>
    <m/>
    <m/>
    <m/>
    <m/>
    <s v="-"/>
    <s v="MH14LG6871"/>
    <s v="HONDA SHINE DISC BSVI"/>
    <d v="2024-01-03T00:00:00"/>
    <n v="36"/>
    <s v="10.06.26"/>
    <x v="0"/>
    <m/>
    <m/>
    <m/>
    <m/>
    <m/>
    <m/>
    <m/>
    <m/>
    <m/>
    <m/>
    <m/>
    <m/>
    <m/>
    <m/>
    <m/>
    <m/>
    <m/>
    <m/>
    <m/>
    <m/>
    <m/>
    <m/>
    <m/>
    <m/>
    <m/>
    <m/>
    <m/>
    <m/>
    <m/>
    <m/>
    <m/>
    <m/>
    <m/>
    <m/>
    <m/>
    <m/>
    <m/>
    <m/>
    <m/>
    <m/>
    <m/>
    <m/>
    <m/>
    <m/>
    <m/>
    <m/>
    <m/>
    <m/>
    <m/>
    <m/>
    <m/>
    <m/>
    <m/>
    <m/>
    <m/>
    <m/>
    <m/>
    <m/>
    <m/>
    <m/>
    <m/>
    <m/>
    <m/>
    <m/>
    <m/>
    <m/>
    <m/>
    <m/>
    <m/>
    <m/>
    <m/>
    <m/>
    <m/>
    <m/>
    <m/>
    <m/>
    <m/>
    <m/>
    <m/>
    <m/>
    <m/>
    <m/>
    <m/>
    <m/>
    <m/>
    <m/>
    <m/>
    <m/>
    <m/>
    <m/>
    <m/>
    <m/>
    <m/>
    <m/>
    <x v="3"/>
    <x v="1"/>
    <s v="ZBHT0021"/>
    <s v="B2EoxdtEBS"/>
    <s v="Allocated"/>
    <m/>
    <m/>
    <m/>
    <m/>
    <m/>
    <m/>
    <m/>
    <s v="116"/>
    <n v="3279"/>
    <n v="6558"/>
    <x v="2"/>
  </r>
  <r>
    <n v="461195835"/>
    <s v="AARTI DEVI"/>
    <m/>
    <x v="0"/>
    <m/>
    <m/>
    <m/>
    <m/>
    <n v="3202"/>
    <n v="3167.24"/>
    <n v="3253.24"/>
    <n v="6537.24"/>
    <x v="0"/>
    <s v="FLOW"/>
    <x v="0"/>
    <x v="12"/>
    <n v="26579"/>
    <n v="86"/>
    <n v="0"/>
    <n v="6300"/>
    <s v="23.05.26"/>
    <n v="2.6266243634445675E-2"/>
    <n v="1.4905803055472924E-3"/>
    <s v="FLOW"/>
    <s v="-"/>
    <s v="PTP"/>
    <s v="-"/>
    <m/>
    <m/>
    <m/>
    <m/>
    <s v="-"/>
    <s v="-"/>
    <s v="MARUNJI"/>
    <s v="-"/>
    <s v="-"/>
    <s v="-"/>
    <n v="9553.24"/>
    <n v="26579"/>
    <n v="27"/>
    <n v="37"/>
    <s v="FLOW"/>
    <m/>
    <m/>
    <m/>
    <m/>
    <s v="REGULAR"/>
    <s v="MH14LG2843"/>
    <s v="HF DELUXE DRS C I3S FI"/>
    <d v="2023-12-21T00:00:00"/>
    <n v="36"/>
    <s v="02.06.26"/>
    <x v="0"/>
    <m/>
    <m/>
    <m/>
    <m/>
    <m/>
    <m/>
    <m/>
    <n v="1"/>
    <m/>
    <m/>
    <m/>
    <m/>
    <m/>
    <m/>
    <m/>
    <m/>
    <m/>
    <m/>
    <m/>
    <m/>
    <m/>
    <m/>
    <m/>
    <m/>
    <m/>
    <m/>
    <m/>
    <m/>
    <m/>
    <m/>
    <m/>
    <m/>
    <m/>
    <m/>
    <m/>
    <m/>
    <m/>
    <m/>
    <m/>
    <m/>
    <m/>
    <m/>
    <m/>
    <m/>
    <m/>
    <m/>
    <m/>
    <m/>
    <m/>
    <m/>
    <m/>
    <m/>
    <m/>
    <m/>
    <m/>
    <m/>
    <m/>
    <m/>
    <m/>
    <m/>
    <m/>
    <m/>
    <m/>
    <m/>
    <m/>
    <m/>
    <m/>
    <m/>
    <m/>
    <m/>
    <m/>
    <m/>
    <m/>
    <m/>
    <m/>
    <m/>
    <m/>
    <m/>
    <m/>
    <m/>
    <m/>
    <m/>
    <m/>
    <m/>
    <m/>
    <m/>
    <m/>
    <m/>
    <m/>
    <m/>
    <m/>
    <m/>
    <m/>
    <m/>
    <x v="1"/>
    <x v="0"/>
    <s v="DUWT0030"/>
    <s v="A6YkBumV_NIm"/>
    <s v="Allocated"/>
    <s v="Door Locked (NC_DL)"/>
    <s v="Door lock "/>
    <d v="2026-06-03T00:00:00"/>
    <m/>
    <m/>
    <m/>
    <m/>
    <s v="168"/>
    <n v="3253.24"/>
    <n v="6537.24"/>
    <x v="0"/>
  </r>
  <r>
    <n v="467347524"/>
    <s v="SUBHASH PRALHAD HARIMKAR"/>
    <m/>
    <x v="0"/>
    <m/>
    <m/>
    <m/>
    <m/>
    <n v="2060"/>
    <n v="4120"/>
    <n v="2100"/>
    <n v="6301"/>
    <x v="4"/>
    <s v="FLOW"/>
    <x v="0"/>
    <x v="14"/>
    <n v="26554"/>
    <n v="40"/>
    <n v="0"/>
    <n v="900"/>
    <s v="FLOW"/>
    <n v="8.880297608021577E-2"/>
    <n v="5.8793578573053361E-3"/>
    <s v="FLOW"/>
    <s v="-"/>
    <s v="EXP"/>
    <s v="-"/>
    <m/>
    <m/>
    <m/>
    <m/>
    <s v="-"/>
    <s v="-"/>
    <s v="ALANDI DEVACHI"/>
    <s v="-"/>
    <s v="-"/>
    <s v="-"/>
    <n v="5060"/>
    <n v="26554"/>
    <n v="56"/>
    <n v="66"/>
    <s v="FLOW"/>
    <m/>
    <m/>
    <m/>
    <m/>
    <s v="REGULAR"/>
    <s v="MH38AF3104"/>
    <s v="SPLENDOR PLUS I3S BS6 FI DRUM SELF"/>
    <d v="2025-11-26T00:00:00"/>
    <n v="18"/>
    <s v="02.06.26"/>
    <x v="0"/>
    <m/>
    <m/>
    <m/>
    <m/>
    <n v="1"/>
    <m/>
    <m/>
    <m/>
    <m/>
    <m/>
    <m/>
    <m/>
    <m/>
    <m/>
    <m/>
    <m/>
    <m/>
    <m/>
    <m/>
    <m/>
    <m/>
    <m/>
    <m/>
    <m/>
    <m/>
    <m/>
    <m/>
    <m/>
    <m/>
    <m/>
    <m/>
    <m/>
    <m/>
    <m/>
    <m/>
    <m/>
    <m/>
    <m/>
    <m/>
    <m/>
    <m/>
    <m/>
    <m/>
    <m/>
    <m/>
    <m/>
    <m/>
    <m/>
    <m/>
    <m/>
    <m/>
    <m/>
    <m/>
    <m/>
    <m/>
    <m/>
    <m/>
    <m/>
    <m/>
    <m/>
    <m/>
    <m/>
    <m/>
    <m/>
    <m/>
    <m/>
    <m/>
    <m/>
    <m/>
    <m/>
    <m/>
    <m/>
    <m/>
    <m/>
    <m/>
    <m/>
    <m/>
    <m/>
    <m/>
    <m/>
    <m/>
    <m/>
    <m/>
    <m/>
    <m/>
    <m/>
    <m/>
    <m/>
    <m/>
    <m/>
    <m/>
    <m/>
    <m/>
    <m/>
    <x v="1"/>
    <x v="0"/>
    <s v="ZBHT0009"/>
    <s v="G2h9mtZls9c"/>
    <s v="Allocated"/>
    <s v="Address Not Found (NC_ANF)"/>
    <s v="Short address "/>
    <d v="2026-06-02T00:00:00"/>
    <m/>
    <m/>
    <m/>
    <m/>
    <s v="121"/>
    <n v="2100"/>
    <n v="6301"/>
    <x v="0"/>
  </r>
  <r>
    <n v="460384585"/>
    <s v="RAJU MOTILALJI AHIR"/>
    <m/>
    <x v="0"/>
    <m/>
    <m/>
    <m/>
    <m/>
    <n v="3181"/>
    <n v="9199"/>
    <n v="3060"/>
    <n v="12745"/>
    <x v="1"/>
    <s v="FLOW"/>
    <x v="0"/>
    <x v="5"/>
    <n v="26539"/>
    <n v="223"/>
    <n v="0"/>
    <n v="5801"/>
    <s v="FLOW"/>
    <n v="5.0518443648178965E-2"/>
    <n v="7.0262338694399972E-3"/>
    <s v="FLOW"/>
    <s v="-"/>
    <s v="NC"/>
    <s v="-"/>
    <m/>
    <m/>
    <m/>
    <m/>
    <s v="REPO"/>
    <s v="-"/>
    <s v="YERWADA"/>
    <s v="-"/>
    <s v="-"/>
    <s v="-"/>
    <n v="15223"/>
    <n v="26539"/>
    <n v="88"/>
    <n v="98"/>
    <s v="FLOW"/>
    <m/>
    <m/>
    <m/>
    <m/>
    <s v="REGULAR"/>
    <s v="MH12WN3926"/>
    <s v="SPLENDOR PLUS I3S BS6 FI DRUM SELF"/>
    <d v="2023-10-30T00:00:00"/>
    <n v="36"/>
    <s v="02.06.26"/>
    <x v="0"/>
    <m/>
    <m/>
    <m/>
    <m/>
    <n v="1"/>
    <m/>
    <m/>
    <m/>
    <m/>
    <m/>
    <m/>
    <m/>
    <m/>
    <m/>
    <m/>
    <m/>
    <m/>
    <m/>
    <m/>
    <m/>
    <m/>
    <m/>
    <m/>
    <m/>
    <m/>
    <m/>
    <m/>
    <m/>
    <m/>
    <m/>
    <m/>
    <m/>
    <m/>
    <m/>
    <m/>
    <m/>
    <m/>
    <m/>
    <m/>
    <m/>
    <m/>
    <m/>
    <m/>
    <m/>
    <m/>
    <m/>
    <m/>
    <m/>
    <m/>
    <m/>
    <m/>
    <m/>
    <m/>
    <m/>
    <m/>
    <m/>
    <m/>
    <m/>
    <m/>
    <m/>
    <m/>
    <m/>
    <m/>
    <m/>
    <m/>
    <m/>
    <m/>
    <m/>
    <m/>
    <m/>
    <m/>
    <m/>
    <m/>
    <m/>
    <m/>
    <m/>
    <m/>
    <m/>
    <m/>
    <m/>
    <m/>
    <m/>
    <m/>
    <m/>
    <m/>
    <m/>
    <m/>
    <m/>
    <m/>
    <m/>
    <m/>
    <m/>
    <m/>
    <m/>
    <x v="1"/>
    <x v="0"/>
    <s v="ZBHT0012"/>
    <s v="BoZQ9w0GZz"/>
    <s v="Allocated"/>
    <s v="Shifted (NC_SFTD)"/>
    <s v="Nc"/>
    <d v="2026-06-02T00:00:00"/>
    <m/>
    <m/>
    <m/>
    <m/>
    <s v="365"/>
    <n v="3060"/>
    <n v="12745"/>
    <x v="1"/>
  </r>
  <r>
    <n v="465893690"/>
    <s v="SHAKIL ABDULKHADAR SHAIKH"/>
    <m/>
    <x v="0"/>
    <m/>
    <m/>
    <m/>
    <m/>
    <n v="2685"/>
    <n v="16057"/>
    <n v="3512"/>
    <n v="19936"/>
    <x v="3"/>
    <s v="FLOW"/>
    <x v="0"/>
    <x v="0"/>
    <n v="26339"/>
    <n v="880"/>
    <n v="0"/>
    <n v="0"/>
    <s v="-"/>
    <n v="9.8078935315342827E-2"/>
    <n v="1.1064267566259658E-2"/>
    <s v="FLOW"/>
    <s v="-"/>
    <s v="-"/>
    <s v="-"/>
    <m/>
    <m/>
    <m/>
    <m/>
    <s v="REPO"/>
    <s v="-"/>
    <s v="GULTEKADI"/>
    <s v="-"/>
    <s v="-"/>
    <s v="-"/>
    <n v="16937"/>
    <n v="26339"/>
    <n v="177"/>
    <n v="187"/>
    <s v="FLOW"/>
    <m/>
    <m/>
    <m/>
    <m/>
    <s v="NPA"/>
    <s v="MH24BV4802"/>
    <s v="SPLENDOR PLUS BS6 I3S DRS CAST FI"/>
    <d v="2025-04-10T00:00:00"/>
    <n v="18"/>
    <s v="02.06.26"/>
    <x v="0"/>
    <m/>
    <m/>
    <m/>
    <m/>
    <m/>
    <m/>
    <m/>
    <m/>
    <m/>
    <m/>
    <m/>
    <m/>
    <m/>
    <n v="1"/>
    <m/>
    <m/>
    <m/>
    <m/>
    <m/>
    <m/>
    <m/>
    <m/>
    <m/>
    <m/>
    <m/>
    <m/>
    <m/>
    <m/>
    <m/>
    <m/>
    <m/>
    <m/>
    <m/>
    <m/>
    <m/>
    <m/>
    <m/>
    <m/>
    <m/>
    <m/>
    <m/>
    <m/>
    <m/>
    <m/>
    <m/>
    <m/>
    <m/>
    <m/>
    <m/>
    <m/>
    <m/>
    <m/>
    <m/>
    <m/>
    <m/>
    <m/>
    <m/>
    <m/>
    <m/>
    <m/>
    <m/>
    <m/>
    <m/>
    <m/>
    <m/>
    <m/>
    <m/>
    <m/>
    <m/>
    <m/>
    <m/>
    <m/>
    <m/>
    <m/>
    <m/>
    <m/>
    <m/>
    <m/>
    <m/>
    <m/>
    <m/>
    <m/>
    <m/>
    <m/>
    <m/>
    <m/>
    <m/>
    <m/>
    <m/>
    <m/>
    <m/>
    <m/>
    <m/>
    <m/>
    <x v="1"/>
    <x v="0"/>
    <s v="DUWT0031"/>
    <s v="G2_ZtDYkZc"/>
    <s v="Allocated"/>
    <s v="Shifted (NC_SFTD)"/>
    <s v="Customer shifted at residence address "/>
    <d v="2026-06-05T00:00:00"/>
    <m/>
    <m/>
    <m/>
    <m/>
    <s v="1194"/>
    <n v="3512"/>
    <n v="19936"/>
    <x v="0"/>
  </r>
  <r>
    <n v="467003063"/>
    <s v="SACHIN NARSING TOTARE"/>
    <m/>
    <x v="0"/>
    <m/>
    <m/>
    <m/>
    <m/>
    <n v="3301"/>
    <n v="11982"/>
    <n v="2396"/>
    <n v="15835"/>
    <x v="2"/>
    <s v="FLOW"/>
    <x v="0"/>
    <x v="3"/>
    <n v="26305"/>
    <n v="317"/>
    <n v="0"/>
    <n v="1800"/>
    <s v="FLOW"/>
    <n v="0.31202922790410781"/>
    <n v="8.6364290658463676E-3"/>
    <s v="FLOW"/>
    <s v="-"/>
    <s v="NC"/>
    <s v="-"/>
    <m/>
    <m/>
    <m/>
    <m/>
    <s v="REPO"/>
    <s v="-"/>
    <s v="NANEKAR WADI"/>
    <s v="-"/>
    <s v="-"/>
    <s v="-"/>
    <n v="14099"/>
    <n v="26305"/>
    <n v="115"/>
    <n v="125"/>
    <s v="FLOW"/>
    <m/>
    <m/>
    <m/>
    <m/>
    <s v="NPA"/>
    <s v="MH14MB9290"/>
    <s v="HONDA ACTIVA 6G DLX BS VI"/>
    <d v="2025-10-04T00:00:00"/>
    <n v="12"/>
    <s v="02.06.26"/>
    <x v="0"/>
    <m/>
    <m/>
    <m/>
    <m/>
    <m/>
    <m/>
    <m/>
    <n v="1"/>
    <m/>
    <m/>
    <m/>
    <m/>
    <m/>
    <m/>
    <m/>
    <m/>
    <m/>
    <m/>
    <m/>
    <m/>
    <m/>
    <m/>
    <m/>
    <m/>
    <m/>
    <m/>
    <m/>
    <m/>
    <m/>
    <m/>
    <m/>
    <m/>
    <m/>
    <m/>
    <m/>
    <m/>
    <m/>
    <m/>
    <m/>
    <m/>
    <m/>
    <m/>
    <m/>
    <m/>
    <m/>
    <m/>
    <m/>
    <m/>
    <m/>
    <m/>
    <m/>
    <m/>
    <m/>
    <m/>
    <m/>
    <m/>
    <m/>
    <m/>
    <m/>
    <m/>
    <m/>
    <m/>
    <m/>
    <m/>
    <m/>
    <m/>
    <m/>
    <m/>
    <m/>
    <m/>
    <m/>
    <m/>
    <m/>
    <m/>
    <m/>
    <m/>
    <m/>
    <m/>
    <m/>
    <m/>
    <m/>
    <m/>
    <m/>
    <m/>
    <m/>
    <m/>
    <m/>
    <m/>
    <m/>
    <m/>
    <m/>
    <m/>
    <m/>
    <m/>
    <x v="1"/>
    <x v="0"/>
    <s v="DUWT0017"/>
    <s v="B2GOOuwnxrz"/>
    <s v="Allocated"/>
    <s v="Shifted (NC_SFTD)"/>
    <s v="Customer shifted from residence as per neighbor "/>
    <d v="2026-06-03T00:00:00"/>
    <m/>
    <m/>
    <m/>
    <m/>
    <s v="552"/>
    <n v="2396"/>
    <n v="15835"/>
    <x v="0"/>
  </r>
  <r>
    <n v="460384052"/>
    <s v="AJAY BAJIRAO MAKAR"/>
    <m/>
    <x v="0"/>
    <m/>
    <m/>
    <m/>
    <m/>
    <n v="3984"/>
    <n v="3835"/>
    <n v="3901"/>
    <n v="7957"/>
    <x v="0"/>
    <s v="FLOW"/>
    <x v="0"/>
    <x v="0"/>
    <n v="26289"/>
    <n v="66"/>
    <n v="0"/>
    <n v="6300"/>
    <s v="-"/>
    <n v="2.2272546857388033E-2"/>
    <n v="1.4743167783788996E-3"/>
    <s v="FLOW"/>
    <s v="-"/>
    <s v="-"/>
    <s v="-"/>
    <m/>
    <m/>
    <m/>
    <m/>
    <m/>
    <m/>
    <s v="DHAYARI"/>
    <m/>
    <m/>
    <m/>
    <n v="10201"/>
    <n v="26289"/>
    <n v="27"/>
    <n v="37"/>
    <s v="FLOW"/>
    <m/>
    <m/>
    <m/>
    <m/>
    <s v="-"/>
    <s v="MH12WC3681"/>
    <s v="HONDA UNICORN 160 BS6"/>
    <d v="2023-10-30T00:00:00"/>
    <n v="36"/>
    <s v="10.06.26"/>
    <x v="0"/>
    <m/>
    <m/>
    <m/>
    <m/>
    <m/>
    <m/>
    <m/>
    <m/>
    <m/>
    <m/>
    <m/>
    <m/>
    <m/>
    <m/>
    <m/>
    <m/>
    <m/>
    <m/>
    <m/>
    <m/>
    <m/>
    <m/>
    <m/>
    <m/>
    <m/>
    <m/>
    <m/>
    <m/>
    <m/>
    <m/>
    <m/>
    <n v="1"/>
    <m/>
    <m/>
    <m/>
    <m/>
    <m/>
    <m/>
    <m/>
    <m/>
    <m/>
    <m/>
    <m/>
    <m/>
    <m/>
    <m/>
    <m/>
    <m/>
    <m/>
    <m/>
    <m/>
    <m/>
    <m/>
    <m/>
    <m/>
    <m/>
    <m/>
    <m/>
    <m/>
    <m/>
    <m/>
    <m/>
    <m/>
    <m/>
    <m/>
    <m/>
    <m/>
    <m/>
    <m/>
    <m/>
    <m/>
    <m/>
    <m/>
    <m/>
    <m/>
    <m/>
    <m/>
    <m/>
    <m/>
    <m/>
    <m/>
    <m/>
    <m/>
    <m/>
    <m/>
    <m/>
    <m/>
    <m/>
    <m/>
    <m/>
    <m/>
    <m/>
    <m/>
    <m/>
    <x v="1"/>
    <x v="0"/>
    <s v="DUWT0031"/>
    <s v="B2_3nrmC_7"/>
    <s v="Allocated"/>
    <m/>
    <m/>
    <m/>
    <m/>
    <m/>
    <m/>
    <m/>
    <s v="138"/>
    <n v="3901"/>
    <n v="7957"/>
    <x v="2"/>
  </r>
  <r>
    <n v="461262091"/>
    <s v="SACHIN APPASO NIRMAL"/>
    <m/>
    <x v="0"/>
    <m/>
    <m/>
    <m/>
    <m/>
    <n v="3178"/>
    <n v="3178"/>
    <n v="3193"/>
    <n v="6429"/>
    <x v="0"/>
    <s v="FLOW"/>
    <x v="0"/>
    <x v="16"/>
    <n v="26169"/>
    <n v="15"/>
    <n v="0"/>
    <n v="0"/>
    <s v="-"/>
    <n v="0.10096918300462819"/>
    <n v="1.4675870429988749E-3"/>
    <s v="FLOW"/>
    <s v="-"/>
    <s v="-"/>
    <s v="-"/>
    <m/>
    <m/>
    <m/>
    <m/>
    <m/>
    <m/>
    <s v="KOREGOAN BHIMA"/>
    <m/>
    <m/>
    <m/>
    <n v="3193"/>
    <n v="26169"/>
    <n v="27"/>
    <n v="37"/>
    <s v="FLOW"/>
    <m/>
    <m/>
    <m/>
    <m/>
    <s v="-"/>
    <m/>
    <s v="SPLENDOR PLUS DRS CAST FI BLACK"/>
    <d v="2023-12-26T00:00:00"/>
    <n v="36"/>
    <s v="10.06.26"/>
    <x v="0"/>
    <m/>
    <m/>
    <m/>
    <m/>
    <m/>
    <m/>
    <m/>
    <m/>
    <m/>
    <m/>
    <m/>
    <m/>
    <m/>
    <m/>
    <m/>
    <m/>
    <m/>
    <m/>
    <m/>
    <m/>
    <m/>
    <m/>
    <m/>
    <m/>
    <m/>
    <m/>
    <m/>
    <m/>
    <m/>
    <m/>
    <m/>
    <m/>
    <m/>
    <m/>
    <m/>
    <m/>
    <m/>
    <m/>
    <m/>
    <m/>
    <m/>
    <m/>
    <m/>
    <m/>
    <m/>
    <m/>
    <m/>
    <m/>
    <m/>
    <m/>
    <m/>
    <m/>
    <m/>
    <m/>
    <m/>
    <m/>
    <m/>
    <m/>
    <m/>
    <m/>
    <m/>
    <m/>
    <m/>
    <m/>
    <m/>
    <m/>
    <m/>
    <m/>
    <m/>
    <m/>
    <m/>
    <m/>
    <m/>
    <m/>
    <m/>
    <m/>
    <m/>
    <m/>
    <m/>
    <m/>
    <m/>
    <m/>
    <m/>
    <m/>
    <m/>
    <m/>
    <m/>
    <m/>
    <m/>
    <m/>
    <m/>
    <m/>
    <m/>
    <m/>
    <x v="3"/>
    <x v="1"/>
    <s v="DUWT0021"/>
    <s v="BPKK7Q2N9m"/>
    <s v="Allocated"/>
    <m/>
    <m/>
    <m/>
    <m/>
    <m/>
    <m/>
    <m/>
    <s v="73"/>
    <n v="3193"/>
    <n v="6429"/>
    <x v="2"/>
  </r>
  <r>
    <n v="459335118"/>
    <s v="MEHABUB JAHANGIR SHAIKH"/>
    <m/>
    <x v="0"/>
    <m/>
    <m/>
    <m/>
    <m/>
    <n v="6762"/>
    <n v="6760"/>
    <n v="6877"/>
    <n v="13732"/>
    <x v="0"/>
    <s v="FLOW"/>
    <x v="0"/>
    <x v="11"/>
    <n v="26143.67"/>
    <n v="117"/>
    <n v="0"/>
    <n v="900"/>
    <s v="-"/>
    <n v="2.6612429855451473E-2"/>
    <n v="1.4661665080224079E-3"/>
    <s v="FLOW"/>
    <s v="-"/>
    <s v="-"/>
    <s v="-"/>
    <m/>
    <m/>
    <m/>
    <m/>
    <m/>
    <m/>
    <s v="PASHAN"/>
    <m/>
    <m/>
    <m/>
    <n v="7777"/>
    <n v="26143.67"/>
    <n v="27"/>
    <n v="37"/>
    <s v="FLOW"/>
    <m/>
    <m/>
    <m/>
    <m/>
    <s v="-"/>
    <s v="MH12VS7560"/>
    <s v="RE CLASSIC 350 EFI CLASSIC BLACK"/>
    <d v="2023-08-10T00:00:00"/>
    <n v="36"/>
    <s v="10.06.26"/>
    <x v="0"/>
    <m/>
    <m/>
    <m/>
    <m/>
    <m/>
    <m/>
    <m/>
    <m/>
    <m/>
    <m/>
    <m/>
    <m/>
    <m/>
    <m/>
    <m/>
    <m/>
    <m/>
    <m/>
    <m/>
    <m/>
    <m/>
    <m/>
    <m/>
    <m/>
    <m/>
    <m/>
    <m/>
    <m/>
    <m/>
    <m/>
    <m/>
    <n v="1"/>
    <m/>
    <m/>
    <m/>
    <m/>
    <m/>
    <m/>
    <m/>
    <m/>
    <m/>
    <m/>
    <m/>
    <m/>
    <m/>
    <m/>
    <m/>
    <m/>
    <m/>
    <m/>
    <m/>
    <m/>
    <m/>
    <m/>
    <m/>
    <m/>
    <m/>
    <m/>
    <m/>
    <m/>
    <m/>
    <m/>
    <m/>
    <m/>
    <m/>
    <m/>
    <m/>
    <m/>
    <m/>
    <m/>
    <m/>
    <m/>
    <m/>
    <m/>
    <m/>
    <m/>
    <m/>
    <m/>
    <m/>
    <m/>
    <m/>
    <m/>
    <m/>
    <m/>
    <m/>
    <m/>
    <m/>
    <m/>
    <m/>
    <m/>
    <m/>
    <m/>
    <m/>
    <m/>
    <x v="1"/>
    <x v="0"/>
    <s v="DUWT0023"/>
    <s v="GoKv2ntycc"/>
    <s v="Allocated"/>
    <m/>
    <m/>
    <m/>
    <m/>
    <m/>
    <m/>
    <m/>
    <s v="210"/>
    <n v="6877"/>
    <n v="13732"/>
    <x v="2"/>
  </r>
  <r>
    <n v="464782908"/>
    <s v="RUSHIKESH RAJENDRA SHINDE"/>
    <m/>
    <x v="0"/>
    <m/>
    <m/>
    <m/>
    <m/>
    <n v="3954"/>
    <n v="23495"/>
    <n v="4894"/>
    <n v="27449"/>
    <x v="3"/>
    <s v="FLOW"/>
    <x v="0"/>
    <x v="5"/>
    <n v="25984"/>
    <n v="1169"/>
    <n v="0"/>
    <n v="3600"/>
    <s v="FLOW"/>
    <n v="9.0129198249376291E-2"/>
    <n v="1.0915142125429628E-2"/>
    <s v="FLOW"/>
    <s v="-"/>
    <s v="NC"/>
    <s v="-"/>
    <m/>
    <m/>
    <m/>
    <m/>
    <s v="REPO"/>
    <s v="-"/>
    <s v="VIMAN NAGAR"/>
    <s v="-"/>
    <s v="-"/>
    <s v="-"/>
    <n v="28264"/>
    <n v="25984"/>
    <n v="177"/>
    <n v="187"/>
    <s v="FLOW"/>
    <m/>
    <m/>
    <m/>
    <m/>
    <s v="NPA"/>
    <s v="MH12UH3755"/>
    <s v="CLASSIC 350 HALCYON BLACK"/>
    <d v="2024-11-26T00:00:00"/>
    <n v="18"/>
    <s v="02.06.26"/>
    <x v="0"/>
    <m/>
    <m/>
    <m/>
    <m/>
    <m/>
    <m/>
    <m/>
    <m/>
    <m/>
    <m/>
    <m/>
    <m/>
    <m/>
    <m/>
    <m/>
    <m/>
    <m/>
    <m/>
    <m/>
    <m/>
    <m/>
    <m/>
    <m/>
    <m/>
    <m/>
    <m/>
    <m/>
    <m/>
    <m/>
    <m/>
    <m/>
    <m/>
    <m/>
    <m/>
    <m/>
    <m/>
    <m/>
    <m/>
    <m/>
    <m/>
    <m/>
    <m/>
    <m/>
    <m/>
    <m/>
    <m/>
    <m/>
    <m/>
    <m/>
    <m/>
    <m/>
    <m/>
    <m/>
    <m/>
    <m/>
    <m/>
    <m/>
    <m/>
    <m/>
    <m/>
    <m/>
    <m/>
    <m/>
    <m/>
    <m/>
    <m/>
    <m/>
    <m/>
    <m/>
    <m/>
    <m/>
    <m/>
    <m/>
    <m/>
    <m/>
    <m/>
    <m/>
    <m/>
    <m/>
    <m/>
    <m/>
    <m/>
    <m/>
    <m/>
    <m/>
    <m/>
    <m/>
    <m/>
    <m/>
    <m/>
    <m/>
    <m/>
    <m/>
    <m/>
    <x v="3"/>
    <x v="1"/>
    <s v="ZBHT0012"/>
    <e v="#N/A"/>
    <e v="#N/A"/>
    <e v="#N/A"/>
    <e v="#N/A"/>
    <e v="#N/A"/>
    <m/>
    <m/>
    <m/>
    <m/>
    <n v="0"/>
    <n v="4894"/>
    <n v="27449"/>
    <x v="0"/>
  </r>
  <r>
    <n v="463200237"/>
    <s v="ROSHAN MAHADEV HERODE"/>
    <m/>
    <x v="0"/>
    <m/>
    <m/>
    <m/>
    <m/>
    <n v="3523"/>
    <n v="3432"/>
    <n v="3501"/>
    <n v="6955"/>
    <x v="0"/>
    <s v="FLOW"/>
    <x v="0"/>
    <x v="12"/>
    <n v="25897"/>
    <n v="69"/>
    <n v="0"/>
    <n v="5450"/>
    <s v="-"/>
    <n v="2.5592268761098599E-2"/>
    <n v="1.4523329761374857E-3"/>
    <s v="FLOW"/>
    <s v="-"/>
    <s v="-"/>
    <s v="-"/>
    <m/>
    <m/>
    <m/>
    <m/>
    <m/>
    <m/>
    <s v="HINJEWADI"/>
    <m/>
    <m/>
    <m/>
    <n v="8951"/>
    <n v="25897"/>
    <n v="27"/>
    <n v="37"/>
    <s v="FLOW"/>
    <m/>
    <m/>
    <m/>
    <m/>
    <s v="-"/>
    <s v="MH28BY5773"/>
    <s v="SPLENDOR PLUS DRS CAST FI BLACK"/>
    <d v="2024-06-13T00:00:00"/>
    <n v="30"/>
    <s v="10.06.26"/>
    <x v="0"/>
    <m/>
    <m/>
    <m/>
    <m/>
    <m/>
    <m/>
    <m/>
    <m/>
    <m/>
    <m/>
    <m/>
    <m/>
    <m/>
    <m/>
    <m/>
    <m/>
    <m/>
    <m/>
    <m/>
    <m/>
    <m/>
    <m/>
    <m/>
    <m/>
    <m/>
    <m/>
    <m/>
    <m/>
    <m/>
    <m/>
    <m/>
    <m/>
    <m/>
    <m/>
    <m/>
    <m/>
    <m/>
    <m/>
    <m/>
    <m/>
    <m/>
    <m/>
    <m/>
    <m/>
    <m/>
    <m/>
    <m/>
    <m/>
    <m/>
    <m/>
    <m/>
    <m/>
    <m/>
    <m/>
    <m/>
    <m/>
    <m/>
    <m/>
    <m/>
    <m/>
    <m/>
    <m/>
    <m/>
    <m/>
    <m/>
    <m/>
    <m/>
    <m/>
    <m/>
    <m/>
    <m/>
    <m/>
    <m/>
    <m/>
    <m/>
    <m/>
    <m/>
    <m/>
    <m/>
    <m/>
    <m/>
    <m/>
    <m/>
    <m/>
    <m/>
    <m/>
    <m/>
    <m/>
    <m/>
    <m/>
    <m/>
    <m/>
    <m/>
    <m/>
    <x v="3"/>
    <x v="1"/>
    <s v="DUWT0030"/>
    <e v="#N/A"/>
    <e v="#N/A"/>
    <m/>
    <m/>
    <m/>
    <m/>
    <m/>
    <m/>
    <m/>
    <n v="0"/>
    <n v="3501"/>
    <n v="6955"/>
    <x v="2"/>
  </r>
  <r>
    <n v="460564240"/>
    <s v="GANESH MOHAN GAIKWAD"/>
    <m/>
    <x v="0"/>
    <m/>
    <m/>
    <m/>
    <m/>
    <n v="3857"/>
    <n v="3836"/>
    <n v="3883"/>
    <n v="7819"/>
    <x v="0"/>
    <s v="FLOW"/>
    <x v="0"/>
    <x v="0"/>
    <n v="25740.76"/>
    <n v="47"/>
    <n v="0"/>
    <n v="900"/>
    <s v="-"/>
    <n v="2.1808067375890278E-2"/>
    <n v="1.4435708606726934E-3"/>
    <s v="FLOW"/>
    <s v="-"/>
    <s v="-"/>
    <s v="-"/>
    <m/>
    <m/>
    <m/>
    <m/>
    <m/>
    <m/>
    <s v="DHAYARI"/>
    <m/>
    <m/>
    <m/>
    <n v="4783"/>
    <n v="25740.76"/>
    <n v="27"/>
    <n v="37"/>
    <s v="FLOW"/>
    <m/>
    <m/>
    <m/>
    <m/>
    <s v="-"/>
    <s v="MH12WC8024"/>
    <s v="BAJAJ CHETAK PREMIUM"/>
    <d v="2023-11-09T00:00:00"/>
    <n v="36"/>
    <s v="10.06.26"/>
    <x v="0"/>
    <m/>
    <m/>
    <m/>
    <m/>
    <m/>
    <m/>
    <m/>
    <m/>
    <m/>
    <m/>
    <m/>
    <m/>
    <m/>
    <m/>
    <m/>
    <m/>
    <m/>
    <m/>
    <m/>
    <m/>
    <m/>
    <m/>
    <m/>
    <m/>
    <m/>
    <m/>
    <m/>
    <m/>
    <m/>
    <m/>
    <m/>
    <n v="1"/>
    <m/>
    <m/>
    <m/>
    <m/>
    <m/>
    <m/>
    <m/>
    <m/>
    <m/>
    <m/>
    <m/>
    <m/>
    <m/>
    <m/>
    <m/>
    <m/>
    <m/>
    <m/>
    <m/>
    <m/>
    <m/>
    <m/>
    <m/>
    <m/>
    <m/>
    <m/>
    <m/>
    <m/>
    <m/>
    <m/>
    <m/>
    <m/>
    <m/>
    <m/>
    <m/>
    <m/>
    <m/>
    <m/>
    <m/>
    <m/>
    <m/>
    <m/>
    <m/>
    <m/>
    <m/>
    <m/>
    <m/>
    <m/>
    <m/>
    <m/>
    <m/>
    <m/>
    <m/>
    <m/>
    <m/>
    <m/>
    <m/>
    <m/>
    <m/>
    <m/>
    <m/>
    <m/>
    <x v="1"/>
    <x v="0"/>
    <s v="DUWT0031"/>
    <s v="k26tmI6DSm"/>
    <s v="Allocated"/>
    <m/>
    <m/>
    <m/>
    <m/>
    <m/>
    <m/>
    <m/>
    <s v="126"/>
    <n v="3883"/>
    <n v="7819"/>
    <x v="2"/>
  </r>
  <r>
    <n v="460579176"/>
    <s v="TUKARAM SUBHASH BIRADAR"/>
    <m/>
    <x v="0"/>
    <m/>
    <m/>
    <m/>
    <m/>
    <n v="8746"/>
    <n v="26021"/>
    <n v="8997"/>
    <n v="35582"/>
    <x v="1"/>
    <s v="FLOW"/>
    <x v="0"/>
    <x v="3"/>
    <n v="25553.54"/>
    <n v="468"/>
    <n v="0"/>
    <n v="2700"/>
    <s v="04.05.26"/>
    <n v="0.10685306172525014"/>
    <n v="6.7653320860654037E-3"/>
    <s v="FLOW"/>
    <s v="-"/>
    <s v="PAID"/>
    <s v="-"/>
    <m/>
    <m/>
    <m/>
    <m/>
    <s v="REPO"/>
    <s v="-"/>
    <s v="CHAKAN"/>
    <s v="-"/>
    <s v="-"/>
    <s v="-"/>
    <n v="29189"/>
    <n v="25553.54"/>
    <n v="88"/>
    <n v="98"/>
    <s v="FLOW"/>
    <m/>
    <m/>
    <m/>
    <m/>
    <s v="NPA"/>
    <s v="MH14LD6157"/>
    <s v="CLASSIC 350 DARK GUNMETAL GREY"/>
    <d v="2023-11-10T00:00:00"/>
    <n v="30"/>
    <s v="02.06.26"/>
    <x v="0"/>
    <m/>
    <m/>
    <m/>
    <m/>
    <n v="1"/>
    <m/>
    <m/>
    <m/>
    <m/>
    <m/>
    <m/>
    <m/>
    <m/>
    <m/>
    <m/>
    <m/>
    <m/>
    <m/>
    <m/>
    <m/>
    <m/>
    <m/>
    <m/>
    <m/>
    <m/>
    <m/>
    <m/>
    <m/>
    <m/>
    <m/>
    <m/>
    <m/>
    <m/>
    <m/>
    <m/>
    <m/>
    <m/>
    <m/>
    <m/>
    <m/>
    <m/>
    <m/>
    <m/>
    <m/>
    <m/>
    <m/>
    <m/>
    <m/>
    <m/>
    <m/>
    <m/>
    <m/>
    <m/>
    <m/>
    <m/>
    <m/>
    <m/>
    <m/>
    <m/>
    <m/>
    <m/>
    <m/>
    <m/>
    <m/>
    <m/>
    <m/>
    <m/>
    <m/>
    <m/>
    <m/>
    <m/>
    <m/>
    <m/>
    <m/>
    <m/>
    <m/>
    <m/>
    <m/>
    <m/>
    <m/>
    <m/>
    <m/>
    <m/>
    <m/>
    <m/>
    <m/>
    <m/>
    <m/>
    <m/>
    <m/>
    <m/>
    <m/>
    <m/>
    <m/>
    <x v="1"/>
    <x v="0"/>
    <s v="DUWT0017"/>
    <s v="kPkHnVYa5jm"/>
    <s v="Allocated"/>
    <s v="Door Locked (NC_DL)"/>
    <s v="Customer not meet house lock "/>
    <d v="2026-06-02T00:00:00"/>
    <m/>
    <m/>
    <m/>
    <m/>
    <s v="815"/>
    <n v="8997"/>
    <n v="35582"/>
    <x v="1"/>
  </r>
  <r>
    <n v="456351377"/>
    <s v="KANIJA BEE RAHIM SHAH"/>
    <m/>
    <x v="0"/>
    <m/>
    <m/>
    <m/>
    <m/>
    <n v="3030"/>
    <n v="3030"/>
    <n v="3065"/>
    <n v="6145"/>
    <x v="0"/>
    <s v="FLOW"/>
    <x v="0"/>
    <x v="14"/>
    <n v="25154.26"/>
    <n v="35"/>
    <n v="0"/>
    <n v="6230"/>
    <s v="-"/>
    <n v="0.10302906582348141"/>
    <n v="1.410679279002823E-3"/>
    <s v="FLOW"/>
    <s v="-"/>
    <s v="-"/>
    <s v="-"/>
    <m/>
    <m/>
    <m/>
    <m/>
    <s v="-"/>
    <s v="-"/>
    <s v="DAPODI"/>
    <s v="-"/>
    <s v="-"/>
    <s v="-"/>
    <n v="9295"/>
    <n v="25154.26"/>
    <n v="27"/>
    <n v="37"/>
    <s v="FLOW"/>
    <m/>
    <m/>
    <m/>
    <m/>
    <s v="NPA"/>
    <s v="MH28BT3148"/>
    <s v="HONDA SHINE DISC BSVI"/>
    <d v="2023-01-12T00:00:00"/>
    <n v="48"/>
    <s v="02.06.26"/>
    <x v="0"/>
    <m/>
    <m/>
    <m/>
    <m/>
    <m/>
    <m/>
    <m/>
    <m/>
    <m/>
    <m/>
    <n v="1"/>
    <m/>
    <m/>
    <m/>
    <m/>
    <m/>
    <m/>
    <m/>
    <m/>
    <m/>
    <m/>
    <m/>
    <m/>
    <m/>
    <m/>
    <m/>
    <m/>
    <m/>
    <m/>
    <m/>
    <m/>
    <m/>
    <m/>
    <m/>
    <m/>
    <m/>
    <m/>
    <m/>
    <m/>
    <m/>
    <m/>
    <m/>
    <m/>
    <m/>
    <m/>
    <m/>
    <m/>
    <m/>
    <m/>
    <m/>
    <m/>
    <m/>
    <m/>
    <m/>
    <m/>
    <m/>
    <m/>
    <m/>
    <m/>
    <m/>
    <m/>
    <m/>
    <m/>
    <m/>
    <m/>
    <m/>
    <m/>
    <m/>
    <m/>
    <m/>
    <m/>
    <m/>
    <m/>
    <m/>
    <m/>
    <m/>
    <m/>
    <m/>
    <m/>
    <m/>
    <m/>
    <m/>
    <m/>
    <m/>
    <m/>
    <m/>
    <m/>
    <m/>
    <m/>
    <m/>
    <m/>
    <m/>
    <m/>
    <m/>
    <x v="1"/>
    <x v="0"/>
    <s v="ZBHT0009"/>
    <s v="APAbn8svpZ7"/>
    <s v="Allocated"/>
    <s v="Left Message (LMCB)"/>
    <s v="Msg to son"/>
    <d v="2026-06-04T00:00:00"/>
    <m/>
    <m/>
    <m/>
    <m/>
    <s v="85"/>
    <n v="3065"/>
    <n v="6145"/>
    <x v="0"/>
  </r>
  <r>
    <n v="462291870"/>
    <s v="AMOL HARIBHAU CHAVAN"/>
    <m/>
    <x v="0"/>
    <m/>
    <m/>
    <m/>
    <m/>
    <n v="3355"/>
    <n v="13169.33"/>
    <n v="3477.3300000000017"/>
    <n v="16524.330000000002"/>
    <x v="2"/>
    <s v="FLOW"/>
    <x v="0"/>
    <x v="12"/>
    <n v="24935"/>
    <n v="373"/>
    <n v="0"/>
    <n v="2250"/>
    <s v="FLOW"/>
    <n v="0.11333577291974541"/>
    <n v="8.1866321519437051E-3"/>
    <s v="FLOW"/>
    <s v="-"/>
    <s v="NC"/>
    <s v="-"/>
    <m/>
    <m/>
    <m/>
    <m/>
    <s v="REPO"/>
    <s v="-"/>
    <s v="WAKAD"/>
    <s v="-"/>
    <s v="-"/>
    <s v="-"/>
    <n v="15792.33"/>
    <n v="24935"/>
    <n v="116"/>
    <n v="126"/>
    <s v="FLOW"/>
    <m/>
    <m/>
    <m/>
    <m/>
    <s v="NPA"/>
    <s v="MH23BK2667"/>
    <s v="SPLENDORPLUS I3S DRS C FI BLACKACNT"/>
    <d v="2024-03-20T00:00:00"/>
    <n v="30"/>
    <s v="02.06.26"/>
    <x v="0"/>
    <m/>
    <m/>
    <m/>
    <m/>
    <m/>
    <m/>
    <m/>
    <m/>
    <m/>
    <m/>
    <n v="1"/>
    <m/>
    <m/>
    <m/>
    <m/>
    <m/>
    <m/>
    <m/>
    <m/>
    <m/>
    <m/>
    <m/>
    <m/>
    <m/>
    <m/>
    <m/>
    <m/>
    <m/>
    <m/>
    <m/>
    <m/>
    <m/>
    <m/>
    <m/>
    <m/>
    <m/>
    <m/>
    <m/>
    <m/>
    <m/>
    <m/>
    <m/>
    <m/>
    <m/>
    <m/>
    <m/>
    <m/>
    <m/>
    <m/>
    <m/>
    <m/>
    <m/>
    <m/>
    <m/>
    <m/>
    <m/>
    <m/>
    <m/>
    <m/>
    <m/>
    <m/>
    <m/>
    <m/>
    <m/>
    <m/>
    <m/>
    <m/>
    <m/>
    <m/>
    <m/>
    <m/>
    <m/>
    <m/>
    <m/>
    <m/>
    <m/>
    <m/>
    <m/>
    <m/>
    <m/>
    <m/>
    <m/>
    <m/>
    <m/>
    <m/>
    <m/>
    <m/>
    <m/>
    <m/>
    <m/>
    <m/>
    <m/>
    <m/>
    <m/>
    <x v="1"/>
    <x v="0"/>
    <s v="DUWT0030"/>
    <e v="#N/A"/>
    <e v="#N/A"/>
    <e v="#N/A"/>
    <e v="#N/A"/>
    <e v="#N/A"/>
    <m/>
    <m/>
    <m/>
    <m/>
    <n v="0"/>
    <n v="3477.3300000000017"/>
    <n v="16524.330000000002"/>
    <x v="0"/>
  </r>
  <r>
    <n v="460917311"/>
    <s v="RUPALI ARVIND SHELAR"/>
    <m/>
    <x v="0"/>
    <m/>
    <m/>
    <m/>
    <m/>
    <n v="3364"/>
    <n v="2461"/>
    <n v="2523"/>
    <n v="5944"/>
    <x v="0"/>
    <s v="FLOW"/>
    <x v="0"/>
    <x v="6"/>
    <n v="24727"/>
    <n v="62"/>
    <n v="0"/>
    <n v="6300"/>
    <s v="18.05.26"/>
    <n v="1.5395057362885257E-2"/>
    <n v="1.3867180561822454E-3"/>
    <s v="FLOW"/>
    <s v="-"/>
    <s v="PAID"/>
    <s v="-"/>
    <m/>
    <m/>
    <m/>
    <m/>
    <s v="-"/>
    <s v="-"/>
    <s v="SHIRUR"/>
    <s v="-"/>
    <s v="-"/>
    <s v="-"/>
    <n v="8823"/>
    <n v="24727"/>
    <n v="27"/>
    <n v="37"/>
    <s v="FLOW"/>
    <m/>
    <m/>
    <m/>
    <m/>
    <s v="REGULAR"/>
    <s v="MH12WL1860"/>
    <s v="HERO XOOM 110 ZX"/>
    <d v="2023-11-28T00:00:00"/>
    <n v="36"/>
    <s v="02.06.26"/>
    <x v="0"/>
    <m/>
    <m/>
    <m/>
    <m/>
    <m/>
    <m/>
    <m/>
    <m/>
    <m/>
    <m/>
    <m/>
    <m/>
    <m/>
    <m/>
    <m/>
    <m/>
    <n v="1"/>
    <m/>
    <m/>
    <m/>
    <m/>
    <m/>
    <m/>
    <m/>
    <m/>
    <m/>
    <m/>
    <m/>
    <m/>
    <m/>
    <m/>
    <m/>
    <m/>
    <m/>
    <m/>
    <m/>
    <m/>
    <m/>
    <m/>
    <m/>
    <m/>
    <m/>
    <m/>
    <m/>
    <m/>
    <m/>
    <m/>
    <m/>
    <m/>
    <m/>
    <m/>
    <m/>
    <m/>
    <m/>
    <m/>
    <m/>
    <m/>
    <m/>
    <m/>
    <m/>
    <m/>
    <m/>
    <m/>
    <m/>
    <m/>
    <m/>
    <m/>
    <m/>
    <m/>
    <m/>
    <m/>
    <m/>
    <m/>
    <m/>
    <m/>
    <m/>
    <m/>
    <m/>
    <m/>
    <m/>
    <m/>
    <m/>
    <m/>
    <m/>
    <m/>
    <m/>
    <m/>
    <m/>
    <m/>
    <m/>
    <m/>
    <m/>
    <m/>
    <m/>
    <x v="1"/>
    <x v="0"/>
    <s v="ZBHT0024"/>
    <s v="k6HzU-KX_m"/>
    <s v="Allocated"/>
    <s v="Left Message (LMCB)"/>
    <s v="Meet doughter "/>
    <d v="2026-06-06T00:00:00"/>
    <m/>
    <m/>
    <m/>
    <m/>
    <s v="119"/>
    <n v="2523"/>
    <n v="5944"/>
    <x v="0"/>
  </r>
  <r>
    <n v="461361123"/>
    <s v="BABAN SHANKAR DIVEKAR"/>
    <m/>
    <x v="0"/>
    <m/>
    <m/>
    <m/>
    <m/>
    <n v="3839"/>
    <n v="6653"/>
    <n v="3017"/>
    <n v="10832"/>
    <x v="4"/>
    <s v="FLOW"/>
    <x v="0"/>
    <x v="9"/>
    <n v="24578"/>
    <n v="203"/>
    <n v="0"/>
    <n v="0"/>
    <s v="10.05.26"/>
    <n v="0.10845362420567692"/>
    <n v="5.4418489650090588E-3"/>
    <s v="FLOW"/>
    <s v="-"/>
    <s v="PTP"/>
    <s v="-"/>
    <m/>
    <m/>
    <m/>
    <m/>
    <s v="-"/>
    <s v="-"/>
    <s v="JUNNAR"/>
    <s v="-"/>
    <s v="-"/>
    <s v="-"/>
    <n v="6856"/>
    <n v="24578"/>
    <n v="57"/>
    <n v="67"/>
    <s v="FLOW"/>
    <m/>
    <m/>
    <m/>
    <m/>
    <s v="REGULAR"/>
    <s v="MH14LG6861"/>
    <s v="HONDA ACTIVA 6G H SMART"/>
    <d v="2024-01-03T00:00:00"/>
    <n v="34"/>
    <s v="02.06.26"/>
    <x v="0"/>
    <m/>
    <m/>
    <m/>
    <m/>
    <m/>
    <m/>
    <m/>
    <m/>
    <m/>
    <m/>
    <m/>
    <m/>
    <m/>
    <m/>
    <m/>
    <m/>
    <n v="1"/>
    <m/>
    <m/>
    <m/>
    <m/>
    <m/>
    <m/>
    <m/>
    <m/>
    <m/>
    <m/>
    <m/>
    <m/>
    <m/>
    <m/>
    <m/>
    <m/>
    <m/>
    <m/>
    <m/>
    <m/>
    <m/>
    <m/>
    <m/>
    <m/>
    <m/>
    <m/>
    <m/>
    <m/>
    <m/>
    <m/>
    <m/>
    <m/>
    <m/>
    <m/>
    <m/>
    <m/>
    <m/>
    <m/>
    <m/>
    <m/>
    <m/>
    <m/>
    <m/>
    <m/>
    <m/>
    <m/>
    <m/>
    <m/>
    <m/>
    <m/>
    <m/>
    <m/>
    <m/>
    <m/>
    <m/>
    <m/>
    <m/>
    <m/>
    <m/>
    <m/>
    <m/>
    <m/>
    <m/>
    <m/>
    <m/>
    <m/>
    <m/>
    <m/>
    <m/>
    <m/>
    <m/>
    <m/>
    <m/>
    <m/>
    <m/>
    <m/>
    <m/>
    <x v="1"/>
    <x v="0"/>
    <s v="ZBHT0021"/>
    <s v="BP-tF96r_DMc"/>
    <s v="Allocated"/>
    <s v="Promise To Pay (PTP)"/>
    <s v="Ptp"/>
    <d v="2026-06-24T00:00:00"/>
    <m/>
    <m/>
    <m/>
    <m/>
    <s v="340"/>
    <n v="3017"/>
    <n v="10832"/>
    <x v="0"/>
  </r>
  <r>
    <n v="460718470"/>
    <s v="DOMINIC BENEDICT JOKIN"/>
    <s v="COLLECT"/>
    <x v="10"/>
    <n v="3610"/>
    <m/>
    <m/>
    <m/>
    <n v="3736"/>
    <n v="3541"/>
    <n v="3602"/>
    <n v="3739"/>
    <x v="0"/>
    <s v="STABLE"/>
    <x v="1"/>
    <x v="17"/>
    <n v="24527.77"/>
    <n v="61"/>
    <n v="0"/>
    <n v="6030"/>
    <s v="12.05.26"/>
    <n v="4.1172355545625698E-2"/>
    <n v="1.3755450130175594E-3"/>
    <s v="STABLE"/>
    <s v="PAID"/>
    <s v="PAID"/>
    <s v="-"/>
    <m/>
    <m/>
    <m/>
    <m/>
    <s v="-"/>
    <s v="-"/>
    <s v="PIMPARI"/>
    <s v="-"/>
    <s v="-"/>
    <s v="-"/>
    <n v="9632"/>
    <n v="24527.77"/>
    <n v="27"/>
    <n v="6"/>
    <s v="STABLE"/>
    <m/>
    <m/>
    <m/>
    <m/>
    <s v="REGULAR"/>
    <s v="MH14LF1328"/>
    <s v="SUZUKI BURGMAN STREET"/>
    <d v="2023-11-15T00:00:00"/>
    <n v="36"/>
    <s v="02.06.26"/>
    <x v="0"/>
    <m/>
    <m/>
    <m/>
    <m/>
    <m/>
    <m/>
    <m/>
    <n v="1"/>
    <m/>
    <m/>
    <n v="2"/>
    <m/>
    <m/>
    <m/>
    <m/>
    <m/>
    <m/>
    <m/>
    <m/>
    <m/>
    <m/>
    <m/>
    <n v="1"/>
    <m/>
    <m/>
    <m/>
    <m/>
    <m/>
    <m/>
    <m/>
    <m/>
    <m/>
    <m/>
    <m/>
    <m/>
    <m/>
    <m/>
    <m/>
    <m/>
    <m/>
    <m/>
    <m/>
    <m/>
    <m/>
    <m/>
    <m/>
    <m/>
    <m/>
    <m/>
    <m/>
    <m/>
    <m/>
    <m/>
    <m/>
    <m/>
    <m/>
    <m/>
    <m/>
    <m/>
    <m/>
    <m/>
    <m/>
    <m/>
    <m/>
    <m/>
    <m/>
    <m/>
    <m/>
    <m/>
    <m/>
    <m/>
    <m/>
    <m/>
    <m/>
    <m/>
    <m/>
    <m/>
    <m/>
    <m/>
    <m/>
    <m/>
    <m/>
    <m/>
    <m/>
    <m/>
    <m/>
    <m/>
    <m/>
    <m/>
    <m/>
    <m/>
    <m/>
    <m/>
    <m/>
    <x v="4"/>
    <x v="0"/>
    <s v="ZBHT0015"/>
    <s v="k6AqCQ39Gum"/>
    <s v="Allocated"/>
    <s v="Left Message (LMCB)"/>
    <s v="Visited at customer residence address. Customer not meet at home. Left message at home with father. Vehicle with him."/>
    <d v="2026-06-08T00:00:00"/>
    <m/>
    <m/>
    <m/>
    <m/>
    <s v="72"/>
    <n v="3602"/>
    <n v="7349"/>
    <x v="0"/>
  </r>
  <r>
    <n v="462338520"/>
    <s v="SANDHYA YUVRAJ ISAVE"/>
    <m/>
    <x v="0"/>
    <m/>
    <m/>
    <m/>
    <m/>
    <n v="3753"/>
    <n v="7405"/>
    <n v="3997"/>
    <n v="11689"/>
    <x v="4"/>
    <s v="FLOW"/>
    <x v="0"/>
    <x v="12"/>
    <n v="24405"/>
    <n v="345"/>
    <n v="0"/>
    <n v="2443"/>
    <s v="-"/>
    <n v="6.2828721259818199E-2"/>
    <n v="5.4035447957948603E-3"/>
    <s v="FLOW"/>
    <s v="-"/>
    <s v="-"/>
    <s v="-"/>
    <m/>
    <m/>
    <m/>
    <m/>
    <s v="-"/>
    <s v="-"/>
    <s v="MULSHI "/>
    <s v="-"/>
    <s v="-"/>
    <s v="-"/>
    <n v="10193"/>
    <n v="24405"/>
    <n v="57"/>
    <n v="67"/>
    <s v="FLOW"/>
    <m/>
    <m/>
    <m/>
    <m/>
    <s v="REGULAR"/>
    <s v="MH14LM4260"/>
    <s v="HONDA ACTIVA DLX"/>
    <d v="2024-03-26T00:00:00"/>
    <n v="30"/>
    <s v="02.06.26"/>
    <x v="0"/>
    <m/>
    <m/>
    <m/>
    <m/>
    <m/>
    <m/>
    <m/>
    <n v="1"/>
    <m/>
    <m/>
    <m/>
    <m/>
    <m/>
    <m/>
    <m/>
    <m/>
    <m/>
    <m/>
    <m/>
    <m/>
    <m/>
    <m/>
    <m/>
    <m/>
    <m/>
    <m/>
    <m/>
    <m/>
    <m/>
    <m/>
    <m/>
    <m/>
    <m/>
    <m/>
    <m/>
    <m/>
    <m/>
    <m/>
    <m/>
    <m/>
    <m/>
    <m/>
    <m/>
    <m/>
    <m/>
    <m/>
    <m/>
    <m/>
    <m/>
    <m/>
    <m/>
    <m/>
    <m/>
    <m/>
    <m/>
    <m/>
    <m/>
    <m/>
    <m/>
    <m/>
    <m/>
    <m/>
    <m/>
    <m/>
    <m/>
    <m/>
    <m/>
    <m/>
    <m/>
    <m/>
    <m/>
    <m/>
    <m/>
    <m/>
    <m/>
    <m/>
    <m/>
    <m/>
    <m/>
    <m/>
    <m/>
    <m/>
    <m/>
    <m/>
    <m/>
    <m/>
    <m/>
    <m/>
    <m/>
    <m/>
    <m/>
    <m/>
    <m/>
    <m/>
    <x v="1"/>
    <x v="0"/>
    <s v="DUWT0030"/>
    <s v="AoX3q6qHEc"/>
    <s v="Allocated"/>
    <s v="Address Not Found (NC_ANF)"/>
    <s v="Address not found "/>
    <d v="2026-06-03T00:00:00"/>
    <m/>
    <m/>
    <m/>
    <m/>
    <s v="531"/>
    <n v="3997"/>
    <n v="11689"/>
    <x v="0"/>
  </r>
  <r>
    <n v="459484458"/>
    <s v="ARBAJ ALTAF SHAIKH"/>
    <m/>
    <x v="0"/>
    <m/>
    <m/>
    <m/>
    <m/>
    <n v="2915"/>
    <n v="14574"/>
    <n v="3364"/>
    <n v="18164"/>
    <x v="5"/>
    <s v="FLOW"/>
    <x v="0"/>
    <x v="6"/>
    <n v="24318"/>
    <n v="450"/>
    <n v="0"/>
    <n v="2700"/>
    <s v="FLOW"/>
    <n v="7.0696328308655326E-2"/>
    <n v="1.1837162813053116E-2"/>
    <s v="FLOW"/>
    <s v="-"/>
    <s v="NC"/>
    <s v="-"/>
    <m/>
    <m/>
    <m/>
    <m/>
    <s v="REPO"/>
    <s v="-"/>
    <s v="TALEGAON DHAMDHERE"/>
    <s v="-"/>
    <s v="-"/>
    <s v="-"/>
    <n v="17724"/>
    <n v="24318"/>
    <n v="147"/>
    <n v="157"/>
    <s v="FLOW"/>
    <m/>
    <m/>
    <m/>
    <m/>
    <s v="NPA"/>
    <s v="MH12VU2754"/>
    <s v="SUP SPLENDOR XTEC DISC"/>
    <d v="2023-08-21T00:00:00"/>
    <n v="36"/>
    <s v="02.06.26"/>
    <x v="0"/>
    <m/>
    <m/>
    <m/>
    <m/>
    <m/>
    <m/>
    <m/>
    <m/>
    <m/>
    <m/>
    <m/>
    <m/>
    <m/>
    <n v="1"/>
    <m/>
    <m/>
    <m/>
    <m/>
    <m/>
    <m/>
    <m/>
    <m/>
    <m/>
    <m/>
    <m/>
    <m/>
    <m/>
    <m/>
    <m/>
    <m/>
    <m/>
    <m/>
    <m/>
    <m/>
    <m/>
    <m/>
    <m/>
    <m/>
    <m/>
    <m/>
    <m/>
    <m/>
    <m/>
    <m/>
    <m/>
    <m/>
    <m/>
    <m/>
    <m/>
    <m/>
    <m/>
    <m/>
    <m/>
    <m/>
    <m/>
    <m/>
    <m/>
    <m/>
    <m/>
    <m/>
    <m/>
    <m/>
    <m/>
    <m/>
    <m/>
    <m/>
    <m/>
    <m/>
    <m/>
    <m/>
    <m/>
    <m/>
    <m/>
    <m/>
    <m/>
    <m/>
    <m/>
    <m/>
    <m/>
    <m/>
    <m/>
    <m/>
    <m/>
    <m/>
    <m/>
    <m/>
    <m/>
    <m/>
    <m/>
    <m/>
    <m/>
    <m/>
    <m/>
    <m/>
    <x v="1"/>
    <x v="0"/>
    <s v="ZBHT0024"/>
    <s v="kPakB_dCL9Om"/>
    <s v="Allocated"/>
    <s v="Shifted (NC_SFTD)"/>
    <s v="Customer shifted to sangamner "/>
    <d v="2026-06-05T00:00:00"/>
    <m/>
    <m/>
    <m/>
    <m/>
    <s v="675"/>
    <n v="3364"/>
    <n v="18164"/>
    <x v="0"/>
  </r>
  <r>
    <n v="132195021"/>
    <s v="BHAGYASHRI DHANSING PATIL"/>
    <m/>
    <x v="0"/>
    <m/>
    <m/>
    <m/>
    <m/>
    <n v="6124"/>
    <n v="6574"/>
    <n v="456"/>
    <n v="12790"/>
    <x v="4"/>
    <s v="FLOW"/>
    <x v="0"/>
    <x v="17"/>
    <n v="24169.89"/>
    <n v="6"/>
    <n v="0"/>
    <n v="900"/>
    <s v="-"/>
    <n v="0.17242226998197369"/>
    <n v="5.3514887655986164E-3"/>
    <s v="FLOW"/>
    <s v="-"/>
    <s v="-"/>
    <s v="-"/>
    <m/>
    <m/>
    <m/>
    <m/>
    <s v="-"/>
    <s v="-"/>
    <s v="PIMPLE GURAV"/>
    <s v="-"/>
    <s v="-"/>
    <s v="-"/>
    <n v="7480"/>
    <n v="24169.89"/>
    <n v="56"/>
    <n v="66"/>
    <s v="FLOW"/>
    <m/>
    <m/>
    <m/>
    <m/>
    <s v="NPA"/>
    <s v="MH14KE9617"/>
    <s v="RE CLASSIC 350 EFI STEALTH BLACK"/>
    <d v="2022-07-22T00:00:00"/>
    <n v="48"/>
    <s v="02.06.26"/>
    <x v="0"/>
    <m/>
    <m/>
    <m/>
    <m/>
    <m/>
    <m/>
    <m/>
    <m/>
    <m/>
    <m/>
    <m/>
    <m/>
    <m/>
    <n v="1"/>
    <m/>
    <m/>
    <m/>
    <m/>
    <m/>
    <m/>
    <m/>
    <m/>
    <m/>
    <m/>
    <m/>
    <m/>
    <m/>
    <m/>
    <m/>
    <m/>
    <m/>
    <m/>
    <m/>
    <m/>
    <m/>
    <m/>
    <m/>
    <m/>
    <m/>
    <m/>
    <m/>
    <m/>
    <m/>
    <m/>
    <m/>
    <m/>
    <m/>
    <m/>
    <m/>
    <m/>
    <m/>
    <m/>
    <m/>
    <m/>
    <m/>
    <m/>
    <m/>
    <m/>
    <m/>
    <m/>
    <m/>
    <m/>
    <m/>
    <m/>
    <m/>
    <m/>
    <m/>
    <m/>
    <m/>
    <m/>
    <m/>
    <m/>
    <m/>
    <m/>
    <m/>
    <m/>
    <m/>
    <m/>
    <m/>
    <m/>
    <m/>
    <m/>
    <m/>
    <m/>
    <m/>
    <m/>
    <m/>
    <m/>
    <m/>
    <m/>
    <m/>
    <m/>
    <m/>
    <m/>
    <x v="1"/>
    <x v="0"/>
    <s v="ZBHT0015"/>
    <s v="kPUwYmXlEMm"/>
    <s v="Allocated"/>
    <s v="Shifted (NC_SFTD)"/>
    <s v="Visited at customer residence address. Customer is shiffted other place long time. Vehicle status not available."/>
    <d v="2026-06-05T00:00:00"/>
    <m/>
    <m/>
    <m/>
    <m/>
    <s v="92"/>
    <n v="456"/>
    <n v="12790"/>
    <x v="0"/>
  </r>
  <r>
    <n v="458787050"/>
    <s v="PRANJAL DIPAK RAUT"/>
    <s v="ONLINE"/>
    <x v="7"/>
    <n v="7303"/>
    <m/>
    <m/>
    <m/>
    <n v="3668"/>
    <n v="18456"/>
    <n v="1448"/>
    <n v="14821"/>
    <x v="3"/>
    <s v="STABLE"/>
    <x v="1"/>
    <x v="10"/>
    <n v="24007"/>
    <n v="1332"/>
    <n v="0"/>
    <n v="6300"/>
    <s v="FLOW"/>
    <n v="7.6582196570838909E-2"/>
    <n v="1.0084660445088864E-2"/>
    <s v="STABLE"/>
    <s v="PAID"/>
    <s v="PTP"/>
    <s v="-"/>
    <m/>
    <m/>
    <m/>
    <m/>
    <s v="REPO"/>
    <s v="-"/>
    <s v="MAHALUNGE"/>
    <s v="-"/>
    <s v="-"/>
    <s v="-"/>
    <n v="26088"/>
    <n v="24007"/>
    <n v="178"/>
    <n v="126"/>
    <s v="STABLE"/>
    <m/>
    <m/>
    <m/>
    <m/>
    <s v="NPA"/>
    <s v="MH14KX8617"/>
    <s v="HONDA ACTIVA 6G H SMART"/>
    <d v="2023-07-01T00:00:00"/>
    <n v="36"/>
    <s v="02.06.26"/>
    <x v="0"/>
    <m/>
    <m/>
    <m/>
    <m/>
    <m/>
    <m/>
    <m/>
    <m/>
    <m/>
    <m/>
    <n v="1"/>
    <m/>
    <m/>
    <m/>
    <m/>
    <m/>
    <m/>
    <m/>
    <m/>
    <m/>
    <m/>
    <m/>
    <m/>
    <m/>
    <m/>
    <m/>
    <m/>
    <m/>
    <m/>
    <m/>
    <m/>
    <m/>
    <m/>
    <m/>
    <m/>
    <m/>
    <m/>
    <m/>
    <m/>
    <m/>
    <m/>
    <m/>
    <m/>
    <m/>
    <m/>
    <m/>
    <m/>
    <m/>
    <m/>
    <m/>
    <m/>
    <m/>
    <m/>
    <m/>
    <m/>
    <m/>
    <m/>
    <m/>
    <m/>
    <m/>
    <m/>
    <m/>
    <m/>
    <m/>
    <m/>
    <m/>
    <m/>
    <m/>
    <m/>
    <m/>
    <m/>
    <m/>
    <m/>
    <m/>
    <m/>
    <m/>
    <m/>
    <m/>
    <m/>
    <m/>
    <m/>
    <m/>
    <m/>
    <m/>
    <m/>
    <m/>
    <m/>
    <m/>
    <m/>
    <m/>
    <m/>
    <m/>
    <m/>
    <m/>
    <x v="1"/>
    <x v="0"/>
    <s v="ZBHT0010"/>
    <e v="#N/A"/>
    <e v="#N/A"/>
    <e v="#N/A"/>
    <e v="#N/A"/>
    <e v="#N/A"/>
    <m/>
    <m/>
    <m/>
    <m/>
    <n v="0"/>
    <n v="1448"/>
    <n v="22124"/>
    <x v="0"/>
  </r>
  <r>
    <n v="459762372"/>
    <s v="NIKITA AMIT MOHOL"/>
    <m/>
    <x v="0"/>
    <m/>
    <m/>
    <m/>
    <m/>
    <n v="3652"/>
    <n v="10631"/>
    <n v="3870"/>
    <n v="15018"/>
    <x v="1"/>
    <s v="FLOW"/>
    <x v="0"/>
    <x v="7"/>
    <n v="23960.31"/>
    <n v="543"/>
    <n v="0"/>
    <n v="5850"/>
    <s v="STABLE"/>
    <n v="6.8474129773943987E-2"/>
    <n v="6.3435224252715574E-3"/>
    <s v="FLOW"/>
    <s v="-"/>
    <s v="NC"/>
    <s v="-"/>
    <m/>
    <m/>
    <m/>
    <m/>
    <s v="REPO"/>
    <s v="-"/>
    <s v="TIKONA PETH"/>
    <s v="-"/>
    <s v="-"/>
    <s v="-"/>
    <n v="17024"/>
    <n v="23960.31"/>
    <n v="88"/>
    <n v="98"/>
    <s v="FLOW"/>
    <m/>
    <m/>
    <m/>
    <m/>
    <s v="NPA"/>
    <s v="MH12VY480"/>
    <s v="HONDA ACTIVA 6G DLX BS VI"/>
    <d v="2023-09-14T00:00:00"/>
    <n v="36"/>
    <s v="02.06.26"/>
    <x v="0"/>
    <m/>
    <m/>
    <m/>
    <m/>
    <m/>
    <m/>
    <m/>
    <m/>
    <m/>
    <m/>
    <m/>
    <m/>
    <m/>
    <m/>
    <m/>
    <m/>
    <m/>
    <m/>
    <m/>
    <m/>
    <m/>
    <m/>
    <m/>
    <m/>
    <m/>
    <m/>
    <m/>
    <m/>
    <m/>
    <m/>
    <m/>
    <m/>
    <m/>
    <m/>
    <m/>
    <m/>
    <m/>
    <m/>
    <m/>
    <m/>
    <m/>
    <m/>
    <m/>
    <m/>
    <m/>
    <m/>
    <m/>
    <m/>
    <m/>
    <m/>
    <m/>
    <m/>
    <m/>
    <m/>
    <m/>
    <m/>
    <m/>
    <m/>
    <m/>
    <m/>
    <m/>
    <m/>
    <m/>
    <m/>
    <m/>
    <m/>
    <m/>
    <m/>
    <m/>
    <m/>
    <m/>
    <m/>
    <m/>
    <m/>
    <m/>
    <m/>
    <m/>
    <m/>
    <m/>
    <m/>
    <m/>
    <m/>
    <m/>
    <m/>
    <m/>
    <m/>
    <m/>
    <m/>
    <m/>
    <m/>
    <m/>
    <m/>
    <m/>
    <m/>
    <x v="3"/>
    <x v="1"/>
    <s v="ZBHT0013"/>
    <s v="BPt4gL34DJ7"/>
    <s v="Allocated"/>
    <e v="#N/A"/>
    <e v="#N/A"/>
    <e v="#N/A"/>
    <m/>
    <m/>
    <m/>
    <m/>
    <s v="735"/>
    <n v="3870"/>
    <n v="15018"/>
    <x v="0"/>
  </r>
  <r>
    <n v="461125158"/>
    <s v="NAMRTA SHANTARAM KUDEKAR"/>
    <m/>
    <x v="0"/>
    <m/>
    <m/>
    <m/>
    <m/>
    <n v="3228"/>
    <n v="2589"/>
    <n v="2679"/>
    <n v="5989"/>
    <x v="0"/>
    <s v="FLOW"/>
    <x v="0"/>
    <x v="3"/>
    <n v="23731.38"/>
    <n v="90"/>
    <n v="0"/>
    <n v="0"/>
    <s v="26.05.26"/>
    <n v="3.2984082832295383E-2"/>
    <n v="1.3308825633567443E-3"/>
    <s v="FLOW"/>
    <s v="-"/>
    <s v="PTP"/>
    <s v="-"/>
    <m/>
    <m/>
    <m/>
    <m/>
    <s v="-"/>
    <s v="-"/>
    <s v="CHAKAN"/>
    <s v="-"/>
    <s v="-"/>
    <s v="-"/>
    <n v="2679"/>
    <n v="23731.38"/>
    <n v="27"/>
    <n v="37"/>
    <s v="FLOW"/>
    <m/>
    <m/>
    <m/>
    <m/>
    <s v="REGULAR"/>
    <s v="MH14LG3125"/>
    <s v="HONDA DIO DLX BS VI"/>
    <d v="2023-12-14T00:00:00"/>
    <n v="36"/>
    <s v="02.06.26"/>
    <x v="0"/>
    <m/>
    <m/>
    <m/>
    <m/>
    <m/>
    <m/>
    <m/>
    <n v="1"/>
    <m/>
    <m/>
    <m/>
    <m/>
    <m/>
    <m/>
    <m/>
    <m/>
    <m/>
    <m/>
    <m/>
    <m/>
    <m/>
    <m/>
    <m/>
    <m/>
    <m/>
    <m/>
    <m/>
    <m/>
    <m/>
    <m/>
    <m/>
    <m/>
    <m/>
    <m/>
    <m/>
    <m/>
    <m/>
    <m/>
    <m/>
    <m/>
    <m/>
    <m/>
    <m/>
    <m/>
    <m/>
    <m/>
    <m/>
    <m/>
    <m/>
    <m/>
    <m/>
    <m/>
    <m/>
    <m/>
    <m/>
    <m/>
    <m/>
    <m/>
    <m/>
    <m/>
    <m/>
    <m/>
    <m/>
    <m/>
    <m/>
    <m/>
    <m/>
    <m/>
    <m/>
    <m/>
    <m/>
    <m/>
    <m/>
    <m/>
    <m/>
    <m/>
    <m/>
    <m/>
    <m/>
    <m/>
    <m/>
    <m/>
    <m/>
    <m/>
    <m/>
    <m/>
    <m/>
    <m/>
    <m/>
    <m/>
    <m/>
    <m/>
    <m/>
    <m/>
    <x v="1"/>
    <x v="0"/>
    <s v="DUWT0017"/>
    <s v="GoNvA5Gr_EMc"/>
    <s v="Allocated"/>
    <s v="Left Message (LMCB)"/>
    <s v="Customer not meet massage with mother "/>
    <d v="2026-06-03T00:00:00"/>
    <m/>
    <m/>
    <m/>
    <m/>
    <s v="172"/>
    <n v="2679"/>
    <n v="5989"/>
    <x v="0"/>
  </r>
  <r>
    <n v="465574833"/>
    <s v="VRUSHALI RAVINDRA DEVGHARKAR"/>
    <s v="ONLINE"/>
    <x v="10"/>
    <n v="5048"/>
    <m/>
    <m/>
    <m/>
    <n v="9114"/>
    <n v="24143.99"/>
    <n v="5702.0099999999984"/>
    <n v="31140.990000000005"/>
    <x v="5"/>
    <s v="FLOW"/>
    <x v="1"/>
    <x v="0"/>
    <n v="23675.99"/>
    <n v="2504"/>
    <n v="0"/>
    <n v="5400"/>
    <s v="STABLE"/>
    <n v="0.72801106469049526"/>
    <n v="1.1524654510659489E-2"/>
    <s v="FLOW"/>
    <s v="-"/>
    <s v="PAID"/>
    <s v="-"/>
    <m/>
    <m/>
    <m/>
    <m/>
    <s v="REPO"/>
    <s v="-"/>
    <s v="DHANKWADI"/>
    <s v="-"/>
    <s v="-"/>
    <s v="-"/>
    <n v="32047.99"/>
    <n v="23675.99"/>
    <n v="147"/>
    <n v="157"/>
    <s v="FLOW"/>
    <m/>
    <m/>
    <m/>
    <m/>
    <s v="NPA"/>
    <s v="MH08BG8898"/>
    <s v="HONDA ACTIVA DLX"/>
    <d v="2025-02-25T00:00:00"/>
    <n v="12"/>
    <s v="02.06.26"/>
    <x v="0"/>
    <m/>
    <m/>
    <m/>
    <m/>
    <m/>
    <m/>
    <m/>
    <m/>
    <m/>
    <m/>
    <m/>
    <m/>
    <m/>
    <n v="1"/>
    <m/>
    <m/>
    <m/>
    <m/>
    <m/>
    <m/>
    <m/>
    <m/>
    <m/>
    <m/>
    <m/>
    <m/>
    <m/>
    <m/>
    <m/>
    <m/>
    <m/>
    <m/>
    <m/>
    <m/>
    <m/>
    <m/>
    <m/>
    <m/>
    <m/>
    <m/>
    <m/>
    <m/>
    <m/>
    <m/>
    <m/>
    <m/>
    <m/>
    <m/>
    <m/>
    <m/>
    <m/>
    <m/>
    <m/>
    <m/>
    <m/>
    <m/>
    <m/>
    <m/>
    <m/>
    <m/>
    <m/>
    <m/>
    <m/>
    <m/>
    <m/>
    <m/>
    <m/>
    <m/>
    <m/>
    <m/>
    <m/>
    <m/>
    <m/>
    <m/>
    <m/>
    <m/>
    <m/>
    <m/>
    <m/>
    <m/>
    <m/>
    <m/>
    <m/>
    <m/>
    <m/>
    <m/>
    <m/>
    <m/>
    <m/>
    <m/>
    <m/>
    <m/>
    <m/>
    <m/>
    <x v="1"/>
    <x v="0"/>
    <s v="DUWT0031"/>
    <s v="kPeGltNEpOJm"/>
    <s v="Allocated"/>
    <s v="Payment (PAID)"/>
    <s v="Customer paid emi "/>
    <d v="2026-06-05T00:00:00"/>
    <m/>
    <m/>
    <m/>
    <m/>
    <s v="2931"/>
    <n v="-9808.0099999999948"/>
    <n v="36188.990000000005"/>
    <x v="0"/>
  </r>
  <r>
    <n v="454743569"/>
    <s v="ASHWINI RAJU KHUDE"/>
    <m/>
    <x v="0"/>
    <m/>
    <m/>
    <m/>
    <m/>
    <n v="2833"/>
    <n v="14164"/>
    <n v="3301"/>
    <n v="17699"/>
    <x v="5"/>
    <s v="FLOW"/>
    <x v="0"/>
    <x v="15"/>
    <n v="23515.41"/>
    <n v="469"/>
    <n v="0"/>
    <n v="2680"/>
    <s v="FLOW"/>
    <n v="0.15223260451558765"/>
    <n v="1.1446489710736795E-2"/>
    <s v="FLOW"/>
    <s v="-"/>
    <s v="RTP"/>
    <s v="-"/>
    <m/>
    <m/>
    <m/>
    <m/>
    <s v="REPO"/>
    <s v="-"/>
    <s v="SANGAMWADI"/>
    <s v="-"/>
    <s v="-"/>
    <s v="-"/>
    <n v="17313"/>
    <n v="23515.41"/>
    <n v="147"/>
    <n v="157"/>
    <s v="FLOW"/>
    <m/>
    <m/>
    <m/>
    <m/>
    <s v="NPA"/>
    <s v="MH12UR0998"/>
    <s v="HONDA ACTIVA 6G DLX BS VI"/>
    <d v="2022-09-19T00:00:00"/>
    <n v="48"/>
    <s v="02.06.26"/>
    <x v="0"/>
    <m/>
    <m/>
    <m/>
    <m/>
    <m/>
    <m/>
    <m/>
    <m/>
    <m/>
    <m/>
    <n v="1"/>
    <m/>
    <m/>
    <m/>
    <m/>
    <m/>
    <m/>
    <m/>
    <m/>
    <m/>
    <m/>
    <m/>
    <m/>
    <m/>
    <m/>
    <m/>
    <m/>
    <m/>
    <m/>
    <m/>
    <m/>
    <m/>
    <m/>
    <m/>
    <m/>
    <m/>
    <m/>
    <m/>
    <m/>
    <m/>
    <m/>
    <m/>
    <m/>
    <m/>
    <m/>
    <m/>
    <m/>
    <m/>
    <m/>
    <m/>
    <m/>
    <m/>
    <m/>
    <m/>
    <m/>
    <m/>
    <m/>
    <m/>
    <m/>
    <m/>
    <m/>
    <m/>
    <m/>
    <m/>
    <m/>
    <m/>
    <m/>
    <m/>
    <m/>
    <m/>
    <m/>
    <m/>
    <m/>
    <m/>
    <m/>
    <m/>
    <m/>
    <m/>
    <m/>
    <m/>
    <m/>
    <m/>
    <m/>
    <m/>
    <m/>
    <m/>
    <m/>
    <m/>
    <m/>
    <m/>
    <m/>
    <m/>
    <m/>
    <m/>
    <x v="1"/>
    <x v="0"/>
    <s v="DUWT0014"/>
    <s v="kolT9VwbEz"/>
    <s v="Allocated"/>
    <s v="Door Locked (NC_DL)"/>
    <s v="Door lock "/>
    <d v="2026-06-04T00:00:00"/>
    <m/>
    <m/>
    <m/>
    <m/>
    <s v="702"/>
    <n v="3301"/>
    <n v="17699"/>
    <x v="0"/>
  </r>
  <r>
    <n v="460434530"/>
    <s v="ASHISH SUDAM KAMBLE"/>
    <m/>
    <x v="0"/>
    <m/>
    <m/>
    <m/>
    <s v="BANK STABLE 11"/>
    <n v="3537"/>
    <n v="3537"/>
    <n v="3612"/>
    <n v="7196"/>
    <x v="4"/>
    <s v="STABLE"/>
    <x v="0"/>
    <x v="0"/>
    <n v="23491"/>
    <n v="75"/>
    <n v="0"/>
    <n v="2250"/>
    <s v="-"/>
    <n v="0.32721713603170349"/>
    <n v="5.2011747919695579E-3"/>
    <s v="STABLE"/>
    <s v="PAID"/>
    <s v="-"/>
    <s v="-"/>
    <m/>
    <m/>
    <m/>
    <m/>
    <s v="-"/>
    <s v="-"/>
    <s v="BIBVEWADI"/>
    <s v="-"/>
    <s v="-"/>
    <s v="-"/>
    <n v="5862"/>
    <n v="23491"/>
    <n v="57"/>
    <n v="37"/>
    <s v="STABLE"/>
    <m/>
    <m/>
    <m/>
    <m/>
    <s v="REGULAR"/>
    <s v="MH12WC2046"/>
    <s v="BAJAJ CHETAK PREMIUM"/>
    <d v="2023-11-02T00:00:00"/>
    <n v="36"/>
    <s v="02.06.26"/>
    <x v="0"/>
    <m/>
    <m/>
    <m/>
    <m/>
    <m/>
    <m/>
    <m/>
    <m/>
    <m/>
    <m/>
    <m/>
    <m/>
    <m/>
    <m/>
    <m/>
    <m/>
    <m/>
    <m/>
    <m/>
    <m/>
    <m/>
    <m/>
    <m/>
    <m/>
    <m/>
    <m/>
    <m/>
    <m/>
    <m/>
    <m/>
    <m/>
    <m/>
    <m/>
    <m/>
    <m/>
    <m/>
    <m/>
    <m/>
    <m/>
    <m/>
    <m/>
    <m/>
    <m/>
    <m/>
    <m/>
    <m/>
    <m/>
    <m/>
    <m/>
    <m/>
    <m/>
    <m/>
    <m/>
    <m/>
    <m/>
    <m/>
    <m/>
    <m/>
    <m/>
    <m/>
    <m/>
    <m/>
    <m/>
    <m/>
    <m/>
    <m/>
    <m/>
    <m/>
    <m/>
    <m/>
    <m/>
    <m/>
    <m/>
    <m/>
    <m/>
    <m/>
    <m/>
    <m/>
    <m/>
    <m/>
    <m/>
    <m/>
    <m/>
    <m/>
    <m/>
    <m/>
    <m/>
    <m/>
    <m/>
    <m/>
    <m/>
    <m/>
    <m/>
    <m/>
    <x v="3"/>
    <x v="1"/>
    <s v="DUWT0031"/>
    <s v="A6WyVdgduc"/>
    <s v="Allocated"/>
    <e v="#N/A"/>
    <e v="#N/A"/>
    <e v="#N/A"/>
    <m/>
    <m/>
    <m/>
    <m/>
    <s v="122"/>
    <n v="3612"/>
    <n v="7196"/>
    <x v="0"/>
  </r>
  <r>
    <n v="460858883"/>
    <s v="MRUNAL GANESH KHOPADKAR"/>
    <s v="ONLINE"/>
    <x v="1"/>
    <n v="3155"/>
    <m/>
    <m/>
    <s v="BANK STABLE 11"/>
    <n v="3104"/>
    <n v="3097.78"/>
    <n v="3145.78"/>
    <n v="3129.7800000000007"/>
    <x v="0"/>
    <s v="STABLE"/>
    <x v="1"/>
    <x v="15"/>
    <n v="23192"/>
    <n v="48"/>
    <n v="0"/>
    <n v="6050"/>
    <s v="STABLE"/>
    <n v="3.4049584369561202E-2"/>
    <n v="1.3006335244460968E-3"/>
    <s v="STABLE"/>
    <s v="PAID"/>
    <s v="PTP"/>
    <s v="-"/>
    <m/>
    <m/>
    <m/>
    <m/>
    <s v="-"/>
    <s v="-"/>
    <s v="DECCAN JYMKHANA"/>
    <s v="-"/>
    <s v="-"/>
    <s v="-"/>
    <n v="9195.7800000000007"/>
    <n v="23192"/>
    <n v="27"/>
    <n v="6"/>
    <s v="STABLE"/>
    <m/>
    <m/>
    <m/>
    <m/>
    <s v="REGULAR"/>
    <s v="MH12WF6522"/>
    <s v="HONDA ACTIVA 6G DLX BS VI"/>
    <d v="2023-11-23T00:00:00"/>
    <n v="36"/>
    <s v="02.06.26"/>
    <x v="0"/>
    <m/>
    <m/>
    <m/>
    <m/>
    <m/>
    <m/>
    <m/>
    <m/>
    <m/>
    <m/>
    <n v="1"/>
    <m/>
    <m/>
    <m/>
    <m/>
    <m/>
    <m/>
    <m/>
    <m/>
    <m/>
    <m/>
    <m/>
    <m/>
    <m/>
    <m/>
    <m/>
    <m/>
    <m/>
    <m/>
    <m/>
    <m/>
    <m/>
    <m/>
    <m/>
    <m/>
    <m/>
    <m/>
    <m/>
    <m/>
    <m/>
    <m/>
    <m/>
    <m/>
    <m/>
    <m/>
    <m/>
    <m/>
    <m/>
    <m/>
    <m/>
    <m/>
    <m/>
    <m/>
    <m/>
    <m/>
    <m/>
    <m/>
    <m/>
    <m/>
    <m/>
    <m/>
    <m/>
    <m/>
    <m/>
    <m/>
    <m/>
    <m/>
    <m/>
    <m/>
    <m/>
    <m/>
    <m/>
    <m/>
    <m/>
    <m/>
    <m/>
    <m/>
    <m/>
    <m/>
    <m/>
    <m/>
    <m/>
    <m/>
    <m/>
    <m/>
    <m/>
    <m/>
    <m/>
    <m/>
    <m/>
    <m/>
    <m/>
    <m/>
    <m/>
    <x v="1"/>
    <x v="0"/>
    <s v="DUWT0014"/>
    <s v="A6BFYDpXHOz"/>
    <s v="Allocated"/>
    <s v="Promise To Pay (PTP)"/>
    <s v="Customer meet at residence given ptp "/>
    <d v="2026-06-13T00:00:00"/>
    <m/>
    <m/>
    <m/>
    <m/>
    <s v="83"/>
    <n v="3145.78"/>
    <n v="6284.7800000000007"/>
    <x v="0"/>
  </r>
  <r>
    <n v="464448758"/>
    <s v="LAXMAN DASHRATH MANE"/>
    <m/>
    <x v="0"/>
    <m/>
    <m/>
    <m/>
    <m/>
    <n v="3489"/>
    <n v="3489"/>
    <n v="3544"/>
    <n v="7088"/>
    <x v="0"/>
    <s v="FLOW"/>
    <x v="0"/>
    <x v="12"/>
    <n v="22956"/>
    <n v="55"/>
    <n v="0"/>
    <n v="450.43"/>
    <s v="-"/>
    <n v="2.2685875648908345E-2"/>
    <n v="1.2873983781987149E-3"/>
    <s v="FLOW"/>
    <s v="-"/>
    <s v="-"/>
    <s v="-"/>
    <m/>
    <m/>
    <m/>
    <m/>
    <m/>
    <m/>
    <s v="HINJEWADI"/>
    <m/>
    <m/>
    <m/>
    <n v="3994.43"/>
    <n v="22956"/>
    <n v="27"/>
    <n v="37"/>
    <s v="FLOW"/>
    <m/>
    <m/>
    <m/>
    <m/>
    <s v="-"/>
    <s v="MH14LZ6618"/>
    <s v="HONDA SHINE DISC BSVI"/>
    <d v="2024-10-26T00:00:00"/>
    <n v="24"/>
    <s v="10.06.26"/>
    <x v="0"/>
    <m/>
    <m/>
    <m/>
    <m/>
    <m/>
    <m/>
    <m/>
    <m/>
    <m/>
    <m/>
    <m/>
    <m/>
    <m/>
    <m/>
    <m/>
    <m/>
    <m/>
    <m/>
    <m/>
    <m/>
    <m/>
    <m/>
    <m/>
    <m/>
    <m/>
    <m/>
    <m/>
    <m/>
    <m/>
    <m/>
    <m/>
    <n v="1"/>
    <m/>
    <m/>
    <m/>
    <m/>
    <m/>
    <m/>
    <m/>
    <m/>
    <m/>
    <m/>
    <m/>
    <m/>
    <m/>
    <m/>
    <m/>
    <m/>
    <m/>
    <m/>
    <m/>
    <m/>
    <m/>
    <m/>
    <m/>
    <m/>
    <m/>
    <m/>
    <m/>
    <m/>
    <m/>
    <m/>
    <m/>
    <m/>
    <m/>
    <m/>
    <m/>
    <m/>
    <m/>
    <m/>
    <m/>
    <m/>
    <m/>
    <m/>
    <m/>
    <m/>
    <m/>
    <m/>
    <m/>
    <m/>
    <m/>
    <m/>
    <m/>
    <m/>
    <m/>
    <m/>
    <m/>
    <m/>
    <m/>
    <m/>
    <m/>
    <m/>
    <m/>
    <m/>
    <x v="1"/>
    <x v="0"/>
    <s v="DUWT0030"/>
    <s v="BPYeuxZ8b7"/>
    <s v="Allocated"/>
    <m/>
    <m/>
    <m/>
    <m/>
    <m/>
    <m/>
    <m/>
    <s v="110"/>
    <n v="3544"/>
    <n v="7088"/>
    <x v="2"/>
  </r>
  <r>
    <n v="462841404"/>
    <s v="KADAM AAKASH TUKARAM"/>
    <m/>
    <x v="0"/>
    <m/>
    <m/>
    <m/>
    <m/>
    <n v="11637"/>
    <n v="23274"/>
    <n v="11817"/>
    <n v="35372"/>
    <x v="4"/>
    <s v="FLOW"/>
    <x v="0"/>
    <x v="10"/>
    <n v="22860"/>
    <n v="180"/>
    <n v="0"/>
    <n v="900"/>
    <s v="FLOW"/>
    <n v="7.9049199274144388E-2"/>
    <n v="5.0614642094599675E-3"/>
    <s v="FLOW"/>
    <s v="-"/>
    <s v="RTP"/>
    <s v="-"/>
    <m/>
    <m/>
    <m/>
    <m/>
    <s v="-"/>
    <s v="-"/>
    <s v="RAJGURU NAGAR"/>
    <s v="-"/>
    <s v="-"/>
    <s v="-"/>
    <n v="24354"/>
    <n v="22860"/>
    <n v="57"/>
    <n v="67"/>
    <s v="FLOW"/>
    <m/>
    <m/>
    <m/>
    <m/>
    <s v="REGULAR"/>
    <s v="MH14LN5931"/>
    <s v="CLASSIC 350 DARK GUNMETAL GREY"/>
    <d v="2024-05-09T00:00:00"/>
    <n v="24"/>
    <s v="02.06.26"/>
    <x v="0"/>
    <m/>
    <m/>
    <m/>
    <m/>
    <m/>
    <m/>
    <m/>
    <m/>
    <m/>
    <m/>
    <m/>
    <m/>
    <m/>
    <m/>
    <m/>
    <m/>
    <n v="1"/>
    <m/>
    <m/>
    <m/>
    <m/>
    <m/>
    <m/>
    <m/>
    <m/>
    <m/>
    <m/>
    <m/>
    <m/>
    <m/>
    <m/>
    <m/>
    <m/>
    <m/>
    <m/>
    <m/>
    <m/>
    <m/>
    <m/>
    <m/>
    <m/>
    <m/>
    <m/>
    <m/>
    <m/>
    <m/>
    <m/>
    <m/>
    <m/>
    <m/>
    <m/>
    <m/>
    <m/>
    <m/>
    <m/>
    <m/>
    <m/>
    <m/>
    <m/>
    <m/>
    <m/>
    <m/>
    <m/>
    <m/>
    <m/>
    <m/>
    <m/>
    <m/>
    <m/>
    <m/>
    <m/>
    <m/>
    <m/>
    <m/>
    <m/>
    <m/>
    <m/>
    <m/>
    <m/>
    <m/>
    <m/>
    <m/>
    <m/>
    <m/>
    <m/>
    <m/>
    <m/>
    <m/>
    <m/>
    <m/>
    <m/>
    <m/>
    <m/>
    <m/>
    <x v="1"/>
    <x v="0"/>
    <s v="ZBHT0010"/>
    <s v="A6p6l0c3rzc"/>
    <s v="Allocated"/>
    <s v="Left Message (LMCB)"/>
    <s v="Lmcb "/>
    <d v="2026-06-06T00:00:00"/>
    <m/>
    <m/>
    <m/>
    <m/>
    <s v="461"/>
    <n v="11817"/>
    <n v="35372"/>
    <x v="0"/>
  </r>
  <r>
    <n v="460465980"/>
    <s v="BINAY KUMAR"/>
    <m/>
    <x v="0"/>
    <m/>
    <m/>
    <m/>
    <s v="BANK STABLE 11"/>
    <n v="2751"/>
    <n v="7943"/>
    <n v="2865"/>
    <n v="11164"/>
    <x v="1"/>
    <s v="STABLE"/>
    <x v="0"/>
    <x v="14"/>
    <n v="22724"/>
    <n v="424"/>
    <n v="0"/>
    <n v="4500"/>
    <s v="05.05.26"/>
    <n v="7.5787415033483005E-2"/>
    <n v="6.0162077866217452E-3"/>
    <s v="STABLE"/>
    <s v="PAID"/>
    <s v="PAID"/>
    <s v="-"/>
    <m/>
    <m/>
    <m/>
    <m/>
    <s v="REPO"/>
    <s v="-"/>
    <s v="DAPODI"/>
    <s v="-"/>
    <s v="-"/>
    <s v="-"/>
    <n v="12867"/>
    <n v="22724"/>
    <n v="88"/>
    <n v="67"/>
    <s v="STABLE"/>
    <m/>
    <m/>
    <m/>
    <m/>
    <s v="NPA"/>
    <s v="MH14LD7256"/>
    <s v="HONDA SHINE DRUM BSVI"/>
    <d v="2023-11-04T00:00:00"/>
    <n v="36"/>
    <s v="02.06.26"/>
    <x v="0"/>
    <m/>
    <m/>
    <m/>
    <m/>
    <m/>
    <m/>
    <m/>
    <m/>
    <m/>
    <m/>
    <n v="1"/>
    <m/>
    <m/>
    <m/>
    <m/>
    <m/>
    <m/>
    <m/>
    <m/>
    <m/>
    <m/>
    <m/>
    <m/>
    <m/>
    <m/>
    <m/>
    <m/>
    <m/>
    <m/>
    <m/>
    <m/>
    <m/>
    <m/>
    <m/>
    <m/>
    <m/>
    <m/>
    <m/>
    <m/>
    <m/>
    <m/>
    <m/>
    <m/>
    <m/>
    <m/>
    <m/>
    <m/>
    <m/>
    <m/>
    <m/>
    <m/>
    <m/>
    <m/>
    <m/>
    <m/>
    <m/>
    <m/>
    <m/>
    <m/>
    <m/>
    <m/>
    <m/>
    <m/>
    <m/>
    <m/>
    <m/>
    <m/>
    <m/>
    <m/>
    <m/>
    <m/>
    <m/>
    <m/>
    <m/>
    <m/>
    <m/>
    <m/>
    <m/>
    <m/>
    <m/>
    <m/>
    <m/>
    <m/>
    <m/>
    <m/>
    <m/>
    <m/>
    <m/>
    <m/>
    <m/>
    <m/>
    <m/>
    <m/>
    <m/>
    <x v="1"/>
    <x v="0"/>
    <s v="ZBHT0009"/>
    <s v="B6kN_0-RX4m"/>
    <s v="Allocated"/>
    <s v="Entry Restricted (NC_ER)"/>
    <s v="Defance erea entry not allow "/>
    <d v="2026-06-04T00:00:00"/>
    <m/>
    <m/>
    <m/>
    <m/>
    <s v="470"/>
    <n v="2865"/>
    <n v="11164"/>
    <x v="0"/>
  </r>
  <r>
    <n v="464549996"/>
    <s v="SOHIT SINGH"/>
    <m/>
    <x v="0"/>
    <m/>
    <m/>
    <m/>
    <m/>
    <n v="3500"/>
    <n v="3500"/>
    <n v="3576"/>
    <n v="7145"/>
    <x v="0"/>
    <s v="FLOW"/>
    <x v="0"/>
    <x v="3"/>
    <n v="22688"/>
    <n v="76"/>
    <n v="0"/>
    <n v="6059"/>
    <s v="-"/>
    <n v="3.1533896102928595E-2"/>
    <n v="1.2723686358499932E-3"/>
    <s v="FLOW"/>
    <s v="-"/>
    <s v="-"/>
    <s v="-"/>
    <m/>
    <m/>
    <m/>
    <m/>
    <m/>
    <m/>
    <s v="MAHALUNGE"/>
    <m/>
    <m/>
    <m/>
    <n v="9635"/>
    <n v="22688"/>
    <n v="27"/>
    <n v="37"/>
    <s v="FLOW"/>
    <m/>
    <m/>
    <m/>
    <m/>
    <s v="-"/>
    <s v="MH14MA1159"/>
    <s v="HONDA SHINE 100 OBD2"/>
    <d v="2024-11-04T00:00:00"/>
    <n v="24"/>
    <s v="10.06.26"/>
    <x v="0"/>
    <m/>
    <m/>
    <m/>
    <m/>
    <m/>
    <m/>
    <m/>
    <m/>
    <m/>
    <m/>
    <m/>
    <m/>
    <m/>
    <m/>
    <m/>
    <m/>
    <m/>
    <m/>
    <m/>
    <m/>
    <m/>
    <m/>
    <m/>
    <m/>
    <m/>
    <m/>
    <m/>
    <m/>
    <m/>
    <m/>
    <m/>
    <m/>
    <m/>
    <m/>
    <n v="1"/>
    <m/>
    <m/>
    <m/>
    <m/>
    <m/>
    <m/>
    <m/>
    <m/>
    <m/>
    <m/>
    <m/>
    <m/>
    <m/>
    <m/>
    <m/>
    <m/>
    <m/>
    <m/>
    <m/>
    <m/>
    <m/>
    <m/>
    <m/>
    <m/>
    <m/>
    <m/>
    <m/>
    <m/>
    <m/>
    <m/>
    <m/>
    <m/>
    <m/>
    <m/>
    <m/>
    <m/>
    <m/>
    <m/>
    <m/>
    <m/>
    <m/>
    <m/>
    <m/>
    <m/>
    <m/>
    <m/>
    <m/>
    <m/>
    <m/>
    <m/>
    <m/>
    <m/>
    <m/>
    <m/>
    <m/>
    <m/>
    <m/>
    <m/>
    <m/>
    <x v="1"/>
    <x v="0"/>
    <s v="DUWT0017"/>
    <s v="Goc78CxA5m"/>
    <s v="Allocated"/>
    <m/>
    <m/>
    <m/>
    <m/>
    <m/>
    <m/>
    <m/>
    <s v="145"/>
    <n v="3576"/>
    <n v="7145"/>
    <x v="2"/>
  </r>
  <r>
    <n v="460718163"/>
    <s v="VIKAS LAXMAN SHELAR"/>
    <m/>
    <x v="0"/>
    <m/>
    <m/>
    <m/>
    <m/>
    <n v="3434"/>
    <n v="3434"/>
    <n v="3482"/>
    <n v="6976"/>
    <x v="0"/>
    <s v="FLOW"/>
    <x v="0"/>
    <x v="6"/>
    <n v="22440.53"/>
    <n v="48"/>
    <n v="0"/>
    <n v="5352"/>
    <s v="-"/>
    <n v="1.3971498629172463E-2"/>
    <n v="1.2584902390625373E-3"/>
    <s v="FLOW"/>
    <s v="-"/>
    <s v="-"/>
    <s v="-"/>
    <m/>
    <m/>
    <m/>
    <m/>
    <s v="-"/>
    <s v="-"/>
    <s v="SHIRUR"/>
    <s v="-"/>
    <s v="-"/>
    <s v="-"/>
    <n v="8834"/>
    <n v="22440.53"/>
    <n v="27"/>
    <n v="37"/>
    <s v="FLOW"/>
    <m/>
    <m/>
    <m/>
    <m/>
    <s v="REGULAR"/>
    <s v="MH12WF7602"/>
    <s v="SPLENDORPLUS I3S DRS C FI BLACKACNT"/>
    <d v="2023-11-15T00:00:00"/>
    <n v="36"/>
    <s v="02.06.26"/>
    <x v="0"/>
    <m/>
    <m/>
    <m/>
    <m/>
    <m/>
    <m/>
    <m/>
    <m/>
    <m/>
    <m/>
    <m/>
    <m/>
    <m/>
    <m/>
    <m/>
    <m/>
    <n v="1"/>
    <m/>
    <m/>
    <m/>
    <m/>
    <m/>
    <m/>
    <m/>
    <m/>
    <m/>
    <m/>
    <m/>
    <m/>
    <m/>
    <m/>
    <m/>
    <m/>
    <m/>
    <m/>
    <m/>
    <m/>
    <m/>
    <m/>
    <m/>
    <m/>
    <m/>
    <m/>
    <m/>
    <m/>
    <m/>
    <m/>
    <m/>
    <m/>
    <m/>
    <m/>
    <m/>
    <m/>
    <m/>
    <m/>
    <m/>
    <m/>
    <m/>
    <m/>
    <m/>
    <m/>
    <m/>
    <m/>
    <m/>
    <m/>
    <m/>
    <m/>
    <m/>
    <m/>
    <m/>
    <m/>
    <m/>
    <m/>
    <m/>
    <m/>
    <m/>
    <m/>
    <m/>
    <m/>
    <m/>
    <m/>
    <m/>
    <m/>
    <m/>
    <m/>
    <m/>
    <m/>
    <m/>
    <m/>
    <m/>
    <m/>
    <m/>
    <m/>
    <m/>
    <x v="1"/>
    <x v="0"/>
    <s v="ZBHT0024"/>
    <s v="AoA1bdBjhN7"/>
    <s v="Allocated"/>
    <s v="Left Message (LMCB)"/>
    <s v="Meet father "/>
    <d v="2026-06-06T00:00:00"/>
    <m/>
    <m/>
    <m/>
    <m/>
    <s v="108"/>
    <n v="3482"/>
    <n v="6976"/>
    <x v="0"/>
  </r>
  <r>
    <n v="466120249"/>
    <s v="SHIVNANDA RAHUL WAGHULE"/>
    <m/>
    <x v="0"/>
    <m/>
    <m/>
    <m/>
    <m/>
    <n v="2479"/>
    <n v="10014"/>
    <n v="493"/>
    <n v="13084"/>
    <x v="5"/>
    <s v="FLOW"/>
    <x v="0"/>
    <x v="7"/>
    <n v="22415"/>
    <n v="395"/>
    <n v="0"/>
    <n v="1800"/>
    <s v="FLOW"/>
    <n v="6.1842458303243246E-2"/>
    <n v="1.091084811475391E-2"/>
    <s v="FLOW"/>
    <s v="-"/>
    <s v="NC"/>
    <s v="-"/>
    <m/>
    <m/>
    <m/>
    <m/>
    <s v="REPO"/>
    <s v="-"/>
    <s v="KAMSHET"/>
    <s v="-"/>
    <s v="-"/>
    <s v="-"/>
    <n v="12209"/>
    <n v="22415"/>
    <n v="146"/>
    <n v="156"/>
    <s v="FLOW"/>
    <m/>
    <m/>
    <m/>
    <m/>
    <s v="NPA"/>
    <s v="MH14LN6546"/>
    <s v="SPLENDOR PLUS DRS CAST FI BLACK"/>
    <d v="2025-05-14T00:00:00"/>
    <n v="18"/>
    <s v="02.06.26"/>
    <x v="0"/>
    <m/>
    <m/>
    <m/>
    <m/>
    <m/>
    <m/>
    <m/>
    <m/>
    <m/>
    <m/>
    <n v="1"/>
    <m/>
    <m/>
    <m/>
    <m/>
    <m/>
    <m/>
    <m/>
    <m/>
    <m/>
    <m/>
    <m/>
    <m/>
    <m/>
    <m/>
    <m/>
    <m/>
    <m/>
    <m/>
    <m/>
    <m/>
    <m/>
    <m/>
    <m/>
    <m/>
    <m/>
    <m/>
    <m/>
    <m/>
    <m/>
    <m/>
    <m/>
    <m/>
    <m/>
    <m/>
    <m/>
    <m/>
    <m/>
    <m/>
    <m/>
    <m/>
    <m/>
    <m/>
    <m/>
    <m/>
    <m/>
    <m/>
    <m/>
    <m/>
    <m/>
    <m/>
    <m/>
    <m/>
    <m/>
    <m/>
    <m/>
    <m/>
    <m/>
    <m/>
    <m/>
    <m/>
    <m/>
    <m/>
    <m/>
    <m/>
    <m/>
    <m/>
    <m/>
    <m/>
    <m/>
    <m/>
    <m/>
    <m/>
    <m/>
    <m/>
    <m/>
    <m/>
    <m/>
    <m/>
    <m/>
    <m/>
    <m/>
    <m/>
    <m/>
    <x v="1"/>
    <x v="0"/>
    <s v="ZBHT0013"/>
    <s v="B2Gf3Sns0im"/>
    <s v="Allocated"/>
    <s v="Address Not Found (NC_ANF)"/>
    <s v="Short add "/>
    <d v="2026-06-04T00:00:00"/>
    <m/>
    <m/>
    <m/>
    <m/>
    <s v="591"/>
    <n v="493"/>
    <n v="13084"/>
    <x v="0"/>
  </r>
  <r>
    <n v="460260039"/>
    <s v="SNEHA SHRIDHAR PILLAY"/>
    <m/>
    <x v="0"/>
    <m/>
    <m/>
    <m/>
    <m/>
    <n v="3434"/>
    <n v="2936"/>
    <n v="2996"/>
    <n v="6504"/>
    <x v="0"/>
    <s v="FLOW"/>
    <x v="0"/>
    <x v="17"/>
    <n v="22333"/>
    <n v="60"/>
    <n v="0"/>
    <n v="2615"/>
    <s v="-"/>
    <n v="3.7488210970685824E-2"/>
    <n v="1.2524598353507537E-3"/>
    <s v="FLOW"/>
    <s v="-"/>
    <s v="-"/>
    <s v="-"/>
    <m/>
    <m/>
    <m/>
    <m/>
    <m/>
    <m/>
    <s v="SANGAVI"/>
    <m/>
    <m/>
    <m/>
    <n v="5611"/>
    <n v="22333"/>
    <n v="27"/>
    <n v="37"/>
    <s v="FLOW"/>
    <m/>
    <m/>
    <m/>
    <m/>
    <s v="-"/>
    <s v="MH14LD0112"/>
    <s v="HONDA ACTIVA 125 SMART"/>
    <d v="2023-10-23T00:00:00"/>
    <n v="36"/>
    <s v="10.06.26"/>
    <x v="0"/>
    <m/>
    <m/>
    <m/>
    <m/>
    <m/>
    <m/>
    <m/>
    <m/>
    <m/>
    <m/>
    <m/>
    <m/>
    <m/>
    <m/>
    <m/>
    <m/>
    <m/>
    <m/>
    <m/>
    <m/>
    <m/>
    <m/>
    <m/>
    <m/>
    <m/>
    <m/>
    <m/>
    <m/>
    <m/>
    <m/>
    <m/>
    <n v="1"/>
    <m/>
    <m/>
    <m/>
    <m/>
    <m/>
    <m/>
    <m/>
    <m/>
    <m/>
    <m/>
    <m/>
    <m/>
    <m/>
    <m/>
    <m/>
    <m/>
    <m/>
    <m/>
    <m/>
    <m/>
    <m/>
    <m/>
    <m/>
    <m/>
    <m/>
    <m/>
    <m/>
    <m/>
    <m/>
    <m/>
    <m/>
    <m/>
    <m/>
    <m/>
    <m/>
    <m/>
    <m/>
    <m/>
    <m/>
    <m/>
    <m/>
    <m/>
    <m/>
    <m/>
    <m/>
    <m/>
    <m/>
    <m/>
    <m/>
    <m/>
    <m/>
    <m/>
    <m/>
    <m/>
    <m/>
    <m/>
    <m/>
    <m/>
    <m/>
    <m/>
    <m/>
    <m/>
    <x v="1"/>
    <x v="0"/>
    <s v="ZBHT0015"/>
    <s v="kPJtmjsD1qmc"/>
    <s v="Allocated"/>
    <m/>
    <m/>
    <m/>
    <m/>
    <m/>
    <m/>
    <m/>
    <s v="134"/>
    <n v="2996"/>
    <n v="6504"/>
    <x v="2"/>
  </r>
  <r>
    <n v="460111082"/>
    <s v="SHIVAJI BABAN GUNJAL"/>
    <m/>
    <x v="0"/>
    <m/>
    <m/>
    <m/>
    <m/>
    <n v="2991"/>
    <n v="8894"/>
    <n v="3135"/>
    <n v="12252"/>
    <x v="1"/>
    <s v="FLOW"/>
    <x v="0"/>
    <x v="8"/>
    <n v="22264.35"/>
    <n v="223"/>
    <n v="0"/>
    <n v="6293"/>
    <s v="FLOW"/>
    <n v="6.9004360279292187E-2"/>
    <n v="5.8945148668399861E-3"/>
    <s v="FLOW"/>
    <s v="-"/>
    <s v="PTP"/>
    <s v="-"/>
    <m/>
    <m/>
    <m/>
    <m/>
    <s v="REPO"/>
    <s v="-"/>
    <s v="VALTI"/>
    <s v="-"/>
    <s v="-"/>
    <s v="-"/>
    <n v="15410"/>
    <n v="22264.35"/>
    <n v="88"/>
    <n v="98"/>
    <s v="FLOW"/>
    <m/>
    <m/>
    <m/>
    <m/>
    <s v="REGULAR"/>
    <s v="MH14LD2646"/>
    <s v="SPLENDOR PLUS BS6 DRK CAST FI"/>
    <d v="2023-10-13T00:00:00"/>
    <n v="36"/>
    <s v="02.06.26"/>
    <x v="0"/>
    <m/>
    <m/>
    <m/>
    <m/>
    <m/>
    <m/>
    <m/>
    <m/>
    <m/>
    <m/>
    <n v="1"/>
    <m/>
    <m/>
    <m/>
    <m/>
    <m/>
    <m/>
    <m/>
    <m/>
    <m/>
    <m/>
    <m/>
    <m/>
    <m/>
    <m/>
    <m/>
    <m/>
    <m/>
    <m/>
    <m/>
    <m/>
    <m/>
    <m/>
    <m/>
    <m/>
    <m/>
    <m/>
    <m/>
    <m/>
    <m/>
    <m/>
    <m/>
    <m/>
    <m/>
    <m/>
    <m/>
    <m/>
    <m/>
    <m/>
    <m/>
    <m/>
    <m/>
    <m/>
    <m/>
    <m/>
    <m/>
    <m/>
    <m/>
    <m/>
    <m/>
    <m/>
    <m/>
    <m/>
    <m/>
    <m/>
    <m/>
    <m/>
    <m/>
    <m/>
    <m/>
    <m/>
    <m/>
    <m/>
    <m/>
    <m/>
    <m/>
    <m/>
    <m/>
    <m/>
    <m/>
    <m/>
    <m/>
    <m/>
    <m/>
    <m/>
    <m/>
    <m/>
    <m/>
    <m/>
    <m/>
    <m/>
    <m/>
    <m/>
    <m/>
    <x v="1"/>
    <x v="0"/>
    <s v="DUWT0029"/>
    <s v="B2hkFY6ZI3Km"/>
    <s v="Allocated"/>
    <s v="Left Message (LMCB)"/>
    <s v="Customer customer not available at residence address left message with relative"/>
    <d v="2026-06-04T00:00:00"/>
    <m/>
    <m/>
    <m/>
    <m/>
    <s v="367"/>
    <n v="3135"/>
    <n v="12252"/>
    <x v="1"/>
  </r>
  <r>
    <n v="465334990"/>
    <s v="SAHIL RAOKHANDE"/>
    <m/>
    <x v="0"/>
    <m/>
    <m/>
    <m/>
    <m/>
    <n v="5848"/>
    <n v="5691"/>
    <n v="5884"/>
    <n v="11912"/>
    <x v="0"/>
    <s v="FLOW"/>
    <x v="0"/>
    <x v="5"/>
    <n v="22245"/>
    <n v="193"/>
    <n v="0"/>
    <n v="5394"/>
    <s v="21.05.26"/>
    <n v="1.2876156255099526E-2"/>
    <n v="1.247524696072069E-3"/>
    <s v="FLOW"/>
    <s v="-"/>
    <s v="PTP"/>
    <s v="-"/>
    <m/>
    <m/>
    <m/>
    <m/>
    <s v="-"/>
    <s v="-"/>
    <s v="KHARADI"/>
    <s v="-"/>
    <s v="-"/>
    <s v="-"/>
    <n v="11278"/>
    <n v="22245"/>
    <n v="27"/>
    <n v="37"/>
    <s v="FLOW"/>
    <m/>
    <m/>
    <m/>
    <m/>
    <s v="REGULAR"/>
    <s v="MH12XU1681"/>
    <s v="HONDA DIO 125 STD"/>
    <d v="2025-01-27T00:00:00"/>
    <n v="18"/>
    <s v="02.06.26"/>
    <x v="0"/>
    <m/>
    <m/>
    <m/>
    <m/>
    <m/>
    <m/>
    <m/>
    <m/>
    <m/>
    <m/>
    <m/>
    <m/>
    <m/>
    <m/>
    <m/>
    <m/>
    <m/>
    <m/>
    <m/>
    <m/>
    <m/>
    <m/>
    <m/>
    <m/>
    <m/>
    <m/>
    <m/>
    <m/>
    <n v="1"/>
    <m/>
    <m/>
    <m/>
    <m/>
    <m/>
    <m/>
    <m/>
    <m/>
    <m/>
    <m/>
    <m/>
    <m/>
    <m/>
    <m/>
    <m/>
    <m/>
    <m/>
    <m/>
    <m/>
    <m/>
    <m/>
    <m/>
    <m/>
    <m/>
    <m/>
    <m/>
    <m/>
    <m/>
    <m/>
    <m/>
    <m/>
    <m/>
    <m/>
    <m/>
    <m/>
    <m/>
    <m/>
    <m/>
    <m/>
    <m/>
    <m/>
    <m/>
    <m/>
    <m/>
    <m/>
    <m/>
    <m/>
    <m/>
    <m/>
    <m/>
    <m/>
    <m/>
    <m/>
    <m/>
    <m/>
    <m/>
    <m/>
    <m/>
    <m/>
    <m/>
    <m/>
    <m/>
    <m/>
    <m/>
    <m/>
    <x v="1"/>
    <x v="0"/>
    <s v="ZBHT0012"/>
    <s v="G6SB9qUOsEJc"/>
    <s v="Allocated"/>
    <e v="#N/A"/>
    <e v="#N/A"/>
    <e v="#N/A"/>
    <m/>
    <m/>
    <m/>
    <m/>
    <s v="373"/>
    <n v="5884"/>
    <n v="11912"/>
    <x v="0"/>
  </r>
  <r>
    <n v="460051993"/>
    <s v="DHEERAJ KASHINATH PANSARE"/>
    <m/>
    <x v="0"/>
    <m/>
    <m/>
    <m/>
    <m/>
    <n v="3380"/>
    <n v="6677"/>
    <n v="3581"/>
    <n v="10487"/>
    <x v="4"/>
    <s v="FLOW"/>
    <x v="0"/>
    <x v="9"/>
    <n v="22196.639999999999"/>
    <n v="284"/>
    <n v="0"/>
    <n v="6300"/>
    <s v="26.05.26"/>
    <n v="9.7945563234953875E-2"/>
    <n v="4.914588754604877E-3"/>
    <s v="FLOW"/>
    <s v="-"/>
    <s v="PTP"/>
    <s v="-"/>
    <m/>
    <m/>
    <m/>
    <m/>
    <s v="-"/>
    <s v="-"/>
    <s v="OTUR"/>
    <s v="-"/>
    <s v="-"/>
    <s v="-"/>
    <n v="13261"/>
    <n v="22196.639999999999"/>
    <n v="57"/>
    <n v="67"/>
    <s v="FLOW"/>
    <m/>
    <m/>
    <m/>
    <m/>
    <s v="REGULAR"/>
    <s v="MH14LD1684"/>
    <s v="HONDA ACTIVA 6G DLX BS VI"/>
    <d v="2023-10-09T00:00:00"/>
    <n v="36"/>
    <s v="02.06.26"/>
    <x v="0"/>
    <m/>
    <m/>
    <m/>
    <m/>
    <m/>
    <m/>
    <m/>
    <m/>
    <m/>
    <m/>
    <m/>
    <m/>
    <m/>
    <m/>
    <m/>
    <m/>
    <n v="1"/>
    <m/>
    <m/>
    <m/>
    <m/>
    <m/>
    <m/>
    <m/>
    <m/>
    <m/>
    <m/>
    <m/>
    <m/>
    <m/>
    <m/>
    <m/>
    <m/>
    <m/>
    <m/>
    <m/>
    <m/>
    <m/>
    <m/>
    <m/>
    <m/>
    <m/>
    <m/>
    <m/>
    <m/>
    <m/>
    <m/>
    <m/>
    <m/>
    <m/>
    <m/>
    <m/>
    <m/>
    <m/>
    <m/>
    <m/>
    <m/>
    <m/>
    <m/>
    <m/>
    <m/>
    <m/>
    <m/>
    <m/>
    <m/>
    <m/>
    <m/>
    <m/>
    <m/>
    <m/>
    <m/>
    <m/>
    <m/>
    <m/>
    <m/>
    <m/>
    <m/>
    <m/>
    <m/>
    <m/>
    <m/>
    <m/>
    <m/>
    <m/>
    <m/>
    <m/>
    <m/>
    <m/>
    <m/>
    <m/>
    <m/>
    <m/>
    <m/>
    <m/>
    <x v="1"/>
    <x v="0"/>
    <s v="ZBHT0021"/>
    <s v="G2v1eQrpEJ7"/>
    <s v="Allocated"/>
    <s v="Promise To Pay (PTP)"/>
    <s v="Ptp"/>
    <d v="2026-06-24T00:00:00"/>
    <m/>
    <m/>
    <m/>
    <m/>
    <s v="430"/>
    <n v="3581"/>
    <n v="10487"/>
    <x v="0"/>
  </r>
  <r>
    <n v="461546516"/>
    <s v="MANIK ANNASO ANAP"/>
    <m/>
    <x v="0"/>
    <m/>
    <m/>
    <m/>
    <m/>
    <n v="2660"/>
    <n v="2657"/>
    <n v="2701"/>
    <n v="5406"/>
    <x v="0"/>
    <s v="FLOW"/>
    <x v="0"/>
    <x v="9"/>
    <n v="22083.64"/>
    <n v="44"/>
    <n v="0"/>
    <n v="3502"/>
    <s v="-"/>
    <n v="9.5237523512847685E-3"/>
    <n v="1.2384754452310625E-3"/>
    <s v="FLOW"/>
    <s v="-"/>
    <s v="-"/>
    <s v="-"/>
    <m/>
    <m/>
    <m/>
    <m/>
    <m/>
    <m/>
    <s v="JUNNAR"/>
    <m/>
    <m/>
    <m/>
    <n v="6203"/>
    <n v="22083.64"/>
    <n v="27"/>
    <n v="37"/>
    <s v="FLOW"/>
    <m/>
    <m/>
    <m/>
    <m/>
    <s v="-"/>
    <s v="MH14LH4796"/>
    <s v="SPLENDOR PLUS DRS CAST FI BLACK"/>
    <d v="2024-01-17T00:00:00"/>
    <n v="36"/>
    <s v="10.06.26"/>
    <x v="0"/>
    <m/>
    <m/>
    <m/>
    <m/>
    <m/>
    <m/>
    <m/>
    <m/>
    <m/>
    <m/>
    <m/>
    <m/>
    <m/>
    <m/>
    <m/>
    <m/>
    <m/>
    <m/>
    <m/>
    <m/>
    <m/>
    <m/>
    <m/>
    <m/>
    <m/>
    <m/>
    <m/>
    <m/>
    <m/>
    <m/>
    <m/>
    <n v="1"/>
    <m/>
    <m/>
    <m/>
    <m/>
    <m/>
    <m/>
    <m/>
    <m/>
    <m/>
    <m/>
    <m/>
    <m/>
    <m/>
    <m/>
    <m/>
    <m/>
    <m/>
    <m/>
    <m/>
    <m/>
    <m/>
    <m/>
    <m/>
    <m/>
    <m/>
    <m/>
    <m/>
    <m/>
    <m/>
    <m/>
    <m/>
    <m/>
    <m/>
    <m/>
    <m/>
    <m/>
    <m/>
    <m/>
    <m/>
    <m/>
    <m/>
    <m/>
    <m/>
    <m/>
    <m/>
    <m/>
    <m/>
    <m/>
    <m/>
    <m/>
    <m/>
    <m/>
    <m/>
    <m/>
    <m/>
    <m/>
    <m/>
    <m/>
    <m/>
    <m/>
    <m/>
    <m/>
    <x v="1"/>
    <x v="0"/>
    <s v="ZBHT0021"/>
    <s v="A2j5UVxGi7"/>
    <s v="Allocated"/>
    <m/>
    <m/>
    <m/>
    <m/>
    <m/>
    <m/>
    <m/>
    <s v="89"/>
    <n v="2701"/>
    <n v="5406"/>
    <x v="2"/>
  </r>
  <r>
    <n v="467004899"/>
    <s v="SAGAR BHARAT GAIKAWAD"/>
    <m/>
    <x v="0"/>
    <m/>
    <m/>
    <m/>
    <m/>
    <n v="2444"/>
    <n v="12070"/>
    <n v="3012"/>
    <n v="15488"/>
    <x v="5"/>
    <s v="FLOW"/>
    <x v="0"/>
    <x v="3"/>
    <n v="22002"/>
    <n v="718"/>
    <n v="0"/>
    <n v="2700"/>
    <s v="18.05.26"/>
    <n v="0.35024435282319044"/>
    <n v="1.0709813973714724E-2"/>
    <s v="FLOW"/>
    <s v="-"/>
    <s v="NC"/>
    <s v="-"/>
    <m/>
    <m/>
    <m/>
    <m/>
    <s v="REPO"/>
    <s v="-"/>
    <s v="CHAKAN"/>
    <s v="-"/>
    <s v="-"/>
    <s v="-"/>
    <n v="15488"/>
    <n v="22002"/>
    <n v="146"/>
    <n v="156"/>
    <s v="FLOW"/>
    <m/>
    <m/>
    <m/>
    <m/>
    <s v="NPA"/>
    <s v="MH14MB2217"/>
    <s v="SPLENDOR PLUS I3S BS6 FI DRUM SELF"/>
    <d v="2025-10-04T00:00:00"/>
    <n v="12"/>
    <s v="02.06.26"/>
    <x v="0"/>
    <m/>
    <m/>
    <m/>
    <m/>
    <m/>
    <m/>
    <m/>
    <m/>
    <m/>
    <m/>
    <n v="1"/>
    <m/>
    <m/>
    <m/>
    <m/>
    <m/>
    <m/>
    <m/>
    <m/>
    <m/>
    <m/>
    <m/>
    <m/>
    <m/>
    <m/>
    <m/>
    <m/>
    <m/>
    <m/>
    <m/>
    <m/>
    <m/>
    <m/>
    <m/>
    <m/>
    <m/>
    <m/>
    <m/>
    <m/>
    <m/>
    <m/>
    <m/>
    <m/>
    <m/>
    <m/>
    <m/>
    <m/>
    <m/>
    <m/>
    <m/>
    <m/>
    <m/>
    <m/>
    <m/>
    <m/>
    <m/>
    <m/>
    <m/>
    <m/>
    <m/>
    <m/>
    <m/>
    <m/>
    <m/>
    <m/>
    <m/>
    <m/>
    <m/>
    <m/>
    <m/>
    <m/>
    <m/>
    <m/>
    <m/>
    <m/>
    <m/>
    <m/>
    <m/>
    <m/>
    <m/>
    <m/>
    <m/>
    <m/>
    <m/>
    <m/>
    <m/>
    <m/>
    <m/>
    <m/>
    <m/>
    <m/>
    <m/>
    <m/>
    <m/>
    <x v="1"/>
    <x v="0"/>
    <s v="DUWT0017"/>
    <s v="k2VSC6vvpWz"/>
    <s v="Allocated"/>
    <s v="Shifted (NC_SFTD)"/>
    <s v="Customer shifted from residence as per neighbor "/>
    <d v="2026-06-04T00:00:00"/>
    <m/>
    <m/>
    <m/>
    <m/>
    <s v="974"/>
    <n v="3012"/>
    <n v="15488"/>
    <x v="0"/>
  </r>
  <r>
    <n v="460349990"/>
    <s v="DATTATRAY SAKHARAM DHANAVALE"/>
    <m/>
    <x v="0"/>
    <m/>
    <m/>
    <m/>
    <s v="BANK STABLE 11"/>
    <n v="3319"/>
    <n v="3369"/>
    <n v="52"/>
    <n v="6744"/>
    <x v="4"/>
    <s v="STABLE"/>
    <x v="0"/>
    <x v="2"/>
    <n v="21841"/>
    <n v="2"/>
    <n v="0"/>
    <n v="6219"/>
    <s v="-"/>
    <n v="0.10076755617799331"/>
    <n v="4.8358460104468565E-3"/>
    <s v="STABLE"/>
    <s v="PAID"/>
    <s v="-"/>
    <s v="-"/>
    <m/>
    <m/>
    <m/>
    <m/>
    <s v="-"/>
    <s v="-"/>
    <s v="BHOR"/>
    <s v="-"/>
    <s v="-"/>
    <s v="-"/>
    <n v="9590"/>
    <n v="21841"/>
    <n v="57"/>
    <n v="37"/>
    <s v="STABLE"/>
    <m/>
    <m/>
    <m/>
    <m/>
    <s v="REGULAR"/>
    <s v="MH12WD6455"/>
    <s v="HONDA DIO DLX BS VI"/>
    <d v="2023-10-27T00:00:00"/>
    <n v="36"/>
    <s v="02.06.26"/>
    <x v="0"/>
    <m/>
    <m/>
    <m/>
    <m/>
    <m/>
    <m/>
    <m/>
    <m/>
    <m/>
    <m/>
    <m/>
    <m/>
    <m/>
    <m/>
    <m/>
    <m/>
    <m/>
    <m/>
    <m/>
    <m/>
    <m/>
    <m/>
    <n v="1"/>
    <m/>
    <m/>
    <m/>
    <m/>
    <m/>
    <m/>
    <m/>
    <m/>
    <m/>
    <m/>
    <m/>
    <m/>
    <m/>
    <m/>
    <m/>
    <m/>
    <m/>
    <m/>
    <m/>
    <m/>
    <m/>
    <m/>
    <m/>
    <m/>
    <m/>
    <m/>
    <m/>
    <m/>
    <m/>
    <m/>
    <m/>
    <m/>
    <m/>
    <m/>
    <m/>
    <m/>
    <m/>
    <m/>
    <m/>
    <m/>
    <m/>
    <m/>
    <m/>
    <m/>
    <m/>
    <m/>
    <m/>
    <m/>
    <m/>
    <m/>
    <m/>
    <m/>
    <m/>
    <m/>
    <m/>
    <m/>
    <m/>
    <m/>
    <m/>
    <m/>
    <m/>
    <m/>
    <m/>
    <m/>
    <m/>
    <m/>
    <m/>
    <m/>
    <m/>
    <m/>
    <m/>
    <x v="1"/>
    <x v="0"/>
    <s v="DUWT0011"/>
    <s v="GPGytSj0AW7"/>
    <s v="Allocated"/>
    <s v="Promise To Pay (PTP)"/>
    <s v="Customer meet Marketplace and get PTP date 10.06.2026 amt.5000"/>
    <d v="2026-06-10T00:00:00"/>
    <m/>
    <m/>
    <m/>
    <m/>
    <s v="56"/>
    <n v="52"/>
    <n v="6744"/>
    <x v="0"/>
  </r>
  <r>
    <n v="458427914"/>
    <s v="PRAVIN TUKARAM BHONDAVE"/>
    <s v="ONLINE"/>
    <x v="7"/>
    <n v="4508"/>
    <m/>
    <m/>
    <m/>
    <n v="4505"/>
    <n v="17769"/>
    <n v="4877"/>
    <n v="18688"/>
    <x v="2"/>
    <s v="STABLE"/>
    <x v="1"/>
    <x v="0"/>
    <n v="21605.08"/>
    <n v="623"/>
    <n v="0"/>
    <n v="5850"/>
    <s v="-"/>
    <n v="0.17911083757074045"/>
    <n v="7.0933564296497267E-3"/>
    <s v="STABLE"/>
    <s v="PAID"/>
    <s v="-"/>
    <s v="-"/>
    <m/>
    <m/>
    <m/>
    <m/>
    <s v="REPO"/>
    <s v="-"/>
    <s v="BIBVEWADI"/>
    <s v="-"/>
    <s v="-"/>
    <s v="-"/>
    <n v="24242"/>
    <n v="21605.08"/>
    <n v="116"/>
    <n v="98"/>
    <s v="STABLE"/>
    <m/>
    <m/>
    <m/>
    <m/>
    <s v="NPA"/>
    <s v="MH12VM7890"/>
    <s v="BAJAJ CHETAK PREMIUM"/>
    <d v="2023-06-06T00:00:00"/>
    <n v="36"/>
    <s v="02.06.26"/>
    <x v="0"/>
    <m/>
    <m/>
    <m/>
    <m/>
    <m/>
    <m/>
    <m/>
    <m/>
    <m/>
    <m/>
    <m/>
    <m/>
    <m/>
    <m/>
    <m/>
    <m/>
    <n v="1"/>
    <m/>
    <m/>
    <m/>
    <m/>
    <m/>
    <m/>
    <m/>
    <m/>
    <m/>
    <m/>
    <m/>
    <m/>
    <m/>
    <m/>
    <m/>
    <m/>
    <m/>
    <m/>
    <m/>
    <m/>
    <m/>
    <m/>
    <m/>
    <m/>
    <m/>
    <m/>
    <m/>
    <m/>
    <m/>
    <m/>
    <m/>
    <m/>
    <m/>
    <m/>
    <m/>
    <m/>
    <m/>
    <m/>
    <m/>
    <m/>
    <m/>
    <m/>
    <m/>
    <m/>
    <m/>
    <m/>
    <m/>
    <m/>
    <m/>
    <m/>
    <m/>
    <m/>
    <m/>
    <m/>
    <m/>
    <m/>
    <m/>
    <m/>
    <m/>
    <m/>
    <m/>
    <m/>
    <m/>
    <m/>
    <m/>
    <m/>
    <m/>
    <m/>
    <m/>
    <m/>
    <m/>
    <m/>
    <m/>
    <m/>
    <m/>
    <m/>
    <m/>
    <x v="1"/>
    <x v="0"/>
    <s v="DUWT0031"/>
    <s v="G6VsHQS_Egc"/>
    <s v="Allocated"/>
    <s v="Payment (PAID)"/>
    <s v="Customer paid emi "/>
    <d v="2026-06-06T00:00:00"/>
    <m/>
    <m/>
    <m/>
    <m/>
    <s v="922"/>
    <n v="4877"/>
    <n v="23196"/>
    <x v="0"/>
  </r>
  <r>
    <n v="460648088"/>
    <s v="SATISH SANTOSH VISHWAKARMA"/>
    <m/>
    <x v="0"/>
    <m/>
    <m/>
    <m/>
    <m/>
    <n v="3284"/>
    <n v="3246"/>
    <n v="3299"/>
    <n v="6676"/>
    <x v="0"/>
    <s v="FLOW"/>
    <x v="0"/>
    <x v="16"/>
    <n v="21565.23"/>
    <n v="53"/>
    <n v="0"/>
    <n v="6187"/>
    <s v="STABLE"/>
    <n v="8.3206223180362193E-2"/>
    <n v="1.2094024275780743E-3"/>
    <s v="FLOW"/>
    <s v="-"/>
    <s v="NC"/>
    <s v="-"/>
    <m/>
    <m/>
    <m/>
    <m/>
    <s v="-"/>
    <s v="-"/>
    <s v="WAGHOLI"/>
    <s v="-"/>
    <s v="-"/>
    <s v="-"/>
    <n v="9486"/>
    <n v="21565.23"/>
    <n v="27"/>
    <n v="37"/>
    <s v="FLOW"/>
    <m/>
    <m/>
    <m/>
    <m/>
    <s v="REGULAR"/>
    <s v="MH12WF3771"/>
    <s v="HONDA ACTIVA 6G H SMART"/>
    <d v="2023-11-13T00:00:00"/>
    <n v="36"/>
    <s v="02.06.26"/>
    <x v="0"/>
    <m/>
    <m/>
    <m/>
    <m/>
    <m/>
    <m/>
    <m/>
    <m/>
    <m/>
    <m/>
    <m/>
    <m/>
    <m/>
    <n v="1"/>
    <m/>
    <m/>
    <n v="1"/>
    <m/>
    <m/>
    <m/>
    <m/>
    <m/>
    <n v="1"/>
    <m/>
    <m/>
    <m/>
    <m/>
    <m/>
    <m/>
    <m/>
    <m/>
    <m/>
    <m/>
    <m/>
    <m/>
    <m/>
    <m/>
    <m/>
    <m/>
    <m/>
    <m/>
    <m/>
    <m/>
    <m/>
    <m/>
    <m/>
    <m/>
    <m/>
    <m/>
    <m/>
    <m/>
    <m/>
    <m/>
    <m/>
    <m/>
    <m/>
    <m/>
    <m/>
    <m/>
    <m/>
    <m/>
    <m/>
    <m/>
    <m/>
    <m/>
    <m/>
    <m/>
    <m/>
    <m/>
    <m/>
    <m/>
    <m/>
    <m/>
    <m/>
    <m/>
    <m/>
    <m/>
    <m/>
    <m/>
    <m/>
    <m/>
    <m/>
    <m/>
    <m/>
    <m/>
    <m/>
    <m/>
    <m/>
    <m/>
    <m/>
    <m/>
    <m/>
    <m/>
    <m/>
    <x v="0"/>
    <x v="0"/>
    <s v="DUWT0021"/>
    <s v="B6NA74sE1Vzz"/>
    <s v="Allocated"/>
    <s v="Address Not Found (NC_ANF)"/>
    <s v="Customer office address is not found "/>
    <d v="2026-06-08T00:00:00"/>
    <m/>
    <m/>
    <m/>
    <m/>
    <s v="146"/>
    <n v="3299"/>
    <n v="6676"/>
    <x v="0"/>
  </r>
  <r>
    <n v="460561110"/>
    <s v="SAMADHAN RAMDAS DEVKAR"/>
    <m/>
    <x v="0"/>
    <m/>
    <m/>
    <m/>
    <m/>
    <n v="3257"/>
    <n v="3255"/>
    <n v="3305"/>
    <n v="6654"/>
    <x v="0"/>
    <s v="FLOW"/>
    <x v="0"/>
    <x v="6"/>
    <n v="21457.34"/>
    <n v="50"/>
    <n v="0"/>
    <n v="1269"/>
    <s v="30.05.26"/>
    <n v="1.3359363455127284E-2"/>
    <n v="1.2033518346601505E-3"/>
    <s v="FLOW"/>
    <s v="-"/>
    <s v="OS"/>
    <s v="-"/>
    <m/>
    <m/>
    <m/>
    <m/>
    <s v="-"/>
    <s v="-"/>
    <s v="KOREGAON BHIMA"/>
    <s v="-"/>
    <s v="-"/>
    <s v="-"/>
    <n v="4574"/>
    <n v="21457.34"/>
    <n v="27"/>
    <n v="37"/>
    <s v="FLOW"/>
    <m/>
    <m/>
    <m/>
    <m/>
    <s v="REGULAR"/>
    <s v="MH12WD6948"/>
    <s v="HONDA ACTIVA 6G H SMART"/>
    <d v="2023-11-09T00:00:00"/>
    <n v="36"/>
    <s v="02.06.26"/>
    <x v="0"/>
    <m/>
    <m/>
    <m/>
    <m/>
    <m/>
    <m/>
    <m/>
    <m/>
    <m/>
    <m/>
    <m/>
    <m/>
    <m/>
    <m/>
    <m/>
    <m/>
    <m/>
    <m/>
    <m/>
    <n v="1"/>
    <m/>
    <m/>
    <m/>
    <m/>
    <m/>
    <m/>
    <m/>
    <m/>
    <m/>
    <m/>
    <m/>
    <m/>
    <m/>
    <m/>
    <m/>
    <m/>
    <m/>
    <m/>
    <m/>
    <m/>
    <m/>
    <m/>
    <m/>
    <m/>
    <m/>
    <m/>
    <m/>
    <m/>
    <m/>
    <m/>
    <m/>
    <m/>
    <m/>
    <m/>
    <m/>
    <m/>
    <m/>
    <m/>
    <m/>
    <m/>
    <m/>
    <m/>
    <m/>
    <m/>
    <m/>
    <m/>
    <m/>
    <m/>
    <m/>
    <m/>
    <m/>
    <m/>
    <m/>
    <m/>
    <m/>
    <m/>
    <m/>
    <m/>
    <m/>
    <m/>
    <m/>
    <m/>
    <m/>
    <m/>
    <m/>
    <m/>
    <m/>
    <m/>
    <m/>
    <m/>
    <m/>
    <m/>
    <m/>
    <m/>
    <x v="1"/>
    <x v="0"/>
    <s v="ZBHT0024"/>
    <s v="APHAU92Kgrnz"/>
    <s v="Allocated"/>
    <s v="Left Message (LMCB)"/>
    <s v="Meet father"/>
    <d v="2026-06-07T00:00:00"/>
    <m/>
    <m/>
    <m/>
    <m/>
    <s v="142"/>
    <n v="3305"/>
    <n v="6654"/>
    <x v="0"/>
  </r>
  <r>
    <n v="460863978"/>
    <s v="HANUMAN PANDURANG KATKE"/>
    <m/>
    <x v="0"/>
    <m/>
    <m/>
    <m/>
    <m/>
    <n v="2862"/>
    <n v="2860"/>
    <n v="2904"/>
    <n v="5835"/>
    <x v="0"/>
    <s v="FLOW"/>
    <x v="0"/>
    <x v="6"/>
    <n v="21383"/>
    <n v="44"/>
    <n v="0"/>
    <n v="900"/>
    <s v="23.05.26"/>
    <n v="1.3313079289463965E-2"/>
    <n v="1.1991827635922253E-3"/>
    <s v="FLOW"/>
    <s v="-"/>
    <s v="PTP"/>
    <s v="-"/>
    <m/>
    <m/>
    <m/>
    <m/>
    <s v="-"/>
    <s v="-"/>
    <s v="SHIRUR"/>
    <s v="-"/>
    <s v="-"/>
    <s v="-"/>
    <n v="3804"/>
    <n v="21383"/>
    <n v="27"/>
    <n v="37"/>
    <s v="FLOW"/>
    <m/>
    <m/>
    <m/>
    <m/>
    <s v="REGULAR"/>
    <s v="MH12WL2558"/>
    <s v="SPLENDOR PLUS I3S XTEC"/>
    <d v="2023-11-24T00:00:00"/>
    <n v="36"/>
    <s v="02.06.26"/>
    <x v="0"/>
    <m/>
    <m/>
    <m/>
    <m/>
    <m/>
    <m/>
    <m/>
    <m/>
    <m/>
    <m/>
    <m/>
    <m/>
    <m/>
    <m/>
    <m/>
    <m/>
    <m/>
    <m/>
    <m/>
    <m/>
    <m/>
    <m/>
    <m/>
    <m/>
    <m/>
    <m/>
    <m/>
    <m/>
    <m/>
    <m/>
    <m/>
    <m/>
    <m/>
    <m/>
    <m/>
    <m/>
    <m/>
    <m/>
    <m/>
    <m/>
    <m/>
    <m/>
    <m/>
    <m/>
    <m/>
    <m/>
    <m/>
    <m/>
    <m/>
    <m/>
    <m/>
    <m/>
    <m/>
    <m/>
    <m/>
    <m/>
    <m/>
    <m/>
    <m/>
    <m/>
    <m/>
    <m/>
    <m/>
    <m/>
    <m/>
    <m/>
    <m/>
    <m/>
    <m/>
    <m/>
    <m/>
    <m/>
    <m/>
    <m/>
    <m/>
    <m/>
    <m/>
    <m/>
    <m/>
    <m/>
    <m/>
    <m/>
    <m/>
    <m/>
    <m/>
    <m/>
    <m/>
    <m/>
    <m/>
    <m/>
    <m/>
    <m/>
    <m/>
    <m/>
    <x v="3"/>
    <x v="1"/>
    <s v="ZBHT0024"/>
    <s v="kosnba3F6b"/>
    <s v="Allocated"/>
    <e v="#N/A"/>
    <e v="#N/A"/>
    <e v="#N/A"/>
    <m/>
    <m/>
    <m/>
    <m/>
    <s v="113"/>
    <n v="2904"/>
    <n v="5835"/>
    <x v="0"/>
  </r>
  <r>
    <n v="460005853"/>
    <s v="SHRUTIKA RAVINDRA OHAL"/>
    <m/>
    <x v="0"/>
    <m/>
    <m/>
    <m/>
    <m/>
    <n v="3731"/>
    <n v="3651"/>
    <n v="3768"/>
    <n v="7644"/>
    <x v="0"/>
    <s v="FLOW"/>
    <x v="0"/>
    <x v="0"/>
    <n v="21164"/>
    <n v="117"/>
    <n v="0"/>
    <n v="0"/>
    <s v="-"/>
    <n v="1.7930548202280815E-2"/>
    <n v="1.1869009965236803E-3"/>
    <s v="FLOW"/>
    <s v="-"/>
    <s v="-"/>
    <s v="-"/>
    <m/>
    <m/>
    <m/>
    <m/>
    <s v="-"/>
    <s v="-"/>
    <s v="GULTEKADI"/>
    <s v="-"/>
    <s v="-"/>
    <s v="-"/>
    <n v="3768"/>
    <n v="21164"/>
    <n v="27"/>
    <n v="37"/>
    <s v="FLOW"/>
    <m/>
    <m/>
    <m/>
    <m/>
    <s v="REGULAR"/>
    <s v="MH12VY3093"/>
    <s v="SUZUKI BURGMAN STREET"/>
    <d v="2023-10-05T00:00:00"/>
    <n v="36"/>
    <s v="02.06.26"/>
    <x v="0"/>
    <m/>
    <m/>
    <m/>
    <m/>
    <m/>
    <m/>
    <m/>
    <m/>
    <m/>
    <m/>
    <m/>
    <m/>
    <m/>
    <n v="1"/>
    <m/>
    <m/>
    <m/>
    <m/>
    <m/>
    <m/>
    <m/>
    <m/>
    <m/>
    <m/>
    <m/>
    <m/>
    <m/>
    <m/>
    <m/>
    <m/>
    <m/>
    <m/>
    <m/>
    <m/>
    <m/>
    <m/>
    <m/>
    <m/>
    <m/>
    <m/>
    <m/>
    <m/>
    <m/>
    <m/>
    <m/>
    <m/>
    <m/>
    <m/>
    <m/>
    <m/>
    <m/>
    <m/>
    <m/>
    <m/>
    <m/>
    <m/>
    <m/>
    <m/>
    <m/>
    <m/>
    <m/>
    <m/>
    <m/>
    <m/>
    <m/>
    <m/>
    <m/>
    <m/>
    <m/>
    <m/>
    <m/>
    <m/>
    <m/>
    <m/>
    <m/>
    <m/>
    <m/>
    <m/>
    <m/>
    <m/>
    <m/>
    <m/>
    <m/>
    <m/>
    <m/>
    <m/>
    <m/>
    <m/>
    <m/>
    <m/>
    <m/>
    <m/>
    <m/>
    <m/>
    <x v="1"/>
    <x v="0"/>
    <s v="DUWT0031"/>
    <s v="G6nAG-L_NIm"/>
    <s v="Allocated"/>
    <s v="Left Message (LMCB)"/>
    <s v="Left message customer mother "/>
    <d v="2026-06-05T00:00:00"/>
    <m/>
    <m/>
    <m/>
    <m/>
    <s v="262"/>
    <n v="3768"/>
    <n v="7644"/>
    <x v="0"/>
  </r>
  <r>
    <n v="459782251"/>
    <s v="MRINMOY MITRA"/>
    <s v="ONLINE"/>
    <x v="5"/>
    <n v="1"/>
    <m/>
    <m/>
    <s v="BANK STABLE 05"/>
    <n v="3664"/>
    <n v="7711"/>
    <n v="707"/>
    <n v="11748"/>
    <x v="1"/>
    <s v="STABLE"/>
    <x v="1"/>
    <x v="0"/>
    <n v="21154.94"/>
    <n v="324"/>
    <n v="0"/>
    <n v="5544"/>
    <s v="FLOW"/>
    <n v="0.87411869949941023"/>
    <n v="5.6007971639463038E-3"/>
    <s v="STABLE"/>
    <s v="PAID"/>
    <s v="NC"/>
    <s v="-"/>
    <m/>
    <m/>
    <m/>
    <m/>
    <s v="REPO"/>
    <s v="-"/>
    <s v="DATTAWADI"/>
    <s v="-"/>
    <s v="-"/>
    <s v="-"/>
    <n v="13579"/>
    <n v="21154.94"/>
    <n v="88"/>
    <n v="67"/>
    <s v="STABLE"/>
    <m/>
    <m/>
    <m/>
    <m/>
    <s v="REGULAR"/>
    <s v="MH12VY3090"/>
    <s v="HONDA ACTIVA DLX"/>
    <d v="2023-09-16T00:00:00"/>
    <n v="36"/>
    <s v="02.06.26"/>
    <x v="0"/>
    <m/>
    <m/>
    <m/>
    <m/>
    <m/>
    <m/>
    <m/>
    <m/>
    <m/>
    <m/>
    <m/>
    <m/>
    <m/>
    <m/>
    <m/>
    <m/>
    <n v="1"/>
    <m/>
    <m/>
    <m/>
    <m/>
    <m/>
    <m/>
    <m/>
    <m/>
    <m/>
    <m/>
    <m/>
    <m/>
    <m/>
    <m/>
    <m/>
    <m/>
    <m/>
    <m/>
    <m/>
    <m/>
    <m/>
    <m/>
    <m/>
    <m/>
    <m/>
    <m/>
    <m/>
    <m/>
    <m/>
    <m/>
    <m/>
    <m/>
    <m/>
    <m/>
    <m/>
    <m/>
    <m/>
    <m/>
    <m/>
    <m/>
    <m/>
    <m/>
    <m/>
    <m/>
    <m/>
    <m/>
    <m/>
    <m/>
    <m/>
    <m/>
    <m/>
    <m/>
    <m/>
    <m/>
    <m/>
    <m/>
    <m/>
    <m/>
    <m/>
    <m/>
    <m/>
    <m/>
    <m/>
    <m/>
    <m/>
    <m/>
    <m/>
    <m/>
    <m/>
    <m/>
    <m/>
    <m/>
    <m/>
    <m/>
    <m/>
    <m/>
    <m/>
    <x v="1"/>
    <x v="0"/>
    <s v="DUWT0031"/>
    <s v="BPv1Tm0kiz"/>
    <s v="Allocated"/>
    <s v="Shifted (NC_SFTD)"/>
    <s v="Customer shifted at residence address "/>
    <d v="2026-06-06T00:00:00"/>
    <m/>
    <m/>
    <m/>
    <m/>
    <s v="374"/>
    <n v="707"/>
    <n v="11749"/>
    <x v="1"/>
  </r>
  <r>
    <n v="136793784"/>
    <s v="PANKAJ ASHOK SHELAR"/>
    <m/>
    <x v="0"/>
    <m/>
    <m/>
    <m/>
    <m/>
    <n v="2832"/>
    <n v="2287"/>
    <n v="2351"/>
    <n v="5243"/>
    <x v="0"/>
    <s v="FLOW"/>
    <x v="0"/>
    <x v="9"/>
    <n v="21048.49"/>
    <n v="64"/>
    <n v="0"/>
    <n v="4521"/>
    <s v="26.05.26"/>
    <n v="9.0773353545200858E-3"/>
    <n v="1.1804230654091248E-3"/>
    <s v="FLOW"/>
    <s v="-"/>
    <s v="PTP"/>
    <s v="-"/>
    <m/>
    <m/>
    <m/>
    <m/>
    <s v="-"/>
    <s v="-"/>
    <s v="JUNNAR"/>
    <s v="-"/>
    <s v="-"/>
    <s v="-"/>
    <n v="6872"/>
    <n v="21048.49"/>
    <n v="27"/>
    <n v="37"/>
    <s v="FLOW"/>
    <m/>
    <m/>
    <m/>
    <m/>
    <s v="REGULAR"/>
    <s v="MH14KR3853"/>
    <s v="YAMAHA FZS SPECIAL"/>
    <d v="2022-12-15T00:00:00"/>
    <n v="48"/>
    <s v="02.06.26"/>
    <x v="0"/>
    <m/>
    <m/>
    <m/>
    <m/>
    <m/>
    <m/>
    <m/>
    <m/>
    <m/>
    <m/>
    <m/>
    <m/>
    <m/>
    <n v="1"/>
    <m/>
    <m/>
    <m/>
    <m/>
    <m/>
    <m/>
    <m/>
    <m/>
    <m/>
    <m/>
    <m/>
    <m/>
    <m/>
    <m/>
    <m/>
    <m/>
    <m/>
    <m/>
    <m/>
    <m/>
    <m/>
    <m/>
    <m/>
    <m/>
    <m/>
    <m/>
    <m/>
    <m/>
    <m/>
    <m/>
    <m/>
    <m/>
    <m/>
    <m/>
    <m/>
    <m/>
    <m/>
    <m/>
    <m/>
    <m/>
    <m/>
    <m/>
    <m/>
    <m/>
    <m/>
    <m/>
    <m/>
    <m/>
    <m/>
    <m/>
    <m/>
    <m/>
    <m/>
    <m/>
    <m/>
    <m/>
    <m/>
    <m/>
    <m/>
    <m/>
    <m/>
    <m/>
    <m/>
    <m/>
    <m/>
    <m/>
    <m/>
    <m/>
    <m/>
    <m/>
    <m/>
    <m/>
    <m/>
    <m/>
    <m/>
    <m/>
    <m/>
    <m/>
    <m/>
    <m/>
    <x v="1"/>
    <x v="0"/>
    <s v="ZBHT0021"/>
    <s v="G6G3s4FBITm"/>
    <s v="Allocated"/>
    <s v="Promise To Pay (PTP)"/>
    <s v="Ptp"/>
    <d v="2026-06-29T00:00:00"/>
    <m/>
    <m/>
    <m/>
    <m/>
    <s v="124"/>
    <n v="2351"/>
    <n v="5243"/>
    <x v="0"/>
  </r>
  <r>
    <n v="454116052"/>
    <s v="NARAYANI KEDAAR DEWALE"/>
    <m/>
    <x v="0"/>
    <m/>
    <m/>
    <m/>
    <m/>
    <n v="2837"/>
    <n v="13758.68"/>
    <n v="3038.6800000000003"/>
    <n v="17450.68"/>
    <x v="5"/>
    <s v="FLOW"/>
    <x v="0"/>
    <x v="7"/>
    <n v="21019.68"/>
    <n v="628"/>
    <n v="0"/>
    <n v="5850"/>
    <s v="FLOW"/>
    <n v="5.7992803209793262E-2"/>
    <n v="1.0231654512635757E-2"/>
    <s v="FLOW"/>
    <s v="-"/>
    <s v="RTP"/>
    <s v="-"/>
    <m/>
    <m/>
    <m/>
    <m/>
    <s v="REPO"/>
    <s v="-"/>
    <s v="LONAVALA"/>
    <s v="-"/>
    <s v="-"/>
    <s v="-"/>
    <n v="20236.68"/>
    <n v="21019.68"/>
    <n v="147"/>
    <n v="157"/>
    <s v="FLOW"/>
    <m/>
    <m/>
    <m/>
    <m/>
    <s v="NPA"/>
    <s v="MH14KG7661"/>
    <s v="OKINAWA RIDGE PLUS"/>
    <d v="2022-07-21T00:00:00"/>
    <n v="48"/>
    <s v="02.06.26"/>
    <x v="0"/>
    <m/>
    <m/>
    <m/>
    <m/>
    <m/>
    <m/>
    <m/>
    <m/>
    <m/>
    <m/>
    <n v="1"/>
    <m/>
    <m/>
    <m/>
    <m/>
    <m/>
    <m/>
    <m/>
    <m/>
    <m/>
    <m/>
    <m/>
    <m/>
    <m/>
    <m/>
    <m/>
    <m/>
    <m/>
    <m/>
    <m/>
    <m/>
    <m/>
    <m/>
    <m/>
    <m/>
    <m/>
    <m/>
    <m/>
    <m/>
    <m/>
    <m/>
    <m/>
    <m/>
    <m/>
    <m/>
    <m/>
    <m/>
    <m/>
    <m/>
    <m/>
    <m/>
    <m/>
    <m/>
    <m/>
    <m/>
    <m/>
    <m/>
    <m/>
    <m/>
    <m/>
    <m/>
    <m/>
    <m/>
    <m/>
    <m/>
    <m/>
    <m/>
    <m/>
    <m/>
    <m/>
    <m/>
    <m/>
    <m/>
    <m/>
    <m/>
    <m/>
    <m/>
    <m/>
    <m/>
    <m/>
    <m/>
    <m/>
    <m/>
    <m/>
    <m/>
    <m/>
    <m/>
    <m/>
    <m/>
    <m/>
    <m/>
    <m/>
    <m/>
    <m/>
    <x v="1"/>
    <x v="0"/>
    <s v="ZBHT0013"/>
    <s v="Bo9ehRolNg7"/>
    <s v="Allocated"/>
    <s v="Left Message (LMCB)"/>
    <s v="Left massage "/>
    <d v="2026-06-04T00:00:00"/>
    <m/>
    <m/>
    <m/>
    <m/>
    <s v="855"/>
    <n v="3038.6800000000003"/>
    <n v="17450.68"/>
    <x v="0"/>
  </r>
  <r>
    <n v="460122210"/>
    <s v="ABHIJIT BHAGWAN ELBHAR"/>
    <m/>
    <x v="0"/>
    <m/>
    <m/>
    <m/>
    <m/>
    <n v="3674"/>
    <n v="3674"/>
    <n v="3758"/>
    <n v="7520"/>
    <x v="0"/>
    <s v="FLOW"/>
    <x v="0"/>
    <x v="8"/>
    <n v="20991.4"/>
    <n v="84"/>
    <n v="0"/>
    <n v="4489"/>
    <s v="29.05.26 26.05.26"/>
    <n v="0.22458765930858579"/>
    <n v="1.1772213938020782E-3"/>
    <s v="FLOW"/>
    <s v="-"/>
    <s v="PTP"/>
    <s v="-"/>
    <m/>
    <m/>
    <m/>
    <m/>
    <s v="-"/>
    <s v="-"/>
    <s v="AWASARI BK"/>
    <s v="-"/>
    <s v="-"/>
    <s v="-"/>
    <n v="8247"/>
    <n v="20991.4"/>
    <n v="27"/>
    <n v="37"/>
    <s v="FLOW"/>
    <m/>
    <m/>
    <m/>
    <m/>
    <s v="REGULAR"/>
    <s v="MH14LF6590"/>
    <s v="DESTINI 125 XTEC"/>
    <d v="2023-10-14T00:00:00"/>
    <n v="36"/>
    <s v="02.06.26"/>
    <x v="0"/>
    <m/>
    <m/>
    <m/>
    <m/>
    <m/>
    <m/>
    <m/>
    <m/>
    <m/>
    <m/>
    <n v="1"/>
    <m/>
    <m/>
    <m/>
    <m/>
    <m/>
    <m/>
    <m/>
    <m/>
    <m/>
    <m/>
    <m/>
    <m/>
    <m/>
    <m/>
    <m/>
    <m/>
    <m/>
    <m/>
    <m/>
    <m/>
    <m/>
    <m/>
    <m/>
    <n v="1"/>
    <m/>
    <m/>
    <m/>
    <m/>
    <m/>
    <m/>
    <m/>
    <m/>
    <m/>
    <m/>
    <m/>
    <m/>
    <m/>
    <m/>
    <m/>
    <m/>
    <m/>
    <m/>
    <m/>
    <m/>
    <m/>
    <m/>
    <m/>
    <m/>
    <m/>
    <m/>
    <m/>
    <m/>
    <m/>
    <m/>
    <m/>
    <m/>
    <m/>
    <m/>
    <m/>
    <m/>
    <m/>
    <m/>
    <m/>
    <m/>
    <m/>
    <m/>
    <m/>
    <m/>
    <m/>
    <m/>
    <m/>
    <m/>
    <m/>
    <m/>
    <m/>
    <m/>
    <m/>
    <m/>
    <m/>
    <m/>
    <m/>
    <m/>
    <m/>
    <x v="2"/>
    <x v="0"/>
    <s v="DUWT0029"/>
    <s v="G2BLIhbJKIc"/>
    <s v="Allocated"/>
    <s v="Promise To Pay (PTP)"/>
    <s v="Promise to pay 20 Jun "/>
    <d v="2026-06-20T00:00:00"/>
    <m/>
    <m/>
    <m/>
    <m/>
    <s v="172"/>
    <n v="3758"/>
    <n v="7520"/>
    <x v="0"/>
  </r>
  <r>
    <n v="459059044"/>
    <s v="IMTIYAZ RASHID SHAIKH"/>
    <m/>
    <x v="0"/>
    <m/>
    <m/>
    <m/>
    <m/>
    <n v="3911"/>
    <n v="14157"/>
    <n v="2968"/>
    <n v="18866"/>
    <x v="2"/>
    <s v="FLOW"/>
    <x v="0"/>
    <x v="7"/>
    <n v="20969.25"/>
    <n v="544"/>
    <n v="0"/>
    <n v="6213"/>
    <s v="FLOW"/>
    <n v="0.20750518781523955"/>
    <n v="6.884601413761602E-3"/>
    <s v="FLOW"/>
    <s v="-"/>
    <s v="NC"/>
    <s v="-"/>
    <m/>
    <m/>
    <m/>
    <m/>
    <s v="REPO"/>
    <s v="-"/>
    <s v="LONAVALA"/>
    <s v="-"/>
    <s v="-"/>
    <s v="-"/>
    <n v="20914"/>
    <n v="20969.25"/>
    <n v="116"/>
    <n v="126"/>
    <s v="FLOW"/>
    <m/>
    <m/>
    <m/>
    <m/>
    <s v="NPA"/>
    <s v="MH14KY1815"/>
    <s v="SUZUKI BURGMAN STREET BT BSVI"/>
    <d v="2023-07-20T00:00:00"/>
    <n v="36"/>
    <s v="02.06.26"/>
    <x v="0"/>
    <m/>
    <m/>
    <m/>
    <m/>
    <m/>
    <m/>
    <m/>
    <m/>
    <m/>
    <m/>
    <n v="1"/>
    <m/>
    <m/>
    <m/>
    <m/>
    <m/>
    <m/>
    <m/>
    <m/>
    <m/>
    <m/>
    <m/>
    <m/>
    <m/>
    <m/>
    <m/>
    <m/>
    <m/>
    <m/>
    <m/>
    <m/>
    <m/>
    <m/>
    <m/>
    <m/>
    <m/>
    <m/>
    <m/>
    <m/>
    <m/>
    <m/>
    <m/>
    <m/>
    <m/>
    <m/>
    <m/>
    <m/>
    <m/>
    <m/>
    <m/>
    <m/>
    <m/>
    <m/>
    <m/>
    <m/>
    <m/>
    <m/>
    <m/>
    <m/>
    <m/>
    <m/>
    <m/>
    <m/>
    <m/>
    <m/>
    <m/>
    <m/>
    <m/>
    <m/>
    <m/>
    <m/>
    <m/>
    <m/>
    <m/>
    <m/>
    <m/>
    <m/>
    <m/>
    <m/>
    <m/>
    <m/>
    <m/>
    <m/>
    <m/>
    <m/>
    <m/>
    <m/>
    <m/>
    <m/>
    <m/>
    <m/>
    <m/>
    <m/>
    <m/>
    <x v="1"/>
    <x v="0"/>
    <s v="ZBHT0013"/>
    <s v="A6lEjAhti7"/>
    <s v="Allocated"/>
    <s v="Refuse To Pay (RTP)"/>
    <s v="Rtp"/>
    <d v="2026-06-04T00:00:00"/>
    <m/>
    <m/>
    <m/>
    <m/>
    <s v="798"/>
    <n v="2968"/>
    <n v="18866"/>
    <x v="0"/>
  </r>
  <r>
    <n v="461252668"/>
    <s v="VIJAYALAKSHMI SAMBHAJI GARJE"/>
    <m/>
    <x v="0"/>
    <m/>
    <m/>
    <m/>
    <m/>
    <n v="3628"/>
    <n v="14463"/>
    <n v="3975"/>
    <n v="18091"/>
    <x v="2"/>
    <s v="FLOW"/>
    <x v="0"/>
    <x v="5"/>
    <n v="20580"/>
    <n v="396"/>
    <n v="0"/>
    <n v="6295"/>
    <s v="FLOW"/>
    <n v="7.4343359030198466E-2"/>
    <n v="6.7568032759976523E-3"/>
    <s v="FLOW"/>
    <s v="-"/>
    <s v="PTP"/>
    <s v="-"/>
    <m/>
    <m/>
    <m/>
    <m/>
    <s v="REPO"/>
    <s v="-"/>
    <s v="LOHEGAON"/>
    <s v="-"/>
    <s v="-"/>
    <s v="-"/>
    <n v="21154"/>
    <n v="20580"/>
    <n v="116"/>
    <n v="126"/>
    <s v="FLOW"/>
    <m/>
    <m/>
    <m/>
    <m/>
    <s v="NPA"/>
    <s v="MH12WL4609"/>
    <s v="HONDA ACTIVA 6G STD BS VI"/>
    <d v="2023-12-26T00:00:00"/>
    <n v="30"/>
    <s v="02.06.26"/>
    <x v="0"/>
    <m/>
    <m/>
    <m/>
    <m/>
    <m/>
    <m/>
    <m/>
    <m/>
    <m/>
    <m/>
    <m/>
    <m/>
    <m/>
    <m/>
    <m/>
    <m/>
    <m/>
    <m/>
    <m/>
    <m/>
    <m/>
    <m/>
    <m/>
    <m/>
    <m/>
    <m/>
    <m/>
    <m/>
    <m/>
    <m/>
    <m/>
    <m/>
    <m/>
    <m/>
    <m/>
    <m/>
    <m/>
    <m/>
    <m/>
    <m/>
    <m/>
    <m/>
    <m/>
    <m/>
    <m/>
    <m/>
    <m/>
    <m/>
    <m/>
    <m/>
    <m/>
    <m/>
    <m/>
    <m/>
    <m/>
    <m/>
    <m/>
    <m/>
    <m/>
    <m/>
    <m/>
    <m/>
    <m/>
    <m/>
    <m/>
    <m/>
    <m/>
    <m/>
    <m/>
    <m/>
    <m/>
    <m/>
    <m/>
    <m/>
    <m/>
    <m/>
    <m/>
    <m/>
    <m/>
    <m/>
    <m/>
    <m/>
    <m/>
    <m/>
    <m/>
    <m/>
    <m/>
    <m/>
    <m/>
    <m/>
    <m/>
    <m/>
    <m/>
    <m/>
    <x v="3"/>
    <x v="1"/>
    <s v="ZBHT0012"/>
    <e v="#N/A"/>
    <e v="#N/A"/>
    <e v="#N/A"/>
    <e v="#N/A"/>
    <e v="#N/A"/>
    <m/>
    <m/>
    <m/>
    <m/>
    <n v="0"/>
    <n v="3975"/>
    <n v="18091"/>
    <x v="0"/>
  </r>
  <r>
    <n v="462723868"/>
    <s v="AJAY KISHOR SHINDE"/>
    <m/>
    <x v="0"/>
    <m/>
    <m/>
    <m/>
    <m/>
    <n v="4284"/>
    <n v="21416"/>
    <n v="5179"/>
    <n v="26951"/>
    <x v="5"/>
    <s v="FLOW"/>
    <x v="0"/>
    <x v="9"/>
    <n v="20402"/>
    <n v="899"/>
    <n v="0"/>
    <n v="3600"/>
    <s v="FLOW"/>
    <n v="0.11987986864334675"/>
    <n v="9.930989214240878E-3"/>
    <s v="FLOW"/>
    <s v="-"/>
    <s v="BPTP"/>
    <s v="-"/>
    <m/>
    <m/>
    <m/>
    <m/>
    <s v="REPO"/>
    <s v="-"/>
    <s v="ALE PHATA"/>
    <s v="-"/>
    <s v="-"/>
    <s v="-"/>
    <n v="25915"/>
    <n v="20402"/>
    <n v="147"/>
    <n v="157"/>
    <s v="FLOW"/>
    <m/>
    <m/>
    <m/>
    <m/>
    <s v="NPA"/>
    <s v="MH14LN7864"/>
    <s v="PASSION PLUS I3S DRS CAST"/>
    <d v="2024-04-29T00:00:00"/>
    <n v="24"/>
    <s v="02.06.26"/>
    <x v="0"/>
    <m/>
    <m/>
    <m/>
    <m/>
    <m/>
    <m/>
    <m/>
    <m/>
    <m/>
    <m/>
    <n v="1"/>
    <m/>
    <m/>
    <m/>
    <m/>
    <m/>
    <m/>
    <m/>
    <m/>
    <m/>
    <m/>
    <m/>
    <m/>
    <m/>
    <m/>
    <m/>
    <m/>
    <m/>
    <m/>
    <m/>
    <m/>
    <m/>
    <m/>
    <m/>
    <m/>
    <m/>
    <m/>
    <m/>
    <m/>
    <m/>
    <m/>
    <m/>
    <m/>
    <m/>
    <m/>
    <m/>
    <m/>
    <m/>
    <m/>
    <m/>
    <m/>
    <m/>
    <m/>
    <m/>
    <m/>
    <m/>
    <m/>
    <m/>
    <m/>
    <m/>
    <m/>
    <m/>
    <m/>
    <m/>
    <m/>
    <m/>
    <m/>
    <m/>
    <m/>
    <m/>
    <m/>
    <m/>
    <m/>
    <m/>
    <m/>
    <m/>
    <m/>
    <m/>
    <m/>
    <m/>
    <m/>
    <m/>
    <m/>
    <m/>
    <m/>
    <m/>
    <m/>
    <m/>
    <m/>
    <m/>
    <m/>
    <m/>
    <m/>
    <m/>
    <x v="1"/>
    <x v="0"/>
    <s v="ZBHT0021"/>
    <s v="kPnGrsF7U8_7"/>
    <s v="Allocated"/>
    <s v="Door Locked (NC_DL)"/>
    <s v="Door locked "/>
    <d v="2026-06-04T00:00:00"/>
    <m/>
    <m/>
    <m/>
    <m/>
    <s v="1251"/>
    <n v="5179"/>
    <n v="26951"/>
    <x v="0"/>
  </r>
  <r>
    <n v="454987694"/>
    <s v="KAILAS SURESH SANAP"/>
    <s v="ONLINE"/>
    <x v="8"/>
    <n v="3000"/>
    <m/>
    <m/>
    <m/>
    <n v="2813"/>
    <n v="7561"/>
    <n v="2282"/>
    <n v="7731"/>
    <x v="1"/>
    <s v="STABLE"/>
    <x v="1"/>
    <x v="2"/>
    <n v="20387.71"/>
    <n v="347"/>
    <n v="0"/>
    <n v="6270.2"/>
    <s v="04.05.26"/>
    <n v="0.11591285944342501"/>
    <n v="5.3976720495241158E-3"/>
    <s v="STABLE"/>
    <s v="PAID"/>
    <s v="PAID"/>
    <s v="-"/>
    <m/>
    <m/>
    <m/>
    <m/>
    <s v="REPO"/>
    <s v="-"/>
    <s v="KHED SHIVAPUR"/>
    <s v="-"/>
    <s v="-"/>
    <s v="-"/>
    <n v="14178.2"/>
    <n v="20387.71"/>
    <n v="88"/>
    <n v="67"/>
    <s v="STABLE"/>
    <m/>
    <m/>
    <m/>
    <m/>
    <s v="REGULAR"/>
    <s v="MH12UV3228"/>
    <s v="HONDA ACTIVA 6G STD BS VI"/>
    <d v="2022-10-07T00:00:00"/>
    <n v="48"/>
    <s v="02.06.26"/>
    <x v="0"/>
    <m/>
    <m/>
    <m/>
    <m/>
    <m/>
    <m/>
    <m/>
    <n v="1"/>
    <m/>
    <m/>
    <m/>
    <m/>
    <m/>
    <m/>
    <m/>
    <m/>
    <m/>
    <m/>
    <m/>
    <m/>
    <m/>
    <m/>
    <m/>
    <m/>
    <m/>
    <m/>
    <m/>
    <m/>
    <m/>
    <m/>
    <m/>
    <m/>
    <m/>
    <m/>
    <m/>
    <m/>
    <m/>
    <m/>
    <m/>
    <m/>
    <m/>
    <m/>
    <m/>
    <m/>
    <m/>
    <m/>
    <m/>
    <m/>
    <m/>
    <m/>
    <m/>
    <m/>
    <m/>
    <m/>
    <m/>
    <m/>
    <m/>
    <m/>
    <m/>
    <m/>
    <m/>
    <m/>
    <m/>
    <m/>
    <m/>
    <m/>
    <m/>
    <m/>
    <m/>
    <m/>
    <m/>
    <m/>
    <m/>
    <m/>
    <m/>
    <m/>
    <m/>
    <m/>
    <m/>
    <m/>
    <m/>
    <m/>
    <m/>
    <m/>
    <m/>
    <m/>
    <m/>
    <m/>
    <m/>
    <m/>
    <m/>
    <m/>
    <m/>
    <m/>
    <x v="1"/>
    <x v="0"/>
    <s v="DUWT0011"/>
    <s v="ko0GlpqoFDJc"/>
    <s v="Allocated"/>
    <s v="Promise To Pay (PTP)"/>
    <s v="Customer one emi paid by netbanking paid date 02.06.2026"/>
    <d v="2026-06-20T00:00:00"/>
    <m/>
    <m/>
    <m/>
    <m/>
    <s v="357"/>
    <n v="2282"/>
    <n v="10731"/>
    <x v="1"/>
  </r>
  <r>
    <n v="460696847"/>
    <s v="MANISHA RAMDAS BATWAL"/>
    <m/>
    <x v="0"/>
    <m/>
    <m/>
    <m/>
    <m/>
    <n v="3073"/>
    <n v="3073"/>
    <n v="3116"/>
    <n v="6239"/>
    <x v="4"/>
    <s v="FLOW"/>
    <x v="0"/>
    <x v="9"/>
    <n v="20176.57"/>
    <n v="43"/>
    <n v="0"/>
    <n v="450"/>
    <s v="-"/>
    <n v="8.9031741416695204E-2"/>
    <n v="4.4673222626712026E-3"/>
    <s v="FLOW"/>
    <s v="-"/>
    <s v="-"/>
    <s v="-"/>
    <m/>
    <m/>
    <m/>
    <m/>
    <s v="-"/>
    <s v="-"/>
    <s v="JUNNAR"/>
    <s v="-"/>
    <s v="-"/>
    <s v="-"/>
    <n v="3566"/>
    <n v="20176.57"/>
    <n v="57"/>
    <n v="67"/>
    <s v="FLOW"/>
    <m/>
    <m/>
    <m/>
    <m/>
    <s v="REGULAR"/>
    <s v="MH14LF5866"/>
    <s v="HONDA SHINE DISC BSVI"/>
    <d v="2023-11-15T00:00:00"/>
    <n v="36"/>
    <s v="02.06.26"/>
    <x v="0"/>
    <m/>
    <m/>
    <m/>
    <m/>
    <m/>
    <m/>
    <m/>
    <n v="1"/>
    <m/>
    <m/>
    <m/>
    <m/>
    <m/>
    <m/>
    <m/>
    <m/>
    <n v="1"/>
    <m/>
    <m/>
    <m/>
    <m/>
    <m/>
    <m/>
    <m/>
    <m/>
    <m/>
    <m/>
    <m/>
    <m/>
    <m/>
    <m/>
    <m/>
    <m/>
    <m/>
    <n v="1"/>
    <m/>
    <m/>
    <m/>
    <m/>
    <m/>
    <m/>
    <m/>
    <m/>
    <m/>
    <m/>
    <m/>
    <m/>
    <m/>
    <m/>
    <m/>
    <m/>
    <m/>
    <m/>
    <m/>
    <m/>
    <m/>
    <m/>
    <m/>
    <m/>
    <m/>
    <m/>
    <m/>
    <m/>
    <m/>
    <m/>
    <m/>
    <m/>
    <m/>
    <m/>
    <m/>
    <m/>
    <m/>
    <m/>
    <m/>
    <m/>
    <m/>
    <m/>
    <m/>
    <m/>
    <m/>
    <m/>
    <m/>
    <m/>
    <m/>
    <m/>
    <m/>
    <m/>
    <m/>
    <m/>
    <m/>
    <m/>
    <m/>
    <m/>
    <m/>
    <x v="0"/>
    <x v="0"/>
    <s v="ZBHT0021"/>
    <s v="A2wlqcCWILc"/>
    <s v="Allocated"/>
    <s v="Promise To Pay (PTP)"/>
    <s v="Ptp"/>
    <d v="2026-06-25T00:00:00"/>
    <m/>
    <m/>
    <m/>
    <m/>
    <s v="93"/>
    <n v="3116"/>
    <n v="6239"/>
    <x v="0"/>
  </r>
  <r>
    <n v="460639769"/>
    <s v="MANGESH MARUTI GEDGULE"/>
    <m/>
    <x v="0"/>
    <m/>
    <m/>
    <m/>
    <m/>
    <n v="3040"/>
    <n v="3012"/>
    <n v="3075"/>
    <n v="6177"/>
    <x v="0"/>
    <s v="FLOW"/>
    <x v="0"/>
    <x v="9"/>
    <n v="20028.03"/>
    <n v="63"/>
    <n v="0"/>
    <n v="0"/>
    <s v="15.05.26"/>
    <n v="8.6372535417214673E-3"/>
    <n v="1.1231945173599586E-3"/>
    <s v="FLOW"/>
    <s v="-"/>
    <s v="PTP"/>
    <s v="-"/>
    <m/>
    <m/>
    <m/>
    <m/>
    <s v="-"/>
    <s v="-"/>
    <s v="JUNNAR"/>
    <s v="-"/>
    <s v="-"/>
    <s v="-"/>
    <n v="3075"/>
    <n v="20028.03"/>
    <n v="27"/>
    <n v="37"/>
    <s v="FLOW"/>
    <m/>
    <m/>
    <m/>
    <m/>
    <s v="REGULAR"/>
    <s v="MH14LF6518"/>
    <s v="SPLENDOR PLUS DRS CAST FI BLACK"/>
    <d v="2023-11-13T00:00:00"/>
    <n v="36"/>
    <s v="02.06.26"/>
    <x v="0"/>
    <m/>
    <m/>
    <m/>
    <m/>
    <m/>
    <m/>
    <m/>
    <m/>
    <m/>
    <m/>
    <m/>
    <m/>
    <m/>
    <n v="1"/>
    <m/>
    <m/>
    <m/>
    <m/>
    <m/>
    <m/>
    <m/>
    <m/>
    <m/>
    <m/>
    <m/>
    <m/>
    <m/>
    <m/>
    <m/>
    <m/>
    <m/>
    <m/>
    <m/>
    <m/>
    <m/>
    <m/>
    <m/>
    <m/>
    <m/>
    <m/>
    <m/>
    <m/>
    <m/>
    <m/>
    <m/>
    <m/>
    <m/>
    <m/>
    <m/>
    <m/>
    <m/>
    <m/>
    <m/>
    <m/>
    <m/>
    <m/>
    <m/>
    <m/>
    <m/>
    <m/>
    <m/>
    <m/>
    <m/>
    <m/>
    <m/>
    <m/>
    <m/>
    <m/>
    <m/>
    <m/>
    <m/>
    <m/>
    <m/>
    <m/>
    <m/>
    <m/>
    <m/>
    <m/>
    <m/>
    <m/>
    <m/>
    <m/>
    <m/>
    <m/>
    <m/>
    <m/>
    <m/>
    <m/>
    <m/>
    <m/>
    <m/>
    <m/>
    <m/>
    <m/>
    <x v="1"/>
    <x v="0"/>
    <s v="ZBHT0021"/>
    <s v="G6JHnjdAim"/>
    <s v="Allocated"/>
    <s v="Promise To Pay (PTP)"/>
    <s v="Ptp"/>
    <d v="2026-06-18T00:00:00"/>
    <m/>
    <m/>
    <m/>
    <m/>
    <s v="125"/>
    <n v="3075"/>
    <n v="6177"/>
    <x v="0"/>
  </r>
  <r>
    <n v="460742707"/>
    <s v="SEEMA SHRIRAM AREKAR"/>
    <m/>
    <x v="0"/>
    <m/>
    <m/>
    <m/>
    <m/>
    <n v="3521"/>
    <n v="21125"/>
    <n v="4931"/>
    <n v="26401"/>
    <x v="3"/>
    <s v="FLOW"/>
    <x v="0"/>
    <x v="3"/>
    <n v="19970.04"/>
    <n v="1411"/>
    <n v="0"/>
    <n v="6300"/>
    <s v="FLOW"/>
    <n v="0.11819456360547503"/>
    <n v="8.3888479391361868E-3"/>
    <s v="FLOW"/>
    <s v="-"/>
    <s v="MPTP"/>
    <s v="-"/>
    <m/>
    <m/>
    <m/>
    <m/>
    <s v="REPO"/>
    <s v="-"/>
    <s v="CHAKAN"/>
    <s v="-"/>
    <s v="-"/>
    <s v="-"/>
    <n v="28836"/>
    <n v="19970.04"/>
    <n v="178"/>
    <n v="188"/>
    <s v="FLOW"/>
    <m/>
    <m/>
    <m/>
    <m/>
    <s v="NPA"/>
    <s v="MH14LF8487"/>
    <s v="HONDA DIO DLX BS VI"/>
    <d v="2023-11-16T00:00:00"/>
    <n v="30"/>
    <s v="02.06.26"/>
    <x v="0"/>
    <m/>
    <m/>
    <m/>
    <m/>
    <m/>
    <m/>
    <m/>
    <m/>
    <m/>
    <m/>
    <n v="1"/>
    <m/>
    <m/>
    <m/>
    <m/>
    <m/>
    <m/>
    <m/>
    <m/>
    <m/>
    <m/>
    <m/>
    <m/>
    <m/>
    <m/>
    <m/>
    <m/>
    <m/>
    <m/>
    <m/>
    <m/>
    <m/>
    <m/>
    <m/>
    <m/>
    <m/>
    <m/>
    <m/>
    <m/>
    <m/>
    <m/>
    <m/>
    <m/>
    <m/>
    <m/>
    <m/>
    <m/>
    <m/>
    <m/>
    <m/>
    <m/>
    <m/>
    <m/>
    <m/>
    <m/>
    <m/>
    <m/>
    <m/>
    <m/>
    <m/>
    <m/>
    <m/>
    <m/>
    <m/>
    <m/>
    <m/>
    <m/>
    <m/>
    <m/>
    <m/>
    <m/>
    <m/>
    <m/>
    <m/>
    <m/>
    <m/>
    <m/>
    <m/>
    <m/>
    <m/>
    <m/>
    <m/>
    <m/>
    <m/>
    <m/>
    <m/>
    <m/>
    <m/>
    <m/>
    <m/>
    <m/>
    <m/>
    <m/>
    <m/>
    <x v="1"/>
    <x v="0"/>
    <s v="DUWT0017"/>
    <s v="Bot7Jv7_DJm"/>
    <s v="Allocated"/>
    <s v="Left Message (LMCB)"/>
    <s v="Customer not meet massage with mother "/>
    <d v="2026-06-04T00:00:00"/>
    <m/>
    <m/>
    <m/>
    <m/>
    <s v="1755"/>
    <n v="4931"/>
    <n v="26401"/>
    <x v="0"/>
  </r>
  <r>
    <n v="460558724"/>
    <s v="BHAGYASHRI KRUSHNA UKRANDE"/>
    <m/>
    <x v="0"/>
    <m/>
    <m/>
    <m/>
    <m/>
    <n v="3037"/>
    <n v="2750"/>
    <n v="2810"/>
    <n v="5924"/>
    <x v="0"/>
    <s v="FLOW"/>
    <x v="0"/>
    <x v="16"/>
    <n v="19942.22"/>
    <n v="60"/>
    <n v="0"/>
    <n v="6285"/>
    <s v="-"/>
    <n v="7.6944081191430952E-2"/>
    <n v="1.1183821957519594E-3"/>
    <s v="FLOW"/>
    <s v="-"/>
    <s v="-"/>
    <s v="-"/>
    <m/>
    <m/>
    <m/>
    <m/>
    <s v="-"/>
    <s v="-"/>
    <s v="ASHTAPUR"/>
    <s v="-"/>
    <s v="-"/>
    <s v="-"/>
    <n v="9095"/>
    <n v="19942.22"/>
    <n v="27"/>
    <n v="37"/>
    <s v="FLOW"/>
    <m/>
    <m/>
    <m/>
    <m/>
    <s v="REGULAR"/>
    <s v="MH12WG3938"/>
    <s v="SPLENDOR PLUS BS6 I3S DRS CAST FI"/>
    <d v="2023-11-09T00:00:00"/>
    <n v="36"/>
    <s v="02.06.26"/>
    <x v="0"/>
    <m/>
    <m/>
    <m/>
    <m/>
    <m/>
    <m/>
    <m/>
    <m/>
    <m/>
    <m/>
    <m/>
    <m/>
    <m/>
    <m/>
    <m/>
    <m/>
    <m/>
    <m/>
    <m/>
    <m/>
    <m/>
    <m/>
    <n v="1"/>
    <m/>
    <m/>
    <m/>
    <m/>
    <m/>
    <m/>
    <m/>
    <m/>
    <m/>
    <m/>
    <m/>
    <m/>
    <m/>
    <m/>
    <m/>
    <m/>
    <m/>
    <m/>
    <m/>
    <m/>
    <m/>
    <m/>
    <m/>
    <m/>
    <m/>
    <m/>
    <m/>
    <m/>
    <m/>
    <m/>
    <m/>
    <m/>
    <m/>
    <m/>
    <m/>
    <m/>
    <m/>
    <m/>
    <m/>
    <m/>
    <m/>
    <m/>
    <m/>
    <m/>
    <m/>
    <m/>
    <m/>
    <m/>
    <m/>
    <m/>
    <m/>
    <m/>
    <m/>
    <m/>
    <m/>
    <m/>
    <m/>
    <m/>
    <m/>
    <m/>
    <m/>
    <m/>
    <m/>
    <m/>
    <m/>
    <m/>
    <m/>
    <m/>
    <m/>
    <m/>
    <m/>
    <x v="1"/>
    <x v="0"/>
    <s v="DUWT0021"/>
    <s v="A2S7gaGufNz"/>
    <s v="Allocated"/>
    <s v="Address Not Found (NC_ANF)"/>
    <s v="Customer residence address is not found "/>
    <d v="2026-06-08T00:00:00"/>
    <m/>
    <m/>
    <m/>
    <m/>
    <s v="137"/>
    <n v="2810"/>
    <n v="5924"/>
    <x v="0"/>
  </r>
  <r>
    <n v="466434465"/>
    <s v="SUBHASH VISHNU PATIL"/>
    <m/>
    <x v="0"/>
    <m/>
    <m/>
    <m/>
    <m/>
    <n v="4146"/>
    <n v="12325"/>
    <n v="4336"/>
    <n v="16937"/>
    <x v="1"/>
    <s v="FLOW"/>
    <x v="0"/>
    <x v="7"/>
    <n v="19927"/>
    <n v="303"/>
    <n v="0"/>
    <n v="3150"/>
    <s v="FLOW"/>
    <n v="5.6947676553658184E-2"/>
    <n v="5.2756984933995561E-3"/>
    <s v="FLOW"/>
    <s v="-"/>
    <s v="NC"/>
    <s v="-"/>
    <m/>
    <m/>
    <m/>
    <m/>
    <s v="REPO"/>
    <s v="-"/>
    <s v="MAVAL"/>
    <s v="-"/>
    <s v="-"/>
    <s v="-"/>
    <n v="15778"/>
    <n v="19927"/>
    <n v="87"/>
    <n v="97"/>
    <s v="FLOW"/>
    <m/>
    <m/>
    <m/>
    <m/>
    <s v="NPA"/>
    <s v="MH14LW0799"/>
    <s v="CLASSIC 350 DARK STEALTH BLACK"/>
    <d v="2025-07-01T00:00:00"/>
    <n v="12"/>
    <s v="02.06.26"/>
    <x v="0"/>
    <m/>
    <m/>
    <m/>
    <m/>
    <m/>
    <m/>
    <m/>
    <m/>
    <m/>
    <m/>
    <n v="1"/>
    <m/>
    <m/>
    <m/>
    <m/>
    <m/>
    <m/>
    <m/>
    <m/>
    <m/>
    <m/>
    <m/>
    <m/>
    <m/>
    <m/>
    <m/>
    <m/>
    <m/>
    <m/>
    <m/>
    <m/>
    <m/>
    <m/>
    <m/>
    <m/>
    <m/>
    <m/>
    <m/>
    <m/>
    <m/>
    <m/>
    <m/>
    <m/>
    <m/>
    <m/>
    <m/>
    <m/>
    <m/>
    <m/>
    <m/>
    <m/>
    <m/>
    <m/>
    <m/>
    <m/>
    <m/>
    <m/>
    <m/>
    <m/>
    <m/>
    <m/>
    <m/>
    <m/>
    <m/>
    <m/>
    <m/>
    <m/>
    <m/>
    <m/>
    <m/>
    <m/>
    <m/>
    <m/>
    <m/>
    <m/>
    <m/>
    <m/>
    <m/>
    <m/>
    <m/>
    <m/>
    <m/>
    <m/>
    <m/>
    <m/>
    <m/>
    <m/>
    <m/>
    <m/>
    <m/>
    <m/>
    <m/>
    <m/>
    <m/>
    <x v="1"/>
    <x v="0"/>
    <s v="ZBHT0013"/>
    <s v="AovXFk1dmsz"/>
    <s v="Allocated"/>
    <s v="Door Locked (NC_DL)"/>
    <s v="Door lock "/>
    <d v="2026-06-04T00:00:00"/>
    <m/>
    <m/>
    <m/>
    <m/>
    <s v="466"/>
    <n v="4336"/>
    <n v="16937"/>
    <x v="1"/>
  </r>
  <r>
    <n v="96668452"/>
    <s v="ARCHANA VINOD LONARI"/>
    <s v="ONLINE"/>
    <x v="3"/>
    <n v="13232"/>
    <m/>
    <m/>
    <s v="CBC COLL"/>
    <n v="3468"/>
    <n v="3468"/>
    <n v="3468"/>
    <n v="-6250"/>
    <x v="0"/>
    <s v="RB"/>
    <x v="1"/>
    <x v="1"/>
    <n v="19859.43"/>
    <n v="0"/>
    <n v="6250"/>
    <n v="5800"/>
    <s v="-"/>
    <n v="8.0586810228168628E-3"/>
    <n v="1.1137392391510239E-3"/>
    <s v="RB"/>
    <s v="PAID"/>
    <s v="-"/>
    <s v="-"/>
    <m/>
    <m/>
    <m/>
    <m/>
    <m/>
    <m/>
    <s v="CHINCHWAD"/>
    <m/>
    <m/>
    <m/>
    <n v="9268"/>
    <n v="19859.43"/>
    <n v="26"/>
    <n v="36"/>
    <s v="FLOW"/>
    <m/>
    <m/>
    <m/>
    <m/>
    <s v="-"/>
    <s v="MH14HY1500"/>
    <s v="JAWA 42 DOUBLE"/>
    <d v="2019-11-30T00:00:00"/>
    <n v="82"/>
    <s v="10.06.26"/>
    <x v="0"/>
    <m/>
    <m/>
    <m/>
    <m/>
    <m/>
    <m/>
    <m/>
    <m/>
    <m/>
    <m/>
    <m/>
    <m/>
    <m/>
    <m/>
    <m/>
    <m/>
    <m/>
    <m/>
    <m/>
    <m/>
    <m/>
    <m/>
    <m/>
    <m/>
    <m/>
    <m/>
    <m/>
    <m/>
    <m/>
    <m/>
    <m/>
    <n v="1"/>
    <m/>
    <m/>
    <m/>
    <m/>
    <m/>
    <m/>
    <m/>
    <m/>
    <m/>
    <m/>
    <m/>
    <m/>
    <m/>
    <m/>
    <m/>
    <m/>
    <m/>
    <m/>
    <m/>
    <m/>
    <m/>
    <m/>
    <m/>
    <m/>
    <m/>
    <m/>
    <m/>
    <m/>
    <m/>
    <m/>
    <m/>
    <m/>
    <m/>
    <m/>
    <m/>
    <m/>
    <m/>
    <m/>
    <m/>
    <m/>
    <m/>
    <m/>
    <m/>
    <m/>
    <m/>
    <m/>
    <m/>
    <m/>
    <m/>
    <m/>
    <m/>
    <m/>
    <m/>
    <m/>
    <m/>
    <m/>
    <m/>
    <m/>
    <m/>
    <m/>
    <m/>
    <m/>
    <x v="1"/>
    <x v="0"/>
    <s v="ZBHT0011"/>
    <s v="BP3F3oJ4yS"/>
    <s v="Allocated"/>
    <m/>
    <m/>
    <m/>
    <m/>
    <m/>
    <m/>
    <m/>
    <s v="46"/>
    <n v="3468"/>
    <n v="6982"/>
    <x v="2"/>
  </r>
  <r>
    <n v="462726617"/>
    <s v="DNYANESHWAR HARIBHAU NAMDAS"/>
    <m/>
    <x v="0"/>
    <m/>
    <m/>
    <m/>
    <m/>
    <n v="4322"/>
    <n v="20703"/>
    <n v="4701"/>
    <n v="26733"/>
    <x v="5"/>
    <s v="FLOW"/>
    <x v="0"/>
    <x v="2"/>
    <n v="19854"/>
    <n v="1286"/>
    <n v="0"/>
    <n v="5834"/>
    <s v="FLOW"/>
    <n v="0.22984713324916953"/>
    <n v="9.6642417341210856E-3"/>
    <s v="FLOW"/>
    <s v="-"/>
    <s v="NC"/>
    <s v="-"/>
    <m/>
    <m/>
    <m/>
    <m/>
    <s v="REPO"/>
    <s v="-"/>
    <s v="BHOR"/>
    <s v="-"/>
    <s v="-"/>
    <s v="-"/>
    <n v="27823"/>
    <n v="19854"/>
    <n v="147"/>
    <n v="157"/>
    <s v="FLOW"/>
    <m/>
    <m/>
    <m/>
    <m/>
    <s v="NPA"/>
    <s v="MH12WV1302"/>
    <s v="SPLENDORPLUS I3S DRS C FI BLACKACNT"/>
    <d v="2024-04-29T00:00:00"/>
    <n v="24"/>
    <s v="02.06.26"/>
    <x v="0"/>
    <m/>
    <m/>
    <m/>
    <m/>
    <m/>
    <m/>
    <m/>
    <m/>
    <m/>
    <m/>
    <m/>
    <m/>
    <m/>
    <m/>
    <m/>
    <m/>
    <m/>
    <m/>
    <m/>
    <m/>
    <m/>
    <m/>
    <n v="1"/>
    <m/>
    <m/>
    <m/>
    <m/>
    <m/>
    <m/>
    <m/>
    <m/>
    <m/>
    <m/>
    <m/>
    <m/>
    <m/>
    <m/>
    <m/>
    <m/>
    <m/>
    <m/>
    <m/>
    <m/>
    <m/>
    <m/>
    <m/>
    <m/>
    <m/>
    <m/>
    <m/>
    <m/>
    <m/>
    <m/>
    <m/>
    <m/>
    <m/>
    <m/>
    <m/>
    <m/>
    <m/>
    <m/>
    <m/>
    <m/>
    <m/>
    <m/>
    <m/>
    <m/>
    <m/>
    <m/>
    <m/>
    <m/>
    <m/>
    <m/>
    <m/>
    <m/>
    <m/>
    <m/>
    <m/>
    <m/>
    <m/>
    <m/>
    <m/>
    <m/>
    <m/>
    <m/>
    <m/>
    <m/>
    <m/>
    <m/>
    <m/>
    <m/>
    <m/>
    <m/>
    <m/>
    <x v="1"/>
    <x v="0"/>
    <s v="DUWT0011"/>
    <s v="APBa5o2BRec"/>
    <s v="Allocated"/>
    <s v="Shifted (NC_SFTD)"/>
    <s v="Customer care address visit customer shifted on work address "/>
    <d v="2026-06-08T00:00:00"/>
    <m/>
    <m/>
    <m/>
    <m/>
    <s v="1708"/>
    <n v="4701"/>
    <n v="26733"/>
    <x v="0"/>
  </r>
  <r>
    <n v="461649431"/>
    <s v="SHAILESH JADHAV"/>
    <m/>
    <x v="0"/>
    <m/>
    <m/>
    <m/>
    <m/>
    <n v="3468"/>
    <n v="10200"/>
    <n v="3606"/>
    <n v="14177"/>
    <x v="1"/>
    <s v="FLOW"/>
    <x v="0"/>
    <x v="16"/>
    <n v="19659"/>
    <n v="342"/>
    <n v="0"/>
    <n v="4689"/>
    <s v="FLOW"/>
    <n v="1"/>
    <n v="5.2047451538988244E-3"/>
    <s v="FLOW"/>
    <s v="-"/>
    <s v="NC"/>
    <s v="-"/>
    <m/>
    <m/>
    <m/>
    <m/>
    <s v="REPO"/>
    <s v="-"/>
    <s v="WAGHOLI"/>
    <s v="-"/>
    <s v="-"/>
    <s v="-"/>
    <n v="15231"/>
    <n v="19659"/>
    <n v="88"/>
    <n v="98"/>
    <s v="FLOW"/>
    <m/>
    <m/>
    <m/>
    <m/>
    <s v="REGULAR"/>
    <s v="MH02GD8528"/>
    <s v="SPLENDOR PLUS I3S BS6 FI DRUM SELF"/>
    <d v="2024-01-25T00:00:00"/>
    <n v="30"/>
    <s v="02.06.26"/>
    <x v="0"/>
    <m/>
    <m/>
    <m/>
    <m/>
    <n v="1"/>
    <m/>
    <m/>
    <m/>
    <m/>
    <m/>
    <m/>
    <m/>
    <m/>
    <m/>
    <m/>
    <m/>
    <m/>
    <m/>
    <m/>
    <m/>
    <m/>
    <m/>
    <m/>
    <m/>
    <m/>
    <m/>
    <m/>
    <m/>
    <m/>
    <m/>
    <m/>
    <m/>
    <m/>
    <m/>
    <m/>
    <m/>
    <m/>
    <m/>
    <m/>
    <m/>
    <m/>
    <m/>
    <m/>
    <m/>
    <m/>
    <m/>
    <m/>
    <m/>
    <m/>
    <m/>
    <m/>
    <m/>
    <m/>
    <m/>
    <m/>
    <m/>
    <m/>
    <m/>
    <m/>
    <m/>
    <m/>
    <m/>
    <m/>
    <m/>
    <m/>
    <m/>
    <m/>
    <m/>
    <m/>
    <m/>
    <m/>
    <m/>
    <m/>
    <m/>
    <m/>
    <m/>
    <m/>
    <m/>
    <m/>
    <m/>
    <m/>
    <m/>
    <m/>
    <m/>
    <m/>
    <m/>
    <m/>
    <m/>
    <m/>
    <m/>
    <m/>
    <m/>
    <m/>
    <m/>
    <x v="1"/>
    <x v="0"/>
    <s v="DUWT0021"/>
    <s v="B6vAQcj_DJc"/>
    <s v="Allocated"/>
    <s v="Address Not Found (NC_ANF)"/>
    <s v="Customer residence address is not found "/>
    <d v="2026-06-02T00:00:00"/>
    <m/>
    <m/>
    <m/>
    <m/>
    <s v="509"/>
    <n v="3606"/>
    <n v="14177"/>
    <x v="1"/>
  </r>
  <r>
    <n v="460112492"/>
    <s v="AXYE MANOHR BHOIR"/>
    <s v="ONLINE"/>
    <x v="2"/>
    <n v="3303"/>
    <m/>
    <m/>
    <m/>
    <n v="3292"/>
    <n v="4042"/>
    <n v="873"/>
    <n v="4158"/>
    <x v="4"/>
    <s v="STABLE"/>
    <x v="1"/>
    <x v="10"/>
    <n v="19559.990000000002"/>
    <n v="123"/>
    <n v="0"/>
    <n v="6300"/>
    <s v="11.05.26"/>
    <n v="6.7637862961954134E-2"/>
    <n v="4.3308044323007383E-3"/>
    <s v="STABLE"/>
    <s v="PAID"/>
    <s v="PAID"/>
    <s v="-"/>
    <m/>
    <m/>
    <m/>
    <m/>
    <s v="-"/>
    <s v="-"/>
    <s v="AMBOLI "/>
    <s v="-"/>
    <s v="-"/>
    <s v="-"/>
    <n v="10465"/>
    <n v="19559.990000000002"/>
    <n v="57"/>
    <n v="37"/>
    <s v="STABLE"/>
    <m/>
    <m/>
    <m/>
    <m/>
    <s v="NPA"/>
    <s v="MH14LC6073"/>
    <s v="HF DELUXE BS6 I3S DRUM SELF CAST"/>
    <d v="2023-10-13T00:00:00"/>
    <n v="36"/>
    <s v="02.06.26"/>
    <x v="0"/>
    <m/>
    <m/>
    <m/>
    <m/>
    <m/>
    <m/>
    <m/>
    <m/>
    <m/>
    <m/>
    <m/>
    <m/>
    <m/>
    <m/>
    <m/>
    <m/>
    <n v="1"/>
    <m/>
    <m/>
    <m/>
    <m/>
    <m/>
    <m/>
    <m/>
    <m/>
    <m/>
    <m/>
    <m/>
    <m/>
    <m/>
    <m/>
    <m/>
    <m/>
    <m/>
    <m/>
    <m/>
    <m/>
    <m/>
    <m/>
    <m/>
    <m/>
    <m/>
    <m/>
    <m/>
    <m/>
    <m/>
    <m/>
    <m/>
    <m/>
    <m/>
    <m/>
    <m/>
    <m/>
    <m/>
    <m/>
    <m/>
    <m/>
    <m/>
    <m/>
    <m/>
    <m/>
    <m/>
    <m/>
    <m/>
    <m/>
    <m/>
    <m/>
    <m/>
    <m/>
    <m/>
    <m/>
    <m/>
    <m/>
    <m/>
    <m/>
    <m/>
    <m/>
    <m/>
    <m/>
    <m/>
    <m/>
    <m/>
    <m/>
    <m/>
    <m/>
    <m/>
    <m/>
    <m/>
    <m/>
    <m/>
    <m/>
    <m/>
    <m/>
    <m/>
    <x v="1"/>
    <x v="0"/>
    <s v="ZBHT0010"/>
    <s v="A6BLyHr0GWm"/>
    <s v="Allocated"/>
    <s v="Promise To Pay (PTP)"/>
    <s v="Ptp "/>
    <d v="2026-06-08T00:00:00"/>
    <m/>
    <m/>
    <m/>
    <m/>
    <s v="127"/>
    <n v="873"/>
    <n v="7461"/>
    <x v="0"/>
  </r>
  <r>
    <n v="464230553"/>
    <s v="SAKSHI SANJAY SHIRSAT"/>
    <s v="ONLINE"/>
    <x v="5"/>
    <n v="3650"/>
    <m/>
    <m/>
    <m/>
    <n v="3438"/>
    <n v="3265"/>
    <n v="3362"/>
    <n v="3117"/>
    <x v="0"/>
    <s v="STABLE"/>
    <x v="1"/>
    <x v="9"/>
    <n v="19517"/>
    <n v="97"/>
    <n v="0"/>
    <n v="4500"/>
    <s v="11.05.26"/>
    <n v="8.4168676287072614E-3"/>
    <n v="1.0945353784328419E-3"/>
    <s v="STABLE"/>
    <s v="PAID"/>
    <s v="PTP"/>
    <s v="-"/>
    <m/>
    <m/>
    <m/>
    <m/>
    <s v="-"/>
    <s v="-"/>
    <s v="NARAYAN GAON"/>
    <s v="-"/>
    <s v="-"/>
    <s v="-"/>
    <n v="7862"/>
    <n v="19517"/>
    <n v="27"/>
    <n v="6"/>
    <s v="STABLE"/>
    <m/>
    <m/>
    <m/>
    <m/>
    <s v="REGULAR"/>
    <s v="MH14LW2528"/>
    <s v="BAJAJ PLATINA 100 ES ALLOY DRUM CBS"/>
    <d v="2024-10-07T00:00:00"/>
    <n v="24"/>
    <s v="02.06.26"/>
    <x v="0"/>
    <m/>
    <m/>
    <m/>
    <m/>
    <m/>
    <m/>
    <m/>
    <m/>
    <m/>
    <m/>
    <m/>
    <m/>
    <m/>
    <m/>
    <m/>
    <m/>
    <n v="2"/>
    <m/>
    <m/>
    <m/>
    <m/>
    <m/>
    <m/>
    <m/>
    <m/>
    <m/>
    <m/>
    <m/>
    <m/>
    <m/>
    <m/>
    <m/>
    <m/>
    <m/>
    <m/>
    <m/>
    <m/>
    <m/>
    <m/>
    <m/>
    <m/>
    <m/>
    <m/>
    <m/>
    <m/>
    <m/>
    <m/>
    <m/>
    <m/>
    <m/>
    <m/>
    <m/>
    <m/>
    <m/>
    <m/>
    <m/>
    <m/>
    <m/>
    <m/>
    <m/>
    <m/>
    <m/>
    <m/>
    <m/>
    <m/>
    <m/>
    <m/>
    <m/>
    <m/>
    <m/>
    <m/>
    <m/>
    <m/>
    <m/>
    <m/>
    <m/>
    <m/>
    <m/>
    <m/>
    <m/>
    <m/>
    <m/>
    <m/>
    <m/>
    <m/>
    <m/>
    <m/>
    <m/>
    <m/>
    <m/>
    <m/>
    <m/>
    <m/>
    <m/>
    <x v="2"/>
    <x v="0"/>
    <s v="ZBHT0021"/>
    <s v="kPGGP2-3kNm"/>
    <s v="Allocated"/>
    <s v="Payment (PAID)"/>
    <s v="Payment (PAID)"/>
    <d v="2026-06-06T00:00:00"/>
    <m/>
    <m/>
    <m/>
    <m/>
    <s v="64"/>
    <n v="3362"/>
    <n v="6767"/>
    <x v="0"/>
  </r>
  <r>
    <n v="460543663"/>
    <s v="LATABAI NANA PAIKE"/>
    <m/>
    <x v="0"/>
    <m/>
    <m/>
    <m/>
    <m/>
    <n v="2968"/>
    <n v="2921"/>
    <n v="2969"/>
    <n v="6000"/>
    <x v="0"/>
    <s v="FLOW"/>
    <x v="0"/>
    <x v="0"/>
    <n v="19483.78"/>
    <n v="48"/>
    <n v="0"/>
    <n v="3139"/>
    <s v="-"/>
    <n v="1.6507033474420472E-2"/>
    <n v="1.0926723633551383E-3"/>
    <s v="FLOW"/>
    <s v="-"/>
    <s v="-"/>
    <s v="-"/>
    <m/>
    <m/>
    <m/>
    <m/>
    <m/>
    <m/>
    <s v="PASHAN"/>
    <m/>
    <m/>
    <m/>
    <n v="6108"/>
    <n v="19483.78"/>
    <n v="27"/>
    <n v="37"/>
    <s v="FLOW"/>
    <m/>
    <m/>
    <m/>
    <m/>
    <s v="-"/>
    <s v="MH12WF0445"/>
    <s v="SPLENDOR PLUS DRS CAST FI BLACK"/>
    <d v="2023-11-08T00:00:00"/>
    <n v="36"/>
    <s v="10.06.26"/>
    <x v="0"/>
    <m/>
    <m/>
    <m/>
    <m/>
    <m/>
    <m/>
    <m/>
    <m/>
    <m/>
    <m/>
    <m/>
    <m/>
    <m/>
    <m/>
    <m/>
    <m/>
    <m/>
    <m/>
    <m/>
    <m/>
    <m/>
    <m/>
    <m/>
    <m/>
    <m/>
    <m/>
    <m/>
    <m/>
    <m/>
    <m/>
    <m/>
    <m/>
    <m/>
    <m/>
    <m/>
    <m/>
    <m/>
    <m/>
    <m/>
    <m/>
    <m/>
    <m/>
    <m/>
    <m/>
    <m/>
    <m/>
    <m/>
    <m/>
    <m/>
    <m/>
    <m/>
    <m/>
    <m/>
    <m/>
    <m/>
    <m/>
    <m/>
    <m/>
    <m/>
    <m/>
    <m/>
    <m/>
    <m/>
    <m/>
    <m/>
    <m/>
    <m/>
    <m/>
    <m/>
    <m/>
    <m/>
    <m/>
    <m/>
    <m/>
    <m/>
    <m/>
    <m/>
    <m/>
    <m/>
    <m/>
    <m/>
    <m/>
    <m/>
    <m/>
    <m/>
    <m/>
    <m/>
    <m/>
    <m/>
    <m/>
    <m/>
    <m/>
    <m/>
    <m/>
    <x v="3"/>
    <x v="1"/>
    <s v="DUWT0031"/>
    <s v="B6yIyp5ybm"/>
    <s v="Allocated"/>
    <m/>
    <m/>
    <m/>
    <m/>
    <m/>
    <m/>
    <m/>
    <s v="111"/>
    <n v="2969"/>
    <n v="6000"/>
    <x v="2"/>
  </r>
  <r>
    <n v="459425260"/>
    <s v="SAMPADA GULAB TALAWADE"/>
    <m/>
    <x v="0"/>
    <m/>
    <m/>
    <m/>
    <m/>
    <n v="3418"/>
    <n v="10209"/>
    <n v="3624"/>
    <n v="14046"/>
    <x v="1"/>
    <s v="FLOW"/>
    <x v="0"/>
    <x v="7"/>
    <n v="19377.32"/>
    <n v="251"/>
    <n v="0"/>
    <n v="3851"/>
    <s v="FLOW"/>
    <n v="5.5376792885870017E-2"/>
    <n v="5.1301700170683535E-3"/>
    <s v="FLOW"/>
    <s v="-"/>
    <s v="RTP"/>
    <s v="-"/>
    <m/>
    <m/>
    <m/>
    <m/>
    <s v="REPO"/>
    <s v="-"/>
    <s v="KONDIVADE"/>
    <s v="-"/>
    <s v="-"/>
    <s v="-"/>
    <n v="14311"/>
    <n v="19377.32"/>
    <n v="88"/>
    <n v="98"/>
    <s v="FLOW"/>
    <m/>
    <m/>
    <m/>
    <m/>
    <s v="NPA"/>
    <s v="MH14KY9802"/>
    <s v="HONDA ACTIVA 6G DLX BS VI"/>
    <d v="2023-08-17T00:00:00"/>
    <n v="36"/>
    <s v="02.06.26"/>
    <x v="0"/>
    <m/>
    <m/>
    <m/>
    <m/>
    <m/>
    <m/>
    <m/>
    <m/>
    <m/>
    <m/>
    <n v="1"/>
    <m/>
    <m/>
    <m/>
    <m/>
    <m/>
    <m/>
    <m/>
    <m/>
    <m/>
    <m/>
    <m/>
    <m/>
    <m/>
    <m/>
    <m/>
    <m/>
    <m/>
    <m/>
    <m/>
    <m/>
    <m/>
    <m/>
    <m/>
    <m/>
    <m/>
    <m/>
    <m/>
    <m/>
    <m/>
    <m/>
    <m/>
    <m/>
    <m/>
    <m/>
    <m/>
    <m/>
    <m/>
    <m/>
    <m/>
    <m/>
    <m/>
    <m/>
    <m/>
    <m/>
    <m/>
    <m/>
    <m/>
    <m/>
    <m/>
    <m/>
    <m/>
    <m/>
    <m/>
    <m/>
    <m/>
    <m/>
    <m/>
    <m/>
    <m/>
    <m/>
    <m/>
    <m/>
    <m/>
    <m/>
    <m/>
    <m/>
    <m/>
    <m/>
    <m/>
    <m/>
    <m/>
    <m/>
    <m/>
    <m/>
    <m/>
    <m/>
    <m/>
    <m/>
    <m/>
    <m/>
    <m/>
    <m/>
    <m/>
    <x v="1"/>
    <x v="0"/>
    <s v="ZBHT0013"/>
    <s v="AoDoEYnJ3Cz"/>
    <s v="Allocated"/>
    <s v="Promise To Pay (PTP)"/>
    <s v="Ptp son"/>
    <d v="2026-06-10T00:00:00"/>
    <m/>
    <m/>
    <m/>
    <m/>
    <s v="419"/>
    <n v="3624"/>
    <n v="14046"/>
    <x v="1"/>
  </r>
  <r>
    <n v="460591015"/>
    <s v="RANGNATH BABAN BICHARE"/>
    <s v="COLLECT"/>
    <x v="3"/>
    <n v="3500"/>
    <m/>
    <m/>
    <m/>
    <n v="2951"/>
    <n v="2399"/>
    <n v="2450"/>
    <n v="1975"/>
    <x v="0"/>
    <s v="STABLE"/>
    <x v="1"/>
    <x v="9"/>
    <n v="19187.439999999999"/>
    <n v="51"/>
    <n v="0"/>
    <n v="1350"/>
    <s v="-"/>
    <n v="8.274742153699997E-3"/>
    <n v="1.0760532818341675E-3"/>
    <s v="STABLE"/>
    <s v="PAID"/>
    <s v="-"/>
    <s v="-"/>
    <m/>
    <m/>
    <m/>
    <m/>
    <m/>
    <m/>
    <s v="JUNNAR"/>
    <m/>
    <m/>
    <m/>
    <n v="3800"/>
    <n v="19187.439999999999"/>
    <n v="27"/>
    <n v="37"/>
    <s v="FLOW"/>
    <m/>
    <m/>
    <m/>
    <m/>
    <s v="-"/>
    <s v="MH14LF6602"/>
    <s v="SPLENDOR PLUS BS6 DRK CAST FI"/>
    <d v="2023-11-10T00:00:00"/>
    <n v="36"/>
    <s v="10.06.26"/>
    <x v="0"/>
    <m/>
    <m/>
    <m/>
    <m/>
    <m/>
    <m/>
    <m/>
    <m/>
    <m/>
    <m/>
    <m/>
    <m/>
    <m/>
    <m/>
    <m/>
    <m/>
    <m/>
    <m/>
    <m/>
    <m/>
    <m/>
    <m/>
    <m/>
    <m/>
    <m/>
    <m/>
    <m/>
    <m/>
    <m/>
    <m/>
    <m/>
    <n v="2"/>
    <m/>
    <m/>
    <m/>
    <m/>
    <m/>
    <m/>
    <m/>
    <m/>
    <m/>
    <m/>
    <m/>
    <m/>
    <m/>
    <m/>
    <m/>
    <m/>
    <m/>
    <m/>
    <m/>
    <m/>
    <m/>
    <m/>
    <m/>
    <m/>
    <m/>
    <m/>
    <m/>
    <m/>
    <m/>
    <m/>
    <m/>
    <m/>
    <m/>
    <m/>
    <m/>
    <m/>
    <m/>
    <m/>
    <m/>
    <m/>
    <m/>
    <m/>
    <m/>
    <m/>
    <m/>
    <m/>
    <m/>
    <m/>
    <m/>
    <m/>
    <m/>
    <m/>
    <m/>
    <m/>
    <m/>
    <m/>
    <m/>
    <m/>
    <m/>
    <m/>
    <m/>
    <m/>
    <x v="2"/>
    <x v="0"/>
    <s v="ZBHT0021"/>
    <s v="GPTltnfX3c"/>
    <s v="Allocated"/>
    <m/>
    <m/>
    <m/>
    <m/>
    <m/>
    <m/>
    <m/>
    <s v="125"/>
    <n v="2450"/>
    <n v="5475"/>
    <x v="2"/>
  </r>
  <r>
    <n v="463788352"/>
    <s v="HUSEN YAKUB SHAIKH"/>
    <m/>
    <x v="0"/>
    <m/>
    <m/>
    <m/>
    <m/>
    <n v="4925"/>
    <n v="4925"/>
    <n v="4925"/>
    <n v="9932"/>
    <x v="0"/>
    <s v="FLOW"/>
    <x v="0"/>
    <x v="12"/>
    <n v="18909"/>
    <n v="0"/>
    <n v="0"/>
    <n v="450"/>
    <s v="-"/>
    <n v="1.8686496891671369E-2"/>
    <n v="1.0604380525073838E-3"/>
    <s v="FLOW"/>
    <s v="-"/>
    <s v="-"/>
    <s v="-"/>
    <m/>
    <m/>
    <m/>
    <m/>
    <m/>
    <m/>
    <s v="WAKAD"/>
    <m/>
    <m/>
    <m/>
    <n v="5375"/>
    <n v="18909"/>
    <n v="27"/>
    <n v="37"/>
    <s v="FLOW"/>
    <m/>
    <m/>
    <m/>
    <m/>
    <s v="-"/>
    <s v="MH14LT5162"/>
    <s v="HONDA ACTIVA 6G DLX BS VI"/>
    <d v="2024-08-17T00:00:00"/>
    <n v="24"/>
    <s v="10.06.26"/>
    <x v="0"/>
    <m/>
    <m/>
    <m/>
    <m/>
    <m/>
    <m/>
    <m/>
    <m/>
    <m/>
    <m/>
    <m/>
    <m/>
    <m/>
    <m/>
    <m/>
    <m/>
    <m/>
    <m/>
    <m/>
    <m/>
    <m/>
    <m/>
    <m/>
    <m/>
    <m/>
    <m/>
    <m/>
    <m/>
    <m/>
    <m/>
    <m/>
    <n v="1"/>
    <m/>
    <m/>
    <m/>
    <m/>
    <m/>
    <m/>
    <m/>
    <m/>
    <m/>
    <m/>
    <m/>
    <m/>
    <m/>
    <m/>
    <m/>
    <m/>
    <m/>
    <m/>
    <m/>
    <m/>
    <m/>
    <m/>
    <m/>
    <m/>
    <m/>
    <m/>
    <m/>
    <m/>
    <m/>
    <m/>
    <m/>
    <m/>
    <m/>
    <m/>
    <m/>
    <m/>
    <m/>
    <m/>
    <m/>
    <m/>
    <m/>
    <m/>
    <m/>
    <m/>
    <m/>
    <m/>
    <m/>
    <m/>
    <m/>
    <m/>
    <m/>
    <m/>
    <m/>
    <m/>
    <m/>
    <m/>
    <m/>
    <m/>
    <m/>
    <m/>
    <m/>
    <m/>
    <x v="1"/>
    <x v="0"/>
    <s v="DUWT0030"/>
    <s v="AoAmcZBuky1"/>
    <s v="Allocated"/>
    <m/>
    <m/>
    <m/>
    <m/>
    <m/>
    <m/>
    <m/>
    <s v="82"/>
    <n v="4925"/>
    <n v="9932"/>
    <x v="2"/>
  </r>
  <r>
    <n v="460198610"/>
    <s v="BARDE NILESH"/>
    <m/>
    <x v="0"/>
    <m/>
    <m/>
    <m/>
    <m/>
    <n v="6682"/>
    <n v="19142"/>
    <n v="94"/>
    <n v="27093"/>
    <x v="2"/>
    <s v="FLOW"/>
    <x v="0"/>
    <x v="6"/>
    <n v="18860.18"/>
    <n v="998"/>
    <n v="0"/>
    <n v="4477"/>
    <s v="FLOW"/>
    <n v="9.8247333269329065E-2"/>
    <n v="6.1921538391596408E-3"/>
    <s v="FLOW"/>
    <s v="-"/>
    <s v="NC"/>
    <s v="-"/>
    <m/>
    <m/>
    <m/>
    <m/>
    <s v="REPO"/>
    <s v="-"/>
    <s v="SHIRUR"/>
    <s v="-"/>
    <s v="-"/>
    <s v="-"/>
    <n v="24617"/>
    <n v="18860.18"/>
    <n v="116"/>
    <n v="126"/>
    <s v="FLOW"/>
    <m/>
    <m/>
    <m/>
    <m/>
    <s v="NPA"/>
    <s v="MH17CZ6755"/>
    <s v="YAMAHA R15 V3"/>
    <d v="2023-10-19T00:00:00"/>
    <n v="30"/>
    <s v="02.06.26"/>
    <x v="0"/>
    <m/>
    <m/>
    <m/>
    <m/>
    <m/>
    <m/>
    <m/>
    <m/>
    <m/>
    <m/>
    <m/>
    <m/>
    <m/>
    <n v="1"/>
    <m/>
    <m/>
    <m/>
    <m/>
    <m/>
    <m/>
    <m/>
    <m/>
    <m/>
    <m/>
    <m/>
    <m/>
    <m/>
    <m/>
    <m/>
    <m/>
    <m/>
    <m/>
    <m/>
    <m/>
    <m/>
    <m/>
    <m/>
    <m/>
    <m/>
    <m/>
    <m/>
    <m/>
    <m/>
    <m/>
    <m/>
    <m/>
    <m/>
    <m/>
    <m/>
    <m/>
    <m/>
    <m/>
    <m/>
    <m/>
    <m/>
    <m/>
    <m/>
    <m/>
    <m/>
    <m/>
    <m/>
    <m/>
    <m/>
    <m/>
    <m/>
    <m/>
    <m/>
    <m/>
    <m/>
    <m/>
    <m/>
    <m/>
    <m/>
    <m/>
    <m/>
    <m/>
    <m/>
    <m/>
    <m/>
    <m/>
    <m/>
    <m/>
    <m/>
    <m/>
    <m/>
    <m/>
    <m/>
    <m/>
    <m/>
    <m/>
    <m/>
    <m/>
    <m/>
    <m/>
    <x v="1"/>
    <x v="0"/>
    <s v="ZBHT0024"/>
    <s v="AoHsygUcs7"/>
    <s v="Allocated"/>
    <s v="Door Locked (NC_DL)"/>
    <s v="Door lock "/>
    <d v="2026-06-05T00:00:00"/>
    <m/>
    <m/>
    <m/>
    <m/>
    <s v="1269"/>
    <n v="94"/>
    <n v="27093"/>
    <x v="0"/>
  </r>
  <r>
    <n v="460405924"/>
    <s v="VITTHAL MASA MANE"/>
    <m/>
    <x v="0"/>
    <m/>
    <m/>
    <m/>
    <m/>
    <n v="2843"/>
    <n v="2777"/>
    <n v="2843"/>
    <n v="5741"/>
    <x v="0"/>
    <s v="FLOW"/>
    <x v="0"/>
    <x v="12"/>
    <n v="18727"/>
    <n v="66"/>
    <n v="0"/>
    <n v="1800"/>
    <s v="-"/>
    <n v="1.8506638494385198E-2"/>
    <n v="1.0502312871810131E-3"/>
    <s v="FLOW"/>
    <s v="-"/>
    <s v="-"/>
    <s v="-"/>
    <m/>
    <m/>
    <m/>
    <m/>
    <m/>
    <m/>
    <s v="WAKAD"/>
    <m/>
    <m/>
    <m/>
    <n v="4643"/>
    <n v="18727"/>
    <n v="27"/>
    <n v="37"/>
    <s v="FLOW"/>
    <m/>
    <m/>
    <m/>
    <m/>
    <s v="-"/>
    <s v="MH14LD1075"/>
    <s v="PASSION PLUS I3S DRS CAST"/>
    <d v="2023-10-31T00:00:00"/>
    <n v="36"/>
    <s v="10.06.26"/>
    <x v="0"/>
    <m/>
    <m/>
    <m/>
    <m/>
    <m/>
    <m/>
    <m/>
    <m/>
    <m/>
    <m/>
    <m/>
    <m/>
    <m/>
    <m/>
    <m/>
    <m/>
    <m/>
    <m/>
    <m/>
    <m/>
    <m/>
    <m/>
    <m/>
    <m/>
    <m/>
    <m/>
    <m/>
    <m/>
    <m/>
    <m/>
    <m/>
    <n v="1"/>
    <m/>
    <m/>
    <m/>
    <m/>
    <m/>
    <m/>
    <m/>
    <m/>
    <m/>
    <m/>
    <m/>
    <m/>
    <m/>
    <m/>
    <m/>
    <m/>
    <m/>
    <m/>
    <m/>
    <m/>
    <m/>
    <m/>
    <m/>
    <m/>
    <m/>
    <m/>
    <m/>
    <m/>
    <m/>
    <m/>
    <m/>
    <m/>
    <m/>
    <m/>
    <m/>
    <m/>
    <m/>
    <m/>
    <m/>
    <m/>
    <m/>
    <m/>
    <m/>
    <m/>
    <m/>
    <m/>
    <m/>
    <m/>
    <m/>
    <m/>
    <m/>
    <m/>
    <m/>
    <m/>
    <m/>
    <m/>
    <m/>
    <m/>
    <m/>
    <m/>
    <m/>
    <m/>
    <x v="1"/>
    <x v="0"/>
    <s v="DUWT0030"/>
    <s v="BoyIzr-XK3z"/>
    <s v="Allocated"/>
    <m/>
    <m/>
    <m/>
    <m/>
    <m/>
    <m/>
    <m/>
    <s v="121"/>
    <n v="2843"/>
    <n v="5741"/>
    <x v="2"/>
  </r>
  <r>
    <n v="464721019"/>
    <s v="MARJEENA BABU SHAIKH"/>
    <s v="ONLINE"/>
    <x v="2"/>
    <n v="10000"/>
    <m/>
    <m/>
    <m/>
    <n v="9546"/>
    <n v="18928"/>
    <n v="9716"/>
    <n v="18904"/>
    <x v="4"/>
    <s v="STABLE"/>
    <x v="1"/>
    <x v="17"/>
    <n v="18667"/>
    <n v="334"/>
    <n v="0"/>
    <n v="1350"/>
    <s v="-"/>
    <n v="0.1331659562270868"/>
    <n v="4.1330862816268245E-3"/>
    <s v="STABLE"/>
    <s v="PAID"/>
    <s v="-"/>
    <s v="-"/>
    <m/>
    <m/>
    <m/>
    <m/>
    <s v="-"/>
    <s v="-"/>
    <s v="KALEWADI"/>
    <s v="-"/>
    <s v="-"/>
    <s v="-"/>
    <n v="20612"/>
    <n v="18667"/>
    <n v="57"/>
    <n v="37"/>
    <s v="STABLE"/>
    <m/>
    <m/>
    <m/>
    <m/>
    <s v="REGULAR"/>
    <s v="MH14MA7120"/>
    <s v="PIAGGIO VESPA SXL 149 ABS RACING 60"/>
    <d v="2024-11-19T00:00:00"/>
    <n v="18"/>
    <s v="02.06.26"/>
    <x v="0"/>
    <m/>
    <m/>
    <m/>
    <m/>
    <m/>
    <m/>
    <m/>
    <m/>
    <m/>
    <m/>
    <m/>
    <m/>
    <m/>
    <m/>
    <m/>
    <m/>
    <n v="2"/>
    <m/>
    <m/>
    <m/>
    <m/>
    <m/>
    <n v="1"/>
    <m/>
    <m/>
    <m/>
    <m/>
    <m/>
    <m/>
    <m/>
    <m/>
    <m/>
    <m/>
    <m/>
    <m/>
    <m/>
    <m/>
    <m/>
    <m/>
    <m/>
    <m/>
    <m/>
    <m/>
    <m/>
    <m/>
    <m/>
    <m/>
    <m/>
    <m/>
    <m/>
    <m/>
    <m/>
    <m/>
    <m/>
    <m/>
    <m/>
    <m/>
    <m/>
    <m/>
    <m/>
    <m/>
    <m/>
    <m/>
    <m/>
    <m/>
    <m/>
    <m/>
    <m/>
    <m/>
    <m/>
    <m/>
    <m/>
    <m/>
    <m/>
    <m/>
    <m/>
    <m/>
    <m/>
    <m/>
    <m/>
    <m/>
    <m/>
    <m/>
    <m/>
    <m/>
    <m/>
    <m/>
    <m/>
    <m/>
    <m/>
    <m/>
    <m/>
    <m/>
    <m/>
    <x v="0"/>
    <x v="0"/>
    <s v="ZBHT0015"/>
    <s v="A6CvCikTVm"/>
    <s v="Allocated"/>
    <s v="No Such Person (NC_NSP)"/>
    <s v="Visited at customer given address but no buddy know customer this areas."/>
    <d v="2026-06-08T00:00:00"/>
    <m/>
    <m/>
    <m/>
    <m/>
    <s v="430"/>
    <n v="9716"/>
    <n v="28904"/>
    <x v="0"/>
  </r>
  <r>
    <n v="461914147"/>
    <s v="AAKASH BALU KADAM"/>
    <m/>
    <x v="0"/>
    <m/>
    <m/>
    <m/>
    <m/>
    <n v="4841"/>
    <n v="4606"/>
    <n v="4728"/>
    <n v="9709"/>
    <x v="0"/>
    <s v="FLOW"/>
    <x v="0"/>
    <x v="5"/>
    <n v="18593.39"/>
    <n v="122"/>
    <n v="0"/>
    <n v="3472.44"/>
    <s v="29.05.26"/>
    <n v="1.0762481229579905E-2"/>
    <n v="1.0427382876466373E-3"/>
    <s v="FLOW"/>
    <s v="-"/>
    <s v="PTP"/>
    <s v="-"/>
    <m/>
    <m/>
    <m/>
    <m/>
    <s v="-"/>
    <s v="-"/>
    <s v="YERWADA"/>
    <s v="-"/>
    <s v="-"/>
    <s v="-"/>
    <n v="8200.44"/>
    <n v="18593.39"/>
    <n v="27"/>
    <n v="37"/>
    <s v="FLOW"/>
    <m/>
    <m/>
    <m/>
    <m/>
    <s v="REGULAR"/>
    <s v="MH12WM4307"/>
    <s v="HONDA SP 125 BS VI DISC"/>
    <d v="2024-02-14T00:00:00"/>
    <n v="30"/>
    <s v="02.06.26"/>
    <x v="0"/>
    <m/>
    <m/>
    <m/>
    <m/>
    <m/>
    <m/>
    <m/>
    <m/>
    <m/>
    <m/>
    <n v="1"/>
    <m/>
    <m/>
    <m/>
    <m/>
    <m/>
    <m/>
    <m/>
    <m/>
    <m/>
    <m/>
    <m/>
    <m/>
    <m/>
    <m/>
    <m/>
    <m/>
    <m/>
    <m/>
    <m/>
    <m/>
    <m/>
    <m/>
    <m/>
    <m/>
    <m/>
    <m/>
    <m/>
    <m/>
    <m/>
    <m/>
    <m/>
    <m/>
    <m/>
    <m/>
    <m/>
    <m/>
    <m/>
    <m/>
    <m/>
    <m/>
    <m/>
    <m/>
    <m/>
    <m/>
    <m/>
    <m/>
    <m/>
    <m/>
    <m/>
    <m/>
    <m/>
    <m/>
    <m/>
    <m/>
    <m/>
    <m/>
    <m/>
    <m/>
    <m/>
    <m/>
    <m/>
    <m/>
    <m/>
    <m/>
    <m/>
    <m/>
    <m/>
    <m/>
    <m/>
    <m/>
    <m/>
    <m/>
    <m/>
    <m/>
    <m/>
    <m/>
    <m/>
    <m/>
    <m/>
    <m/>
    <m/>
    <m/>
    <m/>
    <x v="1"/>
    <x v="0"/>
    <s v="ZBHT0012"/>
    <s v="G2nwzUwGNz"/>
    <s v="Allocated"/>
    <s v="Door Locked (NC_DL)"/>
    <s v="Nc"/>
    <d v="2026-06-04T00:00:00"/>
    <m/>
    <m/>
    <m/>
    <m/>
    <s v="262"/>
    <n v="4728"/>
    <n v="9709"/>
    <x v="0"/>
  </r>
  <r>
    <n v="461828293"/>
    <s v="NIVRUTTI MAHADEV MHASAL"/>
    <m/>
    <x v="0"/>
    <m/>
    <m/>
    <m/>
    <m/>
    <n v="4833"/>
    <n v="4833"/>
    <n v="4899"/>
    <n v="9812"/>
    <x v="0"/>
    <s v="FLOW"/>
    <x v="0"/>
    <x v="4"/>
    <n v="18561.93"/>
    <n v="66"/>
    <n v="0"/>
    <n v="4008"/>
    <s v="-"/>
    <n v="3.7577227749711159E-2"/>
    <n v="1.0409739753545074E-3"/>
    <s v="FLOW"/>
    <s v="-"/>
    <s v="-"/>
    <s v="-"/>
    <m/>
    <m/>
    <m/>
    <m/>
    <m/>
    <m/>
    <s v="BHOSARI"/>
    <m/>
    <m/>
    <m/>
    <n v="8907"/>
    <n v="18561.93"/>
    <n v="27"/>
    <n v="37"/>
    <s v="FLOW"/>
    <m/>
    <m/>
    <m/>
    <m/>
    <s v="-"/>
    <s v="MH30BU5203"/>
    <s v="ACCESS SPL ED DISC CBS BT BSVI"/>
    <d v="2024-02-07T00:00:00"/>
    <n v="30"/>
    <s v="10.06.26"/>
    <x v="0"/>
    <m/>
    <m/>
    <m/>
    <m/>
    <m/>
    <m/>
    <m/>
    <m/>
    <m/>
    <m/>
    <m/>
    <m/>
    <m/>
    <m/>
    <m/>
    <m/>
    <m/>
    <m/>
    <m/>
    <m/>
    <m/>
    <m/>
    <m/>
    <m/>
    <m/>
    <m/>
    <m/>
    <m/>
    <m/>
    <m/>
    <m/>
    <m/>
    <m/>
    <m/>
    <n v="1"/>
    <m/>
    <m/>
    <m/>
    <m/>
    <m/>
    <m/>
    <m/>
    <m/>
    <m/>
    <m/>
    <m/>
    <m/>
    <m/>
    <m/>
    <m/>
    <m/>
    <m/>
    <m/>
    <m/>
    <m/>
    <m/>
    <m/>
    <m/>
    <m/>
    <m/>
    <m/>
    <m/>
    <m/>
    <m/>
    <m/>
    <m/>
    <m/>
    <m/>
    <m/>
    <m/>
    <m/>
    <m/>
    <m/>
    <m/>
    <m/>
    <m/>
    <m/>
    <m/>
    <m/>
    <m/>
    <m/>
    <m/>
    <m/>
    <m/>
    <m/>
    <m/>
    <m/>
    <m/>
    <m/>
    <m/>
    <m/>
    <m/>
    <m/>
    <m/>
    <x v="1"/>
    <x v="0"/>
    <s v="DUWT0025"/>
    <s v="APZqgHoO1m"/>
    <s v="Allocated"/>
    <m/>
    <m/>
    <m/>
    <m/>
    <m/>
    <m/>
    <m/>
    <s v="146"/>
    <n v="4899"/>
    <n v="9812"/>
    <x v="2"/>
  </r>
  <r>
    <n v="460557225"/>
    <s v="ASHWINI UTTAM BAHIRAT"/>
    <m/>
    <x v="0"/>
    <m/>
    <m/>
    <m/>
    <m/>
    <n v="2924"/>
    <n v="1844"/>
    <n v="1906"/>
    <n v="4768"/>
    <x v="0"/>
    <s v="FLOW"/>
    <x v="0"/>
    <x v="6"/>
    <n v="18473.25"/>
    <n v="62"/>
    <n v="0"/>
    <n v="6300"/>
    <s v="17.05.26"/>
    <n v="1.150146574307114E-2"/>
    <n v="1.0360007009086692E-3"/>
    <s v="FLOW"/>
    <s v="-"/>
    <s v="PAID"/>
    <s v="-"/>
    <m/>
    <m/>
    <m/>
    <m/>
    <s v="-"/>
    <s v="-"/>
    <s v="SHIRUR"/>
    <s v="-"/>
    <s v="-"/>
    <s v="-"/>
    <n v="8206"/>
    <n v="18473.25"/>
    <n v="27"/>
    <n v="37"/>
    <s v="FLOW"/>
    <m/>
    <m/>
    <m/>
    <m/>
    <s v="REGULAR"/>
    <s v="MH12YP5246"/>
    <m/>
    <d v="2023-11-08T00:00:00"/>
    <n v="36"/>
    <s v="02.06.26"/>
    <x v="0"/>
    <m/>
    <m/>
    <m/>
    <m/>
    <m/>
    <m/>
    <m/>
    <m/>
    <m/>
    <m/>
    <m/>
    <m/>
    <m/>
    <m/>
    <m/>
    <m/>
    <m/>
    <m/>
    <m/>
    <m/>
    <m/>
    <m/>
    <m/>
    <m/>
    <m/>
    <m/>
    <m/>
    <m/>
    <m/>
    <m/>
    <m/>
    <m/>
    <m/>
    <m/>
    <m/>
    <m/>
    <m/>
    <m/>
    <m/>
    <m/>
    <m/>
    <m/>
    <m/>
    <m/>
    <m/>
    <m/>
    <m/>
    <m/>
    <m/>
    <m/>
    <m/>
    <m/>
    <m/>
    <m/>
    <m/>
    <m/>
    <m/>
    <m/>
    <m/>
    <m/>
    <m/>
    <m/>
    <m/>
    <m/>
    <m/>
    <m/>
    <m/>
    <m/>
    <m/>
    <m/>
    <m/>
    <m/>
    <m/>
    <m/>
    <m/>
    <m/>
    <m/>
    <m/>
    <m/>
    <m/>
    <m/>
    <m/>
    <m/>
    <m/>
    <m/>
    <m/>
    <m/>
    <m/>
    <m/>
    <m/>
    <m/>
    <m/>
    <m/>
    <m/>
    <x v="3"/>
    <x v="1"/>
    <s v="ZBHT0024"/>
    <e v="#N/A"/>
    <e v="#N/A"/>
    <e v="#N/A"/>
    <e v="#N/A"/>
    <e v="#N/A"/>
    <m/>
    <m/>
    <m/>
    <m/>
    <n v="0"/>
    <n v="1906"/>
    <n v="4768"/>
    <x v="0"/>
  </r>
  <r>
    <n v="461898596"/>
    <s v="KAMBLE DATTATREYA BANSHI"/>
    <m/>
    <x v="0"/>
    <m/>
    <m/>
    <m/>
    <m/>
    <n v="3953"/>
    <n v="7242"/>
    <n v="3499"/>
    <n v="11527"/>
    <x v="4"/>
    <s v="FLOW"/>
    <x v="0"/>
    <x v="1"/>
    <n v="18471.28"/>
    <n v="210"/>
    <n v="0"/>
    <n v="4308.91"/>
    <s v="-"/>
    <n v="3.2747110843912568E-2"/>
    <n v="4.0897516457967494E-3"/>
    <s v="FLOW"/>
    <s v="-"/>
    <s v="-"/>
    <s v="-"/>
    <m/>
    <m/>
    <m/>
    <m/>
    <m/>
    <m/>
    <s v="CHIKHALI"/>
    <m/>
    <m/>
    <m/>
    <n v="11760.91"/>
    <n v="18471.28"/>
    <n v="57"/>
    <n v="67"/>
    <s v="FLOW"/>
    <m/>
    <m/>
    <m/>
    <m/>
    <s v="-"/>
    <s v="MH24BV6637"/>
    <s v="SPLENDOR PLUS BS6 I3S DRS CAST FI"/>
    <d v="2024-02-13T00:00:00"/>
    <n v="30"/>
    <s v="10.06.26"/>
    <x v="0"/>
    <m/>
    <m/>
    <m/>
    <m/>
    <m/>
    <m/>
    <m/>
    <m/>
    <m/>
    <m/>
    <m/>
    <m/>
    <m/>
    <m/>
    <m/>
    <m/>
    <m/>
    <m/>
    <m/>
    <m/>
    <m/>
    <m/>
    <m/>
    <m/>
    <m/>
    <m/>
    <m/>
    <m/>
    <m/>
    <m/>
    <m/>
    <m/>
    <m/>
    <m/>
    <n v="1"/>
    <m/>
    <m/>
    <m/>
    <m/>
    <m/>
    <m/>
    <m/>
    <m/>
    <m/>
    <m/>
    <m/>
    <m/>
    <m/>
    <m/>
    <m/>
    <m/>
    <m/>
    <m/>
    <m/>
    <m/>
    <m/>
    <m/>
    <m/>
    <m/>
    <m/>
    <m/>
    <m/>
    <m/>
    <m/>
    <m/>
    <m/>
    <m/>
    <m/>
    <m/>
    <m/>
    <m/>
    <m/>
    <m/>
    <m/>
    <m/>
    <m/>
    <m/>
    <m/>
    <m/>
    <m/>
    <m/>
    <m/>
    <m/>
    <m/>
    <m/>
    <m/>
    <m/>
    <m/>
    <m/>
    <m/>
    <m/>
    <m/>
    <m/>
    <m/>
    <x v="1"/>
    <x v="0"/>
    <s v="ZBHT0011"/>
    <s v="AoVkkotABKez"/>
    <s v="Allocated"/>
    <m/>
    <m/>
    <m/>
    <m/>
    <m/>
    <m/>
    <m/>
    <s v="332"/>
    <n v="3499"/>
    <n v="11527"/>
    <x v="2"/>
  </r>
  <r>
    <n v="459021769"/>
    <s v="SHUBHAM GAJENDRA DONGARE"/>
    <m/>
    <x v="0"/>
    <m/>
    <m/>
    <m/>
    <m/>
    <n v="3867"/>
    <n v="11601"/>
    <n v="608"/>
    <n v="16284"/>
    <x v="2"/>
    <s v="FLOW"/>
    <x v="0"/>
    <x v="9"/>
    <n v="18336.45"/>
    <n v="608"/>
    <n v="0"/>
    <n v="3150"/>
    <s v="FLOW"/>
    <n v="6.2924183470144432E-2"/>
    <n v="6.0202033736718738E-3"/>
    <s v="FLOW"/>
    <s v="-"/>
    <s v="NC"/>
    <s v="-"/>
    <m/>
    <m/>
    <m/>
    <m/>
    <s v="REPO"/>
    <s v="-"/>
    <s v="NARAYAN GAON"/>
    <s v="-"/>
    <s v="-"/>
    <s v="-"/>
    <n v="15359"/>
    <n v="18336.45"/>
    <n v="116"/>
    <n v="126"/>
    <s v="FLOW"/>
    <m/>
    <m/>
    <m/>
    <m/>
    <s v="NPA"/>
    <s v="MH14KY2106"/>
    <s v="HONDA ACTIVA 125 DISC BSVI"/>
    <d v="2023-07-17T00:00:00"/>
    <n v="36"/>
    <s v="02.06.26"/>
    <x v="0"/>
    <m/>
    <m/>
    <m/>
    <m/>
    <m/>
    <m/>
    <m/>
    <n v="1"/>
    <m/>
    <m/>
    <m/>
    <m/>
    <m/>
    <m/>
    <m/>
    <m/>
    <m/>
    <m/>
    <m/>
    <m/>
    <m/>
    <m/>
    <m/>
    <m/>
    <m/>
    <m/>
    <m/>
    <m/>
    <m/>
    <m/>
    <m/>
    <m/>
    <m/>
    <m/>
    <m/>
    <m/>
    <m/>
    <m/>
    <m/>
    <m/>
    <m/>
    <m/>
    <m/>
    <m/>
    <m/>
    <m/>
    <m/>
    <m/>
    <m/>
    <m/>
    <m/>
    <m/>
    <m/>
    <m/>
    <m/>
    <m/>
    <m/>
    <m/>
    <m/>
    <m/>
    <m/>
    <m/>
    <m/>
    <m/>
    <m/>
    <m/>
    <m/>
    <m/>
    <m/>
    <m/>
    <m/>
    <m/>
    <m/>
    <m/>
    <m/>
    <m/>
    <m/>
    <m/>
    <m/>
    <m/>
    <m/>
    <m/>
    <m/>
    <m/>
    <m/>
    <m/>
    <m/>
    <m/>
    <m/>
    <m/>
    <m/>
    <m/>
    <m/>
    <m/>
    <x v="1"/>
    <x v="0"/>
    <s v="ZBHT0021"/>
    <s v="Bo-8OUT747"/>
    <s v="Allocated"/>
    <s v="Shifted (NC_SFTD)"/>
    <s v="Shifted "/>
    <d v="2026-06-03T00:00:00"/>
    <m/>
    <m/>
    <m/>
    <m/>
    <s v="816"/>
    <n v="608"/>
    <n v="16284"/>
    <x v="0"/>
  </r>
  <r>
    <n v="459691612"/>
    <s v="ANAND RAMESH PARDESHI"/>
    <m/>
    <x v="0"/>
    <m/>
    <m/>
    <m/>
    <m/>
    <n v="3813"/>
    <n v="3813"/>
    <n v="3813"/>
    <n v="7679"/>
    <x v="0"/>
    <s v="FLOW"/>
    <x v="0"/>
    <x v="14"/>
    <n v="18294.07"/>
    <n v="0"/>
    <n v="0"/>
    <n v="450"/>
    <s v="-"/>
    <n v="7.4930486613773439E-2"/>
    <n v="1.025952084363729E-3"/>
    <s v="FLOW"/>
    <s v="-"/>
    <s v="-"/>
    <s v="-"/>
    <m/>
    <m/>
    <m/>
    <m/>
    <m/>
    <m/>
    <s v="BOPODI"/>
    <m/>
    <m/>
    <m/>
    <n v="4263"/>
    <n v="18294.07"/>
    <n v="27"/>
    <n v="37"/>
    <s v="FLOW"/>
    <m/>
    <m/>
    <m/>
    <m/>
    <s v="-"/>
    <s v="MH12VX0719"/>
    <s v="FZS V4"/>
    <d v="2023-09-08T00:00:00"/>
    <n v="36"/>
    <s v="10.06.26"/>
    <x v="0"/>
    <m/>
    <m/>
    <m/>
    <m/>
    <m/>
    <m/>
    <m/>
    <m/>
    <m/>
    <m/>
    <m/>
    <m/>
    <m/>
    <m/>
    <m/>
    <m/>
    <m/>
    <m/>
    <m/>
    <m/>
    <m/>
    <m/>
    <m/>
    <m/>
    <m/>
    <m/>
    <m/>
    <m/>
    <m/>
    <m/>
    <m/>
    <n v="1"/>
    <m/>
    <m/>
    <m/>
    <m/>
    <m/>
    <m/>
    <m/>
    <m/>
    <m/>
    <m/>
    <m/>
    <m/>
    <m/>
    <m/>
    <m/>
    <m/>
    <m/>
    <m/>
    <m/>
    <m/>
    <m/>
    <m/>
    <m/>
    <m/>
    <m/>
    <m/>
    <m/>
    <m/>
    <m/>
    <m/>
    <m/>
    <m/>
    <m/>
    <m/>
    <m/>
    <m/>
    <m/>
    <m/>
    <m/>
    <m/>
    <m/>
    <m/>
    <m/>
    <m/>
    <m/>
    <m/>
    <m/>
    <m/>
    <m/>
    <m/>
    <m/>
    <m/>
    <m/>
    <m/>
    <m/>
    <m/>
    <m/>
    <m/>
    <m/>
    <m/>
    <m/>
    <m/>
    <x v="1"/>
    <x v="0"/>
    <s v="ZBHT0009"/>
    <s v="A6cy6k3ZMwz"/>
    <s v="Allocated"/>
    <m/>
    <m/>
    <m/>
    <m/>
    <m/>
    <m/>
    <m/>
    <s v="53"/>
    <n v="3813"/>
    <n v="7679"/>
    <x v="2"/>
  </r>
  <r>
    <n v="463845874"/>
    <s v="RAJKUMAR ZIRAPPA VASUDEV"/>
    <s v="ONLINE"/>
    <x v="6"/>
    <n v="12334"/>
    <m/>
    <m/>
    <s v="CBC COLL"/>
    <n v="3824"/>
    <n v="3364"/>
    <n v="3450"/>
    <n v="-4941"/>
    <x v="0"/>
    <s v="RB"/>
    <x v="1"/>
    <x v="17"/>
    <n v="17954"/>
    <n v="86"/>
    <n v="4950"/>
    <n v="4500"/>
    <s v="27.05.26"/>
    <n v="3.0137614282348693E-2"/>
    <n v="1.0068805751080208E-3"/>
    <s v="RB"/>
    <s v="PAID"/>
    <s v="MPTP"/>
    <s v="-"/>
    <m/>
    <m/>
    <m/>
    <m/>
    <s v="-"/>
    <s v="-"/>
    <s v="PIMPLE SAUDAGAR"/>
    <s v="-"/>
    <s v="-"/>
    <s v="-"/>
    <n v="7950"/>
    <n v="17954"/>
    <n v="27"/>
    <n v="0"/>
    <s v="RB"/>
    <m/>
    <m/>
    <m/>
    <m/>
    <s v="REGULAR"/>
    <s v="MH14LT7562"/>
    <s v="HONDA ACTIVA DLX"/>
    <d v="2024-08-23T00:00:00"/>
    <n v="24"/>
    <s v="02.06.26"/>
    <x v="0"/>
    <m/>
    <m/>
    <m/>
    <m/>
    <m/>
    <m/>
    <m/>
    <m/>
    <m/>
    <m/>
    <n v="1"/>
    <m/>
    <m/>
    <n v="1"/>
    <m/>
    <m/>
    <m/>
    <m/>
    <m/>
    <m/>
    <m/>
    <m/>
    <m/>
    <m/>
    <m/>
    <m/>
    <m/>
    <m/>
    <m/>
    <m/>
    <m/>
    <m/>
    <m/>
    <m/>
    <m/>
    <m/>
    <m/>
    <m/>
    <m/>
    <m/>
    <m/>
    <m/>
    <m/>
    <m/>
    <m/>
    <m/>
    <m/>
    <m/>
    <m/>
    <m/>
    <m/>
    <m/>
    <m/>
    <m/>
    <m/>
    <m/>
    <m/>
    <m/>
    <m/>
    <m/>
    <m/>
    <m/>
    <m/>
    <m/>
    <m/>
    <m/>
    <m/>
    <m/>
    <m/>
    <m/>
    <m/>
    <m/>
    <m/>
    <m/>
    <m/>
    <m/>
    <m/>
    <m/>
    <m/>
    <m/>
    <m/>
    <m/>
    <m/>
    <m/>
    <m/>
    <m/>
    <m/>
    <m/>
    <m/>
    <m/>
    <m/>
    <m/>
    <m/>
    <m/>
    <x v="2"/>
    <x v="0"/>
    <s v="ZBHT0015"/>
    <s v="k6GtV7KYkZ7"/>
    <s v="Allocated"/>
    <s v="No Such Person (NC_NSP)"/>
    <s v="Visited at customer given address but no buddy know customer this areas."/>
    <d v="2026-06-05T00:00:00"/>
    <m/>
    <m/>
    <m/>
    <m/>
    <s v="205"/>
    <n v="3450"/>
    <n v="7393"/>
    <x v="0"/>
  </r>
  <r>
    <n v="461099948"/>
    <s v="DILIP SHIVAJI GIRHE"/>
    <m/>
    <x v="0"/>
    <m/>
    <m/>
    <m/>
    <m/>
    <n v="2409"/>
    <n v="2245"/>
    <n v="2296"/>
    <n v="4764"/>
    <x v="0"/>
    <s v="FLOW"/>
    <x v="0"/>
    <x v="6"/>
    <n v="17882.87"/>
    <n v="51"/>
    <n v="0"/>
    <n v="6299"/>
    <s v="-"/>
    <n v="1.1133894506532125E-2"/>
    <n v="1.0028915244615112E-3"/>
    <s v="FLOW"/>
    <s v="-"/>
    <s v="-"/>
    <s v="-"/>
    <m/>
    <m/>
    <m/>
    <m/>
    <s v="-"/>
    <s v="-"/>
    <s v="ANDHAL GAON"/>
    <s v="-"/>
    <s v="-"/>
    <s v="-"/>
    <n v="8595"/>
    <n v="17882.87"/>
    <n v="27"/>
    <n v="37"/>
    <s v="FLOW"/>
    <m/>
    <m/>
    <m/>
    <m/>
    <s v="NPA"/>
    <m/>
    <s v="PLEASURE PLUS XTEC DRUM CAST"/>
    <d v="2023-12-12T00:00:00"/>
    <n v="36"/>
    <s v="02.06.26"/>
    <x v="0"/>
    <m/>
    <m/>
    <m/>
    <m/>
    <m/>
    <m/>
    <m/>
    <m/>
    <m/>
    <m/>
    <m/>
    <m/>
    <m/>
    <m/>
    <m/>
    <m/>
    <n v="1"/>
    <m/>
    <m/>
    <m/>
    <m/>
    <m/>
    <m/>
    <m/>
    <m/>
    <m/>
    <m/>
    <m/>
    <m/>
    <m/>
    <m/>
    <m/>
    <m/>
    <m/>
    <m/>
    <m/>
    <m/>
    <m/>
    <m/>
    <m/>
    <m/>
    <m/>
    <m/>
    <m/>
    <m/>
    <m/>
    <m/>
    <m/>
    <m/>
    <m/>
    <m/>
    <m/>
    <m/>
    <m/>
    <m/>
    <m/>
    <m/>
    <m/>
    <m/>
    <m/>
    <m/>
    <m/>
    <m/>
    <m/>
    <m/>
    <m/>
    <m/>
    <m/>
    <m/>
    <m/>
    <m/>
    <m/>
    <m/>
    <m/>
    <m/>
    <m/>
    <m/>
    <m/>
    <m/>
    <m/>
    <m/>
    <m/>
    <m/>
    <m/>
    <m/>
    <m/>
    <m/>
    <m/>
    <m/>
    <m/>
    <m/>
    <m/>
    <m/>
    <m/>
    <x v="1"/>
    <x v="0"/>
    <s v="ZBHT0024"/>
    <s v="ko9yVfWw4OM7"/>
    <s v="Allocated"/>
    <s v="Left Message (LMCB)"/>
    <s v="Meet wife "/>
    <d v="2026-06-06T00:00:00"/>
    <m/>
    <m/>
    <m/>
    <m/>
    <s v="110"/>
    <n v="2296"/>
    <n v="4764"/>
    <x v="0"/>
  </r>
  <r>
    <n v="461528342"/>
    <s v="NABIALAM NOORALAM SAYYAD"/>
    <m/>
    <x v="0"/>
    <m/>
    <m/>
    <m/>
    <m/>
    <n v="4569"/>
    <n v="9134"/>
    <n v="4726"/>
    <n v="14006"/>
    <x v="4"/>
    <s v="FLOW"/>
    <x v="0"/>
    <x v="15"/>
    <n v="17590.02"/>
    <n v="161"/>
    <n v="0"/>
    <n v="1800"/>
    <s v="-"/>
    <n v="0.12283789145891445"/>
    <n v="3.8946306506423894E-3"/>
    <s v="FLOW"/>
    <s v="-"/>
    <s v="-"/>
    <s v="-"/>
    <m/>
    <m/>
    <m/>
    <m/>
    <s v="-"/>
    <s v="-"/>
    <s v="MANAGWALWAR PETH"/>
    <s v="-"/>
    <s v="-"/>
    <s v="-"/>
    <n v="11095"/>
    <n v="17590.02"/>
    <n v="57"/>
    <n v="67"/>
    <s v="FLOW"/>
    <m/>
    <m/>
    <m/>
    <m/>
    <s v="REGULAR"/>
    <s v="MH12WH8335"/>
    <s v="SUZUKI BURGMAN STREET BT BSVI"/>
    <d v="2024-01-16T00:00:00"/>
    <n v="30"/>
    <s v="02.06.26"/>
    <x v="0"/>
    <m/>
    <m/>
    <m/>
    <m/>
    <m/>
    <m/>
    <m/>
    <m/>
    <m/>
    <m/>
    <m/>
    <m/>
    <m/>
    <m/>
    <m/>
    <m/>
    <m/>
    <m/>
    <m/>
    <m/>
    <m/>
    <m/>
    <n v="1"/>
    <m/>
    <m/>
    <m/>
    <m/>
    <m/>
    <m/>
    <m/>
    <m/>
    <m/>
    <m/>
    <m/>
    <m/>
    <m/>
    <m/>
    <m/>
    <m/>
    <m/>
    <m/>
    <m/>
    <m/>
    <m/>
    <m/>
    <m/>
    <m/>
    <m/>
    <m/>
    <m/>
    <m/>
    <m/>
    <m/>
    <m/>
    <m/>
    <m/>
    <m/>
    <m/>
    <m/>
    <m/>
    <m/>
    <m/>
    <m/>
    <m/>
    <m/>
    <m/>
    <m/>
    <m/>
    <m/>
    <m/>
    <m/>
    <m/>
    <m/>
    <m/>
    <m/>
    <m/>
    <m/>
    <m/>
    <m/>
    <m/>
    <m/>
    <m/>
    <m/>
    <m/>
    <m/>
    <m/>
    <m/>
    <m/>
    <m/>
    <m/>
    <m/>
    <m/>
    <m/>
    <m/>
    <x v="1"/>
    <x v="0"/>
    <s v="DUWT0014"/>
    <s v="APiP2DMLKz"/>
    <s v="Allocated"/>
    <s v="Address Not Found (NC_ANF)"/>
    <s v="Short address "/>
    <d v="2026-06-08T00:00:00"/>
    <m/>
    <m/>
    <m/>
    <m/>
    <s v="303"/>
    <n v="4726"/>
    <n v="14006"/>
    <x v="0"/>
  </r>
  <r>
    <n v="456535616"/>
    <s v="KOKANE SHIVPRASAD BHAGWAT"/>
    <s v="BRANCH"/>
    <x v="2"/>
    <n v="3160"/>
    <m/>
    <m/>
    <m/>
    <n v="3153"/>
    <n v="8872.99"/>
    <n v="2949.99"/>
    <n v="9302.99"/>
    <x v="1"/>
    <s v="STABLE"/>
    <x v="1"/>
    <x v="6"/>
    <n v="17580.990000000002"/>
    <n v="383"/>
    <n v="0"/>
    <n v="6300"/>
    <s v="STABLE"/>
    <n v="2.6625590449420568E-2"/>
    <n v="4.6545893739886922E-3"/>
    <s v="STABLE"/>
    <s v="PAID"/>
    <s v="PAID"/>
    <s v="-"/>
    <m/>
    <m/>
    <m/>
    <m/>
    <s v="REPO"/>
    <s v="-"/>
    <s v="SHIRUR"/>
    <s v="-"/>
    <s v="-"/>
    <s v="-"/>
    <n v="15555.99"/>
    <n v="17580.990000000002"/>
    <n v="88"/>
    <n v="67"/>
    <s v="STABLE"/>
    <m/>
    <m/>
    <m/>
    <m/>
    <s v="NPA"/>
    <s v="MH12VE2218"/>
    <s v="SPLENDOR PLUS I3S BS6 FI DRUM SELF"/>
    <d v="2023-01-25T00:00:00"/>
    <n v="42"/>
    <s v="02.06.26"/>
    <x v="0"/>
    <m/>
    <m/>
    <m/>
    <m/>
    <m/>
    <m/>
    <m/>
    <m/>
    <m/>
    <m/>
    <n v="1"/>
    <m/>
    <m/>
    <m/>
    <m/>
    <m/>
    <m/>
    <m/>
    <m/>
    <m/>
    <m/>
    <m/>
    <m/>
    <m/>
    <m/>
    <m/>
    <m/>
    <m/>
    <m/>
    <m/>
    <m/>
    <m/>
    <m/>
    <m/>
    <m/>
    <m/>
    <m/>
    <m/>
    <m/>
    <m/>
    <m/>
    <m/>
    <m/>
    <m/>
    <m/>
    <m/>
    <m/>
    <m/>
    <m/>
    <m/>
    <m/>
    <m/>
    <m/>
    <m/>
    <m/>
    <m/>
    <m/>
    <m/>
    <m/>
    <m/>
    <m/>
    <m/>
    <m/>
    <m/>
    <m/>
    <m/>
    <m/>
    <m/>
    <m/>
    <m/>
    <m/>
    <m/>
    <m/>
    <m/>
    <m/>
    <m/>
    <m/>
    <m/>
    <m/>
    <m/>
    <m/>
    <m/>
    <m/>
    <m/>
    <m/>
    <m/>
    <m/>
    <m/>
    <m/>
    <m/>
    <m/>
    <m/>
    <m/>
    <m/>
    <x v="1"/>
    <x v="0"/>
    <s v="ZBHT0024"/>
    <s v="BPkSpCeFCr7"/>
    <s v="Allocated"/>
    <s v="Left Message (LMCB)"/>
    <s v="Meet wife "/>
    <d v="2026-06-04T00:00:00"/>
    <m/>
    <m/>
    <m/>
    <m/>
    <s v="437"/>
    <n v="2949.99"/>
    <n v="12462.99"/>
    <x v="0"/>
  </r>
  <r>
    <n v="459780483"/>
    <s v="SATPAL S O SAUKARU LAL"/>
    <m/>
    <x v="0"/>
    <m/>
    <m/>
    <m/>
    <m/>
    <n v="3652"/>
    <n v="3382"/>
    <n v="3406"/>
    <n v="7114"/>
    <x v="0"/>
    <s v="FLOW"/>
    <x v="0"/>
    <x v="11"/>
    <n v="17390.919999999998"/>
    <n v="24"/>
    <n v="0"/>
    <n v="1787"/>
    <s v="-"/>
    <n v="1.7702741758206408E-2"/>
    <n v="9.7530241345981851E-4"/>
    <s v="FLOW"/>
    <s v="-"/>
    <s v="-"/>
    <s v="-"/>
    <m/>
    <m/>
    <m/>
    <m/>
    <s v="-"/>
    <s v="-"/>
    <s v="SUTARWADI"/>
    <s v="-"/>
    <s v="-"/>
    <s v="-"/>
    <n v="5193"/>
    <n v="17390.919999999998"/>
    <n v="27"/>
    <n v="37"/>
    <s v="FLOW"/>
    <m/>
    <m/>
    <m/>
    <m/>
    <s v="REGULAR"/>
    <s v="MH12VX6086"/>
    <s v="HONDA SP 125 BS VI DRUM"/>
    <d v="2023-09-16T00:00:00"/>
    <n v="36"/>
    <s v="02.06.26"/>
    <x v="0"/>
    <m/>
    <m/>
    <m/>
    <m/>
    <m/>
    <m/>
    <m/>
    <m/>
    <m/>
    <m/>
    <n v="1"/>
    <m/>
    <m/>
    <m/>
    <m/>
    <m/>
    <m/>
    <m/>
    <m/>
    <m/>
    <m/>
    <m/>
    <n v="1"/>
    <m/>
    <m/>
    <m/>
    <m/>
    <m/>
    <m/>
    <m/>
    <m/>
    <m/>
    <m/>
    <m/>
    <m/>
    <m/>
    <m/>
    <m/>
    <m/>
    <m/>
    <m/>
    <m/>
    <m/>
    <m/>
    <m/>
    <m/>
    <m/>
    <m/>
    <m/>
    <m/>
    <m/>
    <m/>
    <m/>
    <m/>
    <m/>
    <m/>
    <m/>
    <m/>
    <m/>
    <m/>
    <m/>
    <m/>
    <m/>
    <m/>
    <m/>
    <m/>
    <m/>
    <m/>
    <m/>
    <m/>
    <m/>
    <m/>
    <m/>
    <m/>
    <m/>
    <m/>
    <m/>
    <m/>
    <m/>
    <m/>
    <m/>
    <m/>
    <m/>
    <m/>
    <m/>
    <m/>
    <m/>
    <m/>
    <m/>
    <m/>
    <m/>
    <m/>
    <m/>
    <m/>
    <x v="2"/>
    <x v="0"/>
    <s v="DUWT0023"/>
    <s v="G6yaP1RigLz"/>
    <s v="Allocated"/>
    <s v="Address Not Found (NC_ANF)"/>
    <s v="Customer address short not found "/>
    <d v="2026-06-08T00:00:00"/>
    <m/>
    <m/>
    <m/>
    <m/>
    <s v="80"/>
    <n v="3406"/>
    <n v="7114"/>
    <x v="0"/>
  </r>
  <r>
    <n v="461841840"/>
    <s v="SUREKHA GOVIND SALUNKE"/>
    <m/>
    <x v="0"/>
    <m/>
    <m/>
    <m/>
    <m/>
    <n v="4435"/>
    <n v="4786"/>
    <n v="509"/>
    <n v="9470"/>
    <x v="4"/>
    <s v="FLOW"/>
    <x v="0"/>
    <x v="14"/>
    <n v="17280.509999999998"/>
    <n v="158"/>
    <n v="0"/>
    <n v="5850"/>
    <s v="-"/>
    <n v="5.7790190411385445E-2"/>
    <n v="3.8261016135702122E-3"/>
    <s v="FLOW"/>
    <s v="-"/>
    <s v="-"/>
    <s v="-"/>
    <m/>
    <m/>
    <m/>
    <m/>
    <s v="-"/>
    <s v="-"/>
    <s v="DAPODI"/>
    <s v="-"/>
    <s v="-"/>
    <s v="-"/>
    <n v="10794"/>
    <n v="17280.509999999998"/>
    <n v="57"/>
    <n v="67"/>
    <s v="FLOW"/>
    <m/>
    <m/>
    <m/>
    <m/>
    <s v="REGULAR"/>
    <s v="MH14LH8036"/>
    <s v="HONDA ACTIVA 125 SMART"/>
    <d v="2024-02-08T00:00:00"/>
    <n v="30"/>
    <s v="02.06.26"/>
    <x v="0"/>
    <m/>
    <m/>
    <m/>
    <m/>
    <m/>
    <m/>
    <m/>
    <m/>
    <m/>
    <m/>
    <m/>
    <m/>
    <m/>
    <n v="1"/>
    <m/>
    <m/>
    <m/>
    <m/>
    <m/>
    <m/>
    <m/>
    <m/>
    <m/>
    <m/>
    <m/>
    <m/>
    <m/>
    <m/>
    <m/>
    <m/>
    <m/>
    <m/>
    <m/>
    <m/>
    <m/>
    <m/>
    <m/>
    <m/>
    <m/>
    <m/>
    <m/>
    <m/>
    <m/>
    <m/>
    <m/>
    <m/>
    <m/>
    <m/>
    <m/>
    <m/>
    <m/>
    <m/>
    <m/>
    <m/>
    <m/>
    <m/>
    <m/>
    <m/>
    <m/>
    <m/>
    <m/>
    <m/>
    <m/>
    <m/>
    <m/>
    <m/>
    <m/>
    <m/>
    <m/>
    <m/>
    <m/>
    <m/>
    <m/>
    <m/>
    <m/>
    <m/>
    <m/>
    <m/>
    <m/>
    <m/>
    <m/>
    <m/>
    <m/>
    <m/>
    <m/>
    <m/>
    <m/>
    <m/>
    <m/>
    <m/>
    <m/>
    <m/>
    <m/>
    <m/>
    <x v="1"/>
    <x v="0"/>
    <s v="ZBHT0009"/>
    <s v="APAw3aZtJLc"/>
    <s v="Allocated"/>
    <s v="Promise To Pay (PTP)"/>
    <s v="Customer promise pay online 4600 on 10/06"/>
    <d v="2026-06-10T00:00:00"/>
    <m/>
    <m/>
    <m/>
    <m/>
    <s v="249"/>
    <n v="509"/>
    <n v="9470"/>
    <x v="0"/>
  </r>
  <r>
    <n v="139693319"/>
    <s v="SANDIP DNYANDEV PAWAR"/>
    <m/>
    <x v="0"/>
    <m/>
    <m/>
    <m/>
    <m/>
    <n v="3792"/>
    <n v="17887"/>
    <n v="866"/>
    <n v="23954"/>
    <x v="3"/>
    <s v="FLOW"/>
    <x v="0"/>
    <x v="17"/>
    <n v="17201.34"/>
    <n v="1939"/>
    <n v="0"/>
    <n v="6300"/>
    <s v="FLOW"/>
    <n v="0.59552477224682998"/>
    <n v="7.2257955221612397E-3"/>
    <s v="FLOW"/>
    <s v="-"/>
    <s v="NC"/>
    <s v="-"/>
    <m/>
    <m/>
    <m/>
    <m/>
    <s v="REPO"/>
    <s v="-"/>
    <s v="PIMPALE GURAV"/>
    <s v="-"/>
    <s v="-"/>
    <s v="-"/>
    <n v="26126"/>
    <n v="17201.34"/>
    <n v="177"/>
    <n v="187"/>
    <s v="FLOW"/>
    <m/>
    <m/>
    <m/>
    <m/>
    <s v="NPA"/>
    <s v="MH14KT8364"/>
    <s v="HONDA SP 125 BS VI DISC"/>
    <d v="2023-04-13T00:00:00"/>
    <n v="36"/>
    <s v="02.06.26"/>
    <x v="0"/>
    <m/>
    <m/>
    <m/>
    <m/>
    <m/>
    <m/>
    <m/>
    <m/>
    <m/>
    <m/>
    <n v="1"/>
    <m/>
    <m/>
    <n v="1"/>
    <m/>
    <m/>
    <m/>
    <m/>
    <m/>
    <m/>
    <m/>
    <m/>
    <m/>
    <m/>
    <m/>
    <m/>
    <m/>
    <m/>
    <m/>
    <m/>
    <m/>
    <n v="1"/>
    <m/>
    <m/>
    <m/>
    <m/>
    <m/>
    <m/>
    <m/>
    <m/>
    <m/>
    <m/>
    <m/>
    <m/>
    <m/>
    <m/>
    <m/>
    <m/>
    <m/>
    <m/>
    <m/>
    <m/>
    <m/>
    <m/>
    <m/>
    <m/>
    <m/>
    <m/>
    <m/>
    <m/>
    <m/>
    <m/>
    <m/>
    <m/>
    <m/>
    <m/>
    <m/>
    <m/>
    <m/>
    <m/>
    <m/>
    <m/>
    <m/>
    <m/>
    <m/>
    <m/>
    <m/>
    <m/>
    <m/>
    <m/>
    <m/>
    <m/>
    <m/>
    <m/>
    <m/>
    <m/>
    <m/>
    <m/>
    <m/>
    <m/>
    <m/>
    <m/>
    <m/>
    <m/>
    <x v="0"/>
    <x v="0"/>
    <s v="ZBHT0015"/>
    <s v="B2y8EgEsBXvc"/>
    <s v="Allocated"/>
    <s v="Shifted (NC_SFTD)"/>
    <s v="Visited at customer residence address. Customer is shiffted other place. Vehicle with him."/>
    <d v="2026-06-05T00:00:00"/>
    <m/>
    <m/>
    <m/>
    <m/>
    <s v="2275"/>
    <n v="866"/>
    <n v="23954"/>
    <x v="0"/>
  </r>
  <r>
    <n v="454823699"/>
    <s v="GANESH DEVIDAS GHOLAP"/>
    <m/>
    <x v="0"/>
    <m/>
    <m/>
    <m/>
    <m/>
    <n v="3033"/>
    <n v="3022"/>
    <n v="3072"/>
    <n v="6183"/>
    <x v="0"/>
    <s v="FLOW"/>
    <x v="0"/>
    <x v="9"/>
    <n v="17194"/>
    <n v="50"/>
    <n v="0"/>
    <n v="4405.99"/>
    <s v="24.05.26"/>
    <n v="7.4150546706969649E-3"/>
    <n v="9.6425891770119819E-4"/>
    <s v="FLOW"/>
    <s v="-"/>
    <s v="BPTP"/>
    <s v="-"/>
    <m/>
    <m/>
    <m/>
    <m/>
    <s v="-"/>
    <s v="-"/>
    <s v="OTUR"/>
    <s v="-"/>
    <s v="-"/>
    <s v="-"/>
    <n v="7477.99"/>
    <n v="17194"/>
    <n v="27"/>
    <n v="37"/>
    <s v="FLOW"/>
    <m/>
    <m/>
    <m/>
    <m/>
    <s v="NPA"/>
    <s v="MH14KK1053"/>
    <s v="ACTIVA 6G DLX LTD ED"/>
    <d v="2022-09-27T00:00:00"/>
    <n v="48"/>
    <s v="02.06.26"/>
    <x v="0"/>
    <m/>
    <m/>
    <m/>
    <m/>
    <m/>
    <m/>
    <m/>
    <m/>
    <m/>
    <m/>
    <m/>
    <m/>
    <m/>
    <m/>
    <m/>
    <m/>
    <n v="1"/>
    <m/>
    <m/>
    <m/>
    <m/>
    <m/>
    <m/>
    <m/>
    <m/>
    <m/>
    <m/>
    <m/>
    <m/>
    <m/>
    <m/>
    <m/>
    <m/>
    <m/>
    <m/>
    <m/>
    <m/>
    <m/>
    <m/>
    <m/>
    <m/>
    <m/>
    <m/>
    <m/>
    <m/>
    <m/>
    <m/>
    <m/>
    <m/>
    <m/>
    <m/>
    <m/>
    <m/>
    <m/>
    <m/>
    <m/>
    <m/>
    <m/>
    <m/>
    <m/>
    <m/>
    <m/>
    <m/>
    <m/>
    <m/>
    <m/>
    <m/>
    <m/>
    <m/>
    <m/>
    <m/>
    <m/>
    <m/>
    <m/>
    <m/>
    <m/>
    <m/>
    <m/>
    <m/>
    <m/>
    <m/>
    <m/>
    <m/>
    <m/>
    <m/>
    <m/>
    <m/>
    <m/>
    <m/>
    <m/>
    <m/>
    <m/>
    <m/>
    <m/>
    <x v="1"/>
    <x v="0"/>
    <s v="ZBHT0021"/>
    <s v="GPe6Ltmwwm7"/>
    <s v="Allocated"/>
    <s v="Left Message (LMCB)"/>
    <s v="Lmcb father "/>
    <d v="2026-06-06T00:00:00"/>
    <m/>
    <m/>
    <m/>
    <m/>
    <s v="128"/>
    <n v="3072"/>
    <n v="6183"/>
    <x v="0"/>
  </r>
  <r>
    <n v="460097350"/>
    <s v="PUJA LALA SURYAVANSHI"/>
    <s v="ONLINE"/>
    <x v="2"/>
    <n v="6000"/>
    <m/>
    <m/>
    <m/>
    <n v="3035"/>
    <n v="3070"/>
    <n v="41"/>
    <n v="160"/>
    <x v="4"/>
    <s v="RB"/>
    <x v="1"/>
    <x v="6"/>
    <n v="17153.009999999998"/>
    <n v="6"/>
    <n v="0"/>
    <n v="0"/>
    <s v="-"/>
    <n v="1.918615987986717E-2"/>
    <n v="3.7978716622707308E-3"/>
    <s v="RB"/>
    <s v="PAID"/>
    <s v="-"/>
    <s v="-"/>
    <m/>
    <m/>
    <m/>
    <m/>
    <s v="-"/>
    <s v="-"/>
    <s v="SHIRUR"/>
    <s v="-"/>
    <s v="-"/>
    <s v="-"/>
    <n v="3076"/>
    <n v="17153.009999999998"/>
    <n v="57"/>
    <n v="6"/>
    <s v="STABLE"/>
    <m/>
    <m/>
    <m/>
    <m/>
    <s v="REGULAR"/>
    <s v="MH12WL2559"/>
    <s v="SPLENDOR PLUS I3S XTEC"/>
    <d v="2023-10-12T00:00:00"/>
    <n v="36"/>
    <s v="02.06.26"/>
    <x v="0"/>
    <m/>
    <m/>
    <m/>
    <m/>
    <m/>
    <m/>
    <m/>
    <m/>
    <m/>
    <m/>
    <n v="1"/>
    <m/>
    <m/>
    <m/>
    <m/>
    <m/>
    <m/>
    <m/>
    <m/>
    <m/>
    <m/>
    <m/>
    <m/>
    <m/>
    <m/>
    <m/>
    <m/>
    <m/>
    <m/>
    <m/>
    <m/>
    <m/>
    <m/>
    <m/>
    <m/>
    <m/>
    <m/>
    <m/>
    <m/>
    <m/>
    <m/>
    <m/>
    <m/>
    <m/>
    <m/>
    <m/>
    <m/>
    <m/>
    <m/>
    <m/>
    <m/>
    <m/>
    <m/>
    <m/>
    <m/>
    <m/>
    <m/>
    <m/>
    <m/>
    <m/>
    <m/>
    <m/>
    <m/>
    <m/>
    <m/>
    <m/>
    <m/>
    <m/>
    <m/>
    <m/>
    <m/>
    <m/>
    <m/>
    <m/>
    <m/>
    <m/>
    <m/>
    <m/>
    <m/>
    <m/>
    <m/>
    <m/>
    <m/>
    <m/>
    <m/>
    <m/>
    <m/>
    <m/>
    <m/>
    <m/>
    <m/>
    <m/>
    <m/>
    <m/>
    <x v="1"/>
    <x v="0"/>
    <s v="ZBHT0024"/>
    <s v="BoLNYPbbkb"/>
    <s v="Allocated"/>
    <s v="Left Message (LMCB)"/>
    <s v="Meet husband "/>
    <d v="2026-06-04T00:00:00"/>
    <m/>
    <m/>
    <m/>
    <m/>
    <s v="55"/>
    <n v="41"/>
    <n v="6160"/>
    <x v="0"/>
  </r>
  <r>
    <n v="458762564"/>
    <s v="SUNIL NAMDEV GODANBE"/>
    <m/>
    <x v="0"/>
    <m/>
    <m/>
    <m/>
    <m/>
    <n v="5807"/>
    <n v="5807"/>
    <n v="5815"/>
    <n v="11702"/>
    <x v="0"/>
    <s v="FLOW"/>
    <x v="0"/>
    <x v="11"/>
    <n v="16954"/>
    <n v="8"/>
    <n v="0"/>
    <n v="1350"/>
    <s v="-"/>
    <n v="1.7257987718224881E-2"/>
    <n v="9.5079944694114891E-4"/>
    <s v="FLOW"/>
    <s v="-"/>
    <s v="-"/>
    <s v="-"/>
    <m/>
    <m/>
    <m/>
    <m/>
    <m/>
    <m/>
    <s v="PASHAN"/>
    <m/>
    <m/>
    <m/>
    <n v="7165"/>
    <n v="16954"/>
    <n v="27"/>
    <n v="37"/>
    <s v="FLOW"/>
    <m/>
    <m/>
    <m/>
    <m/>
    <s v="-"/>
    <s v="MH12VR3516"/>
    <s v="RE BULLET 350 EFI BLACK"/>
    <d v="2023-06-29T00:00:00"/>
    <n v="36"/>
    <s v="10.06.26"/>
    <x v="0"/>
    <m/>
    <m/>
    <m/>
    <m/>
    <m/>
    <m/>
    <m/>
    <m/>
    <m/>
    <m/>
    <m/>
    <m/>
    <m/>
    <m/>
    <m/>
    <m/>
    <m/>
    <m/>
    <m/>
    <m/>
    <m/>
    <m/>
    <m/>
    <m/>
    <m/>
    <m/>
    <m/>
    <m/>
    <m/>
    <m/>
    <m/>
    <n v="1"/>
    <m/>
    <m/>
    <m/>
    <m/>
    <m/>
    <m/>
    <m/>
    <m/>
    <m/>
    <m/>
    <m/>
    <m/>
    <m/>
    <m/>
    <m/>
    <m/>
    <m/>
    <m/>
    <m/>
    <m/>
    <m/>
    <m/>
    <m/>
    <m/>
    <m/>
    <m/>
    <m/>
    <m/>
    <m/>
    <m/>
    <m/>
    <m/>
    <m/>
    <m/>
    <m/>
    <m/>
    <m/>
    <m/>
    <m/>
    <m/>
    <m/>
    <m/>
    <m/>
    <m/>
    <m/>
    <m/>
    <m/>
    <m/>
    <m/>
    <m/>
    <m/>
    <m/>
    <m/>
    <m/>
    <m/>
    <m/>
    <m/>
    <m/>
    <m/>
    <m/>
    <m/>
    <m/>
    <x v="1"/>
    <x v="0"/>
    <s v="DUWT0023"/>
    <s v="BoZ4yfOmPS"/>
    <s v="Allocated"/>
    <m/>
    <m/>
    <m/>
    <m/>
    <m/>
    <m/>
    <m/>
    <s v="88"/>
    <n v="5815"/>
    <n v="11702"/>
    <x v="2"/>
  </r>
  <r>
    <n v="458111295"/>
    <s v="ARATI RAVINDRAKUMAR SAKHARE"/>
    <m/>
    <x v="0"/>
    <m/>
    <m/>
    <m/>
    <m/>
    <n v="5795"/>
    <n v="17385"/>
    <n v="805"/>
    <n v="23180"/>
    <x v="2"/>
    <s v="FLOW"/>
    <x v="0"/>
    <x v="5"/>
    <n v="16914.650000000001"/>
    <n v="805"/>
    <n v="0"/>
    <n v="6300"/>
    <s v="27.05.26"/>
    <n v="6.1102618941698078E-2"/>
    <n v="5.5533995399588776E-3"/>
    <s v="FLOW"/>
    <s v="-"/>
    <s v="LMCB"/>
    <s v="-"/>
    <m/>
    <m/>
    <m/>
    <m/>
    <s v="REPO"/>
    <s v="-"/>
    <s v="DIGHI"/>
    <s v="-"/>
    <s v="-"/>
    <s v="-"/>
    <n v="24490"/>
    <n v="16914.650000000001"/>
    <n v="116"/>
    <n v="126"/>
    <s v="FLOW"/>
    <m/>
    <m/>
    <m/>
    <m/>
    <s v="NPA"/>
    <s v="MH14KV4441"/>
    <s v="RE BULLET 350 EFI BLACK"/>
    <d v="2023-05-15T00:00:00"/>
    <n v="36"/>
    <s v="02.06.26"/>
    <x v="0"/>
    <m/>
    <m/>
    <m/>
    <m/>
    <m/>
    <m/>
    <m/>
    <m/>
    <m/>
    <m/>
    <m/>
    <m/>
    <m/>
    <m/>
    <m/>
    <m/>
    <m/>
    <m/>
    <m/>
    <m/>
    <m/>
    <m/>
    <m/>
    <m/>
    <m/>
    <m/>
    <m/>
    <m/>
    <m/>
    <m/>
    <m/>
    <m/>
    <m/>
    <m/>
    <m/>
    <m/>
    <m/>
    <m/>
    <m/>
    <m/>
    <m/>
    <m/>
    <m/>
    <m/>
    <m/>
    <m/>
    <m/>
    <m/>
    <m/>
    <m/>
    <m/>
    <m/>
    <m/>
    <m/>
    <m/>
    <m/>
    <m/>
    <m/>
    <m/>
    <m/>
    <m/>
    <m/>
    <m/>
    <m/>
    <m/>
    <m/>
    <m/>
    <m/>
    <m/>
    <m/>
    <m/>
    <m/>
    <m/>
    <m/>
    <m/>
    <m/>
    <m/>
    <m/>
    <m/>
    <m/>
    <m/>
    <m/>
    <m/>
    <m/>
    <m/>
    <m/>
    <m/>
    <m/>
    <m/>
    <m/>
    <m/>
    <m/>
    <m/>
    <m/>
    <x v="3"/>
    <x v="1"/>
    <s v="ZBHT0012"/>
    <e v="#N/A"/>
    <e v="#N/A"/>
    <e v="#N/A"/>
    <e v="#N/A"/>
    <e v="#N/A"/>
    <m/>
    <m/>
    <m/>
    <m/>
    <n v="0"/>
    <n v="805"/>
    <n v="23180"/>
    <x v="0"/>
  </r>
  <r>
    <n v="458645849"/>
    <s v="SHITAL PRASHANT MANE"/>
    <m/>
    <x v="0"/>
    <m/>
    <m/>
    <m/>
    <s v="BANK RB 05"/>
    <n v="4448"/>
    <n v="8164"/>
    <n v="3942"/>
    <n v="12612"/>
    <x v="4"/>
    <s v="RB"/>
    <x v="0"/>
    <x v="2"/>
    <n v="16635"/>
    <n v="226"/>
    <n v="0"/>
    <n v="3257"/>
    <s v="FLOW"/>
    <n v="7.6748697267566446E-2"/>
    <n v="3.6831783518970498E-3"/>
    <s v="RB"/>
    <s v="PAID"/>
    <s v="PTP"/>
    <s v="-"/>
    <m/>
    <m/>
    <m/>
    <m/>
    <s v="-"/>
    <s v="-"/>
    <s v="BHOR"/>
    <s v="-"/>
    <s v="-"/>
    <s v="-"/>
    <n v="11647"/>
    <n v="16635"/>
    <n v="57"/>
    <n v="6"/>
    <s v="STABLE"/>
    <m/>
    <m/>
    <m/>
    <m/>
    <s v="REGULAR"/>
    <s v="MH12VP6553"/>
    <s v="TVS IQUBE ELECTRIC"/>
    <d v="2023-06-21T00:00:00"/>
    <n v="36"/>
    <s v="02.06.26"/>
    <x v="0"/>
    <m/>
    <m/>
    <m/>
    <m/>
    <m/>
    <m/>
    <m/>
    <m/>
    <m/>
    <m/>
    <n v="1"/>
    <m/>
    <m/>
    <m/>
    <m/>
    <m/>
    <m/>
    <m/>
    <m/>
    <m/>
    <m/>
    <m/>
    <m/>
    <m/>
    <m/>
    <m/>
    <m/>
    <m/>
    <m/>
    <m/>
    <m/>
    <m/>
    <m/>
    <m/>
    <m/>
    <m/>
    <m/>
    <m/>
    <m/>
    <m/>
    <m/>
    <m/>
    <m/>
    <m/>
    <m/>
    <m/>
    <m/>
    <m/>
    <m/>
    <m/>
    <m/>
    <m/>
    <m/>
    <m/>
    <m/>
    <m/>
    <m/>
    <m/>
    <m/>
    <m/>
    <m/>
    <m/>
    <m/>
    <m/>
    <m/>
    <m/>
    <m/>
    <m/>
    <m/>
    <m/>
    <m/>
    <m/>
    <m/>
    <m/>
    <m/>
    <m/>
    <m/>
    <m/>
    <m/>
    <m/>
    <m/>
    <m/>
    <m/>
    <m/>
    <m/>
    <m/>
    <m/>
    <m/>
    <m/>
    <m/>
    <m/>
    <m/>
    <m/>
    <m/>
    <x v="1"/>
    <x v="0"/>
    <s v="DUWT0011"/>
    <e v="#N/A"/>
    <e v="#N/A"/>
    <e v="#N/A"/>
    <e v="#N/A"/>
    <e v="#N/A"/>
    <m/>
    <m/>
    <m/>
    <m/>
    <n v="0"/>
    <n v="3942"/>
    <n v="12612"/>
    <x v="0"/>
  </r>
  <r>
    <n v="459445373"/>
    <s v="RAMA NITIN ADMANE"/>
    <m/>
    <x v="0"/>
    <m/>
    <m/>
    <m/>
    <m/>
    <n v="4550"/>
    <n v="3280"/>
    <n v="3361"/>
    <n v="7991"/>
    <x v="0"/>
    <s v="FLOW"/>
    <x v="0"/>
    <x v="11"/>
    <n v="16508.55"/>
    <n v="81"/>
    <n v="0"/>
    <n v="6300"/>
    <s v="-"/>
    <n v="1.6804550734086432E-2"/>
    <n v="9.2581810839921562E-4"/>
    <s v="FLOW"/>
    <s v="-"/>
    <s v="-"/>
    <s v="-"/>
    <m/>
    <m/>
    <m/>
    <m/>
    <s v="-"/>
    <s v="-"/>
    <s v="PASHAN"/>
    <s v="-"/>
    <s v="-"/>
    <s v="-"/>
    <n v="9661"/>
    <n v="16508.55"/>
    <n v="27"/>
    <n v="37"/>
    <s v="FLOW"/>
    <m/>
    <m/>
    <m/>
    <m/>
    <s v="REGULAR"/>
    <s v="MH44AC1790"/>
    <s v="HONDA UNICORN 160 BSVI"/>
    <d v="2023-08-18T00:00:00"/>
    <n v="36"/>
    <s v="02.06.26"/>
    <x v="0"/>
    <m/>
    <m/>
    <m/>
    <m/>
    <m/>
    <m/>
    <m/>
    <m/>
    <m/>
    <m/>
    <n v="1"/>
    <m/>
    <m/>
    <m/>
    <m/>
    <m/>
    <m/>
    <m/>
    <m/>
    <m/>
    <m/>
    <m/>
    <m/>
    <m/>
    <m/>
    <m/>
    <m/>
    <m/>
    <n v="1"/>
    <m/>
    <m/>
    <m/>
    <m/>
    <m/>
    <m/>
    <m/>
    <m/>
    <m/>
    <m/>
    <m/>
    <m/>
    <m/>
    <m/>
    <m/>
    <m/>
    <m/>
    <m/>
    <m/>
    <m/>
    <m/>
    <m/>
    <m/>
    <m/>
    <m/>
    <m/>
    <m/>
    <m/>
    <m/>
    <m/>
    <m/>
    <m/>
    <m/>
    <m/>
    <m/>
    <m/>
    <m/>
    <m/>
    <m/>
    <m/>
    <m/>
    <m/>
    <m/>
    <m/>
    <m/>
    <m/>
    <m/>
    <m/>
    <m/>
    <m/>
    <m/>
    <m/>
    <m/>
    <m/>
    <m/>
    <m/>
    <m/>
    <m/>
    <m/>
    <m/>
    <m/>
    <m/>
    <m/>
    <m/>
    <m/>
    <x v="2"/>
    <x v="0"/>
    <s v="DUWT0023"/>
    <s v="GPJtMoxS_EI7"/>
    <s v="Allocated"/>
    <s v="Left Message (LMCB)"/>
    <s v="Customer not available Lm with relatives "/>
    <d v="2026-06-04T00:00:00"/>
    <m/>
    <m/>
    <m/>
    <m/>
    <s v="161"/>
    <n v="3361"/>
    <n v="7991"/>
    <x v="0"/>
  </r>
  <r>
    <n v="463650409"/>
    <s v="RAVI SOMNATH MORE"/>
    <s v="ONLINE"/>
    <x v="3"/>
    <n v="4303"/>
    <m/>
    <m/>
    <m/>
    <n v="4409"/>
    <n v="3755"/>
    <n v="3796"/>
    <n v="3945"/>
    <x v="0"/>
    <s v="STABLE"/>
    <x v="1"/>
    <x v="1"/>
    <n v="16469"/>
    <n v="41"/>
    <n v="0"/>
    <n v="5345"/>
    <s v="-"/>
    <n v="6.6828915917914516E-3"/>
    <n v="9.2360009978021589E-4"/>
    <s v="STABLE"/>
    <s v="PAID"/>
    <s v="-"/>
    <s v="-"/>
    <m/>
    <m/>
    <m/>
    <m/>
    <m/>
    <m/>
    <s v="CHINCHWAD"/>
    <m/>
    <m/>
    <m/>
    <n v="9141"/>
    <n v="16469"/>
    <n v="27"/>
    <n v="6"/>
    <s v="STABLE"/>
    <m/>
    <m/>
    <m/>
    <m/>
    <s v="-"/>
    <s v="MH14LT0680"/>
    <s v="SPLENDOR PLUS BS6 I3S DRS CAST FI"/>
    <d v="2024-08-03T00:00:00"/>
    <n v="24"/>
    <s v="10.06.26"/>
    <x v="0"/>
    <m/>
    <m/>
    <m/>
    <m/>
    <m/>
    <m/>
    <m/>
    <m/>
    <m/>
    <m/>
    <m/>
    <m/>
    <m/>
    <m/>
    <m/>
    <m/>
    <m/>
    <m/>
    <m/>
    <m/>
    <m/>
    <m/>
    <m/>
    <m/>
    <m/>
    <m/>
    <m/>
    <m/>
    <m/>
    <m/>
    <m/>
    <m/>
    <m/>
    <m/>
    <n v="1"/>
    <m/>
    <m/>
    <m/>
    <m/>
    <m/>
    <m/>
    <m/>
    <m/>
    <m/>
    <m/>
    <m/>
    <m/>
    <m/>
    <m/>
    <m/>
    <m/>
    <m/>
    <m/>
    <m/>
    <m/>
    <m/>
    <m/>
    <m/>
    <m/>
    <m/>
    <m/>
    <m/>
    <m/>
    <m/>
    <m/>
    <m/>
    <m/>
    <m/>
    <m/>
    <m/>
    <m/>
    <m/>
    <m/>
    <m/>
    <m/>
    <m/>
    <m/>
    <m/>
    <m/>
    <m/>
    <m/>
    <m/>
    <m/>
    <m/>
    <m/>
    <m/>
    <m/>
    <m/>
    <m/>
    <m/>
    <m/>
    <m/>
    <m/>
    <m/>
    <x v="1"/>
    <x v="0"/>
    <s v="ZBHT0011"/>
    <s v="k6GbFE8Rl47"/>
    <s v="Allocated"/>
    <m/>
    <m/>
    <m/>
    <m/>
    <m/>
    <m/>
    <m/>
    <s v="84"/>
    <n v="3796"/>
    <n v="8248"/>
    <x v="2"/>
  </r>
  <r>
    <n v="460109573"/>
    <s v="JAYSHREE HEMRAJ BHUJBAL"/>
    <m/>
    <x v="0"/>
    <m/>
    <m/>
    <m/>
    <m/>
    <n v="2845"/>
    <n v="3152.65"/>
    <n v="322.64999999999964"/>
    <n v="6063.65"/>
    <x v="4"/>
    <s v="FLOW"/>
    <x v="0"/>
    <x v="6"/>
    <n v="16448.14"/>
    <n v="15"/>
    <n v="0"/>
    <n v="1800"/>
    <s v="-"/>
    <n v="1.8397741490644406E-2"/>
    <n v="3.6418054209180605E-3"/>
    <s v="FLOW"/>
    <s v="-"/>
    <s v="-"/>
    <s v="-"/>
    <m/>
    <m/>
    <m/>
    <m/>
    <s v="-"/>
    <s v="-"/>
    <s v="SHIRUR"/>
    <s v="-"/>
    <s v="-"/>
    <s v="-"/>
    <n v="4967.6499999999996"/>
    <n v="16448.14"/>
    <n v="57"/>
    <n v="67"/>
    <s v="FLOW"/>
    <m/>
    <m/>
    <m/>
    <m/>
    <s v="REGULAR"/>
    <s v="MH12WN2689"/>
    <s v="HF DELUXE DRUM SELF CAST ALL BLACK"/>
    <d v="2023-10-12T00:00:00"/>
    <n v="36"/>
    <s v="02.06.26"/>
    <x v="0"/>
    <m/>
    <m/>
    <m/>
    <m/>
    <m/>
    <m/>
    <m/>
    <m/>
    <m/>
    <m/>
    <m/>
    <m/>
    <m/>
    <n v="1"/>
    <m/>
    <m/>
    <m/>
    <m/>
    <m/>
    <m/>
    <m/>
    <m/>
    <m/>
    <m/>
    <m/>
    <m/>
    <m/>
    <m/>
    <m/>
    <m/>
    <m/>
    <m/>
    <m/>
    <m/>
    <m/>
    <m/>
    <m/>
    <m/>
    <m/>
    <m/>
    <m/>
    <m/>
    <m/>
    <m/>
    <m/>
    <m/>
    <m/>
    <m/>
    <m/>
    <m/>
    <m/>
    <m/>
    <m/>
    <m/>
    <m/>
    <m/>
    <m/>
    <m/>
    <m/>
    <m/>
    <m/>
    <m/>
    <m/>
    <m/>
    <m/>
    <m/>
    <m/>
    <m/>
    <m/>
    <m/>
    <m/>
    <m/>
    <m/>
    <m/>
    <m/>
    <m/>
    <m/>
    <m/>
    <m/>
    <m/>
    <m/>
    <m/>
    <m/>
    <m/>
    <m/>
    <m/>
    <m/>
    <m/>
    <m/>
    <m/>
    <m/>
    <m/>
    <m/>
    <m/>
    <x v="1"/>
    <x v="0"/>
    <s v="ZBHT0024"/>
    <s v="A6M1QoNm7m"/>
    <s v="Allocated"/>
    <s v="Left Message (LMCB)"/>
    <s v="Meet husband "/>
    <d v="2026-06-05T00:00:00"/>
    <m/>
    <m/>
    <m/>
    <m/>
    <s v="66"/>
    <n v="322.64999999999964"/>
    <n v="6063.65"/>
    <x v="0"/>
  </r>
  <r>
    <n v="465971898"/>
    <s v="SOMNATH LAXMAN MADGE"/>
    <s v="ONLINE"/>
    <x v="7"/>
    <n v="6720"/>
    <m/>
    <m/>
    <m/>
    <n v="2240"/>
    <n v="4480"/>
    <n v="2284"/>
    <n v="88"/>
    <x v="4"/>
    <s v="RB"/>
    <x v="1"/>
    <x v="10"/>
    <n v="16438"/>
    <n v="44"/>
    <n v="0"/>
    <n v="900"/>
    <s v="FLOW"/>
    <n v="5.6842114508678279E-2"/>
    <n v="3.6395603094970664E-3"/>
    <s v="RB"/>
    <s v="PAID"/>
    <s v="PTP"/>
    <s v="-"/>
    <m/>
    <m/>
    <m/>
    <m/>
    <s v="-"/>
    <s v="-"/>
    <s v="RAJGURU NAGAR"/>
    <s v="-"/>
    <s v="-"/>
    <s v="-"/>
    <n v="5424"/>
    <n v="16438"/>
    <n v="56"/>
    <n v="5"/>
    <s v="STABLE"/>
    <m/>
    <m/>
    <m/>
    <m/>
    <s v="REGULAR"/>
    <s v="MH14LN5785"/>
    <s v="HONDA DIO 125 SMART LTD ED"/>
    <d v="2025-04-22T00:00:00"/>
    <n v="18"/>
    <s v="02.06.26"/>
    <x v="0"/>
    <m/>
    <m/>
    <m/>
    <m/>
    <m/>
    <m/>
    <m/>
    <m/>
    <m/>
    <m/>
    <m/>
    <m/>
    <m/>
    <m/>
    <m/>
    <m/>
    <m/>
    <m/>
    <m/>
    <m/>
    <m/>
    <m/>
    <m/>
    <m/>
    <m/>
    <n v="1"/>
    <m/>
    <m/>
    <m/>
    <m/>
    <m/>
    <m/>
    <m/>
    <m/>
    <m/>
    <m/>
    <m/>
    <m/>
    <m/>
    <m/>
    <m/>
    <m/>
    <m/>
    <m/>
    <m/>
    <m/>
    <m/>
    <m/>
    <m/>
    <m/>
    <m/>
    <m/>
    <m/>
    <m/>
    <m/>
    <m/>
    <m/>
    <m/>
    <m/>
    <m/>
    <m/>
    <m/>
    <m/>
    <m/>
    <m/>
    <m/>
    <m/>
    <m/>
    <m/>
    <m/>
    <m/>
    <m/>
    <m/>
    <m/>
    <m/>
    <m/>
    <m/>
    <m/>
    <m/>
    <m/>
    <m/>
    <m/>
    <m/>
    <m/>
    <m/>
    <m/>
    <m/>
    <m/>
    <m/>
    <m/>
    <m/>
    <m/>
    <m/>
    <m/>
    <x v="1"/>
    <x v="0"/>
    <s v="ZBHT0010"/>
    <s v="APyA-UZep1m"/>
    <s v="Allocated"/>
    <s v="Promise To Pay (PTP)"/>
    <s v="Ptp "/>
    <d v="2026-06-09T00:00:00"/>
    <m/>
    <m/>
    <m/>
    <m/>
    <s v="88"/>
    <n v="2284"/>
    <n v="6808"/>
    <x v="0"/>
  </r>
  <r>
    <n v="464487568"/>
    <s v="SACHIN GANPAT MORE"/>
    <m/>
    <x v="0"/>
    <m/>
    <m/>
    <m/>
    <m/>
    <n v="2496"/>
    <n v="2240"/>
    <n v="2303"/>
    <n v="4854"/>
    <x v="0"/>
    <s v="FLOW"/>
    <x v="0"/>
    <x v="9"/>
    <n v="16402"/>
    <n v="63"/>
    <n v="0"/>
    <n v="2700"/>
    <s v="19.05.26"/>
    <n v="7.073498121947866E-3"/>
    <n v="9.1984266419303546E-4"/>
    <s v="FLOW"/>
    <s v="-"/>
    <s v="MPTP"/>
    <s v="-"/>
    <m/>
    <m/>
    <m/>
    <m/>
    <s v="-"/>
    <s v="-"/>
    <s v="JUNNAR"/>
    <s v="-"/>
    <s v="-"/>
    <s v="-"/>
    <n v="5003"/>
    <n v="16402"/>
    <n v="27"/>
    <n v="37"/>
    <s v="FLOW"/>
    <m/>
    <m/>
    <m/>
    <m/>
    <s v="REGULAR"/>
    <s v="MH14MA2699"/>
    <s v="HONDA SHINE DISC BSVI"/>
    <d v="2024-10-29T00:00:00"/>
    <n v="24"/>
    <s v="02.06.26"/>
    <x v="0"/>
    <m/>
    <m/>
    <m/>
    <m/>
    <m/>
    <m/>
    <m/>
    <n v="1"/>
    <m/>
    <m/>
    <m/>
    <m/>
    <m/>
    <m/>
    <m/>
    <m/>
    <m/>
    <m/>
    <m/>
    <m/>
    <m/>
    <m/>
    <m/>
    <m/>
    <m/>
    <m/>
    <m/>
    <m/>
    <m/>
    <m/>
    <m/>
    <m/>
    <m/>
    <m/>
    <m/>
    <m/>
    <m/>
    <m/>
    <m/>
    <m/>
    <m/>
    <m/>
    <m/>
    <m/>
    <m/>
    <m/>
    <m/>
    <m/>
    <m/>
    <m/>
    <m/>
    <m/>
    <m/>
    <m/>
    <m/>
    <m/>
    <m/>
    <m/>
    <m/>
    <m/>
    <m/>
    <m/>
    <m/>
    <m/>
    <m/>
    <m/>
    <m/>
    <m/>
    <m/>
    <m/>
    <m/>
    <m/>
    <m/>
    <m/>
    <m/>
    <m/>
    <m/>
    <m/>
    <m/>
    <m/>
    <m/>
    <m/>
    <m/>
    <m/>
    <m/>
    <m/>
    <m/>
    <m/>
    <m/>
    <m/>
    <m/>
    <m/>
    <m/>
    <m/>
    <x v="1"/>
    <x v="0"/>
    <s v="ZBHT0021"/>
    <s v="B6fZVgypIV7"/>
    <s v="Allocated"/>
    <s v="Promise To Pay (PTP)"/>
    <s v="Ptp"/>
    <d v="2026-06-28T00:00:00"/>
    <m/>
    <m/>
    <m/>
    <m/>
    <s v="118"/>
    <n v="2303"/>
    <n v="4854"/>
    <x v="0"/>
  </r>
  <r>
    <n v="135586566"/>
    <s v="VISHAL VIJAY SHINDE"/>
    <m/>
    <x v="0"/>
    <m/>
    <m/>
    <m/>
    <m/>
    <n v="2466"/>
    <n v="2259"/>
    <n v="2307"/>
    <n v="4823"/>
    <x v="0"/>
    <s v="FLOW"/>
    <x v="0"/>
    <x v="5"/>
    <n v="16376.58"/>
    <n v="48"/>
    <n v="0"/>
    <n v="3150"/>
    <s v="23.05.26"/>
    <n v="9.4793168354298848E-3"/>
    <n v="9.1841708191503361E-4"/>
    <s v="FLOW"/>
    <s v="-"/>
    <s v="PTP"/>
    <s v="-"/>
    <m/>
    <m/>
    <m/>
    <m/>
    <s v="-"/>
    <s v="-"/>
    <s v="TINGRE NAGAR"/>
    <s v="-"/>
    <s v="-"/>
    <s v="-"/>
    <n v="5457"/>
    <n v="16376.58"/>
    <n v="26"/>
    <n v="36"/>
    <s v="FLOW"/>
    <m/>
    <m/>
    <m/>
    <m/>
    <s v="NPA"/>
    <s v="MH12UX3011"/>
    <s v="PIAGGIO APRILIA SR 125 CBS"/>
    <d v="2022-11-09T00:00:00"/>
    <n v="48"/>
    <s v="02.06.26"/>
    <x v="0"/>
    <m/>
    <m/>
    <m/>
    <m/>
    <m/>
    <m/>
    <m/>
    <m/>
    <m/>
    <m/>
    <m/>
    <m/>
    <m/>
    <n v="1"/>
    <m/>
    <m/>
    <m/>
    <m/>
    <m/>
    <m/>
    <m/>
    <m/>
    <m/>
    <m/>
    <m/>
    <m/>
    <m/>
    <m/>
    <m/>
    <m/>
    <m/>
    <m/>
    <m/>
    <m/>
    <m/>
    <m/>
    <m/>
    <m/>
    <m/>
    <m/>
    <m/>
    <m/>
    <m/>
    <m/>
    <m/>
    <m/>
    <m/>
    <m/>
    <m/>
    <m/>
    <m/>
    <m/>
    <m/>
    <m/>
    <m/>
    <m/>
    <m/>
    <m/>
    <m/>
    <m/>
    <m/>
    <m/>
    <m/>
    <m/>
    <m/>
    <m/>
    <m/>
    <m/>
    <m/>
    <m/>
    <m/>
    <m/>
    <m/>
    <m/>
    <m/>
    <m/>
    <m/>
    <m/>
    <m/>
    <m/>
    <m/>
    <m/>
    <m/>
    <m/>
    <m/>
    <m/>
    <m/>
    <m/>
    <m/>
    <m/>
    <m/>
    <m/>
    <m/>
    <m/>
    <x v="1"/>
    <x v="0"/>
    <s v="ZBHT0012"/>
    <s v="A6kO3Ijesc"/>
    <s v="Allocated"/>
    <s v="Door Locked (NC_DL)"/>
    <s v="Nc"/>
    <d v="2026-06-05T00:00:00"/>
    <m/>
    <m/>
    <m/>
    <m/>
    <s v="98"/>
    <n v="2307"/>
    <n v="4823"/>
    <x v="0"/>
  </r>
  <r>
    <n v="463022170"/>
    <s v="CHETAN SURESHARAO CHAUKADE"/>
    <m/>
    <x v="0"/>
    <m/>
    <m/>
    <m/>
    <m/>
    <n v="5571"/>
    <n v="11142"/>
    <n v="5887"/>
    <n v="17215"/>
    <x v="4"/>
    <s v="FLOW"/>
    <x v="0"/>
    <x v="12"/>
    <n v="16172"/>
    <n v="316"/>
    <n v="0"/>
    <n v="4950"/>
    <s v="-"/>
    <n v="4.1633521008554795E-2"/>
    <n v="3.5806648816879526E-3"/>
    <s v="FLOW"/>
    <s v="-"/>
    <s v="-"/>
    <s v="-"/>
    <m/>
    <m/>
    <m/>
    <m/>
    <m/>
    <m/>
    <s v="WAKAD"/>
    <m/>
    <m/>
    <m/>
    <n v="16408"/>
    <n v="16172"/>
    <n v="57"/>
    <n v="67"/>
    <s v="FLOW"/>
    <m/>
    <m/>
    <m/>
    <m/>
    <s v="-"/>
    <s v="MH14LQ2537"/>
    <s v="ACCESS 125 BT CONNECT ED DISC"/>
    <d v="2024-05-27T00:00:00"/>
    <n v="24"/>
    <s v="10.06.26"/>
    <x v="0"/>
    <m/>
    <m/>
    <m/>
    <m/>
    <m/>
    <m/>
    <m/>
    <m/>
    <m/>
    <m/>
    <m/>
    <m/>
    <m/>
    <m/>
    <m/>
    <m/>
    <m/>
    <m/>
    <m/>
    <m/>
    <m/>
    <m/>
    <m/>
    <m/>
    <m/>
    <m/>
    <m/>
    <m/>
    <m/>
    <m/>
    <m/>
    <n v="1"/>
    <m/>
    <m/>
    <m/>
    <m/>
    <m/>
    <m/>
    <m/>
    <m/>
    <m/>
    <m/>
    <m/>
    <m/>
    <m/>
    <m/>
    <m/>
    <m/>
    <m/>
    <m/>
    <m/>
    <m/>
    <m/>
    <m/>
    <m/>
    <m/>
    <m/>
    <m/>
    <m/>
    <m/>
    <m/>
    <m/>
    <m/>
    <m/>
    <m/>
    <m/>
    <m/>
    <m/>
    <m/>
    <m/>
    <m/>
    <m/>
    <m/>
    <m/>
    <m/>
    <m/>
    <m/>
    <m/>
    <m/>
    <m/>
    <m/>
    <m/>
    <m/>
    <m/>
    <m/>
    <m/>
    <m/>
    <m/>
    <m/>
    <m/>
    <m/>
    <m/>
    <m/>
    <m/>
    <x v="1"/>
    <x v="0"/>
    <s v="DUWT0030"/>
    <s v="G2FVUxj_EI7"/>
    <s v="Allocated"/>
    <m/>
    <m/>
    <m/>
    <m/>
    <m/>
    <m/>
    <m/>
    <s v="502"/>
    <n v="5887"/>
    <n v="17215"/>
    <x v="2"/>
  </r>
  <r>
    <n v="460138753"/>
    <s v="MOHAN RAJARAM BANGAR"/>
    <s v="ONLINE"/>
    <x v="3"/>
    <n v="5800"/>
    <m/>
    <m/>
    <m/>
    <n v="2845"/>
    <n v="2845"/>
    <n v="2845"/>
    <n v="-64"/>
    <x v="0"/>
    <s v="RB"/>
    <x v="1"/>
    <x v="14"/>
    <n v="16140.49"/>
    <n v="0"/>
    <n v="0"/>
    <n v="2693"/>
    <s v="-"/>
    <n v="6.6109661211788531E-2"/>
    <n v="9.0517688836611672E-4"/>
    <s v="RB"/>
    <s v="PAID"/>
    <s v="-"/>
    <s v="-"/>
    <m/>
    <m/>
    <m/>
    <m/>
    <m/>
    <m/>
    <s v="ALANADI DEVACHI"/>
    <m/>
    <m/>
    <m/>
    <n v="5538"/>
    <n v="16140.49"/>
    <n v="27"/>
    <n v="37"/>
    <s v="FLOW"/>
    <m/>
    <m/>
    <m/>
    <m/>
    <s v="-"/>
    <s v="MH14LD3183"/>
    <s v="SPLENDOR PLUS BS6 I3S DRS CAST FI"/>
    <d v="2023-10-16T00:00:00"/>
    <n v="36"/>
    <s v="10.06.26"/>
    <x v="0"/>
    <m/>
    <m/>
    <m/>
    <m/>
    <m/>
    <m/>
    <m/>
    <m/>
    <m/>
    <m/>
    <m/>
    <m/>
    <m/>
    <m/>
    <m/>
    <m/>
    <m/>
    <m/>
    <m/>
    <m/>
    <m/>
    <m/>
    <m/>
    <m/>
    <m/>
    <m/>
    <m/>
    <m/>
    <m/>
    <m/>
    <m/>
    <n v="2"/>
    <m/>
    <m/>
    <m/>
    <m/>
    <m/>
    <m/>
    <m/>
    <m/>
    <m/>
    <m/>
    <m/>
    <m/>
    <m/>
    <m/>
    <m/>
    <m/>
    <m/>
    <m/>
    <m/>
    <m/>
    <m/>
    <m/>
    <m/>
    <m/>
    <m/>
    <m/>
    <m/>
    <m/>
    <m/>
    <m/>
    <m/>
    <m/>
    <m/>
    <m/>
    <m/>
    <m/>
    <m/>
    <m/>
    <m/>
    <m/>
    <m/>
    <m/>
    <m/>
    <m/>
    <m/>
    <m/>
    <m/>
    <m/>
    <m/>
    <m/>
    <m/>
    <m/>
    <m/>
    <m/>
    <m/>
    <m/>
    <m/>
    <m/>
    <m/>
    <m/>
    <m/>
    <m/>
    <x v="2"/>
    <x v="0"/>
    <s v="ZBHT0009"/>
    <s v="GoUxoPHW97"/>
    <s v="Allocated"/>
    <m/>
    <m/>
    <m/>
    <m/>
    <m/>
    <m/>
    <m/>
    <s v="46"/>
    <n v="2845"/>
    <n v="5736"/>
    <x v="2"/>
  </r>
  <r>
    <n v="466394730"/>
    <s v="RAJESH RAMESH BARELA"/>
    <m/>
    <x v="0"/>
    <m/>
    <m/>
    <m/>
    <m/>
    <n v="5558"/>
    <n v="5558"/>
    <n v="5561"/>
    <n v="11212"/>
    <x v="0"/>
    <s v="FLOW"/>
    <x v="0"/>
    <x v="6"/>
    <n v="16134"/>
    <n v="3"/>
    <n v="0"/>
    <n v="523"/>
    <s v="-"/>
    <n v="1.0045046123378927E-2"/>
    <n v="9.0481292184431373E-4"/>
    <s v="FLOW"/>
    <s v="-"/>
    <s v="-"/>
    <s v="-"/>
    <m/>
    <m/>
    <m/>
    <m/>
    <m/>
    <m/>
    <s v="SHIRUR"/>
    <m/>
    <m/>
    <m/>
    <n v="6084"/>
    <n v="16134"/>
    <n v="26"/>
    <n v="36"/>
    <s v="FLOW"/>
    <m/>
    <m/>
    <m/>
    <m/>
    <s v="-"/>
    <s v="MH19EM0386"/>
    <s v="BAJAJ PULSAR N160 UG"/>
    <d v="2025-06-25T00:00:00"/>
    <n v="12"/>
    <s v="10.06.26"/>
    <x v="0"/>
    <m/>
    <m/>
    <m/>
    <m/>
    <m/>
    <m/>
    <m/>
    <m/>
    <m/>
    <m/>
    <m/>
    <m/>
    <m/>
    <m/>
    <m/>
    <m/>
    <m/>
    <m/>
    <m/>
    <m/>
    <m/>
    <m/>
    <m/>
    <m/>
    <m/>
    <m/>
    <m/>
    <m/>
    <m/>
    <m/>
    <m/>
    <n v="1"/>
    <m/>
    <m/>
    <m/>
    <m/>
    <m/>
    <m/>
    <m/>
    <m/>
    <m/>
    <m/>
    <m/>
    <m/>
    <m/>
    <m/>
    <m/>
    <m/>
    <m/>
    <m/>
    <m/>
    <m/>
    <m/>
    <m/>
    <m/>
    <m/>
    <m/>
    <m/>
    <m/>
    <m/>
    <m/>
    <m/>
    <m/>
    <m/>
    <m/>
    <m/>
    <m/>
    <m/>
    <m/>
    <m/>
    <m/>
    <m/>
    <m/>
    <m/>
    <m/>
    <m/>
    <m/>
    <m/>
    <m/>
    <m/>
    <m/>
    <m/>
    <m/>
    <m/>
    <m/>
    <m/>
    <m/>
    <m/>
    <m/>
    <m/>
    <m/>
    <m/>
    <m/>
    <m/>
    <x v="1"/>
    <x v="0"/>
    <s v="ZBHT0024"/>
    <s v="B2Lup72uhDm"/>
    <s v="Allocated"/>
    <m/>
    <m/>
    <m/>
    <m/>
    <m/>
    <m/>
    <m/>
    <s v="96"/>
    <n v="5561"/>
    <n v="11212"/>
    <x v="2"/>
  </r>
  <r>
    <n v="459750261"/>
    <s v="KOMAL ROHIT CHANDANE"/>
    <s v="ONLINE"/>
    <x v="3"/>
    <n v="3410"/>
    <m/>
    <m/>
    <m/>
    <n v="3370"/>
    <n v="3341"/>
    <n v="3406"/>
    <n v="3427"/>
    <x v="0"/>
    <s v="STABLE"/>
    <x v="1"/>
    <x v="14"/>
    <n v="16059.4"/>
    <n v="65"/>
    <n v="0"/>
    <n v="6300"/>
    <s v="-"/>
    <n v="6.5777525543809182E-2"/>
    <n v="9.0062926968306506E-4"/>
    <s v="STABLE"/>
    <s v="PAID"/>
    <s v="-"/>
    <s v="-"/>
    <m/>
    <m/>
    <m/>
    <m/>
    <m/>
    <m/>
    <s v="DAPODI"/>
    <m/>
    <m/>
    <m/>
    <n v="9706"/>
    <n v="16059.4"/>
    <n v="27"/>
    <n v="37"/>
    <s v="FLOW"/>
    <m/>
    <m/>
    <m/>
    <m/>
    <s v="-"/>
    <s v="MH14KZ6499"/>
    <s v="HONDA ACTIVA 6G H SMART"/>
    <d v="2023-09-13T00:00:00"/>
    <n v="36"/>
    <s v="10.06.26"/>
    <x v="0"/>
    <m/>
    <m/>
    <m/>
    <m/>
    <m/>
    <m/>
    <m/>
    <m/>
    <m/>
    <m/>
    <m/>
    <m/>
    <m/>
    <m/>
    <m/>
    <m/>
    <m/>
    <m/>
    <m/>
    <m/>
    <m/>
    <m/>
    <m/>
    <m/>
    <m/>
    <m/>
    <m/>
    <m/>
    <m/>
    <m/>
    <m/>
    <n v="1"/>
    <m/>
    <m/>
    <m/>
    <m/>
    <m/>
    <m/>
    <m/>
    <m/>
    <m/>
    <m/>
    <m/>
    <m/>
    <m/>
    <m/>
    <m/>
    <m/>
    <m/>
    <m/>
    <m/>
    <m/>
    <m/>
    <m/>
    <m/>
    <m/>
    <m/>
    <m/>
    <m/>
    <m/>
    <m/>
    <m/>
    <m/>
    <m/>
    <m/>
    <m/>
    <m/>
    <m/>
    <m/>
    <m/>
    <m/>
    <m/>
    <m/>
    <m/>
    <m/>
    <m/>
    <m/>
    <m/>
    <m/>
    <m/>
    <m/>
    <m/>
    <m/>
    <m/>
    <m/>
    <m/>
    <m/>
    <m/>
    <m/>
    <m/>
    <m/>
    <m/>
    <m/>
    <m/>
    <x v="1"/>
    <x v="0"/>
    <s v="ZBHT0009"/>
    <s v="GoVBpQcm_EM7"/>
    <s v="Allocated"/>
    <m/>
    <m/>
    <m/>
    <m/>
    <m/>
    <m/>
    <m/>
    <s v="126"/>
    <n v="3406"/>
    <n v="6837"/>
    <x v="2"/>
  </r>
  <r>
    <n v="462901902"/>
    <s v="MANISHA RAJENDRA PALASKAR"/>
    <m/>
    <x v="0"/>
    <m/>
    <m/>
    <m/>
    <m/>
    <n v="4441"/>
    <n v="16360"/>
    <n v="3712"/>
    <n v="21791"/>
    <x v="2"/>
    <s v="FLOW"/>
    <x v="0"/>
    <x v="9"/>
    <n v="15860"/>
    <n v="675"/>
    <n v="0"/>
    <n v="2929"/>
    <s v="FLOW"/>
    <n v="5.4425886681254587E-2"/>
    <n v="5.2071379959826415E-3"/>
    <s v="FLOW"/>
    <s v="-"/>
    <s v="RTP"/>
    <s v="-"/>
    <m/>
    <m/>
    <m/>
    <m/>
    <s v="REPO"/>
    <s v="-"/>
    <s v="NARAYAN GAON"/>
    <s v="-"/>
    <s v="-"/>
    <s v="-"/>
    <n v="19964"/>
    <n v="15860"/>
    <n v="116"/>
    <n v="126"/>
    <s v="FLOW"/>
    <m/>
    <m/>
    <m/>
    <m/>
    <s v="NPA"/>
    <s v="MH12WV1574"/>
    <s v="HONDA SHINE DRUM BSVI"/>
    <d v="2024-05-14T00:00:00"/>
    <n v="24"/>
    <s v="02.06.26"/>
    <x v="0"/>
    <m/>
    <m/>
    <m/>
    <m/>
    <m/>
    <m/>
    <m/>
    <m/>
    <m/>
    <m/>
    <m/>
    <m/>
    <m/>
    <m/>
    <m/>
    <m/>
    <m/>
    <m/>
    <m/>
    <m/>
    <m/>
    <m/>
    <m/>
    <m/>
    <m/>
    <n v="1"/>
    <m/>
    <m/>
    <m/>
    <m/>
    <m/>
    <m/>
    <m/>
    <m/>
    <m/>
    <m/>
    <m/>
    <m/>
    <m/>
    <m/>
    <m/>
    <m/>
    <m/>
    <m/>
    <m/>
    <m/>
    <m/>
    <m/>
    <m/>
    <m/>
    <m/>
    <m/>
    <m/>
    <m/>
    <m/>
    <m/>
    <m/>
    <m/>
    <m/>
    <m/>
    <m/>
    <m/>
    <m/>
    <m/>
    <m/>
    <m/>
    <m/>
    <m/>
    <m/>
    <m/>
    <m/>
    <m/>
    <m/>
    <m/>
    <m/>
    <m/>
    <m/>
    <m/>
    <m/>
    <m/>
    <m/>
    <m/>
    <m/>
    <m/>
    <m/>
    <m/>
    <m/>
    <m/>
    <m/>
    <m/>
    <m/>
    <m/>
    <m/>
    <m/>
    <x v="1"/>
    <x v="0"/>
    <s v="ZBHT0021"/>
    <s v="k6hSZHMZDm"/>
    <s v="Allocated"/>
    <s v="Left Message (LMCB)"/>
    <s v="Lmcb neighbour"/>
    <d v="2026-06-09T00:00:00"/>
    <m/>
    <m/>
    <m/>
    <m/>
    <s v="990"/>
    <n v="3712"/>
    <n v="21791"/>
    <x v="0"/>
  </r>
  <r>
    <n v="459836925"/>
    <s v="JAGDISH NATTHU SAHU"/>
    <s v="ONLINE"/>
    <x v="11"/>
    <n v="3453"/>
    <m/>
    <m/>
    <m/>
    <n v="3191"/>
    <n v="593"/>
    <n v="621"/>
    <n v="331"/>
    <x v="0"/>
    <s v="STABLE"/>
    <x v="1"/>
    <x v="9"/>
    <n v="15837"/>
    <n v="28"/>
    <n v="0"/>
    <n v="6300"/>
    <s v="16.05.26"/>
    <n v="6.829837200176098E-3"/>
    <n v="8.8815682677875275E-4"/>
    <s v="STABLE"/>
    <s v="PAID"/>
    <s v="MPTP"/>
    <s v="-"/>
    <m/>
    <m/>
    <m/>
    <m/>
    <s v="-"/>
    <s v="-"/>
    <s v="PARUNDE"/>
    <s v="-"/>
    <s v="-"/>
    <s v="-"/>
    <n v="6921"/>
    <n v="15837"/>
    <n v="27"/>
    <n v="37"/>
    <s v="FLOW"/>
    <m/>
    <m/>
    <m/>
    <m/>
    <s v="REGULAR"/>
    <s v="MH14KZ9850"/>
    <s v="LIVO DRUM CBS"/>
    <d v="2023-09-21T00:00:00"/>
    <n v="36"/>
    <s v="02.06.26"/>
    <x v="0"/>
    <m/>
    <m/>
    <m/>
    <m/>
    <m/>
    <m/>
    <m/>
    <m/>
    <m/>
    <m/>
    <n v="1"/>
    <m/>
    <m/>
    <m/>
    <m/>
    <m/>
    <m/>
    <m/>
    <m/>
    <m/>
    <m/>
    <m/>
    <m/>
    <m/>
    <m/>
    <m/>
    <m/>
    <m/>
    <m/>
    <m/>
    <m/>
    <m/>
    <m/>
    <m/>
    <m/>
    <m/>
    <m/>
    <m/>
    <m/>
    <m/>
    <m/>
    <m/>
    <m/>
    <m/>
    <m/>
    <m/>
    <m/>
    <m/>
    <m/>
    <m/>
    <m/>
    <m/>
    <m/>
    <m/>
    <m/>
    <m/>
    <m/>
    <m/>
    <m/>
    <m/>
    <m/>
    <m/>
    <m/>
    <m/>
    <m/>
    <m/>
    <m/>
    <m/>
    <m/>
    <m/>
    <m/>
    <m/>
    <m/>
    <m/>
    <m/>
    <m/>
    <m/>
    <m/>
    <m/>
    <m/>
    <m/>
    <m/>
    <m/>
    <m/>
    <m/>
    <m/>
    <m/>
    <m/>
    <m/>
    <m/>
    <m/>
    <m/>
    <m/>
    <m/>
    <x v="1"/>
    <x v="0"/>
    <s v="ZBHT0021"/>
    <e v="#N/A"/>
    <e v="#N/A"/>
    <e v="#N/A"/>
    <e v="#N/A"/>
    <e v="#N/A"/>
    <m/>
    <m/>
    <m/>
    <m/>
    <n v="0"/>
    <n v="621"/>
    <n v="3784"/>
    <x v="0"/>
  </r>
  <r>
    <n v="126147108"/>
    <s v="AKSHAY BALWANT SURVE"/>
    <m/>
    <x v="0"/>
    <m/>
    <m/>
    <m/>
    <m/>
    <n v="9255"/>
    <n v="15877.19"/>
    <n v="-29384.809999999998"/>
    <n v="26317.190000000002"/>
    <x v="3"/>
    <s v="FLOW"/>
    <x v="0"/>
    <x v="12"/>
    <n v="15777.82"/>
    <n v="1013"/>
    <n v="0"/>
    <n v="1800"/>
    <s v="FLOW"/>
    <n v="9.3415549585791624E-2"/>
    <n v="6.6278151065827457E-3"/>
    <s v="FLOW"/>
    <s v="-"/>
    <s v="LMCB"/>
    <s v="-"/>
    <m/>
    <m/>
    <m/>
    <m/>
    <s v="REPO"/>
    <s v="-"/>
    <s v="MULSHI"/>
    <s v="-"/>
    <s v="-"/>
    <s v="-"/>
    <n v="18690.189999999999"/>
    <n v="15777.82"/>
    <n v="178"/>
    <n v="188"/>
    <s v="FLOW"/>
    <m/>
    <m/>
    <m/>
    <m/>
    <s v="NPA"/>
    <s v="MH12TZ9984"/>
    <s v="CONTINETNAL GT 650 BR GREEN"/>
    <d v="2022-01-15T00:00:00"/>
    <n v="48"/>
    <s v="02.06.26"/>
    <x v="0"/>
    <m/>
    <m/>
    <m/>
    <m/>
    <m/>
    <m/>
    <m/>
    <m/>
    <m/>
    <m/>
    <n v="1"/>
    <m/>
    <m/>
    <m/>
    <m/>
    <m/>
    <m/>
    <m/>
    <m/>
    <m/>
    <m/>
    <m/>
    <m/>
    <m/>
    <m/>
    <m/>
    <m/>
    <m/>
    <m/>
    <m/>
    <m/>
    <m/>
    <m/>
    <m/>
    <m/>
    <m/>
    <m/>
    <m/>
    <m/>
    <m/>
    <m/>
    <m/>
    <m/>
    <m/>
    <m/>
    <m/>
    <m/>
    <m/>
    <m/>
    <m/>
    <m/>
    <m/>
    <m/>
    <m/>
    <m/>
    <m/>
    <m/>
    <m/>
    <m/>
    <m/>
    <m/>
    <m/>
    <m/>
    <m/>
    <m/>
    <m/>
    <m/>
    <m/>
    <m/>
    <m/>
    <m/>
    <m/>
    <m/>
    <m/>
    <m/>
    <m/>
    <m/>
    <m/>
    <m/>
    <m/>
    <m/>
    <m/>
    <m/>
    <m/>
    <m/>
    <m/>
    <m/>
    <m/>
    <m/>
    <m/>
    <m/>
    <m/>
    <m/>
    <m/>
    <x v="1"/>
    <x v="0"/>
    <s v="DUWT0030"/>
    <s v="GPL7KPOF_7"/>
    <s v="Allocated"/>
    <s v="Left Message (LMCB)"/>
    <s v="Left message to father "/>
    <d v="2026-06-04T00:00:00"/>
    <m/>
    <m/>
    <m/>
    <m/>
    <s v="1185"/>
    <n v="-29384.809999999998"/>
    <n v="26317.190000000002"/>
    <x v="0"/>
  </r>
  <r>
    <n v="459748188"/>
    <s v="MUKESH ANANT GURAV"/>
    <m/>
    <x v="0"/>
    <m/>
    <m/>
    <m/>
    <s v="BANK STABLE 11"/>
    <n v="3283"/>
    <n v="3288"/>
    <n v="152"/>
    <n v="6771"/>
    <x v="4"/>
    <s v="STABLE"/>
    <x v="0"/>
    <x v="7"/>
    <n v="15648.83"/>
    <n v="147"/>
    <n v="0"/>
    <n v="1350"/>
    <s v="-"/>
    <n v="4.259401774144897E-2"/>
    <n v="3.464829088579327E-3"/>
    <s v="STABLE"/>
    <s v="PAID"/>
    <s v="-"/>
    <s v="-"/>
    <m/>
    <m/>
    <m/>
    <m/>
    <m/>
    <m/>
    <s v="MAVAL"/>
    <m/>
    <m/>
    <m/>
    <n v="4785"/>
    <n v="15648.83"/>
    <n v="57"/>
    <n v="37"/>
    <s v="STABLE"/>
    <m/>
    <m/>
    <m/>
    <m/>
    <s v="-"/>
    <s v="MH14KZ7290"/>
    <s v="HONDA ACTIVA DLX"/>
    <d v="2023-09-13T00:00:00"/>
    <n v="36"/>
    <s v="10.06.26"/>
    <x v="0"/>
    <m/>
    <m/>
    <m/>
    <m/>
    <m/>
    <m/>
    <m/>
    <m/>
    <m/>
    <m/>
    <m/>
    <m/>
    <m/>
    <m/>
    <m/>
    <m/>
    <m/>
    <m/>
    <m/>
    <m/>
    <m/>
    <m/>
    <m/>
    <m/>
    <m/>
    <m/>
    <m/>
    <m/>
    <m/>
    <m/>
    <m/>
    <m/>
    <m/>
    <m/>
    <m/>
    <m/>
    <m/>
    <m/>
    <m/>
    <m/>
    <m/>
    <m/>
    <m/>
    <m/>
    <m/>
    <m/>
    <m/>
    <m/>
    <m/>
    <m/>
    <m/>
    <m/>
    <m/>
    <m/>
    <m/>
    <m/>
    <m/>
    <m/>
    <m/>
    <m/>
    <m/>
    <m/>
    <m/>
    <m/>
    <m/>
    <m/>
    <m/>
    <m/>
    <m/>
    <m/>
    <m/>
    <m/>
    <m/>
    <m/>
    <m/>
    <m/>
    <m/>
    <m/>
    <m/>
    <m/>
    <m/>
    <m/>
    <m/>
    <m/>
    <m/>
    <m/>
    <m/>
    <m/>
    <m/>
    <m/>
    <m/>
    <m/>
    <m/>
    <m/>
    <x v="3"/>
    <x v="1"/>
    <s v="ZBHT0013"/>
    <s v="k2y8joGYb7"/>
    <s v="Allocated"/>
    <m/>
    <m/>
    <m/>
    <m/>
    <m/>
    <m/>
    <m/>
    <s v="200"/>
    <n v="152"/>
    <n v="6771"/>
    <x v="2"/>
  </r>
  <r>
    <n v="457900568"/>
    <s v="SAHIL MOHAN SHINDE"/>
    <m/>
    <x v="0"/>
    <m/>
    <m/>
    <m/>
    <m/>
    <n v="4053"/>
    <n v="16188"/>
    <n v="4574"/>
    <n v="21110"/>
    <x v="2"/>
    <s v="FLOW"/>
    <x v="0"/>
    <x v="15"/>
    <n v="15411"/>
    <n v="545"/>
    <n v="0"/>
    <n v="1800"/>
    <s v="FLOW"/>
    <n v="1"/>
    <n v="5.059722803032061E-3"/>
    <s v="FLOW"/>
    <s v="-"/>
    <s v="OS"/>
    <s v="-"/>
    <m/>
    <m/>
    <m/>
    <m/>
    <s v="REPO"/>
    <s v="-"/>
    <s v="SANGAMWADI"/>
    <s v="-"/>
    <s v="-"/>
    <s v="-"/>
    <n v="18533"/>
    <n v="15411"/>
    <n v="116"/>
    <n v="126"/>
    <s v="FLOW"/>
    <m/>
    <m/>
    <m/>
    <m/>
    <s v="NPA"/>
    <s v="MH12VM0333"/>
    <s v="TVS JUPITER 125 DISC"/>
    <d v="2023-04-29T00:00:00"/>
    <n v="36"/>
    <s v="02.06.26"/>
    <x v="0"/>
    <m/>
    <m/>
    <m/>
    <m/>
    <m/>
    <m/>
    <m/>
    <m/>
    <m/>
    <m/>
    <n v="1"/>
    <m/>
    <m/>
    <m/>
    <m/>
    <m/>
    <m/>
    <m/>
    <m/>
    <m/>
    <m/>
    <m/>
    <m/>
    <m/>
    <m/>
    <m/>
    <m/>
    <m/>
    <m/>
    <m/>
    <m/>
    <m/>
    <m/>
    <m/>
    <m/>
    <m/>
    <m/>
    <m/>
    <m/>
    <m/>
    <m/>
    <m/>
    <m/>
    <m/>
    <m/>
    <m/>
    <m/>
    <m/>
    <m/>
    <m/>
    <m/>
    <m/>
    <m/>
    <m/>
    <m/>
    <m/>
    <m/>
    <m/>
    <m/>
    <m/>
    <m/>
    <m/>
    <m/>
    <m/>
    <m/>
    <m/>
    <m/>
    <m/>
    <m/>
    <m/>
    <m/>
    <m/>
    <m/>
    <m/>
    <m/>
    <m/>
    <m/>
    <m/>
    <m/>
    <m/>
    <m/>
    <m/>
    <m/>
    <m/>
    <m/>
    <m/>
    <m/>
    <m/>
    <m/>
    <m/>
    <m/>
    <m/>
    <m/>
    <m/>
    <x v="1"/>
    <x v="0"/>
    <s v="DUWT0014"/>
    <s v="koPkdjuXg3Cc"/>
    <s v="Allocated"/>
    <s v="Left Message (LMCB)"/>
    <s v="Left message to mother "/>
    <d v="2026-06-04T00:00:00"/>
    <m/>
    <m/>
    <m/>
    <m/>
    <s v="869"/>
    <n v="4574"/>
    <n v="21110"/>
    <x v="0"/>
  </r>
  <r>
    <n v="461914236"/>
    <s v="SHIVAJI VISHNU CHANDANSHIV"/>
    <m/>
    <x v="0"/>
    <m/>
    <m/>
    <m/>
    <m/>
    <n v="3993"/>
    <n v="3988"/>
    <n v="4054"/>
    <n v="8170"/>
    <x v="0"/>
    <s v="FLOW"/>
    <x v="0"/>
    <x v="17"/>
    <n v="15338"/>
    <n v="66"/>
    <n v="0"/>
    <n v="1405.9"/>
    <s v="-"/>
    <n v="2.5746392328320388E-2"/>
    <n v="8.6017234382348366E-4"/>
    <s v="FLOW"/>
    <s v="-"/>
    <s v="-"/>
    <s v="-"/>
    <m/>
    <m/>
    <m/>
    <m/>
    <m/>
    <m/>
    <s v="KALEWADI"/>
    <m/>
    <m/>
    <m/>
    <n v="5459.9"/>
    <n v="15338"/>
    <n v="27"/>
    <n v="37"/>
    <s v="FLOW"/>
    <m/>
    <m/>
    <m/>
    <m/>
    <s v="-"/>
    <s v="MH14LK0587"/>
    <s v="SPLENDOR PLUS DRS CAST FI BLACK"/>
    <d v="2024-02-14T00:00:00"/>
    <n v="30"/>
    <s v="10.06.26"/>
    <x v="0"/>
    <m/>
    <m/>
    <m/>
    <m/>
    <m/>
    <m/>
    <m/>
    <m/>
    <m/>
    <m/>
    <m/>
    <m/>
    <m/>
    <m/>
    <m/>
    <m/>
    <m/>
    <m/>
    <m/>
    <m/>
    <m/>
    <m/>
    <m/>
    <m/>
    <m/>
    <m/>
    <m/>
    <m/>
    <m/>
    <m/>
    <m/>
    <m/>
    <m/>
    <m/>
    <n v="1"/>
    <m/>
    <m/>
    <m/>
    <m/>
    <m/>
    <m/>
    <m/>
    <m/>
    <m/>
    <m/>
    <m/>
    <m/>
    <m/>
    <m/>
    <m/>
    <m/>
    <m/>
    <m/>
    <m/>
    <m/>
    <m/>
    <m/>
    <m/>
    <m/>
    <m/>
    <m/>
    <m/>
    <m/>
    <m/>
    <m/>
    <m/>
    <m/>
    <m/>
    <m/>
    <m/>
    <m/>
    <m/>
    <m/>
    <m/>
    <m/>
    <m/>
    <m/>
    <m/>
    <m/>
    <m/>
    <m/>
    <m/>
    <m/>
    <m/>
    <m/>
    <m/>
    <m/>
    <m/>
    <m/>
    <m/>
    <m/>
    <m/>
    <m/>
    <m/>
    <x v="1"/>
    <x v="0"/>
    <s v="ZBHT0015"/>
    <s v="k6jjmvoNb7"/>
    <s v="Allocated"/>
    <m/>
    <m/>
    <m/>
    <m/>
    <m/>
    <m/>
    <m/>
    <s v="189"/>
    <n v="4054"/>
    <n v="8170"/>
    <x v="2"/>
  </r>
  <r>
    <n v="467004508"/>
    <s v="KOMAL ANIL CHAVAN"/>
    <m/>
    <x v="0"/>
    <m/>
    <m/>
    <m/>
    <m/>
    <n v="1000"/>
    <n v="1000"/>
    <n v="1000"/>
    <n v="2000"/>
    <x v="0"/>
    <s v="FLOW"/>
    <x v="0"/>
    <x v="5"/>
    <n v="15045"/>
    <n v="0"/>
    <n v="0"/>
    <n v="450"/>
    <s v="-"/>
    <n v="8.7085534213518709E-3"/>
    <n v="8.4374057327059012E-4"/>
    <s v="FLOW"/>
    <s v="-"/>
    <s v="-"/>
    <s v="-"/>
    <m/>
    <m/>
    <m/>
    <m/>
    <m/>
    <m/>
    <s v="YERWADA"/>
    <m/>
    <m/>
    <m/>
    <n v="1450"/>
    <n v="15045"/>
    <n v="26"/>
    <n v="36"/>
    <s v="FLOW"/>
    <m/>
    <m/>
    <m/>
    <m/>
    <s v="-"/>
    <s v="MH12WV0377"/>
    <s v="TVS JUPITER 125 DISC SXC"/>
    <d v="2025-10-04T00:00:00"/>
    <n v="24"/>
    <s v="10.06.26"/>
    <x v="0"/>
    <m/>
    <m/>
    <m/>
    <m/>
    <m/>
    <m/>
    <m/>
    <m/>
    <m/>
    <m/>
    <m/>
    <m/>
    <m/>
    <m/>
    <m/>
    <m/>
    <m/>
    <m/>
    <m/>
    <m/>
    <m/>
    <m/>
    <m/>
    <m/>
    <m/>
    <m/>
    <m/>
    <m/>
    <m/>
    <m/>
    <m/>
    <m/>
    <m/>
    <m/>
    <m/>
    <m/>
    <m/>
    <m/>
    <m/>
    <m/>
    <m/>
    <m/>
    <m/>
    <m/>
    <m/>
    <m/>
    <m/>
    <m/>
    <m/>
    <m/>
    <m/>
    <m/>
    <m/>
    <m/>
    <m/>
    <m/>
    <m/>
    <m/>
    <m/>
    <m/>
    <m/>
    <m/>
    <m/>
    <m/>
    <m/>
    <m/>
    <m/>
    <m/>
    <m/>
    <m/>
    <m/>
    <m/>
    <m/>
    <m/>
    <m/>
    <m/>
    <m/>
    <m/>
    <m/>
    <m/>
    <m/>
    <m/>
    <m/>
    <m/>
    <m/>
    <m/>
    <m/>
    <m/>
    <m/>
    <m/>
    <m/>
    <m/>
    <m/>
    <m/>
    <x v="3"/>
    <x v="1"/>
    <s v="ZBHT0012"/>
    <e v="#N/A"/>
    <e v="#N/A"/>
    <m/>
    <m/>
    <m/>
    <m/>
    <m/>
    <m/>
    <m/>
    <n v="0"/>
    <n v="1000"/>
    <n v="2000"/>
    <x v="2"/>
  </r>
  <r>
    <n v="459565125"/>
    <s v="AKASH HARBHAU JADHAV"/>
    <m/>
    <x v="0"/>
    <m/>
    <m/>
    <m/>
    <m/>
    <n v="3152"/>
    <n v="3152"/>
    <n v="3212"/>
    <n v="6421"/>
    <x v="0"/>
    <s v="FLOW"/>
    <x v="0"/>
    <x v="6"/>
    <n v="14946"/>
    <n v="60"/>
    <n v="0"/>
    <n v="5873"/>
    <s v="-"/>
    <n v="9.3053960183476798E-3"/>
    <n v="8.3818854158206979E-4"/>
    <s v="FLOW"/>
    <s v="-"/>
    <s v="-"/>
    <s v="-"/>
    <m/>
    <m/>
    <m/>
    <m/>
    <m/>
    <m/>
    <s v="NHAVRE"/>
    <m/>
    <m/>
    <m/>
    <n v="9085"/>
    <n v="14946"/>
    <n v="27"/>
    <n v="37"/>
    <s v="FLOW"/>
    <m/>
    <m/>
    <m/>
    <m/>
    <s v="-"/>
    <s v="MH08BD1997"/>
    <s v="SPLENDOR PLUS I3S XTEC"/>
    <d v="2023-08-28T00:00:00"/>
    <n v="36"/>
    <s v="10.06.26"/>
    <x v="0"/>
    <m/>
    <m/>
    <m/>
    <m/>
    <m/>
    <m/>
    <m/>
    <m/>
    <m/>
    <m/>
    <m/>
    <m/>
    <m/>
    <m/>
    <m/>
    <m/>
    <m/>
    <m/>
    <m/>
    <m/>
    <m/>
    <m/>
    <m/>
    <m/>
    <m/>
    <m/>
    <m/>
    <m/>
    <m/>
    <m/>
    <m/>
    <m/>
    <m/>
    <m/>
    <n v="1"/>
    <m/>
    <m/>
    <m/>
    <m/>
    <m/>
    <m/>
    <m/>
    <m/>
    <m/>
    <m/>
    <m/>
    <m/>
    <m/>
    <m/>
    <m/>
    <m/>
    <m/>
    <m/>
    <m/>
    <m/>
    <m/>
    <m/>
    <m/>
    <m/>
    <m/>
    <m/>
    <m/>
    <m/>
    <m/>
    <m/>
    <m/>
    <m/>
    <m/>
    <m/>
    <m/>
    <m/>
    <m/>
    <m/>
    <m/>
    <m/>
    <m/>
    <m/>
    <m/>
    <m/>
    <m/>
    <m/>
    <m/>
    <m/>
    <m/>
    <m/>
    <m/>
    <m/>
    <m/>
    <m/>
    <m/>
    <m/>
    <m/>
    <m/>
    <m/>
    <x v="1"/>
    <x v="0"/>
    <s v="ZBHT0024"/>
    <s v="k6HTEYUzsc"/>
    <s v="Allocated"/>
    <m/>
    <m/>
    <m/>
    <m/>
    <m/>
    <m/>
    <m/>
    <s v="117"/>
    <n v="3212"/>
    <n v="6421"/>
    <x v="2"/>
  </r>
  <r>
    <n v="463286136"/>
    <s v="RASHID SAJID KHAN"/>
    <m/>
    <x v="0"/>
    <m/>
    <m/>
    <m/>
    <m/>
    <n v="5122"/>
    <n v="5116"/>
    <n v="5267"/>
    <n v="10517"/>
    <x v="0"/>
    <s v="FLOW"/>
    <x v="0"/>
    <x v="1"/>
    <n v="14868"/>
    <n v="151"/>
    <n v="0"/>
    <n v="6286"/>
    <s v="20.05.26"/>
    <n v="6.0332280154687772E-3"/>
    <n v="8.3381421358505372E-4"/>
    <s v="FLOW"/>
    <s v="-"/>
    <s v="PAID"/>
    <s v="-"/>
    <m/>
    <m/>
    <m/>
    <m/>
    <s v="-"/>
    <s v="-"/>
    <s v="THERGAON"/>
    <s v="-"/>
    <s v="-"/>
    <s v="-"/>
    <n v="11553"/>
    <n v="14868"/>
    <n v="27"/>
    <n v="37"/>
    <s v="FLOW"/>
    <m/>
    <m/>
    <m/>
    <m/>
    <s v="REGULAR"/>
    <s v="MH14LR3380"/>
    <s v="HONDA ACTIVA 6G DLX LTD ED"/>
    <d v="2024-06-24T00:00:00"/>
    <n v="24"/>
    <s v="02.06.26"/>
    <x v="0"/>
    <m/>
    <m/>
    <m/>
    <m/>
    <m/>
    <m/>
    <m/>
    <n v="1"/>
    <m/>
    <m/>
    <m/>
    <m/>
    <m/>
    <m/>
    <m/>
    <m/>
    <m/>
    <m/>
    <m/>
    <m/>
    <m/>
    <m/>
    <m/>
    <m/>
    <m/>
    <m/>
    <m/>
    <m/>
    <m/>
    <m/>
    <m/>
    <n v="1"/>
    <m/>
    <m/>
    <m/>
    <m/>
    <m/>
    <m/>
    <m/>
    <m/>
    <m/>
    <m/>
    <m/>
    <m/>
    <m/>
    <m/>
    <m/>
    <m/>
    <m/>
    <m/>
    <m/>
    <m/>
    <m/>
    <m/>
    <m/>
    <m/>
    <m/>
    <m/>
    <m/>
    <m/>
    <m/>
    <m/>
    <m/>
    <m/>
    <m/>
    <m/>
    <m/>
    <m/>
    <m/>
    <m/>
    <m/>
    <m/>
    <m/>
    <m/>
    <m/>
    <m/>
    <m/>
    <m/>
    <m/>
    <m/>
    <m/>
    <m/>
    <m/>
    <m/>
    <m/>
    <m/>
    <m/>
    <m/>
    <m/>
    <m/>
    <m/>
    <m/>
    <m/>
    <m/>
    <x v="2"/>
    <x v="0"/>
    <s v="ZBHT0011"/>
    <s v="G6i8Ra9ChNm"/>
    <s v="Allocated"/>
    <s v="No Such Person (NC_NSP)"/>
    <s v="Visit cm residence address surcharge for a long time nobody knows cm in this colony no such person "/>
    <d v="2026-06-03T00:00:00"/>
    <m/>
    <m/>
    <m/>
    <m/>
    <s v="279"/>
    <n v="5267"/>
    <n v="10517"/>
    <x v="0"/>
  </r>
  <r>
    <n v="460859858"/>
    <s v="AMIT SUDAM WAYKAR"/>
    <m/>
    <x v="0"/>
    <m/>
    <m/>
    <m/>
    <n v="6600"/>
    <n v="3900"/>
    <n v="11194"/>
    <n v="3896"/>
    <n v="15094"/>
    <x v="1"/>
    <s v="FLOW"/>
    <x v="0"/>
    <x v="9"/>
    <n v="14743"/>
    <n v="502"/>
    <n v="0"/>
    <n v="3150"/>
    <s v="21.05.26"/>
    <n v="0.32214574456462364"/>
    <n v="3.9032279263406262E-3"/>
    <s v="FLOW"/>
    <s v="-"/>
    <s v="BPTP"/>
    <s v="-"/>
    <m/>
    <m/>
    <m/>
    <m/>
    <s v="REPO"/>
    <s v="-"/>
    <s v="PIMPAL WANDI"/>
    <s v="-"/>
    <s v="-"/>
    <s v="-"/>
    <n v="14846"/>
    <n v="14743"/>
    <n v="88"/>
    <n v="98"/>
    <s v="FLOW"/>
    <m/>
    <m/>
    <m/>
    <m/>
    <s v="NPA"/>
    <s v="MH14LG7515"/>
    <s v="HERO XOOM 110 ZX"/>
    <d v="2023-11-24T00:00:00"/>
    <n v="30"/>
    <s v="02.06.26"/>
    <x v="0"/>
    <m/>
    <m/>
    <m/>
    <m/>
    <m/>
    <m/>
    <m/>
    <m/>
    <m/>
    <m/>
    <m/>
    <m/>
    <m/>
    <m/>
    <m/>
    <m/>
    <m/>
    <m/>
    <m/>
    <m/>
    <m/>
    <m/>
    <m/>
    <m/>
    <m/>
    <m/>
    <m/>
    <m/>
    <m/>
    <m/>
    <m/>
    <m/>
    <m/>
    <m/>
    <m/>
    <m/>
    <m/>
    <m/>
    <m/>
    <m/>
    <m/>
    <m/>
    <m/>
    <m/>
    <m/>
    <m/>
    <m/>
    <m/>
    <m/>
    <m/>
    <m/>
    <m/>
    <m/>
    <m/>
    <m/>
    <m/>
    <m/>
    <m/>
    <m/>
    <m/>
    <m/>
    <m/>
    <m/>
    <m/>
    <m/>
    <m/>
    <m/>
    <m/>
    <m/>
    <m/>
    <m/>
    <m/>
    <m/>
    <m/>
    <m/>
    <m/>
    <m/>
    <m/>
    <m/>
    <m/>
    <m/>
    <m/>
    <m/>
    <m/>
    <m/>
    <m/>
    <m/>
    <m/>
    <m/>
    <m/>
    <m/>
    <m/>
    <m/>
    <m/>
    <x v="3"/>
    <x v="1"/>
    <s v="ZBHT0021"/>
    <e v="#N/A"/>
    <e v="#N/A"/>
    <e v="#N/A"/>
    <e v="#N/A"/>
    <e v="#N/A"/>
    <m/>
    <m/>
    <m/>
    <m/>
    <n v="0"/>
    <n v="3896"/>
    <n v="15094"/>
    <x v="0"/>
  </r>
  <r>
    <n v="94397306"/>
    <s v="ASHUTOSH CHANDRAKANT WALUNJ"/>
    <s v="ONLINE"/>
    <x v="10"/>
    <n v="5133"/>
    <m/>
    <m/>
    <m/>
    <n v="5053"/>
    <n v="10148"/>
    <n v="5175"/>
    <n v="10309"/>
    <x v="4"/>
    <s v="STABLE"/>
    <x v="1"/>
    <x v="7"/>
    <n v="14731.53"/>
    <n v="80"/>
    <n v="0"/>
    <n v="5845"/>
    <s v="FLOW"/>
    <n v="4.0097250093373608E-2"/>
    <n v="3.2617284271909798E-3"/>
    <s v="STABLE"/>
    <s v="PAID"/>
    <s v="PTP"/>
    <s v="-"/>
    <m/>
    <m/>
    <m/>
    <m/>
    <s v="-"/>
    <s v="-"/>
    <s v="LONAVALA"/>
    <s v="-"/>
    <s v="-"/>
    <s v="-"/>
    <n v="16073"/>
    <n v="14731.53"/>
    <n v="58"/>
    <n v="38"/>
    <s v="STABLE"/>
    <m/>
    <m/>
    <m/>
    <m/>
    <s v="REGULAR"/>
    <s v="MH14HV8916"/>
    <s v="JAWA 42"/>
    <d v="2019-10-10T00:00:00"/>
    <n v="80"/>
    <s v="02.06.26"/>
    <x v="0"/>
    <m/>
    <m/>
    <m/>
    <m/>
    <m/>
    <m/>
    <m/>
    <n v="1"/>
    <m/>
    <m/>
    <n v="1"/>
    <m/>
    <m/>
    <m/>
    <m/>
    <m/>
    <m/>
    <m/>
    <m/>
    <m/>
    <m/>
    <m/>
    <m/>
    <m/>
    <m/>
    <m/>
    <m/>
    <m/>
    <m/>
    <m/>
    <m/>
    <m/>
    <m/>
    <m/>
    <m/>
    <m/>
    <m/>
    <m/>
    <m/>
    <m/>
    <m/>
    <m/>
    <m/>
    <m/>
    <m/>
    <m/>
    <m/>
    <m/>
    <m/>
    <m/>
    <m/>
    <m/>
    <m/>
    <m/>
    <m/>
    <m/>
    <m/>
    <m/>
    <m/>
    <m/>
    <m/>
    <m/>
    <m/>
    <m/>
    <m/>
    <m/>
    <m/>
    <m/>
    <m/>
    <m/>
    <m/>
    <m/>
    <m/>
    <m/>
    <m/>
    <m/>
    <m/>
    <m/>
    <m/>
    <m/>
    <m/>
    <m/>
    <m/>
    <m/>
    <m/>
    <m/>
    <m/>
    <m/>
    <m/>
    <m/>
    <m/>
    <m/>
    <m/>
    <m/>
    <x v="2"/>
    <x v="0"/>
    <s v="ZBHT0013"/>
    <s v="BPXyTM7u69"/>
    <s v="Allocated"/>
    <s v="Payment (PAID)"/>
    <s v="Paid online "/>
    <d v="2026-06-04T00:00:00"/>
    <m/>
    <m/>
    <m/>
    <m/>
    <s v="241"/>
    <n v="5175"/>
    <n v="15442"/>
    <x v="0"/>
  </r>
  <r>
    <n v="459188219"/>
    <s v="PRAVIN MACHINDRA AALHAT"/>
    <m/>
    <x v="0"/>
    <m/>
    <m/>
    <m/>
    <m/>
    <n v="3107"/>
    <n v="6141"/>
    <n v="3227"/>
    <n v="9248"/>
    <x v="4"/>
    <s v="FLOW"/>
    <x v="0"/>
    <x v="10"/>
    <n v="14730"/>
    <n v="193"/>
    <n v="0"/>
    <n v="5361"/>
    <s v="FLOW"/>
    <n v="5.0935901369560228E-2"/>
    <n v="3.2613896677753857E-3"/>
    <s v="FLOW"/>
    <s v="-"/>
    <s v="PTP"/>
    <s v="-"/>
    <m/>
    <m/>
    <m/>
    <m/>
    <s v="-"/>
    <s v="-"/>
    <s v="KOYALI TARF"/>
    <s v="-"/>
    <s v="-"/>
    <s v="-"/>
    <n v="11695"/>
    <n v="14730"/>
    <n v="57"/>
    <n v="67"/>
    <s v="FLOW"/>
    <m/>
    <m/>
    <m/>
    <m/>
    <s v="REGULAR"/>
    <s v="MH14KY4469"/>
    <s v="HONDA SP 125 BS VI DRUM"/>
    <d v="2023-07-31T00:00:00"/>
    <n v="36"/>
    <s v="02.06.26"/>
    <x v="0"/>
    <m/>
    <m/>
    <m/>
    <m/>
    <m/>
    <m/>
    <m/>
    <m/>
    <m/>
    <m/>
    <m/>
    <m/>
    <m/>
    <m/>
    <m/>
    <m/>
    <m/>
    <m/>
    <m/>
    <m/>
    <m/>
    <m/>
    <m/>
    <m/>
    <m/>
    <m/>
    <m/>
    <m/>
    <m/>
    <m/>
    <m/>
    <m/>
    <m/>
    <m/>
    <m/>
    <m/>
    <m/>
    <m/>
    <m/>
    <m/>
    <m/>
    <m/>
    <m/>
    <m/>
    <m/>
    <m/>
    <m/>
    <m/>
    <m/>
    <m/>
    <m/>
    <m/>
    <m/>
    <m/>
    <m/>
    <m/>
    <m/>
    <m/>
    <m/>
    <m/>
    <m/>
    <m/>
    <m/>
    <m/>
    <m/>
    <m/>
    <m/>
    <m/>
    <m/>
    <m/>
    <m/>
    <m/>
    <m/>
    <m/>
    <m/>
    <m/>
    <m/>
    <m/>
    <m/>
    <m/>
    <m/>
    <m/>
    <m/>
    <m/>
    <m/>
    <m/>
    <m/>
    <m/>
    <m/>
    <m/>
    <m/>
    <m/>
    <m/>
    <m/>
    <x v="3"/>
    <x v="1"/>
    <s v="ZBHT0010"/>
    <e v="#N/A"/>
    <e v="#N/A"/>
    <e v="#N/A"/>
    <e v="#N/A"/>
    <e v="#N/A"/>
    <m/>
    <m/>
    <m/>
    <m/>
    <n v="0"/>
    <n v="3227"/>
    <n v="9248"/>
    <x v="0"/>
  </r>
  <r>
    <n v="459074627"/>
    <s v="RENUKA DEEPAK BHOJANE"/>
    <s v="ONLINE"/>
    <x v="10"/>
    <n v="3925"/>
    <m/>
    <m/>
    <m/>
    <n v="3797"/>
    <n v="3911"/>
    <n v="126"/>
    <n v="3851"/>
    <x v="4"/>
    <s v="RB"/>
    <x v="1"/>
    <x v="17"/>
    <n v="14648"/>
    <n v="12"/>
    <n v="0"/>
    <n v="4939"/>
    <s v="-"/>
    <n v="0.10449536223358694"/>
    <n v="3.2432339343906212E-3"/>
    <s v="RB"/>
    <s v="PAID"/>
    <s v="-"/>
    <s v="-"/>
    <m/>
    <m/>
    <m/>
    <m/>
    <s v="-"/>
    <s v="-"/>
    <s v="PIMPARI"/>
    <s v="-"/>
    <s v="-"/>
    <s v="-"/>
    <n v="8862"/>
    <n v="14648"/>
    <n v="57"/>
    <n v="6"/>
    <s v="STABLE"/>
    <m/>
    <m/>
    <m/>
    <m/>
    <s v="REGULAR"/>
    <s v="MH14KY2130"/>
    <s v="ACCESS SPL ED DISC CBS BT BSVI"/>
    <d v="2023-07-21T00:00:00"/>
    <n v="36"/>
    <s v="02.06.26"/>
    <x v="0"/>
    <m/>
    <m/>
    <m/>
    <m/>
    <m/>
    <m/>
    <m/>
    <n v="1"/>
    <m/>
    <m/>
    <m/>
    <m/>
    <m/>
    <m/>
    <m/>
    <m/>
    <m/>
    <m/>
    <m/>
    <m/>
    <m/>
    <m/>
    <m/>
    <m/>
    <m/>
    <m/>
    <m/>
    <m/>
    <m/>
    <m/>
    <m/>
    <m/>
    <m/>
    <m/>
    <m/>
    <m/>
    <m/>
    <m/>
    <m/>
    <m/>
    <m/>
    <m/>
    <m/>
    <m/>
    <m/>
    <m/>
    <m/>
    <m/>
    <m/>
    <m/>
    <m/>
    <m/>
    <m/>
    <m/>
    <m/>
    <m/>
    <m/>
    <m/>
    <m/>
    <m/>
    <m/>
    <m/>
    <m/>
    <m/>
    <m/>
    <m/>
    <m/>
    <m/>
    <m/>
    <m/>
    <m/>
    <m/>
    <m/>
    <m/>
    <m/>
    <m/>
    <m/>
    <m/>
    <m/>
    <m/>
    <m/>
    <m/>
    <m/>
    <m/>
    <m/>
    <m/>
    <m/>
    <m/>
    <m/>
    <m/>
    <m/>
    <m/>
    <m/>
    <m/>
    <x v="1"/>
    <x v="0"/>
    <s v="ZBHT0015"/>
    <s v="G255KFLGDz"/>
    <s v="Allocated"/>
    <s v="Promise To Pay (PTP)"/>
    <s v="Visited at customer residence address. Customer is private sector work. Customer promise to pay emi after 1/2 days. Vehicle with him."/>
    <d v="2026-06-17T00:00:00"/>
    <m/>
    <m/>
    <m/>
    <m/>
    <s v="68"/>
    <n v="126"/>
    <n v="7776"/>
    <x v="0"/>
  </r>
  <r>
    <n v="463481628"/>
    <s v="SHUBHAM DHONDIRAM GORE"/>
    <s v="ONLINE"/>
    <x v="3"/>
    <n v="5206"/>
    <m/>
    <m/>
    <m/>
    <n v="5006"/>
    <n v="5006"/>
    <n v="5087"/>
    <n v="4970"/>
    <x v="0"/>
    <s v="STABLE"/>
    <x v="1"/>
    <x v="17"/>
    <n v="14518"/>
    <n v="81"/>
    <n v="0"/>
    <n v="4015"/>
    <s v="-"/>
    <n v="2.4369938963525583E-2"/>
    <n v="8.1418581872664858E-4"/>
    <s v="STABLE"/>
    <s v="PAID"/>
    <s v="-"/>
    <s v="-"/>
    <m/>
    <m/>
    <m/>
    <m/>
    <m/>
    <m/>
    <s v="PIMPLE GURAV"/>
    <m/>
    <m/>
    <m/>
    <n v="9102"/>
    <n v="14518"/>
    <n v="27"/>
    <n v="37"/>
    <s v="FLOW"/>
    <m/>
    <m/>
    <m/>
    <m/>
    <s v="-"/>
    <s v="MH14LR5315"/>
    <s v="XTREME 160R 4V STD"/>
    <d v="2024-07-15T00:00:00"/>
    <n v="24"/>
    <s v="10.06.26"/>
    <x v="0"/>
    <m/>
    <m/>
    <m/>
    <m/>
    <m/>
    <m/>
    <m/>
    <m/>
    <m/>
    <m/>
    <m/>
    <m/>
    <m/>
    <m/>
    <m/>
    <m/>
    <m/>
    <m/>
    <m/>
    <m/>
    <m/>
    <m/>
    <m/>
    <m/>
    <m/>
    <m/>
    <m/>
    <m/>
    <m/>
    <m/>
    <m/>
    <n v="1"/>
    <m/>
    <m/>
    <m/>
    <m/>
    <m/>
    <m/>
    <m/>
    <m/>
    <m/>
    <m/>
    <m/>
    <m/>
    <m/>
    <m/>
    <m/>
    <m/>
    <m/>
    <m/>
    <m/>
    <m/>
    <m/>
    <m/>
    <m/>
    <m/>
    <m/>
    <m/>
    <m/>
    <m/>
    <m/>
    <m/>
    <m/>
    <m/>
    <m/>
    <m/>
    <m/>
    <m/>
    <m/>
    <m/>
    <m/>
    <m/>
    <m/>
    <m/>
    <m/>
    <m/>
    <m/>
    <m/>
    <m/>
    <m/>
    <m/>
    <m/>
    <m/>
    <m/>
    <m/>
    <m/>
    <m/>
    <m/>
    <m/>
    <m/>
    <m/>
    <m/>
    <m/>
    <m/>
    <x v="1"/>
    <x v="0"/>
    <s v="ZBHT0015"/>
    <s v="Bo9xaer1Oc"/>
    <s v="Allocated"/>
    <m/>
    <m/>
    <m/>
    <m/>
    <m/>
    <m/>
    <m/>
    <s v="164"/>
    <n v="5087"/>
    <n v="10176"/>
    <x v="2"/>
  </r>
  <r>
    <n v="465402369"/>
    <s v="GOVIND VILAS THORAT"/>
    <m/>
    <x v="0"/>
    <m/>
    <m/>
    <m/>
    <m/>
    <n v="1317"/>
    <n v="3845"/>
    <n v="1317"/>
    <n v="5334"/>
    <x v="1"/>
    <s v="FLOW"/>
    <x v="0"/>
    <x v="8"/>
    <n v="14515"/>
    <n v="106"/>
    <n v="0"/>
    <n v="2904.53"/>
    <s v="31.05.26"/>
    <n v="4.4986639603398534E-2"/>
    <n v="3.8428646375116456E-3"/>
    <s v="FLOW"/>
    <s v="-"/>
    <s v="LMCB"/>
    <s v="-"/>
    <m/>
    <m/>
    <m/>
    <m/>
    <s v="REPO"/>
    <s v="-"/>
    <s v="AMBEGAON"/>
    <s v="-"/>
    <s v="-"/>
    <s v="-"/>
    <n v="6855.53"/>
    <n v="14515"/>
    <n v="87"/>
    <n v="97"/>
    <s v="FLOW"/>
    <m/>
    <m/>
    <m/>
    <m/>
    <s v="NPA"/>
    <s v="MH14LQ9456"/>
    <s v="CLASSIC SIGNALS 350 MARSH GREY"/>
    <d v="2025-02-03T00:00:00"/>
    <n v="24"/>
    <s v="02.06.26"/>
    <x v="0"/>
    <m/>
    <m/>
    <m/>
    <m/>
    <m/>
    <m/>
    <m/>
    <n v="1"/>
    <m/>
    <m/>
    <m/>
    <m/>
    <m/>
    <m/>
    <m/>
    <m/>
    <m/>
    <m/>
    <m/>
    <m/>
    <m/>
    <m/>
    <m/>
    <m/>
    <m/>
    <m/>
    <m/>
    <m/>
    <m/>
    <m/>
    <m/>
    <m/>
    <m/>
    <m/>
    <n v="1"/>
    <m/>
    <m/>
    <m/>
    <m/>
    <m/>
    <m/>
    <m/>
    <m/>
    <m/>
    <m/>
    <m/>
    <m/>
    <m/>
    <m/>
    <m/>
    <m/>
    <m/>
    <m/>
    <m/>
    <m/>
    <m/>
    <m/>
    <m/>
    <m/>
    <m/>
    <m/>
    <m/>
    <m/>
    <m/>
    <m/>
    <m/>
    <m/>
    <m/>
    <m/>
    <m/>
    <m/>
    <m/>
    <m/>
    <m/>
    <m/>
    <m/>
    <m/>
    <m/>
    <m/>
    <m/>
    <m/>
    <m/>
    <m/>
    <m/>
    <m/>
    <m/>
    <m/>
    <m/>
    <m/>
    <m/>
    <m/>
    <m/>
    <m/>
    <m/>
    <x v="2"/>
    <x v="0"/>
    <s v="DUWT0029"/>
    <s v="Ao8G3-rK0Lm"/>
    <s v="Allocated"/>
    <s v="Left Message (LMCB)"/>
    <s v="Customer not available at residence address left message with relative"/>
    <d v="2026-06-03T00:00:00"/>
    <m/>
    <m/>
    <m/>
    <m/>
    <s v="172"/>
    <n v="1317"/>
    <n v="5334"/>
    <x v="0"/>
  </r>
  <r>
    <n v="458545884"/>
    <s v="PRAVIN VITTHAL KOLHE"/>
    <m/>
    <x v="0"/>
    <m/>
    <m/>
    <m/>
    <m/>
    <n v="3817"/>
    <n v="11002"/>
    <n v="3871"/>
    <n v="15527"/>
    <x v="1"/>
    <s v="FLOW"/>
    <x v="0"/>
    <x v="6"/>
    <n v="14451.24"/>
    <n v="503"/>
    <n v="0"/>
    <n v="6185"/>
    <s v="STABLE"/>
    <n v="2.1885729855160855E-2"/>
    <n v="3.8259840967408741E-3"/>
    <s v="FLOW"/>
    <s v="-"/>
    <s v="PAID"/>
    <s v="-"/>
    <m/>
    <m/>
    <m/>
    <m/>
    <s v="REPO"/>
    <s v="-"/>
    <s v="MOTEWADI"/>
    <s v="-"/>
    <s v="-"/>
    <s v="-"/>
    <n v="17690"/>
    <n v="14451.24"/>
    <n v="88"/>
    <n v="98"/>
    <s v="FLOW"/>
    <m/>
    <m/>
    <m/>
    <m/>
    <s v="NPA"/>
    <s v="MH12VP3122"/>
    <s v="TVS RAIDER DISC"/>
    <d v="2023-06-14T00:00:00"/>
    <n v="36"/>
    <s v="02.06.26"/>
    <x v="0"/>
    <m/>
    <m/>
    <m/>
    <m/>
    <m/>
    <m/>
    <m/>
    <m/>
    <m/>
    <m/>
    <n v="1"/>
    <m/>
    <m/>
    <m/>
    <m/>
    <m/>
    <m/>
    <m/>
    <m/>
    <m/>
    <m/>
    <m/>
    <m/>
    <m/>
    <m/>
    <m/>
    <m/>
    <m/>
    <m/>
    <m/>
    <m/>
    <m/>
    <m/>
    <m/>
    <m/>
    <m/>
    <m/>
    <m/>
    <m/>
    <m/>
    <m/>
    <m/>
    <m/>
    <m/>
    <m/>
    <m/>
    <m/>
    <m/>
    <m/>
    <m/>
    <m/>
    <m/>
    <m/>
    <m/>
    <m/>
    <m/>
    <m/>
    <m/>
    <m/>
    <m/>
    <m/>
    <m/>
    <m/>
    <m/>
    <m/>
    <m/>
    <m/>
    <m/>
    <m/>
    <m/>
    <m/>
    <m/>
    <m/>
    <m/>
    <m/>
    <m/>
    <m/>
    <m/>
    <m/>
    <m/>
    <m/>
    <m/>
    <m/>
    <m/>
    <m/>
    <m/>
    <m/>
    <m/>
    <m/>
    <m/>
    <m/>
    <m/>
    <m/>
    <m/>
    <x v="1"/>
    <x v="0"/>
    <s v="ZBHT0024"/>
    <s v="G2U9n-ADD7"/>
    <s v="Allocated"/>
    <s v="Left Message (LMCB)"/>
    <s v="Meet supervisor "/>
    <d v="2026-06-04T00:00:00"/>
    <m/>
    <m/>
    <m/>
    <m/>
    <s v="708"/>
    <n v="3871"/>
    <n v="15527"/>
    <x v="0"/>
  </r>
  <r>
    <n v="457308586"/>
    <s v="ANILKUMAR DHANDEV YADHAV"/>
    <s v="ONLINE"/>
    <x v="9"/>
    <n v="7595"/>
    <m/>
    <m/>
    <m/>
    <n v="7229"/>
    <n v="14458"/>
    <n v="320"/>
    <n v="14517"/>
    <x v="1"/>
    <s v="STABLE"/>
    <x v="1"/>
    <x v="1"/>
    <n v="14201"/>
    <n v="320"/>
    <n v="0"/>
    <n v="4006"/>
    <s v="FLOW"/>
    <n v="2.3953822980219246E-2"/>
    <n v="3.7597327397383999E-3"/>
    <s v="STABLE"/>
    <s v="PAID"/>
    <s v="MPTP"/>
    <s v="-"/>
    <m/>
    <m/>
    <m/>
    <m/>
    <s v="REPO"/>
    <s v="-"/>
    <s v="JADHAWADI"/>
    <s v="-"/>
    <s v="-"/>
    <s v="-"/>
    <n v="18784"/>
    <n v="14201"/>
    <n v="88"/>
    <n v="67"/>
    <s v="STABLE"/>
    <m/>
    <m/>
    <m/>
    <m/>
    <s v="REGULAR"/>
    <s v="MH14KT1313"/>
    <s v="CLASSIC 350 CHROME RED"/>
    <d v="2023-03-21T00:00:00"/>
    <n v="36"/>
    <s v="02.06.26"/>
    <x v="0"/>
    <m/>
    <n v="1"/>
    <m/>
    <m/>
    <m/>
    <m/>
    <m/>
    <m/>
    <m/>
    <m/>
    <m/>
    <m/>
    <m/>
    <m/>
    <m/>
    <m/>
    <m/>
    <m/>
    <m/>
    <m/>
    <m/>
    <m/>
    <m/>
    <m/>
    <m/>
    <m/>
    <m/>
    <m/>
    <m/>
    <m/>
    <m/>
    <m/>
    <m/>
    <m/>
    <m/>
    <m/>
    <m/>
    <m/>
    <m/>
    <m/>
    <m/>
    <m/>
    <m/>
    <m/>
    <m/>
    <m/>
    <m/>
    <m/>
    <m/>
    <m/>
    <m/>
    <m/>
    <m/>
    <m/>
    <m/>
    <m/>
    <m/>
    <m/>
    <m/>
    <m/>
    <m/>
    <m/>
    <m/>
    <m/>
    <m/>
    <m/>
    <m/>
    <m/>
    <m/>
    <m/>
    <m/>
    <m/>
    <m/>
    <m/>
    <m/>
    <m/>
    <m/>
    <m/>
    <m/>
    <m/>
    <m/>
    <m/>
    <m/>
    <m/>
    <m/>
    <m/>
    <m/>
    <m/>
    <m/>
    <m/>
    <m/>
    <m/>
    <m/>
    <m/>
    <x v="1"/>
    <x v="0"/>
    <s v="ZBHT0011"/>
    <s v="B20GKdqy98Nz"/>
    <s v="Allocated"/>
    <s v="Door Locked (NC_DL)"/>
    <s v="Visit cm residence address door lock cm neighbour sd cm gone to village cm comes in next week "/>
    <d v="2026-06-01T00:00:00"/>
    <m/>
    <m/>
    <m/>
    <m/>
    <s v="425"/>
    <n v="320"/>
    <n v="22112"/>
    <x v="1"/>
  </r>
  <r>
    <n v="462695298"/>
    <s v="PRADIP SHANKAR KAD"/>
    <m/>
    <x v="0"/>
    <m/>
    <m/>
    <m/>
    <m/>
    <n v="4905"/>
    <n v="14361"/>
    <n v="5165"/>
    <n v="20137"/>
    <x v="1"/>
    <s v="FLOW"/>
    <x v="0"/>
    <x v="3"/>
    <n v="14102"/>
    <n v="614"/>
    <n v="0"/>
    <n v="2250"/>
    <s v="04.05.26"/>
    <n v="5.8968028556883989E-2"/>
    <n v="3.7335223643258164E-3"/>
    <s v="FLOW"/>
    <s v="-"/>
    <s v="PAID"/>
    <s v="-"/>
    <m/>
    <m/>
    <m/>
    <m/>
    <s v="REPO"/>
    <s v="-"/>
    <s v="KHADACHIWADI"/>
    <s v="-"/>
    <s v="-"/>
    <s v="-"/>
    <n v="17225"/>
    <n v="14102"/>
    <n v="88"/>
    <n v="98"/>
    <s v="FLOW"/>
    <m/>
    <m/>
    <m/>
    <m/>
    <s v="REGULAR"/>
    <s v="MH14LN5782"/>
    <s v="HONDA ACTIVA 6G H SMART"/>
    <d v="2024-04-25T00:00:00"/>
    <n v="24"/>
    <s v="02.06.26"/>
    <x v="0"/>
    <m/>
    <m/>
    <m/>
    <m/>
    <n v="1"/>
    <m/>
    <m/>
    <m/>
    <m/>
    <m/>
    <m/>
    <m/>
    <m/>
    <m/>
    <m/>
    <m/>
    <m/>
    <m/>
    <m/>
    <m/>
    <m/>
    <m/>
    <m/>
    <m/>
    <m/>
    <m/>
    <m/>
    <m/>
    <m/>
    <m/>
    <m/>
    <m/>
    <m/>
    <m/>
    <m/>
    <m/>
    <m/>
    <m/>
    <m/>
    <m/>
    <m/>
    <m/>
    <m/>
    <m/>
    <m/>
    <m/>
    <m/>
    <m/>
    <m/>
    <m/>
    <m/>
    <m/>
    <m/>
    <m/>
    <m/>
    <m/>
    <m/>
    <m/>
    <m/>
    <m/>
    <m/>
    <m/>
    <m/>
    <m/>
    <m/>
    <m/>
    <m/>
    <m/>
    <m/>
    <m/>
    <m/>
    <m/>
    <m/>
    <m/>
    <m/>
    <m/>
    <m/>
    <m/>
    <m/>
    <m/>
    <m/>
    <m/>
    <m/>
    <m/>
    <m/>
    <m/>
    <m/>
    <m/>
    <m/>
    <m/>
    <m/>
    <m/>
    <m/>
    <m/>
    <x v="1"/>
    <x v="0"/>
    <s v="DUWT0017"/>
    <s v="APBiz8gpJuc"/>
    <s v="Allocated"/>
    <s v="Left Message (LMCB)"/>
    <s v="Customer not meet massage with wife "/>
    <d v="2026-06-02T00:00:00"/>
    <m/>
    <m/>
    <m/>
    <m/>
    <s v="871"/>
    <n v="5165"/>
    <n v="20137"/>
    <x v="1"/>
  </r>
  <r>
    <n v="142456496"/>
    <s v="DIPAK DILIP THOKAL"/>
    <m/>
    <x v="0"/>
    <m/>
    <m/>
    <m/>
    <m/>
    <n v="3125"/>
    <n v="11290"/>
    <n v="2305"/>
    <n v="14973"/>
    <x v="2"/>
    <s v="FLOW"/>
    <x v="0"/>
    <x v="17"/>
    <n v="13966.14"/>
    <n v="390"/>
    <n v="0"/>
    <n v="0"/>
    <s v="FLOW"/>
    <n v="0.1338481858989484"/>
    <n v="4.5853479351332287E-3"/>
    <s v="FLOW"/>
    <s v="-"/>
    <s v="PTP"/>
    <s v="-"/>
    <m/>
    <m/>
    <m/>
    <m/>
    <s v="REPO"/>
    <s v="-"/>
    <s v="PIMPARI"/>
    <s v="-"/>
    <s v="-"/>
    <s v="-"/>
    <n v="11680"/>
    <n v="13966.14"/>
    <n v="115"/>
    <n v="125"/>
    <s v="FLOW"/>
    <m/>
    <m/>
    <m/>
    <m/>
    <s v="NPA"/>
    <s v="MH14KX2154"/>
    <s v="HONDA ACTIVA 6G DLX BS VI"/>
    <d v="2023-06-15T00:00:00"/>
    <n v="36"/>
    <s v="02.06.26"/>
    <x v="0"/>
    <m/>
    <m/>
    <m/>
    <m/>
    <m/>
    <m/>
    <m/>
    <n v="2"/>
    <m/>
    <m/>
    <m/>
    <m/>
    <m/>
    <m/>
    <m/>
    <m/>
    <n v="1"/>
    <m/>
    <m/>
    <m/>
    <m/>
    <m/>
    <n v="1"/>
    <m/>
    <m/>
    <m/>
    <m/>
    <m/>
    <m/>
    <m/>
    <m/>
    <n v="1"/>
    <m/>
    <m/>
    <m/>
    <m/>
    <m/>
    <m/>
    <m/>
    <m/>
    <m/>
    <m/>
    <m/>
    <m/>
    <m/>
    <m/>
    <m/>
    <m/>
    <m/>
    <m/>
    <m/>
    <m/>
    <m/>
    <m/>
    <m/>
    <m/>
    <m/>
    <m/>
    <m/>
    <m/>
    <m/>
    <m/>
    <m/>
    <m/>
    <m/>
    <m/>
    <m/>
    <m/>
    <m/>
    <m/>
    <m/>
    <m/>
    <m/>
    <m/>
    <m/>
    <m/>
    <m/>
    <m/>
    <m/>
    <m/>
    <m/>
    <m/>
    <m/>
    <m/>
    <m/>
    <m/>
    <m/>
    <m/>
    <m/>
    <m/>
    <m/>
    <m/>
    <m/>
    <m/>
    <x v="5"/>
    <x v="0"/>
    <s v="ZBHT0015"/>
    <s v="kodNpPjXsz"/>
    <s v="Allocated"/>
    <s v="Left Message (LMCB)"/>
    <s v="Visited at customer residence address. Customer not meet at home. Left message at home with daughter."/>
    <d v="2026-06-08T00:00:00"/>
    <m/>
    <m/>
    <m/>
    <m/>
    <s v="558"/>
    <n v="2305"/>
    <n v="14973"/>
    <x v="0"/>
  </r>
  <r>
    <n v="458063666"/>
    <s v="OMKAR ANIL WAINGANKAR"/>
    <m/>
    <x v="0"/>
    <m/>
    <m/>
    <m/>
    <m/>
    <n v="6040"/>
    <n v="14063"/>
    <n v="2545"/>
    <n v="20861"/>
    <x v="1"/>
    <s v="FLOW"/>
    <x v="0"/>
    <x v="4"/>
    <n v="13817.2"/>
    <n v="562"/>
    <n v="0"/>
    <n v="0"/>
    <s v="STABLE"/>
    <n v="1"/>
    <n v="3.6581212035429493E-3"/>
    <s v="FLOW"/>
    <s v="-"/>
    <s v="NC"/>
    <s v="-"/>
    <m/>
    <m/>
    <m/>
    <m/>
    <s v="REPO"/>
    <s v="-"/>
    <s v="BHOSARI"/>
    <s v="-"/>
    <s v="-"/>
    <s v="-"/>
    <n v="14625"/>
    <n v="13817.2"/>
    <n v="88"/>
    <n v="98"/>
    <s v="FLOW"/>
    <m/>
    <m/>
    <m/>
    <m/>
    <s v="NPA"/>
    <s v="MH14KV2267"/>
    <s v="RE BULLET X 350 ES EFI JET BLACK"/>
    <d v="2023-05-11T00:00:00"/>
    <n v="36"/>
    <s v="02.06.26"/>
    <x v="0"/>
    <m/>
    <m/>
    <m/>
    <m/>
    <m/>
    <m/>
    <m/>
    <n v="1"/>
    <m/>
    <m/>
    <m/>
    <m/>
    <m/>
    <m/>
    <m/>
    <m/>
    <m/>
    <m/>
    <m/>
    <m/>
    <m/>
    <m/>
    <m/>
    <m/>
    <m/>
    <m/>
    <m/>
    <m/>
    <m/>
    <m/>
    <m/>
    <m/>
    <m/>
    <m/>
    <m/>
    <m/>
    <m/>
    <m/>
    <m/>
    <m/>
    <m/>
    <m/>
    <m/>
    <m/>
    <m/>
    <m/>
    <m/>
    <m/>
    <m/>
    <m/>
    <m/>
    <m/>
    <m/>
    <m/>
    <m/>
    <m/>
    <m/>
    <m/>
    <m/>
    <m/>
    <m/>
    <m/>
    <m/>
    <m/>
    <m/>
    <m/>
    <m/>
    <m/>
    <m/>
    <m/>
    <m/>
    <m/>
    <m/>
    <m/>
    <m/>
    <m/>
    <m/>
    <m/>
    <m/>
    <m/>
    <m/>
    <m/>
    <m/>
    <m/>
    <m/>
    <m/>
    <m/>
    <m/>
    <m/>
    <m/>
    <m/>
    <m/>
    <m/>
    <m/>
    <x v="1"/>
    <x v="0"/>
    <s v="DUWT0025"/>
    <s v="GP7vfEKb_OI7"/>
    <s v="Allocated"/>
    <s v="Address Not Found (NC_ANF)"/>
    <s v="Customer residence add not found Short add "/>
    <d v="2026-06-03T00:00:00"/>
    <m/>
    <m/>
    <m/>
    <m/>
    <s v="758"/>
    <n v="2545"/>
    <n v="20861"/>
    <x v="0"/>
  </r>
  <r>
    <n v="458751236"/>
    <s v="GANESH PRAKASH MUNDHE"/>
    <s v="COLLECT"/>
    <x v="6"/>
    <n v="4700"/>
    <m/>
    <m/>
    <m/>
    <n v="4655"/>
    <n v="4374"/>
    <n v="4459"/>
    <n v="4505"/>
    <x v="0"/>
    <s v="STABLE"/>
    <x v="1"/>
    <x v="0"/>
    <n v="13494"/>
    <n v="85"/>
    <n v="0"/>
    <n v="6300"/>
    <s v="19.05.26"/>
    <n v="1.1432376556491083E-2"/>
    <n v="7.5675874348377157E-4"/>
    <s v="STABLE"/>
    <s v="PAID"/>
    <s v="PAID"/>
    <s v="-"/>
    <m/>
    <m/>
    <m/>
    <m/>
    <s v="-"/>
    <s v="-"/>
    <s v="KATRAJ"/>
    <s v="-"/>
    <s v="-"/>
    <s v="-"/>
    <n v="10759"/>
    <n v="13494"/>
    <n v="27"/>
    <n v="37"/>
    <s v="FLOW"/>
    <m/>
    <m/>
    <m/>
    <m/>
    <s v="REGULAR"/>
    <s v="MH12VR3785"/>
    <s v="PIAGGIO APRILIA SR 125 CBS"/>
    <d v="2023-06-28T00:00:00"/>
    <n v="36"/>
    <s v="02.06.26"/>
    <x v="0"/>
    <m/>
    <m/>
    <m/>
    <m/>
    <m/>
    <m/>
    <m/>
    <m/>
    <m/>
    <m/>
    <m/>
    <m/>
    <m/>
    <m/>
    <m/>
    <m/>
    <n v="1"/>
    <m/>
    <m/>
    <m/>
    <m/>
    <m/>
    <m/>
    <m/>
    <m/>
    <m/>
    <m/>
    <m/>
    <n v="1"/>
    <m/>
    <m/>
    <m/>
    <m/>
    <m/>
    <m/>
    <m/>
    <m/>
    <m/>
    <m/>
    <m/>
    <m/>
    <m/>
    <m/>
    <m/>
    <m/>
    <m/>
    <m/>
    <m/>
    <m/>
    <m/>
    <m/>
    <m/>
    <m/>
    <m/>
    <m/>
    <m/>
    <m/>
    <m/>
    <m/>
    <m/>
    <m/>
    <m/>
    <m/>
    <m/>
    <m/>
    <m/>
    <m/>
    <m/>
    <m/>
    <m/>
    <m/>
    <m/>
    <m/>
    <m/>
    <m/>
    <m/>
    <m/>
    <m/>
    <m/>
    <m/>
    <m/>
    <m/>
    <m/>
    <m/>
    <m/>
    <m/>
    <m/>
    <m/>
    <m/>
    <m/>
    <m/>
    <m/>
    <m/>
    <m/>
    <x v="2"/>
    <x v="0"/>
    <s v="DUWT0031"/>
    <s v="GPyAxcPSsEI7"/>
    <s v="Allocated"/>
    <s v="Promise To Pay (PTP)"/>
    <s v="Customer ptp on 15 june "/>
    <d v="2026-06-15T00:00:00"/>
    <m/>
    <m/>
    <m/>
    <m/>
    <s v="176"/>
    <n v="4459"/>
    <n v="9205"/>
    <x v="0"/>
  </r>
  <r>
    <n v="457133918"/>
    <s v="SHILA ARJUN MANDLIK"/>
    <m/>
    <x v="0"/>
    <m/>
    <m/>
    <m/>
    <s v="BANK RB 11"/>
    <n v="6692"/>
    <n v="13284"/>
    <n v="7152"/>
    <n v="19976"/>
    <x v="2"/>
    <s v="RB"/>
    <x v="0"/>
    <x v="11"/>
    <n v="13105.56"/>
    <n v="560"/>
    <n v="0"/>
    <n v="900"/>
    <s v="-"/>
    <n v="6.2496840718216096E-2"/>
    <n v="4.3028032430410005E-3"/>
    <s v="RB"/>
    <s v="PAID"/>
    <s v="-"/>
    <s v="-"/>
    <m/>
    <m/>
    <m/>
    <m/>
    <s v="REPO"/>
    <s v="-"/>
    <s v="PASHAN"/>
    <s v="-"/>
    <s v="-"/>
    <s v="-"/>
    <n v="14744"/>
    <n v="13105.56"/>
    <n v="116"/>
    <n v="0"/>
    <s v="RB"/>
    <m/>
    <m/>
    <m/>
    <m/>
    <s v="NPA"/>
    <s v="MH12VJ7846"/>
    <s v="RE BULLET 350 EFI BLACK"/>
    <d v="2023-03-08T00:00:00"/>
    <n v="36"/>
    <s v="02.06.26"/>
    <x v="0"/>
    <m/>
    <m/>
    <m/>
    <m/>
    <m/>
    <m/>
    <m/>
    <m/>
    <m/>
    <m/>
    <n v="1"/>
    <m/>
    <m/>
    <m/>
    <m/>
    <m/>
    <m/>
    <m/>
    <m/>
    <m/>
    <m/>
    <m/>
    <m/>
    <m/>
    <m/>
    <m/>
    <m/>
    <m/>
    <m/>
    <m/>
    <m/>
    <m/>
    <m/>
    <m/>
    <m/>
    <m/>
    <m/>
    <m/>
    <m/>
    <m/>
    <m/>
    <m/>
    <m/>
    <m/>
    <m/>
    <m/>
    <m/>
    <m/>
    <m/>
    <m/>
    <m/>
    <m/>
    <m/>
    <m/>
    <m/>
    <m/>
    <m/>
    <m/>
    <m/>
    <m/>
    <m/>
    <m/>
    <m/>
    <m/>
    <m/>
    <m/>
    <m/>
    <m/>
    <m/>
    <m/>
    <m/>
    <m/>
    <m/>
    <m/>
    <m/>
    <m/>
    <m/>
    <m/>
    <m/>
    <m/>
    <m/>
    <m/>
    <m/>
    <m/>
    <m/>
    <m/>
    <m/>
    <m/>
    <m/>
    <m/>
    <m/>
    <m/>
    <m/>
    <m/>
    <x v="1"/>
    <x v="0"/>
    <s v="DUWT0023"/>
    <s v="B6RvB33SN7"/>
    <s v="Allocated"/>
    <s v="Shifted (NC_SFTD)"/>
    <s v="Customer shifted from the given residence address "/>
    <d v="2026-06-04T00:00:00"/>
    <m/>
    <m/>
    <m/>
    <m/>
    <s v="0"/>
    <n v="-6232"/>
    <n v="19976"/>
    <x v="0"/>
  </r>
  <r>
    <n v="129678051"/>
    <s v="PRATIK DINESH SHARMA"/>
    <m/>
    <x v="0"/>
    <m/>
    <m/>
    <m/>
    <m/>
    <n v="6682"/>
    <n v="13175"/>
    <n v="6664"/>
    <n v="20176"/>
    <x v="4"/>
    <s v="FLOW"/>
    <x v="0"/>
    <x v="11"/>
    <n v="13101.15"/>
    <n v="171"/>
    <n v="0"/>
    <n v="5400"/>
    <s v="FLOW"/>
    <n v="0.12300261521915781"/>
    <n v="2.9007437369976572E-3"/>
    <s v="FLOW"/>
    <s v="-"/>
    <s v="NC"/>
    <s v="-"/>
    <m/>
    <m/>
    <m/>
    <m/>
    <s v="-"/>
    <s v="-"/>
    <s v="BALEWADI"/>
    <s v="-"/>
    <s v="-"/>
    <s v="-"/>
    <n v="18746"/>
    <n v="13101.15"/>
    <n v="57"/>
    <n v="67"/>
    <s v="FLOW"/>
    <m/>
    <m/>
    <m/>
    <m/>
    <s v="NPA"/>
    <s v="MH30BQ2920"/>
    <s v="TVS APACHE RR 310 BSVI"/>
    <d v="2022-05-01T00:00:00"/>
    <n v="48"/>
    <s v="02.06.26"/>
    <x v="0"/>
    <m/>
    <m/>
    <m/>
    <m/>
    <m/>
    <m/>
    <m/>
    <m/>
    <m/>
    <m/>
    <n v="1"/>
    <m/>
    <m/>
    <m/>
    <m/>
    <m/>
    <m/>
    <m/>
    <m/>
    <m/>
    <m/>
    <m/>
    <m/>
    <m/>
    <m/>
    <m/>
    <m/>
    <m/>
    <m/>
    <m/>
    <m/>
    <m/>
    <m/>
    <m/>
    <m/>
    <m/>
    <m/>
    <m/>
    <m/>
    <m/>
    <m/>
    <m/>
    <m/>
    <m/>
    <m/>
    <m/>
    <m/>
    <m/>
    <m/>
    <m/>
    <m/>
    <m/>
    <m/>
    <m/>
    <m/>
    <m/>
    <m/>
    <m/>
    <m/>
    <m/>
    <m/>
    <m/>
    <m/>
    <m/>
    <m/>
    <m/>
    <m/>
    <m/>
    <m/>
    <m/>
    <m/>
    <m/>
    <m/>
    <m/>
    <m/>
    <m/>
    <m/>
    <m/>
    <m/>
    <m/>
    <m/>
    <m/>
    <m/>
    <m/>
    <m/>
    <m/>
    <m/>
    <m/>
    <m/>
    <m/>
    <m/>
    <m/>
    <m/>
    <m/>
    <x v="1"/>
    <x v="0"/>
    <s v="DUWT0023"/>
    <s v="GoFvS1HilOIm"/>
    <s v="Allocated"/>
    <s v="Shifted (NC_SFTD)"/>
    <s v="Customer shifted from residence address "/>
    <d v="2026-06-04T00:00:00"/>
    <m/>
    <m/>
    <m/>
    <m/>
    <s v="319"/>
    <n v="6664"/>
    <n v="20176"/>
    <x v="0"/>
  </r>
  <r>
    <n v="140932285"/>
    <s v="SACHIN KANU PARIHAR"/>
    <m/>
    <x v="0"/>
    <m/>
    <m/>
    <m/>
    <m/>
    <n v="4489"/>
    <n v="13376"/>
    <n v="4715"/>
    <n v="18369"/>
    <x v="1"/>
    <s v="FLOW"/>
    <x v="0"/>
    <x v="5"/>
    <n v="13099.43"/>
    <n v="317"/>
    <n v="0"/>
    <n v="6503"/>
    <s v="FLOW"/>
    <n v="2.4935484241239873E-2"/>
    <n v="3.4680906867763811E-3"/>
    <s v="FLOW"/>
    <s v="-"/>
    <s v="NC"/>
    <s v="-"/>
    <m/>
    <m/>
    <m/>
    <m/>
    <s v="REPO"/>
    <s v="-"/>
    <s v="DHANORI"/>
    <s v="-"/>
    <s v="-"/>
    <s v="-"/>
    <n v="20196"/>
    <n v="13099.43"/>
    <n v="87"/>
    <n v="97"/>
    <s v="FLOW"/>
    <m/>
    <m/>
    <m/>
    <m/>
    <s v="NPA"/>
    <s v="MH12VK8871"/>
    <s v="PIAGGIO APRILIA SR 125"/>
    <d v="2023-04-25T00:00:00"/>
    <n v="36"/>
    <s v="02.06.26"/>
    <x v="0"/>
    <m/>
    <m/>
    <m/>
    <m/>
    <n v="1"/>
    <m/>
    <m/>
    <m/>
    <m/>
    <m/>
    <m/>
    <m/>
    <m/>
    <m/>
    <m/>
    <m/>
    <m/>
    <m/>
    <m/>
    <m/>
    <m/>
    <m/>
    <m/>
    <m/>
    <m/>
    <m/>
    <m/>
    <m/>
    <m/>
    <m/>
    <m/>
    <m/>
    <m/>
    <m/>
    <m/>
    <m/>
    <m/>
    <m/>
    <m/>
    <m/>
    <m/>
    <m/>
    <m/>
    <m/>
    <m/>
    <m/>
    <m/>
    <m/>
    <m/>
    <m/>
    <m/>
    <m/>
    <m/>
    <m/>
    <m/>
    <m/>
    <m/>
    <m/>
    <m/>
    <m/>
    <m/>
    <m/>
    <m/>
    <m/>
    <m/>
    <m/>
    <m/>
    <m/>
    <m/>
    <m/>
    <m/>
    <m/>
    <m/>
    <m/>
    <m/>
    <m/>
    <m/>
    <m/>
    <m/>
    <m/>
    <m/>
    <m/>
    <m/>
    <m/>
    <m/>
    <m/>
    <m/>
    <m/>
    <m/>
    <m/>
    <m/>
    <m/>
    <m/>
    <m/>
    <x v="1"/>
    <x v="0"/>
    <s v="ZBHT0012"/>
    <s v="Bok5t-T9-Vm"/>
    <s v="Allocated"/>
    <s v="Door Locked (NC_DL)"/>
    <s v="Nc"/>
    <d v="2026-06-02T00:00:00"/>
    <m/>
    <m/>
    <m/>
    <m/>
    <s v="504"/>
    <n v="4715"/>
    <n v="18369"/>
    <x v="1"/>
  </r>
  <r>
    <n v="462898516"/>
    <s v="YOGESH SAHEBRAO WALHEKAR"/>
    <m/>
    <x v="0"/>
    <m/>
    <m/>
    <m/>
    <m/>
    <n v="4514"/>
    <n v="13425"/>
    <n v="4842"/>
    <n v="18630"/>
    <x v="1"/>
    <s v="FLOW"/>
    <x v="0"/>
    <x v="5"/>
    <n v="13057"/>
    <n v="445"/>
    <n v="0"/>
    <n v="5333.03"/>
    <s v="-"/>
    <n v="2.4854716406581739E-2"/>
    <n v="3.4568572905263211E-3"/>
    <s v="FLOW"/>
    <s v="-"/>
    <s v="-"/>
    <s v="-"/>
    <m/>
    <m/>
    <m/>
    <m/>
    <s v="REPO"/>
    <s v="-"/>
    <s v="YERWADA"/>
    <s v="-"/>
    <s v="-"/>
    <s v="-"/>
    <n v="19203.03"/>
    <n v="13057"/>
    <n v="88"/>
    <n v="98"/>
    <s v="FLOW"/>
    <m/>
    <m/>
    <m/>
    <m/>
    <s v="NPA"/>
    <s v="MH12WV0314"/>
    <s v="HONDA ACTIVA 6G DLX BS VI"/>
    <d v="2024-05-14T00:00:00"/>
    <n v="24"/>
    <s v="02.06.26"/>
    <x v="0"/>
    <m/>
    <m/>
    <m/>
    <m/>
    <m/>
    <m/>
    <m/>
    <m/>
    <m/>
    <m/>
    <n v="1"/>
    <m/>
    <m/>
    <m/>
    <m/>
    <m/>
    <m/>
    <m/>
    <m/>
    <m/>
    <m/>
    <m/>
    <m/>
    <m/>
    <m/>
    <m/>
    <m/>
    <m/>
    <m/>
    <m/>
    <m/>
    <m/>
    <m/>
    <m/>
    <m/>
    <m/>
    <m/>
    <m/>
    <m/>
    <m/>
    <m/>
    <m/>
    <m/>
    <m/>
    <m/>
    <m/>
    <m/>
    <m/>
    <m/>
    <m/>
    <m/>
    <m/>
    <m/>
    <m/>
    <m/>
    <m/>
    <m/>
    <m/>
    <m/>
    <m/>
    <m/>
    <m/>
    <m/>
    <m/>
    <m/>
    <m/>
    <m/>
    <m/>
    <m/>
    <m/>
    <m/>
    <m/>
    <m/>
    <m/>
    <m/>
    <m/>
    <m/>
    <m/>
    <m/>
    <m/>
    <m/>
    <m/>
    <m/>
    <m/>
    <m/>
    <m/>
    <m/>
    <m/>
    <m/>
    <m/>
    <m/>
    <m/>
    <m/>
    <m/>
    <x v="1"/>
    <x v="0"/>
    <s v="ZBHT0012"/>
    <s v="Ao-yqPbRpOJ7"/>
    <s v="Allocated"/>
    <s v="Left Message (LMCB)"/>
    <s v="Lm"/>
    <d v="2026-06-04T00:00:00"/>
    <m/>
    <m/>
    <m/>
    <m/>
    <s v="691"/>
    <n v="4842"/>
    <n v="18630"/>
    <x v="0"/>
  </r>
  <r>
    <n v="463989879"/>
    <s v="NANDA PRASHANT JADHAV"/>
    <m/>
    <x v="0"/>
    <m/>
    <m/>
    <m/>
    <m/>
    <n v="2728"/>
    <n v="2708"/>
    <n v="2713"/>
    <n v="5486"/>
    <x v="0"/>
    <s v="FLOW"/>
    <x v="0"/>
    <x v="11"/>
    <n v="12985"/>
    <n v="5"/>
    <n v="0"/>
    <n v="900"/>
    <s v="-"/>
    <n v="1.3217822963380329E-2"/>
    <n v="7.2821344924683365E-4"/>
    <s v="FLOW"/>
    <s v="-"/>
    <s v="-"/>
    <s v="-"/>
    <m/>
    <m/>
    <m/>
    <m/>
    <m/>
    <m/>
    <s v="BALEWADI"/>
    <m/>
    <m/>
    <m/>
    <n v="3613"/>
    <n v="12985"/>
    <n v="26"/>
    <n v="36"/>
    <s v="FLOW"/>
    <m/>
    <m/>
    <m/>
    <m/>
    <s v="-"/>
    <s v="MH12VE9363"/>
    <s v="PIAGGIO VESPA VXL 125"/>
    <d v="2024-09-10T00:00:00"/>
    <n v="24"/>
    <s v="10.06.26"/>
    <x v="0"/>
    <m/>
    <m/>
    <m/>
    <m/>
    <m/>
    <m/>
    <m/>
    <m/>
    <m/>
    <m/>
    <m/>
    <m/>
    <m/>
    <m/>
    <m/>
    <m/>
    <m/>
    <m/>
    <m/>
    <m/>
    <m/>
    <m/>
    <m/>
    <m/>
    <m/>
    <m/>
    <m/>
    <m/>
    <m/>
    <m/>
    <m/>
    <n v="1"/>
    <m/>
    <m/>
    <m/>
    <m/>
    <m/>
    <m/>
    <m/>
    <m/>
    <m/>
    <m/>
    <m/>
    <m/>
    <m/>
    <m/>
    <m/>
    <m/>
    <m/>
    <m/>
    <m/>
    <m/>
    <m/>
    <m/>
    <m/>
    <m/>
    <m/>
    <m/>
    <m/>
    <m/>
    <m/>
    <m/>
    <m/>
    <m/>
    <m/>
    <m/>
    <m/>
    <m/>
    <m/>
    <m/>
    <m/>
    <m/>
    <m/>
    <m/>
    <m/>
    <m/>
    <m/>
    <m/>
    <m/>
    <m/>
    <m/>
    <m/>
    <m/>
    <m/>
    <m/>
    <m/>
    <m/>
    <m/>
    <m/>
    <m/>
    <m/>
    <m/>
    <m/>
    <m/>
    <x v="1"/>
    <x v="0"/>
    <s v="DUWT0023"/>
    <s v="ko1902MPBS"/>
    <s v="Allocated"/>
    <m/>
    <m/>
    <m/>
    <m/>
    <m/>
    <m/>
    <m/>
    <s v="50"/>
    <n v="2713"/>
    <n v="5486"/>
    <x v="2"/>
  </r>
  <r>
    <n v="458739499"/>
    <s v="MARUTI EKNATH NIGHUL"/>
    <m/>
    <x v="0"/>
    <m/>
    <m/>
    <m/>
    <m/>
    <n v="3402"/>
    <n v="6804"/>
    <n v="3540"/>
    <n v="10477"/>
    <x v="4"/>
    <s v="FLOW"/>
    <x v="0"/>
    <x v="6"/>
    <n v="12964"/>
    <n v="138"/>
    <n v="0"/>
    <n v="5393"/>
    <s v="FLOW"/>
    <n v="1.4500625644280391E-2"/>
    <n v="2.8703771658547253E-3"/>
    <s v="FLOW"/>
    <s v="-"/>
    <s v="PTP"/>
    <s v="-"/>
    <m/>
    <m/>
    <m/>
    <m/>
    <s v="-"/>
    <s v="-"/>
    <s v="TALEGAON DHAMDHERE"/>
    <s v="-"/>
    <s v="-"/>
    <s v="-"/>
    <n v="12335"/>
    <n v="12964"/>
    <n v="57"/>
    <n v="67"/>
    <s v="FLOW"/>
    <m/>
    <m/>
    <m/>
    <m/>
    <s v="REGULAR"/>
    <s v="MH12VY2350"/>
    <s v="SPLENDOR PLUS I3S BS6 FI DRUM SELF"/>
    <d v="2023-06-27T00:00:00"/>
    <n v="36"/>
    <s v="02.06.26"/>
    <x v="0"/>
    <m/>
    <m/>
    <m/>
    <m/>
    <m/>
    <m/>
    <m/>
    <m/>
    <m/>
    <m/>
    <m/>
    <m/>
    <m/>
    <m/>
    <m/>
    <m/>
    <n v="1"/>
    <m/>
    <m/>
    <m/>
    <m/>
    <m/>
    <m/>
    <m/>
    <m/>
    <m/>
    <m/>
    <m/>
    <m/>
    <m/>
    <m/>
    <m/>
    <m/>
    <m/>
    <m/>
    <m/>
    <m/>
    <m/>
    <m/>
    <m/>
    <m/>
    <m/>
    <m/>
    <m/>
    <m/>
    <m/>
    <m/>
    <m/>
    <m/>
    <m/>
    <m/>
    <m/>
    <m/>
    <m/>
    <m/>
    <m/>
    <m/>
    <m/>
    <m/>
    <m/>
    <m/>
    <m/>
    <m/>
    <m/>
    <m/>
    <m/>
    <m/>
    <m/>
    <m/>
    <m/>
    <m/>
    <m/>
    <m/>
    <m/>
    <m/>
    <m/>
    <m/>
    <m/>
    <m/>
    <m/>
    <m/>
    <m/>
    <m/>
    <m/>
    <m/>
    <m/>
    <m/>
    <m/>
    <m/>
    <m/>
    <m/>
    <m/>
    <m/>
    <m/>
    <x v="1"/>
    <x v="0"/>
    <s v="ZBHT0024"/>
    <s v="B64gVtGYSz"/>
    <s v="Allocated"/>
    <s v="Left Message (LMCB)"/>
    <s v="Meet wife "/>
    <d v="2026-06-06T00:00:00"/>
    <m/>
    <m/>
    <m/>
    <m/>
    <s v="271"/>
    <n v="3540"/>
    <n v="10477"/>
    <x v="0"/>
  </r>
  <r>
    <n v="459755661"/>
    <s v="AMIT NARAYAN SASTE"/>
    <m/>
    <x v="0"/>
    <m/>
    <m/>
    <m/>
    <m/>
    <n v="2850"/>
    <n v="1999"/>
    <n v="2058"/>
    <n v="4978"/>
    <x v="0"/>
    <s v="FLOW"/>
    <x v="0"/>
    <x v="9"/>
    <n v="12909.02"/>
    <n v="59"/>
    <n v="0"/>
    <n v="6240"/>
    <s v="24.05.26"/>
    <n v="5.5671216148145009E-3"/>
    <n v="7.2395240512871479E-4"/>
    <s v="FLOW"/>
    <s v="-"/>
    <s v="PTP"/>
    <s v="-"/>
    <m/>
    <m/>
    <m/>
    <m/>
    <s v="-"/>
    <s v="-"/>
    <s v="JUNNAR"/>
    <s v="-"/>
    <s v="-"/>
    <s v="-"/>
    <n v="8298"/>
    <n v="12909.02"/>
    <n v="27"/>
    <n v="37"/>
    <s v="FLOW"/>
    <m/>
    <m/>
    <m/>
    <m/>
    <s v="REGULAR"/>
    <m/>
    <s v="HONDA SHINE 100 OBD2"/>
    <d v="2023-09-14T00:00:00"/>
    <n v="36"/>
    <s v="02.06.26"/>
    <x v="0"/>
    <m/>
    <m/>
    <m/>
    <m/>
    <m/>
    <m/>
    <m/>
    <m/>
    <m/>
    <m/>
    <n v="1"/>
    <m/>
    <m/>
    <m/>
    <m/>
    <m/>
    <n v="1"/>
    <m/>
    <m/>
    <m/>
    <m/>
    <m/>
    <m/>
    <m/>
    <m/>
    <m/>
    <m/>
    <m/>
    <m/>
    <m/>
    <m/>
    <m/>
    <m/>
    <m/>
    <m/>
    <m/>
    <m/>
    <m/>
    <m/>
    <m/>
    <m/>
    <m/>
    <m/>
    <m/>
    <m/>
    <m/>
    <m/>
    <m/>
    <m/>
    <m/>
    <m/>
    <m/>
    <m/>
    <m/>
    <m/>
    <m/>
    <m/>
    <m/>
    <m/>
    <m/>
    <m/>
    <m/>
    <m/>
    <m/>
    <m/>
    <m/>
    <m/>
    <m/>
    <m/>
    <m/>
    <m/>
    <m/>
    <m/>
    <m/>
    <m/>
    <m/>
    <m/>
    <m/>
    <m/>
    <m/>
    <m/>
    <m/>
    <m/>
    <m/>
    <m/>
    <m/>
    <m/>
    <m/>
    <m/>
    <m/>
    <m/>
    <m/>
    <m/>
    <m/>
    <x v="2"/>
    <x v="0"/>
    <s v="ZBHT0021"/>
    <s v="BoBBeclw_NM7"/>
    <s v="Allocated"/>
    <s v="Promise To Pay (PTP)"/>
    <s v="Ptp "/>
    <d v="2026-06-29T00:00:00"/>
    <m/>
    <m/>
    <m/>
    <m/>
    <s v="129"/>
    <n v="2058"/>
    <n v="4978"/>
    <x v="0"/>
  </r>
  <r>
    <n v="465002328"/>
    <s v="SANDIP JANARDHAN KALE"/>
    <m/>
    <x v="0"/>
    <m/>
    <m/>
    <m/>
    <m/>
    <n v="4483"/>
    <n v="4482"/>
    <n v="4573"/>
    <n v="9150"/>
    <x v="0"/>
    <s v="FLOW"/>
    <x v="0"/>
    <x v="6"/>
    <n v="12905"/>
    <n v="91"/>
    <n v="0"/>
    <n v="3288.51"/>
    <s v="-"/>
    <n v="8.0346671762864183E-3"/>
    <n v="7.2372695899348386E-4"/>
    <s v="FLOW"/>
    <s v="-"/>
    <s v="-"/>
    <s v="-"/>
    <m/>
    <m/>
    <m/>
    <m/>
    <m/>
    <m/>
    <s v="ALEGAON"/>
    <m/>
    <m/>
    <m/>
    <n v="7861.51"/>
    <n v="12905"/>
    <n v="27"/>
    <n v="37"/>
    <s v="FLOW"/>
    <m/>
    <m/>
    <m/>
    <m/>
    <s v="-"/>
    <s v="MH12XS5277"/>
    <s v="SPLENDOR PLUS DRS CAST FI BLACK"/>
    <d v="2024-12-21T00:00:00"/>
    <n v="18"/>
    <s v="10.06.26"/>
    <x v="0"/>
    <m/>
    <m/>
    <m/>
    <m/>
    <m/>
    <m/>
    <m/>
    <m/>
    <m/>
    <m/>
    <m/>
    <m/>
    <m/>
    <m/>
    <m/>
    <m/>
    <m/>
    <m/>
    <m/>
    <m/>
    <m/>
    <m/>
    <m/>
    <m/>
    <m/>
    <m/>
    <m/>
    <m/>
    <m/>
    <m/>
    <m/>
    <m/>
    <m/>
    <m/>
    <n v="1"/>
    <m/>
    <m/>
    <m/>
    <m/>
    <m/>
    <m/>
    <m/>
    <m/>
    <m/>
    <m/>
    <m/>
    <m/>
    <m/>
    <m/>
    <m/>
    <m/>
    <m/>
    <m/>
    <m/>
    <m/>
    <m/>
    <m/>
    <m/>
    <m/>
    <m/>
    <m/>
    <m/>
    <m/>
    <m/>
    <m/>
    <m/>
    <m/>
    <m/>
    <m/>
    <m/>
    <m/>
    <m/>
    <m/>
    <m/>
    <m/>
    <m/>
    <m/>
    <m/>
    <m/>
    <m/>
    <m/>
    <m/>
    <m/>
    <m/>
    <m/>
    <m/>
    <m/>
    <m/>
    <m/>
    <m/>
    <m/>
    <m/>
    <m/>
    <m/>
    <x v="1"/>
    <x v="0"/>
    <s v="ZBHT0024"/>
    <s v="AovBsdkbrL7m"/>
    <s v="Allocated"/>
    <m/>
    <m/>
    <m/>
    <m/>
    <m/>
    <m/>
    <m/>
    <s v="185"/>
    <n v="4573"/>
    <n v="9150"/>
    <x v="2"/>
  </r>
  <r>
    <n v="460840197"/>
    <s v="VENILA SURALI PERISWAMI"/>
    <s v="ONLINE"/>
    <x v="6"/>
    <n v="3730"/>
    <m/>
    <m/>
    <s v="BANK STABLE 11"/>
    <n v="3730"/>
    <n v="9250"/>
    <n v="2222"/>
    <n v="9695"/>
    <x v="1"/>
    <s v="STABLE"/>
    <x v="0"/>
    <x v="13"/>
    <n v="12625"/>
    <n v="432"/>
    <n v="0"/>
    <n v="6300"/>
    <s v="07.05.26"/>
    <n v="0.14328192207733251"/>
    <n v="3.3424847432714103E-3"/>
    <s v="STABLE"/>
    <s v="PAID"/>
    <s v="PAID"/>
    <s v="-"/>
    <m/>
    <m/>
    <m/>
    <m/>
    <s v="REPO"/>
    <s v="-"/>
    <s v="DEHU"/>
    <s v="-"/>
    <s v="-"/>
    <s v="-"/>
    <n v="15982"/>
    <n v="12625"/>
    <n v="88"/>
    <n v="67"/>
    <s v="STABLE"/>
    <m/>
    <m/>
    <m/>
    <m/>
    <s v="NPA"/>
    <s v="MH14LG0472"/>
    <s v="ACCESS SPL ED DISC CBS BT BSVI"/>
    <d v="2023-11-22T00:00:00"/>
    <n v="30"/>
    <s v="02.06.26"/>
    <x v="0"/>
    <m/>
    <m/>
    <m/>
    <m/>
    <m/>
    <m/>
    <m/>
    <m/>
    <m/>
    <m/>
    <m/>
    <m/>
    <m/>
    <n v="1"/>
    <m/>
    <m/>
    <m/>
    <m/>
    <m/>
    <m/>
    <m/>
    <m/>
    <m/>
    <m/>
    <m/>
    <m/>
    <m/>
    <m/>
    <m/>
    <m/>
    <m/>
    <m/>
    <m/>
    <m/>
    <n v="1"/>
    <m/>
    <m/>
    <m/>
    <m/>
    <m/>
    <m/>
    <m/>
    <m/>
    <m/>
    <m/>
    <m/>
    <m/>
    <m/>
    <m/>
    <m/>
    <m/>
    <m/>
    <m/>
    <m/>
    <m/>
    <m/>
    <m/>
    <m/>
    <m/>
    <m/>
    <m/>
    <m/>
    <m/>
    <m/>
    <m/>
    <m/>
    <m/>
    <m/>
    <m/>
    <m/>
    <m/>
    <m/>
    <m/>
    <m/>
    <m/>
    <m/>
    <m/>
    <m/>
    <m/>
    <m/>
    <m/>
    <m/>
    <m/>
    <m/>
    <m/>
    <m/>
    <m/>
    <m/>
    <m/>
    <m/>
    <m/>
    <m/>
    <m/>
    <m/>
    <x v="2"/>
    <x v="0"/>
    <s v="DUWT0027"/>
    <s v="APL8eR_rpEM7"/>
    <s v="Allocated"/>
    <s v="Left Message (LMCB)"/>
    <s v="Visited to Customers residence address and Left massage with her Son "/>
    <d v="2026-06-05T00:00:00"/>
    <m/>
    <m/>
    <m/>
    <m/>
    <s v="445"/>
    <n v="2222"/>
    <n v="13425"/>
    <x v="0"/>
  </r>
  <r>
    <n v="459133250"/>
    <s v="NIHAL RAMDAS BHISE"/>
    <m/>
    <x v="0"/>
    <m/>
    <m/>
    <m/>
    <m/>
    <n v="3259"/>
    <n v="3375"/>
    <n v="163"/>
    <n v="6741"/>
    <x v="4"/>
    <s v="FLOW"/>
    <x v="0"/>
    <x v="11"/>
    <n v="12585"/>
    <n v="47"/>
    <n v="0"/>
    <n v="6270"/>
    <s v="-"/>
    <n v="0.1181566436941109"/>
    <n v="2.7864622517958745E-3"/>
    <s v="FLOW"/>
    <s v="-"/>
    <s v="-"/>
    <s v="-"/>
    <m/>
    <m/>
    <m/>
    <m/>
    <s v="-"/>
    <s v="-"/>
    <s v="KHADAKI"/>
    <s v="-"/>
    <s v="-"/>
    <s v="-"/>
    <n v="9692"/>
    <n v="12585"/>
    <n v="57"/>
    <n v="67"/>
    <s v="FLOW"/>
    <m/>
    <m/>
    <m/>
    <m/>
    <s v="REGULAR"/>
    <s v="MH12VY2655"/>
    <s v="HONDA ACTIVA 125 DRUM BSVI"/>
    <d v="2023-07-26T00:00:00"/>
    <n v="36"/>
    <s v="02.06.26"/>
    <x v="0"/>
    <m/>
    <m/>
    <m/>
    <m/>
    <m/>
    <m/>
    <m/>
    <m/>
    <m/>
    <m/>
    <m/>
    <m/>
    <m/>
    <n v="1"/>
    <m/>
    <m/>
    <m/>
    <m/>
    <m/>
    <m/>
    <m/>
    <m/>
    <m/>
    <m/>
    <m/>
    <m/>
    <m/>
    <m/>
    <m/>
    <m/>
    <m/>
    <m/>
    <m/>
    <m/>
    <m/>
    <m/>
    <m/>
    <m/>
    <m/>
    <m/>
    <m/>
    <m/>
    <m/>
    <m/>
    <m/>
    <m/>
    <m/>
    <m/>
    <m/>
    <m/>
    <m/>
    <m/>
    <m/>
    <m/>
    <m/>
    <m/>
    <m/>
    <m/>
    <m/>
    <m/>
    <m/>
    <m/>
    <m/>
    <m/>
    <m/>
    <m/>
    <m/>
    <m/>
    <m/>
    <m/>
    <m/>
    <m/>
    <m/>
    <m/>
    <m/>
    <m/>
    <m/>
    <m/>
    <m/>
    <m/>
    <m/>
    <m/>
    <m/>
    <m/>
    <m/>
    <m/>
    <m/>
    <m/>
    <m/>
    <m/>
    <m/>
    <m/>
    <m/>
    <m/>
    <x v="1"/>
    <x v="0"/>
    <s v="DUWT0023"/>
    <s v="GPRUjlwBNz"/>
    <s v="Allocated"/>
    <s v="Left Message (LMCB)"/>
    <s v="Customer not available Lm with relatives "/>
    <d v="2026-06-05T00:00:00"/>
    <m/>
    <m/>
    <m/>
    <m/>
    <s v="107"/>
    <n v="163"/>
    <n v="6741"/>
    <x v="0"/>
  </r>
  <r>
    <n v="458188534"/>
    <s v="PARSHURAM BABAN FALKE"/>
    <m/>
    <x v="0"/>
    <m/>
    <m/>
    <m/>
    <m/>
    <n v="3298"/>
    <n v="13114"/>
    <n v="3734"/>
    <n v="17183"/>
    <x v="2"/>
    <s v="FLOW"/>
    <x v="0"/>
    <x v="6"/>
    <n v="12571.97"/>
    <n v="514"/>
    <n v="0"/>
    <n v="5850"/>
    <s v="FLOW"/>
    <n v="6.5490495130057447E-2"/>
    <n v="4.1276155530487954E-3"/>
    <s v="FLOW"/>
    <s v="-"/>
    <s v="NC"/>
    <s v="-"/>
    <m/>
    <m/>
    <m/>
    <m/>
    <s v="REPO"/>
    <s v="-"/>
    <s v="JAMBUT"/>
    <s v="-"/>
    <s v="-"/>
    <s v="-"/>
    <n v="19478"/>
    <n v="12571.97"/>
    <n v="116"/>
    <n v="126"/>
    <s v="FLOW"/>
    <m/>
    <m/>
    <m/>
    <m/>
    <s v="NPA"/>
    <s v="MH12VP3154"/>
    <s v="TVS RADEON 110 DUAL TONE DRUM"/>
    <d v="2023-05-20T00:00:00"/>
    <n v="36"/>
    <s v="02.06.26"/>
    <x v="0"/>
    <m/>
    <m/>
    <m/>
    <m/>
    <m/>
    <m/>
    <m/>
    <m/>
    <m/>
    <m/>
    <n v="1"/>
    <m/>
    <m/>
    <m/>
    <m/>
    <m/>
    <m/>
    <m/>
    <m/>
    <m/>
    <m/>
    <m/>
    <m/>
    <m/>
    <m/>
    <m/>
    <m/>
    <m/>
    <m/>
    <m/>
    <m/>
    <m/>
    <m/>
    <m/>
    <m/>
    <m/>
    <m/>
    <m/>
    <m/>
    <m/>
    <m/>
    <m/>
    <m/>
    <m/>
    <m/>
    <m/>
    <m/>
    <m/>
    <m/>
    <m/>
    <m/>
    <m/>
    <m/>
    <m/>
    <m/>
    <m/>
    <m/>
    <m/>
    <m/>
    <m/>
    <m/>
    <m/>
    <m/>
    <m/>
    <m/>
    <m/>
    <m/>
    <m/>
    <m/>
    <m/>
    <m/>
    <m/>
    <m/>
    <m/>
    <m/>
    <m/>
    <m/>
    <m/>
    <m/>
    <m/>
    <m/>
    <m/>
    <m/>
    <m/>
    <m/>
    <m/>
    <m/>
    <m/>
    <m/>
    <m/>
    <m/>
    <m/>
    <m/>
    <m/>
    <x v="1"/>
    <x v="0"/>
    <s v="ZBHT0024"/>
    <s v="GPUktf5m_Ngc"/>
    <s v="Allocated"/>
    <s v="Door Locked (NC_DL)"/>
    <s v="Door lock "/>
    <d v="2026-06-04T00:00:00"/>
    <m/>
    <m/>
    <m/>
    <m/>
    <s v="771"/>
    <n v="3734"/>
    <n v="17183"/>
    <x v="0"/>
  </r>
  <r>
    <n v="458430421"/>
    <s v="SACHIN DHONDIBA BORATE"/>
    <s v="ONLINE"/>
    <x v="1"/>
    <n v="3203"/>
    <m/>
    <m/>
    <m/>
    <n v="3038"/>
    <n v="9077"/>
    <n v="3475"/>
    <n v="9388"/>
    <x v="1"/>
    <s v="STABLE"/>
    <x v="1"/>
    <x v="14"/>
    <n v="11622.25"/>
    <n v="474"/>
    <n v="0"/>
    <n v="6300"/>
    <s v="05.05.26"/>
    <n v="3.8761674193491365E-2"/>
    <n v="3.0770054104939525E-3"/>
    <s v="STABLE"/>
    <s v="PAID"/>
    <s v="PAID"/>
    <s v="-"/>
    <m/>
    <m/>
    <m/>
    <m/>
    <s v="REPO"/>
    <s v="-"/>
    <s v="ALANDI DEVACHI "/>
    <s v="-"/>
    <s v="-"/>
    <s v="-"/>
    <n v="15851"/>
    <n v="11622.25"/>
    <n v="88"/>
    <n v="67"/>
    <s v="STABLE"/>
    <m/>
    <m/>
    <m/>
    <m/>
    <s v="REGULAR"/>
    <s v="MH14KX3906"/>
    <s v="SPLENDOR PLUS I3S BS6 FI DRUM SELF"/>
    <d v="2023-06-06T00:00:00"/>
    <n v="36"/>
    <s v="02.06.26"/>
    <x v="0"/>
    <m/>
    <m/>
    <m/>
    <m/>
    <n v="1"/>
    <m/>
    <m/>
    <m/>
    <m/>
    <m/>
    <m/>
    <m/>
    <m/>
    <m/>
    <m/>
    <m/>
    <m/>
    <m/>
    <m/>
    <m/>
    <m/>
    <m/>
    <m/>
    <m/>
    <m/>
    <m/>
    <m/>
    <m/>
    <m/>
    <m/>
    <m/>
    <m/>
    <m/>
    <m/>
    <m/>
    <m/>
    <m/>
    <m/>
    <m/>
    <m/>
    <m/>
    <m/>
    <m/>
    <m/>
    <m/>
    <m/>
    <m/>
    <m/>
    <m/>
    <m/>
    <m/>
    <m/>
    <m/>
    <m/>
    <m/>
    <m/>
    <m/>
    <m/>
    <m/>
    <m/>
    <m/>
    <m/>
    <m/>
    <m/>
    <m/>
    <m/>
    <m/>
    <m/>
    <m/>
    <m/>
    <m/>
    <m/>
    <m/>
    <m/>
    <m/>
    <m/>
    <m/>
    <m/>
    <m/>
    <m/>
    <m/>
    <m/>
    <m/>
    <m/>
    <m/>
    <m/>
    <m/>
    <m/>
    <m/>
    <m/>
    <m/>
    <m/>
    <m/>
    <m/>
    <x v="1"/>
    <x v="0"/>
    <s v="ZBHT0009"/>
    <s v="G64A8oJS4Ngm"/>
    <s v="Allocated"/>
    <s v="Promise To Pay (PTP)"/>
    <s v="Customer promise pay online 3200 on 02/06"/>
    <d v="2026-06-02T00:00:00"/>
    <m/>
    <m/>
    <m/>
    <m/>
    <s v="476"/>
    <n v="3475"/>
    <n v="12591"/>
    <x v="1"/>
  </r>
  <r>
    <n v="140151869"/>
    <s v="SHUBHRA BHUSHAN WAGH"/>
    <m/>
    <x v="0"/>
    <m/>
    <m/>
    <m/>
    <m/>
    <n v="2969"/>
    <n v="11869"/>
    <n v="447"/>
    <n v="15467"/>
    <x v="5"/>
    <s v="FLOW"/>
    <x v="0"/>
    <x v="17"/>
    <n v="11450.34"/>
    <n v="454"/>
    <n v="0"/>
    <n v="1870.88"/>
    <s v="-"/>
    <n v="1"/>
    <n v="5.5736301852460984E-3"/>
    <s v="FLOW"/>
    <s v="-"/>
    <s v="-"/>
    <s v="-"/>
    <m/>
    <m/>
    <m/>
    <m/>
    <s v="REPO"/>
    <s v="-"/>
    <s v="NEW SANGAVI"/>
    <s v="-"/>
    <s v="-"/>
    <s v="-"/>
    <n v="14193.88"/>
    <n v="11450.34"/>
    <n v="146"/>
    <n v="156"/>
    <s v="FLOW"/>
    <m/>
    <m/>
    <m/>
    <m/>
    <s v="NPA"/>
    <s v="MH14KT0529"/>
    <s v="SPLENDOR PLUS DRS CAST FI BLACK"/>
    <d v="2023-03-23T00:00:00"/>
    <n v="36"/>
    <s v="02.06.26"/>
    <x v="0"/>
    <m/>
    <m/>
    <m/>
    <m/>
    <m/>
    <m/>
    <m/>
    <m/>
    <m/>
    <m/>
    <m/>
    <m/>
    <m/>
    <n v="2"/>
    <m/>
    <m/>
    <m/>
    <m/>
    <m/>
    <m/>
    <m/>
    <m/>
    <m/>
    <m/>
    <m/>
    <m/>
    <m/>
    <m/>
    <m/>
    <m/>
    <m/>
    <m/>
    <m/>
    <m/>
    <m/>
    <m/>
    <m/>
    <m/>
    <m/>
    <m/>
    <m/>
    <m/>
    <m/>
    <m/>
    <m/>
    <m/>
    <m/>
    <m/>
    <m/>
    <m/>
    <m/>
    <m/>
    <m/>
    <m/>
    <m/>
    <m/>
    <m/>
    <m/>
    <m/>
    <m/>
    <m/>
    <m/>
    <m/>
    <m/>
    <m/>
    <m/>
    <m/>
    <m/>
    <m/>
    <m/>
    <m/>
    <m/>
    <m/>
    <m/>
    <m/>
    <m/>
    <m/>
    <m/>
    <m/>
    <m/>
    <m/>
    <m/>
    <m/>
    <m/>
    <m/>
    <m/>
    <m/>
    <m/>
    <m/>
    <m/>
    <m/>
    <m/>
    <m/>
    <m/>
    <x v="2"/>
    <x v="0"/>
    <s v="ZBHT0015"/>
    <s v="A2ZMEs6GnF7"/>
    <s v="Allocated"/>
    <s v="Others (NC_OTHER)"/>
    <s v="Visited at customer office address. Customer office is closed long time."/>
    <d v="2026-06-05T00:00:00"/>
    <m/>
    <m/>
    <m/>
    <m/>
    <s v="629"/>
    <n v="447"/>
    <n v="15467"/>
    <x v="0"/>
  </r>
  <r>
    <n v="465718124"/>
    <s v="AJAY MOHAN SHINDE"/>
    <m/>
    <x v="0"/>
    <m/>
    <m/>
    <m/>
    <m/>
    <n v="2406"/>
    <n v="2372"/>
    <n v="2422"/>
    <n v="4860"/>
    <x v="0"/>
    <s v="FLOW"/>
    <x v="0"/>
    <x v="14"/>
    <n v="11353"/>
    <n v="50"/>
    <n v="0"/>
    <n v="3150"/>
    <s v="20.05.26"/>
    <n v="4.6500631872851139E-2"/>
    <n v="6.366890480784985E-4"/>
    <s v="FLOW"/>
    <s v="-"/>
    <s v="PTP"/>
    <s v="-"/>
    <m/>
    <m/>
    <m/>
    <m/>
    <s v="-"/>
    <s v="-"/>
    <s v="DAPODI"/>
    <s v="-"/>
    <s v="-"/>
    <s v="-"/>
    <n v="5572"/>
    <n v="11353"/>
    <n v="26"/>
    <n v="36"/>
    <s v="FLOW"/>
    <m/>
    <m/>
    <m/>
    <m/>
    <s v="REGULAR"/>
    <s v="MH14LT6945"/>
    <s v="AMPERE MAGNUS EX"/>
    <d v="2025-03-17T00:00:00"/>
    <n v="18"/>
    <s v="02.06.26"/>
    <x v="0"/>
    <m/>
    <m/>
    <m/>
    <m/>
    <m/>
    <m/>
    <m/>
    <m/>
    <m/>
    <m/>
    <n v="1"/>
    <m/>
    <m/>
    <m/>
    <m/>
    <m/>
    <m/>
    <m/>
    <m/>
    <m/>
    <m/>
    <m/>
    <m/>
    <m/>
    <m/>
    <m/>
    <m/>
    <m/>
    <m/>
    <m/>
    <m/>
    <m/>
    <m/>
    <m/>
    <m/>
    <m/>
    <m/>
    <m/>
    <m/>
    <m/>
    <m/>
    <m/>
    <m/>
    <m/>
    <m/>
    <m/>
    <m/>
    <m/>
    <m/>
    <m/>
    <m/>
    <m/>
    <m/>
    <m/>
    <m/>
    <m/>
    <m/>
    <m/>
    <m/>
    <m/>
    <m/>
    <m/>
    <m/>
    <m/>
    <m/>
    <m/>
    <m/>
    <m/>
    <m/>
    <m/>
    <m/>
    <m/>
    <m/>
    <m/>
    <m/>
    <m/>
    <m/>
    <m/>
    <m/>
    <m/>
    <m/>
    <m/>
    <m/>
    <m/>
    <m/>
    <m/>
    <m/>
    <m/>
    <m/>
    <m/>
    <m/>
    <m/>
    <m/>
    <m/>
    <x v="1"/>
    <x v="0"/>
    <s v="ZBHT0009"/>
    <s v="B6y4fcihuc"/>
    <s v="Allocated"/>
    <s v="Promise To Pay (PTP)"/>
    <s v="Customer promise to pay online 2460 on 09/06"/>
    <d v="2026-06-09T00:00:00"/>
    <m/>
    <m/>
    <m/>
    <m/>
    <s v="82"/>
    <n v="2422"/>
    <n v="4860"/>
    <x v="0"/>
  </r>
  <r>
    <n v="140926524"/>
    <s v="PRANAV PRAMOD GURAV"/>
    <s v="ONLINE"/>
    <x v="2"/>
    <n v="3849"/>
    <m/>
    <m/>
    <m/>
    <n v="3170"/>
    <n v="11669"/>
    <n v="2740"/>
    <n v="11666"/>
    <x v="2"/>
    <s v="STABLE"/>
    <x v="1"/>
    <x v="4"/>
    <n v="11338.31"/>
    <n v="581"/>
    <n v="0"/>
    <n v="6300"/>
    <s v="FLOW"/>
    <n v="4.6083327091105887E-2"/>
    <n v="3.7225816400523293E-3"/>
    <s v="STABLE"/>
    <s v="PAID"/>
    <s v="PTP"/>
    <s v="-"/>
    <m/>
    <m/>
    <m/>
    <m/>
    <s v="REPO"/>
    <s v="-"/>
    <s v="BHOSARI"/>
    <s v="-"/>
    <s v="-"/>
    <s v="-"/>
    <n v="18550"/>
    <n v="11338.31"/>
    <n v="115"/>
    <n v="97"/>
    <s v="STABLE"/>
    <m/>
    <m/>
    <m/>
    <m/>
    <s v="NPA"/>
    <s v="MH14KV0186"/>
    <s v="SPLENDOR PLUS BS6 I3S DRS CAST FI"/>
    <d v="2023-04-29T00:00:00"/>
    <n v="36"/>
    <s v="02.06.26"/>
    <x v="0"/>
    <m/>
    <m/>
    <m/>
    <m/>
    <m/>
    <m/>
    <m/>
    <n v="1"/>
    <m/>
    <m/>
    <m/>
    <m/>
    <m/>
    <m/>
    <m/>
    <m/>
    <m/>
    <m/>
    <m/>
    <m/>
    <m/>
    <m/>
    <m/>
    <m/>
    <m/>
    <m/>
    <m/>
    <m/>
    <m/>
    <m/>
    <m/>
    <m/>
    <m/>
    <m/>
    <m/>
    <m/>
    <m/>
    <m/>
    <m/>
    <m/>
    <m/>
    <m/>
    <m/>
    <m/>
    <m/>
    <m/>
    <m/>
    <m/>
    <m/>
    <m/>
    <m/>
    <m/>
    <m/>
    <m/>
    <m/>
    <m/>
    <m/>
    <m/>
    <m/>
    <m/>
    <m/>
    <m/>
    <m/>
    <m/>
    <m/>
    <m/>
    <m/>
    <m/>
    <m/>
    <m/>
    <m/>
    <m/>
    <m/>
    <m/>
    <m/>
    <m/>
    <m/>
    <m/>
    <m/>
    <m/>
    <m/>
    <m/>
    <m/>
    <m/>
    <m/>
    <m/>
    <m/>
    <m/>
    <m/>
    <m/>
    <m/>
    <m/>
    <m/>
    <m/>
    <x v="1"/>
    <x v="0"/>
    <s v="DUWT0025"/>
    <s v="GPZAko5XAe8z"/>
    <s v="Allocated"/>
    <s v="Promise To Pay (PTP)"/>
    <s v="Customer given ptp to online payment "/>
    <d v="2026-06-10T00:00:00"/>
    <m/>
    <m/>
    <m/>
    <m/>
    <s v="676"/>
    <n v="2740"/>
    <n v="15515"/>
    <x v="0"/>
  </r>
  <r>
    <n v="118808490"/>
    <s v="KAILASH SUKHDEV SAV"/>
    <m/>
    <x v="0"/>
    <m/>
    <m/>
    <m/>
    <m/>
    <n v="5612"/>
    <n v="5612"/>
    <n v="5641"/>
    <n v="11224"/>
    <x v="0"/>
    <s v="FLOW"/>
    <x v="0"/>
    <x v="5"/>
    <n v="11052.48"/>
    <n v="29"/>
    <n v="0"/>
    <n v="450"/>
    <s v="-"/>
    <n v="6.397548189991567E-3"/>
    <n v="6.1983554744179004E-4"/>
    <s v="FLOW"/>
    <s v="-"/>
    <s v="-"/>
    <s v="-"/>
    <m/>
    <m/>
    <m/>
    <m/>
    <m/>
    <m/>
    <s v="VADGAON SHERI"/>
    <m/>
    <m/>
    <m/>
    <n v="6091"/>
    <n v="11052.48"/>
    <n v="26"/>
    <n v="36"/>
    <s v="FLOW"/>
    <m/>
    <m/>
    <m/>
    <m/>
    <s v="-"/>
    <s v="MH12TJ8588"/>
    <s v="BMW G310R"/>
    <d v="2021-05-31T00:00:00"/>
    <n v="60"/>
    <s v="10.06.26"/>
    <x v="0"/>
    <m/>
    <m/>
    <m/>
    <m/>
    <m/>
    <m/>
    <m/>
    <m/>
    <m/>
    <m/>
    <m/>
    <m/>
    <m/>
    <m/>
    <m/>
    <m/>
    <m/>
    <m/>
    <m/>
    <m/>
    <m/>
    <m/>
    <m/>
    <m/>
    <m/>
    <m/>
    <m/>
    <m/>
    <m/>
    <m/>
    <m/>
    <m/>
    <m/>
    <m/>
    <m/>
    <m/>
    <m/>
    <m/>
    <m/>
    <m/>
    <m/>
    <m/>
    <m/>
    <m/>
    <m/>
    <m/>
    <m/>
    <m/>
    <m/>
    <m/>
    <m/>
    <m/>
    <m/>
    <m/>
    <m/>
    <m/>
    <m/>
    <m/>
    <m/>
    <m/>
    <m/>
    <m/>
    <m/>
    <m/>
    <m/>
    <m/>
    <m/>
    <m/>
    <m/>
    <m/>
    <m/>
    <m/>
    <m/>
    <m/>
    <m/>
    <m/>
    <m/>
    <m/>
    <m/>
    <m/>
    <m/>
    <m/>
    <m/>
    <m/>
    <m/>
    <m/>
    <m/>
    <m/>
    <m/>
    <m/>
    <m/>
    <m/>
    <m/>
    <m/>
    <x v="3"/>
    <x v="1"/>
    <s v="ZBHT0012"/>
    <e v="#N/A"/>
    <e v="#N/A"/>
    <m/>
    <m/>
    <m/>
    <m/>
    <m/>
    <m/>
    <m/>
    <n v="0"/>
    <n v="5641"/>
    <n v="11224"/>
    <x v="2"/>
  </r>
  <r>
    <n v="463281065"/>
    <s v="GANESH KHANDU GHARE"/>
    <m/>
    <x v="0"/>
    <m/>
    <m/>
    <m/>
    <m/>
    <n v="3806"/>
    <n v="3709"/>
    <n v="3713"/>
    <n v="7581"/>
    <x v="0"/>
    <s v="FLOW"/>
    <x v="0"/>
    <x v="7"/>
    <n v="11047"/>
    <n v="4"/>
    <n v="0"/>
    <n v="450"/>
    <s v="-"/>
    <n v="1.2132553689817421E-2"/>
    <n v="6.195282228594356E-4"/>
    <s v="FLOW"/>
    <s v="-"/>
    <s v="-"/>
    <s v="-"/>
    <m/>
    <m/>
    <m/>
    <m/>
    <m/>
    <m/>
    <s v="TALEGAON DABHADE"/>
    <m/>
    <m/>
    <m/>
    <n v="4163"/>
    <n v="11047"/>
    <n v="27"/>
    <n v="37"/>
    <s v="FLOW"/>
    <m/>
    <m/>
    <m/>
    <m/>
    <s v="-"/>
    <s v="MH14LQ9477"/>
    <s v="HF DELUXE BS6 DRUM SELF CAST"/>
    <d v="2024-06-23T00:00:00"/>
    <n v="24"/>
    <s v="10.06.26"/>
    <x v="0"/>
    <m/>
    <m/>
    <m/>
    <m/>
    <m/>
    <m/>
    <m/>
    <m/>
    <m/>
    <m/>
    <m/>
    <m/>
    <m/>
    <m/>
    <m/>
    <m/>
    <m/>
    <m/>
    <m/>
    <m/>
    <m/>
    <m/>
    <m/>
    <m/>
    <m/>
    <m/>
    <m/>
    <m/>
    <m/>
    <m/>
    <m/>
    <m/>
    <m/>
    <m/>
    <m/>
    <m/>
    <m/>
    <m/>
    <m/>
    <m/>
    <m/>
    <m/>
    <m/>
    <m/>
    <m/>
    <m/>
    <m/>
    <m/>
    <m/>
    <m/>
    <m/>
    <m/>
    <m/>
    <m/>
    <m/>
    <m/>
    <m/>
    <m/>
    <m/>
    <m/>
    <m/>
    <m/>
    <m/>
    <m/>
    <m/>
    <m/>
    <m/>
    <m/>
    <m/>
    <m/>
    <m/>
    <m/>
    <m/>
    <m/>
    <m/>
    <m/>
    <m/>
    <m/>
    <m/>
    <m/>
    <m/>
    <m/>
    <m/>
    <m/>
    <m/>
    <m/>
    <m/>
    <m/>
    <m/>
    <m/>
    <m/>
    <m/>
    <m/>
    <m/>
    <x v="3"/>
    <x v="1"/>
    <s v="ZBHT0013"/>
    <s v="GoBPfxdp89"/>
    <s v="Unallocated"/>
    <m/>
    <m/>
    <m/>
    <m/>
    <m/>
    <m/>
    <m/>
    <s v="66"/>
    <n v="3713"/>
    <n v="7581"/>
    <x v="2"/>
  </r>
  <r>
    <n v="463254087"/>
    <s v="SARSWATI BAPU DUNGHAV"/>
    <m/>
    <x v="0"/>
    <m/>
    <m/>
    <m/>
    <m/>
    <n v="4397"/>
    <n v="6794"/>
    <n v="2541"/>
    <n v="11449"/>
    <x v="4"/>
    <s v="FLOW"/>
    <x v="0"/>
    <x v="17"/>
    <n v="10977"/>
    <n v="144"/>
    <n v="0"/>
    <n v="900"/>
    <s v="FLOW"/>
    <n v="7.8307317807078364E-2"/>
    <n v="2.4304327483482967E-3"/>
    <s v="FLOW"/>
    <s v="-"/>
    <s v="NC"/>
    <s v="-"/>
    <m/>
    <m/>
    <m/>
    <m/>
    <s v="-"/>
    <s v="-"/>
    <s v="KALEWADI"/>
    <s v="-"/>
    <s v="-"/>
    <s v="-"/>
    <n v="7838"/>
    <n v="10977"/>
    <n v="57"/>
    <n v="67"/>
    <s v="FLOW"/>
    <m/>
    <m/>
    <m/>
    <m/>
    <s v="REGULAR"/>
    <s v="MH14LQ9295"/>
    <s v="JUPITER BASIC"/>
    <d v="2024-06-19T00:00:00"/>
    <n v="24"/>
    <s v="02.06.26"/>
    <x v="0"/>
    <m/>
    <m/>
    <m/>
    <m/>
    <m/>
    <m/>
    <m/>
    <m/>
    <m/>
    <m/>
    <m/>
    <m/>
    <m/>
    <m/>
    <m/>
    <m/>
    <n v="1"/>
    <m/>
    <m/>
    <m/>
    <m/>
    <m/>
    <m/>
    <m/>
    <m/>
    <m/>
    <m/>
    <m/>
    <m/>
    <m/>
    <m/>
    <m/>
    <m/>
    <m/>
    <m/>
    <m/>
    <m/>
    <m/>
    <m/>
    <m/>
    <m/>
    <m/>
    <m/>
    <m/>
    <m/>
    <m/>
    <m/>
    <m/>
    <m/>
    <m/>
    <m/>
    <m/>
    <m/>
    <m/>
    <m/>
    <m/>
    <m/>
    <m/>
    <m/>
    <m/>
    <m/>
    <m/>
    <m/>
    <m/>
    <m/>
    <m/>
    <m/>
    <m/>
    <m/>
    <m/>
    <m/>
    <m/>
    <m/>
    <m/>
    <m/>
    <m/>
    <m/>
    <m/>
    <m/>
    <m/>
    <m/>
    <m/>
    <m/>
    <m/>
    <m/>
    <m/>
    <m/>
    <m/>
    <m/>
    <m/>
    <m/>
    <m/>
    <m/>
    <m/>
    <x v="1"/>
    <x v="0"/>
    <s v="ZBHT0015"/>
    <s v="B6AWxicLwc7"/>
    <s v="Allocated"/>
    <s v="Address Not Found (NC_ANF)"/>
    <s v="Visited at customer given address but address not found due to short address on system hence."/>
    <d v="2026-06-06T00:00:00"/>
    <m/>
    <m/>
    <m/>
    <m/>
    <s v="258"/>
    <n v="2541"/>
    <n v="11449"/>
    <x v="0"/>
  </r>
  <r>
    <n v="459315274"/>
    <s v="MUKTA DINESH RATHOD"/>
    <m/>
    <x v="0"/>
    <m/>
    <m/>
    <m/>
    <m/>
    <n v="2936"/>
    <n v="2438"/>
    <n v="2438"/>
    <n v="5418"/>
    <x v="0"/>
    <s v="FLOW"/>
    <x v="0"/>
    <x v="11"/>
    <n v="10939.08"/>
    <n v="0"/>
    <n v="0"/>
    <n v="0"/>
    <s v="-"/>
    <n v="1.1135219316307622E-2"/>
    <n v="6.1347594750766677E-4"/>
    <s v="FLOW"/>
    <s v="-"/>
    <s v="-"/>
    <s v="-"/>
    <m/>
    <m/>
    <m/>
    <m/>
    <m/>
    <m/>
    <s v="SUS"/>
    <m/>
    <m/>
    <m/>
    <n v="2438"/>
    <n v="10939.08"/>
    <n v="27"/>
    <n v="37"/>
    <s v="FLOW"/>
    <m/>
    <m/>
    <m/>
    <m/>
    <s v="-"/>
    <s v="MH12VU7549"/>
    <s v="SPLENDOR PLUS I3S BS6 FI DRUM SELF"/>
    <d v="2023-08-09T00:00:00"/>
    <n v="36"/>
    <s v="10.06.26"/>
    <x v="0"/>
    <m/>
    <m/>
    <m/>
    <m/>
    <m/>
    <m/>
    <m/>
    <m/>
    <m/>
    <m/>
    <m/>
    <m/>
    <m/>
    <m/>
    <m/>
    <m/>
    <m/>
    <m/>
    <m/>
    <m/>
    <m/>
    <m/>
    <m/>
    <m/>
    <m/>
    <m/>
    <m/>
    <m/>
    <m/>
    <m/>
    <m/>
    <n v="1"/>
    <m/>
    <m/>
    <m/>
    <m/>
    <m/>
    <m/>
    <m/>
    <m/>
    <m/>
    <m/>
    <m/>
    <m/>
    <m/>
    <m/>
    <m/>
    <m/>
    <m/>
    <m/>
    <m/>
    <m/>
    <m/>
    <m/>
    <m/>
    <m/>
    <m/>
    <m/>
    <m/>
    <m/>
    <m/>
    <m/>
    <m/>
    <m/>
    <m/>
    <m/>
    <m/>
    <m/>
    <m/>
    <m/>
    <m/>
    <m/>
    <m/>
    <m/>
    <m/>
    <m/>
    <m/>
    <m/>
    <m/>
    <m/>
    <m/>
    <m/>
    <m/>
    <m/>
    <m/>
    <m/>
    <m/>
    <m/>
    <m/>
    <m/>
    <m/>
    <m/>
    <m/>
    <m/>
    <x v="1"/>
    <x v="0"/>
    <s v="DUWT0023"/>
    <s v="G2Wu3_Ysv9"/>
    <s v="Allocated"/>
    <m/>
    <m/>
    <m/>
    <m/>
    <m/>
    <m/>
    <m/>
    <s v="44"/>
    <n v="2438"/>
    <n v="5418"/>
    <x v="2"/>
  </r>
  <r>
    <n v="458368125"/>
    <s v="GOVIND DHONDU VIRNAK"/>
    <s v="COLLECT"/>
    <x v="5"/>
    <n v="5600"/>
    <m/>
    <m/>
    <m/>
    <n v="5482"/>
    <n v="5482"/>
    <n v="5558"/>
    <n v="5439"/>
    <x v="0"/>
    <s v="STABLE"/>
    <x v="1"/>
    <x v="4"/>
    <n v="10744"/>
    <n v="76"/>
    <n v="0"/>
    <n v="3918"/>
    <s v="04.05.26"/>
    <n v="2.1750417922214806E-2"/>
    <n v="6.0253564102487334E-4"/>
    <s v="STABLE"/>
    <s v="PAID"/>
    <s v="PAID"/>
    <s v="-"/>
    <m/>
    <m/>
    <m/>
    <m/>
    <s v="-"/>
    <s v="-"/>
    <s v="BOPKHEL"/>
    <s v="-"/>
    <s v="-"/>
    <s v="-"/>
    <n v="9476"/>
    <n v="10744"/>
    <n v="27"/>
    <n v="6"/>
    <s v="STABLE"/>
    <m/>
    <m/>
    <m/>
    <m/>
    <s v="REGULAR"/>
    <s v="MH12VR9247"/>
    <s v="PIAGGIO VESPA SXL 125 CBS RACING 60"/>
    <d v="2023-06-02T00:00:00"/>
    <n v="36"/>
    <s v="02.06.26"/>
    <x v="0"/>
    <m/>
    <m/>
    <m/>
    <m/>
    <m/>
    <m/>
    <m/>
    <n v="1"/>
    <m/>
    <m/>
    <m/>
    <m/>
    <m/>
    <m/>
    <m/>
    <m/>
    <n v="2"/>
    <m/>
    <m/>
    <m/>
    <m/>
    <m/>
    <m/>
    <m/>
    <m/>
    <m/>
    <m/>
    <m/>
    <m/>
    <m/>
    <m/>
    <m/>
    <m/>
    <m/>
    <m/>
    <m/>
    <m/>
    <m/>
    <m/>
    <m/>
    <m/>
    <m/>
    <m/>
    <m/>
    <m/>
    <m/>
    <m/>
    <m/>
    <m/>
    <m/>
    <m/>
    <m/>
    <m/>
    <m/>
    <m/>
    <m/>
    <m/>
    <m/>
    <m/>
    <m/>
    <m/>
    <m/>
    <m/>
    <m/>
    <m/>
    <m/>
    <m/>
    <m/>
    <m/>
    <m/>
    <m/>
    <m/>
    <m/>
    <m/>
    <m/>
    <m/>
    <m/>
    <m/>
    <m/>
    <m/>
    <m/>
    <m/>
    <m/>
    <m/>
    <m/>
    <m/>
    <m/>
    <m/>
    <m/>
    <m/>
    <m/>
    <m/>
    <m/>
    <m/>
    <x v="0"/>
    <x v="0"/>
    <s v="DUWT0025"/>
    <s v="Go4tY4tjo1"/>
    <s v="Allocated"/>
    <s v="Payment (PAID)"/>
    <s v="Payment (PAID)"/>
    <d v="2026-06-06T00:00:00"/>
    <m/>
    <m/>
    <m/>
    <m/>
    <s v="75"/>
    <n v="5558"/>
    <n v="11039"/>
    <x v="0"/>
  </r>
  <r>
    <n v="454220390"/>
    <s v="NIKHIL ANANTA KANDHARE"/>
    <m/>
    <x v="0"/>
    <m/>
    <m/>
    <m/>
    <m/>
    <n v="3127"/>
    <n v="1328.19"/>
    <n v="1371.19"/>
    <n v="4521.1900000000005"/>
    <x v="0"/>
    <s v="FLOW"/>
    <x v="0"/>
    <x v="12"/>
    <n v="10409.19"/>
    <n v="43"/>
    <n v="0"/>
    <n v="450"/>
    <s v="-"/>
    <n v="1.0286704562896858E-2"/>
    <n v="5.8375911850332303E-4"/>
    <s v="FLOW"/>
    <s v="-"/>
    <s v="-"/>
    <s v="-"/>
    <m/>
    <m/>
    <m/>
    <m/>
    <m/>
    <m/>
    <s v="PAUD"/>
    <m/>
    <m/>
    <m/>
    <n v="1821.19"/>
    <n v="10409.19"/>
    <n v="27"/>
    <n v="37"/>
    <s v="FLOW"/>
    <m/>
    <m/>
    <m/>
    <m/>
    <s v="-"/>
    <s v="MH12UP1435"/>
    <s v="TVS JUPITER 125 DRUM ALLOY"/>
    <d v="2022-07-31T00:00:00"/>
    <n v="48"/>
    <s v="10.06.26"/>
    <x v="0"/>
    <m/>
    <m/>
    <m/>
    <m/>
    <m/>
    <m/>
    <m/>
    <m/>
    <m/>
    <m/>
    <m/>
    <m/>
    <m/>
    <m/>
    <m/>
    <m/>
    <m/>
    <m/>
    <m/>
    <m/>
    <m/>
    <m/>
    <m/>
    <m/>
    <m/>
    <m/>
    <m/>
    <m/>
    <m/>
    <m/>
    <m/>
    <m/>
    <m/>
    <m/>
    <m/>
    <m/>
    <m/>
    <m/>
    <m/>
    <m/>
    <m/>
    <m/>
    <m/>
    <m/>
    <m/>
    <m/>
    <m/>
    <m/>
    <m/>
    <m/>
    <m/>
    <m/>
    <m/>
    <m/>
    <m/>
    <m/>
    <m/>
    <m/>
    <m/>
    <m/>
    <m/>
    <m/>
    <m/>
    <m/>
    <m/>
    <m/>
    <m/>
    <m/>
    <m/>
    <m/>
    <m/>
    <m/>
    <m/>
    <m/>
    <m/>
    <m/>
    <m/>
    <m/>
    <m/>
    <m/>
    <m/>
    <m/>
    <m/>
    <m/>
    <m/>
    <m/>
    <m/>
    <m/>
    <m/>
    <m/>
    <m/>
    <m/>
    <m/>
    <m/>
    <x v="3"/>
    <x v="1"/>
    <s v="DUWT0030"/>
    <s v="G6yZ-itsi7"/>
    <s v="Allocated"/>
    <m/>
    <m/>
    <m/>
    <m/>
    <m/>
    <m/>
    <m/>
    <s v="66"/>
    <n v="1371.19"/>
    <n v="4521.1900000000005"/>
    <x v="2"/>
  </r>
  <r>
    <n v="467233620"/>
    <s v="RAJEEV TANAJI JADHAV"/>
    <m/>
    <x v="0"/>
    <m/>
    <m/>
    <m/>
    <m/>
    <n v="1415"/>
    <n v="2830"/>
    <n v="1499"/>
    <n v="4245"/>
    <x v="4"/>
    <s v="FLOW"/>
    <x v="0"/>
    <x v="12"/>
    <n v="10383"/>
    <n v="84"/>
    <n v="0"/>
    <n v="1350"/>
    <s v="28.05.26"/>
    <n v="2.6730203353439553E-2"/>
    <n v="2.2989143870001242E-3"/>
    <s v="FLOW"/>
    <s v="-"/>
    <s v="NC"/>
    <s v="-"/>
    <m/>
    <m/>
    <m/>
    <m/>
    <s v="-"/>
    <s v="-"/>
    <s v="HINJEWADI"/>
    <s v="-"/>
    <s v="-"/>
    <s v="-"/>
    <n v="4264"/>
    <n v="10383"/>
    <n v="56"/>
    <n v="66"/>
    <s v="FLOW"/>
    <m/>
    <m/>
    <m/>
    <m/>
    <s v="REGULAR"/>
    <s v="MH14LR7828"/>
    <s v="HONDA ACTIVA 125 DRUM ALLOY BSVI"/>
    <d v="2025-11-04T00:00:00"/>
    <n v="12"/>
    <s v="02.06.26"/>
    <x v="0"/>
    <m/>
    <m/>
    <m/>
    <m/>
    <m/>
    <m/>
    <m/>
    <m/>
    <m/>
    <m/>
    <n v="1"/>
    <m/>
    <m/>
    <m/>
    <m/>
    <m/>
    <m/>
    <m/>
    <m/>
    <m/>
    <m/>
    <m/>
    <m/>
    <m/>
    <m/>
    <m/>
    <m/>
    <m/>
    <m/>
    <m/>
    <m/>
    <m/>
    <m/>
    <m/>
    <m/>
    <m/>
    <m/>
    <m/>
    <m/>
    <m/>
    <m/>
    <m/>
    <m/>
    <m/>
    <m/>
    <m/>
    <m/>
    <m/>
    <m/>
    <m/>
    <m/>
    <m/>
    <m/>
    <m/>
    <m/>
    <m/>
    <m/>
    <m/>
    <m/>
    <m/>
    <m/>
    <m/>
    <m/>
    <m/>
    <m/>
    <m/>
    <m/>
    <m/>
    <m/>
    <m/>
    <m/>
    <m/>
    <m/>
    <m/>
    <m/>
    <m/>
    <m/>
    <m/>
    <m/>
    <m/>
    <m/>
    <m/>
    <m/>
    <m/>
    <m/>
    <m/>
    <m/>
    <m/>
    <m/>
    <m/>
    <m/>
    <m/>
    <m/>
    <m/>
    <x v="1"/>
    <x v="0"/>
    <s v="DUWT0030"/>
    <e v="#N/A"/>
    <e v="#N/A"/>
    <e v="#N/A"/>
    <e v="#N/A"/>
    <e v="#N/A"/>
    <m/>
    <m/>
    <m/>
    <m/>
    <n v="0"/>
    <n v="1499"/>
    <n v="4245"/>
    <x v="0"/>
  </r>
  <r>
    <n v="461449931"/>
    <s v="SAHIL NURMUHAMD SHAIKH"/>
    <m/>
    <x v="0"/>
    <m/>
    <m/>
    <m/>
    <m/>
    <n v="3462"/>
    <n v="3457"/>
    <n v="3508"/>
    <n v="7040"/>
    <x v="0"/>
    <s v="FLOW"/>
    <x v="0"/>
    <x v="6"/>
    <n v="10084.73"/>
    <n v="51"/>
    <n v="0"/>
    <n v="1306"/>
    <s v="-"/>
    <n v="6.2787639761883703E-3"/>
    <n v="5.655630356582996E-4"/>
    <s v="FLOW"/>
    <s v="-"/>
    <s v="-"/>
    <s v="-"/>
    <m/>
    <m/>
    <m/>
    <m/>
    <m/>
    <m/>
    <s v="SHIRUR"/>
    <m/>
    <m/>
    <m/>
    <n v="4814"/>
    <n v="10084.73"/>
    <n v="27"/>
    <n v="37"/>
    <s v="FLOW"/>
    <m/>
    <m/>
    <m/>
    <m/>
    <s v="-"/>
    <s v="MH12WM5353"/>
    <s v="SUZUKI BURGMAN STREET BT BSVI"/>
    <d v="2024-01-09T00:00:00"/>
    <n v="30"/>
    <s v="10.06.26"/>
    <x v="0"/>
    <m/>
    <m/>
    <m/>
    <m/>
    <m/>
    <m/>
    <m/>
    <m/>
    <m/>
    <m/>
    <m/>
    <m/>
    <m/>
    <m/>
    <m/>
    <m/>
    <m/>
    <m/>
    <m/>
    <m/>
    <m/>
    <m/>
    <m/>
    <m/>
    <m/>
    <m/>
    <m/>
    <m/>
    <m/>
    <m/>
    <m/>
    <n v="1"/>
    <m/>
    <m/>
    <m/>
    <m/>
    <m/>
    <m/>
    <m/>
    <m/>
    <m/>
    <m/>
    <m/>
    <m/>
    <m/>
    <m/>
    <m/>
    <m/>
    <m/>
    <m/>
    <m/>
    <m/>
    <m/>
    <m/>
    <m/>
    <m/>
    <m/>
    <m/>
    <m/>
    <m/>
    <m/>
    <m/>
    <m/>
    <m/>
    <m/>
    <m/>
    <m/>
    <m/>
    <m/>
    <m/>
    <m/>
    <m/>
    <m/>
    <m/>
    <m/>
    <m/>
    <m/>
    <m/>
    <m/>
    <m/>
    <m/>
    <m/>
    <m/>
    <m/>
    <m/>
    <m/>
    <m/>
    <m/>
    <m/>
    <m/>
    <m/>
    <m/>
    <m/>
    <m/>
    <x v="1"/>
    <x v="0"/>
    <s v="ZBHT0024"/>
    <s v="G2-evJ2N9z"/>
    <s v="Allocated"/>
    <m/>
    <m/>
    <m/>
    <m/>
    <m/>
    <m/>
    <m/>
    <s v="121"/>
    <n v="3508"/>
    <n v="7040"/>
    <x v="2"/>
  </r>
  <r>
    <n v="454109710"/>
    <s v="MAYUR RAMDAS ALHAT"/>
    <m/>
    <x v="0"/>
    <m/>
    <m/>
    <m/>
    <m/>
    <n v="2619"/>
    <n v="5217"/>
    <n v="2727"/>
    <n v="8051"/>
    <x v="4"/>
    <s v="FLOW"/>
    <x v="0"/>
    <x v="6"/>
    <n v="10061.870000000001"/>
    <n v="129"/>
    <n v="0"/>
    <n v="6232"/>
    <s v="FLOW"/>
    <n v="1.1254505565521102E-2"/>
    <n v="2.2278125496604973E-3"/>
    <s v="FLOW"/>
    <s v="-"/>
    <s v="PTP"/>
    <s v="-"/>
    <m/>
    <m/>
    <m/>
    <m/>
    <s v="-"/>
    <s v="-"/>
    <s v="TALEGAON DHAMDHERE"/>
    <s v="-"/>
    <s v="-"/>
    <s v="-"/>
    <n v="11578"/>
    <n v="10061.870000000001"/>
    <n v="57"/>
    <n v="67"/>
    <s v="FLOW"/>
    <m/>
    <m/>
    <m/>
    <m/>
    <s v="NPA"/>
    <s v="MH12UL7331"/>
    <s v="JUPITER ZX AOL DRUM"/>
    <d v="2022-07-20T00:00:00"/>
    <n v="48"/>
    <s v="02.06.26"/>
    <x v="0"/>
    <m/>
    <m/>
    <m/>
    <m/>
    <m/>
    <m/>
    <m/>
    <m/>
    <m/>
    <m/>
    <m/>
    <m/>
    <m/>
    <n v="1"/>
    <m/>
    <m/>
    <m/>
    <m/>
    <m/>
    <m/>
    <m/>
    <m/>
    <m/>
    <m/>
    <m/>
    <m/>
    <m/>
    <m/>
    <m/>
    <m/>
    <m/>
    <m/>
    <m/>
    <m/>
    <m/>
    <m/>
    <m/>
    <m/>
    <m/>
    <m/>
    <m/>
    <m/>
    <m/>
    <m/>
    <m/>
    <m/>
    <m/>
    <m/>
    <m/>
    <m/>
    <m/>
    <m/>
    <m/>
    <m/>
    <m/>
    <m/>
    <m/>
    <m/>
    <m/>
    <m/>
    <m/>
    <m/>
    <m/>
    <m/>
    <m/>
    <m/>
    <m/>
    <m/>
    <m/>
    <m/>
    <m/>
    <m/>
    <m/>
    <m/>
    <m/>
    <m/>
    <m/>
    <m/>
    <m/>
    <m/>
    <m/>
    <m/>
    <m/>
    <m/>
    <m/>
    <m/>
    <m/>
    <m/>
    <m/>
    <m/>
    <m/>
    <m/>
    <m/>
    <m/>
    <x v="1"/>
    <x v="0"/>
    <s v="ZBHT0024"/>
    <s v="B6rSviy4iz"/>
    <s v="Allocated"/>
    <s v="Left Message (LMCB)"/>
    <s v="Meet wife "/>
    <d v="2026-06-05T00:00:00"/>
    <m/>
    <m/>
    <m/>
    <m/>
    <s v="215"/>
    <n v="2727"/>
    <n v="8051"/>
    <x v="0"/>
  </r>
  <r>
    <n v="458642653"/>
    <s v="SHITAL YOGESH DUDHANE"/>
    <s v="ONLINE"/>
    <x v="3"/>
    <n v="3453"/>
    <m/>
    <m/>
    <m/>
    <n v="3450"/>
    <n v="3472"/>
    <n v="142"/>
    <n v="3622"/>
    <x v="4"/>
    <s v="STABLE"/>
    <x v="1"/>
    <x v="10"/>
    <n v="10010"/>
    <n v="120"/>
    <n v="0"/>
    <n v="6291"/>
    <s v="19.05.26"/>
    <n v="3.4614281921880374E-2"/>
    <n v="2.2163279412377199E-3"/>
    <s v="STABLE"/>
    <s v="PAID"/>
    <s v="PAID"/>
    <s v="-"/>
    <m/>
    <m/>
    <m/>
    <m/>
    <s v="-"/>
    <s v="-"/>
    <s v="SAVARDHARI"/>
    <s v="-"/>
    <s v="-"/>
    <s v="-"/>
    <n v="9883"/>
    <n v="10010"/>
    <n v="57"/>
    <n v="37"/>
    <s v="STABLE"/>
    <m/>
    <m/>
    <m/>
    <m/>
    <s v="REGULAR"/>
    <s v="MH14KX6662"/>
    <s v="HONDA ACTIVA 6G STD BS VI"/>
    <d v="2023-06-21T00:00:00"/>
    <n v="36"/>
    <s v="02.06.26"/>
    <x v="0"/>
    <m/>
    <m/>
    <m/>
    <m/>
    <m/>
    <m/>
    <m/>
    <m/>
    <m/>
    <m/>
    <m/>
    <m/>
    <m/>
    <m/>
    <m/>
    <m/>
    <m/>
    <m/>
    <m/>
    <m/>
    <m/>
    <m/>
    <m/>
    <m/>
    <m/>
    <m/>
    <m/>
    <m/>
    <m/>
    <m/>
    <m/>
    <m/>
    <m/>
    <m/>
    <m/>
    <m/>
    <m/>
    <m/>
    <m/>
    <m/>
    <m/>
    <m/>
    <m/>
    <m/>
    <m/>
    <m/>
    <m/>
    <m/>
    <m/>
    <m/>
    <m/>
    <m/>
    <m/>
    <m/>
    <m/>
    <m/>
    <m/>
    <m/>
    <m/>
    <m/>
    <m/>
    <m/>
    <m/>
    <m/>
    <m/>
    <m/>
    <m/>
    <m/>
    <m/>
    <m/>
    <m/>
    <m/>
    <m/>
    <m/>
    <m/>
    <m/>
    <m/>
    <m/>
    <m/>
    <m/>
    <m/>
    <m/>
    <m/>
    <m/>
    <m/>
    <m/>
    <m/>
    <m/>
    <m/>
    <m/>
    <m/>
    <m/>
    <m/>
    <m/>
    <x v="3"/>
    <x v="1"/>
    <s v="ZBHT0010"/>
    <s v="k6O56GR3c7"/>
    <s v="Allocated"/>
    <e v="#N/A"/>
    <e v="#N/A"/>
    <e v="#N/A"/>
    <m/>
    <m/>
    <m/>
    <m/>
    <s v="153"/>
    <n v="142"/>
    <n v="7075"/>
    <x v="0"/>
  </r>
  <r>
    <n v="458483656"/>
    <s v="VINUTHA SHARATH SHETTY"/>
    <m/>
    <x v="0"/>
    <m/>
    <m/>
    <m/>
    <m/>
    <n v="3443"/>
    <n v="6886"/>
    <n v="3564"/>
    <n v="10579"/>
    <x v="4"/>
    <s v="FLOW"/>
    <x v="0"/>
    <x v="13"/>
    <n v="9951.48"/>
    <n v="121"/>
    <n v="0"/>
    <n v="900"/>
    <s v="FLOW"/>
    <n v="2.3469061340370394E-2"/>
    <n v="2.2033709471197143E-3"/>
    <s v="FLOW"/>
    <s v="-"/>
    <s v="NC"/>
    <s v="-"/>
    <m/>
    <m/>
    <m/>
    <m/>
    <s v="-"/>
    <s v="-"/>
    <s v="DEHU ROAD"/>
    <s v="-"/>
    <s v="-"/>
    <s v="-"/>
    <n v="7907"/>
    <n v="9951.48"/>
    <n v="57"/>
    <n v="67"/>
    <s v="FLOW"/>
    <m/>
    <m/>
    <m/>
    <m/>
    <s v="REGULAR"/>
    <s v="MH14KX2094"/>
    <s v="HONDA ACTIVA 6G DLX BS VI"/>
    <d v="2023-06-09T00:00:00"/>
    <n v="36"/>
    <s v="02.06.26"/>
    <x v="0"/>
    <m/>
    <m/>
    <m/>
    <m/>
    <m/>
    <m/>
    <m/>
    <m/>
    <m/>
    <m/>
    <m/>
    <m/>
    <m/>
    <n v="1"/>
    <m/>
    <m/>
    <m/>
    <m/>
    <m/>
    <m/>
    <m/>
    <m/>
    <m/>
    <m/>
    <m/>
    <m/>
    <m/>
    <m/>
    <m/>
    <m/>
    <m/>
    <m/>
    <m/>
    <m/>
    <n v="1"/>
    <m/>
    <m/>
    <m/>
    <m/>
    <m/>
    <m/>
    <m/>
    <m/>
    <m/>
    <m/>
    <m/>
    <m/>
    <m/>
    <m/>
    <m/>
    <m/>
    <m/>
    <m/>
    <m/>
    <m/>
    <m/>
    <m/>
    <m/>
    <m/>
    <m/>
    <m/>
    <m/>
    <m/>
    <m/>
    <m/>
    <m/>
    <m/>
    <m/>
    <m/>
    <m/>
    <m/>
    <m/>
    <m/>
    <m/>
    <m/>
    <m/>
    <m/>
    <m/>
    <m/>
    <m/>
    <m/>
    <m/>
    <m/>
    <m/>
    <m/>
    <m/>
    <m/>
    <m/>
    <m/>
    <m/>
    <m/>
    <m/>
    <m/>
    <m/>
    <x v="2"/>
    <x v="0"/>
    <s v="DUWT0027"/>
    <s v="Ao4pRT-iqc"/>
    <s v="Allocated"/>
    <s v="Door Locked (NC_DL)"/>
    <s v="Visited to Customers residence address but Customers residence is Door Lock "/>
    <d v="2026-06-05T00:00:00"/>
    <m/>
    <m/>
    <m/>
    <m/>
    <s v="250"/>
    <n v="3564"/>
    <n v="10579"/>
    <x v="0"/>
  </r>
  <r>
    <n v="458618433"/>
    <s v="MAHESH RAJU SHIRKE"/>
    <m/>
    <x v="0"/>
    <m/>
    <m/>
    <m/>
    <m/>
    <n v="3399"/>
    <n v="6798"/>
    <n v="3505"/>
    <n v="10425"/>
    <x v="4"/>
    <s v="FLOW"/>
    <x v="0"/>
    <x v="0"/>
    <n v="9840.25"/>
    <n v="106"/>
    <n v="0"/>
    <n v="0"/>
    <s v="-"/>
    <n v="0.13706944884576944"/>
    <n v="2.1787433590174298E-3"/>
    <s v="FLOW"/>
    <s v="-"/>
    <s v="-"/>
    <s v="-"/>
    <m/>
    <m/>
    <m/>
    <m/>
    <s v="-"/>
    <s v="-"/>
    <s v="PARVATI DARSHAN"/>
    <s v="-"/>
    <s v="-"/>
    <s v="-"/>
    <n v="6904"/>
    <n v="9840.25"/>
    <n v="57"/>
    <n v="67"/>
    <s v="FLOW"/>
    <m/>
    <m/>
    <m/>
    <m/>
    <s v="REGULAR"/>
    <s v="MH12VP6291"/>
    <s v="HONDA ACTIVA DLX"/>
    <d v="2023-06-19T00:00:00"/>
    <n v="36"/>
    <s v="02.06.26"/>
    <x v="0"/>
    <m/>
    <m/>
    <m/>
    <m/>
    <m/>
    <m/>
    <m/>
    <m/>
    <m/>
    <m/>
    <m/>
    <m/>
    <m/>
    <n v="1"/>
    <m/>
    <m/>
    <m/>
    <m/>
    <m/>
    <m/>
    <m/>
    <m/>
    <m/>
    <m/>
    <m/>
    <m/>
    <m/>
    <m/>
    <m/>
    <m/>
    <m/>
    <m/>
    <m/>
    <m/>
    <m/>
    <m/>
    <m/>
    <m/>
    <m/>
    <m/>
    <m/>
    <m/>
    <m/>
    <m/>
    <m/>
    <m/>
    <m/>
    <m/>
    <m/>
    <m/>
    <m/>
    <m/>
    <m/>
    <m/>
    <m/>
    <m/>
    <m/>
    <m/>
    <m/>
    <m/>
    <m/>
    <m/>
    <m/>
    <m/>
    <m/>
    <m/>
    <m/>
    <m/>
    <m/>
    <m/>
    <m/>
    <m/>
    <m/>
    <m/>
    <m/>
    <m/>
    <m/>
    <m/>
    <m/>
    <m/>
    <m/>
    <m/>
    <m/>
    <m/>
    <m/>
    <m/>
    <m/>
    <m/>
    <m/>
    <m/>
    <m/>
    <m/>
    <m/>
    <m/>
    <x v="1"/>
    <x v="0"/>
    <s v="DUWT0031"/>
    <s v="B651ulmrwzc"/>
    <s v="Allocated"/>
    <s v="Shifted (NC_SFTD)"/>
    <s v="Customer shifted at residence address "/>
    <d v="2026-06-05T00:00:00"/>
    <m/>
    <m/>
    <m/>
    <m/>
    <s v="228"/>
    <n v="3505"/>
    <n v="10425"/>
    <x v="0"/>
  </r>
  <r>
    <n v="458385778"/>
    <s v="PRADNYA TUSHAR BHOSALE"/>
    <m/>
    <x v="0"/>
    <m/>
    <m/>
    <m/>
    <m/>
    <n v="3199"/>
    <n v="6281"/>
    <n v="3292"/>
    <n v="9802"/>
    <x v="4"/>
    <s v="FLOW"/>
    <x v="0"/>
    <x v="12"/>
    <n v="9262"/>
    <n v="210"/>
    <n v="0"/>
    <n v="0"/>
    <s v="-"/>
    <n v="2.384427848016538E-2"/>
    <n v="2.0507122269474284E-3"/>
    <s v="FLOW"/>
    <s v="-"/>
    <s v="-"/>
    <s v="-"/>
    <m/>
    <m/>
    <m/>
    <m/>
    <s v="-"/>
    <s v="-"/>
    <s v="MAAN"/>
    <s v="-"/>
    <s v="-"/>
    <s v="-"/>
    <n v="6491"/>
    <n v="9262"/>
    <n v="57"/>
    <n v="67"/>
    <s v="FLOW"/>
    <m/>
    <m/>
    <m/>
    <m/>
    <s v="REGULAR"/>
    <s v="MH14KV9244"/>
    <s v="SPLENDOR PLUS DRS CAST FI BLACK"/>
    <d v="2023-06-03T00:00:00"/>
    <n v="36"/>
    <s v="02.06.26"/>
    <x v="0"/>
    <m/>
    <m/>
    <m/>
    <m/>
    <m/>
    <m/>
    <m/>
    <m/>
    <m/>
    <m/>
    <n v="1"/>
    <m/>
    <m/>
    <m/>
    <m/>
    <m/>
    <m/>
    <m/>
    <m/>
    <m/>
    <m/>
    <m/>
    <m/>
    <m/>
    <m/>
    <m/>
    <m/>
    <m/>
    <m/>
    <m/>
    <m/>
    <m/>
    <m/>
    <m/>
    <m/>
    <m/>
    <m/>
    <m/>
    <m/>
    <m/>
    <m/>
    <m/>
    <m/>
    <m/>
    <m/>
    <m/>
    <m/>
    <m/>
    <m/>
    <m/>
    <m/>
    <m/>
    <m/>
    <m/>
    <m/>
    <m/>
    <m/>
    <m/>
    <m/>
    <m/>
    <m/>
    <m/>
    <m/>
    <m/>
    <m/>
    <m/>
    <m/>
    <m/>
    <m/>
    <m/>
    <m/>
    <m/>
    <m/>
    <m/>
    <m/>
    <m/>
    <m/>
    <m/>
    <m/>
    <m/>
    <m/>
    <m/>
    <m/>
    <m/>
    <m/>
    <m/>
    <m/>
    <m/>
    <m/>
    <m/>
    <m/>
    <m/>
    <m/>
    <m/>
    <x v="1"/>
    <x v="0"/>
    <s v="DUWT0030"/>
    <s v="G6YGObES4Egc"/>
    <s v="Allocated"/>
    <s v="Promise To Pay (PTP)"/>
    <s v="Meet customer in given PTP 5 Jun to customer but customer "/>
    <d v="2026-06-05T00:00:00"/>
    <m/>
    <m/>
    <m/>
    <m/>
    <s v="322"/>
    <n v="3292"/>
    <n v="9802"/>
    <x v="0"/>
  </r>
  <r>
    <n v="458211193"/>
    <s v="RAHUL SHIVAJI MACHAVE"/>
    <m/>
    <x v="0"/>
    <m/>
    <m/>
    <m/>
    <m/>
    <n v="3228"/>
    <n v="6160"/>
    <n v="3200"/>
    <n v="9783"/>
    <x v="4"/>
    <s v="FLOW"/>
    <x v="0"/>
    <x v="14"/>
    <n v="9219"/>
    <n v="268"/>
    <n v="0"/>
    <n v="4500"/>
    <s v="15.05.26"/>
    <n v="3.0830557975578411E-2"/>
    <n v="2.0411915374895641E-3"/>
    <s v="FLOW"/>
    <s v="-"/>
    <s v="PTP"/>
    <s v="-"/>
    <m/>
    <m/>
    <m/>
    <m/>
    <s v="-"/>
    <s v="-"/>
    <s v="ALANDI"/>
    <s v="-"/>
    <s v="-"/>
    <s v="-"/>
    <n v="10928"/>
    <n v="9219"/>
    <n v="57"/>
    <n v="67"/>
    <s v="FLOW"/>
    <m/>
    <m/>
    <m/>
    <m/>
    <s v="REGULAR"/>
    <s v="MH14KV9575"/>
    <s v="SPLENDOR PLUS I3S BS6 FI DRUM SELF"/>
    <d v="2023-05-22T00:00:00"/>
    <n v="36"/>
    <s v="02.06.26"/>
    <x v="0"/>
    <m/>
    <m/>
    <m/>
    <m/>
    <n v="1"/>
    <m/>
    <m/>
    <m/>
    <m/>
    <m/>
    <m/>
    <m/>
    <m/>
    <m/>
    <m/>
    <m/>
    <m/>
    <m/>
    <m/>
    <m/>
    <m/>
    <m/>
    <m/>
    <m/>
    <m/>
    <m/>
    <m/>
    <m/>
    <m/>
    <m/>
    <m/>
    <m/>
    <m/>
    <m/>
    <m/>
    <m/>
    <m/>
    <m/>
    <m/>
    <m/>
    <m/>
    <m/>
    <m/>
    <m/>
    <m/>
    <m/>
    <m/>
    <m/>
    <m/>
    <m/>
    <m/>
    <m/>
    <m/>
    <m/>
    <m/>
    <m/>
    <m/>
    <m/>
    <m/>
    <m/>
    <m/>
    <m/>
    <m/>
    <m/>
    <m/>
    <m/>
    <m/>
    <m/>
    <m/>
    <m/>
    <m/>
    <m/>
    <m/>
    <m/>
    <m/>
    <m/>
    <m/>
    <m/>
    <m/>
    <m/>
    <m/>
    <m/>
    <m/>
    <m/>
    <m/>
    <m/>
    <m/>
    <m/>
    <m/>
    <m/>
    <m/>
    <m/>
    <m/>
    <m/>
    <x v="1"/>
    <x v="0"/>
    <s v="ZBHT0009"/>
    <s v="BoenDmxAWm"/>
    <s v="Allocated"/>
    <s v="Promise To Pay (PTP)"/>
    <s v="Customer promise pay online 3350 10/06"/>
    <d v="2026-06-10T00:00:00"/>
    <m/>
    <m/>
    <m/>
    <m/>
    <s v="395"/>
    <n v="3200"/>
    <n v="9783"/>
    <x v="0"/>
  </r>
  <r>
    <n v="462843811"/>
    <s v="SHASHIKALA BHARAT GADDALE"/>
    <m/>
    <x v="0"/>
    <m/>
    <m/>
    <m/>
    <m/>
    <n v="4000"/>
    <n v="9231"/>
    <n v="1703"/>
    <n v="13856"/>
    <x v="1"/>
    <s v="FLOW"/>
    <x v="0"/>
    <x v="17"/>
    <n v="9034"/>
    <n v="472"/>
    <n v="0"/>
    <n v="3150"/>
    <s v="-"/>
    <n v="0.60834525242893667"/>
    <n v="2.391762944214964E-3"/>
    <s v="FLOW"/>
    <s v="-"/>
    <s v="-"/>
    <s v="-"/>
    <m/>
    <m/>
    <m/>
    <m/>
    <s v="-"/>
    <s v="-"/>
    <s v="PIMPARI"/>
    <s v="-"/>
    <s v="-"/>
    <s v="-"/>
    <n v="12853"/>
    <n v="9034"/>
    <n v="88"/>
    <n v="98"/>
    <s v="FLOW"/>
    <m/>
    <m/>
    <m/>
    <m/>
    <s v="NPA"/>
    <m/>
    <s v="JUPITER BASIC"/>
    <d v="2024-05-09T00:00:00"/>
    <n v="24"/>
    <s v="02.06.26"/>
    <x v="0"/>
    <m/>
    <m/>
    <m/>
    <m/>
    <m/>
    <m/>
    <m/>
    <n v="1"/>
    <m/>
    <m/>
    <m/>
    <m/>
    <m/>
    <m/>
    <m/>
    <m/>
    <m/>
    <m/>
    <m/>
    <m/>
    <m/>
    <m/>
    <m/>
    <m/>
    <m/>
    <m/>
    <m/>
    <m/>
    <m/>
    <m/>
    <m/>
    <m/>
    <m/>
    <m/>
    <n v="1"/>
    <m/>
    <m/>
    <m/>
    <m/>
    <m/>
    <m/>
    <m/>
    <m/>
    <m/>
    <m/>
    <m/>
    <m/>
    <m/>
    <m/>
    <m/>
    <m/>
    <m/>
    <m/>
    <m/>
    <m/>
    <m/>
    <m/>
    <m/>
    <m/>
    <m/>
    <m/>
    <m/>
    <m/>
    <m/>
    <m/>
    <m/>
    <m/>
    <m/>
    <m/>
    <m/>
    <m/>
    <m/>
    <m/>
    <m/>
    <m/>
    <m/>
    <m/>
    <m/>
    <m/>
    <m/>
    <m/>
    <m/>
    <m/>
    <m/>
    <m/>
    <m/>
    <m/>
    <m/>
    <m/>
    <m/>
    <m/>
    <m/>
    <m/>
    <m/>
    <x v="2"/>
    <x v="0"/>
    <s v="ZBHT0015"/>
    <s v="GoMu8HtsWm"/>
    <s v="Allocated"/>
    <s v="Shifted (NC_SFTD)"/>
    <s v="Visited at customer residence address. Customer is shiffted other place long time. "/>
    <d v="2026-06-03T00:00:00"/>
    <m/>
    <m/>
    <m/>
    <m/>
    <s v="625"/>
    <n v="1703"/>
    <n v="13856"/>
    <x v="0"/>
  </r>
  <r>
    <n v="458849195"/>
    <s v="SHARADA PRAKASH SARDAR"/>
    <m/>
    <x v="0"/>
    <m/>
    <m/>
    <m/>
    <m/>
    <n v="3280"/>
    <n v="2601"/>
    <n v="2666"/>
    <n v="6021"/>
    <x v="0"/>
    <s v="FLOW"/>
    <x v="0"/>
    <x v="3"/>
    <n v="8983.66"/>
    <n v="65"/>
    <n v="0"/>
    <n v="4050"/>
    <s v="-"/>
    <n v="1.2486327620946557E-2"/>
    <n v="5.0381378786760187E-4"/>
    <s v="FLOW"/>
    <s v="-"/>
    <s v="-"/>
    <s v="-"/>
    <m/>
    <m/>
    <m/>
    <m/>
    <m/>
    <m/>
    <s v="CHAKAN"/>
    <m/>
    <m/>
    <m/>
    <n v="6716"/>
    <n v="8983.66"/>
    <n v="27"/>
    <n v="37"/>
    <s v="FLOW"/>
    <m/>
    <m/>
    <m/>
    <m/>
    <s v="-"/>
    <s v="MH14KX8560"/>
    <s v="HONDA ACTIVA 6G H SMART"/>
    <d v="2023-07-06T00:00:00"/>
    <n v="36"/>
    <s v="10.06.26"/>
    <x v="0"/>
    <m/>
    <m/>
    <m/>
    <m/>
    <m/>
    <m/>
    <m/>
    <m/>
    <m/>
    <m/>
    <m/>
    <m/>
    <m/>
    <m/>
    <m/>
    <m/>
    <m/>
    <m/>
    <m/>
    <m/>
    <m/>
    <m/>
    <m/>
    <m/>
    <m/>
    <m/>
    <m/>
    <m/>
    <m/>
    <m/>
    <m/>
    <m/>
    <m/>
    <m/>
    <n v="1"/>
    <m/>
    <m/>
    <m/>
    <m/>
    <m/>
    <m/>
    <m/>
    <m/>
    <m/>
    <m/>
    <m/>
    <m/>
    <m/>
    <m/>
    <m/>
    <m/>
    <m/>
    <m/>
    <m/>
    <m/>
    <m/>
    <m/>
    <m/>
    <m/>
    <m/>
    <m/>
    <m/>
    <m/>
    <m/>
    <m/>
    <m/>
    <m/>
    <m/>
    <m/>
    <m/>
    <m/>
    <m/>
    <m/>
    <m/>
    <m/>
    <m/>
    <m/>
    <m/>
    <m/>
    <m/>
    <m/>
    <m/>
    <m/>
    <m/>
    <m/>
    <m/>
    <m/>
    <m/>
    <m/>
    <m/>
    <m/>
    <m/>
    <m/>
    <m/>
    <x v="1"/>
    <x v="0"/>
    <s v="DUWT0017"/>
    <s v="A6skpNw1Nz"/>
    <s v="Allocated"/>
    <m/>
    <m/>
    <m/>
    <m/>
    <m/>
    <m/>
    <m/>
    <s v="140"/>
    <n v="2666"/>
    <n v="6021"/>
    <x v="2"/>
  </r>
  <r>
    <n v="462126435"/>
    <s v="POONAM SUNIL JADHAV"/>
    <m/>
    <x v="0"/>
    <m/>
    <m/>
    <m/>
    <m/>
    <n v="4545"/>
    <n v="9090"/>
    <n v="5026"/>
    <n v="14286"/>
    <x v="2"/>
    <s v="FLOW"/>
    <x v="0"/>
    <x v="11"/>
    <n v="8842"/>
    <n v="481"/>
    <n v="0"/>
    <n v="2250"/>
    <s v="-"/>
    <n v="4.2165086087925033E-2"/>
    <n v="2.9029958487060857E-3"/>
    <s v="FLOW"/>
    <s v="-"/>
    <s v="-"/>
    <s v="-"/>
    <m/>
    <m/>
    <m/>
    <m/>
    <s v="REPO"/>
    <s v="-"/>
    <s v="BAVDHAN"/>
    <s v="-"/>
    <s v="-"/>
    <s v="-"/>
    <n v="11821"/>
    <n v="8842"/>
    <n v="116"/>
    <n v="126"/>
    <s v="FLOW"/>
    <m/>
    <m/>
    <m/>
    <m/>
    <s v="NPA"/>
    <s v="MH16DK1481"/>
    <s v="HONDA ACTIVA 125 DLX"/>
    <d v="2024-03-05T00:00:00"/>
    <n v="24"/>
    <s v="02.06.26"/>
    <x v="0"/>
    <m/>
    <m/>
    <m/>
    <m/>
    <m/>
    <m/>
    <m/>
    <m/>
    <m/>
    <m/>
    <m/>
    <m/>
    <m/>
    <m/>
    <m/>
    <m/>
    <n v="1"/>
    <m/>
    <m/>
    <m/>
    <m/>
    <m/>
    <n v="1"/>
    <m/>
    <m/>
    <m/>
    <m/>
    <m/>
    <m/>
    <m/>
    <m/>
    <n v="1"/>
    <m/>
    <m/>
    <m/>
    <m/>
    <m/>
    <m/>
    <m/>
    <m/>
    <m/>
    <m/>
    <m/>
    <m/>
    <m/>
    <m/>
    <m/>
    <m/>
    <m/>
    <m/>
    <m/>
    <m/>
    <m/>
    <m/>
    <m/>
    <m/>
    <m/>
    <m/>
    <m/>
    <m/>
    <m/>
    <m/>
    <m/>
    <m/>
    <m/>
    <m/>
    <m/>
    <m/>
    <m/>
    <m/>
    <m/>
    <m/>
    <m/>
    <m/>
    <m/>
    <m/>
    <m/>
    <m/>
    <m/>
    <m/>
    <m/>
    <m/>
    <m/>
    <m/>
    <m/>
    <m/>
    <m/>
    <m/>
    <m/>
    <m/>
    <m/>
    <m/>
    <m/>
    <m/>
    <x v="0"/>
    <x v="0"/>
    <s v="DUWT0023"/>
    <s v="A2GOPwfsJq7"/>
    <s v="Allocated"/>
    <s v="Address Not Found (NC_ANF)"/>
    <s v="Customer address short not found "/>
    <d v="2026-06-08T00:00:00"/>
    <m/>
    <m/>
    <m/>
    <m/>
    <s v="651"/>
    <n v="-4064"/>
    <n v="14286"/>
    <x v="0"/>
  </r>
  <r>
    <n v="458203657"/>
    <s v="SUBHASH PRALHAD HARIMKAR"/>
    <m/>
    <x v="0"/>
    <m/>
    <m/>
    <m/>
    <m/>
    <n v="3038"/>
    <n v="6076"/>
    <n v="3093"/>
    <n v="9278"/>
    <x v="4"/>
    <s v="FLOW"/>
    <x v="0"/>
    <x v="14"/>
    <n v="8792"/>
    <n v="55"/>
    <n v="0"/>
    <n v="900"/>
    <s v="FLOW"/>
    <n v="2.9402567059473413E-2"/>
    <n v="1.9466488770591441E-3"/>
    <s v="FLOW"/>
    <s v="-"/>
    <s v="EXP"/>
    <s v="-"/>
    <m/>
    <m/>
    <m/>
    <m/>
    <s v="-"/>
    <s v="-"/>
    <s v="ALANDI DEVACHI"/>
    <s v="-"/>
    <s v="-"/>
    <s v="-"/>
    <n v="7031"/>
    <n v="8792"/>
    <n v="57"/>
    <n v="67"/>
    <s v="FLOW"/>
    <m/>
    <m/>
    <m/>
    <m/>
    <s v="REGULAR"/>
    <s v="MH38AF3104"/>
    <s v="SPLENDOR PLUS I3S BS6 FI DRUM SELF"/>
    <d v="2023-05-22T00:00:00"/>
    <n v="36"/>
    <s v="02.06.26"/>
    <x v="0"/>
    <m/>
    <m/>
    <m/>
    <m/>
    <n v="1"/>
    <m/>
    <m/>
    <m/>
    <m/>
    <m/>
    <m/>
    <m/>
    <m/>
    <m/>
    <m/>
    <m/>
    <m/>
    <m/>
    <m/>
    <m/>
    <m/>
    <m/>
    <m/>
    <m/>
    <m/>
    <m/>
    <m/>
    <m/>
    <m/>
    <m/>
    <m/>
    <m/>
    <m/>
    <m/>
    <m/>
    <m/>
    <m/>
    <m/>
    <m/>
    <m/>
    <m/>
    <m/>
    <m/>
    <m/>
    <m/>
    <m/>
    <m/>
    <m/>
    <m/>
    <m/>
    <m/>
    <m/>
    <m/>
    <m/>
    <m/>
    <m/>
    <m/>
    <m/>
    <m/>
    <m/>
    <m/>
    <m/>
    <m/>
    <m/>
    <m/>
    <m/>
    <m/>
    <m/>
    <m/>
    <m/>
    <m/>
    <m/>
    <m/>
    <m/>
    <m/>
    <m/>
    <m/>
    <m/>
    <m/>
    <m/>
    <m/>
    <m/>
    <m/>
    <m/>
    <m/>
    <m/>
    <m/>
    <m/>
    <m/>
    <m/>
    <m/>
    <m/>
    <m/>
    <m/>
    <x v="1"/>
    <x v="0"/>
    <s v="ZBHT0009"/>
    <s v="koWL_e1q6b"/>
    <s v="Allocated"/>
    <s v="Address Not Found (NC_ANF)"/>
    <s v="Short address "/>
    <d v="2026-06-02T00:00:00"/>
    <m/>
    <m/>
    <m/>
    <m/>
    <s v="164"/>
    <n v="3093"/>
    <n v="9278"/>
    <x v="0"/>
  </r>
  <r>
    <n v="129682413"/>
    <s v="YASH VIJAY PARDESHI"/>
    <m/>
    <x v="0"/>
    <m/>
    <m/>
    <m/>
    <m/>
    <n v="4521"/>
    <n v="4120"/>
    <n v="4223"/>
    <n v="8837"/>
    <x v="0"/>
    <s v="FLOW"/>
    <x v="0"/>
    <x v="17"/>
    <n v="8583.2099999999991"/>
    <n v="103"/>
    <n v="0"/>
    <n v="6319"/>
    <s v="26.05.26"/>
    <n v="1.4407790591756606E-2"/>
    <n v="4.8135610009317789E-4"/>
    <s v="FLOW"/>
    <s v="-"/>
    <s v="PTP"/>
    <s v="-"/>
    <m/>
    <m/>
    <m/>
    <m/>
    <s v="-"/>
    <s v="-"/>
    <s v="PIMPARI"/>
    <s v="-"/>
    <s v="-"/>
    <s v="-"/>
    <n v="10542"/>
    <n v="8583.2099999999991"/>
    <n v="26"/>
    <n v="36"/>
    <s v="FLOW"/>
    <m/>
    <m/>
    <m/>
    <m/>
    <s v="REGULAR"/>
    <s v="MH14KC1997"/>
    <s v="RE BULLET 350 EFI BLACK"/>
    <d v="2022-05-21T00:00:00"/>
    <n v="48"/>
    <s v="02.06.26"/>
    <x v="0"/>
    <m/>
    <m/>
    <m/>
    <m/>
    <m/>
    <m/>
    <m/>
    <n v="1"/>
    <m/>
    <m/>
    <m/>
    <m/>
    <m/>
    <m/>
    <m/>
    <m/>
    <m/>
    <m/>
    <m/>
    <m/>
    <m/>
    <m/>
    <n v="1"/>
    <m/>
    <m/>
    <m/>
    <m/>
    <m/>
    <m/>
    <m/>
    <m/>
    <m/>
    <m/>
    <m/>
    <m/>
    <m/>
    <m/>
    <m/>
    <m/>
    <m/>
    <m/>
    <m/>
    <m/>
    <m/>
    <m/>
    <m/>
    <m/>
    <m/>
    <m/>
    <m/>
    <m/>
    <m/>
    <m/>
    <m/>
    <m/>
    <m/>
    <m/>
    <m/>
    <m/>
    <m/>
    <m/>
    <m/>
    <m/>
    <m/>
    <m/>
    <m/>
    <m/>
    <m/>
    <m/>
    <m/>
    <m/>
    <m/>
    <m/>
    <m/>
    <m/>
    <m/>
    <m/>
    <m/>
    <m/>
    <m/>
    <m/>
    <m/>
    <m/>
    <m/>
    <m/>
    <m/>
    <m/>
    <m/>
    <m/>
    <m/>
    <m/>
    <m/>
    <m/>
    <m/>
    <x v="2"/>
    <x v="0"/>
    <s v="ZBHT0015"/>
    <s v="G6ZGhdI5eOMm"/>
    <s v="Allocated"/>
    <s v="Promise To Pay (PTP)"/>
    <s v="Visited at customer residence address. Customer is private sector work. Customer promise to pay emi after 7/8 days. Vehicle not available."/>
    <d v="2026-06-24T00:00:00"/>
    <m/>
    <m/>
    <m/>
    <m/>
    <s v="196"/>
    <n v="4223"/>
    <n v="8837"/>
    <x v="0"/>
  </r>
  <r>
    <n v="463865582"/>
    <s v="SACHIN SHANTARAM NIKALJE"/>
    <m/>
    <x v="0"/>
    <m/>
    <m/>
    <m/>
    <m/>
    <n v="2918"/>
    <n v="8754"/>
    <n v="-4591"/>
    <n v="13104"/>
    <x v="3"/>
    <s v="FLOW"/>
    <x v="0"/>
    <x v="17"/>
    <n v="8425"/>
    <n v="1245"/>
    <n v="0"/>
    <n v="5400"/>
    <s v="14.05.26"/>
    <n v="0.2916805438517896"/>
    <n v="3.539103771811292E-3"/>
    <s v="FLOW"/>
    <s v="-"/>
    <s v="RTP"/>
    <s v="-"/>
    <m/>
    <m/>
    <m/>
    <m/>
    <s v="REPO"/>
    <s v="-"/>
    <s v="PIMPARI"/>
    <s v="-"/>
    <s v="-"/>
    <s v="-"/>
    <n v="15399"/>
    <n v="8425"/>
    <n v="177"/>
    <n v="187"/>
    <s v="FLOW"/>
    <m/>
    <m/>
    <m/>
    <m/>
    <s v="NPA"/>
    <s v="MH14KE7198"/>
    <s v="SPLENDOR PLUS DRS CAST FI BLACK"/>
    <d v="2024-08-26T00:00:00"/>
    <n v="18"/>
    <s v="02.06.26"/>
    <x v="0"/>
    <m/>
    <m/>
    <m/>
    <m/>
    <m/>
    <m/>
    <m/>
    <n v="1"/>
    <m/>
    <m/>
    <n v="1"/>
    <m/>
    <m/>
    <m/>
    <m/>
    <m/>
    <n v="1"/>
    <m/>
    <m/>
    <m/>
    <m/>
    <m/>
    <n v="1"/>
    <m/>
    <m/>
    <m/>
    <m/>
    <m/>
    <m/>
    <m/>
    <m/>
    <m/>
    <m/>
    <m/>
    <m/>
    <m/>
    <m/>
    <m/>
    <m/>
    <m/>
    <m/>
    <m/>
    <m/>
    <m/>
    <m/>
    <m/>
    <m/>
    <m/>
    <m/>
    <m/>
    <m/>
    <m/>
    <m/>
    <m/>
    <m/>
    <m/>
    <m/>
    <m/>
    <m/>
    <m/>
    <m/>
    <m/>
    <m/>
    <m/>
    <m/>
    <m/>
    <m/>
    <m/>
    <m/>
    <m/>
    <m/>
    <m/>
    <m/>
    <m/>
    <m/>
    <m/>
    <m/>
    <m/>
    <m/>
    <m/>
    <m/>
    <m/>
    <m/>
    <m/>
    <m/>
    <m/>
    <m/>
    <m/>
    <m/>
    <m/>
    <m/>
    <m/>
    <m/>
    <m/>
    <x v="4"/>
    <x v="0"/>
    <s v="ZBHT0015"/>
    <s v="B2okOPuC_EJc"/>
    <s v="Allocated"/>
    <s v="Left Message (LMCB)"/>
    <s v="Visited at customer residence address. Customer not live here. Left message at brother. Vehicle not available."/>
    <d v="2026-06-08T00:00:00"/>
    <m/>
    <m/>
    <m/>
    <m/>
    <s v="1432"/>
    <n v="-4591"/>
    <n v="13104"/>
    <x v="0"/>
  </r>
  <r>
    <n v="464666998"/>
    <s v="ABHISHEK SUBHASH ALKUNTE"/>
    <m/>
    <x v="0"/>
    <m/>
    <m/>
    <m/>
    <m/>
    <n v="8521"/>
    <n v="8521"/>
    <n v="8521"/>
    <n v="17143"/>
    <x v="0"/>
    <s v="FLOW"/>
    <x v="0"/>
    <x v="15"/>
    <n v="8420"/>
    <n v="0"/>
    <n v="0"/>
    <n v="450"/>
    <s v="-"/>
    <n v="1.2361913607783085E-2"/>
    <n v="4.7220309916506275E-4"/>
    <s v="FLOW"/>
    <s v="-"/>
    <s v="-"/>
    <s v="-"/>
    <m/>
    <m/>
    <m/>
    <m/>
    <s v="-"/>
    <s v="-"/>
    <s v="WADARWADI"/>
    <s v="-"/>
    <s v="-"/>
    <s v="-"/>
    <n v="8971"/>
    <n v="8420"/>
    <n v="27"/>
    <n v="37"/>
    <s v="FLOW"/>
    <m/>
    <m/>
    <m/>
    <m/>
    <s v="REGULAR"/>
    <s v="MH12XL1070"/>
    <s v="ENFIELD SCRAM 411 WHITE FLAME"/>
    <d v="2024-11-13T00:00:00"/>
    <n v="18"/>
    <s v="02.06.26"/>
    <x v="0"/>
    <m/>
    <m/>
    <m/>
    <m/>
    <m/>
    <m/>
    <m/>
    <m/>
    <m/>
    <m/>
    <m/>
    <m/>
    <m/>
    <m/>
    <m/>
    <m/>
    <m/>
    <m/>
    <m/>
    <m/>
    <m/>
    <m/>
    <n v="1"/>
    <m/>
    <m/>
    <m/>
    <m/>
    <m/>
    <m/>
    <m/>
    <m/>
    <m/>
    <m/>
    <m/>
    <m/>
    <m/>
    <m/>
    <m/>
    <m/>
    <m/>
    <m/>
    <m/>
    <m/>
    <m/>
    <m/>
    <m/>
    <m/>
    <m/>
    <m/>
    <m/>
    <m/>
    <m/>
    <m/>
    <m/>
    <m/>
    <m/>
    <m/>
    <m/>
    <m/>
    <m/>
    <m/>
    <m/>
    <m/>
    <m/>
    <m/>
    <m/>
    <m/>
    <m/>
    <m/>
    <m/>
    <m/>
    <m/>
    <m/>
    <m/>
    <m/>
    <m/>
    <m/>
    <m/>
    <m/>
    <m/>
    <m/>
    <m/>
    <m/>
    <m/>
    <m/>
    <m/>
    <m/>
    <m/>
    <m/>
    <m/>
    <m/>
    <m/>
    <m/>
    <m/>
    <x v="1"/>
    <x v="0"/>
    <s v="DUWT0014"/>
    <s v="GoaRy3c1G1"/>
    <s v="Allocated"/>
    <s v="Door Locked (NC_DL)"/>
    <s v="Door lock "/>
    <d v="2026-06-08T00:00:00"/>
    <m/>
    <m/>
    <m/>
    <m/>
    <s v="101"/>
    <n v="8521"/>
    <n v="17143"/>
    <x v="0"/>
  </r>
  <r>
    <n v="461320967"/>
    <s v="VILAS HIRASING CHAVHAN"/>
    <m/>
    <x v="0"/>
    <m/>
    <m/>
    <m/>
    <m/>
    <n v="4610"/>
    <n v="8421"/>
    <n v="-13706"/>
    <n v="14084"/>
    <x v="3"/>
    <s v="FLOW"/>
    <x v="0"/>
    <x v="3"/>
    <n v="8355"/>
    <n v="923"/>
    <n v="0"/>
    <n v="4500"/>
    <s v="FLOW"/>
    <n v="4.9449854828720614E-2"/>
    <n v="3.5096987553095956E-3"/>
    <s v="FLOW"/>
    <s v="-"/>
    <s v="NC"/>
    <s v="-"/>
    <m/>
    <m/>
    <m/>
    <m/>
    <s v="REPO"/>
    <s v="-"/>
    <s v="NANEKAR WADI"/>
    <s v="-"/>
    <s v="-"/>
    <s v="-"/>
    <n v="13844"/>
    <n v="8355"/>
    <n v="178"/>
    <n v="188"/>
    <s v="FLOW"/>
    <m/>
    <m/>
    <m/>
    <m/>
    <s v="NPA"/>
    <s v="MH37AG3226"/>
    <s v="BAJAJ PULSAR NS 125"/>
    <d v="2023-12-31T00:00:00"/>
    <n v="24"/>
    <s v="02.06.26"/>
    <x v="0"/>
    <m/>
    <m/>
    <m/>
    <m/>
    <m/>
    <m/>
    <m/>
    <n v="1"/>
    <m/>
    <m/>
    <m/>
    <m/>
    <m/>
    <m/>
    <m/>
    <m/>
    <m/>
    <m/>
    <m/>
    <m/>
    <m/>
    <m/>
    <m/>
    <m/>
    <m/>
    <m/>
    <m/>
    <m/>
    <m/>
    <m/>
    <m/>
    <m/>
    <m/>
    <m/>
    <m/>
    <m/>
    <m/>
    <m/>
    <m/>
    <m/>
    <m/>
    <m/>
    <m/>
    <m/>
    <m/>
    <m/>
    <m/>
    <m/>
    <m/>
    <m/>
    <m/>
    <m/>
    <m/>
    <m/>
    <m/>
    <m/>
    <m/>
    <m/>
    <m/>
    <m/>
    <m/>
    <m/>
    <m/>
    <m/>
    <m/>
    <m/>
    <m/>
    <m/>
    <m/>
    <m/>
    <m/>
    <m/>
    <m/>
    <m/>
    <m/>
    <m/>
    <m/>
    <m/>
    <m/>
    <m/>
    <m/>
    <m/>
    <m/>
    <m/>
    <m/>
    <m/>
    <m/>
    <m/>
    <m/>
    <m/>
    <m/>
    <m/>
    <m/>
    <m/>
    <x v="1"/>
    <x v="0"/>
    <s v="DUWT0017"/>
    <s v="kPhlhMwpOJz"/>
    <s v="Allocated"/>
    <s v="Shifted (NC_SFTD)"/>
    <s v="Customer shifted from residence as per neighbor "/>
    <d v="2026-06-03T00:00:00"/>
    <m/>
    <m/>
    <m/>
    <m/>
    <s v="1053"/>
    <n v="-13706"/>
    <n v="14084"/>
    <x v="0"/>
  </r>
  <r>
    <n v="457824962"/>
    <s v="PRATHMESH BHAU JADHAV"/>
    <m/>
    <x v="0"/>
    <m/>
    <m/>
    <m/>
    <m/>
    <n v="8383"/>
    <n v="8383"/>
    <n v="8445"/>
    <n v="16926"/>
    <x v="0"/>
    <s v="FLOW"/>
    <x v="0"/>
    <x v="2"/>
    <n v="8285"/>
    <n v="62"/>
    <n v="0"/>
    <n v="450"/>
    <s v="-"/>
    <n v="9.43950810011197E-3"/>
    <n v="4.6463214686253497E-4"/>
    <s v="FLOW"/>
    <s v="-"/>
    <s v="-"/>
    <s v="-"/>
    <m/>
    <m/>
    <m/>
    <m/>
    <m/>
    <m/>
    <s v="BHOR"/>
    <m/>
    <m/>
    <m/>
    <n v="8895"/>
    <n v="8285"/>
    <n v="27"/>
    <n v="37"/>
    <s v="FLOW"/>
    <m/>
    <m/>
    <m/>
    <m/>
    <s v="-"/>
    <s v="MH12VK5359"/>
    <s v="HIMALAYAN INDIA GRANITE BLACK"/>
    <d v="2023-04-24T00:00:00"/>
    <n v="36"/>
    <s v="10.06.26"/>
    <x v="0"/>
    <m/>
    <m/>
    <m/>
    <m/>
    <m/>
    <m/>
    <m/>
    <m/>
    <m/>
    <m/>
    <m/>
    <m/>
    <m/>
    <m/>
    <m/>
    <m/>
    <m/>
    <m/>
    <m/>
    <m/>
    <m/>
    <m/>
    <m/>
    <m/>
    <m/>
    <m/>
    <m/>
    <m/>
    <m/>
    <m/>
    <m/>
    <m/>
    <m/>
    <m/>
    <m/>
    <m/>
    <m/>
    <m/>
    <m/>
    <m/>
    <m/>
    <m/>
    <m/>
    <m/>
    <m/>
    <m/>
    <m/>
    <m/>
    <m/>
    <m/>
    <m/>
    <m/>
    <m/>
    <m/>
    <m/>
    <m/>
    <m/>
    <m/>
    <m/>
    <m/>
    <m/>
    <m/>
    <m/>
    <m/>
    <m/>
    <m/>
    <m/>
    <m/>
    <m/>
    <m/>
    <m/>
    <m/>
    <m/>
    <m/>
    <m/>
    <m/>
    <m/>
    <m/>
    <m/>
    <m/>
    <m/>
    <m/>
    <m/>
    <m/>
    <m/>
    <m/>
    <m/>
    <m/>
    <m/>
    <m/>
    <m/>
    <m/>
    <m/>
    <m/>
    <x v="3"/>
    <x v="1"/>
    <s v="DUWT0011"/>
    <s v="k6NjbWitbc"/>
    <s v="Allocated"/>
    <m/>
    <m/>
    <m/>
    <m/>
    <m/>
    <m/>
    <m/>
    <s v="160"/>
    <n v="8445"/>
    <n v="16926"/>
    <x v="2"/>
  </r>
  <r>
    <n v="453843150"/>
    <s v="PRATHMESH CHNDRAKANT PHARATE"/>
    <m/>
    <x v="0"/>
    <m/>
    <m/>
    <m/>
    <m/>
    <n v="2805"/>
    <n v="2805"/>
    <n v="2842"/>
    <n v="5691"/>
    <x v="0"/>
    <s v="FLOW"/>
    <x v="0"/>
    <x v="6"/>
    <n v="8156"/>
    <n v="37"/>
    <n v="0"/>
    <n v="6205"/>
    <s v="-"/>
    <n v="5.0779345594569565E-3"/>
    <n v="4.5739768132900852E-4"/>
    <s v="FLOW"/>
    <s v="-"/>
    <s v="-"/>
    <s v="-"/>
    <m/>
    <m/>
    <m/>
    <m/>
    <s v="-"/>
    <s v="-"/>
    <s v="NHAVARA"/>
    <s v="-"/>
    <s v="-"/>
    <s v="-"/>
    <n v="9047"/>
    <n v="8156"/>
    <n v="27"/>
    <n v="37"/>
    <s v="FLOW"/>
    <m/>
    <m/>
    <m/>
    <m/>
    <s v="REGULAR"/>
    <s v="MH12UK4258"/>
    <s v="HONDA ACTIVA 6G DLX BS VI"/>
    <d v="2022-06-26T00:00:00"/>
    <n v="48"/>
    <s v="02.06.26"/>
    <x v="0"/>
    <m/>
    <m/>
    <m/>
    <m/>
    <m/>
    <m/>
    <m/>
    <m/>
    <m/>
    <m/>
    <m/>
    <m/>
    <m/>
    <m/>
    <m/>
    <m/>
    <n v="1"/>
    <m/>
    <m/>
    <m/>
    <m/>
    <m/>
    <m/>
    <m/>
    <m/>
    <m/>
    <m/>
    <m/>
    <m/>
    <m/>
    <m/>
    <m/>
    <m/>
    <m/>
    <m/>
    <m/>
    <m/>
    <m/>
    <m/>
    <m/>
    <m/>
    <m/>
    <m/>
    <m/>
    <m/>
    <m/>
    <m/>
    <m/>
    <m/>
    <m/>
    <m/>
    <m/>
    <m/>
    <m/>
    <m/>
    <m/>
    <m/>
    <m/>
    <m/>
    <m/>
    <m/>
    <m/>
    <m/>
    <m/>
    <m/>
    <m/>
    <m/>
    <m/>
    <m/>
    <m/>
    <m/>
    <m/>
    <m/>
    <m/>
    <m/>
    <m/>
    <m/>
    <m/>
    <m/>
    <m/>
    <m/>
    <m/>
    <m/>
    <m/>
    <m/>
    <m/>
    <m/>
    <m/>
    <m/>
    <m/>
    <m/>
    <m/>
    <m/>
    <m/>
    <x v="1"/>
    <x v="0"/>
    <s v="ZBHT0024"/>
    <s v="kocKapSrrc7"/>
    <s v="Allocated"/>
    <s v="Left Message (LMCB)"/>
    <s v="Met father"/>
    <d v="2026-06-06T00:00:00"/>
    <m/>
    <m/>
    <m/>
    <m/>
    <s v="81"/>
    <n v="2842"/>
    <n v="5691"/>
    <x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69">
  <r>
    <n v="131831706"/>
    <s v="ROHIT RAMCHANDRA JADHAV"/>
    <m/>
    <x v="0"/>
    <m/>
    <m/>
    <m/>
    <m/>
    <n v="19627"/>
    <n v="18781.990000000002"/>
    <n v="19045.990000000002"/>
    <n v="38408.990000000005"/>
    <x v="0"/>
    <x v="0"/>
    <x v="0"/>
    <x v="0"/>
    <n v="292262.3"/>
    <n v="264"/>
    <n v="0"/>
    <n v="4750"/>
    <s v="18.05.26"/>
    <n v="0.24761024654410582"/>
    <n v="1.6390399504644812E-2"/>
    <s v="FLOW"/>
    <s v="-"/>
    <s v="PAID"/>
    <s v="-"/>
    <m/>
    <m/>
    <m/>
    <m/>
    <s v="-"/>
    <s v="-"/>
    <s v="KATRAJ"/>
    <s v="-"/>
    <s v="-"/>
    <s v="-"/>
    <n v="23795.99"/>
    <n v="292262.3"/>
    <n v="26"/>
    <n v="36"/>
    <s v="FLOW"/>
    <m/>
    <m/>
    <m/>
    <m/>
    <s v="REGULAR"/>
    <s v="MH12UR0916"/>
    <s v="KAWASAKI Z900 ABS BSVI"/>
    <d v="2022-08-20T00:00:00"/>
    <n v="60"/>
    <x v="0"/>
    <x v="0"/>
    <m/>
    <m/>
    <m/>
    <m/>
    <m/>
    <m/>
    <m/>
    <n v="1"/>
    <m/>
    <m/>
    <m/>
    <m/>
    <m/>
    <m/>
    <m/>
    <m/>
    <m/>
    <m/>
    <m/>
    <m/>
    <m/>
    <m/>
    <n v="1"/>
    <m/>
    <m/>
    <m/>
    <m/>
    <m/>
    <m/>
    <m/>
    <m/>
    <m/>
    <m/>
    <m/>
    <n v="1"/>
    <m/>
    <m/>
    <m/>
    <m/>
    <m/>
    <m/>
    <m/>
    <m/>
    <m/>
    <m/>
    <m/>
    <m/>
    <m/>
    <m/>
    <m/>
    <m/>
    <m/>
    <m/>
    <m/>
    <m/>
    <m/>
    <m/>
    <m/>
    <m/>
    <m/>
    <m/>
    <m/>
    <m/>
    <m/>
    <m/>
    <m/>
    <m/>
    <m/>
    <m/>
    <m/>
    <m/>
    <m/>
    <m/>
    <m/>
    <m/>
    <m/>
    <m/>
    <m/>
    <m/>
    <m/>
    <m/>
    <m/>
    <m/>
    <m/>
    <m/>
    <m/>
    <m/>
    <m/>
    <m/>
    <m/>
    <m/>
    <m/>
    <m/>
    <m/>
    <n v="3"/>
    <n v="1"/>
    <s v="DUWT0031"/>
    <s v="G62QyZgZFEIm"/>
    <s v="Allocated"/>
    <s v="Left Message (LMCB)"/>
    <s v="Left message customer mother "/>
    <d v="2026-06-08T00:00:00"/>
    <m/>
    <m/>
    <m/>
    <m/>
    <m/>
    <n v="19045.990000000002"/>
    <n v="38408.990000000005"/>
    <x v="0"/>
  </r>
  <r>
    <n v="466697046"/>
    <s v="VAISHNAVI PRDEEP DAKHINKAR"/>
    <m/>
    <x v="0"/>
    <m/>
    <m/>
    <m/>
    <m/>
    <n v="9106"/>
    <n v="8874"/>
    <n v="9030"/>
    <n v="17980"/>
    <x v="0"/>
    <x v="0"/>
    <x v="0"/>
    <x v="1"/>
    <n v="278730"/>
    <n v="156"/>
    <n v="0"/>
    <n v="3150"/>
    <s v="-"/>
    <n v="0.1131047649146901"/>
    <n v="1.5631492853952249E-2"/>
    <s v="FLOW"/>
    <s v="-"/>
    <s v="-"/>
    <s v="-"/>
    <m/>
    <m/>
    <m/>
    <m/>
    <m/>
    <m/>
    <s v="THERGAON"/>
    <m/>
    <m/>
    <m/>
    <n v="12180"/>
    <n v="278730"/>
    <n v="27"/>
    <n v="37"/>
    <s v="FLOW"/>
    <m/>
    <m/>
    <m/>
    <m/>
    <s v="-"/>
    <s v="MH12YK4311"/>
    <s v="HARLEY X440 S"/>
    <d v="2025-08-14T00:00:00"/>
    <n v="48"/>
    <x v="1"/>
    <x v="0"/>
    <m/>
    <m/>
    <m/>
    <m/>
    <m/>
    <m/>
    <m/>
    <m/>
    <m/>
    <m/>
    <m/>
    <m/>
    <m/>
    <m/>
    <m/>
    <m/>
    <m/>
    <m/>
    <m/>
    <m/>
    <m/>
    <m/>
    <m/>
    <m/>
    <m/>
    <m/>
    <m/>
    <m/>
    <m/>
    <m/>
    <m/>
    <n v="1"/>
    <m/>
    <m/>
    <m/>
    <m/>
    <m/>
    <m/>
    <m/>
    <m/>
    <m/>
    <m/>
    <m/>
    <m/>
    <m/>
    <m/>
    <m/>
    <m/>
    <m/>
    <m/>
    <m/>
    <m/>
    <m/>
    <m/>
    <m/>
    <m/>
    <m/>
    <m/>
    <m/>
    <m/>
    <m/>
    <m/>
    <m/>
    <m/>
    <m/>
    <m/>
    <m/>
    <m/>
    <m/>
    <m/>
    <m/>
    <m/>
    <m/>
    <m/>
    <m/>
    <m/>
    <m/>
    <m/>
    <m/>
    <m/>
    <m/>
    <m/>
    <m/>
    <m/>
    <m/>
    <m/>
    <m/>
    <m/>
    <m/>
    <m/>
    <m/>
    <m/>
    <m/>
    <m/>
    <n v="1"/>
    <n v="1"/>
    <s v="ZBHT0011"/>
    <s v="GP1-nWSGVz"/>
    <s v="Allocated"/>
    <m/>
    <m/>
    <m/>
    <m/>
    <m/>
    <m/>
    <m/>
    <m/>
    <n v="9030"/>
    <n v="17980"/>
    <x v="0"/>
  </r>
  <r>
    <n v="467684618"/>
    <s v="DATTA MANOHAR SURWASE"/>
    <m/>
    <x v="0"/>
    <m/>
    <m/>
    <m/>
    <s v="BANK STABLE 11"/>
    <n v="8736"/>
    <n v="8286"/>
    <n v="8401"/>
    <n v="17022"/>
    <x v="0"/>
    <x v="1"/>
    <x v="0"/>
    <x v="1"/>
    <n v="238352"/>
    <n v="115"/>
    <n v="0"/>
    <n v="900"/>
    <s v="18.05.26"/>
    <n v="9.6719933006659542E-2"/>
    <n v="1.3367049060830289E-2"/>
    <s v="STABLE"/>
    <s v="PAID"/>
    <s v="PAID"/>
    <s v="-"/>
    <m/>
    <m/>
    <m/>
    <m/>
    <s v="-"/>
    <s v="-"/>
    <s v="CHINCHWAD"/>
    <s v="-"/>
    <s v="-"/>
    <s v="-"/>
    <n v="9301"/>
    <n v="238352"/>
    <n v="27"/>
    <n v="6"/>
    <s v="STABLE"/>
    <m/>
    <m/>
    <m/>
    <m/>
    <s v="REGULAR"/>
    <s v="MH14NB8507"/>
    <s v="METEOR 350 STELLAR MATT GREY"/>
    <d v="2026-01-30T00:00:00"/>
    <n v="36"/>
    <x v="0"/>
    <x v="0"/>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m/>
    <m/>
    <n v="8401"/>
    <n v="17022"/>
    <x v="0"/>
  </r>
  <r>
    <n v="466752729"/>
    <s v="AKSHAY SURESH NANGDE"/>
    <m/>
    <x v="0"/>
    <m/>
    <m/>
    <m/>
    <m/>
    <n v="9036"/>
    <n v="8356"/>
    <n v="8530"/>
    <n v="17392"/>
    <x v="0"/>
    <x v="0"/>
    <x v="0"/>
    <x v="2"/>
    <n v="215144"/>
    <n v="174"/>
    <n v="0"/>
    <n v="1350"/>
    <s v="21.05.26"/>
    <n v="0.24512414371641397"/>
    <n v="1.2065518238333522E-2"/>
    <s v="FLOW"/>
    <s v="-"/>
    <s v="PTP"/>
    <s v="-"/>
    <m/>
    <m/>
    <m/>
    <m/>
    <s v="-"/>
    <s v="-"/>
    <s v="BHOR"/>
    <s v="-"/>
    <s v="-"/>
    <s v="-"/>
    <n v="9880"/>
    <n v="215144"/>
    <n v="27"/>
    <n v="37"/>
    <s v="FLOW"/>
    <m/>
    <m/>
    <m/>
    <m/>
    <s v="REGULAR"/>
    <s v="MH12YM1095"/>
    <s v="CLASSIC 350 STEALTH BLACK"/>
    <d v="2025-08-25T00:00:00"/>
    <n v="36"/>
    <x v="0"/>
    <x v="0"/>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m/>
    <m/>
    <n v="8530"/>
    <n v="17392"/>
    <x v="0"/>
  </r>
  <r>
    <n v="463131407"/>
    <s v="POONAM HARSHAL BHAGWAT"/>
    <m/>
    <x v="0"/>
    <m/>
    <m/>
    <m/>
    <m/>
    <n v="9542"/>
    <n v="8572"/>
    <n v="8691"/>
    <n v="18114"/>
    <x v="0"/>
    <x v="0"/>
    <x v="0"/>
    <x v="3"/>
    <n v="211818"/>
    <n v="119"/>
    <n v="0"/>
    <n v="3600"/>
    <s v="30.05.26"/>
    <n v="0.29440439019438158"/>
    <n v="1.1878992406050505E-2"/>
    <s v="FLOW"/>
    <s v="-"/>
    <s v="PTP"/>
    <s v="-"/>
    <m/>
    <m/>
    <m/>
    <m/>
    <s v="-"/>
    <s v="-"/>
    <s v="CHAKAN"/>
    <s v="-"/>
    <s v="-"/>
    <s v="-"/>
    <n v="12291"/>
    <n v="211818"/>
    <n v="27"/>
    <n v="37"/>
    <s v="FLOW"/>
    <m/>
    <m/>
    <m/>
    <m/>
    <s v="NPA"/>
    <m/>
    <s v="TVS APACHE RR 310 BS6"/>
    <d v="2024-06-06T00:00:00"/>
    <n v="48"/>
    <x v="0"/>
    <x v="0"/>
    <m/>
    <m/>
    <m/>
    <m/>
    <m/>
    <m/>
    <m/>
    <m/>
    <m/>
    <m/>
    <m/>
    <m/>
    <m/>
    <m/>
    <m/>
    <m/>
    <m/>
    <m/>
    <m/>
    <m/>
    <m/>
    <m/>
    <m/>
    <m/>
    <m/>
    <m/>
    <m/>
    <m/>
    <m/>
    <m/>
    <m/>
    <m/>
    <m/>
    <m/>
    <m/>
    <m/>
    <m/>
    <m/>
    <m/>
    <m/>
    <m/>
    <m/>
    <m/>
    <m/>
    <m/>
    <m/>
    <m/>
    <m/>
    <m/>
    <m/>
    <m/>
    <m/>
    <m/>
    <m/>
    <m/>
    <m/>
    <m/>
    <m/>
    <m/>
    <m/>
    <m/>
    <m/>
    <m/>
    <m/>
    <m/>
    <m/>
    <m/>
    <m/>
    <m/>
    <m/>
    <m/>
    <m/>
    <m/>
    <m/>
    <m/>
    <m/>
    <m/>
    <m/>
    <m/>
    <m/>
    <m/>
    <m/>
    <m/>
    <m/>
    <m/>
    <m/>
    <m/>
    <m/>
    <m/>
    <m/>
    <m/>
    <n v="1"/>
    <m/>
    <m/>
    <n v="1"/>
    <n v="1"/>
    <s v="DUWT0017"/>
    <s v="G69k9gMqpOMc"/>
    <s v="Allocated"/>
    <e v="#N/A"/>
    <e v="#N/A"/>
    <e v="#N/A"/>
    <m/>
    <m/>
    <m/>
    <m/>
    <m/>
    <n v="8691"/>
    <n v="18114"/>
    <x v="0"/>
  </r>
  <r>
    <n v="465107719"/>
    <s v="SANTANU JENA"/>
    <m/>
    <x v="0"/>
    <m/>
    <m/>
    <m/>
    <m/>
    <n v="11046"/>
    <n v="10866"/>
    <n v="11039"/>
    <n v="21912"/>
    <x v="0"/>
    <x v="0"/>
    <x v="0"/>
    <x v="4"/>
    <n v="200296"/>
    <n v="173"/>
    <n v="0"/>
    <n v="2700"/>
    <s v="18.05.26"/>
    <n v="0.40548415005099936"/>
    <n v="1.1232825647311805E-2"/>
    <s v="FLOW"/>
    <s v="-"/>
    <s v="PAID"/>
    <s v="-"/>
    <m/>
    <m/>
    <m/>
    <m/>
    <s v="-"/>
    <s v="-"/>
    <s v="BHOSARI"/>
    <s v="-"/>
    <s v="-"/>
    <s v="-"/>
    <n v="13739"/>
    <n v="200296"/>
    <n v="27"/>
    <n v="37"/>
    <s v="FLOW"/>
    <m/>
    <m/>
    <m/>
    <m/>
    <s v="REGULAR"/>
    <s v="MH14MB6335"/>
    <s v="CONTINETNAL GT 650 ROCKER RED"/>
    <d v="2025-01-02T00:00:00"/>
    <n v="36"/>
    <x v="0"/>
    <x v="0"/>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m/>
    <m/>
    <n v="11039"/>
    <n v="21912"/>
    <x v="0"/>
  </r>
  <r>
    <n v="466275141"/>
    <s v="ANWAR AHMAD SHAIKH"/>
    <m/>
    <x v="0"/>
    <m/>
    <m/>
    <m/>
    <m/>
    <n v="9204"/>
    <n v="7504"/>
    <n v="7587"/>
    <n v="16708"/>
    <x v="0"/>
    <x v="0"/>
    <x v="0"/>
    <x v="5"/>
    <n v="194945"/>
    <n v="83"/>
    <n v="0"/>
    <n v="450"/>
    <s v="-"/>
    <n v="0.11284074089235231"/>
    <n v="1.0932735530490872E-2"/>
    <s v="FLOW"/>
    <s v="-"/>
    <s v="-"/>
    <s v="-"/>
    <m/>
    <m/>
    <m/>
    <m/>
    <s v="-"/>
    <s v="-"/>
    <s v="YERWADA"/>
    <s v="-"/>
    <s v="-"/>
    <s v="-"/>
    <n v="8037"/>
    <n v="194945"/>
    <n v="27"/>
    <n v="37"/>
    <s v="FLOW"/>
    <m/>
    <m/>
    <m/>
    <m/>
    <s v="REGULAR"/>
    <s v="MH12YE7827"/>
    <s v="BAJAJ KTM DUKE 250"/>
    <d v="2025-06-05T00:00:00"/>
    <n v="36"/>
    <x v="0"/>
    <x v="0"/>
    <m/>
    <m/>
    <m/>
    <m/>
    <m/>
    <m/>
    <m/>
    <m/>
    <m/>
    <m/>
    <n v="1"/>
    <m/>
    <m/>
    <m/>
    <m/>
    <m/>
    <m/>
    <m/>
    <m/>
    <m/>
    <m/>
    <m/>
    <m/>
    <m/>
    <m/>
    <m/>
    <m/>
    <m/>
    <m/>
    <m/>
    <m/>
    <m/>
    <m/>
    <m/>
    <m/>
    <m/>
    <m/>
    <m/>
    <m/>
    <m/>
    <m/>
    <m/>
    <m/>
    <m/>
    <m/>
    <m/>
    <m/>
    <m/>
    <m/>
    <m/>
    <m/>
    <m/>
    <m/>
    <m/>
    <m/>
    <m/>
    <m/>
    <m/>
    <m/>
    <m/>
    <m/>
    <m/>
    <m/>
    <m/>
    <m/>
    <m/>
    <m/>
    <m/>
    <m/>
    <m/>
    <m/>
    <m/>
    <m/>
    <m/>
    <m/>
    <m/>
    <m/>
    <m/>
    <m/>
    <m/>
    <m/>
    <m/>
    <m/>
    <m/>
    <m/>
    <m/>
    <m/>
    <m/>
    <m/>
    <m/>
    <m/>
    <m/>
    <m/>
    <m/>
    <n v="1"/>
    <n v="1"/>
    <s v="ZBHT0012"/>
    <s v="GPm82dmwr7m"/>
    <s v="Allocated"/>
    <s v="Shifted (NC_SFTD)"/>
    <s v="Nc"/>
    <d v="2026-06-04T00:00:00"/>
    <m/>
    <m/>
    <m/>
    <m/>
    <m/>
    <n v="7587"/>
    <n v="16708"/>
    <x v="0"/>
  </r>
  <r>
    <n v="465568743"/>
    <s v="NAJMA SIKANDAR INAMADAR"/>
    <s v="ONLINE"/>
    <x v="1"/>
    <n v="350"/>
    <m/>
    <m/>
    <m/>
    <n v="7028"/>
    <n v="14163"/>
    <n v="430"/>
    <n v="20841"/>
    <x v="1"/>
    <x v="1"/>
    <x v="1"/>
    <x v="5"/>
    <n v="193826"/>
    <n v="323"/>
    <n v="0"/>
    <s v="-"/>
    <s v="-"/>
    <n v="0.36895843319461685"/>
    <n v="5.1315679037570248E-2"/>
    <s v="STABLE"/>
    <s v="PAID"/>
    <s v="-"/>
    <s v="-"/>
    <m/>
    <m/>
    <m/>
    <m/>
    <s v="REPO"/>
    <s v="-"/>
    <m/>
    <s v="-"/>
    <s v="-"/>
    <s v="-"/>
    <m/>
    <n v="193826"/>
    <n v="88"/>
    <n v="67"/>
    <s v="STABLE"/>
    <m/>
    <m/>
    <m/>
    <m/>
    <s v="REGULAR"/>
    <m/>
    <m/>
    <m/>
    <m/>
    <x v="0"/>
    <x v="0"/>
    <m/>
    <m/>
    <m/>
    <m/>
    <m/>
    <m/>
    <m/>
    <m/>
    <m/>
    <m/>
    <n v="1"/>
    <m/>
    <m/>
    <m/>
    <m/>
    <m/>
    <m/>
    <m/>
    <m/>
    <m/>
    <m/>
    <m/>
    <m/>
    <m/>
    <m/>
    <m/>
    <m/>
    <m/>
    <m/>
    <m/>
    <m/>
    <m/>
    <m/>
    <m/>
    <m/>
    <m/>
    <m/>
    <m/>
    <m/>
    <m/>
    <m/>
    <m/>
    <m/>
    <m/>
    <m/>
    <m/>
    <m/>
    <m/>
    <m/>
    <m/>
    <m/>
    <m/>
    <m/>
    <m/>
    <m/>
    <m/>
    <m/>
    <m/>
    <m/>
    <m/>
    <m/>
    <m/>
    <m/>
    <m/>
    <m/>
    <m/>
    <m/>
    <m/>
    <m/>
    <m/>
    <m/>
    <m/>
    <m/>
    <m/>
    <m/>
    <m/>
    <m/>
    <m/>
    <m/>
    <m/>
    <m/>
    <m/>
    <m/>
    <m/>
    <m/>
    <m/>
    <m/>
    <s v=""/>
    <m/>
    <m/>
    <m/>
    <m/>
    <m/>
    <m/>
    <n v="1"/>
    <n v="1"/>
    <s v="ZBHT0012"/>
    <e v="#N/A"/>
    <e v="#N/A"/>
    <e v="#N/A"/>
    <e v="#N/A"/>
    <e v="#N/A"/>
    <m/>
    <m/>
    <m/>
    <m/>
    <m/>
    <n v="430"/>
    <n v="21191"/>
    <x v="1"/>
  </r>
  <r>
    <n v="466642523"/>
    <s v="DAREKAR PRITAM DATTATRAY"/>
    <m/>
    <x v="0"/>
    <m/>
    <m/>
    <m/>
    <s v="BANK STABLE 03"/>
    <n v="5986"/>
    <n v="17958"/>
    <n v="6240"/>
    <n v="23944"/>
    <x v="1"/>
    <x v="1"/>
    <x v="1"/>
    <x v="6"/>
    <n v="188547"/>
    <n v="254"/>
    <n v="0"/>
    <n v="3150"/>
    <s v="FLOW"/>
    <n v="0.28554564916235659"/>
    <n v="4.9918057100165912E-2"/>
    <s v="STABLE"/>
    <s v="PAID"/>
    <s v="RTP"/>
    <s v="-"/>
    <m/>
    <m/>
    <m/>
    <m/>
    <s v="REPO"/>
    <s v="-"/>
    <s v="SHIRUR"/>
    <s v="-"/>
    <s v="-"/>
    <s v="-"/>
    <n v="21362"/>
    <n v="188547"/>
    <n v="88"/>
    <n v="67"/>
    <s v="STABLE"/>
    <m/>
    <m/>
    <m/>
    <m/>
    <s v="REGULAR"/>
    <s v="MH12YP0854"/>
    <s v="CLASSIC 350 STEALTH BLACK"/>
    <d v="2025-08-05T00:00:00"/>
    <n v="48"/>
    <x v="0"/>
    <x v="0"/>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m/>
    <m/>
    <n v="6240"/>
    <n v="23944"/>
    <x v="1"/>
  </r>
  <r>
    <n v="464007891"/>
    <s v="SUBHASH VISHNU PATIL"/>
    <m/>
    <x v="0"/>
    <m/>
    <m/>
    <m/>
    <m/>
    <n v="8899"/>
    <n v="26667.279999999999"/>
    <n v="9479.2799999999988"/>
    <n v="35566.28"/>
    <x v="1"/>
    <x v="0"/>
    <x v="0"/>
    <x v="7"/>
    <n v="188157"/>
    <n v="610"/>
    <n v="0"/>
    <n v="3150"/>
    <s v="FLOW"/>
    <n v="0.53771786908750252"/>
    <n v="4.9814804106116335E-2"/>
    <s v="FLOW"/>
    <s v="-"/>
    <s v="OS "/>
    <s v="-"/>
    <m/>
    <m/>
    <m/>
    <m/>
    <s v="REPO"/>
    <s v="-"/>
    <s v="MAVAL"/>
    <s v="-"/>
    <s v="-"/>
    <s v="-"/>
    <n v="30427.279999999999"/>
    <n v="188157"/>
    <n v="88"/>
    <n v="98"/>
    <s v="FLOW"/>
    <m/>
    <m/>
    <m/>
    <m/>
    <s v="NPA"/>
    <s v="MH14LW0799"/>
    <s v="CLASSIC 350 DARK STEALTH BLACK"/>
    <d v="2024-09-12T00:00:00"/>
    <n v="42"/>
    <x v="0"/>
    <x v="0"/>
    <m/>
    <m/>
    <m/>
    <m/>
    <m/>
    <m/>
    <m/>
    <m/>
    <m/>
    <m/>
    <n v="1"/>
    <m/>
    <m/>
    <m/>
    <m/>
    <m/>
    <m/>
    <m/>
    <m/>
    <m/>
    <m/>
    <m/>
    <m/>
    <m/>
    <m/>
    <m/>
    <m/>
    <m/>
    <m/>
    <m/>
    <m/>
    <m/>
    <m/>
    <m/>
    <m/>
    <m/>
    <m/>
    <m/>
    <m/>
    <m/>
    <m/>
    <m/>
    <m/>
    <m/>
    <m/>
    <m/>
    <m/>
    <m/>
    <m/>
    <m/>
    <m/>
    <m/>
    <m/>
    <m/>
    <m/>
    <m/>
    <m/>
    <m/>
    <m/>
    <m/>
    <m/>
    <m/>
    <m/>
    <m/>
    <m/>
    <m/>
    <m/>
    <m/>
    <m/>
    <m/>
    <m/>
    <m/>
    <m/>
    <m/>
    <m/>
    <m/>
    <m/>
    <m/>
    <m/>
    <m/>
    <m/>
    <m/>
    <m/>
    <m/>
    <m/>
    <m/>
    <m/>
    <m/>
    <m/>
    <m/>
    <m/>
    <m/>
    <m/>
    <m/>
    <n v="1"/>
    <n v="1"/>
    <s v="ZBHT0013"/>
    <s v="BovCaMk6Oez"/>
    <s v="Allocated"/>
    <s v="Door Locked (NC_DL)"/>
    <s v="Door lock "/>
    <d v="2026-06-04T00:00:00"/>
    <m/>
    <m/>
    <m/>
    <m/>
    <m/>
    <n v="9479.2799999999988"/>
    <n v="35566.28"/>
    <x v="1"/>
  </r>
  <r>
    <n v="463274645"/>
    <s v="GOVIND VILAS THORAT"/>
    <s v="ONLINE"/>
    <x v="2"/>
    <n v="24311"/>
    <m/>
    <m/>
    <s v="CBC COLL"/>
    <n v="7682"/>
    <n v="22946"/>
    <n v="8047"/>
    <n v="6317"/>
    <x v="1"/>
    <x v="2"/>
    <x v="1"/>
    <x v="8"/>
    <n v="185359"/>
    <n v="465"/>
    <n v="3150"/>
    <n v="3150"/>
    <s v="FLOW"/>
    <n v="0.574486981071054"/>
    <n v="4.9074030061627354E-2"/>
    <s v="RB"/>
    <s v="PAID"/>
    <s v="BPTP"/>
    <s v="-"/>
    <m/>
    <m/>
    <m/>
    <m/>
    <s v="REPO"/>
    <s v="-"/>
    <s v="AMBEGAON"/>
    <s v="-"/>
    <s v="-"/>
    <s v="-"/>
    <n v="26561"/>
    <n v="185359"/>
    <n v="88"/>
    <n v="6"/>
    <s v="STABLE"/>
    <m/>
    <m/>
    <m/>
    <m/>
    <s v="NPA"/>
    <s v="MH14LQ9456"/>
    <s v="CLASSIC SIGNALS 350 MARSH GREY"/>
    <d v="2024-06-21T00:00:00"/>
    <n v="48"/>
    <x v="0"/>
    <x v="0"/>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m/>
    <m/>
    <n v="8047"/>
    <n v="30628"/>
    <x v="0"/>
  </r>
  <r>
    <n v="466166742"/>
    <s v="CHAUDHARI SIDDHESHWAR BHIMA"/>
    <m/>
    <x v="0"/>
    <m/>
    <m/>
    <m/>
    <m/>
    <n v="8001"/>
    <n v="32004"/>
    <n v="8661"/>
    <n v="40005"/>
    <x v="2"/>
    <x v="0"/>
    <x v="0"/>
    <x v="4"/>
    <n v="184910"/>
    <n v="660"/>
    <n v="0"/>
    <n v="2700"/>
    <s v="FLOW"/>
    <n v="0.75154657196852004"/>
    <n v="6.0709450620249072E-2"/>
    <s v="FLOW"/>
    <s v="-"/>
    <s v="NC"/>
    <s v="-"/>
    <m/>
    <m/>
    <m/>
    <m/>
    <s v="REPO"/>
    <s v="-"/>
    <s v="BHOSARI"/>
    <s v="-"/>
    <s v="-"/>
    <s v="-"/>
    <n v="35364"/>
    <n v="184910"/>
    <n v="116"/>
    <n v="126"/>
    <s v="FLOW"/>
    <m/>
    <m/>
    <m/>
    <m/>
    <s v="NPA"/>
    <s v="MH12YC1819"/>
    <s v="CLASSIC 350 COMMANDO SAND"/>
    <d v="2025-05-20T00:00:00"/>
    <n v="36"/>
    <x v="0"/>
    <x v="0"/>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m/>
    <m/>
    <n v="8661"/>
    <n v="40005"/>
    <x v="0"/>
  </r>
  <r>
    <n v="465673833"/>
    <s v="GANESH PANDURANG GAVHANE"/>
    <m/>
    <x v="0"/>
    <m/>
    <m/>
    <m/>
    <m/>
    <n v="6382"/>
    <n v="5908"/>
    <n v="6019"/>
    <n v="12290"/>
    <x v="0"/>
    <x v="0"/>
    <x v="0"/>
    <x v="2"/>
    <n v="177596"/>
    <n v="111"/>
    <n v="0"/>
    <n v="5726"/>
    <s v="22.05.26"/>
    <n v="0.20234386005401153"/>
    <n v="9.9597840379238092E-3"/>
    <s v="FLOW"/>
    <s v="-"/>
    <s v="PTP"/>
    <s v="-"/>
    <m/>
    <m/>
    <m/>
    <m/>
    <s v="-"/>
    <s v="-"/>
    <s v="BHOR"/>
    <s v="-"/>
    <s v="-"/>
    <s v="-"/>
    <n v="11745"/>
    <n v="177596"/>
    <n v="27"/>
    <n v="37"/>
    <s v="FLOW"/>
    <m/>
    <m/>
    <m/>
    <m/>
    <s v="REGULAR"/>
    <s v="MH12XV6230"/>
    <s v="CLASSIC 350 GUN GREY"/>
    <d v="2025-03-10T00:00:00"/>
    <n v="48"/>
    <x v="0"/>
    <x v="0"/>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m/>
    <m/>
    <n v="6019"/>
    <n v="12290"/>
    <x v="0"/>
  </r>
  <r>
    <n v="465520568"/>
    <s v="MAYURESH SANDIP TAMHANE"/>
    <m/>
    <x v="0"/>
    <m/>
    <m/>
    <m/>
    <m/>
    <n v="6464"/>
    <n v="6440"/>
    <n v="6555"/>
    <n v="12904"/>
    <x v="0"/>
    <x v="0"/>
    <x v="0"/>
    <x v="9"/>
    <n v="175797"/>
    <n v="115"/>
    <n v="0"/>
    <n v="6158"/>
    <s v="07.05.26"/>
    <n v="7.5813909849047012E-2"/>
    <n v="9.8588940883516073E-3"/>
    <s v="FLOW"/>
    <s v="-"/>
    <s v="PAID"/>
    <s v="-"/>
    <m/>
    <m/>
    <m/>
    <m/>
    <s v="-"/>
    <s v="-"/>
    <s v="RAJURI"/>
    <s v="-"/>
    <s v="-"/>
    <s v="-"/>
    <n v="12713"/>
    <n v="175797"/>
    <n v="27"/>
    <n v="37"/>
    <s v="FLOW"/>
    <m/>
    <m/>
    <m/>
    <m/>
    <s v="REGULAR"/>
    <s v="MH14ME3747"/>
    <s v="BULLET 350 BLACK GOLD"/>
    <d v="2025-02-17T00:00:00"/>
    <n v="48"/>
    <x v="0"/>
    <x v="0"/>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m/>
    <m/>
    <n v="6555"/>
    <n v="12904"/>
    <x v="0"/>
  </r>
  <r>
    <n v="459910359"/>
    <s v="BHAKTI SUNIL PATIL"/>
    <s v="ONLINE"/>
    <x v="3"/>
    <n v="11187"/>
    <m/>
    <m/>
    <m/>
    <n v="10781"/>
    <n v="10778"/>
    <n v="10980"/>
    <n v="10372"/>
    <x v="0"/>
    <x v="2"/>
    <x v="1"/>
    <x v="1"/>
    <n v="175118"/>
    <n v="202"/>
    <n v="0"/>
    <n v="2250"/>
    <s v="27.05.26"/>
    <n v="7.1060453565567755E-2"/>
    <n v="9.8208150023263007E-3"/>
    <s v="RB"/>
    <s v="PAID"/>
    <s v="PTP"/>
    <s v="-"/>
    <m/>
    <m/>
    <m/>
    <m/>
    <s v="-"/>
    <s v="-"/>
    <s v="NIGADI"/>
    <s v="-"/>
    <s v="-"/>
    <s v="-"/>
    <n v="13230"/>
    <n v="175118"/>
    <n v="27"/>
    <n v="6"/>
    <s v="STABLE"/>
    <m/>
    <m/>
    <m/>
    <m/>
    <s v="REGULAR"/>
    <s v="MH14KZ9630"/>
    <s v="SUPER METEOR 650 ASTRAL"/>
    <d v="2023-09-27T00:00:00"/>
    <n v="48"/>
    <x v="0"/>
    <x v="0"/>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m/>
    <m/>
    <n v="10980"/>
    <n v="21559"/>
    <x v="0"/>
  </r>
  <r>
    <n v="467360608"/>
    <s v="MARUTI ASHOK DEVKATE"/>
    <m/>
    <x v="0"/>
    <m/>
    <m/>
    <m/>
    <m/>
    <n v="7972"/>
    <n v="7567"/>
    <n v="7702"/>
    <n v="15539"/>
    <x v="0"/>
    <x v="0"/>
    <x v="0"/>
    <x v="7"/>
    <n v="173271"/>
    <n v="135"/>
    <n v="0"/>
    <n v="1800"/>
    <s v="-"/>
    <n v="0.19029779219592236"/>
    <n v="9.7172331586020885E-3"/>
    <s v="FLOW"/>
    <s v="-"/>
    <s v="-"/>
    <s v="-"/>
    <m/>
    <m/>
    <m/>
    <m/>
    <m/>
    <m/>
    <s v="CHANDKHED"/>
    <m/>
    <m/>
    <m/>
    <n v="9502"/>
    <n v="173271"/>
    <n v="27"/>
    <n v="37"/>
    <s v="FLOW"/>
    <m/>
    <m/>
    <m/>
    <m/>
    <s v="-"/>
    <s v="MH12YY2522"/>
    <s v="BAJAJ KTM DUKE 250"/>
    <d v="2025-11-28T00:00:00"/>
    <n v="30"/>
    <x v="1"/>
    <x v="0"/>
    <m/>
    <m/>
    <m/>
    <m/>
    <m/>
    <m/>
    <m/>
    <m/>
    <m/>
    <m/>
    <m/>
    <m/>
    <m/>
    <m/>
    <m/>
    <m/>
    <m/>
    <m/>
    <m/>
    <m/>
    <m/>
    <m/>
    <m/>
    <m/>
    <m/>
    <m/>
    <m/>
    <m/>
    <m/>
    <m/>
    <m/>
    <m/>
    <m/>
    <m/>
    <m/>
    <m/>
    <m/>
    <m/>
    <m/>
    <m/>
    <m/>
    <m/>
    <m/>
    <m/>
    <m/>
    <m/>
    <m/>
    <m/>
    <m/>
    <m/>
    <m/>
    <m/>
    <m/>
    <m/>
    <m/>
    <m/>
    <m/>
    <m/>
    <m/>
    <m/>
    <m/>
    <m/>
    <m/>
    <m/>
    <m/>
    <m/>
    <m/>
    <m/>
    <m/>
    <m/>
    <m/>
    <m/>
    <m/>
    <m/>
    <m/>
    <m/>
    <m/>
    <m/>
    <m/>
    <m/>
    <m/>
    <m/>
    <m/>
    <m/>
    <m/>
    <m/>
    <m/>
    <m/>
    <m/>
    <m/>
    <m/>
    <m/>
    <m/>
    <m/>
    <n v="0"/>
    <s v=""/>
    <s v="ZBHT0013"/>
    <s v="GPe8pTwbO7"/>
    <s v="Allocated"/>
    <m/>
    <m/>
    <m/>
    <m/>
    <m/>
    <m/>
    <m/>
    <m/>
    <n v="7702"/>
    <n v="15539"/>
    <x v="0"/>
  </r>
  <r>
    <n v="465207517"/>
    <s v="BABURAV FAKIRA SHINDE"/>
    <m/>
    <x v="0"/>
    <m/>
    <m/>
    <m/>
    <m/>
    <n v="6415"/>
    <n v="6402"/>
    <n v="6561"/>
    <n v="12817"/>
    <x v="0"/>
    <x v="0"/>
    <x v="0"/>
    <x v="10"/>
    <n v="169261"/>
    <n v="159"/>
    <n v="0"/>
    <n v="3145"/>
    <s v="30.05.26"/>
    <n v="0.16718207914310987"/>
    <n v="9.4923478346529318E-3"/>
    <s v="FLOW"/>
    <s v="-"/>
    <s v="PTP"/>
    <s v="-"/>
    <m/>
    <m/>
    <m/>
    <m/>
    <s v="-"/>
    <s v="-"/>
    <s v="RAJGURU NAGAR"/>
    <s v="-"/>
    <s v="-"/>
    <s v="-"/>
    <n v="9706"/>
    <n v="169261"/>
    <n v="27"/>
    <n v="37"/>
    <s v="FLOW"/>
    <m/>
    <m/>
    <m/>
    <m/>
    <s v="REGULAR"/>
    <s v="MH14MB9254"/>
    <s v="CLASSIC 350 MADRAS RED"/>
    <d v="2025-01-13T00:00:00"/>
    <n v="48"/>
    <x v="0"/>
    <x v="0"/>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m/>
    <m/>
    <n v="6561"/>
    <n v="12817"/>
    <x v="0"/>
  </r>
  <r>
    <n v="464516849"/>
    <s v="MAYUR MURLIDHAR SABALE"/>
    <m/>
    <x v="0"/>
    <m/>
    <m/>
    <m/>
    <m/>
    <n v="6580"/>
    <n v="6275"/>
    <n v="6422"/>
    <n v="12855"/>
    <x v="0"/>
    <x v="0"/>
    <x v="0"/>
    <x v="9"/>
    <n v="168260"/>
    <n v="147"/>
    <n v="0"/>
    <n v="3583"/>
    <s v="26.05.26"/>
    <n v="7.2563516278438475E-2"/>
    <n v="9.4362106253578926E-3"/>
    <s v="FLOW"/>
    <s v="-"/>
    <s v="PTP"/>
    <s v="-"/>
    <m/>
    <m/>
    <m/>
    <m/>
    <s v="-"/>
    <s v="-"/>
    <s v="OTUR"/>
    <s v="-"/>
    <s v="-"/>
    <s v="-"/>
    <n v="10005"/>
    <n v="168260"/>
    <n v="27"/>
    <n v="37"/>
    <s v="FLOW"/>
    <m/>
    <m/>
    <m/>
    <m/>
    <s v="REGULAR"/>
    <s v="MH14LZ1972"/>
    <s v="CLASSIC 350 STEALTH BLACK"/>
    <d v="2024-10-31T00:00:00"/>
    <n v="48"/>
    <x v="0"/>
    <x v="0"/>
    <m/>
    <m/>
    <m/>
    <m/>
    <m/>
    <m/>
    <m/>
    <m/>
    <m/>
    <m/>
    <m/>
    <m/>
    <m/>
    <m/>
    <m/>
    <m/>
    <m/>
    <m/>
    <m/>
    <m/>
    <m/>
    <m/>
    <m/>
    <m/>
    <m/>
    <m/>
    <m/>
    <m/>
    <n v="1"/>
    <m/>
    <m/>
    <m/>
    <m/>
    <m/>
    <m/>
    <m/>
    <m/>
    <m/>
    <m/>
    <m/>
    <m/>
    <m/>
    <m/>
    <m/>
    <m/>
    <m/>
    <m/>
    <m/>
    <m/>
    <m/>
    <m/>
    <m/>
    <m/>
    <m/>
    <m/>
    <m/>
    <m/>
    <m/>
    <m/>
    <m/>
    <m/>
    <m/>
    <m/>
    <m/>
    <m/>
    <m/>
    <m/>
    <m/>
    <m/>
    <m/>
    <m/>
    <m/>
    <m/>
    <m/>
    <m/>
    <m/>
    <m/>
    <m/>
    <m/>
    <m/>
    <m/>
    <m/>
    <m/>
    <m/>
    <m/>
    <m/>
    <m/>
    <m/>
    <m/>
    <m/>
    <m/>
    <m/>
    <m/>
    <m/>
    <n v="1"/>
    <n v="1"/>
    <s v="ZBHT0021"/>
    <s v="B6Yf1KFXPim"/>
    <s v="Allocated"/>
    <e v="#N/A"/>
    <e v="#N/A"/>
    <e v="#N/A"/>
    <m/>
    <m/>
    <m/>
    <m/>
    <m/>
    <n v="6422"/>
    <n v="12855"/>
    <x v="0"/>
  </r>
  <r>
    <n v="466483159"/>
    <s v="AKASH KALURAM DHOTRE"/>
    <m/>
    <x v="0"/>
    <m/>
    <m/>
    <m/>
    <m/>
    <n v="7218"/>
    <n v="21653"/>
    <n v="7750"/>
    <n v="28871"/>
    <x v="1"/>
    <x v="0"/>
    <x v="0"/>
    <x v="1"/>
    <n v="168058"/>
    <n v="533"/>
    <n v="0"/>
    <n v="4494"/>
    <s v="FLOW"/>
    <n v="0.28347521881625842"/>
    <n v="4.4493568394828251E-2"/>
    <s v="FLOW"/>
    <s v="-"/>
    <s v="PTP"/>
    <s v="-"/>
    <m/>
    <m/>
    <m/>
    <m/>
    <s v="REPO"/>
    <s v="-"/>
    <s v="YAMUNA NAGAR"/>
    <s v="-"/>
    <s v="-"/>
    <s v="-"/>
    <n v="26680"/>
    <n v="168058"/>
    <n v="88"/>
    <n v="98"/>
    <s v="FLOW"/>
    <m/>
    <m/>
    <m/>
    <m/>
    <s v="REGULAR"/>
    <s v="MH14MM8940"/>
    <s v="BULLET 350 BATTALION BLACK"/>
    <d v="2025-07-09T00:00:00"/>
    <n v="36"/>
    <x v="0"/>
    <x v="0"/>
    <m/>
    <n v="1"/>
    <m/>
    <m/>
    <m/>
    <m/>
    <m/>
    <n v="1"/>
    <m/>
    <m/>
    <m/>
    <m/>
    <m/>
    <n v="1"/>
    <m/>
    <m/>
    <m/>
    <m/>
    <m/>
    <m/>
    <m/>
    <m/>
    <m/>
    <m/>
    <m/>
    <m/>
    <m/>
    <m/>
    <n v="1"/>
    <m/>
    <m/>
    <m/>
    <m/>
    <m/>
    <m/>
    <m/>
    <m/>
    <m/>
    <m/>
    <m/>
    <m/>
    <m/>
    <m/>
    <m/>
    <m/>
    <m/>
    <m/>
    <m/>
    <m/>
    <m/>
    <m/>
    <m/>
    <m/>
    <m/>
    <m/>
    <m/>
    <m/>
    <m/>
    <m/>
    <m/>
    <m/>
    <m/>
    <m/>
    <m/>
    <m/>
    <m/>
    <m/>
    <m/>
    <m/>
    <m/>
    <m/>
    <m/>
    <m/>
    <m/>
    <m/>
    <m/>
    <m/>
    <m/>
    <m/>
    <m/>
    <m/>
    <m/>
    <m/>
    <m/>
    <m/>
    <m/>
    <m/>
    <m/>
    <m/>
    <m/>
    <m/>
    <m/>
    <m/>
    <m/>
    <n v="4"/>
    <n v="1"/>
    <s v="ZBHT0011"/>
    <s v="B6cAs5otJwCz"/>
    <s v="Allocated"/>
    <s v="Promise To Pay (PTP)"/>
    <s v="Visit cm residence address CAVNA cm continuously make the fals PTP sd may payment is coming with in two days "/>
    <d v="2026-06-08T00:00:00"/>
    <m/>
    <m/>
    <m/>
    <m/>
    <m/>
    <n v="7750"/>
    <n v="28871"/>
    <x v="1"/>
  </r>
  <r>
    <n v="464104095"/>
    <s v="SHABANA MUKADDAS SHAIKH"/>
    <m/>
    <x v="0"/>
    <m/>
    <m/>
    <m/>
    <m/>
    <n v="6661"/>
    <n v="6661"/>
    <n v="6741"/>
    <n v="13322"/>
    <x v="0"/>
    <x v="0"/>
    <x v="0"/>
    <x v="10"/>
    <n v="167112"/>
    <n v="80"/>
    <n v="0"/>
    <n v="900"/>
    <s v="-"/>
    <n v="0.16505947388803904"/>
    <n v="9.3718294902223227E-3"/>
    <s v="FLOW"/>
    <s v="-"/>
    <s v="-"/>
    <s v="-"/>
    <m/>
    <m/>
    <m/>
    <m/>
    <m/>
    <m/>
    <s v="MAHALUNGE"/>
    <m/>
    <m/>
    <m/>
    <n v="7641"/>
    <n v="167112"/>
    <n v="27"/>
    <n v="37"/>
    <s v="FLOW"/>
    <m/>
    <m/>
    <m/>
    <m/>
    <s v="-"/>
    <s v="MH14LV5766"/>
    <s v="JAWA"/>
    <d v="2024-09-24T00:00:00"/>
    <n v="48"/>
    <x v="1"/>
    <x v="0"/>
    <m/>
    <m/>
    <m/>
    <m/>
    <m/>
    <m/>
    <m/>
    <m/>
    <m/>
    <m/>
    <m/>
    <m/>
    <m/>
    <m/>
    <m/>
    <m/>
    <m/>
    <m/>
    <m/>
    <m/>
    <m/>
    <m/>
    <m/>
    <m/>
    <m/>
    <m/>
    <m/>
    <m/>
    <m/>
    <m/>
    <m/>
    <m/>
    <m/>
    <m/>
    <m/>
    <m/>
    <m/>
    <m/>
    <m/>
    <m/>
    <m/>
    <m/>
    <m/>
    <m/>
    <m/>
    <m/>
    <m/>
    <m/>
    <m/>
    <m/>
    <m/>
    <m/>
    <m/>
    <m/>
    <m/>
    <m/>
    <m/>
    <m/>
    <m/>
    <m/>
    <m/>
    <m/>
    <m/>
    <m/>
    <m/>
    <m/>
    <m/>
    <m/>
    <m/>
    <m/>
    <m/>
    <m/>
    <m/>
    <m/>
    <m/>
    <m/>
    <m/>
    <m/>
    <m/>
    <m/>
    <m/>
    <m/>
    <m/>
    <m/>
    <m/>
    <m/>
    <m/>
    <m/>
    <m/>
    <m/>
    <m/>
    <m/>
    <m/>
    <m/>
    <n v="0"/>
    <s v=""/>
    <s v="ZBHT0010"/>
    <s v="GPPQLhtOG1"/>
    <s v="Allocated"/>
    <m/>
    <m/>
    <m/>
    <m/>
    <m/>
    <m/>
    <m/>
    <m/>
    <n v="6741"/>
    <n v="13322"/>
    <x v="0"/>
  </r>
  <r>
    <n v="464712154"/>
    <s v="SONALI PRAMOD ADAGALE"/>
    <m/>
    <x v="0"/>
    <m/>
    <m/>
    <m/>
    <m/>
    <n v="6512"/>
    <n v="6463"/>
    <n v="6623"/>
    <n v="12975"/>
    <x v="0"/>
    <x v="0"/>
    <x v="0"/>
    <x v="11"/>
    <n v="167026"/>
    <n v="160"/>
    <n v="0"/>
    <n v="6270"/>
    <s v="-"/>
    <n v="0.17002080079180307"/>
    <n v="9.3670065131999727E-3"/>
    <s v="FLOW"/>
    <s v="-"/>
    <s v="-"/>
    <s v="-"/>
    <m/>
    <m/>
    <m/>
    <m/>
    <m/>
    <m/>
    <s v="KHADKI"/>
    <m/>
    <m/>
    <m/>
    <n v="12893"/>
    <n v="167026"/>
    <n v="27"/>
    <n v="37"/>
    <s v="FLOW"/>
    <m/>
    <m/>
    <m/>
    <m/>
    <s v="-"/>
    <s v="MH12XL4258"/>
    <s v="BULLET 350 BLACK GOLD"/>
    <d v="2024-11-18T00:00:00"/>
    <n v="48"/>
    <x v="1"/>
    <x v="0"/>
    <m/>
    <m/>
    <m/>
    <m/>
    <m/>
    <m/>
    <m/>
    <m/>
    <m/>
    <m/>
    <m/>
    <m/>
    <m/>
    <m/>
    <m/>
    <m/>
    <m/>
    <m/>
    <m/>
    <m/>
    <m/>
    <m/>
    <m/>
    <m/>
    <m/>
    <m/>
    <m/>
    <m/>
    <m/>
    <m/>
    <m/>
    <m/>
    <m/>
    <m/>
    <n v="1"/>
    <m/>
    <m/>
    <m/>
    <m/>
    <m/>
    <m/>
    <m/>
    <m/>
    <m/>
    <m/>
    <m/>
    <m/>
    <m/>
    <m/>
    <m/>
    <m/>
    <m/>
    <m/>
    <m/>
    <m/>
    <m/>
    <m/>
    <m/>
    <m/>
    <m/>
    <m/>
    <m/>
    <m/>
    <m/>
    <m/>
    <m/>
    <m/>
    <m/>
    <m/>
    <m/>
    <m/>
    <m/>
    <m/>
    <m/>
    <m/>
    <m/>
    <m/>
    <m/>
    <m/>
    <m/>
    <m/>
    <m/>
    <m/>
    <m/>
    <m/>
    <m/>
    <m/>
    <m/>
    <m/>
    <m/>
    <m/>
    <m/>
    <m/>
    <m/>
    <n v="1"/>
    <n v="1"/>
    <s v="DUWT0023"/>
    <s v="GoBz6zN6iwm"/>
    <s v="Allocated"/>
    <m/>
    <m/>
    <m/>
    <m/>
    <m/>
    <m/>
    <m/>
    <m/>
    <n v="6623"/>
    <n v="12975"/>
    <x v="0"/>
  </r>
  <r>
    <n v="463411381"/>
    <s v="MINA BABASAHEB PANDURE"/>
    <s v="COLLECT"/>
    <x v="4"/>
    <n v="7000"/>
    <m/>
    <m/>
    <m/>
    <n v="6741"/>
    <n v="26312"/>
    <n v="7611"/>
    <n v="26053"/>
    <x v="2"/>
    <x v="1"/>
    <x v="1"/>
    <x v="1"/>
    <n v="166956"/>
    <n v="1522"/>
    <n v="0"/>
    <n v="6296"/>
    <s v="05.05.26"/>
    <n v="0.34440431890392637"/>
    <n v="5.4814812815717401E-2"/>
    <s v="STABLE"/>
    <s v="PAID"/>
    <s v="PAID"/>
    <s v="-"/>
    <m/>
    <m/>
    <m/>
    <m/>
    <s v="REPO"/>
    <s v="-"/>
    <s v="CHIKHALI"/>
    <s v="-"/>
    <s v="-"/>
    <s v="-"/>
    <n v="34130"/>
    <n v="166956"/>
    <n v="116"/>
    <n v="98"/>
    <s v="STABLE"/>
    <m/>
    <m/>
    <m/>
    <m/>
    <s v="NPA"/>
    <s v="MH14LR7021"/>
    <s v="CLASSIC 350 DARK STEALTH BLACK"/>
    <d v="2024-07-06T00:00:00"/>
    <n v="48"/>
    <x v="0"/>
    <x v="0"/>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m/>
    <m/>
    <n v="7611"/>
    <n v="33053"/>
    <x v="0"/>
  </r>
  <r>
    <n v="462452555"/>
    <s v="RISHIKESH MANIKRAV KALE"/>
    <m/>
    <x v="0"/>
    <m/>
    <m/>
    <m/>
    <m/>
    <n v="8055"/>
    <n v="7035"/>
    <n v="7174"/>
    <n v="15090"/>
    <x v="0"/>
    <x v="0"/>
    <x v="0"/>
    <x v="1"/>
    <n v="164668"/>
    <n v="139"/>
    <n v="0"/>
    <n v="5940"/>
    <s v="19.05.26"/>
    <n v="6.6819988623299215E-2"/>
    <n v="9.2347672129824872E-3"/>
    <s v="FLOW"/>
    <s v="-"/>
    <s v="PAID"/>
    <s v="-"/>
    <m/>
    <m/>
    <m/>
    <m/>
    <s v="-"/>
    <s v="-"/>
    <s v="YAMUNA NAGAR"/>
    <s v="-"/>
    <s v="-"/>
    <s v="-"/>
    <n v="13114"/>
    <n v="164668"/>
    <n v="27"/>
    <n v="37"/>
    <s v="FLOW"/>
    <m/>
    <m/>
    <m/>
    <m/>
    <s v="REGULAR"/>
    <s v="MH50XO2"/>
    <s v="CONTINENTAL GT650 MISTER CLEAN"/>
    <d v="2024-04-04T00:00:00"/>
    <n v="48"/>
    <x v="0"/>
    <x v="0"/>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m/>
    <m/>
    <n v="7174"/>
    <n v="15090"/>
    <x v="0"/>
  </r>
  <r>
    <n v="465042758"/>
    <s v="AKASH DNYANESHWAR OZARKAR"/>
    <m/>
    <x v="0"/>
    <m/>
    <m/>
    <m/>
    <m/>
    <n v="6230"/>
    <n v="5894"/>
    <n v="6019"/>
    <n v="12124"/>
    <x v="0"/>
    <x v="0"/>
    <x v="0"/>
    <x v="12"/>
    <n v="160705"/>
    <n v="125"/>
    <n v="0"/>
    <n v="1800"/>
    <s v="17.05.26"/>
    <n v="0.15881397657073601"/>
    <n v="9.012517702057174E-3"/>
    <s v="FLOW"/>
    <s v="-"/>
    <s v="PAID"/>
    <s v="-"/>
    <m/>
    <m/>
    <m/>
    <m/>
    <s v="-"/>
    <s v="-"/>
    <s v="PIRANGUT"/>
    <s v="-"/>
    <s v="-"/>
    <s v="-"/>
    <n v="7819"/>
    <n v="160705"/>
    <n v="27"/>
    <n v="37"/>
    <s v="FLOW"/>
    <m/>
    <m/>
    <m/>
    <m/>
    <s v="REGULAR"/>
    <s v="MH12XU4443"/>
    <s v="JAWA 42 FJ DUAL AURORA GREEN MATTE"/>
    <d v="2024-12-26T00:00:00"/>
    <n v="48"/>
    <x v="0"/>
    <x v="0"/>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m/>
    <m/>
    <n v="6019"/>
    <n v="12124"/>
    <x v="0"/>
  </r>
  <r>
    <n v="466953270"/>
    <s v="NEEL DEEPAK BENDBHAR"/>
    <m/>
    <x v="0"/>
    <m/>
    <m/>
    <m/>
    <m/>
    <n v="5286"/>
    <n v="5177"/>
    <n v="5289"/>
    <n v="10463"/>
    <x v="0"/>
    <x v="0"/>
    <x v="0"/>
    <x v="1"/>
    <n v="160657"/>
    <n v="112"/>
    <n v="0"/>
    <n v="2250"/>
    <s v="18.05.26"/>
    <n v="6.5192380500482067E-2"/>
    <n v="9.0098258079051637E-3"/>
    <s v="FLOW"/>
    <s v="-"/>
    <s v="PAID"/>
    <s v="-"/>
    <m/>
    <m/>
    <m/>
    <m/>
    <s v="-"/>
    <s v="-"/>
    <s v="CHINCHWAD"/>
    <s v="-"/>
    <s v="-"/>
    <s v="-"/>
    <n v="7539"/>
    <n v="160657"/>
    <n v="27"/>
    <n v="37"/>
    <s v="FLOW"/>
    <m/>
    <m/>
    <m/>
    <m/>
    <s v="REGULAR"/>
    <s v="MH14MR4870"/>
    <s v="BULLET 350 BATTALION BLACK"/>
    <d v="2025-09-26T00:00:00"/>
    <n v="48"/>
    <x v="0"/>
    <x v="0"/>
    <m/>
    <m/>
    <m/>
    <m/>
    <m/>
    <m/>
    <m/>
    <m/>
    <m/>
    <m/>
    <n v="1"/>
    <m/>
    <m/>
    <m/>
    <m/>
    <m/>
    <m/>
    <m/>
    <m/>
    <m/>
    <m/>
    <m/>
    <n v="1"/>
    <m/>
    <m/>
    <m/>
    <m/>
    <m/>
    <m/>
    <m/>
    <m/>
    <m/>
    <m/>
    <m/>
    <m/>
    <m/>
    <m/>
    <m/>
    <m/>
    <m/>
    <m/>
    <m/>
    <m/>
    <m/>
    <m/>
    <m/>
    <m/>
    <m/>
    <m/>
    <m/>
    <m/>
    <m/>
    <m/>
    <m/>
    <m/>
    <m/>
    <m/>
    <m/>
    <m/>
    <m/>
    <m/>
    <m/>
    <m/>
    <m/>
    <m/>
    <m/>
    <m/>
    <m/>
    <m/>
    <m/>
    <m/>
    <m/>
    <m/>
    <m/>
    <m/>
    <m/>
    <m/>
    <m/>
    <m/>
    <m/>
    <m/>
    <m/>
    <m/>
    <m/>
    <m/>
    <m/>
    <m/>
    <m/>
    <m/>
    <m/>
    <m/>
    <m/>
    <m/>
    <m/>
    <n v="2"/>
    <n v="1"/>
    <s v="ZBHT0011"/>
    <s v="koQwLFmOjEc"/>
    <s v="Allocated"/>
    <s v="Promise To Pay (PTP)"/>
    <s v="Visit cm residence address cm meet make the ptp on  after 15th"/>
    <d v="2026-06-15T00:00:00"/>
    <m/>
    <m/>
    <m/>
    <m/>
    <m/>
    <n v="5289"/>
    <n v="10463"/>
    <x v="0"/>
  </r>
  <r>
    <n v="462353603"/>
    <s v="NACHIKETH M DESAI"/>
    <m/>
    <x v="0"/>
    <m/>
    <m/>
    <m/>
    <m/>
    <n v="7819"/>
    <n v="7492.44"/>
    <n v="7609.44"/>
    <n v="15311.439999999999"/>
    <x v="0"/>
    <x v="0"/>
    <x v="0"/>
    <x v="12"/>
    <n v="160069"/>
    <n v="117"/>
    <n v="0"/>
    <n v="2700"/>
    <s v="-"/>
    <n v="0.15818546041318654"/>
    <n v="8.9768501045430441E-3"/>
    <s v="FLOW"/>
    <s v="-"/>
    <s v="-"/>
    <s v="-"/>
    <m/>
    <m/>
    <m/>
    <m/>
    <m/>
    <m/>
    <s v="HINJEWADI"/>
    <m/>
    <m/>
    <m/>
    <n v="10309.44"/>
    <n v="160069"/>
    <n v="27"/>
    <n v="37"/>
    <s v="FLOW"/>
    <m/>
    <m/>
    <m/>
    <m/>
    <s v="-"/>
    <s v="MH14LM2334"/>
    <s v="TRIUMPH SPEED 400"/>
    <d v="2024-03-26T00:00:00"/>
    <n v="48"/>
    <x v="1"/>
    <x v="0"/>
    <m/>
    <m/>
    <m/>
    <m/>
    <m/>
    <m/>
    <m/>
    <m/>
    <m/>
    <m/>
    <m/>
    <m/>
    <m/>
    <m/>
    <m/>
    <m/>
    <m/>
    <m/>
    <m/>
    <m/>
    <m/>
    <m/>
    <m/>
    <m/>
    <m/>
    <m/>
    <m/>
    <m/>
    <m/>
    <m/>
    <m/>
    <m/>
    <m/>
    <m/>
    <m/>
    <m/>
    <m/>
    <m/>
    <m/>
    <m/>
    <m/>
    <m/>
    <m/>
    <m/>
    <m/>
    <m/>
    <m/>
    <m/>
    <m/>
    <m/>
    <m/>
    <m/>
    <m/>
    <m/>
    <m/>
    <m/>
    <m/>
    <m/>
    <m/>
    <m/>
    <m/>
    <m/>
    <m/>
    <m/>
    <m/>
    <m/>
    <m/>
    <m/>
    <m/>
    <m/>
    <m/>
    <m/>
    <m/>
    <m/>
    <m/>
    <m/>
    <m/>
    <m/>
    <m/>
    <m/>
    <m/>
    <m/>
    <m/>
    <m/>
    <m/>
    <m/>
    <m/>
    <m/>
    <m/>
    <m/>
    <m/>
    <m/>
    <m/>
    <m/>
    <n v="0"/>
    <s v=""/>
    <s v="DUWT0030"/>
    <e v="#N/A"/>
    <e v="#N/A"/>
    <m/>
    <m/>
    <m/>
    <m/>
    <m/>
    <m/>
    <m/>
    <m/>
    <n v="7609.44"/>
    <n v="15311.439999999999"/>
    <x v="2"/>
  </r>
  <r>
    <n v="464088878"/>
    <s v="LALITA RAMDAS SURYAVANSHI"/>
    <m/>
    <x v="0"/>
    <m/>
    <m/>
    <m/>
    <m/>
    <n v="6045"/>
    <n v="17219"/>
    <n v="5509"/>
    <n v="23264"/>
    <x v="1"/>
    <x v="0"/>
    <x v="0"/>
    <x v="6"/>
    <n v="155641"/>
    <n v="380"/>
    <n v="0"/>
    <n v="1800"/>
    <s v="FLOW"/>
    <n v="0.23571104489214009"/>
    <n v="4.1206151915049949E-2"/>
    <s v="FLOW"/>
    <s v="-"/>
    <s v="RTP"/>
    <s v="-"/>
    <m/>
    <m/>
    <m/>
    <m/>
    <s v="REPO"/>
    <s v="-"/>
    <s v="SHIKRAPUR"/>
    <s v="-"/>
    <s v="-"/>
    <s v="-"/>
    <n v="19399"/>
    <n v="155641"/>
    <n v="88"/>
    <n v="98"/>
    <s v="FLOW"/>
    <m/>
    <m/>
    <m/>
    <m/>
    <s v="REGULAR"/>
    <s v="MH12XF0103"/>
    <s v="BULLET 350 THE STANDARD BLACK"/>
    <d v="2024-09-23T00:00:00"/>
    <n v="48"/>
    <x v="0"/>
    <x v="0"/>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m/>
    <m/>
    <n v="5509"/>
    <n v="23264"/>
    <x v="1"/>
  </r>
  <r>
    <n v="466843453"/>
    <s v="OMKAR SUNIL KUMBHAR"/>
    <m/>
    <x v="0"/>
    <m/>
    <m/>
    <m/>
    <m/>
    <n v="6379"/>
    <n v="5460.23"/>
    <n v="5560.23"/>
    <n v="11839.23"/>
    <x v="0"/>
    <x v="0"/>
    <x v="0"/>
    <x v="11"/>
    <n v="153930"/>
    <n v="100"/>
    <n v="0"/>
    <n v="2700"/>
    <s v="29.05.26"/>
    <n v="0.15668998758206654"/>
    <n v="8.6325680587266158E-3"/>
    <s v="FLOW"/>
    <s v="-"/>
    <s v="MPTP"/>
    <s v="-"/>
    <m/>
    <m/>
    <m/>
    <m/>
    <s v="-"/>
    <s v="-"/>
    <s v="PASHAN"/>
    <s v="-"/>
    <s v="-"/>
    <s v="-"/>
    <n v="8260.23"/>
    <n v="153930"/>
    <n v="27"/>
    <n v="37"/>
    <s v="FLOW"/>
    <m/>
    <m/>
    <m/>
    <m/>
    <s v="REGULAR"/>
    <s v="MH12YP2925"/>
    <s v="BULLET 350 BATTALION BLACK"/>
    <d v="2025-09-09T00:00:00"/>
    <n v="36"/>
    <x v="0"/>
    <x v="0"/>
    <m/>
    <m/>
    <m/>
    <m/>
    <m/>
    <m/>
    <m/>
    <m/>
    <m/>
    <m/>
    <n v="1"/>
    <m/>
    <m/>
    <m/>
    <m/>
    <m/>
    <m/>
    <m/>
    <m/>
    <m/>
    <m/>
    <m/>
    <m/>
    <m/>
    <m/>
    <m/>
    <m/>
    <m/>
    <n v="1"/>
    <m/>
    <m/>
    <m/>
    <m/>
    <m/>
    <m/>
    <m/>
    <m/>
    <m/>
    <m/>
    <m/>
    <m/>
    <m/>
    <m/>
    <m/>
    <m/>
    <m/>
    <m/>
    <m/>
    <m/>
    <m/>
    <m/>
    <m/>
    <m/>
    <m/>
    <m/>
    <m/>
    <m/>
    <m/>
    <m/>
    <m/>
    <m/>
    <m/>
    <m/>
    <m/>
    <m/>
    <m/>
    <m/>
    <m/>
    <m/>
    <m/>
    <m/>
    <m/>
    <m/>
    <m/>
    <m/>
    <m/>
    <m/>
    <m/>
    <m/>
    <m/>
    <m/>
    <m/>
    <m/>
    <m/>
    <m/>
    <m/>
    <m/>
    <m/>
    <m/>
    <m/>
    <m/>
    <m/>
    <m/>
    <m/>
    <n v="2"/>
    <n v="1"/>
    <s v="DUWT0023"/>
    <s v="kPkA3feZ5i7"/>
    <s v="Allocated"/>
    <s v="Shifted (NC_SFTD)"/>
    <s v="Customer left job "/>
    <d v="2026-06-04T00:00:00"/>
    <m/>
    <m/>
    <m/>
    <m/>
    <m/>
    <n v="5560.23"/>
    <n v="11839.23"/>
    <x v="0"/>
  </r>
  <r>
    <n v="461739127"/>
    <s v="SANJAY SUKHDEV PAWAR"/>
    <m/>
    <x v="0"/>
    <m/>
    <m/>
    <m/>
    <m/>
    <n v="7184"/>
    <n v="28732"/>
    <n v="7818"/>
    <n v="35916"/>
    <x v="2"/>
    <x v="0"/>
    <x v="0"/>
    <x v="1"/>
    <n v="153415"/>
    <n v="638"/>
    <n v="0"/>
    <n v="3561"/>
    <s v="FLOW"/>
    <n v="0.31647133726638077"/>
    <n v="5.0369046384216708E-2"/>
    <s v="FLOW"/>
    <s v="-"/>
    <s v="NRTP"/>
    <s v="-"/>
    <m/>
    <m/>
    <m/>
    <m/>
    <s v="REPO"/>
    <s v="-"/>
    <s v="CHINCHWAD"/>
    <s v="-"/>
    <s v="-"/>
    <s v="-"/>
    <n v="32931"/>
    <n v="153415"/>
    <n v="116"/>
    <n v="126"/>
    <s v="FLOW"/>
    <m/>
    <m/>
    <m/>
    <m/>
    <s v="NPA"/>
    <s v="MH14LH4492"/>
    <s v="CLASSIC 350 DARK STEALTH BLACK"/>
    <d v="2024-01-31T00:00:00"/>
    <n v="48"/>
    <x v="0"/>
    <x v="0"/>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m/>
    <m/>
    <n v="7818"/>
    <n v="35916"/>
    <x v="0"/>
  </r>
  <r>
    <n v="464735800"/>
    <s v="SHUBHAM RAGHUNATH KATE"/>
    <m/>
    <x v="0"/>
    <m/>
    <m/>
    <m/>
    <m/>
    <n v="5381"/>
    <n v="32286"/>
    <n v="6609"/>
    <n v="37667"/>
    <x v="3"/>
    <x v="0"/>
    <x v="0"/>
    <x v="0"/>
    <n v="151395"/>
    <n v="1228"/>
    <n v="0"/>
    <n v="2700"/>
    <s v="-"/>
    <n v="0.56375186651225662"/>
    <n v="6.3596749618204218E-2"/>
    <s v="FLOW"/>
    <s v="-"/>
    <s v="-"/>
    <s v="-"/>
    <m/>
    <m/>
    <m/>
    <m/>
    <s v="REPO"/>
    <s v="-"/>
    <s v="PARVATI PAYTHA"/>
    <s v="-"/>
    <s v="-"/>
    <s v="-"/>
    <n v="36214"/>
    <n v="151395"/>
    <n v="178"/>
    <n v="188"/>
    <s v="FLOW"/>
    <m/>
    <m/>
    <m/>
    <m/>
    <s v="NPA"/>
    <s v="MH12XL5399"/>
    <s v="YAMAHA R15 V4"/>
    <d v="2024-11-21T00:00:00"/>
    <n v="48"/>
    <x v="0"/>
    <x v="0"/>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m/>
    <m/>
    <n v="6609"/>
    <n v="37667"/>
    <x v="0"/>
  </r>
  <r>
    <n v="463487908"/>
    <s v="ZAID BABAMIYA PATHAN"/>
    <m/>
    <x v="0"/>
    <m/>
    <m/>
    <m/>
    <m/>
    <n v="6694"/>
    <n v="6591"/>
    <n v="6694"/>
    <n v="13285"/>
    <x v="0"/>
    <x v="0"/>
    <x v="0"/>
    <x v="1"/>
    <n v="150956"/>
    <n v="103"/>
    <n v="0"/>
    <n v="0"/>
    <s v="-"/>
    <n v="6.1255849361252675E-2"/>
    <n v="8.4657827835583378E-3"/>
    <s v="FLOW"/>
    <s v="-"/>
    <s v="-"/>
    <s v="-"/>
    <m/>
    <m/>
    <m/>
    <m/>
    <m/>
    <m/>
    <s v="CHIKHALI"/>
    <m/>
    <m/>
    <m/>
    <n v="6694"/>
    <n v="150956"/>
    <n v="27"/>
    <n v="37"/>
    <s v="FLOW"/>
    <m/>
    <m/>
    <m/>
    <m/>
    <s v="-"/>
    <s v="MH14LR5217"/>
    <s v="CLASSIC 350 CHROME BRONZE"/>
    <d v="2024-07-16T00:00:00"/>
    <n v="48"/>
    <x v="1"/>
    <x v="0"/>
    <m/>
    <m/>
    <m/>
    <m/>
    <m/>
    <m/>
    <m/>
    <m/>
    <m/>
    <m/>
    <m/>
    <m/>
    <m/>
    <m/>
    <m/>
    <m/>
    <m/>
    <m/>
    <m/>
    <m/>
    <m/>
    <m/>
    <m/>
    <m/>
    <m/>
    <m/>
    <m/>
    <m/>
    <m/>
    <m/>
    <m/>
    <m/>
    <m/>
    <m/>
    <m/>
    <m/>
    <m/>
    <m/>
    <m/>
    <m/>
    <m/>
    <m/>
    <m/>
    <m/>
    <m/>
    <m/>
    <m/>
    <m/>
    <m/>
    <m/>
    <m/>
    <m/>
    <m/>
    <m/>
    <m/>
    <m/>
    <m/>
    <m/>
    <m/>
    <m/>
    <m/>
    <m/>
    <m/>
    <m/>
    <m/>
    <m/>
    <m/>
    <m/>
    <m/>
    <m/>
    <m/>
    <m/>
    <m/>
    <m/>
    <m/>
    <m/>
    <m/>
    <m/>
    <m/>
    <m/>
    <m/>
    <m/>
    <m/>
    <m/>
    <m/>
    <m/>
    <m/>
    <m/>
    <m/>
    <m/>
    <m/>
    <m/>
    <m/>
    <m/>
    <n v="0"/>
    <s v=""/>
    <s v="ZBHT0011"/>
    <e v="#N/A"/>
    <e v="#N/A"/>
    <m/>
    <m/>
    <m/>
    <m/>
    <m/>
    <m/>
    <m/>
    <m/>
    <n v="6694"/>
    <n v="13285"/>
    <x v="2"/>
  </r>
  <r>
    <n v="467118039"/>
    <s v="LAXMI DINESH PAWAR"/>
    <m/>
    <x v="0"/>
    <m/>
    <m/>
    <m/>
    <m/>
    <n v="5471"/>
    <n v="32826"/>
    <n v="6635"/>
    <n v="38297"/>
    <x v="3"/>
    <x v="0"/>
    <x v="0"/>
    <x v="6"/>
    <n v="150163"/>
    <n v="1164"/>
    <n v="0"/>
    <n v="2700"/>
    <s v="FLOW"/>
    <n v="0.30530925770424877"/>
    <n v="6.3079221327774368E-2"/>
    <s v="FLOW"/>
    <s v="-"/>
    <s v="NC"/>
    <s v="-"/>
    <m/>
    <m/>
    <m/>
    <m/>
    <s v="-"/>
    <s v="-"/>
    <s v="SHIRUR"/>
    <s v="-"/>
    <s v="-"/>
    <s v="-"/>
    <n v="36690"/>
    <n v="150163"/>
    <n v="178"/>
    <n v="188"/>
    <s v="FLOW"/>
    <m/>
    <m/>
    <m/>
    <m/>
    <s v="NPA"/>
    <s v="MH12YR6333"/>
    <s v="FZS V4"/>
    <d v="2025-10-20T00:00:00"/>
    <n v="36"/>
    <x v="0"/>
    <x v="0"/>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m/>
    <m/>
    <n v="6635"/>
    <n v="38297"/>
    <x v="0"/>
  </r>
  <r>
    <n v="462316792"/>
    <s v="SIDDHANT NILKANTH KADAM"/>
    <m/>
    <x v="0"/>
    <m/>
    <m/>
    <m/>
    <s v="BANK STABLE 11"/>
    <n v="6747"/>
    <n v="20403"/>
    <n v="819"/>
    <n v="27150"/>
    <x v="2"/>
    <x v="1"/>
    <x v="0"/>
    <x v="2"/>
    <n v="148430"/>
    <n v="657"/>
    <n v="0"/>
    <n v="3600"/>
    <s v="FLOW"/>
    <n v="0.64887148034325537"/>
    <n v="4.873237659165848E-2"/>
    <s v="STABLE"/>
    <s v="PAID"/>
    <s v="RTP"/>
    <s v="-"/>
    <m/>
    <m/>
    <m/>
    <m/>
    <s v="REPO"/>
    <s v="-"/>
    <s v="VELHE"/>
    <s v="-"/>
    <s v="-"/>
    <s v="-"/>
    <n v="24660"/>
    <n v="148430"/>
    <n v="116"/>
    <n v="98"/>
    <s v="STABLE"/>
    <m/>
    <m/>
    <m/>
    <m/>
    <s v="NPA"/>
    <s v="MH12WN7216"/>
    <s v="CLASSIC 350 DARK GUNMETAL GREY"/>
    <d v="2024-03-22T00:00:00"/>
    <n v="48"/>
    <x v="0"/>
    <x v="0"/>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m/>
    <m/>
    <n v="819"/>
    <n v="27150"/>
    <x v="0"/>
  </r>
  <r>
    <n v="467872639"/>
    <s v="ANURAG BANSI SHINDE"/>
    <s v="ONLINE"/>
    <x v="5"/>
    <n v="7191"/>
    <m/>
    <m/>
    <m/>
    <n v="7083"/>
    <n v="6975"/>
    <n v="7080"/>
    <n v="6867"/>
    <x v="0"/>
    <x v="1"/>
    <x v="1"/>
    <x v="1"/>
    <n v="136929"/>
    <n v="105"/>
    <n v="0"/>
    <n v="0"/>
    <s v="22.05.26"/>
    <n v="5.5563887471759769E-2"/>
    <n v="7.6791327987616237E-3"/>
    <s v="STABLE"/>
    <s v="PAID"/>
    <s v="PTP"/>
    <s v="-"/>
    <m/>
    <m/>
    <m/>
    <m/>
    <s v="-"/>
    <s v="-"/>
    <s v="CHINCHWAD"/>
    <s v="-"/>
    <s v="-"/>
    <s v="-"/>
    <n v="7080"/>
    <n v="136929"/>
    <n v="27"/>
    <n v="6"/>
    <s v="STABLE"/>
    <m/>
    <m/>
    <m/>
    <m/>
    <s v="REGULAR"/>
    <s v="MH14NC7091"/>
    <s v="PIAGGIO VESPA S 125"/>
    <d v="2026-03-06T00:00:00"/>
    <n v="24"/>
    <x v="0"/>
    <x v="0"/>
    <m/>
    <m/>
    <m/>
    <m/>
    <m/>
    <m/>
    <m/>
    <m/>
    <m/>
    <m/>
    <n v="1"/>
    <m/>
    <m/>
    <n v="1"/>
    <m/>
    <m/>
    <m/>
    <m/>
    <m/>
    <m/>
    <m/>
    <m/>
    <m/>
    <m/>
    <m/>
    <n v="1"/>
    <m/>
    <m/>
    <m/>
    <m/>
    <m/>
    <m/>
    <m/>
    <m/>
    <m/>
    <m/>
    <m/>
    <m/>
    <m/>
    <m/>
    <m/>
    <m/>
    <m/>
    <m/>
    <m/>
    <m/>
    <m/>
    <m/>
    <m/>
    <m/>
    <m/>
    <m/>
    <m/>
    <m/>
    <m/>
    <m/>
    <m/>
    <m/>
    <m/>
    <m/>
    <m/>
    <m/>
    <m/>
    <m/>
    <m/>
    <m/>
    <m/>
    <m/>
    <m/>
    <m/>
    <m/>
    <m/>
    <m/>
    <m/>
    <m/>
    <m/>
    <m/>
    <m/>
    <m/>
    <m/>
    <m/>
    <m/>
    <m/>
    <m/>
    <m/>
    <m/>
    <m/>
    <m/>
    <m/>
    <m/>
    <m/>
    <m/>
    <m/>
    <m/>
    <n v="3"/>
    <n v="1"/>
    <s v="ZBHT0011"/>
    <s v="B6uul1Ryibz"/>
    <s v="Allocated"/>
    <s v="Left Message (LMCB)"/>
    <s v="Visit cm residence address cm is not at home lm with father "/>
    <d v="2026-06-09T00:00:00"/>
    <m/>
    <m/>
    <m/>
    <m/>
    <m/>
    <n v="7080"/>
    <n v="14058"/>
    <x v="0"/>
  </r>
  <r>
    <n v="463270101"/>
    <s v="VIKASH GUPTA"/>
    <m/>
    <x v="0"/>
    <m/>
    <m/>
    <m/>
    <m/>
    <n v="5392"/>
    <n v="29894.52"/>
    <n v="5347.5200000000041"/>
    <n v="35286.520000000004"/>
    <x v="3"/>
    <x v="0"/>
    <x v="0"/>
    <x v="10"/>
    <n v="135822.51999999999"/>
    <n v="2413"/>
    <n v="0"/>
    <n v="6300"/>
    <s v="FLOW"/>
    <n v="0.43327308390830582"/>
    <n v="5.7055192027170867E-2"/>
    <s v="FLOW"/>
    <s v="-"/>
    <s v="NC"/>
    <s v="-"/>
    <m/>
    <m/>
    <m/>
    <m/>
    <s v="-"/>
    <s v="-"/>
    <s v="VASULI"/>
    <s v="-"/>
    <s v="-"/>
    <s v="-"/>
    <n v="38607.519999999997"/>
    <n v="135822.51999999999"/>
    <n v="178"/>
    <n v="188"/>
    <s v="FLOW"/>
    <m/>
    <m/>
    <m/>
    <m/>
    <s v="NPA"/>
    <m/>
    <s v="HUNTER 350 DAPPER WHITE"/>
    <d v="2024-06-21T00:00:00"/>
    <n v="48"/>
    <x v="0"/>
    <x v="0"/>
    <m/>
    <m/>
    <m/>
    <m/>
    <m/>
    <m/>
    <m/>
    <m/>
    <m/>
    <m/>
    <m/>
    <m/>
    <m/>
    <m/>
    <m/>
    <m/>
    <m/>
    <m/>
    <m/>
    <m/>
    <m/>
    <m/>
    <m/>
    <m/>
    <m/>
    <m/>
    <m/>
    <m/>
    <m/>
    <m/>
    <m/>
    <m/>
    <m/>
    <m/>
    <m/>
    <m/>
    <m/>
    <m/>
    <m/>
    <m/>
    <m/>
    <m/>
    <m/>
    <m/>
    <m/>
    <m/>
    <m/>
    <m/>
    <m/>
    <m/>
    <m/>
    <m/>
    <m/>
    <m/>
    <m/>
    <m/>
    <m/>
    <m/>
    <m/>
    <m/>
    <m/>
    <m/>
    <m/>
    <m/>
    <m/>
    <m/>
    <m/>
    <m/>
    <m/>
    <m/>
    <m/>
    <m/>
    <m/>
    <m/>
    <m/>
    <m/>
    <m/>
    <m/>
    <m/>
    <m/>
    <m/>
    <m/>
    <m/>
    <m/>
    <m/>
    <m/>
    <m/>
    <m/>
    <m/>
    <m/>
    <m/>
    <m/>
    <m/>
    <m/>
    <n v="0"/>
    <s v=""/>
    <s v="ZBHT0010"/>
    <s v="G6t8soeCpDMm"/>
    <s v="Allocated"/>
    <e v="#N/A"/>
    <e v="#N/A"/>
    <e v="#N/A"/>
    <m/>
    <m/>
    <m/>
    <m/>
    <m/>
    <n v="5347.5200000000041"/>
    <n v="35286.520000000004"/>
    <x v="0"/>
  </r>
  <r>
    <n v="465588808"/>
    <s v="SHAKEEL AHMAD KHAN"/>
    <m/>
    <x v="0"/>
    <m/>
    <m/>
    <m/>
    <m/>
    <n v="9371"/>
    <n v="56226"/>
    <n v="11626"/>
    <n v="65597"/>
    <x v="3"/>
    <x v="0"/>
    <x v="0"/>
    <x v="1"/>
    <n v="132206"/>
    <n v="2255"/>
    <n v="0"/>
    <n v="3471"/>
    <s v="FLOW"/>
    <n v="0.51986158625299828"/>
    <n v="5.5535994451760669E-2"/>
    <s v="FLOW"/>
    <s v="-"/>
    <s v="NC"/>
    <s v="-"/>
    <m/>
    <m/>
    <m/>
    <m/>
    <s v="REPO"/>
    <s v="-"/>
    <s v="CHIKHALI"/>
    <s v="-"/>
    <s v="-"/>
    <s v="-"/>
    <n v="61952"/>
    <n v="132206"/>
    <n v="178"/>
    <n v="188"/>
    <s v="FLOW"/>
    <m/>
    <m/>
    <m/>
    <m/>
    <s v="NPA"/>
    <s v="MH14ME3234"/>
    <s v="HUNTER 350 REBEL BLUE"/>
    <d v="2025-02-27T00:00:00"/>
    <n v="24"/>
    <x v="0"/>
    <x v="0"/>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m/>
    <m/>
    <n v="11626"/>
    <n v="65597"/>
    <x v="0"/>
  </r>
  <r>
    <n v="462010693"/>
    <s v="ALI MOHAMMAD SHAIKH"/>
    <m/>
    <x v="0"/>
    <m/>
    <m/>
    <m/>
    <m/>
    <n v="6364"/>
    <n v="13003"/>
    <n v="996"/>
    <n v="19367"/>
    <x v="1"/>
    <x v="0"/>
    <x v="0"/>
    <x v="1"/>
    <n v="132154"/>
    <n v="721"/>
    <n v="0"/>
    <n v="6300"/>
    <s v="14.05.26"/>
    <n v="0.22291342314822155"/>
    <n v="3.4987938911864552E-2"/>
    <s v="FLOW"/>
    <s v="-"/>
    <s v="PAID"/>
    <s v="-"/>
    <m/>
    <m/>
    <m/>
    <m/>
    <s v="REPO"/>
    <s v="-"/>
    <s v="NIGADI"/>
    <s v="-"/>
    <s v="-"/>
    <s v="-"/>
    <n v="20024"/>
    <n v="132154"/>
    <n v="88"/>
    <n v="98"/>
    <s v="FLOW"/>
    <m/>
    <m/>
    <m/>
    <m/>
    <s v="NPA"/>
    <s v="MH14LK1686"/>
    <s v="BULLET 350 BLACK GOLD"/>
    <d v="2024-02-23T00:00:00"/>
    <n v="48"/>
    <x v="0"/>
    <x v="0"/>
    <m/>
    <m/>
    <m/>
    <m/>
    <m/>
    <m/>
    <m/>
    <m/>
    <m/>
    <m/>
    <m/>
    <m/>
    <m/>
    <n v="1"/>
    <m/>
    <m/>
    <m/>
    <m/>
    <m/>
    <m/>
    <m/>
    <m/>
    <m/>
    <m/>
    <m/>
    <m/>
    <m/>
    <m/>
    <n v="1"/>
    <m/>
    <m/>
    <m/>
    <m/>
    <m/>
    <m/>
    <m/>
    <m/>
    <m/>
    <m/>
    <m/>
    <m/>
    <m/>
    <m/>
    <m/>
    <m/>
    <m/>
    <m/>
    <m/>
    <m/>
    <m/>
    <m/>
    <m/>
    <m/>
    <m/>
    <m/>
    <m/>
    <m/>
    <m/>
    <m/>
    <m/>
    <m/>
    <m/>
    <m/>
    <m/>
    <m/>
    <m/>
    <m/>
    <m/>
    <m/>
    <m/>
    <m/>
    <m/>
    <m/>
    <m/>
    <m/>
    <m/>
    <m/>
    <m/>
    <m/>
    <m/>
    <m/>
    <m/>
    <m/>
    <m/>
    <m/>
    <m/>
    <m/>
    <m/>
    <m/>
    <m/>
    <m/>
    <m/>
    <m/>
    <m/>
    <n v="2"/>
    <n v="1"/>
    <s v="ZBHT0011"/>
    <s v="k2tax_usNM7"/>
    <s v="Allocated"/>
    <s v="Left Message (LMCB)"/>
    <s v="Visit cm residence address cm is not at all cm wife sd His work is going on outside."/>
    <d v="2026-06-05T00:00:00"/>
    <m/>
    <m/>
    <m/>
    <m/>
    <m/>
    <n v="996"/>
    <n v="19367"/>
    <x v="0"/>
  </r>
  <r>
    <n v="464403745"/>
    <s v="ANKIT RAJKUMAR JAISWAL"/>
    <m/>
    <x v="0"/>
    <m/>
    <m/>
    <m/>
    <m/>
    <n v="7718"/>
    <n v="7589"/>
    <n v="7724"/>
    <n v="15307"/>
    <x v="0"/>
    <x v="0"/>
    <x v="0"/>
    <x v="1"/>
    <n v="130579"/>
    <n v="135"/>
    <n v="0"/>
    <n v="4500"/>
    <s v="24.05.26"/>
    <n v="5.2987145616888449E-2"/>
    <n v="7.3230176349019863E-3"/>
    <s v="FLOW"/>
    <s v="-"/>
    <s v="PTP"/>
    <s v="-"/>
    <m/>
    <m/>
    <m/>
    <m/>
    <s v="-"/>
    <s v="-"/>
    <s v="NIGADI"/>
    <s v="-"/>
    <s v="-"/>
    <s v="-"/>
    <n v="12224"/>
    <n v="130579"/>
    <n v="27"/>
    <n v="37"/>
    <s v="FLOW"/>
    <m/>
    <m/>
    <m/>
    <m/>
    <s v="REGULAR"/>
    <s v="MH14LZ1613"/>
    <s v="CLASSIC 350 DARK GUNMETAL GREY"/>
    <d v="2024-10-22T00:00:00"/>
    <n v="36"/>
    <x v="0"/>
    <x v="0"/>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m/>
    <m/>
    <n v="7724"/>
    <n v="15307"/>
    <x v="0"/>
  </r>
  <r>
    <n v="465370258"/>
    <s v="GANPAT TULSHIRAM ADAGALE"/>
    <m/>
    <x v="0"/>
    <m/>
    <m/>
    <m/>
    <m/>
    <n v="5951"/>
    <n v="35597"/>
    <n v="7409"/>
    <n v="41548"/>
    <x v="3"/>
    <x v="0"/>
    <x v="0"/>
    <x v="6"/>
    <n v="129581"/>
    <n v="1567"/>
    <n v="0"/>
    <n v="4451"/>
    <s v="-"/>
    <n v="0.26346223052665607"/>
    <n v="5.4433306332947066E-2"/>
    <s v="FLOW"/>
    <s v="-"/>
    <s v="-"/>
    <s v="-"/>
    <m/>
    <m/>
    <m/>
    <m/>
    <s v="REPO"/>
    <s v="-"/>
    <s v="SHIRUR"/>
    <s v="-"/>
    <s v="-"/>
    <s v="-"/>
    <n v="41615"/>
    <n v="129581"/>
    <n v="178"/>
    <n v="188"/>
    <s v="FLOW"/>
    <m/>
    <m/>
    <m/>
    <m/>
    <s v="NPA"/>
    <s v="MH12XV4121"/>
    <s v="BULLET BATTALION 350 BLACK"/>
    <d v="2025-01-30T00:00:00"/>
    <n v="36"/>
    <x v="0"/>
    <x v="0"/>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m/>
    <m/>
    <n v="7409"/>
    <n v="41548"/>
    <x v="0"/>
  </r>
  <r>
    <n v="466373007"/>
    <s v="LATA SHASHIKANT SHETE"/>
    <m/>
    <x v="0"/>
    <m/>
    <m/>
    <m/>
    <m/>
    <n v="4189"/>
    <n v="16752"/>
    <n v="4787"/>
    <n v="20941"/>
    <x v="2"/>
    <x v="0"/>
    <x v="0"/>
    <x v="9"/>
    <n v="128814"/>
    <n v="602"/>
    <n v="0"/>
    <n v="4500"/>
    <s v="FLOW"/>
    <n v="0.44204389451192488"/>
    <n v="4.2292072749968983E-2"/>
    <s v="FLOW"/>
    <s v="-"/>
    <s v="PTP"/>
    <s v="-"/>
    <m/>
    <m/>
    <m/>
    <m/>
    <s v="REPO"/>
    <s v="-"/>
    <s v="NARAYAN GAON"/>
    <s v="-"/>
    <s v="-"/>
    <s v="-"/>
    <n v="21854"/>
    <n v="128814"/>
    <n v="116"/>
    <n v="126"/>
    <s v="FLOW"/>
    <m/>
    <m/>
    <m/>
    <m/>
    <s v="NPA"/>
    <s v="MH14MM4064"/>
    <s v="SUZUKI GIXXER 150 SF 2"/>
    <d v="2025-06-21T00:00:00"/>
    <n v="48"/>
    <x v="0"/>
    <x v="0"/>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m/>
    <m/>
    <n v="4787"/>
    <n v="20941"/>
    <x v="0"/>
  </r>
  <r>
    <n v="462722443"/>
    <s v="ROHIT ARUN KORKE"/>
    <s v="ONLINE"/>
    <x v="3"/>
    <n v="6200"/>
    <m/>
    <m/>
    <m/>
    <n v="6049"/>
    <n v="5554"/>
    <n v="5648"/>
    <n v="5403"/>
    <x v="0"/>
    <x v="1"/>
    <x v="1"/>
    <x v="5"/>
    <n v="128004"/>
    <n v="94"/>
    <n v="0"/>
    <n v="3150"/>
    <s v="-"/>
    <n v="7.4093032379310392E-2"/>
    <n v="7.1786087298722906E-3"/>
    <s v="STABLE"/>
    <s v="PAID"/>
    <s v="-"/>
    <s v="-"/>
    <m/>
    <m/>
    <m/>
    <m/>
    <m/>
    <m/>
    <s v="YERWADA"/>
    <m/>
    <m/>
    <m/>
    <n v="8798"/>
    <n v="128004"/>
    <n v="27"/>
    <n v="37"/>
    <s v="FLOW"/>
    <m/>
    <m/>
    <m/>
    <m/>
    <s v="-"/>
    <s v="MH12WT9992"/>
    <s v="CLASSIC 350 DARK STEALTH BLACK"/>
    <d v="2024-04-29T00:00:00"/>
    <n v="48"/>
    <x v="1"/>
    <x v="0"/>
    <m/>
    <m/>
    <m/>
    <m/>
    <m/>
    <m/>
    <m/>
    <m/>
    <m/>
    <m/>
    <m/>
    <m/>
    <m/>
    <m/>
    <m/>
    <m/>
    <m/>
    <m/>
    <m/>
    <m/>
    <m/>
    <m/>
    <m/>
    <m/>
    <m/>
    <m/>
    <m/>
    <m/>
    <m/>
    <m/>
    <m/>
    <m/>
    <m/>
    <m/>
    <n v="1"/>
    <m/>
    <m/>
    <m/>
    <m/>
    <m/>
    <m/>
    <m/>
    <m/>
    <m/>
    <m/>
    <m/>
    <m/>
    <m/>
    <m/>
    <m/>
    <m/>
    <m/>
    <m/>
    <m/>
    <m/>
    <m/>
    <m/>
    <m/>
    <m/>
    <m/>
    <m/>
    <m/>
    <m/>
    <m/>
    <m/>
    <m/>
    <m/>
    <m/>
    <m/>
    <m/>
    <m/>
    <m/>
    <m/>
    <m/>
    <m/>
    <m/>
    <m/>
    <m/>
    <m/>
    <m/>
    <m/>
    <m/>
    <m/>
    <m/>
    <m/>
    <m/>
    <m/>
    <m/>
    <m/>
    <m/>
    <m/>
    <m/>
    <m/>
    <m/>
    <n v="1"/>
    <n v="1"/>
    <s v="ZBHT0012"/>
    <s v="B2G6FECYBiz"/>
    <s v="Allocated"/>
    <m/>
    <m/>
    <m/>
    <m/>
    <m/>
    <m/>
    <m/>
    <m/>
    <n v="5648"/>
    <n v="11603"/>
    <x v="2"/>
  </r>
  <r>
    <n v="466589208"/>
    <s v="RUSHIKESH BHARAT INGALE"/>
    <m/>
    <x v="0"/>
    <m/>
    <m/>
    <m/>
    <m/>
    <n v="5577"/>
    <n v="5260"/>
    <n v="5390"/>
    <n v="10837"/>
    <x v="0"/>
    <x v="0"/>
    <x v="0"/>
    <x v="0"/>
    <n v="127090"/>
    <n v="130"/>
    <n v="0"/>
    <n v="1799.75"/>
    <s v="22.05.26"/>
    <n v="0.10767309445416125"/>
    <n v="7.1273505787277699E-3"/>
    <s v="FLOW"/>
    <s v="-"/>
    <s v="MPTP"/>
    <s v="-"/>
    <m/>
    <m/>
    <m/>
    <m/>
    <s v="-"/>
    <s v="-"/>
    <s v="KATRAJ"/>
    <s v="-"/>
    <s v="-"/>
    <s v="-"/>
    <n v="7189.75"/>
    <n v="127090"/>
    <n v="27"/>
    <n v="37"/>
    <s v="FLOW"/>
    <m/>
    <m/>
    <m/>
    <m/>
    <s v="REGULAR"/>
    <s v="MH13EW0768"/>
    <s v="YAMAHA FZS SPECIAL"/>
    <d v="2025-07-28T00:00:00"/>
    <n v="36"/>
    <x v="0"/>
    <x v="0"/>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m/>
    <m/>
    <n v="5390"/>
    <n v="10837"/>
    <x v="0"/>
  </r>
  <r>
    <n v="464874675"/>
    <s v="SAVITA MAHADEO GARUD"/>
    <s v="ONLINE"/>
    <x v="6"/>
    <n v="5030"/>
    <m/>
    <m/>
    <m/>
    <n v="5027"/>
    <n v="5020"/>
    <n v="5096"/>
    <n v="5017"/>
    <x v="0"/>
    <x v="0"/>
    <x v="0"/>
    <x v="13"/>
    <n v="126633"/>
    <n v="76"/>
    <n v="0"/>
    <n v="1350"/>
    <s v="-"/>
    <n v="0.19421990531256234"/>
    <n v="7.1017215031555095E-3"/>
    <s v="FLOW"/>
    <s v="-"/>
    <s v="-"/>
    <s v="-"/>
    <m/>
    <m/>
    <m/>
    <m/>
    <m/>
    <m/>
    <s v="TALEGAON DABADE"/>
    <m/>
    <m/>
    <m/>
    <n v="6446"/>
    <n v="126633"/>
    <n v="27"/>
    <n v="37"/>
    <s v="FLOW"/>
    <m/>
    <m/>
    <m/>
    <m/>
    <s v="-"/>
    <s v="MH14ME8150"/>
    <s v="PIAGGIO VESPA SXL 149 ABS RACING 60"/>
    <d v="2024-12-06T00:00:00"/>
    <n v="48"/>
    <x v="1"/>
    <x v="0"/>
    <m/>
    <m/>
    <m/>
    <m/>
    <m/>
    <m/>
    <m/>
    <m/>
    <m/>
    <m/>
    <m/>
    <m/>
    <m/>
    <m/>
    <m/>
    <m/>
    <m/>
    <m/>
    <m/>
    <m/>
    <m/>
    <m/>
    <m/>
    <m/>
    <m/>
    <m/>
    <m/>
    <m/>
    <m/>
    <m/>
    <m/>
    <m/>
    <m/>
    <m/>
    <m/>
    <m/>
    <m/>
    <m/>
    <m/>
    <m/>
    <m/>
    <m/>
    <m/>
    <m/>
    <m/>
    <m/>
    <m/>
    <m/>
    <m/>
    <m/>
    <m/>
    <m/>
    <m/>
    <m/>
    <m/>
    <m/>
    <m/>
    <m/>
    <m/>
    <m/>
    <m/>
    <m/>
    <m/>
    <m/>
    <m/>
    <m/>
    <m/>
    <m/>
    <m/>
    <m/>
    <m/>
    <m/>
    <m/>
    <m/>
    <m/>
    <m/>
    <m/>
    <m/>
    <m/>
    <m/>
    <m/>
    <m/>
    <m/>
    <m/>
    <m/>
    <m/>
    <m/>
    <m/>
    <m/>
    <m/>
    <m/>
    <m/>
    <m/>
    <m/>
    <n v="0"/>
    <s v=""/>
    <s v="DUWT0027"/>
    <s v="A62BlmW7cc"/>
    <s v="Allocated"/>
    <m/>
    <m/>
    <m/>
    <m/>
    <m/>
    <m/>
    <m/>
    <m/>
    <n v="5096"/>
    <n v="10047"/>
    <x v="2"/>
  </r>
  <r>
    <n v="464450501"/>
    <s v="NAMDEV SHANKAR PAWAR"/>
    <m/>
    <x v="0"/>
    <m/>
    <m/>
    <m/>
    <m/>
    <n v="6669"/>
    <n v="26522"/>
    <n v="7528"/>
    <n v="33191"/>
    <x v="2"/>
    <x v="0"/>
    <x v="0"/>
    <x v="14"/>
    <n v="126444"/>
    <n v="1013"/>
    <n v="0"/>
    <n v="6292"/>
    <s v="FLOW"/>
    <n v="0.60510233869153873"/>
    <n v="4.1513956920808899E-2"/>
    <s v="FLOW"/>
    <s v="-"/>
    <s v="PTP"/>
    <s v="-"/>
    <m/>
    <m/>
    <m/>
    <m/>
    <s v="REPO"/>
    <s v="-"/>
    <s v="MOSHI"/>
    <s v="-"/>
    <s v="-"/>
    <s v="-"/>
    <n v="33827"/>
    <n v="126444"/>
    <n v="116"/>
    <n v="126"/>
    <s v="FLOW"/>
    <m/>
    <m/>
    <m/>
    <m/>
    <s v="NPA"/>
    <s v="MH14LZ0307"/>
    <s v="BAJAJ KTM DUKE 200 ABS"/>
    <d v="2024-10-26T00:00:00"/>
    <n v="36"/>
    <x v="0"/>
    <x v="0"/>
    <m/>
    <m/>
    <m/>
    <m/>
    <n v="1"/>
    <m/>
    <m/>
    <m/>
    <m/>
    <m/>
    <m/>
    <m/>
    <m/>
    <m/>
    <m/>
    <m/>
    <m/>
    <m/>
    <m/>
    <m/>
    <m/>
    <m/>
    <m/>
    <m/>
    <m/>
    <m/>
    <m/>
    <m/>
    <m/>
    <m/>
    <m/>
    <m/>
    <m/>
    <m/>
    <m/>
    <m/>
    <m/>
    <m/>
    <m/>
    <m/>
    <m/>
    <m/>
    <m/>
    <m/>
    <m/>
    <m/>
    <m/>
    <m/>
    <m/>
    <m/>
    <m/>
    <m/>
    <m/>
    <m/>
    <m/>
    <m/>
    <m/>
    <m/>
    <m/>
    <m/>
    <m/>
    <m/>
    <m/>
    <m/>
    <m/>
    <m/>
    <m/>
    <m/>
    <m/>
    <m/>
    <m/>
    <m/>
    <m/>
    <m/>
    <m/>
    <m/>
    <m/>
    <m/>
    <m/>
    <m/>
    <m/>
    <m/>
    <m/>
    <m/>
    <m/>
    <m/>
    <m/>
    <m/>
    <m/>
    <m/>
    <m/>
    <m/>
    <m/>
    <m/>
    <n v="1"/>
    <n v="1"/>
    <s v="ZBHT0009"/>
    <s v="GPJBWCgJQuom"/>
    <s v="Allocated"/>
    <s v="Left Message (LMCB)"/>
    <s v="Msg to wife "/>
    <d v="2026-06-02T00:00:00"/>
    <m/>
    <m/>
    <m/>
    <m/>
    <m/>
    <n v="7528"/>
    <n v="33191"/>
    <x v="0"/>
  </r>
  <r>
    <n v="461753486"/>
    <s v="BALASAHEB RAMCHANDRA ZANJE"/>
    <m/>
    <x v="0"/>
    <m/>
    <m/>
    <m/>
    <m/>
    <n v="6119"/>
    <n v="18357"/>
    <n v="6417"/>
    <n v="24476"/>
    <x v="1"/>
    <x v="0"/>
    <x v="0"/>
    <x v="6"/>
    <n v="124058"/>
    <n v="298"/>
    <n v="0"/>
    <n v="1350"/>
    <s v="FLOW"/>
    <n v="0.18788006249785799"/>
    <n v="3.2844512655902151E-2"/>
    <s v="FLOW"/>
    <s v="-"/>
    <s v="RTP"/>
    <s v="-"/>
    <m/>
    <m/>
    <m/>
    <m/>
    <s v="REPO"/>
    <s v="-"/>
    <s v="KHALSA"/>
    <s v="-"/>
    <s v="-"/>
    <s v="-"/>
    <n v="20005"/>
    <n v="124058"/>
    <n v="88"/>
    <n v="98"/>
    <s v="FLOW"/>
    <m/>
    <m/>
    <m/>
    <m/>
    <s v="NPA"/>
    <s v="MH12WL6614"/>
    <s v="BULLET 350 THE STANDARD MAROON"/>
    <d v="2024-02-01T00:00:00"/>
    <n v="48"/>
    <x v="0"/>
    <x v="0"/>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m/>
    <m/>
    <n v="6417"/>
    <n v="24476"/>
    <x v="0"/>
  </r>
  <r>
    <n v="462935606"/>
    <s v="ADITYA MARUTI KHAWALE"/>
    <m/>
    <x v="0"/>
    <m/>
    <m/>
    <m/>
    <m/>
    <n v="5635"/>
    <n v="11270"/>
    <n v="5707"/>
    <n v="16905"/>
    <x v="4"/>
    <x v="0"/>
    <x v="0"/>
    <x v="1"/>
    <n v="123906"/>
    <n v="72"/>
    <n v="0"/>
    <n v="900"/>
    <s v="FLOW"/>
    <n v="0.21966877857007369"/>
    <n v="2.7434198789910179E-2"/>
    <s v="FLOW"/>
    <s v="-"/>
    <s v="NC"/>
    <s v="-"/>
    <m/>
    <m/>
    <m/>
    <m/>
    <s v="-"/>
    <s v="-"/>
    <s v="CHINCHWAD"/>
    <s v="-"/>
    <s v="-"/>
    <s v="-"/>
    <n v="12242"/>
    <n v="123906"/>
    <n v="57"/>
    <n v="67"/>
    <s v="FLOW"/>
    <m/>
    <m/>
    <m/>
    <m/>
    <s v="REGULAR"/>
    <s v="MH14LN8288"/>
    <s v="BULLET 350 BLACK GOLD"/>
    <d v="2024-05-18T00:00:00"/>
    <n v="48"/>
    <x v="0"/>
    <x v="0"/>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m/>
    <m/>
    <n v="5707"/>
    <n v="16905"/>
    <x v="0"/>
  </r>
  <r>
    <n v="467352097"/>
    <s v="VARSHA MANGESH KALE"/>
    <s v="ONLINE"/>
    <x v="7"/>
    <n v="5983"/>
    <m/>
    <m/>
    <m/>
    <n v="5980"/>
    <n v="2880"/>
    <n v="2942"/>
    <n v="2877"/>
    <x v="0"/>
    <x v="1"/>
    <x v="1"/>
    <x v="6"/>
    <n v="123740"/>
    <n v="62"/>
    <n v="0"/>
    <n v="898"/>
    <s v="-"/>
    <n v="7.7040659929769953E-2"/>
    <n v="6.9394787993687481E-3"/>
    <s v="STABLE"/>
    <s v="PAID"/>
    <s v="-"/>
    <s v="-"/>
    <m/>
    <m/>
    <m/>
    <m/>
    <s v="-"/>
    <s v="-"/>
    <s v="SHIRUR"/>
    <s v="-"/>
    <s v="-"/>
    <s v="-"/>
    <n v="3840"/>
    <n v="123740"/>
    <n v="27"/>
    <n v="6"/>
    <s v="STABLE"/>
    <m/>
    <m/>
    <m/>
    <m/>
    <s v="REGULAR"/>
    <s v="MH12YZ5028"/>
    <s v="APACHE RTR 160 4V U626"/>
    <d v="2025-11-27T00:00:00"/>
    <n v="30"/>
    <x v="0"/>
    <x v="0"/>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m/>
    <m/>
    <n v="2942"/>
    <n v="8860"/>
    <x v="0"/>
  </r>
  <r>
    <n v="466423164"/>
    <s v="RAHUL AMKAPRASAD VARUN"/>
    <m/>
    <x v="0"/>
    <m/>
    <m/>
    <m/>
    <m/>
    <n v="5419"/>
    <n v="10831"/>
    <n v="5543"/>
    <n v="16250"/>
    <x v="4"/>
    <x v="0"/>
    <x v="0"/>
    <x v="1"/>
    <n v="121128"/>
    <n v="131"/>
    <n v="0"/>
    <n v="3600"/>
    <s v="22.05.26"/>
    <n v="0.21474375583616523"/>
    <n v="2.6819117968655597E-2"/>
    <s v="FLOW"/>
    <s v="-"/>
    <s v="PTP"/>
    <s v="-"/>
    <m/>
    <m/>
    <m/>
    <m/>
    <s v="-"/>
    <s v="-"/>
    <s v="AKURDI"/>
    <s v="-"/>
    <s v="-"/>
    <s v="-"/>
    <n v="14562"/>
    <n v="121128"/>
    <n v="57"/>
    <n v="67"/>
    <s v="FLOW"/>
    <m/>
    <m/>
    <m/>
    <m/>
    <s v="NPA"/>
    <s v="MH14MM8793"/>
    <s v="BAJAJ PULSAR 220 F UG"/>
    <d v="2025-06-29T00:00:00"/>
    <n v="36"/>
    <x v="0"/>
    <x v="0"/>
    <m/>
    <m/>
    <m/>
    <m/>
    <m/>
    <m/>
    <m/>
    <m/>
    <m/>
    <m/>
    <n v="1"/>
    <m/>
    <m/>
    <m/>
    <m/>
    <m/>
    <m/>
    <m/>
    <m/>
    <m/>
    <m/>
    <m/>
    <m/>
    <m/>
    <m/>
    <m/>
    <m/>
    <m/>
    <m/>
    <m/>
    <m/>
    <m/>
    <m/>
    <m/>
    <m/>
    <m/>
    <m/>
    <m/>
    <m/>
    <m/>
    <m/>
    <m/>
    <m/>
    <m/>
    <m/>
    <m/>
    <m/>
    <m/>
    <m/>
    <m/>
    <m/>
    <m/>
    <m/>
    <m/>
    <m/>
    <m/>
    <m/>
    <m/>
    <m/>
    <m/>
    <m/>
    <m/>
    <m/>
    <m/>
    <m/>
    <m/>
    <m/>
    <m/>
    <m/>
    <m/>
    <m/>
    <m/>
    <m/>
    <m/>
    <m/>
    <m/>
    <m/>
    <m/>
    <m/>
    <m/>
    <m/>
    <m/>
    <m/>
    <m/>
    <m/>
    <m/>
    <m/>
    <m/>
    <m/>
    <m/>
    <m/>
    <m/>
    <m/>
    <m/>
    <n v="1"/>
    <n v="1"/>
    <s v="ZBHT0011"/>
    <s v="B2v5j_qkn4z"/>
    <s v="Allocated"/>
    <s v="Left Message (LMCB)"/>
    <s v="Visit cm residence address cm brother sd He has gone to the village and has not returned yet."/>
    <d v="2026-06-04T00:00:00"/>
    <m/>
    <m/>
    <m/>
    <m/>
    <m/>
    <n v="5543"/>
    <n v="16250"/>
    <x v="0"/>
  </r>
  <r>
    <n v="462452784"/>
    <s v="SHANKAR RAMCHANDRA GONATE"/>
    <m/>
    <x v="0"/>
    <m/>
    <m/>
    <m/>
    <m/>
    <n v="5834"/>
    <n v="5332.25"/>
    <n v="5430.25"/>
    <n v="11166.25"/>
    <x v="0"/>
    <x v="0"/>
    <x v="0"/>
    <x v="7"/>
    <n v="119791"/>
    <n v="98"/>
    <n v="0"/>
    <n v="3725.81"/>
    <s v="18.05.26"/>
    <n v="0.13156248203647314"/>
    <n v="6.7180144242377704E-3"/>
    <s v="FLOW"/>
    <s v="-"/>
    <s v="PAID"/>
    <s v="-"/>
    <m/>
    <m/>
    <m/>
    <m/>
    <s v="-"/>
    <s v="-"/>
    <s v="JOVN"/>
    <s v="-"/>
    <s v="-"/>
    <s v="-"/>
    <n v="9156.06"/>
    <n v="119791"/>
    <n v="27"/>
    <n v="37"/>
    <s v="FLOW"/>
    <m/>
    <m/>
    <m/>
    <m/>
    <s v="REGULAR"/>
    <s v="MH14LM4889"/>
    <s v="CLASSIC 350 HALCYON BLACK"/>
    <d v="2024-04-04T00:00:00"/>
    <n v="48"/>
    <x v="0"/>
    <x v="0"/>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m/>
    <m/>
    <n v="5430.25"/>
    <n v="11166.25"/>
    <x v="0"/>
  </r>
  <r>
    <n v="135186382"/>
    <s v="AMIT ASHOK CHAVAN"/>
    <m/>
    <x v="0"/>
    <m/>
    <m/>
    <m/>
    <m/>
    <n v="7261"/>
    <n v="7261"/>
    <n v="7346"/>
    <n v="14522"/>
    <x v="0"/>
    <x v="0"/>
    <x v="0"/>
    <x v="0"/>
    <n v="117273.08"/>
    <n v="85"/>
    <n v="0"/>
    <n v="0"/>
    <s v="-"/>
    <n v="9.9356010856640239E-2"/>
    <n v="6.57680663000384E-3"/>
    <s v="FLOW"/>
    <s v="-"/>
    <s v="-"/>
    <s v="-"/>
    <m/>
    <m/>
    <m/>
    <m/>
    <m/>
    <m/>
    <s v="NARHE"/>
    <m/>
    <m/>
    <m/>
    <n v="7346"/>
    <n v="117273.08"/>
    <n v="27"/>
    <n v="37"/>
    <s v="FLOW"/>
    <m/>
    <m/>
    <m/>
    <m/>
    <s v="-"/>
    <s v="MH12UU7500"/>
    <s v="INTERCEPTOR 650 MARK 2 CHROME"/>
    <d v="2022-10-20T00:00:00"/>
    <n v="60"/>
    <x v="1"/>
    <x v="0"/>
    <m/>
    <m/>
    <m/>
    <m/>
    <m/>
    <m/>
    <m/>
    <m/>
    <m/>
    <m/>
    <m/>
    <m/>
    <m/>
    <m/>
    <m/>
    <m/>
    <m/>
    <m/>
    <m/>
    <m/>
    <m/>
    <m/>
    <m/>
    <m/>
    <m/>
    <m/>
    <m/>
    <m/>
    <m/>
    <m/>
    <m/>
    <n v="1"/>
    <m/>
    <m/>
    <m/>
    <m/>
    <m/>
    <m/>
    <m/>
    <m/>
    <m/>
    <m/>
    <m/>
    <m/>
    <m/>
    <m/>
    <m/>
    <m/>
    <m/>
    <m/>
    <m/>
    <m/>
    <m/>
    <m/>
    <m/>
    <m/>
    <m/>
    <m/>
    <m/>
    <m/>
    <m/>
    <m/>
    <m/>
    <m/>
    <m/>
    <m/>
    <m/>
    <m/>
    <m/>
    <m/>
    <m/>
    <m/>
    <m/>
    <m/>
    <m/>
    <m/>
    <m/>
    <m/>
    <m/>
    <m/>
    <m/>
    <m/>
    <m/>
    <m/>
    <m/>
    <m/>
    <m/>
    <m/>
    <m/>
    <m/>
    <m/>
    <m/>
    <m/>
    <m/>
    <n v="1"/>
    <n v="1"/>
    <s v="DUWT0031"/>
    <s v="GPp1EGESjzz"/>
    <s v="Allocated"/>
    <m/>
    <m/>
    <m/>
    <m/>
    <m/>
    <m/>
    <m/>
    <m/>
    <n v="7346"/>
    <n v="14522"/>
    <x v="2"/>
  </r>
  <r>
    <n v="461374988"/>
    <s v="ROHAN RAHUL MANE"/>
    <m/>
    <x v="0"/>
    <m/>
    <m/>
    <m/>
    <s v="BANK STABLE 11"/>
    <n v="6324"/>
    <n v="5774.61"/>
    <n v="5848.61"/>
    <n v="12098.61"/>
    <x v="0"/>
    <x v="1"/>
    <x v="0"/>
    <x v="11"/>
    <n v="116675"/>
    <n v="74"/>
    <n v="0"/>
    <n v="6300"/>
    <s v="-"/>
    <n v="0.11876699994242587"/>
    <n v="6.5432656288697969E-3"/>
    <s v="STABLE"/>
    <s v="PAID"/>
    <s v="-"/>
    <s v="-"/>
    <m/>
    <m/>
    <m/>
    <m/>
    <m/>
    <m/>
    <s v="RANJE HILLS"/>
    <m/>
    <m/>
    <m/>
    <n v="12148.61"/>
    <n v="116675"/>
    <n v="27"/>
    <n v="6"/>
    <s v="STABLE"/>
    <m/>
    <m/>
    <m/>
    <m/>
    <s v="-"/>
    <s v="MH12WH9533"/>
    <s v="CLASSIC 350 DARK STEALTH BLACK"/>
    <d v="2024-01-04T00:00:00"/>
    <n v="48"/>
    <x v="1"/>
    <x v="0"/>
    <m/>
    <m/>
    <m/>
    <m/>
    <m/>
    <m/>
    <m/>
    <m/>
    <m/>
    <m/>
    <m/>
    <m/>
    <m/>
    <m/>
    <m/>
    <m/>
    <m/>
    <m/>
    <m/>
    <m/>
    <m/>
    <m/>
    <m/>
    <m/>
    <m/>
    <m/>
    <m/>
    <m/>
    <m/>
    <m/>
    <m/>
    <m/>
    <m/>
    <m/>
    <m/>
    <m/>
    <m/>
    <m/>
    <m/>
    <m/>
    <m/>
    <m/>
    <m/>
    <m/>
    <m/>
    <m/>
    <m/>
    <m/>
    <m/>
    <m/>
    <m/>
    <m/>
    <m/>
    <m/>
    <m/>
    <m/>
    <m/>
    <m/>
    <m/>
    <m/>
    <m/>
    <m/>
    <m/>
    <m/>
    <m/>
    <m/>
    <m/>
    <m/>
    <m/>
    <m/>
    <m/>
    <m/>
    <m/>
    <m/>
    <m/>
    <m/>
    <m/>
    <m/>
    <m/>
    <m/>
    <m/>
    <m/>
    <m/>
    <m/>
    <m/>
    <m/>
    <m/>
    <m/>
    <m/>
    <m/>
    <m/>
    <n v="1"/>
    <m/>
    <m/>
    <n v="1"/>
    <n v="1"/>
    <s v="DUWT0023"/>
    <s v="APkLNJLs0ic"/>
    <s v="Allocated"/>
    <m/>
    <m/>
    <m/>
    <m/>
    <m/>
    <m/>
    <m/>
    <m/>
    <n v="5848.61"/>
    <n v="12098.61"/>
    <x v="2"/>
  </r>
  <r>
    <n v="462692295"/>
    <s v="PETENINUO PFITHU"/>
    <m/>
    <x v="0"/>
    <m/>
    <m/>
    <m/>
    <m/>
    <n v="5068"/>
    <n v="20198"/>
    <n v="5696"/>
    <n v="25266"/>
    <x v="2"/>
    <x v="0"/>
    <x v="0"/>
    <x v="12"/>
    <n v="116146"/>
    <n v="702"/>
    <n v="0"/>
    <n v="2700"/>
    <s v="FLOW"/>
    <n v="0.52791243960444156"/>
    <n v="3.8132928731488012E-2"/>
    <s v="FLOW"/>
    <s v="-"/>
    <s v="NC"/>
    <s v="-"/>
    <m/>
    <m/>
    <m/>
    <m/>
    <s v="REPO"/>
    <s v="-"/>
    <s v="WAKAD"/>
    <s v="-"/>
    <s v="-"/>
    <s v="-"/>
    <n v="23600"/>
    <n v="116146"/>
    <n v="116"/>
    <n v="126"/>
    <s v="FLOW"/>
    <m/>
    <m/>
    <m/>
    <m/>
    <s v="NPA"/>
    <s v="MH14LN2332"/>
    <s v="SUZUKI GIXXER 150 SF"/>
    <d v="2024-04-25T00:00:00"/>
    <n v="48"/>
    <x v="0"/>
    <x v="0"/>
    <m/>
    <m/>
    <m/>
    <m/>
    <m/>
    <m/>
    <m/>
    <m/>
    <m/>
    <m/>
    <n v="1"/>
    <m/>
    <m/>
    <m/>
    <m/>
    <m/>
    <m/>
    <m/>
    <m/>
    <m/>
    <m/>
    <m/>
    <m/>
    <m/>
    <m/>
    <m/>
    <m/>
    <m/>
    <m/>
    <m/>
    <m/>
    <m/>
    <m/>
    <m/>
    <m/>
    <m/>
    <m/>
    <m/>
    <m/>
    <m/>
    <m/>
    <m/>
    <m/>
    <m/>
    <m/>
    <m/>
    <m/>
    <m/>
    <m/>
    <m/>
    <m/>
    <m/>
    <m/>
    <m/>
    <m/>
    <m/>
    <m/>
    <m/>
    <m/>
    <m/>
    <m/>
    <m/>
    <m/>
    <m/>
    <m/>
    <m/>
    <m/>
    <m/>
    <m/>
    <m/>
    <m/>
    <m/>
    <m/>
    <m/>
    <m/>
    <m/>
    <m/>
    <m/>
    <m/>
    <m/>
    <m/>
    <m/>
    <m/>
    <m/>
    <m/>
    <m/>
    <m/>
    <m/>
    <m/>
    <m/>
    <m/>
    <m/>
    <m/>
    <m/>
    <n v="1"/>
    <n v="1"/>
    <s v="DUWT0030"/>
    <e v="#N/A"/>
    <e v="#N/A"/>
    <e v="#N/A"/>
    <e v="#N/A"/>
    <e v="#N/A"/>
    <m/>
    <m/>
    <m/>
    <m/>
    <m/>
    <n v="5696"/>
    <n v="25266"/>
    <x v="0"/>
  </r>
  <r>
    <n v="463860514"/>
    <s v="MANASI SANTOSH SHINDE"/>
    <m/>
    <x v="0"/>
    <m/>
    <m/>
    <m/>
    <m/>
    <n v="5026"/>
    <n v="5015"/>
    <n v="5138"/>
    <n v="10041"/>
    <x v="0"/>
    <x v="0"/>
    <x v="0"/>
    <x v="1"/>
    <n v="116143"/>
    <n v="123"/>
    <n v="0"/>
    <n v="6278"/>
    <s v="22.05.26"/>
    <n v="4.7129217204774698E-2"/>
    <n v="6.5134304686850211E-3"/>
    <s v="FLOW"/>
    <s v="-"/>
    <s v="PTP"/>
    <s v="-"/>
    <m/>
    <m/>
    <m/>
    <m/>
    <s v="-"/>
    <s v="-"/>
    <s v="CHINCHWAD"/>
    <s v="-"/>
    <s v="-"/>
    <s v="-"/>
    <n v="11416"/>
    <n v="116143"/>
    <n v="27"/>
    <n v="37"/>
    <s v="FLOW"/>
    <m/>
    <m/>
    <m/>
    <m/>
    <s v="REGULAR"/>
    <m/>
    <s v="PIAGGIO VESPA SXL 149 ABS RACING 60"/>
    <d v="2024-08-26T00:00:00"/>
    <n v="48"/>
    <x v="0"/>
    <x v="0"/>
    <m/>
    <m/>
    <m/>
    <m/>
    <m/>
    <m/>
    <m/>
    <m/>
    <m/>
    <m/>
    <m/>
    <m/>
    <m/>
    <n v="1"/>
    <m/>
    <m/>
    <m/>
    <m/>
    <m/>
    <m/>
    <m/>
    <m/>
    <n v="1"/>
    <m/>
    <m/>
    <m/>
    <m/>
    <m/>
    <m/>
    <m/>
    <m/>
    <m/>
    <m/>
    <m/>
    <n v="1"/>
    <m/>
    <m/>
    <m/>
    <m/>
    <m/>
    <m/>
    <m/>
    <m/>
    <m/>
    <m/>
    <m/>
    <m/>
    <m/>
    <m/>
    <m/>
    <m/>
    <m/>
    <m/>
    <m/>
    <m/>
    <m/>
    <m/>
    <m/>
    <m/>
    <m/>
    <m/>
    <m/>
    <m/>
    <m/>
    <m/>
    <m/>
    <m/>
    <m/>
    <m/>
    <m/>
    <m/>
    <m/>
    <m/>
    <m/>
    <m/>
    <m/>
    <m/>
    <m/>
    <m/>
    <m/>
    <m/>
    <m/>
    <m/>
    <m/>
    <m/>
    <m/>
    <m/>
    <m/>
    <m/>
    <m/>
    <m/>
    <m/>
    <m/>
    <m/>
    <n v="3"/>
    <n v="1"/>
    <s v="ZBHT0011"/>
    <s v="AoEbI5eFP5m"/>
    <s v="Allocated"/>
    <s v="Left Message (LMCB)"/>
    <s v="Visit cm residence address cm mot living this address relative member arrange call cm make the PTP on after 20th "/>
    <d v="2026-06-08T00:00:00"/>
    <m/>
    <m/>
    <m/>
    <m/>
    <m/>
    <n v="5138"/>
    <n v="10041"/>
    <x v="0"/>
  </r>
  <r>
    <n v="466999268"/>
    <s v="KADIR KASIM SHAIKH"/>
    <m/>
    <x v="0"/>
    <m/>
    <m/>
    <m/>
    <m/>
    <n v="4754"/>
    <n v="4754"/>
    <n v="4754"/>
    <n v="9508"/>
    <x v="0"/>
    <x v="0"/>
    <x v="0"/>
    <x v="5"/>
    <n v="115327"/>
    <n v="0"/>
    <n v="0"/>
    <n v="450"/>
    <s v="-"/>
    <n v="6.6755157223279973E-2"/>
    <n v="6.4676682681008534E-3"/>
    <s v="FLOW"/>
    <s v="-"/>
    <s v="-"/>
    <s v="-"/>
    <m/>
    <m/>
    <m/>
    <m/>
    <m/>
    <m/>
    <s v="TINGRE NAGAR"/>
    <m/>
    <m/>
    <m/>
    <n v="5204"/>
    <n v="115327"/>
    <n v="27"/>
    <n v="37"/>
    <s v="FLOW"/>
    <m/>
    <m/>
    <m/>
    <m/>
    <s v="-"/>
    <s v="MH12YR3043"/>
    <s v="SUZUKI BURGMAN STREET EX"/>
    <d v="2025-10-03T00:00:00"/>
    <n v="36"/>
    <x v="1"/>
    <x v="0"/>
    <m/>
    <m/>
    <m/>
    <m/>
    <m/>
    <m/>
    <m/>
    <m/>
    <m/>
    <m/>
    <m/>
    <m/>
    <m/>
    <m/>
    <m/>
    <m/>
    <m/>
    <m/>
    <m/>
    <m/>
    <m/>
    <m/>
    <m/>
    <m/>
    <m/>
    <m/>
    <m/>
    <m/>
    <m/>
    <m/>
    <m/>
    <m/>
    <m/>
    <m/>
    <m/>
    <m/>
    <m/>
    <m/>
    <m/>
    <m/>
    <m/>
    <m/>
    <m/>
    <m/>
    <m/>
    <m/>
    <m/>
    <m/>
    <m/>
    <m/>
    <m/>
    <m/>
    <m/>
    <m/>
    <m/>
    <m/>
    <m/>
    <m/>
    <m/>
    <m/>
    <m/>
    <m/>
    <m/>
    <m/>
    <m/>
    <m/>
    <m/>
    <m/>
    <m/>
    <m/>
    <m/>
    <m/>
    <m/>
    <m/>
    <m/>
    <m/>
    <m/>
    <m/>
    <m/>
    <m/>
    <m/>
    <m/>
    <m/>
    <m/>
    <m/>
    <m/>
    <m/>
    <m/>
    <m/>
    <m/>
    <m/>
    <m/>
    <m/>
    <m/>
    <n v="0"/>
    <s v=""/>
    <s v="ZBHT0012"/>
    <s v="k6uKtAVBt1"/>
    <s v="Allocated"/>
    <m/>
    <m/>
    <m/>
    <m/>
    <m/>
    <m/>
    <m/>
    <m/>
    <n v="4754"/>
    <n v="9508"/>
    <x v="2"/>
  </r>
  <r>
    <n v="464924404"/>
    <s v="MAHENDRA ARJUN THIGALE"/>
    <m/>
    <x v="0"/>
    <m/>
    <m/>
    <m/>
    <m/>
    <n v="5328"/>
    <n v="3427.54"/>
    <n v="3427.54"/>
    <n v="8755.5400000000009"/>
    <x v="0"/>
    <x v="0"/>
    <x v="0"/>
    <x v="10"/>
    <n v="114092.54"/>
    <n v="0"/>
    <n v="0"/>
    <n v="450"/>
    <s v="-"/>
    <n v="0.11269121683032966"/>
    <n v="6.3984383586239762E-3"/>
    <s v="FLOW"/>
    <s v="-"/>
    <s v="-"/>
    <s v="-"/>
    <m/>
    <m/>
    <m/>
    <m/>
    <m/>
    <m/>
    <s v="RAJGURU NAGAR"/>
    <m/>
    <m/>
    <m/>
    <n v="3877.54"/>
    <n v="114092.54"/>
    <n v="27"/>
    <n v="37"/>
    <s v="FLOW"/>
    <m/>
    <m/>
    <m/>
    <m/>
    <s v="-"/>
    <s v="MH14MB2032"/>
    <s v="BAJAJ PULSAR 220 F"/>
    <d v="2024-12-11T00:00:00"/>
    <n v="42"/>
    <x v="1"/>
    <x v="0"/>
    <m/>
    <m/>
    <m/>
    <m/>
    <m/>
    <m/>
    <m/>
    <m/>
    <m/>
    <m/>
    <m/>
    <m/>
    <m/>
    <m/>
    <m/>
    <m/>
    <m/>
    <m/>
    <m/>
    <m/>
    <m/>
    <m/>
    <m/>
    <m/>
    <m/>
    <m/>
    <m/>
    <m/>
    <m/>
    <m/>
    <m/>
    <m/>
    <m/>
    <m/>
    <m/>
    <m/>
    <m/>
    <m/>
    <m/>
    <m/>
    <m/>
    <m/>
    <m/>
    <m/>
    <m/>
    <m/>
    <m/>
    <m/>
    <m/>
    <m/>
    <m/>
    <m/>
    <m/>
    <m/>
    <m/>
    <m/>
    <m/>
    <m/>
    <m/>
    <m/>
    <m/>
    <m/>
    <m/>
    <m/>
    <m/>
    <m/>
    <m/>
    <m/>
    <m/>
    <m/>
    <m/>
    <m/>
    <m/>
    <m/>
    <m/>
    <m/>
    <m/>
    <m/>
    <m/>
    <m/>
    <m/>
    <m/>
    <m/>
    <m/>
    <m/>
    <m/>
    <m/>
    <m/>
    <m/>
    <m/>
    <m/>
    <m/>
    <m/>
    <m/>
    <n v="0"/>
    <s v=""/>
    <s v="ZBHT0010"/>
    <s v="G6cMPMx4tb"/>
    <s v="Allocated"/>
    <m/>
    <m/>
    <m/>
    <m/>
    <m/>
    <m/>
    <m/>
    <m/>
    <n v="3427.54"/>
    <n v="8755.5400000000009"/>
    <x v="2"/>
  </r>
  <r>
    <n v="466677362"/>
    <s v="VINAYAK SATHE"/>
    <m/>
    <x v="0"/>
    <m/>
    <m/>
    <m/>
    <m/>
    <n v="4313"/>
    <n v="21565"/>
    <n v="4921"/>
    <n v="25878"/>
    <x v="5"/>
    <x v="0"/>
    <x v="0"/>
    <x v="7"/>
    <n v="112838"/>
    <n v="608"/>
    <n v="0"/>
    <n v="3150"/>
    <s v="FLOW"/>
    <n v="0.31131739058761371"/>
    <n v="5.4925642630943641E-2"/>
    <s v="FLOW"/>
    <s v="-"/>
    <s v="NC"/>
    <s v="-"/>
    <m/>
    <m/>
    <m/>
    <m/>
    <s v="REPO"/>
    <s v="-"/>
    <s v="LONAVALA"/>
    <s v="-"/>
    <s v="-"/>
    <s v="-"/>
    <n v="25323"/>
    <n v="112838"/>
    <n v="147"/>
    <n v="157"/>
    <s v="FLOW"/>
    <m/>
    <m/>
    <m/>
    <m/>
    <s v="NPA"/>
    <s v="MH14MP4519"/>
    <s v="HONDA SP 125 DLX 2B"/>
    <d v="2025-08-11T00:00:00"/>
    <n v="36"/>
    <x v="0"/>
    <x v="0"/>
    <m/>
    <m/>
    <m/>
    <m/>
    <m/>
    <m/>
    <m/>
    <m/>
    <m/>
    <m/>
    <n v="1"/>
    <m/>
    <m/>
    <m/>
    <m/>
    <m/>
    <m/>
    <m/>
    <m/>
    <m/>
    <m/>
    <m/>
    <m/>
    <m/>
    <m/>
    <m/>
    <m/>
    <m/>
    <m/>
    <m/>
    <m/>
    <m/>
    <m/>
    <m/>
    <m/>
    <m/>
    <m/>
    <m/>
    <m/>
    <m/>
    <m/>
    <m/>
    <m/>
    <m/>
    <m/>
    <m/>
    <m/>
    <m/>
    <m/>
    <m/>
    <m/>
    <m/>
    <m/>
    <m/>
    <m/>
    <m/>
    <m/>
    <m/>
    <m/>
    <m/>
    <m/>
    <m/>
    <m/>
    <m/>
    <m/>
    <m/>
    <m/>
    <m/>
    <m/>
    <m/>
    <m/>
    <m/>
    <m/>
    <m/>
    <m/>
    <m/>
    <m/>
    <m/>
    <m/>
    <m/>
    <m/>
    <m/>
    <m/>
    <m/>
    <m/>
    <m/>
    <m/>
    <m/>
    <m/>
    <m/>
    <m/>
    <m/>
    <m/>
    <m/>
    <n v="1"/>
    <n v="1"/>
    <s v="ZBHT0013"/>
    <s v="A6W1UcFBa7"/>
    <s v="Allocated"/>
    <s v="Shifted (NC_SFTD)"/>
    <s v="Shifted to beed"/>
    <d v="2026-06-04T00:00:00"/>
    <m/>
    <m/>
    <m/>
    <m/>
    <m/>
    <n v="4921"/>
    <n v="25878"/>
    <x v="0"/>
  </r>
  <r>
    <n v="460272739"/>
    <s v="VILAS NAMDEV GAIKWAD"/>
    <m/>
    <x v="0"/>
    <m/>
    <m/>
    <m/>
    <m/>
    <n v="6595"/>
    <n v="6585"/>
    <n v="6713"/>
    <n v="13180"/>
    <x v="0"/>
    <x v="0"/>
    <x v="0"/>
    <x v="15"/>
    <n v="112470"/>
    <n v="128"/>
    <n v="0"/>
    <n v="4950"/>
    <s v="29.05.26"/>
    <n v="0.16512404079184842"/>
    <n v="6.3074444849281E-3"/>
    <s v="FLOW"/>
    <s v="-"/>
    <s v="PTP"/>
    <s v="-"/>
    <m/>
    <m/>
    <m/>
    <m/>
    <s v="-"/>
    <s v="-"/>
    <s v="JANWADI"/>
    <s v="-"/>
    <s v="-"/>
    <s v="-"/>
    <n v="11663"/>
    <n v="112470"/>
    <n v="27"/>
    <n v="37"/>
    <s v="FLOW"/>
    <m/>
    <m/>
    <m/>
    <m/>
    <s v="REGULAR"/>
    <s v="MH12WB3507"/>
    <s v="METEOR 350 STELLAR PURE BLACK"/>
    <d v="2023-10-23T00:00:00"/>
    <n v="48"/>
    <x v="0"/>
    <x v="0"/>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m/>
    <m/>
    <n v="6713"/>
    <n v="13180"/>
    <x v="0"/>
  </r>
  <r>
    <n v="460466165"/>
    <s v="RITHIK MOHAN GAWALI"/>
    <s v="ONLINE"/>
    <x v="8"/>
    <n v="6300"/>
    <m/>
    <m/>
    <m/>
    <n v="5868"/>
    <n v="20410"/>
    <n v="3494"/>
    <n v="19978"/>
    <x v="2"/>
    <x v="1"/>
    <x v="1"/>
    <x v="11"/>
    <n v="112244"/>
    <n v="688"/>
    <n v="0"/>
    <n v="5850"/>
    <s v="FLOW"/>
    <n v="0.53526101819193139"/>
    <n v="3.6851828324153568E-2"/>
    <s v="STABLE"/>
    <s v="PAID"/>
    <s v="PTP"/>
    <s v="-"/>
    <m/>
    <m/>
    <m/>
    <m/>
    <s v="REPO"/>
    <s v="-"/>
    <s v="KHADAKI"/>
    <s v="-"/>
    <s v="-"/>
    <s v="-"/>
    <n v="26948"/>
    <n v="112244"/>
    <n v="116"/>
    <n v="98"/>
    <s v="STABLE"/>
    <m/>
    <m/>
    <m/>
    <m/>
    <s v="NPA"/>
    <s v="MH12WC4429"/>
    <s v="CLASSIC 350 CHROME RED"/>
    <d v="2023-11-04T00:00:00"/>
    <n v="48"/>
    <x v="0"/>
    <x v="0"/>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m/>
    <m/>
    <n v="3494"/>
    <n v="26278"/>
    <x v="0"/>
  </r>
  <r>
    <n v="463519622"/>
    <s v="SHITAL CHANDRAKANT JADHAV"/>
    <s v="ONLINE"/>
    <x v="4"/>
    <n v="10150"/>
    <m/>
    <m/>
    <m/>
    <n v="5051"/>
    <n v="5051"/>
    <n v="5095"/>
    <n v="-48"/>
    <x v="0"/>
    <x v="2"/>
    <x v="1"/>
    <x v="1"/>
    <n v="112043"/>
    <n v="44"/>
    <n v="0"/>
    <n v="5393"/>
    <s v="-"/>
    <n v="4.5465494117377471E-2"/>
    <n v="6.2834978432008458E-3"/>
    <s v="RB"/>
    <s v="PAID"/>
    <s v="-"/>
    <s v="-"/>
    <m/>
    <m/>
    <m/>
    <m/>
    <s v="-"/>
    <s v="-"/>
    <s v="THERGAON"/>
    <s v="-"/>
    <s v="-"/>
    <s v="-"/>
    <n v="10488"/>
    <n v="112043"/>
    <n v="27"/>
    <n v="6"/>
    <s v="STABLE"/>
    <m/>
    <m/>
    <m/>
    <m/>
    <s v="NPA"/>
    <s v="MH14LT4659"/>
    <s v="PIAGGIO VESPA VXL 150 LTD EDITION"/>
    <d v="2024-07-19T00:00:00"/>
    <n v="48"/>
    <x v="0"/>
    <x v="0"/>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m/>
    <m/>
    <n v="5095"/>
    <n v="10102"/>
    <x v="0"/>
  </r>
  <r>
    <n v="466229926"/>
    <s v="SWAPNIL RAJU GOBBUR"/>
    <m/>
    <x v="0"/>
    <m/>
    <m/>
    <m/>
    <m/>
    <n v="4615"/>
    <n v="27690"/>
    <n v="5738"/>
    <n v="32305"/>
    <x v="3"/>
    <x v="0"/>
    <x v="0"/>
    <x v="5"/>
    <n v="111903"/>
    <n v="1123"/>
    <n v="0"/>
    <n v="3600"/>
    <s v="-"/>
    <n v="0.38815146519781235"/>
    <n v="4.7007279451275842E-2"/>
    <s v="FLOW"/>
    <s v="-"/>
    <s v="-"/>
    <s v="-"/>
    <m/>
    <m/>
    <m/>
    <m/>
    <s v="REPO"/>
    <s v="-"/>
    <s v="VIMAN NAGAR "/>
    <s v="-"/>
    <s v="-"/>
    <s v="-"/>
    <n v="32413"/>
    <n v="111903"/>
    <n v="178"/>
    <n v="188"/>
    <s v="FLOW"/>
    <m/>
    <m/>
    <m/>
    <m/>
    <s v="NPA"/>
    <s v="MH12YE6137"/>
    <s v="HONDA SP 160 DOUBLE DISC"/>
    <d v="2025-05-30T00:00:00"/>
    <n v="36"/>
    <x v="0"/>
    <x v="0"/>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m/>
    <m/>
    <n v="5738"/>
    <n v="32305"/>
    <x v="0"/>
  </r>
  <r>
    <n v="460986849"/>
    <s v="SHUBHAM SANTOSH ZENDE"/>
    <m/>
    <x v="0"/>
    <m/>
    <m/>
    <m/>
    <m/>
    <n v="6377"/>
    <n v="5711"/>
    <n v="5856"/>
    <n v="12088"/>
    <x v="0"/>
    <x v="0"/>
    <x v="0"/>
    <x v="10"/>
    <n v="111315"/>
    <n v="145"/>
    <n v="0"/>
    <n v="2700"/>
    <s v="26.05.26"/>
    <n v="0.10994779151615125"/>
    <n v="6.2426707818953632E-3"/>
    <s v="FLOW"/>
    <s v="-"/>
    <s v="PTP"/>
    <s v="-"/>
    <m/>
    <m/>
    <m/>
    <m/>
    <s v="-"/>
    <s v="-"/>
    <s v="PEER"/>
    <s v="-"/>
    <s v="-"/>
    <s v="-"/>
    <n v="8556"/>
    <n v="111315"/>
    <n v="27"/>
    <n v="37"/>
    <s v="FLOW"/>
    <m/>
    <m/>
    <m/>
    <m/>
    <s v="REGULAR"/>
    <s v="MH14LG0053"/>
    <s v="BULLET 350 THE STANDARD BLACK"/>
    <d v="2023-12-04T00:00:00"/>
    <n v="48"/>
    <x v="0"/>
    <x v="0"/>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m/>
    <m/>
    <n v="5856"/>
    <n v="12088"/>
    <x v="0"/>
  </r>
  <r>
    <n v="464922563"/>
    <s v="SHUBHAM TUKARAM INGALE"/>
    <m/>
    <x v="0"/>
    <m/>
    <m/>
    <m/>
    <m/>
    <n v="5975"/>
    <n v="11737"/>
    <n v="6021"/>
    <n v="17712"/>
    <x v="4"/>
    <x v="0"/>
    <x v="0"/>
    <x v="13"/>
    <n v="110472"/>
    <n v="259"/>
    <n v="0"/>
    <n v="4751"/>
    <s v="FLOW"/>
    <n v="0.26053151334207558"/>
    <n v="2.445975827416717E-2"/>
    <s v="FLOW"/>
    <s v="-"/>
    <s v="RTP"/>
    <s v="-"/>
    <m/>
    <m/>
    <m/>
    <m/>
    <s v="-"/>
    <s v="-"/>
    <s v="KIVALE"/>
    <s v="-"/>
    <s v="-"/>
    <s v="-"/>
    <n v="16747"/>
    <n v="110472"/>
    <n v="57"/>
    <n v="67"/>
    <s v="FLOW"/>
    <m/>
    <m/>
    <m/>
    <m/>
    <s v="REGULAR"/>
    <s v="MH14MB1401"/>
    <s v="BULLET BATTALION 350 BLACK"/>
    <d v="2024-12-11T00:00:00"/>
    <n v="36"/>
    <x v="0"/>
    <x v="0"/>
    <m/>
    <m/>
    <m/>
    <m/>
    <m/>
    <m/>
    <m/>
    <m/>
    <m/>
    <m/>
    <m/>
    <m/>
    <m/>
    <n v="1"/>
    <m/>
    <m/>
    <m/>
    <m/>
    <m/>
    <m/>
    <m/>
    <m/>
    <m/>
    <m/>
    <m/>
    <m/>
    <m/>
    <m/>
    <m/>
    <m/>
    <m/>
    <m/>
    <m/>
    <m/>
    <n v="1"/>
    <m/>
    <m/>
    <m/>
    <m/>
    <m/>
    <m/>
    <m/>
    <m/>
    <m/>
    <m/>
    <m/>
    <m/>
    <m/>
    <m/>
    <m/>
    <m/>
    <m/>
    <m/>
    <m/>
    <m/>
    <m/>
    <m/>
    <m/>
    <m/>
    <m/>
    <m/>
    <m/>
    <m/>
    <m/>
    <m/>
    <m/>
    <m/>
    <m/>
    <m/>
    <m/>
    <m/>
    <m/>
    <m/>
    <m/>
    <m/>
    <m/>
    <m/>
    <m/>
    <m/>
    <m/>
    <m/>
    <m/>
    <m/>
    <m/>
    <m/>
    <m/>
    <m/>
    <m/>
    <m/>
    <m/>
    <m/>
    <m/>
    <m/>
    <m/>
    <n v="2"/>
    <n v="1"/>
    <s v="DUWT0027"/>
    <s v="GPTDIIXwbEc"/>
    <s v="Allocated"/>
    <s v="Left Message (LMCB)"/>
    <s v="Visited to Customers residence address and Left massage with his mother "/>
    <d v="2026-06-05T00:00:00"/>
    <m/>
    <m/>
    <m/>
    <m/>
    <m/>
    <n v="6021"/>
    <n v="17712"/>
    <x v="0"/>
  </r>
  <r>
    <n v="463651166"/>
    <s v="EHSAN ANSARI"/>
    <m/>
    <x v="0"/>
    <m/>
    <m/>
    <m/>
    <m/>
    <n v="7589"/>
    <n v="6482"/>
    <n v="6584"/>
    <n v="14071"/>
    <x v="0"/>
    <x v="0"/>
    <x v="0"/>
    <x v="5"/>
    <n v="109987"/>
    <n v="102"/>
    <n v="0"/>
    <n v="4050"/>
    <s v="16.05.26"/>
    <n v="6.3664185121583797E-2"/>
    <n v="6.1681950436897571E-3"/>
    <s v="FLOW"/>
    <s v="-"/>
    <s v="PAID"/>
    <s v="-"/>
    <m/>
    <m/>
    <m/>
    <m/>
    <s v="-"/>
    <s v="-"/>
    <s v="PORWAL ROAD"/>
    <s v="-"/>
    <s v="-"/>
    <s v="-"/>
    <n v="10634"/>
    <n v="109987"/>
    <n v="27"/>
    <n v="37"/>
    <s v="FLOW"/>
    <m/>
    <m/>
    <m/>
    <m/>
    <s v="REGULAR"/>
    <s v="MH12XB4004"/>
    <s v="BULLET 350 BLACK GOLD"/>
    <d v="2024-08-03T00:00:00"/>
    <n v="36"/>
    <x v="0"/>
    <x v="0"/>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m/>
    <m/>
    <n v="6584"/>
    <n v="14071"/>
    <x v="0"/>
  </r>
  <r>
    <n v="463352388"/>
    <s v="ASHUTOSH KUMAR JHA"/>
    <m/>
    <x v="0"/>
    <m/>
    <m/>
    <m/>
    <m/>
    <n v="7290"/>
    <n v="20136.830000000002"/>
    <n v="6620.8300000000017"/>
    <n v="27426.83"/>
    <x v="1"/>
    <x v="0"/>
    <x v="0"/>
    <x v="12"/>
    <n v="108923.83"/>
    <n v="1064"/>
    <n v="0"/>
    <n v="5400"/>
    <s v="FLOW"/>
    <n v="0.4759802928714057"/>
    <n v="2.8837721976529802E-2"/>
    <s v="FLOW"/>
    <s v="-"/>
    <s v="NC"/>
    <s v="-"/>
    <m/>
    <m/>
    <m/>
    <m/>
    <s v="REPO"/>
    <s v="-"/>
    <s v="MAAN"/>
    <s v="-"/>
    <s v="-"/>
    <s v="-"/>
    <n v="26600.83"/>
    <n v="108923.83"/>
    <n v="88"/>
    <n v="98"/>
    <s v="FLOW"/>
    <m/>
    <m/>
    <m/>
    <m/>
    <s v="NPA"/>
    <s v="MH14LR2633"/>
    <s v="CB350 RS MONOTONE"/>
    <d v="2024-06-30T00:00:00"/>
    <n v="36"/>
    <x v="0"/>
    <x v="0"/>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m/>
    <m/>
    <n v="6620.8300000000017"/>
    <n v="27426.83"/>
    <x v="0"/>
  </r>
  <r>
    <n v="460026902"/>
    <s v="ANANAD VAIJINATH KALVATKAR"/>
    <m/>
    <x v="0"/>
    <m/>
    <m/>
    <m/>
    <m/>
    <n v="6829"/>
    <n v="5977.14"/>
    <n v="6130.14"/>
    <n v="12806.14"/>
    <x v="0"/>
    <x v="0"/>
    <x v="0"/>
    <x v="13"/>
    <n v="108653.97"/>
    <n v="153"/>
    <n v="0"/>
    <n v="5850"/>
    <s v="31.05.26"/>
    <n v="0.1666450590701791"/>
    <n v="6.0934372174094717E-3"/>
    <s v="FLOW"/>
    <s v="-"/>
    <s v="PTP"/>
    <s v="-"/>
    <m/>
    <m/>
    <m/>
    <m/>
    <s v="-"/>
    <s v="-"/>
    <s v="SADUMBARE"/>
    <s v="-"/>
    <s v="-"/>
    <s v="-"/>
    <n v="11980.14"/>
    <n v="108653.97"/>
    <n v="27"/>
    <n v="37"/>
    <s v="FLOW"/>
    <m/>
    <m/>
    <m/>
    <m/>
    <s v="REGULAR"/>
    <s v="MH14LC3427"/>
    <s v="RE CLASSIC 350 EFI REDDITCH RED"/>
    <d v="2023-10-07T00:00:00"/>
    <n v="48"/>
    <x v="0"/>
    <x v="0"/>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m/>
    <m/>
    <n v="6130.14"/>
    <n v="12806.14"/>
    <x v="0"/>
  </r>
  <r>
    <n v="464556066"/>
    <s v="LATABAI VITTHAL KUSEKAR"/>
    <m/>
    <x v="0"/>
    <m/>
    <m/>
    <m/>
    <m/>
    <n v="4189"/>
    <n v="8378"/>
    <n v="4293"/>
    <n v="12567"/>
    <x v="4"/>
    <x v="0"/>
    <x v="0"/>
    <x v="6"/>
    <n v="108553"/>
    <n v="104"/>
    <n v="0"/>
    <n v="900"/>
    <s v="FLOW"/>
    <n v="0.12141980990154037"/>
    <n v="2.4034869830687131E-2"/>
    <s v="FLOW"/>
    <s v="-"/>
    <s v="NC"/>
    <s v="-"/>
    <m/>
    <m/>
    <m/>
    <m/>
    <s v="-"/>
    <s v="-"/>
    <s v="ANDHAL GAON"/>
    <s v="-"/>
    <s v="-"/>
    <s v="-"/>
    <n v="9382"/>
    <n v="108553"/>
    <n v="57"/>
    <n v="67"/>
    <s v="FLOW"/>
    <m/>
    <m/>
    <m/>
    <m/>
    <s v="REGULAR"/>
    <s v="MH12XL0586"/>
    <s v="APACHE 200 4V 2CH R MODE"/>
    <d v="2024-11-04T00:00:00"/>
    <n v="48"/>
    <x v="0"/>
    <x v="0"/>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m/>
    <m/>
    <n v="4293"/>
    <n v="12567"/>
    <x v="0"/>
  </r>
  <r>
    <n v="458321906"/>
    <s v="JAYPAL RAGHU KAMBLE"/>
    <s v="ONLINE"/>
    <x v="8"/>
    <n v="7810"/>
    <m/>
    <m/>
    <m/>
    <n v="7527"/>
    <n v="22581"/>
    <n v="8376"/>
    <n v="22298"/>
    <x v="1"/>
    <x v="1"/>
    <x v="1"/>
    <x v="1"/>
    <n v="108352"/>
    <n v="849"/>
    <n v="0"/>
    <n v="2700"/>
    <s v="05.05.26"/>
    <n v="0.18276491990371915"/>
    <n v="2.8686329259639119E-2"/>
    <s v="STABLE"/>
    <s v="PAID"/>
    <s v="PAID"/>
    <s v="-"/>
    <m/>
    <m/>
    <m/>
    <m/>
    <s v="REPO"/>
    <s v="-"/>
    <s v="CHIKHALI"/>
    <s v="-"/>
    <s v="-"/>
    <s v="-"/>
    <n v="26130"/>
    <n v="108352"/>
    <n v="88"/>
    <n v="67"/>
    <s v="STABLE"/>
    <m/>
    <m/>
    <m/>
    <m/>
    <s v="REGULAR"/>
    <s v="MH14KV8147"/>
    <s v="CLASSIC SIGNALS 350 DESERT SAND"/>
    <d v="2023-05-30T00:00:00"/>
    <n v="48"/>
    <x v="0"/>
    <x v="0"/>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m/>
    <m/>
    <n v="8376"/>
    <n v="30108"/>
    <x v="1"/>
  </r>
  <r>
    <n v="467016498"/>
    <s v="SUKHDEV SADASHIV CHORGHE"/>
    <m/>
    <x v="0"/>
    <m/>
    <m/>
    <m/>
    <m/>
    <n v="4412"/>
    <n v="8759"/>
    <n v="4525"/>
    <n v="13171"/>
    <x v="4"/>
    <x v="0"/>
    <x v="0"/>
    <x v="7"/>
    <n v="106268"/>
    <n v="178"/>
    <n v="0"/>
    <n v="1350"/>
    <s v="FLOW"/>
    <n v="0.2892472521810448"/>
    <n v="2.3528944821123877E-2"/>
    <s v="FLOW"/>
    <s v="-"/>
    <s v="RTP"/>
    <s v="-"/>
    <m/>
    <m/>
    <m/>
    <m/>
    <s v="-"/>
    <s v="-"/>
    <s v="TAKAVE"/>
    <s v="-"/>
    <s v="-"/>
    <s v="-"/>
    <n v="10287"/>
    <n v="106268"/>
    <n v="57"/>
    <n v="67"/>
    <s v="FLOW"/>
    <m/>
    <m/>
    <m/>
    <m/>
    <s v="NPA"/>
    <s v="MH14MU0356"/>
    <s v="ATHER RIZTA S"/>
    <d v="2025-08-27T00:00:00"/>
    <n v="36"/>
    <x v="0"/>
    <x v="0"/>
    <m/>
    <m/>
    <m/>
    <m/>
    <m/>
    <m/>
    <m/>
    <m/>
    <m/>
    <m/>
    <n v="1"/>
    <m/>
    <m/>
    <m/>
    <m/>
    <m/>
    <m/>
    <m/>
    <m/>
    <m/>
    <m/>
    <m/>
    <m/>
    <m/>
    <m/>
    <m/>
    <m/>
    <m/>
    <m/>
    <m/>
    <m/>
    <m/>
    <m/>
    <m/>
    <m/>
    <m/>
    <m/>
    <m/>
    <m/>
    <m/>
    <m/>
    <m/>
    <m/>
    <m/>
    <m/>
    <m/>
    <m/>
    <m/>
    <m/>
    <m/>
    <m/>
    <m/>
    <m/>
    <m/>
    <m/>
    <m/>
    <m/>
    <m/>
    <m/>
    <m/>
    <m/>
    <m/>
    <m/>
    <m/>
    <m/>
    <m/>
    <m/>
    <m/>
    <m/>
    <m/>
    <m/>
    <m/>
    <m/>
    <m/>
    <m/>
    <m/>
    <m/>
    <m/>
    <m/>
    <m/>
    <m/>
    <m/>
    <m/>
    <m/>
    <m/>
    <m/>
    <m/>
    <m/>
    <m/>
    <m/>
    <m/>
    <m/>
    <m/>
    <m/>
    <n v="1"/>
    <n v="1"/>
    <s v="ZBHT0013"/>
    <s v="GPsO2qmT8pz"/>
    <s v="Allocated"/>
    <e v="#N/A"/>
    <e v="#N/A"/>
    <e v="#N/A"/>
    <m/>
    <m/>
    <m/>
    <m/>
    <m/>
    <n v="4525"/>
    <n v="13171"/>
    <x v="0"/>
  </r>
  <r>
    <n v="466598110"/>
    <s v="KEDAR MADHUKAR JAGTAP"/>
    <s v="ONLINE"/>
    <x v="3"/>
    <n v="12470"/>
    <m/>
    <m/>
    <s v="CBC COLL"/>
    <n v="7689"/>
    <n v="2788.34"/>
    <n v="2900.34"/>
    <n v="-1992.6599999999999"/>
    <x v="0"/>
    <x v="1"/>
    <x v="1"/>
    <x v="12"/>
    <n v="105541.34"/>
    <n v="112"/>
    <n v="1800"/>
    <n v="1350"/>
    <s v="-"/>
    <n v="0.10429942999909202"/>
    <n v="5.9188774154434205E-3"/>
    <s v="STABLE"/>
    <s v="PAID"/>
    <s v="-"/>
    <s v="-"/>
    <m/>
    <m/>
    <m/>
    <m/>
    <m/>
    <m/>
    <s v="WAKAD"/>
    <m/>
    <m/>
    <m/>
    <n v="4250.34"/>
    <n v="105541.34"/>
    <n v="27"/>
    <n v="37"/>
    <s v="FLOW"/>
    <m/>
    <m/>
    <m/>
    <m/>
    <s v="-"/>
    <s v="MH11DW7419"/>
    <s v="HONDA UNICORN 2B"/>
    <d v="2025-07-29T00:00:00"/>
    <n v="24"/>
    <x v="1"/>
    <x v="0"/>
    <m/>
    <m/>
    <m/>
    <m/>
    <m/>
    <m/>
    <m/>
    <m/>
    <m/>
    <m/>
    <m/>
    <m/>
    <m/>
    <m/>
    <m/>
    <m/>
    <m/>
    <m/>
    <m/>
    <m/>
    <m/>
    <m/>
    <m/>
    <m/>
    <m/>
    <m/>
    <m/>
    <m/>
    <m/>
    <m/>
    <m/>
    <n v="1"/>
    <m/>
    <m/>
    <m/>
    <m/>
    <m/>
    <m/>
    <m/>
    <m/>
    <m/>
    <m/>
    <m/>
    <m/>
    <m/>
    <m/>
    <m/>
    <m/>
    <m/>
    <m/>
    <m/>
    <m/>
    <m/>
    <m/>
    <m/>
    <m/>
    <m/>
    <m/>
    <m/>
    <m/>
    <m/>
    <m/>
    <m/>
    <m/>
    <m/>
    <m/>
    <m/>
    <m/>
    <m/>
    <m/>
    <m/>
    <m/>
    <m/>
    <m/>
    <m/>
    <m/>
    <m/>
    <m/>
    <m/>
    <m/>
    <m/>
    <m/>
    <m/>
    <m/>
    <m/>
    <m/>
    <m/>
    <m/>
    <m/>
    <m/>
    <m/>
    <m/>
    <m/>
    <m/>
    <n v="1"/>
    <n v="1"/>
    <s v="DUWT0030"/>
    <s v="APBDTz3imcc"/>
    <s v="Allocated"/>
    <m/>
    <m/>
    <m/>
    <m/>
    <m/>
    <m/>
    <m/>
    <m/>
    <n v="2900.34"/>
    <n v="10477.34"/>
    <x v="2"/>
  </r>
  <r>
    <n v="466828544"/>
    <s v="SURAJ PRAKASH HIWALE"/>
    <m/>
    <x v="0"/>
    <m/>
    <m/>
    <m/>
    <m/>
    <n v="4837"/>
    <n v="24185"/>
    <n v="5770"/>
    <n v="29022"/>
    <x v="5"/>
    <x v="0"/>
    <x v="0"/>
    <x v="6"/>
    <n v="105045"/>
    <n v="933"/>
    <n v="0"/>
    <n v="3149"/>
    <s v="FLOW"/>
    <n v="0.30538267156767412"/>
    <n v="5.1132279286831346E-2"/>
    <s v="FLOW"/>
    <s v="-"/>
    <s v="LMCB"/>
    <s v="-"/>
    <m/>
    <m/>
    <m/>
    <m/>
    <s v="REPO"/>
    <s v="-"/>
    <s v="SHIKRAPUR"/>
    <s v="-"/>
    <s v="-"/>
    <s v="-"/>
    <n v="28267"/>
    <n v="105045"/>
    <n v="147"/>
    <n v="157"/>
    <s v="FLOW"/>
    <m/>
    <m/>
    <m/>
    <m/>
    <s v="NPA"/>
    <s v="MH12YM8650"/>
    <s v="HONDA ACTIVA DLX 2B"/>
    <d v="2025-09-06T00:00:00"/>
    <n v="30"/>
    <x v="0"/>
    <x v="0"/>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m/>
    <m/>
    <n v="5770"/>
    <n v="29022"/>
    <x v="0"/>
  </r>
  <r>
    <n v="467457662"/>
    <s v="MITHIL MANJU SHETTY"/>
    <m/>
    <x v="0"/>
    <m/>
    <m/>
    <m/>
    <m/>
    <n v="3882"/>
    <n v="18413"/>
    <n v="3465"/>
    <n v="22295"/>
    <x v="5"/>
    <x v="0"/>
    <x v="0"/>
    <x v="13"/>
    <n v="104460"/>
    <n v="580"/>
    <n v="0"/>
    <n v="2250"/>
    <s v="FLOW"/>
    <n v="0.41859850048287495"/>
    <n v="5.0847521484148721E-2"/>
    <s v="FLOW"/>
    <s v="-"/>
    <s v="NC"/>
    <s v="-"/>
    <m/>
    <m/>
    <m/>
    <m/>
    <s v="REPO"/>
    <s v="-"/>
    <s v="DEHU ROAD"/>
    <s v="-"/>
    <s v="-"/>
    <s v="-"/>
    <n v="21243"/>
    <n v="104460"/>
    <n v="147"/>
    <n v="157"/>
    <s v="FLOW"/>
    <m/>
    <m/>
    <m/>
    <m/>
    <s v="NPA"/>
    <s v="MH14NA2912"/>
    <s v="HONDA ACTIVA STD 2B"/>
    <d v="2025-12-18T00:00:00"/>
    <n v="36"/>
    <x v="0"/>
    <x v="0"/>
    <m/>
    <m/>
    <m/>
    <m/>
    <m/>
    <m/>
    <m/>
    <m/>
    <m/>
    <m/>
    <m/>
    <m/>
    <m/>
    <n v="1"/>
    <m/>
    <m/>
    <m/>
    <m/>
    <m/>
    <m/>
    <m/>
    <m/>
    <m/>
    <m/>
    <m/>
    <n v="1"/>
    <m/>
    <m/>
    <m/>
    <m/>
    <m/>
    <m/>
    <m/>
    <m/>
    <m/>
    <m/>
    <m/>
    <m/>
    <m/>
    <m/>
    <m/>
    <m/>
    <m/>
    <m/>
    <m/>
    <m/>
    <m/>
    <m/>
    <m/>
    <m/>
    <m/>
    <m/>
    <m/>
    <m/>
    <m/>
    <m/>
    <m/>
    <m/>
    <m/>
    <m/>
    <m/>
    <m/>
    <m/>
    <m/>
    <m/>
    <m/>
    <m/>
    <m/>
    <m/>
    <m/>
    <m/>
    <m/>
    <m/>
    <m/>
    <m/>
    <m/>
    <m/>
    <m/>
    <m/>
    <m/>
    <m/>
    <m/>
    <m/>
    <m/>
    <m/>
    <m/>
    <m/>
    <m/>
    <m/>
    <m/>
    <m/>
    <m/>
    <m/>
    <m/>
    <n v="2"/>
    <n v="1"/>
    <s v="DUWT0027"/>
    <s v="k6K2bcTwSNz"/>
    <s v="Allocated"/>
    <s v="Shifted (NC_SFTD)"/>
    <s v="Visited to Customers residence address but Customer Shifted from his residence address "/>
    <d v="2026-06-09T00:00:00"/>
    <m/>
    <m/>
    <m/>
    <m/>
    <m/>
    <n v="3465"/>
    <n v="22295"/>
    <x v="0"/>
  </r>
  <r>
    <n v="460748946"/>
    <s v="PRATHAMESH SANJAY KUDALE"/>
    <m/>
    <x v="0"/>
    <m/>
    <m/>
    <m/>
    <m/>
    <n v="6124"/>
    <n v="6092"/>
    <n v="6205"/>
    <n v="12216"/>
    <x v="0"/>
    <x v="0"/>
    <x v="0"/>
    <x v="6"/>
    <n v="104436.2"/>
    <n v="113"/>
    <n v="0"/>
    <n v="5627"/>
    <s v="29.05.26"/>
    <n v="6.5022092844330373E-2"/>
    <n v="5.8568999174610833E-3"/>
    <s v="FLOW"/>
    <s v="-"/>
    <s v="PTP"/>
    <s v="-"/>
    <m/>
    <m/>
    <m/>
    <m/>
    <s v="-"/>
    <s v="-"/>
    <s v="DUMLA"/>
    <s v="-"/>
    <s v="-"/>
    <s v="-"/>
    <n v="11832"/>
    <n v="104436.2"/>
    <n v="27"/>
    <n v="37"/>
    <s v="FLOW"/>
    <m/>
    <m/>
    <m/>
    <m/>
    <s v="REGULAR"/>
    <s v="MH12WG1139"/>
    <s v="CLASSIC 350 DARK GUNMETAL GREY"/>
    <d v="2023-11-17T00:00:00"/>
    <n v="48"/>
    <x v="0"/>
    <x v="0"/>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m/>
    <m/>
    <n v="6205"/>
    <n v="12216"/>
    <x v="0"/>
  </r>
  <r>
    <n v="465745229"/>
    <s v="GANESH MACHINDRA SALUNKE"/>
    <m/>
    <x v="0"/>
    <m/>
    <m/>
    <m/>
    <m/>
    <n v="5140"/>
    <n v="3427"/>
    <n v="3476"/>
    <n v="8567"/>
    <x v="0"/>
    <x v="0"/>
    <x v="0"/>
    <x v="6"/>
    <n v="103018"/>
    <n v="49"/>
    <n v="0"/>
    <n v="1090"/>
    <s v="-"/>
    <n v="6.4139119966421868E-2"/>
    <n v="5.7773656614948255E-3"/>
    <s v="FLOW"/>
    <s v="-"/>
    <s v="-"/>
    <s v="-"/>
    <m/>
    <m/>
    <m/>
    <m/>
    <m/>
    <m/>
    <s v="SADAL GAON"/>
    <m/>
    <m/>
    <m/>
    <n v="4566"/>
    <n v="103018"/>
    <n v="27"/>
    <n v="37"/>
    <s v="FLOW"/>
    <m/>
    <m/>
    <m/>
    <m/>
    <s v="-"/>
    <s v="MH12XY1938"/>
    <s v="HONDA UNICORN 2B"/>
    <d v="2025-03-21T00:00:00"/>
    <n v="36"/>
    <x v="1"/>
    <x v="0"/>
    <m/>
    <m/>
    <m/>
    <m/>
    <m/>
    <m/>
    <m/>
    <m/>
    <m/>
    <m/>
    <m/>
    <m/>
    <m/>
    <m/>
    <m/>
    <m/>
    <m/>
    <m/>
    <m/>
    <m/>
    <m/>
    <m/>
    <m/>
    <m/>
    <m/>
    <m/>
    <m/>
    <m/>
    <m/>
    <m/>
    <m/>
    <m/>
    <m/>
    <m/>
    <n v="1"/>
    <m/>
    <m/>
    <m/>
    <m/>
    <m/>
    <m/>
    <m/>
    <m/>
    <m/>
    <m/>
    <m/>
    <m/>
    <m/>
    <m/>
    <m/>
    <m/>
    <m/>
    <m/>
    <m/>
    <m/>
    <m/>
    <m/>
    <m/>
    <m/>
    <m/>
    <m/>
    <m/>
    <m/>
    <m/>
    <m/>
    <m/>
    <m/>
    <m/>
    <m/>
    <m/>
    <m/>
    <m/>
    <m/>
    <m/>
    <m/>
    <m/>
    <m/>
    <m/>
    <m/>
    <m/>
    <m/>
    <m/>
    <m/>
    <m/>
    <m/>
    <m/>
    <m/>
    <m/>
    <m/>
    <m/>
    <m/>
    <m/>
    <m/>
    <m/>
    <n v="1"/>
    <n v="1"/>
    <s v="ZBHT0024"/>
    <s v="B6tw_o2E1m"/>
    <s v="Allocated"/>
    <m/>
    <m/>
    <m/>
    <m/>
    <m/>
    <m/>
    <m/>
    <m/>
    <n v="3476"/>
    <n v="8567"/>
    <x v="2"/>
  </r>
  <r>
    <n v="460017651"/>
    <s v="RAVINDRA BALASAHEB SHILIMKAR"/>
    <m/>
    <x v="0"/>
    <m/>
    <m/>
    <m/>
    <m/>
    <n v="6422"/>
    <n v="5738"/>
    <n v="5871"/>
    <n v="12160"/>
    <x v="0"/>
    <x v="0"/>
    <x v="0"/>
    <x v="2"/>
    <n v="102160.12"/>
    <n v="133"/>
    <n v="0"/>
    <n v="6300"/>
    <s v="25.05.26"/>
    <n v="0.11639605072400855"/>
    <n v="5.7292547832630296E-3"/>
    <s v="FLOW"/>
    <s v="-"/>
    <s v="PTP"/>
    <s v="-"/>
    <m/>
    <m/>
    <m/>
    <m/>
    <s v="-"/>
    <s v="-"/>
    <s v="BHOR"/>
    <s v="-"/>
    <s v="-"/>
    <s v="-"/>
    <n v="12171"/>
    <n v="102160.12"/>
    <n v="27"/>
    <n v="37"/>
    <s v="FLOW"/>
    <m/>
    <m/>
    <m/>
    <m/>
    <s v="REGULAR"/>
    <s v="MH12VY4073"/>
    <s v="BULLET 350 BLACK GOLD"/>
    <d v="2023-10-06T00:00:00"/>
    <n v="48"/>
    <x v="0"/>
    <x v="0"/>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m/>
    <m/>
    <n v="5871"/>
    <n v="12160"/>
    <x v="0"/>
  </r>
  <r>
    <n v="462727406"/>
    <s v="SHWETA PRASHANT KALE"/>
    <m/>
    <x v="0"/>
    <m/>
    <m/>
    <m/>
    <m/>
    <n v="4932"/>
    <n v="4691"/>
    <n v="4813"/>
    <n v="9623"/>
    <x v="0"/>
    <x v="0"/>
    <x v="0"/>
    <x v="5"/>
    <n v="101932"/>
    <n v="122"/>
    <n v="0"/>
    <n v="900"/>
    <s v="19.05.26"/>
    <n v="5.9001679451328608E-2"/>
    <n v="5.7164615563056022E-3"/>
    <s v="FLOW"/>
    <s v="-"/>
    <s v="PAID"/>
    <s v="-"/>
    <m/>
    <m/>
    <m/>
    <m/>
    <s v="-"/>
    <s v="-"/>
    <s v="VISHRANTWADI"/>
    <s v="-"/>
    <s v="-"/>
    <s v="-"/>
    <n v="5713"/>
    <n v="101932"/>
    <n v="27"/>
    <n v="37"/>
    <s v="FLOW"/>
    <m/>
    <m/>
    <m/>
    <m/>
    <s v="REGULAR"/>
    <s v="MH14LN6712"/>
    <s v="BULLET 350 MILITARY BLACK"/>
    <d v="2024-04-29T00:00:00"/>
    <n v="48"/>
    <x v="0"/>
    <x v="0"/>
    <m/>
    <m/>
    <m/>
    <m/>
    <m/>
    <m/>
    <m/>
    <m/>
    <m/>
    <m/>
    <m/>
    <m/>
    <m/>
    <m/>
    <m/>
    <m/>
    <m/>
    <m/>
    <m/>
    <m/>
    <m/>
    <m/>
    <n v="1"/>
    <m/>
    <m/>
    <m/>
    <m/>
    <m/>
    <m/>
    <m/>
    <m/>
    <m/>
    <m/>
    <m/>
    <m/>
    <m/>
    <m/>
    <m/>
    <m/>
    <m/>
    <m/>
    <m/>
    <m/>
    <m/>
    <m/>
    <m/>
    <m/>
    <m/>
    <m/>
    <m/>
    <m/>
    <m/>
    <m/>
    <m/>
    <m/>
    <m/>
    <m/>
    <m/>
    <m/>
    <m/>
    <m/>
    <m/>
    <m/>
    <m/>
    <m/>
    <m/>
    <m/>
    <m/>
    <m/>
    <m/>
    <m/>
    <m/>
    <m/>
    <m/>
    <m/>
    <m/>
    <m/>
    <m/>
    <m/>
    <m/>
    <m/>
    <m/>
    <m/>
    <m/>
    <m/>
    <m/>
    <m/>
    <m/>
    <m/>
    <m/>
    <m/>
    <m/>
    <m/>
    <m/>
    <n v="1"/>
    <n v="1"/>
    <s v="ZBHT0012"/>
    <s v="B2WfW15fjz"/>
    <s v="Allocated"/>
    <s v="Promise To Pay (PTP)"/>
    <s v="Ptp"/>
    <d v="2026-06-24T00:00:00"/>
    <m/>
    <m/>
    <m/>
    <m/>
    <m/>
    <n v="4813"/>
    <n v="9623"/>
    <x v="0"/>
  </r>
  <r>
    <n v="466324484"/>
    <s v="ANIKET CHANDRAKANT VANJARI"/>
    <m/>
    <x v="0"/>
    <m/>
    <m/>
    <m/>
    <m/>
    <n v="4811"/>
    <n v="4625"/>
    <n v="4706"/>
    <n v="9436"/>
    <x v="0"/>
    <x v="0"/>
    <x v="0"/>
    <x v="7"/>
    <n v="101894"/>
    <n v="81"/>
    <n v="0"/>
    <n v="2700"/>
    <s v="-"/>
    <n v="0.11190680054949365"/>
    <n v="5.7143304734352616E-3"/>
    <s v="FLOW"/>
    <s v="-"/>
    <s v="-"/>
    <s v="-"/>
    <m/>
    <m/>
    <m/>
    <m/>
    <m/>
    <m/>
    <s v="MAVAL"/>
    <m/>
    <m/>
    <m/>
    <n v="7406"/>
    <n v="101894"/>
    <n v="27"/>
    <n v="37"/>
    <s v="FLOW"/>
    <m/>
    <m/>
    <m/>
    <m/>
    <s v="-"/>
    <s v="MH14MM1990"/>
    <s v="YAMAHA FZ 15"/>
    <d v="2025-06-13T00:00:00"/>
    <n v="36"/>
    <x v="1"/>
    <x v="0"/>
    <m/>
    <m/>
    <m/>
    <m/>
    <m/>
    <m/>
    <m/>
    <m/>
    <m/>
    <m/>
    <m/>
    <m/>
    <m/>
    <m/>
    <m/>
    <m/>
    <m/>
    <m/>
    <m/>
    <m/>
    <m/>
    <m/>
    <m/>
    <m/>
    <m/>
    <m/>
    <m/>
    <m/>
    <m/>
    <m/>
    <m/>
    <m/>
    <m/>
    <m/>
    <m/>
    <m/>
    <m/>
    <m/>
    <m/>
    <m/>
    <m/>
    <m/>
    <m/>
    <m/>
    <m/>
    <m/>
    <m/>
    <m/>
    <m/>
    <m/>
    <m/>
    <m/>
    <m/>
    <m/>
    <m/>
    <m/>
    <m/>
    <m/>
    <m/>
    <m/>
    <m/>
    <m/>
    <m/>
    <m/>
    <m/>
    <m/>
    <m/>
    <m/>
    <m/>
    <m/>
    <m/>
    <m/>
    <m/>
    <m/>
    <m/>
    <m/>
    <m/>
    <m/>
    <m/>
    <m/>
    <m/>
    <m/>
    <m/>
    <m/>
    <m/>
    <m/>
    <m/>
    <m/>
    <m/>
    <m/>
    <m/>
    <m/>
    <m/>
    <m/>
    <n v="0"/>
    <s v=""/>
    <s v="ZBHT0013"/>
    <s v="A2J6at9DVNc"/>
    <s v="Allocated"/>
    <m/>
    <m/>
    <m/>
    <m/>
    <m/>
    <m/>
    <m/>
    <m/>
    <n v="4706"/>
    <n v="9436"/>
    <x v="2"/>
  </r>
  <r>
    <n v="467633570"/>
    <s v="PRAJAKTA HANUMANT GAYAKWAD"/>
    <m/>
    <x v="0"/>
    <m/>
    <m/>
    <m/>
    <m/>
    <n v="3185"/>
    <n v="3120"/>
    <n v="3174"/>
    <n v="6305"/>
    <x v="0"/>
    <x v="0"/>
    <x v="0"/>
    <x v="9"/>
    <n v="100905"/>
    <n v="54"/>
    <n v="0"/>
    <n v="900"/>
    <s v="30.05.26"/>
    <n v="4.3516115595363336E-2"/>
    <n v="5.6588662376782246E-3"/>
    <s v="FLOW"/>
    <s v="-"/>
    <s v="EXP"/>
    <s v="-"/>
    <m/>
    <m/>
    <m/>
    <m/>
    <s v="-"/>
    <s v="-"/>
    <s v="JUNNAR"/>
    <s v="-"/>
    <s v="-"/>
    <s v="-"/>
    <n v="4074"/>
    <n v="100905"/>
    <n v="27"/>
    <n v="37"/>
    <s v="FLOW"/>
    <m/>
    <m/>
    <m/>
    <m/>
    <s v="REGULAR"/>
    <s v="MH14NB8306"/>
    <s v="TVS RAIDER DISC CONNECTED"/>
    <d v="2026-01-22T00:00:00"/>
    <n v="48"/>
    <x v="0"/>
    <x v="0"/>
    <m/>
    <m/>
    <m/>
    <m/>
    <m/>
    <m/>
    <m/>
    <m/>
    <m/>
    <m/>
    <m/>
    <m/>
    <m/>
    <m/>
    <m/>
    <m/>
    <m/>
    <m/>
    <m/>
    <m/>
    <m/>
    <m/>
    <m/>
    <m/>
    <m/>
    <m/>
    <m/>
    <m/>
    <m/>
    <m/>
    <m/>
    <m/>
    <m/>
    <m/>
    <m/>
    <m/>
    <m/>
    <m/>
    <m/>
    <m/>
    <m/>
    <m/>
    <m/>
    <m/>
    <m/>
    <m/>
    <m/>
    <m/>
    <m/>
    <m/>
    <m/>
    <m/>
    <m/>
    <m/>
    <m/>
    <m/>
    <m/>
    <m/>
    <m/>
    <m/>
    <m/>
    <m/>
    <m/>
    <m/>
    <m/>
    <m/>
    <m/>
    <m/>
    <m/>
    <m/>
    <m/>
    <m/>
    <m/>
    <m/>
    <m/>
    <m/>
    <m/>
    <m/>
    <m/>
    <m/>
    <m/>
    <m/>
    <m/>
    <m/>
    <m/>
    <m/>
    <m/>
    <m/>
    <m/>
    <m/>
    <m/>
    <m/>
    <m/>
    <m/>
    <n v="0"/>
    <s v=""/>
    <s v="ZBHT0021"/>
    <s v="BoSVf5Vfgbc"/>
    <s v="Allocated"/>
    <e v="#N/A"/>
    <e v="#N/A"/>
    <e v="#N/A"/>
    <m/>
    <m/>
    <m/>
    <m/>
    <m/>
    <n v="3174"/>
    <n v="6305"/>
    <x v="0"/>
  </r>
  <r>
    <n v="461001866"/>
    <s v="PANKAJ GANPAT LAHANE"/>
    <s v="ONLINE"/>
    <x v="9"/>
    <n v="6000"/>
    <m/>
    <m/>
    <m/>
    <n v="5309"/>
    <n v="15835"/>
    <n v="5767"/>
    <n v="15144"/>
    <x v="1"/>
    <x v="1"/>
    <x v="1"/>
    <x v="14"/>
    <n v="100650"/>
    <n v="550"/>
    <n v="0"/>
    <n v="900"/>
    <s v="02.05.26"/>
    <n v="0.33568048420700863"/>
    <n v="2.6647215002793462E-2"/>
    <s v="STABLE"/>
    <s v="PAID"/>
    <s v="PAID"/>
    <s v="-"/>
    <m/>
    <m/>
    <m/>
    <m/>
    <s v="REPO"/>
    <s v="-"/>
    <s v="MOSHI"/>
    <s v="-"/>
    <s v="-"/>
    <s v="-"/>
    <n v="17285"/>
    <n v="100650"/>
    <n v="88"/>
    <n v="67"/>
    <s v="STABLE"/>
    <m/>
    <m/>
    <m/>
    <m/>
    <s v="REGULAR"/>
    <s v="MH14LF7047"/>
    <s v="BULLET 350 MILITARY BLACK"/>
    <d v="2023-12-05T00:00:00"/>
    <n v="48"/>
    <x v="0"/>
    <x v="0"/>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m/>
    <m/>
    <n v="5767"/>
    <n v="21144"/>
    <x v="1"/>
  </r>
  <r>
    <n v="466811165"/>
    <s v="AMOL BALU BHISE"/>
    <m/>
    <x v="0"/>
    <m/>
    <m/>
    <m/>
    <m/>
    <n v="3919"/>
    <n v="23514"/>
    <n v="4984"/>
    <n v="27433"/>
    <x v="3"/>
    <x v="0"/>
    <x v="0"/>
    <x v="12"/>
    <n v="98817"/>
    <n v="1065"/>
    <n v="0"/>
    <n v="2700"/>
    <s v="FLOW"/>
    <n v="0.58506462638179235"/>
    <n v="4.1510221652115896E-2"/>
    <s v="FLOW"/>
    <s v="-"/>
    <s v="NC"/>
    <s v="-"/>
    <m/>
    <m/>
    <m/>
    <m/>
    <s v="REPO"/>
    <s v="-"/>
    <s v="JAMBE"/>
    <s v="-"/>
    <s v="-"/>
    <s v="-"/>
    <n v="27279"/>
    <n v="98817"/>
    <n v="178"/>
    <n v="188"/>
    <s v="FLOW"/>
    <m/>
    <m/>
    <m/>
    <m/>
    <s v="NPA"/>
    <s v="MH14MP9703"/>
    <s v="TVS JUPITER 110 DISC SXC OBDIIA"/>
    <d v="2025-09-03T00:00:00"/>
    <n v="36"/>
    <x v="0"/>
    <x v="0"/>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m/>
    <m/>
    <n v="4984"/>
    <n v="27433"/>
    <x v="0"/>
  </r>
  <r>
    <n v="465871171"/>
    <s v="PRAMILA ANIL PAWARA"/>
    <m/>
    <x v="0"/>
    <m/>
    <m/>
    <m/>
    <m/>
    <n v="5153"/>
    <n v="30744"/>
    <n v="6310"/>
    <n v="35897"/>
    <x v="3"/>
    <x v="0"/>
    <x v="0"/>
    <x v="6"/>
    <n v="98358"/>
    <n v="1331"/>
    <n v="0"/>
    <n v="4050"/>
    <s v="FLOW"/>
    <n v="0.19998007478056845"/>
    <n v="4.131740875819763E-2"/>
    <s v="FLOW"/>
    <s v="-"/>
    <s v="NC"/>
    <s v="-"/>
    <m/>
    <m/>
    <m/>
    <m/>
    <s v="REPO"/>
    <s v="-"/>
    <s v="SHIRUR"/>
    <s v="-"/>
    <s v="-"/>
    <s v="-"/>
    <n v="36125"/>
    <n v="98358"/>
    <n v="178"/>
    <n v="188"/>
    <s v="FLOW"/>
    <m/>
    <m/>
    <m/>
    <m/>
    <s v="NPA"/>
    <s v="MH18CG9167"/>
    <s v="HONDA UNICORN 2B"/>
    <d v="2025-04-07T00:00:00"/>
    <n v="30"/>
    <x v="0"/>
    <x v="0"/>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m/>
    <m/>
    <n v="6310"/>
    <n v="35897"/>
    <x v="0"/>
  </r>
  <r>
    <n v="464268783"/>
    <s v="YOGESH NARAYAN PARIHAR"/>
    <m/>
    <x v="0"/>
    <m/>
    <m/>
    <m/>
    <m/>
    <n v="5443"/>
    <n v="21603"/>
    <n v="5864"/>
    <n v="27046"/>
    <x v="2"/>
    <x v="0"/>
    <x v="0"/>
    <x v="1"/>
    <n v="98284"/>
    <n v="590"/>
    <n v="0"/>
    <n v="4028"/>
    <s v="FLOW"/>
    <n v="0.20274463978026247"/>
    <n v="3.2268496267160024E-2"/>
    <s v="FLOW"/>
    <s v="-"/>
    <s v="NC"/>
    <s v="-"/>
    <m/>
    <m/>
    <m/>
    <m/>
    <s v="REPO"/>
    <s v="-"/>
    <s v="TALAWADE"/>
    <s v="-"/>
    <s v="-"/>
    <s v="-"/>
    <n v="26221"/>
    <n v="98284"/>
    <n v="116"/>
    <n v="126"/>
    <s v="FLOW"/>
    <m/>
    <m/>
    <m/>
    <m/>
    <s v="NPA"/>
    <s v="MH21CD4927"/>
    <s v="HONDA SP 160 DOUBLE DISC"/>
    <d v="2024-10-09T00:00:00"/>
    <n v="36"/>
    <x v="0"/>
    <x v="0"/>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m/>
    <m/>
    <n v="5864"/>
    <n v="27046"/>
    <x v="0"/>
  </r>
  <r>
    <n v="467105538"/>
    <s v="RAMA BABASAHEB WAGHMARE"/>
    <m/>
    <x v="0"/>
    <m/>
    <m/>
    <m/>
    <m/>
    <n v="4787"/>
    <n v="4780"/>
    <n v="4849"/>
    <n v="9567"/>
    <x v="0"/>
    <x v="0"/>
    <x v="0"/>
    <x v="16"/>
    <n v="96592"/>
    <n v="69"/>
    <n v="0"/>
    <n v="900"/>
    <s v="30.05.26"/>
    <n v="0.37268582386728749"/>
    <n v="5.416988331894506E-3"/>
    <s v="FLOW"/>
    <s v="-"/>
    <s v="MPTP"/>
    <s v="-"/>
    <m/>
    <m/>
    <m/>
    <m/>
    <s v="-"/>
    <s v="-"/>
    <s v="WAGHOLI"/>
    <s v="-"/>
    <s v="-"/>
    <s v="-"/>
    <n v="5749"/>
    <n v="96592"/>
    <n v="27"/>
    <n v="37"/>
    <s v="FLOW"/>
    <m/>
    <m/>
    <m/>
    <m/>
    <s v="REGULAR"/>
    <s v="MH22BH6295"/>
    <s v="BAJAJ PULSAR NS 125"/>
    <d v="2025-10-17T00:00:00"/>
    <n v="30"/>
    <x v="0"/>
    <x v="0"/>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m/>
    <m/>
    <n v="4849"/>
    <n v="9567"/>
    <x v="0"/>
  </r>
  <r>
    <n v="466294591"/>
    <s v="VAIBHAV SANJAY SABLE"/>
    <m/>
    <x v="0"/>
    <m/>
    <m/>
    <m/>
    <m/>
    <n v="4490"/>
    <n v="4374.46"/>
    <n v="4374.46"/>
    <n v="8864.4599999999991"/>
    <x v="0"/>
    <x v="0"/>
    <x v="0"/>
    <x v="10"/>
    <n v="96329"/>
    <n v="0"/>
    <n v="0"/>
    <n v="450"/>
    <s v="-"/>
    <n v="9.5145854637374419E-2"/>
    <n v="5.4022389951866182E-3"/>
    <s v="FLOW"/>
    <s v="-"/>
    <s v="-"/>
    <s v="-"/>
    <m/>
    <m/>
    <m/>
    <m/>
    <m/>
    <m/>
    <s v="AMBETHAN"/>
    <m/>
    <m/>
    <m/>
    <n v="4824.46"/>
    <n v="96329"/>
    <n v="27"/>
    <n v="37"/>
    <s v="FLOW"/>
    <m/>
    <m/>
    <m/>
    <m/>
    <s v="-"/>
    <s v="MH14MK8568"/>
    <s v="BAJAJ CHETAK 3503"/>
    <d v="2025-06-09T00:00:00"/>
    <n v="36"/>
    <x v="1"/>
    <x v="0"/>
    <m/>
    <m/>
    <m/>
    <m/>
    <m/>
    <m/>
    <m/>
    <m/>
    <m/>
    <m/>
    <m/>
    <m/>
    <m/>
    <m/>
    <m/>
    <m/>
    <m/>
    <m/>
    <m/>
    <m/>
    <m/>
    <m/>
    <m/>
    <m/>
    <m/>
    <m/>
    <m/>
    <m/>
    <m/>
    <m/>
    <m/>
    <m/>
    <m/>
    <m/>
    <m/>
    <m/>
    <m/>
    <m/>
    <m/>
    <m/>
    <m/>
    <m/>
    <m/>
    <m/>
    <m/>
    <m/>
    <m/>
    <m/>
    <m/>
    <m/>
    <m/>
    <m/>
    <m/>
    <m/>
    <m/>
    <m/>
    <m/>
    <m/>
    <m/>
    <m/>
    <m/>
    <m/>
    <m/>
    <m/>
    <m/>
    <m/>
    <m/>
    <m/>
    <m/>
    <m/>
    <m/>
    <m/>
    <m/>
    <m/>
    <m/>
    <m/>
    <m/>
    <m/>
    <m/>
    <m/>
    <m/>
    <m/>
    <m/>
    <m/>
    <m/>
    <m/>
    <m/>
    <m/>
    <m/>
    <m/>
    <m/>
    <m/>
    <m/>
    <m/>
    <n v="0"/>
    <s v=""/>
    <s v="DUWT0017"/>
    <s v="G6fMdQ8dp8S"/>
    <s v="Allocated"/>
    <m/>
    <m/>
    <m/>
    <m/>
    <m/>
    <m/>
    <m/>
    <m/>
    <n v="4374.46"/>
    <n v="8864.4599999999991"/>
    <x v="2"/>
  </r>
  <r>
    <n v="464384033"/>
    <s v="LAXMAN RAJU PAWAR"/>
    <m/>
    <x v="0"/>
    <m/>
    <m/>
    <m/>
    <m/>
    <n v="4881"/>
    <n v="24293"/>
    <n v="5638"/>
    <n v="29174"/>
    <x v="5"/>
    <x v="0"/>
    <x v="0"/>
    <x v="1"/>
    <n v="96129"/>
    <n v="869"/>
    <n v="0"/>
    <n v="5400"/>
    <s v="FLOW"/>
    <n v="0.95531915971983505"/>
    <n v="4.6792278314663337E-2"/>
    <s v="FLOW"/>
    <s v="-"/>
    <s v="NC"/>
    <s v="-"/>
    <m/>
    <m/>
    <m/>
    <m/>
    <s v="REPO"/>
    <s v="-"/>
    <s v="CHIKHALI"/>
    <s v="-"/>
    <s v="-"/>
    <s v="-"/>
    <n v="30562"/>
    <n v="96129"/>
    <n v="147"/>
    <n v="157"/>
    <s v="FLOW"/>
    <m/>
    <m/>
    <m/>
    <m/>
    <s v="NPA"/>
    <s v="MH14LW8132"/>
    <s v="XPULSE 200 4V PRO"/>
    <d v="2024-10-21T00:00:00"/>
    <n v="36"/>
    <x v="0"/>
    <x v="0"/>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m/>
    <m/>
    <n v="5638"/>
    <n v="29174"/>
    <x v="0"/>
  </r>
  <r>
    <n v="462817786"/>
    <s v="HRUSHIKESH SUNIL PANGARE"/>
    <m/>
    <x v="0"/>
    <m/>
    <m/>
    <m/>
    <m/>
    <n v="4562"/>
    <n v="4017"/>
    <n v="4067"/>
    <n v="8579"/>
    <x v="0"/>
    <x v="0"/>
    <x v="0"/>
    <x v="2"/>
    <n v="94988"/>
    <n v="50"/>
    <n v="0"/>
    <n v="796"/>
    <s v="-"/>
    <n v="0.10822450155865249"/>
    <n v="5.3270342023148433E-3"/>
    <s v="FLOW"/>
    <s v="-"/>
    <s v="-"/>
    <s v="-"/>
    <m/>
    <m/>
    <m/>
    <m/>
    <s v="-"/>
    <s v="-"/>
    <s v="VELU"/>
    <s v="-"/>
    <s v="-"/>
    <s v="-"/>
    <n v="4863"/>
    <n v="94988"/>
    <n v="27"/>
    <n v="37"/>
    <s v="FLOW"/>
    <m/>
    <m/>
    <m/>
    <m/>
    <s v="REGULAR"/>
    <s v="MH12WT3874"/>
    <s v="HUNTER 350 REBEL BLACK"/>
    <d v="2024-05-07T00:00:00"/>
    <n v="48"/>
    <x v="0"/>
    <x v="0"/>
    <m/>
    <m/>
    <m/>
    <m/>
    <m/>
    <m/>
    <m/>
    <m/>
    <m/>
    <m/>
    <n v="1"/>
    <m/>
    <m/>
    <m/>
    <m/>
    <m/>
    <m/>
    <m/>
    <m/>
    <m/>
    <m/>
    <m/>
    <m/>
    <m/>
    <m/>
    <m/>
    <m/>
    <m/>
    <m/>
    <m/>
    <m/>
    <m/>
    <m/>
    <m/>
    <m/>
    <m/>
    <m/>
    <m/>
    <m/>
    <m/>
    <m/>
    <m/>
    <m/>
    <m/>
    <m/>
    <m/>
    <m/>
    <m/>
    <m/>
    <m/>
    <m/>
    <m/>
    <m/>
    <m/>
    <m/>
    <m/>
    <m/>
    <m/>
    <m/>
    <m/>
    <m/>
    <m/>
    <m/>
    <m/>
    <m/>
    <m/>
    <m/>
    <m/>
    <m/>
    <m/>
    <m/>
    <m/>
    <m/>
    <m/>
    <m/>
    <m/>
    <m/>
    <m/>
    <m/>
    <m/>
    <m/>
    <m/>
    <m/>
    <m/>
    <m/>
    <m/>
    <m/>
    <m/>
    <m/>
    <m/>
    <m/>
    <m/>
    <m/>
    <m/>
    <n v="1"/>
    <n v="1"/>
    <s v="DUWT0011"/>
    <s v="G2YVtv2N9c"/>
    <s v="Allocated"/>
    <s v="Door Locked (NC_DL)"/>
    <s v="Customer home visit customer door lock "/>
    <d v="2026-06-04T00:00:00"/>
    <m/>
    <m/>
    <m/>
    <m/>
    <m/>
    <n v="4067"/>
    <n v="8579"/>
    <x v="0"/>
  </r>
  <r>
    <n v="467440993"/>
    <s v="ARCHANA SHIVAJI DAVKHAR"/>
    <m/>
    <x v="0"/>
    <m/>
    <m/>
    <m/>
    <m/>
    <n v="3535"/>
    <n v="13466"/>
    <n v="3293"/>
    <n v="17001"/>
    <x v="2"/>
    <x v="0"/>
    <x v="0"/>
    <x v="5"/>
    <n v="94419"/>
    <n v="432"/>
    <n v="0"/>
    <n v="2250"/>
    <s v="FLOW"/>
    <n v="0.34107996191799361"/>
    <n v="3.0999543659690106E-2"/>
    <s v="FLOW"/>
    <s v="-"/>
    <s v="NC"/>
    <s v="-"/>
    <m/>
    <m/>
    <m/>
    <m/>
    <s v="REPO"/>
    <s v="-"/>
    <s v="DIGHI"/>
    <s v="-"/>
    <s v="-"/>
    <s v="-"/>
    <n v="16148"/>
    <n v="94419"/>
    <n v="116"/>
    <n v="126"/>
    <s v="FLOW"/>
    <m/>
    <m/>
    <m/>
    <m/>
    <s v="NPA"/>
    <m/>
    <s v="HONDA ACTIVA 125 DISC BSVI"/>
    <d v="2025-12-15T00:00:00"/>
    <n v="36"/>
    <x v="0"/>
    <x v="0"/>
    <m/>
    <m/>
    <m/>
    <m/>
    <m/>
    <m/>
    <m/>
    <m/>
    <m/>
    <m/>
    <m/>
    <m/>
    <m/>
    <m/>
    <m/>
    <m/>
    <m/>
    <m/>
    <m/>
    <m/>
    <m/>
    <m/>
    <m/>
    <m/>
    <m/>
    <m/>
    <m/>
    <m/>
    <m/>
    <m/>
    <m/>
    <m/>
    <m/>
    <m/>
    <m/>
    <m/>
    <m/>
    <m/>
    <m/>
    <m/>
    <m/>
    <m/>
    <m/>
    <m/>
    <m/>
    <m/>
    <m/>
    <m/>
    <m/>
    <m/>
    <m/>
    <m/>
    <m/>
    <m/>
    <m/>
    <m/>
    <m/>
    <m/>
    <m/>
    <m/>
    <m/>
    <m/>
    <m/>
    <m/>
    <m/>
    <m/>
    <m/>
    <m/>
    <m/>
    <m/>
    <m/>
    <m/>
    <m/>
    <m/>
    <m/>
    <m/>
    <m/>
    <m/>
    <m/>
    <m/>
    <m/>
    <m/>
    <m/>
    <m/>
    <m/>
    <m/>
    <m/>
    <m/>
    <m/>
    <m/>
    <m/>
    <m/>
    <m/>
    <m/>
    <n v="0"/>
    <s v=""/>
    <s v="ZBHT0012"/>
    <s v="A6S8ct3aw9Ez"/>
    <s v="Allocated"/>
    <e v="#N/A"/>
    <e v="#N/A"/>
    <e v="#N/A"/>
    <m/>
    <m/>
    <m/>
    <m/>
    <m/>
    <n v="3293"/>
    <n v="17001"/>
    <x v="0"/>
  </r>
  <r>
    <n v="466788877"/>
    <s v="KALPESH PANDURANG JADHAV"/>
    <s v="ONLINE"/>
    <x v="7"/>
    <n v="6410"/>
    <m/>
    <m/>
    <m/>
    <n v="6310"/>
    <n v="6238"/>
    <n v="6330"/>
    <n v="6138"/>
    <x v="0"/>
    <x v="1"/>
    <x v="1"/>
    <x v="0"/>
    <n v="94401"/>
    <n v="92"/>
    <n v="0"/>
    <n v="1343"/>
    <s v="15.05.26"/>
    <n v="7.9978344398200299E-2"/>
    <n v="5.2941145800808895E-3"/>
    <s v="STABLE"/>
    <s v="PAID"/>
    <s v="PAID"/>
    <s v="-"/>
    <m/>
    <m/>
    <m/>
    <m/>
    <s v="-"/>
    <s v="-"/>
    <s v="JANTA VASAHAT"/>
    <s v="-"/>
    <s v="-"/>
    <s v="-"/>
    <n v="7673"/>
    <n v="94401"/>
    <n v="27"/>
    <n v="6"/>
    <s v="STABLE"/>
    <m/>
    <m/>
    <m/>
    <m/>
    <s v="REGULAR"/>
    <s v="MH12YM2510"/>
    <s v="HONDA HORNET 2.0 BS VI"/>
    <d v="2025-08-30T00:00:00"/>
    <n v="24"/>
    <x v="0"/>
    <x v="0"/>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m/>
    <m/>
    <n v="6330"/>
    <n v="12548"/>
    <x v="0"/>
  </r>
  <r>
    <n v="466775197"/>
    <s v="ALKA BHAGWAN CHAURE"/>
    <m/>
    <x v="0"/>
    <m/>
    <m/>
    <m/>
    <m/>
    <n v="4058"/>
    <n v="7870"/>
    <n v="4150"/>
    <n v="11928"/>
    <x v="4"/>
    <x v="0"/>
    <x v="0"/>
    <x v="7"/>
    <n v="94243"/>
    <n v="338"/>
    <n v="0"/>
    <n v="3108.34"/>
    <s v="29.05.26"/>
    <n v="0.2565168139731453"/>
    <n v="2.0866472943662978E-2"/>
    <s v="FLOW"/>
    <s v="-"/>
    <s v="PTP"/>
    <s v="-"/>
    <m/>
    <m/>
    <m/>
    <m/>
    <s v="-"/>
    <s v="-"/>
    <s v="KAMSHET "/>
    <s v="-"/>
    <s v="-"/>
    <s v="-"/>
    <n v="11316.34"/>
    <n v="94243"/>
    <n v="57"/>
    <n v="67"/>
    <s v="FLOW"/>
    <m/>
    <m/>
    <m/>
    <m/>
    <s v="REGULAR"/>
    <s v="MH14MU2504"/>
    <s v="XTREME 125 R"/>
    <d v="2025-08-28T00:00:00"/>
    <n v="36"/>
    <x v="0"/>
    <x v="0"/>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m/>
    <m/>
    <n v="4150"/>
    <n v="11928"/>
    <x v="0"/>
  </r>
  <r>
    <n v="466601702"/>
    <s v="SIKANDAR AJIJ MOMIN"/>
    <m/>
    <x v="0"/>
    <m/>
    <m/>
    <m/>
    <m/>
    <n v="3698"/>
    <n v="18483"/>
    <n v="4234"/>
    <n v="22181"/>
    <x v="5"/>
    <x v="0"/>
    <x v="0"/>
    <x v="15"/>
    <n v="93898"/>
    <n v="543"/>
    <n v="0"/>
    <n v="2250"/>
    <s v="FLOW"/>
    <n v="0.60787105556758947"/>
    <n v="4.5706304540671996E-2"/>
    <s v="FLOW"/>
    <s v="-"/>
    <s v="LMCB"/>
    <s v="-"/>
    <m/>
    <m/>
    <m/>
    <m/>
    <s v="REPO"/>
    <s v="-"/>
    <s v="BHAWANI PETH"/>
    <s v="-"/>
    <s v="-"/>
    <s v="-"/>
    <n v="21276"/>
    <n v="93898"/>
    <n v="147"/>
    <n v="157"/>
    <s v="FLOW"/>
    <m/>
    <m/>
    <m/>
    <m/>
    <s v="NPA"/>
    <s v="MH12YM0097"/>
    <s v="SUZUKI BURGMAN STREET BT BSVI"/>
    <d v="2025-07-30T00:00:00"/>
    <n v="36"/>
    <x v="0"/>
    <x v="0"/>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m/>
    <m/>
    <n v="4234"/>
    <n v="22181"/>
    <x v="0"/>
  </r>
  <r>
    <n v="468046860"/>
    <s v="MAYUR DIPAK BHOITE"/>
    <s v="ONLINE"/>
    <x v="10"/>
    <n v="3153"/>
    <m/>
    <m/>
    <m/>
    <n v="2700"/>
    <n v="2788"/>
    <n v="2788"/>
    <n v="2335"/>
    <x v="0"/>
    <x v="2"/>
    <x v="1"/>
    <x v="9"/>
    <n v="93580"/>
    <n v="0"/>
    <n v="0"/>
    <n v="450"/>
    <s v="-"/>
    <n v="4.03571487777028E-2"/>
    <n v="5.2480719738558874E-3"/>
    <s v="RB"/>
    <s v="PAID"/>
    <s v="-"/>
    <s v="-"/>
    <m/>
    <m/>
    <m/>
    <m/>
    <s v="-"/>
    <s v="-"/>
    <s v="NARAYAN GAON"/>
    <s v="-"/>
    <s v="-"/>
    <s v="-"/>
    <n v="3238"/>
    <n v="93580"/>
    <n v="22"/>
    <n v="0"/>
    <s v="RB"/>
    <m/>
    <m/>
    <m/>
    <m/>
    <s v="REGULAR"/>
    <m/>
    <s v="ACCESS SPL ED DISC CBS BT BSVI"/>
    <d v="2026-04-08T00:00:00"/>
    <n v="48"/>
    <x v="0"/>
    <x v="0"/>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m/>
    <m/>
    <n v="2788"/>
    <n v="5488"/>
    <x v="0"/>
  </r>
  <r>
    <n v="463343105"/>
    <s v="GANESH BALU KOLEKAR"/>
    <m/>
    <x v="0"/>
    <m/>
    <m/>
    <m/>
    <m/>
    <n v="3923"/>
    <n v="13015"/>
    <n v="2021"/>
    <n v="16938"/>
    <x v="2"/>
    <x v="0"/>
    <x v="0"/>
    <x v="10"/>
    <n v="93218"/>
    <n v="775"/>
    <n v="0"/>
    <n v="6300"/>
    <s v="FLOW"/>
    <n v="0.65807289644412759"/>
    <n v="3.0605232642465945E-2"/>
    <s v="FLOW"/>
    <s v="-"/>
    <s v="PTP"/>
    <s v="-"/>
    <m/>
    <m/>
    <m/>
    <m/>
    <s v="REPO"/>
    <s v="-"/>
    <s v="BIRADWADI"/>
    <s v="-"/>
    <s v="-"/>
    <s v="-"/>
    <n v="20090"/>
    <n v="93218"/>
    <n v="116"/>
    <n v="126"/>
    <s v="FLOW"/>
    <m/>
    <m/>
    <m/>
    <m/>
    <s v="NPA"/>
    <s v="MH14LR2068"/>
    <s v="TVS JUPITER 125 DISC SXC"/>
    <d v="2024-06-29T00:00:00"/>
    <n v="48"/>
    <x v="0"/>
    <x v="0"/>
    <m/>
    <m/>
    <m/>
    <m/>
    <m/>
    <m/>
    <m/>
    <m/>
    <m/>
    <m/>
    <m/>
    <m/>
    <m/>
    <m/>
    <m/>
    <m/>
    <n v="1"/>
    <m/>
    <m/>
    <m/>
    <m/>
    <m/>
    <m/>
    <m/>
    <m/>
    <m/>
    <m/>
    <m/>
    <m/>
    <m/>
    <m/>
    <m/>
    <m/>
    <m/>
    <m/>
    <m/>
    <m/>
    <m/>
    <m/>
    <m/>
    <m/>
    <m/>
    <m/>
    <m/>
    <m/>
    <m/>
    <m/>
    <m/>
    <m/>
    <m/>
    <m/>
    <m/>
    <m/>
    <m/>
    <m/>
    <m/>
    <m/>
    <m/>
    <m/>
    <m/>
    <m/>
    <m/>
    <m/>
    <m/>
    <m/>
    <m/>
    <m/>
    <m/>
    <m/>
    <m/>
    <m/>
    <m/>
    <m/>
    <m/>
    <m/>
    <m/>
    <m/>
    <m/>
    <m/>
    <m/>
    <m/>
    <m/>
    <m/>
    <m/>
    <m/>
    <m/>
    <m/>
    <m/>
    <m/>
    <m/>
    <m/>
    <m/>
    <m/>
    <m/>
    <n v="1"/>
    <n v="1"/>
    <s v="ZBHT0010"/>
    <s v="kPgAxgqq4NIz"/>
    <s v="Allocated"/>
    <s v="Promise To Pay (PTP)"/>
    <s v="Ptp "/>
    <d v="2026-06-08T00:00:00"/>
    <m/>
    <m/>
    <m/>
    <m/>
    <m/>
    <n v="2021"/>
    <n v="16938"/>
    <x v="0"/>
  </r>
  <r>
    <n v="459582628"/>
    <s v="SANKALP ASHOK SABLE"/>
    <s v="ONLINE"/>
    <x v="4"/>
    <n v="17875"/>
    <m/>
    <m/>
    <m/>
    <n v="5832"/>
    <n v="11511"/>
    <n v="6041"/>
    <n v="-532"/>
    <x v="4"/>
    <x v="2"/>
    <x v="1"/>
    <x v="1"/>
    <n v="93200"/>
    <n v="362"/>
    <n v="0"/>
    <n v="0"/>
    <s v="-"/>
    <n v="0.16523114427655536"/>
    <n v="2.0635540871464082E-2"/>
    <s v="RB"/>
    <s v="PAID"/>
    <s v="-"/>
    <s v="-"/>
    <m/>
    <m/>
    <m/>
    <m/>
    <s v="-"/>
    <s v="-"/>
    <s v="CHIKHALI"/>
    <s v="-"/>
    <s v="-"/>
    <s v="-"/>
    <n v="11873"/>
    <n v="93200"/>
    <n v="57"/>
    <n v="6"/>
    <s v="STABLE"/>
    <m/>
    <m/>
    <m/>
    <m/>
    <s v="REGULAR"/>
    <s v="MH14LD7276"/>
    <s v="CLASSIC 350 DARK STEALTH BLACK"/>
    <d v="2023-08-30T00:00:00"/>
    <n v="48"/>
    <x v="0"/>
    <x v="0"/>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m/>
    <m/>
    <n v="6041"/>
    <n v="17343"/>
    <x v="0"/>
  </r>
  <r>
    <n v="467169041"/>
    <s v="PRAKASH SADASHIV CHAUDHARI"/>
    <m/>
    <x v="0"/>
    <m/>
    <m/>
    <m/>
    <m/>
    <n v="2999"/>
    <n v="2751"/>
    <n v="2807"/>
    <n v="5750"/>
    <x v="0"/>
    <x v="0"/>
    <x v="0"/>
    <x v="9"/>
    <n v="93009"/>
    <n v="56"/>
    <n v="0"/>
    <n v="2617"/>
    <s v="15.05.26"/>
    <n v="4.0110900306319294E-2"/>
    <n v="5.2160496496726034E-3"/>
    <s v="FLOW"/>
    <s v="-"/>
    <s v="PTP"/>
    <s v="-"/>
    <m/>
    <m/>
    <m/>
    <m/>
    <s v="-"/>
    <s v="-"/>
    <s v="NARAYAN GAON"/>
    <s v="-"/>
    <s v="-"/>
    <s v="-"/>
    <n v="5424"/>
    <n v="93009"/>
    <n v="22"/>
    <n v="32"/>
    <s v="FLOW"/>
    <m/>
    <m/>
    <m/>
    <m/>
    <s v="REGULAR"/>
    <s v="MH12YW6209"/>
    <s v="YAMAHA FASCINO S 125 DLX"/>
    <d v="2025-10-27T00:00:00"/>
    <n v="48"/>
    <x v="0"/>
    <x v="0"/>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m/>
    <m/>
    <n v="2807"/>
    <n v="5750"/>
    <x v="0"/>
  </r>
  <r>
    <n v="466835999"/>
    <s v="ARUN NIVRITTI KADAM"/>
    <s v="ONLINE"/>
    <x v="8"/>
    <n v="10000"/>
    <m/>
    <m/>
    <m/>
    <n v="3876"/>
    <n v="11606"/>
    <n v="4195"/>
    <n v="5482"/>
    <x v="1"/>
    <x v="2"/>
    <x v="1"/>
    <x v="3"/>
    <n v="92694"/>
    <n v="341"/>
    <n v="0"/>
    <n v="3150"/>
    <s v="FLOW"/>
    <n v="0.38760334981221134"/>
    <n v="2.4540853924182187E-2"/>
    <s v="RB"/>
    <s v="PAID"/>
    <s v="LMCB"/>
    <s v="-"/>
    <m/>
    <m/>
    <m/>
    <m/>
    <s v="REPO"/>
    <s v="-"/>
    <s v="KHARABWADI"/>
    <s v="-"/>
    <s v="-"/>
    <s v="-"/>
    <n v="15097"/>
    <n v="92694"/>
    <n v="88"/>
    <n v="6"/>
    <s v="STABLE"/>
    <m/>
    <m/>
    <m/>
    <m/>
    <s v="REGULAR"/>
    <s v="MH14MP9082"/>
    <s v="HONDA ACTIVA STD 2B"/>
    <d v="2025-09-06T00:00:00"/>
    <n v="36"/>
    <x v="0"/>
    <x v="0"/>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m/>
    <m/>
    <n v="4195"/>
    <n v="15482"/>
    <x v="1"/>
  </r>
  <r>
    <n v="460840552"/>
    <s v="LAKSHMI SRIKANTH PANTULA"/>
    <m/>
    <x v="0"/>
    <m/>
    <m/>
    <m/>
    <m/>
    <n v="9086"/>
    <n v="36344"/>
    <n v="9988"/>
    <n v="45430"/>
    <x v="2"/>
    <x v="0"/>
    <x v="0"/>
    <x v="5"/>
    <n v="92396"/>
    <n v="902"/>
    <n v="0"/>
    <n v="1800"/>
    <s v="-"/>
    <n v="0.33377206029903872"/>
    <n v="3.0335354494124347E-2"/>
    <s v="FLOW"/>
    <s v="-"/>
    <s v="-"/>
    <s v="-"/>
    <m/>
    <m/>
    <m/>
    <m/>
    <s v="REPO"/>
    <s v="-"/>
    <s v="KHARADI"/>
    <s v="-"/>
    <s v="-"/>
    <s v="-"/>
    <n v="39046"/>
    <n v="92396"/>
    <n v="116"/>
    <n v="126"/>
    <s v="FLOW"/>
    <m/>
    <m/>
    <m/>
    <m/>
    <s v="NPA"/>
    <s v="MH12WF2417"/>
    <s v="METEOR 350 FIREBALL BLACK"/>
    <d v="2023-11-22T00:00:00"/>
    <n v="36"/>
    <x v="0"/>
    <x v="0"/>
    <m/>
    <m/>
    <m/>
    <m/>
    <m/>
    <m/>
    <m/>
    <m/>
    <m/>
    <m/>
    <m/>
    <m/>
    <m/>
    <m/>
    <m/>
    <m/>
    <m/>
    <m/>
    <m/>
    <m/>
    <m/>
    <m/>
    <m/>
    <m/>
    <m/>
    <m/>
    <m/>
    <m/>
    <n v="1"/>
    <m/>
    <m/>
    <m/>
    <m/>
    <m/>
    <m/>
    <m/>
    <m/>
    <m/>
    <m/>
    <m/>
    <m/>
    <m/>
    <m/>
    <m/>
    <m/>
    <m/>
    <m/>
    <m/>
    <m/>
    <m/>
    <m/>
    <m/>
    <m/>
    <m/>
    <m/>
    <m/>
    <m/>
    <m/>
    <m/>
    <m/>
    <m/>
    <m/>
    <m/>
    <m/>
    <m/>
    <m/>
    <m/>
    <m/>
    <m/>
    <m/>
    <m/>
    <m/>
    <m/>
    <m/>
    <m/>
    <m/>
    <m/>
    <m/>
    <m/>
    <m/>
    <m/>
    <m/>
    <m/>
    <m/>
    <m/>
    <m/>
    <m/>
    <m/>
    <m/>
    <m/>
    <m/>
    <m/>
    <m/>
    <m/>
    <n v="1"/>
    <n v="1"/>
    <s v="ZBHT0012"/>
    <s v="GP3A8-EMrKm"/>
    <s v="Allocated"/>
    <e v="#N/A"/>
    <e v="#N/A"/>
    <e v="#N/A"/>
    <m/>
    <m/>
    <m/>
    <m/>
    <m/>
    <n v="9988"/>
    <n v="45430"/>
    <x v="0"/>
  </r>
  <r>
    <n v="466785163"/>
    <s v="VIJAY ANIL KAMBLE"/>
    <s v="ONLINE"/>
    <x v="1"/>
    <n v="7600"/>
    <m/>
    <m/>
    <s v="BANK RB 05"/>
    <n v="3720"/>
    <n v="10820"/>
    <n v="3791"/>
    <n v="6940"/>
    <x v="1"/>
    <x v="2"/>
    <x v="1"/>
    <x v="7"/>
    <n v="92240"/>
    <n v="411"/>
    <n v="0"/>
    <n v="0"/>
    <s v="04.05.26"/>
    <n v="0.26360484193854727"/>
    <n v="2.4420656849057813E-2"/>
    <s v="RB"/>
    <s v="PAID"/>
    <s v="PAID"/>
    <s v="-"/>
    <m/>
    <m/>
    <m/>
    <m/>
    <s v="REPO"/>
    <s v="-"/>
    <s v="LONAVALA"/>
    <s v="-"/>
    <s v="-"/>
    <s v="-"/>
    <n v="11231"/>
    <n v="92240"/>
    <n v="88"/>
    <n v="37"/>
    <s v="STABLE"/>
    <m/>
    <m/>
    <m/>
    <m/>
    <s v="REGULAR"/>
    <s v="MH14MP8491"/>
    <s v="HONDA ACTIVA 125 DISC 2B"/>
    <d v="2025-08-29T00:00:00"/>
    <n v="36"/>
    <x v="0"/>
    <x v="0"/>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m/>
    <m/>
    <n v="3791"/>
    <n v="14540"/>
    <x v="1"/>
  </r>
  <r>
    <n v="465222064"/>
    <s v="BIKASH SARMA"/>
    <m/>
    <x v="0"/>
    <m/>
    <m/>
    <m/>
    <m/>
    <n v="3538"/>
    <n v="3484"/>
    <n v="3538"/>
    <n v="7022"/>
    <x v="0"/>
    <x v="0"/>
    <x v="0"/>
    <x v="5"/>
    <n v="91274"/>
    <n v="54"/>
    <n v="0"/>
    <n v="3103"/>
    <s v="31.05.26"/>
    <n v="5.2832469589928259E-2"/>
    <n v="5.1187488923030806E-3"/>
    <s v="FLOW"/>
    <s v="-"/>
    <s v="NC"/>
    <s v="-"/>
    <m/>
    <m/>
    <m/>
    <m/>
    <s v="-"/>
    <s v="-"/>
    <s v="WADGAON SHERI"/>
    <s v="-"/>
    <s v="-"/>
    <s v="-"/>
    <n v="6641"/>
    <n v="91274"/>
    <n v="27"/>
    <n v="37"/>
    <s v="FLOW"/>
    <m/>
    <m/>
    <m/>
    <m/>
    <s v="REGULAR"/>
    <s v="MH12XS6005"/>
    <s v="HUNTER 350 REBEL BLUE"/>
    <d v="2025-01-15T00:00:00"/>
    <n v="48"/>
    <x v="0"/>
    <x v="0"/>
    <m/>
    <m/>
    <m/>
    <m/>
    <m/>
    <m/>
    <m/>
    <n v="1"/>
    <m/>
    <m/>
    <m/>
    <m/>
    <m/>
    <m/>
    <m/>
    <m/>
    <m/>
    <m/>
    <m/>
    <m/>
    <m/>
    <m/>
    <m/>
    <m/>
    <m/>
    <m/>
    <m/>
    <m/>
    <m/>
    <m/>
    <m/>
    <m/>
    <m/>
    <m/>
    <m/>
    <m/>
    <m/>
    <m/>
    <m/>
    <m/>
    <m/>
    <m/>
    <m/>
    <m/>
    <m/>
    <m/>
    <m/>
    <m/>
    <m/>
    <m/>
    <m/>
    <m/>
    <m/>
    <m/>
    <m/>
    <m/>
    <m/>
    <m/>
    <m/>
    <m/>
    <m/>
    <m/>
    <m/>
    <m/>
    <m/>
    <m/>
    <m/>
    <m/>
    <m/>
    <m/>
    <m/>
    <m/>
    <m/>
    <m/>
    <m/>
    <m/>
    <m/>
    <m/>
    <m/>
    <m/>
    <m/>
    <m/>
    <m/>
    <m/>
    <m/>
    <m/>
    <m/>
    <m/>
    <m/>
    <m/>
    <m/>
    <m/>
    <m/>
    <m/>
    <n v="1"/>
    <n v="1"/>
    <s v="ZBHT0012"/>
    <s v="k2G6ktRHJ97"/>
    <s v="Allocated"/>
    <s v="No Such Person (NC_NSP)"/>
    <s v="Nc"/>
    <d v="2026-06-03T00:00:00"/>
    <m/>
    <m/>
    <m/>
    <m/>
    <m/>
    <n v="3538"/>
    <n v="7022"/>
    <x v="0"/>
  </r>
  <r>
    <n v="464425420"/>
    <s v="TANMAYEE RAJENDRA GAIKWAD"/>
    <m/>
    <x v="0"/>
    <m/>
    <m/>
    <m/>
    <m/>
    <n v="10801"/>
    <n v="32379"/>
    <n v="11576"/>
    <n v="43180"/>
    <x v="1"/>
    <x v="0"/>
    <x v="0"/>
    <x v="2"/>
    <n v="91033"/>
    <n v="799"/>
    <n v="0"/>
    <n v="0"/>
    <s v="FLOW"/>
    <n v="0.51756157673977654"/>
    <n v="2.4101102070037728E-2"/>
    <s v="FLOW"/>
    <s v="-"/>
    <s v="NC"/>
    <s v="-"/>
    <m/>
    <m/>
    <m/>
    <m/>
    <s v="REPO"/>
    <s v="-"/>
    <s v="BHOR"/>
    <s v="-"/>
    <s v="-"/>
    <s v="-"/>
    <n v="33178"/>
    <n v="91033"/>
    <n v="88"/>
    <n v="98"/>
    <s v="FLOW"/>
    <m/>
    <m/>
    <m/>
    <m/>
    <s v="REGULAR"/>
    <s v="MH12XK5986"/>
    <s v="METEOR 350 FIREBALL RED"/>
    <d v="2024-10-24T00:00:00"/>
    <n v="24"/>
    <x v="0"/>
    <x v="0"/>
    <m/>
    <m/>
    <m/>
    <m/>
    <m/>
    <m/>
    <m/>
    <m/>
    <m/>
    <m/>
    <n v="1"/>
    <m/>
    <m/>
    <m/>
    <m/>
    <m/>
    <m/>
    <m/>
    <m/>
    <m/>
    <m/>
    <m/>
    <n v="1"/>
    <m/>
    <m/>
    <m/>
    <m/>
    <m/>
    <m/>
    <m/>
    <m/>
    <m/>
    <m/>
    <m/>
    <m/>
    <m/>
    <m/>
    <m/>
    <m/>
    <m/>
    <m/>
    <m/>
    <m/>
    <m/>
    <m/>
    <m/>
    <m/>
    <m/>
    <m/>
    <m/>
    <m/>
    <m/>
    <m/>
    <m/>
    <m/>
    <m/>
    <m/>
    <m/>
    <m/>
    <m/>
    <m/>
    <m/>
    <m/>
    <m/>
    <m/>
    <m/>
    <m/>
    <m/>
    <m/>
    <m/>
    <m/>
    <m/>
    <m/>
    <m/>
    <m/>
    <m/>
    <m/>
    <m/>
    <m/>
    <m/>
    <m/>
    <m/>
    <m/>
    <m/>
    <m/>
    <m/>
    <m/>
    <m/>
    <m/>
    <m/>
    <m/>
    <m/>
    <m/>
    <m/>
    <n v="2"/>
    <n v="1"/>
    <s v="DUWT0011"/>
    <e v="#N/A"/>
    <e v="#N/A"/>
    <s v="No Intention to pay (NITP)"/>
    <s v="Customer home visit customer no intention to pay "/>
    <d v="2026-06-08T00:00:00"/>
    <m/>
    <m/>
    <m/>
    <m/>
    <m/>
    <n v="11576"/>
    <n v="43180"/>
    <x v="1"/>
  </r>
  <r>
    <n v="467135103"/>
    <s v="SAGAR KISAN KADU"/>
    <m/>
    <x v="0"/>
    <m/>
    <m/>
    <m/>
    <m/>
    <n v="4748"/>
    <n v="23740"/>
    <n v="5500"/>
    <n v="28488"/>
    <x v="5"/>
    <x v="0"/>
    <x v="0"/>
    <x v="13"/>
    <n v="90931"/>
    <n v="752"/>
    <n v="0"/>
    <n v="2250"/>
    <s v="FLOW"/>
    <n v="0.36438426428688786"/>
    <n v="4.426207137732268E-2"/>
    <s v="FLOW"/>
    <s v="-"/>
    <s v="EXP"/>
    <s v="-"/>
    <m/>
    <m/>
    <m/>
    <m/>
    <s v="REPO"/>
    <s v="-"/>
    <s v="VADGAON MAVAL"/>
    <s v="-"/>
    <s v="-"/>
    <s v="-"/>
    <n v="26742"/>
    <n v="90931"/>
    <n v="147"/>
    <n v="157"/>
    <s v="FLOW"/>
    <m/>
    <m/>
    <m/>
    <m/>
    <s v="NPA"/>
    <s v="MH14MX1180"/>
    <s v="PLEASURE PLUS XTEC DRUM CAST"/>
    <d v="2025-10-23T00:00:00"/>
    <n v="24"/>
    <x v="0"/>
    <x v="0"/>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m/>
    <m/>
    <n v="5500"/>
    <n v="28488"/>
    <x v="0"/>
  </r>
  <r>
    <n v="465765507"/>
    <s v="ANIL DINKAR RATHOD"/>
    <m/>
    <x v="0"/>
    <m/>
    <m/>
    <m/>
    <m/>
    <n v="4246"/>
    <n v="16880"/>
    <n v="4707"/>
    <n v="21126"/>
    <x v="2"/>
    <x v="0"/>
    <x v="0"/>
    <x v="13"/>
    <n v="90749"/>
    <n v="565"/>
    <n v="0"/>
    <n v="2250"/>
    <s v="FLOW"/>
    <n v="1"/>
    <n v="2.9794613240695381E-2"/>
    <s v="FLOW"/>
    <s v="-"/>
    <s v="NC"/>
    <s v="-"/>
    <m/>
    <m/>
    <m/>
    <m/>
    <s v="REPO"/>
    <s v="-"/>
    <s v="TALEGAON DABADE"/>
    <s v="-"/>
    <s v="-"/>
    <s v="-"/>
    <n v="19695"/>
    <n v="90749"/>
    <n v="116"/>
    <n v="126"/>
    <s v="FLOW"/>
    <m/>
    <m/>
    <m/>
    <m/>
    <s v="NPA"/>
    <s v="MH14MJ0569"/>
    <s v="HONDA ACTIVA DLX 2B"/>
    <d v="2025-03-24T00:00:00"/>
    <n v="36"/>
    <x v="0"/>
    <x v="0"/>
    <m/>
    <m/>
    <m/>
    <m/>
    <m/>
    <m/>
    <m/>
    <m/>
    <m/>
    <m/>
    <m/>
    <m/>
    <m/>
    <n v="1"/>
    <m/>
    <m/>
    <m/>
    <m/>
    <m/>
    <m/>
    <m/>
    <m/>
    <m/>
    <m/>
    <m/>
    <m/>
    <m/>
    <m/>
    <m/>
    <m/>
    <m/>
    <m/>
    <m/>
    <m/>
    <m/>
    <m/>
    <m/>
    <m/>
    <m/>
    <m/>
    <m/>
    <m/>
    <m/>
    <m/>
    <m/>
    <m/>
    <m/>
    <m/>
    <m/>
    <m/>
    <m/>
    <m/>
    <m/>
    <m/>
    <m/>
    <m/>
    <m/>
    <m/>
    <m/>
    <m/>
    <m/>
    <m/>
    <m/>
    <m/>
    <m/>
    <m/>
    <m/>
    <m/>
    <m/>
    <m/>
    <m/>
    <m/>
    <m/>
    <m/>
    <m/>
    <m/>
    <m/>
    <m/>
    <m/>
    <m/>
    <m/>
    <m/>
    <m/>
    <m/>
    <m/>
    <m/>
    <m/>
    <m/>
    <m/>
    <m/>
    <m/>
    <m/>
    <m/>
    <m/>
    <n v="1"/>
    <n v="1"/>
    <s v="DUWT0027"/>
    <s v="GP-lcrFr9Ez"/>
    <s v="Allocated"/>
    <s v="Shifted (NC_SFTD)"/>
    <s v="Visited to Customers residence address but Customer Shifted from his residence address "/>
    <d v="2026-06-05T00:00:00"/>
    <m/>
    <m/>
    <m/>
    <m/>
    <m/>
    <n v="4707"/>
    <n v="21126"/>
    <x v="0"/>
  </r>
  <r>
    <n v="467470520"/>
    <s v="ARCHANA RAHUL GAJARE"/>
    <m/>
    <x v="0"/>
    <m/>
    <m/>
    <m/>
    <m/>
    <n v="5154"/>
    <n v="4636.7700000000004"/>
    <n v="4690.7700000000004"/>
    <n v="9790.77"/>
    <x v="0"/>
    <x v="0"/>
    <x v="0"/>
    <x v="6"/>
    <n v="90702"/>
    <n v="54"/>
    <n v="0"/>
    <n v="450"/>
    <s v="-"/>
    <n v="5.6471164837158513E-2"/>
    <n v="5.086670486991629E-3"/>
    <s v="FLOW"/>
    <s v="-"/>
    <s v="-"/>
    <s v="-"/>
    <m/>
    <m/>
    <m/>
    <m/>
    <m/>
    <m/>
    <s v="SHIKRAPUR"/>
    <m/>
    <m/>
    <m/>
    <n v="5140.7700000000004"/>
    <n v="90702"/>
    <n v="27"/>
    <n v="37"/>
    <s v="FLOW"/>
    <m/>
    <m/>
    <m/>
    <m/>
    <s v="-"/>
    <s v="MH12ZB2155"/>
    <s v="HONDA SHINE 125 DISC 2B"/>
    <d v="2025-12-22T00:00:00"/>
    <n v="24"/>
    <x v="1"/>
    <x v="0"/>
    <m/>
    <m/>
    <m/>
    <m/>
    <m/>
    <m/>
    <m/>
    <m/>
    <m/>
    <m/>
    <m/>
    <m/>
    <m/>
    <m/>
    <m/>
    <m/>
    <m/>
    <m/>
    <m/>
    <m/>
    <m/>
    <m/>
    <m/>
    <m/>
    <m/>
    <m/>
    <m/>
    <m/>
    <m/>
    <m/>
    <m/>
    <m/>
    <m/>
    <m/>
    <m/>
    <m/>
    <m/>
    <m/>
    <m/>
    <m/>
    <m/>
    <m/>
    <m/>
    <m/>
    <m/>
    <m/>
    <m/>
    <m/>
    <m/>
    <m/>
    <m/>
    <m/>
    <m/>
    <m/>
    <m/>
    <m/>
    <m/>
    <m/>
    <m/>
    <m/>
    <m/>
    <m/>
    <m/>
    <m/>
    <m/>
    <m/>
    <m/>
    <m/>
    <m/>
    <m/>
    <m/>
    <m/>
    <m/>
    <m/>
    <m/>
    <m/>
    <m/>
    <m/>
    <m/>
    <m/>
    <m/>
    <m/>
    <m/>
    <m/>
    <m/>
    <m/>
    <m/>
    <m/>
    <m/>
    <m/>
    <m/>
    <m/>
    <m/>
    <m/>
    <n v="0"/>
    <s v=""/>
    <s v="ZBHT0024"/>
    <s v="BPyfQTPqGy1"/>
    <s v="Allocated"/>
    <m/>
    <m/>
    <m/>
    <m/>
    <m/>
    <m/>
    <m/>
    <m/>
    <n v="4690.7700000000004"/>
    <n v="9790.77"/>
    <x v="2"/>
  </r>
  <r>
    <n v="462681261"/>
    <s v="LAXMAN KAMLU MARGALE"/>
    <s v="ONLINE"/>
    <x v="2"/>
    <n v="8153"/>
    <m/>
    <m/>
    <m/>
    <n v="7736"/>
    <n v="7459"/>
    <n v="7673"/>
    <n v="7042"/>
    <x v="0"/>
    <x v="1"/>
    <x v="1"/>
    <x v="2"/>
    <n v="90625"/>
    <n v="214"/>
    <n v="0"/>
    <n v="5629"/>
    <s v="25.05.26"/>
    <n v="0.10325352101057904"/>
    <n v="5.0823522401227802E-3"/>
    <s v="STABLE"/>
    <s v="PAID"/>
    <s v="MPTP"/>
    <s v="-"/>
    <m/>
    <m/>
    <m/>
    <m/>
    <s v="-"/>
    <s v="-"/>
    <s v="NASRAPUR"/>
    <s v="-"/>
    <s v="-"/>
    <s v="-"/>
    <n v="13302"/>
    <n v="90625"/>
    <n v="27"/>
    <n v="6"/>
    <s v="STABLE"/>
    <m/>
    <m/>
    <m/>
    <m/>
    <s v="REGULAR"/>
    <s v="MH12WS9778"/>
    <s v="BULLET 350 THE STANDARD BLACK"/>
    <d v="2024-04-24T00:00:00"/>
    <n v="36"/>
    <x v="0"/>
    <x v="0"/>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m/>
    <m/>
    <n v="7673"/>
    <n v="15195"/>
    <x v="0"/>
  </r>
  <r>
    <n v="463867730"/>
    <s v="REKHA VIJENDRA CHANDALIYA"/>
    <m/>
    <x v="0"/>
    <m/>
    <m/>
    <m/>
    <m/>
    <n v="3723"/>
    <n v="8255"/>
    <n v="1170"/>
    <n v="11978"/>
    <x v="1"/>
    <x v="0"/>
    <x v="0"/>
    <x v="5"/>
    <n v="90481"/>
    <n v="361"/>
    <n v="0"/>
    <n v="4050"/>
    <s v="01.05.26"/>
    <n v="0.17223555144243871"/>
    <n v="2.3954959370767564E-2"/>
    <s v="FLOW"/>
    <s v="-"/>
    <s v="PAID"/>
    <s v="-"/>
    <m/>
    <m/>
    <m/>
    <m/>
    <s v="REPO"/>
    <s v="-"/>
    <s v="YERWADA"/>
    <s v="-"/>
    <s v="-"/>
    <s v="-"/>
    <n v="12666"/>
    <n v="90481"/>
    <n v="88"/>
    <n v="98"/>
    <s v="FLOW"/>
    <m/>
    <m/>
    <m/>
    <m/>
    <s v="NPA"/>
    <s v="MH12XC7245"/>
    <s v="XTREME 125 R"/>
    <d v="2024-08-27T00:00:00"/>
    <n v="48"/>
    <x v="0"/>
    <x v="0"/>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m/>
    <m/>
    <n v="1170"/>
    <n v="11978"/>
    <x v="0"/>
  </r>
  <r>
    <n v="465840588"/>
    <s v="JEEVAN DIGAMBER JANGAM"/>
    <m/>
    <x v="0"/>
    <m/>
    <m/>
    <m/>
    <m/>
    <n v="4000"/>
    <n v="18938"/>
    <n v="3827"/>
    <n v="22938"/>
    <x v="5"/>
    <x v="0"/>
    <x v="0"/>
    <x v="9"/>
    <n v="90402"/>
    <n v="889"/>
    <n v="0"/>
    <n v="5400"/>
    <s v="FLOW"/>
    <n v="0.53119203436407381"/>
    <n v="4.4004572441221641E-2"/>
    <s v="FLOW"/>
    <s v="-"/>
    <s v="BPTP"/>
    <s v="-"/>
    <m/>
    <m/>
    <m/>
    <m/>
    <s v="REPO"/>
    <s v="-"/>
    <s v="ALE"/>
    <s v="-"/>
    <s v="-"/>
    <s v="-"/>
    <n v="25227"/>
    <n v="90402"/>
    <n v="147"/>
    <n v="157"/>
    <s v="FLOW"/>
    <m/>
    <m/>
    <m/>
    <m/>
    <s v="NPA"/>
    <s v="MH12XY0192"/>
    <s v="OLA S1X PLUS GEN 3"/>
    <d v="2025-04-03T00:00:00"/>
    <n v="36"/>
    <x v="0"/>
    <x v="0"/>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m/>
    <m/>
    <n v="3827"/>
    <n v="22938"/>
    <x v="0"/>
  </r>
  <r>
    <n v="465104448"/>
    <s v="MEGHRAJ BALASAHEB MANE"/>
    <m/>
    <x v="0"/>
    <m/>
    <m/>
    <m/>
    <m/>
    <n v="3707"/>
    <n v="21608"/>
    <n v="4609"/>
    <n v="25315"/>
    <x v="3"/>
    <x v="0"/>
    <x v="0"/>
    <x v="1"/>
    <n v="90262"/>
    <n v="1536"/>
    <n v="0"/>
    <n v="6130.56"/>
    <s v="FLOW"/>
    <n v="0.35492902363257439"/>
    <n v="3.7916508563944309E-2"/>
    <s v="FLOW"/>
    <s v="-"/>
    <s v="MPTP"/>
    <s v="-"/>
    <m/>
    <m/>
    <m/>
    <m/>
    <s v="REPO"/>
    <s v="-"/>
    <s v="TALWADE"/>
    <s v="-"/>
    <s v="-"/>
    <s v="-"/>
    <n v="29274.560000000001"/>
    <n v="90262"/>
    <n v="178"/>
    <n v="188"/>
    <s v="FLOW"/>
    <m/>
    <m/>
    <m/>
    <m/>
    <s v="NPA"/>
    <s v="MH24CA3432"/>
    <s v="HONDA ACTIVA 6G DLX LTD ED"/>
    <d v="2025-01-02T00:00:00"/>
    <n v="42"/>
    <x v="0"/>
    <x v="0"/>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m/>
    <m/>
    <n v="4609"/>
    <n v="25315"/>
    <x v="0"/>
  </r>
  <r>
    <n v="467069077"/>
    <s v="ASHWINI SHRIKANT TOPE"/>
    <m/>
    <x v="0"/>
    <m/>
    <m/>
    <m/>
    <m/>
    <n v="3801"/>
    <n v="3799"/>
    <n v="3908"/>
    <n v="7600"/>
    <x v="0"/>
    <x v="0"/>
    <x v="0"/>
    <x v="10"/>
    <n v="90217"/>
    <n v="109"/>
    <n v="0"/>
    <n v="2250"/>
    <s v="31.05.26"/>
    <n v="8.9108924288843525E-2"/>
    <n v="5.0594711398306968E-3"/>
    <s v="FLOW"/>
    <s v="-"/>
    <s v="PTP"/>
    <s v="-"/>
    <m/>
    <m/>
    <m/>
    <m/>
    <s v="-"/>
    <s v="-"/>
    <s v="WAKI BK"/>
    <s v="-"/>
    <s v="-"/>
    <s v="-"/>
    <n v="6158"/>
    <n v="90217"/>
    <n v="27"/>
    <n v="37"/>
    <s v="FLOW"/>
    <m/>
    <m/>
    <m/>
    <m/>
    <s v="REGULAR"/>
    <s v="MH14MU9853"/>
    <s v="HONDA ACTIVA DLX 2B"/>
    <d v="2025-10-13T00:00:00"/>
    <n v="36"/>
    <x v="0"/>
    <x v="0"/>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m/>
    <m/>
    <n v="3908"/>
    <n v="7600"/>
    <x v="0"/>
  </r>
  <r>
    <n v="464767626"/>
    <s v="PRASHANT KATTYA DEVENOOR"/>
    <m/>
    <x v="0"/>
    <m/>
    <m/>
    <m/>
    <m/>
    <n v="5260"/>
    <n v="5233"/>
    <n v="5313"/>
    <n v="10493"/>
    <x v="0"/>
    <x v="0"/>
    <x v="0"/>
    <x v="13"/>
    <n v="90124"/>
    <n v="80"/>
    <n v="0"/>
    <n v="0"/>
    <s v="-"/>
    <n v="0.13822522364935971"/>
    <n v="5.0542555949111773E-3"/>
    <s v="FLOW"/>
    <s v="-"/>
    <s v="-"/>
    <s v="-"/>
    <m/>
    <m/>
    <m/>
    <m/>
    <m/>
    <m/>
    <s v="DEHU ROAD"/>
    <m/>
    <m/>
    <m/>
    <n v="5313"/>
    <n v="90124"/>
    <n v="27"/>
    <n v="37"/>
    <s v="FLOW"/>
    <m/>
    <m/>
    <m/>
    <m/>
    <s v="-"/>
    <m/>
    <s v="ELTHOR BRAVO 42X2"/>
    <d v="2024-11-25T00:00:00"/>
    <n v="36"/>
    <x v="1"/>
    <x v="0"/>
    <m/>
    <m/>
    <m/>
    <m/>
    <m/>
    <m/>
    <m/>
    <m/>
    <m/>
    <m/>
    <m/>
    <m/>
    <m/>
    <m/>
    <m/>
    <m/>
    <m/>
    <m/>
    <m/>
    <m/>
    <m/>
    <m/>
    <m/>
    <m/>
    <m/>
    <m/>
    <m/>
    <m/>
    <m/>
    <m/>
    <m/>
    <m/>
    <m/>
    <m/>
    <n v="1"/>
    <m/>
    <m/>
    <m/>
    <m/>
    <m/>
    <m/>
    <m/>
    <m/>
    <m/>
    <m/>
    <m/>
    <m/>
    <m/>
    <m/>
    <m/>
    <m/>
    <m/>
    <m/>
    <m/>
    <m/>
    <m/>
    <m/>
    <m/>
    <m/>
    <m/>
    <m/>
    <m/>
    <m/>
    <m/>
    <m/>
    <m/>
    <m/>
    <m/>
    <m/>
    <m/>
    <m/>
    <m/>
    <m/>
    <m/>
    <m/>
    <m/>
    <m/>
    <m/>
    <m/>
    <m/>
    <m/>
    <m/>
    <m/>
    <m/>
    <m/>
    <m/>
    <m/>
    <m/>
    <m/>
    <m/>
    <m/>
    <m/>
    <m/>
    <m/>
    <n v="1"/>
    <n v="1"/>
    <s v="DUWT0027"/>
    <s v="GPesb3v9vOc"/>
    <s v="Allocated"/>
    <m/>
    <m/>
    <m/>
    <m/>
    <m/>
    <m/>
    <m/>
    <m/>
    <n v="5313"/>
    <n v="10493"/>
    <x v="2"/>
  </r>
  <r>
    <n v="463426988"/>
    <s v="VISHAL PARMESHWAR SANANSE"/>
    <m/>
    <x v="0"/>
    <m/>
    <m/>
    <m/>
    <m/>
    <n v="4760"/>
    <n v="9219.99"/>
    <n v="4756.99"/>
    <n v="13979.99"/>
    <x v="4"/>
    <x v="0"/>
    <x v="0"/>
    <x v="13"/>
    <n v="88831"/>
    <n v="297"/>
    <n v="0"/>
    <n v="6300"/>
    <s v="31.05.26"/>
    <n v="0.20949448603890503"/>
    <n v="1.9668194540268521E-2"/>
    <s v="FLOW"/>
    <s v="-"/>
    <s v="PTP"/>
    <s v="-"/>
    <m/>
    <m/>
    <m/>
    <m/>
    <s v="-"/>
    <s v="-"/>
    <s v="VADGAON MAVAL"/>
    <s v="-"/>
    <s v="-"/>
    <s v="-"/>
    <n v="15816.99"/>
    <n v="88831"/>
    <n v="57"/>
    <n v="67"/>
    <s v="FLOW"/>
    <m/>
    <m/>
    <m/>
    <m/>
    <s v="NPA"/>
    <s v="MH14LR4687"/>
    <s v="HONDA UNICORN 160 BSVI"/>
    <d v="2024-07-08T00:00:00"/>
    <n v="42"/>
    <x v="0"/>
    <x v="0"/>
    <m/>
    <m/>
    <m/>
    <m/>
    <m/>
    <m/>
    <m/>
    <m/>
    <m/>
    <m/>
    <m/>
    <m/>
    <m/>
    <n v="1"/>
    <m/>
    <m/>
    <m/>
    <m/>
    <m/>
    <m/>
    <m/>
    <m/>
    <m/>
    <m/>
    <m/>
    <m/>
    <m/>
    <m/>
    <m/>
    <m/>
    <m/>
    <m/>
    <m/>
    <m/>
    <m/>
    <m/>
    <m/>
    <m/>
    <m/>
    <m/>
    <m/>
    <m/>
    <m/>
    <m/>
    <m/>
    <m/>
    <m/>
    <m/>
    <m/>
    <m/>
    <m/>
    <m/>
    <m/>
    <m/>
    <m/>
    <m/>
    <m/>
    <m/>
    <m/>
    <m/>
    <m/>
    <m/>
    <m/>
    <m/>
    <m/>
    <m/>
    <m/>
    <m/>
    <m/>
    <m/>
    <m/>
    <m/>
    <m/>
    <m/>
    <m/>
    <m/>
    <m/>
    <m/>
    <m/>
    <m/>
    <m/>
    <m/>
    <m/>
    <m/>
    <m/>
    <m/>
    <m/>
    <m/>
    <m/>
    <m/>
    <m/>
    <m/>
    <m/>
    <m/>
    <n v="1"/>
    <n v="1"/>
    <s v="DUWT0027"/>
    <s v="GPIGGeCYGWc"/>
    <s v="Allocated"/>
    <s v="Left Message (LMCB)"/>
    <s v="Visited to Customers residence address and Left massage with his Owner "/>
    <d v="2026-06-05T00:00:00"/>
    <m/>
    <m/>
    <m/>
    <m/>
    <m/>
    <n v="4756.99"/>
    <n v="13979.99"/>
    <x v="0"/>
  </r>
  <r>
    <n v="466690957"/>
    <s v="CHANDANI RAGHUNATH SUTAR"/>
    <m/>
    <x v="0"/>
    <m/>
    <m/>
    <m/>
    <m/>
    <n v="3914"/>
    <n v="2834"/>
    <n v="2895"/>
    <n v="6748"/>
    <x v="0"/>
    <x v="0"/>
    <x v="0"/>
    <x v="0"/>
    <n v="88120"/>
    <n v="61"/>
    <n v="0"/>
    <n v="1350"/>
    <s v="-"/>
    <n v="7.4656960290350849E-2"/>
    <n v="4.9418690140647656E-3"/>
    <s v="FLOW"/>
    <s v="-"/>
    <s v="-"/>
    <s v="-"/>
    <m/>
    <m/>
    <m/>
    <m/>
    <m/>
    <m/>
    <s v="SWARGATE"/>
    <m/>
    <m/>
    <m/>
    <n v="4245"/>
    <n v="88120"/>
    <n v="27"/>
    <n v="37"/>
    <s v="FLOW"/>
    <m/>
    <m/>
    <m/>
    <m/>
    <s v="-"/>
    <s v="MH12YK4758"/>
    <s v="HONDA ACTIVA 125 DISC 2B"/>
    <d v="2025-08-13T00:00:00"/>
    <n v="36"/>
    <x v="1"/>
    <x v="0"/>
    <m/>
    <m/>
    <m/>
    <m/>
    <m/>
    <m/>
    <m/>
    <m/>
    <m/>
    <m/>
    <m/>
    <m/>
    <m/>
    <m/>
    <m/>
    <m/>
    <m/>
    <m/>
    <m/>
    <m/>
    <m/>
    <m/>
    <m/>
    <m/>
    <m/>
    <m/>
    <m/>
    <m/>
    <m/>
    <m/>
    <m/>
    <n v="1"/>
    <m/>
    <m/>
    <m/>
    <m/>
    <m/>
    <m/>
    <m/>
    <m/>
    <m/>
    <m/>
    <m/>
    <m/>
    <m/>
    <m/>
    <m/>
    <m/>
    <m/>
    <m/>
    <m/>
    <m/>
    <m/>
    <m/>
    <m/>
    <m/>
    <m/>
    <m/>
    <m/>
    <m/>
    <m/>
    <m/>
    <m/>
    <m/>
    <m/>
    <m/>
    <m/>
    <m/>
    <m/>
    <m/>
    <m/>
    <m/>
    <m/>
    <m/>
    <m/>
    <m/>
    <m/>
    <m/>
    <m/>
    <m/>
    <m/>
    <m/>
    <m/>
    <m/>
    <m/>
    <m/>
    <m/>
    <m/>
    <m/>
    <m/>
    <m/>
    <m/>
    <m/>
    <m/>
    <n v="1"/>
    <n v="1"/>
    <s v="DUWT0031"/>
    <s v="BPw04rP09m"/>
    <s v="Allocated"/>
    <m/>
    <m/>
    <m/>
    <m/>
    <m/>
    <m/>
    <m/>
    <m/>
    <n v="2895"/>
    <n v="6748"/>
    <x v="2"/>
  </r>
  <r>
    <n v="464402919"/>
    <s v="JAGAN RAMESH THARKUDE"/>
    <m/>
    <x v="0"/>
    <m/>
    <m/>
    <m/>
    <m/>
    <n v="5104"/>
    <n v="8729"/>
    <n v="3882"/>
    <n v="13833"/>
    <x v="4"/>
    <x v="0"/>
    <x v="0"/>
    <x v="10"/>
    <n v="87790"/>
    <n v="257"/>
    <n v="0"/>
    <n v="3165"/>
    <s v="18.05.26"/>
    <n v="0.3035752057864014"/>
    <n v="1.9437705290835106E-2"/>
    <s v="FLOW"/>
    <s v="-"/>
    <s v="PTP"/>
    <s v="-"/>
    <m/>
    <m/>
    <m/>
    <m/>
    <s v="-"/>
    <s v="-"/>
    <s v="RAJGURU NAGAR "/>
    <s v="-"/>
    <s v="-"/>
    <s v="-"/>
    <n v="12151"/>
    <n v="87790"/>
    <n v="57"/>
    <n v="67"/>
    <s v="FLOW"/>
    <m/>
    <m/>
    <m/>
    <m/>
    <s v="REGULAR"/>
    <s v="MH14LW7651"/>
    <s v="BAJAJ PULSAR 220 F UG"/>
    <d v="2024-10-22T00:00:00"/>
    <n v="36"/>
    <x v="0"/>
    <x v="0"/>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m/>
    <m/>
    <n v="3882"/>
    <n v="13833"/>
    <x v="0"/>
  </r>
  <r>
    <n v="463825579"/>
    <s v="GANESH SANJAY VIDHATE"/>
    <m/>
    <x v="0"/>
    <m/>
    <m/>
    <m/>
    <m/>
    <n v="3828"/>
    <n v="3813"/>
    <n v="3877"/>
    <n v="7641"/>
    <x v="0"/>
    <x v="0"/>
    <x v="0"/>
    <x v="9"/>
    <n v="87468"/>
    <n v="64"/>
    <n v="0"/>
    <n v="900"/>
    <s v="24.05.26"/>
    <n v="3.7721298239881476E-2"/>
    <n v="4.9053041184999651E-3"/>
    <s v="FLOW"/>
    <s v="-"/>
    <s v="BPTP"/>
    <s v="-"/>
    <m/>
    <m/>
    <m/>
    <m/>
    <s v="-"/>
    <s v="-"/>
    <s v="JUNNAR"/>
    <s v="-"/>
    <s v="-"/>
    <s v="-"/>
    <n v="4777"/>
    <n v="87468"/>
    <n v="27"/>
    <n v="37"/>
    <s v="FLOW"/>
    <m/>
    <m/>
    <m/>
    <m/>
    <s v="REGULAR"/>
    <m/>
    <s v="FZS V4"/>
    <d v="2024-08-21T00:00:00"/>
    <n v="48"/>
    <x v="0"/>
    <x v="0"/>
    <m/>
    <m/>
    <m/>
    <m/>
    <m/>
    <m/>
    <m/>
    <m/>
    <m/>
    <m/>
    <m/>
    <m/>
    <m/>
    <m/>
    <m/>
    <m/>
    <n v="1"/>
    <m/>
    <m/>
    <m/>
    <m/>
    <m/>
    <m/>
    <m/>
    <m/>
    <m/>
    <m/>
    <m/>
    <m/>
    <m/>
    <m/>
    <m/>
    <m/>
    <m/>
    <m/>
    <m/>
    <m/>
    <m/>
    <m/>
    <m/>
    <m/>
    <m/>
    <m/>
    <m/>
    <m/>
    <m/>
    <m/>
    <m/>
    <m/>
    <m/>
    <m/>
    <m/>
    <m/>
    <m/>
    <m/>
    <m/>
    <m/>
    <m/>
    <m/>
    <m/>
    <m/>
    <m/>
    <m/>
    <m/>
    <m/>
    <m/>
    <m/>
    <m/>
    <m/>
    <m/>
    <m/>
    <m/>
    <m/>
    <m/>
    <m/>
    <m/>
    <m/>
    <m/>
    <m/>
    <m/>
    <m/>
    <m/>
    <m/>
    <m/>
    <m/>
    <m/>
    <m/>
    <m/>
    <m/>
    <m/>
    <m/>
    <m/>
    <m/>
    <m/>
    <n v="1"/>
    <n v="1"/>
    <s v="ZBHT0021"/>
    <s v="BPPGLdMSrL77"/>
    <s v="Allocated"/>
    <s v="Door Locked (NC_DL)"/>
    <s v="Door locked "/>
    <d v="2026-06-06T00:00:00"/>
    <m/>
    <m/>
    <m/>
    <m/>
    <m/>
    <n v="3877"/>
    <n v="7641"/>
    <x v="0"/>
  </r>
  <r>
    <n v="465789678"/>
    <s v="PRAMOD SHIVAJI KAKADE"/>
    <m/>
    <x v="0"/>
    <m/>
    <m/>
    <m/>
    <m/>
    <n v="4317"/>
    <n v="8330.75"/>
    <n v="4293.75"/>
    <n v="12647.75"/>
    <x v="4"/>
    <x v="0"/>
    <x v="0"/>
    <x v="13"/>
    <n v="86825"/>
    <n v="280"/>
    <n v="0"/>
    <n v="2700"/>
    <s v="21.05.26"/>
    <n v="0.20476363826060642"/>
    <n v="1.922404330649001E-2"/>
    <s v="FLOW"/>
    <s v="-"/>
    <s v="MPTP"/>
    <s v="-"/>
    <m/>
    <m/>
    <m/>
    <m/>
    <s v="-"/>
    <s v="-"/>
    <s v="TALEGAON DABADE"/>
    <s v="-"/>
    <s v="-"/>
    <s v="-"/>
    <n v="11310.75"/>
    <n v="86825"/>
    <n v="57"/>
    <n v="67"/>
    <s v="FLOW"/>
    <m/>
    <m/>
    <m/>
    <m/>
    <s v="REGULAR"/>
    <s v="MH14MG5320"/>
    <s v="DESTINI 125 FI ZX DSSC DISC"/>
    <d v="2025-03-27T00:00:00"/>
    <n v="36"/>
    <x v="0"/>
    <x v="0"/>
    <m/>
    <m/>
    <m/>
    <m/>
    <m/>
    <m/>
    <m/>
    <m/>
    <m/>
    <m/>
    <m/>
    <m/>
    <m/>
    <n v="1"/>
    <m/>
    <m/>
    <m/>
    <m/>
    <m/>
    <m/>
    <m/>
    <m/>
    <m/>
    <m/>
    <m/>
    <m/>
    <m/>
    <m/>
    <m/>
    <m/>
    <m/>
    <m/>
    <m/>
    <m/>
    <m/>
    <m/>
    <m/>
    <m/>
    <m/>
    <m/>
    <m/>
    <m/>
    <m/>
    <m/>
    <m/>
    <m/>
    <m/>
    <m/>
    <m/>
    <m/>
    <m/>
    <m/>
    <m/>
    <m/>
    <m/>
    <m/>
    <m/>
    <m/>
    <m/>
    <m/>
    <m/>
    <m/>
    <m/>
    <m/>
    <m/>
    <m/>
    <m/>
    <m/>
    <m/>
    <m/>
    <m/>
    <m/>
    <m/>
    <m/>
    <m/>
    <m/>
    <m/>
    <m/>
    <m/>
    <m/>
    <m/>
    <m/>
    <m/>
    <m/>
    <m/>
    <m/>
    <m/>
    <m/>
    <m/>
    <m/>
    <m/>
    <m/>
    <m/>
    <m/>
    <n v="1"/>
    <n v="1"/>
    <s v="DUWT0027"/>
    <s v="B2yjMhGDNm"/>
    <s v="Allocated"/>
    <s v="Address Not Found (NC_ANF)"/>
    <s v="Visited to Customers residence address but short address so can't found Customer "/>
    <d v="2026-06-05T00:00:00"/>
    <m/>
    <m/>
    <m/>
    <m/>
    <m/>
    <n v="4293.75"/>
    <n v="12647.75"/>
    <x v="0"/>
  </r>
  <r>
    <n v="466488961"/>
    <s v="AKSHAY BHARAT SHEJAL"/>
    <m/>
    <x v="0"/>
    <m/>
    <m/>
    <m/>
    <m/>
    <n v="5082"/>
    <n v="4263"/>
    <n v="4367"/>
    <n v="9345"/>
    <x v="0"/>
    <x v="0"/>
    <x v="0"/>
    <x v="10"/>
    <n v="86817"/>
    <n v="104"/>
    <n v="0"/>
    <n v="3150"/>
    <s v="30.05.26"/>
    <n v="8.5750684238940875E-2"/>
    <n v="4.8687953040633314E-3"/>
    <s v="FLOW"/>
    <s v="-"/>
    <s v="PTP"/>
    <s v="-"/>
    <m/>
    <m/>
    <m/>
    <m/>
    <s v="-"/>
    <s v="-"/>
    <s v="RASE"/>
    <s v="-"/>
    <s v="-"/>
    <s v="-"/>
    <n v="7517"/>
    <n v="86817"/>
    <n v="27"/>
    <n v="37"/>
    <s v="FLOW"/>
    <m/>
    <m/>
    <m/>
    <m/>
    <s v="REGULAR"/>
    <s v="MH14MM8501"/>
    <s v="TVS JUPITER 125 DISC SXC"/>
    <d v="2025-07-10T00:00:00"/>
    <n v="30"/>
    <x v="0"/>
    <x v="0"/>
    <m/>
    <m/>
    <m/>
    <m/>
    <m/>
    <m/>
    <m/>
    <m/>
    <m/>
    <m/>
    <m/>
    <m/>
    <m/>
    <m/>
    <m/>
    <m/>
    <m/>
    <m/>
    <m/>
    <m/>
    <m/>
    <m/>
    <m/>
    <m/>
    <m/>
    <m/>
    <m/>
    <m/>
    <m/>
    <m/>
    <m/>
    <m/>
    <m/>
    <m/>
    <m/>
    <m/>
    <m/>
    <m/>
    <m/>
    <m/>
    <m/>
    <m/>
    <m/>
    <m/>
    <m/>
    <m/>
    <m/>
    <m/>
    <m/>
    <m/>
    <m/>
    <m/>
    <m/>
    <m/>
    <m/>
    <m/>
    <m/>
    <m/>
    <m/>
    <m/>
    <m/>
    <m/>
    <m/>
    <m/>
    <m/>
    <m/>
    <m/>
    <m/>
    <m/>
    <m/>
    <m/>
    <m/>
    <m/>
    <m/>
    <m/>
    <m/>
    <m/>
    <m/>
    <m/>
    <m/>
    <m/>
    <m/>
    <m/>
    <m/>
    <m/>
    <m/>
    <m/>
    <m/>
    <m/>
    <m/>
    <m/>
    <m/>
    <m/>
    <m/>
    <n v="0"/>
    <s v=""/>
    <s v="ZBHT0010"/>
    <s v="G2GTQFBpMjc"/>
    <s v="Allocated"/>
    <e v="#N/A"/>
    <e v="#N/A"/>
    <e v="#N/A"/>
    <m/>
    <m/>
    <m/>
    <m/>
    <m/>
    <n v="4367"/>
    <n v="9345"/>
    <x v="0"/>
  </r>
  <r>
    <n v="458444699"/>
    <s v="SUSHIL DINKAR RINDHE"/>
    <m/>
    <x v="0"/>
    <m/>
    <m/>
    <m/>
    <m/>
    <n v="6768"/>
    <n v="6682"/>
    <n v="6767"/>
    <n v="13450"/>
    <x v="0"/>
    <x v="0"/>
    <x v="0"/>
    <x v="4"/>
    <n v="86690.67"/>
    <n v="85"/>
    <n v="0"/>
    <n v="4745"/>
    <s v="18.05.26"/>
    <n v="0.17549872509836276"/>
    <n v="4.8617105751420104E-3"/>
    <s v="FLOW"/>
    <s v="-"/>
    <s v="PAID"/>
    <s v="-"/>
    <m/>
    <m/>
    <m/>
    <m/>
    <s v="-"/>
    <s v="-"/>
    <s v="BHOSARI"/>
    <s v="-"/>
    <s v="-"/>
    <s v="-"/>
    <n v="11512"/>
    <n v="86690.67"/>
    <n v="27"/>
    <n v="37"/>
    <s v="FLOW"/>
    <m/>
    <m/>
    <m/>
    <m/>
    <s v="NPA"/>
    <s v="MH14KV9381"/>
    <s v="CLASSIC SIGNALS 350 MARSH GREY"/>
    <d v="2023-06-07T00:00:00"/>
    <n v="48"/>
    <x v="0"/>
    <x v="0"/>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m/>
    <m/>
    <n v="6767"/>
    <n v="13450"/>
    <x v="0"/>
  </r>
  <r>
    <n v="466873637"/>
    <s v="SANTOSH MOHAN KHOKAR"/>
    <m/>
    <x v="0"/>
    <m/>
    <m/>
    <m/>
    <m/>
    <n v="4587"/>
    <n v="9106"/>
    <n v="4879"/>
    <n v="13693"/>
    <x v="4"/>
    <x v="0"/>
    <x v="0"/>
    <x v="14"/>
    <n v="86354"/>
    <n v="360"/>
    <n v="0"/>
    <n v="3600"/>
    <s v="19.05.26"/>
    <n v="0.288788589155342"/>
    <n v="1.9119758545218985E-2"/>
    <s v="FLOW"/>
    <s v="-"/>
    <s v="PTP"/>
    <s v="-"/>
    <m/>
    <m/>
    <m/>
    <m/>
    <s v="-"/>
    <s v="-"/>
    <s v="DAPODI"/>
    <s v="-"/>
    <s v="-"/>
    <s v="-"/>
    <n v="13066"/>
    <n v="86354"/>
    <n v="57"/>
    <n v="67"/>
    <s v="FLOW"/>
    <m/>
    <m/>
    <m/>
    <m/>
    <s v="REGULAR"/>
    <s v="MH14MP9385"/>
    <s v="HONDA ACTIVA DLX 2B"/>
    <d v="2025-09-16T00:00:00"/>
    <n v="30"/>
    <x v="0"/>
    <x v="0"/>
    <m/>
    <m/>
    <m/>
    <m/>
    <m/>
    <m/>
    <m/>
    <m/>
    <m/>
    <m/>
    <n v="1"/>
    <m/>
    <m/>
    <m/>
    <m/>
    <m/>
    <m/>
    <m/>
    <m/>
    <m/>
    <m/>
    <m/>
    <m/>
    <m/>
    <m/>
    <m/>
    <m/>
    <m/>
    <m/>
    <m/>
    <m/>
    <m/>
    <m/>
    <m/>
    <m/>
    <m/>
    <m/>
    <m/>
    <m/>
    <m/>
    <m/>
    <m/>
    <m/>
    <m/>
    <m/>
    <m/>
    <m/>
    <m/>
    <m/>
    <m/>
    <m/>
    <m/>
    <m/>
    <m/>
    <m/>
    <m/>
    <m/>
    <m/>
    <m/>
    <m/>
    <m/>
    <m/>
    <m/>
    <m/>
    <m/>
    <m/>
    <m/>
    <m/>
    <m/>
    <m/>
    <m/>
    <m/>
    <m/>
    <m/>
    <m/>
    <m/>
    <m/>
    <m/>
    <m/>
    <m/>
    <m/>
    <m/>
    <m/>
    <m/>
    <m/>
    <m/>
    <m/>
    <m/>
    <m/>
    <m/>
    <m/>
    <m/>
    <m/>
    <m/>
    <n v="1"/>
    <n v="1"/>
    <s v="ZBHT0009"/>
    <s v="Bo4vjckGRF7"/>
    <s v="Allocated"/>
    <s v="Shifted (NC_SFTD)"/>
    <s v="Customer shifted from address msg to friend"/>
    <d v="2026-06-04T00:00:00"/>
    <m/>
    <m/>
    <m/>
    <m/>
    <m/>
    <n v="4879"/>
    <n v="13693"/>
    <x v="0"/>
  </r>
  <r>
    <n v="466406613"/>
    <s v="AYUB SULEMAN INAMDAR"/>
    <m/>
    <x v="0"/>
    <m/>
    <m/>
    <m/>
    <m/>
    <n v="2970"/>
    <n v="2193"/>
    <n v="2240"/>
    <n v="5163"/>
    <x v="0"/>
    <x v="0"/>
    <x v="0"/>
    <x v="9"/>
    <n v="86123"/>
    <n v="47"/>
    <n v="0"/>
    <n v="1704"/>
    <s v="04.05.26"/>
    <n v="3.7141255868584078E-2"/>
    <n v="4.8298750011155226E-3"/>
    <s v="FLOW"/>
    <s v="-"/>
    <s v="PAID"/>
    <s v="-"/>
    <m/>
    <m/>
    <m/>
    <m/>
    <s v="-"/>
    <s v="-"/>
    <s v="NARAYAN GAON"/>
    <s v="-"/>
    <s v="-"/>
    <s v="-"/>
    <n v="3944"/>
    <n v="86123"/>
    <n v="27"/>
    <n v="37"/>
    <s v="FLOW"/>
    <m/>
    <m/>
    <m/>
    <m/>
    <s v="REGULAR"/>
    <s v="MH14MM4331"/>
    <s v="SUZUKI BURGMAN STREET BT BSVI"/>
    <d v="2025-06-26T00:00:00"/>
    <n v="48"/>
    <x v="0"/>
    <x v="0"/>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m/>
    <m/>
    <n v="2240"/>
    <n v="5163"/>
    <x v="0"/>
  </r>
  <r>
    <n v="465651022"/>
    <s v="NARAYAN CHANDRAKANT PATIL"/>
    <m/>
    <x v="0"/>
    <m/>
    <m/>
    <m/>
    <m/>
    <n v="4575"/>
    <n v="4521"/>
    <n v="4650"/>
    <n v="9096"/>
    <x v="0"/>
    <x v="0"/>
    <x v="0"/>
    <x v="3"/>
    <n v="84844"/>
    <n v="129"/>
    <n v="0"/>
    <n v="3600"/>
    <s v="30.05.26"/>
    <n v="0.11792409559929802"/>
    <n v="4.7581472381900925E-3"/>
    <s v="FLOW"/>
    <s v="-"/>
    <s v="BPTP"/>
    <s v="-"/>
    <m/>
    <m/>
    <m/>
    <m/>
    <s v="-"/>
    <s v="-"/>
    <s v="CHAKAN"/>
    <s v="-"/>
    <s v="-"/>
    <s v="-"/>
    <n v="8250"/>
    <n v="84844"/>
    <n v="27"/>
    <n v="37"/>
    <s v="FLOW"/>
    <m/>
    <m/>
    <m/>
    <m/>
    <s v="REGULAR"/>
    <s v="MH14ME9832"/>
    <s v="TVS JUPITER 125 DISC SXC OBDIIA"/>
    <d v="2025-03-06T00:00:00"/>
    <n v="36"/>
    <x v="0"/>
    <x v="0"/>
    <m/>
    <m/>
    <m/>
    <m/>
    <m/>
    <m/>
    <m/>
    <n v="1"/>
    <m/>
    <m/>
    <m/>
    <m/>
    <m/>
    <m/>
    <m/>
    <m/>
    <m/>
    <m/>
    <m/>
    <m/>
    <m/>
    <m/>
    <m/>
    <m/>
    <m/>
    <m/>
    <m/>
    <m/>
    <m/>
    <m/>
    <m/>
    <m/>
    <m/>
    <m/>
    <m/>
    <m/>
    <m/>
    <m/>
    <m/>
    <m/>
    <m/>
    <m/>
    <m/>
    <m/>
    <m/>
    <m/>
    <m/>
    <m/>
    <m/>
    <m/>
    <m/>
    <m/>
    <m/>
    <m/>
    <m/>
    <m/>
    <m/>
    <m/>
    <m/>
    <m/>
    <m/>
    <m/>
    <m/>
    <m/>
    <m/>
    <m/>
    <m/>
    <m/>
    <m/>
    <m/>
    <m/>
    <m/>
    <m/>
    <m/>
    <m/>
    <m/>
    <m/>
    <m/>
    <m/>
    <m/>
    <m/>
    <m/>
    <m/>
    <m/>
    <m/>
    <m/>
    <m/>
    <m/>
    <m/>
    <m/>
    <m/>
    <m/>
    <m/>
    <m/>
    <n v="1"/>
    <n v="1"/>
    <s v="DUWT0017"/>
    <s v="k6QdMKEdGZm"/>
    <s v="Allocated"/>
    <s v="Door Locked (NC_DL)"/>
    <s v="Shop close customer not meet "/>
    <d v="2026-06-03T00:00:00"/>
    <m/>
    <m/>
    <m/>
    <m/>
    <m/>
    <n v="4650"/>
    <n v="9096"/>
    <x v="0"/>
  </r>
  <r>
    <n v="466209921"/>
    <s v="SHANKAR RAMDAS RATHOD"/>
    <m/>
    <x v="0"/>
    <m/>
    <m/>
    <m/>
    <s v="BANK RB 05"/>
    <n v="4115"/>
    <n v="4115"/>
    <n v="4163"/>
    <n v="8230"/>
    <x v="0"/>
    <x v="2"/>
    <x v="0"/>
    <x v="15"/>
    <n v="84496"/>
    <n v="48"/>
    <n v="0"/>
    <n v="3535"/>
    <s v="-"/>
    <n v="0.12405371166309259"/>
    <n v="4.7386310055880215E-3"/>
    <s v="RB"/>
    <s v="PAID"/>
    <s v="-"/>
    <s v="-"/>
    <m/>
    <m/>
    <m/>
    <m/>
    <s v="-"/>
    <s v="-"/>
    <s v="BHAWANI PETH"/>
    <s v="-"/>
    <s v="-"/>
    <s v="-"/>
    <n v="7698"/>
    <n v="84496"/>
    <n v="27"/>
    <n v="6"/>
    <s v="STABLE"/>
    <m/>
    <m/>
    <m/>
    <m/>
    <s v="REGULAR"/>
    <s v="MH12YE3523"/>
    <s v="HONDA ACTIVA DLX 2B"/>
    <d v="2025-05-27T00:00:00"/>
    <n v="36"/>
    <x v="0"/>
    <x v="0"/>
    <m/>
    <m/>
    <m/>
    <m/>
    <m/>
    <m/>
    <m/>
    <m/>
    <m/>
    <m/>
    <m/>
    <m/>
    <m/>
    <m/>
    <m/>
    <m/>
    <m/>
    <m/>
    <m/>
    <m/>
    <m/>
    <m/>
    <m/>
    <m/>
    <m/>
    <m/>
    <m/>
    <m/>
    <m/>
    <m/>
    <m/>
    <m/>
    <m/>
    <m/>
    <m/>
    <m/>
    <m/>
    <m/>
    <m/>
    <m/>
    <m/>
    <m/>
    <m/>
    <m/>
    <m/>
    <m/>
    <m/>
    <m/>
    <m/>
    <m/>
    <m/>
    <m/>
    <m/>
    <m/>
    <m/>
    <m/>
    <m/>
    <m/>
    <m/>
    <m/>
    <m/>
    <m/>
    <m/>
    <m/>
    <m/>
    <m/>
    <m/>
    <m/>
    <m/>
    <m/>
    <m/>
    <m/>
    <m/>
    <m/>
    <m/>
    <m/>
    <m/>
    <m/>
    <m/>
    <m/>
    <m/>
    <m/>
    <m/>
    <m/>
    <m/>
    <m/>
    <m/>
    <m/>
    <m/>
    <m/>
    <m/>
    <n v="1"/>
    <m/>
    <m/>
    <n v="1"/>
    <n v="1"/>
    <s v="DUWT0014"/>
    <s v="k6fqacJiv9m"/>
    <s v="Unallocated"/>
    <e v="#N/A"/>
    <e v="#N/A"/>
    <e v="#N/A"/>
    <m/>
    <m/>
    <m/>
    <m/>
    <m/>
    <n v="4163"/>
    <n v="8230"/>
    <x v="0"/>
  </r>
  <r>
    <n v="466948686"/>
    <s v="TEJAS SHARAD NALAWADE"/>
    <s v="ONLINE"/>
    <x v="2"/>
    <n v="3470"/>
    <m/>
    <m/>
    <m/>
    <n v="3470"/>
    <n v="6490.8"/>
    <n v="3301.7999999999993"/>
    <n v="6490.7999999999993"/>
    <x v="4"/>
    <x v="1"/>
    <x v="1"/>
    <x v="9"/>
    <n v="84494"/>
    <n v="281"/>
    <n v="0"/>
    <n v="2700"/>
    <s v="31.05.26"/>
    <n v="0.37284077319694303"/>
    <n v="1.8707933373320669E-2"/>
    <s v="STABLE"/>
    <s v="PAID"/>
    <s v="BPTP"/>
    <s v="-"/>
    <m/>
    <m/>
    <m/>
    <m/>
    <s v="-"/>
    <s v="-"/>
    <s v="DHOLWAD"/>
    <s v="-"/>
    <s v="-"/>
    <s v="-"/>
    <n v="9471.7999999999993"/>
    <n v="84494"/>
    <n v="57"/>
    <n v="37"/>
    <s v="STABLE"/>
    <m/>
    <m/>
    <m/>
    <m/>
    <s v="NPA"/>
    <s v="MH14MR8876"/>
    <s v="HONDA SHINE DISC BSVI"/>
    <d v="2025-09-26T00:00:00"/>
    <n v="36"/>
    <x v="0"/>
    <x v="0"/>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m/>
    <m/>
    <n v="3301.7999999999993"/>
    <n v="9960.7999999999993"/>
    <x v="0"/>
  </r>
  <r>
    <n v="464441982"/>
    <s v="VRUSHBH SHIVAJI HANDE"/>
    <m/>
    <x v="0"/>
    <m/>
    <m/>
    <m/>
    <m/>
    <n v="12645"/>
    <n v="12645"/>
    <n v="12650"/>
    <n v="25290"/>
    <x v="0"/>
    <x v="0"/>
    <x v="0"/>
    <x v="13"/>
    <n v="84432"/>
    <n v="5"/>
    <n v="0"/>
    <n v="2250"/>
    <s v="-"/>
    <n v="0.12949527410193443"/>
    <n v="4.7350418133853414E-3"/>
    <s v="FLOW"/>
    <s v="-"/>
    <s v="-"/>
    <s v="-"/>
    <m/>
    <m/>
    <m/>
    <m/>
    <m/>
    <m/>
    <s v="TALEGAON DABHADE"/>
    <m/>
    <m/>
    <m/>
    <n v="14900"/>
    <n v="84432"/>
    <n v="27"/>
    <n v="37"/>
    <s v="FLOW"/>
    <m/>
    <m/>
    <m/>
    <m/>
    <s v="-"/>
    <s v="MH14LZ2115"/>
    <s v="CLASSIC 350 COMMANDO SAND"/>
    <d v="2024-10-25T00:00:00"/>
    <n v="24"/>
    <x v="1"/>
    <x v="0"/>
    <m/>
    <m/>
    <m/>
    <m/>
    <m/>
    <m/>
    <m/>
    <m/>
    <m/>
    <m/>
    <m/>
    <m/>
    <m/>
    <m/>
    <m/>
    <m/>
    <m/>
    <m/>
    <m/>
    <m/>
    <m/>
    <m/>
    <m/>
    <m/>
    <m/>
    <m/>
    <m/>
    <m/>
    <m/>
    <m/>
    <m/>
    <m/>
    <m/>
    <m/>
    <m/>
    <m/>
    <m/>
    <m/>
    <m/>
    <m/>
    <m/>
    <m/>
    <m/>
    <m/>
    <m/>
    <m/>
    <m/>
    <m/>
    <m/>
    <m/>
    <m/>
    <m/>
    <m/>
    <m/>
    <m/>
    <m/>
    <m/>
    <m/>
    <m/>
    <m/>
    <m/>
    <m/>
    <m/>
    <m/>
    <m/>
    <m/>
    <m/>
    <m/>
    <m/>
    <m/>
    <m/>
    <m/>
    <m/>
    <m/>
    <m/>
    <m/>
    <m/>
    <m/>
    <m/>
    <m/>
    <m/>
    <m/>
    <m/>
    <m/>
    <m/>
    <m/>
    <m/>
    <m/>
    <m/>
    <m/>
    <m/>
    <m/>
    <m/>
    <m/>
    <n v="0"/>
    <s v=""/>
    <s v="DUWT0027"/>
    <s v="k6GYCXCyZ9c"/>
    <s v="Allocated"/>
    <m/>
    <m/>
    <m/>
    <m/>
    <m/>
    <m/>
    <m/>
    <m/>
    <n v="12650"/>
    <n v="25290"/>
    <x v="2"/>
  </r>
  <r>
    <n v="465493945"/>
    <s v="DIVYA RUSHIKESH UNDE"/>
    <m/>
    <x v="0"/>
    <m/>
    <m/>
    <m/>
    <m/>
    <n v="3958"/>
    <n v="18853.77"/>
    <n v="3701.7700000000004"/>
    <n v="22811.77"/>
    <x v="5"/>
    <x v="0"/>
    <x v="0"/>
    <x v="7"/>
    <n v="84252"/>
    <n v="680"/>
    <n v="0"/>
    <n v="2700"/>
    <s v="FLOW"/>
    <n v="0.23244928828752398"/>
    <n v="4.1010964771994042E-2"/>
    <s v="FLOW"/>
    <s v="-"/>
    <s v="RTP"/>
    <s v="-"/>
    <m/>
    <m/>
    <m/>
    <m/>
    <s v="REPO"/>
    <s v="-"/>
    <s v="KANHE"/>
    <s v="-"/>
    <s v="-"/>
    <s v="-"/>
    <n v="22233.77"/>
    <n v="84252"/>
    <n v="147"/>
    <n v="157"/>
    <s v="FLOW"/>
    <m/>
    <m/>
    <m/>
    <m/>
    <s v="NPA"/>
    <s v="MH14ME3583"/>
    <s v="HONDA ACTIVA 125 DISC 2B"/>
    <d v="2025-02-13T00:00:00"/>
    <n v="36"/>
    <x v="0"/>
    <x v="0"/>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m/>
    <m/>
    <n v="3701.7700000000004"/>
    <n v="22811.77"/>
    <x v="0"/>
  </r>
  <r>
    <n v="466116116"/>
    <s v="SHWETA VINAYAK LANDGE"/>
    <s v="ONLINE"/>
    <x v="4"/>
    <n v="4348"/>
    <m/>
    <m/>
    <m/>
    <n v="3988"/>
    <n v="7579"/>
    <n v="3779"/>
    <n v="7219"/>
    <x v="4"/>
    <x v="1"/>
    <x v="1"/>
    <x v="12"/>
    <n v="84161"/>
    <n v="188"/>
    <n v="0"/>
    <n v="4038"/>
    <s v="27.05.26"/>
    <n v="0.21666576561965004"/>
    <n v="1.8634203382867906E-2"/>
    <s v="STABLE"/>
    <s v="PAID"/>
    <s v="NC"/>
    <s v="-"/>
    <m/>
    <m/>
    <m/>
    <m/>
    <s v="-"/>
    <s v="-"/>
    <s v="HINJEWADI"/>
    <s v="-"/>
    <s v="-"/>
    <s v="-"/>
    <n v="11805"/>
    <n v="84161"/>
    <n v="57"/>
    <n v="37"/>
    <s v="STABLE"/>
    <m/>
    <m/>
    <m/>
    <m/>
    <s v="REGULAR"/>
    <s v="MH14MK5294"/>
    <s v="TVS RAIDER DISC CONNECTED"/>
    <d v="2025-05-13T00:00:00"/>
    <n v="36"/>
    <x v="0"/>
    <x v="0"/>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m/>
    <m/>
    <n v="3779"/>
    <n v="11567"/>
    <x v="0"/>
  </r>
  <r>
    <n v="466014661"/>
    <s v="MANOHAR PRAKASH DESHMUKH"/>
    <m/>
    <x v="0"/>
    <m/>
    <m/>
    <m/>
    <m/>
    <n v="4040"/>
    <n v="3981"/>
    <n v="4040"/>
    <n v="8021"/>
    <x v="0"/>
    <x v="0"/>
    <x v="0"/>
    <x v="9"/>
    <n v="84123"/>
    <n v="59"/>
    <n v="0"/>
    <n v="3539"/>
    <s v="-"/>
    <n v="3.6278739331338884E-2"/>
    <n v="4.7177127447817777E-3"/>
    <s v="FLOW"/>
    <s v="-"/>
    <s v="-"/>
    <s v="-"/>
    <m/>
    <m/>
    <m/>
    <m/>
    <m/>
    <m/>
    <s v="JUNNAR"/>
    <m/>
    <m/>
    <m/>
    <n v="7579"/>
    <n v="84123"/>
    <n v="27"/>
    <n v="37"/>
    <s v="FLOW"/>
    <m/>
    <m/>
    <m/>
    <m/>
    <s v="-"/>
    <s v="MH14MJ4459"/>
    <s v="OLA S1X PLUS GEN 3"/>
    <d v="2025-04-29T00:00:00"/>
    <n v="36"/>
    <x v="1"/>
    <x v="0"/>
    <m/>
    <m/>
    <m/>
    <m/>
    <m/>
    <m/>
    <m/>
    <m/>
    <m/>
    <m/>
    <m/>
    <m/>
    <m/>
    <m/>
    <m/>
    <m/>
    <m/>
    <m/>
    <m/>
    <m/>
    <m/>
    <m/>
    <m/>
    <m/>
    <m/>
    <m/>
    <m/>
    <m/>
    <m/>
    <m/>
    <m/>
    <m/>
    <m/>
    <m/>
    <n v="1"/>
    <m/>
    <m/>
    <m/>
    <m/>
    <m/>
    <m/>
    <m/>
    <m/>
    <m/>
    <m/>
    <m/>
    <m/>
    <m/>
    <m/>
    <m/>
    <m/>
    <m/>
    <m/>
    <m/>
    <m/>
    <m/>
    <m/>
    <m/>
    <m/>
    <m/>
    <m/>
    <m/>
    <m/>
    <m/>
    <m/>
    <m/>
    <m/>
    <m/>
    <m/>
    <m/>
    <m/>
    <m/>
    <m/>
    <m/>
    <m/>
    <m/>
    <m/>
    <m/>
    <m/>
    <m/>
    <m/>
    <m/>
    <m/>
    <m/>
    <m/>
    <m/>
    <m/>
    <m/>
    <m/>
    <m/>
    <m/>
    <m/>
    <m/>
    <m/>
    <n v="1"/>
    <n v="1"/>
    <s v="ZBHT0021"/>
    <s v="kPM-rdMenLm"/>
    <s v="Allocated"/>
    <m/>
    <m/>
    <m/>
    <m/>
    <m/>
    <m/>
    <m/>
    <m/>
    <n v="4040"/>
    <n v="8021"/>
    <x v="2"/>
  </r>
  <r>
    <n v="466023937"/>
    <s v="ANITA BHASKAR BHOSALE"/>
    <m/>
    <x v="0"/>
    <m/>
    <m/>
    <m/>
    <m/>
    <n v="4034"/>
    <n v="4034"/>
    <n v="4137"/>
    <n v="8068"/>
    <x v="0"/>
    <x v="0"/>
    <x v="0"/>
    <x v="0"/>
    <n v="83593"/>
    <n v="103"/>
    <n v="0"/>
    <n v="1257"/>
    <s v="-"/>
    <n v="7.0821598746610287E-2"/>
    <n v="4.6879897468533362E-3"/>
    <s v="FLOW"/>
    <s v="-"/>
    <s v="-"/>
    <s v="-"/>
    <m/>
    <m/>
    <m/>
    <m/>
    <m/>
    <m/>
    <s v="DHANKWADI"/>
    <m/>
    <m/>
    <m/>
    <n v="5394"/>
    <n v="83593"/>
    <n v="27"/>
    <n v="37"/>
    <s v="FLOW"/>
    <m/>
    <m/>
    <m/>
    <m/>
    <s v="-"/>
    <s v="MH12YC1166"/>
    <s v="HERO VIDA V2 PLUS"/>
    <d v="2025-04-30T00:00:00"/>
    <n v="36"/>
    <x v="1"/>
    <x v="0"/>
    <m/>
    <m/>
    <m/>
    <m/>
    <m/>
    <m/>
    <m/>
    <m/>
    <m/>
    <m/>
    <m/>
    <m/>
    <m/>
    <m/>
    <m/>
    <m/>
    <m/>
    <m/>
    <m/>
    <m/>
    <m/>
    <m/>
    <m/>
    <m/>
    <m/>
    <m/>
    <m/>
    <m/>
    <m/>
    <m/>
    <m/>
    <n v="1"/>
    <m/>
    <m/>
    <n v="1"/>
    <m/>
    <m/>
    <m/>
    <m/>
    <m/>
    <m/>
    <m/>
    <m/>
    <m/>
    <m/>
    <m/>
    <m/>
    <m/>
    <m/>
    <m/>
    <m/>
    <m/>
    <m/>
    <m/>
    <m/>
    <m/>
    <m/>
    <m/>
    <m/>
    <m/>
    <m/>
    <m/>
    <m/>
    <m/>
    <m/>
    <m/>
    <m/>
    <m/>
    <m/>
    <m/>
    <m/>
    <m/>
    <m/>
    <m/>
    <m/>
    <m/>
    <m/>
    <m/>
    <m/>
    <m/>
    <m/>
    <m/>
    <m/>
    <m/>
    <m/>
    <m/>
    <m/>
    <m/>
    <m/>
    <m/>
    <m/>
    <m/>
    <m/>
    <m/>
    <n v="2"/>
    <n v="1"/>
    <s v="DUWT0031"/>
    <s v="k6BcHfgvqoS"/>
    <s v="Allocated"/>
    <m/>
    <m/>
    <m/>
    <m/>
    <m/>
    <m/>
    <m/>
    <m/>
    <n v="4137"/>
    <n v="8068"/>
    <x v="2"/>
  </r>
  <r>
    <n v="466061980"/>
    <s v="FAIZAN RAMZAN MUJAWAR"/>
    <m/>
    <x v="0"/>
    <m/>
    <m/>
    <m/>
    <m/>
    <n v="4062"/>
    <n v="3855"/>
    <n v="3938"/>
    <n v="7917"/>
    <x v="0"/>
    <x v="0"/>
    <x v="0"/>
    <x v="15"/>
    <n v="83446"/>
    <n v="83"/>
    <n v="0"/>
    <n v="0"/>
    <s v="-"/>
    <n v="0.12251214286402225"/>
    <n v="4.6797458210128054E-3"/>
    <s v="FLOW"/>
    <s v="-"/>
    <s v="-"/>
    <s v="-"/>
    <m/>
    <m/>
    <m/>
    <m/>
    <m/>
    <m/>
    <s v="GANJ PETH"/>
    <m/>
    <m/>
    <m/>
    <n v="3938"/>
    <n v="83446"/>
    <n v="27"/>
    <n v="37"/>
    <s v="FLOW"/>
    <m/>
    <m/>
    <m/>
    <m/>
    <s v="-"/>
    <s v="MH12YC6112"/>
    <s v="SUZUKI BURGMAN STREET"/>
    <d v="2025-05-05T00:00:00"/>
    <n v="36"/>
    <x v="1"/>
    <x v="0"/>
    <m/>
    <m/>
    <m/>
    <m/>
    <m/>
    <m/>
    <m/>
    <m/>
    <m/>
    <m/>
    <m/>
    <m/>
    <m/>
    <m/>
    <m/>
    <m/>
    <m/>
    <m/>
    <m/>
    <m/>
    <m/>
    <m/>
    <m/>
    <m/>
    <m/>
    <m/>
    <m/>
    <m/>
    <m/>
    <m/>
    <m/>
    <m/>
    <m/>
    <m/>
    <n v="1"/>
    <m/>
    <m/>
    <m/>
    <m/>
    <m/>
    <m/>
    <m/>
    <m/>
    <m/>
    <m/>
    <m/>
    <m/>
    <m/>
    <m/>
    <m/>
    <m/>
    <m/>
    <m/>
    <m/>
    <m/>
    <m/>
    <m/>
    <m/>
    <m/>
    <m/>
    <m/>
    <m/>
    <m/>
    <m/>
    <m/>
    <m/>
    <m/>
    <m/>
    <m/>
    <m/>
    <m/>
    <m/>
    <m/>
    <m/>
    <m/>
    <m/>
    <m/>
    <m/>
    <m/>
    <m/>
    <m/>
    <m/>
    <m/>
    <m/>
    <m/>
    <m/>
    <m/>
    <m/>
    <m/>
    <m/>
    <m/>
    <m/>
    <m/>
    <m/>
    <n v="1"/>
    <n v="1"/>
    <s v="DUWT0014"/>
    <s v="BoI-bd4r1D7"/>
    <s v="Allocated"/>
    <m/>
    <m/>
    <m/>
    <m/>
    <m/>
    <m/>
    <m/>
    <m/>
    <n v="3938"/>
    <n v="7917"/>
    <x v="2"/>
  </r>
  <r>
    <n v="467134166"/>
    <s v="CHAKRANARAYAN ABHIJIT BHAGCHAND"/>
    <m/>
    <x v="0"/>
    <m/>
    <m/>
    <m/>
    <m/>
    <n v="3461"/>
    <n v="13691"/>
    <n v="4015"/>
    <n v="17152"/>
    <x v="2"/>
    <x v="0"/>
    <x v="0"/>
    <x v="14"/>
    <n v="82519"/>
    <n v="707"/>
    <n v="0"/>
    <n v="3150"/>
    <s v="FLOW"/>
    <n v="0.39489766130846132"/>
    <n v="2.7092548568126835E-2"/>
    <s v="FLOW"/>
    <s v="-"/>
    <s v="RTP"/>
    <s v="-"/>
    <m/>
    <m/>
    <m/>
    <m/>
    <s v="REPO"/>
    <s v="-"/>
    <s v="DAPODI"/>
    <s v="-"/>
    <s v="-"/>
    <s v="-"/>
    <n v="17548"/>
    <n v="82519"/>
    <n v="111"/>
    <n v="121"/>
    <s v="FLOW"/>
    <m/>
    <m/>
    <m/>
    <m/>
    <s v="NPA"/>
    <s v="MH14MX0426"/>
    <s v="HONDA ACTIVA STD 2B"/>
    <d v="2025-10-23T00:00:00"/>
    <n v="36"/>
    <x v="0"/>
    <x v="0"/>
    <m/>
    <m/>
    <m/>
    <m/>
    <m/>
    <m/>
    <m/>
    <m/>
    <m/>
    <m/>
    <n v="1"/>
    <m/>
    <m/>
    <m/>
    <m/>
    <m/>
    <m/>
    <m/>
    <m/>
    <m/>
    <m/>
    <m/>
    <m/>
    <m/>
    <m/>
    <m/>
    <m/>
    <m/>
    <m/>
    <m/>
    <m/>
    <m/>
    <m/>
    <m/>
    <m/>
    <m/>
    <m/>
    <m/>
    <m/>
    <m/>
    <m/>
    <m/>
    <m/>
    <m/>
    <m/>
    <m/>
    <m/>
    <m/>
    <m/>
    <m/>
    <m/>
    <m/>
    <m/>
    <m/>
    <m/>
    <m/>
    <m/>
    <m/>
    <m/>
    <m/>
    <m/>
    <m/>
    <m/>
    <m/>
    <m/>
    <m/>
    <m/>
    <m/>
    <m/>
    <m/>
    <m/>
    <m/>
    <m/>
    <m/>
    <m/>
    <m/>
    <m/>
    <m/>
    <m/>
    <m/>
    <m/>
    <m/>
    <m/>
    <m/>
    <m/>
    <m/>
    <m/>
    <m/>
    <m/>
    <m/>
    <m/>
    <m/>
    <m/>
    <m/>
    <n v="1"/>
    <n v="1"/>
    <s v="ZBHT0009"/>
    <s v="B6ktVYk6Oem"/>
    <s v="Allocated"/>
    <s v="Left Message (LMCB)"/>
    <s v="Msg to mother "/>
    <d v="2026-06-04T00:00:00"/>
    <m/>
    <m/>
    <m/>
    <m/>
    <m/>
    <n v="4015"/>
    <n v="17152"/>
    <x v="0"/>
  </r>
  <r>
    <n v="460590733"/>
    <s v="ANITA AMIT KEDARI"/>
    <m/>
    <x v="0"/>
    <m/>
    <m/>
    <m/>
    <m/>
    <n v="4220"/>
    <n v="20766"/>
    <n v="4748"/>
    <n v="24986"/>
    <x v="5"/>
    <x v="0"/>
    <x v="0"/>
    <x v="7"/>
    <n v="82340.210000000006"/>
    <n v="862"/>
    <n v="0"/>
    <n v="5400"/>
    <s v="FLOW"/>
    <n v="0.2271747045998346"/>
    <n v="4.0080371405172482E-2"/>
    <s v="FLOW"/>
    <s v="-"/>
    <s v="NC"/>
    <s v="-"/>
    <m/>
    <m/>
    <m/>
    <m/>
    <s v="REPO"/>
    <s v="-"/>
    <s v="KUSGAON"/>
    <s v="-"/>
    <s v="-"/>
    <s v="-"/>
    <n v="27028"/>
    <n v="82340.210000000006"/>
    <n v="147"/>
    <n v="157"/>
    <s v="FLOW"/>
    <m/>
    <m/>
    <m/>
    <m/>
    <s v="NPA"/>
    <s v="MH14LK1536"/>
    <s v="PIAGGIO VESPA SXL 125 CBS RACING 60"/>
    <d v="2023-11-10T00:00:00"/>
    <n v="48"/>
    <x v="0"/>
    <x v="0"/>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m/>
    <m/>
    <n v="4748"/>
    <n v="24986"/>
    <x v="0"/>
  </r>
  <r>
    <n v="459845098"/>
    <s v="SHAIKH SHAHARUKH SHAHIR"/>
    <m/>
    <x v="0"/>
    <m/>
    <m/>
    <m/>
    <m/>
    <n v="5173"/>
    <n v="4899"/>
    <n v="5011"/>
    <n v="10072"/>
    <x v="0"/>
    <x v="0"/>
    <x v="0"/>
    <x v="0"/>
    <n v="82290"/>
    <n v="112"/>
    <n v="0"/>
    <n v="0"/>
    <s v="21.05.26"/>
    <n v="6.9717672064150832E-2"/>
    <n v="4.6149160368519019E-3"/>
    <s v="FLOW"/>
    <s v="-"/>
    <s v="PTP"/>
    <s v="-"/>
    <m/>
    <m/>
    <m/>
    <m/>
    <s v="-"/>
    <s v="-"/>
    <s v="KATRAJ"/>
    <s v="-"/>
    <s v="-"/>
    <s v="-"/>
    <n v="5011"/>
    <n v="82290"/>
    <n v="27"/>
    <n v="37"/>
    <s v="FLOW"/>
    <m/>
    <m/>
    <m/>
    <m/>
    <s v="REGULAR"/>
    <s v="MH12VX7750"/>
    <s v="BULLET 350 MILITARY BLACK"/>
    <d v="2023-09-22T00:00:00"/>
    <n v="48"/>
    <x v="0"/>
    <x v="0"/>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m/>
    <m/>
    <n v="5011"/>
    <n v="10072"/>
    <x v="0"/>
  </r>
  <r>
    <n v="467739627"/>
    <s v="SHITAL SANJAY CHAVHAN"/>
    <m/>
    <x v="0"/>
    <m/>
    <m/>
    <m/>
    <m/>
    <n v="3242"/>
    <n v="6484"/>
    <n v="3305"/>
    <n v="9726"/>
    <x v="4"/>
    <x v="0"/>
    <x v="0"/>
    <x v="6"/>
    <n v="81582"/>
    <n v="63"/>
    <n v="0"/>
    <n v="900"/>
    <s v="FLOW"/>
    <n v="9.1251931603801517E-2"/>
    <n v="1.8063183426778786E-2"/>
    <s v="FLOW"/>
    <s v="-"/>
    <s v="RTP"/>
    <s v="-"/>
    <m/>
    <m/>
    <m/>
    <m/>
    <s v="-"/>
    <s v="-"/>
    <s v="ALEGAON PAGA"/>
    <s v="-"/>
    <s v="-"/>
    <s v="-"/>
    <n v="7447"/>
    <n v="81582"/>
    <n v="52"/>
    <n v="62"/>
    <s v="FLOW"/>
    <m/>
    <m/>
    <m/>
    <m/>
    <s v="REGULAR"/>
    <s v="MH12ZH0258"/>
    <s v="HF DELUXE DRS C I3S FI"/>
    <d v="2026-02-09T00:00:00"/>
    <n v="36"/>
    <x v="0"/>
    <x v="0"/>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m/>
    <m/>
    <n v="3305"/>
    <n v="9726"/>
    <x v="0"/>
  </r>
  <r>
    <n v="463603128"/>
    <s v="NITA JAYSINGH BONWATE"/>
    <m/>
    <x v="0"/>
    <m/>
    <m/>
    <m/>
    <m/>
    <n v="5812"/>
    <n v="5513"/>
    <n v="5617"/>
    <n v="11325"/>
    <x v="0"/>
    <x v="0"/>
    <x v="0"/>
    <x v="9"/>
    <n v="81580"/>
    <n v="104"/>
    <n v="0"/>
    <n v="2974"/>
    <s v="29.05.26"/>
    <n v="3.5182049554231612E-2"/>
    <n v="4.5750984358534225E-3"/>
    <s v="FLOW"/>
    <s v="-"/>
    <s v="MPTP"/>
    <s v="-"/>
    <m/>
    <m/>
    <m/>
    <m/>
    <s v="-"/>
    <s v="-"/>
    <s v="JUNNAR"/>
    <s v="-"/>
    <s v="-"/>
    <s v="-"/>
    <n v="8591"/>
    <n v="81580"/>
    <n v="27"/>
    <n v="37"/>
    <s v="FLOW"/>
    <m/>
    <m/>
    <m/>
    <m/>
    <s v="REGULAR"/>
    <s v="MH14LR9442"/>
    <s v="YAMAHA AEROX 155 MOTOGP EDITION"/>
    <d v="2024-07-29T00:00:00"/>
    <n v="36"/>
    <x v="0"/>
    <x v="0"/>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m/>
    <m/>
    <n v="5617"/>
    <n v="11325"/>
    <x v="0"/>
  </r>
  <r>
    <n v="463952496"/>
    <s v="SURAJ BALU GAWARI"/>
    <m/>
    <x v="0"/>
    <m/>
    <m/>
    <m/>
    <m/>
    <n v="5489"/>
    <n v="5489"/>
    <n v="5552"/>
    <n v="10978"/>
    <x v="0"/>
    <x v="0"/>
    <x v="0"/>
    <x v="9"/>
    <n v="81389"/>
    <n v="63"/>
    <n v="0"/>
    <n v="3540"/>
    <s v="-"/>
    <n v="3.5099679224924699E-2"/>
    <n v="4.56438694037355E-3"/>
    <s v="FLOW"/>
    <s v="-"/>
    <s v="-"/>
    <s v="-"/>
    <m/>
    <m/>
    <m/>
    <m/>
    <m/>
    <m/>
    <s v="AMBOLI"/>
    <m/>
    <m/>
    <m/>
    <n v="9092"/>
    <n v="81389"/>
    <n v="27"/>
    <n v="37"/>
    <s v="FLOW"/>
    <m/>
    <m/>
    <m/>
    <m/>
    <s v="-"/>
    <s v="MH14LT8873"/>
    <s v="YAMAHA MT15 CUSTOMIZED COLOR"/>
    <d v="2024-09-05T00:00:00"/>
    <n v="36"/>
    <x v="1"/>
    <x v="0"/>
    <m/>
    <m/>
    <m/>
    <m/>
    <m/>
    <m/>
    <m/>
    <m/>
    <m/>
    <m/>
    <m/>
    <m/>
    <m/>
    <m/>
    <m/>
    <m/>
    <m/>
    <m/>
    <m/>
    <m/>
    <m/>
    <m/>
    <m/>
    <m/>
    <m/>
    <m/>
    <m/>
    <m/>
    <m/>
    <m/>
    <m/>
    <n v="1"/>
    <m/>
    <m/>
    <m/>
    <m/>
    <m/>
    <m/>
    <m/>
    <m/>
    <m/>
    <m/>
    <m/>
    <m/>
    <m/>
    <m/>
    <m/>
    <m/>
    <m/>
    <m/>
    <m/>
    <m/>
    <m/>
    <m/>
    <m/>
    <m/>
    <m/>
    <m/>
    <m/>
    <m/>
    <m/>
    <m/>
    <m/>
    <m/>
    <m/>
    <m/>
    <m/>
    <m/>
    <m/>
    <m/>
    <m/>
    <m/>
    <m/>
    <m/>
    <m/>
    <m/>
    <m/>
    <m/>
    <m/>
    <m/>
    <m/>
    <m/>
    <m/>
    <m/>
    <m/>
    <m/>
    <m/>
    <m/>
    <m/>
    <m/>
    <m/>
    <m/>
    <m/>
    <m/>
    <n v="1"/>
    <n v="1"/>
    <s v="ZBHT0021"/>
    <s v="k6WH6TWtSm"/>
    <s v="Allocated"/>
    <m/>
    <m/>
    <m/>
    <m/>
    <m/>
    <m/>
    <m/>
    <m/>
    <n v="5552"/>
    <n v="10978"/>
    <x v="2"/>
  </r>
  <r>
    <n v="464847649"/>
    <s v="SABIYA RASHID PATEL"/>
    <s v="ONLINE"/>
    <x v="6"/>
    <n v="5103"/>
    <m/>
    <m/>
    <m/>
    <n v="4748"/>
    <n v="4492"/>
    <n v="4564"/>
    <n v="4137"/>
    <x v="0"/>
    <x v="1"/>
    <x v="1"/>
    <x v="9"/>
    <n v="81347"/>
    <n v="72"/>
    <n v="0"/>
    <n v="0"/>
    <s v="15.05.26"/>
    <n v="3.5081566377642551E-2"/>
    <n v="4.5620315329905408E-3"/>
    <s v="STABLE"/>
    <s v="PAID"/>
    <s v="BPTP"/>
    <s v="-"/>
    <m/>
    <m/>
    <m/>
    <m/>
    <s v="-"/>
    <s v="-"/>
    <s v="JUNNAR"/>
    <s v="-"/>
    <s v="-"/>
    <s v="-"/>
    <n v="4564"/>
    <n v="81347"/>
    <n v="27"/>
    <n v="6"/>
    <s v="STABLE"/>
    <m/>
    <m/>
    <m/>
    <m/>
    <s v="REGULAR"/>
    <s v="MH14MG4876"/>
    <s v="SUZUKI BURGMAN STREET EX"/>
    <d v="2024-12-03T00:00:00"/>
    <n v="36"/>
    <x v="0"/>
    <x v="0"/>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m/>
    <m/>
    <n v="4564"/>
    <n v="9240"/>
    <x v="0"/>
  </r>
  <r>
    <n v="465788821"/>
    <s v="CHHABU RAMU KAMBALE"/>
    <m/>
    <x v="0"/>
    <m/>
    <m/>
    <m/>
    <m/>
    <n v="3838"/>
    <n v="19190"/>
    <n v="1378"/>
    <n v="23028"/>
    <x v="3"/>
    <x v="0"/>
    <x v="0"/>
    <x v="10"/>
    <n v="81230"/>
    <n v="1378"/>
    <n v="0"/>
    <n v="5772"/>
    <s v="FLOW"/>
    <n v="0.25912324852956403"/>
    <n v="3.4122421291896882E-2"/>
    <s v="FLOW"/>
    <s v="-"/>
    <s v="BPTP"/>
    <s v="-"/>
    <m/>
    <m/>
    <m/>
    <m/>
    <s v="REPO"/>
    <s v="-"/>
    <s v="AMBETHAN"/>
    <s v="-"/>
    <s v="-"/>
    <s v="-"/>
    <n v="26340"/>
    <n v="81230"/>
    <n v="178"/>
    <n v="188"/>
    <s v="FLOW"/>
    <m/>
    <m/>
    <m/>
    <m/>
    <s v="NPA"/>
    <s v="MH14MM0818"/>
    <s v="HONDA ACTIVA DLX 2B"/>
    <d v="2025-03-27T00:00:00"/>
    <n v="36"/>
    <x v="0"/>
    <x v="0"/>
    <m/>
    <m/>
    <m/>
    <m/>
    <m/>
    <m/>
    <m/>
    <m/>
    <m/>
    <m/>
    <m/>
    <m/>
    <m/>
    <m/>
    <m/>
    <m/>
    <m/>
    <m/>
    <m/>
    <m/>
    <m/>
    <m/>
    <m/>
    <m/>
    <m/>
    <m/>
    <m/>
    <m/>
    <m/>
    <m/>
    <m/>
    <m/>
    <m/>
    <m/>
    <m/>
    <m/>
    <m/>
    <m/>
    <m/>
    <m/>
    <m/>
    <m/>
    <m/>
    <m/>
    <m/>
    <m/>
    <m/>
    <m/>
    <m/>
    <m/>
    <m/>
    <m/>
    <m/>
    <m/>
    <m/>
    <m/>
    <m/>
    <m/>
    <m/>
    <m/>
    <m/>
    <m/>
    <m/>
    <m/>
    <m/>
    <m/>
    <m/>
    <m/>
    <m/>
    <m/>
    <m/>
    <m/>
    <m/>
    <m/>
    <m/>
    <m/>
    <m/>
    <m/>
    <m/>
    <m/>
    <m/>
    <m/>
    <m/>
    <m/>
    <m/>
    <m/>
    <m/>
    <m/>
    <m/>
    <m/>
    <m/>
    <m/>
    <m/>
    <m/>
    <n v="0"/>
    <s v=""/>
    <s v="ZBHT0010"/>
    <s v="GPDGolhR4EIc"/>
    <s v="Allocated"/>
    <e v="#N/A"/>
    <e v="#N/A"/>
    <e v="#N/A"/>
    <m/>
    <m/>
    <m/>
    <m/>
    <m/>
    <n v="1378"/>
    <n v="23028"/>
    <x v="0"/>
  </r>
  <r>
    <n v="466372391"/>
    <s v="PALLAVI MACHHINDRA GOPHANE"/>
    <m/>
    <x v="0"/>
    <m/>
    <m/>
    <m/>
    <m/>
    <n v="3723"/>
    <n v="3405"/>
    <n v="3506"/>
    <n v="7128"/>
    <x v="0"/>
    <x v="0"/>
    <x v="0"/>
    <x v="9"/>
    <n v="80985"/>
    <n v="101"/>
    <n v="0"/>
    <n v="3598"/>
    <s v="30.05.26"/>
    <n v="3.4925450884401167E-2"/>
    <n v="4.5417301645941334E-3"/>
    <s v="FLOW"/>
    <s v="-"/>
    <s v="PTP"/>
    <s v="-"/>
    <m/>
    <m/>
    <m/>
    <m/>
    <s v="-"/>
    <s v="-"/>
    <s v="JUNNAR"/>
    <s v="-"/>
    <s v="-"/>
    <s v="-"/>
    <n v="7104"/>
    <n v="80985"/>
    <n v="27"/>
    <n v="37"/>
    <s v="FLOW"/>
    <m/>
    <m/>
    <m/>
    <m/>
    <s v="REGULAR"/>
    <s v="MH14MM5925"/>
    <s v="TVS JUPITER 110 DRUM SMW OBDIIA"/>
    <d v="2025-06-21T00:00:00"/>
    <n v="36"/>
    <x v="0"/>
    <x v="0"/>
    <m/>
    <m/>
    <m/>
    <m/>
    <m/>
    <m/>
    <m/>
    <n v="1"/>
    <m/>
    <m/>
    <m/>
    <m/>
    <m/>
    <m/>
    <m/>
    <m/>
    <m/>
    <m/>
    <m/>
    <m/>
    <m/>
    <m/>
    <m/>
    <m/>
    <m/>
    <m/>
    <m/>
    <m/>
    <m/>
    <m/>
    <m/>
    <m/>
    <m/>
    <m/>
    <m/>
    <m/>
    <m/>
    <m/>
    <m/>
    <m/>
    <m/>
    <m/>
    <m/>
    <m/>
    <m/>
    <m/>
    <m/>
    <m/>
    <m/>
    <m/>
    <m/>
    <m/>
    <m/>
    <m/>
    <m/>
    <m/>
    <m/>
    <m/>
    <m/>
    <m/>
    <m/>
    <m/>
    <m/>
    <m/>
    <m/>
    <m/>
    <m/>
    <m/>
    <m/>
    <m/>
    <m/>
    <m/>
    <m/>
    <m/>
    <m/>
    <m/>
    <m/>
    <m/>
    <m/>
    <m/>
    <m/>
    <m/>
    <m/>
    <m/>
    <m/>
    <m/>
    <m/>
    <m/>
    <m/>
    <m/>
    <m/>
    <m/>
    <m/>
    <m/>
    <n v="1"/>
    <n v="1"/>
    <s v="ZBHT0021"/>
    <s v="A6ppDss3SDz"/>
    <s v="Allocated"/>
    <s v="Promise To Pay (PTP)"/>
    <s v="Ptp"/>
    <d v="2026-06-28T00:00:00"/>
    <m/>
    <m/>
    <m/>
    <m/>
    <m/>
    <n v="3506"/>
    <n v="7128"/>
    <x v="0"/>
  </r>
  <r>
    <n v="463996767"/>
    <s v="ASHOK YADAV"/>
    <m/>
    <x v="0"/>
    <m/>
    <m/>
    <m/>
    <m/>
    <n v="4688"/>
    <n v="18752"/>
    <n v="5146"/>
    <n v="23440"/>
    <x v="2"/>
    <x v="0"/>
    <x v="0"/>
    <x v="6"/>
    <n v="80652"/>
    <n v="458"/>
    <n v="0"/>
    <n v="6104"/>
    <s v="-"/>
    <n v="0.42013617700562389"/>
    <n v="2.6479577153341236E-2"/>
    <s v="FLOW"/>
    <s v="-"/>
    <s v="-"/>
    <s v="-"/>
    <m/>
    <m/>
    <m/>
    <m/>
    <s v="REPO"/>
    <s v="-"/>
    <s v="SHIRUR"/>
    <s v="-"/>
    <s v="-"/>
    <s v="-"/>
    <n v="25314"/>
    <n v="80652"/>
    <n v="116"/>
    <n v="126"/>
    <s v="FLOW"/>
    <m/>
    <m/>
    <m/>
    <m/>
    <s v="NPA"/>
    <s v="MH12XD9215"/>
    <s v="XTREME 125"/>
    <d v="2024-09-11T00:00:00"/>
    <n v="36"/>
    <x v="0"/>
    <x v="0"/>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m/>
    <m/>
    <n v="5146"/>
    <n v="23440"/>
    <x v="0"/>
  </r>
  <r>
    <n v="457349311"/>
    <s v="RAHUL BANDA CHAVAN"/>
    <m/>
    <x v="0"/>
    <m/>
    <m/>
    <m/>
    <m/>
    <n v="6290"/>
    <n v="18870"/>
    <n v="864"/>
    <n v="25160"/>
    <x v="2"/>
    <x v="0"/>
    <x v="0"/>
    <x v="2"/>
    <n v="80321"/>
    <n v="864"/>
    <n v="0"/>
    <n v="6277"/>
    <s v="25.05.26"/>
    <n v="0.35112851965674469"/>
    <n v="2.6370903592391033E-2"/>
    <s v="FLOW"/>
    <s v="-"/>
    <s v="PTP"/>
    <s v="-"/>
    <m/>
    <m/>
    <m/>
    <m/>
    <s v="REPO"/>
    <s v="-"/>
    <s v="BHOR"/>
    <s v="-"/>
    <s v="-"/>
    <s v="-"/>
    <n v="26011"/>
    <n v="80321"/>
    <n v="116"/>
    <n v="126"/>
    <s v="FLOW"/>
    <m/>
    <m/>
    <m/>
    <m/>
    <s v="NPA"/>
    <s v="MH12VH8942"/>
    <s v="CLASSIC 350 DARK STEALTH BLACK"/>
    <d v="2023-03-23T00:00:00"/>
    <n v="48"/>
    <x v="0"/>
    <x v="0"/>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m/>
    <m/>
    <n v="864"/>
    <n v="25160"/>
    <x v="0"/>
  </r>
  <r>
    <n v="465175758"/>
    <s v="SHANKAR RANGNATH BHAGWAT"/>
    <s v="ONLINE"/>
    <x v="1"/>
    <n v="3635"/>
    <m/>
    <m/>
    <m/>
    <n v="3143"/>
    <n v="3143"/>
    <n v="3185"/>
    <n v="2651"/>
    <x v="0"/>
    <x v="1"/>
    <x v="1"/>
    <x v="3"/>
    <n v="78292"/>
    <n v="42"/>
    <n v="0"/>
    <n v="450"/>
    <s v="-"/>
    <n v="0.10881751558931971"/>
    <n v="4.3907036864407473E-3"/>
    <s v="STABLE"/>
    <s v="PAID"/>
    <s v="-"/>
    <s v="-"/>
    <m/>
    <m/>
    <m/>
    <m/>
    <s v="-"/>
    <s v="-"/>
    <s v="CHAKAN"/>
    <s v="-"/>
    <s v="-"/>
    <s v="-"/>
    <n v="3635"/>
    <n v="78292"/>
    <n v="27"/>
    <n v="6"/>
    <s v="STABLE"/>
    <m/>
    <m/>
    <m/>
    <m/>
    <s v="REGULAR"/>
    <s v="MH14MB9754"/>
    <s v="JUPITER SMW"/>
    <d v="2025-01-09T00:00:00"/>
    <n v="48"/>
    <x v="0"/>
    <x v="0"/>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m/>
    <m/>
    <n v="3185"/>
    <n v="6286"/>
    <x v="0"/>
  </r>
  <r>
    <n v="465804328"/>
    <s v="ANIKET ASHOK KANDALKAR"/>
    <m/>
    <x v="0"/>
    <m/>
    <m/>
    <m/>
    <m/>
    <n v="5044"/>
    <n v="4504"/>
    <n v="4642"/>
    <n v="9548"/>
    <x v="0"/>
    <x v="0"/>
    <x v="0"/>
    <x v="6"/>
    <n v="78173"/>
    <n v="138"/>
    <n v="0"/>
    <n v="2250"/>
    <s v="27.05.26"/>
    <n v="4.8670595673912291E-2"/>
    <n v="4.3840300321888893E-3"/>
    <s v="FLOW"/>
    <s v="-"/>
    <s v="PTP"/>
    <s v="-"/>
    <m/>
    <m/>
    <m/>
    <m/>
    <s v="-"/>
    <s v="-"/>
    <s v="SHIRUR"/>
    <s v="-"/>
    <s v="-"/>
    <s v="-"/>
    <n v="6892"/>
    <n v="78173"/>
    <n v="27"/>
    <n v="37"/>
    <s v="FLOW"/>
    <m/>
    <m/>
    <m/>
    <m/>
    <s v="REGULAR"/>
    <s v="MH12XY8900"/>
    <s v="HONDA ACTIVA 125 SMART 2B"/>
    <d v="2025-03-29T00:00:00"/>
    <n v="30"/>
    <x v="0"/>
    <x v="0"/>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m/>
    <m/>
    <n v="4642"/>
    <n v="9548"/>
    <x v="0"/>
  </r>
  <r>
    <n v="461700090"/>
    <s v="AMARJEET KOUR GURUCHARANSINGHGILL"/>
    <m/>
    <x v="0"/>
    <m/>
    <m/>
    <m/>
    <m/>
    <n v="4217"/>
    <n v="4073"/>
    <n v="4186"/>
    <n v="8290"/>
    <x v="0"/>
    <x v="0"/>
    <x v="0"/>
    <x v="5"/>
    <n v="78169"/>
    <n v="113"/>
    <n v="0"/>
    <n v="6294"/>
    <s v="25.05.26"/>
    <n v="4.5246853598780619E-2"/>
    <n v="4.3838057076762216E-3"/>
    <s v="FLOW"/>
    <s v="-"/>
    <s v="PTP"/>
    <s v="-"/>
    <m/>
    <m/>
    <m/>
    <m/>
    <s v="-"/>
    <s v="-"/>
    <s v="YERWADA"/>
    <s v="-"/>
    <s v="-"/>
    <s v="-"/>
    <n v="10480"/>
    <n v="78169"/>
    <n v="27"/>
    <n v="37"/>
    <s v="FLOW"/>
    <m/>
    <m/>
    <m/>
    <m/>
    <s v="REGULAR"/>
    <s v="MH12WN0638"/>
    <s v="PIAGGIO APRILIA SR160 FACELIFT"/>
    <d v="2024-01-29T00:00:00"/>
    <n v="48"/>
    <x v="0"/>
    <x v="0"/>
    <m/>
    <m/>
    <m/>
    <m/>
    <m/>
    <m/>
    <m/>
    <m/>
    <m/>
    <m/>
    <n v="1"/>
    <m/>
    <m/>
    <m/>
    <m/>
    <m/>
    <m/>
    <m/>
    <m/>
    <m/>
    <m/>
    <m/>
    <m/>
    <m/>
    <m/>
    <m/>
    <m/>
    <m/>
    <m/>
    <m/>
    <m/>
    <m/>
    <m/>
    <m/>
    <m/>
    <m/>
    <m/>
    <m/>
    <m/>
    <m/>
    <m/>
    <m/>
    <m/>
    <m/>
    <m/>
    <m/>
    <m/>
    <m/>
    <m/>
    <m/>
    <m/>
    <m/>
    <m/>
    <m/>
    <m/>
    <m/>
    <m/>
    <m/>
    <m/>
    <m/>
    <m/>
    <m/>
    <m/>
    <m/>
    <m/>
    <m/>
    <m/>
    <m/>
    <m/>
    <m/>
    <m/>
    <m/>
    <m/>
    <m/>
    <m/>
    <m/>
    <m/>
    <m/>
    <m/>
    <m/>
    <m/>
    <m/>
    <m/>
    <m/>
    <m/>
    <m/>
    <m/>
    <m/>
    <m/>
    <m/>
    <m/>
    <m/>
    <m/>
    <m/>
    <n v="1"/>
    <n v="1"/>
    <s v="ZBHT0012"/>
    <s v="Boppk2L_NIz"/>
    <s v="Allocated"/>
    <s v="Door Locked (NC_DL)"/>
    <s v="Nc"/>
    <d v="2026-06-04T00:00:00"/>
    <m/>
    <m/>
    <m/>
    <m/>
    <m/>
    <n v="4186"/>
    <n v="8290"/>
    <x v="0"/>
  </r>
  <r>
    <n v="465368631"/>
    <s v="SUDHIR PRADIP TELGOTE"/>
    <m/>
    <x v="0"/>
    <m/>
    <m/>
    <m/>
    <m/>
    <n v="4299"/>
    <n v="4179"/>
    <n v="4297"/>
    <n v="8478"/>
    <x v="0"/>
    <x v="0"/>
    <x v="0"/>
    <x v="7"/>
    <n v="77955"/>
    <n v="118"/>
    <n v="0"/>
    <n v="1800"/>
    <s v="24.05.26"/>
    <n v="8.5615390865367708E-2"/>
    <n v="4.3718043462485116E-3"/>
    <s v="FLOW"/>
    <s v="-"/>
    <s v="PTP"/>
    <s v="-"/>
    <m/>
    <m/>
    <m/>
    <m/>
    <s v="-"/>
    <s v="-"/>
    <s v="MAVAL"/>
    <s v="-"/>
    <s v="-"/>
    <s v="-"/>
    <n v="6097"/>
    <n v="77955"/>
    <n v="27"/>
    <n v="37"/>
    <s v="FLOW"/>
    <m/>
    <m/>
    <m/>
    <m/>
    <s v="REGULAR"/>
    <s v="MH14MD7473"/>
    <s v="HONDA SHINE DISC BSVI"/>
    <d v="2025-01-30T00:00:00"/>
    <n v="36"/>
    <x v="0"/>
    <x v="0"/>
    <m/>
    <m/>
    <m/>
    <m/>
    <m/>
    <m/>
    <m/>
    <m/>
    <m/>
    <m/>
    <n v="1"/>
    <m/>
    <m/>
    <m/>
    <m/>
    <m/>
    <m/>
    <m/>
    <m/>
    <m/>
    <m/>
    <m/>
    <m/>
    <m/>
    <m/>
    <m/>
    <m/>
    <m/>
    <m/>
    <m/>
    <m/>
    <m/>
    <m/>
    <m/>
    <m/>
    <m/>
    <m/>
    <m/>
    <m/>
    <m/>
    <m/>
    <m/>
    <m/>
    <m/>
    <m/>
    <m/>
    <m/>
    <m/>
    <m/>
    <m/>
    <m/>
    <m/>
    <m/>
    <m/>
    <m/>
    <m/>
    <m/>
    <m/>
    <m/>
    <m/>
    <m/>
    <m/>
    <m/>
    <m/>
    <m/>
    <m/>
    <m/>
    <m/>
    <m/>
    <m/>
    <m/>
    <m/>
    <m/>
    <m/>
    <m/>
    <m/>
    <m/>
    <m/>
    <m/>
    <m/>
    <m/>
    <m/>
    <m/>
    <m/>
    <m/>
    <m/>
    <m/>
    <m/>
    <m/>
    <m/>
    <m/>
    <m/>
    <m/>
    <m/>
    <n v="1"/>
    <n v="1"/>
    <s v="ZBHT0013"/>
    <s v="A6NBw5fNIrRc"/>
    <s v="Allocated"/>
    <s v="Promise To Pay (PTP)"/>
    <s v="Ptp"/>
    <d v="2026-06-15T00:00:00"/>
    <m/>
    <m/>
    <m/>
    <m/>
    <m/>
    <n v="4297"/>
    <n v="8478"/>
    <x v="0"/>
  </r>
  <r>
    <n v="464631832"/>
    <s v="AKASH ASHOK DEVKATE"/>
    <s v="ONLINE"/>
    <x v="5"/>
    <n v="10323"/>
    <m/>
    <m/>
    <m/>
    <n v="4497"/>
    <n v="8798"/>
    <n v="4596"/>
    <n v="2972"/>
    <x v="4"/>
    <x v="2"/>
    <x v="1"/>
    <x v="1"/>
    <n v="77849"/>
    <n v="295"/>
    <n v="0"/>
    <n v="2694.77"/>
    <s v="04.05.26"/>
    <n v="0.13801587286250599"/>
    <n v="1.7236654735006518E-2"/>
    <s v="RB"/>
    <s v="PAID"/>
    <s v="PAID"/>
    <s v="-"/>
    <m/>
    <m/>
    <m/>
    <m/>
    <s v="-"/>
    <s v="-"/>
    <s v="CHINCHWAD"/>
    <s v="-"/>
    <s v="-"/>
    <s v="-"/>
    <n v="11787.77"/>
    <n v="77849"/>
    <n v="57"/>
    <n v="6"/>
    <s v="STABLE"/>
    <m/>
    <m/>
    <m/>
    <m/>
    <s v="REGULAR"/>
    <s v="MH14MA0362"/>
    <s v="BAJAJ FREEDOM 125 NG04 DRUM LED"/>
    <d v="2024-11-10T00:00:00"/>
    <n v="36"/>
    <x v="0"/>
    <x v="0"/>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m/>
    <m/>
    <n v="4596"/>
    <n v="13295"/>
    <x v="0"/>
  </r>
  <r>
    <n v="466063242"/>
    <s v="SANTOSH NANDU ROY"/>
    <m/>
    <x v="0"/>
    <m/>
    <m/>
    <m/>
    <m/>
    <n v="3849"/>
    <n v="3849"/>
    <n v="3849"/>
    <n v="7698"/>
    <x v="0"/>
    <x v="0"/>
    <x v="0"/>
    <x v="0"/>
    <n v="77403"/>
    <n v="0"/>
    <n v="0"/>
    <n v="450"/>
    <s v="-"/>
    <n v="6.5577311590490545E-2"/>
    <n v="4.3408475635003975E-3"/>
    <s v="FLOW"/>
    <s v="-"/>
    <s v="-"/>
    <s v="-"/>
    <m/>
    <m/>
    <m/>
    <m/>
    <m/>
    <m/>
    <s v="NHARE"/>
    <m/>
    <m/>
    <m/>
    <n v="4299"/>
    <n v="77403"/>
    <n v="27"/>
    <n v="37"/>
    <s v="FLOW"/>
    <m/>
    <m/>
    <m/>
    <m/>
    <s v="-"/>
    <s v="MH12YC5760"/>
    <s v="TVS NTORQ 125 RACE XP"/>
    <d v="2025-05-05T00:00:00"/>
    <n v="36"/>
    <x v="1"/>
    <x v="0"/>
    <m/>
    <m/>
    <m/>
    <m/>
    <m/>
    <m/>
    <m/>
    <m/>
    <m/>
    <m/>
    <m/>
    <m/>
    <m/>
    <m/>
    <m/>
    <m/>
    <m/>
    <m/>
    <m/>
    <m/>
    <m/>
    <m/>
    <m/>
    <m/>
    <m/>
    <m/>
    <m/>
    <m/>
    <m/>
    <m/>
    <m/>
    <m/>
    <m/>
    <m/>
    <m/>
    <m/>
    <m/>
    <m/>
    <m/>
    <m/>
    <m/>
    <m/>
    <m/>
    <m/>
    <m/>
    <m/>
    <m/>
    <m/>
    <m/>
    <m/>
    <m/>
    <m/>
    <m/>
    <m/>
    <m/>
    <m/>
    <m/>
    <m/>
    <m/>
    <m/>
    <m/>
    <m/>
    <m/>
    <m/>
    <m/>
    <m/>
    <m/>
    <m/>
    <m/>
    <m/>
    <m/>
    <m/>
    <m/>
    <m/>
    <m/>
    <m/>
    <m/>
    <m/>
    <m/>
    <m/>
    <m/>
    <m/>
    <m/>
    <m/>
    <m/>
    <m/>
    <m/>
    <m/>
    <m/>
    <m/>
    <m/>
    <m/>
    <m/>
    <m/>
    <n v="0"/>
    <s v=""/>
    <s v="DUWT0031"/>
    <s v="B20u07yd4tS"/>
    <s v="Allocated"/>
    <m/>
    <m/>
    <m/>
    <m/>
    <m/>
    <m/>
    <m/>
    <m/>
    <n v="3849"/>
    <n v="7698"/>
    <x v="2"/>
  </r>
  <r>
    <n v="465143032"/>
    <s v="VISHAL DNYANESHWAR TAMBE"/>
    <m/>
    <x v="0"/>
    <m/>
    <m/>
    <m/>
    <m/>
    <n v="4330"/>
    <n v="4161"/>
    <n v="4278"/>
    <n v="8491"/>
    <x v="0"/>
    <x v="0"/>
    <x v="0"/>
    <x v="9"/>
    <n v="76514"/>
    <n v="117"/>
    <n v="0"/>
    <n v="5359"/>
    <s v="28.05.26"/>
    <n v="3.2997295165389531E-2"/>
    <n v="4.2909914405600486E-3"/>
    <s v="FLOW"/>
    <s v="-"/>
    <s v="PTP"/>
    <s v="-"/>
    <m/>
    <m/>
    <m/>
    <m/>
    <s v="-"/>
    <s v="-"/>
    <s v="OTUR"/>
    <s v="-"/>
    <s v="-"/>
    <s v="-"/>
    <n v="9637"/>
    <n v="76514"/>
    <n v="27"/>
    <n v="37"/>
    <s v="FLOW"/>
    <m/>
    <m/>
    <m/>
    <m/>
    <s v="REGULAR"/>
    <s v="MH14MB7155"/>
    <s v="HONDA UNICORN 160 BS6"/>
    <d v="2025-01-06T00:00:00"/>
    <n v="36"/>
    <x v="0"/>
    <x v="0"/>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m/>
    <m/>
    <n v="4278"/>
    <n v="8491"/>
    <x v="0"/>
  </r>
  <r>
    <n v="464515369"/>
    <s v="JUNAIB SHAGIR SHAIKH"/>
    <m/>
    <x v="0"/>
    <m/>
    <m/>
    <m/>
    <m/>
    <n v="3957"/>
    <n v="19777"/>
    <n v="3873"/>
    <n v="23734"/>
    <x v="5"/>
    <x v="0"/>
    <x v="0"/>
    <x v="5"/>
    <n v="76306"/>
    <n v="609"/>
    <n v="0"/>
    <n v="4050"/>
    <s v="-"/>
    <n v="1"/>
    <n v="3.7143126310257055E-2"/>
    <s v="FLOW"/>
    <s v="-"/>
    <s v="-"/>
    <s v="-"/>
    <m/>
    <m/>
    <m/>
    <m/>
    <s v="REPO"/>
    <s v="-"/>
    <s v="YERWADA"/>
    <s v="-"/>
    <s v="-"/>
    <s v="-"/>
    <n v="24436"/>
    <n v="76306"/>
    <n v="147"/>
    <n v="157"/>
    <s v="FLOW"/>
    <m/>
    <m/>
    <m/>
    <m/>
    <s v="NPA"/>
    <s v="MH12XK0137"/>
    <s v="SUZUKI BURGMAN STREET EX"/>
    <d v="2024-10-31T00:00:00"/>
    <n v="36"/>
    <x v="0"/>
    <x v="0"/>
    <m/>
    <m/>
    <m/>
    <m/>
    <m/>
    <m/>
    <m/>
    <m/>
    <m/>
    <m/>
    <m/>
    <m/>
    <m/>
    <m/>
    <m/>
    <m/>
    <m/>
    <m/>
    <m/>
    <m/>
    <m/>
    <m/>
    <n v="1"/>
    <m/>
    <m/>
    <m/>
    <m/>
    <m/>
    <m/>
    <m/>
    <m/>
    <m/>
    <m/>
    <m/>
    <m/>
    <m/>
    <m/>
    <m/>
    <m/>
    <m/>
    <m/>
    <m/>
    <m/>
    <m/>
    <m/>
    <m/>
    <m/>
    <m/>
    <m/>
    <m/>
    <m/>
    <m/>
    <m/>
    <m/>
    <m/>
    <m/>
    <m/>
    <m/>
    <m/>
    <m/>
    <m/>
    <m/>
    <m/>
    <m/>
    <m/>
    <m/>
    <m/>
    <m/>
    <m/>
    <m/>
    <m/>
    <m/>
    <m/>
    <m/>
    <m/>
    <m/>
    <m/>
    <m/>
    <m/>
    <m/>
    <m/>
    <m/>
    <m/>
    <m/>
    <m/>
    <m/>
    <m/>
    <m/>
    <m/>
    <m/>
    <m/>
    <m/>
    <m/>
    <m/>
    <n v="1"/>
    <n v="1"/>
    <s v="ZBHT0012"/>
    <s v="APHSV0wBOm"/>
    <s v="Allocated"/>
    <s v="No Such Person (NC_NSP)"/>
    <s v="Nc"/>
    <d v="2026-06-08T00:00:00"/>
    <m/>
    <m/>
    <m/>
    <m/>
    <m/>
    <n v="4558"/>
    <n v="23734"/>
    <x v="0"/>
  </r>
  <r>
    <n v="464930378"/>
    <s v="SARITA SEBASTIAN MARIYAN"/>
    <m/>
    <x v="0"/>
    <m/>
    <m/>
    <m/>
    <m/>
    <n v="4169"/>
    <n v="16628"/>
    <n v="4859"/>
    <n v="20797"/>
    <x v="2"/>
    <x v="0"/>
    <x v="0"/>
    <x v="11"/>
    <n v="75508"/>
    <n v="738"/>
    <n v="0"/>
    <n v="6300"/>
    <s v="FLOW"/>
    <n v="0.36007705500192755"/>
    <n v="2.4790704653257081E-2"/>
    <s v="FLOW"/>
    <s v="-"/>
    <s v="NC"/>
    <s v="-"/>
    <m/>
    <m/>
    <m/>
    <m/>
    <s v="REPO"/>
    <s v="-"/>
    <s v="KHADAKI"/>
    <s v="-"/>
    <s v="-"/>
    <s v="-"/>
    <n v="23666"/>
    <n v="75508"/>
    <n v="116"/>
    <n v="126"/>
    <s v="FLOW"/>
    <m/>
    <m/>
    <m/>
    <m/>
    <s v="NPA"/>
    <s v="MH12XP7219"/>
    <s v="HONDA ACTIVA 125 SMART"/>
    <d v="2024-12-12T00:00:00"/>
    <n v="36"/>
    <x v="0"/>
    <x v="0"/>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m/>
    <m/>
    <n v="4859"/>
    <n v="20797"/>
    <x v="0"/>
  </r>
  <r>
    <n v="467076911"/>
    <s v="ASHOK SURESH GAVADE"/>
    <m/>
    <x v="0"/>
    <m/>
    <m/>
    <m/>
    <m/>
    <n v="3236"/>
    <n v="9708"/>
    <n v="3434"/>
    <n v="12944"/>
    <x v="1"/>
    <x v="0"/>
    <x v="0"/>
    <x v="13"/>
    <n v="75488"/>
    <n v="198"/>
    <n v="0"/>
    <n v="1350"/>
    <s v="FLOW"/>
    <n v="0.85671807792266752"/>
    <n v="1.9985543627728492E-2"/>
    <s v="FLOW"/>
    <s v="-"/>
    <s v="BPTP"/>
    <s v="-"/>
    <m/>
    <m/>
    <m/>
    <m/>
    <s v="REPO"/>
    <s v="-"/>
    <s v="UMBRE"/>
    <s v="-"/>
    <s v="-"/>
    <s v="-"/>
    <n v="11256"/>
    <n v="75488"/>
    <n v="88"/>
    <n v="98"/>
    <s v="FLOW"/>
    <m/>
    <m/>
    <m/>
    <m/>
    <s v="REGULAR"/>
    <s v="MH14MX3194"/>
    <s v="DESTINI PRIME DRS CAST NOBLE RED"/>
    <d v="2025-10-14T00:00:00"/>
    <n v="36"/>
    <x v="0"/>
    <x v="0"/>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m/>
    <m/>
    <n v="3434"/>
    <n v="12944"/>
    <x v="1"/>
  </r>
  <r>
    <n v="462252818"/>
    <s v="RAVISHANKAR TANAJI SHINDE"/>
    <m/>
    <x v="0"/>
    <m/>
    <m/>
    <m/>
    <m/>
    <n v="7369"/>
    <n v="7274"/>
    <n v="7368"/>
    <n v="14643"/>
    <x v="0"/>
    <x v="0"/>
    <x v="0"/>
    <x v="1"/>
    <n v="75127"/>
    <n v="94"/>
    <n v="0"/>
    <n v="1800"/>
    <s v="-"/>
    <n v="3.048549375290038E-2"/>
    <n v="4.2132069157925969E-3"/>
    <s v="FLOW"/>
    <s v="-"/>
    <s v="-"/>
    <s v="-"/>
    <m/>
    <m/>
    <m/>
    <m/>
    <m/>
    <m/>
    <s v="CHIKHALI"/>
    <m/>
    <m/>
    <m/>
    <n v="9168"/>
    <n v="75127"/>
    <n v="27"/>
    <n v="37"/>
    <s v="FLOW"/>
    <m/>
    <m/>
    <m/>
    <m/>
    <s v="-"/>
    <s v="MH14LK9561"/>
    <s v="BULLET 350 BLACK GOLD"/>
    <d v="2024-03-16T00:00:00"/>
    <n v="36"/>
    <x v="1"/>
    <x v="0"/>
    <m/>
    <m/>
    <m/>
    <m/>
    <m/>
    <m/>
    <m/>
    <m/>
    <m/>
    <m/>
    <m/>
    <m/>
    <m/>
    <m/>
    <m/>
    <m/>
    <m/>
    <m/>
    <m/>
    <m/>
    <m/>
    <m/>
    <m/>
    <m/>
    <m/>
    <m/>
    <m/>
    <m/>
    <m/>
    <m/>
    <m/>
    <m/>
    <m/>
    <m/>
    <n v="1"/>
    <m/>
    <m/>
    <m/>
    <m/>
    <m/>
    <m/>
    <m/>
    <m/>
    <m/>
    <m/>
    <m/>
    <m/>
    <m/>
    <m/>
    <m/>
    <m/>
    <m/>
    <m/>
    <m/>
    <m/>
    <m/>
    <m/>
    <m/>
    <m/>
    <m/>
    <m/>
    <m/>
    <m/>
    <m/>
    <m/>
    <m/>
    <m/>
    <m/>
    <m/>
    <m/>
    <m/>
    <m/>
    <m/>
    <m/>
    <m/>
    <m/>
    <m/>
    <m/>
    <m/>
    <m/>
    <m/>
    <m/>
    <m/>
    <m/>
    <m/>
    <m/>
    <m/>
    <m/>
    <m/>
    <m/>
    <m/>
    <m/>
    <m/>
    <m/>
    <n v="1"/>
    <n v="1"/>
    <s v="ZBHT0011"/>
    <s v="APdnHt5w1Nm"/>
    <s v="Allocated"/>
    <m/>
    <m/>
    <m/>
    <m/>
    <m/>
    <m/>
    <m/>
    <m/>
    <n v="7368"/>
    <n v="14643"/>
    <x v="2"/>
  </r>
  <r>
    <n v="463370462"/>
    <s v="NAGRAJ IRANNA MUTYAL"/>
    <s v="BRANCH"/>
    <x v="11"/>
    <n v="5750"/>
    <m/>
    <m/>
    <m/>
    <n v="5626"/>
    <n v="5602"/>
    <n v="5690"/>
    <n v="5478"/>
    <x v="0"/>
    <x v="1"/>
    <x v="1"/>
    <x v="13"/>
    <n v="74709"/>
    <n v="88"/>
    <n v="0"/>
    <n v="6100"/>
    <s v="-"/>
    <n v="0.11458288839399067"/>
    <n v="4.1897650042188447E-3"/>
    <s v="STABLE"/>
    <s v="PAID"/>
    <s v="-"/>
    <s v="-"/>
    <m/>
    <m/>
    <m/>
    <m/>
    <m/>
    <m/>
    <s v="DEHU ROAD"/>
    <m/>
    <m/>
    <m/>
    <n v="11790"/>
    <n v="74709"/>
    <n v="27"/>
    <n v="37"/>
    <s v="FLOW"/>
    <m/>
    <m/>
    <m/>
    <m/>
    <s v="-"/>
    <s v="MH14LR6042"/>
    <s v="PIAGGIO VESPA SXL 149 ABS RACING 60"/>
    <d v="2024-07-02T00:00:00"/>
    <n v="36"/>
    <x v="1"/>
    <x v="0"/>
    <m/>
    <m/>
    <m/>
    <m/>
    <m/>
    <m/>
    <m/>
    <m/>
    <m/>
    <m/>
    <m/>
    <m/>
    <m/>
    <m/>
    <m/>
    <m/>
    <m/>
    <m/>
    <m/>
    <m/>
    <m/>
    <m/>
    <m/>
    <m/>
    <m/>
    <m/>
    <m/>
    <m/>
    <m/>
    <m/>
    <m/>
    <m/>
    <m/>
    <m/>
    <n v="2"/>
    <m/>
    <m/>
    <m/>
    <m/>
    <m/>
    <m/>
    <m/>
    <m/>
    <m/>
    <m/>
    <m/>
    <m/>
    <m/>
    <m/>
    <m/>
    <m/>
    <m/>
    <m/>
    <m/>
    <m/>
    <m/>
    <m/>
    <m/>
    <m/>
    <m/>
    <m/>
    <m/>
    <m/>
    <m/>
    <m/>
    <m/>
    <m/>
    <m/>
    <m/>
    <m/>
    <m/>
    <m/>
    <m/>
    <m/>
    <m/>
    <m/>
    <m/>
    <m/>
    <m/>
    <m/>
    <m/>
    <m/>
    <m/>
    <m/>
    <m/>
    <m/>
    <m/>
    <m/>
    <m/>
    <m/>
    <m/>
    <m/>
    <m/>
    <m/>
    <n v="2"/>
    <n v="1"/>
    <s v="DUWT0027"/>
    <s v="AoQTzMY_tb"/>
    <s v="Allocated"/>
    <m/>
    <m/>
    <m/>
    <m/>
    <m/>
    <m/>
    <m/>
    <m/>
    <n v="5690"/>
    <n v="11228"/>
    <x v="2"/>
  </r>
  <r>
    <n v="465922492"/>
    <s v="ROHINI AMIT GAIKWAD"/>
    <s v="ONLINE"/>
    <x v="5"/>
    <n v="3968"/>
    <m/>
    <m/>
    <m/>
    <n v="3838"/>
    <n v="7622"/>
    <n v="4023"/>
    <n v="7492"/>
    <x v="4"/>
    <x v="1"/>
    <x v="1"/>
    <x v="14"/>
    <n v="74559"/>
    <n v="239"/>
    <n v="0"/>
    <n v="5398"/>
    <s v="31.05.26 09.05.26"/>
    <n v="0.2493432663088351"/>
    <n v="1.6508211285788527E-2"/>
    <s v="STABLE"/>
    <s v="PAID"/>
    <s v="PTP"/>
    <s v="-"/>
    <m/>
    <m/>
    <m/>
    <m/>
    <s v="-"/>
    <s v="-"/>
    <s v="DAPODI"/>
    <s v="-"/>
    <s v="-"/>
    <s v="-"/>
    <n v="13259"/>
    <n v="74559"/>
    <n v="57"/>
    <n v="37"/>
    <s v="STABLE"/>
    <m/>
    <m/>
    <m/>
    <m/>
    <s v="REGULAR"/>
    <s v="MH14MJ1078"/>
    <s v="HONDA ACTIVA DLX 2B"/>
    <d v="2025-04-15T00:00:00"/>
    <n v="36"/>
    <x v="0"/>
    <x v="0"/>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m/>
    <m/>
    <n v="4023"/>
    <n v="11460"/>
    <x v="0"/>
  </r>
  <r>
    <n v="467095115"/>
    <s v="REKHA GORAKSHA CHAVAN"/>
    <s v="ONLINE"/>
    <x v="8"/>
    <n v="6075"/>
    <m/>
    <m/>
    <m/>
    <n v="5978"/>
    <n v="17934"/>
    <n v="6269"/>
    <n v="17837"/>
    <x v="1"/>
    <x v="1"/>
    <x v="1"/>
    <x v="3"/>
    <n v="74325"/>
    <n v="291"/>
    <n v="0"/>
    <n v="1350"/>
    <s v="FLOW"/>
    <n v="0.31079270475750975"/>
    <n v="1.9677637904447334E-2"/>
    <s v="STABLE"/>
    <s v="PAID"/>
    <s v="NC"/>
    <s v="-"/>
    <m/>
    <m/>
    <m/>
    <m/>
    <s v="REPO"/>
    <s v="-"/>
    <s v="CHAKAN"/>
    <s v="-"/>
    <s v="-"/>
    <s v="-"/>
    <n v="19575"/>
    <n v="74325"/>
    <n v="88"/>
    <n v="67"/>
    <s v="STABLE"/>
    <m/>
    <m/>
    <m/>
    <m/>
    <s v="REGULAR"/>
    <s v="MH14MX3953"/>
    <s v="HONDA ACTIVA 110 SMART 2 B"/>
    <d v="2025-10-16T00:00:00"/>
    <n v="18"/>
    <x v="0"/>
    <x v="0"/>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m/>
    <m/>
    <n v="6269"/>
    <n v="23912"/>
    <x v="1"/>
  </r>
  <r>
    <n v="467312870"/>
    <s v="LAXMAN MANIRAM JOSHI"/>
    <s v="ONLINE"/>
    <x v="2"/>
    <n v="4000"/>
    <m/>
    <m/>
    <m/>
    <n v="9394"/>
    <n v="22646"/>
    <n v="4374"/>
    <n v="28040"/>
    <x v="1"/>
    <x v="1"/>
    <x v="1"/>
    <x v="12"/>
    <n v="73905"/>
    <n v="516"/>
    <n v="0"/>
    <n v="1800"/>
    <s v="FLOW"/>
    <n v="0.32295342116285514"/>
    <n v="1.9566442372393949E-2"/>
    <s v="STABLE"/>
    <s v="PAID"/>
    <s v="NC"/>
    <s v="-"/>
    <m/>
    <m/>
    <m/>
    <m/>
    <s v="REPO"/>
    <s v="-"/>
    <s v="MARUNJI"/>
    <s v="-"/>
    <s v="-"/>
    <s v="-"/>
    <n v="24962"/>
    <n v="73905"/>
    <n v="83"/>
    <n v="62"/>
    <s v="STABLE"/>
    <m/>
    <m/>
    <m/>
    <m/>
    <s v="REGULAR"/>
    <s v="MH14MY0638"/>
    <s v="HONDA ACTIVA 125 DISC 2B"/>
    <d v="2025-11-20T00:00:00"/>
    <n v="12"/>
    <x v="0"/>
    <x v="0"/>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m/>
    <m/>
    <n v="4374"/>
    <n v="32040"/>
    <x v="1"/>
  </r>
  <r>
    <n v="457317317"/>
    <s v="SUNNY SURESH MARATHE"/>
    <m/>
    <x v="0"/>
    <m/>
    <m/>
    <m/>
    <m/>
    <n v="6685"/>
    <n v="7059"/>
    <n v="655"/>
    <n v="13744"/>
    <x v="4"/>
    <x v="0"/>
    <x v="0"/>
    <x v="7"/>
    <n v="73863"/>
    <n v="281"/>
    <n v="0"/>
    <n v="4957"/>
    <s v="-"/>
    <n v="0.20104518564241833"/>
    <n v="1.6354108963400768E-2"/>
    <s v="FLOW"/>
    <s v="-"/>
    <s v="-"/>
    <s v="-"/>
    <m/>
    <m/>
    <m/>
    <m/>
    <m/>
    <m/>
    <s v="LONAVLA"/>
    <m/>
    <m/>
    <m/>
    <n v="12297"/>
    <n v="73863"/>
    <n v="57"/>
    <n v="67"/>
    <s v="FLOW"/>
    <m/>
    <m/>
    <m/>
    <m/>
    <s v="-"/>
    <s v="MH14KR8364"/>
    <s v="CLASSIC 350 DARK GUNMETAL GREY"/>
    <d v="2023-03-21T00:00:00"/>
    <n v="48"/>
    <x v="1"/>
    <x v="0"/>
    <m/>
    <m/>
    <m/>
    <m/>
    <m/>
    <m/>
    <m/>
    <m/>
    <m/>
    <m/>
    <m/>
    <m/>
    <m/>
    <m/>
    <m/>
    <m/>
    <m/>
    <m/>
    <m/>
    <m/>
    <m/>
    <m/>
    <m/>
    <m/>
    <m/>
    <m/>
    <m/>
    <m/>
    <m/>
    <m/>
    <m/>
    <m/>
    <m/>
    <m/>
    <m/>
    <m/>
    <m/>
    <m/>
    <m/>
    <m/>
    <m/>
    <m/>
    <m/>
    <m/>
    <m/>
    <m/>
    <m/>
    <m/>
    <m/>
    <m/>
    <m/>
    <m/>
    <m/>
    <m/>
    <m/>
    <m/>
    <m/>
    <m/>
    <m/>
    <m/>
    <m/>
    <m/>
    <m/>
    <m/>
    <m/>
    <m/>
    <m/>
    <m/>
    <m/>
    <m/>
    <m/>
    <m/>
    <m/>
    <m/>
    <m/>
    <m/>
    <m/>
    <m/>
    <m/>
    <m/>
    <m/>
    <m/>
    <m/>
    <m/>
    <m/>
    <m/>
    <m/>
    <m/>
    <m/>
    <m/>
    <m/>
    <m/>
    <m/>
    <m/>
    <n v="0"/>
    <s v=""/>
    <s v="ZBHT0013"/>
    <s v="GoLfE2BLRc"/>
    <s v="Allocated"/>
    <m/>
    <m/>
    <m/>
    <m/>
    <m/>
    <m/>
    <m/>
    <m/>
    <n v="655"/>
    <n v="13744"/>
    <x v="2"/>
  </r>
  <r>
    <n v="464712874"/>
    <s v="ARUN RAMBHAU JAGDHANE"/>
    <m/>
    <x v="0"/>
    <m/>
    <m/>
    <m/>
    <m/>
    <n v="3668"/>
    <n v="21980"/>
    <n v="4473"/>
    <n v="25648"/>
    <x v="3"/>
    <x v="0"/>
    <x v="0"/>
    <x v="5"/>
    <n v="73656"/>
    <n v="833"/>
    <n v="0"/>
    <n v="3352"/>
    <s v="FLOW"/>
    <n v="0.25548630796859839"/>
    <n v="3.0940798506413354E-2"/>
    <s v="FLOW"/>
    <s v="-"/>
    <s v="NC"/>
    <s v="-"/>
    <m/>
    <m/>
    <m/>
    <m/>
    <s v="REPO"/>
    <s v="-"/>
    <s v="LOHEGAON"/>
    <s v="-"/>
    <s v="-"/>
    <s v="-"/>
    <n v="26165"/>
    <n v="73656"/>
    <n v="178"/>
    <n v="188"/>
    <s v="FLOW"/>
    <m/>
    <m/>
    <m/>
    <m/>
    <s v="NPA"/>
    <m/>
    <s v="BAJAJ PULSAR N 150 TD"/>
    <d v="2024-11-18T00:00:00"/>
    <n v="36"/>
    <x v="0"/>
    <x v="0"/>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m/>
    <m/>
    <n v="4473"/>
    <n v="25648"/>
    <x v="0"/>
  </r>
  <r>
    <n v="466301939"/>
    <s v="ANNA TATYA FULMALI"/>
    <m/>
    <x v="0"/>
    <m/>
    <m/>
    <m/>
    <m/>
    <n v="3382"/>
    <n v="5185"/>
    <n v="1896"/>
    <n v="8567"/>
    <x v="4"/>
    <x v="0"/>
    <x v="0"/>
    <x v="9"/>
    <n v="73439"/>
    <n v="93"/>
    <n v="0"/>
    <n v="2700"/>
    <s v="FLOW"/>
    <n v="0.32405914671823205"/>
    <n v="1.6260230537118572E-2"/>
    <s v="FLOW"/>
    <s v="-"/>
    <s v="NC"/>
    <s v="-"/>
    <m/>
    <m/>
    <m/>
    <m/>
    <s v="-"/>
    <s v="-"/>
    <s v="JUNNAR"/>
    <s v="-"/>
    <s v="-"/>
    <s v="-"/>
    <n v="7978"/>
    <n v="73439"/>
    <n v="57"/>
    <n v="67"/>
    <s v="FLOW"/>
    <m/>
    <m/>
    <m/>
    <m/>
    <s v="REGULAR"/>
    <s v="MH14MM0907"/>
    <s v="TVS RAIDER SMARTXONNECT"/>
    <d v="2025-06-10T00:00:00"/>
    <n v="36"/>
    <x v="0"/>
    <x v="0"/>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m/>
    <m/>
    <n v="1896"/>
    <n v="8567"/>
    <x v="0"/>
  </r>
  <r>
    <n v="465510482"/>
    <s v="SACHIN RATNAKAR SHINDE"/>
    <m/>
    <x v="0"/>
    <m/>
    <m/>
    <m/>
    <m/>
    <n v="3655"/>
    <n v="14620"/>
    <n v="4071"/>
    <n v="18275"/>
    <x v="2"/>
    <x v="0"/>
    <x v="0"/>
    <x v="9"/>
    <n v="73394"/>
    <n v="416"/>
    <n v="0"/>
    <n v="1800"/>
    <s v="FLOW"/>
    <n v="0.25186213916040345"/>
    <n v="2.4096638466402902E-2"/>
    <s v="FLOW"/>
    <s v="-"/>
    <s v="BPTP"/>
    <s v="-"/>
    <m/>
    <m/>
    <m/>
    <m/>
    <s v="REPO"/>
    <s v="-"/>
    <s v="JUNNAR"/>
    <s v="-"/>
    <s v="-"/>
    <s v="-"/>
    <n v="16836"/>
    <n v="73394"/>
    <n v="116"/>
    <n v="126"/>
    <s v="FLOW"/>
    <m/>
    <m/>
    <m/>
    <m/>
    <s v="NPA"/>
    <s v="MH14ME3275"/>
    <s v="SPLENDOR PLUS I3S BS6 FI DRUM SELF"/>
    <d v="2025-02-15T00:00:00"/>
    <n v="36"/>
    <x v="0"/>
    <x v="0"/>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m/>
    <m/>
    <n v="4071"/>
    <n v="18275"/>
    <x v="0"/>
  </r>
  <r>
    <n v="462498267"/>
    <s v="JITENDRA DNYANESHWER TAMBE"/>
    <m/>
    <x v="0"/>
    <m/>
    <m/>
    <m/>
    <s v="BANK STABLE 11"/>
    <n v="4659"/>
    <n v="4514"/>
    <n v="4641"/>
    <n v="9173"/>
    <x v="0"/>
    <x v="1"/>
    <x v="0"/>
    <x v="9"/>
    <n v="73155"/>
    <n v="127"/>
    <n v="0"/>
    <n v="5850"/>
    <s v="26.05.26"/>
    <n v="3.1548698641086219E-2"/>
    <n v="4.1026149310475256E-3"/>
    <s v="STABLE"/>
    <s v="PAID"/>
    <s v="PTP"/>
    <s v="-"/>
    <m/>
    <m/>
    <m/>
    <m/>
    <s v="-"/>
    <s v="-"/>
    <s v="OTUR"/>
    <s v="-"/>
    <s v="-"/>
    <s v="-"/>
    <n v="10491"/>
    <n v="73155"/>
    <n v="27"/>
    <n v="6"/>
    <s v="STABLE"/>
    <m/>
    <m/>
    <m/>
    <m/>
    <s v="REGULAR"/>
    <s v="MH14LN2388"/>
    <s v="HONDA UNICORN 160 BSVI"/>
    <d v="2024-04-08T00:00:00"/>
    <n v="42"/>
    <x v="0"/>
    <x v="0"/>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m/>
    <m/>
    <n v="4641"/>
    <n v="9173"/>
    <x v="0"/>
  </r>
  <r>
    <n v="460139116"/>
    <s v="GURU SUHAS GAIKWAD"/>
    <m/>
    <x v="0"/>
    <m/>
    <m/>
    <m/>
    <m/>
    <n v="4186"/>
    <n v="12558"/>
    <n v="4382"/>
    <n v="16744"/>
    <x v="1"/>
    <x v="0"/>
    <x v="0"/>
    <x v="5"/>
    <n v="72754.460000000006"/>
    <n v="196"/>
    <n v="0"/>
    <n v="5989"/>
    <s v="FLOW"/>
    <n v="0.13849210926047292"/>
    <n v="1.9261835449897038E-2"/>
    <s v="FLOW"/>
    <s v="-"/>
    <s v="NC"/>
    <s v="-"/>
    <m/>
    <m/>
    <m/>
    <m/>
    <s v="REPO"/>
    <s v="-"/>
    <s v="YERWADA"/>
    <s v="-"/>
    <s v="-"/>
    <s v="-"/>
    <n v="18743"/>
    <n v="72754.460000000006"/>
    <n v="88"/>
    <n v="98"/>
    <s v="FLOW"/>
    <m/>
    <m/>
    <m/>
    <m/>
    <s v="NPA"/>
    <s v="MH12WB0883"/>
    <s v="XPULSE 200 4V"/>
    <d v="2023-10-16T00:00:00"/>
    <n v="48"/>
    <x v="0"/>
    <x v="0"/>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m/>
    <m/>
    <n v="4382"/>
    <n v="16744"/>
    <x v="1"/>
  </r>
  <r>
    <n v="457264616"/>
    <s v="ROHAN AJINATH KARANJAKAR"/>
    <m/>
    <x v="0"/>
    <m/>
    <m/>
    <m/>
    <m/>
    <n v="7070"/>
    <n v="6004"/>
    <n v="6140"/>
    <n v="13074"/>
    <x v="0"/>
    <x v="0"/>
    <x v="0"/>
    <x v="1"/>
    <n v="72515.34"/>
    <n v="136"/>
    <n v="0"/>
    <n v="6268"/>
    <s v="30.05.26"/>
    <n v="2.9425718377673098E-2"/>
    <n v="4.0667420766043036E-3"/>
    <s v="FLOW"/>
    <s v="-"/>
    <s v="MPTP"/>
    <s v="-"/>
    <m/>
    <m/>
    <m/>
    <m/>
    <s v="-"/>
    <s v="-"/>
    <s v="CHIKHALI"/>
    <s v="-"/>
    <s v="-"/>
    <s v="-"/>
    <n v="12408"/>
    <n v="72515.34"/>
    <n v="27"/>
    <n v="37"/>
    <s v="FLOW"/>
    <m/>
    <m/>
    <m/>
    <m/>
    <s v="REGULAR"/>
    <m/>
    <s v="METEOR 350 SUPERNOVA RED"/>
    <d v="2023-03-17T00:00:00"/>
    <n v="48"/>
    <x v="0"/>
    <x v="0"/>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m/>
    <m/>
    <n v="6140"/>
    <n v="13074"/>
    <x v="0"/>
  </r>
  <r>
    <n v="464416298"/>
    <s v="SHILA PRATHAMESH KAKADE"/>
    <m/>
    <x v="0"/>
    <m/>
    <m/>
    <m/>
    <m/>
    <n v="3005"/>
    <n v="2515"/>
    <n v="2585"/>
    <n v="5520"/>
    <x v="0"/>
    <x v="0"/>
    <x v="0"/>
    <x v="9"/>
    <n v="72280"/>
    <n v="70"/>
    <n v="0"/>
    <n v="1800"/>
    <s v="20.05.26"/>
    <n v="3.1171347656041445E-2"/>
    <n v="4.0535439439015122E-3"/>
    <s v="FLOW"/>
    <s v="-"/>
    <s v="PTP"/>
    <s v="-"/>
    <m/>
    <m/>
    <m/>
    <m/>
    <s v="-"/>
    <s v="-"/>
    <s v="PIMPAL WANDI"/>
    <s v="-"/>
    <s v="-"/>
    <s v="-"/>
    <n v="4385"/>
    <n v="72280"/>
    <n v="27"/>
    <n v="37"/>
    <s v="FLOW"/>
    <m/>
    <m/>
    <m/>
    <m/>
    <s v="REGULAR"/>
    <s v="MH14LW8546"/>
    <s v="HONDA ACTIVA 125 DRUM ALLOY BSVI"/>
    <d v="2024-10-23T00:00:00"/>
    <n v="48"/>
    <x v="0"/>
    <x v="0"/>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m/>
    <m/>
    <n v="2585"/>
    <n v="5520"/>
    <x v="0"/>
  </r>
  <r>
    <n v="465213274"/>
    <s v="KUMAR BHAUSAHEB GAVHANE"/>
    <m/>
    <x v="0"/>
    <m/>
    <m/>
    <m/>
    <s v="BANK STABLE 11"/>
    <n v="5451"/>
    <n v="4714"/>
    <n v="4805"/>
    <n v="10165"/>
    <x v="0"/>
    <x v="1"/>
    <x v="0"/>
    <x v="6"/>
    <n v="72117"/>
    <n v="91"/>
    <n v="0"/>
    <n v="2700"/>
    <s v="22.05.26"/>
    <n v="4.4900123421328757E-2"/>
    <n v="4.0444027200103125E-3"/>
    <s v="STABLE"/>
    <s v="PAID"/>
    <s v="PTP"/>
    <s v="-"/>
    <m/>
    <m/>
    <m/>
    <m/>
    <s v="-"/>
    <s v="-"/>
    <s v="SHIRUR"/>
    <s v="-"/>
    <s v="-"/>
    <s v="-"/>
    <n v="7505"/>
    <n v="72117"/>
    <n v="27"/>
    <n v="6"/>
    <s v="STABLE"/>
    <m/>
    <m/>
    <m/>
    <m/>
    <s v="REGULAR"/>
    <s v="MH12XV7003"/>
    <s v="HONDA UNICORN 160 BSVI"/>
    <d v="2025-01-14T00:00:00"/>
    <n v="30"/>
    <x v="0"/>
    <x v="0"/>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m/>
    <m/>
    <n v="4805"/>
    <n v="10165"/>
    <x v="0"/>
  </r>
  <r>
    <n v="462234854"/>
    <s v="ANIL KISAN DUCHE"/>
    <m/>
    <x v="0"/>
    <m/>
    <m/>
    <m/>
    <m/>
    <n v="6572"/>
    <n v="13143"/>
    <n v="6747"/>
    <n v="19715"/>
    <x v="4"/>
    <x v="0"/>
    <x v="0"/>
    <x v="6"/>
    <n v="71965"/>
    <n v="176"/>
    <n v="0"/>
    <n v="961"/>
    <s v="FLOW"/>
    <n v="8.0495026572866279E-2"/>
    <n v="1.593387015895829E-2"/>
    <s v="FLOW"/>
    <s v="-"/>
    <s v="RTP"/>
    <s v="-"/>
    <m/>
    <m/>
    <m/>
    <m/>
    <s v="-"/>
    <s v="-"/>
    <s v="SADAL GAON"/>
    <s v="-"/>
    <s v="-"/>
    <s v="-"/>
    <n v="14280"/>
    <n v="71965"/>
    <n v="57"/>
    <n v="67"/>
    <s v="FLOW"/>
    <m/>
    <m/>
    <m/>
    <m/>
    <s v="REGULAR"/>
    <s v="MH12WN6099"/>
    <s v="BAJAJ PULSAR NS 200 ABS"/>
    <d v="2024-03-14T00:00:00"/>
    <n v="36"/>
    <x v="0"/>
    <x v="0"/>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m/>
    <m/>
    <n v="6747"/>
    <n v="19715"/>
    <x v="0"/>
  </r>
  <r>
    <n v="463997528"/>
    <s v="AMIT AJIT DRAVID"/>
    <m/>
    <x v="0"/>
    <m/>
    <m/>
    <m/>
    <m/>
    <n v="2953"/>
    <n v="9764"/>
    <n v="1209"/>
    <n v="12717"/>
    <x v="2"/>
    <x v="0"/>
    <x v="0"/>
    <x v="0"/>
    <n v="71959"/>
    <n v="304"/>
    <n v="0"/>
    <n v="2700"/>
    <s v="-"/>
    <n v="0.59655584523421856"/>
    <n v="2.3625500823008506E-2"/>
    <s v="FLOW"/>
    <s v="-"/>
    <s v="-"/>
    <s v="-"/>
    <m/>
    <m/>
    <m/>
    <m/>
    <s v="REPO"/>
    <s v="-"/>
    <s v="WADGAON BK"/>
    <s v="-"/>
    <s v="-"/>
    <s v="-"/>
    <n v="12768"/>
    <n v="71959"/>
    <n v="116"/>
    <n v="126"/>
    <s v="FLOW"/>
    <m/>
    <m/>
    <m/>
    <m/>
    <s v="NPA"/>
    <s v="MH12XG8157"/>
    <s v="PASSION PLUS I3S DRS CAST"/>
    <d v="2024-09-11T00:00:00"/>
    <n v="48"/>
    <x v="0"/>
    <x v="0"/>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m/>
    <m/>
    <n v="1209"/>
    <n v="12717"/>
    <x v="0"/>
  </r>
  <r>
    <n v="467279658"/>
    <s v="SAIFULLAH"/>
    <m/>
    <x v="0"/>
    <m/>
    <m/>
    <m/>
    <m/>
    <n v="4084"/>
    <n v="16336"/>
    <n v="4626"/>
    <n v="20420"/>
    <x v="2"/>
    <x v="0"/>
    <x v="0"/>
    <x v="12"/>
    <n v="71794"/>
    <n v="542"/>
    <n v="0"/>
    <n v="2246.84"/>
    <s v="FLOW"/>
    <n v="0.32632157533588135"/>
    <n v="2.3571328201991034E-2"/>
    <s v="FLOW"/>
    <s v="-"/>
    <s v="NC"/>
    <s v="-"/>
    <m/>
    <m/>
    <m/>
    <m/>
    <s v="REPO"/>
    <s v="-"/>
    <s v="JAMBE"/>
    <s v="-"/>
    <s v="-"/>
    <s v="-"/>
    <n v="19124.84"/>
    <n v="71794"/>
    <n v="116"/>
    <n v="126"/>
    <s v="FLOW"/>
    <m/>
    <m/>
    <m/>
    <m/>
    <s v="NPA"/>
    <s v="MH14MX5322"/>
    <s v="SPLENDOR PLUS I3S BS6 FI DRUM SELF"/>
    <d v="2025-11-13T00:00:00"/>
    <n v="24"/>
    <x v="0"/>
    <x v="0"/>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m/>
    <m/>
    <n v="4626"/>
    <n v="20420"/>
    <x v="0"/>
  </r>
  <r>
    <n v="464419363"/>
    <s v="AZHAR ALTAF SHAIKH"/>
    <m/>
    <x v="0"/>
    <m/>
    <m/>
    <m/>
    <m/>
    <n v="4606"/>
    <n v="27636"/>
    <n v="5715"/>
    <n v="32242"/>
    <x v="3"/>
    <x v="0"/>
    <x v="0"/>
    <x v="5"/>
    <n v="71520"/>
    <n v="1109"/>
    <n v="0"/>
    <n v="2700"/>
    <s v="FLOW"/>
    <n v="0.2480772882849212"/>
    <n v="3.004352543144731E-2"/>
    <s v="FLOW"/>
    <s v="-"/>
    <s v="NC"/>
    <s v="-"/>
    <m/>
    <m/>
    <m/>
    <m/>
    <s v="-"/>
    <s v="-"/>
    <s v="YERWADA"/>
    <s v="-"/>
    <s v="-"/>
    <s v="-"/>
    <n v="31445"/>
    <n v="71520"/>
    <n v="178"/>
    <n v="188"/>
    <s v="FLOW"/>
    <m/>
    <m/>
    <m/>
    <m/>
    <s v="NPA"/>
    <m/>
    <s v="SUZUKI BURGMAN STREET EX"/>
    <d v="2024-10-23T00:00:00"/>
    <n v="30"/>
    <x v="0"/>
    <x v="0"/>
    <m/>
    <m/>
    <m/>
    <m/>
    <m/>
    <m/>
    <m/>
    <m/>
    <m/>
    <m/>
    <n v="1"/>
    <m/>
    <m/>
    <m/>
    <m/>
    <m/>
    <m/>
    <m/>
    <m/>
    <m/>
    <m/>
    <m/>
    <m/>
    <m/>
    <m/>
    <m/>
    <m/>
    <m/>
    <m/>
    <m/>
    <m/>
    <m/>
    <m/>
    <m/>
    <m/>
    <m/>
    <m/>
    <m/>
    <m/>
    <m/>
    <m/>
    <m/>
    <m/>
    <m/>
    <m/>
    <m/>
    <m/>
    <m/>
    <m/>
    <m/>
    <m/>
    <m/>
    <m/>
    <m/>
    <m/>
    <m/>
    <m/>
    <m/>
    <m/>
    <m/>
    <m/>
    <m/>
    <m/>
    <m/>
    <m/>
    <m/>
    <m/>
    <m/>
    <m/>
    <m/>
    <m/>
    <m/>
    <m/>
    <m/>
    <m/>
    <m/>
    <m/>
    <m/>
    <m/>
    <m/>
    <m/>
    <m/>
    <m/>
    <m/>
    <m/>
    <m/>
    <m/>
    <m/>
    <m/>
    <m/>
    <m/>
    <m/>
    <m/>
    <m/>
    <n v="1"/>
    <n v="1"/>
    <s v="ZBHT0012"/>
    <s v="G67jVcIaZm"/>
    <s v="Allocated"/>
    <e v="#N/A"/>
    <e v="#N/A"/>
    <e v="#N/A"/>
    <m/>
    <m/>
    <m/>
    <m/>
    <m/>
    <n v="5715"/>
    <n v="32242"/>
    <x v="0"/>
  </r>
  <r>
    <n v="464515656"/>
    <s v="SALMAN USUF KHAN"/>
    <m/>
    <x v="0"/>
    <m/>
    <m/>
    <m/>
    <m/>
    <n v="4381"/>
    <n v="4381"/>
    <n v="4381"/>
    <n v="8762"/>
    <x v="0"/>
    <x v="0"/>
    <x v="0"/>
    <x v="5"/>
    <n v="71259"/>
    <n v="0"/>
    <n v="0"/>
    <n v="450"/>
    <s v="-"/>
    <n v="4.1247112545836691E-2"/>
    <n v="3.9962851120431356E-3"/>
    <s v="FLOW"/>
    <s v="-"/>
    <s v="-"/>
    <s v="-"/>
    <m/>
    <m/>
    <m/>
    <m/>
    <m/>
    <m/>
    <s v="YERWADA"/>
    <m/>
    <m/>
    <m/>
    <n v="4831"/>
    <n v="71259"/>
    <n v="27"/>
    <n v="37"/>
    <s v="FLOW"/>
    <m/>
    <m/>
    <m/>
    <m/>
    <s v="-"/>
    <s v="MH12XK8967"/>
    <s v="SUZUKI BURGMAN STREET EX"/>
    <d v="2024-10-31T00:00:00"/>
    <n v="36"/>
    <x v="1"/>
    <x v="0"/>
    <m/>
    <m/>
    <m/>
    <m/>
    <m/>
    <m/>
    <m/>
    <m/>
    <m/>
    <m/>
    <m/>
    <m/>
    <m/>
    <m/>
    <m/>
    <m/>
    <m/>
    <m/>
    <m/>
    <m/>
    <m/>
    <m/>
    <m/>
    <m/>
    <m/>
    <m/>
    <m/>
    <m/>
    <m/>
    <m/>
    <m/>
    <m/>
    <m/>
    <m/>
    <m/>
    <m/>
    <m/>
    <m/>
    <m/>
    <m/>
    <m/>
    <m/>
    <m/>
    <m/>
    <m/>
    <m/>
    <m/>
    <m/>
    <m/>
    <m/>
    <m/>
    <m/>
    <m/>
    <m/>
    <m/>
    <m/>
    <m/>
    <m/>
    <m/>
    <m/>
    <m/>
    <m/>
    <m/>
    <m/>
    <m/>
    <m/>
    <m/>
    <m/>
    <m/>
    <m/>
    <m/>
    <m/>
    <m/>
    <m/>
    <m/>
    <m/>
    <m/>
    <m/>
    <m/>
    <m/>
    <m/>
    <m/>
    <m/>
    <m/>
    <m/>
    <m/>
    <m/>
    <m/>
    <m/>
    <m/>
    <m/>
    <m/>
    <m/>
    <m/>
    <n v="0"/>
    <s v=""/>
    <s v="ZBHT0012"/>
    <s v="B6lRbc5c69"/>
    <s v="Allocated"/>
    <m/>
    <m/>
    <m/>
    <m/>
    <m/>
    <m/>
    <m/>
    <m/>
    <n v="4381"/>
    <n v="8762"/>
    <x v="2"/>
  </r>
  <r>
    <n v="457685874"/>
    <s v="FAYYAZ AJAZ ANSARI"/>
    <m/>
    <x v="0"/>
    <m/>
    <m/>
    <m/>
    <m/>
    <n v="6036"/>
    <n v="11023"/>
    <n v="5241"/>
    <n v="17059"/>
    <x v="4"/>
    <x v="0"/>
    <x v="0"/>
    <x v="17"/>
    <n v="71251.58"/>
    <n v="254"/>
    <n v="0"/>
    <n v="0"/>
    <s v="-"/>
    <n v="0.50829189389782892"/>
    <n v="1.5775910850283185E-2"/>
    <s v="FLOW"/>
    <s v="-"/>
    <s v="-"/>
    <s v="-"/>
    <m/>
    <m/>
    <m/>
    <m/>
    <s v="-"/>
    <s v="-"/>
    <s v="PIMPARI"/>
    <s v="-"/>
    <s v="-"/>
    <s v="-"/>
    <n v="11277"/>
    <n v="71251.58"/>
    <n v="57"/>
    <n v="67"/>
    <s v="FLOW"/>
    <m/>
    <m/>
    <m/>
    <m/>
    <s v="REGULAR"/>
    <s v="MH14KV4801"/>
    <s v="CB350 RS DUAL TONE"/>
    <d v="2023-04-15T00:00:00"/>
    <n v="48"/>
    <x v="0"/>
    <x v="0"/>
    <m/>
    <m/>
    <m/>
    <m/>
    <m/>
    <m/>
    <m/>
    <n v="1"/>
    <m/>
    <m/>
    <m/>
    <m/>
    <m/>
    <m/>
    <m/>
    <m/>
    <m/>
    <m/>
    <m/>
    <m/>
    <m/>
    <m/>
    <m/>
    <m/>
    <m/>
    <m/>
    <m/>
    <m/>
    <m/>
    <m/>
    <m/>
    <m/>
    <m/>
    <m/>
    <m/>
    <m/>
    <m/>
    <m/>
    <m/>
    <m/>
    <m/>
    <m/>
    <m/>
    <m/>
    <m/>
    <m/>
    <m/>
    <m/>
    <m/>
    <m/>
    <m/>
    <m/>
    <m/>
    <m/>
    <m/>
    <m/>
    <m/>
    <m/>
    <m/>
    <m/>
    <m/>
    <m/>
    <m/>
    <m/>
    <m/>
    <m/>
    <m/>
    <m/>
    <m/>
    <m/>
    <m/>
    <m/>
    <m/>
    <m/>
    <m/>
    <m/>
    <m/>
    <m/>
    <m/>
    <m/>
    <m/>
    <m/>
    <m/>
    <m/>
    <m/>
    <m/>
    <m/>
    <m/>
    <m/>
    <m/>
    <m/>
    <m/>
    <m/>
    <m/>
    <n v="1"/>
    <n v="1"/>
    <s v="ZBHT0015"/>
    <s v="B6HO3AOHum"/>
    <s v="Allocated"/>
    <s v="Promise To Pay (PTP)"/>
    <s v="Visited at customer residence address. Customer has a clothing shop at pimpri camp. Vehicle with him. Customer promise to pay emi after 2/3 days."/>
    <d v="2026-06-10T00:00:00"/>
    <m/>
    <m/>
    <m/>
    <m/>
    <m/>
    <n v="5241"/>
    <n v="17059"/>
    <x v="0"/>
  </r>
  <r>
    <n v="464245745"/>
    <s v="SHUBHAM SHASHIKANT PANGARKAR"/>
    <m/>
    <x v="0"/>
    <m/>
    <m/>
    <m/>
    <m/>
    <n v="3850"/>
    <n v="19179"/>
    <n v="4578"/>
    <n v="23029"/>
    <x v="5"/>
    <x v="0"/>
    <x v="0"/>
    <x v="6"/>
    <n v="71123"/>
    <n v="799"/>
    <n v="0"/>
    <n v="3150"/>
    <s v="FLOW"/>
    <n v="0.20676597410545658"/>
    <n v="3.4620220855036465E-2"/>
    <s v="FLOW"/>
    <s v="-"/>
    <s v="NC"/>
    <s v="-"/>
    <m/>
    <m/>
    <m/>
    <m/>
    <s v="REPO"/>
    <s v="-"/>
    <s v="SHIRUR"/>
    <s v="-"/>
    <s v="-"/>
    <s v="-"/>
    <n v="23128"/>
    <n v="71123"/>
    <n v="147"/>
    <n v="157"/>
    <s v="FLOW"/>
    <m/>
    <m/>
    <m/>
    <m/>
    <s v="NPA"/>
    <s v="MH23BL3806"/>
    <s v="HONDA SHINE DRUM BSVI"/>
    <d v="2024-10-08T00:00:00"/>
    <n v="36"/>
    <x v="0"/>
    <x v="0"/>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m/>
    <m/>
    <n v="4578"/>
    <n v="23029"/>
    <x v="0"/>
  </r>
  <r>
    <n v="464733502"/>
    <s v="SHUBHANGI KESHAV KSHIRSAGAR"/>
    <m/>
    <x v="0"/>
    <m/>
    <m/>
    <m/>
    <m/>
    <n v="4196"/>
    <n v="4177"/>
    <n v="4247"/>
    <n v="8373"/>
    <x v="0"/>
    <x v="0"/>
    <x v="0"/>
    <x v="14"/>
    <n v="70873"/>
    <n v="70"/>
    <n v="0"/>
    <n v="5755.99"/>
    <s v="21.05.26"/>
    <n v="0.29028796641632865"/>
    <n v="3.9746377965707231E-3"/>
    <s v="FLOW"/>
    <s v="-"/>
    <s v="MPTP"/>
    <s v="-"/>
    <m/>
    <m/>
    <m/>
    <m/>
    <s v="-"/>
    <s v="-"/>
    <s v="ALANDI"/>
    <s v="-"/>
    <s v="-"/>
    <s v="-"/>
    <n v="10002.99"/>
    <n v="70873"/>
    <n v="27"/>
    <n v="37"/>
    <s v="FLOW"/>
    <m/>
    <m/>
    <m/>
    <m/>
    <s v="REGULAR"/>
    <s v="MH14MB3966"/>
    <s v="HONDA ACTIVA 125 DISC BSVI"/>
    <d v="2024-11-21T00:00:00"/>
    <n v="36"/>
    <x v="0"/>
    <x v="0"/>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m/>
    <m/>
    <n v="4247"/>
    <n v="8373"/>
    <x v="0"/>
  </r>
  <r>
    <n v="463325530"/>
    <s v="SANGAMESH GURANNA GONI"/>
    <m/>
    <x v="0"/>
    <m/>
    <m/>
    <m/>
    <m/>
    <n v="4117"/>
    <n v="24470.86"/>
    <n v="5065.8600000000006"/>
    <n v="28587.86"/>
    <x v="3"/>
    <x v="0"/>
    <x v="0"/>
    <x v="11"/>
    <n v="69544"/>
    <n v="1180"/>
    <n v="0"/>
    <n v="6300"/>
    <s v="FLOW"/>
    <n v="0.62432893437471948"/>
    <n v="2.9213463822770857E-2"/>
    <s v="FLOW"/>
    <s v="-"/>
    <s v="OS"/>
    <s v="-"/>
    <m/>
    <m/>
    <m/>
    <m/>
    <s v="REPO"/>
    <s v="-"/>
    <s v="KHADAKI"/>
    <s v="-"/>
    <s v="-"/>
    <s v="-"/>
    <n v="31950.86"/>
    <n v="69544"/>
    <n v="178"/>
    <n v="188"/>
    <s v="FLOW"/>
    <m/>
    <m/>
    <m/>
    <m/>
    <s v="NPA"/>
    <s v="MH12WY3036"/>
    <s v="HONDA SHINE DISC BSVI"/>
    <d v="2024-06-27T00:00:00"/>
    <n v="36"/>
    <x v="0"/>
    <x v="0"/>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m/>
    <m/>
    <n v="5065.8600000000006"/>
    <n v="28587.86"/>
    <x v="0"/>
  </r>
  <r>
    <n v="464273873"/>
    <s v="SABA HABIB MULANI"/>
    <s v="ONLINE"/>
    <x v="6"/>
    <n v="4216"/>
    <m/>
    <m/>
    <m/>
    <n v="4216"/>
    <n v="8428"/>
    <n v="4419"/>
    <n v="8428"/>
    <x v="4"/>
    <x v="0"/>
    <x v="0"/>
    <x v="10"/>
    <n v="69517"/>
    <n v="207"/>
    <n v="0"/>
    <n v="3600"/>
    <s v="30.05.26"/>
    <n v="0.24038771592041538"/>
    <n v="1.5391855094008249E-2"/>
    <s v="FLOW"/>
    <s v="-"/>
    <s v="PTP"/>
    <s v="-"/>
    <m/>
    <m/>
    <m/>
    <m/>
    <s v="-"/>
    <s v="-"/>
    <s v="RAJGURU NAGAR "/>
    <s v="-"/>
    <s v="-"/>
    <s v="-"/>
    <n v="12235"/>
    <n v="69517"/>
    <n v="57"/>
    <n v="67"/>
    <s v="FLOW"/>
    <m/>
    <m/>
    <m/>
    <m/>
    <s v="REGULAR"/>
    <s v="MH14LW1517"/>
    <s v="BAJAJ CHETAK URBANE 3202"/>
    <d v="2024-10-09T00:00:00"/>
    <n v="36"/>
    <x v="0"/>
    <x v="0"/>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m/>
    <m/>
    <n v="4419"/>
    <n v="12644"/>
    <x v="0"/>
  </r>
  <r>
    <n v="463336005"/>
    <s v="BAPURAO PARASRAM SHITOLE"/>
    <m/>
    <x v="0"/>
    <m/>
    <m/>
    <m/>
    <m/>
    <n v="5193"/>
    <n v="5091"/>
    <n v="5214"/>
    <n v="10284"/>
    <x v="0"/>
    <x v="0"/>
    <x v="0"/>
    <x v="6"/>
    <n v="69399"/>
    <n v="123"/>
    <n v="0"/>
    <n v="3141"/>
    <s v="-"/>
    <n v="4.3207893635575444E-2"/>
    <n v="3.8919742136527538E-3"/>
    <s v="FLOW"/>
    <s v="-"/>
    <s v="-"/>
    <s v="-"/>
    <m/>
    <m/>
    <m/>
    <m/>
    <s v="-"/>
    <s v="-"/>
    <s v="SADAL GAON"/>
    <s v="-"/>
    <s v="-"/>
    <s v="-"/>
    <n v="8355"/>
    <n v="69399"/>
    <n v="27"/>
    <n v="37"/>
    <s v="FLOW"/>
    <m/>
    <m/>
    <m/>
    <m/>
    <s v="NPA"/>
    <s v="MH12XB2503"/>
    <s v="HONDA UNICORN 160 BS6"/>
    <d v="2024-06-28T00:00:00"/>
    <n v="36"/>
    <x v="0"/>
    <x v="0"/>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m/>
    <m/>
    <n v="5214"/>
    <n v="10284"/>
    <x v="0"/>
  </r>
  <r>
    <n v="467443060"/>
    <s v="ROHITKUMAR BABURAM SINGH"/>
    <m/>
    <x v="0"/>
    <m/>
    <m/>
    <m/>
    <m/>
    <n v="4154"/>
    <n v="3630"/>
    <n v="3704"/>
    <n v="7784"/>
    <x v="0"/>
    <x v="0"/>
    <x v="0"/>
    <x v="11"/>
    <n v="68976"/>
    <n v="74"/>
    <n v="0"/>
    <n v="450"/>
    <s v="-"/>
    <n v="7.021274984382915E-2"/>
    <n v="3.8682518964381668E-3"/>
    <s v="FLOW"/>
    <s v="-"/>
    <s v="-"/>
    <s v="-"/>
    <m/>
    <m/>
    <m/>
    <m/>
    <m/>
    <m/>
    <s v="BANNER"/>
    <m/>
    <m/>
    <m/>
    <n v="4154"/>
    <n v="68976"/>
    <n v="27"/>
    <n v="37"/>
    <s v="FLOW"/>
    <m/>
    <m/>
    <m/>
    <m/>
    <s v="-"/>
    <s v="MH12YZ3467"/>
    <s v="SPLENDOR PLUS DRS CAST FI BLACK"/>
    <d v="2025-12-16T00:00:00"/>
    <n v="24"/>
    <x v="1"/>
    <x v="0"/>
    <m/>
    <m/>
    <m/>
    <m/>
    <m/>
    <m/>
    <m/>
    <m/>
    <m/>
    <m/>
    <m/>
    <m/>
    <m/>
    <m/>
    <m/>
    <m/>
    <m/>
    <m/>
    <m/>
    <m/>
    <m/>
    <m/>
    <m/>
    <m/>
    <m/>
    <m/>
    <m/>
    <m/>
    <m/>
    <m/>
    <m/>
    <n v="1"/>
    <m/>
    <m/>
    <m/>
    <m/>
    <m/>
    <m/>
    <m/>
    <m/>
    <m/>
    <m/>
    <m/>
    <m/>
    <m/>
    <m/>
    <m/>
    <m/>
    <m/>
    <m/>
    <m/>
    <m/>
    <m/>
    <m/>
    <m/>
    <m/>
    <m/>
    <m/>
    <m/>
    <m/>
    <m/>
    <m/>
    <m/>
    <m/>
    <m/>
    <m/>
    <m/>
    <m/>
    <m/>
    <m/>
    <m/>
    <m/>
    <m/>
    <m/>
    <m/>
    <m/>
    <m/>
    <m/>
    <m/>
    <m/>
    <m/>
    <m/>
    <m/>
    <m/>
    <m/>
    <m/>
    <m/>
    <m/>
    <m/>
    <m/>
    <m/>
    <m/>
    <m/>
    <m/>
    <n v="1"/>
    <n v="1"/>
    <s v="DUWT0023"/>
    <s v="G23YbBYZt9m"/>
    <s v="Allocated"/>
    <m/>
    <m/>
    <m/>
    <m/>
    <m/>
    <m/>
    <m/>
    <m/>
    <n v="3704"/>
    <n v="7784"/>
    <x v="2"/>
  </r>
  <r>
    <n v="463212097"/>
    <s v="ADITYA KASHINATH HIRVE"/>
    <m/>
    <x v="0"/>
    <m/>
    <m/>
    <m/>
    <m/>
    <n v="9130"/>
    <n v="8491"/>
    <n v="8630"/>
    <n v="17621"/>
    <x v="0"/>
    <x v="0"/>
    <x v="0"/>
    <x v="4"/>
    <n v="68943"/>
    <n v="139"/>
    <n v="0"/>
    <n v="6300"/>
    <s v="-"/>
    <n v="0.13956990532494931"/>
    <n v="3.8664012192086601E-3"/>
    <s v="FLOW"/>
    <s v="-"/>
    <s v="-"/>
    <s v="-"/>
    <m/>
    <m/>
    <m/>
    <m/>
    <m/>
    <m/>
    <s v="BHOSARI"/>
    <m/>
    <m/>
    <m/>
    <n v="14930"/>
    <n v="68943"/>
    <n v="27"/>
    <n v="37"/>
    <s v="FLOW"/>
    <m/>
    <m/>
    <m/>
    <m/>
    <s v="-"/>
    <s v="MH14LQ6897"/>
    <s v="BULLET 350 BLACK GOLD"/>
    <d v="2024-06-14T00:00:00"/>
    <n v="30"/>
    <x v="1"/>
    <x v="0"/>
    <m/>
    <m/>
    <m/>
    <m/>
    <m/>
    <m/>
    <m/>
    <m/>
    <m/>
    <m/>
    <m/>
    <m/>
    <m/>
    <m/>
    <m/>
    <m/>
    <m/>
    <m/>
    <m/>
    <m/>
    <m/>
    <m/>
    <m/>
    <m/>
    <m/>
    <m/>
    <m/>
    <m/>
    <m/>
    <m/>
    <m/>
    <m/>
    <m/>
    <m/>
    <m/>
    <m/>
    <m/>
    <m/>
    <m/>
    <m/>
    <m/>
    <m/>
    <m/>
    <m/>
    <m/>
    <m/>
    <m/>
    <m/>
    <m/>
    <m/>
    <m/>
    <m/>
    <m/>
    <m/>
    <m/>
    <m/>
    <m/>
    <m/>
    <m/>
    <m/>
    <m/>
    <m/>
    <m/>
    <m/>
    <m/>
    <m/>
    <m/>
    <m/>
    <m/>
    <m/>
    <m/>
    <m/>
    <m/>
    <m/>
    <m/>
    <m/>
    <m/>
    <m/>
    <m/>
    <m/>
    <m/>
    <m/>
    <m/>
    <m/>
    <m/>
    <m/>
    <m/>
    <m/>
    <m/>
    <m/>
    <m/>
    <m/>
    <m/>
    <m/>
    <n v="0"/>
    <s v=""/>
    <s v="DUWT0025"/>
    <e v="#N/A"/>
    <e v="#N/A"/>
    <m/>
    <m/>
    <m/>
    <m/>
    <m/>
    <m/>
    <m/>
    <m/>
    <n v="8630"/>
    <n v="17621"/>
    <x v="2"/>
  </r>
  <r>
    <n v="463259658"/>
    <s v="ADARSH DUBEY"/>
    <m/>
    <x v="0"/>
    <m/>
    <m/>
    <m/>
    <m/>
    <n v="5475"/>
    <n v="3861"/>
    <n v="3953"/>
    <n v="9336"/>
    <x v="0"/>
    <x v="0"/>
    <x v="0"/>
    <x v="1"/>
    <n v="68266"/>
    <n v="92"/>
    <n v="0"/>
    <n v="4445"/>
    <s v="31.05.26"/>
    <n v="2.7701395191282726E-2"/>
    <n v="3.8284342954396878E-3"/>
    <s v="FLOW"/>
    <s v="-"/>
    <s v="MPTP"/>
    <s v="-"/>
    <m/>
    <m/>
    <m/>
    <m/>
    <s v="-"/>
    <s v="-"/>
    <s v="TALWADE"/>
    <s v="-"/>
    <s v="-"/>
    <s v="-"/>
    <n v="8398"/>
    <n v="68266"/>
    <n v="27"/>
    <n v="37"/>
    <s v="FLOW"/>
    <m/>
    <m/>
    <m/>
    <m/>
    <s v="REGULAR"/>
    <s v="MH14LQ8521"/>
    <s v="HUNTER 350 REBEL BLUE"/>
    <d v="2024-06-20T00:00:00"/>
    <n v="36"/>
    <x v="0"/>
    <x v="0"/>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m/>
    <m/>
    <n v="3953"/>
    <n v="9336"/>
    <x v="0"/>
  </r>
  <r>
    <n v="464211952"/>
    <s v="RESHMEE KHATUN"/>
    <m/>
    <x v="0"/>
    <m/>
    <m/>
    <m/>
    <m/>
    <n v="6725"/>
    <n v="40342"/>
    <n v="8536"/>
    <n v="47067"/>
    <x v="3"/>
    <x v="0"/>
    <x v="0"/>
    <x v="10"/>
    <n v="68057"/>
    <n v="1819"/>
    <n v="0"/>
    <n v="4600.99"/>
    <s v="FLOW"/>
    <n v="0.21710145174414058"/>
    <n v="2.8588817257941969E-2"/>
    <s v="FLOW"/>
    <s v="-"/>
    <s v="NC"/>
    <s v="-"/>
    <m/>
    <m/>
    <m/>
    <m/>
    <s v="REPO"/>
    <s v="-"/>
    <s v="VASULI"/>
    <s v="-"/>
    <s v="-"/>
    <s v="-"/>
    <n v="46761.99"/>
    <n v="68057"/>
    <n v="178"/>
    <n v="188"/>
    <s v="FLOW"/>
    <m/>
    <m/>
    <m/>
    <m/>
    <s v="NPA"/>
    <s v="MH14LW0176"/>
    <s v="BAJAJ FREEDOM 125 NG04 DISC LED"/>
    <d v="2024-10-05T00:00:00"/>
    <n v="24"/>
    <x v="0"/>
    <x v="0"/>
    <m/>
    <m/>
    <m/>
    <m/>
    <m/>
    <m/>
    <m/>
    <m/>
    <m/>
    <m/>
    <m/>
    <m/>
    <m/>
    <m/>
    <m/>
    <m/>
    <m/>
    <m/>
    <m/>
    <m/>
    <m/>
    <m/>
    <m/>
    <m/>
    <m/>
    <m/>
    <m/>
    <m/>
    <m/>
    <m/>
    <m/>
    <m/>
    <m/>
    <m/>
    <m/>
    <m/>
    <m/>
    <m/>
    <m/>
    <m/>
    <m/>
    <m/>
    <m/>
    <m/>
    <m/>
    <m/>
    <m/>
    <m/>
    <m/>
    <m/>
    <m/>
    <m/>
    <m/>
    <m/>
    <m/>
    <m/>
    <m/>
    <m/>
    <m/>
    <m/>
    <m/>
    <m/>
    <m/>
    <m/>
    <m/>
    <m/>
    <m/>
    <m/>
    <m/>
    <m/>
    <m/>
    <m/>
    <m/>
    <m/>
    <m/>
    <m/>
    <m/>
    <m/>
    <m/>
    <m/>
    <m/>
    <m/>
    <m/>
    <m/>
    <m/>
    <m/>
    <m/>
    <m/>
    <m/>
    <m/>
    <m/>
    <m/>
    <m/>
    <m/>
    <n v="0"/>
    <s v=""/>
    <s v="ZBHT0010"/>
    <s v="k6tqhUvCX4z"/>
    <s v="Allocated"/>
    <e v="#N/A"/>
    <e v="#N/A"/>
    <e v="#N/A"/>
    <m/>
    <m/>
    <m/>
    <m/>
    <m/>
    <n v="8536"/>
    <n v="47067"/>
    <x v="0"/>
  </r>
  <r>
    <n v="467091224"/>
    <s v="SONALI CHETAN PAWAR"/>
    <s v="ONLINE"/>
    <x v="3"/>
    <n v="1603"/>
    <m/>
    <m/>
    <m/>
    <n v="4508"/>
    <n v="1295"/>
    <n v="1340"/>
    <n v="4200"/>
    <x v="0"/>
    <x v="1"/>
    <x v="1"/>
    <x v="1"/>
    <n v="67788"/>
    <n v="45"/>
    <n v="0"/>
    <n v="2700"/>
    <s v="-"/>
    <n v="2.750742942645934E-2"/>
    <n v="3.8016275161759229E-3"/>
    <s v="STABLE"/>
    <s v="PAID"/>
    <s v="-"/>
    <s v="-"/>
    <m/>
    <m/>
    <m/>
    <m/>
    <m/>
    <m/>
    <s v="THERGAON"/>
    <m/>
    <m/>
    <m/>
    <n v="4040"/>
    <n v="67788"/>
    <n v="27"/>
    <n v="37"/>
    <s v="FLOW"/>
    <m/>
    <m/>
    <m/>
    <m/>
    <s v="-"/>
    <m/>
    <s v="SPLENDOR PLUS I3S BS6 FI DRUM SELF"/>
    <d v="2025-10-15T00:00:00"/>
    <n v="24"/>
    <x v="1"/>
    <x v="0"/>
    <m/>
    <m/>
    <m/>
    <m/>
    <m/>
    <m/>
    <m/>
    <m/>
    <m/>
    <m/>
    <m/>
    <m/>
    <m/>
    <m/>
    <m/>
    <m/>
    <m/>
    <m/>
    <m/>
    <m/>
    <m/>
    <m/>
    <m/>
    <m/>
    <m/>
    <m/>
    <m/>
    <m/>
    <m/>
    <m/>
    <m/>
    <n v="1"/>
    <m/>
    <m/>
    <m/>
    <m/>
    <m/>
    <m/>
    <m/>
    <m/>
    <m/>
    <m/>
    <m/>
    <m/>
    <m/>
    <m/>
    <m/>
    <m/>
    <m/>
    <m/>
    <m/>
    <m/>
    <m/>
    <m/>
    <m/>
    <m/>
    <m/>
    <m/>
    <m/>
    <m/>
    <m/>
    <m/>
    <m/>
    <m/>
    <m/>
    <m/>
    <m/>
    <m/>
    <m/>
    <m/>
    <m/>
    <m/>
    <m/>
    <m/>
    <m/>
    <m/>
    <m/>
    <m/>
    <m/>
    <m/>
    <m/>
    <m/>
    <m/>
    <m/>
    <m/>
    <m/>
    <m/>
    <m/>
    <m/>
    <m/>
    <m/>
    <m/>
    <m/>
    <m/>
    <n v="1"/>
    <n v="1"/>
    <s v="ZBHT0011"/>
    <s v="B2pKCc5mm7"/>
    <s v="Allocated"/>
    <m/>
    <m/>
    <m/>
    <m/>
    <m/>
    <m/>
    <m/>
    <m/>
    <n v="1340"/>
    <n v="5803"/>
    <x v="2"/>
  </r>
  <r>
    <n v="457429849"/>
    <s v="PRADIP SHIVAJI SURVE"/>
    <s v="ONLINE"/>
    <x v="5"/>
    <n v="5671"/>
    <m/>
    <m/>
    <m/>
    <n v="5671"/>
    <n v="11340"/>
    <n v="5952"/>
    <n v="11340"/>
    <x v="4"/>
    <x v="0"/>
    <x v="0"/>
    <x v="12"/>
    <n v="67655"/>
    <n v="283"/>
    <n v="0"/>
    <n v="2250"/>
    <s v="13.05.26"/>
    <n v="0.17417238831522228"/>
    <n v="1.4979587099344448E-2"/>
    <s v="FLOW"/>
    <s v="-"/>
    <s v="PAID"/>
    <s v="-"/>
    <m/>
    <m/>
    <m/>
    <m/>
    <s v="-"/>
    <s v="-"/>
    <s v="KARMOLI"/>
    <s v="-"/>
    <s v="-"/>
    <s v="-"/>
    <n v="13873"/>
    <n v="67655"/>
    <n v="57"/>
    <n v="67"/>
    <s v="FLOW"/>
    <m/>
    <m/>
    <m/>
    <m/>
    <s v="REGULAR"/>
    <s v="MH12VK3124"/>
    <s v="CLASSIC 350 HALCYON BLACK"/>
    <d v="2023-03-28T00:00:00"/>
    <n v="48"/>
    <x v="0"/>
    <x v="0"/>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m/>
    <m/>
    <n v="5952"/>
    <n v="17011"/>
    <x v="0"/>
  </r>
  <r>
    <n v="464738848"/>
    <s v="SARIKA DATTATRAY BHONDAVE"/>
    <m/>
    <x v="0"/>
    <m/>
    <m/>
    <m/>
    <m/>
    <n v="3993"/>
    <n v="3891.2"/>
    <n v="3984.2"/>
    <n v="7884.2"/>
    <x v="0"/>
    <x v="0"/>
    <x v="0"/>
    <x v="12"/>
    <n v="67450"/>
    <n v="93"/>
    <n v="0"/>
    <n v="4950"/>
    <s v="25.05.26"/>
    <n v="6.6656312620616304E-2"/>
    <n v="3.7826720948555201E-3"/>
    <s v="FLOW"/>
    <s v="-"/>
    <s v="PTP"/>
    <s v="-"/>
    <m/>
    <m/>
    <m/>
    <m/>
    <s v="-"/>
    <s v="-"/>
    <s v="NERE"/>
    <s v="-"/>
    <s v="-"/>
    <s v="-"/>
    <n v="8934.2000000000007"/>
    <n v="67450"/>
    <n v="27"/>
    <n v="37"/>
    <s v="FLOW"/>
    <m/>
    <m/>
    <m/>
    <m/>
    <s v="REGULAR"/>
    <s v="MH12XP5549"/>
    <m/>
    <d v="2024-11-21T00:00:00"/>
    <n v="36"/>
    <x v="0"/>
    <x v="0"/>
    <m/>
    <m/>
    <m/>
    <m/>
    <m/>
    <m/>
    <m/>
    <m/>
    <m/>
    <m/>
    <n v="1"/>
    <m/>
    <m/>
    <m/>
    <m/>
    <m/>
    <m/>
    <m/>
    <m/>
    <m/>
    <m/>
    <m/>
    <m/>
    <m/>
    <m/>
    <m/>
    <m/>
    <m/>
    <m/>
    <m/>
    <m/>
    <m/>
    <m/>
    <m/>
    <m/>
    <m/>
    <m/>
    <m/>
    <m/>
    <m/>
    <m/>
    <m/>
    <m/>
    <m/>
    <m/>
    <m/>
    <m/>
    <m/>
    <m/>
    <m/>
    <m/>
    <m/>
    <m/>
    <m/>
    <m/>
    <m/>
    <m/>
    <m/>
    <m/>
    <m/>
    <m/>
    <m/>
    <m/>
    <m/>
    <m/>
    <m/>
    <m/>
    <m/>
    <m/>
    <m/>
    <m/>
    <m/>
    <m/>
    <m/>
    <m/>
    <m/>
    <m/>
    <m/>
    <m/>
    <m/>
    <m/>
    <m/>
    <m/>
    <m/>
    <m/>
    <m/>
    <m/>
    <m/>
    <m/>
    <m/>
    <m/>
    <m/>
    <m/>
    <m/>
    <n v="1"/>
    <n v="1"/>
    <s v="DUWT0030"/>
    <s v="B2JMdyKpNIz"/>
    <s v="Allocated"/>
    <e v="#N/A"/>
    <e v="#N/A"/>
    <e v="#N/A"/>
    <m/>
    <m/>
    <m/>
    <m/>
    <m/>
    <n v="3984.2"/>
    <n v="7884.2"/>
    <x v="0"/>
  </r>
  <r>
    <n v="465072149"/>
    <s v="VISHAL PADMAKAR GAIKWAD"/>
    <m/>
    <x v="0"/>
    <m/>
    <m/>
    <m/>
    <m/>
    <n v="7571"/>
    <n v="11211"/>
    <n v="3840"/>
    <n v="18782"/>
    <x v="4"/>
    <x v="0"/>
    <x v="0"/>
    <x v="6"/>
    <n v="67062"/>
    <n v="200"/>
    <n v="0"/>
    <n v="900"/>
    <s v="FLOW"/>
    <n v="7.5010872952540233E-2"/>
    <n v="1.4848290149379018E-2"/>
    <s v="FLOW"/>
    <s v="-"/>
    <s v="OS"/>
    <s v="-"/>
    <m/>
    <m/>
    <m/>
    <m/>
    <s v="-"/>
    <s v="-"/>
    <s v="SHIRUR"/>
    <s v="-"/>
    <s v="-"/>
    <s v="-"/>
    <n v="12311"/>
    <n v="67062"/>
    <n v="57"/>
    <n v="67"/>
    <s v="FLOW"/>
    <m/>
    <m/>
    <m/>
    <m/>
    <s v="REGULAR"/>
    <s v="MH17DG0875"/>
    <s v="BULLET BATTALION 350 BLACK"/>
    <d v="2024-12-30T00:00:00"/>
    <n v="24"/>
    <x v="0"/>
    <x v="0"/>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m/>
    <m/>
    <n v="3840"/>
    <n v="18782"/>
    <x v="0"/>
  </r>
  <r>
    <n v="465800021"/>
    <s v="AISWARYA SANDEEP PAWAR"/>
    <m/>
    <x v="0"/>
    <m/>
    <m/>
    <m/>
    <m/>
    <n v="3459"/>
    <n v="3459"/>
    <n v="3459"/>
    <n v="6918"/>
    <x v="0"/>
    <x v="0"/>
    <x v="0"/>
    <x v="1"/>
    <n v="66998"/>
    <n v="0"/>
    <n v="0"/>
    <n v="900"/>
    <s v="-"/>
    <n v="2.7186858392546216E-2"/>
    <n v="3.7573234249240941E-3"/>
    <s v="FLOW"/>
    <s v="-"/>
    <s v="-"/>
    <s v="-"/>
    <m/>
    <m/>
    <m/>
    <m/>
    <m/>
    <m/>
    <s v="CHINCHWAD"/>
    <m/>
    <m/>
    <m/>
    <n v="4359"/>
    <n v="66998"/>
    <n v="27"/>
    <n v="37"/>
    <s v="FLOW"/>
    <m/>
    <m/>
    <m/>
    <m/>
    <s v="-"/>
    <s v="MH14MG3801"/>
    <s v="DESTINI PRIME DRS CAST NEXUS BLUE"/>
    <d v="2025-03-29T00:00:00"/>
    <n v="36"/>
    <x v="1"/>
    <x v="0"/>
    <m/>
    <m/>
    <m/>
    <m/>
    <m/>
    <m/>
    <m/>
    <m/>
    <m/>
    <m/>
    <m/>
    <m/>
    <m/>
    <m/>
    <m/>
    <m/>
    <m/>
    <m/>
    <m/>
    <m/>
    <m/>
    <m/>
    <m/>
    <m/>
    <m/>
    <m/>
    <m/>
    <m/>
    <m/>
    <m/>
    <m/>
    <m/>
    <m/>
    <m/>
    <m/>
    <m/>
    <m/>
    <m/>
    <m/>
    <m/>
    <m/>
    <m/>
    <m/>
    <m/>
    <m/>
    <m/>
    <m/>
    <m/>
    <m/>
    <m/>
    <m/>
    <m/>
    <m/>
    <m/>
    <m/>
    <m/>
    <m/>
    <m/>
    <m/>
    <m/>
    <m/>
    <m/>
    <m/>
    <m/>
    <m/>
    <m/>
    <m/>
    <m/>
    <m/>
    <m/>
    <m/>
    <m/>
    <m/>
    <m/>
    <m/>
    <m/>
    <m/>
    <m/>
    <m/>
    <m/>
    <m/>
    <m/>
    <m/>
    <m/>
    <m/>
    <m/>
    <m/>
    <m/>
    <m/>
    <m/>
    <m/>
    <m/>
    <m/>
    <m/>
    <n v="0"/>
    <s v=""/>
    <s v="ZBHT0011"/>
    <s v="GPXvHqyi97"/>
    <s v="Allocated"/>
    <m/>
    <m/>
    <m/>
    <m/>
    <m/>
    <m/>
    <m/>
    <m/>
    <n v="3459"/>
    <n v="6918"/>
    <x v="2"/>
  </r>
  <r>
    <n v="466129754"/>
    <s v="SANDESH BALU NEHARKAR"/>
    <m/>
    <x v="0"/>
    <m/>
    <m/>
    <m/>
    <m/>
    <n v="3348"/>
    <n v="3348"/>
    <n v="3414"/>
    <n v="6696"/>
    <x v="0"/>
    <x v="0"/>
    <x v="0"/>
    <x v="9"/>
    <n v="66990"/>
    <n v="66"/>
    <n v="0"/>
    <n v="4013"/>
    <s v="-"/>
    <n v="2.8889991415027898E-2"/>
    <n v="3.7568747758987592E-3"/>
    <s v="FLOW"/>
    <s v="-"/>
    <s v="-"/>
    <s v="-"/>
    <m/>
    <m/>
    <m/>
    <m/>
    <s v="-"/>
    <s v="-"/>
    <s v="NARAYAN GAON"/>
    <s v="-"/>
    <s v="-"/>
    <s v="-"/>
    <n v="7427"/>
    <n v="66990"/>
    <n v="27"/>
    <n v="37"/>
    <s v="FLOW"/>
    <m/>
    <m/>
    <m/>
    <m/>
    <s v="REGULAR"/>
    <s v="MH14MK0378"/>
    <s v="SPLENDOR PLUS I3S BS6 FI DRUM SELF"/>
    <d v="2025-05-15T00:00:00"/>
    <n v="36"/>
    <x v="0"/>
    <x v="0"/>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m/>
    <m/>
    <n v="3414"/>
    <n v="6696"/>
    <x v="0"/>
  </r>
  <r>
    <n v="457889140"/>
    <s v="MAHESH CHANDRAKANT SHINDE"/>
    <s v="ONLINE"/>
    <x v="12"/>
    <n v="5393"/>
    <m/>
    <m/>
    <m/>
    <n v="5290"/>
    <n v="10310.57"/>
    <n v="5374.57"/>
    <n v="10207.57"/>
    <x v="4"/>
    <x v="1"/>
    <x v="1"/>
    <x v="15"/>
    <n v="66849"/>
    <n v="354"/>
    <n v="0"/>
    <n v="3600"/>
    <s v="-"/>
    <n v="0.46683234050541"/>
    <n v="1.4801129524855178E-2"/>
    <s v="STABLE"/>
    <s v="PAID"/>
    <s v="-"/>
    <s v="-"/>
    <m/>
    <m/>
    <m/>
    <m/>
    <s v="-"/>
    <s v="-"/>
    <s v="GOKHLE NAGAR"/>
    <s v="-"/>
    <s v="-"/>
    <s v="-"/>
    <n v="14264.57"/>
    <n v="66849"/>
    <n v="57"/>
    <n v="37"/>
    <s v="STABLE"/>
    <m/>
    <m/>
    <m/>
    <m/>
    <s v="REGULAR"/>
    <s v="MH12VM2714"/>
    <s v="RE BULLET 350 EFI BLACK"/>
    <d v="2023-04-28T00:00:00"/>
    <n v="48"/>
    <x v="0"/>
    <x v="0"/>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m/>
    <m/>
    <n v="5374.57"/>
    <n v="15600.57"/>
    <x v="0"/>
  </r>
  <r>
    <n v="460269294"/>
    <s v="BALUSHA SAHEBRAV THORAT"/>
    <s v="ONLINE"/>
    <x v="11"/>
    <n v="4100"/>
    <m/>
    <m/>
    <m/>
    <n v="4047"/>
    <n v="3939"/>
    <n v="3998"/>
    <n v="3886"/>
    <x v="0"/>
    <x v="1"/>
    <x v="1"/>
    <x v="17"/>
    <n v="66730"/>
    <n v="59"/>
    <n v="0"/>
    <n v="5326"/>
    <s v="-"/>
    <n v="0.11201308906433821"/>
    <n v="3.7422936825753724E-3"/>
    <s v="STABLE"/>
    <s v="PAID"/>
    <s v="-"/>
    <s v="-"/>
    <m/>
    <m/>
    <m/>
    <m/>
    <m/>
    <m/>
    <s v="PIMPLE GURAV"/>
    <m/>
    <m/>
    <m/>
    <n v="9324"/>
    <n v="66730"/>
    <n v="27"/>
    <n v="37"/>
    <s v="FLOW"/>
    <m/>
    <m/>
    <m/>
    <m/>
    <s v="-"/>
    <s v="MH14LC7809"/>
    <s v="BAJAJ PULSAR 220 ABS"/>
    <d v="2023-10-23T00:00:00"/>
    <n v="48"/>
    <x v="1"/>
    <x v="0"/>
    <m/>
    <m/>
    <m/>
    <m/>
    <m/>
    <m/>
    <m/>
    <m/>
    <m/>
    <m/>
    <m/>
    <m/>
    <m/>
    <m/>
    <m/>
    <m/>
    <m/>
    <m/>
    <m/>
    <m/>
    <m/>
    <m/>
    <m/>
    <m/>
    <m/>
    <m/>
    <m/>
    <m/>
    <m/>
    <m/>
    <m/>
    <n v="1"/>
    <m/>
    <m/>
    <n v="1"/>
    <m/>
    <m/>
    <m/>
    <m/>
    <m/>
    <m/>
    <m/>
    <m/>
    <m/>
    <m/>
    <m/>
    <m/>
    <m/>
    <m/>
    <m/>
    <m/>
    <m/>
    <m/>
    <m/>
    <m/>
    <m/>
    <m/>
    <m/>
    <m/>
    <m/>
    <m/>
    <m/>
    <m/>
    <m/>
    <m/>
    <m/>
    <m/>
    <m/>
    <m/>
    <m/>
    <m/>
    <m/>
    <m/>
    <m/>
    <m/>
    <m/>
    <m/>
    <m/>
    <m/>
    <m/>
    <m/>
    <m/>
    <m/>
    <m/>
    <m/>
    <m/>
    <m/>
    <m/>
    <m/>
    <m/>
    <m/>
    <m/>
    <m/>
    <m/>
    <n v="2"/>
    <n v="1"/>
    <s v="ZBHT0015"/>
    <s v="APTx_KmLLzz"/>
    <s v="Allocated"/>
    <m/>
    <m/>
    <m/>
    <m/>
    <m/>
    <m/>
    <m/>
    <m/>
    <n v="3998"/>
    <n v="7986"/>
    <x v="2"/>
  </r>
  <r>
    <n v="457622833"/>
    <s v="LAHU GANGARAM DHOTRE"/>
    <m/>
    <x v="0"/>
    <m/>
    <m/>
    <m/>
    <m/>
    <n v="6063"/>
    <n v="5910"/>
    <n v="6040"/>
    <n v="11973"/>
    <x v="0"/>
    <x v="0"/>
    <x v="0"/>
    <x v="17"/>
    <n v="66645.679999999993"/>
    <n v="130"/>
    <n v="0"/>
    <n v="5351"/>
    <s v="09.05.26"/>
    <n v="0.11187154937199735"/>
    <n v="3.7375649218483412E-3"/>
    <s v="FLOW"/>
    <s v="-"/>
    <s v="PTP"/>
    <s v="-"/>
    <m/>
    <m/>
    <m/>
    <m/>
    <s v="-"/>
    <s v="-"/>
    <s v="PIMPARI"/>
    <s v="-"/>
    <s v="-"/>
    <s v="-"/>
    <n v="11391"/>
    <n v="66645.679999999993"/>
    <n v="27"/>
    <n v="37"/>
    <s v="FLOW"/>
    <m/>
    <m/>
    <m/>
    <m/>
    <s v="REGULAR"/>
    <s v="MH14KT5601"/>
    <s v="METEOR 350 FIREBALL RED"/>
    <d v="2023-04-11T00:00:00"/>
    <n v="48"/>
    <x v="0"/>
    <x v="0"/>
    <m/>
    <m/>
    <m/>
    <m/>
    <m/>
    <m/>
    <m/>
    <m/>
    <m/>
    <m/>
    <m/>
    <m/>
    <m/>
    <m/>
    <m/>
    <m/>
    <n v="1"/>
    <m/>
    <m/>
    <m/>
    <m/>
    <m/>
    <m/>
    <m/>
    <m/>
    <m/>
    <m/>
    <m/>
    <m/>
    <m/>
    <m/>
    <m/>
    <m/>
    <m/>
    <n v="1"/>
    <m/>
    <m/>
    <m/>
    <m/>
    <m/>
    <m/>
    <m/>
    <m/>
    <m/>
    <m/>
    <m/>
    <m/>
    <m/>
    <m/>
    <m/>
    <m/>
    <m/>
    <m/>
    <m/>
    <m/>
    <m/>
    <m/>
    <m/>
    <m/>
    <m/>
    <m/>
    <m/>
    <m/>
    <m/>
    <m/>
    <m/>
    <m/>
    <m/>
    <m/>
    <m/>
    <m/>
    <m/>
    <m/>
    <m/>
    <m/>
    <m/>
    <m/>
    <m/>
    <m/>
    <m/>
    <m/>
    <m/>
    <m/>
    <m/>
    <m/>
    <m/>
    <m/>
    <m/>
    <m/>
    <m/>
    <m/>
    <m/>
    <m/>
    <m/>
    <n v="2"/>
    <n v="1"/>
    <s v="ZBHT0015"/>
    <s v="B2Dkc3SAuz"/>
    <s v="Allocated"/>
    <s v="Promise To Pay (PTP)"/>
    <s v="Meet customer son ( Aryan ) other place and he promises to pay 1 emi paying after 3/4 days. Vehicle with son. "/>
    <d v="2026-06-15T00:00:00"/>
    <m/>
    <m/>
    <m/>
    <m/>
    <m/>
    <n v="6040"/>
    <n v="11973"/>
    <x v="0"/>
  </r>
  <r>
    <n v="457619974"/>
    <s v="TEJAS SUNIL AMBAVALE"/>
    <m/>
    <x v="0"/>
    <m/>
    <m/>
    <m/>
    <m/>
    <n v="4706"/>
    <n v="21954"/>
    <n v="4357"/>
    <n v="26660"/>
    <x v="5"/>
    <x v="0"/>
    <x v="0"/>
    <x v="2"/>
    <n v="66525.149999999994"/>
    <n v="1227"/>
    <n v="0"/>
    <n v="6300"/>
    <s v="FLOW"/>
    <n v="0.7701528667508305"/>
    <n v="3.2382146217319698E-2"/>
    <s v="FLOW"/>
    <s v="-"/>
    <s v="NC"/>
    <s v="-"/>
    <m/>
    <m/>
    <m/>
    <m/>
    <s v="REPO"/>
    <s v="-"/>
    <s v="BHOR"/>
    <s v="-"/>
    <s v="-"/>
    <s v="-"/>
    <n v="29481"/>
    <n v="66525.149999999994"/>
    <n v="147"/>
    <n v="157"/>
    <s v="FLOW"/>
    <m/>
    <m/>
    <m/>
    <m/>
    <s v="NPA"/>
    <s v="MH12VM2530"/>
    <s v="RE BULLET X 350 ES EFI REGAL RED"/>
    <d v="2023-04-11T00:00:00"/>
    <n v="48"/>
    <x v="0"/>
    <x v="0"/>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m/>
    <m/>
    <n v="4357"/>
    <n v="26660"/>
    <x v="0"/>
  </r>
  <r>
    <n v="463536873"/>
    <s v="CHINMAY SACHIN PATHAK"/>
    <m/>
    <x v="0"/>
    <m/>
    <m/>
    <m/>
    <m/>
    <n v="2988"/>
    <n v="2987.99"/>
    <n v="3063.99"/>
    <n v="5975.99"/>
    <x v="0"/>
    <x v="0"/>
    <x v="0"/>
    <x v="15"/>
    <n v="66434"/>
    <n v="76"/>
    <n v="0"/>
    <n v="4050"/>
    <s v="22.05.26"/>
    <n v="9.7535791997560753E-2"/>
    <n v="3.7256936686379783E-3"/>
    <s v="FLOW"/>
    <s v="-"/>
    <s v="PTP"/>
    <s v="-"/>
    <m/>
    <m/>
    <m/>
    <m/>
    <s v="-"/>
    <s v="-"/>
    <s v="KASBA PETH"/>
    <s v="-"/>
    <s v="-"/>
    <s v="-"/>
    <n v="7113.99"/>
    <n v="66434"/>
    <n v="27"/>
    <n v="37"/>
    <s v="FLOW"/>
    <m/>
    <m/>
    <m/>
    <m/>
    <s v="REGULAR"/>
    <s v="MH12XB4987"/>
    <s v="SPLENDOR PLUS I3S DRSC FI"/>
    <d v="2024-07-22T00:00:00"/>
    <n v="48"/>
    <x v="0"/>
    <x v="0"/>
    <m/>
    <m/>
    <m/>
    <m/>
    <m/>
    <m/>
    <m/>
    <m/>
    <m/>
    <m/>
    <m/>
    <m/>
    <m/>
    <m/>
    <m/>
    <m/>
    <m/>
    <m/>
    <m/>
    <m/>
    <m/>
    <m/>
    <m/>
    <m/>
    <m/>
    <m/>
    <m/>
    <m/>
    <m/>
    <m/>
    <m/>
    <m/>
    <m/>
    <m/>
    <m/>
    <m/>
    <m/>
    <m/>
    <m/>
    <m/>
    <m/>
    <m/>
    <m/>
    <m/>
    <m/>
    <m/>
    <m/>
    <m/>
    <m/>
    <m/>
    <m/>
    <m/>
    <m/>
    <m/>
    <m/>
    <m/>
    <m/>
    <m/>
    <m/>
    <m/>
    <m/>
    <m/>
    <m/>
    <m/>
    <m/>
    <m/>
    <m/>
    <m/>
    <m/>
    <m/>
    <m/>
    <m/>
    <m/>
    <m/>
    <m/>
    <m/>
    <m/>
    <m/>
    <m/>
    <m/>
    <m/>
    <m/>
    <m/>
    <m/>
    <m/>
    <m/>
    <m/>
    <m/>
    <m/>
    <m/>
    <m/>
    <m/>
    <m/>
    <m/>
    <n v="0"/>
    <s v=""/>
    <s v="DUWT0014"/>
    <s v="B6nZ7D4057"/>
    <s v="Allocated"/>
    <e v="#N/A"/>
    <e v="#N/A"/>
    <e v="#N/A"/>
    <m/>
    <m/>
    <m/>
    <m/>
    <m/>
    <n v="3063.99"/>
    <n v="5975.99"/>
    <x v="0"/>
  </r>
  <r>
    <n v="464393491"/>
    <s v="SHABIYANAZ RAJIIMAHAMMAD SAYYAD"/>
    <m/>
    <x v="0"/>
    <m/>
    <m/>
    <m/>
    <m/>
    <n v="4083"/>
    <n v="4083"/>
    <n v="4149"/>
    <n v="8166"/>
    <x v="0"/>
    <x v="0"/>
    <x v="0"/>
    <x v="15"/>
    <n v="66413"/>
    <n v="66"/>
    <n v="0"/>
    <n v="1350"/>
    <s v="-"/>
    <n v="9.7504960621579345E-2"/>
    <n v="3.7245159649464741E-3"/>
    <s v="FLOW"/>
    <s v="-"/>
    <s v="-"/>
    <s v="-"/>
    <m/>
    <m/>
    <m/>
    <m/>
    <m/>
    <m/>
    <s v="MANAGALWAR PETH"/>
    <m/>
    <m/>
    <m/>
    <n v="5499"/>
    <n v="66413"/>
    <n v="27"/>
    <n v="37"/>
    <s v="FLOW"/>
    <m/>
    <m/>
    <m/>
    <m/>
    <s v="-"/>
    <s v="MH12XJ1513"/>
    <s v="SUZUKI BURGMAN STREET EX"/>
    <d v="2024-10-21T00:00:00"/>
    <n v="36"/>
    <x v="1"/>
    <x v="0"/>
    <m/>
    <m/>
    <m/>
    <m/>
    <m/>
    <m/>
    <m/>
    <m/>
    <m/>
    <m/>
    <m/>
    <m/>
    <m/>
    <m/>
    <m/>
    <m/>
    <m/>
    <m/>
    <m/>
    <m/>
    <m/>
    <m/>
    <m/>
    <m/>
    <m/>
    <m/>
    <m/>
    <m/>
    <m/>
    <m/>
    <m/>
    <m/>
    <m/>
    <m/>
    <n v="1"/>
    <m/>
    <m/>
    <m/>
    <m/>
    <m/>
    <m/>
    <m/>
    <m/>
    <m/>
    <m/>
    <m/>
    <m/>
    <m/>
    <m/>
    <m/>
    <m/>
    <m/>
    <m/>
    <m/>
    <m/>
    <m/>
    <m/>
    <m/>
    <m/>
    <m/>
    <m/>
    <m/>
    <m/>
    <m/>
    <m/>
    <m/>
    <m/>
    <m/>
    <m/>
    <m/>
    <m/>
    <m/>
    <m/>
    <m/>
    <m/>
    <m/>
    <m/>
    <m/>
    <m/>
    <m/>
    <m/>
    <m/>
    <m/>
    <m/>
    <m/>
    <m/>
    <m/>
    <m/>
    <m/>
    <m/>
    <m/>
    <m/>
    <m/>
    <m/>
    <n v="1"/>
    <n v="1"/>
    <s v="DUWT0014"/>
    <s v="B6AN0EXX4bm"/>
    <s v="Allocated"/>
    <m/>
    <m/>
    <m/>
    <m/>
    <m/>
    <m/>
    <m/>
    <m/>
    <n v="4149"/>
    <n v="8166"/>
    <x v="2"/>
  </r>
  <r>
    <n v="463556168"/>
    <s v="GANESH DIPAK PATOLE"/>
    <m/>
    <x v="0"/>
    <m/>
    <m/>
    <m/>
    <m/>
    <n v="4726"/>
    <n v="4726"/>
    <n v="4801"/>
    <n v="9452"/>
    <x v="0"/>
    <x v="0"/>
    <x v="0"/>
    <x v="6"/>
    <n v="66337"/>
    <n v="75"/>
    <n v="0"/>
    <n v="6290"/>
    <s v="-"/>
    <n v="4.1301489071934296E-2"/>
    <n v="3.7202537992057916E-3"/>
    <s v="FLOW"/>
    <s v="-"/>
    <s v="-"/>
    <s v="-"/>
    <m/>
    <m/>
    <m/>
    <m/>
    <m/>
    <m/>
    <s v="ANDHAL GAON"/>
    <m/>
    <m/>
    <m/>
    <n v="11091"/>
    <n v="66337"/>
    <n v="27"/>
    <n v="37"/>
    <s v="FLOW"/>
    <m/>
    <m/>
    <m/>
    <m/>
    <s v="-"/>
    <m/>
    <s v="BAJAJ PULSAR N160 DUAL CHANNEL NEW"/>
    <d v="2024-07-23T00:00:00"/>
    <n v="36"/>
    <x v="1"/>
    <x v="0"/>
    <m/>
    <m/>
    <m/>
    <m/>
    <m/>
    <m/>
    <m/>
    <m/>
    <m/>
    <m/>
    <m/>
    <m/>
    <m/>
    <m/>
    <m/>
    <m/>
    <m/>
    <m/>
    <m/>
    <m/>
    <m/>
    <m/>
    <m/>
    <m/>
    <m/>
    <m/>
    <m/>
    <m/>
    <m/>
    <m/>
    <m/>
    <m/>
    <m/>
    <m/>
    <n v="1"/>
    <m/>
    <m/>
    <m/>
    <m/>
    <m/>
    <m/>
    <m/>
    <m/>
    <m/>
    <m/>
    <m/>
    <m/>
    <m/>
    <m/>
    <m/>
    <m/>
    <m/>
    <m/>
    <m/>
    <m/>
    <m/>
    <m/>
    <m/>
    <m/>
    <m/>
    <m/>
    <m/>
    <m/>
    <m/>
    <m/>
    <m/>
    <m/>
    <m/>
    <m/>
    <m/>
    <m/>
    <m/>
    <m/>
    <m/>
    <m/>
    <m/>
    <m/>
    <m/>
    <m/>
    <m/>
    <m/>
    <m/>
    <m/>
    <m/>
    <m/>
    <m/>
    <m/>
    <m/>
    <m/>
    <m/>
    <m/>
    <m/>
    <m/>
    <m/>
    <n v="1"/>
    <n v="1"/>
    <s v="ZBHT0024"/>
    <s v="GPUs73QXhL7"/>
    <s v="Allocated"/>
    <m/>
    <m/>
    <m/>
    <m/>
    <m/>
    <m/>
    <m/>
    <m/>
    <n v="4801"/>
    <n v="9452"/>
    <x v="2"/>
  </r>
  <r>
    <n v="466597180"/>
    <s v="ANURADHA"/>
    <m/>
    <x v="0"/>
    <m/>
    <m/>
    <m/>
    <m/>
    <n v="3087"/>
    <n v="3085"/>
    <n v="3161"/>
    <n v="6172"/>
    <x v="0"/>
    <x v="0"/>
    <x v="0"/>
    <x v="16"/>
    <n v="65337"/>
    <n v="76"/>
    <n v="0"/>
    <n v="3150"/>
    <s v="-"/>
    <n v="0.2520930685151665"/>
    <n v="3.6641726710389196E-3"/>
    <s v="FLOW"/>
    <s v="-"/>
    <s v="-"/>
    <s v="-"/>
    <m/>
    <m/>
    <m/>
    <m/>
    <m/>
    <m/>
    <s v="WAGHOLI"/>
    <m/>
    <m/>
    <m/>
    <n v="6311"/>
    <n v="65337"/>
    <n v="27"/>
    <n v="37"/>
    <s v="FLOW"/>
    <m/>
    <m/>
    <m/>
    <m/>
    <s v="-"/>
    <s v="MH12YJ8908"/>
    <s v="HONDA SHINE DRUM BSVI"/>
    <d v="2025-07-29T00:00:00"/>
    <n v="36"/>
    <x v="1"/>
    <x v="0"/>
    <m/>
    <m/>
    <m/>
    <m/>
    <m/>
    <m/>
    <m/>
    <m/>
    <m/>
    <m/>
    <m/>
    <m/>
    <m/>
    <m/>
    <m/>
    <m/>
    <m/>
    <m/>
    <m/>
    <m/>
    <m/>
    <m/>
    <m/>
    <m/>
    <m/>
    <m/>
    <m/>
    <m/>
    <m/>
    <m/>
    <m/>
    <n v="1"/>
    <m/>
    <m/>
    <m/>
    <m/>
    <m/>
    <m/>
    <m/>
    <m/>
    <m/>
    <m/>
    <m/>
    <m/>
    <m/>
    <m/>
    <m/>
    <m/>
    <m/>
    <m/>
    <m/>
    <m/>
    <m/>
    <m/>
    <m/>
    <m/>
    <m/>
    <m/>
    <m/>
    <m/>
    <m/>
    <m/>
    <m/>
    <m/>
    <m/>
    <m/>
    <m/>
    <m/>
    <m/>
    <m/>
    <m/>
    <m/>
    <m/>
    <m/>
    <m/>
    <m/>
    <m/>
    <m/>
    <m/>
    <m/>
    <m/>
    <m/>
    <m/>
    <m/>
    <m/>
    <m/>
    <m/>
    <m/>
    <m/>
    <m/>
    <m/>
    <m/>
    <m/>
    <m/>
    <n v="1"/>
    <n v="1"/>
    <s v="DUWT0021"/>
    <s v="B6AdA2Rxk5c"/>
    <s v="Allocated"/>
    <m/>
    <m/>
    <m/>
    <m/>
    <m/>
    <m/>
    <m/>
    <m/>
    <n v="3161"/>
    <n v="6172"/>
    <x v="2"/>
  </r>
  <r>
    <n v="464626828"/>
    <s v="VISHAL SANJAY SATPUTE"/>
    <s v="ONLINE"/>
    <x v="3"/>
    <n v="4023"/>
    <m/>
    <m/>
    <m/>
    <n v="4023"/>
    <n v="2429"/>
    <n v="2471"/>
    <n v="2429"/>
    <x v="0"/>
    <x v="1"/>
    <x v="1"/>
    <x v="10"/>
    <n v="65067"/>
    <n v="42"/>
    <n v="0"/>
    <n v="1800"/>
    <s v="-"/>
    <n v="6.426782509618123E-2"/>
    <n v="3.649030766433864E-3"/>
    <s v="STABLE"/>
    <s v="PAID"/>
    <s v="-"/>
    <s v="-"/>
    <m/>
    <m/>
    <m/>
    <m/>
    <m/>
    <m/>
    <s v="BHAMBOLI"/>
    <m/>
    <m/>
    <m/>
    <n v="4271"/>
    <n v="65067"/>
    <n v="27"/>
    <n v="6"/>
    <s v="STABLE"/>
    <m/>
    <m/>
    <m/>
    <m/>
    <s v="-"/>
    <s v="MH14MA3136"/>
    <s v="TVS JUPITER 125 DRUM ALLOY"/>
    <d v="2024-11-09T00:00:00"/>
    <n v="36"/>
    <x v="1"/>
    <x v="0"/>
    <m/>
    <m/>
    <m/>
    <m/>
    <m/>
    <m/>
    <m/>
    <m/>
    <m/>
    <m/>
    <m/>
    <m/>
    <m/>
    <m/>
    <m/>
    <m/>
    <m/>
    <m/>
    <m/>
    <m/>
    <m/>
    <m/>
    <m/>
    <m/>
    <m/>
    <m/>
    <m/>
    <m/>
    <m/>
    <m/>
    <m/>
    <m/>
    <m/>
    <m/>
    <m/>
    <m/>
    <m/>
    <m/>
    <m/>
    <m/>
    <m/>
    <m/>
    <m/>
    <m/>
    <m/>
    <m/>
    <m/>
    <m/>
    <m/>
    <m/>
    <m/>
    <m/>
    <m/>
    <m/>
    <m/>
    <m/>
    <m/>
    <m/>
    <m/>
    <m/>
    <m/>
    <m/>
    <m/>
    <m/>
    <m/>
    <m/>
    <m/>
    <m/>
    <m/>
    <m/>
    <m/>
    <m/>
    <m/>
    <m/>
    <m/>
    <m/>
    <m/>
    <m/>
    <m/>
    <m/>
    <m/>
    <m/>
    <m/>
    <m/>
    <m/>
    <m/>
    <m/>
    <m/>
    <m/>
    <m/>
    <m/>
    <m/>
    <m/>
    <m/>
    <n v="0"/>
    <s v=""/>
    <s v="ZBHT0010"/>
    <s v="G289SlkUj7"/>
    <s v="Allocated"/>
    <m/>
    <m/>
    <m/>
    <m/>
    <m/>
    <m/>
    <m/>
    <m/>
    <n v="2471"/>
    <n v="6452"/>
    <x v="2"/>
  </r>
  <r>
    <n v="466006259"/>
    <s v="ARIF S O TAHIR KHAN"/>
    <m/>
    <x v="0"/>
    <m/>
    <m/>
    <m/>
    <m/>
    <n v="5635"/>
    <n v="5526"/>
    <n v="5644"/>
    <n v="11161"/>
    <x v="0"/>
    <x v="0"/>
    <x v="0"/>
    <x v="1"/>
    <n v="65019"/>
    <n v="118"/>
    <n v="0"/>
    <n v="4428.42"/>
    <s v="STABLE"/>
    <n v="2.6383807663287896E-2"/>
    <n v="3.6463388722818542E-3"/>
    <s v="FLOW"/>
    <s v="-"/>
    <s v="PTP"/>
    <s v="-"/>
    <m/>
    <m/>
    <m/>
    <m/>
    <s v="-"/>
    <s v="-"/>
    <s v="THERGAON"/>
    <s v="-"/>
    <s v="-"/>
    <s v="-"/>
    <n v="10072.42"/>
    <n v="65019"/>
    <n v="27"/>
    <n v="37"/>
    <s v="FLOW"/>
    <m/>
    <m/>
    <m/>
    <m/>
    <s v="REGULAR"/>
    <s v="MH14MJ7138"/>
    <s v="HONDA ACTIVA DLX 2B"/>
    <d v="2025-04-28T00:00:00"/>
    <n v="24"/>
    <x v="0"/>
    <x v="0"/>
    <m/>
    <m/>
    <m/>
    <m/>
    <m/>
    <m/>
    <m/>
    <n v="1"/>
    <m/>
    <m/>
    <m/>
    <m/>
    <m/>
    <m/>
    <m/>
    <m/>
    <m/>
    <m/>
    <m/>
    <m/>
    <m/>
    <m/>
    <m/>
    <m/>
    <m/>
    <m/>
    <m/>
    <m/>
    <m/>
    <m/>
    <m/>
    <n v="1"/>
    <m/>
    <m/>
    <m/>
    <m/>
    <m/>
    <m/>
    <m/>
    <m/>
    <m/>
    <m/>
    <m/>
    <m/>
    <m/>
    <m/>
    <m/>
    <m/>
    <m/>
    <m/>
    <m/>
    <m/>
    <m/>
    <m/>
    <m/>
    <m/>
    <m/>
    <m/>
    <m/>
    <m/>
    <m/>
    <m/>
    <m/>
    <m/>
    <m/>
    <m/>
    <m/>
    <m/>
    <m/>
    <m/>
    <m/>
    <m/>
    <m/>
    <m/>
    <m/>
    <m/>
    <m/>
    <m/>
    <m/>
    <m/>
    <m/>
    <m/>
    <m/>
    <m/>
    <m/>
    <m/>
    <m/>
    <m/>
    <m/>
    <m/>
    <m/>
    <m/>
    <m/>
    <m/>
    <n v="2"/>
    <n v="1"/>
    <s v="ZBHT0011"/>
    <s v="A2vHTD9Aqz"/>
    <s v="Allocated"/>
    <s v="No Such Person (NC_NSP)"/>
    <s v="Visit cm residence address nobody knows cm in this colony no such person "/>
    <d v="2026-06-03T00:00:00"/>
    <m/>
    <m/>
    <m/>
    <m/>
    <m/>
    <n v="5644"/>
    <n v="11161"/>
    <x v="0"/>
  </r>
  <r>
    <n v="464497060"/>
    <s v="RAMESHWAR SHESHRAO DARADE"/>
    <m/>
    <x v="0"/>
    <m/>
    <m/>
    <m/>
    <m/>
    <n v="3983"/>
    <n v="3865"/>
    <n v="3935"/>
    <n v="7848"/>
    <x v="0"/>
    <x v="0"/>
    <x v="0"/>
    <x v="7"/>
    <n v="64975"/>
    <n v="70"/>
    <n v="0"/>
    <n v="2914"/>
    <s v="15.05.26"/>
    <n v="7.135988738986937E-2"/>
    <n v="3.6438713026425121E-3"/>
    <s v="FLOW"/>
    <s v="-"/>
    <s v="PAID"/>
    <s v="-"/>
    <m/>
    <m/>
    <m/>
    <m/>
    <s v="-"/>
    <s v="-"/>
    <s v="LONAVALA"/>
    <s v="-"/>
    <s v="-"/>
    <s v="-"/>
    <n v="6849"/>
    <n v="64975"/>
    <n v="27"/>
    <n v="37"/>
    <s v="FLOW"/>
    <m/>
    <m/>
    <m/>
    <m/>
    <s v="REGULAR"/>
    <s v="MH22BF2078"/>
    <s v="HONDA SHINE DRUM BSVI"/>
    <d v="2024-10-30T00:00:00"/>
    <n v="36"/>
    <x v="0"/>
    <x v="0"/>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m/>
    <m/>
    <n v="3935"/>
    <n v="7848"/>
    <x v="0"/>
  </r>
  <r>
    <n v="466075261"/>
    <s v="RAMADAS DHONDIBA JADHAV"/>
    <s v="ONLINE"/>
    <x v="4"/>
    <n v="3323"/>
    <m/>
    <m/>
    <m/>
    <n v="3297"/>
    <n v="3126"/>
    <n v="3223"/>
    <n v="3100"/>
    <x v="0"/>
    <x v="1"/>
    <x v="1"/>
    <x v="6"/>
    <n v="64682"/>
    <n v="97"/>
    <n v="0"/>
    <n v="5381"/>
    <s v="-"/>
    <n v="4.0271084253898339E-2"/>
    <n v="3.6274395320896186E-3"/>
    <s v="STABLE"/>
    <s v="PAID"/>
    <s v="-"/>
    <s v="-"/>
    <m/>
    <m/>
    <m/>
    <m/>
    <s v="-"/>
    <s v="-"/>
    <s v="SAYAGAON"/>
    <s v="-"/>
    <s v="-"/>
    <s v="-"/>
    <n v="8604"/>
    <n v="64682"/>
    <n v="27"/>
    <n v="6"/>
    <s v="STABLE"/>
    <m/>
    <m/>
    <m/>
    <m/>
    <s v="REGULAR"/>
    <s v="MH12YM7818"/>
    <s v="PASSION PLUS I3S DRS CAST"/>
    <d v="2025-05-07T00:00:00"/>
    <n v="36"/>
    <x v="0"/>
    <x v="0"/>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m/>
    <m/>
    <n v="3223"/>
    <n v="6423"/>
    <x v="0"/>
  </r>
  <r>
    <n v="464239808"/>
    <s v="RAHUL KUMAR"/>
    <m/>
    <x v="0"/>
    <m/>
    <m/>
    <m/>
    <m/>
    <n v="4071"/>
    <n v="3933"/>
    <n v="4009"/>
    <n v="8004"/>
    <x v="0"/>
    <x v="0"/>
    <x v="0"/>
    <x v="5"/>
    <n v="64291"/>
    <n v="76"/>
    <n v="0"/>
    <n v="4210"/>
    <s v="27.05.26"/>
    <n v="3.7213799136732013E-2"/>
    <n v="3.6055118109763716E-3"/>
    <s v="FLOW"/>
    <s v="-"/>
    <s v="RTP"/>
    <s v="-"/>
    <m/>
    <m/>
    <m/>
    <m/>
    <s v="-"/>
    <s v="-"/>
    <s v="LOHEGAON"/>
    <s v="-"/>
    <s v="-"/>
    <s v="-"/>
    <n v="8219"/>
    <n v="64291"/>
    <n v="27"/>
    <n v="37"/>
    <s v="FLOW"/>
    <m/>
    <m/>
    <m/>
    <m/>
    <s v="REGULAR"/>
    <s v="MH12XG4452"/>
    <s v="TVS NTORQ 125 RACE XP"/>
    <d v="2024-10-07T00:00:00"/>
    <n v="36"/>
    <x v="0"/>
    <x v="0"/>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m/>
    <m/>
    <n v="4009"/>
    <n v="8004"/>
    <x v="0"/>
  </r>
  <r>
    <n v="464551591"/>
    <s v="SADDAM BASHA MUJAVAR"/>
    <m/>
    <x v="0"/>
    <m/>
    <m/>
    <m/>
    <m/>
    <n v="4046"/>
    <n v="1129"/>
    <n v="1131"/>
    <n v="5175"/>
    <x v="0"/>
    <x v="0"/>
    <x v="0"/>
    <x v="5"/>
    <n v="64121"/>
    <n v="2"/>
    <n v="0"/>
    <n v="2250"/>
    <s v="31.05.26"/>
    <n v="3.7115397403157419E-2"/>
    <n v="3.5959780191880033E-3"/>
    <s v="FLOW"/>
    <s v="-"/>
    <s v="PTP"/>
    <s v="-"/>
    <m/>
    <m/>
    <m/>
    <m/>
    <s v="-"/>
    <s v="-"/>
    <s v="LOHEGAON"/>
    <s v="-"/>
    <s v="-"/>
    <s v="-"/>
    <n v="3381"/>
    <n v="64121"/>
    <n v="27"/>
    <n v="37"/>
    <s v="FLOW"/>
    <m/>
    <m/>
    <m/>
    <m/>
    <s v="REGULAR"/>
    <s v="MH12XP1980"/>
    <s v="HONDA ACTIVA 125 DISC BSVI"/>
    <d v="2024-11-04T00:00:00"/>
    <n v="36"/>
    <x v="0"/>
    <x v="0"/>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m/>
    <m/>
    <n v="1131"/>
    <n v="5175"/>
    <x v="0"/>
  </r>
  <r>
    <n v="458923719"/>
    <s v="ROSHAN RAJ"/>
    <m/>
    <x v="0"/>
    <m/>
    <m/>
    <m/>
    <m/>
    <n v="3816"/>
    <n v="17992"/>
    <n v="3431"/>
    <n v="21808"/>
    <x v="5"/>
    <x v="0"/>
    <x v="0"/>
    <x v="11"/>
    <n v="63897.41"/>
    <n v="703"/>
    <n v="0"/>
    <n v="4950"/>
    <s v="-"/>
    <n v="0.48112936406351076"/>
    <n v="3.1103053108907326E-2"/>
    <s v="FLOW"/>
    <s v="-"/>
    <s v="-"/>
    <s v="-"/>
    <m/>
    <m/>
    <m/>
    <m/>
    <s v="REPO"/>
    <s v="-"/>
    <s v="SUSGAON"/>
    <s v="-"/>
    <s v="-"/>
    <s v="-"/>
    <n v="23645"/>
    <n v="63897.41"/>
    <n v="147"/>
    <n v="157"/>
    <s v="FLOW"/>
    <m/>
    <m/>
    <m/>
    <m/>
    <s v="NPA"/>
    <s v="MH12VR3982"/>
    <s v="HUNTER 350 DAPPER GREY"/>
    <d v="2023-07-10T00:00:00"/>
    <n v="48"/>
    <x v="0"/>
    <x v="0"/>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m/>
    <m/>
    <n v="3431"/>
    <n v="21808"/>
    <x v="0"/>
  </r>
  <r>
    <n v="464280420"/>
    <s v="KAPIL AJABRAO RATHOD"/>
    <s v="ONLINE"/>
    <x v="2"/>
    <n v="4103"/>
    <m/>
    <m/>
    <m/>
    <n v="3921"/>
    <n v="7823.76"/>
    <n v="4143.76"/>
    <n v="7641.76"/>
    <x v="4"/>
    <x v="1"/>
    <x v="1"/>
    <x v="12"/>
    <n v="63781"/>
    <n v="241"/>
    <n v="0"/>
    <n v="4950"/>
    <s v="30.05.26"/>
    <n v="0.16419908505111511"/>
    <n v="1.4121839402605694E-2"/>
    <s v="STABLE"/>
    <s v="PAID"/>
    <s v="PTP"/>
    <s v="-"/>
    <m/>
    <m/>
    <m/>
    <m/>
    <s v="-"/>
    <s v="-"/>
    <s v="MAAN"/>
    <s v="-"/>
    <s v="-"/>
    <s v="-"/>
    <n v="13014.76"/>
    <n v="63781"/>
    <n v="57"/>
    <n v="37"/>
    <s v="STABLE"/>
    <m/>
    <m/>
    <m/>
    <m/>
    <s v="REGULAR"/>
    <s v="MH30BX2267"/>
    <s v="HONDA UNICORN 160 BSVI"/>
    <d v="2024-10-10T00:00:00"/>
    <n v="36"/>
    <x v="0"/>
    <x v="0"/>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m/>
    <m/>
    <n v="4143.76"/>
    <n v="11744.76"/>
    <x v="0"/>
  </r>
  <r>
    <n v="459446869"/>
    <s v="VINAYAK SHIVRAM PAWAR"/>
    <m/>
    <x v="0"/>
    <m/>
    <m/>
    <m/>
    <m/>
    <n v="4361"/>
    <n v="4310"/>
    <n v="4361"/>
    <n v="8671"/>
    <x v="0"/>
    <x v="0"/>
    <x v="0"/>
    <x v="2"/>
    <n v="63314.15"/>
    <n v="51"/>
    <n v="0"/>
    <n v="5989"/>
    <s v="25.05.26"/>
    <n v="7.2136925983911207E-2"/>
    <n v="3.5507289609265627E-3"/>
    <s v="FLOW"/>
    <s v="-"/>
    <s v="PTP"/>
    <s v="-"/>
    <m/>
    <m/>
    <m/>
    <m/>
    <s v="-"/>
    <s v="-"/>
    <s v="BHOR"/>
    <s v="-"/>
    <s v="-"/>
    <s v="-"/>
    <n v="10350"/>
    <n v="63314.15"/>
    <n v="27"/>
    <n v="37"/>
    <s v="FLOW"/>
    <m/>
    <m/>
    <m/>
    <m/>
    <s v="NPA"/>
    <s v="MH12VY505"/>
    <s v="RE BULLET 350 EFI BLACK"/>
    <d v="2023-08-18T00:00:00"/>
    <n v="48"/>
    <x v="0"/>
    <x v="0"/>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m/>
    <m/>
    <n v="4361"/>
    <n v="8671"/>
    <x v="0"/>
  </r>
  <r>
    <n v="463773768"/>
    <s v="RUSHAB RAMCHANDRA SABLE"/>
    <m/>
    <x v="0"/>
    <m/>
    <m/>
    <m/>
    <m/>
    <n v="4522"/>
    <n v="4115"/>
    <n v="4190"/>
    <n v="8637"/>
    <x v="0"/>
    <x v="0"/>
    <x v="0"/>
    <x v="1"/>
    <n v="63257"/>
    <n v="75"/>
    <n v="0"/>
    <n v="2697"/>
    <s v="19.05.26"/>
    <n v="2.5668812521825967E-2"/>
    <n v="3.5475239244518258E-3"/>
    <s v="FLOW"/>
    <s v="-"/>
    <s v="PAID"/>
    <s v="-"/>
    <m/>
    <m/>
    <m/>
    <m/>
    <s v="-"/>
    <s v="-"/>
    <s v="CHINCHWAD"/>
    <s v="-"/>
    <s v="-"/>
    <s v="-"/>
    <n v="6887"/>
    <n v="63257"/>
    <n v="27"/>
    <n v="37"/>
    <s v="FLOW"/>
    <m/>
    <m/>
    <m/>
    <m/>
    <s v="NPA"/>
    <s v="MH14LV1808"/>
    <s v="PIAGGIO VESPA VXL 125"/>
    <d v="2024-08-16T00:00:00"/>
    <n v="36"/>
    <x v="0"/>
    <x v="0"/>
    <m/>
    <m/>
    <m/>
    <m/>
    <m/>
    <m/>
    <m/>
    <n v="1"/>
    <m/>
    <m/>
    <m/>
    <m/>
    <m/>
    <m/>
    <m/>
    <m/>
    <m/>
    <m/>
    <m/>
    <m/>
    <m/>
    <m/>
    <m/>
    <m/>
    <m/>
    <m/>
    <m/>
    <m/>
    <m/>
    <m/>
    <m/>
    <m/>
    <m/>
    <m/>
    <m/>
    <m/>
    <m/>
    <m/>
    <m/>
    <m/>
    <m/>
    <m/>
    <m/>
    <m/>
    <m/>
    <m/>
    <m/>
    <m/>
    <m/>
    <m/>
    <m/>
    <m/>
    <m/>
    <m/>
    <m/>
    <m/>
    <m/>
    <m/>
    <m/>
    <m/>
    <m/>
    <m/>
    <m/>
    <m/>
    <m/>
    <m/>
    <m/>
    <m/>
    <m/>
    <m/>
    <m/>
    <m/>
    <m/>
    <m/>
    <m/>
    <m/>
    <m/>
    <m/>
    <m/>
    <m/>
    <m/>
    <m/>
    <m/>
    <m/>
    <m/>
    <m/>
    <m/>
    <m/>
    <m/>
    <m/>
    <m/>
    <m/>
    <m/>
    <m/>
    <n v="1"/>
    <n v="1"/>
    <s v="ZBHT0011"/>
    <s v="G21LrC0UoS"/>
    <s v="Allocated"/>
    <s v="Left Message (LMCB)"/>
    <s v="Visit cm residence address cm is not at home lm with wife "/>
    <d v="2026-06-03T00:00:00"/>
    <m/>
    <m/>
    <m/>
    <m/>
    <m/>
    <n v="4190"/>
    <n v="8637"/>
    <x v="0"/>
  </r>
  <r>
    <n v="463265509"/>
    <s v="VIKAS NARESH JADHAV"/>
    <m/>
    <x v="0"/>
    <m/>
    <m/>
    <m/>
    <m/>
    <n v="4731"/>
    <n v="4705"/>
    <n v="4828"/>
    <n v="9436"/>
    <x v="0"/>
    <x v="0"/>
    <x v="0"/>
    <x v="13"/>
    <n v="63226"/>
    <n v="123"/>
    <n v="0"/>
    <n v="1800"/>
    <s v="27.05.26"/>
    <n v="9.6971150752900637E-2"/>
    <n v="3.5457854094786529E-3"/>
    <s v="FLOW"/>
    <s v="-"/>
    <s v="PTP"/>
    <s v="-"/>
    <m/>
    <m/>
    <m/>
    <m/>
    <s v="-"/>
    <s v="-"/>
    <s v="JAMBHUL WADI"/>
    <s v="-"/>
    <s v="-"/>
    <s v="-"/>
    <n v="6628"/>
    <n v="63226"/>
    <n v="27"/>
    <n v="37"/>
    <s v="FLOW"/>
    <m/>
    <m/>
    <m/>
    <m/>
    <s v="REGULAR"/>
    <s v="MH14LR2229"/>
    <s v="BAJAJ PULSAR NS 125 UG"/>
    <d v="2024-06-21T00:00:00"/>
    <n v="36"/>
    <x v="0"/>
    <x v="0"/>
    <m/>
    <m/>
    <m/>
    <m/>
    <m/>
    <m/>
    <m/>
    <m/>
    <m/>
    <m/>
    <m/>
    <m/>
    <m/>
    <n v="1"/>
    <m/>
    <m/>
    <m/>
    <m/>
    <m/>
    <m/>
    <m/>
    <m/>
    <m/>
    <m/>
    <m/>
    <m/>
    <m/>
    <m/>
    <m/>
    <m/>
    <m/>
    <m/>
    <m/>
    <m/>
    <n v="1"/>
    <m/>
    <m/>
    <m/>
    <m/>
    <m/>
    <m/>
    <m/>
    <m/>
    <m/>
    <m/>
    <m/>
    <m/>
    <m/>
    <m/>
    <m/>
    <m/>
    <m/>
    <m/>
    <m/>
    <m/>
    <m/>
    <m/>
    <m/>
    <m/>
    <m/>
    <m/>
    <m/>
    <m/>
    <m/>
    <m/>
    <m/>
    <m/>
    <m/>
    <m/>
    <m/>
    <m/>
    <m/>
    <m/>
    <m/>
    <m/>
    <m/>
    <m/>
    <m/>
    <m/>
    <m/>
    <m/>
    <m/>
    <m/>
    <m/>
    <m/>
    <m/>
    <m/>
    <m/>
    <m/>
    <m/>
    <m/>
    <m/>
    <m/>
    <m/>
    <n v="2"/>
    <n v="1"/>
    <s v="DUWT0027"/>
    <s v="GPnA5XxDgrK7"/>
    <s v="Allocated"/>
    <s v="Left Message (LMCB)"/>
    <s v="Visited to Customers residence address and Left massage with his Father "/>
    <d v="2026-06-05T00:00:00"/>
    <m/>
    <m/>
    <m/>
    <m/>
    <m/>
    <n v="4828"/>
    <n v="9436"/>
    <x v="0"/>
  </r>
  <r>
    <n v="464432247"/>
    <s v="ASHOK GULAB SHELAR"/>
    <m/>
    <x v="0"/>
    <m/>
    <m/>
    <m/>
    <m/>
    <n v="5821"/>
    <n v="34926"/>
    <n v="7323"/>
    <n v="40747"/>
    <x v="3"/>
    <x v="0"/>
    <x v="0"/>
    <x v="15"/>
    <n v="63198"/>
    <n v="1502"/>
    <n v="0"/>
    <n v="3599.71"/>
    <s v="FLOW"/>
    <n v="1"/>
    <n v="2.6547689041059943E-2"/>
    <s v="FLOW"/>
    <s v="-"/>
    <s v="LMCB"/>
    <s v="-"/>
    <m/>
    <m/>
    <m/>
    <m/>
    <s v="REPO"/>
    <s v="-"/>
    <s v="BHAWANI PETH"/>
    <s v="-"/>
    <s v="-"/>
    <s v="-"/>
    <n v="40027.71"/>
    <n v="63198"/>
    <n v="178"/>
    <n v="188"/>
    <s v="FLOW"/>
    <m/>
    <m/>
    <m/>
    <m/>
    <s v="NPA"/>
    <s v="MH12XR9598"/>
    <s v="ACCESS 125 BT CONNECT ED DISC"/>
    <d v="2024-10-24T00:00:00"/>
    <n v="24"/>
    <x v="0"/>
    <x v="0"/>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m/>
    <m/>
    <n v="7323"/>
    <n v="40747"/>
    <x v="0"/>
  </r>
  <r>
    <n v="465200754"/>
    <s v="SARALA MAHENDRA HIVALE"/>
    <s v="ONLINE"/>
    <x v="11"/>
    <n v="4270"/>
    <m/>
    <m/>
    <s v="CBC COLL"/>
    <n v="3616"/>
    <n v="3616"/>
    <n v="3707"/>
    <n v="2962"/>
    <x v="0"/>
    <x v="1"/>
    <x v="1"/>
    <x v="12"/>
    <n v="63099"/>
    <n v="91"/>
    <n v="450"/>
    <n v="3918.54"/>
    <s v="29.05.26"/>
    <n v="6.2356511045934301E-2"/>
    <n v="3.53866310620146E-3"/>
    <s v="STABLE"/>
    <s v="PAID"/>
    <s v="MPTP"/>
    <s v="-"/>
    <m/>
    <m/>
    <m/>
    <m/>
    <s v="-"/>
    <s v="-"/>
    <s v="PIRANGUT"/>
    <s v="-"/>
    <s v="-"/>
    <s v="-"/>
    <n v="7625.54"/>
    <n v="63099"/>
    <n v="27"/>
    <n v="37"/>
    <s v="FLOW"/>
    <m/>
    <m/>
    <m/>
    <m/>
    <s v="REGULAR"/>
    <s v="MH19EN7140"/>
    <s v="SPLENDOR PLUS I3S DRS C FI OTHERS"/>
    <d v="2025-01-13T00:00:00"/>
    <n v="36"/>
    <x v="0"/>
    <x v="0"/>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m/>
    <m/>
    <n v="3707"/>
    <n v="7232"/>
    <x v="0"/>
  </r>
  <r>
    <n v="462376506"/>
    <s v="PATIL VIKRAM ARUN"/>
    <m/>
    <x v="0"/>
    <m/>
    <m/>
    <m/>
    <m/>
    <n v="3208"/>
    <n v="2105"/>
    <n v="2148"/>
    <n v="5313"/>
    <x v="0"/>
    <x v="0"/>
    <x v="0"/>
    <x v="17"/>
    <n v="62984"/>
    <n v="43"/>
    <n v="0"/>
    <n v="6300"/>
    <s v="-"/>
    <n v="0.10572504722955609"/>
    <n v="3.5322137764622697E-3"/>
    <s v="FLOW"/>
    <s v="-"/>
    <s v="-"/>
    <s v="-"/>
    <m/>
    <m/>
    <m/>
    <m/>
    <m/>
    <m/>
    <s v="PIMPLE NILAKH"/>
    <m/>
    <m/>
    <m/>
    <n v="8448"/>
    <n v="62984"/>
    <n v="27"/>
    <n v="37"/>
    <s v="FLOW"/>
    <m/>
    <m/>
    <m/>
    <m/>
    <s v="-"/>
    <s v="MH14LM5190"/>
    <s v="ACCESS 125 BT CONNECT ED DISC"/>
    <d v="2024-03-28T00:00:00"/>
    <n v="48"/>
    <x v="1"/>
    <x v="0"/>
    <m/>
    <m/>
    <m/>
    <m/>
    <m/>
    <m/>
    <m/>
    <m/>
    <m/>
    <m/>
    <m/>
    <m/>
    <m/>
    <m/>
    <m/>
    <m/>
    <m/>
    <m/>
    <m/>
    <m/>
    <m/>
    <m/>
    <m/>
    <m/>
    <m/>
    <m/>
    <m/>
    <m/>
    <m/>
    <m/>
    <m/>
    <n v="2"/>
    <m/>
    <m/>
    <m/>
    <m/>
    <m/>
    <m/>
    <m/>
    <m/>
    <m/>
    <m/>
    <m/>
    <m/>
    <m/>
    <m/>
    <m/>
    <m/>
    <m/>
    <m/>
    <m/>
    <m/>
    <m/>
    <m/>
    <m/>
    <m/>
    <m/>
    <m/>
    <m/>
    <m/>
    <m/>
    <m/>
    <m/>
    <m/>
    <m/>
    <m/>
    <m/>
    <m/>
    <m/>
    <m/>
    <m/>
    <m/>
    <m/>
    <m/>
    <m/>
    <m/>
    <m/>
    <m/>
    <m/>
    <m/>
    <m/>
    <m/>
    <m/>
    <m/>
    <m/>
    <m/>
    <m/>
    <m/>
    <m/>
    <m/>
    <m/>
    <m/>
    <m/>
    <m/>
    <n v="2"/>
    <n v="1"/>
    <s v="ZBHT0015"/>
    <s v="BoyP6fupOg7"/>
    <s v="Allocated"/>
    <m/>
    <m/>
    <m/>
    <m/>
    <m/>
    <m/>
    <m/>
    <m/>
    <n v="2148"/>
    <n v="5313"/>
    <x v="2"/>
  </r>
  <r>
    <n v="467586191"/>
    <s v="SAHIL VISHNU KARLEKAR"/>
    <m/>
    <x v="0"/>
    <m/>
    <m/>
    <m/>
    <m/>
    <n v="4704"/>
    <n v="4704"/>
    <n v="4768"/>
    <n v="9408"/>
    <x v="0"/>
    <x v="0"/>
    <x v="0"/>
    <x v="1"/>
    <n v="62966"/>
    <n v="64"/>
    <n v="0"/>
    <n v="1349"/>
    <s v="-"/>
    <n v="2.5550728761232652E-2"/>
    <n v="3.5312043161552661E-3"/>
    <s v="FLOW"/>
    <s v="-"/>
    <s v="-"/>
    <s v="-"/>
    <m/>
    <m/>
    <m/>
    <m/>
    <m/>
    <m/>
    <s v="CHIKHALI"/>
    <m/>
    <m/>
    <m/>
    <n v="6117"/>
    <n v="62966"/>
    <n v="27"/>
    <n v="37"/>
    <s v="FLOW"/>
    <m/>
    <m/>
    <m/>
    <m/>
    <s v="-"/>
    <s v="MH14NA6814"/>
    <s v="HUNTER 350 TOKYO BLACK"/>
    <d v="2026-01-13T00:00:00"/>
    <n v="18"/>
    <x v="1"/>
    <x v="0"/>
    <m/>
    <m/>
    <m/>
    <m/>
    <m/>
    <m/>
    <m/>
    <m/>
    <m/>
    <m/>
    <m/>
    <m/>
    <m/>
    <m/>
    <m/>
    <m/>
    <m/>
    <m/>
    <m/>
    <m/>
    <m/>
    <m/>
    <m/>
    <m/>
    <m/>
    <m/>
    <m/>
    <m/>
    <m/>
    <m/>
    <m/>
    <m/>
    <m/>
    <m/>
    <m/>
    <m/>
    <m/>
    <m/>
    <m/>
    <m/>
    <m/>
    <m/>
    <m/>
    <m/>
    <m/>
    <m/>
    <m/>
    <m/>
    <m/>
    <m/>
    <m/>
    <m/>
    <m/>
    <m/>
    <m/>
    <m/>
    <m/>
    <m/>
    <m/>
    <m/>
    <m/>
    <m/>
    <m/>
    <m/>
    <m/>
    <m/>
    <m/>
    <m/>
    <m/>
    <m/>
    <m/>
    <m/>
    <m/>
    <m/>
    <m/>
    <m/>
    <m/>
    <m/>
    <m/>
    <m/>
    <m/>
    <m/>
    <m/>
    <m/>
    <m/>
    <m/>
    <m/>
    <m/>
    <m/>
    <m/>
    <m/>
    <m/>
    <m/>
    <m/>
    <n v="0"/>
    <s v=""/>
    <s v="ZBHT0011"/>
    <s v="B2ykA-2J5ybz"/>
    <s v="Allocated"/>
    <m/>
    <m/>
    <m/>
    <m/>
    <m/>
    <m/>
    <m/>
    <m/>
    <n v="4768"/>
    <n v="9408"/>
    <x v="2"/>
  </r>
  <r>
    <n v="464426955"/>
    <s v="VIKAS DNYANESH THORAT"/>
    <s v="ONLINE"/>
    <x v="7"/>
    <n v="23000"/>
    <m/>
    <m/>
    <s v="CBC COLL"/>
    <n v="3523"/>
    <n v="13305"/>
    <n v="3702"/>
    <n v="-6172"/>
    <x v="2"/>
    <x v="2"/>
    <x v="1"/>
    <x v="17"/>
    <n v="62753"/>
    <n v="966"/>
    <n v="4500"/>
    <n v="4500"/>
    <s v="-"/>
    <n v="0.60140992498404788"/>
    <n v="2.0602996889148722E-2"/>
    <s v="RB"/>
    <s v="PAID"/>
    <s v="-"/>
    <s v="-"/>
    <m/>
    <m/>
    <m/>
    <m/>
    <s v="REPO"/>
    <s v="-"/>
    <s v="PIMPARI"/>
    <s v="-"/>
    <s v="-"/>
    <s v="-"/>
    <n v="18771"/>
    <n v="62753"/>
    <n v="116"/>
    <n v="0"/>
    <s v="RB"/>
    <m/>
    <m/>
    <m/>
    <m/>
    <s v="NPA"/>
    <s v="MH14LZ0915"/>
    <s v="HONDA ACTIVA 6G H SMART"/>
    <d v="2024-10-24T00:00:00"/>
    <n v="36"/>
    <x v="0"/>
    <x v="0"/>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m/>
    <m/>
    <n v="3702"/>
    <n v="16828"/>
    <x v="0"/>
  </r>
  <r>
    <n v="456405006"/>
    <s v="SUNIL HARIBHAU NIKALJE"/>
    <m/>
    <x v="0"/>
    <m/>
    <m/>
    <m/>
    <m/>
    <n v="5277"/>
    <n v="26377"/>
    <n v="6012"/>
    <n v="31654"/>
    <x v="5"/>
    <x v="0"/>
    <x v="0"/>
    <x v="11"/>
    <n v="62600.72"/>
    <n v="743"/>
    <n v="0"/>
    <n v="6267"/>
    <s v="-"/>
    <n v="0.47136565634691452"/>
    <n v="3.0471869185555986E-2"/>
    <s v="FLOW"/>
    <s v="-"/>
    <s v="-"/>
    <s v="-"/>
    <m/>
    <m/>
    <m/>
    <m/>
    <s v="REPO"/>
    <s v="-"/>
    <s v="PASHAN"/>
    <s v="-"/>
    <s v="-"/>
    <s v="-"/>
    <n v="33387"/>
    <n v="62600.72"/>
    <n v="147"/>
    <n v="157"/>
    <s v="FLOW"/>
    <m/>
    <m/>
    <m/>
    <m/>
    <s v="NPA"/>
    <s v="MH12VJ7151"/>
    <s v="RE BULLET 350 EFI BLACK"/>
    <d v="2023-01-16T00:00:00"/>
    <n v="48"/>
    <x v="0"/>
    <x v="0"/>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m/>
    <m/>
    <n v="6012"/>
    <n v="31654"/>
    <x v="0"/>
  </r>
  <r>
    <n v="465149328"/>
    <s v="JANARDAN SITARAM CHAVAN"/>
    <m/>
    <x v="0"/>
    <m/>
    <m/>
    <m/>
    <m/>
    <n v="3579"/>
    <n v="3578"/>
    <n v="3653"/>
    <n v="7157"/>
    <x v="0"/>
    <x v="0"/>
    <x v="0"/>
    <x v="6"/>
    <n v="62455"/>
    <n v="75"/>
    <n v="0"/>
    <n v="755.99"/>
    <s v="-"/>
    <n v="3.8884551607514001E-2"/>
    <n v="3.5025468596619944E-3"/>
    <s v="FLOW"/>
    <s v="-"/>
    <s v="-"/>
    <s v="-"/>
    <m/>
    <m/>
    <m/>
    <m/>
    <s v="-"/>
    <s v="-"/>
    <s v="SHIRUR"/>
    <s v="-"/>
    <s v="-"/>
    <s v="-"/>
    <n v="4408.99"/>
    <n v="62455"/>
    <n v="27"/>
    <n v="37"/>
    <s v="FLOW"/>
    <m/>
    <m/>
    <m/>
    <m/>
    <s v="REGULAR"/>
    <m/>
    <s v="SPLENDOR PLUS FI DRK CAST"/>
    <d v="2025-01-07T00:00:00"/>
    <n v="36"/>
    <x v="0"/>
    <x v="0"/>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m/>
    <m/>
    <n v="3653"/>
    <n v="7157"/>
    <x v="0"/>
  </r>
  <r>
    <n v="467657607"/>
    <s v="NITYAGOPAL HALDER"/>
    <m/>
    <x v="0"/>
    <m/>
    <m/>
    <m/>
    <m/>
    <n v="3498"/>
    <n v="894.54"/>
    <n v="894.54"/>
    <n v="4392.54"/>
    <x v="0"/>
    <x v="0"/>
    <x v="0"/>
    <x v="12"/>
    <n v="62185.54"/>
    <n v="0"/>
    <n v="0"/>
    <n v="450"/>
    <s v="-"/>
    <n v="6.1453799773489109E-2"/>
    <n v="3.4874352388661492E-3"/>
    <s v="FLOW"/>
    <s v="-"/>
    <s v="-"/>
    <s v="-"/>
    <m/>
    <m/>
    <m/>
    <m/>
    <m/>
    <m/>
    <s v="DANGE CHOWK"/>
    <m/>
    <m/>
    <m/>
    <n v="1344.54"/>
    <n v="62185.54"/>
    <n v="27"/>
    <n v="37"/>
    <s v="FLOW"/>
    <m/>
    <m/>
    <m/>
    <m/>
    <s v="-"/>
    <s v="MH14NB2337"/>
    <s v="HF DELUXE DRS C I3S FI"/>
    <d v="2026-01-27T00:00:00"/>
    <n v="24"/>
    <x v="1"/>
    <x v="0"/>
    <m/>
    <m/>
    <m/>
    <m/>
    <m/>
    <m/>
    <m/>
    <m/>
    <m/>
    <m/>
    <m/>
    <m/>
    <m/>
    <m/>
    <m/>
    <m/>
    <m/>
    <m/>
    <m/>
    <m/>
    <m/>
    <m/>
    <m/>
    <m/>
    <m/>
    <m/>
    <m/>
    <m/>
    <m/>
    <m/>
    <m/>
    <n v="1"/>
    <m/>
    <m/>
    <m/>
    <m/>
    <m/>
    <m/>
    <m/>
    <m/>
    <m/>
    <m/>
    <m/>
    <m/>
    <m/>
    <m/>
    <m/>
    <m/>
    <m/>
    <m/>
    <m/>
    <m/>
    <m/>
    <m/>
    <m/>
    <m/>
    <m/>
    <m/>
    <m/>
    <m/>
    <m/>
    <m/>
    <m/>
    <m/>
    <m/>
    <m/>
    <m/>
    <m/>
    <m/>
    <m/>
    <m/>
    <m/>
    <m/>
    <m/>
    <m/>
    <m/>
    <m/>
    <m/>
    <m/>
    <m/>
    <m/>
    <m/>
    <m/>
    <m/>
    <m/>
    <m/>
    <m/>
    <m/>
    <m/>
    <m/>
    <m/>
    <m/>
    <m/>
    <m/>
    <n v="1"/>
    <n v="1"/>
    <s v="DUWT0030"/>
    <s v="GPfiU9vd_v1"/>
    <s v="Allocated"/>
    <m/>
    <m/>
    <m/>
    <m/>
    <m/>
    <m/>
    <m/>
    <m/>
    <n v="894.54"/>
    <n v="4392.54"/>
    <x v="2"/>
  </r>
  <r>
    <n v="464800548"/>
    <s v="SWAPNIL KAMBLE"/>
    <m/>
    <x v="0"/>
    <m/>
    <m/>
    <m/>
    <s v="BANK RB 11"/>
    <n v="3679"/>
    <n v="3574.8"/>
    <n v="3574.8"/>
    <n v="7253.8"/>
    <x v="0"/>
    <x v="2"/>
    <x v="0"/>
    <x v="5"/>
    <n v="62146"/>
    <n v="0"/>
    <n v="0"/>
    <n v="450"/>
    <s v="-"/>
    <n v="3.5972200792511358E-2"/>
    <n v="3.4852177910584311E-3"/>
    <s v="RB"/>
    <s v="PAID"/>
    <s v="-"/>
    <s v="-"/>
    <m/>
    <m/>
    <m/>
    <m/>
    <m/>
    <m/>
    <s v="YERWADA"/>
    <m/>
    <m/>
    <m/>
    <n v="4024.8"/>
    <n v="62146"/>
    <n v="27"/>
    <n v="0"/>
    <s v="RB"/>
    <m/>
    <m/>
    <m/>
    <m/>
    <s v="-"/>
    <s v="MH12XR3723"/>
    <s v="ACTIVA 6G DLX LTD ED"/>
    <d v="2024-11-28T00:00:00"/>
    <n v="36"/>
    <x v="1"/>
    <x v="0"/>
    <m/>
    <m/>
    <m/>
    <m/>
    <m/>
    <m/>
    <m/>
    <m/>
    <m/>
    <m/>
    <m/>
    <m/>
    <m/>
    <m/>
    <m/>
    <m/>
    <m/>
    <m/>
    <m/>
    <m/>
    <m/>
    <m/>
    <m/>
    <m/>
    <m/>
    <m/>
    <m/>
    <m/>
    <m/>
    <m/>
    <m/>
    <m/>
    <m/>
    <m/>
    <m/>
    <m/>
    <m/>
    <m/>
    <m/>
    <m/>
    <m/>
    <m/>
    <m/>
    <m/>
    <m/>
    <m/>
    <m/>
    <m/>
    <m/>
    <m/>
    <m/>
    <m/>
    <m/>
    <m/>
    <m/>
    <m/>
    <m/>
    <m/>
    <m/>
    <m/>
    <m/>
    <m/>
    <m/>
    <m/>
    <m/>
    <m/>
    <m/>
    <m/>
    <m/>
    <m/>
    <m/>
    <m/>
    <m/>
    <m/>
    <m/>
    <m/>
    <m/>
    <m/>
    <m/>
    <m/>
    <m/>
    <m/>
    <m/>
    <m/>
    <m/>
    <m/>
    <m/>
    <m/>
    <m/>
    <m/>
    <m/>
    <m/>
    <m/>
    <m/>
    <n v="0"/>
    <s v=""/>
    <s v="ZBHT0012"/>
    <e v="#N/A"/>
    <e v="#N/A"/>
    <m/>
    <m/>
    <m/>
    <m/>
    <m/>
    <m/>
    <m/>
    <m/>
    <n v="3574.8"/>
    <n v="7253.8"/>
    <x v="2"/>
  </r>
  <r>
    <n v="464296467"/>
    <s v="ANUSAYA SUNIL GAIKWAD"/>
    <s v="ONLINE"/>
    <x v="8"/>
    <n v="3003"/>
    <m/>
    <m/>
    <m/>
    <n v="3592"/>
    <n v="9888"/>
    <n v="3054"/>
    <n v="10477"/>
    <x v="1"/>
    <x v="1"/>
    <x v="1"/>
    <x v="1"/>
    <n v="61224"/>
    <n v="350"/>
    <n v="0"/>
    <n v="2302.58"/>
    <s v="FLOW"/>
    <n v="0.1032708160087982"/>
    <n v="1.6209131558182086E-2"/>
    <s v="STABLE"/>
    <s v="PAID"/>
    <s v="MPTP"/>
    <s v="-"/>
    <m/>
    <m/>
    <m/>
    <m/>
    <s v="REPO"/>
    <s v="-"/>
    <s v="THERGAON"/>
    <s v="-"/>
    <s v="-"/>
    <s v="-"/>
    <n v="12540.58"/>
    <n v="61224"/>
    <n v="88"/>
    <n v="67"/>
    <s v="STABLE"/>
    <m/>
    <m/>
    <m/>
    <m/>
    <s v="REGULAR"/>
    <s v="MH14LW5329"/>
    <s v="PLEASURE PLUS XTEC DRUM JUBILANT"/>
    <d v="2024-10-12T00:00:00"/>
    <n v="36"/>
    <x v="0"/>
    <x v="0"/>
    <m/>
    <n v="2"/>
    <m/>
    <m/>
    <m/>
    <m/>
    <m/>
    <m/>
    <m/>
    <m/>
    <m/>
    <m/>
    <m/>
    <m/>
    <m/>
    <m/>
    <m/>
    <m/>
    <m/>
    <m/>
    <m/>
    <m/>
    <m/>
    <m/>
    <m/>
    <m/>
    <m/>
    <m/>
    <m/>
    <m/>
    <m/>
    <m/>
    <m/>
    <m/>
    <m/>
    <m/>
    <m/>
    <m/>
    <m/>
    <m/>
    <m/>
    <m/>
    <m/>
    <m/>
    <m/>
    <m/>
    <m/>
    <m/>
    <m/>
    <m/>
    <m/>
    <m/>
    <m/>
    <m/>
    <m/>
    <m/>
    <m/>
    <m/>
    <m/>
    <m/>
    <m/>
    <m/>
    <m/>
    <m/>
    <m/>
    <m/>
    <m/>
    <m/>
    <m/>
    <m/>
    <m/>
    <m/>
    <m/>
    <m/>
    <m/>
    <m/>
    <m/>
    <m/>
    <m/>
    <m/>
    <m/>
    <m/>
    <m/>
    <m/>
    <m/>
    <m/>
    <m/>
    <m/>
    <m/>
    <m/>
    <m/>
    <m/>
    <m/>
    <m/>
    <n v="2"/>
    <n v="1"/>
    <s v="ZBHT0011"/>
    <s v="A6GuU03InJc"/>
    <s v="Allocated"/>
    <s v="No Such Person (NC_NSP)"/>
    <s v="Visit cm residence address nobody knows the in this colony no such person "/>
    <d v="2026-06-01T00:00:00"/>
    <m/>
    <m/>
    <m/>
    <m/>
    <m/>
    <n v="3054"/>
    <n v="13480"/>
    <x v="1"/>
  </r>
  <r>
    <n v="464470565"/>
    <s v="SATISH BHIMRAO MANE"/>
    <m/>
    <x v="0"/>
    <m/>
    <m/>
    <m/>
    <m/>
    <n v="3938"/>
    <n v="3925"/>
    <n v="4052"/>
    <n v="7863"/>
    <x v="0"/>
    <x v="0"/>
    <x v="0"/>
    <x v="11"/>
    <n v="61220"/>
    <n v="127"/>
    <n v="0"/>
    <n v="6063"/>
    <s v="13.05.26 23.05.26"/>
    <n v="6.2317683620958318E-2"/>
    <n v="3.4332866663759074E-3"/>
    <s v="FLOW"/>
    <s v="-"/>
    <s v="PTP"/>
    <s v="-"/>
    <m/>
    <m/>
    <m/>
    <m/>
    <s v="-"/>
    <s v="-"/>
    <s v="RANGE HIILS"/>
    <s v="-"/>
    <s v="-"/>
    <s v="-"/>
    <n v="10115"/>
    <n v="61220"/>
    <n v="27"/>
    <n v="37"/>
    <s v="FLOW"/>
    <m/>
    <m/>
    <m/>
    <m/>
    <s v="REGULAR"/>
    <s v="MH12XK5963"/>
    <s v="HONDA ACTIVA 125 SMART"/>
    <d v="2024-10-28T00:00:00"/>
    <n v="36"/>
    <x v="0"/>
    <x v="0"/>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m/>
    <m/>
    <n v="4052"/>
    <n v="7863"/>
    <x v="0"/>
  </r>
  <r>
    <n v="464416787"/>
    <s v="MUKUND GYANOBA KENDRE"/>
    <m/>
    <x v="0"/>
    <m/>
    <m/>
    <m/>
    <m/>
    <n v="2766"/>
    <n v="7622.98"/>
    <n v="2278.9799999999996"/>
    <n v="10388.98"/>
    <x v="1"/>
    <x v="0"/>
    <x v="0"/>
    <x v="6"/>
    <n v="60471"/>
    <n v="188"/>
    <n v="0"/>
    <n v="1800"/>
    <s v="FLOW"/>
    <n v="9.1580512819068274E-2"/>
    <n v="1.6009773854286372E-2"/>
    <s v="FLOW"/>
    <s v="-"/>
    <s v="NC"/>
    <s v="-"/>
    <m/>
    <m/>
    <m/>
    <m/>
    <s v="REPO"/>
    <s v="-"/>
    <s v="RANJAN GAON"/>
    <s v="-"/>
    <s v="-"/>
    <s v="-"/>
    <n v="9610.98"/>
    <n v="60471"/>
    <n v="88"/>
    <n v="98"/>
    <s v="FLOW"/>
    <m/>
    <m/>
    <m/>
    <m/>
    <s v="REGULAR"/>
    <s v="MH44AD8553"/>
    <s v="HONDA SHINE 100 OBD2"/>
    <d v="2024-10-23T00:00:00"/>
    <n v="42"/>
    <x v="0"/>
    <x v="0"/>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m/>
    <m/>
    <n v="2278.9799999999996"/>
    <n v="10388.98"/>
    <x v="1"/>
  </r>
  <r>
    <n v="466641805"/>
    <s v="SARIKA SUMIT SHINDE"/>
    <m/>
    <x v="0"/>
    <m/>
    <m/>
    <m/>
    <m/>
    <n v="4241"/>
    <n v="4150"/>
    <n v="4257"/>
    <n v="8391"/>
    <x v="0"/>
    <x v="0"/>
    <x v="0"/>
    <x v="9"/>
    <n v="60129"/>
    <n v="107"/>
    <n v="0"/>
    <n v="2250"/>
    <s v="21.05.26"/>
    <n v="2.5931128434008247E-2"/>
    <n v="3.3721021555458502E-3"/>
    <s v="FLOW"/>
    <s v="-"/>
    <s v="PTP"/>
    <s v="-"/>
    <m/>
    <m/>
    <m/>
    <m/>
    <s v="-"/>
    <s v="-"/>
    <s v="PIMPAL WANDI"/>
    <s v="-"/>
    <s v="-"/>
    <s v="-"/>
    <n v="6507"/>
    <n v="60129"/>
    <n v="27"/>
    <n v="37"/>
    <s v="FLOW"/>
    <m/>
    <m/>
    <m/>
    <m/>
    <s v="REGULAR"/>
    <s v="MH14MP9447"/>
    <s v="TVS JUPITER 110 DRUM ALLOY OBDIIA"/>
    <d v="2025-08-05T00:00:00"/>
    <n v="24"/>
    <x v="0"/>
    <x v="0"/>
    <m/>
    <m/>
    <m/>
    <m/>
    <m/>
    <m/>
    <m/>
    <m/>
    <m/>
    <m/>
    <n v="1"/>
    <m/>
    <m/>
    <m/>
    <m/>
    <m/>
    <m/>
    <m/>
    <m/>
    <m/>
    <m/>
    <m/>
    <m/>
    <m/>
    <m/>
    <m/>
    <m/>
    <m/>
    <m/>
    <m/>
    <m/>
    <m/>
    <m/>
    <m/>
    <m/>
    <m/>
    <m/>
    <m/>
    <m/>
    <m/>
    <m/>
    <m/>
    <m/>
    <m/>
    <m/>
    <m/>
    <m/>
    <m/>
    <m/>
    <m/>
    <m/>
    <m/>
    <m/>
    <m/>
    <m/>
    <m/>
    <m/>
    <m/>
    <m/>
    <m/>
    <m/>
    <m/>
    <m/>
    <m/>
    <m/>
    <m/>
    <m/>
    <m/>
    <m/>
    <m/>
    <m/>
    <m/>
    <m/>
    <m/>
    <m/>
    <m/>
    <m/>
    <m/>
    <m/>
    <m/>
    <m/>
    <m/>
    <m/>
    <m/>
    <m/>
    <m/>
    <m/>
    <m/>
    <m/>
    <m/>
    <m/>
    <m/>
    <m/>
    <m/>
    <n v="1"/>
    <n v="1"/>
    <s v="ZBHT0021"/>
    <s v="GPDsbLULbNz"/>
    <s v="Allocated"/>
    <s v="Left Message (LMCB)"/>
    <s v="Lmcb neighbour "/>
    <d v="2026-06-04T00:00:00"/>
    <m/>
    <m/>
    <m/>
    <m/>
    <m/>
    <n v="4257"/>
    <n v="8391"/>
    <x v="0"/>
  </r>
  <r>
    <n v="464751408"/>
    <s v="VAISHNVI BHALERAV"/>
    <m/>
    <x v="0"/>
    <m/>
    <m/>
    <m/>
    <s v="BANK RB 11"/>
    <n v="3706"/>
    <n v="3706"/>
    <n v="3873"/>
    <n v="7412"/>
    <x v="0"/>
    <x v="2"/>
    <x v="0"/>
    <x v="5"/>
    <n v="60067"/>
    <n v="39"/>
    <n v="0"/>
    <n v="1684"/>
    <s v="-"/>
    <n v="3.4768805474266723E-2"/>
    <n v="3.368625125599504E-3"/>
    <s v="RB"/>
    <s v="PAID"/>
    <s v="-"/>
    <s v="-"/>
    <m/>
    <m/>
    <m/>
    <m/>
    <s v="-"/>
    <s v="-"/>
    <s v="LOHEGAON"/>
    <s v="-"/>
    <s v="-"/>
    <s v="-"/>
    <n v="5429"/>
    <n v="60067"/>
    <n v="27"/>
    <n v="0"/>
    <s v="RB"/>
    <m/>
    <m/>
    <m/>
    <m/>
    <s v="REGULAR"/>
    <s v="MH14MA4494"/>
    <s v="HONDA ACTIVA 125 SMART"/>
    <d v="2024-11-22T00:00:00"/>
    <n v="36"/>
    <x v="0"/>
    <x v="0"/>
    <m/>
    <m/>
    <m/>
    <m/>
    <m/>
    <m/>
    <m/>
    <m/>
    <m/>
    <m/>
    <m/>
    <m/>
    <m/>
    <m/>
    <m/>
    <m/>
    <m/>
    <m/>
    <m/>
    <m/>
    <m/>
    <m/>
    <m/>
    <m/>
    <m/>
    <m/>
    <m/>
    <m/>
    <n v="1"/>
    <m/>
    <m/>
    <m/>
    <m/>
    <m/>
    <m/>
    <m/>
    <m/>
    <m/>
    <m/>
    <m/>
    <m/>
    <m/>
    <m/>
    <m/>
    <m/>
    <m/>
    <m/>
    <m/>
    <m/>
    <m/>
    <m/>
    <m/>
    <m/>
    <m/>
    <m/>
    <m/>
    <m/>
    <m/>
    <m/>
    <m/>
    <m/>
    <m/>
    <m/>
    <m/>
    <m/>
    <m/>
    <m/>
    <m/>
    <m/>
    <m/>
    <m/>
    <m/>
    <m/>
    <m/>
    <m/>
    <m/>
    <m/>
    <m/>
    <m/>
    <m/>
    <m/>
    <m/>
    <m/>
    <m/>
    <m/>
    <m/>
    <m/>
    <m/>
    <m/>
    <m/>
    <m/>
    <m/>
    <m/>
    <m/>
    <n v="1"/>
    <n v="1"/>
    <s v="ZBHT0012"/>
    <s v="A6GZRdnHJ1m"/>
    <s v="Allocated"/>
    <e v="#N/A"/>
    <e v="#N/A"/>
    <e v="#N/A"/>
    <m/>
    <m/>
    <m/>
    <m/>
    <m/>
    <n v="3745"/>
    <n v="7412"/>
    <x v="0"/>
  </r>
  <r>
    <n v="465315718"/>
    <s v="SMITESH ROHIDAS BHANUSGHARE"/>
    <m/>
    <x v="0"/>
    <m/>
    <m/>
    <m/>
    <m/>
    <n v="3178"/>
    <n v="6221"/>
    <n v="3299"/>
    <n v="9399"/>
    <x v="4"/>
    <x v="0"/>
    <x v="0"/>
    <x v="7"/>
    <n v="59755"/>
    <n v="256"/>
    <n v="0"/>
    <n v="4500"/>
    <s v="31.05.26"/>
    <n v="0.16264510063310056"/>
    <n v="1.3230437175690304E-2"/>
    <s v="FLOW"/>
    <s v="-"/>
    <s v="PTP"/>
    <s v="-"/>
    <m/>
    <m/>
    <m/>
    <m/>
    <s v="-"/>
    <s v="-"/>
    <s v="SHILTANAE"/>
    <s v="-"/>
    <s v="-"/>
    <s v="-"/>
    <n v="10977"/>
    <n v="59755"/>
    <n v="57"/>
    <n v="67"/>
    <s v="FLOW"/>
    <m/>
    <m/>
    <m/>
    <m/>
    <s v="NPA"/>
    <s v="MH14MD6202"/>
    <s v="SPLENDOR PLUS I3S DRSC FI"/>
    <d v="2025-01-24T00:00:00"/>
    <n v="36"/>
    <x v="0"/>
    <x v="0"/>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m/>
    <m/>
    <n v="3299"/>
    <n v="9399"/>
    <x v="0"/>
  </r>
  <r>
    <n v="463810078"/>
    <s v="MOHAMMAD MAZAR MOHAMMAD AKBAR"/>
    <m/>
    <x v="0"/>
    <m/>
    <m/>
    <m/>
    <m/>
    <n v="4217"/>
    <n v="3955"/>
    <n v="4066"/>
    <n v="8172"/>
    <x v="0"/>
    <x v="0"/>
    <x v="0"/>
    <x v="11"/>
    <n v="59694"/>
    <n v="111"/>
    <n v="0"/>
    <n v="6219.99"/>
    <s v="25.05.26"/>
    <n v="6.0764322216097448E-2"/>
    <n v="3.3477068647932606E-3"/>
    <s v="FLOW"/>
    <s v="-"/>
    <s v="PTP"/>
    <s v="-"/>
    <m/>
    <m/>
    <m/>
    <m/>
    <s v="-"/>
    <s v="-"/>
    <s v="KHADAKI"/>
    <s v="-"/>
    <s v="-"/>
    <s v="-"/>
    <n v="10285.99"/>
    <n v="59694"/>
    <n v="27"/>
    <n v="37"/>
    <s v="FLOW"/>
    <m/>
    <m/>
    <m/>
    <m/>
    <s v="REGULAR"/>
    <s v="MH12XC5761"/>
    <s v="BAJAJ FREEDOM 125 NG04 DISC LED"/>
    <d v="2024-08-19T00:00:00"/>
    <n v="36"/>
    <x v="0"/>
    <x v="0"/>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m/>
    <m/>
    <n v="4066"/>
    <n v="8172"/>
    <x v="0"/>
  </r>
  <r>
    <n v="460347439"/>
    <s v="MAHIBULLAH MOOHANIF SHAH"/>
    <s v="ONLINE"/>
    <x v="11"/>
    <n v="9003"/>
    <m/>
    <m/>
    <m/>
    <n v="8860"/>
    <n v="8606"/>
    <n v="8724"/>
    <n v="8463"/>
    <x v="0"/>
    <x v="1"/>
    <x v="1"/>
    <x v="9"/>
    <n v="59366"/>
    <n v="118"/>
    <n v="0"/>
    <n v="5365"/>
    <s v="-"/>
    <n v="2.5602078375049204E-2"/>
    <n v="3.3293122547545266E-3"/>
    <s v="STABLE"/>
    <s v="PAID"/>
    <s v="-"/>
    <s v="-"/>
    <m/>
    <m/>
    <m/>
    <m/>
    <m/>
    <m/>
    <s v="JUNNAR"/>
    <m/>
    <m/>
    <m/>
    <n v="14089"/>
    <n v="59366"/>
    <n v="27"/>
    <n v="37"/>
    <s v="FLOW"/>
    <m/>
    <m/>
    <m/>
    <m/>
    <s v="-"/>
    <s v="MH14LD8271"/>
    <s v="TVS APACHE RR 310 BSVI"/>
    <d v="2023-10-27T00:00:00"/>
    <n v="36"/>
    <x v="1"/>
    <x v="0"/>
    <m/>
    <m/>
    <m/>
    <m/>
    <m/>
    <m/>
    <m/>
    <m/>
    <m/>
    <m/>
    <m/>
    <m/>
    <m/>
    <m/>
    <m/>
    <m/>
    <m/>
    <m/>
    <m/>
    <m/>
    <m/>
    <m/>
    <m/>
    <m/>
    <m/>
    <m/>
    <m/>
    <m/>
    <m/>
    <m/>
    <m/>
    <m/>
    <m/>
    <m/>
    <n v="1"/>
    <m/>
    <m/>
    <m/>
    <m/>
    <m/>
    <m/>
    <m/>
    <m/>
    <m/>
    <m/>
    <m/>
    <m/>
    <m/>
    <m/>
    <m/>
    <m/>
    <m/>
    <m/>
    <m/>
    <m/>
    <m/>
    <m/>
    <m/>
    <m/>
    <m/>
    <m/>
    <m/>
    <m/>
    <m/>
    <m/>
    <m/>
    <m/>
    <m/>
    <m/>
    <m/>
    <m/>
    <m/>
    <m/>
    <m/>
    <m/>
    <m/>
    <m/>
    <m/>
    <m/>
    <m/>
    <m/>
    <m/>
    <m/>
    <m/>
    <m/>
    <m/>
    <m/>
    <m/>
    <m/>
    <m/>
    <m/>
    <m/>
    <m/>
    <m/>
    <n v="1"/>
    <n v="1"/>
    <s v="ZBHT0021"/>
    <s v="Bo1ham2z4DI7"/>
    <s v="Allocated"/>
    <m/>
    <m/>
    <m/>
    <m/>
    <m/>
    <m/>
    <m/>
    <m/>
    <n v="8724"/>
    <n v="17466"/>
    <x v="2"/>
  </r>
  <r>
    <n v="462002443"/>
    <s v="RAJASHREE BAPU MANE"/>
    <m/>
    <x v="0"/>
    <m/>
    <m/>
    <m/>
    <m/>
    <n v="5840"/>
    <n v="5840"/>
    <n v="6001"/>
    <n v="11680"/>
    <x v="0"/>
    <x v="0"/>
    <x v="0"/>
    <x v="12"/>
    <n v="59239"/>
    <n v="161"/>
    <n v="0"/>
    <n v="450"/>
    <s v="-"/>
    <n v="5.8541931850744099E-2"/>
    <n v="3.3221899514773337E-3"/>
    <s v="FLOW"/>
    <s v="-"/>
    <s v="-"/>
    <s v="-"/>
    <m/>
    <m/>
    <m/>
    <m/>
    <s v="-"/>
    <s v="-"/>
    <s v="JAMBE"/>
    <s v="-"/>
    <s v="-"/>
    <s v="-"/>
    <n v="6451"/>
    <n v="59239"/>
    <n v="27"/>
    <n v="37"/>
    <s v="FLOW"/>
    <m/>
    <m/>
    <m/>
    <m/>
    <s v="REGULAR"/>
    <s v="MH14LK1513"/>
    <s v="BAJAJ PULSAR RS200 ABS TWIN CHANNEL"/>
    <d v="2024-02-22T00:00:00"/>
    <n v="36"/>
    <x v="0"/>
    <x v="0"/>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m/>
    <m/>
    <n v="6001"/>
    <n v="11680"/>
    <x v="0"/>
  </r>
  <r>
    <n v="464000542"/>
    <s v="DHANANJAY SHANTARAM AKHADE"/>
    <m/>
    <x v="0"/>
    <m/>
    <m/>
    <m/>
    <m/>
    <n v="4728"/>
    <n v="18912"/>
    <n v="5167"/>
    <n v="23640"/>
    <x v="2"/>
    <x v="0"/>
    <x v="0"/>
    <x v="7"/>
    <n v="59213"/>
    <n v="439"/>
    <n v="0"/>
    <n v="5007"/>
    <s v="FLOW"/>
    <n v="0.58595346453038522"/>
    <n v="1.9440747929137463E-2"/>
    <s v="FLOW"/>
    <s v="-"/>
    <s v="BPTP"/>
    <s v="-"/>
    <m/>
    <m/>
    <m/>
    <m/>
    <s v="REPO"/>
    <s v="-"/>
    <s v="LONAVALA"/>
    <s v="-"/>
    <s v="-"/>
    <s v="-"/>
    <n v="24358"/>
    <n v="59213"/>
    <n v="116"/>
    <n v="126"/>
    <s v="FLOW"/>
    <m/>
    <m/>
    <m/>
    <m/>
    <s v="NPA"/>
    <s v="MH14LV1826"/>
    <s v="XTREME 160R 4V STD"/>
    <d v="2024-09-11T00:00:00"/>
    <n v="30"/>
    <x v="0"/>
    <x v="0"/>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m/>
    <m/>
    <n v="5167"/>
    <n v="23640"/>
    <x v="0"/>
  </r>
  <r>
    <n v="463953257"/>
    <s v="CHETAN SATABIR TUSAMAD"/>
    <s v="COLLECT"/>
    <x v="1"/>
    <n v="3960"/>
    <m/>
    <m/>
    <m/>
    <n v="3761"/>
    <n v="11240"/>
    <n v="4348"/>
    <n v="11041"/>
    <x v="1"/>
    <x v="1"/>
    <x v="1"/>
    <x v="14"/>
    <n v="59186"/>
    <n v="630"/>
    <n v="0"/>
    <n v="6300"/>
    <s v="03.05.26"/>
    <n v="0.1973927981944959"/>
    <n v="1.5669568476456373E-2"/>
    <s v="STABLE"/>
    <s v="PAID"/>
    <s v="PAID"/>
    <s v="-"/>
    <m/>
    <m/>
    <m/>
    <m/>
    <s v="REPO"/>
    <s v="-"/>
    <s v="DAPODI"/>
    <s v="-"/>
    <s v="-"/>
    <s v="-"/>
    <n v="18170"/>
    <n v="59186"/>
    <n v="88"/>
    <n v="67"/>
    <s v="STABLE"/>
    <m/>
    <m/>
    <m/>
    <m/>
    <s v="REGULAR"/>
    <s v="MH14LT9936"/>
    <s v="HONDA ACTIVA 6G H SMART"/>
    <d v="2024-09-05T00:00:00"/>
    <n v="36"/>
    <x v="0"/>
    <x v="0"/>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m/>
    <m/>
    <n v="4348"/>
    <n v="15001"/>
    <x v="1"/>
  </r>
  <r>
    <n v="464516840"/>
    <s v="RUKMINI NARSING NARAL"/>
    <m/>
    <x v="0"/>
    <m/>
    <m/>
    <m/>
    <m/>
    <n v="3458"/>
    <n v="6916"/>
    <n v="3549"/>
    <n v="10374"/>
    <x v="4"/>
    <x v="0"/>
    <x v="0"/>
    <x v="15"/>
    <n v="58758"/>
    <n v="91"/>
    <n v="0"/>
    <n v="2700"/>
    <s v="-"/>
    <n v="0.41032976803567561"/>
    <n v="1.3009690027097497E-2"/>
    <s v="FLOW"/>
    <s v="-"/>
    <s v="-"/>
    <s v="-"/>
    <m/>
    <m/>
    <m/>
    <m/>
    <s v="-"/>
    <s v="-"/>
    <s v="GHORPADI PETH"/>
    <s v="-"/>
    <s v="-"/>
    <s v="-"/>
    <n v="9707"/>
    <n v="58758"/>
    <n v="57"/>
    <n v="67"/>
    <s v="FLOW"/>
    <m/>
    <m/>
    <m/>
    <m/>
    <s v="REGULAR"/>
    <s v="MH12XK7423"/>
    <s v="HONDA ACTIVA 6G DLX BS VI"/>
    <d v="2024-10-31T00:00:00"/>
    <n v="36"/>
    <x v="0"/>
    <x v="0"/>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m/>
    <m/>
    <n v="3549"/>
    <n v="10374"/>
    <x v="0"/>
  </r>
  <r>
    <n v="465436824"/>
    <s v="ADIKA SHARAD BELHEKAR"/>
    <m/>
    <x v="0"/>
    <m/>
    <m/>
    <m/>
    <m/>
    <n v="3311"/>
    <n v="3192"/>
    <n v="3311"/>
    <n v="6503"/>
    <x v="0"/>
    <x v="0"/>
    <x v="0"/>
    <x v="9"/>
    <n v="58722"/>
    <n v="119"/>
    <n v="0"/>
    <n v="3988"/>
    <s v="-"/>
    <n v="2.5324348050056251E-2"/>
    <n v="3.293196008215061E-3"/>
    <s v="FLOW"/>
    <s v="-"/>
    <s v="-"/>
    <s v="-"/>
    <m/>
    <m/>
    <m/>
    <m/>
    <m/>
    <m/>
    <s v="BORI BK"/>
    <m/>
    <m/>
    <m/>
    <n v="7299"/>
    <n v="58722"/>
    <n v="27"/>
    <n v="37"/>
    <s v="FLOW"/>
    <m/>
    <m/>
    <m/>
    <m/>
    <s v="-"/>
    <s v="MH14MD7627"/>
    <s v="HONDA ACTIVA STD"/>
    <d v="2025-02-06T00:00:00"/>
    <n v="36"/>
    <x v="1"/>
    <x v="0"/>
    <m/>
    <m/>
    <m/>
    <m/>
    <m/>
    <m/>
    <m/>
    <m/>
    <m/>
    <m/>
    <m/>
    <m/>
    <m/>
    <m/>
    <m/>
    <m/>
    <m/>
    <m/>
    <m/>
    <m/>
    <m/>
    <m/>
    <m/>
    <m/>
    <m/>
    <m/>
    <m/>
    <m/>
    <m/>
    <m/>
    <m/>
    <m/>
    <m/>
    <m/>
    <m/>
    <m/>
    <m/>
    <m/>
    <m/>
    <m/>
    <m/>
    <m/>
    <m/>
    <m/>
    <m/>
    <m/>
    <m/>
    <m/>
    <m/>
    <m/>
    <m/>
    <m/>
    <m/>
    <m/>
    <m/>
    <m/>
    <m/>
    <m/>
    <m/>
    <m/>
    <m/>
    <m/>
    <m/>
    <m/>
    <m/>
    <m/>
    <m/>
    <m/>
    <m/>
    <m/>
    <m/>
    <m/>
    <m/>
    <m/>
    <m/>
    <m/>
    <m/>
    <m/>
    <m/>
    <m/>
    <m/>
    <m/>
    <m/>
    <m/>
    <m/>
    <m/>
    <m/>
    <m/>
    <m/>
    <m/>
    <m/>
    <m/>
    <m/>
    <m/>
    <n v="0"/>
    <s v=""/>
    <s v="ZBHT0021"/>
    <s v="A62wHCoZwm"/>
    <s v="Allocated"/>
    <m/>
    <m/>
    <m/>
    <m/>
    <m/>
    <m/>
    <m/>
    <m/>
    <n v="3311"/>
    <n v="6503"/>
    <x v="2"/>
  </r>
  <r>
    <n v="463815869"/>
    <s v="RAHUL HONAJI VADEKAR"/>
    <s v="ONLINE"/>
    <x v="1"/>
    <n v="4103"/>
    <m/>
    <m/>
    <m/>
    <n v="3797"/>
    <n v="10761"/>
    <n v="3518"/>
    <n v="10455"/>
    <x v="1"/>
    <x v="1"/>
    <x v="1"/>
    <x v="8"/>
    <n v="58688"/>
    <n v="351"/>
    <n v="0"/>
    <n v="2250"/>
    <s v="02.05.26"/>
    <n v="0.18189293179774393"/>
    <n v="1.5537722345593072E-2"/>
    <s v="STABLE"/>
    <s v="PAID"/>
    <s v="PAID"/>
    <s v="-"/>
    <m/>
    <m/>
    <m/>
    <m/>
    <s v="REPO"/>
    <s v="-"/>
    <s v="AHUPE"/>
    <s v="-"/>
    <s v="-"/>
    <s v="-"/>
    <n v="13362"/>
    <n v="58688"/>
    <n v="88"/>
    <n v="67"/>
    <s v="STABLE"/>
    <m/>
    <m/>
    <m/>
    <m/>
    <s v="REGULAR"/>
    <s v="MH14LT6037"/>
    <s v="HONDA UNICORN 160 BSVI"/>
    <d v="2024-08-20T00:00:00"/>
    <n v="36"/>
    <x v="0"/>
    <x v="0"/>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m/>
    <m/>
    <n v="3518"/>
    <n v="14558"/>
    <x v="1"/>
  </r>
  <r>
    <n v="464267897"/>
    <s v="HEMRAJ MANOHAR KALOKAR"/>
    <m/>
    <x v="0"/>
    <m/>
    <m/>
    <m/>
    <s v="BANK RB 11"/>
    <n v="2487"/>
    <n v="986"/>
    <n v="1004"/>
    <n v="3473"/>
    <x v="0"/>
    <x v="2"/>
    <x v="0"/>
    <x v="9"/>
    <n v="58547"/>
    <n v="18"/>
    <n v="0"/>
    <n v="900"/>
    <s v="-"/>
    <n v="2.5248877853047295E-2"/>
    <n v="3.2833818107858583E-3"/>
    <s v="RB"/>
    <s v="PAID"/>
    <s v="-"/>
    <s v="-"/>
    <m/>
    <m/>
    <m/>
    <m/>
    <s v="-"/>
    <s v="-"/>
    <s v="NARAYAN GAON"/>
    <s v="-"/>
    <s v="-"/>
    <s v="-"/>
    <n v="1904"/>
    <n v="58547"/>
    <n v="27"/>
    <n v="0"/>
    <s v="RB"/>
    <m/>
    <m/>
    <m/>
    <m/>
    <s v="REGULAR"/>
    <s v="MH15JZ2403"/>
    <s v="HF DELUXE DRS CS FI"/>
    <d v="2024-10-09T00:00:00"/>
    <n v="48"/>
    <x v="0"/>
    <x v="0"/>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m/>
    <m/>
    <n v="1004"/>
    <n v="3473"/>
    <x v="0"/>
  </r>
  <r>
    <n v="461248304"/>
    <s v="AMIT DILIP SALUNKE"/>
    <m/>
    <x v="0"/>
    <m/>
    <m/>
    <m/>
    <m/>
    <n v="5805"/>
    <n v="17363"/>
    <n v="6344"/>
    <n v="23168"/>
    <x v="1"/>
    <x v="0"/>
    <x v="0"/>
    <x v="1"/>
    <n v="58390"/>
    <n v="591"/>
    <n v="0"/>
    <n v="5832"/>
    <s v="FLOW"/>
    <n v="9.8490509387719305E-2"/>
    <n v="1.5458826468088526E-2"/>
    <s v="FLOW"/>
    <s v="-"/>
    <s v="MPTP"/>
    <s v="-"/>
    <m/>
    <m/>
    <m/>
    <m/>
    <s v="REPO"/>
    <s v="-"/>
    <s v="CHIKHALI"/>
    <s v="-"/>
    <s v="-"/>
    <s v="-"/>
    <n v="23786"/>
    <n v="58390"/>
    <n v="88"/>
    <n v="98"/>
    <s v="FLOW"/>
    <m/>
    <m/>
    <m/>
    <m/>
    <s v="REGULAR"/>
    <s v="MH14LG2803"/>
    <s v="BAJAJ PULSAR RS200 ABS TWIN CHANNEL"/>
    <d v="2023-12-26T00:00:00"/>
    <n v="36"/>
    <x v="0"/>
    <x v="0"/>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m/>
    <m/>
    <n v="6344"/>
    <n v="23168"/>
    <x v="1"/>
  </r>
  <r>
    <n v="464238969"/>
    <s v="SWAPNIL VASANT GAIKWAD"/>
    <m/>
    <x v="0"/>
    <m/>
    <m/>
    <m/>
    <s v="BANK STABLE 11"/>
    <n v="3345"/>
    <n v="13530"/>
    <n v="1294"/>
    <n v="16875"/>
    <x v="5"/>
    <x v="1"/>
    <x v="0"/>
    <x v="14"/>
    <n v="58261"/>
    <n v="1144"/>
    <n v="0"/>
    <n v="1350"/>
    <s v="STABLE"/>
    <n v="0.538058736608792"/>
    <n v="2.8359443319816088E-2"/>
    <s v="STABLE"/>
    <s v="PAID"/>
    <s v="PAID"/>
    <s v="-"/>
    <m/>
    <m/>
    <m/>
    <m/>
    <s v="-"/>
    <s v="-"/>
    <s v="DAPODI"/>
    <s v="-"/>
    <s v="-"/>
    <s v="-"/>
    <n v="16024"/>
    <n v="58261"/>
    <n v="147"/>
    <n v="126"/>
    <s v="STABLE"/>
    <m/>
    <m/>
    <m/>
    <m/>
    <s v="NPA"/>
    <s v="MH14LV9895"/>
    <s v="HONDA ACTIVA 6G DLX BS VI"/>
    <d v="2024-10-07T00:00:00"/>
    <n v="36"/>
    <x v="0"/>
    <x v="0"/>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m/>
    <m/>
    <n v="1294"/>
    <n v="16875"/>
    <x v="0"/>
  </r>
  <r>
    <n v="464137329"/>
    <s v="SANDESH PRAKASH TAWHARE"/>
    <s v="ONLINE"/>
    <x v="10"/>
    <n v="3162"/>
    <m/>
    <m/>
    <m/>
    <n v="3159"/>
    <n v="14952"/>
    <n v="3507"/>
    <n v="14949"/>
    <x v="5"/>
    <x v="1"/>
    <x v="1"/>
    <x v="8"/>
    <n v="58162"/>
    <n v="1191"/>
    <n v="0"/>
    <n v="5400"/>
    <s v="05.05.26"/>
    <n v="0.60397316773240994"/>
    <n v="2.8311253537823645E-2"/>
    <s v="STABLE"/>
    <s v="PAID"/>
    <s v="PAID"/>
    <s v="-"/>
    <m/>
    <m/>
    <m/>
    <m/>
    <s v="REPO"/>
    <s v="-"/>
    <s v="NIRGOOODSAR"/>
    <s v="-"/>
    <s v="-"/>
    <s v="-"/>
    <n v="21543"/>
    <n v="58162"/>
    <n v="147"/>
    <n v="126"/>
    <s v="STABLE"/>
    <m/>
    <m/>
    <m/>
    <m/>
    <s v="NPA"/>
    <s v="MH14LW8931"/>
    <s v="SPLENDOR PLUS I3S DRS C FI OTHERS"/>
    <d v="2024-09-28T00:00:00"/>
    <n v="36"/>
    <x v="0"/>
    <x v="0"/>
    <m/>
    <m/>
    <m/>
    <m/>
    <m/>
    <m/>
    <m/>
    <m/>
    <m/>
    <m/>
    <n v="1"/>
    <m/>
    <m/>
    <m/>
    <m/>
    <m/>
    <m/>
    <m/>
    <m/>
    <m/>
    <m/>
    <m/>
    <m/>
    <m/>
    <m/>
    <m/>
    <m/>
    <m/>
    <m/>
    <m/>
    <m/>
    <m/>
    <m/>
    <m/>
    <m/>
    <m/>
    <m/>
    <m/>
    <m/>
    <m/>
    <m/>
    <m/>
    <m/>
    <m/>
    <m/>
    <m/>
    <m/>
    <m/>
    <m/>
    <m/>
    <m/>
    <m/>
    <m/>
    <m/>
    <m/>
    <m/>
    <m/>
    <m/>
    <m/>
    <m/>
    <m/>
    <m/>
    <m/>
    <m/>
    <m/>
    <m/>
    <m/>
    <m/>
    <m/>
    <m/>
    <m/>
    <m/>
    <m/>
    <m/>
    <m/>
    <m/>
    <m/>
    <m/>
    <m/>
    <m/>
    <m/>
    <m/>
    <m/>
    <m/>
    <m/>
    <m/>
    <m/>
    <m/>
    <m/>
    <m/>
    <m/>
    <m/>
    <m/>
    <m/>
    <n v="1"/>
    <n v="1"/>
    <s v="DUWT0029"/>
    <s v="B6w_Dnbl-7"/>
    <s v="Allocated"/>
    <e v="#N/A"/>
    <e v="#N/A"/>
    <e v="#N/A"/>
    <m/>
    <m/>
    <m/>
    <m/>
    <m/>
    <n v="3507"/>
    <n v="18111"/>
    <x v="0"/>
  </r>
  <r>
    <n v="456991270"/>
    <s v="SHIVDAS DILIP CHAVAN"/>
    <m/>
    <x v="0"/>
    <m/>
    <m/>
    <m/>
    <m/>
    <n v="5378"/>
    <n v="8538"/>
    <n v="3397"/>
    <n v="13916"/>
    <x v="4"/>
    <x v="0"/>
    <x v="0"/>
    <x v="2"/>
    <n v="58109"/>
    <n v="237"/>
    <n v="0"/>
    <n v="6300"/>
    <s v="STABLE"/>
    <n v="0.26809678686630706"/>
    <n v="1.2865994039698568E-2"/>
    <s v="FLOW"/>
    <s v="-"/>
    <s v="PAID"/>
    <s v="-"/>
    <m/>
    <m/>
    <m/>
    <m/>
    <s v="-"/>
    <s v="-"/>
    <s v="BHOR"/>
    <s v="-"/>
    <s v="-"/>
    <s v="-"/>
    <n v="15075"/>
    <n v="58109"/>
    <n v="57"/>
    <n v="67"/>
    <s v="FLOW"/>
    <m/>
    <m/>
    <m/>
    <m/>
    <s v="NPA"/>
    <s v="MH12VE8225"/>
    <s v="CLASSIC 350 CHROME RED"/>
    <d v="2023-02-24T00:00:00"/>
    <n v="48"/>
    <x v="0"/>
    <x v="0"/>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m/>
    <m/>
    <n v="3397"/>
    <n v="13916"/>
    <x v="0"/>
  </r>
  <r>
    <n v="464989124"/>
    <s v="SAGAR BHARAT GAIKAWAD"/>
    <m/>
    <x v="0"/>
    <m/>
    <m/>
    <m/>
    <m/>
    <n v="3106"/>
    <n v="11947"/>
    <n v="3190"/>
    <n v="15053"/>
    <x v="2"/>
    <x v="0"/>
    <x v="0"/>
    <x v="3"/>
    <n v="57998"/>
    <n v="561"/>
    <n v="0"/>
    <n v="2700"/>
    <s v="18.05.26"/>
    <n v="0.68797077209589219"/>
    <n v="1.9041840447099702E-2"/>
    <s v="FLOW"/>
    <s v="-"/>
    <s v="NC"/>
    <s v="-"/>
    <m/>
    <m/>
    <m/>
    <m/>
    <s v="REPO"/>
    <s v="-"/>
    <s v="CHAKAN"/>
    <s v="-"/>
    <s v="-"/>
    <s v="-"/>
    <n v="15208"/>
    <n v="57998"/>
    <n v="116"/>
    <n v="126"/>
    <s v="FLOW"/>
    <m/>
    <m/>
    <m/>
    <m/>
    <s v="NPA"/>
    <s v="MH14MB2217"/>
    <s v="SPLENDOR PLUS I3S BS6 FI DRUM SELF"/>
    <d v="2024-12-19T00:00:00"/>
    <n v="36"/>
    <x v="0"/>
    <x v="0"/>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m/>
    <m/>
    <n v="3190"/>
    <n v="15053"/>
    <x v="0"/>
  </r>
  <r>
    <n v="466451006"/>
    <s v="ARBAJ SULTAN PATHAN"/>
    <s v="ONLINE"/>
    <x v="1"/>
    <n v="2853"/>
    <m/>
    <m/>
    <s v="BANK RB 05"/>
    <n v="2734"/>
    <n v="2125"/>
    <n v="2181"/>
    <n v="2006"/>
    <x v="0"/>
    <x v="2"/>
    <x v="1"/>
    <x v="9"/>
    <n v="57755"/>
    <n v="56"/>
    <n v="0"/>
    <n v="4050"/>
    <s v="15.05.26"/>
    <n v="2.4907321304298197E-2"/>
    <n v="3.2389655572776957E-3"/>
    <s v="RB"/>
    <s v="PAID"/>
    <s v="PTP"/>
    <s v="-"/>
    <m/>
    <m/>
    <m/>
    <m/>
    <s v="-"/>
    <s v="-"/>
    <s v="JUNNAR"/>
    <s v="-"/>
    <s v="-"/>
    <s v="-"/>
    <n v="6231"/>
    <n v="57755"/>
    <n v="27"/>
    <n v="6"/>
    <s v="STABLE"/>
    <m/>
    <m/>
    <m/>
    <m/>
    <s v="REGULAR"/>
    <s v="MH14MN8570"/>
    <s v="TVS XL 100 COM ITS"/>
    <d v="2025-07-03T00:00:00"/>
    <n v="36"/>
    <x v="0"/>
    <x v="0"/>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m/>
    <m/>
    <n v="2181"/>
    <n v="4859"/>
    <x v="0"/>
  </r>
  <r>
    <n v="464318531"/>
    <s v="PRASHANT DATTU SURWASE"/>
    <m/>
    <x v="0"/>
    <m/>
    <m/>
    <m/>
    <m/>
    <n v="3508"/>
    <n v="10413"/>
    <n v="3975"/>
    <n v="13921"/>
    <x v="1"/>
    <x v="0"/>
    <x v="0"/>
    <x v="14"/>
    <n v="57587"/>
    <n v="578"/>
    <n v="0"/>
    <n v="3600"/>
    <s v="09.05.26"/>
    <n v="0.19205993088950826"/>
    <n v="1.5246231200853127E-2"/>
    <s v="FLOW"/>
    <s v="-"/>
    <s v="NC"/>
    <s v="-"/>
    <m/>
    <m/>
    <m/>
    <m/>
    <s v="REPO"/>
    <s v="-"/>
    <s v="DAPODI"/>
    <s v="-"/>
    <s v="-"/>
    <s v="-"/>
    <n v="14591"/>
    <n v="57587"/>
    <n v="88"/>
    <n v="98"/>
    <s v="FLOW"/>
    <m/>
    <m/>
    <m/>
    <m/>
    <s v="NPA"/>
    <s v="MH14LW5956"/>
    <s v="HONDA ACTIVA 125 SMART"/>
    <d v="2024-10-14T00:00:00"/>
    <n v="36"/>
    <x v="0"/>
    <x v="0"/>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m/>
    <m/>
    <n v="3975"/>
    <n v="13921"/>
    <x v="0"/>
  </r>
  <r>
    <n v="460419172"/>
    <s v="PRADEEP ARJUN PHALKE"/>
    <m/>
    <x v="0"/>
    <m/>
    <m/>
    <m/>
    <m/>
    <n v="3435"/>
    <n v="4147.99"/>
    <n v="921.98999999999978"/>
    <n v="7582.99"/>
    <x v="4"/>
    <x v="0"/>
    <x v="0"/>
    <x v="1"/>
    <n v="57586.99"/>
    <n v="209"/>
    <n v="0"/>
    <n v="6300"/>
    <s v="30.05.26"/>
    <n v="0.10209403705088574"/>
    <n v="1.2750415083793921E-2"/>
    <s v="FLOW"/>
    <s v="-"/>
    <s v="PTP"/>
    <s v="-"/>
    <m/>
    <m/>
    <m/>
    <m/>
    <s v="-"/>
    <s v="-"/>
    <s v="CHINCHWAD"/>
    <s v="-"/>
    <s v="-"/>
    <s v="-"/>
    <n v="10656.99"/>
    <n v="57586.99"/>
    <n v="57"/>
    <n v="67"/>
    <s v="FLOW"/>
    <m/>
    <m/>
    <m/>
    <m/>
    <s v="REGULAR"/>
    <s v="MH14LD8053"/>
    <s v="SUZUKI BURGMAN STREET"/>
    <d v="2023-11-01T00:00:00"/>
    <n v="48"/>
    <x v="0"/>
    <x v="0"/>
    <m/>
    <m/>
    <m/>
    <m/>
    <m/>
    <m/>
    <m/>
    <m/>
    <m/>
    <m/>
    <n v="1"/>
    <m/>
    <m/>
    <m/>
    <m/>
    <m/>
    <m/>
    <m/>
    <m/>
    <m/>
    <m/>
    <m/>
    <m/>
    <m/>
    <m/>
    <m/>
    <m/>
    <m/>
    <m/>
    <m/>
    <m/>
    <m/>
    <m/>
    <m/>
    <m/>
    <m/>
    <m/>
    <m/>
    <m/>
    <m/>
    <m/>
    <m/>
    <m/>
    <m/>
    <m/>
    <m/>
    <m/>
    <m/>
    <m/>
    <m/>
    <m/>
    <m/>
    <m/>
    <m/>
    <m/>
    <m/>
    <m/>
    <m/>
    <m/>
    <m/>
    <m/>
    <m/>
    <m/>
    <m/>
    <m/>
    <m/>
    <m/>
    <m/>
    <m/>
    <m/>
    <m/>
    <m/>
    <m/>
    <m/>
    <m/>
    <m/>
    <m/>
    <m/>
    <m/>
    <m/>
    <m/>
    <m/>
    <m/>
    <m/>
    <m/>
    <m/>
    <m/>
    <m/>
    <m/>
    <m/>
    <m/>
    <m/>
    <m/>
    <m/>
    <n v="1"/>
    <n v="1"/>
    <s v="ZBHT0011"/>
    <s v="G6wAKtHm_NJc"/>
    <s v="Allocated"/>
    <s v="Shifted (NC_SFTD)"/>
    <s v="Visit cm residence address cm shifted for a long time confirm with neighbour"/>
    <d v="2026-06-04T00:00:00"/>
    <m/>
    <m/>
    <m/>
    <m/>
    <m/>
    <n v="921.98999999999978"/>
    <n v="7582.99"/>
    <x v="0"/>
  </r>
  <r>
    <n v="464693708"/>
    <s v="ARCHANA DINESH PAWALE"/>
    <m/>
    <x v="0"/>
    <m/>
    <m/>
    <m/>
    <m/>
    <n v="3546"/>
    <n v="3471"/>
    <n v="3508"/>
    <n v="7017"/>
    <x v="0"/>
    <x v="0"/>
    <x v="0"/>
    <x v="7"/>
    <n v="57341"/>
    <n v="37"/>
    <n v="0"/>
    <n v="2690"/>
    <s v="-"/>
    <n v="6.2975718396652544E-2"/>
    <n v="3.2157479702166107E-3"/>
    <s v="FLOW"/>
    <s v="-"/>
    <s v="-"/>
    <s v="-"/>
    <m/>
    <m/>
    <m/>
    <m/>
    <s v="-"/>
    <s v="-"/>
    <s v="MAVAL"/>
    <s v="-"/>
    <s v="-"/>
    <s v="-"/>
    <n v="6198"/>
    <n v="57341"/>
    <n v="27"/>
    <n v="37"/>
    <s v="FLOW"/>
    <m/>
    <m/>
    <m/>
    <m/>
    <s v="REGULAR"/>
    <s v="MH14MA9847"/>
    <s v="HONDA DIO DLX BS VI"/>
    <d v="2024-11-16T00:00:00"/>
    <n v="36"/>
    <x v="0"/>
    <x v="0"/>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m/>
    <m/>
    <n v="3508"/>
    <n v="7017"/>
    <x v="0"/>
  </r>
  <r>
    <n v="462088489"/>
    <s v="SONU YADAV"/>
    <m/>
    <x v="0"/>
    <m/>
    <m/>
    <m/>
    <m/>
    <n v="4080"/>
    <n v="24479"/>
    <n v="5092"/>
    <n v="28559"/>
    <x v="3"/>
    <x v="0"/>
    <x v="0"/>
    <x v="3"/>
    <n v="56988"/>
    <n v="1013"/>
    <n v="0"/>
    <n v="5063"/>
    <s v="FLOW"/>
    <n v="0.33728884823209221"/>
    <n v="2.393904400569518E-2"/>
    <s v="FLOW"/>
    <s v="-"/>
    <s v="NC"/>
    <s v="-"/>
    <m/>
    <m/>
    <m/>
    <m/>
    <s v="REPO"/>
    <s v="-"/>
    <s v="CHAKAN"/>
    <s v="-"/>
    <s v="-"/>
    <s v="-"/>
    <n v="30555"/>
    <n v="56988"/>
    <n v="178"/>
    <n v="188"/>
    <s v="FLOW"/>
    <m/>
    <m/>
    <m/>
    <m/>
    <s v="NPA"/>
    <s v="MH14LK6307"/>
    <s v="JUPITER ZX DISC SXC"/>
    <d v="2024-03-01T00:00:00"/>
    <n v="36"/>
    <x v="0"/>
    <x v="0"/>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m/>
    <m/>
    <n v="5092"/>
    <n v="28559"/>
    <x v="0"/>
  </r>
  <r>
    <n v="465639719"/>
    <s v="BHUSHAN UTTAM PATIL"/>
    <m/>
    <x v="0"/>
    <m/>
    <m/>
    <m/>
    <m/>
    <n v="5665"/>
    <n v="5523"/>
    <n v="5679"/>
    <n v="11188"/>
    <x v="0"/>
    <x v="0"/>
    <x v="0"/>
    <x v="12"/>
    <n v="56984"/>
    <n v="156"/>
    <n v="0"/>
    <n v="2700"/>
    <s v="31.05.26"/>
    <n v="5.631346654370941E-2"/>
    <n v="3.1957270074610372E-3"/>
    <s v="FLOW"/>
    <s v="-"/>
    <s v="MPTP"/>
    <s v="-"/>
    <m/>
    <m/>
    <m/>
    <m/>
    <s v="-"/>
    <s v="-"/>
    <s v="HINJEWADI"/>
    <s v="-"/>
    <s v="-"/>
    <s v="-"/>
    <n v="8379"/>
    <n v="56984"/>
    <n v="27"/>
    <n v="37"/>
    <s v="FLOW"/>
    <m/>
    <m/>
    <m/>
    <m/>
    <s v="REGULAR"/>
    <s v="MH19EQ1030"/>
    <s v="HUNTER 350 REBEL RED"/>
    <d v="2025-03-05T00:00:00"/>
    <n v="24"/>
    <x v="0"/>
    <x v="0"/>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m/>
    <m/>
    <n v="5679"/>
    <n v="11188"/>
    <x v="0"/>
  </r>
  <r>
    <n v="463427115"/>
    <s v="RAVINDRA SHANKAR MORE"/>
    <m/>
    <x v="0"/>
    <m/>
    <m/>
    <m/>
    <m/>
    <n v="3578"/>
    <n v="17821"/>
    <n v="4262"/>
    <n v="21399"/>
    <x v="5"/>
    <x v="0"/>
    <x v="0"/>
    <x v="6"/>
    <n v="56961"/>
    <n v="753"/>
    <n v="0"/>
    <n v="0"/>
    <s v="-"/>
    <n v="0.16559476752978519"/>
    <n v="2.7726648202743589E-2"/>
    <s v="FLOW"/>
    <s v="-"/>
    <s v="-"/>
    <s v="-"/>
    <m/>
    <m/>
    <m/>
    <m/>
    <s v="-"/>
    <s v="-"/>
    <s v="ALEGAON PAGA"/>
    <s v="-"/>
    <s v="-"/>
    <s v="-"/>
    <n v="18574"/>
    <n v="56961"/>
    <n v="147"/>
    <n v="157"/>
    <s v="FLOW"/>
    <m/>
    <m/>
    <m/>
    <m/>
    <s v="NPA"/>
    <m/>
    <s v="SPLENDOR PLUS I3S XTEC"/>
    <d v="2024-07-08T00:00:00"/>
    <n v="36"/>
    <x v="0"/>
    <x v="0"/>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m/>
    <m/>
    <n v="4262"/>
    <n v="21399"/>
    <x v="0"/>
  </r>
  <r>
    <n v="462670479"/>
    <s v="SWATI AMOL KSHIRSAGAR"/>
    <m/>
    <x v="0"/>
    <m/>
    <m/>
    <m/>
    <m/>
    <n v="2788"/>
    <n v="2389"/>
    <n v="2461"/>
    <n v="5177"/>
    <x v="0"/>
    <x v="0"/>
    <x v="0"/>
    <x v="17"/>
    <n v="56762"/>
    <n v="72"/>
    <n v="0"/>
    <n v="3150"/>
    <s v="30.05.26"/>
    <n v="9.5280787673759415E-2"/>
    <n v="3.1832769970079919E-3"/>
    <s v="FLOW"/>
    <s v="-"/>
    <s v="MPTP"/>
    <s v="-"/>
    <m/>
    <m/>
    <m/>
    <m/>
    <s v="-"/>
    <s v="-"/>
    <s v="PIMPLE GURAV"/>
    <s v="-"/>
    <s v="-"/>
    <s v="-"/>
    <n v="5611"/>
    <n v="56762"/>
    <n v="27"/>
    <n v="37"/>
    <s v="FLOW"/>
    <m/>
    <m/>
    <m/>
    <m/>
    <s v="REGULAR"/>
    <s v="MH14LN2956"/>
    <s v="HONDA SP 125 DISC LTD ED"/>
    <d v="2024-04-23T00:00:00"/>
    <n v="48"/>
    <x v="0"/>
    <x v="0"/>
    <m/>
    <m/>
    <m/>
    <m/>
    <m/>
    <m/>
    <m/>
    <m/>
    <m/>
    <m/>
    <n v="1"/>
    <m/>
    <m/>
    <n v="1"/>
    <m/>
    <m/>
    <m/>
    <m/>
    <m/>
    <m/>
    <m/>
    <m/>
    <m/>
    <m/>
    <m/>
    <m/>
    <m/>
    <m/>
    <m/>
    <m/>
    <m/>
    <n v="1"/>
    <m/>
    <m/>
    <m/>
    <m/>
    <m/>
    <m/>
    <m/>
    <m/>
    <m/>
    <m/>
    <m/>
    <m/>
    <m/>
    <m/>
    <m/>
    <m/>
    <m/>
    <m/>
    <m/>
    <m/>
    <m/>
    <m/>
    <m/>
    <m/>
    <m/>
    <m/>
    <m/>
    <m/>
    <m/>
    <m/>
    <m/>
    <m/>
    <m/>
    <m/>
    <m/>
    <m/>
    <m/>
    <m/>
    <m/>
    <m/>
    <m/>
    <m/>
    <m/>
    <m/>
    <m/>
    <m/>
    <m/>
    <m/>
    <m/>
    <m/>
    <m/>
    <m/>
    <m/>
    <m/>
    <m/>
    <m/>
    <m/>
    <m/>
    <m/>
    <m/>
    <m/>
    <m/>
    <n v="3"/>
    <n v="1"/>
    <s v="ZBHT0015"/>
    <s v="ko8gJ8ZL1Ec"/>
    <s v="Allocated"/>
    <s v="Shifted (NC_SFTD)"/>
    <s v="Visited at customer residence address. Customer is shiffted other place long time. Vehicle with him."/>
    <d v="2026-06-05T00:00:00"/>
    <m/>
    <m/>
    <m/>
    <m/>
    <m/>
    <n v="2461"/>
    <n v="5177"/>
    <x v="0"/>
  </r>
  <r>
    <n v="464856605"/>
    <s v="NADE RAJU NAMDEV"/>
    <m/>
    <x v="0"/>
    <m/>
    <m/>
    <m/>
    <m/>
    <n v="4997"/>
    <n v="29874"/>
    <n v="6793"/>
    <n v="34871"/>
    <x v="3"/>
    <x v="0"/>
    <x v="0"/>
    <x v="14"/>
    <n v="56709"/>
    <n v="1904"/>
    <n v="0"/>
    <n v="5850"/>
    <s v="-"/>
    <n v="0.3923249346228882"/>
    <n v="2.3821844011352705E-2"/>
    <s v="FLOW"/>
    <s v="-"/>
    <s v="-"/>
    <s v="-"/>
    <m/>
    <m/>
    <m/>
    <m/>
    <s v="REPO"/>
    <s v="-"/>
    <s v="CME"/>
    <s v="-"/>
    <s v="-"/>
    <s v="-"/>
    <n v="37628"/>
    <n v="56709"/>
    <n v="178"/>
    <n v="188"/>
    <s v="FLOW"/>
    <m/>
    <m/>
    <m/>
    <m/>
    <s v="NPA"/>
    <s v="MH14MA7792"/>
    <s v="PLEASURE PLUS XTEC DRS JUBILNT YELO"/>
    <d v="2024-12-04T00:00:00"/>
    <n v="24"/>
    <x v="0"/>
    <x v="0"/>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m/>
    <m/>
    <n v="6793"/>
    <n v="34871"/>
    <x v="0"/>
  </r>
  <r>
    <n v="464434332"/>
    <s v="SUJATA ANIL SUKHADEVE"/>
    <s v="ONLINE"/>
    <x v="7"/>
    <n v="5003"/>
    <m/>
    <m/>
    <m/>
    <n v="4856"/>
    <n v="4856"/>
    <n v="4869"/>
    <n v="4709"/>
    <x v="0"/>
    <x v="1"/>
    <x v="1"/>
    <x v="6"/>
    <n v="56693"/>
    <n v="13"/>
    <n v="0"/>
    <n v="1406.58"/>
    <s v="-"/>
    <n v="3.5297124077892747E-2"/>
    <n v="3.1794073991644775E-3"/>
    <s v="STABLE"/>
    <s v="PAID"/>
    <s v="-"/>
    <s v="-"/>
    <m/>
    <m/>
    <m/>
    <m/>
    <s v="-"/>
    <s v="-"/>
    <s v="KAREGAON"/>
    <s v="-"/>
    <s v="-"/>
    <s v="-"/>
    <n v="6275.58"/>
    <n v="56693"/>
    <n v="27"/>
    <n v="6"/>
    <s v="STABLE"/>
    <m/>
    <m/>
    <m/>
    <m/>
    <s v="REGULAR"/>
    <s v="MH12XK7484"/>
    <s v="ACTIVA 125 DISC BSVI"/>
    <d v="2024-10-24T00:00:00"/>
    <n v="30"/>
    <x v="0"/>
    <x v="0"/>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m/>
    <m/>
    <n v="4869"/>
    <n v="9712"/>
    <x v="0"/>
  </r>
  <r>
    <n v="455993579"/>
    <s v="NITIKESH SAMBHAJI SHINDE"/>
    <m/>
    <x v="0"/>
    <m/>
    <m/>
    <m/>
    <m/>
    <n v="7519"/>
    <n v="7519"/>
    <n v="7557"/>
    <n v="15038"/>
    <x v="0"/>
    <x v="0"/>
    <x v="0"/>
    <x v="7"/>
    <n v="56543.15"/>
    <n v="38"/>
    <n v="0"/>
    <n v="2429"/>
    <s v="-"/>
    <n v="6.209946620497872E-2"/>
    <n v="3.1710036421086717E-3"/>
    <s v="FLOW"/>
    <s v="-"/>
    <s v="-"/>
    <s v="-"/>
    <m/>
    <m/>
    <m/>
    <m/>
    <s v="-"/>
    <s v="-"/>
    <s v="VADGAON MAVAL"/>
    <s v="-"/>
    <s v="-"/>
    <s v="-"/>
    <n v="9986"/>
    <n v="56543.15"/>
    <n v="27"/>
    <n v="37"/>
    <s v="FLOW"/>
    <m/>
    <m/>
    <m/>
    <m/>
    <s v="NPA"/>
    <s v="MH14KM5379"/>
    <s v="RE CLASSIC 350 EFI STEALTH BLACK"/>
    <d v="2022-12-14T00:00:00"/>
    <n v="48"/>
    <x v="0"/>
    <x v="0"/>
    <m/>
    <m/>
    <m/>
    <m/>
    <m/>
    <m/>
    <m/>
    <m/>
    <m/>
    <m/>
    <m/>
    <m/>
    <m/>
    <m/>
    <m/>
    <m/>
    <m/>
    <m/>
    <m/>
    <m/>
    <m/>
    <m/>
    <m/>
    <m/>
    <m/>
    <m/>
    <m/>
    <m/>
    <m/>
    <m/>
    <m/>
    <m/>
    <m/>
    <m/>
    <m/>
    <m/>
    <m/>
    <m/>
    <m/>
    <m/>
    <m/>
    <m/>
    <m/>
    <m/>
    <m/>
    <m/>
    <m/>
    <m/>
    <m/>
    <m/>
    <m/>
    <m/>
    <m/>
    <m/>
    <m/>
    <m/>
    <m/>
    <m/>
    <m/>
    <m/>
    <m/>
    <m/>
    <m/>
    <m/>
    <m/>
    <m/>
    <m/>
    <m/>
    <m/>
    <m/>
    <m/>
    <m/>
    <m/>
    <m/>
    <m/>
    <m/>
    <m/>
    <m/>
    <m/>
    <m/>
    <m/>
    <m/>
    <m/>
    <m/>
    <m/>
    <m/>
    <m/>
    <m/>
    <m/>
    <m/>
    <m/>
    <m/>
    <m/>
    <m/>
    <n v="0"/>
    <s v=""/>
    <s v="DUWT0027"/>
    <s v="k6kKDfp8_Wc"/>
    <s v="Allocated"/>
    <e v="#N/A"/>
    <e v="#N/A"/>
    <e v="#N/A"/>
    <m/>
    <m/>
    <m/>
    <m/>
    <m/>
    <n v="7557"/>
    <n v="15038"/>
    <x v="0"/>
  </r>
  <r>
    <n v="464400538"/>
    <s v="SAGAR DATTATRAY JADHAV"/>
    <m/>
    <x v="0"/>
    <m/>
    <m/>
    <m/>
    <s v="BANK RB 11"/>
    <n v="3361"/>
    <n v="4867"/>
    <n v="1737"/>
    <n v="8228"/>
    <x v="4"/>
    <x v="2"/>
    <x v="0"/>
    <x v="6"/>
    <n v="56334"/>
    <n v="231"/>
    <n v="0"/>
    <n v="4293.63"/>
    <s v="26.05.26"/>
    <n v="6.3011280858137272E-2"/>
    <n v="1.2472988835333237E-2"/>
    <s v="RB"/>
    <s v="PAID"/>
    <s v="PTP"/>
    <s v="-"/>
    <m/>
    <m/>
    <m/>
    <m/>
    <s v="-"/>
    <s v="-"/>
    <s v="SHIRUR"/>
    <s v="-"/>
    <s v="-"/>
    <s v="-"/>
    <n v="9391.6299999999992"/>
    <n v="56334"/>
    <n v="57"/>
    <n v="6"/>
    <s v="STABLE"/>
    <m/>
    <m/>
    <m/>
    <m/>
    <s v="REGULAR"/>
    <s v="MH12XP8883"/>
    <s v="SPLENDOR PLUS BS6 I3S DRS CAST FI"/>
    <d v="2024-10-22T00:00:00"/>
    <n v="36"/>
    <x v="0"/>
    <x v="0"/>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m/>
    <m/>
    <n v="1737"/>
    <n v="8228"/>
    <x v="0"/>
  </r>
  <r>
    <n v="466558846"/>
    <s v="SHARVAN KUMAR"/>
    <m/>
    <x v="0"/>
    <m/>
    <m/>
    <m/>
    <m/>
    <n v="6159"/>
    <n v="6159"/>
    <n v="6180"/>
    <n v="12318"/>
    <x v="0"/>
    <x v="0"/>
    <x v="0"/>
    <x v="6"/>
    <n v="56181"/>
    <n v="21"/>
    <n v="0"/>
    <n v="653.89"/>
    <s v="-"/>
    <n v="3.4978352315455034E-2"/>
    <n v="3.1506938615430392E-3"/>
    <s v="FLOW"/>
    <s v="-"/>
    <s v="-"/>
    <s v="-"/>
    <m/>
    <m/>
    <m/>
    <m/>
    <m/>
    <m/>
    <s v="SHIRUR"/>
    <m/>
    <m/>
    <m/>
    <n v="6833.89"/>
    <n v="56181"/>
    <n v="27"/>
    <n v="37"/>
    <s v="FLOW"/>
    <m/>
    <m/>
    <m/>
    <m/>
    <s v="-"/>
    <s v="MH12YJ3924"/>
    <s v="HONDA ACTIVA 125 DISC 2B"/>
    <d v="2025-07-22T00:00:00"/>
    <n v="18"/>
    <x v="1"/>
    <x v="0"/>
    <m/>
    <m/>
    <m/>
    <m/>
    <m/>
    <m/>
    <m/>
    <m/>
    <m/>
    <m/>
    <m/>
    <m/>
    <m/>
    <m/>
    <m/>
    <m/>
    <m/>
    <m/>
    <m/>
    <m/>
    <m/>
    <m/>
    <m/>
    <m/>
    <m/>
    <m/>
    <m/>
    <m/>
    <m/>
    <m/>
    <m/>
    <n v="1"/>
    <m/>
    <m/>
    <m/>
    <m/>
    <m/>
    <m/>
    <m/>
    <m/>
    <m/>
    <m/>
    <m/>
    <m/>
    <m/>
    <m/>
    <m/>
    <m/>
    <m/>
    <m/>
    <m/>
    <m/>
    <m/>
    <m/>
    <m/>
    <m/>
    <m/>
    <m/>
    <m/>
    <m/>
    <m/>
    <m/>
    <m/>
    <m/>
    <m/>
    <m/>
    <m/>
    <m/>
    <m/>
    <m/>
    <m/>
    <m/>
    <m/>
    <m/>
    <m/>
    <m/>
    <m/>
    <m/>
    <m/>
    <m/>
    <m/>
    <m/>
    <m/>
    <m/>
    <m/>
    <m/>
    <m/>
    <m/>
    <m/>
    <m/>
    <m/>
    <m/>
    <m/>
    <m/>
    <n v="1"/>
    <n v="1"/>
    <s v="ZBHT0024"/>
    <s v="B6wUp_RvBS"/>
    <s v="Allocated"/>
    <m/>
    <m/>
    <m/>
    <m/>
    <m/>
    <m/>
    <m/>
    <m/>
    <n v="6180"/>
    <n v="12318"/>
    <x v="2"/>
  </r>
  <r>
    <n v="464019282"/>
    <s v="VIKESH PAWAR"/>
    <m/>
    <x v="0"/>
    <m/>
    <m/>
    <m/>
    <m/>
    <n v="3733"/>
    <n v="3733"/>
    <n v="3769"/>
    <n v="7466"/>
    <x v="0"/>
    <x v="0"/>
    <x v="0"/>
    <x v="11"/>
    <n v="55151"/>
    <n v="36"/>
    <n v="0"/>
    <n v="4490"/>
    <s v="-"/>
    <n v="5.6139865556672199E-2"/>
    <n v="3.092930299531161E-3"/>
    <s v="FLOW"/>
    <s v="-"/>
    <s v="-"/>
    <s v="-"/>
    <m/>
    <m/>
    <m/>
    <m/>
    <s v="-"/>
    <s v="-"/>
    <s v="KHADAKI"/>
    <s v="-"/>
    <s v="-"/>
    <s v="-"/>
    <n v="8259"/>
    <n v="55151"/>
    <n v="27"/>
    <n v="37"/>
    <s v="FLOW"/>
    <m/>
    <m/>
    <m/>
    <m/>
    <s v="REGULAR"/>
    <s v="MH12XD7940"/>
    <s v="TVS JUPITER 125 DISC SXC OBDIIA"/>
    <d v="2024-09-13T00:00:00"/>
    <n v="36"/>
    <x v="0"/>
    <x v="0"/>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m/>
    <m/>
    <n v="3769"/>
    <n v="7466"/>
    <x v="0"/>
  </r>
  <r>
    <n v="460542843"/>
    <s v="HANUMANT TULSHIRAM PAWAR"/>
    <m/>
    <x v="0"/>
    <m/>
    <m/>
    <m/>
    <m/>
    <n v="7281"/>
    <n v="13972"/>
    <n v="7201"/>
    <n v="21253"/>
    <x v="4"/>
    <x v="0"/>
    <x v="0"/>
    <x v="5"/>
    <n v="54926.11"/>
    <n v="510"/>
    <n v="0"/>
    <n v="6300"/>
    <s v="27.05.26"/>
    <n v="0.45819827150332965"/>
    <n v="1.2161265963685967E-2"/>
    <s v="FLOW"/>
    <s v="-"/>
    <s v="NC"/>
    <s v="-"/>
    <m/>
    <m/>
    <m/>
    <m/>
    <s v="-"/>
    <s v="-"/>
    <s v="TINGRE NAGAR "/>
    <s v="-"/>
    <s v="-"/>
    <s v="-"/>
    <n v="20782"/>
    <n v="54926.11"/>
    <n v="57"/>
    <n v="67"/>
    <s v="FLOW"/>
    <m/>
    <m/>
    <m/>
    <m/>
    <s v="REGULAR"/>
    <s v="MH12WF4905"/>
    <s v="BULLET 350 THE STANDARD BLACK"/>
    <d v="2023-11-08T00:00:00"/>
    <n v="36"/>
    <x v="0"/>
    <x v="0"/>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m/>
    <m/>
    <n v="7201"/>
    <n v="21253"/>
    <x v="0"/>
  </r>
  <r>
    <n v="463129830"/>
    <s v="ANIKET RAJENDRA POUL"/>
    <m/>
    <x v="0"/>
    <m/>
    <m/>
    <m/>
    <m/>
    <n v="3580"/>
    <n v="16498.89"/>
    <n v="3094.8899999999994"/>
    <n v="20078.89"/>
    <x v="5"/>
    <x v="0"/>
    <x v="0"/>
    <x v="4"/>
    <n v="54802.89"/>
    <n v="916"/>
    <n v="0"/>
    <n v="6300"/>
    <s v="FLOW"/>
    <n v="1"/>
    <n v="2.6676154764201022E-2"/>
    <s v="FLOW"/>
    <s v="-"/>
    <s v="NC"/>
    <s v="-"/>
    <m/>
    <m/>
    <m/>
    <m/>
    <s v="REPO"/>
    <s v="-"/>
    <s v="BHOSARI"/>
    <s v="-"/>
    <s v="-"/>
    <s v="-"/>
    <n v="23714.89"/>
    <n v="54802.89"/>
    <n v="147"/>
    <n v="157"/>
    <s v="FLOW"/>
    <m/>
    <m/>
    <m/>
    <m/>
    <s v="NPA"/>
    <m/>
    <s v="HONDA SHINE DRUM BSVI"/>
    <d v="2024-06-06T00:00:00"/>
    <n v="36"/>
    <x v="0"/>
    <x v="0"/>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m/>
    <m/>
    <n v="3094.8899999999994"/>
    <n v="20078.89"/>
    <x v="0"/>
  </r>
  <r>
    <n v="466131426"/>
    <s v="MANISH MANGALSING PAWAR"/>
    <m/>
    <x v="0"/>
    <m/>
    <m/>
    <m/>
    <m/>
    <n v="4457"/>
    <n v="8914"/>
    <n v="4593"/>
    <n v="13371"/>
    <x v="4"/>
    <x v="0"/>
    <x v="0"/>
    <x v="6"/>
    <n v="54723"/>
    <n v="136"/>
    <n v="0"/>
    <n v="1350"/>
    <s v="-"/>
    <n v="6.1209328689598573E-2"/>
    <n v="1.2116295097737437E-2"/>
    <s v="FLOW"/>
    <s v="-"/>
    <s v="-"/>
    <s v="-"/>
    <m/>
    <m/>
    <m/>
    <m/>
    <s v="-"/>
    <s v="-"/>
    <s v="SHIRUR"/>
    <s v="-"/>
    <s v="-"/>
    <s v="-"/>
    <n v="10400"/>
    <n v="54723"/>
    <n v="57"/>
    <n v="67"/>
    <s v="FLOW"/>
    <m/>
    <m/>
    <m/>
    <m/>
    <s v="REGULAR"/>
    <s v="MH37AK8354"/>
    <s v="SPLENDOR PLUS XTEC 2"/>
    <d v="2025-05-15T00:00:00"/>
    <n v="24"/>
    <x v="0"/>
    <x v="0"/>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m/>
    <m/>
    <n v="4593"/>
    <n v="13371"/>
    <x v="0"/>
  </r>
  <r>
    <n v="463069996"/>
    <s v="LAXMAN MARUTI JADHAV"/>
    <m/>
    <x v="0"/>
    <m/>
    <m/>
    <m/>
    <m/>
    <n v="4371"/>
    <n v="4078"/>
    <n v="4174"/>
    <n v="8449"/>
    <x v="0"/>
    <x v="0"/>
    <x v="0"/>
    <x v="15"/>
    <n v="54576"/>
    <n v="96"/>
    <n v="0"/>
    <n v="6300"/>
    <s v="23.05.26"/>
    <n v="8.0126341693393069E-2"/>
    <n v="3.0606836508352093E-3"/>
    <s v="FLOW"/>
    <s v="-"/>
    <s v="PTP"/>
    <s v="-"/>
    <m/>
    <m/>
    <m/>
    <m/>
    <s v="-"/>
    <s v="-"/>
    <s v="JANWADI"/>
    <s v="-"/>
    <s v="-"/>
    <s v="-"/>
    <n v="10474"/>
    <n v="54576"/>
    <n v="27"/>
    <n v="37"/>
    <s v="FLOW"/>
    <m/>
    <m/>
    <m/>
    <m/>
    <s v="REGULAR"/>
    <s v="MH12WW9061"/>
    <s v="AMPERE PRIMUS"/>
    <d v="2024-05-31T00:00:00"/>
    <n v="36"/>
    <x v="0"/>
    <x v="0"/>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m/>
    <m/>
    <n v="4174"/>
    <n v="8449"/>
    <x v="0"/>
  </r>
  <r>
    <n v="460203500"/>
    <s v="SANTOSH VITTHAL NALAWADE"/>
    <m/>
    <x v="0"/>
    <m/>
    <m/>
    <m/>
    <m/>
    <n v="5528"/>
    <n v="30507"/>
    <n v="4053"/>
    <n v="36035"/>
    <x v="3"/>
    <x v="0"/>
    <x v="0"/>
    <x v="12"/>
    <n v="54304.47"/>
    <n v="1186"/>
    <n v="0"/>
    <n v="3150"/>
    <s v="FLOW"/>
    <n v="0.32151982403241597"/>
    <n v="2.2811769092369514E-2"/>
    <s v="FLOW"/>
    <s v="-"/>
    <s v="NC"/>
    <s v="-"/>
    <m/>
    <m/>
    <m/>
    <m/>
    <s v="REPO"/>
    <s v="-"/>
    <s v="MAAN"/>
    <s v="-"/>
    <s v="-"/>
    <s v="-"/>
    <n v="34843"/>
    <n v="54304.47"/>
    <n v="178"/>
    <n v="188"/>
    <s v="FLOW"/>
    <m/>
    <m/>
    <m/>
    <m/>
    <s v="NPA"/>
    <s v="MH14LD9127"/>
    <s v="OLA S1 PRO"/>
    <d v="2023-10-19T00:00:00"/>
    <n v="36"/>
    <x v="0"/>
    <x v="0"/>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m/>
    <m/>
    <n v="4053"/>
    <n v="36035"/>
    <x v="0"/>
  </r>
  <r>
    <n v="463739181"/>
    <s v="SHIVAJI NIVRUTTI WATORE"/>
    <s v="ONLINE"/>
    <x v="1"/>
    <n v="3520"/>
    <m/>
    <m/>
    <m/>
    <n v="3514"/>
    <n v="10445"/>
    <n v="3761"/>
    <n v="10439"/>
    <x v="1"/>
    <x v="1"/>
    <x v="1"/>
    <x v="2"/>
    <n v="54267"/>
    <n v="344"/>
    <n v="0"/>
    <n v="3465.64"/>
    <s v="FLOW"/>
    <n v="0.30853112700819979"/>
    <n v="1.4367256995097792E-2"/>
    <s v="STABLE"/>
    <s v="PAID"/>
    <s v="MPTP"/>
    <s v="-"/>
    <m/>
    <m/>
    <m/>
    <m/>
    <s v="REPO"/>
    <s v="-"/>
    <s v="BHOR"/>
    <s v="-"/>
    <s v="-"/>
    <s v="-"/>
    <n v="14254.64"/>
    <n v="54267"/>
    <n v="88"/>
    <n v="67"/>
    <s v="STABLE"/>
    <m/>
    <m/>
    <m/>
    <m/>
    <s v="REGULAR"/>
    <s v="MH38AG9448"/>
    <s v="SPLENDOR PLUS I3S DRSC FI"/>
    <d v="2024-08-13T00:00:00"/>
    <n v="36"/>
    <x v="0"/>
    <x v="0"/>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m/>
    <m/>
    <n v="3761"/>
    <n v="13959"/>
    <x v="1"/>
  </r>
  <r>
    <n v="463834008"/>
    <s v="TUSHAR POPAT AWARE"/>
    <m/>
    <x v="0"/>
    <m/>
    <m/>
    <m/>
    <m/>
    <n v="3514"/>
    <n v="6953.81"/>
    <n v="3612.8100000000013"/>
    <n v="10467.810000000001"/>
    <x v="4"/>
    <x v="0"/>
    <x v="0"/>
    <x v="14"/>
    <n v="54266"/>
    <n v="173"/>
    <n v="0"/>
    <n v="6300"/>
    <s v="21.05.26"/>
    <n v="0.18147858326312377"/>
    <n v="1.2015110095824785E-2"/>
    <s v="FLOW"/>
    <s v="-"/>
    <s v="PTP"/>
    <s v="-"/>
    <m/>
    <m/>
    <m/>
    <m/>
    <s v="-"/>
    <s v="-"/>
    <s v="CHARHOLI"/>
    <s v="-"/>
    <s v="-"/>
    <s v="-"/>
    <n v="13426.81"/>
    <n v="54266"/>
    <n v="57"/>
    <n v="67"/>
    <s v="FLOW"/>
    <m/>
    <m/>
    <m/>
    <m/>
    <s v="REGULAR"/>
    <s v="MH15JV9519"/>
    <s v="TVS SCOOTY ZEST MATTE SERIES"/>
    <d v="2024-08-22T00:00:00"/>
    <n v="36"/>
    <x v="0"/>
    <x v="0"/>
    <m/>
    <m/>
    <m/>
    <m/>
    <n v="1"/>
    <m/>
    <m/>
    <m/>
    <m/>
    <m/>
    <m/>
    <m/>
    <m/>
    <m/>
    <m/>
    <m/>
    <m/>
    <m/>
    <m/>
    <m/>
    <m/>
    <m/>
    <m/>
    <m/>
    <m/>
    <m/>
    <m/>
    <m/>
    <m/>
    <m/>
    <m/>
    <m/>
    <m/>
    <m/>
    <m/>
    <m/>
    <m/>
    <m/>
    <m/>
    <m/>
    <m/>
    <m/>
    <m/>
    <m/>
    <m/>
    <m/>
    <m/>
    <m/>
    <m/>
    <m/>
    <m/>
    <m/>
    <m/>
    <m/>
    <m/>
    <m/>
    <m/>
    <m/>
    <m/>
    <m/>
    <m/>
    <m/>
    <m/>
    <m/>
    <m/>
    <m/>
    <m/>
    <m/>
    <m/>
    <m/>
    <m/>
    <m/>
    <m/>
    <m/>
    <m/>
    <m/>
    <m/>
    <m/>
    <m/>
    <m/>
    <m/>
    <m/>
    <m/>
    <m/>
    <m/>
    <m/>
    <m/>
    <m/>
    <m/>
    <m/>
    <m/>
    <m/>
    <m/>
    <m/>
    <n v="1"/>
    <n v="1"/>
    <s v="ZBHT0009"/>
    <s v="G6Ji9ibBV7"/>
    <s v="Allocated"/>
    <s v="Promise To Pay (PTP)"/>
    <s v="Customer promise pay online 3600 on 11/06"/>
    <d v="2026-06-11T00:00:00"/>
    <m/>
    <m/>
    <m/>
    <m/>
    <m/>
    <n v="3612.8100000000013"/>
    <n v="10467.810000000001"/>
    <x v="0"/>
  </r>
  <r>
    <n v="464516010"/>
    <s v="RUBINA IRFAN SHAIKH"/>
    <m/>
    <x v="0"/>
    <m/>
    <m/>
    <m/>
    <m/>
    <n v="3325"/>
    <n v="3325"/>
    <n v="3377"/>
    <n v="6650"/>
    <x v="0"/>
    <x v="0"/>
    <x v="0"/>
    <x v="15"/>
    <n v="54242"/>
    <n v="52"/>
    <n v="0"/>
    <n v="2541.87"/>
    <s v="-"/>
    <n v="7.9635975999212599E-2"/>
    <n v="3.0419525540274742E-3"/>
    <s v="FLOW"/>
    <s v="-"/>
    <s v="-"/>
    <s v="-"/>
    <m/>
    <m/>
    <m/>
    <m/>
    <m/>
    <m/>
    <s v="SADASHIV PETH"/>
    <m/>
    <m/>
    <m/>
    <n v="5918.87"/>
    <n v="54242"/>
    <n v="27"/>
    <n v="37"/>
    <s v="FLOW"/>
    <m/>
    <m/>
    <m/>
    <m/>
    <s v="-"/>
    <s v="MH12XL0122"/>
    <s v="HONDA DIO 125 STD"/>
    <d v="2024-10-31T00:00:00"/>
    <n v="36"/>
    <x v="1"/>
    <x v="0"/>
    <m/>
    <m/>
    <m/>
    <m/>
    <m/>
    <m/>
    <m/>
    <m/>
    <m/>
    <m/>
    <m/>
    <m/>
    <m/>
    <m/>
    <m/>
    <m/>
    <m/>
    <m/>
    <m/>
    <m/>
    <m/>
    <m/>
    <m/>
    <m/>
    <m/>
    <m/>
    <m/>
    <m/>
    <m/>
    <m/>
    <m/>
    <m/>
    <m/>
    <m/>
    <m/>
    <m/>
    <m/>
    <m/>
    <m/>
    <m/>
    <m/>
    <m/>
    <m/>
    <m/>
    <m/>
    <m/>
    <m/>
    <m/>
    <m/>
    <m/>
    <m/>
    <m/>
    <m/>
    <m/>
    <m/>
    <m/>
    <m/>
    <m/>
    <m/>
    <m/>
    <m/>
    <m/>
    <m/>
    <m/>
    <m/>
    <m/>
    <m/>
    <m/>
    <m/>
    <m/>
    <m/>
    <m/>
    <m/>
    <m/>
    <m/>
    <m/>
    <m/>
    <m/>
    <m/>
    <m/>
    <m/>
    <m/>
    <m/>
    <m/>
    <m/>
    <m/>
    <m/>
    <m/>
    <m/>
    <m/>
    <m/>
    <m/>
    <m/>
    <m/>
    <n v="0"/>
    <s v=""/>
    <s v="DUWT0014"/>
    <s v="A62GPR_YZm"/>
    <s v="Allocated"/>
    <m/>
    <m/>
    <m/>
    <m/>
    <m/>
    <m/>
    <m/>
    <m/>
    <n v="3377"/>
    <n v="6650"/>
    <x v="2"/>
  </r>
  <r>
    <n v="463269970"/>
    <s v="OMKAR JAYSING BONVATE"/>
    <s v="COLLECT"/>
    <x v="6"/>
    <n v="4100"/>
    <m/>
    <m/>
    <m/>
    <n v="4056"/>
    <n v="3617.75"/>
    <n v="3726.75"/>
    <n v="3573.75"/>
    <x v="0"/>
    <x v="1"/>
    <x v="1"/>
    <x v="9"/>
    <n v="54208"/>
    <n v="109"/>
    <n v="0"/>
    <n v="6300"/>
    <s v="10.05.26"/>
    <n v="2.337764822549384E-2"/>
    <n v="3.0400457956698003E-3"/>
    <s v="STABLE"/>
    <s v="PAID"/>
    <s v="PTP"/>
    <s v="-"/>
    <m/>
    <m/>
    <m/>
    <m/>
    <s v="-"/>
    <s v="-"/>
    <s v="JUNNAR"/>
    <s v="-"/>
    <s v="-"/>
    <s v="-"/>
    <n v="10026.75"/>
    <n v="54208"/>
    <n v="27"/>
    <n v="6"/>
    <s v="STABLE"/>
    <m/>
    <m/>
    <m/>
    <m/>
    <s v="NPA"/>
    <s v="MH14LQ9184"/>
    <s v="ACCESS SPL ED DRUM CBS BT BSVI"/>
    <d v="2024-06-21T00:00:00"/>
    <n v="36"/>
    <x v="0"/>
    <x v="0"/>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m/>
    <m/>
    <n v="3726.75"/>
    <n v="7673.75"/>
    <x v="0"/>
  </r>
  <r>
    <n v="461699544"/>
    <s v="MUSTAFA YAKUB SHARIF"/>
    <m/>
    <x v="0"/>
    <m/>
    <m/>
    <m/>
    <m/>
    <n v="5867"/>
    <n v="5727"/>
    <n v="5884"/>
    <n v="11594"/>
    <x v="0"/>
    <x v="0"/>
    <x v="0"/>
    <x v="5"/>
    <n v="54165"/>
    <n v="157"/>
    <n v="0"/>
    <n v="6300"/>
    <s v="29.05.26"/>
    <n v="3.1352528818047461E-2"/>
    <n v="3.0376343071586249E-3"/>
    <s v="FLOW"/>
    <s v="-"/>
    <s v="PTP"/>
    <s v="-"/>
    <m/>
    <m/>
    <m/>
    <m/>
    <s v="-"/>
    <s v="-"/>
    <s v="WADGAON SHERI"/>
    <s v="-"/>
    <s v="-"/>
    <s v="-"/>
    <n v="12184"/>
    <n v="54165"/>
    <n v="27"/>
    <n v="37"/>
    <s v="FLOW"/>
    <m/>
    <m/>
    <m/>
    <m/>
    <s v="REGULAR"/>
    <s v="MH12WQ6553"/>
    <s v="PIAGGIO VESPA VXL 125 LTD EDITION"/>
    <d v="2024-01-29T00:00:00"/>
    <n v="36"/>
    <x v="0"/>
    <x v="0"/>
    <m/>
    <m/>
    <m/>
    <m/>
    <m/>
    <m/>
    <m/>
    <m/>
    <m/>
    <m/>
    <n v="1"/>
    <m/>
    <m/>
    <m/>
    <m/>
    <m/>
    <m/>
    <m/>
    <m/>
    <m/>
    <m/>
    <m/>
    <m/>
    <m/>
    <m/>
    <m/>
    <m/>
    <m/>
    <m/>
    <m/>
    <m/>
    <m/>
    <m/>
    <m/>
    <m/>
    <m/>
    <m/>
    <m/>
    <m/>
    <m/>
    <m/>
    <m/>
    <m/>
    <m/>
    <m/>
    <m/>
    <m/>
    <m/>
    <m/>
    <m/>
    <m/>
    <m/>
    <m/>
    <m/>
    <m/>
    <m/>
    <m/>
    <m/>
    <m/>
    <m/>
    <m/>
    <m/>
    <m/>
    <m/>
    <m/>
    <m/>
    <m/>
    <m/>
    <m/>
    <m/>
    <m/>
    <m/>
    <m/>
    <m/>
    <m/>
    <m/>
    <m/>
    <m/>
    <m/>
    <m/>
    <m/>
    <m/>
    <m/>
    <m/>
    <m/>
    <m/>
    <m/>
    <m/>
    <m/>
    <m/>
    <m/>
    <m/>
    <m/>
    <m/>
    <n v="1"/>
    <n v="1"/>
    <s v="ZBHT0012"/>
    <s v="kP08051qsDJc"/>
    <s v="Allocated"/>
    <e v="#N/A"/>
    <e v="#N/A"/>
    <e v="#N/A"/>
    <m/>
    <m/>
    <m/>
    <m/>
    <m/>
    <n v="5884"/>
    <n v="11594"/>
    <x v="0"/>
  </r>
  <r>
    <n v="463554280"/>
    <s v="MOHD YUNUS"/>
    <m/>
    <x v="0"/>
    <m/>
    <m/>
    <m/>
    <m/>
    <n v="3252"/>
    <n v="14571"/>
    <n v="2266"/>
    <n v="17823"/>
    <x v="5"/>
    <x v="0"/>
    <x v="0"/>
    <x v="13"/>
    <n v="54156"/>
    <n v="703"/>
    <n v="0"/>
    <n v="3150"/>
    <s v="FLOW"/>
    <n v="0.21701723523023719"/>
    <n v="2.6361271046291001E-2"/>
    <s v="FLOW"/>
    <s v="-"/>
    <s v="NC"/>
    <s v="-"/>
    <m/>
    <m/>
    <m/>
    <m/>
    <s v="REPO"/>
    <s v="-"/>
    <s v="TALEGAON DABADE"/>
    <s v="-"/>
    <s v="-"/>
    <s v="-"/>
    <n v="18424"/>
    <n v="54156"/>
    <n v="147"/>
    <n v="157"/>
    <s v="FLOW"/>
    <m/>
    <m/>
    <m/>
    <m/>
    <s v="NPA"/>
    <s v="MH14LR9016"/>
    <s v="SPLENDOR PLUS BS6 I3S DRS CAST FI"/>
    <d v="2024-07-23T00:00:00"/>
    <n v="36"/>
    <x v="0"/>
    <x v="0"/>
    <m/>
    <m/>
    <m/>
    <m/>
    <m/>
    <m/>
    <m/>
    <m/>
    <m/>
    <m/>
    <m/>
    <m/>
    <m/>
    <n v="1"/>
    <m/>
    <m/>
    <m/>
    <m/>
    <m/>
    <m/>
    <m/>
    <m/>
    <m/>
    <m/>
    <m/>
    <n v="1"/>
    <m/>
    <m/>
    <m/>
    <m/>
    <m/>
    <m/>
    <m/>
    <m/>
    <n v="1"/>
    <m/>
    <m/>
    <m/>
    <m/>
    <m/>
    <m/>
    <m/>
    <m/>
    <m/>
    <m/>
    <m/>
    <m/>
    <m/>
    <m/>
    <m/>
    <m/>
    <m/>
    <m/>
    <m/>
    <m/>
    <m/>
    <m/>
    <m/>
    <m/>
    <m/>
    <m/>
    <m/>
    <m/>
    <m/>
    <m/>
    <m/>
    <m/>
    <m/>
    <m/>
    <m/>
    <m/>
    <m/>
    <m/>
    <m/>
    <m/>
    <m/>
    <m/>
    <m/>
    <m/>
    <m/>
    <m/>
    <m/>
    <m/>
    <m/>
    <m/>
    <m/>
    <m/>
    <m/>
    <m/>
    <m/>
    <m/>
    <m/>
    <m/>
    <m/>
    <n v="3"/>
    <n v="1"/>
    <s v="DUWT0027"/>
    <s v="ko07yA-zsc"/>
    <s v="Allocated"/>
    <s v="Address Not Found (NC_ANF)"/>
    <s v="Visited to Customers residence address but short address so can't found Customer "/>
    <d v="2026-06-09T00:00:00"/>
    <m/>
    <m/>
    <m/>
    <m/>
    <m/>
    <n v="2266"/>
    <n v="17823"/>
    <x v="0"/>
  </r>
  <r>
    <n v="462813255"/>
    <s v="MINA DHRMARAJ KAMBALE"/>
    <m/>
    <x v="0"/>
    <m/>
    <m/>
    <m/>
    <m/>
    <n v="3378"/>
    <n v="3728"/>
    <n v="586"/>
    <n v="7106"/>
    <x v="4"/>
    <x v="0"/>
    <x v="0"/>
    <x v="6"/>
    <n v="54133"/>
    <n v="236"/>
    <n v="0"/>
    <n v="6300"/>
    <s v="29.05.26"/>
    <n v="6.0549395865614815E-2"/>
    <n v="1.1985662381920227E-2"/>
    <s v="FLOW"/>
    <s v="-"/>
    <s v="PTP"/>
    <s v="-"/>
    <m/>
    <m/>
    <m/>
    <m/>
    <s v="-"/>
    <s v="-"/>
    <s v="SHIRUR"/>
    <s v="-"/>
    <s v="-"/>
    <s v="-"/>
    <n v="10264"/>
    <n v="54133"/>
    <n v="57"/>
    <n v="67"/>
    <s v="FLOW"/>
    <m/>
    <m/>
    <m/>
    <m/>
    <s v="REGULAR"/>
    <s v="MH12WT6684"/>
    <s v="TVS RAIDER DISC"/>
    <d v="2024-05-06T00:00:00"/>
    <n v="42"/>
    <x v="0"/>
    <x v="0"/>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m/>
    <m/>
    <n v="586"/>
    <n v="7106"/>
    <x v="0"/>
  </r>
  <r>
    <n v="464077378"/>
    <s v="ARUNA RAVINDRA MORE"/>
    <s v="ONLINE"/>
    <x v="3"/>
    <n v="3625"/>
    <m/>
    <m/>
    <m/>
    <n v="3476"/>
    <n v="2601"/>
    <n v="2679"/>
    <n v="2452"/>
    <x v="0"/>
    <x v="1"/>
    <x v="1"/>
    <x v="5"/>
    <n v="53958"/>
    <n v="78"/>
    <n v="0"/>
    <n v="3600"/>
    <s v="21.05.26"/>
    <n v="3.123271023657722E-2"/>
    <n v="3.0260255136280827E-3"/>
    <s v="STABLE"/>
    <s v="PAID"/>
    <s v="PTP"/>
    <s v="-"/>
    <m/>
    <m/>
    <m/>
    <m/>
    <s v="-"/>
    <s v="-"/>
    <s v="YERWADA"/>
    <s v="-"/>
    <s v="-"/>
    <s v="-"/>
    <n v="6279"/>
    <n v="53958"/>
    <n v="27"/>
    <n v="37"/>
    <s v="FLOW"/>
    <m/>
    <m/>
    <m/>
    <m/>
    <s v="REGULAR"/>
    <s v="MH12XF0331"/>
    <s v="HONDA SP 125 BS VI DRUM"/>
    <d v="2024-09-21T00:00:00"/>
    <n v="36"/>
    <x v="0"/>
    <x v="0"/>
    <m/>
    <m/>
    <m/>
    <m/>
    <m/>
    <m/>
    <m/>
    <m/>
    <m/>
    <m/>
    <n v="1"/>
    <m/>
    <m/>
    <m/>
    <m/>
    <m/>
    <m/>
    <m/>
    <m/>
    <m/>
    <m/>
    <m/>
    <m/>
    <m/>
    <m/>
    <m/>
    <m/>
    <m/>
    <m/>
    <m/>
    <m/>
    <m/>
    <m/>
    <m/>
    <m/>
    <m/>
    <m/>
    <m/>
    <m/>
    <m/>
    <m/>
    <m/>
    <m/>
    <m/>
    <m/>
    <m/>
    <m/>
    <m/>
    <m/>
    <m/>
    <m/>
    <m/>
    <m/>
    <m/>
    <m/>
    <m/>
    <m/>
    <m/>
    <m/>
    <m/>
    <m/>
    <m/>
    <m/>
    <m/>
    <m/>
    <m/>
    <m/>
    <m/>
    <m/>
    <m/>
    <m/>
    <m/>
    <m/>
    <m/>
    <m/>
    <m/>
    <m/>
    <m/>
    <m/>
    <m/>
    <m/>
    <m/>
    <m/>
    <m/>
    <m/>
    <m/>
    <m/>
    <m/>
    <m/>
    <m/>
    <m/>
    <m/>
    <m/>
    <m/>
    <n v="1"/>
    <n v="1"/>
    <s v="ZBHT0012"/>
    <s v="GoAcs4R0A5c"/>
    <s v="Allocated"/>
    <s v="Left Message (LMCB)"/>
    <s v="Lm"/>
    <d v="2026-06-04T00:00:00"/>
    <m/>
    <m/>
    <m/>
    <m/>
    <m/>
    <n v="2679"/>
    <n v="6077"/>
    <x v="0"/>
  </r>
  <r>
    <n v="464645726"/>
    <s v="DHAPATE PRAMOD BHAU"/>
    <m/>
    <x v="0"/>
    <m/>
    <m/>
    <m/>
    <m/>
    <n v="3376"/>
    <n v="3367"/>
    <n v="3466"/>
    <n v="6743"/>
    <x v="0"/>
    <x v="0"/>
    <x v="0"/>
    <x v="2"/>
    <n v="53535"/>
    <n v="99"/>
    <n v="0"/>
    <n v="2676"/>
    <s v="29.05.26"/>
    <n v="6.0995059280566609E-2"/>
    <n v="3.0023031964134957E-3"/>
    <s v="FLOW"/>
    <s v="-"/>
    <s v="PTP"/>
    <s v="-"/>
    <m/>
    <m/>
    <m/>
    <m/>
    <s v="-"/>
    <s v="-"/>
    <s v="BHOR"/>
    <s v="-"/>
    <s v="-"/>
    <s v="-"/>
    <n v="6142"/>
    <n v="53535"/>
    <n v="27"/>
    <n v="37"/>
    <s v="FLOW"/>
    <m/>
    <m/>
    <m/>
    <m/>
    <s v="REGULAR"/>
    <s v="MH12XL3563"/>
    <s v="HONDA ACTIVA DLX"/>
    <d v="2024-11-11T00:00:00"/>
    <n v="36"/>
    <x v="0"/>
    <x v="0"/>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m/>
    <m/>
    <n v="3466"/>
    <n v="6743"/>
    <x v="0"/>
  </r>
  <r>
    <n v="463471982"/>
    <s v="RAJEEV TANAJI JADHAV"/>
    <m/>
    <x v="0"/>
    <m/>
    <m/>
    <m/>
    <s v="BANK RB 11"/>
    <n v="3837"/>
    <n v="7555"/>
    <n v="3892"/>
    <n v="11392"/>
    <x v="4"/>
    <x v="2"/>
    <x v="0"/>
    <x v="12"/>
    <n v="53499"/>
    <n v="174"/>
    <n v="0"/>
    <n v="1350"/>
    <s v="FLOW"/>
    <n v="0.13772889812247546"/>
    <n v="1.1845287565262414E-2"/>
    <s v="RB"/>
    <s v="PAID"/>
    <s v="MPTP"/>
    <s v="-"/>
    <m/>
    <m/>
    <m/>
    <m/>
    <s v="-"/>
    <s v="-"/>
    <s v="NERE"/>
    <s v="-"/>
    <s v="-"/>
    <s v="-"/>
    <n v="9079"/>
    <n v="53499"/>
    <n v="57"/>
    <n v="6"/>
    <s v="STABLE"/>
    <m/>
    <m/>
    <m/>
    <m/>
    <s v="REGULAR"/>
    <s v="MH14LR7828"/>
    <s v="HONDA ACTIVA 125 DRUM ALLOY BSVI"/>
    <d v="2024-07-14T00:00:00"/>
    <n v="36"/>
    <x v="0"/>
    <x v="0"/>
    <m/>
    <m/>
    <m/>
    <m/>
    <m/>
    <m/>
    <m/>
    <m/>
    <m/>
    <m/>
    <n v="1"/>
    <m/>
    <m/>
    <m/>
    <m/>
    <m/>
    <m/>
    <m/>
    <m/>
    <m/>
    <m/>
    <m/>
    <m/>
    <m/>
    <m/>
    <m/>
    <m/>
    <m/>
    <m/>
    <m/>
    <m/>
    <m/>
    <m/>
    <m/>
    <m/>
    <m/>
    <m/>
    <m/>
    <m/>
    <m/>
    <m/>
    <m/>
    <m/>
    <m/>
    <m/>
    <m/>
    <m/>
    <m/>
    <m/>
    <m/>
    <m/>
    <m/>
    <m/>
    <m/>
    <m/>
    <m/>
    <m/>
    <m/>
    <m/>
    <m/>
    <m/>
    <m/>
    <m/>
    <m/>
    <m/>
    <m/>
    <m/>
    <m/>
    <m/>
    <m/>
    <m/>
    <m/>
    <m/>
    <m/>
    <m/>
    <m/>
    <m/>
    <m/>
    <m/>
    <m/>
    <m/>
    <m/>
    <m/>
    <m/>
    <m/>
    <m/>
    <m/>
    <m/>
    <m/>
    <m/>
    <m/>
    <m/>
    <m/>
    <m/>
    <n v="1"/>
    <n v="1"/>
    <s v="DUWT0030"/>
    <e v="#N/A"/>
    <e v="#N/A"/>
    <e v="#N/A"/>
    <e v="#N/A"/>
    <e v="#N/A"/>
    <m/>
    <m/>
    <m/>
    <m/>
    <m/>
    <n v="3892"/>
    <n v="11392"/>
    <x v="0"/>
  </r>
  <r>
    <n v="463205215"/>
    <s v="DEVENDRA SAMBHAJIRAO DHUMAL"/>
    <m/>
    <x v="0"/>
    <m/>
    <m/>
    <m/>
    <m/>
    <n v="4227"/>
    <n v="4197"/>
    <n v="4258"/>
    <n v="8424"/>
    <x v="0"/>
    <x v="0"/>
    <x v="0"/>
    <x v="6"/>
    <n v="53257"/>
    <n v="61"/>
    <n v="0"/>
    <n v="2171"/>
    <s v="21.05.26"/>
    <n v="3.3157866703408423E-2"/>
    <n v="2.9867126427831053E-3"/>
    <s v="FLOW"/>
    <s v="-"/>
    <s v="PTP"/>
    <s v="-"/>
    <m/>
    <m/>
    <m/>
    <m/>
    <s v="-"/>
    <s v="-"/>
    <s v="KHALSA"/>
    <s v="-"/>
    <s v="-"/>
    <s v="-"/>
    <n v="6429"/>
    <n v="53257"/>
    <n v="27"/>
    <n v="37"/>
    <s v="FLOW"/>
    <m/>
    <m/>
    <m/>
    <m/>
    <s v="REGULAR"/>
    <s v="MH12WW4136"/>
    <s v="TVS IQUBE ELECTRIC"/>
    <d v="2024-06-14T00:00:00"/>
    <n v="36"/>
    <x v="0"/>
    <x v="0"/>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m/>
    <m/>
    <n v="4258"/>
    <n v="8424"/>
    <x v="0"/>
  </r>
  <r>
    <n v="466340283"/>
    <s v="RAJESH CHANDRAKANT GORE"/>
    <m/>
    <x v="0"/>
    <m/>
    <m/>
    <m/>
    <m/>
    <n v="4336"/>
    <n v="4316"/>
    <n v="4362"/>
    <n v="8652"/>
    <x v="0"/>
    <x v="0"/>
    <x v="0"/>
    <x v="6"/>
    <n v="53118"/>
    <n v="46"/>
    <n v="0"/>
    <n v="1349"/>
    <s v="-"/>
    <n v="3.3071325150715376E-2"/>
    <n v="2.9789173659679098E-3"/>
    <s v="FLOW"/>
    <s v="-"/>
    <s v="-"/>
    <s v="-"/>
    <m/>
    <m/>
    <m/>
    <m/>
    <m/>
    <m/>
    <s v="SHIRUR"/>
    <m/>
    <m/>
    <m/>
    <n v="5711"/>
    <n v="53118"/>
    <n v="27"/>
    <n v="37"/>
    <s v="FLOW"/>
    <m/>
    <m/>
    <m/>
    <m/>
    <s v="-"/>
    <s v="MH22BG7797"/>
    <s v="SPLENDOR ISMART DSS CAST"/>
    <d v="2025-06-16T00:00:00"/>
    <n v="24"/>
    <x v="1"/>
    <x v="0"/>
    <m/>
    <m/>
    <m/>
    <m/>
    <m/>
    <m/>
    <m/>
    <m/>
    <m/>
    <m/>
    <m/>
    <m/>
    <m/>
    <m/>
    <m/>
    <m/>
    <m/>
    <m/>
    <m/>
    <m/>
    <m/>
    <m/>
    <m/>
    <m/>
    <m/>
    <m/>
    <m/>
    <m/>
    <m/>
    <m/>
    <m/>
    <n v="1"/>
    <m/>
    <m/>
    <m/>
    <m/>
    <m/>
    <m/>
    <m/>
    <m/>
    <m/>
    <m/>
    <m/>
    <m/>
    <m/>
    <m/>
    <m/>
    <m/>
    <m/>
    <m/>
    <m/>
    <m/>
    <m/>
    <m/>
    <m/>
    <m/>
    <m/>
    <m/>
    <m/>
    <m/>
    <m/>
    <m/>
    <m/>
    <m/>
    <m/>
    <m/>
    <m/>
    <m/>
    <m/>
    <m/>
    <m/>
    <m/>
    <m/>
    <m/>
    <m/>
    <m/>
    <m/>
    <m/>
    <m/>
    <m/>
    <m/>
    <m/>
    <m/>
    <m/>
    <m/>
    <m/>
    <m/>
    <m/>
    <m/>
    <m/>
    <m/>
    <m/>
    <m/>
    <m/>
    <n v="1"/>
    <n v="1"/>
    <s v="ZBHT0024"/>
    <s v="G2y_z748y77"/>
    <s v="Allocated"/>
    <m/>
    <m/>
    <m/>
    <m/>
    <m/>
    <m/>
    <m/>
    <m/>
    <n v="4362"/>
    <n v="8652"/>
    <x v="2"/>
  </r>
  <r>
    <n v="464370861"/>
    <s v="ADITYA SUNIL SONAVANE"/>
    <m/>
    <x v="0"/>
    <m/>
    <m/>
    <m/>
    <m/>
    <n v="3504"/>
    <n v="3180"/>
    <n v="3277"/>
    <n v="6684"/>
    <x v="0"/>
    <x v="0"/>
    <x v="0"/>
    <x v="5"/>
    <n v="53112"/>
    <n v="97"/>
    <n v="0"/>
    <n v="5850"/>
    <s v="16.05.26"/>
    <n v="3.0743016903611871E-2"/>
    <n v="2.9785808791989088E-3"/>
    <s v="FLOW"/>
    <s v="-"/>
    <s v="PAID"/>
    <s v="-"/>
    <m/>
    <m/>
    <m/>
    <m/>
    <s v="-"/>
    <s v="-"/>
    <s v="YERWADA"/>
    <s v="-"/>
    <s v="-"/>
    <s v="-"/>
    <n v="9127"/>
    <n v="53112"/>
    <n v="27"/>
    <n v="37"/>
    <s v="FLOW"/>
    <m/>
    <m/>
    <m/>
    <m/>
    <s v="REGULAR"/>
    <s v="MH12XK9060"/>
    <m/>
    <d v="2024-10-19T00:00:00"/>
    <n v="36"/>
    <x v="0"/>
    <x v="0"/>
    <m/>
    <m/>
    <m/>
    <m/>
    <m/>
    <m/>
    <m/>
    <m/>
    <m/>
    <m/>
    <m/>
    <m/>
    <m/>
    <m/>
    <m/>
    <m/>
    <m/>
    <m/>
    <m/>
    <m/>
    <m/>
    <m/>
    <m/>
    <m/>
    <m/>
    <m/>
    <m/>
    <m/>
    <n v="1"/>
    <m/>
    <m/>
    <m/>
    <m/>
    <m/>
    <m/>
    <m/>
    <m/>
    <m/>
    <m/>
    <m/>
    <m/>
    <m/>
    <m/>
    <m/>
    <m/>
    <m/>
    <m/>
    <m/>
    <m/>
    <m/>
    <m/>
    <m/>
    <m/>
    <m/>
    <m/>
    <m/>
    <m/>
    <m/>
    <m/>
    <m/>
    <m/>
    <m/>
    <m/>
    <m/>
    <m/>
    <m/>
    <m/>
    <m/>
    <m/>
    <m/>
    <m/>
    <m/>
    <m/>
    <m/>
    <m/>
    <m/>
    <m/>
    <m/>
    <m/>
    <m/>
    <m/>
    <m/>
    <m/>
    <m/>
    <m/>
    <m/>
    <m/>
    <m/>
    <m/>
    <m/>
    <m/>
    <m/>
    <m/>
    <m/>
    <n v="1"/>
    <n v="1"/>
    <s v="ZBHT0012"/>
    <s v="GohOuSK_DMc"/>
    <s v="Allocated"/>
    <e v="#N/A"/>
    <e v="#N/A"/>
    <e v="#N/A"/>
    <m/>
    <m/>
    <m/>
    <m/>
    <m/>
    <n v="3277"/>
    <n v="6684"/>
    <x v="0"/>
  </r>
  <r>
    <n v="464559146"/>
    <s v="AMIT SUDAM WAYKAR"/>
    <m/>
    <x v="0"/>
    <m/>
    <m/>
    <m/>
    <m/>
    <n v="3255"/>
    <n v="3255"/>
    <n v="3873"/>
    <n v="6510"/>
    <x v="0"/>
    <x v="0"/>
    <x v="0"/>
    <x v="9"/>
    <n v="52931"/>
    <n v="35"/>
    <n v="0"/>
    <n v="2845"/>
    <s v="-"/>
    <n v="2.2826931416462779E-2"/>
    <n v="2.968430195000705E-3"/>
    <s v="FLOW"/>
    <s v="-"/>
    <s v="-"/>
    <s v="-"/>
    <m/>
    <m/>
    <m/>
    <m/>
    <s v="-"/>
    <s v="-"/>
    <s v="KANDALI"/>
    <s v="-"/>
    <s v="-"/>
    <s v="-"/>
    <n v="6135"/>
    <n v="52931"/>
    <n v="27"/>
    <n v="37"/>
    <s v="FLOW"/>
    <m/>
    <m/>
    <m/>
    <m/>
    <s v="NPA"/>
    <s v="MH14MA0499"/>
    <s v="SPLENDOR PLUS I3S DRS C FI OTHERS"/>
    <d v="2024-11-04T00:00:00"/>
    <n v="36"/>
    <x v="0"/>
    <x v="0"/>
    <m/>
    <m/>
    <m/>
    <m/>
    <m/>
    <m/>
    <m/>
    <m/>
    <m/>
    <m/>
    <m/>
    <m/>
    <m/>
    <m/>
    <m/>
    <m/>
    <m/>
    <m/>
    <m/>
    <m/>
    <m/>
    <m/>
    <m/>
    <m/>
    <m/>
    <m/>
    <m/>
    <m/>
    <m/>
    <m/>
    <m/>
    <m/>
    <m/>
    <m/>
    <m/>
    <m/>
    <m/>
    <m/>
    <m/>
    <m/>
    <m/>
    <m/>
    <m/>
    <m/>
    <m/>
    <m/>
    <m/>
    <m/>
    <m/>
    <m/>
    <m/>
    <m/>
    <m/>
    <m/>
    <m/>
    <m/>
    <m/>
    <m/>
    <m/>
    <m/>
    <m/>
    <m/>
    <m/>
    <m/>
    <m/>
    <m/>
    <m/>
    <m/>
    <m/>
    <m/>
    <m/>
    <m/>
    <m/>
    <m/>
    <m/>
    <m/>
    <m/>
    <m/>
    <m/>
    <m/>
    <m/>
    <m/>
    <m/>
    <m/>
    <m/>
    <m/>
    <m/>
    <m/>
    <m/>
    <m/>
    <m/>
    <m/>
    <m/>
    <m/>
    <n v="0"/>
    <s v=""/>
    <s v="ZBHT0021"/>
    <e v="#N/A"/>
    <e v="#N/A"/>
    <e v="#N/A"/>
    <e v="#N/A"/>
    <e v="#N/A"/>
    <m/>
    <m/>
    <m/>
    <m/>
    <m/>
    <n v="3290"/>
    <n v="6510"/>
    <x v="0"/>
  </r>
  <r>
    <n v="463514822"/>
    <s v="ANANDA BALU SHINDE"/>
    <m/>
    <x v="0"/>
    <m/>
    <m/>
    <m/>
    <m/>
    <n v="3996"/>
    <n v="3970"/>
    <n v="4037"/>
    <n v="7966"/>
    <x v="0"/>
    <x v="0"/>
    <x v="0"/>
    <x v="14"/>
    <n v="52644"/>
    <n v="67"/>
    <n v="0"/>
    <n v="2690"/>
    <s v="18.05.26"/>
    <n v="0.21562399932303142"/>
    <n v="2.9523349112168125E-3"/>
    <s v="FLOW"/>
    <s v="-"/>
    <s v="PAID"/>
    <s v="-"/>
    <m/>
    <m/>
    <m/>
    <m/>
    <s v="-"/>
    <s v="-"/>
    <s v="CHINCHWAD"/>
    <s v="-"/>
    <s v="-"/>
    <s v="-"/>
    <n v="6727"/>
    <n v="52644"/>
    <n v="27"/>
    <n v="37"/>
    <s v="FLOW"/>
    <m/>
    <m/>
    <m/>
    <m/>
    <s v="REGULAR"/>
    <s v="MH14LR7215"/>
    <s v="ACCESS SPL ED DISC CBS BT BSVI"/>
    <d v="2024-07-19T00:00:00"/>
    <n v="36"/>
    <x v="0"/>
    <x v="0"/>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m/>
    <m/>
    <n v="4037"/>
    <n v="7966"/>
    <x v="0"/>
  </r>
  <r>
    <n v="461103769"/>
    <s v="MADHURI RAHUL CHOURE"/>
    <m/>
    <x v="0"/>
    <m/>
    <m/>
    <m/>
    <m/>
    <n v="3106"/>
    <n v="2862"/>
    <n v="2926"/>
    <n v="5968"/>
    <x v="0"/>
    <x v="0"/>
    <x v="0"/>
    <x v="7"/>
    <n v="52567.02"/>
    <n v="64"/>
    <n v="0"/>
    <n v="6300"/>
    <s v="19.05.26"/>
    <n v="5.7732614507441486E-2"/>
    <n v="2.9480177859705268E-3"/>
    <s v="FLOW"/>
    <s v="-"/>
    <s v="PAID"/>
    <s v="-"/>
    <m/>
    <m/>
    <m/>
    <m/>
    <s v="-"/>
    <s v="-"/>
    <s v="SOMANTNE"/>
    <s v="-"/>
    <s v="-"/>
    <s v="-"/>
    <n v="9226"/>
    <n v="52567.02"/>
    <n v="27"/>
    <n v="37"/>
    <s v="FLOW"/>
    <m/>
    <m/>
    <m/>
    <m/>
    <s v="REGULAR"/>
    <s v="MH14LG1537"/>
    <m/>
    <d v="2023-12-13T00:00:00"/>
    <n v="48"/>
    <x v="0"/>
    <x v="0"/>
    <m/>
    <m/>
    <m/>
    <m/>
    <m/>
    <m/>
    <m/>
    <m/>
    <m/>
    <m/>
    <m/>
    <m/>
    <m/>
    <m/>
    <m/>
    <m/>
    <m/>
    <m/>
    <m/>
    <m/>
    <m/>
    <m/>
    <m/>
    <m/>
    <m/>
    <m/>
    <m/>
    <m/>
    <m/>
    <m/>
    <m/>
    <m/>
    <m/>
    <m/>
    <m/>
    <m/>
    <m/>
    <m/>
    <m/>
    <m/>
    <m/>
    <m/>
    <m/>
    <m/>
    <m/>
    <m/>
    <m/>
    <m/>
    <m/>
    <m/>
    <m/>
    <m/>
    <m/>
    <m/>
    <m/>
    <m/>
    <m/>
    <m/>
    <m/>
    <m/>
    <m/>
    <m/>
    <m/>
    <m/>
    <m/>
    <m/>
    <m/>
    <m/>
    <m/>
    <m/>
    <m/>
    <m/>
    <m/>
    <m/>
    <m/>
    <m/>
    <m/>
    <m/>
    <m/>
    <m/>
    <m/>
    <m/>
    <m/>
    <m/>
    <m/>
    <m/>
    <m/>
    <m/>
    <m/>
    <m/>
    <m/>
    <m/>
    <m/>
    <m/>
    <n v="0"/>
    <s v=""/>
    <s v="ZBHT0013"/>
    <s v="koEoVuw_DIc"/>
    <s v="Allocated"/>
    <e v="#N/A"/>
    <e v="#N/A"/>
    <e v="#N/A"/>
    <m/>
    <m/>
    <m/>
    <m/>
    <m/>
    <n v="2926"/>
    <n v="5968"/>
    <x v="0"/>
  </r>
  <r>
    <n v="462024518"/>
    <s v="KISHOR SHANKARRAO SOLANKE"/>
    <s v="COLLECT"/>
    <x v="2"/>
    <n v="3700"/>
    <m/>
    <m/>
    <m/>
    <n v="3562"/>
    <n v="3491"/>
    <n v="3549"/>
    <n v="3353"/>
    <x v="0"/>
    <x v="1"/>
    <x v="1"/>
    <x v="4"/>
    <n v="52446"/>
    <n v="58"/>
    <n v="0"/>
    <n v="1800"/>
    <s v="08.05.26"/>
    <n v="0.10617297266832444"/>
    <n v="2.9412308478397719E-3"/>
    <s v="STABLE"/>
    <s v="PAID"/>
    <s v="PTP"/>
    <s v="-"/>
    <m/>
    <m/>
    <m/>
    <m/>
    <s v="-"/>
    <s v="-"/>
    <s v="BHOSARI"/>
    <s v="-"/>
    <s v="-"/>
    <s v="-"/>
    <n v="5349"/>
    <n v="52446"/>
    <n v="27"/>
    <n v="6"/>
    <s v="STABLE"/>
    <m/>
    <m/>
    <m/>
    <m/>
    <s v="REGULAR"/>
    <m/>
    <s v="HONDA SHINE DRUM BSVI"/>
    <d v="2024-02-25T00:00:00"/>
    <n v="42"/>
    <x v="0"/>
    <x v="0"/>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m/>
    <m/>
    <n v="3549"/>
    <n v="7053"/>
    <x v="0"/>
  </r>
  <r>
    <n v="465745916"/>
    <s v="RAHUL VIJAY MORE"/>
    <m/>
    <x v="0"/>
    <m/>
    <m/>
    <m/>
    <m/>
    <n v="4873"/>
    <n v="4841.3500000000004"/>
    <n v="4911.3500000000004"/>
    <n v="9714.35"/>
    <x v="0"/>
    <x v="0"/>
    <x v="0"/>
    <x v="17"/>
    <n v="52337"/>
    <n v="70"/>
    <n v="0"/>
    <n v="900"/>
    <s v="-"/>
    <n v="8.7852975308860617E-2"/>
    <n v="2.9351180048695831E-3"/>
    <s v="FLOW"/>
    <s v="-"/>
    <s v="-"/>
    <s v="-"/>
    <m/>
    <m/>
    <m/>
    <m/>
    <m/>
    <m/>
    <s v="PIMPARI"/>
    <m/>
    <m/>
    <m/>
    <n v="5811.35"/>
    <n v="52337"/>
    <n v="27"/>
    <n v="37"/>
    <s v="FLOW"/>
    <m/>
    <m/>
    <m/>
    <m/>
    <s v="-"/>
    <s v="MH14MG0833"/>
    <s v="SPLENDOR PLUS BS6 I3S DRS CAST FI"/>
    <d v="2025-03-21T00:00:00"/>
    <n v="24"/>
    <x v="1"/>
    <x v="0"/>
    <m/>
    <m/>
    <m/>
    <m/>
    <m/>
    <m/>
    <m/>
    <m/>
    <m/>
    <m/>
    <m/>
    <m/>
    <m/>
    <m/>
    <m/>
    <m/>
    <m/>
    <m/>
    <m/>
    <m/>
    <m/>
    <m/>
    <m/>
    <m/>
    <m/>
    <m/>
    <m/>
    <m/>
    <m/>
    <m/>
    <m/>
    <m/>
    <m/>
    <m/>
    <n v="1"/>
    <m/>
    <m/>
    <m/>
    <m/>
    <m/>
    <m/>
    <m/>
    <m/>
    <m/>
    <m/>
    <m/>
    <m/>
    <m/>
    <m/>
    <m/>
    <m/>
    <m/>
    <m/>
    <m/>
    <m/>
    <m/>
    <m/>
    <m/>
    <m/>
    <m/>
    <m/>
    <m/>
    <m/>
    <m/>
    <m/>
    <m/>
    <m/>
    <m/>
    <m/>
    <m/>
    <m/>
    <m/>
    <m/>
    <m/>
    <m/>
    <m/>
    <m/>
    <m/>
    <m/>
    <m/>
    <m/>
    <m/>
    <m/>
    <m/>
    <m/>
    <m/>
    <m/>
    <m/>
    <m/>
    <m/>
    <m/>
    <m/>
    <m/>
    <m/>
    <n v="1"/>
    <n v="1"/>
    <s v="ZBHT0015"/>
    <s v="ko6lhhSuP1"/>
    <s v="Allocated"/>
    <m/>
    <m/>
    <m/>
    <m/>
    <m/>
    <m/>
    <m/>
    <m/>
    <n v="4911.3500000000004"/>
    <n v="9714.35"/>
    <x v="2"/>
  </r>
  <r>
    <n v="467110513"/>
    <s v="SONALI BALASAHEB ABHYANKAR"/>
    <m/>
    <x v="0"/>
    <m/>
    <m/>
    <m/>
    <m/>
    <n v="9172"/>
    <n v="8584"/>
    <n v="8722"/>
    <n v="17756"/>
    <x v="0"/>
    <x v="0"/>
    <x v="0"/>
    <x v="3"/>
    <n v="52239"/>
    <n v="138"/>
    <n v="0"/>
    <n v="900"/>
    <s v="-"/>
    <n v="7.2606628989813418E-2"/>
    <n v="2.9296220543092292E-3"/>
    <s v="FLOW"/>
    <s v="-"/>
    <s v="-"/>
    <s v="-"/>
    <m/>
    <m/>
    <m/>
    <m/>
    <m/>
    <m/>
    <s v="NANEKARWADI"/>
    <m/>
    <m/>
    <m/>
    <n v="9622"/>
    <n v="52239"/>
    <n v="22"/>
    <n v="32"/>
    <s v="FLOW"/>
    <m/>
    <m/>
    <m/>
    <m/>
    <s v="-"/>
    <s v="MH14MY4038"/>
    <s v="PIAGGIO VESPA SXL 149 ABS"/>
    <d v="2025-10-18T00:00:00"/>
    <n v="12"/>
    <x v="1"/>
    <x v="0"/>
    <m/>
    <m/>
    <m/>
    <m/>
    <m/>
    <m/>
    <m/>
    <m/>
    <m/>
    <m/>
    <m/>
    <m/>
    <m/>
    <m/>
    <m/>
    <m/>
    <m/>
    <m/>
    <m/>
    <m/>
    <m/>
    <m/>
    <m/>
    <m/>
    <m/>
    <m/>
    <m/>
    <m/>
    <m/>
    <m/>
    <m/>
    <m/>
    <m/>
    <m/>
    <n v="1"/>
    <m/>
    <m/>
    <m/>
    <m/>
    <m/>
    <m/>
    <m/>
    <m/>
    <m/>
    <m/>
    <m/>
    <m/>
    <m/>
    <m/>
    <m/>
    <m/>
    <m/>
    <m/>
    <m/>
    <m/>
    <m/>
    <m/>
    <m/>
    <m/>
    <m/>
    <m/>
    <m/>
    <m/>
    <m/>
    <m/>
    <m/>
    <m/>
    <m/>
    <m/>
    <m/>
    <m/>
    <m/>
    <m/>
    <m/>
    <m/>
    <m/>
    <m/>
    <m/>
    <m/>
    <m/>
    <m/>
    <m/>
    <m/>
    <m/>
    <m/>
    <m/>
    <m/>
    <m/>
    <m/>
    <m/>
    <m/>
    <m/>
    <m/>
    <m/>
    <n v="1"/>
    <n v="1"/>
    <s v="DUWT0017"/>
    <s v="kPnctcaS6b"/>
    <s v="Allocated"/>
    <m/>
    <m/>
    <m/>
    <m/>
    <m/>
    <m/>
    <m/>
    <m/>
    <n v="8722"/>
    <n v="17756"/>
    <x v="2"/>
  </r>
  <r>
    <n v="466958013"/>
    <s v="PRAPHUL ASHOK JAIN"/>
    <m/>
    <x v="0"/>
    <m/>
    <m/>
    <m/>
    <m/>
    <n v="9332"/>
    <n v="9164"/>
    <n v="9355"/>
    <n v="18496"/>
    <x v="0"/>
    <x v="0"/>
    <x v="0"/>
    <x v="6"/>
    <n v="52197"/>
    <n v="191"/>
    <n v="0"/>
    <n v="1350"/>
    <s v="27.05.26"/>
    <n v="3.2497909538986604E-2"/>
    <n v="2.9272666469262209E-3"/>
    <s v="FLOW"/>
    <s v="-"/>
    <s v="MPTP"/>
    <s v="-"/>
    <m/>
    <m/>
    <m/>
    <m/>
    <s v="-"/>
    <s v="-"/>
    <s v="SHIRUR"/>
    <s v="-"/>
    <s v="-"/>
    <s v="-"/>
    <n v="10705"/>
    <n v="52197"/>
    <n v="22"/>
    <n v="32"/>
    <s v="FLOW"/>
    <m/>
    <m/>
    <m/>
    <m/>
    <s v="REGULAR"/>
    <s v="MH12YT5870"/>
    <s v="TVS JUPITER 125 DISC"/>
    <d v="2025-09-27T00:00:00"/>
    <n v="12"/>
    <x v="0"/>
    <x v="0"/>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m/>
    <m/>
    <n v="9355"/>
    <n v="18496"/>
    <x v="0"/>
  </r>
  <r>
    <n v="462207375"/>
    <s v="MAHENDRA AKRUD MANCHARE"/>
    <m/>
    <x v="0"/>
    <m/>
    <m/>
    <m/>
    <m/>
    <n v="4144"/>
    <n v="16274"/>
    <n v="4256"/>
    <n v="20418"/>
    <x v="2"/>
    <x v="0"/>
    <x v="0"/>
    <x v="1"/>
    <n v="52058"/>
    <n v="414"/>
    <n v="0"/>
    <n v="2863.43"/>
    <s v="FLOW"/>
    <n v="0.107387575370161"/>
    <n v="1.709162609047064E-2"/>
    <s v="FLOW"/>
    <s v="-"/>
    <s v="NC"/>
    <s v="-"/>
    <m/>
    <m/>
    <m/>
    <m/>
    <s v="REPO"/>
    <s v="-"/>
    <s v="CHINCHWAD"/>
    <s v="-"/>
    <s v="-"/>
    <s v="-"/>
    <n v="19551.43"/>
    <n v="52058"/>
    <n v="116"/>
    <n v="126"/>
    <s v="FLOW"/>
    <m/>
    <m/>
    <m/>
    <m/>
    <s v="NPA"/>
    <s v="MH14LK8938"/>
    <s v="HONDA UNICORN 160 BSVI"/>
    <d v="2024-03-12T00:00:00"/>
    <n v="36"/>
    <x v="0"/>
    <x v="0"/>
    <m/>
    <m/>
    <m/>
    <m/>
    <m/>
    <m/>
    <m/>
    <m/>
    <m/>
    <m/>
    <m/>
    <m/>
    <m/>
    <n v="1"/>
    <m/>
    <m/>
    <m/>
    <m/>
    <m/>
    <m/>
    <m/>
    <m/>
    <m/>
    <m/>
    <m/>
    <n v="1"/>
    <m/>
    <m/>
    <n v="1"/>
    <m/>
    <m/>
    <m/>
    <m/>
    <m/>
    <m/>
    <m/>
    <m/>
    <m/>
    <m/>
    <m/>
    <m/>
    <m/>
    <m/>
    <m/>
    <m/>
    <m/>
    <m/>
    <m/>
    <m/>
    <m/>
    <m/>
    <m/>
    <m/>
    <m/>
    <m/>
    <m/>
    <m/>
    <m/>
    <m/>
    <m/>
    <m/>
    <m/>
    <m/>
    <m/>
    <m/>
    <m/>
    <m/>
    <m/>
    <m/>
    <m/>
    <m/>
    <m/>
    <m/>
    <m/>
    <m/>
    <m/>
    <m/>
    <m/>
    <m/>
    <m/>
    <m/>
    <m/>
    <m/>
    <m/>
    <m/>
    <m/>
    <m/>
    <m/>
    <m/>
    <m/>
    <m/>
    <m/>
    <m/>
    <m/>
    <n v="3"/>
    <n v="1"/>
    <s v="ZBHT0011"/>
    <s v="Gol0mDGajz"/>
    <s v="Allocated"/>
    <s v="Address Not Found (NC_ANF)"/>
    <s v="Visit cm residence address surching for a long time cm address not found "/>
    <d v="2026-06-09T00:00:00"/>
    <m/>
    <m/>
    <m/>
    <m/>
    <m/>
    <n v="4256"/>
    <n v="20418"/>
    <x v="0"/>
  </r>
  <r>
    <n v="462490785"/>
    <s v="VAISHALI PRAMOD PAWAR"/>
    <m/>
    <x v="0"/>
    <m/>
    <m/>
    <m/>
    <m/>
    <n v="4107"/>
    <n v="13320"/>
    <n v="1782"/>
    <n v="17427"/>
    <x v="2"/>
    <x v="0"/>
    <x v="0"/>
    <x v="5"/>
    <n v="51910"/>
    <n v="783"/>
    <n v="0"/>
    <n v="6300"/>
    <s v="18.05.26"/>
    <n v="0.18752010530892138"/>
    <n v="1.7043034891012544E-2"/>
    <s v="FLOW"/>
    <s v="-"/>
    <s v="PAID"/>
    <s v="-"/>
    <m/>
    <m/>
    <m/>
    <m/>
    <s v="-"/>
    <s v="-"/>
    <s v="VISHRANTWADI"/>
    <s v="-"/>
    <s v="-"/>
    <s v="-"/>
    <n v="20403"/>
    <n v="51910"/>
    <n v="116"/>
    <n v="126"/>
    <s v="FLOW"/>
    <m/>
    <m/>
    <m/>
    <m/>
    <s v="NPA"/>
    <m/>
    <s v="OLA S1 AIR"/>
    <d v="2024-04-08T00:00:00"/>
    <n v="36"/>
    <x v="0"/>
    <x v="0"/>
    <m/>
    <m/>
    <m/>
    <m/>
    <m/>
    <m/>
    <m/>
    <n v="1"/>
    <m/>
    <m/>
    <m/>
    <m/>
    <m/>
    <n v="1"/>
    <m/>
    <m/>
    <m/>
    <m/>
    <m/>
    <m/>
    <m/>
    <m/>
    <m/>
    <m/>
    <m/>
    <m/>
    <m/>
    <m/>
    <m/>
    <m/>
    <m/>
    <m/>
    <m/>
    <m/>
    <m/>
    <m/>
    <m/>
    <m/>
    <m/>
    <m/>
    <m/>
    <m/>
    <m/>
    <m/>
    <m/>
    <m/>
    <m/>
    <m/>
    <m/>
    <m/>
    <m/>
    <m/>
    <m/>
    <m/>
    <m/>
    <m/>
    <m/>
    <m/>
    <m/>
    <m/>
    <m/>
    <m/>
    <m/>
    <m/>
    <m/>
    <m/>
    <m/>
    <m/>
    <m/>
    <m/>
    <m/>
    <m/>
    <m/>
    <m/>
    <m/>
    <m/>
    <m/>
    <m/>
    <m/>
    <m/>
    <m/>
    <m/>
    <m/>
    <m/>
    <m/>
    <m/>
    <m/>
    <m/>
    <m/>
    <m/>
    <m/>
    <m/>
    <m/>
    <m/>
    <n v="2"/>
    <n v="1"/>
    <s v="ZBHT0012"/>
    <s v="A6xAiB7q_Dgz"/>
    <s v="Allocated"/>
    <s v="Left Message (LMCB)"/>
    <s v="Lm"/>
    <d v="2026-06-05T00:00:00"/>
    <m/>
    <m/>
    <m/>
    <m/>
    <m/>
    <n v="1782"/>
    <n v="17427"/>
    <x v="0"/>
  </r>
  <r>
    <n v="464619509"/>
    <s v="BABU ARJUN AVACHITE"/>
    <m/>
    <x v="0"/>
    <m/>
    <m/>
    <m/>
    <m/>
    <n v="3285"/>
    <n v="3259"/>
    <n v="3363"/>
    <n v="6544"/>
    <x v="0"/>
    <x v="0"/>
    <x v="0"/>
    <x v="6"/>
    <n v="51067"/>
    <n v="104"/>
    <n v="0"/>
    <n v="6286"/>
    <s v="29.05.26"/>
    <n v="3.1794370297669003E-2"/>
    <n v="2.8638949720976555E-3"/>
    <s v="FLOW"/>
    <s v="-"/>
    <s v="PTP"/>
    <s v="-"/>
    <m/>
    <m/>
    <m/>
    <m/>
    <s v="-"/>
    <s v="-"/>
    <s v="SHIRUR"/>
    <s v="-"/>
    <s v="-"/>
    <s v="-"/>
    <n v="9649"/>
    <n v="51067"/>
    <n v="27"/>
    <n v="37"/>
    <s v="FLOW"/>
    <m/>
    <m/>
    <m/>
    <m/>
    <s v="REGULAR"/>
    <s v="MH12YC7753"/>
    <s v="DESTINI 125 XTEC"/>
    <d v="2024-11-08T00:00:00"/>
    <n v="36"/>
    <x v="0"/>
    <x v="0"/>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m/>
    <m/>
    <n v="3363"/>
    <n v="6544"/>
    <x v="0"/>
  </r>
  <r>
    <n v="465281966"/>
    <s v="BALU ABAJI GAWARI"/>
    <m/>
    <x v="0"/>
    <m/>
    <m/>
    <m/>
    <m/>
    <n v="5523"/>
    <n v="5520"/>
    <n v="5677"/>
    <n v="11043"/>
    <x v="0"/>
    <x v="0"/>
    <x v="0"/>
    <x v="15"/>
    <n v="50632"/>
    <n v="157"/>
    <n v="0"/>
    <n v="3595"/>
    <s v="29.05.26"/>
    <n v="7.4335915651932677E-2"/>
    <n v="2.839499681345066E-3"/>
    <s v="FLOW"/>
    <s v="-"/>
    <s v="NC"/>
    <s v="-"/>
    <m/>
    <m/>
    <m/>
    <m/>
    <s v="-"/>
    <s v="-"/>
    <s v="SANGAMWADI"/>
    <s v="-"/>
    <s v="-"/>
    <s v="-"/>
    <n v="9272"/>
    <n v="50632"/>
    <n v="27"/>
    <n v="37"/>
    <s v="FLOW"/>
    <m/>
    <m/>
    <m/>
    <m/>
    <s v="REGULAR"/>
    <s v="MH14MD2711"/>
    <s v="ACTIVA 125 DISC BSVI"/>
    <d v="2025-01-21T00:00:00"/>
    <n v="24"/>
    <x v="0"/>
    <x v="0"/>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m/>
    <m/>
    <n v="5677"/>
    <n v="11043"/>
    <x v="0"/>
  </r>
  <r>
    <n v="461702783"/>
    <s v="RAM ARUN BAGADE"/>
    <s v="ONLINE"/>
    <x v="5"/>
    <n v="3503"/>
    <m/>
    <m/>
    <m/>
    <n v="3338"/>
    <n v="9780"/>
    <n v="3538"/>
    <n v="9615"/>
    <x v="1"/>
    <x v="1"/>
    <x v="1"/>
    <x v="6"/>
    <n v="50591"/>
    <n v="434"/>
    <n v="0"/>
    <n v="0"/>
    <s v="06.05.26"/>
    <n v="7.6617713019951433E-2"/>
    <n v="1.3394031338363876E-2"/>
    <s v="STABLE"/>
    <s v="PAID"/>
    <s v="PAID"/>
    <s v="-"/>
    <m/>
    <m/>
    <m/>
    <m/>
    <s v="REPO"/>
    <s v="-"/>
    <s v="SHIRUR"/>
    <s v="-"/>
    <s v="-"/>
    <s v="-"/>
    <n v="10214"/>
    <n v="50591"/>
    <n v="88"/>
    <n v="67"/>
    <s v="STABLE"/>
    <m/>
    <m/>
    <m/>
    <m/>
    <s v="REGULAR"/>
    <s v="MH12WM8212"/>
    <s v="HONDA ACTIVA 6G DLX BS VI"/>
    <d v="2024-01-29T00:00:00"/>
    <n v="42"/>
    <x v="0"/>
    <x v="0"/>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m/>
    <m/>
    <n v="3538"/>
    <n v="13118"/>
    <x v="1"/>
  </r>
  <r>
    <n v="465762771"/>
    <s v="ASHIM SAIKIA"/>
    <m/>
    <x v="0"/>
    <m/>
    <m/>
    <m/>
    <m/>
    <n v="4727"/>
    <n v="4640"/>
    <n v="4727"/>
    <n v="9367"/>
    <x v="0"/>
    <x v="0"/>
    <x v="0"/>
    <x v="3"/>
    <n v="50509"/>
    <n v="87"/>
    <n v="0"/>
    <n v="3150"/>
    <s v="STABLE"/>
    <n v="7.0202113816238559E-2"/>
    <n v="2.8326017025805407E-3"/>
    <s v="FLOW"/>
    <s v="-"/>
    <s v="NC"/>
    <s v="-"/>
    <m/>
    <m/>
    <m/>
    <m/>
    <s v="-"/>
    <s v="-"/>
    <s v="NANEKAR WADI"/>
    <s v="-"/>
    <s v="-"/>
    <s v="-"/>
    <n v="7877"/>
    <n v="50509"/>
    <n v="27"/>
    <n v="37"/>
    <s v="FLOW"/>
    <m/>
    <m/>
    <m/>
    <m/>
    <s v="REGULAR"/>
    <s v="MH14MG6130"/>
    <s v="TVS RAIDER SMARTXONNECT"/>
    <d v="2025-03-24T00:00:00"/>
    <n v="24"/>
    <x v="0"/>
    <x v="0"/>
    <m/>
    <m/>
    <m/>
    <m/>
    <m/>
    <m/>
    <m/>
    <n v="1"/>
    <m/>
    <m/>
    <m/>
    <m/>
    <m/>
    <m/>
    <m/>
    <m/>
    <m/>
    <m/>
    <m/>
    <m/>
    <m/>
    <m/>
    <m/>
    <m/>
    <m/>
    <m/>
    <m/>
    <m/>
    <m/>
    <m/>
    <m/>
    <m/>
    <m/>
    <m/>
    <m/>
    <m/>
    <m/>
    <m/>
    <m/>
    <m/>
    <m/>
    <m/>
    <m/>
    <m/>
    <m/>
    <m/>
    <m/>
    <m/>
    <m/>
    <m/>
    <m/>
    <m/>
    <m/>
    <m/>
    <m/>
    <m/>
    <m/>
    <m/>
    <m/>
    <m/>
    <m/>
    <m/>
    <m/>
    <m/>
    <m/>
    <m/>
    <m/>
    <m/>
    <m/>
    <m/>
    <m/>
    <m/>
    <m/>
    <m/>
    <m/>
    <m/>
    <m/>
    <m/>
    <m/>
    <m/>
    <m/>
    <m/>
    <m/>
    <m/>
    <m/>
    <m/>
    <m/>
    <m/>
    <m/>
    <m/>
    <m/>
    <m/>
    <m/>
    <m/>
    <n v="1"/>
    <n v="1"/>
    <s v="DUWT0017"/>
    <s v="APG1EgdZybz"/>
    <s v="Allocated"/>
    <s v="Door Locked (NC_DL)"/>
    <s v="Customer not meet house lock "/>
    <d v="2026-06-03T00:00:00"/>
    <m/>
    <m/>
    <m/>
    <m/>
    <m/>
    <n v="4727"/>
    <n v="9367"/>
    <x v="0"/>
  </r>
  <r>
    <n v="463785816"/>
    <s v="SIDDHARTH SAWDEKAR"/>
    <m/>
    <x v="0"/>
    <m/>
    <m/>
    <m/>
    <m/>
    <n v="3557"/>
    <n v="7047"/>
    <n v="3720"/>
    <n v="10604"/>
    <x v="4"/>
    <x v="0"/>
    <x v="0"/>
    <x v="4"/>
    <n v="50472"/>
    <n v="230"/>
    <n v="0"/>
    <n v="5017.99"/>
    <s v="FLOW"/>
    <n v="0.372380125206841"/>
    <n v="1.1175075309705313E-2"/>
    <s v="FLOW"/>
    <s v="-"/>
    <s v="RTP"/>
    <s v="-"/>
    <m/>
    <m/>
    <m/>
    <m/>
    <s v="-"/>
    <s v="-"/>
    <s v="BHOSARI"/>
    <s v="-"/>
    <s v="-"/>
    <s v="-"/>
    <n v="12294.99"/>
    <n v="50472"/>
    <n v="57"/>
    <n v="67"/>
    <s v="FLOW"/>
    <m/>
    <m/>
    <m/>
    <m/>
    <s v="REGULAR"/>
    <s v="MH14LT3723"/>
    <s v="PASSION PLUS I3S DRS CAST"/>
    <d v="2024-08-17T00:00:00"/>
    <n v="36"/>
    <x v="0"/>
    <x v="0"/>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m/>
    <m/>
    <n v="3720"/>
    <n v="10604"/>
    <x v="0"/>
  </r>
  <r>
    <n v="463886724"/>
    <s v="RUSHIKESH SUNIL MOHITE"/>
    <m/>
    <x v="0"/>
    <m/>
    <m/>
    <m/>
    <m/>
    <n v="5002"/>
    <n v="5002"/>
    <n v="5004"/>
    <n v="10004"/>
    <x v="0"/>
    <x v="0"/>
    <x v="0"/>
    <x v="6"/>
    <n v="50437"/>
    <n v="2"/>
    <n v="0"/>
    <n v="450"/>
    <s v="-"/>
    <n v="3.1402131605606974E-2"/>
    <n v="2.8285638613525258E-3"/>
    <s v="FLOW"/>
    <s v="-"/>
    <s v="-"/>
    <s v="-"/>
    <m/>
    <m/>
    <m/>
    <m/>
    <m/>
    <m/>
    <s v="SHIRUR"/>
    <m/>
    <m/>
    <m/>
    <n v="5454"/>
    <n v="50437"/>
    <n v="27"/>
    <n v="37"/>
    <s v="FLOW"/>
    <m/>
    <m/>
    <m/>
    <m/>
    <s v="-"/>
    <s v="MH16DN0975"/>
    <s v="TVS RAIDER DISC"/>
    <d v="2024-08-29T00:00:00"/>
    <n v="30"/>
    <x v="1"/>
    <x v="0"/>
    <m/>
    <m/>
    <m/>
    <m/>
    <m/>
    <m/>
    <m/>
    <m/>
    <m/>
    <m/>
    <m/>
    <m/>
    <m/>
    <m/>
    <m/>
    <m/>
    <m/>
    <m/>
    <m/>
    <m/>
    <m/>
    <m/>
    <m/>
    <m/>
    <m/>
    <m/>
    <m/>
    <m/>
    <m/>
    <m/>
    <m/>
    <n v="1"/>
    <m/>
    <m/>
    <m/>
    <m/>
    <m/>
    <m/>
    <m/>
    <m/>
    <m/>
    <m/>
    <m/>
    <m/>
    <m/>
    <m/>
    <m/>
    <m/>
    <m/>
    <m/>
    <m/>
    <m/>
    <m/>
    <m/>
    <m/>
    <m/>
    <m/>
    <m/>
    <m/>
    <m/>
    <m/>
    <m/>
    <m/>
    <m/>
    <m/>
    <m/>
    <m/>
    <m/>
    <m/>
    <m/>
    <m/>
    <m/>
    <m/>
    <m/>
    <m/>
    <m/>
    <m/>
    <m/>
    <m/>
    <m/>
    <m/>
    <m/>
    <m/>
    <m/>
    <m/>
    <m/>
    <m/>
    <m/>
    <m/>
    <m/>
    <m/>
    <m/>
    <m/>
    <m/>
    <n v="1"/>
    <n v="1"/>
    <s v="ZBHT0024"/>
    <s v="GPfdiGVkyb"/>
    <s v="Allocated"/>
    <m/>
    <m/>
    <m/>
    <m/>
    <m/>
    <m/>
    <m/>
    <m/>
    <n v="5004"/>
    <n v="10004"/>
    <x v="2"/>
  </r>
  <r>
    <n v="461652917"/>
    <s v="PRATIK TULSIDAS PARMAR"/>
    <m/>
    <x v="0"/>
    <m/>
    <m/>
    <m/>
    <m/>
    <n v="4000"/>
    <n v="19789"/>
    <n v="4956"/>
    <n v="23789"/>
    <x v="5"/>
    <x v="0"/>
    <x v="0"/>
    <x v="14"/>
    <n v="50019"/>
    <n v="1167"/>
    <n v="0"/>
    <n v="6300"/>
    <s v="FLOW"/>
    <n v="0.461941263391208"/>
    <n v="2.4347522277576437E-2"/>
    <s v="FLOW"/>
    <s v="-"/>
    <s v="PTP"/>
    <s v="-"/>
    <m/>
    <m/>
    <m/>
    <m/>
    <s v="REPO"/>
    <s v="-"/>
    <s v="DAPODI"/>
    <s v="-"/>
    <s v="-"/>
    <s v="-"/>
    <n v="27256"/>
    <n v="50019"/>
    <n v="147"/>
    <n v="157"/>
    <s v="FLOW"/>
    <m/>
    <m/>
    <m/>
    <m/>
    <s v="NPA"/>
    <s v="MH14LK9900"/>
    <s v="HONDA SP 160 DOUBLE DISC"/>
    <d v="2024-01-25T00:00:00"/>
    <n v="36"/>
    <x v="0"/>
    <x v="0"/>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m/>
    <m/>
    <n v="4956"/>
    <n v="23789"/>
    <x v="0"/>
  </r>
  <r>
    <n v="460952186"/>
    <s v="ABHIJEET UTTAM KUMBHAR"/>
    <m/>
    <x v="0"/>
    <m/>
    <m/>
    <m/>
    <m/>
    <n v="2774"/>
    <n v="4637"/>
    <n v="2028"/>
    <n v="7411"/>
    <x v="4"/>
    <x v="0"/>
    <x v="0"/>
    <x v="13"/>
    <n v="49889"/>
    <n v="165"/>
    <n v="0"/>
    <n v="6300"/>
    <s v="27.05.26"/>
    <n v="0.11765566540954096"/>
    <n v="1.1045992473567292E-2"/>
    <s v="FLOW"/>
    <s v="-"/>
    <s v="PTP"/>
    <s v="-"/>
    <m/>
    <m/>
    <m/>
    <m/>
    <s v="-"/>
    <s v="-"/>
    <s v="DEHU"/>
    <s v="-"/>
    <s v="-"/>
    <s v="-"/>
    <n v="11102"/>
    <n v="49889"/>
    <n v="57"/>
    <n v="67"/>
    <s v="FLOW"/>
    <m/>
    <m/>
    <m/>
    <m/>
    <s v="REGULAR"/>
    <s v="MH14LF6664"/>
    <s v="SPLENDOR PLUS DRS CAST FI BLACK"/>
    <d v="2023-12-01T00:00:00"/>
    <n v="48"/>
    <x v="0"/>
    <x v="0"/>
    <m/>
    <m/>
    <m/>
    <m/>
    <m/>
    <m/>
    <m/>
    <m/>
    <m/>
    <m/>
    <m/>
    <m/>
    <m/>
    <n v="1"/>
    <m/>
    <m/>
    <m/>
    <m/>
    <m/>
    <m/>
    <m/>
    <m/>
    <m/>
    <m/>
    <m/>
    <m/>
    <m/>
    <m/>
    <m/>
    <m/>
    <m/>
    <m/>
    <m/>
    <m/>
    <m/>
    <m/>
    <m/>
    <m/>
    <m/>
    <m/>
    <m/>
    <m/>
    <m/>
    <m/>
    <m/>
    <m/>
    <m/>
    <m/>
    <m/>
    <m/>
    <m/>
    <m/>
    <m/>
    <m/>
    <m/>
    <m/>
    <m/>
    <m/>
    <m/>
    <m/>
    <m/>
    <m/>
    <m/>
    <m/>
    <m/>
    <m/>
    <m/>
    <m/>
    <m/>
    <m/>
    <m/>
    <m/>
    <m/>
    <m/>
    <m/>
    <m/>
    <m/>
    <m/>
    <m/>
    <m/>
    <m/>
    <m/>
    <m/>
    <m/>
    <m/>
    <m/>
    <m/>
    <m/>
    <m/>
    <m/>
    <m/>
    <m/>
    <m/>
    <m/>
    <n v="1"/>
    <n v="1"/>
    <s v="DUWT0027"/>
    <s v="G6Jit5JApz"/>
    <s v="Allocated"/>
    <s v="Door Locked (NC_DL)"/>
    <s v="Visited to Customers residence address but Customers residence is Door Lock "/>
    <d v="2026-06-05T00:00:00"/>
    <m/>
    <m/>
    <m/>
    <m/>
    <m/>
    <n v="2028"/>
    <n v="7411"/>
    <x v="0"/>
  </r>
  <r>
    <n v="463265017"/>
    <s v="DASTAGIR GUNDULAL INAMDAR"/>
    <m/>
    <x v="0"/>
    <m/>
    <m/>
    <m/>
    <m/>
    <n v="4612"/>
    <n v="18137.169999999998"/>
    <n v="4747.1699999999983"/>
    <n v="22749.17"/>
    <x v="2"/>
    <x v="0"/>
    <x v="0"/>
    <x v="4"/>
    <n v="49791"/>
    <n v="446"/>
    <n v="0"/>
    <n v="1800"/>
    <s v="FLOW"/>
    <n v="0.20237010094037414"/>
    <n v="1.6347327109582074E-2"/>
    <s v="FLOW"/>
    <s v="-"/>
    <s v="NC"/>
    <s v="-"/>
    <m/>
    <m/>
    <m/>
    <m/>
    <s v="REPO"/>
    <s v="-"/>
    <s v="BHOSARI GAON"/>
    <s v="-"/>
    <s v="-"/>
    <s v="-"/>
    <n v="20383.169999999998"/>
    <n v="49791"/>
    <n v="116"/>
    <n v="126"/>
    <s v="FLOW"/>
    <m/>
    <m/>
    <m/>
    <m/>
    <s v="NPA"/>
    <s v="MH14LR3581"/>
    <s v="HONDA SHINE CELEBRATION ED DISC"/>
    <d v="2024-06-21T00:00:00"/>
    <n v="30"/>
    <x v="0"/>
    <x v="0"/>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m/>
    <m/>
    <n v="4747.1699999999983"/>
    <n v="22749.17"/>
    <x v="0"/>
  </r>
  <r>
    <n v="462848842"/>
    <s v="RAMESH MANIK RAUT"/>
    <m/>
    <x v="0"/>
    <m/>
    <m/>
    <m/>
    <m/>
    <n v="4230"/>
    <n v="3897"/>
    <n v="4008"/>
    <n v="8127"/>
    <x v="0"/>
    <x v="0"/>
    <x v="0"/>
    <x v="1"/>
    <n v="49284"/>
    <n v="111"/>
    <n v="0"/>
    <n v="5400"/>
    <s v="28.05.26"/>
    <n v="1.9998763082752436E-2"/>
    <n v="2.7639023205761224E-3"/>
    <s v="FLOW"/>
    <s v="-"/>
    <s v="PTP"/>
    <s v="-"/>
    <m/>
    <m/>
    <m/>
    <m/>
    <s v="-"/>
    <s v="-"/>
    <s v="THERGAON"/>
    <s v="-"/>
    <s v="-"/>
    <s v="-"/>
    <n v="9408"/>
    <n v="49284"/>
    <n v="27"/>
    <n v="37"/>
    <s v="FLOW"/>
    <m/>
    <m/>
    <m/>
    <m/>
    <s v="REGULAR"/>
    <s v="MH14LR6917"/>
    <m/>
    <d v="2024-05-09T00:00:00"/>
    <n v="36"/>
    <x v="0"/>
    <x v="0"/>
    <m/>
    <m/>
    <m/>
    <m/>
    <m/>
    <m/>
    <m/>
    <m/>
    <m/>
    <m/>
    <n v="1"/>
    <m/>
    <m/>
    <m/>
    <m/>
    <m/>
    <n v="1"/>
    <m/>
    <m/>
    <m/>
    <m/>
    <m/>
    <m/>
    <m/>
    <m/>
    <m/>
    <m/>
    <m/>
    <m/>
    <m/>
    <m/>
    <m/>
    <m/>
    <m/>
    <m/>
    <m/>
    <m/>
    <m/>
    <m/>
    <m/>
    <m/>
    <m/>
    <m/>
    <m/>
    <m/>
    <m/>
    <m/>
    <m/>
    <m/>
    <m/>
    <m/>
    <m/>
    <m/>
    <m/>
    <m/>
    <m/>
    <m/>
    <m/>
    <m/>
    <m/>
    <m/>
    <m/>
    <m/>
    <m/>
    <m/>
    <m/>
    <m/>
    <m/>
    <m/>
    <m/>
    <m/>
    <m/>
    <m/>
    <m/>
    <m/>
    <m/>
    <m/>
    <m/>
    <m/>
    <m/>
    <m/>
    <m/>
    <m/>
    <m/>
    <m/>
    <m/>
    <m/>
    <m/>
    <m/>
    <m/>
    <m/>
    <m/>
    <m/>
    <m/>
    <n v="2"/>
    <n v="1"/>
    <s v="ZBHT0011"/>
    <s v="B6svCMbusDg7"/>
    <s v="Allocated"/>
    <s v="Left Message (LMCB)"/>
    <s v="Visit cm residence address cm is not at home lm with wife "/>
    <d v="2026-06-06T00:00:00"/>
    <m/>
    <m/>
    <m/>
    <m/>
    <m/>
    <n v="4008"/>
    <n v="8127"/>
    <x v="0"/>
  </r>
  <r>
    <n v="462204563"/>
    <s v="GANESH DNYANDEV BAMHANE"/>
    <m/>
    <x v="0"/>
    <m/>
    <m/>
    <m/>
    <m/>
    <n v="3917"/>
    <n v="14925"/>
    <n v="3953"/>
    <n v="18842"/>
    <x v="2"/>
    <x v="0"/>
    <x v="0"/>
    <x v="9"/>
    <n v="49190"/>
    <n v="779"/>
    <n v="0"/>
    <n v="6148"/>
    <s v="21.05.26"/>
    <n v="0.16880260818732112"/>
    <n v="1.6150007441512366E-2"/>
    <s v="FLOW"/>
    <s v="-"/>
    <s v="BPTP"/>
    <s v="-"/>
    <m/>
    <m/>
    <m/>
    <m/>
    <s v="REPO"/>
    <s v="-"/>
    <s v="BHATKALWADI"/>
    <s v="-"/>
    <s v="-"/>
    <s v="-"/>
    <n v="21852"/>
    <n v="49190"/>
    <n v="116"/>
    <n v="126"/>
    <s v="FLOW"/>
    <m/>
    <m/>
    <m/>
    <m/>
    <s v="NPA"/>
    <s v="MH14LK9146"/>
    <s v="AMPERE MAGNUS EX"/>
    <d v="2024-03-12T00:00:00"/>
    <n v="36"/>
    <x v="0"/>
    <x v="0"/>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m/>
    <m/>
    <n v="3953"/>
    <n v="18842"/>
    <x v="0"/>
  </r>
  <r>
    <n v="460516801"/>
    <s v="ALIM AMIR PATHAN"/>
    <s v="COLLECT"/>
    <x v="3"/>
    <n v="3100"/>
    <m/>
    <m/>
    <m/>
    <n v="2999"/>
    <n v="2822.99"/>
    <n v="2868.99"/>
    <n v="2721.99"/>
    <x v="0"/>
    <x v="1"/>
    <x v="1"/>
    <x v="9"/>
    <n v="49068.29"/>
    <n v="46"/>
    <n v="0"/>
    <n v="4385"/>
    <s v="10.05.26"/>
    <n v="2.1161105789671581E-2"/>
    <n v="2.7518050604192464E-3"/>
    <s v="STABLE"/>
    <s v="PAID"/>
    <s v="PTP"/>
    <s v="-"/>
    <m/>
    <m/>
    <m/>
    <m/>
    <s v="-"/>
    <s v="-"/>
    <s v="RAJURI"/>
    <s v="-"/>
    <s v="-"/>
    <s v="-"/>
    <n v="7253.99"/>
    <n v="49068.29"/>
    <n v="27"/>
    <n v="37"/>
    <s v="FLOW"/>
    <m/>
    <m/>
    <m/>
    <m/>
    <s v="REGULAR"/>
    <s v="MH14LD4719"/>
    <s v="TVS JUPITER 125 DISC"/>
    <d v="2023-11-07T00:00:00"/>
    <n v="48"/>
    <x v="0"/>
    <x v="0"/>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m/>
    <m/>
    <n v="2868.99"/>
    <n v="5821.99"/>
    <x v="0"/>
  </r>
  <r>
    <n v="462463887"/>
    <s v="SHAM PANDHRINATH CHAWAN"/>
    <s v="ONLINE"/>
    <x v="2"/>
    <n v="3718"/>
    <m/>
    <m/>
    <m/>
    <n v="3672"/>
    <n v="3664"/>
    <n v="3727"/>
    <n v="3618"/>
    <x v="0"/>
    <x v="0"/>
    <x v="0"/>
    <x v="10"/>
    <n v="49066"/>
    <n v="63"/>
    <n v="0"/>
    <n v="3725"/>
    <s v="08.05.26"/>
    <n v="4.8463354790742284E-2"/>
    <n v="2.7516766346357443E-3"/>
    <s v="FLOW"/>
    <s v="-"/>
    <s v="PAID"/>
    <s v="-"/>
    <m/>
    <m/>
    <m/>
    <m/>
    <s v="-"/>
    <s v="-"/>
    <s v="MAHALUNGE"/>
    <s v="-"/>
    <s v="-"/>
    <s v="-"/>
    <n v="7443"/>
    <n v="49066"/>
    <n v="27"/>
    <n v="37"/>
    <s v="FLOW"/>
    <m/>
    <m/>
    <m/>
    <m/>
    <s v="NPA"/>
    <s v="MH14LM6881"/>
    <s v="TVS RAIDER DISC"/>
    <d v="2024-04-05T00:00:00"/>
    <n v="39"/>
    <x v="0"/>
    <x v="0"/>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m/>
    <m/>
    <n v="3727"/>
    <n v="7336"/>
    <x v="0"/>
  </r>
  <r>
    <n v="463864554"/>
    <s v="BALKRUSHNA MANIK SHELAR"/>
    <m/>
    <x v="0"/>
    <m/>
    <m/>
    <m/>
    <m/>
    <n v="3255"/>
    <n v="6482"/>
    <n v="3511"/>
    <n v="9737"/>
    <x v="4"/>
    <x v="0"/>
    <x v="0"/>
    <x v="6"/>
    <n v="48972"/>
    <n v="284"/>
    <n v="0"/>
    <n v="6287"/>
    <s v="19.05.26"/>
    <n v="5.4776661451072149E-2"/>
    <n v="1.0842958235593766E-2"/>
    <s v="FLOW"/>
    <s v="-"/>
    <s v="PAID"/>
    <s v="-"/>
    <m/>
    <m/>
    <m/>
    <m/>
    <s v="-"/>
    <s v="-"/>
    <s v="NHAVARA"/>
    <s v="-"/>
    <s v="-"/>
    <s v="-"/>
    <n v="13053"/>
    <n v="48972"/>
    <n v="57"/>
    <n v="67"/>
    <s v="FLOW"/>
    <m/>
    <m/>
    <m/>
    <m/>
    <s v="REGULAR"/>
    <s v="MH12XV2835"/>
    <s v="DESTINI 125 XTEC"/>
    <d v="2024-08-26T00:00:00"/>
    <n v="36"/>
    <x v="0"/>
    <x v="0"/>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m/>
    <m/>
    <n v="3511"/>
    <n v="9737"/>
    <x v="0"/>
  </r>
  <r>
    <n v="466230787"/>
    <s v="SANJAY BABULAL GUJRATHI"/>
    <m/>
    <x v="0"/>
    <m/>
    <m/>
    <m/>
    <m/>
    <n v="3401"/>
    <n v="13598"/>
    <n v="3986"/>
    <n v="16999"/>
    <x v="2"/>
    <x v="0"/>
    <x v="0"/>
    <x v="10"/>
    <n v="48435"/>
    <n v="591"/>
    <n v="0"/>
    <n v="3600"/>
    <s v="FLOW"/>
    <n v="0.34192710355587247"/>
    <n v="1.5902126660493017E-2"/>
    <s v="FLOW"/>
    <s v="-"/>
    <s v="PTP"/>
    <s v="-"/>
    <m/>
    <m/>
    <m/>
    <m/>
    <s v="REPO"/>
    <s v="-"/>
    <s v="RAJGURU NAGAR "/>
    <s v="-"/>
    <s v="-"/>
    <s v="-"/>
    <n v="17789"/>
    <n v="48435"/>
    <n v="116"/>
    <n v="126"/>
    <s v="FLOW"/>
    <m/>
    <m/>
    <m/>
    <m/>
    <s v="NPA"/>
    <s v="MH14MN3177"/>
    <s v="TVS XL 100 ES DX"/>
    <d v="2025-05-30T00:00:00"/>
    <n v="24"/>
    <x v="0"/>
    <x v="0"/>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m/>
    <m/>
    <n v="3986"/>
    <n v="16999"/>
    <x v="0"/>
  </r>
  <r>
    <n v="464234404"/>
    <s v="SEEMA VIJAY RAI"/>
    <m/>
    <x v="0"/>
    <m/>
    <m/>
    <m/>
    <m/>
    <n v="10356"/>
    <n v="49394"/>
    <n v="1187"/>
    <n v="59750"/>
    <x v="3"/>
    <x v="0"/>
    <x v="0"/>
    <x v="4"/>
    <n v="47965"/>
    <n v="3573"/>
    <n v="0"/>
    <n v="5850"/>
    <s v="FLOW"/>
    <n v="0.61341023607949463"/>
    <n v="2.0148737378626543E-2"/>
    <s v="FLOW"/>
    <s v="-"/>
    <s v="PTP"/>
    <s v="-"/>
    <m/>
    <m/>
    <m/>
    <m/>
    <s v="REPO"/>
    <s v="-"/>
    <s v="BHOSARI"/>
    <s v="-"/>
    <s v="-"/>
    <s v="-"/>
    <n v="58817"/>
    <n v="47965"/>
    <n v="178"/>
    <n v="188"/>
    <s v="FLOW"/>
    <m/>
    <m/>
    <m/>
    <m/>
    <s v="NPA"/>
    <s v="MH14LZ7650"/>
    <s v="PIAGGIO VESPA SXL 149 ABS"/>
    <d v="2024-10-07T00:00:00"/>
    <n v="18"/>
    <x v="0"/>
    <x v="0"/>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m/>
    <m/>
    <n v="1187"/>
    <n v="59750"/>
    <x v="0"/>
  </r>
  <r>
    <n v="465514812"/>
    <s v="CHANDRAKANT DAGDOJI PACHKOR"/>
    <m/>
    <x v="0"/>
    <m/>
    <m/>
    <m/>
    <m/>
    <n v="5268"/>
    <n v="5199"/>
    <n v="5336"/>
    <n v="10467"/>
    <x v="0"/>
    <x v="0"/>
    <x v="0"/>
    <x v="6"/>
    <n v="47915"/>
    <n v="137"/>
    <n v="0"/>
    <n v="2250"/>
    <s v="22.05.26"/>
    <n v="2.9831931635161853E-2"/>
    <n v="2.6871272561156748E-3"/>
    <s v="FLOW"/>
    <s v="-"/>
    <s v="PTP"/>
    <s v="-"/>
    <m/>
    <m/>
    <m/>
    <m/>
    <s v="-"/>
    <s v="-"/>
    <s v="SHIRUR"/>
    <s v="-"/>
    <s v="-"/>
    <s v="-"/>
    <n v="7586"/>
    <n v="47915"/>
    <n v="27"/>
    <n v="37"/>
    <s v="FLOW"/>
    <m/>
    <m/>
    <m/>
    <m/>
    <s v="REGULAR"/>
    <s v="MH22BF9131"/>
    <s v="HONDA SHINE DISC BSVI"/>
    <d v="2025-02-16T00:00:00"/>
    <n v="24"/>
    <x v="0"/>
    <x v="0"/>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m/>
    <m/>
    <n v="5336"/>
    <n v="10467"/>
    <x v="0"/>
  </r>
  <r>
    <n v="463888060"/>
    <s v="BHEGADE AKASH ANKUSH"/>
    <m/>
    <x v="0"/>
    <m/>
    <m/>
    <m/>
    <m/>
    <n v="3150"/>
    <n v="6300"/>
    <n v="3231"/>
    <n v="9450"/>
    <x v="4"/>
    <x v="0"/>
    <x v="0"/>
    <x v="12"/>
    <n v="47910"/>
    <n v="81"/>
    <n v="0"/>
    <n v="5394"/>
    <s v="FLOW"/>
    <n v="0.12334046447686497"/>
    <n v="1.0607819347122793E-2"/>
    <s v="FLOW"/>
    <s v="-"/>
    <s v="MPTP"/>
    <s v="-"/>
    <m/>
    <m/>
    <m/>
    <m/>
    <s v="-"/>
    <s v="-"/>
    <s v="PIRANGUT"/>
    <s v="-"/>
    <s v="-"/>
    <s v="-"/>
    <n v="11775"/>
    <n v="47910"/>
    <n v="57"/>
    <n v="67"/>
    <s v="FLOW"/>
    <m/>
    <m/>
    <m/>
    <m/>
    <s v="REGULAR"/>
    <s v="MH12XC6756"/>
    <s v="BAJAJ CHETAK 2901 STANDARD"/>
    <d v="2024-08-29T00:00:00"/>
    <n v="36"/>
    <x v="0"/>
    <x v="0"/>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m/>
    <m/>
    <n v="3231"/>
    <n v="9450"/>
    <x v="0"/>
  </r>
  <r>
    <n v="460212761"/>
    <s v="ROHIT TANAJI SHINDE"/>
    <m/>
    <x v="0"/>
    <m/>
    <m/>
    <m/>
    <m/>
    <n v="4331"/>
    <n v="4326"/>
    <n v="4384"/>
    <n v="8657"/>
    <x v="0"/>
    <x v="0"/>
    <x v="0"/>
    <x v="7"/>
    <n v="47738.28"/>
    <n v="58"/>
    <n v="0"/>
    <n v="450"/>
    <s v="-"/>
    <n v="5.2429369526526402E-2"/>
    <n v="2.677216599146025E-3"/>
    <s v="FLOW"/>
    <s v="-"/>
    <s v="-"/>
    <s v="-"/>
    <m/>
    <m/>
    <m/>
    <m/>
    <s v="-"/>
    <s v="-"/>
    <s v="SHIRGAON"/>
    <s v="-"/>
    <s v="-"/>
    <s v="-"/>
    <n v="4834"/>
    <n v="47738.28"/>
    <n v="27"/>
    <n v="37"/>
    <s v="FLOW"/>
    <m/>
    <m/>
    <m/>
    <m/>
    <s v="NPA"/>
    <s v="MH14LD2346"/>
    <s v="HONDA UNICORN 160 BSVI"/>
    <d v="2023-10-20T00:00:00"/>
    <n v="42"/>
    <x v="0"/>
    <x v="0"/>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m/>
    <m/>
    <n v="4384"/>
    <n v="8657"/>
    <x v="0"/>
  </r>
  <r>
    <n v="464022912"/>
    <s v="MANE BALU NIVRUTTI"/>
    <s v="ONLINE"/>
    <x v="3"/>
    <n v="3400"/>
    <m/>
    <m/>
    <m/>
    <n v="3310"/>
    <n v="3121"/>
    <n v="3206"/>
    <n v="3031"/>
    <x v="0"/>
    <x v="1"/>
    <x v="1"/>
    <x v="13"/>
    <n v="47629"/>
    <n v="85"/>
    <n v="0"/>
    <n v="3145"/>
    <s v="20.05.26"/>
    <n v="7.3049677968081234E-2"/>
    <n v="2.6710880534599494E-3"/>
    <s v="STABLE"/>
    <s v="PAID"/>
    <s v="PTP"/>
    <s v="-"/>
    <m/>
    <m/>
    <m/>
    <m/>
    <s v="-"/>
    <s v="-"/>
    <s v="DEHU"/>
    <s v="-"/>
    <s v="-"/>
    <s v="-"/>
    <n v="6351"/>
    <n v="47629"/>
    <n v="27"/>
    <n v="6"/>
    <s v="STABLE"/>
    <m/>
    <m/>
    <m/>
    <m/>
    <s v="REGULAR"/>
    <s v="MH14LV2354"/>
    <s v="TVS STARCITY PLUS ES DT DUAL TONE"/>
    <d v="2024-09-13T00:00:00"/>
    <n v="36"/>
    <x v="0"/>
    <x v="0"/>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m/>
    <m/>
    <n v="3206"/>
    <n v="6431"/>
    <x v="0"/>
  </r>
  <r>
    <n v="460416667"/>
    <s v="WILLIAM TONY YADAV"/>
    <m/>
    <x v="0"/>
    <m/>
    <m/>
    <m/>
    <m/>
    <n v="7066"/>
    <n v="7066"/>
    <n v="7071"/>
    <n v="14132"/>
    <x v="0"/>
    <x v="0"/>
    <x v="0"/>
    <x v="1"/>
    <n v="47462"/>
    <n v="5"/>
    <n v="0"/>
    <n v="450"/>
    <s v="-"/>
    <n v="1.9259420774157862E-2"/>
    <n v="2.6617225050560816E-3"/>
    <s v="FLOW"/>
    <s v="-"/>
    <s v="-"/>
    <s v="-"/>
    <m/>
    <m/>
    <m/>
    <m/>
    <m/>
    <m/>
    <s v="NIGADI"/>
    <m/>
    <m/>
    <m/>
    <n v="7521"/>
    <n v="47462"/>
    <n v="27"/>
    <n v="37"/>
    <s v="FLOW"/>
    <m/>
    <m/>
    <m/>
    <m/>
    <s v="-"/>
    <s v="MH14LD4292"/>
    <s v="HONDA HIGHNESS CB 350 DLX 3"/>
    <d v="2023-11-01T00:00:00"/>
    <n v="36"/>
    <x v="1"/>
    <x v="0"/>
    <m/>
    <m/>
    <m/>
    <m/>
    <m/>
    <m/>
    <m/>
    <m/>
    <m/>
    <m/>
    <m/>
    <m/>
    <m/>
    <m/>
    <m/>
    <m/>
    <m/>
    <m/>
    <m/>
    <m/>
    <m/>
    <m/>
    <m/>
    <m/>
    <m/>
    <m/>
    <m/>
    <m/>
    <m/>
    <m/>
    <m/>
    <m/>
    <m/>
    <m/>
    <n v="1"/>
    <m/>
    <m/>
    <m/>
    <m/>
    <m/>
    <m/>
    <m/>
    <m/>
    <m/>
    <m/>
    <m/>
    <m/>
    <m/>
    <m/>
    <m/>
    <m/>
    <m/>
    <m/>
    <m/>
    <m/>
    <m/>
    <m/>
    <m/>
    <m/>
    <m/>
    <m/>
    <m/>
    <m/>
    <m/>
    <m/>
    <m/>
    <m/>
    <m/>
    <m/>
    <m/>
    <m/>
    <m/>
    <m/>
    <m/>
    <m/>
    <m/>
    <m/>
    <m/>
    <m/>
    <m/>
    <m/>
    <m/>
    <m/>
    <m/>
    <m/>
    <m/>
    <m/>
    <m/>
    <m/>
    <m/>
    <m/>
    <m/>
    <m/>
    <m/>
    <n v="1"/>
    <n v="1"/>
    <s v="ZBHT0011"/>
    <s v="AP5nBqnyBS"/>
    <s v="Allocated"/>
    <m/>
    <m/>
    <m/>
    <m/>
    <m/>
    <m/>
    <m/>
    <m/>
    <n v="7071"/>
    <n v="14132"/>
    <x v="2"/>
  </r>
  <r>
    <n v="463868517"/>
    <s v="ABHISHEK DATTU DEVADE"/>
    <m/>
    <x v="0"/>
    <m/>
    <m/>
    <m/>
    <m/>
    <n v="4760"/>
    <n v="4095"/>
    <n v="4192"/>
    <n v="8855"/>
    <x v="0"/>
    <x v="0"/>
    <x v="0"/>
    <x v="10"/>
    <n v="47364"/>
    <n v="97"/>
    <n v="0"/>
    <n v="2700"/>
    <s v="18.05.26"/>
    <n v="4.6782259330467479E-2"/>
    <n v="2.6562265544957282E-3"/>
    <s v="FLOW"/>
    <s v="-"/>
    <s v="PAID"/>
    <s v="-"/>
    <m/>
    <m/>
    <m/>
    <m/>
    <s v="-"/>
    <s v="-"/>
    <s v="RAJGURU NAGAR"/>
    <s v="-"/>
    <s v="-"/>
    <s v="-"/>
    <n v="6892"/>
    <n v="47364"/>
    <n v="27"/>
    <n v="37"/>
    <s v="FLOW"/>
    <m/>
    <m/>
    <m/>
    <m/>
    <s v="REGULAR"/>
    <s v="MH14LT7446"/>
    <s v="HONDA UNICORN 160 BSVI"/>
    <d v="2024-08-26T00:00:00"/>
    <n v="30"/>
    <x v="0"/>
    <x v="0"/>
    <m/>
    <m/>
    <m/>
    <m/>
    <m/>
    <m/>
    <m/>
    <m/>
    <m/>
    <m/>
    <m/>
    <m/>
    <m/>
    <m/>
    <m/>
    <m/>
    <m/>
    <m/>
    <m/>
    <m/>
    <m/>
    <m/>
    <m/>
    <m/>
    <m/>
    <m/>
    <m/>
    <m/>
    <m/>
    <m/>
    <m/>
    <m/>
    <m/>
    <m/>
    <m/>
    <m/>
    <m/>
    <m/>
    <m/>
    <m/>
    <m/>
    <m/>
    <m/>
    <m/>
    <m/>
    <m/>
    <m/>
    <m/>
    <m/>
    <m/>
    <m/>
    <m/>
    <m/>
    <m/>
    <m/>
    <m/>
    <m/>
    <m/>
    <m/>
    <m/>
    <m/>
    <m/>
    <m/>
    <m/>
    <m/>
    <m/>
    <m/>
    <m/>
    <m/>
    <m/>
    <m/>
    <m/>
    <m/>
    <m/>
    <m/>
    <m/>
    <m/>
    <m/>
    <m/>
    <m/>
    <m/>
    <m/>
    <m/>
    <m/>
    <m/>
    <m/>
    <m/>
    <m/>
    <m/>
    <m/>
    <m/>
    <m/>
    <m/>
    <m/>
    <n v="0"/>
    <s v=""/>
    <s v="ZBHT0010"/>
    <s v="A6iMTkFeWez"/>
    <s v="Allocated"/>
    <e v="#N/A"/>
    <e v="#N/A"/>
    <e v="#N/A"/>
    <m/>
    <m/>
    <m/>
    <m/>
    <m/>
    <n v="4192"/>
    <n v="8855"/>
    <x v="0"/>
  </r>
  <r>
    <n v="462906915"/>
    <s v="KOMAL ANIL CHAVAN"/>
    <m/>
    <x v="0"/>
    <m/>
    <m/>
    <m/>
    <m/>
    <n v="4314"/>
    <n v="659.77"/>
    <n v="659.77"/>
    <n v="4973.7700000000004"/>
    <x v="0"/>
    <x v="0"/>
    <x v="0"/>
    <x v="5"/>
    <n v="47229.77"/>
    <n v="0"/>
    <n v="0"/>
    <n v="450"/>
    <s v="-"/>
    <n v="2.7338183790173609E-2"/>
    <n v="2.6486987846618885E-3"/>
    <s v="FLOW"/>
    <s v="-"/>
    <s v="-"/>
    <s v="-"/>
    <m/>
    <m/>
    <m/>
    <m/>
    <m/>
    <m/>
    <s v="YERWADA"/>
    <m/>
    <m/>
    <m/>
    <n v="1109.77"/>
    <n v="47229.77"/>
    <n v="27"/>
    <n v="37"/>
    <s v="FLOW"/>
    <m/>
    <m/>
    <m/>
    <m/>
    <s v="-"/>
    <s v="MH12WV0377"/>
    <s v="TVS JUPITER 125 DISC SXC"/>
    <d v="2024-05-15T00:00:00"/>
    <n v="36"/>
    <x v="1"/>
    <x v="0"/>
    <m/>
    <m/>
    <m/>
    <m/>
    <m/>
    <m/>
    <m/>
    <m/>
    <m/>
    <m/>
    <m/>
    <m/>
    <m/>
    <m/>
    <m/>
    <m/>
    <m/>
    <m/>
    <m/>
    <m/>
    <m/>
    <m/>
    <m/>
    <m/>
    <m/>
    <m/>
    <m/>
    <m/>
    <m/>
    <m/>
    <m/>
    <m/>
    <m/>
    <m/>
    <m/>
    <m/>
    <m/>
    <m/>
    <m/>
    <m/>
    <m/>
    <m/>
    <m/>
    <m/>
    <m/>
    <m/>
    <m/>
    <m/>
    <m/>
    <m/>
    <m/>
    <m/>
    <m/>
    <m/>
    <m/>
    <m/>
    <m/>
    <m/>
    <m/>
    <m/>
    <m/>
    <m/>
    <m/>
    <m/>
    <m/>
    <m/>
    <m/>
    <m/>
    <m/>
    <m/>
    <m/>
    <m/>
    <m/>
    <m/>
    <m/>
    <m/>
    <m/>
    <m/>
    <m/>
    <m/>
    <m/>
    <m/>
    <m/>
    <m/>
    <m/>
    <m/>
    <m/>
    <m/>
    <m/>
    <m/>
    <m/>
    <m/>
    <m/>
    <m/>
    <n v="0"/>
    <s v=""/>
    <s v="ZBHT0012"/>
    <e v="#N/A"/>
    <e v="#N/A"/>
    <m/>
    <m/>
    <m/>
    <m/>
    <m/>
    <m/>
    <m/>
    <m/>
    <n v="659.77"/>
    <n v="4973.7700000000004"/>
    <x v="2"/>
  </r>
  <r>
    <n v="462898206"/>
    <s v="FAIZAN AHMED MEMAN"/>
    <s v="COLLECT"/>
    <x v="9"/>
    <n v="4000"/>
    <m/>
    <m/>
    <m/>
    <n v="3689"/>
    <n v="9341"/>
    <n v="2483"/>
    <n v="9030"/>
    <x v="1"/>
    <x v="1"/>
    <x v="1"/>
    <x v="11"/>
    <n v="47141"/>
    <n v="520"/>
    <n v="0"/>
    <n v="0"/>
    <s v="04.05.26"/>
    <n v="0.44206692379899415"/>
    <n v="1.2480639467925351E-2"/>
    <s v="STABLE"/>
    <s v="PAID"/>
    <s v="PAID"/>
    <s v="-"/>
    <m/>
    <m/>
    <m/>
    <m/>
    <s v="REPO"/>
    <s v="-"/>
    <s v="KHADAKI"/>
    <s v="-"/>
    <s v="-"/>
    <s v="-"/>
    <n v="9861"/>
    <n v="47141"/>
    <n v="88"/>
    <n v="67"/>
    <s v="STABLE"/>
    <m/>
    <m/>
    <m/>
    <m/>
    <s v="REGULAR"/>
    <s v="MH12WV0196"/>
    <s v="HONDA ACTIVA 125 SMART"/>
    <d v="2024-05-14T00:00:00"/>
    <n v="36"/>
    <x v="0"/>
    <x v="0"/>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m/>
    <m/>
    <n v="2483"/>
    <n v="13030"/>
    <x v="1"/>
  </r>
  <r>
    <n v="136775582"/>
    <s v="ATUL RAOSAHEB NANAVARE"/>
    <m/>
    <x v="0"/>
    <m/>
    <m/>
    <m/>
    <m/>
    <n v="6125"/>
    <n v="6114"/>
    <n v="6178"/>
    <n v="12239"/>
    <x v="0"/>
    <x v="0"/>
    <x v="0"/>
    <x v="0"/>
    <n v="46779.89"/>
    <n v="64"/>
    <n v="0"/>
    <n v="900"/>
    <s v="20.05.26"/>
    <n v="3.963282331045144E-2"/>
    <n v="2.6234690067221764E-3"/>
    <s v="FLOW"/>
    <s v="-"/>
    <s v="PAID"/>
    <s v="-"/>
    <m/>
    <m/>
    <m/>
    <m/>
    <s v="-"/>
    <s v="-"/>
    <s v="AMBEGAON BK"/>
    <s v="-"/>
    <s v="-"/>
    <s v="-"/>
    <n v="7078"/>
    <n v="46779.89"/>
    <n v="26"/>
    <n v="36"/>
    <s v="FLOW"/>
    <m/>
    <m/>
    <m/>
    <m/>
    <s v="NPA"/>
    <s v="MH12UY0202"/>
    <s v="CLASSIC SIGNALS 350 MARSH GREY"/>
    <d v="2022-12-14T00:00:00"/>
    <n v="48"/>
    <x v="0"/>
    <x v="0"/>
    <m/>
    <m/>
    <m/>
    <m/>
    <m/>
    <m/>
    <m/>
    <m/>
    <m/>
    <m/>
    <m/>
    <m/>
    <m/>
    <m/>
    <m/>
    <m/>
    <m/>
    <m/>
    <m/>
    <m/>
    <m/>
    <m/>
    <m/>
    <m/>
    <m/>
    <m/>
    <m/>
    <m/>
    <m/>
    <m/>
    <m/>
    <n v="1"/>
    <m/>
    <m/>
    <m/>
    <m/>
    <m/>
    <m/>
    <m/>
    <m/>
    <m/>
    <m/>
    <m/>
    <m/>
    <m/>
    <m/>
    <m/>
    <m/>
    <m/>
    <m/>
    <m/>
    <m/>
    <m/>
    <m/>
    <m/>
    <m/>
    <m/>
    <m/>
    <m/>
    <m/>
    <m/>
    <m/>
    <m/>
    <m/>
    <m/>
    <m/>
    <m/>
    <m/>
    <m/>
    <m/>
    <m/>
    <m/>
    <m/>
    <m/>
    <m/>
    <m/>
    <m/>
    <m/>
    <m/>
    <m/>
    <m/>
    <m/>
    <m/>
    <m/>
    <m/>
    <m/>
    <m/>
    <m/>
    <m/>
    <m/>
    <m/>
    <m/>
    <m/>
    <m/>
    <n v="1"/>
    <n v="1"/>
    <s v="DUWT0031"/>
    <s v="A6hq4at7Lm"/>
    <s v="Allocated"/>
    <e v="#N/A"/>
    <e v="#N/A"/>
    <e v="#N/A"/>
    <m/>
    <m/>
    <m/>
    <m/>
    <m/>
    <n v="6178"/>
    <n v="12239"/>
    <x v="0"/>
  </r>
  <r>
    <n v="464961061"/>
    <s v="MOHD FAIZUR RAHMAN SHAIKH JAMALODDIN"/>
    <m/>
    <x v="0"/>
    <m/>
    <m/>
    <m/>
    <m/>
    <n v="5725"/>
    <n v="9840.35"/>
    <n v="4307.3500000000004"/>
    <n v="15565.35"/>
    <x v="4"/>
    <x v="0"/>
    <x v="0"/>
    <x v="2"/>
    <n v="46778.35"/>
    <n v="192"/>
    <n v="0"/>
    <n v="1350"/>
    <s v="FLOW"/>
    <n v="0.21582070470852219"/>
    <n v="1.0357259155843904E-2"/>
    <s v="FLOW"/>
    <s v="-"/>
    <s v="NC"/>
    <s v="-"/>
    <m/>
    <m/>
    <m/>
    <m/>
    <s v="-"/>
    <s v="-"/>
    <s v="KHED SHIVAPUR"/>
    <s v="-"/>
    <s v="-"/>
    <s v="-"/>
    <n v="11382.35"/>
    <n v="46778.35"/>
    <n v="56"/>
    <n v="66"/>
    <s v="FLOW"/>
    <m/>
    <m/>
    <m/>
    <m/>
    <s v="REGULAR"/>
    <s v="MH37AG0854"/>
    <s v="HUNTER 350 DAPPER WHITE"/>
    <d v="2024-12-16T00:00:00"/>
    <n v="24"/>
    <x v="0"/>
    <x v="0"/>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m/>
    <m/>
    <n v="4307.3500000000004"/>
    <n v="15565.35"/>
    <x v="0"/>
  </r>
  <r>
    <n v="464050687"/>
    <s v="BHARAT NIMBA RENGADE"/>
    <m/>
    <x v="0"/>
    <m/>
    <m/>
    <m/>
    <m/>
    <n v="5587"/>
    <n v="27732.35"/>
    <n v="6242.3499999999985"/>
    <n v="33319.35"/>
    <x v="5"/>
    <x v="0"/>
    <x v="0"/>
    <x v="9"/>
    <n v="46757"/>
    <n v="858"/>
    <n v="0"/>
    <n v="2250"/>
    <s v="FLOW"/>
    <n v="0.27473889903720045"/>
    <n v="2.2759693299199135E-2"/>
    <s v="FLOW"/>
    <s v="-"/>
    <s v="NC"/>
    <s v="-"/>
    <m/>
    <m/>
    <m/>
    <m/>
    <s v="REPO"/>
    <s v="-"/>
    <s v="JUNNAR"/>
    <s v="-"/>
    <s v="-"/>
    <s v="-"/>
    <n v="30840.35"/>
    <n v="46757"/>
    <n v="147"/>
    <n v="157"/>
    <s v="FLOW"/>
    <m/>
    <m/>
    <m/>
    <m/>
    <s v="NPA"/>
    <s v="MH14LV4656"/>
    <s v="FZS V4"/>
    <d v="2024-09-17T00:00:00"/>
    <n v="24"/>
    <x v="0"/>
    <x v="0"/>
    <m/>
    <m/>
    <m/>
    <m/>
    <m/>
    <m/>
    <m/>
    <m/>
    <m/>
    <m/>
    <m/>
    <m/>
    <m/>
    <m/>
    <m/>
    <m/>
    <m/>
    <m/>
    <m/>
    <m/>
    <m/>
    <m/>
    <m/>
    <m/>
    <m/>
    <m/>
    <m/>
    <m/>
    <m/>
    <m/>
    <m/>
    <n v="1"/>
    <m/>
    <m/>
    <m/>
    <m/>
    <m/>
    <m/>
    <m/>
    <m/>
    <m/>
    <m/>
    <m/>
    <m/>
    <m/>
    <m/>
    <m/>
    <m/>
    <m/>
    <m/>
    <m/>
    <m/>
    <m/>
    <m/>
    <m/>
    <m/>
    <m/>
    <m/>
    <m/>
    <m/>
    <m/>
    <m/>
    <m/>
    <m/>
    <m/>
    <m/>
    <m/>
    <m/>
    <m/>
    <m/>
    <m/>
    <m/>
    <m/>
    <m/>
    <m/>
    <m/>
    <m/>
    <m/>
    <m/>
    <m/>
    <m/>
    <m/>
    <m/>
    <m/>
    <m/>
    <m/>
    <m/>
    <m/>
    <m/>
    <m/>
    <m/>
    <m/>
    <m/>
    <m/>
    <n v="1"/>
    <n v="1"/>
    <s v="ZBHT0021"/>
    <s v="Go7_hq2LK7"/>
    <s v="Allocated"/>
    <e v="#N/A"/>
    <e v="#N/A"/>
    <e v="#N/A"/>
    <m/>
    <m/>
    <m/>
    <m/>
    <m/>
    <n v="6242.3499999999985"/>
    <n v="33319.35"/>
    <x v="0"/>
  </r>
  <r>
    <n v="460714153"/>
    <s v="MANGESH MUKUNDRAO AAGJAL"/>
    <m/>
    <x v="0"/>
    <m/>
    <m/>
    <m/>
    <m/>
    <n v="2812"/>
    <n v="2812"/>
    <n v="2844"/>
    <n v="5624"/>
    <x v="0"/>
    <x v="0"/>
    <x v="0"/>
    <x v="12"/>
    <n v="46560.01"/>
    <n v="32"/>
    <n v="0"/>
    <n v="2697"/>
    <s v="-"/>
    <n v="4.6012136133121148E-2"/>
    <n v="2.6111378882608446E-3"/>
    <s v="FLOW"/>
    <s v="-"/>
    <s v="-"/>
    <s v="-"/>
    <m/>
    <m/>
    <m/>
    <m/>
    <s v="-"/>
    <s v="-"/>
    <s v="MAAN"/>
    <s v="-"/>
    <s v="-"/>
    <s v="-"/>
    <n v="5541"/>
    <n v="46560.01"/>
    <n v="27"/>
    <n v="37"/>
    <s v="FLOW"/>
    <m/>
    <m/>
    <m/>
    <m/>
    <s v="REGULAR"/>
    <m/>
    <s v="JUPITER BASIC"/>
    <d v="2023-11-16T00:00:00"/>
    <n v="48"/>
    <x v="0"/>
    <x v="0"/>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m/>
    <m/>
    <n v="2844"/>
    <n v="5624"/>
    <x v="0"/>
  </r>
  <r>
    <n v="459307537"/>
    <s v="TEJASWINI ISHWAR NIKUMBH"/>
    <m/>
    <x v="0"/>
    <m/>
    <m/>
    <m/>
    <m/>
    <n v="3270"/>
    <n v="2945"/>
    <n v="2992"/>
    <n v="6215"/>
    <x v="0"/>
    <x v="0"/>
    <x v="0"/>
    <x v="4"/>
    <n v="46519.92"/>
    <n v="47"/>
    <n v="0"/>
    <n v="5585.5"/>
    <s v="27.05.26"/>
    <n v="9.4176070523827163E-2"/>
    <n v="2.6088895958326346E-3"/>
    <s v="FLOW"/>
    <s v="-"/>
    <s v="PTP"/>
    <s v="-"/>
    <m/>
    <m/>
    <m/>
    <m/>
    <s v="-"/>
    <s v="-"/>
    <s v="BHOSARI"/>
    <s v="-"/>
    <s v="-"/>
    <s v="-"/>
    <n v="8577.5"/>
    <n v="46519.92"/>
    <n v="27"/>
    <n v="37"/>
    <s v="FLOW"/>
    <m/>
    <m/>
    <m/>
    <m/>
    <s v="NPA"/>
    <s v="MH19EE8529"/>
    <s v="TVS RAIDER DISC"/>
    <d v="2023-08-08T00:00:00"/>
    <n v="48"/>
    <x v="0"/>
    <x v="0"/>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m/>
    <m/>
    <n v="2992"/>
    <n v="6215"/>
    <x v="0"/>
  </r>
  <r>
    <n v="462401584"/>
    <s v="AKASH BHOJLING SHINDE"/>
    <s v="ONLINE"/>
    <x v="1"/>
    <n v="4003"/>
    <m/>
    <m/>
    <m/>
    <n v="3771"/>
    <n v="10468"/>
    <n v="3407"/>
    <n v="10236"/>
    <x v="1"/>
    <x v="1"/>
    <x v="1"/>
    <x v="1"/>
    <n v="46428"/>
    <n v="481"/>
    <n v="0"/>
    <n v="4766"/>
    <s v="02.05.26"/>
    <n v="7.8313364785974171E-2"/>
    <n v="1.2291871814701389E-2"/>
    <s v="STABLE"/>
    <s v="PAID"/>
    <s v="PAID"/>
    <s v="-"/>
    <m/>
    <m/>
    <m/>
    <m/>
    <s v="REPO"/>
    <s v="-"/>
    <s v="CHIKHALI"/>
    <s v="-"/>
    <s v="-"/>
    <s v="-"/>
    <n v="15715"/>
    <n v="46428"/>
    <n v="88"/>
    <n v="67"/>
    <s v="STABLE"/>
    <m/>
    <m/>
    <m/>
    <m/>
    <s v="NPA"/>
    <s v="MH14LM3157"/>
    <s v="TVS JUPITER 125 DISC"/>
    <d v="2024-03-30T00:00:00"/>
    <n v="36"/>
    <x v="0"/>
    <x v="0"/>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m/>
    <m/>
    <n v="3407"/>
    <n v="14239"/>
    <x v="1"/>
  </r>
  <r>
    <n v="463696985"/>
    <s v="VAISHNAVI SANJAY CHOURE"/>
    <s v="ONLINE"/>
    <x v="9"/>
    <n v="3651"/>
    <m/>
    <m/>
    <s v="BANK RB 05"/>
    <n v="3551"/>
    <n v="513.5"/>
    <n v="581.5"/>
    <n v="413.5"/>
    <x v="0"/>
    <x v="2"/>
    <x v="1"/>
    <x v="11"/>
    <n v="46423.5"/>
    <n v="68"/>
    <n v="0"/>
    <n v="900"/>
    <s v="16.05.26 23.05.26"/>
    <n v="4.7255880195647804E-2"/>
    <n v="2.6034822534547848E-3"/>
    <s v="RB"/>
    <s v="PAID"/>
    <s v="PTP"/>
    <s v="-"/>
    <m/>
    <m/>
    <m/>
    <m/>
    <s v="-"/>
    <s v="-"/>
    <s v="KHADAKI"/>
    <s v="-"/>
    <s v="-"/>
    <s v="-"/>
    <n v="1481.5"/>
    <n v="46423.5"/>
    <n v="27"/>
    <n v="6"/>
    <s v="STABLE"/>
    <m/>
    <m/>
    <m/>
    <m/>
    <s v="REGULAR"/>
    <s v="MH12XB6828"/>
    <s v="FASCINO DISC DLX BSVI"/>
    <d v="2024-08-08T00:00:00"/>
    <n v="36"/>
    <x v="0"/>
    <x v="0"/>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m/>
    <m/>
    <n v="581.5"/>
    <n v="4064.5"/>
    <x v="0"/>
  </r>
  <r>
    <n v="464301174"/>
    <s v="SADIK IBRAHIM MULLA"/>
    <s v="ONLINE"/>
    <x v="13"/>
    <n v="4200"/>
    <m/>
    <m/>
    <m/>
    <n v="3976"/>
    <n v="7928"/>
    <n v="4130"/>
    <n v="7704"/>
    <x v="4"/>
    <x v="1"/>
    <x v="1"/>
    <x v="4"/>
    <n v="46417"/>
    <n v="178"/>
    <n v="0"/>
    <n v="2250"/>
    <s v="FLOW"/>
    <n v="0.3424625192527726"/>
    <n v="1.0277252152690434E-2"/>
    <s v="STABLE"/>
    <s v="PAID"/>
    <s v="MPTP"/>
    <s v="-"/>
    <m/>
    <m/>
    <m/>
    <m/>
    <s v="-"/>
    <s v="-"/>
    <s v="BHOSARI"/>
    <s v="-"/>
    <s v="-"/>
    <s v="-"/>
    <n v="10356"/>
    <n v="46417"/>
    <n v="57"/>
    <n v="37"/>
    <s v="STABLE"/>
    <m/>
    <m/>
    <m/>
    <m/>
    <s v="REGULAR"/>
    <s v="MH14LW5192"/>
    <s v="PASSION PLUS DRUM FI I3S"/>
    <d v="2024-10-13T00:00:00"/>
    <n v="30"/>
    <x v="0"/>
    <x v="0"/>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m/>
    <m/>
    <n v="4130"/>
    <n v="11904"/>
    <x v="0"/>
  </r>
  <r>
    <n v="463121248"/>
    <s v="PREETI SANTOSH GHAITADKE"/>
    <m/>
    <x v="0"/>
    <m/>
    <m/>
    <m/>
    <m/>
    <n v="3787"/>
    <n v="3570"/>
    <n v="3659"/>
    <n v="7357"/>
    <x v="0"/>
    <x v="0"/>
    <x v="0"/>
    <x v="11"/>
    <n v="46245"/>
    <n v="89"/>
    <n v="0"/>
    <n v="4238"/>
    <s v="-"/>
    <n v="4.7074179664345267E-2"/>
    <n v="2.5934717720769982E-3"/>
    <s v="FLOW"/>
    <s v="-"/>
    <s v="-"/>
    <s v="-"/>
    <m/>
    <m/>
    <m/>
    <m/>
    <m/>
    <m/>
    <s v="KHADKI"/>
    <m/>
    <m/>
    <m/>
    <n v="7897"/>
    <n v="46245"/>
    <n v="27"/>
    <n v="37"/>
    <s v="FLOW"/>
    <m/>
    <m/>
    <m/>
    <m/>
    <s v="-"/>
    <s v="MH12WV8868"/>
    <s v="HONDA ACTIVA 125 SMART"/>
    <d v="2024-06-05T00:00:00"/>
    <n v="36"/>
    <x v="1"/>
    <x v="0"/>
    <m/>
    <m/>
    <m/>
    <m/>
    <m/>
    <m/>
    <m/>
    <m/>
    <m/>
    <m/>
    <m/>
    <m/>
    <m/>
    <m/>
    <m/>
    <m/>
    <m/>
    <m/>
    <m/>
    <m/>
    <m/>
    <m/>
    <m/>
    <m/>
    <m/>
    <m/>
    <m/>
    <m/>
    <m/>
    <m/>
    <m/>
    <m/>
    <m/>
    <m/>
    <n v="1"/>
    <m/>
    <m/>
    <m/>
    <m/>
    <m/>
    <m/>
    <m/>
    <m/>
    <m/>
    <m/>
    <m/>
    <m/>
    <m/>
    <m/>
    <m/>
    <m/>
    <m/>
    <m/>
    <m/>
    <m/>
    <m/>
    <m/>
    <m/>
    <m/>
    <m/>
    <m/>
    <m/>
    <m/>
    <m/>
    <m/>
    <m/>
    <m/>
    <m/>
    <m/>
    <m/>
    <m/>
    <m/>
    <m/>
    <m/>
    <m/>
    <m/>
    <m/>
    <m/>
    <m/>
    <m/>
    <m/>
    <m/>
    <m/>
    <m/>
    <m/>
    <m/>
    <m/>
    <m/>
    <m/>
    <m/>
    <m/>
    <m/>
    <m/>
    <m/>
    <n v="1"/>
    <n v="1"/>
    <s v="DUWT0023"/>
    <s v="G2EEIcJaWc"/>
    <s v="Allocated"/>
    <m/>
    <m/>
    <m/>
    <m/>
    <m/>
    <m/>
    <m/>
    <m/>
    <n v="3659"/>
    <n v="7357"/>
    <x v="2"/>
  </r>
  <r>
    <n v="463823008"/>
    <s v="KIRAN YADAV GAIKWAD"/>
    <m/>
    <x v="0"/>
    <m/>
    <m/>
    <m/>
    <m/>
    <n v="2883"/>
    <n v="8485"/>
    <n v="2951"/>
    <n v="11368"/>
    <x v="1"/>
    <x v="0"/>
    <x v="0"/>
    <x v="6"/>
    <n v="46066"/>
    <n v="232"/>
    <n v="0"/>
    <n v="3600"/>
    <s v="FLOW"/>
    <n v="6.9764811290092751E-2"/>
    <n v="1.2196031856122043E-2"/>
    <s v="FLOW"/>
    <s v="-"/>
    <s v="PTP"/>
    <s v="-"/>
    <m/>
    <m/>
    <m/>
    <m/>
    <s v="REPO"/>
    <s v="-"/>
    <s v="RANJAN GAON"/>
    <s v="-"/>
    <s v="-"/>
    <s v="-"/>
    <n v="12317"/>
    <n v="46066"/>
    <n v="88"/>
    <n v="98"/>
    <s v="FLOW"/>
    <m/>
    <m/>
    <m/>
    <m/>
    <s v="NPA"/>
    <s v="MH12ZJ7748"/>
    <s v="HF DELUXE DRUM SELF CAST ALL BLACK"/>
    <d v="2024-08-21T00:00:00"/>
    <n v="36"/>
    <x v="0"/>
    <x v="0"/>
    <m/>
    <m/>
    <m/>
    <m/>
    <m/>
    <m/>
    <m/>
    <m/>
    <m/>
    <m/>
    <m/>
    <m/>
    <m/>
    <m/>
    <m/>
    <m/>
    <m/>
    <m/>
    <m/>
    <m/>
    <m/>
    <m/>
    <m/>
    <m/>
    <m/>
    <m/>
    <m/>
    <m/>
    <m/>
    <m/>
    <m/>
    <m/>
    <m/>
    <m/>
    <m/>
    <m/>
    <m/>
    <m/>
    <m/>
    <m/>
    <m/>
    <m/>
    <m/>
    <m/>
    <m/>
    <m/>
    <m/>
    <m/>
    <m/>
    <m/>
    <m/>
    <m/>
    <m/>
    <m/>
    <m/>
    <m/>
    <m/>
    <m/>
    <m/>
    <m/>
    <m/>
    <m/>
    <m/>
    <m/>
    <m/>
    <m/>
    <m/>
    <m/>
    <m/>
    <m/>
    <m/>
    <m/>
    <m/>
    <m/>
    <m/>
    <m/>
    <m/>
    <m/>
    <m/>
    <m/>
    <m/>
    <m/>
    <m/>
    <m/>
    <m/>
    <m/>
    <m/>
    <m/>
    <m/>
    <m/>
    <m/>
    <m/>
    <m/>
    <m/>
    <n v="0"/>
    <s v=""/>
    <s v="ZBHT0024"/>
    <s v="APGdOJKdGWc"/>
    <s v="Allocated"/>
    <e v="#N/A"/>
    <e v="#N/A"/>
    <e v="#N/A"/>
    <m/>
    <m/>
    <m/>
    <m/>
    <m/>
    <n v="2951"/>
    <n v="11368"/>
    <x v="0"/>
  </r>
  <r>
    <n v="463072757"/>
    <s v="RUSHIKESH DAULAT GAIKWAD"/>
    <m/>
    <x v="0"/>
    <m/>
    <m/>
    <m/>
    <m/>
    <n v="3444"/>
    <n v="6714"/>
    <n v="3543"/>
    <n v="10158"/>
    <x v="4"/>
    <x v="0"/>
    <x v="0"/>
    <x v="2"/>
    <n v="45379"/>
    <n v="273"/>
    <n v="0"/>
    <n v="5842"/>
    <s v="25.05.26"/>
    <n v="0.20936454062548226"/>
    <n v="1.0047427137405243E-2"/>
    <s v="FLOW"/>
    <s v="-"/>
    <s v="PTP"/>
    <s v="-"/>
    <m/>
    <m/>
    <m/>
    <m/>
    <s v="-"/>
    <s v="-"/>
    <s v="BHOR"/>
    <s v="-"/>
    <s v="-"/>
    <s v="-"/>
    <n v="12829"/>
    <n v="45379"/>
    <n v="57"/>
    <n v="67"/>
    <s v="FLOW"/>
    <m/>
    <m/>
    <m/>
    <m/>
    <s v="NPA"/>
    <s v="MH12WV7789"/>
    <s v="SPLENDOR PLUS I3S DRSC FI"/>
    <d v="2024-06-01T00:00:00"/>
    <n v="36"/>
    <x v="0"/>
    <x v="0"/>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m/>
    <m/>
    <n v="3543"/>
    <n v="10158"/>
    <x v="0"/>
  </r>
  <r>
    <n v="465543533"/>
    <s v="ASHWINI GANESH BORKAR"/>
    <s v="ONLINE"/>
    <x v="2"/>
    <n v="11968"/>
    <m/>
    <m/>
    <m/>
    <n v="11753"/>
    <n v="11686"/>
    <n v="11958"/>
    <n v="11471"/>
    <x v="0"/>
    <x v="1"/>
    <x v="1"/>
    <x v="17"/>
    <n v="45278"/>
    <n v="272"/>
    <n v="0"/>
    <n v="1800"/>
    <s v="27.05.26"/>
    <n v="7.6003726159974611E-2"/>
    <n v="2.5392413211396329E-3"/>
    <s v="STABLE"/>
    <s v="PAID"/>
    <s v="PTP"/>
    <s v="-"/>
    <m/>
    <m/>
    <m/>
    <m/>
    <s v="-"/>
    <s v="-"/>
    <s v="SANGAVI"/>
    <s v="-"/>
    <s v="-"/>
    <s v="-"/>
    <n v="13758"/>
    <n v="45278"/>
    <n v="27"/>
    <n v="6"/>
    <s v="STABLE"/>
    <m/>
    <m/>
    <m/>
    <m/>
    <s v="REGULAR"/>
    <s v="MH12XV1046"/>
    <s v="BULLET BATTALION 350 BLACK"/>
    <d v="2025-02-20T00:00:00"/>
    <n v="18"/>
    <x v="0"/>
    <x v="0"/>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m/>
    <m/>
    <n v="11958"/>
    <n v="23439"/>
    <x v="0"/>
  </r>
  <r>
    <n v="462947636"/>
    <s v="RAMPRABHU BALIRAM BORADE"/>
    <m/>
    <x v="0"/>
    <m/>
    <m/>
    <m/>
    <m/>
    <n v="3644"/>
    <n v="6966"/>
    <n v="3534"/>
    <n v="10610"/>
    <x v="4"/>
    <x v="0"/>
    <x v="0"/>
    <x v="11"/>
    <n v="45170"/>
    <n v="212"/>
    <n v="0"/>
    <n v="6300"/>
    <s v="13.05.26"/>
    <n v="0.42408705567445287"/>
    <n v="1.0001152158412368E-2"/>
    <s v="FLOW"/>
    <s v="-"/>
    <s v="PTP"/>
    <s v="-"/>
    <m/>
    <m/>
    <m/>
    <m/>
    <s v="-"/>
    <s v="-"/>
    <s v="RANGE HIILS"/>
    <s v="-"/>
    <s v="-"/>
    <s v="-"/>
    <n v="13478"/>
    <n v="45170"/>
    <n v="57"/>
    <n v="67"/>
    <s v="FLOW"/>
    <m/>
    <m/>
    <m/>
    <m/>
    <s v="REGULAR"/>
    <s v="MH12WV1542"/>
    <s v="SPLENDOR PLUS I3S DRS C FI OTHERS"/>
    <d v="2024-05-18T00:00:00"/>
    <n v="36"/>
    <x v="0"/>
    <x v="0"/>
    <m/>
    <m/>
    <m/>
    <m/>
    <m/>
    <m/>
    <m/>
    <m/>
    <m/>
    <m/>
    <n v="1"/>
    <m/>
    <m/>
    <m/>
    <m/>
    <m/>
    <m/>
    <m/>
    <m/>
    <m/>
    <m/>
    <m/>
    <m/>
    <m/>
    <m/>
    <m/>
    <m/>
    <m/>
    <m/>
    <m/>
    <m/>
    <n v="1"/>
    <m/>
    <m/>
    <m/>
    <m/>
    <m/>
    <m/>
    <m/>
    <m/>
    <m/>
    <m/>
    <m/>
    <m/>
    <m/>
    <m/>
    <m/>
    <m/>
    <m/>
    <m/>
    <m/>
    <m/>
    <m/>
    <m/>
    <m/>
    <m/>
    <m/>
    <m/>
    <m/>
    <m/>
    <m/>
    <m/>
    <m/>
    <m/>
    <m/>
    <m/>
    <m/>
    <m/>
    <m/>
    <m/>
    <m/>
    <m/>
    <m/>
    <m/>
    <m/>
    <m/>
    <m/>
    <m/>
    <m/>
    <m/>
    <m/>
    <m/>
    <m/>
    <m/>
    <m/>
    <m/>
    <m/>
    <m/>
    <m/>
    <m/>
    <m/>
    <m/>
    <m/>
    <m/>
    <n v="2"/>
    <n v="1"/>
    <s v="DUWT0023"/>
    <s v="koGLoEHCl_z"/>
    <s v="Allocated"/>
    <s v="Promise To Pay (PTP)"/>
    <s v="Customer given ptp "/>
    <d v="2026-06-07T00:00:00"/>
    <m/>
    <m/>
    <m/>
    <m/>
    <m/>
    <n v="3534"/>
    <n v="10610"/>
    <x v="0"/>
  </r>
  <r>
    <n v="466528006"/>
    <s v="SHUBHAM RAGHUNATH KATE"/>
    <m/>
    <x v="0"/>
    <m/>
    <m/>
    <m/>
    <m/>
    <n v="2652"/>
    <n v="15912"/>
    <n v="3291"/>
    <n v="18564"/>
    <x v="3"/>
    <x v="0"/>
    <x v="0"/>
    <x v="0"/>
    <n v="45063"/>
    <n v="639"/>
    <n v="0"/>
    <n v="3596"/>
    <s v="-"/>
    <n v="0.16780177919113459"/>
    <n v="1.8929689408799081E-2"/>
    <s v="FLOW"/>
    <s v="-"/>
    <s v="-"/>
    <s v="-"/>
    <m/>
    <m/>
    <m/>
    <m/>
    <s v="REPO"/>
    <s v="-"/>
    <s v="PARVATI"/>
    <s v="-"/>
    <s v="-"/>
    <s v="-"/>
    <n v="20147"/>
    <n v="45063"/>
    <n v="177"/>
    <n v="187"/>
    <s v="FLOW"/>
    <m/>
    <m/>
    <m/>
    <m/>
    <s v="NPA"/>
    <s v="MH12XL5399"/>
    <s v="YAMAHA R15 V4"/>
    <d v="2025-07-16T00:00:00"/>
    <n v="24"/>
    <x v="0"/>
    <x v="0"/>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m/>
    <m/>
    <n v="3291"/>
    <n v="18564"/>
    <x v="0"/>
  </r>
  <r>
    <n v="462383949"/>
    <s v="RAVINDRA KHANDU JADHAV"/>
    <m/>
    <x v="0"/>
    <m/>
    <m/>
    <m/>
    <m/>
    <n v="3281"/>
    <n v="16405"/>
    <n v="1013"/>
    <n v="19686"/>
    <x v="3"/>
    <x v="0"/>
    <x v="0"/>
    <x v="14"/>
    <n v="44987"/>
    <n v="1013"/>
    <n v="0"/>
    <n v="0"/>
    <s v="FLOW"/>
    <n v="0.31122964315857926"/>
    <n v="1.8897763962311524E-2"/>
    <s v="FLOW"/>
    <s v="-"/>
    <s v="PTP"/>
    <s v="-"/>
    <m/>
    <m/>
    <m/>
    <m/>
    <s v="REPO"/>
    <s v="-"/>
    <s v="BOPODI"/>
    <s v="-"/>
    <s v="-"/>
    <s v="-"/>
    <n v="17418"/>
    <n v="44987"/>
    <n v="178"/>
    <n v="188"/>
    <s v="FLOW"/>
    <m/>
    <m/>
    <m/>
    <m/>
    <s v="NPA"/>
    <s v="MH12WQ4856"/>
    <s v="HONDA ACTIVA 6G H SMART"/>
    <d v="2024-03-29T00:00:00"/>
    <n v="36"/>
    <x v="0"/>
    <x v="0"/>
    <m/>
    <m/>
    <m/>
    <m/>
    <m/>
    <m/>
    <m/>
    <m/>
    <m/>
    <m/>
    <m/>
    <m/>
    <m/>
    <n v="1"/>
    <m/>
    <m/>
    <m/>
    <m/>
    <m/>
    <m/>
    <m/>
    <m/>
    <m/>
    <m/>
    <m/>
    <m/>
    <m/>
    <m/>
    <m/>
    <m/>
    <m/>
    <m/>
    <m/>
    <m/>
    <m/>
    <m/>
    <m/>
    <m/>
    <m/>
    <m/>
    <m/>
    <m/>
    <m/>
    <m/>
    <m/>
    <m/>
    <m/>
    <m/>
    <m/>
    <m/>
    <m/>
    <m/>
    <m/>
    <m/>
    <m/>
    <m/>
    <m/>
    <m/>
    <m/>
    <m/>
    <m/>
    <m/>
    <m/>
    <m/>
    <m/>
    <m/>
    <m/>
    <m/>
    <m/>
    <m/>
    <m/>
    <m/>
    <m/>
    <m/>
    <m/>
    <m/>
    <m/>
    <m/>
    <m/>
    <m/>
    <m/>
    <m/>
    <m/>
    <m/>
    <m/>
    <m/>
    <m/>
    <m/>
    <m/>
    <m/>
    <m/>
    <m/>
    <m/>
    <m/>
    <n v="1"/>
    <n v="1"/>
    <s v="ZBHT0009"/>
    <s v="k6-taz-q_OI7"/>
    <s v="Allocated"/>
    <s v="Left Message (LMCB)"/>
    <s v="Msg to wife "/>
    <d v="2026-06-05T00:00:00"/>
    <m/>
    <m/>
    <m/>
    <m/>
    <m/>
    <n v="1013"/>
    <n v="19686"/>
    <x v="0"/>
  </r>
  <r>
    <n v="466279858"/>
    <s v="HARSHA SEETARAM BADADE"/>
    <s v="COLLECT"/>
    <x v="6"/>
    <n v="6230"/>
    <m/>
    <m/>
    <m/>
    <n v="6072"/>
    <n v="6072"/>
    <n v="6224"/>
    <n v="5914"/>
    <x v="0"/>
    <x v="1"/>
    <x v="1"/>
    <x v="5"/>
    <n v="44985"/>
    <n v="152"/>
    <n v="0"/>
    <n v="717"/>
    <s v="-"/>
    <n v="2.6038835205019203E-2"/>
    <n v="2.5228095505867394E-3"/>
    <s v="STABLE"/>
    <s v="PAID"/>
    <s v="-"/>
    <s v="-"/>
    <m/>
    <m/>
    <m/>
    <m/>
    <s v="-"/>
    <s v="-"/>
    <s v="WADGAON SHERI"/>
    <s v="-"/>
    <s v="-"/>
    <s v="-"/>
    <n v="6941"/>
    <n v="44985"/>
    <n v="27"/>
    <n v="37"/>
    <s v="FLOW"/>
    <m/>
    <m/>
    <m/>
    <m/>
    <s v="REGULAR"/>
    <s v="MH12YF4974"/>
    <s v="HONDA ACTIVA STD 2B"/>
    <d v="2025-06-06T00:00:00"/>
    <n v="18"/>
    <x v="0"/>
    <x v="0"/>
    <m/>
    <m/>
    <m/>
    <m/>
    <m/>
    <m/>
    <m/>
    <m/>
    <m/>
    <m/>
    <m/>
    <m/>
    <m/>
    <m/>
    <m/>
    <m/>
    <m/>
    <m/>
    <m/>
    <m/>
    <m/>
    <m/>
    <m/>
    <m/>
    <m/>
    <m/>
    <m/>
    <m/>
    <n v="3"/>
    <m/>
    <m/>
    <m/>
    <m/>
    <m/>
    <m/>
    <m/>
    <m/>
    <m/>
    <m/>
    <m/>
    <m/>
    <m/>
    <m/>
    <m/>
    <m/>
    <m/>
    <m/>
    <m/>
    <m/>
    <m/>
    <m/>
    <m/>
    <m/>
    <m/>
    <m/>
    <m/>
    <m/>
    <m/>
    <m/>
    <m/>
    <m/>
    <m/>
    <m/>
    <m/>
    <m/>
    <m/>
    <m/>
    <m/>
    <m/>
    <m/>
    <m/>
    <m/>
    <m/>
    <m/>
    <m/>
    <m/>
    <m/>
    <m/>
    <m/>
    <m/>
    <m/>
    <m/>
    <m/>
    <m/>
    <m/>
    <m/>
    <m/>
    <m/>
    <m/>
    <m/>
    <m/>
    <m/>
    <m/>
    <m/>
    <n v="3"/>
    <n v="1"/>
    <s v="ZBHT0012"/>
    <s v="Aoj0ddo6EF7"/>
    <s v="Allocated"/>
    <e v="#N/A"/>
    <e v="#N/A"/>
    <e v="#N/A"/>
    <m/>
    <m/>
    <m/>
    <m/>
    <m/>
    <n v="6224"/>
    <n v="12144"/>
    <x v="0"/>
  </r>
  <r>
    <n v="465527769"/>
    <s v="SAHIL ARVIND KHANDARE"/>
    <m/>
    <x v="0"/>
    <m/>
    <m/>
    <m/>
    <m/>
    <n v="4912"/>
    <n v="4908"/>
    <n v="4995"/>
    <n v="9820"/>
    <x v="0"/>
    <x v="0"/>
    <x v="0"/>
    <x v="3"/>
    <n v="44677"/>
    <n v="87"/>
    <n v="0"/>
    <n v="3937"/>
    <s v="30.05.26"/>
    <n v="6.2096256884279832E-2"/>
    <n v="2.5055365631113428E-3"/>
    <s v="FLOW"/>
    <s v="-"/>
    <s v="NC"/>
    <s v="-"/>
    <m/>
    <m/>
    <m/>
    <m/>
    <s v="-"/>
    <s v="-"/>
    <s v="MEDANKAR WADI"/>
    <s v="-"/>
    <s v="-"/>
    <s v="-"/>
    <n v="8932"/>
    <n v="44677"/>
    <n v="27"/>
    <n v="37"/>
    <s v="FLOW"/>
    <m/>
    <m/>
    <m/>
    <m/>
    <s v="REGULAR"/>
    <s v="MH38AH9206"/>
    <s v="HONDA ACTIVA DLX 2B"/>
    <d v="2025-02-18T00:00:00"/>
    <n v="24"/>
    <x v="0"/>
    <x v="0"/>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m/>
    <m/>
    <n v="4995"/>
    <n v="9820"/>
    <x v="0"/>
  </r>
  <r>
    <n v="464902544"/>
    <s v="ASHUTOSH VASANT SALVE"/>
    <m/>
    <x v="0"/>
    <m/>
    <m/>
    <m/>
    <m/>
    <n v="4931"/>
    <n v="13444"/>
    <n v="4130"/>
    <n v="18375"/>
    <x v="1"/>
    <x v="0"/>
    <x v="0"/>
    <x v="5"/>
    <n v="44480"/>
    <n v="548"/>
    <n v="0"/>
    <n v="6300"/>
    <s v="16.05.26"/>
    <n v="8.4670122215268109E-2"/>
    <n v="1.1776136346987116E-2"/>
    <s v="FLOW"/>
    <s v="-"/>
    <s v="PAID"/>
    <s v="-"/>
    <m/>
    <m/>
    <m/>
    <m/>
    <s v="REPO"/>
    <s v="-"/>
    <s v="DIGHI"/>
    <s v="-"/>
    <s v="-"/>
    <s v="-"/>
    <n v="20292"/>
    <n v="44480"/>
    <n v="88"/>
    <n v="98"/>
    <s v="FLOW"/>
    <m/>
    <m/>
    <m/>
    <m/>
    <s v="NPA"/>
    <s v="MH12XS3822"/>
    <s v="HONDA ACTIVA 6G DLX BS VI"/>
    <d v="2024-12-09T00:00:00"/>
    <n v="24"/>
    <x v="0"/>
    <x v="0"/>
    <m/>
    <m/>
    <m/>
    <m/>
    <m/>
    <m/>
    <m/>
    <m/>
    <m/>
    <m/>
    <m/>
    <m/>
    <m/>
    <m/>
    <m/>
    <m/>
    <m/>
    <m/>
    <m/>
    <m/>
    <m/>
    <m/>
    <n v="1"/>
    <m/>
    <m/>
    <m/>
    <m/>
    <m/>
    <m/>
    <m/>
    <m/>
    <m/>
    <m/>
    <m/>
    <m/>
    <m/>
    <m/>
    <m/>
    <m/>
    <m/>
    <m/>
    <m/>
    <m/>
    <m/>
    <m/>
    <m/>
    <m/>
    <m/>
    <m/>
    <m/>
    <m/>
    <m/>
    <m/>
    <m/>
    <m/>
    <m/>
    <m/>
    <m/>
    <m/>
    <m/>
    <m/>
    <m/>
    <m/>
    <m/>
    <m/>
    <m/>
    <m/>
    <m/>
    <m/>
    <m/>
    <m/>
    <m/>
    <m/>
    <m/>
    <m/>
    <m/>
    <m/>
    <m/>
    <m/>
    <m/>
    <m/>
    <m/>
    <m/>
    <m/>
    <m/>
    <m/>
    <m/>
    <m/>
    <m/>
    <m/>
    <m/>
    <m/>
    <m/>
    <m/>
    <n v="1"/>
    <n v="1"/>
    <s v="ZBHT0012"/>
    <s v="kP_kCC0k5z"/>
    <s v="Allocated"/>
    <s v="Shifted (NC_SFTD)"/>
    <s v="Nc"/>
    <d v="2026-06-08T00:00:00"/>
    <m/>
    <m/>
    <m/>
    <m/>
    <m/>
    <n v="4130"/>
    <n v="18375"/>
    <x v="0"/>
  </r>
  <r>
    <n v="462935207"/>
    <s v="MANGAL MACHHINDRA GARADE"/>
    <m/>
    <x v="0"/>
    <m/>
    <m/>
    <m/>
    <m/>
    <n v="3820"/>
    <n v="3820"/>
    <n v="3844"/>
    <n v="7640"/>
    <x v="0"/>
    <x v="0"/>
    <x v="0"/>
    <x v="7"/>
    <n v="44321"/>
    <n v="24"/>
    <n v="0"/>
    <n v="450"/>
    <s v="-"/>
    <n v="4.8676284247886115E-2"/>
    <n v="2.4855716814839363E-3"/>
    <s v="FLOW"/>
    <s v="-"/>
    <s v="-"/>
    <s v="-"/>
    <m/>
    <m/>
    <m/>
    <m/>
    <m/>
    <m/>
    <s v="SHIVNE"/>
    <m/>
    <m/>
    <m/>
    <n v="4294"/>
    <n v="44321"/>
    <n v="27"/>
    <n v="37"/>
    <s v="FLOW"/>
    <m/>
    <m/>
    <m/>
    <m/>
    <s v="-"/>
    <s v="MH14LQ1829"/>
    <s v="HONDA ACTIVA 125 DRUM ALLOY BSVI"/>
    <d v="2024-05-18T00:00:00"/>
    <n v="36"/>
    <x v="1"/>
    <x v="0"/>
    <m/>
    <m/>
    <m/>
    <m/>
    <m/>
    <m/>
    <m/>
    <m/>
    <m/>
    <m/>
    <m/>
    <m/>
    <m/>
    <m/>
    <m/>
    <m/>
    <m/>
    <m/>
    <m/>
    <m/>
    <m/>
    <m/>
    <m/>
    <m/>
    <m/>
    <m/>
    <m/>
    <m/>
    <m/>
    <m/>
    <m/>
    <m/>
    <m/>
    <m/>
    <m/>
    <m/>
    <m/>
    <m/>
    <m/>
    <m/>
    <m/>
    <m/>
    <m/>
    <m/>
    <m/>
    <m/>
    <m/>
    <m/>
    <m/>
    <m/>
    <m/>
    <m/>
    <m/>
    <m/>
    <m/>
    <m/>
    <m/>
    <m/>
    <m/>
    <m/>
    <m/>
    <m/>
    <m/>
    <m/>
    <m/>
    <m/>
    <m/>
    <m/>
    <m/>
    <m/>
    <m/>
    <m/>
    <m/>
    <m/>
    <m/>
    <m/>
    <m/>
    <m/>
    <m/>
    <m/>
    <m/>
    <m/>
    <m/>
    <m/>
    <m/>
    <m/>
    <m/>
    <m/>
    <m/>
    <m/>
    <m/>
    <m/>
    <m/>
    <m/>
    <n v="0"/>
    <s v=""/>
    <s v="ZBHT0013"/>
    <s v="kPQTsxbCQNz"/>
    <s v="Allocated"/>
    <m/>
    <m/>
    <m/>
    <m/>
    <m/>
    <m/>
    <m/>
    <m/>
    <n v="3844"/>
    <n v="7640"/>
    <x v="2"/>
  </r>
  <r>
    <n v="463069843"/>
    <s v="DEEPAK"/>
    <m/>
    <x v="0"/>
    <m/>
    <m/>
    <m/>
    <m/>
    <n v="3528"/>
    <n v="3405"/>
    <n v="3503"/>
    <n v="6933"/>
    <x v="0"/>
    <x v="0"/>
    <x v="0"/>
    <x v="5"/>
    <n v="44051"/>
    <n v="98"/>
    <n v="0"/>
    <n v="0"/>
    <s v="29.05.26"/>
    <n v="2.5498204504085829E-2"/>
    <n v="2.4704297768788812E-3"/>
    <s v="FLOW"/>
    <s v="-"/>
    <s v="PTP"/>
    <s v="-"/>
    <m/>
    <m/>
    <m/>
    <m/>
    <s v="-"/>
    <s v="-"/>
    <s v="YERWADA"/>
    <s v="-"/>
    <s v="-"/>
    <s v="-"/>
    <n v="3503"/>
    <n v="44051"/>
    <n v="27"/>
    <n v="37"/>
    <s v="FLOW"/>
    <m/>
    <m/>
    <m/>
    <m/>
    <s v="REGULAR"/>
    <s v="MH12WV9538"/>
    <s v="HONDA ACTIVA 125 SMART"/>
    <d v="2024-05-31T00:00:00"/>
    <n v="36"/>
    <x v="0"/>
    <x v="0"/>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m/>
    <m/>
    <n v="3503"/>
    <n v="6933"/>
    <x v="0"/>
  </r>
  <r>
    <n v="462307995"/>
    <s v="PRADNYA VIKAS PAWAR"/>
    <s v="ONLINE"/>
    <x v="11"/>
    <n v="900"/>
    <m/>
    <m/>
    <n v="2871.99"/>
    <n v="3777"/>
    <n v="7213.99"/>
    <n v="3771.99"/>
    <n v="10090.99"/>
    <x v="4"/>
    <x v="0"/>
    <x v="0"/>
    <x v="6"/>
    <n v="43824"/>
    <n v="335"/>
    <n v="0"/>
    <n v="6300"/>
    <s v="-"/>
    <n v="4.9018467929261331E-2"/>
    <n v="9.7031324372429395E-3"/>
    <s v="FLOW"/>
    <s v="-"/>
    <s v="-"/>
    <s v="-"/>
    <m/>
    <m/>
    <m/>
    <m/>
    <m/>
    <m/>
    <s v="SHIRUR"/>
    <m/>
    <m/>
    <m/>
    <n v="13848.99"/>
    <n v="43824"/>
    <n v="57"/>
    <n v="67"/>
    <s v="FLOW"/>
    <m/>
    <m/>
    <m/>
    <m/>
    <s v="-"/>
    <m/>
    <s v="HONDA ACTIVA 125 DRUM ALLOY BSVI"/>
    <d v="2024-03-21T00:00:00"/>
    <n v="36"/>
    <x v="1"/>
    <x v="0"/>
    <m/>
    <m/>
    <m/>
    <m/>
    <m/>
    <m/>
    <m/>
    <m/>
    <m/>
    <m/>
    <m/>
    <m/>
    <m/>
    <m/>
    <m/>
    <m/>
    <m/>
    <m/>
    <m/>
    <m/>
    <m/>
    <m/>
    <m/>
    <m/>
    <m/>
    <m/>
    <m/>
    <m/>
    <m/>
    <m/>
    <m/>
    <m/>
    <m/>
    <m/>
    <n v="1"/>
    <m/>
    <m/>
    <m/>
    <m/>
    <m/>
    <m/>
    <m/>
    <m/>
    <m/>
    <m/>
    <m/>
    <m/>
    <m/>
    <m/>
    <m/>
    <m/>
    <m/>
    <m/>
    <m/>
    <m/>
    <m/>
    <m/>
    <m/>
    <m/>
    <m/>
    <m/>
    <m/>
    <m/>
    <m/>
    <m/>
    <m/>
    <m/>
    <m/>
    <m/>
    <m/>
    <m/>
    <m/>
    <m/>
    <m/>
    <m/>
    <m/>
    <m/>
    <m/>
    <m/>
    <m/>
    <m/>
    <m/>
    <m/>
    <m/>
    <m/>
    <m/>
    <m/>
    <m/>
    <m/>
    <m/>
    <m/>
    <m/>
    <m/>
    <m/>
    <n v="1"/>
    <n v="1"/>
    <s v="ZBHT0024"/>
    <s v="k2pMnnV_OMm"/>
    <s v="Allocated"/>
    <m/>
    <m/>
    <m/>
    <m/>
    <m/>
    <m/>
    <m/>
    <m/>
    <n v="3771.99"/>
    <n v="10990.99"/>
    <x v="2"/>
  </r>
  <r>
    <n v="462472454"/>
    <s v="AKASH RAM MUGLE"/>
    <s v="ONLINE"/>
    <x v="4"/>
    <n v="8295"/>
    <m/>
    <m/>
    <m/>
    <n v="4059"/>
    <n v="4045"/>
    <n v="4113"/>
    <n v="-191"/>
    <x v="0"/>
    <x v="2"/>
    <x v="1"/>
    <x v="5"/>
    <n v="43822"/>
    <n v="68"/>
    <n v="0"/>
    <n v="5524"/>
    <s v="27.05.26"/>
    <n v="2.5365651580623576E-2"/>
    <n v="2.4575871985286673E-3"/>
    <s v="RB"/>
    <s v="PAID"/>
    <s v="MPTP"/>
    <s v="-"/>
    <m/>
    <m/>
    <m/>
    <m/>
    <s v="-"/>
    <s v="-"/>
    <s v="DHANORI"/>
    <s v="-"/>
    <s v="-"/>
    <s v="-"/>
    <n v="9637"/>
    <n v="43822"/>
    <n v="27"/>
    <n v="0"/>
    <s v="RB"/>
    <m/>
    <m/>
    <m/>
    <m/>
    <s v="NPA"/>
    <s v="MH24BY0180"/>
    <s v="HONDA SP 125 BS VI DISC"/>
    <d v="2024-04-06T00:00:00"/>
    <n v="36"/>
    <x v="0"/>
    <x v="0"/>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m/>
    <m/>
    <n v="4113"/>
    <n v="8104"/>
    <x v="0"/>
  </r>
  <r>
    <n v="462836533"/>
    <s v="SURESH NARAYANRAO JOSHI"/>
    <m/>
    <x v="0"/>
    <m/>
    <m/>
    <m/>
    <m/>
    <n v="2807"/>
    <n v="16842"/>
    <n v="3563"/>
    <n v="19649"/>
    <x v="3"/>
    <x v="0"/>
    <x v="0"/>
    <x v="14"/>
    <n v="42850"/>
    <n v="756"/>
    <n v="0"/>
    <n v="2700"/>
    <s v="FLOW"/>
    <n v="0.29644542221853248"/>
    <n v="1.8000070815681168E-2"/>
    <s v="FLOW"/>
    <s v="-"/>
    <s v="EXP"/>
    <s v="-"/>
    <m/>
    <m/>
    <m/>
    <m/>
    <s v="REPO"/>
    <s v="-"/>
    <s v="CHARHOLI"/>
    <s v="-"/>
    <s v="-"/>
    <s v="-"/>
    <n v="20298"/>
    <n v="42850"/>
    <n v="178"/>
    <n v="188"/>
    <s v="FLOW"/>
    <m/>
    <m/>
    <m/>
    <m/>
    <s v="NPA"/>
    <m/>
    <s v="SPLENDOR PLUS BS6 I3S DRS CAST FI"/>
    <d v="2024-05-08T00:00:00"/>
    <n v="36"/>
    <x v="0"/>
    <x v="0"/>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m/>
    <m/>
    <n v="3563"/>
    <n v="19649"/>
    <x v="0"/>
  </r>
  <r>
    <n v="462590490"/>
    <s v="DIKSHA GAUTAM JANJAL"/>
    <m/>
    <x v="0"/>
    <m/>
    <m/>
    <m/>
    <m/>
    <n v="4347"/>
    <n v="25773"/>
    <n v="5433"/>
    <n v="30120"/>
    <x v="3"/>
    <x v="0"/>
    <x v="0"/>
    <x v="3"/>
    <n v="42842"/>
    <n v="1395"/>
    <n v="0"/>
    <n v="6300"/>
    <s v="FLOW"/>
    <n v="0.2535644141917473"/>
    <n v="1.7996710242366692E-2"/>
    <s v="FLOW"/>
    <s v="-"/>
    <s v="NC"/>
    <s v="-"/>
    <m/>
    <m/>
    <m/>
    <m/>
    <s v="REPO"/>
    <s v="-"/>
    <s v="KHADACHIWADI"/>
    <s v="-"/>
    <s v="-"/>
    <s v="-"/>
    <n v="33468"/>
    <n v="42842"/>
    <n v="178"/>
    <n v="188"/>
    <s v="FLOW"/>
    <m/>
    <m/>
    <m/>
    <m/>
    <s v="NPA"/>
    <s v="MH30BV0947"/>
    <s v="HONDA ACTIVA 125 SMART"/>
    <d v="2024-04-16T00:00:00"/>
    <n v="30"/>
    <x v="0"/>
    <x v="0"/>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m/>
    <m/>
    <n v="5433"/>
    <n v="30120"/>
    <x v="0"/>
  </r>
  <r>
    <n v="139851810"/>
    <s v="ALKA KAILAS MEDANKAR"/>
    <m/>
    <x v="0"/>
    <m/>
    <m/>
    <m/>
    <m/>
    <n v="3901"/>
    <n v="3901"/>
    <n v="3903"/>
    <n v="7802"/>
    <x v="0"/>
    <x v="0"/>
    <x v="0"/>
    <x v="3"/>
    <n v="42826.720000000001"/>
    <n v="2"/>
    <n v="0"/>
    <n v="803"/>
    <s v="-"/>
    <n v="5.952456536094914E-2"/>
    <n v="2.4017707732867429E-3"/>
    <s v="FLOW"/>
    <s v="-"/>
    <s v="-"/>
    <s v="-"/>
    <m/>
    <m/>
    <m/>
    <m/>
    <m/>
    <m/>
    <s v="CHAKAN"/>
    <m/>
    <m/>
    <m/>
    <n v="4706"/>
    <n v="42826.720000000001"/>
    <n v="26"/>
    <n v="36"/>
    <s v="FLOW"/>
    <m/>
    <m/>
    <m/>
    <m/>
    <s v="-"/>
    <s v="MH14KT0041"/>
    <s v="PIAGGIO VESPA SXL 125 CBS"/>
    <d v="2023-03-28T00:00:00"/>
    <n v="48"/>
    <x v="1"/>
    <x v="0"/>
    <m/>
    <m/>
    <m/>
    <m/>
    <m/>
    <m/>
    <m/>
    <m/>
    <m/>
    <m/>
    <m/>
    <m/>
    <m/>
    <m/>
    <m/>
    <m/>
    <m/>
    <m/>
    <m/>
    <m/>
    <m/>
    <m/>
    <m/>
    <m/>
    <m/>
    <m/>
    <m/>
    <m/>
    <m/>
    <m/>
    <m/>
    <m/>
    <m/>
    <m/>
    <n v="1"/>
    <m/>
    <m/>
    <m/>
    <m/>
    <m/>
    <m/>
    <m/>
    <m/>
    <m/>
    <m/>
    <m/>
    <m/>
    <m/>
    <m/>
    <m/>
    <m/>
    <m/>
    <m/>
    <m/>
    <m/>
    <m/>
    <m/>
    <m/>
    <m/>
    <m/>
    <m/>
    <m/>
    <m/>
    <m/>
    <m/>
    <m/>
    <m/>
    <m/>
    <m/>
    <m/>
    <m/>
    <m/>
    <m/>
    <m/>
    <m/>
    <m/>
    <m/>
    <m/>
    <m/>
    <m/>
    <m/>
    <m/>
    <m/>
    <m/>
    <m/>
    <m/>
    <m/>
    <m/>
    <m/>
    <m/>
    <m/>
    <m/>
    <m/>
    <m/>
    <n v="1"/>
    <n v="1"/>
    <s v="DUWT0017"/>
    <s v="kPOokQa_yS"/>
    <s v="Allocated"/>
    <m/>
    <m/>
    <m/>
    <m/>
    <m/>
    <m/>
    <m/>
    <m/>
    <n v="3903"/>
    <n v="7802"/>
    <x v="2"/>
  </r>
  <r>
    <n v="463204809"/>
    <s v="SACHIN VISHNU GHANSAWANT"/>
    <m/>
    <x v="0"/>
    <m/>
    <m/>
    <m/>
    <m/>
    <n v="3723"/>
    <n v="22216"/>
    <n v="4654"/>
    <n v="25939"/>
    <x v="3"/>
    <x v="0"/>
    <x v="0"/>
    <x v="6"/>
    <n v="42710"/>
    <n v="1053"/>
    <n v="0"/>
    <n v="2700"/>
    <s v="-"/>
    <n v="8.6837359379797044E-2"/>
    <n v="1.7941260782677777E-2"/>
    <s v="FLOW"/>
    <s v="-"/>
    <s v="-"/>
    <s v="-"/>
    <m/>
    <m/>
    <m/>
    <m/>
    <s v="REPO"/>
    <s v="-"/>
    <s v="KAREGAON"/>
    <s v="-"/>
    <s v="-"/>
    <s v="-"/>
    <n v="25969"/>
    <n v="42710"/>
    <n v="178"/>
    <n v="188"/>
    <s v="FLOW"/>
    <m/>
    <m/>
    <m/>
    <m/>
    <s v="NPA"/>
    <s v="MH12WY6580"/>
    <s v="HONDA ACTIVA 6G DLX BS VI"/>
    <d v="2024-06-14T00:00:00"/>
    <n v="30"/>
    <x v="0"/>
    <x v="0"/>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m/>
    <m/>
    <n v="4654"/>
    <n v="25939"/>
    <x v="0"/>
  </r>
  <r>
    <n v="461404386"/>
    <s v="ASHOK DADASAHEB SABLE"/>
    <m/>
    <x v="0"/>
    <m/>
    <m/>
    <m/>
    <m/>
    <n v="3667"/>
    <n v="18330"/>
    <n v="4313"/>
    <n v="21997"/>
    <x v="5"/>
    <x v="0"/>
    <x v="0"/>
    <x v="6"/>
    <n v="42600.59"/>
    <n v="651"/>
    <n v="0"/>
    <n v="2250"/>
    <s v="FLOW"/>
    <n v="0.12384675124526766"/>
    <n v="2.0736496412621205E-2"/>
    <s v="FLOW"/>
    <s v="-"/>
    <s v="NC"/>
    <s v="-"/>
    <m/>
    <m/>
    <m/>
    <m/>
    <s v="REPO"/>
    <s v="-"/>
    <s v="SHIRUR"/>
    <s v="-"/>
    <s v="-"/>
    <s v="-"/>
    <n v="21231"/>
    <n v="42600.59"/>
    <n v="147"/>
    <n v="157"/>
    <s v="FLOW"/>
    <m/>
    <m/>
    <m/>
    <m/>
    <s v="NPA"/>
    <s v="MH12WH3414"/>
    <s v="SPLENDOR PLUS I3S BS6 FI DRUM SELF"/>
    <d v="2024-01-06T00:00:00"/>
    <n v="36"/>
    <x v="0"/>
    <x v="0"/>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m/>
    <m/>
    <n v="4313"/>
    <n v="21997"/>
    <x v="0"/>
  </r>
  <r>
    <n v="462821869"/>
    <s v="SANGITA DILIP FAKATKAR"/>
    <m/>
    <x v="0"/>
    <m/>
    <m/>
    <m/>
    <m/>
    <n v="3696"/>
    <n v="2748"/>
    <n v="2819"/>
    <n v="6444"/>
    <x v="0"/>
    <x v="0"/>
    <x v="0"/>
    <x v="7"/>
    <n v="42390"/>
    <n v="71"/>
    <n v="0"/>
    <n v="6172"/>
    <s v="-"/>
    <n v="4.6555530995868601E-2"/>
    <n v="2.3772790229937067E-3"/>
    <s v="FLOW"/>
    <s v="-"/>
    <s v="-"/>
    <s v="-"/>
    <m/>
    <m/>
    <m/>
    <m/>
    <m/>
    <m/>
    <s v="KARLA"/>
    <m/>
    <m/>
    <m/>
    <n v="8991"/>
    <n v="42390"/>
    <n v="27"/>
    <n v="37"/>
    <s v="FLOW"/>
    <m/>
    <m/>
    <m/>
    <m/>
    <s v="-"/>
    <s v="MH14LN8745"/>
    <s v="HONDA ACTIVA DLX"/>
    <d v="2024-05-07T00:00:00"/>
    <n v="36"/>
    <x v="1"/>
    <x v="0"/>
    <m/>
    <m/>
    <m/>
    <m/>
    <m/>
    <m/>
    <m/>
    <m/>
    <m/>
    <m/>
    <m/>
    <m/>
    <m/>
    <m/>
    <m/>
    <m/>
    <m/>
    <m/>
    <m/>
    <m/>
    <m/>
    <m/>
    <m/>
    <m/>
    <m/>
    <m/>
    <m/>
    <m/>
    <m/>
    <m/>
    <m/>
    <m/>
    <m/>
    <m/>
    <m/>
    <m/>
    <m/>
    <m/>
    <m/>
    <m/>
    <m/>
    <m/>
    <m/>
    <m/>
    <m/>
    <m/>
    <m/>
    <m/>
    <m/>
    <m/>
    <m/>
    <m/>
    <m/>
    <m/>
    <m/>
    <m/>
    <m/>
    <m/>
    <m/>
    <m/>
    <m/>
    <m/>
    <m/>
    <m/>
    <m/>
    <m/>
    <m/>
    <m/>
    <m/>
    <m/>
    <m/>
    <m/>
    <m/>
    <m/>
    <m/>
    <m/>
    <m/>
    <m/>
    <m/>
    <m/>
    <m/>
    <m/>
    <m/>
    <m/>
    <m/>
    <m/>
    <m/>
    <m/>
    <m/>
    <m/>
    <m/>
    <m/>
    <m/>
    <m/>
    <n v="0"/>
    <s v=""/>
    <s v="ZBHT0013"/>
    <s v="A69as-LBNz"/>
    <s v="Allocated"/>
    <m/>
    <m/>
    <m/>
    <m/>
    <m/>
    <m/>
    <m/>
    <m/>
    <n v="2819"/>
    <n v="6444"/>
    <x v="2"/>
  </r>
  <r>
    <n v="462852715"/>
    <s v="AJINKYA GOVIND HANGE"/>
    <m/>
    <x v="0"/>
    <m/>
    <m/>
    <m/>
    <m/>
    <n v="3392"/>
    <n v="6779"/>
    <n v="3511"/>
    <n v="10171"/>
    <x v="4"/>
    <x v="0"/>
    <x v="0"/>
    <x v="13"/>
    <n v="42049"/>
    <n v="124"/>
    <n v="0"/>
    <n v="6287"/>
    <s v="FLOW"/>
    <n v="9.9166210483388875E-2"/>
    <n v="9.3101272328776109E-3"/>
    <s v="FLOW"/>
    <s v="-"/>
    <s v="NC"/>
    <s v="-"/>
    <m/>
    <m/>
    <m/>
    <m/>
    <s v="-"/>
    <s v="-"/>
    <s v="DEHU"/>
    <s v="-"/>
    <s v="-"/>
    <s v="-"/>
    <n v="13190"/>
    <n v="42049"/>
    <n v="57"/>
    <n v="67"/>
    <s v="FLOW"/>
    <m/>
    <m/>
    <m/>
    <m/>
    <s v="REGULAR"/>
    <m/>
    <s v="SPLENDOR PLUS DRS CAST FI BLACK"/>
    <d v="2024-05-10T00:00:00"/>
    <n v="36"/>
    <x v="0"/>
    <x v="0"/>
    <m/>
    <m/>
    <m/>
    <m/>
    <m/>
    <m/>
    <m/>
    <m/>
    <m/>
    <m/>
    <m/>
    <m/>
    <m/>
    <n v="1"/>
    <m/>
    <m/>
    <m/>
    <m/>
    <m/>
    <m/>
    <m/>
    <m/>
    <m/>
    <m/>
    <m/>
    <m/>
    <m/>
    <m/>
    <m/>
    <m/>
    <m/>
    <m/>
    <m/>
    <m/>
    <m/>
    <m/>
    <m/>
    <m/>
    <m/>
    <m/>
    <m/>
    <m/>
    <m/>
    <m/>
    <m/>
    <m/>
    <m/>
    <m/>
    <m/>
    <m/>
    <m/>
    <m/>
    <m/>
    <m/>
    <m/>
    <m/>
    <m/>
    <m/>
    <m/>
    <m/>
    <m/>
    <m/>
    <m/>
    <m/>
    <m/>
    <m/>
    <m/>
    <m/>
    <m/>
    <m/>
    <m/>
    <m/>
    <m/>
    <m/>
    <m/>
    <m/>
    <m/>
    <m/>
    <m/>
    <m/>
    <m/>
    <m/>
    <m/>
    <m/>
    <m/>
    <m/>
    <m/>
    <m/>
    <m/>
    <m/>
    <m/>
    <m/>
    <m/>
    <m/>
    <n v="1"/>
    <n v="1"/>
    <s v="DUWT0027"/>
    <s v="koWkv_wGEz"/>
    <s v="Allocated"/>
    <s v="Address Not Found (NC_ANF)"/>
    <s v="Visited to Customers residence address but short address so can't found Customer "/>
    <d v="2026-06-05T00:00:00"/>
    <m/>
    <m/>
    <m/>
    <m/>
    <m/>
    <n v="3511"/>
    <n v="10171"/>
    <x v="0"/>
  </r>
  <r>
    <n v="459192730"/>
    <s v="SHRUTIKA RAJARAM GAWARI"/>
    <m/>
    <x v="0"/>
    <m/>
    <m/>
    <m/>
    <m/>
    <n v="8859"/>
    <n v="16375"/>
    <n v="7874"/>
    <n v="25234"/>
    <x v="4"/>
    <x v="0"/>
    <x v="0"/>
    <x v="3"/>
    <n v="41942"/>
    <n v="358"/>
    <n v="0"/>
    <n v="2250"/>
    <s v="STABLE"/>
    <n v="0.89073417291396773"/>
    <n v="9.28643621492432E-3"/>
    <s v="FLOW"/>
    <s v="-"/>
    <s v="NC"/>
    <s v="-"/>
    <m/>
    <m/>
    <m/>
    <m/>
    <s v="-"/>
    <s v="-"/>
    <s v="MOI"/>
    <s v="-"/>
    <s v="-"/>
    <s v="-"/>
    <n v="18983"/>
    <n v="41942"/>
    <n v="57"/>
    <n v="67"/>
    <s v="FLOW"/>
    <m/>
    <m/>
    <m/>
    <m/>
    <s v="REGULAR"/>
    <s v="MH14KY9352"/>
    <s v="CLASSIC 350 DARK STEALTH BLACK"/>
    <d v="2023-07-31T00:00:00"/>
    <n v="36"/>
    <x v="0"/>
    <x v="0"/>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m/>
    <m/>
    <n v="7874"/>
    <n v="25234"/>
    <x v="0"/>
  </r>
  <r>
    <n v="462919078"/>
    <s v="GAJANAN SOPANRAO MULE"/>
    <m/>
    <x v="0"/>
    <m/>
    <m/>
    <m/>
    <m/>
    <n v="2908"/>
    <n v="14540"/>
    <n v="961"/>
    <n v="17448"/>
    <x v="3"/>
    <x v="0"/>
    <x v="0"/>
    <x v="11"/>
    <n v="41846"/>
    <n v="961"/>
    <n v="0"/>
    <n v="2700"/>
    <s v="FLOW"/>
    <n v="0.37567106562528052"/>
    <n v="1.7578318864713983E-2"/>
    <s v="FLOW"/>
    <s v="-"/>
    <s v="NC"/>
    <s v="-"/>
    <m/>
    <m/>
    <m/>
    <m/>
    <s v="REPO"/>
    <s v="-"/>
    <s v="BALEWADI"/>
    <s v="-"/>
    <s v="-"/>
    <s v="-"/>
    <n v="18201"/>
    <n v="41846"/>
    <n v="178"/>
    <n v="188"/>
    <s v="FLOW"/>
    <m/>
    <m/>
    <m/>
    <m/>
    <s v="NPA"/>
    <m/>
    <s v="SPLENDOR PLUS DRS CAST FI BLACK"/>
    <d v="2024-05-16T00:00:00"/>
    <n v="36"/>
    <x v="0"/>
    <x v="0"/>
    <m/>
    <m/>
    <m/>
    <m/>
    <m/>
    <m/>
    <m/>
    <m/>
    <m/>
    <m/>
    <n v="1"/>
    <m/>
    <m/>
    <m/>
    <m/>
    <m/>
    <n v="1"/>
    <m/>
    <m/>
    <m/>
    <m/>
    <m/>
    <n v="1"/>
    <m/>
    <m/>
    <m/>
    <m/>
    <m/>
    <n v="1"/>
    <m/>
    <m/>
    <m/>
    <m/>
    <m/>
    <m/>
    <m/>
    <m/>
    <m/>
    <m/>
    <m/>
    <m/>
    <m/>
    <m/>
    <m/>
    <m/>
    <m/>
    <m/>
    <m/>
    <m/>
    <m/>
    <m/>
    <m/>
    <m/>
    <m/>
    <m/>
    <m/>
    <m/>
    <m/>
    <m/>
    <m/>
    <m/>
    <m/>
    <m/>
    <m/>
    <m/>
    <m/>
    <m/>
    <m/>
    <m/>
    <m/>
    <m/>
    <m/>
    <m/>
    <m/>
    <m/>
    <m/>
    <m/>
    <m/>
    <m/>
    <m/>
    <m/>
    <m/>
    <m/>
    <m/>
    <m/>
    <m/>
    <m/>
    <m/>
    <m/>
    <m/>
    <m/>
    <m/>
    <m/>
    <m/>
    <n v="4"/>
    <n v="1"/>
    <s v="DUWT0023"/>
    <s v="G2ytoM9BBRXm"/>
    <s v="Allocated"/>
    <s v="Address Not Found (NC_ANF)"/>
    <s v="Customer address short not found "/>
    <d v="2026-06-08T00:00:00"/>
    <m/>
    <m/>
    <m/>
    <m/>
    <m/>
    <n v="961"/>
    <n v="17448"/>
    <x v="0"/>
  </r>
  <r>
    <n v="462856016"/>
    <s v="SANTOSH BABU LABADE"/>
    <s v="COLLECT"/>
    <x v="11"/>
    <n v="3500"/>
    <m/>
    <m/>
    <m/>
    <n v="3235"/>
    <n v="9394"/>
    <n v="3457"/>
    <n v="9129"/>
    <x v="1"/>
    <x v="1"/>
    <x v="1"/>
    <x v="8"/>
    <n v="41825"/>
    <n v="533"/>
    <n v="0"/>
    <n v="6300"/>
    <s v="29.05.26"/>
    <n v="0.12962908724851144"/>
    <n v="1.1073221733649642E-2"/>
    <s v="STABLE"/>
    <s v="PAID"/>
    <s v="PTP"/>
    <s v="-"/>
    <m/>
    <m/>
    <m/>
    <m/>
    <s v="REPO"/>
    <s v="-"/>
    <s v="AMBEGAON"/>
    <s v="-"/>
    <s v="-"/>
    <s v="-"/>
    <n v="16227"/>
    <n v="41825"/>
    <n v="88"/>
    <n v="98"/>
    <s v="FLOW"/>
    <m/>
    <m/>
    <m/>
    <m/>
    <s v="NPA"/>
    <s v="MH14LQ3190"/>
    <s v="SPLENDOR PLUS DRS CAST FI BLACK"/>
    <d v="2024-05-10T00:00:00"/>
    <n v="36"/>
    <x v="0"/>
    <x v="0"/>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m/>
    <m/>
    <n v="3457"/>
    <n v="12629"/>
    <x v="0"/>
  </r>
  <r>
    <n v="136615657"/>
    <s v="NIKITA SHIVAJI DHUMAL"/>
    <m/>
    <x v="0"/>
    <m/>
    <m/>
    <m/>
    <m/>
    <n v="2461"/>
    <n v="2430"/>
    <n v="2471"/>
    <n v="4891"/>
    <x v="0"/>
    <x v="0"/>
    <x v="0"/>
    <x v="11"/>
    <n v="41650.959999999999"/>
    <n v="41"/>
    <n v="0"/>
    <n v="900"/>
    <s v="-"/>
    <n v="4.2397767850199115E-2"/>
    <n v="2.3358328260332612E-3"/>
    <s v="FLOW"/>
    <s v="-"/>
    <s v="-"/>
    <s v="-"/>
    <m/>
    <m/>
    <m/>
    <m/>
    <m/>
    <m/>
    <s v="BANNER"/>
    <m/>
    <m/>
    <m/>
    <n v="3371"/>
    <n v="41650.959999999999"/>
    <n v="26"/>
    <n v="36"/>
    <s v="FLOW"/>
    <m/>
    <m/>
    <m/>
    <m/>
    <s v="-"/>
    <s v="MH12UX9648"/>
    <s v="JUPITER BASIC"/>
    <d v="2022-12-07T00:00:00"/>
    <n v="60"/>
    <x v="1"/>
    <x v="0"/>
    <m/>
    <m/>
    <m/>
    <m/>
    <m/>
    <m/>
    <m/>
    <m/>
    <m/>
    <m/>
    <m/>
    <m/>
    <m/>
    <m/>
    <m/>
    <m/>
    <m/>
    <m/>
    <m/>
    <m/>
    <m/>
    <m/>
    <m/>
    <m/>
    <m/>
    <m/>
    <m/>
    <m/>
    <m/>
    <m/>
    <m/>
    <n v="1"/>
    <m/>
    <m/>
    <m/>
    <m/>
    <m/>
    <m/>
    <m/>
    <m/>
    <m/>
    <m/>
    <m/>
    <m/>
    <m/>
    <m/>
    <m/>
    <m/>
    <m/>
    <m/>
    <m/>
    <m/>
    <m/>
    <m/>
    <m/>
    <m/>
    <m/>
    <m/>
    <m/>
    <m/>
    <m/>
    <m/>
    <m/>
    <m/>
    <m/>
    <m/>
    <m/>
    <m/>
    <m/>
    <m/>
    <m/>
    <m/>
    <m/>
    <m/>
    <m/>
    <m/>
    <m/>
    <m/>
    <m/>
    <m/>
    <m/>
    <m/>
    <m/>
    <m/>
    <m/>
    <m/>
    <m/>
    <m/>
    <m/>
    <m/>
    <m/>
    <m/>
    <m/>
    <m/>
    <n v="1"/>
    <n v="1"/>
    <s v="DUWT0023"/>
    <s v="G2bAOLwFkF8m"/>
    <s v="Allocated"/>
    <m/>
    <m/>
    <m/>
    <m/>
    <m/>
    <m/>
    <m/>
    <m/>
    <n v="2471"/>
    <n v="4891"/>
    <x v="2"/>
  </r>
  <r>
    <n v="460835887"/>
    <s v="JANARDHAN PRAKASH BORAWADE"/>
    <m/>
    <x v="0"/>
    <m/>
    <m/>
    <m/>
    <m/>
    <n v="3573"/>
    <n v="20520"/>
    <n v="3851"/>
    <n v="24093"/>
    <x v="3"/>
    <x v="0"/>
    <x v="0"/>
    <x v="6"/>
    <n v="41319"/>
    <n v="1196"/>
    <n v="0"/>
    <n v="6300"/>
    <s v="FLOW"/>
    <n v="8.4009198131909019E-2"/>
    <n v="1.7356941097622643E-2"/>
    <s v="FLOW"/>
    <s v="-"/>
    <s v="NC"/>
    <s v="-"/>
    <m/>
    <m/>
    <m/>
    <m/>
    <s v="REPO"/>
    <s v="-"/>
    <s v="DUMLA"/>
    <s v="-"/>
    <s v="-"/>
    <s v="-"/>
    <n v="28016"/>
    <n v="41319"/>
    <n v="178"/>
    <n v="188"/>
    <s v="FLOW"/>
    <m/>
    <m/>
    <m/>
    <m/>
    <s v="NPA"/>
    <s v="MH12WL6692"/>
    <s v="DESTINI 125 XTEC"/>
    <d v="2023-11-22T00:00:00"/>
    <n v="36"/>
    <x v="0"/>
    <x v="0"/>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m/>
    <m/>
    <n v="3851"/>
    <n v="24093"/>
    <x v="0"/>
  </r>
  <r>
    <n v="465282350"/>
    <s v="ADITYA MARUTI KHAWALE"/>
    <m/>
    <x v="0"/>
    <m/>
    <m/>
    <m/>
    <m/>
    <n v="4043"/>
    <n v="8086"/>
    <n v="4097"/>
    <n v="12129"/>
    <x v="4"/>
    <x v="0"/>
    <x v="0"/>
    <x v="1"/>
    <n v="41113"/>
    <n v="54"/>
    <n v="0"/>
    <n v="1350"/>
    <s v="FLOW"/>
    <n v="7.2887854448948713E-2"/>
    <n v="9.1028861786320043E-3"/>
    <s v="FLOW"/>
    <s v="-"/>
    <s v="NC"/>
    <s v="-"/>
    <m/>
    <m/>
    <m/>
    <m/>
    <s v="-"/>
    <s v="-"/>
    <s v="CHINCHWAD GAON"/>
    <s v="-"/>
    <s v="-"/>
    <s v="-"/>
    <n v="9490"/>
    <n v="41113"/>
    <n v="56"/>
    <n v="66"/>
    <s v="FLOW"/>
    <m/>
    <m/>
    <m/>
    <m/>
    <s v="REGULAR"/>
    <s v="MH14LN8288"/>
    <s v="BULLET 350 BLACK GOLD"/>
    <d v="2025-01-21T00:00:00"/>
    <n v="24"/>
    <x v="0"/>
    <x v="0"/>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m/>
    <m/>
    <n v="4097"/>
    <n v="12129"/>
    <x v="0"/>
  </r>
  <r>
    <n v="135050716"/>
    <s v="KARUNA MHATU GHOLAP"/>
    <m/>
    <x v="0"/>
    <m/>
    <m/>
    <m/>
    <m/>
    <n v="6140"/>
    <n v="5436"/>
    <n v="5547"/>
    <n v="11576"/>
    <x v="0"/>
    <x v="0"/>
    <x v="0"/>
    <x v="5"/>
    <n v="40640.980000000003"/>
    <n v="111"/>
    <n v="0"/>
    <n v="6300"/>
    <s v="19.05.26"/>
    <n v="2.3524369918650249E-2"/>
    <n v="2.279192008207284E-3"/>
    <s v="FLOW"/>
    <s v="-"/>
    <s v="PAID"/>
    <s v="-"/>
    <m/>
    <m/>
    <m/>
    <m/>
    <s v="-"/>
    <s v="-"/>
    <s v="VIMAN NAGAR"/>
    <s v="-"/>
    <s v="-"/>
    <s v="-"/>
    <n v="11847"/>
    <n v="40640.980000000003"/>
    <n v="27"/>
    <n v="37"/>
    <s v="FLOW"/>
    <m/>
    <m/>
    <m/>
    <m/>
    <s v="NPA"/>
    <s v="MH12UV1996"/>
    <s v="BAJAJ KTM RC 200"/>
    <d v="2022-10-28T00:00:00"/>
    <n v="48"/>
    <x v="0"/>
    <x v="0"/>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m/>
    <m/>
    <n v="5547"/>
    <n v="11576"/>
    <x v="0"/>
  </r>
  <r>
    <n v="460116654"/>
    <s v="SHAIKH SHABINA JAVEED"/>
    <s v="COLLECT"/>
    <x v="11"/>
    <n v="7100"/>
    <m/>
    <m/>
    <m/>
    <n v="7015"/>
    <n v="7015"/>
    <n v="7069"/>
    <n v="6930"/>
    <x v="0"/>
    <x v="1"/>
    <x v="1"/>
    <x v="17"/>
    <n v="40509.9"/>
    <n v="54"/>
    <n v="0"/>
    <n v="6049"/>
    <s v="-"/>
    <n v="6.79999855640257E-2"/>
    <n v="2.2718408939271704E-3"/>
    <s v="STABLE"/>
    <s v="PAID"/>
    <s v="-"/>
    <s v="-"/>
    <m/>
    <m/>
    <m/>
    <m/>
    <s v="-"/>
    <s v="-"/>
    <s v="PIMPLE GURAV"/>
    <s v="-"/>
    <s v="-"/>
    <s v="-"/>
    <n v="13118"/>
    <n v="40509.9"/>
    <n v="27"/>
    <n v="37"/>
    <s v="FLOW"/>
    <m/>
    <m/>
    <m/>
    <m/>
    <s v="REGULAR"/>
    <s v="MH14LC4368"/>
    <s v="BULLET 350 THE STANDARD BLACK"/>
    <d v="2023-10-13T00:00:00"/>
    <n v="36"/>
    <x v="0"/>
    <x v="0"/>
    <m/>
    <m/>
    <m/>
    <m/>
    <m/>
    <m/>
    <m/>
    <m/>
    <m/>
    <m/>
    <n v="1"/>
    <m/>
    <m/>
    <n v="1"/>
    <m/>
    <m/>
    <m/>
    <m/>
    <m/>
    <m/>
    <m/>
    <m/>
    <m/>
    <m/>
    <m/>
    <m/>
    <m/>
    <m/>
    <m/>
    <m/>
    <m/>
    <n v="1"/>
    <m/>
    <m/>
    <n v="2"/>
    <m/>
    <m/>
    <m/>
    <m/>
    <m/>
    <m/>
    <m/>
    <m/>
    <m/>
    <m/>
    <m/>
    <m/>
    <m/>
    <m/>
    <m/>
    <m/>
    <m/>
    <m/>
    <m/>
    <m/>
    <m/>
    <m/>
    <m/>
    <m/>
    <m/>
    <m/>
    <m/>
    <m/>
    <m/>
    <m/>
    <m/>
    <m/>
    <m/>
    <m/>
    <m/>
    <m/>
    <m/>
    <m/>
    <m/>
    <m/>
    <m/>
    <m/>
    <m/>
    <m/>
    <m/>
    <m/>
    <m/>
    <m/>
    <m/>
    <m/>
    <m/>
    <m/>
    <m/>
    <m/>
    <m/>
    <m/>
    <m/>
    <m/>
    <m/>
    <n v="5"/>
    <n v="1"/>
    <s v="ZBHT0015"/>
    <s v="A2GAv03PBnez"/>
    <s v="Allocated"/>
    <s v="Promise To Pay (PTP)"/>
    <s v="Visited at customer residence address. Customer not meet at home discus about due amount with customer son ( umar ) Vehicle with son. Customer son promise to pay 1 emi after 3/4 days. "/>
    <d v="2026-06-10T00:00:00"/>
    <m/>
    <m/>
    <m/>
    <m/>
    <m/>
    <n v="7069"/>
    <n v="14030"/>
    <x v="0"/>
  </r>
  <r>
    <n v="458806785"/>
    <s v="SNEHAL NAMDEV KHANDARE"/>
    <m/>
    <x v="0"/>
    <m/>
    <m/>
    <m/>
    <m/>
    <n v="4591"/>
    <n v="6563"/>
    <n v="2227"/>
    <n v="11154"/>
    <x v="4"/>
    <x v="0"/>
    <x v="0"/>
    <x v="10"/>
    <n v="40474"/>
    <n v="255"/>
    <n v="0"/>
    <n v="5400"/>
    <s v="13.05.26"/>
    <n v="0.13995788676385476"/>
    <n v="8.9614043050604865E-3"/>
    <s v="FLOW"/>
    <s v="-"/>
    <s v="PAID"/>
    <s v="-"/>
    <m/>
    <m/>
    <m/>
    <m/>
    <s v="-"/>
    <s v="-"/>
    <s v="AMBETHAN"/>
    <s v="-"/>
    <s v="-"/>
    <s v="-"/>
    <n v="12218"/>
    <n v="40474"/>
    <n v="57"/>
    <n v="67"/>
    <s v="FLOW"/>
    <m/>
    <m/>
    <m/>
    <m/>
    <s v="NPA"/>
    <s v="MH14KX7966"/>
    <s v="YAMAHA FZX"/>
    <d v="2023-07-03T00:00:00"/>
    <n v="42"/>
    <x v="0"/>
    <x v="0"/>
    <m/>
    <m/>
    <m/>
    <m/>
    <m/>
    <m/>
    <m/>
    <m/>
    <m/>
    <m/>
    <m/>
    <m/>
    <m/>
    <m/>
    <m/>
    <m/>
    <m/>
    <m/>
    <m/>
    <m/>
    <m/>
    <m/>
    <m/>
    <m/>
    <m/>
    <m/>
    <m/>
    <m/>
    <m/>
    <m/>
    <m/>
    <m/>
    <m/>
    <m/>
    <m/>
    <m/>
    <m/>
    <m/>
    <m/>
    <m/>
    <m/>
    <m/>
    <m/>
    <m/>
    <m/>
    <m/>
    <m/>
    <m/>
    <m/>
    <m/>
    <m/>
    <m/>
    <m/>
    <m/>
    <m/>
    <m/>
    <m/>
    <m/>
    <m/>
    <m/>
    <m/>
    <m/>
    <m/>
    <m/>
    <m/>
    <m/>
    <m/>
    <m/>
    <m/>
    <m/>
    <m/>
    <m/>
    <m/>
    <m/>
    <m/>
    <m/>
    <m/>
    <m/>
    <m/>
    <m/>
    <m/>
    <m/>
    <m/>
    <m/>
    <m/>
    <m/>
    <m/>
    <m/>
    <m/>
    <m/>
    <m/>
    <m/>
    <m/>
    <m/>
    <n v="0"/>
    <s v=""/>
    <s v="ZBHT0010"/>
    <s v="kP2bb4nepm"/>
    <s v="Allocated"/>
    <e v="#N/A"/>
    <e v="#N/A"/>
    <e v="#N/A"/>
    <m/>
    <m/>
    <m/>
    <m/>
    <m/>
    <n v="2227"/>
    <n v="11154"/>
    <x v="0"/>
  </r>
  <r>
    <n v="462516053"/>
    <s v="SACHIN ARJUN LONDHE"/>
    <s v="ONLINE"/>
    <x v="8"/>
    <n v="3308"/>
    <m/>
    <m/>
    <m/>
    <n v="3305"/>
    <n v="9912"/>
    <n v="3863"/>
    <n v="9909"/>
    <x v="1"/>
    <x v="1"/>
    <x v="1"/>
    <x v="12"/>
    <n v="40184"/>
    <n v="561"/>
    <n v="0"/>
    <n v="4050"/>
    <s v="STABLE"/>
    <n v="0.17559786585492418"/>
    <n v="1.0638764904841058E-2"/>
    <s v="STABLE"/>
    <s v="PAID"/>
    <s v="PAID"/>
    <s v="-"/>
    <m/>
    <m/>
    <m/>
    <m/>
    <s v="REPO"/>
    <s v="-"/>
    <s v="WAKAD"/>
    <s v="-"/>
    <s v="-"/>
    <s v="-"/>
    <n v="14523"/>
    <n v="40184"/>
    <n v="88"/>
    <n v="67"/>
    <s v="STABLE"/>
    <m/>
    <m/>
    <m/>
    <m/>
    <s v="REGULAR"/>
    <s v="MH14LM6573"/>
    <s v="SPLENDOR PLUS I3S BS6 FI DRUM SELF"/>
    <d v="2024-04-10T00:00:00"/>
    <n v="36"/>
    <x v="0"/>
    <x v="0"/>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m/>
    <m/>
    <n v="3863"/>
    <n v="13217"/>
    <x v="1"/>
  </r>
  <r>
    <n v="462801904"/>
    <s v="BHARATIBAI LIMBRAJ BHONG"/>
    <m/>
    <x v="0"/>
    <m/>
    <m/>
    <m/>
    <m/>
    <n v="3303"/>
    <n v="5242"/>
    <n v="2159"/>
    <n v="8545"/>
    <x v="4"/>
    <x v="0"/>
    <x v="0"/>
    <x v="6"/>
    <n v="39832"/>
    <n v="220"/>
    <n v="0"/>
    <n v="6300"/>
    <s v="-"/>
    <n v="4.4553295330374616E-2"/>
    <n v="8.8192581973407444E-3"/>
    <s v="FLOW"/>
    <s v="-"/>
    <s v="-"/>
    <s v="-"/>
    <m/>
    <m/>
    <m/>
    <m/>
    <s v="-"/>
    <s v="-"/>
    <s v="ALEGAON PAGA"/>
    <s v="-"/>
    <s v="-"/>
    <s v="-"/>
    <n v="11762"/>
    <n v="39832"/>
    <n v="57"/>
    <n v="67"/>
    <s v="FLOW"/>
    <m/>
    <m/>
    <m/>
    <m/>
    <s v="NPA"/>
    <s v="MH12YE1688"/>
    <s v="SPLENDOR PLUS I3S XTEC"/>
    <d v="2024-05-04T00:00:00"/>
    <n v="36"/>
    <x v="0"/>
    <x v="0"/>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m/>
    <m/>
    <n v="2159"/>
    <n v="8545"/>
    <x v="0"/>
  </r>
  <r>
    <n v="460723500"/>
    <s v="ARJUN ROHIDAS BHISE"/>
    <m/>
    <x v="0"/>
    <m/>
    <m/>
    <m/>
    <m/>
    <n v="2431"/>
    <n v="2195"/>
    <n v="2258"/>
    <n v="4626"/>
    <x v="0"/>
    <x v="0"/>
    <x v="0"/>
    <x v="12"/>
    <n v="39766.080000000002"/>
    <n v="63"/>
    <n v="0"/>
    <n v="5886"/>
    <s v="22.05.26"/>
    <n v="3.9298150632712199E-2"/>
    <n v="2.2301266291740876E-3"/>
    <s v="FLOW"/>
    <s v="-"/>
    <s v="PTP"/>
    <s v="-"/>
    <m/>
    <m/>
    <m/>
    <m/>
    <s v="-"/>
    <s v="-"/>
    <s v="HINJEWADI"/>
    <s v="-"/>
    <s v="-"/>
    <s v="-"/>
    <n v="8144"/>
    <n v="39766.080000000002"/>
    <n v="27"/>
    <n v="37"/>
    <s v="FLOW"/>
    <m/>
    <m/>
    <m/>
    <m/>
    <s v="REGULAR"/>
    <s v="MH14LF4565"/>
    <s v="SPLENDOR PLUS I3S BS6 FI DRUM SELF"/>
    <d v="2023-11-16T00:00:00"/>
    <n v="48"/>
    <x v="0"/>
    <x v="0"/>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m/>
    <m/>
    <n v="2258"/>
    <n v="4626"/>
    <x v="0"/>
  </r>
  <r>
    <n v="460094148"/>
    <s v="AKSHAY SHIVAJI SONAWANE"/>
    <m/>
    <x v="0"/>
    <m/>
    <m/>
    <m/>
    <m/>
    <n v="3620"/>
    <n v="3669"/>
    <n v="123"/>
    <n v="7289"/>
    <x v="4"/>
    <x v="0"/>
    <x v="0"/>
    <x v="16"/>
    <n v="39740.65"/>
    <n v="74"/>
    <n v="0"/>
    <n v="3576.43"/>
    <s v="-"/>
    <n v="0.50544129046945885"/>
    <n v="8.799032267527351E-3"/>
    <s v="FLOW"/>
    <s v="-"/>
    <s v="-"/>
    <s v="-"/>
    <m/>
    <m/>
    <m/>
    <m/>
    <s v="-"/>
    <s v="-"/>
    <s v="KESNAND"/>
    <s v="-"/>
    <s v="-"/>
    <s v="-"/>
    <n v="7319.43"/>
    <n v="39740.65"/>
    <n v="57"/>
    <n v="67"/>
    <s v="FLOW"/>
    <m/>
    <m/>
    <m/>
    <m/>
    <s v="NPA"/>
    <s v="MH17CZ5619"/>
    <s v="BAJAJ PULSAR 125 CARBON SPLIT DISC"/>
    <d v="2023-10-12T00:00:00"/>
    <n v="42"/>
    <x v="0"/>
    <x v="0"/>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m/>
    <m/>
    <n v="123"/>
    <n v="7289"/>
    <x v="0"/>
  </r>
  <r>
    <n v="468012757"/>
    <s v="ANWAR SUBHAN ANSARI"/>
    <m/>
    <x v="0"/>
    <m/>
    <m/>
    <m/>
    <m/>
    <n v="3753"/>
    <n v="3995"/>
    <n v="3873"/>
    <n v="7748"/>
    <x v="0"/>
    <x v="0"/>
    <x v="0"/>
    <x v="12"/>
    <n v="39591"/>
    <n v="0"/>
    <n v="0"/>
    <n v="450"/>
    <s v="-"/>
    <n v="3.9125130807454708E-2"/>
    <n v="2.2203079452546314E-3"/>
    <s v="FLOW"/>
    <s v="-"/>
    <s v="-"/>
    <s v="-"/>
    <m/>
    <m/>
    <m/>
    <m/>
    <s v="-"/>
    <s v="-"/>
    <s v="MARUNJI"/>
    <s v="-"/>
    <s v="-"/>
    <s v="-"/>
    <n v="4445"/>
    <n v="39591"/>
    <n v="22"/>
    <n v="32"/>
    <s v="FLOW"/>
    <m/>
    <m/>
    <m/>
    <m/>
    <s v="REGULAR"/>
    <s v="MH14LM5338"/>
    <s v="SPLENDOR PLUS I3S BS6 FI DRUM SELF"/>
    <d v="2026-04-01T00:00:00"/>
    <n v="12"/>
    <x v="0"/>
    <x v="0"/>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m/>
    <m/>
    <n v="3995"/>
    <n v="7748"/>
    <x v="0"/>
  </r>
  <r>
    <n v="460545508"/>
    <s v="JYOTSNA RAJENDRA AMALE"/>
    <m/>
    <x v="0"/>
    <m/>
    <m/>
    <m/>
    <m/>
    <n v="2380"/>
    <n v="2368"/>
    <n v="2441"/>
    <n v="4748"/>
    <x v="0"/>
    <x v="0"/>
    <x v="0"/>
    <x v="9"/>
    <n v="38937.9"/>
    <n v="73"/>
    <n v="0"/>
    <n v="5946"/>
    <s v="STABLE"/>
    <n v="1.6792291337799893E-2"/>
    <n v="2.1836813604488477E-3"/>
    <s v="FLOW"/>
    <s v="-"/>
    <s v="-"/>
    <s v="-"/>
    <m/>
    <m/>
    <m/>
    <m/>
    <s v="-"/>
    <s v="-"/>
    <s v="JUNNAR"/>
    <s v="-"/>
    <s v="-"/>
    <s v="-"/>
    <n v="8387"/>
    <n v="38937.9"/>
    <n v="27"/>
    <n v="37"/>
    <s v="FLOW"/>
    <m/>
    <m/>
    <m/>
    <m/>
    <s v="NPA"/>
    <s v="MH14LG1669"/>
    <s v="HONDA SHINE 100 OBD2"/>
    <d v="2023-11-08T00:00:00"/>
    <n v="48"/>
    <x v="0"/>
    <x v="0"/>
    <m/>
    <m/>
    <m/>
    <m/>
    <m/>
    <m/>
    <m/>
    <m/>
    <m/>
    <m/>
    <m/>
    <m/>
    <m/>
    <m/>
    <m/>
    <m/>
    <m/>
    <m/>
    <m/>
    <m/>
    <m/>
    <m/>
    <m/>
    <m/>
    <m/>
    <m/>
    <m/>
    <m/>
    <m/>
    <m/>
    <m/>
    <m/>
    <m/>
    <m/>
    <m/>
    <m/>
    <m/>
    <m/>
    <m/>
    <m/>
    <m/>
    <m/>
    <m/>
    <m/>
    <m/>
    <m/>
    <m/>
    <m/>
    <m/>
    <m/>
    <m/>
    <m/>
    <m/>
    <m/>
    <m/>
    <m/>
    <m/>
    <m/>
    <m/>
    <m/>
    <m/>
    <m/>
    <m/>
    <m/>
    <m/>
    <m/>
    <m/>
    <m/>
    <m/>
    <m/>
    <m/>
    <m/>
    <m/>
    <m/>
    <m/>
    <m/>
    <m/>
    <m/>
    <m/>
    <m/>
    <m/>
    <m/>
    <m/>
    <m/>
    <m/>
    <m/>
    <m/>
    <m/>
    <m/>
    <m/>
    <m/>
    <m/>
    <m/>
    <m/>
    <n v="0"/>
    <s v=""/>
    <s v="ZBHT0021"/>
    <e v="#N/A"/>
    <e v="#N/A"/>
    <e v="#N/A"/>
    <e v="#N/A"/>
    <e v="#N/A"/>
    <m/>
    <m/>
    <m/>
    <m/>
    <m/>
    <n v="2441"/>
    <n v="4748"/>
    <x v="0"/>
  </r>
  <r>
    <n v="464470722"/>
    <s v="ARCHANA ASHOK KULAL"/>
    <m/>
    <x v="0"/>
    <m/>
    <m/>
    <m/>
    <m/>
    <n v="5289"/>
    <n v="10245"/>
    <n v="5256"/>
    <n v="15534"/>
    <x v="4"/>
    <x v="0"/>
    <x v="0"/>
    <x v="16"/>
    <n v="38885"/>
    <n v="300"/>
    <n v="0"/>
    <n v="2303.5300000000002"/>
    <s v="-"/>
    <n v="0.49455870953054126"/>
    <n v="8.6095816178849878E-3"/>
    <s v="FLOW"/>
    <s v="-"/>
    <s v="-"/>
    <s v="-"/>
    <m/>
    <m/>
    <m/>
    <m/>
    <m/>
    <m/>
    <s v="WAGHOLI"/>
    <m/>
    <m/>
    <m/>
    <n v="12848.53"/>
    <n v="38885"/>
    <n v="57"/>
    <n v="67"/>
    <s v="FLOW"/>
    <m/>
    <m/>
    <m/>
    <m/>
    <s v="-"/>
    <s v="MH28BZ8530"/>
    <s v="HONDA ACTIVA 125 DISC BSVI"/>
    <d v="2024-10-28T00:00:00"/>
    <n v="24"/>
    <x v="1"/>
    <x v="0"/>
    <m/>
    <m/>
    <m/>
    <m/>
    <m/>
    <m/>
    <m/>
    <m/>
    <m/>
    <m/>
    <m/>
    <m/>
    <m/>
    <m/>
    <m/>
    <m/>
    <m/>
    <m/>
    <m/>
    <m/>
    <m/>
    <m/>
    <m/>
    <m/>
    <m/>
    <m/>
    <m/>
    <m/>
    <m/>
    <m/>
    <m/>
    <n v="1"/>
    <m/>
    <m/>
    <m/>
    <m/>
    <m/>
    <m/>
    <m/>
    <m/>
    <m/>
    <m/>
    <m/>
    <m/>
    <m/>
    <m/>
    <m/>
    <m/>
    <m/>
    <m/>
    <m/>
    <m/>
    <m/>
    <m/>
    <m/>
    <m/>
    <m/>
    <m/>
    <m/>
    <m/>
    <m/>
    <m/>
    <m/>
    <m/>
    <m/>
    <m/>
    <m/>
    <m/>
    <m/>
    <m/>
    <m/>
    <m/>
    <m/>
    <m/>
    <m/>
    <m/>
    <m/>
    <m/>
    <m/>
    <m/>
    <m/>
    <m/>
    <m/>
    <m/>
    <m/>
    <m/>
    <m/>
    <m/>
    <m/>
    <m/>
    <m/>
    <m/>
    <m/>
    <m/>
    <n v="1"/>
    <n v="1"/>
    <s v="DUWT0021"/>
    <s v="A6-g-mZz7z"/>
    <s v="Allocated"/>
    <m/>
    <m/>
    <m/>
    <m/>
    <m/>
    <m/>
    <m/>
    <m/>
    <n v="5256"/>
    <n v="15534"/>
    <x v="2"/>
  </r>
  <r>
    <n v="466805634"/>
    <s v="MD ISRAFIL ANSARI"/>
    <m/>
    <x v="0"/>
    <m/>
    <m/>
    <m/>
    <m/>
    <n v="3886"/>
    <n v="3886"/>
    <n v="3921"/>
    <n v="7772"/>
    <x v="0"/>
    <x v="0"/>
    <x v="0"/>
    <x v="3"/>
    <n v="38761"/>
    <n v="35"/>
    <n v="0"/>
    <n v="450"/>
    <s v="-"/>
    <n v="5.3873648926552151E-2"/>
    <n v="2.1737606088761277E-3"/>
    <s v="FLOW"/>
    <s v="-"/>
    <s v="-"/>
    <s v="-"/>
    <m/>
    <m/>
    <m/>
    <m/>
    <m/>
    <m/>
    <s v="CHAKAN"/>
    <m/>
    <m/>
    <m/>
    <n v="4371"/>
    <n v="38761"/>
    <n v="26"/>
    <n v="36"/>
    <s v="FLOW"/>
    <m/>
    <m/>
    <m/>
    <m/>
    <s v="-"/>
    <s v="MH14LQ3032"/>
    <s v="SUZUKI BURGMAN STREET EX"/>
    <d v="2025-09-02T00:00:00"/>
    <n v="18"/>
    <x v="1"/>
    <x v="0"/>
    <m/>
    <m/>
    <m/>
    <m/>
    <m/>
    <m/>
    <m/>
    <m/>
    <m/>
    <m/>
    <m/>
    <m/>
    <m/>
    <m/>
    <m/>
    <m/>
    <m/>
    <m/>
    <m/>
    <m/>
    <m/>
    <m/>
    <m/>
    <m/>
    <m/>
    <m/>
    <m/>
    <m/>
    <m/>
    <m/>
    <m/>
    <m/>
    <m/>
    <m/>
    <n v="1"/>
    <m/>
    <m/>
    <m/>
    <m/>
    <m/>
    <m/>
    <m/>
    <m/>
    <m/>
    <m/>
    <m/>
    <m/>
    <m/>
    <m/>
    <m/>
    <m/>
    <m/>
    <m/>
    <m/>
    <m/>
    <m/>
    <m/>
    <m/>
    <m/>
    <m/>
    <m/>
    <m/>
    <m/>
    <m/>
    <m/>
    <m/>
    <m/>
    <m/>
    <m/>
    <m/>
    <m/>
    <m/>
    <m/>
    <m/>
    <m/>
    <m/>
    <m/>
    <m/>
    <m/>
    <m/>
    <m/>
    <m/>
    <m/>
    <m/>
    <m/>
    <m/>
    <m/>
    <m/>
    <m/>
    <m/>
    <m/>
    <m/>
    <m/>
    <m/>
    <n v="1"/>
    <n v="1"/>
    <s v="DUWT0017"/>
    <s v="A2G7qp11Z1m"/>
    <s v="Allocated"/>
    <m/>
    <m/>
    <m/>
    <m/>
    <m/>
    <m/>
    <m/>
    <m/>
    <n v="3921"/>
    <n v="7772"/>
    <x v="2"/>
  </r>
  <r>
    <n v="461511012"/>
    <s v="NANDA SHANKAR MANJULE"/>
    <m/>
    <x v="0"/>
    <m/>
    <m/>
    <m/>
    <m/>
    <n v="4467"/>
    <n v="5923.89"/>
    <n v="1672.8899999999994"/>
    <n v="10390.89"/>
    <x v="4"/>
    <x v="0"/>
    <x v="0"/>
    <x v="4"/>
    <n v="38649.919999999998"/>
    <n v="216"/>
    <n v="0"/>
    <n v="900"/>
    <s v="FLOW"/>
    <n v="0.28515735554038651"/>
    <n v="8.5575322300302254E-3"/>
    <s v="FLOW"/>
    <s v="-"/>
    <s v="NC"/>
    <s v="-"/>
    <m/>
    <m/>
    <m/>
    <m/>
    <s v="-"/>
    <s v="-"/>
    <s v="BHOSARI"/>
    <s v="-"/>
    <s v="-"/>
    <s v="-"/>
    <n v="7039.89"/>
    <n v="38649.919999999998"/>
    <n v="57"/>
    <n v="67"/>
    <s v="FLOW"/>
    <m/>
    <m/>
    <m/>
    <m/>
    <s v="REGULAR"/>
    <s v="MH14LH0427"/>
    <s v="HONDA UNICORN 160 BSVI"/>
    <d v="2024-01-15T00:00:00"/>
    <n v="36"/>
    <x v="0"/>
    <x v="0"/>
    <m/>
    <m/>
    <m/>
    <m/>
    <m/>
    <m/>
    <m/>
    <m/>
    <m/>
    <m/>
    <n v="1"/>
    <m/>
    <m/>
    <m/>
    <m/>
    <m/>
    <m/>
    <m/>
    <m/>
    <m/>
    <m/>
    <m/>
    <m/>
    <m/>
    <m/>
    <m/>
    <m/>
    <m/>
    <m/>
    <m/>
    <m/>
    <m/>
    <m/>
    <m/>
    <m/>
    <m/>
    <m/>
    <m/>
    <m/>
    <m/>
    <m/>
    <m/>
    <m/>
    <m/>
    <m/>
    <m/>
    <m/>
    <m/>
    <m/>
    <m/>
    <m/>
    <m/>
    <m/>
    <m/>
    <m/>
    <m/>
    <m/>
    <m/>
    <m/>
    <m/>
    <m/>
    <m/>
    <m/>
    <m/>
    <m/>
    <m/>
    <m/>
    <m/>
    <m/>
    <m/>
    <m/>
    <m/>
    <m/>
    <m/>
    <m/>
    <m/>
    <m/>
    <m/>
    <m/>
    <m/>
    <m/>
    <m/>
    <m/>
    <m/>
    <m/>
    <m/>
    <m/>
    <m/>
    <m/>
    <m/>
    <m/>
    <m/>
    <m/>
    <m/>
    <n v="1"/>
    <n v="1"/>
    <s v="DUWT0025"/>
    <e v="#N/A"/>
    <e v="#N/A"/>
    <e v="#N/A"/>
    <e v="#N/A"/>
    <e v="#N/A"/>
    <m/>
    <m/>
    <m/>
    <m/>
    <m/>
    <n v="1672.8899999999994"/>
    <n v="10390.89"/>
    <x v="0"/>
  </r>
  <r>
    <n v="462702660"/>
    <s v="SHAMRAO BHIKAJI ZENDE"/>
    <m/>
    <x v="0"/>
    <m/>
    <m/>
    <m/>
    <m/>
    <n v="3151"/>
    <n v="6178"/>
    <n v="3235"/>
    <n v="9329"/>
    <x v="4"/>
    <x v="0"/>
    <x v="0"/>
    <x v="6"/>
    <n v="38588"/>
    <n v="208"/>
    <n v="0"/>
    <n v="0"/>
    <s v="FLOW"/>
    <n v="4.3161843748958019E-2"/>
    <n v="8.5438224372109024E-3"/>
    <s v="FLOW"/>
    <s v="-"/>
    <s v="PTP"/>
    <s v="-"/>
    <m/>
    <m/>
    <m/>
    <m/>
    <s v="-"/>
    <s v="-"/>
    <s v="AMBALE"/>
    <s v="-"/>
    <s v="-"/>
    <s v="-"/>
    <n v="6386"/>
    <n v="38588"/>
    <n v="57"/>
    <n v="67"/>
    <s v="FLOW"/>
    <m/>
    <m/>
    <m/>
    <m/>
    <s v="REGULAR"/>
    <s v="MH12XL2984"/>
    <s v="SPLENDOR PLUS I3S XTEC"/>
    <d v="2024-04-26T00:00:00"/>
    <n v="36"/>
    <x v="0"/>
    <x v="0"/>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m/>
    <m/>
    <n v="3235"/>
    <n v="9329"/>
    <x v="0"/>
  </r>
  <r>
    <n v="461100108"/>
    <s v="MADHAV KISHANRAO HULGUNDE"/>
    <m/>
    <x v="0"/>
    <m/>
    <m/>
    <m/>
    <m/>
    <n v="3822"/>
    <n v="16312"/>
    <n v="2201"/>
    <n v="20134"/>
    <x v="5"/>
    <x v="0"/>
    <x v="0"/>
    <x v="3"/>
    <n v="38518"/>
    <n v="1177"/>
    <n v="0"/>
    <n v="6300"/>
    <s v="FLOW"/>
    <n v="0.6131584393256817"/>
    <n v="1.87492325533835E-2"/>
    <s v="FLOW"/>
    <s v="-"/>
    <s v="OS"/>
    <s v="-"/>
    <m/>
    <m/>
    <m/>
    <m/>
    <s v="REPO"/>
    <s v="-"/>
    <s v="KURULI"/>
    <s v="-"/>
    <s v="-"/>
    <s v="-"/>
    <n v="23789"/>
    <n v="38518"/>
    <n v="147"/>
    <n v="157"/>
    <s v="FLOW"/>
    <m/>
    <m/>
    <m/>
    <m/>
    <s v="NPA"/>
    <s v="MH26CL1468"/>
    <s v="BAJAJ PULSAR 125 NEONDISC SPLIT CBS"/>
    <d v="2023-12-12T00:00:00"/>
    <n v="36"/>
    <x v="0"/>
    <x v="0"/>
    <m/>
    <m/>
    <m/>
    <m/>
    <m/>
    <m/>
    <m/>
    <m/>
    <m/>
    <m/>
    <m/>
    <m/>
    <m/>
    <m/>
    <m/>
    <m/>
    <m/>
    <m/>
    <m/>
    <m/>
    <m/>
    <m/>
    <m/>
    <m/>
    <m/>
    <m/>
    <m/>
    <m/>
    <m/>
    <m/>
    <m/>
    <m/>
    <m/>
    <m/>
    <m/>
    <m/>
    <m/>
    <m/>
    <m/>
    <m/>
    <m/>
    <m/>
    <m/>
    <m/>
    <m/>
    <m/>
    <m/>
    <m/>
    <m/>
    <m/>
    <m/>
    <m/>
    <m/>
    <m/>
    <m/>
    <m/>
    <m/>
    <m/>
    <m/>
    <m/>
    <m/>
    <m/>
    <m/>
    <m/>
    <m/>
    <m/>
    <m/>
    <m/>
    <m/>
    <m/>
    <m/>
    <m/>
    <m/>
    <m/>
    <m/>
    <m/>
    <m/>
    <m/>
    <m/>
    <m/>
    <m/>
    <m/>
    <m/>
    <m/>
    <m/>
    <m/>
    <m/>
    <m/>
    <m/>
    <m/>
    <m/>
    <n v="1"/>
    <m/>
    <m/>
    <n v="1"/>
    <n v="1"/>
    <s v="DUWT0017"/>
    <e v="#N/A"/>
    <e v="#N/A"/>
    <e v="#N/A"/>
    <e v="#N/A"/>
    <e v="#N/A"/>
    <m/>
    <m/>
    <m/>
    <m/>
    <m/>
    <n v="2201"/>
    <n v="20134"/>
    <x v="0"/>
  </r>
  <r>
    <n v="463696870"/>
    <s v="SAI SUNIL RAYKAR"/>
    <m/>
    <x v="0"/>
    <m/>
    <m/>
    <m/>
    <m/>
    <n v="4608"/>
    <n v="27616"/>
    <n v="6321"/>
    <n v="32224"/>
    <x v="3"/>
    <x v="0"/>
    <x v="0"/>
    <x v="0"/>
    <n v="38219"/>
    <n v="1745"/>
    <n v="0"/>
    <n v="6298.34"/>
    <s v="-"/>
    <n v="0.14231667219017757"/>
    <n v="1.6054718938261811E-2"/>
    <s v="FLOW"/>
    <s v="-"/>
    <s v="-"/>
    <s v="-"/>
    <m/>
    <m/>
    <m/>
    <m/>
    <s v="REPO"/>
    <s v="-"/>
    <s v="KHADAKI"/>
    <s v="-"/>
    <s v="-"/>
    <s v="-"/>
    <n v="35659.339999999997"/>
    <n v="38219"/>
    <n v="178"/>
    <n v="188"/>
    <s v="FLOW"/>
    <m/>
    <m/>
    <m/>
    <m/>
    <s v="NPA"/>
    <s v="MH12XC2676"/>
    <s v="JUPITER SMW"/>
    <d v="2024-08-08T00:00:00"/>
    <n v="24"/>
    <x v="0"/>
    <x v="0"/>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m/>
    <m/>
    <n v="6321"/>
    <n v="32224"/>
    <x v="0"/>
  </r>
  <r>
    <n v="463295962"/>
    <s v="PRASAD ASHOK TAJANE"/>
    <m/>
    <x v="0"/>
    <m/>
    <m/>
    <m/>
    <s v="BANK STABLE 11"/>
    <n v="5988"/>
    <n v="27926.98"/>
    <n v="4977.9799999999959"/>
    <n v="33914.979999999996"/>
    <x v="5"/>
    <x v="1"/>
    <x v="0"/>
    <x v="8"/>
    <n v="38136.980000000003"/>
    <n v="1003"/>
    <n v="0"/>
    <n v="6300"/>
    <s v="FLOW"/>
    <n v="0.39602683226758995"/>
    <n v="1.8563765172224297E-2"/>
    <s v="STABLE"/>
    <s v="PAID"/>
    <s v="LMCB"/>
    <s v="-"/>
    <m/>
    <m/>
    <m/>
    <m/>
    <s v="REPO"/>
    <s v="-"/>
    <s v="AWASARI BK"/>
    <s v="-"/>
    <s v="-"/>
    <s v="-"/>
    <n v="35229.980000000003"/>
    <n v="38136.980000000003"/>
    <n v="147"/>
    <n v="126"/>
    <s v="STABLE"/>
    <m/>
    <m/>
    <m/>
    <m/>
    <s v="NPA"/>
    <s v="MH14LR5025"/>
    <s v="FZS FI V3 ABS DARKNIGHT BSVI"/>
    <d v="2024-06-24T00:00:00"/>
    <n v="24"/>
    <x v="0"/>
    <x v="0"/>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m/>
    <m/>
    <n v="4977.9799999999959"/>
    <n v="33914.979999999996"/>
    <x v="0"/>
  </r>
  <r>
    <n v="460523159"/>
    <s v="ASHUTOSH BABA LONDHE"/>
    <m/>
    <x v="0"/>
    <m/>
    <m/>
    <m/>
    <m/>
    <n v="5730"/>
    <n v="5724"/>
    <n v="5861"/>
    <n v="11454"/>
    <x v="0"/>
    <x v="0"/>
    <x v="0"/>
    <x v="15"/>
    <n v="38057.32"/>
    <n v="137"/>
    <n v="0"/>
    <n v="5850"/>
    <s v="29.05.26"/>
    <n v="5.5874263893557645E-2"/>
    <n v="2.1342974406076635E-3"/>
    <s v="FLOW"/>
    <s v="-"/>
    <s v="PTP"/>
    <s v="-"/>
    <m/>
    <m/>
    <m/>
    <m/>
    <s v="-"/>
    <s v="-"/>
    <s v="BHAWANI PETH"/>
    <s v="-"/>
    <s v="-"/>
    <s v="-"/>
    <n v="11711"/>
    <n v="38057.32"/>
    <n v="27"/>
    <n v="37"/>
    <s v="FLOW"/>
    <m/>
    <m/>
    <m/>
    <m/>
    <s v="REGULAR"/>
    <s v="MH12WC6082"/>
    <s v="BULLET 350 MILITARY RED"/>
    <d v="2023-11-07T00:00:00"/>
    <n v="36"/>
    <x v="0"/>
    <x v="0"/>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m/>
    <m/>
    <n v="5861"/>
    <n v="11454"/>
    <x v="0"/>
  </r>
  <r>
    <n v="462027650"/>
    <s v="NEELAM YOGESH KUMBHAKARNA"/>
    <m/>
    <x v="0"/>
    <m/>
    <m/>
    <m/>
    <m/>
    <n v="3798"/>
    <n v="3672"/>
    <n v="3750"/>
    <n v="7470"/>
    <x v="0"/>
    <x v="0"/>
    <x v="0"/>
    <x v="6"/>
    <n v="37929"/>
    <n v="78"/>
    <n v="0"/>
    <n v="5382"/>
    <s v="-"/>
    <n v="2.3614637065429486E-2"/>
    <n v="2.1271011102412902E-3"/>
    <s v="FLOW"/>
    <s v="-"/>
    <s v="-"/>
    <s v="-"/>
    <m/>
    <m/>
    <m/>
    <m/>
    <s v="-"/>
    <s v="-"/>
    <s v="ALEGAON PAGA"/>
    <s v="-"/>
    <s v="-"/>
    <s v="-"/>
    <n v="9132"/>
    <n v="37929"/>
    <n v="27"/>
    <n v="37"/>
    <s v="FLOW"/>
    <m/>
    <m/>
    <m/>
    <m/>
    <s v="NPA"/>
    <s v="MH12WN2154"/>
    <s v="BAJAJ PULSAR 125 NEON DISC CBS"/>
    <d v="2024-02-26T00:00:00"/>
    <n v="36"/>
    <x v="0"/>
    <x v="0"/>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m/>
    <m/>
    <n v="3750"/>
    <n v="7470"/>
    <x v="0"/>
  </r>
  <r>
    <n v="9695028"/>
    <s v="NITIN LAXMAN CHAVAN"/>
    <m/>
    <x v="0"/>
    <m/>
    <m/>
    <m/>
    <m/>
    <n v="2653"/>
    <n v="15914"/>
    <n v="3430"/>
    <n v="18567"/>
    <x v="3"/>
    <x v="0"/>
    <x v="0"/>
    <x v="3"/>
    <n v="37768"/>
    <n v="781"/>
    <n v="0"/>
    <n v="6300"/>
    <s v="FLOW"/>
    <n v="0.22353346704621427"/>
    <n v="1.5865266617658025E-2"/>
    <s v="FLOW"/>
    <s v="-"/>
    <s v="RTP"/>
    <s v="-"/>
    <m/>
    <m/>
    <m/>
    <m/>
    <s v="REPO"/>
    <s v="-"/>
    <s v="KHED"/>
    <s v="-"/>
    <s v="-"/>
    <s v="-"/>
    <n v="22995"/>
    <n v="37768"/>
    <n v="178"/>
    <n v="188"/>
    <s v="FLOW"/>
    <m/>
    <m/>
    <m/>
    <m/>
    <s v="NPA"/>
    <s v="MH14JN8085"/>
    <s v="BAJAJ PULSAR 125"/>
    <d v="2021-03-02T00:00:00"/>
    <n v="72"/>
    <x v="0"/>
    <x v="0"/>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m/>
    <m/>
    <n v="3430"/>
    <n v="18567"/>
    <x v="0"/>
  </r>
  <r>
    <n v="465033317"/>
    <s v="TEJASHREE CHANDRAKANT TALLELU"/>
    <m/>
    <x v="0"/>
    <m/>
    <m/>
    <m/>
    <m/>
    <n v="4624"/>
    <n v="4624"/>
    <n v="4721"/>
    <n v="9248"/>
    <x v="0"/>
    <x v="0"/>
    <x v="0"/>
    <x v="11"/>
    <n v="37576"/>
    <n v="97"/>
    <n v="0"/>
    <n v="2250"/>
    <s v="-"/>
    <n v="3.8249743216941023E-2"/>
    <n v="2.1073044719983843E-3"/>
    <s v="FLOW"/>
    <s v="-"/>
    <s v="-"/>
    <s v="-"/>
    <m/>
    <m/>
    <m/>
    <m/>
    <m/>
    <m/>
    <s v="KHADAKI"/>
    <m/>
    <m/>
    <m/>
    <n v="6971"/>
    <n v="37576"/>
    <n v="27"/>
    <n v="37"/>
    <s v="FLOW"/>
    <m/>
    <m/>
    <m/>
    <m/>
    <s v="-"/>
    <s v="MH12XR1416"/>
    <s v="HONDA ACTIVA DLX"/>
    <d v="2024-12-24T00:00:00"/>
    <n v="24"/>
    <x v="1"/>
    <x v="0"/>
    <m/>
    <m/>
    <m/>
    <m/>
    <m/>
    <m/>
    <m/>
    <m/>
    <m/>
    <m/>
    <m/>
    <m/>
    <m/>
    <m/>
    <m/>
    <m/>
    <m/>
    <m/>
    <m/>
    <m/>
    <m/>
    <m/>
    <m/>
    <m/>
    <m/>
    <m/>
    <m/>
    <m/>
    <m/>
    <m/>
    <m/>
    <m/>
    <m/>
    <m/>
    <n v="1"/>
    <m/>
    <m/>
    <m/>
    <m/>
    <m/>
    <m/>
    <m/>
    <m/>
    <m/>
    <m/>
    <m/>
    <m/>
    <m/>
    <m/>
    <m/>
    <m/>
    <m/>
    <m/>
    <m/>
    <m/>
    <m/>
    <m/>
    <m/>
    <m/>
    <m/>
    <m/>
    <m/>
    <m/>
    <m/>
    <m/>
    <m/>
    <m/>
    <m/>
    <m/>
    <m/>
    <m/>
    <m/>
    <m/>
    <m/>
    <m/>
    <m/>
    <m/>
    <m/>
    <m/>
    <m/>
    <m/>
    <m/>
    <m/>
    <m/>
    <m/>
    <m/>
    <m/>
    <m/>
    <m/>
    <m/>
    <m/>
    <m/>
    <m/>
    <m/>
    <n v="1"/>
    <n v="1"/>
    <s v="DUWT0023"/>
    <s v="ko84KrXlp9z"/>
    <s v="Allocated"/>
    <m/>
    <m/>
    <m/>
    <m/>
    <m/>
    <m/>
    <m/>
    <m/>
    <n v="4721"/>
    <n v="9248"/>
    <x v="2"/>
  </r>
  <r>
    <n v="458417053"/>
    <s v="PRASHANT GHONGANE"/>
    <m/>
    <x v="0"/>
    <m/>
    <m/>
    <m/>
    <m/>
    <n v="2686"/>
    <n v="8013.09"/>
    <n v="2996.09"/>
    <n v="10699.09"/>
    <x v="1"/>
    <x v="0"/>
    <x v="0"/>
    <x v="14"/>
    <n v="37517"/>
    <n v="355"/>
    <n v="0"/>
    <n v="6300"/>
    <s v="04.05.26"/>
    <n v="0.12512394163928806"/>
    <n v="9.9326732763020606E-3"/>
    <s v="FLOW"/>
    <s v="-"/>
    <s v="PAID"/>
    <s v="-"/>
    <m/>
    <m/>
    <m/>
    <m/>
    <s v="REPO"/>
    <s v="-"/>
    <s v="ALANDI DEVACHI "/>
    <s v="-"/>
    <s v="-"/>
    <s v="-"/>
    <n v="14668.09"/>
    <n v="37517"/>
    <n v="88"/>
    <n v="98"/>
    <s v="FLOW"/>
    <m/>
    <m/>
    <m/>
    <m/>
    <s v="REGULAR"/>
    <s v="MH14KX3901"/>
    <s v="SPLENDOR PLUS BS6 I3S DRS CAST FI"/>
    <d v="2023-06-05T00:00:00"/>
    <n v="48"/>
    <x v="0"/>
    <x v="0"/>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m/>
    <m/>
    <n v="2996.09"/>
    <n v="10699.09"/>
    <x v="1"/>
  </r>
  <r>
    <n v="462727954"/>
    <s v="PALLAVI SANGAM PETHSANGAVE"/>
    <m/>
    <x v="0"/>
    <m/>
    <m/>
    <m/>
    <m/>
    <n v="3254"/>
    <n v="3254"/>
    <n v="3297"/>
    <n v="6508"/>
    <x v="0"/>
    <x v="0"/>
    <x v="0"/>
    <x v="1"/>
    <n v="37435"/>
    <n v="43"/>
    <n v="0"/>
    <n v="450"/>
    <s v="-"/>
    <n v="1.5190603360174448E-2"/>
    <n v="2.0993970329268555E-3"/>
    <s v="FLOW"/>
    <s v="-"/>
    <s v="-"/>
    <s v="-"/>
    <m/>
    <m/>
    <m/>
    <m/>
    <s v="-"/>
    <s v="-"/>
    <s v="THERGAON"/>
    <s v="-"/>
    <s v="-"/>
    <s v="-"/>
    <n v="3747"/>
    <n v="37435"/>
    <n v="27"/>
    <n v="37"/>
    <s v="FLOW"/>
    <m/>
    <m/>
    <m/>
    <m/>
    <s v="REGULAR"/>
    <s v="MH42BM6521"/>
    <s v="HONDA ACTIVA 6G H SMART"/>
    <d v="2024-04-29T00:00:00"/>
    <n v="36"/>
    <x v="0"/>
    <x v="0"/>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m/>
    <m/>
    <n v="3297"/>
    <n v="6508"/>
    <x v="0"/>
  </r>
  <r>
    <n v="464559429"/>
    <s v="MAYUR NABAJI BOTKAR"/>
    <m/>
    <x v="0"/>
    <m/>
    <m/>
    <m/>
    <m/>
    <n v="5629"/>
    <n v="5558"/>
    <n v="5640"/>
    <n v="11187"/>
    <x v="0"/>
    <x v="0"/>
    <x v="0"/>
    <x v="9"/>
    <n v="37199"/>
    <n v="82"/>
    <n v="0"/>
    <n v="1800"/>
    <s v="31.05.26"/>
    <n v="1.6042376334492056E-2"/>
    <n v="2.0861618866794738E-3"/>
    <s v="FLOW"/>
    <s v="-"/>
    <s v="NC"/>
    <s v="-"/>
    <m/>
    <m/>
    <m/>
    <m/>
    <s v="-"/>
    <s v="-"/>
    <s v="NARAYAN GAON"/>
    <s v="-"/>
    <s v="-"/>
    <s v="-"/>
    <n v="7440"/>
    <n v="37199"/>
    <n v="27"/>
    <n v="37"/>
    <s v="FLOW"/>
    <m/>
    <m/>
    <m/>
    <m/>
    <s v="REGULAR"/>
    <s v="MH14LZ7244"/>
    <s v="ACCESS SPL ED DISC CBS BT BSVI"/>
    <d v="2024-11-04T00:00:00"/>
    <n v="24"/>
    <x v="0"/>
    <x v="0"/>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m/>
    <m/>
    <n v="5640"/>
    <n v="11187"/>
    <x v="0"/>
  </r>
  <r>
    <n v="461328793"/>
    <s v="ASHWINI PRAKASH CHAVAN"/>
    <m/>
    <x v="0"/>
    <m/>
    <m/>
    <m/>
    <m/>
    <n v="3477"/>
    <n v="13908"/>
    <n v="3924"/>
    <n v="17385"/>
    <x v="2"/>
    <x v="0"/>
    <x v="0"/>
    <x v="6"/>
    <n v="37146"/>
    <n v="447"/>
    <n v="0"/>
    <n v="2250"/>
    <s v="-"/>
    <n v="0.19350268351746894"/>
    <n v="1.219573442615203E-2"/>
    <s v="FLOW"/>
    <s v="-"/>
    <s v="-"/>
    <s v="-"/>
    <m/>
    <m/>
    <m/>
    <m/>
    <s v="REPO"/>
    <s v="-"/>
    <s v="SHIKRAPUR"/>
    <s v="-"/>
    <s v="-"/>
    <s v="-"/>
    <n v="16605"/>
    <n v="37146"/>
    <n v="116"/>
    <n v="126"/>
    <s v="FLOW"/>
    <m/>
    <m/>
    <m/>
    <m/>
    <s v="NPA"/>
    <s v="MH12WH9851"/>
    <s v="HONDA SHINE DRUM BSVI"/>
    <d v="2024-01-01T00:00:00"/>
    <n v="36"/>
    <x v="0"/>
    <x v="0"/>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m/>
    <m/>
    <n v="3924"/>
    <n v="17385"/>
    <x v="0"/>
  </r>
  <r>
    <n v="136118452"/>
    <s v="TANMAY DHANANJAY GAIKWAD"/>
    <m/>
    <x v="0"/>
    <m/>
    <m/>
    <m/>
    <m/>
    <n v="3676"/>
    <n v="17482"/>
    <n v="3466"/>
    <n v="21158"/>
    <x v="5"/>
    <x v="0"/>
    <x v="0"/>
    <x v="15"/>
    <n v="37056.85"/>
    <n v="688"/>
    <n v="0"/>
    <n v="6300"/>
    <s v="-"/>
    <n v="0.2398963399168228"/>
    <n v="1.8037995180067743E-2"/>
    <s v="FLOW"/>
    <s v="-"/>
    <s v="-"/>
    <s v="-"/>
    <m/>
    <m/>
    <m/>
    <m/>
    <s v="REPO"/>
    <s v="-"/>
    <s v="LOKMANYANAGAR"/>
    <s v="-"/>
    <s v="-"/>
    <s v="-"/>
    <n v="24470"/>
    <n v="37056.85"/>
    <n v="147"/>
    <n v="157"/>
    <s v="FLOW"/>
    <m/>
    <m/>
    <m/>
    <m/>
    <s v="NPA"/>
    <s v="MH12UV6060"/>
    <s v="YAMAHA AEROX 155 STD"/>
    <d v="2022-11-17T00:00:00"/>
    <n v="48"/>
    <x v="0"/>
    <x v="0"/>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m/>
    <m/>
    <n v="3466"/>
    <n v="21158"/>
    <x v="0"/>
  </r>
  <r>
    <n v="459730458"/>
    <s v="RAM BHANUDAS PANGARE"/>
    <m/>
    <x v="0"/>
    <m/>
    <m/>
    <m/>
    <m/>
    <n v="7727"/>
    <n v="6674"/>
    <n v="6787"/>
    <n v="14401"/>
    <x v="0"/>
    <x v="0"/>
    <x v="0"/>
    <x v="2"/>
    <n v="36825.31"/>
    <n v="113"/>
    <n v="0"/>
    <n v="0"/>
    <s v="25.05.26"/>
    <n v="4.1956887390963711E-2"/>
    <n v="2.065204929894795E-3"/>
    <s v="FLOW"/>
    <s v="-"/>
    <s v="PTP"/>
    <s v="-"/>
    <m/>
    <m/>
    <m/>
    <m/>
    <s v="-"/>
    <s v="-"/>
    <s v="BHOR"/>
    <s v="-"/>
    <s v="-"/>
    <s v="-"/>
    <n v="6787"/>
    <n v="36825.31"/>
    <n v="27"/>
    <n v="37"/>
    <s v="FLOW"/>
    <m/>
    <m/>
    <m/>
    <m/>
    <s v="REGULAR"/>
    <s v="MH12VX4075"/>
    <m/>
    <d v="2023-09-12T00:00:00"/>
    <n v="36"/>
    <x v="0"/>
    <x v="0"/>
    <m/>
    <m/>
    <m/>
    <m/>
    <m/>
    <m/>
    <m/>
    <m/>
    <m/>
    <m/>
    <m/>
    <m/>
    <m/>
    <m/>
    <m/>
    <m/>
    <m/>
    <m/>
    <m/>
    <m/>
    <m/>
    <m/>
    <m/>
    <m/>
    <m/>
    <m/>
    <m/>
    <m/>
    <m/>
    <m/>
    <m/>
    <m/>
    <m/>
    <m/>
    <m/>
    <m/>
    <m/>
    <m/>
    <m/>
    <m/>
    <m/>
    <m/>
    <m/>
    <m/>
    <m/>
    <m/>
    <m/>
    <m/>
    <m/>
    <m/>
    <m/>
    <m/>
    <m/>
    <m/>
    <m/>
    <m/>
    <m/>
    <m/>
    <m/>
    <m/>
    <m/>
    <m/>
    <m/>
    <m/>
    <m/>
    <m/>
    <m/>
    <m/>
    <m/>
    <m/>
    <m/>
    <m/>
    <m/>
    <m/>
    <m/>
    <m/>
    <m/>
    <m/>
    <m/>
    <m/>
    <m/>
    <m/>
    <m/>
    <m/>
    <m/>
    <m/>
    <m/>
    <m/>
    <m/>
    <m/>
    <m/>
    <m/>
    <m/>
    <m/>
    <n v="0"/>
    <s v=""/>
    <s v="DUWT0011"/>
    <e v="#N/A"/>
    <e v="#N/A"/>
    <e v="#N/A"/>
    <e v="#N/A"/>
    <e v="#N/A"/>
    <m/>
    <m/>
    <m/>
    <m/>
    <m/>
    <n v="6787"/>
    <n v="14401"/>
    <x v="0"/>
  </r>
  <r>
    <n v="465449543"/>
    <s v="NIRNAY ROHIDAS MURKUTE"/>
    <m/>
    <x v="0"/>
    <m/>
    <m/>
    <m/>
    <m/>
    <n v="3989"/>
    <n v="3706"/>
    <n v="3829"/>
    <n v="7695"/>
    <x v="0"/>
    <x v="0"/>
    <x v="0"/>
    <x v="8"/>
    <n v="36145"/>
    <n v="123"/>
    <n v="0"/>
    <n v="3150"/>
    <s v="15.05.26"/>
    <n v="0.38671650989018513"/>
    <n v="2.0270523775915905E-3"/>
    <s v="FLOW"/>
    <s v="-"/>
    <s v="PTP"/>
    <s v="-"/>
    <m/>
    <m/>
    <m/>
    <m/>
    <s v="-"/>
    <s v="-"/>
    <s v="AMBEGAON"/>
    <s v="-"/>
    <s v="-"/>
    <s v="-"/>
    <n v="6979"/>
    <n v="36145"/>
    <n v="27"/>
    <n v="37"/>
    <s v="FLOW"/>
    <m/>
    <m/>
    <m/>
    <m/>
    <s v="REGULAR"/>
    <s v="MH14MD8140"/>
    <s v="SPLENDOR PLUS I3S BS6 FI DRUM SELF"/>
    <d v="2025-02-07T00:00:00"/>
    <n v="24"/>
    <x v="0"/>
    <x v="0"/>
    <m/>
    <m/>
    <m/>
    <m/>
    <m/>
    <m/>
    <m/>
    <m/>
    <m/>
    <m/>
    <m/>
    <m/>
    <m/>
    <m/>
    <m/>
    <m/>
    <m/>
    <m/>
    <m/>
    <m/>
    <m/>
    <m/>
    <m/>
    <m/>
    <m/>
    <m/>
    <m/>
    <m/>
    <m/>
    <m/>
    <m/>
    <m/>
    <m/>
    <m/>
    <m/>
    <m/>
    <m/>
    <m/>
    <m/>
    <m/>
    <m/>
    <m/>
    <m/>
    <m/>
    <m/>
    <m/>
    <m/>
    <m/>
    <m/>
    <m/>
    <m/>
    <m/>
    <m/>
    <m/>
    <m/>
    <m/>
    <m/>
    <m/>
    <m/>
    <m/>
    <m/>
    <m/>
    <m/>
    <m/>
    <m/>
    <m/>
    <m/>
    <m/>
    <m/>
    <m/>
    <m/>
    <m/>
    <m/>
    <m/>
    <m/>
    <m/>
    <m/>
    <m/>
    <m/>
    <m/>
    <m/>
    <m/>
    <m/>
    <m/>
    <m/>
    <m/>
    <m/>
    <m/>
    <m/>
    <m/>
    <m/>
    <n v="1"/>
    <m/>
    <m/>
    <n v="1"/>
    <n v="1"/>
    <s v="DUWT0029"/>
    <e v="#N/A"/>
    <e v="#N/A"/>
    <e v="#N/A"/>
    <e v="#N/A"/>
    <e v="#N/A"/>
    <m/>
    <m/>
    <m/>
    <m/>
    <m/>
    <n v="3829"/>
    <n v="7695"/>
    <x v="0"/>
  </r>
  <r>
    <n v="460097741"/>
    <s v="LATA BABAN BABAR"/>
    <m/>
    <x v="0"/>
    <m/>
    <m/>
    <m/>
    <m/>
    <n v="2336"/>
    <n v="526.22"/>
    <n v="527.22"/>
    <n v="2862.2200000000003"/>
    <x v="0"/>
    <x v="0"/>
    <x v="0"/>
    <x v="13"/>
    <n v="35599.050000000003"/>
    <n v="1"/>
    <n v="0"/>
    <n v="900"/>
    <s v="-"/>
    <n v="5.4599070702085341E-2"/>
    <n v="1.9964348856688868E-3"/>
    <s v="FLOW"/>
    <s v="-"/>
    <s v="-"/>
    <s v="-"/>
    <m/>
    <m/>
    <m/>
    <m/>
    <m/>
    <m/>
    <s v="TALEGAON DABHADE"/>
    <m/>
    <m/>
    <m/>
    <n v="1427.22"/>
    <n v="35599.050000000003"/>
    <n v="27"/>
    <n v="37"/>
    <s v="FLOW"/>
    <m/>
    <m/>
    <m/>
    <m/>
    <s v="-"/>
    <s v="MH14LD1208"/>
    <s v="HONDA ACTIVA 125 DRUM ALLOY BSVI"/>
    <d v="2023-10-12T00:00:00"/>
    <n v="48"/>
    <x v="1"/>
    <x v="0"/>
    <m/>
    <m/>
    <m/>
    <m/>
    <m/>
    <m/>
    <m/>
    <m/>
    <m/>
    <m/>
    <m/>
    <m/>
    <m/>
    <m/>
    <m/>
    <m/>
    <m/>
    <m/>
    <m/>
    <m/>
    <m/>
    <m/>
    <m/>
    <m/>
    <m/>
    <m/>
    <m/>
    <m/>
    <m/>
    <m/>
    <m/>
    <m/>
    <m/>
    <m/>
    <m/>
    <m/>
    <m/>
    <m/>
    <m/>
    <m/>
    <m/>
    <m/>
    <m/>
    <m/>
    <m/>
    <m/>
    <m/>
    <m/>
    <m/>
    <m/>
    <m/>
    <m/>
    <m/>
    <m/>
    <m/>
    <m/>
    <m/>
    <m/>
    <m/>
    <m/>
    <m/>
    <m/>
    <m/>
    <m/>
    <m/>
    <m/>
    <m/>
    <m/>
    <m/>
    <m/>
    <m/>
    <m/>
    <m/>
    <m/>
    <m/>
    <m/>
    <m/>
    <m/>
    <m/>
    <m/>
    <m/>
    <m/>
    <m/>
    <m/>
    <m/>
    <m/>
    <m/>
    <m/>
    <m/>
    <m/>
    <m/>
    <m/>
    <m/>
    <m/>
    <n v="0"/>
    <s v=""/>
    <s v="DUWT0027"/>
    <s v="B2_xP404tb"/>
    <s v="Allocated"/>
    <m/>
    <m/>
    <m/>
    <m/>
    <m/>
    <m/>
    <m/>
    <m/>
    <n v="527.22"/>
    <n v="2862.2200000000003"/>
    <x v="2"/>
  </r>
  <r>
    <n v="461265756"/>
    <s v="RAHILA RAFIK SHAIKH"/>
    <m/>
    <x v="0"/>
    <m/>
    <m/>
    <m/>
    <m/>
    <n v="3909"/>
    <n v="7818"/>
    <n v="3981"/>
    <n v="11727"/>
    <x v="4"/>
    <x v="0"/>
    <x v="0"/>
    <x v="0"/>
    <n v="35419"/>
    <n v="72"/>
    <n v="0"/>
    <n v="900"/>
    <s v="-"/>
    <n v="0.4933678319827553"/>
    <n v="7.8421697653045744E-3"/>
    <s v="FLOW"/>
    <s v="-"/>
    <s v="-"/>
    <s v="-"/>
    <m/>
    <m/>
    <m/>
    <m/>
    <s v="-"/>
    <s v="-"/>
    <s v="NAHRE"/>
    <s v="-"/>
    <s v="-"/>
    <s v="-"/>
    <n v="8790"/>
    <n v="35419"/>
    <n v="57"/>
    <n v="67"/>
    <s v="FLOW"/>
    <m/>
    <m/>
    <m/>
    <m/>
    <s v="REGULAR"/>
    <s v="MH12WG5912"/>
    <s v="ACCESS SPL ED DISC CBS BT BSVI"/>
    <d v="2023-12-27T00:00:00"/>
    <n v="36"/>
    <x v="0"/>
    <x v="0"/>
    <m/>
    <m/>
    <m/>
    <m/>
    <m/>
    <m/>
    <m/>
    <m/>
    <m/>
    <m/>
    <m/>
    <m/>
    <m/>
    <m/>
    <m/>
    <m/>
    <m/>
    <m/>
    <m/>
    <m/>
    <m/>
    <m/>
    <m/>
    <m/>
    <m/>
    <m/>
    <m/>
    <m/>
    <m/>
    <m/>
    <m/>
    <m/>
    <m/>
    <m/>
    <m/>
    <m/>
    <m/>
    <m/>
    <m/>
    <m/>
    <m/>
    <m/>
    <m/>
    <m/>
    <m/>
    <m/>
    <m/>
    <m/>
    <m/>
    <m/>
    <m/>
    <m/>
    <m/>
    <m/>
    <m/>
    <m/>
    <m/>
    <m/>
    <m/>
    <m/>
    <m/>
    <m/>
    <m/>
    <m/>
    <m/>
    <m/>
    <m/>
    <m/>
    <m/>
    <m/>
    <m/>
    <m/>
    <m/>
    <m/>
    <m/>
    <m/>
    <m/>
    <m/>
    <m/>
    <m/>
    <m/>
    <m/>
    <m/>
    <m/>
    <m/>
    <m/>
    <m/>
    <m/>
    <m/>
    <m/>
    <m/>
    <m/>
    <m/>
    <m/>
    <n v="0"/>
    <s v=""/>
    <s v="DUWT0031"/>
    <s v="APEWF1ga57"/>
    <s v="Allocated"/>
    <e v="#N/A"/>
    <e v="#N/A"/>
    <e v="#N/A"/>
    <m/>
    <m/>
    <m/>
    <m/>
    <m/>
    <n v="3981"/>
    <n v="11727"/>
    <x v="0"/>
  </r>
  <r>
    <n v="463491160"/>
    <s v="BHAUSAHEB LAXMAN KHARADE"/>
    <m/>
    <x v="0"/>
    <m/>
    <m/>
    <m/>
    <m/>
    <n v="2617"/>
    <n v="4698"/>
    <n v="2312"/>
    <n v="7315"/>
    <x v="4"/>
    <x v="0"/>
    <x v="0"/>
    <x v="6"/>
    <n v="35289"/>
    <n v="231"/>
    <n v="0"/>
    <n v="5734"/>
    <s v="15.05.26"/>
    <n v="3.9471812585699685E-2"/>
    <n v="7.8133862855482416E-3"/>
    <s v="FLOW"/>
    <s v="-"/>
    <s v="PAID"/>
    <s v="-"/>
    <m/>
    <m/>
    <m/>
    <m/>
    <s v="-"/>
    <s v="-"/>
    <s v="CHINCHANI"/>
    <s v="-"/>
    <s v="-"/>
    <s v="-"/>
    <n v="10663"/>
    <n v="35289"/>
    <n v="57"/>
    <n v="67"/>
    <s v="FLOW"/>
    <m/>
    <m/>
    <m/>
    <m/>
    <s v="REGULAR"/>
    <s v="MH12XC8849"/>
    <s v="HF DELUXE DRUM SELF CAST ALL BLACK"/>
    <d v="2024-07-16T00:00:00"/>
    <n v="36"/>
    <x v="0"/>
    <x v="0"/>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m/>
    <m/>
    <n v="2312"/>
    <n v="7315"/>
    <x v="0"/>
  </r>
  <r>
    <n v="464352072"/>
    <s v="PRANALI DILIP HATALE"/>
    <m/>
    <x v="0"/>
    <m/>
    <m/>
    <m/>
    <s v="BANK STABLE 05"/>
    <n v="4736"/>
    <n v="13748"/>
    <n v="4909"/>
    <n v="18484"/>
    <x v="1"/>
    <x v="1"/>
    <x v="0"/>
    <x v="10"/>
    <n v="34755"/>
    <n v="633"/>
    <n v="0"/>
    <n v="4491"/>
    <s v="STABLE"/>
    <n v="0.50139215488264066"/>
    <n v="9.2014302774176531E-3"/>
    <s v="STABLE"/>
    <s v="PAID"/>
    <s v="NC"/>
    <s v="-"/>
    <m/>
    <m/>
    <m/>
    <m/>
    <s v="REPO"/>
    <s v="-"/>
    <s v="KALUS"/>
    <s v="-"/>
    <s v="-"/>
    <s v="-"/>
    <n v="18872"/>
    <n v="34755"/>
    <n v="88"/>
    <n v="67"/>
    <s v="STABLE"/>
    <m/>
    <m/>
    <m/>
    <m/>
    <s v="NPA"/>
    <s v="MH14LW7730"/>
    <s v="HONDA ACTIVA 6G H SMART"/>
    <d v="2024-10-17T00:00:00"/>
    <n v="24"/>
    <x v="0"/>
    <x v="0"/>
    <m/>
    <m/>
    <m/>
    <m/>
    <m/>
    <m/>
    <m/>
    <m/>
    <m/>
    <m/>
    <m/>
    <m/>
    <m/>
    <m/>
    <m/>
    <m/>
    <m/>
    <m/>
    <m/>
    <m/>
    <m/>
    <m/>
    <m/>
    <m/>
    <m/>
    <m/>
    <m/>
    <m/>
    <m/>
    <m/>
    <m/>
    <m/>
    <m/>
    <m/>
    <m/>
    <m/>
    <m/>
    <m/>
    <m/>
    <m/>
    <m/>
    <m/>
    <m/>
    <m/>
    <m/>
    <m/>
    <m/>
    <m/>
    <m/>
    <m/>
    <m/>
    <m/>
    <m/>
    <m/>
    <m/>
    <m/>
    <m/>
    <m/>
    <m/>
    <m/>
    <m/>
    <m/>
    <m/>
    <m/>
    <m/>
    <m/>
    <m/>
    <m/>
    <m/>
    <m/>
    <m/>
    <m/>
    <m/>
    <m/>
    <m/>
    <m/>
    <m/>
    <m/>
    <m/>
    <m/>
    <m/>
    <m/>
    <m/>
    <m/>
    <m/>
    <m/>
    <m/>
    <m/>
    <m/>
    <m/>
    <m/>
    <m/>
    <m/>
    <m/>
    <n v="0"/>
    <s v=""/>
    <s v="ZBHT0010"/>
    <s v="G6kHSoypIjc"/>
    <s v="Allocated"/>
    <e v="#N/A"/>
    <e v="#N/A"/>
    <e v="#N/A"/>
    <m/>
    <m/>
    <m/>
    <m/>
    <m/>
    <n v="4909"/>
    <n v="18484"/>
    <x v="0"/>
  </r>
  <r>
    <n v="461375051"/>
    <s v="REKHA MAROTI KALE"/>
    <s v="ONLINE"/>
    <x v="8"/>
    <n v="130"/>
    <m/>
    <m/>
    <m/>
    <n v="3776"/>
    <n v="7552"/>
    <n v="394.03"/>
    <n v="11198"/>
    <x v="1"/>
    <x v="1"/>
    <x v="1"/>
    <x v="10"/>
    <n v="34562"/>
    <n v="394.03"/>
    <n v="0"/>
    <n v="3600"/>
    <s v="STABLE"/>
    <n v="0.49860784511735939"/>
    <n v="9.1503332829264549E-3"/>
    <s v="STABLE"/>
    <s v="PAID"/>
    <s v="PAID"/>
    <s v="-"/>
    <m/>
    <m/>
    <m/>
    <m/>
    <s v="REPO"/>
    <s v="-"/>
    <s v="SAVARDHARI"/>
    <s v="-"/>
    <s v="-"/>
    <s v="-"/>
    <n v="11546.03"/>
    <n v="34562"/>
    <n v="88"/>
    <n v="67"/>
    <s v="STABLE"/>
    <m/>
    <m/>
    <m/>
    <m/>
    <s v="REGULAR"/>
    <s v="MH22BD0801"/>
    <s v="HONDA SHINE CELEBRATION ED DRUM"/>
    <d v="2024-01-04T00:00:00"/>
    <n v="36"/>
    <x v="0"/>
    <x v="0"/>
    <m/>
    <m/>
    <m/>
    <m/>
    <m/>
    <m/>
    <m/>
    <m/>
    <m/>
    <m/>
    <m/>
    <m/>
    <m/>
    <m/>
    <m/>
    <m/>
    <m/>
    <m/>
    <m/>
    <m/>
    <m/>
    <m/>
    <m/>
    <m/>
    <m/>
    <m/>
    <m/>
    <m/>
    <m/>
    <m/>
    <m/>
    <m/>
    <m/>
    <m/>
    <m/>
    <m/>
    <m/>
    <m/>
    <m/>
    <m/>
    <m/>
    <m/>
    <m/>
    <m/>
    <m/>
    <m/>
    <m/>
    <m/>
    <m/>
    <m/>
    <m/>
    <m/>
    <m/>
    <m/>
    <m/>
    <m/>
    <m/>
    <m/>
    <m/>
    <m/>
    <m/>
    <m/>
    <m/>
    <m/>
    <m/>
    <m/>
    <m/>
    <m/>
    <m/>
    <m/>
    <m/>
    <m/>
    <m/>
    <m/>
    <m/>
    <m/>
    <m/>
    <m/>
    <m/>
    <m/>
    <m/>
    <m/>
    <m/>
    <m/>
    <m/>
    <m/>
    <m/>
    <m/>
    <m/>
    <m/>
    <m/>
    <m/>
    <m/>
    <m/>
    <n v="0"/>
    <s v=""/>
    <s v="ZBHT0010"/>
    <s v="BolmyYUrFdm"/>
    <s v="Allocated"/>
    <e v="#N/A"/>
    <e v="#N/A"/>
    <e v="#N/A"/>
    <m/>
    <m/>
    <m/>
    <m/>
    <m/>
    <n v="394.03"/>
    <n v="11328"/>
    <x v="1"/>
  </r>
  <r>
    <n v="463200379"/>
    <s v="SANGEETA VILAS JAGDALE"/>
    <m/>
    <x v="0"/>
    <m/>
    <m/>
    <m/>
    <m/>
    <n v="2797"/>
    <n v="2191"/>
    <n v="2255"/>
    <n v="4988"/>
    <x v="0"/>
    <x v="0"/>
    <x v="0"/>
    <x v="9"/>
    <n v="34057"/>
    <n v="64"/>
    <n v="0"/>
    <n v="5547"/>
    <s v="21.05.26"/>
    <n v="1.4687362854479849E-2"/>
    <n v="1.9099549819791616E-3"/>
    <s v="FLOW"/>
    <s v="-"/>
    <s v="PTP"/>
    <s v="-"/>
    <m/>
    <m/>
    <m/>
    <m/>
    <s v="-"/>
    <s v="-"/>
    <s v="JUNNAR"/>
    <s v="-"/>
    <s v="-"/>
    <s v="-"/>
    <n v="7802"/>
    <n v="34057"/>
    <n v="27"/>
    <n v="37"/>
    <s v="FLOW"/>
    <m/>
    <m/>
    <m/>
    <m/>
    <s v="REGULAR"/>
    <s v="MH14LR5137"/>
    <s v="HONDA ACTIVA 6G DLX BS VI"/>
    <d v="2024-06-13T00:00:00"/>
    <n v="36"/>
    <x v="0"/>
    <x v="0"/>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m/>
    <m/>
    <n v="2255"/>
    <n v="4988"/>
    <x v="0"/>
  </r>
  <r>
    <n v="456675556"/>
    <s v="RAVINDRA KISAN TEMGIRE"/>
    <m/>
    <x v="0"/>
    <m/>
    <m/>
    <m/>
    <m/>
    <n v="3667"/>
    <n v="3609"/>
    <n v="3693"/>
    <n v="7276"/>
    <x v="0"/>
    <x v="0"/>
    <x v="0"/>
    <x v="7"/>
    <n v="34007"/>
    <n v="84"/>
    <n v="0"/>
    <n v="6300"/>
    <s v="24.05.26"/>
    <n v="3.7348760145706622E-2"/>
    <n v="1.9071509255708182E-3"/>
    <s v="FLOW"/>
    <s v="-"/>
    <s v="PTP"/>
    <s v="-"/>
    <m/>
    <m/>
    <m/>
    <m/>
    <s v="-"/>
    <s v="-"/>
    <s v="LONAVALA"/>
    <s v="-"/>
    <s v="-"/>
    <s v="-"/>
    <n v="9993"/>
    <n v="34007"/>
    <n v="27"/>
    <n v="37"/>
    <s v="FLOW"/>
    <m/>
    <m/>
    <m/>
    <m/>
    <s v="NPA"/>
    <s v="MH14KP7672"/>
    <s v="HONDA UNICORN 160 BS6"/>
    <d v="2023-02-04T00:00:00"/>
    <n v="48"/>
    <x v="0"/>
    <x v="0"/>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m/>
    <m/>
    <n v="3693"/>
    <n v="7276"/>
    <x v="0"/>
  </r>
  <r>
    <n v="462178358"/>
    <s v="POOJA SANDEEP KHADSE"/>
    <m/>
    <x v="0"/>
    <m/>
    <m/>
    <m/>
    <m/>
    <n v="3410"/>
    <n v="3410"/>
    <n v="3444"/>
    <n v="6820"/>
    <x v="0"/>
    <x v="0"/>
    <x v="0"/>
    <x v="17"/>
    <n v="33648"/>
    <n v="34"/>
    <n v="0"/>
    <n v="4287"/>
    <s v="-"/>
    <n v="5.648158880318975E-2"/>
    <n v="1.887017800558911E-3"/>
    <s v="FLOW"/>
    <s v="-"/>
    <s v="-"/>
    <s v="-"/>
    <m/>
    <m/>
    <m/>
    <m/>
    <s v="-"/>
    <s v="-"/>
    <s v="PIMPLE GURAV"/>
    <s v="-"/>
    <s v="-"/>
    <s v="-"/>
    <n v="7731"/>
    <n v="33648"/>
    <n v="27"/>
    <n v="37"/>
    <s v="FLOW"/>
    <m/>
    <m/>
    <m/>
    <m/>
    <s v="REGULAR"/>
    <s v="MH14LK5867"/>
    <s v="SPLENDOR PLUS XTEC I3S DRSC FI"/>
    <d v="2024-03-11T00:00:00"/>
    <n v="36"/>
    <x v="0"/>
    <x v="0"/>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m/>
    <m/>
    <n v="3444"/>
    <n v="6820"/>
    <x v="0"/>
  </r>
  <r>
    <n v="464867406"/>
    <s v="AHMAD KHAN"/>
    <s v="ONLINE"/>
    <x v="3"/>
    <n v="4606"/>
    <m/>
    <m/>
    <m/>
    <n v="4523"/>
    <n v="4521"/>
    <n v="4596"/>
    <n v="4438"/>
    <x v="0"/>
    <x v="1"/>
    <x v="1"/>
    <x v="1"/>
    <n v="33633"/>
    <n v="75"/>
    <n v="0"/>
    <n v="5850"/>
    <s v="-"/>
    <n v="1.3647804536202677E-2"/>
    <n v="1.8861765836364079E-3"/>
    <s v="STABLE"/>
    <s v="PAID"/>
    <s v="-"/>
    <s v="-"/>
    <m/>
    <m/>
    <m/>
    <m/>
    <m/>
    <m/>
    <s v="RUPEENAGAR"/>
    <m/>
    <m/>
    <m/>
    <n v="10446"/>
    <n v="33633"/>
    <n v="27"/>
    <n v="37"/>
    <s v="FLOW"/>
    <m/>
    <m/>
    <m/>
    <m/>
    <s v="-"/>
    <s v="MH14MB9786"/>
    <s v="SUZUKI BURGMAN STREET BT BSVI"/>
    <d v="2024-12-05T00:00:00"/>
    <n v="24"/>
    <x v="1"/>
    <x v="0"/>
    <m/>
    <m/>
    <m/>
    <m/>
    <m/>
    <m/>
    <m/>
    <m/>
    <m/>
    <m/>
    <m/>
    <m/>
    <m/>
    <m/>
    <m/>
    <m/>
    <m/>
    <m/>
    <m/>
    <m/>
    <m/>
    <m/>
    <m/>
    <m/>
    <m/>
    <m/>
    <m/>
    <m/>
    <m/>
    <m/>
    <m/>
    <m/>
    <m/>
    <m/>
    <m/>
    <m/>
    <m/>
    <m/>
    <m/>
    <m/>
    <m/>
    <m/>
    <m/>
    <m/>
    <m/>
    <m/>
    <m/>
    <m/>
    <m/>
    <m/>
    <m/>
    <m/>
    <m/>
    <m/>
    <m/>
    <m/>
    <m/>
    <m/>
    <m/>
    <m/>
    <m/>
    <m/>
    <m/>
    <m/>
    <m/>
    <m/>
    <m/>
    <m/>
    <m/>
    <m/>
    <m/>
    <m/>
    <m/>
    <m/>
    <m/>
    <m/>
    <m/>
    <m/>
    <m/>
    <m/>
    <m/>
    <m/>
    <m/>
    <m/>
    <m/>
    <m/>
    <m/>
    <m/>
    <m/>
    <m/>
    <m/>
    <m/>
    <m/>
    <m/>
    <n v="0"/>
    <s v=""/>
    <s v="ZBHT0011"/>
    <e v="#N/A"/>
    <e v="#N/A"/>
    <m/>
    <m/>
    <m/>
    <m/>
    <m/>
    <m/>
    <m/>
    <m/>
    <n v="4596"/>
    <n v="9044"/>
    <x v="2"/>
  </r>
  <r>
    <n v="460568310"/>
    <s v="MALIBA DAMU KACHARE"/>
    <m/>
    <x v="0"/>
    <m/>
    <m/>
    <m/>
    <s v="BANK STABLE 11"/>
    <n v="3461"/>
    <n v="14928"/>
    <n v="2196"/>
    <n v="18389"/>
    <x v="5"/>
    <x v="1"/>
    <x v="0"/>
    <x v="7"/>
    <n v="33145.1"/>
    <n v="1112"/>
    <n v="0"/>
    <n v="6300"/>
    <s v="FLOW"/>
    <n v="9.1446552072577639E-2"/>
    <n v="1.6133890334522855E-2"/>
    <s v="STABLE"/>
    <s v="PAID"/>
    <s v="PAID"/>
    <s v="-"/>
    <m/>
    <m/>
    <m/>
    <m/>
    <s v="REPO"/>
    <s v="-"/>
    <s v="TAKAVE"/>
    <s v="-"/>
    <s v="-"/>
    <s v="-"/>
    <n v="22340"/>
    <n v="33145.1"/>
    <n v="147"/>
    <n v="126"/>
    <s v="STABLE"/>
    <m/>
    <m/>
    <m/>
    <m/>
    <s v="NPA"/>
    <s v="MH14LF9921"/>
    <s v="HONDA ACTIVA 6G STD BS VI"/>
    <d v="2023-11-09T00:00:00"/>
    <n v="36"/>
    <x v="0"/>
    <x v="0"/>
    <m/>
    <m/>
    <m/>
    <m/>
    <m/>
    <m/>
    <m/>
    <m/>
    <m/>
    <m/>
    <m/>
    <m/>
    <m/>
    <m/>
    <m/>
    <m/>
    <m/>
    <m/>
    <m/>
    <m/>
    <m/>
    <m/>
    <m/>
    <m/>
    <m/>
    <m/>
    <m/>
    <m/>
    <m/>
    <m/>
    <m/>
    <m/>
    <m/>
    <m/>
    <m/>
    <m/>
    <m/>
    <m/>
    <m/>
    <m/>
    <m/>
    <m/>
    <m/>
    <m/>
    <m/>
    <m/>
    <m/>
    <m/>
    <m/>
    <m/>
    <m/>
    <m/>
    <m/>
    <m/>
    <m/>
    <m/>
    <m/>
    <m/>
    <m/>
    <m/>
    <m/>
    <m/>
    <m/>
    <m/>
    <m/>
    <m/>
    <m/>
    <m/>
    <m/>
    <m/>
    <m/>
    <m/>
    <m/>
    <m/>
    <m/>
    <m/>
    <m/>
    <m/>
    <m/>
    <m/>
    <m/>
    <m/>
    <m/>
    <m/>
    <m/>
    <m/>
    <m/>
    <m/>
    <m/>
    <m/>
    <m/>
    <m/>
    <m/>
    <m/>
    <n v="0"/>
    <s v=""/>
    <s v="ZBHT0013"/>
    <e v="#N/A"/>
    <e v="#N/A"/>
    <e v="#N/A"/>
    <e v="#N/A"/>
    <e v="#N/A"/>
    <m/>
    <m/>
    <m/>
    <m/>
    <m/>
    <n v="2196"/>
    <n v="18389"/>
    <x v="0"/>
  </r>
  <r>
    <n v="467688957"/>
    <s v="MANISH MANGALSING PAWAR"/>
    <m/>
    <x v="0"/>
    <m/>
    <m/>
    <m/>
    <m/>
    <n v="2327"/>
    <n v="4654"/>
    <n v="2375"/>
    <n v="6981"/>
    <x v="4"/>
    <x v="0"/>
    <x v="0"/>
    <x v="6"/>
    <n v="33143"/>
    <n v="48"/>
    <n v="0"/>
    <n v="900"/>
    <s v="-"/>
    <n v="3.7071446754735039E-2"/>
    <n v="7.3382374581859883E-3"/>
    <s v="FLOW"/>
    <s v="-"/>
    <s v="-"/>
    <s v="-"/>
    <m/>
    <m/>
    <m/>
    <m/>
    <s v="-"/>
    <s v="-"/>
    <s v="SHIRUR"/>
    <s v="-"/>
    <s v="-"/>
    <s v="-"/>
    <n v="5602"/>
    <n v="33143"/>
    <n v="57"/>
    <n v="67"/>
    <s v="FLOW"/>
    <m/>
    <m/>
    <m/>
    <m/>
    <s v="REGULAR"/>
    <s v="MH37AK8354"/>
    <s v="SPLENDOR PLUS XTEC 2"/>
    <d v="2026-01-31T00:00:00"/>
    <n v="18"/>
    <x v="0"/>
    <x v="0"/>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m/>
    <m/>
    <n v="2375"/>
    <n v="6981"/>
    <x v="0"/>
  </r>
  <r>
    <n v="461907039"/>
    <s v="VIKAS ASHOK DUKARE"/>
    <s v="ONLINE"/>
    <x v="2"/>
    <n v="3753"/>
    <m/>
    <m/>
    <m/>
    <n v="3585"/>
    <n v="3585"/>
    <n v="3632"/>
    <n v="3417"/>
    <x v="0"/>
    <x v="1"/>
    <x v="1"/>
    <x v="9"/>
    <n v="32804.31"/>
    <n v="47"/>
    <n v="0"/>
    <n v="4014.51"/>
    <s v="-"/>
    <n v="1.4147129933959005E-2"/>
    <n v="1.8397027135358026E-3"/>
    <s v="STABLE"/>
    <s v="PAID"/>
    <s v="-"/>
    <s v="-"/>
    <m/>
    <m/>
    <m/>
    <m/>
    <s v="-"/>
    <s v="-"/>
    <s v="ALE"/>
    <s v="-"/>
    <s v="-"/>
    <s v="-"/>
    <n v="7646.51"/>
    <n v="32804.31"/>
    <n v="27"/>
    <n v="6"/>
    <s v="STABLE"/>
    <m/>
    <m/>
    <m/>
    <m/>
    <s v="REGULAR"/>
    <s v="MH14LK1918"/>
    <s v="HONDA ACTIVA 6G DLX BS VI"/>
    <d v="2024-02-14T00:00:00"/>
    <n v="36"/>
    <x v="0"/>
    <x v="0"/>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m/>
    <m/>
    <n v="3632"/>
    <n v="7170"/>
    <x v="0"/>
  </r>
  <r>
    <n v="461892940"/>
    <s v="AJAY VITTHAL SHRIRAM"/>
    <m/>
    <x v="0"/>
    <m/>
    <m/>
    <m/>
    <m/>
    <n v="3631"/>
    <n v="3631"/>
    <n v="3743"/>
    <n v="7262"/>
    <x v="0"/>
    <x v="0"/>
    <x v="0"/>
    <x v="6"/>
    <n v="32626.23"/>
    <n v="112"/>
    <n v="0"/>
    <n v="0"/>
    <s v="-"/>
    <n v="2.0313126638277505E-2"/>
    <n v="1.8297157862318461E-3"/>
    <s v="FLOW"/>
    <s v="-"/>
    <s v="-"/>
    <s v="-"/>
    <m/>
    <m/>
    <m/>
    <m/>
    <s v="-"/>
    <s v="-"/>
    <s v="SHIRUR"/>
    <s v="-"/>
    <s v="-"/>
    <s v="-"/>
    <n v="3743"/>
    <n v="32626.23"/>
    <n v="27"/>
    <n v="37"/>
    <s v="FLOW"/>
    <m/>
    <m/>
    <m/>
    <m/>
    <s v="REGULAR"/>
    <m/>
    <s v="PASSION XTEC DISC"/>
    <d v="2024-02-12T00:00:00"/>
    <n v="36"/>
    <x v="0"/>
    <x v="0"/>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m/>
    <m/>
    <n v="3743"/>
    <n v="7262"/>
    <x v="0"/>
  </r>
  <r>
    <n v="465143711"/>
    <s v="SACHIN NARSING TOTARE"/>
    <m/>
    <x v="0"/>
    <m/>
    <m/>
    <m/>
    <m/>
    <n v="6839"/>
    <n v="20515"/>
    <n v="7196"/>
    <n v="27354"/>
    <x v="1"/>
    <x v="0"/>
    <x v="0"/>
    <x v="3"/>
    <n v="32472"/>
    <n v="359"/>
    <n v="0"/>
    <n v="1350"/>
    <s v="FLOW"/>
    <n v="0.13578285514814473"/>
    <n v="8.5970031353274651E-3"/>
    <s v="FLOW"/>
    <s v="-"/>
    <s v="NC"/>
    <s v="-"/>
    <m/>
    <m/>
    <m/>
    <m/>
    <s v="REPO"/>
    <s v="-"/>
    <s v="CHAKAN"/>
    <s v="-"/>
    <s v="-"/>
    <s v="-"/>
    <n v="22224"/>
    <n v="32472"/>
    <n v="88"/>
    <n v="98"/>
    <s v="FLOW"/>
    <m/>
    <m/>
    <m/>
    <m/>
    <s v="NPA"/>
    <s v="MH14MB9290"/>
    <s v="HONDA ACTIVA 6G DLX BS VI"/>
    <d v="2025-01-06T00:00:00"/>
    <n v="18"/>
    <x v="0"/>
    <x v="0"/>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m/>
    <m/>
    <n v="7196"/>
    <n v="27354"/>
    <x v="1"/>
  </r>
  <r>
    <n v="461826957"/>
    <s v="BHAVAR EKNATH VILAS"/>
    <m/>
    <x v="0"/>
    <m/>
    <m/>
    <m/>
    <m/>
    <n v="3504"/>
    <n v="3483"/>
    <n v="3541"/>
    <n v="6987"/>
    <x v="0"/>
    <x v="0"/>
    <x v="0"/>
    <x v="6"/>
    <n v="32064.55"/>
    <n v="58"/>
    <n v="0"/>
    <n v="5947"/>
    <s v="-"/>
    <n v="1.996342405326576E-2"/>
    <n v="1.7982161381630774E-3"/>
    <s v="FLOW"/>
    <s v="-"/>
    <s v="-"/>
    <s v="-"/>
    <m/>
    <m/>
    <m/>
    <m/>
    <m/>
    <m/>
    <s v="NHAVRE"/>
    <m/>
    <m/>
    <m/>
    <n v="9488"/>
    <n v="32064.55"/>
    <n v="27"/>
    <n v="37"/>
    <s v="FLOW"/>
    <m/>
    <m/>
    <m/>
    <m/>
    <s v="-"/>
    <s v="MH15JT7057"/>
    <s v="SPLENDOR PLUS BS6 I3S DRS CAST FI"/>
    <d v="2024-02-07T00:00:00"/>
    <n v="36"/>
    <x v="1"/>
    <x v="0"/>
    <m/>
    <m/>
    <m/>
    <m/>
    <m/>
    <m/>
    <m/>
    <m/>
    <m/>
    <m/>
    <m/>
    <m/>
    <m/>
    <m/>
    <m/>
    <m/>
    <m/>
    <m/>
    <m/>
    <m/>
    <m/>
    <m/>
    <m/>
    <m/>
    <m/>
    <m/>
    <m/>
    <m/>
    <m/>
    <m/>
    <m/>
    <m/>
    <m/>
    <m/>
    <n v="1"/>
    <m/>
    <m/>
    <m/>
    <m/>
    <m/>
    <m/>
    <m/>
    <m/>
    <m/>
    <m/>
    <m/>
    <m/>
    <m/>
    <m/>
    <m/>
    <m/>
    <m/>
    <m/>
    <m/>
    <m/>
    <m/>
    <m/>
    <m/>
    <m/>
    <m/>
    <m/>
    <m/>
    <m/>
    <m/>
    <m/>
    <m/>
    <m/>
    <m/>
    <m/>
    <m/>
    <m/>
    <m/>
    <m/>
    <m/>
    <m/>
    <m/>
    <m/>
    <m/>
    <m/>
    <m/>
    <m/>
    <m/>
    <m/>
    <m/>
    <m/>
    <m/>
    <m/>
    <m/>
    <m/>
    <m/>
    <m/>
    <m/>
    <m/>
    <m/>
    <n v="1"/>
    <n v="1"/>
    <s v="ZBHT0024"/>
    <s v="BPkp33J8p5c"/>
    <s v="Allocated"/>
    <m/>
    <m/>
    <m/>
    <m/>
    <m/>
    <m/>
    <m/>
    <m/>
    <n v="3541"/>
    <n v="6987"/>
    <x v="2"/>
  </r>
  <r>
    <n v="464446213"/>
    <s v="GANESH DATTATRAY LOKHANDE"/>
    <m/>
    <x v="0"/>
    <m/>
    <m/>
    <m/>
    <m/>
    <n v="4839"/>
    <n v="4639"/>
    <n v="4717"/>
    <n v="9478"/>
    <x v="0"/>
    <x v="0"/>
    <x v="0"/>
    <x v="8"/>
    <n v="31980"/>
    <n v="78"/>
    <n v="0"/>
    <n v="4042.96"/>
    <s v="-"/>
    <n v="0.34215504181181688"/>
    <n v="1.7934744787765685E-3"/>
    <s v="FLOW"/>
    <s v="-"/>
    <s v="-"/>
    <s v="-"/>
    <m/>
    <m/>
    <m/>
    <m/>
    <m/>
    <m/>
    <s v="PARGAON"/>
    <m/>
    <m/>
    <m/>
    <n v="8759.9599999999991"/>
    <n v="31980"/>
    <n v="27"/>
    <n v="37"/>
    <s v="FLOW"/>
    <m/>
    <m/>
    <m/>
    <m/>
    <s v="-"/>
    <s v="MH14MA4154"/>
    <s v="HONDA UNICORN 160 BSVI"/>
    <d v="2024-10-25T00:00:00"/>
    <n v="24"/>
    <x v="1"/>
    <x v="0"/>
    <m/>
    <m/>
    <m/>
    <m/>
    <m/>
    <m/>
    <m/>
    <m/>
    <m/>
    <m/>
    <m/>
    <m/>
    <m/>
    <m/>
    <m/>
    <m/>
    <m/>
    <m/>
    <m/>
    <m/>
    <m/>
    <m/>
    <m/>
    <m/>
    <m/>
    <m/>
    <m/>
    <m/>
    <m/>
    <m/>
    <m/>
    <m/>
    <m/>
    <m/>
    <m/>
    <m/>
    <m/>
    <m/>
    <m/>
    <m/>
    <m/>
    <m/>
    <m/>
    <m/>
    <m/>
    <m/>
    <m/>
    <m/>
    <m/>
    <m/>
    <m/>
    <m/>
    <m/>
    <m/>
    <m/>
    <m/>
    <m/>
    <m/>
    <m/>
    <m/>
    <m/>
    <m/>
    <m/>
    <m/>
    <m/>
    <m/>
    <m/>
    <m/>
    <m/>
    <m/>
    <m/>
    <m/>
    <m/>
    <m/>
    <m/>
    <m/>
    <m/>
    <m/>
    <m/>
    <m/>
    <m/>
    <m/>
    <m/>
    <m/>
    <m/>
    <m/>
    <m/>
    <m/>
    <m/>
    <m/>
    <m/>
    <m/>
    <m/>
    <m/>
    <n v="0"/>
    <s v=""/>
    <s v="DUWT0029"/>
    <s v="B2HCaFu5g3m"/>
    <s v="Allocated"/>
    <m/>
    <m/>
    <m/>
    <m/>
    <m/>
    <m/>
    <m/>
    <m/>
    <n v="4717"/>
    <n v="9478"/>
    <x v="2"/>
  </r>
  <r>
    <n v="461736128"/>
    <s v="ARUNA KACHARU SABALE"/>
    <s v="ONLINE"/>
    <x v="4"/>
    <n v="3561"/>
    <m/>
    <m/>
    <m/>
    <n v="3508"/>
    <n v="3501"/>
    <n v="3540"/>
    <n v="3448"/>
    <x v="0"/>
    <x v="1"/>
    <x v="1"/>
    <x v="17"/>
    <n v="31924"/>
    <n v="39"/>
    <n v="0"/>
    <n v="6102"/>
    <s v="-"/>
    <n v="5.3587679533791892E-2"/>
    <n v="1.7903339355992236E-3"/>
    <s v="STABLE"/>
    <s v="PAID"/>
    <s v="-"/>
    <s v="-"/>
    <m/>
    <m/>
    <m/>
    <m/>
    <s v="-"/>
    <s v="-"/>
    <s v="PIMPALE GURAV"/>
    <s v="-"/>
    <s v="-"/>
    <s v="-"/>
    <n v="9642"/>
    <n v="31924"/>
    <n v="27"/>
    <n v="6"/>
    <s v="STABLE"/>
    <m/>
    <m/>
    <m/>
    <m/>
    <s v="REGULAR"/>
    <s v="MH14LH9517"/>
    <s v="HONDA ACTIVA 125 SMART"/>
    <d v="2024-01-31T00:00:00"/>
    <n v="36"/>
    <x v="0"/>
    <x v="0"/>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m/>
    <m/>
    <n v="3540"/>
    <n v="7009"/>
    <x v="0"/>
  </r>
  <r>
    <n v="460299045"/>
    <s v="PRASHIK BAPU AHIRE"/>
    <m/>
    <x v="0"/>
    <m/>
    <m/>
    <m/>
    <m/>
    <n v="3208"/>
    <n v="15837"/>
    <n v="1289"/>
    <n v="19045"/>
    <x v="3"/>
    <x v="0"/>
    <x v="0"/>
    <x v="1"/>
    <n v="31842"/>
    <n v="1492"/>
    <n v="0"/>
    <n v="5850"/>
    <s v="FLOW"/>
    <n v="0.12520939011442728"/>
    <n v="1.3375921934957288E-2"/>
    <s v="FLOW"/>
    <s v="-"/>
    <s v="NC"/>
    <s v="-"/>
    <m/>
    <m/>
    <m/>
    <m/>
    <s v="REPO"/>
    <s v="-"/>
    <s v="NIGADI"/>
    <s v="-"/>
    <s v="-"/>
    <s v="-"/>
    <n v="23179"/>
    <n v="31842"/>
    <n v="178"/>
    <n v="188"/>
    <s v="FLOW"/>
    <m/>
    <m/>
    <m/>
    <m/>
    <s v="NPA"/>
    <s v="MH14LD7196"/>
    <s v="HONDA ACTIVA DLX"/>
    <d v="2023-10-25T00:00:00"/>
    <n v="36"/>
    <x v="0"/>
    <x v="0"/>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m/>
    <m/>
    <n v="1289"/>
    <n v="19045"/>
    <x v="0"/>
  </r>
  <r>
    <n v="461480386"/>
    <s v="MAINUDDIN S O FAKRULLA"/>
    <m/>
    <x v="0"/>
    <m/>
    <m/>
    <m/>
    <m/>
    <n v="3834"/>
    <n v="3834"/>
    <n v="3853"/>
    <n v="7668"/>
    <x v="0"/>
    <x v="0"/>
    <x v="0"/>
    <x v="1"/>
    <n v="31830.639999999999"/>
    <n v="19"/>
    <n v="0"/>
    <n v="880"/>
    <s v="-"/>
    <n v="1.2916431866982854E-2"/>
    <n v="1.7850982014735643E-3"/>
    <s v="FLOW"/>
    <s v="-"/>
    <s v="-"/>
    <s v="-"/>
    <m/>
    <m/>
    <m/>
    <m/>
    <m/>
    <m/>
    <s v="TALWADE"/>
    <m/>
    <m/>
    <m/>
    <n v="4733"/>
    <n v="31830.639999999999"/>
    <n v="27"/>
    <n v="37"/>
    <s v="FLOW"/>
    <m/>
    <m/>
    <m/>
    <m/>
    <s v="-"/>
    <s v="MH14LG9217"/>
    <s v="BAJAJ PULSAR 125 NEON DISC CBS"/>
    <d v="2024-01-12T00:00:00"/>
    <n v="36"/>
    <x v="1"/>
    <x v="0"/>
    <m/>
    <m/>
    <m/>
    <m/>
    <m/>
    <m/>
    <m/>
    <m/>
    <m/>
    <m/>
    <m/>
    <m/>
    <m/>
    <m/>
    <m/>
    <m/>
    <m/>
    <m/>
    <m/>
    <m/>
    <m/>
    <m/>
    <m/>
    <m/>
    <m/>
    <m/>
    <m/>
    <m/>
    <m/>
    <m/>
    <m/>
    <m/>
    <m/>
    <m/>
    <n v="1"/>
    <m/>
    <m/>
    <m/>
    <m/>
    <m/>
    <m/>
    <m/>
    <m/>
    <m/>
    <m/>
    <m/>
    <m/>
    <m/>
    <m/>
    <m/>
    <m/>
    <m/>
    <m/>
    <m/>
    <m/>
    <m/>
    <m/>
    <m/>
    <m/>
    <m/>
    <m/>
    <m/>
    <m/>
    <m/>
    <m/>
    <m/>
    <m/>
    <m/>
    <m/>
    <m/>
    <m/>
    <m/>
    <m/>
    <m/>
    <m/>
    <m/>
    <m/>
    <m/>
    <m/>
    <m/>
    <m/>
    <m/>
    <m/>
    <m/>
    <m/>
    <m/>
    <m/>
    <m/>
    <m/>
    <m/>
    <m/>
    <m/>
    <m/>
    <m/>
    <n v="1"/>
    <n v="1"/>
    <s v="ZBHT0011"/>
    <s v="B2kAOO21rrzc"/>
    <s v="Allocated"/>
    <m/>
    <m/>
    <m/>
    <m/>
    <m/>
    <m/>
    <m/>
    <m/>
    <n v="3853"/>
    <n v="7668"/>
    <x v="2"/>
  </r>
  <r>
    <n v="460472259"/>
    <s v="FARHIN RAJJAK TAMBOLI"/>
    <s v="ONLINE"/>
    <x v="1"/>
    <n v="210"/>
    <m/>
    <m/>
    <m/>
    <n v="4266"/>
    <n v="8532"/>
    <n v="345"/>
    <n v="12588"/>
    <x v="1"/>
    <x v="1"/>
    <x v="1"/>
    <x v="5"/>
    <n v="31761"/>
    <n v="345"/>
    <n v="0"/>
    <n v="0"/>
    <s v="STABLE"/>
    <n v="6.0458807366886927E-2"/>
    <n v="8.4087649846370897E-3"/>
    <s v="STABLE"/>
    <s v="PAID"/>
    <s v="PAID"/>
    <s v="-"/>
    <m/>
    <m/>
    <m/>
    <m/>
    <s v="REPO"/>
    <s v="-"/>
    <s v="YERWADA"/>
    <s v="-"/>
    <s v="-"/>
    <s v="-"/>
    <n v="8877"/>
    <n v="31761"/>
    <n v="88"/>
    <n v="37"/>
    <s v="STABLE"/>
    <m/>
    <m/>
    <m/>
    <m/>
    <s v="REGULAR"/>
    <s v="MH12WB5216"/>
    <s v="AMPERE MAGNUS EX"/>
    <d v="2023-11-04T00:00:00"/>
    <n v="36"/>
    <x v="0"/>
    <x v="0"/>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m/>
    <m/>
    <n v="345"/>
    <n v="12798"/>
    <x v="1"/>
  </r>
  <r>
    <n v="134779762"/>
    <s v="SANJU PITAMBAR JADHAV"/>
    <m/>
    <x v="0"/>
    <m/>
    <m/>
    <m/>
    <m/>
    <n v="5560"/>
    <n v="4898"/>
    <n v="4981"/>
    <n v="10458"/>
    <x v="0"/>
    <x v="0"/>
    <x v="0"/>
    <x v="17"/>
    <n v="31751.39"/>
    <n v="83"/>
    <n v="0"/>
    <n v="6750"/>
    <s v="15.05.26"/>
    <n v="5.3297936100502583E-2"/>
    <n v="1.7806537720663398E-3"/>
    <s v="FLOW"/>
    <s v="-"/>
    <s v="PTP"/>
    <s v="-"/>
    <m/>
    <m/>
    <m/>
    <m/>
    <s v="-"/>
    <s v="-"/>
    <s v="PIMPRI GAON"/>
    <s v="-"/>
    <s v="-"/>
    <s v="-"/>
    <n v="11731"/>
    <n v="31751.39"/>
    <n v="26"/>
    <n v="36"/>
    <s v="FLOW"/>
    <m/>
    <m/>
    <m/>
    <m/>
    <s v="REGULAR"/>
    <s v="MH14KK3648"/>
    <s v="CLASSIC 350 DARK STEALTH BLACK"/>
    <d v="2022-10-11T00:00:00"/>
    <n v="48"/>
    <x v="0"/>
    <x v="0"/>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m/>
    <m/>
    <n v="4981"/>
    <n v="10458"/>
    <x v="0"/>
  </r>
  <r>
    <n v="460406801"/>
    <s v="VARSHA SUBHASH LONKE"/>
    <m/>
    <x v="0"/>
    <m/>
    <m/>
    <m/>
    <m/>
    <n v="4791"/>
    <n v="4350"/>
    <n v="4432"/>
    <n v="9141"/>
    <x v="0"/>
    <x v="0"/>
    <x v="0"/>
    <x v="5"/>
    <n v="31713"/>
    <n v="82"/>
    <n v="0"/>
    <n v="6300"/>
    <s v="26.05.26"/>
    <n v="1.8356553981477692E-2"/>
    <n v="1.7785008175560135E-3"/>
    <s v="FLOW"/>
    <s v="-"/>
    <s v="PTP"/>
    <s v="-"/>
    <m/>
    <m/>
    <m/>
    <m/>
    <s v="-"/>
    <s v="-"/>
    <s v="INDRA NAGAR"/>
    <s v="-"/>
    <s v="-"/>
    <s v="-"/>
    <n v="10732"/>
    <n v="31713"/>
    <n v="27"/>
    <n v="37"/>
    <s v="FLOW"/>
    <m/>
    <m/>
    <m/>
    <m/>
    <s v="REGULAR"/>
    <s v="MH12XC5352"/>
    <s v="PIAGGIO VESPA SXL 125 CBS"/>
    <d v="2023-10-31T00:00:00"/>
    <n v="36"/>
    <x v="0"/>
    <x v="0"/>
    <m/>
    <m/>
    <m/>
    <m/>
    <m/>
    <m/>
    <m/>
    <m/>
    <m/>
    <m/>
    <m/>
    <m/>
    <m/>
    <n v="1"/>
    <m/>
    <m/>
    <m/>
    <m/>
    <m/>
    <m/>
    <m/>
    <m/>
    <m/>
    <m/>
    <m/>
    <m/>
    <m/>
    <m/>
    <m/>
    <m/>
    <m/>
    <m/>
    <m/>
    <m/>
    <m/>
    <m/>
    <m/>
    <m/>
    <m/>
    <m/>
    <m/>
    <m/>
    <m/>
    <m/>
    <m/>
    <m/>
    <m/>
    <m/>
    <m/>
    <m/>
    <m/>
    <m/>
    <m/>
    <m/>
    <m/>
    <m/>
    <m/>
    <m/>
    <m/>
    <m/>
    <m/>
    <m/>
    <m/>
    <m/>
    <m/>
    <m/>
    <m/>
    <m/>
    <m/>
    <m/>
    <m/>
    <m/>
    <m/>
    <m/>
    <m/>
    <m/>
    <m/>
    <m/>
    <m/>
    <m/>
    <m/>
    <m/>
    <m/>
    <m/>
    <m/>
    <m/>
    <m/>
    <m/>
    <m/>
    <m/>
    <m/>
    <m/>
    <m/>
    <m/>
    <n v="1"/>
    <n v="1"/>
    <s v="ZBHT0012"/>
    <s v="Ao_-fOwsOIz"/>
    <s v="Allocated"/>
    <s v="Left Message (LMCB)"/>
    <s v="Lm"/>
    <d v="2026-06-05T00:00:00"/>
    <m/>
    <m/>
    <m/>
    <m/>
    <m/>
    <n v="4432"/>
    <n v="9141"/>
    <x v="0"/>
  </r>
  <r>
    <n v="464962855"/>
    <s v="RAVISHANKAR TANAJI SHINDE"/>
    <m/>
    <x v="0"/>
    <m/>
    <m/>
    <m/>
    <m/>
    <n v="4200"/>
    <n v="4200"/>
    <n v="4256"/>
    <n v="8400"/>
    <x v="0"/>
    <x v="0"/>
    <x v="0"/>
    <x v="15"/>
    <n v="31670"/>
    <n v="56"/>
    <n v="0"/>
    <n v="457"/>
    <s v="-"/>
    <n v="4.6496651301483408E-2"/>
    <n v="1.776089329044838E-3"/>
    <s v="FLOW"/>
    <s v="-"/>
    <s v="-"/>
    <s v="-"/>
    <m/>
    <m/>
    <m/>
    <m/>
    <m/>
    <m/>
    <s v="GOKHLE NAGAR"/>
    <m/>
    <m/>
    <m/>
    <n v="4713"/>
    <n v="31670"/>
    <n v="26"/>
    <n v="36"/>
    <s v="FLOW"/>
    <m/>
    <m/>
    <m/>
    <m/>
    <s v="-"/>
    <s v="MH14LK9561"/>
    <s v="BULLET 350 BLACK GOLD"/>
    <d v="2024-12-16T00:00:00"/>
    <n v="24"/>
    <x v="1"/>
    <x v="0"/>
    <m/>
    <m/>
    <m/>
    <m/>
    <m/>
    <m/>
    <m/>
    <m/>
    <m/>
    <m/>
    <m/>
    <m/>
    <m/>
    <m/>
    <m/>
    <m/>
    <m/>
    <m/>
    <m/>
    <m/>
    <m/>
    <m/>
    <m/>
    <m/>
    <m/>
    <m/>
    <m/>
    <m/>
    <m/>
    <m/>
    <m/>
    <m/>
    <m/>
    <m/>
    <n v="1"/>
    <m/>
    <m/>
    <m/>
    <m/>
    <m/>
    <m/>
    <m/>
    <m/>
    <m/>
    <m/>
    <m/>
    <m/>
    <m/>
    <m/>
    <m/>
    <m/>
    <m/>
    <m/>
    <m/>
    <m/>
    <m/>
    <m/>
    <m/>
    <m/>
    <m/>
    <m/>
    <m/>
    <m/>
    <m/>
    <m/>
    <m/>
    <m/>
    <m/>
    <m/>
    <m/>
    <m/>
    <m/>
    <m/>
    <m/>
    <m/>
    <m/>
    <m/>
    <m/>
    <m/>
    <m/>
    <m/>
    <m/>
    <m/>
    <m/>
    <m/>
    <m/>
    <m/>
    <m/>
    <m/>
    <m/>
    <m/>
    <m/>
    <m/>
    <m/>
    <n v="1"/>
    <n v="1"/>
    <s v="DUWT0014"/>
    <s v="A2vOzeFs97"/>
    <s v="Allocated"/>
    <m/>
    <m/>
    <m/>
    <m/>
    <m/>
    <m/>
    <m/>
    <m/>
    <n v="4256"/>
    <n v="8400"/>
    <x v="2"/>
  </r>
  <r>
    <n v="463630491"/>
    <s v="MAHADEV RAMESH GHOLAP"/>
    <m/>
    <x v="0"/>
    <m/>
    <m/>
    <m/>
    <m/>
    <n v="4368"/>
    <n v="20595"/>
    <n v="4383"/>
    <n v="24963"/>
    <x v="5"/>
    <x v="0"/>
    <x v="0"/>
    <x v="6"/>
    <n v="31481"/>
    <n v="1260"/>
    <n v="0"/>
    <n v="5530.21"/>
    <s v="-"/>
    <n v="9.1520318755028307E-2"/>
    <n v="1.5323863908122591E-2"/>
    <s v="FLOW"/>
    <s v="-"/>
    <s v="-"/>
    <s v="-"/>
    <m/>
    <m/>
    <m/>
    <m/>
    <s v="REPO"/>
    <s v="-"/>
    <s v="SHIRUR"/>
    <s v="-"/>
    <s v="-"/>
    <s v="-"/>
    <n v="27385.21"/>
    <n v="31481"/>
    <n v="147"/>
    <n v="157"/>
    <s v="FLOW"/>
    <m/>
    <m/>
    <m/>
    <m/>
    <s v="NPA"/>
    <s v="MH12XB4517"/>
    <s v="HONDA ACTIVA 6G H SMART"/>
    <d v="2024-08-01T00:00:00"/>
    <n v="24"/>
    <x v="0"/>
    <x v="0"/>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m/>
    <m/>
    <n v="4383"/>
    <n v="24963"/>
    <x v="0"/>
  </r>
  <r>
    <n v="460389870"/>
    <s v="KARAN MANOJ WAYAL"/>
    <s v="ONLINE"/>
    <x v="12"/>
    <n v="7597"/>
    <m/>
    <m/>
    <m/>
    <n v="5071"/>
    <n v="2388"/>
    <n v="2455"/>
    <n v="-138"/>
    <x v="0"/>
    <x v="2"/>
    <x v="1"/>
    <x v="0"/>
    <n v="31439"/>
    <n v="67"/>
    <n v="0"/>
    <n v="6261"/>
    <s v="17.05.26"/>
    <n v="2.6635725993739676E-2"/>
    <n v="1.7631345884382907E-3"/>
    <s v="RB"/>
    <s v="PAID"/>
    <s v="PAID"/>
    <s v="-"/>
    <m/>
    <m/>
    <m/>
    <m/>
    <s v="-"/>
    <s v="-"/>
    <s v="KATRAJ"/>
    <s v="-"/>
    <s v="-"/>
    <s v="-"/>
    <n v="8716"/>
    <n v="31439"/>
    <n v="27"/>
    <n v="0"/>
    <s v="RB"/>
    <m/>
    <m/>
    <m/>
    <m/>
    <s v="REGULAR"/>
    <s v="MH42BL3810"/>
    <s v="APACHE RTR 200 4V BSVI 2CH ABS"/>
    <d v="2023-10-30T00:00:00"/>
    <n v="36"/>
    <x v="0"/>
    <x v="0"/>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m/>
    <m/>
    <n v="2455"/>
    <n v="7459"/>
    <x v="0"/>
  </r>
  <r>
    <n v="461226479"/>
    <s v="JADHAV RAHUL DNYANOBA"/>
    <m/>
    <x v="0"/>
    <m/>
    <m/>
    <m/>
    <m/>
    <n v="3414"/>
    <n v="6404"/>
    <n v="3212"/>
    <n v="9818"/>
    <x v="4"/>
    <x v="0"/>
    <x v="0"/>
    <x v="11"/>
    <n v="31246"/>
    <n v="222"/>
    <n v="0"/>
    <n v="4167.95"/>
    <s v="-"/>
    <n v="0.29335895819357882"/>
    <n v="6.9182200651262526E-3"/>
    <s v="FLOW"/>
    <s v="-"/>
    <s v="-"/>
    <s v="-"/>
    <m/>
    <m/>
    <m/>
    <m/>
    <s v="-"/>
    <s v="-"/>
    <s v="AUNDH"/>
    <s v="-"/>
    <s v="-"/>
    <s v="-"/>
    <n v="10793.95"/>
    <n v="31246"/>
    <n v="57"/>
    <n v="67"/>
    <s v="FLOW"/>
    <m/>
    <m/>
    <m/>
    <m/>
    <s v="REGULAR"/>
    <s v="MH12WH4533"/>
    <s v="HONDA ACTIVA 6G STD BS VI"/>
    <d v="2023-12-24T00:00:00"/>
    <n v="36"/>
    <x v="0"/>
    <x v="0"/>
    <m/>
    <m/>
    <m/>
    <m/>
    <m/>
    <m/>
    <m/>
    <m/>
    <m/>
    <m/>
    <n v="1"/>
    <m/>
    <m/>
    <m/>
    <m/>
    <m/>
    <m/>
    <m/>
    <m/>
    <m/>
    <m/>
    <m/>
    <m/>
    <m/>
    <m/>
    <m/>
    <m/>
    <m/>
    <m/>
    <m/>
    <m/>
    <m/>
    <m/>
    <m/>
    <m/>
    <m/>
    <m/>
    <m/>
    <m/>
    <m/>
    <m/>
    <m/>
    <m/>
    <m/>
    <m/>
    <m/>
    <m/>
    <m/>
    <m/>
    <m/>
    <m/>
    <m/>
    <m/>
    <m/>
    <m/>
    <m/>
    <m/>
    <m/>
    <m/>
    <m/>
    <m/>
    <m/>
    <m/>
    <m/>
    <m/>
    <m/>
    <m/>
    <m/>
    <m/>
    <m/>
    <m/>
    <m/>
    <m/>
    <m/>
    <m/>
    <m/>
    <m/>
    <m/>
    <m/>
    <m/>
    <m/>
    <m/>
    <m/>
    <m/>
    <m/>
    <m/>
    <m/>
    <m/>
    <m/>
    <m/>
    <m/>
    <m/>
    <m/>
    <m/>
    <n v="1"/>
    <n v="1"/>
    <s v="DUWT0023"/>
    <s v="A6G5Jgw2MUc"/>
    <s v="Allocated"/>
    <s v="Shifted (NC_SFTD)"/>
    <s v="Customer shifted from the given residence address "/>
    <d v="2026-06-04T00:00:00"/>
    <m/>
    <m/>
    <m/>
    <m/>
    <m/>
    <n v="3212"/>
    <n v="9818"/>
    <x v="0"/>
  </r>
  <r>
    <n v="460423919"/>
    <s v="ANITA RAVINDRA BHOR"/>
    <m/>
    <x v="0"/>
    <m/>
    <m/>
    <m/>
    <m/>
    <n v="3664"/>
    <n v="10837"/>
    <n v="3768"/>
    <n v="14501"/>
    <x v="1"/>
    <x v="0"/>
    <x v="0"/>
    <x v="9"/>
    <n v="31007"/>
    <n v="259"/>
    <n v="0"/>
    <n v="4050"/>
    <s v="FLOW"/>
    <n v="0.67752649404566812"/>
    <n v="8.2091425294745848E-3"/>
    <s v="FLOW"/>
    <s v="-"/>
    <s v="RTP"/>
    <s v="-"/>
    <m/>
    <m/>
    <m/>
    <m/>
    <s v="REPO"/>
    <s v="-"/>
    <s v="JUNNAR"/>
    <s v="-"/>
    <s v="-"/>
    <s v="-"/>
    <n v="15146"/>
    <n v="31007"/>
    <n v="88"/>
    <n v="98"/>
    <s v="FLOW"/>
    <m/>
    <m/>
    <m/>
    <m/>
    <s v="REGULAR"/>
    <s v="MH14LD2981"/>
    <s v="OLA S1 AIR"/>
    <d v="2023-11-01T00:00:00"/>
    <n v="36"/>
    <x v="0"/>
    <x v="0"/>
    <m/>
    <m/>
    <m/>
    <m/>
    <m/>
    <m/>
    <m/>
    <m/>
    <m/>
    <m/>
    <m/>
    <m/>
    <m/>
    <m/>
    <m/>
    <m/>
    <n v="1"/>
    <m/>
    <m/>
    <m/>
    <m/>
    <m/>
    <m/>
    <m/>
    <m/>
    <m/>
    <m/>
    <m/>
    <m/>
    <m/>
    <m/>
    <m/>
    <m/>
    <m/>
    <m/>
    <m/>
    <m/>
    <m/>
    <m/>
    <m/>
    <m/>
    <m/>
    <m/>
    <m/>
    <m/>
    <m/>
    <m/>
    <m/>
    <m/>
    <m/>
    <m/>
    <m/>
    <m/>
    <m/>
    <m/>
    <m/>
    <m/>
    <m/>
    <m/>
    <m/>
    <m/>
    <m/>
    <m/>
    <m/>
    <m/>
    <m/>
    <m/>
    <m/>
    <m/>
    <m/>
    <m/>
    <m/>
    <m/>
    <m/>
    <m/>
    <m/>
    <m/>
    <m/>
    <m/>
    <m/>
    <m/>
    <m/>
    <m/>
    <m/>
    <m/>
    <m/>
    <m/>
    <m/>
    <m/>
    <m/>
    <m/>
    <m/>
    <m/>
    <m/>
    <n v="1"/>
    <n v="1"/>
    <s v="ZBHT0021"/>
    <s v="GPZ8uBxm_DMm"/>
    <s v="Allocated"/>
    <s v="Door Locked (NC_DL)"/>
    <s v="Door locked "/>
    <d v="2026-06-06T00:00:00"/>
    <m/>
    <m/>
    <m/>
    <m/>
    <m/>
    <n v="3768"/>
    <n v="14501"/>
    <x v="1"/>
  </r>
  <r>
    <n v="459838566"/>
    <s v="DANIEL SHANTAVN NIKALJE"/>
    <m/>
    <x v="0"/>
    <m/>
    <m/>
    <m/>
    <m/>
    <n v="4661"/>
    <n v="9322"/>
    <n v="4734"/>
    <n v="13983"/>
    <x v="4"/>
    <x v="0"/>
    <x v="0"/>
    <x v="5"/>
    <n v="30851"/>
    <n v="73"/>
    <n v="0"/>
    <n v="5011"/>
    <s v="FLOW"/>
    <n v="0.25736166049533132"/>
    <n v="6.8307625689435457E-3"/>
    <s v="FLOW"/>
    <s v="-"/>
    <s v="PTP"/>
    <s v="-"/>
    <m/>
    <m/>
    <m/>
    <m/>
    <s v="-"/>
    <s v="-"/>
    <s v="LOHEGAON"/>
    <s v="-"/>
    <s v="-"/>
    <s v="-"/>
    <n v="14406"/>
    <n v="30851"/>
    <n v="57"/>
    <n v="67"/>
    <s v="FLOW"/>
    <m/>
    <m/>
    <m/>
    <m/>
    <s v="NPA"/>
    <s v="MH12VX9506"/>
    <s v="HONDA UNICORN 160 BS6"/>
    <d v="2023-09-22T00:00:00"/>
    <n v="36"/>
    <x v="0"/>
    <x v="0"/>
    <m/>
    <m/>
    <m/>
    <m/>
    <m/>
    <m/>
    <m/>
    <m/>
    <m/>
    <m/>
    <m/>
    <m/>
    <m/>
    <m/>
    <m/>
    <m/>
    <m/>
    <m/>
    <m/>
    <m/>
    <m/>
    <m/>
    <m/>
    <m/>
    <m/>
    <m/>
    <m/>
    <m/>
    <n v="1"/>
    <m/>
    <m/>
    <m/>
    <m/>
    <m/>
    <m/>
    <m/>
    <m/>
    <m/>
    <m/>
    <m/>
    <m/>
    <m/>
    <m/>
    <m/>
    <m/>
    <m/>
    <m/>
    <m/>
    <m/>
    <m/>
    <m/>
    <m/>
    <m/>
    <m/>
    <m/>
    <m/>
    <m/>
    <m/>
    <m/>
    <m/>
    <m/>
    <m/>
    <m/>
    <m/>
    <m/>
    <m/>
    <m/>
    <m/>
    <m/>
    <m/>
    <m/>
    <m/>
    <m/>
    <m/>
    <m/>
    <m/>
    <m/>
    <m/>
    <m/>
    <m/>
    <m/>
    <m/>
    <m/>
    <m/>
    <m/>
    <m/>
    <m/>
    <m/>
    <m/>
    <m/>
    <m/>
    <m/>
    <m/>
    <m/>
    <n v="1"/>
    <n v="1"/>
    <s v="ZBHT0012"/>
    <s v="A6FEjsLGEm"/>
    <s v="Allocated"/>
    <e v="#N/A"/>
    <e v="#N/A"/>
    <e v="#N/A"/>
    <m/>
    <m/>
    <m/>
    <m/>
    <m/>
    <n v="4734"/>
    <n v="13983"/>
    <x v="0"/>
  </r>
  <r>
    <n v="461510911"/>
    <s v="AKASH DNYANOBA PENTULE"/>
    <s v="ONLINE"/>
    <x v="10"/>
    <n v="5467"/>
    <m/>
    <m/>
    <m/>
    <n v="3491"/>
    <n v="5314.76"/>
    <n v="1975.7600000000002"/>
    <n v="3338.76"/>
    <x v="4"/>
    <x v="2"/>
    <x v="1"/>
    <x v="1"/>
    <n v="30804.04"/>
    <n v="152"/>
    <n v="0"/>
    <n v="2250"/>
    <s v="11.05.26"/>
    <n v="5.4611446110952602E-2"/>
    <n v="6.8203650904100268E-3"/>
    <s v="RB"/>
    <s v="PAID"/>
    <s v="PAID"/>
    <s v="-"/>
    <m/>
    <m/>
    <m/>
    <m/>
    <s v="-"/>
    <s v="-"/>
    <s v="THERGAON"/>
    <s v="-"/>
    <s v="-"/>
    <s v="-"/>
    <n v="7716.76"/>
    <n v="30804.04"/>
    <n v="57"/>
    <n v="6"/>
    <s v="STABLE"/>
    <m/>
    <m/>
    <m/>
    <m/>
    <s v="REGULAR"/>
    <s v="MH44AC7527"/>
    <s v="SPLENDOR PLUS DRS CAST FI BLACK"/>
    <d v="2024-01-15T00:00:00"/>
    <n v="36"/>
    <x v="0"/>
    <x v="0"/>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m/>
    <m/>
    <n v="1975.7600000000002"/>
    <n v="8805.76"/>
    <x v="0"/>
  </r>
  <r>
    <n v="463646816"/>
    <s v="DOULATRAO BAPURAO KOLEKAR"/>
    <m/>
    <x v="0"/>
    <m/>
    <m/>
    <m/>
    <m/>
    <n v="4722"/>
    <n v="18211"/>
    <n v="4965"/>
    <n v="22933"/>
    <x v="2"/>
    <x v="0"/>
    <x v="0"/>
    <x v="6"/>
    <n v="30797"/>
    <n v="920"/>
    <n v="0"/>
    <n v="3831.06"/>
    <s v="13.05.26"/>
    <n v="0.16042917526214104"/>
    <n v="1.0111237633182687E-2"/>
    <s v="FLOW"/>
    <s v="-"/>
    <s v="PAID"/>
    <s v="-"/>
    <m/>
    <m/>
    <m/>
    <m/>
    <s v="REPO"/>
    <s v="-"/>
    <s v="RANJAN GAON"/>
    <s v="-"/>
    <s v="-"/>
    <s v="-"/>
    <n v="22962.06"/>
    <n v="30797"/>
    <n v="116"/>
    <n v="126"/>
    <s v="FLOW"/>
    <m/>
    <m/>
    <m/>
    <m/>
    <s v="NPA"/>
    <s v="MH12XB6413"/>
    <s v="PLEASURE PLUS XTEC DRUM CAST"/>
    <d v="2024-08-03T00:00:00"/>
    <n v="24"/>
    <x v="0"/>
    <x v="0"/>
    <m/>
    <m/>
    <m/>
    <m/>
    <m/>
    <m/>
    <m/>
    <m/>
    <m/>
    <m/>
    <n v="1"/>
    <m/>
    <m/>
    <m/>
    <m/>
    <m/>
    <m/>
    <m/>
    <m/>
    <m/>
    <m/>
    <m/>
    <m/>
    <m/>
    <m/>
    <m/>
    <m/>
    <m/>
    <m/>
    <m/>
    <m/>
    <m/>
    <m/>
    <m/>
    <m/>
    <m/>
    <m/>
    <m/>
    <m/>
    <m/>
    <m/>
    <m/>
    <m/>
    <m/>
    <m/>
    <m/>
    <m/>
    <m/>
    <m/>
    <m/>
    <m/>
    <m/>
    <m/>
    <m/>
    <m/>
    <m/>
    <m/>
    <m/>
    <m/>
    <m/>
    <m/>
    <m/>
    <m/>
    <m/>
    <m/>
    <m/>
    <m/>
    <m/>
    <m/>
    <m/>
    <m/>
    <m/>
    <m/>
    <m/>
    <m/>
    <m/>
    <m/>
    <m/>
    <m/>
    <m/>
    <m/>
    <m/>
    <m/>
    <m/>
    <m/>
    <m/>
    <m/>
    <m/>
    <m/>
    <m/>
    <m/>
    <m/>
    <m/>
    <m/>
    <n v="1"/>
    <n v="1"/>
    <s v="ZBHT0024"/>
    <s v="B2AZ5XtnFsc"/>
    <s v="Allocated"/>
    <s v="Left Message (LMCB)"/>
    <s v="Meet son"/>
    <d v="2026-06-04T00:00:00"/>
    <m/>
    <m/>
    <m/>
    <m/>
    <m/>
    <n v="4965"/>
    <n v="22933"/>
    <x v="0"/>
  </r>
  <r>
    <n v="464911621"/>
    <s v="GANESH DNYANESHWAR KOTWAL"/>
    <m/>
    <x v="0"/>
    <m/>
    <m/>
    <m/>
    <m/>
    <n v="3864"/>
    <n v="5610"/>
    <n v="1999"/>
    <n v="9474"/>
    <x v="4"/>
    <x v="0"/>
    <x v="0"/>
    <x v="13"/>
    <n v="30727"/>
    <n v="253"/>
    <n v="0"/>
    <n v="4500"/>
    <s v="31.05.26"/>
    <n v="7.2464984887228953E-2"/>
    <n v="6.803307557483658E-3"/>
    <s v="FLOW"/>
    <s v="-"/>
    <s v="PTP"/>
    <s v="-"/>
    <m/>
    <m/>
    <m/>
    <m/>
    <s v="-"/>
    <s v="-"/>
    <s v="DEHU"/>
    <s v="-"/>
    <s v="-"/>
    <s v="-"/>
    <n v="10363"/>
    <n v="30727"/>
    <n v="57"/>
    <n v="67"/>
    <s v="FLOW"/>
    <m/>
    <m/>
    <m/>
    <m/>
    <s v="NPA"/>
    <s v="MH14MB4248"/>
    <s v="BULLET BATTALION 350 BLACK"/>
    <d v="2024-12-10T00:00:00"/>
    <n v="24"/>
    <x v="0"/>
    <x v="0"/>
    <m/>
    <m/>
    <m/>
    <m/>
    <m/>
    <m/>
    <m/>
    <m/>
    <m/>
    <m/>
    <m/>
    <m/>
    <m/>
    <m/>
    <m/>
    <m/>
    <m/>
    <m/>
    <m/>
    <m/>
    <m/>
    <m/>
    <m/>
    <m/>
    <m/>
    <m/>
    <m/>
    <m/>
    <m/>
    <m/>
    <m/>
    <m/>
    <m/>
    <m/>
    <m/>
    <m/>
    <m/>
    <m/>
    <m/>
    <m/>
    <m/>
    <m/>
    <m/>
    <m/>
    <m/>
    <m/>
    <m/>
    <m/>
    <m/>
    <m/>
    <m/>
    <m/>
    <m/>
    <m/>
    <m/>
    <m/>
    <m/>
    <m/>
    <m/>
    <m/>
    <m/>
    <m/>
    <m/>
    <m/>
    <m/>
    <m/>
    <m/>
    <m/>
    <m/>
    <m/>
    <m/>
    <m/>
    <m/>
    <m/>
    <m/>
    <m/>
    <m/>
    <m/>
    <m/>
    <m/>
    <m/>
    <m/>
    <m/>
    <m/>
    <m/>
    <m/>
    <m/>
    <m/>
    <m/>
    <m/>
    <m/>
    <m/>
    <m/>
    <m/>
    <n v="0"/>
    <s v=""/>
    <s v="DUWT0027"/>
    <e v="#N/A"/>
    <e v="#N/A"/>
    <e v="#N/A"/>
    <e v="#N/A"/>
    <e v="#N/A"/>
    <m/>
    <m/>
    <m/>
    <m/>
    <m/>
    <n v="1999"/>
    <n v="9474"/>
    <x v="0"/>
  </r>
  <r>
    <n v="461431253"/>
    <s v="SANTOSH SOMNATHAPPA LANDE"/>
    <m/>
    <x v="0"/>
    <m/>
    <m/>
    <m/>
    <m/>
    <n v="3645"/>
    <n v="3245"/>
    <n v="3351"/>
    <n v="6890"/>
    <x v="0"/>
    <x v="0"/>
    <x v="0"/>
    <x v="0"/>
    <n v="30264.2"/>
    <n v="106"/>
    <n v="0"/>
    <n v="1800"/>
    <s v="-"/>
    <n v="2.5640412819101635E-2"/>
    <n v="1.6972504790678494E-3"/>
    <s v="FLOW"/>
    <s v="-"/>
    <s v="-"/>
    <s v="-"/>
    <m/>
    <m/>
    <m/>
    <m/>
    <s v="-"/>
    <s v="-"/>
    <s v="BIBVEWADI"/>
    <s v="-"/>
    <s v="-"/>
    <s v="-"/>
    <n v="5151"/>
    <n v="30264.2"/>
    <n v="27"/>
    <n v="37"/>
    <s v="FLOW"/>
    <m/>
    <m/>
    <m/>
    <m/>
    <s v="REGULAR"/>
    <s v="MH12WL1051"/>
    <s v="HONDA ACTIVA 6G DLX LTD ED"/>
    <d v="2024-01-08T00:00:00"/>
    <n v="36"/>
    <x v="0"/>
    <x v="0"/>
    <m/>
    <m/>
    <m/>
    <m/>
    <m/>
    <m/>
    <m/>
    <m/>
    <m/>
    <m/>
    <m/>
    <m/>
    <m/>
    <m/>
    <m/>
    <m/>
    <m/>
    <m/>
    <m/>
    <m/>
    <m/>
    <m/>
    <m/>
    <m/>
    <m/>
    <m/>
    <m/>
    <m/>
    <n v="1"/>
    <m/>
    <m/>
    <m/>
    <m/>
    <m/>
    <m/>
    <m/>
    <m/>
    <m/>
    <m/>
    <m/>
    <m/>
    <m/>
    <m/>
    <m/>
    <m/>
    <m/>
    <m/>
    <m/>
    <m/>
    <m/>
    <m/>
    <m/>
    <m/>
    <m/>
    <m/>
    <m/>
    <m/>
    <m/>
    <m/>
    <m/>
    <m/>
    <m/>
    <m/>
    <m/>
    <m/>
    <m/>
    <m/>
    <m/>
    <m/>
    <m/>
    <m/>
    <m/>
    <m/>
    <m/>
    <m/>
    <m/>
    <m/>
    <m/>
    <m/>
    <m/>
    <m/>
    <m/>
    <m/>
    <m/>
    <m/>
    <m/>
    <m/>
    <m/>
    <m/>
    <m/>
    <m/>
    <m/>
    <m/>
    <m/>
    <n v="1"/>
    <n v="1"/>
    <s v="DUWT0031"/>
    <s v="G6Q-9XkjHDm"/>
    <s v="Allocated"/>
    <e v="#N/A"/>
    <e v="#N/A"/>
    <e v="#N/A"/>
    <m/>
    <m/>
    <m/>
    <m/>
    <m/>
    <n v="3351"/>
    <n v="6890"/>
    <x v="0"/>
  </r>
  <r>
    <n v="462495534"/>
    <s v="RAMESH DATTATRAY RAJURKAR"/>
    <m/>
    <x v="0"/>
    <m/>
    <m/>
    <m/>
    <m/>
    <n v="7859"/>
    <n v="31436"/>
    <n v="-5736"/>
    <n v="39295"/>
    <x v="3"/>
    <x v="0"/>
    <x v="0"/>
    <x v="4"/>
    <n v="30229"/>
    <n v="2123"/>
    <n v="0"/>
    <n v="5849"/>
    <s v="FLOW"/>
    <n v="0.38658976392050542"/>
    <n v="1.2698346340425347E-2"/>
    <s v="FLOW"/>
    <s v="-"/>
    <s v="NC"/>
    <s v="-"/>
    <m/>
    <m/>
    <m/>
    <m/>
    <s v="REPO"/>
    <s v="-"/>
    <s v="BHOSARI"/>
    <s v="-"/>
    <s v="-"/>
    <s v="-"/>
    <n v="39408"/>
    <n v="30229"/>
    <n v="178"/>
    <n v="188"/>
    <s v="FLOW"/>
    <m/>
    <m/>
    <m/>
    <m/>
    <s v="NPA"/>
    <s v="MH14LN9626"/>
    <s v="PIAGGIO VESPA SXL 149 ABS RACING 60"/>
    <d v="2024-04-08T00:00:00"/>
    <n v="24"/>
    <x v="0"/>
    <x v="0"/>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m/>
    <m/>
    <n v="-5736"/>
    <n v="39295"/>
    <x v="0"/>
  </r>
  <r>
    <n v="462485071"/>
    <s v="GANESH BABURAV KAKDE"/>
    <m/>
    <x v="0"/>
    <m/>
    <m/>
    <m/>
    <m/>
    <n v="4045"/>
    <n v="11859.53"/>
    <n v="4239.5300000000007"/>
    <n v="15904.53"/>
    <x v="1"/>
    <x v="0"/>
    <x v="0"/>
    <x v="11"/>
    <n v="30067"/>
    <n v="470"/>
    <n v="0"/>
    <n v="6300"/>
    <s v="08.05.26"/>
    <n v="0.2819546933214051"/>
    <n v="7.9602763386884354E-3"/>
    <s v="FLOW"/>
    <s v="-"/>
    <s v="NC"/>
    <s v="-"/>
    <m/>
    <m/>
    <m/>
    <m/>
    <s v="REPO"/>
    <s v="-"/>
    <s v="PASHAN"/>
    <s v="-"/>
    <s v="-"/>
    <s v="-"/>
    <n v="18629.53"/>
    <n v="30067"/>
    <n v="88"/>
    <n v="98"/>
    <s v="FLOW"/>
    <m/>
    <m/>
    <m/>
    <m/>
    <s v="NPA"/>
    <s v="MH21CC1705"/>
    <s v="SPLENDOR PLUS I3S BS6 FI DRUM SELF"/>
    <d v="2024-04-07T00:00:00"/>
    <n v="30"/>
    <x v="0"/>
    <x v="0"/>
    <m/>
    <m/>
    <m/>
    <m/>
    <m/>
    <m/>
    <m/>
    <m/>
    <m/>
    <m/>
    <n v="1"/>
    <m/>
    <m/>
    <m/>
    <m/>
    <m/>
    <m/>
    <m/>
    <m/>
    <m/>
    <m/>
    <m/>
    <m/>
    <m/>
    <m/>
    <m/>
    <m/>
    <m/>
    <m/>
    <m/>
    <m/>
    <m/>
    <m/>
    <m/>
    <m/>
    <m/>
    <m/>
    <m/>
    <m/>
    <m/>
    <m/>
    <m/>
    <m/>
    <m/>
    <m/>
    <m/>
    <m/>
    <m/>
    <m/>
    <m/>
    <m/>
    <m/>
    <m/>
    <m/>
    <m/>
    <m/>
    <m/>
    <m/>
    <m/>
    <m/>
    <m/>
    <m/>
    <m/>
    <m/>
    <m/>
    <m/>
    <m/>
    <m/>
    <m/>
    <m/>
    <m/>
    <m/>
    <m/>
    <m/>
    <m/>
    <m/>
    <m/>
    <m/>
    <m/>
    <m/>
    <m/>
    <m/>
    <m/>
    <m/>
    <m/>
    <m/>
    <m/>
    <m/>
    <m/>
    <m/>
    <m/>
    <m/>
    <m/>
    <m/>
    <n v="1"/>
    <n v="1"/>
    <s v="DUWT0023"/>
    <s v="GoLiTMGEEc"/>
    <s v="Allocated"/>
    <s v="Shifted (NC_SFTD)"/>
    <s v="Customer shifted from the given residence address "/>
    <d v="2026-06-04T00:00:00"/>
    <m/>
    <m/>
    <m/>
    <m/>
    <m/>
    <n v="4239.5300000000007"/>
    <n v="15904.53"/>
    <x v="0"/>
  </r>
  <r>
    <n v="460476205"/>
    <s v="MACHHINDRA LAXMAN CHATE"/>
    <m/>
    <x v="0"/>
    <m/>
    <m/>
    <m/>
    <m/>
    <n v="2867"/>
    <n v="15378"/>
    <n v="2096"/>
    <n v="18245"/>
    <x v="3"/>
    <x v="0"/>
    <x v="0"/>
    <x v="6"/>
    <n v="29708"/>
    <n v="1053"/>
    <n v="0"/>
    <n v="4950"/>
    <s v="-"/>
    <n v="6.0401879476820665E-2"/>
    <n v="1.2479489003319865E-2"/>
    <s v="FLOW"/>
    <s v="-"/>
    <s v="-"/>
    <s v="-"/>
    <m/>
    <m/>
    <m/>
    <m/>
    <s v="REPO"/>
    <s v="-"/>
    <s v="SHIRUR"/>
    <s v="-"/>
    <s v="-"/>
    <s v="-"/>
    <n v="21381"/>
    <n v="29708"/>
    <n v="178"/>
    <n v="188"/>
    <s v="FLOW"/>
    <m/>
    <m/>
    <m/>
    <m/>
    <s v="NPA"/>
    <s v="MH12WC8520"/>
    <s v="HONDA SHINE DISC BSVI"/>
    <d v="2023-11-04T00:00:00"/>
    <n v="36"/>
    <x v="0"/>
    <x v="0"/>
    <m/>
    <m/>
    <m/>
    <m/>
    <m/>
    <m/>
    <m/>
    <m/>
    <m/>
    <m/>
    <m/>
    <m/>
    <m/>
    <m/>
    <m/>
    <m/>
    <m/>
    <m/>
    <m/>
    <m/>
    <m/>
    <m/>
    <m/>
    <m/>
    <m/>
    <m/>
    <m/>
    <m/>
    <m/>
    <m/>
    <m/>
    <m/>
    <m/>
    <m/>
    <m/>
    <m/>
    <m/>
    <m/>
    <m/>
    <m/>
    <m/>
    <m/>
    <m/>
    <m/>
    <m/>
    <m/>
    <m/>
    <m/>
    <m/>
    <m/>
    <m/>
    <m/>
    <m/>
    <m/>
    <m/>
    <m/>
    <m/>
    <m/>
    <m/>
    <m/>
    <m/>
    <m/>
    <m/>
    <m/>
    <m/>
    <m/>
    <m/>
    <m/>
    <m/>
    <m/>
    <m/>
    <m/>
    <m/>
    <m/>
    <m/>
    <m/>
    <m/>
    <m/>
    <m/>
    <m/>
    <m/>
    <m/>
    <m/>
    <m/>
    <m/>
    <m/>
    <m/>
    <m/>
    <m/>
    <m/>
    <m/>
    <m/>
    <m/>
    <m/>
    <n v="0"/>
    <s v=""/>
    <s v="ZBHT0024"/>
    <s v="A6TxQwpDI7"/>
    <s v="Allocated"/>
    <e v="#N/A"/>
    <e v="#N/A"/>
    <e v="#N/A"/>
    <m/>
    <m/>
    <m/>
    <m/>
    <m/>
    <n v="2096"/>
    <n v="18245"/>
    <x v="0"/>
  </r>
  <r>
    <n v="462115167"/>
    <s v="SANKET TULASHIRAM SONAWANE"/>
    <m/>
    <x v="0"/>
    <m/>
    <m/>
    <m/>
    <m/>
    <n v="2974"/>
    <n v="2940.35"/>
    <n v="3064.35"/>
    <n v="5914.35"/>
    <x v="0"/>
    <x v="0"/>
    <x v="0"/>
    <x v="14"/>
    <n v="29669"/>
    <n v="124"/>
    <n v="0"/>
    <n v="4500"/>
    <s v="-"/>
    <n v="0.12152094134022906"/>
    <n v="1.6638709915829271E-3"/>
    <s v="FLOW"/>
    <s v="-"/>
    <s v="-"/>
    <s v="-"/>
    <m/>
    <m/>
    <m/>
    <m/>
    <m/>
    <m/>
    <s v="CHARHOLI"/>
    <m/>
    <m/>
    <m/>
    <n v="7564.35"/>
    <n v="29669"/>
    <n v="27"/>
    <n v="37"/>
    <s v="FLOW"/>
    <m/>
    <m/>
    <m/>
    <m/>
    <s v="-"/>
    <s v="MH14LK6484"/>
    <s v="HF DELUXE DRS C I3S FI"/>
    <d v="2024-03-04T00:00:00"/>
    <n v="36"/>
    <x v="1"/>
    <x v="0"/>
    <m/>
    <m/>
    <m/>
    <m/>
    <m/>
    <m/>
    <m/>
    <m/>
    <m/>
    <m/>
    <m/>
    <m/>
    <m/>
    <m/>
    <m/>
    <m/>
    <m/>
    <m/>
    <m/>
    <m/>
    <m/>
    <m/>
    <m/>
    <m/>
    <m/>
    <m/>
    <m/>
    <m/>
    <m/>
    <m/>
    <m/>
    <m/>
    <m/>
    <m/>
    <m/>
    <m/>
    <m/>
    <m/>
    <m/>
    <m/>
    <m/>
    <m/>
    <m/>
    <m/>
    <m/>
    <m/>
    <m/>
    <m/>
    <m/>
    <m/>
    <m/>
    <m/>
    <m/>
    <m/>
    <m/>
    <m/>
    <m/>
    <m/>
    <m/>
    <m/>
    <m/>
    <m/>
    <m/>
    <m/>
    <m/>
    <m/>
    <m/>
    <m/>
    <m/>
    <m/>
    <m/>
    <m/>
    <m/>
    <m/>
    <m/>
    <m/>
    <m/>
    <m/>
    <m/>
    <m/>
    <m/>
    <m/>
    <m/>
    <m/>
    <m/>
    <m/>
    <m/>
    <m/>
    <m/>
    <m/>
    <m/>
    <m/>
    <m/>
    <m/>
    <n v="0"/>
    <s v=""/>
    <s v="ZBHT0009"/>
    <s v="BPkHeKIRep7"/>
    <s v="Allocated"/>
    <m/>
    <m/>
    <m/>
    <m/>
    <m/>
    <m/>
    <m/>
    <m/>
    <n v="3064.35"/>
    <n v="5914.35"/>
    <x v="2"/>
  </r>
  <r>
    <n v="464069443"/>
    <s v="SIMON VILAS JADHAV"/>
    <m/>
    <x v="0"/>
    <m/>
    <m/>
    <m/>
    <m/>
    <n v="4557"/>
    <n v="13671"/>
    <n v="4883"/>
    <n v="18228"/>
    <x v="1"/>
    <x v="0"/>
    <x v="0"/>
    <x v="5"/>
    <n v="29586"/>
    <n v="326"/>
    <n v="0"/>
    <n v="1800"/>
    <s v="FLOW"/>
    <n v="5.6318575446513544E-2"/>
    <n v="7.8329309793606292E-3"/>
    <s v="FLOW"/>
    <s v="-"/>
    <s v="NC"/>
    <s v="-"/>
    <m/>
    <m/>
    <m/>
    <m/>
    <s v="REPO"/>
    <s v="-"/>
    <s v="KHARADI"/>
    <s v="-"/>
    <s v="-"/>
    <s v="-"/>
    <n v="15797"/>
    <n v="29586"/>
    <n v="88"/>
    <n v="98"/>
    <s v="FLOW"/>
    <m/>
    <m/>
    <m/>
    <m/>
    <s v="REGULAR"/>
    <s v="MH12XF0668"/>
    <s v="HONDA ACTIVA 6G DLX BS VI"/>
    <d v="2024-09-20T00:00:00"/>
    <n v="24"/>
    <x v="0"/>
    <x v="0"/>
    <m/>
    <m/>
    <m/>
    <m/>
    <m/>
    <m/>
    <m/>
    <n v="1"/>
    <m/>
    <m/>
    <m/>
    <m/>
    <m/>
    <m/>
    <m/>
    <m/>
    <m/>
    <m/>
    <m/>
    <m/>
    <m/>
    <m/>
    <m/>
    <m/>
    <m/>
    <m/>
    <m/>
    <m/>
    <m/>
    <m/>
    <m/>
    <m/>
    <m/>
    <m/>
    <m/>
    <m/>
    <m/>
    <m/>
    <m/>
    <m/>
    <m/>
    <m/>
    <m/>
    <m/>
    <m/>
    <m/>
    <m/>
    <m/>
    <m/>
    <m/>
    <m/>
    <m/>
    <m/>
    <m/>
    <m/>
    <m/>
    <m/>
    <m/>
    <m/>
    <m/>
    <m/>
    <m/>
    <m/>
    <m/>
    <m/>
    <m/>
    <m/>
    <m/>
    <m/>
    <m/>
    <m/>
    <m/>
    <m/>
    <m/>
    <m/>
    <m/>
    <m/>
    <m/>
    <m/>
    <m/>
    <m/>
    <m/>
    <m/>
    <m/>
    <m/>
    <m/>
    <m/>
    <m/>
    <m/>
    <m/>
    <m/>
    <m/>
    <m/>
    <m/>
    <n v="1"/>
    <n v="1"/>
    <s v="ZBHT0012"/>
    <e v="#N/A"/>
    <e v="#N/A"/>
    <s v="No Such Person (NC_NSP)"/>
    <s v="Nc"/>
    <d v="2026-06-03T00:00:00"/>
    <m/>
    <m/>
    <m/>
    <m/>
    <m/>
    <n v="4883"/>
    <n v="18228"/>
    <x v="1"/>
  </r>
  <r>
    <n v="461935037"/>
    <s v="RAHUL ANIL CHAVAN"/>
    <m/>
    <x v="0"/>
    <m/>
    <m/>
    <m/>
    <m/>
    <n v="3271"/>
    <n v="3241"/>
    <n v="3308"/>
    <n v="6512"/>
    <x v="0"/>
    <x v="0"/>
    <x v="0"/>
    <x v="16"/>
    <n v="29572.639999999999"/>
    <n v="67"/>
    <n v="0"/>
    <n v="0"/>
    <s v="-"/>
    <n v="0.11410162024112454"/>
    <n v="1.6584670140727673E-3"/>
    <s v="FLOW"/>
    <s v="-"/>
    <s v="-"/>
    <s v="-"/>
    <m/>
    <m/>
    <m/>
    <m/>
    <m/>
    <m/>
    <s v="WAGHOLI"/>
    <m/>
    <m/>
    <m/>
    <n v="3308"/>
    <n v="29572.639999999999"/>
    <n v="27"/>
    <n v="37"/>
    <s v="FLOW"/>
    <m/>
    <m/>
    <m/>
    <m/>
    <s v="-"/>
    <s v="MH21CB7894"/>
    <s v="HONDA SHINE SP DISC BSVI"/>
    <d v="2024-02-16T00:00:00"/>
    <n v="36"/>
    <x v="1"/>
    <x v="0"/>
    <m/>
    <m/>
    <m/>
    <m/>
    <m/>
    <m/>
    <m/>
    <m/>
    <m/>
    <m/>
    <m/>
    <m/>
    <m/>
    <m/>
    <m/>
    <m/>
    <m/>
    <m/>
    <m/>
    <m/>
    <m/>
    <m/>
    <m/>
    <m/>
    <m/>
    <m/>
    <m/>
    <m/>
    <m/>
    <m/>
    <m/>
    <m/>
    <m/>
    <m/>
    <m/>
    <m/>
    <m/>
    <m/>
    <m/>
    <m/>
    <m/>
    <m/>
    <m/>
    <m/>
    <m/>
    <m/>
    <m/>
    <m/>
    <m/>
    <m/>
    <m/>
    <m/>
    <m/>
    <m/>
    <m/>
    <m/>
    <m/>
    <m/>
    <m/>
    <m/>
    <m/>
    <m/>
    <m/>
    <m/>
    <m/>
    <m/>
    <m/>
    <m/>
    <m/>
    <m/>
    <m/>
    <m/>
    <m/>
    <m/>
    <m/>
    <m/>
    <m/>
    <m/>
    <m/>
    <m/>
    <m/>
    <m/>
    <m/>
    <m/>
    <m/>
    <m/>
    <m/>
    <m/>
    <m/>
    <m/>
    <m/>
    <m/>
    <m/>
    <m/>
    <n v="0"/>
    <s v=""/>
    <s v="DUWT0021"/>
    <s v="B2A1B2PDzzc"/>
    <s v="Allocated"/>
    <m/>
    <m/>
    <m/>
    <m/>
    <m/>
    <m/>
    <m/>
    <m/>
    <n v="3308"/>
    <n v="6512"/>
    <x v="2"/>
  </r>
  <r>
    <n v="460644820"/>
    <s v="MANISHA KISHOR DORKE"/>
    <m/>
    <x v="0"/>
    <m/>
    <m/>
    <m/>
    <m/>
    <n v="3554"/>
    <n v="10662"/>
    <n v="3797"/>
    <n v="14216"/>
    <x v="1"/>
    <x v="0"/>
    <x v="0"/>
    <x v="11"/>
    <n v="29237.7"/>
    <n v="243"/>
    <n v="0"/>
    <n v="3143"/>
    <s v="FLOW"/>
    <n v="0.27417789393432157"/>
    <n v="7.7407181131363577E-3"/>
    <s v="FLOW"/>
    <s v="-"/>
    <s v="NC"/>
    <s v="-"/>
    <m/>
    <m/>
    <m/>
    <m/>
    <s v="REPO"/>
    <s v="-"/>
    <s v="RANGE HIILS"/>
    <s v="-"/>
    <s v="-"/>
    <s v="-"/>
    <n v="14048"/>
    <n v="29237.7"/>
    <n v="88"/>
    <n v="98"/>
    <s v="FLOW"/>
    <m/>
    <m/>
    <m/>
    <m/>
    <s v="REGULAR"/>
    <s v="MH12WD4626"/>
    <s v="HONDA ACTIVA 125 DISC BSVI"/>
    <d v="2023-11-13T00:00:00"/>
    <n v="36"/>
    <x v="0"/>
    <x v="0"/>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m/>
    <m/>
    <n v="3797"/>
    <n v="14216"/>
    <x v="1"/>
  </r>
  <r>
    <n v="462615275"/>
    <s v="RAJESH GANGARAM JADHAV"/>
    <m/>
    <x v="0"/>
    <m/>
    <m/>
    <m/>
    <m/>
    <n v="5136"/>
    <n v="5136"/>
    <n v="5147"/>
    <n v="10272"/>
    <x v="0"/>
    <x v="0"/>
    <x v="0"/>
    <x v="2"/>
    <n v="29176"/>
    <n v="11"/>
    <n v="0"/>
    <n v="826"/>
    <s v="-"/>
    <n v="3.3241652182120322E-2"/>
    <n v="1.6362229953966591E-3"/>
    <s v="FLOW"/>
    <s v="-"/>
    <s v="-"/>
    <s v="-"/>
    <m/>
    <m/>
    <m/>
    <m/>
    <m/>
    <m/>
    <s v="BHOR"/>
    <m/>
    <m/>
    <m/>
    <n v="5973"/>
    <n v="29176"/>
    <n v="27"/>
    <n v="37"/>
    <s v="FLOW"/>
    <m/>
    <m/>
    <m/>
    <m/>
    <s v="-"/>
    <s v="MH12WS7624"/>
    <s v="BAJAJ PULSAR 150 TWIN DISC ABS"/>
    <d v="2024-04-18T00:00:00"/>
    <n v="30"/>
    <x v="1"/>
    <x v="0"/>
    <m/>
    <m/>
    <m/>
    <m/>
    <m/>
    <m/>
    <m/>
    <m/>
    <m/>
    <m/>
    <m/>
    <m/>
    <m/>
    <m/>
    <m/>
    <m/>
    <m/>
    <m/>
    <m/>
    <m/>
    <m/>
    <m/>
    <m/>
    <m/>
    <m/>
    <m/>
    <m/>
    <m/>
    <m/>
    <m/>
    <m/>
    <n v="1"/>
    <m/>
    <m/>
    <m/>
    <m/>
    <m/>
    <m/>
    <m/>
    <m/>
    <m/>
    <m/>
    <m/>
    <m/>
    <m/>
    <m/>
    <m/>
    <m/>
    <m/>
    <m/>
    <m/>
    <m/>
    <m/>
    <m/>
    <m/>
    <m/>
    <m/>
    <m/>
    <m/>
    <m/>
    <m/>
    <m/>
    <m/>
    <m/>
    <m/>
    <m/>
    <m/>
    <m/>
    <m/>
    <m/>
    <m/>
    <m/>
    <m/>
    <m/>
    <m/>
    <m/>
    <m/>
    <m/>
    <m/>
    <m/>
    <m/>
    <m/>
    <m/>
    <m/>
    <m/>
    <m/>
    <m/>
    <m/>
    <m/>
    <m/>
    <m/>
    <m/>
    <m/>
    <m/>
    <n v="1"/>
    <n v="1"/>
    <s v="DUWT0011"/>
    <s v="Bote4d0st9"/>
    <s v="Allocated"/>
    <m/>
    <m/>
    <m/>
    <m/>
    <m/>
    <m/>
    <m/>
    <m/>
    <n v="5147"/>
    <n v="10272"/>
    <x v="2"/>
  </r>
  <r>
    <n v="465044729"/>
    <s v="MANISH RAHUL KAPURE"/>
    <m/>
    <x v="0"/>
    <m/>
    <m/>
    <m/>
    <m/>
    <n v="3441"/>
    <n v="3441"/>
    <n v="3441"/>
    <n v="6882"/>
    <x v="0"/>
    <x v="0"/>
    <x v="0"/>
    <x v="5"/>
    <n v="28625"/>
    <n v="0"/>
    <n v="0"/>
    <n v="450"/>
    <s v="-"/>
    <n v="1.6569115432781476E-2"/>
    <n v="1.6053222937767125E-3"/>
    <s v="FLOW"/>
    <s v="-"/>
    <s v="-"/>
    <s v="-"/>
    <m/>
    <m/>
    <m/>
    <m/>
    <m/>
    <m/>
    <s v="SHANTI NAGAR"/>
    <m/>
    <m/>
    <m/>
    <n v="3891"/>
    <n v="28625"/>
    <n v="26"/>
    <n v="36"/>
    <s v="FLOW"/>
    <m/>
    <m/>
    <m/>
    <m/>
    <s v="-"/>
    <s v="MH12WL8330"/>
    <s v="HUNTER 350 DAPPER ASH"/>
    <d v="2024-12-26T00:00:00"/>
    <n v="24"/>
    <x v="1"/>
    <x v="0"/>
    <m/>
    <m/>
    <m/>
    <m/>
    <m/>
    <m/>
    <m/>
    <m/>
    <m/>
    <m/>
    <m/>
    <m/>
    <m/>
    <m/>
    <m/>
    <m/>
    <m/>
    <m/>
    <m/>
    <m/>
    <m/>
    <m/>
    <m/>
    <m/>
    <m/>
    <m/>
    <m/>
    <m/>
    <m/>
    <m/>
    <m/>
    <m/>
    <m/>
    <m/>
    <n v="2"/>
    <m/>
    <m/>
    <m/>
    <m/>
    <m/>
    <m/>
    <m/>
    <m/>
    <m/>
    <m/>
    <m/>
    <m/>
    <m/>
    <m/>
    <m/>
    <m/>
    <m/>
    <m/>
    <m/>
    <m/>
    <m/>
    <m/>
    <m/>
    <m/>
    <m/>
    <m/>
    <m/>
    <m/>
    <m/>
    <m/>
    <m/>
    <m/>
    <m/>
    <m/>
    <m/>
    <m/>
    <m/>
    <m/>
    <m/>
    <m/>
    <m/>
    <m/>
    <m/>
    <m/>
    <m/>
    <m/>
    <m/>
    <m/>
    <m/>
    <m/>
    <m/>
    <m/>
    <m/>
    <m/>
    <m/>
    <m/>
    <m/>
    <m/>
    <m/>
    <n v="2"/>
    <n v="1"/>
    <s v="ZBHT0012"/>
    <s v="BPqyyQ8DG1"/>
    <s v="Allocated"/>
    <m/>
    <m/>
    <m/>
    <m/>
    <m/>
    <m/>
    <m/>
    <m/>
    <n v="3441"/>
    <n v="6882"/>
    <x v="2"/>
  </r>
  <r>
    <n v="461750939"/>
    <s v="NAMDEV YALAPPA REDEKAR"/>
    <m/>
    <x v="0"/>
    <m/>
    <m/>
    <m/>
    <m/>
    <n v="3101"/>
    <n v="3067"/>
    <n v="3121"/>
    <n v="6168"/>
    <x v="0"/>
    <x v="0"/>
    <x v="0"/>
    <x v="3"/>
    <n v="28376"/>
    <n v="54"/>
    <n v="0"/>
    <n v="4032"/>
    <s v="-"/>
    <n v="3.9439608419283401E-2"/>
    <n v="1.5913580928631616E-3"/>
    <s v="FLOW"/>
    <s v="-"/>
    <s v="-"/>
    <s v="-"/>
    <m/>
    <m/>
    <m/>
    <m/>
    <m/>
    <m/>
    <s v="CHAKAN"/>
    <m/>
    <m/>
    <m/>
    <n v="7153"/>
    <n v="28376"/>
    <n v="27"/>
    <n v="37"/>
    <s v="FLOW"/>
    <m/>
    <m/>
    <m/>
    <m/>
    <s v="-"/>
    <s v="MH09GQ5807"/>
    <s v="SPLENDOR PLUS BS6 I3S DRS CAST FI"/>
    <d v="2024-02-01T00:00:00"/>
    <n v="36"/>
    <x v="1"/>
    <x v="0"/>
    <m/>
    <m/>
    <m/>
    <m/>
    <m/>
    <m/>
    <m/>
    <m/>
    <m/>
    <m/>
    <m/>
    <m/>
    <m/>
    <m/>
    <m/>
    <m/>
    <m/>
    <m/>
    <m/>
    <m/>
    <m/>
    <m/>
    <m/>
    <m/>
    <m/>
    <m/>
    <m/>
    <m/>
    <m/>
    <m/>
    <m/>
    <m/>
    <m/>
    <m/>
    <n v="1"/>
    <m/>
    <m/>
    <m/>
    <m/>
    <m/>
    <m/>
    <m/>
    <m/>
    <m/>
    <m/>
    <m/>
    <m/>
    <m/>
    <m/>
    <m/>
    <m/>
    <m/>
    <m/>
    <m/>
    <m/>
    <m/>
    <m/>
    <m/>
    <m/>
    <m/>
    <m/>
    <m/>
    <m/>
    <m/>
    <m/>
    <m/>
    <m/>
    <m/>
    <m/>
    <m/>
    <m/>
    <m/>
    <m/>
    <m/>
    <m/>
    <m/>
    <m/>
    <m/>
    <m/>
    <m/>
    <m/>
    <m/>
    <m/>
    <m/>
    <m/>
    <m/>
    <m/>
    <m/>
    <m/>
    <m/>
    <m/>
    <m/>
    <m/>
    <m/>
    <n v="1"/>
    <n v="1"/>
    <s v="DUWT0017"/>
    <s v="k2PG9AbPVfEm"/>
    <s v="Allocated"/>
    <m/>
    <m/>
    <m/>
    <m/>
    <m/>
    <m/>
    <m/>
    <m/>
    <n v="3121"/>
    <n v="6168"/>
    <x v="2"/>
  </r>
  <r>
    <n v="461017884"/>
    <s v="ATUL ARUN KAMBLE"/>
    <m/>
    <x v="0"/>
    <m/>
    <m/>
    <m/>
    <m/>
    <n v="3434"/>
    <n v="6868"/>
    <n v="3506"/>
    <n v="10302"/>
    <x v="4"/>
    <x v="0"/>
    <x v="0"/>
    <x v="6"/>
    <n v="28366"/>
    <n v="72"/>
    <n v="0"/>
    <n v="0"/>
    <s v="FLOW"/>
    <n v="3.1728227940886887E-2"/>
    <n v="6.2805552828320834E-3"/>
    <s v="FLOW"/>
    <s v="-"/>
    <s v="PTP"/>
    <s v="-"/>
    <m/>
    <m/>
    <m/>
    <m/>
    <s v="-"/>
    <s v="-"/>
    <s v="ALEGAON PAGA"/>
    <s v="-"/>
    <s v="-"/>
    <s v="-"/>
    <n v="6940"/>
    <n v="28366"/>
    <n v="57"/>
    <n v="67"/>
    <s v="FLOW"/>
    <m/>
    <m/>
    <m/>
    <m/>
    <s v="REGULAR"/>
    <s v="MH12WM8082"/>
    <s v="SPLENDORPLUS I3S DRS C FI BLACKACNT"/>
    <d v="2023-12-02T00:00:00"/>
    <n v="36"/>
    <x v="0"/>
    <x v="0"/>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m/>
    <m/>
    <n v="3506"/>
    <n v="10302"/>
    <x v="0"/>
  </r>
  <r>
    <n v="460087897"/>
    <s v="DATTATRAY GANPATRAV BALINAWAR"/>
    <m/>
    <x v="0"/>
    <m/>
    <m/>
    <m/>
    <m/>
    <n v="4950"/>
    <n v="4946"/>
    <n v="5014"/>
    <n v="9896"/>
    <x v="0"/>
    <x v="0"/>
    <x v="0"/>
    <x v="6"/>
    <n v="28365.69"/>
    <n v="68"/>
    <n v="0"/>
    <n v="4500"/>
    <s v="-"/>
    <n v="1.7660509754026801E-2"/>
    <n v="1.5907798964317609E-3"/>
    <s v="FLOW"/>
    <s v="-"/>
    <s v="-"/>
    <s v="-"/>
    <m/>
    <m/>
    <m/>
    <m/>
    <m/>
    <m/>
    <s v="ALEGAON PAGA"/>
    <m/>
    <m/>
    <m/>
    <n v="9514"/>
    <n v="28365.69"/>
    <n v="27"/>
    <n v="37"/>
    <s v="FLOW"/>
    <m/>
    <m/>
    <m/>
    <m/>
    <s v="-"/>
    <s v="MH12VY4771"/>
    <s v="HONDA UNICORN 160 BSVI"/>
    <d v="2023-10-11T00:00:00"/>
    <n v="36"/>
    <x v="1"/>
    <x v="0"/>
    <m/>
    <m/>
    <m/>
    <m/>
    <m/>
    <m/>
    <m/>
    <m/>
    <m/>
    <m/>
    <m/>
    <m/>
    <m/>
    <m/>
    <m/>
    <m/>
    <m/>
    <m/>
    <m/>
    <m/>
    <m/>
    <m/>
    <m/>
    <m/>
    <m/>
    <m/>
    <m/>
    <m/>
    <m/>
    <m/>
    <m/>
    <m/>
    <m/>
    <m/>
    <m/>
    <m/>
    <m/>
    <m/>
    <m/>
    <m/>
    <m/>
    <m/>
    <m/>
    <m/>
    <m/>
    <m/>
    <m/>
    <m/>
    <m/>
    <m/>
    <m/>
    <m/>
    <m/>
    <m/>
    <m/>
    <m/>
    <m/>
    <m/>
    <m/>
    <m/>
    <m/>
    <m/>
    <m/>
    <m/>
    <m/>
    <m/>
    <m/>
    <m/>
    <m/>
    <m/>
    <m/>
    <m/>
    <m/>
    <m/>
    <m/>
    <m/>
    <m/>
    <m/>
    <m/>
    <m/>
    <m/>
    <m/>
    <m/>
    <m/>
    <m/>
    <m/>
    <m/>
    <m/>
    <m/>
    <m/>
    <m/>
    <m/>
    <m/>
    <m/>
    <n v="0"/>
    <s v=""/>
    <s v="ZBHT0024"/>
    <s v="BPGCpRATum"/>
    <s v="Allocated"/>
    <m/>
    <m/>
    <m/>
    <m/>
    <m/>
    <m/>
    <m/>
    <m/>
    <n v="5014"/>
    <n v="9896"/>
    <x v="2"/>
  </r>
  <r>
    <n v="461486702"/>
    <s v="AJINKYA SHIVAJI DEOKAR"/>
    <s v="ONLINE"/>
    <x v="7"/>
    <n v="3500"/>
    <m/>
    <m/>
    <m/>
    <n v="3394"/>
    <n v="3273"/>
    <n v="3354"/>
    <n v="3167"/>
    <x v="0"/>
    <x v="1"/>
    <x v="1"/>
    <x v="5"/>
    <n v="28031.64"/>
    <n v="81"/>
    <n v="0"/>
    <n v="2250"/>
    <s v="05.05.26"/>
    <n v="1.6225658652582516E-2"/>
    <n v="1.5720459955676175E-3"/>
    <s v="STABLE"/>
    <s v="PAID"/>
    <s v="PAID"/>
    <s v="-"/>
    <m/>
    <m/>
    <m/>
    <m/>
    <s v="-"/>
    <s v="-"/>
    <s v="YERWADA"/>
    <s v="-"/>
    <s v="-"/>
    <s v="-"/>
    <n v="5604"/>
    <n v="28031.64"/>
    <n v="27"/>
    <n v="6"/>
    <s v="STABLE"/>
    <m/>
    <m/>
    <m/>
    <m/>
    <s v="REGULAR"/>
    <s v="MH12WL2154"/>
    <s v="HONDA ACTIVA 6G DLX BS VI"/>
    <d v="2024-01-12T00:00:00"/>
    <n v="36"/>
    <x v="0"/>
    <x v="0"/>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m/>
    <m/>
    <n v="3354"/>
    <n v="6667"/>
    <x v="0"/>
  </r>
  <r>
    <n v="461264401"/>
    <s v="SAPANA GANGADHAR PAWAR"/>
    <m/>
    <x v="0"/>
    <m/>
    <m/>
    <m/>
    <m/>
    <n v="3109"/>
    <n v="5537"/>
    <n v="2681"/>
    <n v="8646"/>
    <x v="4"/>
    <x v="0"/>
    <x v="0"/>
    <x v="2"/>
    <n v="28004"/>
    <n v="253"/>
    <n v="0"/>
    <n v="5400"/>
    <s v="29.05.26"/>
    <n v="0.12920171435412869"/>
    <n v="6.2004043622798308E-3"/>
    <s v="FLOW"/>
    <s v="-"/>
    <s v="PTP"/>
    <s v="-"/>
    <m/>
    <m/>
    <m/>
    <m/>
    <s v="-"/>
    <s v="-"/>
    <s v="BHOR"/>
    <s v="-"/>
    <s v="-"/>
    <s v="-"/>
    <n v="11190"/>
    <n v="28004"/>
    <n v="57"/>
    <n v="67"/>
    <s v="FLOW"/>
    <m/>
    <m/>
    <m/>
    <m/>
    <s v="REGULAR"/>
    <s v="MH12WH6963"/>
    <s v="BAJAJ PLATINA 110 5 SPEED DISC ABS"/>
    <d v="2023-12-27T00:00:00"/>
    <n v="36"/>
    <x v="0"/>
    <x v="0"/>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m/>
    <m/>
    <n v="2681"/>
    <n v="8646"/>
    <x v="0"/>
  </r>
  <r>
    <n v="464131543"/>
    <s v="GANESH SUDHAKAR KULKARNI"/>
    <m/>
    <x v="0"/>
    <m/>
    <m/>
    <m/>
    <m/>
    <n v="4976"/>
    <n v="4884"/>
    <n v="4979"/>
    <n v="9860"/>
    <x v="0"/>
    <x v="0"/>
    <x v="0"/>
    <x v="5"/>
    <n v="27952"/>
    <n v="95"/>
    <n v="0"/>
    <n v="2250"/>
    <s v="-"/>
    <n v="1.6179560334571453E-2"/>
    <n v="1.5675796945204077E-3"/>
    <s v="FLOW"/>
    <s v="-"/>
    <s v="-"/>
    <s v="-"/>
    <m/>
    <m/>
    <m/>
    <m/>
    <m/>
    <m/>
    <s v="KHARADI"/>
    <m/>
    <m/>
    <m/>
    <n v="7229"/>
    <n v="27952"/>
    <n v="27"/>
    <n v="37"/>
    <s v="FLOW"/>
    <m/>
    <m/>
    <m/>
    <m/>
    <s v="-"/>
    <s v="MH12XF4840"/>
    <s v="HONDA SP 125 BS VI DISC"/>
    <d v="2024-09-27T00:00:00"/>
    <n v="24"/>
    <x v="1"/>
    <x v="0"/>
    <m/>
    <m/>
    <m/>
    <m/>
    <m/>
    <m/>
    <m/>
    <m/>
    <m/>
    <m/>
    <m/>
    <m/>
    <m/>
    <m/>
    <m/>
    <m/>
    <m/>
    <m/>
    <m/>
    <m/>
    <m/>
    <m/>
    <m/>
    <m/>
    <m/>
    <m/>
    <m/>
    <m/>
    <m/>
    <m/>
    <m/>
    <m/>
    <m/>
    <m/>
    <n v="1"/>
    <m/>
    <m/>
    <m/>
    <m/>
    <m/>
    <m/>
    <m/>
    <m/>
    <m/>
    <m/>
    <m/>
    <m/>
    <m/>
    <m/>
    <m/>
    <m/>
    <m/>
    <m/>
    <m/>
    <m/>
    <m/>
    <m/>
    <m/>
    <m/>
    <m/>
    <m/>
    <m/>
    <m/>
    <m/>
    <m/>
    <m/>
    <m/>
    <m/>
    <m/>
    <m/>
    <m/>
    <m/>
    <m/>
    <m/>
    <m/>
    <m/>
    <m/>
    <m/>
    <m/>
    <m/>
    <m/>
    <m/>
    <m/>
    <m/>
    <m/>
    <m/>
    <m/>
    <m/>
    <m/>
    <m/>
    <m/>
    <m/>
    <m/>
    <m/>
    <n v="1"/>
    <n v="1"/>
    <s v="ZBHT0012"/>
    <s v="APKF-xitbz"/>
    <s v="Allocated"/>
    <m/>
    <m/>
    <m/>
    <m/>
    <m/>
    <m/>
    <m/>
    <m/>
    <n v="4979"/>
    <n v="9860"/>
    <x v="2"/>
  </r>
  <r>
    <n v="464634347"/>
    <s v="KAILASH"/>
    <s v="ONLINE"/>
    <x v="6"/>
    <n v="8000"/>
    <m/>
    <m/>
    <m/>
    <n v="7367"/>
    <n v="28203"/>
    <n v="7180"/>
    <n v="27570"/>
    <x v="2"/>
    <x v="1"/>
    <x v="1"/>
    <x v="17"/>
    <n v="27624"/>
    <n v="1078"/>
    <n v="0"/>
    <n v="0"/>
    <s v="-"/>
    <n v="0.26474188911700375"/>
    <n v="9.0694817150709008E-3"/>
    <s v="STABLE"/>
    <s v="PAID"/>
    <s v="-"/>
    <s v="-"/>
    <m/>
    <m/>
    <m/>
    <m/>
    <s v="REPO"/>
    <s v="-"/>
    <s v="PIMPLE GURAV"/>
    <s v="-"/>
    <s v="-"/>
    <s v="-"/>
    <n v="29281"/>
    <n v="27624"/>
    <n v="116"/>
    <n v="98"/>
    <s v="STABLE"/>
    <m/>
    <m/>
    <m/>
    <m/>
    <s v="NPA"/>
    <s v="UP90AE6144"/>
    <s v="APACHE RTR 160 2V RM DISC BT"/>
    <d v="2024-11-11T00:00:00"/>
    <n v="18"/>
    <x v="0"/>
    <x v="0"/>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m/>
    <m/>
    <n v="7180"/>
    <n v="35570"/>
    <x v="0"/>
  </r>
  <r>
    <n v="467306509"/>
    <s v="SALMAN USUF KHAN"/>
    <m/>
    <x v="0"/>
    <m/>
    <m/>
    <m/>
    <m/>
    <n v="1633"/>
    <n v="3266"/>
    <n v="1660"/>
    <n v="4899"/>
    <x v="4"/>
    <x v="0"/>
    <x v="0"/>
    <x v="5"/>
    <n v="27575"/>
    <n v="27"/>
    <n v="0"/>
    <n v="900"/>
    <s v="FLOW"/>
    <n v="0.23003299044305731"/>
    <n v="6.1054188790839285E-3"/>
    <s v="FLOW"/>
    <s v="-"/>
    <s v="OS"/>
    <s v="-"/>
    <m/>
    <m/>
    <m/>
    <m/>
    <s v="-"/>
    <s v="-"/>
    <s v="YERWADA"/>
    <s v="-"/>
    <s v="-"/>
    <s v="-"/>
    <n v="4193"/>
    <n v="27575"/>
    <n v="56"/>
    <n v="66"/>
    <s v="FLOW"/>
    <m/>
    <m/>
    <m/>
    <m/>
    <s v="REGULAR"/>
    <s v="MH12XK8967"/>
    <s v="SUZUKI BURGMAN STREET EX"/>
    <d v="2025-11-19T00:00:00"/>
    <n v="24"/>
    <x v="0"/>
    <x v="0"/>
    <m/>
    <m/>
    <m/>
    <m/>
    <m/>
    <m/>
    <m/>
    <m/>
    <m/>
    <m/>
    <n v="1"/>
    <m/>
    <m/>
    <m/>
    <m/>
    <m/>
    <m/>
    <m/>
    <m/>
    <m/>
    <m/>
    <m/>
    <m/>
    <m/>
    <m/>
    <m/>
    <m/>
    <m/>
    <m/>
    <m/>
    <m/>
    <m/>
    <m/>
    <m/>
    <m/>
    <m/>
    <m/>
    <m/>
    <m/>
    <m/>
    <m/>
    <m/>
    <m/>
    <m/>
    <m/>
    <m/>
    <m/>
    <m/>
    <m/>
    <m/>
    <m/>
    <m/>
    <m/>
    <m/>
    <m/>
    <m/>
    <m/>
    <m/>
    <m/>
    <m/>
    <m/>
    <m/>
    <m/>
    <m/>
    <m/>
    <m/>
    <m/>
    <m/>
    <m/>
    <m/>
    <m/>
    <m/>
    <m/>
    <m/>
    <m/>
    <m/>
    <m/>
    <m/>
    <m/>
    <m/>
    <m/>
    <m/>
    <m/>
    <m/>
    <m/>
    <m/>
    <m/>
    <m/>
    <m/>
    <m/>
    <m/>
    <m/>
    <m/>
    <m/>
    <n v="1"/>
    <n v="1"/>
    <s v="ZBHT0012"/>
    <s v="GoJgzulX41c"/>
    <s v="Allocated"/>
    <s v="Left Message (LMCB)"/>
    <s v="Lm"/>
    <d v="2026-06-04T00:00:00"/>
    <m/>
    <m/>
    <m/>
    <m/>
    <m/>
    <n v="1660"/>
    <n v="4899"/>
    <x v="0"/>
  </r>
  <r>
    <n v="461099946"/>
    <s v="MANGAL DATTATRAY UKALE"/>
    <m/>
    <x v="0"/>
    <m/>
    <m/>
    <m/>
    <m/>
    <n v="3352"/>
    <n v="6186"/>
    <n v="3105"/>
    <n v="9538"/>
    <x v="4"/>
    <x v="0"/>
    <x v="0"/>
    <x v="6"/>
    <n v="27566.59"/>
    <n v="271"/>
    <n v="0"/>
    <n v="0"/>
    <s v="29.05.26"/>
    <n v="3.0834063705597301E-2"/>
    <n v="6.1035568093550764E-3"/>
    <s v="FLOW"/>
    <s v="-"/>
    <s v="PTP"/>
    <s v="-"/>
    <m/>
    <m/>
    <m/>
    <m/>
    <s v="-"/>
    <s v="-"/>
    <s v="RANJAN GAON"/>
    <s v="-"/>
    <s v="-"/>
    <s v="-"/>
    <n v="6457"/>
    <n v="27566.59"/>
    <n v="57"/>
    <n v="67"/>
    <s v="FLOW"/>
    <m/>
    <m/>
    <m/>
    <m/>
    <s v="REGULAR"/>
    <s v="MH12WN3370"/>
    <s v="SPLENDORPLUS I3S DRS C FI BLACKACNT"/>
    <d v="2023-12-12T00:00:00"/>
    <n v="36"/>
    <x v="0"/>
    <x v="0"/>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m/>
    <m/>
    <n v="3105"/>
    <n v="9538"/>
    <x v="0"/>
  </r>
  <r>
    <n v="464476115"/>
    <s v="RAJESHWAR ARUN DIKSHIT"/>
    <m/>
    <x v="0"/>
    <m/>
    <m/>
    <m/>
    <m/>
    <n v="4189"/>
    <n v="4189"/>
    <n v="4207"/>
    <n v="8378"/>
    <x v="0"/>
    <x v="0"/>
    <x v="0"/>
    <x v="3"/>
    <n v="27526"/>
    <n v="18"/>
    <n v="0"/>
    <n v="1350"/>
    <s v="-"/>
    <n v="3.8258199229954708E-2"/>
    <n v="1.5436891339213202E-3"/>
    <s v="FLOW"/>
    <s v="-"/>
    <s v="-"/>
    <s v="-"/>
    <m/>
    <m/>
    <m/>
    <m/>
    <m/>
    <m/>
    <s v="DEHU"/>
    <m/>
    <m/>
    <m/>
    <n v="5557"/>
    <n v="27526"/>
    <n v="27"/>
    <n v="37"/>
    <s v="FLOW"/>
    <m/>
    <m/>
    <m/>
    <m/>
    <s v="-"/>
    <s v="MH14LZ9227"/>
    <s v="HONDA SHINE DISC BSVI"/>
    <d v="2024-10-28T00:00:00"/>
    <n v="24"/>
    <x v="1"/>
    <x v="0"/>
    <m/>
    <m/>
    <m/>
    <m/>
    <m/>
    <m/>
    <m/>
    <m/>
    <m/>
    <m/>
    <m/>
    <m/>
    <m/>
    <m/>
    <m/>
    <m/>
    <m/>
    <m/>
    <m/>
    <m/>
    <m/>
    <m/>
    <m/>
    <m/>
    <m/>
    <m/>
    <m/>
    <m/>
    <m/>
    <m/>
    <m/>
    <m/>
    <m/>
    <m/>
    <n v="1"/>
    <m/>
    <m/>
    <m/>
    <m/>
    <m/>
    <m/>
    <m/>
    <m/>
    <m/>
    <m/>
    <m/>
    <m/>
    <m/>
    <m/>
    <m/>
    <m/>
    <m/>
    <m/>
    <m/>
    <m/>
    <m/>
    <m/>
    <m/>
    <m/>
    <m/>
    <m/>
    <m/>
    <m/>
    <m/>
    <m/>
    <m/>
    <m/>
    <m/>
    <m/>
    <m/>
    <m/>
    <m/>
    <m/>
    <m/>
    <m/>
    <m/>
    <m/>
    <m/>
    <m/>
    <m/>
    <m/>
    <m/>
    <m/>
    <m/>
    <m/>
    <m/>
    <m/>
    <m/>
    <m/>
    <m/>
    <m/>
    <m/>
    <m/>
    <m/>
    <n v="1"/>
    <n v="1"/>
    <s v="DUWT0017"/>
    <s v="A6BjJNJWt1m"/>
    <s v="Allocated"/>
    <m/>
    <m/>
    <m/>
    <m/>
    <m/>
    <m/>
    <m/>
    <m/>
    <n v="4207"/>
    <n v="8378"/>
    <x v="2"/>
  </r>
  <r>
    <n v="459479805"/>
    <s v="MAYAPPA UADDAV KAMBALE"/>
    <m/>
    <x v="0"/>
    <m/>
    <m/>
    <m/>
    <m/>
    <n v="3690"/>
    <n v="14754"/>
    <n v="4155"/>
    <n v="18444"/>
    <x v="2"/>
    <x v="0"/>
    <x v="0"/>
    <x v="16"/>
    <n v="27448"/>
    <n v="471"/>
    <n v="0"/>
    <n v="5902"/>
    <s v="-"/>
    <n v="0.93820071096527213"/>
    <n v="9.0116975859855959E-3"/>
    <s v="FLOW"/>
    <s v="-"/>
    <s v="-"/>
    <s v="-"/>
    <m/>
    <m/>
    <m/>
    <m/>
    <s v="-"/>
    <s v="-"/>
    <s v="WAGHOLI"/>
    <s v="-"/>
    <s v="-"/>
    <s v="-"/>
    <n v="21127"/>
    <n v="27448"/>
    <n v="116"/>
    <n v="126"/>
    <s v="FLOW"/>
    <m/>
    <m/>
    <m/>
    <m/>
    <s v="NPA"/>
    <s v="MH12VU2984"/>
    <s v="HONDA SHINE DISC BSVI"/>
    <d v="2023-08-21T00:00:00"/>
    <n v="36"/>
    <x v="0"/>
    <x v="0"/>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m/>
    <m/>
    <n v="4155"/>
    <n v="18444"/>
    <x v="0"/>
  </r>
  <r>
    <n v="461279153"/>
    <s v="UJWALA SATISH MANE"/>
    <m/>
    <x v="0"/>
    <m/>
    <m/>
    <m/>
    <m/>
    <n v="3281"/>
    <n v="2926.45"/>
    <n v="2926.45"/>
    <n v="6207.45"/>
    <x v="0"/>
    <x v="0"/>
    <x v="0"/>
    <x v="12"/>
    <n v="27240"/>
    <n v="0"/>
    <n v="0"/>
    <n v="450"/>
    <s v="-"/>
    <n v="2.6919465615798194E-2"/>
    <n v="1.5276499312655949E-3"/>
    <s v="FLOW"/>
    <s v="-"/>
    <s v="-"/>
    <s v="-"/>
    <m/>
    <m/>
    <m/>
    <m/>
    <m/>
    <m/>
    <s v="PUNWALE"/>
    <m/>
    <m/>
    <m/>
    <n v="3376.45"/>
    <n v="27240"/>
    <n v="27"/>
    <n v="37"/>
    <s v="FLOW"/>
    <m/>
    <m/>
    <m/>
    <m/>
    <s v="-"/>
    <s v="MH14LG6760"/>
    <s v="TVS SCOOTY ZEST"/>
    <d v="2023-12-28T00:00:00"/>
    <n v="36"/>
    <x v="1"/>
    <x v="0"/>
    <m/>
    <m/>
    <m/>
    <m/>
    <m/>
    <m/>
    <m/>
    <m/>
    <m/>
    <m/>
    <m/>
    <m/>
    <m/>
    <m/>
    <m/>
    <m/>
    <m/>
    <m/>
    <m/>
    <m/>
    <m/>
    <m/>
    <m/>
    <m/>
    <m/>
    <m/>
    <m/>
    <m/>
    <m/>
    <m/>
    <m/>
    <n v="1"/>
    <m/>
    <m/>
    <m/>
    <m/>
    <m/>
    <m/>
    <m/>
    <m/>
    <m/>
    <m/>
    <m/>
    <m/>
    <m/>
    <m/>
    <m/>
    <m/>
    <m/>
    <m/>
    <m/>
    <m/>
    <m/>
    <m/>
    <m/>
    <m/>
    <m/>
    <m/>
    <m/>
    <m/>
    <m/>
    <m/>
    <m/>
    <m/>
    <m/>
    <m/>
    <m/>
    <m/>
    <m/>
    <m/>
    <m/>
    <m/>
    <m/>
    <m/>
    <m/>
    <m/>
    <m/>
    <m/>
    <m/>
    <m/>
    <m/>
    <m/>
    <m/>
    <m/>
    <m/>
    <m/>
    <m/>
    <m/>
    <m/>
    <m/>
    <m/>
    <m/>
    <m/>
    <m/>
    <n v="1"/>
    <n v="1"/>
    <s v="DUWT0030"/>
    <s v="AoZyma0sy9"/>
    <s v="Allocated"/>
    <m/>
    <m/>
    <m/>
    <m/>
    <m/>
    <m/>
    <m/>
    <m/>
    <n v="2926.45"/>
    <n v="6207.45"/>
    <x v="2"/>
  </r>
  <r>
    <n v="464296005"/>
    <s v="PRATHAMESH NITIN MINDHE"/>
    <m/>
    <x v="0"/>
    <m/>
    <m/>
    <m/>
    <m/>
    <n v="4768"/>
    <n v="4388"/>
    <n v="4477"/>
    <n v="9156"/>
    <x v="0"/>
    <x v="0"/>
    <x v="0"/>
    <x v="9"/>
    <n v="27097"/>
    <n v="89"/>
    <n v="0"/>
    <n v="1800"/>
    <s v="19.05.26"/>
    <n v="1.1685805304866561E-2"/>
    <n v="1.5196303299377322E-3"/>
    <s v="FLOW"/>
    <s v="-"/>
    <s v="PAID"/>
    <s v="-"/>
    <m/>
    <m/>
    <m/>
    <m/>
    <s v="-"/>
    <s v="-"/>
    <s v="SHIROLI"/>
    <s v="-"/>
    <s v="-"/>
    <s v="-"/>
    <n v="6277"/>
    <n v="27097"/>
    <n v="27"/>
    <n v="37"/>
    <s v="FLOW"/>
    <m/>
    <m/>
    <m/>
    <m/>
    <s v="REGULAR"/>
    <s v="MH14LW5147"/>
    <s v="ACCESS SPL ED DISC CBS BT BSVI"/>
    <d v="2024-10-12T00:00:00"/>
    <n v="24"/>
    <x v="0"/>
    <x v="0"/>
    <m/>
    <m/>
    <m/>
    <m/>
    <m/>
    <m/>
    <m/>
    <m/>
    <m/>
    <m/>
    <m/>
    <m/>
    <m/>
    <m/>
    <m/>
    <m/>
    <m/>
    <m/>
    <m/>
    <m/>
    <m/>
    <m/>
    <m/>
    <m/>
    <m/>
    <m/>
    <m/>
    <m/>
    <m/>
    <m/>
    <m/>
    <m/>
    <m/>
    <m/>
    <m/>
    <m/>
    <m/>
    <m/>
    <m/>
    <m/>
    <m/>
    <m/>
    <m/>
    <m/>
    <m/>
    <m/>
    <m/>
    <m/>
    <m/>
    <m/>
    <m/>
    <m/>
    <m/>
    <m/>
    <m/>
    <m/>
    <m/>
    <m/>
    <m/>
    <m/>
    <m/>
    <m/>
    <m/>
    <m/>
    <m/>
    <m/>
    <m/>
    <m/>
    <m/>
    <m/>
    <m/>
    <m/>
    <m/>
    <m/>
    <m/>
    <m/>
    <m/>
    <m/>
    <m/>
    <m/>
    <m/>
    <m/>
    <m/>
    <m/>
    <m/>
    <m/>
    <m/>
    <m/>
    <m/>
    <m/>
    <m/>
    <m/>
    <m/>
    <m/>
    <n v="0"/>
    <s v=""/>
    <s v="ZBHT0021"/>
    <e v="#N/A"/>
    <e v="#N/A"/>
    <e v="#N/A"/>
    <e v="#N/A"/>
    <e v="#N/A"/>
    <m/>
    <m/>
    <m/>
    <m/>
    <m/>
    <n v="4477"/>
    <n v="9156"/>
    <x v="0"/>
  </r>
  <r>
    <n v="464564316"/>
    <s v="DHIRAJ BHAVARLAL SHARMA"/>
    <m/>
    <x v="0"/>
    <m/>
    <m/>
    <m/>
    <m/>
    <n v="7033"/>
    <n v="27950"/>
    <n v="7687"/>
    <n v="34983"/>
    <x v="2"/>
    <x v="0"/>
    <x v="0"/>
    <x v="0"/>
    <n v="27060"/>
    <n v="836"/>
    <n v="0"/>
    <n v="2250"/>
    <s v="-"/>
    <n v="0.22433331719504099"/>
    <n v="8.8843098468657181E-3"/>
    <s v="FLOW"/>
    <s v="-"/>
    <s v="-"/>
    <s v="-"/>
    <m/>
    <m/>
    <m/>
    <m/>
    <s v="REPO"/>
    <s v="-"/>
    <s v="BIBVEWADI"/>
    <s v="-"/>
    <s v="-"/>
    <s v="-"/>
    <n v="31036"/>
    <n v="27060"/>
    <n v="116"/>
    <n v="126"/>
    <s v="FLOW"/>
    <m/>
    <m/>
    <m/>
    <m/>
    <s v="NPA"/>
    <s v="MH12XK4925"/>
    <s v="FASCINO DISC DLX BSVI"/>
    <d v="2024-11-04T00:00:00"/>
    <n v="18"/>
    <x v="0"/>
    <x v="0"/>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m/>
    <m/>
    <n v="7687"/>
    <n v="34983"/>
    <x v="0"/>
  </r>
  <r>
    <n v="467623626"/>
    <s v="ANJALI RAMESH BHUJANG"/>
    <m/>
    <x v="0"/>
    <m/>
    <m/>
    <m/>
    <m/>
    <n v="1530"/>
    <n v="1528"/>
    <n v="1528"/>
    <n v="3058"/>
    <x v="0"/>
    <x v="0"/>
    <x v="0"/>
    <x v="11"/>
    <n v="26897"/>
    <n v="0"/>
    <n v="0"/>
    <n v="900"/>
    <s v="-"/>
    <n v="2.7379267173357005E-2"/>
    <n v="1.5084141043043577E-3"/>
    <s v="FLOW"/>
    <s v="-"/>
    <s v="-"/>
    <s v="-"/>
    <m/>
    <m/>
    <m/>
    <m/>
    <s v="-"/>
    <s v="-"/>
    <s v="KHADAKI"/>
    <s v="-"/>
    <s v="-"/>
    <s v="-"/>
    <n v="2428"/>
    <n v="26897"/>
    <n v="27"/>
    <n v="37"/>
    <s v="FLOW"/>
    <m/>
    <m/>
    <m/>
    <m/>
    <s v="REGULAR"/>
    <s v="MH12XV5633"/>
    <s v="TVS JUPITER 110 DRUM ALLOY OBDIIA"/>
    <d v="2026-01-21T00:00:00"/>
    <n v="24"/>
    <x v="0"/>
    <x v="0"/>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m/>
    <m/>
    <n v="1528"/>
    <n v="3058"/>
    <x v="0"/>
  </r>
  <r>
    <n v="463967273"/>
    <s v="AKASH DATTATRAY PATIL"/>
    <m/>
    <x v="0"/>
    <m/>
    <m/>
    <m/>
    <m/>
    <n v="4734"/>
    <n v="9280"/>
    <n v="4846"/>
    <n v="14014"/>
    <x v="4"/>
    <x v="0"/>
    <x v="0"/>
    <x v="6"/>
    <n v="26819"/>
    <n v="300"/>
    <n v="0"/>
    <n v="1800"/>
    <s v="11.05.26"/>
    <n v="2.9997861705797272E-2"/>
    <n v="5.9380318737317092E-3"/>
    <s v="FLOW"/>
    <s v="-"/>
    <s v="PAID"/>
    <s v="-"/>
    <m/>
    <m/>
    <m/>
    <m/>
    <s v="-"/>
    <s v="-"/>
    <s v="KAREGAON"/>
    <s v="-"/>
    <s v="-"/>
    <s v="-"/>
    <n v="11380"/>
    <n v="26819"/>
    <n v="57"/>
    <n v="67"/>
    <s v="FLOW"/>
    <m/>
    <m/>
    <m/>
    <m/>
    <s v="REGULAR"/>
    <s v="MH29CF6329"/>
    <s v="HONDA SHINE DISC BSVI"/>
    <d v="2024-09-07T00:00:00"/>
    <n v="24"/>
    <x v="0"/>
    <x v="0"/>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m/>
    <m/>
    <n v="4846"/>
    <n v="14014"/>
    <x v="0"/>
  </r>
  <r>
    <n v="460587311"/>
    <s v="VIKAS KESHAV TIKONE"/>
    <m/>
    <x v="0"/>
    <m/>
    <m/>
    <m/>
    <m/>
    <n v="4031"/>
    <n v="4015.5"/>
    <n v="4083.5"/>
    <n v="8046.5"/>
    <x v="0"/>
    <x v="0"/>
    <x v="0"/>
    <x v="7"/>
    <n v="26685.09"/>
    <n v="68"/>
    <n v="0"/>
    <n v="2572.8000000000002"/>
    <s v="18.05.26 30.05.26"/>
    <n v="2.9307349247995832E-2"/>
    <n v="1.4965299524345159E-3"/>
    <s v="FLOW"/>
    <s v="-"/>
    <s v="PTP"/>
    <s v="-"/>
    <m/>
    <m/>
    <m/>
    <m/>
    <s v="REPO"/>
    <s v="-"/>
    <s v="VEHERGAON"/>
    <s v="-"/>
    <s v="-"/>
    <s v="-"/>
    <n v="6656.3"/>
    <n v="26685.09"/>
    <n v="27"/>
    <n v="37"/>
    <s v="FLOW"/>
    <m/>
    <m/>
    <m/>
    <m/>
    <s v="NPA"/>
    <s v="MH14LF8117"/>
    <s v="HONDA ACTIVA 125 SMART"/>
    <d v="2023-11-10T00:00:00"/>
    <n v="36"/>
    <x v="0"/>
    <x v="0"/>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m/>
    <m/>
    <n v="4083.5"/>
    <n v="8046.5"/>
    <x v="0"/>
  </r>
  <r>
    <n v="461361352"/>
    <s v="SANTOSH BHRAT LAMKHADE"/>
    <m/>
    <x v="0"/>
    <m/>
    <m/>
    <m/>
    <m/>
    <n v="3223"/>
    <n v="3219"/>
    <n v="3279"/>
    <n v="6442"/>
    <x v="0"/>
    <x v="0"/>
    <x v="0"/>
    <x v="9"/>
    <n v="26621"/>
    <n v="60"/>
    <n v="0"/>
    <n v="1723"/>
    <s v="-"/>
    <n v="1.1480526369002203E-2"/>
    <n v="1.4929357129303011E-3"/>
    <s v="FLOW"/>
    <s v="-"/>
    <s v="-"/>
    <s v="-"/>
    <m/>
    <m/>
    <m/>
    <m/>
    <m/>
    <m/>
    <s v="JUNNAR"/>
    <m/>
    <m/>
    <m/>
    <n v="5002"/>
    <n v="26621"/>
    <n v="27"/>
    <n v="37"/>
    <s v="FLOW"/>
    <m/>
    <m/>
    <m/>
    <m/>
    <s v="-"/>
    <s v="MH14LG6871"/>
    <s v="HONDA SHINE DISC BSVI"/>
    <d v="2024-01-03T00:00:00"/>
    <n v="36"/>
    <x v="1"/>
    <x v="0"/>
    <m/>
    <m/>
    <m/>
    <m/>
    <m/>
    <m/>
    <m/>
    <m/>
    <m/>
    <m/>
    <m/>
    <m/>
    <m/>
    <m/>
    <m/>
    <m/>
    <m/>
    <m/>
    <m/>
    <m/>
    <m/>
    <m/>
    <m/>
    <m/>
    <m/>
    <m/>
    <m/>
    <m/>
    <m/>
    <m/>
    <m/>
    <m/>
    <m/>
    <m/>
    <m/>
    <m/>
    <m/>
    <m/>
    <m/>
    <m/>
    <m/>
    <m/>
    <m/>
    <m/>
    <m/>
    <m/>
    <m/>
    <m/>
    <m/>
    <m/>
    <m/>
    <m/>
    <m/>
    <m/>
    <m/>
    <m/>
    <m/>
    <m/>
    <m/>
    <m/>
    <m/>
    <m/>
    <m/>
    <m/>
    <m/>
    <m/>
    <m/>
    <m/>
    <m/>
    <m/>
    <m/>
    <m/>
    <m/>
    <m/>
    <m/>
    <m/>
    <m/>
    <m/>
    <m/>
    <m/>
    <m/>
    <m/>
    <m/>
    <m/>
    <m/>
    <m/>
    <m/>
    <m/>
    <m/>
    <m/>
    <m/>
    <m/>
    <m/>
    <m/>
    <n v="0"/>
    <s v=""/>
    <s v="ZBHT0021"/>
    <s v="B2EoxdtEBS"/>
    <s v="Allocated"/>
    <m/>
    <m/>
    <m/>
    <m/>
    <m/>
    <m/>
    <m/>
    <m/>
    <n v="3279"/>
    <n v="6442"/>
    <x v="2"/>
  </r>
  <r>
    <n v="461195835"/>
    <s v="AARTI DEVI"/>
    <m/>
    <x v="0"/>
    <m/>
    <m/>
    <m/>
    <m/>
    <n v="3202"/>
    <n v="3167.24"/>
    <n v="3253.24"/>
    <n v="6369.24"/>
    <x v="0"/>
    <x v="0"/>
    <x v="0"/>
    <x v="12"/>
    <n v="26579"/>
    <n v="86"/>
    <n v="0"/>
    <n v="6300"/>
    <s v="23.05.26"/>
    <n v="2.6266243634445675E-2"/>
    <n v="1.4905803055472924E-3"/>
    <s v="FLOW"/>
    <s v="-"/>
    <s v="PTP"/>
    <s v="-"/>
    <m/>
    <m/>
    <m/>
    <m/>
    <s v="-"/>
    <s v="-"/>
    <s v="MARUNJI"/>
    <s v="-"/>
    <s v="-"/>
    <s v="-"/>
    <n v="9553.24"/>
    <n v="26579"/>
    <n v="27"/>
    <n v="37"/>
    <s v="FLOW"/>
    <m/>
    <m/>
    <m/>
    <m/>
    <s v="REGULAR"/>
    <s v="MH14LG2843"/>
    <s v="HF DELUXE DRS C I3S FI"/>
    <d v="2023-12-21T00:00:00"/>
    <n v="36"/>
    <x v="0"/>
    <x v="0"/>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m/>
    <m/>
    <n v="3253.24"/>
    <n v="6369.24"/>
    <x v="0"/>
  </r>
  <r>
    <n v="467347524"/>
    <s v="SUBHASH PRALHAD HARIMKAR"/>
    <m/>
    <x v="0"/>
    <m/>
    <m/>
    <m/>
    <m/>
    <n v="2060"/>
    <n v="4120"/>
    <n v="2100"/>
    <n v="6180"/>
    <x v="4"/>
    <x v="0"/>
    <x v="0"/>
    <x v="14"/>
    <n v="26554"/>
    <n v="40"/>
    <n v="0"/>
    <n v="900"/>
    <s v="FLOW"/>
    <n v="8.880297608021577E-2"/>
    <n v="5.8793578573053361E-3"/>
    <s v="FLOW"/>
    <s v="-"/>
    <s v="EXP"/>
    <s v="-"/>
    <m/>
    <m/>
    <m/>
    <m/>
    <s v="-"/>
    <s v="-"/>
    <s v="ALANDI DEVACHI"/>
    <s v="-"/>
    <s v="-"/>
    <s v="-"/>
    <n v="5060"/>
    <n v="26554"/>
    <n v="56"/>
    <n v="66"/>
    <s v="FLOW"/>
    <m/>
    <m/>
    <m/>
    <m/>
    <s v="REGULAR"/>
    <s v="MH38AF3104"/>
    <s v="SPLENDOR PLUS I3S BS6 FI DRUM SELF"/>
    <d v="2025-11-26T00:00:00"/>
    <n v="18"/>
    <x v="0"/>
    <x v="0"/>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m/>
    <m/>
    <n v="2100"/>
    <n v="6180"/>
    <x v="0"/>
  </r>
  <r>
    <n v="460384585"/>
    <s v="RAJU MOTILALJI AHIR"/>
    <m/>
    <x v="0"/>
    <m/>
    <m/>
    <m/>
    <m/>
    <n v="3181"/>
    <n v="9199"/>
    <n v="3060"/>
    <n v="12380"/>
    <x v="1"/>
    <x v="0"/>
    <x v="0"/>
    <x v="5"/>
    <n v="26539"/>
    <n v="223"/>
    <n v="0"/>
    <n v="5801"/>
    <s v="FLOW"/>
    <n v="5.0518443648178965E-2"/>
    <n v="7.0262338694399972E-3"/>
    <s v="FLOW"/>
    <s v="-"/>
    <s v="NC"/>
    <s v="-"/>
    <m/>
    <m/>
    <m/>
    <m/>
    <s v="REPO"/>
    <s v="-"/>
    <s v="YERWADA"/>
    <s v="-"/>
    <s v="-"/>
    <s v="-"/>
    <n v="15223"/>
    <n v="26539"/>
    <n v="88"/>
    <n v="98"/>
    <s v="FLOW"/>
    <m/>
    <m/>
    <m/>
    <m/>
    <s v="REGULAR"/>
    <s v="MH12WN3926"/>
    <s v="SPLENDOR PLUS I3S BS6 FI DRUM SELF"/>
    <d v="2023-10-30T00:00:00"/>
    <n v="36"/>
    <x v="0"/>
    <x v="0"/>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m/>
    <m/>
    <n v="3060"/>
    <n v="12380"/>
    <x v="1"/>
  </r>
  <r>
    <n v="465893690"/>
    <s v="SHAKIL ABDULKHADAR SHAIKH"/>
    <m/>
    <x v="0"/>
    <m/>
    <m/>
    <m/>
    <m/>
    <n v="2685"/>
    <n v="16057"/>
    <n v="3512"/>
    <n v="18742"/>
    <x v="3"/>
    <x v="0"/>
    <x v="0"/>
    <x v="0"/>
    <n v="26339"/>
    <n v="880"/>
    <n v="0"/>
    <n v="0"/>
    <s v="-"/>
    <n v="9.8078935315342827E-2"/>
    <n v="1.1064267566259658E-2"/>
    <s v="FLOW"/>
    <s v="-"/>
    <s v="-"/>
    <s v="-"/>
    <m/>
    <m/>
    <m/>
    <m/>
    <s v="REPO"/>
    <s v="-"/>
    <s v="GULTEKADI"/>
    <s v="-"/>
    <s v="-"/>
    <s v="-"/>
    <n v="16937"/>
    <n v="26339"/>
    <n v="177"/>
    <n v="187"/>
    <s v="FLOW"/>
    <m/>
    <m/>
    <m/>
    <m/>
    <s v="NPA"/>
    <s v="MH24BV4802"/>
    <s v="SPLENDOR PLUS BS6 I3S DRS CAST FI"/>
    <d v="2025-04-10T00:00:00"/>
    <n v="18"/>
    <x v="0"/>
    <x v="0"/>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m/>
    <m/>
    <n v="3512"/>
    <n v="18742"/>
    <x v="0"/>
  </r>
  <r>
    <n v="467003063"/>
    <s v="SACHIN NARSING TOTARE"/>
    <m/>
    <x v="0"/>
    <m/>
    <m/>
    <m/>
    <m/>
    <n v="3301"/>
    <n v="11982"/>
    <n v="2396"/>
    <n v="15283"/>
    <x v="2"/>
    <x v="0"/>
    <x v="0"/>
    <x v="3"/>
    <n v="26305"/>
    <n v="317"/>
    <n v="0"/>
    <n v="1800"/>
    <s v="FLOW"/>
    <n v="0.31202922790410781"/>
    <n v="8.6364290658463676E-3"/>
    <s v="FLOW"/>
    <s v="-"/>
    <s v="NC"/>
    <s v="-"/>
    <m/>
    <m/>
    <m/>
    <m/>
    <s v="REPO"/>
    <s v="-"/>
    <s v="NANEKAR WADI"/>
    <s v="-"/>
    <s v="-"/>
    <s v="-"/>
    <n v="14099"/>
    <n v="26305"/>
    <n v="115"/>
    <n v="125"/>
    <s v="FLOW"/>
    <m/>
    <m/>
    <m/>
    <m/>
    <s v="NPA"/>
    <s v="MH14MB9290"/>
    <s v="HONDA ACTIVA 6G DLX BS VI"/>
    <d v="2025-10-04T00:00:00"/>
    <n v="12"/>
    <x v="0"/>
    <x v="0"/>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m/>
    <m/>
    <n v="2396"/>
    <n v="15283"/>
    <x v="0"/>
  </r>
  <r>
    <n v="460384052"/>
    <s v="AJAY BAJIRAO MAKAR"/>
    <m/>
    <x v="0"/>
    <m/>
    <m/>
    <m/>
    <m/>
    <n v="3984"/>
    <n v="3835"/>
    <n v="3901"/>
    <n v="7819"/>
    <x v="0"/>
    <x v="0"/>
    <x v="0"/>
    <x v="0"/>
    <n v="26289"/>
    <n v="66"/>
    <n v="0"/>
    <n v="6300"/>
    <s v="-"/>
    <n v="2.2272546857388033E-2"/>
    <n v="1.4743167783788996E-3"/>
    <s v="FLOW"/>
    <s v="-"/>
    <s v="-"/>
    <s v="-"/>
    <m/>
    <m/>
    <m/>
    <m/>
    <m/>
    <m/>
    <s v="DHAYARI"/>
    <m/>
    <m/>
    <m/>
    <n v="10201"/>
    <n v="26289"/>
    <n v="27"/>
    <n v="37"/>
    <s v="FLOW"/>
    <m/>
    <m/>
    <m/>
    <m/>
    <s v="-"/>
    <s v="MH12WC3681"/>
    <s v="HONDA UNICORN 160 BS6"/>
    <d v="2023-10-30T00:00:00"/>
    <n v="36"/>
    <x v="1"/>
    <x v="0"/>
    <m/>
    <m/>
    <m/>
    <m/>
    <m/>
    <m/>
    <m/>
    <m/>
    <m/>
    <m/>
    <m/>
    <m/>
    <m/>
    <m/>
    <m/>
    <m/>
    <m/>
    <m/>
    <m/>
    <m/>
    <m/>
    <m/>
    <m/>
    <m/>
    <m/>
    <m/>
    <m/>
    <m/>
    <m/>
    <m/>
    <m/>
    <n v="1"/>
    <m/>
    <m/>
    <m/>
    <m/>
    <m/>
    <m/>
    <m/>
    <m/>
    <m/>
    <m/>
    <m/>
    <m/>
    <m/>
    <m/>
    <m/>
    <m/>
    <m/>
    <m/>
    <m/>
    <m/>
    <m/>
    <m/>
    <m/>
    <m/>
    <m/>
    <m/>
    <m/>
    <m/>
    <m/>
    <m/>
    <m/>
    <m/>
    <m/>
    <m/>
    <m/>
    <m/>
    <m/>
    <m/>
    <m/>
    <m/>
    <m/>
    <m/>
    <m/>
    <m/>
    <m/>
    <m/>
    <m/>
    <m/>
    <m/>
    <m/>
    <m/>
    <m/>
    <m/>
    <m/>
    <m/>
    <m/>
    <m/>
    <m/>
    <m/>
    <m/>
    <m/>
    <m/>
    <n v="1"/>
    <n v="1"/>
    <s v="DUWT0031"/>
    <s v="B2_3nrmC_7"/>
    <s v="Allocated"/>
    <m/>
    <m/>
    <m/>
    <m/>
    <m/>
    <m/>
    <m/>
    <m/>
    <n v="3901"/>
    <n v="7819"/>
    <x v="2"/>
  </r>
  <r>
    <n v="461262091"/>
    <s v="SACHIN APPASO NIRMAL"/>
    <m/>
    <x v="0"/>
    <m/>
    <m/>
    <m/>
    <m/>
    <n v="3178"/>
    <n v="3178"/>
    <n v="3193"/>
    <n v="6356"/>
    <x v="0"/>
    <x v="0"/>
    <x v="0"/>
    <x v="16"/>
    <n v="26169"/>
    <n v="15"/>
    <n v="0"/>
    <n v="0"/>
    <s v="-"/>
    <n v="0.10096918300462819"/>
    <n v="1.4675870429988749E-3"/>
    <s v="FLOW"/>
    <s v="-"/>
    <s v="-"/>
    <s v="-"/>
    <m/>
    <m/>
    <m/>
    <m/>
    <m/>
    <m/>
    <s v="KOREGOAN BHIMA"/>
    <m/>
    <m/>
    <m/>
    <n v="3193"/>
    <n v="26169"/>
    <n v="27"/>
    <n v="37"/>
    <s v="FLOW"/>
    <m/>
    <m/>
    <m/>
    <m/>
    <s v="-"/>
    <m/>
    <s v="SPLENDOR PLUS DRS CAST FI BLACK"/>
    <d v="2023-12-26T00:00:00"/>
    <n v="36"/>
    <x v="1"/>
    <x v="0"/>
    <m/>
    <m/>
    <m/>
    <m/>
    <m/>
    <m/>
    <m/>
    <m/>
    <m/>
    <m/>
    <m/>
    <m/>
    <m/>
    <m/>
    <m/>
    <m/>
    <m/>
    <m/>
    <m/>
    <m/>
    <m/>
    <m/>
    <m/>
    <m/>
    <m/>
    <m/>
    <m/>
    <m/>
    <m/>
    <m/>
    <m/>
    <m/>
    <m/>
    <m/>
    <m/>
    <m/>
    <m/>
    <m/>
    <m/>
    <m/>
    <m/>
    <m/>
    <m/>
    <m/>
    <m/>
    <m/>
    <m/>
    <m/>
    <m/>
    <m/>
    <m/>
    <m/>
    <m/>
    <m/>
    <m/>
    <m/>
    <m/>
    <m/>
    <m/>
    <m/>
    <m/>
    <m/>
    <m/>
    <m/>
    <m/>
    <m/>
    <m/>
    <m/>
    <m/>
    <m/>
    <m/>
    <m/>
    <m/>
    <m/>
    <m/>
    <m/>
    <m/>
    <m/>
    <m/>
    <m/>
    <m/>
    <m/>
    <m/>
    <m/>
    <m/>
    <m/>
    <m/>
    <m/>
    <m/>
    <m/>
    <m/>
    <m/>
    <m/>
    <m/>
    <n v="0"/>
    <s v=""/>
    <s v="DUWT0021"/>
    <s v="BPKK7Q2N9m"/>
    <s v="Allocated"/>
    <m/>
    <m/>
    <m/>
    <m/>
    <m/>
    <m/>
    <m/>
    <m/>
    <n v="3193"/>
    <n v="6356"/>
    <x v="2"/>
  </r>
  <r>
    <n v="459335118"/>
    <s v="MEHABUB JAHANGIR SHAIKH"/>
    <m/>
    <x v="0"/>
    <m/>
    <m/>
    <m/>
    <m/>
    <n v="6762"/>
    <n v="6760"/>
    <n v="6877"/>
    <n v="13522"/>
    <x v="0"/>
    <x v="0"/>
    <x v="0"/>
    <x v="11"/>
    <n v="26143.67"/>
    <n v="117"/>
    <n v="0"/>
    <n v="900"/>
    <s v="-"/>
    <n v="2.6612429855451473E-2"/>
    <n v="1.4661665080224079E-3"/>
    <s v="FLOW"/>
    <s v="-"/>
    <s v="-"/>
    <s v="-"/>
    <m/>
    <m/>
    <m/>
    <m/>
    <m/>
    <m/>
    <s v="PASHAN"/>
    <m/>
    <m/>
    <m/>
    <n v="7777"/>
    <n v="26143.67"/>
    <n v="27"/>
    <n v="37"/>
    <s v="FLOW"/>
    <m/>
    <m/>
    <m/>
    <m/>
    <s v="-"/>
    <s v="MH12VS7560"/>
    <s v="RE CLASSIC 350 EFI CLASSIC BLACK"/>
    <d v="2023-08-10T00:00:00"/>
    <n v="36"/>
    <x v="1"/>
    <x v="0"/>
    <m/>
    <m/>
    <m/>
    <m/>
    <m/>
    <m/>
    <m/>
    <m/>
    <m/>
    <m/>
    <m/>
    <m/>
    <m/>
    <m/>
    <m/>
    <m/>
    <m/>
    <m/>
    <m/>
    <m/>
    <m/>
    <m/>
    <m/>
    <m/>
    <m/>
    <m/>
    <m/>
    <m/>
    <m/>
    <m/>
    <m/>
    <n v="1"/>
    <m/>
    <m/>
    <m/>
    <m/>
    <m/>
    <m/>
    <m/>
    <m/>
    <m/>
    <m/>
    <m/>
    <m/>
    <m/>
    <m/>
    <m/>
    <m/>
    <m/>
    <m/>
    <m/>
    <m/>
    <m/>
    <m/>
    <m/>
    <m/>
    <m/>
    <m/>
    <m/>
    <m/>
    <m/>
    <m/>
    <m/>
    <m/>
    <m/>
    <m/>
    <m/>
    <m/>
    <m/>
    <m/>
    <m/>
    <m/>
    <m/>
    <m/>
    <m/>
    <m/>
    <m/>
    <m/>
    <m/>
    <m/>
    <m/>
    <m/>
    <m/>
    <m/>
    <m/>
    <m/>
    <m/>
    <m/>
    <m/>
    <m/>
    <m/>
    <m/>
    <m/>
    <m/>
    <n v="1"/>
    <n v="1"/>
    <s v="DUWT0023"/>
    <s v="GoKv2ntycc"/>
    <s v="Allocated"/>
    <m/>
    <m/>
    <m/>
    <m/>
    <m/>
    <m/>
    <m/>
    <m/>
    <n v="6877"/>
    <n v="13522"/>
    <x v="2"/>
  </r>
  <r>
    <n v="464782908"/>
    <s v="RUSHIKESH RAJENDRA SHINDE"/>
    <m/>
    <x v="0"/>
    <m/>
    <m/>
    <m/>
    <m/>
    <n v="3954"/>
    <n v="23495"/>
    <n v="4894"/>
    <n v="27449"/>
    <x v="3"/>
    <x v="0"/>
    <x v="0"/>
    <x v="5"/>
    <n v="25984"/>
    <n v="1169"/>
    <n v="0"/>
    <n v="3600"/>
    <s v="FLOW"/>
    <n v="9.0129198249376291E-2"/>
    <n v="1.0915142125429628E-2"/>
    <s v="FLOW"/>
    <s v="-"/>
    <s v="NC"/>
    <s v="-"/>
    <m/>
    <m/>
    <m/>
    <m/>
    <s v="REPO"/>
    <s v="-"/>
    <s v="VIMAN NAGAR"/>
    <s v="-"/>
    <s v="-"/>
    <s v="-"/>
    <n v="28264"/>
    <n v="25984"/>
    <n v="177"/>
    <n v="187"/>
    <s v="FLOW"/>
    <m/>
    <m/>
    <m/>
    <m/>
    <s v="NPA"/>
    <s v="MH12UH3755"/>
    <s v="CLASSIC 350 HALCYON BLACK"/>
    <d v="2024-11-26T00:00:00"/>
    <n v="18"/>
    <x v="0"/>
    <x v="0"/>
    <m/>
    <m/>
    <m/>
    <m/>
    <m/>
    <m/>
    <m/>
    <m/>
    <m/>
    <m/>
    <m/>
    <m/>
    <m/>
    <m/>
    <m/>
    <m/>
    <m/>
    <m/>
    <m/>
    <m/>
    <m/>
    <m/>
    <m/>
    <m/>
    <m/>
    <m/>
    <m/>
    <m/>
    <m/>
    <m/>
    <m/>
    <m/>
    <m/>
    <m/>
    <m/>
    <m/>
    <m/>
    <m/>
    <m/>
    <m/>
    <m/>
    <m/>
    <m/>
    <m/>
    <m/>
    <m/>
    <m/>
    <m/>
    <m/>
    <m/>
    <m/>
    <m/>
    <m/>
    <m/>
    <m/>
    <m/>
    <m/>
    <m/>
    <m/>
    <m/>
    <m/>
    <m/>
    <m/>
    <m/>
    <m/>
    <m/>
    <m/>
    <m/>
    <m/>
    <m/>
    <m/>
    <m/>
    <m/>
    <m/>
    <m/>
    <m/>
    <m/>
    <m/>
    <m/>
    <m/>
    <m/>
    <m/>
    <m/>
    <m/>
    <m/>
    <m/>
    <m/>
    <m/>
    <m/>
    <m/>
    <m/>
    <m/>
    <m/>
    <m/>
    <n v="0"/>
    <s v=""/>
    <s v="ZBHT0012"/>
    <e v="#N/A"/>
    <e v="#N/A"/>
    <e v="#N/A"/>
    <e v="#N/A"/>
    <e v="#N/A"/>
    <m/>
    <m/>
    <m/>
    <m/>
    <m/>
    <n v="4894"/>
    <n v="27449"/>
    <x v="0"/>
  </r>
  <r>
    <n v="463200237"/>
    <s v="ROSHAN MAHADEV HERODE"/>
    <m/>
    <x v="0"/>
    <m/>
    <m/>
    <m/>
    <m/>
    <n v="3523"/>
    <n v="3432"/>
    <n v="3501"/>
    <n v="6955"/>
    <x v="0"/>
    <x v="0"/>
    <x v="0"/>
    <x v="12"/>
    <n v="25897"/>
    <n v="69"/>
    <n v="0"/>
    <n v="5450"/>
    <s v="-"/>
    <n v="2.5592268761098599E-2"/>
    <n v="1.4523329761374857E-3"/>
    <s v="FLOW"/>
    <s v="-"/>
    <s v="-"/>
    <s v="-"/>
    <m/>
    <m/>
    <m/>
    <m/>
    <m/>
    <m/>
    <s v="HINJEWADI"/>
    <m/>
    <m/>
    <m/>
    <n v="8951"/>
    <n v="25897"/>
    <n v="27"/>
    <n v="37"/>
    <s v="FLOW"/>
    <m/>
    <m/>
    <m/>
    <m/>
    <s v="-"/>
    <s v="MH28BY5773"/>
    <s v="SPLENDOR PLUS DRS CAST FI BLACK"/>
    <d v="2024-06-13T00:00:00"/>
    <n v="30"/>
    <x v="1"/>
    <x v="0"/>
    <m/>
    <m/>
    <m/>
    <m/>
    <m/>
    <m/>
    <m/>
    <m/>
    <m/>
    <m/>
    <m/>
    <m/>
    <m/>
    <m/>
    <m/>
    <m/>
    <m/>
    <m/>
    <m/>
    <m/>
    <m/>
    <m/>
    <m/>
    <m/>
    <m/>
    <m/>
    <m/>
    <m/>
    <m/>
    <m/>
    <m/>
    <m/>
    <m/>
    <m/>
    <m/>
    <m/>
    <m/>
    <m/>
    <m/>
    <m/>
    <m/>
    <m/>
    <m/>
    <m/>
    <m/>
    <m/>
    <m/>
    <m/>
    <m/>
    <m/>
    <m/>
    <m/>
    <m/>
    <m/>
    <m/>
    <m/>
    <m/>
    <m/>
    <m/>
    <m/>
    <m/>
    <m/>
    <m/>
    <m/>
    <m/>
    <m/>
    <m/>
    <m/>
    <m/>
    <m/>
    <m/>
    <m/>
    <m/>
    <m/>
    <m/>
    <m/>
    <m/>
    <m/>
    <m/>
    <m/>
    <m/>
    <m/>
    <m/>
    <m/>
    <m/>
    <m/>
    <m/>
    <m/>
    <m/>
    <m/>
    <m/>
    <m/>
    <m/>
    <m/>
    <n v="0"/>
    <s v=""/>
    <s v="DUWT0030"/>
    <e v="#N/A"/>
    <e v="#N/A"/>
    <m/>
    <m/>
    <m/>
    <m/>
    <m/>
    <m/>
    <m/>
    <m/>
    <n v="3501"/>
    <n v="6955"/>
    <x v="2"/>
  </r>
  <r>
    <n v="460564240"/>
    <s v="GANESH MOHAN GAIKWAD"/>
    <m/>
    <x v="0"/>
    <m/>
    <m/>
    <m/>
    <m/>
    <n v="3857"/>
    <n v="3836"/>
    <n v="3883"/>
    <n v="7693"/>
    <x v="0"/>
    <x v="0"/>
    <x v="0"/>
    <x v="0"/>
    <n v="25740.76"/>
    <n v="47"/>
    <n v="0"/>
    <n v="900"/>
    <s v="-"/>
    <n v="2.1808067375890278E-2"/>
    <n v="1.4435708606726934E-3"/>
    <s v="FLOW"/>
    <s v="-"/>
    <s v="-"/>
    <s v="-"/>
    <m/>
    <m/>
    <m/>
    <m/>
    <m/>
    <m/>
    <s v="DHAYARI"/>
    <m/>
    <m/>
    <m/>
    <n v="4783"/>
    <n v="25740.76"/>
    <n v="27"/>
    <n v="37"/>
    <s v="FLOW"/>
    <m/>
    <m/>
    <m/>
    <m/>
    <s v="-"/>
    <s v="MH12WC8024"/>
    <s v="BAJAJ CHETAK PREMIUM"/>
    <d v="2023-11-09T00:00:00"/>
    <n v="36"/>
    <x v="1"/>
    <x v="0"/>
    <m/>
    <m/>
    <m/>
    <m/>
    <m/>
    <m/>
    <m/>
    <m/>
    <m/>
    <m/>
    <m/>
    <m/>
    <m/>
    <m/>
    <m/>
    <m/>
    <m/>
    <m/>
    <m/>
    <m/>
    <m/>
    <m/>
    <m/>
    <m/>
    <m/>
    <m/>
    <m/>
    <m/>
    <m/>
    <m/>
    <m/>
    <n v="1"/>
    <m/>
    <m/>
    <m/>
    <m/>
    <m/>
    <m/>
    <m/>
    <m/>
    <m/>
    <m/>
    <m/>
    <m/>
    <m/>
    <m/>
    <m/>
    <m/>
    <m/>
    <m/>
    <m/>
    <m/>
    <m/>
    <m/>
    <m/>
    <m/>
    <m/>
    <m/>
    <m/>
    <m/>
    <m/>
    <m/>
    <m/>
    <m/>
    <m/>
    <m/>
    <m/>
    <m/>
    <m/>
    <m/>
    <m/>
    <m/>
    <m/>
    <m/>
    <m/>
    <m/>
    <m/>
    <m/>
    <m/>
    <m/>
    <m/>
    <m/>
    <m/>
    <m/>
    <m/>
    <m/>
    <m/>
    <m/>
    <m/>
    <m/>
    <m/>
    <m/>
    <m/>
    <m/>
    <n v="1"/>
    <n v="1"/>
    <s v="DUWT0031"/>
    <s v="k26tmI6DSm"/>
    <s v="Allocated"/>
    <m/>
    <m/>
    <m/>
    <m/>
    <m/>
    <m/>
    <m/>
    <m/>
    <n v="3883"/>
    <n v="7693"/>
    <x v="2"/>
  </r>
  <r>
    <n v="460579176"/>
    <s v="TUKARAM SUBHASH BIRADAR"/>
    <m/>
    <x v="0"/>
    <m/>
    <m/>
    <m/>
    <m/>
    <n v="8746"/>
    <n v="26021"/>
    <n v="8997"/>
    <n v="34767"/>
    <x v="1"/>
    <x v="0"/>
    <x v="0"/>
    <x v="3"/>
    <n v="25553.54"/>
    <n v="468"/>
    <n v="0"/>
    <n v="2700"/>
    <s v="04.05.26"/>
    <n v="0.10685306172525014"/>
    <n v="6.7653320860654037E-3"/>
    <s v="FLOW"/>
    <s v="-"/>
    <s v="PAID"/>
    <s v="-"/>
    <m/>
    <m/>
    <m/>
    <m/>
    <s v="REPO"/>
    <s v="-"/>
    <s v="CHAKAN"/>
    <s v="-"/>
    <s v="-"/>
    <s v="-"/>
    <n v="29189"/>
    <n v="25553.54"/>
    <n v="88"/>
    <n v="98"/>
    <s v="FLOW"/>
    <m/>
    <m/>
    <m/>
    <m/>
    <s v="NPA"/>
    <s v="MH14LD6157"/>
    <s v="CLASSIC 350 DARK GUNMETAL GREY"/>
    <d v="2023-11-10T00:00:00"/>
    <n v="30"/>
    <x v="0"/>
    <x v="0"/>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m/>
    <m/>
    <n v="8997"/>
    <n v="34767"/>
    <x v="1"/>
  </r>
  <r>
    <n v="456351377"/>
    <s v="KANIJA BEE RAHIM SHAH"/>
    <m/>
    <x v="0"/>
    <m/>
    <m/>
    <m/>
    <m/>
    <n v="3030"/>
    <n v="3030"/>
    <n v="3065"/>
    <n v="6060"/>
    <x v="0"/>
    <x v="0"/>
    <x v="0"/>
    <x v="14"/>
    <n v="25154.26"/>
    <n v="35"/>
    <n v="0"/>
    <n v="6230"/>
    <s v="-"/>
    <n v="0.10302906582348141"/>
    <n v="1.410679279002823E-3"/>
    <s v="FLOW"/>
    <s v="-"/>
    <s v="-"/>
    <s v="-"/>
    <m/>
    <m/>
    <m/>
    <m/>
    <s v="-"/>
    <s v="-"/>
    <s v="DAPODI"/>
    <s v="-"/>
    <s v="-"/>
    <s v="-"/>
    <n v="9295"/>
    <n v="25154.26"/>
    <n v="27"/>
    <n v="37"/>
    <s v="FLOW"/>
    <m/>
    <m/>
    <m/>
    <m/>
    <s v="NPA"/>
    <s v="MH28BT3148"/>
    <s v="HONDA SHINE DISC BSVI"/>
    <d v="2023-01-12T00:00:00"/>
    <n v="48"/>
    <x v="0"/>
    <x v="0"/>
    <m/>
    <m/>
    <m/>
    <m/>
    <m/>
    <m/>
    <m/>
    <m/>
    <m/>
    <m/>
    <n v="1"/>
    <m/>
    <m/>
    <m/>
    <m/>
    <m/>
    <m/>
    <m/>
    <m/>
    <m/>
    <m/>
    <m/>
    <m/>
    <m/>
    <m/>
    <m/>
    <m/>
    <m/>
    <m/>
    <m/>
    <m/>
    <m/>
    <m/>
    <m/>
    <m/>
    <m/>
    <m/>
    <m/>
    <m/>
    <m/>
    <m/>
    <m/>
    <m/>
    <m/>
    <m/>
    <m/>
    <m/>
    <m/>
    <m/>
    <m/>
    <m/>
    <m/>
    <m/>
    <m/>
    <m/>
    <m/>
    <m/>
    <m/>
    <m/>
    <m/>
    <m/>
    <m/>
    <m/>
    <m/>
    <m/>
    <m/>
    <m/>
    <m/>
    <m/>
    <m/>
    <m/>
    <m/>
    <m/>
    <m/>
    <m/>
    <m/>
    <m/>
    <m/>
    <m/>
    <m/>
    <m/>
    <m/>
    <m/>
    <m/>
    <m/>
    <m/>
    <m/>
    <m/>
    <m/>
    <m/>
    <m/>
    <m/>
    <m/>
    <m/>
    <n v="1"/>
    <n v="1"/>
    <s v="ZBHT0009"/>
    <s v="APAbn8svpZ7"/>
    <s v="Allocated"/>
    <s v="Left Message (LMCB)"/>
    <s v="Msg to son"/>
    <d v="2026-06-04T00:00:00"/>
    <m/>
    <m/>
    <m/>
    <m/>
    <m/>
    <n v="3065"/>
    <n v="6060"/>
    <x v="0"/>
  </r>
  <r>
    <n v="462291870"/>
    <s v="AMOL HARIBHAU CHAVAN"/>
    <m/>
    <x v="0"/>
    <m/>
    <m/>
    <m/>
    <m/>
    <n v="3355"/>
    <n v="13169.33"/>
    <n v="3477.3300000000017"/>
    <n v="16524.330000000002"/>
    <x v="2"/>
    <x v="0"/>
    <x v="0"/>
    <x v="12"/>
    <n v="24935"/>
    <n v="373"/>
    <n v="0"/>
    <n v="2250"/>
    <s v="FLOW"/>
    <n v="0.11333577291974541"/>
    <n v="8.1866321519437051E-3"/>
    <s v="FLOW"/>
    <s v="-"/>
    <s v="NC"/>
    <s v="-"/>
    <m/>
    <m/>
    <m/>
    <m/>
    <s v="REPO"/>
    <s v="-"/>
    <s v="WAKAD"/>
    <s v="-"/>
    <s v="-"/>
    <s v="-"/>
    <n v="15792.33"/>
    <n v="24935"/>
    <n v="116"/>
    <n v="126"/>
    <s v="FLOW"/>
    <m/>
    <m/>
    <m/>
    <m/>
    <s v="NPA"/>
    <s v="MH23BK2667"/>
    <s v="SPLENDORPLUS I3S DRS C FI BLACKACNT"/>
    <d v="2024-03-20T00:00:00"/>
    <n v="30"/>
    <x v="0"/>
    <x v="0"/>
    <m/>
    <m/>
    <m/>
    <m/>
    <m/>
    <m/>
    <m/>
    <m/>
    <m/>
    <m/>
    <n v="1"/>
    <m/>
    <m/>
    <m/>
    <m/>
    <m/>
    <m/>
    <m/>
    <m/>
    <m/>
    <m/>
    <m/>
    <m/>
    <m/>
    <m/>
    <m/>
    <m/>
    <m/>
    <m/>
    <m/>
    <m/>
    <m/>
    <m/>
    <m/>
    <m/>
    <m/>
    <m/>
    <m/>
    <m/>
    <m/>
    <m/>
    <m/>
    <m/>
    <m/>
    <m/>
    <m/>
    <m/>
    <m/>
    <m/>
    <m/>
    <m/>
    <m/>
    <m/>
    <m/>
    <m/>
    <m/>
    <m/>
    <m/>
    <m/>
    <m/>
    <m/>
    <m/>
    <m/>
    <m/>
    <m/>
    <m/>
    <m/>
    <m/>
    <m/>
    <m/>
    <m/>
    <m/>
    <m/>
    <m/>
    <m/>
    <m/>
    <m/>
    <m/>
    <m/>
    <m/>
    <m/>
    <m/>
    <m/>
    <m/>
    <m/>
    <m/>
    <m/>
    <m/>
    <m/>
    <m/>
    <m/>
    <m/>
    <m/>
    <m/>
    <n v="1"/>
    <n v="1"/>
    <s v="DUWT0030"/>
    <e v="#N/A"/>
    <e v="#N/A"/>
    <e v="#N/A"/>
    <e v="#N/A"/>
    <e v="#N/A"/>
    <m/>
    <m/>
    <m/>
    <m/>
    <m/>
    <n v="3477.3300000000017"/>
    <n v="16524.330000000002"/>
    <x v="0"/>
  </r>
  <r>
    <n v="460917311"/>
    <s v="RUPALI ARVIND SHELAR"/>
    <m/>
    <x v="0"/>
    <m/>
    <m/>
    <m/>
    <m/>
    <n v="3364"/>
    <n v="2461"/>
    <n v="2523"/>
    <n v="5825"/>
    <x v="0"/>
    <x v="0"/>
    <x v="0"/>
    <x v="6"/>
    <n v="24727"/>
    <n v="62"/>
    <n v="0"/>
    <n v="6300"/>
    <s v="18.05.26"/>
    <n v="1.5395057362885257E-2"/>
    <n v="1.3867180561822454E-3"/>
    <s v="FLOW"/>
    <s v="-"/>
    <s v="PAID"/>
    <s v="-"/>
    <m/>
    <m/>
    <m/>
    <m/>
    <s v="-"/>
    <s v="-"/>
    <s v="SHIRUR"/>
    <s v="-"/>
    <s v="-"/>
    <s v="-"/>
    <n v="8823"/>
    <n v="24727"/>
    <n v="27"/>
    <n v="37"/>
    <s v="FLOW"/>
    <m/>
    <m/>
    <m/>
    <m/>
    <s v="REGULAR"/>
    <s v="MH12WL1860"/>
    <s v="HERO XOOM 110 ZX"/>
    <d v="2023-11-28T00:00:00"/>
    <n v="36"/>
    <x v="0"/>
    <x v="0"/>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m/>
    <m/>
    <n v="2523"/>
    <n v="5825"/>
    <x v="0"/>
  </r>
  <r>
    <n v="461361123"/>
    <s v="BABAN SHANKAR DIVEKAR"/>
    <m/>
    <x v="0"/>
    <m/>
    <m/>
    <m/>
    <m/>
    <n v="3839"/>
    <n v="6653"/>
    <n v="3017"/>
    <n v="10492"/>
    <x v="4"/>
    <x v="0"/>
    <x v="0"/>
    <x v="9"/>
    <n v="24578"/>
    <n v="203"/>
    <n v="0"/>
    <n v="0"/>
    <s v="10.05.26"/>
    <n v="0.10845362420567692"/>
    <n v="5.4418489650090588E-3"/>
    <s v="FLOW"/>
    <s v="-"/>
    <s v="PTP"/>
    <s v="-"/>
    <m/>
    <m/>
    <m/>
    <m/>
    <s v="-"/>
    <s v="-"/>
    <s v="JUNNAR"/>
    <s v="-"/>
    <s v="-"/>
    <s v="-"/>
    <n v="6856"/>
    <n v="24578"/>
    <n v="57"/>
    <n v="67"/>
    <s v="FLOW"/>
    <m/>
    <m/>
    <m/>
    <m/>
    <s v="REGULAR"/>
    <s v="MH14LG6861"/>
    <s v="HONDA ACTIVA 6G H SMART"/>
    <d v="2024-01-03T00:00:00"/>
    <n v="34"/>
    <x v="0"/>
    <x v="0"/>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m/>
    <m/>
    <n v="3017"/>
    <n v="10492"/>
    <x v="0"/>
  </r>
  <r>
    <n v="460718470"/>
    <s v="DOMINIC BENEDICT JOKIN"/>
    <s v="COLLECT"/>
    <x v="10"/>
    <n v="3610"/>
    <m/>
    <m/>
    <m/>
    <n v="3736"/>
    <n v="3541"/>
    <n v="3602"/>
    <n v="3667"/>
    <x v="0"/>
    <x v="1"/>
    <x v="1"/>
    <x v="17"/>
    <n v="24527.77"/>
    <n v="61"/>
    <n v="0"/>
    <n v="6030"/>
    <s v="12.05.26"/>
    <n v="4.1172355545625698E-2"/>
    <n v="1.3755450130175594E-3"/>
    <s v="STABLE"/>
    <s v="PAID"/>
    <s v="PAID"/>
    <s v="-"/>
    <m/>
    <m/>
    <m/>
    <m/>
    <s v="-"/>
    <s v="-"/>
    <s v="PIMPARI"/>
    <s v="-"/>
    <s v="-"/>
    <s v="-"/>
    <n v="9632"/>
    <n v="24527.77"/>
    <n v="27"/>
    <n v="6"/>
    <s v="STABLE"/>
    <m/>
    <m/>
    <m/>
    <m/>
    <s v="REGULAR"/>
    <s v="MH14LF1328"/>
    <s v="SUZUKI BURGMAN STREET"/>
    <d v="2023-11-15T00:00:00"/>
    <n v="36"/>
    <x v="0"/>
    <x v="0"/>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m/>
    <m/>
    <n v="3602"/>
    <n v="7277"/>
    <x v="0"/>
  </r>
  <r>
    <n v="462338520"/>
    <s v="SANDHYA YUVRAJ ISAVE"/>
    <m/>
    <x v="0"/>
    <m/>
    <m/>
    <m/>
    <m/>
    <n v="3753"/>
    <n v="7405"/>
    <n v="3997"/>
    <n v="11158"/>
    <x v="4"/>
    <x v="0"/>
    <x v="0"/>
    <x v="12"/>
    <n v="24405"/>
    <n v="345"/>
    <n v="0"/>
    <n v="2443"/>
    <s v="-"/>
    <n v="6.2828721259818199E-2"/>
    <n v="5.4035447957948603E-3"/>
    <s v="FLOW"/>
    <s v="-"/>
    <s v="-"/>
    <s v="-"/>
    <m/>
    <m/>
    <m/>
    <m/>
    <s v="-"/>
    <s v="-"/>
    <s v="MULSHI "/>
    <s v="-"/>
    <s v="-"/>
    <s v="-"/>
    <n v="10193"/>
    <n v="24405"/>
    <n v="57"/>
    <n v="67"/>
    <s v="FLOW"/>
    <m/>
    <m/>
    <m/>
    <m/>
    <s v="REGULAR"/>
    <s v="MH14LM4260"/>
    <s v="HONDA ACTIVA DLX"/>
    <d v="2024-03-26T00:00:00"/>
    <n v="30"/>
    <x v="0"/>
    <x v="0"/>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m/>
    <m/>
    <n v="3997"/>
    <n v="11158"/>
    <x v="0"/>
  </r>
  <r>
    <n v="459484458"/>
    <s v="ARBAJ ALTAF SHAIKH"/>
    <m/>
    <x v="0"/>
    <m/>
    <m/>
    <m/>
    <m/>
    <n v="2915"/>
    <n v="14574"/>
    <n v="3364"/>
    <n v="17489"/>
    <x v="5"/>
    <x v="0"/>
    <x v="0"/>
    <x v="6"/>
    <n v="24318"/>
    <n v="450"/>
    <n v="0"/>
    <n v="2700"/>
    <s v="FLOW"/>
    <n v="7.0696328308655326E-2"/>
    <n v="1.1837162813053116E-2"/>
    <s v="FLOW"/>
    <s v="-"/>
    <s v="NC"/>
    <s v="-"/>
    <m/>
    <m/>
    <m/>
    <m/>
    <s v="REPO"/>
    <s v="-"/>
    <s v="TALEGAON DHAMDHERE"/>
    <s v="-"/>
    <s v="-"/>
    <s v="-"/>
    <n v="17724"/>
    <n v="24318"/>
    <n v="147"/>
    <n v="157"/>
    <s v="FLOW"/>
    <m/>
    <m/>
    <m/>
    <m/>
    <s v="NPA"/>
    <s v="MH12VU2754"/>
    <s v="SUP SPLENDOR XTEC DISC"/>
    <d v="2023-08-21T00:00:00"/>
    <n v="36"/>
    <x v="0"/>
    <x v="0"/>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m/>
    <m/>
    <n v="3364"/>
    <n v="17489"/>
    <x v="0"/>
  </r>
  <r>
    <n v="132195021"/>
    <s v="BHAGYASHRI DHANSING PATIL"/>
    <m/>
    <x v="0"/>
    <m/>
    <m/>
    <m/>
    <m/>
    <n v="6124"/>
    <n v="6574"/>
    <n v="456"/>
    <n v="12698"/>
    <x v="4"/>
    <x v="0"/>
    <x v="0"/>
    <x v="17"/>
    <n v="24169.89"/>
    <n v="6"/>
    <n v="0"/>
    <n v="900"/>
    <s v="-"/>
    <n v="0.17242226998197369"/>
    <n v="5.3514887655986164E-3"/>
    <s v="FLOW"/>
    <s v="-"/>
    <s v="-"/>
    <s v="-"/>
    <m/>
    <m/>
    <m/>
    <m/>
    <s v="-"/>
    <s v="-"/>
    <s v="PIMPLE GURAV"/>
    <s v="-"/>
    <s v="-"/>
    <s v="-"/>
    <n v="7480"/>
    <n v="24169.89"/>
    <n v="56"/>
    <n v="66"/>
    <s v="FLOW"/>
    <m/>
    <m/>
    <m/>
    <m/>
    <s v="NPA"/>
    <s v="MH14KE9617"/>
    <s v="RE CLASSIC 350 EFI STEALTH BLACK"/>
    <d v="2022-07-22T00:00:00"/>
    <n v="48"/>
    <x v="0"/>
    <x v="0"/>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m/>
    <m/>
    <n v="456"/>
    <n v="12698"/>
    <x v="0"/>
  </r>
  <r>
    <n v="458787050"/>
    <s v="PRANJAL DIPAK RAUT"/>
    <s v="ONLINE"/>
    <x v="7"/>
    <n v="7303"/>
    <m/>
    <m/>
    <m/>
    <n v="3668"/>
    <n v="18456"/>
    <n v="1448"/>
    <n v="14821"/>
    <x v="3"/>
    <x v="1"/>
    <x v="1"/>
    <x v="10"/>
    <n v="24007"/>
    <n v="1332"/>
    <n v="0"/>
    <n v="6300"/>
    <s v="FLOW"/>
    <n v="7.6582196570838909E-2"/>
    <n v="1.0084660445088864E-2"/>
    <s v="STABLE"/>
    <s v="PAID"/>
    <s v="PTP"/>
    <s v="-"/>
    <m/>
    <m/>
    <m/>
    <m/>
    <s v="REPO"/>
    <s v="-"/>
    <s v="MAHALUNGE"/>
    <s v="-"/>
    <s v="-"/>
    <s v="-"/>
    <n v="26088"/>
    <n v="24007"/>
    <n v="178"/>
    <n v="126"/>
    <s v="STABLE"/>
    <m/>
    <m/>
    <m/>
    <m/>
    <s v="NPA"/>
    <s v="MH14KX8617"/>
    <s v="HONDA ACTIVA 6G H SMART"/>
    <d v="2023-07-01T00:00:00"/>
    <n v="36"/>
    <x v="0"/>
    <x v="0"/>
    <m/>
    <m/>
    <m/>
    <m/>
    <m/>
    <m/>
    <m/>
    <m/>
    <m/>
    <m/>
    <n v="1"/>
    <m/>
    <m/>
    <m/>
    <m/>
    <m/>
    <m/>
    <m/>
    <m/>
    <m/>
    <m/>
    <m/>
    <m/>
    <m/>
    <m/>
    <m/>
    <m/>
    <m/>
    <m/>
    <m/>
    <m/>
    <m/>
    <m/>
    <m/>
    <m/>
    <m/>
    <m/>
    <m/>
    <m/>
    <m/>
    <m/>
    <m/>
    <m/>
    <m/>
    <m/>
    <m/>
    <m/>
    <m/>
    <m/>
    <m/>
    <m/>
    <m/>
    <m/>
    <m/>
    <m/>
    <m/>
    <m/>
    <m/>
    <m/>
    <m/>
    <m/>
    <m/>
    <m/>
    <m/>
    <m/>
    <m/>
    <m/>
    <m/>
    <m/>
    <m/>
    <m/>
    <m/>
    <m/>
    <m/>
    <m/>
    <m/>
    <m/>
    <m/>
    <m/>
    <m/>
    <m/>
    <m/>
    <m/>
    <m/>
    <m/>
    <m/>
    <m/>
    <m/>
    <m/>
    <m/>
    <m/>
    <m/>
    <m/>
    <m/>
    <n v="1"/>
    <n v="1"/>
    <s v="ZBHT0010"/>
    <e v="#N/A"/>
    <e v="#N/A"/>
    <e v="#N/A"/>
    <e v="#N/A"/>
    <e v="#N/A"/>
    <m/>
    <m/>
    <m/>
    <m/>
    <m/>
    <n v="1448"/>
    <n v="22124"/>
    <x v="0"/>
  </r>
  <r>
    <n v="459762372"/>
    <s v="NIKITA AMIT MOHOL"/>
    <m/>
    <x v="0"/>
    <m/>
    <m/>
    <m/>
    <m/>
    <n v="3652"/>
    <n v="10631"/>
    <n v="3870"/>
    <n v="14283"/>
    <x v="1"/>
    <x v="0"/>
    <x v="0"/>
    <x v="7"/>
    <n v="23960.31"/>
    <n v="543"/>
    <n v="0"/>
    <n v="5850"/>
    <s v="STABLE"/>
    <n v="6.8474129773943987E-2"/>
    <n v="6.3435224252715574E-3"/>
    <s v="FLOW"/>
    <s v="-"/>
    <s v="NC"/>
    <s v="-"/>
    <m/>
    <m/>
    <m/>
    <m/>
    <s v="REPO"/>
    <s v="-"/>
    <s v="TIKONA PETH"/>
    <s v="-"/>
    <s v="-"/>
    <s v="-"/>
    <n v="17024"/>
    <n v="23960.31"/>
    <n v="88"/>
    <n v="98"/>
    <s v="FLOW"/>
    <m/>
    <m/>
    <m/>
    <m/>
    <s v="NPA"/>
    <s v="MH12VY480"/>
    <s v="HONDA ACTIVA 6G DLX BS VI"/>
    <d v="2023-09-14T00:00:00"/>
    <n v="36"/>
    <x v="0"/>
    <x v="0"/>
    <m/>
    <m/>
    <m/>
    <m/>
    <m/>
    <m/>
    <m/>
    <m/>
    <m/>
    <m/>
    <m/>
    <m/>
    <m/>
    <m/>
    <m/>
    <m/>
    <m/>
    <m/>
    <m/>
    <m/>
    <m/>
    <m/>
    <m/>
    <m/>
    <m/>
    <m/>
    <m/>
    <m/>
    <m/>
    <m/>
    <m/>
    <m/>
    <m/>
    <m/>
    <m/>
    <m/>
    <m/>
    <m/>
    <m/>
    <m/>
    <m/>
    <m/>
    <m/>
    <m/>
    <m/>
    <m/>
    <m/>
    <m/>
    <m/>
    <m/>
    <m/>
    <m/>
    <m/>
    <m/>
    <m/>
    <m/>
    <m/>
    <m/>
    <m/>
    <m/>
    <m/>
    <m/>
    <m/>
    <m/>
    <m/>
    <m/>
    <m/>
    <m/>
    <m/>
    <m/>
    <m/>
    <m/>
    <m/>
    <m/>
    <m/>
    <m/>
    <m/>
    <m/>
    <m/>
    <m/>
    <m/>
    <m/>
    <m/>
    <m/>
    <m/>
    <m/>
    <m/>
    <m/>
    <m/>
    <m/>
    <m/>
    <m/>
    <m/>
    <m/>
    <n v="0"/>
    <s v=""/>
    <s v="ZBHT0013"/>
    <s v="BPt4gL34DJ7"/>
    <s v="Allocated"/>
    <e v="#N/A"/>
    <e v="#N/A"/>
    <e v="#N/A"/>
    <m/>
    <m/>
    <m/>
    <m/>
    <m/>
    <n v="3870"/>
    <n v="14283"/>
    <x v="0"/>
  </r>
  <r>
    <n v="461125158"/>
    <s v="NAMRTA SHANTARAM KUDEKAR"/>
    <m/>
    <x v="0"/>
    <m/>
    <m/>
    <m/>
    <m/>
    <n v="3228"/>
    <n v="2589"/>
    <n v="2679"/>
    <n v="5817"/>
    <x v="0"/>
    <x v="0"/>
    <x v="0"/>
    <x v="3"/>
    <n v="23731.38"/>
    <n v="90"/>
    <n v="0"/>
    <n v="0"/>
    <s v="26.05.26"/>
    <n v="3.2984082832295383E-2"/>
    <n v="1.3308825633567443E-3"/>
    <s v="FLOW"/>
    <s v="-"/>
    <s v="PTP"/>
    <s v="-"/>
    <m/>
    <m/>
    <m/>
    <m/>
    <s v="-"/>
    <s v="-"/>
    <s v="CHAKAN"/>
    <s v="-"/>
    <s v="-"/>
    <s v="-"/>
    <n v="2679"/>
    <n v="23731.38"/>
    <n v="27"/>
    <n v="37"/>
    <s v="FLOW"/>
    <m/>
    <m/>
    <m/>
    <m/>
    <s v="REGULAR"/>
    <s v="MH14LG3125"/>
    <s v="HONDA DIO DLX BS VI"/>
    <d v="2023-12-14T00:00:00"/>
    <n v="36"/>
    <x v="0"/>
    <x v="0"/>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m/>
    <m/>
    <n v="2679"/>
    <n v="5817"/>
    <x v="0"/>
  </r>
  <r>
    <n v="465574833"/>
    <s v="VRUSHALI RAVINDRA DEVGHARKAR"/>
    <s v="ONLINE"/>
    <x v="10"/>
    <n v="5048"/>
    <m/>
    <m/>
    <m/>
    <n v="9114"/>
    <n v="24143.99"/>
    <n v="5702.0099999999984"/>
    <n v="28209.990000000005"/>
    <x v="5"/>
    <x v="0"/>
    <x v="1"/>
    <x v="0"/>
    <n v="23675.99"/>
    <n v="2504"/>
    <n v="0"/>
    <n v="5400"/>
    <s v="STABLE"/>
    <n v="0.72801106469049526"/>
    <n v="1.1524654510659489E-2"/>
    <s v="FLOW"/>
    <s v="-"/>
    <s v="PAID"/>
    <s v="-"/>
    <m/>
    <m/>
    <m/>
    <m/>
    <s v="REPO"/>
    <s v="-"/>
    <s v="DHANKWADI"/>
    <s v="-"/>
    <s v="-"/>
    <s v="-"/>
    <n v="32047.99"/>
    <n v="23675.99"/>
    <n v="147"/>
    <n v="157"/>
    <s v="FLOW"/>
    <m/>
    <m/>
    <m/>
    <m/>
    <s v="NPA"/>
    <s v="MH08BG8898"/>
    <s v="HONDA ACTIVA DLX"/>
    <d v="2025-02-25T00:00:00"/>
    <n v="12"/>
    <x v="0"/>
    <x v="0"/>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m/>
    <m/>
    <n v="-9808.0099999999948"/>
    <n v="33257.990000000005"/>
    <x v="0"/>
  </r>
  <r>
    <n v="454743569"/>
    <s v="ASHWINI RAJU KHUDE"/>
    <m/>
    <x v="0"/>
    <m/>
    <m/>
    <m/>
    <m/>
    <n v="2833"/>
    <n v="14164"/>
    <n v="3301"/>
    <n v="16997"/>
    <x v="5"/>
    <x v="0"/>
    <x v="0"/>
    <x v="15"/>
    <n v="23515.41"/>
    <n v="469"/>
    <n v="0"/>
    <n v="2680"/>
    <s v="FLOW"/>
    <n v="0.15223260451558765"/>
    <n v="1.1446489710736795E-2"/>
    <s v="FLOW"/>
    <s v="-"/>
    <s v="RTP"/>
    <s v="-"/>
    <m/>
    <m/>
    <m/>
    <m/>
    <s v="REPO"/>
    <s v="-"/>
    <s v="SANGAMWADI"/>
    <s v="-"/>
    <s v="-"/>
    <s v="-"/>
    <n v="17313"/>
    <n v="23515.41"/>
    <n v="147"/>
    <n v="157"/>
    <s v="FLOW"/>
    <m/>
    <m/>
    <m/>
    <m/>
    <s v="NPA"/>
    <s v="MH12UR0998"/>
    <s v="HONDA ACTIVA 6G DLX BS VI"/>
    <d v="2022-09-19T00:00:00"/>
    <n v="48"/>
    <x v="0"/>
    <x v="0"/>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m/>
    <m/>
    <n v="3301"/>
    <n v="16997"/>
    <x v="0"/>
  </r>
  <r>
    <n v="460434530"/>
    <s v="ASHISH SUDAM KAMBLE"/>
    <m/>
    <x v="0"/>
    <m/>
    <m/>
    <m/>
    <s v="BANK STABLE 11"/>
    <n v="3537"/>
    <n v="3537"/>
    <n v="3612"/>
    <n v="7074"/>
    <x v="4"/>
    <x v="1"/>
    <x v="0"/>
    <x v="0"/>
    <n v="23491"/>
    <n v="75"/>
    <n v="0"/>
    <n v="2250"/>
    <s v="-"/>
    <n v="0.32721713603170349"/>
    <n v="5.2011747919695579E-3"/>
    <s v="STABLE"/>
    <s v="PAID"/>
    <s v="-"/>
    <s v="-"/>
    <m/>
    <m/>
    <m/>
    <m/>
    <s v="-"/>
    <s v="-"/>
    <s v="BIBVEWADI"/>
    <s v="-"/>
    <s v="-"/>
    <s v="-"/>
    <n v="5862"/>
    <n v="23491"/>
    <n v="57"/>
    <n v="37"/>
    <s v="STABLE"/>
    <m/>
    <m/>
    <m/>
    <m/>
    <s v="REGULAR"/>
    <s v="MH12WC2046"/>
    <s v="BAJAJ CHETAK PREMIUM"/>
    <d v="2023-11-02T00:00:00"/>
    <n v="36"/>
    <x v="0"/>
    <x v="0"/>
    <m/>
    <m/>
    <m/>
    <m/>
    <m/>
    <m/>
    <m/>
    <m/>
    <m/>
    <m/>
    <m/>
    <m/>
    <m/>
    <m/>
    <m/>
    <m/>
    <m/>
    <m/>
    <m/>
    <m/>
    <m/>
    <m/>
    <m/>
    <m/>
    <m/>
    <m/>
    <m/>
    <m/>
    <m/>
    <m/>
    <m/>
    <m/>
    <m/>
    <m/>
    <m/>
    <m/>
    <m/>
    <m/>
    <m/>
    <m/>
    <m/>
    <m/>
    <m/>
    <m/>
    <m/>
    <m/>
    <m/>
    <m/>
    <m/>
    <m/>
    <m/>
    <m/>
    <m/>
    <m/>
    <m/>
    <m/>
    <m/>
    <m/>
    <m/>
    <m/>
    <m/>
    <m/>
    <m/>
    <m/>
    <m/>
    <m/>
    <m/>
    <m/>
    <m/>
    <m/>
    <m/>
    <m/>
    <m/>
    <m/>
    <m/>
    <m/>
    <m/>
    <m/>
    <m/>
    <m/>
    <m/>
    <m/>
    <m/>
    <m/>
    <m/>
    <m/>
    <m/>
    <m/>
    <m/>
    <m/>
    <m/>
    <m/>
    <m/>
    <m/>
    <n v="0"/>
    <s v=""/>
    <s v="DUWT0031"/>
    <s v="A6WyVdgduc"/>
    <s v="Allocated"/>
    <e v="#N/A"/>
    <e v="#N/A"/>
    <e v="#N/A"/>
    <m/>
    <m/>
    <m/>
    <m/>
    <m/>
    <n v="3612"/>
    <n v="7074"/>
    <x v="0"/>
  </r>
  <r>
    <n v="460858883"/>
    <s v="MRUNAL GANESH KHOPADKAR"/>
    <s v="ONLINE"/>
    <x v="1"/>
    <n v="3155"/>
    <m/>
    <m/>
    <s v="BANK STABLE 11"/>
    <n v="3104"/>
    <n v="3097.78"/>
    <n v="3145.78"/>
    <n v="3046.7800000000007"/>
    <x v="0"/>
    <x v="1"/>
    <x v="1"/>
    <x v="15"/>
    <n v="23192"/>
    <n v="48"/>
    <n v="0"/>
    <n v="6050"/>
    <s v="STABLE"/>
    <n v="3.4049584369561202E-2"/>
    <n v="1.3006335244460968E-3"/>
    <s v="STABLE"/>
    <s v="PAID"/>
    <s v="PTP"/>
    <s v="-"/>
    <m/>
    <m/>
    <m/>
    <m/>
    <s v="-"/>
    <s v="-"/>
    <s v="DECCAN JYMKHANA"/>
    <s v="-"/>
    <s v="-"/>
    <s v="-"/>
    <n v="9195.7800000000007"/>
    <n v="23192"/>
    <n v="27"/>
    <n v="6"/>
    <s v="STABLE"/>
    <m/>
    <m/>
    <m/>
    <m/>
    <s v="REGULAR"/>
    <s v="MH12WF6522"/>
    <s v="HONDA ACTIVA 6G DLX BS VI"/>
    <d v="2023-11-23T00:00:00"/>
    <n v="36"/>
    <x v="0"/>
    <x v="0"/>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m/>
    <m/>
    <n v="3145.78"/>
    <n v="6201.7800000000007"/>
    <x v="0"/>
  </r>
  <r>
    <n v="464448758"/>
    <s v="LAXMAN DASHRATH MANE"/>
    <m/>
    <x v="0"/>
    <m/>
    <m/>
    <m/>
    <m/>
    <n v="3489"/>
    <n v="3489"/>
    <n v="3544"/>
    <n v="6978"/>
    <x v="0"/>
    <x v="0"/>
    <x v="0"/>
    <x v="12"/>
    <n v="22956"/>
    <n v="55"/>
    <n v="0"/>
    <n v="450.43"/>
    <s v="-"/>
    <n v="2.2685875648908345E-2"/>
    <n v="1.2873983781987149E-3"/>
    <s v="FLOW"/>
    <s v="-"/>
    <s v="-"/>
    <s v="-"/>
    <m/>
    <m/>
    <m/>
    <m/>
    <m/>
    <m/>
    <s v="HINJEWADI"/>
    <m/>
    <m/>
    <m/>
    <n v="3994.43"/>
    <n v="22956"/>
    <n v="27"/>
    <n v="37"/>
    <s v="FLOW"/>
    <m/>
    <m/>
    <m/>
    <m/>
    <s v="-"/>
    <s v="MH14LZ6618"/>
    <s v="HONDA SHINE DISC BSVI"/>
    <d v="2024-10-26T00:00:00"/>
    <n v="24"/>
    <x v="1"/>
    <x v="0"/>
    <m/>
    <m/>
    <m/>
    <m/>
    <m/>
    <m/>
    <m/>
    <m/>
    <m/>
    <m/>
    <m/>
    <m/>
    <m/>
    <m/>
    <m/>
    <m/>
    <m/>
    <m/>
    <m/>
    <m/>
    <m/>
    <m/>
    <m/>
    <m/>
    <m/>
    <m/>
    <m/>
    <m/>
    <m/>
    <m/>
    <m/>
    <n v="1"/>
    <m/>
    <m/>
    <m/>
    <m/>
    <m/>
    <m/>
    <m/>
    <m/>
    <m/>
    <m/>
    <m/>
    <m/>
    <m/>
    <m/>
    <m/>
    <m/>
    <m/>
    <m/>
    <m/>
    <m/>
    <m/>
    <m/>
    <m/>
    <m/>
    <m/>
    <m/>
    <m/>
    <m/>
    <m/>
    <m/>
    <m/>
    <m/>
    <m/>
    <m/>
    <m/>
    <m/>
    <m/>
    <m/>
    <m/>
    <m/>
    <m/>
    <m/>
    <m/>
    <m/>
    <m/>
    <m/>
    <m/>
    <m/>
    <m/>
    <m/>
    <m/>
    <m/>
    <m/>
    <m/>
    <m/>
    <m/>
    <m/>
    <m/>
    <m/>
    <m/>
    <m/>
    <m/>
    <n v="1"/>
    <n v="1"/>
    <s v="DUWT0030"/>
    <s v="BPYeuxZ8b7"/>
    <s v="Allocated"/>
    <m/>
    <m/>
    <m/>
    <m/>
    <m/>
    <m/>
    <m/>
    <m/>
    <n v="3544"/>
    <n v="6978"/>
    <x v="2"/>
  </r>
  <r>
    <n v="462841404"/>
    <s v="KADAM AAKASH TUKARAM"/>
    <m/>
    <x v="0"/>
    <m/>
    <m/>
    <m/>
    <m/>
    <n v="11637"/>
    <n v="23274"/>
    <n v="11817"/>
    <n v="34911"/>
    <x v="4"/>
    <x v="0"/>
    <x v="0"/>
    <x v="10"/>
    <n v="22860"/>
    <n v="180"/>
    <n v="0"/>
    <n v="900"/>
    <s v="FLOW"/>
    <n v="7.9049199274144388E-2"/>
    <n v="5.0614642094599675E-3"/>
    <s v="FLOW"/>
    <s v="-"/>
    <s v="RTP"/>
    <s v="-"/>
    <m/>
    <m/>
    <m/>
    <m/>
    <s v="-"/>
    <s v="-"/>
    <s v="RAJGURU NAGAR"/>
    <s v="-"/>
    <s v="-"/>
    <s v="-"/>
    <n v="24354"/>
    <n v="22860"/>
    <n v="57"/>
    <n v="67"/>
    <s v="FLOW"/>
    <m/>
    <m/>
    <m/>
    <m/>
    <s v="REGULAR"/>
    <s v="MH14LN5931"/>
    <s v="CLASSIC 350 DARK GUNMETAL GREY"/>
    <d v="2024-05-09T00:00:00"/>
    <n v="24"/>
    <x v="0"/>
    <x v="0"/>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m/>
    <m/>
    <n v="11817"/>
    <n v="34911"/>
    <x v="0"/>
  </r>
  <r>
    <n v="460465980"/>
    <s v="BINAY KUMAR"/>
    <m/>
    <x v="0"/>
    <m/>
    <m/>
    <m/>
    <s v="BANK STABLE 11"/>
    <n v="2751"/>
    <n v="7943"/>
    <n v="2865"/>
    <n v="10694"/>
    <x v="1"/>
    <x v="1"/>
    <x v="0"/>
    <x v="14"/>
    <n v="22724"/>
    <n v="424"/>
    <n v="0"/>
    <n v="4500"/>
    <s v="05.05.26"/>
    <n v="7.5787415033483005E-2"/>
    <n v="6.0162077866217452E-3"/>
    <s v="STABLE"/>
    <s v="PAID"/>
    <s v="PAID"/>
    <s v="-"/>
    <m/>
    <m/>
    <m/>
    <m/>
    <s v="REPO"/>
    <s v="-"/>
    <s v="DAPODI"/>
    <s v="-"/>
    <s v="-"/>
    <s v="-"/>
    <n v="12867"/>
    <n v="22724"/>
    <n v="88"/>
    <n v="67"/>
    <s v="STABLE"/>
    <m/>
    <m/>
    <m/>
    <m/>
    <s v="NPA"/>
    <s v="MH14LD7256"/>
    <s v="HONDA SHINE DRUM BSVI"/>
    <d v="2023-11-04T00:00:00"/>
    <n v="36"/>
    <x v="0"/>
    <x v="0"/>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m/>
    <m/>
    <n v="2865"/>
    <n v="10694"/>
    <x v="0"/>
  </r>
  <r>
    <n v="464549996"/>
    <s v="SOHIT SINGH"/>
    <m/>
    <x v="0"/>
    <m/>
    <m/>
    <m/>
    <m/>
    <n v="3500"/>
    <n v="3500"/>
    <n v="3576"/>
    <n v="7000"/>
    <x v="0"/>
    <x v="0"/>
    <x v="0"/>
    <x v="3"/>
    <n v="22688"/>
    <n v="76"/>
    <n v="0"/>
    <n v="6059"/>
    <s v="-"/>
    <n v="3.1533896102928595E-2"/>
    <n v="1.2723686358499932E-3"/>
    <s v="FLOW"/>
    <s v="-"/>
    <s v="-"/>
    <s v="-"/>
    <m/>
    <m/>
    <m/>
    <m/>
    <m/>
    <m/>
    <s v="MAHALUNGE"/>
    <m/>
    <m/>
    <m/>
    <n v="9635"/>
    <n v="22688"/>
    <n v="27"/>
    <n v="37"/>
    <s v="FLOW"/>
    <m/>
    <m/>
    <m/>
    <m/>
    <s v="-"/>
    <s v="MH14MA1159"/>
    <s v="HONDA SHINE 100 OBD2"/>
    <d v="2024-11-04T00:00:00"/>
    <n v="24"/>
    <x v="1"/>
    <x v="0"/>
    <m/>
    <m/>
    <m/>
    <m/>
    <m/>
    <m/>
    <m/>
    <m/>
    <m/>
    <m/>
    <m/>
    <m/>
    <m/>
    <m/>
    <m/>
    <m/>
    <m/>
    <m/>
    <m/>
    <m/>
    <m/>
    <m/>
    <m/>
    <m/>
    <m/>
    <m/>
    <m/>
    <m/>
    <m/>
    <m/>
    <m/>
    <m/>
    <m/>
    <m/>
    <n v="1"/>
    <m/>
    <m/>
    <m/>
    <m/>
    <m/>
    <m/>
    <m/>
    <m/>
    <m/>
    <m/>
    <m/>
    <m/>
    <m/>
    <m/>
    <m/>
    <m/>
    <m/>
    <m/>
    <m/>
    <m/>
    <m/>
    <m/>
    <m/>
    <m/>
    <m/>
    <m/>
    <m/>
    <m/>
    <m/>
    <m/>
    <m/>
    <m/>
    <m/>
    <m/>
    <m/>
    <m/>
    <m/>
    <m/>
    <m/>
    <m/>
    <m/>
    <m/>
    <m/>
    <m/>
    <m/>
    <m/>
    <m/>
    <m/>
    <m/>
    <m/>
    <m/>
    <m/>
    <m/>
    <m/>
    <m/>
    <m/>
    <m/>
    <m/>
    <m/>
    <n v="1"/>
    <n v="1"/>
    <s v="DUWT0017"/>
    <s v="Goc78CxA5m"/>
    <s v="Allocated"/>
    <m/>
    <m/>
    <m/>
    <m/>
    <m/>
    <m/>
    <m/>
    <m/>
    <n v="3576"/>
    <n v="7000"/>
    <x v="2"/>
  </r>
  <r>
    <n v="460718163"/>
    <s v="VIKAS LAXMAN SHELAR"/>
    <m/>
    <x v="0"/>
    <m/>
    <m/>
    <m/>
    <m/>
    <n v="3434"/>
    <n v="3434"/>
    <n v="3482"/>
    <n v="6868"/>
    <x v="0"/>
    <x v="0"/>
    <x v="0"/>
    <x v="6"/>
    <n v="22440.53"/>
    <n v="48"/>
    <n v="0"/>
    <n v="5352"/>
    <s v="-"/>
    <n v="1.3971498629172463E-2"/>
    <n v="1.2584902390625373E-3"/>
    <s v="FLOW"/>
    <s v="-"/>
    <s v="-"/>
    <s v="-"/>
    <m/>
    <m/>
    <m/>
    <m/>
    <s v="-"/>
    <s v="-"/>
    <s v="SHIRUR"/>
    <s v="-"/>
    <s v="-"/>
    <s v="-"/>
    <n v="8834"/>
    <n v="22440.53"/>
    <n v="27"/>
    <n v="37"/>
    <s v="FLOW"/>
    <m/>
    <m/>
    <m/>
    <m/>
    <s v="REGULAR"/>
    <s v="MH12WF7602"/>
    <s v="SPLENDORPLUS I3S DRS C FI BLACKACNT"/>
    <d v="2023-11-15T00:00:00"/>
    <n v="36"/>
    <x v="0"/>
    <x v="0"/>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m/>
    <m/>
    <n v="3482"/>
    <n v="6868"/>
    <x v="0"/>
  </r>
  <r>
    <n v="466120249"/>
    <s v="SHIVNANDA RAHUL WAGHULE"/>
    <m/>
    <x v="0"/>
    <m/>
    <m/>
    <m/>
    <m/>
    <n v="2479"/>
    <n v="10014"/>
    <n v="493"/>
    <n v="12493"/>
    <x v="5"/>
    <x v="0"/>
    <x v="0"/>
    <x v="7"/>
    <n v="22415"/>
    <n v="395"/>
    <n v="0"/>
    <n v="1800"/>
    <s v="FLOW"/>
    <n v="6.1842458303243246E-2"/>
    <n v="1.091084811475391E-2"/>
    <s v="FLOW"/>
    <s v="-"/>
    <s v="NC"/>
    <s v="-"/>
    <m/>
    <m/>
    <m/>
    <m/>
    <s v="REPO"/>
    <s v="-"/>
    <s v="KAMSHET"/>
    <s v="-"/>
    <s v="-"/>
    <s v="-"/>
    <n v="12209"/>
    <n v="22415"/>
    <n v="146"/>
    <n v="156"/>
    <s v="FLOW"/>
    <m/>
    <m/>
    <m/>
    <m/>
    <s v="NPA"/>
    <s v="MH14LN6546"/>
    <s v="SPLENDOR PLUS DRS CAST FI BLACK"/>
    <d v="2025-05-14T00:00:00"/>
    <n v="18"/>
    <x v="0"/>
    <x v="0"/>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m/>
    <m/>
    <n v="493"/>
    <n v="12493"/>
    <x v="0"/>
  </r>
  <r>
    <n v="460260039"/>
    <s v="SNEHA SHRIDHAR PILLAY"/>
    <m/>
    <x v="0"/>
    <m/>
    <m/>
    <m/>
    <m/>
    <n v="3434"/>
    <n v="2936"/>
    <n v="2996"/>
    <n v="6370"/>
    <x v="0"/>
    <x v="0"/>
    <x v="0"/>
    <x v="17"/>
    <n v="22333"/>
    <n v="60"/>
    <n v="0"/>
    <n v="2615"/>
    <s v="-"/>
    <n v="3.7488210970685824E-2"/>
    <n v="1.2524598353507537E-3"/>
    <s v="FLOW"/>
    <s v="-"/>
    <s v="-"/>
    <s v="-"/>
    <m/>
    <m/>
    <m/>
    <m/>
    <m/>
    <m/>
    <s v="SANGAVI"/>
    <m/>
    <m/>
    <m/>
    <n v="5611"/>
    <n v="22333"/>
    <n v="27"/>
    <n v="37"/>
    <s v="FLOW"/>
    <m/>
    <m/>
    <m/>
    <m/>
    <s v="-"/>
    <s v="MH14LD0112"/>
    <s v="HONDA ACTIVA 125 SMART"/>
    <d v="2023-10-23T00:00:00"/>
    <n v="36"/>
    <x v="1"/>
    <x v="0"/>
    <m/>
    <m/>
    <m/>
    <m/>
    <m/>
    <m/>
    <m/>
    <m/>
    <m/>
    <m/>
    <m/>
    <m/>
    <m/>
    <m/>
    <m/>
    <m/>
    <m/>
    <m/>
    <m/>
    <m/>
    <m/>
    <m/>
    <m/>
    <m/>
    <m/>
    <m/>
    <m/>
    <m/>
    <m/>
    <m/>
    <m/>
    <n v="1"/>
    <m/>
    <m/>
    <m/>
    <m/>
    <m/>
    <m/>
    <m/>
    <m/>
    <m/>
    <m/>
    <m/>
    <m/>
    <m/>
    <m/>
    <m/>
    <m/>
    <m/>
    <m/>
    <m/>
    <m/>
    <m/>
    <m/>
    <m/>
    <m/>
    <m/>
    <m/>
    <m/>
    <m/>
    <m/>
    <m/>
    <m/>
    <m/>
    <m/>
    <m/>
    <m/>
    <m/>
    <m/>
    <m/>
    <m/>
    <m/>
    <m/>
    <m/>
    <m/>
    <m/>
    <m/>
    <m/>
    <m/>
    <m/>
    <m/>
    <m/>
    <m/>
    <m/>
    <m/>
    <m/>
    <m/>
    <m/>
    <m/>
    <m/>
    <m/>
    <m/>
    <m/>
    <m/>
    <n v="1"/>
    <n v="1"/>
    <s v="ZBHT0015"/>
    <s v="kPJtmjsD1qmc"/>
    <s v="Allocated"/>
    <m/>
    <m/>
    <m/>
    <m/>
    <m/>
    <m/>
    <m/>
    <m/>
    <n v="2996"/>
    <n v="6370"/>
    <x v="2"/>
  </r>
  <r>
    <n v="460111082"/>
    <s v="SHIVAJI BABAN GUNJAL"/>
    <m/>
    <x v="0"/>
    <m/>
    <m/>
    <m/>
    <m/>
    <n v="2991"/>
    <n v="8894"/>
    <n v="3135"/>
    <n v="11885"/>
    <x v="1"/>
    <x v="0"/>
    <x v="0"/>
    <x v="8"/>
    <n v="22264.35"/>
    <n v="223"/>
    <n v="0"/>
    <n v="6293"/>
    <s v="FLOW"/>
    <n v="6.9004360279292187E-2"/>
    <n v="5.8945148668399861E-3"/>
    <s v="FLOW"/>
    <s v="-"/>
    <s v="PTP"/>
    <s v="-"/>
    <m/>
    <m/>
    <m/>
    <m/>
    <s v="REPO"/>
    <s v="-"/>
    <s v="VALTI"/>
    <s v="-"/>
    <s v="-"/>
    <s v="-"/>
    <n v="15410"/>
    <n v="22264.35"/>
    <n v="88"/>
    <n v="98"/>
    <s v="FLOW"/>
    <m/>
    <m/>
    <m/>
    <m/>
    <s v="REGULAR"/>
    <s v="MH14LD2646"/>
    <s v="SPLENDOR PLUS BS6 DRK CAST FI"/>
    <d v="2023-10-13T00:00:00"/>
    <n v="36"/>
    <x v="0"/>
    <x v="0"/>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m/>
    <m/>
    <n v="3135"/>
    <n v="11885"/>
    <x v="1"/>
  </r>
  <r>
    <n v="465334990"/>
    <s v="SAHIL RAOKHANDE"/>
    <m/>
    <x v="0"/>
    <m/>
    <m/>
    <m/>
    <m/>
    <n v="5848"/>
    <n v="5691"/>
    <n v="5884"/>
    <n v="11539"/>
    <x v="0"/>
    <x v="0"/>
    <x v="0"/>
    <x v="5"/>
    <n v="22245"/>
    <n v="193"/>
    <n v="0"/>
    <n v="5394"/>
    <s v="21.05.26"/>
    <n v="1.2876156255099526E-2"/>
    <n v="1.247524696072069E-3"/>
    <s v="FLOW"/>
    <s v="-"/>
    <s v="PTP"/>
    <s v="-"/>
    <m/>
    <m/>
    <m/>
    <m/>
    <s v="-"/>
    <s v="-"/>
    <s v="KHARADI"/>
    <s v="-"/>
    <s v="-"/>
    <s v="-"/>
    <n v="11278"/>
    <n v="22245"/>
    <n v="27"/>
    <n v="37"/>
    <s v="FLOW"/>
    <m/>
    <m/>
    <m/>
    <m/>
    <s v="REGULAR"/>
    <s v="MH12XU1681"/>
    <s v="HONDA DIO 125 STD"/>
    <d v="2025-01-27T00:00:00"/>
    <n v="18"/>
    <x v="0"/>
    <x v="0"/>
    <m/>
    <m/>
    <m/>
    <m/>
    <m/>
    <m/>
    <m/>
    <m/>
    <m/>
    <m/>
    <m/>
    <m/>
    <m/>
    <m/>
    <m/>
    <m/>
    <m/>
    <m/>
    <m/>
    <m/>
    <m/>
    <m/>
    <m/>
    <m/>
    <m/>
    <m/>
    <m/>
    <m/>
    <n v="1"/>
    <m/>
    <m/>
    <m/>
    <m/>
    <m/>
    <m/>
    <m/>
    <m/>
    <m/>
    <m/>
    <m/>
    <m/>
    <m/>
    <m/>
    <m/>
    <m/>
    <m/>
    <m/>
    <m/>
    <m/>
    <m/>
    <m/>
    <m/>
    <m/>
    <m/>
    <m/>
    <m/>
    <m/>
    <m/>
    <m/>
    <m/>
    <m/>
    <m/>
    <m/>
    <m/>
    <m/>
    <m/>
    <m/>
    <m/>
    <m/>
    <m/>
    <m/>
    <m/>
    <m/>
    <m/>
    <m/>
    <m/>
    <m/>
    <m/>
    <m/>
    <m/>
    <m/>
    <m/>
    <m/>
    <m/>
    <m/>
    <m/>
    <m/>
    <m/>
    <m/>
    <m/>
    <m/>
    <m/>
    <m/>
    <m/>
    <n v="1"/>
    <n v="1"/>
    <s v="ZBHT0012"/>
    <s v="G6SB9qUOsEJc"/>
    <s v="Allocated"/>
    <e v="#N/A"/>
    <e v="#N/A"/>
    <e v="#N/A"/>
    <m/>
    <m/>
    <m/>
    <m/>
    <m/>
    <n v="5884"/>
    <n v="11539"/>
    <x v="0"/>
  </r>
  <r>
    <n v="460051993"/>
    <s v="DHEERAJ KASHINATH PANSARE"/>
    <m/>
    <x v="0"/>
    <m/>
    <m/>
    <m/>
    <m/>
    <n v="3380"/>
    <n v="6677"/>
    <n v="3581"/>
    <n v="10057"/>
    <x v="4"/>
    <x v="0"/>
    <x v="0"/>
    <x v="9"/>
    <n v="22196.639999999999"/>
    <n v="284"/>
    <n v="0"/>
    <n v="6300"/>
    <s v="26.05.26"/>
    <n v="9.7945563234953875E-2"/>
    <n v="4.914588754604877E-3"/>
    <s v="FLOW"/>
    <s v="-"/>
    <s v="PTP"/>
    <s v="-"/>
    <m/>
    <m/>
    <m/>
    <m/>
    <s v="-"/>
    <s v="-"/>
    <s v="OTUR"/>
    <s v="-"/>
    <s v="-"/>
    <s v="-"/>
    <n v="13261"/>
    <n v="22196.639999999999"/>
    <n v="57"/>
    <n v="67"/>
    <s v="FLOW"/>
    <m/>
    <m/>
    <m/>
    <m/>
    <s v="REGULAR"/>
    <s v="MH14LD1684"/>
    <s v="HONDA ACTIVA 6G DLX BS VI"/>
    <d v="2023-10-09T00:00:00"/>
    <n v="36"/>
    <x v="0"/>
    <x v="0"/>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m/>
    <m/>
    <n v="3581"/>
    <n v="10057"/>
    <x v="0"/>
  </r>
  <r>
    <n v="461546516"/>
    <s v="MANIK ANNASO ANAP"/>
    <m/>
    <x v="0"/>
    <m/>
    <m/>
    <m/>
    <m/>
    <n v="2660"/>
    <n v="2657"/>
    <n v="2701"/>
    <n v="5317"/>
    <x v="0"/>
    <x v="0"/>
    <x v="0"/>
    <x v="9"/>
    <n v="22083.64"/>
    <n v="44"/>
    <n v="0"/>
    <n v="3502"/>
    <s v="-"/>
    <n v="9.5237523512847685E-3"/>
    <n v="1.2384754452310625E-3"/>
    <s v="FLOW"/>
    <s v="-"/>
    <s v="-"/>
    <s v="-"/>
    <m/>
    <m/>
    <m/>
    <m/>
    <m/>
    <m/>
    <s v="JUNNAR"/>
    <m/>
    <m/>
    <m/>
    <n v="6203"/>
    <n v="22083.64"/>
    <n v="27"/>
    <n v="37"/>
    <s v="FLOW"/>
    <m/>
    <m/>
    <m/>
    <m/>
    <s v="-"/>
    <s v="MH14LH4796"/>
    <s v="SPLENDOR PLUS DRS CAST FI BLACK"/>
    <d v="2024-01-17T00:00:00"/>
    <n v="36"/>
    <x v="1"/>
    <x v="0"/>
    <m/>
    <m/>
    <m/>
    <m/>
    <m/>
    <m/>
    <m/>
    <m/>
    <m/>
    <m/>
    <m/>
    <m/>
    <m/>
    <m/>
    <m/>
    <m/>
    <m/>
    <m/>
    <m/>
    <m/>
    <m/>
    <m/>
    <m/>
    <m/>
    <m/>
    <m/>
    <m/>
    <m/>
    <m/>
    <m/>
    <m/>
    <n v="1"/>
    <m/>
    <m/>
    <m/>
    <m/>
    <m/>
    <m/>
    <m/>
    <m/>
    <m/>
    <m/>
    <m/>
    <m/>
    <m/>
    <m/>
    <m/>
    <m/>
    <m/>
    <m/>
    <m/>
    <m/>
    <m/>
    <m/>
    <m/>
    <m/>
    <m/>
    <m/>
    <m/>
    <m/>
    <m/>
    <m/>
    <m/>
    <m/>
    <m/>
    <m/>
    <m/>
    <m/>
    <m/>
    <m/>
    <m/>
    <m/>
    <m/>
    <m/>
    <m/>
    <m/>
    <m/>
    <m/>
    <m/>
    <m/>
    <m/>
    <m/>
    <m/>
    <m/>
    <m/>
    <m/>
    <m/>
    <m/>
    <m/>
    <m/>
    <m/>
    <m/>
    <m/>
    <m/>
    <n v="1"/>
    <n v="1"/>
    <s v="ZBHT0021"/>
    <s v="A2j5UVxGi7"/>
    <s v="Allocated"/>
    <m/>
    <m/>
    <m/>
    <m/>
    <m/>
    <m/>
    <m/>
    <m/>
    <n v="2701"/>
    <n v="5317"/>
    <x v="2"/>
  </r>
  <r>
    <n v="467004899"/>
    <s v="SAGAR BHARAT GAIKAWAD"/>
    <m/>
    <x v="0"/>
    <m/>
    <m/>
    <m/>
    <m/>
    <n v="2444"/>
    <n v="12070"/>
    <n v="3012"/>
    <n v="14514"/>
    <x v="5"/>
    <x v="0"/>
    <x v="0"/>
    <x v="3"/>
    <n v="22002"/>
    <n v="718"/>
    <n v="0"/>
    <n v="2700"/>
    <s v="18.05.26"/>
    <n v="0.35024435282319044"/>
    <n v="1.0709813973714724E-2"/>
    <s v="FLOW"/>
    <s v="-"/>
    <s v="NC"/>
    <s v="-"/>
    <m/>
    <m/>
    <m/>
    <m/>
    <s v="REPO"/>
    <s v="-"/>
    <s v="CHAKAN"/>
    <s v="-"/>
    <s v="-"/>
    <s v="-"/>
    <n v="15488"/>
    <n v="22002"/>
    <n v="146"/>
    <n v="156"/>
    <s v="FLOW"/>
    <m/>
    <m/>
    <m/>
    <m/>
    <s v="NPA"/>
    <s v="MH14MB2217"/>
    <s v="SPLENDOR PLUS I3S BS6 FI DRUM SELF"/>
    <d v="2025-10-04T00:00:00"/>
    <n v="12"/>
    <x v="0"/>
    <x v="0"/>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m/>
    <m/>
    <n v="3012"/>
    <n v="14514"/>
    <x v="0"/>
  </r>
  <r>
    <n v="460349990"/>
    <s v="DATTATRAY SAKHARAM DHANAVALE"/>
    <m/>
    <x v="0"/>
    <m/>
    <m/>
    <m/>
    <s v="BANK STABLE 11"/>
    <n v="3319"/>
    <n v="3369"/>
    <n v="52"/>
    <n v="6688"/>
    <x v="4"/>
    <x v="1"/>
    <x v="0"/>
    <x v="2"/>
    <n v="21841"/>
    <n v="2"/>
    <n v="0"/>
    <n v="6219"/>
    <s v="-"/>
    <n v="0.10076755617799331"/>
    <n v="4.8358460104468565E-3"/>
    <s v="STABLE"/>
    <s v="PAID"/>
    <s v="-"/>
    <s v="-"/>
    <m/>
    <m/>
    <m/>
    <m/>
    <s v="-"/>
    <s v="-"/>
    <s v="BHOR"/>
    <s v="-"/>
    <s v="-"/>
    <s v="-"/>
    <n v="9590"/>
    <n v="21841"/>
    <n v="57"/>
    <n v="37"/>
    <s v="STABLE"/>
    <m/>
    <m/>
    <m/>
    <m/>
    <s v="REGULAR"/>
    <s v="MH12WD6455"/>
    <s v="HONDA DIO DLX BS VI"/>
    <d v="2023-10-27T00:00:00"/>
    <n v="36"/>
    <x v="0"/>
    <x v="0"/>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m/>
    <m/>
    <n v="52"/>
    <n v="6688"/>
    <x v="0"/>
  </r>
  <r>
    <n v="458427914"/>
    <s v="PRAVIN TUKARAM BHONDAVE"/>
    <s v="ONLINE"/>
    <x v="7"/>
    <n v="4508"/>
    <m/>
    <m/>
    <m/>
    <n v="4505"/>
    <n v="17769"/>
    <n v="4877"/>
    <n v="17766"/>
    <x v="2"/>
    <x v="1"/>
    <x v="1"/>
    <x v="0"/>
    <n v="21605.08"/>
    <n v="623"/>
    <n v="0"/>
    <n v="5850"/>
    <s v="-"/>
    <n v="0.17911083757074045"/>
    <n v="7.0933564296497267E-3"/>
    <s v="STABLE"/>
    <s v="PAID"/>
    <s v="-"/>
    <s v="-"/>
    <m/>
    <m/>
    <m/>
    <m/>
    <s v="REPO"/>
    <s v="-"/>
    <s v="BIBVEWADI"/>
    <s v="-"/>
    <s v="-"/>
    <s v="-"/>
    <n v="24242"/>
    <n v="21605.08"/>
    <n v="116"/>
    <n v="98"/>
    <s v="STABLE"/>
    <m/>
    <m/>
    <m/>
    <m/>
    <s v="NPA"/>
    <s v="MH12VM7890"/>
    <s v="BAJAJ CHETAK PREMIUM"/>
    <d v="2023-06-06T00:00:00"/>
    <n v="36"/>
    <x v="0"/>
    <x v="0"/>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m/>
    <m/>
    <n v="4877"/>
    <n v="22274"/>
    <x v="0"/>
  </r>
  <r>
    <n v="460648088"/>
    <s v="SATISH SANTOSH VISHWAKARMA"/>
    <m/>
    <x v="0"/>
    <m/>
    <m/>
    <m/>
    <m/>
    <n v="3284"/>
    <n v="3246"/>
    <n v="3299"/>
    <n v="6530"/>
    <x v="0"/>
    <x v="0"/>
    <x v="0"/>
    <x v="16"/>
    <n v="21565.23"/>
    <n v="53"/>
    <n v="0"/>
    <n v="6187"/>
    <s v="STABLE"/>
    <n v="8.3206223180362193E-2"/>
    <n v="1.2094024275780743E-3"/>
    <s v="FLOW"/>
    <s v="-"/>
    <s v="NC"/>
    <s v="-"/>
    <m/>
    <m/>
    <m/>
    <m/>
    <s v="-"/>
    <s v="-"/>
    <s v="WAGHOLI"/>
    <s v="-"/>
    <s v="-"/>
    <s v="-"/>
    <n v="9486"/>
    <n v="21565.23"/>
    <n v="27"/>
    <n v="37"/>
    <s v="FLOW"/>
    <m/>
    <m/>
    <m/>
    <m/>
    <s v="REGULAR"/>
    <s v="MH12WF3771"/>
    <s v="HONDA ACTIVA 6G H SMART"/>
    <d v="2023-11-13T00:00:00"/>
    <n v="36"/>
    <x v="0"/>
    <x v="0"/>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m/>
    <m/>
    <n v="3299"/>
    <n v="6530"/>
    <x v="0"/>
  </r>
  <r>
    <n v="460561110"/>
    <s v="SAMADHAN RAMDAS DEVKAR"/>
    <m/>
    <x v="0"/>
    <m/>
    <m/>
    <m/>
    <m/>
    <n v="3257"/>
    <n v="3255"/>
    <n v="3305"/>
    <n v="6512"/>
    <x v="0"/>
    <x v="0"/>
    <x v="0"/>
    <x v="6"/>
    <n v="21457.34"/>
    <n v="50"/>
    <n v="0"/>
    <n v="1269"/>
    <s v="30.05.26"/>
    <n v="1.3359363455127284E-2"/>
    <n v="1.2033518346601505E-3"/>
    <s v="FLOW"/>
    <s v="-"/>
    <s v="OS"/>
    <s v="-"/>
    <m/>
    <m/>
    <m/>
    <m/>
    <s v="-"/>
    <s v="-"/>
    <s v="KOREGAON BHIMA"/>
    <s v="-"/>
    <s v="-"/>
    <s v="-"/>
    <n v="4574"/>
    <n v="21457.34"/>
    <n v="27"/>
    <n v="37"/>
    <s v="FLOW"/>
    <m/>
    <m/>
    <m/>
    <m/>
    <s v="REGULAR"/>
    <s v="MH12WD6948"/>
    <s v="HONDA ACTIVA 6G H SMART"/>
    <d v="2023-11-09T00:00:00"/>
    <n v="36"/>
    <x v="0"/>
    <x v="0"/>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m/>
    <m/>
    <n v="3305"/>
    <n v="6512"/>
    <x v="0"/>
  </r>
  <r>
    <n v="460863978"/>
    <s v="HANUMAN PANDURANG KATKE"/>
    <m/>
    <x v="0"/>
    <m/>
    <m/>
    <m/>
    <m/>
    <n v="2862"/>
    <n v="2860"/>
    <n v="2904"/>
    <n v="5722"/>
    <x v="0"/>
    <x v="0"/>
    <x v="0"/>
    <x v="6"/>
    <n v="21383"/>
    <n v="44"/>
    <n v="0"/>
    <n v="900"/>
    <s v="23.05.26"/>
    <n v="1.3313079289463965E-2"/>
    <n v="1.1991827635922253E-3"/>
    <s v="FLOW"/>
    <s v="-"/>
    <s v="PTP"/>
    <s v="-"/>
    <m/>
    <m/>
    <m/>
    <m/>
    <s v="-"/>
    <s v="-"/>
    <s v="SHIRUR"/>
    <s v="-"/>
    <s v="-"/>
    <s v="-"/>
    <n v="3804"/>
    <n v="21383"/>
    <n v="27"/>
    <n v="37"/>
    <s v="FLOW"/>
    <m/>
    <m/>
    <m/>
    <m/>
    <s v="REGULAR"/>
    <s v="MH12WL2558"/>
    <s v="SPLENDOR PLUS I3S XTEC"/>
    <d v="2023-11-24T00:00:00"/>
    <n v="36"/>
    <x v="0"/>
    <x v="0"/>
    <m/>
    <m/>
    <m/>
    <m/>
    <m/>
    <m/>
    <m/>
    <m/>
    <m/>
    <m/>
    <m/>
    <m/>
    <m/>
    <m/>
    <m/>
    <m/>
    <m/>
    <m/>
    <m/>
    <m/>
    <m/>
    <m/>
    <m/>
    <m/>
    <m/>
    <m/>
    <m/>
    <m/>
    <m/>
    <m/>
    <m/>
    <m/>
    <m/>
    <m/>
    <m/>
    <m/>
    <m/>
    <m/>
    <m/>
    <m/>
    <m/>
    <m/>
    <m/>
    <m/>
    <m/>
    <m/>
    <m/>
    <m/>
    <m/>
    <m/>
    <m/>
    <m/>
    <m/>
    <m/>
    <m/>
    <m/>
    <m/>
    <m/>
    <m/>
    <m/>
    <m/>
    <m/>
    <m/>
    <m/>
    <m/>
    <m/>
    <m/>
    <m/>
    <m/>
    <m/>
    <m/>
    <m/>
    <m/>
    <m/>
    <m/>
    <m/>
    <m/>
    <m/>
    <m/>
    <m/>
    <m/>
    <m/>
    <m/>
    <m/>
    <m/>
    <m/>
    <m/>
    <m/>
    <m/>
    <m/>
    <m/>
    <m/>
    <m/>
    <m/>
    <n v="0"/>
    <s v=""/>
    <s v="ZBHT0024"/>
    <s v="kosnba3F6b"/>
    <s v="Allocated"/>
    <e v="#N/A"/>
    <e v="#N/A"/>
    <e v="#N/A"/>
    <m/>
    <m/>
    <m/>
    <m/>
    <m/>
    <n v="2904"/>
    <n v="5722"/>
    <x v="0"/>
  </r>
  <r>
    <n v="460005853"/>
    <s v="SHRUTIKA RAVINDRA OHAL"/>
    <m/>
    <x v="0"/>
    <m/>
    <m/>
    <m/>
    <m/>
    <n v="3731"/>
    <n v="3651"/>
    <n v="3768"/>
    <n v="7382"/>
    <x v="0"/>
    <x v="0"/>
    <x v="0"/>
    <x v="0"/>
    <n v="21164"/>
    <n v="117"/>
    <n v="0"/>
    <n v="0"/>
    <s v="-"/>
    <n v="1.7930548202280815E-2"/>
    <n v="1.1869009965236803E-3"/>
    <s v="FLOW"/>
    <s v="-"/>
    <s v="-"/>
    <s v="-"/>
    <m/>
    <m/>
    <m/>
    <m/>
    <s v="-"/>
    <s v="-"/>
    <s v="GULTEKADI"/>
    <s v="-"/>
    <s v="-"/>
    <s v="-"/>
    <n v="3768"/>
    <n v="21164"/>
    <n v="27"/>
    <n v="37"/>
    <s v="FLOW"/>
    <m/>
    <m/>
    <m/>
    <m/>
    <s v="REGULAR"/>
    <s v="MH12VY3093"/>
    <s v="SUZUKI BURGMAN STREET"/>
    <d v="2023-10-05T00:00:00"/>
    <n v="36"/>
    <x v="0"/>
    <x v="0"/>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m/>
    <m/>
    <n v="3768"/>
    <n v="7382"/>
    <x v="0"/>
  </r>
  <r>
    <n v="459782251"/>
    <s v="MRINMOY MITRA"/>
    <s v="ONLINE"/>
    <x v="5"/>
    <n v="1"/>
    <m/>
    <m/>
    <s v="BANK STABLE 05"/>
    <n v="3664"/>
    <n v="7711"/>
    <n v="707"/>
    <n v="11374"/>
    <x v="1"/>
    <x v="1"/>
    <x v="1"/>
    <x v="0"/>
    <n v="21154.94"/>
    <n v="324"/>
    <n v="0"/>
    <n v="5544"/>
    <s v="FLOW"/>
    <n v="0.87411869949941023"/>
    <n v="5.6007971639463038E-3"/>
    <s v="STABLE"/>
    <s v="PAID"/>
    <s v="NC"/>
    <s v="-"/>
    <m/>
    <m/>
    <m/>
    <m/>
    <s v="REPO"/>
    <s v="-"/>
    <s v="DATTAWADI"/>
    <s v="-"/>
    <s v="-"/>
    <s v="-"/>
    <n v="13579"/>
    <n v="21154.94"/>
    <n v="88"/>
    <n v="67"/>
    <s v="STABLE"/>
    <m/>
    <m/>
    <m/>
    <m/>
    <s v="REGULAR"/>
    <s v="MH12VY3090"/>
    <s v="HONDA ACTIVA DLX"/>
    <d v="2023-09-16T00:00:00"/>
    <n v="36"/>
    <x v="0"/>
    <x v="0"/>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m/>
    <m/>
    <n v="707"/>
    <n v="11375"/>
    <x v="1"/>
  </r>
  <r>
    <n v="136793784"/>
    <s v="PANKAJ ASHOK SHELAR"/>
    <m/>
    <x v="0"/>
    <m/>
    <m/>
    <m/>
    <m/>
    <n v="2832"/>
    <n v="2287"/>
    <n v="2351"/>
    <n v="5119"/>
    <x v="0"/>
    <x v="0"/>
    <x v="0"/>
    <x v="9"/>
    <n v="21048.49"/>
    <n v="64"/>
    <n v="0"/>
    <n v="4521"/>
    <s v="26.05.26"/>
    <n v="9.0773353545200858E-3"/>
    <n v="1.1804230654091248E-3"/>
    <s v="FLOW"/>
    <s v="-"/>
    <s v="PTP"/>
    <s v="-"/>
    <m/>
    <m/>
    <m/>
    <m/>
    <s v="-"/>
    <s v="-"/>
    <s v="JUNNAR"/>
    <s v="-"/>
    <s v="-"/>
    <s v="-"/>
    <n v="6872"/>
    <n v="21048.49"/>
    <n v="27"/>
    <n v="37"/>
    <s v="FLOW"/>
    <m/>
    <m/>
    <m/>
    <m/>
    <s v="REGULAR"/>
    <s v="MH14KR3853"/>
    <s v="YAMAHA FZS SPECIAL"/>
    <d v="2022-12-15T00:00:00"/>
    <n v="48"/>
    <x v="0"/>
    <x v="0"/>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m/>
    <m/>
    <n v="2351"/>
    <n v="5119"/>
    <x v="0"/>
  </r>
  <r>
    <n v="454116052"/>
    <s v="NARAYANI KEDAAR DEWALE"/>
    <m/>
    <x v="0"/>
    <m/>
    <m/>
    <m/>
    <m/>
    <n v="2837"/>
    <n v="13758.68"/>
    <n v="3038.6800000000003"/>
    <n v="16595.68"/>
    <x v="5"/>
    <x v="0"/>
    <x v="0"/>
    <x v="7"/>
    <n v="21019.68"/>
    <n v="628"/>
    <n v="0"/>
    <n v="5850"/>
    <s v="FLOW"/>
    <n v="5.7992803209793262E-2"/>
    <n v="1.0231654512635757E-2"/>
    <s v="FLOW"/>
    <s v="-"/>
    <s v="RTP"/>
    <s v="-"/>
    <m/>
    <m/>
    <m/>
    <m/>
    <s v="REPO"/>
    <s v="-"/>
    <s v="LONAVALA"/>
    <s v="-"/>
    <s v="-"/>
    <s v="-"/>
    <n v="20236.68"/>
    <n v="21019.68"/>
    <n v="147"/>
    <n v="157"/>
    <s v="FLOW"/>
    <m/>
    <m/>
    <m/>
    <m/>
    <s v="NPA"/>
    <s v="MH14KG7661"/>
    <s v="OKINAWA RIDGE PLUS"/>
    <d v="2022-07-21T00:00:00"/>
    <n v="48"/>
    <x v="0"/>
    <x v="0"/>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m/>
    <m/>
    <n v="3038.6800000000003"/>
    <n v="16595.68"/>
    <x v="0"/>
  </r>
  <r>
    <n v="460122210"/>
    <s v="ABHIJIT BHAGWAN ELBHAR"/>
    <m/>
    <x v="0"/>
    <m/>
    <m/>
    <m/>
    <m/>
    <n v="3674"/>
    <n v="3674"/>
    <n v="3758"/>
    <n v="7348"/>
    <x v="0"/>
    <x v="0"/>
    <x v="0"/>
    <x v="8"/>
    <n v="20991.4"/>
    <n v="84"/>
    <n v="0"/>
    <n v="4489"/>
    <s v="29.05.26 26.05.26"/>
    <n v="0.22458765930858579"/>
    <n v="1.1772213938020782E-3"/>
    <s v="FLOW"/>
    <s v="-"/>
    <s v="PTP"/>
    <s v="-"/>
    <m/>
    <m/>
    <m/>
    <m/>
    <s v="-"/>
    <s v="-"/>
    <s v="AWASARI BK"/>
    <s v="-"/>
    <s v="-"/>
    <s v="-"/>
    <n v="8247"/>
    <n v="20991.4"/>
    <n v="27"/>
    <n v="37"/>
    <s v="FLOW"/>
    <m/>
    <m/>
    <m/>
    <m/>
    <s v="REGULAR"/>
    <s v="MH14LF6590"/>
    <s v="DESTINI 125 XTEC"/>
    <d v="2023-10-14T00:00:00"/>
    <n v="36"/>
    <x v="0"/>
    <x v="0"/>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m/>
    <m/>
    <n v="3758"/>
    <n v="7348"/>
    <x v="0"/>
  </r>
  <r>
    <n v="459059044"/>
    <s v="IMTIYAZ RASHID SHAIKH"/>
    <m/>
    <x v="0"/>
    <m/>
    <m/>
    <m/>
    <m/>
    <n v="3911"/>
    <n v="14157"/>
    <n v="2968"/>
    <n v="18068"/>
    <x v="2"/>
    <x v="0"/>
    <x v="0"/>
    <x v="7"/>
    <n v="20969.25"/>
    <n v="544"/>
    <n v="0"/>
    <n v="6213"/>
    <s v="FLOW"/>
    <n v="0.20750518781523955"/>
    <n v="6.884601413761602E-3"/>
    <s v="FLOW"/>
    <s v="-"/>
    <s v="NC"/>
    <s v="-"/>
    <m/>
    <m/>
    <m/>
    <m/>
    <s v="REPO"/>
    <s v="-"/>
    <s v="LONAVALA"/>
    <s v="-"/>
    <s v="-"/>
    <s v="-"/>
    <n v="20914"/>
    <n v="20969.25"/>
    <n v="116"/>
    <n v="126"/>
    <s v="FLOW"/>
    <m/>
    <m/>
    <m/>
    <m/>
    <s v="NPA"/>
    <s v="MH14KY1815"/>
    <s v="SUZUKI BURGMAN STREET BT BSVI"/>
    <d v="2023-07-20T00:00:00"/>
    <n v="36"/>
    <x v="0"/>
    <x v="0"/>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m/>
    <m/>
    <n v="2968"/>
    <n v="18068"/>
    <x v="0"/>
  </r>
  <r>
    <n v="461252668"/>
    <s v="VIJAYALAKSHMI SAMBHAJI GARJE"/>
    <m/>
    <x v="0"/>
    <m/>
    <m/>
    <m/>
    <m/>
    <n v="3628"/>
    <n v="14463"/>
    <n v="3975"/>
    <n v="18091"/>
    <x v="2"/>
    <x v="0"/>
    <x v="0"/>
    <x v="5"/>
    <n v="20580"/>
    <n v="396"/>
    <n v="0"/>
    <n v="6295"/>
    <s v="FLOW"/>
    <n v="7.4343359030198466E-2"/>
    <n v="6.7568032759976523E-3"/>
    <s v="FLOW"/>
    <s v="-"/>
    <s v="PTP"/>
    <s v="-"/>
    <m/>
    <m/>
    <m/>
    <m/>
    <s v="REPO"/>
    <s v="-"/>
    <s v="LOHEGAON"/>
    <s v="-"/>
    <s v="-"/>
    <s v="-"/>
    <n v="21154"/>
    <n v="20580"/>
    <n v="116"/>
    <n v="126"/>
    <s v="FLOW"/>
    <m/>
    <m/>
    <m/>
    <m/>
    <s v="NPA"/>
    <s v="MH12WL4609"/>
    <s v="HONDA ACTIVA 6G STD BS VI"/>
    <d v="2023-12-26T00:00:00"/>
    <n v="30"/>
    <x v="0"/>
    <x v="0"/>
    <m/>
    <m/>
    <m/>
    <m/>
    <m/>
    <m/>
    <m/>
    <m/>
    <m/>
    <m/>
    <m/>
    <m/>
    <m/>
    <m/>
    <m/>
    <m/>
    <m/>
    <m/>
    <m/>
    <m/>
    <m/>
    <m/>
    <m/>
    <m/>
    <m/>
    <m/>
    <m/>
    <m/>
    <m/>
    <m/>
    <m/>
    <m/>
    <m/>
    <m/>
    <m/>
    <m/>
    <m/>
    <m/>
    <m/>
    <m/>
    <m/>
    <m/>
    <m/>
    <m/>
    <m/>
    <m/>
    <m/>
    <m/>
    <m/>
    <m/>
    <m/>
    <m/>
    <m/>
    <m/>
    <m/>
    <m/>
    <m/>
    <m/>
    <m/>
    <m/>
    <m/>
    <m/>
    <m/>
    <m/>
    <m/>
    <m/>
    <m/>
    <m/>
    <m/>
    <m/>
    <m/>
    <m/>
    <m/>
    <m/>
    <m/>
    <m/>
    <m/>
    <m/>
    <m/>
    <m/>
    <m/>
    <m/>
    <m/>
    <m/>
    <m/>
    <m/>
    <m/>
    <m/>
    <m/>
    <m/>
    <m/>
    <m/>
    <m/>
    <m/>
    <n v="0"/>
    <s v=""/>
    <s v="ZBHT0012"/>
    <e v="#N/A"/>
    <e v="#N/A"/>
    <e v="#N/A"/>
    <e v="#N/A"/>
    <e v="#N/A"/>
    <m/>
    <m/>
    <m/>
    <m/>
    <m/>
    <n v="3975"/>
    <n v="18091"/>
    <x v="0"/>
  </r>
  <r>
    <n v="462723868"/>
    <s v="AJAY KISHOR SHINDE"/>
    <m/>
    <x v="0"/>
    <m/>
    <m/>
    <m/>
    <m/>
    <n v="4284"/>
    <n v="21416"/>
    <n v="5179"/>
    <n v="25700"/>
    <x v="5"/>
    <x v="0"/>
    <x v="0"/>
    <x v="9"/>
    <n v="20402"/>
    <n v="899"/>
    <n v="0"/>
    <n v="3600"/>
    <s v="FLOW"/>
    <n v="0.11987986864334675"/>
    <n v="9.930989214240878E-3"/>
    <s v="FLOW"/>
    <s v="-"/>
    <s v="BPTP"/>
    <s v="-"/>
    <m/>
    <m/>
    <m/>
    <m/>
    <s v="REPO"/>
    <s v="-"/>
    <s v="ALE PHATA"/>
    <s v="-"/>
    <s v="-"/>
    <s v="-"/>
    <n v="25915"/>
    <n v="20402"/>
    <n v="147"/>
    <n v="157"/>
    <s v="FLOW"/>
    <m/>
    <m/>
    <m/>
    <m/>
    <s v="NPA"/>
    <s v="MH14LN7864"/>
    <s v="PASSION PLUS I3S DRS CAST"/>
    <d v="2024-04-29T00:00:00"/>
    <n v="24"/>
    <x v="0"/>
    <x v="0"/>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m/>
    <m/>
    <n v="5179"/>
    <n v="25700"/>
    <x v="0"/>
  </r>
  <r>
    <n v="454987694"/>
    <s v="KAILAS SURESH SANAP"/>
    <s v="ONLINE"/>
    <x v="8"/>
    <n v="3000"/>
    <m/>
    <m/>
    <m/>
    <n v="2813"/>
    <n v="7561"/>
    <n v="2282"/>
    <n v="7374"/>
    <x v="1"/>
    <x v="1"/>
    <x v="1"/>
    <x v="2"/>
    <n v="20387.71"/>
    <n v="347"/>
    <n v="0"/>
    <n v="6270.2"/>
    <s v="04.05.26"/>
    <n v="0.11591285944342501"/>
    <n v="5.3976720495241158E-3"/>
    <s v="STABLE"/>
    <s v="PAID"/>
    <s v="PAID"/>
    <s v="-"/>
    <m/>
    <m/>
    <m/>
    <m/>
    <s v="REPO"/>
    <s v="-"/>
    <s v="KHED SHIVAPUR"/>
    <s v="-"/>
    <s v="-"/>
    <s v="-"/>
    <n v="14178.2"/>
    <n v="20387.71"/>
    <n v="88"/>
    <n v="67"/>
    <s v="STABLE"/>
    <m/>
    <m/>
    <m/>
    <m/>
    <s v="REGULAR"/>
    <s v="MH12UV3228"/>
    <s v="HONDA ACTIVA 6G STD BS VI"/>
    <d v="2022-10-07T00:00:00"/>
    <n v="48"/>
    <x v="0"/>
    <x v="0"/>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m/>
    <m/>
    <n v="2282"/>
    <n v="10374"/>
    <x v="1"/>
  </r>
  <r>
    <n v="460696847"/>
    <s v="MANISHA RAMDAS BATWAL"/>
    <m/>
    <x v="0"/>
    <m/>
    <m/>
    <m/>
    <m/>
    <n v="3073"/>
    <n v="3073"/>
    <n v="3116"/>
    <n v="6146"/>
    <x v="4"/>
    <x v="0"/>
    <x v="0"/>
    <x v="9"/>
    <n v="20176.57"/>
    <n v="43"/>
    <n v="0"/>
    <n v="450"/>
    <s v="-"/>
    <n v="8.9031741416695204E-2"/>
    <n v="4.4673222626712026E-3"/>
    <s v="FLOW"/>
    <s v="-"/>
    <s v="-"/>
    <s v="-"/>
    <m/>
    <m/>
    <m/>
    <m/>
    <s v="-"/>
    <s v="-"/>
    <s v="JUNNAR"/>
    <s v="-"/>
    <s v="-"/>
    <s v="-"/>
    <n v="3566"/>
    <n v="20176.57"/>
    <n v="57"/>
    <n v="67"/>
    <s v="FLOW"/>
    <m/>
    <m/>
    <m/>
    <m/>
    <s v="REGULAR"/>
    <s v="MH14LF5866"/>
    <s v="HONDA SHINE DISC BSVI"/>
    <d v="2023-11-15T00:00:00"/>
    <n v="36"/>
    <x v="0"/>
    <x v="0"/>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m/>
    <m/>
    <n v="3116"/>
    <n v="6146"/>
    <x v="0"/>
  </r>
  <r>
    <n v="460639769"/>
    <s v="MANGESH MARUTI GEDGULE"/>
    <m/>
    <x v="0"/>
    <m/>
    <m/>
    <m/>
    <m/>
    <n v="3040"/>
    <n v="3012"/>
    <n v="3075"/>
    <n v="6052"/>
    <x v="0"/>
    <x v="0"/>
    <x v="0"/>
    <x v="9"/>
    <n v="20028.03"/>
    <n v="63"/>
    <n v="0"/>
    <n v="0"/>
    <s v="15.05.26"/>
    <n v="8.6372535417214673E-3"/>
    <n v="1.1231945173599586E-3"/>
    <s v="FLOW"/>
    <s v="-"/>
    <s v="PTP"/>
    <s v="-"/>
    <m/>
    <m/>
    <m/>
    <m/>
    <s v="-"/>
    <s v="-"/>
    <s v="JUNNAR"/>
    <s v="-"/>
    <s v="-"/>
    <s v="-"/>
    <n v="3075"/>
    <n v="20028.03"/>
    <n v="27"/>
    <n v="37"/>
    <s v="FLOW"/>
    <m/>
    <m/>
    <m/>
    <m/>
    <s v="REGULAR"/>
    <s v="MH14LF6518"/>
    <s v="SPLENDOR PLUS DRS CAST FI BLACK"/>
    <d v="2023-11-13T00:00:00"/>
    <n v="36"/>
    <x v="0"/>
    <x v="0"/>
    <m/>
    <m/>
    <m/>
    <m/>
    <m/>
    <m/>
    <m/>
    <m/>
    <m/>
    <m/>
    <m/>
    <m/>
    <m/>
    <n v="1"/>
    <m/>
    <m/>
    <m/>
    <m/>
    <m/>
    <m/>
    <m/>
    <m/>
    <m/>
    <m/>
    <m/>
    <m/>
    <m/>
    <m/>
    <m/>
    <m/>
    <m/>
    <m/>
    <m/>
    <m/>
    <m/>
    <m/>
    <m/>
    <m/>
    <m/>
    <m/>
    <m/>
    <m/>
    <m/>
    <m/>
    <m/>
    <m/>
    <m/>
    <m/>
    <m/>
    <m/>
    <m/>
    <m/>
    <m/>
    <m/>
    <m/>
    <m/>
    <m/>
    <m/>
    <m/>
    <m/>
    <m/>
    <m/>
    <m/>
    <m/>
    <m/>
    <m/>
    <m/>
    <m/>
    <m/>
    <m/>
    <m/>
    <m/>
    <m/>
    <m/>
    <m/>
    <m/>
    <m/>
    <m/>
    <m/>
    <m/>
    <m/>
    <m/>
    <m/>
    <m/>
    <m/>
    <m/>
    <m/>
    <m/>
    <m/>
    <m/>
    <m/>
    <m/>
    <m/>
    <m/>
    <n v="1"/>
    <n v="1"/>
    <s v="ZBHT0021"/>
    <s v="G6JHnjdAim"/>
    <s v="Allocated"/>
    <s v="Promise To Pay (PTP)"/>
    <s v="Ptp"/>
    <d v="2026-06-18T00:00:00"/>
    <m/>
    <m/>
    <m/>
    <m/>
    <m/>
    <n v="3075"/>
    <n v="6052"/>
    <x v="0"/>
  </r>
  <r>
    <n v="460742707"/>
    <s v="SEEMA SHRIRAM AREKAR"/>
    <m/>
    <x v="0"/>
    <m/>
    <m/>
    <m/>
    <m/>
    <n v="3521"/>
    <n v="21125"/>
    <n v="4931"/>
    <n v="24646"/>
    <x v="3"/>
    <x v="0"/>
    <x v="0"/>
    <x v="3"/>
    <n v="19970.04"/>
    <n v="1411"/>
    <n v="0"/>
    <n v="6300"/>
    <s v="FLOW"/>
    <n v="0.11819456360547503"/>
    <n v="8.3888479391361868E-3"/>
    <s v="FLOW"/>
    <s v="-"/>
    <s v="MPTP"/>
    <s v="-"/>
    <m/>
    <m/>
    <m/>
    <m/>
    <s v="REPO"/>
    <s v="-"/>
    <s v="CHAKAN"/>
    <s v="-"/>
    <s v="-"/>
    <s v="-"/>
    <n v="28836"/>
    <n v="19970.04"/>
    <n v="178"/>
    <n v="188"/>
    <s v="FLOW"/>
    <m/>
    <m/>
    <m/>
    <m/>
    <s v="NPA"/>
    <s v="MH14LF8487"/>
    <s v="HONDA DIO DLX BS VI"/>
    <d v="2023-11-16T00:00:00"/>
    <n v="30"/>
    <x v="0"/>
    <x v="0"/>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m/>
    <m/>
    <n v="4931"/>
    <n v="24646"/>
    <x v="0"/>
  </r>
  <r>
    <n v="460558724"/>
    <s v="BHAGYASHRI KRUSHNA UKRANDE"/>
    <m/>
    <x v="0"/>
    <m/>
    <m/>
    <m/>
    <m/>
    <n v="3037"/>
    <n v="2750"/>
    <n v="2810"/>
    <n v="5787"/>
    <x v="0"/>
    <x v="0"/>
    <x v="0"/>
    <x v="16"/>
    <n v="19942.22"/>
    <n v="60"/>
    <n v="0"/>
    <n v="6285"/>
    <s v="-"/>
    <n v="7.6944081191430952E-2"/>
    <n v="1.1183821957519594E-3"/>
    <s v="FLOW"/>
    <s v="-"/>
    <s v="-"/>
    <s v="-"/>
    <m/>
    <m/>
    <m/>
    <m/>
    <s v="-"/>
    <s v="-"/>
    <s v="ASHTAPUR"/>
    <s v="-"/>
    <s v="-"/>
    <s v="-"/>
    <n v="9095"/>
    <n v="19942.22"/>
    <n v="27"/>
    <n v="37"/>
    <s v="FLOW"/>
    <m/>
    <m/>
    <m/>
    <m/>
    <s v="REGULAR"/>
    <s v="MH12WG3938"/>
    <s v="SPLENDOR PLUS BS6 I3S DRS CAST FI"/>
    <d v="2023-11-09T00:00:00"/>
    <n v="36"/>
    <x v="0"/>
    <x v="0"/>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m/>
    <m/>
    <n v="2810"/>
    <n v="5787"/>
    <x v="0"/>
  </r>
  <r>
    <n v="466434465"/>
    <s v="SUBHASH VISHNU PATIL"/>
    <m/>
    <x v="0"/>
    <m/>
    <m/>
    <m/>
    <m/>
    <n v="4146"/>
    <n v="12325"/>
    <n v="4336"/>
    <n v="16471"/>
    <x v="1"/>
    <x v="0"/>
    <x v="0"/>
    <x v="7"/>
    <n v="19927"/>
    <n v="303"/>
    <n v="0"/>
    <n v="3150"/>
    <s v="FLOW"/>
    <n v="5.6947676553658184E-2"/>
    <n v="5.2756984933995561E-3"/>
    <s v="FLOW"/>
    <s v="-"/>
    <s v="NC"/>
    <s v="-"/>
    <m/>
    <m/>
    <m/>
    <m/>
    <s v="REPO"/>
    <s v="-"/>
    <s v="MAVAL"/>
    <s v="-"/>
    <s v="-"/>
    <s v="-"/>
    <n v="15778"/>
    <n v="19927"/>
    <n v="87"/>
    <n v="97"/>
    <s v="FLOW"/>
    <m/>
    <m/>
    <m/>
    <m/>
    <s v="NPA"/>
    <s v="MH14LW0799"/>
    <s v="CLASSIC 350 DARK STEALTH BLACK"/>
    <d v="2025-07-01T00:00:00"/>
    <n v="12"/>
    <x v="0"/>
    <x v="0"/>
    <m/>
    <m/>
    <m/>
    <m/>
    <m/>
    <m/>
    <m/>
    <m/>
    <m/>
    <m/>
    <n v="1"/>
    <m/>
    <m/>
    <m/>
    <m/>
    <m/>
    <m/>
    <m/>
    <m/>
    <m/>
    <m/>
    <m/>
    <m/>
    <m/>
    <m/>
    <m/>
    <m/>
    <m/>
    <m/>
    <m/>
    <m/>
    <m/>
    <m/>
    <m/>
    <m/>
    <m/>
    <m/>
    <m/>
    <m/>
    <m/>
    <m/>
    <m/>
    <m/>
    <m/>
    <m/>
    <m/>
    <m/>
    <m/>
    <m/>
    <m/>
    <m/>
    <m/>
    <m/>
    <m/>
    <m/>
    <m/>
    <m/>
    <m/>
    <m/>
    <m/>
    <m/>
    <m/>
    <m/>
    <m/>
    <m/>
    <m/>
    <m/>
    <m/>
    <m/>
    <m/>
    <m/>
    <m/>
    <m/>
    <m/>
    <m/>
    <m/>
    <m/>
    <m/>
    <m/>
    <m/>
    <m/>
    <m/>
    <m/>
    <m/>
    <m/>
    <m/>
    <m/>
    <m/>
    <m/>
    <m/>
    <m/>
    <m/>
    <m/>
    <m/>
    <n v="1"/>
    <n v="1"/>
    <s v="ZBHT0013"/>
    <s v="AovXFk1dmsz"/>
    <s v="Allocated"/>
    <s v="Door Locked (NC_DL)"/>
    <s v="Door lock "/>
    <d v="2026-06-04T00:00:00"/>
    <m/>
    <m/>
    <m/>
    <m/>
    <m/>
    <n v="4336"/>
    <n v="16471"/>
    <x v="1"/>
  </r>
  <r>
    <n v="96668452"/>
    <s v="ARCHANA VINOD LONARI"/>
    <s v="ONLINE"/>
    <x v="3"/>
    <n v="13232"/>
    <m/>
    <m/>
    <s v="CBC COLL"/>
    <n v="3468"/>
    <n v="3468"/>
    <n v="3468"/>
    <n v="-6296"/>
    <x v="0"/>
    <x v="2"/>
    <x v="1"/>
    <x v="1"/>
    <n v="19859.43"/>
    <n v="0"/>
    <n v="6250"/>
    <n v="5800"/>
    <s v="-"/>
    <n v="8.0586810228168628E-3"/>
    <n v="1.1137392391510239E-3"/>
    <s v="RB"/>
    <s v="PAID"/>
    <s v="-"/>
    <s v="-"/>
    <m/>
    <m/>
    <m/>
    <m/>
    <m/>
    <m/>
    <s v="CHINCHWAD"/>
    <m/>
    <m/>
    <m/>
    <n v="9268"/>
    <n v="19859.43"/>
    <n v="26"/>
    <n v="36"/>
    <s v="FLOW"/>
    <m/>
    <m/>
    <m/>
    <m/>
    <s v="-"/>
    <s v="MH14HY1500"/>
    <s v="JAWA 42 DOUBLE"/>
    <d v="2019-11-30T00:00:00"/>
    <n v="82"/>
    <x v="1"/>
    <x v="0"/>
    <m/>
    <m/>
    <m/>
    <m/>
    <m/>
    <m/>
    <m/>
    <m/>
    <m/>
    <m/>
    <m/>
    <m/>
    <m/>
    <m/>
    <m/>
    <m/>
    <m/>
    <m/>
    <m/>
    <m/>
    <m/>
    <m/>
    <m/>
    <m/>
    <m/>
    <m/>
    <m/>
    <m/>
    <m/>
    <m/>
    <m/>
    <n v="1"/>
    <m/>
    <m/>
    <m/>
    <m/>
    <m/>
    <m/>
    <m/>
    <m/>
    <m/>
    <m/>
    <m/>
    <m/>
    <m/>
    <m/>
    <m/>
    <m/>
    <m/>
    <m/>
    <m/>
    <m/>
    <m/>
    <m/>
    <m/>
    <m/>
    <m/>
    <m/>
    <m/>
    <m/>
    <m/>
    <m/>
    <m/>
    <m/>
    <m/>
    <m/>
    <m/>
    <m/>
    <m/>
    <m/>
    <m/>
    <m/>
    <m/>
    <m/>
    <m/>
    <m/>
    <m/>
    <m/>
    <m/>
    <m/>
    <m/>
    <m/>
    <m/>
    <m/>
    <m/>
    <m/>
    <m/>
    <m/>
    <m/>
    <m/>
    <m/>
    <m/>
    <m/>
    <m/>
    <n v="1"/>
    <n v="1"/>
    <s v="ZBHT0011"/>
    <s v="BP3F3oJ4yS"/>
    <s v="Allocated"/>
    <m/>
    <m/>
    <m/>
    <m/>
    <m/>
    <m/>
    <m/>
    <m/>
    <n v="3468"/>
    <n v="6936"/>
    <x v="2"/>
  </r>
  <r>
    <n v="462726617"/>
    <s v="DNYANESHWAR HARIBHAU NAMDAS"/>
    <m/>
    <x v="0"/>
    <m/>
    <m/>
    <m/>
    <m/>
    <n v="4322"/>
    <n v="20703"/>
    <n v="4701"/>
    <n v="25025"/>
    <x v="5"/>
    <x v="0"/>
    <x v="0"/>
    <x v="2"/>
    <n v="19854"/>
    <n v="1286"/>
    <n v="0"/>
    <n v="5834"/>
    <s v="FLOW"/>
    <n v="0.22984713324916953"/>
    <n v="9.6642417341210856E-3"/>
    <s v="FLOW"/>
    <s v="-"/>
    <s v="NC"/>
    <s v="-"/>
    <m/>
    <m/>
    <m/>
    <m/>
    <s v="REPO"/>
    <s v="-"/>
    <s v="BHOR"/>
    <s v="-"/>
    <s v="-"/>
    <s v="-"/>
    <n v="27823"/>
    <n v="19854"/>
    <n v="147"/>
    <n v="157"/>
    <s v="FLOW"/>
    <m/>
    <m/>
    <m/>
    <m/>
    <s v="NPA"/>
    <s v="MH12WV1302"/>
    <s v="SPLENDORPLUS I3S DRS C FI BLACKACNT"/>
    <d v="2024-04-29T00:00:00"/>
    <n v="24"/>
    <x v="0"/>
    <x v="0"/>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m/>
    <m/>
    <n v="4701"/>
    <n v="25025"/>
    <x v="0"/>
  </r>
  <r>
    <n v="461649431"/>
    <s v="SHAILESH JADHAV"/>
    <m/>
    <x v="0"/>
    <m/>
    <m/>
    <m/>
    <m/>
    <n v="3468"/>
    <n v="10200"/>
    <n v="3606"/>
    <n v="13668"/>
    <x v="1"/>
    <x v="0"/>
    <x v="0"/>
    <x v="16"/>
    <n v="19659"/>
    <n v="342"/>
    <n v="0"/>
    <n v="4689"/>
    <s v="FLOW"/>
    <n v="1"/>
    <n v="5.2047451538988244E-3"/>
    <s v="FLOW"/>
    <s v="-"/>
    <s v="NC"/>
    <s v="-"/>
    <m/>
    <m/>
    <m/>
    <m/>
    <s v="REPO"/>
    <s v="-"/>
    <s v="WAGHOLI"/>
    <s v="-"/>
    <s v="-"/>
    <s v="-"/>
    <n v="15231"/>
    <n v="19659"/>
    <n v="88"/>
    <n v="98"/>
    <s v="FLOW"/>
    <m/>
    <m/>
    <m/>
    <m/>
    <s v="REGULAR"/>
    <s v="MH02GD8528"/>
    <s v="SPLENDOR PLUS I3S BS6 FI DRUM SELF"/>
    <d v="2024-01-25T00:00:00"/>
    <n v="30"/>
    <x v="0"/>
    <x v="0"/>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m/>
    <m/>
    <n v="3606"/>
    <n v="13668"/>
    <x v="1"/>
  </r>
  <r>
    <n v="460112492"/>
    <s v="AXYE MANOHR BHOIR"/>
    <s v="ONLINE"/>
    <x v="2"/>
    <n v="3303"/>
    <m/>
    <m/>
    <m/>
    <n v="3292"/>
    <n v="4042"/>
    <n v="873"/>
    <n v="4031"/>
    <x v="4"/>
    <x v="1"/>
    <x v="1"/>
    <x v="10"/>
    <n v="19559.990000000002"/>
    <n v="123"/>
    <n v="0"/>
    <n v="6300"/>
    <s v="11.05.26"/>
    <n v="6.7637862961954134E-2"/>
    <n v="4.3308044323007383E-3"/>
    <s v="STABLE"/>
    <s v="PAID"/>
    <s v="PAID"/>
    <s v="-"/>
    <m/>
    <m/>
    <m/>
    <m/>
    <s v="-"/>
    <s v="-"/>
    <s v="AMBOLI "/>
    <s v="-"/>
    <s v="-"/>
    <s v="-"/>
    <n v="10465"/>
    <n v="19559.990000000002"/>
    <n v="57"/>
    <n v="37"/>
    <s v="STABLE"/>
    <m/>
    <m/>
    <m/>
    <m/>
    <s v="NPA"/>
    <s v="MH14LC6073"/>
    <s v="HF DELUXE BS6 I3S DRUM SELF CAST"/>
    <d v="2023-10-13T00:00:00"/>
    <n v="36"/>
    <x v="0"/>
    <x v="0"/>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m/>
    <m/>
    <n v="873"/>
    <n v="7334"/>
    <x v="0"/>
  </r>
  <r>
    <n v="464230553"/>
    <s v="SAKSHI SANJAY SHIRSAT"/>
    <s v="ONLINE"/>
    <x v="5"/>
    <n v="3650"/>
    <m/>
    <m/>
    <m/>
    <n v="3438"/>
    <n v="3265"/>
    <n v="3362"/>
    <n v="3053"/>
    <x v="0"/>
    <x v="1"/>
    <x v="1"/>
    <x v="9"/>
    <n v="19517"/>
    <n v="97"/>
    <n v="0"/>
    <n v="4500"/>
    <s v="11.05.26"/>
    <n v="8.4168676287072614E-3"/>
    <n v="1.0945353784328419E-3"/>
    <s v="STABLE"/>
    <s v="PAID"/>
    <s v="PTP"/>
    <s v="-"/>
    <m/>
    <m/>
    <m/>
    <m/>
    <s v="-"/>
    <s v="-"/>
    <s v="NARAYAN GAON"/>
    <s v="-"/>
    <s v="-"/>
    <s v="-"/>
    <n v="7862"/>
    <n v="19517"/>
    <n v="27"/>
    <n v="6"/>
    <s v="STABLE"/>
    <m/>
    <m/>
    <m/>
    <m/>
    <s v="REGULAR"/>
    <s v="MH14LW2528"/>
    <s v="BAJAJ PLATINA 100 ES ALLOY DRUM CBS"/>
    <d v="2024-10-07T00:00:00"/>
    <n v="24"/>
    <x v="0"/>
    <x v="0"/>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m/>
    <m/>
    <n v="3362"/>
    <n v="6703"/>
    <x v="0"/>
  </r>
  <r>
    <n v="460543663"/>
    <s v="LATABAI NANA PAIKE"/>
    <m/>
    <x v="0"/>
    <m/>
    <m/>
    <m/>
    <m/>
    <n v="2968"/>
    <n v="2921"/>
    <n v="2969"/>
    <n v="5889"/>
    <x v="0"/>
    <x v="0"/>
    <x v="0"/>
    <x v="0"/>
    <n v="19483.78"/>
    <n v="48"/>
    <n v="0"/>
    <n v="3139"/>
    <s v="-"/>
    <n v="1.6507033474420472E-2"/>
    <n v="1.0926723633551383E-3"/>
    <s v="FLOW"/>
    <s v="-"/>
    <s v="-"/>
    <s v="-"/>
    <m/>
    <m/>
    <m/>
    <m/>
    <m/>
    <m/>
    <s v="PASHAN"/>
    <m/>
    <m/>
    <m/>
    <n v="6108"/>
    <n v="19483.78"/>
    <n v="27"/>
    <n v="37"/>
    <s v="FLOW"/>
    <m/>
    <m/>
    <m/>
    <m/>
    <s v="-"/>
    <s v="MH12WF0445"/>
    <s v="SPLENDOR PLUS DRS CAST FI BLACK"/>
    <d v="2023-11-08T00:00:00"/>
    <n v="36"/>
    <x v="1"/>
    <x v="0"/>
    <m/>
    <m/>
    <m/>
    <m/>
    <m/>
    <m/>
    <m/>
    <m/>
    <m/>
    <m/>
    <m/>
    <m/>
    <m/>
    <m/>
    <m/>
    <m/>
    <m/>
    <m/>
    <m/>
    <m/>
    <m/>
    <m/>
    <m/>
    <m/>
    <m/>
    <m/>
    <m/>
    <m/>
    <m/>
    <m/>
    <m/>
    <m/>
    <m/>
    <m/>
    <m/>
    <m/>
    <m/>
    <m/>
    <m/>
    <m/>
    <m/>
    <m/>
    <m/>
    <m/>
    <m/>
    <m/>
    <m/>
    <m/>
    <m/>
    <m/>
    <m/>
    <m/>
    <m/>
    <m/>
    <m/>
    <m/>
    <m/>
    <m/>
    <m/>
    <m/>
    <m/>
    <m/>
    <m/>
    <m/>
    <m/>
    <m/>
    <m/>
    <m/>
    <m/>
    <m/>
    <m/>
    <m/>
    <m/>
    <m/>
    <m/>
    <m/>
    <m/>
    <m/>
    <m/>
    <m/>
    <m/>
    <m/>
    <m/>
    <m/>
    <m/>
    <m/>
    <m/>
    <m/>
    <m/>
    <m/>
    <m/>
    <m/>
    <m/>
    <m/>
    <n v="0"/>
    <s v=""/>
    <s v="DUWT0031"/>
    <s v="B6yIyp5ybm"/>
    <s v="Allocated"/>
    <m/>
    <m/>
    <m/>
    <m/>
    <m/>
    <m/>
    <m/>
    <m/>
    <n v="2969"/>
    <n v="5889"/>
    <x v="2"/>
  </r>
  <r>
    <n v="459425260"/>
    <s v="SAMPADA GULAB TALAWADE"/>
    <m/>
    <x v="0"/>
    <m/>
    <m/>
    <m/>
    <m/>
    <n v="3418"/>
    <n v="10209"/>
    <n v="3624"/>
    <n v="13627"/>
    <x v="1"/>
    <x v="0"/>
    <x v="0"/>
    <x v="7"/>
    <n v="19377.32"/>
    <n v="251"/>
    <n v="0"/>
    <n v="3851"/>
    <s v="FLOW"/>
    <n v="5.5376792885870017E-2"/>
    <n v="5.1301700170683535E-3"/>
    <s v="FLOW"/>
    <s v="-"/>
    <s v="RTP"/>
    <s v="-"/>
    <m/>
    <m/>
    <m/>
    <m/>
    <s v="REPO"/>
    <s v="-"/>
    <s v="KONDIVADE"/>
    <s v="-"/>
    <s v="-"/>
    <s v="-"/>
    <n v="14311"/>
    <n v="19377.32"/>
    <n v="88"/>
    <n v="98"/>
    <s v="FLOW"/>
    <m/>
    <m/>
    <m/>
    <m/>
    <s v="NPA"/>
    <s v="MH14KY9802"/>
    <s v="HONDA ACTIVA 6G DLX BS VI"/>
    <d v="2023-08-17T00:00:00"/>
    <n v="36"/>
    <x v="0"/>
    <x v="0"/>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m/>
    <m/>
    <n v="3624"/>
    <n v="13627"/>
    <x v="1"/>
  </r>
  <r>
    <n v="460591015"/>
    <s v="RANGNATH BABAN BICHARE"/>
    <s v="COLLECT"/>
    <x v="3"/>
    <n v="3500"/>
    <m/>
    <m/>
    <m/>
    <n v="2951"/>
    <n v="2399"/>
    <n v="2450"/>
    <n v="1850"/>
    <x v="0"/>
    <x v="1"/>
    <x v="1"/>
    <x v="9"/>
    <n v="19187.439999999999"/>
    <n v="51"/>
    <n v="0"/>
    <n v="1350"/>
    <s v="-"/>
    <n v="8.274742153699997E-3"/>
    <n v="1.0760532818341675E-3"/>
    <s v="STABLE"/>
    <s v="PAID"/>
    <s v="-"/>
    <s v="-"/>
    <m/>
    <m/>
    <m/>
    <m/>
    <m/>
    <m/>
    <s v="JUNNAR"/>
    <m/>
    <m/>
    <m/>
    <n v="3800"/>
    <n v="19187.439999999999"/>
    <n v="27"/>
    <n v="37"/>
    <s v="FLOW"/>
    <m/>
    <m/>
    <m/>
    <m/>
    <s v="-"/>
    <s v="MH14LF6602"/>
    <s v="SPLENDOR PLUS BS6 DRK CAST FI"/>
    <d v="2023-11-10T00:00:00"/>
    <n v="36"/>
    <x v="1"/>
    <x v="0"/>
    <m/>
    <m/>
    <m/>
    <m/>
    <m/>
    <m/>
    <m/>
    <m/>
    <m/>
    <m/>
    <m/>
    <m/>
    <m/>
    <m/>
    <m/>
    <m/>
    <m/>
    <m/>
    <m/>
    <m/>
    <m/>
    <m/>
    <m/>
    <m/>
    <m/>
    <m/>
    <m/>
    <m/>
    <m/>
    <m/>
    <m/>
    <n v="2"/>
    <m/>
    <m/>
    <m/>
    <m/>
    <m/>
    <m/>
    <m/>
    <m/>
    <m/>
    <m/>
    <m/>
    <m/>
    <m/>
    <m/>
    <m/>
    <m/>
    <m/>
    <m/>
    <m/>
    <m/>
    <m/>
    <m/>
    <m/>
    <m/>
    <m/>
    <m/>
    <m/>
    <m/>
    <m/>
    <m/>
    <m/>
    <m/>
    <m/>
    <m/>
    <m/>
    <m/>
    <m/>
    <m/>
    <m/>
    <m/>
    <m/>
    <m/>
    <m/>
    <m/>
    <m/>
    <m/>
    <m/>
    <m/>
    <m/>
    <m/>
    <m/>
    <m/>
    <m/>
    <m/>
    <m/>
    <m/>
    <m/>
    <m/>
    <m/>
    <m/>
    <m/>
    <m/>
    <n v="2"/>
    <n v="1"/>
    <s v="ZBHT0021"/>
    <s v="GPTltnfX3c"/>
    <s v="Allocated"/>
    <m/>
    <m/>
    <m/>
    <m/>
    <m/>
    <m/>
    <m/>
    <m/>
    <n v="2450"/>
    <n v="5350"/>
    <x v="2"/>
  </r>
  <r>
    <n v="463788352"/>
    <s v="HUSEN YAKUB SHAIKH"/>
    <m/>
    <x v="0"/>
    <m/>
    <m/>
    <m/>
    <m/>
    <n v="4925"/>
    <n v="4925"/>
    <n v="4925"/>
    <n v="9850"/>
    <x v="0"/>
    <x v="0"/>
    <x v="0"/>
    <x v="12"/>
    <n v="18909"/>
    <n v="0"/>
    <n v="0"/>
    <n v="450"/>
    <s v="-"/>
    <n v="1.8686496891671369E-2"/>
    <n v="1.0604380525073838E-3"/>
    <s v="FLOW"/>
    <s v="-"/>
    <s v="-"/>
    <s v="-"/>
    <m/>
    <m/>
    <m/>
    <m/>
    <m/>
    <m/>
    <s v="WAKAD"/>
    <m/>
    <m/>
    <m/>
    <n v="5375"/>
    <n v="18909"/>
    <n v="27"/>
    <n v="37"/>
    <s v="FLOW"/>
    <m/>
    <m/>
    <m/>
    <m/>
    <s v="-"/>
    <s v="MH14LT5162"/>
    <s v="HONDA ACTIVA 6G DLX BS VI"/>
    <d v="2024-08-17T00:00:00"/>
    <n v="24"/>
    <x v="1"/>
    <x v="0"/>
    <m/>
    <m/>
    <m/>
    <m/>
    <m/>
    <m/>
    <m/>
    <m/>
    <m/>
    <m/>
    <m/>
    <m/>
    <m/>
    <m/>
    <m/>
    <m/>
    <m/>
    <m/>
    <m/>
    <m/>
    <m/>
    <m/>
    <m/>
    <m/>
    <m/>
    <m/>
    <m/>
    <m/>
    <m/>
    <m/>
    <m/>
    <n v="1"/>
    <m/>
    <m/>
    <m/>
    <m/>
    <m/>
    <m/>
    <m/>
    <m/>
    <m/>
    <m/>
    <m/>
    <m/>
    <m/>
    <m/>
    <m/>
    <m/>
    <m/>
    <m/>
    <m/>
    <m/>
    <m/>
    <m/>
    <m/>
    <m/>
    <m/>
    <m/>
    <m/>
    <m/>
    <m/>
    <m/>
    <m/>
    <m/>
    <m/>
    <m/>
    <m/>
    <m/>
    <m/>
    <m/>
    <m/>
    <m/>
    <m/>
    <m/>
    <m/>
    <m/>
    <m/>
    <m/>
    <m/>
    <m/>
    <m/>
    <m/>
    <m/>
    <m/>
    <m/>
    <m/>
    <m/>
    <m/>
    <m/>
    <m/>
    <m/>
    <m/>
    <m/>
    <m/>
    <n v="1"/>
    <n v="1"/>
    <s v="DUWT0030"/>
    <s v="AoAmcZBuky1"/>
    <s v="Allocated"/>
    <m/>
    <m/>
    <m/>
    <m/>
    <m/>
    <m/>
    <m/>
    <m/>
    <n v="4925"/>
    <n v="9850"/>
    <x v="2"/>
  </r>
  <r>
    <n v="460198610"/>
    <s v="BARDE NILESH"/>
    <m/>
    <x v="0"/>
    <m/>
    <m/>
    <m/>
    <m/>
    <n v="6682"/>
    <n v="19142"/>
    <n v="94"/>
    <n v="25824"/>
    <x v="2"/>
    <x v="0"/>
    <x v="0"/>
    <x v="6"/>
    <n v="18860.18"/>
    <n v="998"/>
    <n v="0"/>
    <n v="4477"/>
    <s v="FLOW"/>
    <n v="9.8247333269329065E-2"/>
    <n v="6.1921538391596408E-3"/>
    <s v="FLOW"/>
    <s v="-"/>
    <s v="NC"/>
    <s v="-"/>
    <m/>
    <m/>
    <m/>
    <m/>
    <s v="REPO"/>
    <s v="-"/>
    <s v="SHIRUR"/>
    <s v="-"/>
    <s v="-"/>
    <s v="-"/>
    <n v="24617"/>
    <n v="18860.18"/>
    <n v="116"/>
    <n v="126"/>
    <s v="FLOW"/>
    <m/>
    <m/>
    <m/>
    <m/>
    <s v="NPA"/>
    <s v="MH17CZ6755"/>
    <s v="YAMAHA R15 V3"/>
    <d v="2023-10-19T00:00:00"/>
    <n v="30"/>
    <x v="0"/>
    <x v="0"/>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m/>
    <m/>
    <n v="94"/>
    <n v="25824"/>
    <x v="0"/>
  </r>
  <r>
    <n v="460405924"/>
    <s v="VITTHAL MASA MANE"/>
    <m/>
    <x v="0"/>
    <m/>
    <m/>
    <m/>
    <m/>
    <n v="2843"/>
    <n v="2777"/>
    <n v="2843"/>
    <n v="5620"/>
    <x v="0"/>
    <x v="0"/>
    <x v="0"/>
    <x v="12"/>
    <n v="18727"/>
    <n v="66"/>
    <n v="0"/>
    <n v="1800"/>
    <s v="-"/>
    <n v="1.8506638494385198E-2"/>
    <n v="1.0502312871810131E-3"/>
    <s v="FLOW"/>
    <s v="-"/>
    <s v="-"/>
    <s v="-"/>
    <m/>
    <m/>
    <m/>
    <m/>
    <m/>
    <m/>
    <s v="WAKAD"/>
    <m/>
    <m/>
    <m/>
    <n v="4643"/>
    <n v="18727"/>
    <n v="27"/>
    <n v="37"/>
    <s v="FLOW"/>
    <m/>
    <m/>
    <m/>
    <m/>
    <s v="-"/>
    <s v="MH14LD1075"/>
    <s v="PASSION PLUS I3S DRS CAST"/>
    <d v="2023-10-31T00:00:00"/>
    <n v="36"/>
    <x v="1"/>
    <x v="0"/>
    <m/>
    <m/>
    <m/>
    <m/>
    <m/>
    <m/>
    <m/>
    <m/>
    <m/>
    <m/>
    <m/>
    <m/>
    <m/>
    <m/>
    <m/>
    <m/>
    <m/>
    <m/>
    <m/>
    <m/>
    <m/>
    <m/>
    <m/>
    <m/>
    <m/>
    <m/>
    <m/>
    <m/>
    <m/>
    <m/>
    <m/>
    <n v="1"/>
    <m/>
    <m/>
    <m/>
    <m/>
    <m/>
    <m/>
    <m/>
    <m/>
    <m/>
    <m/>
    <m/>
    <m/>
    <m/>
    <m/>
    <m/>
    <m/>
    <m/>
    <m/>
    <m/>
    <m/>
    <m/>
    <m/>
    <m/>
    <m/>
    <m/>
    <m/>
    <m/>
    <m/>
    <m/>
    <m/>
    <m/>
    <m/>
    <m/>
    <m/>
    <m/>
    <m/>
    <m/>
    <m/>
    <m/>
    <m/>
    <m/>
    <m/>
    <m/>
    <m/>
    <m/>
    <m/>
    <m/>
    <m/>
    <m/>
    <m/>
    <m/>
    <m/>
    <m/>
    <m/>
    <m/>
    <m/>
    <m/>
    <m/>
    <m/>
    <m/>
    <m/>
    <m/>
    <n v="1"/>
    <n v="1"/>
    <s v="DUWT0030"/>
    <s v="BoyIzr-XK3z"/>
    <s v="Allocated"/>
    <m/>
    <m/>
    <m/>
    <m/>
    <m/>
    <m/>
    <m/>
    <m/>
    <n v="2843"/>
    <n v="5620"/>
    <x v="2"/>
  </r>
  <r>
    <n v="464721019"/>
    <s v="MARJEENA BABU SHAIKH"/>
    <s v="ONLINE"/>
    <x v="2"/>
    <n v="10000"/>
    <m/>
    <m/>
    <m/>
    <n v="9546"/>
    <n v="18928"/>
    <n v="9716"/>
    <n v="18474"/>
    <x v="4"/>
    <x v="1"/>
    <x v="1"/>
    <x v="17"/>
    <n v="18667"/>
    <n v="334"/>
    <n v="0"/>
    <n v="1350"/>
    <s v="-"/>
    <n v="0.1331659562270868"/>
    <n v="4.1330862816268245E-3"/>
    <s v="STABLE"/>
    <s v="PAID"/>
    <s v="-"/>
    <s v="-"/>
    <m/>
    <m/>
    <m/>
    <m/>
    <s v="-"/>
    <s v="-"/>
    <s v="KALEWADI"/>
    <s v="-"/>
    <s v="-"/>
    <s v="-"/>
    <n v="20612"/>
    <n v="18667"/>
    <n v="57"/>
    <n v="37"/>
    <s v="STABLE"/>
    <m/>
    <m/>
    <m/>
    <m/>
    <s v="REGULAR"/>
    <s v="MH14MA7120"/>
    <s v="PIAGGIO VESPA SXL 149 ABS RACING 60"/>
    <d v="2024-11-19T00:00:00"/>
    <n v="18"/>
    <x v="0"/>
    <x v="0"/>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m/>
    <m/>
    <n v="9716"/>
    <n v="28474"/>
    <x v="0"/>
  </r>
  <r>
    <n v="461914147"/>
    <s v="AAKASH BALU KADAM"/>
    <m/>
    <x v="0"/>
    <m/>
    <m/>
    <m/>
    <m/>
    <n v="4841"/>
    <n v="4606"/>
    <n v="4728"/>
    <n v="9447"/>
    <x v="0"/>
    <x v="0"/>
    <x v="0"/>
    <x v="5"/>
    <n v="18593.39"/>
    <n v="122"/>
    <n v="0"/>
    <n v="3472.44"/>
    <s v="29.05.26"/>
    <n v="1.0762481229579905E-2"/>
    <n v="1.0427382876466373E-3"/>
    <s v="FLOW"/>
    <s v="-"/>
    <s v="PTP"/>
    <s v="-"/>
    <m/>
    <m/>
    <m/>
    <m/>
    <s v="-"/>
    <s v="-"/>
    <s v="YERWADA"/>
    <s v="-"/>
    <s v="-"/>
    <s v="-"/>
    <n v="8200.44"/>
    <n v="18593.39"/>
    <n v="27"/>
    <n v="37"/>
    <s v="FLOW"/>
    <m/>
    <m/>
    <m/>
    <m/>
    <s v="REGULAR"/>
    <s v="MH12WM4307"/>
    <s v="HONDA SP 125 BS VI DISC"/>
    <d v="2024-02-14T00:00:00"/>
    <n v="30"/>
    <x v="0"/>
    <x v="0"/>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m/>
    <m/>
    <n v="4728"/>
    <n v="9447"/>
    <x v="0"/>
  </r>
  <r>
    <n v="461828293"/>
    <s v="NIVRUTTI MAHADEV MHASAL"/>
    <m/>
    <x v="0"/>
    <m/>
    <m/>
    <m/>
    <m/>
    <n v="4833"/>
    <n v="4833"/>
    <n v="4899"/>
    <n v="9666"/>
    <x v="0"/>
    <x v="0"/>
    <x v="0"/>
    <x v="4"/>
    <n v="18561.93"/>
    <n v="66"/>
    <n v="0"/>
    <n v="4008"/>
    <s v="-"/>
    <n v="3.7577227749711159E-2"/>
    <n v="1.0409739753545074E-3"/>
    <s v="FLOW"/>
    <s v="-"/>
    <s v="-"/>
    <s v="-"/>
    <m/>
    <m/>
    <m/>
    <m/>
    <m/>
    <m/>
    <s v="BHOSARI"/>
    <m/>
    <m/>
    <m/>
    <n v="8907"/>
    <n v="18561.93"/>
    <n v="27"/>
    <n v="37"/>
    <s v="FLOW"/>
    <m/>
    <m/>
    <m/>
    <m/>
    <s v="-"/>
    <s v="MH30BU5203"/>
    <s v="ACCESS SPL ED DISC CBS BT BSVI"/>
    <d v="2024-02-07T00:00:00"/>
    <n v="30"/>
    <x v="1"/>
    <x v="0"/>
    <m/>
    <m/>
    <m/>
    <m/>
    <m/>
    <m/>
    <m/>
    <m/>
    <m/>
    <m/>
    <m/>
    <m/>
    <m/>
    <m/>
    <m/>
    <m/>
    <m/>
    <m/>
    <m/>
    <m/>
    <m/>
    <m/>
    <m/>
    <m/>
    <m/>
    <m/>
    <m/>
    <m/>
    <m/>
    <m/>
    <m/>
    <m/>
    <m/>
    <m/>
    <n v="1"/>
    <m/>
    <m/>
    <m/>
    <m/>
    <m/>
    <m/>
    <m/>
    <m/>
    <m/>
    <m/>
    <m/>
    <m/>
    <m/>
    <m/>
    <m/>
    <m/>
    <m/>
    <m/>
    <m/>
    <m/>
    <m/>
    <m/>
    <m/>
    <m/>
    <m/>
    <m/>
    <m/>
    <m/>
    <m/>
    <m/>
    <m/>
    <m/>
    <m/>
    <m/>
    <m/>
    <m/>
    <m/>
    <m/>
    <m/>
    <m/>
    <m/>
    <m/>
    <m/>
    <m/>
    <m/>
    <m/>
    <m/>
    <m/>
    <m/>
    <m/>
    <m/>
    <m/>
    <m/>
    <m/>
    <m/>
    <m/>
    <m/>
    <m/>
    <m/>
    <n v="1"/>
    <n v="1"/>
    <s v="DUWT0025"/>
    <s v="APZqgHoO1m"/>
    <s v="Allocated"/>
    <m/>
    <m/>
    <m/>
    <m/>
    <m/>
    <m/>
    <m/>
    <m/>
    <n v="4899"/>
    <n v="9666"/>
    <x v="2"/>
  </r>
  <r>
    <n v="460557225"/>
    <s v="ASHWINI UTTAM BAHIRAT"/>
    <m/>
    <x v="0"/>
    <m/>
    <m/>
    <m/>
    <m/>
    <n v="2924"/>
    <n v="1844"/>
    <n v="1906"/>
    <n v="4768"/>
    <x v="0"/>
    <x v="0"/>
    <x v="0"/>
    <x v="6"/>
    <n v="18473.25"/>
    <n v="62"/>
    <n v="0"/>
    <n v="6300"/>
    <s v="17.05.26"/>
    <n v="1.150146574307114E-2"/>
    <n v="1.0360007009086692E-3"/>
    <s v="FLOW"/>
    <s v="-"/>
    <s v="PAID"/>
    <s v="-"/>
    <m/>
    <m/>
    <m/>
    <m/>
    <s v="-"/>
    <s v="-"/>
    <s v="SHIRUR"/>
    <s v="-"/>
    <s v="-"/>
    <s v="-"/>
    <n v="8206"/>
    <n v="18473.25"/>
    <n v="27"/>
    <n v="37"/>
    <s v="FLOW"/>
    <m/>
    <m/>
    <m/>
    <m/>
    <s v="REGULAR"/>
    <s v="MH12YP5246"/>
    <m/>
    <d v="2023-11-08T00:00:00"/>
    <n v="36"/>
    <x v="0"/>
    <x v="0"/>
    <m/>
    <m/>
    <m/>
    <m/>
    <m/>
    <m/>
    <m/>
    <m/>
    <m/>
    <m/>
    <m/>
    <m/>
    <m/>
    <m/>
    <m/>
    <m/>
    <m/>
    <m/>
    <m/>
    <m/>
    <m/>
    <m/>
    <m/>
    <m/>
    <m/>
    <m/>
    <m/>
    <m/>
    <m/>
    <m/>
    <m/>
    <m/>
    <m/>
    <m/>
    <m/>
    <m/>
    <m/>
    <m/>
    <m/>
    <m/>
    <m/>
    <m/>
    <m/>
    <m/>
    <m/>
    <m/>
    <m/>
    <m/>
    <m/>
    <m/>
    <m/>
    <m/>
    <m/>
    <m/>
    <m/>
    <m/>
    <m/>
    <m/>
    <m/>
    <m/>
    <m/>
    <m/>
    <m/>
    <m/>
    <m/>
    <m/>
    <m/>
    <m/>
    <m/>
    <m/>
    <m/>
    <m/>
    <m/>
    <m/>
    <m/>
    <m/>
    <m/>
    <m/>
    <m/>
    <m/>
    <m/>
    <m/>
    <m/>
    <m/>
    <m/>
    <m/>
    <m/>
    <m/>
    <m/>
    <m/>
    <m/>
    <m/>
    <m/>
    <m/>
    <n v="0"/>
    <s v=""/>
    <s v="ZBHT0024"/>
    <e v="#N/A"/>
    <e v="#N/A"/>
    <e v="#N/A"/>
    <e v="#N/A"/>
    <e v="#N/A"/>
    <m/>
    <m/>
    <m/>
    <m/>
    <m/>
    <n v="1906"/>
    <n v="4768"/>
    <x v="0"/>
  </r>
  <r>
    <n v="461898596"/>
    <s v="KAMBLE DATTATREYA BANSHI"/>
    <m/>
    <x v="0"/>
    <m/>
    <m/>
    <m/>
    <m/>
    <n v="3953"/>
    <n v="7242"/>
    <n v="3499"/>
    <n v="11195"/>
    <x v="4"/>
    <x v="0"/>
    <x v="0"/>
    <x v="1"/>
    <n v="18471.28"/>
    <n v="210"/>
    <n v="0"/>
    <n v="4308.91"/>
    <s v="-"/>
    <n v="3.2747110843912568E-2"/>
    <n v="4.0897516457967494E-3"/>
    <s v="FLOW"/>
    <s v="-"/>
    <s v="-"/>
    <s v="-"/>
    <m/>
    <m/>
    <m/>
    <m/>
    <m/>
    <m/>
    <s v="CHIKHALI"/>
    <m/>
    <m/>
    <m/>
    <n v="11760.91"/>
    <n v="18471.28"/>
    <n v="57"/>
    <n v="67"/>
    <s v="FLOW"/>
    <m/>
    <m/>
    <m/>
    <m/>
    <s v="-"/>
    <s v="MH24BV6637"/>
    <s v="SPLENDOR PLUS BS6 I3S DRS CAST FI"/>
    <d v="2024-02-13T00:00:00"/>
    <n v="30"/>
    <x v="1"/>
    <x v="0"/>
    <m/>
    <m/>
    <m/>
    <m/>
    <m/>
    <m/>
    <m/>
    <m/>
    <m/>
    <m/>
    <m/>
    <m/>
    <m/>
    <m/>
    <m/>
    <m/>
    <m/>
    <m/>
    <m/>
    <m/>
    <m/>
    <m/>
    <m/>
    <m/>
    <m/>
    <m/>
    <m/>
    <m/>
    <m/>
    <m/>
    <m/>
    <m/>
    <m/>
    <m/>
    <n v="1"/>
    <m/>
    <m/>
    <m/>
    <m/>
    <m/>
    <m/>
    <m/>
    <m/>
    <m/>
    <m/>
    <m/>
    <m/>
    <m/>
    <m/>
    <m/>
    <m/>
    <m/>
    <m/>
    <m/>
    <m/>
    <m/>
    <m/>
    <m/>
    <m/>
    <m/>
    <m/>
    <m/>
    <m/>
    <m/>
    <m/>
    <m/>
    <m/>
    <m/>
    <m/>
    <m/>
    <m/>
    <m/>
    <m/>
    <m/>
    <m/>
    <m/>
    <m/>
    <m/>
    <m/>
    <m/>
    <m/>
    <m/>
    <m/>
    <m/>
    <m/>
    <m/>
    <m/>
    <m/>
    <m/>
    <m/>
    <m/>
    <m/>
    <m/>
    <m/>
    <n v="1"/>
    <n v="1"/>
    <s v="ZBHT0011"/>
    <s v="AoVkkotABKez"/>
    <s v="Allocated"/>
    <m/>
    <m/>
    <m/>
    <m/>
    <m/>
    <m/>
    <m/>
    <m/>
    <n v="3499"/>
    <n v="11195"/>
    <x v="2"/>
  </r>
  <r>
    <n v="459021769"/>
    <s v="SHUBHAM GAJENDRA DONGARE"/>
    <m/>
    <x v="0"/>
    <m/>
    <m/>
    <m/>
    <m/>
    <n v="3867"/>
    <n v="11601"/>
    <n v="608"/>
    <n v="15468"/>
    <x v="2"/>
    <x v="0"/>
    <x v="0"/>
    <x v="9"/>
    <n v="18336.45"/>
    <n v="608"/>
    <n v="0"/>
    <n v="3150"/>
    <s v="FLOW"/>
    <n v="6.2924183470144432E-2"/>
    <n v="6.0202033736718738E-3"/>
    <s v="FLOW"/>
    <s v="-"/>
    <s v="NC"/>
    <s v="-"/>
    <m/>
    <m/>
    <m/>
    <m/>
    <s v="REPO"/>
    <s v="-"/>
    <s v="NARAYAN GAON"/>
    <s v="-"/>
    <s v="-"/>
    <s v="-"/>
    <n v="15359"/>
    <n v="18336.45"/>
    <n v="116"/>
    <n v="126"/>
    <s v="FLOW"/>
    <m/>
    <m/>
    <m/>
    <m/>
    <s v="NPA"/>
    <s v="MH14KY2106"/>
    <s v="HONDA ACTIVA 125 DISC BSVI"/>
    <d v="2023-07-17T00:00:00"/>
    <n v="36"/>
    <x v="0"/>
    <x v="0"/>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m/>
    <m/>
    <n v="608"/>
    <n v="15468"/>
    <x v="0"/>
  </r>
  <r>
    <n v="459691612"/>
    <s v="ANAND RAMESH PARDESHI"/>
    <m/>
    <x v="0"/>
    <m/>
    <m/>
    <m/>
    <m/>
    <n v="3813"/>
    <n v="3813"/>
    <n v="3813"/>
    <n v="7626"/>
    <x v="0"/>
    <x v="0"/>
    <x v="0"/>
    <x v="14"/>
    <n v="18294.07"/>
    <n v="0"/>
    <n v="0"/>
    <n v="450"/>
    <s v="-"/>
    <n v="7.4930486613773439E-2"/>
    <n v="1.025952084363729E-3"/>
    <s v="FLOW"/>
    <s v="-"/>
    <s v="-"/>
    <s v="-"/>
    <m/>
    <m/>
    <m/>
    <m/>
    <m/>
    <m/>
    <s v="BOPODI"/>
    <m/>
    <m/>
    <m/>
    <n v="4263"/>
    <n v="18294.07"/>
    <n v="27"/>
    <n v="37"/>
    <s v="FLOW"/>
    <m/>
    <m/>
    <m/>
    <m/>
    <s v="-"/>
    <s v="MH12VX0719"/>
    <s v="FZS V4"/>
    <d v="2023-09-08T00:00:00"/>
    <n v="36"/>
    <x v="1"/>
    <x v="0"/>
    <m/>
    <m/>
    <m/>
    <m/>
    <m/>
    <m/>
    <m/>
    <m/>
    <m/>
    <m/>
    <m/>
    <m/>
    <m/>
    <m/>
    <m/>
    <m/>
    <m/>
    <m/>
    <m/>
    <m/>
    <m/>
    <m/>
    <m/>
    <m/>
    <m/>
    <m/>
    <m/>
    <m/>
    <m/>
    <m/>
    <m/>
    <n v="1"/>
    <m/>
    <m/>
    <m/>
    <m/>
    <m/>
    <m/>
    <m/>
    <m/>
    <m/>
    <m/>
    <m/>
    <m/>
    <m/>
    <m/>
    <m/>
    <m/>
    <m/>
    <m/>
    <m/>
    <m/>
    <m/>
    <m/>
    <m/>
    <m/>
    <m/>
    <m/>
    <m/>
    <m/>
    <m/>
    <m/>
    <m/>
    <m/>
    <m/>
    <m/>
    <m/>
    <m/>
    <m/>
    <m/>
    <m/>
    <m/>
    <m/>
    <m/>
    <m/>
    <m/>
    <m/>
    <m/>
    <m/>
    <m/>
    <m/>
    <m/>
    <m/>
    <m/>
    <m/>
    <m/>
    <m/>
    <m/>
    <m/>
    <m/>
    <m/>
    <m/>
    <m/>
    <m/>
    <n v="1"/>
    <n v="1"/>
    <s v="ZBHT0009"/>
    <s v="A6cy6k3ZMwz"/>
    <s v="Allocated"/>
    <m/>
    <m/>
    <m/>
    <m/>
    <m/>
    <m/>
    <m/>
    <m/>
    <n v="3813"/>
    <n v="7626"/>
    <x v="2"/>
  </r>
  <r>
    <n v="463845874"/>
    <s v="RAJKUMAR ZIRAPPA VASUDEV"/>
    <s v="ONLINE"/>
    <x v="6"/>
    <n v="12334"/>
    <m/>
    <m/>
    <s v="CBC COLL"/>
    <n v="3824"/>
    <n v="3364"/>
    <n v="3450"/>
    <n v="-5146"/>
    <x v="0"/>
    <x v="2"/>
    <x v="1"/>
    <x v="17"/>
    <n v="17954"/>
    <n v="86"/>
    <n v="4950"/>
    <n v="4500"/>
    <s v="27.05.26"/>
    <n v="3.0137614282348693E-2"/>
    <n v="1.0068805751080208E-3"/>
    <s v="RB"/>
    <s v="PAID"/>
    <s v="MPTP"/>
    <s v="-"/>
    <m/>
    <m/>
    <m/>
    <m/>
    <s v="-"/>
    <s v="-"/>
    <s v="PIMPLE SAUDAGAR"/>
    <s v="-"/>
    <s v="-"/>
    <s v="-"/>
    <n v="7950"/>
    <n v="17954"/>
    <n v="27"/>
    <n v="0"/>
    <s v="RB"/>
    <m/>
    <m/>
    <m/>
    <m/>
    <s v="REGULAR"/>
    <s v="MH14LT7562"/>
    <s v="HONDA ACTIVA DLX"/>
    <d v="2024-08-23T00:00:00"/>
    <n v="24"/>
    <x v="0"/>
    <x v="0"/>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m/>
    <m/>
    <n v="3450"/>
    <n v="7188"/>
    <x v="0"/>
  </r>
  <r>
    <n v="461099948"/>
    <s v="DILIP SHIVAJI GIRHE"/>
    <m/>
    <x v="0"/>
    <m/>
    <m/>
    <m/>
    <m/>
    <n v="2409"/>
    <n v="2245"/>
    <n v="2296"/>
    <n v="4654"/>
    <x v="0"/>
    <x v="0"/>
    <x v="0"/>
    <x v="6"/>
    <n v="17882.87"/>
    <n v="51"/>
    <n v="0"/>
    <n v="6299"/>
    <s v="-"/>
    <n v="1.1133894506532125E-2"/>
    <n v="1.0028915244615112E-3"/>
    <s v="FLOW"/>
    <s v="-"/>
    <s v="-"/>
    <s v="-"/>
    <m/>
    <m/>
    <m/>
    <m/>
    <s v="-"/>
    <s v="-"/>
    <s v="ANDHAL GAON"/>
    <s v="-"/>
    <s v="-"/>
    <s v="-"/>
    <n v="8595"/>
    <n v="17882.87"/>
    <n v="27"/>
    <n v="37"/>
    <s v="FLOW"/>
    <m/>
    <m/>
    <m/>
    <m/>
    <s v="NPA"/>
    <m/>
    <s v="PLEASURE PLUS XTEC DRUM CAST"/>
    <d v="2023-12-12T00:00:00"/>
    <n v="36"/>
    <x v="0"/>
    <x v="0"/>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m/>
    <m/>
    <n v="2296"/>
    <n v="4654"/>
    <x v="0"/>
  </r>
  <r>
    <n v="461528342"/>
    <s v="NABIALAM NOORALAM SAYYAD"/>
    <m/>
    <x v="0"/>
    <m/>
    <m/>
    <m/>
    <m/>
    <n v="4569"/>
    <n v="9134"/>
    <n v="4726"/>
    <n v="13703"/>
    <x v="4"/>
    <x v="0"/>
    <x v="0"/>
    <x v="15"/>
    <n v="17590.02"/>
    <n v="161"/>
    <n v="0"/>
    <n v="1800"/>
    <s v="-"/>
    <n v="0.12283789145891445"/>
    <n v="3.8946306506423894E-3"/>
    <s v="FLOW"/>
    <s v="-"/>
    <s v="-"/>
    <s v="-"/>
    <m/>
    <m/>
    <m/>
    <m/>
    <s v="-"/>
    <s v="-"/>
    <s v="MANAGWALWAR PETH"/>
    <s v="-"/>
    <s v="-"/>
    <s v="-"/>
    <n v="11095"/>
    <n v="17590.02"/>
    <n v="57"/>
    <n v="67"/>
    <s v="FLOW"/>
    <m/>
    <m/>
    <m/>
    <m/>
    <s v="REGULAR"/>
    <s v="MH12WH8335"/>
    <s v="SUZUKI BURGMAN STREET BT BSVI"/>
    <d v="2024-01-16T00:00:00"/>
    <n v="30"/>
    <x v="0"/>
    <x v="0"/>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m/>
    <m/>
    <n v="4726"/>
    <n v="13703"/>
    <x v="0"/>
  </r>
  <r>
    <n v="456535616"/>
    <s v="KOKANE SHIVPRASAD BHAGWAT"/>
    <s v="BRANCH"/>
    <x v="2"/>
    <n v="3160"/>
    <m/>
    <m/>
    <m/>
    <n v="3153"/>
    <n v="8872.99"/>
    <n v="2949.99"/>
    <n v="8865.99"/>
    <x v="1"/>
    <x v="1"/>
    <x v="1"/>
    <x v="6"/>
    <n v="17580.990000000002"/>
    <n v="383"/>
    <n v="0"/>
    <n v="6300"/>
    <s v="STABLE"/>
    <n v="2.6625590449420568E-2"/>
    <n v="4.6545893739886922E-3"/>
    <s v="STABLE"/>
    <s v="PAID"/>
    <s v="PAID"/>
    <s v="-"/>
    <m/>
    <m/>
    <m/>
    <m/>
    <s v="REPO"/>
    <s v="-"/>
    <s v="SHIRUR"/>
    <s v="-"/>
    <s v="-"/>
    <s v="-"/>
    <n v="15555.99"/>
    <n v="17580.990000000002"/>
    <n v="88"/>
    <n v="67"/>
    <s v="STABLE"/>
    <m/>
    <m/>
    <m/>
    <m/>
    <s v="NPA"/>
    <s v="MH12VE2218"/>
    <s v="SPLENDOR PLUS I3S BS6 FI DRUM SELF"/>
    <d v="2023-01-25T00:00:00"/>
    <n v="42"/>
    <x v="0"/>
    <x v="0"/>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m/>
    <m/>
    <n v="2949.99"/>
    <n v="12025.99"/>
    <x v="0"/>
  </r>
  <r>
    <n v="459780483"/>
    <s v="SATPAL S O SAUKARU LAL"/>
    <m/>
    <x v="0"/>
    <m/>
    <m/>
    <m/>
    <m/>
    <n v="3652"/>
    <n v="3382"/>
    <n v="3406"/>
    <n v="7034"/>
    <x v="0"/>
    <x v="0"/>
    <x v="0"/>
    <x v="11"/>
    <n v="17390.919999999998"/>
    <n v="24"/>
    <n v="0"/>
    <n v="1787"/>
    <s v="-"/>
    <n v="1.7702741758206408E-2"/>
    <n v="9.7530241345981851E-4"/>
    <s v="FLOW"/>
    <s v="-"/>
    <s v="-"/>
    <s v="-"/>
    <m/>
    <m/>
    <m/>
    <m/>
    <s v="-"/>
    <s v="-"/>
    <s v="SUTARWADI"/>
    <s v="-"/>
    <s v="-"/>
    <s v="-"/>
    <n v="5193"/>
    <n v="17390.919999999998"/>
    <n v="27"/>
    <n v="37"/>
    <s v="FLOW"/>
    <m/>
    <m/>
    <m/>
    <m/>
    <s v="REGULAR"/>
    <s v="MH12VX6086"/>
    <s v="HONDA SP 125 BS VI DRUM"/>
    <d v="2023-09-16T00:00:00"/>
    <n v="36"/>
    <x v="0"/>
    <x v="0"/>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m/>
    <m/>
    <n v="3406"/>
    <n v="7034"/>
    <x v="0"/>
  </r>
  <r>
    <n v="461841840"/>
    <s v="SUREKHA GOVIND SALUNKE"/>
    <m/>
    <x v="0"/>
    <m/>
    <m/>
    <m/>
    <m/>
    <n v="4435"/>
    <n v="4786"/>
    <n v="509"/>
    <n v="9221"/>
    <x v="4"/>
    <x v="0"/>
    <x v="0"/>
    <x v="14"/>
    <n v="17280.509999999998"/>
    <n v="158"/>
    <n v="0"/>
    <n v="5850"/>
    <s v="-"/>
    <n v="5.7790190411385445E-2"/>
    <n v="3.8261016135702122E-3"/>
    <s v="FLOW"/>
    <s v="-"/>
    <s v="-"/>
    <s v="-"/>
    <m/>
    <m/>
    <m/>
    <m/>
    <s v="-"/>
    <s v="-"/>
    <s v="DAPODI"/>
    <s v="-"/>
    <s v="-"/>
    <s v="-"/>
    <n v="10794"/>
    <n v="17280.509999999998"/>
    <n v="57"/>
    <n v="67"/>
    <s v="FLOW"/>
    <m/>
    <m/>
    <m/>
    <m/>
    <s v="REGULAR"/>
    <s v="MH14LH8036"/>
    <s v="HONDA ACTIVA 125 SMART"/>
    <d v="2024-02-08T00:00:00"/>
    <n v="30"/>
    <x v="0"/>
    <x v="0"/>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m/>
    <m/>
    <n v="509"/>
    <n v="9221"/>
    <x v="0"/>
  </r>
  <r>
    <n v="139693319"/>
    <s v="SANDIP DNYANDEV PAWAR"/>
    <m/>
    <x v="0"/>
    <m/>
    <m/>
    <m/>
    <m/>
    <n v="3792"/>
    <n v="17887"/>
    <n v="866"/>
    <n v="21679"/>
    <x v="3"/>
    <x v="0"/>
    <x v="0"/>
    <x v="17"/>
    <n v="17201.34"/>
    <n v="1939"/>
    <n v="0"/>
    <n v="6300"/>
    <s v="FLOW"/>
    <n v="0.59552477224682998"/>
    <n v="7.2257955221612397E-3"/>
    <s v="FLOW"/>
    <s v="-"/>
    <s v="NC"/>
    <s v="-"/>
    <m/>
    <m/>
    <m/>
    <m/>
    <s v="REPO"/>
    <s v="-"/>
    <s v="PIMPALE GURAV"/>
    <s v="-"/>
    <s v="-"/>
    <s v="-"/>
    <n v="26126"/>
    <n v="17201.34"/>
    <n v="177"/>
    <n v="187"/>
    <s v="FLOW"/>
    <m/>
    <m/>
    <m/>
    <m/>
    <s v="NPA"/>
    <s v="MH14KT8364"/>
    <s v="HONDA SP 125 BS VI DISC"/>
    <d v="2023-04-13T00:00:00"/>
    <n v="36"/>
    <x v="0"/>
    <x v="0"/>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m/>
    <m/>
    <n v="866"/>
    <n v="21679"/>
    <x v="0"/>
  </r>
  <r>
    <n v="454823699"/>
    <s v="GANESH DEVIDAS GHOLAP"/>
    <m/>
    <x v="0"/>
    <m/>
    <m/>
    <m/>
    <m/>
    <n v="3033"/>
    <n v="3022"/>
    <n v="3072"/>
    <n v="6055"/>
    <x v="0"/>
    <x v="0"/>
    <x v="0"/>
    <x v="9"/>
    <n v="17194"/>
    <n v="50"/>
    <n v="0"/>
    <n v="4405.99"/>
    <s v="24.05.26"/>
    <n v="7.4150546706969649E-3"/>
    <n v="9.6425891770119819E-4"/>
    <s v="FLOW"/>
    <s v="-"/>
    <s v="BPTP"/>
    <s v="-"/>
    <m/>
    <m/>
    <m/>
    <m/>
    <s v="-"/>
    <s v="-"/>
    <s v="OTUR"/>
    <s v="-"/>
    <s v="-"/>
    <s v="-"/>
    <n v="7477.99"/>
    <n v="17194"/>
    <n v="27"/>
    <n v="37"/>
    <s v="FLOW"/>
    <m/>
    <m/>
    <m/>
    <m/>
    <s v="NPA"/>
    <s v="MH14KK1053"/>
    <s v="ACTIVA 6G DLX LTD ED"/>
    <d v="2022-09-27T00:00:00"/>
    <n v="48"/>
    <x v="0"/>
    <x v="0"/>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m/>
    <m/>
    <n v="3072"/>
    <n v="6055"/>
    <x v="0"/>
  </r>
  <r>
    <n v="460097350"/>
    <s v="PUJA LALA SURYAVANSHI"/>
    <s v="ONLINE"/>
    <x v="2"/>
    <n v="6000"/>
    <m/>
    <m/>
    <m/>
    <n v="3035"/>
    <n v="3070"/>
    <n v="41"/>
    <n v="105"/>
    <x v="4"/>
    <x v="2"/>
    <x v="1"/>
    <x v="6"/>
    <n v="17153.009999999998"/>
    <n v="6"/>
    <n v="0"/>
    <n v="0"/>
    <s v="-"/>
    <n v="1.918615987986717E-2"/>
    <n v="3.7978716622707308E-3"/>
    <s v="RB"/>
    <s v="PAID"/>
    <s v="-"/>
    <s v="-"/>
    <m/>
    <m/>
    <m/>
    <m/>
    <s v="-"/>
    <s v="-"/>
    <s v="SHIRUR"/>
    <s v="-"/>
    <s v="-"/>
    <s v="-"/>
    <n v="3076"/>
    <n v="17153.009999999998"/>
    <n v="57"/>
    <n v="6"/>
    <s v="STABLE"/>
    <m/>
    <m/>
    <m/>
    <m/>
    <s v="REGULAR"/>
    <s v="MH12WL2559"/>
    <s v="SPLENDOR PLUS I3S XTEC"/>
    <d v="2023-10-12T00:00:00"/>
    <n v="36"/>
    <x v="0"/>
    <x v="0"/>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m/>
    <m/>
    <n v="41"/>
    <n v="6105"/>
    <x v="0"/>
  </r>
  <r>
    <n v="458762564"/>
    <s v="SUNIL NAMDEV GODANBE"/>
    <m/>
    <x v="0"/>
    <m/>
    <m/>
    <m/>
    <m/>
    <n v="5807"/>
    <n v="5807"/>
    <n v="5815"/>
    <n v="11614"/>
    <x v="0"/>
    <x v="0"/>
    <x v="0"/>
    <x v="11"/>
    <n v="16954"/>
    <n v="8"/>
    <n v="0"/>
    <n v="1350"/>
    <s v="-"/>
    <n v="1.7257987718224881E-2"/>
    <n v="9.5079944694114891E-4"/>
    <s v="FLOW"/>
    <s v="-"/>
    <s v="-"/>
    <s v="-"/>
    <m/>
    <m/>
    <m/>
    <m/>
    <m/>
    <m/>
    <s v="PASHAN"/>
    <m/>
    <m/>
    <m/>
    <n v="7165"/>
    <n v="16954"/>
    <n v="27"/>
    <n v="37"/>
    <s v="FLOW"/>
    <m/>
    <m/>
    <m/>
    <m/>
    <s v="-"/>
    <s v="MH12VR3516"/>
    <s v="RE BULLET 350 EFI BLACK"/>
    <d v="2023-06-29T00:00:00"/>
    <n v="36"/>
    <x v="1"/>
    <x v="0"/>
    <m/>
    <m/>
    <m/>
    <m/>
    <m/>
    <m/>
    <m/>
    <m/>
    <m/>
    <m/>
    <m/>
    <m/>
    <m/>
    <m/>
    <m/>
    <m/>
    <m/>
    <m/>
    <m/>
    <m/>
    <m/>
    <m/>
    <m/>
    <m/>
    <m/>
    <m/>
    <m/>
    <m/>
    <m/>
    <m/>
    <m/>
    <n v="1"/>
    <m/>
    <m/>
    <m/>
    <m/>
    <m/>
    <m/>
    <m/>
    <m/>
    <m/>
    <m/>
    <m/>
    <m/>
    <m/>
    <m/>
    <m/>
    <m/>
    <m/>
    <m/>
    <m/>
    <m/>
    <m/>
    <m/>
    <m/>
    <m/>
    <m/>
    <m/>
    <m/>
    <m/>
    <m/>
    <m/>
    <m/>
    <m/>
    <m/>
    <m/>
    <m/>
    <m/>
    <m/>
    <m/>
    <m/>
    <m/>
    <m/>
    <m/>
    <m/>
    <m/>
    <m/>
    <m/>
    <m/>
    <m/>
    <m/>
    <m/>
    <m/>
    <m/>
    <m/>
    <m/>
    <m/>
    <m/>
    <m/>
    <m/>
    <m/>
    <m/>
    <m/>
    <m/>
    <n v="1"/>
    <n v="1"/>
    <s v="DUWT0023"/>
    <s v="BoZ4yfOmPS"/>
    <s v="Allocated"/>
    <m/>
    <m/>
    <m/>
    <m/>
    <m/>
    <m/>
    <m/>
    <m/>
    <n v="5815"/>
    <n v="11614"/>
    <x v="2"/>
  </r>
  <r>
    <n v="458111295"/>
    <s v="ARATI RAVINDRAKUMAR SAKHARE"/>
    <m/>
    <x v="0"/>
    <m/>
    <m/>
    <m/>
    <m/>
    <n v="5795"/>
    <n v="17385"/>
    <n v="805"/>
    <n v="23180"/>
    <x v="2"/>
    <x v="0"/>
    <x v="0"/>
    <x v="5"/>
    <n v="16914.650000000001"/>
    <n v="805"/>
    <n v="0"/>
    <n v="6300"/>
    <s v="27.05.26"/>
    <n v="6.1102618941698078E-2"/>
    <n v="5.5533995399588776E-3"/>
    <s v="FLOW"/>
    <s v="-"/>
    <s v="LMCB"/>
    <s v="-"/>
    <m/>
    <m/>
    <m/>
    <m/>
    <s v="REPO"/>
    <s v="-"/>
    <s v="DIGHI"/>
    <s v="-"/>
    <s v="-"/>
    <s v="-"/>
    <n v="24490"/>
    <n v="16914.650000000001"/>
    <n v="116"/>
    <n v="126"/>
    <s v="FLOW"/>
    <m/>
    <m/>
    <m/>
    <m/>
    <s v="NPA"/>
    <s v="MH14KV4441"/>
    <s v="RE BULLET 350 EFI BLACK"/>
    <d v="2023-05-15T00:00:00"/>
    <n v="36"/>
    <x v="0"/>
    <x v="0"/>
    <m/>
    <m/>
    <m/>
    <m/>
    <m/>
    <m/>
    <m/>
    <m/>
    <m/>
    <m/>
    <m/>
    <m/>
    <m/>
    <m/>
    <m/>
    <m/>
    <m/>
    <m/>
    <m/>
    <m/>
    <m/>
    <m/>
    <m/>
    <m/>
    <m/>
    <m/>
    <m/>
    <m/>
    <m/>
    <m/>
    <m/>
    <m/>
    <m/>
    <m/>
    <m/>
    <m/>
    <m/>
    <m/>
    <m/>
    <m/>
    <m/>
    <m/>
    <m/>
    <m/>
    <m/>
    <m/>
    <m/>
    <m/>
    <m/>
    <m/>
    <m/>
    <m/>
    <m/>
    <m/>
    <m/>
    <m/>
    <m/>
    <m/>
    <m/>
    <m/>
    <m/>
    <m/>
    <m/>
    <m/>
    <m/>
    <m/>
    <m/>
    <m/>
    <m/>
    <m/>
    <m/>
    <m/>
    <m/>
    <m/>
    <m/>
    <m/>
    <m/>
    <m/>
    <m/>
    <m/>
    <m/>
    <m/>
    <m/>
    <m/>
    <m/>
    <m/>
    <m/>
    <m/>
    <m/>
    <m/>
    <m/>
    <m/>
    <m/>
    <m/>
    <n v="0"/>
    <s v=""/>
    <s v="ZBHT0012"/>
    <e v="#N/A"/>
    <e v="#N/A"/>
    <e v="#N/A"/>
    <e v="#N/A"/>
    <e v="#N/A"/>
    <m/>
    <m/>
    <m/>
    <m/>
    <m/>
    <n v="805"/>
    <n v="23180"/>
    <x v="0"/>
  </r>
  <r>
    <n v="458645849"/>
    <s v="SHITAL PRASHANT MANE"/>
    <m/>
    <x v="0"/>
    <m/>
    <m/>
    <m/>
    <s v="BANK RB 05"/>
    <n v="4448"/>
    <n v="8164"/>
    <n v="3942"/>
    <n v="12612"/>
    <x v="4"/>
    <x v="2"/>
    <x v="0"/>
    <x v="2"/>
    <n v="16635"/>
    <n v="226"/>
    <n v="0"/>
    <n v="3257"/>
    <s v="FLOW"/>
    <n v="7.6748697267566446E-2"/>
    <n v="3.6831783518970498E-3"/>
    <s v="RB"/>
    <s v="PAID"/>
    <s v="PTP"/>
    <s v="-"/>
    <m/>
    <m/>
    <m/>
    <m/>
    <s v="-"/>
    <s v="-"/>
    <s v="BHOR"/>
    <s v="-"/>
    <s v="-"/>
    <s v="-"/>
    <n v="11647"/>
    <n v="16635"/>
    <n v="57"/>
    <n v="6"/>
    <s v="STABLE"/>
    <m/>
    <m/>
    <m/>
    <m/>
    <s v="REGULAR"/>
    <s v="MH12VP6553"/>
    <s v="TVS IQUBE ELECTRIC"/>
    <d v="2023-06-21T00:00:00"/>
    <n v="36"/>
    <x v="0"/>
    <x v="0"/>
    <m/>
    <m/>
    <m/>
    <m/>
    <m/>
    <m/>
    <m/>
    <m/>
    <m/>
    <m/>
    <n v="1"/>
    <m/>
    <m/>
    <m/>
    <m/>
    <m/>
    <m/>
    <m/>
    <m/>
    <m/>
    <m/>
    <m/>
    <m/>
    <m/>
    <m/>
    <m/>
    <m/>
    <m/>
    <m/>
    <m/>
    <m/>
    <m/>
    <m/>
    <m/>
    <m/>
    <m/>
    <m/>
    <m/>
    <m/>
    <m/>
    <m/>
    <m/>
    <m/>
    <m/>
    <m/>
    <m/>
    <m/>
    <m/>
    <m/>
    <m/>
    <m/>
    <m/>
    <m/>
    <m/>
    <m/>
    <m/>
    <m/>
    <m/>
    <m/>
    <m/>
    <m/>
    <m/>
    <m/>
    <m/>
    <m/>
    <m/>
    <m/>
    <m/>
    <m/>
    <m/>
    <m/>
    <m/>
    <m/>
    <m/>
    <m/>
    <m/>
    <m/>
    <m/>
    <m/>
    <m/>
    <m/>
    <m/>
    <m/>
    <m/>
    <m/>
    <m/>
    <m/>
    <m/>
    <m/>
    <m/>
    <m/>
    <m/>
    <m/>
    <m/>
    <n v="1"/>
    <n v="1"/>
    <s v="DUWT0011"/>
    <e v="#N/A"/>
    <e v="#N/A"/>
    <e v="#N/A"/>
    <e v="#N/A"/>
    <e v="#N/A"/>
    <m/>
    <m/>
    <m/>
    <m/>
    <m/>
    <n v="3942"/>
    <n v="12612"/>
    <x v="0"/>
  </r>
  <r>
    <n v="459445373"/>
    <s v="RAMA NITIN ADMANE"/>
    <m/>
    <x v="0"/>
    <m/>
    <m/>
    <m/>
    <m/>
    <n v="4550"/>
    <n v="3280"/>
    <n v="3361"/>
    <n v="7830"/>
    <x v="0"/>
    <x v="0"/>
    <x v="0"/>
    <x v="11"/>
    <n v="16508.55"/>
    <n v="81"/>
    <n v="0"/>
    <n v="6300"/>
    <s v="-"/>
    <n v="1.6804550734086432E-2"/>
    <n v="9.2581810839921562E-4"/>
    <s v="FLOW"/>
    <s v="-"/>
    <s v="-"/>
    <s v="-"/>
    <m/>
    <m/>
    <m/>
    <m/>
    <s v="-"/>
    <s v="-"/>
    <s v="PASHAN"/>
    <s v="-"/>
    <s v="-"/>
    <s v="-"/>
    <n v="9661"/>
    <n v="16508.55"/>
    <n v="27"/>
    <n v="37"/>
    <s v="FLOW"/>
    <m/>
    <m/>
    <m/>
    <m/>
    <s v="REGULAR"/>
    <s v="MH44AC1790"/>
    <s v="HONDA UNICORN 160 BSVI"/>
    <d v="2023-08-18T00:00:00"/>
    <n v="36"/>
    <x v="0"/>
    <x v="0"/>
    <m/>
    <m/>
    <m/>
    <m/>
    <m/>
    <m/>
    <m/>
    <m/>
    <m/>
    <m/>
    <n v="1"/>
    <m/>
    <m/>
    <m/>
    <m/>
    <m/>
    <m/>
    <m/>
    <m/>
    <m/>
    <m/>
    <m/>
    <m/>
    <m/>
    <m/>
    <m/>
    <m/>
    <m/>
    <n v="1"/>
    <m/>
    <m/>
    <m/>
    <m/>
    <m/>
    <m/>
    <m/>
    <m/>
    <m/>
    <m/>
    <m/>
    <m/>
    <m/>
    <m/>
    <m/>
    <m/>
    <m/>
    <m/>
    <m/>
    <m/>
    <m/>
    <m/>
    <m/>
    <m/>
    <m/>
    <m/>
    <m/>
    <m/>
    <m/>
    <m/>
    <m/>
    <m/>
    <m/>
    <m/>
    <m/>
    <m/>
    <m/>
    <m/>
    <m/>
    <m/>
    <m/>
    <m/>
    <m/>
    <m/>
    <m/>
    <m/>
    <m/>
    <m/>
    <m/>
    <m/>
    <m/>
    <m/>
    <m/>
    <m/>
    <m/>
    <m/>
    <m/>
    <m/>
    <m/>
    <m/>
    <m/>
    <m/>
    <m/>
    <m/>
    <m/>
    <n v="2"/>
    <n v="1"/>
    <s v="DUWT0023"/>
    <s v="GPJtMoxS_EI7"/>
    <s v="Allocated"/>
    <s v="Left Message (LMCB)"/>
    <s v="Customer not available Lm with relatives "/>
    <d v="2026-06-04T00:00:00"/>
    <m/>
    <m/>
    <m/>
    <m/>
    <m/>
    <n v="3361"/>
    <n v="7830"/>
    <x v="0"/>
  </r>
  <r>
    <n v="463650409"/>
    <s v="RAVI SOMNATH MORE"/>
    <s v="ONLINE"/>
    <x v="3"/>
    <n v="4303"/>
    <m/>
    <m/>
    <m/>
    <n v="4409"/>
    <n v="3755"/>
    <n v="3796"/>
    <n v="3861"/>
    <x v="0"/>
    <x v="1"/>
    <x v="1"/>
    <x v="1"/>
    <n v="16469"/>
    <n v="41"/>
    <n v="0"/>
    <n v="5345"/>
    <s v="-"/>
    <n v="6.6828915917914516E-3"/>
    <n v="9.2360009978021589E-4"/>
    <s v="STABLE"/>
    <s v="PAID"/>
    <s v="-"/>
    <s v="-"/>
    <m/>
    <m/>
    <m/>
    <m/>
    <m/>
    <m/>
    <s v="CHINCHWAD"/>
    <m/>
    <m/>
    <m/>
    <n v="9141"/>
    <n v="16469"/>
    <n v="27"/>
    <n v="6"/>
    <s v="STABLE"/>
    <m/>
    <m/>
    <m/>
    <m/>
    <s v="-"/>
    <s v="MH14LT0680"/>
    <s v="SPLENDOR PLUS BS6 I3S DRS CAST FI"/>
    <d v="2024-08-03T00:00:00"/>
    <n v="24"/>
    <x v="1"/>
    <x v="0"/>
    <m/>
    <m/>
    <m/>
    <m/>
    <m/>
    <m/>
    <m/>
    <m/>
    <m/>
    <m/>
    <m/>
    <m/>
    <m/>
    <m/>
    <m/>
    <m/>
    <m/>
    <m/>
    <m/>
    <m/>
    <m/>
    <m/>
    <m/>
    <m/>
    <m/>
    <m/>
    <m/>
    <m/>
    <m/>
    <m/>
    <m/>
    <m/>
    <m/>
    <m/>
    <n v="1"/>
    <m/>
    <m/>
    <m/>
    <m/>
    <m/>
    <m/>
    <m/>
    <m/>
    <m/>
    <m/>
    <m/>
    <m/>
    <m/>
    <m/>
    <m/>
    <m/>
    <m/>
    <m/>
    <m/>
    <m/>
    <m/>
    <m/>
    <m/>
    <m/>
    <m/>
    <m/>
    <m/>
    <m/>
    <m/>
    <m/>
    <m/>
    <m/>
    <m/>
    <m/>
    <m/>
    <m/>
    <m/>
    <m/>
    <m/>
    <m/>
    <m/>
    <m/>
    <m/>
    <m/>
    <m/>
    <m/>
    <m/>
    <m/>
    <m/>
    <m/>
    <m/>
    <m/>
    <m/>
    <m/>
    <m/>
    <m/>
    <m/>
    <m/>
    <m/>
    <n v="1"/>
    <n v="1"/>
    <s v="ZBHT0011"/>
    <s v="k6GbFE8Rl47"/>
    <s v="Allocated"/>
    <m/>
    <m/>
    <m/>
    <m/>
    <m/>
    <m/>
    <m/>
    <m/>
    <n v="3796"/>
    <n v="8164"/>
    <x v="2"/>
  </r>
  <r>
    <n v="460109573"/>
    <s v="JAYSHREE HEMRAJ BHUJBAL"/>
    <m/>
    <x v="0"/>
    <m/>
    <m/>
    <m/>
    <m/>
    <n v="2845"/>
    <n v="3152.65"/>
    <n v="322.64999999999964"/>
    <n v="5997.65"/>
    <x v="4"/>
    <x v="0"/>
    <x v="0"/>
    <x v="6"/>
    <n v="16448.14"/>
    <n v="15"/>
    <n v="0"/>
    <n v="1800"/>
    <s v="-"/>
    <n v="1.8397741490644406E-2"/>
    <n v="3.6418054209180605E-3"/>
    <s v="FLOW"/>
    <s v="-"/>
    <s v="-"/>
    <s v="-"/>
    <m/>
    <m/>
    <m/>
    <m/>
    <s v="-"/>
    <s v="-"/>
    <s v="SHIRUR"/>
    <s v="-"/>
    <s v="-"/>
    <s v="-"/>
    <n v="4967.6499999999996"/>
    <n v="16448.14"/>
    <n v="57"/>
    <n v="67"/>
    <s v="FLOW"/>
    <m/>
    <m/>
    <m/>
    <m/>
    <s v="REGULAR"/>
    <s v="MH12WN2689"/>
    <s v="HF DELUXE DRUM SELF CAST ALL BLACK"/>
    <d v="2023-10-12T00:00:00"/>
    <n v="36"/>
    <x v="0"/>
    <x v="0"/>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m/>
    <m/>
    <n v="322.64999999999964"/>
    <n v="5997.65"/>
    <x v="0"/>
  </r>
  <r>
    <n v="465971898"/>
    <s v="SOMNATH LAXMAN MADGE"/>
    <s v="ONLINE"/>
    <x v="7"/>
    <n v="6720"/>
    <m/>
    <m/>
    <m/>
    <n v="2240"/>
    <n v="4480"/>
    <n v="2284"/>
    <n v="0"/>
    <x v="4"/>
    <x v="2"/>
    <x v="1"/>
    <x v="10"/>
    <n v="16438"/>
    <n v="44"/>
    <n v="0"/>
    <n v="900"/>
    <s v="FLOW"/>
    <n v="5.6842114508678279E-2"/>
    <n v="3.6395603094970664E-3"/>
    <s v="RB"/>
    <s v="PAID"/>
    <s v="PTP"/>
    <s v="-"/>
    <m/>
    <m/>
    <m/>
    <m/>
    <s v="-"/>
    <s v="-"/>
    <s v="RAJGURU NAGAR"/>
    <s v="-"/>
    <s v="-"/>
    <s v="-"/>
    <n v="5424"/>
    <n v="16438"/>
    <n v="56"/>
    <n v="5"/>
    <s v="STABLE"/>
    <m/>
    <m/>
    <m/>
    <m/>
    <s v="REGULAR"/>
    <s v="MH14LN5785"/>
    <s v="HONDA DIO 125 SMART LTD ED"/>
    <d v="2025-04-22T00:00:00"/>
    <n v="18"/>
    <x v="0"/>
    <x v="0"/>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m/>
    <m/>
    <n v="2284"/>
    <n v="6720"/>
    <x v="0"/>
  </r>
  <r>
    <n v="464487568"/>
    <s v="SACHIN GANPAT MORE"/>
    <m/>
    <x v="0"/>
    <m/>
    <m/>
    <m/>
    <m/>
    <n v="2496"/>
    <n v="2240"/>
    <n v="2303"/>
    <n v="4736"/>
    <x v="0"/>
    <x v="0"/>
    <x v="0"/>
    <x v="9"/>
    <n v="16402"/>
    <n v="63"/>
    <n v="0"/>
    <n v="2700"/>
    <s v="19.05.26"/>
    <n v="7.073498121947866E-3"/>
    <n v="9.1984266419303546E-4"/>
    <s v="FLOW"/>
    <s v="-"/>
    <s v="MPTP"/>
    <s v="-"/>
    <m/>
    <m/>
    <m/>
    <m/>
    <s v="-"/>
    <s v="-"/>
    <s v="JUNNAR"/>
    <s v="-"/>
    <s v="-"/>
    <s v="-"/>
    <n v="5003"/>
    <n v="16402"/>
    <n v="27"/>
    <n v="37"/>
    <s v="FLOW"/>
    <m/>
    <m/>
    <m/>
    <m/>
    <s v="REGULAR"/>
    <s v="MH14MA2699"/>
    <s v="HONDA SHINE DISC BSVI"/>
    <d v="2024-10-29T00:00:00"/>
    <n v="24"/>
    <x v="0"/>
    <x v="0"/>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m/>
    <m/>
    <n v="2303"/>
    <n v="4736"/>
    <x v="0"/>
  </r>
  <r>
    <n v="135586566"/>
    <s v="VISHAL VIJAY SHINDE"/>
    <m/>
    <x v="0"/>
    <m/>
    <m/>
    <m/>
    <m/>
    <n v="2466"/>
    <n v="2259"/>
    <n v="2307"/>
    <n v="4725"/>
    <x v="0"/>
    <x v="0"/>
    <x v="0"/>
    <x v="5"/>
    <n v="16376.58"/>
    <n v="48"/>
    <n v="0"/>
    <n v="3150"/>
    <s v="23.05.26"/>
    <n v="9.4793168354298848E-3"/>
    <n v="9.1841708191503361E-4"/>
    <s v="FLOW"/>
    <s v="-"/>
    <s v="PTP"/>
    <s v="-"/>
    <m/>
    <m/>
    <m/>
    <m/>
    <s v="-"/>
    <s v="-"/>
    <s v="TINGRE NAGAR"/>
    <s v="-"/>
    <s v="-"/>
    <s v="-"/>
    <n v="5457"/>
    <n v="16376.58"/>
    <n v="26"/>
    <n v="36"/>
    <s v="FLOW"/>
    <m/>
    <m/>
    <m/>
    <m/>
    <s v="NPA"/>
    <s v="MH12UX3011"/>
    <s v="PIAGGIO APRILIA SR 125 CBS"/>
    <d v="2022-11-09T00:00:00"/>
    <n v="48"/>
    <x v="0"/>
    <x v="0"/>
    <m/>
    <m/>
    <m/>
    <m/>
    <m/>
    <m/>
    <m/>
    <m/>
    <m/>
    <m/>
    <m/>
    <m/>
    <m/>
    <n v="1"/>
    <m/>
    <m/>
    <m/>
    <m/>
    <m/>
    <m/>
    <m/>
    <m/>
    <m/>
    <m/>
    <m/>
    <m/>
    <m/>
    <m/>
    <m/>
    <m/>
    <m/>
    <m/>
    <m/>
    <m/>
    <m/>
    <m/>
    <m/>
    <m/>
    <m/>
    <m/>
    <m/>
    <m/>
    <m/>
    <m/>
    <m/>
    <m/>
    <m/>
    <m/>
    <m/>
    <m/>
    <m/>
    <m/>
    <m/>
    <m/>
    <m/>
    <m/>
    <m/>
    <m/>
    <m/>
    <m/>
    <m/>
    <m/>
    <m/>
    <m/>
    <m/>
    <m/>
    <m/>
    <m/>
    <m/>
    <m/>
    <m/>
    <m/>
    <m/>
    <m/>
    <m/>
    <m/>
    <m/>
    <m/>
    <m/>
    <m/>
    <m/>
    <m/>
    <m/>
    <m/>
    <m/>
    <m/>
    <m/>
    <m/>
    <m/>
    <m/>
    <m/>
    <m/>
    <m/>
    <m/>
    <n v="1"/>
    <n v="1"/>
    <s v="ZBHT0012"/>
    <s v="A6kO3Ijesc"/>
    <s v="Allocated"/>
    <s v="Door Locked (NC_DL)"/>
    <s v="Nc"/>
    <d v="2026-06-05T00:00:00"/>
    <m/>
    <m/>
    <m/>
    <m/>
    <m/>
    <n v="2307"/>
    <n v="4725"/>
    <x v="0"/>
  </r>
  <r>
    <n v="463022170"/>
    <s v="CHETAN SURESHARAO CHAUKADE"/>
    <m/>
    <x v="0"/>
    <m/>
    <m/>
    <m/>
    <m/>
    <n v="5571"/>
    <n v="11142"/>
    <n v="5887"/>
    <n v="16713"/>
    <x v="4"/>
    <x v="0"/>
    <x v="0"/>
    <x v="12"/>
    <n v="16172"/>
    <n v="316"/>
    <n v="0"/>
    <n v="4950"/>
    <s v="-"/>
    <n v="4.1633521008554795E-2"/>
    <n v="3.5806648816879526E-3"/>
    <s v="FLOW"/>
    <s v="-"/>
    <s v="-"/>
    <s v="-"/>
    <m/>
    <m/>
    <m/>
    <m/>
    <m/>
    <m/>
    <s v="WAKAD"/>
    <m/>
    <m/>
    <m/>
    <n v="16408"/>
    <n v="16172"/>
    <n v="57"/>
    <n v="67"/>
    <s v="FLOW"/>
    <m/>
    <m/>
    <m/>
    <m/>
    <s v="-"/>
    <s v="MH14LQ2537"/>
    <s v="ACCESS 125 BT CONNECT ED DISC"/>
    <d v="2024-05-27T00:00:00"/>
    <n v="24"/>
    <x v="1"/>
    <x v="0"/>
    <m/>
    <m/>
    <m/>
    <m/>
    <m/>
    <m/>
    <m/>
    <m/>
    <m/>
    <m/>
    <m/>
    <m/>
    <m/>
    <m/>
    <m/>
    <m/>
    <m/>
    <m/>
    <m/>
    <m/>
    <m/>
    <m/>
    <m/>
    <m/>
    <m/>
    <m/>
    <m/>
    <m/>
    <m/>
    <m/>
    <m/>
    <n v="1"/>
    <m/>
    <m/>
    <m/>
    <m/>
    <m/>
    <m/>
    <m/>
    <m/>
    <m/>
    <m/>
    <m/>
    <m/>
    <m/>
    <m/>
    <m/>
    <m/>
    <m/>
    <m/>
    <m/>
    <m/>
    <m/>
    <m/>
    <m/>
    <m/>
    <m/>
    <m/>
    <m/>
    <m/>
    <m/>
    <m/>
    <m/>
    <m/>
    <m/>
    <m/>
    <m/>
    <m/>
    <m/>
    <m/>
    <m/>
    <m/>
    <m/>
    <m/>
    <m/>
    <m/>
    <m/>
    <m/>
    <m/>
    <m/>
    <m/>
    <m/>
    <m/>
    <m/>
    <m/>
    <m/>
    <m/>
    <m/>
    <m/>
    <m/>
    <m/>
    <m/>
    <m/>
    <m/>
    <n v="1"/>
    <n v="1"/>
    <s v="DUWT0030"/>
    <s v="G2FVUxj_EI7"/>
    <s v="Allocated"/>
    <m/>
    <m/>
    <m/>
    <m/>
    <m/>
    <m/>
    <m/>
    <m/>
    <n v="5887"/>
    <n v="16713"/>
    <x v="2"/>
  </r>
  <r>
    <n v="460138753"/>
    <s v="MOHAN RAJARAM BANGAR"/>
    <s v="ONLINE"/>
    <x v="3"/>
    <n v="5800"/>
    <m/>
    <m/>
    <m/>
    <n v="2845"/>
    <n v="2845"/>
    <n v="2845"/>
    <n v="-110"/>
    <x v="0"/>
    <x v="2"/>
    <x v="1"/>
    <x v="14"/>
    <n v="16140.49"/>
    <n v="0"/>
    <n v="0"/>
    <n v="2693"/>
    <s v="-"/>
    <n v="6.6109661211788531E-2"/>
    <n v="9.0517688836611672E-4"/>
    <s v="RB"/>
    <s v="PAID"/>
    <s v="-"/>
    <s v="-"/>
    <m/>
    <m/>
    <m/>
    <m/>
    <m/>
    <m/>
    <s v="ALANADI DEVACHI"/>
    <m/>
    <m/>
    <m/>
    <n v="5538"/>
    <n v="16140.49"/>
    <n v="27"/>
    <n v="37"/>
    <s v="FLOW"/>
    <m/>
    <m/>
    <m/>
    <m/>
    <s v="-"/>
    <s v="MH14LD3183"/>
    <s v="SPLENDOR PLUS BS6 I3S DRS CAST FI"/>
    <d v="2023-10-16T00:00:00"/>
    <n v="36"/>
    <x v="1"/>
    <x v="0"/>
    <m/>
    <m/>
    <m/>
    <m/>
    <m/>
    <m/>
    <m/>
    <m/>
    <m/>
    <m/>
    <m/>
    <m/>
    <m/>
    <m/>
    <m/>
    <m/>
    <m/>
    <m/>
    <m/>
    <m/>
    <m/>
    <m/>
    <m/>
    <m/>
    <m/>
    <m/>
    <m/>
    <m/>
    <m/>
    <m/>
    <m/>
    <n v="2"/>
    <m/>
    <m/>
    <m/>
    <m/>
    <m/>
    <m/>
    <m/>
    <m/>
    <m/>
    <m/>
    <m/>
    <m/>
    <m/>
    <m/>
    <m/>
    <m/>
    <m/>
    <m/>
    <m/>
    <m/>
    <m/>
    <m/>
    <m/>
    <m/>
    <m/>
    <m/>
    <m/>
    <m/>
    <m/>
    <m/>
    <m/>
    <m/>
    <m/>
    <m/>
    <m/>
    <m/>
    <m/>
    <m/>
    <m/>
    <m/>
    <m/>
    <m/>
    <m/>
    <m/>
    <m/>
    <m/>
    <m/>
    <m/>
    <m/>
    <m/>
    <m/>
    <m/>
    <m/>
    <m/>
    <m/>
    <m/>
    <m/>
    <m/>
    <m/>
    <m/>
    <m/>
    <m/>
    <n v="2"/>
    <n v="1"/>
    <s v="ZBHT0009"/>
    <s v="GoUxoPHW97"/>
    <s v="Allocated"/>
    <m/>
    <m/>
    <m/>
    <m/>
    <m/>
    <m/>
    <m/>
    <m/>
    <n v="2845"/>
    <n v="5690"/>
    <x v="2"/>
  </r>
  <r>
    <n v="466394730"/>
    <s v="RAJESH RAMESH BARELA"/>
    <m/>
    <x v="0"/>
    <m/>
    <m/>
    <m/>
    <m/>
    <n v="5558"/>
    <n v="5558"/>
    <n v="5561"/>
    <n v="11116"/>
    <x v="0"/>
    <x v="0"/>
    <x v="0"/>
    <x v="6"/>
    <n v="16134"/>
    <n v="3"/>
    <n v="0"/>
    <n v="523"/>
    <s v="-"/>
    <n v="1.0045046123378927E-2"/>
    <n v="9.0481292184431373E-4"/>
    <s v="FLOW"/>
    <s v="-"/>
    <s v="-"/>
    <s v="-"/>
    <m/>
    <m/>
    <m/>
    <m/>
    <m/>
    <m/>
    <s v="SHIRUR"/>
    <m/>
    <m/>
    <m/>
    <n v="6084"/>
    <n v="16134"/>
    <n v="26"/>
    <n v="36"/>
    <s v="FLOW"/>
    <m/>
    <m/>
    <m/>
    <m/>
    <s v="-"/>
    <s v="MH19EM0386"/>
    <s v="BAJAJ PULSAR N160 UG"/>
    <d v="2025-06-25T00:00:00"/>
    <n v="12"/>
    <x v="1"/>
    <x v="0"/>
    <m/>
    <m/>
    <m/>
    <m/>
    <m/>
    <m/>
    <m/>
    <m/>
    <m/>
    <m/>
    <m/>
    <m/>
    <m/>
    <m/>
    <m/>
    <m/>
    <m/>
    <m/>
    <m/>
    <m/>
    <m/>
    <m/>
    <m/>
    <m/>
    <m/>
    <m/>
    <m/>
    <m/>
    <m/>
    <m/>
    <m/>
    <n v="1"/>
    <m/>
    <m/>
    <m/>
    <m/>
    <m/>
    <m/>
    <m/>
    <m/>
    <m/>
    <m/>
    <m/>
    <m/>
    <m/>
    <m/>
    <m/>
    <m/>
    <m/>
    <m/>
    <m/>
    <m/>
    <m/>
    <m/>
    <m/>
    <m/>
    <m/>
    <m/>
    <m/>
    <m/>
    <m/>
    <m/>
    <m/>
    <m/>
    <m/>
    <m/>
    <m/>
    <m/>
    <m/>
    <m/>
    <m/>
    <m/>
    <m/>
    <m/>
    <m/>
    <m/>
    <m/>
    <m/>
    <m/>
    <m/>
    <m/>
    <m/>
    <m/>
    <m/>
    <m/>
    <m/>
    <m/>
    <m/>
    <m/>
    <m/>
    <m/>
    <m/>
    <m/>
    <m/>
    <n v="1"/>
    <n v="1"/>
    <s v="ZBHT0024"/>
    <s v="B2Lup72uhDm"/>
    <s v="Allocated"/>
    <m/>
    <m/>
    <m/>
    <m/>
    <m/>
    <m/>
    <m/>
    <m/>
    <n v="5561"/>
    <n v="11116"/>
    <x v="2"/>
  </r>
  <r>
    <n v="459750261"/>
    <s v="KOMAL ROHIT CHANDANE"/>
    <s v="ONLINE"/>
    <x v="3"/>
    <n v="3410"/>
    <m/>
    <m/>
    <m/>
    <n v="3370"/>
    <n v="3341"/>
    <n v="3406"/>
    <n v="3301"/>
    <x v="0"/>
    <x v="1"/>
    <x v="1"/>
    <x v="14"/>
    <n v="16059.4"/>
    <n v="65"/>
    <n v="0"/>
    <n v="6300"/>
    <s v="-"/>
    <n v="6.5777525543809182E-2"/>
    <n v="9.0062926968306506E-4"/>
    <s v="STABLE"/>
    <s v="PAID"/>
    <s v="-"/>
    <s v="-"/>
    <m/>
    <m/>
    <m/>
    <m/>
    <m/>
    <m/>
    <s v="DAPODI"/>
    <m/>
    <m/>
    <m/>
    <n v="9706"/>
    <n v="16059.4"/>
    <n v="27"/>
    <n v="37"/>
    <s v="FLOW"/>
    <m/>
    <m/>
    <m/>
    <m/>
    <s v="-"/>
    <s v="MH14KZ6499"/>
    <s v="HONDA ACTIVA 6G H SMART"/>
    <d v="2023-09-13T00:00:00"/>
    <n v="36"/>
    <x v="1"/>
    <x v="0"/>
    <m/>
    <m/>
    <m/>
    <m/>
    <m/>
    <m/>
    <m/>
    <m/>
    <m/>
    <m/>
    <m/>
    <m/>
    <m/>
    <m/>
    <m/>
    <m/>
    <m/>
    <m/>
    <m/>
    <m/>
    <m/>
    <m/>
    <m/>
    <m/>
    <m/>
    <m/>
    <m/>
    <m/>
    <m/>
    <m/>
    <m/>
    <n v="1"/>
    <m/>
    <m/>
    <m/>
    <m/>
    <m/>
    <m/>
    <m/>
    <m/>
    <m/>
    <m/>
    <m/>
    <m/>
    <m/>
    <m/>
    <m/>
    <m/>
    <m/>
    <m/>
    <m/>
    <m/>
    <m/>
    <m/>
    <m/>
    <m/>
    <m/>
    <m/>
    <m/>
    <m/>
    <m/>
    <m/>
    <m/>
    <m/>
    <m/>
    <m/>
    <m/>
    <m/>
    <m/>
    <m/>
    <m/>
    <m/>
    <m/>
    <m/>
    <m/>
    <m/>
    <m/>
    <m/>
    <m/>
    <m/>
    <m/>
    <m/>
    <m/>
    <m/>
    <m/>
    <m/>
    <m/>
    <m/>
    <m/>
    <m/>
    <m/>
    <m/>
    <m/>
    <m/>
    <n v="1"/>
    <n v="1"/>
    <s v="ZBHT0009"/>
    <s v="GoVBpQcm_EM7"/>
    <s v="Allocated"/>
    <m/>
    <m/>
    <m/>
    <m/>
    <m/>
    <m/>
    <m/>
    <m/>
    <n v="3406"/>
    <n v="6711"/>
    <x v="2"/>
  </r>
  <r>
    <n v="462901902"/>
    <s v="MANISHA RAJENDRA PALASKAR"/>
    <m/>
    <x v="0"/>
    <m/>
    <m/>
    <m/>
    <m/>
    <n v="4441"/>
    <n v="16360"/>
    <n v="3712"/>
    <n v="20801"/>
    <x v="2"/>
    <x v="0"/>
    <x v="0"/>
    <x v="9"/>
    <n v="15860"/>
    <n v="675"/>
    <n v="0"/>
    <n v="2929"/>
    <s v="FLOW"/>
    <n v="5.4425886681254587E-2"/>
    <n v="5.2071379959826415E-3"/>
    <s v="FLOW"/>
    <s v="-"/>
    <s v="RTP"/>
    <s v="-"/>
    <m/>
    <m/>
    <m/>
    <m/>
    <s v="REPO"/>
    <s v="-"/>
    <s v="NARAYAN GAON"/>
    <s v="-"/>
    <s v="-"/>
    <s v="-"/>
    <n v="19964"/>
    <n v="15860"/>
    <n v="116"/>
    <n v="126"/>
    <s v="FLOW"/>
    <m/>
    <m/>
    <m/>
    <m/>
    <s v="NPA"/>
    <s v="MH12WV1574"/>
    <s v="HONDA SHINE DRUM BSVI"/>
    <d v="2024-05-14T00:00:00"/>
    <n v="24"/>
    <x v="0"/>
    <x v="0"/>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m/>
    <m/>
    <n v="3712"/>
    <n v="20801"/>
    <x v="0"/>
  </r>
  <r>
    <n v="459836925"/>
    <s v="JAGDISH NATTHU SAHU"/>
    <s v="ONLINE"/>
    <x v="11"/>
    <n v="3453"/>
    <m/>
    <m/>
    <m/>
    <n v="3191"/>
    <n v="593"/>
    <n v="621"/>
    <n v="331"/>
    <x v="0"/>
    <x v="1"/>
    <x v="1"/>
    <x v="9"/>
    <n v="15837"/>
    <n v="28"/>
    <n v="0"/>
    <n v="6300"/>
    <s v="16.05.26"/>
    <n v="6.829837200176098E-3"/>
    <n v="8.8815682677875275E-4"/>
    <s v="STABLE"/>
    <s v="PAID"/>
    <s v="MPTP"/>
    <s v="-"/>
    <m/>
    <m/>
    <m/>
    <m/>
    <s v="-"/>
    <s v="-"/>
    <s v="PARUNDE"/>
    <s v="-"/>
    <s v="-"/>
    <s v="-"/>
    <n v="6921"/>
    <n v="15837"/>
    <n v="27"/>
    <n v="37"/>
    <s v="FLOW"/>
    <m/>
    <m/>
    <m/>
    <m/>
    <s v="REGULAR"/>
    <s v="MH14KZ9850"/>
    <s v="LIVO DRUM CBS"/>
    <d v="2023-09-21T00:00:00"/>
    <n v="36"/>
    <x v="0"/>
    <x v="0"/>
    <m/>
    <m/>
    <m/>
    <m/>
    <m/>
    <m/>
    <m/>
    <m/>
    <m/>
    <m/>
    <n v="1"/>
    <m/>
    <m/>
    <m/>
    <m/>
    <m/>
    <m/>
    <m/>
    <m/>
    <m/>
    <m/>
    <m/>
    <m/>
    <m/>
    <m/>
    <m/>
    <m/>
    <m/>
    <m/>
    <m/>
    <m/>
    <m/>
    <m/>
    <m/>
    <m/>
    <m/>
    <m/>
    <m/>
    <m/>
    <m/>
    <m/>
    <m/>
    <m/>
    <m/>
    <m/>
    <m/>
    <m/>
    <m/>
    <m/>
    <m/>
    <m/>
    <m/>
    <m/>
    <m/>
    <m/>
    <m/>
    <m/>
    <m/>
    <m/>
    <m/>
    <m/>
    <m/>
    <m/>
    <m/>
    <m/>
    <m/>
    <m/>
    <m/>
    <m/>
    <m/>
    <m/>
    <m/>
    <m/>
    <m/>
    <m/>
    <m/>
    <m/>
    <m/>
    <m/>
    <m/>
    <m/>
    <m/>
    <m/>
    <m/>
    <m/>
    <m/>
    <m/>
    <m/>
    <m/>
    <m/>
    <m/>
    <m/>
    <m/>
    <m/>
    <n v="1"/>
    <n v="1"/>
    <s v="ZBHT0021"/>
    <e v="#N/A"/>
    <e v="#N/A"/>
    <e v="#N/A"/>
    <e v="#N/A"/>
    <e v="#N/A"/>
    <m/>
    <m/>
    <m/>
    <m/>
    <m/>
    <n v="621"/>
    <n v="3784"/>
    <x v="0"/>
  </r>
  <r>
    <n v="126147108"/>
    <s v="AKSHAY BALWANT SURVE"/>
    <m/>
    <x v="0"/>
    <m/>
    <m/>
    <m/>
    <m/>
    <n v="9255"/>
    <n v="15877.19"/>
    <n v="-29384.809999999998"/>
    <n v="25132.190000000002"/>
    <x v="3"/>
    <x v="0"/>
    <x v="0"/>
    <x v="12"/>
    <n v="15777.82"/>
    <n v="1013"/>
    <n v="0"/>
    <n v="1800"/>
    <s v="FLOW"/>
    <n v="9.3415549585791624E-2"/>
    <n v="6.6278151065827457E-3"/>
    <s v="FLOW"/>
    <s v="-"/>
    <s v="LMCB"/>
    <s v="-"/>
    <m/>
    <m/>
    <m/>
    <m/>
    <s v="REPO"/>
    <s v="-"/>
    <s v="MULSHI"/>
    <s v="-"/>
    <s v="-"/>
    <s v="-"/>
    <n v="18690.189999999999"/>
    <n v="15777.82"/>
    <n v="178"/>
    <n v="188"/>
    <s v="FLOW"/>
    <m/>
    <m/>
    <m/>
    <m/>
    <s v="NPA"/>
    <s v="MH12TZ9984"/>
    <s v="CONTINETNAL GT 650 BR GREEN"/>
    <d v="2022-01-15T00:00:00"/>
    <n v="48"/>
    <x v="0"/>
    <x v="0"/>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m/>
    <m/>
    <n v="-29384.809999999998"/>
    <n v="25132.190000000002"/>
    <x v="0"/>
  </r>
  <r>
    <n v="459748188"/>
    <s v="MUKESH ANANT GURAV"/>
    <m/>
    <x v="0"/>
    <m/>
    <m/>
    <m/>
    <s v="BANK STABLE 11"/>
    <n v="3283"/>
    <n v="3288"/>
    <n v="152"/>
    <n v="6571"/>
    <x v="4"/>
    <x v="1"/>
    <x v="0"/>
    <x v="7"/>
    <n v="15648.83"/>
    <n v="147"/>
    <n v="0"/>
    <n v="1350"/>
    <s v="-"/>
    <n v="4.259401774144897E-2"/>
    <n v="3.464829088579327E-3"/>
    <s v="STABLE"/>
    <s v="PAID"/>
    <s v="-"/>
    <s v="-"/>
    <m/>
    <m/>
    <m/>
    <m/>
    <m/>
    <m/>
    <s v="MAVAL"/>
    <m/>
    <m/>
    <m/>
    <n v="4785"/>
    <n v="15648.83"/>
    <n v="57"/>
    <n v="37"/>
    <s v="STABLE"/>
    <m/>
    <m/>
    <m/>
    <m/>
    <s v="-"/>
    <s v="MH14KZ7290"/>
    <s v="HONDA ACTIVA DLX"/>
    <d v="2023-09-13T00:00:00"/>
    <n v="36"/>
    <x v="1"/>
    <x v="0"/>
    <m/>
    <m/>
    <m/>
    <m/>
    <m/>
    <m/>
    <m/>
    <m/>
    <m/>
    <m/>
    <m/>
    <m/>
    <m/>
    <m/>
    <m/>
    <m/>
    <m/>
    <m/>
    <m/>
    <m/>
    <m/>
    <m/>
    <m/>
    <m/>
    <m/>
    <m/>
    <m/>
    <m/>
    <m/>
    <m/>
    <m/>
    <m/>
    <m/>
    <m/>
    <m/>
    <m/>
    <m/>
    <m/>
    <m/>
    <m/>
    <m/>
    <m/>
    <m/>
    <m/>
    <m/>
    <m/>
    <m/>
    <m/>
    <m/>
    <m/>
    <m/>
    <m/>
    <m/>
    <m/>
    <m/>
    <m/>
    <m/>
    <m/>
    <m/>
    <m/>
    <m/>
    <m/>
    <m/>
    <m/>
    <m/>
    <m/>
    <m/>
    <m/>
    <m/>
    <m/>
    <m/>
    <m/>
    <m/>
    <m/>
    <m/>
    <m/>
    <m/>
    <m/>
    <m/>
    <m/>
    <m/>
    <m/>
    <m/>
    <m/>
    <m/>
    <m/>
    <m/>
    <m/>
    <m/>
    <m/>
    <m/>
    <m/>
    <m/>
    <m/>
    <n v="0"/>
    <s v=""/>
    <s v="ZBHT0013"/>
    <s v="k2y8joGYb7"/>
    <s v="Allocated"/>
    <m/>
    <m/>
    <m/>
    <m/>
    <m/>
    <m/>
    <m/>
    <m/>
    <n v="152"/>
    <n v="6571"/>
    <x v="2"/>
  </r>
  <r>
    <n v="457900568"/>
    <s v="SAHIL MOHAN SHINDE"/>
    <m/>
    <x v="0"/>
    <m/>
    <m/>
    <m/>
    <m/>
    <n v="4053"/>
    <n v="16188"/>
    <n v="4574"/>
    <n v="20241"/>
    <x v="2"/>
    <x v="0"/>
    <x v="0"/>
    <x v="15"/>
    <n v="15411"/>
    <n v="545"/>
    <n v="0"/>
    <n v="1800"/>
    <s v="FLOW"/>
    <n v="1"/>
    <n v="5.059722803032061E-3"/>
    <s v="FLOW"/>
    <s v="-"/>
    <s v="OS"/>
    <s v="-"/>
    <m/>
    <m/>
    <m/>
    <m/>
    <s v="REPO"/>
    <s v="-"/>
    <s v="SANGAMWADI"/>
    <s v="-"/>
    <s v="-"/>
    <s v="-"/>
    <n v="18533"/>
    <n v="15411"/>
    <n v="116"/>
    <n v="126"/>
    <s v="FLOW"/>
    <m/>
    <m/>
    <m/>
    <m/>
    <s v="NPA"/>
    <s v="MH12VM0333"/>
    <s v="TVS JUPITER 125 DISC"/>
    <d v="2023-04-29T00:00:00"/>
    <n v="36"/>
    <x v="0"/>
    <x v="0"/>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m/>
    <m/>
    <n v="4574"/>
    <n v="20241"/>
    <x v="0"/>
  </r>
  <r>
    <n v="461914236"/>
    <s v="SHIVAJI VISHNU CHANDANSHIV"/>
    <m/>
    <x v="0"/>
    <m/>
    <m/>
    <m/>
    <m/>
    <n v="3993"/>
    <n v="3988"/>
    <n v="4054"/>
    <n v="7981"/>
    <x v="0"/>
    <x v="0"/>
    <x v="0"/>
    <x v="17"/>
    <n v="15338"/>
    <n v="66"/>
    <n v="0"/>
    <n v="1405.9"/>
    <s v="-"/>
    <n v="2.5746392328320388E-2"/>
    <n v="8.6017234382348366E-4"/>
    <s v="FLOW"/>
    <s v="-"/>
    <s v="-"/>
    <s v="-"/>
    <m/>
    <m/>
    <m/>
    <m/>
    <m/>
    <m/>
    <s v="KALEWADI"/>
    <m/>
    <m/>
    <m/>
    <n v="5459.9"/>
    <n v="15338"/>
    <n v="27"/>
    <n v="37"/>
    <s v="FLOW"/>
    <m/>
    <m/>
    <m/>
    <m/>
    <s v="-"/>
    <s v="MH14LK0587"/>
    <s v="SPLENDOR PLUS DRS CAST FI BLACK"/>
    <d v="2024-02-14T00:00:00"/>
    <n v="30"/>
    <x v="1"/>
    <x v="0"/>
    <m/>
    <m/>
    <m/>
    <m/>
    <m/>
    <m/>
    <m/>
    <m/>
    <m/>
    <m/>
    <m/>
    <m/>
    <m/>
    <m/>
    <m/>
    <m/>
    <m/>
    <m/>
    <m/>
    <m/>
    <m/>
    <m/>
    <m/>
    <m/>
    <m/>
    <m/>
    <m/>
    <m/>
    <m/>
    <m/>
    <m/>
    <m/>
    <m/>
    <m/>
    <n v="1"/>
    <m/>
    <m/>
    <m/>
    <m/>
    <m/>
    <m/>
    <m/>
    <m/>
    <m/>
    <m/>
    <m/>
    <m/>
    <m/>
    <m/>
    <m/>
    <m/>
    <m/>
    <m/>
    <m/>
    <m/>
    <m/>
    <m/>
    <m/>
    <m/>
    <m/>
    <m/>
    <m/>
    <m/>
    <m/>
    <m/>
    <m/>
    <m/>
    <m/>
    <m/>
    <m/>
    <m/>
    <m/>
    <m/>
    <m/>
    <m/>
    <m/>
    <m/>
    <m/>
    <m/>
    <m/>
    <m/>
    <m/>
    <m/>
    <m/>
    <m/>
    <m/>
    <m/>
    <m/>
    <m/>
    <m/>
    <m/>
    <m/>
    <m/>
    <m/>
    <n v="1"/>
    <n v="1"/>
    <s v="ZBHT0015"/>
    <s v="k6jjmvoNb7"/>
    <s v="Allocated"/>
    <m/>
    <m/>
    <m/>
    <m/>
    <m/>
    <m/>
    <m/>
    <m/>
    <n v="4054"/>
    <n v="7981"/>
    <x v="2"/>
  </r>
  <r>
    <n v="467004508"/>
    <s v="KOMAL ANIL CHAVAN"/>
    <m/>
    <x v="0"/>
    <m/>
    <m/>
    <m/>
    <m/>
    <n v="1000"/>
    <n v="1000"/>
    <n v="1000"/>
    <n v="2000"/>
    <x v="0"/>
    <x v="0"/>
    <x v="0"/>
    <x v="5"/>
    <n v="15045"/>
    <n v="0"/>
    <n v="0"/>
    <n v="450"/>
    <s v="-"/>
    <n v="8.7085534213518709E-3"/>
    <n v="8.4374057327059012E-4"/>
    <s v="FLOW"/>
    <s v="-"/>
    <s v="-"/>
    <s v="-"/>
    <m/>
    <m/>
    <m/>
    <m/>
    <m/>
    <m/>
    <s v="YERWADA"/>
    <m/>
    <m/>
    <m/>
    <n v="1450"/>
    <n v="15045"/>
    <n v="26"/>
    <n v="36"/>
    <s v="FLOW"/>
    <m/>
    <m/>
    <m/>
    <m/>
    <s v="-"/>
    <s v="MH12WV0377"/>
    <s v="TVS JUPITER 125 DISC SXC"/>
    <d v="2025-10-04T00:00:00"/>
    <n v="24"/>
    <x v="1"/>
    <x v="0"/>
    <m/>
    <m/>
    <m/>
    <m/>
    <m/>
    <m/>
    <m/>
    <m/>
    <m/>
    <m/>
    <m/>
    <m/>
    <m/>
    <m/>
    <m/>
    <m/>
    <m/>
    <m/>
    <m/>
    <m/>
    <m/>
    <m/>
    <m/>
    <m/>
    <m/>
    <m/>
    <m/>
    <m/>
    <m/>
    <m/>
    <m/>
    <m/>
    <m/>
    <m/>
    <m/>
    <m/>
    <m/>
    <m/>
    <m/>
    <m/>
    <m/>
    <m/>
    <m/>
    <m/>
    <m/>
    <m/>
    <m/>
    <m/>
    <m/>
    <m/>
    <m/>
    <m/>
    <m/>
    <m/>
    <m/>
    <m/>
    <m/>
    <m/>
    <m/>
    <m/>
    <m/>
    <m/>
    <m/>
    <m/>
    <m/>
    <m/>
    <m/>
    <m/>
    <m/>
    <m/>
    <m/>
    <m/>
    <m/>
    <m/>
    <m/>
    <m/>
    <m/>
    <m/>
    <m/>
    <m/>
    <m/>
    <m/>
    <m/>
    <m/>
    <m/>
    <m/>
    <m/>
    <m/>
    <m/>
    <m/>
    <m/>
    <m/>
    <m/>
    <m/>
    <n v="0"/>
    <s v=""/>
    <s v="ZBHT0012"/>
    <e v="#N/A"/>
    <e v="#N/A"/>
    <m/>
    <m/>
    <m/>
    <m/>
    <m/>
    <m/>
    <m/>
    <m/>
    <n v="1000"/>
    <n v="2000"/>
    <x v="2"/>
  </r>
  <r>
    <n v="459565125"/>
    <s v="AKASH HARBHAU JADHAV"/>
    <m/>
    <x v="0"/>
    <m/>
    <m/>
    <m/>
    <m/>
    <n v="3152"/>
    <n v="3152"/>
    <n v="3212"/>
    <n v="6304"/>
    <x v="0"/>
    <x v="0"/>
    <x v="0"/>
    <x v="6"/>
    <n v="14946"/>
    <n v="60"/>
    <n v="0"/>
    <n v="5873"/>
    <s v="-"/>
    <n v="9.3053960183476798E-3"/>
    <n v="8.3818854158206979E-4"/>
    <s v="FLOW"/>
    <s v="-"/>
    <s v="-"/>
    <s v="-"/>
    <m/>
    <m/>
    <m/>
    <m/>
    <m/>
    <m/>
    <s v="NHAVRE"/>
    <m/>
    <m/>
    <m/>
    <n v="9085"/>
    <n v="14946"/>
    <n v="27"/>
    <n v="37"/>
    <s v="FLOW"/>
    <m/>
    <m/>
    <m/>
    <m/>
    <s v="-"/>
    <s v="MH08BD1997"/>
    <s v="SPLENDOR PLUS I3S XTEC"/>
    <d v="2023-08-28T00:00:00"/>
    <n v="36"/>
    <x v="1"/>
    <x v="0"/>
    <m/>
    <m/>
    <m/>
    <m/>
    <m/>
    <m/>
    <m/>
    <m/>
    <m/>
    <m/>
    <m/>
    <m/>
    <m/>
    <m/>
    <m/>
    <m/>
    <m/>
    <m/>
    <m/>
    <m/>
    <m/>
    <m/>
    <m/>
    <m/>
    <m/>
    <m/>
    <m/>
    <m/>
    <m/>
    <m/>
    <m/>
    <m/>
    <m/>
    <m/>
    <n v="1"/>
    <m/>
    <m/>
    <m/>
    <m/>
    <m/>
    <m/>
    <m/>
    <m/>
    <m/>
    <m/>
    <m/>
    <m/>
    <m/>
    <m/>
    <m/>
    <m/>
    <m/>
    <m/>
    <m/>
    <m/>
    <m/>
    <m/>
    <m/>
    <m/>
    <m/>
    <m/>
    <m/>
    <m/>
    <m/>
    <m/>
    <m/>
    <m/>
    <m/>
    <m/>
    <m/>
    <m/>
    <m/>
    <m/>
    <m/>
    <m/>
    <m/>
    <m/>
    <m/>
    <m/>
    <m/>
    <m/>
    <m/>
    <m/>
    <m/>
    <m/>
    <m/>
    <m/>
    <m/>
    <m/>
    <m/>
    <m/>
    <m/>
    <m/>
    <m/>
    <n v="1"/>
    <n v="1"/>
    <s v="ZBHT0024"/>
    <s v="k6HTEYUzsc"/>
    <s v="Allocated"/>
    <m/>
    <m/>
    <m/>
    <m/>
    <m/>
    <m/>
    <m/>
    <m/>
    <n v="3212"/>
    <n v="6304"/>
    <x v="2"/>
  </r>
  <r>
    <n v="463286136"/>
    <s v="RASHID SAJID KHAN"/>
    <m/>
    <x v="0"/>
    <m/>
    <m/>
    <m/>
    <m/>
    <n v="5122"/>
    <n v="5116"/>
    <n v="5267"/>
    <n v="10238"/>
    <x v="0"/>
    <x v="0"/>
    <x v="0"/>
    <x v="1"/>
    <n v="14868"/>
    <n v="151"/>
    <n v="0"/>
    <n v="6286"/>
    <s v="20.05.26"/>
    <n v="6.0332280154687772E-3"/>
    <n v="8.3381421358505372E-4"/>
    <s v="FLOW"/>
    <s v="-"/>
    <s v="PAID"/>
    <s v="-"/>
    <m/>
    <m/>
    <m/>
    <m/>
    <s v="-"/>
    <s v="-"/>
    <s v="THERGAON"/>
    <s v="-"/>
    <s v="-"/>
    <s v="-"/>
    <n v="11553"/>
    <n v="14868"/>
    <n v="27"/>
    <n v="37"/>
    <s v="FLOW"/>
    <m/>
    <m/>
    <m/>
    <m/>
    <s v="REGULAR"/>
    <s v="MH14LR3380"/>
    <s v="HONDA ACTIVA 6G DLX LTD ED"/>
    <d v="2024-06-24T00:00:00"/>
    <n v="24"/>
    <x v="0"/>
    <x v="0"/>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m/>
    <m/>
    <n v="5267"/>
    <n v="10238"/>
    <x v="0"/>
  </r>
  <r>
    <n v="460859858"/>
    <s v="AMIT SUDAM WAYKAR"/>
    <m/>
    <x v="0"/>
    <m/>
    <m/>
    <m/>
    <n v="6600"/>
    <n v="3900"/>
    <n v="11194"/>
    <n v="3896"/>
    <n v="15094"/>
    <x v="1"/>
    <x v="0"/>
    <x v="0"/>
    <x v="9"/>
    <n v="14743"/>
    <n v="502"/>
    <n v="0"/>
    <n v="3150"/>
    <s v="21.05.26"/>
    <n v="0.32214574456462364"/>
    <n v="3.9032279263406262E-3"/>
    <s v="FLOW"/>
    <s v="-"/>
    <s v="BPTP"/>
    <s v="-"/>
    <m/>
    <m/>
    <m/>
    <m/>
    <s v="REPO"/>
    <s v="-"/>
    <s v="PIMPAL WANDI"/>
    <s v="-"/>
    <s v="-"/>
    <s v="-"/>
    <n v="14846"/>
    <n v="14743"/>
    <n v="88"/>
    <n v="98"/>
    <s v="FLOW"/>
    <m/>
    <m/>
    <m/>
    <m/>
    <s v="NPA"/>
    <s v="MH14LG7515"/>
    <s v="HERO XOOM 110 ZX"/>
    <d v="2023-11-24T00:00:00"/>
    <n v="30"/>
    <x v="0"/>
    <x v="0"/>
    <m/>
    <m/>
    <m/>
    <m/>
    <m/>
    <m/>
    <m/>
    <m/>
    <m/>
    <m/>
    <m/>
    <m/>
    <m/>
    <m/>
    <m/>
    <m/>
    <m/>
    <m/>
    <m/>
    <m/>
    <m/>
    <m/>
    <m/>
    <m/>
    <m/>
    <m/>
    <m/>
    <m/>
    <m/>
    <m/>
    <m/>
    <m/>
    <m/>
    <m/>
    <m/>
    <m/>
    <m/>
    <m/>
    <m/>
    <m/>
    <m/>
    <m/>
    <m/>
    <m/>
    <m/>
    <m/>
    <m/>
    <m/>
    <m/>
    <m/>
    <m/>
    <m/>
    <m/>
    <m/>
    <m/>
    <m/>
    <m/>
    <m/>
    <m/>
    <m/>
    <m/>
    <m/>
    <m/>
    <m/>
    <m/>
    <m/>
    <m/>
    <m/>
    <m/>
    <m/>
    <m/>
    <m/>
    <m/>
    <m/>
    <m/>
    <m/>
    <m/>
    <m/>
    <m/>
    <m/>
    <m/>
    <m/>
    <m/>
    <m/>
    <m/>
    <m/>
    <m/>
    <m/>
    <m/>
    <m/>
    <m/>
    <m/>
    <m/>
    <m/>
    <n v="0"/>
    <s v=""/>
    <s v="ZBHT0021"/>
    <e v="#N/A"/>
    <e v="#N/A"/>
    <e v="#N/A"/>
    <e v="#N/A"/>
    <e v="#N/A"/>
    <m/>
    <m/>
    <m/>
    <m/>
    <m/>
    <n v="3896"/>
    <n v="15094"/>
    <x v="0"/>
  </r>
  <r>
    <n v="94397306"/>
    <s v="ASHUTOSH CHANDRAKANT WALUNJ"/>
    <s v="ONLINE"/>
    <x v="10"/>
    <n v="5133"/>
    <m/>
    <m/>
    <m/>
    <n v="5053"/>
    <n v="10148"/>
    <n v="5175"/>
    <n v="10068"/>
    <x v="4"/>
    <x v="1"/>
    <x v="1"/>
    <x v="7"/>
    <n v="14731.53"/>
    <n v="80"/>
    <n v="0"/>
    <n v="5845"/>
    <s v="FLOW"/>
    <n v="4.0097250093373608E-2"/>
    <n v="3.2617284271909798E-3"/>
    <s v="STABLE"/>
    <s v="PAID"/>
    <s v="PTP"/>
    <s v="-"/>
    <m/>
    <m/>
    <m/>
    <m/>
    <s v="-"/>
    <s v="-"/>
    <s v="LONAVALA"/>
    <s v="-"/>
    <s v="-"/>
    <s v="-"/>
    <n v="16073"/>
    <n v="14731.53"/>
    <n v="58"/>
    <n v="38"/>
    <s v="STABLE"/>
    <m/>
    <m/>
    <m/>
    <m/>
    <s v="REGULAR"/>
    <s v="MH14HV8916"/>
    <s v="JAWA 42"/>
    <d v="2019-10-10T00:00:00"/>
    <n v="80"/>
    <x v="0"/>
    <x v="0"/>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m/>
    <m/>
    <n v="5175"/>
    <n v="15201"/>
    <x v="0"/>
  </r>
  <r>
    <n v="459188219"/>
    <s v="PRAVIN MACHINDRA AALHAT"/>
    <m/>
    <x v="0"/>
    <m/>
    <m/>
    <m/>
    <m/>
    <n v="3107"/>
    <n v="6141"/>
    <n v="3227"/>
    <n v="9248"/>
    <x v="4"/>
    <x v="0"/>
    <x v="0"/>
    <x v="10"/>
    <n v="14730"/>
    <n v="193"/>
    <n v="0"/>
    <n v="5361"/>
    <s v="FLOW"/>
    <n v="5.0935901369560228E-2"/>
    <n v="3.2613896677753857E-3"/>
    <s v="FLOW"/>
    <s v="-"/>
    <s v="PTP"/>
    <s v="-"/>
    <m/>
    <m/>
    <m/>
    <m/>
    <s v="-"/>
    <s v="-"/>
    <s v="KOYALI TARF"/>
    <s v="-"/>
    <s v="-"/>
    <s v="-"/>
    <n v="11695"/>
    <n v="14730"/>
    <n v="57"/>
    <n v="67"/>
    <s v="FLOW"/>
    <m/>
    <m/>
    <m/>
    <m/>
    <s v="REGULAR"/>
    <s v="MH14KY4469"/>
    <s v="HONDA SP 125 BS VI DRUM"/>
    <d v="2023-07-31T00:00:00"/>
    <n v="36"/>
    <x v="0"/>
    <x v="0"/>
    <m/>
    <m/>
    <m/>
    <m/>
    <m/>
    <m/>
    <m/>
    <m/>
    <m/>
    <m/>
    <m/>
    <m/>
    <m/>
    <m/>
    <m/>
    <m/>
    <m/>
    <m/>
    <m/>
    <m/>
    <m/>
    <m/>
    <m/>
    <m/>
    <m/>
    <m/>
    <m/>
    <m/>
    <m/>
    <m/>
    <m/>
    <m/>
    <m/>
    <m/>
    <m/>
    <m/>
    <m/>
    <m/>
    <m/>
    <m/>
    <m/>
    <m/>
    <m/>
    <m/>
    <m/>
    <m/>
    <m/>
    <m/>
    <m/>
    <m/>
    <m/>
    <m/>
    <m/>
    <m/>
    <m/>
    <m/>
    <m/>
    <m/>
    <m/>
    <m/>
    <m/>
    <m/>
    <m/>
    <m/>
    <m/>
    <m/>
    <m/>
    <m/>
    <m/>
    <m/>
    <m/>
    <m/>
    <m/>
    <m/>
    <m/>
    <m/>
    <m/>
    <m/>
    <m/>
    <m/>
    <m/>
    <m/>
    <m/>
    <m/>
    <m/>
    <m/>
    <m/>
    <m/>
    <m/>
    <m/>
    <m/>
    <m/>
    <m/>
    <m/>
    <n v="0"/>
    <s v=""/>
    <s v="ZBHT0010"/>
    <e v="#N/A"/>
    <e v="#N/A"/>
    <e v="#N/A"/>
    <e v="#N/A"/>
    <e v="#N/A"/>
    <m/>
    <m/>
    <m/>
    <m/>
    <m/>
    <n v="3227"/>
    <n v="9248"/>
    <x v="0"/>
  </r>
  <r>
    <n v="459074627"/>
    <s v="RENUKA DEEPAK BHOJANE"/>
    <s v="ONLINE"/>
    <x v="10"/>
    <n v="3925"/>
    <m/>
    <m/>
    <m/>
    <n v="3797"/>
    <n v="3911"/>
    <n v="126"/>
    <n v="3783"/>
    <x v="4"/>
    <x v="2"/>
    <x v="1"/>
    <x v="17"/>
    <n v="14648"/>
    <n v="12"/>
    <n v="0"/>
    <n v="4939"/>
    <s v="-"/>
    <n v="0.10449536223358694"/>
    <n v="3.2432339343906212E-3"/>
    <s v="RB"/>
    <s v="PAID"/>
    <s v="-"/>
    <s v="-"/>
    <m/>
    <m/>
    <m/>
    <m/>
    <s v="-"/>
    <s v="-"/>
    <s v="PIMPARI"/>
    <s v="-"/>
    <s v="-"/>
    <s v="-"/>
    <n v="8862"/>
    <n v="14648"/>
    <n v="57"/>
    <n v="6"/>
    <s v="STABLE"/>
    <m/>
    <m/>
    <m/>
    <m/>
    <s v="REGULAR"/>
    <s v="MH14KY2130"/>
    <s v="ACCESS SPL ED DISC CBS BT BSVI"/>
    <d v="2023-07-21T00:00:00"/>
    <n v="36"/>
    <x v="0"/>
    <x v="0"/>
    <m/>
    <m/>
    <m/>
    <m/>
    <m/>
    <m/>
    <m/>
    <n v="1"/>
    <m/>
    <m/>
    <m/>
    <m/>
    <m/>
    <m/>
    <m/>
    <m/>
    <m/>
    <m/>
    <m/>
    <m/>
    <m/>
    <m/>
    <m/>
    <m/>
    <m/>
    <m/>
    <m/>
    <m/>
    <m/>
    <m/>
    <m/>
    <m/>
    <m/>
    <m/>
    <m/>
    <m/>
    <m/>
    <m/>
    <m/>
    <m/>
    <m/>
    <m/>
    <m/>
    <m/>
    <m/>
    <m/>
    <m/>
    <m/>
    <m/>
    <m/>
    <m/>
    <m/>
    <m/>
    <m/>
    <m/>
    <m/>
    <m/>
    <m/>
    <m/>
    <m/>
    <m/>
    <m/>
    <m/>
    <m/>
    <m/>
    <m/>
    <m/>
    <m/>
    <m/>
    <m/>
    <m/>
    <m/>
    <m/>
    <m/>
    <m/>
    <m/>
    <m/>
    <m/>
    <m/>
    <m/>
    <m/>
    <m/>
    <m/>
    <m/>
    <m/>
    <m/>
    <m/>
    <m/>
    <m/>
    <m/>
    <m/>
    <m/>
    <m/>
    <m/>
    <n v="1"/>
    <n v="1"/>
    <s v="ZBHT0015"/>
    <s v="G255KFLGDz"/>
    <s v="Allocated"/>
    <s v="Promise To Pay (PTP)"/>
    <s v="Visited at customer residence address. Customer is private sector work. Customer promise to pay emi after 1/2 days. Vehicle with him."/>
    <d v="2026-06-17T00:00:00"/>
    <m/>
    <m/>
    <m/>
    <m/>
    <m/>
    <n v="126"/>
    <n v="7708"/>
    <x v="0"/>
  </r>
  <r>
    <n v="463481628"/>
    <s v="SHUBHAM DHONDIRAM GORE"/>
    <s v="ONLINE"/>
    <x v="3"/>
    <n v="5206"/>
    <m/>
    <m/>
    <m/>
    <n v="5006"/>
    <n v="5006"/>
    <n v="5087"/>
    <n v="4806"/>
    <x v="0"/>
    <x v="1"/>
    <x v="1"/>
    <x v="17"/>
    <n v="14518"/>
    <n v="81"/>
    <n v="0"/>
    <n v="4015"/>
    <s v="-"/>
    <n v="2.4369938963525583E-2"/>
    <n v="8.1418581872664858E-4"/>
    <s v="STABLE"/>
    <s v="PAID"/>
    <s v="-"/>
    <s v="-"/>
    <m/>
    <m/>
    <m/>
    <m/>
    <m/>
    <m/>
    <s v="PIMPLE GURAV"/>
    <m/>
    <m/>
    <m/>
    <n v="9102"/>
    <n v="14518"/>
    <n v="27"/>
    <n v="37"/>
    <s v="FLOW"/>
    <m/>
    <m/>
    <m/>
    <m/>
    <s v="-"/>
    <s v="MH14LR5315"/>
    <s v="XTREME 160R 4V STD"/>
    <d v="2024-07-15T00:00:00"/>
    <n v="24"/>
    <x v="1"/>
    <x v="0"/>
    <m/>
    <m/>
    <m/>
    <m/>
    <m/>
    <m/>
    <m/>
    <m/>
    <m/>
    <m/>
    <m/>
    <m/>
    <m/>
    <m/>
    <m/>
    <m/>
    <m/>
    <m/>
    <m/>
    <m/>
    <m/>
    <m/>
    <m/>
    <m/>
    <m/>
    <m/>
    <m/>
    <m/>
    <m/>
    <m/>
    <m/>
    <n v="1"/>
    <m/>
    <m/>
    <m/>
    <m/>
    <m/>
    <m/>
    <m/>
    <m/>
    <m/>
    <m/>
    <m/>
    <m/>
    <m/>
    <m/>
    <m/>
    <m/>
    <m/>
    <m/>
    <m/>
    <m/>
    <m/>
    <m/>
    <m/>
    <m/>
    <m/>
    <m/>
    <m/>
    <m/>
    <m/>
    <m/>
    <m/>
    <m/>
    <m/>
    <m/>
    <m/>
    <m/>
    <m/>
    <m/>
    <m/>
    <m/>
    <m/>
    <m/>
    <m/>
    <m/>
    <m/>
    <m/>
    <m/>
    <m/>
    <m/>
    <m/>
    <m/>
    <m/>
    <m/>
    <m/>
    <m/>
    <m/>
    <m/>
    <m/>
    <m/>
    <m/>
    <m/>
    <m/>
    <n v="1"/>
    <n v="1"/>
    <s v="ZBHT0015"/>
    <s v="Bo9xaer1Oc"/>
    <s v="Allocated"/>
    <m/>
    <m/>
    <m/>
    <m/>
    <m/>
    <m/>
    <m/>
    <m/>
    <n v="5087"/>
    <n v="10012"/>
    <x v="2"/>
  </r>
  <r>
    <n v="465402369"/>
    <s v="GOVIND VILAS THORAT"/>
    <m/>
    <x v="0"/>
    <m/>
    <m/>
    <m/>
    <m/>
    <n v="1317"/>
    <n v="3845"/>
    <n v="1317"/>
    <n v="5162"/>
    <x v="1"/>
    <x v="0"/>
    <x v="0"/>
    <x v="8"/>
    <n v="14515"/>
    <n v="106"/>
    <n v="0"/>
    <n v="2904.53"/>
    <s v="31.05.26"/>
    <n v="4.4986639603398534E-2"/>
    <n v="3.8428646375116456E-3"/>
    <s v="FLOW"/>
    <s v="-"/>
    <s v="LMCB"/>
    <s v="-"/>
    <m/>
    <m/>
    <m/>
    <m/>
    <s v="REPO"/>
    <s v="-"/>
    <s v="AMBEGAON"/>
    <s v="-"/>
    <s v="-"/>
    <s v="-"/>
    <n v="6855.53"/>
    <n v="14515"/>
    <n v="87"/>
    <n v="97"/>
    <s v="FLOW"/>
    <m/>
    <m/>
    <m/>
    <m/>
    <s v="NPA"/>
    <s v="MH14LQ9456"/>
    <s v="CLASSIC SIGNALS 350 MARSH GREY"/>
    <d v="2025-02-03T00:00:00"/>
    <n v="24"/>
    <x v="0"/>
    <x v="0"/>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m/>
    <m/>
    <n v="1317"/>
    <n v="5162"/>
    <x v="0"/>
  </r>
  <r>
    <n v="458545884"/>
    <s v="PRAVIN VITTHAL KOLHE"/>
    <m/>
    <x v="0"/>
    <m/>
    <m/>
    <m/>
    <m/>
    <n v="3817"/>
    <n v="11002"/>
    <n v="3871"/>
    <n v="14819"/>
    <x v="1"/>
    <x v="0"/>
    <x v="0"/>
    <x v="6"/>
    <n v="14451.24"/>
    <n v="503"/>
    <n v="0"/>
    <n v="6185"/>
    <s v="STABLE"/>
    <n v="2.1885729855160855E-2"/>
    <n v="3.8259840967408741E-3"/>
    <s v="FLOW"/>
    <s v="-"/>
    <s v="PAID"/>
    <s v="-"/>
    <m/>
    <m/>
    <m/>
    <m/>
    <s v="REPO"/>
    <s v="-"/>
    <s v="MOTEWADI"/>
    <s v="-"/>
    <s v="-"/>
    <s v="-"/>
    <n v="17690"/>
    <n v="14451.24"/>
    <n v="88"/>
    <n v="98"/>
    <s v="FLOW"/>
    <m/>
    <m/>
    <m/>
    <m/>
    <s v="NPA"/>
    <s v="MH12VP3122"/>
    <s v="TVS RAIDER DISC"/>
    <d v="2023-06-14T00:00:00"/>
    <n v="36"/>
    <x v="0"/>
    <x v="0"/>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m/>
    <m/>
    <n v="3871"/>
    <n v="14819"/>
    <x v="0"/>
  </r>
  <r>
    <n v="457308586"/>
    <s v="ANILKUMAR DHANDEV YADHAV"/>
    <s v="ONLINE"/>
    <x v="9"/>
    <n v="7595"/>
    <m/>
    <m/>
    <m/>
    <n v="7229"/>
    <n v="14458"/>
    <n v="320"/>
    <n v="14092"/>
    <x v="1"/>
    <x v="1"/>
    <x v="1"/>
    <x v="1"/>
    <n v="14201"/>
    <n v="320"/>
    <n v="0"/>
    <n v="4006"/>
    <s v="FLOW"/>
    <n v="2.3953822980219246E-2"/>
    <n v="3.7597327397383999E-3"/>
    <s v="STABLE"/>
    <s v="PAID"/>
    <s v="MPTP"/>
    <s v="-"/>
    <m/>
    <m/>
    <m/>
    <m/>
    <s v="REPO"/>
    <s v="-"/>
    <s v="JADHAWADI"/>
    <s v="-"/>
    <s v="-"/>
    <s v="-"/>
    <n v="18784"/>
    <n v="14201"/>
    <n v="88"/>
    <n v="67"/>
    <s v="STABLE"/>
    <m/>
    <m/>
    <m/>
    <m/>
    <s v="REGULAR"/>
    <s v="MH14KT1313"/>
    <s v="CLASSIC 350 CHROME RED"/>
    <d v="2023-03-21T00:00:00"/>
    <n v="36"/>
    <x v="0"/>
    <x v="0"/>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m/>
    <m/>
    <n v="320"/>
    <n v="21687"/>
    <x v="1"/>
  </r>
  <r>
    <n v="462695298"/>
    <s v="PRADIP SHANKAR KAD"/>
    <m/>
    <x v="0"/>
    <m/>
    <m/>
    <m/>
    <m/>
    <n v="4905"/>
    <n v="14361"/>
    <n v="5165"/>
    <n v="19266"/>
    <x v="1"/>
    <x v="0"/>
    <x v="0"/>
    <x v="3"/>
    <n v="14102"/>
    <n v="614"/>
    <n v="0"/>
    <n v="2250"/>
    <s v="04.05.26"/>
    <n v="5.8968028556883989E-2"/>
    <n v="3.7335223643258164E-3"/>
    <s v="FLOW"/>
    <s v="-"/>
    <s v="PAID"/>
    <s v="-"/>
    <m/>
    <m/>
    <m/>
    <m/>
    <s v="REPO"/>
    <s v="-"/>
    <s v="KHADACHIWADI"/>
    <s v="-"/>
    <s v="-"/>
    <s v="-"/>
    <n v="17225"/>
    <n v="14102"/>
    <n v="88"/>
    <n v="98"/>
    <s v="FLOW"/>
    <m/>
    <m/>
    <m/>
    <m/>
    <s v="REGULAR"/>
    <s v="MH14LN5782"/>
    <s v="HONDA ACTIVA 6G H SMART"/>
    <d v="2024-04-25T00:00:00"/>
    <n v="24"/>
    <x v="0"/>
    <x v="0"/>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m/>
    <m/>
    <n v="5165"/>
    <n v="19266"/>
    <x v="1"/>
  </r>
  <r>
    <n v="142456496"/>
    <s v="DIPAK DILIP THOKAL"/>
    <m/>
    <x v="0"/>
    <m/>
    <m/>
    <m/>
    <m/>
    <n v="3125"/>
    <n v="11290"/>
    <n v="2305"/>
    <n v="14415"/>
    <x v="2"/>
    <x v="0"/>
    <x v="0"/>
    <x v="17"/>
    <n v="13966.14"/>
    <n v="390"/>
    <n v="0"/>
    <n v="0"/>
    <s v="FLOW"/>
    <n v="0.1338481858989484"/>
    <n v="4.5853479351332287E-3"/>
    <s v="FLOW"/>
    <s v="-"/>
    <s v="PTP"/>
    <s v="-"/>
    <m/>
    <m/>
    <m/>
    <m/>
    <s v="REPO"/>
    <s v="-"/>
    <s v="PIMPARI"/>
    <s v="-"/>
    <s v="-"/>
    <s v="-"/>
    <n v="11680"/>
    <n v="13966.14"/>
    <n v="115"/>
    <n v="125"/>
    <s v="FLOW"/>
    <m/>
    <m/>
    <m/>
    <m/>
    <s v="NPA"/>
    <s v="MH14KX2154"/>
    <s v="HONDA ACTIVA 6G DLX BS VI"/>
    <d v="2023-06-15T00:00:00"/>
    <n v="36"/>
    <x v="0"/>
    <x v="0"/>
    <m/>
    <m/>
    <m/>
    <m/>
    <m/>
    <m/>
    <m/>
    <n v="2"/>
    <m/>
    <m/>
    <m/>
    <m/>
    <m/>
    <m/>
    <m/>
    <m/>
    <n v="1"/>
    <m/>
    <m/>
    <m/>
    <m/>
    <m/>
    <n v="1"/>
    <m/>
    <m/>
    <m/>
    <m/>
    <m/>
    <m/>
    <m/>
    <m/>
    <n v="1"/>
    <m/>
    <m/>
    <m/>
    <m/>
    <m/>
    <m/>
    <m/>
    <m/>
    <m/>
    <m/>
    <m/>
    <m/>
    <m/>
    <m/>
    <m/>
    <m/>
    <m/>
    <m/>
    <m/>
    <m/>
    <m/>
    <m/>
    <m/>
    <m/>
    <m/>
    <m/>
    <m/>
    <m/>
    <m/>
    <m/>
    <m/>
    <m/>
    <m/>
    <m/>
    <m/>
    <m/>
    <m/>
    <m/>
    <m/>
    <m/>
    <m/>
    <m/>
    <m/>
    <m/>
    <m/>
    <m/>
    <m/>
    <m/>
    <m/>
    <m/>
    <m/>
    <m/>
    <m/>
    <m/>
    <m/>
    <m/>
    <m/>
    <m/>
    <m/>
    <m/>
    <m/>
    <m/>
    <n v="5"/>
    <n v="1"/>
    <s v="ZBHT0015"/>
    <s v="kodNpPjXsz"/>
    <s v="Allocated"/>
    <s v="Left Message (LMCB)"/>
    <s v="Visited at customer residence address. Customer not meet at home. Left message at home with daughter."/>
    <d v="2026-06-08T00:00:00"/>
    <m/>
    <m/>
    <m/>
    <m/>
    <m/>
    <n v="2305"/>
    <n v="14415"/>
    <x v="0"/>
  </r>
  <r>
    <n v="458063666"/>
    <s v="OMKAR ANIL WAINGANKAR"/>
    <m/>
    <x v="0"/>
    <m/>
    <m/>
    <m/>
    <m/>
    <n v="6040"/>
    <n v="14063"/>
    <n v="2545"/>
    <n v="20103"/>
    <x v="1"/>
    <x v="0"/>
    <x v="0"/>
    <x v="4"/>
    <n v="13817.2"/>
    <n v="562"/>
    <n v="0"/>
    <n v="0"/>
    <s v="STABLE"/>
    <n v="1"/>
    <n v="3.6581212035429493E-3"/>
    <s v="FLOW"/>
    <s v="-"/>
    <s v="NC"/>
    <s v="-"/>
    <m/>
    <m/>
    <m/>
    <m/>
    <s v="REPO"/>
    <s v="-"/>
    <s v="BHOSARI"/>
    <s v="-"/>
    <s v="-"/>
    <s v="-"/>
    <n v="14625"/>
    <n v="13817.2"/>
    <n v="88"/>
    <n v="98"/>
    <s v="FLOW"/>
    <m/>
    <m/>
    <m/>
    <m/>
    <s v="NPA"/>
    <s v="MH14KV2267"/>
    <s v="RE BULLET X 350 ES EFI JET BLACK"/>
    <d v="2023-05-11T00:00:00"/>
    <n v="36"/>
    <x v="0"/>
    <x v="0"/>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m/>
    <m/>
    <n v="2545"/>
    <n v="20103"/>
    <x v="0"/>
  </r>
  <r>
    <n v="458751236"/>
    <s v="GANESH PRAKASH MUNDHE"/>
    <s v="COLLECT"/>
    <x v="6"/>
    <n v="4700"/>
    <m/>
    <m/>
    <m/>
    <n v="4655"/>
    <n v="4374"/>
    <n v="4459"/>
    <n v="4329"/>
    <x v="0"/>
    <x v="1"/>
    <x v="1"/>
    <x v="0"/>
    <n v="13494"/>
    <n v="85"/>
    <n v="0"/>
    <n v="6300"/>
    <s v="19.05.26"/>
    <n v="1.1432376556491083E-2"/>
    <n v="7.5675874348377157E-4"/>
    <s v="STABLE"/>
    <s v="PAID"/>
    <s v="PAID"/>
    <s v="-"/>
    <m/>
    <m/>
    <m/>
    <m/>
    <s v="-"/>
    <s v="-"/>
    <s v="KATRAJ"/>
    <s v="-"/>
    <s v="-"/>
    <s v="-"/>
    <n v="10759"/>
    <n v="13494"/>
    <n v="27"/>
    <n v="37"/>
    <s v="FLOW"/>
    <m/>
    <m/>
    <m/>
    <m/>
    <s v="REGULAR"/>
    <s v="MH12VR3785"/>
    <s v="PIAGGIO APRILIA SR 125 CBS"/>
    <d v="2023-06-28T00:00:00"/>
    <n v="36"/>
    <x v="0"/>
    <x v="0"/>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m/>
    <m/>
    <n v="4459"/>
    <n v="9029"/>
    <x v="0"/>
  </r>
  <r>
    <n v="457133918"/>
    <s v="SHILA ARJUN MANDLIK"/>
    <m/>
    <x v="0"/>
    <m/>
    <m/>
    <m/>
    <s v="BANK RB 11"/>
    <n v="6692"/>
    <n v="13284"/>
    <n v="7152"/>
    <n v="19976"/>
    <x v="2"/>
    <x v="2"/>
    <x v="0"/>
    <x v="11"/>
    <n v="13105.56"/>
    <n v="560"/>
    <n v="0"/>
    <n v="900"/>
    <s v="-"/>
    <n v="6.2496840718216096E-2"/>
    <n v="4.3028032430410005E-3"/>
    <s v="RB"/>
    <s v="PAID"/>
    <s v="-"/>
    <s v="-"/>
    <m/>
    <m/>
    <m/>
    <m/>
    <s v="REPO"/>
    <s v="-"/>
    <s v="PASHAN"/>
    <s v="-"/>
    <s v="-"/>
    <s v="-"/>
    <n v="14744"/>
    <n v="13105.56"/>
    <n v="116"/>
    <n v="0"/>
    <s v="RB"/>
    <m/>
    <m/>
    <m/>
    <m/>
    <s v="NPA"/>
    <s v="MH12VJ7846"/>
    <s v="RE BULLET 350 EFI BLACK"/>
    <d v="2023-03-08T00:00:00"/>
    <n v="36"/>
    <x v="0"/>
    <x v="0"/>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m/>
    <m/>
    <n v="-6232"/>
    <n v="19976"/>
    <x v="0"/>
  </r>
  <r>
    <n v="129678051"/>
    <s v="PRATIK DINESH SHARMA"/>
    <m/>
    <x v="0"/>
    <m/>
    <m/>
    <m/>
    <m/>
    <n v="6682"/>
    <n v="13175"/>
    <n v="6664"/>
    <n v="19857"/>
    <x v="4"/>
    <x v="0"/>
    <x v="0"/>
    <x v="11"/>
    <n v="13101.15"/>
    <n v="171"/>
    <n v="0"/>
    <n v="5400"/>
    <s v="FLOW"/>
    <n v="0.12300261521915781"/>
    <n v="2.9007437369976572E-3"/>
    <s v="FLOW"/>
    <s v="-"/>
    <s v="NC"/>
    <s v="-"/>
    <m/>
    <m/>
    <m/>
    <m/>
    <s v="-"/>
    <s v="-"/>
    <s v="BALEWADI"/>
    <s v="-"/>
    <s v="-"/>
    <s v="-"/>
    <n v="18746"/>
    <n v="13101.15"/>
    <n v="57"/>
    <n v="67"/>
    <s v="FLOW"/>
    <m/>
    <m/>
    <m/>
    <m/>
    <s v="NPA"/>
    <s v="MH30BQ2920"/>
    <s v="TVS APACHE RR 310 BSVI"/>
    <d v="2022-05-01T00:00:00"/>
    <n v="48"/>
    <x v="0"/>
    <x v="0"/>
    <m/>
    <m/>
    <m/>
    <m/>
    <m/>
    <m/>
    <m/>
    <m/>
    <m/>
    <m/>
    <n v="1"/>
    <m/>
    <m/>
    <m/>
    <m/>
    <m/>
    <m/>
    <m/>
    <m/>
    <m/>
    <m/>
    <m/>
    <m/>
    <m/>
    <m/>
    <m/>
    <m/>
    <m/>
    <m/>
    <m/>
    <m/>
    <m/>
    <m/>
    <m/>
    <m/>
    <m/>
    <m/>
    <m/>
    <m/>
    <m/>
    <m/>
    <m/>
    <m/>
    <m/>
    <m/>
    <m/>
    <m/>
    <m/>
    <m/>
    <m/>
    <m/>
    <m/>
    <m/>
    <m/>
    <m/>
    <m/>
    <m/>
    <m/>
    <m/>
    <m/>
    <m/>
    <m/>
    <m/>
    <m/>
    <m/>
    <m/>
    <m/>
    <m/>
    <m/>
    <m/>
    <m/>
    <m/>
    <m/>
    <m/>
    <m/>
    <m/>
    <m/>
    <m/>
    <m/>
    <m/>
    <m/>
    <m/>
    <m/>
    <m/>
    <m/>
    <m/>
    <m/>
    <m/>
    <m/>
    <m/>
    <m/>
    <m/>
    <m/>
    <m/>
    <n v="1"/>
    <n v="1"/>
    <s v="DUWT0023"/>
    <s v="GoFvS1HilOIm"/>
    <s v="Allocated"/>
    <s v="Shifted (NC_SFTD)"/>
    <s v="Customer shifted from residence address "/>
    <d v="2026-06-04T00:00:00"/>
    <m/>
    <m/>
    <m/>
    <m/>
    <m/>
    <n v="6664"/>
    <n v="19857"/>
    <x v="0"/>
  </r>
  <r>
    <n v="140932285"/>
    <s v="SACHIN KANU PARIHAR"/>
    <m/>
    <x v="0"/>
    <m/>
    <m/>
    <m/>
    <m/>
    <n v="4489"/>
    <n v="13376"/>
    <n v="4715"/>
    <n v="17865"/>
    <x v="1"/>
    <x v="0"/>
    <x v="0"/>
    <x v="5"/>
    <n v="13099.43"/>
    <n v="317"/>
    <n v="0"/>
    <n v="6503"/>
    <s v="FLOW"/>
    <n v="2.4935484241239873E-2"/>
    <n v="3.4680906867763811E-3"/>
    <s v="FLOW"/>
    <s v="-"/>
    <s v="NC"/>
    <s v="-"/>
    <m/>
    <m/>
    <m/>
    <m/>
    <s v="REPO"/>
    <s v="-"/>
    <s v="DHANORI"/>
    <s v="-"/>
    <s v="-"/>
    <s v="-"/>
    <n v="20196"/>
    <n v="13099.43"/>
    <n v="87"/>
    <n v="97"/>
    <s v="FLOW"/>
    <m/>
    <m/>
    <m/>
    <m/>
    <s v="NPA"/>
    <s v="MH12VK8871"/>
    <s v="PIAGGIO APRILIA SR 125"/>
    <d v="2023-04-25T00:00:00"/>
    <n v="36"/>
    <x v="0"/>
    <x v="0"/>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m/>
    <m/>
    <n v="4715"/>
    <n v="17865"/>
    <x v="1"/>
  </r>
  <r>
    <n v="462898516"/>
    <s v="YOGESH SAHEBRAO WALHEKAR"/>
    <m/>
    <x v="0"/>
    <m/>
    <m/>
    <m/>
    <m/>
    <n v="4514"/>
    <n v="13425"/>
    <n v="4842"/>
    <n v="17939"/>
    <x v="1"/>
    <x v="0"/>
    <x v="0"/>
    <x v="5"/>
    <n v="13057"/>
    <n v="445"/>
    <n v="0"/>
    <n v="5333.03"/>
    <s v="-"/>
    <n v="2.4854716406581739E-2"/>
    <n v="3.4568572905263211E-3"/>
    <s v="FLOW"/>
    <s v="-"/>
    <s v="-"/>
    <s v="-"/>
    <m/>
    <m/>
    <m/>
    <m/>
    <s v="REPO"/>
    <s v="-"/>
    <s v="YERWADA"/>
    <s v="-"/>
    <s v="-"/>
    <s v="-"/>
    <n v="19203.03"/>
    <n v="13057"/>
    <n v="88"/>
    <n v="98"/>
    <s v="FLOW"/>
    <m/>
    <m/>
    <m/>
    <m/>
    <s v="NPA"/>
    <s v="MH12WV0314"/>
    <s v="HONDA ACTIVA 6G DLX BS VI"/>
    <d v="2024-05-14T00:00:00"/>
    <n v="24"/>
    <x v="0"/>
    <x v="0"/>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m/>
    <m/>
    <n v="4842"/>
    <n v="17939"/>
    <x v="0"/>
  </r>
  <r>
    <n v="463989879"/>
    <s v="NANDA PRASHANT JADHAV"/>
    <m/>
    <x v="0"/>
    <m/>
    <m/>
    <m/>
    <m/>
    <n v="2728"/>
    <n v="2708"/>
    <n v="2713"/>
    <n v="5436"/>
    <x v="0"/>
    <x v="0"/>
    <x v="0"/>
    <x v="11"/>
    <n v="12985"/>
    <n v="5"/>
    <n v="0"/>
    <n v="900"/>
    <s v="-"/>
    <n v="1.3217822963380329E-2"/>
    <n v="7.2821344924683365E-4"/>
    <s v="FLOW"/>
    <s v="-"/>
    <s v="-"/>
    <s v="-"/>
    <m/>
    <m/>
    <m/>
    <m/>
    <m/>
    <m/>
    <s v="BALEWADI"/>
    <m/>
    <m/>
    <m/>
    <n v="3613"/>
    <n v="12985"/>
    <n v="26"/>
    <n v="36"/>
    <s v="FLOW"/>
    <m/>
    <m/>
    <m/>
    <m/>
    <s v="-"/>
    <s v="MH12VE9363"/>
    <s v="PIAGGIO VESPA VXL 125"/>
    <d v="2024-09-10T00:00:00"/>
    <n v="24"/>
    <x v="1"/>
    <x v="0"/>
    <m/>
    <m/>
    <m/>
    <m/>
    <m/>
    <m/>
    <m/>
    <m/>
    <m/>
    <m/>
    <m/>
    <m/>
    <m/>
    <m/>
    <m/>
    <m/>
    <m/>
    <m/>
    <m/>
    <m/>
    <m/>
    <m/>
    <m/>
    <m/>
    <m/>
    <m/>
    <m/>
    <m/>
    <m/>
    <m/>
    <m/>
    <n v="1"/>
    <m/>
    <m/>
    <m/>
    <m/>
    <m/>
    <m/>
    <m/>
    <m/>
    <m/>
    <m/>
    <m/>
    <m/>
    <m/>
    <m/>
    <m/>
    <m/>
    <m/>
    <m/>
    <m/>
    <m/>
    <m/>
    <m/>
    <m/>
    <m/>
    <m/>
    <m/>
    <m/>
    <m/>
    <m/>
    <m/>
    <m/>
    <m/>
    <m/>
    <m/>
    <m/>
    <m/>
    <m/>
    <m/>
    <m/>
    <m/>
    <m/>
    <m/>
    <m/>
    <m/>
    <m/>
    <m/>
    <m/>
    <m/>
    <m/>
    <m/>
    <m/>
    <m/>
    <m/>
    <m/>
    <m/>
    <m/>
    <m/>
    <m/>
    <m/>
    <m/>
    <m/>
    <m/>
    <n v="1"/>
    <n v="1"/>
    <s v="DUWT0023"/>
    <s v="ko1902MPBS"/>
    <s v="Allocated"/>
    <m/>
    <m/>
    <m/>
    <m/>
    <m/>
    <m/>
    <m/>
    <m/>
    <n v="2713"/>
    <n v="5436"/>
    <x v="2"/>
  </r>
  <r>
    <n v="458739499"/>
    <s v="MARUTI EKNATH NIGHUL"/>
    <m/>
    <x v="0"/>
    <m/>
    <m/>
    <m/>
    <m/>
    <n v="3402"/>
    <n v="6804"/>
    <n v="3540"/>
    <n v="10206"/>
    <x v="4"/>
    <x v="0"/>
    <x v="0"/>
    <x v="6"/>
    <n v="12964"/>
    <n v="138"/>
    <n v="0"/>
    <n v="5393"/>
    <s v="FLOW"/>
    <n v="1.4500625644280391E-2"/>
    <n v="2.8703771658547253E-3"/>
    <s v="FLOW"/>
    <s v="-"/>
    <s v="PTP"/>
    <s v="-"/>
    <m/>
    <m/>
    <m/>
    <m/>
    <s v="-"/>
    <s v="-"/>
    <s v="TALEGAON DHAMDHERE"/>
    <s v="-"/>
    <s v="-"/>
    <s v="-"/>
    <n v="12335"/>
    <n v="12964"/>
    <n v="57"/>
    <n v="67"/>
    <s v="FLOW"/>
    <m/>
    <m/>
    <m/>
    <m/>
    <s v="REGULAR"/>
    <s v="MH12VY2350"/>
    <s v="SPLENDOR PLUS I3S BS6 FI DRUM SELF"/>
    <d v="2023-06-27T00:00:00"/>
    <n v="36"/>
    <x v="0"/>
    <x v="0"/>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m/>
    <m/>
    <n v="3540"/>
    <n v="10206"/>
    <x v="0"/>
  </r>
  <r>
    <n v="459755661"/>
    <s v="AMIT NARAYAN SASTE"/>
    <m/>
    <x v="0"/>
    <m/>
    <m/>
    <m/>
    <m/>
    <n v="2850"/>
    <n v="1999"/>
    <n v="2058"/>
    <n v="4849"/>
    <x v="0"/>
    <x v="0"/>
    <x v="0"/>
    <x v="9"/>
    <n v="12909.02"/>
    <n v="59"/>
    <n v="0"/>
    <n v="6240"/>
    <s v="24.05.26"/>
    <n v="5.5671216148145009E-3"/>
    <n v="7.2395240512871479E-4"/>
    <s v="FLOW"/>
    <s v="-"/>
    <s v="PTP"/>
    <s v="-"/>
    <m/>
    <m/>
    <m/>
    <m/>
    <s v="-"/>
    <s v="-"/>
    <s v="JUNNAR"/>
    <s v="-"/>
    <s v="-"/>
    <s v="-"/>
    <n v="8298"/>
    <n v="12909.02"/>
    <n v="27"/>
    <n v="37"/>
    <s v="FLOW"/>
    <m/>
    <m/>
    <m/>
    <m/>
    <s v="REGULAR"/>
    <m/>
    <s v="HONDA SHINE 100 OBD2"/>
    <d v="2023-09-14T00:00:00"/>
    <n v="36"/>
    <x v="0"/>
    <x v="0"/>
    <m/>
    <m/>
    <m/>
    <m/>
    <m/>
    <m/>
    <m/>
    <m/>
    <m/>
    <m/>
    <n v="1"/>
    <m/>
    <m/>
    <m/>
    <m/>
    <m/>
    <n v="1"/>
    <m/>
    <m/>
    <m/>
    <m/>
    <m/>
    <m/>
    <m/>
    <m/>
    <m/>
    <m/>
    <m/>
    <m/>
    <m/>
    <m/>
    <m/>
    <m/>
    <m/>
    <m/>
    <m/>
    <m/>
    <m/>
    <m/>
    <m/>
    <m/>
    <m/>
    <m/>
    <m/>
    <m/>
    <m/>
    <m/>
    <m/>
    <m/>
    <m/>
    <m/>
    <m/>
    <m/>
    <m/>
    <m/>
    <m/>
    <m/>
    <m/>
    <m/>
    <m/>
    <m/>
    <m/>
    <m/>
    <m/>
    <m/>
    <m/>
    <m/>
    <m/>
    <m/>
    <m/>
    <m/>
    <m/>
    <m/>
    <m/>
    <m/>
    <m/>
    <m/>
    <m/>
    <m/>
    <m/>
    <m/>
    <m/>
    <m/>
    <m/>
    <m/>
    <m/>
    <m/>
    <m/>
    <m/>
    <m/>
    <m/>
    <m/>
    <m/>
    <m/>
    <n v="2"/>
    <n v="1"/>
    <s v="ZBHT0021"/>
    <s v="BoBBeclw_NM7"/>
    <s v="Allocated"/>
    <s v="Promise To Pay (PTP)"/>
    <s v="Ptp "/>
    <d v="2026-06-29T00:00:00"/>
    <m/>
    <m/>
    <m/>
    <m/>
    <m/>
    <n v="2058"/>
    <n v="4849"/>
    <x v="0"/>
  </r>
  <r>
    <n v="465002328"/>
    <s v="SANDIP JANARDHAN KALE"/>
    <m/>
    <x v="0"/>
    <m/>
    <m/>
    <m/>
    <m/>
    <n v="4483"/>
    <n v="4482"/>
    <n v="4573"/>
    <n v="8965"/>
    <x v="0"/>
    <x v="0"/>
    <x v="0"/>
    <x v="6"/>
    <n v="12905"/>
    <n v="91"/>
    <n v="0"/>
    <n v="3288.51"/>
    <s v="-"/>
    <n v="8.0346671762864183E-3"/>
    <n v="7.2372695899348386E-4"/>
    <s v="FLOW"/>
    <s v="-"/>
    <s v="-"/>
    <s v="-"/>
    <m/>
    <m/>
    <m/>
    <m/>
    <m/>
    <m/>
    <s v="ALEGAON"/>
    <m/>
    <m/>
    <m/>
    <n v="7861.51"/>
    <n v="12905"/>
    <n v="27"/>
    <n v="37"/>
    <s v="FLOW"/>
    <m/>
    <m/>
    <m/>
    <m/>
    <s v="-"/>
    <s v="MH12XS5277"/>
    <s v="SPLENDOR PLUS DRS CAST FI BLACK"/>
    <d v="2024-12-21T00:00:00"/>
    <n v="18"/>
    <x v="1"/>
    <x v="0"/>
    <m/>
    <m/>
    <m/>
    <m/>
    <m/>
    <m/>
    <m/>
    <m/>
    <m/>
    <m/>
    <m/>
    <m/>
    <m/>
    <m/>
    <m/>
    <m/>
    <m/>
    <m/>
    <m/>
    <m/>
    <m/>
    <m/>
    <m/>
    <m/>
    <m/>
    <m/>
    <m/>
    <m/>
    <m/>
    <m/>
    <m/>
    <m/>
    <m/>
    <m/>
    <n v="1"/>
    <m/>
    <m/>
    <m/>
    <m/>
    <m/>
    <m/>
    <m/>
    <m/>
    <m/>
    <m/>
    <m/>
    <m/>
    <m/>
    <m/>
    <m/>
    <m/>
    <m/>
    <m/>
    <m/>
    <m/>
    <m/>
    <m/>
    <m/>
    <m/>
    <m/>
    <m/>
    <m/>
    <m/>
    <m/>
    <m/>
    <m/>
    <m/>
    <m/>
    <m/>
    <m/>
    <m/>
    <m/>
    <m/>
    <m/>
    <m/>
    <m/>
    <m/>
    <m/>
    <m/>
    <m/>
    <m/>
    <m/>
    <m/>
    <m/>
    <m/>
    <m/>
    <m/>
    <m/>
    <m/>
    <m/>
    <m/>
    <m/>
    <m/>
    <m/>
    <n v="1"/>
    <n v="1"/>
    <s v="ZBHT0024"/>
    <s v="AovBsdkbrL7m"/>
    <s v="Allocated"/>
    <m/>
    <m/>
    <m/>
    <m/>
    <m/>
    <m/>
    <m/>
    <m/>
    <n v="4573"/>
    <n v="8965"/>
    <x v="2"/>
  </r>
  <r>
    <n v="460840197"/>
    <s v="VENILA SURALI PERISWAMI"/>
    <s v="ONLINE"/>
    <x v="6"/>
    <n v="3730"/>
    <m/>
    <m/>
    <s v="BANK STABLE 11"/>
    <n v="3730"/>
    <n v="9250"/>
    <n v="2222"/>
    <n v="9250"/>
    <x v="1"/>
    <x v="1"/>
    <x v="0"/>
    <x v="13"/>
    <n v="12625"/>
    <n v="432"/>
    <n v="0"/>
    <n v="6300"/>
    <s v="07.05.26"/>
    <n v="0.14328192207733251"/>
    <n v="3.3424847432714103E-3"/>
    <s v="STABLE"/>
    <s v="PAID"/>
    <s v="PAID"/>
    <s v="-"/>
    <m/>
    <m/>
    <m/>
    <m/>
    <s v="REPO"/>
    <s v="-"/>
    <s v="DEHU"/>
    <s v="-"/>
    <s v="-"/>
    <s v="-"/>
    <n v="15982"/>
    <n v="12625"/>
    <n v="88"/>
    <n v="67"/>
    <s v="STABLE"/>
    <m/>
    <m/>
    <m/>
    <m/>
    <s v="NPA"/>
    <s v="MH14LG0472"/>
    <s v="ACCESS SPL ED DISC CBS BT BSVI"/>
    <d v="2023-11-22T00:00:00"/>
    <n v="30"/>
    <x v="0"/>
    <x v="0"/>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m/>
    <m/>
    <n v="2222"/>
    <n v="12980"/>
    <x v="0"/>
  </r>
  <r>
    <n v="459133250"/>
    <s v="NIHAL RAMDAS BHISE"/>
    <m/>
    <x v="0"/>
    <m/>
    <m/>
    <m/>
    <m/>
    <n v="3259"/>
    <n v="3375"/>
    <n v="163"/>
    <n v="6634"/>
    <x v="4"/>
    <x v="0"/>
    <x v="0"/>
    <x v="11"/>
    <n v="12585"/>
    <n v="47"/>
    <n v="0"/>
    <n v="6270"/>
    <s v="-"/>
    <n v="0.1181566436941109"/>
    <n v="2.7864622517958745E-3"/>
    <s v="FLOW"/>
    <s v="-"/>
    <s v="-"/>
    <s v="-"/>
    <m/>
    <m/>
    <m/>
    <m/>
    <s v="-"/>
    <s v="-"/>
    <s v="KHADAKI"/>
    <s v="-"/>
    <s v="-"/>
    <s v="-"/>
    <n v="9692"/>
    <n v="12585"/>
    <n v="57"/>
    <n v="67"/>
    <s v="FLOW"/>
    <m/>
    <m/>
    <m/>
    <m/>
    <s v="REGULAR"/>
    <s v="MH12VY2655"/>
    <s v="HONDA ACTIVA 125 DRUM BSVI"/>
    <d v="2023-07-26T00:00:00"/>
    <n v="36"/>
    <x v="0"/>
    <x v="0"/>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m/>
    <m/>
    <n v="163"/>
    <n v="6634"/>
    <x v="0"/>
  </r>
  <r>
    <n v="458188534"/>
    <s v="PARSHURAM BABAN FALKE"/>
    <m/>
    <x v="0"/>
    <m/>
    <m/>
    <m/>
    <m/>
    <n v="3298"/>
    <n v="13114"/>
    <n v="3734"/>
    <n v="16412"/>
    <x v="2"/>
    <x v="0"/>
    <x v="0"/>
    <x v="6"/>
    <n v="12571.97"/>
    <n v="514"/>
    <n v="0"/>
    <n v="5850"/>
    <s v="FLOW"/>
    <n v="6.5490495130057447E-2"/>
    <n v="4.1276155530487954E-3"/>
    <s v="FLOW"/>
    <s v="-"/>
    <s v="NC"/>
    <s v="-"/>
    <m/>
    <m/>
    <m/>
    <m/>
    <s v="REPO"/>
    <s v="-"/>
    <s v="JAMBUT"/>
    <s v="-"/>
    <s v="-"/>
    <s v="-"/>
    <n v="19478"/>
    <n v="12571.97"/>
    <n v="116"/>
    <n v="126"/>
    <s v="FLOW"/>
    <m/>
    <m/>
    <m/>
    <m/>
    <s v="NPA"/>
    <s v="MH12VP3154"/>
    <s v="TVS RADEON 110 DUAL TONE DRUM"/>
    <d v="2023-05-20T00:00:00"/>
    <n v="36"/>
    <x v="0"/>
    <x v="0"/>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m/>
    <m/>
    <n v="3734"/>
    <n v="16412"/>
    <x v="0"/>
  </r>
  <r>
    <n v="458430421"/>
    <s v="SACHIN DHONDIBA BORATE"/>
    <s v="ONLINE"/>
    <x v="1"/>
    <n v="3203"/>
    <m/>
    <m/>
    <m/>
    <n v="3038"/>
    <n v="9077"/>
    <n v="3475"/>
    <n v="8912"/>
    <x v="1"/>
    <x v="1"/>
    <x v="1"/>
    <x v="14"/>
    <n v="11622.25"/>
    <n v="474"/>
    <n v="0"/>
    <n v="6300"/>
    <s v="05.05.26"/>
    <n v="3.8761674193491365E-2"/>
    <n v="3.0770054104939525E-3"/>
    <s v="STABLE"/>
    <s v="PAID"/>
    <s v="PAID"/>
    <s v="-"/>
    <m/>
    <m/>
    <m/>
    <m/>
    <s v="REPO"/>
    <s v="-"/>
    <s v="ALANDI DEVACHI "/>
    <s v="-"/>
    <s v="-"/>
    <s v="-"/>
    <n v="15851"/>
    <n v="11622.25"/>
    <n v="88"/>
    <n v="67"/>
    <s v="STABLE"/>
    <m/>
    <m/>
    <m/>
    <m/>
    <s v="REGULAR"/>
    <s v="MH14KX3906"/>
    <s v="SPLENDOR PLUS I3S BS6 FI DRUM SELF"/>
    <d v="2023-06-06T00:00:00"/>
    <n v="36"/>
    <x v="0"/>
    <x v="0"/>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m/>
    <m/>
    <n v="3475"/>
    <n v="12115"/>
    <x v="1"/>
  </r>
  <r>
    <n v="140151869"/>
    <s v="SHUBHRA BHUSHAN WAGH"/>
    <m/>
    <x v="0"/>
    <m/>
    <m/>
    <m/>
    <m/>
    <n v="2969"/>
    <n v="11869"/>
    <n v="447"/>
    <n v="14838"/>
    <x v="5"/>
    <x v="0"/>
    <x v="0"/>
    <x v="17"/>
    <n v="11450.34"/>
    <n v="454"/>
    <n v="0"/>
    <n v="1870.88"/>
    <s v="-"/>
    <n v="1"/>
    <n v="5.5736301852460984E-3"/>
    <s v="FLOW"/>
    <s v="-"/>
    <s v="-"/>
    <s v="-"/>
    <m/>
    <m/>
    <m/>
    <m/>
    <s v="REPO"/>
    <s v="-"/>
    <s v="NEW SANGAVI"/>
    <s v="-"/>
    <s v="-"/>
    <s v="-"/>
    <n v="14193.88"/>
    <n v="11450.34"/>
    <n v="146"/>
    <n v="156"/>
    <s v="FLOW"/>
    <m/>
    <m/>
    <m/>
    <m/>
    <s v="NPA"/>
    <s v="MH14KT0529"/>
    <s v="SPLENDOR PLUS DRS CAST FI BLACK"/>
    <d v="2023-03-23T00:00:00"/>
    <n v="36"/>
    <x v="0"/>
    <x v="0"/>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m/>
    <m/>
    <n v="447"/>
    <n v="14838"/>
    <x v="0"/>
  </r>
  <r>
    <n v="465718124"/>
    <s v="AJAY MOHAN SHINDE"/>
    <m/>
    <x v="0"/>
    <m/>
    <m/>
    <m/>
    <m/>
    <n v="2406"/>
    <n v="2372"/>
    <n v="2422"/>
    <n v="4778"/>
    <x v="0"/>
    <x v="0"/>
    <x v="0"/>
    <x v="14"/>
    <n v="11353"/>
    <n v="50"/>
    <n v="0"/>
    <n v="3150"/>
    <s v="20.05.26"/>
    <n v="4.6500631872851139E-2"/>
    <n v="6.366890480784985E-4"/>
    <s v="FLOW"/>
    <s v="-"/>
    <s v="PTP"/>
    <s v="-"/>
    <m/>
    <m/>
    <m/>
    <m/>
    <s v="-"/>
    <s v="-"/>
    <s v="DAPODI"/>
    <s v="-"/>
    <s v="-"/>
    <s v="-"/>
    <n v="5572"/>
    <n v="11353"/>
    <n v="26"/>
    <n v="36"/>
    <s v="FLOW"/>
    <m/>
    <m/>
    <m/>
    <m/>
    <s v="REGULAR"/>
    <s v="MH14LT6945"/>
    <s v="AMPERE MAGNUS EX"/>
    <d v="2025-03-17T00:00:00"/>
    <n v="18"/>
    <x v="0"/>
    <x v="0"/>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m/>
    <m/>
    <n v="2422"/>
    <n v="4778"/>
    <x v="0"/>
  </r>
  <r>
    <n v="140926524"/>
    <s v="PRANAV PRAMOD GURAV"/>
    <s v="ONLINE"/>
    <x v="2"/>
    <n v="3849"/>
    <m/>
    <m/>
    <m/>
    <n v="3170"/>
    <n v="11669"/>
    <n v="2740"/>
    <n v="10990"/>
    <x v="2"/>
    <x v="1"/>
    <x v="1"/>
    <x v="4"/>
    <n v="11338.31"/>
    <n v="581"/>
    <n v="0"/>
    <n v="6300"/>
    <s v="FLOW"/>
    <n v="4.6083327091105887E-2"/>
    <n v="3.7225816400523293E-3"/>
    <s v="STABLE"/>
    <s v="PAID"/>
    <s v="PTP"/>
    <s v="-"/>
    <m/>
    <m/>
    <m/>
    <m/>
    <s v="REPO"/>
    <s v="-"/>
    <s v="BHOSARI"/>
    <s v="-"/>
    <s v="-"/>
    <s v="-"/>
    <n v="18550"/>
    <n v="11338.31"/>
    <n v="115"/>
    <n v="97"/>
    <s v="STABLE"/>
    <m/>
    <m/>
    <m/>
    <m/>
    <s v="NPA"/>
    <s v="MH14KV0186"/>
    <s v="SPLENDOR PLUS BS6 I3S DRS CAST FI"/>
    <d v="2023-04-29T00:00:00"/>
    <n v="36"/>
    <x v="0"/>
    <x v="0"/>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m/>
    <m/>
    <n v="2740"/>
    <n v="14839"/>
    <x v="0"/>
  </r>
  <r>
    <n v="118808490"/>
    <s v="KAILASH SUKHDEV SAV"/>
    <m/>
    <x v="0"/>
    <m/>
    <m/>
    <m/>
    <m/>
    <n v="5612"/>
    <n v="5612"/>
    <n v="5641"/>
    <n v="11224"/>
    <x v="0"/>
    <x v="0"/>
    <x v="0"/>
    <x v="5"/>
    <n v="11052.48"/>
    <n v="29"/>
    <n v="0"/>
    <n v="450"/>
    <s v="-"/>
    <n v="6.397548189991567E-3"/>
    <n v="6.1983554744179004E-4"/>
    <s v="FLOW"/>
    <s v="-"/>
    <s v="-"/>
    <s v="-"/>
    <m/>
    <m/>
    <m/>
    <m/>
    <m/>
    <m/>
    <s v="VADGAON SHERI"/>
    <m/>
    <m/>
    <m/>
    <n v="6091"/>
    <n v="11052.48"/>
    <n v="26"/>
    <n v="36"/>
    <s v="FLOW"/>
    <m/>
    <m/>
    <m/>
    <m/>
    <s v="-"/>
    <s v="MH12TJ8588"/>
    <s v="BMW G310R"/>
    <d v="2021-05-31T00:00:00"/>
    <n v="60"/>
    <x v="1"/>
    <x v="0"/>
    <m/>
    <m/>
    <m/>
    <m/>
    <m/>
    <m/>
    <m/>
    <m/>
    <m/>
    <m/>
    <m/>
    <m/>
    <m/>
    <m/>
    <m/>
    <m/>
    <m/>
    <m/>
    <m/>
    <m/>
    <m/>
    <m/>
    <m/>
    <m/>
    <m/>
    <m/>
    <m/>
    <m/>
    <m/>
    <m/>
    <m/>
    <m/>
    <m/>
    <m/>
    <m/>
    <m/>
    <m/>
    <m/>
    <m/>
    <m/>
    <m/>
    <m/>
    <m/>
    <m/>
    <m/>
    <m/>
    <m/>
    <m/>
    <m/>
    <m/>
    <m/>
    <m/>
    <m/>
    <m/>
    <m/>
    <m/>
    <m/>
    <m/>
    <m/>
    <m/>
    <m/>
    <m/>
    <m/>
    <m/>
    <m/>
    <m/>
    <m/>
    <m/>
    <m/>
    <m/>
    <m/>
    <m/>
    <m/>
    <m/>
    <m/>
    <m/>
    <m/>
    <m/>
    <m/>
    <m/>
    <m/>
    <m/>
    <m/>
    <m/>
    <m/>
    <m/>
    <m/>
    <m/>
    <m/>
    <m/>
    <m/>
    <m/>
    <m/>
    <m/>
    <n v="0"/>
    <s v=""/>
    <s v="ZBHT0012"/>
    <e v="#N/A"/>
    <e v="#N/A"/>
    <m/>
    <m/>
    <m/>
    <m/>
    <m/>
    <m/>
    <m/>
    <m/>
    <n v="5641"/>
    <n v="11224"/>
    <x v="2"/>
  </r>
  <r>
    <n v="463281065"/>
    <s v="GANESH KHANDU GHARE"/>
    <m/>
    <x v="0"/>
    <m/>
    <m/>
    <m/>
    <m/>
    <n v="3806"/>
    <n v="3709"/>
    <n v="3713"/>
    <n v="7515"/>
    <x v="0"/>
    <x v="0"/>
    <x v="0"/>
    <x v="7"/>
    <n v="11047"/>
    <n v="4"/>
    <n v="0"/>
    <n v="450"/>
    <s v="-"/>
    <n v="1.2132553689817421E-2"/>
    <n v="6.195282228594356E-4"/>
    <s v="FLOW"/>
    <s v="-"/>
    <s v="-"/>
    <s v="-"/>
    <m/>
    <m/>
    <m/>
    <m/>
    <m/>
    <m/>
    <s v="TALEGAON DABHADE"/>
    <m/>
    <m/>
    <m/>
    <n v="4163"/>
    <n v="11047"/>
    <n v="27"/>
    <n v="37"/>
    <s v="FLOW"/>
    <m/>
    <m/>
    <m/>
    <m/>
    <s v="-"/>
    <s v="MH14LQ9477"/>
    <s v="HF DELUXE BS6 DRUM SELF CAST"/>
    <d v="2024-06-23T00:00:00"/>
    <n v="24"/>
    <x v="1"/>
    <x v="0"/>
    <m/>
    <m/>
    <m/>
    <m/>
    <m/>
    <m/>
    <m/>
    <m/>
    <m/>
    <m/>
    <m/>
    <m/>
    <m/>
    <m/>
    <m/>
    <m/>
    <m/>
    <m/>
    <m/>
    <m/>
    <m/>
    <m/>
    <m/>
    <m/>
    <m/>
    <m/>
    <m/>
    <m/>
    <m/>
    <m/>
    <m/>
    <m/>
    <m/>
    <m/>
    <m/>
    <m/>
    <m/>
    <m/>
    <m/>
    <m/>
    <m/>
    <m/>
    <m/>
    <m/>
    <m/>
    <m/>
    <m/>
    <m/>
    <m/>
    <m/>
    <m/>
    <m/>
    <m/>
    <m/>
    <m/>
    <m/>
    <m/>
    <m/>
    <m/>
    <m/>
    <m/>
    <m/>
    <m/>
    <m/>
    <m/>
    <m/>
    <m/>
    <m/>
    <m/>
    <m/>
    <m/>
    <m/>
    <m/>
    <m/>
    <m/>
    <m/>
    <m/>
    <m/>
    <m/>
    <m/>
    <m/>
    <m/>
    <m/>
    <m/>
    <m/>
    <m/>
    <m/>
    <m/>
    <m/>
    <m/>
    <m/>
    <m/>
    <m/>
    <m/>
    <n v="0"/>
    <s v=""/>
    <s v="ZBHT0013"/>
    <s v="GoBPfxdp89"/>
    <s v="Unallocated"/>
    <m/>
    <m/>
    <m/>
    <m/>
    <m/>
    <m/>
    <m/>
    <m/>
    <n v="3713"/>
    <n v="7515"/>
    <x v="2"/>
  </r>
  <r>
    <n v="463254087"/>
    <s v="SARSWATI BAPU DUNGHAV"/>
    <m/>
    <x v="0"/>
    <m/>
    <m/>
    <m/>
    <m/>
    <n v="4397"/>
    <n v="6794"/>
    <n v="2541"/>
    <n v="11191"/>
    <x v="4"/>
    <x v="0"/>
    <x v="0"/>
    <x v="17"/>
    <n v="10977"/>
    <n v="144"/>
    <n v="0"/>
    <n v="900"/>
    <s v="FLOW"/>
    <n v="7.8307317807078364E-2"/>
    <n v="2.4304327483482967E-3"/>
    <s v="FLOW"/>
    <s v="-"/>
    <s v="NC"/>
    <s v="-"/>
    <m/>
    <m/>
    <m/>
    <m/>
    <s v="-"/>
    <s v="-"/>
    <s v="KALEWADI"/>
    <s v="-"/>
    <s v="-"/>
    <s v="-"/>
    <n v="7838"/>
    <n v="10977"/>
    <n v="57"/>
    <n v="67"/>
    <s v="FLOW"/>
    <m/>
    <m/>
    <m/>
    <m/>
    <s v="REGULAR"/>
    <s v="MH14LQ9295"/>
    <s v="JUPITER BASIC"/>
    <d v="2024-06-19T00:00:00"/>
    <n v="24"/>
    <x v="0"/>
    <x v="0"/>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m/>
    <m/>
    <n v="2541"/>
    <n v="11191"/>
    <x v="0"/>
  </r>
  <r>
    <n v="459315274"/>
    <s v="MUKTA DINESH RATHOD"/>
    <m/>
    <x v="0"/>
    <m/>
    <m/>
    <m/>
    <m/>
    <n v="2936"/>
    <n v="2438"/>
    <n v="2438"/>
    <n v="5374"/>
    <x v="0"/>
    <x v="0"/>
    <x v="0"/>
    <x v="11"/>
    <n v="10939.08"/>
    <n v="0"/>
    <n v="0"/>
    <n v="0"/>
    <s v="-"/>
    <n v="1.1135219316307622E-2"/>
    <n v="6.1347594750766677E-4"/>
    <s v="FLOW"/>
    <s v="-"/>
    <s v="-"/>
    <s v="-"/>
    <m/>
    <m/>
    <m/>
    <m/>
    <m/>
    <m/>
    <s v="SUS"/>
    <m/>
    <m/>
    <m/>
    <n v="2438"/>
    <n v="10939.08"/>
    <n v="27"/>
    <n v="37"/>
    <s v="FLOW"/>
    <m/>
    <m/>
    <m/>
    <m/>
    <s v="-"/>
    <s v="MH12VU7549"/>
    <s v="SPLENDOR PLUS I3S BS6 FI DRUM SELF"/>
    <d v="2023-08-09T00:00:00"/>
    <n v="36"/>
    <x v="1"/>
    <x v="0"/>
    <m/>
    <m/>
    <m/>
    <m/>
    <m/>
    <m/>
    <m/>
    <m/>
    <m/>
    <m/>
    <m/>
    <m/>
    <m/>
    <m/>
    <m/>
    <m/>
    <m/>
    <m/>
    <m/>
    <m/>
    <m/>
    <m/>
    <m/>
    <m/>
    <m/>
    <m/>
    <m/>
    <m/>
    <m/>
    <m/>
    <m/>
    <n v="1"/>
    <m/>
    <m/>
    <m/>
    <m/>
    <m/>
    <m/>
    <m/>
    <m/>
    <m/>
    <m/>
    <m/>
    <m/>
    <m/>
    <m/>
    <m/>
    <m/>
    <m/>
    <m/>
    <m/>
    <m/>
    <m/>
    <m/>
    <m/>
    <m/>
    <m/>
    <m/>
    <m/>
    <m/>
    <m/>
    <m/>
    <m/>
    <m/>
    <m/>
    <m/>
    <m/>
    <m/>
    <m/>
    <m/>
    <m/>
    <m/>
    <m/>
    <m/>
    <m/>
    <m/>
    <m/>
    <m/>
    <m/>
    <m/>
    <m/>
    <m/>
    <m/>
    <m/>
    <m/>
    <m/>
    <m/>
    <m/>
    <m/>
    <m/>
    <m/>
    <m/>
    <m/>
    <m/>
    <n v="1"/>
    <n v="1"/>
    <s v="DUWT0023"/>
    <s v="G2Wu3_Ysv9"/>
    <s v="Allocated"/>
    <m/>
    <m/>
    <m/>
    <m/>
    <m/>
    <m/>
    <m/>
    <m/>
    <n v="2438"/>
    <n v="5374"/>
    <x v="2"/>
  </r>
  <r>
    <n v="458368125"/>
    <s v="GOVIND DHONDU VIRNAK"/>
    <s v="COLLECT"/>
    <x v="5"/>
    <n v="5600"/>
    <m/>
    <m/>
    <m/>
    <n v="5482"/>
    <n v="5482"/>
    <n v="5558"/>
    <n v="5364"/>
    <x v="0"/>
    <x v="1"/>
    <x v="1"/>
    <x v="4"/>
    <n v="10744"/>
    <n v="76"/>
    <n v="0"/>
    <n v="3918"/>
    <s v="04.05.26"/>
    <n v="2.1750417922214806E-2"/>
    <n v="6.0253564102487334E-4"/>
    <s v="STABLE"/>
    <s v="PAID"/>
    <s v="PAID"/>
    <s v="-"/>
    <m/>
    <m/>
    <m/>
    <m/>
    <s v="-"/>
    <s v="-"/>
    <s v="BOPKHEL"/>
    <s v="-"/>
    <s v="-"/>
    <s v="-"/>
    <n v="9476"/>
    <n v="10744"/>
    <n v="27"/>
    <n v="6"/>
    <s v="STABLE"/>
    <m/>
    <m/>
    <m/>
    <m/>
    <s v="REGULAR"/>
    <s v="MH12VR9247"/>
    <s v="PIAGGIO VESPA SXL 125 CBS RACING 60"/>
    <d v="2023-06-02T00:00:00"/>
    <n v="36"/>
    <x v="0"/>
    <x v="0"/>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m/>
    <m/>
    <n v="5558"/>
    <n v="10964"/>
    <x v="0"/>
  </r>
  <r>
    <n v="454220390"/>
    <s v="NIKHIL ANANTA KANDHARE"/>
    <m/>
    <x v="0"/>
    <m/>
    <m/>
    <m/>
    <m/>
    <n v="3127"/>
    <n v="1328.19"/>
    <n v="1371.19"/>
    <n v="4455.1900000000005"/>
    <x v="0"/>
    <x v="0"/>
    <x v="0"/>
    <x v="12"/>
    <n v="10409.19"/>
    <n v="43"/>
    <n v="0"/>
    <n v="450"/>
    <s v="-"/>
    <n v="1.0286704562896858E-2"/>
    <n v="5.8375911850332303E-4"/>
    <s v="FLOW"/>
    <s v="-"/>
    <s v="-"/>
    <s v="-"/>
    <m/>
    <m/>
    <m/>
    <m/>
    <m/>
    <m/>
    <s v="PAUD"/>
    <m/>
    <m/>
    <m/>
    <n v="1821.19"/>
    <n v="10409.19"/>
    <n v="27"/>
    <n v="37"/>
    <s v="FLOW"/>
    <m/>
    <m/>
    <m/>
    <m/>
    <s v="-"/>
    <s v="MH12UP1435"/>
    <s v="TVS JUPITER 125 DRUM ALLOY"/>
    <d v="2022-07-31T00:00:00"/>
    <n v="48"/>
    <x v="1"/>
    <x v="0"/>
    <m/>
    <m/>
    <m/>
    <m/>
    <m/>
    <m/>
    <m/>
    <m/>
    <m/>
    <m/>
    <m/>
    <m/>
    <m/>
    <m/>
    <m/>
    <m/>
    <m/>
    <m/>
    <m/>
    <m/>
    <m/>
    <m/>
    <m/>
    <m/>
    <m/>
    <m/>
    <m/>
    <m/>
    <m/>
    <m/>
    <m/>
    <m/>
    <m/>
    <m/>
    <m/>
    <m/>
    <m/>
    <m/>
    <m/>
    <m/>
    <m/>
    <m/>
    <m/>
    <m/>
    <m/>
    <m/>
    <m/>
    <m/>
    <m/>
    <m/>
    <m/>
    <m/>
    <m/>
    <m/>
    <m/>
    <m/>
    <m/>
    <m/>
    <m/>
    <m/>
    <m/>
    <m/>
    <m/>
    <m/>
    <m/>
    <m/>
    <m/>
    <m/>
    <m/>
    <m/>
    <m/>
    <m/>
    <m/>
    <m/>
    <m/>
    <m/>
    <m/>
    <m/>
    <m/>
    <m/>
    <m/>
    <m/>
    <m/>
    <m/>
    <m/>
    <m/>
    <m/>
    <m/>
    <m/>
    <m/>
    <m/>
    <m/>
    <m/>
    <m/>
    <n v="0"/>
    <s v=""/>
    <s v="DUWT0030"/>
    <s v="G6yZ-itsi7"/>
    <s v="Allocated"/>
    <m/>
    <m/>
    <m/>
    <m/>
    <m/>
    <m/>
    <m/>
    <m/>
    <n v="1371.19"/>
    <n v="4455.1900000000005"/>
    <x v="2"/>
  </r>
  <r>
    <n v="467233620"/>
    <s v="RAJEEV TANAJI JADHAV"/>
    <m/>
    <x v="0"/>
    <m/>
    <m/>
    <m/>
    <m/>
    <n v="1415"/>
    <n v="2830"/>
    <n v="1499"/>
    <n v="4245"/>
    <x v="4"/>
    <x v="0"/>
    <x v="0"/>
    <x v="12"/>
    <n v="10383"/>
    <n v="84"/>
    <n v="0"/>
    <n v="1350"/>
    <s v="28.05.26"/>
    <n v="2.6730203353439553E-2"/>
    <n v="2.2989143870001242E-3"/>
    <s v="FLOW"/>
    <s v="-"/>
    <s v="NC"/>
    <s v="-"/>
    <m/>
    <m/>
    <m/>
    <m/>
    <s v="-"/>
    <s v="-"/>
    <s v="HINJEWADI"/>
    <s v="-"/>
    <s v="-"/>
    <s v="-"/>
    <n v="4264"/>
    <n v="10383"/>
    <n v="56"/>
    <n v="66"/>
    <s v="FLOW"/>
    <m/>
    <m/>
    <m/>
    <m/>
    <s v="REGULAR"/>
    <s v="MH14LR7828"/>
    <s v="HONDA ACTIVA 125 DRUM ALLOY BSVI"/>
    <d v="2025-11-04T00:00:00"/>
    <n v="12"/>
    <x v="0"/>
    <x v="0"/>
    <m/>
    <m/>
    <m/>
    <m/>
    <m/>
    <m/>
    <m/>
    <m/>
    <m/>
    <m/>
    <n v="1"/>
    <m/>
    <m/>
    <m/>
    <m/>
    <m/>
    <m/>
    <m/>
    <m/>
    <m/>
    <m/>
    <m/>
    <m/>
    <m/>
    <m/>
    <m/>
    <m/>
    <m/>
    <m/>
    <m/>
    <m/>
    <m/>
    <m/>
    <m/>
    <m/>
    <m/>
    <m/>
    <m/>
    <m/>
    <m/>
    <m/>
    <m/>
    <m/>
    <m/>
    <m/>
    <m/>
    <m/>
    <m/>
    <m/>
    <m/>
    <m/>
    <m/>
    <m/>
    <m/>
    <m/>
    <m/>
    <m/>
    <m/>
    <m/>
    <m/>
    <m/>
    <m/>
    <m/>
    <m/>
    <m/>
    <m/>
    <m/>
    <m/>
    <m/>
    <m/>
    <m/>
    <m/>
    <m/>
    <m/>
    <m/>
    <m/>
    <m/>
    <m/>
    <m/>
    <m/>
    <m/>
    <m/>
    <m/>
    <m/>
    <m/>
    <m/>
    <m/>
    <m/>
    <m/>
    <m/>
    <m/>
    <m/>
    <m/>
    <m/>
    <n v="1"/>
    <n v="1"/>
    <s v="DUWT0030"/>
    <e v="#N/A"/>
    <e v="#N/A"/>
    <e v="#N/A"/>
    <e v="#N/A"/>
    <e v="#N/A"/>
    <m/>
    <m/>
    <m/>
    <m/>
    <m/>
    <n v="1499"/>
    <n v="4245"/>
    <x v="0"/>
  </r>
  <r>
    <n v="461449931"/>
    <s v="SAHIL NURMUHAMD SHAIKH"/>
    <m/>
    <x v="0"/>
    <m/>
    <m/>
    <m/>
    <m/>
    <n v="3462"/>
    <n v="3457"/>
    <n v="3508"/>
    <n v="6919"/>
    <x v="0"/>
    <x v="0"/>
    <x v="0"/>
    <x v="6"/>
    <n v="10084.73"/>
    <n v="51"/>
    <n v="0"/>
    <n v="1306"/>
    <s v="-"/>
    <n v="6.2787639761883703E-3"/>
    <n v="5.655630356582996E-4"/>
    <s v="FLOW"/>
    <s v="-"/>
    <s v="-"/>
    <s v="-"/>
    <m/>
    <m/>
    <m/>
    <m/>
    <m/>
    <m/>
    <s v="SHIRUR"/>
    <m/>
    <m/>
    <m/>
    <n v="4814"/>
    <n v="10084.73"/>
    <n v="27"/>
    <n v="37"/>
    <s v="FLOW"/>
    <m/>
    <m/>
    <m/>
    <m/>
    <s v="-"/>
    <s v="MH12WM5353"/>
    <s v="SUZUKI BURGMAN STREET BT BSVI"/>
    <d v="2024-01-09T00:00:00"/>
    <n v="30"/>
    <x v="1"/>
    <x v="0"/>
    <m/>
    <m/>
    <m/>
    <m/>
    <m/>
    <m/>
    <m/>
    <m/>
    <m/>
    <m/>
    <m/>
    <m/>
    <m/>
    <m/>
    <m/>
    <m/>
    <m/>
    <m/>
    <m/>
    <m/>
    <m/>
    <m/>
    <m/>
    <m/>
    <m/>
    <m/>
    <m/>
    <m/>
    <m/>
    <m/>
    <m/>
    <n v="1"/>
    <m/>
    <m/>
    <m/>
    <m/>
    <m/>
    <m/>
    <m/>
    <m/>
    <m/>
    <m/>
    <m/>
    <m/>
    <m/>
    <m/>
    <m/>
    <m/>
    <m/>
    <m/>
    <m/>
    <m/>
    <m/>
    <m/>
    <m/>
    <m/>
    <m/>
    <m/>
    <m/>
    <m/>
    <m/>
    <m/>
    <m/>
    <m/>
    <m/>
    <m/>
    <m/>
    <m/>
    <m/>
    <m/>
    <m/>
    <m/>
    <m/>
    <m/>
    <m/>
    <m/>
    <m/>
    <m/>
    <m/>
    <m/>
    <m/>
    <m/>
    <m/>
    <m/>
    <m/>
    <m/>
    <m/>
    <m/>
    <m/>
    <m/>
    <m/>
    <m/>
    <m/>
    <m/>
    <n v="1"/>
    <n v="1"/>
    <s v="ZBHT0024"/>
    <s v="G2-evJ2N9z"/>
    <s v="Allocated"/>
    <m/>
    <m/>
    <m/>
    <m/>
    <m/>
    <m/>
    <m/>
    <m/>
    <n v="3508"/>
    <n v="6919"/>
    <x v="2"/>
  </r>
  <r>
    <n v="454109710"/>
    <s v="MAYUR RAMDAS ALHAT"/>
    <m/>
    <x v="0"/>
    <m/>
    <m/>
    <m/>
    <m/>
    <n v="2619"/>
    <n v="5217"/>
    <n v="2727"/>
    <n v="7836"/>
    <x v="4"/>
    <x v="0"/>
    <x v="0"/>
    <x v="6"/>
    <n v="10061.870000000001"/>
    <n v="129"/>
    <n v="0"/>
    <n v="6232"/>
    <s v="FLOW"/>
    <n v="1.1254505565521102E-2"/>
    <n v="2.2278125496604973E-3"/>
    <s v="FLOW"/>
    <s v="-"/>
    <s v="PTP"/>
    <s v="-"/>
    <m/>
    <m/>
    <m/>
    <m/>
    <s v="-"/>
    <s v="-"/>
    <s v="TALEGAON DHAMDHERE"/>
    <s v="-"/>
    <s v="-"/>
    <s v="-"/>
    <n v="11578"/>
    <n v="10061.870000000001"/>
    <n v="57"/>
    <n v="67"/>
    <s v="FLOW"/>
    <m/>
    <m/>
    <m/>
    <m/>
    <s v="NPA"/>
    <s v="MH12UL7331"/>
    <s v="JUPITER ZX AOL DRUM"/>
    <d v="2022-07-20T00:00:00"/>
    <n v="48"/>
    <x v="0"/>
    <x v="0"/>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m/>
    <m/>
    <n v="2727"/>
    <n v="7836"/>
    <x v="0"/>
  </r>
  <r>
    <n v="458642653"/>
    <s v="SHITAL YOGESH DUDHANE"/>
    <s v="ONLINE"/>
    <x v="3"/>
    <n v="3453"/>
    <m/>
    <m/>
    <m/>
    <n v="3450"/>
    <n v="3472"/>
    <n v="142"/>
    <n v="3469"/>
    <x v="4"/>
    <x v="1"/>
    <x v="1"/>
    <x v="10"/>
    <n v="10010"/>
    <n v="120"/>
    <n v="0"/>
    <n v="6291"/>
    <s v="19.05.26"/>
    <n v="3.4614281921880374E-2"/>
    <n v="2.2163279412377199E-3"/>
    <s v="STABLE"/>
    <s v="PAID"/>
    <s v="PAID"/>
    <s v="-"/>
    <m/>
    <m/>
    <m/>
    <m/>
    <s v="-"/>
    <s v="-"/>
    <s v="SAVARDHARI"/>
    <s v="-"/>
    <s v="-"/>
    <s v="-"/>
    <n v="9883"/>
    <n v="10010"/>
    <n v="57"/>
    <n v="37"/>
    <s v="STABLE"/>
    <m/>
    <m/>
    <m/>
    <m/>
    <s v="REGULAR"/>
    <s v="MH14KX6662"/>
    <s v="HONDA ACTIVA 6G STD BS VI"/>
    <d v="2023-06-21T00:00:00"/>
    <n v="36"/>
    <x v="0"/>
    <x v="0"/>
    <m/>
    <m/>
    <m/>
    <m/>
    <m/>
    <m/>
    <m/>
    <m/>
    <m/>
    <m/>
    <m/>
    <m/>
    <m/>
    <m/>
    <m/>
    <m/>
    <m/>
    <m/>
    <m/>
    <m/>
    <m/>
    <m/>
    <m/>
    <m/>
    <m/>
    <m/>
    <m/>
    <m/>
    <m/>
    <m/>
    <m/>
    <m/>
    <m/>
    <m/>
    <m/>
    <m/>
    <m/>
    <m/>
    <m/>
    <m/>
    <m/>
    <m/>
    <m/>
    <m/>
    <m/>
    <m/>
    <m/>
    <m/>
    <m/>
    <m/>
    <m/>
    <m/>
    <m/>
    <m/>
    <m/>
    <m/>
    <m/>
    <m/>
    <m/>
    <m/>
    <m/>
    <m/>
    <m/>
    <m/>
    <m/>
    <m/>
    <m/>
    <m/>
    <m/>
    <m/>
    <m/>
    <m/>
    <m/>
    <m/>
    <m/>
    <m/>
    <m/>
    <m/>
    <m/>
    <m/>
    <m/>
    <m/>
    <m/>
    <m/>
    <m/>
    <m/>
    <m/>
    <m/>
    <m/>
    <m/>
    <m/>
    <m/>
    <m/>
    <m/>
    <n v="0"/>
    <s v=""/>
    <s v="ZBHT0010"/>
    <s v="k6O56GR3c7"/>
    <s v="Allocated"/>
    <e v="#N/A"/>
    <e v="#N/A"/>
    <e v="#N/A"/>
    <m/>
    <m/>
    <m/>
    <m/>
    <m/>
    <n v="142"/>
    <n v="6922"/>
    <x v="0"/>
  </r>
  <r>
    <n v="458483656"/>
    <s v="VINUTHA SHARATH SHETTY"/>
    <m/>
    <x v="0"/>
    <m/>
    <m/>
    <m/>
    <m/>
    <n v="3443"/>
    <n v="6886"/>
    <n v="3564"/>
    <n v="10329"/>
    <x v="4"/>
    <x v="0"/>
    <x v="0"/>
    <x v="13"/>
    <n v="9951.48"/>
    <n v="121"/>
    <n v="0"/>
    <n v="900"/>
    <s v="FLOW"/>
    <n v="2.3469061340370394E-2"/>
    <n v="2.2033709471197143E-3"/>
    <s v="FLOW"/>
    <s v="-"/>
    <s v="NC"/>
    <s v="-"/>
    <m/>
    <m/>
    <m/>
    <m/>
    <s v="-"/>
    <s v="-"/>
    <s v="DEHU ROAD"/>
    <s v="-"/>
    <s v="-"/>
    <s v="-"/>
    <n v="7907"/>
    <n v="9951.48"/>
    <n v="57"/>
    <n v="67"/>
    <s v="FLOW"/>
    <m/>
    <m/>
    <m/>
    <m/>
    <s v="REGULAR"/>
    <s v="MH14KX2094"/>
    <s v="HONDA ACTIVA 6G DLX BS VI"/>
    <d v="2023-06-09T00:00:00"/>
    <n v="36"/>
    <x v="0"/>
    <x v="0"/>
    <m/>
    <m/>
    <m/>
    <m/>
    <m/>
    <m/>
    <m/>
    <m/>
    <m/>
    <m/>
    <m/>
    <m/>
    <m/>
    <n v="1"/>
    <m/>
    <m/>
    <m/>
    <m/>
    <m/>
    <m/>
    <m/>
    <m/>
    <m/>
    <m/>
    <m/>
    <m/>
    <m/>
    <m/>
    <m/>
    <m/>
    <m/>
    <m/>
    <m/>
    <m/>
    <n v="1"/>
    <m/>
    <m/>
    <m/>
    <m/>
    <m/>
    <m/>
    <m/>
    <m/>
    <m/>
    <m/>
    <m/>
    <m/>
    <m/>
    <m/>
    <m/>
    <m/>
    <m/>
    <m/>
    <m/>
    <m/>
    <m/>
    <m/>
    <m/>
    <m/>
    <m/>
    <m/>
    <m/>
    <m/>
    <m/>
    <m/>
    <m/>
    <m/>
    <m/>
    <m/>
    <m/>
    <m/>
    <m/>
    <m/>
    <m/>
    <m/>
    <m/>
    <m/>
    <m/>
    <m/>
    <m/>
    <m/>
    <m/>
    <m/>
    <m/>
    <m/>
    <m/>
    <m/>
    <m/>
    <m/>
    <m/>
    <m/>
    <m/>
    <m/>
    <m/>
    <n v="2"/>
    <n v="1"/>
    <s v="DUWT0027"/>
    <s v="Ao4pRT-iqc"/>
    <s v="Allocated"/>
    <s v="Door Locked (NC_DL)"/>
    <s v="Visited to Customers residence address but Customers residence is Door Lock "/>
    <d v="2026-06-05T00:00:00"/>
    <m/>
    <m/>
    <m/>
    <m/>
    <m/>
    <n v="3564"/>
    <n v="10329"/>
    <x v="0"/>
  </r>
  <r>
    <n v="458618433"/>
    <s v="MAHESH RAJU SHIRKE"/>
    <m/>
    <x v="0"/>
    <m/>
    <m/>
    <m/>
    <m/>
    <n v="3399"/>
    <n v="6798"/>
    <n v="3505"/>
    <n v="10197"/>
    <x v="4"/>
    <x v="0"/>
    <x v="0"/>
    <x v="0"/>
    <n v="9840.25"/>
    <n v="106"/>
    <n v="0"/>
    <n v="0"/>
    <s v="-"/>
    <n v="0.13706944884576944"/>
    <n v="2.1787433590174298E-3"/>
    <s v="FLOW"/>
    <s v="-"/>
    <s v="-"/>
    <s v="-"/>
    <m/>
    <m/>
    <m/>
    <m/>
    <s v="-"/>
    <s v="-"/>
    <s v="PARVATI DARSHAN"/>
    <s v="-"/>
    <s v="-"/>
    <s v="-"/>
    <n v="6904"/>
    <n v="9840.25"/>
    <n v="57"/>
    <n v="67"/>
    <s v="FLOW"/>
    <m/>
    <m/>
    <m/>
    <m/>
    <s v="REGULAR"/>
    <s v="MH12VP6291"/>
    <s v="HONDA ACTIVA DLX"/>
    <d v="2023-06-19T00:00:00"/>
    <n v="36"/>
    <x v="0"/>
    <x v="0"/>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m/>
    <m/>
    <n v="3505"/>
    <n v="10197"/>
    <x v="0"/>
  </r>
  <r>
    <n v="458385778"/>
    <s v="PRADNYA TUSHAR BHOSALE"/>
    <m/>
    <x v="0"/>
    <m/>
    <m/>
    <m/>
    <m/>
    <n v="3199"/>
    <n v="6281"/>
    <n v="3292"/>
    <n v="9480"/>
    <x v="4"/>
    <x v="0"/>
    <x v="0"/>
    <x v="12"/>
    <n v="9262"/>
    <n v="210"/>
    <n v="0"/>
    <n v="0"/>
    <s v="-"/>
    <n v="2.384427848016538E-2"/>
    <n v="2.0507122269474284E-3"/>
    <s v="FLOW"/>
    <s v="-"/>
    <s v="-"/>
    <s v="-"/>
    <m/>
    <m/>
    <m/>
    <m/>
    <s v="-"/>
    <s v="-"/>
    <s v="MAAN"/>
    <s v="-"/>
    <s v="-"/>
    <s v="-"/>
    <n v="6491"/>
    <n v="9262"/>
    <n v="57"/>
    <n v="67"/>
    <s v="FLOW"/>
    <m/>
    <m/>
    <m/>
    <m/>
    <s v="REGULAR"/>
    <s v="MH14KV9244"/>
    <s v="SPLENDOR PLUS DRS CAST FI BLACK"/>
    <d v="2023-06-03T00:00:00"/>
    <n v="36"/>
    <x v="0"/>
    <x v="0"/>
    <m/>
    <m/>
    <m/>
    <m/>
    <m/>
    <m/>
    <m/>
    <m/>
    <m/>
    <m/>
    <n v="1"/>
    <m/>
    <m/>
    <m/>
    <m/>
    <m/>
    <m/>
    <m/>
    <m/>
    <m/>
    <m/>
    <m/>
    <m/>
    <m/>
    <m/>
    <m/>
    <m/>
    <m/>
    <m/>
    <m/>
    <m/>
    <m/>
    <m/>
    <m/>
    <m/>
    <m/>
    <m/>
    <m/>
    <m/>
    <m/>
    <m/>
    <m/>
    <m/>
    <m/>
    <m/>
    <m/>
    <m/>
    <m/>
    <m/>
    <m/>
    <m/>
    <m/>
    <m/>
    <m/>
    <m/>
    <m/>
    <m/>
    <m/>
    <m/>
    <m/>
    <m/>
    <m/>
    <m/>
    <m/>
    <m/>
    <m/>
    <m/>
    <m/>
    <m/>
    <m/>
    <m/>
    <m/>
    <m/>
    <m/>
    <m/>
    <m/>
    <m/>
    <m/>
    <m/>
    <m/>
    <m/>
    <m/>
    <m/>
    <m/>
    <m/>
    <m/>
    <m/>
    <m/>
    <m/>
    <m/>
    <m/>
    <m/>
    <m/>
    <m/>
    <n v="1"/>
    <n v="1"/>
    <s v="DUWT0030"/>
    <s v="G6YGObES4Egc"/>
    <s v="Allocated"/>
    <s v="Promise To Pay (PTP)"/>
    <s v="Meet customer in given PTP 5 Jun to customer but customer "/>
    <d v="2026-06-05T00:00:00"/>
    <m/>
    <m/>
    <m/>
    <m/>
    <m/>
    <n v="3292"/>
    <n v="9480"/>
    <x v="0"/>
  </r>
  <r>
    <n v="458211193"/>
    <s v="RAHUL SHIVAJI MACHAVE"/>
    <m/>
    <x v="0"/>
    <m/>
    <m/>
    <m/>
    <m/>
    <n v="3228"/>
    <n v="6160"/>
    <n v="3200"/>
    <n v="9388"/>
    <x v="4"/>
    <x v="0"/>
    <x v="0"/>
    <x v="14"/>
    <n v="9219"/>
    <n v="268"/>
    <n v="0"/>
    <n v="4500"/>
    <s v="15.05.26"/>
    <n v="3.0830557975578411E-2"/>
    <n v="2.0411915374895641E-3"/>
    <s v="FLOW"/>
    <s v="-"/>
    <s v="PTP"/>
    <s v="-"/>
    <m/>
    <m/>
    <m/>
    <m/>
    <s v="-"/>
    <s v="-"/>
    <s v="ALANDI"/>
    <s v="-"/>
    <s v="-"/>
    <s v="-"/>
    <n v="10928"/>
    <n v="9219"/>
    <n v="57"/>
    <n v="67"/>
    <s v="FLOW"/>
    <m/>
    <m/>
    <m/>
    <m/>
    <s v="REGULAR"/>
    <s v="MH14KV9575"/>
    <s v="SPLENDOR PLUS I3S BS6 FI DRUM SELF"/>
    <d v="2023-05-22T00:00:00"/>
    <n v="36"/>
    <x v="0"/>
    <x v="0"/>
    <m/>
    <m/>
    <m/>
    <m/>
    <n v="1"/>
    <m/>
    <m/>
    <m/>
    <m/>
    <m/>
    <m/>
    <m/>
    <m/>
    <m/>
    <m/>
    <m/>
    <m/>
    <m/>
    <m/>
    <m/>
    <m/>
    <m/>
    <m/>
    <m/>
    <m/>
    <m/>
    <m/>
    <m/>
    <m/>
    <m/>
    <m/>
    <m/>
    <m/>
    <m/>
    <m/>
    <m/>
    <m/>
    <m/>
    <m/>
    <m/>
    <m/>
    <m/>
    <m/>
    <m/>
    <m/>
    <m/>
    <m/>
    <m/>
    <m/>
    <m/>
    <m/>
    <m/>
    <m/>
    <m/>
    <m/>
    <m/>
    <m/>
    <m/>
    <m/>
    <m/>
    <m/>
    <m/>
    <m/>
    <m/>
    <m/>
    <m/>
    <m/>
    <m/>
    <m/>
    <m/>
    <m/>
    <m/>
    <m/>
    <m/>
    <m/>
    <m/>
    <m/>
    <m/>
    <m/>
    <m/>
    <m/>
    <m/>
    <m/>
    <m/>
    <m/>
    <m/>
    <m/>
    <m/>
    <m/>
    <m/>
    <m/>
    <m/>
    <m/>
    <m/>
    <n v="1"/>
    <n v="1"/>
    <s v="ZBHT0009"/>
    <s v="BoenDmxAWm"/>
    <s v="Allocated"/>
    <s v="Promise To Pay (PTP)"/>
    <s v="Customer promise pay online 3350 10/06"/>
    <d v="2026-06-10T00:00:00"/>
    <m/>
    <m/>
    <m/>
    <m/>
    <m/>
    <n v="3200"/>
    <n v="9388"/>
    <x v="0"/>
  </r>
  <r>
    <n v="462843811"/>
    <s v="SHASHIKALA BHARAT GADDALE"/>
    <m/>
    <x v="0"/>
    <m/>
    <m/>
    <m/>
    <m/>
    <n v="4000"/>
    <n v="9231"/>
    <n v="1703"/>
    <n v="13231"/>
    <x v="1"/>
    <x v="0"/>
    <x v="0"/>
    <x v="17"/>
    <n v="9034"/>
    <n v="472"/>
    <n v="0"/>
    <n v="3150"/>
    <s v="-"/>
    <n v="0.60834525242893667"/>
    <n v="2.391762944214964E-3"/>
    <s v="FLOW"/>
    <s v="-"/>
    <s v="-"/>
    <s v="-"/>
    <m/>
    <m/>
    <m/>
    <m/>
    <s v="-"/>
    <s v="-"/>
    <s v="PIMPARI"/>
    <s v="-"/>
    <s v="-"/>
    <s v="-"/>
    <n v="12853"/>
    <n v="9034"/>
    <n v="88"/>
    <n v="98"/>
    <s v="FLOW"/>
    <m/>
    <m/>
    <m/>
    <m/>
    <s v="NPA"/>
    <m/>
    <s v="JUPITER BASIC"/>
    <d v="2024-05-09T00:00:00"/>
    <n v="24"/>
    <x v="0"/>
    <x v="0"/>
    <m/>
    <m/>
    <m/>
    <m/>
    <m/>
    <m/>
    <m/>
    <n v="1"/>
    <m/>
    <m/>
    <m/>
    <m/>
    <m/>
    <m/>
    <m/>
    <m/>
    <m/>
    <m/>
    <m/>
    <m/>
    <m/>
    <m/>
    <m/>
    <m/>
    <m/>
    <m/>
    <m/>
    <m/>
    <m/>
    <m/>
    <m/>
    <m/>
    <m/>
    <m/>
    <n v="1"/>
    <m/>
    <m/>
    <m/>
    <m/>
    <m/>
    <m/>
    <m/>
    <m/>
    <m/>
    <m/>
    <m/>
    <m/>
    <m/>
    <m/>
    <m/>
    <m/>
    <m/>
    <m/>
    <m/>
    <m/>
    <m/>
    <m/>
    <m/>
    <m/>
    <m/>
    <m/>
    <m/>
    <m/>
    <m/>
    <m/>
    <m/>
    <m/>
    <m/>
    <m/>
    <m/>
    <m/>
    <m/>
    <m/>
    <m/>
    <m/>
    <m/>
    <m/>
    <m/>
    <m/>
    <m/>
    <m/>
    <m/>
    <m/>
    <m/>
    <m/>
    <m/>
    <m/>
    <m/>
    <m/>
    <m/>
    <m/>
    <m/>
    <m/>
    <m/>
    <n v="2"/>
    <n v="1"/>
    <s v="ZBHT0015"/>
    <s v="GoMu8HtsWm"/>
    <s v="Allocated"/>
    <s v="Shifted (NC_SFTD)"/>
    <s v="Visited at customer residence address. Customer is shiffted other place long time. "/>
    <d v="2026-06-03T00:00:00"/>
    <m/>
    <m/>
    <m/>
    <m/>
    <m/>
    <n v="1703"/>
    <n v="13231"/>
    <x v="0"/>
  </r>
  <r>
    <n v="458849195"/>
    <s v="SHARADA PRAKASH SARDAR"/>
    <m/>
    <x v="0"/>
    <m/>
    <m/>
    <m/>
    <m/>
    <n v="3280"/>
    <n v="2601"/>
    <n v="2666"/>
    <n v="5881"/>
    <x v="0"/>
    <x v="0"/>
    <x v="0"/>
    <x v="3"/>
    <n v="8983.66"/>
    <n v="65"/>
    <n v="0"/>
    <n v="4050"/>
    <s v="-"/>
    <n v="1.2486327620946557E-2"/>
    <n v="5.0381378786760187E-4"/>
    <s v="FLOW"/>
    <s v="-"/>
    <s v="-"/>
    <s v="-"/>
    <m/>
    <m/>
    <m/>
    <m/>
    <m/>
    <m/>
    <s v="CHAKAN"/>
    <m/>
    <m/>
    <m/>
    <n v="6716"/>
    <n v="8983.66"/>
    <n v="27"/>
    <n v="37"/>
    <s v="FLOW"/>
    <m/>
    <m/>
    <m/>
    <m/>
    <s v="-"/>
    <s v="MH14KX8560"/>
    <s v="HONDA ACTIVA 6G H SMART"/>
    <d v="2023-07-06T00:00:00"/>
    <n v="36"/>
    <x v="1"/>
    <x v="0"/>
    <m/>
    <m/>
    <m/>
    <m/>
    <m/>
    <m/>
    <m/>
    <m/>
    <m/>
    <m/>
    <m/>
    <m/>
    <m/>
    <m/>
    <m/>
    <m/>
    <m/>
    <m/>
    <m/>
    <m/>
    <m/>
    <m/>
    <m/>
    <m/>
    <m/>
    <m/>
    <m/>
    <m/>
    <m/>
    <m/>
    <m/>
    <m/>
    <m/>
    <m/>
    <n v="1"/>
    <m/>
    <m/>
    <m/>
    <m/>
    <m/>
    <m/>
    <m/>
    <m/>
    <m/>
    <m/>
    <m/>
    <m/>
    <m/>
    <m/>
    <m/>
    <m/>
    <m/>
    <m/>
    <m/>
    <m/>
    <m/>
    <m/>
    <m/>
    <m/>
    <m/>
    <m/>
    <m/>
    <m/>
    <m/>
    <m/>
    <m/>
    <m/>
    <m/>
    <m/>
    <m/>
    <m/>
    <m/>
    <m/>
    <m/>
    <m/>
    <m/>
    <m/>
    <m/>
    <m/>
    <m/>
    <m/>
    <m/>
    <m/>
    <m/>
    <m/>
    <m/>
    <m/>
    <m/>
    <m/>
    <m/>
    <m/>
    <m/>
    <m/>
    <m/>
    <n v="1"/>
    <n v="1"/>
    <s v="DUWT0017"/>
    <s v="A6skpNw1Nz"/>
    <s v="Allocated"/>
    <m/>
    <m/>
    <m/>
    <m/>
    <m/>
    <m/>
    <m/>
    <m/>
    <n v="2666"/>
    <n v="5881"/>
    <x v="2"/>
  </r>
  <r>
    <n v="462126435"/>
    <s v="POONAM SUNIL JADHAV"/>
    <m/>
    <x v="0"/>
    <m/>
    <m/>
    <m/>
    <m/>
    <n v="4545"/>
    <n v="9090"/>
    <n v="5026"/>
    <n v="13635"/>
    <x v="2"/>
    <x v="0"/>
    <x v="0"/>
    <x v="11"/>
    <n v="8842"/>
    <n v="481"/>
    <n v="0"/>
    <n v="2250"/>
    <s v="-"/>
    <n v="4.2165086087925033E-2"/>
    <n v="2.9029958487060857E-3"/>
    <s v="FLOW"/>
    <s v="-"/>
    <s v="-"/>
    <s v="-"/>
    <m/>
    <m/>
    <m/>
    <m/>
    <s v="REPO"/>
    <s v="-"/>
    <s v="BAVDHAN"/>
    <s v="-"/>
    <s v="-"/>
    <s v="-"/>
    <n v="11821"/>
    <n v="8842"/>
    <n v="116"/>
    <n v="126"/>
    <s v="FLOW"/>
    <m/>
    <m/>
    <m/>
    <m/>
    <s v="NPA"/>
    <s v="MH16DK1481"/>
    <s v="HONDA ACTIVA 125 DLX"/>
    <d v="2024-03-05T00:00:00"/>
    <n v="24"/>
    <x v="0"/>
    <x v="0"/>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m/>
    <m/>
    <n v="-4064"/>
    <n v="13635"/>
    <x v="0"/>
  </r>
  <r>
    <n v="458203657"/>
    <s v="SUBHASH PRALHAD HARIMKAR"/>
    <m/>
    <x v="0"/>
    <m/>
    <m/>
    <m/>
    <m/>
    <n v="3038"/>
    <n v="6076"/>
    <n v="3093"/>
    <n v="9114"/>
    <x v="4"/>
    <x v="0"/>
    <x v="0"/>
    <x v="14"/>
    <n v="8792"/>
    <n v="55"/>
    <n v="0"/>
    <n v="900"/>
    <s v="FLOW"/>
    <n v="2.9402567059473413E-2"/>
    <n v="1.9466488770591441E-3"/>
    <s v="FLOW"/>
    <s v="-"/>
    <s v="EXP"/>
    <s v="-"/>
    <m/>
    <m/>
    <m/>
    <m/>
    <s v="-"/>
    <s v="-"/>
    <s v="ALANDI DEVACHI"/>
    <s v="-"/>
    <s v="-"/>
    <s v="-"/>
    <n v="7031"/>
    <n v="8792"/>
    <n v="57"/>
    <n v="67"/>
    <s v="FLOW"/>
    <m/>
    <m/>
    <m/>
    <m/>
    <s v="REGULAR"/>
    <s v="MH38AF3104"/>
    <s v="SPLENDOR PLUS I3S BS6 FI DRUM SELF"/>
    <d v="2023-05-22T00:00:00"/>
    <n v="36"/>
    <x v="0"/>
    <x v="0"/>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m/>
    <m/>
    <n v="3093"/>
    <n v="9114"/>
    <x v="0"/>
  </r>
  <r>
    <n v="129682413"/>
    <s v="YASH VIJAY PARDESHI"/>
    <m/>
    <x v="0"/>
    <m/>
    <m/>
    <m/>
    <m/>
    <n v="4521"/>
    <n v="4120"/>
    <n v="4223"/>
    <n v="8641"/>
    <x v="0"/>
    <x v="0"/>
    <x v="0"/>
    <x v="17"/>
    <n v="8583.2099999999991"/>
    <n v="103"/>
    <n v="0"/>
    <n v="6319"/>
    <s v="26.05.26"/>
    <n v="1.4407790591756606E-2"/>
    <n v="4.8135610009317789E-4"/>
    <s v="FLOW"/>
    <s v="-"/>
    <s v="PTP"/>
    <s v="-"/>
    <m/>
    <m/>
    <m/>
    <m/>
    <s v="-"/>
    <s v="-"/>
    <s v="PIMPARI"/>
    <s v="-"/>
    <s v="-"/>
    <s v="-"/>
    <n v="10542"/>
    <n v="8583.2099999999991"/>
    <n v="26"/>
    <n v="36"/>
    <s v="FLOW"/>
    <m/>
    <m/>
    <m/>
    <m/>
    <s v="REGULAR"/>
    <s v="MH14KC1997"/>
    <s v="RE BULLET 350 EFI BLACK"/>
    <d v="2022-05-21T00:00:00"/>
    <n v="48"/>
    <x v="0"/>
    <x v="0"/>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m/>
    <m/>
    <n v="4223"/>
    <n v="8641"/>
    <x v="0"/>
  </r>
  <r>
    <n v="463865582"/>
    <s v="SACHIN SHANTARAM NIKALJE"/>
    <m/>
    <x v="0"/>
    <m/>
    <m/>
    <m/>
    <m/>
    <n v="2918"/>
    <n v="8754"/>
    <n v="-4591"/>
    <n v="11672"/>
    <x v="3"/>
    <x v="0"/>
    <x v="0"/>
    <x v="17"/>
    <n v="8425"/>
    <n v="1245"/>
    <n v="0"/>
    <n v="5400"/>
    <s v="14.05.26"/>
    <n v="0.2916805438517896"/>
    <n v="3.539103771811292E-3"/>
    <s v="FLOW"/>
    <s v="-"/>
    <s v="RTP"/>
    <s v="-"/>
    <m/>
    <m/>
    <m/>
    <m/>
    <s v="REPO"/>
    <s v="-"/>
    <s v="PIMPARI"/>
    <s v="-"/>
    <s v="-"/>
    <s v="-"/>
    <n v="15399"/>
    <n v="8425"/>
    <n v="177"/>
    <n v="187"/>
    <s v="FLOW"/>
    <m/>
    <m/>
    <m/>
    <m/>
    <s v="NPA"/>
    <s v="MH14KE7198"/>
    <s v="SPLENDOR PLUS DRS CAST FI BLACK"/>
    <d v="2024-08-26T00:00:00"/>
    <n v="18"/>
    <x v="0"/>
    <x v="0"/>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m/>
    <m/>
    <n v="-4591"/>
    <n v="11672"/>
    <x v="0"/>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
  <r>
    <n v="131831706"/>
    <s v="ROHIT RAMCHANDRA JADHAV"/>
    <s v="COLLECT"/>
    <s v="16.06.26"/>
    <n v="20000"/>
    <m/>
    <m/>
    <m/>
    <n v="19627"/>
    <n v="18781.990000000002"/>
    <n v="19045.990000000002"/>
    <n v="18906.990000000005"/>
    <x v="0"/>
    <s v="STABLE"/>
    <s v="PAID"/>
    <x v="0"/>
    <n v="292262.3"/>
    <n v="264"/>
    <n v="0"/>
    <n v="4750"/>
    <s v="18.05.26"/>
    <n v="0.25176615895774762"/>
    <n v="1.5993514142029902E-2"/>
    <x v="0"/>
    <x v="0"/>
    <s v="PAID"/>
    <s v="PAID"/>
    <m/>
    <m/>
    <s v="CAVA"/>
    <m/>
    <s v="-"/>
    <s v="-"/>
    <s v="KATRAJ"/>
    <s v="-"/>
    <s v="-"/>
    <s v="-"/>
    <n v="23795.99"/>
    <n v="292262.3"/>
    <n v="26"/>
    <n v="42"/>
    <s v="FLOW"/>
    <m/>
    <m/>
    <m/>
    <m/>
    <s v="REGULAR"/>
    <s v="MH12UR0916"/>
    <s v="KAWASAKI Z900 ABS BSVI"/>
    <d v="2022-08-20T00:00:00"/>
    <n v="60"/>
    <x v="0"/>
    <x v="0"/>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s v="-"/>
  </r>
</pivotCacheRecords>
</file>

<file path=xl/pivotCache/pivotCacheRecords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5">
  <r>
    <n v="131831706"/>
    <s v="ROHIT RAMCHANDRA JADHAV"/>
    <s v="COLLECT"/>
    <s v="16.06.26"/>
    <n v="20000"/>
    <m/>
    <m/>
    <m/>
    <n v="19627"/>
    <n v="18781.990000000002"/>
    <n v="19045.990000000002"/>
    <n v="18906.990000000005"/>
    <n v="1"/>
    <s v="STABLE"/>
    <s v="PAID"/>
    <x v="0"/>
    <n v="292262.3"/>
    <n v="264"/>
    <n v="0"/>
    <n v="4750"/>
    <s v="18.05.26"/>
    <n v="0.25176615895774762"/>
    <n v="1.5993514142029902E-2"/>
    <s v="STABLE"/>
    <s v="PAID"/>
    <s v="PAID"/>
    <s v="PAID"/>
    <m/>
    <m/>
    <s v="CAVA"/>
    <m/>
    <s v="-"/>
    <s v="-"/>
    <s v="KATRAJ"/>
    <s v="-"/>
    <s v="-"/>
    <s v="-"/>
    <n v="23795.99"/>
    <n v="292262.3"/>
    <n v="26"/>
    <n v="42"/>
    <s v="FLOW"/>
    <m/>
    <m/>
    <m/>
    <m/>
    <s v="REGULAR"/>
    <s v="MH12UR0916"/>
    <s v="KAWASAKI Z900 ABS BSVI"/>
    <d v="2022-08-20T00:00:00"/>
    <n v="60"/>
    <s v="02.06.26"/>
    <s v="KAILASH ATKARI"/>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x v="0"/>
    <s v="498"/>
    <n v="19045.990000000002"/>
    <n v="38906.990000000005"/>
    <s v="Y"/>
    <m/>
  </r>
  <r>
    <n v="466697046"/>
    <s v="VAISHNAVI PRDEEP DAKHINKAR"/>
    <m/>
    <m/>
    <m/>
    <m/>
    <m/>
    <m/>
    <n v="9106"/>
    <n v="8874"/>
    <n v="9030"/>
    <n v="18291"/>
    <n v="1"/>
    <s v="FLOW"/>
    <s v="UNPAID"/>
    <x v="1"/>
    <n v="278730"/>
    <n v="156"/>
    <n v="0"/>
    <n v="3150"/>
    <s v="-"/>
    <n v="0.1131047649146901"/>
    <n v="1.5252984037995987E-2"/>
    <s v="STABLE"/>
    <s v="MPTP"/>
    <s v="-"/>
    <s v="MPTP"/>
    <s v="Shifted"/>
    <n v="19"/>
    <s v="CAVNA"/>
    <m/>
    <m/>
    <m/>
    <s v="THERGAON"/>
    <m/>
    <m/>
    <m/>
    <n v="12180"/>
    <n v="278730"/>
    <n v="27"/>
    <n v="43"/>
    <s v="FLOW"/>
    <m/>
    <m/>
    <m/>
    <m/>
    <s v="-"/>
    <s v="MH12YK4311"/>
    <s v="HARLEY X440 S"/>
    <d v="2025-08-14T00:00:00"/>
    <n v="48"/>
    <s v="10.06.26"/>
    <s v="KAILASH ATKARI"/>
    <m/>
    <m/>
    <m/>
    <m/>
    <m/>
    <m/>
    <m/>
    <m/>
    <m/>
    <m/>
    <m/>
    <m/>
    <m/>
    <m/>
    <m/>
    <m/>
    <m/>
    <m/>
    <m/>
    <m/>
    <m/>
    <m/>
    <m/>
    <m/>
    <m/>
    <m/>
    <m/>
    <m/>
    <m/>
    <m/>
    <m/>
    <n v="1"/>
    <m/>
    <m/>
    <m/>
    <m/>
    <m/>
    <m/>
    <m/>
    <m/>
    <m/>
    <m/>
    <m/>
    <m/>
    <m/>
    <m/>
    <m/>
    <m/>
    <m/>
    <n v="1"/>
    <m/>
    <m/>
    <m/>
    <m/>
    <m/>
    <n v="2"/>
    <m/>
    <m/>
    <m/>
    <m/>
    <m/>
    <m/>
    <m/>
    <m/>
    <m/>
    <m/>
    <m/>
    <m/>
    <m/>
    <m/>
    <m/>
    <m/>
    <m/>
    <m/>
    <m/>
    <m/>
    <m/>
    <m/>
    <m/>
    <m/>
    <m/>
    <m/>
    <m/>
    <m/>
    <m/>
    <m/>
    <m/>
    <m/>
    <m/>
    <m/>
    <m/>
    <m/>
    <m/>
    <m/>
    <n v="4"/>
    <n v="1"/>
    <s v="ZBHT0011"/>
    <s v="GP1-nWSGVz"/>
    <s v="Allocated"/>
    <s v="No Such Person (NC_NSP)"/>
    <s v="Visit cm residence address nobody knows cm in this building no such person "/>
    <d v="2026-06-17T00:00:00"/>
    <m/>
    <m/>
    <m/>
    <x v="1"/>
    <s v="311"/>
    <n v="9030"/>
    <n v="18291"/>
    <s v="Y"/>
    <m/>
  </r>
  <r>
    <n v="467684618"/>
    <s v="DATTA MANOHAR SURWASE"/>
    <m/>
    <m/>
    <m/>
    <m/>
    <m/>
    <s v="BANK STABLE 11"/>
    <n v="8736"/>
    <n v="8286"/>
    <n v="8401"/>
    <n v="17297"/>
    <n v="1"/>
    <s v="STABLE"/>
    <s v="UNPAID"/>
    <x v="1"/>
    <n v="238352"/>
    <n v="115"/>
    <n v="0"/>
    <n v="900"/>
    <s v="18.05.26"/>
    <n v="9.6719933006659542E-2"/>
    <n v="1.3043372623773615E-2"/>
    <s v="STABLE"/>
    <s v="PAID"/>
    <s v="PAID"/>
    <s v="PAID"/>
    <m/>
    <m/>
    <s v="CAVNA"/>
    <m/>
    <s v="-"/>
    <s v="-"/>
    <s v="CHINCHWAD"/>
    <s v="-"/>
    <s v="-"/>
    <s v="-"/>
    <n v="9301"/>
    <n v="238352"/>
    <n v="27"/>
    <n v="12"/>
    <s v="STABLE"/>
    <m/>
    <m/>
    <m/>
    <m/>
    <s v="REGULAR"/>
    <s v="MH14NB8507"/>
    <s v="METEOR 350 STELLAR MATT GREY"/>
    <d v="2026-01-30T00:00:00"/>
    <n v="36"/>
    <s v="02.06.26"/>
    <s v="KAILASH ATKARI"/>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x v="0"/>
    <s v="275"/>
    <n v="8401"/>
    <n v="17297"/>
    <s v="Y"/>
    <m/>
  </r>
  <r>
    <n v="465898394"/>
    <s v="MAYUR DWARKANATH GUJAR"/>
    <m/>
    <m/>
    <m/>
    <m/>
    <m/>
    <s v="BANK STABLE 18"/>
    <n v="7774"/>
    <n v="7774"/>
    <n v="7795"/>
    <n v="15548"/>
    <n v="1"/>
    <s v="STABLE"/>
    <s v="UNPAID"/>
    <x v="2"/>
    <n v="219574"/>
    <n v="21"/>
    <n v="0"/>
    <n v="900"/>
    <s v="-"/>
    <n v="0.33087796628569105"/>
    <n v="1.2015781283532204E-2"/>
    <s v="STABLE"/>
    <s v="PAID"/>
    <s v="-"/>
    <s v="PTP"/>
    <m/>
    <n v="18"/>
    <s v="CAVNA"/>
    <m/>
    <m/>
    <m/>
    <s v="PHUGEWADI"/>
    <m/>
    <m/>
    <m/>
    <n v="8695"/>
    <n v="219574"/>
    <n v="27"/>
    <n v="43"/>
    <s v="FLOW"/>
    <m/>
    <m/>
    <m/>
    <m/>
    <s v="-"/>
    <s v="MH14MG9420"/>
    <s v="ENFIELD GUERRILLA YELLOW RIBBON"/>
    <d v="2025-04-11T00:00:00"/>
    <n v="48"/>
    <s v="10.06.26"/>
    <s v="VIJAY NIKAM"/>
    <m/>
    <m/>
    <m/>
    <m/>
    <m/>
    <m/>
    <m/>
    <m/>
    <m/>
    <m/>
    <m/>
    <m/>
    <m/>
    <m/>
    <m/>
    <m/>
    <m/>
    <m/>
    <m/>
    <m/>
    <m/>
    <m/>
    <m/>
    <m/>
    <m/>
    <m/>
    <m/>
    <m/>
    <m/>
    <m/>
    <m/>
    <m/>
    <m/>
    <m/>
    <m/>
    <m/>
    <m/>
    <m/>
    <m/>
    <m/>
    <m/>
    <m/>
    <m/>
    <m/>
    <m/>
    <m/>
    <m/>
    <m/>
    <m/>
    <m/>
    <m/>
    <m/>
    <m/>
    <m/>
    <m/>
    <m/>
    <m/>
    <m/>
    <m/>
    <m/>
    <m/>
    <m/>
    <m/>
    <m/>
    <m/>
    <m/>
    <m/>
    <m/>
    <m/>
    <m/>
    <m/>
    <m/>
    <m/>
    <m/>
    <m/>
    <m/>
    <m/>
    <m/>
    <m/>
    <m/>
    <m/>
    <m/>
    <m/>
    <m/>
    <m/>
    <m/>
    <m/>
    <m/>
    <m/>
    <m/>
    <m/>
    <n v="1"/>
    <m/>
    <m/>
    <n v="1"/>
    <n v="1"/>
    <s v="ZBHT0009"/>
    <e v="#N/A"/>
    <e v="#N/A"/>
    <e v="#N/A"/>
    <e v="#N/A"/>
    <e v="#N/A"/>
    <m/>
    <m/>
    <m/>
    <x v="0"/>
    <n v="0"/>
    <n v="7795"/>
    <n v="15548"/>
    <e v="#N/A"/>
    <m/>
  </r>
  <r>
    <n v="466752729"/>
    <s v="AKSHAY SURESH NANGDE"/>
    <m/>
    <m/>
    <m/>
    <m/>
    <m/>
    <m/>
    <n v="9036"/>
    <n v="8356"/>
    <n v="8530"/>
    <n v="17748"/>
    <n v="1"/>
    <s v="FLOW"/>
    <s v="UNPAID"/>
    <x v="3"/>
    <n v="215144"/>
    <n v="174"/>
    <n v="0"/>
    <n v="1350"/>
    <s v="21.05.26"/>
    <n v="0.24512414371641397"/>
    <n v="1.177335772206296E-2"/>
    <s v="STABLE"/>
    <s v="PTP"/>
    <s v="PTP"/>
    <s v="PTP"/>
    <m/>
    <n v="22"/>
    <s v="CAVA"/>
    <m/>
    <s v="-"/>
    <s v="-"/>
    <s v="BHOR"/>
    <s v="-"/>
    <s v="-"/>
    <s v="-"/>
    <n v="9880"/>
    <n v="215144"/>
    <n v="27"/>
    <n v="43"/>
    <s v="FLOW"/>
    <m/>
    <m/>
    <m/>
    <m/>
    <s v="REGULAR"/>
    <s v="MH12YM1095"/>
    <s v="CLASSIC 350 STEALTH BLACK"/>
    <d v="2025-08-25T00:00:00"/>
    <n v="36"/>
    <s v="02.06.26"/>
    <s v="VIJAY NIKAM"/>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x v="0"/>
    <s v="356"/>
    <n v="8530"/>
    <n v="17748"/>
    <s v="Y"/>
    <m/>
  </r>
  <r>
    <n v="463131407"/>
    <s v="POONAM HARSHAL BHAGWAT"/>
    <s v="ONLINE"/>
    <s v="18.06.26"/>
    <n v="10000"/>
    <m/>
    <m/>
    <m/>
    <n v="9542"/>
    <n v="8572"/>
    <n v="8691"/>
    <n v="8435"/>
    <n v="1"/>
    <s v="STABLE"/>
    <s v="PAID"/>
    <x v="4"/>
    <n v="211818"/>
    <n v="119"/>
    <n v="0"/>
    <n v="3600"/>
    <s v="30.05.26"/>
    <n v="0.29440439019438158"/>
    <n v="1.1591348519930522E-2"/>
    <s v="STABLE"/>
    <s v="PAID"/>
    <s v="PTP"/>
    <s v="PTP"/>
    <m/>
    <n v="25"/>
    <s v="CAVANA"/>
    <m/>
    <s v="-"/>
    <s v="-"/>
    <s v="CHAKAN"/>
    <s v="-"/>
    <s v="-"/>
    <s v="-"/>
    <n v="12291"/>
    <n v="211818"/>
    <n v="27"/>
    <n v="43"/>
    <s v="STABLE"/>
    <m/>
    <m/>
    <m/>
    <m/>
    <s v="NPA"/>
    <m/>
    <s v="TVS APACHE RR 310 BS6"/>
    <d v="2024-06-06T00:00:00"/>
    <n v="48"/>
    <s v="02.06.26"/>
    <s v="KAILASH ATKARI"/>
    <m/>
    <m/>
    <m/>
    <m/>
    <m/>
    <m/>
    <m/>
    <m/>
    <m/>
    <m/>
    <m/>
    <m/>
    <m/>
    <m/>
    <m/>
    <m/>
    <m/>
    <m/>
    <m/>
    <m/>
    <m/>
    <m/>
    <m/>
    <m/>
    <m/>
    <m/>
    <m/>
    <m/>
    <m/>
    <m/>
    <m/>
    <m/>
    <m/>
    <m/>
    <m/>
    <m/>
    <m/>
    <m/>
    <m/>
    <m/>
    <m/>
    <m/>
    <m/>
    <m/>
    <m/>
    <m/>
    <m/>
    <m/>
    <m/>
    <m/>
    <m/>
    <m/>
    <n v="1"/>
    <m/>
    <m/>
    <m/>
    <m/>
    <m/>
    <m/>
    <m/>
    <m/>
    <m/>
    <m/>
    <m/>
    <m/>
    <m/>
    <m/>
    <m/>
    <m/>
    <m/>
    <m/>
    <m/>
    <m/>
    <m/>
    <m/>
    <m/>
    <m/>
    <m/>
    <m/>
    <m/>
    <m/>
    <m/>
    <m/>
    <m/>
    <m/>
    <m/>
    <m/>
    <m/>
    <m/>
    <m/>
    <m/>
    <n v="1"/>
    <m/>
    <m/>
    <n v="2"/>
    <n v="1"/>
    <s v="DUWT0017"/>
    <s v="G69k9gMqpOMc"/>
    <s v="Allocated"/>
    <s v="Promise To Pay (PTP)"/>
    <s v="Customer pay online "/>
    <d v="2026-06-18T00:00:00"/>
    <m/>
    <m/>
    <m/>
    <x v="0"/>
    <s v="321"/>
    <n v="8691"/>
    <n v="18435"/>
    <s v="Y"/>
    <m/>
  </r>
  <r>
    <n v="465107719"/>
    <s v="SANTANU JENA"/>
    <s v="ONLINE"/>
    <s v="12.06.26"/>
    <n v="11300"/>
    <m/>
    <m/>
    <m/>
    <n v="11046"/>
    <n v="10866"/>
    <n v="11039"/>
    <n v="10827"/>
    <n v="1"/>
    <s v="STABLE"/>
    <s v="PAID"/>
    <x v="5"/>
    <n v="200296"/>
    <n v="173"/>
    <n v="0"/>
    <n v="2700"/>
    <s v="18.05.26"/>
    <n v="0.40548415005099936"/>
    <n v="1.0960828367504196E-2"/>
    <s v="STABLE"/>
    <s v="PAID"/>
    <s v="PAID"/>
    <s v="PAID"/>
    <m/>
    <m/>
    <s v="CAVA"/>
    <m/>
    <s v="-"/>
    <s v="-"/>
    <s v="BHOSARI"/>
    <s v="-"/>
    <s v="-"/>
    <s v="-"/>
    <n v="13739"/>
    <n v="200296"/>
    <n v="27"/>
    <n v="12"/>
    <s v="STABLE"/>
    <m/>
    <m/>
    <m/>
    <m/>
    <s v="REGULAR"/>
    <s v="MH14MB6335"/>
    <s v="CONTINETNAL GT 650 ROCKER RED"/>
    <d v="2025-01-02T00:00:00"/>
    <n v="36"/>
    <s v="02.06.26"/>
    <s v="VIJAY NIKAM"/>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x v="0"/>
    <s v="215"/>
    <n v="11039"/>
    <n v="22127"/>
    <s v="Y"/>
    <m/>
  </r>
  <r>
    <n v="467444078"/>
    <s v="INDRAJIT RAMBHAU MULE"/>
    <m/>
    <m/>
    <m/>
    <m/>
    <m/>
    <m/>
    <n v="6009"/>
    <n v="5979"/>
    <n v="6100"/>
    <n v="12206"/>
    <n v="1"/>
    <s v="FLOW"/>
    <s v="UNPAID"/>
    <x v="2"/>
    <n v="199889"/>
    <n v="121"/>
    <n v="0"/>
    <n v="1800"/>
    <s v="-"/>
    <n v="0.30121446893931203"/>
    <n v="1.0938556044813906E-2"/>
    <s v="STABLE"/>
    <s v="PTP"/>
    <s v="-"/>
    <s v="PTP"/>
    <m/>
    <n v="30"/>
    <s v="CAVA"/>
    <m/>
    <m/>
    <m/>
    <s v="ALANDI DEVACHI "/>
    <m/>
    <m/>
    <m/>
    <n v="7900"/>
    <n v="199889"/>
    <n v="27"/>
    <n v="43"/>
    <s v="FLOW"/>
    <m/>
    <m/>
    <m/>
    <m/>
    <s v="-"/>
    <s v="MH14MY6501"/>
    <s v="CLASSIC 350 REDDITCH RED"/>
    <d v="2025-12-16T00:00:00"/>
    <n v="48"/>
    <s v="10.06.26"/>
    <s v="VIJAY NIKAM"/>
    <m/>
    <m/>
    <m/>
    <m/>
    <m/>
    <m/>
    <m/>
    <m/>
    <m/>
    <m/>
    <m/>
    <m/>
    <m/>
    <m/>
    <m/>
    <m/>
    <m/>
    <m/>
    <m/>
    <m/>
    <m/>
    <m/>
    <m/>
    <m/>
    <m/>
    <m/>
    <m/>
    <m/>
    <m/>
    <m/>
    <m/>
    <m/>
    <m/>
    <m/>
    <m/>
    <m/>
    <m/>
    <m/>
    <m/>
    <m/>
    <m/>
    <m/>
    <m/>
    <n v="1"/>
    <m/>
    <m/>
    <m/>
    <m/>
    <m/>
    <m/>
    <m/>
    <m/>
    <n v="2"/>
    <m/>
    <m/>
    <m/>
    <m/>
    <m/>
    <m/>
    <m/>
    <m/>
    <m/>
    <m/>
    <m/>
    <m/>
    <m/>
    <m/>
    <m/>
    <m/>
    <m/>
    <m/>
    <m/>
    <m/>
    <m/>
    <m/>
    <m/>
    <m/>
    <m/>
    <m/>
    <m/>
    <m/>
    <m/>
    <m/>
    <m/>
    <m/>
    <m/>
    <m/>
    <m/>
    <m/>
    <m/>
    <m/>
    <m/>
    <m/>
    <m/>
    <n v="3"/>
    <n v="1"/>
    <s v="ZBHT0009"/>
    <s v="BoD8DEoiw7"/>
    <s v="Allocated"/>
    <s v="Address Not Found (NC_ANF)"/>
    <s v="Short address "/>
    <d v="2026-06-11T00:00:00"/>
    <m/>
    <m/>
    <m/>
    <x v="0"/>
    <s v="218"/>
    <n v="6100"/>
    <n v="12206"/>
    <s v="Y"/>
    <m/>
  </r>
  <r>
    <n v="466275141"/>
    <s v="ANWAR AHMAD SHAIKH"/>
    <m/>
    <m/>
    <m/>
    <m/>
    <m/>
    <m/>
    <n v="9204"/>
    <n v="7504"/>
    <n v="7587"/>
    <n v="16914"/>
    <n v="1"/>
    <s v="FLOW"/>
    <s v="UNPAID"/>
    <x v="6"/>
    <n v="194945"/>
    <n v="83"/>
    <n v="0"/>
    <n v="450"/>
    <s v="-"/>
    <n v="0.11135642840162945"/>
    <n v="1.0668004783436042E-2"/>
    <s v="STABLE"/>
    <s v="MPTP"/>
    <s v="-"/>
    <s v="MPTP"/>
    <s v="Shifted"/>
    <n v="25"/>
    <s v="CNAVNA"/>
    <m/>
    <s v="-"/>
    <s v="-"/>
    <s v="YERWADA"/>
    <s v="-"/>
    <s v="-"/>
    <s v="-"/>
    <n v="8037"/>
    <n v="194945"/>
    <n v="27"/>
    <n v="43"/>
    <s v="FLOW"/>
    <m/>
    <m/>
    <m/>
    <m/>
    <s v="REGULAR"/>
    <s v="MH12YE7827"/>
    <s v="BAJAJ KTM DUKE 250"/>
    <d v="2025-06-05T00:00:00"/>
    <n v="36"/>
    <s v="02.06.26"/>
    <s v="VIJAY NIKAM"/>
    <m/>
    <m/>
    <m/>
    <m/>
    <m/>
    <m/>
    <m/>
    <m/>
    <m/>
    <m/>
    <n v="1"/>
    <m/>
    <m/>
    <m/>
    <m/>
    <m/>
    <m/>
    <m/>
    <m/>
    <m/>
    <m/>
    <m/>
    <m/>
    <m/>
    <m/>
    <m/>
    <m/>
    <m/>
    <m/>
    <m/>
    <m/>
    <m/>
    <m/>
    <m/>
    <m/>
    <m/>
    <m/>
    <m/>
    <m/>
    <m/>
    <m/>
    <m/>
    <m/>
    <m/>
    <m/>
    <m/>
    <n v="1"/>
    <m/>
    <m/>
    <m/>
    <m/>
    <m/>
    <m/>
    <m/>
    <m/>
    <m/>
    <m/>
    <m/>
    <m/>
    <m/>
    <m/>
    <m/>
    <m/>
    <m/>
    <m/>
    <m/>
    <m/>
    <m/>
    <m/>
    <m/>
    <m/>
    <m/>
    <m/>
    <m/>
    <m/>
    <m/>
    <m/>
    <m/>
    <m/>
    <m/>
    <m/>
    <m/>
    <m/>
    <m/>
    <m/>
    <m/>
    <m/>
    <m/>
    <m/>
    <m/>
    <m/>
    <m/>
    <m/>
    <m/>
    <n v="2"/>
    <n v="1"/>
    <s v="ZBHT0012"/>
    <s v="GPm82dmwr7m"/>
    <s v="Allocated"/>
    <s v="Shifted (NC_SFTD)"/>
    <s v="Nc"/>
    <d v="2026-06-04T00:00:00"/>
    <m/>
    <m/>
    <m/>
    <x v="0"/>
    <s v="206"/>
    <n v="7587"/>
    <n v="16914"/>
    <s v="Y"/>
    <m/>
  </r>
  <r>
    <n v="465568743"/>
    <s v="NAJMA SIKANDAR INAMADAR"/>
    <s v="ONLINE"/>
    <s v="03.06.26"/>
    <n v="350"/>
    <m/>
    <m/>
    <m/>
    <n v="7028"/>
    <n v="14163"/>
    <n v="430"/>
    <n v="20841"/>
    <n v="3"/>
    <s v="STABLE"/>
    <s v="PAID"/>
    <x v="6"/>
    <n v="193826"/>
    <n v="323"/>
    <n v="0"/>
    <s v="-"/>
    <s v="-"/>
    <n v="0.40308793818417105"/>
    <n v="5.184079432252444E-2"/>
    <s v="STABLE"/>
    <s v="PAID"/>
    <s v="-"/>
    <s v="PAID"/>
    <m/>
    <m/>
    <s v="CAVA"/>
    <m/>
    <s v="REPO"/>
    <s v="-"/>
    <m/>
    <s v="-"/>
    <s v="-"/>
    <s v="-"/>
    <m/>
    <n v="193826"/>
    <n v="88"/>
    <n v="73"/>
    <s v="STABLE"/>
    <m/>
    <m/>
    <m/>
    <m/>
    <s v="REGULAR"/>
    <m/>
    <m/>
    <m/>
    <m/>
    <s v="02.06.26"/>
    <s v="VIJAY NIKAM"/>
    <m/>
    <m/>
    <m/>
    <m/>
    <m/>
    <m/>
    <m/>
    <m/>
    <m/>
    <m/>
    <n v="1"/>
    <m/>
    <m/>
    <m/>
    <m/>
    <m/>
    <m/>
    <m/>
    <m/>
    <m/>
    <m/>
    <m/>
    <m/>
    <m/>
    <m/>
    <m/>
    <m/>
    <m/>
    <m/>
    <m/>
    <m/>
    <m/>
    <m/>
    <m/>
    <m/>
    <m/>
    <m/>
    <m/>
    <m/>
    <m/>
    <m/>
    <m/>
    <m/>
    <m/>
    <m/>
    <m/>
    <m/>
    <m/>
    <m/>
    <m/>
    <m/>
    <m/>
    <m/>
    <m/>
    <m/>
    <m/>
    <m/>
    <m/>
    <m/>
    <m/>
    <m/>
    <m/>
    <m/>
    <m/>
    <m/>
    <m/>
    <m/>
    <m/>
    <m/>
    <m/>
    <m/>
    <m/>
    <m/>
    <m/>
    <m/>
    <m/>
    <m/>
    <m/>
    <m/>
    <m/>
    <m/>
    <m/>
    <m/>
    <m/>
    <m/>
    <m/>
    <m/>
    <s v=""/>
    <m/>
    <m/>
    <m/>
    <m/>
    <m/>
    <m/>
    <n v="1"/>
    <n v="1"/>
    <s v="ZBHT0012"/>
    <e v="#N/A"/>
    <e v="#N/A"/>
    <e v="#N/A"/>
    <e v="#N/A"/>
    <e v="#N/A"/>
    <m/>
    <m/>
    <m/>
    <x v="0"/>
    <n v="0"/>
    <n v="430"/>
    <n v="21191"/>
    <s v="Y"/>
    <m/>
  </r>
  <r>
    <n v="466642523"/>
    <s v="DAREKAR PRITAM DATTATRAY"/>
    <m/>
    <m/>
    <m/>
    <m/>
    <m/>
    <s v="BANK STABLE 03"/>
    <n v="5986"/>
    <n v="17958"/>
    <n v="6240"/>
    <n v="24444"/>
    <n v="3"/>
    <s v="STABLE"/>
    <s v="PAID"/>
    <x v="7"/>
    <n v="188547"/>
    <n v="254"/>
    <n v="0"/>
    <n v="3150"/>
    <s v="FLOW"/>
    <n v="0.28554564916235659"/>
    <n v="5.0428870466960138E-2"/>
    <s v="STABLE"/>
    <s v="PAID"/>
    <s v="RTP"/>
    <s v="PAID"/>
    <m/>
    <m/>
    <s v="CAVNA"/>
    <m/>
    <s v="REPO"/>
    <s v="-"/>
    <s v="SHIRUR"/>
    <s v="-"/>
    <s v="-"/>
    <s v="-"/>
    <n v="21362"/>
    <n v="188547"/>
    <n v="88"/>
    <n v="73"/>
    <s v="STABLE"/>
    <m/>
    <m/>
    <m/>
    <m/>
    <s v="REGULAR"/>
    <s v="MH12YP0854"/>
    <s v="CLASSIC 350 STEALTH BLACK"/>
    <d v="2025-08-05T00:00:00"/>
    <n v="48"/>
    <s v="02.06.26"/>
    <s v="KAILASH ATKARI"/>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x v="1"/>
    <s v="500"/>
    <n v="6240"/>
    <n v="24444"/>
    <s v="Y"/>
    <m/>
  </r>
  <r>
    <n v="464007891"/>
    <s v="SUBHASH VISHNU PATIL"/>
    <m/>
    <m/>
    <m/>
    <m/>
    <m/>
    <m/>
    <n v="8899"/>
    <n v="26667.279999999999"/>
    <n v="9479.2799999999988"/>
    <n v="36531.279999999999"/>
    <n v="3"/>
    <s v="FLOW"/>
    <s v="UNPAID"/>
    <x v="8"/>
    <n v="188157"/>
    <n v="610"/>
    <n v="0"/>
    <n v="3150"/>
    <s v="FLOW"/>
    <n v="0.53771786908750252"/>
    <n v="5.0324560881116219E-2"/>
    <s v="FLOW"/>
    <s v="OS"/>
    <s v="OS "/>
    <s v="OS"/>
    <s v="Customer at village"/>
    <m/>
    <m/>
    <m/>
    <s v="REPO"/>
    <s v="-"/>
    <s v="MAVAL"/>
    <s v="-"/>
    <s v="-"/>
    <s v="-"/>
    <n v="30427.279999999999"/>
    <n v="188157"/>
    <n v="88"/>
    <n v="104"/>
    <s v="FLOW"/>
    <m/>
    <m/>
    <m/>
    <m/>
    <s v="NPA"/>
    <s v="MH14LW0799"/>
    <s v="CLASSIC 350 DARK STEALTH BLACK"/>
    <d v="2024-09-12T00:00:00"/>
    <n v="42"/>
    <s v="02.06.26"/>
    <s v="VIJAY NIKAM"/>
    <m/>
    <m/>
    <m/>
    <m/>
    <m/>
    <m/>
    <m/>
    <m/>
    <m/>
    <m/>
    <n v="1"/>
    <m/>
    <m/>
    <m/>
    <m/>
    <m/>
    <m/>
    <m/>
    <m/>
    <m/>
    <m/>
    <m/>
    <m/>
    <m/>
    <m/>
    <m/>
    <m/>
    <m/>
    <m/>
    <m/>
    <m/>
    <m/>
    <m/>
    <m/>
    <m/>
    <m/>
    <m/>
    <m/>
    <m/>
    <m/>
    <m/>
    <m/>
    <m/>
    <m/>
    <m/>
    <m/>
    <m/>
    <m/>
    <m/>
    <m/>
    <m/>
    <m/>
    <m/>
    <m/>
    <m/>
    <n v="2"/>
    <m/>
    <m/>
    <m/>
    <m/>
    <m/>
    <m/>
    <m/>
    <m/>
    <m/>
    <m/>
    <m/>
    <m/>
    <m/>
    <m/>
    <m/>
    <m/>
    <m/>
    <m/>
    <m/>
    <m/>
    <m/>
    <m/>
    <m/>
    <m/>
    <m/>
    <m/>
    <m/>
    <m/>
    <m/>
    <m/>
    <m/>
    <m/>
    <m/>
    <m/>
    <m/>
    <m/>
    <m/>
    <m/>
    <n v="3"/>
    <n v="1"/>
    <s v="ZBHT0013"/>
    <s v="BovCaMk6Oez"/>
    <s v="Allocated"/>
    <s v="Door Locked (NC_DL)"/>
    <s v="Door lock "/>
    <d v="2026-06-04T00:00:00"/>
    <m/>
    <m/>
    <m/>
    <x v="0"/>
    <s v="965"/>
    <n v="9479.2799999999988"/>
    <n v="36531.279999999999"/>
    <s v="Y"/>
    <m/>
  </r>
  <r>
    <n v="463274645"/>
    <s v="GOVIND VILAS THORAT"/>
    <s v="ONLINE"/>
    <s v="08.06.26"/>
    <n v="24311"/>
    <m/>
    <m/>
    <s v="CBC COLL"/>
    <n v="7682"/>
    <n v="22946"/>
    <n v="8047"/>
    <n v="6608"/>
    <n v="3"/>
    <s v="RB"/>
    <s v="PAID"/>
    <x v="9"/>
    <n v="185359"/>
    <n v="465"/>
    <n v="3150"/>
    <n v="3150"/>
    <s v="FLOW"/>
    <n v="0.574486981071054"/>
    <n v="4.9576206467805188E-2"/>
    <s v="RB"/>
    <s v="PAID"/>
    <s v="BPTP"/>
    <s v="PAID"/>
    <m/>
    <m/>
    <s v="CAVA"/>
    <m/>
    <s v="REPO"/>
    <s v="-"/>
    <s v="AMBEGAON"/>
    <s v="-"/>
    <s v="-"/>
    <s v="-"/>
    <n v="26561"/>
    <n v="185359"/>
    <n v="88"/>
    <n v="12"/>
    <s v="STABLE"/>
    <m/>
    <m/>
    <m/>
    <m/>
    <s v="NPA"/>
    <s v="MH14LQ9456"/>
    <s v="CLASSIC SIGNALS 350 MARSH GREY"/>
    <d v="2024-06-21T00:00:00"/>
    <n v="48"/>
    <s v="02.06.26"/>
    <s v="VIJAY NIKAM"/>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x v="0"/>
    <s v="291"/>
    <n v="8047"/>
    <n v="30919"/>
    <s v="Y"/>
    <m/>
  </r>
  <r>
    <n v="466166742"/>
    <s v="CHAUDHARI SIDDHESHWAR BHIMA"/>
    <m/>
    <m/>
    <m/>
    <m/>
    <m/>
    <m/>
    <n v="8001"/>
    <n v="32004"/>
    <n v="8661"/>
    <n v="41105"/>
    <n v="4"/>
    <s v="FLOW"/>
    <s v="UNPAID"/>
    <x v="5"/>
    <n v="184910"/>
    <n v="660"/>
    <n v="0"/>
    <n v="2700"/>
    <s v="FLOW"/>
    <n v="0.75154657196852004"/>
    <n v="6.0709450620249072E-2"/>
    <s v="FLOW"/>
    <s v="NC"/>
    <s v="NC"/>
    <s v="NC"/>
    <s v="Shifted"/>
    <m/>
    <s v="CNAVNA"/>
    <m/>
    <s v="REPO"/>
    <s v="-"/>
    <s v="BHOSARI"/>
    <s v="-"/>
    <s v="-"/>
    <s v="-"/>
    <n v="35364"/>
    <n v="184910"/>
    <n v="116"/>
    <n v="132"/>
    <s v="FLOW"/>
    <m/>
    <m/>
    <m/>
    <m/>
    <s v="NPA"/>
    <s v="MH12YC1819"/>
    <s v="CLASSIC 350 COMMANDO SAND"/>
    <d v="2025-05-20T00:00:00"/>
    <n v="36"/>
    <s v="02.06.26"/>
    <s v="VIJAY NIKAM"/>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x v="2"/>
    <s v="1100"/>
    <n v="8661"/>
    <n v="41105"/>
    <s v="Y"/>
    <m/>
  </r>
  <r>
    <n v="465673833"/>
    <s v="GANESH PANDURANG GAVHANE"/>
    <m/>
    <m/>
    <m/>
    <m/>
    <m/>
    <m/>
    <n v="6382"/>
    <n v="5908"/>
    <n v="6019"/>
    <n v="12528"/>
    <n v="1"/>
    <s v="FLOW"/>
    <s v="UNPAID"/>
    <x v="3"/>
    <n v="177596"/>
    <n v="111"/>
    <n v="0"/>
    <n v="5726"/>
    <s v="22.05.26"/>
    <n v="0.20234386005401153"/>
    <n v="9.7186128267927226E-3"/>
    <s v="STABLE"/>
    <s v="PTP"/>
    <s v="PTP"/>
    <s v="PTP"/>
    <m/>
    <n v="20"/>
    <s v="CAVA"/>
    <m/>
    <s v="-"/>
    <s v="-"/>
    <s v="BHOR"/>
    <s v="-"/>
    <s v="-"/>
    <s v="-"/>
    <n v="11745"/>
    <n v="177596"/>
    <n v="27"/>
    <n v="43"/>
    <s v="FLOW"/>
    <m/>
    <m/>
    <m/>
    <m/>
    <s v="REGULAR"/>
    <s v="MH12XV6230"/>
    <s v="CLASSIC 350 GUN GREY"/>
    <d v="2025-03-10T00:00:00"/>
    <n v="48"/>
    <s v="02.06.26"/>
    <s v="VIJAY NIKAM"/>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x v="0"/>
    <s v="238"/>
    <n v="6019"/>
    <n v="12528"/>
    <s v="Y"/>
    <m/>
  </r>
  <r>
    <n v="465520568"/>
    <s v="MAYURESH SANDIP TAMHANE"/>
    <m/>
    <m/>
    <m/>
    <m/>
    <m/>
    <m/>
    <n v="6464"/>
    <n v="6440"/>
    <n v="6555"/>
    <n v="13111"/>
    <n v="1"/>
    <s v="FLOW"/>
    <s v="UNPAID"/>
    <x v="10"/>
    <n v="175797"/>
    <n v="115"/>
    <n v="0"/>
    <n v="6158"/>
    <s v="07.05.26"/>
    <n v="7.5813909849047012E-2"/>
    <n v="9.6201658771125492E-3"/>
    <s v="FLOW"/>
    <s v="NC"/>
    <s v="PAID"/>
    <s v="NC"/>
    <s v="no such person"/>
    <n v="20"/>
    <s v="CAVNA"/>
    <m/>
    <s v="-"/>
    <s v="-"/>
    <s v="RAJURI"/>
    <s v="-"/>
    <s v="-"/>
    <s v="-"/>
    <n v="12713"/>
    <n v="175797"/>
    <n v="27"/>
    <n v="43"/>
    <s v="FLOW"/>
    <m/>
    <m/>
    <m/>
    <m/>
    <s v="REGULAR"/>
    <s v="MH14ME3747"/>
    <s v="BULLET 350 BLACK GOLD"/>
    <d v="2025-02-17T00:00:00"/>
    <n v="48"/>
    <s v="02.06.26"/>
    <s v="KAILASH ATKARI"/>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x v="0"/>
    <s v="207"/>
    <n v="6555"/>
    <n v="13111"/>
    <s v="Y"/>
    <m/>
  </r>
  <r>
    <n v="459910359"/>
    <s v="BHAKTI SUNIL PATIL"/>
    <s v="ONLINE"/>
    <s v="11.06.26"/>
    <n v="11187"/>
    <m/>
    <m/>
    <m/>
    <n v="10781"/>
    <n v="10778"/>
    <n v="10980"/>
    <n v="10571"/>
    <n v="1"/>
    <s v="RB"/>
    <s v="PAID"/>
    <x v="1"/>
    <n v="175118"/>
    <n v="202"/>
    <n v="0"/>
    <n v="2250"/>
    <s v="27.05.26"/>
    <n v="7.1060453565567755E-2"/>
    <n v="9.5830088571943507E-3"/>
    <s v="RB"/>
    <s v="PAID"/>
    <s v="PTP"/>
    <s v="PAID"/>
    <m/>
    <m/>
    <s v="CAVNA"/>
    <m/>
    <s v="-"/>
    <s v="-"/>
    <s v="NIGADI"/>
    <s v="-"/>
    <s v="-"/>
    <s v="-"/>
    <n v="13230"/>
    <n v="175118"/>
    <n v="27"/>
    <n v="0"/>
    <s v="RB"/>
    <m/>
    <m/>
    <m/>
    <m/>
    <s v="REGULAR"/>
    <s v="MH14KZ9630"/>
    <s v="SUPER METEOR 650 ASTRAL"/>
    <d v="2023-09-27T00:00:00"/>
    <n v="48"/>
    <s v="02.06.26"/>
    <s v="KAILASH ATKARI"/>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x v="0"/>
    <s v="199"/>
    <n v="10980"/>
    <n v="21758"/>
    <s v="Y"/>
    <m/>
  </r>
  <r>
    <n v="467360608"/>
    <s v="MARUTI ASHOK DEVKATE"/>
    <s v="ONLINE"/>
    <s v="16.06.26"/>
    <n v="8245"/>
    <m/>
    <m/>
    <m/>
    <n v="7972"/>
    <n v="7567"/>
    <n v="7702"/>
    <n v="7567"/>
    <n v="1"/>
    <s v="STABLE"/>
    <s v="PAID"/>
    <x v="8"/>
    <n v="173271"/>
    <n v="135"/>
    <n v="0"/>
    <n v="1800"/>
    <s v="-"/>
    <n v="0.19029779219592236"/>
    <n v="9.4819351962386646E-3"/>
    <s v="STABLE"/>
    <s v="PAID"/>
    <s v="-"/>
    <s v="PAID"/>
    <m/>
    <m/>
    <s v="CAVA"/>
    <m/>
    <m/>
    <m/>
    <s v="CHANDKHED"/>
    <m/>
    <m/>
    <m/>
    <n v="9502"/>
    <n v="173271"/>
    <n v="27"/>
    <n v="12"/>
    <s v="STABLE"/>
    <m/>
    <m/>
    <m/>
    <m/>
    <s v="-"/>
    <s v="MH12YY2522"/>
    <s v="BAJAJ KTM DUKE 250"/>
    <d v="2025-11-28T00:00:00"/>
    <n v="30"/>
    <s v="10.06.26"/>
    <s v="VIJAY NIKAM"/>
    <m/>
    <m/>
    <m/>
    <m/>
    <m/>
    <m/>
    <m/>
    <m/>
    <m/>
    <m/>
    <m/>
    <m/>
    <m/>
    <m/>
    <m/>
    <m/>
    <m/>
    <m/>
    <m/>
    <m/>
    <m/>
    <m/>
    <m/>
    <m/>
    <m/>
    <m/>
    <m/>
    <m/>
    <m/>
    <m/>
    <m/>
    <m/>
    <m/>
    <m/>
    <m/>
    <m/>
    <m/>
    <m/>
    <m/>
    <m/>
    <m/>
    <m/>
    <m/>
    <m/>
    <m/>
    <m/>
    <n v="1"/>
    <m/>
    <m/>
    <m/>
    <m/>
    <m/>
    <m/>
    <m/>
    <m/>
    <m/>
    <m/>
    <m/>
    <m/>
    <m/>
    <m/>
    <m/>
    <m/>
    <m/>
    <m/>
    <m/>
    <m/>
    <m/>
    <m/>
    <m/>
    <m/>
    <m/>
    <m/>
    <m/>
    <m/>
    <m/>
    <m/>
    <m/>
    <m/>
    <m/>
    <m/>
    <m/>
    <m/>
    <m/>
    <m/>
    <m/>
    <m/>
    <m/>
    <m/>
    <m/>
    <m/>
    <m/>
    <m/>
    <m/>
    <n v="1"/>
    <n v="1"/>
    <s v="ZBHT0013"/>
    <s v="GPe8pTwbO7"/>
    <s v="Allocated"/>
    <s v="Payment (PAID)"/>
    <s v="Paid "/>
    <d v="2026-06-16T00:00:00"/>
    <m/>
    <m/>
    <m/>
    <x v="0"/>
    <s v="273"/>
    <n v="7702"/>
    <n v="15812"/>
    <s v="N"/>
    <m/>
  </r>
  <r>
    <n v="465207517"/>
    <s v="BABURAV FAKIRA SHINDE"/>
    <m/>
    <m/>
    <m/>
    <m/>
    <m/>
    <m/>
    <n v="6415"/>
    <n v="6402"/>
    <n v="6561"/>
    <n v="13136"/>
    <n v="1"/>
    <s v="FLOW"/>
    <s v="UNPAID"/>
    <x v="11"/>
    <n v="169261"/>
    <n v="159"/>
    <n v="0"/>
    <n v="3145"/>
    <s v="30.05.26"/>
    <n v="0.16718207914310987"/>
    <n v="9.2624953584301613E-3"/>
    <s v="STABLE"/>
    <s v="PTP"/>
    <s v="PTP"/>
    <s v="PTP"/>
    <m/>
    <n v="20"/>
    <s v="CAVA"/>
    <m/>
    <s v="-"/>
    <s v="-"/>
    <s v="RAJGURU NAGAR"/>
    <s v="-"/>
    <s v="-"/>
    <s v="-"/>
    <n v="9706"/>
    <n v="169261"/>
    <n v="27"/>
    <n v="43"/>
    <s v="FLOW"/>
    <m/>
    <m/>
    <m/>
    <m/>
    <s v="REGULAR"/>
    <s v="MH14MB9254"/>
    <s v="CLASSIC 350 MADRAS RED"/>
    <d v="2025-01-13T00:00:00"/>
    <n v="48"/>
    <s v="02.06.26"/>
    <s v="KAILASH ATKARI"/>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x v="0"/>
    <s v="319"/>
    <n v="6561"/>
    <n v="13136"/>
    <s v="Y"/>
    <m/>
  </r>
  <r>
    <n v="464516849"/>
    <s v="MAYUR MURLIDHAR SABALE"/>
    <m/>
    <m/>
    <m/>
    <m/>
    <m/>
    <m/>
    <n v="6580"/>
    <n v="6275"/>
    <n v="6422"/>
    <n v="13138"/>
    <n v="1"/>
    <s v="FLOW"/>
    <s v="UNPAID"/>
    <x v="10"/>
    <n v="168260"/>
    <n v="147"/>
    <n v="0"/>
    <n v="3583"/>
    <s v="26.05.26"/>
    <n v="7.2563516278438475E-2"/>
    <n v="9.2077174837053959E-3"/>
    <s v="STABLE"/>
    <s v="PTP"/>
    <s v="PTP"/>
    <s v="PTP"/>
    <m/>
    <n v="27"/>
    <s v="CAVA"/>
    <m/>
    <s v="-"/>
    <s v="-"/>
    <s v="OTUR"/>
    <s v="-"/>
    <s v="-"/>
    <s v="-"/>
    <n v="10005"/>
    <n v="168260"/>
    <n v="27"/>
    <n v="43"/>
    <s v="FLOW"/>
    <m/>
    <m/>
    <m/>
    <m/>
    <s v="REGULAR"/>
    <s v="MH14LZ1972"/>
    <s v="CLASSIC 350 STEALTH BLACK"/>
    <d v="2024-10-31T00:00:00"/>
    <n v="48"/>
    <s v="02.06.26"/>
    <s v="KAILASH ATKARI"/>
    <m/>
    <m/>
    <m/>
    <m/>
    <m/>
    <m/>
    <m/>
    <m/>
    <m/>
    <m/>
    <m/>
    <m/>
    <m/>
    <m/>
    <m/>
    <m/>
    <m/>
    <m/>
    <m/>
    <m/>
    <m/>
    <m/>
    <m/>
    <m/>
    <m/>
    <m/>
    <m/>
    <m/>
    <n v="1"/>
    <m/>
    <m/>
    <m/>
    <m/>
    <m/>
    <m/>
    <m/>
    <m/>
    <m/>
    <m/>
    <m/>
    <m/>
    <m/>
    <m/>
    <m/>
    <m/>
    <m/>
    <m/>
    <m/>
    <m/>
    <m/>
    <m/>
    <m/>
    <m/>
    <m/>
    <m/>
    <m/>
    <m/>
    <m/>
    <m/>
    <m/>
    <m/>
    <m/>
    <m/>
    <m/>
    <m/>
    <m/>
    <m/>
    <m/>
    <m/>
    <m/>
    <m/>
    <m/>
    <m/>
    <m/>
    <m/>
    <m/>
    <m/>
    <m/>
    <m/>
    <m/>
    <m/>
    <m/>
    <m/>
    <m/>
    <m/>
    <m/>
    <m/>
    <m/>
    <m/>
    <m/>
    <m/>
    <m/>
    <m/>
    <m/>
    <n v="1"/>
    <n v="1"/>
    <s v="ZBHT0021"/>
    <s v="B6Yf1KFXPim"/>
    <s v="Allocated"/>
    <s v="Promise To Pay (PTP)"/>
    <s v="Ptp"/>
    <d v="2026-06-28T00:00:00"/>
    <m/>
    <m/>
    <m/>
    <x v="0"/>
    <s v="283"/>
    <n v="6422"/>
    <n v="13138"/>
    <s v="Y"/>
    <m/>
  </r>
  <r>
    <n v="466483159"/>
    <s v="AKASH KALURAM DHOTRE"/>
    <m/>
    <m/>
    <m/>
    <m/>
    <m/>
    <m/>
    <n v="7218"/>
    <n v="21653"/>
    <n v="7750"/>
    <n v="29735"/>
    <n v="3"/>
    <s v="FLOW"/>
    <s v="UNPAID"/>
    <x v="1"/>
    <n v="168058"/>
    <n v="533"/>
    <n v="0"/>
    <n v="4494"/>
    <s v="FLOW"/>
    <n v="0.28053195875600306"/>
    <n v="4.4948872763482778E-2"/>
    <s v="FLOW"/>
    <s v="BPTP"/>
    <s v="PTP"/>
    <s v="BPTP"/>
    <s v="Financail problem"/>
    <m/>
    <s v="CAVNA"/>
    <m/>
    <s v="REPO"/>
    <s v="-"/>
    <s v="YAMUNA NAGAR"/>
    <s v="-"/>
    <s v="-"/>
    <s v="-"/>
    <n v="26680"/>
    <n v="168058"/>
    <n v="88"/>
    <n v="104"/>
    <s v="FLOW"/>
    <m/>
    <m/>
    <m/>
    <m/>
    <s v="REGULAR"/>
    <s v="MH14MM8940"/>
    <s v="BULLET 350 BATTALION BLACK"/>
    <d v="2025-07-09T00:00:00"/>
    <n v="36"/>
    <s v="02.06.26"/>
    <s v="KAILASH ATKARI"/>
    <m/>
    <n v="1"/>
    <m/>
    <m/>
    <m/>
    <m/>
    <m/>
    <n v="1"/>
    <m/>
    <m/>
    <m/>
    <m/>
    <m/>
    <n v="1"/>
    <m/>
    <m/>
    <m/>
    <m/>
    <m/>
    <m/>
    <m/>
    <m/>
    <m/>
    <m/>
    <m/>
    <m/>
    <m/>
    <m/>
    <n v="1"/>
    <m/>
    <m/>
    <m/>
    <m/>
    <m/>
    <m/>
    <m/>
    <m/>
    <m/>
    <m/>
    <m/>
    <m/>
    <m/>
    <m/>
    <m/>
    <m/>
    <m/>
    <m/>
    <m/>
    <m/>
    <m/>
    <m/>
    <m/>
    <m/>
    <m/>
    <m/>
    <n v="2"/>
    <m/>
    <m/>
    <m/>
    <m/>
    <m/>
    <m/>
    <m/>
    <m/>
    <m/>
    <m/>
    <m/>
    <m/>
    <m/>
    <m/>
    <m/>
    <m/>
    <m/>
    <m/>
    <m/>
    <m/>
    <m/>
    <m/>
    <m/>
    <m/>
    <m/>
    <m/>
    <m/>
    <m/>
    <m/>
    <m/>
    <m/>
    <m/>
    <m/>
    <m/>
    <m/>
    <m/>
    <m/>
    <m/>
    <n v="6"/>
    <n v="1"/>
    <s v="ZBHT0011"/>
    <s v="B6cAs5otJwCz"/>
    <s v="Allocated"/>
    <s v="Promise To Pay (PTP)"/>
    <s v="Visit cm residence address CAVNA cm continuously make the fals PTP sd may payment is coming with in two days "/>
    <d v="2026-06-08T00:00:00"/>
    <m/>
    <m/>
    <m/>
    <x v="0"/>
    <s v="864"/>
    <n v="7750"/>
    <n v="29735"/>
    <s v="Y"/>
    <m/>
  </r>
  <r>
    <n v="464104095"/>
    <s v="SHABANA MUKADDAS SHAIKH"/>
    <m/>
    <m/>
    <m/>
    <m/>
    <m/>
    <s v="BANK RB 17"/>
    <n v="6661"/>
    <n v="6661"/>
    <n v="6741"/>
    <n v="13482"/>
    <n v="1"/>
    <s v="RB"/>
    <s v="UNPAID"/>
    <x v="11"/>
    <n v="167112"/>
    <n v="80"/>
    <n v="0"/>
    <n v="900"/>
    <s v="-"/>
    <n v="0.16505947388803904"/>
    <n v="9.1448953056993704E-3"/>
    <s v="RB"/>
    <s v="PAID"/>
    <s v="-"/>
    <s v="PAID"/>
    <m/>
    <m/>
    <s v="CAVA"/>
    <m/>
    <m/>
    <m/>
    <s v="MAHALUNGE"/>
    <m/>
    <m/>
    <m/>
    <n v="7641"/>
    <n v="167112"/>
    <n v="27"/>
    <n v="0"/>
    <s v="RB"/>
    <m/>
    <m/>
    <m/>
    <m/>
    <s v="-"/>
    <s v="MH14LV5766"/>
    <s v="JAWA"/>
    <d v="2024-09-24T00:00:00"/>
    <n v="48"/>
    <s v="10.06.26"/>
    <s v="KAILASH ATKARI"/>
    <m/>
    <m/>
    <m/>
    <m/>
    <m/>
    <m/>
    <m/>
    <m/>
    <m/>
    <m/>
    <m/>
    <m/>
    <m/>
    <m/>
    <m/>
    <m/>
    <m/>
    <m/>
    <m/>
    <m/>
    <m/>
    <m/>
    <m/>
    <m/>
    <m/>
    <m/>
    <m/>
    <m/>
    <m/>
    <m/>
    <m/>
    <m/>
    <m/>
    <m/>
    <m/>
    <m/>
    <m/>
    <m/>
    <m/>
    <m/>
    <m/>
    <m/>
    <m/>
    <m/>
    <m/>
    <m/>
    <m/>
    <m/>
    <m/>
    <m/>
    <m/>
    <m/>
    <m/>
    <m/>
    <m/>
    <m/>
    <m/>
    <m/>
    <m/>
    <m/>
    <m/>
    <m/>
    <m/>
    <m/>
    <m/>
    <m/>
    <m/>
    <m/>
    <m/>
    <m/>
    <m/>
    <m/>
    <m/>
    <m/>
    <m/>
    <m/>
    <m/>
    <m/>
    <m/>
    <m/>
    <m/>
    <m/>
    <m/>
    <m/>
    <m/>
    <m/>
    <m/>
    <m/>
    <m/>
    <m/>
    <m/>
    <m/>
    <m/>
    <m/>
    <n v="0"/>
    <s v=""/>
    <s v="ZBHT0010"/>
    <s v="GPPQLhtOG1"/>
    <s v="Allocated"/>
    <e v="#N/A"/>
    <e v="#N/A"/>
    <e v="#N/A"/>
    <m/>
    <m/>
    <m/>
    <x v="0"/>
    <s v="160"/>
    <n v="6741"/>
    <n v="13482"/>
    <s v="N"/>
    <m/>
  </r>
  <r>
    <n v="464712154"/>
    <s v="SONALI PRAMOD ADAGALE"/>
    <m/>
    <m/>
    <m/>
    <m/>
    <m/>
    <m/>
    <n v="6512"/>
    <n v="6463"/>
    <n v="6623"/>
    <n v="13292"/>
    <n v="1"/>
    <s v="FLOW"/>
    <s v="UNPAID"/>
    <x v="12"/>
    <n v="167026"/>
    <n v="160"/>
    <n v="0"/>
    <n v="6270"/>
    <s v="-"/>
    <n v="0.16671433422074766"/>
    <n v="9.1401891146640768E-3"/>
    <s v="STABLE"/>
    <s v="MPTP"/>
    <s v="-"/>
    <s v="MPTP"/>
    <s v="Shifted"/>
    <n v="20"/>
    <s v="CNAVNA"/>
    <m/>
    <m/>
    <m/>
    <s v="KHADKI"/>
    <m/>
    <m/>
    <m/>
    <n v="12893"/>
    <n v="167026"/>
    <n v="27"/>
    <n v="43"/>
    <s v="FLOW"/>
    <m/>
    <m/>
    <m/>
    <m/>
    <s v="-"/>
    <s v="MH12XL4258"/>
    <s v="BULLET 350 BLACK GOLD"/>
    <d v="2024-11-18T00:00:00"/>
    <n v="48"/>
    <s v="10.06.26"/>
    <s v="KAILASH ATKARI"/>
    <m/>
    <m/>
    <m/>
    <m/>
    <m/>
    <m/>
    <m/>
    <m/>
    <m/>
    <m/>
    <m/>
    <m/>
    <m/>
    <m/>
    <m/>
    <m/>
    <m/>
    <m/>
    <m/>
    <m/>
    <m/>
    <m/>
    <m/>
    <m/>
    <m/>
    <m/>
    <m/>
    <m/>
    <m/>
    <m/>
    <m/>
    <m/>
    <m/>
    <m/>
    <n v="1"/>
    <m/>
    <m/>
    <m/>
    <m/>
    <m/>
    <m/>
    <m/>
    <m/>
    <m/>
    <m/>
    <m/>
    <m/>
    <m/>
    <m/>
    <m/>
    <m/>
    <m/>
    <m/>
    <m/>
    <m/>
    <m/>
    <m/>
    <m/>
    <m/>
    <m/>
    <m/>
    <m/>
    <m/>
    <m/>
    <m/>
    <m/>
    <m/>
    <m/>
    <m/>
    <m/>
    <m/>
    <m/>
    <m/>
    <m/>
    <m/>
    <m/>
    <m/>
    <m/>
    <m/>
    <m/>
    <m/>
    <m/>
    <m/>
    <m/>
    <m/>
    <m/>
    <m/>
    <m/>
    <m/>
    <m/>
    <m/>
    <m/>
    <m/>
    <m/>
    <n v="1"/>
    <n v="1"/>
    <s v="DUWT0023"/>
    <s v="GoBz6zN6iwm"/>
    <s v="Allocated"/>
    <s v="Refuse To Pay (RTP)"/>
    <s v="Customer RTP financial problem"/>
    <d v="2026-06-12T00:00:00"/>
    <m/>
    <m/>
    <m/>
    <x v="0"/>
    <s v="317"/>
    <n v="6623"/>
    <n v="13292"/>
    <s v="Y"/>
    <m/>
  </r>
  <r>
    <n v="463411381"/>
    <s v="MINA BABASAHEB PANDURE"/>
    <s v="COLLECT"/>
    <s v="05.06.26"/>
    <n v="7000"/>
    <m/>
    <m/>
    <m/>
    <n v="6741"/>
    <n v="26312"/>
    <n v="7611"/>
    <n v="27572"/>
    <n v="4"/>
    <s v="STABLE"/>
    <s v="PAID"/>
    <x v="1"/>
    <n v="166956"/>
    <n v="1522"/>
    <n v="0"/>
    <n v="6296"/>
    <s v="05.05.26"/>
    <n v="0.34440431890392637"/>
    <n v="5.4814812815717401E-2"/>
    <s v="STABLE"/>
    <s v="PAID"/>
    <s v="PAID"/>
    <s v="PAID"/>
    <m/>
    <m/>
    <s v="CAVNA"/>
    <m/>
    <s v="REPO"/>
    <s v="-"/>
    <s v="CHIKHALI"/>
    <s v="-"/>
    <s v="-"/>
    <s v="-"/>
    <n v="34130"/>
    <n v="166956"/>
    <n v="116"/>
    <n v="104"/>
    <s v="STABLE"/>
    <m/>
    <m/>
    <m/>
    <m/>
    <s v="NPA"/>
    <s v="MH14LR7021"/>
    <s v="CLASSIC 350 DARK STEALTH BLACK"/>
    <d v="2024-07-06T00:00:00"/>
    <n v="48"/>
    <s v="02.06.26"/>
    <s v="KAILASH ATKARI"/>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x v="0"/>
    <s v="1519"/>
    <n v="7611"/>
    <n v="34572"/>
    <s v="Y"/>
    <m/>
  </r>
  <r>
    <n v="462452555"/>
    <s v="RISHIKESH MANIKRAV KALE"/>
    <m/>
    <m/>
    <m/>
    <m/>
    <m/>
    <m/>
    <n v="8055"/>
    <n v="7035"/>
    <n v="7174"/>
    <n v="15374"/>
    <n v="1"/>
    <s v="FLOW"/>
    <s v="UNPAID"/>
    <x v="1"/>
    <n v="164668"/>
    <n v="139"/>
    <n v="0"/>
    <n v="5940"/>
    <s v="19.05.26"/>
    <n v="6.6819988623299215E-2"/>
    <n v="9.011151923254487E-3"/>
    <s v="STABLE"/>
    <s v="MPTP"/>
    <s v="PAID"/>
    <s v="MPTP"/>
    <s v="Customer shifted to karad"/>
    <n v="18"/>
    <s v="CAVNA"/>
    <m/>
    <s v="-"/>
    <s v="-"/>
    <s v="YAMUNA NAGAR"/>
    <s v="-"/>
    <s v="-"/>
    <s v="-"/>
    <n v="13114"/>
    <n v="164668"/>
    <n v="27"/>
    <n v="43"/>
    <s v="FLOW"/>
    <m/>
    <m/>
    <m/>
    <m/>
    <s v="REGULAR"/>
    <s v="MH50XO2"/>
    <s v="CONTINENTAL GT650 MISTER CLEAN"/>
    <d v="2024-04-04T00:00:00"/>
    <n v="48"/>
    <s v="02.06.26"/>
    <s v="KAILASH ATKARI"/>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x v="0"/>
    <s v="284"/>
    <n v="7174"/>
    <n v="15374"/>
    <s v="Y"/>
    <m/>
  </r>
  <r>
    <n v="465042758"/>
    <s v="AKASH DNYANESHWAR OZARKAR"/>
    <s v="ONLINE"/>
    <s v="12.06.26 17.06.26"/>
    <n v="6230"/>
    <m/>
    <m/>
    <m/>
    <n v="6230"/>
    <n v="5894"/>
    <n v="6019"/>
    <n v="6039"/>
    <n v="1"/>
    <s v="STABLE"/>
    <s v="PAID"/>
    <x v="13"/>
    <n v="160705"/>
    <n v="125"/>
    <n v="0"/>
    <n v="1800"/>
    <s v="17.05.26"/>
    <n v="0.15881397657073601"/>
    <n v="8.7942840735699256E-3"/>
    <s v="STABLE"/>
    <s v="PAID"/>
    <s v="PAID"/>
    <s v="PTP"/>
    <m/>
    <n v="18"/>
    <s v="CAVA"/>
    <m/>
    <s v="-"/>
    <s v="-"/>
    <s v="PIRANGUT"/>
    <s v="-"/>
    <s v="-"/>
    <s v="-"/>
    <n v="7819"/>
    <n v="160705"/>
    <n v="27"/>
    <n v="12"/>
    <s v="STABLE"/>
    <m/>
    <m/>
    <m/>
    <m/>
    <s v="REGULAR"/>
    <s v="MH12XU4443"/>
    <s v="JAWA 42 FJ DUAL AURORA GREEN MATTE"/>
    <d v="2024-12-26T00:00:00"/>
    <n v="48"/>
    <s v="02.06.26"/>
    <s v="KAILASH ATKARI"/>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x v="0"/>
    <s v="145"/>
    <n v="6019"/>
    <n v="12269"/>
    <s v="Y"/>
    <m/>
  </r>
  <r>
    <n v="466953270"/>
    <s v="NEEL DEEPAK BENDBHAR"/>
    <m/>
    <m/>
    <m/>
    <m/>
    <m/>
    <m/>
    <n v="5286"/>
    <n v="5177"/>
    <n v="5289"/>
    <n v="10695"/>
    <n v="1"/>
    <s v="FLOW"/>
    <s v="UNPAID"/>
    <x v="1"/>
    <n v="160657"/>
    <n v="112"/>
    <n v="0"/>
    <n v="2250"/>
    <s v="18.05.26"/>
    <n v="6.5192380500482067E-2"/>
    <n v="8.7916573622944128E-3"/>
    <s v="STABLE"/>
    <s v="PTP"/>
    <s v="PAID"/>
    <s v="PTP"/>
    <m/>
    <n v="20"/>
    <s v="CAVA"/>
    <m/>
    <s v="-"/>
    <s v="-"/>
    <s v="CHINCHWAD"/>
    <s v="-"/>
    <s v="-"/>
    <s v="-"/>
    <n v="7539"/>
    <n v="160657"/>
    <n v="27"/>
    <n v="43"/>
    <s v="FLOW"/>
    <m/>
    <m/>
    <m/>
    <m/>
    <s v="REGULAR"/>
    <s v="MH14MR4870"/>
    <s v="BULLET 350 BATTALION BLACK"/>
    <d v="2025-09-26T00:00:00"/>
    <n v="48"/>
    <s v="02.06.26"/>
    <s v="KAILASH ATKARI"/>
    <m/>
    <m/>
    <m/>
    <m/>
    <m/>
    <m/>
    <m/>
    <m/>
    <m/>
    <m/>
    <n v="1"/>
    <m/>
    <m/>
    <m/>
    <m/>
    <m/>
    <m/>
    <m/>
    <m/>
    <m/>
    <m/>
    <m/>
    <n v="1"/>
    <m/>
    <m/>
    <m/>
    <m/>
    <m/>
    <m/>
    <m/>
    <m/>
    <m/>
    <m/>
    <m/>
    <m/>
    <m/>
    <m/>
    <n v="1"/>
    <m/>
    <m/>
    <m/>
    <m/>
    <m/>
    <m/>
    <m/>
    <m/>
    <m/>
    <m/>
    <m/>
    <m/>
    <m/>
    <m/>
    <m/>
    <m/>
    <m/>
    <n v="2"/>
    <m/>
    <m/>
    <m/>
    <m/>
    <m/>
    <m/>
    <m/>
    <m/>
    <m/>
    <m/>
    <m/>
    <m/>
    <m/>
    <m/>
    <m/>
    <m/>
    <m/>
    <m/>
    <m/>
    <m/>
    <m/>
    <m/>
    <m/>
    <m/>
    <m/>
    <m/>
    <m/>
    <m/>
    <m/>
    <m/>
    <m/>
    <m/>
    <m/>
    <m/>
    <m/>
    <m/>
    <m/>
    <m/>
    <n v="5"/>
    <n v="1"/>
    <s v="ZBHT0011"/>
    <s v="koQwLFmOjEc"/>
    <s v="Allocated"/>
    <s v="Promise To Pay (PTP)"/>
    <s v="Visit cm residence address cm meet make the ptp on  after 15th"/>
    <d v="2026-06-15T00:00:00"/>
    <m/>
    <m/>
    <m/>
    <x v="0"/>
    <s v="232"/>
    <n v="5289"/>
    <n v="10695"/>
    <s v="Y"/>
    <m/>
  </r>
  <r>
    <n v="462353603"/>
    <s v="NACHIKETH M DESAI"/>
    <s v="ONLINE"/>
    <s v="13.06.26"/>
    <n v="7000"/>
    <m/>
    <m/>
    <m/>
    <n v="7819"/>
    <n v="7492.44"/>
    <n v="7609.44"/>
    <n v="8435.4399999999987"/>
    <n v="1"/>
    <s v="STABLE"/>
    <s v="UNPAID"/>
    <x v="13"/>
    <n v="160069"/>
    <n v="117"/>
    <n v="0"/>
    <n v="2700"/>
    <s v="-"/>
    <n v="0.15818546041318654"/>
    <n v="8.7594801491693748E-3"/>
    <s v="STABLE"/>
    <s v="PAID"/>
    <s v="-"/>
    <s v="PAID"/>
    <s v="Shifted"/>
    <m/>
    <s v="CAVNA"/>
    <m/>
    <m/>
    <m/>
    <s v="HINJEWADI"/>
    <m/>
    <m/>
    <m/>
    <n v="10309.44"/>
    <n v="160069"/>
    <n v="27"/>
    <n v="12"/>
    <s v="STABLE"/>
    <m/>
    <m/>
    <m/>
    <m/>
    <s v="-"/>
    <s v="MH14LM2334"/>
    <s v="TRIUMPH SPEED 400"/>
    <d v="2024-03-26T00:00:00"/>
    <n v="48"/>
    <s v="10.06.26"/>
    <s v="KAILASH ATKARI"/>
    <m/>
    <m/>
    <m/>
    <m/>
    <m/>
    <m/>
    <m/>
    <m/>
    <m/>
    <m/>
    <m/>
    <m/>
    <m/>
    <m/>
    <m/>
    <m/>
    <m/>
    <m/>
    <m/>
    <m/>
    <m/>
    <m/>
    <m/>
    <m/>
    <m/>
    <m/>
    <m/>
    <m/>
    <m/>
    <m/>
    <m/>
    <m/>
    <m/>
    <m/>
    <m/>
    <m/>
    <m/>
    <m/>
    <m/>
    <m/>
    <m/>
    <m/>
    <m/>
    <n v="1"/>
    <m/>
    <m/>
    <m/>
    <m/>
    <m/>
    <m/>
    <m/>
    <m/>
    <m/>
    <m/>
    <m/>
    <m/>
    <m/>
    <m/>
    <m/>
    <m/>
    <m/>
    <m/>
    <m/>
    <m/>
    <m/>
    <m/>
    <m/>
    <m/>
    <m/>
    <m/>
    <m/>
    <m/>
    <m/>
    <m/>
    <m/>
    <m/>
    <m/>
    <m/>
    <m/>
    <m/>
    <m/>
    <m/>
    <m/>
    <m/>
    <m/>
    <m/>
    <m/>
    <m/>
    <m/>
    <m/>
    <m/>
    <m/>
    <m/>
    <m/>
    <n v="1"/>
    <n v="1"/>
    <s v="DUWT0030"/>
    <s v="A22QKu4xZc"/>
    <s v="Allocated"/>
    <s v="Shifted (NC_SFTD)"/>
    <s v="We had visited to customer but customer shifted "/>
    <d v="2026-06-15T00:00:00"/>
    <m/>
    <m/>
    <m/>
    <x v="0"/>
    <s v="124"/>
    <n v="7609.44"/>
    <n v="15435.439999999999"/>
    <s v="N"/>
    <m/>
  </r>
  <r>
    <n v="464088878"/>
    <s v="LALITA RAMDAS SURYAVANSHI"/>
    <m/>
    <m/>
    <m/>
    <m/>
    <m/>
    <m/>
    <n v="6045"/>
    <n v="17219"/>
    <n v="5509"/>
    <n v="23880"/>
    <n v="3"/>
    <s v="FLOW"/>
    <s v="UNPAID"/>
    <x v="7"/>
    <n v="155641"/>
    <n v="380"/>
    <n v="0"/>
    <n v="1800"/>
    <s v="FLOW"/>
    <n v="0.23571104489214009"/>
    <n v="4.1627816026498135E-2"/>
    <s v="FLOW"/>
    <s v="RTP"/>
    <s v="RTP"/>
    <s v="RTP"/>
    <s v="Financail problem"/>
    <m/>
    <m/>
    <m/>
    <s v="REPO"/>
    <s v="-"/>
    <s v="SHIKRAPUR"/>
    <s v="-"/>
    <s v="-"/>
    <s v="-"/>
    <n v="19399"/>
    <n v="155641"/>
    <n v="88"/>
    <n v="104"/>
    <s v="FLOW"/>
    <m/>
    <m/>
    <m/>
    <m/>
    <s v="REGULAR"/>
    <s v="MH12XF0103"/>
    <s v="BULLET 350 THE STANDARD BLACK"/>
    <d v="2024-09-23T00:00:00"/>
    <n v="48"/>
    <s v="02.06.26"/>
    <s v="KAILASH ATKARI"/>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x v="0"/>
    <s v="616"/>
    <n v="5509"/>
    <n v="23880"/>
    <s v="Y"/>
    <m/>
  </r>
  <r>
    <n v="466843453"/>
    <s v="OMKAR SUNIL KUMBHAR"/>
    <s v="ONLINE"/>
    <s v="11.06.26"/>
    <n v="5000"/>
    <m/>
    <m/>
    <m/>
    <n v="6379"/>
    <n v="5460.23"/>
    <n v="5560.23"/>
    <n v="7070.23"/>
    <n v="1"/>
    <s v="FLOW"/>
    <s v="UNPAID"/>
    <x v="12"/>
    <n v="153930"/>
    <n v="100"/>
    <n v="0"/>
    <n v="2700"/>
    <s v="29.05.26"/>
    <n v="0.1536427709853537"/>
    <n v="8.4235347216615446E-3"/>
    <s v="STABLE"/>
    <s v="MPTP"/>
    <s v="MPTP"/>
    <s v="MPTP"/>
    <s v="Shifted"/>
    <n v="20"/>
    <s v="CAVNA"/>
    <m/>
    <s v="-"/>
    <s v="-"/>
    <s v="PASHAN"/>
    <s v="-"/>
    <s v="-"/>
    <s v="-"/>
    <n v="8260.23"/>
    <n v="153930"/>
    <n v="27"/>
    <n v="43"/>
    <s v="FLOW"/>
    <m/>
    <m/>
    <m/>
    <m/>
    <s v="REGULAR"/>
    <s v="MH12YP2925"/>
    <s v="BULLET 350 BATTALION BLACK"/>
    <d v="2025-09-09T00:00:00"/>
    <n v="36"/>
    <s v="02.06.26"/>
    <s v="KAILASH ATKARI"/>
    <m/>
    <m/>
    <m/>
    <m/>
    <m/>
    <m/>
    <m/>
    <m/>
    <m/>
    <m/>
    <n v="1"/>
    <m/>
    <m/>
    <m/>
    <m/>
    <m/>
    <m/>
    <m/>
    <m/>
    <m/>
    <m/>
    <m/>
    <m/>
    <m/>
    <m/>
    <m/>
    <m/>
    <m/>
    <n v="1"/>
    <m/>
    <m/>
    <m/>
    <m/>
    <m/>
    <m/>
    <m/>
    <m/>
    <m/>
    <m/>
    <m/>
    <m/>
    <m/>
    <m/>
    <m/>
    <m/>
    <m/>
    <m/>
    <m/>
    <m/>
    <m/>
    <m/>
    <m/>
    <n v="1"/>
    <m/>
    <m/>
    <m/>
    <m/>
    <m/>
    <m/>
    <m/>
    <m/>
    <m/>
    <m/>
    <m/>
    <m/>
    <m/>
    <m/>
    <m/>
    <m/>
    <m/>
    <m/>
    <m/>
    <m/>
    <m/>
    <m/>
    <m/>
    <m/>
    <m/>
    <m/>
    <m/>
    <m/>
    <m/>
    <m/>
    <m/>
    <m/>
    <m/>
    <m/>
    <m/>
    <m/>
    <m/>
    <m/>
    <m/>
    <m/>
    <m/>
    <n v="3"/>
    <n v="1"/>
    <s v="DUWT0023"/>
    <s v="kPkA3feZ5i7"/>
    <s v="Allocated"/>
    <s v="Shifted (NC_SFTD)"/>
    <s v="Customer left job "/>
    <d v="2026-06-04T00:00:00"/>
    <m/>
    <m/>
    <m/>
    <x v="0"/>
    <s v="231"/>
    <n v="5560.23"/>
    <n v="12070.23"/>
    <s v="Y"/>
    <m/>
  </r>
  <r>
    <n v="461739127"/>
    <s v="SANJAY SUKHDEV PAWAR"/>
    <m/>
    <m/>
    <m/>
    <m/>
    <m/>
    <m/>
    <n v="7184"/>
    <n v="28732"/>
    <n v="7818"/>
    <n v="36914"/>
    <n v="4"/>
    <s v="FLOW"/>
    <s v="UNPAID"/>
    <x v="1"/>
    <n v="153415"/>
    <n v="638"/>
    <n v="0"/>
    <n v="3561"/>
    <s v="FLOW"/>
    <n v="0.31647133726638077"/>
    <n v="5.0369046384216708E-2"/>
    <s v="FLOW"/>
    <s v="NRTP"/>
    <s v="NRTP"/>
    <s v="NRTP"/>
    <s v="refuse to pay "/>
    <m/>
    <s v="CAVNA"/>
    <m/>
    <s v="REPO"/>
    <s v="-"/>
    <s v="CHINCHWAD"/>
    <s v="-"/>
    <s v="-"/>
    <s v="-"/>
    <n v="32931"/>
    <n v="153415"/>
    <n v="116"/>
    <n v="132"/>
    <s v="FLOW"/>
    <m/>
    <m/>
    <m/>
    <m/>
    <s v="NPA"/>
    <s v="MH14LH4492"/>
    <s v="CLASSIC 350 DARK STEALTH BLACK"/>
    <d v="2024-01-31T00:00:00"/>
    <n v="48"/>
    <s v="02.06.26"/>
    <s v="KAILASH ATKARI"/>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x v="0"/>
    <s v="998"/>
    <n v="7818"/>
    <n v="36914"/>
    <s v="Y"/>
    <m/>
  </r>
  <r>
    <n v="464735800"/>
    <s v="SHUBHAM RAGHUNATH KATE"/>
    <m/>
    <m/>
    <m/>
    <m/>
    <m/>
    <m/>
    <n v="5381"/>
    <n v="32286"/>
    <n v="6609"/>
    <n v="39386"/>
    <n v="6"/>
    <s v="FLOW"/>
    <s v="UNPAID"/>
    <x v="0"/>
    <n v="151395"/>
    <n v="1228"/>
    <n v="0"/>
    <n v="2700"/>
    <s v="-"/>
    <n v="0.56375186651225662"/>
    <n v="6.3596749618204218E-2"/>
    <s v="FLOW"/>
    <s v="RTP"/>
    <s v="-"/>
    <s v="RTP"/>
    <s v="Financail problem"/>
    <m/>
    <s v="CAVA"/>
    <m/>
    <s v="REPO"/>
    <s v="-"/>
    <s v="PARVATI PAYTHA"/>
    <s v="-"/>
    <s v="-"/>
    <s v="-"/>
    <n v="36214"/>
    <n v="151395"/>
    <n v="178"/>
    <n v="194"/>
    <s v="FLOW"/>
    <m/>
    <m/>
    <m/>
    <m/>
    <s v="NPA"/>
    <s v="MH12XL5399"/>
    <s v="YAMAHA R15 V4"/>
    <d v="2024-11-21T00:00:00"/>
    <n v="48"/>
    <s v="02.06.26"/>
    <s v="VIJAY NIKAM"/>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x v="0"/>
    <s v="1719"/>
    <n v="6609"/>
    <n v="39386"/>
    <s v="Y"/>
    <m/>
  </r>
  <r>
    <n v="463487908"/>
    <s v="ZAID BABAMIYA PATHAN"/>
    <m/>
    <m/>
    <m/>
    <m/>
    <m/>
    <m/>
    <n v="6694"/>
    <n v="6591"/>
    <n v="6694"/>
    <n v="13544"/>
    <n v="1"/>
    <s v="FLOW"/>
    <s v="UNPAID"/>
    <x v="1"/>
    <n v="150956"/>
    <n v="103"/>
    <n v="0"/>
    <n v="0"/>
    <s v="-"/>
    <n v="6.1255849361252675E-2"/>
    <n v="8.2607880688828697E-3"/>
    <s v="STABLE"/>
    <s v="PTP"/>
    <s v="-"/>
    <s v="PTP"/>
    <m/>
    <n v="21"/>
    <s v="CAVA"/>
    <m/>
    <m/>
    <m/>
    <s v="CHIKHALI"/>
    <m/>
    <m/>
    <m/>
    <n v="6694"/>
    <n v="150956"/>
    <n v="27"/>
    <n v="43"/>
    <s v="FLOW"/>
    <m/>
    <m/>
    <m/>
    <m/>
    <s v="-"/>
    <s v="MH14LR5217"/>
    <s v="CLASSIC 350 CHROME BRONZE"/>
    <d v="2024-07-16T00:00:00"/>
    <n v="48"/>
    <s v="10.06.26"/>
    <s v="KAILASH ATKARI"/>
    <m/>
    <m/>
    <m/>
    <m/>
    <m/>
    <m/>
    <m/>
    <m/>
    <m/>
    <m/>
    <m/>
    <m/>
    <m/>
    <m/>
    <m/>
    <m/>
    <m/>
    <m/>
    <m/>
    <m/>
    <m/>
    <m/>
    <m/>
    <m/>
    <m/>
    <m/>
    <m/>
    <m/>
    <m/>
    <m/>
    <m/>
    <m/>
    <m/>
    <m/>
    <m/>
    <m/>
    <m/>
    <m/>
    <m/>
    <m/>
    <m/>
    <m/>
    <m/>
    <m/>
    <m/>
    <m/>
    <m/>
    <m/>
    <m/>
    <m/>
    <m/>
    <m/>
    <m/>
    <m/>
    <m/>
    <m/>
    <m/>
    <m/>
    <m/>
    <m/>
    <m/>
    <m/>
    <m/>
    <m/>
    <m/>
    <m/>
    <m/>
    <m/>
    <m/>
    <m/>
    <m/>
    <m/>
    <m/>
    <m/>
    <m/>
    <m/>
    <m/>
    <m/>
    <m/>
    <m/>
    <m/>
    <m/>
    <m/>
    <m/>
    <m/>
    <m/>
    <m/>
    <m/>
    <m/>
    <m/>
    <m/>
    <n v="1"/>
    <m/>
    <m/>
    <n v="1"/>
    <n v="1"/>
    <s v="ZBHT0011"/>
    <s v="BoBvnfRpYZz"/>
    <s v="Unallocated"/>
    <e v="#N/A"/>
    <e v="#N/A"/>
    <e v="#N/A"/>
    <m/>
    <m/>
    <m/>
    <x v="0"/>
    <s v="259"/>
    <n v="6694"/>
    <n v="13544"/>
    <s v="Y"/>
    <m/>
  </r>
  <r>
    <n v="467118039"/>
    <s v="LAXMI DINESH PAWAR"/>
    <m/>
    <m/>
    <m/>
    <m/>
    <m/>
    <m/>
    <n v="5471"/>
    <n v="32826"/>
    <n v="6635"/>
    <n v="39926"/>
    <n v="6"/>
    <s v="FLOW"/>
    <s v="UNPAID"/>
    <x v="7"/>
    <n v="150163"/>
    <n v="1164"/>
    <n v="0"/>
    <n v="2700"/>
    <s v="FLOW"/>
    <n v="0.30530925770424877"/>
    <n v="6.3079221327774368E-2"/>
    <s v="FLOW"/>
    <s v="NC"/>
    <s v="NC"/>
    <s v="NC"/>
    <s v="Add not found"/>
    <m/>
    <s v="CNAVNA"/>
    <m/>
    <s v="-"/>
    <s v="-"/>
    <s v="SHIRUR"/>
    <s v="-"/>
    <s v="-"/>
    <s v="-"/>
    <n v="36690"/>
    <n v="150163"/>
    <n v="178"/>
    <n v="194"/>
    <s v="FLOW"/>
    <m/>
    <m/>
    <m/>
    <m/>
    <s v="NPA"/>
    <s v="MH12YR6333"/>
    <s v="FZS V4"/>
    <d v="2025-10-20T00:00:00"/>
    <n v="36"/>
    <s v="02.06.26"/>
    <s v="KAILASH ATKARI"/>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x v="0"/>
    <s v="1629"/>
    <n v="6635"/>
    <n v="39926"/>
    <s v="Y"/>
    <m/>
  </r>
  <r>
    <n v="462316792"/>
    <s v="SIDDHANT NILKANTH KADAM"/>
    <m/>
    <m/>
    <m/>
    <m/>
    <m/>
    <s v="BANK STABLE 11"/>
    <n v="6747"/>
    <n v="20403"/>
    <n v="819"/>
    <n v="27941"/>
    <n v="4"/>
    <s v="STABLE"/>
    <s v="UNPAID"/>
    <x v="3"/>
    <n v="148430"/>
    <n v="657"/>
    <n v="0"/>
    <n v="3600"/>
    <s v="FLOW"/>
    <n v="0.64887148034325537"/>
    <n v="4.873237659165848E-2"/>
    <s v="STABLE"/>
    <s v="PAID"/>
    <s v="RTP"/>
    <s v="PAID"/>
    <m/>
    <m/>
    <s v="CAVNA"/>
    <m/>
    <s v="REPO"/>
    <s v="-"/>
    <s v="VELHE"/>
    <s v="-"/>
    <s v="-"/>
    <s v="-"/>
    <n v="24660"/>
    <n v="148430"/>
    <n v="116"/>
    <n v="104"/>
    <s v="STABLE"/>
    <m/>
    <m/>
    <m/>
    <m/>
    <s v="NPA"/>
    <s v="MH12WN7216"/>
    <s v="CLASSIC 350 DARK GUNMETAL GREY"/>
    <d v="2024-03-22T00:00:00"/>
    <n v="48"/>
    <s v="02.06.26"/>
    <s v="VIJAY NIKAM"/>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x v="0"/>
    <s v="791"/>
    <n v="819"/>
    <n v="27941"/>
    <s v="Y"/>
    <m/>
  </r>
  <r>
    <n v="467872639"/>
    <s v="ANURAG BANSI SHINDE"/>
    <s v="ONLINE"/>
    <s v="06.06.26"/>
    <n v="7191"/>
    <m/>
    <m/>
    <m/>
    <n v="7083"/>
    <n v="6975"/>
    <n v="7080"/>
    <n v="7033"/>
    <n v="1"/>
    <s v="STABLE"/>
    <s v="PAID"/>
    <x v="1"/>
    <n v="136929"/>
    <n v="105"/>
    <n v="0"/>
    <n v="0"/>
    <s v="22.05.26"/>
    <n v="5.5563887471759769E-2"/>
    <n v="7.4931864217656968E-3"/>
    <s v="STABLE"/>
    <s v="PAID"/>
    <s v="PTP"/>
    <s v="PAID"/>
    <m/>
    <m/>
    <s v="CAVA"/>
    <m/>
    <s v="-"/>
    <s v="-"/>
    <s v="CHINCHWAD"/>
    <s v="-"/>
    <s v="-"/>
    <s v="-"/>
    <n v="7080"/>
    <n v="136929"/>
    <n v="27"/>
    <n v="12"/>
    <s v="STABLE"/>
    <m/>
    <m/>
    <m/>
    <m/>
    <s v="REGULAR"/>
    <s v="MH14NC7091"/>
    <s v="PIAGGIO VESPA S 125"/>
    <d v="2026-03-06T00:00:00"/>
    <n v="24"/>
    <s v="02.06.26"/>
    <s v="KAILASH ATKARI"/>
    <m/>
    <m/>
    <m/>
    <m/>
    <m/>
    <m/>
    <m/>
    <m/>
    <m/>
    <m/>
    <n v="1"/>
    <m/>
    <m/>
    <n v="1"/>
    <m/>
    <m/>
    <m/>
    <m/>
    <m/>
    <m/>
    <m/>
    <m/>
    <m/>
    <m/>
    <m/>
    <n v="1"/>
    <m/>
    <m/>
    <m/>
    <m/>
    <m/>
    <m/>
    <m/>
    <m/>
    <m/>
    <m/>
    <m/>
    <n v="1"/>
    <m/>
    <m/>
    <m/>
    <m/>
    <m/>
    <m/>
    <m/>
    <m/>
    <m/>
    <m/>
    <m/>
    <m/>
    <m/>
    <m/>
    <m/>
    <m/>
    <m/>
    <m/>
    <m/>
    <m/>
    <m/>
    <m/>
    <m/>
    <m/>
    <m/>
    <m/>
    <m/>
    <m/>
    <m/>
    <m/>
    <m/>
    <m/>
    <m/>
    <m/>
    <m/>
    <m/>
    <m/>
    <m/>
    <m/>
    <m/>
    <m/>
    <m/>
    <m/>
    <m/>
    <m/>
    <m/>
    <m/>
    <m/>
    <m/>
    <m/>
    <m/>
    <m/>
    <m/>
    <m/>
    <m/>
    <m/>
    <n v="4"/>
    <n v="1"/>
    <s v="ZBHT0011"/>
    <s v="B6uul1Ryibz"/>
    <s v="Allocated"/>
    <s v="Left Message (LMCB)"/>
    <s v="Visit cm residence address cm is not at home lm with father "/>
    <d v="2026-06-09T00:00:00"/>
    <m/>
    <m/>
    <m/>
    <x v="0"/>
    <s v="166"/>
    <n v="7080"/>
    <n v="14224"/>
    <s v="Y"/>
    <m/>
  </r>
  <r>
    <n v="463270101"/>
    <s v="VIKASH GUPTA"/>
    <m/>
    <m/>
    <m/>
    <m/>
    <m/>
    <m/>
    <n v="5392"/>
    <n v="29894.52"/>
    <n v="5347.5200000000041"/>
    <n v="38215.520000000004"/>
    <n v="6"/>
    <s v="FLOW"/>
    <s v="UNPAID"/>
    <x v="11"/>
    <n v="135822.51999999999"/>
    <n v="2413"/>
    <n v="0"/>
    <n v="6300"/>
    <s v="FLOW"/>
    <n v="0.43327308390830582"/>
    <n v="5.7055192027170867E-2"/>
    <s v="FLOW"/>
    <s v="NC"/>
    <s v="NC"/>
    <s v="NC"/>
    <s v="Shifted"/>
    <m/>
    <s v="CNAVNA"/>
    <m/>
    <s v="-"/>
    <s v="-"/>
    <s v="VASULI"/>
    <s v="-"/>
    <s v="-"/>
    <s v="-"/>
    <n v="38607.519999999997"/>
    <n v="135822.51999999999"/>
    <n v="178"/>
    <n v="194"/>
    <s v="FLOW"/>
    <m/>
    <m/>
    <m/>
    <m/>
    <s v="NPA"/>
    <m/>
    <s v="HUNTER 350 DAPPER WHITE"/>
    <d v="2024-06-21T00:00:00"/>
    <n v="48"/>
    <s v="02.06.26"/>
    <s v="KAILASH ATKARI"/>
    <m/>
    <m/>
    <m/>
    <m/>
    <m/>
    <m/>
    <m/>
    <m/>
    <m/>
    <m/>
    <m/>
    <m/>
    <m/>
    <m/>
    <m/>
    <m/>
    <m/>
    <m/>
    <m/>
    <m/>
    <m/>
    <m/>
    <m/>
    <m/>
    <m/>
    <m/>
    <m/>
    <m/>
    <m/>
    <m/>
    <m/>
    <m/>
    <m/>
    <m/>
    <m/>
    <m/>
    <m/>
    <m/>
    <m/>
    <m/>
    <m/>
    <m/>
    <m/>
    <m/>
    <m/>
    <m/>
    <n v="1"/>
    <m/>
    <m/>
    <m/>
    <m/>
    <m/>
    <m/>
    <m/>
    <m/>
    <m/>
    <m/>
    <m/>
    <m/>
    <m/>
    <m/>
    <m/>
    <m/>
    <m/>
    <m/>
    <m/>
    <m/>
    <m/>
    <m/>
    <m/>
    <m/>
    <m/>
    <m/>
    <m/>
    <m/>
    <m/>
    <m/>
    <m/>
    <m/>
    <m/>
    <m/>
    <m/>
    <m/>
    <m/>
    <m/>
    <m/>
    <m/>
    <m/>
    <m/>
    <m/>
    <m/>
    <m/>
    <m/>
    <m/>
    <n v="1"/>
    <n v="1"/>
    <s v="ZBHT0010"/>
    <s v="G6t8soeCpDMm"/>
    <s v="Allocated"/>
    <s v="Shifted (NC_SFTD)"/>
    <s v="Shifted "/>
    <d v="2026-06-16T00:00:00"/>
    <m/>
    <m/>
    <m/>
    <x v="0"/>
    <s v="2929"/>
    <n v="5347.5200000000041"/>
    <n v="38215.520000000004"/>
    <s v="N"/>
    <m/>
  </r>
  <r>
    <n v="465588808"/>
    <s v="SHAKEEL AHMAD KHAN"/>
    <m/>
    <m/>
    <m/>
    <m/>
    <m/>
    <m/>
    <n v="9371"/>
    <n v="56226"/>
    <n v="11626"/>
    <n v="68707"/>
    <n v="6"/>
    <s v="FLOW"/>
    <s v="UNPAID"/>
    <x v="1"/>
    <n v="132206"/>
    <n v="2255"/>
    <n v="0"/>
    <n v="3471"/>
    <s v="FLOW"/>
    <n v="0.51986158625299828"/>
    <n v="5.5535994451760669E-2"/>
    <s v="FLOW"/>
    <s v="NC"/>
    <s v="NC"/>
    <s v="NC"/>
    <s v="Shifted"/>
    <m/>
    <s v="CNAVNA"/>
    <m/>
    <s v="REPO"/>
    <s v="-"/>
    <s v="CHIKHALI"/>
    <s v="-"/>
    <s v="-"/>
    <s v="-"/>
    <n v="61952"/>
    <n v="132206"/>
    <n v="178"/>
    <n v="194"/>
    <s v="FLOW"/>
    <m/>
    <m/>
    <m/>
    <m/>
    <s v="NPA"/>
    <s v="MH14ME3234"/>
    <s v="HUNTER 350 REBEL BLUE"/>
    <d v="2025-02-27T00:00:00"/>
    <n v="24"/>
    <s v="02.06.26"/>
    <s v="KAILASH ATKARI"/>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x v="0"/>
    <s v="3110"/>
    <n v="11626"/>
    <n v="68707"/>
    <s v="Y"/>
    <m/>
  </r>
  <r>
    <n v="462010693"/>
    <s v="ALI MOHAMMAD SHAIKH"/>
    <m/>
    <m/>
    <m/>
    <m/>
    <m/>
    <m/>
    <n v="6364"/>
    <n v="13003"/>
    <n v="996"/>
    <n v="20273"/>
    <n v="3"/>
    <s v="FLOW"/>
    <s v="UNPAID"/>
    <x v="1"/>
    <n v="132154"/>
    <n v="721"/>
    <n v="0"/>
    <n v="6300"/>
    <s v="14.05.26"/>
    <n v="0.22059896272382648"/>
    <n v="3.5345971814405165E-2"/>
    <s v="FLOW"/>
    <s v="BPTP"/>
    <s v="PAID"/>
    <s v="BPTP"/>
    <s v="medical problem"/>
    <m/>
    <s v="CAVNA"/>
    <m/>
    <s v="REPO"/>
    <s v="-"/>
    <s v="NIGADI"/>
    <s v="-"/>
    <s v="-"/>
    <s v="-"/>
    <n v="20024"/>
    <n v="132154"/>
    <n v="88"/>
    <n v="104"/>
    <s v="FLOW"/>
    <m/>
    <m/>
    <m/>
    <m/>
    <s v="NPA"/>
    <s v="MH14LK1686"/>
    <s v="BULLET 350 BLACK GOLD"/>
    <d v="2024-02-23T00:00:00"/>
    <n v="48"/>
    <s v="02.06.26"/>
    <s v="KAILASH ATKARI"/>
    <m/>
    <m/>
    <m/>
    <m/>
    <m/>
    <m/>
    <m/>
    <m/>
    <m/>
    <m/>
    <m/>
    <m/>
    <m/>
    <n v="1"/>
    <m/>
    <m/>
    <m/>
    <m/>
    <m/>
    <m/>
    <m/>
    <m/>
    <m/>
    <m/>
    <m/>
    <m/>
    <m/>
    <m/>
    <n v="1"/>
    <m/>
    <m/>
    <m/>
    <m/>
    <m/>
    <m/>
    <m/>
    <m/>
    <m/>
    <m/>
    <m/>
    <m/>
    <m/>
    <m/>
    <m/>
    <m/>
    <m/>
    <m/>
    <m/>
    <m/>
    <m/>
    <m/>
    <m/>
    <m/>
    <m/>
    <m/>
    <n v="2"/>
    <m/>
    <m/>
    <m/>
    <m/>
    <m/>
    <m/>
    <m/>
    <m/>
    <m/>
    <m/>
    <m/>
    <m/>
    <m/>
    <m/>
    <m/>
    <m/>
    <m/>
    <m/>
    <m/>
    <m/>
    <m/>
    <m/>
    <m/>
    <m/>
    <m/>
    <m/>
    <m/>
    <m/>
    <m/>
    <m/>
    <m/>
    <m/>
    <m/>
    <m/>
    <m/>
    <m/>
    <m/>
    <m/>
    <n v="4"/>
    <n v="1"/>
    <s v="ZBHT0011"/>
    <s v="k2tax_usNM7"/>
    <s v="Allocated"/>
    <s v="Left Message (LMCB)"/>
    <s v="Visit cm residence address cm is not at all cm wife sd His work is going on outside."/>
    <d v="2026-06-05T00:00:00"/>
    <m/>
    <m/>
    <m/>
    <x v="0"/>
    <s v="906"/>
    <n v="996"/>
    <n v="20273"/>
    <s v="Y"/>
    <m/>
  </r>
  <r>
    <n v="464403745"/>
    <s v="ANKIT RAJKUMAR JAISWAL"/>
    <s v="ONLINE"/>
    <s v="20.06.26"/>
    <n v="7858"/>
    <m/>
    <m/>
    <m/>
    <n v="7718"/>
    <n v="7589"/>
    <n v="7724"/>
    <n v="7729"/>
    <n v="1"/>
    <s v="STABLE"/>
    <s v="PAID"/>
    <x v="1"/>
    <n v="130579"/>
    <n v="135"/>
    <n v="0"/>
    <n v="4500"/>
    <s v="24.05.26"/>
    <n v="5.2987145616888449E-2"/>
    <n v="7.1456944092759232E-3"/>
    <s v="STABLE"/>
    <s v="PAID"/>
    <s v="PTP"/>
    <s v="PTP"/>
    <m/>
    <n v="20"/>
    <s v="CAVA"/>
    <m/>
    <s v="-"/>
    <s v="-"/>
    <s v="NIGADI"/>
    <s v="-"/>
    <s v="-"/>
    <s v="-"/>
    <n v="12224"/>
    <n v="130579"/>
    <n v="27"/>
    <n v="43"/>
    <s v="FLOW"/>
    <m/>
    <m/>
    <m/>
    <m/>
    <s v="REGULAR"/>
    <s v="MH14LZ1613"/>
    <s v="CLASSIC 350 DARK GUNMETAL GREY"/>
    <d v="2024-10-22T00:00:00"/>
    <n v="36"/>
    <s v="02.06.26"/>
    <s v="KAILASH ATKARI"/>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x v="0"/>
    <s v="280"/>
    <n v="7724"/>
    <n v="15587"/>
    <s v="Y"/>
    <m/>
  </r>
  <r>
    <n v="465370258"/>
    <s v="GANPAT TULSHIRAM ADAGALE"/>
    <m/>
    <m/>
    <m/>
    <m/>
    <m/>
    <m/>
    <n v="5951"/>
    <n v="35597"/>
    <n v="7409"/>
    <n v="43686"/>
    <n v="6"/>
    <s v="FLOW"/>
    <s v="UNPAID"/>
    <x v="7"/>
    <n v="129581"/>
    <n v="1567"/>
    <n v="0"/>
    <n v="4451"/>
    <s v="-"/>
    <n v="0.26346223052665607"/>
    <n v="5.4433306332947066E-2"/>
    <s v="FLOW"/>
    <s v="OS"/>
    <s v="-"/>
    <s v="OS"/>
    <s v="Customer at solupar "/>
    <m/>
    <s v="CNAVNA"/>
    <m/>
    <s v="REPO"/>
    <s v="-"/>
    <s v="SHIRUR"/>
    <s v="-"/>
    <s v="-"/>
    <s v="-"/>
    <n v="41615"/>
    <n v="129581"/>
    <n v="178"/>
    <n v="194"/>
    <s v="FLOW"/>
    <m/>
    <m/>
    <m/>
    <m/>
    <s v="NPA"/>
    <s v="MH12XV4121"/>
    <s v="BULLET BATTALION 350 BLACK"/>
    <d v="2025-01-30T00:00:00"/>
    <n v="36"/>
    <s v="02.06.26"/>
    <s v="KAILASH ATKARI"/>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x v="0"/>
    <s v="2138"/>
    <n v="7409"/>
    <n v="43686"/>
    <s v="Y"/>
    <m/>
  </r>
  <r>
    <n v="466373007"/>
    <s v="LATA SHASHIKANT SHETE"/>
    <m/>
    <m/>
    <m/>
    <m/>
    <m/>
    <m/>
    <n v="4189"/>
    <n v="16752"/>
    <n v="4787"/>
    <n v="21801"/>
    <n v="4"/>
    <s v="FLOW"/>
    <s v="UNPAID"/>
    <x v="10"/>
    <n v="128814"/>
    <n v="602"/>
    <n v="0"/>
    <n v="4500"/>
    <s v="FLOW"/>
    <n v="0.44204389451192488"/>
    <n v="4.2292072749968983E-2"/>
    <s v="STABLE"/>
    <s v="PTP"/>
    <s v="PTP"/>
    <s v="PTP"/>
    <m/>
    <n v="26"/>
    <s v="CAVNA"/>
    <m/>
    <s v="REPO"/>
    <s v="-"/>
    <s v="NARAYAN GAON"/>
    <s v="-"/>
    <s v="-"/>
    <s v="-"/>
    <n v="21854"/>
    <n v="128814"/>
    <n v="116"/>
    <n v="132"/>
    <s v="FLOW"/>
    <m/>
    <m/>
    <m/>
    <m/>
    <s v="NPA"/>
    <s v="MH14MM4064"/>
    <s v="SUZUKI GIXXER 150 SF 2"/>
    <d v="2025-06-21T00:00:00"/>
    <n v="48"/>
    <s v="02.06.26"/>
    <s v="KAILASH ATKARI"/>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x v="0"/>
    <s v="860"/>
    <n v="4787"/>
    <n v="21801"/>
    <s v="Y"/>
    <m/>
  </r>
  <r>
    <n v="462722443"/>
    <s v="ROHIT ARUN KORKE"/>
    <s v="ONLINE"/>
    <s v="11.06.26"/>
    <n v="6200"/>
    <m/>
    <m/>
    <m/>
    <n v="6049"/>
    <n v="5554"/>
    <n v="5648"/>
    <n v="5488"/>
    <n v="1"/>
    <s v="STABLE"/>
    <s v="PAID"/>
    <x v="6"/>
    <n v="128004"/>
    <n v="94"/>
    <n v="0"/>
    <n v="3150"/>
    <s v="-"/>
    <n v="7.3118409095499631E-2"/>
    <n v="7.0047822939749522E-3"/>
    <s v="STABLE"/>
    <s v="PAID"/>
    <s v="-"/>
    <s v="PAID"/>
    <m/>
    <m/>
    <s v="CAVNA"/>
    <m/>
    <m/>
    <m/>
    <s v="YERWADA"/>
    <m/>
    <m/>
    <m/>
    <n v="8798"/>
    <n v="128004"/>
    <n v="27"/>
    <n v="12"/>
    <s v="STABLE"/>
    <m/>
    <m/>
    <m/>
    <m/>
    <s v="-"/>
    <s v="MH12WT9992"/>
    <s v="CLASSIC 350 DARK STEALTH BLACK"/>
    <d v="2024-04-29T00:00:00"/>
    <n v="48"/>
    <s v="10.06.26"/>
    <s v="VIJAY NIKAM"/>
    <m/>
    <m/>
    <m/>
    <m/>
    <m/>
    <m/>
    <m/>
    <m/>
    <m/>
    <m/>
    <m/>
    <m/>
    <m/>
    <m/>
    <m/>
    <m/>
    <m/>
    <m/>
    <m/>
    <m/>
    <m/>
    <m/>
    <m/>
    <m/>
    <m/>
    <m/>
    <m/>
    <m/>
    <m/>
    <m/>
    <m/>
    <m/>
    <m/>
    <m/>
    <n v="1"/>
    <m/>
    <m/>
    <m/>
    <m/>
    <m/>
    <m/>
    <m/>
    <m/>
    <n v="1"/>
    <m/>
    <m/>
    <m/>
    <m/>
    <m/>
    <m/>
    <m/>
    <m/>
    <m/>
    <m/>
    <m/>
    <m/>
    <m/>
    <m/>
    <m/>
    <m/>
    <m/>
    <m/>
    <m/>
    <m/>
    <m/>
    <m/>
    <m/>
    <m/>
    <m/>
    <m/>
    <m/>
    <m/>
    <m/>
    <m/>
    <m/>
    <m/>
    <m/>
    <m/>
    <m/>
    <m/>
    <m/>
    <m/>
    <m/>
    <m/>
    <m/>
    <m/>
    <m/>
    <m/>
    <m/>
    <m/>
    <m/>
    <m/>
    <m/>
    <m/>
    <n v="2"/>
    <n v="1"/>
    <s v="ZBHT0012"/>
    <s v="B2G6FECYBiz"/>
    <s v="Allocated"/>
    <s v="Payment (PAID)"/>
    <s v="1 emi paid "/>
    <d v="2026-06-15T00:00:00"/>
    <m/>
    <m/>
    <m/>
    <x v="0"/>
    <s v="85"/>
    <n v="5648"/>
    <n v="11688"/>
    <s v="Y"/>
    <m/>
  </r>
  <r>
    <n v="466589208"/>
    <s v="RUSHIKESH BHARAT INGALE"/>
    <m/>
    <m/>
    <m/>
    <m/>
    <m/>
    <m/>
    <n v="5577"/>
    <n v="5260"/>
    <n v="5390"/>
    <n v="11092"/>
    <n v="1"/>
    <s v="FLOW"/>
    <s v="UNPAID"/>
    <x v="0"/>
    <n v="127090"/>
    <n v="130"/>
    <n v="0"/>
    <n v="1799.75"/>
    <s v="22.05.26"/>
    <n v="0.10948028925366066"/>
    <n v="6.9547653334370539E-3"/>
    <s v="STABLE"/>
    <s v="MPTP"/>
    <s v="MPTP"/>
    <s v="MPTP"/>
    <s v="Shifted"/>
    <n v="24"/>
    <s v="CAVNA"/>
    <m/>
    <s v="-"/>
    <s v="-"/>
    <s v="KATRAJ"/>
    <s v="-"/>
    <s v="-"/>
    <s v="-"/>
    <n v="7189.75"/>
    <n v="127090"/>
    <n v="27"/>
    <n v="43"/>
    <s v="FLOW"/>
    <m/>
    <m/>
    <m/>
    <m/>
    <s v="REGULAR"/>
    <s v="MH13EW0768"/>
    <s v="YAMAHA FZS SPECIAL"/>
    <d v="2025-07-28T00:00:00"/>
    <n v="36"/>
    <s v="02.06.26"/>
    <s v="VIJAY NIKAM"/>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x v="0"/>
    <s v="255"/>
    <n v="5390"/>
    <n v="11092"/>
    <s v="Y"/>
    <m/>
  </r>
  <r>
    <n v="464874675"/>
    <s v="SAVITA MAHADEO GARUD"/>
    <s v="ONLINE"/>
    <s v="10.06.26 13.06.26"/>
    <n v="5103"/>
    <m/>
    <m/>
    <m/>
    <n v="5027"/>
    <n v="5020"/>
    <n v="5096"/>
    <n v="5020"/>
    <n v="1"/>
    <s v="STABLE"/>
    <s v="PAID"/>
    <x v="14"/>
    <n v="126633"/>
    <n v="76"/>
    <n v="0"/>
    <n v="1350"/>
    <s v="-"/>
    <n v="0.19421990531256234"/>
    <n v="6.9297568531681052E-3"/>
    <s v="STABLE"/>
    <s v="PAID"/>
    <s v="-"/>
    <s v="PAID"/>
    <m/>
    <m/>
    <s v="CAVA"/>
    <m/>
    <m/>
    <m/>
    <s v="TALEGAON DABADE"/>
    <m/>
    <m/>
    <m/>
    <n v="6446"/>
    <n v="126633"/>
    <n v="27"/>
    <n v="12"/>
    <s v="STABLE"/>
    <m/>
    <m/>
    <m/>
    <m/>
    <s v="-"/>
    <s v="MH14ME8150"/>
    <s v="PIAGGIO VESPA SXL 149 ABS RACING 60"/>
    <d v="2024-12-06T00:00:00"/>
    <n v="48"/>
    <s v="10.06.26"/>
    <s v="VIJAY NIKAM"/>
    <m/>
    <m/>
    <m/>
    <m/>
    <m/>
    <m/>
    <m/>
    <m/>
    <m/>
    <m/>
    <m/>
    <m/>
    <m/>
    <m/>
    <m/>
    <m/>
    <m/>
    <m/>
    <m/>
    <m/>
    <m/>
    <m/>
    <m/>
    <m/>
    <m/>
    <m/>
    <m/>
    <m/>
    <m/>
    <m/>
    <m/>
    <m/>
    <m/>
    <m/>
    <n v="3"/>
    <m/>
    <m/>
    <m/>
    <m/>
    <m/>
    <m/>
    <m/>
    <m/>
    <m/>
    <m/>
    <m/>
    <m/>
    <m/>
    <m/>
    <m/>
    <m/>
    <m/>
    <m/>
    <m/>
    <m/>
    <m/>
    <m/>
    <m/>
    <m/>
    <m/>
    <m/>
    <m/>
    <m/>
    <m/>
    <m/>
    <m/>
    <m/>
    <m/>
    <m/>
    <m/>
    <m/>
    <m/>
    <m/>
    <m/>
    <m/>
    <m/>
    <m/>
    <m/>
    <m/>
    <m/>
    <m/>
    <m/>
    <m/>
    <m/>
    <m/>
    <m/>
    <m/>
    <m/>
    <m/>
    <m/>
    <m/>
    <m/>
    <m/>
    <m/>
    <n v="3"/>
    <n v="1"/>
    <s v="DUWT0027"/>
    <s v="A62BlmW7cc"/>
    <s v="Allocated"/>
    <s v="Payment (PAID)"/>
    <s v="Visited to customer at other place Customer already paid Rs. 5030/- by online payment mode "/>
    <d v="2026-06-12T00:00:00"/>
    <m/>
    <m/>
    <m/>
    <x v="0"/>
    <s v="76"/>
    <n v="5096"/>
    <n v="10123"/>
    <s v="Y"/>
    <m/>
  </r>
  <r>
    <n v="464450501"/>
    <s v="NAMDEV SHANKAR PAWAR"/>
    <s v="ONLINE"/>
    <s v="18.06.26"/>
    <n v="13843"/>
    <m/>
    <m/>
    <m/>
    <n v="6669"/>
    <n v="26522"/>
    <n v="7528"/>
    <n v="20715"/>
    <n v="4"/>
    <s v="RB"/>
    <s v="PAID"/>
    <x v="2"/>
    <n v="126444"/>
    <n v="1013"/>
    <n v="0"/>
    <n v="6292"/>
    <s v="FLOW"/>
    <n v="0.60510233869153873"/>
    <n v="4.1513956920808899E-2"/>
    <s v="RB"/>
    <s v="PAID"/>
    <s v="PTP"/>
    <s v="BPTP"/>
    <s v="Financail problem"/>
    <m/>
    <s v="CAVNA"/>
    <m/>
    <s v="REPO"/>
    <s v="-"/>
    <s v="MOSHI"/>
    <s v="-"/>
    <s v="-"/>
    <s v="-"/>
    <n v="33827"/>
    <n v="126444"/>
    <n v="116"/>
    <n v="132"/>
    <s v="FLOW"/>
    <m/>
    <m/>
    <m/>
    <m/>
    <s v="NPA"/>
    <s v="MH14LZ0307"/>
    <s v="BAJAJ KTM DUKE 200 ABS"/>
    <d v="2024-10-26T00:00:00"/>
    <n v="36"/>
    <s v="02.06.26"/>
    <s v="VIJAY NIKAM"/>
    <m/>
    <m/>
    <m/>
    <m/>
    <n v="1"/>
    <m/>
    <m/>
    <m/>
    <m/>
    <m/>
    <m/>
    <m/>
    <m/>
    <m/>
    <m/>
    <m/>
    <m/>
    <m/>
    <m/>
    <m/>
    <m/>
    <m/>
    <m/>
    <m/>
    <m/>
    <m/>
    <m/>
    <m/>
    <m/>
    <m/>
    <m/>
    <m/>
    <m/>
    <m/>
    <m/>
    <m/>
    <m/>
    <m/>
    <m/>
    <m/>
    <m/>
    <m/>
    <m/>
    <m/>
    <m/>
    <m/>
    <m/>
    <m/>
    <m/>
    <m/>
    <m/>
    <m/>
    <n v="2"/>
    <m/>
    <m/>
    <m/>
    <m/>
    <m/>
    <m/>
    <m/>
    <m/>
    <m/>
    <m/>
    <m/>
    <m/>
    <m/>
    <m/>
    <m/>
    <m/>
    <m/>
    <m/>
    <m/>
    <m/>
    <m/>
    <m/>
    <m/>
    <m/>
    <m/>
    <m/>
    <m/>
    <m/>
    <m/>
    <m/>
    <m/>
    <m/>
    <m/>
    <m/>
    <m/>
    <m/>
    <m/>
    <m/>
    <m/>
    <m/>
    <m/>
    <n v="3"/>
    <n v="1"/>
    <s v="ZBHT0009"/>
    <s v="GPJBWCgJQuom"/>
    <s v="Allocated"/>
    <s v="Left Message (LMCB)"/>
    <s v="Msg to wife "/>
    <d v="2026-06-02T00:00:00"/>
    <m/>
    <m/>
    <m/>
    <x v="0"/>
    <s v="1367"/>
    <n v="7528"/>
    <n v="34558"/>
    <s v="Y"/>
    <m/>
  </r>
  <r>
    <n v="461753486"/>
    <s v="BALASAHEB RAMCHANDRA ZANJE"/>
    <m/>
    <m/>
    <m/>
    <m/>
    <m/>
    <m/>
    <n v="6119"/>
    <n v="18357"/>
    <n v="6417"/>
    <n v="25030"/>
    <n v="3"/>
    <s v="FLOW"/>
    <s v="UNPAID"/>
    <x v="7"/>
    <n v="124058"/>
    <n v="298"/>
    <n v="0"/>
    <n v="1350"/>
    <s v="FLOW"/>
    <n v="0.18788006249785799"/>
    <n v="3.3180611796475898E-2"/>
    <s v="FLOW"/>
    <s v="RTP"/>
    <s v="RTP"/>
    <s v="RTP"/>
    <s v="Financail problem"/>
    <m/>
    <s v="CAVNA"/>
    <m/>
    <s v="REPO"/>
    <s v="-"/>
    <s v="KHALSA"/>
    <s v="-"/>
    <s v="-"/>
    <s v="-"/>
    <n v="20005"/>
    <n v="124058"/>
    <n v="88"/>
    <n v="104"/>
    <s v="FLOW"/>
    <m/>
    <m/>
    <m/>
    <m/>
    <s v="NPA"/>
    <s v="MH12WL6614"/>
    <s v="BULLET 350 THE STANDARD MAROON"/>
    <d v="2024-02-01T00:00:00"/>
    <n v="48"/>
    <s v="02.06.26"/>
    <s v="KAILASH ATKARI"/>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x v="0"/>
    <s v="554"/>
    <n v="6417"/>
    <n v="25030"/>
    <s v="Y"/>
    <m/>
  </r>
  <r>
    <n v="462935606"/>
    <s v="ADITYA MARUTI KHAWALE"/>
    <m/>
    <m/>
    <m/>
    <m/>
    <m/>
    <m/>
    <n v="5635"/>
    <n v="11270"/>
    <n v="5707"/>
    <n v="17122"/>
    <n v="2"/>
    <s v="FLOW"/>
    <s v="UNPAID"/>
    <x v="1"/>
    <n v="123906"/>
    <n v="72"/>
    <n v="0"/>
    <n v="900"/>
    <s v="FLOW"/>
    <n v="0.21966877857007369"/>
    <n v="2.7434198789910179E-2"/>
    <s v="FLOW"/>
    <s v="NC"/>
    <s v="NC"/>
    <s v="NC"/>
    <s v="Shifted"/>
    <m/>
    <s v="CNAVNA"/>
    <m/>
    <s v="-"/>
    <s v="-"/>
    <s v="CHINCHWAD"/>
    <s v="-"/>
    <s v="-"/>
    <s v="-"/>
    <n v="12242"/>
    <n v="123906"/>
    <n v="57"/>
    <n v="73"/>
    <s v="FLOW"/>
    <m/>
    <m/>
    <m/>
    <m/>
    <s v="REGULAR"/>
    <s v="MH14LN8288"/>
    <s v="BULLET 350 BLACK GOLD"/>
    <d v="2024-05-18T00:00:00"/>
    <n v="48"/>
    <s v="02.06.26"/>
    <s v="KAILASH ATKARI"/>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x v="1"/>
    <s v="217"/>
    <n v="5707"/>
    <n v="17122"/>
    <s v="Y"/>
    <m/>
  </r>
  <r>
    <n v="467352097"/>
    <s v="VARSHA MANGESH KALE"/>
    <s v="ONLINE"/>
    <s v="09.06.26"/>
    <n v="5980"/>
    <m/>
    <m/>
    <m/>
    <n v="5980"/>
    <n v="2880"/>
    <n v="2942"/>
    <n v="2972"/>
    <n v="1"/>
    <s v="STABLE"/>
    <s v="PAID"/>
    <x v="7"/>
    <n v="123740"/>
    <n v="62"/>
    <n v="0"/>
    <n v="898"/>
    <s v="-"/>
    <n v="7.7040659929769953E-2"/>
    <n v="6.7714427756668588E-3"/>
    <s v="STABLE"/>
    <s v="PAID"/>
    <s v="-"/>
    <s v="PAID"/>
    <m/>
    <m/>
    <s v="CAVNA"/>
    <m/>
    <s v="-"/>
    <s v="-"/>
    <s v="SHIRUR"/>
    <s v="-"/>
    <s v="-"/>
    <s v="-"/>
    <n v="3840"/>
    <n v="123740"/>
    <n v="27"/>
    <n v="12"/>
    <s v="STABLE"/>
    <m/>
    <m/>
    <m/>
    <m/>
    <s v="REGULAR"/>
    <s v="MH12YZ5028"/>
    <s v="APACHE RTR 160 4V U626"/>
    <d v="2025-11-27T00:00:00"/>
    <n v="30"/>
    <s v="02.06.26"/>
    <s v="KAILASH ATKARI"/>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x v="0"/>
    <s v="92"/>
    <n v="2942"/>
    <n v="8952"/>
    <s v="Y"/>
    <m/>
  </r>
  <r>
    <n v="466423164"/>
    <s v="RAHUL AMKAPRASAD VARUN"/>
    <m/>
    <m/>
    <m/>
    <m/>
    <m/>
    <m/>
    <n v="5419"/>
    <n v="10831"/>
    <n v="5543"/>
    <n v="16557"/>
    <n v="2"/>
    <s v="FLOW"/>
    <s v="UNPAID"/>
    <x v="1"/>
    <n v="121128"/>
    <n v="131"/>
    <n v="0"/>
    <n v="3600"/>
    <s v="22.05.26"/>
    <n v="0.21474375583616523"/>
    <n v="2.6819117968655597E-2"/>
    <s v="FLOW"/>
    <s v="OS"/>
    <s v="PTP"/>
    <s v="OS"/>
    <s v="Cust at village meet relative"/>
    <m/>
    <s v="CNAVNA"/>
    <m/>
    <s v="-"/>
    <s v="-"/>
    <s v="AKURDI"/>
    <s v="-"/>
    <s v="-"/>
    <s v="-"/>
    <n v="14562"/>
    <n v="121128"/>
    <n v="57"/>
    <n v="73"/>
    <s v="FLOW"/>
    <m/>
    <m/>
    <m/>
    <m/>
    <s v="NPA"/>
    <s v="MH14MM8793"/>
    <s v="BAJAJ PULSAR 220 F UG"/>
    <d v="2025-06-29T00:00:00"/>
    <n v="36"/>
    <s v="02.06.26"/>
    <s v="KAILASH ATKARI"/>
    <m/>
    <m/>
    <m/>
    <m/>
    <m/>
    <m/>
    <m/>
    <m/>
    <m/>
    <m/>
    <n v="1"/>
    <m/>
    <m/>
    <m/>
    <m/>
    <m/>
    <m/>
    <m/>
    <m/>
    <m/>
    <m/>
    <m/>
    <m/>
    <m/>
    <m/>
    <m/>
    <m/>
    <m/>
    <m/>
    <m/>
    <m/>
    <m/>
    <m/>
    <m/>
    <m/>
    <m/>
    <m/>
    <n v="1"/>
    <m/>
    <m/>
    <m/>
    <m/>
    <m/>
    <m/>
    <m/>
    <m/>
    <m/>
    <m/>
    <m/>
    <n v="1"/>
    <m/>
    <m/>
    <m/>
    <m/>
    <m/>
    <n v="2"/>
    <m/>
    <m/>
    <m/>
    <m/>
    <m/>
    <m/>
    <m/>
    <m/>
    <m/>
    <m/>
    <m/>
    <m/>
    <m/>
    <m/>
    <m/>
    <m/>
    <m/>
    <m/>
    <m/>
    <m/>
    <m/>
    <m/>
    <m/>
    <m/>
    <m/>
    <m/>
    <m/>
    <m/>
    <m/>
    <m/>
    <m/>
    <m/>
    <m/>
    <m/>
    <m/>
    <m/>
    <m/>
    <m/>
    <n v="5"/>
    <n v="1"/>
    <s v="ZBHT0011"/>
    <s v="B2v5j_qkn4z"/>
    <s v="Allocated"/>
    <s v="Left Message (LMCB)"/>
    <s v="Visit cm residence address cm brother sd He has gone to the village and has not returned yet."/>
    <d v="2026-06-04T00:00:00"/>
    <m/>
    <m/>
    <m/>
    <x v="0"/>
    <s v="307"/>
    <n v="5543"/>
    <n v="16557"/>
    <s v="Y"/>
    <m/>
  </r>
  <r>
    <n v="462452784"/>
    <s v="SHANKAR RAMCHANDRA GONATE"/>
    <s v="ONLINE"/>
    <s v="20.06.26"/>
    <n v="6000"/>
    <m/>
    <m/>
    <m/>
    <n v="5834"/>
    <n v="5332.25"/>
    <n v="5430.25"/>
    <n v="5366.25"/>
    <n v="1"/>
    <s v="STABLE"/>
    <s v="PAID"/>
    <x v="8"/>
    <n v="119791"/>
    <n v="98"/>
    <n v="0"/>
    <n v="3725.81"/>
    <s v="18.05.26"/>
    <n v="0.13156248203647314"/>
    <n v="6.555341050104321E-3"/>
    <s v="STABLE"/>
    <s v="PAID"/>
    <s v="PAID"/>
    <s v="PTP"/>
    <m/>
    <n v="20"/>
    <m/>
    <m/>
    <s v="-"/>
    <s v="-"/>
    <s v="JOVN"/>
    <s v="-"/>
    <s v="-"/>
    <s v="-"/>
    <n v="9156.06"/>
    <n v="119791"/>
    <n v="27"/>
    <n v="43"/>
    <s v="FLOW"/>
    <m/>
    <m/>
    <m/>
    <m/>
    <s v="REGULAR"/>
    <s v="MH14LM4889"/>
    <s v="CLASSIC 350 HALCYON BLACK"/>
    <d v="2024-04-04T00:00:00"/>
    <n v="48"/>
    <s v="02.06.26"/>
    <s v="VIJAY NIKAM"/>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x v="0"/>
    <s v="200"/>
    <n v="5430.25"/>
    <n v="11366.25"/>
    <s v="Y"/>
    <m/>
  </r>
  <r>
    <n v="135186382"/>
    <s v="AMIT ASHOK CHAVAN"/>
    <m/>
    <m/>
    <m/>
    <m/>
    <m/>
    <m/>
    <n v="7261"/>
    <n v="7261"/>
    <n v="7346"/>
    <n v="14697"/>
    <n v="1"/>
    <s v="FLOW"/>
    <s v="UNPAID"/>
    <x v="0"/>
    <n v="117273.08"/>
    <n v="85"/>
    <n v="0"/>
    <n v="0"/>
    <s v="-"/>
    <n v="0.1010236109848744"/>
    <n v="6.417552532295148E-3"/>
    <s v="FLOW"/>
    <s v="NC"/>
    <s v="-"/>
    <s v="NC"/>
    <s v="Shifted"/>
    <m/>
    <s v="CNAVNA"/>
    <m/>
    <m/>
    <m/>
    <s v="NARHE"/>
    <m/>
    <m/>
    <m/>
    <n v="7346"/>
    <n v="117273.08"/>
    <n v="27"/>
    <n v="43"/>
    <s v="FLOW"/>
    <m/>
    <m/>
    <m/>
    <m/>
    <s v="-"/>
    <s v="MH12UU7500"/>
    <s v="INTERCEPTOR 650 MARK 2 CHROME"/>
    <d v="2022-10-20T00:00:00"/>
    <n v="60"/>
    <s v="10.06.26"/>
    <s v="VIJAY NIKAM"/>
    <m/>
    <m/>
    <m/>
    <m/>
    <m/>
    <m/>
    <m/>
    <m/>
    <m/>
    <m/>
    <m/>
    <m/>
    <m/>
    <m/>
    <m/>
    <m/>
    <m/>
    <m/>
    <m/>
    <m/>
    <m/>
    <m/>
    <m/>
    <m/>
    <m/>
    <m/>
    <m/>
    <m/>
    <m/>
    <m/>
    <m/>
    <n v="1"/>
    <m/>
    <m/>
    <m/>
    <m/>
    <m/>
    <m/>
    <m/>
    <m/>
    <m/>
    <m/>
    <m/>
    <m/>
    <m/>
    <m/>
    <m/>
    <m/>
    <m/>
    <m/>
    <m/>
    <m/>
    <m/>
    <m/>
    <m/>
    <m/>
    <m/>
    <m/>
    <m/>
    <m/>
    <m/>
    <m/>
    <m/>
    <m/>
    <m/>
    <m/>
    <m/>
    <m/>
    <m/>
    <m/>
    <m/>
    <m/>
    <m/>
    <m/>
    <m/>
    <m/>
    <m/>
    <m/>
    <m/>
    <m/>
    <m/>
    <m/>
    <m/>
    <m/>
    <m/>
    <m/>
    <m/>
    <m/>
    <m/>
    <m/>
    <m/>
    <m/>
    <m/>
    <m/>
    <n v="1"/>
    <n v="1"/>
    <s v="DUWT0031"/>
    <s v="GPp1EGESjzz"/>
    <s v="Allocated"/>
    <s v="Promise To Pay (PTP)"/>
    <s v="Customer ptp on 14 june "/>
    <d v="2026-06-14T00:00:00"/>
    <m/>
    <m/>
    <m/>
    <x v="0"/>
    <s v="175"/>
    <n v="7346"/>
    <n v="14697"/>
    <s v="Y"/>
    <m/>
  </r>
  <r>
    <n v="461374988"/>
    <s v="ROHAN RAHUL MANE"/>
    <m/>
    <m/>
    <m/>
    <m/>
    <m/>
    <s v="BANK STABLE 11"/>
    <n v="6324"/>
    <n v="5774.61"/>
    <n v="5848.61"/>
    <n v="12170.61"/>
    <n v="1"/>
    <s v="STABLE"/>
    <s v="UNPAID"/>
    <x v="12"/>
    <n v="116675"/>
    <n v="74"/>
    <n v="0"/>
    <n v="6300"/>
    <s v="-"/>
    <n v="0.11645728775882637"/>
    <n v="6.384823709802253E-3"/>
    <s v="STABLE"/>
    <s v="PAID"/>
    <s v="-"/>
    <s v="PAID"/>
    <m/>
    <m/>
    <s v="CAVA"/>
    <m/>
    <m/>
    <m/>
    <s v="RANJE HILLS"/>
    <m/>
    <m/>
    <m/>
    <n v="12148.61"/>
    <n v="116675"/>
    <n v="27"/>
    <n v="12"/>
    <s v="STABLE"/>
    <m/>
    <m/>
    <m/>
    <m/>
    <s v="-"/>
    <s v="MH12WH9533"/>
    <s v="CLASSIC 350 DARK STEALTH BLACK"/>
    <d v="2024-01-04T00:00:00"/>
    <n v="48"/>
    <s v="10.06.26"/>
    <s v="KAILASH ATKARI"/>
    <m/>
    <m/>
    <m/>
    <m/>
    <m/>
    <m/>
    <m/>
    <m/>
    <m/>
    <m/>
    <m/>
    <m/>
    <m/>
    <m/>
    <m/>
    <m/>
    <m/>
    <m/>
    <m/>
    <m/>
    <m/>
    <m/>
    <m/>
    <m/>
    <m/>
    <m/>
    <m/>
    <m/>
    <m/>
    <m/>
    <m/>
    <m/>
    <m/>
    <m/>
    <n v="1"/>
    <m/>
    <m/>
    <m/>
    <m/>
    <m/>
    <m/>
    <m/>
    <m/>
    <m/>
    <m/>
    <m/>
    <m/>
    <m/>
    <m/>
    <m/>
    <m/>
    <m/>
    <m/>
    <m/>
    <m/>
    <m/>
    <m/>
    <m/>
    <m/>
    <m/>
    <m/>
    <m/>
    <m/>
    <m/>
    <m/>
    <m/>
    <m/>
    <m/>
    <m/>
    <m/>
    <m/>
    <m/>
    <m/>
    <m/>
    <m/>
    <m/>
    <m/>
    <m/>
    <m/>
    <m/>
    <m/>
    <m/>
    <m/>
    <m/>
    <m/>
    <m/>
    <m/>
    <m/>
    <m/>
    <m/>
    <m/>
    <n v="1"/>
    <m/>
    <m/>
    <n v="2"/>
    <n v="1"/>
    <s v="DUWT0023"/>
    <s v="APkLNJLs0ic"/>
    <s v="Allocated"/>
    <s v="Promise To Pay (PTP)"/>
    <s v="Customer given PTP "/>
    <d v="2026-06-12T00:00:00"/>
    <m/>
    <m/>
    <m/>
    <x v="0"/>
    <s v="72"/>
    <n v="5848.61"/>
    <n v="12170.61"/>
    <s v="Y"/>
    <m/>
  </r>
  <r>
    <n v="462692295"/>
    <s v="PETENINUO PFITHU"/>
    <m/>
    <m/>
    <m/>
    <m/>
    <m/>
    <m/>
    <n v="5068"/>
    <n v="20198"/>
    <n v="5696"/>
    <n v="25266"/>
    <n v="4"/>
    <s v="FLOW"/>
    <s v="UNPAID"/>
    <x v="13"/>
    <n v="116146"/>
    <n v="702"/>
    <n v="0"/>
    <n v="2700"/>
    <s v="FLOW"/>
    <n v="0.52791243960444156"/>
    <n v="3.8132928731488012E-2"/>
    <s v="FLOW"/>
    <s v="NC"/>
    <s v="NC"/>
    <s v="NC"/>
    <s v="Shifted"/>
    <m/>
    <s v="CNAVNA"/>
    <m/>
    <s v="REPO"/>
    <s v="-"/>
    <s v="WAKAD"/>
    <s v="-"/>
    <s v="-"/>
    <s v="-"/>
    <n v="23600"/>
    <n v="116146"/>
    <n v="116"/>
    <n v="132"/>
    <s v="FLOW"/>
    <m/>
    <m/>
    <m/>
    <m/>
    <s v="NPA"/>
    <s v="MH14LN2332"/>
    <s v="SUZUKI GIXXER 150 SF"/>
    <d v="2024-04-25T00:00:00"/>
    <n v="48"/>
    <s v="02.06.26"/>
    <s v="KAILASH ATKARI"/>
    <m/>
    <m/>
    <m/>
    <m/>
    <m/>
    <m/>
    <m/>
    <m/>
    <m/>
    <m/>
    <n v="1"/>
    <m/>
    <m/>
    <m/>
    <m/>
    <m/>
    <m/>
    <m/>
    <m/>
    <m/>
    <m/>
    <m/>
    <m/>
    <m/>
    <m/>
    <m/>
    <m/>
    <m/>
    <m/>
    <m/>
    <m/>
    <m/>
    <m/>
    <m/>
    <m/>
    <m/>
    <m/>
    <m/>
    <m/>
    <m/>
    <m/>
    <m/>
    <m/>
    <m/>
    <m/>
    <m/>
    <m/>
    <m/>
    <m/>
    <m/>
    <m/>
    <m/>
    <m/>
    <m/>
    <m/>
    <m/>
    <m/>
    <m/>
    <m/>
    <m/>
    <m/>
    <m/>
    <m/>
    <m/>
    <m/>
    <m/>
    <m/>
    <m/>
    <m/>
    <m/>
    <m/>
    <m/>
    <m/>
    <m/>
    <m/>
    <m/>
    <m/>
    <m/>
    <m/>
    <m/>
    <m/>
    <m/>
    <m/>
    <m/>
    <m/>
    <m/>
    <m/>
    <m/>
    <m/>
    <m/>
    <m/>
    <m/>
    <m/>
    <m/>
    <n v="1"/>
    <n v="1"/>
    <s v="DUWT0030"/>
    <e v="#N/A"/>
    <e v="#N/A"/>
    <e v="#N/A"/>
    <e v="#N/A"/>
    <e v="#N/A"/>
    <m/>
    <m/>
    <m/>
    <x v="0"/>
    <n v="0"/>
    <n v="5696"/>
    <n v="25266"/>
    <s v="Y"/>
    <m/>
  </r>
  <r>
    <n v="463860514"/>
    <s v="MANASI SANTOSH SHINDE"/>
    <s v="ONLINE"/>
    <s v="17.06.26"/>
    <n v="5150"/>
    <m/>
    <m/>
    <m/>
    <n v="5026"/>
    <n v="5015"/>
    <n v="5138"/>
    <n v="5139"/>
    <n v="1"/>
    <s v="STABLE"/>
    <s v="PAID"/>
    <x v="1"/>
    <n v="116143"/>
    <n v="123"/>
    <n v="0"/>
    <n v="6278"/>
    <s v="22.05.26"/>
    <n v="4.7129217204774698E-2"/>
    <n v="6.3557109931653144E-3"/>
    <s v="STABLE"/>
    <s v="PAID"/>
    <s v="PTP"/>
    <s v="MPTP"/>
    <s v="Shifted left msg with relative"/>
    <m/>
    <s v="CAVNA"/>
    <m/>
    <s v="-"/>
    <s v="-"/>
    <s v="CHINCHWAD"/>
    <s v="-"/>
    <s v="-"/>
    <s v="-"/>
    <n v="11416"/>
    <n v="116143"/>
    <n v="27"/>
    <n v="43"/>
    <s v="FLOW"/>
    <m/>
    <m/>
    <m/>
    <m/>
    <s v="REGULAR"/>
    <m/>
    <s v="PIAGGIO VESPA SXL 149 ABS RACING 60"/>
    <d v="2024-08-26T00:00:00"/>
    <n v="48"/>
    <s v="02.06.26"/>
    <s v="KAILASH ATKARI"/>
    <m/>
    <m/>
    <m/>
    <m/>
    <m/>
    <m/>
    <m/>
    <m/>
    <m/>
    <m/>
    <m/>
    <m/>
    <m/>
    <n v="1"/>
    <m/>
    <m/>
    <m/>
    <m/>
    <m/>
    <m/>
    <m/>
    <m/>
    <n v="1"/>
    <m/>
    <m/>
    <m/>
    <m/>
    <m/>
    <m/>
    <m/>
    <m/>
    <m/>
    <m/>
    <m/>
    <n v="1"/>
    <m/>
    <m/>
    <m/>
    <m/>
    <m/>
    <m/>
    <m/>
    <m/>
    <m/>
    <m/>
    <m/>
    <m/>
    <m/>
    <m/>
    <n v="1"/>
    <m/>
    <m/>
    <m/>
    <m/>
    <m/>
    <m/>
    <m/>
    <m/>
    <m/>
    <m/>
    <m/>
    <m/>
    <m/>
    <m/>
    <m/>
    <m/>
    <m/>
    <m/>
    <m/>
    <m/>
    <m/>
    <m/>
    <m/>
    <m/>
    <m/>
    <m/>
    <m/>
    <m/>
    <m/>
    <m/>
    <m/>
    <m/>
    <m/>
    <m/>
    <m/>
    <m/>
    <m/>
    <m/>
    <m/>
    <m/>
    <m/>
    <m/>
    <m/>
    <m/>
    <n v="4"/>
    <n v="1"/>
    <s v="ZBHT0011"/>
    <s v="AoEbI5eFP5m"/>
    <s v="Allocated"/>
    <s v="Left Message (LMCB)"/>
    <s v="Visit cm residence address cm mot living this address relative member arrange call cm make the PTP on after 20th "/>
    <d v="2026-06-08T00:00:00"/>
    <m/>
    <m/>
    <m/>
    <x v="0"/>
    <s v="248"/>
    <n v="5138"/>
    <n v="10289"/>
    <s v="Y"/>
    <m/>
  </r>
  <r>
    <n v="466999268"/>
    <s v="KADIR KASIM SHAIKH"/>
    <s v="ONLINE"/>
    <s v="13.06.26"/>
    <n v="9708"/>
    <m/>
    <m/>
    <m/>
    <n v="4754"/>
    <n v="4754"/>
    <n v="4754"/>
    <n v="-132"/>
    <n v="1"/>
    <s v="RB"/>
    <s v="PAID"/>
    <x v="6"/>
    <n v="115327"/>
    <n v="0"/>
    <n v="0"/>
    <n v="450"/>
    <s v="-"/>
    <n v="6.5877056699452249E-2"/>
    <n v="6.3110569014815888E-3"/>
    <s v="RB"/>
    <s v="PAID"/>
    <s v="-"/>
    <s v="PAID"/>
    <m/>
    <m/>
    <s v="CAVA"/>
    <m/>
    <m/>
    <m/>
    <s v="TINGRE NAGAR"/>
    <m/>
    <m/>
    <m/>
    <n v="5204"/>
    <n v="115327"/>
    <n v="27"/>
    <n v="0"/>
    <s v="RB"/>
    <m/>
    <m/>
    <m/>
    <m/>
    <s v="-"/>
    <s v="MH12YR3043"/>
    <s v="SUZUKI BURGMAN STREET EX"/>
    <d v="2025-10-03T00:00:00"/>
    <n v="36"/>
    <s v="10.06.26"/>
    <s v="VIJAY NIKAM"/>
    <m/>
    <m/>
    <m/>
    <m/>
    <m/>
    <m/>
    <m/>
    <m/>
    <m/>
    <m/>
    <m/>
    <m/>
    <m/>
    <m/>
    <m/>
    <m/>
    <m/>
    <m/>
    <m/>
    <m/>
    <m/>
    <m/>
    <m/>
    <m/>
    <m/>
    <m/>
    <m/>
    <m/>
    <m/>
    <m/>
    <m/>
    <m/>
    <m/>
    <m/>
    <m/>
    <m/>
    <m/>
    <n v="1"/>
    <m/>
    <m/>
    <m/>
    <m/>
    <m/>
    <m/>
    <m/>
    <m/>
    <m/>
    <m/>
    <m/>
    <m/>
    <m/>
    <m/>
    <m/>
    <m/>
    <m/>
    <m/>
    <m/>
    <m/>
    <m/>
    <m/>
    <m/>
    <m/>
    <m/>
    <m/>
    <m/>
    <m/>
    <m/>
    <m/>
    <m/>
    <m/>
    <m/>
    <m/>
    <m/>
    <m/>
    <m/>
    <m/>
    <m/>
    <m/>
    <m/>
    <m/>
    <m/>
    <m/>
    <m/>
    <m/>
    <m/>
    <m/>
    <m/>
    <m/>
    <m/>
    <m/>
    <m/>
    <m/>
    <m/>
    <m/>
    <n v="1"/>
    <n v="1"/>
    <s v="ZBHT0012"/>
    <s v="k6uKtAVBt1"/>
    <s v="Allocated"/>
    <s v="Promise To Pay (PTP)"/>
    <s v="Ptp"/>
    <d v="2026-06-13T00:00:00"/>
    <m/>
    <m/>
    <m/>
    <x v="1"/>
    <s v="68"/>
    <n v="4754"/>
    <n v="9576"/>
    <s v="Y"/>
    <m/>
  </r>
  <r>
    <n v="464924404"/>
    <s v="MAHENDRA ARJUN THIGALE"/>
    <m/>
    <m/>
    <m/>
    <m/>
    <m/>
    <m/>
    <n v="5328"/>
    <n v="3427.54"/>
    <n v="3427.54"/>
    <n v="8810.5400000000009"/>
    <n v="1"/>
    <s v="FLOW"/>
    <s v="UNPAID"/>
    <x v="11"/>
    <n v="114092.54"/>
    <n v="0"/>
    <n v="0"/>
    <n v="450"/>
    <s v="-"/>
    <n v="0.11269121683032966"/>
    <n v="6.2435033597905455E-3"/>
    <s v="STABLE"/>
    <s v="PTP"/>
    <s v="-"/>
    <s v="PTP"/>
    <m/>
    <n v="20"/>
    <s v="CAVA"/>
    <m/>
    <m/>
    <m/>
    <s v="RAJGURU NAGAR"/>
    <m/>
    <m/>
    <m/>
    <n v="3877.54"/>
    <n v="114092.54"/>
    <n v="27"/>
    <n v="43"/>
    <s v="FLOW"/>
    <m/>
    <m/>
    <m/>
    <m/>
    <s v="-"/>
    <s v="MH14MB2032"/>
    <s v="BAJAJ PULSAR 220 F"/>
    <d v="2024-12-11T00:00:00"/>
    <n v="42"/>
    <s v="10.06.26"/>
    <s v="KAILASH ATKARI"/>
    <m/>
    <m/>
    <m/>
    <m/>
    <m/>
    <m/>
    <m/>
    <m/>
    <m/>
    <m/>
    <m/>
    <m/>
    <m/>
    <m/>
    <m/>
    <m/>
    <m/>
    <m/>
    <m/>
    <m/>
    <m/>
    <m/>
    <m/>
    <m/>
    <m/>
    <m/>
    <m/>
    <m/>
    <m/>
    <m/>
    <m/>
    <m/>
    <m/>
    <m/>
    <m/>
    <m/>
    <m/>
    <m/>
    <m/>
    <m/>
    <m/>
    <m/>
    <m/>
    <m/>
    <m/>
    <m/>
    <n v="1"/>
    <m/>
    <m/>
    <m/>
    <m/>
    <m/>
    <m/>
    <m/>
    <m/>
    <m/>
    <m/>
    <m/>
    <m/>
    <m/>
    <m/>
    <m/>
    <m/>
    <m/>
    <m/>
    <m/>
    <m/>
    <m/>
    <m/>
    <m/>
    <m/>
    <m/>
    <m/>
    <m/>
    <m/>
    <m/>
    <m/>
    <m/>
    <m/>
    <m/>
    <m/>
    <m/>
    <m/>
    <m/>
    <m/>
    <m/>
    <m/>
    <m/>
    <m/>
    <m/>
    <m/>
    <m/>
    <m/>
    <m/>
    <n v="1"/>
    <n v="1"/>
    <s v="ZBHT0010"/>
    <s v="G6cMPMx4tb"/>
    <s v="Allocated"/>
    <s v="Left Message (LMCB)"/>
    <s v="Lmcb "/>
    <d v="2026-06-16T00:00:00"/>
    <m/>
    <m/>
    <m/>
    <x v="0"/>
    <s v="55"/>
    <n v="3427.54"/>
    <n v="8810.5400000000009"/>
    <s v="N"/>
    <m/>
  </r>
  <r>
    <n v="466677362"/>
    <s v="VINAYAK SATHE"/>
    <m/>
    <m/>
    <m/>
    <m/>
    <m/>
    <m/>
    <n v="4313"/>
    <n v="21565"/>
    <n v="4921"/>
    <n v="26760"/>
    <n v="5"/>
    <s v="FLOW"/>
    <s v="UNPAID"/>
    <x v="8"/>
    <n v="112838"/>
    <n v="608"/>
    <n v="0"/>
    <n v="3150"/>
    <s v="FLOW"/>
    <n v="0.31131739058761371"/>
    <n v="5.4925642630943641E-2"/>
    <s v="FLOW"/>
    <s v="NC"/>
    <s v="NC"/>
    <s v="NC"/>
    <s v="Shifted"/>
    <m/>
    <s v="CNAVNA"/>
    <m/>
    <s v="REPO"/>
    <s v="-"/>
    <s v="LONAVALA"/>
    <s v="-"/>
    <s v="-"/>
    <s v="-"/>
    <n v="25323"/>
    <n v="112838"/>
    <n v="147"/>
    <n v="163"/>
    <s v="FLOW"/>
    <m/>
    <m/>
    <m/>
    <m/>
    <s v="NPA"/>
    <s v="MH14MP4519"/>
    <s v="HONDA SP 125 DLX 2B"/>
    <d v="2025-08-11T00:00:00"/>
    <n v="36"/>
    <s v="02.06.26"/>
    <s v="VIJAY NIKAM"/>
    <m/>
    <m/>
    <m/>
    <m/>
    <m/>
    <m/>
    <m/>
    <m/>
    <m/>
    <m/>
    <n v="1"/>
    <m/>
    <m/>
    <m/>
    <m/>
    <m/>
    <m/>
    <m/>
    <m/>
    <m/>
    <m/>
    <m/>
    <m/>
    <m/>
    <m/>
    <m/>
    <m/>
    <m/>
    <m/>
    <m/>
    <m/>
    <m/>
    <m/>
    <m/>
    <m/>
    <m/>
    <m/>
    <m/>
    <m/>
    <m/>
    <m/>
    <m/>
    <m/>
    <m/>
    <m/>
    <m/>
    <m/>
    <m/>
    <m/>
    <m/>
    <m/>
    <m/>
    <m/>
    <m/>
    <m/>
    <n v="2"/>
    <m/>
    <m/>
    <m/>
    <m/>
    <m/>
    <m/>
    <m/>
    <m/>
    <m/>
    <m/>
    <m/>
    <m/>
    <m/>
    <m/>
    <m/>
    <m/>
    <m/>
    <m/>
    <m/>
    <m/>
    <m/>
    <m/>
    <m/>
    <m/>
    <m/>
    <m/>
    <m/>
    <m/>
    <m/>
    <m/>
    <m/>
    <m/>
    <m/>
    <m/>
    <m/>
    <m/>
    <m/>
    <m/>
    <n v="3"/>
    <n v="1"/>
    <s v="ZBHT0013"/>
    <s v="A6W1UcFBa7"/>
    <s v="Allocated"/>
    <s v="Shifted (NC_SFTD)"/>
    <s v="Shifted to beed"/>
    <d v="2026-06-04T00:00:00"/>
    <m/>
    <m/>
    <m/>
    <x v="0"/>
    <s v="882"/>
    <n v="4921"/>
    <n v="26760"/>
    <s v="Y"/>
    <m/>
  </r>
  <r>
    <n v="460272739"/>
    <s v="VILAS NAMDEV GAIKWAD"/>
    <m/>
    <m/>
    <m/>
    <m/>
    <m/>
    <m/>
    <n v="6595"/>
    <n v="6585"/>
    <n v="6713"/>
    <n v="13439"/>
    <n v="1"/>
    <s v="FLOW"/>
    <s v="UNPAID"/>
    <x v="15"/>
    <n v="112470"/>
    <n v="128"/>
    <n v="0"/>
    <n v="4950"/>
    <s v="29.05.26"/>
    <n v="0.16512404079184842"/>
    <n v="6.1547128574369779E-3"/>
    <s v="STABLE"/>
    <s v="PTP"/>
    <s v="PTP"/>
    <s v="PTP"/>
    <m/>
    <n v="29"/>
    <s v="CAVA"/>
    <m/>
    <s v="-"/>
    <s v="-"/>
    <s v="JANWADI"/>
    <s v="-"/>
    <s v="-"/>
    <s v="-"/>
    <n v="11663"/>
    <n v="112470"/>
    <n v="27"/>
    <n v="43"/>
    <s v="FLOW"/>
    <m/>
    <m/>
    <m/>
    <m/>
    <s v="REGULAR"/>
    <s v="MH12WB3507"/>
    <s v="METEOR 350 STELLAR PURE BLACK"/>
    <d v="2023-10-23T00:00:00"/>
    <n v="48"/>
    <s v="02.06.26"/>
    <s v="VIJAY NIKAM"/>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x v="0"/>
    <s v="259"/>
    <n v="6713"/>
    <n v="13439"/>
    <s v="Y"/>
    <m/>
  </r>
  <r>
    <n v="460466165"/>
    <s v="RITHIK MOHAN GAWALI"/>
    <s v="ONLINE"/>
    <s v="02.06.26"/>
    <n v="6300"/>
    <m/>
    <m/>
    <m/>
    <n v="5868"/>
    <n v="20410"/>
    <n v="3494"/>
    <n v="20725"/>
    <n v="4"/>
    <s v="STABLE"/>
    <s v="PAID"/>
    <x v="12"/>
    <n v="112244"/>
    <n v="688"/>
    <n v="0"/>
    <n v="5850"/>
    <s v="FLOW"/>
    <n v="0.53526101819193139"/>
    <n v="3.6851828324153568E-2"/>
    <s v="STABLE"/>
    <s v="PAID"/>
    <s v="PTP"/>
    <s v="PAID"/>
    <m/>
    <m/>
    <m/>
    <m/>
    <s v="REPO"/>
    <s v="-"/>
    <s v="KHADAKI"/>
    <s v="-"/>
    <s v="-"/>
    <s v="-"/>
    <n v="26948"/>
    <n v="112244"/>
    <n v="116"/>
    <n v="104"/>
    <s v="STABLE"/>
    <m/>
    <m/>
    <m/>
    <m/>
    <s v="NPA"/>
    <s v="MH12WC4429"/>
    <s v="CLASSIC 350 CHROME RED"/>
    <d v="2023-11-04T00:00:00"/>
    <n v="48"/>
    <s v="02.06.26"/>
    <s v="KAILASH ATKARI"/>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x v="0"/>
    <s v="747"/>
    <n v="3494"/>
    <n v="27025"/>
    <s v="Y"/>
    <m/>
  </r>
  <r>
    <n v="463519622"/>
    <s v="SHITAL CHANDRAKANT JADHAV"/>
    <s v="ONLINE"/>
    <s v="05.06.26"/>
    <n v="70"/>
    <m/>
    <m/>
    <m/>
    <n v="5051"/>
    <n v="5051"/>
    <n v="5095"/>
    <n v="10102"/>
    <n v="1"/>
    <s v="RB"/>
    <s v="PAID"/>
    <x v="1"/>
    <n v="112043"/>
    <n v="44"/>
    <n v="0"/>
    <n v="5393"/>
    <s v="-"/>
    <n v="4.5465494117377471E-2"/>
    <n v="6.1313460717152242E-3"/>
    <s v="RB"/>
    <s v="PAID"/>
    <s v="-"/>
    <s v="PAID"/>
    <s v="Shifted"/>
    <m/>
    <s v="CAVNA"/>
    <m/>
    <s v="-"/>
    <s v="-"/>
    <s v="THERGAON"/>
    <s v="-"/>
    <s v="-"/>
    <s v="-"/>
    <n v="10488"/>
    <n v="112043"/>
    <n v="27"/>
    <n v="0"/>
    <s v="RB"/>
    <m/>
    <m/>
    <m/>
    <m/>
    <s v="NPA"/>
    <s v="MH14LT4659"/>
    <s v="PIAGGIO VESPA VXL 150 LTD EDITION"/>
    <d v="2024-07-19T00:00:00"/>
    <n v="48"/>
    <s v="02.06.26"/>
    <s v="KAILASH ATKARI"/>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x v="0"/>
    <s v="70"/>
    <n v="5095"/>
    <n v="10172"/>
    <s v="Y"/>
    <m/>
  </r>
  <r>
    <n v="466229926"/>
    <s v="SWAPNIL RAJU GOBBUR"/>
    <m/>
    <m/>
    <m/>
    <m/>
    <m/>
    <m/>
    <n v="4615"/>
    <n v="27690"/>
    <n v="5738"/>
    <n v="33874"/>
    <n v="6"/>
    <s v="FLOW"/>
    <s v="UNPAID"/>
    <x v="6"/>
    <n v="111903"/>
    <n v="1123"/>
    <n v="0"/>
    <n v="3600"/>
    <s v="-"/>
    <n v="0.38815146519781235"/>
    <n v="4.7007279451275842E-2"/>
    <s v="FLOW"/>
    <s v="NC"/>
    <s v="-"/>
    <s v="NC"/>
    <s v="no such person"/>
    <m/>
    <s v="CNAVNA"/>
    <m/>
    <s v="REPO"/>
    <s v="-"/>
    <s v="VIMAN NAGAR "/>
    <s v="-"/>
    <s v="-"/>
    <s v="-"/>
    <n v="32413"/>
    <n v="111903"/>
    <n v="178"/>
    <n v="194"/>
    <s v="FLOW"/>
    <m/>
    <m/>
    <m/>
    <m/>
    <s v="NPA"/>
    <s v="MH12YE6137"/>
    <s v="HONDA SP 160 DOUBLE DISC"/>
    <d v="2025-05-30T00:00:00"/>
    <n v="36"/>
    <s v="02.06.26"/>
    <s v="VIJAY NIKAM"/>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x v="0"/>
    <s v="1569"/>
    <n v="5738"/>
    <n v="33874"/>
    <s v="Y"/>
    <m/>
  </r>
  <r>
    <n v="460986849"/>
    <s v="SHUBHAM SANTOSH ZENDE"/>
    <m/>
    <m/>
    <m/>
    <m/>
    <m/>
    <m/>
    <n v="6377"/>
    <n v="5711"/>
    <n v="5856"/>
    <n v="12370"/>
    <n v="1"/>
    <s v="FLOW"/>
    <s v="UNPAID"/>
    <x v="11"/>
    <n v="111315"/>
    <n v="145"/>
    <n v="0"/>
    <n v="2700"/>
    <s v="26.05.26"/>
    <n v="0.10994779151615125"/>
    <n v="6.0915076173699402E-3"/>
    <s v="STABLE"/>
    <s v="PTP"/>
    <s v="PTP"/>
    <s v="PTP"/>
    <m/>
    <n v="25"/>
    <s v="CAVA"/>
    <m/>
    <s v="-"/>
    <s v="-"/>
    <s v="PEER"/>
    <s v="-"/>
    <s v="-"/>
    <s v="-"/>
    <n v="8556"/>
    <n v="111315"/>
    <n v="27"/>
    <n v="43"/>
    <s v="FLOW"/>
    <m/>
    <m/>
    <m/>
    <m/>
    <s v="REGULAR"/>
    <s v="MH14LG0053"/>
    <s v="BULLET 350 THE STANDARD BLACK"/>
    <d v="2023-12-04T00:00:00"/>
    <n v="48"/>
    <s v="02.06.26"/>
    <s v="KAILASH ATKARI"/>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x v="0"/>
    <s v="282"/>
    <n v="5856"/>
    <n v="12370"/>
    <s v="Y"/>
    <m/>
  </r>
  <r>
    <n v="464922563"/>
    <s v="SHUBHAM TUKARAM INGALE"/>
    <m/>
    <m/>
    <m/>
    <m/>
    <m/>
    <m/>
    <n v="5975"/>
    <n v="11737"/>
    <n v="6021"/>
    <n v="18110"/>
    <n v="2"/>
    <s v="FLOW"/>
    <s v="UNPAID"/>
    <x v="14"/>
    <n v="110472"/>
    <n v="259"/>
    <n v="0"/>
    <n v="4751"/>
    <s v="FLOW"/>
    <n v="0.26053151334207558"/>
    <n v="2.445975827416717E-2"/>
    <s v="FLOW"/>
    <s v="RTP"/>
    <s v="RTP"/>
    <s v="RTP"/>
    <s v="Financail problem"/>
    <m/>
    <s v="CAVNA"/>
    <m/>
    <s v="-"/>
    <s v="-"/>
    <s v="KIVALE"/>
    <s v="-"/>
    <s v="-"/>
    <s v="-"/>
    <n v="16747"/>
    <n v="110472"/>
    <n v="57"/>
    <n v="73"/>
    <s v="FLOW"/>
    <m/>
    <m/>
    <m/>
    <m/>
    <s v="REGULAR"/>
    <s v="MH14MB1401"/>
    <s v="BULLET BATTALION 350 BLACK"/>
    <d v="2024-12-11T00:00:00"/>
    <n v="36"/>
    <s v="02.06.26"/>
    <s v="VIJAY NIKAM"/>
    <m/>
    <m/>
    <m/>
    <m/>
    <m/>
    <m/>
    <m/>
    <m/>
    <m/>
    <m/>
    <m/>
    <m/>
    <m/>
    <n v="1"/>
    <m/>
    <m/>
    <m/>
    <m/>
    <m/>
    <m/>
    <m/>
    <m/>
    <m/>
    <m/>
    <m/>
    <m/>
    <m/>
    <m/>
    <m/>
    <m/>
    <m/>
    <m/>
    <m/>
    <m/>
    <n v="1"/>
    <m/>
    <m/>
    <m/>
    <m/>
    <m/>
    <m/>
    <m/>
    <m/>
    <m/>
    <m/>
    <m/>
    <m/>
    <m/>
    <m/>
    <m/>
    <m/>
    <m/>
    <n v="1"/>
    <m/>
    <m/>
    <m/>
    <m/>
    <m/>
    <m/>
    <m/>
    <m/>
    <m/>
    <m/>
    <m/>
    <m/>
    <m/>
    <m/>
    <m/>
    <m/>
    <m/>
    <m/>
    <m/>
    <m/>
    <m/>
    <m/>
    <m/>
    <m/>
    <m/>
    <m/>
    <m/>
    <m/>
    <m/>
    <m/>
    <m/>
    <m/>
    <m/>
    <m/>
    <m/>
    <m/>
    <m/>
    <m/>
    <m/>
    <m/>
    <m/>
    <n v="3"/>
    <n v="1"/>
    <s v="DUWT0027"/>
    <s v="GPTDIIXwbEc"/>
    <s v="Allocated"/>
    <s v="Left Message (LMCB)"/>
    <s v="Visited to Customers residence address and Left massage with his mother "/>
    <d v="2026-06-05T00:00:00"/>
    <m/>
    <m/>
    <m/>
    <x v="0"/>
    <s v="398"/>
    <n v="6021"/>
    <n v="18110"/>
    <s v="Y"/>
    <m/>
  </r>
  <r>
    <n v="463651166"/>
    <s v="EHSAN ANSARI"/>
    <s v="ONLINE"/>
    <s v="13.06.26"/>
    <n v="7760"/>
    <m/>
    <m/>
    <m/>
    <n v="7589"/>
    <n v="6482"/>
    <n v="6584"/>
    <n v="6418"/>
    <n v="1"/>
    <s v="STABLE"/>
    <s v="PAID"/>
    <x v="6"/>
    <n v="109987"/>
    <n v="102"/>
    <n v="0"/>
    <n v="4050"/>
    <s v="16.05.26"/>
    <n v="6.2826743392290219E-2"/>
    <n v="6.01883527208074E-3"/>
    <s v="STABLE"/>
    <s v="PAID"/>
    <s v="PAID"/>
    <s v="MPTP"/>
    <s v="Entry not alowed"/>
    <m/>
    <s v="CAVA"/>
    <m/>
    <s v="-"/>
    <s v="-"/>
    <s v="PORWAL ROAD"/>
    <s v="-"/>
    <s v="-"/>
    <s v="-"/>
    <n v="10634"/>
    <n v="109987"/>
    <n v="27"/>
    <n v="12"/>
    <s v="STABLE"/>
    <m/>
    <m/>
    <m/>
    <m/>
    <s v="REGULAR"/>
    <s v="MH12XB4004"/>
    <s v="BULLET 350 BLACK GOLD"/>
    <d v="2024-08-03T00:00:00"/>
    <n v="36"/>
    <s v="02.06.26"/>
    <s v="VIJAY NIKAM"/>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x v="1"/>
    <s v="107"/>
    <n v="6584"/>
    <n v="14178"/>
    <s v="Y"/>
    <m/>
  </r>
  <r>
    <n v="463352388"/>
    <s v="ASHUTOSH KUMAR JHA"/>
    <m/>
    <m/>
    <m/>
    <m/>
    <m/>
    <m/>
    <n v="7290"/>
    <n v="20136.830000000002"/>
    <n v="6620.8300000000017"/>
    <n v="28810.83"/>
    <n v="3"/>
    <s v="FLOW"/>
    <s v="UNPAID"/>
    <x v="13"/>
    <n v="108923.83"/>
    <n v="1064"/>
    <n v="0"/>
    <n v="5400"/>
    <s v="FLOW"/>
    <n v="0.4759802928714057"/>
    <n v="2.9132819476497568E-2"/>
    <s v="FLOW"/>
    <s v="NC"/>
    <s v="NC"/>
    <s v="NC"/>
    <s v="Shifted"/>
    <m/>
    <s v="CNAVNA"/>
    <m/>
    <s v="REPO"/>
    <s v="-"/>
    <s v="MAAN"/>
    <s v="-"/>
    <s v="-"/>
    <s v="-"/>
    <n v="26600.83"/>
    <n v="108923.83"/>
    <n v="88"/>
    <n v="104"/>
    <s v="FLOW"/>
    <m/>
    <m/>
    <m/>
    <m/>
    <s v="NPA"/>
    <s v="MH14LR2633"/>
    <s v="CB350 RS MONOTONE"/>
    <d v="2024-06-30T00:00:00"/>
    <n v="36"/>
    <s v="02.06.26"/>
    <s v="KAILASH ATKARI"/>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x v="1"/>
    <s v="1384"/>
    <n v="6620.8300000000017"/>
    <n v="28810.83"/>
    <s v="Y"/>
    <m/>
  </r>
  <r>
    <n v="460026902"/>
    <s v="ANANAD VAIJINATH KALVATKAR"/>
    <m/>
    <m/>
    <m/>
    <m/>
    <m/>
    <m/>
    <n v="6829"/>
    <n v="5977.14"/>
    <n v="6130.14"/>
    <n v="13117.14"/>
    <n v="1"/>
    <s v="FLOW"/>
    <s v="UNPAID"/>
    <x v="14"/>
    <n v="108653.97"/>
    <n v="153"/>
    <n v="0"/>
    <n v="5850"/>
    <s v="31.05.26"/>
    <n v="0.1666450590701791"/>
    <n v="5.9458876693391271E-3"/>
    <s v="STABLE"/>
    <s v="PTP"/>
    <s v="PTP"/>
    <s v="PTP"/>
    <m/>
    <n v="28"/>
    <s v="CAVA"/>
    <m/>
    <s v="-"/>
    <s v="-"/>
    <s v="SADUMBARE"/>
    <s v="-"/>
    <s v="-"/>
    <s v="-"/>
    <n v="11980.14"/>
    <n v="108653.97"/>
    <n v="27"/>
    <n v="43"/>
    <s v="FLOW"/>
    <m/>
    <m/>
    <m/>
    <m/>
    <s v="REGULAR"/>
    <s v="MH14LC3427"/>
    <s v="RE CLASSIC 350 EFI REDDITCH RED"/>
    <d v="2023-10-07T00:00:00"/>
    <n v="48"/>
    <s v="02.06.26"/>
    <s v="VIJAY NIKAM"/>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x v="0"/>
    <s v="311"/>
    <n v="6130.14"/>
    <n v="13117.14"/>
    <s v="Y"/>
    <m/>
  </r>
  <r>
    <n v="464556066"/>
    <s v="LATABAI VITTHAL KUSEKAR"/>
    <m/>
    <m/>
    <m/>
    <m/>
    <m/>
    <m/>
    <n v="4189"/>
    <n v="8378"/>
    <n v="4293"/>
    <n v="12783"/>
    <n v="2"/>
    <s v="FLOW"/>
    <s v="UNPAID"/>
    <x v="7"/>
    <n v="108553"/>
    <n v="104"/>
    <n v="0"/>
    <n v="900"/>
    <s v="FLOW"/>
    <n v="0.12141980990154037"/>
    <n v="2.4034869830687131E-2"/>
    <s v="FLOW"/>
    <s v="NC"/>
    <s v="NC"/>
    <s v="NC"/>
    <s v="Always door lock"/>
    <m/>
    <s v="CNAVNA"/>
    <m/>
    <s v="-"/>
    <s v="-"/>
    <s v="ANDHAL GAON"/>
    <s v="-"/>
    <s v="-"/>
    <s v="-"/>
    <n v="9382"/>
    <n v="108553"/>
    <n v="57"/>
    <n v="73"/>
    <s v="FLOW"/>
    <m/>
    <m/>
    <m/>
    <m/>
    <s v="REGULAR"/>
    <s v="MH12XL0586"/>
    <s v="APACHE 200 4V 2CH R MODE"/>
    <d v="2024-11-04T00:00:00"/>
    <n v="48"/>
    <s v="02.06.26"/>
    <s v="KAILASH ATKARI"/>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x v="1"/>
    <s v="216"/>
    <n v="4293"/>
    <n v="12783"/>
    <s v="Y"/>
    <m/>
  </r>
  <r>
    <n v="458321906"/>
    <s v="JAYPAL RAGHU KAMBLE"/>
    <s v="ONLINE"/>
    <s v="02.06.26"/>
    <n v="7810"/>
    <m/>
    <m/>
    <m/>
    <n v="7527"/>
    <n v="22581"/>
    <n v="8376"/>
    <n v="23142"/>
    <n v="3"/>
    <s v="STABLE"/>
    <s v="PAID"/>
    <x v="1"/>
    <n v="108352"/>
    <n v="849"/>
    <n v="0"/>
    <n v="2700"/>
    <s v="05.05.26"/>
    <n v="0.18086731244647947"/>
    <n v="2.8979877552207489E-2"/>
    <s v="STABLE"/>
    <s v="PAID"/>
    <s v="PAID"/>
    <s v="PAID"/>
    <s v="Add not found"/>
    <m/>
    <s v="CAVNA"/>
    <m/>
    <s v="REPO"/>
    <s v="-"/>
    <s v="CHIKHALI"/>
    <s v="-"/>
    <s v="-"/>
    <s v="-"/>
    <n v="26130"/>
    <n v="108352"/>
    <n v="88"/>
    <n v="73"/>
    <s v="STABLE"/>
    <m/>
    <m/>
    <m/>
    <m/>
    <s v="REGULAR"/>
    <s v="MH14KV8147"/>
    <s v="CLASSIC SIGNALS 350 DESERT SAND"/>
    <d v="2023-05-30T00:00:00"/>
    <n v="48"/>
    <s v="02.06.26"/>
    <s v="KAILASH ATKARI"/>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x v="0"/>
    <s v="844"/>
    <n v="8376"/>
    <n v="30952"/>
    <s v="Y"/>
    <m/>
  </r>
  <r>
    <n v="467016498"/>
    <s v="SUKHDEV SADASHIV CHORGHE"/>
    <m/>
    <m/>
    <m/>
    <m/>
    <m/>
    <m/>
    <n v="4412"/>
    <n v="8759"/>
    <n v="4525"/>
    <n v="13478"/>
    <n v="2"/>
    <s v="FLOW"/>
    <s v="UNPAID"/>
    <x v="8"/>
    <n v="106268"/>
    <n v="178"/>
    <n v="0"/>
    <n v="1350"/>
    <s v="FLOW"/>
    <n v="0.2892472521810448"/>
    <n v="2.3528944821123877E-2"/>
    <s v="FLOW"/>
    <s v="RTP"/>
    <s v="RTP"/>
    <s v="RTP"/>
    <s v="Financail problem"/>
    <m/>
    <m/>
    <m/>
    <s v="-"/>
    <s v="-"/>
    <s v="TAKAVE"/>
    <s v="-"/>
    <s v="-"/>
    <s v="-"/>
    <n v="10287"/>
    <n v="106268"/>
    <n v="57"/>
    <n v="73"/>
    <s v="FLOW"/>
    <m/>
    <m/>
    <m/>
    <m/>
    <s v="NPA"/>
    <s v="MH14MU0356"/>
    <s v="ATHER RIZTA S"/>
    <d v="2025-08-27T00:00:00"/>
    <n v="36"/>
    <s v="02.06.26"/>
    <s v="VIJAY NIKAM"/>
    <m/>
    <m/>
    <m/>
    <m/>
    <m/>
    <m/>
    <m/>
    <m/>
    <m/>
    <m/>
    <n v="1"/>
    <m/>
    <m/>
    <m/>
    <m/>
    <m/>
    <m/>
    <m/>
    <m/>
    <m/>
    <m/>
    <m/>
    <m/>
    <m/>
    <m/>
    <m/>
    <m/>
    <m/>
    <m/>
    <m/>
    <m/>
    <m/>
    <m/>
    <m/>
    <m/>
    <m/>
    <m/>
    <m/>
    <m/>
    <m/>
    <m/>
    <m/>
    <m/>
    <m/>
    <m/>
    <m/>
    <m/>
    <m/>
    <m/>
    <m/>
    <m/>
    <m/>
    <m/>
    <m/>
    <m/>
    <n v="3"/>
    <m/>
    <m/>
    <m/>
    <m/>
    <m/>
    <m/>
    <m/>
    <m/>
    <m/>
    <m/>
    <m/>
    <m/>
    <m/>
    <m/>
    <m/>
    <m/>
    <m/>
    <m/>
    <m/>
    <m/>
    <m/>
    <m/>
    <m/>
    <m/>
    <m/>
    <m/>
    <m/>
    <m/>
    <m/>
    <m/>
    <m/>
    <m/>
    <m/>
    <m/>
    <m/>
    <m/>
    <m/>
    <m/>
    <n v="4"/>
    <n v="1"/>
    <s v="ZBHT0013"/>
    <s v="GPsO2qmT8pz"/>
    <s v="Allocated"/>
    <e v="#N/A"/>
    <e v="#N/A"/>
    <e v="#N/A"/>
    <m/>
    <m/>
    <m/>
    <x v="0"/>
    <s v="307"/>
    <n v="4525"/>
    <n v="13478"/>
    <s v="Y"/>
    <m/>
  </r>
  <r>
    <n v="466598110"/>
    <s v="KEDAR MADHUKAR JAGTAP"/>
    <s v="ONLINE"/>
    <s v="11.06.26"/>
    <n v="12470"/>
    <m/>
    <m/>
    <s v="CBC COLL"/>
    <n v="7689"/>
    <n v="2788.34"/>
    <n v="2900.34"/>
    <n v="-1800.6599999999999"/>
    <n v="1"/>
    <s v="RB"/>
    <s v="PAID"/>
    <x v="13"/>
    <n v="105541.34"/>
    <n v="112"/>
    <n v="1800"/>
    <n v="1350"/>
    <s v="-"/>
    <n v="0.10429942999909202"/>
    <n v="5.77555474605786E-3"/>
    <s v="RB"/>
    <s v="PAID"/>
    <s v="-"/>
    <s v="PAID"/>
    <m/>
    <m/>
    <s v="CAVNA"/>
    <m/>
    <m/>
    <m/>
    <s v="WAKAD"/>
    <m/>
    <m/>
    <m/>
    <n v="4250.34"/>
    <n v="105541.34"/>
    <n v="27"/>
    <n v="0"/>
    <s v="RB"/>
    <m/>
    <m/>
    <m/>
    <m/>
    <s v="-"/>
    <s v="MH11DW7419"/>
    <s v="HONDA UNICORN 2B"/>
    <d v="2025-07-29T00:00:00"/>
    <n v="24"/>
    <s v="10.06.26"/>
    <s v="KAILASH ATKARI"/>
    <m/>
    <m/>
    <m/>
    <m/>
    <m/>
    <m/>
    <m/>
    <m/>
    <m/>
    <m/>
    <m/>
    <m/>
    <m/>
    <m/>
    <m/>
    <m/>
    <m/>
    <m/>
    <m/>
    <m/>
    <m/>
    <m/>
    <m/>
    <m/>
    <m/>
    <m/>
    <m/>
    <m/>
    <m/>
    <m/>
    <m/>
    <n v="1"/>
    <m/>
    <m/>
    <m/>
    <m/>
    <m/>
    <m/>
    <m/>
    <m/>
    <m/>
    <m/>
    <m/>
    <m/>
    <m/>
    <m/>
    <m/>
    <m/>
    <m/>
    <m/>
    <m/>
    <m/>
    <m/>
    <m/>
    <m/>
    <m/>
    <m/>
    <m/>
    <m/>
    <m/>
    <m/>
    <m/>
    <m/>
    <m/>
    <m/>
    <m/>
    <m/>
    <m/>
    <m/>
    <m/>
    <m/>
    <m/>
    <m/>
    <m/>
    <m/>
    <m/>
    <m/>
    <m/>
    <m/>
    <m/>
    <m/>
    <m/>
    <m/>
    <m/>
    <m/>
    <m/>
    <m/>
    <m/>
    <m/>
    <m/>
    <m/>
    <m/>
    <m/>
    <m/>
    <n v="1"/>
    <n v="1"/>
    <s v="DUWT0030"/>
    <s v="APBDTz3imcc"/>
    <s v="Allocated"/>
    <s v="Address Not Found (NC_ANF)"/>
    <s v="Address not found "/>
    <d v="2026-06-11T00:00:00"/>
    <m/>
    <m/>
    <m/>
    <x v="0"/>
    <s v="192"/>
    <n v="2900.34"/>
    <n v="10669.34"/>
    <s v="Y"/>
    <m/>
  </r>
  <r>
    <n v="466828544"/>
    <s v="SURAJ PRAKASH HIWALE"/>
    <m/>
    <m/>
    <m/>
    <m/>
    <m/>
    <m/>
    <n v="4837"/>
    <n v="24185"/>
    <n v="5770"/>
    <n v="30348"/>
    <n v="5"/>
    <s v="FLOW"/>
    <s v="UNPAID"/>
    <x v="7"/>
    <n v="105045"/>
    <n v="933"/>
    <n v="0"/>
    <n v="3149"/>
    <s v="FLOW"/>
    <n v="0.30538267156767412"/>
    <n v="5.1132279286831346E-2"/>
    <s v="FLOW"/>
    <s v="RTP"/>
    <s v="LMCB"/>
    <s v="RTP"/>
    <s v="Financail problem"/>
    <m/>
    <s v="CAVNA"/>
    <m/>
    <s v="REPO"/>
    <s v="-"/>
    <s v="SHIKRAPUR"/>
    <s v="-"/>
    <s v="-"/>
    <s v="-"/>
    <n v="28267"/>
    <n v="105045"/>
    <n v="147"/>
    <n v="163"/>
    <s v="FLOW"/>
    <m/>
    <m/>
    <m/>
    <m/>
    <s v="NPA"/>
    <s v="MH12YM8650"/>
    <s v="HONDA ACTIVA DLX 2B"/>
    <d v="2025-09-06T00:00:00"/>
    <n v="30"/>
    <s v="02.06.26"/>
    <s v="KAILASH ATKARI"/>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x v="0"/>
    <s v="1326"/>
    <n v="5770"/>
    <n v="30348"/>
    <s v="Y"/>
    <m/>
  </r>
  <r>
    <n v="467457662"/>
    <s v="MITHIL MANJU SHETTY"/>
    <m/>
    <m/>
    <m/>
    <m/>
    <m/>
    <m/>
    <n v="3882"/>
    <n v="18413"/>
    <n v="3465"/>
    <n v="23183"/>
    <n v="5"/>
    <s v="FLOW"/>
    <s v="UNPAID"/>
    <x v="14"/>
    <n v="104460"/>
    <n v="580"/>
    <n v="0"/>
    <n v="2250"/>
    <s v="FLOW"/>
    <n v="0.41859850048287495"/>
    <n v="5.0847521484148721E-2"/>
    <s v="FLOW"/>
    <s v="NC"/>
    <s v="NC"/>
    <s v="NC"/>
    <s v="Shifted"/>
    <m/>
    <s v="CNAVNA"/>
    <m/>
    <s v="REPO"/>
    <s v="-"/>
    <s v="DEHU ROAD"/>
    <s v="-"/>
    <s v="-"/>
    <s v="-"/>
    <n v="21243"/>
    <n v="104460"/>
    <n v="147"/>
    <n v="163"/>
    <s v="FLOW"/>
    <m/>
    <m/>
    <m/>
    <m/>
    <s v="NPA"/>
    <s v="MH14NA2912"/>
    <s v="HONDA ACTIVA STD 2B"/>
    <d v="2025-12-18T00:00:00"/>
    <n v="36"/>
    <s v="02.06.26"/>
    <s v="VIJAY NIKAM"/>
    <m/>
    <m/>
    <m/>
    <m/>
    <m/>
    <m/>
    <m/>
    <m/>
    <m/>
    <m/>
    <m/>
    <m/>
    <m/>
    <n v="1"/>
    <m/>
    <m/>
    <m/>
    <m/>
    <m/>
    <m/>
    <m/>
    <m/>
    <m/>
    <m/>
    <m/>
    <n v="1"/>
    <m/>
    <m/>
    <m/>
    <m/>
    <m/>
    <m/>
    <m/>
    <m/>
    <m/>
    <m/>
    <m/>
    <m/>
    <m/>
    <m/>
    <m/>
    <m/>
    <m/>
    <m/>
    <m/>
    <m/>
    <m/>
    <m/>
    <m/>
    <m/>
    <m/>
    <m/>
    <n v="1"/>
    <m/>
    <m/>
    <m/>
    <m/>
    <m/>
    <m/>
    <m/>
    <m/>
    <m/>
    <m/>
    <m/>
    <m/>
    <m/>
    <m/>
    <m/>
    <m/>
    <m/>
    <m/>
    <m/>
    <m/>
    <m/>
    <m/>
    <m/>
    <m/>
    <m/>
    <m/>
    <m/>
    <m/>
    <m/>
    <m/>
    <m/>
    <m/>
    <m/>
    <m/>
    <m/>
    <m/>
    <m/>
    <m/>
    <m/>
    <m/>
    <m/>
    <n v="3"/>
    <n v="1"/>
    <s v="DUWT0027"/>
    <s v="k6K2bcTwSNz"/>
    <s v="Allocated"/>
    <s v="Shifted (NC_SFTD)"/>
    <s v="Visited to Customers residence address but Customer Shifted from his residence address "/>
    <d v="2026-06-09T00:00:00"/>
    <m/>
    <m/>
    <m/>
    <x v="0"/>
    <s v="888"/>
    <n v="3465"/>
    <n v="23183"/>
    <s v="Y"/>
    <m/>
  </r>
  <r>
    <n v="460748946"/>
    <s v="PRATHAMESH SANJAY KUDALE"/>
    <m/>
    <m/>
    <m/>
    <m/>
    <m/>
    <m/>
    <n v="6124"/>
    <n v="6092"/>
    <n v="6205"/>
    <n v="12450"/>
    <n v="1"/>
    <s v="FLOW"/>
    <s v="UNPAID"/>
    <x v="7"/>
    <n v="104436.2"/>
    <n v="113"/>
    <n v="0"/>
    <n v="5627"/>
    <s v="29.05.26"/>
    <n v="6.5022092844330373E-2"/>
    <n v="5.7150780023282628E-3"/>
    <s v="FLOW"/>
    <s v="BPTP"/>
    <s v="PTP"/>
    <s v="BPTP"/>
    <s v="Financail problem"/>
    <m/>
    <s v="CAVA"/>
    <m/>
    <s v="-"/>
    <s v="-"/>
    <s v="DUMLA"/>
    <s v="-"/>
    <s v="-"/>
    <s v="-"/>
    <n v="11832"/>
    <n v="104436.2"/>
    <n v="27"/>
    <n v="43"/>
    <s v="FLOW"/>
    <m/>
    <m/>
    <m/>
    <m/>
    <s v="REGULAR"/>
    <s v="MH12WG1139"/>
    <s v="CLASSIC 350 DARK GUNMETAL GREY"/>
    <d v="2023-11-17T00:00:00"/>
    <n v="48"/>
    <s v="02.06.26"/>
    <s v="KAILASH ATKARI"/>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x v="0"/>
    <s v="234"/>
    <n v="6205"/>
    <n v="12450"/>
    <s v="Y"/>
    <m/>
  </r>
  <r>
    <n v="465745229"/>
    <s v="GANESH MACHINDRA SALUNKE"/>
    <m/>
    <m/>
    <m/>
    <m/>
    <m/>
    <s v="BANK STABLE 17"/>
    <n v="5140"/>
    <n v="3427"/>
    <n v="3476"/>
    <n v="8691"/>
    <n v="1"/>
    <s v="STABLE"/>
    <s v="UNPAID"/>
    <x v="7"/>
    <n v="103018"/>
    <n v="49"/>
    <n v="0"/>
    <n v="1090"/>
    <s v="-"/>
    <n v="6.4139119966421868E-2"/>
    <n v="5.6374696287671607E-3"/>
    <s v="STABLE"/>
    <s v="PAID"/>
    <s v="-"/>
    <s v="PTP"/>
    <m/>
    <n v="18"/>
    <s v="CAVA"/>
    <m/>
    <m/>
    <m/>
    <s v="SADAL GAON"/>
    <m/>
    <m/>
    <m/>
    <n v="4566"/>
    <n v="103018"/>
    <n v="27"/>
    <n v="12"/>
    <s v="STABLE"/>
    <m/>
    <m/>
    <m/>
    <m/>
    <s v="-"/>
    <s v="MH12XY1938"/>
    <s v="HONDA UNICORN 2B"/>
    <d v="2025-03-21T00:00:00"/>
    <n v="36"/>
    <s v="10.06.26"/>
    <s v="KAILASH ATKARI"/>
    <m/>
    <m/>
    <m/>
    <m/>
    <m/>
    <m/>
    <m/>
    <m/>
    <m/>
    <m/>
    <m/>
    <m/>
    <m/>
    <m/>
    <m/>
    <m/>
    <m/>
    <m/>
    <m/>
    <m/>
    <m/>
    <m/>
    <m/>
    <m/>
    <m/>
    <m/>
    <m/>
    <m/>
    <m/>
    <m/>
    <m/>
    <m/>
    <m/>
    <m/>
    <n v="1"/>
    <m/>
    <m/>
    <m/>
    <m/>
    <m/>
    <m/>
    <m/>
    <m/>
    <m/>
    <m/>
    <m/>
    <m/>
    <m/>
    <m/>
    <m/>
    <m/>
    <m/>
    <m/>
    <m/>
    <m/>
    <m/>
    <m/>
    <m/>
    <m/>
    <m/>
    <m/>
    <m/>
    <m/>
    <m/>
    <m/>
    <m/>
    <m/>
    <m/>
    <m/>
    <m/>
    <m/>
    <m/>
    <m/>
    <m/>
    <m/>
    <m/>
    <m/>
    <m/>
    <m/>
    <m/>
    <m/>
    <m/>
    <m/>
    <m/>
    <m/>
    <m/>
    <m/>
    <m/>
    <m/>
    <m/>
    <m/>
    <m/>
    <m/>
    <m/>
    <n v="1"/>
    <n v="1"/>
    <s v="ZBHT0024"/>
    <s v="B6tw_o2E1m"/>
    <s v="Allocated"/>
    <s v="Left Message (LMCB)"/>
    <s v="Meet mother "/>
    <d v="2026-06-12T00:00:00"/>
    <m/>
    <m/>
    <m/>
    <x v="0"/>
    <s v="124"/>
    <n v="3476"/>
    <n v="8691"/>
    <s v="Y"/>
    <m/>
  </r>
  <r>
    <n v="460017651"/>
    <s v="RAVINDRA BALASAHEB SHILIMKAR"/>
    <m/>
    <m/>
    <m/>
    <m/>
    <m/>
    <m/>
    <n v="6422"/>
    <n v="5738"/>
    <n v="5871"/>
    <n v="12428"/>
    <n v="1"/>
    <s v="FLOW"/>
    <s v="UNPAID"/>
    <x v="3"/>
    <n v="102160.12"/>
    <n v="133"/>
    <n v="0"/>
    <n v="6300"/>
    <s v="25.05.26"/>
    <n v="0.11639605072400855"/>
    <n v="5.5905237314955499E-3"/>
    <s v="STABLE"/>
    <s v="PTP"/>
    <s v="PTP"/>
    <s v="PTP"/>
    <m/>
    <n v="20"/>
    <s v="CAVA"/>
    <m/>
    <s v="-"/>
    <s v="-"/>
    <s v="BHOR"/>
    <s v="-"/>
    <s v="-"/>
    <s v="-"/>
    <n v="12171"/>
    <n v="102160.12"/>
    <n v="27"/>
    <n v="43"/>
    <s v="FLOW"/>
    <m/>
    <m/>
    <m/>
    <m/>
    <s v="REGULAR"/>
    <s v="MH12VY4073"/>
    <s v="BULLET 350 BLACK GOLD"/>
    <d v="2023-10-06T00:00:00"/>
    <n v="48"/>
    <s v="02.06.26"/>
    <s v="VIJAY NIKAM"/>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x v="0"/>
    <s v="268"/>
    <n v="5871"/>
    <n v="12428"/>
    <s v="Y"/>
    <m/>
  </r>
  <r>
    <n v="462727406"/>
    <s v="SHWETA PRASHANT KALE"/>
    <m/>
    <m/>
    <m/>
    <m/>
    <m/>
    <m/>
    <n v="4932"/>
    <n v="4691"/>
    <n v="4813"/>
    <n v="9853"/>
    <n v="1"/>
    <s v="FLOW"/>
    <s v="UNPAID"/>
    <x v="6"/>
    <n v="101932"/>
    <n v="122"/>
    <n v="0"/>
    <n v="900"/>
    <s v="19.05.26"/>
    <n v="5.8225568544127276E-2"/>
    <n v="5.5780402861586734E-3"/>
    <s v="STABLE"/>
    <s v="PTP"/>
    <s v="PAID"/>
    <s v="PTP"/>
    <m/>
    <m/>
    <s v="CAVA"/>
    <m/>
    <s v="-"/>
    <s v="-"/>
    <s v="VISHRANTWADI"/>
    <s v="-"/>
    <s v="-"/>
    <s v="-"/>
    <n v="5713"/>
    <n v="101932"/>
    <n v="27"/>
    <n v="43"/>
    <s v="FLOW"/>
    <m/>
    <m/>
    <m/>
    <m/>
    <s v="REGULAR"/>
    <s v="MH14LN6712"/>
    <s v="BULLET 350 MILITARY BLACK"/>
    <d v="2024-04-29T00:00:00"/>
    <n v="48"/>
    <s v="02.06.26"/>
    <s v="VIJAY NIKAM"/>
    <m/>
    <m/>
    <m/>
    <m/>
    <m/>
    <m/>
    <m/>
    <m/>
    <m/>
    <m/>
    <m/>
    <m/>
    <m/>
    <m/>
    <m/>
    <m/>
    <m/>
    <m/>
    <m/>
    <m/>
    <m/>
    <m/>
    <n v="1"/>
    <m/>
    <m/>
    <m/>
    <m/>
    <m/>
    <m/>
    <m/>
    <m/>
    <m/>
    <m/>
    <m/>
    <m/>
    <m/>
    <m/>
    <m/>
    <m/>
    <m/>
    <m/>
    <m/>
    <m/>
    <m/>
    <m/>
    <m/>
    <m/>
    <m/>
    <m/>
    <m/>
    <m/>
    <m/>
    <n v="1"/>
    <m/>
    <m/>
    <m/>
    <m/>
    <m/>
    <m/>
    <m/>
    <m/>
    <m/>
    <m/>
    <m/>
    <m/>
    <m/>
    <m/>
    <m/>
    <m/>
    <m/>
    <m/>
    <m/>
    <m/>
    <m/>
    <m/>
    <m/>
    <m/>
    <m/>
    <m/>
    <m/>
    <m/>
    <m/>
    <m/>
    <m/>
    <m/>
    <m/>
    <m/>
    <m/>
    <m/>
    <m/>
    <m/>
    <m/>
    <m/>
    <m/>
    <n v="2"/>
    <n v="1"/>
    <s v="ZBHT0012"/>
    <s v="B2WfW15fjz"/>
    <s v="Allocated"/>
    <s v="Promise To Pay (PTP)"/>
    <s v="Ptp"/>
    <d v="2026-06-24T00:00:00"/>
    <m/>
    <m/>
    <m/>
    <x v="0"/>
    <s v="230"/>
    <n v="4813"/>
    <n v="9853"/>
    <s v="Y"/>
    <m/>
  </r>
  <r>
    <n v="466324484"/>
    <s v="ANIKET CHANDRAKANT VANJARI"/>
    <m/>
    <m/>
    <m/>
    <m/>
    <m/>
    <m/>
    <n v="4811"/>
    <n v="4625"/>
    <n v="4706"/>
    <n v="9603"/>
    <n v="1"/>
    <s v="FLOW"/>
    <s v="UNPAID"/>
    <x v="8"/>
    <n v="101894"/>
    <n v="81"/>
    <n v="0"/>
    <n v="2700"/>
    <s v="-"/>
    <n v="0.11190680054949365"/>
    <n v="5.5759608063988926E-3"/>
    <s v="STABLE"/>
    <s v="PTP"/>
    <s v="-"/>
    <s v="PTP"/>
    <m/>
    <n v="21"/>
    <m/>
    <m/>
    <m/>
    <m/>
    <s v="MAVAL"/>
    <m/>
    <m/>
    <m/>
    <n v="7406"/>
    <n v="101894"/>
    <n v="27"/>
    <n v="43"/>
    <s v="FLOW"/>
    <m/>
    <m/>
    <m/>
    <m/>
    <s v="-"/>
    <s v="MH14MM1990"/>
    <s v="YAMAHA FZ 15"/>
    <d v="2025-06-13T00:00:00"/>
    <n v="36"/>
    <s v="10.06.26"/>
    <s v="VIJAY NIKAM"/>
    <m/>
    <m/>
    <m/>
    <m/>
    <m/>
    <m/>
    <m/>
    <m/>
    <m/>
    <m/>
    <m/>
    <m/>
    <m/>
    <m/>
    <m/>
    <m/>
    <m/>
    <m/>
    <m/>
    <m/>
    <m/>
    <m/>
    <m/>
    <m/>
    <m/>
    <m/>
    <m/>
    <m/>
    <m/>
    <m/>
    <m/>
    <m/>
    <m/>
    <m/>
    <m/>
    <m/>
    <m/>
    <m/>
    <m/>
    <m/>
    <m/>
    <m/>
    <m/>
    <m/>
    <m/>
    <m/>
    <m/>
    <m/>
    <m/>
    <m/>
    <m/>
    <m/>
    <m/>
    <m/>
    <m/>
    <m/>
    <m/>
    <m/>
    <m/>
    <m/>
    <m/>
    <m/>
    <m/>
    <m/>
    <m/>
    <m/>
    <m/>
    <m/>
    <m/>
    <m/>
    <m/>
    <m/>
    <m/>
    <m/>
    <m/>
    <m/>
    <m/>
    <m/>
    <m/>
    <m/>
    <m/>
    <m/>
    <m/>
    <m/>
    <m/>
    <m/>
    <m/>
    <m/>
    <m/>
    <m/>
    <m/>
    <m/>
    <m/>
    <m/>
    <n v="0"/>
    <s v=""/>
    <s v="ZBHT0013"/>
    <s v="A2J6at9DVNc"/>
    <s v="Allocated"/>
    <e v="#N/A"/>
    <e v="#N/A"/>
    <e v="#N/A"/>
    <m/>
    <m/>
    <m/>
    <x v="0"/>
    <s v="167"/>
    <n v="4706"/>
    <n v="9603"/>
    <s v="N"/>
    <m/>
  </r>
  <r>
    <n v="467633570"/>
    <s v="PRAJAKTA HANUMANT GAYAKWAD"/>
    <m/>
    <m/>
    <m/>
    <m/>
    <m/>
    <m/>
    <n v="3185"/>
    <n v="3120"/>
    <n v="3174"/>
    <n v="6459"/>
    <n v="1"/>
    <s v="FLOW"/>
    <s v="UNPAID"/>
    <x v="10"/>
    <n v="100905"/>
    <n v="54"/>
    <n v="0"/>
    <n v="900"/>
    <s v="30.05.26"/>
    <n v="4.3516115595363336E-2"/>
    <n v="5.5218396094930044E-3"/>
    <s v="FLOW"/>
    <s v="EXP"/>
    <s v="EXP"/>
    <s v="EXP"/>
    <s v="Customer expire deadth certificate not provided"/>
    <m/>
    <s v="CNAVNA"/>
    <m/>
    <s v="-"/>
    <s v="-"/>
    <s v="JUNNAR"/>
    <s v="-"/>
    <s v="-"/>
    <s v="-"/>
    <n v="4074"/>
    <n v="100905"/>
    <n v="27"/>
    <n v="43"/>
    <s v="FLOW"/>
    <m/>
    <m/>
    <m/>
    <m/>
    <s v="REGULAR"/>
    <s v="MH14NB8306"/>
    <s v="TVS RAIDER DISC CONNECTED"/>
    <d v="2026-01-22T00:00:00"/>
    <n v="48"/>
    <s v="02.06.26"/>
    <s v="KAILASH ATKARI"/>
    <m/>
    <m/>
    <m/>
    <m/>
    <m/>
    <m/>
    <m/>
    <m/>
    <m/>
    <m/>
    <m/>
    <m/>
    <m/>
    <m/>
    <m/>
    <m/>
    <m/>
    <m/>
    <m/>
    <m/>
    <m/>
    <m/>
    <m/>
    <m/>
    <m/>
    <m/>
    <m/>
    <m/>
    <m/>
    <m/>
    <m/>
    <m/>
    <m/>
    <m/>
    <m/>
    <m/>
    <m/>
    <m/>
    <m/>
    <m/>
    <m/>
    <m/>
    <m/>
    <m/>
    <m/>
    <m/>
    <m/>
    <m/>
    <m/>
    <m/>
    <m/>
    <m/>
    <m/>
    <m/>
    <m/>
    <m/>
    <m/>
    <m/>
    <m/>
    <m/>
    <m/>
    <m/>
    <m/>
    <m/>
    <m/>
    <m/>
    <m/>
    <m/>
    <m/>
    <m/>
    <m/>
    <m/>
    <m/>
    <m/>
    <m/>
    <m/>
    <m/>
    <m/>
    <m/>
    <m/>
    <m/>
    <m/>
    <m/>
    <m/>
    <m/>
    <m/>
    <m/>
    <m/>
    <m/>
    <m/>
    <m/>
    <m/>
    <m/>
    <m/>
    <n v="0"/>
    <s v=""/>
    <s v="ZBHT0021"/>
    <s v="BoSVf5Vfgbc"/>
    <s v="Allocated"/>
    <e v="#N/A"/>
    <e v="#N/A"/>
    <e v="#N/A"/>
    <m/>
    <m/>
    <m/>
    <x v="0"/>
    <s v="154"/>
    <n v="3174"/>
    <n v="6459"/>
    <s v="N"/>
    <m/>
  </r>
  <r>
    <n v="461001866"/>
    <s v="PANKAJ GANPAT LAHANE"/>
    <s v="ONLINE"/>
    <s v="01.06.26"/>
    <n v="6000"/>
    <m/>
    <m/>
    <m/>
    <n v="5309"/>
    <n v="15835"/>
    <n v="5767"/>
    <n v="15756"/>
    <n v="3"/>
    <s v="STABLE"/>
    <s v="PAID"/>
    <x v="2"/>
    <n v="100650"/>
    <n v="550"/>
    <n v="0"/>
    <n v="900"/>
    <s v="02.05.26"/>
    <n v="0.33568048420700863"/>
    <n v="2.6919896962028237E-2"/>
    <s v="STABLE"/>
    <s v="PAID"/>
    <s v="PAID"/>
    <s v="PAID"/>
    <s v="Shifted"/>
    <m/>
    <s v="CAVNA"/>
    <m/>
    <s v="REPO"/>
    <s v="-"/>
    <s v="MOSHI"/>
    <s v="-"/>
    <s v="-"/>
    <s v="-"/>
    <n v="17285"/>
    <n v="100650"/>
    <n v="88"/>
    <n v="73"/>
    <s v="STABLE"/>
    <m/>
    <m/>
    <m/>
    <m/>
    <s v="REGULAR"/>
    <s v="MH14LF7047"/>
    <s v="BULLET 350 MILITARY BLACK"/>
    <d v="2023-12-05T00:00:00"/>
    <n v="48"/>
    <s v="02.06.26"/>
    <s v="VIJAY NIKAM"/>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x v="0"/>
    <s v="612"/>
    <n v="5767"/>
    <n v="21756"/>
    <s v="Y"/>
    <m/>
  </r>
  <r>
    <n v="466811165"/>
    <s v="AMOL BALU BHISE"/>
    <m/>
    <m/>
    <m/>
    <m/>
    <m/>
    <m/>
    <n v="3919"/>
    <n v="23514"/>
    <n v="4984"/>
    <n v="28924"/>
    <n v="6"/>
    <s v="FLOW"/>
    <s v="UNPAID"/>
    <x v="13"/>
    <n v="98817"/>
    <n v="1065"/>
    <n v="0"/>
    <n v="2700"/>
    <s v="FLOW"/>
    <n v="0.58506462638179235"/>
    <n v="4.1510221652115896E-2"/>
    <s v="FLOW"/>
    <s v="NC"/>
    <s v="NC"/>
    <s v="NC"/>
    <s v="Shifted"/>
    <m/>
    <s v="CNAVNA"/>
    <m/>
    <s v="REPO"/>
    <s v="-"/>
    <s v="JAMBE"/>
    <s v="-"/>
    <s v="-"/>
    <s v="-"/>
    <n v="27279"/>
    <n v="98817"/>
    <n v="178"/>
    <n v="194"/>
    <s v="FLOW"/>
    <m/>
    <m/>
    <m/>
    <m/>
    <s v="NPA"/>
    <s v="MH14MP9703"/>
    <s v="TVS JUPITER 110 DISC SXC OBDIIA"/>
    <d v="2025-09-03T00:00:00"/>
    <n v="36"/>
    <s v="02.06.26"/>
    <s v="KAILASH ATKARI"/>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x v="0"/>
    <s v="1491"/>
    <n v="4984"/>
    <n v="28924"/>
    <s v="Y"/>
    <m/>
  </r>
  <r>
    <n v="465871171"/>
    <s v="PRAMILA ANIL PAWARA"/>
    <m/>
    <m/>
    <m/>
    <m/>
    <m/>
    <m/>
    <n v="5153"/>
    <n v="30744"/>
    <n v="6310"/>
    <n v="37724"/>
    <n v="6"/>
    <s v="FLOW"/>
    <s v="UNPAID"/>
    <x v="7"/>
    <n v="98358"/>
    <n v="1331"/>
    <n v="0"/>
    <n v="4050"/>
    <s v="FLOW"/>
    <n v="0.19998007478056845"/>
    <n v="4.131740875819763E-2"/>
    <s v="FLOW"/>
    <s v="NC"/>
    <s v="NC"/>
    <s v="NC"/>
    <s v="Add not found"/>
    <m/>
    <s v="CNAVNA"/>
    <m/>
    <s v="REPO"/>
    <s v="-"/>
    <s v="SHIRUR"/>
    <s v="-"/>
    <s v="-"/>
    <s v="-"/>
    <n v="36125"/>
    <n v="98358"/>
    <n v="178"/>
    <n v="194"/>
    <s v="FLOW"/>
    <m/>
    <m/>
    <m/>
    <m/>
    <s v="NPA"/>
    <s v="MH18CG9167"/>
    <s v="HONDA UNICORN 2B"/>
    <d v="2025-04-07T00:00:00"/>
    <n v="30"/>
    <s v="02.06.26"/>
    <s v="KAILASH ATKARI"/>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x v="0"/>
    <s v="1827"/>
    <n v="6310"/>
    <n v="37724"/>
    <s v="Y"/>
    <m/>
  </r>
  <r>
    <n v="464268783"/>
    <s v="YOGESH NARAYAN PARIHAR"/>
    <m/>
    <m/>
    <m/>
    <m/>
    <m/>
    <m/>
    <n v="5443"/>
    <n v="21603"/>
    <n v="5864"/>
    <n v="27941"/>
    <n v="4"/>
    <s v="FLOW"/>
    <s v="UNPAID"/>
    <x v="1"/>
    <n v="98284"/>
    <n v="590"/>
    <n v="0"/>
    <n v="4028"/>
    <s v="FLOW"/>
    <n v="0.20274463978026247"/>
    <n v="3.2268496267160024E-2"/>
    <s v="FLOW"/>
    <s v="NC"/>
    <s v="NC"/>
    <s v="NC"/>
    <s v="no such person"/>
    <m/>
    <s v="CNAVNA"/>
    <m/>
    <s v="REPO"/>
    <s v="-"/>
    <s v="TALAWADE"/>
    <s v="-"/>
    <s v="-"/>
    <s v="-"/>
    <n v="26221"/>
    <n v="98284"/>
    <n v="116"/>
    <n v="132"/>
    <s v="FLOW"/>
    <m/>
    <m/>
    <m/>
    <m/>
    <s v="NPA"/>
    <s v="MH21CD4927"/>
    <s v="HONDA SP 160 DOUBLE DISC"/>
    <d v="2024-10-09T00:00:00"/>
    <n v="36"/>
    <s v="02.06.26"/>
    <s v="KAILASH ATKARI"/>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x v="1"/>
    <s v="895"/>
    <n v="5864"/>
    <n v="27941"/>
    <s v="Y"/>
    <m/>
  </r>
  <r>
    <n v="467105538"/>
    <s v="RAMA BABASAHEB WAGHMARE"/>
    <m/>
    <m/>
    <m/>
    <m/>
    <m/>
    <m/>
    <n v="4787"/>
    <n v="4780"/>
    <n v="4849"/>
    <n v="9762"/>
    <n v="1"/>
    <s v="FLOW"/>
    <s v="UNPAID"/>
    <x v="16"/>
    <n v="96592"/>
    <n v="69"/>
    <n v="0"/>
    <n v="900"/>
    <s v="30.05.26"/>
    <n v="0.37268582386728749"/>
    <n v="5.2858186567578246E-3"/>
    <s v="FLOW"/>
    <s v="NC"/>
    <s v="MPTP"/>
    <s v="NC"/>
    <s v="Add not found"/>
    <m/>
    <s v="CNAVNA"/>
    <m/>
    <s v="-"/>
    <s v="-"/>
    <s v="WAGHOLI"/>
    <s v="-"/>
    <s v="-"/>
    <s v="-"/>
    <n v="5749"/>
    <n v="96592"/>
    <n v="27"/>
    <n v="43"/>
    <s v="FLOW"/>
    <m/>
    <m/>
    <m/>
    <m/>
    <s v="REGULAR"/>
    <s v="MH22BH6295"/>
    <s v="BAJAJ PULSAR NS 125"/>
    <d v="2025-10-17T00:00:00"/>
    <n v="30"/>
    <s v="02.06.26"/>
    <s v="VIJAY NIKAM"/>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x v="0"/>
    <s v="195"/>
    <n v="4849"/>
    <n v="9762"/>
    <s v="Y"/>
    <m/>
  </r>
  <r>
    <n v="466294591"/>
    <s v="VAIBHAV SANJAY SABLE"/>
    <m/>
    <m/>
    <m/>
    <m/>
    <m/>
    <m/>
    <n v="4490"/>
    <n v="4374.46"/>
    <n v="4374.46"/>
    <n v="8929.4599999999991"/>
    <n v="1"/>
    <s v="FLOW"/>
    <s v="UNPAID"/>
    <x v="11"/>
    <n v="96329"/>
    <n v="0"/>
    <n v="0"/>
    <n v="450"/>
    <s v="-"/>
    <n v="9.5145854637374419E-2"/>
    <n v="5.2714264678940751E-3"/>
    <s v="FLOW"/>
    <s v="RTP"/>
    <s v="-"/>
    <s v="RTP"/>
    <s v="Financail problem"/>
    <m/>
    <s v="CAVA"/>
    <m/>
    <m/>
    <m/>
    <s v="AMBETHAN"/>
    <m/>
    <m/>
    <m/>
    <n v="4824.46"/>
    <n v="96329"/>
    <n v="27"/>
    <n v="43"/>
    <s v="FLOW"/>
    <m/>
    <m/>
    <m/>
    <m/>
    <s v="-"/>
    <s v="MH14MK8568"/>
    <s v="BAJAJ CHETAK 3503"/>
    <d v="2025-06-09T00:00:00"/>
    <n v="36"/>
    <s v="10.06.26"/>
    <s v="KAILASH ATKARI"/>
    <m/>
    <m/>
    <m/>
    <m/>
    <m/>
    <m/>
    <m/>
    <m/>
    <m/>
    <m/>
    <m/>
    <m/>
    <m/>
    <m/>
    <m/>
    <m/>
    <m/>
    <m/>
    <m/>
    <m/>
    <m/>
    <m/>
    <m/>
    <m/>
    <m/>
    <m/>
    <m/>
    <m/>
    <m/>
    <m/>
    <m/>
    <m/>
    <m/>
    <m/>
    <m/>
    <m/>
    <m/>
    <m/>
    <m/>
    <m/>
    <m/>
    <m/>
    <m/>
    <m/>
    <m/>
    <m/>
    <m/>
    <m/>
    <m/>
    <m/>
    <m/>
    <m/>
    <m/>
    <m/>
    <m/>
    <n v="1"/>
    <m/>
    <m/>
    <m/>
    <m/>
    <m/>
    <m/>
    <m/>
    <m/>
    <m/>
    <m/>
    <m/>
    <m/>
    <m/>
    <m/>
    <m/>
    <m/>
    <m/>
    <m/>
    <m/>
    <m/>
    <m/>
    <m/>
    <m/>
    <m/>
    <m/>
    <m/>
    <m/>
    <m/>
    <m/>
    <m/>
    <m/>
    <m/>
    <m/>
    <m/>
    <m/>
    <m/>
    <m/>
    <m/>
    <n v="1"/>
    <n v="1"/>
    <s v="DUWT0017"/>
    <s v="G6fMdQ8dp8S"/>
    <s v="Allocated"/>
    <e v="#N/A"/>
    <e v="#N/A"/>
    <e v="#N/A"/>
    <m/>
    <m/>
    <m/>
    <x v="0"/>
    <s v="65"/>
    <n v="4374.46"/>
    <n v="8929.4599999999991"/>
    <s v="N"/>
    <m/>
  </r>
  <r>
    <n v="464384033"/>
    <s v="LAXMAN RAJU PAWAR"/>
    <m/>
    <m/>
    <m/>
    <m/>
    <m/>
    <m/>
    <n v="4881"/>
    <n v="24293"/>
    <n v="5638"/>
    <n v="30367"/>
    <n v="5"/>
    <s v="FLOW"/>
    <s v="UNPAID"/>
    <x v="1"/>
    <n v="96129"/>
    <n v="869"/>
    <n v="0"/>
    <n v="5400"/>
    <s v="FLOW"/>
    <n v="0.95531915971983505"/>
    <n v="4.6792278314663337E-2"/>
    <s v="FLOW"/>
    <s v="NC"/>
    <s v="NC"/>
    <s v="NC"/>
    <s v="left msg with mother customer shifted from res"/>
    <m/>
    <s v="CNAVNA"/>
    <m/>
    <s v="REPO"/>
    <s v="-"/>
    <s v="CHIKHALI"/>
    <s v="-"/>
    <s v="-"/>
    <s v="-"/>
    <n v="30562"/>
    <n v="96129"/>
    <n v="147"/>
    <n v="163"/>
    <s v="FLOW"/>
    <m/>
    <m/>
    <m/>
    <m/>
    <s v="NPA"/>
    <s v="MH14LW8132"/>
    <s v="XPULSE 200 4V PRO"/>
    <d v="2024-10-21T00:00:00"/>
    <n v="36"/>
    <s v="02.06.26"/>
    <s v="KAILASH ATKARI"/>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x v="1"/>
    <s v="1193"/>
    <n v="5638"/>
    <n v="30367"/>
    <s v="Y"/>
    <m/>
  </r>
  <r>
    <n v="462817786"/>
    <s v="HRUSHIKESH SUNIL PANGARE"/>
    <m/>
    <m/>
    <m/>
    <m/>
    <m/>
    <m/>
    <n v="4562"/>
    <n v="4017"/>
    <n v="4067"/>
    <n v="8689"/>
    <n v="1"/>
    <s v="FLOW"/>
    <s v="UNPAID"/>
    <x v="3"/>
    <n v="94988"/>
    <n v="50"/>
    <n v="0"/>
    <n v="796"/>
    <s v="-"/>
    <n v="0.10822450155865249"/>
    <n v="5.198042721634424E-3"/>
    <s v="STABLE"/>
    <s v="PTP"/>
    <s v="-"/>
    <s v="PTP"/>
    <m/>
    <n v="20"/>
    <s v="CAVA"/>
    <m/>
    <s v="-"/>
    <s v="-"/>
    <s v="VELU"/>
    <s v="-"/>
    <s v="-"/>
    <s v="-"/>
    <n v="4863"/>
    <n v="94988"/>
    <n v="27"/>
    <n v="43"/>
    <s v="FLOW"/>
    <m/>
    <m/>
    <m/>
    <m/>
    <s v="REGULAR"/>
    <s v="MH12WT3874"/>
    <s v="HUNTER 350 REBEL BLACK"/>
    <d v="2024-05-07T00:00:00"/>
    <n v="48"/>
    <s v="02.06.26"/>
    <s v="VIJAY NIKAM"/>
    <m/>
    <m/>
    <m/>
    <m/>
    <m/>
    <m/>
    <m/>
    <m/>
    <m/>
    <m/>
    <n v="1"/>
    <m/>
    <m/>
    <m/>
    <m/>
    <m/>
    <m/>
    <m/>
    <m/>
    <m/>
    <m/>
    <m/>
    <m/>
    <m/>
    <m/>
    <m/>
    <m/>
    <m/>
    <m/>
    <m/>
    <m/>
    <m/>
    <m/>
    <m/>
    <m/>
    <m/>
    <m/>
    <m/>
    <m/>
    <m/>
    <m/>
    <m/>
    <m/>
    <n v="1"/>
    <m/>
    <m/>
    <m/>
    <m/>
    <m/>
    <m/>
    <m/>
    <m/>
    <m/>
    <m/>
    <m/>
    <m/>
    <m/>
    <m/>
    <m/>
    <m/>
    <m/>
    <m/>
    <m/>
    <m/>
    <m/>
    <m/>
    <m/>
    <m/>
    <m/>
    <m/>
    <m/>
    <m/>
    <m/>
    <m/>
    <m/>
    <m/>
    <m/>
    <m/>
    <m/>
    <m/>
    <m/>
    <m/>
    <m/>
    <m/>
    <m/>
    <m/>
    <m/>
    <m/>
    <m/>
    <m/>
    <m/>
    <m/>
    <m/>
    <m/>
    <n v="2"/>
    <n v="1"/>
    <s v="DUWT0011"/>
    <s v="G2YVtv2N9c"/>
    <s v="Allocated"/>
    <s v="Door Locked (NC_DL)"/>
    <s v="Customer home visit customer door lock "/>
    <d v="2026-06-04T00:00:00"/>
    <m/>
    <m/>
    <m/>
    <x v="0"/>
    <s v="110"/>
    <n v="4067"/>
    <n v="8689"/>
    <s v="Y"/>
    <m/>
  </r>
  <r>
    <n v="467440993"/>
    <s v="ARCHANA SHIVAJI DAVKHAR"/>
    <m/>
    <m/>
    <m/>
    <m/>
    <m/>
    <m/>
    <n v="3535"/>
    <n v="13466"/>
    <n v="3293"/>
    <n v="17646"/>
    <n v="4"/>
    <s v="FLOW"/>
    <s v="UNPAID"/>
    <x v="6"/>
    <n v="94419"/>
    <n v="432"/>
    <n v="0"/>
    <n v="2250"/>
    <s v="FLOW"/>
    <n v="0.34107996191799361"/>
    <n v="3.0999543659690106E-2"/>
    <s v="FLOW"/>
    <s v="NC"/>
    <s v="NC"/>
    <s v="NC"/>
    <s v="Add not found"/>
    <m/>
    <s v="CNAVNA"/>
    <m/>
    <s v="REPO"/>
    <s v="-"/>
    <s v="DIGHI"/>
    <s v="-"/>
    <s v="-"/>
    <s v="-"/>
    <n v="16148"/>
    <n v="94419"/>
    <n v="116"/>
    <n v="132"/>
    <s v="FLOW"/>
    <m/>
    <m/>
    <m/>
    <m/>
    <s v="NPA"/>
    <m/>
    <s v="HONDA ACTIVA 125 DISC BSVI"/>
    <d v="2025-12-15T00:00:00"/>
    <n v="36"/>
    <s v="02.06.26"/>
    <s v="VIJAY NIKAM"/>
    <m/>
    <m/>
    <m/>
    <m/>
    <m/>
    <m/>
    <m/>
    <m/>
    <m/>
    <m/>
    <m/>
    <m/>
    <m/>
    <m/>
    <m/>
    <m/>
    <m/>
    <m/>
    <m/>
    <m/>
    <m/>
    <m/>
    <m/>
    <m/>
    <m/>
    <m/>
    <m/>
    <m/>
    <m/>
    <m/>
    <m/>
    <m/>
    <m/>
    <m/>
    <m/>
    <m/>
    <m/>
    <m/>
    <m/>
    <m/>
    <m/>
    <m/>
    <m/>
    <m/>
    <m/>
    <m/>
    <m/>
    <m/>
    <m/>
    <m/>
    <m/>
    <m/>
    <n v="1"/>
    <m/>
    <m/>
    <m/>
    <m/>
    <m/>
    <m/>
    <m/>
    <m/>
    <m/>
    <m/>
    <m/>
    <m/>
    <m/>
    <m/>
    <m/>
    <m/>
    <m/>
    <m/>
    <m/>
    <m/>
    <m/>
    <m/>
    <m/>
    <m/>
    <m/>
    <m/>
    <m/>
    <m/>
    <m/>
    <m/>
    <m/>
    <m/>
    <m/>
    <m/>
    <m/>
    <m/>
    <m/>
    <m/>
    <m/>
    <m/>
    <m/>
    <n v="1"/>
    <n v="1"/>
    <s v="ZBHT0012"/>
    <s v="A6S8ct3aw9Ez"/>
    <s v="Allocated"/>
    <s v="Left Message (LMCB)"/>
    <s v="Customer is not staying with her family after marriage she is shifted to Naigaon near urali kanchan her vehicle used by her Husband Mr Ghode left message with her mother "/>
    <d v="2026-06-18T00:00:00"/>
    <m/>
    <m/>
    <m/>
    <x v="0"/>
    <s v="645"/>
    <n v="3293"/>
    <n v="17646"/>
    <s v="N"/>
    <m/>
  </r>
  <r>
    <n v="466788877"/>
    <s v="KALPESH PANDURANG JADHAV"/>
    <s v="ONLINE"/>
    <s v="09.06.26"/>
    <n v="6410"/>
    <m/>
    <m/>
    <m/>
    <n v="6310"/>
    <n v="6238"/>
    <n v="6330"/>
    <n v="6257"/>
    <n v="1"/>
    <s v="STABLE"/>
    <s v="PAID"/>
    <x v="0"/>
    <n v="94401"/>
    <n v="92"/>
    <n v="0"/>
    <n v="1343"/>
    <s v="15.05.26"/>
    <n v="8.1320708048114101E-2"/>
    <n v="5.1659202316609596E-3"/>
    <s v="STABLE"/>
    <s v="PAID"/>
    <s v="PAID"/>
    <s v="PAID"/>
    <m/>
    <m/>
    <s v="CAVA"/>
    <m/>
    <s v="-"/>
    <s v="-"/>
    <s v="JANTA VASAHAT"/>
    <s v="-"/>
    <s v="-"/>
    <s v="-"/>
    <n v="7673"/>
    <n v="94401"/>
    <n v="27"/>
    <n v="12"/>
    <s v="STABLE"/>
    <m/>
    <m/>
    <m/>
    <m/>
    <s v="REGULAR"/>
    <s v="MH12YM2510"/>
    <s v="HONDA HORNET 2.0 BS VI"/>
    <d v="2025-08-30T00:00:00"/>
    <n v="24"/>
    <s v="02.06.26"/>
    <s v="VIJAY NIKAM"/>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x v="0"/>
    <s v="119"/>
    <n v="6330"/>
    <n v="12667"/>
    <s v="Y"/>
    <m/>
  </r>
  <r>
    <n v="466775197"/>
    <s v="ALKA BHAGWAN CHAURE"/>
    <m/>
    <m/>
    <m/>
    <m/>
    <m/>
    <m/>
    <n v="4058"/>
    <n v="7870"/>
    <n v="4150"/>
    <n v="12455"/>
    <n v="2"/>
    <s v="FLOW"/>
    <s v="UNPAID"/>
    <x v="8"/>
    <n v="94243"/>
    <n v="338"/>
    <n v="0"/>
    <n v="3108.34"/>
    <s v="29.05.26"/>
    <n v="0.2565168139731453"/>
    <n v="2.0866472943662978E-2"/>
    <s v="STABLE"/>
    <s v="PTP"/>
    <s v="PTP"/>
    <s v="PTP"/>
    <m/>
    <n v="26"/>
    <s v="CAVNA"/>
    <m/>
    <s v="-"/>
    <s v="-"/>
    <s v="KAMSHET "/>
    <s v="-"/>
    <s v="-"/>
    <s v="-"/>
    <n v="11316.34"/>
    <n v="94243"/>
    <n v="57"/>
    <n v="73"/>
    <s v="FLOW"/>
    <m/>
    <m/>
    <m/>
    <m/>
    <s v="REGULAR"/>
    <s v="MH14MU2504"/>
    <s v="XTREME 125 R"/>
    <d v="2025-08-28T00:00:00"/>
    <n v="36"/>
    <s v="02.06.26"/>
    <s v="VIJAY NIKAM"/>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x v="0"/>
    <s v="527"/>
    <n v="4150"/>
    <n v="12455"/>
    <s v="Y"/>
    <m/>
  </r>
  <r>
    <n v="466601702"/>
    <s v="SIKANDAR AJIJ MOMIN"/>
    <m/>
    <m/>
    <m/>
    <m/>
    <m/>
    <m/>
    <n v="3698"/>
    <n v="18483"/>
    <n v="4234"/>
    <n v="22995"/>
    <n v="5"/>
    <s v="FLOW"/>
    <s v="UNPAID"/>
    <x v="15"/>
    <n v="93898"/>
    <n v="543"/>
    <n v="0"/>
    <n v="2250"/>
    <s v="FLOW"/>
    <n v="0.60787105556758947"/>
    <n v="4.5706304540671996E-2"/>
    <s v="FLOW"/>
    <s v="LMCB"/>
    <s v="LMCB"/>
    <s v="LMCB"/>
    <m/>
    <m/>
    <m/>
    <m/>
    <s v="REPO"/>
    <s v="-"/>
    <s v="BHAWANI PETH"/>
    <s v="-"/>
    <s v="-"/>
    <s v="-"/>
    <n v="21276"/>
    <n v="93898"/>
    <n v="147"/>
    <n v="163"/>
    <s v="FLOW"/>
    <m/>
    <m/>
    <m/>
    <m/>
    <s v="NPA"/>
    <s v="MH12YM0097"/>
    <s v="SUZUKI BURGMAN STREET BT BSVI"/>
    <d v="2025-07-30T00:00:00"/>
    <n v="36"/>
    <s v="02.06.26"/>
    <s v="VIJAY NIKAM"/>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x v="0"/>
    <s v="814"/>
    <n v="4234"/>
    <n v="22995"/>
    <s v="Y"/>
    <m/>
  </r>
  <r>
    <n v="468046860"/>
    <s v="MAYUR DIPAK BHOITE"/>
    <s v="ONLINE"/>
    <s v="04.06.26"/>
    <n v="3153"/>
    <m/>
    <m/>
    <s v="BANK RB 17"/>
    <n v="2700"/>
    <n v="2788"/>
    <n v="2788"/>
    <n v="2335"/>
    <n v="1"/>
    <s v="RB"/>
    <s v="PAID"/>
    <x v="10"/>
    <n v="93580"/>
    <n v="0"/>
    <n v="0"/>
    <n v="450"/>
    <s v="-"/>
    <n v="4.03571487777028E-2"/>
    <n v="5.120992524219368E-3"/>
    <s v="RB"/>
    <s v="PAID"/>
    <s v="-"/>
    <s v="PAID"/>
    <m/>
    <m/>
    <m/>
    <m/>
    <s v="-"/>
    <s v="-"/>
    <s v="NARAYAN GAON"/>
    <s v="-"/>
    <s v="-"/>
    <s v="-"/>
    <n v="3238"/>
    <n v="93580"/>
    <n v="22"/>
    <n v="0"/>
    <s v="RB"/>
    <m/>
    <m/>
    <m/>
    <m/>
    <s v="REGULAR"/>
    <m/>
    <s v="ACCESS SPL ED DISC CBS BT BSVI"/>
    <d v="2026-04-08T00:00:00"/>
    <n v="48"/>
    <s v="02.06.26"/>
    <s v="KAILASH ATKARI"/>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x v="0"/>
    <s v="0"/>
    <n v="2788"/>
    <n v="5488"/>
    <s v="Y"/>
    <m/>
  </r>
  <r>
    <n v="463343105"/>
    <s v="GANESH BALU KOLEKAR"/>
    <m/>
    <m/>
    <m/>
    <m/>
    <m/>
    <m/>
    <n v="3923"/>
    <n v="13015"/>
    <n v="2021"/>
    <n v="17905"/>
    <n v="4"/>
    <s v="FLOW"/>
    <s v="UNPAID"/>
    <x v="11"/>
    <n v="93218"/>
    <n v="775"/>
    <n v="0"/>
    <n v="6300"/>
    <s v="FLOW"/>
    <n v="0.65807289644412759"/>
    <n v="3.0605232642465945E-2"/>
    <s v="FLOW"/>
    <s v="RTP"/>
    <s v="PTP"/>
    <s v="RTP"/>
    <s v="Financail problem"/>
    <m/>
    <s v="CAVA"/>
    <m/>
    <s v="REPO"/>
    <s v="-"/>
    <s v="BIRADWADI"/>
    <s v="-"/>
    <s v="-"/>
    <s v="-"/>
    <n v="20090"/>
    <n v="93218"/>
    <n v="116"/>
    <n v="132"/>
    <s v="FLOW"/>
    <m/>
    <m/>
    <m/>
    <m/>
    <s v="NPA"/>
    <s v="MH14LR2068"/>
    <s v="TVS JUPITER 125 DISC SXC"/>
    <d v="2024-06-29T00:00:00"/>
    <n v="48"/>
    <s v="02.06.26"/>
    <s v="KAILASH ATKARI"/>
    <m/>
    <m/>
    <m/>
    <m/>
    <m/>
    <m/>
    <m/>
    <m/>
    <m/>
    <m/>
    <m/>
    <m/>
    <m/>
    <m/>
    <m/>
    <m/>
    <n v="1"/>
    <m/>
    <m/>
    <m/>
    <m/>
    <m/>
    <m/>
    <m/>
    <m/>
    <m/>
    <m/>
    <m/>
    <m/>
    <m/>
    <m/>
    <m/>
    <m/>
    <m/>
    <m/>
    <m/>
    <m/>
    <m/>
    <m/>
    <m/>
    <m/>
    <m/>
    <m/>
    <m/>
    <m/>
    <m/>
    <n v="1"/>
    <m/>
    <m/>
    <m/>
    <m/>
    <m/>
    <m/>
    <m/>
    <m/>
    <m/>
    <m/>
    <m/>
    <m/>
    <m/>
    <m/>
    <m/>
    <m/>
    <m/>
    <m/>
    <m/>
    <m/>
    <m/>
    <m/>
    <m/>
    <m/>
    <m/>
    <m/>
    <m/>
    <m/>
    <m/>
    <m/>
    <m/>
    <m/>
    <m/>
    <m/>
    <m/>
    <m/>
    <m/>
    <m/>
    <m/>
    <m/>
    <m/>
    <m/>
    <m/>
    <m/>
    <m/>
    <m/>
    <m/>
    <n v="2"/>
    <n v="1"/>
    <s v="ZBHT0010"/>
    <s v="kPgAxgqq4NIz"/>
    <s v="Allocated"/>
    <s v="Promise To Pay (PTP)"/>
    <s v="Ptp "/>
    <d v="2026-06-08T00:00:00"/>
    <m/>
    <m/>
    <m/>
    <x v="0"/>
    <s v="967"/>
    <n v="2021"/>
    <n v="17905"/>
    <s v="Y"/>
    <m/>
  </r>
  <r>
    <n v="459582628"/>
    <s v="SANKALP ASHOK SABLE"/>
    <s v="ONLINE"/>
    <s v="05.06.26"/>
    <n v="17875"/>
    <m/>
    <m/>
    <m/>
    <n v="5832"/>
    <n v="11511"/>
    <n v="6041"/>
    <n v="-529"/>
    <n v="2"/>
    <s v="RB"/>
    <s v="PAID"/>
    <x v="1"/>
    <n v="93200"/>
    <n v="362"/>
    <n v="0"/>
    <n v="0"/>
    <s v="-"/>
    <n v="0.16523114427655536"/>
    <n v="2.0635540871464082E-2"/>
    <s v="RB"/>
    <s v="PAID"/>
    <s v="-"/>
    <s v="PAID"/>
    <m/>
    <m/>
    <s v="CAVNA"/>
    <m/>
    <s v="-"/>
    <s v="-"/>
    <s v="CHIKHALI"/>
    <s v="-"/>
    <s v="-"/>
    <s v="-"/>
    <n v="11873"/>
    <n v="93200"/>
    <n v="57"/>
    <n v="12"/>
    <s v="STABLE"/>
    <m/>
    <m/>
    <m/>
    <m/>
    <s v="REGULAR"/>
    <s v="MH14LD7276"/>
    <s v="CLASSIC 350 DARK STEALTH BLACK"/>
    <d v="2023-08-30T00:00:00"/>
    <n v="48"/>
    <s v="02.06.26"/>
    <s v="KAILASH ATKARI"/>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x v="0"/>
    <s v="3"/>
    <n v="6041"/>
    <n v="17346"/>
    <s v="Y"/>
    <m/>
  </r>
  <r>
    <n v="467169041"/>
    <s v="PRAKASH SADASHIV CHAUDHARI"/>
    <m/>
    <m/>
    <m/>
    <m/>
    <m/>
    <m/>
    <n v="2999"/>
    <n v="2751"/>
    <n v="2807"/>
    <n v="5857"/>
    <n v="1"/>
    <s v="FLOW"/>
    <s v="UNPAID"/>
    <x v="10"/>
    <n v="93009"/>
    <n v="56"/>
    <n v="0"/>
    <n v="2617"/>
    <s v="15.05.26"/>
    <n v="4.0110900306319294E-2"/>
    <n v="5.089745604671075E-3"/>
    <s v="STABLE"/>
    <s v="PTP"/>
    <s v="PTP"/>
    <s v="PTP"/>
    <m/>
    <n v="23"/>
    <s v="CAVA"/>
    <m/>
    <s v="-"/>
    <s v="-"/>
    <s v="NARAYAN GAON"/>
    <s v="-"/>
    <s v="-"/>
    <s v="-"/>
    <n v="5424"/>
    <n v="93009"/>
    <n v="22"/>
    <n v="38"/>
    <s v="FLOW"/>
    <m/>
    <m/>
    <m/>
    <m/>
    <s v="REGULAR"/>
    <s v="MH12YW6209"/>
    <s v="YAMAHA FASCINO S 125 DLX"/>
    <d v="2025-10-27T00:00:00"/>
    <n v="48"/>
    <s v="02.06.26"/>
    <s v="KAILASH ATKARI"/>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x v="0"/>
    <s v="107"/>
    <n v="2807"/>
    <n v="5857"/>
    <s v="Y"/>
    <m/>
  </r>
  <r>
    <n v="466835999"/>
    <s v="ARUN NIVRITTI KADAM"/>
    <s v="ONLINE"/>
    <s v="02.06.26"/>
    <n v="10000"/>
    <m/>
    <m/>
    <m/>
    <n v="3876"/>
    <n v="11606"/>
    <n v="4195"/>
    <n v="5807"/>
    <n v="3"/>
    <s v="RB"/>
    <s v="PAID"/>
    <x v="4"/>
    <n v="92694"/>
    <n v="341"/>
    <n v="0"/>
    <n v="3150"/>
    <s v="FLOW"/>
    <n v="0.38760334981221134"/>
    <n v="2.4791981410812177E-2"/>
    <s v="RB"/>
    <s v="PAID"/>
    <s v="LMCB"/>
    <s v="PAID"/>
    <m/>
    <m/>
    <s v="CAVA"/>
    <m/>
    <s v="REPO"/>
    <s v="-"/>
    <s v="KHARABWADI"/>
    <s v="-"/>
    <s v="-"/>
    <s v="-"/>
    <n v="15097"/>
    <n v="92694"/>
    <n v="88"/>
    <n v="12"/>
    <s v="STABLE"/>
    <m/>
    <m/>
    <m/>
    <m/>
    <s v="REGULAR"/>
    <s v="MH14MP9082"/>
    <s v="HONDA ACTIVA STD 2B"/>
    <d v="2025-09-06T00:00:00"/>
    <n v="36"/>
    <s v="02.06.26"/>
    <s v="KAILASH ATKARI"/>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x v="0"/>
    <s v="325"/>
    <n v="4195"/>
    <n v="15807"/>
    <s v="Y"/>
    <m/>
  </r>
  <r>
    <n v="460840552"/>
    <s v="LAKSHMI SRIKANTH PANTULA"/>
    <m/>
    <m/>
    <m/>
    <m/>
    <m/>
    <m/>
    <n v="9086"/>
    <n v="36344"/>
    <n v="9988"/>
    <n v="46816"/>
    <n v="4"/>
    <s v="FLOW"/>
    <s v="UNPAID"/>
    <x v="6"/>
    <n v="92396"/>
    <n v="902"/>
    <n v="0"/>
    <n v="1800"/>
    <s v="-"/>
    <n v="0.33377206029903872"/>
    <n v="3.0335354494124347E-2"/>
    <s v="FLOW"/>
    <s v="NC"/>
    <s v="-"/>
    <s v="NC"/>
    <s v="Add not found"/>
    <m/>
    <s v="CNAVNA"/>
    <m/>
    <s v="REPO"/>
    <s v="-"/>
    <s v="KHARADI"/>
    <s v="-"/>
    <s v="-"/>
    <s v="-"/>
    <n v="39046"/>
    <n v="92396"/>
    <n v="116"/>
    <n v="132"/>
    <s v="FLOW"/>
    <m/>
    <m/>
    <m/>
    <m/>
    <s v="NPA"/>
    <s v="MH12WF2417"/>
    <s v="METEOR 350 FIREBALL BLACK"/>
    <d v="2023-11-22T00:00:00"/>
    <n v="36"/>
    <s v="02.06.26"/>
    <s v="VIJAY NIKAM"/>
    <m/>
    <m/>
    <m/>
    <m/>
    <m/>
    <m/>
    <m/>
    <m/>
    <m/>
    <m/>
    <m/>
    <m/>
    <m/>
    <m/>
    <m/>
    <m/>
    <m/>
    <m/>
    <m/>
    <m/>
    <m/>
    <m/>
    <m/>
    <m/>
    <m/>
    <m/>
    <m/>
    <m/>
    <n v="1"/>
    <m/>
    <m/>
    <m/>
    <m/>
    <m/>
    <m/>
    <m/>
    <m/>
    <m/>
    <m/>
    <m/>
    <m/>
    <m/>
    <m/>
    <m/>
    <m/>
    <m/>
    <m/>
    <m/>
    <m/>
    <m/>
    <m/>
    <m/>
    <m/>
    <m/>
    <m/>
    <m/>
    <m/>
    <m/>
    <m/>
    <m/>
    <m/>
    <m/>
    <m/>
    <m/>
    <m/>
    <m/>
    <m/>
    <m/>
    <m/>
    <m/>
    <m/>
    <m/>
    <m/>
    <m/>
    <m/>
    <m/>
    <m/>
    <m/>
    <m/>
    <m/>
    <m/>
    <m/>
    <m/>
    <m/>
    <m/>
    <m/>
    <m/>
    <m/>
    <m/>
    <m/>
    <m/>
    <m/>
    <m/>
    <m/>
    <n v="1"/>
    <n v="1"/>
    <s v="ZBHT0012"/>
    <s v="GP3A8-EMrKm"/>
    <s v="Allocated"/>
    <s v="No Such Person (NC_NSP)"/>
    <s v="Nc"/>
    <d v="2026-06-10T00:00:00"/>
    <m/>
    <m/>
    <m/>
    <x v="0"/>
    <s v="1386"/>
    <n v="9988"/>
    <n v="46816"/>
    <s v="Y"/>
    <m/>
  </r>
  <r>
    <n v="466785163"/>
    <s v="VIJAY ANIL KAMBLE"/>
    <s v="ONLINE"/>
    <s v="03.06.26"/>
    <n v="7600"/>
    <m/>
    <m/>
    <m/>
    <n v="3720"/>
    <n v="10820"/>
    <n v="3791"/>
    <n v="7244"/>
    <n v="3"/>
    <s v="STABLE"/>
    <s v="PAID"/>
    <x v="8"/>
    <n v="92240"/>
    <n v="411"/>
    <n v="0"/>
    <n v="0"/>
    <s v="04.05.26"/>
    <n v="0.26360484193854727"/>
    <n v="2.4670554354470787E-2"/>
    <s v="STABLE"/>
    <s v="PAID"/>
    <s v="PAID"/>
    <s v="PAID"/>
    <m/>
    <m/>
    <m/>
    <m/>
    <s v="REPO"/>
    <s v="-"/>
    <s v="LONAVALA"/>
    <s v="-"/>
    <s v="-"/>
    <s v="-"/>
    <n v="11231"/>
    <n v="92240"/>
    <n v="88"/>
    <n v="43"/>
    <s v="STABLE"/>
    <m/>
    <m/>
    <m/>
    <m/>
    <s v="REGULAR"/>
    <s v="MH14MP8491"/>
    <s v="HONDA ACTIVA 125 DISC 2B"/>
    <d v="2025-08-29T00:00:00"/>
    <n v="36"/>
    <s v="02.06.26"/>
    <s v="VIJAY NIKAM"/>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x v="0"/>
    <s v="304"/>
    <n v="3791"/>
    <n v="14844"/>
    <s v="Y"/>
    <m/>
  </r>
  <r>
    <n v="465222064"/>
    <s v="BIKASH SARMA"/>
    <m/>
    <m/>
    <m/>
    <m/>
    <m/>
    <m/>
    <n v="3538"/>
    <n v="3484"/>
    <n v="3538"/>
    <n v="7176"/>
    <n v="1"/>
    <s v="FLOW"/>
    <s v="UNPAID"/>
    <x v="6"/>
    <n v="91274"/>
    <n v="54"/>
    <n v="0"/>
    <n v="3103"/>
    <s v="31.05.26"/>
    <n v="5.2137508763652952E-2"/>
    <n v="4.994800936691586E-3"/>
    <s v="STABLE"/>
    <s v="MPTP"/>
    <s v="NC"/>
    <s v="MPTP"/>
    <s v="Add not found"/>
    <m/>
    <s v="CAVNA"/>
    <m/>
    <s v="-"/>
    <s v="-"/>
    <s v="WADGAON SHERI"/>
    <s v="-"/>
    <s v="-"/>
    <s v="-"/>
    <n v="6641"/>
    <n v="91274"/>
    <n v="27"/>
    <n v="43"/>
    <s v="FLOW"/>
    <m/>
    <m/>
    <m/>
    <m/>
    <s v="REGULAR"/>
    <s v="MH12XS6005"/>
    <s v="HUNTER 350 REBEL BLUE"/>
    <d v="2025-01-15T00:00:00"/>
    <n v="48"/>
    <s v="02.06.26"/>
    <s v="VIJAY NIKAM"/>
    <m/>
    <m/>
    <m/>
    <m/>
    <m/>
    <m/>
    <m/>
    <n v="1"/>
    <m/>
    <m/>
    <m/>
    <m/>
    <m/>
    <m/>
    <m/>
    <m/>
    <m/>
    <m/>
    <m/>
    <m/>
    <m/>
    <m/>
    <m/>
    <m/>
    <m/>
    <m/>
    <m/>
    <m/>
    <m/>
    <m/>
    <m/>
    <m/>
    <m/>
    <m/>
    <m/>
    <m/>
    <m/>
    <n v="1"/>
    <m/>
    <m/>
    <m/>
    <m/>
    <m/>
    <m/>
    <m/>
    <m/>
    <m/>
    <m/>
    <m/>
    <m/>
    <m/>
    <m/>
    <m/>
    <m/>
    <m/>
    <m/>
    <m/>
    <m/>
    <m/>
    <m/>
    <m/>
    <m/>
    <m/>
    <m/>
    <m/>
    <m/>
    <m/>
    <m/>
    <m/>
    <m/>
    <m/>
    <m/>
    <m/>
    <m/>
    <m/>
    <m/>
    <m/>
    <m/>
    <m/>
    <m/>
    <m/>
    <m/>
    <m/>
    <m/>
    <m/>
    <m/>
    <m/>
    <m/>
    <m/>
    <m/>
    <m/>
    <m/>
    <m/>
    <m/>
    <n v="2"/>
    <n v="1"/>
    <s v="ZBHT0012"/>
    <s v="k2G6ktRHJ97"/>
    <s v="Allocated"/>
    <s v="No Such Person (NC_NSP)"/>
    <s v="Nc"/>
    <d v="2026-06-03T00:00:00"/>
    <m/>
    <m/>
    <m/>
    <x v="1"/>
    <s v="154"/>
    <n v="3538"/>
    <n v="7176"/>
    <s v="Y"/>
    <m/>
  </r>
  <r>
    <n v="464425420"/>
    <s v="TANMAYEE RAJENDRA GAIKWAD"/>
    <m/>
    <m/>
    <m/>
    <m/>
    <m/>
    <m/>
    <n v="10801"/>
    <n v="32379"/>
    <n v="11576"/>
    <n v="44410"/>
    <n v="3"/>
    <s v="FLOW"/>
    <s v="UNPAID"/>
    <x v="3"/>
    <n v="91033"/>
    <n v="799"/>
    <n v="0"/>
    <n v="0"/>
    <s v="FLOW"/>
    <n v="0.51756157673977654"/>
    <n v="2.4347729559307665E-2"/>
    <s v="FLOW"/>
    <s v="NC"/>
    <s v="NC"/>
    <s v="NC"/>
    <s v="Shifted"/>
    <m/>
    <s v="CNAVNA"/>
    <m/>
    <s v="REPO"/>
    <s v="-"/>
    <s v="BHOR"/>
    <s v="-"/>
    <s v="-"/>
    <s v="-"/>
    <n v="33178"/>
    <n v="91033"/>
    <n v="88"/>
    <n v="104"/>
    <s v="FLOW"/>
    <m/>
    <m/>
    <m/>
    <m/>
    <s v="REGULAR"/>
    <s v="MH12XK5986"/>
    <s v="METEOR 350 FIREBALL RED"/>
    <d v="2024-10-24T00:00:00"/>
    <n v="24"/>
    <s v="02.06.26"/>
    <s v="VIJAY NIKAM"/>
    <m/>
    <m/>
    <m/>
    <m/>
    <m/>
    <m/>
    <m/>
    <m/>
    <m/>
    <m/>
    <n v="1"/>
    <m/>
    <m/>
    <m/>
    <m/>
    <m/>
    <m/>
    <m/>
    <m/>
    <m/>
    <m/>
    <m/>
    <n v="1"/>
    <m/>
    <m/>
    <m/>
    <m/>
    <m/>
    <m/>
    <m/>
    <m/>
    <m/>
    <m/>
    <m/>
    <m/>
    <m/>
    <m/>
    <m/>
    <m/>
    <m/>
    <m/>
    <m/>
    <m/>
    <m/>
    <m/>
    <m/>
    <m/>
    <m/>
    <m/>
    <m/>
    <m/>
    <m/>
    <m/>
    <m/>
    <m/>
    <m/>
    <m/>
    <m/>
    <m/>
    <m/>
    <m/>
    <m/>
    <m/>
    <m/>
    <m/>
    <m/>
    <m/>
    <m/>
    <m/>
    <m/>
    <m/>
    <m/>
    <m/>
    <m/>
    <m/>
    <m/>
    <m/>
    <m/>
    <m/>
    <m/>
    <m/>
    <m/>
    <m/>
    <m/>
    <m/>
    <m/>
    <m/>
    <m/>
    <m/>
    <m/>
    <m/>
    <m/>
    <m/>
    <m/>
    <n v="2"/>
    <n v="1"/>
    <s v="DUWT0011"/>
    <s v="A2vL7qR4DM7"/>
    <s v="Unallocated"/>
    <s v="No Intention to pay (NITP)"/>
    <s v="Customer home visit customer no intention to pay "/>
    <d v="2026-06-08T00:00:00"/>
    <m/>
    <m/>
    <m/>
    <x v="0"/>
    <s v="1230"/>
    <n v="11576"/>
    <n v="44410"/>
    <s v="Y"/>
    <m/>
  </r>
  <r>
    <n v="467135103"/>
    <s v="SAGAR KISAN KADU"/>
    <m/>
    <m/>
    <m/>
    <m/>
    <m/>
    <m/>
    <n v="4748"/>
    <n v="23740"/>
    <n v="5500"/>
    <n v="29616"/>
    <n v="5"/>
    <s v="FLOW"/>
    <s v="UNPAID"/>
    <x v="14"/>
    <n v="90931"/>
    <n v="752"/>
    <n v="0"/>
    <n v="2250"/>
    <s v="FLOW"/>
    <n v="0.36438426428688786"/>
    <n v="4.426207137732268E-2"/>
    <s v="FLOW"/>
    <s v="EXP"/>
    <s v="EXP"/>
    <s v="EXP"/>
    <m/>
    <m/>
    <s v="CNAVNA"/>
    <m/>
    <s v="REPO"/>
    <s v="-"/>
    <s v="VADGAON MAVAL"/>
    <s v="-"/>
    <s v="-"/>
    <s v="-"/>
    <n v="26742"/>
    <n v="90931"/>
    <n v="147"/>
    <n v="163"/>
    <s v="FLOW"/>
    <m/>
    <m/>
    <m/>
    <m/>
    <s v="NPA"/>
    <s v="MH14MX1180"/>
    <s v="PLEASURE PLUS XTEC DRUM CAST"/>
    <d v="2025-10-23T00:00:00"/>
    <n v="24"/>
    <s v="02.06.26"/>
    <s v="VIJAY NIKAM"/>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x v="0"/>
    <s v="1128"/>
    <n v="5500"/>
    <n v="29616"/>
    <s v="Y"/>
    <m/>
  </r>
  <r>
    <n v="465765507"/>
    <s v="ANIL DINKAR RATHOD"/>
    <m/>
    <m/>
    <m/>
    <m/>
    <m/>
    <m/>
    <n v="4246"/>
    <n v="16880"/>
    <n v="4707"/>
    <n v="21986"/>
    <n v="4"/>
    <s v="FLOW"/>
    <s v="UNPAID"/>
    <x v="14"/>
    <n v="90749"/>
    <n v="565"/>
    <n v="0"/>
    <n v="2250"/>
    <s v="FLOW"/>
    <n v="1"/>
    <n v="2.9794613240695381E-2"/>
    <s v="FLOW"/>
    <s v="NC"/>
    <s v="NC"/>
    <s v="NC"/>
    <s v="Add not found"/>
    <m/>
    <s v="CNAVNA"/>
    <m/>
    <s v="REPO"/>
    <s v="-"/>
    <s v="TALEGAON DABADE"/>
    <s v="-"/>
    <s v="-"/>
    <s v="-"/>
    <n v="19695"/>
    <n v="90749"/>
    <n v="116"/>
    <n v="132"/>
    <s v="FLOW"/>
    <m/>
    <m/>
    <m/>
    <m/>
    <s v="NPA"/>
    <s v="MH14MJ0569"/>
    <s v="HONDA ACTIVA DLX 2B"/>
    <d v="2025-03-24T00:00:00"/>
    <n v="36"/>
    <s v="02.06.26"/>
    <s v="VIJAY NIKAM"/>
    <m/>
    <m/>
    <m/>
    <m/>
    <m/>
    <m/>
    <m/>
    <m/>
    <m/>
    <m/>
    <m/>
    <m/>
    <m/>
    <n v="1"/>
    <m/>
    <m/>
    <m/>
    <m/>
    <m/>
    <m/>
    <m/>
    <m/>
    <m/>
    <m/>
    <m/>
    <m/>
    <m/>
    <m/>
    <m/>
    <m/>
    <m/>
    <m/>
    <m/>
    <m/>
    <n v="1"/>
    <m/>
    <m/>
    <m/>
    <m/>
    <m/>
    <m/>
    <m/>
    <m/>
    <m/>
    <m/>
    <m/>
    <m/>
    <m/>
    <m/>
    <m/>
    <m/>
    <m/>
    <m/>
    <m/>
    <m/>
    <m/>
    <m/>
    <m/>
    <m/>
    <m/>
    <m/>
    <m/>
    <m/>
    <m/>
    <m/>
    <m/>
    <m/>
    <m/>
    <m/>
    <m/>
    <m/>
    <m/>
    <m/>
    <m/>
    <m/>
    <m/>
    <m/>
    <m/>
    <m/>
    <m/>
    <m/>
    <m/>
    <m/>
    <m/>
    <m/>
    <m/>
    <m/>
    <m/>
    <m/>
    <m/>
    <m/>
    <m/>
    <m/>
    <m/>
    <n v="2"/>
    <n v="1"/>
    <s v="DUWT0027"/>
    <s v="GP-lcrFr9Ez"/>
    <s v="Allocated"/>
    <s v="Shifted (NC_SFTD)"/>
    <s v="Visited to Customers residence address but Customer Shifted from his residence address "/>
    <d v="2026-06-05T00:00:00"/>
    <m/>
    <m/>
    <m/>
    <x v="0"/>
    <s v="860"/>
    <n v="4707"/>
    <n v="21986"/>
    <s v="Y"/>
    <m/>
  </r>
  <r>
    <n v="467470520"/>
    <s v="ARCHANA RAHUL GAJARE"/>
    <m/>
    <m/>
    <m/>
    <m/>
    <m/>
    <s v="BANK STABLE 15"/>
    <n v="5154"/>
    <n v="4636.7700000000004"/>
    <n v="4690.7700000000004"/>
    <n v="9868.77"/>
    <n v="1"/>
    <s v="STABLE"/>
    <s v="UNPAID"/>
    <x v="7"/>
    <n v="90702"/>
    <n v="54"/>
    <n v="0"/>
    <n v="450"/>
    <s v="-"/>
    <n v="5.6471164837158513E-2"/>
    <n v="4.9634992939917195E-3"/>
    <s v="STABLE"/>
    <s v="PAID"/>
    <s v="-"/>
    <s v="PAID"/>
    <m/>
    <m/>
    <s v="CAVNA"/>
    <m/>
    <m/>
    <m/>
    <s v="SHIKRAPUR"/>
    <m/>
    <m/>
    <m/>
    <n v="5140.7700000000004"/>
    <n v="90702"/>
    <n v="27"/>
    <n v="12"/>
    <s v="STABLE"/>
    <m/>
    <m/>
    <m/>
    <m/>
    <s v="-"/>
    <s v="MH12ZB2155"/>
    <s v="HONDA SHINE 125 DISC 2B"/>
    <d v="2025-12-22T00:00:00"/>
    <n v="24"/>
    <s v="10.06.26"/>
    <s v="KAILASH ATKARI"/>
    <m/>
    <m/>
    <m/>
    <m/>
    <m/>
    <m/>
    <m/>
    <m/>
    <m/>
    <m/>
    <m/>
    <m/>
    <m/>
    <m/>
    <m/>
    <m/>
    <m/>
    <m/>
    <m/>
    <m/>
    <m/>
    <m/>
    <m/>
    <m/>
    <m/>
    <m/>
    <m/>
    <m/>
    <m/>
    <m/>
    <m/>
    <m/>
    <m/>
    <m/>
    <m/>
    <m/>
    <m/>
    <n v="1"/>
    <m/>
    <m/>
    <m/>
    <m/>
    <m/>
    <m/>
    <m/>
    <m/>
    <m/>
    <m/>
    <m/>
    <m/>
    <m/>
    <m/>
    <m/>
    <m/>
    <m/>
    <m/>
    <m/>
    <m/>
    <m/>
    <m/>
    <m/>
    <m/>
    <m/>
    <m/>
    <m/>
    <m/>
    <m/>
    <m/>
    <m/>
    <m/>
    <m/>
    <m/>
    <m/>
    <m/>
    <m/>
    <m/>
    <m/>
    <m/>
    <m/>
    <m/>
    <m/>
    <m/>
    <m/>
    <m/>
    <m/>
    <m/>
    <m/>
    <m/>
    <m/>
    <m/>
    <m/>
    <m/>
    <m/>
    <m/>
    <n v="1"/>
    <n v="1"/>
    <s v="ZBHT0024"/>
    <s v="BPyfQTPqGy1"/>
    <s v="Allocated"/>
    <s v="Door Locked (NC_DL)"/>
    <s v="Door lock "/>
    <d v="2026-06-13T00:00:00"/>
    <m/>
    <m/>
    <m/>
    <x v="0"/>
    <s v="78"/>
    <n v="4690.7700000000004"/>
    <n v="9868.77"/>
    <s v="Y"/>
    <m/>
  </r>
  <r>
    <n v="462681261"/>
    <s v="LAXMAN KAMLU MARGALE"/>
    <s v="ONLINE"/>
    <s v="08.06.26"/>
    <n v="8153"/>
    <m/>
    <m/>
    <m/>
    <n v="7736"/>
    <n v="7459"/>
    <n v="7673"/>
    <n v="7236"/>
    <n v="1"/>
    <s v="STABLE"/>
    <s v="PAID"/>
    <x v="3"/>
    <n v="90625"/>
    <n v="214"/>
    <n v="0"/>
    <n v="5629"/>
    <s v="25.05.26"/>
    <n v="0.10325352101057904"/>
    <n v="4.9592856113205843E-3"/>
    <s v="STABLE"/>
    <s v="PAID"/>
    <s v="MPTP"/>
    <s v="PAID"/>
    <m/>
    <m/>
    <s v="CAVNA"/>
    <m/>
    <s v="-"/>
    <s v="-"/>
    <s v="NASRAPUR"/>
    <s v="-"/>
    <s v="-"/>
    <s v="-"/>
    <n v="13302"/>
    <n v="90625"/>
    <n v="27"/>
    <n v="12"/>
    <s v="STABLE"/>
    <m/>
    <m/>
    <m/>
    <m/>
    <s v="REGULAR"/>
    <s v="MH12WS9778"/>
    <s v="BULLET 350 THE STANDARD BLACK"/>
    <d v="2024-04-24T00:00:00"/>
    <n v="36"/>
    <s v="02.06.26"/>
    <s v="VIJAY NIKAM"/>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x v="0"/>
    <s v="194"/>
    <n v="7673"/>
    <n v="15389"/>
    <s v="Y"/>
    <m/>
  </r>
  <r>
    <n v="463867730"/>
    <s v="REKHA VIJENDRA CHANDALIYA"/>
    <m/>
    <m/>
    <m/>
    <m/>
    <m/>
    <m/>
    <n v="3723"/>
    <n v="8255"/>
    <n v="1170"/>
    <n v="12461"/>
    <n v="3"/>
    <s v="FLOW"/>
    <s v="UNPAID"/>
    <x v="6"/>
    <n v="90481"/>
    <n v="361"/>
    <n v="0"/>
    <n v="4050"/>
    <s v="01.05.26"/>
    <n v="0.18816773670633444"/>
    <n v="2.4200091376267035E-2"/>
    <s v="FLOW"/>
    <s v="BPTP"/>
    <s v="PAID"/>
    <s v="BPTP"/>
    <s v="Financail problem"/>
    <m/>
    <s v="CAVNA"/>
    <m/>
    <s v="REPO"/>
    <s v="-"/>
    <s v="YERWADA"/>
    <s v="-"/>
    <s v="-"/>
    <s v="-"/>
    <n v="12666"/>
    <n v="90481"/>
    <n v="88"/>
    <n v="104"/>
    <s v="FLOW"/>
    <m/>
    <m/>
    <m/>
    <m/>
    <s v="NPA"/>
    <s v="MH12XC7245"/>
    <s v="XTREME 125 R"/>
    <d v="2024-08-27T00:00:00"/>
    <n v="48"/>
    <s v="02.06.26"/>
    <s v="VIJAY NIKAM"/>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x v="0"/>
    <s v="483"/>
    <n v="1170"/>
    <n v="12461"/>
    <s v="Y"/>
    <m/>
  </r>
  <r>
    <n v="465840588"/>
    <s v="JEEVAN DIGAMBER JANGAM"/>
    <m/>
    <m/>
    <m/>
    <m/>
    <m/>
    <m/>
    <n v="4000"/>
    <n v="18938"/>
    <n v="3827"/>
    <n v="24119"/>
    <n v="5"/>
    <s v="FLOW"/>
    <s v="UNPAID"/>
    <x v="10"/>
    <n v="90402"/>
    <n v="889"/>
    <n v="0"/>
    <n v="5400"/>
    <s v="FLOW"/>
    <n v="0.53119203436407381"/>
    <n v="4.4004572441221641E-2"/>
    <s v="FLOW"/>
    <s v="BPTP"/>
    <s v="BPTP"/>
    <s v="BPTP"/>
    <s v="Financail problem"/>
    <m/>
    <s v="CAVA"/>
    <m/>
    <s v="REPO"/>
    <s v="-"/>
    <s v="ALE"/>
    <s v="-"/>
    <s v="-"/>
    <s v="-"/>
    <n v="25227"/>
    <n v="90402"/>
    <n v="147"/>
    <n v="163"/>
    <s v="FLOW"/>
    <m/>
    <m/>
    <m/>
    <m/>
    <s v="NPA"/>
    <s v="MH12XY0192"/>
    <s v="OLA S1X PLUS GEN 3"/>
    <d v="2025-04-03T00:00:00"/>
    <n v="36"/>
    <s v="02.06.26"/>
    <s v="KAILASH ATKARI"/>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x v="0"/>
    <s v="1181"/>
    <n v="3827"/>
    <n v="24119"/>
    <s v="Y"/>
    <m/>
  </r>
  <r>
    <n v="465104448"/>
    <s v="MEGHRAJ BALASAHEB MANE"/>
    <s v="ONLINE"/>
    <s v="12.06.26"/>
    <n v="4000"/>
    <m/>
    <m/>
    <m/>
    <n v="3707"/>
    <n v="21608"/>
    <n v="4609"/>
    <n v="23035"/>
    <n v="6"/>
    <s v="STABLE"/>
    <s v="PAID"/>
    <x v="1"/>
    <n v="90262"/>
    <n v="1536"/>
    <n v="0"/>
    <n v="6130.56"/>
    <s v="FLOW"/>
    <n v="0.35492902363257439"/>
    <n v="3.7916508563944309E-2"/>
    <s v="STABLE"/>
    <s v="PAID"/>
    <s v="MPTP"/>
    <s v="PAID"/>
    <s v="Add not found"/>
    <m/>
    <s v="CAVNA"/>
    <m/>
    <s v="REPO"/>
    <s v="-"/>
    <s v="TALWADE"/>
    <s v="-"/>
    <s v="-"/>
    <s v="-"/>
    <n v="29274.560000000001"/>
    <n v="90262"/>
    <n v="178"/>
    <n v="163"/>
    <s v="STABLE"/>
    <m/>
    <m/>
    <m/>
    <m/>
    <s v="NPA"/>
    <s v="MH24CA3432"/>
    <s v="HONDA ACTIVA 6G DLX LTD ED"/>
    <d v="2025-01-02T00:00:00"/>
    <n v="42"/>
    <s v="02.06.26"/>
    <s v="KAILASH ATKARI"/>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x v="0"/>
    <s v="1720"/>
    <n v="4609"/>
    <n v="27035"/>
    <s v="Y"/>
    <m/>
  </r>
  <r>
    <n v="467069077"/>
    <s v="ASHWINI SHRIKANT TOPE"/>
    <m/>
    <m/>
    <m/>
    <m/>
    <m/>
    <m/>
    <n v="3801"/>
    <n v="3799"/>
    <n v="3908"/>
    <n v="7819"/>
    <n v="1"/>
    <s v="FLOW"/>
    <s v="UNPAID"/>
    <x v="11"/>
    <n v="90217"/>
    <n v="109"/>
    <n v="0"/>
    <n v="2250"/>
    <s v="31.05.26"/>
    <n v="8.9108924288843525E-2"/>
    <n v="4.9369585654787211E-3"/>
    <s v="STABLE"/>
    <s v="PTP"/>
    <s v="PTP"/>
    <s v="PTP"/>
    <m/>
    <n v="18"/>
    <m/>
    <m/>
    <s v="-"/>
    <s v="-"/>
    <s v="WAKI BK"/>
    <s v="-"/>
    <s v="-"/>
    <s v="-"/>
    <n v="6158"/>
    <n v="90217"/>
    <n v="27"/>
    <n v="43"/>
    <s v="FLOW"/>
    <m/>
    <m/>
    <m/>
    <m/>
    <s v="REGULAR"/>
    <s v="MH14MU9853"/>
    <s v="HONDA ACTIVA DLX 2B"/>
    <d v="2025-10-13T00:00:00"/>
    <n v="36"/>
    <s v="02.06.26"/>
    <s v="KAILASH ATKARI"/>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x v="0"/>
    <s v="219"/>
    <n v="3908"/>
    <n v="7819"/>
    <s v="Y"/>
    <m/>
  </r>
  <r>
    <n v="464767626"/>
    <s v="PRASHANT KATTYA DEVENOOR"/>
    <m/>
    <m/>
    <m/>
    <m/>
    <m/>
    <m/>
    <n v="5260"/>
    <n v="5233"/>
    <n v="5313"/>
    <n v="10717"/>
    <n v="1"/>
    <s v="FLOW"/>
    <s v="UNPAID"/>
    <x v="14"/>
    <n v="90124"/>
    <n v="80"/>
    <n v="0"/>
    <n v="0"/>
    <s v="-"/>
    <n v="0.13822522364935971"/>
    <n v="4.9318693123824144E-3"/>
    <s v="STABLE"/>
    <s v="PTP"/>
    <s v="-"/>
    <s v="PTP"/>
    <m/>
    <n v="22"/>
    <s v="CAVA"/>
    <m/>
    <m/>
    <m/>
    <s v="DEHU ROAD"/>
    <m/>
    <m/>
    <m/>
    <n v="5313"/>
    <n v="90124"/>
    <n v="27"/>
    <n v="43"/>
    <s v="FLOW"/>
    <m/>
    <m/>
    <m/>
    <m/>
    <s v="-"/>
    <m/>
    <s v="ELTHOR BRAVO 42X2"/>
    <d v="2024-11-25T00:00:00"/>
    <n v="36"/>
    <s v="10.06.26"/>
    <s v="VIJAY NIKAM"/>
    <m/>
    <m/>
    <m/>
    <m/>
    <m/>
    <m/>
    <m/>
    <m/>
    <m/>
    <m/>
    <m/>
    <m/>
    <m/>
    <m/>
    <m/>
    <m/>
    <m/>
    <m/>
    <m/>
    <m/>
    <m/>
    <m/>
    <m/>
    <m/>
    <m/>
    <m/>
    <m/>
    <m/>
    <m/>
    <m/>
    <m/>
    <m/>
    <m/>
    <m/>
    <n v="1"/>
    <m/>
    <m/>
    <m/>
    <m/>
    <m/>
    <m/>
    <m/>
    <m/>
    <n v="1"/>
    <m/>
    <m/>
    <m/>
    <m/>
    <m/>
    <m/>
    <m/>
    <m/>
    <n v="1"/>
    <m/>
    <m/>
    <m/>
    <m/>
    <m/>
    <m/>
    <m/>
    <m/>
    <m/>
    <m/>
    <m/>
    <m/>
    <m/>
    <m/>
    <m/>
    <m/>
    <m/>
    <m/>
    <m/>
    <m/>
    <m/>
    <m/>
    <m/>
    <m/>
    <m/>
    <m/>
    <m/>
    <m/>
    <m/>
    <m/>
    <m/>
    <m/>
    <m/>
    <m/>
    <m/>
    <m/>
    <m/>
    <m/>
    <m/>
    <m/>
    <m/>
    <n v="3"/>
    <n v="1"/>
    <s v="DUWT0027"/>
    <s v="GPesb3v9vOc"/>
    <s v="Allocated"/>
    <s v="Promise To Pay (PTP)"/>
    <s v="Visited Coustomer at other place PTP given by him "/>
    <d v="2026-06-26T00:00:00"/>
    <m/>
    <m/>
    <m/>
    <x v="2"/>
    <s v="224"/>
    <n v="5313"/>
    <n v="10717"/>
    <s v="Y"/>
    <m/>
  </r>
  <r>
    <n v="463426988"/>
    <s v="VISHAL PARMESHWAR SANANSE"/>
    <m/>
    <m/>
    <m/>
    <m/>
    <m/>
    <m/>
    <n v="4760"/>
    <n v="9219.99"/>
    <n v="4756.99"/>
    <n v="14474.99"/>
    <n v="2"/>
    <s v="FLOW"/>
    <s v="UNPAID"/>
    <x v="14"/>
    <n v="88831"/>
    <n v="297"/>
    <n v="0"/>
    <n v="6300"/>
    <s v="31.05.26"/>
    <n v="0.20949448603890503"/>
    <n v="1.9668194540268521E-2"/>
    <s v="STABLE"/>
    <s v="PTP"/>
    <s v="PTP"/>
    <s v="PTP"/>
    <m/>
    <n v="23"/>
    <s v="CAVA"/>
    <m/>
    <s v="-"/>
    <s v="-"/>
    <s v="VADGAON MAVAL"/>
    <s v="-"/>
    <s v="-"/>
    <s v="-"/>
    <n v="15816.99"/>
    <n v="88831"/>
    <n v="57"/>
    <n v="73"/>
    <s v="FLOW"/>
    <m/>
    <m/>
    <m/>
    <m/>
    <s v="NPA"/>
    <s v="MH14LR4687"/>
    <s v="HONDA UNICORN 160 BSVI"/>
    <d v="2024-07-08T00:00:00"/>
    <n v="42"/>
    <s v="02.06.26"/>
    <s v="VIJAY NIKAM"/>
    <m/>
    <m/>
    <m/>
    <m/>
    <m/>
    <m/>
    <m/>
    <m/>
    <m/>
    <m/>
    <m/>
    <m/>
    <m/>
    <n v="1"/>
    <m/>
    <m/>
    <m/>
    <m/>
    <m/>
    <m/>
    <m/>
    <m/>
    <m/>
    <m/>
    <m/>
    <m/>
    <m/>
    <m/>
    <m/>
    <m/>
    <m/>
    <m/>
    <m/>
    <m/>
    <m/>
    <m/>
    <m/>
    <m/>
    <m/>
    <m/>
    <m/>
    <m/>
    <m/>
    <m/>
    <m/>
    <m/>
    <m/>
    <m/>
    <m/>
    <m/>
    <m/>
    <m/>
    <m/>
    <m/>
    <m/>
    <n v="1"/>
    <m/>
    <m/>
    <m/>
    <m/>
    <m/>
    <m/>
    <m/>
    <m/>
    <m/>
    <m/>
    <m/>
    <m/>
    <m/>
    <m/>
    <m/>
    <m/>
    <m/>
    <m/>
    <m/>
    <m/>
    <m/>
    <m/>
    <m/>
    <m/>
    <m/>
    <m/>
    <m/>
    <m/>
    <m/>
    <m/>
    <m/>
    <m/>
    <m/>
    <m/>
    <m/>
    <m/>
    <m/>
    <m/>
    <n v="2"/>
    <n v="1"/>
    <s v="DUWT0027"/>
    <s v="GPIGGeCYGWc"/>
    <s v="Allocated"/>
    <s v="Left Message (LMCB)"/>
    <s v="Visited to Customers residence address and Left massage with his Owner "/>
    <d v="2026-06-05T00:00:00"/>
    <m/>
    <m/>
    <m/>
    <x v="0"/>
    <s v="495"/>
    <n v="4756.99"/>
    <n v="14474.99"/>
    <s v="Y"/>
    <m/>
  </r>
  <r>
    <n v="466690957"/>
    <s v="CHANDANI RAGHUNATH SUTAR"/>
    <m/>
    <m/>
    <m/>
    <m/>
    <m/>
    <m/>
    <n v="3914"/>
    <n v="2834"/>
    <n v="2895"/>
    <n v="6878"/>
    <n v="1"/>
    <s v="FLOW"/>
    <s v="UNPAID"/>
    <x v="0"/>
    <n v="88120"/>
    <n v="61"/>
    <n v="0"/>
    <n v="1350"/>
    <s v="-"/>
    <n v="7.5910009355831129E-2"/>
    <n v="4.8222041166297363E-3"/>
    <s v="FLOW"/>
    <s v="NC"/>
    <s v="-"/>
    <s v="NC"/>
    <s v="Shifted"/>
    <m/>
    <s v="CNAVNA"/>
    <m/>
    <m/>
    <m/>
    <s v="SWARGATE"/>
    <m/>
    <m/>
    <m/>
    <n v="4245"/>
    <n v="88120"/>
    <n v="27"/>
    <n v="43"/>
    <s v="FLOW"/>
    <m/>
    <m/>
    <m/>
    <m/>
    <s v="-"/>
    <s v="MH12YK4758"/>
    <s v="HONDA ACTIVA 125 DISC 2B"/>
    <d v="2025-08-13T00:00:00"/>
    <n v="36"/>
    <s v="10.06.26"/>
    <s v="VIJAY NIKAM"/>
    <m/>
    <m/>
    <m/>
    <m/>
    <m/>
    <m/>
    <m/>
    <m/>
    <m/>
    <m/>
    <m/>
    <m/>
    <m/>
    <m/>
    <m/>
    <m/>
    <m/>
    <m/>
    <m/>
    <m/>
    <m/>
    <m/>
    <m/>
    <m/>
    <m/>
    <m/>
    <m/>
    <m/>
    <m/>
    <m/>
    <m/>
    <n v="1"/>
    <m/>
    <m/>
    <m/>
    <m/>
    <m/>
    <m/>
    <m/>
    <m/>
    <m/>
    <m/>
    <m/>
    <m/>
    <m/>
    <m/>
    <m/>
    <m/>
    <m/>
    <m/>
    <m/>
    <m/>
    <n v="1"/>
    <m/>
    <m/>
    <m/>
    <m/>
    <m/>
    <m/>
    <m/>
    <m/>
    <m/>
    <m/>
    <m/>
    <m/>
    <m/>
    <m/>
    <m/>
    <m/>
    <m/>
    <m/>
    <m/>
    <m/>
    <m/>
    <m/>
    <m/>
    <m/>
    <m/>
    <m/>
    <m/>
    <m/>
    <m/>
    <m/>
    <m/>
    <m/>
    <m/>
    <m/>
    <m/>
    <m/>
    <m/>
    <m/>
    <m/>
    <m/>
    <m/>
    <n v="2"/>
    <n v="1"/>
    <s v="DUWT0031"/>
    <s v="BPw04rP09m"/>
    <s v="Allocated"/>
    <s v="Left Message (LMCB)"/>
    <s v="Left message customer mother "/>
    <d v="2026-06-11T00:00:00"/>
    <m/>
    <m/>
    <m/>
    <x v="0"/>
    <s v="130"/>
    <n v="2895"/>
    <n v="6878"/>
    <s v="Y"/>
    <m/>
  </r>
  <r>
    <n v="464402919"/>
    <s v="JAGAN RAMESH THARKUDE"/>
    <m/>
    <m/>
    <m/>
    <m/>
    <m/>
    <m/>
    <n v="5104"/>
    <n v="8729"/>
    <n v="3882"/>
    <n v="14236"/>
    <n v="2"/>
    <s v="FLOW"/>
    <s v="UNPAID"/>
    <x v="11"/>
    <n v="87790"/>
    <n v="257"/>
    <n v="0"/>
    <n v="3165"/>
    <s v="18.05.26"/>
    <n v="0.3035752057864014"/>
    <n v="1.9437705290835106E-2"/>
    <s v="STABLE"/>
    <s v="PTP"/>
    <s v="PTP"/>
    <s v="PTP"/>
    <m/>
    <n v="18"/>
    <s v="CAVA"/>
    <m/>
    <s v="-"/>
    <s v="-"/>
    <s v="RAJGURU NAGAR "/>
    <s v="-"/>
    <s v="-"/>
    <s v="-"/>
    <n v="12151"/>
    <n v="87790"/>
    <n v="57"/>
    <n v="73"/>
    <s v="FLOW"/>
    <m/>
    <m/>
    <m/>
    <m/>
    <s v="REGULAR"/>
    <s v="MH14LW7651"/>
    <s v="BAJAJ PULSAR 220 F UG"/>
    <d v="2024-10-22T00:00:00"/>
    <n v="36"/>
    <s v="02.06.26"/>
    <s v="KAILASH ATKARI"/>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x v="0"/>
    <s v="403"/>
    <n v="3882"/>
    <n v="14236"/>
    <s v="Y"/>
    <m/>
  </r>
  <r>
    <n v="463825579"/>
    <s v="GANESH SANJAY VIDHATE"/>
    <m/>
    <m/>
    <m/>
    <m/>
    <m/>
    <m/>
    <n v="3828"/>
    <n v="3813"/>
    <n v="3877"/>
    <n v="7809"/>
    <n v="1"/>
    <s v="FLOW"/>
    <s v="UNPAID"/>
    <x v="10"/>
    <n v="87468"/>
    <n v="64"/>
    <n v="0"/>
    <n v="900"/>
    <s v="24.05.26"/>
    <n v="3.7721298239881476E-2"/>
    <n v="4.7865246218040149E-3"/>
    <s v="STABLE"/>
    <s v="PTP"/>
    <s v="BPTP"/>
    <s v="PTP"/>
    <m/>
    <n v="30"/>
    <s v="CAVA"/>
    <m/>
    <s v="-"/>
    <s v="-"/>
    <s v="JUNNAR"/>
    <s v="-"/>
    <s v="-"/>
    <s v="-"/>
    <n v="4777"/>
    <n v="87468"/>
    <n v="27"/>
    <n v="43"/>
    <s v="FLOW"/>
    <m/>
    <m/>
    <m/>
    <m/>
    <s v="REGULAR"/>
    <m/>
    <s v="FZS V4"/>
    <d v="2024-08-21T00:00:00"/>
    <n v="48"/>
    <s v="02.06.26"/>
    <s v="KAILASH ATKARI"/>
    <m/>
    <m/>
    <m/>
    <m/>
    <m/>
    <m/>
    <m/>
    <m/>
    <m/>
    <m/>
    <m/>
    <m/>
    <m/>
    <m/>
    <m/>
    <m/>
    <n v="1"/>
    <m/>
    <m/>
    <m/>
    <m/>
    <m/>
    <m/>
    <m/>
    <m/>
    <m/>
    <m/>
    <m/>
    <m/>
    <m/>
    <m/>
    <m/>
    <m/>
    <m/>
    <m/>
    <m/>
    <m/>
    <m/>
    <m/>
    <m/>
    <m/>
    <m/>
    <m/>
    <m/>
    <m/>
    <m/>
    <m/>
    <m/>
    <m/>
    <m/>
    <m/>
    <m/>
    <n v="1"/>
    <m/>
    <m/>
    <m/>
    <m/>
    <m/>
    <m/>
    <m/>
    <m/>
    <m/>
    <m/>
    <m/>
    <m/>
    <m/>
    <m/>
    <m/>
    <m/>
    <m/>
    <m/>
    <m/>
    <m/>
    <m/>
    <m/>
    <m/>
    <m/>
    <m/>
    <m/>
    <m/>
    <m/>
    <m/>
    <m/>
    <m/>
    <m/>
    <m/>
    <m/>
    <m/>
    <m/>
    <m/>
    <m/>
    <m/>
    <m/>
    <m/>
    <n v="2"/>
    <n v="1"/>
    <s v="ZBHT0021"/>
    <s v="BPPGLdMSrL77"/>
    <s v="Allocated"/>
    <s v="Door Locked (NC_DL)"/>
    <s v="Door locked "/>
    <d v="2026-06-06T00:00:00"/>
    <m/>
    <m/>
    <m/>
    <x v="0"/>
    <s v="168"/>
    <n v="3877"/>
    <n v="7809"/>
    <s v="Y"/>
    <m/>
  </r>
  <r>
    <n v="465789678"/>
    <s v="PRAMOD SHIVAJI KAKADE"/>
    <m/>
    <m/>
    <m/>
    <m/>
    <m/>
    <m/>
    <n v="4317"/>
    <n v="8330.75"/>
    <n v="4293.75"/>
    <n v="13115.75"/>
    <n v="2"/>
    <s v="FLOW"/>
    <s v="UNPAID"/>
    <x v="14"/>
    <n v="86825"/>
    <n v="280"/>
    <n v="0"/>
    <n v="2700"/>
    <s v="21.05.26"/>
    <n v="0.20476363826060642"/>
    <n v="1.922404330649001E-2"/>
    <s v="STABLE"/>
    <s v="MPTP"/>
    <s v="MPTP"/>
    <s v="MPTP"/>
    <s v="Add not found"/>
    <m/>
    <s v="CNAVNA"/>
    <m/>
    <s v="-"/>
    <s v="-"/>
    <s v="TALEGAON DABADE"/>
    <s v="-"/>
    <s v="-"/>
    <s v="-"/>
    <n v="11310.75"/>
    <n v="86825"/>
    <n v="57"/>
    <n v="73"/>
    <s v="FLOW"/>
    <m/>
    <m/>
    <m/>
    <m/>
    <s v="REGULAR"/>
    <s v="MH14MG5320"/>
    <s v="DESTINI 125 FI ZX DSSC DISC"/>
    <d v="2025-03-27T00:00:00"/>
    <n v="36"/>
    <s v="02.06.26"/>
    <s v="VIJAY NIKAM"/>
    <m/>
    <m/>
    <m/>
    <m/>
    <m/>
    <m/>
    <m/>
    <m/>
    <m/>
    <m/>
    <m/>
    <m/>
    <m/>
    <n v="1"/>
    <m/>
    <m/>
    <m/>
    <m/>
    <m/>
    <m/>
    <m/>
    <m/>
    <m/>
    <m/>
    <m/>
    <m/>
    <m/>
    <m/>
    <m/>
    <m/>
    <m/>
    <m/>
    <m/>
    <m/>
    <m/>
    <m/>
    <m/>
    <m/>
    <m/>
    <m/>
    <m/>
    <m/>
    <m/>
    <n v="1"/>
    <m/>
    <m/>
    <m/>
    <m/>
    <m/>
    <m/>
    <m/>
    <m/>
    <m/>
    <m/>
    <m/>
    <n v="1"/>
    <m/>
    <m/>
    <m/>
    <m/>
    <m/>
    <m/>
    <m/>
    <m/>
    <m/>
    <m/>
    <m/>
    <m/>
    <m/>
    <m/>
    <m/>
    <m/>
    <m/>
    <m/>
    <m/>
    <m/>
    <m/>
    <m/>
    <m/>
    <m/>
    <m/>
    <m/>
    <m/>
    <m/>
    <m/>
    <m/>
    <m/>
    <m/>
    <m/>
    <m/>
    <m/>
    <m/>
    <m/>
    <m/>
    <n v="3"/>
    <n v="1"/>
    <s v="DUWT0027"/>
    <s v="B2yjMhGDNm"/>
    <s v="Allocated"/>
    <s v="Address Not Found (NC_ANF)"/>
    <s v="Visited to Customers residence address but short address so can't found Customer "/>
    <d v="2026-06-05T00:00:00"/>
    <m/>
    <m/>
    <m/>
    <x v="0"/>
    <s v="468"/>
    <n v="4293.75"/>
    <n v="13115.75"/>
    <s v="Y"/>
    <m/>
  </r>
  <r>
    <n v="466488961"/>
    <s v="AKSHAY BHARAT SHEJAL"/>
    <m/>
    <m/>
    <m/>
    <m/>
    <m/>
    <m/>
    <n v="5082"/>
    <n v="4263"/>
    <n v="4367"/>
    <n v="9612"/>
    <n v="1"/>
    <s v="FLOW"/>
    <s v="UNPAID"/>
    <x v="11"/>
    <n v="86817"/>
    <n v="104"/>
    <n v="0"/>
    <n v="3150"/>
    <s v="30.05.26"/>
    <n v="8.5750684238940875E-2"/>
    <n v="4.7508998501298669E-3"/>
    <s v="FLOW"/>
    <s v="BPTP"/>
    <s v="PTP"/>
    <s v="BPTP"/>
    <s v="Financail problem"/>
    <m/>
    <s v="CAVNA"/>
    <m/>
    <s v="-"/>
    <s v="-"/>
    <s v="RASE"/>
    <s v="-"/>
    <s v="-"/>
    <s v="-"/>
    <n v="7517"/>
    <n v="86817"/>
    <n v="27"/>
    <n v="43"/>
    <s v="FLOW"/>
    <m/>
    <m/>
    <m/>
    <m/>
    <s v="REGULAR"/>
    <s v="MH14MM8501"/>
    <s v="TVS JUPITER 125 DISC SXC"/>
    <d v="2025-07-10T00:00:00"/>
    <n v="30"/>
    <s v="02.06.26"/>
    <s v="KAILASH ATKARI"/>
    <m/>
    <m/>
    <m/>
    <m/>
    <m/>
    <m/>
    <m/>
    <m/>
    <m/>
    <m/>
    <m/>
    <m/>
    <m/>
    <m/>
    <m/>
    <m/>
    <m/>
    <m/>
    <m/>
    <m/>
    <m/>
    <m/>
    <m/>
    <m/>
    <m/>
    <m/>
    <m/>
    <m/>
    <m/>
    <m/>
    <m/>
    <m/>
    <m/>
    <m/>
    <m/>
    <m/>
    <m/>
    <m/>
    <m/>
    <m/>
    <m/>
    <m/>
    <m/>
    <m/>
    <m/>
    <m/>
    <m/>
    <m/>
    <m/>
    <m/>
    <m/>
    <m/>
    <m/>
    <m/>
    <m/>
    <n v="1"/>
    <m/>
    <m/>
    <m/>
    <m/>
    <m/>
    <m/>
    <m/>
    <m/>
    <m/>
    <m/>
    <m/>
    <m/>
    <m/>
    <m/>
    <m/>
    <m/>
    <m/>
    <m/>
    <m/>
    <m/>
    <m/>
    <m/>
    <m/>
    <m/>
    <m/>
    <m/>
    <m/>
    <m/>
    <m/>
    <m/>
    <m/>
    <m/>
    <m/>
    <m/>
    <m/>
    <m/>
    <m/>
    <m/>
    <n v="1"/>
    <n v="1"/>
    <s v="ZBHT0010"/>
    <s v="G2GTQFBpMjc"/>
    <s v="Allocated"/>
    <e v="#N/A"/>
    <e v="#N/A"/>
    <e v="#N/A"/>
    <m/>
    <m/>
    <m/>
    <x v="0"/>
    <s v="267"/>
    <n v="4367"/>
    <n v="9612"/>
    <s v="N"/>
    <m/>
  </r>
  <r>
    <n v="458444699"/>
    <s v="SUSHIL DINKAR RINDHE"/>
    <s v="ONLINE"/>
    <s v="18.06.26"/>
    <n v="6900"/>
    <m/>
    <m/>
    <m/>
    <n v="6768"/>
    <n v="6682"/>
    <n v="6767"/>
    <n v="6751"/>
    <n v="1"/>
    <s v="STABLE"/>
    <s v="PAID"/>
    <x v="5"/>
    <n v="86690.67"/>
    <n v="85"/>
    <n v="0"/>
    <n v="4745"/>
    <s v="18.05.26"/>
    <n v="0.17549872509836276"/>
    <n v="4.7439866743916254E-3"/>
    <s v="STABLE"/>
    <s v="PAID"/>
    <s v="PAID"/>
    <s v="BPTP"/>
    <m/>
    <n v="25"/>
    <s v="CAVA"/>
    <m/>
    <s v="-"/>
    <s v="-"/>
    <s v="BHOSARI"/>
    <s v="-"/>
    <s v="-"/>
    <s v="-"/>
    <n v="11512"/>
    <n v="86690.67"/>
    <n v="27"/>
    <n v="43"/>
    <s v="FLOW"/>
    <m/>
    <m/>
    <m/>
    <m/>
    <s v="NPA"/>
    <s v="MH14KV9381"/>
    <s v="CLASSIC SIGNALS 350 MARSH GREY"/>
    <d v="2023-06-07T00:00:00"/>
    <n v="48"/>
    <s v="02.06.26"/>
    <s v="VIJAY NIKAM"/>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x v="0"/>
    <s v="201"/>
    <n v="6767"/>
    <n v="13651"/>
    <s v="Y"/>
    <m/>
  </r>
  <r>
    <n v="466873637"/>
    <s v="SANTOSH MOHAN KHOKAR"/>
    <m/>
    <m/>
    <m/>
    <m/>
    <m/>
    <m/>
    <n v="4587"/>
    <n v="9106"/>
    <n v="4879"/>
    <n v="14279"/>
    <n v="2"/>
    <s v="FLOW"/>
    <s v="UNPAID"/>
    <x v="2"/>
    <n v="86354"/>
    <n v="360"/>
    <n v="0"/>
    <n v="3600"/>
    <s v="19.05.26"/>
    <n v="0.288788589155342"/>
    <n v="1.9119758545218985E-2"/>
    <s v="STABLE"/>
    <s v="PTP"/>
    <s v="PTP"/>
    <s v="PTP"/>
    <m/>
    <n v="18"/>
    <s v="CAVA"/>
    <m/>
    <s v="-"/>
    <s v="-"/>
    <s v="DAPODI"/>
    <s v="-"/>
    <s v="-"/>
    <s v="-"/>
    <n v="13066"/>
    <n v="86354"/>
    <n v="57"/>
    <n v="73"/>
    <s v="FLOW"/>
    <m/>
    <m/>
    <m/>
    <m/>
    <s v="REGULAR"/>
    <s v="MH14MP9385"/>
    <s v="HONDA ACTIVA DLX 2B"/>
    <d v="2025-09-16T00:00:00"/>
    <n v="30"/>
    <s v="02.06.26"/>
    <s v="VIJAY NIKAM"/>
    <m/>
    <m/>
    <m/>
    <m/>
    <m/>
    <m/>
    <m/>
    <m/>
    <m/>
    <m/>
    <n v="1"/>
    <m/>
    <m/>
    <m/>
    <m/>
    <m/>
    <m/>
    <m/>
    <m/>
    <m/>
    <m/>
    <m/>
    <m/>
    <m/>
    <m/>
    <m/>
    <m/>
    <m/>
    <m/>
    <m/>
    <m/>
    <m/>
    <m/>
    <m/>
    <m/>
    <m/>
    <m/>
    <m/>
    <m/>
    <m/>
    <m/>
    <m/>
    <m/>
    <m/>
    <m/>
    <m/>
    <m/>
    <m/>
    <m/>
    <m/>
    <m/>
    <m/>
    <m/>
    <m/>
    <m/>
    <n v="1"/>
    <m/>
    <m/>
    <m/>
    <m/>
    <m/>
    <m/>
    <m/>
    <m/>
    <m/>
    <m/>
    <m/>
    <m/>
    <m/>
    <m/>
    <m/>
    <m/>
    <m/>
    <m/>
    <m/>
    <m/>
    <m/>
    <m/>
    <m/>
    <m/>
    <m/>
    <m/>
    <m/>
    <m/>
    <m/>
    <m/>
    <m/>
    <m/>
    <m/>
    <m/>
    <m/>
    <m/>
    <m/>
    <m/>
    <n v="2"/>
    <n v="1"/>
    <s v="ZBHT0009"/>
    <s v="Bo4vjckGRF7"/>
    <s v="Allocated"/>
    <s v="Shifted (NC_SFTD)"/>
    <s v="Customer shifted from address msg to friend"/>
    <d v="2026-06-04T00:00:00"/>
    <m/>
    <m/>
    <m/>
    <x v="0"/>
    <s v="586"/>
    <n v="4879"/>
    <n v="14279"/>
    <s v="Y"/>
    <m/>
  </r>
  <r>
    <n v="466406613"/>
    <s v="AYUB SULEMAN INAMDAR"/>
    <m/>
    <m/>
    <m/>
    <m/>
    <m/>
    <m/>
    <n v="2970"/>
    <n v="2193"/>
    <n v="2240"/>
    <n v="5244"/>
    <n v="1"/>
    <s v="FLOW"/>
    <s v="UNPAID"/>
    <x v="10"/>
    <n v="86123"/>
    <n v="47"/>
    <n v="0"/>
    <n v="1704"/>
    <s v="04.05.26"/>
    <n v="3.7141255868584078E-2"/>
    <n v="4.7129219829380705E-3"/>
    <s v="STABLE"/>
    <s v="PTP"/>
    <s v="PAID"/>
    <s v="PTP"/>
    <m/>
    <n v="30"/>
    <s v="CAVA"/>
    <m/>
    <s v="-"/>
    <s v="-"/>
    <s v="NARAYAN GAON"/>
    <s v="-"/>
    <s v="-"/>
    <s v="-"/>
    <n v="3944"/>
    <n v="86123"/>
    <n v="27"/>
    <n v="43"/>
    <s v="FLOW"/>
    <m/>
    <m/>
    <m/>
    <m/>
    <s v="REGULAR"/>
    <s v="MH14MM4331"/>
    <s v="SUZUKI BURGMAN STREET BT BSVI"/>
    <d v="2025-06-26T00:00:00"/>
    <n v="48"/>
    <s v="02.06.26"/>
    <s v="KAILASH ATKARI"/>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x v="0"/>
    <s v="81"/>
    <n v="2240"/>
    <n v="5244"/>
    <s v="Y"/>
    <m/>
  </r>
  <r>
    <n v="465651022"/>
    <s v="NARAYAN CHANDRAKANT PATIL"/>
    <s v="ONLINE"/>
    <s v="18.06.26"/>
    <n v="130"/>
    <m/>
    <m/>
    <m/>
    <n v="4575"/>
    <n v="0"/>
    <n v="129"/>
    <n v="4704"/>
    <n v="1"/>
    <s v="STABLE"/>
    <s v="PAID"/>
    <x v="4"/>
    <n v="84844"/>
    <n v="129"/>
    <n v="0"/>
    <n v="3600"/>
    <s v="30.05.26"/>
    <n v="0.11792409559929802"/>
    <n v="4.6429310720759575E-3"/>
    <s v="STABLE"/>
    <s v="PAID"/>
    <s v="BPTP"/>
    <s v="PAID"/>
    <s v="Financail problem"/>
    <m/>
    <s v="CAVNA"/>
    <m/>
    <s v="-"/>
    <s v="-"/>
    <s v="CHAKAN"/>
    <s v="-"/>
    <s v="-"/>
    <s v="-"/>
    <n v="8250"/>
    <n v="84844"/>
    <n v="27"/>
    <n v="43"/>
    <s v="FLOW"/>
    <m/>
    <m/>
    <m/>
    <m/>
    <s v="REGULAR"/>
    <s v="MH14ME9832"/>
    <s v="TVS JUPITER 125 DISC SXC OBDIIA"/>
    <d v="2025-03-06T00:00:00"/>
    <n v="36"/>
    <s v="02.06.26"/>
    <s v="KAILASH ATKARI"/>
    <m/>
    <m/>
    <m/>
    <m/>
    <m/>
    <m/>
    <m/>
    <n v="1"/>
    <m/>
    <m/>
    <m/>
    <m/>
    <m/>
    <m/>
    <m/>
    <m/>
    <m/>
    <m/>
    <m/>
    <m/>
    <m/>
    <m/>
    <m/>
    <m/>
    <m/>
    <m/>
    <m/>
    <m/>
    <m/>
    <m/>
    <m/>
    <m/>
    <m/>
    <m/>
    <m/>
    <m/>
    <m/>
    <m/>
    <m/>
    <m/>
    <m/>
    <m/>
    <m/>
    <m/>
    <m/>
    <m/>
    <m/>
    <m/>
    <m/>
    <m/>
    <m/>
    <m/>
    <n v="1"/>
    <m/>
    <m/>
    <m/>
    <m/>
    <m/>
    <m/>
    <m/>
    <m/>
    <m/>
    <m/>
    <m/>
    <m/>
    <m/>
    <m/>
    <m/>
    <m/>
    <m/>
    <m/>
    <m/>
    <m/>
    <m/>
    <m/>
    <m/>
    <m/>
    <m/>
    <m/>
    <m/>
    <m/>
    <m/>
    <m/>
    <m/>
    <m/>
    <m/>
    <m/>
    <m/>
    <m/>
    <m/>
    <m/>
    <m/>
    <m/>
    <m/>
    <n v="2"/>
    <n v="1"/>
    <s v="DUWT0017"/>
    <s v="k6QdMKEdGZm"/>
    <s v="Allocated"/>
    <s v="Door Locked (NC_DL)"/>
    <s v="Shop close customer not meet "/>
    <d v="2026-06-03T00:00:00"/>
    <m/>
    <m/>
    <m/>
    <x v="0"/>
    <s v="259"/>
    <n v="129"/>
    <n v="4834"/>
    <s v="Y"/>
    <m/>
  </r>
  <r>
    <n v="466209921"/>
    <s v="SHANKAR RAMDAS RATHOD"/>
    <m/>
    <m/>
    <m/>
    <m/>
    <m/>
    <m/>
    <n v="4115"/>
    <n v="4115"/>
    <n v="4163"/>
    <n v="8298"/>
    <n v="1"/>
    <s v="STABLE"/>
    <s v="UNPAID"/>
    <x v="15"/>
    <n v="84496"/>
    <n v="48"/>
    <n v="0"/>
    <n v="3535"/>
    <s v="-"/>
    <n v="0.12405371166309259"/>
    <n v="4.6238874153284861E-3"/>
    <s v="STABLE"/>
    <s v="PAID"/>
    <s v="-"/>
    <s v="PAID"/>
    <m/>
    <m/>
    <s v="CAVA"/>
    <m/>
    <s v="-"/>
    <s v="-"/>
    <s v="BHAWANI PETH"/>
    <s v="-"/>
    <s v="-"/>
    <s v="-"/>
    <n v="7698"/>
    <n v="84496"/>
    <n v="27"/>
    <n v="12"/>
    <s v="STABLE"/>
    <m/>
    <m/>
    <m/>
    <m/>
    <s v="REGULAR"/>
    <s v="MH12YE3523"/>
    <s v="HONDA ACTIVA DLX 2B"/>
    <d v="2025-05-27T00:00:00"/>
    <n v="36"/>
    <s v="02.06.26"/>
    <s v="VIJAY NIKAM"/>
    <m/>
    <m/>
    <m/>
    <m/>
    <m/>
    <m/>
    <m/>
    <m/>
    <m/>
    <m/>
    <m/>
    <m/>
    <m/>
    <m/>
    <m/>
    <m/>
    <m/>
    <m/>
    <m/>
    <m/>
    <m/>
    <m/>
    <m/>
    <m/>
    <m/>
    <m/>
    <m/>
    <m/>
    <m/>
    <m/>
    <m/>
    <m/>
    <m/>
    <m/>
    <m/>
    <m/>
    <m/>
    <m/>
    <m/>
    <m/>
    <m/>
    <m/>
    <m/>
    <m/>
    <m/>
    <m/>
    <n v="1"/>
    <m/>
    <m/>
    <m/>
    <m/>
    <m/>
    <m/>
    <m/>
    <m/>
    <m/>
    <m/>
    <m/>
    <m/>
    <m/>
    <m/>
    <m/>
    <m/>
    <m/>
    <m/>
    <m/>
    <m/>
    <m/>
    <m/>
    <m/>
    <m/>
    <m/>
    <m/>
    <m/>
    <m/>
    <m/>
    <m/>
    <m/>
    <m/>
    <m/>
    <m/>
    <m/>
    <m/>
    <m/>
    <m/>
    <m/>
    <m/>
    <m/>
    <m/>
    <m/>
    <m/>
    <m/>
    <m/>
    <m/>
    <n v="1"/>
    <n v="1"/>
    <s v="DUWT0014"/>
    <s v="k6fqacJiv9m"/>
    <s v="Unallocated"/>
    <s v="Promise To Pay (PTP)"/>
    <s v="Customer meet at residence given ptp "/>
    <d v="2026-06-16T00:00:00"/>
    <m/>
    <m/>
    <m/>
    <x v="0"/>
    <s v="68"/>
    <n v="4163"/>
    <n v="8298"/>
    <s v="N"/>
    <m/>
  </r>
  <r>
    <n v="466948686"/>
    <s v="TEJAS SHARAD NALAWADE"/>
    <s v="ONLINE"/>
    <s v="08.06.26"/>
    <n v="3470"/>
    <m/>
    <m/>
    <m/>
    <n v="3470"/>
    <n v="6490.8"/>
    <n v="3301.7999999999993"/>
    <n v="6727.7999999999993"/>
    <n v="2"/>
    <s v="STABLE"/>
    <s v="PAID"/>
    <x v="10"/>
    <n v="84494"/>
    <n v="281"/>
    <n v="0"/>
    <n v="2700"/>
    <s v="31.05.26"/>
    <n v="0.37284077319694303"/>
    <n v="1.8707933373320669E-2"/>
    <s v="STABLE"/>
    <s v="PAID"/>
    <s v="BPTP"/>
    <s v="PAID"/>
    <m/>
    <m/>
    <s v="CAVA"/>
    <m/>
    <s v="-"/>
    <s v="-"/>
    <s v="DHOLWAD"/>
    <s v="-"/>
    <s v="-"/>
    <s v="-"/>
    <n v="9471.7999999999993"/>
    <n v="84494"/>
    <n v="57"/>
    <n v="43"/>
    <s v="STABLE"/>
    <m/>
    <m/>
    <m/>
    <m/>
    <s v="NPA"/>
    <s v="MH14MR8876"/>
    <s v="HONDA SHINE DISC BSVI"/>
    <d v="2025-09-26T00:00:00"/>
    <n v="36"/>
    <s v="02.06.26"/>
    <s v="KAILASH ATKARI"/>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x v="0"/>
    <s v="237"/>
    <n v="3301.7999999999993"/>
    <n v="10197.799999999999"/>
    <s v="Y"/>
    <m/>
  </r>
  <r>
    <n v="464441982"/>
    <s v="VRUSHBH SHIVAJI HANDE"/>
    <m/>
    <m/>
    <m/>
    <m/>
    <m/>
    <m/>
    <n v="12645"/>
    <n v="12645"/>
    <n v="12650"/>
    <n v="25446"/>
    <n v="1"/>
    <s v="FLOW"/>
    <s v="UNPAID"/>
    <x v="14"/>
    <n v="84432"/>
    <n v="5"/>
    <n v="0"/>
    <n v="2250"/>
    <s v="-"/>
    <n v="0.12949527410193443"/>
    <n v="4.6203851336278018E-3"/>
    <s v="STABLE"/>
    <s v="PTP"/>
    <s v="-"/>
    <s v="PTP"/>
    <m/>
    <n v="19"/>
    <s v="CAVA"/>
    <m/>
    <m/>
    <m/>
    <s v="TALEGAON DABHADE"/>
    <m/>
    <m/>
    <m/>
    <n v="14900"/>
    <n v="84432"/>
    <n v="27"/>
    <n v="43"/>
    <s v="FLOW"/>
    <m/>
    <m/>
    <m/>
    <m/>
    <s v="-"/>
    <s v="MH14LZ2115"/>
    <s v="CLASSIC 350 COMMANDO SAND"/>
    <d v="2024-10-25T00:00:00"/>
    <n v="24"/>
    <s v="10.06.26"/>
    <s v="VIJAY NIKAM"/>
    <m/>
    <m/>
    <m/>
    <m/>
    <m/>
    <m/>
    <m/>
    <m/>
    <m/>
    <m/>
    <m/>
    <m/>
    <m/>
    <m/>
    <m/>
    <m/>
    <m/>
    <m/>
    <m/>
    <m/>
    <m/>
    <m/>
    <m/>
    <m/>
    <m/>
    <m/>
    <m/>
    <m/>
    <m/>
    <m/>
    <m/>
    <m/>
    <m/>
    <m/>
    <n v="1"/>
    <m/>
    <m/>
    <m/>
    <m/>
    <m/>
    <m/>
    <m/>
    <m/>
    <n v="1"/>
    <m/>
    <m/>
    <m/>
    <m/>
    <m/>
    <m/>
    <m/>
    <m/>
    <m/>
    <m/>
    <m/>
    <m/>
    <m/>
    <m/>
    <m/>
    <m/>
    <m/>
    <m/>
    <m/>
    <m/>
    <m/>
    <m/>
    <m/>
    <m/>
    <m/>
    <m/>
    <m/>
    <m/>
    <m/>
    <m/>
    <m/>
    <m/>
    <m/>
    <m/>
    <m/>
    <m/>
    <m/>
    <m/>
    <m/>
    <m/>
    <m/>
    <m/>
    <m/>
    <m/>
    <m/>
    <m/>
    <m/>
    <m/>
    <m/>
    <m/>
    <n v="2"/>
    <n v="1"/>
    <s v="DUWT0027"/>
    <s v="k6GYCXCyZ9c"/>
    <s v="Allocated"/>
    <s v="Promise To Pay (PTP)"/>
    <s v="Visited to Customers residence address and given PTP "/>
    <d v="2026-06-20T00:00:00"/>
    <m/>
    <m/>
    <m/>
    <x v="2"/>
    <s v="156"/>
    <n v="12650"/>
    <n v="25446"/>
    <s v="Y"/>
    <m/>
  </r>
  <r>
    <n v="465493945"/>
    <s v="DIVYA RUSHIKESH UNDE"/>
    <m/>
    <m/>
    <m/>
    <m/>
    <m/>
    <m/>
    <n v="3958"/>
    <n v="18853.77"/>
    <n v="3701.7700000000004"/>
    <n v="23781.77"/>
    <n v="5"/>
    <s v="FLOW"/>
    <s v="UNPAID"/>
    <x v="8"/>
    <n v="84252"/>
    <n v="680"/>
    <n v="0"/>
    <n v="2700"/>
    <s v="FLOW"/>
    <n v="0.23244928828752398"/>
    <n v="4.1010964771994042E-2"/>
    <s v="FLOW"/>
    <s v="RTP"/>
    <s v="RTP"/>
    <s v="RTP"/>
    <s v="Financail problem"/>
    <m/>
    <s v="CAVNA"/>
    <m/>
    <s v="REPO"/>
    <s v="-"/>
    <s v="KANHE"/>
    <s v="-"/>
    <s v="-"/>
    <s v="-"/>
    <n v="22233.77"/>
    <n v="84252"/>
    <n v="147"/>
    <n v="163"/>
    <s v="FLOW"/>
    <m/>
    <m/>
    <m/>
    <m/>
    <s v="NPA"/>
    <s v="MH14ME3583"/>
    <s v="HONDA ACTIVA 125 DISC 2B"/>
    <d v="2025-02-13T00:00:00"/>
    <n v="36"/>
    <s v="02.06.26"/>
    <s v="VIJAY NIKAM"/>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x v="0"/>
    <s v="970"/>
    <n v="3701.7700000000004"/>
    <n v="23781.77"/>
    <s v="Y"/>
    <m/>
  </r>
  <r>
    <n v="466116116"/>
    <s v="SHWETA VINAYAK LANDGE"/>
    <s v="ONLINE"/>
    <s v="05.06.26"/>
    <n v="4348"/>
    <m/>
    <m/>
    <m/>
    <n v="3988"/>
    <n v="7579"/>
    <n v="3779"/>
    <n v="7516"/>
    <n v="2"/>
    <s v="STABLE"/>
    <s v="PAID"/>
    <x v="13"/>
    <n v="84161"/>
    <n v="188"/>
    <n v="0"/>
    <n v="4038"/>
    <s v="27.05.26"/>
    <n v="0.21666576561965004"/>
    <n v="1.8634203382867906E-2"/>
    <s v="STABLE"/>
    <s v="PAID"/>
    <s v="NC"/>
    <s v="PAID"/>
    <m/>
    <m/>
    <s v="CAVA"/>
    <m/>
    <s v="-"/>
    <s v="-"/>
    <s v="HINJEWADI"/>
    <s v="-"/>
    <s v="-"/>
    <s v="-"/>
    <n v="11805"/>
    <n v="84161"/>
    <n v="57"/>
    <n v="43"/>
    <s v="STABLE"/>
    <m/>
    <m/>
    <m/>
    <m/>
    <s v="REGULAR"/>
    <s v="MH14MK5294"/>
    <s v="TVS RAIDER DISC CONNECTED"/>
    <d v="2025-05-13T00:00:00"/>
    <n v="36"/>
    <s v="02.06.26"/>
    <s v="KAILASH ATKARI"/>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x v="0"/>
    <s v="297"/>
    <n v="3779"/>
    <n v="11864"/>
    <s v="Y"/>
    <m/>
  </r>
  <r>
    <n v="466014661"/>
    <s v="MANOHAR PRAKASH DESHMUKH"/>
    <m/>
    <m/>
    <m/>
    <m/>
    <m/>
    <m/>
    <n v="4040"/>
    <n v="3981"/>
    <n v="4040"/>
    <n v="8172"/>
    <n v="1"/>
    <s v="FLOW"/>
    <s v="UNPAID"/>
    <x v="10"/>
    <n v="84123"/>
    <n v="59"/>
    <n v="0"/>
    <n v="3539"/>
    <s v="-"/>
    <n v="3.6278739331338884E-2"/>
    <n v="4.6034756797916857E-3"/>
    <s v="STABLE"/>
    <s v="PTP"/>
    <s v="-"/>
    <s v="PTP"/>
    <m/>
    <n v="25"/>
    <s v="CAVA"/>
    <m/>
    <m/>
    <m/>
    <s v="JUNNAR"/>
    <m/>
    <m/>
    <m/>
    <n v="7579"/>
    <n v="84123"/>
    <n v="27"/>
    <n v="43"/>
    <s v="FLOW"/>
    <m/>
    <m/>
    <m/>
    <m/>
    <s v="-"/>
    <s v="MH14MJ4459"/>
    <s v="OLA S1X PLUS GEN 3"/>
    <d v="2025-04-29T00:00:00"/>
    <n v="36"/>
    <s v="10.06.26"/>
    <s v="KAILASH ATKARI"/>
    <m/>
    <m/>
    <m/>
    <m/>
    <m/>
    <m/>
    <m/>
    <m/>
    <m/>
    <m/>
    <m/>
    <m/>
    <m/>
    <m/>
    <m/>
    <m/>
    <m/>
    <m/>
    <m/>
    <m/>
    <m/>
    <m/>
    <m/>
    <m/>
    <m/>
    <m/>
    <m/>
    <m/>
    <m/>
    <m/>
    <m/>
    <m/>
    <m/>
    <m/>
    <n v="1"/>
    <m/>
    <m/>
    <m/>
    <m/>
    <m/>
    <m/>
    <m/>
    <m/>
    <m/>
    <m/>
    <m/>
    <m/>
    <m/>
    <m/>
    <m/>
    <m/>
    <m/>
    <m/>
    <m/>
    <m/>
    <n v="1"/>
    <m/>
    <m/>
    <m/>
    <m/>
    <m/>
    <m/>
    <m/>
    <m/>
    <m/>
    <m/>
    <m/>
    <m/>
    <m/>
    <m/>
    <m/>
    <m/>
    <m/>
    <m/>
    <m/>
    <m/>
    <m/>
    <m/>
    <m/>
    <m/>
    <m/>
    <m/>
    <m/>
    <m/>
    <m/>
    <m/>
    <m/>
    <m/>
    <m/>
    <m/>
    <m/>
    <m/>
    <m/>
    <m/>
    <n v="2"/>
    <n v="1"/>
    <s v="ZBHT0021"/>
    <s v="kPM-rdMenLm"/>
    <s v="Allocated"/>
    <s v="Promise To Pay (PTP)"/>
    <s v=" M ptp cm not living kyc adrees"/>
    <d v="2026-06-28T00:00:00"/>
    <m/>
    <m/>
    <m/>
    <x v="0"/>
    <s v="151"/>
    <n v="4040"/>
    <n v="8172"/>
    <s v="Y"/>
    <m/>
  </r>
  <r>
    <n v="466023937"/>
    <s v="ANITA BHASKAR BHOSALE"/>
    <m/>
    <m/>
    <m/>
    <m/>
    <m/>
    <m/>
    <n v="4034"/>
    <n v="4034"/>
    <n v="4137"/>
    <n v="8231"/>
    <n v="1"/>
    <s v="FLOW"/>
    <s v="UNPAID"/>
    <x v="0"/>
    <n v="83593"/>
    <n v="103"/>
    <n v="0"/>
    <n v="1257"/>
    <s v="-"/>
    <n v="7.201027476261905E-2"/>
    <n v="4.5744724094578934E-3"/>
    <s v="FLOW"/>
    <s v="NC"/>
    <s v="-"/>
    <s v="NC"/>
    <s v="Shifted"/>
    <m/>
    <s v="CNAVNA"/>
    <m/>
    <m/>
    <m/>
    <s v="DHANKWADI"/>
    <m/>
    <m/>
    <m/>
    <n v="5394"/>
    <n v="83593"/>
    <n v="27"/>
    <n v="43"/>
    <s v="FLOW"/>
    <m/>
    <m/>
    <m/>
    <m/>
    <s v="-"/>
    <s v="MH12YC1166"/>
    <s v="HERO VIDA V2 PLUS"/>
    <d v="2025-04-30T00:00:00"/>
    <n v="36"/>
    <s v="10.06.26"/>
    <s v="VIJAY NIKAM"/>
    <m/>
    <m/>
    <m/>
    <m/>
    <m/>
    <m/>
    <m/>
    <m/>
    <m/>
    <m/>
    <m/>
    <m/>
    <m/>
    <m/>
    <m/>
    <m/>
    <m/>
    <m/>
    <m/>
    <m/>
    <m/>
    <m/>
    <m/>
    <m/>
    <m/>
    <m/>
    <m/>
    <m/>
    <m/>
    <m/>
    <m/>
    <n v="1"/>
    <m/>
    <m/>
    <n v="1"/>
    <m/>
    <m/>
    <m/>
    <m/>
    <m/>
    <m/>
    <m/>
    <m/>
    <m/>
    <m/>
    <m/>
    <m/>
    <m/>
    <m/>
    <m/>
    <m/>
    <m/>
    <n v="1"/>
    <m/>
    <m/>
    <m/>
    <m/>
    <m/>
    <m/>
    <m/>
    <m/>
    <m/>
    <m/>
    <m/>
    <m/>
    <m/>
    <m/>
    <m/>
    <m/>
    <m/>
    <m/>
    <m/>
    <m/>
    <m/>
    <m/>
    <m/>
    <m/>
    <m/>
    <m/>
    <m/>
    <m/>
    <m/>
    <m/>
    <m/>
    <m/>
    <m/>
    <m/>
    <m/>
    <m/>
    <m/>
    <m/>
    <m/>
    <m/>
    <m/>
    <n v="3"/>
    <n v="1"/>
    <s v="DUWT0031"/>
    <s v="k6BcHfgvqoS"/>
    <s v="Allocated"/>
    <s v="Left Message (LMCB)"/>
    <s v="Left message customer mother "/>
    <d v="2026-06-18T00:00:00"/>
    <m/>
    <m/>
    <m/>
    <x v="0"/>
    <s v="163"/>
    <n v="4137"/>
    <n v="8231"/>
    <s v="Y"/>
    <m/>
  </r>
  <r>
    <n v="466061980"/>
    <s v="FAIZAN RAMZAN MUJAWAR"/>
    <m/>
    <m/>
    <m/>
    <m/>
    <m/>
    <s v="BANK STABLE 17"/>
    <n v="4062"/>
    <n v="3855"/>
    <n v="3938"/>
    <n v="8069"/>
    <n v="1"/>
    <s v="STABLE"/>
    <s v="UNPAID"/>
    <x v="15"/>
    <n v="83446"/>
    <n v="83"/>
    <n v="0"/>
    <n v="0"/>
    <s v="-"/>
    <n v="0.12251214286402225"/>
    <n v="4.5664281061766343E-3"/>
    <s v="STABLE"/>
    <s v="PAID"/>
    <s v="-"/>
    <s v="PTP"/>
    <m/>
    <n v="17"/>
    <s v="CAVA"/>
    <m/>
    <m/>
    <m/>
    <s v="GANJ PETH"/>
    <m/>
    <m/>
    <m/>
    <n v="3938"/>
    <n v="83446"/>
    <n v="27"/>
    <n v="12"/>
    <s v="STABLE"/>
    <m/>
    <m/>
    <m/>
    <m/>
    <s v="-"/>
    <s v="MH12YC6112"/>
    <s v="SUZUKI BURGMAN STREET"/>
    <d v="2025-05-05T00:00:00"/>
    <n v="36"/>
    <s v="10.06.26"/>
    <s v="VIJAY NIKAM"/>
    <m/>
    <m/>
    <m/>
    <m/>
    <m/>
    <m/>
    <m/>
    <m/>
    <m/>
    <m/>
    <m/>
    <m/>
    <m/>
    <m/>
    <m/>
    <m/>
    <m/>
    <m/>
    <m/>
    <m/>
    <m/>
    <m/>
    <m/>
    <m/>
    <m/>
    <m/>
    <m/>
    <m/>
    <m/>
    <m/>
    <m/>
    <m/>
    <m/>
    <m/>
    <n v="1"/>
    <m/>
    <m/>
    <m/>
    <m/>
    <m/>
    <m/>
    <m/>
    <m/>
    <m/>
    <m/>
    <m/>
    <m/>
    <m/>
    <m/>
    <m/>
    <m/>
    <m/>
    <m/>
    <m/>
    <m/>
    <m/>
    <m/>
    <m/>
    <m/>
    <m/>
    <m/>
    <m/>
    <m/>
    <m/>
    <m/>
    <m/>
    <m/>
    <m/>
    <m/>
    <m/>
    <m/>
    <m/>
    <m/>
    <m/>
    <m/>
    <m/>
    <m/>
    <m/>
    <m/>
    <m/>
    <m/>
    <m/>
    <m/>
    <m/>
    <m/>
    <m/>
    <m/>
    <m/>
    <m/>
    <m/>
    <m/>
    <m/>
    <m/>
    <m/>
    <n v="1"/>
    <n v="1"/>
    <s v="DUWT0014"/>
    <s v="BoI-bd4r1D7"/>
    <s v="Allocated"/>
    <s v="Promise To Pay (PTP)"/>
    <s v="Customer meet at residence given ptp "/>
    <d v="2026-06-15T00:00:00"/>
    <m/>
    <m/>
    <m/>
    <x v="0"/>
    <s v="152"/>
    <n v="3938"/>
    <n v="8069"/>
    <s v="Y"/>
    <m/>
  </r>
  <r>
    <n v="467134166"/>
    <s v="CHAKRANARAYAN ABHIJIT BHAGCHAND"/>
    <m/>
    <m/>
    <m/>
    <m/>
    <m/>
    <m/>
    <n v="3461"/>
    <n v="13691"/>
    <n v="4015"/>
    <n v="18138"/>
    <n v="4"/>
    <s v="FLOW"/>
    <s v="UNPAID"/>
    <x v="2"/>
    <n v="82519"/>
    <n v="707"/>
    <n v="0"/>
    <n v="3150"/>
    <s v="FLOW"/>
    <n v="0.39489766130846132"/>
    <n v="2.7092548568126835E-2"/>
    <s v="FLOW"/>
    <s v="RTP"/>
    <s v="RTP"/>
    <s v="RTP"/>
    <m/>
    <m/>
    <s v="CAVNA"/>
    <m/>
    <s v="REPO"/>
    <s v="-"/>
    <s v="DAPODI"/>
    <s v="-"/>
    <s v="-"/>
    <s v="-"/>
    <n v="17548"/>
    <n v="82519"/>
    <n v="111"/>
    <n v="127"/>
    <s v="FLOW"/>
    <m/>
    <m/>
    <m/>
    <m/>
    <s v="NPA"/>
    <s v="MH14MX0426"/>
    <s v="HONDA ACTIVA STD 2B"/>
    <d v="2025-10-23T00:00:00"/>
    <n v="36"/>
    <s v="02.06.26"/>
    <s v="VIJAY NIKAM"/>
    <m/>
    <m/>
    <m/>
    <m/>
    <m/>
    <m/>
    <m/>
    <m/>
    <m/>
    <m/>
    <n v="1"/>
    <m/>
    <m/>
    <m/>
    <m/>
    <m/>
    <m/>
    <m/>
    <m/>
    <m/>
    <m/>
    <m/>
    <m/>
    <m/>
    <m/>
    <m/>
    <m/>
    <m/>
    <m/>
    <m/>
    <m/>
    <m/>
    <m/>
    <m/>
    <m/>
    <m/>
    <m/>
    <m/>
    <m/>
    <m/>
    <m/>
    <m/>
    <m/>
    <m/>
    <m/>
    <m/>
    <m/>
    <m/>
    <m/>
    <m/>
    <m/>
    <m/>
    <m/>
    <m/>
    <m/>
    <n v="1"/>
    <m/>
    <m/>
    <m/>
    <m/>
    <m/>
    <m/>
    <m/>
    <m/>
    <m/>
    <m/>
    <m/>
    <m/>
    <m/>
    <m/>
    <m/>
    <m/>
    <m/>
    <m/>
    <m/>
    <m/>
    <m/>
    <m/>
    <m/>
    <m/>
    <m/>
    <m/>
    <m/>
    <m/>
    <m/>
    <m/>
    <m/>
    <m/>
    <m/>
    <m/>
    <m/>
    <m/>
    <m/>
    <m/>
    <n v="2"/>
    <n v="1"/>
    <s v="ZBHT0009"/>
    <s v="B6ktVYk6Oem"/>
    <s v="Allocated"/>
    <s v="Left Message (LMCB)"/>
    <s v="Msg to mother "/>
    <d v="2026-06-04T00:00:00"/>
    <m/>
    <m/>
    <m/>
    <x v="0"/>
    <s v="986"/>
    <n v="4015"/>
    <n v="18138"/>
    <s v="Y"/>
    <m/>
  </r>
  <r>
    <n v="460590733"/>
    <s v="ANITA AMIT KEDARI"/>
    <m/>
    <m/>
    <m/>
    <m/>
    <m/>
    <m/>
    <n v="4220"/>
    <n v="20766"/>
    <n v="4748"/>
    <n v="26142"/>
    <n v="5"/>
    <s v="FLOW"/>
    <s v="UNPAID"/>
    <x v="8"/>
    <n v="82340.210000000006"/>
    <n v="862"/>
    <n v="0"/>
    <n v="5400"/>
    <s v="FLOW"/>
    <n v="0.2271747045998346"/>
    <n v="4.0080371405172482E-2"/>
    <s v="FLOW"/>
    <s v="NC"/>
    <s v="NC"/>
    <s v="NC"/>
    <s v="Shifted"/>
    <m/>
    <s v="CNAVNA"/>
    <m/>
    <s v="REPO"/>
    <s v="-"/>
    <s v="KUSGAON"/>
    <s v="-"/>
    <s v="-"/>
    <s v="-"/>
    <n v="27028"/>
    <n v="82340.210000000006"/>
    <n v="147"/>
    <n v="163"/>
    <s v="FLOW"/>
    <m/>
    <m/>
    <m/>
    <m/>
    <s v="NPA"/>
    <s v="MH14LK1536"/>
    <s v="PIAGGIO VESPA SXL 125 CBS RACING 60"/>
    <d v="2023-11-10T00:00:00"/>
    <n v="48"/>
    <s v="02.06.26"/>
    <s v="VIJAY NIKAM"/>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x v="0"/>
    <s v="1156"/>
    <n v="4748"/>
    <n v="26142"/>
    <s v="Y"/>
    <m/>
  </r>
  <r>
    <n v="459845098"/>
    <s v="SHAIKH SHAHARUKH SHAHIR"/>
    <s v="ONLINE"/>
    <s v="19.06.26"/>
    <n v="5300"/>
    <m/>
    <m/>
    <m/>
    <n v="5173"/>
    <n v="4899"/>
    <n v="5011"/>
    <n v="4986"/>
    <n v="1"/>
    <s v="STABLE"/>
    <s v="PAID"/>
    <x v="0"/>
    <n v="82290"/>
    <n v="112"/>
    <n v="0"/>
    <n v="0"/>
    <s v="21.05.26"/>
    <n v="7.0887819676479155E-2"/>
    <n v="4.5031681429580231E-3"/>
    <s v="STABLE"/>
    <s v="PAID"/>
    <s v="PTP"/>
    <s v="PTP"/>
    <m/>
    <n v="25"/>
    <s v="CAVA"/>
    <m/>
    <s v="-"/>
    <s v="-"/>
    <s v="KATRAJ"/>
    <s v="-"/>
    <s v="-"/>
    <s v="-"/>
    <n v="5011"/>
    <n v="82290"/>
    <n v="27"/>
    <n v="43"/>
    <s v="FLOW"/>
    <m/>
    <m/>
    <m/>
    <m/>
    <s v="REGULAR"/>
    <s v="MH12VX7750"/>
    <s v="BULLET 350 MILITARY BLACK"/>
    <d v="2023-09-22T00:00:00"/>
    <n v="48"/>
    <s v="02.06.26"/>
    <s v="VIJAY NIKAM"/>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x v="0"/>
    <s v="214"/>
    <n v="5011"/>
    <n v="10286"/>
    <s v="Y"/>
    <m/>
  </r>
  <r>
    <n v="467739627"/>
    <s v="SHITAL SANJAY CHAVHAN"/>
    <m/>
    <m/>
    <m/>
    <m/>
    <m/>
    <m/>
    <n v="3242"/>
    <n v="6484"/>
    <n v="3305"/>
    <n v="9916"/>
    <n v="2"/>
    <s v="FLOW"/>
    <s v="UNPAID"/>
    <x v="7"/>
    <n v="81582"/>
    <n v="63"/>
    <n v="0"/>
    <n v="900"/>
    <s v="FLOW"/>
    <n v="9.1251931603801517E-2"/>
    <n v="1.8063183426778786E-2"/>
    <s v="FLOW"/>
    <s v="RTP"/>
    <s v="RTP"/>
    <s v="RTP"/>
    <s v="Financail problem"/>
    <m/>
    <s v="CAVA"/>
    <m/>
    <s v="-"/>
    <s v="-"/>
    <s v="ALEGAON PAGA"/>
    <s v="-"/>
    <s v="-"/>
    <s v="-"/>
    <n v="7447"/>
    <n v="81582"/>
    <n v="52"/>
    <n v="68"/>
    <s v="FLOW"/>
    <m/>
    <m/>
    <m/>
    <m/>
    <s v="REGULAR"/>
    <s v="MH12ZH0258"/>
    <s v="HF DELUXE DRS C I3S FI"/>
    <d v="2026-02-09T00:00:00"/>
    <n v="36"/>
    <s v="02.06.26"/>
    <s v="KAILASH ATKARI"/>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x v="1"/>
    <s v="190"/>
    <n v="3305"/>
    <n v="9916"/>
    <s v="Y"/>
    <m/>
  </r>
  <r>
    <n v="463603128"/>
    <s v="NITA JAYSINGH BONWATE"/>
    <m/>
    <m/>
    <m/>
    <m/>
    <m/>
    <m/>
    <n v="5812"/>
    <n v="5513"/>
    <n v="5617"/>
    <n v="11591"/>
    <n v="1"/>
    <s v="FLOW"/>
    <s v="UNPAID"/>
    <x v="10"/>
    <n v="81580"/>
    <n v="104"/>
    <n v="0"/>
    <n v="2974"/>
    <s v="29.05.26"/>
    <n v="3.5182049554231612E-2"/>
    <n v="4.4643147053410569E-3"/>
    <s v="STABLE"/>
    <s v="MPTP"/>
    <s v="MPTP"/>
    <s v="MPTP"/>
    <m/>
    <n v="28"/>
    <s v="CAVNA"/>
    <m/>
    <s v="-"/>
    <s v="-"/>
    <s v="JUNNAR"/>
    <s v="-"/>
    <s v="-"/>
    <s v="-"/>
    <n v="8591"/>
    <n v="81580"/>
    <n v="27"/>
    <n v="43"/>
    <s v="FLOW"/>
    <m/>
    <m/>
    <m/>
    <m/>
    <s v="REGULAR"/>
    <s v="MH14LR9442"/>
    <s v="YAMAHA AEROX 155 MOTOGP EDITION"/>
    <d v="2024-07-29T00:00:00"/>
    <n v="36"/>
    <s v="02.06.26"/>
    <s v="KAILASH ATKARI"/>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x v="0"/>
    <s v="266"/>
    <n v="5617"/>
    <n v="11591"/>
    <s v="Y"/>
    <m/>
  </r>
  <r>
    <n v="463952496"/>
    <s v="SURAJ BALU GAWARI"/>
    <m/>
    <m/>
    <m/>
    <m/>
    <m/>
    <m/>
    <n v="5489"/>
    <n v="5489"/>
    <n v="5552"/>
    <n v="11127"/>
    <n v="1"/>
    <s v="FLOW"/>
    <s v="UNPAID"/>
    <x v="10"/>
    <n v="81389"/>
    <n v="63"/>
    <n v="0"/>
    <n v="3540"/>
    <s v="-"/>
    <n v="3.5099679224924699E-2"/>
    <n v="4.4538625833905766E-3"/>
    <s v="STABLE"/>
    <s v="MPTP"/>
    <s v="-"/>
    <s v="MPTP"/>
    <s v="Shifted To chakn for job purpose"/>
    <n v="30"/>
    <s v="CAVNA"/>
    <m/>
    <m/>
    <m/>
    <s v="AMBOLI"/>
    <m/>
    <m/>
    <m/>
    <n v="9092"/>
    <n v="81389"/>
    <n v="27"/>
    <n v="43"/>
    <s v="FLOW"/>
    <m/>
    <m/>
    <m/>
    <m/>
    <s v="-"/>
    <s v="MH14LT8873"/>
    <s v="YAMAHA MT15 CUSTOMIZED COLOR"/>
    <d v="2024-09-05T00:00:00"/>
    <n v="36"/>
    <s v="10.06.26"/>
    <s v="KAILASH ATKARI"/>
    <m/>
    <m/>
    <m/>
    <m/>
    <m/>
    <m/>
    <m/>
    <m/>
    <m/>
    <m/>
    <m/>
    <m/>
    <m/>
    <m/>
    <m/>
    <m/>
    <m/>
    <m/>
    <m/>
    <m/>
    <m/>
    <m/>
    <m/>
    <m/>
    <m/>
    <m/>
    <m/>
    <m/>
    <m/>
    <m/>
    <m/>
    <n v="1"/>
    <m/>
    <m/>
    <m/>
    <m/>
    <m/>
    <m/>
    <m/>
    <m/>
    <m/>
    <m/>
    <m/>
    <m/>
    <m/>
    <m/>
    <m/>
    <m/>
    <m/>
    <m/>
    <m/>
    <m/>
    <m/>
    <m/>
    <m/>
    <m/>
    <m/>
    <m/>
    <m/>
    <m/>
    <m/>
    <m/>
    <m/>
    <m/>
    <m/>
    <m/>
    <m/>
    <m/>
    <m/>
    <m/>
    <m/>
    <m/>
    <m/>
    <m/>
    <m/>
    <m/>
    <m/>
    <m/>
    <m/>
    <m/>
    <m/>
    <m/>
    <m/>
    <m/>
    <m/>
    <m/>
    <m/>
    <m/>
    <m/>
    <m/>
    <m/>
    <m/>
    <m/>
    <m/>
    <n v="1"/>
    <n v="1"/>
    <s v="ZBHT0021"/>
    <s v="k6WH6TWtSm"/>
    <s v="Allocated"/>
    <s v="Door Locked (NC_DL)"/>
    <s v="Door locked "/>
    <d v="2026-06-11T00:00:00"/>
    <m/>
    <m/>
    <m/>
    <x v="0"/>
    <s v="149"/>
    <n v="5552"/>
    <n v="11127"/>
    <s v="Y"/>
    <m/>
  </r>
  <r>
    <n v="464847649"/>
    <s v="SABIYA RASHID PATEL"/>
    <s v="ONLINE"/>
    <s v="10.06.26"/>
    <n v="5103"/>
    <m/>
    <m/>
    <m/>
    <n v="4748"/>
    <n v="4492"/>
    <n v="4564"/>
    <n v="4231"/>
    <n v="1"/>
    <s v="STABLE"/>
    <s v="PAID"/>
    <x v="10"/>
    <n v="81347"/>
    <n v="72"/>
    <n v="0"/>
    <n v="0"/>
    <s v="15.05.26"/>
    <n v="3.5081566377642551E-2"/>
    <n v="4.4515642110245024E-3"/>
    <s v="STABLE"/>
    <s v="PAID"/>
    <s v="BPTP"/>
    <s v="PAID"/>
    <m/>
    <m/>
    <s v="CAVNA"/>
    <m/>
    <s v="-"/>
    <s v="-"/>
    <s v="JUNNAR"/>
    <s v="-"/>
    <s v="-"/>
    <s v="-"/>
    <n v="4564"/>
    <n v="81347"/>
    <n v="27"/>
    <n v="12"/>
    <s v="STABLE"/>
    <m/>
    <m/>
    <m/>
    <m/>
    <s v="REGULAR"/>
    <s v="MH14MG4876"/>
    <s v="SUZUKI BURGMAN STREET EX"/>
    <d v="2024-12-03T00:00:00"/>
    <n v="36"/>
    <s v="02.06.26"/>
    <s v="KAILASH ATKARI"/>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x v="0"/>
    <s v="94"/>
    <n v="4564"/>
    <n v="9334"/>
    <s v="Y"/>
    <m/>
  </r>
  <r>
    <n v="465788821"/>
    <s v="CHHABU RAMU KAMBALE"/>
    <m/>
    <m/>
    <m/>
    <m/>
    <m/>
    <m/>
    <n v="3838"/>
    <n v="19190"/>
    <n v="1378"/>
    <n v="24798"/>
    <n v="6"/>
    <s v="FLOW"/>
    <s v="UNPAID"/>
    <x v="11"/>
    <n v="81230"/>
    <n v="1378"/>
    <n v="0"/>
    <n v="5772"/>
    <s v="FLOW"/>
    <n v="0.25912324852956403"/>
    <n v="3.4122421291896882E-2"/>
    <s v="FLOW"/>
    <s v="BPTP"/>
    <s v="BPTP"/>
    <s v="BPTP"/>
    <s v="Financail problem"/>
    <m/>
    <s v="CAVNA"/>
    <m/>
    <s v="REPO"/>
    <s v="-"/>
    <s v="AMBETHAN"/>
    <s v="-"/>
    <s v="-"/>
    <s v="-"/>
    <n v="26340"/>
    <n v="81230"/>
    <n v="178"/>
    <n v="194"/>
    <s v="FLOW"/>
    <m/>
    <m/>
    <m/>
    <m/>
    <s v="NPA"/>
    <s v="MH14MM0818"/>
    <s v="HONDA ACTIVA DLX 2B"/>
    <d v="2025-03-27T00:00:00"/>
    <n v="36"/>
    <s v="02.06.26"/>
    <s v="KAILASH ATKARI"/>
    <m/>
    <m/>
    <m/>
    <m/>
    <m/>
    <m/>
    <m/>
    <m/>
    <m/>
    <m/>
    <m/>
    <m/>
    <m/>
    <m/>
    <m/>
    <m/>
    <m/>
    <m/>
    <m/>
    <m/>
    <m/>
    <m/>
    <m/>
    <m/>
    <m/>
    <m/>
    <m/>
    <m/>
    <m/>
    <m/>
    <m/>
    <m/>
    <m/>
    <m/>
    <m/>
    <m/>
    <m/>
    <m/>
    <m/>
    <m/>
    <m/>
    <m/>
    <m/>
    <m/>
    <m/>
    <m/>
    <n v="1"/>
    <m/>
    <m/>
    <m/>
    <m/>
    <m/>
    <m/>
    <m/>
    <m/>
    <m/>
    <m/>
    <m/>
    <m/>
    <m/>
    <m/>
    <m/>
    <m/>
    <m/>
    <m/>
    <m/>
    <m/>
    <m/>
    <m/>
    <m/>
    <m/>
    <m/>
    <m/>
    <m/>
    <m/>
    <m/>
    <m/>
    <m/>
    <m/>
    <m/>
    <m/>
    <m/>
    <m/>
    <m/>
    <m/>
    <m/>
    <m/>
    <m/>
    <m/>
    <m/>
    <m/>
    <m/>
    <m/>
    <m/>
    <n v="1"/>
    <n v="1"/>
    <s v="ZBHT0010"/>
    <s v="GPDGolhR4EIc"/>
    <s v="Allocated"/>
    <s v="Left Message (LMCB)"/>
    <s v="Lmcb "/>
    <d v="2026-06-16T00:00:00"/>
    <m/>
    <m/>
    <m/>
    <x v="0"/>
    <s v="1770"/>
    <n v="1378"/>
    <n v="24798"/>
    <s v="N"/>
    <m/>
  </r>
  <r>
    <n v="466372391"/>
    <s v="PALLAVI MACHHINDRA GOPHANE"/>
    <m/>
    <m/>
    <m/>
    <m/>
    <m/>
    <m/>
    <n v="3723"/>
    <n v="3405"/>
    <n v="3506"/>
    <n v="7334"/>
    <n v="1"/>
    <s v="FLOW"/>
    <s v="UNPAID"/>
    <x v="10"/>
    <n v="80985"/>
    <n v="101"/>
    <n v="0"/>
    <n v="3598"/>
    <s v="30.05.26"/>
    <n v="3.4925450884401167E-2"/>
    <n v="4.4317544301550067E-3"/>
    <s v="STABLE"/>
    <s v="PTP"/>
    <s v="PTP"/>
    <s v="PTP"/>
    <m/>
    <n v="30"/>
    <s v="CAVA"/>
    <m/>
    <s v="-"/>
    <s v="-"/>
    <s v="JUNNAR"/>
    <s v="-"/>
    <s v="-"/>
    <s v="-"/>
    <n v="7104"/>
    <n v="80985"/>
    <n v="27"/>
    <n v="43"/>
    <s v="FLOW"/>
    <m/>
    <m/>
    <m/>
    <m/>
    <s v="REGULAR"/>
    <s v="MH14MM5925"/>
    <s v="TVS JUPITER 110 DRUM SMW OBDIIA"/>
    <d v="2025-06-21T00:00:00"/>
    <n v="36"/>
    <s v="02.06.26"/>
    <s v="KAILASH ATKARI"/>
    <m/>
    <m/>
    <m/>
    <m/>
    <m/>
    <m/>
    <m/>
    <n v="1"/>
    <m/>
    <m/>
    <m/>
    <m/>
    <m/>
    <m/>
    <m/>
    <m/>
    <m/>
    <m/>
    <m/>
    <m/>
    <m/>
    <m/>
    <m/>
    <m/>
    <m/>
    <m/>
    <m/>
    <m/>
    <m/>
    <m/>
    <m/>
    <m/>
    <m/>
    <m/>
    <m/>
    <m/>
    <m/>
    <m/>
    <m/>
    <m/>
    <m/>
    <m/>
    <m/>
    <m/>
    <m/>
    <m/>
    <m/>
    <m/>
    <m/>
    <m/>
    <m/>
    <m/>
    <m/>
    <m/>
    <m/>
    <n v="1"/>
    <m/>
    <m/>
    <m/>
    <m/>
    <m/>
    <m/>
    <m/>
    <m/>
    <m/>
    <m/>
    <m/>
    <m/>
    <m/>
    <m/>
    <m/>
    <m/>
    <m/>
    <m/>
    <m/>
    <m/>
    <m/>
    <m/>
    <m/>
    <m/>
    <m/>
    <m/>
    <m/>
    <m/>
    <m/>
    <m/>
    <m/>
    <m/>
    <m/>
    <m/>
    <m/>
    <m/>
    <m/>
    <m/>
    <n v="2"/>
    <n v="1"/>
    <s v="ZBHT0021"/>
    <s v="A6ppDss3SDz"/>
    <s v="Allocated"/>
    <s v="Promise To Pay (PTP)"/>
    <s v="Ptp"/>
    <d v="2026-06-28T00:00:00"/>
    <m/>
    <m/>
    <m/>
    <x v="0"/>
    <s v="206"/>
    <n v="3506"/>
    <n v="7334"/>
    <s v="Y"/>
    <m/>
  </r>
  <r>
    <n v="463996767"/>
    <s v="ASHOK YADAV"/>
    <m/>
    <m/>
    <m/>
    <m/>
    <m/>
    <m/>
    <n v="4688"/>
    <n v="18752"/>
    <n v="5146"/>
    <n v="24175"/>
    <n v="4"/>
    <s v="FLOW"/>
    <s v="UNPAID"/>
    <x v="7"/>
    <n v="80652"/>
    <n v="458"/>
    <n v="0"/>
    <n v="6104"/>
    <s v="-"/>
    <n v="0.42013617700562389"/>
    <n v="2.6479577153341236E-2"/>
    <s v="FLOW"/>
    <s v="NC"/>
    <s v="-"/>
    <s v="NC"/>
    <s v="Add not found"/>
    <m/>
    <s v="CNAVNA"/>
    <m/>
    <s v="REPO"/>
    <s v="-"/>
    <s v="SHIRUR"/>
    <s v="-"/>
    <s v="-"/>
    <s v="-"/>
    <n v="25314"/>
    <n v="80652"/>
    <n v="116"/>
    <n v="132"/>
    <s v="FLOW"/>
    <m/>
    <m/>
    <m/>
    <m/>
    <s v="NPA"/>
    <s v="MH12XD9215"/>
    <s v="XTREME 125"/>
    <d v="2024-09-11T00:00:00"/>
    <n v="36"/>
    <s v="02.06.26"/>
    <s v="KAILASH ATKARI"/>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x v="0"/>
    <s v="735"/>
    <n v="5146"/>
    <n v="24175"/>
    <s v="Y"/>
    <m/>
  </r>
  <r>
    <n v="457349311"/>
    <s v="RAHUL BANDA CHAVAN"/>
    <m/>
    <m/>
    <m/>
    <m/>
    <m/>
    <m/>
    <n v="6290"/>
    <n v="18870"/>
    <n v="864"/>
    <n v="26319"/>
    <n v="4"/>
    <s v="FLOW"/>
    <s v="UNPAID"/>
    <x v="3"/>
    <n v="80321"/>
    <n v="864"/>
    <n v="0"/>
    <n v="6277"/>
    <s v="25.05.26"/>
    <n v="0.35112851965674469"/>
    <n v="2.6370903592391033E-2"/>
    <s v="STABLE"/>
    <s v="PTP"/>
    <s v="PTP"/>
    <s v="PTP"/>
    <m/>
    <n v="20"/>
    <s v="CAVA"/>
    <m/>
    <s v="REPO"/>
    <s v="-"/>
    <s v="BHOR"/>
    <s v="-"/>
    <s v="-"/>
    <s v="-"/>
    <n v="26011"/>
    <n v="80321"/>
    <n v="116"/>
    <n v="132"/>
    <s v="FLOW"/>
    <m/>
    <m/>
    <m/>
    <m/>
    <s v="NPA"/>
    <s v="MH12VH8942"/>
    <s v="CLASSIC 350 DARK STEALTH BLACK"/>
    <d v="2023-03-23T00:00:00"/>
    <n v="48"/>
    <s v="02.06.26"/>
    <s v="VIJAY NIKAM"/>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x v="0"/>
    <s v="1159"/>
    <n v="864"/>
    <n v="26319"/>
    <s v="Y"/>
    <m/>
  </r>
  <r>
    <n v="465175758"/>
    <s v="SHANKAR RANGNATH BHAGWAT"/>
    <s v="ONLINE"/>
    <s v="03.06.26"/>
    <n v="7282"/>
    <m/>
    <m/>
    <s v="CBC COLL"/>
    <n v="3143"/>
    <n v="3143"/>
    <n v="3185"/>
    <n v="-945"/>
    <n v="1"/>
    <s v="RB"/>
    <s v="PAID"/>
    <x v="4"/>
    <n v="78292"/>
    <n v="42"/>
    <n v="450"/>
    <n v="450"/>
    <s v="-"/>
    <n v="0.10881751558931971"/>
    <n v="4.284384982968399E-3"/>
    <s v="RB"/>
    <s v="PAID"/>
    <s v="-"/>
    <s v="PAID"/>
    <m/>
    <m/>
    <m/>
    <m/>
    <s v="-"/>
    <s v="-"/>
    <s v="CHAKAN"/>
    <s v="-"/>
    <s v="-"/>
    <s v="-"/>
    <n v="3635"/>
    <n v="78292"/>
    <n v="27"/>
    <n v="12"/>
    <s v="STABLE"/>
    <m/>
    <m/>
    <m/>
    <m/>
    <s v="REGULAR"/>
    <s v="MH14MB9754"/>
    <s v="JUPITER SMW"/>
    <d v="2025-01-09T00:00:00"/>
    <n v="48"/>
    <s v="02.06.26"/>
    <s v="KAILASH ATKARI"/>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x v="0"/>
    <s v="51"/>
    <n v="3185"/>
    <n v="6337"/>
    <s v="Y"/>
    <m/>
  </r>
  <r>
    <n v="465804328"/>
    <s v="ANIKET ASHOK KANDALKAR"/>
    <m/>
    <m/>
    <m/>
    <m/>
    <m/>
    <m/>
    <n v="5044"/>
    <n v="4504"/>
    <n v="4642"/>
    <n v="9820"/>
    <n v="1"/>
    <s v="FLOW"/>
    <s v="UNPAID"/>
    <x v="7"/>
    <n v="78173"/>
    <n v="138"/>
    <n v="0"/>
    <n v="2250"/>
    <s v="27.05.26"/>
    <n v="4.8670595673912291E-2"/>
    <n v="4.2778729279311896E-3"/>
    <s v="STABLE"/>
    <s v="PTP"/>
    <s v="PTP"/>
    <s v="PTP"/>
    <m/>
    <n v="20"/>
    <s v="CAVNA"/>
    <m/>
    <s v="-"/>
    <s v="-"/>
    <s v="SHIRUR"/>
    <s v="-"/>
    <s v="-"/>
    <s v="-"/>
    <n v="6892"/>
    <n v="78173"/>
    <n v="27"/>
    <n v="43"/>
    <s v="FLOW"/>
    <m/>
    <m/>
    <m/>
    <m/>
    <s v="REGULAR"/>
    <s v="MH12XY8900"/>
    <s v="HONDA ACTIVA 125 SMART 2B"/>
    <d v="2025-03-29T00:00:00"/>
    <n v="30"/>
    <s v="02.06.26"/>
    <s v="KAILASH ATKARI"/>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x v="0"/>
    <s v="272"/>
    <n v="4642"/>
    <n v="9820"/>
    <s v="Y"/>
    <m/>
  </r>
  <r>
    <n v="461700090"/>
    <s v="AMARJEET KOUR GURUCHARANSINGHGILL"/>
    <s v="ONLINE"/>
    <s v="15.06.26"/>
    <n v="4330"/>
    <m/>
    <m/>
    <m/>
    <n v="4217"/>
    <n v="4073"/>
    <n v="4186"/>
    <n v="4178"/>
    <n v="1"/>
    <s v="STABLE"/>
    <s v="PAID"/>
    <x v="6"/>
    <n v="78169"/>
    <n v="113"/>
    <n v="0"/>
    <n v="6294"/>
    <s v="25.05.26"/>
    <n v="4.4651674327256259E-2"/>
    <n v="4.2776540353248963E-3"/>
    <s v="STABLE"/>
    <s v="PAID"/>
    <s v="PTP"/>
    <s v="PAID"/>
    <m/>
    <m/>
    <s v="CAVA"/>
    <m/>
    <s v="-"/>
    <s v="-"/>
    <s v="YERWADA"/>
    <s v="-"/>
    <s v="-"/>
    <s v="-"/>
    <n v="10480"/>
    <n v="78169"/>
    <n v="27"/>
    <n v="12"/>
    <s v="STABLE"/>
    <m/>
    <m/>
    <m/>
    <m/>
    <s v="REGULAR"/>
    <s v="MH12WN0638"/>
    <s v="PIAGGIO APRILIA SR160 FACELIFT"/>
    <d v="2024-01-29T00:00:00"/>
    <n v="48"/>
    <s v="02.06.26"/>
    <s v="VIJAY NIKAM"/>
    <m/>
    <m/>
    <m/>
    <m/>
    <m/>
    <m/>
    <m/>
    <m/>
    <m/>
    <m/>
    <n v="1"/>
    <m/>
    <m/>
    <m/>
    <m/>
    <m/>
    <m/>
    <m/>
    <m/>
    <m/>
    <m/>
    <m/>
    <m/>
    <m/>
    <m/>
    <m/>
    <m/>
    <m/>
    <m/>
    <m/>
    <m/>
    <m/>
    <m/>
    <m/>
    <m/>
    <m/>
    <m/>
    <m/>
    <m/>
    <m/>
    <m/>
    <m/>
    <m/>
    <n v="2"/>
    <m/>
    <m/>
    <m/>
    <m/>
    <m/>
    <m/>
    <m/>
    <m/>
    <m/>
    <m/>
    <m/>
    <m/>
    <m/>
    <m/>
    <m/>
    <m/>
    <m/>
    <m/>
    <m/>
    <m/>
    <m/>
    <m/>
    <m/>
    <m/>
    <m/>
    <m/>
    <m/>
    <m/>
    <m/>
    <m/>
    <m/>
    <m/>
    <m/>
    <m/>
    <m/>
    <m/>
    <m/>
    <m/>
    <m/>
    <m/>
    <m/>
    <m/>
    <m/>
    <m/>
    <m/>
    <m/>
    <m/>
    <m/>
    <m/>
    <m/>
    <n v="3"/>
    <n v="1"/>
    <s v="ZBHT0012"/>
    <s v="Boppk2L_NIz"/>
    <s v="Allocated"/>
    <s v="Door Locked (NC_DL)"/>
    <s v="Nc"/>
    <d v="2026-06-04T00:00:00"/>
    <m/>
    <m/>
    <m/>
    <x v="0"/>
    <s v="218"/>
    <n v="4186"/>
    <n v="8508"/>
    <s v="Y"/>
    <m/>
  </r>
  <r>
    <n v="465368631"/>
    <s v="SUDHIR PRADIP TELGOTE"/>
    <m/>
    <m/>
    <m/>
    <m/>
    <m/>
    <m/>
    <n v="4299"/>
    <n v="4179"/>
    <n v="4297"/>
    <n v="8717"/>
    <n v="1"/>
    <s v="FLOW"/>
    <s v="UNPAID"/>
    <x v="8"/>
    <n v="77955"/>
    <n v="118"/>
    <n v="0"/>
    <n v="1800"/>
    <s v="24.05.26"/>
    <n v="8.5615390865367708E-2"/>
    <n v="4.2659432808882332E-3"/>
    <s v="STABLE"/>
    <s v="PTP"/>
    <s v="PTP"/>
    <s v="PTP"/>
    <m/>
    <n v="25"/>
    <m/>
    <m/>
    <s v="-"/>
    <s v="-"/>
    <s v="MAVAL"/>
    <s v="-"/>
    <s v="-"/>
    <s v="-"/>
    <n v="6097"/>
    <n v="77955"/>
    <n v="27"/>
    <n v="43"/>
    <s v="FLOW"/>
    <m/>
    <m/>
    <m/>
    <m/>
    <s v="REGULAR"/>
    <s v="MH14MD7473"/>
    <s v="HONDA SHINE DISC BSVI"/>
    <d v="2025-01-30T00:00:00"/>
    <n v="36"/>
    <s v="02.06.26"/>
    <s v="VIJAY NIKAM"/>
    <m/>
    <m/>
    <m/>
    <m/>
    <m/>
    <m/>
    <m/>
    <m/>
    <m/>
    <m/>
    <n v="1"/>
    <m/>
    <m/>
    <m/>
    <m/>
    <m/>
    <m/>
    <m/>
    <m/>
    <m/>
    <m/>
    <m/>
    <m/>
    <m/>
    <m/>
    <m/>
    <m/>
    <m/>
    <m/>
    <m/>
    <m/>
    <m/>
    <m/>
    <m/>
    <m/>
    <m/>
    <m/>
    <m/>
    <m/>
    <m/>
    <m/>
    <m/>
    <m/>
    <m/>
    <m/>
    <m/>
    <m/>
    <m/>
    <m/>
    <m/>
    <m/>
    <m/>
    <m/>
    <m/>
    <m/>
    <n v="1"/>
    <m/>
    <m/>
    <m/>
    <m/>
    <m/>
    <m/>
    <m/>
    <m/>
    <m/>
    <m/>
    <m/>
    <m/>
    <m/>
    <m/>
    <m/>
    <m/>
    <m/>
    <m/>
    <m/>
    <m/>
    <m/>
    <m/>
    <m/>
    <m/>
    <m/>
    <m/>
    <m/>
    <m/>
    <m/>
    <m/>
    <m/>
    <m/>
    <m/>
    <m/>
    <m/>
    <m/>
    <m/>
    <m/>
    <n v="2"/>
    <n v="1"/>
    <s v="ZBHT0013"/>
    <s v="A6NBw5fNIrRc"/>
    <s v="Allocated"/>
    <s v="Promise To Pay (PTP)"/>
    <s v="Ptp"/>
    <d v="2026-06-15T00:00:00"/>
    <m/>
    <m/>
    <m/>
    <x v="0"/>
    <s v="239"/>
    <n v="4297"/>
    <n v="8717"/>
    <s v="Y"/>
    <m/>
  </r>
  <r>
    <n v="464631832"/>
    <s v="AKASH ASHOK DEVKATE"/>
    <s v="ONLINE"/>
    <s v="06.06.26"/>
    <n v="10323"/>
    <m/>
    <m/>
    <m/>
    <n v="4497"/>
    <n v="8798"/>
    <n v="4596"/>
    <n v="3097"/>
    <n v="2"/>
    <s v="RB"/>
    <s v="PAID"/>
    <x v="1"/>
    <n v="77849"/>
    <n v="295"/>
    <n v="0"/>
    <n v="2694.77"/>
    <s v="04.05.26"/>
    <n v="0.13801587286250599"/>
    <n v="1.7236654735006518E-2"/>
    <s v="RB"/>
    <s v="PAID"/>
    <s v="PAID"/>
    <s v="PAID"/>
    <m/>
    <m/>
    <s v="CAVNA"/>
    <m/>
    <s v="-"/>
    <s v="-"/>
    <s v="CHINCHWAD"/>
    <s v="-"/>
    <s v="-"/>
    <s v="-"/>
    <n v="11787.77"/>
    <n v="77849"/>
    <n v="57"/>
    <n v="12"/>
    <s v="STABLE"/>
    <m/>
    <m/>
    <m/>
    <m/>
    <s v="REGULAR"/>
    <s v="MH14MA0362"/>
    <s v="BAJAJ FREEDOM 125 NG04 DRUM LED"/>
    <d v="2024-11-10T00:00:00"/>
    <n v="36"/>
    <s v="02.06.26"/>
    <s v="KAILASH ATKARI"/>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x v="0"/>
    <s v="125"/>
    <n v="4596"/>
    <n v="13420"/>
    <s v="Y"/>
    <m/>
  </r>
  <r>
    <n v="466063242"/>
    <s v="SANTOSH NANDU ROY"/>
    <m/>
    <m/>
    <m/>
    <m/>
    <m/>
    <m/>
    <n v="3849"/>
    <n v="3849"/>
    <n v="3849"/>
    <n v="7765"/>
    <n v="1"/>
    <s v="FLOW"/>
    <s v="UNPAID"/>
    <x v="0"/>
    <n v="77403"/>
    <n v="0"/>
    <n v="0"/>
    <n v="450"/>
    <s v="-"/>
    <n v="6.667796702416473E-2"/>
    <n v="4.2357361012198306E-3"/>
    <s v="STABLE"/>
    <s v="PTP"/>
    <s v="-"/>
    <s v="PTP"/>
    <m/>
    <n v="22"/>
    <s v="CAVA"/>
    <m/>
    <m/>
    <m/>
    <s v="NHARE"/>
    <m/>
    <m/>
    <m/>
    <n v="4299"/>
    <n v="77403"/>
    <n v="27"/>
    <n v="43"/>
    <s v="FLOW"/>
    <m/>
    <m/>
    <m/>
    <m/>
    <s v="-"/>
    <s v="MH12YC5760"/>
    <s v="TVS NTORQ 125 RACE XP"/>
    <d v="2025-05-05T00:00:00"/>
    <n v="36"/>
    <s v="10.06.26"/>
    <s v="VIJAY NIKAM"/>
    <m/>
    <m/>
    <m/>
    <m/>
    <m/>
    <m/>
    <m/>
    <m/>
    <m/>
    <m/>
    <m/>
    <m/>
    <m/>
    <m/>
    <m/>
    <m/>
    <m/>
    <m/>
    <m/>
    <m/>
    <m/>
    <m/>
    <m/>
    <m/>
    <m/>
    <m/>
    <m/>
    <m/>
    <m/>
    <m/>
    <m/>
    <m/>
    <m/>
    <m/>
    <m/>
    <m/>
    <m/>
    <m/>
    <m/>
    <m/>
    <m/>
    <m/>
    <m/>
    <m/>
    <m/>
    <m/>
    <n v="1"/>
    <m/>
    <m/>
    <m/>
    <m/>
    <m/>
    <m/>
    <m/>
    <m/>
    <n v="1"/>
    <m/>
    <m/>
    <m/>
    <m/>
    <m/>
    <m/>
    <m/>
    <m/>
    <m/>
    <m/>
    <m/>
    <m/>
    <m/>
    <m/>
    <m/>
    <m/>
    <m/>
    <m/>
    <m/>
    <m/>
    <m/>
    <m/>
    <m/>
    <m/>
    <m/>
    <m/>
    <m/>
    <m/>
    <m/>
    <m/>
    <m/>
    <m/>
    <m/>
    <m/>
    <m/>
    <m/>
    <m/>
    <m/>
    <n v="2"/>
    <n v="1"/>
    <s v="DUWT0031"/>
    <s v="B20u07yd4tS"/>
    <s v="Allocated"/>
    <s v="Promise To Pay (PTP)"/>
    <s v="Customer ptp on 20 june "/>
    <d v="2026-06-20T00:00:00"/>
    <m/>
    <m/>
    <m/>
    <x v="0"/>
    <s v="67"/>
    <n v="3849"/>
    <n v="7765"/>
    <s v="N"/>
    <m/>
  </r>
  <r>
    <n v="465143032"/>
    <s v="VISHAL DNYANESHWAR TAMBE"/>
    <m/>
    <m/>
    <m/>
    <m/>
    <m/>
    <m/>
    <n v="4330"/>
    <n v="4161"/>
    <n v="4278"/>
    <n v="8730"/>
    <n v="1"/>
    <s v="FLOW"/>
    <s v="UNPAID"/>
    <x v="10"/>
    <n v="76514"/>
    <n v="117"/>
    <n v="0"/>
    <n v="5359"/>
    <s v="28.05.26"/>
    <n v="3.2997295165389531E-2"/>
    <n v="4.1870872194712623E-3"/>
    <s v="STABLE"/>
    <s v="PTP"/>
    <s v="PTP"/>
    <s v="PTP"/>
    <m/>
    <n v="28"/>
    <s v="CAVA"/>
    <m/>
    <s v="-"/>
    <s v="-"/>
    <s v="OTUR"/>
    <s v="-"/>
    <s v="-"/>
    <s v="-"/>
    <n v="9637"/>
    <n v="76514"/>
    <n v="27"/>
    <n v="43"/>
    <s v="FLOW"/>
    <m/>
    <m/>
    <m/>
    <m/>
    <s v="REGULAR"/>
    <s v="MH14MB7155"/>
    <s v="HONDA UNICORN 160 BS6"/>
    <d v="2025-01-06T00:00:00"/>
    <n v="36"/>
    <s v="02.06.26"/>
    <s v="KAILASH ATKARI"/>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x v="0"/>
    <s v="239"/>
    <n v="4278"/>
    <n v="8730"/>
    <s v="Y"/>
    <m/>
  </r>
  <r>
    <n v="464515369"/>
    <s v="JUNAIB SHAGIR SHAIKH"/>
    <m/>
    <m/>
    <m/>
    <m/>
    <m/>
    <m/>
    <n v="3957"/>
    <n v="19777"/>
    <n v="3873"/>
    <n v="24645"/>
    <n v="5"/>
    <s v="FLOW"/>
    <s v="UNPAID"/>
    <x v="6"/>
    <n v="76306"/>
    <n v="609"/>
    <n v="0"/>
    <n v="4050"/>
    <s v="-"/>
    <n v="1"/>
    <n v="3.7143126310257055E-2"/>
    <s v="FLOW"/>
    <s v="NC"/>
    <s v="-"/>
    <s v="NC"/>
    <s v="no such person"/>
    <m/>
    <s v="CNAVNA"/>
    <m/>
    <s v="REPO"/>
    <s v="-"/>
    <s v="YERWADA"/>
    <s v="-"/>
    <s v="-"/>
    <s v="-"/>
    <n v="24436"/>
    <n v="76306"/>
    <n v="147"/>
    <n v="163"/>
    <s v="FLOW"/>
    <m/>
    <m/>
    <m/>
    <m/>
    <s v="NPA"/>
    <s v="MH12XK0137"/>
    <s v="SUZUKI BURGMAN STREET EX"/>
    <d v="2024-10-31T00:00:00"/>
    <n v="36"/>
    <s v="02.06.26"/>
    <s v="VIJAY NIKAM"/>
    <m/>
    <m/>
    <m/>
    <m/>
    <m/>
    <m/>
    <m/>
    <m/>
    <m/>
    <m/>
    <m/>
    <m/>
    <m/>
    <m/>
    <m/>
    <m/>
    <m/>
    <m/>
    <m/>
    <m/>
    <m/>
    <m/>
    <n v="1"/>
    <m/>
    <m/>
    <m/>
    <m/>
    <m/>
    <m/>
    <m/>
    <m/>
    <m/>
    <m/>
    <m/>
    <m/>
    <m/>
    <m/>
    <m/>
    <m/>
    <m/>
    <m/>
    <m/>
    <m/>
    <m/>
    <m/>
    <m/>
    <m/>
    <m/>
    <m/>
    <m/>
    <m/>
    <m/>
    <n v="2"/>
    <m/>
    <m/>
    <m/>
    <m/>
    <m/>
    <m/>
    <m/>
    <m/>
    <m/>
    <m/>
    <m/>
    <m/>
    <m/>
    <m/>
    <m/>
    <m/>
    <m/>
    <m/>
    <m/>
    <m/>
    <m/>
    <m/>
    <m/>
    <m/>
    <m/>
    <m/>
    <m/>
    <m/>
    <m/>
    <m/>
    <m/>
    <m/>
    <m/>
    <m/>
    <m/>
    <m/>
    <m/>
    <m/>
    <m/>
    <m/>
    <m/>
    <n v="3"/>
    <n v="1"/>
    <s v="ZBHT0012"/>
    <s v="APHSV0wBOm"/>
    <s v="Allocated"/>
    <s v="No Such Person (NC_NSP)"/>
    <s v="Nc"/>
    <d v="2026-06-08T00:00:00"/>
    <m/>
    <m/>
    <m/>
    <x v="0"/>
    <s v="911"/>
    <n v="4558"/>
    <n v="24645"/>
    <s v="Y"/>
    <m/>
  </r>
  <r>
    <n v="464930378"/>
    <s v="SARITA SEBASTIAN MARIYAN"/>
    <m/>
    <m/>
    <m/>
    <m/>
    <m/>
    <m/>
    <n v="4169"/>
    <n v="16628"/>
    <n v="4859"/>
    <n v="21883"/>
    <n v="4"/>
    <s v="FLOW"/>
    <s v="UNPAID"/>
    <x v="12"/>
    <n v="75508"/>
    <n v="738"/>
    <n v="0"/>
    <n v="6300"/>
    <s v="FLOW"/>
    <n v="0.36007705500192755"/>
    <n v="2.4790704653257081E-2"/>
    <s v="FLOW"/>
    <s v="NC"/>
    <s v="NC"/>
    <s v="NC"/>
    <s v="Shifted"/>
    <m/>
    <s v="CNAVNA"/>
    <m/>
    <s v="REPO"/>
    <s v="-"/>
    <s v="KHADAKI"/>
    <s v="-"/>
    <s v="-"/>
    <s v="-"/>
    <n v="23666"/>
    <n v="75508"/>
    <n v="116"/>
    <n v="132"/>
    <s v="FLOW"/>
    <m/>
    <m/>
    <m/>
    <m/>
    <s v="NPA"/>
    <s v="MH12XP7219"/>
    <s v="HONDA ACTIVA 125 SMART"/>
    <d v="2024-12-12T00:00:00"/>
    <n v="36"/>
    <s v="02.06.26"/>
    <s v="KAILASH ATKARI"/>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x v="0"/>
    <s v="1086"/>
    <n v="4859"/>
    <n v="21883"/>
    <s v="Y"/>
    <m/>
  </r>
  <r>
    <n v="467076911"/>
    <s v="ASHOK SURESH GAVADE"/>
    <m/>
    <m/>
    <m/>
    <m/>
    <m/>
    <m/>
    <n v="3236"/>
    <n v="9708"/>
    <n v="3434"/>
    <n v="13340"/>
    <n v="3"/>
    <s v="FLOW"/>
    <s v="UNPAID"/>
    <x v="14"/>
    <n v="75488"/>
    <n v="198"/>
    <n v="0"/>
    <n v="1350"/>
    <s v="FLOW"/>
    <n v="0.85671807792266752"/>
    <n v="2.019005645175944E-2"/>
    <s v="STABLE"/>
    <s v="MPTP"/>
    <s v="BPTP"/>
    <s v="MPTP"/>
    <s v="Shifted"/>
    <m/>
    <s v="CNAVNA"/>
    <m/>
    <s v="REPO"/>
    <s v="-"/>
    <s v="UMBRE"/>
    <s v="-"/>
    <s v="-"/>
    <s v="-"/>
    <n v="11256"/>
    <n v="75488"/>
    <n v="88"/>
    <n v="104"/>
    <s v="FLOW"/>
    <m/>
    <m/>
    <m/>
    <m/>
    <s v="REGULAR"/>
    <s v="MH14MX3194"/>
    <s v="DESTINI PRIME DRS CAST NOBLE RED"/>
    <d v="2025-10-14T00:00:00"/>
    <n v="36"/>
    <s v="02.06.26"/>
    <s v="VIJAY NIKAM"/>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x v="0"/>
    <s v="396"/>
    <n v="3434"/>
    <n v="13340"/>
    <s v="Y"/>
    <m/>
  </r>
  <r>
    <n v="462252818"/>
    <s v="RAVISHANKAR TANAJI SHINDE"/>
    <s v="COLLECT"/>
    <s v="19.06.26"/>
    <n v="15000"/>
    <m/>
    <m/>
    <m/>
    <n v="7369"/>
    <n v="7274"/>
    <n v="7368"/>
    <n v="-156"/>
    <n v="1"/>
    <s v="RB"/>
    <s v="PAID"/>
    <x v="1"/>
    <n v="75127"/>
    <n v="94"/>
    <n v="0"/>
    <n v="1800"/>
    <s v="-"/>
    <n v="3.048549375290038E-2"/>
    <n v="4.1111862082392446E-3"/>
    <s v="STABLE"/>
    <s v="PAID"/>
    <s v="-"/>
    <s v="PTP"/>
    <m/>
    <n v="18"/>
    <s v="CAVA"/>
    <m/>
    <m/>
    <m/>
    <s v="CHIKHALI"/>
    <m/>
    <m/>
    <m/>
    <n v="9168"/>
    <n v="75127"/>
    <n v="27"/>
    <n v="43"/>
    <s v="FLOW"/>
    <m/>
    <m/>
    <m/>
    <m/>
    <s v="-"/>
    <s v="MH14LK9561"/>
    <s v="BULLET 350 BLACK GOLD"/>
    <d v="2024-03-16T00:00:00"/>
    <n v="36"/>
    <s v="10.06.26"/>
    <s v="KAILASH ATKARI"/>
    <m/>
    <m/>
    <m/>
    <m/>
    <m/>
    <m/>
    <m/>
    <m/>
    <m/>
    <m/>
    <m/>
    <m/>
    <m/>
    <m/>
    <m/>
    <m/>
    <m/>
    <m/>
    <m/>
    <m/>
    <m/>
    <m/>
    <m/>
    <m/>
    <m/>
    <m/>
    <m/>
    <m/>
    <m/>
    <m/>
    <m/>
    <m/>
    <m/>
    <m/>
    <n v="1"/>
    <m/>
    <m/>
    <m/>
    <m/>
    <m/>
    <m/>
    <m/>
    <m/>
    <m/>
    <m/>
    <m/>
    <m/>
    <m/>
    <m/>
    <m/>
    <m/>
    <m/>
    <m/>
    <m/>
    <m/>
    <n v="3"/>
    <m/>
    <m/>
    <m/>
    <m/>
    <m/>
    <m/>
    <m/>
    <m/>
    <m/>
    <m/>
    <m/>
    <m/>
    <m/>
    <m/>
    <m/>
    <m/>
    <m/>
    <m/>
    <m/>
    <m/>
    <m/>
    <m/>
    <m/>
    <m/>
    <m/>
    <m/>
    <m/>
    <m/>
    <m/>
    <m/>
    <m/>
    <m/>
    <m/>
    <m/>
    <m/>
    <m/>
    <m/>
    <m/>
    <n v="4"/>
    <n v="1"/>
    <s v="ZBHT0011"/>
    <s v="APdnHt5w1Nm"/>
    <s v="Allocated"/>
    <s v="Left Message (LMCB)"/>
    <s v="Visit cm residence address cm is not at home cm mother sd Two wheeler 3rd party "/>
    <d v="2026-06-12T00:00:00"/>
    <m/>
    <m/>
    <m/>
    <x v="0"/>
    <s v="201"/>
    <n v="7368"/>
    <n v="14844"/>
    <s v="Y"/>
    <m/>
  </r>
  <r>
    <n v="463370462"/>
    <s v="NAGRAJ IRANNA MUTYAL"/>
    <s v="BRANCH"/>
    <s v="12.06.26"/>
    <n v="5750"/>
    <m/>
    <m/>
    <m/>
    <n v="5626"/>
    <n v="5602"/>
    <n v="5690"/>
    <n v="5606"/>
    <n v="1"/>
    <s v="STABLE"/>
    <s v="PAID"/>
    <x v="14"/>
    <n v="74709"/>
    <n v="88"/>
    <n v="0"/>
    <n v="6100"/>
    <s v="-"/>
    <n v="0.11458288839399067"/>
    <n v="4.0883119308816503E-3"/>
    <s v="STABLE"/>
    <s v="PAID"/>
    <s v="-"/>
    <s v="PAID"/>
    <m/>
    <m/>
    <s v="CAVA"/>
    <m/>
    <m/>
    <m/>
    <s v="DEHU ROAD"/>
    <m/>
    <m/>
    <m/>
    <n v="11790"/>
    <n v="74709"/>
    <n v="27"/>
    <n v="12"/>
    <s v="STABLE"/>
    <m/>
    <m/>
    <m/>
    <m/>
    <s v="-"/>
    <s v="MH14LR6042"/>
    <s v="PIAGGIO VESPA SXL 149 ABS RACING 60"/>
    <d v="2024-07-02T00:00:00"/>
    <n v="36"/>
    <s v="10.06.26"/>
    <s v="VIJAY NIKAM"/>
    <m/>
    <m/>
    <m/>
    <m/>
    <m/>
    <m/>
    <m/>
    <m/>
    <m/>
    <m/>
    <m/>
    <m/>
    <m/>
    <m/>
    <m/>
    <m/>
    <m/>
    <m/>
    <m/>
    <m/>
    <m/>
    <m/>
    <m/>
    <m/>
    <m/>
    <m/>
    <m/>
    <m/>
    <m/>
    <m/>
    <m/>
    <m/>
    <m/>
    <m/>
    <n v="2"/>
    <m/>
    <m/>
    <m/>
    <m/>
    <m/>
    <m/>
    <m/>
    <m/>
    <m/>
    <m/>
    <m/>
    <m/>
    <m/>
    <m/>
    <m/>
    <m/>
    <m/>
    <m/>
    <m/>
    <m/>
    <m/>
    <m/>
    <m/>
    <m/>
    <m/>
    <m/>
    <m/>
    <m/>
    <m/>
    <m/>
    <m/>
    <m/>
    <m/>
    <m/>
    <m/>
    <m/>
    <m/>
    <m/>
    <m/>
    <m/>
    <m/>
    <m/>
    <m/>
    <m/>
    <m/>
    <m/>
    <m/>
    <m/>
    <m/>
    <m/>
    <m/>
    <m/>
    <m/>
    <m/>
    <m/>
    <m/>
    <m/>
    <m/>
    <m/>
    <n v="2"/>
    <n v="1"/>
    <s v="DUWT0027"/>
    <s v="AoQTzMY_tb"/>
    <s v="Allocated"/>
    <s v="Payment (PAID)"/>
    <s v="Payment (PAID)"/>
    <d v="2026-06-12T00:00:00"/>
    <m/>
    <m/>
    <m/>
    <x v="0"/>
    <s v="128"/>
    <n v="5690"/>
    <n v="11356"/>
    <s v="Y"/>
    <m/>
  </r>
  <r>
    <n v="465922492"/>
    <s v="ROHINI AMIT GAIKWAD"/>
    <s v="ONLINE"/>
    <s v="06.06.26"/>
    <n v="3968"/>
    <m/>
    <m/>
    <m/>
    <n v="3838"/>
    <n v="7622"/>
    <n v="4023"/>
    <n v="7810"/>
    <n v="2"/>
    <s v="STABLE"/>
    <s v="PAID"/>
    <x v="2"/>
    <n v="74559"/>
    <n v="239"/>
    <n v="0"/>
    <n v="5398"/>
    <s v="31.05.26 09.05.26"/>
    <n v="0.2493432663088351"/>
    <n v="1.6508211285788527E-2"/>
    <s v="STABLE"/>
    <s v="PAID"/>
    <s v="PTP"/>
    <s v="PAID"/>
    <m/>
    <m/>
    <s v="CAVNA"/>
    <m/>
    <s v="-"/>
    <s v="-"/>
    <s v="DAPODI"/>
    <s v="-"/>
    <s v="-"/>
    <s v="-"/>
    <n v="13259"/>
    <n v="74559"/>
    <n v="57"/>
    <n v="43"/>
    <s v="STABLE"/>
    <m/>
    <m/>
    <m/>
    <m/>
    <s v="REGULAR"/>
    <s v="MH14MJ1078"/>
    <s v="HONDA ACTIVA DLX 2B"/>
    <d v="2025-04-15T00:00:00"/>
    <n v="36"/>
    <s v="02.06.26"/>
    <s v="VIJAY NIKAM"/>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x v="0"/>
    <s v="318"/>
    <n v="4023"/>
    <n v="11778"/>
    <s v="Y"/>
    <m/>
  </r>
  <r>
    <n v="467095115"/>
    <s v="REKHA GORAKSHA CHAVAN"/>
    <s v="ONLINE"/>
    <s v="02.06.26"/>
    <n v="6075"/>
    <m/>
    <m/>
    <m/>
    <n v="5978"/>
    <n v="17934"/>
    <n v="6269"/>
    <n v="18409"/>
    <n v="3"/>
    <s v="STABLE"/>
    <s v="PAID"/>
    <x v="4"/>
    <n v="74325"/>
    <n v="291"/>
    <n v="0"/>
    <n v="1350"/>
    <s v="FLOW"/>
    <n v="0.31079270475750975"/>
    <n v="1.9878999917563325E-2"/>
    <s v="STABLE"/>
    <s v="PAID"/>
    <s v="NC"/>
    <s v="PAID"/>
    <m/>
    <m/>
    <m/>
    <m/>
    <s v="REPO"/>
    <s v="-"/>
    <s v="CHAKAN"/>
    <s v="-"/>
    <s v="-"/>
    <s v="-"/>
    <n v="19575"/>
    <n v="74325"/>
    <n v="88"/>
    <n v="73"/>
    <s v="STABLE"/>
    <m/>
    <m/>
    <m/>
    <m/>
    <s v="REGULAR"/>
    <s v="MH14MX3953"/>
    <s v="HONDA ACTIVA 110 SMART 2 B"/>
    <d v="2025-10-16T00:00:00"/>
    <n v="18"/>
    <s v="02.06.26"/>
    <s v="KAILASH ATKARI"/>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x v="0"/>
    <s v="572"/>
    <n v="6269"/>
    <n v="24484"/>
    <s v="Y"/>
    <m/>
  </r>
  <r>
    <n v="467312870"/>
    <s v="LAXMAN MANIRAM JOSHI"/>
    <s v="ONLINE"/>
    <s v="08.06.26"/>
    <n v="4000"/>
    <m/>
    <m/>
    <m/>
    <n v="9394"/>
    <n v="22646"/>
    <n v="4374"/>
    <n v="28817"/>
    <n v="3"/>
    <s v="STABLE"/>
    <s v="PAID"/>
    <x v="13"/>
    <n v="73905"/>
    <n v="516"/>
    <n v="0"/>
    <n v="1800"/>
    <s v="FLOW"/>
    <n v="0.32295342116285514"/>
    <n v="1.9766666517423714E-2"/>
    <s v="STABLE"/>
    <s v="PAID"/>
    <s v="NC"/>
    <s v="PAID"/>
    <s v="Add not found"/>
    <m/>
    <s v="CAVNA"/>
    <m/>
    <s v="REPO"/>
    <s v="-"/>
    <s v="MARUNJI"/>
    <s v="-"/>
    <s v="-"/>
    <s v="-"/>
    <n v="24962"/>
    <n v="73905"/>
    <n v="83"/>
    <n v="68"/>
    <s v="STABLE"/>
    <m/>
    <m/>
    <m/>
    <m/>
    <s v="REGULAR"/>
    <s v="MH14MY0638"/>
    <s v="HONDA ACTIVA 125 DISC 2B"/>
    <d v="2025-11-20T00:00:00"/>
    <n v="12"/>
    <s v="02.06.26"/>
    <s v="KAILASH ATKARI"/>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x v="0"/>
    <s v="777"/>
    <n v="4374"/>
    <n v="32817"/>
    <s v="Y"/>
    <m/>
  </r>
  <r>
    <n v="457317317"/>
    <s v="SUNNY SURESH MARATHE"/>
    <m/>
    <m/>
    <m/>
    <m/>
    <m/>
    <m/>
    <n v="6685"/>
    <n v="7059"/>
    <n v="655"/>
    <n v="14153"/>
    <n v="2"/>
    <s v="FLOW"/>
    <s v="UNPAID"/>
    <x v="8"/>
    <n v="73863"/>
    <n v="281"/>
    <n v="0"/>
    <n v="4957"/>
    <s v="-"/>
    <n v="0.20104518564241833"/>
    <n v="1.6354108963400768E-2"/>
    <s v="FLOW"/>
    <s v="PTP"/>
    <s v="-"/>
    <s v="PTP"/>
    <m/>
    <n v="26"/>
    <s v="CAVA"/>
    <m/>
    <m/>
    <m/>
    <s v="LONAVLA"/>
    <m/>
    <m/>
    <m/>
    <n v="12297"/>
    <n v="73863"/>
    <n v="57"/>
    <n v="73"/>
    <s v="FLOW"/>
    <m/>
    <m/>
    <m/>
    <m/>
    <s v="-"/>
    <s v="MH14KR8364"/>
    <s v="CLASSIC 350 DARK GUNMETAL GREY"/>
    <d v="2023-03-21T00:00:00"/>
    <n v="48"/>
    <s v="10.06.26"/>
    <s v="VIJAY NIKAM"/>
    <m/>
    <m/>
    <m/>
    <m/>
    <m/>
    <m/>
    <m/>
    <m/>
    <m/>
    <m/>
    <m/>
    <m/>
    <m/>
    <m/>
    <m/>
    <m/>
    <m/>
    <m/>
    <m/>
    <m/>
    <m/>
    <m/>
    <m/>
    <m/>
    <m/>
    <m/>
    <m/>
    <m/>
    <m/>
    <m/>
    <m/>
    <m/>
    <m/>
    <m/>
    <m/>
    <m/>
    <m/>
    <m/>
    <m/>
    <m/>
    <m/>
    <m/>
    <m/>
    <m/>
    <m/>
    <m/>
    <m/>
    <m/>
    <m/>
    <m/>
    <m/>
    <m/>
    <m/>
    <m/>
    <m/>
    <m/>
    <m/>
    <m/>
    <m/>
    <m/>
    <m/>
    <m/>
    <m/>
    <m/>
    <m/>
    <m/>
    <m/>
    <m/>
    <m/>
    <m/>
    <m/>
    <m/>
    <m/>
    <m/>
    <m/>
    <m/>
    <m/>
    <m/>
    <m/>
    <m/>
    <m/>
    <m/>
    <m/>
    <m/>
    <m/>
    <m/>
    <m/>
    <m/>
    <m/>
    <m/>
    <m/>
    <m/>
    <m/>
    <m/>
    <n v="0"/>
    <s v=""/>
    <s v="ZBHT0013"/>
    <s v="GoLfE2BLRc"/>
    <s v="Allocated"/>
    <e v="#N/A"/>
    <e v="#N/A"/>
    <e v="#N/A"/>
    <m/>
    <m/>
    <m/>
    <x v="0"/>
    <s v="409"/>
    <n v="655"/>
    <n v="14153"/>
    <s v="N"/>
    <m/>
  </r>
  <r>
    <n v="464712874"/>
    <s v="ARUN RAMBHAU JAGDHANE"/>
    <m/>
    <m/>
    <m/>
    <m/>
    <m/>
    <m/>
    <n v="3668"/>
    <n v="21980"/>
    <n v="4473"/>
    <n v="26806"/>
    <n v="6"/>
    <s v="FLOW"/>
    <s v="UNPAID"/>
    <x v="6"/>
    <n v="73656"/>
    <n v="833"/>
    <n v="0"/>
    <n v="3352"/>
    <s v="FLOW"/>
    <n v="0.25548630796859839"/>
    <n v="3.0940798506413354E-2"/>
    <s v="FLOW"/>
    <s v="NC"/>
    <s v="NC"/>
    <s v="NC"/>
    <s v="Shifted"/>
    <m/>
    <s v="CNAVNA"/>
    <m/>
    <s v="REPO"/>
    <s v="-"/>
    <s v="LOHEGAON"/>
    <s v="-"/>
    <s v="-"/>
    <s v="-"/>
    <n v="26165"/>
    <n v="73656"/>
    <n v="178"/>
    <n v="194"/>
    <s v="FLOW"/>
    <m/>
    <m/>
    <m/>
    <m/>
    <s v="NPA"/>
    <m/>
    <s v="BAJAJ PULSAR N 150 TD"/>
    <d v="2024-11-18T00:00:00"/>
    <n v="36"/>
    <s v="02.06.26"/>
    <s v="VIJAY NIKAM"/>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x v="0"/>
    <s v="1158"/>
    <n v="4473"/>
    <n v="26806"/>
    <s v="Y"/>
    <m/>
  </r>
  <r>
    <n v="466301939"/>
    <s v="ANNA TATYA FULMALI"/>
    <m/>
    <m/>
    <m/>
    <m/>
    <m/>
    <m/>
    <n v="3382"/>
    <n v="5185"/>
    <n v="1896"/>
    <n v="8743"/>
    <n v="2"/>
    <s v="FLOW"/>
    <s v="UNPAID"/>
    <x v="10"/>
    <n v="73439"/>
    <n v="93"/>
    <n v="0"/>
    <n v="2700"/>
    <s v="FLOW"/>
    <n v="0.32405914671823205"/>
    <n v="1.6260230537118572E-2"/>
    <s v="FLOW"/>
    <s v="NC"/>
    <s v="NC"/>
    <s v="NC"/>
    <s v="Shifted"/>
    <m/>
    <s v="CNAVNA"/>
    <m/>
    <s v="-"/>
    <s v="-"/>
    <s v="JUNNAR"/>
    <s v="-"/>
    <s v="-"/>
    <s v="-"/>
    <n v="7978"/>
    <n v="73439"/>
    <n v="57"/>
    <n v="73"/>
    <s v="FLOW"/>
    <m/>
    <m/>
    <m/>
    <m/>
    <s v="REGULAR"/>
    <s v="MH14MM0907"/>
    <s v="TVS RAIDER SMARTXONNECT"/>
    <d v="2025-06-10T00:00:00"/>
    <n v="36"/>
    <s v="02.06.26"/>
    <s v="KAILASH ATKARI"/>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x v="0"/>
    <s v="176"/>
    <n v="1896"/>
    <n v="8743"/>
    <s v="Y"/>
    <m/>
  </r>
  <r>
    <n v="465510482"/>
    <s v="SACHIN RATNAKAR SHINDE"/>
    <m/>
    <m/>
    <m/>
    <m/>
    <m/>
    <m/>
    <n v="3655"/>
    <n v="14620"/>
    <n v="4071"/>
    <n v="18949"/>
    <n v="4"/>
    <s v="FLOW"/>
    <s v="UNPAID"/>
    <x v="10"/>
    <n v="73394"/>
    <n v="416"/>
    <n v="0"/>
    <n v="1800"/>
    <s v="FLOW"/>
    <n v="0.25186213916040345"/>
    <n v="2.4096638466402902E-2"/>
    <s v="FLOW"/>
    <s v="RTP"/>
    <s v="BPTP"/>
    <s v="RTP"/>
    <s v="Financail problem"/>
    <m/>
    <s v="CAVNA"/>
    <m/>
    <s v="REPO"/>
    <s v="-"/>
    <s v="JUNNAR"/>
    <s v="-"/>
    <s v="-"/>
    <s v="-"/>
    <n v="16836"/>
    <n v="73394"/>
    <n v="116"/>
    <n v="132"/>
    <s v="FLOW"/>
    <m/>
    <m/>
    <m/>
    <m/>
    <s v="NPA"/>
    <s v="MH14ME3275"/>
    <s v="SPLENDOR PLUS I3S BS6 FI DRUM SELF"/>
    <d v="2025-02-15T00:00:00"/>
    <n v="36"/>
    <s v="02.06.26"/>
    <s v="KAILASH ATKARI"/>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x v="0"/>
    <s v="674"/>
    <n v="4071"/>
    <n v="18949"/>
    <s v="Y"/>
    <m/>
  </r>
  <r>
    <n v="462498267"/>
    <s v="JITENDRA DNYANESHWER TAMBE"/>
    <m/>
    <m/>
    <m/>
    <m/>
    <m/>
    <s v="BANK STABLE 11"/>
    <n v="4659"/>
    <n v="4514"/>
    <n v="4641"/>
    <n v="9269"/>
    <n v="1"/>
    <s v="STABLE"/>
    <s v="UNPAID"/>
    <x v="10"/>
    <n v="73155"/>
    <n v="127"/>
    <n v="0"/>
    <n v="5850"/>
    <s v="26.05.26"/>
    <n v="3.1548698641086219E-2"/>
    <n v="4.0032721533369087E-3"/>
    <s v="STABLE"/>
    <s v="PAID"/>
    <s v="PTP"/>
    <s v="PAID"/>
    <m/>
    <m/>
    <s v="CAVA"/>
    <m/>
    <s v="-"/>
    <s v="-"/>
    <s v="OTUR"/>
    <s v="-"/>
    <s v="-"/>
    <s v="-"/>
    <n v="10491"/>
    <n v="73155"/>
    <n v="27"/>
    <n v="12"/>
    <s v="STABLE"/>
    <m/>
    <m/>
    <m/>
    <m/>
    <s v="REGULAR"/>
    <s v="MH14LN2388"/>
    <s v="HONDA UNICORN 160 BSVI"/>
    <d v="2024-04-08T00:00:00"/>
    <n v="42"/>
    <s v="02.06.26"/>
    <s v="KAILASH ATKARI"/>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x v="0"/>
    <s v="96"/>
    <n v="4641"/>
    <n v="9269"/>
    <s v="Y"/>
    <m/>
  </r>
  <r>
    <n v="460139116"/>
    <s v="GURU SUHAS GAIKWAD"/>
    <m/>
    <m/>
    <m/>
    <m/>
    <m/>
    <m/>
    <n v="4186"/>
    <n v="12558"/>
    <n v="4382"/>
    <n v="17113"/>
    <n v="3"/>
    <s v="FLOW"/>
    <s v="UNPAID"/>
    <x v="6"/>
    <n v="72754.460000000006"/>
    <n v="196"/>
    <n v="0"/>
    <n v="5989"/>
    <s v="FLOW"/>
    <n v="0.1513029483923867"/>
    <n v="1.9458942540765078E-2"/>
    <s v="FLOW"/>
    <s v="NC"/>
    <s v="NC"/>
    <s v="NC"/>
    <s v="Add not found"/>
    <m/>
    <s v="CNAVNA"/>
    <m/>
    <s v="REPO"/>
    <s v="-"/>
    <s v="YERWADA"/>
    <s v="-"/>
    <s v="-"/>
    <s v="-"/>
    <n v="18743"/>
    <n v="72754.460000000006"/>
    <n v="88"/>
    <n v="104"/>
    <s v="FLOW"/>
    <m/>
    <m/>
    <m/>
    <m/>
    <s v="NPA"/>
    <s v="MH12WB0883"/>
    <s v="XPULSE 200 4V"/>
    <d v="2023-10-16T00:00:00"/>
    <n v="48"/>
    <s v="02.06.26"/>
    <s v="VIJAY NIKAM"/>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x v="0"/>
    <s v="369"/>
    <n v="4382"/>
    <n v="17113"/>
    <s v="Y"/>
    <m/>
  </r>
  <r>
    <n v="457264616"/>
    <s v="ROHAN AJINATH KARANJAKAR"/>
    <m/>
    <m/>
    <m/>
    <m/>
    <m/>
    <m/>
    <n v="7070"/>
    <n v="6004"/>
    <n v="6140"/>
    <n v="13346"/>
    <n v="1"/>
    <s v="FLOW"/>
    <s v="UNPAID"/>
    <x v="1"/>
    <n v="72515.34"/>
    <n v="136"/>
    <n v="0"/>
    <n v="6268"/>
    <s v="30.05.26"/>
    <n v="2.9425718377673098E-2"/>
    <n v="3.9682679422015999E-3"/>
    <s v="STABLE"/>
    <s v="MPTP"/>
    <s v="MPTP"/>
    <s v="MPTP"/>
    <s v="Shifted"/>
    <n v="21"/>
    <s v="CAVNA"/>
    <m/>
    <s v="-"/>
    <s v="-"/>
    <s v="CHIKHALI"/>
    <s v="-"/>
    <s v="-"/>
    <s v="-"/>
    <n v="12408"/>
    <n v="72515.34"/>
    <n v="27"/>
    <n v="43"/>
    <s v="FLOW"/>
    <m/>
    <m/>
    <m/>
    <m/>
    <s v="REGULAR"/>
    <m/>
    <s v="METEOR 350 SUPERNOVA RED"/>
    <d v="2023-03-17T00:00:00"/>
    <n v="48"/>
    <s v="02.06.26"/>
    <s v="KAILASH ATKARI"/>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x v="0"/>
    <s v="272"/>
    <n v="6140"/>
    <n v="13346"/>
    <s v="Y"/>
    <m/>
  </r>
  <r>
    <n v="464416298"/>
    <s v="SHILA PRATHAMESH KAKADE"/>
    <s v="ONLINE"/>
    <s v="12.06.26"/>
    <n v="3103"/>
    <m/>
    <m/>
    <m/>
    <n v="3005"/>
    <n v="2515"/>
    <n v="2585"/>
    <n v="2487"/>
    <n v="1"/>
    <s v="STABLE"/>
    <s v="PAID"/>
    <x v="10"/>
    <n v="72280"/>
    <n v="70"/>
    <n v="0"/>
    <n v="1800"/>
    <s v="20.05.26"/>
    <n v="3.1171347656041445E-2"/>
    <n v="3.9553893957103648E-3"/>
    <s v="STABLE"/>
    <s v="PAID"/>
    <s v="PTP"/>
    <s v="PAID"/>
    <m/>
    <m/>
    <s v="CAVNA"/>
    <m/>
    <s v="-"/>
    <s v="-"/>
    <s v="PIMPAL WANDI"/>
    <s v="-"/>
    <s v="-"/>
    <s v="-"/>
    <n v="4385"/>
    <n v="72280"/>
    <n v="27"/>
    <n v="12"/>
    <s v="STABLE"/>
    <m/>
    <m/>
    <m/>
    <m/>
    <s v="REGULAR"/>
    <s v="MH14LW8546"/>
    <s v="HONDA ACTIVA 125 DRUM ALLOY BSVI"/>
    <d v="2024-10-23T00:00:00"/>
    <n v="48"/>
    <s v="02.06.26"/>
    <s v="KAILASH ATKARI"/>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x v="0"/>
    <s v="70"/>
    <n v="2585"/>
    <n v="5590"/>
    <s v="Y"/>
    <m/>
  </r>
  <r>
    <n v="465213274"/>
    <s v="KUMAR BHAUSAHEB GAVHANE"/>
    <m/>
    <m/>
    <m/>
    <m/>
    <m/>
    <s v="BANK STABLE 11"/>
    <n v="5451"/>
    <n v="4714"/>
    <n v="4805"/>
    <n v="10292"/>
    <n v="1"/>
    <s v="STABLE"/>
    <s v="UNPAID"/>
    <x v="7"/>
    <n v="72117"/>
    <n v="91"/>
    <n v="0"/>
    <n v="2700"/>
    <s v="22.05.26"/>
    <n v="4.4900123421328757E-2"/>
    <n v="3.9464695220039342E-3"/>
    <s v="STABLE"/>
    <s v="PAID"/>
    <s v="PTP"/>
    <s v="PAID"/>
    <m/>
    <m/>
    <s v="CAVA"/>
    <m/>
    <s v="-"/>
    <s v="-"/>
    <s v="SHIRUR"/>
    <s v="-"/>
    <s v="-"/>
    <s v="-"/>
    <n v="7505"/>
    <n v="72117"/>
    <n v="27"/>
    <n v="12"/>
    <s v="STABLE"/>
    <m/>
    <m/>
    <m/>
    <m/>
    <s v="REGULAR"/>
    <s v="MH12XV7003"/>
    <s v="HONDA UNICORN 160 BSVI"/>
    <d v="2025-01-14T00:00:00"/>
    <n v="30"/>
    <s v="02.06.26"/>
    <s v="KAILASH ATKARI"/>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x v="0"/>
    <s v="127"/>
    <n v="4805"/>
    <n v="10292"/>
    <s v="Y"/>
    <m/>
  </r>
  <r>
    <n v="462234854"/>
    <s v="ANIL KISAN DUCHE"/>
    <m/>
    <m/>
    <m/>
    <m/>
    <m/>
    <s v="BANK STABLE 15"/>
    <n v="6572"/>
    <n v="13143"/>
    <n v="6747"/>
    <n v="19998"/>
    <n v="2"/>
    <s v="STABLE"/>
    <s v="UNPAID"/>
    <x v="7"/>
    <n v="71965"/>
    <n v="176"/>
    <n v="0"/>
    <n v="961"/>
    <s v="FLOW"/>
    <n v="8.0495026572866279E-2"/>
    <n v="1.593387015895829E-2"/>
    <s v="STABLE"/>
    <s v="PAID"/>
    <s v="RTP"/>
    <s v="PAID"/>
    <m/>
    <m/>
    <s v="CAVNA"/>
    <m/>
    <s v="-"/>
    <s v="-"/>
    <s v="SADAL GAON"/>
    <s v="-"/>
    <s v="-"/>
    <s v="-"/>
    <n v="14280"/>
    <n v="71965"/>
    <n v="57"/>
    <n v="43"/>
    <s v="STABLE"/>
    <m/>
    <m/>
    <m/>
    <m/>
    <s v="REGULAR"/>
    <s v="MH12WN6099"/>
    <s v="BAJAJ PULSAR NS 200 ABS"/>
    <d v="2024-03-14T00:00:00"/>
    <n v="36"/>
    <s v="02.06.26"/>
    <s v="KAILASH ATKARI"/>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x v="0"/>
    <s v="283"/>
    <n v="6747"/>
    <n v="19998"/>
    <s v="Y"/>
    <m/>
  </r>
  <r>
    <n v="463997528"/>
    <s v="AMIT AJIT DRAVID"/>
    <s v="ONLINE"/>
    <s v="19.06.26"/>
    <n v="3153"/>
    <m/>
    <m/>
    <m/>
    <n v="2953"/>
    <n v="9764"/>
    <n v="1209"/>
    <n v="10048"/>
    <n v="4"/>
    <s v="STABLE"/>
    <s v="PAID"/>
    <x v="0"/>
    <n v="71959"/>
    <n v="304"/>
    <n v="0"/>
    <n v="2700"/>
    <s v="-"/>
    <n v="0.59655584523421856"/>
    <n v="2.3625500823008506E-2"/>
    <s v="STABLE"/>
    <s v="PAID"/>
    <s v="-"/>
    <s v="PTP"/>
    <m/>
    <n v="22"/>
    <m/>
    <m/>
    <s v="REPO"/>
    <s v="-"/>
    <s v="WADGAON BK"/>
    <s v="-"/>
    <s v="-"/>
    <s v="-"/>
    <n v="12768"/>
    <n v="71959"/>
    <n v="116"/>
    <n v="132"/>
    <s v="FLOW"/>
    <m/>
    <m/>
    <m/>
    <m/>
    <s v="NPA"/>
    <s v="MH12XG8157"/>
    <s v="PASSION PLUS I3S DRS CAST"/>
    <d v="2024-09-11T00:00:00"/>
    <n v="48"/>
    <s v="02.06.26"/>
    <s v="VIJAY NIKAM"/>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x v="0"/>
    <s v="484"/>
    <n v="1209"/>
    <n v="13201"/>
    <s v="Y"/>
    <m/>
  </r>
  <r>
    <n v="467279658"/>
    <s v="SAIFULLAH"/>
    <m/>
    <m/>
    <m/>
    <m/>
    <m/>
    <m/>
    <n v="4084"/>
    <n v="16336"/>
    <n v="4626"/>
    <n v="21296"/>
    <n v="4"/>
    <s v="FLOW"/>
    <s v="UNPAID"/>
    <x v="13"/>
    <n v="71794"/>
    <n v="542"/>
    <n v="0"/>
    <n v="2246.84"/>
    <s v="FLOW"/>
    <n v="0.32632157533588135"/>
    <n v="2.3571328201991034E-2"/>
    <s v="FLOW"/>
    <s v="NC"/>
    <s v="NC"/>
    <s v="NC"/>
    <s v="Shifted"/>
    <m/>
    <s v="CNAVNA"/>
    <m/>
    <s v="REPO"/>
    <s v="-"/>
    <s v="JAMBE"/>
    <s v="-"/>
    <s v="-"/>
    <s v="-"/>
    <n v="19124.84"/>
    <n v="71794"/>
    <n v="116"/>
    <n v="132"/>
    <s v="FLOW"/>
    <m/>
    <m/>
    <m/>
    <m/>
    <s v="NPA"/>
    <s v="MH14MX5322"/>
    <s v="SPLENDOR PLUS I3S BS6 FI DRUM SELF"/>
    <d v="2025-11-13T00:00:00"/>
    <n v="24"/>
    <s v="02.06.26"/>
    <s v="KAILASH ATKARI"/>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x v="1"/>
    <s v="876"/>
    <n v="4626"/>
    <n v="21296"/>
    <s v="Y"/>
    <m/>
  </r>
  <r>
    <n v="464419363"/>
    <s v="AZHAR ALTAF SHAIKH"/>
    <m/>
    <m/>
    <m/>
    <m/>
    <m/>
    <m/>
    <n v="4606"/>
    <n v="27636"/>
    <n v="5715"/>
    <n v="33794"/>
    <n v="6"/>
    <s v="FLOW"/>
    <s v="UNPAID"/>
    <x v="6"/>
    <n v="71520"/>
    <n v="1109"/>
    <n v="0"/>
    <n v="2700"/>
    <s v="FLOW"/>
    <n v="0.2480772882849212"/>
    <n v="3.004352543144731E-2"/>
    <s v="FLOW"/>
    <s v="NC"/>
    <s v="NC"/>
    <s v="NC"/>
    <m/>
    <m/>
    <s v="CNAVNA"/>
    <m/>
    <s v="-"/>
    <s v="-"/>
    <s v="YERWADA"/>
    <s v="-"/>
    <s v="-"/>
    <s v="-"/>
    <n v="31445"/>
    <n v="71520"/>
    <n v="178"/>
    <n v="194"/>
    <s v="FLOW"/>
    <m/>
    <m/>
    <m/>
    <m/>
    <s v="NPA"/>
    <m/>
    <s v="SUZUKI BURGMAN STREET EX"/>
    <d v="2024-10-23T00:00:00"/>
    <n v="30"/>
    <s v="02.06.26"/>
    <s v="VIJAY NIKAM"/>
    <m/>
    <m/>
    <m/>
    <m/>
    <m/>
    <m/>
    <m/>
    <m/>
    <m/>
    <m/>
    <n v="1"/>
    <m/>
    <m/>
    <m/>
    <m/>
    <m/>
    <m/>
    <m/>
    <m/>
    <m/>
    <m/>
    <m/>
    <m/>
    <m/>
    <m/>
    <m/>
    <m/>
    <m/>
    <m/>
    <m/>
    <m/>
    <m/>
    <m/>
    <m/>
    <m/>
    <m/>
    <m/>
    <m/>
    <m/>
    <m/>
    <m/>
    <m/>
    <m/>
    <m/>
    <m/>
    <m/>
    <n v="1"/>
    <m/>
    <m/>
    <m/>
    <m/>
    <m/>
    <m/>
    <m/>
    <m/>
    <m/>
    <m/>
    <m/>
    <m/>
    <m/>
    <m/>
    <m/>
    <m/>
    <m/>
    <m/>
    <m/>
    <m/>
    <m/>
    <m/>
    <m/>
    <m/>
    <m/>
    <m/>
    <m/>
    <m/>
    <m/>
    <m/>
    <m/>
    <m/>
    <m/>
    <m/>
    <m/>
    <m/>
    <m/>
    <m/>
    <m/>
    <m/>
    <m/>
    <m/>
    <m/>
    <m/>
    <m/>
    <m/>
    <m/>
    <n v="2"/>
    <n v="1"/>
    <s v="ZBHT0012"/>
    <s v="G67jVcIaZm"/>
    <s v="Allocated"/>
    <s v="Address Not Found (NC_ANF)"/>
    <s v="Customer given address is short unable to trace "/>
    <d v="2026-06-16T00:00:00"/>
    <m/>
    <m/>
    <m/>
    <x v="0"/>
    <s v="1552"/>
    <n v="5715"/>
    <n v="33794"/>
    <s v="Y"/>
    <m/>
  </r>
  <r>
    <n v="464515656"/>
    <s v="SALMAN USUF KHAN"/>
    <m/>
    <m/>
    <m/>
    <m/>
    <m/>
    <m/>
    <n v="4381"/>
    <n v="4381"/>
    <n v="4381"/>
    <n v="8832"/>
    <n v="1"/>
    <s v="FLOW"/>
    <s v="UNPAID"/>
    <x v="6"/>
    <n v="71259"/>
    <n v="0"/>
    <n v="0"/>
    <n v="450"/>
    <s v="-"/>
    <n v="4.0704546058999778E-2"/>
    <n v="3.8995170579541353E-3"/>
    <s v="FLOW"/>
    <s v="BPTP"/>
    <s v="-"/>
    <s v="BPTP"/>
    <m/>
    <n v="20"/>
    <s v="CAVA"/>
    <m/>
    <m/>
    <m/>
    <s v="YERWADA"/>
    <m/>
    <m/>
    <m/>
    <n v="4831"/>
    <n v="71259"/>
    <n v="27"/>
    <n v="43"/>
    <s v="FLOW"/>
    <m/>
    <m/>
    <m/>
    <m/>
    <s v="-"/>
    <s v="MH12XK8967"/>
    <s v="SUZUKI BURGMAN STREET EX"/>
    <d v="2024-10-31T00:00:00"/>
    <n v="36"/>
    <s v="10.06.26"/>
    <s v="VIJAY NIKAM"/>
    <m/>
    <m/>
    <m/>
    <m/>
    <m/>
    <m/>
    <m/>
    <m/>
    <m/>
    <m/>
    <m/>
    <m/>
    <m/>
    <m/>
    <m/>
    <m/>
    <m/>
    <m/>
    <m/>
    <m/>
    <m/>
    <m/>
    <m/>
    <m/>
    <m/>
    <m/>
    <m/>
    <m/>
    <m/>
    <m/>
    <m/>
    <m/>
    <m/>
    <m/>
    <m/>
    <m/>
    <m/>
    <n v="1"/>
    <m/>
    <m/>
    <m/>
    <m/>
    <m/>
    <m/>
    <m/>
    <m/>
    <m/>
    <m/>
    <m/>
    <m/>
    <m/>
    <m/>
    <m/>
    <m/>
    <m/>
    <m/>
    <m/>
    <m/>
    <m/>
    <m/>
    <m/>
    <m/>
    <m/>
    <m/>
    <m/>
    <m/>
    <m/>
    <m/>
    <m/>
    <m/>
    <m/>
    <m/>
    <m/>
    <m/>
    <m/>
    <m/>
    <m/>
    <m/>
    <m/>
    <m/>
    <m/>
    <m/>
    <m/>
    <m/>
    <m/>
    <m/>
    <m/>
    <m/>
    <m/>
    <m/>
    <m/>
    <m/>
    <m/>
    <m/>
    <n v="1"/>
    <n v="1"/>
    <s v="ZBHT0012"/>
    <s v="B6lRbc5c69"/>
    <s v="Allocated"/>
    <s v="Left Message (LMCB)"/>
    <s v="Lm"/>
    <d v="2026-06-13T00:00:00"/>
    <m/>
    <m/>
    <m/>
    <x v="0"/>
    <s v="70"/>
    <n v="4381"/>
    <n v="8832"/>
    <s v="Y"/>
    <m/>
  </r>
  <r>
    <n v="457685874"/>
    <s v="FAYYAZ AJAZ ANSARI"/>
    <m/>
    <m/>
    <m/>
    <m/>
    <m/>
    <m/>
    <n v="6036"/>
    <n v="11023"/>
    <n v="5241"/>
    <n v="17467"/>
    <n v="2"/>
    <s v="FLOW"/>
    <s v="UNPAID"/>
    <x v="17"/>
    <n v="71251.58"/>
    <n v="254"/>
    <n v="0"/>
    <n v="0"/>
    <s v="-"/>
    <n v="0.50829189389782892"/>
    <n v="1.5775910850283185E-2"/>
    <s v="FLOW"/>
    <s v="BPTP"/>
    <s v="-"/>
    <s v="BPTP"/>
    <s v="Financail problem"/>
    <n v="20"/>
    <s v="CAVNA"/>
    <m/>
    <s v="-"/>
    <s v="-"/>
    <s v="PIMPARI"/>
    <s v="-"/>
    <s v="-"/>
    <s v="-"/>
    <n v="11277"/>
    <n v="71251.58"/>
    <n v="57"/>
    <n v="73"/>
    <s v="FLOW"/>
    <m/>
    <m/>
    <m/>
    <m/>
    <s v="REGULAR"/>
    <s v="MH14KV4801"/>
    <s v="CB350 RS DUAL TONE"/>
    <d v="2023-04-15T00:00:00"/>
    <n v="48"/>
    <s v="02.06.26"/>
    <s v="KAILASH ATKARI"/>
    <m/>
    <m/>
    <m/>
    <m/>
    <m/>
    <m/>
    <m/>
    <n v="1"/>
    <m/>
    <m/>
    <m/>
    <m/>
    <m/>
    <m/>
    <m/>
    <m/>
    <m/>
    <m/>
    <m/>
    <m/>
    <m/>
    <m/>
    <m/>
    <m/>
    <m/>
    <m/>
    <m/>
    <m/>
    <m/>
    <m/>
    <m/>
    <m/>
    <m/>
    <m/>
    <m/>
    <m/>
    <m/>
    <m/>
    <m/>
    <m/>
    <m/>
    <m/>
    <m/>
    <n v="1"/>
    <m/>
    <m/>
    <m/>
    <m/>
    <m/>
    <m/>
    <m/>
    <m/>
    <n v="1"/>
    <m/>
    <m/>
    <m/>
    <m/>
    <m/>
    <m/>
    <m/>
    <m/>
    <m/>
    <m/>
    <m/>
    <m/>
    <m/>
    <m/>
    <m/>
    <m/>
    <m/>
    <m/>
    <m/>
    <m/>
    <m/>
    <m/>
    <m/>
    <m/>
    <m/>
    <m/>
    <m/>
    <m/>
    <m/>
    <m/>
    <m/>
    <m/>
    <m/>
    <m/>
    <m/>
    <m/>
    <m/>
    <m/>
    <m/>
    <m/>
    <m/>
    <n v="3"/>
    <n v="1"/>
    <s v="ZBHT0015"/>
    <s v="B6HO3AOHum"/>
    <s v="Allocated"/>
    <s v="Promise To Pay (PTP)"/>
    <s v="Visited at customer residence address. Customer has a clothing shop at pimpri camp. Vehicle with him. Customer promise to pay emi after 2/3 days."/>
    <d v="2026-06-10T00:00:00"/>
    <m/>
    <m/>
    <m/>
    <x v="0"/>
    <s v="408"/>
    <n v="5241"/>
    <n v="17467"/>
    <s v="Y"/>
    <m/>
  </r>
  <r>
    <n v="464245745"/>
    <s v="SHUBHAM SHASHIKANT PANGARKAR"/>
    <m/>
    <m/>
    <m/>
    <m/>
    <m/>
    <m/>
    <n v="3850"/>
    <n v="19179"/>
    <n v="4578"/>
    <n v="24129"/>
    <n v="5"/>
    <s v="FLOW"/>
    <s v="UNPAID"/>
    <x v="7"/>
    <n v="71123"/>
    <n v="799"/>
    <n v="0"/>
    <n v="3150"/>
    <s v="FLOW"/>
    <n v="0.20676597410545658"/>
    <n v="3.4620220855036465E-2"/>
    <s v="FLOW"/>
    <s v="NC"/>
    <s v="NC"/>
    <s v="NC"/>
    <s v="Add not found"/>
    <m/>
    <s v="CNAVNA"/>
    <m/>
    <s v="REPO"/>
    <s v="-"/>
    <s v="SHIRUR"/>
    <s v="-"/>
    <s v="-"/>
    <s v="-"/>
    <n v="23128"/>
    <n v="71123"/>
    <n v="147"/>
    <n v="163"/>
    <s v="FLOW"/>
    <m/>
    <m/>
    <m/>
    <m/>
    <s v="NPA"/>
    <s v="MH23BL3806"/>
    <s v="HONDA SHINE DRUM BSVI"/>
    <d v="2024-10-08T00:00:00"/>
    <n v="36"/>
    <s v="02.06.26"/>
    <s v="KAILASH ATKARI"/>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x v="0"/>
    <s v="1100"/>
    <n v="4578"/>
    <n v="24129"/>
    <s v="Y"/>
    <m/>
  </r>
  <r>
    <n v="464733502"/>
    <s v="SHUBHANGI KESHAV KSHIRSAGAR"/>
    <m/>
    <m/>
    <m/>
    <m/>
    <m/>
    <m/>
    <n v="4196"/>
    <n v="4177"/>
    <n v="4247"/>
    <n v="8550"/>
    <n v="1"/>
    <s v="FLOW"/>
    <s v="UNPAID"/>
    <x v="2"/>
    <n v="70873"/>
    <n v="70"/>
    <n v="0"/>
    <n v="5755.99"/>
    <s v="21.05.26"/>
    <n v="0.10679913880771759"/>
    <n v="3.8783939214468827E-3"/>
    <s v="STABLE"/>
    <s v="MPTP"/>
    <s v="MPTP"/>
    <s v="MPTP"/>
    <m/>
    <n v="20"/>
    <s v="CAVNA"/>
    <m/>
    <s v="-"/>
    <s v="-"/>
    <s v="ALANDI"/>
    <s v="-"/>
    <s v="-"/>
    <s v="-"/>
    <n v="10002.99"/>
    <n v="70873"/>
    <n v="27"/>
    <n v="43"/>
    <s v="FLOW"/>
    <m/>
    <m/>
    <m/>
    <m/>
    <s v="REGULAR"/>
    <s v="MH14MB3966"/>
    <s v="HONDA ACTIVA 125 DISC BSVI"/>
    <d v="2024-11-21T00:00:00"/>
    <n v="36"/>
    <s v="02.06.26"/>
    <s v="VIJAY NIKAM"/>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x v="0"/>
    <s v="177"/>
    <n v="4247"/>
    <n v="8550"/>
    <s v="Y"/>
    <m/>
  </r>
  <r>
    <n v="463325530"/>
    <s v="SANGAMESH GURANNA GONI"/>
    <m/>
    <m/>
    <m/>
    <m/>
    <m/>
    <m/>
    <n v="4117"/>
    <n v="24470.86"/>
    <n v="5065.8600000000006"/>
    <n v="30174.86"/>
    <n v="6"/>
    <s v="FLOW"/>
    <s v="UNPAID"/>
    <x v="12"/>
    <n v="69544"/>
    <n v="1180"/>
    <n v="0"/>
    <n v="6300"/>
    <s v="FLOW"/>
    <n v="0.62432893437471948"/>
    <n v="2.9213463822770857E-2"/>
    <s v="FLOW"/>
    <s v="NC"/>
    <s v="OS"/>
    <s v="NC"/>
    <s v="Shifted"/>
    <m/>
    <s v="CNAVNA"/>
    <m/>
    <s v="REPO"/>
    <s v="-"/>
    <s v="KHADAKI"/>
    <s v="-"/>
    <s v="-"/>
    <s v="-"/>
    <n v="31950.86"/>
    <n v="69544"/>
    <n v="178"/>
    <n v="194"/>
    <s v="FLOW"/>
    <m/>
    <m/>
    <m/>
    <m/>
    <s v="NPA"/>
    <s v="MH12WY3036"/>
    <s v="HONDA SHINE DISC BSVI"/>
    <d v="2024-06-27T00:00:00"/>
    <n v="36"/>
    <s v="02.06.26"/>
    <s v="KAILASH ATKARI"/>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x v="0"/>
    <s v="1587"/>
    <n v="5065.8600000000006"/>
    <n v="30174.86"/>
    <s v="Y"/>
    <m/>
  </r>
  <r>
    <n v="464273873"/>
    <s v="SABA HABIB MULANI"/>
    <s v="ONLINE"/>
    <s v="10.06.26"/>
    <n v="4216"/>
    <m/>
    <m/>
    <m/>
    <n v="4216"/>
    <n v="8428"/>
    <n v="4419"/>
    <n v="8754"/>
    <n v="2"/>
    <s v="FLOW"/>
    <s v="UNPAID"/>
    <x v="11"/>
    <n v="69517"/>
    <n v="207"/>
    <n v="0"/>
    <n v="3600"/>
    <s v="30.05.26"/>
    <n v="0.24038771592041538"/>
    <n v="1.5391855094008249E-2"/>
    <s v="STABLE"/>
    <s v="PTP"/>
    <s v="PTP"/>
    <s v="PTP"/>
    <m/>
    <n v="20"/>
    <s v="CAVNA"/>
    <m/>
    <s v="-"/>
    <s v="-"/>
    <s v="RAJGURU NAGAR "/>
    <s v="-"/>
    <s v="-"/>
    <s v="-"/>
    <n v="12235"/>
    <n v="69517"/>
    <n v="57"/>
    <n v="73"/>
    <s v="FLOW"/>
    <m/>
    <m/>
    <m/>
    <m/>
    <s v="REGULAR"/>
    <s v="MH14LW1517"/>
    <s v="BAJAJ CHETAK URBANE 3202"/>
    <d v="2024-10-09T00:00:00"/>
    <n v="36"/>
    <s v="02.06.26"/>
    <s v="KAILASH ATKARI"/>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x v="0"/>
    <s v="326"/>
    <n v="4419"/>
    <n v="12970"/>
    <s v="Y"/>
    <m/>
  </r>
  <r>
    <n v="463336005"/>
    <s v="BAPURAO PARASRAM SHITOLE"/>
    <s v="ONLINE"/>
    <s v="15.06.26"/>
    <n v="10647"/>
    <m/>
    <m/>
    <m/>
    <n v="5193"/>
    <n v="5091"/>
    <n v="5214"/>
    <n v="-100"/>
    <n v="1"/>
    <s v="RB"/>
    <s v="PAID"/>
    <x v="7"/>
    <n v="69399"/>
    <n v="123"/>
    <n v="0"/>
    <n v="3141"/>
    <s v="-"/>
    <n v="4.3207893635575444E-2"/>
    <n v="3.797731996027997E-3"/>
    <s v="RB"/>
    <s v="PAID"/>
    <s v="-"/>
    <s v="PAID"/>
    <m/>
    <m/>
    <s v="CAVA"/>
    <m/>
    <s v="-"/>
    <s v="-"/>
    <s v="SADAL GAON"/>
    <s v="-"/>
    <s v="-"/>
    <s v="-"/>
    <n v="8355"/>
    <n v="69399"/>
    <n v="27"/>
    <n v="12"/>
    <s v="STABLE"/>
    <m/>
    <m/>
    <m/>
    <m/>
    <s v="NPA"/>
    <s v="MH12XB2503"/>
    <s v="HONDA UNICORN 160 BS6"/>
    <d v="2024-06-28T00:00:00"/>
    <n v="36"/>
    <s v="02.06.26"/>
    <s v="KAILASH ATKARI"/>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x v="0"/>
    <s v="263"/>
    <n v="5214"/>
    <n v="10547"/>
    <s v="Y"/>
    <m/>
  </r>
  <r>
    <n v="467443060"/>
    <s v="ROHITKUMAR BABURAM SINGH"/>
    <m/>
    <m/>
    <m/>
    <m/>
    <m/>
    <m/>
    <n v="4154"/>
    <n v="3630"/>
    <n v="3704"/>
    <n v="7931"/>
    <n v="1"/>
    <s v="FLOW"/>
    <s v="UNPAID"/>
    <x v="12"/>
    <n v="68976"/>
    <n v="74"/>
    <n v="0"/>
    <n v="450"/>
    <s v="-"/>
    <n v="6.8847292740114058E-2"/>
    <n v="3.7745841029125362E-3"/>
    <s v="FLOW"/>
    <s v="NC"/>
    <s v="-"/>
    <s v="NC"/>
    <s v="Shifted"/>
    <m/>
    <s v="CNAVNA"/>
    <m/>
    <m/>
    <m/>
    <s v="BANNER"/>
    <m/>
    <m/>
    <m/>
    <n v="4154"/>
    <n v="68976"/>
    <n v="27"/>
    <n v="43"/>
    <s v="FLOW"/>
    <m/>
    <m/>
    <m/>
    <m/>
    <s v="-"/>
    <s v="MH12YZ3467"/>
    <s v="SPLENDOR PLUS DRS CAST FI BLACK"/>
    <d v="2025-12-16T00:00:00"/>
    <n v="24"/>
    <s v="10.06.26"/>
    <s v="KAILASH ATKARI"/>
    <m/>
    <m/>
    <m/>
    <m/>
    <m/>
    <m/>
    <m/>
    <m/>
    <m/>
    <m/>
    <m/>
    <m/>
    <m/>
    <m/>
    <m/>
    <m/>
    <m/>
    <m/>
    <m/>
    <m/>
    <m/>
    <m/>
    <m/>
    <m/>
    <m/>
    <m/>
    <m/>
    <m/>
    <m/>
    <m/>
    <m/>
    <n v="1"/>
    <m/>
    <m/>
    <m/>
    <m/>
    <m/>
    <n v="1"/>
    <m/>
    <m/>
    <m/>
    <m/>
    <m/>
    <m/>
    <m/>
    <m/>
    <m/>
    <m/>
    <m/>
    <m/>
    <m/>
    <m/>
    <m/>
    <m/>
    <m/>
    <m/>
    <m/>
    <m/>
    <m/>
    <m/>
    <m/>
    <m/>
    <m/>
    <m/>
    <m/>
    <m/>
    <m/>
    <m/>
    <m/>
    <m/>
    <m/>
    <m/>
    <m/>
    <m/>
    <m/>
    <m/>
    <m/>
    <m/>
    <m/>
    <m/>
    <m/>
    <m/>
    <m/>
    <m/>
    <m/>
    <m/>
    <m/>
    <m/>
    <m/>
    <m/>
    <m/>
    <m/>
    <m/>
    <m/>
    <n v="2"/>
    <n v="1"/>
    <s v="DUWT0023"/>
    <s v="G23YbBYZt9m"/>
    <s v="Allocated"/>
    <s v="Shifted (NC_SFTD)"/>
    <s v="Customer shifted from the given residency address "/>
    <d v="2026-06-13T00:00:00"/>
    <m/>
    <m/>
    <m/>
    <x v="1"/>
    <s v="147"/>
    <n v="3704"/>
    <n v="7931"/>
    <s v="Y"/>
    <m/>
  </r>
  <r>
    <n v="463212097"/>
    <s v="ADITYA KASHINATH HIRVE"/>
    <s v="ONLINE"/>
    <s v="15.06.26"/>
    <n v="9130"/>
    <m/>
    <m/>
    <m/>
    <n v="9130"/>
    <n v="8491"/>
    <n v="8630"/>
    <n v="8776"/>
    <n v="1"/>
    <s v="STABLE"/>
    <s v="PAID"/>
    <x v="5"/>
    <n v="68943"/>
    <n v="139"/>
    <n v="0"/>
    <n v="6300"/>
    <s v="-"/>
    <n v="0.13956990532494931"/>
    <n v="3.772778238910621E-3"/>
    <s v="STABLE"/>
    <s v="PAID"/>
    <s v="-"/>
    <s v="PAID"/>
    <m/>
    <m/>
    <s v="CAVA"/>
    <m/>
    <m/>
    <m/>
    <s v="BHOSARI"/>
    <m/>
    <m/>
    <m/>
    <n v="14930"/>
    <n v="68943"/>
    <n v="27"/>
    <n v="12"/>
    <s v="STABLE"/>
    <m/>
    <m/>
    <m/>
    <m/>
    <s v="-"/>
    <s v="MH14LQ6897"/>
    <s v="BULLET 350 BLACK GOLD"/>
    <d v="2024-06-14T00:00:00"/>
    <n v="30"/>
    <s v="10.06.26"/>
    <s v="VIJAY NIKAM"/>
    <m/>
    <m/>
    <m/>
    <m/>
    <m/>
    <m/>
    <m/>
    <m/>
    <m/>
    <m/>
    <m/>
    <m/>
    <m/>
    <m/>
    <m/>
    <m/>
    <m/>
    <m/>
    <m/>
    <m/>
    <m/>
    <m/>
    <m/>
    <m/>
    <m/>
    <m/>
    <m/>
    <m/>
    <m/>
    <m/>
    <m/>
    <m/>
    <m/>
    <m/>
    <m/>
    <m/>
    <m/>
    <m/>
    <m/>
    <m/>
    <m/>
    <m/>
    <m/>
    <m/>
    <m/>
    <m/>
    <m/>
    <m/>
    <m/>
    <n v="1"/>
    <m/>
    <m/>
    <m/>
    <m/>
    <m/>
    <m/>
    <m/>
    <m/>
    <m/>
    <m/>
    <m/>
    <m/>
    <m/>
    <m/>
    <m/>
    <m/>
    <m/>
    <m/>
    <m/>
    <m/>
    <m/>
    <m/>
    <m/>
    <m/>
    <m/>
    <m/>
    <m/>
    <m/>
    <m/>
    <m/>
    <m/>
    <m/>
    <m/>
    <m/>
    <m/>
    <m/>
    <m/>
    <m/>
    <m/>
    <m/>
    <m/>
    <m/>
    <m/>
    <m/>
    <n v="1"/>
    <n v="1"/>
    <s v="DUWT0025"/>
    <s v="BPAJLQj0BZm"/>
    <s v="Unallocated"/>
    <s v="Promise To Pay (PTP)"/>
    <s v="Customer given ptp to online payment "/>
    <d v="2026-06-17T00:00:00"/>
    <m/>
    <m/>
    <m/>
    <x v="0"/>
    <s v="285"/>
    <n v="8630"/>
    <n v="17906"/>
    <s v="N"/>
    <m/>
  </r>
  <r>
    <n v="463259658"/>
    <s v="ADARSH DUBEY"/>
    <m/>
    <m/>
    <m/>
    <m/>
    <m/>
    <m/>
    <n v="5475"/>
    <n v="3861"/>
    <n v="3953"/>
    <n v="9555"/>
    <n v="1"/>
    <s v="FLOW"/>
    <s v="UNPAID"/>
    <x v="1"/>
    <n v="68266"/>
    <n v="92"/>
    <n v="0"/>
    <n v="4445"/>
    <s v="31.05.26"/>
    <n v="2.7701395191282726E-2"/>
    <n v="3.7357306652955695E-3"/>
    <s v="STABLE"/>
    <s v="MPTP"/>
    <s v="MPTP"/>
    <s v="MPTP"/>
    <s v="Shifted"/>
    <n v="22"/>
    <s v="CAVNA"/>
    <m/>
    <s v="-"/>
    <s v="-"/>
    <s v="TALWADE"/>
    <s v="-"/>
    <s v="-"/>
    <s v="-"/>
    <n v="8398"/>
    <n v="68266"/>
    <n v="27"/>
    <n v="43"/>
    <s v="FLOW"/>
    <m/>
    <m/>
    <m/>
    <m/>
    <s v="REGULAR"/>
    <s v="MH14LQ8521"/>
    <s v="HUNTER 350 REBEL BLUE"/>
    <d v="2024-06-20T00:00:00"/>
    <n v="36"/>
    <s v="02.06.26"/>
    <s v="KAILASH ATKARI"/>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x v="0"/>
    <s v="219"/>
    <n v="3953"/>
    <n v="9555"/>
    <s v="Y"/>
    <m/>
  </r>
  <r>
    <n v="464211952"/>
    <s v="RESHMEE KHATUN"/>
    <m/>
    <m/>
    <m/>
    <m/>
    <m/>
    <m/>
    <n v="6725"/>
    <n v="40342"/>
    <n v="8536"/>
    <n v="49457"/>
    <n v="6"/>
    <s v="FLOW"/>
    <s v="UNPAID"/>
    <x v="11"/>
    <n v="68057"/>
    <n v="1819"/>
    <n v="0"/>
    <n v="4600.99"/>
    <s v="FLOW"/>
    <n v="0.21710145174414058"/>
    <n v="2.8588817257941969E-2"/>
    <s v="FLOW"/>
    <s v="NC"/>
    <s v="NC"/>
    <s v="NC"/>
    <s v="Shifted"/>
    <m/>
    <s v="CNAVNA"/>
    <m/>
    <s v="REPO"/>
    <s v="-"/>
    <s v="VASULI"/>
    <s v="-"/>
    <s v="-"/>
    <s v="-"/>
    <n v="46761.99"/>
    <n v="68057"/>
    <n v="178"/>
    <n v="194"/>
    <s v="FLOW"/>
    <m/>
    <m/>
    <m/>
    <m/>
    <s v="NPA"/>
    <s v="MH14LW0176"/>
    <s v="BAJAJ FREEDOM 125 NG04 DISC LED"/>
    <d v="2024-10-05T00:00:00"/>
    <n v="24"/>
    <s v="02.06.26"/>
    <s v="KAILASH ATKARI"/>
    <m/>
    <m/>
    <m/>
    <m/>
    <m/>
    <m/>
    <m/>
    <m/>
    <m/>
    <m/>
    <m/>
    <m/>
    <m/>
    <m/>
    <m/>
    <m/>
    <m/>
    <m/>
    <m/>
    <m/>
    <m/>
    <m/>
    <m/>
    <m/>
    <m/>
    <m/>
    <m/>
    <m/>
    <m/>
    <m/>
    <m/>
    <m/>
    <m/>
    <m/>
    <m/>
    <m/>
    <m/>
    <m/>
    <m/>
    <m/>
    <m/>
    <m/>
    <m/>
    <m/>
    <m/>
    <m/>
    <n v="1"/>
    <m/>
    <m/>
    <m/>
    <m/>
    <m/>
    <m/>
    <m/>
    <m/>
    <m/>
    <m/>
    <m/>
    <m/>
    <m/>
    <m/>
    <m/>
    <m/>
    <m/>
    <m/>
    <m/>
    <m/>
    <m/>
    <m/>
    <m/>
    <m/>
    <m/>
    <m/>
    <m/>
    <m/>
    <m/>
    <m/>
    <m/>
    <m/>
    <m/>
    <m/>
    <m/>
    <m/>
    <m/>
    <m/>
    <m/>
    <m/>
    <m/>
    <m/>
    <m/>
    <m/>
    <m/>
    <m/>
    <m/>
    <n v="1"/>
    <n v="1"/>
    <s v="ZBHT0010"/>
    <s v="k6tqhUvCX4z"/>
    <s v="Allocated"/>
    <s v="Address Not Found (NC_ANF)"/>
    <s v="Address not found "/>
    <d v="2026-06-16T00:00:00"/>
    <m/>
    <m/>
    <m/>
    <x v="0"/>
    <s v="2390"/>
    <n v="8536"/>
    <n v="49457"/>
    <s v="N"/>
    <m/>
  </r>
  <r>
    <n v="467091224"/>
    <s v="SONALI CHETAN PAWAR"/>
    <s v="ONLINE"/>
    <s v="11.06.26"/>
    <n v="1603"/>
    <m/>
    <m/>
    <m/>
    <n v="4508"/>
    <n v="1295"/>
    <n v="1340"/>
    <n v="4235"/>
    <n v="1"/>
    <s v="STABLE"/>
    <s v="PAID"/>
    <x v="1"/>
    <n v="67788"/>
    <n v="45"/>
    <n v="0"/>
    <n v="2700"/>
    <s v="-"/>
    <n v="2.750742942645934E-2"/>
    <n v="3.7095729988435833E-3"/>
    <s v="STABLE"/>
    <s v="PAID"/>
    <s v="-"/>
    <s v="PAID"/>
    <s v="Add not found"/>
    <m/>
    <s v="CAVA"/>
    <m/>
    <m/>
    <m/>
    <s v="THERGAON"/>
    <m/>
    <m/>
    <m/>
    <n v="4040"/>
    <n v="67788"/>
    <n v="27"/>
    <n v="12"/>
    <s v="STABLE"/>
    <m/>
    <m/>
    <m/>
    <m/>
    <s v="-"/>
    <m/>
    <s v="SPLENDOR PLUS I3S BS6 FI DRUM SELF"/>
    <d v="2025-10-15T00:00:00"/>
    <n v="24"/>
    <s v="10.06.26"/>
    <s v="KAILASH ATKARI"/>
    <m/>
    <m/>
    <m/>
    <m/>
    <m/>
    <m/>
    <m/>
    <m/>
    <m/>
    <m/>
    <m/>
    <m/>
    <m/>
    <m/>
    <m/>
    <m/>
    <m/>
    <m/>
    <m/>
    <m/>
    <m/>
    <m/>
    <m/>
    <m/>
    <m/>
    <m/>
    <m/>
    <m/>
    <m/>
    <m/>
    <m/>
    <n v="1"/>
    <m/>
    <m/>
    <m/>
    <m/>
    <m/>
    <m/>
    <m/>
    <m/>
    <m/>
    <m/>
    <m/>
    <m/>
    <m/>
    <m/>
    <m/>
    <m/>
    <m/>
    <m/>
    <m/>
    <m/>
    <m/>
    <m/>
    <m/>
    <m/>
    <m/>
    <m/>
    <m/>
    <m/>
    <m/>
    <m/>
    <m/>
    <m/>
    <m/>
    <m/>
    <m/>
    <m/>
    <m/>
    <m/>
    <m/>
    <m/>
    <m/>
    <m/>
    <m/>
    <m/>
    <m/>
    <m/>
    <m/>
    <m/>
    <m/>
    <m/>
    <m/>
    <m/>
    <m/>
    <m/>
    <m/>
    <m/>
    <m/>
    <m/>
    <m/>
    <m/>
    <m/>
    <m/>
    <n v="1"/>
    <n v="1"/>
    <s v="ZBHT0011"/>
    <s v="B2pKCc5mm7"/>
    <s v="Allocated"/>
    <s v="Promise To Pay (PTP)"/>
    <s v="Visit cm residence address cm make the payment tomorrow "/>
    <d v="2026-06-12T00:00:00"/>
    <m/>
    <m/>
    <m/>
    <x v="0"/>
    <s v="35"/>
    <n v="1340"/>
    <n v="5838"/>
    <s v="Y"/>
    <m/>
  </r>
  <r>
    <n v="457429849"/>
    <s v="PRADIP SHIVAJI SURVE"/>
    <s v="ONLINE"/>
    <s v="06.06.26"/>
    <n v="5671"/>
    <m/>
    <m/>
    <m/>
    <n v="5671"/>
    <n v="11340"/>
    <n v="5952"/>
    <n v="11624"/>
    <n v="2"/>
    <s v="STABLE"/>
    <s v="UNPAID"/>
    <x v="13"/>
    <n v="67655"/>
    <n v="283"/>
    <n v="0"/>
    <n v="2250"/>
    <s v="13.05.26"/>
    <n v="0.17417238831522228"/>
    <n v="1.4979587099344448E-2"/>
    <s v="STABLE"/>
    <s v="PAID"/>
    <s v="PAID"/>
    <s v="PAID"/>
    <s v="Add not found"/>
    <m/>
    <s v="CAVNA"/>
    <m/>
    <s v="-"/>
    <s v="-"/>
    <s v="KARMOLI"/>
    <s v="-"/>
    <s v="-"/>
    <s v="-"/>
    <n v="13873"/>
    <n v="67655"/>
    <n v="57"/>
    <n v="43"/>
    <s v="STABLE"/>
    <m/>
    <m/>
    <m/>
    <m/>
    <s v="REGULAR"/>
    <s v="MH12VK3124"/>
    <s v="CLASSIC 350 HALCYON BLACK"/>
    <d v="2023-03-28T00:00:00"/>
    <n v="48"/>
    <s v="02.06.26"/>
    <s v="KAILASH ATKARI"/>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x v="0"/>
    <s v="284"/>
    <n v="5952"/>
    <n v="17295"/>
    <s v="Y"/>
    <m/>
  </r>
  <r>
    <n v="464738848"/>
    <s v="SARIKA DATTATRAY BHONDAVE"/>
    <m/>
    <m/>
    <m/>
    <m/>
    <m/>
    <m/>
    <n v="3993"/>
    <n v="3891.2"/>
    <n v="3984.2"/>
    <n v="8079.2"/>
    <n v="1"/>
    <s v="FLOW"/>
    <s v="UNPAID"/>
    <x v="13"/>
    <n v="67450"/>
    <n v="93"/>
    <n v="0"/>
    <n v="4950"/>
    <s v="25.05.26"/>
    <n v="6.6656312620616304E-2"/>
    <n v="3.6910765736118444E-3"/>
    <s v="STABLE"/>
    <s v="PTP"/>
    <s v="PTP"/>
    <s v="PTP"/>
    <m/>
    <n v="19"/>
    <s v="CAVA"/>
    <m/>
    <s v="-"/>
    <s v="-"/>
    <s v="NERE"/>
    <s v="-"/>
    <s v="-"/>
    <s v="-"/>
    <n v="8934.2000000000007"/>
    <n v="67450"/>
    <n v="27"/>
    <n v="43"/>
    <s v="FLOW"/>
    <m/>
    <m/>
    <m/>
    <m/>
    <s v="REGULAR"/>
    <s v="MH12XP5549"/>
    <m/>
    <d v="2024-11-21T00:00:00"/>
    <n v="36"/>
    <s v="02.06.26"/>
    <s v="KAILASH ATKARI"/>
    <m/>
    <m/>
    <m/>
    <m/>
    <m/>
    <m/>
    <m/>
    <m/>
    <m/>
    <m/>
    <n v="1"/>
    <m/>
    <m/>
    <m/>
    <m/>
    <m/>
    <m/>
    <m/>
    <m/>
    <m/>
    <m/>
    <m/>
    <m/>
    <m/>
    <m/>
    <m/>
    <m/>
    <m/>
    <m/>
    <m/>
    <m/>
    <m/>
    <m/>
    <m/>
    <m/>
    <m/>
    <m/>
    <m/>
    <m/>
    <m/>
    <m/>
    <m/>
    <m/>
    <m/>
    <m/>
    <m/>
    <m/>
    <m/>
    <m/>
    <m/>
    <m/>
    <m/>
    <m/>
    <m/>
    <m/>
    <m/>
    <m/>
    <m/>
    <m/>
    <m/>
    <m/>
    <m/>
    <m/>
    <m/>
    <m/>
    <m/>
    <m/>
    <m/>
    <m/>
    <m/>
    <m/>
    <m/>
    <m/>
    <m/>
    <m/>
    <m/>
    <m/>
    <m/>
    <m/>
    <m/>
    <m/>
    <m/>
    <m/>
    <m/>
    <m/>
    <m/>
    <m/>
    <m/>
    <m/>
    <m/>
    <m/>
    <m/>
    <m/>
    <m/>
    <n v="1"/>
    <n v="1"/>
    <s v="DUWT0030"/>
    <s v="B2JMdyKpNIz"/>
    <s v="Allocated"/>
    <e v="#N/A"/>
    <e v="#N/A"/>
    <e v="#N/A"/>
    <m/>
    <m/>
    <m/>
    <x v="0"/>
    <s v="195"/>
    <n v="3984.2"/>
    <n v="8079.2"/>
    <s v="Y"/>
    <m/>
  </r>
  <r>
    <n v="465072149"/>
    <s v="VISHAL PADMAKAR GAIKWAD"/>
    <m/>
    <m/>
    <m/>
    <m/>
    <m/>
    <s v="BANK STABLE 15"/>
    <n v="7571"/>
    <n v="11211"/>
    <n v="3840"/>
    <n v="19072"/>
    <n v="2"/>
    <s v="STABLE"/>
    <s v="UNPAID"/>
    <x v="7"/>
    <n v="67062"/>
    <n v="200"/>
    <n v="0"/>
    <n v="900"/>
    <s v="FLOW"/>
    <n v="7.5010872952540233E-2"/>
    <n v="1.4848290149379018E-2"/>
    <s v="STABLE"/>
    <s v="PAID"/>
    <s v="OS"/>
    <s v="PAID"/>
    <s v="Shifted to bhosari"/>
    <m/>
    <s v="CAVNA"/>
    <m/>
    <s v="-"/>
    <s v="-"/>
    <s v="SHIRUR"/>
    <s v="-"/>
    <s v="-"/>
    <s v="-"/>
    <n v="12311"/>
    <n v="67062"/>
    <n v="57"/>
    <n v="43"/>
    <s v="STABLE"/>
    <m/>
    <m/>
    <m/>
    <m/>
    <s v="REGULAR"/>
    <s v="MH17DG0875"/>
    <s v="BULLET BATTALION 350 BLACK"/>
    <d v="2024-12-30T00:00:00"/>
    <n v="24"/>
    <s v="02.06.26"/>
    <s v="KAILASH ATKARI"/>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x v="0"/>
    <s v="290"/>
    <n v="3840"/>
    <n v="19072"/>
    <s v="Y"/>
    <m/>
  </r>
  <r>
    <n v="465800021"/>
    <s v="AISWARYA SANDEEP PAWAR"/>
    <s v="ONLINE"/>
    <s v="12.06.26"/>
    <n v="8330"/>
    <m/>
    <m/>
    <m/>
    <n v="3459"/>
    <n v="3459"/>
    <n v="3459"/>
    <n v="-1350"/>
    <n v="1"/>
    <s v="RB"/>
    <s v="PAID"/>
    <x v="1"/>
    <n v="66998"/>
    <n v="0"/>
    <n v="0"/>
    <n v="900"/>
    <s v="-"/>
    <n v="2.7186858392546216E-2"/>
    <n v="3.6663417091007612E-3"/>
    <s v="RB"/>
    <s v="PAID"/>
    <s v="-"/>
    <s v="PAID"/>
    <s v="Add not found"/>
    <m/>
    <s v="CAVNA"/>
    <m/>
    <m/>
    <m/>
    <s v="CHINCHWAD"/>
    <m/>
    <m/>
    <m/>
    <n v="4359"/>
    <n v="66998"/>
    <n v="27"/>
    <n v="0"/>
    <s v="RB"/>
    <m/>
    <m/>
    <m/>
    <m/>
    <s v="-"/>
    <s v="MH14MG3801"/>
    <s v="DESTINI PRIME DRS CAST NEXUS BLUE"/>
    <d v="2025-03-29T00:00:00"/>
    <n v="36"/>
    <s v="10.06.26"/>
    <s v="KAILASH ATKARI"/>
    <m/>
    <m/>
    <m/>
    <m/>
    <m/>
    <m/>
    <m/>
    <m/>
    <m/>
    <m/>
    <m/>
    <m/>
    <m/>
    <m/>
    <m/>
    <m/>
    <m/>
    <m/>
    <m/>
    <m/>
    <m/>
    <m/>
    <m/>
    <m/>
    <m/>
    <m/>
    <m/>
    <m/>
    <m/>
    <m/>
    <m/>
    <m/>
    <m/>
    <m/>
    <n v="1"/>
    <m/>
    <m/>
    <m/>
    <m/>
    <m/>
    <m/>
    <m/>
    <m/>
    <m/>
    <m/>
    <m/>
    <m/>
    <m/>
    <m/>
    <m/>
    <m/>
    <m/>
    <m/>
    <m/>
    <m/>
    <m/>
    <m/>
    <m/>
    <m/>
    <m/>
    <m/>
    <m/>
    <m/>
    <m/>
    <m/>
    <m/>
    <m/>
    <m/>
    <m/>
    <m/>
    <m/>
    <m/>
    <m/>
    <m/>
    <m/>
    <m/>
    <m/>
    <m/>
    <m/>
    <m/>
    <m/>
    <m/>
    <m/>
    <m/>
    <m/>
    <m/>
    <m/>
    <m/>
    <m/>
    <m/>
    <m/>
    <m/>
    <m/>
    <m/>
    <n v="1"/>
    <n v="1"/>
    <s v="ZBHT0011"/>
    <s v="GPXvHqyi97"/>
    <s v="Allocated"/>
    <s v="No Such Person (NC_NSP)"/>
    <s v="Visit cm residence address nobody knows cm in this area no such person "/>
    <d v="2026-06-12T00:00:00"/>
    <m/>
    <m/>
    <m/>
    <x v="0"/>
    <s v="62"/>
    <n v="3459"/>
    <n v="6980"/>
    <s v="Y"/>
    <m/>
  </r>
  <r>
    <n v="466129754"/>
    <s v="SANDESH BALU NEHARKAR"/>
    <m/>
    <m/>
    <m/>
    <m/>
    <m/>
    <m/>
    <n v="3348"/>
    <n v="3348"/>
    <n v="3414"/>
    <n v="6822"/>
    <n v="1"/>
    <s v="FLOW"/>
    <s v="UNPAID"/>
    <x v="10"/>
    <n v="66990"/>
    <n v="66"/>
    <n v="0"/>
    <n v="4013"/>
    <s v="-"/>
    <n v="2.8889991415027898E-2"/>
    <n v="3.6659039238881759E-3"/>
    <s v="FLOW"/>
    <s v="BPTP"/>
    <s v="-"/>
    <s v="BPTP"/>
    <s v="Financail problem"/>
    <n v="26"/>
    <s v="CAVA"/>
    <m/>
    <s v="-"/>
    <s v="-"/>
    <s v="NARAYAN GAON"/>
    <s v="-"/>
    <s v="-"/>
    <s v="-"/>
    <n v="7427"/>
    <n v="66990"/>
    <n v="27"/>
    <n v="43"/>
    <s v="FLOW"/>
    <m/>
    <m/>
    <m/>
    <m/>
    <s v="REGULAR"/>
    <s v="MH14MK0378"/>
    <s v="SPLENDOR PLUS I3S BS6 FI DRUM SELF"/>
    <d v="2025-05-15T00:00:00"/>
    <n v="36"/>
    <s v="02.06.26"/>
    <s v="KAILASH ATKARI"/>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x v="0"/>
    <s v="126"/>
    <n v="3414"/>
    <n v="6822"/>
    <s v="Y"/>
    <m/>
  </r>
  <r>
    <n v="457889140"/>
    <s v="MAHESH CHANDRAKANT SHINDE"/>
    <s v="ONLINE"/>
    <s v="09.06.26 11.06.26"/>
    <n v="5393"/>
    <m/>
    <m/>
    <m/>
    <n v="5290"/>
    <n v="10310.57"/>
    <n v="5374.57"/>
    <n v="10566.57"/>
    <n v="2"/>
    <s v="STABLE"/>
    <s v="PAID"/>
    <x v="15"/>
    <n v="66849"/>
    <n v="354"/>
    <n v="0"/>
    <n v="3600"/>
    <s v="-"/>
    <n v="0.46683234050541"/>
    <n v="1.4801129524855178E-2"/>
    <s v="STABLE"/>
    <s v="PAID"/>
    <s v="-"/>
    <s v="PAID"/>
    <m/>
    <m/>
    <m/>
    <m/>
    <s v="-"/>
    <s v="-"/>
    <s v="GOKHLE NAGAR"/>
    <s v="-"/>
    <s v="-"/>
    <s v="-"/>
    <n v="14264.57"/>
    <n v="66849"/>
    <n v="57"/>
    <n v="43"/>
    <s v="STABLE"/>
    <m/>
    <m/>
    <m/>
    <m/>
    <s v="REGULAR"/>
    <s v="MH12VM2714"/>
    <s v="RE BULLET 350 EFI BLACK"/>
    <d v="2023-04-28T00:00:00"/>
    <n v="48"/>
    <s v="02.06.26"/>
    <s v="VIJAY NIKAM"/>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x v="0"/>
    <s v="359"/>
    <n v="5374.57"/>
    <n v="15959.57"/>
    <s v="Y"/>
    <m/>
  </r>
  <r>
    <n v="460269294"/>
    <s v="BALUSHA SAHEBRAV THORAT"/>
    <s v="ONLINE"/>
    <s v="12.06.26"/>
    <n v="4100"/>
    <m/>
    <m/>
    <m/>
    <n v="4047"/>
    <n v="3939"/>
    <n v="3998"/>
    <n v="3958"/>
    <n v="1"/>
    <s v="STABLE"/>
    <s v="PAID"/>
    <x v="17"/>
    <n v="66730"/>
    <n v="59"/>
    <n v="0"/>
    <n v="5326"/>
    <s v="-"/>
    <n v="0.11201308906433821"/>
    <n v="3.6516759044791457E-3"/>
    <s v="STABLE"/>
    <s v="PAID"/>
    <s v="-"/>
    <s v="PAID"/>
    <s v="Shifted"/>
    <m/>
    <s v="CAVNA"/>
    <m/>
    <m/>
    <m/>
    <s v="PIMPLE GURAV"/>
    <m/>
    <m/>
    <m/>
    <n v="9324"/>
    <n v="66730"/>
    <n v="27"/>
    <n v="12"/>
    <s v="STABLE"/>
    <m/>
    <m/>
    <m/>
    <m/>
    <s v="-"/>
    <s v="MH14LC7809"/>
    <s v="BAJAJ PULSAR 220 ABS"/>
    <d v="2023-10-23T00:00:00"/>
    <n v="48"/>
    <s v="10.06.26"/>
    <s v="KAILASH ATKARI"/>
    <m/>
    <m/>
    <m/>
    <m/>
    <m/>
    <m/>
    <m/>
    <m/>
    <m/>
    <m/>
    <m/>
    <m/>
    <m/>
    <m/>
    <m/>
    <m/>
    <m/>
    <m/>
    <m/>
    <m/>
    <m/>
    <m/>
    <m/>
    <m/>
    <m/>
    <m/>
    <m/>
    <m/>
    <m/>
    <m/>
    <m/>
    <n v="1"/>
    <m/>
    <m/>
    <n v="1"/>
    <m/>
    <m/>
    <m/>
    <m/>
    <m/>
    <m/>
    <m/>
    <m/>
    <m/>
    <m/>
    <m/>
    <m/>
    <m/>
    <m/>
    <n v="1"/>
    <m/>
    <m/>
    <m/>
    <m/>
    <m/>
    <m/>
    <m/>
    <m/>
    <m/>
    <m/>
    <m/>
    <m/>
    <m/>
    <m/>
    <m/>
    <m/>
    <m/>
    <m/>
    <m/>
    <m/>
    <m/>
    <m/>
    <m/>
    <m/>
    <m/>
    <m/>
    <m/>
    <m/>
    <m/>
    <m/>
    <m/>
    <m/>
    <m/>
    <m/>
    <m/>
    <m/>
    <m/>
    <m/>
    <m/>
    <m/>
    <m/>
    <m/>
    <m/>
    <m/>
    <n v="3"/>
    <n v="1"/>
    <s v="ZBHT0015"/>
    <s v="APTx_KmLLzz"/>
    <s v="Allocated"/>
    <s v="Shifted (NC_SFTD)"/>
    <s v="Visited at customer residence address. Customer is shiffted other place. "/>
    <d v="2026-06-17T00:00:00"/>
    <m/>
    <m/>
    <m/>
    <x v="0"/>
    <s v="72"/>
    <n v="3998"/>
    <n v="8058"/>
    <s v="Y"/>
    <m/>
  </r>
  <r>
    <n v="457622833"/>
    <s v="LAHU GANGARAM DHOTRE"/>
    <s v="ONLINE"/>
    <s v="16.06.26 18.06.26"/>
    <n v="6197"/>
    <m/>
    <m/>
    <m/>
    <n v="6063"/>
    <n v="5910"/>
    <n v="6040"/>
    <n v="5999"/>
    <n v="1"/>
    <s v="STABLE"/>
    <s v="PAID"/>
    <x v="17"/>
    <n v="66645.679999999993"/>
    <n v="130"/>
    <n v="0"/>
    <n v="5351"/>
    <s v="09.05.26"/>
    <n v="0.11187154937199735"/>
    <n v="3.6470616483384936E-3"/>
    <s v="STABLE"/>
    <s v="PAID"/>
    <s v="PTP"/>
    <s v="PTP"/>
    <m/>
    <n v="20"/>
    <s v="CAVA"/>
    <m/>
    <s v="-"/>
    <s v="-"/>
    <s v="PIMPARI"/>
    <s v="-"/>
    <s v="-"/>
    <s v="-"/>
    <n v="11391"/>
    <n v="66645.679999999993"/>
    <n v="27"/>
    <n v="43"/>
    <s v="FLOW"/>
    <m/>
    <m/>
    <m/>
    <m/>
    <s v="REGULAR"/>
    <s v="MH14KT5601"/>
    <s v="METEOR 350 FIREBALL RED"/>
    <d v="2023-04-11T00:00:00"/>
    <n v="48"/>
    <s v="02.06.26"/>
    <s v="KAILASH ATKARI"/>
    <m/>
    <m/>
    <m/>
    <m/>
    <m/>
    <m/>
    <m/>
    <m/>
    <m/>
    <m/>
    <m/>
    <m/>
    <m/>
    <m/>
    <m/>
    <m/>
    <n v="1"/>
    <m/>
    <m/>
    <m/>
    <m/>
    <m/>
    <m/>
    <m/>
    <m/>
    <m/>
    <m/>
    <m/>
    <m/>
    <m/>
    <m/>
    <m/>
    <m/>
    <m/>
    <n v="1"/>
    <m/>
    <m/>
    <m/>
    <m/>
    <m/>
    <m/>
    <m/>
    <m/>
    <n v="1"/>
    <m/>
    <m/>
    <m/>
    <m/>
    <m/>
    <m/>
    <m/>
    <m/>
    <n v="1"/>
    <m/>
    <m/>
    <m/>
    <m/>
    <m/>
    <m/>
    <m/>
    <m/>
    <m/>
    <m/>
    <m/>
    <m/>
    <m/>
    <m/>
    <m/>
    <m/>
    <m/>
    <m/>
    <m/>
    <m/>
    <m/>
    <m/>
    <m/>
    <m/>
    <m/>
    <m/>
    <m/>
    <m/>
    <m/>
    <m/>
    <m/>
    <m/>
    <m/>
    <m/>
    <m/>
    <m/>
    <m/>
    <m/>
    <m/>
    <m/>
    <m/>
    <n v="4"/>
    <n v="1"/>
    <s v="ZBHT0015"/>
    <s v="B2Dkc3SAuz"/>
    <s v="Allocated"/>
    <s v="Promise To Pay (PTP)"/>
    <s v="Meet customer son ( Aryan ) other place and he promises to pay 1 emi paying after 3/4 days. Vehicle with son. "/>
    <d v="2026-06-15T00:00:00"/>
    <m/>
    <m/>
    <m/>
    <x v="0"/>
    <s v="223"/>
    <n v="6040"/>
    <n v="12196"/>
    <s v="Y"/>
    <m/>
  </r>
  <r>
    <n v="457619974"/>
    <s v="TEJAS SUNIL AMBAVALE"/>
    <m/>
    <m/>
    <m/>
    <m/>
    <m/>
    <m/>
    <n v="4706"/>
    <n v="21954"/>
    <n v="4357"/>
    <n v="28189"/>
    <n v="5"/>
    <s v="FLOW"/>
    <s v="UNPAID"/>
    <x v="3"/>
    <n v="66525.149999999994"/>
    <n v="1227"/>
    <n v="0"/>
    <n v="6300"/>
    <s v="FLOW"/>
    <n v="0.7701528667508305"/>
    <n v="3.2382146217319698E-2"/>
    <s v="FLOW"/>
    <s v="NC"/>
    <s v="NC"/>
    <s v="NC"/>
    <s v="Shifted"/>
    <m/>
    <s v="CNAVNA"/>
    <m/>
    <s v="REPO"/>
    <s v="-"/>
    <s v="BHOR"/>
    <s v="-"/>
    <s v="-"/>
    <s v="-"/>
    <n v="29481"/>
    <n v="66525.149999999994"/>
    <n v="147"/>
    <n v="163"/>
    <s v="FLOW"/>
    <m/>
    <m/>
    <m/>
    <m/>
    <s v="NPA"/>
    <s v="MH12VM2530"/>
    <s v="RE BULLET X 350 ES EFI REGAL RED"/>
    <d v="2023-04-11T00:00:00"/>
    <n v="48"/>
    <s v="02.06.26"/>
    <s v="VIJAY NIKAM"/>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x v="0"/>
    <s v="1529"/>
    <n v="4357"/>
    <n v="28189"/>
    <s v="Y"/>
    <m/>
  </r>
  <r>
    <n v="463536873"/>
    <s v="CHINMAY SACHIN PATHAK"/>
    <s v="ONLINE"/>
    <s v="14.06.26"/>
    <n v="3070"/>
    <m/>
    <m/>
    <m/>
    <n v="2988"/>
    <n v="2987.99"/>
    <n v="3063.99"/>
    <n v="3059.99"/>
    <n v="1"/>
    <s v="STABLE"/>
    <s v="PAID"/>
    <x v="15"/>
    <n v="66434"/>
    <n v="76"/>
    <n v="0"/>
    <n v="4050"/>
    <s v="22.05.26"/>
    <n v="9.7535791997560753E-2"/>
    <n v="3.6354778516134805E-3"/>
    <s v="STABLE"/>
    <s v="PAID"/>
    <s v="PTP"/>
    <s v="PAID"/>
    <m/>
    <m/>
    <s v="CAVA"/>
    <m/>
    <s v="-"/>
    <s v="-"/>
    <s v="KASBA PETH"/>
    <s v="-"/>
    <s v="-"/>
    <s v="-"/>
    <n v="7113.99"/>
    <n v="66434"/>
    <n v="27"/>
    <n v="12"/>
    <s v="STABLE"/>
    <m/>
    <m/>
    <m/>
    <m/>
    <s v="REGULAR"/>
    <s v="MH12XB4987"/>
    <s v="SPLENDOR PLUS I3S DRSC FI"/>
    <d v="2024-07-22T00:00:00"/>
    <n v="48"/>
    <s v="02.06.26"/>
    <s v="VIJAY NIKAM"/>
    <m/>
    <m/>
    <m/>
    <m/>
    <m/>
    <m/>
    <m/>
    <m/>
    <m/>
    <m/>
    <m/>
    <m/>
    <m/>
    <m/>
    <m/>
    <m/>
    <m/>
    <m/>
    <m/>
    <m/>
    <m/>
    <m/>
    <m/>
    <m/>
    <m/>
    <m/>
    <m/>
    <m/>
    <m/>
    <m/>
    <m/>
    <m/>
    <m/>
    <m/>
    <m/>
    <m/>
    <m/>
    <m/>
    <m/>
    <m/>
    <n v="2"/>
    <m/>
    <m/>
    <m/>
    <m/>
    <m/>
    <m/>
    <m/>
    <m/>
    <m/>
    <m/>
    <m/>
    <m/>
    <m/>
    <m/>
    <m/>
    <m/>
    <m/>
    <m/>
    <m/>
    <m/>
    <m/>
    <m/>
    <m/>
    <m/>
    <m/>
    <m/>
    <m/>
    <m/>
    <m/>
    <m/>
    <m/>
    <m/>
    <m/>
    <m/>
    <m/>
    <m/>
    <m/>
    <m/>
    <m/>
    <m/>
    <m/>
    <m/>
    <m/>
    <m/>
    <m/>
    <m/>
    <m/>
    <m/>
    <m/>
    <m/>
    <m/>
    <m/>
    <m/>
    <n v="2"/>
    <n v="1"/>
    <s v="DUWT0014"/>
    <s v="B6nZ7D4057"/>
    <s v="Allocated"/>
    <s v="Payment (PAID)"/>
    <s v="Payment (PAID)"/>
    <d v="2026-06-14T00:00:00"/>
    <m/>
    <m/>
    <m/>
    <x v="0"/>
    <s v="154"/>
    <n v="3063.99"/>
    <n v="6129.99"/>
    <s v="Y"/>
    <m/>
  </r>
  <r>
    <n v="464393491"/>
    <s v="SHABIYANAZ RAJIIMAHAMMAD SAYYAD"/>
    <m/>
    <m/>
    <m/>
    <m/>
    <m/>
    <m/>
    <n v="4083"/>
    <n v="4083"/>
    <n v="4149"/>
    <n v="8319"/>
    <n v="1"/>
    <s v="FLOW"/>
    <s v="UNPAID"/>
    <x v="15"/>
    <n v="66413"/>
    <n v="66"/>
    <n v="0"/>
    <n v="1350"/>
    <s v="-"/>
    <n v="9.7504960621579345E-2"/>
    <n v="3.6343286654304434E-3"/>
    <s v="FLOW"/>
    <s v="NC"/>
    <s v="-"/>
    <s v="NC"/>
    <s v="Add not found"/>
    <m/>
    <s v="CNAVNA"/>
    <m/>
    <m/>
    <m/>
    <s v="MANAGALWAR PETH"/>
    <m/>
    <m/>
    <m/>
    <n v="5499"/>
    <n v="66413"/>
    <n v="27"/>
    <n v="43"/>
    <s v="FLOW"/>
    <m/>
    <m/>
    <m/>
    <m/>
    <s v="-"/>
    <s v="MH12XJ1513"/>
    <s v="SUZUKI BURGMAN STREET EX"/>
    <d v="2024-10-21T00:00:00"/>
    <n v="36"/>
    <s v="10.06.26"/>
    <s v="VIJAY NIKAM"/>
    <m/>
    <m/>
    <m/>
    <m/>
    <m/>
    <m/>
    <m/>
    <m/>
    <m/>
    <m/>
    <m/>
    <m/>
    <m/>
    <m/>
    <m/>
    <m/>
    <m/>
    <m/>
    <m/>
    <m/>
    <m/>
    <m/>
    <m/>
    <m/>
    <m/>
    <m/>
    <m/>
    <m/>
    <m/>
    <m/>
    <m/>
    <m/>
    <m/>
    <m/>
    <n v="1"/>
    <m/>
    <m/>
    <m/>
    <m/>
    <m/>
    <m/>
    <m/>
    <m/>
    <m/>
    <m/>
    <m/>
    <m/>
    <m/>
    <m/>
    <m/>
    <m/>
    <m/>
    <m/>
    <m/>
    <m/>
    <m/>
    <m/>
    <m/>
    <m/>
    <m/>
    <m/>
    <m/>
    <m/>
    <m/>
    <m/>
    <m/>
    <m/>
    <m/>
    <m/>
    <m/>
    <m/>
    <m/>
    <m/>
    <m/>
    <m/>
    <m/>
    <m/>
    <m/>
    <m/>
    <m/>
    <m/>
    <m/>
    <m/>
    <m/>
    <m/>
    <m/>
    <m/>
    <m/>
    <m/>
    <m/>
    <m/>
    <m/>
    <m/>
    <m/>
    <n v="1"/>
    <n v="1"/>
    <s v="DUWT0014"/>
    <s v="B6AN0EXX4bm"/>
    <s v="Allocated"/>
    <s v="Address Not Found (NC_ANF)"/>
    <s v="Short address "/>
    <d v="2026-06-12T00:00:00"/>
    <m/>
    <m/>
    <m/>
    <x v="0"/>
    <s v="153"/>
    <n v="4149"/>
    <n v="8319"/>
    <s v="Y"/>
    <m/>
  </r>
  <r>
    <n v="463556168"/>
    <s v="GANESH DIPAK PATOLE"/>
    <s v="ONLINE"/>
    <s v="14.06.26"/>
    <n v="4812"/>
    <m/>
    <m/>
    <m/>
    <n v="4726"/>
    <n v="4726"/>
    <n v="4801"/>
    <n v="4717"/>
    <n v="1"/>
    <s v="STABLE"/>
    <s v="PAID"/>
    <x v="7"/>
    <n v="66337"/>
    <n v="75"/>
    <n v="0"/>
    <n v="6290"/>
    <s v="-"/>
    <n v="4.1301489071934296E-2"/>
    <n v="3.6301697059108809E-3"/>
    <s v="STABLE"/>
    <s v="PAID"/>
    <s v="-"/>
    <s v="PAID"/>
    <m/>
    <m/>
    <s v="CAVA"/>
    <m/>
    <m/>
    <m/>
    <s v="ANDHAL GAON"/>
    <m/>
    <m/>
    <m/>
    <n v="11091"/>
    <n v="66337"/>
    <n v="27"/>
    <n v="12"/>
    <s v="STABLE"/>
    <m/>
    <m/>
    <m/>
    <m/>
    <s v="-"/>
    <m/>
    <s v="BAJAJ PULSAR N160 DUAL CHANNEL NEW"/>
    <d v="2024-07-23T00:00:00"/>
    <n v="36"/>
    <s v="10.06.26"/>
    <s v="KAILASH ATKARI"/>
    <m/>
    <m/>
    <m/>
    <m/>
    <m/>
    <m/>
    <m/>
    <m/>
    <m/>
    <m/>
    <m/>
    <m/>
    <m/>
    <m/>
    <m/>
    <m/>
    <m/>
    <m/>
    <m/>
    <m/>
    <m/>
    <m/>
    <m/>
    <m/>
    <m/>
    <m/>
    <m/>
    <m/>
    <m/>
    <m/>
    <m/>
    <m/>
    <m/>
    <m/>
    <n v="1"/>
    <m/>
    <m/>
    <m/>
    <m/>
    <m/>
    <m/>
    <m/>
    <m/>
    <m/>
    <m/>
    <m/>
    <m/>
    <m/>
    <m/>
    <m/>
    <m/>
    <m/>
    <m/>
    <m/>
    <m/>
    <m/>
    <m/>
    <m/>
    <m/>
    <m/>
    <m/>
    <m/>
    <m/>
    <m/>
    <m/>
    <m/>
    <m/>
    <m/>
    <m/>
    <m/>
    <m/>
    <m/>
    <m/>
    <m/>
    <m/>
    <m/>
    <m/>
    <m/>
    <m/>
    <m/>
    <m/>
    <m/>
    <m/>
    <m/>
    <m/>
    <m/>
    <m/>
    <m/>
    <m/>
    <m/>
    <m/>
    <m/>
    <m/>
    <m/>
    <n v="1"/>
    <n v="1"/>
    <s v="ZBHT0024"/>
    <s v="GPUs73QXhL7"/>
    <s v="Allocated"/>
    <s v="Left Message (LMCB)"/>
    <s v="Meet Grand mother "/>
    <d v="2026-06-12T00:00:00"/>
    <m/>
    <m/>
    <m/>
    <x v="0"/>
    <s v="77"/>
    <n v="4801"/>
    <n v="9529"/>
    <s v="Y"/>
    <m/>
  </r>
  <r>
    <n v="466597180"/>
    <s v="ANURADHA"/>
    <m/>
    <m/>
    <m/>
    <m/>
    <m/>
    <m/>
    <n v="3087"/>
    <n v="3085"/>
    <n v="3161"/>
    <n v="6311"/>
    <n v="1"/>
    <s v="FLOW"/>
    <s v="UNPAID"/>
    <x v="16"/>
    <n v="65337"/>
    <n v="76"/>
    <n v="0"/>
    <n v="3150"/>
    <s v="-"/>
    <n v="0.2520930685151665"/>
    <n v="3.5754465543376885E-3"/>
    <s v="STABLE"/>
    <s v="MPTP"/>
    <s v="-"/>
    <s v="MPTP"/>
    <s v="Shifted"/>
    <n v="21"/>
    <s v="CAVA"/>
    <m/>
    <m/>
    <m/>
    <s v="WAGHOLI"/>
    <m/>
    <m/>
    <m/>
    <n v="6311"/>
    <n v="65337"/>
    <n v="27"/>
    <n v="43"/>
    <s v="FLOW"/>
    <m/>
    <m/>
    <m/>
    <m/>
    <s v="-"/>
    <s v="MH12YJ8908"/>
    <s v="HONDA SHINE DRUM BSVI"/>
    <d v="2025-07-29T00:00:00"/>
    <n v="36"/>
    <s v="10.06.26"/>
    <s v="VIJAY NIKAM"/>
    <m/>
    <m/>
    <m/>
    <m/>
    <m/>
    <m/>
    <m/>
    <m/>
    <m/>
    <m/>
    <m/>
    <m/>
    <m/>
    <m/>
    <m/>
    <m/>
    <m/>
    <m/>
    <m/>
    <m/>
    <m/>
    <m/>
    <m/>
    <m/>
    <m/>
    <m/>
    <m/>
    <m/>
    <m/>
    <m/>
    <m/>
    <n v="1"/>
    <m/>
    <m/>
    <m/>
    <m/>
    <m/>
    <m/>
    <m/>
    <m/>
    <m/>
    <m/>
    <m/>
    <m/>
    <m/>
    <m/>
    <m/>
    <m/>
    <m/>
    <m/>
    <m/>
    <m/>
    <m/>
    <m/>
    <m/>
    <m/>
    <m/>
    <m/>
    <m/>
    <m/>
    <m/>
    <m/>
    <m/>
    <m/>
    <m/>
    <m/>
    <m/>
    <m/>
    <m/>
    <m/>
    <m/>
    <m/>
    <m/>
    <m/>
    <m/>
    <m/>
    <m/>
    <m/>
    <m/>
    <m/>
    <m/>
    <m/>
    <m/>
    <m/>
    <m/>
    <m/>
    <m/>
    <m/>
    <m/>
    <m/>
    <m/>
    <m/>
    <m/>
    <m/>
    <n v="1"/>
    <n v="1"/>
    <s v="DUWT0021"/>
    <s v="B6AdA2Rxk5c"/>
    <s v="Allocated"/>
    <s v="Shifted (NC_SFTD)"/>
    <s v="Customer shifted from residence address "/>
    <d v="2026-06-11T00:00:00"/>
    <m/>
    <m/>
    <m/>
    <x v="0"/>
    <s v="139"/>
    <n v="3161"/>
    <n v="6311"/>
    <s v="Y"/>
    <m/>
  </r>
  <r>
    <n v="464626828"/>
    <s v="VISHAL SANJAY SATPUTE"/>
    <s v="ONLINE"/>
    <s v="11.06.26"/>
    <n v="4023"/>
    <m/>
    <m/>
    <m/>
    <n v="4023"/>
    <n v="2429"/>
    <n v="2471"/>
    <n v="2474"/>
    <n v="1"/>
    <s v="STABLE"/>
    <s v="PAID"/>
    <x v="11"/>
    <n v="65067"/>
    <n v="42"/>
    <n v="0"/>
    <n v="1800"/>
    <s v="-"/>
    <n v="6.426782509618123E-2"/>
    <n v="3.5606713034129264E-3"/>
    <s v="STABLE"/>
    <s v="PAID"/>
    <s v="-"/>
    <s v="PAID"/>
    <m/>
    <m/>
    <m/>
    <m/>
    <m/>
    <m/>
    <s v="BHAMBOLI"/>
    <m/>
    <m/>
    <m/>
    <n v="4271"/>
    <n v="65067"/>
    <n v="27"/>
    <n v="12"/>
    <s v="STABLE"/>
    <m/>
    <m/>
    <m/>
    <m/>
    <s v="-"/>
    <s v="MH14MA3136"/>
    <s v="TVS JUPITER 125 DRUM ALLOY"/>
    <d v="2024-11-09T00:00:00"/>
    <n v="36"/>
    <s v="10.06.26"/>
    <s v="KAILASH ATKARI"/>
    <m/>
    <m/>
    <m/>
    <m/>
    <m/>
    <m/>
    <m/>
    <m/>
    <m/>
    <m/>
    <m/>
    <m/>
    <m/>
    <m/>
    <m/>
    <m/>
    <m/>
    <m/>
    <m/>
    <m/>
    <m/>
    <m/>
    <m/>
    <m/>
    <m/>
    <m/>
    <m/>
    <m/>
    <m/>
    <m/>
    <m/>
    <m/>
    <m/>
    <m/>
    <m/>
    <m/>
    <m/>
    <m/>
    <m/>
    <m/>
    <m/>
    <m/>
    <m/>
    <m/>
    <m/>
    <m/>
    <n v="1"/>
    <m/>
    <m/>
    <m/>
    <m/>
    <m/>
    <m/>
    <m/>
    <m/>
    <m/>
    <m/>
    <m/>
    <m/>
    <m/>
    <m/>
    <m/>
    <m/>
    <m/>
    <m/>
    <m/>
    <m/>
    <m/>
    <m/>
    <m/>
    <m/>
    <m/>
    <m/>
    <m/>
    <m/>
    <m/>
    <m/>
    <m/>
    <m/>
    <m/>
    <m/>
    <m/>
    <m/>
    <m/>
    <m/>
    <m/>
    <m/>
    <m/>
    <m/>
    <m/>
    <m/>
    <m/>
    <m/>
    <m/>
    <n v="1"/>
    <n v="1"/>
    <s v="ZBHT0010"/>
    <s v="G289SlkUj7"/>
    <s v="Allocated"/>
    <s v="Promise To Pay (PTP)"/>
    <s v="Ptp "/>
    <d v="2026-06-17T00:00:00"/>
    <m/>
    <m/>
    <m/>
    <x v="0"/>
    <s v="45"/>
    <n v="2471"/>
    <n v="6497"/>
    <s v="N"/>
    <m/>
  </r>
  <r>
    <n v="466006259"/>
    <s v="ARIF S O TAHIR KHAN"/>
    <m/>
    <m/>
    <m/>
    <m/>
    <m/>
    <m/>
    <n v="5635"/>
    <n v="5526"/>
    <n v="5644"/>
    <n v="11409"/>
    <n v="1"/>
    <s v="FLOW"/>
    <s v="UNPAID"/>
    <x v="1"/>
    <n v="65019"/>
    <n v="118"/>
    <n v="0"/>
    <n v="4428.42"/>
    <s v="STABLE"/>
    <n v="2.6383807663287896E-2"/>
    <n v="3.5580445921374131E-3"/>
    <s v="STABLE"/>
    <s v="MPTP"/>
    <s v="PTP"/>
    <s v="MPTP"/>
    <s v="Add not found"/>
    <n v="20"/>
    <s v="CAVNA"/>
    <m/>
    <s v="-"/>
    <s v="-"/>
    <s v="THERGAON"/>
    <s v="-"/>
    <s v="-"/>
    <s v="-"/>
    <n v="10072.42"/>
    <n v="65019"/>
    <n v="27"/>
    <n v="43"/>
    <s v="FLOW"/>
    <m/>
    <m/>
    <m/>
    <m/>
    <s v="REGULAR"/>
    <s v="MH14MJ7138"/>
    <s v="HONDA ACTIVA DLX 2B"/>
    <d v="2025-04-28T00:00:00"/>
    <n v="24"/>
    <s v="02.06.26"/>
    <s v="KAILASH ATKARI"/>
    <m/>
    <m/>
    <m/>
    <m/>
    <m/>
    <m/>
    <m/>
    <n v="1"/>
    <m/>
    <m/>
    <m/>
    <m/>
    <m/>
    <m/>
    <m/>
    <m/>
    <m/>
    <m/>
    <m/>
    <m/>
    <m/>
    <m/>
    <m/>
    <m/>
    <m/>
    <m/>
    <m/>
    <m/>
    <m/>
    <m/>
    <m/>
    <n v="1"/>
    <m/>
    <m/>
    <m/>
    <m/>
    <m/>
    <m/>
    <m/>
    <m/>
    <m/>
    <m/>
    <m/>
    <n v="1"/>
    <m/>
    <m/>
    <m/>
    <m/>
    <m/>
    <m/>
    <m/>
    <m/>
    <m/>
    <m/>
    <m/>
    <n v="2"/>
    <m/>
    <m/>
    <m/>
    <m/>
    <m/>
    <m/>
    <m/>
    <m/>
    <m/>
    <m/>
    <m/>
    <m/>
    <m/>
    <m/>
    <m/>
    <m/>
    <m/>
    <m/>
    <m/>
    <m/>
    <m/>
    <m/>
    <m/>
    <m/>
    <m/>
    <m/>
    <m/>
    <m/>
    <m/>
    <m/>
    <m/>
    <m/>
    <m/>
    <m/>
    <m/>
    <m/>
    <m/>
    <m/>
    <n v="5"/>
    <n v="1"/>
    <s v="ZBHT0011"/>
    <s v="A2vHTD9Aqz"/>
    <s v="Allocated"/>
    <s v="No Such Person (NC_NSP)"/>
    <s v="Visit cm residence address nobody knows cm in this colony no such person "/>
    <d v="2026-06-03T00:00:00"/>
    <m/>
    <m/>
    <m/>
    <x v="0"/>
    <s v="248"/>
    <n v="5644"/>
    <n v="11409"/>
    <s v="Y"/>
    <m/>
  </r>
  <r>
    <n v="464497060"/>
    <s v="RAMESHWAR SHESHRAO DARADE"/>
    <m/>
    <m/>
    <m/>
    <m/>
    <m/>
    <m/>
    <n v="3983"/>
    <n v="3865"/>
    <n v="3935"/>
    <n v="8000"/>
    <n v="1"/>
    <s v="FLOW"/>
    <s v="UNPAID"/>
    <x v="8"/>
    <n v="64975"/>
    <n v="70"/>
    <n v="0"/>
    <n v="2914"/>
    <s v="15.05.26"/>
    <n v="7.135988738986937E-2"/>
    <n v="3.5556367734681927E-3"/>
    <s v="STABLE"/>
    <s v="PTP"/>
    <s v="PAID"/>
    <s v="PTP"/>
    <m/>
    <n v="23"/>
    <m/>
    <m/>
    <s v="-"/>
    <s v="-"/>
    <s v="LONAVALA"/>
    <s v="-"/>
    <s v="-"/>
    <s v="-"/>
    <n v="6849"/>
    <n v="64975"/>
    <n v="27"/>
    <n v="43"/>
    <s v="FLOW"/>
    <m/>
    <m/>
    <m/>
    <m/>
    <s v="REGULAR"/>
    <s v="MH22BF2078"/>
    <s v="HONDA SHINE DRUM BSVI"/>
    <d v="2024-10-30T00:00:00"/>
    <n v="36"/>
    <s v="02.06.26"/>
    <s v="VIJAY NIKAM"/>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x v="0"/>
    <s v="152"/>
    <n v="3935"/>
    <n v="8000"/>
    <s v="Y"/>
    <m/>
  </r>
  <r>
    <n v="466075261"/>
    <s v="RAMADAS DHONDIBA JADHAV"/>
    <s v="ONLINE"/>
    <s v="05.06.26"/>
    <n v="3323"/>
    <m/>
    <m/>
    <m/>
    <n v="3297"/>
    <n v="3126"/>
    <n v="3223"/>
    <n v="3195"/>
    <n v="1"/>
    <s v="STABLE"/>
    <s v="PAID"/>
    <x v="7"/>
    <n v="64682"/>
    <n v="97"/>
    <n v="0"/>
    <n v="5381"/>
    <s v="-"/>
    <n v="4.0271084253898339E-2"/>
    <n v="3.5396028900572473E-3"/>
    <s v="STABLE"/>
    <s v="PAID"/>
    <s v="-"/>
    <s v="PAID"/>
    <m/>
    <m/>
    <s v="CAVA"/>
    <m/>
    <s v="-"/>
    <s v="-"/>
    <s v="SAYAGAON"/>
    <s v="-"/>
    <s v="-"/>
    <s v="-"/>
    <n v="8604"/>
    <n v="64682"/>
    <n v="27"/>
    <n v="12"/>
    <s v="STABLE"/>
    <m/>
    <m/>
    <m/>
    <m/>
    <s v="REGULAR"/>
    <s v="MH12YM7818"/>
    <s v="PASSION PLUS I3S DRS CAST"/>
    <d v="2025-05-07T00:00:00"/>
    <n v="36"/>
    <s v="02.06.26"/>
    <s v="KAILASH ATKARI"/>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x v="0"/>
    <s v="95"/>
    <n v="3223"/>
    <n v="6518"/>
    <s v="Y"/>
    <m/>
  </r>
  <r>
    <n v="464239808"/>
    <s v="RAHUL KUMAR"/>
    <m/>
    <m/>
    <m/>
    <m/>
    <m/>
    <m/>
    <n v="4071"/>
    <n v="3933"/>
    <n v="4009"/>
    <n v="8177"/>
    <n v="1"/>
    <s v="FLOW"/>
    <s v="UNPAID"/>
    <x v="6"/>
    <n v="64291"/>
    <n v="76"/>
    <n v="0"/>
    <n v="4210"/>
    <s v="27.05.26"/>
    <n v="3.6724287046957647E-2"/>
    <n v="3.5182061377921287E-3"/>
    <s v="STABLE"/>
    <s v="PTP"/>
    <s v="RTP"/>
    <s v="PTP"/>
    <m/>
    <n v="20"/>
    <s v="CAVA"/>
    <m/>
    <s v="-"/>
    <s v="-"/>
    <s v="LOHEGAON"/>
    <s v="-"/>
    <s v="-"/>
    <s v="-"/>
    <n v="8219"/>
    <n v="64291"/>
    <n v="27"/>
    <n v="43"/>
    <s v="FLOW"/>
    <m/>
    <m/>
    <m/>
    <m/>
    <s v="REGULAR"/>
    <s v="MH12XG4452"/>
    <s v="TVS NTORQ 125 RACE XP"/>
    <d v="2024-10-07T00:00:00"/>
    <n v="36"/>
    <s v="02.06.26"/>
    <s v="VIJAY NIKAM"/>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x v="0"/>
    <s v="173"/>
    <n v="4009"/>
    <n v="8177"/>
    <s v="Y"/>
    <m/>
  </r>
  <r>
    <n v="464551591"/>
    <s v="SADDAM BASHA MUJAVAR"/>
    <m/>
    <m/>
    <m/>
    <m/>
    <m/>
    <m/>
    <n v="4046"/>
    <n v="1129"/>
    <n v="1131"/>
    <n v="5242"/>
    <n v="1"/>
    <s v="FLOW"/>
    <s v="UNPAID"/>
    <x v="6"/>
    <n v="64121"/>
    <n v="2"/>
    <n v="0"/>
    <n v="2250"/>
    <s v="31.05.26"/>
    <n v="3.6627179694482453E-2"/>
    <n v="3.5089032020246859E-3"/>
    <s v="STABLE"/>
    <s v="PTP"/>
    <s v="PTP"/>
    <s v="PTP"/>
    <m/>
    <n v="25"/>
    <s v="CAVA"/>
    <m/>
    <s v="-"/>
    <s v="-"/>
    <s v="LOHEGAON"/>
    <s v="-"/>
    <s v="-"/>
    <s v="-"/>
    <n v="3381"/>
    <n v="64121"/>
    <n v="27"/>
    <n v="43"/>
    <s v="FLOW"/>
    <m/>
    <m/>
    <m/>
    <m/>
    <s v="REGULAR"/>
    <s v="MH12XP1980"/>
    <s v="HONDA ACTIVA 125 DISC BSVI"/>
    <d v="2024-11-04T00:00:00"/>
    <n v="36"/>
    <s v="02.06.26"/>
    <s v="VIJAY NIKAM"/>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x v="0"/>
    <s v="67"/>
    <n v="1131"/>
    <n v="5242"/>
    <s v="Y"/>
    <m/>
  </r>
  <r>
    <n v="458923719"/>
    <s v="ROSHAN RAJ"/>
    <m/>
    <m/>
    <m/>
    <m/>
    <m/>
    <m/>
    <n v="3816"/>
    <n v="17992"/>
    <n v="3431"/>
    <n v="22736"/>
    <n v="5"/>
    <s v="FLOW"/>
    <s v="UNPAID"/>
    <x v="12"/>
    <n v="63897.41"/>
    <n v="703"/>
    <n v="0"/>
    <n v="4950"/>
    <s v="-"/>
    <n v="0.48112936406351076"/>
    <n v="3.1103053108907326E-2"/>
    <s v="FLOW"/>
    <s v="NC"/>
    <s v="-"/>
    <s v="NC"/>
    <s v="Shifted"/>
    <m/>
    <s v="CNAVNA"/>
    <m/>
    <s v="REPO"/>
    <s v="-"/>
    <s v="SUSGAON"/>
    <s v="-"/>
    <s v="-"/>
    <s v="-"/>
    <n v="23645"/>
    <n v="63897.41"/>
    <n v="147"/>
    <n v="163"/>
    <s v="FLOW"/>
    <m/>
    <m/>
    <m/>
    <m/>
    <s v="NPA"/>
    <s v="MH12VR3982"/>
    <s v="HUNTER 350 DAPPER GREY"/>
    <d v="2023-07-10T00:00:00"/>
    <n v="48"/>
    <s v="02.06.26"/>
    <s v="KAILASH ATKARI"/>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x v="0"/>
    <s v="928"/>
    <n v="3431"/>
    <n v="22736"/>
    <s v="Y"/>
    <m/>
  </r>
  <r>
    <n v="464280420"/>
    <s v="KAPIL AJABRAO RATHOD"/>
    <s v="ONLINE"/>
    <s v="08.06.26"/>
    <n v="4103"/>
    <m/>
    <m/>
    <m/>
    <n v="3921"/>
    <n v="7823.76"/>
    <n v="4143.76"/>
    <n v="7911.76"/>
    <n v="2"/>
    <s v="STABLE"/>
    <s v="PAID"/>
    <x v="13"/>
    <n v="63781"/>
    <n v="241"/>
    <n v="0"/>
    <n v="4950"/>
    <s v="30.05.26"/>
    <n v="0.16419908505111511"/>
    <n v="1.4121839402605694E-2"/>
    <s v="STABLE"/>
    <s v="PAID"/>
    <s v="PTP"/>
    <s v="PAID"/>
    <m/>
    <m/>
    <s v="CAVA"/>
    <m/>
    <s v="-"/>
    <s v="-"/>
    <s v="MAAN"/>
    <s v="-"/>
    <s v="-"/>
    <s v="-"/>
    <n v="13014.76"/>
    <n v="63781"/>
    <n v="57"/>
    <n v="43"/>
    <s v="STABLE"/>
    <m/>
    <m/>
    <m/>
    <m/>
    <s v="REGULAR"/>
    <s v="MH30BX2267"/>
    <s v="HONDA UNICORN 160 BSVI"/>
    <d v="2024-10-10T00:00:00"/>
    <n v="36"/>
    <s v="02.06.26"/>
    <s v="KAILASH ATKARI"/>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x v="0"/>
    <s v="270"/>
    <n v="4143.76"/>
    <n v="12014.76"/>
    <s v="Y"/>
    <m/>
  </r>
  <r>
    <n v="459446869"/>
    <s v="VINAYAK SHIVRAM PAWAR"/>
    <m/>
    <m/>
    <m/>
    <m/>
    <m/>
    <m/>
    <n v="4361"/>
    <n v="4310"/>
    <n v="4361"/>
    <n v="8807"/>
    <n v="1"/>
    <s v="FLOW"/>
    <s v="UNPAID"/>
    <x v="3"/>
    <n v="63314.15"/>
    <n v="51"/>
    <n v="0"/>
    <n v="5989"/>
    <s v="25.05.26"/>
    <n v="7.2136925983911207E-2"/>
    <n v="3.4647498271778558E-3"/>
    <s v="STABLE"/>
    <s v="PTP"/>
    <s v="PTP"/>
    <s v="PTP"/>
    <m/>
    <n v="25"/>
    <s v="CAVA"/>
    <m/>
    <s v="-"/>
    <s v="-"/>
    <s v="BHOR"/>
    <s v="-"/>
    <s v="-"/>
    <s v="-"/>
    <n v="10350"/>
    <n v="63314.15"/>
    <n v="27"/>
    <n v="43"/>
    <s v="FLOW"/>
    <m/>
    <m/>
    <m/>
    <m/>
    <s v="NPA"/>
    <s v="MH12VY505"/>
    <s v="RE BULLET 350 EFI BLACK"/>
    <d v="2023-08-18T00:00:00"/>
    <n v="48"/>
    <s v="02.06.26"/>
    <s v="VIJAY NIKAM"/>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x v="0"/>
    <s v="136"/>
    <n v="4361"/>
    <n v="8807"/>
    <s v="Y"/>
    <m/>
  </r>
  <r>
    <n v="463773768"/>
    <s v="RUSHAB RAMCHANDRA SABLE"/>
    <m/>
    <m/>
    <m/>
    <m/>
    <m/>
    <m/>
    <n v="4522"/>
    <n v="4115"/>
    <n v="4190"/>
    <n v="8816"/>
    <n v="1"/>
    <s v="FLOW"/>
    <s v="UNPAID"/>
    <x v="1"/>
    <n v="63257"/>
    <n v="75"/>
    <n v="0"/>
    <n v="2697"/>
    <s v="19.05.26"/>
    <n v="2.5668812521825967E-2"/>
    <n v="3.4616223990654475E-3"/>
    <s v="STABLE"/>
    <s v="PTP"/>
    <s v="PAID"/>
    <s v="PTP"/>
    <s v="medical problem"/>
    <n v="25"/>
    <s v="CAVA"/>
    <m/>
    <s v="-"/>
    <s v="-"/>
    <s v="CHINCHWAD"/>
    <s v="-"/>
    <s v="-"/>
    <s v="-"/>
    <n v="6887"/>
    <n v="63257"/>
    <n v="27"/>
    <n v="43"/>
    <s v="FLOW"/>
    <m/>
    <m/>
    <m/>
    <m/>
    <s v="NPA"/>
    <s v="MH14LV1808"/>
    <s v="PIAGGIO VESPA VXL 125"/>
    <d v="2024-08-16T00:00:00"/>
    <n v="36"/>
    <s v="02.06.26"/>
    <s v="KAILASH ATKARI"/>
    <m/>
    <m/>
    <m/>
    <m/>
    <m/>
    <m/>
    <m/>
    <n v="1"/>
    <m/>
    <m/>
    <m/>
    <m/>
    <m/>
    <m/>
    <m/>
    <m/>
    <m/>
    <m/>
    <m/>
    <m/>
    <m/>
    <m/>
    <m/>
    <m/>
    <m/>
    <m/>
    <m/>
    <m/>
    <m/>
    <m/>
    <m/>
    <m/>
    <m/>
    <m/>
    <m/>
    <m/>
    <m/>
    <m/>
    <m/>
    <m/>
    <m/>
    <m/>
    <m/>
    <n v="1"/>
    <m/>
    <m/>
    <m/>
    <m/>
    <m/>
    <m/>
    <m/>
    <m/>
    <m/>
    <m/>
    <m/>
    <n v="2"/>
    <m/>
    <m/>
    <m/>
    <m/>
    <m/>
    <m/>
    <m/>
    <m/>
    <m/>
    <m/>
    <m/>
    <m/>
    <m/>
    <m/>
    <m/>
    <m/>
    <m/>
    <m/>
    <m/>
    <m/>
    <m/>
    <m/>
    <m/>
    <m/>
    <m/>
    <m/>
    <m/>
    <m/>
    <m/>
    <m/>
    <m/>
    <m/>
    <m/>
    <m/>
    <m/>
    <m/>
    <m/>
    <m/>
    <n v="4"/>
    <n v="1"/>
    <s v="ZBHT0011"/>
    <s v="G21LrC0UoS"/>
    <s v="Allocated"/>
    <s v="Left Message (LMCB)"/>
    <s v="Visit cm residence address cm is not at home lm with wife "/>
    <d v="2026-06-03T00:00:00"/>
    <m/>
    <m/>
    <m/>
    <x v="0"/>
    <s v="179"/>
    <n v="4190"/>
    <n v="8816"/>
    <s v="Y"/>
    <m/>
  </r>
  <r>
    <n v="463265509"/>
    <s v="VIKAS NARESH JADHAV"/>
    <m/>
    <m/>
    <m/>
    <m/>
    <m/>
    <m/>
    <n v="4731"/>
    <n v="4705"/>
    <n v="4828"/>
    <n v="9678"/>
    <n v="1"/>
    <s v="FLOW"/>
    <s v="UNPAID"/>
    <x v="14"/>
    <n v="63226"/>
    <n v="123"/>
    <n v="0"/>
    <n v="1800"/>
    <s v="27.05.26"/>
    <n v="9.6971150752900637E-2"/>
    <n v="3.4599259813666784E-3"/>
    <s v="STABLE"/>
    <s v="PTP"/>
    <s v="PTP"/>
    <s v="PTP"/>
    <m/>
    <n v="26"/>
    <s v="CAVA"/>
    <m/>
    <s v="-"/>
    <s v="-"/>
    <s v="JAMBHUL WADI"/>
    <s v="-"/>
    <s v="-"/>
    <s v="-"/>
    <n v="6628"/>
    <n v="63226"/>
    <n v="27"/>
    <n v="43"/>
    <s v="FLOW"/>
    <m/>
    <m/>
    <m/>
    <m/>
    <s v="REGULAR"/>
    <s v="MH14LR2229"/>
    <s v="BAJAJ PULSAR NS 125 UG"/>
    <d v="2024-06-21T00:00:00"/>
    <n v="36"/>
    <s v="02.06.26"/>
    <s v="VIJAY NIKAM"/>
    <m/>
    <m/>
    <m/>
    <m/>
    <m/>
    <m/>
    <m/>
    <m/>
    <m/>
    <m/>
    <m/>
    <m/>
    <m/>
    <n v="1"/>
    <m/>
    <m/>
    <m/>
    <m/>
    <m/>
    <m/>
    <m/>
    <m/>
    <m/>
    <m/>
    <m/>
    <m/>
    <m/>
    <m/>
    <m/>
    <m/>
    <m/>
    <m/>
    <m/>
    <m/>
    <n v="1"/>
    <m/>
    <m/>
    <m/>
    <m/>
    <m/>
    <m/>
    <m/>
    <m/>
    <m/>
    <m/>
    <m/>
    <m/>
    <m/>
    <m/>
    <m/>
    <m/>
    <m/>
    <n v="1"/>
    <m/>
    <m/>
    <m/>
    <m/>
    <m/>
    <m/>
    <m/>
    <m/>
    <m/>
    <m/>
    <m/>
    <m/>
    <m/>
    <m/>
    <m/>
    <m/>
    <m/>
    <m/>
    <m/>
    <m/>
    <m/>
    <m/>
    <m/>
    <m/>
    <m/>
    <m/>
    <m/>
    <m/>
    <m/>
    <m/>
    <m/>
    <m/>
    <m/>
    <m/>
    <m/>
    <m/>
    <m/>
    <m/>
    <m/>
    <m/>
    <m/>
    <n v="3"/>
    <n v="1"/>
    <s v="DUWT0027"/>
    <s v="GPnA5XxDgrK7"/>
    <s v="Allocated"/>
    <s v="Left Message (LMCB)"/>
    <s v="Visited to Customers residence address and Left massage with his Father "/>
    <d v="2026-06-05T00:00:00"/>
    <m/>
    <m/>
    <m/>
    <x v="2"/>
    <s v="242"/>
    <n v="4828"/>
    <n v="9678"/>
    <s v="Y"/>
    <m/>
  </r>
  <r>
    <n v="464432247"/>
    <s v="ASHOK GULAB SHELAR"/>
    <m/>
    <m/>
    <m/>
    <m/>
    <m/>
    <m/>
    <n v="5821"/>
    <n v="34926"/>
    <n v="7323"/>
    <n v="42799"/>
    <n v="6"/>
    <s v="FLOW"/>
    <s v="UNPAID"/>
    <x v="15"/>
    <n v="63198"/>
    <n v="1502"/>
    <n v="0"/>
    <n v="3599.71"/>
    <s v="FLOW"/>
    <n v="1"/>
    <n v="2.6547689041059943E-2"/>
    <s v="FLOW"/>
    <s v="LMCB"/>
    <s v="LMCB"/>
    <s v="LMCB"/>
    <m/>
    <m/>
    <m/>
    <m/>
    <s v="REPO"/>
    <s v="-"/>
    <s v="BHAWANI PETH"/>
    <s v="-"/>
    <s v="-"/>
    <s v="-"/>
    <n v="40027.71"/>
    <n v="63198"/>
    <n v="178"/>
    <n v="194"/>
    <s v="FLOW"/>
    <m/>
    <m/>
    <m/>
    <m/>
    <s v="NPA"/>
    <s v="MH12XR9598"/>
    <s v="ACCESS 125 BT CONNECT ED DISC"/>
    <d v="2024-10-24T00:00:00"/>
    <n v="24"/>
    <s v="02.06.26"/>
    <s v="VIJAY NIKAM"/>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x v="0"/>
    <s v="2052"/>
    <n v="7323"/>
    <n v="42799"/>
    <s v="Y"/>
    <m/>
  </r>
  <r>
    <n v="465200754"/>
    <s v="SARALA MAHENDRA HIVALE"/>
    <s v="ONLINE"/>
    <s v="12.06.26"/>
    <n v="4270"/>
    <m/>
    <m/>
    <s v="CBC COLL"/>
    <n v="3616"/>
    <n v="3616"/>
    <n v="3707"/>
    <n v="2962"/>
    <n v="1"/>
    <s v="STABLE"/>
    <s v="PAID"/>
    <x v="13"/>
    <n v="63099"/>
    <n v="91"/>
    <n v="450"/>
    <n v="3918.54"/>
    <s v="29.05.26"/>
    <n v="6.2356511045934301E-2"/>
    <n v="3.4529761411168833E-3"/>
    <s v="STABLE"/>
    <s v="PAID"/>
    <s v="MPTP"/>
    <s v="PAID"/>
    <s v="Add not found"/>
    <m/>
    <s v="CAVNA"/>
    <m/>
    <s v="-"/>
    <s v="-"/>
    <s v="PIRANGUT"/>
    <s v="-"/>
    <s v="-"/>
    <s v="-"/>
    <n v="7625.54"/>
    <n v="63099"/>
    <n v="27"/>
    <n v="12"/>
    <s v="STABLE"/>
    <m/>
    <m/>
    <m/>
    <m/>
    <s v="REGULAR"/>
    <s v="MH19EN7140"/>
    <s v="SPLENDOR PLUS I3S DRS C FI OTHERS"/>
    <d v="2025-01-13T00:00:00"/>
    <n v="36"/>
    <s v="02.06.26"/>
    <s v="KAILASH ATKARI"/>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x v="0"/>
    <s v="0"/>
    <n v="3707"/>
    <n v="7232"/>
    <s v="Y"/>
    <m/>
  </r>
  <r>
    <n v="462376506"/>
    <s v="PATIL VIKRAM ARUN"/>
    <s v="ONLINE"/>
    <s v="16.06.26"/>
    <n v="3208"/>
    <m/>
    <m/>
    <m/>
    <n v="3208"/>
    <n v="2105"/>
    <n v="2148"/>
    <n v="2185"/>
    <n v="1"/>
    <s v="STABLE"/>
    <s v="PAID"/>
    <x v="17"/>
    <n v="62984"/>
    <n v="43"/>
    <n v="0"/>
    <n v="6300"/>
    <s v="-"/>
    <n v="0.10572504722955609"/>
    <n v="3.446682978685966E-3"/>
    <s v="STABLE"/>
    <s v="PAID"/>
    <s v="-"/>
    <s v="PAID"/>
    <m/>
    <m/>
    <s v="CAVA"/>
    <m/>
    <m/>
    <m/>
    <s v="PIMPLE NILAKH"/>
    <m/>
    <m/>
    <m/>
    <n v="8448"/>
    <n v="62984"/>
    <n v="27"/>
    <n v="12"/>
    <s v="STABLE"/>
    <m/>
    <m/>
    <m/>
    <m/>
    <s v="-"/>
    <s v="MH14LM5190"/>
    <s v="ACCESS 125 BT CONNECT ED DISC"/>
    <d v="2024-03-28T00:00:00"/>
    <n v="48"/>
    <s v="10.06.26"/>
    <s v="KAILASH ATKARI"/>
    <m/>
    <m/>
    <m/>
    <m/>
    <m/>
    <m/>
    <m/>
    <m/>
    <m/>
    <m/>
    <m/>
    <m/>
    <m/>
    <m/>
    <m/>
    <m/>
    <m/>
    <m/>
    <m/>
    <m/>
    <m/>
    <m/>
    <m/>
    <m/>
    <m/>
    <m/>
    <m/>
    <m/>
    <m/>
    <m/>
    <m/>
    <n v="2"/>
    <m/>
    <m/>
    <m/>
    <m/>
    <m/>
    <m/>
    <m/>
    <m/>
    <m/>
    <m/>
    <m/>
    <m/>
    <m/>
    <m/>
    <m/>
    <m/>
    <m/>
    <m/>
    <m/>
    <m/>
    <m/>
    <m/>
    <m/>
    <m/>
    <m/>
    <m/>
    <m/>
    <m/>
    <m/>
    <m/>
    <m/>
    <m/>
    <m/>
    <m/>
    <m/>
    <m/>
    <m/>
    <m/>
    <m/>
    <m/>
    <m/>
    <m/>
    <m/>
    <m/>
    <m/>
    <m/>
    <m/>
    <m/>
    <m/>
    <m/>
    <m/>
    <m/>
    <m/>
    <m/>
    <m/>
    <m/>
    <m/>
    <m/>
    <m/>
    <m/>
    <m/>
    <m/>
    <n v="2"/>
    <n v="1"/>
    <s v="ZBHT0015"/>
    <s v="BoyP6fupOg7"/>
    <s v="Allocated"/>
    <s v="Promise To Pay (PTP)"/>
    <s v="Meet customer building areas and he sd i will pay balance emi after 3/4 days. "/>
    <d v="2026-06-16T00:00:00"/>
    <m/>
    <m/>
    <m/>
    <x v="0"/>
    <s v="80"/>
    <n v="2148"/>
    <n v="5393"/>
    <s v="Y"/>
    <m/>
  </r>
  <r>
    <n v="467586191"/>
    <s v="SAHIL VISHNU KARLEKAR"/>
    <s v="BRANCH"/>
    <s v="15.06.26"/>
    <n v="4776"/>
    <m/>
    <m/>
    <m/>
    <n v="4704"/>
    <n v="4704"/>
    <n v="4768"/>
    <n v="4785"/>
    <n v="1"/>
    <s v="STABLE"/>
    <s v="PAID"/>
    <x v="1"/>
    <n v="62966"/>
    <n v="64"/>
    <n v="0"/>
    <n v="1349"/>
    <s v="-"/>
    <n v="2.5550728761232652E-2"/>
    <n v="3.4456979619576487E-3"/>
    <s v="STABLE"/>
    <s v="PAID"/>
    <s v="-"/>
    <s v="PAID"/>
    <s v="Shifted"/>
    <m/>
    <s v="CAVNA"/>
    <m/>
    <m/>
    <m/>
    <s v="CHIKHALI"/>
    <m/>
    <m/>
    <m/>
    <n v="6117"/>
    <n v="62966"/>
    <n v="27"/>
    <n v="12"/>
    <s v="STABLE"/>
    <m/>
    <m/>
    <m/>
    <m/>
    <s v="-"/>
    <s v="MH14NA6814"/>
    <s v="HUNTER 350 TOKYO BLACK"/>
    <d v="2026-01-13T00:00:00"/>
    <n v="18"/>
    <s v="10.06.26"/>
    <s v="KAILASH ATKARI"/>
    <m/>
    <m/>
    <m/>
    <m/>
    <m/>
    <m/>
    <m/>
    <m/>
    <m/>
    <m/>
    <m/>
    <m/>
    <m/>
    <m/>
    <m/>
    <m/>
    <m/>
    <m/>
    <m/>
    <m/>
    <m/>
    <m/>
    <m/>
    <m/>
    <m/>
    <m/>
    <m/>
    <m/>
    <m/>
    <m/>
    <m/>
    <m/>
    <m/>
    <m/>
    <n v="1"/>
    <m/>
    <m/>
    <m/>
    <m/>
    <m/>
    <m/>
    <m/>
    <m/>
    <m/>
    <m/>
    <m/>
    <m/>
    <m/>
    <m/>
    <m/>
    <m/>
    <m/>
    <m/>
    <m/>
    <m/>
    <m/>
    <m/>
    <m/>
    <m/>
    <m/>
    <m/>
    <m/>
    <m/>
    <m/>
    <m/>
    <m/>
    <m/>
    <m/>
    <m/>
    <m/>
    <m/>
    <m/>
    <m/>
    <m/>
    <m/>
    <m/>
    <m/>
    <m/>
    <m/>
    <m/>
    <m/>
    <m/>
    <m/>
    <m/>
    <m/>
    <m/>
    <m/>
    <m/>
    <m/>
    <m/>
    <m/>
    <m/>
    <m/>
    <m/>
    <n v="1"/>
    <n v="1"/>
    <s v="ZBHT0011"/>
    <s v="B2ykA-2J5ybz"/>
    <s v="Allocated"/>
    <s v="Shifted (NC_SFTD)"/>
    <s v="Visit cm residence address cm shifted confirm with neighbour "/>
    <d v="2026-06-12T00:00:00"/>
    <m/>
    <m/>
    <m/>
    <x v="0"/>
    <s v="153"/>
    <n v="4768"/>
    <n v="9561"/>
    <s v="Y"/>
    <m/>
  </r>
  <r>
    <n v="464426955"/>
    <s v="VIKAS DNYANESH THORAT"/>
    <s v="ONLINE"/>
    <s v="09.06.26"/>
    <n v="23000"/>
    <m/>
    <m/>
    <s v="CBC COLL"/>
    <n v="3523"/>
    <n v="13305"/>
    <n v="3702"/>
    <n v="-6172"/>
    <n v="4"/>
    <s v="RB"/>
    <s v="PAID"/>
    <x v="17"/>
    <n v="62753"/>
    <n v="966"/>
    <n v="4500"/>
    <n v="4500"/>
    <s v="-"/>
    <n v="0.60140992498404788"/>
    <n v="2.0602996889148722E-2"/>
    <s v="RB"/>
    <s v="PAID"/>
    <s v="-"/>
    <s v="PAID"/>
    <m/>
    <m/>
    <m/>
    <m/>
    <s v="REPO"/>
    <s v="-"/>
    <s v="PIMPARI"/>
    <s v="-"/>
    <s v="-"/>
    <s v="-"/>
    <n v="18771"/>
    <n v="62753"/>
    <n v="116"/>
    <n v="0"/>
    <s v="RB"/>
    <m/>
    <m/>
    <m/>
    <m/>
    <s v="NPA"/>
    <s v="MH14LZ0915"/>
    <s v="HONDA ACTIVA 6G H SMART"/>
    <d v="2024-10-24T00:00:00"/>
    <n v="36"/>
    <s v="02.06.26"/>
    <s v="KAILASH ATKARI"/>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x v="1"/>
    <s v="0"/>
    <n v="3702"/>
    <n v="16828"/>
    <s v="Y"/>
    <m/>
  </r>
  <r>
    <n v="456405006"/>
    <s v="SUNIL HARIBHAU NIKALJE"/>
    <m/>
    <m/>
    <m/>
    <m/>
    <m/>
    <m/>
    <n v="5277"/>
    <n v="26377"/>
    <n v="6012"/>
    <n v="32748"/>
    <n v="5"/>
    <s v="FLOW"/>
    <s v="UNPAID"/>
    <x v="12"/>
    <n v="62600.72"/>
    <n v="743"/>
    <n v="0"/>
    <n v="6267"/>
    <s v="-"/>
    <n v="0.47136565634691452"/>
    <n v="3.0471869185555986E-2"/>
    <s v="FLOW"/>
    <s v="NC"/>
    <s v="-"/>
    <s v="NC"/>
    <s v="Shifted"/>
    <m/>
    <s v="CNAVNA"/>
    <m/>
    <s v="REPO"/>
    <s v="-"/>
    <s v="PASHAN"/>
    <s v="-"/>
    <s v="-"/>
    <s v="-"/>
    <n v="33387"/>
    <n v="62600.72"/>
    <n v="147"/>
    <n v="163"/>
    <s v="FLOW"/>
    <m/>
    <m/>
    <m/>
    <m/>
    <s v="NPA"/>
    <s v="MH12VJ7151"/>
    <s v="RE BULLET 350 EFI BLACK"/>
    <d v="2023-01-16T00:00:00"/>
    <n v="48"/>
    <s v="02.06.26"/>
    <s v="KAILASH ATKARI"/>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x v="0"/>
    <s v="1094"/>
    <n v="6012"/>
    <n v="32748"/>
    <s v="Y"/>
    <m/>
  </r>
  <r>
    <n v="465149328"/>
    <s v="JANARDAN SITARAM CHAVAN"/>
    <m/>
    <m/>
    <m/>
    <m/>
    <m/>
    <m/>
    <n v="3579"/>
    <n v="3578"/>
    <n v="3653"/>
    <n v="7295"/>
    <n v="1"/>
    <s v="FLOW"/>
    <s v="UNPAID"/>
    <x v="7"/>
    <n v="62455"/>
    <n v="75"/>
    <n v="0"/>
    <n v="755.99"/>
    <s v="-"/>
    <n v="3.8884551607514001E-2"/>
    <n v="3.4177344315037472E-3"/>
    <s v="STABLE"/>
    <s v="PTP"/>
    <s v="-"/>
    <s v="PTP"/>
    <m/>
    <n v="20"/>
    <s v="CAVA"/>
    <m/>
    <s v="-"/>
    <s v="-"/>
    <s v="SHIRUR"/>
    <s v="-"/>
    <s v="-"/>
    <s v="-"/>
    <n v="4408.99"/>
    <n v="62455"/>
    <n v="27"/>
    <n v="43"/>
    <s v="FLOW"/>
    <m/>
    <m/>
    <m/>
    <m/>
    <s v="REGULAR"/>
    <m/>
    <s v="SPLENDOR PLUS FI DRK CAST"/>
    <d v="2025-01-07T00:00:00"/>
    <n v="36"/>
    <s v="02.06.26"/>
    <s v="KAILASH ATKARI"/>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x v="0"/>
    <s v="138"/>
    <n v="3653"/>
    <n v="7295"/>
    <s v="Y"/>
    <m/>
  </r>
  <r>
    <n v="467657607"/>
    <s v="NITYAGOPAL HALDER"/>
    <m/>
    <m/>
    <m/>
    <m/>
    <m/>
    <s v="BANK STABLE 20"/>
    <n v="3498"/>
    <n v="894.54"/>
    <n v="894.54"/>
    <n v="4415.54"/>
    <n v="1"/>
    <s v="STABLE"/>
    <s v="PAID"/>
    <x v="13"/>
    <n v="62185.54"/>
    <n v="0"/>
    <n v="0"/>
    <n v="450"/>
    <s v="-"/>
    <n v="6.1453799773489109E-2"/>
    <n v="3.4029887310808348E-3"/>
    <s v="STABLE"/>
    <s v="PAID"/>
    <s v="-"/>
    <s v="MPTP"/>
    <s v="Add not found"/>
    <n v="18"/>
    <s v="CAVNA"/>
    <m/>
    <m/>
    <m/>
    <s v="DANGE CHOWK"/>
    <m/>
    <m/>
    <m/>
    <n v="1344.54"/>
    <n v="62185.54"/>
    <n v="27"/>
    <n v="43"/>
    <s v="FLOW"/>
    <m/>
    <m/>
    <m/>
    <m/>
    <s v="-"/>
    <s v="MH14NB2337"/>
    <s v="HF DELUXE DRS C I3S FI"/>
    <d v="2026-01-27T00:00:00"/>
    <n v="24"/>
    <s v="10.06.26"/>
    <s v="KAILASH ATKARI"/>
    <m/>
    <m/>
    <m/>
    <m/>
    <m/>
    <m/>
    <m/>
    <m/>
    <m/>
    <m/>
    <m/>
    <m/>
    <m/>
    <m/>
    <m/>
    <m/>
    <m/>
    <m/>
    <m/>
    <m/>
    <m/>
    <m/>
    <m/>
    <m/>
    <m/>
    <m/>
    <m/>
    <m/>
    <m/>
    <m/>
    <m/>
    <n v="1"/>
    <m/>
    <m/>
    <m/>
    <m/>
    <m/>
    <n v="1"/>
    <m/>
    <m/>
    <m/>
    <m/>
    <m/>
    <m/>
    <m/>
    <m/>
    <m/>
    <m/>
    <m/>
    <m/>
    <m/>
    <m/>
    <m/>
    <m/>
    <m/>
    <m/>
    <m/>
    <m/>
    <m/>
    <m/>
    <m/>
    <m/>
    <m/>
    <m/>
    <m/>
    <m/>
    <m/>
    <m/>
    <m/>
    <m/>
    <m/>
    <m/>
    <m/>
    <m/>
    <m/>
    <m/>
    <m/>
    <m/>
    <m/>
    <m/>
    <m/>
    <m/>
    <m/>
    <m/>
    <m/>
    <m/>
    <m/>
    <m/>
    <m/>
    <m/>
    <m/>
    <m/>
    <m/>
    <m/>
    <n v="2"/>
    <n v="1"/>
    <s v="DUWT0030"/>
    <s v="GPfiU9vd_v1"/>
    <s v="Allocated"/>
    <s v="Address Not Found (NC_ANF)"/>
    <s v="Address not found "/>
    <d v="2026-06-13T00:00:00"/>
    <m/>
    <m/>
    <m/>
    <x v="0"/>
    <s v="23"/>
    <n v="894.54"/>
    <n v="4415.54"/>
    <s v="Y"/>
    <m/>
  </r>
  <r>
    <n v="464800548"/>
    <s v="SWAPNIL KAMBLE"/>
    <m/>
    <m/>
    <m/>
    <m/>
    <m/>
    <s v="BANK RB 11"/>
    <n v="3679"/>
    <n v="3574.8"/>
    <n v="3574.8"/>
    <n v="7253.8"/>
    <n v="1"/>
    <s v="RB"/>
    <s v="UNPAID"/>
    <x v="6"/>
    <n v="62146"/>
    <n v="0"/>
    <n v="0"/>
    <n v="450"/>
    <s v="-"/>
    <n v="3.5499020746608857E-2"/>
    <n v="3.4008249776676307E-3"/>
    <s v="RB"/>
    <s v="PAID"/>
    <s v="-"/>
    <s v="PAID"/>
    <m/>
    <m/>
    <s v="CAVA"/>
    <m/>
    <m/>
    <m/>
    <s v="YERWADA"/>
    <m/>
    <m/>
    <m/>
    <n v="4024.8"/>
    <n v="62146"/>
    <n v="27"/>
    <n v="0"/>
    <s v="RB"/>
    <m/>
    <m/>
    <m/>
    <m/>
    <s v="-"/>
    <s v="MH12XR3723"/>
    <s v="ACTIVA 6G DLX LTD ED"/>
    <d v="2024-11-28T00:00:00"/>
    <n v="36"/>
    <s v="10.06.26"/>
    <s v="VIJAY NIKAM"/>
    <m/>
    <m/>
    <m/>
    <m/>
    <m/>
    <m/>
    <m/>
    <m/>
    <m/>
    <m/>
    <m/>
    <m/>
    <m/>
    <m/>
    <m/>
    <m/>
    <m/>
    <m/>
    <m/>
    <m/>
    <m/>
    <m/>
    <m/>
    <m/>
    <m/>
    <m/>
    <m/>
    <m/>
    <m/>
    <m/>
    <m/>
    <m/>
    <m/>
    <m/>
    <m/>
    <m/>
    <m/>
    <m/>
    <m/>
    <m/>
    <m/>
    <m/>
    <m/>
    <m/>
    <m/>
    <m/>
    <m/>
    <m/>
    <m/>
    <m/>
    <m/>
    <m/>
    <m/>
    <m/>
    <m/>
    <m/>
    <m/>
    <m/>
    <m/>
    <m/>
    <m/>
    <m/>
    <m/>
    <m/>
    <m/>
    <m/>
    <m/>
    <m/>
    <m/>
    <m/>
    <m/>
    <m/>
    <m/>
    <m/>
    <m/>
    <m/>
    <m/>
    <m/>
    <m/>
    <m/>
    <m/>
    <m/>
    <m/>
    <m/>
    <m/>
    <m/>
    <m/>
    <m/>
    <m/>
    <m/>
    <m/>
    <n v="1"/>
    <m/>
    <m/>
    <n v="1"/>
    <n v="1"/>
    <s v="ZBHT0012"/>
    <e v="#N/A"/>
    <e v="#N/A"/>
    <e v="#N/A"/>
    <e v="#N/A"/>
    <e v="#N/A"/>
    <m/>
    <m/>
    <m/>
    <x v="0"/>
    <n v="0"/>
    <n v="3574.8"/>
    <n v="7253.8"/>
    <s v="Y"/>
    <m/>
  </r>
  <r>
    <n v="464296467"/>
    <s v="ANUSAYA SUNIL GAIKWAD"/>
    <s v="ONLINE"/>
    <s v="02.06.26"/>
    <n v="3003"/>
    <m/>
    <m/>
    <m/>
    <n v="3592"/>
    <n v="9888"/>
    <n v="3054"/>
    <n v="10870"/>
    <n v="3"/>
    <s v="STABLE"/>
    <s v="PAID"/>
    <x v="1"/>
    <n v="61224"/>
    <n v="350"/>
    <n v="0"/>
    <n v="2302.58"/>
    <s v="FLOW"/>
    <n v="0.10219857812706049"/>
    <n v="1.6375000214637028E-2"/>
    <s v="STABLE"/>
    <s v="PAID"/>
    <s v="MPTP"/>
    <s v="PAID"/>
    <s v="no such person"/>
    <m/>
    <s v="CAVNA"/>
    <m/>
    <s v="REPO"/>
    <s v="-"/>
    <s v="THERGAON"/>
    <s v="-"/>
    <s v="-"/>
    <s v="-"/>
    <n v="12540.58"/>
    <n v="61224"/>
    <n v="88"/>
    <n v="73"/>
    <s v="STABLE"/>
    <m/>
    <m/>
    <m/>
    <m/>
    <s v="REGULAR"/>
    <s v="MH14LW5329"/>
    <s v="PLEASURE PLUS XTEC DRUM JUBILANT"/>
    <d v="2024-10-12T00:00:00"/>
    <n v="36"/>
    <s v="02.06.26"/>
    <s v="KAILASH ATKARI"/>
    <m/>
    <n v="2"/>
    <m/>
    <m/>
    <m/>
    <m/>
    <m/>
    <m/>
    <m/>
    <m/>
    <m/>
    <m/>
    <m/>
    <m/>
    <m/>
    <m/>
    <m/>
    <m/>
    <m/>
    <m/>
    <m/>
    <m/>
    <m/>
    <m/>
    <m/>
    <m/>
    <m/>
    <m/>
    <m/>
    <m/>
    <m/>
    <m/>
    <m/>
    <m/>
    <m/>
    <m/>
    <m/>
    <m/>
    <m/>
    <m/>
    <m/>
    <m/>
    <m/>
    <m/>
    <m/>
    <m/>
    <n v="1"/>
    <m/>
    <m/>
    <m/>
    <m/>
    <m/>
    <m/>
    <m/>
    <m/>
    <m/>
    <m/>
    <m/>
    <m/>
    <m/>
    <m/>
    <m/>
    <m/>
    <m/>
    <m/>
    <m/>
    <m/>
    <m/>
    <m/>
    <m/>
    <m/>
    <m/>
    <m/>
    <m/>
    <m/>
    <m/>
    <m/>
    <m/>
    <m/>
    <m/>
    <m/>
    <m/>
    <m/>
    <m/>
    <m/>
    <m/>
    <m/>
    <m/>
    <m/>
    <m/>
    <m/>
    <m/>
    <m/>
    <m/>
    <n v="3"/>
    <n v="1"/>
    <s v="ZBHT0011"/>
    <s v="A6GuU03InJc"/>
    <s v="Allocated"/>
    <s v="No Such Person (NC_NSP)"/>
    <s v="Visit cm residence address nobody knows the in this colony no such person "/>
    <d v="2026-06-01T00:00:00"/>
    <m/>
    <m/>
    <m/>
    <x v="0"/>
    <s v="393"/>
    <n v="3054"/>
    <n v="13873"/>
    <s v="Y"/>
    <m/>
  </r>
  <r>
    <n v="464470565"/>
    <s v="SATISH BHIMRAO MANE"/>
    <s v="ONLINE"/>
    <s v="14.06.26"/>
    <n v="4100"/>
    <m/>
    <m/>
    <m/>
    <n v="3938"/>
    <n v="3925"/>
    <n v="4052"/>
    <n v="3919"/>
    <n v="1"/>
    <s v="STABLE"/>
    <s v="PAID"/>
    <x v="12"/>
    <n v="61220"/>
    <n v="127"/>
    <n v="0"/>
    <n v="6063"/>
    <s v="13.05.26 23.05.26"/>
    <n v="6.1105765216158993E-2"/>
    <n v="3.3501513393108542E-3"/>
    <s v="STABLE"/>
    <s v="PAID"/>
    <s v="PTP"/>
    <s v="PAID"/>
    <m/>
    <m/>
    <s v="CAVA"/>
    <m/>
    <s v="-"/>
    <s v="-"/>
    <s v="RANGE HIILS"/>
    <s v="-"/>
    <s v="-"/>
    <s v="-"/>
    <n v="10115"/>
    <n v="61220"/>
    <n v="27"/>
    <n v="12"/>
    <s v="STABLE"/>
    <m/>
    <m/>
    <m/>
    <m/>
    <s v="REGULAR"/>
    <s v="MH12XK5963"/>
    <s v="HONDA ACTIVA 125 SMART"/>
    <d v="2024-10-28T00:00:00"/>
    <n v="36"/>
    <s v="02.06.26"/>
    <s v="KAILASH ATKARI"/>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x v="0"/>
    <s v="156"/>
    <n v="4052"/>
    <n v="8019"/>
    <s v="Y"/>
    <m/>
  </r>
  <r>
    <n v="464416787"/>
    <s v="MUKUND GYANOBA KENDRE"/>
    <m/>
    <m/>
    <m/>
    <m/>
    <m/>
    <m/>
    <n v="2766"/>
    <n v="7622.98"/>
    <n v="2278.9799999999996"/>
    <n v="10696.98"/>
    <n v="3"/>
    <s v="FLOW"/>
    <s v="UNPAID"/>
    <x v="7"/>
    <n v="60471"/>
    <n v="188"/>
    <n v="0"/>
    <n v="1800"/>
    <s v="FLOW"/>
    <n v="9.1580512819068274E-2"/>
    <n v="1.6173602475815296E-2"/>
    <s v="FLOW"/>
    <s v="NC"/>
    <s v="NC"/>
    <s v="NC"/>
    <s v="Shifted"/>
    <m/>
    <s v="CNAVNA"/>
    <m/>
    <s v="REPO"/>
    <s v="-"/>
    <s v="RANJAN GAON"/>
    <s v="-"/>
    <s v="-"/>
    <s v="-"/>
    <n v="9610.98"/>
    <n v="60471"/>
    <n v="88"/>
    <n v="104"/>
    <s v="FLOW"/>
    <m/>
    <m/>
    <m/>
    <m/>
    <s v="REGULAR"/>
    <s v="MH44AD8553"/>
    <s v="HONDA SHINE 100 OBD2"/>
    <d v="2024-10-23T00:00:00"/>
    <n v="42"/>
    <s v="02.06.26"/>
    <s v="KAILASH ATKARI"/>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x v="0"/>
    <s v="308"/>
    <n v="2278.9799999999996"/>
    <n v="10696.98"/>
    <s v="Y"/>
    <m/>
  </r>
  <r>
    <n v="466641805"/>
    <s v="SARIKA SUMIT SHINDE"/>
    <m/>
    <m/>
    <m/>
    <m/>
    <m/>
    <m/>
    <n v="4241"/>
    <n v="4150"/>
    <n v="4257"/>
    <n v="8591"/>
    <n v="1"/>
    <s v="FLOW"/>
    <s v="UNPAID"/>
    <x v="10"/>
    <n v="60129"/>
    <n v="107"/>
    <n v="0"/>
    <n v="2250"/>
    <s v="21.05.26"/>
    <n v="2.5931128434008247E-2"/>
    <n v="3.2904483809445008E-3"/>
    <s v="STABLE"/>
    <s v="PTP"/>
    <s v="PTP"/>
    <s v="PTP"/>
    <m/>
    <n v="30"/>
    <s v="CAVA"/>
    <m/>
    <s v="-"/>
    <s v="-"/>
    <s v="PIMPAL WANDI"/>
    <s v="-"/>
    <s v="-"/>
    <s v="-"/>
    <n v="6507"/>
    <n v="60129"/>
    <n v="27"/>
    <n v="43"/>
    <s v="FLOW"/>
    <m/>
    <m/>
    <m/>
    <m/>
    <s v="REGULAR"/>
    <s v="MH14MP9447"/>
    <s v="TVS JUPITER 110 DRUM ALLOY OBDIIA"/>
    <d v="2025-08-05T00:00:00"/>
    <n v="24"/>
    <s v="02.06.26"/>
    <s v="KAILASH ATKARI"/>
    <m/>
    <m/>
    <m/>
    <m/>
    <m/>
    <m/>
    <m/>
    <m/>
    <m/>
    <m/>
    <n v="1"/>
    <m/>
    <m/>
    <m/>
    <m/>
    <m/>
    <m/>
    <m/>
    <m/>
    <m/>
    <m/>
    <m/>
    <m/>
    <m/>
    <m/>
    <m/>
    <m/>
    <m/>
    <m/>
    <m/>
    <m/>
    <m/>
    <m/>
    <m/>
    <m/>
    <m/>
    <m/>
    <m/>
    <m/>
    <m/>
    <m/>
    <m/>
    <m/>
    <m/>
    <m/>
    <m/>
    <m/>
    <m/>
    <m/>
    <m/>
    <m/>
    <m/>
    <m/>
    <m/>
    <m/>
    <n v="1"/>
    <m/>
    <m/>
    <m/>
    <m/>
    <m/>
    <m/>
    <m/>
    <m/>
    <m/>
    <m/>
    <m/>
    <m/>
    <m/>
    <m/>
    <m/>
    <m/>
    <m/>
    <m/>
    <m/>
    <m/>
    <m/>
    <m/>
    <m/>
    <m/>
    <m/>
    <m/>
    <m/>
    <m/>
    <m/>
    <m/>
    <m/>
    <m/>
    <m/>
    <m/>
    <m/>
    <m/>
    <m/>
    <m/>
    <n v="2"/>
    <n v="1"/>
    <s v="ZBHT0021"/>
    <s v="GPDsbLULbNz"/>
    <s v="Allocated"/>
    <s v="Left Message (LMCB)"/>
    <s v="Lmcb neighbour "/>
    <d v="2026-06-04T00:00:00"/>
    <m/>
    <m/>
    <m/>
    <x v="0"/>
    <s v="200"/>
    <n v="4257"/>
    <n v="8591"/>
    <s v="Y"/>
    <m/>
  </r>
  <r>
    <n v="464751408"/>
    <s v="VAISHNVI BHALERAV"/>
    <s v="ONLINE"/>
    <s v="05.06.26"/>
    <n v="7529"/>
    <m/>
    <m/>
    <s v="BANK RB 11"/>
    <n v="3706"/>
    <n v="3706"/>
    <n v="3873"/>
    <n v="0"/>
    <n v="1"/>
    <s v="RB"/>
    <s v="PAID"/>
    <x v="6"/>
    <n v="60067"/>
    <n v="39"/>
    <n v="0"/>
    <n v="1684"/>
    <s v="-"/>
    <n v="3.431145494780926E-2"/>
    <n v="3.2870555455469632E-3"/>
    <s v="RB"/>
    <s v="PAID"/>
    <s v="-"/>
    <s v="PAID"/>
    <s v="Add not found"/>
    <m/>
    <s v="CNAVNA"/>
    <m/>
    <s v="-"/>
    <s v="-"/>
    <s v="LOHEGAON"/>
    <s v="-"/>
    <s v="-"/>
    <s v="-"/>
    <n v="5429"/>
    <n v="60067"/>
    <n v="27"/>
    <n v="0"/>
    <s v="RB"/>
    <m/>
    <m/>
    <m/>
    <m/>
    <s v="REGULAR"/>
    <s v="MH14MA4494"/>
    <s v="HONDA ACTIVA 125 SMART"/>
    <d v="2024-11-22T00:00:00"/>
    <n v="36"/>
    <s v="02.06.26"/>
    <s v="VIJAY NIKAM"/>
    <m/>
    <m/>
    <m/>
    <m/>
    <m/>
    <m/>
    <m/>
    <m/>
    <m/>
    <m/>
    <m/>
    <m/>
    <m/>
    <m/>
    <m/>
    <m/>
    <m/>
    <m/>
    <m/>
    <m/>
    <m/>
    <m/>
    <m/>
    <m/>
    <m/>
    <m/>
    <m/>
    <m/>
    <n v="1"/>
    <m/>
    <m/>
    <m/>
    <m/>
    <m/>
    <m/>
    <m/>
    <m/>
    <m/>
    <m/>
    <m/>
    <m/>
    <m/>
    <m/>
    <m/>
    <m/>
    <m/>
    <m/>
    <m/>
    <m/>
    <m/>
    <m/>
    <m/>
    <m/>
    <m/>
    <m/>
    <m/>
    <m/>
    <m/>
    <m/>
    <m/>
    <m/>
    <m/>
    <m/>
    <m/>
    <m/>
    <m/>
    <m/>
    <m/>
    <m/>
    <m/>
    <m/>
    <m/>
    <m/>
    <m/>
    <m/>
    <m/>
    <m/>
    <m/>
    <m/>
    <m/>
    <m/>
    <m/>
    <m/>
    <m/>
    <m/>
    <m/>
    <m/>
    <m/>
    <m/>
    <m/>
    <m/>
    <m/>
    <m/>
    <m/>
    <n v="1"/>
    <n v="1"/>
    <s v="ZBHT0012"/>
    <s v="A6GZRdnHJ1m"/>
    <s v="Allocated"/>
    <s v="No Such Person (NC_NSP)"/>
    <s v="Nc"/>
    <d v="2026-06-10T00:00:00"/>
    <m/>
    <m/>
    <m/>
    <x v="0"/>
    <s v="117"/>
    <n v="3745"/>
    <n v="7529"/>
    <s v="Y"/>
    <m/>
  </r>
  <r>
    <n v="465315718"/>
    <s v="SMITESH ROHIDAS BHANUSGHARE"/>
    <m/>
    <m/>
    <m/>
    <m/>
    <m/>
    <m/>
    <n v="3178"/>
    <n v="6221"/>
    <n v="3299"/>
    <n v="9811"/>
    <n v="2"/>
    <s v="FLOW"/>
    <s v="UNPAID"/>
    <x v="8"/>
    <n v="59755"/>
    <n v="256"/>
    <n v="0"/>
    <n v="4500"/>
    <s v="31.05.26"/>
    <n v="0.16264510063310056"/>
    <n v="1.3230437175690304E-2"/>
    <s v="STABLE"/>
    <s v="PTP"/>
    <s v="PTP"/>
    <s v="PTP"/>
    <m/>
    <n v="25"/>
    <s v="CAVA"/>
    <m/>
    <s v="-"/>
    <s v="-"/>
    <s v="SHILTANAE"/>
    <s v="-"/>
    <s v="-"/>
    <s v="-"/>
    <n v="10977"/>
    <n v="59755"/>
    <n v="57"/>
    <n v="73"/>
    <s v="FLOW"/>
    <m/>
    <m/>
    <m/>
    <m/>
    <s v="NPA"/>
    <s v="MH14MD6202"/>
    <s v="SPLENDOR PLUS I3S DRSC FI"/>
    <d v="2025-01-24T00:00:00"/>
    <n v="36"/>
    <s v="02.06.26"/>
    <s v="VIJAY NIKAM"/>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x v="0"/>
    <s v="412"/>
    <n v="3299"/>
    <n v="9811"/>
    <s v="Y"/>
    <m/>
  </r>
  <r>
    <n v="463810078"/>
    <s v="MOHAMMAD MAZAR MOHAMMAD AKBAR"/>
    <m/>
    <m/>
    <m/>
    <m/>
    <m/>
    <m/>
    <n v="4217"/>
    <n v="3955"/>
    <n v="4066"/>
    <n v="8384"/>
    <n v="1"/>
    <s v="FLOW"/>
    <s v="UNPAID"/>
    <x v="12"/>
    <n v="59694"/>
    <n v="111"/>
    <n v="0"/>
    <n v="6219.99"/>
    <s v="25.05.26"/>
    <n v="5.9582612688882639E-2"/>
    <n v="3.2666438100101623E-3"/>
    <s v="STABLE"/>
    <s v="PTP"/>
    <s v="PTP"/>
    <s v="PTP"/>
    <m/>
    <n v="22"/>
    <s v="CAVA "/>
    <m/>
    <s v="-"/>
    <s v="-"/>
    <s v="KHADAKI"/>
    <s v="-"/>
    <s v="-"/>
    <s v="-"/>
    <n v="10285.99"/>
    <n v="59694"/>
    <n v="27"/>
    <n v="43"/>
    <s v="FLOW"/>
    <m/>
    <m/>
    <m/>
    <m/>
    <s v="REGULAR"/>
    <s v="MH12XC5761"/>
    <s v="BAJAJ FREEDOM 125 NG04 DISC LED"/>
    <d v="2024-08-19T00:00:00"/>
    <n v="36"/>
    <s v="02.06.26"/>
    <s v="KAILASH ATKARI"/>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x v="0"/>
    <s v="212"/>
    <n v="4066"/>
    <n v="8384"/>
    <s v="Y"/>
    <m/>
  </r>
  <r>
    <n v="460347439"/>
    <s v="MAHIBULLAH MOOHANIF SHAH"/>
    <s v="ONLINE"/>
    <s v="12.06.26"/>
    <n v="9003"/>
    <m/>
    <m/>
    <m/>
    <n v="8860"/>
    <n v="8606"/>
    <n v="8724"/>
    <n v="8575"/>
    <n v="1"/>
    <s v="STABLE"/>
    <s v="PAID"/>
    <x v="10"/>
    <n v="59366"/>
    <n v="118"/>
    <n v="0"/>
    <n v="5365"/>
    <s v="-"/>
    <n v="2.5602078375049204E-2"/>
    <n v="3.2486946162941549E-3"/>
    <s v="STABLE"/>
    <s v="PAID"/>
    <s v="-"/>
    <s v="PAID"/>
    <m/>
    <m/>
    <s v="CAVNA"/>
    <m/>
    <m/>
    <m/>
    <s v="JUNNAR"/>
    <m/>
    <m/>
    <m/>
    <n v="14089"/>
    <n v="59366"/>
    <n v="27"/>
    <n v="12"/>
    <s v="STABLE"/>
    <m/>
    <m/>
    <m/>
    <m/>
    <s v="-"/>
    <s v="MH14LD8271"/>
    <s v="TVS APACHE RR 310 BSVI"/>
    <d v="2023-10-27T00:00:00"/>
    <n v="36"/>
    <s v="10.06.26"/>
    <s v="KAILASH ATKARI"/>
    <m/>
    <m/>
    <m/>
    <m/>
    <m/>
    <m/>
    <m/>
    <m/>
    <m/>
    <m/>
    <m/>
    <m/>
    <m/>
    <m/>
    <m/>
    <m/>
    <m/>
    <m/>
    <m/>
    <m/>
    <m/>
    <m/>
    <m/>
    <m/>
    <m/>
    <m/>
    <m/>
    <m/>
    <m/>
    <m/>
    <m/>
    <m/>
    <m/>
    <m/>
    <n v="1"/>
    <m/>
    <m/>
    <m/>
    <m/>
    <m/>
    <m/>
    <m/>
    <m/>
    <m/>
    <m/>
    <m/>
    <m/>
    <m/>
    <m/>
    <m/>
    <m/>
    <m/>
    <m/>
    <m/>
    <m/>
    <m/>
    <m/>
    <m/>
    <m/>
    <m/>
    <m/>
    <m/>
    <m/>
    <m/>
    <m/>
    <m/>
    <m/>
    <m/>
    <m/>
    <m/>
    <m/>
    <m/>
    <m/>
    <m/>
    <m/>
    <m/>
    <m/>
    <m/>
    <m/>
    <m/>
    <m/>
    <m/>
    <m/>
    <m/>
    <m/>
    <m/>
    <m/>
    <m/>
    <m/>
    <m/>
    <m/>
    <m/>
    <m/>
    <m/>
    <n v="1"/>
    <n v="1"/>
    <s v="ZBHT0021"/>
    <s v="Bo1ham2z4DI7"/>
    <s v="Allocated"/>
    <s v="Payment (PAID)"/>
    <s v="Paid"/>
    <d v="2026-06-12T00:00:00"/>
    <m/>
    <m/>
    <m/>
    <x v="0"/>
    <s v="112"/>
    <n v="8724"/>
    <n v="17578"/>
    <s v="Y"/>
    <m/>
  </r>
  <r>
    <n v="462002443"/>
    <s v="RAJASHREE BAPU MANE"/>
    <m/>
    <m/>
    <m/>
    <m/>
    <m/>
    <m/>
    <n v="5840"/>
    <n v="5840"/>
    <n v="6001"/>
    <n v="11921"/>
    <n v="1"/>
    <s v="FLOW"/>
    <s v="UNPAID"/>
    <x v="13"/>
    <n v="59239"/>
    <n v="161"/>
    <n v="0"/>
    <n v="450"/>
    <s v="-"/>
    <n v="5.8541931850744099E-2"/>
    <n v="3.2417447760443594E-3"/>
    <s v="STABLE"/>
    <s v="MPTP"/>
    <s v="-"/>
    <s v="MPTP"/>
    <m/>
    <n v="20"/>
    <s v="CAVNA"/>
    <m/>
    <s v="-"/>
    <s v="-"/>
    <s v="JAMBE"/>
    <s v="-"/>
    <s v="-"/>
    <s v="-"/>
    <n v="6451"/>
    <n v="59239"/>
    <n v="27"/>
    <n v="43"/>
    <s v="FLOW"/>
    <m/>
    <m/>
    <m/>
    <m/>
    <s v="REGULAR"/>
    <s v="MH14LK1513"/>
    <s v="BAJAJ PULSAR RS200 ABS TWIN CHANNEL"/>
    <d v="2024-02-22T00:00:00"/>
    <n v="36"/>
    <s v="02.06.26"/>
    <s v="KAILASH ATKARI"/>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x v="2"/>
    <s v="241"/>
    <n v="6001"/>
    <n v="11921"/>
    <s v="Y"/>
    <m/>
  </r>
  <r>
    <n v="464000542"/>
    <s v="DHANANJAY SHANTARAM AKHADE"/>
    <m/>
    <m/>
    <m/>
    <m/>
    <m/>
    <m/>
    <n v="4728"/>
    <n v="18912"/>
    <n v="5167"/>
    <n v="24367"/>
    <n v="4"/>
    <s v="FLOW"/>
    <s v="UNPAID"/>
    <x v="8"/>
    <n v="59213"/>
    <n v="439"/>
    <n v="0"/>
    <n v="5007"/>
    <s v="FLOW"/>
    <n v="0.58595346453038522"/>
    <n v="1.9440747929137463E-2"/>
    <s v="STABLE"/>
    <s v="PTP"/>
    <s v="BPTP"/>
    <s v="PTP"/>
    <m/>
    <m/>
    <s v="CAVNA"/>
    <m/>
    <s v="REPO"/>
    <s v="-"/>
    <s v="LONAVALA"/>
    <s v="-"/>
    <s v="-"/>
    <s v="-"/>
    <n v="24358"/>
    <n v="59213"/>
    <n v="116"/>
    <n v="132"/>
    <s v="FLOW"/>
    <m/>
    <m/>
    <m/>
    <m/>
    <s v="NPA"/>
    <s v="MH14LV1826"/>
    <s v="XTREME 160R 4V STD"/>
    <d v="2024-09-11T00:00:00"/>
    <n v="30"/>
    <s v="02.06.26"/>
    <s v="VIJAY NIKAM"/>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x v="0"/>
    <s v="727"/>
    <n v="5167"/>
    <n v="24367"/>
    <s v="Y"/>
    <m/>
  </r>
  <r>
    <n v="463953257"/>
    <s v="CHETAN SATABIR TUSAMAD"/>
    <s v="COLLECT"/>
    <s v="03.06.26"/>
    <n v="3960"/>
    <m/>
    <m/>
    <m/>
    <n v="3761"/>
    <n v="11240"/>
    <n v="4348"/>
    <n v="11686"/>
    <n v="3"/>
    <s v="STABLE"/>
    <s v="PAID"/>
    <x v="2"/>
    <n v="59186"/>
    <n v="630"/>
    <n v="0"/>
    <n v="6300"/>
    <s v="03.05.26"/>
    <n v="0.1973927981944959"/>
    <n v="1.5829915763483391E-2"/>
    <s v="STABLE"/>
    <s v="PAID"/>
    <s v="PAID"/>
    <s v="PAID"/>
    <m/>
    <m/>
    <s v="CAVA "/>
    <m/>
    <s v="REPO"/>
    <s v="-"/>
    <s v="DAPODI"/>
    <s v="-"/>
    <s v="-"/>
    <s v="-"/>
    <n v="18170"/>
    <n v="59186"/>
    <n v="88"/>
    <n v="73"/>
    <s v="STABLE"/>
    <m/>
    <m/>
    <m/>
    <m/>
    <s v="REGULAR"/>
    <s v="MH14LT9936"/>
    <s v="HONDA ACTIVA 6G H SMART"/>
    <d v="2024-09-05T00:00:00"/>
    <n v="36"/>
    <s v="02.06.26"/>
    <s v="VIJAY NIKAM"/>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x v="0"/>
    <s v="645"/>
    <n v="4348"/>
    <n v="15646"/>
    <s v="Y"/>
    <m/>
  </r>
  <r>
    <n v="464516840"/>
    <s v="RUKMINI NARSING NARAL"/>
    <m/>
    <m/>
    <m/>
    <m/>
    <m/>
    <m/>
    <n v="3458"/>
    <n v="6916"/>
    <n v="3549"/>
    <n v="10576"/>
    <n v="2"/>
    <s v="FLOW"/>
    <s v="UNPAID"/>
    <x v="15"/>
    <n v="58758"/>
    <n v="91"/>
    <n v="0"/>
    <n v="2700"/>
    <s v="-"/>
    <n v="0.41032976803567561"/>
    <n v="1.3009690027097497E-2"/>
    <s v="FLOW"/>
    <s v="NC"/>
    <s v="-"/>
    <s v="NC"/>
    <s v="Shifted"/>
    <m/>
    <s v="CNAVNA"/>
    <m/>
    <s v="-"/>
    <s v="-"/>
    <s v="GHORPADI PETH"/>
    <s v="-"/>
    <s v="-"/>
    <s v="-"/>
    <n v="9707"/>
    <n v="58758"/>
    <n v="57"/>
    <n v="73"/>
    <s v="FLOW"/>
    <m/>
    <m/>
    <m/>
    <m/>
    <s v="REGULAR"/>
    <s v="MH12XK7423"/>
    <s v="HONDA ACTIVA 6G DLX BS VI"/>
    <d v="2024-10-31T00:00:00"/>
    <n v="36"/>
    <s v="02.06.26"/>
    <s v="VIJAY NIKAM"/>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x v="0"/>
    <s v="202"/>
    <n v="3549"/>
    <n v="10576"/>
    <s v="Y"/>
    <m/>
  </r>
  <r>
    <n v="465436824"/>
    <s v="ADIKA SHARAD BELHEKAR"/>
    <m/>
    <m/>
    <m/>
    <m/>
    <m/>
    <m/>
    <n v="3311"/>
    <n v="3192"/>
    <n v="3311"/>
    <n v="6685"/>
    <n v="1"/>
    <s v="FLOW"/>
    <s v="UNPAID"/>
    <x v="10"/>
    <n v="58722"/>
    <n v="119"/>
    <n v="0"/>
    <n v="3988"/>
    <s v="-"/>
    <n v="2.5324348050056251E-2"/>
    <n v="3.2134529066810188E-3"/>
    <s v="FLOW"/>
    <s v="NC"/>
    <s v="-"/>
    <s v="NC"/>
    <s v="Shifted"/>
    <m/>
    <s v="CNAVNA"/>
    <m/>
    <m/>
    <m/>
    <s v="BORI BK"/>
    <m/>
    <m/>
    <m/>
    <n v="7299"/>
    <n v="58722"/>
    <n v="27"/>
    <n v="43"/>
    <s v="FLOW"/>
    <m/>
    <m/>
    <m/>
    <m/>
    <s v="-"/>
    <s v="MH14MD7627"/>
    <s v="HONDA ACTIVA STD"/>
    <d v="2025-02-06T00:00:00"/>
    <n v="36"/>
    <s v="10.06.26"/>
    <s v="KAILASH ATKARI"/>
    <m/>
    <m/>
    <m/>
    <m/>
    <m/>
    <m/>
    <m/>
    <m/>
    <m/>
    <m/>
    <m/>
    <m/>
    <m/>
    <m/>
    <m/>
    <m/>
    <m/>
    <m/>
    <m/>
    <m/>
    <m/>
    <m/>
    <m/>
    <m/>
    <m/>
    <m/>
    <m/>
    <m/>
    <m/>
    <m/>
    <m/>
    <m/>
    <m/>
    <m/>
    <m/>
    <m/>
    <m/>
    <m/>
    <m/>
    <m/>
    <m/>
    <m/>
    <m/>
    <m/>
    <m/>
    <m/>
    <n v="1"/>
    <m/>
    <m/>
    <m/>
    <m/>
    <m/>
    <m/>
    <m/>
    <m/>
    <m/>
    <m/>
    <m/>
    <m/>
    <m/>
    <m/>
    <m/>
    <m/>
    <m/>
    <m/>
    <m/>
    <m/>
    <m/>
    <m/>
    <m/>
    <m/>
    <m/>
    <m/>
    <m/>
    <m/>
    <m/>
    <m/>
    <m/>
    <m/>
    <m/>
    <m/>
    <m/>
    <m/>
    <m/>
    <m/>
    <m/>
    <m/>
    <m/>
    <m/>
    <m/>
    <m/>
    <m/>
    <m/>
    <m/>
    <n v="1"/>
    <n v="1"/>
    <s v="ZBHT0021"/>
    <s v="A62wHCoZwm"/>
    <s v="Allocated"/>
    <s v="Shifted (NC_SFTD)"/>
    <s v="Shifted "/>
    <d v="2026-06-16T00:00:00"/>
    <m/>
    <m/>
    <m/>
    <x v="0"/>
    <s v="182"/>
    <n v="3311"/>
    <n v="6685"/>
    <s v="N"/>
    <m/>
  </r>
  <r>
    <n v="463815869"/>
    <s v="RAHUL HONAJI VADEKAR"/>
    <s v="ONLINE"/>
    <s v="03.06.26"/>
    <n v="4103"/>
    <m/>
    <m/>
    <m/>
    <n v="3797"/>
    <n v="10761"/>
    <n v="3518"/>
    <n v="10912"/>
    <n v="3"/>
    <s v="STABLE"/>
    <s v="PAID"/>
    <x v="9"/>
    <n v="58688"/>
    <n v="351"/>
    <n v="0"/>
    <n v="2250"/>
    <s v="02.05.26"/>
    <n v="0.18189293179774393"/>
    <n v="1.5696720446174994E-2"/>
    <s v="STABLE"/>
    <s v="PAID"/>
    <s v="PAID"/>
    <s v="PAID"/>
    <m/>
    <m/>
    <s v="CAVA"/>
    <m/>
    <s v="REPO"/>
    <s v="-"/>
    <s v="AHUPE"/>
    <s v="-"/>
    <s v="-"/>
    <s v="-"/>
    <n v="13362"/>
    <n v="58688"/>
    <n v="88"/>
    <n v="73"/>
    <s v="STABLE"/>
    <m/>
    <m/>
    <m/>
    <m/>
    <s v="REGULAR"/>
    <s v="MH14LT6037"/>
    <s v="HONDA UNICORN 160 BSVI"/>
    <d v="2024-08-20T00:00:00"/>
    <n v="36"/>
    <s v="02.06.26"/>
    <s v="VIJAY NIKAM"/>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x v="0"/>
    <s v="457"/>
    <n v="3518"/>
    <n v="15015"/>
    <s v="Y"/>
    <m/>
  </r>
  <r>
    <n v="464267897"/>
    <s v="HEMRAJ MANOHAR KALOKAR"/>
    <m/>
    <m/>
    <m/>
    <m/>
    <m/>
    <s v="BANK RB 11"/>
    <n v="2487"/>
    <n v="986"/>
    <n v="1004"/>
    <n v="3491"/>
    <n v="1"/>
    <s v="RB"/>
    <s v="UNPAID"/>
    <x v="10"/>
    <n v="58547"/>
    <n v="18"/>
    <n v="0"/>
    <n v="900"/>
    <s v="-"/>
    <n v="2.5248877853047295E-2"/>
    <n v="3.2038763551557104E-3"/>
    <s v="RB"/>
    <s v="PAID"/>
    <s v="-"/>
    <s v="PAID"/>
    <s v="Shifted"/>
    <m/>
    <s v="CNAVNA"/>
    <m/>
    <s v="-"/>
    <s v="-"/>
    <s v="NARAYAN GAON"/>
    <s v="-"/>
    <s v="-"/>
    <s v="-"/>
    <n v="1904"/>
    <n v="58547"/>
    <n v="27"/>
    <n v="0"/>
    <s v="RB"/>
    <m/>
    <m/>
    <m/>
    <m/>
    <s v="REGULAR"/>
    <s v="MH15JZ2403"/>
    <s v="HF DELUXE DRS CS FI"/>
    <d v="2024-10-09T00:00:00"/>
    <n v="48"/>
    <s v="02.06.26"/>
    <s v="KAILASH ATKARI"/>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x v="0"/>
    <s v="18"/>
    <n v="1004"/>
    <n v="3491"/>
    <s v="Y"/>
    <m/>
  </r>
  <r>
    <n v="461248304"/>
    <s v="AMIT DILIP SALUNKE"/>
    <m/>
    <m/>
    <m/>
    <m/>
    <m/>
    <m/>
    <n v="5805"/>
    <n v="17363"/>
    <n v="6344"/>
    <n v="23972"/>
    <n v="3"/>
    <s v="FLOW"/>
    <s v="UNPAID"/>
    <x v="1"/>
    <n v="58390"/>
    <n v="591"/>
    <n v="0"/>
    <n v="5832"/>
    <s v="FLOW"/>
    <n v="9.74679043649396E-2"/>
    <n v="1.5617017224171175E-2"/>
    <s v="FLOW"/>
    <s v="NC"/>
    <s v="MPTP"/>
    <s v="NC"/>
    <s v="no such person"/>
    <m/>
    <s v="CNAVNA"/>
    <m/>
    <s v="REPO"/>
    <s v="-"/>
    <s v="CHIKHALI"/>
    <s v="-"/>
    <s v="-"/>
    <s v="-"/>
    <n v="23786"/>
    <n v="58390"/>
    <n v="88"/>
    <n v="104"/>
    <s v="FLOW"/>
    <m/>
    <m/>
    <m/>
    <m/>
    <s v="REGULAR"/>
    <s v="MH14LG2803"/>
    <s v="BAJAJ PULSAR RS200 ABS TWIN CHANNEL"/>
    <d v="2023-12-26T00:00:00"/>
    <n v="36"/>
    <s v="02.06.26"/>
    <s v="KAILASH ATKARI"/>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x v="1"/>
    <s v="804"/>
    <n v="6344"/>
    <n v="23972"/>
    <s v="Y"/>
    <m/>
  </r>
  <r>
    <n v="464238969"/>
    <s v="SWAPNIL VASANT GAIKWAD"/>
    <m/>
    <m/>
    <m/>
    <m/>
    <m/>
    <s v="BANK STABLE 11"/>
    <n v="3345"/>
    <n v="13530"/>
    <n v="1294"/>
    <n v="18082"/>
    <n v="5"/>
    <s v="STABLE"/>
    <s v="UNPAID"/>
    <x v="2"/>
    <n v="58261"/>
    <n v="1144"/>
    <n v="0"/>
    <n v="1350"/>
    <s v="STABLE"/>
    <n v="0.538058736608792"/>
    <n v="2.8359443319816088E-2"/>
    <s v="STABLE"/>
    <s v="PAID"/>
    <s v="PAID"/>
    <s v="PAID"/>
    <m/>
    <m/>
    <m/>
    <m/>
    <s v="-"/>
    <s v="-"/>
    <s v="DAPODI"/>
    <s v="-"/>
    <s v="-"/>
    <s v="-"/>
    <n v="16024"/>
    <n v="58261"/>
    <n v="147"/>
    <n v="132"/>
    <s v="STABLE"/>
    <m/>
    <m/>
    <m/>
    <m/>
    <s v="NPA"/>
    <s v="MH14LV9895"/>
    <s v="HONDA ACTIVA 6G DLX BS VI"/>
    <d v="2024-10-07T00:00:00"/>
    <n v="36"/>
    <s v="02.06.26"/>
    <s v="VIJAY NIKAM"/>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x v="0"/>
    <s v="1207"/>
    <n v="1294"/>
    <n v="18082"/>
    <s v="Y"/>
    <m/>
  </r>
  <r>
    <n v="464137329"/>
    <s v="SANDESH PRAKASH TAWHARE"/>
    <s v="ONLINE"/>
    <s v="04.06.26"/>
    <n v="3162"/>
    <m/>
    <m/>
    <m/>
    <n v="3159"/>
    <n v="14952"/>
    <n v="3507"/>
    <n v="16150"/>
    <n v="5"/>
    <s v="STABLE"/>
    <s v="PAID"/>
    <x v="9"/>
    <n v="58162"/>
    <n v="1191"/>
    <n v="0"/>
    <n v="5400"/>
    <s v="05.05.26"/>
    <n v="0.60397316773240994"/>
    <n v="2.8311253537823645E-2"/>
    <s v="STABLE"/>
    <s v="PAID"/>
    <s v="PAID"/>
    <s v="PAID"/>
    <m/>
    <m/>
    <s v="CAVA"/>
    <m/>
    <s v="REPO"/>
    <s v="-"/>
    <s v="NIRGOOODSAR"/>
    <s v="-"/>
    <s v="-"/>
    <s v="-"/>
    <n v="21543"/>
    <n v="58162"/>
    <n v="147"/>
    <n v="132"/>
    <s v="STABLE"/>
    <m/>
    <m/>
    <m/>
    <m/>
    <s v="NPA"/>
    <s v="MH14LW8931"/>
    <s v="SPLENDOR PLUS I3S DRS C FI OTHERS"/>
    <d v="2024-09-28T00:00:00"/>
    <n v="36"/>
    <s v="02.06.26"/>
    <s v="VIJAY NIKAM"/>
    <m/>
    <m/>
    <m/>
    <m/>
    <m/>
    <m/>
    <m/>
    <m/>
    <m/>
    <m/>
    <n v="1"/>
    <m/>
    <m/>
    <m/>
    <m/>
    <m/>
    <m/>
    <m/>
    <m/>
    <m/>
    <m/>
    <m/>
    <m/>
    <m/>
    <m/>
    <m/>
    <m/>
    <m/>
    <m/>
    <m/>
    <m/>
    <m/>
    <m/>
    <m/>
    <m/>
    <m/>
    <m/>
    <m/>
    <m/>
    <m/>
    <m/>
    <m/>
    <m/>
    <m/>
    <m/>
    <m/>
    <m/>
    <m/>
    <m/>
    <m/>
    <m/>
    <m/>
    <m/>
    <m/>
    <m/>
    <m/>
    <m/>
    <m/>
    <m/>
    <m/>
    <m/>
    <m/>
    <m/>
    <m/>
    <m/>
    <m/>
    <m/>
    <m/>
    <m/>
    <m/>
    <m/>
    <m/>
    <m/>
    <m/>
    <m/>
    <m/>
    <m/>
    <m/>
    <m/>
    <m/>
    <m/>
    <m/>
    <m/>
    <m/>
    <m/>
    <m/>
    <m/>
    <m/>
    <m/>
    <m/>
    <m/>
    <m/>
    <m/>
    <m/>
    <n v="1"/>
    <n v="1"/>
    <s v="DUWT0029"/>
    <s v="B6w_Dnbl-7"/>
    <s v="Allocated"/>
    <e v="#N/A"/>
    <e v="#N/A"/>
    <e v="#N/A"/>
    <m/>
    <m/>
    <m/>
    <x v="0"/>
    <s v="1201"/>
    <n v="3507"/>
    <n v="19312"/>
    <s v="Y"/>
    <m/>
  </r>
  <r>
    <n v="456991270"/>
    <s v="SHIVDAS DILIP CHAVAN"/>
    <m/>
    <m/>
    <m/>
    <m/>
    <m/>
    <s v="BANK STABLE 17"/>
    <n v="5378"/>
    <n v="8538"/>
    <n v="3397"/>
    <n v="14274"/>
    <n v="2"/>
    <s v="STABLE"/>
    <s v="UNPAID"/>
    <x v="3"/>
    <n v="58109"/>
    <n v="237"/>
    <n v="0"/>
    <n v="6300"/>
    <s v="STABLE"/>
    <n v="0.26809678686630706"/>
    <n v="1.2865994039698568E-2"/>
    <s v="STABLE"/>
    <s v="PAID"/>
    <s v="PAID"/>
    <s v="PTP"/>
    <m/>
    <n v="15"/>
    <s v="CAVA"/>
    <m/>
    <s v="-"/>
    <s v="-"/>
    <s v="BHOR"/>
    <s v="-"/>
    <s v="-"/>
    <s v="-"/>
    <n v="15075"/>
    <n v="58109"/>
    <n v="57"/>
    <n v="43"/>
    <s v="STABLE"/>
    <m/>
    <m/>
    <m/>
    <m/>
    <s v="NPA"/>
    <s v="MH12VE8225"/>
    <s v="CLASSIC 350 CHROME RED"/>
    <d v="2023-02-24T00:00:00"/>
    <n v="48"/>
    <s v="02.06.26"/>
    <s v="VIJAY NIKAM"/>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x v="0"/>
    <s v="358"/>
    <n v="3397"/>
    <n v="14274"/>
    <s v="Y"/>
    <m/>
  </r>
  <r>
    <n v="464989124"/>
    <s v="SAGAR BHARAT GAIKAWAD"/>
    <m/>
    <m/>
    <m/>
    <m/>
    <m/>
    <m/>
    <n v="3106"/>
    <n v="11947"/>
    <n v="3190"/>
    <n v="15855"/>
    <n v="4"/>
    <s v="FLOW"/>
    <s v="UNPAID"/>
    <x v="4"/>
    <n v="57998"/>
    <n v="561"/>
    <n v="0"/>
    <n v="2700"/>
    <s v="18.05.26"/>
    <n v="0.68797077209589219"/>
    <n v="1.9041840447099702E-2"/>
    <s v="FLOW"/>
    <s v="MPTP"/>
    <s v="NC"/>
    <s v="MPTP"/>
    <s v="Shifted"/>
    <n v="25"/>
    <s v="CNAVNA"/>
    <m/>
    <s v="REPO"/>
    <s v="-"/>
    <s v="CHAKAN"/>
    <s v="-"/>
    <s v="-"/>
    <s v="-"/>
    <n v="15208"/>
    <n v="57998"/>
    <n v="116"/>
    <n v="132"/>
    <s v="FLOW"/>
    <m/>
    <m/>
    <m/>
    <m/>
    <s v="NPA"/>
    <s v="MH14MB2217"/>
    <s v="SPLENDOR PLUS I3S BS6 FI DRUM SELF"/>
    <d v="2024-12-19T00:00:00"/>
    <n v="36"/>
    <s v="02.06.26"/>
    <s v="KAILASH ATKARI"/>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x v="0"/>
    <s v="802"/>
    <n v="3190"/>
    <n v="15855"/>
    <s v="Y"/>
    <m/>
  </r>
  <r>
    <n v="466451006"/>
    <s v="ARBAJ SULTAN PATHAN"/>
    <s v="ONLINE"/>
    <s v="03.06.26"/>
    <n v="2853"/>
    <m/>
    <m/>
    <m/>
    <n v="2734"/>
    <n v="2125"/>
    <n v="2181"/>
    <n v="2060"/>
    <n v="1"/>
    <s v="STABLE"/>
    <s v="PAID"/>
    <x v="10"/>
    <n v="57755"/>
    <n v="56"/>
    <n v="0"/>
    <n v="4050"/>
    <s v="15.05.26"/>
    <n v="2.4907321304298197E-2"/>
    <n v="3.1605356191097417E-3"/>
    <s v="STABLE"/>
    <s v="PAID"/>
    <s v="PTP"/>
    <s v="PAID"/>
    <m/>
    <m/>
    <s v="CAVA"/>
    <m/>
    <s v="-"/>
    <s v="-"/>
    <s v="JUNNAR"/>
    <s v="-"/>
    <s v="-"/>
    <s v="-"/>
    <n v="6231"/>
    <n v="57755"/>
    <n v="27"/>
    <n v="12"/>
    <s v="STABLE"/>
    <m/>
    <m/>
    <m/>
    <m/>
    <s v="REGULAR"/>
    <s v="MH14MN8570"/>
    <s v="TVS XL 100 COM ITS"/>
    <d v="2025-07-03T00:00:00"/>
    <n v="36"/>
    <s v="02.06.26"/>
    <s v="KAILASH ATKARI"/>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x v="0"/>
    <s v="54"/>
    <n v="2181"/>
    <n v="4913"/>
    <s v="Y"/>
    <m/>
  </r>
  <r>
    <n v="464318531"/>
    <s v="PRASHANT DATTU SURWASE"/>
    <m/>
    <m/>
    <m/>
    <m/>
    <m/>
    <m/>
    <n v="3508"/>
    <n v="10413"/>
    <n v="3975"/>
    <n v="14712"/>
    <n v="3"/>
    <s v="FLOW"/>
    <s v="UNPAID"/>
    <x v="2"/>
    <n v="57587"/>
    <n v="578"/>
    <n v="0"/>
    <n v="3600"/>
    <s v="09.05.26"/>
    <n v="0.19205993088950826"/>
    <n v="1.54022464615233E-2"/>
    <s v="FLOW"/>
    <s v="NC"/>
    <s v="NC"/>
    <s v="NC"/>
    <s v="Entry restricted"/>
    <m/>
    <s v="CNAVNA"/>
    <m/>
    <s v="REPO"/>
    <s v="-"/>
    <s v="DAPODI"/>
    <s v="-"/>
    <s v="-"/>
    <s v="-"/>
    <n v="14591"/>
    <n v="57587"/>
    <n v="88"/>
    <n v="104"/>
    <s v="FLOW"/>
    <m/>
    <m/>
    <m/>
    <m/>
    <s v="NPA"/>
    <s v="MH14LW5956"/>
    <s v="HONDA ACTIVA 125 SMART"/>
    <d v="2024-10-14T00:00:00"/>
    <n v="36"/>
    <s v="02.06.26"/>
    <s v="VIJAY NIKAM"/>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x v="1"/>
    <s v="791"/>
    <n v="3975"/>
    <n v="14712"/>
    <s v="Y"/>
    <m/>
  </r>
  <r>
    <n v="460419172"/>
    <s v="PRADEEP ARJUN PHALKE"/>
    <m/>
    <m/>
    <m/>
    <m/>
    <m/>
    <m/>
    <n v="3435"/>
    <n v="4147.99"/>
    <n v="921.98999999999978"/>
    <n v="7894.99"/>
    <n v="2"/>
    <s v="FLOW"/>
    <s v="UNPAID"/>
    <x v="1"/>
    <n v="57586.99"/>
    <n v="209"/>
    <n v="0"/>
    <n v="6300"/>
    <s v="30.05.26"/>
    <n v="0.10209403705088574"/>
    <n v="1.2750415083793921E-2"/>
    <s v="STABLE"/>
    <s v="MPTP"/>
    <s v="PTP"/>
    <s v="MPTP"/>
    <s v="Shifted"/>
    <n v="25"/>
    <s v="CNAVNA"/>
    <m/>
    <s v="-"/>
    <s v="-"/>
    <s v="CHINCHWAD"/>
    <s v="-"/>
    <s v="-"/>
    <s v="-"/>
    <n v="10656.99"/>
    <n v="57586.99"/>
    <n v="57"/>
    <n v="73"/>
    <s v="FLOW"/>
    <m/>
    <m/>
    <m/>
    <m/>
    <s v="REGULAR"/>
    <s v="MH14LD8053"/>
    <s v="SUZUKI BURGMAN STREET"/>
    <d v="2023-11-01T00:00:00"/>
    <n v="48"/>
    <s v="02.06.26"/>
    <s v="KAILASH ATKARI"/>
    <m/>
    <m/>
    <m/>
    <m/>
    <m/>
    <m/>
    <m/>
    <m/>
    <m/>
    <m/>
    <n v="1"/>
    <m/>
    <m/>
    <m/>
    <m/>
    <m/>
    <m/>
    <m/>
    <m/>
    <m/>
    <m/>
    <m/>
    <m/>
    <m/>
    <m/>
    <m/>
    <m/>
    <m/>
    <m/>
    <m/>
    <m/>
    <m/>
    <m/>
    <m/>
    <m/>
    <m/>
    <m/>
    <m/>
    <m/>
    <m/>
    <m/>
    <m/>
    <m/>
    <m/>
    <m/>
    <m/>
    <m/>
    <m/>
    <m/>
    <n v="1"/>
    <m/>
    <m/>
    <m/>
    <m/>
    <m/>
    <m/>
    <m/>
    <m/>
    <m/>
    <m/>
    <m/>
    <m/>
    <m/>
    <m/>
    <m/>
    <m/>
    <m/>
    <m/>
    <m/>
    <m/>
    <m/>
    <m/>
    <m/>
    <m/>
    <m/>
    <m/>
    <m/>
    <m/>
    <m/>
    <m/>
    <m/>
    <m/>
    <m/>
    <m/>
    <m/>
    <m/>
    <m/>
    <m/>
    <m/>
    <m/>
    <m/>
    <m/>
    <m/>
    <m/>
    <n v="2"/>
    <n v="1"/>
    <s v="ZBHT0011"/>
    <s v="G6wAKtHm_NJc"/>
    <s v="Allocated"/>
    <s v="Shifted (NC_SFTD)"/>
    <s v="Visit cm residence address cm shifted for a long time confirm with neighbour"/>
    <d v="2026-06-04T00:00:00"/>
    <m/>
    <m/>
    <m/>
    <x v="0"/>
    <s v="312"/>
    <n v="921.98999999999978"/>
    <n v="7894.99"/>
    <s v="Y"/>
    <m/>
  </r>
  <r>
    <n v="464693708"/>
    <s v="ARCHANA DINESH PAWALE"/>
    <s v="ONLINE"/>
    <s v="19.06.26"/>
    <n v="3600"/>
    <m/>
    <m/>
    <m/>
    <n v="3546"/>
    <n v="3471"/>
    <n v="3508"/>
    <n v="3513"/>
    <n v="1"/>
    <s v="STABLE"/>
    <s v="PAID"/>
    <x v="8"/>
    <n v="57341"/>
    <n v="37"/>
    <n v="0"/>
    <n v="2690"/>
    <s v="-"/>
    <n v="6.2975718396652544E-2"/>
    <n v="3.1378802343584398E-3"/>
    <s v="STABLE"/>
    <s v="PAID"/>
    <s v="-"/>
    <s v="PTP"/>
    <m/>
    <m/>
    <m/>
    <m/>
    <s v="-"/>
    <s v="-"/>
    <s v="MAVAL"/>
    <s v="-"/>
    <s v="-"/>
    <s v="-"/>
    <n v="6198"/>
    <n v="57341"/>
    <n v="27"/>
    <n v="43"/>
    <s v="FLOW"/>
    <m/>
    <m/>
    <m/>
    <m/>
    <s v="REGULAR"/>
    <s v="MH14MA9847"/>
    <s v="HONDA DIO DLX BS VI"/>
    <d v="2024-11-16T00:00:00"/>
    <n v="36"/>
    <s v="02.06.26"/>
    <s v="VIJAY NIKAM"/>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x v="0"/>
    <s v="96"/>
    <n v="3508"/>
    <n v="7113"/>
    <s v="Y"/>
    <m/>
  </r>
  <r>
    <n v="462088489"/>
    <s v="SONU YADAV"/>
    <m/>
    <m/>
    <m/>
    <m/>
    <m/>
    <m/>
    <n v="4080"/>
    <n v="24479"/>
    <n v="5092"/>
    <n v="29975"/>
    <n v="6"/>
    <s v="FLOW"/>
    <s v="UNPAID"/>
    <x v="4"/>
    <n v="56988"/>
    <n v="1013"/>
    <n v="0"/>
    <n v="5063"/>
    <s v="FLOW"/>
    <n v="0.33728884823209221"/>
    <n v="2.393904400569518E-2"/>
    <s v="FLOW"/>
    <s v="NC"/>
    <s v="NC"/>
    <s v="NC"/>
    <s v="Shifted"/>
    <m/>
    <s v="CNAVNA"/>
    <m/>
    <s v="REPO"/>
    <s v="-"/>
    <s v="CHAKAN"/>
    <s v="-"/>
    <s v="-"/>
    <s v="-"/>
    <n v="30555"/>
    <n v="56988"/>
    <n v="178"/>
    <n v="194"/>
    <s v="FLOW"/>
    <m/>
    <m/>
    <m/>
    <m/>
    <s v="NPA"/>
    <s v="MH14LK6307"/>
    <s v="JUPITER ZX DISC SXC"/>
    <d v="2024-03-01T00:00:00"/>
    <n v="36"/>
    <s v="02.06.26"/>
    <s v="KAILASH ATKARI"/>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x v="0"/>
    <s v="1416"/>
    <n v="5092"/>
    <n v="29975"/>
    <s v="Y"/>
    <m/>
  </r>
  <r>
    <n v="465639719"/>
    <s v="BHUSHAN UTTAM PATIL"/>
    <m/>
    <m/>
    <m/>
    <m/>
    <m/>
    <m/>
    <n v="5665"/>
    <n v="5523"/>
    <n v="5679"/>
    <n v="11503"/>
    <n v="1"/>
    <s v="FLOW"/>
    <s v="UNPAID"/>
    <x v="13"/>
    <n v="56984"/>
    <n v="156"/>
    <n v="0"/>
    <n v="2700"/>
    <s v="31.05.26"/>
    <n v="5.631346654370941E-2"/>
    <n v="3.11834406924681E-3"/>
    <s v="STABLE"/>
    <s v="MPTP"/>
    <s v="MPTP"/>
    <s v="MPTP"/>
    <s v="Add not found"/>
    <m/>
    <s v="CAVNA"/>
    <m/>
    <s v="-"/>
    <s v="-"/>
    <s v="HINJEWADI"/>
    <s v="-"/>
    <s v="-"/>
    <s v="-"/>
    <n v="8379"/>
    <n v="56984"/>
    <n v="27"/>
    <n v="43"/>
    <s v="FLOW"/>
    <m/>
    <m/>
    <m/>
    <m/>
    <s v="REGULAR"/>
    <s v="MH19EQ1030"/>
    <s v="HUNTER 350 REBEL RED"/>
    <d v="2025-03-05T00:00:00"/>
    <n v="24"/>
    <s v="02.06.26"/>
    <s v="KAILASH ATKARI"/>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x v="0"/>
    <s v="315"/>
    <n v="5679"/>
    <n v="11503"/>
    <s v="Y"/>
    <m/>
  </r>
  <r>
    <n v="463427115"/>
    <s v="RAVINDRA SHANKAR MORE"/>
    <m/>
    <m/>
    <m/>
    <m/>
    <m/>
    <m/>
    <n v="3578"/>
    <n v="17821"/>
    <n v="4262"/>
    <n v="22480"/>
    <n v="5"/>
    <s v="FLOW"/>
    <s v="UNPAID"/>
    <x v="7"/>
    <n v="56961"/>
    <n v="753"/>
    <n v="0"/>
    <n v="0"/>
    <s v="-"/>
    <n v="0.16559476752978519"/>
    <n v="2.7726648202743589E-2"/>
    <s v="FLOW"/>
    <s v="RTP"/>
    <s v="-"/>
    <s v="RTP"/>
    <s v="Financail problem"/>
    <m/>
    <s v="CAVNA"/>
    <m/>
    <s v="-"/>
    <s v="-"/>
    <s v="ALEGAON PAGA"/>
    <s v="-"/>
    <s v="-"/>
    <s v="-"/>
    <n v="18574"/>
    <n v="56961"/>
    <n v="147"/>
    <n v="163"/>
    <s v="FLOW"/>
    <m/>
    <m/>
    <m/>
    <m/>
    <s v="NPA"/>
    <m/>
    <s v="SPLENDOR PLUS I3S XTEC"/>
    <d v="2024-07-08T00:00:00"/>
    <n v="36"/>
    <s v="02.06.26"/>
    <s v="KAILASH ATKARI"/>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x v="0"/>
    <s v="1081"/>
    <n v="4262"/>
    <n v="22480"/>
    <s v="Y"/>
    <m/>
  </r>
  <r>
    <n v="462670479"/>
    <s v="SWATI AMOL KSHIRSAGAR"/>
    <m/>
    <m/>
    <m/>
    <m/>
    <m/>
    <m/>
    <n v="2788"/>
    <n v="2389"/>
    <n v="2461"/>
    <n v="5328"/>
    <n v="1"/>
    <s v="FLOW"/>
    <s v="UNPAID"/>
    <x v="17"/>
    <n v="56762"/>
    <n v="72"/>
    <n v="0"/>
    <n v="3150"/>
    <s v="30.05.26"/>
    <n v="9.5280787673759415E-2"/>
    <n v="3.1061955295975615E-3"/>
    <s v="FLOW"/>
    <s v="NC"/>
    <s v="MPTP"/>
    <s v="NC"/>
    <s v="Shifted"/>
    <m/>
    <s v="CNAVNA"/>
    <m/>
    <s v="-"/>
    <s v="-"/>
    <s v="PIMPLE GURAV"/>
    <s v="-"/>
    <s v="-"/>
    <s v="-"/>
    <n v="5611"/>
    <n v="56762"/>
    <n v="27"/>
    <n v="43"/>
    <s v="FLOW"/>
    <m/>
    <m/>
    <m/>
    <m/>
    <s v="REGULAR"/>
    <s v="MH14LN2956"/>
    <s v="HONDA SP 125 DISC LTD ED"/>
    <d v="2024-04-23T00:00:00"/>
    <n v="48"/>
    <s v="02.06.26"/>
    <s v="KAILASH ATKARI"/>
    <m/>
    <m/>
    <m/>
    <m/>
    <m/>
    <m/>
    <m/>
    <m/>
    <m/>
    <m/>
    <n v="1"/>
    <m/>
    <m/>
    <n v="1"/>
    <m/>
    <m/>
    <m/>
    <m/>
    <m/>
    <m/>
    <m/>
    <m/>
    <m/>
    <m/>
    <m/>
    <m/>
    <m/>
    <m/>
    <m/>
    <m/>
    <m/>
    <n v="1"/>
    <m/>
    <m/>
    <m/>
    <m/>
    <m/>
    <m/>
    <m/>
    <m/>
    <m/>
    <m/>
    <m/>
    <m/>
    <m/>
    <m/>
    <m/>
    <m/>
    <m/>
    <n v="1"/>
    <m/>
    <m/>
    <m/>
    <m/>
    <m/>
    <m/>
    <m/>
    <m/>
    <m/>
    <m/>
    <m/>
    <m/>
    <m/>
    <m/>
    <m/>
    <m/>
    <m/>
    <m/>
    <m/>
    <m/>
    <m/>
    <m/>
    <m/>
    <m/>
    <m/>
    <m/>
    <m/>
    <m/>
    <m/>
    <m/>
    <m/>
    <m/>
    <m/>
    <m/>
    <m/>
    <m/>
    <m/>
    <m/>
    <m/>
    <m/>
    <m/>
    <m/>
    <m/>
    <m/>
    <n v="4"/>
    <n v="1"/>
    <s v="ZBHT0015"/>
    <s v="ko8gJ8ZL1Ec"/>
    <s v="Allocated"/>
    <s v="Shifted (NC_SFTD)"/>
    <s v="Visited at customer residence address. Customer is shiffted other place long time. Vehicle with him."/>
    <d v="2026-06-05T00:00:00"/>
    <m/>
    <m/>
    <m/>
    <x v="1"/>
    <s v="151"/>
    <n v="2461"/>
    <n v="5328"/>
    <s v="Y"/>
    <m/>
  </r>
  <r>
    <n v="464856605"/>
    <s v="NADE RAJU NAMDEV"/>
    <m/>
    <m/>
    <m/>
    <m/>
    <m/>
    <m/>
    <n v="4997"/>
    <n v="29874"/>
    <n v="6793"/>
    <n v="37372"/>
    <n v="6"/>
    <s v="FLOW"/>
    <s v="UNPAID"/>
    <x v="2"/>
    <n v="56709"/>
    <n v="1904"/>
    <n v="0"/>
    <n v="5850"/>
    <s v="-"/>
    <n v="0.3923249346228882"/>
    <n v="2.3821844011352705E-2"/>
    <s v="FLOW"/>
    <s v="NC"/>
    <s v="-"/>
    <s v="NC"/>
    <s v="Entry restricted"/>
    <m/>
    <s v="CNAVNA"/>
    <m/>
    <s v="REPO"/>
    <s v="-"/>
    <s v="CME"/>
    <s v="-"/>
    <s v="-"/>
    <s v="-"/>
    <n v="37628"/>
    <n v="56709"/>
    <n v="178"/>
    <n v="194"/>
    <s v="FLOW"/>
    <m/>
    <m/>
    <m/>
    <m/>
    <s v="NPA"/>
    <s v="MH14MA7792"/>
    <s v="PLEASURE PLUS XTEC DRS JUBILNT YELO"/>
    <d v="2024-12-04T00:00:00"/>
    <n v="24"/>
    <s v="02.06.26"/>
    <s v="VIJAY NIKAM"/>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x v="1"/>
    <s v="2501"/>
    <n v="6793"/>
    <n v="37372"/>
    <s v="Y"/>
    <m/>
  </r>
  <r>
    <n v="464434332"/>
    <s v="SUJATA ANIL SUKHADEVE"/>
    <s v="ONLINE"/>
    <s v="09.06.26"/>
    <n v="5003"/>
    <m/>
    <m/>
    <m/>
    <n v="4856"/>
    <n v="4856"/>
    <n v="4869"/>
    <n v="4783"/>
    <n v="1"/>
    <s v="STABLE"/>
    <s v="PAID"/>
    <x v="7"/>
    <n v="56693"/>
    <n v="13"/>
    <n v="0"/>
    <n v="1406.58"/>
    <s v="-"/>
    <n v="3.5297124077892747E-2"/>
    <n v="3.1024196321390112E-3"/>
    <s v="STABLE"/>
    <s v="PAID"/>
    <s v="-"/>
    <s v="PAID"/>
    <m/>
    <m/>
    <s v="CAVA"/>
    <m/>
    <s v="-"/>
    <s v="-"/>
    <s v="KAREGAON"/>
    <s v="-"/>
    <s v="-"/>
    <s v="-"/>
    <n v="6275.58"/>
    <n v="56693"/>
    <n v="27"/>
    <n v="12"/>
    <s v="STABLE"/>
    <m/>
    <m/>
    <m/>
    <m/>
    <s v="REGULAR"/>
    <s v="MH12XK7484"/>
    <s v="ACTIVA 125 DISC BSVI"/>
    <d v="2024-10-24T00:00:00"/>
    <n v="30"/>
    <s v="02.06.26"/>
    <s v="KAILASH ATKARI"/>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x v="0"/>
    <s v="74"/>
    <n v="4869"/>
    <n v="9786"/>
    <s v="Y"/>
    <m/>
  </r>
  <r>
    <n v="455993579"/>
    <s v="NITIKESH SAMBHAJI SHINDE"/>
    <m/>
    <m/>
    <m/>
    <m/>
    <m/>
    <s v="BANK RB 15"/>
    <n v="7519"/>
    <n v="7519"/>
    <n v="7557"/>
    <n v="15038"/>
    <n v="1"/>
    <s v="RB"/>
    <s v="UNPAID"/>
    <x v="8"/>
    <n v="56543.15"/>
    <n v="38"/>
    <n v="0"/>
    <n v="2429"/>
    <s v="-"/>
    <n v="6.209946620497872E-2"/>
    <n v="3.0942193678757681E-3"/>
    <s v="RB"/>
    <s v="PAID"/>
    <s v="-"/>
    <s v="PAID"/>
    <m/>
    <m/>
    <m/>
    <m/>
    <s v="-"/>
    <s v="-"/>
    <s v="VADGAON MAVAL"/>
    <s v="-"/>
    <s v="-"/>
    <s v="-"/>
    <n v="9986"/>
    <n v="56543.15"/>
    <n v="27"/>
    <n v="0"/>
    <s v="RB"/>
    <m/>
    <m/>
    <m/>
    <m/>
    <s v="NPA"/>
    <s v="MH14KM5379"/>
    <s v="RE CLASSIC 350 EFI STEALTH BLACK"/>
    <d v="2022-12-14T00:00:00"/>
    <n v="48"/>
    <s v="02.06.26"/>
    <s v="VIJAY NIKAM"/>
    <m/>
    <m/>
    <m/>
    <m/>
    <m/>
    <m/>
    <m/>
    <m/>
    <m/>
    <m/>
    <m/>
    <m/>
    <m/>
    <m/>
    <m/>
    <m/>
    <m/>
    <m/>
    <m/>
    <m/>
    <m/>
    <m/>
    <m/>
    <m/>
    <m/>
    <m/>
    <m/>
    <m/>
    <m/>
    <m/>
    <m/>
    <m/>
    <m/>
    <m/>
    <m/>
    <m/>
    <m/>
    <m/>
    <m/>
    <m/>
    <m/>
    <m/>
    <m/>
    <m/>
    <m/>
    <m/>
    <m/>
    <m/>
    <m/>
    <m/>
    <m/>
    <m/>
    <m/>
    <m/>
    <m/>
    <m/>
    <m/>
    <m/>
    <m/>
    <m/>
    <m/>
    <m/>
    <m/>
    <m/>
    <m/>
    <m/>
    <m/>
    <m/>
    <m/>
    <m/>
    <m/>
    <m/>
    <m/>
    <m/>
    <m/>
    <m/>
    <m/>
    <m/>
    <m/>
    <m/>
    <m/>
    <m/>
    <m/>
    <m/>
    <m/>
    <m/>
    <m/>
    <m/>
    <m/>
    <m/>
    <m/>
    <n v="1"/>
    <m/>
    <m/>
    <n v="1"/>
    <n v="1"/>
    <s v="DUWT0027"/>
    <s v="k6kKDfp8_Wc"/>
    <s v="Allocated"/>
    <e v="#N/A"/>
    <e v="#N/A"/>
    <e v="#N/A"/>
    <m/>
    <m/>
    <m/>
    <x v="0"/>
    <s v="0"/>
    <n v="7557"/>
    <n v="15038"/>
    <s v="N"/>
    <m/>
  </r>
  <r>
    <n v="464400538"/>
    <s v="SAGAR DATTATRAY JADHAV"/>
    <m/>
    <m/>
    <m/>
    <m/>
    <m/>
    <s v="BANK RB 11"/>
    <n v="3361"/>
    <n v="4867"/>
    <n v="1737"/>
    <n v="8342"/>
    <n v="2"/>
    <s v="RB"/>
    <s v="UNPAID"/>
    <x v="7"/>
    <n v="56334"/>
    <n v="231"/>
    <n v="0"/>
    <n v="4293.63"/>
    <s v="26.05.26"/>
    <n v="6.3011280858137272E-2"/>
    <n v="1.2472988835333237E-2"/>
    <s v="RB"/>
    <s v="PAID"/>
    <s v="PTP"/>
    <s v="PAID"/>
    <m/>
    <m/>
    <s v="CAVA"/>
    <m/>
    <s v="-"/>
    <s v="-"/>
    <s v="SHIRUR"/>
    <s v="-"/>
    <s v="-"/>
    <s v="-"/>
    <n v="9391.6299999999992"/>
    <n v="56334"/>
    <n v="57"/>
    <n v="12"/>
    <s v="STABLE"/>
    <m/>
    <m/>
    <m/>
    <m/>
    <s v="REGULAR"/>
    <s v="MH12XP8883"/>
    <s v="SPLENDOR PLUS BS6 I3S DRS CAST FI"/>
    <d v="2024-10-22T00:00:00"/>
    <n v="36"/>
    <s v="02.06.26"/>
    <s v="KAILASH ATKARI"/>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x v="0"/>
    <s v="114"/>
    <n v="1737"/>
    <n v="8342"/>
    <s v="Y"/>
    <m/>
  </r>
  <r>
    <n v="466558846"/>
    <s v="SHARVAN KUMAR"/>
    <m/>
    <m/>
    <m/>
    <m/>
    <m/>
    <m/>
    <n v="6159"/>
    <n v="6159"/>
    <n v="6180"/>
    <n v="12444"/>
    <n v="1"/>
    <s v="FLOW"/>
    <s v="UNPAID"/>
    <x v="7"/>
    <n v="56181"/>
    <n v="21"/>
    <n v="0"/>
    <n v="653.89"/>
    <s v="-"/>
    <n v="3.4978352315455034E-2"/>
    <n v="3.0744013785335366E-3"/>
    <s v="FLOW"/>
    <s v="NC"/>
    <s v="-"/>
    <s v="NC"/>
    <s v="Shifted"/>
    <m/>
    <s v="CNAVNA"/>
    <m/>
    <m/>
    <m/>
    <s v="SHIRUR"/>
    <m/>
    <m/>
    <m/>
    <n v="6833.89"/>
    <n v="56181"/>
    <n v="27"/>
    <n v="43"/>
    <s v="FLOW"/>
    <m/>
    <m/>
    <m/>
    <m/>
    <s v="-"/>
    <s v="MH12YJ3924"/>
    <s v="HONDA ACTIVA 125 DISC 2B"/>
    <d v="2025-07-22T00:00:00"/>
    <n v="18"/>
    <s v="10.06.26"/>
    <s v="KAILASH ATKARI"/>
    <m/>
    <m/>
    <m/>
    <m/>
    <m/>
    <m/>
    <m/>
    <m/>
    <m/>
    <m/>
    <m/>
    <m/>
    <m/>
    <m/>
    <m/>
    <m/>
    <m/>
    <m/>
    <m/>
    <m/>
    <m/>
    <m/>
    <m/>
    <m/>
    <m/>
    <m/>
    <m/>
    <m/>
    <m/>
    <m/>
    <m/>
    <n v="1"/>
    <m/>
    <m/>
    <m/>
    <m/>
    <m/>
    <m/>
    <m/>
    <m/>
    <m/>
    <m/>
    <m/>
    <m/>
    <m/>
    <m/>
    <m/>
    <m/>
    <m/>
    <m/>
    <m/>
    <m/>
    <m/>
    <m/>
    <m/>
    <m/>
    <m/>
    <m/>
    <m/>
    <m/>
    <m/>
    <m/>
    <m/>
    <m/>
    <m/>
    <m/>
    <m/>
    <m/>
    <m/>
    <m/>
    <m/>
    <m/>
    <m/>
    <m/>
    <m/>
    <m/>
    <m/>
    <m/>
    <m/>
    <m/>
    <m/>
    <m/>
    <m/>
    <m/>
    <m/>
    <m/>
    <m/>
    <m/>
    <m/>
    <m/>
    <m/>
    <m/>
    <m/>
    <m/>
    <n v="1"/>
    <n v="1"/>
    <s v="ZBHT0024"/>
    <s v="B6wUp_RvBS"/>
    <s v="Allocated"/>
    <s v="Shifted (NC_SFTD)"/>
    <s v="Shift since 6 month "/>
    <d v="2026-06-11T00:00:00"/>
    <m/>
    <m/>
    <m/>
    <x v="1"/>
    <s v="126"/>
    <n v="6180"/>
    <n v="12444"/>
    <s v="Y"/>
    <m/>
  </r>
  <r>
    <n v="464019282"/>
    <s v="VIKESH PAWAR"/>
    <m/>
    <m/>
    <m/>
    <m/>
    <m/>
    <m/>
    <n v="3733"/>
    <n v="3733"/>
    <n v="3769"/>
    <n v="7562"/>
    <n v="1"/>
    <s v="FLOW"/>
    <s v="UNPAID"/>
    <x v="12"/>
    <n v="55151"/>
    <n v="36"/>
    <n v="0"/>
    <n v="4490"/>
    <s v="-"/>
    <n v="5.5048089798046138E-2"/>
    <n v="3.0180365324131478E-3"/>
    <s v="FLOW"/>
    <s v="RTP"/>
    <s v="-"/>
    <s v="RTP"/>
    <s v="Financail problem"/>
    <m/>
    <s v="CAVNA"/>
    <m/>
    <s v="-"/>
    <s v="-"/>
    <s v="KHADAKI"/>
    <s v="-"/>
    <s v="-"/>
    <s v="-"/>
    <n v="8259"/>
    <n v="55151"/>
    <n v="27"/>
    <n v="43"/>
    <s v="FLOW"/>
    <m/>
    <m/>
    <m/>
    <m/>
    <s v="REGULAR"/>
    <s v="MH12XD7940"/>
    <s v="TVS JUPITER 125 DISC SXC OBDIIA"/>
    <d v="2024-09-13T00:00:00"/>
    <n v="36"/>
    <s v="02.06.26"/>
    <s v="KAILASH ATKARI"/>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x v="0"/>
    <s v="96"/>
    <n v="3769"/>
    <n v="7562"/>
    <s v="Y"/>
    <m/>
  </r>
  <r>
    <n v="460542843"/>
    <s v="HANUMANT TULSHIRAM PAWAR"/>
    <m/>
    <m/>
    <m/>
    <m/>
    <m/>
    <m/>
    <n v="7281"/>
    <n v="13972"/>
    <n v="7201"/>
    <n v="22017"/>
    <n v="2"/>
    <s v="FLOW"/>
    <s v="UNPAID"/>
    <x v="6"/>
    <n v="54926.11"/>
    <n v="510"/>
    <n v="0"/>
    <n v="6300"/>
    <s v="27.05.26"/>
    <n v="0.45819827150332965"/>
    <n v="1.2161265963685967E-2"/>
    <s v="STABLE"/>
    <s v="MPTP"/>
    <s v="NC"/>
    <s v="MPTP"/>
    <s v="Shifted"/>
    <n v="25"/>
    <s v="CAVNA"/>
    <m/>
    <s v="-"/>
    <s v="-"/>
    <s v="TINGRE NAGAR "/>
    <s v="-"/>
    <s v="-"/>
    <s v="-"/>
    <n v="20782"/>
    <n v="54926.11"/>
    <n v="57"/>
    <n v="73"/>
    <s v="FLOW"/>
    <m/>
    <m/>
    <m/>
    <m/>
    <s v="REGULAR"/>
    <s v="MH12WF4905"/>
    <s v="BULLET 350 THE STANDARD BLACK"/>
    <d v="2023-11-08T00:00:00"/>
    <n v="36"/>
    <s v="02.06.26"/>
    <s v="VIJAY NIKAM"/>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x v="0"/>
    <s v="764"/>
    <n v="7201"/>
    <n v="22017"/>
    <s v="Y"/>
    <m/>
  </r>
  <r>
    <n v="463129830"/>
    <s v="ANIKET RAJENDRA POUL"/>
    <m/>
    <m/>
    <m/>
    <m/>
    <m/>
    <m/>
    <n v="3580"/>
    <n v="16498.89"/>
    <n v="3094.8899999999994"/>
    <n v="21268.89"/>
    <n v="5"/>
    <s v="FLOW"/>
    <s v="UNPAID"/>
    <x v="5"/>
    <n v="54802.89"/>
    <n v="916"/>
    <n v="0"/>
    <n v="6300"/>
    <s v="FLOW"/>
    <n v="1"/>
    <n v="2.6676154764201022E-2"/>
    <s v="FLOW"/>
    <s v="NC"/>
    <s v="NC"/>
    <s v="NC"/>
    <s v="Shifted"/>
    <m/>
    <s v="CNAVNA"/>
    <m/>
    <s v="REPO"/>
    <s v="-"/>
    <s v="BHOSARI"/>
    <s v="-"/>
    <s v="-"/>
    <s v="-"/>
    <n v="23714.89"/>
    <n v="54802.89"/>
    <n v="147"/>
    <n v="163"/>
    <s v="FLOW"/>
    <m/>
    <m/>
    <m/>
    <m/>
    <s v="NPA"/>
    <m/>
    <s v="HONDA SHINE DRUM BSVI"/>
    <d v="2024-06-06T00:00:00"/>
    <n v="36"/>
    <s v="02.06.26"/>
    <s v="VIJAY NIKAM"/>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x v="1"/>
    <s v="1190"/>
    <n v="3094.8899999999994"/>
    <n v="21268.89"/>
    <s v="Y"/>
    <m/>
  </r>
  <r>
    <n v="466131426"/>
    <s v="MANISH MANGALSING PAWAR"/>
    <m/>
    <m/>
    <m/>
    <m/>
    <m/>
    <m/>
    <n v="4457"/>
    <n v="8914"/>
    <n v="4593"/>
    <n v="13668"/>
    <n v="2"/>
    <s v="FLOW"/>
    <s v="UNPAID"/>
    <x v="7"/>
    <n v="54723"/>
    <n v="136"/>
    <n v="0"/>
    <n v="1350"/>
    <s v="-"/>
    <n v="6.1209328689598573E-2"/>
    <n v="1.2116295097737437E-2"/>
    <s v="FLOW"/>
    <s v="OS"/>
    <s v="-"/>
    <s v="OS"/>
    <s v="Cust at village"/>
    <m/>
    <s v="CNAVNA"/>
    <m/>
    <s v="-"/>
    <s v="-"/>
    <s v="SHIRUR"/>
    <s v="-"/>
    <s v="-"/>
    <s v="-"/>
    <n v="10400"/>
    <n v="54723"/>
    <n v="57"/>
    <n v="73"/>
    <s v="FLOW"/>
    <m/>
    <m/>
    <m/>
    <m/>
    <s v="REGULAR"/>
    <s v="MH37AK8354"/>
    <s v="SPLENDOR PLUS XTEC 2"/>
    <d v="2025-05-15T00:00:00"/>
    <n v="24"/>
    <s v="02.06.26"/>
    <s v="KAILASH ATKARI"/>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x v="0"/>
    <s v="297"/>
    <n v="4593"/>
    <n v="13668"/>
    <s v="Y"/>
    <m/>
  </r>
  <r>
    <n v="463069996"/>
    <s v="LAXMAN MARUTI JADHAV"/>
    <m/>
    <m/>
    <m/>
    <m/>
    <m/>
    <m/>
    <n v="4371"/>
    <n v="4078"/>
    <n v="4174"/>
    <n v="8651"/>
    <n v="1"/>
    <s v="FLOW"/>
    <s v="UNPAID"/>
    <x v="15"/>
    <n v="54576"/>
    <n v="96"/>
    <n v="0"/>
    <n v="6300"/>
    <s v="23.05.26"/>
    <n v="8.0126341693393069E-2"/>
    <n v="2.986570720258562E-3"/>
    <s v="STABLE"/>
    <s v="PTP"/>
    <s v="PTP"/>
    <s v="PTP"/>
    <m/>
    <n v="22"/>
    <s v="CAVA"/>
    <m/>
    <s v="-"/>
    <s v="-"/>
    <s v="JANWADI"/>
    <s v="-"/>
    <s v="-"/>
    <s v="-"/>
    <n v="10474"/>
    <n v="54576"/>
    <n v="27"/>
    <n v="43"/>
    <s v="FLOW"/>
    <m/>
    <m/>
    <m/>
    <m/>
    <s v="REGULAR"/>
    <s v="MH12WW9061"/>
    <s v="AMPERE PRIMUS"/>
    <d v="2024-05-31T00:00:00"/>
    <n v="36"/>
    <s v="02.06.26"/>
    <s v="VIJAY NIKAM"/>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x v="0"/>
    <s v="202"/>
    <n v="4174"/>
    <n v="8651"/>
    <s v="Y"/>
    <m/>
  </r>
  <r>
    <n v="460203500"/>
    <s v="SANTOSH VITTHAL NALAWADE"/>
    <m/>
    <m/>
    <m/>
    <m/>
    <m/>
    <m/>
    <n v="5528"/>
    <n v="30507"/>
    <n v="4053"/>
    <n v="37628"/>
    <n v="6"/>
    <s v="FLOW"/>
    <s v="UNPAID"/>
    <x v="13"/>
    <n v="54304.47"/>
    <n v="1186"/>
    <n v="0"/>
    <n v="3150"/>
    <s v="FLOW"/>
    <n v="0.32151982403241597"/>
    <n v="2.2811769092369514E-2"/>
    <s v="FLOW"/>
    <s v="NC"/>
    <s v="NC"/>
    <s v="NC"/>
    <s v="Add not found"/>
    <m/>
    <s v="CNAVNA"/>
    <m/>
    <s v="REPO"/>
    <s v="-"/>
    <s v="MAAN"/>
    <s v="-"/>
    <s v="-"/>
    <s v="-"/>
    <n v="34843"/>
    <n v="54304.47"/>
    <n v="178"/>
    <n v="194"/>
    <s v="FLOW"/>
    <m/>
    <m/>
    <m/>
    <m/>
    <s v="NPA"/>
    <s v="MH14LD9127"/>
    <s v="OLA S1 PRO"/>
    <d v="2023-10-19T00:00:00"/>
    <n v="36"/>
    <s v="02.06.26"/>
    <s v="KAILASH ATKARI"/>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x v="0"/>
    <s v="1593"/>
    <n v="4053"/>
    <n v="37628"/>
    <s v="Y"/>
    <m/>
  </r>
  <r>
    <n v="463739181"/>
    <s v="SHIVAJI NIVRUTTI WATORE"/>
    <s v="ONLINE"/>
    <s v="03.06.26 16.06.26"/>
    <n v="7520"/>
    <m/>
    <m/>
    <m/>
    <n v="3514"/>
    <n v="10445"/>
    <n v="3761"/>
    <n v="6851"/>
    <n v="3"/>
    <s v="STABLE"/>
    <s v="PAID"/>
    <x v="3"/>
    <n v="54267"/>
    <n v="344"/>
    <n v="0"/>
    <n v="3465.64"/>
    <s v="FLOW"/>
    <n v="0.30853112700819979"/>
    <n v="1.4514277679467327E-2"/>
    <s v="STABLE"/>
    <s v="PAID"/>
    <s v="MPTP"/>
    <s v="PAID"/>
    <m/>
    <m/>
    <s v="CAVNA"/>
    <m/>
    <s v="REPO"/>
    <s v="-"/>
    <s v="BHOR"/>
    <s v="-"/>
    <s v="-"/>
    <s v="-"/>
    <n v="14254.64"/>
    <n v="54267"/>
    <n v="88"/>
    <n v="43"/>
    <s v="STABLE"/>
    <m/>
    <m/>
    <m/>
    <m/>
    <s v="REGULAR"/>
    <s v="MH38AG9448"/>
    <s v="SPLENDOR PLUS I3S DRSC FI"/>
    <d v="2024-08-13T00:00:00"/>
    <n v="36"/>
    <s v="02.06.26"/>
    <s v="VIJAY NIKAM"/>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x v="0"/>
    <s v="412"/>
    <n v="3761"/>
    <n v="14371"/>
    <s v="Y"/>
    <m/>
  </r>
  <r>
    <n v="463834008"/>
    <s v="TUSHAR POPAT AWARE"/>
    <m/>
    <m/>
    <m/>
    <m/>
    <m/>
    <m/>
    <n v="3514"/>
    <n v="6953.81"/>
    <n v="3612.8100000000013"/>
    <n v="10773.810000000001"/>
    <n v="2"/>
    <s v="FLOW"/>
    <s v="UNPAID"/>
    <x v="2"/>
    <n v="54266"/>
    <n v="173"/>
    <n v="0"/>
    <n v="6300"/>
    <s v="21.05.26"/>
    <n v="0.18147858326312377"/>
    <n v="1.2015110095824785E-2"/>
    <s v="STABLE"/>
    <s v="PTP"/>
    <s v="PTP"/>
    <s v="PTP"/>
    <m/>
    <n v="25"/>
    <s v="CAVA"/>
    <m/>
    <s v="-"/>
    <s v="-"/>
    <s v="CHARHOLI"/>
    <s v="-"/>
    <s v="-"/>
    <s v="-"/>
    <n v="13426.81"/>
    <n v="54266"/>
    <n v="57"/>
    <n v="73"/>
    <s v="FLOW"/>
    <m/>
    <m/>
    <m/>
    <m/>
    <s v="REGULAR"/>
    <s v="MH15JV9519"/>
    <s v="TVS SCOOTY ZEST MATTE SERIES"/>
    <d v="2024-08-22T00:00:00"/>
    <n v="36"/>
    <s v="02.06.26"/>
    <s v="VIJAY NIKAM"/>
    <m/>
    <m/>
    <m/>
    <m/>
    <n v="1"/>
    <m/>
    <m/>
    <m/>
    <m/>
    <m/>
    <m/>
    <m/>
    <m/>
    <m/>
    <m/>
    <m/>
    <m/>
    <m/>
    <m/>
    <m/>
    <m/>
    <m/>
    <m/>
    <m/>
    <m/>
    <m/>
    <m/>
    <m/>
    <m/>
    <m/>
    <m/>
    <m/>
    <m/>
    <m/>
    <m/>
    <m/>
    <m/>
    <m/>
    <m/>
    <m/>
    <m/>
    <m/>
    <m/>
    <m/>
    <m/>
    <m/>
    <n v="1"/>
    <m/>
    <m/>
    <m/>
    <m/>
    <m/>
    <m/>
    <m/>
    <m/>
    <m/>
    <m/>
    <m/>
    <m/>
    <m/>
    <m/>
    <m/>
    <m/>
    <m/>
    <m/>
    <m/>
    <m/>
    <m/>
    <m/>
    <m/>
    <m/>
    <m/>
    <m/>
    <m/>
    <m/>
    <m/>
    <m/>
    <m/>
    <m/>
    <m/>
    <m/>
    <m/>
    <m/>
    <m/>
    <m/>
    <m/>
    <m/>
    <m/>
    <m/>
    <m/>
    <m/>
    <m/>
    <m/>
    <m/>
    <n v="2"/>
    <n v="1"/>
    <s v="ZBHT0009"/>
    <s v="G6Ji9ibBV7"/>
    <s v="Allocated"/>
    <s v="Promise To Pay (PTP)"/>
    <s v="Customer promise pay online 3600 on 11/06"/>
    <d v="2026-06-11T00:00:00"/>
    <m/>
    <m/>
    <m/>
    <x v="0"/>
    <s v="306"/>
    <n v="3612.8100000000013"/>
    <n v="10773.810000000001"/>
    <s v="Y"/>
    <m/>
  </r>
  <r>
    <n v="464516010"/>
    <s v="RUBINA IRFAN SHAIKH"/>
    <m/>
    <m/>
    <m/>
    <m/>
    <m/>
    <m/>
    <n v="3325"/>
    <n v="3325"/>
    <n v="3377"/>
    <n v="6754"/>
    <n v="1"/>
    <s v="FLOW"/>
    <s v="UNPAID"/>
    <x v="15"/>
    <n v="54242"/>
    <n v="52"/>
    <n v="0"/>
    <n v="2541.87"/>
    <s v="-"/>
    <n v="7.9635975999212599E-2"/>
    <n v="2.968293187633116E-3"/>
    <s v="FLOW"/>
    <s v="NC"/>
    <s v="-"/>
    <s v="NC"/>
    <s v="Shifted"/>
    <m/>
    <s v="CNAVNA"/>
    <m/>
    <m/>
    <m/>
    <s v="SADASHIV PETH"/>
    <m/>
    <m/>
    <m/>
    <n v="5918.87"/>
    <n v="54242"/>
    <n v="27"/>
    <n v="43"/>
    <s v="FLOW"/>
    <m/>
    <m/>
    <m/>
    <m/>
    <s v="-"/>
    <s v="MH12XL0122"/>
    <s v="HONDA DIO 125 STD"/>
    <d v="2024-10-31T00:00:00"/>
    <n v="36"/>
    <s v="10.06.26"/>
    <s v="VIJAY NIKAM"/>
    <m/>
    <m/>
    <m/>
    <m/>
    <m/>
    <m/>
    <m/>
    <m/>
    <m/>
    <m/>
    <m/>
    <m/>
    <m/>
    <m/>
    <m/>
    <m/>
    <m/>
    <m/>
    <m/>
    <m/>
    <m/>
    <m/>
    <m/>
    <m/>
    <m/>
    <m/>
    <m/>
    <m/>
    <m/>
    <m/>
    <m/>
    <m/>
    <m/>
    <m/>
    <m/>
    <m/>
    <m/>
    <n v="1"/>
    <m/>
    <m/>
    <m/>
    <m/>
    <m/>
    <m/>
    <m/>
    <m/>
    <m/>
    <m/>
    <m/>
    <m/>
    <m/>
    <m/>
    <m/>
    <m/>
    <m/>
    <m/>
    <m/>
    <m/>
    <m/>
    <m/>
    <m/>
    <m/>
    <m/>
    <m/>
    <m/>
    <m/>
    <m/>
    <m/>
    <m/>
    <m/>
    <m/>
    <m/>
    <m/>
    <m/>
    <m/>
    <m/>
    <m/>
    <m/>
    <m/>
    <m/>
    <m/>
    <m/>
    <m/>
    <m/>
    <m/>
    <m/>
    <m/>
    <m/>
    <m/>
    <m/>
    <m/>
    <m/>
    <m/>
    <m/>
    <n v="1"/>
    <n v="1"/>
    <s v="DUWT0014"/>
    <s v="A62GPR_YZm"/>
    <s v="Allocated"/>
    <s v="Shifted (NC_SFTD)"/>
    <s v="Customer shifted from office address "/>
    <d v="2026-06-13T00:00:00"/>
    <m/>
    <m/>
    <m/>
    <x v="0"/>
    <s v="104"/>
    <n v="3377"/>
    <n v="6754"/>
    <s v="Y"/>
    <m/>
  </r>
  <r>
    <n v="463269970"/>
    <s v="OMKAR JAYSING BONVATE"/>
    <s v="COLLECT"/>
    <s v="10.06.26"/>
    <n v="4100"/>
    <m/>
    <m/>
    <m/>
    <n v="4056"/>
    <n v="3617.75"/>
    <n v="3726.75"/>
    <n v="3646.75"/>
    <n v="1"/>
    <s v="STABLE"/>
    <s v="PAID"/>
    <x v="10"/>
    <n v="54208"/>
    <n v="109"/>
    <n v="0"/>
    <n v="6300"/>
    <s v="10.05.26"/>
    <n v="2.337764822549384E-2"/>
    <n v="2.9664326004796271E-3"/>
    <s v="STABLE"/>
    <s v="PAID"/>
    <s v="PTP"/>
    <s v="PAID"/>
    <m/>
    <m/>
    <s v="CAVNA"/>
    <m/>
    <s v="-"/>
    <s v="-"/>
    <s v="JUNNAR"/>
    <s v="-"/>
    <s v="-"/>
    <s v="-"/>
    <n v="10026.75"/>
    <n v="54208"/>
    <n v="27"/>
    <n v="12"/>
    <s v="STABLE"/>
    <m/>
    <m/>
    <m/>
    <m/>
    <s v="NPA"/>
    <s v="MH14LQ9184"/>
    <s v="ACCESS SPL ED DRUM CBS BT BSVI"/>
    <d v="2024-06-21T00:00:00"/>
    <n v="36"/>
    <s v="02.06.26"/>
    <s v="KAILASH ATKARI"/>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x v="0"/>
    <s v="73"/>
    <n v="3726.75"/>
    <n v="7746.75"/>
    <s v="Y"/>
    <m/>
  </r>
  <r>
    <n v="461699544"/>
    <s v="MUSTAFA YAKUB SHARIF"/>
    <m/>
    <m/>
    <m/>
    <m/>
    <m/>
    <m/>
    <n v="5867"/>
    <n v="5727"/>
    <n v="5884"/>
    <n v="11905"/>
    <n v="1"/>
    <s v="FLOW"/>
    <s v="UNPAID"/>
    <x v="6"/>
    <n v="54165"/>
    <n v="157"/>
    <n v="0"/>
    <n v="6300"/>
    <s v="29.05.26"/>
    <n v="3.0940116157758643E-2"/>
    <n v="2.9640795049619799E-3"/>
    <s v="STABLE"/>
    <s v="PTP"/>
    <s v="PTP"/>
    <s v="PTP"/>
    <m/>
    <n v="28"/>
    <s v="CAVA"/>
    <m/>
    <s v="-"/>
    <s v="-"/>
    <s v="WADGAON SHERI"/>
    <s v="-"/>
    <s v="-"/>
    <s v="-"/>
    <n v="12184"/>
    <n v="54165"/>
    <n v="27"/>
    <n v="43"/>
    <s v="FLOW"/>
    <m/>
    <m/>
    <m/>
    <m/>
    <s v="REGULAR"/>
    <s v="MH12WQ6553"/>
    <s v="PIAGGIO VESPA VXL 125 LTD EDITION"/>
    <d v="2024-01-29T00:00:00"/>
    <n v="36"/>
    <s v="02.06.26"/>
    <s v="VIJAY NIKAM"/>
    <m/>
    <m/>
    <m/>
    <m/>
    <m/>
    <m/>
    <m/>
    <m/>
    <m/>
    <m/>
    <n v="1"/>
    <m/>
    <m/>
    <m/>
    <m/>
    <m/>
    <m/>
    <m/>
    <m/>
    <m/>
    <m/>
    <m/>
    <m/>
    <m/>
    <m/>
    <m/>
    <m/>
    <m/>
    <m/>
    <m/>
    <m/>
    <m/>
    <m/>
    <m/>
    <m/>
    <m/>
    <m/>
    <n v="1"/>
    <m/>
    <m/>
    <m/>
    <m/>
    <m/>
    <m/>
    <m/>
    <m/>
    <m/>
    <m/>
    <m/>
    <m/>
    <m/>
    <m/>
    <m/>
    <m/>
    <m/>
    <m/>
    <m/>
    <m/>
    <m/>
    <m/>
    <m/>
    <m/>
    <m/>
    <m/>
    <m/>
    <m/>
    <m/>
    <m/>
    <m/>
    <m/>
    <m/>
    <m/>
    <m/>
    <m/>
    <m/>
    <m/>
    <m/>
    <m/>
    <m/>
    <m/>
    <m/>
    <m/>
    <m/>
    <m/>
    <m/>
    <m/>
    <m/>
    <m/>
    <m/>
    <m/>
    <m/>
    <m/>
    <m/>
    <m/>
    <n v="2"/>
    <n v="1"/>
    <s v="ZBHT0012"/>
    <s v="kP08051qsDJc"/>
    <s v="Allocated"/>
    <s v="Left Message (LMCB)"/>
    <s v="Lm"/>
    <d v="2026-06-13T00:00:00"/>
    <m/>
    <m/>
    <m/>
    <x v="0"/>
    <s v="311"/>
    <n v="5884"/>
    <n v="11905"/>
    <s v="Y"/>
    <m/>
  </r>
  <r>
    <n v="463554280"/>
    <s v="MOHD YUNUS"/>
    <m/>
    <m/>
    <m/>
    <m/>
    <m/>
    <m/>
    <n v="3252"/>
    <n v="14571"/>
    <n v="2266"/>
    <n v="18769"/>
    <n v="5"/>
    <s v="FLOW"/>
    <s v="UNPAID"/>
    <x v="14"/>
    <n v="54156"/>
    <n v="703"/>
    <n v="0"/>
    <n v="3150"/>
    <s v="FLOW"/>
    <n v="0.21701723523023719"/>
    <n v="2.6361271046291001E-2"/>
    <s v="FLOW"/>
    <s v="NC"/>
    <s v="NC"/>
    <s v="NC"/>
    <s v="Shifted"/>
    <m/>
    <s v="CNAVNA"/>
    <m/>
    <s v="REPO"/>
    <s v="-"/>
    <s v="TALEGAON DABADE"/>
    <s v="-"/>
    <s v="-"/>
    <s v="-"/>
    <n v="18424"/>
    <n v="54156"/>
    <n v="147"/>
    <n v="163"/>
    <s v="FLOW"/>
    <m/>
    <m/>
    <m/>
    <m/>
    <s v="NPA"/>
    <s v="MH14LR9016"/>
    <s v="SPLENDOR PLUS BS6 I3S DRS CAST FI"/>
    <d v="2024-07-23T00:00:00"/>
    <n v="36"/>
    <s v="02.06.26"/>
    <s v="VIJAY NIKAM"/>
    <m/>
    <m/>
    <m/>
    <m/>
    <m/>
    <m/>
    <m/>
    <m/>
    <m/>
    <m/>
    <m/>
    <m/>
    <m/>
    <n v="1"/>
    <m/>
    <m/>
    <m/>
    <m/>
    <m/>
    <m/>
    <m/>
    <m/>
    <m/>
    <m/>
    <m/>
    <n v="1"/>
    <m/>
    <m/>
    <m/>
    <m/>
    <m/>
    <m/>
    <m/>
    <m/>
    <n v="1"/>
    <m/>
    <m/>
    <m/>
    <m/>
    <m/>
    <m/>
    <m/>
    <m/>
    <m/>
    <m/>
    <m/>
    <m/>
    <m/>
    <m/>
    <m/>
    <m/>
    <m/>
    <n v="1"/>
    <m/>
    <m/>
    <m/>
    <m/>
    <m/>
    <m/>
    <m/>
    <m/>
    <m/>
    <m/>
    <m/>
    <m/>
    <m/>
    <m/>
    <m/>
    <m/>
    <m/>
    <m/>
    <m/>
    <m/>
    <m/>
    <m/>
    <m/>
    <m/>
    <m/>
    <m/>
    <m/>
    <m/>
    <m/>
    <m/>
    <m/>
    <m/>
    <m/>
    <m/>
    <m/>
    <m/>
    <m/>
    <m/>
    <m/>
    <m/>
    <m/>
    <n v="4"/>
    <n v="1"/>
    <s v="DUWT0027"/>
    <s v="ko07yA-zsc"/>
    <s v="Allocated"/>
    <s v="Address Not Found (NC_ANF)"/>
    <s v="Visited to Customers residence address but short address so can't found Customer "/>
    <d v="2026-06-09T00:00:00"/>
    <m/>
    <m/>
    <m/>
    <x v="2"/>
    <s v="946"/>
    <n v="2266"/>
    <n v="18769"/>
    <s v="Y"/>
    <m/>
  </r>
  <r>
    <n v="462813255"/>
    <s v="MINA DHRMARAJ KAMBALE"/>
    <m/>
    <m/>
    <m/>
    <m/>
    <m/>
    <m/>
    <n v="3378"/>
    <n v="3728"/>
    <n v="586"/>
    <n v="7459"/>
    <n v="2"/>
    <s v="FLOW"/>
    <s v="UNPAID"/>
    <x v="7"/>
    <n v="54133"/>
    <n v="236"/>
    <n v="0"/>
    <n v="6300"/>
    <s v="29.05.26"/>
    <n v="6.0549395865614815E-2"/>
    <n v="1.1985662381920227E-2"/>
    <s v="STABLE"/>
    <s v="PTP"/>
    <s v="PTP"/>
    <s v="PTP"/>
    <m/>
    <n v="28"/>
    <s v="CAVA"/>
    <m/>
    <s v="-"/>
    <s v="-"/>
    <s v="SHIRUR"/>
    <s v="-"/>
    <s v="-"/>
    <s v="-"/>
    <n v="10264"/>
    <n v="54133"/>
    <n v="57"/>
    <n v="73"/>
    <s v="FLOW"/>
    <m/>
    <m/>
    <m/>
    <m/>
    <s v="REGULAR"/>
    <s v="MH12WT6684"/>
    <s v="TVS RAIDER DISC"/>
    <d v="2024-05-06T00:00:00"/>
    <n v="42"/>
    <s v="02.06.26"/>
    <s v="KAILASH ATKARI"/>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x v="0"/>
    <s v="353"/>
    <n v="586"/>
    <n v="7459"/>
    <s v="Y"/>
    <m/>
  </r>
  <r>
    <n v="464077378"/>
    <s v="ARUNA RAVINDRA MORE"/>
    <s v="ONLINE"/>
    <s v="11.06.26"/>
    <n v="3625"/>
    <m/>
    <m/>
    <m/>
    <n v="3476"/>
    <n v="2601"/>
    <n v="2679"/>
    <n v="2524"/>
    <n v="1"/>
    <s v="STABLE"/>
    <s v="PAID"/>
    <x v="6"/>
    <n v="53958"/>
    <n v="78"/>
    <n v="0"/>
    <n v="3600"/>
    <s v="21.05.26"/>
    <n v="3.0821873675627082E-2"/>
    <n v="2.9527518125863289E-3"/>
    <s v="STABLE"/>
    <s v="PAID"/>
    <s v="PTP"/>
    <s v="PAID"/>
    <m/>
    <m/>
    <s v="CAVA"/>
    <m/>
    <s v="-"/>
    <s v="-"/>
    <s v="YERWADA"/>
    <s v="-"/>
    <s v="-"/>
    <s v="-"/>
    <n v="6279"/>
    <n v="53958"/>
    <n v="27"/>
    <n v="12"/>
    <s v="STABLE"/>
    <m/>
    <m/>
    <m/>
    <m/>
    <s v="REGULAR"/>
    <s v="MH12XF0331"/>
    <s v="HONDA SP 125 BS VI DRUM"/>
    <d v="2024-09-21T00:00:00"/>
    <n v="36"/>
    <s v="02.06.26"/>
    <s v="VIJAY NIKAM"/>
    <m/>
    <m/>
    <m/>
    <m/>
    <m/>
    <m/>
    <m/>
    <m/>
    <m/>
    <m/>
    <n v="1"/>
    <m/>
    <m/>
    <m/>
    <m/>
    <m/>
    <m/>
    <m/>
    <m/>
    <m/>
    <m/>
    <m/>
    <m/>
    <m/>
    <m/>
    <m/>
    <m/>
    <m/>
    <m/>
    <m/>
    <m/>
    <m/>
    <m/>
    <m/>
    <m/>
    <m/>
    <m/>
    <m/>
    <m/>
    <m/>
    <m/>
    <m/>
    <m/>
    <n v="1"/>
    <m/>
    <m/>
    <m/>
    <m/>
    <m/>
    <m/>
    <m/>
    <m/>
    <m/>
    <m/>
    <m/>
    <m/>
    <m/>
    <m/>
    <m/>
    <m/>
    <m/>
    <m/>
    <m/>
    <m/>
    <m/>
    <m/>
    <m/>
    <m/>
    <m/>
    <m/>
    <m/>
    <m/>
    <m/>
    <m/>
    <m/>
    <m/>
    <m/>
    <m/>
    <m/>
    <m/>
    <m/>
    <m/>
    <m/>
    <m/>
    <m/>
    <m/>
    <m/>
    <m/>
    <m/>
    <m/>
    <m/>
    <m/>
    <m/>
    <m/>
    <n v="2"/>
    <n v="1"/>
    <s v="ZBHT0012"/>
    <s v="GoAcs4R0A5c"/>
    <s v="Allocated"/>
    <s v="Left Message (LMCB)"/>
    <s v="Lm"/>
    <d v="2026-06-04T00:00:00"/>
    <m/>
    <m/>
    <m/>
    <x v="0"/>
    <s v="72"/>
    <n v="2679"/>
    <n v="6149"/>
    <s v="Y"/>
    <m/>
  </r>
  <r>
    <n v="464645726"/>
    <s v="DHAPATE PRAMOD BHAU"/>
    <m/>
    <m/>
    <m/>
    <m/>
    <m/>
    <m/>
    <n v="3376"/>
    <n v="3367"/>
    <n v="3466"/>
    <n v="6945"/>
    <n v="1"/>
    <s v="FLOW"/>
    <s v="UNPAID"/>
    <x v="3"/>
    <n v="53535"/>
    <n v="99"/>
    <n v="0"/>
    <n v="2676"/>
    <s v="29.05.26"/>
    <n v="6.0995059280566609E-2"/>
    <n v="2.9296039194708686E-3"/>
    <s v="STABLE"/>
    <s v="PTP"/>
    <s v="PTP"/>
    <s v="PTP"/>
    <m/>
    <n v="20"/>
    <s v="CAVA"/>
    <m/>
    <s v="-"/>
    <s v="-"/>
    <s v="BHOR"/>
    <s v="-"/>
    <s v="-"/>
    <s v="-"/>
    <n v="6142"/>
    <n v="53535"/>
    <n v="27"/>
    <n v="43"/>
    <s v="FLOW"/>
    <m/>
    <m/>
    <m/>
    <m/>
    <s v="REGULAR"/>
    <s v="MH12XL3563"/>
    <s v="HONDA ACTIVA DLX"/>
    <d v="2024-11-11T00:00:00"/>
    <n v="36"/>
    <s v="02.06.26"/>
    <s v="VIJAY NIKAM"/>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x v="0"/>
    <s v="202"/>
    <n v="3466"/>
    <n v="6945"/>
    <s v="Y"/>
    <m/>
  </r>
  <r>
    <n v="463471982"/>
    <s v="RAJEEV TANAJI JADHAV"/>
    <m/>
    <m/>
    <m/>
    <m/>
    <m/>
    <s v="BANK RB 11"/>
    <n v="3837"/>
    <n v="7555"/>
    <n v="3892"/>
    <n v="11392"/>
    <n v="2"/>
    <s v="RB"/>
    <s v="UNPAID"/>
    <x v="13"/>
    <n v="53499"/>
    <n v="174"/>
    <n v="0"/>
    <n v="1350"/>
    <s v="FLOW"/>
    <n v="0.13772889812247546"/>
    <n v="1.1845287565262414E-2"/>
    <s v="RB"/>
    <s v="PAID"/>
    <s v="MPTP"/>
    <s v="PAID"/>
    <m/>
    <m/>
    <s v="CAVNA"/>
    <m/>
    <s v="-"/>
    <s v="-"/>
    <s v="NERE"/>
    <s v="-"/>
    <s v="-"/>
    <s v="-"/>
    <n v="9079"/>
    <n v="53499"/>
    <n v="57"/>
    <n v="12"/>
    <s v="STABLE"/>
    <m/>
    <m/>
    <m/>
    <m/>
    <s v="REGULAR"/>
    <s v="MH14LR7828"/>
    <s v="HONDA ACTIVA 125 DRUM ALLOY BSVI"/>
    <d v="2024-07-14T00:00:00"/>
    <n v="36"/>
    <s v="02.06.26"/>
    <s v="KAILASH ATKARI"/>
    <m/>
    <m/>
    <m/>
    <m/>
    <m/>
    <m/>
    <m/>
    <m/>
    <m/>
    <m/>
    <n v="1"/>
    <m/>
    <m/>
    <m/>
    <m/>
    <m/>
    <m/>
    <m/>
    <m/>
    <m/>
    <m/>
    <m/>
    <m/>
    <m/>
    <m/>
    <m/>
    <m/>
    <m/>
    <m/>
    <m/>
    <m/>
    <m/>
    <m/>
    <m/>
    <m/>
    <m/>
    <m/>
    <m/>
    <m/>
    <m/>
    <m/>
    <m/>
    <m/>
    <m/>
    <m/>
    <m/>
    <m/>
    <m/>
    <m/>
    <m/>
    <m/>
    <m/>
    <m/>
    <m/>
    <m/>
    <m/>
    <m/>
    <m/>
    <m/>
    <m/>
    <m/>
    <m/>
    <m/>
    <m/>
    <m/>
    <m/>
    <m/>
    <m/>
    <m/>
    <m/>
    <m/>
    <m/>
    <m/>
    <m/>
    <m/>
    <m/>
    <m/>
    <m/>
    <m/>
    <m/>
    <m/>
    <m/>
    <m/>
    <m/>
    <m/>
    <m/>
    <m/>
    <m/>
    <m/>
    <m/>
    <m/>
    <m/>
    <m/>
    <m/>
    <n v="1"/>
    <n v="1"/>
    <s v="DUWT0030"/>
    <e v="#N/A"/>
    <e v="#N/A"/>
    <e v="#N/A"/>
    <e v="#N/A"/>
    <e v="#N/A"/>
    <m/>
    <m/>
    <m/>
    <x v="0"/>
    <n v="0"/>
    <n v="3892"/>
    <n v="11392"/>
    <s v="Y"/>
    <m/>
  </r>
  <r>
    <n v="463205215"/>
    <s v="DEVENDRA SAMBHAJIRAO DHUMAL"/>
    <m/>
    <m/>
    <m/>
    <m/>
    <m/>
    <m/>
    <n v="4227"/>
    <n v="4197"/>
    <n v="4258"/>
    <n v="8578"/>
    <n v="1"/>
    <s v="FLOW"/>
    <s v="UNPAID"/>
    <x v="7"/>
    <n v="53257"/>
    <n v="61"/>
    <n v="0"/>
    <n v="2171"/>
    <s v="21.05.26"/>
    <n v="3.3157866703408423E-2"/>
    <n v="2.9143908833335211E-3"/>
    <s v="STABLE"/>
    <s v="PTP"/>
    <s v="PTP"/>
    <s v="PTP"/>
    <m/>
    <n v="22"/>
    <s v="CAVA"/>
    <m/>
    <s v="-"/>
    <s v="-"/>
    <s v="KHALSA"/>
    <s v="-"/>
    <s v="-"/>
    <s v="-"/>
    <n v="6429"/>
    <n v="53257"/>
    <n v="27"/>
    <n v="43"/>
    <s v="FLOW"/>
    <m/>
    <m/>
    <m/>
    <m/>
    <s v="REGULAR"/>
    <s v="MH12WW4136"/>
    <s v="TVS IQUBE ELECTRIC"/>
    <d v="2024-06-14T00:00:00"/>
    <n v="36"/>
    <s v="02.06.26"/>
    <s v="KAILASH ATKARI"/>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x v="0"/>
    <s v="154"/>
    <n v="4258"/>
    <n v="8578"/>
    <s v="Y"/>
    <m/>
  </r>
  <r>
    <n v="466340283"/>
    <s v="RAJESH CHANDRAKANT GORE"/>
    <s v="ONLINE"/>
    <s v="17.06.26"/>
    <n v="4403"/>
    <m/>
    <m/>
    <m/>
    <n v="4336"/>
    <n v="4316"/>
    <n v="4362"/>
    <n v="4403"/>
    <n v="1"/>
    <s v="STABLE"/>
    <s v="PAID"/>
    <x v="7"/>
    <n v="53118"/>
    <n v="46"/>
    <n v="0"/>
    <n v="1349"/>
    <s v="-"/>
    <n v="3.3071325150715376E-2"/>
    <n v="2.9067843652648474E-3"/>
    <s v="STABLE"/>
    <s v="PAID"/>
    <s v="-"/>
    <s v="MPTP"/>
    <s v="Shifted"/>
    <n v="20"/>
    <s v="CAVA"/>
    <m/>
    <m/>
    <m/>
    <s v="SHIRUR"/>
    <m/>
    <m/>
    <m/>
    <n v="5711"/>
    <n v="53118"/>
    <n v="27"/>
    <n v="43"/>
    <s v="FLOW"/>
    <m/>
    <m/>
    <m/>
    <m/>
    <s v="-"/>
    <s v="MH22BG7797"/>
    <s v="SPLENDOR ISMART DSS CAST"/>
    <d v="2025-06-16T00:00:00"/>
    <n v="24"/>
    <s v="10.06.26"/>
    <s v="KAILASH ATKARI"/>
    <m/>
    <m/>
    <m/>
    <m/>
    <m/>
    <m/>
    <m/>
    <m/>
    <m/>
    <m/>
    <m/>
    <m/>
    <m/>
    <m/>
    <m/>
    <m/>
    <m/>
    <m/>
    <m/>
    <m/>
    <m/>
    <m/>
    <m/>
    <m/>
    <m/>
    <m/>
    <m/>
    <m/>
    <m/>
    <m/>
    <m/>
    <n v="1"/>
    <m/>
    <m/>
    <m/>
    <m/>
    <m/>
    <m/>
    <m/>
    <m/>
    <m/>
    <m/>
    <m/>
    <m/>
    <m/>
    <m/>
    <m/>
    <m/>
    <m/>
    <m/>
    <m/>
    <m/>
    <m/>
    <m/>
    <m/>
    <m/>
    <m/>
    <m/>
    <m/>
    <m/>
    <m/>
    <m/>
    <m/>
    <m/>
    <m/>
    <m/>
    <m/>
    <m/>
    <m/>
    <m/>
    <m/>
    <m/>
    <m/>
    <m/>
    <m/>
    <m/>
    <m/>
    <m/>
    <m/>
    <m/>
    <m/>
    <m/>
    <m/>
    <m/>
    <m/>
    <m/>
    <m/>
    <m/>
    <m/>
    <m/>
    <m/>
    <m/>
    <m/>
    <m/>
    <n v="1"/>
    <n v="1"/>
    <s v="ZBHT0024"/>
    <s v="G2y_z748y77"/>
    <s v="Allocated"/>
    <s v="Shifted (NC_SFTD)"/>
    <s v="Customer shifted "/>
    <d v="2026-06-11T00:00:00"/>
    <m/>
    <m/>
    <m/>
    <x v="0"/>
    <s v="154"/>
    <n v="4362"/>
    <n v="8806"/>
    <s v="Y"/>
    <m/>
  </r>
  <r>
    <n v="464370861"/>
    <s v="ADITYA SUNIL SONAVANE"/>
    <s v="ONLINE"/>
    <s v="15.06.26"/>
    <n v="3613"/>
    <m/>
    <m/>
    <m/>
    <n v="3504"/>
    <n v="3180"/>
    <n v="3277"/>
    <n v="3252"/>
    <n v="1"/>
    <s v="STABLE"/>
    <s v="PAID"/>
    <x v="6"/>
    <n v="53112"/>
    <n v="97"/>
    <n v="0"/>
    <n v="5850"/>
    <s v="16.05.26"/>
    <n v="3.0338621792132873E-2"/>
    <n v="2.9064560263554083E-3"/>
    <s v="STABLE"/>
    <s v="PAID"/>
    <s v="PAID"/>
    <s v="PAID"/>
    <m/>
    <m/>
    <s v="CAVA"/>
    <m/>
    <s v="-"/>
    <s v="-"/>
    <s v="YERWADA"/>
    <s v="-"/>
    <s v="-"/>
    <s v="-"/>
    <n v="9127"/>
    <n v="53112"/>
    <n v="27"/>
    <n v="12"/>
    <s v="STABLE"/>
    <m/>
    <m/>
    <m/>
    <m/>
    <s v="REGULAR"/>
    <s v="MH12XK9060"/>
    <m/>
    <d v="2024-10-19T00:00:00"/>
    <n v="36"/>
    <s v="02.06.26"/>
    <s v="VIJAY NIKAM"/>
    <m/>
    <m/>
    <m/>
    <m/>
    <m/>
    <m/>
    <m/>
    <m/>
    <m/>
    <m/>
    <m/>
    <m/>
    <m/>
    <m/>
    <m/>
    <m/>
    <m/>
    <m/>
    <m/>
    <m/>
    <m/>
    <m/>
    <m/>
    <m/>
    <m/>
    <m/>
    <m/>
    <m/>
    <n v="1"/>
    <m/>
    <m/>
    <m/>
    <m/>
    <m/>
    <m/>
    <m/>
    <m/>
    <m/>
    <m/>
    <m/>
    <m/>
    <m/>
    <m/>
    <m/>
    <m/>
    <m/>
    <m/>
    <m/>
    <m/>
    <m/>
    <m/>
    <m/>
    <m/>
    <m/>
    <m/>
    <m/>
    <m/>
    <m/>
    <m/>
    <m/>
    <m/>
    <m/>
    <m/>
    <m/>
    <m/>
    <m/>
    <m/>
    <m/>
    <m/>
    <m/>
    <m/>
    <m/>
    <m/>
    <m/>
    <m/>
    <m/>
    <m/>
    <m/>
    <m/>
    <m/>
    <m/>
    <m/>
    <m/>
    <m/>
    <m/>
    <m/>
    <m/>
    <m/>
    <m/>
    <m/>
    <m/>
    <m/>
    <m/>
    <m/>
    <n v="1"/>
    <n v="1"/>
    <s v="ZBHT0012"/>
    <s v="GohOuSK_DMc"/>
    <s v="Allocated"/>
    <s v="Left Message (LMCB)"/>
    <s v="Lm"/>
    <d v="2026-06-10T00:00:00"/>
    <m/>
    <m/>
    <m/>
    <x v="0"/>
    <s v="181"/>
    <n v="3277"/>
    <n v="6865"/>
    <s v="Y"/>
    <m/>
  </r>
  <r>
    <n v="464559146"/>
    <s v="AMIT SUDAM WAYKAR"/>
    <s v="COLLECT"/>
    <s v="19.06.26"/>
    <n v="3400"/>
    <m/>
    <m/>
    <m/>
    <n v="3255"/>
    <n v="3255"/>
    <n v="3290"/>
    <n v="3110"/>
    <n v="1"/>
    <s v="STABLE"/>
    <s v="PAID"/>
    <x v="10"/>
    <n v="52931"/>
    <n v="35"/>
    <n v="0"/>
    <n v="2845"/>
    <s v="-"/>
    <n v="2.2826931416462779E-2"/>
    <n v="2.8965511359206604E-3"/>
    <s v="STABLE"/>
    <s v="PAID"/>
    <s v="-"/>
    <s v="PTP"/>
    <m/>
    <m/>
    <s v="CAVA"/>
    <m/>
    <s v="-"/>
    <s v="-"/>
    <s v="KANDALI"/>
    <s v="-"/>
    <s v="-"/>
    <s v="-"/>
    <n v="6135"/>
    <n v="52931"/>
    <n v="27"/>
    <n v="43"/>
    <s v="FLOW"/>
    <m/>
    <m/>
    <m/>
    <m/>
    <s v="NPA"/>
    <s v="MH14MA0499"/>
    <s v="SPLENDOR PLUS I3S DRS C FI OTHERS"/>
    <d v="2024-11-04T00:00:00"/>
    <n v="36"/>
    <s v="02.06.26"/>
    <s v="KAILASH ATKARI"/>
    <m/>
    <m/>
    <m/>
    <m/>
    <m/>
    <m/>
    <m/>
    <m/>
    <m/>
    <m/>
    <m/>
    <m/>
    <m/>
    <m/>
    <m/>
    <m/>
    <m/>
    <m/>
    <m/>
    <m/>
    <m/>
    <m/>
    <m/>
    <m/>
    <m/>
    <m/>
    <m/>
    <m/>
    <m/>
    <m/>
    <m/>
    <m/>
    <m/>
    <m/>
    <m/>
    <m/>
    <m/>
    <m/>
    <m/>
    <m/>
    <m/>
    <m/>
    <m/>
    <m/>
    <m/>
    <m/>
    <m/>
    <m/>
    <m/>
    <m/>
    <m/>
    <m/>
    <m/>
    <m/>
    <m/>
    <m/>
    <m/>
    <m/>
    <m/>
    <m/>
    <m/>
    <m/>
    <m/>
    <m/>
    <m/>
    <m/>
    <m/>
    <m/>
    <m/>
    <m/>
    <m/>
    <m/>
    <m/>
    <m/>
    <m/>
    <m/>
    <m/>
    <m/>
    <m/>
    <m/>
    <m/>
    <m/>
    <m/>
    <m/>
    <m/>
    <m/>
    <m/>
    <m/>
    <m/>
    <m/>
    <m/>
    <m/>
    <m/>
    <m/>
    <n v="0"/>
    <s v=""/>
    <s v="ZBHT0021"/>
    <e v="#N/A"/>
    <e v="#N/A"/>
    <e v="#N/A"/>
    <e v="#N/A"/>
    <e v="#N/A"/>
    <m/>
    <m/>
    <m/>
    <x v="0"/>
    <n v="0"/>
    <n v="3290"/>
    <n v="6510"/>
    <s v="N"/>
    <m/>
  </r>
  <r>
    <n v="463514822"/>
    <s v="ANANDA BALU SHINDE"/>
    <s v="ONLINE"/>
    <s v="15.06.26"/>
    <n v="4086"/>
    <m/>
    <m/>
    <m/>
    <n v="3996"/>
    <n v="3970"/>
    <n v="4037"/>
    <n v="4039"/>
    <n v="1"/>
    <s v="STABLE"/>
    <s v="PAID"/>
    <x v="2"/>
    <n v="52644"/>
    <n v="67"/>
    <n v="0"/>
    <n v="2690"/>
    <s v="18.05.26"/>
    <n v="7.9329700497982089E-2"/>
    <n v="2.880845591419154E-3"/>
    <s v="STABLE"/>
    <s v="PAID"/>
    <s v="PAID"/>
    <s v="PAID"/>
    <m/>
    <m/>
    <s v="CAVNA"/>
    <m/>
    <s v="-"/>
    <s v="-"/>
    <s v="CHINCHWAD"/>
    <s v="-"/>
    <s v="-"/>
    <s v="-"/>
    <n v="6727"/>
    <n v="52644"/>
    <n v="27"/>
    <n v="12"/>
    <s v="STABLE"/>
    <m/>
    <m/>
    <m/>
    <m/>
    <s v="REGULAR"/>
    <s v="MH14LR7215"/>
    <s v="ACCESS SPL ED DISC CBS BT BSVI"/>
    <d v="2024-07-19T00:00:00"/>
    <n v="36"/>
    <s v="02.06.26"/>
    <s v="VIJAY NIKAM"/>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x v="0"/>
    <s v="159"/>
    <n v="4037"/>
    <n v="8125"/>
    <s v="Y"/>
    <m/>
  </r>
  <r>
    <n v="461103769"/>
    <s v="MADHURI RAHUL CHOURE"/>
    <s v="BRANCH"/>
    <s v="18.06.26"/>
    <n v="3200"/>
    <m/>
    <m/>
    <m/>
    <n v="3106"/>
    <n v="2862"/>
    <n v="2926"/>
    <n v="2903"/>
    <n v="1"/>
    <s v="STABLE"/>
    <s v="PAID"/>
    <x v="8"/>
    <n v="52567.02"/>
    <n v="64"/>
    <n v="0"/>
    <n v="6300"/>
    <s v="19.05.26"/>
    <n v="5.7732614507441486E-2"/>
    <n v="2.8766330032110494E-3"/>
    <s v="STABLE"/>
    <s v="PAID"/>
    <s v="PAID"/>
    <s v="PTP"/>
    <m/>
    <m/>
    <m/>
    <m/>
    <s v="-"/>
    <s v="-"/>
    <s v="SOMANTNE"/>
    <s v="-"/>
    <s v="-"/>
    <s v="-"/>
    <n v="9226"/>
    <n v="52567.02"/>
    <n v="27"/>
    <n v="43"/>
    <s v="FLOW"/>
    <m/>
    <m/>
    <m/>
    <m/>
    <s v="REGULAR"/>
    <s v="MH14LG1537"/>
    <m/>
    <d v="2023-12-13T00:00:00"/>
    <n v="48"/>
    <s v="02.06.26"/>
    <s v="VIJAY NIKAM"/>
    <m/>
    <m/>
    <m/>
    <m/>
    <m/>
    <m/>
    <m/>
    <m/>
    <m/>
    <m/>
    <m/>
    <m/>
    <m/>
    <m/>
    <m/>
    <m/>
    <m/>
    <m/>
    <m/>
    <m/>
    <m/>
    <m/>
    <m/>
    <m/>
    <m/>
    <m/>
    <m/>
    <m/>
    <m/>
    <m/>
    <m/>
    <m/>
    <m/>
    <m/>
    <m/>
    <m/>
    <m/>
    <m/>
    <m/>
    <m/>
    <m/>
    <m/>
    <m/>
    <m/>
    <m/>
    <m/>
    <m/>
    <m/>
    <m/>
    <m/>
    <m/>
    <m/>
    <m/>
    <m/>
    <m/>
    <m/>
    <m/>
    <m/>
    <n v="1"/>
    <m/>
    <m/>
    <m/>
    <m/>
    <m/>
    <m/>
    <m/>
    <m/>
    <m/>
    <m/>
    <m/>
    <m/>
    <m/>
    <m/>
    <m/>
    <m/>
    <m/>
    <m/>
    <m/>
    <m/>
    <m/>
    <m/>
    <m/>
    <m/>
    <m/>
    <m/>
    <m/>
    <m/>
    <m/>
    <m/>
    <m/>
    <m/>
    <m/>
    <m/>
    <m/>
    <n v="1"/>
    <n v="1"/>
    <s v="ZBHT0013"/>
    <s v="koEoVuw_DIc"/>
    <s v="Allocated"/>
    <e v="#N/A"/>
    <e v="#N/A"/>
    <e v="#N/A"/>
    <m/>
    <m/>
    <m/>
    <x v="0"/>
    <s v="135"/>
    <n v="2926"/>
    <n v="6103"/>
    <s v="N"/>
    <m/>
  </r>
  <r>
    <n v="462024518"/>
    <s v="KISHOR SHANKARRAO SOLANKE"/>
    <s v="COLLECT"/>
    <s v="08.06.26"/>
    <n v="3700"/>
    <m/>
    <m/>
    <m/>
    <n v="3562"/>
    <n v="3491"/>
    <n v="3549"/>
    <n v="3417"/>
    <n v="1"/>
    <s v="STABLE"/>
    <s v="PAID"/>
    <x v="5"/>
    <n v="52446"/>
    <n v="58"/>
    <n v="0"/>
    <n v="1800"/>
    <s v="08.05.26"/>
    <n v="0.10617297266832444"/>
    <n v="2.870010407407662E-3"/>
    <s v="STABLE"/>
    <s v="PAID"/>
    <s v="PTP"/>
    <s v="PAID"/>
    <m/>
    <m/>
    <s v="CAVA"/>
    <m/>
    <s v="-"/>
    <s v="-"/>
    <s v="BHOSARI"/>
    <s v="-"/>
    <s v="-"/>
    <s v="-"/>
    <n v="5349"/>
    <n v="52446"/>
    <n v="27"/>
    <n v="12"/>
    <s v="STABLE"/>
    <m/>
    <m/>
    <m/>
    <m/>
    <s v="REGULAR"/>
    <m/>
    <s v="HONDA SHINE DRUM BSVI"/>
    <d v="2024-02-25T00:00:00"/>
    <n v="42"/>
    <s v="02.06.26"/>
    <s v="VIJAY NIKAM"/>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x v="0"/>
    <s v="64"/>
    <n v="3549"/>
    <n v="7117"/>
    <s v="Y"/>
    <m/>
  </r>
  <r>
    <n v="465745916"/>
    <s v="RAHUL VIJAY MORE"/>
    <s v="ONLINE"/>
    <s v="15.06.26"/>
    <n v="5100"/>
    <m/>
    <m/>
    <m/>
    <n v="4873"/>
    <n v="4841.3500000000004"/>
    <n v="4911.3500000000004"/>
    <n v="4808.3500000000004"/>
    <n v="1"/>
    <s v="STABLE"/>
    <s v="PAID"/>
    <x v="17"/>
    <n v="52337"/>
    <n v="70"/>
    <n v="0"/>
    <n v="900"/>
    <s v="-"/>
    <n v="8.7852975308860617E-2"/>
    <n v="2.8640455838861837E-3"/>
    <s v="STABLE"/>
    <s v="PAID"/>
    <s v="-"/>
    <s v="PAID"/>
    <m/>
    <m/>
    <s v="CAVA"/>
    <m/>
    <m/>
    <m/>
    <s v="PIMPARI"/>
    <m/>
    <m/>
    <m/>
    <n v="5811.35"/>
    <n v="52337"/>
    <n v="27"/>
    <n v="12"/>
    <s v="STABLE"/>
    <m/>
    <m/>
    <m/>
    <m/>
    <s v="-"/>
    <s v="MH14MG0833"/>
    <s v="SPLENDOR PLUS BS6 I3S DRS CAST FI"/>
    <d v="2025-03-21T00:00:00"/>
    <n v="24"/>
    <s v="10.06.26"/>
    <s v="KAILASH ATKARI"/>
    <m/>
    <m/>
    <m/>
    <m/>
    <m/>
    <m/>
    <m/>
    <m/>
    <m/>
    <m/>
    <m/>
    <m/>
    <m/>
    <m/>
    <m/>
    <m/>
    <m/>
    <m/>
    <m/>
    <m/>
    <m/>
    <m/>
    <m/>
    <m/>
    <m/>
    <m/>
    <m/>
    <m/>
    <m/>
    <m/>
    <m/>
    <m/>
    <m/>
    <m/>
    <n v="1"/>
    <m/>
    <m/>
    <m/>
    <m/>
    <m/>
    <m/>
    <m/>
    <m/>
    <n v="1"/>
    <m/>
    <m/>
    <m/>
    <m/>
    <m/>
    <m/>
    <m/>
    <m/>
    <m/>
    <m/>
    <m/>
    <m/>
    <m/>
    <m/>
    <m/>
    <m/>
    <m/>
    <m/>
    <m/>
    <m/>
    <m/>
    <m/>
    <m/>
    <m/>
    <m/>
    <m/>
    <m/>
    <m/>
    <m/>
    <m/>
    <m/>
    <m/>
    <m/>
    <m/>
    <m/>
    <m/>
    <m/>
    <m/>
    <m/>
    <m/>
    <m/>
    <m/>
    <m/>
    <m/>
    <m/>
    <m/>
    <m/>
    <m/>
    <m/>
    <m/>
    <n v="2"/>
    <n v="1"/>
    <s v="ZBHT0015"/>
    <s v="ko6lhhSuP1"/>
    <s v="Allocated"/>
    <s v="Left Message (LMCB)"/>
    <s v="Visited at customer residence address. Customer not live here his relatives sd. Customer at village. Left message at home with relatives."/>
    <d v="2026-06-15T00:00:00"/>
    <m/>
    <m/>
    <m/>
    <x v="0"/>
    <s v="194"/>
    <n v="4911.3500000000004"/>
    <n v="9908.35"/>
    <s v="Y"/>
    <m/>
  </r>
  <r>
    <n v="467110513"/>
    <s v="SONALI BALASAHEB ABHYANKAR"/>
    <m/>
    <m/>
    <m/>
    <m/>
    <m/>
    <s v="BANK STABLE 15"/>
    <n v="9172"/>
    <n v="8584"/>
    <n v="8722"/>
    <n v="18023"/>
    <n v="1"/>
    <s v="STABLE"/>
    <s v="UNPAID"/>
    <x v="4"/>
    <n v="52239"/>
    <n v="138"/>
    <n v="0"/>
    <n v="900"/>
    <s v="-"/>
    <n v="7.2606628989813418E-2"/>
    <n v="2.858682715032011E-3"/>
    <s v="STABLE"/>
    <s v="PAID"/>
    <s v="-"/>
    <s v="PAID"/>
    <m/>
    <m/>
    <s v="CAVA"/>
    <m/>
    <m/>
    <m/>
    <s v="NANEKARWADI"/>
    <m/>
    <m/>
    <m/>
    <n v="9622"/>
    <n v="52239"/>
    <n v="22"/>
    <n v="7"/>
    <s v="STABLE"/>
    <m/>
    <m/>
    <m/>
    <m/>
    <s v="-"/>
    <s v="MH14MY4038"/>
    <s v="PIAGGIO VESPA SXL 149 ABS"/>
    <d v="2025-10-18T00:00:00"/>
    <n v="12"/>
    <s v="10.06.26"/>
    <s v="KAILASH ATKARI"/>
    <m/>
    <m/>
    <m/>
    <m/>
    <m/>
    <m/>
    <m/>
    <m/>
    <m/>
    <m/>
    <m/>
    <m/>
    <m/>
    <m/>
    <m/>
    <m/>
    <m/>
    <m/>
    <m/>
    <m/>
    <m/>
    <m/>
    <m/>
    <m/>
    <m/>
    <m/>
    <m/>
    <m/>
    <m/>
    <m/>
    <m/>
    <m/>
    <m/>
    <m/>
    <n v="1"/>
    <m/>
    <m/>
    <m/>
    <m/>
    <m/>
    <m/>
    <m/>
    <m/>
    <m/>
    <m/>
    <m/>
    <m/>
    <m/>
    <m/>
    <m/>
    <m/>
    <m/>
    <m/>
    <m/>
    <m/>
    <m/>
    <m/>
    <m/>
    <m/>
    <m/>
    <m/>
    <m/>
    <m/>
    <m/>
    <m/>
    <m/>
    <m/>
    <m/>
    <m/>
    <m/>
    <m/>
    <m/>
    <m/>
    <m/>
    <m/>
    <m/>
    <m/>
    <m/>
    <m/>
    <m/>
    <m/>
    <m/>
    <m/>
    <m/>
    <m/>
    <m/>
    <m/>
    <m/>
    <m/>
    <m/>
    <m/>
    <m/>
    <m/>
    <m/>
    <n v="1"/>
    <n v="1"/>
    <s v="DUWT0017"/>
    <s v="kPnctcaS6b"/>
    <s v="Allocated"/>
    <s v="Promise To Pay (PTP)"/>
    <s v="Customer pay online "/>
    <d v="2026-06-12T00:00:00"/>
    <m/>
    <m/>
    <m/>
    <x v="0"/>
    <s v="267"/>
    <n v="8722"/>
    <n v="18023"/>
    <s v="Y"/>
    <m/>
  </r>
  <r>
    <n v="466958013"/>
    <s v="PRAPHUL ASHOK JAIN"/>
    <m/>
    <m/>
    <m/>
    <m/>
    <m/>
    <m/>
    <n v="9332"/>
    <n v="9164"/>
    <n v="9355"/>
    <n v="18984"/>
    <n v="1"/>
    <s v="FLOW"/>
    <s v="UNPAID"/>
    <x v="7"/>
    <n v="52197"/>
    <n v="191"/>
    <n v="0"/>
    <n v="1350"/>
    <s v="27.05.26"/>
    <n v="3.2497909538986604E-2"/>
    <n v="2.8563843426659369E-3"/>
    <s v="STABLE"/>
    <s v="PTP"/>
    <s v="MPTP"/>
    <s v="PTP"/>
    <m/>
    <n v="20"/>
    <s v="CAVNA"/>
    <m/>
    <s v="-"/>
    <s v="-"/>
    <s v="SHIRUR"/>
    <s v="-"/>
    <s v="-"/>
    <s v="-"/>
    <n v="10705"/>
    <n v="52197"/>
    <n v="22"/>
    <n v="38"/>
    <s v="FLOW"/>
    <m/>
    <m/>
    <m/>
    <m/>
    <s v="REGULAR"/>
    <s v="MH12YT5870"/>
    <s v="TVS JUPITER 125 DISC"/>
    <d v="2025-09-27T00:00:00"/>
    <n v="12"/>
    <s v="02.06.26"/>
    <s v="KAILASH ATKARI"/>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x v="0"/>
    <s v="488"/>
    <n v="9355"/>
    <n v="18984"/>
    <s v="Y"/>
    <m/>
  </r>
  <r>
    <n v="462207375"/>
    <s v="MAHENDRA AKRUD MANCHARE"/>
    <m/>
    <m/>
    <m/>
    <m/>
    <m/>
    <m/>
    <n v="4144"/>
    <n v="16274"/>
    <n v="4256"/>
    <n v="21072"/>
    <n v="4"/>
    <s v="FLOW"/>
    <s v="UNPAID"/>
    <x v="1"/>
    <n v="52058"/>
    <n v="414"/>
    <n v="0"/>
    <n v="2863.43"/>
    <s v="FLOW"/>
    <n v="0.107387575370161"/>
    <n v="1.709162609047064E-2"/>
    <s v="FLOW"/>
    <s v="NC"/>
    <s v="NC"/>
    <s v="NC"/>
    <s v="Add not found"/>
    <m/>
    <s v="CNAVNA"/>
    <m/>
    <s v="REPO"/>
    <s v="-"/>
    <s v="CHINCHWAD"/>
    <s v="-"/>
    <s v="-"/>
    <s v="-"/>
    <n v="19551.43"/>
    <n v="52058"/>
    <n v="116"/>
    <n v="132"/>
    <s v="FLOW"/>
    <m/>
    <m/>
    <m/>
    <m/>
    <s v="NPA"/>
    <s v="MH14LK8938"/>
    <s v="HONDA UNICORN 160 BSVI"/>
    <d v="2024-03-12T00:00:00"/>
    <n v="36"/>
    <s v="02.06.26"/>
    <s v="KAILASH ATKARI"/>
    <m/>
    <m/>
    <m/>
    <m/>
    <m/>
    <m/>
    <m/>
    <m/>
    <m/>
    <m/>
    <m/>
    <m/>
    <m/>
    <n v="1"/>
    <m/>
    <m/>
    <m/>
    <m/>
    <m/>
    <m/>
    <m/>
    <m/>
    <m/>
    <m/>
    <m/>
    <n v="1"/>
    <m/>
    <m/>
    <n v="1"/>
    <m/>
    <m/>
    <m/>
    <m/>
    <m/>
    <m/>
    <m/>
    <m/>
    <n v="1"/>
    <m/>
    <m/>
    <m/>
    <m/>
    <m/>
    <m/>
    <m/>
    <m/>
    <m/>
    <m/>
    <m/>
    <m/>
    <m/>
    <m/>
    <m/>
    <m/>
    <m/>
    <m/>
    <m/>
    <m/>
    <m/>
    <m/>
    <m/>
    <m/>
    <m/>
    <m/>
    <m/>
    <m/>
    <m/>
    <m/>
    <m/>
    <m/>
    <m/>
    <m/>
    <m/>
    <m/>
    <m/>
    <m/>
    <m/>
    <m/>
    <m/>
    <m/>
    <m/>
    <m/>
    <m/>
    <m/>
    <m/>
    <m/>
    <m/>
    <m/>
    <m/>
    <m/>
    <m/>
    <m/>
    <m/>
    <m/>
    <n v="4"/>
    <n v="1"/>
    <s v="ZBHT0011"/>
    <s v="Gol0mDGajz"/>
    <s v="Allocated"/>
    <s v="Address Not Found (NC_ANF)"/>
    <s v="Visit cm residence address surching for a long time cm address not found "/>
    <d v="2026-06-09T00:00:00"/>
    <m/>
    <m/>
    <m/>
    <x v="0"/>
    <s v="654"/>
    <n v="4256"/>
    <n v="21072"/>
    <s v="Y"/>
    <m/>
  </r>
  <r>
    <n v="462490785"/>
    <s v="VAISHALI PRAMOD PAWAR"/>
    <s v="BRANCH"/>
    <s v="17.06.26"/>
    <n v="4300"/>
    <m/>
    <m/>
    <m/>
    <n v="4107"/>
    <n v="13320"/>
    <n v="1782"/>
    <n v="14161"/>
    <n v="4"/>
    <s v="STABLE"/>
    <s v="PAID"/>
    <x v="6"/>
    <n v="51910"/>
    <n v="783"/>
    <n v="0"/>
    <n v="6300"/>
    <s v="18.05.26"/>
    <n v="0.18752010530892138"/>
    <n v="1.7043034891012544E-2"/>
    <s v="STABLE"/>
    <s v="PAID"/>
    <s v="PAID"/>
    <s v="PAID"/>
    <m/>
    <m/>
    <s v="CAVNA"/>
    <m/>
    <s v="-"/>
    <s v="-"/>
    <s v="VISHRANTWADI"/>
    <s v="-"/>
    <s v="-"/>
    <s v="-"/>
    <n v="20403"/>
    <n v="51910"/>
    <n v="116"/>
    <n v="132"/>
    <s v="FLOW"/>
    <m/>
    <m/>
    <m/>
    <m/>
    <s v="NPA"/>
    <m/>
    <s v="OLA S1 AIR"/>
    <d v="2024-04-08T00:00:00"/>
    <n v="36"/>
    <s v="02.06.26"/>
    <s v="VIJAY NIKAM"/>
    <m/>
    <m/>
    <m/>
    <m/>
    <m/>
    <m/>
    <m/>
    <n v="1"/>
    <m/>
    <m/>
    <m/>
    <m/>
    <m/>
    <n v="1"/>
    <m/>
    <m/>
    <m/>
    <m/>
    <m/>
    <m/>
    <m/>
    <m/>
    <m/>
    <m/>
    <m/>
    <m/>
    <m/>
    <m/>
    <m/>
    <m/>
    <m/>
    <m/>
    <m/>
    <m/>
    <m/>
    <m/>
    <m/>
    <m/>
    <m/>
    <m/>
    <m/>
    <m/>
    <m/>
    <m/>
    <m/>
    <m/>
    <n v="1"/>
    <m/>
    <m/>
    <m/>
    <m/>
    <m/>
    <m/>
    <m/>
    <m/>
    <m/>
    <m/>
    <m/>
    <m/>
    <m/>
    <m/>
    <m/>
    <m/>
    <m/>
    <m/>
    <m/>
    <m/>
    <m/>
    <m/>
    <m/>
    <m/>
    <m/>
    <m/>
    <m/>
    <m/>
    <m/>
    <m/>
    <m/>
    <m/>
    <m/>
    <m/>
    <m/>
    <m/>
    <m/>
    <m/>
    <m/>
    <m/>
    <m/>
    <m/>
    <m/>
    <m/>
    <m/>
    <m/>
    <m/>
    <n v="3"/>
    <n v="1"/>
    <s v="ZBHT0012"/>
    <s v="A6xAiB7q_Dgz"/>
    <s v="Allocated"/>
    <s v="Left Message (LMCB)"/>
    <s v="Lm"/>
    <d v="2026-06-05T00:00:00"/>
    <m/>
    <m/>
    <m/>
    <x v="0"/>
    <s v="1034"/>
    <n v="1782"/>
    <n v="18461"/>
    <s v="Y"/>
    <m/>
  </r>
  <r>
    <n v="464619509"/>
    <s v="BABU ARJUN AVACHITE"/>
    <m/>
    <m/>
    <m/>
    <m/>
    <m/>
    <m/>
    <n v="3285"/>
    <n v="3259"/>
    <n v="3363"/>
    <n v="6760"/>
    <n v="1"/>
    <s v="FLOW"/>
    <s v="UNPAID"/>
    <x v="7"/>
    <n v="51067"/>
    <n v="104"/>
    <n v="0"/>
    <n v="6286"/>
    <s v="29.05.26"/>
    <n v="3.1794370297669003E-2"/>
    <n v="2.7945471813882292E-3"/>
    <s v="STABLE"/>
    <s v="PTP"/>
    <s v="PTP"/>
    <s v="PTP"/>
    <m/>
    <n v="25"/>
    <s v="CAVNA"/>
    <m/>
    <s v="-"/>
    <s v="-"/>
    <s v="SHIRUR"/>
    <s v="-"/>
    <s v="-"/>
    <s v="-"/>
    <n v="9649"/>
    <n v="51067"/>
    <n v="27"/>
    <n v="43"/>
    <s v="FLOW"/>
    <m/>
    <m/>
    <m/>
    <m/>
    <s v="REGULAR"/>
    <s v="MH12YC7753"/>
    <s v="DESTINI 125 XTEC"/>
    <d v="2024-11-08T00:00:00"/>
    <n v="36"/>
    <s v="02.06.26"/>
    <s v="KAILASH ATKARI"/>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x v="0"/>
    <s v="216"/>
    <n v="3363"/>
    <n v="6760"/>
    <s v="Y"/>
    <m/>
  </r>
  <r>
    <n v="465281966"/>
    <s v="BALU ABAJI GAWARI"/>
    <m/>
    <m/>
    <m/>
    <m/>
    <m/>
    <s v="BANK STABLE 17"/>
    <n v="5523"/>
    <n v="5520"/>
    <n v="5677"/>
    <n v="11316"/>
    <n v="1"/>
    <s v="STABLE"/>
    <s v="UNPAID"/>
    <x v="15"/>
    <n v="50632"/>
    <n v="157"/>
    <n v="0"/>
    <n v="3595"/>
    <s v="29.05.26"/>
    <n v="7.4335915651932677E-2"/>
    <n v="2.7707426104538902E-3"/>
    <s v="STABLE"/>
    <s v="PAID"/>
    <s v="NC"/>
    <s v="NC"/>
    <s v="Add  not found"/>
    <m/>
    <s v="CNAVNA"/>
    <m/>
    <s v="-"/>
    <s v="-"/>
    <s v="SANGAMWADI"/>
    <s v="-"/>
    <s v="-"/>
    <s v="-"/>
    <n v="9272"/>
    <n v="50632"/>
    <n v="27"/>
    <n v="12"/>
    <s v="STABLE"/>
    <m/>
    <m/>
    <m/>
    <m/>
    <s v="REGULAR"/>
    <s v="MH14MD2711"/>
    <s v="ACTIVA 125 DISC BSVI"/>
    <d v="2025-01-21T00:00:00"/>
    <n v="24"/>
    <s v="02.06.26"/>
    <s v="VIJAY NIKAM"/>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x v="0"/>
    <s v="273"/>
    <n v="5677"/>
    <n v="11316"/>
    <s v="Y"/>
    <m/>
  </r>
  <r>
    <n v="461702783"/>
    <s v="RAM ARUN BAGADE"/>
    <s v="ONLINE"/>
    <s v="06.06.26"/>
    <n v="3503"/>
    <m/>
    <m/>
    <m/>
    <n v="3338"/>
    <n v="9780"/>
    <n v="3538"/>
    <n v="10110"/>
    <n v="3"/>
    <s v="STABLE"/>
    <s v="PAID"/>
    <x v="7"/>
    <n v="50591"/>
    <n v="434"/>
    <n v="0"/>
    <n v="0"/>
    <s v="06.05.26"/>
    <n v="7.6617713019951433E-2"/>
    <n v="1.3531092967769207E-2"/>
    <s v="STABLE"/>
    <s v="PAID"/>
    <s v="PAID"/>
    <s v="PAID"/>
    <m/>
    <m/>
    <s v="CAVNA"/>
    <m/>
    <s v="REPO"/>
    <s v="-"/>
    <s v="SHIRUR"/>
    <s v="-"/>
    <s v="-"/>
    <s v="-"/>
    <n v="10214"/>
    <n v="50591"/>
    <n v="88"/>
    <n v="73"/>
    <s v="STABLE"/>
    <m/>
    <m/>
    <m/>
    <m/>
    <s v="REGULAR"/>
    <s v="MH12WM8212"/>
    <s v="HONDA ACTIVA 6G DLX BS VI"/>
    <d v="2024-01-29T00:00:00"/>
    <n v="42"/>
    <s v="02.06.26"/>
    <s v="KAILASH ATKARI"/>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x v="0"/>
    <s v="495"/>
    <n v="3538"/>
    <n v="13613"/>
    <s v="Y"/>
    <m/>
  </r>
  <r>
    <n v="465762771"/>
    <s v="ASHIM SAIKIA"/>
    <s v="ONLINE"/>
    <s v="19.06.26"/>
    <n v="4931"/>
    <m/>
    <m/>
    <m/>
    <n v="4727"/>
    <n v="4640"/>
    <n v="4727"/>
    <n v="4640"/>
    <n v="1"/>
    <s v="STABLE"/>
    <s v="PAID"/>
    <x v="4"/>
    <n v="50509"/>
    <n v="87"/>
    <n v="0"/>
    <n v="3150"/>
    <s v="STABLE"/>
    <n v="7.0202113816238559E-2"/>
    <n v="2.7640116628103875E-3"/>
    <s v="STABLE"/>
    <s v="PAID"/>
    <s v="NC"/>
    <s v="NC"/>
    <s v="Alwayws door lock"/>
    <m/>
    <s v="CNAVNA"/>
    <m/>
    <s v="-"/>
    <s v="-"/>
    <s v="NANEKAR WADI"/>
    <s v="-"/>
    <s v="-"/>
    <s v="-"/>
    <n v="7877"/>
    <n v="50509"/>
    <n v="27"/>
    <n v="43"/>
    <s v="FLOW"/>
    <m/>
    <m/>
    <m/>
    <m/>
    <s v="REGULAR"/>
    <s v="MH14MG6130"/>
    <s v="TVS RAIDER SMARTXONNECT"/>
    <d v="2025-03-24T00:00:00"/>
    <n v="24"/>
    <s v="02.06.26"/>
    <s v="KAILASH ATKARI"/>
    <m/>
    <m/>
    <m/>
    <m/>
    <m/>
    <m/>
    <m/>
    <n v="1"/>
    <m/>
    <m/>
    <m/>
    <m/>
    <m/>
    <m/>
    <m/>
    <m/>
    <m/>
    <m/>
    <m/>
    <m/>
    <m/>
    <m/>
    <m/>
    <m/>
    <m/>
    <m/>
    <m/>
    <m/>
    <m/>
    <m/>
    <m/>
    <m/>
    <m/>
    <m/>
    <m/>
    <m/>
    <m/>
    <m/>
    <m/>
    <m/>
    <m/>
    <m/>
    <m/>
    <m/>
    <m/>
    <m/>
    <m/>
    <m/>
    <m/>
    <m/>
    <m/>
    <m/>
    <m/>
    <m/>
    <m/>
    <n v="1"/>
    <m/>
    <m/>
    <m/>
    <m/>
    <m/>
    <m/>
    <m/>
    <m/>
    <m/>
    <m/>
    <m/>
    <m/>
    <m/>
    <m/>
    <m/>
    <m/>
    <m/>
    <m/>
    <m/>
    <m/>
    <m/>
    <m/>
    <m/>
    <m/>
    <m/>
    <m/>
    <m/>
    <m/>
    <m/>
    <m/>
    <m/>
    <m/>
    <m/>
    <m/>
    <m/>
    <m/>
    <m/>
    <m/>
    <n v="2"/>
    <n v="1"/>
    <s v="DUWT0017"/>
    <s v="APG1EgdZybz"/>
    <s v="Allocated"/>
    <s v="Door Locked (NC_DL)"/>
    <s v="Customer not meet house lock "/>
    <d v="2026-06-03T00:00:00"/>
    <m/>
    <m/>
    <m/>
    <x v="0"/>
    <s v="204"/>
    <n v="4727"/>
    <n v="9571"/>
    <s v="Y"/>
    <m/>
  </r>
  <r>
    <n v="463785816"/>
    <s v="SIDDHARTH SAWDEKAR"/>
    <s v="ONLINE"/>
    <s v="17.06.26"/>
    <n v="3953"/>
    <m/>
    <m/>
    <m/>
    <n v="3557"/>
    <n v="7047"/>
    <n v="3720"/>
    <n v="7028"/>
    <n v="2"/>
    <s v="STABLE"/>
    <s v="PAID"/>
    <x v="5"/>
    <n v="50472"/>
    <n v="230"/>
    <n v="0"/>
    <n v="5017.99"/>
    <s v="FLOW"/>
    <n v="0.372380125206841"/>
    <n v="1.1175075309705313E-2"/>
    <s v="STABLE"/>
    <s v="PAID"/>
    <s v="RTP"/>
    <s v="PAID"/>
    <m/>
    <m/>
    <s v="CAVA"/>
    <m/>
    <s v="-"/>
    <s v="-"/>
    <s v="BHOSARI"/>
    <s v="-"/>
    <s v="-"/>
    <s v="-"/>
    <n v="12294.99"/>
    <n v="50472"/>
    <n v="57"/>
    <n v="73"/>
    <s v="FLOW"/>
    <m/>
    <m/>
    <m/>
    <m/>
    <s v="REGULAR"/>
    <s v="MH14LT3723"/>
    <s v="PASSION PLUS I3S DRS CAST"/>
    <d v="2024-08-17T00:00:00"/>
    <n v="36"/>
    <s v="02.06.26"/>
    <s v="VIJAY NIKAM"/>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x v="0"/>
    <s v="377"/>
    <n v="3720"/>
    <n v="10981"/>
    <s v="Y"/>
    <m/>
  </r>
  <r>
    <n v="463886724"/>
    <s v="RUSHIKESH SUNIL MOHITE"/>
    <s v="ONLINE"/>
    <s v="15.06.26"/>
    <n v="5078"/>
    <m/>
    <m/>
    <m/>
    <n v="5002"/>
    <n v="5002"/>
    <n v="5004"/>
    <n v="5002"/>
    <n v="1"/>
    <s v="STABLE"/>
    <s v="PAID"/>
    <x v="7"/>
    <n v="50437"/>
    <n v="2"/>
    <n v="0"/>
    <n v="450"/>
    <s v="-"/>
    <n v="3.1402131605606974E-2"/>
    <n v="2.7600715958971179E-3"/>
    <s v="RB"/>
    <s v="PAID"/>
    <s v="-"/>
    <s v="PAID"/>
    <m/>
    <m/>
    <s v="CAVA"/>
    <m/>
    <m/>
    <m/>
    <s v="SHIRUR"/>
    <m/>
    <m/>
    <m/>
    <n v="5454"/>
    <n v="50437"/>
    <n v="27"/>
    <n v="12"/>
    <s v="STABLE"/>
    <m/>
    <m/>
    <m/>
    <m/>
    <s v="-"/>
    <s v="MH16DN0975"/>
    <s v="TVS RAIDER DISC"/>
    <d v="2024-08-29T00:00:00"/>
    <n v="30"/>
    <s v="10.06.26"/>
    <s v="KAILASH ATKARI"/>
    <m/>
    <m/>
    <m/>
    <m/>
    <m/>
    <m/>
    <m/>
    <m/>
    <m/>
    <m/>
    <m/>
    <m/>
    <m/>
    <m/>
    <m/>
    <m/>
    <m/>
    <m/>
    <m/>
    <m/>
    <m/>
    <m/>
    <m/>
    <m/>
    <m/>
    <m/>
    <m/>
    <m/>
    <m/>
    <m/>
    <m/>
    <n v="1"/>
    <m/>
    <m/>
    <m/>
    <m/>
    <m/>
    <m/>
    <m/>
    <m/>
    <m/>
    <m/>
    <m/>
    <m/>
    <m/>
    <m/>
    <m/>
    <m/>
    <m/>
    <m/>
    <m/>
    <m/>
    <m/>
    <m/>
    <m/>
    <m/>
    <m/>
    <m/>
    <m/>
    <m/>
    <m/>
    <m/>
    <m/>
    <m/>
    <m/>
    <m/>
    <m/>
    <m/>
    <m/>
    <m/>
    <m/>
    <m/>
    <m/>
    <m/>
    <m/>
    <m/>
    <m/>
    <m/>
    <m/>
    <m/>
    <m/>
    <m/>
    <m/>
    <m/>
    <m/>
    <m/>
    <m/>
    <m/>
    <m/>
    <m/>
    <m/>
    <m/>
    <m/>
    <m/>
    <n v="1"/>
    <n v="1"/>
    <s v="ZBHT0024"/>
    <s v="GPfdiGVkyb"/>
    <s v="Allocated"/>
    <s v="Shifted (NC_SFTD)"/>
    <s v="Customer shifted "/>
    <d v="2026-06-11T00:00:00"/>
    <m/>
    <m/>
    <m/>
    <x v="0"/>
    <s v="76"/>
    <n v="5004"/>
    <n v="10080"/>
    <s v="Y"/>
    <m/>
  </r>
  <r>
    <n v="461652917"/>
    <s v="PRATIK TULSIDAS PARMAR"/>
    <m/>
    <m/>
    <m/>
    <m/>
    <m/>
    <m/>
    <n v="4000"/>
    <n v="19789"/>
    <n v="4956"/>
    <n v="25261"/>
    <n v="5"/>
    <s v="FLOW"/>
    <s v="UNPAID"/>
    <x v="2"/>
    <n v="50019"/>
    <n v="1167"/>
    <n v="0"/>
    <n v="6300"/>
    <s v="FLOW"/>
    <n v="0.461941263391208"/>
    <n v="2.4347522277576437E-2"/>
    <s v="FLOW"/>
    <s v="BPTP"/>
    <s v="PTP"/>
    <s v="BPTP"/>
    <s v="Financail problem"/>
    <m/>
    <s v="CAVNA"/>
    <m/>
    <s v="REPO"/>
    <s v="-"/>
    <s v="DAPODI"/>
    <s v="-"/>
    <s v="-"/>
    <s v="-"/>
    <n v="27256"/>
    <n v="50019"/>
    <n v="147"/>
    <n v="163"/>
    <s v="FLOW"/>
    <m/>
    <m/>
    <m/>
    <m/>
    <s v="NPA"/>
    <s v="MH14LK9900"/>
    <s v="HONDA SP 160 DOUBLE DISC"/>
    <d v="2024-01-25T00:00:00"/>
    <n v="36"/>
    <s v="02.06.26"/>
    <s v="VIJAY NIKAM"/>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x v="0"/>
    <s v="1472"/>
    <n v="4956"/>
    <n v="25261"/>
    <s v="Y"/>
    <m/>
  </r>
  <r>
    <n v="460952186"/>
    <s v="ABHIJEET UTTAM KUMBHAR"/>
    <m/>
    <m/>
    <m/>
    <m/>
    <m/>
    <m/>
    <n v="2774"/>
    <n v="4637"/>
    <n v="2028"/>
    <n v="7672"/>
    <n v="2"/>
    <s v="FLOW"/>
    <s v="UNPAID"/>
    <x v="14"/>
    <n v="49889"/>
    <n v="165"/>
    <n v="0"/>
    <n v="6300"/>
    <s v="27.05.26"/>
    <n v="0.11765566540954096"/>
    <n v="1.1045992473567292E-2"/>
    <s v="STABLE"/>
    <s v="PTP"/>
    <s v="PTP"/>
    <s v="PTP"/>
    <m/>
    <n v="24"/>
    <s v="CAVA"/>
    <m/>
    <s v="-"/>
    <s v="-"/>
    <s v="DEHU"/>
    <s v="-"/>
    <s v="-"/>
    <s v="-"/>
    <n v="11102"/>
    <n v="49889"/>
    <n v="57"/>
    <n v="73"/>
    <s v="FLOW"/>
    <m/>
    <m/>
    <m/>
    <m/>
    <s v="REGULAR"/>
    <s v="MH14LF6664"/>
    <s v="SPLENDOR PLUS DRS CAST FI BLACK"/>
    <d v="2023-12-01T00:00:00"/>
    <n v="48"/>
    <s v="02.06.26"/>
    <s v="VIJAY NIKAM"/>
    <m/>
    <m/>
    <m/>
    <m/>
    <m/>
    <m/>
    <m/>
    <m/>
    <m/>
    <m/>
    <m/>
    <m/>
    <m/>
    <n v="1"/>
    <m/>
    <m/>
    <m/>
    <m/>
    <m/>
    <m/>
    <m/>
    <m/>
    <m/>
    <m/>
    <m/>
    <m/>
    <m/>
    <m/>
    <m/>
    <m/>
    <m/>
    <m/>
    <m/>
    <m/>
    <m/>
    <m/>
    <m/>
    <m/>
    <m/>
    <m/>
    <m/>
    <m/>
    <m/>
    <n v="1"/>
    <m/>
    <m/>
    <m/>
    <m/>
    <m/>
    <m/>
    <m/>
    <m/>
    <m/>
    <m/>
    <m/>
    <n v="1"/>
    <m/>
    <m/>
    <m/>
    <m/>
    <m/>
    <m/>
    <m/>
    <m/>
    <m/>
    <m/>
    <m/>
    <m/>
    <m/>
    <m/>
    <m/>
    <m/>
    <m/>
    <m/>
    <m/>
    <m/>
    <m/>
    <m/>
    <m/>
    <m/>
    <m/>
    <m/>
    <m/>
    <m/>
    <m/>
    <m/>
    <m/>
    <m/>
    <m/>
    <m/>
    <m/>
    <m/>
    <m/>
    <m/>
    <n v="3"/>
    <n v="1"/>
    <s v="DUWT0027"/>
    <s v="G6Jit5JApz"/>
    <s v="Allocated"/>
    <s v="Door Locked (NC_DL)"/>
    <s v="Visited to Customers residence address but Customers residence is Door Lock "/>
    <d v="2026-06-05T00:00:00"/>
    <m/>
    <m/>
    <m/>
    <x v="0"/>
    <s v="261"/>
    <n v="2028"/>
    <n v="7672"/>
    <s v="Y"/>
    <m/>
  </r>
  <r>
    <n v="463265017"/>
    <s v="DASTAGIR GUNDULAL INAMDAR"/>
    <m/>
    <m/>
    <m/>
    <m/>
    <m/>
    <m/>
    <n v="4612"/>
    <n v="18137.169999999998"/>
    <n v="4747.1699999999983"/>
    <n v="23498.17"/>
    <n v="4"/>
    <s v="FLOW"/>
    <s v="UNPAID"/>
    <x v="5"/>
    <n v="49791"/>
    <n v="446"/>
    <n v="0"/>
    <n v="1800"/>
    <s v="FLOW"/>
    <n v="0.20237010094037414"/>
    <n v="1.6347327109582074E-2"/>
    <s v="FLOW"/>
    <s v="NC"/>
    <s v="NC"/>
    <s v="NC"/>
    <s v="Add not found"/>
    <m/>
    <s v="CNAVNA"/>
    <m/>
    <s v="REPO"/>
    <s v="-"/>
    <s v="BHOSARI GAON"/>
    <s v="-"/>
    <s v="-"/>
    <s v="-"/>
    <n v="20383.169999999998"/>
    <n v="49791"/>
    <n v="116"/>
    <n v="132"/>
    <s v="FLOW"/>
    <m/>
    <m/>
    <m/>
    <m/>
    <s v="NPA"/>
    <s v="MH14LR3581"/>
    <s v="HONDA SHINE CELEBRATION ED DISC"/>
    <d v="2024-06-21T00:00:00"/>
    <n v="30"/>
    <s v="02.06.26"/>
    <s v="VIJAY NIKAM"/>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x v="1"/>
    <s v="749"/>
    <n v="4747.1699999999983"/>
    <n v="23498.17"/>
    <s v="Y"/>
    <m/>
  </r>
  <r>
    <n v="462848842"/>
    <s v="RAMESH MANIK RAUT"/>
    <m/>
    <m/>
    <m/>
    <m/>
    <m/>
    <m/>
    <n v="4230"/>
    <n v="3897"/>
    <n v="4008"/>
    <n v="8353"/>
    <n v="1"/>
    <s v="FLOW"/>
    <s v="UNPAID"/>
    <x v="1"/>
    <n v="49284"/>
    <n v="111"/>
    <n v="0"/>
    <n v="5400"/>
    <s v="28.05.26"/>
    <n v="1.9998763082752436E-2"/>
    <n v="2.6969758021332265E-3"/>
    <s v="STABLE"/>
    <s v="PTP"/>
    <s v="PTP"/>
    <s v="PTP"/>
    <m/>
    <n v="25"/>
    <s v="CAVA"/>
    <m/>
    <s v="-"/>
    <s v="-"/>
    <s v="THERGAON"/>
    <s v="-"/>
    <s v="-"/>
    <s v="-"/>
    <n v="9408"/>
    <n v="49284"/>
    <n v="27"/>
    <n v="43"/>
    <s v="FLOW"/>
    <m/>
    <m/>
    <m/>
    <m/>
    <s v="REGULAR"/>
    <s v="MH14LR6917"/>
    <m/>
    <d v="2024-05-09T00:00:00"/>
    <n v="36"/>
    <s v="02.06.26"/>
    <s v="KAILASH ATKARI"/>
    <m/>
    <m/>
    <m/>
    <m/>
    <m/>
    <m/>
    <m/>
    <m/>
    <m/>
    <m/>
    <n v="1"/>
    <m/>
    <m/>
    <m/>
    <m/>
    <m/>
    <n v="1"/>
    <m/>
    <m/>
    <m/>
    <m/>
    <m/>
    <m/>
    <m/>
    <m/>
    <m/>
    <m/>
    <m/>
    <m/>
    <m/>
    <m/>
    <m/>
    <m/>
    <m/>
    <m/>
    <m/>
    <m/>
    <m/>
    <m/>
    <m/>
    <m/>
    <m/>
    <m/>
    <n v="1"/>
    <m/>
    <m/>
    <m/>
    <m/>
    <m/>
    <m/>
    <m/>
    <m/>
    <m/>
    <m/>
    <m/>
    <m/>
    <m/>
    <m/>
    <m/>
    <m/>
    <m/>
    <m/>
    <m/>
    <m/>
    <m/>
    <m/>
    <m/>
    <m/>
    <m/>
    <m/>
    <m/>
    <m/>
    <m/>
    <m/>
    <m/>
    <m/>
    <m/>
    <m/>
    <m/>
    <m/>
    <m/>
    <m/>
    <m/>
    <m/>
    <m/>
    <m/>
    <m/>
    <m/>
    <m/>
    <m/>
    <m/>
    <m/>
    <m/>
    <m/>
    <n v="3"/>
    <n v="1"/>
    <s v="ZBHT0011"/>
    <s v="B6svCMbusDg7"/>
    <s v="Allocated"/>
    <s v="Left Message (LMCB)"/>
    <s v="Visit cm residence address cm is not at home lm with wife "/>
    <d v="2026-06-06T00:00:00"/>
    <m/>
    <m/>
    <m/>
    <x v="0"/>
    <s v="226"/>
    <n v="4008"/>
    <n v="8353"/>
    <s v="Y"/>
    <m/>
  </r>
  <r>
    <n v="462204563"/>
    <s v="GANESH DNYANDEV BAMHANE"/>
    <m/>
    <m/>
    <m/>
    <m/>
    <m/>
    <m/>
    <n v="3917"/>
    <n v="14925"/>
    <n v="3953"/>
    <n v="19873"/>
    <n v="4"/>
    <s v="FLOW"/>
    <s v="UNPAID"/>
    <x v="10"/>
    <n v="49190"/>
    <n v="779"/>
    <n v="0"/>
    <n v="6148"/>
    <s v="21.05.26"/>
    <n v="0.16880260818732112"/>
    <n v="1.6150007441512366E-2"/>
    <s v="FLOW"/>
    <s v="RTP"/>
    <s v="BPTP"/>
    <s v="RTP"/>
    <s v="Financail problem"/>
    <m/>
    <s v="CNAVNA"/>
    <m/>
    <s v="REPO"/>
    <s v="-"/>
    <s v="BHATKALWADI"/>
    <s v="-"/>
    <s v="-"/>
    <s v="-"/>
    <n v="21852"/>
    <n v="49190"/>
    <n v="116"/>
    <n v="132"/>
    <s v="FLOW"/>
    <m/>
    <m/>
    <m/>
    <m/>
    <s v="NPA"/>
    <s v="MH14LK9146"/>
    <s v="AMPERE MAGNUS EX"/>
    <d v="2024-03-12T00:00:00"/>
    <n v="36"/>
    <s v="02.06.26"/>
    <s v="KAILASH ATKARI"/>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x v="0"/>
    <s v="1031"/>
    <n v="3953"/>
    <n v="19873"/>
    <s v="Y"/>
    <m/>
  </r>
  <r>
    <n v="460516801"/>
    <s v="ALIM AMIR PATHAN"/>
    <s v="COLLECT"/>
    <s v="11.06.26"/>
    <n v="3100"/>
    <m/>
    <m/>
    <m/>
    <n v="2999"/>
    <n v="2822.99"/>
    <n v="2868.99"/>
    <n v="2773.99"/>
    <n v="1"/>
    <s v="STABLE"/>
    <s v="PAID"/>
    <x v="10"/>
    <n v="49068.29"/>
    <n v="46"/>
    <n v="0"/>
    <n v="4385"/>
    <s v="10.05.26"/>
    <n v="2.1161105789671581E-2"/>
    <n v="2.6851714711073732E-3"/>
    <s v="STABLE"/>
    <s v="PAID"/>
    <s v="PTP"/>
    <s v="PAID"/>
    <m/>
    <m/>
    <s v="CAVA"/>
    <m/>
    <s v="-"/>
    <s v="-"/>
    <s v="RAJURI"/>
    <s v="-"/>
    <s v="-"/>
    <s v="-"/>
    <n v="7253.99"/>
    <n v="49068.29"/>
    <n v="27"/>
    <n v="12"/>
    <s v="STABLE"/>
    <m/>
    <m/>
    <m/>
    <m/>
    <s v="REGULAR"/>
    <s v="MH14LD4719"/>
    <s v="TVS JUPITER 125 DISC"/>
    <d v="2023-11-07T00:00:00"/>
    <n v="48"/>
    <s v="02.06.26"/>
    <s v="KAILASH ATKARI"/>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x v="0"/>
    <s v="52"/>
    <n v="2868.99"/>
    <n v="5873.99"/>
    <s v="Y"/>
    <m/>
  </r>
  <r>
    <n v="462463887"/>
    <s v="SHAM PANDHRINATH CHAWAN"/>
    <s v="ONLINE"/>
    <s v="08.06.26"/>
    <n v="3718"/>
    <m/>
    <m/>
    <m/>
    <n v="3672"/>
    <n v="3664"/>
    <n v="3727"/>
    <n v="3681"/>
    <n v="1"/>
    <s v="FLOW"/>
    <s v="UNPAID"/>
    <x v="11"/>
    <n v="49066"/>
    <n v="63"/>
    <n v="0"/>
    <n v="3725"/>
    <s v="08.05.26"/>
    <n v="4.8463354790742284E-2"/>
    <n v="2.6850461550902709E-3"/>
    <s v="STABLE"/>
    <s v="PTP"/>
    <s v="PAID"/>
    <s v="PTP"/>
    <m/>
    <n v="20"/>
    <m/>
    <m/>
    <s v="-"/>
    <s v="-"/>
    <s v="MAHALUNGE"/>
    <s v="-"/>
    <s v="-"/>
    <s v="-"/>
    <n v="7443"/>
    <n v="49066"/>
    <n v="27"/>
    <n v="43"/>
    <s v="FLOW"/>
    <m/>
    <m/>
    <m/>
    <m/>
    <s v="NPA"/>
    <s v="MH14LM6881"/>
    <s v="TVS RAIDER DISC"/>
    <d v="2024-04-05T00:00:00"/>
    <n v="39"/>
    <s v="02.06.26"/>
    <s v="KAILASH ATKARI"/>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x v="0"/>
    <s v="63"/>
    <n v="3727"/>
    <n v="7399"/>
    <s v="Y"/>
    <m/>
  </r>
  <r>
    <n v="463864554"/>
    <s v="BALKRUSHNA MANIK SHELAR"/>
    <s v="ONLINE"/>
    <s v="13.06.26"/>
    <n v="3300"/>
    <m/>
    <m/>
    <m/>
    <n v="3255"/>
    <n v="6482"/>
    <n v="3511"/>
    <n v="6798"/>
    <n v="2"/>
    <s v="FLOW"/>
    <s v="PAID"/>
    <x v="7"/>
    <n v="48972"/>
    <n v="284"/>
    <n v="0"/>
    <n v="6287"/>
    <s v="19.05.26"/>
    <n v="5.4776661451072149E-2"/>
    <n v="1.0842958235593766E-2"/>
    <s v="STABLE"/>
    <s v="PAID"/>
    <s v="PAID"/>
    <s v="PAID"/>
    <m/>
    <m/>
    <s v="CAVA"/>
    <m/>
    <s v="-"/>
    <s v="-"/>
    <s v="NHAVARA"/>
    <s v="-"/>
    <s v="-"/>
    <s v="-"/>
    <n v="13053"/>
    <n v="48972"/>
    <n v="57"/>
    <n v="73"/>
    <s v="FLOW"/>
    <m/>
    <m/>
    <m/>
    <m/>
    <s v="REGULAR"/>
    <s v="MH12XV2835"/>
    <s v="DESTINI 125 XTEC"/>
    <d v="2024-08-26T00:00:00"/>
    <n v="36"/>
    <s v="02.06.26"/>
    <s v="KAILASH ATKARI"/>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x v="0"/>
    <s v="361"/>
    <n v="3511"/>
    <n v="10098"/>
    <s v="Y"/>
    <m/>
  </r>
  <r>
    <n v="466230787"/>
    <s v="SANJAY BABULAL GUJRATHI"/>
    <m/>
    <m/>
    <m/>
    <m/>
    <m/>
    <m/>
    <n v="3401"/>
    <n v="13598"/>
    <n v="3986"/>
    <n v="17867"/>
    <n v="4"/>
    <s v="FLOW"/>
    <s v="UNPAID"/>
    <x v="11"/>
    <n v="48435"/>
    <n v="591"/>
    <n v="0"/>
    <n v="3600"/>
    <s v="FLOW"/>
    <n v="0.34192710355587247"/>
    <n v="1.5902126660493017E-2"/>
    <s v="STABLE"/>
    <s v="PTP"/>
    <s v="PTP"/>
    <s v="PTP"/>
    <m/>
    <n v="25"/>
    <m/>
    <m/>
    <s v="REPO"/>
    <s v="-"/>
    <s v="RAJGURU NAGAR "/>
    <s v="-"/>
    <s v="-"/>
    <s v="-"/>
    <n v="17789"/>
    <n v="48435"/>
    <n v="116"/>
    <n v="132"/>
    <s v="FLOW"/>
    <m/>
    <m/>
    <m/>
    <m/>
    <s v="NPA"/>
    <s v="MH14MN3177"/>
    <s v="TVS XL 100 ES DX"/>
    <d v="2025-05-30T00:00:00"/>
    <n v="24"/>
    <s v="02.06.26"/>
    <s v="KAILASH ATKARI"/>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x v="0"/>
    <s v="868"/>
    <n v="3986"/>
    <n v="17867"/>
    <s v="Y"/>
    <m/>
  </r>
  <r>
    <n v="464234404"/>
    <s v="SEEMA VIJAY RAI"/>
    <m/>
    <m/>
    <m/>
    <m/>
    <m/>
    <m/>
    <n v="10356"/>
    <n v="49394"/>
    <n v="1187"/>
    <n v="64023"/>
    <n v="6"/>
    <s v="FLOW"/>
    <s v="UNPAID"/>
    <x v="5"/>
    <n v="47965"/>
    <n v="3573"/>
    <n v="0"/>
    <n v="5850"/>
    <s v="FLOW"/>
    <n v="0.61341023607949463"/>
    <n v="2.0148737378626543E-2"/>
    <s v="STABLE"/>
    <s v="PTP"/>
    <s v="PTP"/>
    <s v="PTP"/>
    <m/>
    <n v="20"/>
    <s v="CAVA"/>
    <m/>
    <s v="REPO"/>
    <s v="-"/>
    <s v="BHOSARI"/>
    <s v="-"/>
    <s v="-"/>
    <s v="-"/>
    <n v="58817"/>
    <n v="47965"/>
    <n v="178"/>
    <n v="194"/>
    <s v="FLOW"/>
    <m/>
    <m/>
    <m/>
    <m/>
    <s v="NPA"/>
    <s v="MH14LZ7650"/>
    <s v="PIAGGIO VESPA SXL 149 ABS"/>
    <d v="2024-10-07T00:00:00"/>
    <n v="18"/>
    <s v="02.06.26"/>
    <s v="VIJAY NIKAM"/>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x v="0"/>
    <s v="4273"/>
    <n v="1187"/>
    <n v="64023"/>
    <s v="Y"/>
    <m/>
  </r>
  <r>
    <n v="465514812"/>
    <s v="CHANDRAKANT DAGDOJI PACHKOR"/>
    <m/>
    <m/>
    <m/>
    <m/>
    <m/>
    <m/>
    <n v="5268"/>
    <n v="5199"/>
    <n v="5336"/>
    <n v="10747"/>
    <n v="1"/>
    <s v="FLOW"/>
    <s v="UNPAID"/>
    <x v="7"/>
    <n v="47915"/>
    <n v="137"/>
    <n v="0"/>
    <n v="2250"/>
    <s v="22.05.26"/>
    <n v="2.9831931635161853E-2"/>
    <n v="2.6220598076295261E-3"/>
    <s v="STABLE"/>
    <s v="PTP"/>
    <s v="PTP"/>
    <s v="PTP"/>
    <m/>
    <n v="21"/>
    <s v="CAVA"/>
    <m/>
    <s v="-"/>
    <s v="-"/>
    <s v="SHIRUR"/>
    <s v="-"/>
    <s v="-"/>
    <s v="-"/>
    <n v="7586"/>
    <n v="47915"/>
    <n v="27"/>
    <n v="43"/>
    <s v="FLOW"/>
    <m/>
    <m/>
    <m/>
    <m/>
    <s v="REGULAR"/>
    <s v="MH22BF9131"/>
    <s v="HONDA SHINE DISC BSVI"/>
    <d v="2025-02-16T00:00:00"/>
    <n v="24"/>
    <s v="02.06.26"/>
    <s v="KAILASH ATKARI"/>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x v="0"/>
    <s v="280"/>
    <n v="5336"/>
    <n v="10747"/>
    <s v="Y"/>
    <m/>
  </r>
  <r>
    <n v="463888060"/>
    <s v="BHEGADE AKASH ANKUSH"/>
    <m/>
    <m/>
    <m/>
    <m/>
    <m/>
    <m/>
    <n v="3150"/>
    <n v="6300"/>
    <n v="3231"/>
    <n v="9647"/>
    <n v="2"/>
    <s v="FLOW"/>
    <s v="UNPAID"/>
    <x v="13"/>
    <n v="47910"/>
    <n v="81"/>
    <n v="0"/>
    <n v="5394"/>
    <s v="FLOW"/>
    <n v="0.12334046447686497"/>
    <n v="1.0607819347122793E-2"/>
    <s v="FLOW"/>
    <s v="NC"/>
    <s v="MPTP"/>
    <s v="NC"/>
    <s v="Add not found"/>
    <m/>
    <s v="CNAVNA"/>
    <m/>
    <s v="-"/>
    <s v="-"/>
    <s v="PIRANGUT"/>
    <s v="-"/>
    <s v="-"/>
    <s v="-"/>
    <n v="11775"/>
    <n v="47910"/>
    <n v="57"/>
    <n v="73"/>
    <s v="FLOW"/>
    <m/>
    <m/>
    <m/>
    <m/>
    <s v="REGULAR"/>
    <s v="MH12XC6756"/>
    <s v="BAJAJ CHETAK 2901 STANDARD"/>
    <d v="2024-08-29T00:00:00"/>
    <n v="36"/>
    <s v="02.06.26"/>
    <s v="KAILASH ATKARI"/>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x v="0"/>
    <s v="197"/>
    <n v="3231"/>
    <n v="9647"/>
    <s v="Y"/>
    <m/>
  </r>
  <r>
    <n v="460212761"/>
    <s v="ROHIT TANAJI SHINDE"/>
    <m/>
    <m/>
    <m/>
    <m/>
    <m/>
    <m/>
    <n v="4331"/>
    <n v="4326"/>
    <n v="4384"/>
    <n v="8773"/>
    <n v="1"/>
    <s v="FLOW"/>
    <s v="UNPAID"/>
    <x v="8"/>
    <n v="47738.28"/>
    <n v="58"/>
    <n v="0"/>
    <n v="450"/>
    <s v="-"/>
    <n v="5.2429369526526402E-2"/>
    <n v="2.6123891322835111E-3"/>
    <s v="FLOW"/>
    <s v="NC"/>
    <s v="-"/>
    <s v="NC"/>
    <s v="Shifted"/>
    <m/>
    <s v="CNAVNA"/>
    <m/>
    <s v="-"/>
    <s v="-"/>
    <s v="SHIRGAON"/>
    <s v="-"/>
    <s v="-"/>
    <s v="-"/>
    <n v="4834"/>
    <n v="47738.28"/>
    <n v="27"/>
    <n v="43"/>
    <s v="FLOW"/>
    <m/>
    <m/>
    <m/>
    <m/>
    <s v="NPA"/>
    <s v="MH14LD2346"/>
    <s v="HONDA UNICORN 160 BSVI"/>
    <d v="2023-10-20T00:00:00"/>
    <n v="42"/>
    <s v="02.06.26"/>
    <s v="VIJAY NIKAM"/>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x v="0"/>
    <s v="116"/>
    <n v="4384"/>
    <n v="8773"/>
    <s v="Y"/>
    <m/>
  </r>
  <r>
    <n v="464022912"/>
    <s v="MANE BALU NIVRUTTI"/>
    <s v="ONLINE"/>
    <s v="11.06.26"/>
    <n v="3400"/>
    <m/>
    <m/>
    <m/>
    <n v="3310"/>
    <n v="3121"/>
    <n v="3206"/>
    <n v="3118"/>
    <n v="1"/>
    <s v="STABLE"/>
    <s v="PAID"/>
    <x v="14"/>
    <n v="47629"/>
    <n v="85"/>
    <n v="0"/>
    <n v="3145"/>
    <s v="20.05.26"/>
    <n v="7.3049677968081234E-2"/>
    <n v="2.6064089862795929E-3"/>
    <s v="STABLE"/>
    <s v="PAID"/>
    <s v="PTP"/>
    <s v="PAID"/>
    <m/>
    <m/>
    <s v="CAVA"/>
    <m/>
    <s v="-"/>
    <s v="-"/>
    <s v="DEHU"/>
    <s v="-"/>
    <s v="-"/>
    <s v="-"/>
    <n v="6351"/>
    <n v="47629"/>
    <n v="27"/>
    <n v="12"/>
    <s v="STABLE"/>
    <m/>
    <m/>
    <m/>
    <m/>
    <s v="REGULAR"/>
    <s v="MH14LV2354"/>
    <s v="TVS STARCITY PLUS ES DT DUAL TONE"/>
    <d v="2024-09-13T00:00:00"/>
    <n v="36"/>
    <s v="02.06.26"/>
    <s v="VIJAY NIKAM"/>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x v="0"/>
    <s v="87"/>
    <n v="3206"/>
    <n v="6518"/>
    <s v="Y"/>
    <m/>
  </r>
  <r>
    <n v="460416667"/>
    <s v="WILLIAM TONY YADAV"/>
    <m/>
    <m/>
    <m/>
    <m/>
    <m/>
    <s v="BANK RB 17"/>
    <n v="7066"/>
    <n v="7066"/>
    <n v="7071"/>
    <n v="14211"/>
    <n v="1"/>
    <s v="RB"/>
    <s v="UNPAID"/>
    <x v="1"/>
    <n v="47462"/>
    <n v="5"/>
    <n v="0"/>
    <n v="450"/>
    <s v="-"/>
    <n v="1.9259420774157862E-2"/>
    <n v="2.5972702199668699E-3"/>
    <s v="RB"/>
    <s v="PAID"/>
    <s v="-"/>
    <s v="PAID"/>
    <s v="Shifted"/>
    <m/>
    <s v="CNAVNA"/>
    <m/>
    <m/>
    <m/>
    <s v="NIGADI"/>
    <m/>
    <m/>
    <m/>
    <n v="7521"/>
    <n v="47462"/>
    <n v="27"/>
    <n v="0"/>
    <s v="RB"/>
    <m/>
    <m/>
    <m/>
    <m/>
    <s v="-"/>
    <s v="MH14LD4292"/>
    <s v="HONDA HIGHNESS CB 350 DLX 3"/>
    <d v="2023-11-01T00:00:00"/>
    <n v="36"/>
    <s v="10.06.26"/>
    <s v="KAILASH ATKARI"/>
    <m/>
    <m/>
    <m/>
    <m/>
    <m/>
    <m/>
    <m/>
    <m/>
    <m/>
    <m/>
    <m/>
    <m/>
    <m/>
    <m/>
    <m/>
    <m/>
    <m/>
    <m/>
    <m/>
    <m/>
    <m/>
    <m/>
    <m/>
    <m/>
    <m/>
    <m/>
    <m/>
    <m/>
    <m/>
    <m/>
    <m/>
    <m/>
    <m/>
    <m/>
    <n v="1"/>
    <m/>
    <m/>
    <m/>
    <m/>
    <m/>
    <m/>
    <m/>
    <m/>
    <m/>
    <m/>
    <m/>
    <m/>
    <m/>
    <m/>
    <m/>
    <m/>
    <m/>
    <m/>
    <m/>
    <m/>
    <m/>
    <m/>
    <m/>
    <m/>
    <m/>
    <m/>
    <m/>
    <m/>
    <m/>
    <m/>
    <m/>
    <m/>
    <m/>
    <m/>
    <m/>
    <m/>
    <m/>
    <m/>
    <m/>
    <m/>
    <m/>
    <m/>
    <m/>
    <m/>
    <m/>
    <m/>
    <m/>
    <m/>
    <m/>
    <m/>
    <m/>
    <m/>
    <m/>
    <m/>
    <m/>
    <m/>
    <m/>
    <m/>
    <m/>
    <n v="1"/>
    <n v="1"/>
    <s v="ZBHT0011"/>
    <s v="AP5nBqnyBS"/>
    <s v="Allocated"/>
    <s v="Left Message (LMCB)"/>
    <s v="Visit cm residence address cm does not live here he has given the flat on rent"/>
    <d v="2026-06-12T00:00:00"/>
    <m/>
    <m/>
    <m/>
    <x v="0"/>
    <s v="79"/>
    <n v="7071"/>
    <n v="14211"/>
    <s v="Y"/>
    <m/>
  </r>
  <r>
    <n v="463868517"/>
    <s v="ABHISHEK DATTU DEVADE"/>
    <s v="ONLINE"/>
    <s v="17.06.26"/>
    <n v="5003"/>
    <m/>
    <m/>
    <m/>
    <n v="4760"/>
    <n v="4095"/>
    <n v="4192"/>
    <n v="4055"/>
    <n v="1"/>
    <s v="STABLE"/>
    <s v="PAID"/>
    <x v="11"/>
    <n v="47364"/>
    <n v="97"/>
    <n v="0"/>
    <n v="2700"/>
    <s v="18.05.26"/>
    <n v="4.6782259330467479E-2"/>
    <n v="2.5919073511126967E-3"/>
    <s v="STABLE"/>
    <s v="PAID"/>
    <s v="PAID"/>
    <s v="PAID"/>
    <m/>
    <m/>
    <m/>
    <m/>
    <s v="-"/>
    <s v="-"/>
    <s v="RAJGURU NAGAR"/>
    <s v="-"/>
    <s v="-"/>
    <s v="-"/>
    <n v="6892"/>
    <n v="47364"/>
    <n v="27"/>
    <n v="43"/>
    <s v="FLOW"/>
    <m/>
    <m/>
    <m/>
    <m/>
    <s v="REGULAR"/>
    <s v="MH14LT7446"/>
    <s v="HONDA UNICORN 160 BSVI"/>
    <d v="2024-08-26T00:00:00"/>
    <n v="30"/>
    <s v="02.06.26"/>
    <s v="KAILASH ATKARI"/>
    <m/>
    <m/>
    <m/>
    <m/>
    <m/>
    <m/>
    <m/>
    <m/>
    <m/>
    <m/>
    <m/>
    <m/>
    <m/>
    <m/>
    <m/>
    <m/>
    <m/>
    <m/>
    <m/>
    <m/>
    <m/>
    <m/>
    <m/>
    <m/>
    <m/>
    <m/>
    <m/>
    <m/>
    <m/>
    <m/>
    <m/>
    <m/>
    <m/>
    <m/>
    <m/>
    <m/>
    <m/>
    <m/>
    <m/>
    <m/>
    <m/>
    <m/>
    <m/>
    <m/>
    <m/>
    <m/>
    <n v="1"/>
    <m/>
    <m/>
    <m/>
    <m/>
    <m/>
    <m/>
    <m/>
    <m/>
    <m/>
    <m/>
    <m/>
    <m/>
    <m/>
    <m/>
    <m/>
    <m/>
    <m/>
    <m/>
    <m/>
    <m/>
    <m/>
    <m/>
    <m/>
    <m/>
    <m/>
    <m/>
    <m/>
    <m/>
    <m/>
    <m/>
    <m/>
    <m/>
    <m/>
    <m/>
    <m/>
    <m/>
    <m/>
    <m/>
    <m/>
    <m/>
    <m/>
    <m/>
    <m/>
    <m/>
    <m/>
    <m/>
    <m/>
    <n v="1"/>
    <n v="1"/>
    <s v="ZBHT0010"/>
    <s v="A6iMTkFeWez"/>
    <s v="Allocated"/>
    <s v="Promise To Pay (PTP)"/>
    <s v="à¤ªà¤‚à¤¤"/>
    <d v="2026-06-20T00:00:00"/>
    <m/>
    <m/>
    <m/>
    <x v="0"/>
    <s v="203"/>
    <n v="4192"/>
    <n v="9058"/>
    <s v="N"/>
    <m/>
  </r>
  <r>
    <n v="462906915"/>
    <s v="KOMAL ANIL CHAVAN"/>
    <m/>
    <m/>
    <m/>
    <m/>
    <m/>
    <m/>
    <n v="4314"/>
    <n v="659.77"/>
    <n v="659.77"/>
    <n v="5002.7700000000004"/>
    <n v="1"/>
    <s v="FLOW"/>
    <s v="UNPAID"/>
    <x v="6"/>
    <n v="47229.77"/>
    <n v="0"/>
    <n v="0"/>
    <n v="450"/>
    <s v="-"/>
    <n v="2.6978576015955401E-2"/>
    <n v="2.5845618624770268E-3"/>
    <s v="STABLE"/>
    <s v="MPTP"/>
    <s v="-"/>
    <s v="MPTP"/>
    <s v="Add not found"/>
    <n v="20"/>
    <s v="CNAVNA"/>
    <m/>
    <m/>
    <m/>
    <s v="YERWADA"/>
    <m/>
    <m/>
    <m/>
    <n v="1109.77"/>
    <n v="47229.77"/>
    <n v="27"/>
    <n v="43"/>
    <s v="FLOW"/>
    <m/>
    <m/>
    <m/>
    <m/>
    <s v="-"/>
    <s v="MH12WV0377"/>
    <s v="TVS JUPITER 125 DISC SXC"/>
    <d v="2024-05-15T00:00:00"/>
    <n v="36"/>
    <s v="10.06.26"/>
    <s v="VIJAY NIKAM"/>
    <m/>
    <m/>
    <m/>
    <m/>
    <m/>
    <m/>
    <m/>
    <m/>
    <m/>
    <m/>
    <m/>
    <m/>
    <m/>
    <m/>
    <m/>
    <m/>
    <m/>
    <m/>
    <m/>
    <m/>
    <m/>
    <m/>
    <m/>
    <m/>
    <m/>
    <m/>
    <m/>
    <m/>
    <m/>
    <m/>
    <m/>
    <m/>
    <m/>
    <m/>
    <m/>
    <m/>
    <m/>
    <n v="1"/>
    <m/>
    <m/>
    <m/>
    <m/>
    <m/>
    <n v="1"/>
    <m/>
    <m/>
    <m/>
    <m/>
    <m/>
    <m/>
    <m/>
    <m/>
    <m/>
    <m/>
    <m/>
    <m/>
    <m/>
    <m/>
    <m/>
    <m/>
    <m/>
    <m/>
    <m/>
    <m/>
    <m/>
    <m/>
    <m/>
    <m/>
    <m/>
    <m/>
    <m/>
    <m/>
    <m/>
    <m/>
    <m/>
    <m/>
    <m/>
    <m/>
    <m/>
    <m/>
    <m/>
    <m/>
    <m/>
    <m/>
    <m/>
    <m/>
    <m/>
    <m/>
    <m/>
    <m/>
    <m/>
    <m/>
    <m/>
    <m/>
    <n v="2"/>
    <n v="1"/>
    <s v="ZBHT0012"/>
    <s v="k21HioqB81"/>
    <s v="Allocated"/>
    <s v="No Such Person (NC_NSP)"/>
    <s v="Nc"/>
    <d v="2026-06-15T00:00:00"/>
    <m/>
    <m/>
    <m/>
    <x v="0"/>
    <s v="29"/>
    <n v="659.77"/>
    <n v="5002.7700000000004"/>
    <s v="Y"/>
    <m/>
  </r>
  <r>
    <n v="462898206"/>
    <s v="FAIZAN AHMED MEMAN"/>
    <s v="COLLECT"/>
    <s v="01.06.26"/>
    <n v="4000"/>
    <m/>
    <m/>
    <m/>
    <n v="3689"/>
    <n v="9341"/>
    <n v="2483"/>
    <n v="9541"/>
    <n v="3"/>
    <s v="STABLE"/>
    <s v="PAID"/>
    <x v="12"/>
    <n v="47141"/>
    <n v="520"/>
    <n v="0"/>
    <n v="0"/>
    <s v="04.05.26"/>
    <n v="0.44206692379899415"/>
    <n v="1.2608354323765258E-2"/>
    <s v="STABLE"/>
    <s v="PAID"/>
    <s v="PAID"/>
    <s v="PAID"/>
    <m/>
    <m/>
    <m/>
    <m/>
    <s v="REPO"/>
    <s v="-"/>
    <s v="KHADAKI"/>
    <s v="-"/>
    <s v="-"/>
    <s v="-"/>
    <n v="9861"/>
    <n v="47141"/>
    <n v="88"/>
    <n v="73"/>
    <s v="STABLE"/>
    <m/>
    <m/>
    <m/>
    <m/>
    <s v="REGULAR"/>
    <s v="MH12WV0196"/>
    <s v="HONDA ACTIVA 125 SMART"/>
    <d v="2024-05-14T00:00:00"/>
    <n v="36"/>
    <s v="02.06.26"/>
    <s v="KAILASH ATKARI"/>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x v="1"/>
    <s v="511"/>
    <n v="2483"/>
    <n v="13541"/>
    <s v="Y"/>
    <m/>
  </r>
  <r>
    <n v="136775582"/>
    <s v="ATUL RAOSAHEB NANAVARE"/>
    <m/>
    <m/>
    <m/>
    <m/>
    <m/>
    <m/>
    <n v="6125"/>
    <n v="6114"/>
    <n v="6178"/>
    <n v="12397"/>
    <n v="1"/>
    <s v="FLOW"/>
    <s v="UNPAID"/>
    <x v="0"/>
    <n v="46779.89"/>
    <n v="64"/>
    <n v="0"/>
    <n v="900"/>
    <s v="20.05.26"/>
    <n v="4.0298024143948605E-2"/>
    <n v="2.5599430110472793E-3"/>
    <s v="STABLE"/>
    <s v="MPTP"/>
    <s v="PAID"/>
    <s v="MPTP"/>
    <s v="Shifted"/>
    <n v="28"/>
    <s v="CNAVNA"/>
    <m/>
    <s v="-"/>
    <s v="-"/>
    <s v="AMBEGAON BK"/>
    <s v="-"/>
    <s v="-"/>
    <s v="-"/>
    <n v="7078"/>
    <n v="46779.89"/>
    <n v="26"/>
    <n v="42"/>
    <s v="FLOW"/>
    <m/>
    <m/>
    <m/>
    <m/>
    <s v="NPA"/>
    <s v="MH12UY0202"/>
    <s v="CLASSIC SIGNALS 350 MARSH GREY"/>
    <d v="2022-12-14T00:00:00"/>
    <n v="48"/>
    <s v="02.06.26"/>
    <s v="VIJAY NIKAM"/>
    <m/>
    <m/>
    <m/>
    <m/>
    <m/>
    <m/>
    <m/>
    <m/>
    <m/>
    <m/>
    <m/>
    <m/>
    <m/>
    <m/>
    <m/>
    <m/>
    <m/>
    <m/>
    <m/>
    <m/>
    <m/>
    <m/>
    <m/>
    <m/>
    <m/>
    <m/>
    <m/>
    <m/>
    <m/>
    <m/>
    <m/>
    <n v="1"/>
    <m/>
    <m/>
    <m/>
    <m/>
    <m/>
    <m/>
    <m/>
    <m/>
    <m/>
    <m/>
    <m/>
    <m/>
    <m/>
    <m/>
    <m/>
    <m/>
    <m/>
    <m/>
    <m/>
    <m/>
    <m/>
    <m/>
    <m/>
    <m/>
    <m/>
    <m/>
    <m/>
    <m/>
    <m/>
    <m/>
    <m/>
    <m/>
    <m/>
    <m/>
    <m/>
    <m/>
    <m/>
    <m/>
    <m/>
    <m/>
    <m/>
    <m/>
    <m/>
    <m/>
    <m/>
    <m/>
    <m/>
    <m/>
    <m/>
    <m/>
    <m/>
    <m/>
    <m/>
    <m/>
    <m/>
    <m/>
    <m/>
    <m/>
    <m/>
    <m/>
    <m/>
    <m/>
    <n v="1"/>
    <n v="1"/>
    <s v="DUWT0031"/>
    <s v="A6hq4at7Lm"/>
    <s v="Allocated"/>
    <s v="Shifted (NC_SFTD)"/>
    <s v="Customer shifted at residence address "/>
    <d v="2026-06-11T00:00:00"/>
    <m/>
    <m/>
    <m/>
    <x v="0"/>
    <s v="158"/>
    <n v="6178"/>
    <n v="12397"/>
    <s v="Y"/>
    <m/>
  </r>
  <r>
    <n v="464961061"/>
    <s v="MOHD FAIZUR RAHMAN SHAIKH JAMALODDIN"/>
    <m/>
    <m/>
    <m/>
    <m/>
    <m/>
    <m/>
    <n v="5725"/>
    <n v="9840.35"/>
    <n v="4307.3500000000004"/>
    <n v="15915.35"/>
    <n v="2"/>
    <s v="FLOW"/>
    <s v="UNPAID"/>
    <x v="3"/>
    <n v="46778.35"/>
    <n v="192"/>
    <n v="0"/>
    <n v="1350"/>
    <s v="FLOW"/>
    <n v="0.21582070470852219"/>
    <n v="1.0357259155843904E-2"/>
    <s v="FLOW"/>
    <s v="NC"/>
    <s v="NC"/>
    <s v="NC"/>
    <s v="Shifted"/>
    <m/>
    <s v="CNAVNA"/>
    <m/>
    <s v="-"/>
    <s v="-"/>
    <s v="KHED SHIVAPUR"/>
    <s v="-"/>
    <s v="-"/>
    <s v="-"/>
    <n v="11382.35"/>
    <n v="46778.35"/>
    <n v="56"/>
    <n v="72"/>
    <s v="FLOW"/>
    <m/>
    <m/>
    <m/>
    <m/>
    <s v="REGULAR"/>
    <s v="MH37AG0854"/>
    <s v="HUNTER 350 DAPPER WHITE"/>
    <d v="2024-12-16T00:00:00"/>
    <n v="24"/>
    <s v="02.06.26"/>
    <s v="VIJAY NIKAM"/>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x v="0"/>
    <s v="350"/>
    <n v="4307.3500000000004"/>
    <n v="15915.35"/>
    <s v="Y"/>
    <m/>
  </r>
  <r>
    <n v="464050687"/>
    <s v="BHARAT NIMBA RENGADE"/>
    <m/>
    <m/>
    <m/>
    <m/>
    <m/>
    <m/>
    <n v="5587"/>
    <n v="27732.35"/>
    <n v="6242.3499999999985"/>
    <n v="34588.35"/>
    <n v="5"/>
    <s v="FLOW"/>
    <s v="UNPAID"/>
    <x v="10"/>
    <n v="46757"/>
    <n v="858"/>
    <n v="0"/>
    <n v="2250"/>
    <s v="FLOW"/>
    <n v="0.27473889903720045"/>
    <n v="2.2759693299199135E-2"/>
    <s v="FLOW"/>
    <s v="NC"/>
    <s v="NC"/>
    <s v="NC"/>
    <s v="Shifted"/>
    <m/>
    <s v="CNAVNA"/>
    <m/>
    <s v="REPO"/>
    <s v="-"/>
    <s v="JUNNAR"/>
    <s v="-"/>
    <s v="-"/>
    <s v="-"/>
    <n v="30840.35"/>
    <n v="46757"/>
    <n v="147"/>
    <n v="163"/>
    <s v="FLOW"/>
    <m/>
    <m/>
    <m/>
    <m/>
    <s v="NPA"/>
    <s v="MH14LV4656"/>
    <s v="FZS V4"/>
    <d v="2024-09-17T00:00:00"/>
    <n v="24"/>
    <s v="02.06.26"/>
    <s v="KAILASH ATKARI"/>
    <m/>
    <m/>
    <m/>
    <m/>
    <m/>
    <m/>
    <m/>
    <m/>
    <m/>
    <m/>
    <m/>
    <m/>
    <m/>
    <m/>
    <m/>
    <m/>
    <m/>
    <m/>
    <m/>
    <m/>
    <m/>
    <m/>
    <m/>
    <m/>
    <m/>
    <m/>
    <m/>
    <m/>
    <m/>
    <m/>
    <m/>
    <n v="1"/>
    <m/>
    <m/>
    <m/>
    <m/>
    <m/>
    <m/>
    <m/>
    <m/>
    <m/>
    <m/>
    <m/>
    <m/>
    <m/>
    <m/>
    <m/>
    <m/>
    <m/>
    <m/>
    <m/>
    <m/>
    <m/>
    <m/>
    <m/>
    <m/>
    <m/>
    <m/>
    <m/>
    <m/>
    <m/>
    <m/>
    <m/>
    <m/>
    <m/>
    <m/>
    <m/>
    <m/>
    <m/>
    <m/>
    <m/>
    <m/>
    <m/>
    <m/>
    <m/>
    <m/>
    <m/>
    <m/>
    <m/>
    <m/>
    <m/>
    <m/>
    <m/>
    <m/>
    <m/>
    <m/>
    <m/>
    <m/>
    <m/>
    <m/>
    <m/>
    <m/>
    <m/>
    <m/>
    <n v="1"/>
    <n v="1"/>
    <s v="ZBHT0021"/>
    <s v="Go7_hq2LK7"/>
    <s v="Allocated"/>
    <s v="Shifted (NC_SFTD)"/>
    <s v="Shifted "/>
    <d v="2026-06-11T00:00:00"/>
    <m/>
    <m/>
    <m/>
    <x v="0"/>
    <s v="1269"/>
    <n v="6242.3499999999985"/>
    <n v="34588.35"/>
    <s v="Y"/>
    <m/>
  </r>
  <r>
    <n v="460714153"/>
    <s v="MANGESH MUKUNDRAO AAGJAL"/>
    <m/>
    <m/>
    <m/>
    <m/>
    <m/>
    <m/>
    <n v="2812"/>
    <n v="2812"/>
    <n v="2844"/>
    <n v="5696"/>
    <n v="1"/>
    <s v="FLOW"/>
    <s v="UNPAID"/>
    <x v="13"/>
    <n v="46560.01"/>
    <n v="32"/>
    <n v="0"/>
    <n v="2697"/>
    <s v="-"/>
    <n v="4.6012136133121148E-2"/>
    <n v="2.5479104844793659E-3"/>
    <s v="STABLE"/>
    <s v="MPTP"/>
    <s v="-"/>
    <s v="MPTP"/>
    <s v="Add not found"/>
    <n v="18"/>
    <s v="CAVNA"/>
    <m/>
    <s v="-"/>
    <s v="-"/>
    <s v="MAAN"/>
    <s v="-"/>
    <s v="-"/>
    <s v="-"/>
    <n v="5541"/>
    <n v="46560.01"/>
    <n v="27"/>
    <n v="43"/>
    <s v="FLOW"/>
    <m/>
    <m/>
    <m/>
    <m/>
    <s v="REGULAR"/>
    <m/>
    <s v="JUPITER BASIC"/>
    <d v="2023-11-16T00:00:00"/>
    <n v="48"/>
    <s v="02.06.26"/>
    <s v="KAILASH ATKARI"/>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x v="0"/>
    <s v="72"/>
    <n v="2844"/>
    <n v="5696"/>
    <s v="Y"/>
    <m/>
  </r>
  <r>
    <n v="459307537"/>
    <s v="TEJASWINI ISHWAR NIKUMBH"/>
    <s v="ONLINE"/>
    <s v="17.06.26"/>
    <n v="3400"/>
    <m/>
    <m/>
    <m/>
    <n v="3270"/>
    <n v="2945"/>
    <n v="2992"/>
    <n v="2938"/>
    <n v="1"/>
    <s v="STABLE"/>
    <s v="PAID"/>
    <x v="5"/>
    <n v="46519.92"/>
    <n v="47"/>
    <n v="0"/>
    <n v="5585.5"/>
    <s v="27.05.26"/>
    <n v="9.4176070523827163E-2"/>
    <n v="2.5457166333327963E-3"/>
    <s v="STABLE"/>
    <s v="PAID"/>
    <s v="PTP"/>
    <s v="PTP"/>
    <m/>
    <m/>
    <s v="CAVA"/>
    <m/>
    <s v="-"/>
    <s v="-"/>
    <s v="BHOSARI"/>
    <s v="-"/>
    <s v="-"/>
    <s v="-"/>
    <n v="8577.5"/>
    <n v="46519.92"/>
    <n v="27"/>
    <n v="43"/>
    <s v="FLOW"/>
    <m/>
    <m/>
    <m/>
    <m/>
    <s v="NPA"/>
    <s v="MH19EE8529"/>
    <s v="TVS RAIDER DISC"/>
    <d v="2023-08-08T00:00:00"/>
    <n v="48"/>
    <s v="02.06.26"/>
    <s v="VIJAY NIKAM"/>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x v="1"/>
    <s v="123"/>
    <n v="2992"/>
    <n v="6338"/>
    <s v="Y"/>
    <m/>
  </r>
  <r>
    <n v="462401584"/>
    <s v="AKASH BHOJLING SHINDE"/>
    <s v="ONLINE"/>
    <s v="03.06.26"/>
    <n v="4003"/>
    <m/>
    <m/>
    <m/>
    <n v="3771"/>
    <n v="10468"/>
    <n v="3407"/>
    <n v="10768"/>
    <n v="3"/>
    <s v="STABLE"/>
    <s v="PAID"/>
    <x v="1"/>
    <n v="46428"/>
    <n v="481"/>
    <n v="0"/>
    <n v="4766"/>
    <s v="02.05.26"/>
    <n v="7.7500254561661513E-2"/>
    <n v="1.2417655004004441E-2"/>
    <s v="STABLE"/>
    <s v="PAID"/>
    <s v="PAID"/>
    <s v="PAID"/>
    <s v="Add not found"/>
    <m/>
    <s v="CAVNA"/>
    <m/>
    <s v="REPO"/>
    <s v="-"/>
    <s v="CHIKHALI"/>
    <s v="-"/>
    <s v="-"/>
    <s v="-"/>
    <n v="15715"/>
    <n v="46428"/>
    <n v="88"/>
    <n v="73"/>
    <s v="STABLE"/>
    <m/>
    <m/>
    <m/>
    <m/>
    <s v="NPA"/>
    <s v="MH14LM3157"/>
    <s v="TVS JUPITER 125 DISC"/>
    <d v="2024-03-30T00:00:00"/>
    <n v="36"/>
    <s v="02.06.26"/>
    <s v="KAILASH ATKARI"/>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x v="0"/>
    <s v="532"/>
    <n v="3407"/>
    <n v="14771"/>
    <s v="Y"/>
    <m/>
  </r>
  <r>
    <n v="463696985"/>
    <s v="VAISHNAVI SANJAY CHOURE"/>
    <s v="ONLINE"/>
    <s v="01.06.26"/>
    <n v="3651"/>
    <m/>
    <m/>
    <m/>
    <n v="3551"/>
    <n v="513.5"/>
    <n v="581.5"/>
    <n v="481.5"/>
    <n v="1"/>
    <s v="STABLE"/>
    <s v="PAID"/>
    <x v="12"/>
    <n v="46423.5"/>
    <n v="68"/>
    <n v="0"/>
    <n v="900"/>
    <s v="16.05.26 23.05.26"/>
    <n v="4.6336875065539969E-2"/>
    <n v="2.540440227058109E-3"/>
    <s v="RB"/>
    <s v="PAID"/>
    <s v="PTP"/>
    <s v="PAID"/>
    <m/>
    <m/>
    <m/>
    <m/>
    <s v="-"/>
    <s v="-"/>
    <s v="KHADAKI"/>
    <s v="-"/>
    <s v="-"/>
    <s v="-"/>
    <n v="1481.5"/>
    <n v="46423.5"/>
    <n v="27"/>
    <n v="12"/>
    <s v="STABLE"/>
    <m/>
    <m/>
    <m/>
    <m/>
    <s v="REGULAR"/>
    <s v="MH12XB6828"/>
    <s v="FASCINO DISC DLX BSVI"/>
    <d v="2024-08-08T00:00:00"/>
    <n v="36"/>
    <s v="02.06.26"/>
    <s v="KAILASH ATKARI"/>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x v="0"/>
    <s v="68"/>
    <n v="581.5"/>
    <n v="4132.5"/>
    <s v="Y"/>
    <m/>
  </r>
  <r>
    <n v="464301174"/>
    <s v="SADIK IBRAHIM MULLA"/>
    <s v="ONLINE"/>
    <s v="05.06.26 06.06.26"/>
    <n v="4200"/>
    <m/>
    <m/>
    <m/>
    <n v="3976"/>
    <n v="7928"/>
    <n v="4130"/>
    <n v="7907"/>
    <n v="2"/>
    <s v="STABLE"/>
    <s v="PAID"/>
    <x v="5"/>
    <n v="46417"/>
    <n v="178"/>
    <n v="0"/>
    <n v="2250"/>
    <s v="FLOW"/>
    <n v="0.3424625192527726"/>
    <n v="1.0277252152690434E-2"/>
    <s v="STABLE"/>
    <s v="PAID"/>
    <s v="MPTP"/>
    <s v="PAID"/>
    <s v="Shifted"/>
    <m/>
    <s v="CAVNA"/>
    <m/>
    <s v="-"/>
    <s v="-"/>
    <s v="BHOSARI"/>
    <s v="-"/>
    <s v="-"/>
    <s v="-"/>
    <n v="10356"/>
    <n v="46417"/>
    <n v="57"/>
    <n v="43"/>
    <s v="STABLE"/>
    <m/>
    <m/>
    <m/>
    <m/>
    <s v="REGULAR"/>
    <s v="MH14LW5192"/>
    <s v="PASSION PLUS DRUM FI I3S"/>
    <d v="2024-10-13T00:00:00"/>
    <n v="30"/>
    <s v="02.06.26"/>
    <s v="VIJAY NIKAM"/>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x v="2"/>
    <s v="203"/>
    <n v="4130"/>
    <n v="12107"/>
    <s v="Y"/>
    <m/>
  </r>
  <r>
    <n v="463121248"/>
    <s v="PREETI SANTOSH GHAITADKE"/>
    <m/>
    <m/>
    <m/>
    <m/>
    <m/>
    <m/>
    <n v="3787"/>
    <n v="3570"/>
    <n v="3659"/>
    <n v="7530"/>
    <n v="1"/>
    <s v="FLOW"/>
    <s v="UNPAID"/>
    <x v="12"/>
    <n v="46245"/>
    <n v="89"/>
    <n v="0"/>
    <n v="4238"/>
    <s v="-"/>
    <n v="4.6158708141477829E-2"/>
    <n v="2.5306721445022941E-3"/>
    <s v="STABLE"/>
    <s v="PTP"/>
    <s v="-"/>
    <s v="PTP"/>
    <m/>
    <n v="22"/>
    <s v="CAVA"/>
    <m/>
    <m/>
    <m/>
    <s v="KHADKI"/>
    <m/>
    <m/>
    <m/>
    <n v="7897"/>
    <n v="46245"/>
    <n v="27"/>
    <n v="43"/>
    <s v="FLOW"/>
    <m/>
    <m/>
    <m/>
    <m/>
    <s v="-"/>
    <s v="MH12WV8868"/>
    <s v="HONDA ACTIVA 125 SMART"/>
    <d v="2024-06-05T00:00:00"/>
    <n v="36"/>
    <s v="10.06.26"/>
    <s v="KAILASH ATKARI"/>
    <m/>
    <m/>
    <m/>
    <m/>
    <m/>
    <m/>
    <m/>
    <m/>
    <m/>
    <m/>
    <m/>
    <m/>
    <m/>
    <m/>
    <m/>
    <m/>
    <m/>
    <m/>
    <m/>
    <m/>
    <m/>
    <m/>
    <m/>
    <m/>
    <m/>
    <m/>
    <m/>
    <m/>
    <m/>
    <m/>
    <m/>
    <m/>
    <m/>
    <m/>
    <n v="1"/>
    <m/>
    <m/>
    <m/>
    <m/>
    <m/>
    <m/>
    <m/>
    <m/>
    <m/>
    <m/>
    <m/>
    <m/>
    <m/>
    <m/>
    <m/>
    <m/>
    <m/>
    <m/>
    <m/>
    <m/>
    <m/>
    <m/>
    <m/>
    <m/>
    <m/>
    <m/>
    <m/>
    <m/>
    <m/>
    <m/>
    <m/>
    <m/>
    <m/>
    <m/>
    <m/>
    <m/>
    <m/>
    <m/>
    <m/>
    <m/>
    <m/>
    <m/>
    <m/>
    <m/>
    <m/>
    <m/>
    <m/>
    <m/>
    <m/>
    <m/>
    <m/>
    <m/>
    <m/>
    <m/>
    <m/>
    <m/>
    <m/>
    <m/>
    <m/>
    <n v="1"/>
    <n v="1"/>
    <s v="DUWT0023"/>
    <s v="G2EEIcJaWc"/>
    <s v="Allocated"/>
    <s v="Refuse To Pay (RTP)"/>
    <s v="Customer financial problem RTP "/>
    <d v="2026-06-12T00:00:00"/>
    <m/>
    <m/>
    <m/>
    <x v="0"/>
    <s v="173"/>
    <n v="3659"/>
    <n v="7530"/>
    <s v="Y"/>
    <m/>
  </r>
  <r>
    <n v="463823008"/>
    <s v="KIRAN YADAV GAIKWAD"/>
    <m/>
    <m/>
    <m/>
    <m/>
    <m/>
    <m/>
    <n v="2883"/>
    <n v="8485"/>
    <n v="2951"/>
    <n v="11753"/>
    <n v="3"/>
    <s v="FLOW"/>
    <s v="UNPAID"/>
    <x v="7"/>
    <n v="46066"/>
    <n v="232"/>
    <n v="0"/>
    <n v="3600"/>
    <s v="FLOW"/>
    <n v="6.9764811290092751E-2"/>
    <n v="1.2320834311503158E-2"/>
    <s v="STABLE"/>
    <s v="PTP"/>
    <s v="PTP"/>
    <s v="PTP"/>
    <m/>
    <n v="20"/>
    <s v="CAVA"/>
    <m/>
    <s v="REPO"/>
    <s v="-"/>
    <s v="RANJAN GAON"/>
    <s v="-"/>
    <s v="-"/>
    <s v="-"/>
    <n v="12317"/>
    <n v="46066"/>
    <n v="88"/>
    <n v="104"/>
    <s v="FLOW"/>
    <m/>
    <m/>
    <m/>
    <m/>
    <s v="NPA"/>
    <s v="MH12ZJ7748"/>
    <s v="HF DELUXE DRUM SELF CAST ALL BLACK"/>
    <d v="2024-08-21T00:00:00"/>
    <n v="36"/>
    <s v="02.06.26"/>
    <s v="KAILASH ATKARI"/>
    <m/>
    <m/>
    <m/>
    <m/>
    <m/>
    <m/>
    <m/>
    <m/>
    <m/>
    <m/>
    <m/>
    <m/>
    <m/>
    <m/>
    <m/>
    <m/>
    <m/>
    <m/>
    <m/>
    <m/>
    <m/>
    <m/>
    <m/>
    <m/>
    <m/>
    <m/>
    <m/>
    <m/>
    <m/>
    <m/>
    <m/>
    <m/>
    <m/>
    <m/>
    <m/>
    <m/>
    <m/>
    <m/>
    <m/>
    <m/>
    <m/>
    <m/>
    <m/>
    <m/>
    <m/>
    <m/>
    <m/>
    <m/>
    <m/>
    <m/>
    <m/>
    <m/>
    <m/>
    <m/>
    <m/>
    <m/>
    <m/>
    <m/>
    <m/>
    <m/>
    <m/>
    <m/>
    <m/>
    <m/>
    <m/>
    <m/>
    <m/>
    <m/>
    <m/>
    <m/>
    <m/>
    <m/>
    <m/>
    <m/>
    <m/>
    <m/>
    <m/>
    <m/>
    <m/>
    <m/>
    <m/>
    <m/>
    <m/>
    <m/>
    <m/>
    <m/>
    <m/>
    <m/>
    <m/>
    <m/>
    <m/>
    <n v="1"/>
    <m/>
    <m/>
    <n v="1"/>
    <n v="1"/>
    <s v="ZBHT0024"/>
    <s v="APGdOJKdGWc"/>
    <s v="Allocated"/>
    <e v="#N/A"/>
    <e v="#N/A"/>
    <e v="#N/A"/>
    <m/>
    <m/>
    <m/>
    <x v="0"/>
    <s v="385"/>
    <n v="2951"/>
    <n v="11753"/>
    <s v="Y"/>
    <m/>
  </r>
  <r>
    <n v="463072757"/>
    <s v="RUSHIKESH DAULAT GAIKWAD"/>
    <m/>
    <m/>
    <m/>
    <m/>
    <m/>
    <m/>
    <n v="3444"/>
    <n v="6714"/>
    <n v="3543"/>
    <n v="10580"/>
    <n v="2"/>
    <s v="FLOW"/>
    <s v="UNPAID"/>
    <x v="3"/>
    <n v="45379"/>
    <n v="273"/>
    <n v="0"/>
    <n v="5842"/>
    <s v="25.05.26"/>
    <n v="0.20936454062548226"/>
    <n v="1.0047427137405243E-2"/>
    <s v="STABLE"/>
    <s v="PTP"/>
    <s v="PTP"/>
    <s v="PTP"/>
    <m/>
    <n v="25"/>
    <s v="CAVA"/>
    <m/>
    <s v="-"/>
    <s v="-"/>
    <s v="BHOR"/>
    <s v="-"/>
    <s v="-"/>
    <s v="-"/>
    <n v="12829"/>
    <n v="45379"/>
    <n v="57"/>
    <n v="73"/>
    <s v="FLOW"/>
    <m/>
    <m/>
    <m/>
    <m/>
    <s v="NPA"/>
    <s v="MH12WV7789"/>
    <s v="SPLENDOR PLUS I3S DRSC FI"/>
    <d v="2024-06-01T00:00:00"/>
    <n v="36"/>
    <s v="02.06.26"/>
    <s v="VIJAY NIKAM"/>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x v="0"/>
    <s v="422"/>
    <n v="3543"/>
    <n v="10580"/>
    <s v="Y"/>
    <m/>
  </r>
  <r>
    <n v="465543533"/>
    <s v="ASHWINI GANESH BORKAR"/>
    <s v="ONLINE"/>
    <s v="08.06.26"/>
    <n v="11968"/>
    <m/>
    <m/>
    <m/>
    <n v="11753"/>
    <n v="11686"/>
    <n v="11958"/>
    <n v="11778"/>
    <n v="1"/>
    <s v="STABLE"/>
    <s v="PAID"/>
    <x v="17"/>
    <n v="45278"/>
    <n v="272"/>
    <n v="0"/>
    <n v="1800"/>
    <s v="27.05.26"/>
    <n v="7.6003726159974611E-2"/>
    <n v="2.477754856931017E-3"/>
    <s v="STABLE"/>
    <s v="PAID"/>
    <s v="PTP"/>
    <s v="PAID"/>
    <m/>
    <m/>
    <m/>
    <m/>
    <s v="-"/>
    <s v="-"/>
    <s v="SANGAVI"/>
    <s v="-"/>
    <s v="-"/>
    <s v="-"/>
    <n v="13758"/>
    <n v="45278"/>
    <n v="27"/>
    <n v="12"/>
    <s v="STABLE"/>
    <m/>
    <m/>
    <m/>
    <m/>
    <s v="REGULAR"/>
    <s v="MH12XV1046"/>
    <s v="BULLET BATTALION 350 BLACK"/>
    <d v="2025-02-20T00:00:00"/>
    <n v="18"/>
    <s v="02.06.26"/>
    <s v="KAILASH ATKARI"/>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x v="0"/>
    <s v="307"/>
    <n v="11958"/>
    <n v="23746"/>
    <s v="Y"/>
    <m/>
  </r>
  <r>
    <n v="462947636"/>
    <s v="RAMPRABHU BALIRAM BORADE"/>
    <m/>
    <m/>
    <m/>
    <m/>
    <m/>
    <m/>
    <n v="3644"/>
    <n v="6966"/>
    <n v="3534"/>
    <n v="10956"/>
    <n v="2"/>
    <s v="FLOW"/>
    <s v="UNPAID"/>
    <x v="12"/>
    <n v="45170"/>
    <n v="212"/>
    <n v="0"/>
    <n v="6300"/>
    <s v="13.05.26"/>
    <n v="0.42408705567445287"/>
    <n v="1.0001152158412368E-2"/>
    <s v="STABLE"/>
    <s v="PTP"/>
    <s v="PTP"/>
    <s v="PTP"/>
    <m/>
    <n v="25"/>
    <s v="CAVNA"/>
    <m/>
    <s v="-"/>
    <s v="-"/>
    <s v="RANGE HIILS"/>
    <s v="-"/>
    <s v="-"/>
    <s v="-"/>
    <n v="13478"/>
    <n v="45170"/>
    <n v="57"/>
    <n v="73"/>
    <s v="FLOW"/>
    <m/>
    <m/>
    <m/>
    <m/>
    <s v="REGULAR"/>
    <s v="MH12WV1542"/>
    <s v="SPLENDOR PLUS I3S DRS C FI OTHERS"/>
    <d v="2024-05-18T00:00:00"/>
    <n v="36"/>
    <s v="02.06.26"/>
    <s v="KAILASH ATKARI"/>
    <m/>
    <m/>
    <m/>
    <m/>
    <m/>
    <m/>
    <m/>
    <m/>
    <m/>
    <m/>
    <n v="1"/>
    <m/>
    <m/>
    <m/>
    <m/>
    <m/>
    <m/>
    <m/>
    <m/>
    <m/>
    <m/>
    <m/>
    <m/>
    <m/>
    <m/>
    <m/>
    <m/>
    <m/>
    <m/>
    <m/>
    <m/>
    <n v="1"/>
    <m/>
    <m/>
    <m/>
    <m/>
    <m/>
    <n v="1"/>
    <m/>
    <m/>
    <m/>
    <m/>
    <m/>
    <m/>
    <m/>
    <m/>
    <m/>
    <m/>
    <m/>
    <n v="1"/>
    <m/>
    <m/>
    <m/>
    <m/>
    <m/>
    <n v="1"/>
    <m/>
    <m/>
    <m/>
    <m/>
    <m/>
    <m/>
    <m/>
    <m/>
    <m/>
    <m/>
    <m/>
    <m/>
    <m/>
    <m/>
    <m/>
    <m/>
    <m/>
    <m/>
    <m/>
    <m/>
    <m/>
    <m/>
    <m/>
    <m/>
    <m/>
    <m/>
    <m/>
    <m/>
    <m/>
    <m/>
    <m/>
    <m/>
    <m/>
    <m/>
    <m/>
    <m/>
    <m/>
    <m/>
    <n v="5"/>
    <n v="1"/>
    <s v="DUWT0023"/>
    <s v="koGLoEHCl_z"/>
    <s v="Allocated"/>
    <s v="Promise To Pay (PTP)"/>
    <s v="Customer given ptp "/>
    <d v="2026-06-07T00:00:00"/>
    <m/>
    <m/>
    <m/>
    <x v="0"/>
    <s v="346"/>
    <n v="3534"/>
    <n v="10956"/>
    <s v="Y"/>
    <m/>
  </r>
  <r>
    <n v="466528006"/>
    <s v="SHUBHAM RAGHUNATH KATE"/>
    <m/>
    <m/>
    <m/>
    <m/>
    <m/>
    <m/>
    <n v="2652"/>
    <n v="15912"/>
    <n v="3291"/>
    <n v="19458"/>
    <n v="6"/>
    <s v="FLOW"/>
    <s v="UNPAID"/>
    <x v="0"/>
    <n v="45063"/>
    <n v="639"/>
    <n v="0"/>
    <n v="3596"/>
    <s v="-"/>
    <n v="0.16780177919113459"/>
    <n v="1.8929689408799081E-2"/>
    <s v="FLOW"/>
    <s v="RTP"/>
    <s v="-"/>
    <s v="RTP"/>
    <m/>
    <m/>
    <m/>
    <m/>
    <s v="REPO"/>
    <s v="-"/>
    <s v="PARVATI"/>
    <s v="-"/>
    <s v="-"/>
    <s v="-"/>
    <n v="20147"/>
    <n v="45063"/>
    <n v="177"/>
    <n v="193"/>
    <s v="FLOW"/>
    <m/>
    <m/>
    <m/>
    <m/>
    <s v="NPA"/>
    <s v="MH12XL5399"/>
    <s v="YAMAHA R15 V4"/>
    <d v="2025-07-16T00:00:00"/>
    <n v="24"/>
    <s v="02.06.26"/>
    <s v="VIJAY NIKAM"/>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x v="0"/>
    <s v="894"/>
    <n v="3291"/>
    <n v="19458"/>
    <s v="Y"/>
    <m/>
  </r>
  <r>
    <n v="462383949"/>
    <s v="RAVINDRA KHANDU JADHAV"/>
    <m/>
    <m/>
    <m/>
    <m/>
    <m/>
    <m/>
    <n v="3281"/>
    <n v="16405"/>
    <n v="1013"/>
    <n v="21007"/>
    <n v="6"/>
    <s v="FLOW"/>
    <s v="UNPAID"/>
    <x v="2"/>
    <n v="44987"/>
    <n v="1013"/>
    <n v="0"/>
    <n v="0"/>
    <s v="FLOW"/>
    <n v="0.31122964315857926"/>
    <n v="1.8897763962311524E-2"/>
    <s v="STABLE"/>
    <s v="PTP"/>
    <s v="PTP"/>
    <s v="PTP"/>
    <m/>
    <n v="20"/>
    <s v="CAVA"/>
    <m/>
    <s v="REPO"/>
    <s v="-"/>
    <s v="BOPODI"/>
    <s v="-"/>
    <s v="-"/>
    <s v="-"/>
    <n v="17418"/>
    <n v="44987"/>
    <n v="178"/>
    <n v="194"/>
    <s v="FLOW"/>
    <m/>
    <m/>
    <m/>
    <m/>
    <s v="NPA"/>
    <s v="MH12WQ4856"/>
    <s v="HONDA ACTIVA 6G H SMART"/>
    <d v="2024-03-29T00:00:00"/>
    <n v="36"/>
    <s v="02.06.26"/>
    <s v="VIJAY NIKAM"/>
    <m/>
    <m/>
    <m/>
    <m/>
    <m/>
    <m/>
    <m/>
    <m/>
    <m/>
    <m/>
    <m/>
    <m/>
    <m/>
    <n v="1"/>
    <m/>
    <m/>
    <m/>
    <m/>
    <m/>
    <m/>
    <m/>
    <m/>
    <m/>
    <m/>
    <m/>
    <m/>
    <m/>
    <m/>
    <m/>
    <m/>
    <m/>
    <m/>
    <m/>
    <m/>
    <m/>
    <m/>
    <m/>
    <m/>
    <m/>
    <m/>
    <m/>
    <m/>
    <m/>
    <m/>
    <m/>
    <m/>
    <m/>
    <m/>
    <m/>
    <m/>
    <m/>
    <m/>
    <m/>
    <m/>
    <m/>
    <n v="1"/>
    <m/>
    <m/>
    <m/>
    <m/>
    <m/>
    <m/>
    <m/>
    <m/>
    <m/>
    <m/>
    <m/>
    <m/>
    <m/>
    <m/>
    <m/>
    <m/>
    <m/>
    <m/>
    <m/>
    <m/>
    <m/>
    <m/>
    <m/>
    <m/>
    <m/>
    <m/>
    <m/>
    <m/>
    <m/>
    <m/>
    <m/>
    <m/>
    <m/>
    <m/>
    <m/>
    <m/>
    <m/>
    <m/>
    <n v="2"/>
    <n v="1"/>
    <s v="ZBHT0009"/>
    <s v="k6-taz-q_OI7"/>
    <s v="Allocated"/>
    <s v="Left Message (LMCB)"/>
    <s v="Msg to wife "/>
    <d v="2026-06-05T00:00:00"/>
    <m/>
    <m/>
    <m/>
    <x v="0"/>
    <s v="1321"/>
    <n v="1013"/>
    <n v="21007"/>
    <s v="Y"/>
    <m/>
  </r>
  <r>
    <n v="466279858"/>
    <s v="HARSHA SEETARAM BADADE"/>
    <s v="COLLECT"/>
    <s v="10.06.26"/>
    <n v="6230"/>
    <m/>
    <m/>
    <m/>
    <n v="6072"/>
    <n v="6072"/>
    <n v="6224"/>
    <n v="6020"/>
    <n v="1"/>
    <s v="STABLE"/>
    <s v="PAID"/>
    <x v="6"/>
    <n v="44985"/>
    <n v="152"/>
    <n v="0"/>
    <n v="717"/>
    <s v="-"/>
    <n v="2.5696319124098081E-2"/>
    <n v="2.4617209735200716E-3"/>
    <s v="STABLE"/>
    <s v="PAID"/>
    <s v="-"/>
    <s v="PAID"/>
    <m/>
    <m/>
    <s v="CAVA"/>
    <m/>
    <s v="-"/>
    <s v="-"/>
    <s v="WADGAON SHERI"/>
    <s v="-"/>
    <s v="-"/>
    <s v="-"/>
    <n v="6941"/>
    <n v="44985"/>
    <n v="27"/>
    <n v="12"/>
    <s v="STABLE"/>
    <m/>
    <m/>
    <m/>
    <m/>
    <s v="REGULAR"/>
    <s v="MH12YF4974"/>
    <s v="HONDA ACTIVA STD 2B"/>
    <d v="2025-06-06T00:00:00"/>
    <n v="18"/>
    <s v="02.06.26"/>
    <s v="VIJAY NIKAM"/>
    <m/>
    <m/>
    <m/>
    <m/>
    <m/>
    <m/>
    <m/>
    <m/>
    <m/>
    <m/>
    <m/>
    <m/>
    <m/>
    <m/>
    <m/>
    <m/>
    <m/>
    <m/>
    <m/>
    <m/>
    <m/>
    <m/>
    <m/>
    <m/>
    <m/>
    <m/>
    <m/>
    <m/>
    <n v="3"/>
    <m/>
    <m/>
    <m/>
    <m/>
    <m/>
    <m/>
    <m/>
    <m/>
    <m/>
    <m/>
    <m/>
    <m/>
    <m/>
    <m/>
    <m/>
    <m/>
    <m/>
    <m/>
    <m/>
    <m/>
    <m/>
    <m/>
    <m/>
    <m/>
    <m/>
    <m/>
    <m/>
    <m/>
    <m/>
    <m/>
    <m/>
    <m/>
    <m/>
    <m/>
    <m/>
    <m/>
    <m/>
    <m/>
    <m/>
    <m/>
    <m/>
    <m/>
    <m/>
    <m/>
    <m/>
    <m/>
    <m/>
    <m/>
    <m/>
    <m/>
    <m/>
    <m/>
    <m/>
    <m/>
    <m/>
    <m/>
    <m/>
    <m/>
    <m/>
    <m/>
    <m/>
    <m/>
    <m/>
    <m/>
    <m/>
    <n v="3"/>
    <n v="1"/>
    <s v="ZBHT0012"/>
    <s v="Aoj0ddo6EF7"/>
    <s v="Allocated"/>
    <s v="Payment (PAID)"/>
    <s v="Payment (PAID)"/>
    <d v="2026-06-10T00:00:00"/>
    <m/>
    <m/>
    <m/>
    <x v="0"/>
    <s v="106"/>
    <n v="6224"/>
    <n v="12250"/>
    <s v="Y"/>
    <m/>
  </r>
  <r>
    <n v="465527769"/>
    <s v="SAHIL ARVIND KHANDARE"/>
    <m/>
    <m/>
    <m/>
    <m/>
    <m/>
    <s v="BANK STABLE 15"/>
    <n v="4912"/>
    <n v="4908"/>
    <n v="4995"/>
    <n v="10066"/>
    <n v="1"/>
    <s v="STABLE"/>
    <s v="UNPAID"/>
    <x v="4"/>
    <n v="44677"/>
    <n v="87"/>
    <n v="0"/>
    <n v="3937"/>
    <s v="30.05.26"/>
    <n v="6.2096256884279832E-2"/>
    <n v="2.4448662428355281E-3"/>
    <s v="STABLE"/>
    <s v="PAID"/>
    <s v="NC"/>
    <s v="NC"/>
    <s v="Shifted"/>
    <m/>
    <s v="CNAVNA"/>
    <m/>
    <s v="-"/>
    <s v="-"/>
    <s v="MEDANKAR WADI"/>
    <s v="-"/>
    <s v="-"/>
    <s v="-"/>
    <n v="8932"/>
    <n v="44677"/>
    <n v="27"/>
    <n v="12"/>
    <s v="STABLE"/>
    <m/>
    <m/>
    <m/>
    <m/>
    <s v="REGULAR"/>
    <s v="MH38AH9206"/>
    <s v="HONDA ACTIVA DLX 2B"/>
    <d v="2025-02-18T00:00:00"/>
    <n v="24"/>
    <s v="02.06.26"/>
    <s v="KAILASH ATKARI"/>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x v="0"/>
    <s v="246"/>
    <n v="4995"/>
    <n v="10066"/>
    <s v="Y"/>
    <m/>
  </r>
  <r>
    <n v="462935207"/>
    <s v="MANGAL MACHHINDRA GARADE"/>
    <m/>
    <m/>
    <m/>
    <m/>
    <m/>
    <m/>
    <n v="3820"/>
    <n v="3820"/>
    <n v="3844"/>
    <n v="7728"/>
    <n v="1"/>
    <s v="FLOW"/>
    <s v="UNPAID"/>
    <x v="8"/>
    <n v="44321"/>
    <n v="24"/>
    <n v="0"/>
    <n v="450"/>
    <s v="-"/>
    <n v="4.8676284247886115E-2"/>
    <n v="2.4253848008754715E-3"/>
    <s v="FLOW"/>
    <s v="PTP"/>
    <s v="-"/>
    <s v="PTP"/>
    <m/>
    <n v="23"/>
    <m/>
    <m/>
    <m/>
    <m/>
    <s v="SHIVNE"/>
    <m/>
    <m/>
    <m/>
    <n v="4294"/>
    <n v="44321"/>
    <n v="27"/>
    <n v="43"/>
    <s v="FLOW"/>
    <m/>
    <m/>
    <m/>
    <m/>
    <s v="-"/>
    <s v="MH14LQ1829"/>
    <s v="HONDA ACTIVA 125 DRUM ALLOY BSVI"/>
    <d v="2024-05-18T00:00:00"/>
    <n v="36"/>
    <s v="10.06.26"/>
    <s v="VIJAY NIKAM"/>
    <m/>
    <m/>
    <m/>
    <m/>
    <m/>
    <m/>
    <m/>
    <m/>
    <m/>
    <m/>
    <m/>
    <m/>
    <m/>
    <m/>
    <m/>
    <m/>
    <m/>
    <m/>
    <m/>
    <m/>
    <m/>
    <m/>
    <m/>
    <m/>
    <m/>
    <m/>
    <m/>
    <m/>
    <m/>
    <m/>
    <m/>
    <m/>
    <m/>
    <m/>
    <m/>
    <m/>
    <m/>
    <m/>
    <m/>
    <m/>
    <m/>
    <m/>
    <m/>
    <m/>
    <m/>
    <m/>
    <m/>
    <m/>
    <m/>
    <m/>
    <m/>
    <m/>
    <m/>
    <m/>
    <m/>
    <m/>
    <m/>
    <m/>
    <m/>
    <m/>
    <m/>
    <m/>
    <m/>
    <m/>
    <m/>
    <m/>
    <m/>
    <m/>
    <m/>
    <m/>
    <m/>
    <m/>
    <m/>
    <m/>
    <m/>
    <m/>
    <m/>
    <m/>
    <m/>
    <m/>
    <m/>
    <m/>
    <m/>
    <m/>
    <m/>
    <m/>
    <m/>
    <m/>
    <m/>
    <m/>
    <m/>
    <m/>
    <m/>
    <m/>
    <n v="0"/>
    <s v=""/>
    <s v="ZBHT0013"/>
    <s v="kPQTsxbCQNz"/>
    <s v="Allocated"/>
    <e v="#N/A"/>
    <e v="#N/A"/>
    <e v="#N/A"/>
    <m/>
    <m/>
    <m/>
    <x v="0"/>
    <s v="88"/>
    <n v="3844"/>
    <n v="7728"/>
    <s v="N"/>
    <m/>
  </r>
  <r>
    <n v="463069843"/>
    <s v="DEEPAK"/>
    <m/>
    <m/>
    <m/>
    <m/>
    <m/>
    <m/>
    <n v="3528"/>
    <n v="3405"/>
    <n v="3503"/>
    <n v="7128"/>
    <n v="1"/>
    <s v="FLOW"/>
    <s v="UNPAID"/>
    <x v="6"/>
    <n v="44051"/>
    <n v="98"/>
    <n v="0"/>
    <n v="0"/>
    <s v="29.05.26"/>
    <n v="2.5162799905204949E-2"/>
    <n v="2.4106095499507097E-3"/>
    <s v="STABLE"/>
    <s v="PTP"/>
    <s v="PTP"/>
    <s v="PTP"/>
    <m/>
    <n v="25"/>
    <s v="CAVNA"/>
    <m/>
    <s v="-"/>
    <s v="-"/>
    <s v="YERWADA"/>
    <s v="-"/>
    <s v="-"/>
    <s v="-"/>
    <n v="3503"/>
    <n v="44051"/>
    <n v="27"/>
    <n v="43"/>
    <s v="FLOW"/>
    <m/>
    <m/>
    <m/>
    <m/>
    <s v="REGULAR"/>
    <s v="MH12WV9538"/>
    <s v="HONDA ACTIVA 125 SMART"/>
    <d v="2024-05-31T00:00:00"/>
    <n v="36"/>
    <s v="02.06.26"/>
    <s v="VIJAY NIKAM"/>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x v="0"/>
    <s v="195"/>
    <n v="3503"/>
    <n v="7128"/>
    <s v="Y"/>
    <m/>
  </r>
  <r>
    <n v="462307995"/>
    <s v="PRADNYA VIKAS PAWAR"/>
    <s v="ONLINE"/>
    <s v="12.06.26"/>
    <n v="900"/>
    <m/>
    <m/>
    <m/>
    <n v="3777"/>
    <n v="7213.99"/>
    <n v="3771.99"/>
    <n v="10561.99"/>
    <n v="2"/>
    <s v="FLOW"/>
    <s v="UNPAID"/>
    <x v="7"/>
    <n v="43824"/>
    <n v="335"/>
    <n v="0"/>
    <n v="6300"/>
    <s v="-"/>
    <n v="4.9018467929261331E-2"/>
    <n v="9.7031324372429395E-3"/>
    <s v="STABLE"/>
    <s v="MPTP"/>
    <s v="-"/>
    <s v="MPTP"/>
    <s v="Cust at pune after marrage"/>
    <n v="20"/>
    <s v="CAVA"/>
    <m/>
    <m/>
    <m/>
    <s v="SHIRUR"/>
    <m/>
    <m/>
    <m/>
    <n v="13848.99"/>
    <n v="43824"/>
    <n v="57"/>
    <n v="73"/>
    <s v="FLOW"/>
    <m/>
    <m/>
    <m/>
    <m/>
    <s v="-"/>
    <m/>
    <s v="HONDA ACTIVA 125 DRUM ALLOY BSVI"/>
    <d v="2024-03-21T00:00:00"/>
    <n v="36"/>
    <s v="10.06.26"/>
    <s v="KAILASH ATKARI"/>
    <m/>
    <m/>
    <m/>
    <m/>
    <m/>
    <m/>
    <m/>
    <m/>
    <m/>
    <m/>
    <m/>
    <m/>
    <m/>
    <m/>
    <m/>
    <m/>
    <m/>
    <m/>
    <m/>
    <m/>
    <m/>
    <m/>
    <m/>
    <m/>
    <m/>
    <m/>
    <m/>
    <m/>
    <m/>
    <m/>
    <m/>
    <m/>
    <m/>
    <m/>
    <n v="1"/>
    <m/>
    <m/>
    <m/>
    <m/>
    <m/>
    <m/>
    <m/>
    <m/>
    <m/>
    <m/>
    <m/>
    <m/>
    <m/>
    <m/>
    <m/>
    <m/>
    <m/>
    <m/>
    <m/>
    <m/>
    <m/>
    <m/>
    <m/>
    <m/>
    <m/>
    <m/>
    <m/>
    <m/>
    <m/>
    <m/>
    <m/>
    <m/>
    <m/>
    <m/>
    <m/>
    <m/>
    <m/>
    <m/>
    <m/>
    <m/>
    <m/>
    <m/>
    <m/>
    <m/>
    <m/>
    <m/>
    <m/>
    <m/>
    <m/>
    <m/>
    <m/>
    <m/>
    <m/>
    <m/>
    <m/>
    <m/>
    <m/>
    <m/>
    <m/>
    <n v="1"/>
    <n v="1"/>
    <s v="ZBHT0024"/>
    <s v="k2pMnnV_OMm"/>
    <s v="Allocated"/>
    <s v="Left Message (LMCB)"/>
    <s v="Meet Father in law "/>
    <d v="2026-06-12T00:00:00"/>
    <m/>
    <m/>
    <m/>
    <x v="0"/>
    <s v="471"/>
    <n v="3771.99"/>
    <n v="11461.99"/>
    <s v="Y"/>
    <m/>
  </r>
  <r>
    <n v="462472454"/>
    <s v="AKASH RAM MUGLE"/>
    <s v="ONLINE"/>
    <s v="05.06.26"/>
    <n v="8295"/>
    <m/>
    <m/>
    <m/>
    <n v="4059"/>
    <n v="4045"/>
    <n v="4113"/>
    <n v="-191"/>
    <n v="1"/>
    <s v="RB"/>
    <s v="PAID"/>
    <x v="6"/>
    <n v="43822"/>
    <n v="68"/>
    <n v="0"/>
    <n v="5524"/>
    <s v="27.05.26"/>
    <n v="2.5031990589223653E-2"/>
    <n v="2.3980779482404486E-3"/>
    <s v="RB"/>
    <s v="PAID"/>
    <s v="MPTP"/>
    <s v="PAID"/>
    <m/>
    <m/>
    <s v="CAVA"/>
    <m/>
    <s v="-"/>
    <s v="-"/>
    <s v="DHANORI"/>
    <s v="-"/>
    <s v="-"/>
    <s v="-"/>
    <n v="9637"/>
    <n v="43822"/>
    <n v="27"/>
    <n v="0"/>
    <s v="RB"/>
    <m/>
    <m/>
    <m/>
    <m/>
    <s v="NPA"/>
    <s v="MH24BY0180"/>
    <s v="HONDA SP 125 BS VI DISC"/>
    <d v="2024-04-06T00:00:00"/>
    <n v="36"/>
    <s v="02.06.26"/>
    <s v="VIJAY NIKAM"/>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x v="0"/>
    <s v="0"/>
    <n v="4113"/>
    <n v="8104"/>
    <s v="Y"/>
    <m/>
  </r>
  <r>
    <n v="462836533"/>
    <s v="SURESH NARAYANRAO JOSHI"/>
    <m/>
    <m/>
    <m/>
    <m/>
    <m/>
    <m/>
    <n v="2807"/>
    <n v="16842"/>
    <n v="3563"/>
    <n v="20707"/>
    <n v="6"/>
    <s v="FLOW"/>
    <s v="UNPAID"/>
    <x v="2"/>
    <n v="42850"/>
    <n v="756"/>
    <n v="0"/>
    <n v="2700"/>
    <s v="FLOW"/>
    <n v="0.29644542221853248"/>
    <n v="1.8000070815681168E-2"/>
    <s v="FLOW"/>
    <s v="EXP"/>
    <s v="EXP"/>
    <s v="EXP"/>
    <s v="Csutomer expire"/>
    <m/>
    <m/>
    <m/>
    <s v="REPO"/>
    <s v="-"/>
    <s v="CHARHOLI"/>
    <s v="-"/>
    <s v="-"/>
    <s v="-"/>
    <n v="20298"/>
    <n v="42850"/>
    <n v="178"/>
    <n v="194"/>
    <s v="FLOW"/>
    <m/>
    <m/>
    <m/>
    <m/>
    <s v="NPA"/>
    <m/>
    <s v="SPLENDOR PLUS BS6 I3S DRS CAST FI"/>
    <d v="2024-05-08T00:00:00"/>
    <n v="36"/>
    <s v="02.06.26"/>
    <s v="VIJAY NIKAM"/>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x v="0"/>
    <s v="1058"/>
    <n v="3563"/>
    <n v="20707"/>
    <s v="Y"/>
    <m/>
  </r>
  <r>
    <n v="462590490"/>
    <s v="DIKSHA GAUTAM JANJAL"/>
    <m/>
    <m/>
    <m/>
    <m/>
    <m/>
    <m/>
    <n v="4347"/>
    <n v="25773"/>
    <n v="5433"/>
    <n v="31999"/>
    <n v="6"/>
    <s v="FLOW"/>
    <s v="UNPAID"/>
    <x v="4"/>
    <n v="42842"/>
    <n v="1395"/>
    <n v="0"/>
    <n v="6300"/>
    <s v="FLOW"/>
    <n v="0.2535644141917473"/>
    <n v="1.7996710242366692E-2"/>
    <s v="FLOW"/>
    <s v="NC"/>
    <s v="NC"/>
    <s v="NC"/>
    <s v="Shifted"/>
    <m/>
    <s v="CNAVNA"/>
    <m/>
    <s v="REPO"/>
    <s v="-"/>
    <s v="KHADACHIWADI"/>
    <s v="-"/>
    <s v="-"/>
    <s v="-"/>
    <n v="33468"/>
    <n v="42842"/>
    <n v="178"/>
    <n v="194"/>
    <s v="FLOW"/>
    <m/>
    <m/>
    <m/>
    <m/>
    <s v="NPA"/>
    <s v="MH30BV0947"/>
    <s v="HONDA ACTIVA 125 SMART"/>
    <d v="2024-04-16T00:00:00"/>
    <n v="30"/>
    <s v="02.06.26"/>
    <s v="KAILASH ATKARI"/>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x v="0"/>
    <s v="1879"/>
    <n v="5433"/>
    <n v="31999"/>
    <s v="Y"/>
    <m/>
  </r>
  <r>
    <n v="139851810"/>
    <s v="ALKA KAILAS MEDANKAR"/>
    <m/>
    <m/>
    <m/>
    <m/>
    <m/>
    <m/>
    <n v="3901"/>
    <n v="3901"/>
    <n v="3903"/>
    <n v="7858"/>
    <n v="1"/>
    <s v="FLOW"/>
    <s v="UNPAID"/>
    <x v="4"/>
    <n v="42826.720000000001"/>
    <n v="2"/>
    <n v="0"/>
    <n v="803"/>
    <s v="-"/>
    <n v="5.952456536094914E-2"/>
    <n v="2.3436130899426814E-3"/>
    <s v="STABLE"/>
    <s v="PTP"/>
    <s v="-"/>
    <s v="PTP"/>
    <m/>
    <n v="25"/>
    <s v="CAVA"/>
    <m/>
    <m/>
    <m/>
    <s v="CHAKAN"/>
    <m/>
    <m/>
    <m/>
    <n v="4706"/>
    <n v="42826.720000000001"/>
    <n v="26"/>
    <n v="42"/>
    <s v="STABLE"/>
    <m/>
    <m/>
    <m/>
    <m/>
    <s v="-"/>
    <s v="MH14KT0041"/>
    <s v="PIAGGIO VESPA SXL 125 CBS"/>
    <d v="2023-03-28T00:00:00"/>
    <n v="48"/>
    <s v="10.06.26"/>
    <s v="KAILASH ATKARI"/>
    <m/>
    <m/>
    <m/>
    <m/>
    <m/>
    <m/>
    <m/>
    <m/>
    <m/>
    <m/>
    <m/>
    <m/>
    <m/>
    <m/>
    <m/>
    <m/>
    <m/>
    <m/>
    <m/>
    <m/>
    <m/>
    <m/>
    <m/>
    <m/>
    <m/>
    <m/>
    <m/>
    <m/>
    <m/>
    <m/>
    <m/>
    <m/>
    <m/>
    <m/>
    <n v="1"/>
    <m/>
    <m/>
    <m/>
    <m/>
    <m/>
    <m/>
    <m/>
    <m/>
    <m/>
    <m/>
    <m/>
    <m/>
    <m/>
    <m/>
    <m/>
    <m/>
    <m/>
    <m/>
    <m/>
    <m/>
    <m/>
    <m/>
    <m/>
    <m/>
    <m/>
    <m/>
    <m/>
    <m/>
    <m/>
    <m/>
    <m/>
    <m/>
    <m/>
    <m/>
    <m/>
    <m/>
    <m/>
    <m/>
    <m/>
    <m/>
    <m/>
    <m/>
    <m/>
    <m/>
    <m/>
    <m/>
    <m/>
    <m/>
    <m/>
    <m/>
    <m/>
    <m/>
    <m/>
    <m/>
    <m/>
    <m/>
    <m/>
    <m/>
    <m/>
    <n v="1"/>
    <n v="1"/>
    <s v="DUWT0017"/>
    <s v="kPOokQa_yS"/>
    <s v="Allocated"/>
    <s v="Left Message (LMCB)"/>
    <s v="Customer not meet massage with son "/>
    <d v="2026-06-12T00:00:00"/>
    <m/>
    <m/>
    <m/>
    <x v="0"/>
    <s v="56"/>
    <n v="3903"/>
    <n v="7858"/>
    <s v="Y"/>
    <m/>
  </r>
  <r>
    <n v="463204809"/>
    <s v="SACHIN VISHNU GHANSAWANT"/>
    <m/>
    <m/>
    <m/>
    <m/>
    <m/>
    <m/>
    <n v="3723"/>
    <n v="22216"/>
    <n v="4654"/>
    <n v="27400"/>
    <n v="6"/>
    <s v="FLOW"/>
    <s v="UNPAID"/>
    <x v="7"/>
    <n v="42710"/>
    <n v="1053"/>
    <n v="0"/>
    <n v="2700"/>
    <s v="-"/>
    <n v="8.6837359379797044E-2"/>
    <n v="1.7941260782677777E-2"/>
    <s v="FLOW"/>
    <s v="NC"/>
    <s v="-"/>
    <s v="NC"/>
    <s v="Add not found"/>
    <m/>
    <s v="CNAVNA"/>
    <m/>
    <s v="REPO"/>
    <s v="-"/>
    <s v="KAREGAON"/>
    <s v="-"/>
    <s v="-"/>
    <s v="-"/>
    <n v="25969"/>
    <n v="42710"/>
    <n v="178"/>
    <n v="194"/>
    <s v="FLOW"/>
    <m/>
    <m/>
    <m/>
    <m/>
    <s v="NPA"/>
    <s v="MH12WY6580"/>
    <s v="HONDA ACTIVA 6G DLX BS VI"/>
    <d v="2024-06-14T00:00:00"/>
    <n v="30"/>
    <s v="02.06.26"/>
    <s v="KAILASH ATKARI"/>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x v="0"/>
    <s v="1461"/>
    <n v="4654"/>
    <n v="27400"/>
    <s v="Y"/>
    <m/>
  </r>
  <r>
    <n v="461404386"/>
    <s v="ASHOK DADASAHEB SABLE"/>
    <m/>
    <m/>
    <m/>
    <m/>
    <m/>
    <m/>
    <n v="3667"/>
    <n v="18330"/>
    <n v="4313"/>
    <n v="22949"/>
    <n v="5"/>
    <s v="FLOW"/>
    <s v="UNPAID"/>
    <x v="7"/>
    <n v="42600.59"/>
    <n v="651"/>
    <n v="0"/>
    <n v="2250"/>
    <s v="FLOW"/>
    <n v="0.12384675124526766"/>
    <n v="2.0736496412621205E-2"/>
    <s v="FLOW"/>
    <s v="NC"/>
    <s v="NC"/>
    <s v="NC"/>
    <s v="Alwayws door lock"/>
    <m/>
    <s v="CNAVNA"/>
    <m/>
    <s v="REPO"/>
    <s v="-"/>
    <s v="SHIRUR"/>
    <s v="-"/>
    <s v="-"/>
    <s v="-"/>
    <n v="21231"/>
    <n v="42600.59"/>
    <n v="147"/>
    <n v="163"/>
    <s v="FLOW"/>
    <m/>
    <m/>
    <m/>
    <m/>
    <s v="NPA"/>
    <s v="MH12WH3414"/>
    <s v="SPLENDOR PLUS I3S BS6 FI DRUM SELF"/>
    <d v="2024-01-06T00:00:00"/>
    <n v="36"/>
    <s v="02.06.26"/>
    <s v="KAILASH ATKARI"/>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x v="0"/>
    <s v="952"/>
    <n v="4313"/>
    <n v="22949"/>
    <s v="Y"/>
    <m/>
  </r>
  <r>
    <n v="462821869"/>
    <s v="SANGITA DILIP FAKATKAR"/>
    <s v="ONLINE"/>
    <s v="19.06.26"/>
    <n v="4000"/>
    <m/>
    <m/>
    <m/>
    <n v="3696"/>
    <n v="2748"/>
    <n v="2819"/>
    <n v="2579"/>
    <n v="1"/>
    <s v="STABLE"/>
    <s v="PAID"/>
    <x v="8"/>
    <n v="42390"/>
    <n v="71"/>
    <n v="0"/>
    <n v="6172"/>
    <s v="-"/>
    <n v="4.6555530995868601E-2"/>
    <n v="2.3197143951876366E-3"/>
    <s v="STABLE"/>
    <s v="PAID"/>
    <s v="-"/>
    <s v="-"/>
    <m/>
    <m/>
    <m/>
    <m/>
    <m/>
    <m/>
    <s v="KARLA"/>
    <m/>
    <m/>
    <m/>
    <n v="8991"/>
    <n v="42390"/>
    <n v="27"/>
    <n v="43"/>
    <s v="FLOW"/>
    <m/>
    <m/>
    <m/>
    <m/>
    <s v="-"/>
    <s v="MH14LN8745"/>
    <s v="HONDA ACTIVA DLX"/>
    <d v="2024-05-07T00:00:00"/>
    <n v="36"/>
    <s v="10.06.26"/>
    <s v="VIJAY NIKAM"/>
    <m/>
    <m/>
    <m/>
    <m/>
    <m/>
    <m/>
    <m/>
    <m/>
    <m/>
    <m/>
    <m/>
    <m/>
    <m/>
    <m/>
    <m/>
    <m/>
    <m/>
    <m/>
    <m/>
    <m/>
    <m/>
    <m/>
    <m/>
    <m/>
    <m/>
    <m/>
    <m/>
    <m/>
    <m/>
    <m/>
    <m/>
    <m/>
    <m/>
    <m/>
    <m/>
    <m/>
    <m/>
    <m/>
    <m/>
    <m/>
    <m/>
    <m/>
    <m/>
    <m/>
    <m/>
    <m/>
    <m/>
    <m/>
    <m/>
    <m/>
    <m/>
    <m/>
    <m/>
    <m/>
    <m/>
    <n v="1"/>
    <m/>
    <m/>
    <m/>
    <m/>
    <m/>
    <m/>
    <m/>
    <m/>
    <m/>
    <m/>
    <m/>
    <m/>
    <m/>
    <m/>
    <m/>
    <m/>
    <m/>
    <m/>
    <m/>
    <m/>
    <m/>
    <m/>
    <m/>
    <m/>
    <m/>
    <m/>
    <m/>
    <m/>
    <m/>
    <m/>
    <m/>
    <m/>
    <m/>
    <m/>
    <m/>
    <m/>
    <m/>
    <m/>
    <n v="1"/>
    <n v="1"/>
    <s v="ZBHT0013"/>
    <s v="A69as-LBNz"/>
    <s v="Allocated"/>
    <e v="#N/A"/>
    <e v="#N/A"/>
    <e v="#N/A"/>
    <m/>
    <m/>
    <m/>
    <x v="0"/>
    <s v="135"/>
    <n v="2819"/>
    <n v="6579"/>
    <s v="N"/>
    <m/>
  </r>
  <r>
    <n v="462852715"/>
    <s v="AJINKYA GOVIND HANGE"/>
    <s v="ONLINE"/>
    <s v="18.06.26"/>
    <n v="10000"/>
    <m/>
    <m/>
    <m/>
    <n v="3392"/>
    <n v="6779"/>
    <n v="3511"/>
    <n v="409"/>
    <n v="2"/>
    <s v="RB"/>
    <s v="PAID"/>
    <x v="14"/>
    <n v="42049"/>
    <n v="124"/>
    <n v="0"/>
    <n v="6287"/>
    <s v="FLOW"/>
    <n v="9.9166210483388875E-2"/>
    <n v="9.3101272328776109E-3"/>
    <s v="RB"/>
    <s v="PAID"/>
    <s v="NC"/>
    <s v="NC"/>
    <s v="Add not found"/>
    <m/>
    <s v="CNAVNA"/>
    <m/>
    <s v="-"/>
    <s v="-"/>
    <s v="DEHU"/>
    <s v="-"/>
    <s v="-"/>
    <s v="-"/>
    <n v="13190"/>
    <n v="42049"/>
    <n v="57"/>
    <n v="73"/>
    <s v="FLOW"/>
    <m/>
    <m/>
    <m/>
    <m/>
    <s v="REGULAR"/>
    <m/>
    <s v="SPLENDOR PLUS DRS CAST FI BLACK"/>
    <d v="2024-05-10T00:00:00"/>
    <n v="36"/>
    <s v="02.06.26"/>
    <s v="VIJAY NIKAM"/>
    <m/>
    <m/>
    <m/>
    <m/>
    <m/>
    <m/>
    <m/>
    <m/>
    <m/>
    <m/>
    <m/>
    <m/>
    <m/>
    <n v="1"/>
    <m/>
    <m/>
    <m/>
    <m/>
    <m/>
    <m/>
    <m/>
    <m/>
    <m/>
    <m/>
    <m/>
    <m/>
    <m/>
    <m/>
    <m/>
    <m/>
    <m/>
    <m/>
    <m/>
    <m/>
    <m/>
    <m/>
    <m/>
    <m/>
    <m/>
    <m/>
    <m/>
    <m/>
    <m/>
    <n v="1"/>
    <m/>
    <m/>
    <m/>
    <m/>
    <m/>
    <m/>
    <m/>
    <m/>
    <m/>
    <m/>
    <m/>
    <n v="1"/>
    <m/>
    <m/>
    <m/>
    <m/>
    <m/>
    <m/>
    <m/>
    <m/>
    <m/>
    <m/>
    <m/>
    <m/>
    <m/>
    <m/>
    <m/>
    <m/>
    <m/>
    <m/>
    <m/>
    <m/>
    <m/>
    <m/>
    <m/>
    <m/>
    <m/>
    <m/>
    <m/>
    <m/>
    <m/>
    <m/>
    <m/>
    <m/>
    <m/>
    <m/>
    <m/>
    <m/>
    <m/>
    <m/>
    <n v="3"/>
    <n v="1"/>
    <s v="DUWT0027"/>
    <s v="koWkv_wGEz"/>
    <s v="Allocated"/>
    <s v="Address Not Found (NC_ANF)"/>
    <s v="Visited to Customers residence address but short address so can't found Customer "/>
    <d v="2026-06-05T00:00:00"/>
    <m/>
    <m/>
    <m/>
    <x v="0"/>
    <s v="238"/>
    <n v="3511"/>
    <n v="10409"/>
    <s v="Y"/>
    <m/>
  </r>
  <r>
    <n v="459192730"/>
    <s v="SHRUTIKA RAJARAM GAWARI"/>
    <m/>
    <m/>
    <m/>
    <m/>
    <m/>
    <m/>
    <n v="8859"/>
    <n v="16375"/>
    <n v="7874"/>
    <n v="25862"/>
    <n v="2"/>
    <s v="FLOW"/>
    <s v="UNPAID"/>
    <x v="4"/>
    <n v="41942"/>
    <n v="358"/>
    <n v="0"/>
    <n v="2250"/>
    <s v="STABLE"/>
    <n v="0.89073417291396773"/>
    <n v="9.28643621492432E-3"/>
    <s v="FLOW"/>
    <s v="NC"/>
    <s v="NC"/>
    <s v="NC"/>
    <s v="Shifted"/>
    <m/>
    <s v="CNAVNA"/>
    <m/>
    <s v="-"/>
    <s v="-"/>
    <s v="MOI"/>
    <s v="-"/>
    <s v="-"/>
    <s v="-"/>
    <n v="18983"/>
    <n v="41942"/>
    <n v="57"/>
    <n v="73"/>
    <s v="FLOW"/>
    <m/>
    <m/>
    <m/>
    <m/>
    <s v="REGULAR"/>
    <s v="MH14KY9352"/>
    <s v="CLASSIC 350 DARK STEALTH BLACK"/>
    <d v="2023-07-31T00:00:00"/>
    <n v="36"/>
    <s v="02.06.26"/>
    <s v="KAILASH ATKARI"/>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x v="0"/>
    <s v="628"/>
    <n v="7874"/>
    <n v="25862"/>
    <s v="Y"/>
    <m/>
  </r>
  <r>
    <n v="462919078"/>
    <s v="GAJANAN SOPANRAO MULE"/>
    <m/>
    <m/>
    <m/>
    <m/>
    <m/>
    <m/>
    <n v="2908"/>
    <n v="14540"/>
    <n v="961"/>
    <n v="18688"/>
    <n v="6"/>
    <s v="FLOW"/>
    <s v="UNPAID"/>
    <x v="12"/>
    <n v="41846"/>
    <n v="961"/>
    <n v="0"/>
    <n v="2700"/>
    <s v="FLOW"/>
    <n v="0.37567106562528052"/>
    <n v="1.7578318864713983E-2"/>
    <s v="FLOW"/>
    <s v="NC"/>
    <s v="NC"/>
    <s v="NC"/>
    <s v="Add not found"/>
    <m/>
    <s v="CNAVNA"/>
    <m/>
    <s v="REPO"/>
    <s v="-"/>
    <s v="BALEWADI"/>
    <s v="-"/>
    <s v="-"/>
    <s v="-"/>
    <n v="18201"/>
    <n v="41846"/>
    <n v="178"/>
    <n v="194"/>
    <s v="FLOW"/>
    <m/>
    <m/>
    <m/>
    <m/>
    <s v="NPA"/>
    <m/>
    <s v="SPLENDOR PLUS DRS CAST FI BLACK"/>
    <d v="2024-05-16T00:00:00"/>
    <n v="36"/>
    <s v="02.06.26"/>
    <s v="KAILASH ATKARI"/>
    <m/>
    <m/>
    <m/>
    <m/>
    <m/>
    <m/>
    <m/>
    <m/>
    <m/>
    <m/>
    <n v="1"/>
    <m/>
    <m/>
    <m/>
    <m/>
    <m/>
    <n v="1"/>
    <m/>
    <m/>
    <m/>
    <m/>
    <m/>
    <n v="1"/>
    <m/>
    <m/>
    <m/>
    <m/>
    <m/>
    <n v="1"/>
    <m/>
    <m/>
    <m/>
    <m/>
    <m/>
    <m/>
    <m/>
    <m/>
    <m/>
    <m/>
    <m/>
    <m/>
    <m/>
    <m/>
    <n v="1"/>
    <m/>
    <m/>
    <m/>
    <m/>
    <m/>
    <m/>
    <m/>
    <m/>
    <m/>
    <m/>
    <m/>
    <m/>
    <m/>
    <m/>
    <m/>
    <m/>
    <m/>
    <m/>
    <m/>
    <m/>
    <m/>
    <m/>
    <m/>
    <m/>
    <m/>
    <m/>
    <m/>
    <m/>
    <m/>
    <m/>
    <m/>
    <m/>
    <m/>
    <m/>
    <m/>
    <m/>
    <m/>
    <m/>
    <m/>
    <m/>
    <m/>
    <m/>
    <m/>
    <m/>
    <m/>
    <m/>
    <m/>
    <m/>
    <m/>
    <m/>
    <n v="5"/>
    <n v="1"/>
    <s v="DUWT0023"/>
    <s v="G2ytoM9BBRXm"/>
    <s v="Allocated"/>
    <s v="Address Not Found (NC_ANF)"/>
    <s v="Customer address short not found "/>
    <d v="2026-06-08T00:00:00"/>
    <m/>
    <m/>
    <m/>
    <x v="0"/>
    <s v="1240"/>
    <n v="961"/>
    <n v="18688"/>
    <s v="Y"/>
    <m/>
  </r>
  <r>
    <n v="462856016"/>
    <s v="SANTOSH BABU LABADE"/>
    <s v="COLLECT"/>
    <s v="12.06.26"/>
    <n v="3500"/>
    <m/>
    <m/>
    <m/>
    <n v="3235"/>
    <n v="9394"/>
    <n v="3457"/>
    <n v="9894"/>
    <n v="3"/>
    <s v="STABLE"/>
    <s v="PAID"/>
    <x v="9"/>
    <n v="41825"/>
    <n v="533"/>
    <n v="0"/>
    <n v="6300"/>
    <s v="29.05.26"/>
    <n v="0.12962908724851144"/>
    <n v="1.1186534430569607E-2"/>
    <s v="STABLE"/>
    <s v="PAID"/>
    <s v="PTP"/>
    <s v="PAID"/>
    <m/>
    <m/>
    <s v="CAVA"/>
    <m/>
    <s v="REPO"/>
    <s v="-"/>
    <s v="AMBEGAON"/>
    <s v="-"/>
    <s v="-"/>
    <s v="-"/>
    <n v="16227"/>
    <n v="41825"/>
    <n v="88"/>
    <n v="73"/>
    <s v="STABLE"/>
    <m/>
    <m/>
    <m/>
    <m/>
    <s v="NPA"/>
    <s v="MH14LQ3190"/>
    <s v="SPLENDOR PLUS DRS CAST FI BLACK"/>
    <d v="2024-05-10T00:00:00"/>
    <n v="36"/>
    <s v="02.06.26"/>
    <s v="VIJAY NIKAM"/>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x v="0"/>
    <s v="765"/>
    <n v="3457"/>
    <n v="13394"/>
    <s v="Y"/>
    <m/>
  </r>
  <r>
    <n v="136615657"/>
    <s v="NIKITA SHIVAJI DHUMAL"/>
    <m/>
    <m/>
    <m/>
    <m/>
    <m/>
    <m/>
    <n v="2461"/>
    <n v="2430"/>
    <n v="2471"/>
    <n v="4973"/>
    <n v="1"/>
    <s v="FLOW"/>
    <s v="UNPAID"/>
    <x v="12"/>
    <n v="41650.959999999999"/>
    <n v="41"/>
    <n v="0"/>
    <n v="900"/>
    <s v="-"/>
    <n v="4.1573240489833872E-2"/>
    <n v="2.2792717972489841E-3"/>
    <s v="STABLE"/>
    <s v="PTP"/>
    <s v="-"/>
    <s v="PTP"/>
    <m/>
    <n v="25"/>
    <s v="CAVA"/>
    <m/>
    <m/>
    <m/>
    <s v="BANNER"/>
    <m/>
    <m/>
    <m/>
    <n v="3371"/>
    <n v="41650.959999999999"/>
    <n v="26"/>
    <n v="42"/>
    <s v="FLOW"/>
    <m/>
    <m/>
    <m/>
    <m/>
    <s v="-"/>
    <s v="MH12UX9648"/>
    <s v="JUPITER BASIC"/>
    <d v="2022-12-07T00:00:00"/>
    <n v="60"/>
    <s v="10.06.26"/>
    <s v="KAILASH ATKARI"/>
    <m/>
    <m/>
    <m/>
    <m/>
    <m/>
    <m/>
    <m/>
    <m/>
    <m/>
    <m/>
    <m/>
    <m/>
    <m/>
    <m/>
    <m/>
    <m/>
    <m/>
    <m/>
    <m/>
    <m/>
    <m/>
    <m/>
    <m/>
    <m/>
    <m/>
    <m/>
    <m/>
    <m/>
    <m/>
    <m/>
    <m/>
    <n v="1"/>
    <m/>
    <m/>
    <m/>
    <m/>
    <m/>
    <n v="1"/>
    <m/>
    <m/>
    <m/>
    <m/>
    <m/>
    <m/>
    <m/>
    <m/>
    <m/>
    <m/>
    <m/>
    <m/>
    <m/>
    <m/>
    <m/>
    <m/>
    <m/>
    <m/>
    <m/>
    <m/>
    <m/>
    <m/>
    <m/>
    <m/>
    <m/>
    <m/>
    <m/>
    <m/>
    <m/>
    <m/>
    <m/>
    <m/>
    <m/>
    <m/>
    <m/>
    <m/>
    <m/>
    <m/>
    <m/>
    <m/>
    <m/>
    <m/>
    <m/>
    <m/>
    <m/>
    <m/>
    <m/>
    <m/>
    <m/>
    <m/>
    <m/>
    <m/>
    <m/>
    <m/>
    <m/>
    <m/>
    <n v="2"/>
    <n v="1"/>
    <s v="DUWT0023"/>
    <s v="G2bAOLwFkF8m"/>
    <s v="Allocated"/>
    <s v="Door Locked (NC_DL)"/>
    <s v="Door lock "/>
    <d v="2026-06-13T00:00:00"/>
    <m/>
    <m/>
    <m/>
    <x v="0"/>
    <s v="82"/>
    <n v="2471"/>
    <n v="4973"/>
    <s v="Y"/>
    <m/>
  </r>
  <r>
    <n v="460835887"/>
    <s v="JANARDHAN PRAKASH BORAWADE"/>
    <m/>
    <m/>
    <m/>
    <m/>
    <m/>
    <s v="BANK STABLE 15"/>
    <n v="3573"/>
    <n v="20520"/>
    <n v="3851"/>
    <n v="25460"/>
    <n v="6"/>
    <s v="STABLE"/>
    <s v="UNPAID"/>
    <x v="7"/>
    <n v="41319"/>
    <n v="1196"/>
    <n v="0"/>
    <n v="6300"/>
    <s v="FLOW"/>
    <n v="8.4009198131909019E-2"/>
    <n v="1.7356941097622643E-2"/>
    <s v="STABLE"/>
    <s v="PAID"/>
    <s v="NC"/>
    <s v="NC"/>
    <s v="Shifted"/>
    <m/>
    <s v="CNAVNA"/>
    <m/>
    <s v="REPO"/>
    <s v="-"/>
    <s v="DUMLA"/>
    <s v="-"/>
    <s v="-"/>
    <s v="-"/>
    <n v="28016"/>
    <n v="41319"/>
    <n v="178"/>
    <n v="163"/>
    <s v="STABLE"/>
    <m/>
    <m/>
    <m/>
    <m/>
    <s v="NPA"/>
    <s v="MH12WL6692"/>
    <s v="DESTINI 125 XTEC"/>
    <d v="2023-11-22T00:00:00"/>
    <n v="36"/>
    <s v="02.06.26"/>
    <s v="KAILASH ATKARI"/>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x v="0"/>
    <s v="1367"/>
    <n v="3851"/>
    <n v="25460"/>
    <s v="Y"/>
    <m/>
  </r>
  <r>
    <n v="465282350"/>
    <s v="ADITYA MARUTI KHAWALE"/>
    <m/>
    <m/>
    <m/>
    <m/>
    <m/>
    <m/>
    <n v="4043"/>
    <n v="8086"/>
    <n v="4097"/>
    <n v="12291"/>
    <n v="2"/>
    <s v="FLOW"/>
    <s v="UNPAID"/>
    <x v="1"/>
    <n v="41113"/>
    <n v="54"/>
    <n v="0"/>
    <n v="1350"/>
    <s v="FLOW"/>
    <n v="7.2887854448948713E-2"/>
    <n v="9.1028861786320043E-3"/>
    <s v="FLOW"/>
    <s v="NC"/>
    <s v="NC"/>
    <s v="NC"/>
    <s v="Shifted"/>
    <m/>
    <s v="CNAVNA"/>
    <m/>
    <s v="-"/>
    <s v="-"/>
    <s v="CHINCHWAD GAON"/>
    <s v="-"/>
    <s v="-"/>
    <s v="-"/>
    <n v="9490"/>
    <n v="41113"/>
    <n v="56"/>
    <n v="72"/>
    <s v="FLOW"/>
    <m/>
    <m/>
    <m/>
    <m/>
    <s v="REGULAR"/>
    <s v="MH14LN8288"/>
    <s v="BULLET 350 BLACK GOLD"/>
    <d v="2025-01-21T00:00:00"/>
    <n v="24"/>
    <s v="02.06.26"/>
    <s v="KAILASH ATKARI"/>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x v="1"/>
    <s v="162"/>
    <n v="4097"/>
    <n v="12291"/>
    <s v="Y"/>
    <m/>
  </r>
  <r>
    <n v="135050716"/>
    <s v="KARUNA MHATU GHOLAP"/>
    <s v="ONLINE"/>
    <s v="18.06.26"/>
    <n v="6140"/>
    <m/>
    <m/>
    <m/>
    <n v="6140"/>
    <n v="5436"/>
    <n v="5547"/>
    <n v="5656"/>
    <n v="1"/>
    <s v="STABLE"/>
    <s v="PAID"/>
    <x v="6"/>
    <n v="40640.980000000003"/>
    <n v="111"/>
    <n v="0"/>
    <n v="6300"/>
    <s v="19.05.26"/>
    <n v="2.3214929234102205E-2"/>
    <n v="2.2240025086230912E-3"/>
    <s v="STABLE"/>
    <s v="PAID"/>
    <s v="PAID"/>
    <s v="PTP"/>
    <m/>
    <n v="20"/>
    <s v="CAVA"/>
    <m/>
    <s v="-"/>
    <s v="-"/>
    <s v="VIMAN NAGAR"/>
    <s v="-"/>
    <s v="-"/>
    <s v="-"/>
    <n v="11847"/>
    <n v="40640.980000000003"/>
    <n v="27"/>
    <n v="43"/>
    <s v="FLOW"/>
    <m/>
    <m/>
    <m/>
    <m/>
    <s v="NPA"/>
    <s v="MH12UV1996"/>
    <s v="BAJAJ KTM RC 200"/>
    <d v="2022-10-28T00:00:00"/>
    <n v="48"/>
    <s v="02.06.26"/>
    <s v="VIJAY NIKAM"/>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x v="0"/>
    <s v="220"/>
    <n v="5547"/>
    <n v="11796"/>
    <s v="Y"/>
    <m/>
  </r>
  <r>
    <n v="460116654"/>
    <s v="SHAIKH SHABINA JAVEED"/>
    <s v="COLLECT"/>
    <s v="12.06.26"/>
    <n v="7100"/>
    <m/>
    <m/>
    <m/>
    <n v="7015"/>
    <n v="7015"/>
    <n v="7069"/>
    <n v="7062"/>
    <n v="1"/>
    <s v="STABLE"/>
    <s v="PAID"/>
    <x v="17"/>
    <n v="40509.9"/>
    <n v="54"/>
    <n v="0"/>
    <n v="6049"/>
    <s v="-"/>
    <n v="6.79999855640257E-2"/>
    <n v="2.2168293979148773E-3"/>
    <s v="STABLE"/>
    <s v="PAID"/>
    <s v="-"/>
    <s v="PAID"/>
    <m/>
    <m/>
    <m/>
    <m/>
    <s v="-"/>
    <s v="-"/>
    <s v="PIMPLE GURAV"/>
    <s v="-"/>
    <s v="-"/>
    <s v="-"/>
    <n v="13118"/>
    <n v="40509.9"/>
    <n v="27"/>
    <n v="12"/>
    <s v="STABLE"/>
    <m/>
    <m/>
    <m/>
    <m/>
    <s v="REGULAR"/>
    <s v="MH14LC4368"/>
    <s v="BULLET 350 THE STANDARD BLACK"/>
    <d v="2023-10-13T00:00:00"/>
    <n v="36"/>
    <s v="02.06.26"/>
    <s v="KAILASH ATKARI"/>
    <m/>
    <m/>
    <m/>
    <m/>
    <m/>
    <m/>
    <m/>
    <m/>
    <m/>
    <m/>
    <n v="1"/>
    <m/>
    <m/>
    <n v="1"/>
    <m/>
    <m/>
    <m/>
    <m/>
    <m/>
    <m/>
    <m/>
    <m/>
    <m/>
    <m/>
    <m/>
    <m/>
    <m/>
    <m/>
    <m/>
    <m/>
    <m/>
    <n v="1"/>
    <m/>
    <m/>
    <n v="2"/>
    <m/>
    <m/>
    <m/>
    <m/>
    <m/>
    <m/>
    <m/>
    <m/>
    <m/>
    <m/>
    <m/>
    <m/>
    <m/>
    <m/>
    <n v="1"/>
    <m/>
    <m/>
    <m/>
    <m/>
    <m/>
    <m/>
    <m/>
    <m/>
    <m/>
    <m/>
    <m/>
    <m/>
    <m/>
    <m/>
    <m/>
    <m/>
    <m/>
    <m/>
    <m/>
    <m/>
    <m/>
    <m/>
    <m/>
    <m/>
    <m/>
    <m/>
    <m/>
    <m/>
    <m/>
    <m/>
    <m/>
    <m/>
    <m/>
    <m/>
    <m/>
    <m/>
    <m/>
    <m/>
    <m/>
    <m/>
    <m/>
    <m/>
    <m/>
    <m/>
    <n v="6"/>
    <n v="1"/>
    <s v="ZBHT0015"/>
    <s v="A2GAv03PBnez"/>
    <s v="Allocated"/>
    <s v="Promise To Pay (PTP)"/>
    <s v="Visited at customer residence address. Customer not meet at home discus about due amount with customer son ( umar ) Vehicle with son. Customer son promise to pay 1 emi after 3/4 days. "/>
    <d v="2026-06-10T00:00:00"/>
    <m/>
    <m/>
    <m/>
    <x v="0"/>
    <s v="132"/>
    <n v="7069"/>
    <n v="14162"/>
    <s v="Y"/>
    <m/>
  </r>
  <r>
    <n v="458806785"/>
    <s v="SNEHAL NAMDEV KHANDARE"/>
    <s v="ONLINE"/>
    <s v="13.06.26"/>
    <n v="5200"/>
    <m/>
    <m/>
    <m/>
    <n v="4591"/>
    <n v="6563"/>
    <n v="2227"/>
    <n v="6195"/>
    <n v="2"/>
    <s v="STABLE"/>
    <s v="PAID"/>
    <x v="11"/>
    <n v="40474"/>
    <n v="255"/>
    <n v="0"/>
    <n v="5400"/>
    <s v="13.05.26"/>
    <n v="0.13995788676385476"/>
    <n v="8.9614043050604865E-3"/>
    <s v="STABLE"/>
    <s v="PAID"/>
    <s v="PAID"/>
    <s v="PAID"/>
    <m/>
    <m/>
    <s v="CAVA"/>
    <m/>
    <s v="-"/>
    <s v="-"/>
    <s v="AMBETHAN"/>
    <s v="-"/>
    <s v="-"/>
    <s v="-"/>
    <n v="12218"/>
    <n v="40474"/>
    <n v="57"/>
    <n v="43"/>
    <s v="STABLE"/>
    <m/>
    <m/>
    <m/>
    <m/>
    <s v="NPA"/>
    <s v="MH14KX7966"/>
    <s v="YAMAHA FZX"/>
    <d v="2023-07-03T00:00:00"/>
    <n v="42"/>
    <s v="02.06.26"/>
    <s v="KAILASH ATKARI"/>
    <m/>
    <m/>
    <m/>
    <m/>
    <m/>
    <m/>
    <m/>
    <m/>
    <m/>
    <m/>
    <m/>
    <m/>
    <m/>
    <m/>
    <m/>
    <m/>
    <m/>
    <m/>
    <m/>
    <m/>
    <m/>
    <m/>
    <m/>
    <m/>
    <m/>
    <m/>
    <m/>
    <m/>
    <m/>
    <m/>
    <m/>
    <m/>
    <m/>
    <m/>
    <m/>
    <m/>
    <m/>
    <m/>
    <m/>
    <m/>
    <m/>
    <m/>
    <m/>
    <m/>
    <m/>
    <m/>
    <n v="1"/>
    <m/>
    <m/>
    <m/>
    <m/>
    <m/>
    <m/>
    <m/>
    <m/>
    <m/>
    <m/>
    <m/>
    <m/>
    <m/>
    <m/>
    <m/>
    <m/>
    <m/>
    <m/>
    <m/>
    <m/>
    <m/>
    <m/>
    <m/>
    <m/>
    <m/>
    <m/>
    <m/>
    <m/>
    <m/>
    <m/>
    <m/>
    <m/>
    <m/>
    <m/>
    <m/>
    <m/>
    <m/>
    <m/>
    <m/>
    <m/>
    <m/>
    <m/>
    <m/>
    <m/>
    <m/>
    <m/>
    <m/>
    <n v="1"/>
    <n v="1"/>
    <s v="ZBHT0010"/>
    <s v="kP2bb4nepm"/>
    <s v="Allocated"/>
    <s v="Door Locked (NC_DL)"/>
    <s v="Door lock "/>
    <d v="2026-06-16T00:00:00"/>
    <m/>
    <m/>
    <m/>
    <x v="0"/>
    <s v="241"/>
    <n v="2227"/>
    <n v="11395"/>
    <s v="N"/>
    <m/>
  </r>
  <r>
    <n v="462516053"/>
    <s v="SACHIN ARJUN LONDHE"/>
    <s v="ONLINE"/>
    <s v="02.06.26"/>
    <n v="3308"/>
    <m/>
    <m/>
    <m/>
    <n v="3305"/>
    <n v="9912"/>
    <n v="3863"/>
    <n v="10468"/>
    <n v="3"/>
    <s v="STABLE"/>
    <s v="PAID"/>
    <x v="13"/>
    <n v="40184"/>
    <n v="561"/>
    <n v="0"/>
    <n v="4050"/>
    <s v="STABLE"/>
    <n v="0.17559786585492418"/>
    <n v="1.0747631788595556E-2"/>
    <s v="STABLE"/>
    <s v="PAID"/>
    <s v="PAID"/>
    <s v="PAID"/>
    <s v="Add not found"/>
    <m/>
    <s v="CAVNA"/>
    <m/>
    <s v="REPO"/>
    <s v="-"/>
    <s v="WAKAD"/>
    <s v="-"/>
    <s v="-"/>
    <s v="-"/>
    <n v="14523"/>
    <n v="40184"/>
    <n v="88"/>
    <n v="73"/>
    <s v="STABLE"/>
    <m/>
    <m/>
    <m/>
    <m/>
    <s v="REGULAR"/>
    <s v="MH14LM6573"/>
    <s v="SPLENDOR PLUS I3S BS6 FI DRUM SELF"/>
    <d v="2024-04-10T00:00:00"/>
    <n v="36"/>
    <s v="02.06.26"/>
    <s v="KAILASH ATKARI"/>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x v="0"/>
    <s v="559"/>
    <n v="3863"/>
    <n v="13776"/>
    <s v="Y"/>
    <m/>
  </r>
  <r>
    <n v="462801904"/>
    <s v="BHARATIBAI LIMBRAJ BHONG"/>
    <m/>
    <m/>
    <m/>
    <m/>
    <m/>
    <m/>
    <n v="3303"/>
    <n v="5242"/>
    <n v="2159"/>
    <n v="8878"/>
    <n v="2"/>
    <s v="FLOW"/>
    <s v="UNPAID"/>
    <x v="7"/>
    <n v="39832"/>
    <n v="220"/>
    <n v="0"/>
    <n v="6300"/>
    <s v="-"/>
    <n v="4.4553295330374616E-2"/>
    <n v="8.8192581973407444E-3"/>
    <s v="FLOW"/>
    <s v="RTP"/>
    <s v="-"/>
    <s v="RTP"/>
    <s v="medical problem"/>
    <m/>
    <s v="CAVA"/>
    <m/>
    <s v="-"/>
    <s v="-"/>
    <s v="ALEGAON PAGA"/>
    <s v="-"/>
    <s v="-"/>
    <s v="-"/>
    <n v="11762"/>
    <n v="39832"/>
    <n v="57"/>
    <n v="73"/>
    <s v="FLOW"/>
    <m/>
    <m/>
    <m/>
    <m/>
    <s v="NPA"/>
    <s v="MH12YE1688"/>
    <s v="SPLENDOR PLUS I3S XTEC"/>
    <d v="2024-05-04T00:00:00"/>
    <n v="36"/>
    <s v="02.06.26"/>
    <s v="KAILASH ATKARI"/>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x v="0"/>
    <s v="333"/>
    <n v="2159"/>
    <n v="8878"/>
    <s v="Y"/>
    <m/>
  </r>
  <r>
    <n v="460723500"/>
    <s v="ARJUN ROHIDAS BHISE"/>
    <s v="ONLINE"/>
    <s v="18.06.26"/>
    <n v="2500"/>
    <m/>
    <m/>
    <m/>
    <n v="2431"/>
    <n v="2195"/>
    <n v="2258"/>
    <n v="2243"/>
    <n v="1"/>
    <s v="STABLE"/>
    <s v="PAID"/>
    <x v="13"/>
    <n v="39766.080000000002"/>
    <n v="63"/>
    <n v="0"/>
    <n v="5886"/>
    <s v="22.05.26"/>
    <n v="3.9298150632712199E-2"/>
    <n v="2.1761252233117052E-3"/>
    <s v="STABLE"/>
    <s v="PAID"/>
    <s v="PTP"/>
    <s v="PTP"/>
    <m/>
    <n v="16"/>
    <s v="CAVA"/>
    <m/>
    <s v="-"/>
    <s v="-"/>
    <s v="HINJEWADI"/>
    <s v="-"/>
    <s v="-"/>
    <s v="-"/>
    <n v="8144"/>
    <n v="39766.080000000002"/>
    <n v="27"/>
    <n v="43"/>
    <s v="FLOW"/>
    <m/>
    <m/>
    <m/>
    <m/>
    <s v="REGULAR"/>
    <s v="MH14LF4565"/>
    <s v="SPLENDOR PLUS I3S BS6 FI DRUM SELF"/>
    <d v="2023-11-16T00:00:00"/>
    <n v="48"/>
    <s v="02.06.26"/>
    <s v="KAILASH ATKARI"/>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x v="0"/>
    <s v="117"/>
    <n v="2258"/>
    <n v="4743"/>
    <s v="Y"/>
    <m/>
  </r>
  <r>
    <n v="460094148"/>
    <s v="AKSHAY SHIVAJI SONAWANE"/>
    <m/>
    <m/>
    <m/>
    <m/>
    <m/>
    <m/>
    <n v="3620"/>
    <n v="3669"/>
    <n v="123"/>
    <n v="7415"/>
    <n v="2"/>
    <s v="FLOW"/>
    <s v="UNPAID"/>
    <x v="16"/>
    <n v="39740.65"/>
    <n v="74"/>
    <n v="0"/>
    <n v="3576.43"/>
    <s v="-"/>
    <n v="0.50544129046945885"/>
    <n v="8.799032267527351E-3"/>
    <s v="FLOW"/>
    <s v="NC"/>
    <s v="-"/>
    <s v="NC"/>
    <s v="Shifted"/>
    <m/>
    <s v="CNAVNA"/>
    <m/>
    <s v="-"/>
    <s v="-"/>
    <s v="KESNAND"/>
    <s v="-"/>
    <s v="-"/>
    <s v="-"/>
    <n v="7319.43"/>
    <n v="39740.65"/>
    <n v="57"/>
    <n v="73"/>
    <s v="FLOW"/>
    <m/>
    <m/>
    <m/>
    <m/>
    <s v="NPA"/>
    <s v="MH17CZ5619"/>
    <s v="BAJAJ PULSAR 125 CARBON SPLIT DISC"/>
    <d v="2023-10-12T00:00:00"/>
    <n v="42"/>
    <s v="02.06.26"/>
    <s v="VIJAY NIKAM"/>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x v="0"/>
    <s v="126"/>
    <n v="123"/>
    <n v="7415"/>
    <s v="Y"/>
    <m/>
  </r>
  <r>
    <n v="468012757"/>
    <s v="ANWAR SUBHAN ANSARI"/>
    <m/>
    <m/>
    <m/>
    <m/>
    <m/>
    <m/>
    <n v="3753"/>
    <n v="3995"/>
    <n v="3995"/>
    <n v="7830"/>
    <n v="1"/>
    <s v="FLOW"/>
    <s v="UNPAID"/>
    <x v="13"/>
    <n v="39591"/>
    <n v="0"/>
    <n v="0"/>
    <n v="450"/>
    <s v="-"/>
    <n v="3.9125130807454708E-2"/>
    <n v="2.1665442939342704E-3"/>
    <s v="FLOW"/>
    <s v="NC"/>
    <s v="-"/>
    <s v="NC"/>
    <s v="Add not found"/>
    <m/>
    <s v="CNAVNA"/>
    <m/>
    <s v="-"/>
    <s v="-"/>
    <s v="MARUNJI"/>
    <s v="-"/>
    <s v="-"/>
    <s v="-"/>
    <n v="4445"/>
    <n v="39591"/>
    <n v="22"/>
    <n v="38"/>
    <s v="FLOW"/>
    <m/>
    <m/>
    <m/>
    <m/>
    <s v="REGULAR"/>
    <s v="MH14LM5338"/>
    <s v="SPLENDOR PLUS I3S BS6 FI DRUM SELF"/>
    <d v="2026-04-01T00:00:00"/>
    <n v="12"/>
    <s v="02.06.26"/>
    <s v="KAILASH ATKARI"/>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x v="0"/>
    <s v="82"/>
    <n v="3995"/>
    <n v="7830"/>
    <s v="Y"/>
    <m/>
  </r>
  <r>
    <n v="460545508"/>
    <s v="JYOTSNA RAJENDRA AMALE"/>
    <m/>
    <m/>
    <m/>
    <m/>
    <m/>
    <m/>
    <n v="2380"/>
    <n v="2368"/>
    <n v="2441"/>
    <n v="4748"/>
    <n v="1"/>
    <s v="FLOW"/>
    <s v="UNPAID"/>
    <x v="10"/>
    <n v="38937.9"/>
    <n v="73"/>
    <n v="0"/>
    <n v="5946"/>
    <s v="STABLE"/>
    <n v="1.6792291337799893E-2"/>
    <n v="2.1308046036418184E-3"/>
    <s v="FLOW"/>
    <s v="BPTP"/>
    <s v="-"/>
    <s v="BPTP"/>
    <s v="Financail problem"/>
    <m/>
    <s v="CAVNA"/>
    <m/>
    <s v="-"/>
    <s v="-"/>
    <s v="JUNNAR"/>
    <s v="-"/>
    <s v="-"/>
    <s v="-"/>
    <n v="8387"/>
    <n v="38937.9"/>
    <n v="27"/>
    <n v="43"/>
    <s v="FLOW"/>
    <m/>
    <m/>
    <m/>
    <m/>
    <s v="NPA"/>
    <s v="MH14LG1669"/>
    <s v="HONDA SHINE 100 OBD2"/>
    <d v="2023-11-08T00:00:00"/>
    <n v="48"/>
    <s v="02.06.26"/>
    <s v="KAILASH ATKARI"/>
    <m/>
    <m/>
    <m/>
    <m/>
    <m/>
    <m/>
    <m/>
    <m/>
    <m/>
    <m/>
    <m/>
    <m/>
    <m/>
    <m/>
    <m/>
    <m/>
    <m/>
    <m/>
    <m/>
    <m/>
    <m/>
    <m/>
    <m/>
    <m/>
    <m/>
    <m/>
    <m/>
    <m/>
    <m/>
    <m/>
    <m/>
    <m/>
    <m/>
    <m/>
    <m/>
    <m/>
    <m/>
    <m/>
    <m/>
    <m/>
    <m/>
    <m/>
    <m/>
    <m/>
    <m/>
    <m/>
    <m/>
    <m/>
    <m/>
    <m/>
    <m/>
    <m/>
    <m/>
    <m/>
    <m/>
    <m/>
    <m/>
    <m/>
    <m/>
    <m/>
    <m/>
    <m/>
    <m/>
    <m/>
    <m/>
    <m/>
    <m/>
    <m/>
    <m/>
    <m/>
    <m/>
    <m/>
    <m/>
    <m/>
    <m/>
    <m/>
    <m/>
    <m/>
    <m/>
    <m/>
    <m/>
    <m/>
    <m/>
    <m/>
    <m/>
    <m/>
    <m/>
    <m/>
    <m/>
    <m/>
    <m/>
    <m/>
    <m/>
    <m/>
    <n v="0"/>
    <s v=""/>
    <s v="ZBHT0021"/>
    <e v="#N/A"/>
    <e v="#N/A"/>
    <e v="#N/A"/>
    <e v="#N/A"/>
    <e v="#N/A"/>
    <m/>
    <m/>
    <m/>
    <x v="0"/>
    <n v="0"/>
    <n v="2441"/>
    <n v="4748"/>
    <s v="N"/>
    <m/>
  </r>
  <r>
    <n v="464470722"/>
    <s v="ARCHANA ASHOK KULAL"/>
    <m/>
    <m/>
    <m/>
    <m/>
    <m/>
    <m/>
    <n v="5289"/>
    <n v="10245"/>
    <n v="5256"/>
    <n v="15983"/>
    <n v="2"/>
    <s v="FLOW"/>
    <s v="UNPAID"/>
    <x v="16"/>
    <n v="38885"/>
    <n v="300"/>
    <n v="0"/>
    <n v="2303.5300000000002"/>
    <s v="-"/>
    <n v="0.49455870953054126"/>
    <n v="8.6095816178849878E-3"/>
    <s v="STABLE"/>
    <s v="PTP"/>
    <s v="-"/>
    <s v="PTP"/>
    <m/>
    <n v="20"/>
    <s v="CAVA"/>
    <m/>
    <m/>
    <m/>
    <s v="WAGHOLI"/>
    <m/>
    <m/>
    <m/>
    <n v="12848.53"/>
    <n v="38885"/>
    <n v="57"/>
    <n v="73"/>
    <s v="FLOW"/>
    <m/>
    <m/>
    <m/>
    <m/>
    <s v="-"/>
    <s v="MH28BZ8530"/>
    <s v="HONDA ACTIVA 125 DISC BSVI"/>
    <d v="2024-10-28T00:00:00"/>
    <n v="24"/>
    <s v="10.06.26"/>
    <s v="VIJAY NIKAM"/>
    <m/>
    <m/>
    <m/>
    <m/>
    <m/>
    <m/>
    <m/>
    <m/>
    <m/>
    <m/>
    <m/>
    <m/>
    <m/>
    <m/>
    <m/>
    <m/>
    <m/>
    <m/>
    <m/>
    <m/>
    <m/>
    <m/>
    <m/>
    <m/>
    <m/>
    <m/>
    <m/>
    <m/>
    <m/>
    <m/>
    <m/>
    <n v="1"/>
    <m/>
    <m/>
    <m/>
    <m/>
    <m/>
    <m/>
    <m/>
    <m/>
    <m/>
    <m/>
    <m/>
    <m/>
    <m/>
    <m/>
    <m/>
    <m/>
    <m/>
    <m/>
    <m/>
    <m/>
    <m/>
    <m/>
    <m/>
    <m/>
    <m/>
    <m/>
    <m/>
    <m/>
    <m/>
    <m/>
    <m/>
    <m/>
    <m/>
    <m/>
    <m/>
    <m/>
    <m/>
    <m/>
    <m/>
    <m/>
    <m/>
    <m/>
    <m/>
    <m/>
    <m/>
    <m/>
    <m/>
    <m/>
    <m/>
    <m/>
    <m/>
    <m/>
    <m/>
    <m/>
    <m/>
    <m/>
    <m/>
    <m/>
    <m/>
    <m/>
    <m/>
    <m/>
    <n v="1"/>
    <n v="1"/>
    <s v="DUWT0021"/>
    <s v="A6-g-mZz7z"/>
    <s v="Allocated"/>
    <s v="Left Message (LMCB)"/>
    <s v="Left message at residence with husband "/>
    <d v="2026-06-11T00:00:00"/>
    <m/>
    <m/>
    <m/>
    <x v="0"/>
    <s v="449"/>
    <n v="5256"/>
    <n v="15983"/>
    <s v="Y"/>
    <m/>
  </r>
  <r>
    <n v="466805634"/>
    <s v="MD ISRAFIL ANSARI"/>
    <m/>
    <m/>
    <m/>
    <m/>
    <m/>
    <m/>
    <n v="3886"/>
    <n v="3886"/>
    <n v="3921"/>
    <n v="7872"/>
    <n v="1"/>
    <s v="FLOW"/>
    <s v="UNPAID"/>
    <x v="4"/>
    <n v="38761"/>
    <n v="35"/>
    <n v="0"/>
    <n v="450"/>
    <s v="-"/>
    <n v="5.3873648926552151E-2"/>
    <n v="2.1211240781285204E-3"/>
    <s v="FLOW"/>
    <s v="NC"/>
    <s v="-"/>
    <s v="NC"/>
    <s v="Add not found"/>
    <m/>
    <s v="CNAVNA"/>
    <m/>
    <m/>
    <m/>
    <s v="CHAKAN"/>
    <m/>
    <m/>
    <m/>
    <n v="4371"/>
    <n v="38761"/>
    <n v="26"/>
    <n v="42"/>
    <s v="FLOW"/>
    <m/>
    <m/>
    <m/>
    <m/>
    <s v="-"/>
    <s v="MH14LQ3032"/>
    <s v="SUZUKI BURGMAN STREET EX"/>
    <d v="2025-09-02T00:00:00"/>
    <n v="18"/>
    <s v="10.06.26"/>
    <s v="KAILASH ATKARI"/>
    <m/>
    <m/>
    <m/>
    <m/>
    <m/>
    <m/>
    <m/>
    <m/>
    <m/>
    <m/>
    <m/>
    <m/>
    <m/>
    <m/>
    <m/>
    <m/>
    <m/>
    <m/>
    <m/>
    <m/>
    <m/>
    <m/>
    <m/>
    <m/>
    <m/>
    <m/>
    <m/>
    <m/>
    <m/>
    <m/>
    <m/>
    <m/>
    <m/>
    <m/>
    <n v="1"/>
    <m/>
    <m/>
    <m/>
    <m/>
    <m/>
    <m/>
    <m/>
    <m/>
    <m/>
    <m/>
    <m/>
    <m/>
    <m/>
    <m/>
    <m/>
    <m/>
    <m/>
    <m/>
    <m/>
    <m/>
    <m/>
    <m/>
    <m/>
    <m/>
    <m/>
    <m/>
    <m/>
    <m/>
    <m/>
    <m/>
    <m/>
    <m/>
    <m/>
    <m/>
    <m/>
    <m/>
    <m/>
    <m/>
    <m/>
    <m/>
    <m/>
    <m/>
    <m/>
    <m/>
    <m/>
    <m/>
    <m/>
    <m/>
    <m/>
    <m/>
    <m/>
    <m/>
    <m/>
    <m/>
    <m/>
    <m/>
    <m/>
    <m/>
    <m/>
    <n v="1"/>
    <n v="1"/>
    <s v="DUWT0017"/>
    <s v="A2G7qp11Z1m"/>
    <s v="Allocated"/>
    <s v="Address Not Found (NC_ANF)"/>
    <s v="Short address available"/>
    <d v="2026-06-12T00:00:00"/>
    <m/>
    <m/>
    <m/>
    <x v="0"/>
    <s v="100"/>
    <n v="3921"/>
    <n v="7872"/>
    <s v="Y"/>
    <m/>
  </r>
  <r>
    <n v="461511012"/>
    <s v="NANDA SHANKAR MANJULE"/>
    <m/>
    <m/>
    <m/>
    <m/>
    <m/>
    <m/>
    <n v="4467"/>
    <n v="5923.89"/>
    <n v="1672.8899999999994"/>
    <n v="10390.89"/>
    <n v="2"/>
    <s v="FLOW"/>
    <s v="UNPAID"/>
    <x v="5"/>
    <n v="38649.919999999998"/>
    <n v="216"/>
    <n v="0"/>
    <n v="900"/>
    <s v="FLOW"/>
    <n v="0.28515735554038651"/>
    <n v="8.5575322300302254E-3"/>
    <s v="FLOW"/>
    <s v="NC"/>
    <s v="NC"/>
    <s v="NC"/>
    <s v="Add not found"/>
    <m/>
    <s v="CNAVNA"/>
    <m/>
    <s v="-"/>
    <s v="-"/>
    <s v="BHOSARI"/>
    <s v="-"/>
    <s v="-"/>
    <s v="-"/>
    <n v="7039.89"/>
    <n v="38649.919999999998"/>
    <n v="57"/>
    <n v="73"/>
    <s v="FLOW"/>
    <m/>
    <m/>
    <m/>
    <m/>
    <s v="REGULAR"/>
    <s v="MH14LH0427"/>
    <s v="HONDA UNICORN 160 BSVI"/>
    <d v="2024-01-15T00:00:00"/>
    <n v="36"/>
    <s v="02.06.26"/>
    <s v="VIJAY NIKAM"/>
    <m/>
    <m/>
    <m/>
    <m/>
    <m/>
    <m/>
    <m/>
    <m/>
    <m/>
    <m/>
    <n v="1"/>
    <m/>
    <m/>
    <m/>
    <m/>
    <m/>
    <m/>
    <m/>
    <m/>
    <m/>
    <m/>
    <m/>
    <m/>
    <m/>
    <m/>
    <m/>
    <m/>
    <m/>
    <m/>
    <m/>
    <m/>
    <m/>
    <m/>
    <m/>
    <m/>
    <m/>
    <m/>
    <m/>
    <m/>
    <m/>
    <m/>
    <m/>
    <m/>
    <m/>
    <m/>
    <m/>
    <m/>
    <m/>
    <m/>
    <m/>
    <m/>
    <m/>
    <m/>
    <m/>
    <m/>
    <m/>
    <m/>
    <m/>
    <m/>
    <m/>
    <m/>
    <m/>
    <m/>
    <m/>
    <m/>
    <m/>
    <m/>
    <m/>
    <m/>
    <m/>
    <m/>
    <m/>
    <m/>
    <m/>
    <m/>
    <m/>
    <m/>
    <m/>
    <m/>
    <m/>
    <m/>
    <m/>
    <m/>
    <m/>
    <m/>
    <m/>
    <m/>
    <m/>
    <m/>
    <m/>
    <m/>
    <m/>
    <m/>
    <m/>
    <n v="1"/>
    <n v="1"/>
    <s v="DUWT0025"/>
    <e v="#N/A"/>
    <e v="#N/A"/>
    <e v="#N/A"/>
    <e v="#N/A"/>
    <e v="#N/A"/>
    <m/>
    <m/>
    <m/>
    <x v="0"/>
    <n v="0"/>
    <n v="1672.8899999999994"/>
    <n v="10390.89"/>
    <s v="Y"/>
    <m/>
  </r>
  <r>
    <n v="462702660"/>
    <s v="SHAMRAO BHIKAJI ZENDE"/>
    <m/>
    <m/>
    <m/>
    <m/>
    <m/>
    <m/>
    <n v="3151"/>
    <n v="6178"/>
    <n v="3235"/>
    <n v="9650"/>
    <n v="2"/>
    <s v="FLOW"/>
    <s v="UNPAID"/>
    <x v="7"/>
    <n v="38588"/>
    <n v="208"/>
    <n v="0"/>
    <n v="0"/>
    <s v="FLOW"/>
    <n v="4.3161843748958019E-2"/>
    <n v="8.5438224372109024E-3"/>
    <s v="FLOW"/>
    <s v="BPTP"/>
    <s v="PTP"/>
    <s v="BPTP"/>
    <s v="Financail problem"/>
    <m/>
    <s v="CAVA"/>
    <m/>
    <s v="-"/>
    <s v="-"/>
    <s v="AMBALE"/>
    <s v="-"/>
    <s v="-"/>
    <s v="-"/>
    <n v="6386"/>
    <n v="38588"/>
    <n v="57"/>
    <n v="73"/>
    <s v="FLOW"/>
    <m/>
    <m/>
    <m/>
    <m/>
    <s v="REGULAR"/>
    <s v="MH12XL2984"/>
    <s v="SPLENDOR PLUS I3S XTEC"/>
    <d v="2024-04-26T00:00:00"/>
    <n v="36"/>
    <s v="02.06.26"/>
    <s v="KAILASH ATKARI"/>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x v="0"/>
    <s v="321"/>
    <n v="3235"/>
    <n v="9650"/>
    <s v="Y"/>
    <m/>
  </r>
  <r>
    <n v="461100108"/>
    <s v="MADHAV KISHANRAO HULGUNDE"/>
    <m/>
    <m/>
    <m/>
    <m/>
    <m/>
    <m/>
    <n v="3822"/>
    <n v="16312"/>
    <n v="2201"/>
    <n v="20134"/>
    <n v="5"/>
    <s v="FLOW"/>
    <s v="UNPAID"/>
    <x v="4"/>
    <n v="38518"/>
    <n v="1177"/>
    <n v="0"/>
    <n v="6300"/>
    <s v="FLOW"/>
    <n v="0.6131584393256817"/>
    <n v="1.87492325533835E-2"/>
    <s v="FLOW"/>
    <s v="OS"/>
    <s v="OS"/>
    <s v="OS"/>
    <s v="Cust at village"/>
    <m/>
    <s v="CNAVNA"/>
    <m/>
    <s v="REPO"/>
    <s v="-"/>
    <s v="KURULI"/>
    <s v="-"/>
    <s v="-"/>
    <s v="-"/>
    <n v="23789"/>
    <n v="38518"/>
    <n v="147"/>
    <n v="163"/>
    <s v="FLOW"/>
    <m/>
    <m/>
    <m/>
    <m/>
    <s v="NPA"/>
    <s v="MH26CL1468"/>
    <s v="BAJAJ PULSAR 125 NEONDISC SPLIT CBS"/>
    <d v="2023-12-12T00:00:00"/>
    <n v="36"/>
    <s v="02.06.26"/>
    <s v="KAILASH ATKARI"/>
    <m/>
    <m/>
    <m/>
    <m/>
    <m/>
    <m/>
    <m/>
    <m/>
    <m/>
    <m/>
    <m/>
    <m/>
    <m/>
    <m/>
    <m/>
    <m/>
    <m/>
    <m/>
    <m/>
    <m/>
    <m/>
    <m/>
    <m/>
    <m/>
    <m/>
    <m/>
    <m/>
    <m/>
    <m/>
    <m/>
    <m/>
    <m/>
    <m/>
    <m/>
    <m/>
    <m/>
    <m/>
    <m/>
    <m/>
    <m/>
    <m/>
    <m/>
    <m/>
    <m/>
    <m/>
    <m/>
    <m/>
    <m/>
    <m/>
    <m/>
    <m/>
    <m/>
    <m/>
    <m/>
    <m/>
    <m/>
    <m/>
    <m/>
    <m/>
    <m/>
    <m/>
    <m/>
    <m/>
    <m/>
    <m/>
    <m/>
    <m/>
    <m/>
    <m/>
    <m/>
    <m/>
    <m/>
    <m/>
    <m/>
    <m/>
    <m/>
    <m/>
    <m/>
    <m/>
    <m/>
    <m/>
    <m/>
    <m/>
    <m/>
    <m/>
    <m/>
    <m/>
    <m/>
    <m/>
    <m/>
    <m/>
    <n v="1"/>
    <m/>
    <m/>
    <n v="1"/>
    <n v="1"/>
    <s v="DUWT0017"/>
    <e v="#N/A"/>
    <e v="#N/A"/>
    <e v="#N/A"/>
    <e v="#N/A"/>
    <e v="#N/A"/>
    <m/>
    <m/>
    <m/>
    <x v="0"/>
    <n v="0"/>
    <n v="2201"/>
    <n v="20134"/>
    <s v="N"/>
    <m/>
  </r>
  <r>
    <n v="463696870"/>
    <s v="SAI SUNIL RAYKAR"/>
    <m/>
    <m/>
    <m/>
    <m/>
    <m/>
    <m/>
    <n v="4608"/>
    <n v="27616"/>
    <n v="6321"/>
    <n v="34429"/>
    <n v="6"/>
    <s v="FLOW"/>
    <s v="UNPAID"/>
    <x v="0"/>
    <n v="38219"/>
    <n v="1745"/>
    <n v="0"/>
    <n v="6298.34"/>
    <s v="-"/>
    <n v="0.14231667219017757"/>
    <n v="1.6054718938261811E-2"/>
    <s v="FLOW"/>
    <s v="RTP"/>
    <s v="-"/>
    <s v="RTP"/>
    <s v="Financail problem"/>
    <m/>
    <s v="CAVNA"/>
    <m/>
    <s v="REPO"/>
    <s v="-"/>
    <s v="KHADAKI"/>
    <s v="-"/>
    <s v="-"/>
    <s v="-"/>
    <n v="35659.339999999997"/>
    <n v="38219"/>
    <n v="178"/>
    <n v="194"/>
    <s v="FLOW"/>
    <m/>
    <m/>
    <m/>
    <m/>
    <s v="NPA"/>
    <s v="MH12XC2676"/>
    <s v="JUPITER SMW"/>
    <d v="2024-08-08T00:00:00"/>
    <n v="24"/>
    <s v="02.06.26"/>
    <s v="VIJAY NIKAM"/>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x v="0"/>
    <s v="2205"/>
    <n v="6321"/>
    <n v="34429"/>
    <s v="Y"/>
    <m/>
  </r>
  <r>
    <n v="463295962"/>
    <s v="PRASAD ASHOK TAJANE"/>
    <m/>
    <m/>
    <m/>
    <m/>
    <m/>
    <s v="BANK STABLE 11"/>
    <n v="5988"/>
    <n v="27926.98"/>
    <n v="4977.9799999999959"/>
    <n v="35231.979999999996"/>
    <n v="5"/>
    <s v="STABLE"/>
    <s v="UNPAID"/>
    <x v="9"/>
    <n v="38136.980000000003"/>
    <n v="1003"/>
    <n v="0"/>
    <n v="6300"/>
    <s v="FLOW"/>
    <n v="0.39602683226758995"/>
    <n v="1.8563765172224297E-2"/>
    <s v="STABLE"/>
    <s v="PAID"/>
    <s v="LMCB"/>
    <s v="PAID"/>
    <m/>
    <m/>
    <s v="CAVA "/>
    <m/>
    <s v="REPO"/>
    <s v="-"/>
    <s v="AWASARI BK"/>
    <s v="-"/>
    <s v="-"/>
    <s v="-"/>
    <n v="35229.980000000003"/>
    <n v="38136.980000000003"/>
    <n v="147"/>
    <n v="132"/>
    <s v="STABLE"/>
    <m/>
    <m/>
    <m/>
    <m/>
    <s v="NPA"/>
    <s v="MH14LR5025"/>
    <s v="FZS FI V3 ABS DARKNIGHT BSVI"/>
    <d v="2024-06-24T00:00:00"/>
    <n v="24"/>
    <s v="02.06.26"/>
    <s v="VIJAY NIKAM"/>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x v="0"/>
    <s v="1317"/>
    <n v="4977.9799999999959"/>
    <n v="35231.979999999996"/>
    <s v="Y"/>
    <m/>
  </r>
  <r>
    <n v="460523159"/>
    <s v="ASHUTOSH BABA LONDHE"/>
    <m/>
    <m/>
    <m/>
    <m/>
    <m/>
    <m/>
    <n v="5730"/>
    <n v="5724"/>
    <n v="5861"/>
    <n v="11728"/>
    <n v="1"/>
    <s v="FLOW"/>
    <s v="UNPAID"/>
    <x v="15"/>
    <n v="38057.32"/>
    <n v="137"/>
    <n v="0"/>
    <n v="5850"/>
    <s v="29.05.26"/>
    <n v="5.5874263893557645E-2"/>
    <n v="2.0826164908294962E-3"/>
    <s v="STABLE"/>
    <s v="PTP"/>
    <s v="PTP"/>
    <s v="PTP"/>
    <m/>
    <n v="28"/>
    <s v="CAVA"/>
    <m/>
    <s v="-"/>
    <s v="-"/>
    <s v="BHAWANI PETH"/>
    <s v="-"/>
    <s v="-"/>
    <s v="-"/>
    <n v="11711"/>
    <n v="38057.32"/>
    <n v="27"/>
    <n v="43"/>
    <s v="FLOW"/>
    <m/>
    <m/>
    <m/>
    <m/>
    <s v="REGULAR"/>
    <s v="MH12WC6082"/>
    <s v="BULLET 350 MILITARY RED"/>
    <d v="2023-11-07T00:00:00"/>
    <n v="36"/>
    <s v="02.06.26"/>
    <s v="VIJAY NIKAM"/>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x v="0"/>
    <s v="274"/>
    <n v="5861"/>
    <n v="11728"/>
    <s v="Y"/>
    <m/>
  </r>
  <r>
    <n v="462027650"/>
    <s v="NEELAM YOGESH KUMBHAKARNA"/>
    <m/>
    <m/>
    <m/>
    <m/>
    <m/>
    <m/>
    <n v="3798"/>
    <n v="3672"/>
    <n v="3750"/>
    <n v="7630"/>
    <n v="1"/>
    <s v="FLOW"/>
    <s v="UNPAID"/>
    <x v="7"/>
    <n v="37929"/>
    <n v="78"/>
    <n v="0"/>
    <n v="5382"/>
    <s v="-"/>
    <n v="2.3614637065429486E-2"/>
    <n v="2.0755944160196242E-3"/>
    <s v="STABLE"/>
    <s v="MPTP"/>
    <s v="-"/>
    <s v="MPTP"/>
    <s v="no such person"/>
    <n v="21"/>
    <s v="CAVNA"/>
    <m/>
    <s v="-"/>
    <s v="-"/>
    <s v="ALEGAON PAGA"/>
    <s v="-"/>
    <s v="-"/>
    <s v="-"/>
    <n v="9132"/>
    <n v="37929"/>
    <n v="27"/>
    <n v="43"/>
    <s v="FLOW"/>
    <m/>
    <m/>
    <m/>
    <m/>
    <s v="NPA"/>
    <s v="MH12WN2154"/>
    <s v="BAJAJ PULSAR 125 NEON DISC CBS"/>
    <d v="2024-02-26T00:00:00"/>
    <n v="36"/>
    <s v="02.06.26"/>
    <s v="KAILASH ATKARI"/>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x v="1"/>
    <s v="160"/>
    <n v="3750"/>
    <n v="7630"/>
    <s v="Y"/>
    <m/>
  </r>
  <r>
    <n v="9695028"/>
    <s v="NITIN LAXMAN CHAVAN"/>
    <m/>
    <m/>
    <m/>
    <m/>
    <m/>
    <m/>
    <n v="2653"/>
    <n v="15914"/>
    <n v="3430"/>
    <n v="19573"/>
    <n v="6"/>
    <s v="FLOW"/>
    <s v="UNPAID"/>
    <x v="4"/>
    <n v="37768"/>
    <n v="781"/>
    <n v="0"/>
    <n v="6300"/>
    <s v="FLOW"/>
    <n v="0.22353346704621427"/>
    <n v="1.5865266617658025E-2"/>
    <s v="FLOW"/>
    <s v="RTP"/>
    <s v="RTP"/>
    <s v="RTP"/>
    <s v="Financail problem"/>
    <m/>
    <s v="CAVA"/>
    <m/>
    <s v="REPO"/>
    <s v="-"/>
    <s v="KHED"/>
    <s v="-"/>
    <s v="-"/>
    <s v="-"/>
    <n v="22995"/>
    <n v="37768"/>
    <n v="178"/>
    <n v="194"/>
    <s v="FLOW"/>
    <m/>
    <m/>
    <m/>
    <m/>
    <s v="NPA"/>
    <s v="MH14JN8085"/>
    <s v="BAJAJ PULSAR 125"/>
    <d v="2021-03-02T00:00:00"/>
    <n v="72"/>
    <s v="02.06.26"/>
    <s v="KAILASH ATKARI"/>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x v="0"/>
    <s v="1006"/>
    <n v="3430"/>
    <n v="19573"/>
    <s v="Y"/>
    <m/>
  </r>
  <r>
    <n v="465033317"/>
    <s v="TEJASHREE CHANDRAKANT TALLELU"/>
    <m/>
    <m/>
    <m/>
    <m/>
    <m/>
    <m/>
    <n v="4624"/>
    <n v="4624"/>
    <n v="4721"/>
    <n v="9451"/>
    <n v="1"/>
    <s v="FLOW"/>
    <s v="UNPAID"/>
    <x v="12"/>
    <n v="37576"/>
    <n v="97"/>
    <n v="0"/>
    <n v="2250"/>
    <s v="-"/>
    <n v="3.750588424963068E-2"/>
    <n v="2.0562771435142873E-3"/>
    <s v="STABLE"/>
    <s v="MPTP"/>
    <s v="-"/>
    <s v="MPTP"/>
    <s v="Add not found"/>
    <n v="26"/>
    <s v="CNAVNA"/>
    <m/>
    <m/>
    <m/>
    <s v="KHADAKI"/>
    <m/>
    <m/>
    <m/>
    <n v="6971"/>
    <n v="37576"/>
    <n v="27"/>
    <n v="43"/>
    <s v="FLOW"/>
    <m/>
    <m/>
    <m/>
    <m/>
    <s v="-"/>
    <s v="MH12XR1416"/>
    <s v="HONDA ACTIVA DLX"/>
    <d v="2024-12-24T00:00:00"/>
    <n v="24"/>
    <s v="10.06.26"/>
    <s v="KAILASH ATKARI"/>
    <m/>
    <m/>
    <m/>
    <m/>
    <m/>
    <m/>
    <m/>
    <m/>
    <m/>
    <m/>
    <m/>
    <m/>
    <m/>
    <m/>
    <m/>
    <m/>
    <m/>
    <m/>
    <m/>
    <m/>
    <m/>
    <m/>
    <m/>
    <m/>
    <m/>
    <m/>
    <m/>
    <m/>
    <m/>
    <m/>
    <m/>
    <m/>
    <m/>
    <m/>
    <n v="1"/>
    <m/>
    <m/>
    <m/>
    <m/>
    <m/>
    <m/>
    <m/>
    <m/>
    <m/>
    <m/>
    <m/>
    <m/>
    <m/>
    <m/>
    <m/>
    <m/>
    <m/>
    <m/>
    <m/>
    <m/>
    <m/>
    <m/>
    <m/>
    <m/>
    <m/>
    <m/>
    <m/>
    <m/>
    <m/>
    <m/>
    <m/>
    <m/>
    <m/>
    <m/>
    <m/>
    <m/>
    <m/>
    <m/>
    <m/>
    <m/>
    <m/>
    <m/>
    <m/>
    <m/>
    <m/>
    <m/>
    <m/>
    <m/>
    <m/>
    <m/>
    <m/>
    <m/>
    <m/>
    <m/>
    <m/>
    <m/>
    <m/>
    <m/>
    <m/>
    <n v="1"/>
    <n v="1"/>
    <s v="DUWT0023"/>
    <s v="ko84KrXlp9z"/>
    <s v="Allocated"/>
    <s v="Address Not Found (NC_ANF)"/>
    <s v="Customer address short not found "/>
    <d v="2026-06-12T00:00:00"/>
    <m/>
    <m/>
    <m/>
    <x v="0"/>
    <s v="203"/>
    <n v="4721"/>
    <n v="9451"/>
    <s v="Y"/>
    <m/>
  </r>
  <r>
    <n v="458417053"/>
    <s v="PRASHANT GHONGANE"/>
    <m/>
    <m/>
    <m/>
    <m/>
    <m/>
    <m/>
    <n v="2686"/>
    <n v="8013.09"/>
    <n v="2996.09"/>
    <n v="11186.09"/>
    <n v="3"/>
    <s v="FLOW"/>
    <s v="UNPAID"/>
    <x v="2"/>
    <n v="37517"/>
    <n v="355"/>
    <n v="0"/>
    <n v="6300"/>
    <s v="04.05.26"/>
    <n v="0.12512394163928806"/>
    <n v="1.0034314697709025E-2"/>
    <s v="STABLE"/>
    <s v="PTP"/>
    <s v="PAID"/>
    <s v="PTP"/>
    <m/>
    <n v="16"/>
    <s v="CAVA"/>
    <m/>
    <s v="REPO"/>
    <s v="-"/>
    <s v="ALANDI DEVACHI "/>
    <s v="-"/>
    <s v="-"/>
    <s v="-"/>
    <n v="14668.09"/>
    <n v="37517"/>
    <n v="88"/>
    <n v="104"/>
    <s v="FLOW"/>
    <m/>
    <m/>
    <m/>
    <m/>
    <s v="REGULAR"/>
    <s v="MH14KX3901"/>
    <s v="SPLENDOR PLUS BS6 I3S DRS CAST FI"/>
    <d v="2023-06-05T00:00:00"/>
    <n v="48"/>
    <s v="02.06.26"/>
    <s v="VIJAY NIKAM"/>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x v="0"/>
    <s v="487"/>
    <n v="2996.09"/>
    <n v="11186.09"/>
    <s v="Y"/>
    <m/>
  </r>
  <r>
    <n v="462727954"/>
    <s v="PALLAVI SANGAM PETHSANGAVE"/>
    <s v="ONLINE"/>
    <s v="19.06.26"/>
    <n v="50"/>
    <m/>
    <m/>
    <m/>
    <n v="3254"/>
    <n v="0"/>
    <n v="43"/>
    <n v="3305"/>
    <n v="1"/>
    <s v="STABLE"/>
    <s v="PAID"/>
    <x v="1"/>
    <n v="37435"/>
    <n v="43"/>
    <n v="0"/>
    <n v="450"/>
    <s v="-"/>
    <n v="1.5190603360174448E-2"/>
    <n v="2.0485611791424669E-3"/>
    <s v="STABLE"/>
    <s v="PAID"/>
    <s v="-"/>
    <s v="NC"/>
    <s v="Add not found"/>
    <m/>
    <s v="CNAVNA"/>
    <m/>
    <s v="-"/>
    <s v="-"/>
    <s v="THERGAON"/>
    <s v="-"/>
    <s v="-"/>
    <s v="-"/>
    <n v="3747"/>
    <n v="37435"/>
    <n v="27"/>
    <n v="43"/>
    <s v="FLOW"/>
    <m/>
    <m/>
    <m/>
    <m/>
    <s v="REGULAR"/>
    <s v="MH42BM6521"/>
    <s v="HONDA ACTIVA 6G H SMART"/>
    <d v="2024-04-29T00:00:00"/>
    <n v="36"/>
    <s v="02.06.26"/>
    <s v="KAILASH ATKARI"/>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x v="1"/>
    <s v="101"/>
    <n v="43"/>
    <n v="3355"/>
    <s v="Y"/>
    <m/>
  </r>
  <r>
    <n v="464559429"/>
    <s v="MAYUR NABAJI BOTKAR"/>
    <m/>
    <m/>
    <m/>
    <m/>
    <m/>
    <m/>
    <n v="5629"/>
    <n v="5558"/>
    <n v="5640"/>
    <n v="11420"/>
    <n v="1"/>
    <s v="FLOW"/>
    <s v="UNPAID"/>
    <x v="10"/>
    <n v="37199"/>
    <n v="82"/>
    <n v="0"/>
    <n v="1800"/>
    <s v="31.05.26"/>
    <n v="1.6042376334492056E-2"/>
    <n v="2.0356465153711935E-3"/>
    <s v="FLOW"/>
    <s v="NC"/>
    <s v="NC"/>
    <s v="NC"/>
    <s v="Shifted"/>
    <m/>
    <s v="CNAVNA"/>
    <m/>
    <s v="-"/>
    <s v="-"/>
    <s v="NARAYAN GAON"/>
    <s v="-"/>
    <s v="-"/>
    <s v="-"/>
    <n v="7440"/>
    <n v="37199"/>
    <n v="27"/>
    <n v="43"/>
    <s v="FLOW"/>
    <m/>
    <m/>
    <m/>
    <m/>
    <s v="REGULAR"/>
    <s v="MH14LZ7244"/>
    <s v="ACCESS SPL ED DISC CBS BT BSVI"/>
    <d v="2024-11-04T00:00:00"/>
    <n v="24"/>
    <s v="02.06.26"/>
    <s v="KAILASH ATKARI"/>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x v="1"/>
    <s v="233"/>
    <n v="5640"/>
    <n v="11420"/>
    <s v="Y"/>
    <m/>
  </r>
  <r>
    <n v="461328793"/>
    <s v="ASHWINI PRAKASH CHAVAN"/>
    <m/>
    <m/>
    <m/>
    <m/>
    <m/>
    <m/>
    <n v="3477"/>
    <n v="13908"/>
    <n v="3924"/>
    <n v="18087"/>
    <n v="4"/>
    <s v="FLOW"/>
    <s v="UNPAID"/>
    <x v="7"/>
    <n v="37146"/>
    <n v="447"/>
    <n v="0"/>
    <n v="2250"/>
    <s v="-"/>
    <n v="0.19350268351746894"/>
    <n v="1.219573442615203E-2"/>
    <s v="FLOW"/>
    <s v="NC"/>
    <s v="-"/>
    <s v="NC"/>
    <s v="Shifted After marrage"/>
    <m/>
    <s v="CNAVNA"/>
    <m/>
    <s v="REPO"/>
    <s v="-"/>
    <s v="SHIKRAPUR"/>
    <s v="-"/>
    <s v="-"/>
    <s v="-"/>
    <n v="16605"/>
    <n v="37146"/>
    <n v="116"/>
    <n v="132"/>
    <s v="FLOW"/>
    <m/>
    <m/>
    <m/>
    <m/>
    <s v="NPA"/>
    <s v="MH12WH9851"/>
    <s v="HONDA SHINE DRUM BSVI"/>
    <d v="2024-01-01T00:00:00"/>
    <n v="36"/>
    <s v="02.06.26"/>
    <s v="KAILASH ATKARI"/>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x v="0"/>
    <s v="702"/>
    <n v="3924"/>
    <n v="18087"/>
    <s v="Y"/>
    <m/>
  </r>
  <r>
    <n v="136118452"/>
    <s v="TANMAY DHANANJAY GAIKWAD"/>
    <m/>
    <m/>
    <m/>
    <m/>
    <m/>
    <m/>
    <n v="3676"/>
    <n v="17482"/>
    <n v="3466"/>
    <n v="22072"/>
    <n v="5"/>
    <s v="FLOW"/>
    <s v="UNPAID"/>
    <x v="15"/>
    <n v="37056.85"/>
    <n v="688"/>
    <n v="0"/>
    <n v="6300"/>
    <s v="-"/>
    <n v="0.2398963399168228"/>
    <n v="1.8037995180067743E-2"/>
    <s v="FLOW"/>
    <s v="NC"/>
    <s v="-"/>
    <s v="NC"/>
    <s v="Shifted"/>
    <m/>
    <s v="CNAVNA"/>
    <m/>
    <s v="REPO"/>
    <s v="-"/>
    <s v="LOKMANYANAGAR"/>
    <s v="-"/>
    <s v="-"/>
    <s v="-"/>
    <n v="24470"/>
    <n v="37056.85"/>
    <n v="147"/>
    <n v="163"/>
    <s v="FLOW"/>
    <m/>
    <m/>
    <m/>
    <m/>
    <s v="NPA"/>
    <s v="MH12UV6060"/>
    <s v="YAMAHA AEROX 155 STD"/>
    <d v="2022-11-17T00:00:00"/>
    <n v="48"/>
    <s v="02.06.26"/>
    <s v="VIJAY NIKAM"/>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x v="0"/>
    <s v="914"/>
    <n v="3466"/>
    <n v="22072"/>
    <s v="Y"/>
    <m/>
  </r>
  <r>
    <n v="459730458"/>
    <s v="RAM BHANUDAS PANGARE"/>
    <m/>
    <m/>
    <m/>
    <m/>
    <m/>
    <m/>
    <n v="7727"/>
    <n v="6674"/>
    <n v="6787"/>
    <n v="14401"/>
    <n v="1"/>
    <s v="FLOW"/>
    <s v="UNPAID"/>
    <x v="3"/>
    <n v="36825.31"/>
    <n v="113"/>
    <n v="0"/>
    <n v="0"/>
    <s v="25.05.26"/>
    <n v="4.1956887390963711E-2"/>
    <n v="2.0151970208598072E-3"/>
    <s v="STABLE"/>
    <s v="PTP"/>
    <s v="PTP"/>
    <s v="PTP"/>
    <m/>
    <n v="14"/>
    <s v="CAVA"/>
    <m/>
    <s v="-"/>
    <s v="-"/>
    <s v="BHOR"/>
    <s v="-"/>
    <s v="-"/>
    <s v="-"/>
    <n v="6787"/>
    <n v="36825.31"/>
    <n v="27"/>
    <n v="43"/>
    <s v="FLOW"/>
    <m/>
    <m/>
    <m/>
    <m/>
    <s v="REGULAR"/>
    <s v="MH12VX4075"/>
    <m/>
    <d v="2023-09-12T00:00:00"/>
    <n v="36"/>
    <s v="02.06.26"/>
    <s v="VIJAY NIKAM"/>
    <m/>
    <m/>
    <m/>
    <m/>
    <m/>
    <m/>
    <m/>
    <m/>
    <m/>
    <m/>
    <m/>
    <m/>
    <m/>
    <m/>
    <m/>
    <m/>
    <m/>
    <m/>
    <m/>
    <m/>
    <m/>
    <m/>
    <m/>
    <m/>
    <m/>
    <m/>
    <m/>
    <m/>
    <m/>
    <m/>
    <m/>
    <m/>
    <m/>
    <m/>
    <m/>
    <m/>
    <m/>
    <m/>
    <m/>
    <m/>
    <m/>
    <m/>
    <m/>
    <n v="1"/>
    <m/>
    <m/>
    <m/>
    <m/>
    <m/>
    <m/>
    <m/>
    <m/>
    <m/>
    <m/>
    <m/>
    <m/>
    <m/>
    <m/>
    <m/>
    <m/>
    <m/>
    <m/>
    <m/>
    <m/>
    <m/>
    <m/>
    <m/>
    <m/>
    <m/>
    <m/>
    <m/>
    <m/>
    <m/>
    <m/>
    <m/>
    <m/>
    <m/>
    <m/>
    <m/>
    <m/>
    <m/>
    <m/>
    <m/>
    <m/>
    <m/>
    <m/>
    <m/>
    <m/>
    <m/>
    <m/>
    <m/>
    <m/>
    <m/>
    <m/>
    <n v="1"/>
    <n v="1"/>
    <s v="DUWT0011"/>
    <e v="#N/A"/>
    <e v="#N/A"/>
    <e v="#N/A"/>
    <e v="#N/A"/>
    <e v="#N/A"/>
    <m/>
    <m/>
    <m/>
    <x v="0"/>
    <n v="0"/>
    <n v="6787"/>
    <n v="14401"/>
    <s v="N"/>
    <m/>
  </r>
  <r>
    <n v="465449543"/>
    <s v="NIRNAY ROHIDAS MURKUTE"/>
    <m/>
    <m/>
    <m/>
    <m/>
    <m/>
    <m/>
    <n v="3989"/>
    <n v="3706"/>
    <n v="3829"/>
    <n v="7695"/>
    <n v="1"/>
    <s v="FLOW"/>
    <s v="UNPAID"/>
    <x v="9"/>
    <n v="36145"/>
    <n v="123"/>
    <n v="0"/>
    <n v="3150"/>
    <s v="15.05.26"/>
    <n v="0.38671650989018513"/>
    <n v="1.9779683136130484E-3"/>
    <s v="STABLE"/>
    <s v="PTP"/>
    <s v="PTP"/>
    <s v="PTP"/>
    <m/>
    <n v="16"/>
    <s v="CAVA"/>
    <m/>
    <s v="-"/>
    <s v="-"/>
    <s v="AMBEGAON"/>
    <s v="-"/>
    <s v="-"/>
    <s v="-"/>
    <n v="6979"/>
    <n v="36145"/>
    <n v="27"/>
    <n v="43"/>
    <s v="FLOW"/>
    <m/>
    <m/>
    <m/>
    <m/>
    <s v="REGULAR"/>
    <s v="MH14MD8140"/>
    <s v="SPLENDOR PLUS I3S BS6 FI DRUM SELF"/>
    <d v="2025-02-07T00:00:00"/>
    <n v="24"/>
    <s v="02.06.26"/>
    <s v="VIJAY NIKAM"/>
    <m/>
    <m/>
    <m/>
    <m/>
    <m/>
    <m/>
    <m/>
    <m/>
    <m/>
    <m/>
    <m/>
    <m/>
    <m/>
    <m/>
    <m/>
    <m/>
    <m/>
    <m/>
    <m/>
    <m/>
    <m/>
    <m/>
    <m/>
    <m/>
    <m/>
    <m/>
    <m/>
    <m/>
    <m/>
    <m/>
    <m/>
    <m/>
    <m/>
    <m/>
    <m/>
    <m/>
    <m/>
    <m/>
    <m/>
    <m/>
    <m/>
    <m/>
    <m/>
    <m/>
    <m/>
    <m/>
    <m/>
    <m/>
    <m/>
    <m/>
    <m/>
    <m/>
    <m/>
    <m/>
    <m/>
    <m/>
    <m/>
    <m/>
    <m/>
    <m/>
    <m/>
    <m/>
    <m/>
    <m/>
    <m/>
    <m/>
    <m/>
    <m/>
    <m/>
    <m/>
    <m/>
    <m/>
    <m/>
    <m/>
    <m/>
    <m/>
    <m/>
    <m/>
    <m/>
    <m/>
    <m/>
    <m/>
    <m/>
    <m/>
    <m/>
    <m/>
    <m/>
    <m/>
    <m/>
    <m/>
    <m/>
    <n v="1"/>
    <m/>
    <m/>
    <n v="1"/>
    <n v="1"/>
    <s v="DUWT0029"/>
    <e v="#N/A"/>
    <e v="#N/A"/>
    <e v="#N/A"/>
    <e v="#N/A"/>
    <e v="#N/A"/>
    <m/>
    <m/>
    <m/>
    <x v="0"/>
    <n v="0"/>
    <n v="3829"/>
    <n v="7695"/>
    <s v="Y"/>
    <m/>
  </r>
  <r>
    <n v="460097741"/>
    <s v="LATA BABAN BABAR"/>
    <m/>
    <m/>
    <m/>
    <m/>
    <m/>
    <m/>
    <n v="2336"/>
    <n v="526.22"/>
    <n v="527.22"/>
    <n v="2893.2200000000003"/>
    <n v="1"/>
    <s v="FLOW"/>
    <s v="UNPAID"/>
    <x v="14"/>
    <n v="35599.050000000003"/>
    <n v="1"/>
    <n v="0"/>
    <n v="900"/>
    <s v="-"/>
    <n v="5.4599070702085341E-2"/>
    <n v="1.9480922090116641E-3"/>
    <s v="FLOW"/>
    <s v="NC"/>
    <s v="-"/>
    <s v="NC"/>
    <s v="Shifted"/>
    <m/>
    <s v="CNAVNA"/>
    <m/>
    <m/>
    <m/>
    <s v="TALEGAON DABHADE"/>
    <m/>
    <m/>
    <m/>
    <n v="1427.22"/>
    <n v="35599.050000000003"/>
    <n v="27"/>
    <n v="43"/>
    <s v="FLOW"/>
    <m/>
    <m/>
    <m/>
    <m/>
    <s v="-"/>
    <s v="MH14LD1208"/>
    <s v="HONDA ACTIVA 125 DRUM ALLOY BSVI"/>
    <d v="2023-10-12T00:00:00"/>
    <n v="48"/>
    <s v="10.06.26"/>
    <s v="VIJAY NIKAM"/>
    <m/>
    <m/>
    <m/>
    <m/>
    <m/>
    <m/>
    <m/>
    <m/>
    <m/>
    <m/>
    <m/>
    <m/>
    <m/>
    <m/>
    <m/>
    <m/>
    <m/>
    <m/>
    <m/>
    <m/>
    <m/>
    <m/>
    <m/>
    <m/>
    <m/>
    <m/>
    <m/>
    <m/>
    <m/>
    <m/>
    <m/>
    <m/>
    <m/>
    <m/>
    <n v="1"/>
    <m/>
    <m/>
    <m/>
    <m/>
    <m/>
    <m/>
    <m/>
    <m/>
    <n v="1"/>
    <m/>
    <m/>
    <m/>
    <m/>
    <m/>
    <m/>
    <m/>
    <m/>
    <n v="1"/>
    <m/>
    <m/>
    <m/>
    <m/>
    <m/>
    <m/>
    <m/>
    <m/>
    <m/>
    <m/>
    <m/>
    <m/>
    <m/>
    <m/>
    <m/>
    <m/>
    <m/>
    <m/>
    <m/>
    <m/>
    <m/>
    <m/>
    <m/>
    <m/>
    <m/>
    <m/>
    <m/>
    <m/>
    <m/>
    <m/>
    <m/>
    <m/>
    <m/>
    <m/>
    <m/>
    <m/>
    <m/>
    <m/>
    <m/>
    <m/>
    <m/>
    <n v="3"/>
    <n v="1"/>
    <s v="DUWT0027"/>
    <s v="B2_xP404tb"/>
    <s v="Allocated"/>
    <s v="Entry Restricted (NC_ER)"/>
    <s v="Visited to Customers residence address but Entry restricted at Customers residence premises "/>
    <d v="2026-06-15T00:00:00"/>
    <m/>
    <m/>
    <m/>
    <x v="2"/>
    <s v="31"/>
    <n v="527.22"/>
    <n v="2893.2200000000003"/>
    <s v="Y"/>
    <m/>
  </r>
  <r>
    <n v="461265756"/>
    <s v="RAHILA RAFIK SHAIKH"/>
    <m/>
    <m/>
    <m/>
    <m/>
    <m/>
    <m/>
    <n v="3909"/>
    <n v="7818"/>
    <n v="3981"/>
    <n v="11942"/>
    <n v="2"/>
    <s v="FLOW"/>
    <s v="UNPAID"/>
    <x v="0"/>
    <n v="35419"/>
    <n v="72"/>
    <n v="0"/>
    <n v="900"/>
    <s v="-"/>
    <n v="0.4933678319827553"/>
    <n v="7.8421697653045744E-3"/>
    <s v="FLOW"/>
    <s v="NC"/>
    <s v="-"/>
    <s v="NC"/>
    <s v="Shifted"/>
    <m/>
    <s v="CNAVNA"/>
    <m/>
    <s v="-"/>
    <s v="-"/>
    <s v="NAHRE"/>
    <s v="-"/>
    <s v="-"/>
    <s v="-"/>
    <n v="8790"/>
    <n v="35419"/>
    <n v="57"/>
    <n v="73"/>
    <s v="FLOW"/>
    <m/>
    <m/>
    <m/>
    <m/>
    <s v="REGULAR"/>
    <s v="MH12WG5912"/>
    <s v="ACCESS SPL ED DISC CBS BT BSVI"/>
    <d v="2023-12-27T00:00:00"/>
    <n v="36"/>
    <s v="02.06.26"/>
    <s v="VIJAY NIKAM"/>
    <m/>
    <m/>
    <m/>
    <m/>
    <m/>
    <m/>
    <m/>
    <m/>
    <m/>
    <m/>
    <m/>
    <m/>
    <m/>
    <m/>
    <m/>
    <m/>
    <m/>
    <m/>
    <m/>
    <m/>
    <m/>
    <m/>
    <m/>
    <m/>
    <m/>
    <m/>
    <m/>
    <m/>
    <m/>
    <m/>
    <m/>
    <m/>
    <m/>
    <m/>
    <m/>
    <m/>
    <m/>
    <m/>
    <m/>
    <m/>
    <m/>
    <m/>
    <m/>
    <m/>
    <m/>
    <m/>
    <n v="1"/>
    <m/>
    <m/>
    <m/>
    <m/>
    <m/>
    <m/>
    <m/>
    <m/>
    <m/>
    <m/>
    <m/>
    <m/>
    <m/>
    <m/>
    <m/>
    <m/>
    <m/>
    <m/>
    <m/>
    <m/>
    <m/>
    <m/>
    <m/>
    <m/>
    <m/>
    <m/>
    <m/>
    <m/>
    <m/>
    <m/>
    <m/>
    <m/>
    <m/>
    <m/>
    <m/>
    <m/>
    <m/>
    <m/>
    <m/>
    <m/>
    <m/>
    <m/>
    <m/>
    <m/>
    <m/>
    <m/>
    <m/>
    <n v="1"/>
    <n v="1"/>
    <s v="DUWT0031"/>
    <s v="APEWF1ga57"/>
    <s v="Allocated"/>
    <s v="Address Not Found (NC_ANF)"/>
    <s v="Customer address not found "/>
    <d v="2026-06-16T00:00:00"/>
    <m/>
    <m/>
    <m/>
    <x v="0"/>
    <s v="215"/>
    <n v="3981"/>
    <n v="11942"/>
    <s v="N"/>
    <m/>
  </r>
  <r>
    <n v="463491160"/>
    <s v="BHAUSAHEB LAXMAN KHARADE"/>
    <m/>
    <m/>
    <m/>
    <m/>
    <m/>
    <m/>
    <n v="2617"/>
    <n v="4698"/>
    <n v="2312"/>
    <n v="7664"/>
    <n v="2"/>
    <s v="FLOW"/>
    <s v="UNPAID"/>
    <x v="7"/>
    <n v="35289"/>
    <n v="231"/>
    <n v="0"/>
    <n v="5734"/>
    <s v="15.05.26"/>
    <n v="3.9471812585699685E-2"/>
    <n v="7.8133862855482416E-3"/>
    <s v="STABLE"/>
    <s v="PTP"/>
    <s v="PAID"/>
    <s v="PTP"/>
    <m/>
    <n v="20"/>
    <s v="CAVA"/>
    <m/>
    <s v="-"/>
    <s v="-"/>
    <s v="CHINCHANI"/>
    <s v="-"/>
    <s v="-"/>
    <s v="-"/>
    <n v="10663"/>
    <n v="35289"/>
    <n v="57"/>
    <n v="73"/>
    <s v="FLOW"/>
    <m/>
    <m/>
    <m/>
    <m/>
    <s v="REGULAR"/>
    <s v="MH12XC8849"/>
    <s v="HF DELUXE DRUM SELF CAST ALL BLACK"/>
    <d v="2024-07-16T00:00:00"/>
    <n v="36"/>
    <s v="02.06.26"/>
    <s v="KAILASH ATKARI"/>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x v="0"/>
    <s v="349"/>
    <n v="2312"/>
    <n v="7664"/>
    <s v="Y"/>
    <m/>
  </r>
  <r>
    <n v="464352072"/>
    <s v="PRANALI DILIP HATALE"/>
    <m/>
    <m/>
    <m/>
    <m/>
    <m/>
    <s v="BANK STABLE 05"/>
    <n v="4736"/>
    <n v="13748"/>
    <n v="4909"/>
    <n v="19225"/>
    <n v="3"/>
    <s v="STABLE"/>
    <s v="UNPAID"/>
    <x v="11"/>
    <n v="34755"/>
    <n v="633"/>
    <n v="0"/>
    <n v="4491"/>
    <s v="STABLE"/>
    <n v="0.50139215488264066"/>
    <n v="9.2955888615528209E-3"/>
    <s v="STABLE"/>
    <s v="PAID"/>
    <s v="NC"/>
    <s v="PAID"/>
    <m/>
    <m/>
    <m/>
    <m/>
    <s v="REPO"/>
    <s v="-"/>
    <s v="KALUS"/>
    <s v="-"/>
    <s v="-"/>
    <s v="-"/>
    <n v="18872"/>
    <n v="34755"/>
    <n v="88"/>
    <n v="73"/>
    <s v="STABLE"/>
    <m/>
    <m/>
    <m/>
    <m/>
    <s v="NPA"/>
    <s v="MH14LW7730"/>
    <s v="HONDA ACTIVA 6G H SMART"/>
    <d v="2024-10-17T00:00:00"/>
    <n v="24"/>
    <s v="02.06.26"/>
    <s v="KAILASH ATKARI"/>
    <m/>
    <m/>
    <m/>
    <m/>
    <m/>
    <m/>
    <m/>
    <m/>
    <m/>
    <m/>
    <m/>
    <m/>
    <m/>
    <m/>
    <m/>
    <m/>
    <m/>
    <m/>
    <m/>
    <m/>
    <m/>
    <m/>
    <m/>
    <m/>
    <m/>
    <m/>
    <m/>
    <m/>
    <m/>
    <m/>
    <m/>
    <m/>
    <m/>
    <m/>
    <m/>
    <m/>
    <m/>
    <m/>
    <m/>
    <m/>
    <m/>
    <m/>
    <m/>
    <m/>
    <m/>
    <m/>
    <m/>
    <m/>
    <m/>
    <m/>
    <m/>
    <m/>
    <m/>
    <m/>
    <m/>
    <m/>
    <m/>
    <m/>
    <m/>
    <m/>
    <m/>
    <m/>
    <m/>
    <m/>
    <m/>
    <m/>
    <m/>
    <m/>
    <m/>
    <m/>
    <m/>
    <m/>
    <m/>
    <m/>
    <m/>
    <m/>
    <m/>
    <m/>
    <m/>
    <m/>
    <m/>
    <m/>
    <m/>
    <m/>
    <m/>
    <m/>
    <m/>
    <m/>
    <m/>
    <m/>
    <m/>
    <m/>
    <m/>
    <m/>
    <n v="0"/>
    <s v=""/>
    <s v="ZBHT0010"/>
    <s v="G6kHSoypIjc"/>
    <s v="Allocated"/>
    <e v="#N/A"/>
    <e v="#N/A"/>
    <e v="#N/A"/>
    <m/>
    <m/>
    <m/>
    <x v="0"/>
    <s v="741"/>
    <n v="4909"/>
    <n v="19225"/>
    <s v="N"/>
    <m/>
  </r>
  <r>
    <n v="461375051"/>
    <s v="REKHA MAROTI KALE"/>
    <s v="ONLINE"/>
    <s v="02.06.26"/>
    <n v="130"/>
    <m/>
    <m/>
    <m/>
    <n v="3776"/>
    <n v="7552"/>
    <n v="394.03"/>
    <n v="11592.03"/>
    <n v="3"/>
    <s v="STABLE"/>
    <s v="PAID"/>
    <x v="11"/>
    <n v="34562"/>
    <n v="394.03"/>
    <n v="0"/>
    <n v="3600"/>
    <s v="STABLE"/>
    <n v="0.49860784511735939"/>
    <n v="9.2439689895839044E-3"/>
    <s v="STABLE"/>
    <s v="PAID"/>
    <s v="PAID"/>
    <s v="PAID"/>
    <m/>
    <m/>
    <m/>
    <m/>
    <s v="REPO"/>
    <s v="-"/>
    <s v="SAVARDHARI"/>
    <s v="-"/>
    <s v="-"/>
    <s v="-"/>
    <n v="11546.03"/>
    <n v="34562"/>
    <n v="88"/>
    <n v="73"/>
    <s v="STABLE"/>
    <m/>
    <m/>
    <m/>
    <m/>
    <s v="REGULAR"/>
    <s v="MH22BD0801"/>
    <s v="HONDA SHINE CELEBRATION ED DRUM"/>
    <d v="2024-01-04T00:00:00"/>
    <n v="36"/>
    <s v="02.06.26"/>
    <s v="KAILASH ATKARI"/>
    <m/>
    <m/>
    <m/>
    <m/>
    <m/>
    <m/>
    <m/>
    <m/>
    <m/>
    <m/>
    <m/>
    <m/>
    <m/>
    <m/>
    <m/>
    <m/>
    <m/>
    <m/>
    <m/>
    <m/>
    <m/>
    <m/>
    <m/>
    <m/>
    <m/>
    <m/>
    <m/>
    <m/>
    <m/>
    <m/>
    <m/>
    <m/>
    <m/>
    <m/>
    <m/>
    <m/>
    <m/>
    <m/>
    <m/>
    <m/>
    <m/>
    <m/>
    <m/>
    <m/>
    <m/>
    <m/>
    <n v="1"/>
    <m/>
    <m/>
    <m/>
    <m/>
    <m/>
    <m/>
    <m/>
    <m/>
    <m/>
    <m/>
    <m/>
    <m/>
    <m/>
    <m/>
    <m/>
    <m/>
    <m/>
    <m/>
    <m/>
    <m/>
    <m/>
    <m/>
    <m/>
    <m/>
    <m/>
    <m/>
    <m/>
    <m/>
    <m/>
    <m/>
    <m/>
    <m/>
    <m/>
    <m/>
    <m/>
    <m/>
    <m/>
    <m/>
    <m/>
    <m/>
    <m/>
    <m/>
    <m/>
    <m/>
    <m/>
    <m/>
    <m/>
    <n v="1"/>
    <n v="1"/>
    <s v="ZBHT0010"/>
    <s v="BolmyYUrFdm"/>
    <s v="Allocated"/>
    <s v="Door Locked (NC_DL)"/>
    <s v="Door lock "/>
    <d v="2026-06-16T00:00:00"/>
    <m/>
    <m/>
    <m/>
    <x v="0"/>
    <s v="394.03"/>
    <n v="394.03"/>
    <n v="11722.03"/>
    <s v="N"/>
    <m/>
  </r>
  <r>
    <n v="463200379"/>
    <s v="SANGEETA VILAS JAGDALE"/>
    <m/>
    <m/>
    <m/>
    <m/>
    <m/>
    <m/>
    <n v="2797"/>
    <n v="2191"/>
    <n v="2255"/>
    <n v="5129"/>
    <n v="1"/>
    <s v="FLOW"/>
    <s v="UNPAID"/>
    <x v="10"/>
    <n v="34057"/>
    <n v="64"/>
    <n v="0"/>
    <n v="5547"/>
    <s v="21.05.26"/>
    <n v="1.4687362854479849E-2"/>
    <n v="1.8637063731282222E-3"/>
    <s v="STABLE"/>
    <s v="PTP"/>
    <s v="PTP"/>
    <s v="PTP"/>
    <m/>
    <n v="25"/>
    <s v="CAVNA"/>
    <m/>
    <s v="-"/>
    <s v="-"/>
    <s v="JUNNAR"/>
    <s v="-"/>
    <s v="-"/>
    <s v="-"/>
    <n v="7802"/>
    <n v="34057"/>
    <n v="27"/>
    <n v="43"/>
    <s v="FLOW"/>
    <m/>
    <m/>
    <m/>
    <m/>
    <s v="REGULAR"/>
    <s v="MH14LR5137"/>
    <s v="HONDA ACTIVA 6G DLX BS VI"/>
    <d v="2024-06-13T00:00:00"/>
    <n v="36"/>
    <s v="02.06.26"/>
    <s v="KAILASH ATKARI"/>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x v="0"/>
    <s v="141"/>
    <n v="2255"/>
    <n v="5129"/>
    <s v="Y"/>
    <m/>
  </r>
  <r>
    <n v="456675556"/>
    <s v="RAVINDRA KISAN TEMGIRE"/>
    <m/>
    <m/>
    <m/>
    <m/>
    <m/>
    <m/>
    <n v="3667"/>
    <n v="3609"/>
    <n v="3693"/>
    <n v="7441"/>
    <n v="1"/>
    <s v="FLOW"/>
    <s v="UNPAID"/>
    <x v="8"/>
    <n v="34007"/>
    <n v="84"/>
    <n v="0"/>
    <n v="6300"/>
    <s v="24.05.26"/>
    <n v="3.7348760145706622E-2"/>
    <n v="1.8609702155495626E-3"/>
    <s v="STABLE"/>
    <s v="PTP"/>
    <s v="PTP"/>
    <s v="PTP"/>
    <m/>
    <n v="26"/>
    <m/>
    <m/>
    <s v="-"/>
    <s v="-"/>
    <s v="LONAVALA"/>
    <s v="-"/>
    <s v="-"/>
    <s v="-"/>
    <n v="9993"/>
    <n v="34007"/>
    <n v="27"/>
    <n v="43"/>
    <s v="FLOW"/>
    <m/>
    <m/>
    <m/>
    <m/>
    <s v="NPA"/>
    <s v="MH14KP7672"/>
    <s v="HONDA UNICORN 160 BS6"/>
    <d v="2023-02-04T00:00:00"/>
    <n v="48"/>
    <s v="02.06.26"/>
    <s v="VIJAY NIKAM"/>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x v="0"/>
    <s v="165"/>
    <n v="3693"/>
    <n v="7441"/>
    <s v="Y"/>
    <m/>
  </r>
  <r>
    <n v="462178358"/>
    <s v="POOJA SANDEEP KHADSE"/>
    <m/>
    <m/>
    <m/>
    <m/>
    <m/>
    <m/>
    <n v="3410"/>
    <n v="3410"/>
    <n v="3444"/>
    <n v="6917"/>
    <n v="1"/>
    <s v="FLOW"/>
    <s v="UNPAID"/>
    <x v="17"/>
    <n v="33648"/>
    <n v="34"/>
    <n v="0"/>
    <n v="4287"/>
    <s v="-"/>
    <n v="5.648158880318975E-2"/>
    <n v="1.8413246041347863E-3"/>
    <s v="STABLE"/>
    <s v="MPTP"/>
    <s v="-"/>
    <s v="MPTP"/>
    <s v="Shifted"/>
    <m/>
    <s v="CAVNA"/>
    <m/>
    <s v="-"/>
    <s v="-"/>
    <s v="PIMPLE GURAV"/>
    <s v="-"/>
    <s v="-"/>
    <s v="-"/>
    <n v="7731"/>
    <n v="33648"/>
    <n v="27"/>
    <n v="43"/>
    <s v="FLOW"/>
    <m/>
    <m/>
    <m/>
    <m/>
    <s v="REGULAR"/>
    <s v="MH14LK5867"/>
    <s v="SPLENDOR PLUS XTEC I3S DRSC FI"/>
    <d v="2024-03-11T00:00:00"/>
    <n v="36"/>
    <s v="02.06.26"/>
    <s v="KAILASH ATKARI"/>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x v="1"/>
    <s v="97"/>
    <n v="3444"/>
    <n v="6917"/>
    <s v="Y"/>
    <m/>
  </r>
  <r>
    <n v="464867406"/>
    <s v="AHMAD KHAN"/>
    <s v="ONLINE"/>
    <s v="11.06.26"/>
    <n v="4606"/>
    <m/>
    <m/>
    <m/>
    <n v="4523"/>
    <n v="4521"/>
    <n v="4596"/>
    <n v="4513"/>
    <n v="1"/>
    <s v="STABLE"/>
    <s v="PAID"/>
    <x v="1"/>
    <n v="33633"/>
    <n v="75"/>
    <n v="0"/>
    <n v="5850"/>
    <s v="-"/>
    <n v="1.3647804536202677E-2"/>
    <n v="1.8405037568611886E-3"/>
    <s v="STABLE"/>
    <s v="PAID"/>
    <s v="-"/>
    <s v="PAID"/>
    <s v="Shifted"/>
    <m/>
    <s v="CAVNA"/>
    <m/>
    <m/>
    <m/>
    <s v="RUPEENAGAR"/>
    <m/>
    <m/>
    <m/>
    <n v="10446"/>
    <n v="33633"/>
    <n v="27"/>
    <n v="12"/>
    <s v="STABLE"/>
    <m/>
    <m/>
    <m/>
    <m/>
    <s v="-"/>
    <s v="MH14MB9786"/>
    <s v="SUZUKI BURGMAN STREET BT BSVI"/>
    <d v="2024-12-05T00:00:00"/>
    <n v="24"/>
    <s v="10.06.26"/>
    <s v="KAILASH ATKARI"/>
    <m/>
    <m/>
    <m/>
    <m/>
    <m/>
    <m/>
    <m/>
    <m/>
    <m/>
    <m/>
    <m/>
    <m/>
    <m/>
    <m/>
    <m/>
    <m/>
    <m/>
    <m/>
    <m/>
    <m/>
    <m/>
    <m/>
    <m/>
    <m/>
    <m/>
    <m/>
    <m/>
    <m/>
    <m/>
    <m/>
    <m/>
    <m/>
    <m/>
    <m/>
    <m/>
    <m/>
    <m/>
    <m/>
    <m/>
    <m/>
    <m/>
    <m/>
    <m/>
    <m/>
    <m/>
    <m/>
    <m/>
    <m/>
    <m/>
    <m/>
    <m/>
    <m/>
    <m/>
    <m/>
    <m/>
    <m/>
    <m/>
    <m/>
    <m/>
    <m/>
    <m/>
    <m/>
    <m/>
    <m/>
    <m/>
    <m/>
    <m/>
    <m/>
    <m/>
    <m/>
    <m/>
    <m/>
    <m/>
    <m/>
    <m/>
    <m/>
    <m/>
    <m/>
    <m/>
    <m/>
    <m/>
    <m/>
    <m/>
    <m/>
    <m/>
    <m/>
    <m/>
    <m/>
    <m/>
    <m/>
    <m/>
    <n v="1"/>
    <m/>
    <m/>
    <n v="1"/>
    <n v="1"/>
    <s v="ZBHT0011"/>
    <s v="B6tnCRcUVz"/>
    <s v="Unallocated"/>
    <e v="#N/A"/>
    <e v="#N/A"/>
    <e v="#N/A"/>
    <m/>
    <m/>
    <m/>
    <x v="0"/>
    <s v="75"/>
    <n v="4596"/>
    <n v="9119"/>
    <s v="Y"/>
    <m/>
  </r>
  <r>
    <n v="460568310"/>
    <s v="MALIBA DAMU KACHARE"/>
    <m/>
    <m/>
    <m/>
    <m/>
    <m/>
    <s v="BANK STABLE 11"/>
    <n v="3461"/>
    <n v="14928"/>
    <n v="2196"/>
    <n v="18389"/>
    <n v="5"/>
    <s v="STABLE"/>
    <s v="UNPAID"/>
    <x v="8"/>
    <n v="33145.1"/>
    <n v="1112"/>
    <n v="0"/>
    <n v="6300"/>
    <s v="FLOW"/>
    <n v="9.1446552072577639E-2"/>
    <n v="1.6133890334522855E-2"/>
    <s v="STABLE"/>
    <s v="PAID"/>
    <s v="PAID"/>
    <s v="PAID"/>
    <m/>
    <m/>
    <m/>
    <m/>
    <s v="REPO"/>
    <s v="-"/>
    <s v="TAKAVE"/>
    <s v="-"/>
    <s v="-"/>
    <s v="-"/>
    <n v="22340"/>
    <n v="33145.1"/>
    <n v="147"/>
    <n v="132"/>
    <s v="STABLE"/>
    <m/>
    <m/>
    <m/>
    <m/>
    <s v="NPA"/>
    <s v="MH14LF9921"/>
    <s v="HONDA ACTIVA 6G STD BS VI"/>
    <d v="2023-11-09T00:00:00"/>
    <n v="36"/>
    <s v="02.06.26"/>
    <s v="VIJAY NIKAM"/>
    <m/>
    <m/>
    <m/>
    <m/>
    <m/>
    <m/>
    <m/>
    <m/>
    <m/>
    <m/>
    <m/>
    <m/>
    <m/>
    <m/>
    <m/>
    <m/>
    <m/>
    <m/>
    <m/>
    <m/>
    <m/>
    <m/>
    <m/>
    <m/>
    <m/>
    <m/>
    <m/>
    <m/>
    <m/>
    <m/>
    <m/>
    <m/>
    <m/>
    <m/>
    <m/>
    <m/>
    <m/>
    <m/>
    <m/>
    <m/>
    <m/>
    <m/>
    <m/>
    <m/>
    <m/>
    <m/>
    <m/>
    <m/>
    <m/>
    <m/>
    <m/>
    <m/>
    <m/>
    <m/>
    <m/>
    <m/>
    <m/>
    <m/>
    <m/>
    <m/>
    <m/>
    <m/>
    <m/>
    <m/>
    <m/>
    <m/>
    <m/>
    <m/>
    <m/>
    <m/>
    <m/>
    <m/>
    <m/>
    <m/>
    <m/>
    <m/>
    <m/>
    <m/>
    <m/>
    <m/>
    <m/>
    <m/>
    <m/>
    <m/>
    <m/>
    <m/>
    <m/>
    <m/>
    <m/>
    <m/>
    <m/>
    <m/>
    <m/>
    <m/>
    <n v="0"/>
    <s v=""/>
    <s v="ZBHT0013"/>
    <e v="#N/A"/>
    <e v="#N/A"/>
    <e v="#N/A"/>
    <e v="#N/A"/>
    <e v="#N/A"/>
    <m/>
    <m/>
    <m/>
    <x v="0"/>
    <n v="0"/>
    <n v="2196"/>
    <n v="18389"/>
    <s v="N"/>
    <m/>
  </r>
  <r>
    <n v="467688957"/>
    <s v="MANISH MANGALSING PAWAR"/>
    <m/>
    <m/>
    <m/>
    <m/>
    <m/>
    <m/>
    <n v="2327"/>
    <n v="4654"/>
    <n v="2375"/>
    <n v="7124"/>
    <n v="2"/>
    <s v="FLOW"/>
    <s v="UNPAID"/>
    <x v="7"/>
    <n v="33143"/>
    <n v="48"/>
    <n v="0"/>
    <n v="900"/>
    <s v="-"/>
    <n v="3.7071446754735039E-2"/>
    <n v="7.3382374581859883E-3"/>
    <s v="FLOW"/>
    <s v="OS"/>
    <s v="-"/>
    <s v="OS"/>
    <s v="Cust at village"/>
    <m/>
    <s v="CNAVNA"/>
    <m/>
    <s v="-"/>
    <s v="-"/>
    <s v="SHIRUR"/>
    <s v="-"/>
    <s v="-"/>
    <s v="-"/>
    <n v="5602"/>
    <n v="33143"/>
    <n v="57"/>
    <n v="73"/>
    <s v="FLOW"/>
    <m/>
    <m/>
    <m/>
    <m/>
    <s v="REGULAR"/>
    <s v="MH37AK8354"/>
    <s v="SPLENDOR PLUS XTEC 2"/>
    <d v="2026-01-31T00:00:00"/>
    <n v="18"/>
    <s v="02.06.26"/>
    <s v="KAILASH ATKARI"/>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x v="1"/>
    <s v="143"/>
    <n v="2375"/>
    <n v="7124"/>
    <s v="Y"/>
    <m/>
  </r>
  <r>
    <n v="461907039"/>
    <s v="VIKAS ASHOK DUKARE"/>
    <s v="ONLINE"/>
    <s v="08.06.26"/>
    <n v="3753"/>
    <m/>
    <m/>
    <m/>
    <n v="3585"/>
    <n v="3585"/>
    <n v="3632"/>
    <n v="3476"/>
    <n v="1"/>
    <s v="STABLE"/>
    <s v="PAID"/>
    <x v="10"/>
    <n v="32804.31"/>
    <n v="47"/>
    <n v="0"/>
    <n v="4014.51"/>
    <s v="-"/>
    <n v="1.4147129933959005E-2"/>
    <n v="1.7951552283839993E-3"/>
    <s v="STABLE"/>
    <s v="PAID"/>
    <s v="-"/>
    <s v="PAID"/>
    <m/>
    <m/>
    <s v="CAVA"/>
    <m/>
    <s v="-"/>
    <s v="-"/>
    <s v="ALE"/>
    <s v="-"/>
    <s v="-"/>
    <s v="-"/>
    <n v="7646.51"/>
    <n v="32804.31"/>
    <n v="27"/>
    <n v="12"/>
    <s v="STABLE"/>
    <m/>
    <m/>
    <m/>
    <m/>
    <s v="REGULAR"/>
    <s v="MH14LK1918"/>
    <s v="HONDA ACTIVA 6G DLX BS VI"/>
    <d v="2024-02-14T00:00:00"/>
    <n v="36"/>
    <s v="02.06.26"/>
    <s v="KAILASH ATKARI"/>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x v="0"/>
    <s v="59"/>
    <n v="3632"/>
    <n v="7229"/>
    <s v="Y"/>
    <m/>
  </r>
  <r>
    <n v="461892940"/>
    <s v="AJAY VITTHAL SHRIRAM"/>
    <m/>
    <m/>
    <m/>
    <m/>
    <m/>
    <m/>
    <n v="3631"/>
    <n v="3631"/>
    <n v="3743"/>
    <n v="7505"/>
    <n v="1"/>
    <s v="FLOW"/>
    <s v="UNPAID"/>
    <x v="7"/>
    <n v="32626.23"/>
    <n v="112"/>
    <n v="0"/>
    <n v="0"/>
    <s v="-"/>
    <n v="2.0313126638277505E-2"/>
    <n v="1.7854101295518452E-3"/>
    <s v="STABLE"/>
    <s v="PTP"/>
    <s v="-"/>
    <s v="PTP"/>
    <m/>
    <n v="27"/>
    <s v="CAVA"/>
    <m/>
    <s v="-"/>
    <s v="-"/>
    <s v="SHIRUR"/>
    <s v="-"/>
    <s v="-"/>
    <s v="-"/>
    <n v="3743"/>
    <n v="32626.23"/>
    <n v="27"/>
    <n v="43"/>
    <s v="FLOW"/>
    <m/>
    <m/>
    <m/>
    <m/>
    <s v="REGULAR"/>
    <m/>
    <s v="PASSION XTEC DISC"/>
    <d v="2024-02-12T00:00:00"/>
    <n v="36"/>
    <s v="02.06.26"/>
    <s v="KAILASH ATKARI"/>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x v="0"/>
    <s v="243"/>
    <n v="3743"/>
    <n v="7505"/>
    <s v="Y"/>
    <m/>
  </r>
  <r>
    <n v="465143711"/>
    <s v="SACHIN NARSING TOTARE"/>
    <m/>
    <m/>
    <m/>
    <m/>
    <m/>
    <m/>
    <n v="6839"/>
    <n v="20515"/>
    <n v="7196"/>
    <n v="28072"/>
    <n v="3"/>
    <s v="FLOW"/>
    <s v="UNPAID"/>
    <x v="4"/>
    <n v="32472"/>
    <n v="359"/>
    <n v="0"/>
    <n v="1350"/>
    <s v="FLOW"/>
    <n v="0.13578285514814473"/>
    <n v="8.6849765936510767E-3"/>
    <s v="FLOW"/>
    <s v="NC"/>
    <s v="NC"/>
    <s v="NC"/>
    <s v="Shifted"/>
    <m/>
    <s v="CNAVNA"/>
    <m/>
    <s v="REPO"/>
    <s v="-"/>
    <s v="CHAKAN"/>
    <s v="-"/>
    <s v="-"/>
    <s v="-"/>
    <n v="22224"/>
    <n v="32472"/>
    <n v="88"/>
    <n v="104"/>
    <s v="FLOW"/>
    <m/>
    <m/>
    <m/>
    <m/>
    <s v="NPA"/>
    <s v="MH14MB9290"/>
    <s v="HONDA ACTIVA 6G DLX BS VI"/>
    <d v="2025-01-06T00:00:00"/>
    <n v="18"/>
    <s v="02.06.26"/>
    <s v="KAILASH ATKARI"/>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x v="0"/>
    <s v="718"/>
    <n v="7196"/>
    <n v="28072"/>
    <s v="Y"/>
    <m/>
  </r>
  <r>
    <n v="461826957"/>
    <s v="BHAVAR EKNATH VILAS"/>
    <s v="ONLINE"/>
    <s v="15.06.26"/>
    <n v="3560"/>
    <m/>
    <m/>
    <m/>
    <n v="3504"/>
    <n v="3483"/>
    <n v="3541"/>
    <n v="3488"/>
    <n v="1"/>
    <s v="STABLE"/>
    <s v="PAID"/>
    <x v="7"/>
    <n v="32064.55"/>
    <n v="58"/>
    <n v="0"/>
    <n v="5947"/>
    <s v="-"/>
    <n v="1.996342405326576E-2"/>
    <n v="1.7546732297762143E-3"/>
    <s v="STABLE"/>
    <s v="PAID"/>
    <s v="-"/>
    <s v="PAID"/>
    <m/>
    <m/>
    <s v="CAVA"/>
    <m/>
    <m/>
    <m/>
    <s v="NHAVRE"/>
    <m/>
    <m/>
    <m/>
    <n v="9488"/>
    <n v="32064.55"/>
    <n v="27"/>
    <n v="12"/>
    <s v="STABLE"/>
    <m/>
    <m/>
    <m/>
    <m/>
    <s v="-"/>
    <s v="MH15JT7057"/>
    <s v="SPLENDOR PLUS BS6 I3S DRS CAST FI"/>
    <d v="2024-02-07T00:00:00"/>
    <n v="36"/>
    <s v="10.06.26"/>
    <s v="KAILASH ATKARI"/>
    <m/>
    <m/>
    <m/>
    <m/>
    <m/>
    <m/>
    <m/>
    <m/>
    <m/>
    <m/>
    <m/>
    <m/>
    <m/>
    <m/>
    <m/>
    <m/>
    <m/>
    <m/>
    <m/>
    <m/>
    <m/>
    <m/>
    <m/>
    <m/>
    <m/>
    <m/>
    <m/>
    <m/>
    <m/>
    <m/>
    <m/>
    <m/>
    <m/>
    <m/>
    <n v="1"/>
    <m/>
    <m/>
    <m/>
    <m/>
    <m/>
    <m/>
    <m/>
    <m/>
    <m/>
    <m/>
    <m/>
    <m/>
    <m/>
    <m/>
    <m/>
    <m/>
    <m/>
    <m/>
    <m/>
    <m/>
    <m/>
    <m/>
    <m/>
    <m/>
    <m/>
    <m/>
    <m/>
    <m/>
    <m/>
    <m/>
    <m/>
    <m/>
    <m/>
    <m/>
    <m/>
    <m/>
    <m/>
    <m/>
    <m/>
    <m/>
    <m/>
    <m/>
    <m/>
    <m/>
    <m/>
    <m/>
    <m/>
    <m/>
    <m/>
    <m/>
    <m/>
    <m/>
    <m/>
    <m/>
    <m/>
    <m/>
    <m/>
    <m/>
    <m/>
    <n v="1"/>
    <n v="1"/>
    <s v="ZBHT0024"/>
    <s v="BPkp33J8p5c"/>
    <s v="Allocated"/>
    <s v="Left Message (LMCB)"/>
    <s v="Meet wife "/>
    <d v="2026-06-12T00:00:00"/>
    <m/>
    <m/>
    <m/>
    <x v="0"/>
    <s v="61"/>
    <n v="3541"/>
    <n v="7048"/>
    <s v="Y"/>
    <m/>
  </r>
  <r>
    <n v="464446213"/>
    <s v="GANESH DATTATRAY LOKHANDE"/>
    <m/>
    <m/>
    <m/>
    <m/>
    <m/>
    <m/>
    <n v="4839"/>
    <n v="4639"/>
    <n v="4717"/>
    <n v="9646"/>
    <n v="1"/>
    <s v="FLOW"/>
    <s v="UNPAID"/>
    <x v="9"/>
    <n v="31980"/>
    <n v="78"/>
    <n v="0"/>
    <n v="4042.96"/>
    <s v="-"/>
    <n v="0.34215504181181688"/>
    <n v="1.750046387310701E-3"/>
    <s v="STABLE"/>
    <s v="PTP"/>
    <s v="-"/>
    <s v="PTP"/>
    <m/>
    <n v="28"/>
    <s v="CAVA"/>
    <m/>
    <m/>
    <m/>
    <s v="PARGAON"/>
    <m/>
    <m/>
    <m/>
    <n v="8759.9599999999991"/>
    <n v="31980"/>
    <n v="27"/>
    <n v="43"/>
    <s v="FLOW"/>
    <m/>
    <m/>
    <m/>
    <m/>
    <s v="-"/>
    <s v="MH14MA4154"/>
    <s v="HONDA UNICORN 160 BSVI"/>
    <d v="2024-10-25T00:00:00"/>
    <n v="24"/>
    <s v="10.06.26"/>
    <s v="VIJAY NIKAM"/>
    <m/>
    <m/>
    <m/>
    <m/>
    <m/>
    <m/>
    <m/>
    <m/>
    <m/>
    <m/>
    <m/>
    <m/>
    <m/>
    <m/>
    <m/>
    <m/>
    <m/>
    <m/>
    <m/>
    <m/>
    <m/>
    <m/>
    <m/>
    <m/>
    <m/>
    <m/>
    <m/>
    <m/>
    <m/>
    <m/>
    <m/>
    <m/>
    <m/>
    <m/>
    <m/>
    <m/>
    <m/>
    <m/>
    <m/>
    <m/>
    <m/>
    <m/>
    <m/>
    <n v="1"/>
    <m/>
    <m/>
    <m/>
    <m/>
    <m/>
    <m/>
    <m/>
    <m/>
    <m/>
    <m/>
    <m/>
    <m/>
    <m/>
    <m/>
    <m/>
    <m/>
    <m/>
    <m/>
    <m/>
    <m/>
    <m/>
    <m/>
    <m/>
    <m/>
    <m/>
    <m/>
    <m/>
    <m/>
    <m/>
    <m/>
    <m/>
    <m/>
    <m/>
    <m/>
    <m/>
    <m/>
    <m/>
    <m/>
    <m/>
    <m/>
    <m/>
    <m/>
    <m/>
    <m/>
    <m/>
    <m/>
    <m/>
    <m/>
    <m/>
    <m/>
    <n v="1"/>
    <n v="1"/>
    <s v="DUWT0029"/>
    <s v="B2HCaFu5g3m"/>
    <s v="Allocated"/>
    <s v="Promise To Pay (PTP)"/>
    <s v="Promise to pay 25 Jun "/>
    <d v="2026-06-25T00:00:00"/>
    <m/>
    <m/>
    <m/>
    <x v="0"/>
    <s v="168"/>
    <n v="4717"/>
    <n v="9646"/>
    <s v="N"/>
    <m/>
  </r>
  <r>
    <n v="461736128"/>
    <s v="ARUNA KACHARU SABALE"/>
    <s v="ONLINE"/>
    <s v="05.06.26"/>
    <n v="3561"/>
    <m/>
    <m/>
    <m/>
    <n v="3508"/>
    <n v="3501"/>
    <n v="3540"/>
    <n v="3509"/>
    <n v="1"/>
    <s v="STABLE"/>
    <s v="PAID"/>
    <x v="17"/>
    <n v="31924"/>
    <n v="39"/>
    <n v="0"/>
    <n v="6102"/>
    <s v="-"/>
    <n v="5.3587679533791892E-2"/>
    <n v="1.7469818908226022E-3"/>
    <s v="STABLE"/>
    <s v="PAID"/>
    <s v="-"/>
    <s v="PAID"/>
    <m/>
    <m/>
    <m/>
    <m/>
    <s v="-"/>
    <s v="-"/>
    <s v="PIMPALE GURAV"/>
    <s v="-"/>
    <s v="-"/>
    <s v="-"/>
    <n v="9642"/>
    <n v="31924"/>
    <n v="27"/>
    <n v="12"/>
    <s v="STABLE"/>
    <m/>
    <m/>
    <m/>
    <m/>
    <s v="REGULAR"/>
    <s v="MH14LH9517"/>
    <s v="HONDA ACTIVA 125 SMART"/>
    <d v="2024-01-31T00:00:00"/>
    <n v="36"/>
    <s v="02.06.26"/>
    <s v="KAILASH ATKARI"/>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x v="0"/>
    <s v="61"/>
    <n v="3540"/>
    <n v="7070"/>
    <s v="Y"/>
    <m/>
  </r>
  <r>
    <n v="460299045"/>
    <s v="PRASHIK BAPU AHIRE"/>
    <m/>
    <m/>
    <m/>
    <m/>
    <m/>
    <m/>
    <n v="3208"/>
    <n v="15837"/>
    <n v="1289"/>
    <n v="20827"/>
    <n v="6"/>
    <s v="FLOW"/>
    <s v="UNPAID"/>
    <x v="1"/>
    <n v="31842"/>
    <n v="1492"/>
    <n v="0"/>
    <n v="5850"/>
    <s v="FLOW"/>
    <n v="0.12520939011442728"/>
    <n v="1.3375921934957288E-2"/>
    <s v="FLOW"/>
    <s v="NC"/>
    <s v="NC"/>
    <s v="NC"/>
    <s v="Add not found"/>
    <m/>
    <s v="CNAVNA"/>
    <m/>
    <s v="REPO"/>
    <s v="-"/>
    <s v="NIGADI"/>
    <s v="-"/>
    <s v="-"/>
    <s v="-"/>
    <n v="23179"/>
    <n v="31842"/>
    <n v="178"/>
    <n v="194"/>
    <s v="FLOW"/>
    <m/>
    <m/>
    <m/>
    <m/>
    <s v="NPA"/>
    <s v="MH14LD7196"/>
    <s v="HONDA ACTIVA DLX"/>
    <d v="2023-10-25T00:00:00"/>
    <n v="36"/>
    <s v="02.06.26"/>
    <s v="KAILASH ATKARI"/>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x v="0"/>
    <s v="1782"/>
    <n v="1289"/>
    <n v="20827"/>
    <s v="Y"/>
    <m/>
  </r>
  <r>
    <n v="461480386"/>
    <s v="MAINUDDIN S O FAKRULLA"/>
    <m/>
    <m/>
    <m/>
    <m/>
    <m/>
    <s v="BANK RB 17"/>
    <n v="3834"/>
    <n v="3834"/>
    <n v="3853"/>
    <n v="7750"/>
    <n v="1"/>
    <s v="RB"/>
    <s v="UNPAID"/>
    <x v="1"/>
    <n v="31830.639999999999"/>
    <n v="19"/>
    <n v="0"/>
    <n v="880"/>
    <s v="-"/>
    <n v="1.2916431866982854E-2"/>
    <n v="1.7418729373917289E-3"/>
    <s v="RB"/>
    <s v="PAID"/>
    <s v="-"/>
    <s v="NC"/>
    <s v="Shifted"/>
    <m/>
    <s v="CNAVNA"/>
    <m/>
    <m/>
    <m/>
    <s v="TALWADE"/>
    <m/>
    <m/>
    <m/>
    <n v="4733"/>
    <n v="31830.639999999999"/>
    <n v="27"/>
    <n v="0"/>
    <s v="RB"/>
    <m/>
    <m/>
    <m/>
    <m/>
    <s v="-"/>
    <s v="MH14LG9217"/>
    <s v="BAJAJ PULSAR 125 NEON DISC CBS"/>
    <d v="2024-01-12T00:00:00"/>
    <n v="36"/>
    <s v="10.06.26"/>
    <s v="KAILASH ATKARI"/>
    <m/>
    <m/>
    <m/>
    <m/>
    <m/>
    <m/>
    <m/>
    <m/>
    <m/>
    <m/>
    <m/>
    <m/>
    <m/>
    <m/>
    <m/>
    <m/>
    <m/>
    <m/>
    <m/>
    <m/>
    <m/>
    <m/>
    <m/>
    <m/>
    <m/>
    <m/>
    <m/>
    <m/>
    <m/>
    <m/>
    <m/>
    <m/>
    <m/>
    <m/>
    <n v="1"/>
    <m/>
    <m/>
    <m/>
    <m/>
    <m/>
    <m/>
    <m/>
    <m/>
    <m/>
    <m/>
    <m/>
    <m/>
    <m/>
    <m/>
    <m/>
    <m/>
    <m/>
    <m/>
    <m/>
    <m/>
    <m/>
    <m/>
    <m/>
    <m/>
    <m/>
    <m/>
    <m/>
    <m/>
    <m/>
    <m/>
    <m/>
    <m/>
    <m/>
    <m/>
    <m/>
    <m/>
    <m/>
    <m/>
    <m/>
    <m/>
    <m/>
    <m/>
    <m/>
    <m/>
    <m/>
    <m/>
    <m/>
    <m/>
    <m/>
    <m/>
    <m/>
    <m/>
    <m/>
    <m/>
    <m/>
    <m/>
    <m/>
    <m/>
    <m/>
    <n v="1"/>
    <n v="1"/>
    <s v="ZBHT0011"/>
    <s v="B2kAOO21rrzc"/>
    <s v="Allocated"/>
    <s v="Left Message (LMCB)"/>
    <s v="Visit cm residence address cm shifted lm with relative neighbour person "/>
    <d v="2026-06-12T00:00:00"/>
    <m/>
    <m/>
    <m/>
    <x v="0"/>
    <s v="82"/>
    <n v="3853"/>
    <n v="7750"/>
    <s v="Y"/>
    <m/>
  </r>
  <r>
    <n v="460472259"/>
    <s v="FARHIN RAJJAK TAMBOLI"/>
    <s v="ONLINE"/>
    <s v="03.06.26"/>
    <n v="210"/>
    <m/>
    <m/>
    <m/>
    <n v="4266"/>
    <n v="8532"/>
    <n v="345"/>
    <n v="12866"/>
    <n v="3"/>
    <s v="STABLE"/>
    <s v="PAID"/>
    <x v="6"/>
    <n v="31761"/>
    <n v="345"/>
    <n v="0"/>
    <n v="0"/>
    <s v="STABLE"/>
    <n v="6.6051386319004965E-2"/>
    <n v="8.4948121948433073E-3"/>
    <s v="STABLE"/>
    <s v="PAID"/>
    <s v="PAID"/>
    <s v="PAID"/>
    <m/>
    <m/>
    <s v="CAVNA"/>
    <m/>
    <s v="REPO"/>
    <s v="-"/>
    <s v="YERWADA"/>
    <s v="-"/>
    <s v="-"/>
    <s v="-"/>
    <n v="8877"/>
    <n v="31761"/>
    <n v="88"/>
    <n v="43"/>
    <s v="STABLE"/>
    <m/>
    <m/>
    <m/>
    <m/>
    <s v="REGULAR"/>
    <s v="MH12WB5216"/>
    <s v="AMPERE MAGNUS EX"/>
    <d v="2023-11-04T00:00:00"/>
    <n v="36"/>
    <s v="02.06.26"/>
    <s v="VIJAY NIKAM"/>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x v="0"/>
    <s v="278"/>
    <n v="345"/>
    <n v="13076"/>
    <s v="Y"/>
    <m/>
  </r>
  <r>
    <n v="134779762"/>
    <s v="SANJU PITAMBAR JADHAV"/>
    <s v="ONLINE"/>
    <s v="15.06.26"/>
    <n v="5603"/>
    <m/>
    <m/>
    <m/>
    <n v="5560"/>
    <n v="4898"/>
    <n v="4981"/>
    <n v="5014"/>
    <n v="1"/>
    <s v="STABLE"/>
    <s v="PAID"/>
    <x v="17"/>
    <n v="31751.39"/>
    <n v="83"/>
    <n v="0"/>
    <n v="6750"/>
    <s v="15.05.26"/>
    <n v="5.3297936100502583E-2"/>
    <n v="1.7375361276295534E-3"/>
    <s v="STABLE"/>
    <s v="PAID"/>
    <s v="PTP"/>
    <s v="PAID"/>
    <m/>
    <m/>
    <m/>
    <m/>
    <s v="-"/>
    <s v="-"/>
    <s v="PIMPRI GAON"/>
    <s v="-"/>
    <s v="-"/>
    <s v="-"/>
    <n v="11731"/>
    <n v="31751.39"/>
    <n v="26"/>
    <n v="11"/>
    <s v="STABLE"/>
    <m/>
    <m/>
    <m/>
    <m/>
    <s v="REGULAR"/>
    <s v="MH14KK3648"/>
    <s v="CLASSIC 350 DARK STEALTH BLACK"/>
    <d v="2022-10-11T00:00:00"/>
    <n v="48"/>
    <s v="02.06.26"/>
    <s v="KAILASH ATKARI"/>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x v="0"/>
    <s v="159"/>
    <n v="4981"/>
    <n v="10617"/>
    <s v="Y"/>
    <m/>
  </r>
  <r>
    <n v="460406801"/>
    <s v="VARSHA SUBHASH LONKE"/>
    <s v="COLLECT"/>
    <s v="19.06.26"/>
    <n v="4800"/>
    <m/>
    <m/>
    <m/>
    <n v="4791"/>
    <n v="4350"/>
    <n v="4432"/>
    <n v="4533"/>
    <n v="1"/>
    <s v="STABLE"/>
    <s v="PAID"/>
    <x v="6"/>
    <n v="31713"/>
    <n v="82"/>
    <n v="0"/>
    <n v="6300"/>
    <s v="26.05.26"/>
    <n v="1.8115090994387517E-2"/>
    <n v="1.7354353058406586E-3"/>
    <s v="STABLE"/>
    <s v="PAID"/>
    <s v="PTP"/>
    <s v="PTP"/>
    <m/>
    <n v="25"/>
    <s v="CAVA"/>
    <m/>
    <s v="-"/>
    <s v="-"/>
    <s v="INDRA NAGAR"/>
    <s v="-"/>
    <s v="-"/>
    <s v="-"/>
    <n v="10732"/>
    <n v="31713"/>
    <n v="27"/>
    <n v="43"/>
    <s v="FLOW"/>
    <m/>
    <m/>
    <m/>
    <m/>
    <s v="REGULAR"/>
    <s v="MH12XC5352"/>
    <s v="PIAGGIO VESPA SXL 125 CBS"/>
    <d v="2023-10-31T00:00:00"/>
    <n v="36"/>
    <s v="02.06.26"/>
    <s v="VIJAY NIKAM"/>
    <m/>
    <m/>
    <m/>
    <m/>
    <m/>
    <m/>
    <m/>
    <m/>
    <m/>
    <m/>
    <m/>
    <m/>
    <m/>
    <n v="1"/>
    <m/>
    <m/>
    <m/>
    <m/>
    <m/>
    <m/>
    <m/>
    <m/>
    <m/>
    <m/>
    <m/>
    <m/>
    <m/>
    <m/>
    <m/>
    <m/>
    <m/>
    <m/>
    <m/>
    <m/>
    <m/>
    <m/>
    <m/>
    <m/>
    <m/>
    <m/>
    <m/>
    <m/>
    <m/>
    <m/>
    <m/>
    <m/>
    <m/>
    <m/>
    <m/>
    <m/>
    <m/>
    <m/>
    <m/>
    <m/>
    <m/>
    <n v="2"/>
    <m/>
    <m/>
    <m/>
    <m/>
    <m/>
    <m/>
    <m/>
    <m/>
    <m/>
    <m/>
    <m/>
    <m/>
    <m/>
    <m/>
    <m/>
    <m/>
    <m/>
    <m/>
    <m/>
    <m/>
    <m/>
    <m/>
    <m/>
    <m/>
    <m/>
    <m/>
    <m/>
    <m/>
    <m/>
    <m/>
    <m/>
    <m/>
    <m/>
    <m/>
    <m/>
    <m/>
    <m/>
    <m/>
    <n v="3"/>
    <n v="1"/>
    <s v="ZBHT0012"/>
    <s v="Ao_-fOwsOIz"/>
    <s v="Allocated"/>
    <s v="Left Message (LMCB)"/>
    <s v="Lm"/>
    <d v="2026-06-05T00:00:00"/>
    <m/>
    <m/>
    <m/>
    <x v="0"/>
    <s v="192"/>
    <n v="4432"/>
    <n v="9333"/>
    <s v="Y"/>
    <m/>
  </r>
  <r>
    <n v="464962855"/>
    <s v="RAVISHANKAR TANAJI SHINDE"/>
    <m/>
    <m/>
    <m/>
    <m/>
    <m/>
    <m/>
    <n v="4200"/>
    <n v="4200"/>
    <n v="4256"/>
    <n v="8512"/>
    <n v="1"/>
    <s v="FLOW"/>
    <s v="UNPAID"/>
    <x v="15"/>
    <n v="31670"/>
    <n v="56"/>
    <n v="0"/>
    <n v="457"/>
    <s v="-"/>
    <n v="4.6496651301483408E-2"/>
    <n v="1.7330822103230113E-3"/>
    <s v="FLOW"/>
    <s v="NC"/>
    <s v="-"/>
    <s v="NC"/>
    <s v="Add not found"/>
    <m/>
    <s v="CNAVNA"/>
    <m/>
    <m/>
    <m/>
    <s v="GOKHLE NAGAR"/>
    <m/>
    <m/>
    <m/>
    <n v="4713"/>
    <n v="31670"/>
    <n v="26"/>
    <n v="42"/>
    <s v="FLOW"/>
    <m/>
    <m/>
    <m/>
    <m/>
    <s v="-"/>
    <s v="MH14LK9561"/>
    <s v="BULLET 350 BLACK GOLD"/>
    <d v="2024-12-16T00:00:00"/>
    <n v="24"/>
    <s v="10.06.26"/>
    <s v="VIJAY NIKAM"/>
    <m/>
    <m/>
    <m/>
    <m/>
    <m/>
    <m/>
    <m/>
    <m/>
    <m/>
    <m/>
    <m/>
    <m/>
    <m/>
    <m/>
    <m/>
    <m/>
    <m/>
    <m/>
    <m/>
    <m/>
    <m/>
    <m/>
    <m/>
    <m/>
    <m/>
    <m/>
    <m/>
    <m/>
    <m/>
    <m/>
    <m/>
    <m/>
    <m/>
    <m/>
    <n v="1"/>
    <m/>
    <m/>
    <m/>
    <m/>
    <m/>
    <m/>
    <m/>
    <m/>
    <m/>
    <m/>
    <m/>
    <m/>
    <m/>
    <m/>
    <m/>
    <m/>
    <m/>
    <m/>
    <m/>
    <m/>
    <m/>
    <m/>
    <m/>
    <m/>
    <m/>
    <m/>
    <m/>
    <m/>
    <m/>
    <m/>
    <m/>
    <m/>
    <m/>
    <m/>
    <m/>
    <m/>
    <m/>
    <m/>
    <m/>
    <m/>
    <m/>
    <m/>
    <m/>
    <m/>
    <m/>
    <m/>
    <m/>
    <m/>
    <m/>
    <m/>
    <m/>
    <m/>
    <m/>
    <m/>
    <m/>
    <m/>
    <m/>
    <m/>
    <m/>
    <n v="1"/>
    <n v="1"/>
    <s v="DUWT0014"/>
    <s v="A2vOzeFs97"/>
    <s v="Allocated"/>
    <s v="Address Not Found (NC_ANF)"/>
    <s v="Short address "/>
    <d v="2026-06-12T00:00:00"/>
    <m/>
    <m/>
    <m/>
    <x v="0"/>
    <s v="112"/>
    <n v="4256"/>
    <n v="8512"/>
    <s v="Y"/>
    <m/>
  </r>
  <r>
    <n v="463630491"/>
    <s v="MAHADEV RAMESH GHOLAP"/>
    <m/>
    <m/>
    <m/>
    <m/>
    <m/>
    <m/>
    <n v="4368"/>
    <n v="20595"/>
    <n v="4383"/>
    <n v="26618"/>
    <n v="5"/>
    <s v="FLOW"/>
    <s v="UNPAID"/>
    <x v="7"/>
    <n v="31481"/>
    <n v="1260"/>
    <n v="0"/>
    <n v="5530.21"/>
    <s v="-"/>
    <n v="9.1520318755028307E-2"/>
    <n v="1.5323863908122591E-2"/>
    <s v="FLOW"/>
    <s v="SETT"/>
    <s v="-"/>
    <s v="SETT"/>
    <m/>
    <m/>
    <s v="CAVA"/>
    <m/>
    <s v="REPO"/>
    <s v="-"/>
    <s v="SHIRUR"/>
    <s v="-"/>
    <s v="-"/>
    <s v="-"/>
    <n v="27385.21"/>
    <n v="31481"/>
    <n v="147"/>
    <n v="163"/>
    <s v="FLOW"/>
    <m/>
    <m/>
    <m/>
    <m/>
    <s v="NPA"/>
    <s v="MH12XB4517"/>
    <s v="HONDA ACTIVA 6G H SMART"/>
    <d v="2024-08-01T00:00:00"/>
    <n v="24"/>
    <s v="02.06.26"/>
    <s v="KAILASH ATKARI"/>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x v="0"/>
    <s v="1655"/>
    <n v="4383"/>
    <n v="26618"/>
    <s v="Y"/>
    <m/>
  </r>
  <r>
    <n v="460389870"/>
    <s v="KARAN MANOJ WAYAL"/>
    <s v="ONLINE"/>
    <s v="09.06.26 11.06.26"/>
    <n v="7597"/>
    <m/>
    <m/>
    <m/>
    <n v="5071"/>
    <n v="2388"/>
    <n v="2455"/>
    <n v="-79"/>
    <n v="1"/>
    <s v="RB"/>
    <s v="PAID"/>
    <x v="0"/>
    <n v="31439"/>
    <n v="67"/>
    <n v="0"/>
    <n v="6261"/>
    <s v="17.05.26"/>
    <n v="2.7082782389218959E-2"/>
    <n v="1.7204411623096038E-3"/>
    <s v="RB"/>
    <s v="PAID"/>
    <s v="PAID"/>
    <s v="PAID"/>
    <m/>
    <m/>
    <s v="CAVA"/>
    <m/>
    <s v="-"/>
    <s v="-"/>
    <s v="KATRAJ"/>
    <s v="-"/>
    <s v="-"/>
    <s v="-"/>
    <n v="8716"/>
    <n v="31439"/>
    <n v="27"/>
    <n v="0"/>
    <s v="RB"/>
    <m/>
    <m/>
    <m/>
    <m/>
    <s v="REGULAR"/>
    <s v="MH42BL3810"/>
    <s v="APACHE RTR 200 4V BSVI 2CH ABS"/>
    <d v="2023-10-30T00:00:00"/>
    <n v="36"/>
    <s v="02.06.26"/>
    <s v="VIJAY NIKAM"/>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x v="0"/>
    <s v="59"/>
    <n v="2455"/>
    <n v="7518"/>
    <s v="Y"/>
    <m/>
  </r>
  <r>
    <n v="461226479"/>
    <s v="JADHAV RAHUL DNYANOBA"/>
    <m/>
    <m/>
    <m/>
    <m/>
    <m/>
    <m/>
    <n v="3414"/>
    <n v="6404"/>
    <n v="3212"/>
    <n v="10171"/>
    <n v="2"/>
    <s v="FLOW"/>
    <s v="UNPAID"/>
    <x v="12"/>
    <n v="31246"/>
    <n v="222"/>
    <n v="0"/>
    <n v="4167.95"/>
    <s v="-"/>
    <n v="0.29335895819357882"/>
    <n v="6.9182200651262526E-3"/>
    <s v="FLOW"/>
    <s v="NC"/>
    <s v="-"/>
    <s v="NC"/>
    <s v="Shifted"/>
    <m/>
    <s v="CNAVNA"/>
    <m/>
    <s v="-"/>
    <s v="-"/>
    <s v="AUNDH"/>
    <s v="-"/>
    <s v="-"/>
    <s v="-"/>
    <n v="10793.95"/>
    <n v="31246"/>
    <n v="57"/>
    <n v="73"/>
    <s v="FLOW"/>
    <m/>
    <m/>
    <m/>
    <m/>
    <s v="REGULAR"/>
    <s v="MH12WH4533"/>
    <s v="HONDA ACTIVA 6G STD BS VI"/>
    <d v="2023-12-24T00:00:00"/>
    <n v="36"/>
    <s v="02.06.26"/>
    <s v="KAILASH ATKARI"/>
    <m/>
    <m/>
    <m/>
    <m/>
    <m/>
    <m/>
    <m/>
    <m/>
    <m/>
    <m/>
    <n v="1"/>
    <m/>
    <m/>
    <m/>
    <m/>
    <m/>
    <m/>
    <m/>
    <m/>
    <m/>
    <m/>
    <m/>
    <m/>
    <m/>
    <m/>
    <m/>
    <m/>
    <m/>
    <m/>
    <m/>
    <m/>
    <m/>
    <m/>
    <m/>
    <m/>
    <m/>
    <m/>
    <m/>
    <m/>
    <m/>
    <m/>
    <m/>
    <m/>
    <m/>
    <m/>
    <m/>
    <m/>
    <m/>
    <m/>
    <n v="1"/>
    <m/>
    <m/>
    <m/>
    <m/>
    <m/>
    <m/>
    <m/>
    <m/>
    <m/>
    <m/>
    <m/>
    <m/>
    <m/>
    <m/>
    <m/>
    <m/>
    <m/>
    <m/>
    <m/>
    <m/>
    <m/>
    <m/>
    <m/>
    <m/>
    <m/>
    <m/>
    <m/>
    <m/>
    <m/>
    <m/>
    <m/>
    <m/>
    <m/>
    <m/>
    <m/>
    <m/>
    <m/>
    <m/>
    <m/>
    <m/>
    <m/>
    <m/>
    <m/>
    <m/>
    <n v="2"/>
    <n v="1"/>
    <s v="DUWT0023"/>
    <s v="A6G5Jgw2MUc"/>
    <s v="Allocated"/>
    <s v="Shifted (NC_SFTD)"/>
    <s v="Customer shifted from the given residence address "/>
    <d v="2026-06-04T00:00:00"/>
    <m/>
    <m/>
    <m/>
    <x v="0"/>
    <s v="353"/>
    <n v="3212"/>
    <n v="10171"/>
    <s v="Y"/>
    <m/>
  </r>
  <r>
    <n v="460423919"/>
    <s v="ANITA RAVINDRA BHOR"/>
    <m/>
    <m/>
    <m/>
    <m/>
    <m/>
    <m/>
    <n v="3664"/>
    <n v="10837"/>
    <n v="3768"/>
    <n v="14896"/>
    <n v="3"/>
    <s v="FLOW"/>
    <s v="UNPAID"/>
    <x v="10"/>
    <n v="31007"/>
    <n v="259"/>
    <n v="0"/>
    <n v="4050"/>
    <s v="FLOW"/>
    <n v="0.67752649404566812"/>
    <n v="8.2931469955450521E-3"/>
    <s v="FLOW"/>
    <s v="RTP"/>
    <s v="RTP"/>
    <s v="RTP"/>
    <s v="vehicle damage"/>
    <m/>
    <s v="CAVA"/>
    <m/>
    <s v="REPO"/>
    <s v="-"/>
    <s v="JUNNAR"/>
    <s v="-"/>
    <s v="-"/>
    <s v="-"/>
    <n v="15146"/>
    <n v="31007"/>
    <n v="88"/>
    <n v="104"/>
    <s v="FLOW"/>
    <m/>
    <m/>
    <m/>
    <m/>
    <s v="REGULAR"/>
    <s v="MH14LD2981"/>
    <s v="OLA S1 AIR"/>
    <d v="2023-11-01T00:00:00"/>
    <n v="36"/>
    <s v="02.06.26"/>
    <s v="KAILASH ATKARI"/>
    <m/>
    <m/>
    <m/>
    <m/>
    <m/>
    <m/>
    <m/>
    <m/>
    <m/>
    <m/>
    <m/>
    <m/>
    <m/>
    <m/>
    <m/>
    <m/>
    <n v="1"/>
    <m/>
    <m/>
    <m/>
    <m/>
    <m/>
    <m/>
    <m/>
    <m/>
    <m/>
    <m/>
    <m/>
    <m/>
    <m/>
    <m/>
    <m/>
    <m/>
    <m/>
    <n v="1"/>
    <m/>
    <m/>
    <m/>
    <m/>
    <m/>
    <m/>
    <m/>
    <m/>
    <m/>
    <m/>
    <m/>
    <m/>
    <m/>
    <m/>
    <m/>
    <m/>
    <m/>
    <m/>
    <m/>
    <m/>
    <m/>
    <m/>
    <m/>
    <m/>
    <m/>
    <m/>
    <m/>
    <m/>
    <m/>
    <m/>
    <m/>
    <m/>
    <m/>
    <m/>
    <m/>
    <m/>
    <m/>
    <m/>
    <m/>
    <m/>
    <m/>
    <m/>
    <m/>
    <m/>
    <m/>
    <m/>
    <m/>
    <m/>
    <m/>
    <m/>
    <m/>
    <m/>
    <m/>
    <m/>
    <m/>
    <m/>
    <m/>
    <m/>
    <m/>
    <n v="2"/>
    <n v="1"/>
    <s v="ZBHT0021"/>
    <s v="GPZ8uBxm_DMm"/>
    <s v="Allocated"/>
    <s v="Door Locked (NC_DL)"/>
    <s v="Door locked "/>
    <d v="2026-06-06T00:00:00"/>
    <m/>
    <m/>
    <m/>
    <x v="0"/>
    <s v="395"/>
    <n v="3768"/>
    <n v="14896"/>
    <s v="Y"/>
    <m/>
  </r>
  <r>
    <n v="459838566"/>
    <s v="DANIEL SHANTAVN NIKALJE"/>
    <s v="ONLINE"/>
    <s v="17.06.26"/>
    <n v="14310"/>
    <m/>
    <m/>
    <m/>
    <n v="4661"/>
    <n v="9322"/>
    <n v="4734"/>
    <n v="-122"/>
    <n v="2"/>
    <s v="RB"/>
    <s v="PAID"/>
    <x v="6"/>
    <n v="30851"/>
    <n v="73"/>
    <n v="0"/>
    <n v="5011"/>
    <s v="FLOW"/>
    <n v="0.25736166049533132"/>
    <n v="6.8307625689435457E-3"/>
    <s v="RB"/>
    <s v="PAID"/>
    <s v="PTP"/>
    <s v="PAID"/>
    <m/>
    <m/>
    <s v="CAVNA"/>
    <m/>
    <s v="-"/>
    <s v="-"/>
    <s v="LOHEGAON"/>
    <s v="-"/>
    <s v="-"/>
    <s v="-"/>
    <n v="14406"/>
    <n v="30851"/>
    <n v="57"/>
    <n v="0"/>
    <s v="RB"/>
    <m/>
    <m/>
    <m/>
    <m/>
    <s v="NPA"/>
    <s v="MH12VX9506"/>
    <s v="HONDA UNICORN 160 BS6"/>
    <d v="2023-09-22T00:00:00"/>
    <n v="36"/>
    <s v="02.06.26"/>
    <s v="VIJAY NIKAM"/>
    <m/>
    <m/>
    <m/>
    <m/>
    <m/>
    <m/>
    <m/>
    <m/>
    <m/>
    <m/>
    <m/>
    <m/>
    <m/>
    <m/>
    <m/>
    <m/>
    <m/>
    <m/>
    <m/>
    <m/>
    <m/>
    <m/>
    <m/>
    <m/>
    <m/>
    <m/>
    <m/>
    <m/>
    <n v="1"/>
    <m/>
    <m/>
    <m/>
    <m/>
    <m/>
    <m/>
    <m/>
    <m/>
    <m/>
    <m/>
    <m/>
    <m/>
    <m/>
    <m/>
    <n v="1"/>
    <m/>
    <m/>
    <m/>
    <m/>
    <m/>
    <m/>
    <m/>
    <m/>
    <m/>
    <m/>
    <m/>
    <m/>
    <m/>
    <m/>
    <m/>
    <m/>
    <m/>
    <m/>
    <m/>
    <m/>
    <m/>
    <m/>
    <m/>
    <m/>
    <m/>
    <m/>
    <m/>
    <m/>
    <m/>
    <m/>
    <m/>
    <m/>
    <m/>
    <m/>
    <m/>
    <m/>
    <m/>
    <m/>
    <m/>
    <m/>
    <m/>
    <m/>
    <m/>
    <m/>
    <m/>
    <m/>
    <m/>
    <m/>
    <m/>
    <m/>
    <n v="2"/>
    <n v="1"/>
    <s v="ZBHT0012"/>
    <s v="A6FEjsLGEm"/>
    <s v="Allocated"/>
    <s v="No Such Person (NC_NSP)"/>
    <s v="Nc"/>
    <d v="2026-06-15T00:00:00"/>
    <m/>
    <m/>
    <m/>
    <x v="0"/>
    <s v="205"/>
    <n v="4734"/>
    <n v="14188"/>
    <s v="Y"/>
    <m/>
  </r>
  <r>
    <n v="461510911"/>
    <s v="AKASH DNYANOBA PENTULE"/>
    <s v="ONLINE"/>
    <s v="04.06.26"/>
    <n v="5467"/>
    <m/>
    <m/>
    <m/>
    <n v="3491"/>
    <n v="5314.76"/>
    <n v="1975.7600000000002"/>
    <n v="3433.76"/>
    <n v="2"/>
    <s v="RB"/>
    <s v="PAID"/>
    <x v="1"/>
    <n v="30804.04"/>
    <n v="152"/>
    <n v="0"/>
    <n v="2250"/>
    <s v="11.05.26"/>
    <n v="5.4611446110952602E-2"/>
    <n v="6.8203650904100268E-3"/>
    <s v="RB"/>
    <s v="PAID"/>
    <s v="PAID"/>
    <s v="PAID"/>
    <s v="no such person"/>
    <m/>
    <s v="CAVA"/>
    <m/>
    <s v="-"/>
    <s v="-"/>
    <s v="THERGAON"/>
    <s v="-"/>
    <s v="-"/>
    <s v="-"/>
    <n v="7716.76"/>
    <n v="30804.04"/>
    <n v="57"/>
    <n v="12"/>
    <s v="STABLE"/>
    <m/>
    <m/>
    <m/>
    <m/>
    <s v="REGULAR"/>
    <s v="MH44AC7527"/>
    <s v="SPLENDOR PLUS DRS CAST FI BLACK"/>
    <d v="2024-01-15T00:00:00"/>
    <n v="36"/>
    <s v="02.06.26"/>
    <s v="KAILASH ATKARI"/>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x v="0"/>
    <s v="95"/>
    <n v="1975.7600000000002"/>
    <n v="8900.76"/>
    <s v="Y"/>
    <m/>
  </r>
  <r>
    <n v="463646816"/>
    <s v="DOULATRAO BAPURAO KOLEKAR"/>
    <s v="COLLECT"/>
    <s v="16.06.26"/>
    <n v="5000"/>
    <m/>
    <m/>
    <m/>
    <n v="4722"/>
    <n v="18211"/>
    <n v="4965"/>
    <n v="19177"/>
    <n v="4"/>
    <s v="STABLE"/>
    <s v="PAID"/>
    <x v="7"/>
    <n v="30797"/>
    <n v="920"/>
    <n v="0"/>
    <n v="3831.06"/>
    <s v="13.05.26"/>
    <n v="0.16042917526214104"/>
    <n v="1.0111237633182687E-2"/>
    <s v="STABLE"/>
    <s v="PAID"/>
    <s v="PAID"/>
    <s v="PAID"/>
    <m/>
    <m/>
    <s v="CAVA"/>
    <m/>
    <s v="REPO"/>
    <s v="-"/>
    <s v="RANJAN GAON"/>
    <s v="-"/>
    <s v="-"/>
    <s v="-"/>
    <n v="22962.06"/>
    <n v="30797"/>
    <n v="116"/>
    <n v="132"/>
    <s v="FLOW"/>
    <m/>
    <m/>
    <m/>
    <m/>
    <s v="NPA"/>
    <s v="MH12XB6413"/>
    <s v="PLEASURE PLUS XTEC DRUM CAST"/>
    <d v="2024-08-03T00:00:00"/>
    <n v="24"/>
    <s v="02.06.26"/>
    <s v="KAILASH ATKARI"/>
    <m/>
    <m/>
    <m/>
    <m/>
    <m/>
    <m/>
    <m/>
    <m/>
    <m/>
    <m/>
    <n v="1"/>
    <m/>
    <m/>
    <m/>
    <m/>
    <m/>
    <m/>
    <m/>
    <m/>
    <m/>
    <m/>
    <m/>
    <m/>
    <m/>
    <m/>
    <m/>
    <m/>
    <m/>
    <m/>
    <m/>
    <m/>
    <m/>
    <m/>
    <m/>
    <m/>
    <m/>
    <m/>
    <m/>
    <m/>
    <m/>
    <m/>
    <m/>
    <m/>
    <m/>
    <m/>
    <m/>
    <n v="2"/>
    <m/>
    <m/>
    <m/>
    <m/>
    <m/>
    <m/>
    <m/>
    <m/>
    <m/>
    <m/>
    <m/>
    <m/>
    <m/>
    <m/>
    <m/>
    <m/>
    <m/>
    <m/>
    <m/>
    <m/>
    <m/>
    <m/>
    <m/>
    <m/>
    <m/>
    <m/>
    <m/>
    <m/>
    <m/>
    <m/>
    <m/>
    <m/>
    <m/>
    <m/>
    <m/>
    <m/>
    <m/>
    <m/>
    <m/>
    <m/>
    <m/>
    <m/>
    <m/>
    <m/>
    <m/>
    <m/>
    <m/>
    <n v="3"/>
    <n v="1"/>
    <s v="ZBHT0024"/>
    <s v="B2AZ5XtnFsc"/>
    <s v="Allocated"/>
    <s v="Left Message (LMCB)"/>
    <s v="Meet son"/>
    <d v="2026-06-04T00:00:00"/>
    <m/>
    <m/>
    <m/>
    <x v="0"/>
    <s v="1244"/>
    <n v="4965"/>
    <n v="24177"/>
    <s v="Y"/>
    <m/>
  </r>
  <r>
    <n v="464911621"/>
    <s v="GANESH DNYANESHWAR KOTWAL"/>
    <m/>
    <m/>
    <m/>
    <m/>
    <m/>
    <m/>
    <n v="3864"/>
    <n v="5610"/>
    <n v="1999"/>
    <n v="9474"/>
    <n v="2"/>
    <s v="FLOW"/>
    <s v="UNPAID"/>
    <x v="14"/>
    <n v="30727"/>
    <n v="253"/>
    <n v="0"/>
    <n v="4500"/>
    <s v="31.05.26"/>
    <n v="7.2464984887228953E-2"/>
    <n v="6.803307557483658E-3"/>
    <s v="STABLE"/>
    <s v="PTP"/>
    <s v="PTP"/>
    <s v="PTP"/>
    <m/>
    <n v="26"/>
    <s v="CAVA"/>
    <m/>
    <s v="-"/>
    <s v="-"/>
    <s v="DEHU"/>
    <s v="-"/>
    <s v="-"/>
    <s v="-"/>
    <n v="10363"/>
    <n v="30727"/>
    <n v="57"/>
    <n v="73"/>
    <s v="FLOW"/>
    <m/>
    <m/>
    <m/>
    <m/>
    <s v="NPA"/>
    <s v="MH14MB4248"/>
    <s v="BULLET BATTALION 350 BLACK"/>
    <d v="2024-12-10T00:00:00"/>
    <n v="24"/>
    <s v="02.06.26"/>
    <s v="VIJAY NIKAM"/>
    <m/>
    <m/>
    <m/>
    <m/>
    <m/>
    <m/>
    <m/>
    <m/>
    <m/>
    <m/>
    <m/>
    <m/>
    <m/>
    <m/>
    <m/>
    <m/>
    <m/>
    <m/>
    <m/>
    <m/>
    <m/>
    <m/>
    <m/>
    <m/>
    <m/>
    <m/>
    <m/>
    <m/>
    <m/>
    <m/>
    <m/>
    <m/>
    <m/>
    <m/>
    <m/>
    <m/>
    <m/>
    <m/>
    <m/>
    <m/>
    <m/>
    <m/>
    <m/>
    <m/>
    <m/>
    <m/>
    <m/>
    <m/>
    <m/>
    <m/>
    <m/>
    <m/>
    <m/>
    <m/>
    <m/>
    <m/>
    <m/>
    <m/>
    <m/>
    <m/>
    <m/>
    <m/>
    <m/>
    <m/>
    <m/>
    <m/>
    <m/>
    <m/>
    <m/>
    <m/>
    <m/>
    <m/>
    <m/>
    <m/>
    <m/>
    <m/>
    <m/>
    <m/>
    <m/>
    <m/>
    <m/>
    <m/>
    <m/>
    <m/>
    <m/>
    <m/>
    <m/>
    <m/>
    <m/>
    <m/>
    <m/>
    <n v="1"/>
    <m/>
    <m/>
    <n v="1"/>
    <n v="1"/>
    <s v="DUWT0027"/>
    <e v="#N/A"/>
    <e v="#N/A"/>
    <e v="#N/A"/>
    <e v="#N/A"/>
    <e v="#N/A"/>
    <m/>
    <m/>
    <m/>
    <x v="0"/>
    <n v="0"/>
    <n v="1999"/>
    <n v="9474"/>
    <s v="Y"/>
    <m/>
  </r>
  <r>
    <n v="461431253"/>
    <s v="SANTOSH SOMNATHAPPA LANDE"/>
    <m/>
    <m/>
    <m/>
    <m/>
    <m/>
    <m/>
    <n v="3645"/>
    <n v="3245"/>
    <n v="3351"/>
    <n v="7095"/>
    <n v="1"/>
    <s v="FLOW"/>
    <s v="UNPAID"/>
    <x v="0"/>
    <n v="30264.2"/>
    <n v="106"/>
    <n v="0"/>
    <n v="1800"/>
    <s v="-"/>
    <n v="2.6070763789681619E-2"/>
    <n v="1.656152403841417E-3"/>
    <s v="FLOW"/>
    <s v="NC"/>
    <s v="-"/>
    <s v="NC"/>
    <s v="Shifted"/>
    <m/>
    <s v="CNAVNA"/>
    <m/>
    <s v="-"/>
    <s v="-"/>
    <s v="BIBVEWADI"/>
    <s v="-"/>
    <s v="-"/>
    <s v="-"/>
    <n v="5151"/>
    <n v="30264.2"/>
    <n v="27"/>
    <n v="43"/>
    <s v="FLOW"/>
    <m/>
    <m/>
    <m/>
    <m/>
    <s v="REGULAR"/>
    <s v="MH12WL1051"/>
    <s v="HONDA ACTIVA 6G DLX LTD ED"/>
    <d v="2024-01-08T00:00:00"/>
    <n v="36"/>
    <s v="02.06.26"/>
    <s v="VIJAY NIKAM"/>
    <m/>
    <m/>
    <m/>
    <m/>
    <m/>
    <m/>
    <m/>
    <m/>
    <m/>
    <m/>
    <m/>
    <m/>
    <m/>
    <m/>
    <m/>
    <m/>
    <m/>
    <m/>
    <m/>
    <m/>
    <m/>
    <m/>
    <m/>
    <m/>
    <m/>
    <m/>
    <m/>
    <m/>
    <n v="1"/>
    <m/>
    <m/>
    <m/>
    <m/>
    <m/>
    <m/>
    <m/>
    <m/>
    <m/>
    <m/>
    <m/>
    <m/>
    <m/>
    <m/>
    <m/>
    <m/>
    <m/>
    <m/>
    <m/>
    <m/>
    <m/>
    <m/>
    <m/>
    <m/>
    <m/>
    <m/>
    <m/>
    <m/>
    <m/>
    <m/>
    <m/>
    <m/>
    <m/>
    <m/>
    <m/>
    <m/>
    <m/>
    <m/>
    <m/>
    <m/>
    <m/>
    <m/>
    <m/>
    <m/>
    <m/>
    <m/>
    <m/>
    <m/>
    <m/>
    <m/>
    <m/>
    <m/>
    <m/>
    <m/>
    <m/>
    <m/>
    <m/>
    <m/>
    <m/>
    <m/>
    <m/>
    <m/>
    <m/>
    <m/>
    <m/>
    <n v="1"/>
    <n v="1"/>
    <s v="DUWT0031"/>
    <s v="G6Q-9XkjHDm"/>
    <s v="Allocated"/>
    <s v="Shifted (NC_SFTD)"/>
    <s v="Customer shifted at residence address "/>
    <d v="2026-06-10T00:00:00"/>
    <m/>
    <m/>
    <m/>
    <x v="0"/>
    <s v="205"/>
    <n v="3351"/>
    <n v="7095"/>
    <s v="Y"/>
    <m/>
  </r>
  <r>
    <n v="462495534"/>
    <s v="RAMESH DATTATRAY RAJURKAR"/>
    <m/>
    <m/>
    <m/>
    <m/>
    <m/>
    <m/>
    <n v="7859"/>
    <n v="31436"/>
    <n v="-5736"/>
    <n v="41916"/>
    <n v="6"/>
    <s v="FLOW"/>
    <s v="UNPAID"/>
    <x v="5"/>
    <n v="30229"/>
    <n v="2123"/>
    <n v="0"/>
    <n v="5849"/>
    <s v="FLOW"/>
    <n v="0.38658976392050542"/>
    <n v="1.2698346340425347E-2"/>
    <s v="FLOW"/>
    <s v="NC"/>
    <s v="NC"/>
    <s v="NC"/>
    <s v="Shifted"/>
    <m/>
    <s v="CNAVNA"/>
    <m/>
    <s v="REPO"/>
    <s v="-"/>
    <s v="BHOSARI"/>
    <s v="-"/>
    <s v="-"/>
    <s v="-"/>
    <n v="39408"/>
    <n v="30229"/>
    <n v="178"/>
    <n v="194"/>
    <s v="FLOW"/>
    <m/>
    <m/>
    <m/>
    <m/>
    <s v="NPA"/>
    <s v="MH14LN9626"/>
    <s v="PIAGGIO VESPA SXL 149 ABS RACING 60"/>
    <d v="2024-04-08T00:00:00"/>
    <n v="24"/>
    <s v="02.06.26"/>
    <s v="VIJAY NIKAM"/>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x v="1"/>
    <s v="2621"/>
    <n v="-5736"/>
    <n v="41916"/>
    <s v="Y"/>
    <m/>
  </r>
  <r>
    <n v="462485071"/>
    <s v="GANESH BABURAV KAKDE"/>
    <m/>
    <m/>
    <m/>
    <m/>
    <m/>
    <m/>
    <n v="4045"/>
    <n v="11859.53"/>
    <n v="4239.5300000000007"/>
    <n v="16578.53"/>
    <n v="3"/>
    <s v="FLOW"/>
    <s v="UNPAID"/>
    <x v="12"/>
    <n v="30067"/>
    <n v="470"/>
    <n v="0"/>
    <n v="6300"/>
    <s v="08.05.26"/>
    <n v="0.2819546933214051"/>
    <n v="8.041734147613543E-3"/>
    <s v="FLOW"/>
    <s v="NC"/>
    <s v="NC"/>
    <s v="NC"/>
    <s v="Shifted"/>
    <m/>
    <s v="CNAVNA"/>
    <m/>
    <s v="REPO"/>
    <s v="-"/>
    <s v="PASHAN"/>
    <s v="-"/>
    <s v="-"/>
    <s v="-"/>
    <n v="18629.53"/>
    <n v="30067"/>
    <n v="88"/>
    <n v="104"/>
    <s v="FLOW"/>
    <m/>
    <m/>
    <m/>
    <m/>
    <s v="NPA"/>
    <s v="MH21CC1705"/>
    <s v="SPLENDOR PLUS I3S BS6 FI DRUM SELF"/>
    <d v="2024-04-07T00:00:00"/>
    <n v="30"/>
    <s v="02.06.26"/>
    <s v="KAILASH ATKARI"/>
    <m/>
    <m/>
    <m/>
    <m/>
    <m/>
    <m/>
    <m/>
    <m/>
    <m/>
    <m/>
    <n v="1"/>
    <m/>
    <m/>
    <m/>
    <m/>
    <m/>
    <m/>
    <m/>
    <m/>
    <m/>
    <m/>
    <m/>
    <m/>
    <m/>
    <m/>
    <m/>
    <m/>
    <m/>
    <m/>
    <m/>
    <m/>
    <m/>
    <m/>
    <m/>
    <m/>
    <m/>
    <m/>
    <m/>
    <m/>
    <m/>
    <m/>
    <m/>
    <m/>
    <m/>
    <m/>
    <m/>
    <m/>
    <m/>
    <m/>
    <m/>
    <m/>
    <m/>
    <m/>
    <m/>
    <m/>
    <n v="1"/>
    <m/>
    <m/>
    <m/>
    <m/>
    <m/>
    <m/>
    <m/>
    <m/>
    <m/>
    <m/>
    <m/>
    <m/>
    <m/>
    <m/>
    <m/>
    <m/>
    <m/>
    <m/>
    <m/>
    <m/>
    <m/>
    <m/>
    <m/>
    <m/>
    <m/>
    <m/>
    <m/>
    <m/>
    <m/>
    <m/>
    <m/>
    <m/>
    <m/>
    <m/>
    <m/>
    <m/>
    <m/>
    <m/>
    <n v="2"/>
    <n v="1"/>
    <s v="DUWT0023"/>
    <s v="GoLiTMGEEc"/>
    <s v="Allocated"/>
    <s v="Shifted (NC_SFTD)"/>
    <s v="Customer shifted from the given residence address "/>
    <d v="2026-06-04T00:00:00"/>
    <m/>
    <m/>
    <m/>
    <x v="0"/>
    <s v="674"/>
    <n v="4239.5300000000007"/>
    <n v="16578.53"/>
    <s v="Y"/>
    <m/>
  </r>
  <r>
    <n v="460476205"/>
    <s v="MACHHINDRA LAXMAN CHATE"/>
    <m/>
    <m/>
    <m/>
    <m/>
    <m/>
    <m/>
    <n v="2867"/>
    <n v="15378"/>
    <n v="2096"/>
    <n v="19548"/>
    <n v="6"/>
    <s v="FLOW"/>
    <s v="UNPAID"/>
    <x v="7"/>
    <n v="29708"/>
    <n v="1053"/>
    <n v="0"/>
    <n v="4950"/>
    <s v="-"/>
    <n v="6.0401879476820665E-2"/>
    <n v="1.2479489003319865E-2"/>
    <s v="FLOW"/>
    <s v="NC"/>
    <s v="-"/>
    <s v="NC"/>
    <s v="Add not found"/>
    <m/>
    <s v="CNAVNA"/>
    <m/>
    <s v="REPO"/>
    <s v="-"/>
    <s v="SHIRUR"/>
    <s v="-"/>
    <s v="-"/>
    <s v="-"/>
    <n v="21381"/>
    <n v="29708"/>
    <n v="178"/>
    <n v="194"/>
    <s v="FLOW"/>
    <m/>
    <m/>
    <m/>
    <m/>
    <s v="NPA"/>
    <s v="MH12WC8520"/>
    <s v="HONDA SHINE DISC BSVI"/>
    <d v="2023-11-04T00:00:00"/>
    <n v="36"/>
    <s v="02.06.26"/>
    <s v="KAILASH ATKARI"/>
    <m/>
    <m/>
    <m/>
    <m/>
    <m/>
    <m/>
    <m/>
    <m/>
    <m/>
    <m/>
    <m/>
    <m/>
    <m/>
    <m/>
    <m/>
    <m/>
    <m/>
    <m/>
    <m/>
    <m/>
    <m/>
    <m/>
    <m/>
    <m/>
    <m/>
    <m/>
    <m/>
    <m/>
    <m/>
    <m/>
    <m/>
    <m/>
    <m/>
    <m/>
    <m/>
    <m/>
    <m/>
    <n v="1"/>
    <m/>
    <m/>
    <m/>
    <m/>
    <m/>
    <m/>
    <m/>
    <m/>
    <m/>
    <m/>
    <m/>
    <m/>
    <m/>
    <m/>
    <m/>
    <m/>
    <m/>
    <m/>
    <m/>
    <m/>
    <m/>
    <m/>
    <m/>
    <m/>
    <m/>
    <m/>
    <m/>
    <m/>
    <m/>
    <m/>
    <m/>
    <m/>
    <m/>
    <m/>
    <m/>
    <m/>
    <m/>
    <m/>
    <m/>
    <m/>
    <m/>
    <m/>
    <m/>
    <m/>
    <m/>
    <m/>
    <m/>
    <m/>
    <m/>
    <m/>
    <m/>
    <m/>
    <m/>
    <m/>
    <m/>
    <m/>
    <n v="1"/>
    <n v="1"/>
    <s v="ZBHT0024"/>
    <s v="A6TxQwpDI7"/>
    <s v="Allocated"/>
    <s v="Address Not Found (NC_ANF)"/>
    <s v="Address not found "/>
    <d v="2026-06-13T00:00:00"/>
    <m/>
    <m/>
    <m/>
    <x v="0"/>
    <s v="1303"/>
    <n v="2096"/>
    <n v="19548"/>
    <s v="Y"/>
    <m/>
  </r>
  <r>
    <n v="462115167"/>
    <s v="SANKET TULASHIRAM SONAWANE"/>
    <m/>
    <m/>
    <m/>
    <m/>
    <m/>
    <m/>
    <n v="2974"/>
    <n v="2940.35"/>
    <n v="3064.35"/>
    <n v="6141.35"/>
    <n v="1"/>
    <s v="FLOW"/>
    <s v="UNPAID"/>
    <x v="2"/>
    <n v="29669"/>
    <n v="124"/>
    <n v="0"/>
    <n v="4500"/>
    <s v="-"/>
    <n v="4.4708473597648936E-2"/>
    <n v="1.6235811840250528E-3"/>
    <s v="STABLE"/>
    <s v="PTP"/>
    <s v="-"/>
    <s v="PTP"/>
    <m/>
    <n v="19"/>
    <s v="CAVA"/>
    <m/>
    <m/>
    <m/>
    <s v="CHARHOLI"/>
    <m/>
    <m/>
    <m/>
    <n v="7564.35"/>
    <n v="29669"/>
    <n v="27"/>
    <n v="43"/>
    <s v="FLOW"/>
    <m/>
    <m/>
    <m/>
    <m/>
    <s v="-"/>
    <s v="MH14LK6484"/>
    <s v="HF DELUXE DRS C I3S FI"/>
    <d v="2024-03-04T00:00:00"/>
    <n v="36"/>
    <s v="10.06.26"/>
    <s v="VIJAY NIKAM"/>
    <m/>
    <m/>
    <m/>
    <m/>
    <m/>
    <m/>
    <m/>
    <m/>
    <m/>
    <m/>
    <m/>
    <m/>
    <m/>
    <m/>
    <m/>
    <m/>
    <m/>
    <m/>
    <m/>
    <m/>
    <m/>
    <m/>
    <m/>
    <m/>
    <m/>
    <m/>
    <m/>
    <m/>
    <m/>
    <m/>
    <m/>
    <m/>
    <m/>
    <m/>
    <m/>
    <m/>
    <m/>
    <m/>
    <m/>
    <m/>
    <m/>
    <m/>
    <m/>
    <m/>
    <m/>
    <m/>
    <m/>
    <m/>
    <m/>
    <n v="1"/>
    <m/>
    <m/>
    <m/>
    <m/>
    <m/>
    <m/>
    <m/>
    <m/>
    <m/>
    <m/>
    <m/>
    <m/>
    <m/>
    <m/>
    <m/>
    <m/>
    <m/>
    <m/>
    <m/>
    <m/>
    <m/>
    <m/>
    <m/>
    <m/>
    <m/>
    <m/>
    <m/>
    <m/>
    <m/>
    <m/>
    <m/>
    <m/>
    <m/>
    <m/>
    <m/>
    <m/>
    <m/>
    <m/>
    <m/>
    <m/>
    <m/>
    <m/>
    <m/>
    <m/>
    <n v="1"/>
    <n v="1"/>
    <s v="ZBHT0009"/>
    <s v="BPkHeKIRep7"/>
    <s v="Allocated"/>
    <s v="Promise To Pay (PTP)"/>
    <s v="Customer promise pay online 3200 on 21/06"/>
    <d v="2026-06-21T00:00:00"/>
    <m/>
    <m/>
    <m/>
    <x v="0"/>
    <s v="227"/>
    <n v="3064.35"/>
    <n v="6141.35"/>
    <s v="N"/>
    <m/>
  </r>
  <r>
    <n v="464069443"/>
    <s v="SIMON VILAS JADHAV"/>
    <m/>
    <m/>
    <m/>
    <m/>
    <m/>
    <m/>
    <n v="4557"/>
    <n v="13671"/>
    <n v="4883"/>
    <n v="18816"/>
    <n v="3"/>
    <s v="FLOW"/>
    <s v="UNPAID"/>
    <x v="6"/>
    <n v="29586"/>
    <n v="326"/>
    <n v="0"/>
    <n v="1800"/>
    <s v="FLOW"/>
    <n v="6.1528173408711341E-2"/>
    <n v="7.9130856584060348E-3"/>
    <s v="FLOW"/>
    <s v="NC"/>
    <s v="NC"/>
    <s v="NC"/>
    <s v="no such person"/>
    <m/>
    <s v="CNAVNA"/>
    <m/>
    <s v="REPO"/>
    <s v="-"/>
    <s v="KHARADI"/>
    <s v="-"/>
    <s v="-"/>
    <s v="-"/>
    <n v="15797"/>
    <n v="29586"/>
    <n v="88"/>
    <n v="104"/>
    <s v="FLOW"/>
    <m/>
    <m/>
    <m/>
    <m/>
    <s v="REGULAR"/>
    <s v="MH12XF0668"/>
    <s v="HONDA ACTIVA 6G DLX BS VI"/>
    <d v="2024-09-20T00:00:00"/>
    <n v="24"/>
    <s v="02.06.26"/>
    <s v="VIJAY NIKAM"/>
    <m/>
    <m/>
    <m/>
    <m/>
    <m/>
    <m/>
    <m/>
    <n v="1"/>
    <m/>
    <m/>
    <m/>
    <m/>
    <m/>
    <m/>
    <m/>
    <m/>
    <m/>
    <m/>
    <m/>
    <m/>
    <m/>
    <m/>
    <m/>
    <m/>
    <m/>
    <m/>
    <m/>
    <m/>
    <m/>
    <m/>
    <m/>
    <m/>
    <m/>
    <m/>
    <m/>
    <m/>
    <m/>
    <m/>
    <m/>
    <m/>
    <m/>
    <m/>
    <m/>
    <m/>
    <m/>
    <m/>
    <m/>
    <m/>
    <m/>
    <m/>
    <m/>
    <m/>
    <m/>
    <m/>
    <m/>
    <m/>
    <m/>
    <m/>
    <m/>
    <m/>
    <m/>
    <m/>
    <m/>
    <m/>
    <m/>
    <m/>
    <m/>
    <m/>
    <m/>
    <m/>
    <m/>
    <m/>
    <m/>
    <m/>
    <m/>
    <m/>
    <m/>
    <m/>
    <m/>
    <m/>
    <m/>
    <m/>
    <m/>
    <m/>
    <m/>
    <m/>
    <m/>
    <m/>
    <m/>
    <m/>
    <m/>
    <m/>
    <m/>
    <m/>
    <n v="1"/>
    <n v="1"/>
    <s v="ZBHT0012"/>
    <s v="B2k0XtMMYqz"/>
    <s v="Unallocated"/>
    <s v="No Such Person (NC_NSP)"/>
    <s v="Nc"/>
    <d v="2026-06-03T00:00:00"/>
    <m/>
    <m/>
    <m/>
    <x v="0"/>
    <s v="588"/>
    <n v="4883"/>
    <n v="18816"/>
    <s v="Y"/>
    <m/>
  </r>
  <r>
    <n v="461935037"/>
    <s v="RAHUL ANIL CHAVAN"/>
    <m/>
    <m/>
    <m/>
    <m/>
    <m/>
    <m/>
    <n v="3271"/>
    <n v="3241"/>
    <n v="3308"/>
    <n v="6610"/>
    <n v="1"/>
    <s v="FLOW"/>
    <s v="UNPAID"/>
    <x v="16"/>
    <n v="29572.639999999999"/>
    <n v="67"/>
    <n v="0"/>
    <n v="0"/>
    <s v="-"/>
    <n v="0.11410162024112454"/>
    <n v="1.61830806113946E-3"/>
    <s v="STABLE"/>
    <s v="MPTP"/>
    <s v="-"/>
    <s v="MPTP"/>
    <s v="Shifted"/>
    <n v="20"/>
    <s v="CAVNA"/>
    <m/>
    <m/>
    <m/>
    <s v="WAGHOLI"/>
    <m/>
    <m/>
    <m/>
    <n v="3308"/>
    <n v="29572.639999999999"/>
    <n v="27"/>
    <n v="43"/>
    <s v="FLOW"/>
    <m/>
    <m/>
    <m/>
    <m/>
    <s v="-"/>
    <s v="MH21CB7894"/>
    <s v="HONDA SHINE SP DISC BSVI"/>
    <d v="2024-02-16T00:00:00"/>
    <n v="36"/>
    <s v="10.06.26"/>
    <s v="VIJAY NIKAM"/>
    <m/>
    <m/>
    <m/>
    <m/>
    <m/>
    <m/>
    <m/>
    <m/>
    <m/>
    <m/>
    <m/>
    <m/>
    <m/>
    <m/>
    <m/>
    <m/>
    <m/>
    <m/>
    <m/>
    <m/>
    <m/>
    <m/>
    <m/>
    <m/>
    <m/>
    <m/>
    <m/>
    <m/>
    <m/>
    <m/>
    <m/>
    <m/>
    <m/>
    <m/>
    <m/>
    <m/>
    <m/>
    <m/>
    <m/>
    <m/>
    <m/>
    <m/>
    <m/>
    <m/>
    <m/>
    <m/>
    <m/>
    <m/>
    <m/>
    <m/>
    <m/>
    <m/>
    <m/>
    <m/>
    <m/>
    <m/>
    <m/>
    <m/>
    <m/>
    <m/>
    <m/>
    <m/>
    <m/>
    <m/>
    <m/>
    <m/>
    <m/>
    <m/>
    <m/>
    <m/>
    <m/>
    <m/>
    <m/>
    <m/>
    <m/>
    <m/>
    <m/>
    <m/>
    <m/>
    <m/>
    <m/>
    <m/>
    <m/>
    <m/>
    <m/>
    <m/>
    <m/>
    <m/>
    <m/>
    <m/>
    <m/>
    <n v="1"/>
    <m/>
    <m/>
    <n v="1"/>
    <n v="1"/>
    <s v="DUWT0021"/>
    <s v="B2A1B2PDzzc"/>
    <s v="Allocated"/>
    <s v="Shifted (NC_SFTD)"/>
    <s v="Customer shifted from residence address "/>
    <d v="2026-06-12T00:00:00"/>
    <m/>
    <m/>
    <m/>
    <x v="0"/>
    <s v="98"/>
    <n v="3308"/>
    <n v="6610"/>
    <s v="Y"/>
    <m/>
  </r>
  <r>
    <n v="460644820"/>
    <s v="MANISHA KISHOR DORKE"/>
    <m/>
    <m/>
    <m/>
    <m/>
    <m/>
    <m/>
    <n v="3554"/>
    <n v="10662"/>
    <n v="3797"/>
    <n v="14655"/>
    <n v="3"/>
    <s v="FLOW"/>
    <s v="UNPAID"/>
    <x v="12"/>
    <n v="29237.7"/>
    <n v="243"/>
    <n v="0"/>
    <n v="3143"/>
    <s v="FLOW"/>
    <n v="0.27417789393432157"/>
    <n v="7.8199291744331153E-3"/>
    <s v="FLOW"/>
    <s v="NC"/>
    <s v="NC"/>
    <s v="NC"/>
    <s v="Shifted"/>
    <m/>
    <s v="CNAVNA"/>
    <m/>
    <s v="REPO"/>
    <s v="-"/>
    <s v="RANGE HIILS"/>
    <s v="-"/>
    <s v="-"/>
    <s v="-"/>
    <n v="14048"/>
    <n v="29237.7"/>
    <n v="88"/>
    <n v="104"/>
    <s v="FLOW"/>
    <m/>
    <m/>
    <m/>
    <m/>
    <s v="REGULAR"/>
    <s v="MH12WD4626"/>
    <s v="HONDA ACTIVA 125 DISC BSVI"/>
    <d v="2023-11-13T00:00:00"/>
    <n v="36"/>
    <s v="02.06.26"/>
    <s v="KAILASH ATKARI"/>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x v="0"/>
    <s v="439"/>
    <n v="3797"/>
    <n v="14655"/>
    <s v="Y"/>
    <m/>
  </r>
  <r>
    <n v="462615275"/>
    <s v="RAJESH GANGARAM JADHAV"/>
    <m/>
    <m/>
    <m/>
    <m/>
    <m/>
    <m/>
    <n v="5136"/>
    <n v="5136"/>
    <n v="5147"/>
    <n v="10364"/>
    <n v="1"/>
    <s v="FLOW"/>
    <s v="UNPAID"/>
    <x v="3"/>
    <n v="29176"/>
    <n v="11"/>
    <n v="0"/>
    <n v="826"/>
    <s v="-"/>
    <n v="3.3241652182120322E-2"/>
    <n v="1.5966026702994688E-3"/>
    <s v="STABLE"/>
    <s v="PTP"/>
    <s v="-"/>
    <s v="PTP"/>
    <m/>
    <n v="15"/>
    <s v="CAVA"/>
    <m/>
    <m/>
    <m/>
    <s v="BHOR"/>
    <m/>
    <m/>
    <m/>
    <n v="5973"/>
    <n v="29176"/>
    <n v="27"/>
    <n v="43"/>
    <s v="FLOW"/>
    <m/>
    <m/>
    <m/>
    <m/>
    <s v="-"/>
    <s v="MH12WS7624"/>
    <s v="BAJAJ PULSAR 150 TWIN DISC ABS"/>
    <d v="2024-04-18T00:00:00"/>
    <n v="30"/>
    <s v="10.06.26"/>
    <s v="VIJAY NIKAM"/>
    <m/>
    <m/>
    <m/>
    <m/>
    <m/>
    <m/>
    <m/>
    <m/>
    <m/>
    <m/>
    <m/>
    <m/>
    <m/>
    <m/>
    <m/>
    <m/>
    <m/>
    <m/>
    <m/>
    <m/>
    <m/>
    <m/>
    <m/>
    <m/>
    <m/>
    <m/>
    <m/>
    <m/>
    <m/>
    <m/>
    <m/>
    <n v="1"/>
    <m/>
    <m/>
    <m/>
    <m/>
    <m/>
    <m/>
    <m/>
    <m/>
    <m/>
    <m/>
    <m/>
    <m/>
    <m/>
    <m/>
    <m/>
    <m/>
    <m/>
    <m/>
    <m/>
    <m/>
    <m/>
    <m/>
    <m/>
    <m/>
    <m/>
    <m/>
    <m/>
    <m/>
    <m/>
    <m/>
    <m/>
    <m/>
    <m/>
    <m/>
    <m/>
    <m/>
    <m/>
    <m/>
    <m/>
    <m/>
    <m/>
    <m/>
    <m/>
    <m/>
    <m/>
    <m/>
    <m/>
    <m/>
    <m/>
    <m/>
    <m/>
    <m/>
    <m/>
    <m/>
    <m/>
    <m/>
    <m/>
    <m/>
    <m/>
    <m/>
    <m/>
    <m/>
    <n v="1"/>
    <n v="1"/>
    <s v="DUWT0011"/>
    <s v="Bote4d0st9"/>
    <s v="Allocated"/>
    <s v="Promise To Pay (PTP)"/>
    <s v="Customer home visit promise to pay amt. 10000 ptp date 15.06.2026"/>
    <d v="2026-06-15T00:00:00"/>
    <m/>
    <m/>
    <m/>
    <x v="0"/>
    <s v="92"/>
    <n v="5147"/>
    <n v="10364"/>
    <s v="Y"/>
    <m/>
  </r>
  <r>
    <n v="465044729"/>
    <s v="MANISH RAHUL KAPURE"/>
    <m/>
    <m/>
    <m/>
    <m/>
    <m/>
    <m/>
    <n v="3441"/>
    <n v="3441"/>
    <n v="3441"/>
    <n v="6937"/>
    <n v="1"/>
    <s v="FLOW"/>
    <s v="UNPAID"/>
    <x v="6"/>
    <n v="28625"/>
    <n v="0"/>
    <n v="0"/>
    <n v="450"/>
    <s v="-"/>
    <n v="1.6351164497661611E-2"/>
    <n v="1.5664502137826396E-3"/>
    <s v="STABLE"/>
    <s v="PTP"/>
    <s v="-"/>
    <s v="PTP"/>
    <m/>
    <n v="18"/>
    <s v="CAVA"/>
    <m/>
    <m/>
    <m/>
    <s v="SHANTI NAGAR"/>
    <m/>
    <m/>
    <m/>
    <n v="3891"/>
    <n v="28625"/>
    <n v="26"/>
    <n v="42"/>
    <s v="FLOW"/>
    <m/>
    <m/>
    <m/>
    <m/>
    <s v="-"/>
    <s v="MH12WL8330"/>
    <s v="HUNTER 350 DAPPER ASH"/>
    <d v="2024-12-26T00:00:00"/>
    <n v="24"/>
    <s v="10.06.26"/>
    <s v="VIJAY NIKAM"/>
    <m/>
    <m/>
    <m/>
    <m/>
    <m/>
    <m/>
    <m/>
    <m/>
    <m/>
    <m/>
    <m/>
    <m/>
    <m/>
    <m/>
    <m/>
    <m/>
    <m/>
    <m/>
    <m/>
    <m/>
    <m/>
    <m/>
    <m/>
    <m/>
    <m/>
    <m/>
    <m/>
    <m/>
    <m/>
    <m/>
    <m/>
    <m/>
    <m/>
    <m/>
    <n v="2"/>
    <m/>
    <m/>
    <m/>
    <m/>
    <m/>
    <m/>
    <m/>
    <m/>
    <n v="1"/>
    <m/>
    <m/>
    <m/>
    <m/>
    <m/>
    <m/>
    <m/>
    <m/>
    <m/>
    <m/>
    <m/>
    <m/>
    <m/>
    <m/>
    <n v="1"/>
    <m/>
    <m/>
    <m/>
    <m/>
    <m/>
    <m/>
    <m/>
    <m/>
    <m/>
    <m/>
    <m/>
    <m/>
    <m/>
    <m/>
    <m/>
    <m/>
    <m/>
    <m/>
    <m/>
    <m/>
    <m/>
    <m/>
    <m/>
    <m/>
    <m/>
    <m/>
    <m/>
    <m/>
    <m/>
    <m/>
    <m/>
    <m/>
    <m/>
    <m/>
    <m/>
    <n v="4"/>
    <n v="1"/>
    <s v="ZBHT0012"/>
    <s v="BPqyyQ8DG1"/>
    <s v="Allocated"/>
    <s v="Left Message (LMCB)"/>
    <s v="Lm"/>
    <d v="2026-06-15T00:00:00"/>
    <m/>
    <m/>
    <m/>
    <x v="0"/>
    <s v="55"/>
    <n v="3441"/>
    <n v="6937"/>
    <s v="Y"/>
    <m/>
  </r>
  <r>
    <n v="461750939"/>
    <s v="NAMDEV YALAPPA REDEKAR"/>
    <m/>
    <m/>
    <m/>
    <m/>
    <m/>
    <s v="BANK STABLE 15"/>
    <n v="3101"/>
    <n v="3067"/>
    <n v="3121"/>
    <n v="6253"/>
    <n v="1"/>
    <s v="STABLE"/>
    <s v="UNPAID"/>
    <x v="4"/>
    <n v="28376"/>
    <n v="54"/>
    <n v="0"/>
    <n v="4032"/>
    <s v="-"/>
    <n v="3.9439608419283401E-2"/>
    <n v="1.5528241490409148E-3"/>
    <s v="STABLE"/>
    <s v="PAID"/>
    <s v="-"/>
    <s v="NC"/>
    <s v="Shifted"/>
    <m/>
    <s v="CNAVNA"/>
    <m/>
    <m/>
    <m/>
    <s v="CHAKAN"/>
    <m/>
    <m/>
    <m/>
    <n v="7153"/>
    <n v="28376"/>
    <n v="27"/>
    <n v="12"/>
    <s v="STABLE"/>
    <m/>
    <m/>
    <m/>
    <m/>
    <s v="-"/>
    <s v="MH09GQ5807"/>
    <s v="SPLENDOR PLUS BS6 I3S DRS CAST FI"/>
    <d v="2024-02-01T00:00:00"/>
    <n v="36"/>
    <s v="10.06.26"/>
    <s v="KAILASH ATKARI"/>
    <m/>
    <m/>
    <m/>
    <m/>
    <m/>
    <m/>
    <m/>
    <m/>
    <m/>
    <m/>
    <m/>
    <m/>
    <m/>
    <m/>
    <m/>
    <m/>
    <m/>
    <m/>
    <m/>
    <m/>
    <m/>
    <m/>
    <m/>
    <m/>
    <m/>
    <m/>
    <m/>
    <m/>
    <m/>
    <m/>
    <m/>
    <m/>
    <m/>
    <m/>
    <n v="1"/>
    <m/>
    <m/>
    <m/>
    <m/>
    <m/>
    <m/>
    <m/>
    <m/>
    <m/>
    <m/>
    <m/>
    <m/>
    <m/>
    <m/>
    <m/>
    <m/>
    <m/>
    <m/>
    <m/>
    <m/>
    <m/>
    <m/>
    <m/>
    <m/>
    <m/>
    <m/>
    <m/>
    <m/>
    <m/>
    <m/>
    <m/>
    <m/>
    <m/>
    <m/>
    <m/>
    <m/>
    <m/>
    <m/>
    <m/>
    <m/>
    <m/>
    <m/>
    <m/>
    <m/>
    <m/>
    <m/>
    <m/>
    <m/>
    <m/>
    <m/>
    <m/>
    <m/>
    <m/>
    <m/>
    <m/>
    <m/>
    <m/>
    <m/>
    <m/>
    <n v="1"/>
    <n v="1"/>
    <s v="DUWT0017"/>
    <s v="k2PG9AbPVfEm"/>
    <s v="Allocated"/>
    <s v="Shifted (NC_SFTD)"/>
    <s v="Shifted customer from residence address "/>
    <d v="2026-06-12T00:00:00"/>
    <m/>
    <m/>
    <m/>
    <x v="0"/>
    <s v="85"/>
    <n v="3121"/>
    <n v="6253"/>
    <s v="Y"/>
    <m/>
  </r>
  <r>
    <n v="461017884"/>
    <s v="ATUL ARUN KAMBLE"/>
    <m/>
    <m/>
    <m/>
    <m/>
    <m/>
    <m/>
    <n v="3434"/>
    <n v="6868"/>
    <n v="3506"/>
    <n v="10494"/>
    <n v="2"/>
    <s v="FLOW"/>
    <s v="UNPAID"/>
    <x v="7"/>
    <n v="28366"/>
    <n v="72"/>
    <n v="0"/>
    <n v="0"/>
    <s v="FLOW"/>
    <n v="3.1728227940886887E-2"/>
    <n v="6.2805552828320834E-3"/>
    <s v="STABLE"/>
    <s v="PTP"/>
    <s v="PTP"/>
    <s v="PTP"/>
    <m/>
    <n v="20"/>
    <s v="CAVA"/>
    <m/>
    <s v="-"/>
    <s v="-"/>
    <s v="ALEGAON PAGA"/>
    <s v="-"/>
    <s v="-"/>
    <s v="-"/>
    <n v="6940"/>
    <n v="28366"/>
    <n v="57"/>
    <n v="73"/>
    <s v="FLOW"/>
    <m/>
    <m/>
    <m/>
    <m/>
    <s v="REGULAR"/>
    <s v="MH12WM8082"/>
    <s v="SPLENDORPLUS I3S DRS C FI BLACKACNT"/>
    <d v="2023-12-02T00:00:00"/>
    <n v="36"/>
    <s v="02.06.26"/>
    <s v="KAILASH ATKARI"/>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x v="0"/>
    <s v="192"/>
    <n v="3506"/>
    <n v="10494"/>
    <s v="Y"/>
    <m/>
  </r>
  <r>
    <n v="460087897"/>
    <s v="DATTATRAY GANPATRAV BALINAWAR"/>
    <s v="COLLECT"/>
    <s v="12.06.26"/>
    <n v="70"/>
    <m/>
    <m/>
    <m/>
    <n v="4950"/>
    <n v="0"/>
    <n v="68"/>
    <n v="5012"/>
    <n v="1"/>
    <s v="STABLE"/>
    <s v="PAID"/>
    <x v="7"/>
    <n v="28365.69"/>
    <n v="68"/>
    <n v="0"/>
    <n v="4500"/>
    <s v="-"/>
    <n v="1.7660509754026801E-2"/>
    <n v="1.5522599533481949E-3"/>
    <s v="STABLE"/>
    <s v="PAID"/>
    <s v="-"/>
    <s v="PAID"/>
    <m/>
    <m/>
    <s v="CAVA"/>
    <m/>
    <m/>
    <m/>
    <s v="ALEGAON PAGA"/>
    <m/>
    <m/>
    <m/>
    <n v="9514"/>
    <n v="28365.69"/>
    <n v="27"/>
    <n v="12"/>
    <s v="STABLE"/>
    <m/>
    <m/>
    <m/>
    <m/>
    <s v="-"/>
    <s v="MH12VY4771"/>
    <s v="HONDA UNICORN 160 BSVI"/>
    <d v="2023-10-11T00:00:00"/>
    <n v="36"/>
    <s v="10.06.26"/>
    <s v="KAILASH ATKARI"/>
    <m/>
    <m/>
    <m/>
    <m/>
    <m/>
    <m/>
    <m/>
    <m/>
    <m/>
    <m/>
    <m/>
    <m/>
    <m/>
    <m/>
    <m/>
    <m/>
    <m/>
    <m/>
    <m/>
    <m/>
    <m/>
    <m/>
    <m/>
    <m/>
    <m/>
    <m/>
    <m/>
    <m/>
    <m/>
    <m/>
    <m/>
    <m/>
    <m/>
    <m/>
    <n v="2"/>
    <m/>
    <m/>
    <m/>
    <m/>
    <m/>
    <m/>
    <m/>
    <m/>
    <m/>
    <m/>
    <m/>
    <m/>
    <m/>
    <m/>
    <m/>
    <m/>
    <m/>
    <m/>
    <m/>
    <m/>
    <m/>
    <m/>
    <m/>
    <m/>
    <m/>
    <m/>
    <m/>
    <m/>
    <m/>
    <m/>
    <m/>
    <m/>
    <m/>
    <m/>
    <m/>
    <m/>
    <m/>
    <m/>
    <m/>
    <m/>
    <m/>
    <m/>
    <m/>
    <m/>
    <m/>
    <m/>
    <m/>
    <m/>
    <m/>
    <m/>
    <m/>
    <m/>
    <m/>
    <m/>
    <m/>
    <m/>
    <m/>
    <m/>
    <m/>
    <n v="2"/>
    <n v="1"/>
    <s v="ZBHT0024"/>
    <s v="BPGCpRATum"/>
    <s v="Allocated"/>
    <s v="Payment (PAID)"/>
    <s v="Payment (PAID)"/>
    <d v="2026-06-12T00:00:00"/>
    <m/>
    <m/>
    <m/>
    <x v="0"/>
    <s v="132"/>
    <n v="68"/>
    <n v="5082"/>
    <s v="Y"/>
    <m/>
  </r>
  <r>
    <n v="461486702"/>
    <s v="AJINKYA SHIVAJI DEOKAR"/>
    <s v="ONLINE"/>
    <s v="09.06.26"/>
    <n v="3500"/>
    <m/>
    <m/>
    <m/>
    <n v="3394"/>
    <n v="3273"/>
    <n v="3354"/>
    <n v="3224"/>
    <n v="1"/>
    <s v="STABLE"/>
    <s v="PAID"/>
    <x v="6"/>
    <n v="28031.64"/>
    <n v="81"/>
    <n v="0"/>
    <n v="2250"/>
    <s v="05.05.26"/>
    <n v="1.6012225564339951E-2"/>
    <n v="1.5339796845651702E-3"/>
    <s v="STABLE"/>
    <s v="PAID"/>
    <s v="PAID"/>
    <s v="PAID"/>
    <m/>
    <m/>
    <s v="CAVA"/>
    <m/>
    <s v="-"/>
    <s v="-"/>
    <s v="YERWADA"/>
    <s v="-"/>
    <s v="-"/>
    <s v="-"/>
    <n v="5604"/>
    <n v="28031.64"/>
    <n v="27"/>
    <n v="12"/>
    <s v="STABLE"/>
    <m/>
    <m/>
    <m/>
    <m/>
    <s v="REGULAR"/>
    <s v="MH12WL2154"/>
    <s v="HONDA ACTIVA 6G DLX BS VI"/>
    <d v="2024-01-12T00:00:00"/>
    <n v="36"/>
    <s v="02.06.26"/>
    <s v="VIJAY NIKAM"/>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x v="0"/>
    <s v="57"/>
    <n v="3354"/>
    <n v="6724"/>
    <s v="Y"/>
    <m/>
  </r>
  <r>
    <n v="461264401"/>
    <s v="SAPANA GANGADHAR PAWAR"/>
    <m/>
    <m/>
    <m/>
    <m/>
    <m/>
    <m/>
    <n v="3109"/>
    <n v="5537"/>
    <n v="2681"/>
    <n v="9042"/>
    <n v="2"/>
    <s v="FLOW"/>
    <s v="UNPAID"/>
    <x v="3"/>
    <n v="28004"/>
    <n v="253"/>
    <n v="0"/>
    <n v="5400"/>
    <s v="29.05.26"/>
    <n v="0.12920171435412869"/>
    <n v="6.2004043622798308E-3"/>
    <s v="STABLE"/>
    <s v="PTP"/>
    <s v="PTP"/>
    <s v="PTP"/>
    <m/>
    <n v="14"/>
    <s v="CAVA"/>
    <m/>
    <s v="-"/>
    <s v="-"/>
    <s v="BHOR"/>
    <s v="-"/>
    <s v="-"/>
    <s v="-"/>
    <n v="11190"/>
    <n v="28004"/>
    <n v="57"/>
    <n v="73"/>
    <s v="FLOW"/>
    <m/>
    <m/>
    <m/>
    <m/>
    <s v="REGULAR"/>
    <s v="MH12WH6963"/>
    <s v="BAJAJ PLATINA 110 5 SPEED DISC ABS"/>
    <d v="2023-12-27T00:00:00"/>
    <n v="36"/>
    <s v="02.06.26"/>
    <s v="VIJAY NIKAM"/>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x v="0"/>
    <s v="396"/>
    <n v="2681"/>
    <n v="9042"/>
    <s v="Y"/>
    <m/>
  </r>
  <r>
    <n v="464131543"/>
    <s v="GANESH SUDHAKAR KULKARNI"/>
    <s v="ONLINE"/>
    <s v="13.06.26"/>
    <n v="5150"/>
    <m/>
    <m/>
    <m/>
    <n v="4976"/>
    <n v="4884"/>
    <n v="4979"/>
    <n v="4836"/>
    <n v="1"/>
    <s v="STABLE"/>
    <s v="PAID"/>
    <x v="6"/>
    <n v="27952"/>
    <n v="95"/>
    <n v="0"/>
    <n v="2250"/>
    <s v="-"/>
    <n v="1.5966733625803923E-2"/>
    <n v="1.5296215327738811E-3"/>
    <s v="STABLE"/>
    <s v="PAID"/>
    <s v="-"/>
    <s v="PAID"/>
    <m/>
    <m/>
    <s v="CAVA"/>
    <m/>
    <m/>
    <m/>
    <s v="KHARADI"/>
    <m/>
    <m/>
    <m/>
    <n v="7229"/>
    <n v="27952"/>
    <n v="27"/>
    <n v="12"/>
    <s v="STABLE"/>
    <m/>
    <m/>
    <m/>
    <m/>
    <s v="-"/>
    <s v="MH12XF4840"/>
    <s v="HONDA SP 125 BS VI DISC"/>
    <d v="2024-09-27T00:00:00"/>
    <n v="24"/>
    <s v="10.06.26"/>
    <s v="VIJAY NIKAM"/>
    <m/>
    <m/>
    <m/>
    <m/>
    <m/>
    <m/>
    <m/>
    <m/>
    <m/>
    <m/>
    <m/>
    <m/>
    <m/>
    <m/>
    <m/>
    <m/>
    <m/>
    <m/>
    <m/>
    <m/>
    <m/>
    <m/>
    <m/>
    <m/>
    <m/>
    <m/>
    <m/>
    <m/>
    <m/>
    <m/>
    <m/>
    <m/>
    <m/>
    <m/>
    <n v="1"/>
    <m/>
    <m/>
    <m/>
    <m/>
    <m/>
    <m/>
    <m/>
    <m/>
    <m/>
    <m/>
    <m/>
    <m/>
    <m/>
    <m/>
    <m/>
    <m/>
    <m/>
    <m/>
    <m/>
    <m/>
    <m/>
    <m/>
    <m/>
    <m/>
    <m/>
    <m/>
    <m/>
    <m/>
    <m/>
    <m/>
    <m/>
    <m/>
    <m/>
    <m/>
    <m/>
    <m/>
    <m/>
    <m/>
    <m/>
    <m/>
    <m/>
    <m/>
    <m/>
    <m/>
    <m/>
    <m/>
    <m/>
    <m/>
    <m/>
    <m/>
    <m/>
    <m/>
    <m/>
    <m/>
    <m/>
    <m/>
    <m/>
    <m/>
    <m/>
    <n v="1"/>
    <n v="1"/>
    <s v="ZBHT0012"/>
    <s v="APKF-xitbz"/>
    <s v="Allocated"/>
    <s v="Promise To Pay (PTP)"/>
    <s v="Ptp"/>
    <d v="2026-06-17T00:00:00"/>
    <m/>
    <m/>
    <m/>
    <x v="0"/>
    <s v="126"/>
    <n v="4979"/>
    <n v="9986"/>
    <s v="Y"/>
    <m/>
  </r>
  <r>
    <n v="464634347"/>
    <s v="KAILASH"/>
    <s v="ONLINE"/>
    <s v="10.06.26"/>
    <n v="8000"/>
    <m/>
    <m/>
    <m/>
    <n v="7367"/>
    <n v="28203"/>
    <n v="7180"/>
    <n v="28753"/>
    <n v="4"/>
    <s v="STABLE"/>
    <s v="PAID"/>
    <x v="17"/>
    <n v="27624"/>
    <n v="1078"/>
    <n v="0"/>
    <n v="0"/>
    <s v="-"/>
    <n v="0.26474188911700375"/>
    <n v="9.0694817150709008E-3"/>
    <s v="STABLE"/>
    <s v="PAID"/>
    <s v="-"/>
    <s v="PAID"/>
    <m/>
    <m/>
    <m/>
    <m/>
    <s v="REPO"/>
    <s v="-"/>
    <s v="PIMPLE GURAV"/>
    <s v="-"/>
    <s v="-"/>
    <s v="-"/>
    <n v="29281"/>
    <n v="27624"/>
    <n v="116"/>
    <n v="104"/>
    <s v="STABLE"/>
    <m/>
    <m/>
    <m/>
    <m/>
    <s v="NPA"/>
    <s v="UP90AE6144"/>
    <s v="APACHE RTR 160 2V RM DISC BT"/>
    <d v="2024-11-11T00:00:00"/>
    <n v="18"/>
    <s v="02.06.26"/>
    <s v="KAILASH ATKARI"/>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x v="1"/>
    <s v="1183"/>
    <n v="7180"/>
    <n v="36753"/>
    <s v="Y"/>
    <m/>
  </r>
  <r>
    <n v="467306509"/>
    <s v="SALMAN USUF KHAN"/>
    <m/>
    <m/>
    <m/>
    <m/>
    <m/>
    <m/>
    <n v="1633"/>
    <n v="3266"/>
    <n v="1660"/>
    <n v="4981"/>
    <n v="2"/>
    <s v="FLOW"/>
    <s v="UNPAID"/>
    <x v="6"/>
    <n v="27575"/>
    <n v="27"/>
    <n v="0"/>
    <n v="900"/>
    <s v="FLOW"/>
    <n v="0.23003299044305731"/>
    <n v="6.1054188790839285E-3"/>
    <s v="FLOW"/>
    <s v="NC"/>
    <s v="OS"/>
    <s v="NC"/>
    <s v="Add not found"/>
    <m/>
    <s v="CNAVNA"/>
    <m/>
    <s v="-"/>
    <s v="-"/>
    <s v="YERWADA"/>
    <s v="-"/>
    <s v="-"/>
    <s v="-"/>
    <n v="4193"/>
    <n v="27575"/>
    <n v="56"/>
    <n v="72"/>
    <s v="FLOW"/>
    <m/>
    <m/>
    <m/>
    <m/>
    <s v="REGULAR"/>
    <s v="MH12XK8967"/>
    <s v="SUZUKI BURGMAN STREET EX"/>
    <d v="2025-11-19T00:00:00"/>
    <n v="24"/>
    <s v="02.06.26"/>
    <s v="VIJAY NIKAM"/>
    <m/>
    <m/>
    <m/>
    <m/>
    <m/>
    <m/>
    <m/>
    <m/>
    <m/>
    <m/>
    <n v="1"/>
    <m/>
    <m/>
    <m/>
    <m/>
    <m/>
    <m/>
    <m/>
    <m/>
    <m/>
    <m/>
    <m/>
    <m/>
    <m/>
    <m/>
    <m/>
    <m/>
    <m/>
    <m/>
    <m/>
    <m/>
    <m/>
    <m/>
    <m/>
    <m/>
    <m/>
    <m/>
    <m/>
    <m/>
    <m/>
    <m/>
    <m/>
    <m/>
    <m/>
    <m/>
    <m/>
    <m/>
    <m/>
    <m/>
    <m/>
    <m/>
    <m/>
    <m/>
    <m/>
    <m/>
    <n v="1"/>
    <m/>
    <m/>
    <m/>
    <m/>
    <m/>
    <m/>
    <m/>
    <m/>
    <m/>
    <m/>
    <m/>
    <m/>
    <m/>
    <m/>
    <m/>
    <m/>
    <m/>
    <m/>
    <m/>
    <m/>
    <m/>
    <m/>
    <m/>
    <m/>
    <m/>
    <m/>
    <m/>
    <m/>
    <m/>
    <m/>
    <m/>
    <m/>
    <m/>
    <m/>
    <m/>
    <m/>
    <m/>
    <m/>
    <n v="2"/>
    <n v="1"/>
    <s v="ZBHT0012"/>
    <s v="GoJgzulX41c"/>
    <s v="Allocated"/>
    <s v="Left Message (LMCB)"/>
    <s v="Lm"/>
    <d v="2026-06-04T00:00:00"/>
    <m/>
    <m/>
    <m/>
    <x v="1"/>
    <s v="82"/>
    <n v="1660"/>
    <n v="4981"/>
    <s v="Y"/>
    <m/>
  </r>
  <r>
    <n v="461099946"/>
    <s v="MANGAL DATTATRAY UKALE"/>
    <m/>
    <m/>
    <m/>
    <m/>
    <m/>
    <m/>
    <n v="3352"/>
    <n v="6186"/>
    <n v="3105"/>
    <n v="9971"/>
    <n v="2"/>
    <s v="FLOW"/>
    <s v="UNPAID"/>
    <x v="7"/>
    <n v="27566.59"/>
    <n v="271"/>
    <n v="0"/>
    <n v="0"/>
    <s v="29.05.26"/>
    <n v="3.0834063705597301E-2"/>
    <n v="6.1035568093550764E-3"/>
    <s v="STABLE"/>
    <s v="PTP"/>
    <s v="PTP"/>
    <s v="PTP"/>
    <m/>
    <n v="25"/>
    <s v="CAVA"/>
    <m/>
    <s v="-"/>
    <s v="-"/>
    <s v="RANJAN GAON"/>
    <s v="-"/>
    <s v="-"/>
    <s v="-"/>
    <n v="6457"/>
    <n v="27566.59"/>
    <n v="57"/>
    <n v="73"/>
    <s v="FLOW"/>
    <m/>
    <m/>
    <m/>
    <m/>
    <s v="REGULAR"/>
    <s v="MH12WN3370"/>
    <s v="SPLENDORPLUS I3S DRS C FI BLACKACNT"/>
    <d v="2023-12-12T00:00:00"/>
    <n v="36"/>
    <s v="02.06.26"/>
    <s v="KAILASH ATKARI"/>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x v="0"/>
    <s v="433"/>
    <n v="3105"/>
    <n v="9971"/>
    <s v="Y"/>
    <m/>
  </r>
  <r>
    <n v="464476115"/>
    <s v="RAJESHWAR ARUN DIKSHIT"/>
    <m/>
    <m/>
    <m/>
    <m/>
    <m/>
    <m/>
    <n v="4189"/>
    <n v="4189"/>
    <n v="4207"/>
    <n v="8463"/>
    <n v="1"/>
    <s v="FLOW"/>
    <s v="UNPAID"/>
    <x v="4"/>
    <n v="27526"/>
    <n v="18"/>
    <n v="0"/>
    <n v="1350"/>
    <s v="-"/>
    <n v="3.8258199229954708E-2"/>
    <n v="1.506309470203701E-3"/>
    <s v="STABLE"/>
    <s v="PTP"/>
    <s v="-"/>
    <s v="PTP"/>
    <m/>
    <n v="22"/>
    <s v="CAVA"/>
    <m/>
    <m/>
    <m/>
    <s v="DEHU"/>
    <m/>
    <m/>
    <m/>
    <n v="5557"/>
    <n v="27526"/>
    <n v="27"/>
    <n v="43"/>
    <s v="STABLE"/>
    <m/>
    <m/>
    <m/>
    <m/>
    <s v="-"/>
    <s v="MH14LZ9227"/>
    <s v="HONDA SHINE DISC BSVI"/>
    <d v="2024-10-28T00:00:00"/>
    <n v="24"/>
    <s v="10.06.26"/>
    <s v="KAILASH ATKARI"/>
    <m/>
    <m/>
    <m/>
    <m/>
    <m/>
    <m/>
    <m/>
    <m/>
    <m/>
    <m/>
    <m/>
    <m/>
    <m/>
    <m/>
    <m/>
    <m/>
    <m/>
    <m/>
    <m/>
    <m/>
    <m/>
    <m/>
    <m/>
    <m/>
    <m/>
    <m/>
    <m/>
    <m/>
    <m/>
    <m/>
    <m/>
    <m/>
    <m/>
    <m/>
    <n v="1"/>
    <m/>
    <m/>
    <m/>
    <m/>
    <m/>
    <m/>
    <m/>
    <m/>
    <m/>
    <m/>
    <m/>
    <m/>
    <m/>
    <m/>
    <m/>
    <m/>
    <m/>
    <m/>
    <m/>
    <m/>
    <n v="1"/>
    <m/>
    <m/>
    <m/>
    <m/>
    <m/>
    <m/>
    <m/>
    <m/>
    <m/>
    <m/>
    <m/>
    <m/>
    <m/>
    <m/>
    <m/>
    <m/>
    <m/>
    <m/>
    <m/>
    <m/>
    <m/>
    <m/>
    <m/>
    <m/>
    <m/>
    <m/>
    <m/>
    <m/>
    <m/>
    <m/>
    <m/>
    <m/>
    <m/>
    <m/>
    <m/>
    <m/>
    <m/>
    <m/>
    <n v="2"/>
    <n v="1"/>
    <s v="DUWT0017"/>
    <s v="A6BjJNJWt1m"/>
    <s v="Allocated"/>
    <s v="Promise To Pay (PTP)"/>
    <s v="Customer pay online "/>
    <d v="2026-06-15T00:00:00"/>
    <m/>
    <m/>
    <m/>
    <x v="0"/>
    <s v="85"/>
    <n v="4207"/>
    <n v="8463"/>
    <s v="Y"/>
    <m/>
  </r>
  <r>
    <n v="459479805"/>
    <s v="MAYAPPA UADDAV KAMBALE"/>
    <m/>
    <m/>
    <m/>
    <m/>
    <m/>
    <m/>
    <n v="3690"/>
    <n v="14754"/>
    <n v="4155"/>
    <n v="19158"/>
    <n v="4"/>
    <s v="FLOW"/>
    <s v="UNPAID"/>
    <x v="16"/>
    <n v="27448"/>
    <n v="471"/>
    <n v="0"/>
    <n v="5902"/>
    <s v="-"/>
    <n v="0.93820071096527213"/>
    <n v="9.0116975859855959E-3"/>
    <s v="FLOW"/>
    <s v="SETT"/>
    <s v="-"/>
    <s v="SETT"/>
    <m/>
    <m/>
    <m/>
    <m/>
    <s v="-"/>
    <s v="-"/>
    <s v="WAGHOLI"/>
    <s v="-"/>
    <s v="-"/>
    <s v="-"/>
    <n v="21127"/>
    <n v="27448"/>
    <n v="116"/>
    <n v="132"/>
    <s v="FLOW"/>
    <m/>
    <m/>
    <m/>
    <m/>
    <s v="NPA"/>
    <s v="MH12VU2984"/>
    <s v="HONDA SHINE DISC BSVI"/>
    <d v="2023-08-21T00:00:00"/>
    <n v="36"/>
    <s v="02.06.26"/>
    <s v="VIJAY NIKAM"/>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x v="0"/>
    <s v="714"/>
    <n v="4155"/>
    <n v="19158"/>
    <s v="Y"/>
    <m/>
  </r>
  <r>
    <n v="461279153"/>
    <s v="UJWALA SATISH MANE"/>
    <m/>
    <m/>
    <m/>
    <m/>
    <m/>
    <m/>
    <n v="3281"/>
    <n v="2926.45"/>
    <n v="2926.45"/>
    <n v="6255.45"/>
    <n v="1"/>
    <s v="FLOW"/>
    <s v="UNPAID"/>
    <x v="13"/>
    <n v="27240"/>
    <n v="0"/>
    <n v="0"/>
    <n v="450"/>
    <s v="-"/>
    <n v="2.6919465615798194E-2"/>
    <n v="1.4906586488537678E-3"/>
    <s v="FLOW"/>
    <s v="NC"/>
    <s v="-"/>
    <s v="NC"/>
    <s v="Add not found"/>
    <m/>
    <s v="CNAVNA"/>
    <m/>
    <m/>
    <m/>
    <s v="PUNWALE"/>
    <m/>
    <m/>
    <m/>
    <n v="3376.45"/>
    <n v="27240"/>
    <n v="27"/>
    <n v="43"/>
    <s v="FLOW"/>
    <m/>
    <m/>
    <m/>
    <m/>
    <s v="-"/>
    <s v="MH14LG6760"/>
    <s v="TVS SCOOTY ZEST"/>
    <d v="2023-12-28T00:00:00"/>
    <n v="36"/>
    <s v="10.06.26"/>
    <s v="KAILASH ATKARI"/>
    <m/>
    <m/>
    <m/>
    <m/>
    <m/>
    <m/>
    <m/>
    <m/>
    <m/>
    <m/>
    <m/>
    <m/>
    <m/>
    <m/>
    <m/>
    <m/>
    <m/>
    <m/>
    <m/>
    <m/>
    <m/>
    <m/>
    <m/>
    <m/>
    <m/>
    <m/>
    <m/>
    <m/>
    <m/>
    <m/>
    <m/>
    <n v="1"/>
    <m/>
    <m/>
    <m/>
    <m/>
    <m/>
    <m/>
    <m/>
    <m/>
    <m/>
    <m/>
    <m/>
    <m/>
    <m/>
    <m/>
    <m/>
    <m/>
    <m/>
    <m/>
    <m/>
    <m/>
    <m/>
    <m/>
    <m/>
    <m/>
    <m/>
    <m/>
    <m/>
    <m/>
    <m/>
    <m/>
    <m/>
    <m/>
    <m/>
    <m/>
    <m/>
    <m/>
    <m/>
    <m/>
    <m/>
    <m/>
    <m/>
    <m/>
    <m/>
    <m/>
    <m/>
    <m/>
    <m/>
    <m/>
    <m/>
    <m/>
    <m/>
    <m/>
    <m/>
    <m/>
    <m/>
    <m/>
    <m/>
    <m/>
    <m/>
    <m/>
    <m/>
    <m/>
    <n v="1"/>
    <n v="1"/>
    <s v="DUWT0030"/>
    <s v="AoZyma0sy9"/>
    <s v="Allocated"/>
    <s v="Address Not Found (NC_ANF)"/>
    <s v="Address not found "/>
    <d v="2026-06-11T00:00:00"/>
    <m/>
    <m/>
    <m/>
    <x v="0"/>
    <s v="48"/>
    <n v="2926.45"/>
    <n v="6255.45"/>
    <s v="Y"/>
    <m/>
  </r>
  <r>
    <n v="464296005"/>
    <s v="PRATHAMESH NITIN MINDHE"/>
    <m/>
    <m/>
    <m/>
    <m/>
    <m/>
    <m/>
    <n v="4768"/>
    <n v="4388"/>
    <n v="4477"/>
    <n v="9156"/>
    <n v="1"/>
    <s v="FLOW"/>
    <s v="UNPAID"/>
    <x v="10"/>
    <n v="27097"/>
    <n v="89"/>
    <n v="0"/>
    <n v="1800"/>
    <s v="19.05.26"/>
    <n v="1.1685805304866561E-2"/>
    <n v="1.4828332381788014E-3"/>
    <s v="FLOW"/>
    <s v="BPTP"/>
    <s v="PAID"/>
    <s v="BPTP"/>
    <s v="medical problem"/>
    <m/>
    <s v="CAVNA"/>
    <m/>
    <s v="-"/>
    <s v="-"/>
    <s v="SHIROLI"/>
    <s v="-"/>
    <s v="-"/>
    <s v="-"/>
    <n v="6277"/>
    <n v="27097"/>
    <n v="27"/>
    <n v="43"/>
    <s v="FLOW"/>
    <m/>
    <m/>
    <m/>
    <m/>
    <s v="REGULAR"/>
    <s v="MH14LW5147"/>
    <s v="ACCESS SPL ED DISC CBS BT BSVI"/>
    <d v="2024-10-12T00:00:00"/>
    <n v="24"/>
    <s v="02.06.26"/>
    <s v="KAILASH ATKARI"/>
    <m/>
    <m/>
    <m/>
    <m/>
    <m/>
    <m/>
    <m/>
    <m/>
    <m/>
    <m/>
    <m/>
    <m/>
    <m/>
    <m/>
    <m/>
    <m/>
    <m/>
    <m/>
    <m/>
    <m/>
    <m/>
    <m/>
    <m/>
    <m/>
    <m/>
    <m/>
    <m/>
    <m/>
    <m/>
    <m/>
    <m/>
    <m/>
    <m/>
    <m/>
    <m/>
    <m/>
    <m/>
    <m/>
    <m/>
    <m/>
    <m/>
    <m/>
    <m/>
    <m/>
    <m/>
    <m/>
    <m/>
    <m/>
    <m/>
    <m/>
    <m/>
    <m/>
    <m/>
    <m/>
    <m/>
    <m/>
    <m/>
    <m/>
    <m/>
    <m/>
    <m/>
    <m/>
    <m/>
    <m/>
    <m/>
    <m/>
    <m/>
    <m/>
    <m/>
    <m/>
    <m/>
    <m/>
    <m/>
    <m/>
    <m/>
    <m/>
    <m/>
    <m/>
    <m/>
    <m/>
    <m/>
    <m/>
    <m/>
    <m/>
    <m/>
    <m/>
    <m/>
    <m/>
    <m/>
    <m/>
    <m/>
    <n v="1"/>
    <m/>
    <m/>
    <n v="1"/>
    <n v="1"/>
    <s v="ZBHT0021"/>
    <e v="#N/A"/>
    <e v="#N/A"/>
    <e v="#N/A"/>
    <e v="#N/A"/>
    <e v="#N/A"/>
    <m/>
    <m/>
    <m/>
    <x v="0"/>
    <n v="0"/>
    <n v="4477"/>
    <n v="9156"/>
    <s v="Y"/>
    <m/>
  </r>
  <r>
    <n v="464564316"/>
    <s v="DHIRAJ BHAVARLAL SHARMA"/>
    <m/>
    <m/>
    <m/>
    <m/>
    <m/>
    <m/>
    <n v="7033"/>
    <n v="27950"/>
    <n v="7687"/>
    <n v="36259"/>
    <n v="4"/>
    <s v="FLOW"/>
    <s v="UNPAID"/>
    <x v="0"/>
    <n v="27060"/>
    <n v="836"/>
    <n v="0"/>
    <n v="2250"/>
    <s v="-"/>
    <n v="0.22433331719504099"/>
    <n v="8.8843098468657181E-3"/>
    <s v="FLOW"/>
    <s v="NC"/>
    <s v="-"/>
    <s v="NC"/>
    <s v="AS PER RELATIVEShifted "/>
    <m/>
    <s v="CNAVNA"/>
    <m/>
    <s v="REPO"/>
    <s v="-"/>
    <s v="BIBVEWADI"/>
    <s v="-"/>
    <s v="-"/>
    <s v="-"/>
    <n v="31036"/>
    <n v="27060"/>
    <n v="116"/>
    <n v="132"/>
    <s v="FLOW"/>
    <m/>
    <m/>
    <m/>
    <m/>
    <s v="NPA"/>
    <s v="MH12XK4925"/>
    <s v="FASCINO DISC DLX BSVI"/>
    <d v="2024-11-04T00:00:00"/>
    <n v="18"/>
    <s v="02.06.26"/>
    <s v="VIJAY NIKAM"/>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x v="0"/>
    <s v="1276"/>
    <n v="7687"/>
    <n v="36259"/>
    <s v="Y"/>
    <m/>
  </r>
  <r>
    <n v="467623626"/>
    <s v="ANJALI RAMESH BHUJANG"/>
    <m/>
    <m/>
    <m/>
    <m/>
    <m/>
    <m/>
    <n v="1530"/>
    <n v="1528"/>
    <n v="1528"/>
    <n v="3089"/>
    <n v="1"/>
    <s v="FLOW"/>
    <s v="UNPAID"/>
    <x v="12"/>
    <n v="26897"/>
    <n v="0"/>
    <n v="0"/>
    <n v="900"/>
    <s v="-"/>
    <n v="2.6846810960781255E-2"/>
    <n v="1.4718886078641628E-3"/>
    <s v="FLOW"/>
    <s v="NC"/>
    <s v="-"/>
    <s v="NC"/>
    <s v="Add not found"/>
    <m/>
    <s v="CNAVNA"/>
    <m/>
    <s v="-"/>
    <s v="-"/>
    <s v="KHADAKI"/>
    <s v="-"/>
    <s v="-"/>
    <s v="-"/>
    <n v="2428"/>
    <n v="26897"/>
    <n v="27"/>
    <n v="43"/>
    <s v="FLOW"/>
    <m/>
    <m/>
    <m/>
    <m/>
    <s v="REGULAR"/>
    <s v="MH12XV5633"/>
    <s v="TVS JUPITER 110 DRUM ALLOY OBDIIA"/>
    <d v="2026-01-21T00:00:00"/>
    <n v="24"/>
    <s v="02.06.26"/>
    <s v="KAILASH ATKARI"/>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x v="0"/>
    <s v="31"/>
    <n v="1528"/>
    <n v="3089"/>
    <s v="Y"/>
    <m/>
  </r>
  <r>
    <n v="463967273"/>
    <s v="AKASH DATTATRAY PATIL"/>
    <m/>
    <m/>
    <m/>
    <m/>
    <m/>
    <m/>
    <n v="4734"/>
    <n v="9280"/>
    <n v="4846"/>
    <n v="14482"/>
    <n v="2"/>
    <s v="FLOW"/>
    <s v="UNPAID"/>
    <x v="7"/>
    <n v="26819"/>
    <n v="300"/>
    <n v="0"/>
    <n v="1800"/>
    <s v="11.05.26"/>
    <n v="2.9997861705797272E-2"/>
    <n v="5.9380318737317092E-3"/>
    <s v="FLOW"/>
    <s v="BPTP"/>
    <s v="PAID"/>
    <s v="BPTP"/>
    <s v="Financail problem"/>
    <n v="25"/>
    <s v="CAVA"/>
    <m/>
    <s v="-"/>
    <s v="-"/>
    <s v="KAREGAON"/>
    <s v="-"/>
    <s v="-"/>
    <s v="-"/>
    <n v="11380"/>
    <n v="26819"/>
    <n v="57"/>
    <n v="73"/>
    <s v="FLOW"/>
    <m/>
    <m/>
    <m/>
    <m/>
    <s v="REGULAR"/>
    <s v="MH29CF6329"/>
    <s v="HONDA SHINE DISC BSVI"/>
    <d v="2024-09-07T00:00:00"/>
    <n v="24"/>
    <s v="02.06.26"/>
    <s v="KAILASH ATKARI"/>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x v="0"/>
    <s v="468"/>
    <n v="4846"/>
    <n v="14482"/>
    <s v="Y"/>
    <m/>
  </r>
  <r>
    <n v="460587311"/>
    <s v="VIKAS KESHAV TIKONE"/>
    <s v="ONLINE"/>
    <s v="20.06.26"/>
    <n v="4031"/>
    <m/>
    <m/>
    <m/>
    <n v="4031"/>
    <n v="4015.5"/>
    <n v="4083.5"/>
    <n v="4161.5"/>
    <n v="1"/>
    <s v="FLOW"/>
    <s v="UNPAID"/>
    <x v="8"/>
    <n v="26685.09"/>
    <n v="68"/>
    <n v="0"/>
    <n v="2572.8000000000002"/>
    <s v="18.05.26 30.05.26"/>
    <n v="2.9307349247995832E-2"/>
    <n v="1.4602922248142876E-3"/>
    <s v="STABLE"/>
    <s v="PTP"/>
    <s v="PTP"/>
    <s v="PTP"/>
    <m/>
    <n v="20"/>
    <m/>
    <m/>
    <s v="REPO"/>
    <s v="-"/>
    <s v="VEHERGAON"/>
    <s v="-"/>
    <s v="-"/>
    <s v="-"/>
    <n v="6656.3"/>
    <n v="26685.09"/>
    <n v="27"/>
    <n v="43"/>
    <s v="FLOW"/>
    <m/>
    <m/>
    <m/>
    <m/>
    <s v="NPA"/>
    <s v="MH14LF8117"/>
    <s v="HONDA ACTIVA 125 SMART"/>
    <d v="2023-11-10T00:00:00"/>
    <n v="36"/>
    <s v="02.06.26"/>
    <s v="VIJAY NIKAM"/>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x v="0"/>
    <s v="146"/>
    <n v="4083.5"/>
    <n v="8192.5"/>
    <s v="Y"/>
    <m/>
  </r>
  <r>
    <n v="461361352"/>
    <s v="SANTOSH BHRAT LAMKHADE"/>
    <m/>
    <m/>
    <m/>
    <m/>
    <m/>
    <m/>
    <n v="3223"/>
    <n v="3219"/>
    <n v="3279"/>
    <n v="6558"/>
    <n v="1"/>
    <s v="FLOW"/>
    <s v="UNPAID"/>
    <x v="10"/>
    <n v="26621"/>
    <n v="60"/>
    <n v="0"/>
    <n v="1723"/>
    <s v="-"/>
    <n v="1.1480526369002203E-2"/>
    <n v="1.4567850180299616E-3"/>
    <s v="STABLE"/>
    <s v="PTP"/>
    <s v="-"/>
    <s v="PTP"/>
    <m/>
    <n v="26"/>
    <s v="CAVNA"/>
    <m/>
    <m/>
    <m/>
    <s v="JUNNAR"/>
    <m/>
    <m/>
    <m/>
    <n v="5002"/>
    <n v="26621"/>
    <n v="27"/>
    <n v="43"/>
    <s v="FLOW"/>
    <m/>
    <m/>
    <m/>
    <m/>
    <s v="-"/>
    <s v="MH14LG6871"/>
    <s v="HONDA SHINE DISC BSVI"/>
    <d v="2024-01-03T00:00:00"/>
    <n v="36"/>
    <s v="10.06.26"/>
    <s v="KAILASH ATKARI"/>
    <m/>
    <m/>
    <m/>
    <m/>
    <m/>
    <m/>
    <m/>
    <m/>
    <m/>
    <m/>
    <m/>
    <m/>
    <m/>
    <m/>
    <m/>
    <m/>
    <m/>
    <m/>
    <m/>
    <m/>
    <m/>
    <m/>
    <m/>
    <m/>
    <m/>
    <m/>
    <m/>
    <m/>
    <m/>
    <m/>
    <m/>
    <m/>
    <m/>
    <m/>
    <n v="1"/>
    <m/>
    <m/>
    <m/>
    <m/>
    <m/>
    <m/>
    <m/>
    <m/>
    <m/>
    <m/>
    <m/>
    <n v="1"/>
    <m/>
    <m/>
    <m/>
    <m/>
    <m/>
    <m/>
    <m/>
    <m/>
    <m/>
    <m/>
    <m/>
    <m/>
    <m/>
    <m/>
    <m/>
    <m/>
    <m/>
    <m/>
    <m/>
    <m/>
    <m/>
    <m/>
    <m/>
    <m/>
    <m/>
    <m/>
    <m/>
    <m/>
    <m/>
    <m/>
    <m/>
    <m/>
    <m/>
    <m/>
    <m/>
    <m/>
    <m/>
    <m/>
    <m/>
    <m/>
    <m/>
    <m/>
    <m/>
    <m/>
    <m/>
    <m/>
    <m/>
    <n v="2"/>
    <n v="1"/>
    <s v="ZBHT0021"/>
    <s v="B2EoxdtEBS"/>
    <s v="Allocated"/>
    <s v="Customer wants Settlement (SETT)"/>
    <s v="Cm wants settlement "/>
    <d v="2026-06-16T00:00:00"/>
    <m/>
    <m/>
    <m/>
    <x v="0"/>
    <s v="116"/>
    <n v="3279"/>
    <n v="6558"/>
    <s v="Y"/>
    <m/>
  </r>
  <r>
    <n v="461195835"/>
    <s v="AARTI DEVI"/>
    <m/>
    <m/>
    <m/>
    <m/>
    <m/>
    <m/>
    <n v="3202"/>
    <n v="3167.24"/>
    <n v="3253.24"/>
    <n v="6537.24"/>
    <n v="1"/>
    <s v="FLOW"/>
    <s v="UNPAID"/>
    <x v="13"/>
    <n v="26579"/>
    <n v="86"/>
    <n v="0"/>
    <n v="6300"/>
    <s v="23.05.26"/>
    <n v="2.6266243634445675E-2"/>
    <n v="1.4544866456638874E-3"/>
    <s v="STABLE"/>
    <s v="PTP"/>
    <s v="PTP"/>
    <s v="PTP"/>
    <m/>
    <n v="20"/>
    <s v="CAVA"/>
    <m/>
    <s v="-"/>
    <s v="-"/>
    <s v="MARUNJI"/>
    <s v="-"/>
    <s v="-"/>
    <s v="-"/>
    <n v="9553.24"/>
    <n v="26579"/>
    <n v="27"/>
    <n v="43"/>
    <s v="FLOW"/>
    <m/>
    <m/>
    <m/>
    <m/>
    <s v="REGULAR"/>
    <s v="MH14LG2843"/>
    <s v="HF DELUXE DRS C I3S FI"/>
    <d v="2023-12-21T00:00:00"/>
    <n v="36"/>
    <s v="02.06.26"/>
    <s v="KAILASH ATKARI"/>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x v="0"/>
    <s v="168"/>
    <n v="3253.24"/>
    <n v="6537.24"/>
    <s v="Y"/>
    <m/>
  </r>
  <r>
    <n v="467347524"/>
    <s v="SUBHASH PRALHAD HARIMKAR"/>
    <m/>
    <m/>
    <m/>
    <m/>
    <m/>
    <m/>
    <n v="2060"/>
    <n v="4120"/>
    <n v="2100"/>
    <n v="6301"/>
    <n v="2"/>
    <s v="FLOW"/>
    <s v="UNPAID"/>
    <x v="2"/>
    <n v="26554"/>
    <n v="40"/>
    <n v="0"/>
    <n v="900"/>
    <s v="FLOW"/>
    <n v="8.880297608021577E-2"/>
    <n v="5.8793578573053361E-3"/>
    <s v="FLOW"/>
    <s v="NC"/>
    <s v="EXP"/>
    <s v="NC"/>
    <s v="Short add"/>
    <m/>
    <s v="CNAVNA"/>
    <m/>
    <s v="-"/>
    <s v="-"/>
    <s v="ALANDI DEVACHI"/>
    <s v="-"/>
    <s v="-"/>
    <s v="-"/>
    <n v="5060"/>
    <n v="26554"/>
    <n v="56"/>
    <n v="72"/>
    <s v="FLOW"/>
    <m/>
    <m/>
    <m/>
    <m/>
    <s v="REGULAR"/>
    <s v="MH38AF3104"/>
    <s v="SPLENDOR PLUS I3S BS6 FI DRUM SELF"/>
    <d v="2025-11-26T00:00:00"/>
    <n v="18"/>
    <s v="02.06.26"/>
    <s v="VIJAY NIKAM"/>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x v="1"/>
    <s v="121"/>
    <n v="2100"/>
    <n v="6301"/>
    <s v="Y"/>
    <m/>
  </r>
  <r>
    <n v="460384585"/>
    <s v="RAJU MOTILALJI AHIR"/>
    <m/>
    <m/>
    <m/>
    <m/>
    <m/>
    <m/>
    <n v="3181"/>
    <n v="9199"/>
    <n v="3060"/>
    <n v="12745"/>
    <n v="3"/>
    <s v="FLOW"/>
    <s v="UNPAID"/>
    <x v="6"/>
    <n v="26539"/>
    <n v="223"/>
    <n v="0"/>
    <n v="5801"/>
    <s v="FLOW"/>
    <n v="5.5191516058060913E-2"/>
    <n v="7.0981335864408086E-3"/>
    <s v="FLOW"/>
    <s v="NC"/>
    <s v="NC"/>
    <s v="NC"/>
    <s v="Shifted"/>
    <m/>
    <s v="CNAVNA"/>
    <m/>
    <s v="REPO"/>
    <s v="-"/>
    <s v="YERWADA"/>
    <s v="-"/>
    <s v="-"/>
    <s v="-"/>
    <n v="15223"/>
    <n v="26539"/>
    <n v="88"/>
    <n v="104"/>
    <s v="FLOW"/>
    <m/>
    <m/>
    <m/>
    <m/>
    <s v="REGULAR"/>
    <s v="MH12WN3926"/>
    <s v="SPLENDOR PLUS I3S BS6 FI DRUM SELF"/>
    <d v="2023-10-30T00:00:00"/>
    <n v="36"/>
    <s v="02.06.26"/>
    <s v="VIJAY NIKAM"/>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x v="0"/>
    <s v="365"/>
    <n v="3060"/>
    <n v="12745"/>
    <s v="Y"/>
    <m/>
  </r>
  <r>
    <n v="465893690"/>
    <s v="SHAKIL ABDULKHADAR SHAIKH"/>
    <m/>
    <m/>
    <m/>
    <m/>
    <m/>
    <m/>
    <n v="2685"/>
    <n v="16057"/>
    <n v="3512"/>
    <n v="19936"/>
    <n v="6"/>
    <s v="FLOW"/>
    <s v="UNPAID"/>
    <x v="0"/>
    <n v="26339"/>
    <n v="880"/>
    <n v="0"/>
    <n v="0"/>
    <s v="-"/>
    <n v="9.8078935315342827E-2"/>
    <n v="1.1064267566259658E-2"/>
    <s v="FLOW"/>
    <s v="NC"/>
    <s v="-"/>
    <s v="NC"/>
    <s v="Shited"/>
    <m/>
    <s v="CNAVNA"/>
    <m/>
    <s v="REPO"/>
    <s v="-"/>
    <s v="GULTEKADI"/>
    <s v="-"/>
    <s v="-"/>
    <s v="-"/>
    <n v="16937"/>
    <n v="26339"/>
    <n v="177"/>
    <n v="193"/>
    <s v="FLOW"/>
    <m/>
    <m/>
    <m/>
    <m/>
    <s v="NPA"/>
    <s v="MH24BV4802"/>
    <s v="SPLENDOR PLUS BS6 I3S DRS CAST FI"/>
    <d v="2025-04-10T00:00:00"/>
    <n v="18"/>
    <s v="02.06.26"/>
    <s v="VIJAY NIKAM"/>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x v="0"/>
    <s v="1194"/>
    <n v="3512"/>
    <n v="19936"/>
    <s v="Y"/>
    <m/>
  </r>
  <r>
    <n v="467003063"/>
    <s v="SACHIN NARSING TOTARE"/>
    <m/>
    <m/>
    <m/>
    <m/>
    <m/>
    <m/>
    <n v="3301"/>
    <n v="11982"/>
    <n v="2396"/>
    <n v="15835"/>
    <n v="4"/>
    <s v="FLOW"/>
    <s v="UNPAID"/>
    <x v="4"/>
    <n v="26305"/>
    <n v="317"/>
    <n v="0"/>
    <n v="1800"/>
    <s v="FLOW"/>
    <n v="0.31202922790410781"/>
    <n v="8.6364290658463676E-3"/>
    <s v="FLOW"/>
    <s v="NC"/>
    <s v="NC"/>
    <s v="NC"/>
    <s v="Shifted"/>
    <m/>
    <s v="CNAVNA"/>
    <m/>
    <s v="REPO"/>
    <s v="-"/>
    <s v="NANEKAR WADI"/>
    <s v="-"/>
    <s v="-"/>
    <s v="-"/>
    <n v="14099"/>
    <n v="26305"/>
    <n v="115"/>
    <n v="131"/>
    <s v="FLOW"/>
    <m/>
    <m/>
    <m/>
    <m/>
    <s v="NPA"/>
    <s v="MH14MB9290"/>
    <s v="HONDA ACTIVA 6G DLX BS VI"/>
    <d v="2025-10-04T00:00:00"/>
    <n v="12"/>
    <s v="02.06.26"/>
    <s v="KAILASH ATKARI"/>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x v="0"/>
    <s v="552"/>
    <n v="2396"/>
    <n v="15835"/>
    <s v="Y"/>
    <m/>
  </r>
  <r>
    <n v="460384052"/>
    <s v="AJAY BAJIRAO MAKAR"/>
    <m/>
    <m/>
    <m/>
    <m/>
    <m/>
    <m/>
    <n v="3984"/>
    <n v="3835"/>
    <n v="3901"/>
    <n v="7957"/>
    <n v="1"/>
    <s v="FLOW"/>
    <s v="UNPAID"/>
    <x v="0"/>
    <n v="26289"/>
    <n v="66"/>
    <n v="0"/>
    <n v="6300"/>
    <s v="-"/>
    <n v="2.2646371265949209E-2"/>
    <n v="1.4386169317076617E-3"/>
    <s v="STABLE"/>
    <s v="PTP"/>
    <s v="-"/>
    <s v="PTP"/>
    <m/>
    <n v="25"/>
    <s v="CAVA"/>
    <m/>
    <m/>
    <m/>
    <s v="DHAYARI"/>
    <m/>
    <m/>
    <m/>
    <n v="10201"/>
    <n v="26289"/>
    <n v="27"/>
    <n v="43"/>
    <s v="FLOW"/>
    <m/>
    <m/>
    <m/>
    <m/>
    <s v="-"/>
    <s v="MH12WC3681"/>
    <s v="HONDA UNICORN 160 BS6"/>
    <d v="2023-10-30T00:00:00"/>
    <n v="36"/>
    <s v="10.06.26"/>
    <s v="VIJAY NIKAM"/>
    <m/>
    <m/>
    <m/>
    <m/>
    <m/>
    <m/>
    <m/>
    <m/>
    <m/>
    <m/>
    <m/>
    <m/>
    <m/>
    <m/>
    <m/>
    <m/>
    <m/>
    <m/>
    <m/>
    <m/>
    <m/>
    <m/>
    <m/>
    <m/>
    <m/>
    <m/>
    <m/>
    <m/>
    <m/>
    <m/>
    <m/>
    <n v="1"/>
    <m/>
    <m/>
    <m/>
    <m/>
    <m/>
    <m/>
    <m/>
    <m/>
    <m/>
    <m/>
    <m/>
    <m/>
    <m/>
    <m/>
    <m/>
    <m/>
    <m/>
    <m/>
    <m/>
    <m/>
    <m/>
    <m/>
    <m/>
    <m/>
    <m/>
    <m/>
    <m/>
    <m/>
    <m/>
    <m/>
    <m/>
    <m/>
    <m/>
    <m/>
    <m/>
    <m/>
    <m/>
    <m/>
    <m/>
    <m/>
    <m/>
    <m/>
    <m/>
    <m/>
    <m/>
    <m/>
    <m/>
    <m/>
    <m/>
    <m/>
    <m/>
    <m/>
    <m/>
    <m/>
    <m/>
    <m/>
    <m/>
    <m/>
    <m/>
    <m/>
    <m/>
    <m/>
    <n v="1"/>
    <n v="1"/>
    <s v="DUWT0031"/>
    <s v="B2_3nrmC_7"/>
    <s v="Allocated"/>
    <s v="Left Message (LMCB)"/>
    <s v="Left message customer father "/>
    <d v="2026-06-11T00:00:00"/>
    <m/>
    <m/>
    <m/>
    <x v="0"/>
    <s v="138"/>
    <n v="3901"/>
    <n v="7957"/>
    <s v="Y"/>
    <m/>
  </r>
  <r>
    <n v="461262091"/>
    <s v="SACHIN APPASO NIRMAL"/>
    <s v="ONLINE"/>
    <s v="15.06.26"/>
    <n v="6429"/>
    <m/>
    <m/>
    <m/>
    <n v="3178"/>
    <n v="3178"/>
    <n v="3193"/>
    <n v="0"/>
    <n v="1"/>
    <s v="RB"/>
    <s v="PAID"/>
    <x v="16"/>
    <n v="26169"/>
    <n v="15"/>
    <n v="0"/>
    <n v="0"/>
    <s v="-"/>
    <n v="0.10096918300462819"/>
    <n v="1.4320501535188786E-3"/>
    <s v="RB"/>
    <s v="PAID"/>
    <s v="-"/>
    <s v="PAID"/>
    <m/>
    <m/>
    <s v="CAVNA"/>
    <m/>
    <m/>
    <m/>
    <s v="KOREGOAN BHIMA"/>
    <m/>
    <m/>
    <m/>
    <n v="3193"/>
    <n v="26169"/>
    <n v="27"/>
    <n v="0"/>
    <s v="RB"/>
    <m/>
    <m/>
    <m/>
    <m/>
    <s v="-"/>
    <m/>
    <s v="SPLENDOR PLUS DRS CAST FI BLACK"/>
    <d v="2023-12-26T00:00:00"/>
    <n v="36"/>
    <s v="10.06.26"/>
    <s v="VIJAY NIKAM"/>
    <m/>
    <m/>
    <m/>
    <m/>
    <m/>
    <m/>
    <m/>
    <m/>
    <m/>
    <m/>
    <m/>
    <m/>
    <m/>
    <m/>
    <m/>
    <m/>
    <m/>
    <m/>
    <m/>
    <m/>
    <m/>
    <m/>
    <m/>
    <m/>
    <m/>
    <m/>
    <m/>
    <m/>
    <m/>
    <m/>
    <m/>
    <m/>
    <m/>
    <m/>
    <m/>
    <m/>
    <m/>
    <n v="1"/>
    <m/>
    <m/>
    <m/>
    <m/>
    <m/>
    <m/>
    <m/>
    <m/>
    <m/>
    <m/>
    <m/>
    <m/>
    <m/>
    <m/>
    <m/>
    <m/>
    <m/>
    <m/>
    <m/>
    <m/>
    <m/>
    <m/>
    <m/>
    <m/>
    <m/>
    <m/>
    <m/>
    <m/>
    <m/>
    <m/>
    <m/>
    <m/>
    <m/>
    <m/>
    <m/>
    <m/>
    <m/>
    <m/>
    <m/>
    <m/>
    <m/>
    <m/>
    <m/>
    <m/>
    <m/>
    <m/>
    <m/>
    <m/>
    <m/>
    <m/>
    <m/>
    <m/>
    <m/>
    <m/>
    <m/>
    <m/>
    <n v="1"/>
    <n v="1"/>
    <s v="DUWT0021"/>
    <s v="BPKK7Q2N9m"/>
    <s v="Allocated"/>
    <s v="Address Not Found (NC_ANF)"/>
    <s v="Customer residence address is not found "/>
    <d v="2026-06-13T00:00:00"/>
    <m/>
    <m/>
    <m/>
    <x v="0"/>
    <s v="73"/>
    <n v="3193"/>
    <n v="6429"/>
    <s v="Y"/>
    <m/>
  </r>
  <r>
    <n v="459335118"/>
    <s v="MEHABUB JAHANGIR SHAIKH"/>
    <s v="COLLECT"/>
    <s v="18.06.26"/>
    <n v="7000"/>
    <m/>
    <m/>
    <m/>
    <n v="6762"/>
    <n v="6760"/>
    <n v="6877"/>
    <n v="6732"/>
    <n v="1"/>
    <s v="STABLE"/>
    <s v="PAID"/>
    <x v="12"/>
    <n v="26143.67"/>
    <n v="117"/>
    <n v="0"/>
    <n v="900"/>
    <s v="-"/>
    <n v="2.609488665319731E-2"/>
    <n v="1.4306640160895296E-3"/>
    <s v="STABLE"/>
    <s v="PAID"/>
    <s v="-"/>
    <s v="NC"/>
    <s v="Add not found"/>
    <m/>
    <s v="CNAVNA"/>
    <m/>
    <m/>
    <m/>
    <s v="PASHAN"/>
    <m/>
    <m/>
    <m/>
    <n v="7777"/>
    <n v="26143.67"/>
    <n v="27"/>
    <n v="43"/>
    <s v="FLOW"/>
    <m/>
    <m/>
    <m/>
    <m/>
    <s v="-"/>
    <s v="MH12VS7560"/>
    <s v="RE CLASSIC 350 EFI CLASSIC BLACK"/>
    <d v="2023-08-10T00:00:00"/>
    <n v="36"/>
    <s v="10.06.26"/>
    <s v="KAILASH ATKARI"/>
    <m/>
    <m/>
    <m/>
    <m/>
    <m/>
    <m/>
    <m/>
    <m/>
    <m/>
    <m/>
    <m/>
    <m/>
    <m/>
    <m/>
    <m/>
    <m/>
    <m/>
    <m/>
    <m/>
    <m/>
    <m/>
    <m/>
    <m/>
    <m/>
    <m/>
    <m/>
    <m/>
    <m/>
    <m/>
    <m/>
    <m/>
    <n v="1"/>
    <m/>
    <m/>
    <m/>
    <m/>
    <m/>
    <m/>
    <m/>
    <m/>
    <m/>
    <m/>
    <m/>
    <m/>
    <m/>
    <m/>
    <m/>
    <m/>
    <m/>
    <m/>
    <m/>
    <m/>
    <n v="2"/>
    <m/>
    <m/>
    <m/>
    <m/>
    <m/>
    <m/>
    <m/>
    <m/>
    <m/>
    <m/>
    <m/>
    <m/>
    <m/>
    <m/>
    <m/>
    <m/>
    <m/>
    <m/>
    <m/>
    <m/>
    <m/>
    <m/>
    <m/>
    <m/>
    <m/>
    <m/>
    <m/>
    <m/>
    <m/>
    <m/>
    <m/>
    <m/>
    <m/>
    <m/>
    <m/>
    <m/>
    <m/>
    <m/>
    <m/>
    <m/>
    <m/>
    <n v="3"/>
    <n v="1"/>
    <s v="DUWT0023"/>
    <s v="GoKv2ntycc"/>
    <s v="Allocated"/>
    <s v="Payment (PAID)"/>
    <s v="Customer given PTP "/>
    <d v="2026-06-18T00:00:00"/>
    <m/>
    <m/>
    <m/>
    <x v="0"/>
    <s v="210"/>
    <n v="6877"/>
    <n v="13732"/>
    <s v="Y"/>
    <m/>
  </r>
  <r>
    <n v="464782908"/>
    <s v="RUSHIKESH RAJENDRA SHINDE"/>
    <m/>
    <m/>
    <m/>
    <m/>
    <m/>
    <m/>
    <n v="3954"/>
    <n v="23495"/>
    <n v="4894"/>
    <n v="27449"/>
    <n v="6"/>
    <s v="FLOW"/>
    <s v="UNPAID"/>
    <x v="6"/>
    <n v="25984"/>
    <n v="1169"/>
    <n v="0"/>
    <n v="3600"/>
    <s v="FLOW"/>
    <n v="9.0129198249376291E-2"/>
    <n v="1.0915142125429628E-2"/>
    <s v="FLOW"/>
    <s v="NC"/>
    <s v="NC"/>
    <s v="NC"/>
    <m/>
    <m/>
    <s v="CNAVNA"/>
    <m/>
    <s v="REPO"/>
    <s v="-"/>
    <s v="VIMAN NAGAR"/>
    <s v="-"/>
    <s v="-"/>
    <s v="-"/>
    <n v="28264"/>
    <n v="25984"/>
    <n v="177"/>
    <n v="193"/>
    <s v="FLOW"/>
    <m/>
    <m/>
    <m/>
    <m/>
    <s v="NPA"/>
    <s v="MH12UH3755"/>
    <s v="CLASSIC 350 HALCYON BLACK"/>
    <d v="2024-11-26T00:00:00"/>
    <n v="18"/>
    <s v="02.06.26"/>
    <s v="VIJAY NIKAM"/>
    <m/>
    <m/>
    <m/>
    <m/>
    <m/>
    <m/>
    <m/>
    <m/>
    <m/>
    <m/>
    <m/>
    <m/>
    <m/>
    <m/>
    <m/>
    <m/>
    <m/>
    <m/>
    <m/>
    <m/>
    <m/>
    <m/>
    <m/>
    <m/>
    <m/>
    <m/>
    <m/>
    <m/>
    <m/>
    <m/>
    <m/>
    <m/>
    <m/>
    <m/>
    <m/>
    <m/>
    <m/>
    <m/>
    <m/>
    <m/>
    <m/>
    <m/>
    <m/>
    <m/>
    <m/>
    <m/>
    <m/>
    <m/>
    <m/>
    <m/>
    <m/>
    <m/>
    <m/>
    <m/>
    <m/>
    <m/>
    <m/>
    <m/>
    <m/>
    <m/>
    <m/>
    <m/>
    <m/>
    <m/>
    <m/>
    <m/>
    <m/>
    <m/>
    <m/>
    <m/>
    <m/>
    <m/>
    <m/>
    <m/>
    <m/>
    <m/>
    <m/>
    <m/>
    <m/>
    <m/>
    <m/>
    <m/>
    <m/>
    <m/>
    <m/>
    <m/>
    <m/>
    <m/>
    <m/>
    <m/>
    <m/>
    <n v="1"/>
    <m/>
    <m/>
    <n v="1"/>
    <n v="1"/>
    <s v="ZBHT0012"/>
    <e v="#N/A"/>
    <e v="#N/A"/>
    <e v="#N/A"/>
    <e v="#N/A"/>
    <e v="#N/A"/>
    <m/>
    <m/>
    <m/>
    <x v="0"/>
    <n v="0"/>
    <n v="4894"/>
    <n v="27449"/>
    <s v="Y"/>
    <m/>
  </r>
  <r>
    <n v="463200237"/>
    <s v="ROSHAN MAHADEV HERODE"/>
    <m/>
    <m/>
    <m/>
    <m/>
    <m/>
    <m/>
    <n v="3523"/>
    <n v="3432"/>
    <n v="3501"/>
    <n v="7092"/>
    <n v="1"/>
    <s v="FLOW"/>
    <s v="UNPAID"/>
    <x v="13"/>
    <n v="25897"/>
    <n v="69"/>
    <n v="0"/>
    <n v="5450"/>
    <s v="-"/>
    <n v="2.5592268761098599E-2"/>
    <n v="1.41716545629097E-3"/>
    <s v="STABLE"/>
    <s v="PTP"/>
    <s v="-"/>
    <s v="PTP"/>
    <m/>
    <n v="20"/>
    <s v="CAVA"/>
    <m/>
    <m/>
    <m/>
    <s v="HINJEWADI"/>
    <m/>
    <m/>
    <m/>
    <n v="8951"/>
    <n v="25897"/>
    <n v="27"/>
    <n v="43"/>
    <s v="FLOW"/>
    <m/>
    <m/>
    <m/>
    <m/>
    <s v="-"/>
    <s v="MH28BY5773"/>
    <s v="SPLENDOR PLUS DRS CAST FI BLACK"/>
    <d v="2024-06-13T00:00:00"/>
    <n v="30"/>
    <s v="10.06.26"/>
    <s v="KAILASH ATKARI"/>
    <m/>
    <m/>
    <m/>
    <m/>
    <m/>
    <m/>
    <m/>
    <m/>
    <m/>
    <m/>
    <m/>
    <m/>
    <m/>
    <m/>
    <m/>
    <m/>
    <m/>
    <m/>
    <m/>
    <m/>
    <m/>
    <m/>
    <m/>
    <m/>
    <m/>
    <m/>
    <m/>
    <m/>
    <m/>
    <m/>
    <m/>
    <m/>
    <m/>
    <m/>
    <m/>
    <m/>
    <m/>
    <m/>
    <m/>
    <m/>
    <m/>
    <m/>
    <m/>
    <m/>
    <m/>
    <m/>
    <m/>
    <m/>
    <m/>
    <m/>
    <m/>
    <m/>
    <m/>
    <m/>
    <m/>
    <m/>
    <m/>
    <m/>
    <m/>
    <m/>
    <m/>
    <m/>
    <m/>
    <m/>
    <m/>
    <m/>
    <m/>
    <m/>
    <m/>
    <m/>
    <m/>
    <m/>
    <m/>
    <m/>
    <m/>
    <m/>
    <m/>
    <m/>
    <m/>
    <m/>
    <m/>
    <m/>
    <m/>
    <m/>
    <m/>
    <m/>
    <m/>
    <m/>
    <m/>
    <m/>
    <m/>
    <n v="1"/>
    <m/>
    <m/>
    <n v="1"/>
    <n v="1"/>
    <s v="DUWT0030"/>
    <s v="A2y5plNSkVc"/>
    <s v="Unallocated"/>
    <e v="#N/A"/>
    <e v="#N/A"/>
    <e v="#N/A"/>
    <m/>
    <m/>
    <m/>
    <x v="0"/>
    <s v="137"/>
    <n v="3501"/>
    <n v="7092"/>
    <s v="Y"/>
    <m/>
  </r>
  <r>
    <n v="460564240"/>
    <s v="GANESH MOHAN GAIKWAD"/>
    <m/>
    <m/>
    <m/>
    <m/>
    <m/>
    <m/>
    <n v="3857"/>
    <n v="3836"/>
    <n v="3883"/>
    <n v="7819"/>
    <n v="1"/>
    <s v="FLOW"/>
    <s v="UNPAID"/>
    <x v="0"/>
    <n v="25740.76"/>
    <n v="47"/>
    <n v="0"/>
    <n v="900"/>
    <s v="-"/>
    <n v="2.2174095919498451E-2"/>
    <n v="1.4086155110891745E-3"/>
    <s v="STABLE"/>
    <s v="PTP"/>
    <s v="-"/>
    <s v="PTP"/>
    <m/>
    <n v="20"/>
    <s v="CAVA"/>
    <m/>
    <m/>
    <m/>
    <s v="DHAYARI"/>
    <m/>
    <m/>
    <m/>
    <n v="4783"/>
    <n v="25740.76"/>
    <n v="27"/>
    <n v="43"/>
    <s v="FLOW"/>
    <m/>
    <m/>
    <m/>
    <m/>
    <s v="-"/>
    <s v="MH12WC8024"/>
    <s v="BAJAJ CHETAK PREMIUM"/>
    <d v="2023-11-09T00:00:00"/>
    <n v="36"/>
    <s v="10.06.26"/>
    <s v="VIJAY NIKAM"/>
    <m/>
    <m/>
    <m/>
    <m/>
    <m/>
    <m/>
    <m/>
    <m/>
    <m/>
    <m/>
    <m/>
    <m/>
    <m/>
    <m/>
    <m/>
    <m/>
    <m/>
    <m/>
    <m/>
    <m/>
    <m/>
    <m/>
    <m/>
    <m/>
    <m/>
    <m/>
    <m/>
    <m/>
    <m/>
    <m/>
    <m/>
    <n v="1"/>
    <m/>
    <m/>
    <m/>
    <m/>
    <m/>
    <m/>
    <m/>
    <m/>
    <m/>
    <m/>
    <m/>
    <m/>
    <m/>
    <m/>
    <m/>
    <m/>
    <m/>
    <m/>
    <m/>
    <m/>
    <m/>
    <m/>
    <m/>
    <m/>
    <m/>
    <m/>
    <m/>
    <m/>
    <m/>
    <m/>
    <m/>
    <m/>
    <m/>
    <m/>
    <m/>
    <m/>
    <m/>
    <m/>
    <m/>
    <m/>
    <m/>
    <m/>
    <m/>
    <m/>
    <m/>
    <m/>
    <m/>
    <m/>
    <m/>
    <m/>
    <m/>
    <m/>
    <m/>
    <m/>
    <m/>
    <m/>
    <m/>
    <m/>
    <m/>
    <m/>
    <m/>
    <m/>
    <n v="1"/>
    <n v="1"/>
    <s v="DUWT0031"/>
    <s v="k26tmI6DSm"/>
    <s v="Allocated"/>
    <s v="Left Message (LMCB)"/>
    <s v="Left message customer uncle "/>
    <d v="2026-06-11T00:00:00"/>
    <m/>
    <m/>
    <m/>
    <x v="0"/>
    <s v="126"/>
    <n v="3883"/>
    <n v="7819"/>
    <s v="Y"/>
    <m/>
  </r>
  <r>
    <n v="460579176"/>
    <s v="TUKARAM SUBHASH BIRADAR"/>
    <m/>
    <m/>
    <m/>
    <m/>
    <m/>
    <m/>
    <n v="8746"/>
    <n v="26021"/>
    <n v="8997"/>
    <n v="35582"/>
    <n v="3"/>
    <s v="FLOW"/>
    <s v="UNPAID"/>
    <x v="4"/>
    <n v="25553.54"/>
    <n v="468"/>
    <n v="0"/>
    <n v="2700"/>
    <s v="04.05.26"/>
    <n v="0.10685306172525014"/>
    <n v="6.8345619852465678E-3"/>
    <s v="FLOW"/>
    <s v="MPTP"/>
    <s v="PAID"/>
    <s v="MPTP"/>
    <s v="Customer neve meet at home"/>
    <m/>
    <s v="CNAVNA"/>
    <m/>
    <s v="REPO"/>
    <s v="-"/>
    <s v="CHAKAN"/>
    <s v="-"/>
    <s v="-"/>
    <s v="-"/>
    <n v="29189"/>
    <n v="25553.54"/>
    <n v="88"/>
    <n v="104"/>
    <s v="FLOW"/>
    <m/>
    <m/>
    <m/>
    <m/>
    <s v="NPA"/>
    <s v="MH14LD6157"/>
    <s v="CLASSIC 350 DARK GUNMETAL GREY"/>
    <d v="2023-11-10T00:00:00"/>
    <n v="30"/>
    <s v="02.06.26"/>
    <s v="KAILASH ATKARI"/>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x v="0"/>
    <s v="815"/>
    <n v="8997"/>
    <n v="35582"/>
    <s v="Y"/>
    <m/>
  </r>
  <r>
    <n v="456351377"/>
    <s v="KANIJA BEE RAHIM SHAH"/>
    <m/>
    <m/>
    <m/>
    <m/>
    <m/>
    <m/>
    <n v="3030"/>
    <n v="3030"/>
    <n v="3065"/>
    <n v="6145"/>
    <n v="1"/>
    <s v="FLOW"/>
    <s v="UNPAID"/>
    <x v="2"/>
    <n v="25154.26"/>
    <n v="35"/>
    <n v="0"/>
    <n v="6230"/>
    <s v="-"/>
    <n v="3.790517270815992E-2"/>
    <n v="1.376520382691497E-3"/>
    <s v="STABLE"/>
    <s v="PTP"/>
    <s v="-"/>
    <s v="PTP"/>
    <m/>
    <n v="20"/>
    <s v="CAVA"/>
    <m/>
    <s v="-"/>
    <s v="-"/>
    <s v="DAPODI"/>
    <s v="-"/>
    <s v="-"/>
    <s v="-"/>
    <n v="9295"/>
    <n v="25154.26"/>
    <n v="27"/>
    <n v="43"/>
    <s v="FLOW"/>
    <m/>
    <m/>
    <m/>
    <m/>
    <s v="NPA"/>
    <s v="MH28BT3148"/>
    <s v="HONDA SHINE DISC BSVI"/>
    <d v="2023-01-12T00:00:00"/>
    <n v="48"/>
    <s v="02.06.26"/>
    <s v="VIJAY NIKAM"/>
    <m/>
    <m/>
    <m/>
    <m/>
    <m/>
    <m/>
    <m/>
    <m/>
    <m/>
    <m/>
    <n v="1"/>
    <m/>
    <m/>
    <m/>
    <m/>
    <m/>
    <m/>
    <m/>
    <m/>
    <m/>
    <m/>
    <m/>
    <m/>
    <m/>
    <m/>
    <m/>
    <m/>
    <m/>
    <m/>
    <m/>
    <m/>
    <m/>
    <m/>
    <m/>
    <m/>
    <m/>
    <m/>
    <m/>
    <m/>
    <m/>
    <m/>
    <m/>
    <m/>
    <m/>
    <m/>
    <m/>
    <m/>
    <m/>
    <m/>
    <m/>
    <m/>
    <m/>
    <m/>
    <m/>
    <m/>
    <n v="1"/>
    <m/>
    <m/>
    <m/>
    <m/>
    <m/>
    <m/>
    <m/>
    <m/>
    <m/>
    <m/>
    <m/>
    <m/>
    <m/>
    <m/>
    <m/>
    <m/>
    <m/>
    <m/>
    <m/>
    <m/>
    <m/>
    <m/>
    <m/>
    <m/>
    <m/>
    <m/>
    <m/>
    <m/>
    <m/>
    <m/>
    <m/>
    <m/>
    <m/>
    <m/>
    <m/>
    <m/>
    <m/>
    <m/>
    <n v="2"/>
    <n v="1"/>
    <s v="ZBHT0009"/>
    <s v="APAbn8svpZ7"/>
    <s v="Allocated"/>
    <s v="Left Message (LMCB)"/>
    <s v="Msg to son"/>
    <d v="2026-06-04T00:00:00"/>
    <m/>
    <m/>
    <m/>
    <x v="0"/>
    <s v="85"/>
    <n v="3065"/>
    <n v="6145"/>
    <s v="Y"/>
    <m/>
  </r>
  <r>
    <n v="462291870"/>
    <s v="AMOL HARIBHAU CHAVAN"/>
    <m/>
    <m/>
    <m/>
    <m/>
    <m/>
    <m/>
    <n v="3355"/>
    <n v="13169.33"/>
    <n v="3477.3300000000017"/>
    <n v="16524.330000000002"/>
    <n v="4"/>
    <s v="FLOW"/>
    <s v="UNPAID"/>
    <x v="13"/>
    <n v="24935"/>
    <n v="373"/>
    <n v="0"/>
    <n v="2250"/>
    <s v="FLOW"/>
    <n v="0.11333577291974541"/>
    <n v="8.1866321519437051E-3"/>
    <s v="FLOW"/>
    <s v="NC"/>
    <s v="NC"/>
    <s v="NC"/>
    <s v="Shifted"/>
    <m/>
    <s v="CNAVNA"/>
    <m/>
    <s v="REPO"/>
    <s v="-"/>
    <s v="WAKAD"/>
    <s v="-"/>
    <s v="-"/>
    <s v="-"/>
    <n v="15792.33"/>
    <n v="24935"/>
    <n v="116"/>
    <n v="132"/>
    <s v="FLOW"/>
    <m/>
    <m/>
    <m/>
    <m/>
    <s v="NPA"/>
    <s v="MH23BK2667"/>
    <s v="SPLENDORPLUS I3S DRS C FI BLACKACNT"/>
    <d v="2024-03-20T00:00:00"/>
    <n v="30"/>
    <s v="02.06.26"/>
    <s v="KAILASH ATKARI"/>
    <m/>
    <m/>
    <m/>
    <m/>
    <m/>
    <m/>
    <m/>
    <m/>
    <m/>
    <m/>
    <n v="1"/>
    <m/>
    <m/>
    <m/>
    <m/>
    <m/>
    <m/>
    <m/>
    <m/>
    <m/>
    <m/>
    <m/>
    <m/>
    <m/>
    <m/>
    <m/>
    <m/>
    <m/>
    <m/>
    <m/>
    <m/>
    <m/>
    <m/>
    <m/>
    <m/>
    <m/>
    <m/>
    <m/>
    <m/>
    <m/>
    <m/>
    <m/>
    <m/>
    <m/>
    <m/>
    <m/>
    <m/>
    <m/>
    <m/>
    <m/>
    <m/>
    <m/>
    <m/>
    <m/>
    <m/>
    <m/>
    <m/>
    <m/>
    <m/>
    <m/>
    <m/>
    <m/>
    <m/>
    <m/>
    <m/>
    <m/>
    <m/>
    <m/>
    <m/>
    <m/>
    <m/>
    <m/>
    <m/>
    <m/>
    <m/>
    <m/>
    <m/>
    <m/>
    <m/>
    <m/>
    <m/>
    <m/>
    <m/>
    <m/>
    <m/>
    <m/>
    <m/>
    <m/>
    <m/>
    <m/>
    <m/>
    <m/>
    <m/>
    <m/>
    <n v="1"/>
    <n v="1"/>
    <s v="DUWT0030"/>
    <e v="#N/A"/>
    <e v="#N/A"/>
    <e v="#N/A"/>
    <e v="#N/A"/>
    <e v="#N/A"/>
    <m/>
    <m/>
    <m/>
    <x v="0"/>
    <n v="0"/>
    <n v="3477.3300000000017"/>
    <n v="16524.330000000002"/>
    <s v="Y"/>
    <m/>
  </r>
  <r>
    <n v="460917311"/>
    <s v="RUPALI ARVIND SHELAR"/>
    <m/>
    <m/>
    <m/>
    <m/>
    <m/>
    <m/>
    <n v="3364"/>
    <n v="2461"/>
    <n v="2523"/>
    <n v="5944"/>
    <n v="1"/>
    <s v="FLOW"/>
    <s v="UNPAID"/>
    <x v="7"/>
    <n v="24727"/>
    <n v="62"/>
    <n v="0"/>
    <n v="6300"/>
    <s v="18.05.26"/>
    <n v="1.5395057362885257E-2"/>
    <n v="1.3531393689503346E-3"/>
    <s v="STABLE"/>
    <s v="PTP"/>
    <s v="PAID"/>
    <s v="PTP"/>
    <m/>
    <n v="18"/>
    <s v="CAVA"/>
    <m/>
    <s v="-"/>
    <s v="-"/>
    <s v="SHIRUR"/>
    <s v="-"/>
    <s v="-"/>
    <s v="-"/>
    <n v="8823"/>
    <n v="24727"/>
    <n v="27"/>
    <n v="43"/>
    <s v="FLOW"/>
    <m/>
    <m/>
    <m/>
    <m/>
    <s v="REGULAR"/>
    <s v="MH12WL1860"/>
    <s v="HERO XOOM 110 ZX"/>
    <d v="2023-11-28T00:00:00"/>
    <n v="36"/>
    <s v="02.06.26"/>
    <s v="KAILASH ATKARI"/>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x v="0"/>
    <s v="119"/>
    <n v="2523"/>
    <n v="5944"/>
    <s v="Y"/>
    <m/>
  </r>
  <r>
    <n v="461361123"/>
    <s v="BABAN SHANKAR DIVEKAR"/>
    <m/>
    <m/>
    <m/>
    <m/>
    <m/>
    <m/>
    <n v="3839"/>
    <n v="6653"/>
    <n v="3017"/>
    <n v="10832"/>
    <n v="2"/>
    <s v="FLOW"/>
    <s v="UNPAID"/>
    <x v="10"/>
    <n v="24578"/>
    <n v="203"/>
    <n v="0"/>
    <n v="0"/>
    <s v="10.05.26"/>
    <n v="0.10845362420567692"/>
    <n v="5.4418489650090588E-3"/>
    <s v="STABLE"/>
    <s v="MPTP"/>
    <s v="PTP"/>
    <s v="MPTP"/>
    <s v="Cust at pune for edcuation Purpose"/>
    <m/>
    <s v="CNAVNA"/>
    <m/>
    <s v="-"/>
    <s v="-"/>
    <s v="JUNNAR"/>
    <s v="-"/>
    <s v="-"/>
    <s v="-"/>
    <n v="6856"/>
    <n v="24578"/>
    <n v="57"/>
    <n v="73"/>
    <s v="FLOW"/>
    <m/>
    <m/>
    <m/>
    <m/>
    <s v="REGULAR"/>
    <s v="MH14LG6861"/>
    <s v="HONDA ACTIVA 6G H SMART"/>
    <d v="2024-01-03T00:00:00"/>
    <n v="34"/>
    <s v="02.06.26"/>
    <s v="KAILASH ATKARI"/>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x v="0"/>
    <s v="340"/>
    <n v="3017"/>
    <n v="10832"/>
    <s v="Y"/>
    <m/>
  </r>
  <r>
    <n v="460718470"/>
    <s v="DOMINIC BENEDICT JOKIN"/>
    <s v="COLLECT"/>
    <s v="04.06.26"/>
    <n v="3610"/>
    <m/>
    <m/>
    <m/>
    <n v="3736"/>
    <n v="3541"/>
    <n v="3602"/>
    <n v="3739"/>
    <n v="1"/>
    <s v="STABLE"/>
    <s v="PAID"/>
    <x v="17"/>
    <n v="24527.77"/>
    <n v="61"/>
    <n v="0"/>
    <n v="6030"/>
    <s v="12.05.26"/>
    <n v="4.1172355545625698E-2"/>
    <n v="1.3422368754624076E-3"/>
    <s v="STABLE"/>
    <s v="PAID"/>
    <s v="PAID"/>
    <s v="PAID"/>
    <m/>
    <m/>
    <m/>
    <m/>
    <s v="-"/>
    <s v="-"/>
    <s v="PIMPARI"/>
    <s v="-"/>
    <s v="-"/>
    <s v="-"/>
    <n v="9632"/>
    <n v="24527.77"/>
    <n v="27"/>
    <n v="12"/>
    <s v="STABLE"/>
    <m/>
    <m/>
    <m/>
    <m/>
    <s v="REGULAR"/>
    <s v="MH14LF1328"/>
    <s v="SUZUKI BURGMAN STREET"/>
    <d v="2023-11-15T00:00:00"/>
    <n v="36"/>
    <s v="02.06.26"/>
    <s v="KAILASH ATKARI"/>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x v="0"/>
    <s v="72"/>
    <n v="3602"/>
    <n v="7349"/>
    <s v="Y"/>
    <m/>
  </r>
  <r>
    <n v="462338520"/>
    <s v="SANDHYA YUVRAJ ISAVE"/>
    <m/>
    <m/>
    <m/>
    <m/>
    <m/>
    <m/>
    <n v="3753"/>
    <n v="7405"/>
    <n v="3997"/>
    <n v="11689"/>
    <n v="2"/>
    <s v="FLOW"/>
    <s v="UNPAID"/>
    <x v="13"/>
    <n v="24405"/>
    <n v="345"/>
    <n v="0"/>
    <n v="2443"/>
    <s v="-"/>
    <n v="6.2828721259818199E-2"/>
    <n v="5.4035447957948603E-3"/>
    <s v="FLOW"/>
    <s v="NC"/>
    <s v="-"/>
    <s v="NC"/>
    <s v="Add not found"/>
    <m/>
    <s v="CNAVNA"/>
    <m/>
    <s v="-"/>
    <s v="-"/>
    <s v="MULSHI "/>
    <s v="-"/>
    <s v="-"/>
    <s v="-"/>
    <n v="10193"/>
    <n v="24405"/>
    <n v="57"/>
    <n v="73"/>
    <s v="FLOW"/>
    <m/>
    <m/>
    <m/>
    <m/>
    <s v="REGULAR"/>
    <s v="MH14LM4260"/>
    <s v="HONDA ACTIVA DLX"/>
    <d v="2024-03-26T00:00:00"/>
    <n v="30"/>
    <s v="02.06.26"/>
    <s v="KAILASH ATKARI"/>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x v="0"/>
    <s v="531"/>
    <n v="3997"/>
    <n v="11689"/>
    <s v="Y"/>
    <m/>
  </r>
  <r>
    <n v="459484458"/>
    <s v="ARBAJ ALTAF SHAIKH"/>
    <m/>
    <m/>
    <m/>
    <m/>
    <m/>
    <m/>
    <n v="2915"/>
    <n v="14574"/>
    <n v="3364"/>
    <n v="18164"/>
    <n v="5"/>
    <s v="FLOW"/>
    <s v="UNPAID"/>
    <x v="7"/>
    <n v="24318"/>
    <n v="450"/>
    <n v="0"/>
    <n v="2700"/>
    <s v="FLOW"/>
    <n v="7.0696328308655326E-2"/>
    <n v="1.1837162813053116E-2"/>
    <s v="FLOW"/>
    <s v="NC"/>
    <s v="NC"/>
    <s v="NC"/>
    <s v="Shifted"/>
    <m/>
    <s v="CNAVNA"/>
    <m/>
    <s v="REPO"/>
    <s v="-"/>
    <s v="TALEGAON DHAMDHERE"/>
    <s v="-"/>
    <s v="-"/>
    <s v="-"/>
    <n v="17724"/>
    <n v="24318"/>
    <n v="147"/>
    <n v="163"/>
    <s v="FLOW"/>
    <m/>
    <m/>
    <m/>
    <m/>
    <s v="NPA"/>
    <s v="MH12VU2754"/>
    <s v="SUP SPLENDOR XTEC DISC"/>
    <d v="2023-08-21T00:00:00"/>
    <n v="36"/>
    <s v="02.06.26"/>
    <s v="KAILASH ATKARI"/>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x v="0"/>
    <s v="675"/>
    <n v="3364"/>
    <n v="18164"/>
    <s v="Y"/>
    <m/>
  </r>
  <r>
    <n v="132195021"/>
    <s v="BHAGYASHRI DHANSING PATIL"/>
    <m/>
    <m/>
    <m/>
    <m/>
    <m/>
    <m/>
    <n v="6124"/>
    <n v="6574"/>
    <n v="456"/>
    <n v="12790"/>
    <n v="2"/>
    <s v="FLOW"/>
    <s v="UNPAID"/>
    <x v="17"/>
    <n v="24169.89"/>
    <n v="6"/>
    <n v="0"/>
    <n v="900"/>
    <s v="-"/>
    <n v="0.17242226998197369"/>
    <n v="5.3514887655986164E-3"/>
    <s v="FLOW"/>
    <s v="NC"/>
    <s v="-"/>
    <s v="NC"/>
    <s v="Shifted"/>
    <m/>
    <s v="CNAVNA"/>
    <m/>
    <s v="-"/>
    <s v="-"/>
    <s v="PIMPLE GURAV"/>
    <s v="-"/>
    <s v="-"/>
    <s v="-"/>
    <n v="7480"/>
    <n v="24169.89"/>
    <n v="56"/>
    <n v="72"/>
    <s v="FLOW"/>
    <m/>
    <m/>
    <m/>
    <m/>
    <s v="NPA"/>
    <s v="MH14KE9617"/>
    <s v="RE CLASSIC 350 EFI STEALTH BLACK"/>
    <d v="2022-07-22T00:00:00"/>
    <n v="48"/>
    <s v="02.06.26"/>
    <s v="KAILASH ATKARI"/>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x v="2"/>
    <s v="92"/>
    <n v="456"/>
    <n v="12790"/>
    <s v="Y"/>
    <m/>
  </r>
  <r>
    <n v="458787050"/>
    <s v="PRANJAL DIPAK RAUT"/>
    <s v="ONLINE"/>
    <s v="09.06.26"/>
    <n v="7303"/>
    <m/>
    <m/>
    <m/>
    <n v="3668"/>
    <n v="18456"/>
    <n v="1448"/>
    <n v="14821"/>
    <n v="6"/>
    <s v="STABLE"/>
    <s v="PAID"/>
    <x v="11"/>
    <n v="24007"/>
    <n v="1332"/>
    <n v="0"/>
    <n v="6300"/>
    <s v="FLOW"/>
    <n v="7.6582196570838909E-2"/>
    <n v="1.0084660445088864E-2"/>
    <s v="STABLE"/>
    <s v="PAID"/>
    <s v="PTP"/>
    <s v="PAID"/>
    <m/>
    <m/>
    <m/>
    <m/>
    <s v="REPO"/>
    <s v="-"/>
    <s v="MAHALUNGE"/>
    <s v="-"/>
    <s v="-"/>
    <s v="-"/>
    <n v="26088"/>
    <n v="24007"/>
    <n v="178"/>
    <n v="132"/>
    <s v="STABLE"/>
    <m/>
    <m/>
    <m/>
    <m/>
    <s v="NPA"/>
    <s v="MH14KX8617"/>
    <s v="HONDA ACTIVA 6G H SMART"/>
    <d v="2023-07-01T00:00:00"/>
    <n v="36"/>
    <s v="02.06.26"/>
    <s v="KAILASH ATKARI"/>
    <m/>
    <m/>
    <m/>
    <m/>
    <m/>
    <m/>
    <m/>
    <m/>
    <m/>
    <m/>
    <n v="1"/>
    <m/>
    <m/>
    <m/>
    <m/>
    <m/>
    <m/>
    <m/>
    <m/>
    <m/>
    <m/>
    <m/>
    <m/>
    <m/>
    <m/>
    <m/>
    <m/>
    <m/>
    <m/>
    <m/>
    <m/>
    <m/>
    <m/>
    <m/>
    <m/>
    <m/>
    <m/>
    <m/>
    <m/>
    <m/>
    <m/>
    <m/>
    <m/>
    <m/>
    <m/>
    <m/>
    <m/>
    <m/>
    <m/>
    <m/>
    <m/>
    <m/>
    <m/>
    <m/>
    <m/>
    <m/>
    <m/>
    <m/>
    <m/>
    <m/>
    <m/>
    <m/>
    <m/>
    <m/>
    <m/>
    <m/>
    <m/>
    <m/>
    <m/>
    <m/>
    <m/>
    <m/>
    <m/>
    <m/>
    <m/>
    <m/>
    <m/>
    <m/>
    <m/>
    <m/>
    <m/>
    <m/>
    <m/>
    <m/>
    <m/>
    <m/>
    <m/>
    <m/>
    <m/>
    <m/>
    <m/>
    <m/>
    <m/>
    <m/>
    <n v="1"/>
    <n v="1"/>
    <s v="ZBHT0010"/>
    <e v="#N/A"/>
    <e v="#N/A"/>
    <e v="#N/A"/>
    <e v="#N/A"/>
    <e v="#N/A"/>
    <m/>
    <m/>
    <m/>
    <x v="0"/>
    <n v="0"/>
    <n v="1448"/>
    <n v="22124"/>
    <s v="Y"/>
    <m/>
  </r>
  <r>
    <n v="459762372"/>
    <s v="NIKITA AMIT MOHOL"/>
    <m/>
    <m/>
    <m/>
    <m/>
    <m/>
    <m/>
    <n v="3652"/>
    <n v="10631"/>
    <n v="3870"/>
    <n v="15018"/>
    <n v="3"/>
    <s v="FLOW"/>
    <s v="UNPAID"/>
    <x v="8"/>
    <n v="23960.31"/>
    <n v="543"/>
    <n v="0"/>
    <n v="5850"/>
    <s v="STABLE"/>
    <n v="6.8474129773943987E-2"/>
    <n v="6.4084359302360146E-3"/>
    <s v="FLOW"/>
    <s v="NC"/>
    <s v="NC"/>
    <s v="NC"/>
    <s v="Shifted"/>
    <m/>
    <m/>
    <m/>
    <s v="REPO"/>
    <s v="-"/>
    <s v="TIKONA PETH"/>
    <s v="-"/>
    <s v="-"/>
    <s v="-"/>
    <n v="17024"/>
    <n v="23960.31"/>
    <n v="88"/>
    <n v="104"/>
    <s v="FLOW"/>
    <m/>
    <m/>
    <m/>
    <m/>
    <s v="NPA"/>
    <s v="MH12VY480"/>
    <s v="HONDA ACTIVA 6G DLX BS VI"/>
    <d v="2023-09-14T00:00:00"/>
    <n v="36"/>
    <s v="02.06.26"/>
    <s v="VIJAY NIKAM"/>
    <m/>
    <m/>
    <m/>
    <m/>
    <m/>
    <m/>
    <m/>
    <m/>
    <m/>
    <m/>
    <m/>
    <m/>
    <m/>
    <m/>
    <m/>
    <m/>
    <m/>
    <m/>
    <m/>
    <m/>
    <m/>
    <m/>
    <m/>
    <m/>
    <m/>
    <m/>
    <m/>
    <m/>
    <m/>
    <m/>
    <m/>
    <m/>
    <m/>
    <m/>
    <m/>
    <m/>
    <m/>
    <m/>
    <m/>
    <m/>
    <m/>
    <m/>
    <m/>
    <m/>
    <m/>
    <m/>
    <m/>
    <m/>
    <m/>
    <m/>
    <m/>
    <m/>
    <m/>
    <m/>
    <m/>
    <m/>
    <m/>
    <m/>
    <m/>
    <m/>
    <m/>
    <m/>
    <m/>
    <m/>
    <m/>
    <m/>
    <m/>
    <m/>
    <m/>
    <m/>
    <m/>
    <m/>
    <m/>
    <m/>
    <m/>
    <m/>
    <m/>
    <m/>
    <m/>
    <m/>
    <m/>
    <m/>
    <m/>
    <m/>
    <m/>
    <m/>
    <m/>
    <m/>
    <m/>
    <m/>
    <m/>
    <m/>
    <m/>
    <m/>
    <n v="0"/>
    <s v=""/>
    <s v="ZBHT0013"/>
    <s v="BPt4gL34DJ7"/>
    <s v="Allocated"/>
    <e v="#N/A"/>
    <e v="#N/A"/>
    <e v="#N/A"/>
    <m/>
    <m/>
    <m/>
    <x v="0"/>
    <s v="735"/>
    <n v="3870"/>
    <n v="15018"/>
    <s v="N"/>
    <m/>
  </r>
  <r>
    <n v="461125158"/>
    <s v="NAMRTA SHANTARAM KUDEKAR"/>
    <m/>
    <m/>
    <m/>
    <m/>
    <m/>
    <m/>
    <n v="3228"/>
    <n v="2589"/>
    <n v="2679"/>
    <n v="5989"/>
    <n v="1"/>
    <s v="FLOW"/>
    <s v="UNPAID"/>
    <x v="4"/>
    <n v="23731.38"/>
    <n v="90"/>
    <n v="0"/>
    <n v="0"/>
    <s v="26.05.26"/>
    <n v="3.2984082832295383E-2"/>
    <n v="1.2986559047810328E-3"/>
    <s v="STABLE"/>
    <s v="PTP"/>
    <s v="PTP"/>
    <s v="PTP"/>
    <m/>
    <n v="25"/>
    <s v="CAVA"/>
    <m/>
    <s v="-"/>
    <s v="-"/>
    <s v="CHAKAN"/>
    <s v="-"/>
    <s v="-"/>
    <s v="-"/>
    <n v="2679"/>
    <n v="23731.38"/>
    <n v="27"/>
    <n v="43"/>
    <s v="STABLE"/>
    <m/>
    <m/>
    <m/>
    <m/>
    <s v="REGULAR"/>
    <s v="MH14LG3125"/>
    <s v="HONDA DIO DLX BS VI"/>
    <d v="2023-12-14T00:00:00"/>
    <n v="36"/>
    <s v="02.06.26"/>
    <s v="KAILASH ATKARI"/>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x v="0"/>
    <s v="172"/>
    <n v="2679"/>
    <n v="5989"/>
    <s v="Y"/>
    <m/>
  </r>
  <r>
    <n v="465574833"/>
    <s v="VRUSHALI RAVINDRA DEVGHARKAR"/>
    <s v="ONLINE"/>
    <s v="04.06.26"/>
    <n v="5048"/>
    <m/>
    <m/>
    <m/>
    <n v="9114"/>
    <n v="24143.99"/>
    <n v="-9808.0099999999948"/>
    <n v="31140.990000000005"/>
    <n v="5"/>
    <s v="FLOW"/>
    <s v="UNPAID"/>
    <x v="0"/>
    <n v="23675.99"/>
    <n v="2504"/>
    <n v="0"/>
    <n v="5400"/>
    <s v="STABLE"/>
    <n v="0.72801106469049526"/>
    <n v="1.1524654510659489E-2"/>
    <s v="STABLE"/>
    <s v="PTP"/>
    <s v="PAID"/>
    <s v="PTP"/>
    <m/>
    <m/>
    <m/>
    <m/>
    <s v="REPO"/>
    <s v="-"/>
    <s v="DHANKWADI"/>
    <s v="-"/>
    <s v="-"/>
    <s v="-"/>
    <n v="32047.99"/>
    <n v="23675.99"/>
    <n v="147"/>
    <n v="163"/>
    <s v="FLOW"/>
    <m/>
    <m/>
    <m/>
    <m/>
    <s v="NPA"/>
    <s v="MH08BG8898"/>
    <s v="HONDA ACTIVA DLX"/>
    <d v="2025-02-25T00:00:00"/>
    <n v="12"/>
    <s v="02.06.26"/>
    <s v="VIJAY NIKAM"/>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x v="0"/>
    <s v="2931"/>
    <n v="-9808.0099999999948"/>
    <n v="36188.990000000005"/>
    <s v="Y"/>
    <m/>
  </r>
  <r>
    <n v="454743569"/>
    <s v="ASHWINI RAJU KHUDE"/>
    <m/>
    <m/>
    <m/>
    <m/>
    <m/>
    <m/>
    <n v="2833"/>
    <n v="14164"/>
    <n v="3301"/>
    <n v="17699"/>
    <n v="5"/>
    <s v="FLOW"/>
    <s v="UNPAID"/>
    <x v="15"/>
    <n v="23515.41"/>
    <n v="469"/>
    <n v="0"/>
    <n v="2680"/>
    <s v="FLOW"/>
    <n v="0.15223260451558765"/>
    <n v="1.1446489710736795E-2"/>
    <s v="FLOW"/>
    <s v="RTP"/>
    <s v="RTP"/>
    <s v="RTP"/>
    <s v="Customer is job less"/>
    <m/>
    <s v="CAVNA"/>
    <m/>
    <s v="REPO"/>
    <s v="-"/>
    <s v="SANGAMWADI"/>
    <s v="-"/>
    <s v="-"/>
    <s v="-"/>
    <n v="17313"/>
    <n v="23515.41"/>
    <n v="147"/>
    <n v="163"/>
    <s v="FLOW"/>
    <m/>
    <m/>
    <m/>
    <m/>
    <s v="NPA"/>
    <s v="MH12UR0998"/>
    <s v="HONDA ACTIVA 6G DLX BS VI"/>
    <d v="2022-09-19T00:00:00"/>
    <n v="48"/>
    <s v="02.06.26"/>
    <s v="VIJAY NIKAM"/>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x v="0"/>
    <s v="702"/>
    <n v="3301"/>
    <n v="17699"/>
    <s v="Y"/>
    <m/>
  </r>
  <r>
    <n v="460434530"/>
    <s v="ASHISH SUDAM KAMBLE"/>
    <m/>
    <m/>
    <m/>
    <m/>
    <m/>
    <s v="BANK STABLE 11"/>
    <n v="3537"/>
    <n v="3537"/>
    <n v="3612"/>
    <n v="7196"/>
    <n v="2"/>
    <s v="STABLE"/>
    <s v="UNPAID"/>
    <x v="0"/>
    <n v="23491"/>
    <n v="75"/>
    <n v="0"/>
    <n v="2250"/>
    <s v="-"/>
    <n v="0.32721713603170349"/>
    <n v="5.2011747919695579E-3"/>
    <s v="STABLE"/>
    <s v="PAID"/>
    <s v="-"/>
    <s v="PAID"/>
    <m/>
    <m/>
    <s v="CAVA"/>
    <m/>
    <s v="-"/>
    <s v="-"/>
    <s v="BIBVEWADI"/>
    <s v="-"/>
    <s v="-"/>
    <s v="-"/>
    <n v="5862"/>
    <n v="23491"/>
    <n v="57"/>
    <n v="43"/>
    <s v="STABLE"/>
    <m/>
    <m/>
    <m/>
    <m/>
    <s v="REGULAR"/>
    <s v="MH12WC2046"/>
    <s v="BAJAJ CHETAK PREMIUM"/>
    <d v="2023-11-02T00:00:00"/>
    <n v="36"/>
    <s v="02.06.26"/>
    <s v="VIJAY NIKAM"/>
    <m/>
    <m/>
    <m/>
    <m/>
    <m/>
    <m/>
    <m/>
    <m/>
    <m/>
    <m/>
    <m/>
    <m/>
    <m/>
    <m/>
    <m/>
    <m/>
    <m/>
    <m/>
    <m/>
    <m/>
    <m/>
    <m/>
    <m/>
    <m/>
    <m/>
    <m/>
    <m/>
    <m/>
    <m/>
    <m/>
    <m/>
    <m/>
    <m/>
    <m/>
    <m/>
    <m/>
    <m/>
    <m/>
    <m/>
    <m/>
    <m/>
    <m/>
    <m/>
    <m/>
    <m/>
    <m/>
    <m/>
    <m/>
    <m/>
    <m/>
    <m/>
    <m/>
    <n v="1"/>
    <m/>
    <m/>
    <m/>
    <m/>
    <m/>
    <m/>
    <m/>
    <m/>
    <m/>
    <m/>
    <m/>
    <m/>
    <m/>
    <m/>
    <m/>
    <m/>
    <m/>
    <m/>
    <m/>
    <m/>
    <m/>
    <m/>
    <m/>
    <m/>
    <m/>
    <m/>
    <m/>
    <m/>
    <m/>
    <m/>
    <m/>
    <m/>
    <m/>
    <m/>
    <m/>
    <m/>
    <m/>
    <m/>
    <m/>
    <m/>
    <m/>
    <n v="1"/>
    <n v="1"/>
    <s v="DUWT0031"/>
    <s v="A6WyVdgduc"/>
    <s v="Allocated"/>
    <e v="#N/A"/>
    <e v="#N/A"/>
    <e v="#N/A"/>
    <m/>
    <m/>
    <m/>
    <x v="0"/>
    <s v="122"/>
    <n v="3612"/>
    <n v="7196"/>
    <s v="N"/>
    <m/>
  </r>
  <r>
    <n v="460858883"/>
    <s v="MRUNAL GANESH KHOPADKAR"/>
    <s v="ONLINE"/>
    <s v="03.06.26"/>
    <n v="3155"/>
    <m/>
    <m/>
    <s v="BANK STABLE 11"/>
    <n v="3104"/>
    <n v="3097.78"/>
    <n v="3145.78"/>
    <n v="3129.7800000000007"/>
    <n v="1"/>
    <s v="STABLE"/>
    <s v="PAID"/>
    <x v="15"/>
    <n v="23192"/>
    <n v="48"/>
    <n v="0"/>
    <n v="6050"/>
    <s v="STABLE"/>
    <n v="3.4049584369561202E-2"/>
    <n v="1.2691393312854839E-3"/>
    <s v="STABLE"/>
    <s v="PAID"/>
    <s v="PTP"/>
    <s v="PAID"/>
    <m/>
    <m/>
    <s v="CAVA"/>
    <m/>
    <s v="-"/>
    <s v="-"/>
    <s v="DECCAN JYMKHANA"/>
    <s v="-"/>
    <s v="-"/>
    <s v="-"/>
    <n v="9195.7800000000007"/>
    <n v="23192"/>
    <n v="27"/>
    <n v="12"/>
    <s v="STABLE"/>
    <m/>
    <m/>
    <m/>
    <m/>
    <s v="REGULAR"/>
    <s v="MH12WF6522"/>
    <s v="HONDA ACTIVA 6G DLX BS VI"/>
    <d v="2023-11-23T00:00:00"/>
    <n v="36"/>
    <s v="02.06.26"/>
    <s v="VIJAY NIKAM"/>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x v="0"/>
    <s v="83"/>
    <n v="3145.78"/>
    <n v="6284.7800000000007"/>
    <s v="Y"/>
    <m/>
  </r>
  <r>
    <n v="460234987"/>
    <s v="KALPANA KISAN WAGHMARE"/>
    <m/>
    <m/>
    <m/>
    <m/>
    <m/>
    <m/>
    <n v="3479"/>
    <n v="3479"/>
    <n v="3497"/>
    <n v="6958"/>
    <n v="1"/>
    <s v="FLOW"/>
    <s v="UNPAID"/>
    <x v="6"/>
    <n v="23028"/>
    <n v="18"/>
    <n v="0"/>
    <n v="450"/>
    <s v="-"/>
    <n v="1.3154047722345906E-2"/>
    <n v="1.2601647344274805E-3"/>
    <s v="FLOW"/>
    <s v="NC"/>
    <s v="-"/>
    <s v="NC"/>
    <s v="Add not found"/>
    <m/>
    <s v="CNAVNA"/>
    <m/>
    <m/>
    <m/>
    <s v="CHANDAN NAGAR"/>
    <m/>
    <m/>
    <m/>
    <n v="3947"/>
    <n v="23028"/>
    <n v="27"/>
    <n v="43"/>
    <s v="FLOW"/>
    <m/>
    <m/>
    <m/>
    <m/>
    <s v="-"/>
    <s v="MH12WC1845"/>
    <s v="HONDA DIO DLX BS VI"/>
    <d v="2023-10-21T00:00:00"/>
    <n v="36"/>
    <s v="10.06.26"/>
    <s v="VIJAY NIKAM"/>
    <m/>
    <m/>
    <m/>
    <m/>
    <m/>
    <m/>
    <m/>
    <m/>
    <m/>
    <m/>
    <m/>
    <m/>
    <m/>
    <m/>
    <m/>
    <m/>
    <m/>
    <m/>
    <m/>
    <m/>
    <m/>
    <m/>
    <m/>
    <m/>
    <m/>
    <m/>
    <m/>
    <m/>
    <m/>
    <m/>
    <m/>
    <m/>
    <m/>
    <m/>
    <m/>
    <m/>
    <m/>
    <m/>
    <m/>
    <m/>
    <m/>
    <m/>
    <m/>
    <m/>
    <m/>
    <m/>
    <m/>
    <m/>
    <m/>
    <m/>
    <m/>
    <m/>
    <m/>
    <m/>
    <m/>
    <m/>
    <m/>
    <m/>
    <m/>
    <m/>
    <m/>
    <m/>
    <m/>
    <m/>
    <m/>
    <m/>
    <m/>
    <m/>
    <m/>
    <m/>
    <m/>
    <m/>
    <m/>
    <m/>
    <m/>
    <m/>
    <m/>
    <m/>
    <m/>
    <m/>
    <m/>
    <m/>
    <m/>
    <m/>
    <m/>
    <m/>
    <m/>
    <m/>
    <m/>
    <m/>
    <m/>
    <m/>
    <m/>
    <m/>
    <n v="0"/>
    <s v=""/>
    <s v="ZBHT0012"/>
    <e v="#N/A"/>
    <e v="#N/A"/>
    <e v="#N/A"/>
    <e v="#N/A"/>
    <e v="#N/A"/>
    <m/>
    <m/>
    <m/>
    <x v="0"/>
    <n v="0"/>
    <n v="3497"/>
    <n v="6958"/>
    <s v="N"/>
    <m/>
  </r>
  <r>
    <n v="464448758"/>
    <s v="LAXMAN DASHRATH MANE"/>
    <m/>
    <m/>
    <m/>
    <m/>
    <m/>
    <m/>
    <n v="3489"/>
    <n v="3489"/>
    <n v="3544"/>
    <n v="7088"/>
    <n v="1"/>
    <s v="FLOW"/>
    <s v="UNPAID"/>
    <x v="13"/>
    <n v="22956"/>
    <n v="55"/>
    <n v="0"/>
    <n v="450.43"/>
    <s v="-"/>
    <n v="2.2685875648908345E-2"/>
    <n v="1.2562246675142106E-3"/>
    <s v="FLOW"/>
    <s v="NC"/>
    <s v="-"/>
    <s v="NC"/>
    <s v="Shifted"/>
    <m/>
    <s v="CNAVNA"/>
    <m/>
    <m/>
    <m/>
    <s v="HINJEWADI"/>
    <m/>
    <m/>
    <m/>
    <n v="3994.43"/>
    <n v="22956"/>
    <n v="27"/>
    <n v="43"/>
    <s v="FLOW"/>
    <m/>
    <m/>
    <m/>
    <m/>
    <s v="-"/>
    <s v="MH14LZ6618"/>
    <s v="HONDA SHINE DISC BSVI"/>
    <d v="2024-10-26T00:00:00"/>
    <n v="24"/>
    <s v="10.06.26"/>
    <s v="KAILASH ATKARI"/>
    <m/>
    <m/>
    <m/>
    <m/>
    <m/>
    <m/>
    <m/>
    <m/>
    <m/>
    <m/>
    <m/>
    <m/>
    <m/>
    <m/>
    <m/>
    <m/>
    <m/>
    <m/>
    <m/>
    <m/>
    <m/>
    <m/>
    <m/>
    <m/>
    <m/>
    <m/>
    <m/>
    <m/>
    <m/>
    <m/>
    <m/>
    <n v="1"/>
    <m/>
    <m/>
    <m/>
    <m/>
    <m/>
    <m/>
    <m/>
    <m/>
    <m/>
    <m/>
    <m/>
    <m/>
    <m/>
    <m/>
    <m/>
    <m/>
    <m/>
    <m/>
    <m/>
    <m/>
    <m/>
    <m/>
    <m/>
    <m/>
    <m/>
    <m/>
    <m/>
    <m/>
    <m/>
    <m/>
    <m/>
    <m/>
    <m/>
    <m/>
    <m/>
    <m/>
    <m/>
    <m/>
    <m/>
    <m/>
    <m/>
    <m/>
    <m/>
    <m/>
    <m/>
    <m/>
    <m/>
    <m/>
    <m/>
    <m/>
    <m/>
    <m/>
    <m/>
    <m/>
    <m/>
    <m/>
    <m/>
    <m/>
    <m/>
    <m/>
    <m/>
    <m/>
    <n v="1"/>
    <n v="1"/>
    <s v="DUWT0030"/>
    <s v="BPYeuxZ8b7"/>
    <s v="Allocated"/>
    <s v="Shifted (NC_SFTD)"/>
    <s v="We had visited to customer but customer shifted "/>
    <d v="2026-06-11T00:00:00"/>
    <m/>
    <m/>
    <m/>
    <x v="0"/>
    <s v="110"/>
    <n v="3544"/>
    <n v="7088"/>
    <s v="Y"/>
    <m/>
  </r>
  <r>
    <n v="462841404"/>
    <s v="KADAM AAKASH TUKARAM"/>
    <m/>
    <m/>
    <m/>
    <m/>
    <m/>
    <m/>
    <n v="11637"/>
    <n v="23274"/>
    <n v="11817"/>
    <n v="35372"/>
    <n v="2"/>
    <s v="FLOW"/>
    <s v="UNPAID"/>
    <x v="11"/>
    <n v="22860"/>
    <n v="180"/>
    <n v="0"/>
    <n v="900"/>
    <s v="FLOW"/>
    <n v="7.9049199274144388E-2"/>
    <n v="5.0614642094599675E-3"/>
    <s v="FLOW"/>
    <s v="RTP"/>
    <s v="RTP"/>
    <s v="RTP"/>
    <s v="Financail problem"/>
    <m/>
    <m/>
    <m/>
    <s v="-"/>
    <s v="-"/>
    <s v="RAJGURU NAGAR"/>
    <s v="-"/>
    <s v="-"/>
    <s v="-"/>
    <n v="24354"/>
    <n v="22860"/>
    <n v="57"/>
    <n v="73"/>
    <s v="FLOW"/>
    <m/>
    <m/>
    <m/>
    <m/>
    <s v="REGULAR"/>
    <s v="MH14LN5931"/>
    <s v="CLASSIC 350 DARK GUNMETAL GREY"/>
    <d v="2024-05-09T00:00:00"/>
    <n v="24"/>
    <s v="02.06.26"/>
    <s v="KAILASH ATKARI"/>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x v="0"/>
    <s v="461"/>
    <n v="11817"/>
    <n v="35372"/>
    <s v="Y"/>
    <m/>
  </r>
  <r>
    <n v="460465980"/>
    <s v="BINAY KUMAR"/>
    <m/>
    <m/>
    <m/>
    <m/>
    <m/>
    <s v="BANK STABLE 11"/>
    <n v="2751"/>
    <n v="7943"/>
    <n v="2865"/>
    <n v="11164"/>
    <n v="3"/>
    <s v="STABLE"/>
    <s v="UNPAID"/>
    <x v="2"/>
    <n v="22724"/>
    <n v="424"/>
    <n v="0"/>
    <n v="4500"/>
    <s v="05.05.26"/>
    <n v="7.5787415033483005E-2"/>
    <n v="6.0777718685060076E-3"/>
    <s v="STABLE"/>
    <s v="PAID"/>
    <s v="PAID"/>
    <s v="PAID"/>
    <m/>
    <m/>
    <s v="CAVNA"/>
    <m/>
    <s v="REPO"/>
    <s v="-"/>
    <s v="DAPODI"/>
    <s v="-"/>
    <s v="-"/>
    <s v="-"/>
    <n v="12867"/>
    <n v="22724"/>
    <n v="88"/>
    <n v="73"/>
    <s v="STABLE"/>
    <m/>
    <m/>
    <m/>
    <m/>
    <s v="NPA"/>
    <s v="MH14LD7256"/>
    <s v="HONDA SHINE DRUM BSVI"/>
    <d v="2023-11-04T00:00:00"/>
    <n v="36"/>
    <s v="02.06.26"/>
    <s v="VIJAY NIKAM"/>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x v="0"/>
    <s v="470"/>
    <n v="2865"/>
    <n v="11164"/>
    <s v="Y"/>
    <m/>
  </r>
  <r>
    <n v="464549996"/>
    <s v="SOHIT SINGH"/>
    <s v="ONLINE"/>
    <s v="13.06.26"/>
    <n v="3645"/>
    <m/>
    <m/>
    <m/>
    <n v="3500"/>
    <n v="3500"/>
    <n v="3576"/>
    <n v="3424"/>
    <n v="1"/>
    <s v="STABLE"/>
    <s v="PAID"/>
    <x v="4"/>
    <n v="22688"/>
    <n v="76"/>
    <n v="0"/>
    <n v="6059"/>
    <s v="-"/>
    <n v="3.1533896102928595E-2"/>
    <n v="1.2415588628925949E-3"/>
    <s v="STABLE"/>
    <s v="PAID"/>
    <s v="-"/>
    <s v="PAID"/>
    <m/>
    <m/>
    <m/>
    <m/>
    <m/>
    <m/>
    <s v="MAHALUNGE"/>
    <m/>
    <m/>
    <m/>
    <n v="9635"/>
    <n v="22688"/>
    <n v="27"/>
    <n v="12"/>
    <s v="STABLE"/>
    <m/>
    <m/>
    <m/>
    <m/>
    <s v="-"/>
    <s v="MH14MA1159"/>
    <s v="HONDA SHINE 100 OBD2"/>
    <d v="2024-11-04T00:00:00"/>
    <n v="24"/>
    <s v="10.06.26"/>
    <s v="KAILASH ATKARI"/>
    <m/>
    <m/>
    <m/>
    <m/>
    <m/>
    <m/>
    <m/>
    <m/>
    <m/>
    <m/>
    <m/>
    <m/>
    <m/>
    <m/>
    <m/>
    <m/>
    <m/>
    <m/>
    <m/>
    <m/>
    <m/>
    <m/>
    <m/>
    <m/>
    <m/>
    <m/>
    <m/>
    <m/>
    <m/>
    <m/>
    <m/>
    <m/>
    <m/>
    <m/>
    <n v="1"/>
    <m/>
    <m/>
    <m/>
    <m/>
    <m/>
    <m/>
    <m/>
    <m/>
    <m/>
    <m/>
    <m/>
    <m/>
    <m/>
    <m/>
    <m/>
    <m/>
    <m/>
    <m/>
    <m/>
    <m/>
    <m/>
    <m/>
    <m/>
    <m/>
    <m/>
    <m/>
    <m/>
    <m/>
    <m/>
    <m/>
    <m/>
    <m/>
    <m/>
    <m/>
    <m/>
    <m/>
    <m/>
    <m/>
    <m/>
    <m/>
    <m/>
    <m/>
    <m/>
    <m/>
    <m/>
    <m/>
    <m/>
    <m/>
    <m/>
    <m/>
    <m/>
    <m/>
    <m/>
    <m/>
    <m/>
    <m/>
    <m/>
    <m/>
    <m/>
    <n v="1"/>
    <n v="1"/>
    <s v="DUWT0017"/>
    <s v="Goc78CxA5m"/>
    <s v="Allocated"/>
    <s v="Address Not Found (NC_ANF)"/>
    <s v="Short address available "/>
    <d v="2026-06-12T00:00:00"/>
    <m/>
    <m/>
    <m/>
    <x v="0"/>
    <s v="69"/>
    <n v="3576"/>
    <n v="7069"/>
    <s v="Y"/>
    <m/>
  </r>
  <r>
    <n v="460718163"/>
    <s v="VIKAS LAXMAN SHELAR"/>
    <m/>
    <m/>
    <m/>
    <m/>
    <m/>
    <m/>
    <n v="3434"/>
    <n v="3434"/>
    <n v="3482"/>
    <n v="6976"/>
    <n v="1"/>
    <s v="FLOW"/>
    <s v="UNPAID"/>
    <x v="7"/>
    <n v="22440.53"/>
    <n v="48"/>
    <n v="0"/>
    <n v="5352"/>
    <s v="-"/>
    <n v="1.3971498629172463E-2"/>
    <n v="1.2280165245727769E-3"/>
    <s v="FLOW"/>
    <s v="BPTP"/>
    <s v="-"/>
    <s v="BPTP"/>
    <s v="Financail problem"/>
    <m/>
    <s v="CAVA"/>
    <m/>
    <s v="-"/>
    <s v="-"/>
    <s v="SHIRUR"/>
    <s v="-"/>
    <s v="-"/>
    <s v="-"/>
    <n v="8834"/>
    <n v="22440.53"/>
    <n v="27"/>
    <n v="43"/>
    <s v="FLOW"/>
    <m/>
    <m/>
    <m/>
    <m/>
    <s v="REGULAR"/>
    <s v="MH12WF7602"/>
    <s v="SPLENDORPLUS I3S DRS C FI BLACKACNT"/>
    <d v="2023-11-15T00:00:00"/>
    <n v="36"/>
    <s v="02.06.26"/>
    <s v="KAILASH ATKARI"/>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x v="0"/>
    <s v="108"/>
    <n v="3482"/>
    <n v="6976"/>
    <s v="Y"/>
    <m/>
  </r>
  <r>
    <n v="466120249"/>
    <s v="SHIVNANDA RAHUL WAGHULE"/>
    <m/>
    <m/>
    <m/>
    <m/>
    <m/>
    <m/>
    <n v="2479"/>
    <n v="10014"/>
    <n v="493"/>
    <n v="13084"/>
    <n v="5"/>
    <s v="FLOW"/>
    <s v="UNPAID"/>
    <x v="8"/>
    <n v="22415"/>
    <n v="395"/>
    <n v="0"/>
    <n v="1800"/>
    <s v="FLOW"/>
    <n v="6.1842458303243246E-2"/>
    <n v="1.091084811475391E-2"/>
    <s v="FLOW"/>
    <s v="NC"/>
    <s v="NC"/>
    <s v="NC"/>
    <s v="Add not found"/>
    <m/>
    <s v="CNAVNA"/>
    <m/>
    <s v="REPO"/>
    <s v="-"/>
    <s v="KAMSHET"/>
    <s v="-"/>
    <s v="-"/>
    <s v="-"/>
    <n v="12209"/>
    <n v="22415"/>
    <n v="146"/>
    <n v="162"/>
    <s v="FLOW"/>
    <m/>
    <m/>
    <m/>
    <m/>
    <s v="NPA"/>
    <s v="MH14LN6546"/>
    <s v="SPLENDOR PLUS DRS CAST FI BLACK"/>
    <d v="2025-05-14T00:00:00"/>
    <n v="18"/>
    <s v="02.06.26"/>
    <s v="VIJAY NIKAM"/>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x v="0"/>
    <s v="591"/>
    <n v="493"/>
    <n v="13084"/>
    <s v="Y"/>
    <m/>
  </r>
  <r>
    <n v="460260039"/>
    <s v="SNEHA SHRIDHAR PILLAY"/>
    <s v="COLLECT"/>
    <s v="17.06.26"/>
    <n v="3500"/>
    <m/>
    <m/>
    <m/>
    <n v="3434"/>
    <n v="2936"/>
    <n v="2996"/>
    <n v="3004"/>
    <n v="1"/>
    <s v="STABLE"/>
    <s v="PAID"/>
    <x v="17"/>
    <n v="22333"/>
    <n v="60"/>
    <n v="0"/>
    <n v="2615"/>
    <s v="-"/>
    <n v="3.7488210970685824E-2"/>
    <n v="1.2221321440841115E-3"/>
    <s v="STABLE"/>
    <s v="PAID"/>
    <s v="-"/>
    <s v="PAID"/>
    <m/>
    <m/>
    <s v="CAVNA"/>
    <m/>
    <m/>
    <m/>
    <s v="SANGAVI"/>
    <m/>
    <m/>
    <m/>
    <n v="5611"/>
    <n v="22333"/>
    <n v="27"/>
    <n v="43"/>
    <s v="FLOW"/>
    <m/>
    <m/>
    <m/>
    <m/>
    <s v="-"/>
    <s v="MH14LD0112"/>
    <s v="HONDA ACTIVA 125 SMART"/>
    <d v="2023-10-23T00:00:00"/>
    <n v="36"/>
    <s v="10.06.26"/>
    <s v="KAILASH ATKARI"/>
    <m/>
    <m/>
    <m/>
    <m/>
    <m/>
    <m/>
    <m/>
    <m/>
    <m/>
    <m/>
    <m/>
    <m/>
    <m/>
    <m/>
    <m/>
    <m/>
    <m/>
    <m/>
    <m/>
    <m/>
    <m/>
    <m/>
    <m/>
    <m/>
    <m/>
    <m/>
    <m/>
    <m/>
    <m/>
    <m/>
    <m/>
    <n v="1"/>
    <m/>
    <m/>
    <m/>
    <m/>
    <m/>
    <m/>
    <m/>
    <m/>
    <m/>
    <m/>
    <m/>
    <m/>
    <m/>
    <m/>
    <m/>
    <m/>
    <m/>
    <n v="2"/>
    <m/>
    <m/>
    <m/>
    <m/>
    <m/>
    <m/>
    <m/>
    <m/>
    <m/>
    <m/>
    <m/>
    <m/>
    <m/>
    <m/>
    <m/>
    <m/>
    <m/>
    <m/>
    <m/>
    <m/>
    <m/>
    <m/>
    <m/>
    <m/>
    <m/>
    <m/>
    <m/>
    <m/>
    <m/>
    <m/>
    <m/>
    <m/>
    <m/>
    <m/>
    <m/>
    <m/>
    <m/>
    <m/>
    <m/>
    <m/>
    <m/>
    <m/>
    <m/>
    <m/>
    <n v="3"/>
    <n v="1"/>
    <s v="ZBHT0015"/>
    <s v="kPJtmjsD1qmc"/>
    <s v="Allocated"/>
    <s v="Payment (PAID)"/>
    <s v="Payment (PAID)"/>
    <d v="2026-06-17T00:00:00"/>
    <m/>
    <m/>
    <m/>
    <x v="0"/>
    <s v="134"/>
    <n v="2996"/>
    <n v="6504"/>
    <s v="Y"/>
    <m/>
  </r>
  <r>
    <n v="460111082"/>
    <s v="SHIVAJI BABAN GUNJAL"/>
    <m/>
    <m/>
    <m/>
    <m/>
    <m/>
    <m/>
    <n v="2991"/>
    <n v="8894"/>
    <n v="3135"/>
    <n v="12252"/>
    <n v="3"/>
    <s v="FLOW"/>
    <s v="UNPAID"/>
    <x v="9"/>
    <n v="22264.35"/>
    <n v="223"/>
    <n v="0"/>
    <n v="6293"/>
    <s v="FLOW"/>
    <n v="6.9004360279292187E-2"/>
    <n v="5.9548336604722642E-3"/>
    <s v="FLOW"/>
    <s v="BPTP"/>
    <s v="PTP"/>
    <s v="BPTP"/>
    <m/>
    <n v="26"/>
    <s v="CAVA"/>
    <m/>
    <s v="REPO"/>
    <s v="-"/>
    <s v="VALTI"/>
    <s v="-"/>
    <s v="-"/>
    <s v="-"/>
    <n v="15410"/>
    <n v="22264.35"/>
    <n v="88"/>
    <n v="104"/>
    <s v="FLOW"/>
    <m/>
    <m/>
    <m/>
    <m/>
    <s v="REGULAR"/>
    <s v="MH14LD2646"/>
    <s v="SPLENDOR PLUS BS6 DRK CAST FI"/>
    <d v="2023-10-13T00:00:00"/>
    <n v="36"/>
    <s v="02.06.26"/>
    <s v="VIJAY NIKAM"/>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x v="0"/>
    <s v="367"/>
    <n v="3135"/>
    <n v="12252"/>
    <s v="Y"/>
    <m/>
  </r>
  <r>
    <n v="465334990"/>
    <s v="SAHIL RAOKHANDE"/>
    <s v="ONLINE"/>
    <s v="15.06.26"/>
    <n v="6000"/>
    <m/>
    <m/>
    <m/>
    <n v="5848"/>
    <n v="5691"/>
    <n v="5884"/>
    <n v="5912"/>
    <n v="1"/>
    <s v="STABLE"/>
    <s v="PAID"/>
    <x v="6"/>
    <n v="22245"/>
    <n v="193"/>
    <n v="0"/>
    <n v="5394"/>
    <s v="21.05.26"/>
    <n v="1.2706782681239565E-2"/>
    <n v="1.2173165067456706E-3"/>
    <s v="STABLE"/>
    <s v="PAID"/>
    <s v="PTP"/>
    <s v="PAID"/>
    <m/>
    <m/>
    <s v="CAVA"/>
    <m/>
    <s v="-"/>
    <s v="-"/>
    <s v="KHARADI"/>
    <s v="-"/>
    <s v="-"/>
    <s v="-"/>
    <n v="11278"/>
    <n v="22245"/>
    <n v="27"/>
    <n v="12"/>
    <s v="STABLE"/>
    <m/>
    <m/>
    <m/>
    <m/>
    <s v="REGULAR"/>
    <s v="MH12XU1681"/>
    <s v="HONDA DIO 125 STD"/>
    <d v="2025-01-27T00:00:00"/>
    <n v="18"/>
    <s v="02.06.26"/>
    <s v="VIJAY NIKAM"/>
    <m/>
    <m/>
    <m/>
    <m/>
    <m/>
    <m/>
    <m/>
    <m/>
    <m/>
    <m/>
    <m/>
    <m/>
    <m/>
    <m/>
    <m/>
    <m/>
    <m/>
    <m/>
    <m/>
    <m/>
    <m/>
    <m/>
    <m/>
    <m/>
    <m/>
    <m/>
    <m/>
    <m/>
    <n v="1"/>
    <m/>
    <m/>
    <m/>
    <m/>
    <m/>
    <m/>
    <m/>
    <m/>
    <m/>
    <m/>
    <m/>
    <m/>
    <m/>
    <m/>
    <m/>
    <m/>
    <m/>
    <m/>
    <m/>
    <m/>
    <m/>
    <m/>
    <m/>
    <m/>
    <m/>
    <m/>
    <m/>
    <m/>
    <m/>
    <m/>
    <m/>
    <m/>
    <m/>
    <m/>
    <m/>
    <m/>
    <m/>
    <m/>
    <m/>
    <m/>
    <m/>
    <m/>
    <m/>
    <m/>
    <m/>
    <m/>
    <m/>
    <m/>
    <m/>
    <m/>
    <m/>
    <m/>
    <m/>
    <m/>
    <m/>
    <m/>
    <m/>
    <m/>
    <m/>
    <m/>
    <m/>
    <m/>
    <m/>
    <m/>
    <m/>
    <n v="1"/>
    <n v="1"/>
    <s v="ZBHT0012"/>
    <s v="G6SB9qUOsEJc"/>
    <s v="Allocated"/>
    <s v="Left Message (LMCB)"/>
    <s v="Lm"/>
    <d v="2026-06-10T00:00:00"/>
    <m/>
    <m/>
    <m/>
    <x v="0"/>
    <s v="373"/>
    <n v="5884"/>
    <n v="11912"/>
    <s v="Y"/>
    <m/>
  </r>
  <r>
    <n v="460051993"/>
    <s v="DHEERAJ KASHINATH PANSARE"/>
    <m/>
    <m/>
    <m/>
    <m/>
    <m/>
    <m/>
    <n v="3380"/>
    <n v="6677"/>
    <n v="3581"/>
    <n v="10487"/>
    <n v="2"/>
    <s v="FLOW"/>
    <s v="UNPAID"/>
    <x v="10"/>
    <n v="22196.639999999999"/>
    <n v="284"/>
    <n v="0"/>
    <n v="6300"/>
    <s v="26.05.26"/>
    <n v="9.7945563234953875E-2"/>
    <n v="4.914588754604877E-3"/>
    <s v="STABLE"/>
    <s v="PTP"/>
    <s v="PTP"/>
    <s v="PTP"/>
    <m/>
    <n v="25"/>
    <s v="CAVA"/>
    <m/>
    <s v="-"/>
    <s v="-"/>
    <s v="OTUR"/>
    <s v="-"/>
    <s v="-"/>
    <s v="-"/>
    <n v="13261"/>
    <n v="22196.639999999999"/>
    <n v="57"/>
    <n v="73"/>
    <s v="FLOW"/>
    <m/>
    <m/>
    <m/>
    <m/>
    <s v="REGULAR"/>
    <s v="MH14LD1684"/>
    <s v="HONDA ACTIVA 6G DLX BS VI"/>
    <d v="2023-10-09T00:00:00"/>
    <n v="36"/>
    <s v="02.06.26"/>
    <s v="KAILASH ATKARI"/>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x v="0"/>
    <s v="430"/>
    <n v="3581"/>
    <n v="10487"/>
    <s v="Y"/>
    <m/>
  </r>
  <r>
    <n v="461546516"/>
    <s v="MANIK ANNASO ANAP"/>
    <s v="ONLINE"/>
    <s v="19.06.26"/>
    <n v="2710"/>
    <m/>
    <m/>
    <m/>
    <n v="2660"/>
    <n v="2657"/>
    <n v="2701"/>
    <n v="2696"/>
    <n v="1"/>
    <s v="STABLE"/>
    <s v="PAID"/>
    <x v="10"/>
    <n v="22083.64"/>
    <n v="44"/>
    <n v="0"/>
    <n v="3502"/>
    <s v="-"/>
    <n v="9.5237523512847685E-3"/>
    <n v="1.2084863790078201E-3"/>
    <s v="STABLE"/>
    <s v="PAID"/>
    <s v="-"/>
    <s v="MPTP"/>
    <s v="Shifted"/>
    <m/>
    <s v="CAVNA"/>
    <m/>
    <m/>
    <m/>
    <s v="JUNNAR"/>
    <m/>
    <m/>
    <m/>
    <n v="6203"/>
    <n v="22083.64"/>
    <n v="27"/>
    <n v="43"/>
    <s v="FLOW"/>
    <m/>
    <m/>
    <m/>
    <m/>
    <s v="-"/>
    <s v="MH14LH4796"/>
    <s v="SPLENDOR PLUS DRS CAST FI BLACK"/>
    <d v="2024-01-17T00:00:00"/>
    <n v="36"/>
    <s v="10.06.26"/>
    <s v="KAILASH ATKARI"/>
    <m/>
    <m/>
    <m/>
    <m/>
    <m/>
    <m/>
    <m/>
    <m/>
    <m/>
    <m/>
    <m/>
    <m/>
    <m/>
    <m/>
    <m/>
    <m/>
    <m/>
    <m/>
    <m/>
    <m/>
    <m/>
    <m/>
    <m/>
    <m/>
    <m/>
    <m/>
    <m/>
    <m/>
    <m/>
    <m/>
    <m/>
    <n v="1"/>
    <m/>
    <m/>
    <m/>
    <m/>
    <m/>
    <m/>
    <m/>
    <m/>
    <m/>
    <m/>
    <m/>
    <m/>
    <m/>
    <m/>
    <m/>
    <m/>
    <m/>
    <m/>
    <m/>
    <m/>
    <m/>
    <m/>
    <m/>
    <m/>
    <m/>
    <m/>
    <m/>
    <m/>
    <m/>
    <m/>
    <m/>
    <m/>
    <m/>
    <m/>
    <m/>
    <m/>
    <m/>
    <m/>
    <m/>
    <m/>
    <m/>
    <m/>
    <m/>
    <m/>
    <m/>
    <m/>
    <m/>
    <m/>
    <m/>
    <m/>
    <m/>
    <m/>
    <m/>
    <m/>
    <m/>
    <m/>
    <m/>
    <m/>
    <m/>
    <m/>
    <m/>
    <m/>
    <n v="1"/>
    <n v="1"/>
    <s v="ZBHT0021"/>
    <s v="A2j5UVxGi7"/>
    <s v="Allocated"/>
    <s v="Promise To Pay (PTP)"/>
    <s v="Ptp"/>
    <d v="2026-06-20T00:00:00"/>
    <m/>
    <m/>
    <m/>
    <x v="0"/>
    <s v="89"/>
    <n v="2701"/>
    <n v="5406"/>
    <s v="Y"/>
    <m/>
  </r>
  <r>
    <n v="467004899"/>
    <s v="SAGAR BHARAT GAIKAWAD"/>
    <m/>
    <m/>
    <m/>
    <m/>
    <m/>
    <m/>
    <n v="2444"/>
    <n v="12070"/>
    <n v="3012"/>
    <n v="15488"/>
    <n v="5"/>
    <s v="FLOW"/>
    <s v="UNPAID"/>
    <x v="4"/>
    <n v="22002"/>
    <n v="718"/>
    <n v="0"/>
    <n v="2700"/>
    <s v="18.05.26"/>
    <n v="0.35024435282319044"/>
    <n v="1.0709813973714724E-2"/>
    <s v="FLOW"/>
    <s v="MPTP"/>
    <s v="NC"/>
    <s v="MPTP"/>
    <s v="Shifted"/>
    <n v="25"/>
    <s v="CNAVNA"/>
    <m/>
    <s v="REPO"/>
    <s v="-"/>
    <s v="CHAKAN"/>
    <s v="-"/>
    <s v="-"/>
    <s v="-"/>
    <n v="15488"/>
    <n v="22002"/>
    <n v="146"/>
    <n v="162"/>
    <s v="FLOW"/>
    <m/>
    <m/>
    <m/>
    <m/>
    <s v="NPA"/>
    <s v="MH14MB2217"/>
    <s v="SPLENDOR PLUS I3S BS6 FI DRUM SELF"/>
    <d v="2025-10-04T00:00:00"/>
    <n v="12"/>
    <s v="02.06.26"/>
    <s v="KAILASH ATKARI"/>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x v="0"/>
    <s v="974"/>
    <n v="3012"/>
    <n v="15488"/>
    <s v="Y"/>
    <m/>
  </r>
  <r>
    <n v="460349990"/>
    <s v="DATTATRAY SAKHARAM DHANAVALE"/>
    <m/>
    <m/>
    <m/>
    <m/>
    <m/>
    <s v="BANK STABLE 11"/>
    <n v="3319"/>
    <n v="3369"/>
    <n v="52"/>
    <n v="6744"/>
    <n v="2"/>
    <s v="STABLE"/>
    <s v="UNPAID"/>
    <x v="3"/>
    <n v="21841"/>
    <n v="2"/>
    <n v="0"/>
    <n v="6219"/>
    <s v="-"/>
    <n v="0.10076755617799331"/>
    <n v="4.8358460104468565E-3"/>
    <s v="STABLE"/>
    <s v="PAID"/>
    <s v="-"/>
    <s v="PAID"/>
    <m/>
    <n v="14"/>
    <s v="CAVA"/>
    <m/>
    <s v="-"/>
    <s v="-"/>
    <s v="BHOR"/>
    <s v="-"/>
    <s v="-"/>
    <s v="-"/>
    <n v="9590"/>
    <n v="21841"/>
    <n v="57"/>
    <n v="43"/>
    <s v="STABLE"/>
    <m/>
    <m/>
    <m/>
    <m/>
    <s v="REGULAR"/>
    <s v="MH12WD6455"/>
    <s v="HONDA DIO DLX BS VI"/>
    <d v="2023-10-27T00:00:00"/>
    <n v="36"/>
    <s v="02.06.26"/>
    <s v="VIJAY NIKAM"/>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x v="0"/>
    <s v="56"/>
    <n v="52"/>
    <n v="6744"/>
    <s v="Y"/>
    <m/>
  </r>
  <r>
    <n v="458427914"/>
    <s v="PRAVIN TUKARAM BHONDAVE"/>
    <s v="ONLINE"/>
    <s v="09.06.26"/>
    <n v="4508"/>
    <m/>
    <m/>
    <m/>
    <n v="4505"/>
    <n v="17769"/>
    <n v="4877"/>
    <n v="18688"/>
    <n v="4"/>
    <s v="STABLE"/>
    <s v="PAID"/>
    <x v="0"/>
    <n v="21605.08"/>
    <n v="623"/>
    <n v="0"/>
    <n v="5850"/>
    <s v="-"/>
    <n v="0.17911083757074045"/>
    <n v="7.0933564296497267E-3"/>
    <s v="STABLE"/>
    <s v="PAID"/>
    <s v="-"/>
    <s v="PAID"/>
    <m/>
    <m/>
    <m/>
    <m/>
    <s v="REPO"/>
    <s v="-"/>
    <s v="BIBVEWADI"/>
    <s v="-"/>
    <s v="-"/>
    <s v="-"/>
    <n v="24242"/>
    <n v="21605.08"/>
    <n v="116"/>
    <n v="104"/>
    <s v="STABLE"/>
    <m/>
    <m/>
    <m/>
    <m/>
    <s v="NPA"/>
    <s v="MH12VM7890"/>
    <s v="BAJAJ CHETAK PREMIUM"/>
    <d v="2023-06-06T00:00:00"/>
    <n v="36"/>
    <s v="02.06.26"/>
    <s v="VIJAY NIKAM"/>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x v="0"/>
    <s v="922"/>
    <n v="4877"/>
    <n v="23196"/>
    <s v="Y"/>
    <m/>
  </r>
  <r>
    <n v="460648088"/>
    <s v="SATISH SANTOSH VISHWAKARMA"/>
    <m/>
    <m/>
    <m/>
    <m/>
    <m/>
    <m/>
    <n v="3284"/>
    <n v="3246"/>
    <n v="3299"/>
    <n v="6676"/>
    <n v="1"/>
    <s v="FLOW"/>
    <s v="UNPAID"/>
    <x v="16"/>
    <n v="21565.23"/>
    <n v="53"/>
    <n v="0"/>
    <n v="6187"/>
    <s v="STABLE"/>
    <n v="8.3206223180362193E-2"/>
    <n v="1.1801173500007613E-3"/>
    <s v="FLOW"/>
    <s v="NC"/>
    <s v="NC"/>
    <s v="NC"/>
    <s v="Add not found"/>
    <m/>
    <s v="CNAVNA"/>
    <m/>
    <s v="-"/>
    <s v="-"/>
    <s v="WAGHOLI"/>
    <s v="-"/>
    <s v="-"/>
    <s v="-"/>
    <n v="9486"/>
    <n v="21565.23"/>
    <n v="27"/>
    <n v="43"/>
    <s v="FLOW"/>
    <m/>
    <m/>
    <m/>
    <m/>
    <s v="REGULAR"/>
    <s v="MH12WF3771"/>
    <s v="HONDA ACTIVA 6G H SMART"/>
    <d v="2023-11-13T00:00:00"/>
    <n v="36"/>
    <s v="02.06.26"/>
    <s v="VIJAY NIKAM"/>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x v="0"/>
    <s v="146"/>
    <n v="3299"/>
    <n v="6676"/>
    <s v="Y"/>
    <m/>
  </r>
  <r>
    <n v="460561110"/>
    <s v="SAMADHAN RAMDAS DEVKAR"/>
    <m/>
    <m/>
    <m/>
    <m/>
    <m/>
    <m/>
    <n v="3257"/>
    <n v="3255"/>
    <n v="3305"/>
    <n v="6654"/>
    <n v="1"/>
    <s v="FLOW"/>
    <s v="UNPAID"/>
    <x v="7"/>
    <n v="21457.34"/>
    <n v="50"/>
    <n v="0"/>
    <n v="1269"/>
    <s v="30.05.26"/>
    <n v="1.3359363455127284E-2"/>
    <n v="1.1742132691775296E-3"/>
    <s v="STABLE"/>
    <s v="MPTP"/>
    <s v="OS"/>
    <s v="MPTP"/>
    <s v="Customer never meet at home  left msg with father"/>
    <m/>
    <s v="CNAVNA"/>
    <m/>
    <s v="-"/>
    <s v="-"/>
    <s v="KOREGAON BHIMA"/>
    <s v="-"/>
    <s v="-"/>
    <s v="-"/>
    <n v="4574"/>
    <n v="21457.34"/>
    <n v="27"/>
    <n v="43"/>
    <s v="FLOW"/>
    <m/>
    <m/>
    <m/>
    <m/>
    <s v="REGULAR"/>
    <s v="MH12WD6948"/>
    <s v="HONDA ACTIVA 6G H SMART"/>
    <d v="2023-11-09T00:00:00"/>
    <n v="36"/>
    <s v="02.06.26"/>
    <s v="KAILASH ATKARI"/>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x v="0"/>
    <s v="142"/>
    <n v="3305"/>
    <n v="6654"/>
    <s v="Y"/>
    <m/>
  </r>
  <r>
    <n v="460863978"/>
    <s v="HANUMAN PANDURANG KATKE"/>
    <s v="ONLINE"/>
    <s v="14.06.26"/>
    <n v="125"/>
    <m/>
    <m/>
    <m/>
    <n v="2862"/>
    <n v="0"/>
    <n v="44"/>
    <n v="2850"/>
    <n v="1"/>
    <s v="STABLE"/>
    <s v="PAID"/>
    <x v="7"/>
    <n v="21383"/>
    <n v="44"/>
    <n v="0"/>
    <n v="900"/>
    <s v="23.05.26"/>
    <n v="1.3313079289463965E-2"/>
    <n v="1.1701451500895784E-3"/>
    <s v="STABLE"/>
    <s v="PAID"/>
    <s v="PTP"/>
    <s v="PAID"/>
    <m/>
    <m/>
    <s v="CAVA"/>
    <m/>
    <s v="-"/>
    <s v="-"/>
    <s v="SHIRUR"/>
    <s v="-"/>
    <s v="-"/>
    <s v="-"/>
    <n v="3804"/>
    <n v="21383"/>
    <n v="27"/>
    <n v="12"/>
    <s v="STABLE"/>
    <m/>
    <m/>
    <m/>
    <m/>
    <s v="REGULAR"/>
    <s v="MH12WL2558"/>
    <s v="SPLENDOR PLUS I3S XTEC"/>
    <d v="2023-11-24T00:00:00"/>
    <n v="36"/>
    <s v="02.06.26"/>
    <s v="KAILASH ATKARI"/>
    <m/>
    <m/>
    <m/>
    <m/>
    <m/>
    <m/>
    <m/>
    <m/>
    <m/>
    <m/>
    <m/>
    <m/>
    <m/>
    <m/>
    <m/>
    <m/>
    <m/>
    <m/>
    <m/>
    <m/>
    <m/>
    <m/>
    <m/>
    <m/>
    <m/>
    <m/>
    <m/>
    <m/>
    <m/>
    <m/>
    <m/>
    <m/>
    <m/>
    <m/>
    <m/>
    <m/>
    <m/>
    <m/>
    <m/>
    <m/>
    <n v="2"/>
    <m/>
    <m/>
    <m/>
    <m/>
    <m/>
    <m/>
    <m/>
    <m/>
    <m/>
    <m/>
    <m/>
    <m/>
    <m/>
    <m/>
    <m/>
    <m/>
    <m/>
    <m/>
    <m/>
    <m/>
    <m/>
    <m/>
    <m/>
    <m/>
    <m/>
    <m/>
    <m/>
    <m/>
    <m/>
    <m/>
    <m/>
    <m/>
    <m/>
    <m/>
    <m/>
    <m/>
    <m/>
    <m/>
    <m/>
    <m/>
    <m/>
    <m/>
    <m/>
    <m/>
    <m/>
    <m/>
    <m/>
    <m/>
    <m/>
    <m/>
    <m/>
    <m/>
    <m/>
    <n v="2"/>
    <n v="1"/>
    <s v="ZBHT0024"/>
    <s v="kosnba3F6b"/>
    <s v="Allocated"/>
    <s v="Payment (PAID)"/>
    <s v="Payment (PAID)"/>
    <d v="2026-06-14T00:00:00"/>
    <m/>
    <m/>
    <m/>
    <x v="0"/>
    <s v="113"/>
    <n v="44"/>
    <n v="2975"/>
    <s v="Y"/>
    <m/>
  </r>
  <r>
    <n v="460005853"/>
    <s v="SHRUTIKA RAVINDRA OHAL"/>
    <m/>
    <m/>
    <m/>
    <m/>
    <m/>
    <m/>
    <n v="3731"/>
    <n v="3651"/>
    <n v="3768"/>
    <n v="7644"/>
    <n v="1"/>
    <s v="FLOW"/>
    <s v="UNPAID"/>
    <x v="0"/>
    <n v="21164"/>
    <n v="117"/>
    <n v="0"/>
    <n v="0"/>
    <s v="-"/>
    <n v="1.8231496119006013E-2"/>
    <n v="1.1581607798950492E-3"/>
    <s v="STABLE"/>
    <s v="PTP"/>
    <s v="-"/>
    <s v="PTP"/>
    <m/>
    <n v="28"/>
    <s v="CAVA"/>
    <m/>
    <s v="-"/>
    <s v="-"/>
    <s v="GULTEKADI"/>
    <s v="-"/>
    <s v="-"/>
    <s v="-"/>
    <n v="3768"/>
    <n v="21164"/>
    <n v="27"/>
    <n v="43"/>
    <s v="FLOW"/>
    <m/>
    <m/>
    <m/>
    <m/>
    <s v="REGULAR"/>
    <s v="MH12VY3093"/>
    <s v="SUZUKI BURGMAN STREET"/>
    <d v="2023-10-05T00:00:00"/>
    <n v="36"/>
    <s v="02.06.26"/>
    <s v="VIJAY NIKAM"/>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x v="0"/>
    <s v="262"/>
    <n v="3768"/>
    <n v="7644"/>
    <s v="Y"/>
    <m/>
  </r>
  <r>
    <n v="459782251"/>
    <s v="MRINMOY MITRA"/>
    <s v="ONLINE"/>
    <s v="06.06.26"/>
    <n v="707"/>
    <m/>
    <m/>
    <s v="BANK STABLE 05"/>
    <n v="3664"/>
    <n v="7711"/>
    <n v="707"/>
    <n v="11042"/>
    <n v="3"/>
    <s v="STABLE"/>
    <s v="PAID"/>
    <x v="0"/>
    <n v="21154.94"/>
    <n v="324"/>
    <n v="0"/>
    <n v="5544"/>
    <s v="FLOW"/>
    <n v="0.87411869949941023"/>
    <n v="5.6581103332130119E-3"/>
    <s v="STABLE"/>
    <s v="PAID"/>
    <s v="NC"/>
    <s v="PAID"/>
    <m/>
    <m/>
    <m/>
    <m/>
    <s v="REPO"/>
    <s v="-"/>
    <s v="DATTAWADI"/>
    <s v="-"/>
    <s v="-"/>
    <s v="-"/>
    <n v="13579"/>
    <n v="21154.94"/>
    <n v="88"/>
    <n v="73"/>
    <s v="STABLE"/>
    <m/>
    <m/>
    <m/>
    <m/>
    <s v="REGULAR"/>
    <s v="MH12VY3090"/>
    <s v="HONDA ACTIVA DLX"/>
    <d v="2023-09-16T00:00:00"/>
    <n v="36"/>
    <s v="02.06.26"/>
    <s v="VIJAY NIKAM"/>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x v="0"/>
    <s v="374"/>
    <n v="707"/>
    <n v="11749"/>
    <s v="Y"/>
    <m/>
  </r>
  <r>
    <n v="136793784"/>
    <s v="PANKAJ ASHOK SHELAR"/>
    <m/>
    <m/>
    <m/>
    <m/>
    <m/>
    <m/>
    <n v="2832"/>
    <n v="2287"/>
    <n v="2351"/>
    <n v="5243"/>
    <n v="1"/>
    <s v="FLOW"/>
    <s v="UNPAID"/>
    <x v="10"/>
    <n v="21048.49"/>
    <n v="64"/>
    <n v="0"/>
    <n v="4521"/>
    <s v="26.05.26"/>
    <n v="9.0773353545200858E-3"/>
    <n v="1.1518397086568298E-3"/>
    <s v="STABLE"/>
    <s v="PTP"/>
    <s v="PTP"/>
    <s v="PTP"/>
    <m/>
    <n v="28"/>
    <s v="CAVA"/>
    <m/>
    <s v="-"/>
    <s v="-"/>
    <s v="JUNNAR"/>
    <s v="-"/>
    <s v="-"/>
    <s v="-"/>
    <n v="6872"/>
    <n v="21048.49"/>
    <n v="27"/>
    <n v="43"/>
    <s v="FLOW"/>
    <m/>
    <m/>
    <m/>
    <m/>
    <s v="REGULAR"/>
    <s v="MH14KR3853"/>
    <s v="YAMAHA FZS SPECIAL"/>
    <d v="2022-12-15T00:00:00"/>
    <n v="48"/>
    <s v="02.06.26"/>
    <s v="KAILASH ATKARI"/>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x v="0"/>
    <s v="124"/>
    <n v="2351"/>
    <n v="5243"/>
    <s v="Y"/>
    <m/>
  </r>
  <r>
    <n v="454116052"/>
    <s v="NARAYANI KEDAAR DEWALE"/>
    <m/>
    <m/>
    <m/>
    <m/>
    <m/>
    <m/>
    <n v="2837"/>
    <n v="13758.68"/>
    <n v="3038.6800000000003"/>
    <n v="17450.68"/>
    <n v="5"/>
    <s v="FLOW"/>
    <s v="UNPAID"/>
    <x v="8"/>
    <n v="21019.68"/>
    <n v="628"/>
    <n v="0"/>
    <n v="5850"/>
    <s v="FLOW"/>
    <n v="5.7992803209793262E-2"/>
    <n v="1.0231654512635757E-2"/>
    <s v="FLOW"/>
    <s v="RTP"/>
    <s v="RTP"/>
    <s v="RTP"/>
    <m/>
    <m/>
    <s v="CAVNA"/>
    <m/>
    <s v="REPO"/>
    <s v="-"/>
    <s v="LONAVALA"/>
    <s v="-"/>
    <s v="-"/>
    <s v="-"/>
    <n v="20236.68"/>
    <n v="21019.68"/>
    <n v="147"/>
    <n v="163"/>
    <s v="FLOW"/>
    <m/>
    <m/>
    <m/>
    <m/>
    <s v="NPA"/>
    <s v="MH14KG7661"/>
    <s v="OKINAWA RIDGE PLUS"/>
    <d v="2022-07-21T00:00:00"/>
    <n v="48"/>
    <s v="02.06.26"/>
    <s v="VIJAY NIKAM"/>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x v="0"/>
    <s v="855"/>
    <n v="3038.6800000000003"/>
    <n v="17450.68"/>
    <s v="Y"/>
    <m/>
  </r>
  <r>
    <n v="460122210"/>
    <s v="ABHIJIT BHAGWAN ELBHAR"/>
    <m/>
    <m/>
    <m/>
    <m/>
    <m/>
    <m/>
    <n v="3674"/>
    <n v="3674"/>
    <n v="3758"/>
    <n v="7520"/>
    <n v="1"/>
    <s v="FLOW"/>
    <s v="UNPAID"/>
    <x v="9"/>
    <n v="20991.4"/>
    <n v="84"/>
    <n v="0"/>
    <n v="4489"/>
    <s v="29.05.26 26.05.26"/>
    <n v="0.22458765930858579"/>
    <n v="1.1487155639335162E-3"/>
    <s v="STABLE"/>
    <s v="PTP"/>
    <s v="PTP"/>
    <s v="PTP"/>
    <m/>
    <n v="25"/>
    <s v="CAVA"/>
    <m/>
    <s v="-"/>
    <s v="-"/>
    <s v="AWASARI BK"/>
    <s v="-"/>
    <s v="-"/>
    <s v="-"/>
    <n v="8247"/>
    <n v="20991.4"/>
    <n v="27"/>
    <n v="43"/>
    <s v="FLOW"/>
    <m/>
    <m/>
    <m/>
    <m/>
    <s v="REGULAR"/>
    <s v="MH14LF6590"/>
    <s v="DESTINI 125 XTEC"/>
    <d v="2023-10-14T00:00:00"/>
    <n v="36"/>
    <s v="02.06.26"/>
    <s v="VIJAY NIKAM"/>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x v="0"/>
    <s v="172"/>
    <n v="3758"/>
    <n v="7520"/>
    <s v="Y"/>
    <m/>
  </r>
  <r>
    <n v="459059044"/>
    <s v="IMTIYAZ RASHID SHAIKH"/>
    <m/>
    <m/>
    <m/>
    <m/>
    <m/>
    <m/>
    <n v="3911"/>
    <n v="14157"/>
    <n v="2968"/>
    <n v="18866"/>
    <n v="4"/>
    <s v="FLOW"/>
    <s v="UNPAID"/>
    <x v="8"/>
    <n v="20969.25"/>
    <n v="544"/>
    <n v="0"/>
    <n v="6213"/>
    <s v="FLOW"/>
    <n v="0.20750518781523955"/>
    <n v="6.884601413761602E-3"/>
    <s v="FLOW"/>
    <s v="RTP"/>
    <s v="NC"/>
    <s v="RTP"/>
    <s v="Financail problem"/>
    <m/>
    <s v="CAVNA"/>
    <m/>
    <s v="REPO"/>
    <s v="-"/>
    <s v="LONAVALA"/>
    <s v="-"/>
    <s v="-"/>
    <s v="-"/>
    <n v="20914"/>
    <n v="20969.25"/>
    <n v="116"/>
    <n v="132"/>
    <s v="FLOW"/>
    <m/>
    <m/>
    <m/>
    <m/>
    <s v="NPA"/>
    <s v="MH14KY1815"/>
    <s v="SUZUKI BURGMAN STREET BT BSVI"/>
    <d v="2023-07-20T00:00:00"/>
    <n v="36"/>
    <s v="02.06.26"/>
    <s v="VIJAY NIKAM"/>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x v="0"/>
    <s v="798"/>
    <n v="2968"/>
    <n v="18866"/>
    <s v="Y"/>
    <m/>
  </r>
  <r>
    <n v="461252668"/>
    <s v="VIJAYALAKSHMI SAMBHAJI GARJE"/>
    <m/>
    <m/>
    <m/>
    <m/>
    <m/>
    <m/>
    <n v="3628"/>
    <n v="14463"/>
    <n v="3975"/>
    <n v="18091"/>
    <n v="4"/>
    <s v="FLOW"/>
    <s v="UNPAID"/>
    <x v="6"/>
    <n v="20580"/>
    <n v="396"/>
    <n v="0"/>
    <n v="6295"/>
    <s v="FLOW"/>
    <n v="7.4343359030198466E-2"/>
    <n v="6.7568032759976523E-3"/>
    <s v="STABLE"/>
    <s v="PTP"/>
    <s v="PTP"/>
    <s v="PTP"/>
    <m/>
    <m/>
    <m/>
    <m/>
    <s v="REPO"/>
    <s v="-"/>
    <s v="LOHEGAON"/>
    <s v="-"/>
    <s v="-"/>
    <s v="-"/>
    <n v="21154"/>
    <n v="20580"/>
    <n v="116"/>
    <n v="132"/>
    <s v="FLOW"/>
    <m/>
    <m/>
    <m/>
    <m/>
    <s v="NPA"/>
    <s v="MH12WL4609"/>
    <s v="HONDA ACTIVA 6G STD BS VI"/>
    <d v="2023-12-26T00:00:00"/>
    <n v="30"/>
    <s v="02.06.26"/>
    <s v="VIJAY NIKAM"/>
    <m/>
    <m/>
    <m/>
    <m/>
    <m/>
    <m/>
    <m/>
    <m/>
    <m/>
    <m/>
    <m/>
    <m/>
    <m/>
    <m/>
    <m/>
    <m/>
    <m/>
    <m/>
    <m/>
    <m/>
    <m/>
    <m/>
    <m/>
    <m/>
    <m/>
    <m/>
    <m/>
    <m/>
    <m/>
    <m/>
    <m/>
    <m/>
    <m/>
    <m/>
    <m/>
    <m/>
    <m/>
    <m/>
    <m/>
    <m/>
    <m/>
    <m/>
    <m/>
    <m/>
    <m/>
    <m/>
    <m/>
    <m/>
    <m/>
    <m/>
    <m/>
    <m/>
    <m/>
    <m/>
    <m/>
    <m/>
    <m/>
    <m/>
    <m/>
    <m/>
    <m/>
    <m/>
    <m/>
    <m/>
    <m/>
    <m/>
    <m/>
    <m/>
    <m/>
    <m/>
    <m/>
    <m/>
    <m/>
    <m/>
    <m/>
    <m/>
    <m/>
    <m/>
    <m/>
    <m/>
    <m/>
    <m/>
    <m/>
    <m/>
    <m/>
    <m/>
    <m/>
    <m/>
    <m/>
    <m/>
    <m/>
    <n v="1"/>
    <m/>
    <m/>
    <n v="1"/>
    <n v="1"/>
    <s v="ZBHT0012"/>
    <e v="#N/A"/>
    <e v="#N/A"/>
    <e v="#N/A"/>
    <e v="#N/A"/>
    <e v="#N/A"/>
    <m/>
    <m/>
    <m/>
    <x v="0"/>
    <n v="0"/>
    <n v="3975"/>
    <n v="18091"/>
    <s v="Y"/>
    <m/>
  </r>
  <r>
    <n v="462723868"/>
    <s v="AJAY KISHOR SHINDE"/>
    <m/>
    <m/>
    <m/>
    <m/>
    <m/>
    <m/>
    <n v="4284"/>
    <n v="21416"/>
    <n v="5179"/>
    <n v="26951"/>
    <n v="5"/>
    <s v="FLOW"/>
    <s v="UNPAID"/>
    <x v="10"/>
    <n v="20402"/>
    <n v="899"/>
    <n v="0"/>
    <n v="3600"/>
    <s v="FLOW"/>
    <n v="0.11987986864334675"/>
    <n v="9.930989214240878E-3"/>
    <s v="FLOW"/>
    <s v="BPTP"/>
    <s v="BPTP"/>
    <s v="BPTP"/>
    <s v="Financail problem"/>
    <m/>
    <s v="CAVNA"/>
    <m/>
    <s v="REPO"/>
    <s v="-"/>
    <s v="ALE PHATA"/>
    <s v="-"/>
    <s v="-"/>
    <s v="-"/>
    <n v="25915"/>
    <n v="20402"/>
    <n v="147"/>
    <n v="163"/>
    <s v="FLOW"/>
    <m/>
    <m/>
    <m/>
    <m/>
    <s v="NPA"/>
    <s v="MH14LN7864"/>
    <s v="PASSION PLUS I3S DRS CAST"/>
    <d v="2024-04-29T00:00:00"/>
    <n v="24"/>
    <s v="02.06.26"/>
    <s v="KAILASH ATKARI"/>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x v="0"/>
    <s v="1251"/>
    <n v="5179"/>
    <n v="26951"/>
    <s v="Y"/>
    <m/>
  </r>
  <r>
    <n v="454987694"/>
    <s v="KAILAS SURESH SANAP"/>
    <s v="ONLINE"/>
    <s v="02.06.26"/>
    <n v="3000"/>
    <m/>
    <m/>
    <m/>
    <n v="2813"/>
    <n v="7561"/>
    <n v="2282"/>
    <n v="7731"/>
    <n v="3"/>
    <s v="STABLE"/>
    <s v="PAID"/>
    <x v="3"/>
    <n v="20387.71"/>
    <n v="347"/>
    <n v="0"/>
    <n v="6270.2"/>
    <s v="04.05.26"/>
    <n v="0.11591285944342501"/>
    <n v="5.4529066318103597E-3"/>
    <s v="STABLE"/>
    <s v="PAID"/>
    <s v="PAID"/>
    <s v="PAID"/>
    <m/>
    <m/>
    <s v="CAVNA"/>
    <m/>
    <s v="REPO"/>
    <s v="-"/>
    <s v="KHED SHIVAPUR"/>
    <s v="-"/>
    <s v="-"/>
    <s v="-"/>
    <n v="14178.2"/>
    <n v="20387.71"/>
    <n v="88"/>
    <n v="73"/>
    <s v="STABLE"/>
    <m/>
    <m/>
    <m/>
    <m/>
    <s v="REGULAR"/>
    <s v="MH12UV3228"/>
    <s v="HONDA ACTIVA 6G STD BS VI"/>
    <d v="2022-10-07T00:00:00"/>
    <n v="48"/>
    <s v="02.06.26"/>
    <s v="VIJAY NIKAM"/>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x v="0"/>
    <s v="357"/>
    <n v="2282"/>
    <n v="10731"/>
    <s v="Y"/>
    <m/>
  </r>
  <r>
    <n v="460696847"/>
    <s v="MANISHA RAMDAS BATWAL"/>
    <s v="ONLINE"/>
    <s v="18.06.26"/>
    <n v="6573"/>
    <m/>
    <m/>
    <m/>
    <n v="3073"/>
    <n v="3073"/>
    <n v="3116"/>
    <n v="-334"/>
    <n v="2"/>
    <s v="RB"/>
    <s v="PAID"/>
    <x v="10"/>
    <n v="20176.57"/>
    <n v="43"/>
    <n v="0"/>
    <n v="450"/>
    <s v="-"/>
    <n v="8.9031741416695204E-2"/>
    <n v="4.4673222626712026E-3"/>
    <s v="RB"/>
    <s v="PAID"/>
    <s v="-"/>
    <s v="PAID"/>
    <m/>
    <m/>
    <s v="CAVA"/>
    <m/>
    <s v="-"/>
    <s v="-"/>
    <s v="JUNNAR"/>
    <s v="-"/>
    <s v="-"/>
    <s v="-"/>
    <n v="3566"/>
    <n v="20176.57"/>
    <n v="57"/>
    <n v="73"/>
    <s v="FLOW"/>
    <m/>
    <m/>
    <m/>
    <m/>
    <s v="REGULAR"/>
    <s v="MH14LF5866"/>
    <s v="HONDA SHINE DISC BSVI"/>
    <d v="2023-11-15T00:00:00"/>
    <n v="36"/>
    <s v="02.06.26"/>
    <s v="KAILASH ATKARI"/>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x v="0"/>
    <s v="93"/>
    <n v="3116"/>
    <n v="6239"/>
    <s v="Y"/>
    <m/>
  </r>
  <r>
    <n v="460639769"/>
    <s v="MANGESH MARUTI GEDGULE"/>
    <s v="COLLECT"/>
    <s v="15.06.26"/>
    <n v="3090"/>
    <m/>
    <m/>
    <m/>
    <n v="3040"/>
    <n v="3012"/>
    <n v="3075"/>
    <n v="3087"/>
    <n v="1"/>
    <s v="STABLE"/>
    <s v="PAID"/>
    <x v="10"/>
    <n v="20028.03"/>
    <n v="63"/>
    <n v="0"/>
    <n v="0"/>
    <s v="15.05.26"/>
    <n v="8.6372535417214673E-3"/>
    <n v="1.0959969214024495E-3"/>
    <s v="STABLE"/>
    <s v="PAID"/>
    <s v="PTP"/>
    <s v="PTP"/>
    <m/>
    <n v="27"/>
    <s v="CAVA"/>
    <m/>
    <s v="-"/>
    <s v="-"/>
    <s v="JUNNAR"/>
    <s v="-"/>
    <s v="-"/>
    <s v="-"/>
    <n v="3075"/>
    <n v="20028.03"/>
    <n v="27"/>
    <n v="43"/>
    <s v="FLOW"/>
    <m/>
    <m/>
    <m/>
    <m/>
    <s v="REGULAR"/>
    <s v="MH14LF6518"/>
    <s v="SPLENDOR PLUS DRS CAST FI BLACK"/>
    <d v="2023-11-13T00:00:00"/>
    <n v="36"/>
    <s v="02.06.26"/>
    <s v="KAILASH ATKARI"/>
    <m/>
    <m/>
    <m/>
    <m/>
    <m/>
    <m/>
    <m/>
    <m/>
    <m/>
    <m/>
    <m/>
    <m/>
    <m/>
    <n v="1"/>
    <m/>
    <m/>
    <m/>
    <m/>
    <m/>
    <m/>
    <m/>
    <m/>
    <m/>
    <m/>
    <m/>
    <m/>
    <m/>
    <m/>
    <m/>
    <m/>
    <m/>
    <m/>
    <m/>
    <m/>
    <m/>
    <m/>
    <m/>
    <m/>
    <m/>
    <m/>
    <m/>
    <m/>
    <m/>
    <n v="2"/>
    <m/>
    <m/>
    <m/>
    <m/>
    <m/>
    <m/>
    <m/>
    <m/>
    <m/>
    <m/>
    <m/>
    <m/>
    <m/>
    <m/>
    <m/>
    <m/>
    <m/>
    <m/>
    <m/>
    <m/>
    <m/>
    <m/>
    <m/>
    <m/>
    <m/>
    <m/>
    <m/>
    <m/>
    <m/>
    <m/>
    <m/>
    <m/>
    <m/>
    <m/>
    <m/>
    <m/>
    <m/>
    <m/>
    <m/>
    <m/>
    <m/>
    <m/>
    <m/>
    <m/>
    <m/>
    <m/>
    <m/>
    <m/>
    <m/>
    <m/>
    <n v="3"/>
    <n v="1"/>
    <s v="ZBHT0021"/>
    <s v="G6JHnjdAim"/>
    <s v="Allocated"/>
    <s v="Promise To Pay (PTP)"/>
    <s v="Ptp"/>
    <d v="2026-06-18T00:00:00"/>
    <m/>
    <m/>
    <m/>
    <x v="0"/>
    <s v="125"/>
    <n v="3075"/>
    <n v="6177"/>
    <s v="Y"/>
    <m/>
  </r>
  <r>
    <n v="460742707"/>
    <s v="SEEMA SHRIRAM AREKAR"/>
    <m/>
    <m/>
    <m/>
    <m/>
    <m/>
    <m/>
    <n v="3521"/>
    <n v="21125"/>
    <n v="4931"/>
    <n v="26401"/>
    <n v="6"/>
    <s v="FLOW"/>
    <s v="UNPAID"/>
    <x v="4"/>
    <n v="19970.04"/>
    <n v="1411"/>
    <n v="0"/>
    <n v="6300"/>
    <s v="FLOW"/>
    <n v="0.11819456360547503"/>
    <n v="8.3888479391361868E-3"/>
    <s v="STABLE"/>
    <s v="MPTP"/>
    <s v="MPTP"/>
    <s v="MPTP"/>
    <m/>
    <m/>
    <s v="CAVNA"/>
    <m/>
    <s v="REPO"/>
    <s v="-"/>
    <s v="CHAKAN"/>
    <s v="-"/>
    <s v="-"/>
    <s v="-"/>
    <n v="28836"/>
    <n v="19970.04"/>
    <n v="178"/>
    <n v="194"/>
    <s v="FLOW"/>
    <m/>
    <m/>
    <m/>
    <m/>
    <s v="NPA"/>
    <s v="MH14LF8487"/>
    <s v="HONDA DIO DLX BS VI"/>
    <d v="2023-11-16T00:00:00"/>
    <n v="30"/>
    <s v="02.06.26"/>
    <s v="KAILASH ATKARI"/>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x v="0"/>
    <s v="1755"/>
    <n v="4931"/>
    <n v="26401"/>
    <s v="Y"/>
    <m/>
  </r>
  <r>
    <n v="460558724"/>
    <s v="BHAGYASHRI KRUSHNA UKRANDE"/>
    <m/>
    <m/>
    <m/>
    <m/>
    <m/>
    <m/>
    <n v="3037"/>
    <n v="2750"/>
    <n v="2810"/>
    <n v="5924"/>
    <n v="1"/>
    <s v="FLOW"/>
    <s v="UNPAID"/>
    <x v="16"/>
    <n v="19942.22"/>
    <n v="60"/>
    <n v="0"/>
    <n v="6285"/>
    <s v="-"/>
    <n v="7.6944081191430952E-2"/>
    <n v="1.0913011277659541E-3"/>
    <s v="FLOW"/>
    <s v="NC"/>
    <s v="-"/>
    <s v="NC"/>
    <s v="Add not found"/>
    <m/>
    <s v="CNAVNA"/>
    <m/>
    <s v="-"/>
    <s v="-"/>
    <s v="ASHTAPUR"/>
    <s v="-"/>
    <s v="-"/>
    <s v="-"/>
    <n v="9095"/>
    <n v="19942.22"/>
    <n v="27"/>
    <n v="43"/>
    <s v="FLOW"/>
    <m/>
    <m/>
    <m/>
    <m/>
    <s v="REGULAR"/>
    <s v="MH12WG3938"/>
    <s v="SPLENDOR PLUS BS6 I3S DRS CAST FI"/>
    <d v="2023-11-09T00:00:00"/>
    <n v="36"/>
    <s v="02.06.26"/>
    <s v="VIJAY NIKAM"/>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x v="0"/>
    <s v="137"/>
    <n v="2810"/>
    <n v="5924"/>
    <s v="Y"/>
    <m/>
  </r>
  <r>
    <n v="466434465"/>
    <s v="SUBHASH VISHNU PATIL"/>
    <m/>
    <m/>
    <m/>
    <m/>
    <m/>
    <m/>
    <n v="4146"/>
    <n v="12325"/>
    <n v="4336"/>
    <n v="16937"/>
    <n v="3"/>
    <s v="FLOW"/>
    <s v="UNPAID"/>
    <x v="8"/>
    <n v="19927"/>
    <n v="303"/>
    <n v="0"/>
    <n v="3150"/>
    <s v="FLOW"/>
    <n v="5.6947676553658184E-2"/>
    <n v="5.3296849156715025E-3"/>
    <s v="FLOW"/>
    <s v="NC"/>
    <s v="NC"/>
    <s v="NC"/>
    <s v="Door lock"/>
    <m/>
    <m/>
    <m/>
    <s v="REPO"/>
    <s v="-"/>
    <s v="MAVAL"/>
    <s v="-"/>
    <s v="-"/>
    <s v="-"/>
    <n v="15778"/>
    <n v="19927"/>
    <n v="87"/>
    <n v="103"/>
    <s v="FLOW"/>
    <m/>
    <m/>
    <m/>
    <m/>
    <s v="NPA"/>
    <s v="MH14LW0799"/>
    <s v="CLASSIC 350 DARK STEALTH BLACK"/>
    <d v="2025-07-01T00:00:00"/>
    <n v="12"/>
    <s v="02.06.26"/>
    <s v="VIJAY NIKAM"/>
    <m/>
    <m/>
    <m/>
    <m/>
    <m/>
    <m/>
    <m/>
    <m/>
    <m/>
    <m/>
    <n v="1"/>
    <m/>
    <m/>
    <m/>
    <m/>
    <m/>
    <m/>
    <m/>
    <m/>
    <m/>
    <m/>
    <m/>
    <m/>
    <m/>
    <m/>
    <m/>
    <m/>
    <m/>
    <m/>
    <m/>
    <m/>
    <m/>
    <m/>
    <m/>
    <m/>
    <m/>
    <m/>
    <m/>
    <m/>
    <m/>
    <m/>
    <m/>
    <m/>
    <m/>
    <m/>
    <m/>
    <m/>
    <m/>
    <m/>
    <m/>
    <m/>
    <m/>
    <m/>
    <m/>
    <m/>
    <n v="1"/>
    <m/>
    <m/>
    <m/>
    <m/>
    <m/>
    <m/>
    <m/>
    <m/>
    <m/>
    <m/>
    <m/>
    <m/>
    <m/>
    <m/>
    <m/>
    <m/>
    <m/>
    <m/>
    <m/>
    <m/>
    <m/>
    <m/>
    <m/>
    <m/>
    <m/>
    <m/>
    <m/>
    <m/>
    <m/>
    <m/>
    <m/>
    <m/>
    <m/>
    <m/>
    <m/>
    <m/>
    <m/>
    <m/>
    <n v="2"/>
    <n v="1"/>
    <s v="ZBHT0013"/>
    <s v="AovXFk1dmsz"/>
    <s v="Allocated"/>
    <s v="Door Locked (NC_DL)"/>
    <s v="Door lock "/>
    <d v="2026-06-04T00:00:00"/>
    <m/>
    <m/>
    <m/>
    <x v="0"/>
    <s v="466"/>
    <n v="4336"/>
    <n v="16937"/>
    <s v="Y"/>
    <m/>
  </r>
  <r>
    <n v="96668452"/>
    <s v="ARCHANA VINOD LONARI"/>
    <s v="ONLINE"/>
    <s v="11.06.26"/>
    <n v="13232"/>
    <m/>
    <m/>
    <s v="CBC COLL"/>
    <n v="3468"/>
    <n v="3468"/>
    <n v="3468"/>
    <n v="-6250"/>
    <n v="1"/>
    <s v="RB"/>
    <s v="PAID"/>
    <x v="1"/>
    <n v="19859.43"/>
    <n v="0"/>
    <n v="6250"/>
    <n v="5800"/>
    <s v="-"/>
    <n v="8.0586810228168628E-3"/>
    <n v="1.0867705980472093E-3"/>
    <s v="RB"/>
    <s v="PAID"/>
    <s v="-"/>
    <s v="PAID"/>
    <m/>
    <m/>
    <s v="CAVA"/>
    <m/>
    <m/>
    <m/>
    <s v="CHINCHWAD"/>
    <m/>
    <m/>
    <m/>
    <n v="9268"/>
    <n v="19859.43"/>
    <n v="26"/>
    <n v="0"/>
    <s v="RB"/>
    <m/>
    <m/>
    <m/>
    <m/>
    <s v="-"/>
    <s v="MH14HY1500"/>
    <s v="JAWA 42 DOUBLE"/>
    <d v="2019-11-30T00:00:00"/>
    <n v="82"/>
    <s v="10.06.26"/>
    <s v="KAILASH ATKARI"/>
    <m/>
    <m/>
    <m/>
    <m/>
    <m/>
    <m/>
    <m/>
    <m/>
    <m/>
    <m/>
    <m/>
    <m/>
    <m/>
    <m/>
    <m/>
    <m/>
    <m/>
    <m/>
    <m/>
    <m/>
    <m/>
    <m/>
    <m/>
    <m/>
    <m/>
    <m/>
    <m/>
    <m/>
    <m/>
    <m/>
    <m/>
    <n v="1"/>
    <m/>
    <m/>
    <m/>
    <m/>
    <m/>
    <m/>
    <m/>
    <m/>
    <m/>
    <m/>
    <m/>
    <m/>
    <m/>
    <m/>
    <m/>
    <m/>
    <m/>
    <m/>
    <m/>
    <m/>
    <m/>
    <m/>
    <m/>
    <m/>
    <m/>
    <m/>
    <m/>
    <m/>
    <m/>
    <m/>
    <m/>
    <m/>
    <m/>
    <m/>
    <m/>
    <m/>
    <m/>
    <m/>
    <m/>
    <m/>
    <m/>
    <m/>
    <m/>
    <m/>
    <m/>
    <m/>
    <m/>
    <m/>
    <m/>
    <m/>
    <m/>
    <m/>
    <m/>
    <m/>
    <m/>
    <m/>
    <m/>
    <m/>
    <m/>
    <m/>
    <m/>
    <m/>
    <n v="1"/>
    <n v="1"/>
    <s v="ZBHT0011"/>
    <s v="BP3F3oJ4yS"/>
    <s v="Allocated"/>
    <s v="Promise To Pay (PTP)"/>
    <s v="Visit cm residence address cm husband meet make the FC PTP today "/>
    <d v="2026-06-11T00:00:00"/>
    <m/>
    <m/>
    <m/>
    <x v="0"/>
    <s v="46"/>
    <n v="3468"/>
    <n v="6982"/>
    <s v="Y"/>
    <m/>
  </r>
  <r>
    <n v="462726617"/>
    <s v="DNYANESHWAR HARIBHAU NAMDAS"/>
    <m/>
    <m/>
    <m/>
    <m/>
    <m/>
    <m/>
    <n v="4322"/>
    <n v="20703"/>
    <n v="4701"/>
    <n v="26733"/>
    <n v="5"/>
    <s v="FLOW"/>
    <s v="UNPAID"/>
    <x v="3"/>
    <n v="19854"/>
    <n v="1286"/>
    <n v="0"/>
    <n v="5834"/>
    <s v="FLOW"/>
    <n v="0.22984713324916953"/>
    <n v="9.6642417341210856E-3"/>
    <s v="FLOW"/>
    <s v="NC"/>
    <s v="NC"/>
    <s v="NC"/>
    <s v="Shifted"/>
    <m/>
    <s v="CNAVNA"/>
    <m/>
    <s v="REPO"/>
    <s v="-"/>
    <s v="BHOR"/>
    <s v="-"/>
    <s v="-"/>
    <s v="-"/>
    <n v="27823"/>
    <n v="19854"/>
    <n v="147"/>
    <n v="163"/>
    <s v="FLOW"/>
    <m/>
    <m/>
    <m/>
    <m/>
    <s v="NPA"/>
    <s v="MH12WV1302"/>
    <s v="SPLENDORPLUS I3S DRS C FI BLACKACNT"/>
    <d v="2024-04-29T00:00:00"/>
    <n v="24"/>
    <s v="02.06.26"/>
    <s v="VIJAY NIKAM"/>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x v="0"/>
    <s v="1708"/>
    <n v="4701"/>
    <n v="26733"/>
    <s v="Y"/>
    <m/>
  </r>
  <r>
    <n v="461649431"/>
    <s v="SHAILESH JADHAV"/>
    <m/>
    <m/>
    <m/>
    <m/>
    <m/>
    <m/>
    <n v="3468"/>
    <n v="10200"/>
    <n v="3606"/>
    <n v="14177"/>
    <n v="3"/>
    <s v="FLOW"/>
    <s v="UNPAID"/>
    <x v="16"/>
    <n v="19659"/>
    <n v="342"/>
    <n v="0"/>
    <n v="4689"/>
    <s v="FLOW"/>
    <n v="1"/>
    <n v="5.2580055079633698E-3"/>
    <s v="FLOW"/>
    <s v="NC"/>
    <s v="NC"/>
    <s v="NC"/>
    <s v="Shifted"/>
    <m/>
    <s v="CNAVNA"/>
    <m/>
    <s v="REPO"/>
    <s v="-"/>
    <s v="WAGHOLI"/>
    <s v="-"/>
    <s v="-"/>
    <s v="-"/>
    <n v="15231"/>
    <n v="19659"/>
    <n v="88"/>
    <n v="104"/>
    <s v="FLOW"/>
    <m/>
    <m/>
    <m/>
    <m/>
    <s v="REGULAR"/>
    <s v="MH02GD8528"/>
    <s v="SPLENDOR PLUS I3S BS6 FI DRUM SELF"/>
    <d v="2024-01-25T00:00:00"/>
    <n v="30"/>
    <s v="02.06.26"/>
    <s v="VIJAY NIKAM"/>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x v="0"/>
    <s v="509"/>
    <n v="3606"/>
    <n v="14177"/>
    <s v="Y"/>
    <m/>
  </r>
  <r>
    <n v="460112492"/>
    <s v="AXYE MANOHR BHOIR"/>
    <s v="ONLINE"/>
    <s v="08.06.26"/>
    <n v="3303"/>
    <m/>
    <m/>
    <m/>
    <n v="3292"/>
    <n v="4042"/>
    <n v="873"/>
    <n v="4158"/>
    <n v="2"/>
    <s v="STABLE"/>
    <s v="PAID"/>
    <x v="11"/>
    <n v="19559.990000000002"/>
    <n v="123"/>
    <n v="0"/>
    <n v="6300"/>
    <s v="11.05.26"/>
    <n v="6.7637862961954134E-2"/>
    <n v="4.3308044323007383E-3"/>
    <s v="STABLE"/>
    <s v="PAID"/>
    <s v="PAID"/>
    <s v="PAID"/>
    <m/>
    <m/>
    <m/>
    <m/>
    <s v="-"/>
    <s v="-"/>
    <s v="AMBOLI "/>
    <s v="-"/>
    <s v="-"/>
    <s v="-"/>
    <n v="10465"/>
    <n v="19559.990000000002"/>
    <n v="57"/>
    <n v="43"/>
    <s v="STABLE"/>
    <m/>
    <m/>
    <m/>
    <m/>
    <s v="NPA"/>
    <s v="MH14LC6073"/>
    <s v="HF DELUXE BS6 I3S DRUM SELF CAST"/>
    <d v="2023-10-13T00:00:00"/>
    <n v="36"/>
    <s v="02.06.26"/>
    <s v="KAILASH ATKARI"/>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x v="0"/>
    <s v="127"/>
    <n v="873"/>
    <n v="7461"/>
    <s v="Y"/>
    <m/>
  </r>
  <r>
    <n v="464230553"/>
    <s v="SAKSHI SANJAY SHIRSAT"/>
    <s v="ONLINE"/>
    <s v="06.06.26"/>
    <n v="3650"/>
    <m/>
    <m/>
    <m/>
    <n v="3438"/>
    <n v="3265"/>
    <n v="3362"/>
    <n v="3117"/>
    <n v="1"/>
    <s v="STABLE"/>
    <s v="PAID"/>
    <x v="10"/>
    <n v="19517"/>
    <n v="97"/>
    <n v="0"/>
    <n v="4500"/>
    <s v="11.05.26"/>
    <n v="8.4168676287072614E-3"/>
    <n v="1.068031749254001E-3"/>
    <s v="STABLE"/>
    <s v="PAID"/>
    <s v="PTP"/>
    <s v="PAID"/>
    <m/>
    <m/>
    <s v="CAVA"/>
    <m/>
    <s v="-"/>
    <s v="-"/>
    <s v="NARAYAN GAON"/>
    <s v="-"/>
    <s v="-"/>
    <s v="-"/>
    <n v="7862"/>
    <n v="19517"/>
    <n v="27"/>
    <n v="12"/>
    <s v="STABLE"/>
    <m/>
    <m/>
    <m/>
    <m/>
    <s v="REGULAR"/>
    <s v="MH14LW2528"/>
    <s v="BAJAJ PLATINA 100 ES ALLOY DRUM CBS"/>
    <d v="2024-10-07T00:00:00"/>
    <n v="24"/>
    <s v="02.06.26"/>
    <s v="KAILASH ATKARI"/>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x v="0"/>
    <s v="64"/>
    <n v="3362"/>
    <n v="6767"/>
    <s v="Y"/>
    <m/>
  </r>
  <r>
    <n v="460543663"/>
    <s v="LATABAI NANA PAIKE"/>
    <m/>
    <m/>
    <m/>
    <m/>
    <m/>
    <m/>
    <n v="2968"/>
    <n v="2921"/>
    <n v="2969"/>
    <n v="6000"/>
    <n v="1"/>
    <s v="FLOW"/>
    <s v="UNPAID"/>
    <x v="12"/>
    <n v="19483.78"/>
    <n v="48"/>
    <n v="0"/>
    <n v="3139"/>
    <s v="-"/>
    <n v="1.9447423819067205E-2"/>
    <n v="1.0662138461587395E-3"/>
    <s v="FLOW"/>
    <s v="NC"/>
    <s v="-"/>
    <s v="NC"/>
    <s v="Add not found"/>
    <m/>
    <s v="CNAVNA"/>
    <m/>
    <m/>
    <m/>
    <s v="PASHAN"/>
    <m/>
    <m/>
    <m/>
    <n v="6108"/>
    <n v="19483.78"/>
    <n v="27"/>
    <n v="43"/>
    <s v="FLOW"/>
    <m/>
    <m/>
    <m/>
    <m/>
    <s v="-"/>
    <s v="MH12WF0445"/>
    <s v="SPLENDOR PLUS DRS CAST FI BLACK"/>
    <d v="2023-11-08T00:00:00"/>
    <n v="36"/>
    <s v="10.06.26"/>
    <s v="KAILASH ATKARI"/>
    <m/>
    <m/>
    <m/>
    <m/>
    <m/>
    <m/>
    <m/>
    <m/>
    <m/>
    <m/>
    <m/>
    <m/>
    <m/>
    <m/>
    <m/>
    <m/>
    <m/>
    <m/>
    <m/>
    <m/>
    <m/>
    <m/>
    <m/>
    <m/>
    <m/>
    <m/>
    <m/>
    <m/>
    <m/>
    <m/>
    <m/>
    <m/>
    <m/>
    <m/>
    <m/>
    <m/>
    <m/>
    <m/>
    <m/>
    <m/>
    <m/>
    <m/>
    <m/>
    <m/>
    <m/>
    <m/>
    <m/>
    <m/>
    <m/>
    <n v="1"/>
    <m/>
    <m/>
    <m/>
    <m/>
    <m/>
    <m/>
    <m/>
    <m/>
    <m/>
    <m/>
    <m/>
    <m/>
    <m/>
    <m/>
    <m/>
    <m/>
    <m/>
    <m/>
    <m/>
    <m/>
    <m/>
    <m/>
    <m/>
    <m/>
    <m/>
    <m/>
    <m/>
    <m/>
    <m/>
    <m/>
    <m/>
    <m/>
    <m/>
    <m/>
    <m/>
    <m/>
    <m/>
    <m/>
    <m/>
    <m/>
    <m/>
    <m/>
    <m/>
    <m/>
    <n v="1"/>
    <n v="1"/>
    <s v="DUWT0031"/>
    <s v="B6yIyp5ybm"/>
    <s v="Allocated"/>
    <s v="Address Not Found (NC_ANF)"/>
    <s v="Customer address short "/>
    <d v="2026-06-17T00:00:00"/>
    <m/>
    <m/>
    <m/>
    <x v="0"/>
    <s v="111"/>
    <n v="2969"/>
    <n v="6000"/>
    <s v="N"/>
    <m/>
  </r>
  <r>
    <n v="459425260"/>
    <s v="SAMPADA GULAB TALAWADE"/>
    <m/>
    <m/>
    <m/>
    <m/>
    <m/>
    <m/>
    <n v="3418"/>
    <n v="10209"/>
    <n v="3624"/>
    <n v="14046"/>
    <n v="3"/>
    <s v="FLOW"/>
    <s v="UNPAID"/>
    <x v="8"/>
    <n v="19377.32"/>
    <n v="251"/>
    <n v="0"/>
    <n v="3851"/>
    <s v="FLOW"/>
    <n v="5.5376792885870017E-2"/>
    <n v="5.1826672409364038E-3"/>
    <s v="FLOW"/>
    <s v="BPTP"/>
    <s v="RTP"/>
    <s v="BPTP"/>
    <m/>
    <m/>
    <s v="CAVA"/>
    <m/>
    <s v="REPO"/>
    <s v="-"/>
    <s v="KONDIVADE"/>
    <s v="-"/>
    <s v="-"/>
    <s v="-"/>
    <n v="14311"/>
    <n v="19377.32"/>
    <n v="88"/>
    <n v="104"/>
    <s v="FLOW"/>
    <m/>
    <m/>
    <m/>
    <m/>
    <s v="NPA"/>
    <s v="MH14KY9802"/>
    <s v="HONDA ACTIVA 6G DLX BS VI"/>
    <d v="2023-08-17T00:00:00"/>
    <n v="36"/>
    <s v="02.06.26"/>
    <s v="VIJAY NIKAM"/>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x v="0"/>
    <s v="419"/>
    <n v="3624"/>
    <n v="14046"/>
    <s v="Y"/>
    <m/>
  </r>
  <r>
    <n v="460591015"/>
    <s v="RANGNATH BABAN BICHARE"/>
    <s v="COLLECT"/>
    <s v="11.06.26"/>
    <n v="3500"/>
    <m/>
    <m/>
    <m/>
    <n v="2951"/>
    <n v="2399"/>
    <n v="2450"/>
    <n v="1924"/>
    <n v="1"/>
    <s v="STABLE"/>
    <s v="PAID"/>
    <x v="10"/>
    <n v="19187.439999999999"/>
    <n v="51"/>
    <n v="0"/>
    <n v="1350"/>
    <s v="-"/>
    <n v="8.274742153699997E-3"/>
    <n v="1.0499971874215397E-3"/>
    <s v="STABLE"/>
    <s v="PAID"/>
    <s v="-"/>
    <s v="PAID"/>
    <m/>
    <m/>
    <s v="CAVNA"/>
    <m/>
    <m/>
    <m/>
    <s v="JUNNAR"/>
    <m/>
    <m/>
    <m/>
    <n v="3800"/>
    <n v="19187.439999999999"/>
    <n v="27"/>
    <n v="12"/>
    <s v="STABLE"/>
    <m/>
    <m/>
    <m/>
    <m/>
    <s v="-"/>
    <s v="MH14LF6602"/>
    <s v="SPLENDOR PLUS BS6 DRK CAST FI"/>
    <d v="2023-11-10T00:00:00"/>
    <n v="36"/>
    <s v="10.06.26"/>
    <s v="KAILASH ATKARI"/>
    <m/>
    <m/>
    <m/>
    <m/>
    <m/>
    <m/>
    <m/>
    <m/>
    <m/>
    <m/>
    <m/>
    <m/>
    <m/>
    <m/>
    <m/>
    <m/>
    <m/>
    <m/>
    <m/>
    <m/>
    <m/>
    <m/>
    <m/>
    <m/>
    <m/>
    <m/>
    <m/>
    <m/>
    <m/>
    <m/>
    <m/>
    <n v="2"/>
    <m/>
    <m/>
    <m/>
    <m/>
    <m/>
    <m/>
    <m/>
    <m/>
    <m/>
    <m/>
    <m/>
    <m/>
    <m/>
    <m/>
    <m/>
    <m/>
    <m/>
    <m/>
    <m/>
    <m/>
    <m/>
    <m/>
    <m/>
    <m/>
    <m/>
    <m/>
    <m/>
    <m/>
    <m/>
    <m/>
    <m/>
    <m/>
    <m/>
    <m/>
    <m/>
    <m/>
    <m/>
    <m/>
    <m/>
    <m/>
    <m/>
    <m/>
    <m/>
    <m/>
    <m/>
    <m/>
    <m/>
    <m/>
    <m/>
    <m/>
    <m/>
    <m/>
    <m/>
    <m/>
    <m/>
    <m/>
    <m/>
    <m/>
    <m/>
    <m/>
    <m/>
    <m/>
    <n v="2"/>
    <n v="1"/>
    <s v="ZBHT0021"/>
    <s v="GPTltnfX3c"/>
    <s v="Allocated"/>
    <s v="Payment (PAID)"/>
    <s v="Payment (PAID)"/>
    <d v="2026-06-11T00:00:00"/>
    <m/>
    <m/>
    <m/>
    <x v="0"/>
    <s v="74"/>
    <n v="2450"/>
    <n v="5424"/>
    <s v="Y"/>
    <m/>
  </r>
  <r>
    <n v="463788352"/>
    <s v="HUSEN YAKUB SHAIKH"/>
    <m/>
    <m/>
    <m/>
    <m/>
    <m/>
    <m/>
    <n v="4925"/>
    <n v="4925"/>
    <n v="4925"/>
    <n v="9932"/>
    <n v="1"/>
    <s v="FLOW"/>
    <s v="UNPAID"/>
    <x v="13"/>
    <n v="18909"/>
    <n v="0"/>
    <n v="0"/>
    <n v="450"/>
    <s v="-"/>
    <n v="1.8686496891671369E-2"/>
    <n v="1.0347600730974999E-3"/>
    <s v="FLOW"/>
    <s v="NC"/>
    <s v="-"/>
    <s v="NC"/>
    <s v="Shifted"/>
    <m/>
    <s v="CNAVNA"/>
    <m/>
    <m/>
    <m/>
    <s v="WAKAD"/>
    <m/>
    <m/>
    <m/>
    <n v="5375"/>
    <n v="18909"/>
    <n v="27"/>
    <n v="43"/>
    <s v="FLOW"/>
    <m/>
    <m/>
    <m/>
    <m/>
    <s v="-"/>
    <s v="MH14LT5162"/>
    <s v="HONDA ACTIVA 6G DLX BS VI"/>
    <d v="2024-08-17T00:00:00"/>
    <n v="24"/>
    <s v="10.06.26"/>
    <s v="KAILASH ATKARI"/>
    <m/>
    <m/>
    <m/>
    <m/>
    <m/>
    <m/>
    <m/>
    <m/>
    <m/>
    <m/>
    <m/>
    <m/>
    <m/>
    <m/>
    <m/>
    <m/>
    <m/>
    <m/>
    <m/>
    <m/>
    <m/>
    <m/>
    <m/>
    <m/>
    <m/>
    <m/>
    <m/>
    <m/>
    <m/>
    <m/>
    <m/>
    <n v="1"/>
    <m/>
    <m/>
    <m/>
    <m/>
    <m/>
    <m/>
    <m/>
    <m/>
    <m/>
    <m/>
    <m/>
    <m/>
    <m/>
    <m/>
    <m/>
    <m/>
    <m/>
    <m/>
    <m/>
    <m/>
    <m/>
    <m/>
    <m/>
    <m/>
    <m/>
    <m/>
    <m/>
    <m/>
    <m/>
    <m/>
    <m/>
    <m/>
    <m/>
    <m/>
    <m/>
    <m/>
    <m/>
    <m/>
    <m/>
    <m/>
    <m/>
    <m/>
    <m/>
    <m/>
    <m/>
    <m/>
    <m/>
    <m/>
    <m/>
    <m/>
    <m/>
    <m/>
    <m/>
    <m/>
    <m/>
    <m/>
    <m/>
    <m/>
    <m/>
    <m/>
    <m/>
    <m/>
    <n v="1"/>
    <n v="1"/>
    <s v="DUWT0030"/>
    <s v="AoAmcZBuky1"/>
    <s v="Allocated"/>
    <s v="Shifted (NC_SFTD)"/>
    <s v="We had visited to customer but customer shifted "/>
    <d v="2026-06-11T00:00:00"/>
    <m/>
    <m/>
    <m/>
    <x v="0"/>
    <s v="82"/>
    <n v="4925"/>
    <n v="9932"/>
    <s v="Y"/>
    <m/>
  </r>
  <r>
    <n v="460198610"/>
    <s v="BARDE NILESH"/>
    <m/>
    <m/>
    <m/>
    <m/>
    <m/>
    <m/>
    <n v="6682"/>
    <n v="19142"/>
    <n v="94"/>
    <n v="27093"/>
    <n v="4"/>
    <s v="FLOW"/>
    <s v="UNPAID"/>
    <x v="7"/>
    <n v="18860.18"/>
    <n v="998"/>
    <n v="0"/>
    <n v="4477"/>
    <s v="FLOW"/>
    <n v="9.8247333269329065E-2"/>
    <n v="6.1921538391596408E-3"/>
    <s v="FLOW"/>
    <s v="OS"/>
    <s v="NC"/>
    <s v="OS"/>
    <s v="Cust at village nagar"/>
    <m/>
    <s v="CNAVNA"/>
    <m/>
    <s v="REPO"/>
    <s v="-"/>
    <s v="SHIRUR"/>
    <s v="-"/>
    <s v="-"/>
    <s v="-"/>
    <n v="24617"/>
    <n v="18860.18"/>
    <n v="116"/>
    <n v="132"/>
    <s v="FLOW"/>
    <m/>
    <m/>
    <m/>
    <m/>
    <s v="NPA"/>
    <s v="MH17CZ6755"/>
    <s v="YAMAHA R15 V3"/>
    <d v="2023-10-19T00:00:00"/>
    <n v="30"/>
    <s v="02.06.26"/>
    <s v="KAILASH ATKARI"/>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x v="0"/>
    <s v="1269"/>
    <n v="94"/>
    <n v="27093"/>
    <s v="Y"/>
    <m/>
  </r>
  <r>
    <n v="460405924"/>
    <s v="VITTHAL MASA MANE"/>
    <m/>
    <m/>
    <m/>
    <m/>
    <m/>
    <m/>
    <n v="2843"/>
    <n v="2777"/>
    <n v="2843"/>
    <n v="5741"/>
    <n v="1"/>
    <s v="FLOW"/>
    <s v="UNPAID"/>
    <x v="13"/>
    <n v="18727"/>
    <n v="66"/>
    <n v="0"/>
    <n v="1800"/>
    <s v="-"/>
    <n v="1.8506638494385198E-2"/>
    <n v="1.0248004595111789E-3"/>
    <s v="STABLE"/>
    <s v="MPTP"/>
    <s v="-"/>
    <s v="MPTP"/>
    <s v="Add not found"/>
    <n v="18"/>
    <s v="CAVNA"/>
    <m/>
    <m/>
    <m/>
    <s v="WAKAD"/>
    <m/>
    <m/>
    <m/>
    <n v="4643"/>
    <n v="18727"/>
    <n v="27"/>
    <n v="43"/>
    <s v="FLOW"/>
    <m/>
    <m/>
    <m/>
    <m/>
    <s v="-"/>
    <s v="MH14LD1075"/>
    <s v="PASSION PLUS I3S DRS CAST"/>
    <d v="2023-10-31T00:00:00"/>
    <n v="36"/>
    <s v="10.06.26"/>
    <s v="KAILASH ATKARI"/>
    <m/>
    <m/>
    <m/>
    <m/>
    <m/>
    <m/>
    <m/>
    <m/>
    <m/>
    <m/>
    <m/>
    <m/>
    <m/>
    <m/>
    <m/>
    <m/>
    <m/>
    <m/>
    <m/>
    <m/>
    <m/>
    <m/>
    <m/>
    <m/>
    <m/>
    <m/>
    <m/>
    <m/>
    <m/>
    <m/>
    <m/>
    <n v="1"/>
    <m/>
    <m/>
    <m/>
    <m/>
    <m/>
    <m/>
    <m/>
    <m/>
    <m/>
    <m/>
    <m/>
    <m/>
    <m/>
    <m/>
    <m/>
    <m/>
    <m/>
    <m/>
    <m/>
    <m/>
    <m/>
    <m/>
    <m/>
    <m/>
    <m/>
    <m/>
    <m/>
    <m/>
    <m/>
    <m/>
    <m/>
    <m/>
    <m/>
    <m/>
    <m/>
    <m/>
    <m/>
    <m/>
    <m/>
    <m/>
    <m/>
    <m/>
    <m/>
    <m/>
    <m/>
    <m/>
    <m/>
    <m/>
    <m/>
    <m/>
    <m/>
    <m/>
    <m/>
    <m/>
    <m/>
    <m/>
    <m/>
    <m/>
    <m/>
    <m/>
    <m/>
    <m/>
    <n v="1"/>
    <n v="1"/>
    <s v="DUWT0030"/>
    <s v="BoyIzr-XK3z"/>
    <s v="Allocated"/>
    <s v="Address Not Found (NC_ANF)"/>
    <s v="Address not found "/>
    <d v="2026-06-11T00:00:00"/>
    <m/>
    <m/>
    <m/>
    <x v="0"/>
    <s v="121"/>
    <n v="2843"/>
    <n v="5741"/>
    <s v="Y"/>
    <m/>
  </r>
  <r>
    <n v="464721019"/>
    <s v="MARJEENA BABU SHAIKH"/>
    <s v="ONLINE"/>
    <s v="08.06.26"/>
    <n v="10000"/>
    <m/>
    <m/>
    <m/>
    <n v="9546"/>
    <n v="18928"/>
    <n v="9716"/>
    <n v="18904"/>
    <n v="2"/>
    <s v="STABLE"/>
    <s v="PAID"/>
    <x v="17"/>
    <n v="18667"/>
    <n v="334"/>
    <n v="0"/>
    <n v="1350"/>
    <s v="-"/>
    <n v="0.1331659562270868"/>
    <n v="4.1330862816268245E-3"/>
    <s v="STABLE"/>
    <s v="PAID"/>
    <s v="-"/>
    <s v="PAID"/>
    <m/>
    <m/>
    <m/>
    <m/>
    <s v="-"/>
    <s v="-"/>
    <s v="KALEWADI"/>
    <s v="-"/>
    <s v="-"/>
    <s v="-"/>
    <n v="20612"/>
    <n v="18667"/>
    <n v="57"/>
    <n v="43"/>
    <s v="STABLE"/>
    <m/>
    <m/>
    <m/>
    <m/>
    <s v="REGULAR"/>
    <s v="MH14MA7120"/>
    <s v="PIAGGIO VESPA SXL 149 ABS RACING 60"/>
    <d v="2024-11-19T00:00:00"/>
    <n v="18"/>
    <s v="02.06.26"/>
    <s v="KAILASH ATKARI"/>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x v="1"/>
    <s v="430"/>
    <n v="9716"/>
    <n v="28904"/>
    <s v="Y"/>
    <m/>
  </r>
  <r>
    <n v="461914147"/>
    <s v="AAKASH BALU KADAM"/>
    <m/>
    <m/>
    <m/>
    <m/>
    <m/>
    <m/>
    <n v="4841"/>
    <n v="4606"/>
    <n v="4728"/>
    <n v="9709"/>
    <n v="1"/>
    <s v="FLOW"/>
    <s v="UNPAID"/>
    <x v="6"/>
    <n v="18593.39"/>
    <n v="122"/>
    <n v="0"/>
    <n v="3472.44"/>
    <s v="29.05.26"/>
    <n v="1.0620911037875158E-2"/>
    <n v="1.0174888992294845E-3"/>
    <s v="STABLE"/>
    <s v="PTP"/>
    <s v="PTP"/>
    <s v="PTP"/>
    <m/>
    <n v="26"/>
    <s v="CAVA"/>
    <m/>
    <s v="-"/>
    <s v="-"/>
    <s v="YERWADA"/>
    <s v="-"/>
    <s v="-"/>
    <s v="-"/>
    <n v="8200.44"/>
    <n v="18593.39"/>
    <n v="27"/>
    <n v="43"/>
    <s v="FLOW"/>
    <m/>
    <m/>
    <m/>
    <m/>
    <s v="REGULAR"/>
    <s v="MH12WM4307"/>
    <s v="HONDA SP 125 BS VI DISC"/>
    <d v="2024-02-14T00:00:00"/>
    <n v="30"/>
    <s v="02.06.26"/>
    <s v="VIJAY NIKAM"/>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x v="0"/>
    <s v="262"/>
    <n v="4728"/>
    <n v="9709"/>
    <s v="Y"/>
    <m/>
  </r>
  <r>
    <n v="461828293"/>
    <s v="NIVRUTTI MAHADEV MHASAL"/>
    <s v="COLLECT"/>
    <s v="17.06.26"/>
    <n v="5000"/>
    <m/>
    <m/>
    <m/>
    <n v="4833"/>
    <n v="4833"/>
    <n v="4899"/>
    <n v="4812"/>
    <n v="1"/>
    <s v="STABLE"/>
    <s v="PAID"/>
    <x v="5"/>
    <n v="18561.93"/>
    <n v="66"/>
    <n v="0"/>
    <n v="4008"/>
    <s v="-"/>
    <n v="3.7577227749711159E-2"/>
    <n v="1.0157673088809918E-3"/>
    <s v="STABLE"/>
    <s v="PAID"/>
    <s v="-"/>
    <s v="PTP"/>
    <m/>
    <n v="19"/>
    <s v="CAVA"/>
    <m/>
    <m/>
    <m/>
    <s v="BHOSARI"/>
    <m/>
    <m/>
    <m/>
    <n v="8907"/>
    <n v="18561.93"/>
    <n v="27"/>
    <n v="43"/>
    <s v="FLOW"/>
    <m/>
    <m/>
    <m/>
    <m/>
    <s v="-"/>
    <s v="MH30BU5203"/>
    <s v="ACCESS SPL ED DISC CBS BT BSVI"/>
    <d v="2024-02-07T00:00:00"/>
    <n v="30"/>
    <s v="10.06.26"/>
    <s v="VIJAY NIKAM"/>
    <m/>
    <m/>
    <m/>
    <m/>
    <m/>
    <m/>
    <m/>
    <m/>
    <m/>
    <m/>
    <m/>
    <m/>
    <m/>
    <m/>
    <m/>
    <m/>
    <m/>
    <m/>
    <m/>
    <m/>
    <m/>
    <m/>
    <m/>
    <m/>
    <m/>
    <m/>
    <m/>
    <m/>
    <m/>
    <m/>
    <m/>
    <m/>
    <m/>
    <m/>
    <n v="1"/>
    <m/>
    <m/>
    <m/>
    <m/>
    <m/>
    <m/>
    <m/>
    <m/>
    <m/>
    <m/>
    <m/>
    <m/>
    <m/>
    <m/>
    <m/>
    <m/>
    <m/>
    <m/>
    <m/>
    <m/>
    <m/>
    <m/>
    <m/>
    <m/>
    <m/>
    <m/>
    <m/>
    <m/>
    <m/>
    <m/>
    <m/>
    <m/>
    <m/>
    <m/>
    <m/>
    <m/>
    <m/>
    <m/>
    <m/>
    <m/>
    <m/>
    <m/>
    <m/>
    <m/>
    <m/>
    <m/>
    <m/>
    <m/>
    <m/>
    <m/>
    <m/>
    <m/>
    <m/>
    <m/>
    <m/>
    <m/>
    <m/>
    <m/>
    <m/>
    <n v="1"/>
    <n v="1"/>
    <s v="DUWT0025"/>
    <s v="APZqgHoO1m"/>
    <s v="Allocated"/>
    <s v="Payment (PAID)"/>
    <s v="Payment (PAID)"/>
    <d v="2026-06-17T00:00:00"/>
    <m/>
    <m/>
    <m/>
    <x v="0"/>
    <s v="146"/>
    <n v="4899"/>
    <n v="9812"/>
    <s v="Y"/>
    <m/>
  </r>
  <r>
    <n v="460557225"/>
    <s v="ASHWINI UTTAM BAHIRAT"/>
    <s v="ONLINE"/>
    <s v="16.06.26"/>
    <n v="3100"/>
    <m/>
    <m/>
    <m/>
    <n v="2924"/>
    <n v="1844"/>
    <n v="1906"/>
    <n v="1668"/>
    <n v="1"/>
    <s v="STABLE"/>
    <s v="PAID"/>
    <x v="7"/>
    <n v="18473.25"/>
    <n v="62"/>
    <n v="0"/>
    <n v="6300"/>
    <s v="17.05.26"/>
    <n v="1.150146574307114E-2"/>
    <n v="1.0109144597994812E-3"/>
    <s v="STABLE"/>
    <s v="PAID"/>
    <s v="PAID"/>
    <s v="PTP"/>
    <m/>
    <n v="18"/>
    <s v="CAVA"/>
    <m/>
    <s v="-"/>
    <s v="-"/>
    <s v="SHIRUR"/>
    <s v="-"/>
    <s v="-"/>
    <s v="-"/>
    <n v="8206"/>
    <n v="18473.25"/>
    <n v="27"/>
    <n v="12"/>
    <s v="STABLE"/>
    <m/>
    <m/>
    <m/>
    <m/>
    <s v="REGULAR"/>
    <s v="MH12YP5246"/>
    <m/>
    <d v="2023-11-08T00:00:00"/>
    <n v="36"/>
    <s v="02.06.26"/>
    <s v="KAILASH ATKARI"/>
    <m/>
    <m/>
    <m/>
    <m/>
    <m/>
    <m/>
    <m/>
    <m/>
    <m/>
    <m/>
    <m/>
    <m/>
    <m/>
    <m/>
    <m/>
    <m/>
    <m/>
    <m/>
    <m/>
    <m/>
    <m/>
    <m/>
    <m/>
    <m/>
    <m/>
    <m/>
    <m/>
    <m/>
    <m/>
    <m/>
    <m/>
    <m/>
    <m/>
    <m/>
    <m/>
    <m/>
    <m/>
    <m/>
    <m/>
    <m/>
    <m/>
    <m/>
    <m/>
    <m/>
    <m/>
    <m/>
    <m/>
    <m/>
    <m/>
    <m/>
    <m/>
    <m/>
    <m/>
    <m/>
    <m/>
    <m/>
    <m/>
    <m/>
    <m/>
    <m/>
    <m/>
    <m/>
    <m/>
    <m/>
    <m/>
    <m/>
    <m/>
    <m/>
    <m/>
    <m/>
    <m/>
    <m/>
    <m/>
    <m/>
    <m/>
    <m/>
    <m/>
    <m/>
    <m/>
    <m/>
    <m/>
    <m/>
    <m/>
    <m/>
    <m/>
    <m/>
    <m/>
    <m/>
    <m/>
    <m/>
    <m/>
    <n v="1"/>
    <m/>
    <m/>
    <n v="1"/>
    <n v="1"/>
    <s v="ZBHT0024"/>
    <e v="#N/A"/>
    <e v="#N/A"/>
    <e v="#N/A"/>
    <e v="#N/A"/>
    <e v="#N/A"/>
    <m/>
    <m/>
    <m/>
    <x v="0"/>
    <n v="0"/>
    <n v="1906"/>
    <n v="4768"/>
    <s v="Y"/>
    <m/>
  </r>
  <r>
    <n v="461898596"/>
    <s v="KAMBLE DATTATREYA BANSHI"/>
    <m/>
    <m/>
    <m/>
    <m/>
    <m/>
    <m/>
    <n v="3953"/>
    <n v="7242"/>
    <n v="3499"/>
    <n v="11527"/>
    <n v="2"/>
    <s v="FLOW"/>
    <s v="UNPAID"/>
    <x v="1"/>
    <n v="18471.28"/>
    <n v="210"/>
    <n v="0"/>
    <n v="4308.91"/>
    <s v="-"/>
    <n v="3.2747110843912568E-2"/>
    <n v="4.0897516457967494E-3"/>
    <s v="FLOW"/>
    <s v="NC"/>
    <s v="-"/>
    <s v="NC"/>
    <s v="no such person"/>
    <m/>
    <s v="CNAVNA"/>
    <m/>
    <m/>
    <m/>
    <s v="CHIKHALI"/>
    <m/>
    <m/>
    <m/>
    <n v="11760.91"/>
    <n v="18471.28"/>
    <n v="57"/>
    <n v="73"/>
    <s v="FLOW"/>
    <m/>
    <m/>
    <m/>
    <m/>
    <s v="-"/>
    <s v="MH24BV6637"/>
    <s v="SPLENDOR PLUS BS6 I3S DRS CAST FI"/>
    <d v="2024-02-13T00:00:00"/>
    <n v="30"/>
    <s v="10.06.26"/>
    <s v="KAILASH ATKARI"/>
    <m/>
    <m/>
    <m/>
    <m/>
    <m/>
    <m/>
    <m/>
    <m/>
    <m/>
    <m/>
    <m/>
    <m/>
    <m/>
    <m/>
    <m/>
    <m/>
    <m/>
    <m/>
    <m/>
    <m/>
    <m/>
    <m/>
    <m/>
    <m/>
    <m/>
    <m/>
    <m/>
    <m/>
    <m/>
    <m/>
    <m/>
    <m/>
    <m/>
    <m/>
    <n v="1"/>
    <m/>
    <m/>
    <m/>
    <m/>
    <m/>
    <m/>
    <m/>
    <m/>
    <m/>
    <m/>
    <m/>
    <m/>
    <m/>
    <m/>
    <m/>
    <m/>
    <m/>
    <m/>
    <m/>
    <m/>
    <m/>
    <m/>
    <m/>
    <m/>
    <m/>
    <m/>
    <m/>
    <m/>
    <m/>
    <m/>
    <m/>
    <m/>
    <m/>
    <m/>
    <m/>
    <m/>
    <m/>
    <m/>
    <m/>
    <m/>
    <m/>
    <m/>
    <m/>
    <m/>
    <m/>
    <m/>
    <m/>
    <m/>
    <m/>
    <m/>
    <m/>
    <m/>
    <m/>
    <m/>
    <m/>
    <m/>
    <m/>
    <m/>
    <m/>
    <n v="1"/>
    <n v="1"/>
    <s v="ZBHT0011"/>
    <s v="AoVkkotABKez"/>
    <s v="Allocated"/>
    <s v="Shifted (NC_SFTD)"/>
    <s v="Visit cm residence address cm shifted for a long time "/>
    <d v="2026-06-12T00:00:00"/>
    <m/>
    <m/>
    <m/>
    <x v="0"/>
    <s v="332"/>
    <n v="3499"/>
    <n v="11527"/>
    <s v="Y"/>
    <m/>
  </r>
  <r>
    <n v="459021769"/>
    <s v="SHUBHAM GAJENDRA DONGARE"/>
    <m/>
    <m/>
    <m/>
    <m/>
    <m/>
    <m/>
    <n v="3867"/>
    <n v="11601"/>
    <n v="608"/>
    <n v="16284"/>
    <n v="4"/>
    <s v="FLOW"/>
    <s v="UNPAID"/>
    <x v="10"/>
    <n v="18336.45"/>
    <n v="608"/>
    <n v="0"/>
    <n v="3150"/>
    <s v="FLOW"/>
    <n v="6.2924183470144432E-2"/>
    <n v="6.0202033736718738E-3"/>
    <s v="FLOW"/>
    <s v="NC"/>
    <s v="NC"/>
    <s v="NC"/>
    <s v="Shifted"/>
    <m/>
    <s v="CNAVNA"/>
    <m/>
    <s v="REPO"/>
    <s v="-"/>
    <s v="NARAYAN GAON"/>
    <s v="-"/>
    <s v="-"/>
    <s v="-"/>
    <n v="15359"/>
    <n v="18336.45"/>
    <n v="116"/>
    <n v="132"/>
    <s v="FLOW"/>
    <m/>
    <m/>
    <m/>
    <m/>
    <s v="NPA"/>
    <s v="MH14KY2106"/>
    <s v="HONDA ACTIVA 125 DISC BSVI"/>
    <d v="2023-07-17T00:00:00"/>
    <n v="36"/>
    <s v="02.06.26"/>
    <s v="KAILASH ATKARI"/>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x v="0"/>
    <s v="816"/>
    <n v="608"/>
    <n v="16284"/>
    <s v="Y"/>
    <m/>
  </r>
  <r>
    <n v="459691612"/>
    <s v="ANAND RAMESH PARDESHI"/>
    <m/>
    <m/>
    <m/>
    <m/>
    <m/>
    <m/>
    <n v="3813"/>
    <n v="3813"/>
    <n v="3813"/>
    <n v="7679"/>
    <n v="1"/>
    <s v="FLOW"/>
    <s v="UNPAID"/>
    <x v="2"/>
    <n v="18294.07"/>
    <n v="0"/>
    <n v="0"/>
    <n v="450"/>
    <s v="-"/>
    <n v="2.7567492857478899E-2"/>
    <n v="1.0011091655005965E-3"/>
    <s v="FLOW"/>
    <s v="LMCB"/>
    <s v="-"/>
    <s v="LMCB"/>
    <s v="As per relative cust expire"/>
    <m/>
    <s v="CAVNA"/>
    <m/>
    <m/>
    <m/>
    <s v="BOPODI"/>
    <m/>
    <m/>
    <m/>
    <n v="4263"/>
    <n v="18294.07"/>
    <n v="27"/>
    <n v="43"/>
    <s v="FLOW"/>
    <m/>
    <m/>
    <m/>
    <m/>
    <s v="-"/>
    <s v="MH12VX0719"/>
    <s v="FZS V4"/>
    <d v="2023-09-08T00:00:00"/>
    <n v="36"/>
    <s v="10.06.26"/>
    <s v="VIJAY NIKAM"/>
    <m/>
    <m/>
    <m/>
    <m/>
    <m/>
    <m/>
    <m/>
    <m/>
    <m/>
    <m/>
    <m/>
    <m/>
    <m/>
    <m/>
    <m/>
    <m/>
    <m/>
    <m/>
    <m/>
    <m/>
    <m/>
    <m/>
    <m/>
    <m/>
    <m/>
    <m/>
    <m/>
    <m/>
    <m/>
    <m/>
    <m/>
    <n v="1"/>
    <m/>
    <m/>
    <m/>
    <m/>
    <m/>
    <m/>
    <m/>
    <m/>
    <m/>
    <m/>
    <m/>
    <m/>
    <m/>
    <m/>
    <m/>
    <m/>
    <m/>
    <m/>
    <m/>
    <m/>
    <m/>
    <m/>
    <m/>
    <m/>
    <m/>
    <m/>
    <m/>
    <m/>
    <m/>
    <m/>
    <m/>
    <m/>
    <m/>
    <m/>
    <m/>
    <m/>
    <m/>
    <m/>
    <m/>
    <m/>
    <m/>
    <m/>
    <m/>
    <m/>
    <m/>
    <m/>
    <m/>
    <m/>
    <m/>
    <m/>
    <m/>
    <m/>
    <m/>
    <m/>
    <m/>
    <m/>
    <m/>
    <m/>
    <m/>
    <m/>
    <m/>
    <m/>
    <n v="1"/>
    <n v="1"/>
    <s v="ZBHT0009"/>
    <s v="A6cy6k3ZMwz"/>
    <s v="Allocated"/>
    <s v="Left Message (LMCB)"/>
    <s v="Msg to son"/>
    <d v="2026-06-11T00:00:00"/>
    <m/>
    <m/>
    <m/>
    <x v="0"/>
    <s v="53"/>
    <n v="3813"/>
    <n v="7679"/>
    <s v="Y"/>
    <m/>
  </r>
  <r>
    <n v="463845874"/>
    <s v="RAJKUMAR ZIRAPPA VASUDEV"/>
    <s v="ONLINE"/>
    <s v="10.06.26"/>
    <n v="12334"/>
    <m/>
    <m/>
    <s v="CBC COLL"/>
    <n v="3824"/>
    <n v="3364"/>
    <n v="3450"/>
    <n v="-4941"/>
    <n v="1"/>
    <s v="RB"/>
    <s v="PAID"/>
    <x v="17"/>
    <n v="17954"/>
    <n v="86"/>
    <n v="4950"/>
    <n v="4500"/>
    <s v="27.05.26"/>
    <n v="3.0137614282348693E-2"/>
    <n v="9.8249946334510096E-4"/>
    <s v="RB"/>
    <s v="PAID"/>
    <s v="MPTP"/>
    <s v="PAID"/>
    <m/>
    <m/>
    <m/>
    <m/>
    <s v="-"/>
    <s v="-"/>
    <s v="PIMPLE SAUDAGAR"/>
    <s v="-"/>
    <s v="-"/>
    <s v="-"/>
    <n v="7950"/>
    <n v="17954"/>
    <n v="27"/>
    <n v="0"/>
    <s v="RB"/>
    <m/>
    <m/>
    <m/>
    <m/>
    <s v="REGULAR"/>
    <s v="MH14LT7562"/>
    <s v="HONDA ACTIVA DLX"/>
    <d v="2024-08-23T00:00:00"/>
    <n v="24"/>
    <s v="02.06.26"/>
    <s v="KAILASH ATKARI"/>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x v="0"/>
    <s v="205"/>
    <n v="3450"/>
    <n v="7393"/>
    <s v="Y"/>
    <m/>
  </r>
  <r>
    <n v="461099948"/>
    <s v="DILIP SHIVAJI GIRHE"/>
    <s v="ONLINE"/>
    <s v="20.06.26"/>
    <n v="2460"/>
    <m/>
    <m/>
    <m/>
    <n v="2409"/>
    <n v="2245"/>
    <n v="2296"/>
    <n v="2304"/>
    <n v="1"/>
    <s v="STABLE"/>
    <s v="PAID"/>
    <x v="7"/>
    <n v="17882.87"/>
    <n v="51"/>
    <n v="0"/>
    <n v="6299"/>
    <s v="-"/>
    <n v="1.1133894506532125E-2"/>
    <n v="9.7860700557369953E-4"/>
    <s v="STABLE"/>
    <s v="PAID"/>
    <s v="-"/>
    <s v="PTP"/>
    <m/>
    <n v="20"/>
    <s v="CAVA"/>
    <m/>
    <s v="-"/>
    <s v="-"/>
    <s v="ANDHAL GAON"/>
    <s v="-"/>
    <s v="-"/>
    <s v="-"/>
    <n v="8595"/>
    <n v="17882.87"/>
    <n v="27"/>
    <n v="43"/>
    <s v="FLOW"/>
    <m/>
    <m/>
    <m/>
    <m/>
    <s v="NPA"/>
    <m/>
    <s v="PLEASURE PLUS XTEC DRUM CAST"/>
    <d v="2023-12-12T00:00:00"/>
    <n v="36"/>
    <s v="02.06.26"/>
    <s v="KAILASH ATKARI"/>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x v="0"/>
    <s v="110"/>
    <n v="2296"/>
    <n v="4764"/>
    <s v="Y"/>
    <m/>
  </r>
  <r>
    <n v="461528342"/>
    <s v="NABIALAM NOORALAM SAYYAD"/>
    <m/>
    <m/>
    <m/>
    <m/>
    <m/>
    <m/>
    <n v="4569"/>
    <n v="9134"/>
    <n v="4726"/>
    <n v="14006"/>
    <n v="2"/>
    <s v="FLOW"/>
    <s v="UNPAID"/>
    <x v="15"/>
    <n v="17590.02"/>
    <n v="161"/>
    <n v="0"/>
    <n v="1800"/>
    <s v="-"/>
    <n v="0.12283789145891445"/>
    <n v="3.8946306506423894E-3"/>
    <s v="FLOW"/>
    <s v="NC"/>
    <s v="-"/>
    <s v="NC"/>
    <s v="Add not found"/>
    <m/>
    <s v="CNAVNA"/>
    <m/>
    <s v="-"/>
    <s v="-"/>
    <s v="MANAGWALWAR PETH"/>
    <s v="-"/>
    <s v="-"/>
    <s v="-"/>
    <n v="11095"/>
    <n v="17590.02"/>
    <n v="57"/>
    <n v="73"/>
    <s v="FLOW"/>
    <m/>
    <m/>
    <m/>
    <m/>
    <s v="REGULAR"/>
    <s v="MH12WH8335"/>
    <s v="SUZUKI BURGMAN STREET BT BSVI"/>
    <d v="2024-01-16T00:00:00"/>
    <n v="30"/>
    <s v="02.06.26"/>
    <s v="VIJAY NIKAM"/>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x v="0"/>
    <s v="303"/>
    <n v="4726"/>
    <n v="14006"/>
    <s v="Y"/>
    <m/>
  </r>
  <r>
    <n v="456535616"/>
    <s v="KOKANE SHIVPRASAD BHAGWAT"/>
    <s v="BRANCH"/>
    <s v="08.06.26"/>
    <n v="3160"/>
    <m/>
    <m/>
    <m/>
    <n v="3153"/>
    <n v="8872.99"/>
    <n v="2949.99"/>
    <n v="9302.99"/>
    <n v="3"/>
    <s v="STABLE"/>
    <s v="PAID"/>
    <x v="7"/>
    <n v="17580.990000000002"/>
    <n v="383"/>
    <n v="0"/>
    <n v="6300"/>
    <s v="STABLE"/>
    <n v="2.6625590449420568E-2"/>
    <n v="4.702219963144052E-3"/>
    <s v="STABLE"/>
    <s v="PAID"/>
    <s v="PAID"/>
    <s v="PAID"/>
    <m/>
    <m/>
    <s v="CAVA"/>
    <m/>
    <s v="REPO"/>
    <s v="-"/>
    <s v="SHIRUR"/>
    <s v="-"/>
    <s v="-"/>
    <s v="-"/>
    <n v="15555.99"/>
    <n v="17580.990000000002"/>
    <n v="88"/>
    <n v="73"/>
    <s v="STABLE"/>
    <m/>
    <m/>
    <m/>
    <m/>
    <s v="NPA"/>
    <s v="MH12VE2218"/>
    <s v="SPLENDOR PLUS I3S BS6 FI DRUM SELF"/>
    <d v="2023-01-25T00:00:00"/>
    <n v="42"/>
    <s v="02.06.26"/>
    <s v="KAILASH ATKARI"/>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x v="0"/>
    <s v="437"/>
    <n v="2949.99"/>
    <n v="12462.99"/>
    <s v="Y"/>
    <m/>
  </r>
  <r>
    <n v="459780483"/>
    <s v="SATPAL S O SAUKARU LAL"/>
    <m/>
    <m/>
    <m/>
    <m/>
    <m/>
    <m/>
    <n v="3652"/>
    <n v="3382"/>
    <n v="3406"/>
    <n v="7114"/>
    <n v="1"/>
    <s v="FLOW"/>
    <s v="UNPAID"/>
    <x v="12"/>
    <n v="17390.919999999998"/>
    <n v="24"/>
    <n v="0"/>
    <n v="1787"/>
    <s v="-"/>
    <n v="1.7358469036475067E-2"/>
    <n v="9.516859511572675E-4"/>
    <s v="FLOW"/>
    <s v="NC"/>
    <s v="-"/>
    <s v="NC"/>
    <s v="Add not found"/>
    <m/>
    <s v="CNAVNA"/>
    <m/>
    <s v="-"/>
    <s v="-"/>
    <s v="SUTARWADI"/>
    <s v="-"/>
    <s v="-"/>
    <s v="-"/>
    <n v="5193"/>
    <n v="17390.919999999998"/>
    <n v="27"/>
    <n v="43"/>
    <s v="FLOW"/>
    <m/>
    <m/>
    <m/>
    <m/>
    <s v="REGULAR"/>
    <s v="MH12VX6086"/>
    <s v="HONDA SP 125 BS VI DRUM"/>
    <d v="2023-09-16T00:00:00"/>
    <n v="36"/>
    <s v="02.06.26"/>
    <s v="KAILASH ATKARI"/>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x v="0"/>
    <s v="80"/>
    <n v="3406"/>
    <n v="7114"/>
    <s v="Y"/>
    <m/>
  </r>
  <r>
    <n v="461841840"/>
    <s v="SUREKHA GOVIND SALUNKE"/>
    <m/>
    <m/>
    <m/>
    <m/>
    <m/>
    <m/>
    <n v="4435"/>
    <n v="4786"/>
    <n v="509"/>
    <n v="9470"/>
    <n v="2"/>
    <s v="FLOW"/>
    <s v="UNPAID"/>
    <x v="2"/>
    <n v="17280.509999999998"/>
    <n v="158"/>
    <n v="0"/>
    <n v="5850"/>
    <s v="-"/>
    <n v="5.7790190411385445E-2"/>
    <n v="3.8261016135702122E-3"/>
    <s v="STABLE"/>
    <s v="PTP"/>
    <s v="-"/>
    <s v="PTP"/>
    <m/>
    <n v="20"/>
    <s v="CAVA"/>
    <m/>
    <s v="-"/>
    <s v="-"/>
    <s v="DAPODI"/>
    <s v="-"/>
    <s v="-"/>
    <s v="-"/>
    <n v="10794"/>
    <n v="17280.509999999998"/>
    <n v="57"/>
    <n v="73"/>
    <s v="FLOW"/>
    <m/>
    <m/>
    <m/>
    <m/>
    <s v="REGULAR"/>
    <s v="MH14LH8036"/>
    <s v="HONDA ACTIVA 125 SMART"/>
    <d v="2024-02-08T00:00:00"/>
    <n v="30"/>
    <s v="02.06.26"/>
    <s v="VIJAY NIKAM"/>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x v="0"/>
    <s v="249"/>
    <n v="509"/>
    <n v="9470"/>
    <s v="Y"/>
    <m/>
  </r>
  <r>
    <n v="139693319"/>
    <s v="SANDIP DNYANDEV PAWAR"/>
    <m/>
    <m/>
    <m/>
    <m/>
    <m/>
    <m/>
    <n v="3792"/>
    <n v="17887"/>
    <n v="866"/>
    <n v="23954"/>
    <n v="6"/>
    <s v="FLOW"/>
    <s v="UNPAID"/>
    <x v="17"/>
    <n v="17201.34"/>
    <n v="1939"/>
    <n v="0"/>
    <n v="6300"/>
    <s v="FLOW"/>
    <n v="0.59552477224682998"/>
    <n v="7.2257955221612397E-3"/>
    <s v="FLOW"/>
    <s v="NC"/>
    <s v="NC"/>
    <s v="NC"/>
    <s v="Shifted"/>
    <m/>
    <s v="CNAVNA"/>
    <m/>
    <s v="REPO"/>
    <s v="-"/>
    <s v="PIMPALE GURAV"/>
    <s v="-"/>
    <s v="-"/>
    <s v="-"/>
    <n v="26126"/>
    <n v="17201.34"/>
    <n v="177"/>
    <n v="193"/>
    <s v="FLOW"/>
    <m/>
    <m/>
    <m/>
    <m/>
    <s v="NPA"/>
    <s v="MH14KT8364"/>
    <s v="HONDA SP 125 BS VI DISC"/>
    <d v="2023-04-13T00:00:00"/>
    <n v="36"/>
    <s v="02.06.26"/>
    <s v="KAILASH ATKARI"/>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x v="2"/>
    <s v="2275"/>
    <n v="866"/>
    <n v="23954"/>
    <s v="Y"/>
    <m/>
  </r>
  <r>
    <n v="454823699"/>
    <s v="GANESH DEVIDAS GHOLAP"/>
    <m/>
    <m/>
    <m/>
    <m/>
    <m/>
    <m/>
    <n v="3033"/>
    <n v="3022"/>
    <n v="3072"/>
    <n v="6183"/>
    <n v="1"/>
    <s v="FLOW"/>
    <s v="UNPAID"/>
    <x v="10"/>
    <n v="17194"/>
    <n v="50"/>
    <n v="0"/>
    <n v="4405.99"/>
    <s v="24.05.26"/>
    <n v="7.4150546706969649E-3"/>
    <n v="9.4090986814947448E-4"/>
    <s v="STABLE"/>
    <s v="MPTP"/>
    <s v="BPTP"/>
    <s v="MPTP"/>
    <s v="Shifted left msg with father"/>
    <n v="26"/>
    <s v="CAVNA"/>
    <m/>
    <s v="-"/>
    <s v="-"/>
    <s v="OTUR"/>
    <s v="-"/>
    <s v="-"/>
    <s v="-"/>
    <n v="7477.99"/>
    <n v="17194"/>
    <n v="27"/>
    <n v="43"/>
    <s v="FLOW"/>
    <m/>
    <m/>
    <m/>
    <m/>
    <s v="NPA"/>
    <s v="MH14KK1053"/>
    <s v="ACTIVA 6G DLX LTD ED"/>
    <d v="2022-09-27T00:00:00"/>
    <n v="48"/>
    <s v="02.06.26"/>
    <s v="KAILASH ATKARI"/>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x v="0"/>
    <s v="128"/>
    <n v="3072"/>
    <n v="6183"/>
    <s v="Y"/>
    <m/>
  </r>
  <r>
    <n v="460097350"/>
    <s v="PUJA LALA SURYAVANSHI"/>
    <s v="ONLINE"/>
    <s v="08.06.26"/>
    <n v="6000"/>
    <m/>
    <m/>
    <m/>
    <n v="3035"/>
    <n v="3070"/>
    <n v="41"/>
    <n v="160"/>
    <n v="2"/>
    <s v="RB"/>
    <s v="PAID"/>
    <x v="7"/>
    <n v="17153.009999999998"/>
    <n v="6"/>
    <n v="0"/>
    <n v="0"/>
    <s v="-"/>
    <n v="1.918615987986717E-2"/>
    <n v="3.7978716622707308E-3"/>
    <s v="RB"/>
    <s v="PAID"/>
    <s v="-"/>
    <s v="PAID"/>
    <m/>
    <m/>
    <s v="CAVA"/>
    <m/>
    <s v="-"/>
    <s v="-"/>
    <s v="SHIRUR"/>
    <s v="-"/>
    <s v="-"/>
    <s v="-"/>
    <n v="3076"/>
    <n v="17153.009999999998"/>
    <n v="57"/>
    <n v="12"/>
    <s v="STABLE"/>
    <m/>
    <m/>
    <m/>
    <m/>
    <s v="REGULAR"/>
    <s v="MH12WL2559"/>
    <s v="SPLENDOR PLUS I3S XTEC"/>
    <d v="2023-10-12T00:00:00"/>
    <n v="36"/>
    <s v="02.06.26"/>
    <s v="KAILASH ATKARI"/>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x v="0"/>
    <s v="55"/>
    <n v="41"/>
    <n v="6160"/>
    <s v="Y"/>
    <m/>
  </r>
  <r>
    <n v="458762564"/>
    <s v="SUNIL NAMDEV GODANBE"/>
    <s v="ONLINE"/>
    <s v="13.06.26"/>
    <n v="19309"/>
    <m/>
    <m/>
    <s v="BANK RB 15"/>
    <n v="5807"/>
    <n v="5807"/>
    <n v="5815"/>
    <n v="-7607"/>
    <n v="1"/>
    <s v="RB"/>
    <s v="PAID"/>
    <x v="12"/>
    <n v="16954"/>
    <n v="8"/>
    <n v="0"/>
    <n v="1350"/>
    <s v="-"/>
    <n v="1.6922364316804307E-2"/>
    <n v="9.2777631177190826E-4"/>
    <s v="RB"/>
    <s v="PAID"/>
    <s v="-"/>
    <s v="PAID"/>
    <s v="Add not found"/>
    <m/>
    <s v="CAVNA"/>
    <m/>
    <m/>
    <m/>
    <s v="PASHAN"/>
    <m/>
    <m/>
    <m/>
    <n v="7165"/>
    <n v="16954"/>
    <n v="27"/>
    <n v="0"/>
    <s v="RB"/>
    <m/>
    <m/>
    <m/>
    <m/>
    <s v="-"/>
    <s v="MH12VR3516"/>
    <s v="RE BULLET 350 EFI BLACK"/>
    <d v="2023-06-29T00:00:00"/>
    <n v="36"/>
    <s v="10.06.26"/>
    <s v="KAILASH ATKARI"/>
    <m/>
    <m/>
    <m/>
    <m/>
    <m/>
    <m/>
    <m/>
    <m/>
    <m/>
    <m/>
    <m/>
    <m/>
    <m/>
    <m/>
    <m/>
    <m/>
    <m/>
    <m/>
    <m/>
    <m/>
    <m/>
    <m/>
    <m/>
    <m/>
    <m/>
    <m/>
    <m/>
    <m/>
    <m/>
    <m/>
    <m/>
    <n v="1"/>
    <m/>
    <m/>
    <m/>
    <m/>
    <m/>
    <m/>
    <m/>
    <m/>
    <m/>
    <m/>
    <m/>
    <m/>
    <m/>
    <m/>
    <m/>
    <m/>
    <m/>
    <m/>
    <m/>
    <m/>
    <m/>
    <m/>
    <m/>
    <m/>
    <m/>
    <m/>
    <m/>
    <m/>
    <m/>
    <m/>
    <m/>
    <m/>
    <m/>
    <m/>
    <m/>
    <m/>
    <m/>
    <m/>
    <m/>
    <m/>
    <m/>
    <m/>
    <m/>
    <m/>
    <m/>
    <m/>
    <m/>
    <m/>
    <m/>
    <m/>
    <m/>
    <m/>
    <m/>
    <m/>
    <m/>
    <m/>
    <m/>
    <m/>
    <m/>
    <m/>
    <m/>
    <m/>
    <n v="1"/>
    <n v="1"/>
    <s v="DUWT0023"/>
    <s v="BoZ4yfOmPS"/>
    <s v="Allocated"/>
    <s v="Left Message (LMCB)"/>
    <s v="Customer not available lm with relatives "/>
    <d v="2026-06-11T00:00:00"/>
    <m/>
    <m/>
    <m/>
    <x v="0"/>
    <s v="88"/>
    <n v="5815"/>
    <n v="11702"/>
    <s v="Y"/>
    <m/>
  </r>
  <r>
    <n v="458111295"/>
    <s v="ARATI RAVINDRAKUMAR SAKHARE"/>
    <m/>
    <m/>
    <m/>
    <m/>
    <m/>
    <m/>
    <n v="5795"/>
    <n v="17385"/>
    <n v="805"/>
    <n v="23180"/>
    <n v="4"/>
    <s v="FLOW"/>
    <s v="UNPAID"/>
    <x v="6"/>
    <n v="16914.650000000001"/>
    <n v="805"/>
    <n v="0"/>
    <n v="6300"/>
    <s v="27.05.26"/>
    <n v="6.1102618941698078E-2"/>
    <n v="5.5533995399588776E-3"/>
    <s v="FLOW"/>
    <s v="LMCB"/>
    <s v="LMCB"/>
    <s v="LMCB"/>
    <m/>
    <m/>
    <m/>
    <m/>
    <s v="REPO"/>
    <s v="-"/>
    <s v="DIGHI"/>
    <s v="-"/>
    <s v="-"/>
    <s v="-"/>
    <n v="24490"/>
    <n v="16914.650000000001"/>
    <n v="116"/>
    <n v="132"/>
    <s v="FLOW"/>
    <m/>
    <m/>
    <m/>
    <m/>
    <s v="NPA"/>
    <s v="MH14KV4441"/>
    <s v="RE BULLET 350 EFI BLACK"/>
    <d v="2023-05-15T00:00:00"/>
    <n v="36"/>
    <s v="02.06.26"/>
    <s v="VIJAY NIKAM"/>
    <m/>
    <m/>
    <m/>
    <m/>
    <m/>
    <m/>
    <m/>
    <m/>
    <m/>
    <m/>
    <m/>
    <m/>
    <m/>
    <m/>
    <m/>
    <m/>
    <m/>
    <m/>
    <m/>
    <m/>
    <m/>
    <m/>
    <m/>
    <m/>
    <m/>
    <m/>
    <m/>
    <m/>
    <m/>
    <m/>
    <m/>
    <m/>
    <m/>
    <m/>
    <m/>
    <m/>
    <m/>
    <m/>
    <m/>
    <m/>
    <m/>
    <m/>
    <m/>
    <m/>
    <m/>
    <m/>
    <m/>
    <m/>
    <m/>
    <m/>
    <m/>
    <m/>
    <m/>
    <m/>
    <m/>
    <m/>
    <m/>
    <m/>
    <m/>
    <m/>
    <m/>
    <m/>
    <m/>
    <m/>
    <m/>
    <m/>
    <m/>
    <m/>
    <m/>
    <m/>
    <m/>
    <m/>
    <m/>
    <m/>
    <m/>
    <m/>
    <m/>
    <m/>
    <m/>
    <m/>
    <m/>
    <m/>
    <m/>
    <m/>
    <m/>
    <m/>
    <m/>
    <m/>
    <m/>
    <m/>
    <m/>
    <n v="1"/>
    <m/>
    <m/>
    <n v="1"/>
    <n v="1"/>
    <s v="ZBHT0012"/>
    <e v="#N/A"/>
    <e v="#N/A"/>
    <e v="#N/A"/>
    <e v="#N/A"/>
    <e v="#N/A"/>
    <m/>
    <m/>
    <m/>
    <x v="0"/>
    <n v="0"/>
    <n v="805"/>
    <n v="23180"/>
    <s v="Y"/>
    <m/>
  </r>
  <r>
    <n v="458645849"/>
    <s v="SHITAL PRASHANT MANE"/>
    <m/>
    <m/>
    <m/>
    <m/>
    <m/>
    <s v="BANK RB 05"/>
    <n v="4448"/>
    <n v="8164"/>
    <n v="3942"/>
    <n v="12612"/>
    <n v="2"/>
    <s v="RB"/>
    <s v="UNPAID"/>
    <x v="3"/>
    <n v="16635"/>
    <n v="226"/>
    <n v="0"/>
    <n v="3257"/>
    <s v="FLOW"/>
    <n v="7.6748697267566446E-2"/>
    <n v="3.6831783518970498E-3"/>
    <s v="RB"/>
    <s v="PAID"/>
    <s v="PTP"/>
    <s v="PAID"/>
    <m/>
    <n v="25"/>
    <s v="CAVA"/>
    <m/>
    <s v="-"/>
    <s v="-"/>
    <s v="BHOR"/>
    <s v="-"/>
    <s v="-"/>
    <s v="-"/>
    <n v="11647"/>
    <n v="16635"/>
    <n v="57"/>
    <n v="12"/>
    <s v="STABLE"/>
    <m/>
    <m/>
    <m/>
    <m/>
    <s v="REGULAR"/>
    <s v="MH12VP6553"/>
    <s v="TVS IQUBE ELECTRIC"/>
    <d v="2023-06-21T00:00:00"/>
    <n v="36"/>
    <s v="02.06.26"/>
    <s v="VIJAY NIKAM"/>
    <m/>
    <m/>
    <m/>
    <m/>
    <m/>
    <m/>
    <m/>
    <m/>
    <m/>
    <m/>
    <n v="1"/>
    <m/>
    <m/>
    <m/>
    <m/>
    <m/>
    <m/>
    <m/>
    <m/>
    <m/>
    <m/>
    <m/>
    <m/>
    <m/>
    <m/>
    <m/>
    <m/>
    <m/>
    <m/>
    <m/>
    <m/>
    <m/>
    <m/>
    <m/>
    <m/>
    <m/>
    <m/>
    <m/>
    <m/>
    <m/>
    <m/>
    <m/>
    <m/>
    <m/>
    <m/>
    <m/>
    <m/>
    <m/>
    <m/>
    <m/>
    <m/>
    <m/>
    <m/>
    <m/>
    <m/>
    <m/>
    <m/>
    <m/>
    <m/>
    <m/>
    <m/>
    <m/>
    <m/>
    <m/>
    <m/>
    <m/>
    <m/>
    <m/>
    <m/>
    <m/>
    <m/>
    <m/>
    <m/>
    <m/>
    <m/>
    <m/>
    <m/>
    <m/>
    <m/>
    <m/>
    <m/>
    <m/>
    <m/>
    <m/>
    <m/>
    <m/>
    <m/>
    <m/>
    <m/>
    <m/>
    <m/>
    <m/>
    <m/>
    <m/>
    <n v="1"/>
    <n v="1"/>
    <s v="DUWT0011"/>
    <e v="#N/A"/>
    <e v="#N/A"/>
    <e v="#N/A"/>
    <e v="#N/A"/>
    <e v="#N/A"/>
    <m/>
    <m/>
    <m/>
    <x v="0"/>
    <n v="0"/>
    <n v="3942"/>
    <n v="12612"/>
    <s v="Y"/>
    <m/>
  </r>
  <r>
    <n v="459445373"/>
    <s v="RAMA NITIN ADMANE"/>
    <m/>
    <m/>
    <m/>
    <m/>
    <m/>
    <m/>
    <n v="4550"/>
    <n v="3280"/>
    <n v="3361"/>
    <n v="7991"/>
    <n v="1"/>
    <s v="FLOW"/>
    <s v="UNPAID"/>
    <x v="12"/>
    <n v="16508.55"/>
    <n v="81"/>
    <n v="0"/>
    <n v="6300"/>
    <s v="-"/>
    <n v="1.6477745513871635E-2"/>
    <n v="9.0339988390362948E-4"/>
    <s v="STABLE"/>
    <s v="PTP"/>
    <s v="-"/>
    <s v="PTP"/>
    <m/>
    <n v="18"/>
    <s v="CAVA"/>
    <m/>
    <s v="-"/>
    <s v="-"/>
    <s v="PASHAN"/>
    <s v="-"/>
    <s v="-"/>
    <s v="-"/>
    <n v="9661"/>
    <n v="16508.55"/>
    <n v="27"/>
    <n v="43"/>
    <s v="FLOW"/>
    <m/>
    <m/>
    <m/>
    <m/>
    <s v="REGULAR"/>
    <s v="MH44AC1790"/>
    <s v="HONDA UNICORN 160 BSVI"/>
    <d v="2023-08-18T00:00:00"/>
    <n v="36"/>
    <s v="02.06.26"/>
    <s v="KAILASH ATKARI"/>
    <m/>
    <m/>
    <m/>
    <m/>
    <m/>
    <m/>
    <m/>
    <m/>
    <m/>
    <m/>
    <n v="1"/>
    <m/>
    <m/>
    <m/>
    <m/>
    <m/>
    <m/>
    <m/>
    <m/>
    <m/>
    <m/>
    <m/>
    <m/>
    <m/>
    <m/>
    <m/>
    <m/>
    <m/>
    <n v="1"/>
    <m/>
    <m/>
    <m/>
    <m/>
    <m/>
    <m/>
    <m/>
    <m/>
    <m/>
    <m/>
    <m/>
    <m/>
    <m/>
    <m/>
    <m/>
    <m/>
    <m/>
    <m/>
    <m/>
    <m/>
    <m/>
    <m/>
    <m/>
    <m/>
    <m/>
    <m/>
    <n v="1"/>
    <m/>
    <m/>
    <m/>
    <m/>
    <m/>
    <m/>
    <m/>
    <m/>
    <m/>
    <m/>
    <m/>
    <m/>
    <m/>
    <m/>
    <m/>
    <m/>
    <m/>
    <m/>
    <m/>
    <m/>
    <m/>
    <m/>
    <m/>
    <m/>
    <m/>
    <m/>
    <m/>
    <m/>
    <m/>
    <m/>
    <m/>
    <m/>
    <m/>
    <m/>
    <m/>
    <m/>
    <m/>
    <m/>
    <n v="3"/>
    <n v="1"/>
    <s v="DUWT0023"/>
    <s v="GPJtMoxS_EI7"/>
    <s v="Allocated"/>
    <s v="Left Message (LMCB)"/>
    <s v="Customer not available Lm with relatives "/>
    <d v="2026-06-04T00:00:00"/>
    <m/>
    <m/>
    <m/>
    <x v="0"/>
    <s v="161"/>
    <n v="3361"/>
    <n v="7991"/>
    <s v="Y"/>
    <m/>
  </r>
  <r>
    <n v="463650409"/>
    <s v="RAVI SOMNATH MORE"/>
    <s v="ONLINE"/>
    <s v="11.06.26"/>
    <n v="4303"/>
    <m/>
    <m/>
    <m/>
    <n v="4409"/>
    <n v="3755"/>
    <n v="3796"/>
    <n v="3945"/>
    <n v="1"/>
    <s v="STABLE"/>
    <s v="PAID"/>
    <x v="1"/>
    <n v="16469"/>
    <n v="41"/>
    <n v="0"/>
    <n v="5345"/>
    <s v="-"/>
    <n v="6.6828915917914516E-3"/>
    <n v="9.0123558325890982E-4"/>
    <s v="STABLE"/>
    <s v="PAID"/>
    <s v="-"/>
    <s v="PAID"/>
    <s v="Shifted"/>
    <m/>
    <s v="CAVNA"/>
    <m/>
    <m/>
    <m/>
    <s v="CHINCHWAD"/>
    <m/>
    <m/>
    <m/>
    <n v="9141"/>
    <n v="16469"/>
    <n v="27"/>
    <n v="12"/>
    <s v="STABLE"/>
    <m/>
    <m/>
    <m/>
    <m/>
    <s v="-"/>
    <s v="MH14LT0680"/>
    <s v="SPLENDOR PLUS BS6 I3S DRS CAST FI"/>
    <d v="2024-08-03T00:00:00"/>
    <n v="24"/>
    <s v="10.06.26"/>
    <s v="KAILASH ATKARI"/>
    <m/>
    <m/>
    <m/>
    <m/>
    <m/>
    <m/>
    <m/>
    <m/>
    <m/>
    <m/>
    <m/>
    <m/>
    <m/>
    <m/>
    <m/>
    <m/>
    <m/>
    <m/>
    <m/>
    <m/>
    <m/>
    <m/>
    <m/>
    <m/>
    <m/>
    <m/>
    <m/>
    <m/>
    <m/>
    <m/>
    <m/>
    <m/>
    <m/>
    <m/>
    <n v="1"/>
    <m/>
    <m/>
    <m/>
    <m/>
    <m/>
    <m/>
    <m/>
    <m/>
    <m/>
    <m/>
    <m/>
    <m/>
    <m/>
    <m/>
    <m/>
    <m/>
    <m/>
    <m/>
    <m/>
    <m/>
    <m/>
    <m/>
    <m/>
    <m/>
    <m/>
    <m/>
    <m/>
    <m/>
    <m/>
    <m/>
    <m/>
    <m/>
    <m/>
    <m/>
    <m/>
    <m/>
    <m/>
    <m/>
    <m/>
    <m/>
    <m/>
    <m/>
    <m/>
    <m/>
    <m/>
    <m/>
    <m/>
    <m/>
    <m/>
    <m/>
    <m/>
    <m/>
    <m/>
    <m/>
    <m/>
    <m/>
    <m/>
    <m/>
    <m/>
    <n v="1"/>
    <n v="1"/>
    <s v="ZBHT0011"/>
    <s v="k6GbFE8Rl47"/>
    <s v="Allocated"/>
    <s v="Shifted (NC_SFTD)"/>
    <s v="Visit cm residence address cm  shifted this place are going sra development scheme"/>
    <d v="2026-06-12T00:00:00"/>
    <m/>
    <m/>
    <m/>
    <x v="0"/>
    <s v="84"/>
    <n v="3796"/>
    <n v="8248"/>
    <s v="Y"/>
    <m/>
  </r>
  <r>
    <n v="460109573"/>
    <s v="JAYSHREE HEMRAJ BHUJBAL"/>
    <m/>
    <m/>
    <m/>
    <m/>
    <m/>
    <m/>
    <n v="2845"/>
    <n v="3152.65"/>
    <n v="322.64999999999964"/>
    <n v="6063.65"/>
    <n v="2"/>
    <s v="FLOW"/>
    <s v="UNPAID"/>
    <x v="7"/>
    <n v="16448.14"/>
    <n v="15"/>
    <n v="0"/>
    <n v="1800"/>
    <s v="-"/>
    <n v="1.8397741490644406E-2"/>
    <n v="3.6418054209180605E-3"/>
    <s v="STABLE"/>
    <s v="PTP"/>
    <s v="-"/>
    <s v="PTP"/>
    <m/>
    <m/>
    <s v="CAVA"/>
    <m/>
    <s v="-"/>
    <s v="-"/>
    <s v="SHIRUR"/>
    <s v="-"/>
    <s v="-"/>
    <s v="-"/>
    <n v="4967.6499999999996"/>
    <n v="16448.14"/>
    <n v="57"/>
    <n v="73"/>
    <s v="FLOW"/>
    <m/>
    <m/>
    <m/>
    <m/>
    <s v="REGULAR"/>
    <s v="MH12WN2689"/>
    <s v="HF DELUXE DRUM SELF CAST ALL BLACK"/>
    <d v="2023-10-12T00:00:00"/>
    <n v="36"/>
    <s v="02.06.26"/>
    <s v="KAILASH ATKARI"/>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x v="1"/>
    <s v="66"/>
    <n v="322.64999999999964"/>
    <n v="6063.65"/>
    <s v="Y"/>
    <m/>
  </r>
  <r>
    <n v="465971898"/>
    <s v="SOMNATH LAXMAN MADGE"/>
    <s v="ONLINE"/>
    <s v="09.06.26"/>
    <n v="6720"/>
    <m/>
    <m/>
    <m/>
    <n v="2240"/>
    <n v="4480"/>
    <n v="2284"/>
    <n v="88"/>
    <n v="2"/>
    <s v="RB"/>
    <s v="PAID"/>
    <x v="11"/>
    <n v="16438"/>
    <n v="44"/>
    <n v="0"/>
    <n v="900"/>
    <s v="FLOW"/>
    <n v="5.6842114508678279E-2"/>
    <n v="3.6395603094970664E-3"/>
    <s v="RB"/>
    <s v="PAID"/>
    <s v="PTP"/>
    <s v="PAID"/>
    <m/>
    <m/>
    <m/>
    <m/>
    <s v="-"/>
    <s v="-"/>
    <s v="RAJGURU NAGAR"/>
    <s v="-"/>
    <s v="-"/>
    <s v="-"/>
    <n v="5424"/>
    <n v="16438"/>
    <n v="56"/>
    <n v="11"/>
    <s v="STABLE"/>
    <m/>
    <m/>
    <m/>
    <m/>
    <s v="REGULAR"/>
    <s v="MH14LN5785"/>
    <s v="HONDA DIO 125 SMART LTD ED"/>
    <d v="2025-04-22T00:00:00"/>
    <n v="18"/>
    <s v="02.06.26"/>
    <s v="KAILASH ATKARI"/>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x v="0"/>
    <s v="88"/>
    <n v="2284"/>
    <n v="6808"/>
    <s v="Y"/>
    <m/>
  </r>
  <r>
    <n v="464487568"/>
    <s v="SACHIN GANPAT MORE"/>
    <s v="ONLINE"/>
    <s v="18.06.26"/>
    <n v="2603"/>
    <m/>
    <m/>
    <m/>
    <n v="2496"/>
    <n v="2240"/>
    <n v="2303"/>
    <n v="2251"/>
    <n v="1"/>
    <s v="STABLE"/>
    <s v="PAID"/>
    <x v="10"/>
    <n v="16402"/>
    <n v="63"/>
    <n v="0"/>
    <n v="2700"/>
    <s v="19.05.26"/>
    <n v="7.073498121947866E-3"/>
    <n v="8.9756913210350584E-4"/>
    <s v="STABLE"/>
    <s v="PAID"/>
    <s v="MPTP"/>
    <s v="PTP"/>
    <m/>
    <n v="25"/>
    <s v="CAVA"/>
    <m/>
    <s v="-"/>
    <s v="-"/>
    <s v="JUNNAR"/>
    <s v="-"/>
    <s v="-"/>
    <s v="-"/>
    <n v="5003"/>
    <n v="16402"/>
    <n v="27"/>
    <n v="43"/>
    <s v="FLOW"/>
    <m/>
    <m/>
    <m/>
    <m/>
    <s v="REGULAR"/>
    <s v="MH14MA2699"/>
    <s v="HONDA SHINE DISC BSVI"/>
    <d v="2024-10-29T00:00:00"/>
    <n v="24"/>
    <s v="02.06.26"/>
    <s v="KAILASH ATKARI"/>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x v="0"/>
    <s v="118"/>
    <n v="2303"/>
    <n v="4854"/>
    <s v="Y"/>
    <m/>
  </r>
  <r>
    <n v="135586566"/>
    <s v="VISHAL VIJAY SHINDE"/>
    <s v="ONLINE"/>
    <s v="18.06.26"/>
    <n v="5140"/>
    <m/>
    <m/>
    <m/>
    <n v="2466"/>
    <n v="2259"/>
    <n v="2307"/>
    <n v="-317"/>
    <n v="1"/>
    <s v="RB"/>
    <s v="PAID"/>
    <x v="6"/>
    <n v="16376.58"/>
    <n v="48"/>
    <n v="0"/>
    <n v="3150"/>
    <s v="23.05.26"/>
    <n v="9.3546254494014033E-3"/>
    <n v="8.9617806959051529E-4"/>
    <s v="STABLE"/>
    <s v="PAID"/>
    <s v="PTP"/>
    <s v="PTP"/>
    <m/>
    <n v="26"/>
    <s v="CAVA"/>
    <m/>
    <s v="-"/>
    <s v="-"/>
    <s v="TINGRE NAGAR"/>
    <s v="-"/>
    <s v="-"/>
    <s v="-"/>
    <n v="5457"/>
    <n v="16376.58"/>
    <n v="26"/>
    <n v="42"/>
    <s v="FLOW"/>
    <m/>
    <m/>
    <m/>
    <m/>
    <s v="NPA"/>
    <s v="MH12UX3011"/>
    <s v="PIAGGIO APRILIA SR 125 CBS"/>
    <d v="2022-11-09T00:00:00"/>
    <n v="48"/>
    <s v="02.06.26"/>
    <s v="VIJAY NIKAM"/>
    <m/>
    <m/>
    <m/>
    <m/>
    <m/>
    <m/>
    <m/>
    <m/>
    <m/>
    <m/>
    <m/>
    <m/>
    <m/>
    <n v="1"/>
    <m/>
    <m/>
    <m/>
    <m/>
    <m/>
    <m/>
    <m/>
    <m/>
    <m/>
    <m/>
    <m/>
    <m/>
    <m/>
    <m/>
    <m/>
    <m/>
    <m/>
    <m/>
    <m/>
    <m/>
    <m/>
    <m/>
    <m/>
    <m/>
    <m/>
    <m/>
    <m/>
    <m/>
    <m/>
    <m/>
    <m/>
    <m/>
    <m/>
    <m/>
    <m/>
    <m/>
    <m/>
    <m/>
    <m/>
    <m/>
    <m/>
    <n v="1"/>
    <m/>
    <m/>
    <m/>
    <m/>
    <m/>
    <m/>
    <m/>
    <m/>
    <m/>
    <m/>
    <m/>
    <m/>
    <m/>
    <m/>
    <m/>
    <m/>
    <m/>
    <m/>
    <m/>
    <m/>
    <m/>
    <m/>
    <m/>
    <m/>
    <m/>
    <m/>
    <m/>
    <m/>
    <m/>
    <m/>
    <m/>
    <m/>
    <m/>
    <m/>
    <m/>
    <m/>
    <m/>
    <m/>
    <n v="2"/>
    <n v="1"/>
    <s v="ZBHT0012"/>
    <s v="A6kO3Ijesc"/>
    <s v="Allocated"/>
    <s v="Door Locked (NC_DL)"/>
    <s v="Nc"/>
    <d v="2026-06-05T00:00:00"/>
    <m/>
    <m/>
    <m/>
    <x v="0"/>
    <s v="98"/>
    <n v="2307"/>
    <n v="4823"/>
    <s v="Y"/>
    <m/>
  </r>
  <r>
    <n v="463022170"/>
    <s v="CHETAN SURESHARAO CHAUKADE"/>
    <m/>
    <m/>
    <m/>
    <m/>
    <m/>
    <m/>
    <n v="5571"/>
    <n v="11142"/>
    <n v="5887"/>
    <n v="17215"/>
    <n v="2"/>
    <s v="FLOW"/>
    <s v="UNPAID"/>
    <x v="13"/>
    <n v="16172"/>
    <n v="316"/>
    <n v="0"/>
    <n v="4950"/>
    <s v="-"/>
    <n v="4.1633521008554795E-2"/>
    <n v="3.5806648816879526E-3"/>
    <s v="STABLE"/>
    <s v="PTP"/>
    <s v="-"/>
    <s v="PTP"/>
    <m/>
    <n v="20"/>
    <s v="CAVA"/>
    <m/>
    <m/>
    <m/>
    <s v="WAKAD"/>
    <m/>
    <m/>
    <m/>
    <n v="16408"/>
    <n v="16172"/>
    <n v="57"/>
    <n v="73"/>
    <s v="FLOW"/>
    <m/>
    <m/>
    <m/>
    <m/>
    <s v="-"/>
    <s v="MH14LQ2537"/>
    <s v="ACCESS 125 BT CONNECT ED DISC"/>
    <d v="2024-05-27T00:00:00"/>
    <n v="24"/>
    <s v="10.06.26"/>
    <s v="KAILASH ATKARI"/>
    <m/>
    <m/>
    <m/>
    <m/>
    <m/>
    <m/>
    <m/>
    <m/>
    <m/>
    <m/>
    <m/>
    <m/>
    <m/>
    <m/>
    <m/>
    <m/>
    <m/>
    <m/>
    <m/>
    <m/>
    <m/>
    <m/>
    <m/>
    <m/>
    <m/>
    <m/>
    <m/>
    <m/>
    <m/>
    <m/>
    <m/>
    <n v="1"/>
    <m/>
    <m/>
    <m/>
    <m/>
    <m/>
    <m/>
    <m/>
    <m/>
    <m/>
    <m/>
    <m/>
    <m/>
    <m/>
    <m/>
    <m/>
    <m/>
    <m/>
    <m/>
    <m/>
    <m/>
    <m/>
    <m/>
    <m/>
    <m/>
    <m/>
    <m/>
    <m/>
    <m/>
    <m/>
    <m/>
    <m/>
    <m/>
    <m/>
    <m/>
    <m/>
    <m/>
    <m/>
    <m/>
    <m/>
    <m/>
    <m/>
    <m/>
    <m/>
    <m/>
    <m/>
    <m/>
    <m/>
    <m/>
    <m/>
    <m/>
    <m/>
    <m/>
    <m/>
    <m/>
    <m/>
    <m/>
    <m/>
    <m/>
    <m/>
    <m/>
    <m/>
    <m/>
    <n v="1"/>
    <n v="1"/>
    <s v="DUWT0030"/>
    <s v="G2FVUxj_EI7"/>
    <s v="Allocated"/>
    <s v="Shifted (NC_SFTD)"/>
    <s v="We had visited to customer but customer shifted "/>
    <d v="2026-06-11T00:00:00"/>
    <m/>
    <m/>
    <m/>
    <x v="0"/>
    <s v="502"/>
    <n v="5887"/>
    <n v="17215"/>
    <s v="Y"/>
    <m/>
  </r>
  <r>
    <n v="460138753"/>
    <s v="MOHAN RAJARAM BANGAR"/>
    <s v="ONLINE"/>
    <s v="11.06.26"/>
    <n v="5800"/>
    <m/>
    <m/>
    <m/>
    <n v="2845"/>
    <n v="2845"/>
    <n v="2845"/>
    <n v="-64"/>
    <n v="1"/>
    <s v="RB"/>
    <s v="PAID"/>
    <x v="2"/>
    <n v="16140.49"/>
    <n v="0"/>
    <n v="0"/>
    <n v="2693"/>
    <s v="-"/>
    <n v="2.4322244464529193E-2"/>
    <n v="8.8325848073560025E-4"/>
    <s v="RB"/>
    <s v="PAID"/>
    <s v="-"/>
    <s v="PAID"/>
    <m/>
    <m/>
    <m/>
    <m/>
    <m/>
    <m/>
    <s v="ALANADI DEVACHI"/>
    <m/>
    <m/>
    <m/>
    <n v="5538"/>
    <n v="16140.49"/>
    <n v="27"/>
    <n v="0"/>
    <s v="RB"/>
    <m/>
    <m/>
    <m/>
    <m/>
    <s v="-"/>
    <s v="MH14LD3183"/>
    <s v="SPLENDOR PLUS BS6 I3S DRS CAST FI"/>
    <d v="2023-10-16T00:00:00"/>
    <n v="36"/>
    <s v="10.06.26"/>
    <s v="VIJAY NIKAM"/>
    <m/>
    <m/>
    <m/>
    <m/>
    <m/>
    <m/>
    <m/>
    <m/>
    <m/>
    <m/>
    <m/>
    <m/>
    <m/>
    <m/>
    <m/>
    <m/>
    <m/>
    <m/>
    <m/>
    <m/>
    <m/>
    <m/>
    <m/>
    <m/>
    <m/>
    <m/>
    <m/>
    <m/>
    <m/>
    <m/>
    <m/>
    <n v="2"/>
    <m/>
    <m/>
    <m/>
    <m/>
    <m/>
    <m/>
    <m/>
    <m/>
    <m/>
    <m/>
    <m/>
    <m/>
    <m/>
    <m/>
    <m/>
    <m/>
    <m/>
    <m/>
    <m/>
    <m/>
    <m/>
    <m/>
    <m/>
    <m/>
    <m/>
    <m/>
    <m/>
    <m/>
    <m/>
    <m/>
    <m/>
    <m/>
    <m/>
    <m/>
    <m/>
    <m/>
    <m/>
    <m/>
    <m/>
    <m/>
    <m/>
    <m/>
    <m/>
    <m/>
    <m/>
    <m/>
    <m/>
    <m/>
    <m/>
    <m/>
    <m/>
    <m/>
    <m/>
    <m/>
    <m/>
    <m/>
    <m/>
    <m/>
    <m/>
    <m/>
    <m/>
    <m/>
    <n v="2"/>
    <n v="1"/>
    <s v="ZBHT0009"/>
    <s v="GoUxoPHW97"/>
    <s v="Allocated"/>
    <s v="Payment (PAID)"/>
    <s v="Payment (PAID)"/>
    <d v="2026-06-11T00:00:00"/>
    <m/>
    <m/>
    <m/>
    <x v="0"/>
    <s v="46"/>
    <n v="2845"/>
    <n v="5736"/>
    <s v="Y"/>
    <m/>
  </r>
  <r>
    <n v="466394730"/>
    <s v="RAJESH RAMESH BARELA"/>
    <m/>
    <m/>
    <m/>
    <m/>
    <m/>
    <m/>
    <n v="5558"/>
    <n v="5558"/>
    <n v="5561"/>
    <n v="11212"/>
    <n v="1"/>
    <s v="FLOW"/>
    <s v="UNPAID"/>
    <x v="7"/>
    <n v="16134"/>
    <n v="3"/>
    <n v="0"/>
    <n v="523"/>
    <s v="-"/>
    <n v="1.0045046123378927E-2"/>
    <n v="8.8290332748189022E-4"/>
    <s v="FLOW"/>
    <s v="NC"/>
    <s v="-"/>
    <s v="NC"/>
    <s v="Shifted"/>
    <m/>
    <s v="CNAVNA"/>
    <m/>
    <m/>
    <m/>
    <s v="SHIRUR"/>
    <m/>
    <m/>
    <m/>
    <n v="6084"/>
    <n v="16134"/>
    <n v="26"/>
    <n v="42"/>
    <s v="FLOW"/>
    <m/>
    <m/>
    <m/>
    <m/>
    <s v="-"/>
    <s v="MH19EM0386"/>
    <s v="BAJAJ PULSAR N160 UG"/>
    <d v="2025-06-25T00:00:00"/>
    <n v="12"/>
    <s v="10.06.26"/>
    <s v="KAILASH ATKARI"/>
    <m/>
    <m/>
    <m/>
    <m/>
    <m/>
    <m/>
    <m/>
    <m/>
    <m/>
    <m/>
    <m/>
    <m/>
    <m/>
    <m/>
    <m/>
    <m/>
    <m/>
    <m/>
    <m/>
    <m/>
    <m/>
    <m/>
    <m/>
    <m/>
    <m/>
    <m/>
    <m/>
    <m/>
    <m/>
    <m/>
    <m/>
    <n v="1"/>
    <m/>
    <m/>
    <m/>
    <m/>
    <m/>
    <m/>
    <m/>
    <m/>
    <m/>
    <m/>
    <m/>
    <m/>
    <m/>
    <m/>
    <m/>
    <m/>
    <m/>
    <m/>
    <m/>
    <m/>
    <m/>
    <m/>
    <m/>
    <m/>
    <m/>
    <m/>
    <m/>
    <m/>
    <m/>
    <m/>
    <m/>
    <m/>
    <m/>
    <m/>
    <m/>
    <m/>
    <m/>
    <m/>
    <m/>
    <m/>
    <m/>
    <m/>
    <m/>
    <m/>
    <m/>
    <m/>
    <m/>
    <m/>
    <m/>
    <m/>
    <m/>
    <m/>
    <m/>
    <m/>
    <m/>
    <m/>
    <m/>
    <m/>
    <m/>
    <m/>
    <m/>
    <m/>
    <n v="1"/>
    <n v="1"/>
    <s v="ZBHT0024"/>
    <s v="B2Lup72uhDm"/>
    <s v="Allocated"/>
    <s v="Shifted (NC_SFTD)"/>
    <s v="Customer shifted "/>
    <d v="2026-06-11T00:00:00"/>
    <m/>
    <m/>
    <m/>
    <x v="0"/>
    <s v="96"/>
    <n v="5561"/>
    <n v="11212"/>
    <s v="Y"/>
    <m/>
  </r>
  <r>
    <n v="459750261"/>
    <s v="KOMAL ROHIT CHANDANE"/>
    <s v="ONLINE"/>
    <s v="11.06.26"/>
    <n v="3410"/>
    <m/>
    <m/>
    <m/>
    <n v="3370"/>
    <n v="3341"/>
    <n v="3406"/>
    <n v="3362"/>
    <n v="1"/>
    <s v="STABLE"/>
    <s v="PAID"/>
    <x v="2"/>
    <n v="16059.4"/>
    <n v="65"/>
    <n v="0"/>
    <n v="6300"/>
    <s v="-"/>
    <n v="2.4200049239747997E-2"/>
    <n v="8.7882098037453003E-4"/>
    <s v="STABLE"/>
    <s v="PAID"/>
    <s v="-"/>
    <s v="PAID"/>
    <m/>
    <m/>
    <m/>
    <m/>
    <m/>
    <m/>
    <s v="DAPODI"/>
    <m/>
    <m/>
    <m/>
    <n v="9706"/>
    <n v="16059.4"/>
    <n v="27"/>
    <n v="12"/>
    <s v="STABLE"/>
    <m/>
    <m/>
    <m/>
    <m/>
    <s v="-"/>
    <s v="MH14KZ6499"/>
    <s v="HONDA ACTIVA 6G H SMART"/>
    <d v="2023-09-13T00:00:00"/>
    <n v="36"/>
    <s v="10.06.26"/>
    <s v="VIJAY NIKAM"/>
    <m/>
    <m/>
    <m/>
    <m/>
    <m/>
    <m/>
    <m/>
    <m/>
    <m/>
    <m/>
    <m/>
    <m/>
    <m/>
    <m/>
    <m/>
    <m/>
    <m/>
    <m/>
    <m/>
    <m/>
    <m/>
    <m/>
    <m/>
    <m/>
    <m/>
    <m/>
    <m/>
    <m/>
    <m/>
    <m/>
    <m/>
    <n v="1"/>
    <m/>
    <m/>
    <m/>
    <m/>
    <m/>
    <m/>
    <m/>
    <m/>
    <m/>
    <m/>
    <m/>
    <m/>
    <m/>
    <m/>
    <m/>
    <m/>
    <m/>
    <m/>
    <m/>
    <m/>
    <m/>
    <m/>
    <m/>
    <m/>
    <m/>
    <m/>
    <m/>
    <m/>
    <m/>
    <m/>
    <m/>
    <m/>
    <m/>
    <m/>
    <m/>
    <m/>
    <m/>
    <m/>
    <m/>
    <m/>
    <m/>
    <m/>
    <m/>
    <m/>
    <m/>
    <m/>
    <m/>
    <m/>
    <m/>
    <m/>
    <m/>
    <m/>
    <m/>
    <m/>
    <m/>
    <m/>
    <m/>
    <m/>
    <m/>
    <m/>
    <m/>
    <m/>
    <n v="1"/>
    <n v="1"/>
    <s v="ZBHT0009"/>
    <s v="GoVBpQcm_EM7"/>
    <s v="Allocated"/>
    <s v="Promise To Pay (PTP)"/>
    <s v="Customer promise pay online 3000 on 11/06"/>
    <d v="2026-06-11T00:00:00"/>
    <m/>
    <m/>
    <m/>
    <x v="0"/>
    <s v="61"/>
    <n v="3406"/>
    <n v="6772"/>
    <s v="Y"/>
    <m/>
  </r>
  <r>
    <n v="462901902"/>
    <s v="MANISHA RAJENDRA PALASKAR"/>
    <s v="ONLINE"/>
    <s v="13.06.26"/>
    <n v="10000"/>
    <m/>
    <m/>
    <m/>
    <n v="4441"/>
    <n v="16360"/>
    <n v="3712"/>
    <n v="11536"/>
    <n v="4"/>
    <s v="STABLE"/>
    <s v="PAID"/>
    <x v="10"/>
    <n v="15860"/>
    <n v="675"/>
    <n v="0"/>
    <n v="2929"/>
    <s v="FLOW"/>
    <n v="5.4425886681254587E-2"/>
    <n v="5.2071379959826415E-3"/>
    <s v="STABLE"/>
    <s v="PAID"/>
    <s v="RTP"/>
    <s v="PAID"/>
    <m/>
    <m/>
    <s v="CAVA"/>
    <m/>
    <s v="REPO"/>
    <s v="-"/>
    <s v="NARAYAN GAON"/>
    <s v="-"/>
    <s v="-"/>
    <s v="-"/>
    <n v="19964"/>
    <n v="15860"/>
    <n v="116"/>
    <n v="73"/>
    <s v="STABLE"/>
    <m/>
    <m/>
    <m/>
    <m/>
    <s v="NPA"/>
    <s v="MH12WV1574"/>
    <s v="HONDA SHINE DRUM BSVI"/>
    <d v="2024-05-14T00:00:00"/>
    <n v="24"/>
    <s v="02.06.26"/>
    <s v="KAILASH ATKARI"/>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x v="0"/>
    <s v="735"/>
    <n v="3712"/>
    <n v="21536"/>
    <s v="Y"/>
    <m/>
  </r>
  <r>
    <n v="459836925"/>
    <s v="JAGDISH NATTHU SAHU"/>
    <s v="ONLINE"/>
    <s v="12.06.26"/>
    <n v="3453"/>
    <m/>
    <m/>
    <m/>
    <n v="3191"/>
    <n v="593"/>
    <n v="621"/>
    <n v="331"/>
    <n v="1"/>
    <s v="STABLE"/>
    <s v="PAID"/>
    <x v="10"/>
    <n v="15837"/>
    <n v="28"/>
    <n v="0"/>
    <n v="6300"/>
    <s v="16.05.26"/>
    <n v="6.829837200176098E-3"/>
    <n v="8.66650551464652E-4"/>
    <s v="STABLE"/>
    <s v="PAID"/>
    <s v="MPTP"/>
    <s v="PAID"/>
    <m/>
    <m/>
    <s v="CAVNA"/>
    <m/>
    <s v="-"/>
    <s v="-"/>
    <s v="PARUNDE"/>
    <s v="-"/>
    <s v="-"/>
    <s v="-"/>
    <n v="6921"/>
    <n v="15837"/>
    <n v="27"/>
    <n v="12"/>
    <s v="STABLE"/>
    <m/>
    <m/>
    <m/>
    <m/>
    <s v="REGULAR"/>
    <s v="MH14KZ9850"/>
    <s v="LIVO DRUM CBS"/>
    <d v="2023-09-21T00:00:00"/>
    <n v="36"/>
    <s v="02.06.26"/>
    <s v="KAILASH ATKARI"/>
    <m/>
    <m/>
    <m/>
    <m/>
    <m/>
    <m/>
    <m/>
    <m/>
    <m/>
    <m/>
    <n v="1"/>
    <m/>
    <m/>
    <m/>
    <m/>
    <m/>
    <m/>
    <m/>
    <m/>
    <m/>
    <m/>
    <m/>
    <m/>
    <m/>
    <m/>
    <m/>
    <m/>
    <m/>
    <m/>
    <m/>
    <m/>
    <m/>
    <m/>
    <m/>
    <m/>
    <m/>
    <m/>
    <m/>
    <m/>
    <m/>
    <m/>
    <m/>
    <m/>
    <m/>
    <m/>
    <m/>
    <m/>
    <m/>
    <m/>
    <m/>
    <m/>
    <m/>
    <m/>
    <m/>
    <m/>
    <m/>
    <m/>
    <m/>
    <m/>
    <m/>
    <m/>
    <m/>
    <m/>
    <m/>
    <m/>
    <m/>
    <m/>
    <m/>
    <m/>
    <m/>
    <m/>
    <m/>
    <m/>
    <m/>
    <m/>
    <m/>
    <m/>
    <m/>
    <m/>
    <m/>
    <m/>
    <m/>
    <m/>
    <m/>
    <m/>
    <m/>
    <m/>
    <m/>
    <m/>
    <m/>
    <m/>
    <m/>
    <m/>
    <m/>
    <n v="1"/>
    <n v="1"/>
    <s v="ZBHT0021"/>
    <e v="#N/A"/>
    <e v="#N/A"/>
    <e v="#N/A"/>
    <e v="#N/A"/>
    <e v="#N/A"/>
    <m/>
    <m/>
    <m/>
    <x v="0"/>
    <n v="0"/>
    <n v="621"/>
    <n v="3784"/>
    <s v="Y"/>
    <m/>
  </r>
  <r>
    <n v="126147108"/>
    <s v="AKSHAY BALWANT SURVE"/>
    <m/>
    <m/>
    <m/>
    <m/>
    <m/>
    <m/>
    <n v="9255"/>
    <n v="15877.19"/>
    <n v="-29384.809999999998"/>
    <n v="26317.190000000002"/>
    <n v="6"/>
    <s v="FLOW"/>
    <s v="UNPAID"/>
    <x v="13"/>
    <n v="15777.82"/>
    <n v="1013"/>
    <n v="0"/>
    <n v="1800"/>
    <s v="FLOW"/>
    <n v="9.3415549585791624E-2"/>
    <n v="6.6278151065827457E-3"/>
    <s v="FLOW"/>
    <s v="LMCB"/>
    <s v="LMCB"/>
    <s v="LMCB"/>
    <s v="Custmer never meet at home"/>
    <m/>
    <s v="CNAVNA"/>
    <m/>
    <s v="REPO"/>
    <s v="-"/>
    <s v="MULSHI"/>
    <s v="-"/>
    <s v="-"/>
    <s v="-"/>
    <n v="18690.189999999999"/>
    <n v="15777.82"/>
    <n v="178"/>
    <n v="194"/>
    <s v="FLOW"/>
    <m/>
    <m/>
    <m/>
    <m/>
    <s v="NPA"/>
    <s v="MH12TZ9984"/>
    <s v="CONTINETNAL GT 650 BR GREEN"/>
    <d v="2022-01-15T00:00:00"/>
    <n v="48"/>
    <s v="02.06.26"/>
    <s v="KAILASH ATKARI"/>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x v="1"/>
    <s v="1185"/>
    <n v="-29384.809999999998"/>
    <n v="26317.190000000002"/>
    <s v="Y"/>
    <m/>
  </r>
  <r>
    <n v="459748188"/>
    <s v="MUKESH ANANT GURAV"/>
    <m/>
    <m/>
    <m/>
    <m/>
    <m/>
    <s v="BANK STABLE 11"/>
    <n v="3283"/>
    <n v="3288"/>
    <n v="152"/>
    <n v="6771"/>
    <n v="2"/>
    <s v="STABLE"/>
    <s v="UNPAID"/>
    <x v="8"/>
    <n v="15648.83"/>
    <n v="147"/>
    <n v="0"/>
    <n v="1350"/>
    <s v="-"/>
    <n v="4.259401774144897E-2"/>
    <n v="3.464829088579327E-3"/>
    <s v="STABLE"/>
    <s v="PAID"/>
    <s v="-"/>
    <s v="PAID"/>
    <m/>
    <m/>
    <m/>
    <m/>
    <m/>
    <m/>
    <s v="MAVAL"/>
    <m/>
    <m/>
    <m/>
    <n v="4785"/>
    <n v="15648.83"/>
    <n v="57"/>
    <n v="43"/>
    <s v="STABLE"/>
    <m/>
    <m/>
    <m/>
    <m/>
    <s v="-"/>
    <s v="MH14KZ7290"/>
    <s v="HONDA ACTIVA DLX"/>
    <d v="2023-09-13T00:00:00"/>
    <n v="36"/>
    <s v="10.06.26"/>
    <s v="VIJAY NIKAM"/>
    <m/>
    <m/>
    <m/>
    <m/>
    <m/>
    <m/>
    <m/>
    <m/>
    <m/>
    <m/>
    <m/>
    <m/>
    <m/>
    <m/>
    <m/>
    <m/>
    <m/>
    <m/>
    <m/>
    <m/>
    <m/>
    <m/>
    <m/>
    <m/>
    <m/>
    <m/>
    <m/>
    <m/>
    <m/>
    <m/>
    <m/>
    <m/>
    <m/>
    <m/>
    <m/>
    <m/>
    <m/>
    <m/>
    <m/>
    <m/>
    <m/>
    <m/>
    <m/>
    <m/>
    <m/>
    <m/>
    <m/>
    <m/>
    <m/>
    <m/>
    <m/>
    <m/>
    <m/>
    <m/>
    <m/>
    <m/>
    <m/>
    <m/>
    <m/>
    <m/>
    <m/>
    <m/>
    <m/>
    <m/>
    <m/>
    <m/>
    <m/>
    <m/>
    <m/>
    <m/>
    <m/>
    <m/>
    <m/>
    <m/>
    <m/>
    <m/>
    <m/>
    <m/>
    <m/>
    <m/>
    <m/>
    <m/>
    <m/>
    <m/>
    <m/>
    <m/>
    <m/>
    <m/>
    <m/>
    <m/>
    <m/>
    <n v="1"/>
    <m/>
    <m/>
    <n v="1"/>
    <n v="1"/>
    <s v="ZBHT0013"/>
    <s v="k2y8joGYb7"/>
    <s v="Allocated"/>
    <s v="Refuse To Pay (RTP)"/>
    <s v="Rtp"/>
    <d v="2026-06-04T00:00:00"/>
    <m/>
    <m/>
    <m/>
    <x v="0"/>
    <s v="200"/>
    <n v="152"/>
    <n v="6771"/>
    <s v="Y"/>
    <m/>
  </r>
  <r>
    <n v="457900568"/>
    <s v="SAHIL MOHAN SHINDE"/>
    <m/>
    <m/>
    <m/>
    <m/>
    <m/>
    <m/>
    <n v="4053"/>
    <n v="16188"/>
    <n v="4574"/>
    <n v="21110"/>
    <n v="4"/>
    <s v="FLOW"/>
    <s v="UNPAID"/>
    <x v="15"/>
    <n v="15411"/>
    <n v="545"/>
    <n v="0"/>
    <n v="1800"/>
    <s v="FLOW"/>
    <n v="1"/>
    <n v="5.059722803032061E-3"/>
    <s v="FLOW"/>
    <s v="OS"/>
    <s v="OS"/>
    <s v="OS"/>
    <s v="Customer at village"/>
    <m/>
    <s v="CNAVNA"/>
    <m/>
    <s v="REPO"/>
    <s v="-"/>
    <s v="SANGAMWADI"/>
    <s v="-"/>
    <s v="-"/>
    <s v="-"/>
    <n v="18533"/>
    <n v="15411"/>
    <n v="116"/>
    <n v="132"/>
    <s v="FLOW"/>
    <m/>
    <m/>
    <m/>
    <m/>
    <s v="NPA"/>
    <s v="MH12VM0333"/>
    <s v="TVS JUPITER 125 DISC"/>
    <d v="2023-04-29T00:00:00"/>
    <n v="36"/>
    <s v="02.06.26"/>
    <s v="VIJAY NIKAM"/>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x v="0"/>
    <s v="869"/>
    <n v="4574"/>
    <n v="21110"/>
    <s v="Y"/>
    <m/>
  </r>
  <r>
    <n v="461914236"/>
    <s v="SHIVAJI VISHNU CHANDANSHIV"/>
    <m/>
    <m/>
    <m/>
    <m/>
    <m/>
    <m/>
    <n v="3993"/>
    <n v="3988"/>
    <n v="4054"/>
    <n v="8170"/>
    <n v="1"/>
    <s v="FLOW"/>
    <s v="UNPAID"/>
    <x v="17"/>
    <n v="15338"/>
    <n v="66"/>
    <n v="0"/>
    <n v="1405.9"/>
    <s v="-"/>
    <n v="2.5746392328320388E-2"/>
    <n v="8.3934369882962892E-4"/>
    <s v="FLOW"/>
    <s v="NC"/>
    <s v="-"/>
    <s v="NC"/>
    <s v="Add not found"/>
    <m/>
    <s v="CNAVNA"/>
    <m/>
    <m/>
    <m/>
    <s v="KALEWADI"/>
    <m/>
    <m/>
    <m/>
    <n v="5459.9"/>
    <n v="15338"/>
    <n v="27"/>
    <n v="43"/>
    <s v="FLOW"/>
    <m/>
    <m/>
    <m/>
    <m/>
    <s v="-"/>
    <s v="MH14LK0587"/>
    <s v="SPLENDOR PLUS DRS CAST FI BLACK"/>
    <d v="2024-02-14T00:00:00"/>
    <n v="30"/>
    <s v="10.06.26"/>
    <s v="KAILASH ATKARI"/>
    <m/>
    <m/>
    <m/>
    <m/>
    <m/>
    <m/>
    <m/>
    <m/>
    <m/>
    <m/>
    <m/>
    <m/>
    <m/>
    <m/>
    <m/>
    <m/>
    <m/>
    <m/>
    <m/>
    <m/>
    <m/>
    <m/>
    <m/>
    <m/>
    <m/>
    <m/>
    <m/>
    <m/>
    <m/>
    <m/>
    <m/>
    <m/>
    <m/>
    <m/>
    <n v="1"/>
    <m/>
    <m/>
    <m/>
    <m/>
    <m/>
    <m/>
    <m/>
    <m/>
    <m/>
    <m/>
    <m/>
    <m/>
    <m/>
    <m/>
    <m/>
    <m/>
    <m/>
    <m/>
    <m/>
    <m/>
    <m/>
    <m/>
    <m/>
    <m/>
    <m/>
    <m/>
    <m/>
    <m/>
    <m/>
    <m/>
    <m/>
    <m/>
    <m/>
    <m/>
    <m/>
    <m/>
    <m/>
    <m/>
    <m/>
    <m/>
    <m/>
    <m/>
    <m/>
    <m/>
    <m/>
    <m/>
    <m/>
    <m/>
    <m/>
    <m/>
    <m/>
    <m/>
    <m/>
    <m/>
    <m/>
    <m/>
    <m/>
    <m/>
    <m/>
    <n v="1"/>
    <n v="1"/>
    <s v="ZBHT0015"/>
    <s v="k6jjmvoNb7"/>
    <s v="Allocated"/>
    <s v="No Such Person (NC_NSP)"/>
    <s v="Visited at customer given address but no buddy know customer this areas. "/>
    <d v="2026-06-12T00:00:00"/>
    <m/>
    <m/>
    <m/>
    <x v="0"/>
    <s v="189"/>
    <n v="4054"/>
    <n v="8170"/>
    <s v="Y"/>
    <m/>
  </r>
  <r>
    <n v="467004508"/>
    <s v="KOMAL ANIL CHAVAN"/>
    <m/>
    <m/>
    <m/>
    <m/>
    <m/>
    <m/>
    <n v="1000"/>
    <n v="1000"/>
    <n v="1000"/>
    <n v="2020"/>
    <n v="1"/>
    <s v="FLOW"/>
    <s v="UNPAID"/>
    <x v="6"/>
    <n v="15045"/>
    <n v="0"/>
    <n v="0"/>
    <n v="450"/>
    <s v="-"/>
    <n v="8.5940006940548094E-3"/>
    <n v="8.2330981541868346E-4"/>
    <s v="FLOW"/>
    <s v="NC"/>
    <s v="-"/>
    <s v="NC"/>
    <s v="Add not found"/>
    <m/>
    <s v="CNAVNA"/>
    <m/>
    <m/>
    <m/>
    <s v="YERWADA"/>
    <m/>
    <m/>
    <m/>
    <n v="1450"/>
    <n v="15045"/>
    <n v="26"/>
    <n v="42"/>
    <s v="FLOW"/>
    <m/>
    <m/>
    <m/>
    <m/>
    <s v="-"/>
    <s v="MH12WV0377"/>
    <s v="TVS JUPITER 125 DISC SXC"/>
    <d v="2025-10-04T00:00:00"/>
    <n v="24"/>
    <s v="10.06.26"/>
    <s v="VIJAY NIKAM"/>
    <m/>
    <m/>
    <m/>
    <m/>
    <m/>
    <m/>
    <m/>
    <m/>
    <m/>
    <m/>
    <m/>
    <m/>
    <m/>
    <m/>
    <m/>
    <m/>
    <m/>
    <m/>
    <m/>
    <m/>
    <m/>
    <m/>
    <m/>
    <m/>
    <m/>
    <m/>
    <m/>
    <m/>
    <m/>
    <m/>
    <m/>
    <m/>
    <m/>
    <m/>
    <m/>
    <m/>
    <m/>
    <n v="1"/>
    <m/>
    <m/>
    <m/>
    <m/>
    <m/>
    <n v="1"/>
    <m/>
    <m/>
    <m/>
    <m/>
    <m/>
    <m/>
    <m/>
    <m/>
    <m/>
    <m/>
    <m/>
    <m/>
    <m/>
    <m/>
    <m/>
    <m/>
    <m/>
    <m/>
    <m/>
    <m/>
    <m/>
    <m/>
    <m/>
    <m/>
    <m/>
    <m/>
    <m/>
    <m/>
    <m/>
    <m/>
    <m/>
    <m/>
    <m/>
    <m/>
    <m/>
    <m/>
    <m/>
    <m/>
    <m/>
    <m/>
    <m/>
    <m/>
    <m/>
    <m/>
    <m/>
    <m/>
    <m/>
    <m/>
    <m/>
    <m/>
    <n v="2"/>
    <n v="1"/>
    <s v="ZBHT0012"/>
    <s v="GPybghBjkyb"/>
    <s v="Allocated"/>
    <s v="No Such Person (NC_NSP)"/>
    <s v="Nc"/>
    <d v="2026-06-15T00:00:00"/>
    <m/>
    <m/>
    <m/>
    <x v="0"/>
    <s v="20"/>
    <n v="1000"/>
    <n v="2020"/>
    <s v="Y"/>
    <m/>
  </r>
  <r>
    <n v="459565125"/>
    <s v="AKASH HARBHAU JADHAV"/>
    <m/>
    <m/>
    <m/>
    <m/>
    <m/>
    <m/>
    <n v="3152"/>
    <n v="3152"/>
    <n v="3212"/>
    <n v="6421"/>
    <n v="1"/>
    <s v="FLOW"/>
    <s v="UNPAID"/>
    <x v="7"/>
    <n v="14946"/>
    <n v="60"/>
    <n v="0"/>
    <n v="5873"/>
    <s v="-"/>
    <n v="9.3053960183476798E-3"/>
    <n v="8.1789222341293742E-4"/>
    <s v="STABLE"/>
    <s v="MPTP"/>
    <s v="-"/>
    <s v="MPTP"/>
    <s v="Shifted"/>
    <n v="20"/>
    <s v="CAVNA"/>
    <m/>
    <m/>
    <m/>
    <s v="NHAVRE"/>
    <m/>
    <m/>
    <m/>
    <n v="9085"/>
    <n v="14946"/>
    <n v="27"/>
    <n v="43"/>
    <s v="FLOW"/>
    <m/>
    <m/>
    <m/>
    <m/>
    <s v="-"/>
    <s v="MH08BD1997"/>
    <s v="SPLENDOR PLUS I3S XTEC"/>
    <d v="2023-08-28T00:00:00"/>
    <n v="36"/>
    <s v="10.06.26"/>
    <s v="KAILASH ATKARI"/>
    <m/>
    <m/>
    <m/>
    <m/>
    <m/>
    <m/>
    <m/>
    <m/>
    <m/>
    <m/>
    <m/>
    <m/>
    <m/>
    <m/>
    <m/>
    <m/>
    <m/>
    <m/>
    <m/>
    <m/>
    <m/>
    <m/>
    <m/>
    <m/>
    <m/>
    <m/>
    <m/>
    <m/>
    <m/>
    <m/>
    <m/>
    <m/>
    <m/>
    <m/>
    <n v="1"/>
    <m/>
    <m/>
    <m/>
    <m/>
    <m/>
    <m/>
    <m/>
    <m/>
    <m/>
    <m/>
    <m/>
    <m/>
    <m/>
    <m/>
    <m/>
    <m/>
    <m/>
    <m/>
    <m/>
    <m/>
    <m/>
    <m/>
    <m/>
    <m/>
    <m/>
    <m/>
    <m/>
    <m/>
    <m/>
    <m/>
    <m/>
    <m/>
    <m/>
    <m/>
    <m/>
    <m/>
    <m/>
    <m/>
    <m/>
    <m/>
    <m/>
    <m/>
    <m/>
    <m/>
    <m/>
    <m/>
    <m/>
    <m/>
    <m/>
    <m/>
    <m/>
    <m/>
    <m/>
    <m/>
    <m/>
    <m/>
    <m/>
    <m/>
    <m/>
    <n v="1"/>
    <n v="1"/>
    <s v="ZBHT0024"/>
    <s v="k6HTEYUzsc"/>
    <s v="Allocated"/>
    <s v="Shifted (NC_SFTD)"/>
    <s v="Customer shifted "/>
    <d v="2026-06-12T00:00:00"/>
    <m/>
    <m/>
    <m/>
    <x v="0"/>
    <s v="117"/>
    <n v="3212"/>
    <n v="6421"/>
    <s v="Y"/>
    <m/>
  </r>
  <r>
    <n v="463286136"/>
    <s v="RASHID SAJID KHAN"/>
    <m/>
    <m/>
    <m/>
    <m/>
    <m/>
    <m/>
    <n v="5122"/>
    <n v="5116"/>
    <n v="5267"/>
    <n v="10517"/>
    <n v="1"/>
    <s v="FLOW"/>
    <s v="UNPAID"/>
    <x v="1"/>
    <n v="14868"/>
    <n v="151"/>
    <n v="0"/>
    <n v="6286"/>
    <s v="20.05.26"/>
    <n v="6.0332280154687772E-3"/>
    <n v="8.1362381759022835E-4"/>
    <s v="STABLE"/>
    <s v="MPTP"/>
    <s v="PAID"/>
    <s v="MPTP"/>
    <s v="no such person"/>
    <m/>
    <s v="CAVNA"/>
    <m/>
    <s v="-"/>
    <s v="-"/>
    <s v="THERGAON"/>
    <s v="-"/>
    <s v="-"/>
    <s v="-"/>
    <n v="11553"/>
    <n v="14868"/>
    <n v="27"/>
    <n v="43"/>
    <s v="FLOW"/>
    <m/>
    <m/>
    <m/>
    <m/>
    <s v="REGULAR"/>
    <s v="MH14LR3380"/>
    <s v="HONDA ACTIVA 6G DLX LTD ED"/>
    <d v="2024-06-24T00:00:00"/>
    <n v="24"/>
    <s v="02.06.26"/>
    <s v="KAILASH ATKARI"/>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x v="0"/>
    <s v="279"/>
    <n v="5267"/>
    <n v="10517"/>
    <s v="Y"/>
    <m/>
  </r>
  <r>
    <n v="460859858"/>
    <s v="AMIT SUDAM WAYKAR"/>
    <s v="ONLINE"/>
    <s v="15.06.26"/>
    <n v="4100"/>
    <m/>
    <m/>
    <m/>
    <n v="3900"/>
    <n v="11194"/>
    <n v="3896"/>
    <n v="10994"/>
    <n v="3"/>
    <s v="STABLE"/>
    <s v="PAID"/>
    <x v="10"/>
    <n v="14743"/>
    <n v="502"/>
    <n v="0"/>
    <n v="3150"/>
    <s v="21.05.26"/>
    <n v="0.32214574456462364"/>
    <n v="3.9431698053768735E-3"/>
    <s v="STABLE"/>
    <s v="PAID"/>
    <s v="BPTP"/>
    <s v="PAID"/>
    <m/>
    <m/>
    <s v="CAVA"/>
    <m/>
    <s v="REPO"/>
    <s v="-"/>
    <s v="PIMPAL WANDI"/>
    <s v="-"/>
    <s v="-"/>
    <s v="-"/>
    <n v="14846"/>
    <n v="14743"/>
    <n v="88"/>
    <n v="73"/>
    <s v="STABLE"/>
    <m/>
    <m/>
    <m/>
    <m/>
    <s v="NPA"/>
    <s v="MH14LG7515"/>
    <s v="HERO XOOM 110 ZX"/>
    <d v="2023-11-24T00:00:00"/>
    <n v="30"/>
    <s v="02.06.26"/>
    <s v="KAILASH ATKARI"/>
    <m/>
    <m/>
    <m/>
    <m/>
    <m/>
    <m/>
    <m/>
    <m/>
    <m/>
    <m/>
    <m/>
    <m/>
    <m/>
    <m/>
    <m/>
    <m/>
    <m/>
    <m/>
    <m/>
    <m/>
    <m/>
    <m/>
    <m/>
    <m/>
    <m/>
    <m/>
    <m/>
    <m/>
    <m/>
    <m/>
    <m/>
    <m/>
    <m/>
    <m/>
    <m/>
    <m/>
    <m/>
    <m/>
    <m/>
    <m/>
    <m/>
    <m/>
    <m/>
    <m/>
    <m/>
    <m/>
    <m/>
    <m/>
    <m/>
    <m/>
    <m/>
    <m/>
    <m/>
    <m/>
    <m/>
    <m/>
    <m/>
    <m/>
    <m/>
    <m/>
    <m/>
    <m/>
    <m/>
    <m/>
    <m/>
    <m/>
    <m/>
    <m/>
    <m/>
    <m/>
    <m/>
    <m/>
    <m/>
    <m/>
    <m/>
    <m/>
    <m/>
    <m/>
    <m/>
    <m/>
    <m/>
    <m/>
    <m/>
    <m/>
    <m/>
    <m/>
    <m/>
    <m/>
    <m/>
    <m/>
    <m/>
    <m/>
    <m/>
    <m/>
    <n v="0"/>
    <s v=""/>
    <s v="ZBHT0021"/>
    <e v="#N/A"/>
    <e v="#N/A"/>
    <e v="#N/A"/>
    <e v="#N/A"/>
    <e v="#N/A"/>
    <m/>
    <m/>
    <m/>
    <x v="0"/>
    <n v="0"/>
    <n v="3896"/>
    <n v="15094"/>
    <s v="N"/>
    <m/>
  </r>
  <r>
    <n v="94397306"/>
    <s v="ASHUTOSH CHANDRAKANT WALUNJ"/>
    <s v="ONLINE"/>
    <s v="04.06.26"/>
    <n v="5133"/>
    <m/>
    <m/>
    <m/>
    <n v="5053"/>
    <n v="10148"/>
    <n v="5175"/>
    <n v="10309"/>
    <n v="2"/>
    <s v="STABLE"/>
    <s v="PAID"/>
    <x v="8"/>
    <n v="14731.53"/>
    <n v="80"/>
    <n v="0"/>
    <n v="5845"/>
    <s v="FLOW"/>
    <n v="4.0097250093373608E-2"/>
    <n v="3.2617284271909798E-3"/>
    <s v="STABLE"/>
    <s v="PAID"/>
    <s v="PTP"/>
    <s v="PAID"/>
    <m/>
    <m/>
    <m/>
    <m/>
    <s v="-"/>
    <s v="-"/>
    <s v="LONAVALA"/>
    <s v="-"/>
    <s v="-"/>
    <s v="-"/>
    <n v="16073"/>
    <n v="14731.53"/>
    <n v="58"/>
    <n v="44"/>
    <s v="STABLE"/>
    <m/>
    <m/>
    <m/>
    <m/>
    <s v="REGULAR"/>
    <s v="MH14HV8916"/>
    <s v="JAWA 42"/>
    <d v="2019-10-10T00:00:00"/>
    <n v="80"/>
    <s v="02.06.26"/>
    <s v="VIJAY NIKAM"/>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x v="0"/>
    <s v="241"/>
    <n v="5175"/>
    <n v="15442"/>
    <s v="Y"/>
    <m/>
  </r>
  <r>
    <n v="459188219"/>
    <s v="PRAVIN MACHINDRA AALHAT"/>
    <s v="ONLINE"/>
    <s v="13.06.26 17.06.26"/>
    <n v="6400"/>
    <m/>
    <m/>
    <m/>
    <n v="3107"/>
    <n v="6141"/>
    <n v="3227"/>
    <n v="2848"/>
    <n v="2"/>
    <s v="RB"/>
    <s v="PAID"/>
    <x v="11"/>
    <n v="14730"/>
    <n v="193"/>
    <n v="0"/>
    <n v="5361"/>
    <s v="FLOW"/>
    <n v="5.0935901369560228E-2"/>
    <n v="3.2613896677753857E-3"/>
    <s v="RB"/>
    <s v="PAID"/>
    <s v="PTP"/>
    <s v="PAID"/>
    <m/>
    <m/>
    <m/>
    <m/>
    <s v="-"/>
    <s v="-"/>
    <s v="KOYALI TARF"/>
    <s v="-"/>
    <s v="-"/>
    <s v="-"/>
    <n v="11695"/>
    <n v="14730"/>
    <n v="57"/>
    <n v="43"/>
    <s v="STABLE"/>
    <m/>
    <m/>
    <m/>
    <m/>
    <s v="REGULAR"/>
    <s v="MH14KY4469"/>
    <s v="HONDA SP 125 BS VI DRUM"/>
    <d v="2023-07-31T00:00:00"/>
    <n v="36"/>
    <s v="02.06.26"/>
    <s v="KAILASH ATKARI"/>
    <m/>
    <m/>
    <m/>
    <m/>
    <m/>
    <m/>
    <m/>
    <m/>
    <m/>
    <m/>
    <m/>
    <m/>
    <m/>
    <m/>
    <m/>
    <m/>
    <m/>
    <m/>
    <m/>
    <m/>
    <m/>
    <m/>
    <m/>
    <m/>
    <m/>
    <m/>
    <m/>
    <m/>
    <m/>
    <m/>
    <m/>
    <m/>
    <m/>
    <m/>
    <m/>
    <m/>
    <m/>
    <m/>
    <m/>
    <m/>
    <m/>
    <m/>
    <m/>
    <m/>
    <m/>
    <m/>
    <m/>
    <m/>
    <m/>
    <m/>
    <m/>
    <m/>
    <m/>
    <m/>
    <m/>
    <m/>
    <m/>
    <m/>
    <m/>
    <m/>
    <m/>
    <m/>
    <m/>
    <m/>
    <m/>
    <m/>
    <m/>
    <m/>
    <m/>
    <m/>
    <m/>
    <m/>
    <m/>
    <m/>
    <m/>
    <m/>
    <m/>
    <m/>
    <m/>
    <m/>
    <m/>
    <m/>
    <m/>
    <m/>
    <m/>
    <m/>
    <m/>
    <m/>
    <m/>
    <m/>
    <m/>
    <m/>
    <m/>
    <m/>
    <n v="0"/>
    <s v=""/>
    <s v="ZBHT0010"/>
    <e v="#N/A"/>
    <e v="#N/A"/>
    <e v="#N/A"/>
    <e v="#N/A"/>
    <e v="#N/A"/>
    <m/>
    <m/>
    <m/>
    <x v="0"/>
    <n v="0"/>
    <n v="3227"/>
    <n v="9248"/>
    <s v="N"/>
    <m/>
  </r>
  <r>
    <n v="459074627"/>
    <s v="RENUKA DEEPAK BHOJANE"/>
    <s v="ONLINE"/>
    <s v="04.06.26"/>
    <n v="3925"/>
    <m/>
    <m/>
    <s v="CBC COLL"/>
    <n v="3797"/>
    <n v="3911"/>
    <n v="126"/>
    <n v="3851"/>
    <n v="2"/>
    <s v="RB"/>
    <s v="PAID"/>
    <x v="17"/>
    <n v="14648"/>
    <n v="12"/>
    <n v="4939"/>
    <n v="4939"/>
    <s v="-"/>
    <n v="0.10449536223358694"/>
    <n v="3.2432339343906212E-3"/>
    <s v="RB"/>
    <s v="PAID"/>
    <s v="-"/>
    <s v="PAID"/>
    <m/>
    <m/>
    <m/>
    <m/>
    <s v="-"/>
    <s v="-"/>
    <s v="PIMPARI"/>
    <s v="-"/>
    <s v="-"/>
    <s v="-"/>
    <n v="8862"/>
    <n v="14648"/>
    <n v="57"/>
    <n v="12"/>
    <s v="STABLE"/>
    <m/>
    <m/>
    <m/>
    <m/>
    <s v="REGULAR"/>
    <s v="MH14KY2130"/>
    <s v="ACCESS SPL ED DISC CBS BT BSVI"/>
    <d v="2023-07-21T00:00:00"/>
    <n v="36"/>
    <s v="02.06.26"/>
    <s v="KAILASH ATKARI"/>
    <m/>
    <m/>
    <m/>
    <m/>
    <m/>
    <m/>
    <m/>
    <n v="1"/>
    <m/>
    <m/>
    <m/>
    <m/>
    <m/>
    <m/>
    <m/>
    <m/>
    <m/>
    <m/>
    <m/>
    <m/>
    <m/>
    <m/>
    <m/>
    <m/>
    <m/>
    <m/>
    <m/>
    <m/>
    <m/>
    <m/>
    <m/>
    <m/>
    <m/>
    <m/>
    <m/>
    <m/>
    <m/>
    <m/>
    <m/>
    <m/>
    <m/>
    <m/>
    <m/>
    <m/>
    <m/>
    <m/>
    <m/>
    <m/>
    <m/>
    <m/>
    <m/>
    <m/>
    <n v="1"/>
    <m/>
    <m/>
    <m/>
    <m/>
    <m/>
    <m/>
    <m/>
    <m/>
    <m/>
    <m/>
    <m/>
    <m/>
    <m/>
    <m/>
    <m/>
    <m/>
    <m/>
    <m/>
    <m/>
    <m/>
    <m/>
    <m/>
    <m/>
    <m/>
    <m/>
    <m/>
    <m/>
    <m/>
    <m/>
    <m/>
    <m/>
    <m/>
    <m/>
    <m/>
    <m/>
    <m/>
    <m/>
    <m/>
    <m/>
    <m/>
    <m/>
    <n v="2"/>
    <n v="1"/>
    <s v="ZBHT0015"/>
    <s v="G255KFLGDz"/>
    <s v="Allocated"/>
    <s v="Promise To Pay (PTP)"/>
    <s v="Visited at customer residence address. Customer is private sector work. Customer promise to pay emi after 1/2 days. Vehicle with him."/>
    <d v="2026-06-17T00:00:00"/>
    <m/>
    <m/>
    <m/>
    <x v="0"/>
    <s v="68"/>
    <n v="126"/>
    <n v="7776"/>
    <s v="Y"/>
    <m/>
  </r>
  <r>
    <n v="463481628"/>
    <s v="SHUBHAM DHONDIRAM GORE"/>
    <s v="ONLINE"/>
    <s v="11.06.26"/>
    <n v="5206"/>
    <m/>
    <m/>
    <m/>
    <n v="5006"/>
    <n v="5006"/>
    <n v="5087"/>
    <n v="4889"/>
    <n v="1"/>
    <s v="STABLE"/>
    <s v="PAID"/>
    <x v="17"/>
    <n v="14518"/>
    <n v="81"/>
    <n v="0"/>
    <n v="4015"/>
    <s v="-"/>
    <n v="2.4369938963525583E-2"/>
    <n v="7.9447071453961089E-4"/>
    <s v="STABLE"/>
    <s v="PAID"/>
    <s v="-"/>
    <s v="PAID"/>
    <m/>
    <m/>
    <s v="CAVA"/>
    <s v="C"/>
    <m/>
    <m/>
    <s v="PIMPLE GURAV"/>
    <m/>
    <m/>
    <m/>
    <n v="9102"/>
    <n v="14518"/>
    <n v="27"/>
    <n v="12"/>
    <s v="STABLE"/>
    <m/>
    <m/>
    <m/>
    <m/>
    <s v="-"/>
    <s v="MH14LR5315"/>
    <s v="XTREME 160R 4V STD"/>
    <d v="2024-07-15T00:00:00"/>
    <n v="24"/>
    <s v="10.06.26"/>
    <s v="KAILASH ATKARI"/>
    <m/>
    <m/>
    <m/>
    <m/>
    <m/>
    <m/>
    <m/>
    <m/>
    <m/>
    <m/>
    <m/>
    <m/>
    <m/>
    <m/>
    <m/>
    <m/>
    <m/>
    <m/>
    <m/>
    <m/>
    <m/>
    <m/>
    <m/>
    <m/>
    <m/>
    <m/>
    <m/>
    <m/>
    <m/>
    <m/>
    <m/>
    <n v="1"/>
    <m/>
    <m/>
    <m/>
    <m/>
    <m/>
    <m/>
    <m/>
    <m/>
    <m/>
    <m/>
    <m/>
    <m/>
    <m/>
    <m/>
    <m/>
    <m/>
    <m/>
    <m/>
    <m/>
    <m/>
    <m/>
    <m/>
    <m/>
    <m/>
    <m/>
    <m/>
    <m/>
    <m/>
    <m/>
    <m/>
    <m/>
    <m/>
    <m/>
    <m/>
    <m/>
    <m/>
    <m/>
    <m/>
    <m/>
    <m/>
    <m/>
    <m/>
    <m/>
    <m/>
    <m/>
    <m/>
    <m/>
    <m/>
    <m/>
    <m/>
    <m/>
    <m/>
    <m/>
    <m/>
    <m/>
    <m/>
    <m/>
    <m/>
    <m/>
    <m/>
    <m/>
    <m/>
    <n v="1"/>
    <n v="1"/>
    <s v="ZBHT0015"/>
    <s v="Bo9xaer1Oc"/>
    <s v="Allocated"/>
    <s v="No Such Person (NC_NSP)"/>
    <s v="Visited at customer given address but no buddy know customer this areas."/>
    <d v="2026-06-11T00:00:00"/>
    <m/>
    <m/>
    <m/>
    <x v="0"/>
    <s v="83"/>
    <n v="5087"/>
    <n v="10095"/>
    <s v="Y"/>
    <m/>
  </r>
  <r>
    <n v="465402369"/>
    <s v="GOVIND VILAS THORAT"/>
    <m/>
    <m/>
    <m/>
    <m/>
    <m/>
    <m/>
    <n v="1317"/>
    <n v="3845"/>
    <n v="1317"/>
    <n v="5334"/>
    <n v="3"/>
    <s v="FLOW"/>
    <s v="UNPAID"/>
    <x v="9"/>
    <n v="14515"/>
    <n v="106"/>
    <n v="0"/>
    <n v="2904.53"/>
    <s v="31.05.26"/>
    <n v="4.4986639603398534E-2"/>
    <n v="3.8821888167296561E-3"/>
    <s v="STABLE"/>
    <s v="PAD"/>
    <s v="LMCB"/>
    <s v="PAD"/>
    <m/>
    <m/>
    <s v="CAVA"/>
    <m/>
    <s v="REPO"/>
    <s v="-"/>
    <s v="AMBEGAON"/>
    <s v="-"/>
    <s v="-"/>
    <s v="-"/>
    <n v="6855.53"/>
    <n v="14515"/>
    <n v="87"/>
    <n v="103"/>
    <s v="FLOW"/>
    <m/>
    <m/>
    <m/>
    <m/>
    <s v="NPA"/>
    <s v="MH14LQ9456"/>
    <s v="CLASSIC SIGNALS 350 MARSH GREY"/>
    <d v="2025-02-03T00:00:00"/>
    <n v="24"/>
    <s v="02.06.26"/>
    <s v="VIJAY NIKAM"/>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x v="1"/>
    <s v="172"/>
    <n v="1317"/>
    <n v="5334"/>
    <s v="Y"/>
    <m/>
  </r>
  <r>
    <n v="458545884"/>
    <s v="PRAVIN VITTHAL KOLHE"/>
    <s v="ONLINE"/>
    <s v="18.06.26"/>
    <n v="3947"/>
    <m/>
    <m/>
    <s v="BANK STABLE 17"/>
    <n v="3817"/>
    <n v="11002"/>
    <n v="3871"/>
    <n v="11580"/>
    <n v="3"/>
    <s v="STABLE"/>
    <s v="PAID"/>
    <x v="7"/>
    <n v="14451.24"/>
    <n v="503"/>
    <n v="0"/>
    <n v="6185"/>
    <s v="STABLE"/>
    <n v="2.1885729855160855E-2"/>
    <n v="3.8651355367465569E-3"/>
    <s v="STABLE"/>
    <s v="PAID"/>
    <s v="PAID"/>
    <s v="BPTP"/>
    <m/>
    <n v="20"/>
    <s v="CAVA"/>
    <m/>
    <s v="REPO"/>
    <s v="-"/>
    <s v="MOTEWADI"/>
    <s v="-"/>
    <s v="-"/>
    <s v="-"/>
    <n v="17690"/>
    <n v="14451.24"/>
    <n v="88"/>
    <n v="73"/>
    <s v="STABLE"/>
    <m/>
    <m/>
    <m/>
    <m/>
    <s v="NPA"/>
    <s v="MH12VP3122"/>
    <s v="TVS RAIDER DISC"/>
    <d v="2023-06-14T00:00:00"/>
    <n v="36"/>
    <s v="02.06.26"/>
    <s v="KAILASH ATKARI"/>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x v="0"/>
    <s v="708"/>
    <n v="3871"/>
    <n v="15527"/>
    <s v="Y"/>
    <m/>
  </r>
  <r>
    <n v="457308586"/>
    <s v="ANILKUMAR DHANDEV YADHAV"/>
    <s v="ONLINE"/>
    <s v="01.06.26"/>
    <n v="7595"/>
    <m/>
    <m/>
    <m/>
    <n v="7229"/>
    <n v="14458"/>
    <n v="320"/>
    <n v="14517"/>
    <n v="3"/>
    <s v="STABLE"/>
    <s v="PAID"/>
    <x v="1"/>
    <n v="14201"/>
    <n v="320"/>
    <n v="0"/>
    <n v="4006"/>
    <s v="FLOW"/>
    <n v="2.370511577130514E-2"/>
    <n v="3.7982062271014706E-3"/>
    <s v="STABLE"/>
    <s v="PAID"/>
    <s v="MPTP"/>
    <s v="PAID"/>
    <m/>
    <m/>
    <s v="CAVA"/>
    <m/>
    <s v="REPO"/>
    <s v="-"/>
    <s v="JADHAWADI"/>
    <s v="-"/>
    <s v="-"/>
    <s v="-"/>
    <n v="18784"/>
    <n v="14201"/>
    <n v="88"/>
    <n v="73"/>
    <s v="STABLE"/>
    <m/>
    <m/>
    <m/>
    <m/>
    <s v="REGULAR"/>
    <s v="MH14KT1313"/>
    <s v="CLASSIC 350 CHROME RED"/>
    <d v="2023-03-21T00:00:00"/>
    <n v="36"/>
    <s v="02.06.26"/>
    <s v="KAILASH ATKARI"/>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x v="0"/>
    <s v="425"/>
    <n v="320"/>
    <n v="22112"/>
    <s v="Y"/>
    <m/>
  </r>
  <r>
    <n v="462695298"/>
    <s v="PRADIP SHANKAR KAD"/>
    <m/>
    <m/>
    <m/>
    <m/>
    <m/>
    <m/>
    <n v="4905"/>
    <n v="14361"/>
    <n v="5165"/>
    <n v="20137"/>
    <n v="3"/>
    <s v="FLOW"/>
    <s v="UNPAID"/>
    <x v="4"/>
    <n v="14102"/>
    <n v="614"/>
    <n v="0"/>
    <n v="2250"/>
    <s v="04.05.26"/>
    <n v="5.8968028556883989E-2"/>
    <n v="3.7717276399257052E-3"/>
    <s v="STABLE"/>
    <s v="BPTP"/>
    <s v="PAID"/>
    <s v="BPTP"/>
    <m/>
    <n v="26"/>
    <s v="CAVA"/>
    <m/>
    <s v="REPO"/>
    <s v="-"/>
    <s v="KHADACHIWADI"/>
    <s v="-"/>
    <s v="-"/>
    <s v="-"/>
    <n v="17225"/>
    <n v="14102"/>
    <n v="88"/>
    <n v="104"/>
    <s v="FLOW"/>
    <m/>
    <m/>
    <m/>
    <m/>
    <s v="REGULAR"/>
    <s v="MH14LN5782"/>
    <s v="HONDA ACTIVA 6G H SMART"/>
    <d v="2024-04-25T00:00:00"/>
    <n v="24"/>
    <s v="02.06.26"/>
    <s v="KAILASH ATKARI"/>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x v="0"/>
    <s v="871"/>
    <n v="5165"/>
    <n v="20137"/>
    <s v="Y"/>
    <m/>
  </r>
  <r>
    <n v="142456496"/>
    <s v="DIPAK DILIP THOKAL"/>
    <m/>
    <m/>
    <m/>
    <m/>
    <m/>
    <m/>
    <n v="3125"/>
    <n v="11290"/>
    <n v="2305"/>
    <n v="14973"/>
    <n v="4"/>
    <s v="FLOW"/>
    <s v="UNPAID"/>
    <x v="17"/>
    <n v="13966.14"/>
    <n v="390"/>
    <n v="0"/>
    <n v="0"/>
    <s v="FLOW"/>
    <n v="0.1338481858989484"/>
    <n v="4.5853479351332287E-3"/>
    <s v="FLOW"/>
    <s v="BPTP"/>
    <s v="PTP"/>
    <s v="BPTP"/>
    <s v="Financail problem"/>
    <m/>
    <s v="CAVA"/>
    <m/>
    <s v="REPO"/>
    <s v="-"/>
    <s v="PIMPARI"/>
    <s v="-"/>
    <s v="-"/>
    <s v="-"/>
    <n v="11680"/>
    <n v="13966.14"/>
    <n v="115"/>
    <n v="131"/>
    <s v="FLOW"/>
    <m/>
    <m/>
    <m/>
    <m/>
    <s v="NPA"/>
    <s v="MH14KX2154"/>
    <s v="HONDA ACTIVA 6G DLX BS VI"/>
    <d v="2023-06-15T00:00:00"/>
    <n v="36"/>
    <s v="02.06.26"/>
    <s v="KAILASH ATKARI"/>
    <m/>
    <m/>
    <m/>
    <m/>
    <m/>
    <m/>
    <m/>
    <n v="2"/>
    <m/>
    <m/>
    <m/>
    <m/>
    <m/>
    <m/>
    <m/>
    <m/>
    <n v="1"/>
    <m/>
    <m/>
    <m/>
    <m/>
    <m/>
    <n v="1"/>
    <m/>
    <m/>
    <m/>
    <m/>
    <m/>
    <m/>
    <m/>
    <m/>
    <n v="1"/>
    <m/>
    <m/>
    <m/>
    <m/>
    <m/>
    <m/>
    <m/>
    <m/>
    <m/>
    <m/>
    <m/>
    <m/>
    <m/>
    <m/>
    <m/>
    <m/>
    <m/>
    <m/>
    <m/>
    <m/>
    <n v="1"/>
    <m/>
    <m/>
    <m/>
    <m/>
    <m/>
    <m/>
    <m/>
    <m/>
    <m/>
    <m/>
    <m/>
    <m/>
    <m/>
    <m/>
    <m/>
    <m/>
    <m/>
    <m/>
    <m/>
    <m/>
    <m/>
    <m/>
    <m/>
    <m/>
    <m/>
    <m/>
    <m/>
    <m/>
    <m/>
    <m/>
    <m/>
    <m/>
    <m/>
    <m/>
    <m/>
    <m/>
    <m/>
    <m/>
    <m/>
    <m/>
    <m/>
    <n v="6"/>
    <n v="1"/>
    <s v="ZBHT0015"/>
    <s v="kodNpPjXsz"/>
    <s v="Allocated"/>
    <s v="Left Message (LMCB)"/>
    <s v="Visited at customer residence address. Customer not meet at home. Left message at home with daughter."/>
    <d v="2026-06-08T00:00:00"/>
    <m/>
    <m/>
    <m/>
    <x v="0"/>
    <s v="558"/>
    <n v="2305"/>
    <n v="14973"/>
    <s v="Y"/>
    <m/>
  </r>
  <r>
    <n v="458063666"/>
    <s v="OMKAR ANIL WAINGANKAR"/>
    <m/>
    <m/>
    <m/>
    <m/>
    <m/>
    <m/>
    <n v="6040"/>
    <n v="14063"/>
    <n v="2545"/>
    <n v="20861"/>
    <n v="3"/>
    <s v="FLOW"/>
    <s v="UNPAID"/>
    <x v="5"/>
    <n v="13817.2"/>
    <n v="562"/>
    <n v="0"/>
    <n v="0"/>
    <s v="STABLE"/>
    <n v="1"/>
    <n v="3.6955548962119881E-3"/>
    <s v="FLOW"/>
    <s v="NC"/>
    <s v="NC"/>
    <s v="NC"/>
    <s v="Add not found"/>
    <m/>
    <s v="CNAVNA"/>
    <m/>
    <s v="REPO"/>
    <s v="-"/>
    <s v="BHOSARI"/>
    <s v="-"/>
    <s v="-"/>
    <s v="-"/>
    <n v="14625"/>
    <n v="13817.2"/>
    <n v="88"/>
    <n v="104"/>
    <s v="FLOW"/>
    <m/>
    <m/>
    <m/>
    <m/>
    <s v="NPA"/>
    <s v="MH14KV2267"/>
    <s v="RE BULLET X 350 ES EFI JET BLACK"/>
    <d v="2023-05-11T00:00:00"/>
    <n v="36"/>
    <s v="02.06.26"/>
    <s v="VIJAY NIKAM"/>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x v="0"/>
    <s v="758"/>
    <n v="2545"/>
    <n v="20861"/>
    <s v="Y"/>
    <m/>
  </r>
  <r>
    <n v="458751236"/>
    <s v="GANESH PRAKASH MUNDHE"/>
    <s v="COLLECT"/>
    <s v="10.06.26"/>
    <n v="4700"/>
    <m/>
    <m/>
    <m/>
    <n v="4655"/>
    <n v="4374"/>
    <n v="4459"/>
    <n v="4420"/>
    <n v="1"/>
    <s v="STABLE"/>
    <s v="PAID"/>
    <x v="0"/>
    <n v="13494"/>
    <n v="85"/>
    <n v="0"/>
    <n v="6300"/>
    <s v="19.05.26"/>
    <n v="1.1624258582019804E-2"/>
    <n v="7.3843420732866167E-4"/>
    <s v="STABLE"/>
    <s v="PAID"/>
    <s v="PAID"/>
    <s v="PAID"/>
    <m/>
    <m/>
    <s v="CAVA"/>
    <m/>
    <s v="-"/>
    <s v="-"/>
    <s v="KATRAJ"/>
    <s v="-"/>
    <s v="-"/>
    <s v="-"/>
    <n v="10759"/>
    <n v="13494"/>
    <n v="27"/>
    <n v="12"/>
    <s v="STABLE"/>
    <m/>
    <m/>
    <m/>
    <m/>
    <s v="REGULAR"/>
    <s v="MH12VR3785"/>
    <s v="PIAGGIO APRILIA SR 125 CBS"/>
    <d v="2023-06-28T00:00:00"/>
    <n v="36"/>
    <s v="02.06.26"/>
    <s v="VIJAY NIKAM"/>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x v="0"/>
    <s v="91"/>
    <n v="4459"/>
    <n v="9120"/>
    <s v="Y"/>
    <m/>
  </r>
  <r>
    <n v="457133918"/>
    <s v="SHILA ARJUN MANDLIK"/>
    <m/>
    <m/>
    <m/>
    <m/>
    <m/>
    <s v="BANK RB 11"/>
    <n v="6692"/>
    <n v="13284"/>
    <n v="-6232"/>
    <n v="19976"/>
    <n v="4"/>
    <s v="RB"/>
    <s v="UNPAID"/>
    <x v="12"/>
    <n v="13105.56"/>
    <n v="560"/>
    <n v="0"/>
    <n v="900"/>
    <s v="-"/>
    <n v="6.2496840718216096E-2"/>
    <n v="4.3028032430410005E-3"/>
    <s v="RB"/>
    <s v="PAID"/>
    <s v="-"/>
    <s v="PAID"/>
    <m/>
    <m/>
    <m/>
    <m/>
    <s v="REPO"/>
    <s v="-"/>
    <s v="PASHAN"/>
    <s v="-"/>
    <s v="-"/>
    <s v="-"/>
    <n v="14744"/>
    <n v="13105.56"/>
    <n v="116"/>
    <n v="0"/>
    <s v="RB"/>
    <m/>
    <m/>
    <m/>
    <m/>
    <s v="NPA"/>
    <s v="MH12VJ7846"/>
    <s v="RE BULLET 350 EFI BLACK"/>
    <d v="2023-03-08T00:00:00"/>
    <n v="36"/>
    <s v="02.06.26"/>
    <s v="KAILASH ATKARI"/>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x v="0"/>
    <s v="0"/>
    <n v="-6232"/>
    <n v="19976"/>
    <s v="Y"/>
    <m/>
  </r>
  <r>
    <n v="129678051"/>
    <s v="PRATIK DINESH SHARMA"/>
    <m/>
    <m/>
    <m/>
    <m/>
    <m/>
    <m/>
    <n v="6682"/>
    <n v="13175"/>
    <n v="6664"/>
    <n v="20176"/>
    <n v="2"/>
    <s v="FLOW"/>
    <s v="UNPAID"/>
    <x v="12"/>
    <n v="13101.15"/>
    <n v="171"/>
    <n v="0"/>
    <n v="5400"/>
    <s v="FLOW"/>
    <n v="0.12300261521915781"/>
    <n v="2.9007437369976572E-3"/>
    <s v="FLOW"/>
    <s v="NC"/>
    <s v="NC"/>
    <s v="NC"/>
    <s v="Shifted"/>
    <m/>
    <s v="CNAVNA"/>
    <m/>
    <s v="-"/>
    <s v="-"/>
    <s v="BALEWADI"/>
    <s v="-"/>
    <s v="-"/>
    <s v="-"/>
    <n v="18746"/>
    <n v="13101.15"/>
    <n v="57"/>
    <n v="73"/>
    <s v="FLOW"/>
    <m/>
    <m/>
    <m/>
    <m/>
    <s v="NPA"/>
    <s v="MH30BQ2920"/>
    <s v="TVS APACHE RR 310 BSVI"/>
    <d v="2022-05-01T00:00:00"/>
    <n v="48"/>
    <s v="02.06.26"/>
    <s v="KAILASH ATKARI"/>
    <m/>
    <m/>
    <m/>
    <m/>
    <m/>
    <m/>
    <m/>
    <m/>
    <m/>
    <m/>
    <n v="1"/>
    <m/>
    <m/>
    <m/>
    <m/>
    <m/>
    <m/>
    <m/>
    <m/>
    <m/>
    <m/>
    <m/>
    <m/>
    <m/>
    <m/>
    <m/>
    <m/>
    <m/>
    <m/>
    <m/>
    <m/>
    <m/>
    <m/>
    <m/>
    <m/>
    <m/>
    <m/>
    <n v="1"/>
    <m/>
    <m/>
    <m/>
    <m/>
    <m/>
    <m/>
    <m/>
    <m/>
    <m/>
    <m/>
    <m/>
    <m/>
    <m/>
    <m/>
    <m/>
    <m/>
    <m/>
    <m/>
    <m/>
    <m/>
    <m/>
    <m/>
    <m/>
    <m/>
    <m/>
    <m/>
    <m/>
    <m/>
    <m/>
    <m/>
    <m/>
    <m/>
    <m/>
    <m/>
    <m/>
    <m/>
    <m/>
    <m/>
    <m/>
    <m/>
    <m/>
    <m/>
    <m/>
    <m/>
    <m/>
    <m/>
    <m/>
    <m/>
    <m/>
    <m/>
    <m/>
    <m/>
    <m/>
    <m/>
    <m/>
    <m/>
    <n v="2"/>
    <n v="1"/>
    <s v="DUWT0023"/>
    <s v="GoFvS1HilOIm"/>
    <s v="Allocated"/>
    <s v="Shifted (NC_SFTD)"/>
    <s v="Customer shifted from residence address "/>
    <d v="2026-06-04T00:00:00"/>
    <m/>
    <m/>
    <m/>
    <x v="0"/>
    <s v="319"/>
    <n v="6664"/>
    <n v="20176"/>
    <s v="Y"/>
    <m/>
  </r>
  <r>
    <n v="140932285"/>
    <s v="SACHIN KANU PARIHAR"/>
    <s v="ONLINE"/>
    <s v="20.06.26"/>
    <n v="4600"/>
    <m/>
    <m/>
    <m/>
    <n v="4489"/>
    <n v="13376"/>
    <n v="4715"/>
    <n v="13769"/>
    <n v="3"/>
    <s v="STABLE"/>
    <s v="PAID"/>
    <x v="6"/>
    <n v="13099.43"/>
    <n v="317"/>
    <n v="0"/>
    <n v="6503"/>
    <s v="FLOW"/>
    <n v="2.7242073974017292E-2"/>
    <n v="3.5035797899781577E-3"/>
    <s v="STABLE"/>
    <s v="PAID"/>
    <s v="NC"/>
    <s v="OS"/>
    <s v="Cust at village"/>
    <m/>
    <s v="CNAVNA"/>
    <m/>
    <s v="REPO"/>
    <s v="-"/>
    <s v="DHANORI"/>
    <s v="-"/>
    <s v="-"/>
    <s v="-"/>
    <n v="20196"/>
    <n v="13099.43"/>
    <n v="87"/>
    <n v="103"/>
    <s v="FLOW"/>
    <m/>
    <m/>
    <m/>
    <m/>
    <s v="NPA"/>
    <s v="MH12VK8871"/>
    <s v="PIAGGIO APRILIA SR 125"/>
    <d v="2023-04-25T00:00:00"/>
    <n v="36"/>
    <s v="02.06.26"/>
    <s v="VIJAY NIKAM"/>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x v="0"/>
    <s v="504"/>
    <n v="4715"/>
    <n v="18369"/>
    <s v="Y"/>
    <m/>
  </r>
  <r>
    <n v="462898516"/>
    <s v="YOGESH SAHEBRAO WALHEKAR"/>
    <s v="ONLINE"/>
    <s v="12.06.26"/>
    <n v="4650"/>
    <m/>
    <m/>
    <m/>
    <n v="4514"/>
    <n v="13425"/>
    <n v="4842"/>
    <n v="13878"/>
    <n v="3"/>
    <s v="STABLE"/>
    <s v="PAID"/>
    <x v="6"/>
    <n v="13057"/>
    <n v="445"/>
    <n v="0"/>
    <n v="5333.03"/>
    <s v="-"/>
    <n v="2.7153834928599473E-2"/>
    <n v="3.4922314419592918E-3"/>
    <s v="STABLE"/>
    <s v="PAID"/>
    <s v="-"/>
    <s v="PAID"/>
    <m/>
    <m/>
    <s v="CAVA"/>
    <m/>
    <s v="REPO"/>
    <s v="-"/>
    <s v="YERWADA"/>
    <s v="-"/>
    <s v="-"/>
    <s v="-"/>
    <n v="19203.03"/>
    <n v="13057"/>
    <n v="88"/>
    <n v="73"/>
    <s v="STABLE"/>
    <m/>
    <m/>
    <m/>
    <m/>
    <s v="NPA"/>
    <s v="MH12WV0314"/>
    <s v="HONDA ACTIVA 6G DLX BS VI"/>
    <d v="2024-05-14T00:00:00"/>
    <n v="24"/>
    <s v="02.06.26"/>
    <s v="VIJAY NIKAM"/>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x v="0"/>
    <s v="589"/>
    <n v="4842"/>
    <n v="18528"/>
    <s v="Y"/>
    <m/>
  </r>
  <r>
    <n v="463989879"/>
    <s v="NANDA PRASHANT JADHAV"/>
    <m/>
    <m/>
    <m/>
    <m/>
    <m/>
    <s v="BANK RB 15"/>
    <n v="2728"/>
    <n v="2708"/>
    <n v="2713"/>
    <n v="5486"/>
    <n v="1"/>
    <s v="RB"/>
    <s v="UNPAID"/>
    <x v="12"/>
    <n v="12985"/>
    <n v="5"/>
    <n v="0"/>
    <n v="900"/>
    <s v="-"/>
    <n v="1.2960770358246072E-2"/>
    <n v="7.1058012317790661E-4"/>
    <s v="RB"/>
    <s v="PAID"/>
    <s v="-"/>
    <s v="PAID"/>
    <m/>
    <m/>
    <s v="CNAVNA"/>
    <m/>
    <m/>
    <m/>
    <s v="BALEWADI"/>
    <m/>
    <m/>
    <m/>
    <n v="3613"/>
    <n v="12985"/>
    <n v="26"/>
    <n v="0"/>
    <s v="RB"/>
    <m/>
    <m/>
    <m/>
    <m/>
    <s v="-"/>
    <s v="MH12VE9363"/>
    <s v="PIAGGIO VESPA VXL 125"/>
    <d v="2024-09-10T00:00:00"/>
    <n v="24"/>
    <s v="10.06.26"/>
    <s v="KAILASH ATKARI"/>
    <m/>
    <m/>
    <m/>
    <m/>
    <m/>
    <m/>
    <m/>
    <m/>
    <m/>
    <m/>
    <m/>
    <m/>
    <m/>
    <m/>
    <m/>
    <m/>
    <m/>
    <m/>
    <m/>
    <m/>
    <m/>
    <m/>
    <m/>
    <m/>
    <m/>
    <m/>
    <m/>
    <m/>
    <m/>
    <m/>
    <m/>
    <n v="1"/>
    <m/>
    <m/>
    <m/>
    <m/>
    <m/>
    <m/>
    <m/>
    <m/>
    <m/>
    <m/>
    <m/>
    <m/>
    <m/>
    <m/>
    <m/>
    <m/>
    <m/>
    <m/>
    <m/>
    <m/>
    <m/>
    <m/>
    <m/>
    <m/>
    <m/>
    <m/>
    <m/>
    <m/>
    <m/>
    <m/>
    <m/>
    <m/>
    <m/>
    <m/>
    <m/>
    <m/>
    <m/>
    <m/>
    <m/>
    <m/>
    <m/>
    <m/>
    <m/>
    <m/>
    <m/>
    <m/>
    <m/>
    <m/>
    <m/>
    <m/>
    <m/>
    <m/>
    <m/>
    <m/>
    <m/>
    <m/>
    <m/>
    <m/>
    <m/>
    <m/>
    <m/>
    <m/>
    <n v="1"/>
    <n v="1"/>
    <s v="DUWT0023"/>
    <s v="ko1902MPBS"/>
    <s v="Allocated"/>
    <s v="Address Not Found (NC_ANF)"/>
    <s v="Address short not found "/>
    <d v="2026-06-11T00:00:00"/>
    <m/>
    <m/>
    <m/>
    <x v="0"/>
    <s v="50"/>
    <n v="2713"/>
    <n v="5486"/>
    <s v="Y"/>
    <m/>
  </r>
  <r>
    <n v="458739499"/>
    <s v="MARUTI EKNATH NIGHUL"/>
    <m/>
    <m/>
    <m/>
    <m/>
    <m/>
    <m/>
    <n v="3402"/>
    <n v="6804"/>
    <n v="3540"/>
    <n v="10477"/>
    <n v="2"/>
    <s v="FLOW"/>
    <s v="UNPAID"/>
    <x v="7"/>
    <n v="12964"/>
    <n v="138"/>
    <n v="0"/>
    <n v="5393"/>
    <s v="FLOW"/>
    <n v="1.4500625644280391E-2"/>
    <n v="2.8703771658547253E-3"/>
    <s v="FLOW"/>
    <s v="BPTP"/>
    <s v="PTP"/>
    <s v="BPTP"/>
    <s v="Financail problem"/>
    <n v="25"/>
    <s v="CAVA"/>
    <m/>
    <s v="-"/>
    <s v="-"/>
    <s v="TALEGAON DHAMDHERE"/>
    <s v="-"/>
    <s v="-"/>
    <s v="-"/>
    <n v="12335"/>
    <n v="12964"/>
    <n v="57"/>
    <n v="73"/>
    <s v="FLOW"/>
    <m/>
    <m/>
    <m/>
    <m/>
    <s v="REGULAR"/>
    <s v="MH12VY2350"/>
    <s v="SPLENDOR PLUS I3S BS6 FI DRUM SELF"/>
    <d v="2023-06-27T00:00:00"/>
    <n v="36"/>
    <s v="02.06.26"/>
    <s v="KAILASH ATKARI"/>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x v="0"/>
    <s v="271"/>
    <n v="3540"/>
    <n v="10477"/>
    <s v="Y"/>
    <m/>
  </r>
  <r>
    <n v="459755661"/>
    <s v="AMIT NARAYAN SASTE"/>
    <s v="COLLECT"/>
    <s v="15.06.26"/>
    <n v="3000"/>
    <m/>
    <m/>
    <m/>
    <n v="2850"/>
    <n v="1999"/>
    <n v="2058"/>
    <n v="1978"/>
    <n v="1"/>
    <s v="STABLE"/>
    <s v="PAID"/>
    <x v="10"/>
    <n v="12909.02"/>
    <n v="59"/>
    <n v="0"/>
    <n v="6240"/>
    <s v="24.05.26"/>
    <n v="5.5671216148145009E-3"/>
    <n v="7.0642225812137546E-4"/>
    <s v="STABLE"/>
    <s v="PAID"/>
    <s v="PTP"/>
    <s v="PAID"/>
    <m/>
    <m/>
    <s v="CAVA"/>
    <m/>
    <s v="-"/>
    <s v="-"/>
    <s v="JUNNAR"/>
    <s v="-"/>
    <s v="-"/>
    <s v="-"/>
    <n v="8298"/>
    <n v="12909.02"/>
    <n v="27"/>
    <n v="12"/>
    <s v="STABLE"/>
    <m/>
    <m/>
    <m/>
    <m/>
    <s v="REGULAR"/>
    <m/>
    <s v="HONDA SHINE 100 OBD2"/>
    <d v="2023-09-14T00:00:00"/>
    <n v="36"/>
    <s v="02.06.26"/>
    <s v="KAILASH ATKARI"/>
    <m/>
    <m/>
    <m/>
    <m/>
    <m/>
    <m/>
    <m/>
    <m/>
    <m/>
    <m/>
    <n v="1"/>
    <m/>
    <m/>
    <m/>
    <m/>
    <m/>
    <n v="1"/>
    <m/>
    <m/>
    <m/>
    <m/>
    <m/>
    <m/>
    <m/>
    <m/>
    <m/>
    <m/>
    <m/>
    <m/>
    <m/>
    <m/>
    <m/>
    <m/>
    <m/>
    <m/>
    <m/>
    <m/>
    <m/>
    <m/>
    <m/>
    <m/>
    <m/>
    <m/>
    <n v="2"/>
    <m/>
    <m/>
    <m/>
    <m/>
    <m/>
    <m/>
    <m/>
    <m/>
    <m/>
    <m/>
    <m/>
    <m/>
    <m/>
    <m/>
    <m/>
    <m/>
    <m/>
    <m/>
    <m/>
    <m/>
    <m/>
    <m/>
    <m/>
    <m/>
    <m/>
    <m/>
    <m/>
    <m/>
    <m/>
    <m/>
    <m/>
    <m/>
    <m/>
    <m/>
    <m/>
    <m/>
    <m/>
    <m/>
    <m/>
    <m/>
    <m/>
    <m/>
    <m/>
    <m/>
    <m/>
    <m/>
    <m/>
    <m/>
    <m/>
    <m/>
    <n v="4"/>
    <n v="1"/>
    <s v="ZBHT0021"/>
    <s v="BoBBeclw_NM7"/>
    <s v="Allocated"/>
    <s v="Promise To Pay (PTP)"/>
    <s v="Ptp "/>
    <d v="2026-06-29T00:00:00"/>
    <m/>
    <m/>
    <m/>
    <x v="0"/>
    <s v="129"/>
    <n v="2058"/>
    <n v="4978"/>
    <s v="Y"/>
    <m/>
  </r>
  <r>
    <n v="465002328"/>
    <s v="SANDIP JANARDHAN KALE"/>
    <s v="ONLINE"/>
    <s v="16.06.26"/>
    <n v="4575"/>
    <m/>
    <m/>
    <m/>
    <n v="4483"/>
    <n v="4482"/>
    <n v="4573"/>
    <n v="4575"/>
    <n v="1"/>
    <s v="STABLE"/>
    <s v="PAID"/>
    <x v="7"/>
    <n v="12905"/>
    <n v="91"/>
    <n v="0"/>
    <n v="3288.51"/>
    <s v="-"/>
    <n v="8.0346671762864183E-3"/>
    <n v="7.062022710520512E-4"/>
    <s v="STABLE"/>
    <s v="PAID"/>
    <s v="-"/>
    <s v="PTP"/>
    <m/>
    <n v="18"/>
    <s v="CAVA"/>
    <m/>
    <m/>
    <m/>
    <s v="ALEGAON"/>
    <m/>
    <m/>
    <m/>
    <n v="7861.51"/>
    <n v="12905"/>
    <n v="27"/>
    <n v="12"/>
    <s v="STABLE"/>
    <m/>
    <m/>
    <m/>
    <m/>
    <s v="-"/>
    <s v="MH12XS5277"/>
    <s v="SPLENDOR PLUS DRS CAST FI BLACK"/>
    <d v="2024-12-21T00:00:00"/>
    <n v="18"/>
    <s v="10.06.26"/>
    <s v="KAILASH ATKARI"/>
    <m/>
    <m/>
    <m/>
    <m/>
    <m/>
    <m/>
    <m/>
    <m/>
    <m/>
    <m/>
    <m/>
    <m/>
    <m/>
    <m/>
    <m/>
    <m/>
    <m/>
    <m/>
    <m/>
    <m/>
    <m/>
    <m/>
    <m/>
    <m/>
    <m/>
    <m/>
    <m/>
    <m/>
    <m/>
    <m/>
    <m/>
    <m/>
    <m/>
    <m/>
    <n v="1"/>
    <m/>
    <m/>
    <m/>
    <m/>
    <m/>
    <m/>
    <m/>
    <m/>
    <m/>
    <m/>
    <m/>
    <m/>
    <m/>
    <m/>
    <m/>
    <m/>
    <m/>
    <m/>
    <m/>
    <m/>
    <m/>
    <m/>
    <m/>
    <m/>
    <m/>
    <m/>
    <m/>
    <m/>
    <m/>
    <m/>
    <m/>
    <m/>
    <m/>
    <m/>
    <m/>
    <m/>
    <m/>
    <m/>
    <m/>
    <m/>
    <m/>
    <m/>
    <m/>
    <m/>
    <m/>
    <m/>
    <m/>
    <m/>
    <m/>
    <m/>
    <m/>
    <m/>
    <m/>
    <m/>
    <m/>
    <m/>
    <m/>
    <m/>
    <m/>
    <n v="1"/>
    <n v="1"/>
    <s v="ZBHT0024"/>
    <s v="AovBsdkbrL7m"/>
    <s v="Allocated"/>
    <s v="Left Message (LMCB)"/>
    <s v="Meet son"/>
    <d v="2026-06-12T00:00:00"/>
    <m/>
    <m/>
    <m/>
    <x v="0"/>
    <s v="185"/>
    <n v="4573"/>
    <n v="9150"/>
    <s v="Y"/>
    <m/>
  </r>
  <r>
    <n v="460840197"/>
    <s v="VENILA SURALI PERISWAMI"/>
    <s v="ONLINE"/>
    <s v="10.06.26"/>
    <n v="3730"/>
    <m/>
    <m/>
    <s v="BANK STABLE 11"/>
    <n v="3730"/>
    <n v="9250"/>
    <n v="2222"/>
    <n v="9695"/>
    <n v="3"/>
    <s v="STABLE"/>
    <s v="UNPAID"/>
    <x v="14"/>
    <n v="12625"/>
    <n v="432"/>
    <n v="0"/>
    <n v="6300"/>
    <s v="07.05.26"/>
    <n v="0.14328192207733251"/>
    <n v="3.3766885161014061E-3"/>
    <s v="STABLE"/>
    <s v="PAID"/>
    <s v="PAID"/>
    <s v="PAID"/>
    <m/>
    <m/>
    <s v="CAVNA"/>
    <m/>
    <s v="REPO"/>
    <s v="-"/>
    <s v="DEHU"/>
    <s v="-"/>
    <s v="-"/>
    <s v="-"/>
    <n v="15982"/>
    <n v="12625"/>
    <n v="88"/>
    <n v="73"/>
    <s v="STABLE"/>
    <m/>
    <m/>
    <m/>
    <m/>
    <s v="NPA"/>
    <s v="MH14LG0472"/>
    <s v="ACCESS SPL ED DISC CBS BT BSVI"/>
    <d v="2023-11-22T00:00:00"/>
    <n v="30"/>
    <s v="02.06.26"/>
    <s v="VIJAY NIKAM"/>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x v="0"/>
    <s v="445"/>
    <n v="2222"/>
    <n v="13425"/>
    <s v="Y"/>
    <m/>
  </r>
  <r>
    <n v="459133250"/>
    <s v="NIHAL RAMDAS BHISE"/>
    <m/>
    <m/>
    <m/>
    <m/>
    <m/>
    <m/>
    <n v="3259"/>
    <n v="3375"/>
    <n v="163"/>
    <n v="6741"/>
    <n v="2"/>
    <s v="FLOW"/>
    <s v="UNPAID"/>
    <x v="12"/>
    <n v="12585"/>
    <n v="47"/>
    <n v="0"/>
    <n v="6270"/>
    <s v="-"/>
    <n v="0.1181566436941109"/>
    <n v="2.7864622517958745E-3"/>
    <s v="FLOW"/>
    <s v="LMCB"/>
    <s v="-"/>
    <s v="LMCB"/>
    <s v="Left msg with relative"/>
    <m/>
    <s v="CNAVNA"/>
    <m/>
    <s v="-"/>
    <s v="-"/>
    <s v="KHADAKI"/>
    <s v="-"/>
    <s v="-"/>
    <s v="-"/>
    <n v="9692"/>
    <n v="12585"/>
    <n v="57"/>
    <n v="73"/>
    <s v="FLOW"/>
    <m/>
    <m/>
    <m/>
    <m/>
    <s v="REGULAR"/>
    <s v="MH12VY2655"/>
    <s v="HONDA ACTIVA 125 DRUM BSVI"/>
    <d v="2023-07-26T00:00:00"/>
    <n v="36"/>
    <s v="02.06.26"/>
    <s v="KAILASH ATKARI"/>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x v="0"/>
    <s v="107"/>
    <n v="163"/>
    <n v="6741"/>
    <s v="Y"/>
    <m/>
  </r>
  <r>
    <n v="458188534"/>
    <s v="PARSHURAM BABAN FALKE"/>
    <m/>
    <m/>
    <m/>
    <m/>
    <m/>
    <m/>
    <n v="3298"/>
    <n v="13114"/>
    <n v="3734"/>
    <n v="17183"/>
    <n v="4"/>
    <s v="FLOW"/>
    <s v="UNPAID"/>
    <x v="7"/>
    <n v="12571.97"/>
    <n v="514"/>
    <n v="0"/>
    <n v="5850"/>
    <s v="FLOW"/>
    <n v="6.5490495130057447E-2"/>
    <n v="4.1276155530487954E-3"/>
    <s v="FLOW"/>
    <s v="NC"/>
    <s v="NC"/>
    <s v="NC"/>
    <s v="Add not found"/>
    <m/>
    <s v="CNAVNA"/>
    <m/>
    <s v="REPO"/>
    <s v="-"/>
    <s v="JAMBUT"/>
    <s v="-"/>
    <s v="-"/>
    <s v="-"/>
    <n v="19478"/>
    <n v="12571.97"/>
    <n v="116"/>
    <n v="132"/>
    <s v="FLOW"/>
    <m/>
    <m/>
    <m/>
    <m/>
    <s v="NPA"/>
    <s v="MH12VP3154"/>
    <s v="TVS RADEON 110 DUAL TONE DRUM"/>
    <d v="2023-05-20T00:00:00"/>
    <n v="36"/>
    <s v="02.06.26"/>
    <s v="KAILASH ATKARI"/>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x v="0"/>
    <s v="771"/>
    <n v="3734"/>
    <n v="17183"/>
    <s v="Y"/>
    <m/>
  </r>
  <r>
    <n v="458430421"/>
    <s v="SACHIN DHONDIBA BORATE"/>
    <s v="ONLINE"/>
    <s v="03.06.26"/>
    <n v="3203"/>
    <m/>
    <m/>
    <m/>
    <n v="3038"/>
    <n v="9077"/>
    <n v="3475"/>
    <n v="9388"/>
    <n v="3"/>
    <s v="STABLE"/>
    <s v="PAID"/>
    <x v="2"/>
    <n v="11622.25"/>
    <n v="474"/>
    <n v="0"/>
    <n v="6300"/>
    <s v="05.05.26"/>
    <n v="3.8761674193491365E-2"/>
    <n v="3.1084925232680843E-3"/>
    <s v="STABLE"/>
    <s v="PAID"/>
    <s v="PAID"/>
    <s v="PAID"/>
    <m/>
    <m/>
    <s v="CAVNA"/>
    <m/>
    <s v="REPO"/>
    <s v="-"/>
    <s v="ALANDI DEVACHI "/>
    <s v="-"/>
    <s v="-"/>
    <s v="-"/>
    <n v="15851"/>
    <n v="11622.25"/>
    <n v="88"/>
    <n v="73"/>
    <s v="STABLE"/>
    <m/>
    <m/>
    <m/>
    <m/>
    <s v="REGULAR"/>
    <s v="MH14KX3906"/>
    <s v="SPLENDOR PLUS I3S BS6 FI DRUM SELF"/>
    <d v="2023-06-06T00:00:00"/>
    <n v="36"/>
    <s v="02.06.26"/>
    <s v="VIJAY NIKAM"/>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x v="0"/>
    <s v="476"/>
    <n v="3475"/>
    <n v="12591"/>
    <s v="Y"/>
    <m/>
  </r>
  <r>
    <n v="140151869"/>
    <s v="SHUBHRA BHUSHAN WAGH"/>
    <m/>
    <m/>
    <m/>
    <m/>
    <m/>
    <m/>
    <n v="2969"/>
    <n v="11869"/>
    <n v="447"/>
    <n v="15467"/>
    <n v="5"/>
    <s v="FLOW"/>
    <s v="UNPAID"/>
    <x v="17"/>
    <n v="11450.34"/>
    <n v="454"/>
    <n v="0"/>
    <n v="1870.88"/>
    <s v="-"/>
    <n v="1"/>
    <n v="5.5736301852460984E-3"/>
    <s v="FLOW"/>
    <s v="NC"/>
    <s v="-"/>
    <s v="NC"/>
    <m/>
    <m/>
    <s v="CNAVNA"/>
    <m/>
    <s v="REPO"/>
    <s v="-"/>
    <s v="NEW SANGAVI"/>
    <s v="-"/>
    <s v="-"/>
    <s v="-"/>
    <n v="14193.88"/>
    <n v="11450.34"/>
    <n v="146"/>
    <n v="162"/>
    <s v="FLOW"/>
    <m/>
    <m/>
    <m/>
    <m/>
    <s v="NPA"/>
    <s v="MH14KT0529"/>
    <s v="SPLENDOR PLUS DRS CAST FI BLACK"/>
    <d v="2023-03-23T00:00:00"/>
    <n v="36"/>
    <s v="02.06.26"/>
    <s v="KAILASH ATKARI"/>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x v="2"/>
    <s v="629"/>
    <n v="447"/>
    <n v="15467"/>
    <s v="Y"/>
    <m/>
  </r>
  <r>
    <n v="465718124"/>
    <s v="AJAY MOHAN SHINDE"/>
    <m/>
    <m/>
    <m/>
    <m/>
    <m/>
    <m/>
    <n v="2406"/>
    <n v="2372"/>
    <n v="2422"/>
    <n v="4860"/>
    <n v="1"/>
    <s v="FLOW"/>
    <s v="UNPAID"/>
    <x v="2"/>
    <n v="11353"/>
    <n v="50"/>
    <n v="0"/>
    <n v="3150"/>
    <s v="20.05.26"/>
    <n v="1.710793423283927E-2"/>
    <n v="6.2127193981045619E-4"/>
    <s v="STABLE"/>
    <s v="PTP"/>
    <s v="PTP"/>
    <s v="PTP"/>
    <m/>
    <n v="17"/>
    <s v="CAVA"/>
    <m/>
    <s v="-"/>
    <s v="-"/>
    <s v="DAPODI"/>
    <s v="-"/>
    <s v="-"/>
    <s v="-"/>
    <n v="5572"/>
    <n v="11353"/>
    <n v="26"/>
    <n v="42"/>
    <s v="FLOW"/>
    <m/>
    <m/>
    <m/>
    <m/>
    <s v="REGULAR"/>
    <s v="MH14LT6945"/>
    <s v="AMPERE MAGNUS EX"/>
    <d v="2025-03-17T00:00:00"/>
    <n v="18"/>
    <s v="02.06.26"/>
    <s v="VIJAY NIKAM"/>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x v="0"/>
    <s v="82"/>
    <n v="2422"/>
    <n v="4860"/>
    <s v="Y"/>
    <m/>
  </r>
  <r>
    <n v="140926524"/>
    <s v="PRANAV PRAMOD GURAV"/>
    <s v="ONLINE"/>
    <s v="08.06.26"/>
    <n v="3849"/>
    <m/>
    <m/>
    <m/>
    <n v="3170"/>
    <n v="11669"/>
    <n v="2740"/>
    <n v="11666"/>
    <n v="4"/>
    <s v="STABLE"/>
    <s v="PAID"/>
    <x v="5"/>
    <n v="11338.31"/>
    <n v="581"/>
    <n v="0"/>
    <n v="6300"/>
    <s v="FLOW"/>
    <n v="4.6083327091105887E-2"/>
    <n v="3.7225816400523293E-3"/>
    <s v="STABLE"/>
    <s v="PAID"/>
    <s v="PTP"/>
    <s v="PAID"/>
    <m/>
    <m/>
    <s v="CAVA"/>
    <m/>
    <s v="REPO"/>
    <s v="-"/>
    <s v="BHOSARI"/>
    <s v="-"/>
    <s v="-"/>
    <s v="-"/>
    <n v="18550"/>
    <n v="11338.31"/>
    <n v="115"/>
    <n v="103"/>
    <s v="STABLE"/>
    <m/>
    <m/>
    <m/>
    <m/>
    <s v="NPA"/>
    <s v="MH14KV0186"/>
    <s v="SPLENDOR PLUS BS6 I3S DRS CAST FI"/>
    <d v="2023-04-29T00:00:00"/>
    <n v="36"/>
    <s v="02.06.26"/>
    <s v="VIJAY NIKAM"/>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x v="0"/>
    <s v="676"/>
    <n v="2740"/>
    <n v="15515"/>
    <s v="Y"/>
    <m/>
  </r>
  <r>
    <n v="118808490"/>
    <s v="KAILASH SUKHDEV SAV"/>
    <s v="ONLINE"/>
    <s v="13.06.26"/>
    <n v="67100"/>
    <m/>
    <m/>
    <s v="BANK RB 15"/>
    <n v="5612"/>
    <n v="5612"/>
    <n v="5641"/>
    <n v="-55789"/>
    <n v="1"/>
    <s v="RB"/>
    <s v="PAID"/>
    <x v="6"/>
    <n v="11052.48"/>
    <n v="29"/>
    <n v="0"/>
    <n v="450"/>
    <s v="-"/>
    <n v="6.3133945357944105E-3"/>
    <n v="6.0482653829968026E-4"/>
    <s v="RB"/>
    <s v="PAID"/>
    <s v="-"/>
    <s v="PAID"/>
    <m/>
    <m/>
    <s v="CAVA"/>
    <m/>
    <m/>
    <m/>
    <s v="VADGAON SHERI"/>
    <m/>
    <m/>
    <m/>
    <n v="6091"/>
    <n v="11052.48"/>
    <n v="26"/>
    <n v="0"/>
    <s v="RB"/>
    <m/>
    <m/>
    <m/>
    <m/>
    <s v="-"/>
    <s v="MH12TJ8588"/>
    <s v="BMW G310R"/>
    <d v="2021-05-31T00:00:00"/>
    <n v="60"/>
    <s v="10.06.26"/>
    <s v="VIJAY NIKAM"/>
    <m/>
    <m/>
    <m/>
    <m/>
    <m/>
    <m/>
    <m/>
    <m/>
    <m/>
    <m/>
    <m/>
    <m/>
    <m/>
    <m/>
    <m/>
    <m/>
    <m/>
    <m/>
    <m/>
    <m/>
    <m/>
    <m/>
    <m/>
    <m/>
    <m/>
    <m/>
    <m/>
    <m/>
    <m/>
    <m/>
    <m/>
    <m/>
    <m/>
    <m/>
    <m/>
    <m/>
    <m/>
    <n v="1"/>
    <m/>
    <m/>
    <m/>
    <m/>
    <m/>
    <m/>
    <m/>
    <m/>
    <m/>
    <m/>
    <m/>
    <m/>
    <m/>
    <m/>
    <m/>
    <m/>
    <m/>
    <m/>
    <m/>
    <m/>
    <m/>
    <m/>
    <m/>
    <m/>
    <m/>
    <m/>
    <m/>
    <m/>
    <m/>
    <m/>
    <m/>
    <m/>
    <m/>
    <m/>
    <m/>
    <m/>
    <m/>
    <m/>
    <m/>
    <m/>
    <m/>
    <m/>
    <m/>
    <m/>
    <m/>
    <m/>
    <m/>
    <m/>
    <m/>
    <m/>
    <m/>
    <m/>
    <m/>
    <m/>
    <m/>
    <m/>
    <n v="1"/>
    <n v="1"/>
    <s v="ZBHT0012"/>
    <s v="GPf3Dq7Z1m"/>
    <s v="Allocated"/>
    <s v="Promise To Pay (PTP)"/>
    <s v="Ptp"/>
    <d v="2026-06-17T00:00:00"/>
    <m/>
    <m/>
    <m/>
    <x v="0"/>
    <s v="87"/>
    <n v="5641"/>
    <n v="11311"/>
    <s v="Y"/>
    <m/>
  </r>
  <r>
    <n v="463281065"/>
    <s v="GANESH KHANDU GHARE"/>
    <m/>
    <m/>
    <m/>
    <m/>
    <m/>
    <s v="BANK RB 17"/>
    <n v="3806"/>
    <n v="3709"/>
    <n v="3713"/>
    <n v="7515"/>
    <n v="1"/>
    <s v="RB"/>
    <s v="UNPAID"/>
    <x v="8"/>
    <n v="11047"/>
    <n v="4"/>
    <n v="0"/>
    <n v="450"/>
    <s v="-"/>
    <n v="1.2132553689817421E-2"/>
    <n v="6.045266554290592E-4"/>
    <s v="RB"/>
    <s v="PAID"/>
    <s v="-"/>
    <s v="PAID"/>
    <m/>
    <m/>
    <m/>
    <m/>
    <m/>
    <m/>
    <s v="TALEGAON DABHADE"/>
    <m/>
    <m/>
    <m/>
    <n v="4163"/>
    <n v="11047"/>
    <n v="27"/>
    <n v="0"/>
    <s v="RB"/>
    <m/>
    <m/>
    <m/>
    <m/>
    <s v="-"/>
    <s v="MH14LQ9477"/>
    <s v="HF DELUXE BS6 DRUM SELF CAST"/>
    <d v="2024-06-23T00:00:00"/>
    <n v="24"/>
    <s v="10.06.26"/>
    <s v="VIJAY NIKAM"/>
    <m/>
    <m/>
    <m/>
    <m/>
    <m/>
    <m/>
    <m/>
    <m/>
    <m/>
    <m/>
    <m/>
    <m/>
    <m/>
    <m/>
    <m/>
    <m/>
    <m/>
    <m/>
    <m/>
    <m/>
    <m/>
    <m/>
    <m/>
    <m/>
    <m/>
    <m/>
    <m/>
    <m/>
    <m/>
    <m/>
    <m/>
    <m/>
    <m/>
    <m/>
    <m/>
    <m/>
    <m/>
    <m/>
    <m/>
    <m/>
    <m/>
    <m/>
    <m/>
    <m/>
    <m/>
    <m/>
    <m/>
    <m/>
    <m/>
    <m/>
    <m/>
    <m/>
    <m/>
    <m/>
    <m/>
    <m/>
    <m/>
    <m/>
    <m/>
    <m/>
    <m/>
    <m/>
    <m/>
    <m/>
    <m/>
    <m/>
    <m/>
    <m/>
    <m/>
    <m/>
    <m/>
    <m/>
    <m/>
    <m/>
    <m/>
    <m/>
    <m/>
    <m/>
    <m/>
    <m/>
    <m/>
    <m/>
    <m/>
    <m/>
    <m/>
    <m/>
    <m/>
    <m/>
    <m/>
    <m/>
    <m/>
    <m/>
    <m/>
    <m/>
    <n v="0"/>
    <s v=""/>
    <s v="ZBHT0013"/>
    <e v="#N/A"/>
    <e v="#N/A"/>
    <e v="#N/A"/>
    <e v="#N/A"/>
    <e v="#N/A"/>
    <m/>
    <m/>
    <m/>
    <x v="0"/>
    <n v="0"/>
    <n v="3713"/>
    <n v="7515"/>
    <s v="N"/>
    <m/>
  </r>
  <r>
    <n v="463254087"/>
    <s v="SARSWATI BAPU DUNGHAV"/>
    <m/>
    <m/>
    <m/>
    <m/>
    <m/>
    <m/>
    <n v="4397"/>
    <n v="6794"/>
    <n v="2541"/>
    <n v="11449"/>
    <n v="2"/>
    <s v="FLOW"/>
    <s v="UNPAID"/>
    <x v="17"/>
    <n v="10977"/>
    <n v="144"/>
    <n v="0"/>
    <n v="900"/>
    <s v="FLOW"/>
    <n v="7.8307317807078364E-2"/>
    <n v="2.4304327483482967E-3"/>
    <s v="FLOW"/>
    <s v="NC"/>
    <s v="NC"/>
    <s v="NC"/>
    <s v="Add not found"/>
    <m/>
    <s v="CNAVNA"/>
    <m/>
    <s v="-"/>
    <s v="-"/>
    <s v="KALEWADI"/>
    <s v="-"/>
    <s v="-"/>
    <s v="-"/>
    <n v="7838"/>
    <n v="10977"/>
    <n v="57"/>
    <n v="73"/>
    <s v="FLOW"/>
    <m/>
    <m/>
    <m/>
    <m/>
    <s v="REGULAR"/>
    <s v="MH14LQ9295"/>
    <s v="JUPITER BASIC"/>
    <d v="2024-06-19T00:00:00"/>
    <n v="24"/>
    <s v="02.06.26"/>
    <s v="KAILASH ATKARI"/>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x v="2"/>
    <s v="258"/>
    <n v="2541"/>
    <n v="11449"/>
    <s v="Y"/>
    <m/>
  </r>
  <r>
    <n v="459315274"/>
    <s v="MUKTA DINESH RATHOD"/>
    <m/>
    <m/>
    <m/>
    <m/>
    <m/>
    <m/>
    <n v="2936"/>
    <n v="2438"/>
    <n v="2438"/>
    <n v="5418"/>
    <n v="1"/>
    <s v="FLOW"/>
    <s v="UNPAID"/>
    <x v="12"/>
    <n v="10939.08"/>
    <n v="0"/>
    <n v="0"/>
    <n v="0"/>
    <s v="-"/>
    <n v="1.0918667986945125E-2"/>
    <n v="5.9862093291128025E-4"/>
    <s v="FLOW"/>
    <s v="NC"/>
    <s v="-"/>
    <s v="NC"/>
    <s v="Add not found"/>
    <m/>
    <s v="CNAVNA"/>
    <m/>
    <m/>
    <m/>
    <s v="SUS"/>
    <m/>
    <m/>
    <m/>
    <n v="2438"/>
    <n v="10939.08"/>
    <n v="27"/>
    <n v="43"/>
    <s v="FLOW"/>
    <m/>
    <m/>
    <m/>
    <m/>
    <s v="-"/>
    <s v="MH12VU7549"/>
    <s v="SPLENDOR PLUS I3S BS6 FI DRUM SELF"/>
    <d v="2023-08-09T00:00:00"/>
    <n v="36"/>
    <s v="10.06.26"/>
    <s v="KAILASH ATKARI"/>
    <m/>
    <m/>
    <m/>
    <m/>
    <m/>
    <m/>
    <m/>
    <m/>
    <m/>
    <m/>
    <m/>
    <m/>
    <m/>
    <m/>
    <m/>
    <m/>
    <m/>
    <m/>
    <m/>
    <m/>
    <m/>
    <m/>
    <m/>
    <m/>
    <m/>
    <m/>
    <m/>
    <m/>
    <m/>
    <m/>
    <m/>
    <n v="1"/>
    <m/>
    <m/>
    <m/>
    <m/>
    <m/>
    <m/>
    <m/>
    <m/>
    <m/>
    <m/>
    <m/>
    <m/>
    <m/>
    <m/>
    <m/>
    <m/>
    <m/>
    <m/>
    <m/>
    <m/>
    <m/>
    <m/>
    <m/>
    <m/>
    <m/>
    <m/>
    <m/>
    <m/>
    <m/>
    <m/>
    <m/>
    <m/>
    <m/>
    <m/>
    <m/>
    <m/>
    <m/>
    <m/>
    <m/>
    <m/>
    <m/>
    <m/>
    <m/>
    <m/>
    <m/>
    <m/>
    <m/>
    <m/>
    <m/>
    <m/>
    <m/>
    <m/>
    <m/>
    <m/>
    <m/>
    <m/>
    <m/>
    <m/>
    <m/>
    <m/>
    <m/>
    <m/>
    <n v="1"/>
    <n v="1"/>
    <s v="DUWT0023"/>
    <s v="G2Wu3_Ysv9"/>
    <s v="Allocated"/>
    <s v="Address Not Found (NC_ANF)"/>
    <s v="Address short not found "/>
    <d v="2026-06-11T00:00:00"/>
    <m/>
    <m/>
    <m/>
    <x v="0"/>
    <s v="44"/>
    <n v="2438"/>
    <n v="5418"/>
    <s v="Y"/>
    <m/>
  </r>
  <r>
    <n v="458368125"/>
    <s v="GOVIND DHONDU VIRNAK"/>
    <s v="COLLECT"/>
    <s v="06.06.26"/>
    <n v="5600"/>
    <m/>
    <m/>
    <m/>
    <n v="5482"/>
    <n v="5482"/>
    <n v="5558"/>
    <n v="5439"/>
    <n v="1"/>
    <s v="STABLE"/>
    <s v="PAID"/>
    <x v="5"/>
    <n v="10744"/>
    <n v="76"/>
    <n v="0"/>
    <n v="3918"/>
    <s v="04.05.26"/>
    <n v="2.1750417922214806E-2"/>
    <n v="5.8794554050238187E-4"/>
    <s v="STABLE"/>
    <s v="PAID"/>
    <s v="PAID"/>
    <s v="PAID"/>
    <m/>
    <m/>
    <s v="CAVA"/>
    <m/>
    <s v="-"/>
    <s v="-"/>
    <s v="BOPKHEL"/>
    <s v="-"/>
    <s v="-"/>
    <s v="-"/>
    <n v="9476"/>
    <n v="10744"/>
    <n v="27"/>
    <n v="12"/>
    <s v="STABLE"/>
    <m/>
    <m/>
    <m/>
    <m/>
    <s v="REGULAR"/>
    <s v="MH12VR9247"/>
    <s v="PIAGGIO VESPA SXL 125 CBS RACING 60"/>
    <d v="2023-06-02T00:00:00"/>
    <n v="36"/>
    <s v="02.06.26"/>
    <s v="VIJAY NIKAM"/>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x v="0"/>
    <s v="75"/>
    <n v="5558"/>
    <n v="11039"/>
    <s v="Y"/>
    <m/>
  </r>
  <r>
    <n v="454220390"/>
    <s v="NIKHIL ANANTA KANDHARE"/>
    <m/>
    <m/>
    <m/>
    <m/>
    <m/>
    <m/>
    <n v="3127"/>
    <n v="1328.19"/>
    <n v="1371.19"/>
    <n v="4521.1900000000005"/>
    <n v="1"/>
    <s v="FLOW"/>
    <s v="UNPAID"/>
    <x v="13"/>
    <n v="10409.19"/>
    <n v="43"/>
    <n v="0"/>
    <n v="450"/>
    <s v="-"/>
    <n v="1.0286704562896858E-2"/>
    <n v="5.696236821241613E-4"/>
    <s v="STABLE"/>
    <s v="MPTP"/>
    <s v="-"/>
    <s v="MPTP"/>
    <s v="Add not found"/>
    <n v="28"/>
    <s v="CAVNA"/>
    <m/>
    <m/>
    <m/>
    <s v="PAUD"/>
    <m/>
    <m/>
    <m/>
    <n v="1821.19"/>
    <n v="10409.19"/>
    <n v="27"/>
    <n v="43"/>
    <s v="FLOW"/>
    <m/>
    <m/>
    <m/>
    <m/>
    <s v="-"/>
    <s v="MH12UP1435"/>
    <s v="TVS JUPITER 125 DRUM ALLOY"/>
    <d v="2022-07-31T00:00:00"/>
    <n v="48"/>
    <s v="10.06.26"/>
    <s v="KAILASH ATKARI"/>
    <m/>
    <m/>
    <m/>
    <m/>
    <m/>
    <m/>
    <m/>
    <m/>
    <m/>
    <m/>
    <m/>
    <m/>
    <m/>
    <m/>
    <m/>
    <m/>
    <m/>
    <m/>
    <m/>
    <m/>
    <m/>
    <m/>
    <m/>
    <m/>
    <m/>
    <m/>
    <m/>
    <m/>
    <m/>
    <m/>
    <m/>
    <m/>
    <m/>
    <m/>
    <m/>
    <m/>
    <m/>
    <m/>
    <m/>
    <m/>
    <m/>
    <m/>
    <m/>
    <n v="1"/>
    <m/>
    <m/>
    <m/>
    <m/>
    <m/>
    <m/>
    <m/>
    <m/>
    <m/>
    <m/>
    <m/>
    <m/>
    <m/>
    <m/>
    <m/>
    <m/>
    <m/>
    <m/>
    <m/>
    <m/>
    <m/>
    <m/>
    <m/>
    <m/>
    <m/>
    <m/>
    <m/>
    <m/>
    <m/>
    <m/>
    <m/>
    <m/>
    <m/>
    <m/>
    <m/>
    <m/>
    <m/>
    <m/>
    <m/>
    <m/>
    <m/>
    <m/>
    <m/>
    <m/>
    <m/>
    <m/>
    <m/>
    <m/>
    <m/>
    <m/>
    <n v="1"/>
    <n v="1"/>
    <s v="DUWT0030"/>
    <s v="G6yZ-itsi7"/>
    <s v="Allocated"/>
    <s v="Address Not Found (NC_ANF)"/>
    <s v="Address not found "/>
    <d v="2026-06-15T00:00:00"/>
    <m/>
    <m/>
    <m/>
    <x v="0"/>
    <s v="66"/>
    <n v="1371.19"/>
    <n v="4521.1900000000005"/>
    <s v="N"/>
    <m/>
  </r>
  <r>
    <n v="467233620"/>
    <s v="RAJEEV TANAJI JADHAV"/>
    <m/>
    <m/>
    <m/>
    <m/>
    <m/>
    <m/>
    <n v="1415"/>
    <n v="2830"/>
    <n v="1499"/>
    <n v="4245"/>
    <n v="2"/>
    <s v="FLOW"/>
    <s v="UNPAID"/>
    <x v="13"/>
    <n v="10383"/>
    <n v="84"/>
    <n v="0"/>
    <n v="1350"/>
    <s v="28.05.26"/>
    <n v="2.6730203353439553E-2"/>
    <n v="2.2989143870001242E-3"/>
    <s v="STABLE"/>
    <s v="MPTP"/>
    <s v="NC"/>
    <s v="MPTP"/>
    <m/>
    <n v="27"/>
    <s v="CAVNA"/>
    <m/>
    <s v="-"/>
    <s v="-"/>
    <s v="HINJEWADI"/>
    <s v="-"/>
    <s v="-"/>
    <s v="-"/>
    <n v="4264"/>
    <n v="10383"/>
    <n v="56"/>
    <n v="72"/>
    <s v="FLOW"/>
    <m/>
    <m/>
    <m/>
    <m/>
    <s v="REGULAR"/>
    <s v="MH14LR7828"/>
    <s v="HONDA ACTIVA 125 DRUM ALLOY BSVI"/>
    <d v="2025-11-04T00:00:00"/>
    <n v="12"/>
    <s v="02.06.26"/>
    <s v="KAILASH ATKARI"/>
    <m/>
    <m/>
    <m/>
    <m/>
    <m/>
    <m/>
    <m/>
    <m/>
    <m/>
    <m/>
    <n v="1"/>
    <m/>
    <m/>
    <m/>
    <m/>
    <m/>
    <m/>
    <m/>
    <m/>
    <m/>
    <m/>
    <m/>
    <m/>
    <m/>
    <m/>
    <m/>
    <m/>
    <m/>
    <m/>
    <m/>
    <m/>
    <m/>
    <m/>
    <m/>
    <m/>
    <m/>
    <m/>
    <m/>
    <m/>
    <m/>
    <m/>
    <m/>
    <m/>
    <m/>
    <m/>
    <m/>
    <m/>
    <m/>
    <m/>
    <m/>
    <m/>
    <m/>
    <m/>
    <m/>
    <m/>
    <m/>
    <m/>
    <m/>
    <m/>
    <m/>
    <m/>
    <m/>
    <m/>
    <m/>
    <m/>
    <m/>
    <m/>
    <m/>
    <m/>
    <m/>
    <m/>
    <m/>
    <m/>
    <m/>
    <m/>
    <m/>
    <m/>
    <m/>
    <m/>
    <m/>
    <m/>
    <m/>
    <m/>
    <m/>
    <m/>
    <m/>
    <m/>
    <m/>
    <m/>
    <m/>
    <m/>
    <m/>
    <m/>
    <m/>
    <n v="1"/>
    <n v="1"/>
    <s v="DUWT0030"/>
    <e v="#N/A"/>
    <e v="#N/A"/>
    <e v="#N/A"/>
    <e v="#N/A"/>
    <e v="#N/A"/>
    <m/>
    <m/>
    <m/>
    <x v="0"/>
    <n v="0"/>
    <n v="1499"/>
    <n v="4245"/>
    <s v="Y"/>
    <m/>
  </r>
  <r>
    <n v="461449931"/>
    <s v="SAHIL NURMUHAMD SHAIKH"/>
    <m/>
    <m/>
    <m/>
    <m/>
    <m/>
    <m/>
    <n v="3462"/>
    <n v="3457"/>
    <n v="3508"/>
    <n v="7040"/>
    <n v="1"/>
    <s v="FLOW"/>
    <s v="UNPAID"/>
    <x v="7"/>
    <n v="10084.73"/>
    <n v="51"/>
    <n v="0"/>
    <n v="1306"/>
    <s v="-"/>
    <n v="6.2787639761883703E-3"/>
    <n v="5.5186820836472311E-4"/>
    <s v="STABLE"/>
    <s v="PTP"/>
    <s v="-"/>
    <s v="PTP"/>
    <m/>
    <n v="19"/>
    <s v="CAVA"/>
    <m/>
    <m/>
    <m/>
    <s v="SHIRUR"/>
    <m/>
    <m/>
    <m/>
    <n v="4814"/>
    <n v="10084.73"/>
    <n v="27"/>
    <n v="43"/>
    <s v="FLOW"/>
    <m/>
    <m/>
    <m/>
    <m/>
    <s v="-"/>
    <s v="MH12WM5353"/>
    <s v="SUZUKI BURGMAN STREET BT BSVI"/>
    <d v="2024-01-09T00:00:00"/>
    <n v="30"/>
    <s v="10.06.26"/>
    <s v="KAILASH ATKARI"/>
    <m/>
    <m/>
    <m/>
    <m/>
    <m/>
    <m/>
    <m/>
    <m/>
    <m/>
    <m/>
    <m/>
    <m/>
    <m/>
    <m/>
    <m/>
    <m/>
    <m/>
    <m/>
    <m/>
    <m/>
    <m/>
    <m/>
    <m/>
    <m/>
    <m/>
    <m/>
    <m/>
    <m/>
    <m/>
    <m/>
    <m/>
    <n v="1"/>
    <m/>
    <m/>
    <m/>
    <m/>
    <m/>
    <m/>
    <m/>
    <m/>
    <m/>
    <m/>
    <m/>
    <m/>
    <m/>
    <m/>
    <m/>
    <m/>
    <m/>
    <m/>
    <m/>
    <m/>
    <m/>
    <m/>
    <m/>
    <m/>
    <m/>
    <m/>
    <m/>
    <m/>
    <m/>
    <m/>
    <m/>
    <m/>
    <m/>
    <m/>
    <m/>
    <m/>
    <m/>
    <m/>
    <m/>
    <m/>
    <m/>
    <m/>
    <m/>
    <m/>
    <m/>
    <m/>
    <m/>
    <m/>
    <m/>
    <m/>
    <m/>
    <m/>
    <m/>
    <m/>
    <m/>
    <m/>
    <m/>
    <m/>
    <m/>
    <m/>
    <m/>
    <m/>
    <n v="1"/>
    <n v="1"/>
    <s v="ZBHT0024"/>
    <s v="G2-evJ2N9z"/>
    <s v="Allocated"/>
    <s v="Left Message (LMCB)"/>
    <s v="Meet brother "/>
    <d v="2026-06-11T00:00:00"/>
    <m/>
    <m/>
    <m/>
    <x v="0"/>
    <s v="121"/>
    <n v="3508"/>
    <n v="7040"/>
    <s v="Y"/>
    <m/>
  </r>
  <r>
    <n v="454109710"/>
    <s v="MAYUR RAMDAS ALHAT"/>
    <m/>
    <m/>
    <m/>
    <m/>
    <m/>
    <m/>
    <n v="2619"/>
    <n v="5217"/>
    <n v="2727"/>
    <n v="8051"/>
    <n v="2"/>
    <s v="FLOW"/>
    <s v="UNPAID"/>
    <x v="7"/>
    <n v="10061.870000000001"/>
    <n v="129"/>
    <n v="0"/>
    <n v="6232"/>
    <s v="FLOW"/>
    <n v="1.1254505565521102E-2"/>
    <n v="2.2278125496604973E-3"/>
    <s v="FLOW"/>
    <s v="BPTP"/>
    <s v="PTP"/>
    <s v="BPTP"/>
    <s v="Financail problem"/>
    <n v="28"/>
    <s v="CAVA"/>
    <m/>
    <s v="-"/>
    <s v="-"/>
    <s v="TALEGAON DHAMDHERE"/>
    <s v="-"/>
    <s v="-"/>
    <s v="-"/>
    <n v="11578"/>
    <n v="10061.870000000001"/>
    <n v="57"/>
    <n v="73"/>
    <s v="FLOW"/>
    <m/>
    <m/>
    <m/>
    <m/>
    <s v="NPA"/>
    <s v="MH12UL7331"/>
    <s v="JUPITER ZX AOL DRUM"/>
    <d v="2022-07-20T00:00:00"/>
    <n v="48"/>
    <s v="02.06.26"/>
    <s v="KAILASH ATKARI"/>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x v="0"/>
    <s v="215"/>
    <n v="2727"/>
    <n v="8051"/>
    <s v="Y"/>
    <m/>
  </r>
  <r>
    <n v="458642653"/>
    <s v="SHITAL YOGESH DUDHANE"/>
    <s v="ONLINE"/>
    <s v="11.06.26"/>
    <n v="3453"/>
    <m/>
    <m/>
    <m/>
    <n v="3450"/>
    <n v="3472"/>
    <n v="142"/>
    <n v="3622"/>
    <n v="2"/>
    <s v="STABLE"/>
    <s v="PAID"/>
    <x v="11"/>
    <n v="10010"/>
    <n v="120"/>
    <n v="0"/>
    <n v="6291"/>
    <s v="19.05.26"/>
    <n v="3.4614281921880374E-2"/>
    <n v="2.2163279412377199E-3"/>
    <s v="STABLE"/>
    <s v="PAID"/>
    <s v="PAID"/>
    <s v="PAID"/>
    <m/>
    <m/>
    <m/>
    <m/>
    <s v="-"/>
    <s v="-"/>
    <s v="SAVARDHARI"/>
    <s v="-"/>
    <s v="-"/>
    <s v="-"/>
    <n v="9883"/>
    <n v="10010"/>
    <n v="57"/>
    <n v="43"/>
    <s v="STABLE"/>
    <m/>
    <m/>
    <m/>
    <m/>
    <s v="REGULAR"/>
    <s v="MH14KX6662"/>
    <s v="HONDA ACTIVA 6G STD BS VI"/>
    <d v="2023-06-21T00:00:00"/>
    <n v="36"/>
    <s v="02.06.26"/>
    <s v="KAILASH ATKARI"/>
    <m/>
    <m/>
    <m/>
    <m/>
    <m/>
    <m/>
    <m/>
    <m/>
    <m/>
    <m/>
    <m/>
    <m/>
    <m/>
    <m/>
    <m/>
    <m/>
    <m/>
    <m/>
    <m/>
    <m/>
    <m/>
    <m/>
    <m/>
    <m/>
    <m/>
    <m/>
    <m/>
    <m/>
    <m/>
    <m/>
    <m/>
    <m/>
    <m/>
    <m/>
    <m/>
    <m/>
    <m/>
    <m/>
    <m/>
    <m/>
    <m/>
    <m/>
    <m/>
    <m/>
    <m/>
    <m/>
    <n v="1"/>
    <m/>
    <m/>
    <m/>
    <m/>
    <m/>
    <m/>
    <m/>
    <m/>
    <m/>
    <m/>
    <m/>
    <m/>
    <m/>
    <m/>
    <m/>
    <m/>
    <m/>
    <m/>
    <m/>
    <m/>
    <m/>
    <m/>
    <m/>
    <m/>
    <m/>
    <m/>
    <m/>
    <m/>
    <m/>
    <m/>
    <m/>
    <m/>
    <m/>
    <m/>
    <m/>
    <m/>
    <m/>
    <m/>
    <m/>
    <m/>
    <m/>
    <m/>
    <m/>
    <m/>
    <m/>
    <m/>
    <m/>
    <n v="1"/>
    <n v="1"/>
    <s v="ZBHT0010"/>
    <s v="k6O56GR3c7"/>
    <s v="Allocated"/>
    <s v="Promise To Pay (PTP)"/>
    <s v="Ptp "/>
    <d v="2026-06-20T00:00:00"/>
    <m/>
    <m/>
    <m/>
    <x v="0"/>
    <s v="153"/>
    <n v="142"/>
    <n v="7075"/>
    <s v="N"/>
    <m/>
  </r>
  <r>
    <n v="458483656"/>
    <s v="VINUTHA SHARATH SHETTY"/>
    <s v="ONLINE"/>
    <s v="17.06.26"/>
    <n v="11929"/>
    <m/>
    <m/>
    <s v="CBC COLL"/>
    <n v="3443"/>
    <n v="6886"/>
    <n v="3564"/>
    <n v="-1350"/>
    <n v="2"/>
    <s v="RB"/>
    <s v="PAID"/>
    <x v="14"/>
    <n v="9951.48"/>
    <n v="121"/>
    <n v="1350"/>
    <n v="900"/>
    <s v="FLOW"/>
    <n v="2.3469061340370394E-2"/>
    <n v="2.2033709471197143E-3"/>
    <s v="RB"/>
    <s v="PAID"/>
    <s v="NC"/>
    <s v="NC"/>
    <s v="Always door lock"/>
    <m/>
    <s v="CNAVNA"/>
    <m/>
    <s v="-"/>
    <s v="-"/>
    <s v="DEHU ROAD"/>
    <s v="-"/>
    <s v="-"/>
    <s v="-"/>
    <n v="7907"/>
    <n v="9951.48"/>
    <n v="57"/>
    <n v="73"/>
    <s v="FLOW"/>
    <m/>
    <m/>
    <m/>
    <m/>
    <s v="REGULAR"/>
    <s v="MH14KX2094"/>
    <s v="HONDA ACTIVA 6G DLX BS VI"/>
    <d v="2023-06-09T00:00:00"/>
    <n v="36"/>
    <s v="02.06.26"/>
    <s v="VIJAY NIKAM"/>
    <m/>
    <m/>
    <m/>
    <m/>
    <m/>
    <m/>
    <m/>
    <m/>
    <m/>
    <m/>
    <m/>
    <m/>
    <m/>
    <n v="1"/>
    <m/>
    <m/>
    <m/>
    <m/>
    <m/>
    <m/>
    <m/>
    <m/>
    <m/>
    <m/>
    <m/>
    <m/>
    <m/>
    <m/>
    <m/>
    <m/>
    <m/>
    <m/>
    <m/>
    <m/>
    <n v="1"/>
    <m/>
    <m/>
    <m/>
    <m/>
    <m/>
    <m/>
    <m/>
    <m/>
    <m/>
    <m/>
    <m/>
    <m/>
    <m/>
    <m/>
    <m/>
    <m/>
    <m/>
    <n v="1"/>
    <m/>
    <m/>
    <m/>
    <m/>
    <m/>
    <m/>
    <m/>
    <m/>
    <m/>
    <m/>
    <m/>
    <m/>
    <m/>
    <m/>
    <m/>
    <m/>
    <m/>
    <m/>
    <m/>
    <m/>
    <m/>
    <m/>
    <m/>
    <m/>
    <m/>
    <m/>
    <m/>
    <m/>
    <m/>
    <m/>
    <m/>
    <m/>
    <m/>
    <m/>
    <m/>
    <m/>
    <m/>
    <m/>
    <m/>
    <m/>
    <m/>
    <n v="3"/>
    <n v="1"/>
    <s v="DUWT0027"/>
    <s v="Ao4pRT-iqc"/>
    <s v="Allocated"/>
    <s v="Door Locked (NC_DL)"/>
    <s v="Visited to Customers residence address but Customers residence is Door Lock "/>
    <d v="2026-06-05T00:00:00"/>
    <m/>
    <m/>
    <m/>
    <x v="2"/>
    <s v="250"/>
    <n v="3564"/>
    <n v="10579"/>
    <s v="Y"/>
    <m/>
  </r>
  <r>
    <n v="458618433"/>
    <s v="MAHESH RAJU SHIRKE"/>
    <m/>
    <m/>
    <m/>
    <m/>
    <m/>
    <m/>
    <n v="3399"/>
    <n v="6798"/>
    <n v="3505"/>
    <n v="10425"/>
    <n v="2"/>
    <s v="FLOW"/>
    <s v="UNPAID"/>
    <x v="0"/>
    <n v="9840.25"/>
    <n v="106"/>
    <n v="0"/>
    <n v="0"/>
    <s v="-"/>
    <n v="0.13706944884576944"/>
    <n v="2.1787433590174298E-3"/>
    <s v="FLOW"/>
    <s v="NC"/>
    <s v="-"/>
    <s v="NC"/>
    <s v="Shifted"/>
    <m/>
    <s v="CNAVNA"/>
    <m/>
    <s v="-"/>
    <s v="-"/>
    <s v="PARVATI DARSHAN"/>
    <s v="-"/>
    <s v="-"/>
    <s v="-"/>
    <n v="6904"/>
    <n v="9840.25"/>
    <n v="57"/>
    <n v="73"/>
    <s v="FLOW"/>
    <m/>
    <m/>
    <m/>
    <m/>
    <s v="REGULAR"/>
    <s v="MH12VP6291"/>
    <s v="HONDA ACTIVA DLX"/>
    <d v="2023-06-19T00:00:00"/>
    <n v="36"/>
    <s v="02.06.26"/>
    <s v="VIJAY NIKAM"/>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x v="0"/>
    <s v="228"/>
    <n v="3505"/>
    <n v="10425"/>
    <s v="Y"/>
    <m/>
  </r>
  <r>
    <n v="458385778"/>
    <s v="PRADNYA TUSHAR BHOSALE"/>
    <m/>
    <m/>
    <m/>
    <m/>
    <m/>
    <m/>
    <n v="3199"/>
    <n v="6281"/>
    <n v="3292"/>
    <n v="9802"/>
    <n v="2"/>
    <s v="FLOW"/>
    <s v="UNPAID"/>
    <x v="13"/>
    <n v="9262"/>
    <n v="210"/>
    <n v="0"/>
    <n v="0"/>
    <s v="-"/>
    <n v="2.384427848016538E-2"/>
    <n v="2.0507122269474284E-3"/>
    <s v="STABLE"/>
    <s v="PTP"/>
    <s v="-"/>
    <s v="PTP"/>
    <m/>
    <n v="18"/>
    <s v="CAVA"/>
    <m/>
    <s v="-"/>
    <s v="-"/>
    <s v="MAAN"/>
    <s v="-"/>
    <s v="-"/>
    <s v="-"/>
    <n v="6491"/>
    <n v="9262"/>
    <n v="57"/>
    <n v="73"/>
    <s v="FLOW"/>
    <m/>
    <m/>
    <m/>
    <m/>
    <s v="REGULAR"/>
    <s v="MH14KV9244"/>
    <s v="SPLENDOR PLUS DRS CAST FI BLACK"/>
    <d v="2023-06-03T00:00:00"/>
    <n v="36"/>
    <s v="02.06.26"/>
    <s v="KAILASH ATKARI"/>
    <m/>
    <m/>
    <m/>
    <m/>
    <m/>
    <m/>
    <m/>
    <m/>
    <m/>
    <m/>
    <n v="1"/>
    <m/>
    <m/>
    <m/>
    <m/>
    <m/>
    <m/>
    <m/>
    <m/>
    <m/>
    <m/>
    <m/>
    <m/>
    <m/>
    <m/>
    <m/>
    <m/>
    <m/>
    <m/>
    <m/>
    <m/>
    <m/>
    <m/>
    <m/>
    <m/>
    <m/>
    <m/>
    <m/>
    <m/>
    <m/>
    <m/>
    <m/>
    <m/>
    <n v="1"/>
    <m/>
    <m/>
    <m/>
    <m/>
    <m/>
    <m/>
    <m/>
    <m/>
    <m/>
    <m/>
    <m/>
    <m/>
    <m/>
    <m/>
    <m/>
    <m/>
    <m/>
    <m/>
    <m/>
    <m/>
    <m/>
    <m/>
    <m/>
    <m/>
    <m/>
    <m/>
    <m/>
    <m/>
    <m/>
    <m/>
    <m/>
    <m/>
    <m/>
    <m/>
    <m/>
    <m/>
    <m/>
    <m/>
    <m/>
    <m/>
    <m/>
    <m/>
    <m/>
    <m/>
    <m/>
    <m/>
    <m/>
    <m/>
    <m/>
    <m/>
    <n v="2"/>
    <n v="1"/>
    <s v="DUWT0030"/>
    <s v="G6YGObES4Egc"/>
    <s v="Allocated"/>
    <s v="Promise To Pay (PTP)"/>
    <s v="Meet customer in given PTP 5 Jun to customer but customer "/>
    <d v="2026-06-05T00:00:00"/>
    <m/>
    <m/>
    <m/>
    <x v="0"/>
    <s v="322"/>
    <n v="3292"/>
    <n v="9802"/>
    <s v="Y"/>
    <m/>
  </r>
  <r>
    <n v="458211193"/>
    <s v="RAHUL SHIVAJI MACHAVE"/>
    <m/>
    <m/>
    <m/>
    <m/>
    <m/>
    <m/>
    <n v="3228"/>
    <n v="6160"/>
    <n v="3200"/>
    <n v="9783"/>
    <n v="2"/>
    <s v="FLOW"/>
    <s v="UNPAID"/>
    <x v="2"/>
    <n v="9219"/>
    <n v="268"/>
    <n v="0"/>
    <n v="4500"/>
    <s v="15.05.26"/>
    <n v="3.0830557975578411E-2"/>
    <n v="2.0411915374895641E-3"/>
    <s v="STABLE"/>
    <s v="PTP"/>
    <s v="PTP"/>
    <s v="PTP"/>
    <m/>
    <n v="20"/>
    <s v="CAVA"/>
    <m/>
    <s v="-"/>
    <s v="-"/>
    <s v="ALANDI"/>
    <s v="-"/>
    <s v="-"/>
    <s v="-"/>
    <n v="10928"/>
    <n v="9219"/>
    <n v="57"/>
    <n v="73"/>
    <s v="FLOW"/>
    <m/>
    <m/>
    <m/>
    <m/>
    <s v="REGULAR"/>
    <s v="MH14KV9575"/>
    <s v="SPLENDOR PLUS I3S BS6 FI DRUM SELF"/>
    <d v="2023-05-22T00:00:00"/>
    <n v="36"/>
    <s v="02.06.26"/>
    <s v="VIJAY NIKAM"/>
    <m/>
    <m/>
    <m/>
    <m/>
    <n v="1"/>
    <m/>
    <m/>
    <m/>
    <m/>
    <m/>
    <m/>
    <m/>
    <m/>
    <m/>
    <m/>
    <m/>
    <m/>
    <m/>
    <m/>
    <m/>
    <m/>
    <m/>
    <m/>
    <m/>
    <m/>
    <m/>
    <m/>
    <m/>
    <m/>
    <m/>
    <m/>
    <m/>
    <m/>
    <m/>
    <m/>
    <m/>
    <m/>
    <m/>
    <m/>
    <m/>
    <m/>
    <m/>
    <m/>
    <m/>
    <m/>
    <m/>
    <n v="1"/>
    <m/>
    <m/>
    <m/>
    <m/>
    <m/>
    <m/>
    <m/>
    <m/>
    <m/>
    <m/>
    <m/>
    <m/>
    <m/>
    <m/>
    <m/>
    <m/>
    <m/>
    <m/>
    <m/>
    <m/>
    <m/>
    <m/>
    <m/>
    <m/>
    <m/>
    <m/>
    <m/>
    <m/>
    <m/>
    <m/>
    <m/>
    <m/>
    <m/>
    <m/>
    <m/>
    <m/>
    <m/>
    <m/>
    <m/>
    <m/>
    <m/>
    <m/>
    <m/>
    <m/>
    <m/>
    <m/>
    <m/>
    <n v="2"/>
    <n v="1"/>
    <s v="ZBHT0009"/>
    <s v="BoenDmxAWm"/>
    <s v="Allocated"/>
    <s v="Promise To Pay (PTP)"/>
    <s v="Customer promise pay online 3350 10/06"/>
    <d v="2026-06-10T00:00:00"/>
    <m/>
    <m/>
    <m/>
    <x v="0"/>
    <s v="395"/>
    <n v="3200"/>
    <n v="9783"/>
    <s v="Y"/>
    <m/>
  </r>
  <r>
    <n v="462843811"/>
    <s v="SHASHIKALA BHARAT GADDALE"/>
    <m/>
    <m/>
    <m/>
    <m/>
    <m/>
    <m/>
    <n v="4000"/>
    <n v="9231"/>
    <n v="1703"/>
    <n v="13856"/>
    <n v="3"/>
    <s v="FLOW"/>
    <s v="UNPAID"/>
    <x v="17"/>
    <n v="9034"/>
    <n v="472"/>
    <n v="0"/>
    <n v="3150"/>
    <s v="-"/>
    <n v="0.60834525242893667"/>
    <n v="2.416237944907731E-3"/>
    <s v="FLOW"/>
    <s v="NC"/>
    <s v="-"/>
    <s v="NC"/>
    <s v="Shifted"/>
    <m/>
    <s v="CNAVNA"/>
    <m/>
    <s v="-"/>
    <s v="-"/>
    <s v="PIMPARI"/>
    <s v="-"/>
    <s v="-"/>
    <s v="-"/>
    <n v="12853"/>
    <n v="9034"/>
    <n v="88"/>
    <n v="104"/>
    <s v="FLOW"/>
    <m/>
    <m/>
    <m/>
    <m/>
    <s v="NPA"/>
    <m/>
    <s v="JUPITER BASIC"/>
    <d v="2024-05-09T00:00:00"/>
    <n v="24"/>
    <s v="02.06.26"/>
    <s v="KAILASH ATKARI"/>
    <m/>
    <m/>
    <m/>
    <m/>
    <m/>
    <m/>
    <m/>
    <n v="1"/>
    <m/>
    <m/>
    <m/>
    <m/>
    <m/>
    <m/>
    <m/>
    <m/>
    <m/>
    <m/>
    <m/>
    <m/>
    <m/>
    <m/>
    <m/>
    <m/>
    <m/>
    <m/>
    <m/>
    <m/>
    <m/>
    <m/>
    <m/>
    <m/>
    <m/>
    <m/>
    <n v="1"/>
    <m/>
    <m/>
    <m/>
    <m/>
    <m/>
    <m/>
    <m/>
    <m/>
    <m/>
    <m/>
    <m/>
    <m/>
    <m/>
    <m/>
    <m/>
    <m/>
    <m/>
    <n v="1"/>
    <m/>
    <m/>
    <m/>
    <m/>
    <m/>
    <m/>
    <m/>
    <m/>
    <m/>
    <m/>
    <m/>
    <m/>
    <m/>
    <m/>
    <m/>
    <m/>
    <m/>
    <m/>
    <m/>
    <m/>
    <m/>
    <m/>
    <m/>
    <m/>
    <m/>
    <m/>
    <m/>
    <m/>
    <m/>
    <m/>
    <m/>
    <m/>
    <m/>
    <m/>
    <m/>
    <m/>
    <m/>
    <m/>
    <m/>
    <m/>
    <m/>
    <n v="3"/>
    <n v="1"/>
    <s v="ZBHT0015"/>
    <s v="GoMu8HtsWm"/>
    <s v="Allocated"/>
    <s v="Shifted (NC_SFTD)"/>
    <s v="Visited at customer residence address. Customer is shiffted other place long time. "/>
    <d v="2026-06-03T00:00:00"/>
    <m/>
    <m/>
    <m/>
    <x v="2"/>
    <s v="625"/>
    <n v="1703"/>
    <n v="13856"/>
    <s v="Y"/>
    <m/>
  </r>
  <r>
    <n v="458849195"/>
    <s v="SHARADA PRAKASH SARDAR"/>
    <s v="ONLINE"/>
    <s v="13.06.26"/>
    <n v="3500"/>
    <m/>
    <m/>
    <m/>
    <n v="3280"/>
    <n v="2601"/>
    <n v="2666"/>
    <n v="2456"/>
    <n v="1"/>
    <s v="STABLE"/>
    <s v="PAID"/>
    <x v="4"/>
    <n v="8983.66"/>
    <n v="65"/>
    <n v="0"/>
    <n v="4050"/>
    <s v="-"/>
    <n v="1.2486327620946557E-2"/>
    <n v="4.9161418786202794E-4"/>
    <s v="STABLE"/>
    <s v="PAID"/>
    <s v="-"/>
    <s v="PAID"/>
    <m/>
    <m/>
    <m/>
    <m/>
    <m/>
    <m/>
    <s v="CHAKAN"/>
    <m/>
    <m/>
    <m/>
    <n v="6716"/>
    <n v="8983.66"/>
    <n v="27"/>
    <n v="12"/>
    <s v="STABLE"/>
    <m/>
    <m/>
    <m/>
    <m/>
    <s v="-"/>
    <s v="MH14KX8560"/>
    <s v="HONDA ACTIVA 6G H SMART"/>
    <d v="2023-07-06T00:00:00"/>
    <n v="36"/>
    <s v="10.06.26"/>
    <s v="KAILASH ATKARI"/>
    <m/>
    <m/>
    <m/>
    <m/>
    <m/>
    <m/>
    <m/>
    <m/>
    <m/>
    <m/>
    <m/>
    <m/>
    <m/>
    <m/>
    <m/>
    <m/>
    <m/>
    <m/>
    <m/>
    <m/>
    <m/>
    <m/>
    <m/>
    <m/>
    <m/>
    <m/>
    <m/>
    <m/>
    <m/>
    <m/>
    <m/>
    <m/>
    <m/>
    <m/>
    <n v="1"/>
    <m/>
    <m/>
    <m/>
    <m/>
    <m/>
    <m/>
    <m/>
    <m/>
    <m/>
    <m/>
    <m/>
    <m/>
    <m/>
    <m/>
    <m/>
    <m/>
    <m/>
    <m/>
    <m/>
    <m/>
    <m/>
    <m/>
    <m/>
    <m/>
    <m/>
    <m/>
    <m/>
    <m/>
    <m/>
    <m/>
    <m/>
    <m/>
    <m/>
    <m/>
    <m/>
    <m/>
    <m/>
    <m/>
    <m/>
    <m/>
    <m/>
    <m/>
    <m/>
    <m/>
    <m/>
    <m/>
    <m/>
    <m/>
    <m/>
    <m/>
    <m/>
    <m/>
    <m/>
    <m/>
    <m/>
    <m/>
    <m/>
    <m/>
    <m/>
    <n v="1"/>
    <n v="1"/>
    <s v="DUWT0017"/>
    <s v="A6skpNw1Nz"/>
    <s v="Allocated"/>
    <s v="Entry Restricted (NC_ER)"/>
    <s v="No entry without permission as per security "/>
    <d v="2026-06-12T00:00:00"/>
    <m/>
    <m/>
    <m/>
    <x v="0"/>
    <s v="75"/>
    <n v="2666"/>
    <n v="5956"/>
    <s v="Y"/>
    <m/>
  </r>
  <r>
    <n v="462126435"/>
    <s v="POONAM SUNIL JADHAV"/>
    <m/>
    <m/>
    <m/>
    <m/>
    <m/>
    <m/>
    <n v="4545"/>
    <n v="9090"/>
    <n v="-4064"/>
    <n v="14286"/>
    <n v="4"/>
    <s v="FLOW"/>
    <s v="UNPAID"/>
    <x v="12"/>
    <n v="8842"/>
    <n v="481"/>
    <n v="0"/>
    <n v="2250"/>
    <s v="-"/>
    <n v="4.2165086087925033E-2"/>
    <n v="2.9029958487060857E-3"/>
    <s v="FLOW"/>
    <s v="NC"/>
    <s v="-"/>
    <s v="NC"/>
    <s v="Add not found"/>
    <m/>
    <s v="CNAVNA"/>
    <m/>
    <s v="REPO"/>
    <s v="-"/>
    <s v="BAVDHAN"/>
    <s v="-"/>
    <s v="-"/>
    <s v="-"/>
    <n v="11821"/>
    <n v="8842"/>
    <n v="116"/>
    <n v="132"/>
    <s v="FLOW"/>
    <m/>
    <m/>
    <m/>
    <m/>
    <s v="NPA"/>
    <s v="MH16DK1481"/>
    <s v="HONDA ACTIVA 125 DLX"/>
    <d v="2024-03-05T00:00:00"/>
    <n v="24"/>
    <s v="02.06.26"/>
    <s v="KAILASH ATKARI"/>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x v="0"/>
    <s v="651"/>
    <n v="-4064"/>
    <n v="14286"/>
    <s v="Y"/>
    <m/>
  </r>
  <r>
    <n v="458203657"/>
    <s v="SUBHASH PRALHAD HARIMKAR"/>
    <m/>
    <m/>
    <m/>
    <m/>
    <m/>
    <m/>
    <n v="3038"/>
    <n v="6076"/>
    <n v="3093"/>
    <n v="9278"/>
    <n v="2"/>
    <s v="FLOW"/>
    <s v="UNPAID"/>
    <x v="2"/>
    <n v="8792"/>
    <n v="55"/>
    <n v="0"/>
    <n v="900"/>
    <s v="FLOW"/>
    <n v="2.9402567059473413E-2"/>
    <n v="1.9466488770591441E-3"/>
    <s v="FLOW"/>
    <s v="NC"/>
    <s v="EXP"/>
    <s v="NC"/>
    <s v="Short add"/>
    <m/>
    <s v="CNAVNA"/>
    <m/>
    <s v="-"/>
    <s v="-"/>
    <s v="ALANDI DEVACHI"/>
    <s v="-"/>
    <s v="-"/>
    <s v="-"/>
    <n v="7031"/>
    <n v="8792"/>
    <n v="57"/>
    <n v="73"/>
    <s v="FLOW"/>
    <m/>
    <m/>
    <m/>
    <m/>
    <s v="REGULAR"/>
    <s v="MH38AF3104"/>
    <s v="SPLENDOR PLUS I3S BS6 FI DRUM SELF"/>
    <d v="2023-05-22T00:00:00"/>
    <n v="36"/>
    <s v="02.06.26"/>
    <s v="VIJAY NIKAM"/>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x v="1"/>
    <s v="164"/>
    <n v="3093"/>
    <n v="9278"/>
    <s v="Y"/>
    <m/>
  </r>
  <r>
    <n v="129682413"/>
    <s v="YASH VIJAY PARDESHI"/>
    <m/>
    <m/>
    <m/>
    <m/>
    <m/>
    <m/>
    <n v="4521"/>
    <n v="4120"/>
    <n v="4223"/>
    <n v="8837"/>
    <n v="1"/>
    <s v="FLOW"/>
    <s v="UNPAID"/>
    <x v="17"/>
    <n v="8583.2099999999991"/>
    <n v="103"/>
    <n v="0"/>
    <n v="6319"/>
    <s v="26.05.26"/>
    <n v="1.4407790591756606E-2"/>
    <n v="4.6970030181454285E-4"/>
    <s v="STABLE"/>
    <s v="PTP"/>
    <s v="PTP"/>
    <s v="PTP"/>
    <m/>
    <n v="20"/>
    <s v="CAVA"/>
    <m/>
    <s v="-"/>
    <s v="-"/>
    <s v="PIMPARI"/>
    <s v="-"/>
    <s v="-"/>
    <s v="-"/>
    <n v="10542"/>
    <n v="8583.2099999999991"/>
    <n v="26"/>
    <n v="42"/>
    <s v="FLOW"/>
    <m/>
    <m/>
    <m/>
    <m/>
    <s v="REGULAR"/>
    <s v="MH14KC1997"/>
    <s v="RE BULLET 350 EFI BLACK"/>
    <d v="2022-05-21T00:00:00"/>
    <n v="48"/>
    <s v="02.06.26"/>
    <s v="KAILASH ATKARI"/>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x v="0"/>
    <s v="196"/>
    <n v="4223"/>
    <n v="8837"/>
    <s v="Y"/>
    <m/>
  </r>
  <r>
    <n v="463865582"/>
    <s v="SACHIN SHANTARAM NIKALJE"/>
    <m/>
    <m/>
    <m/>
    <m/>
    <m/>
    <m/>
    <n v="2918"/>
    <n v="8754"/>
    <n v="-4591"/>
    <n v="13104"/>
    <n v="6"/>
    <s v="FLOW"/>
    <s v="UNPAID"/>
    <x v="17"/>
    <n v="8425"/>
    <n v="1245"/>
    <n v="0"/>
    <n v="5400"/>
    <s v="14.05.26"/>
    <n v="0.2916805438517896"/>
    <n v="3.539103771811292E-3"/>
    <s v="FLOW"/>
    <s v="RTP"/>
    <s v="RTP"/>
    <s v="RTP"/>
    <s v="refuse to pay"/>
    <m/>
    <s v="CAVNA"/>
    <m/>
    <s v="REPO"/>
    <s v="-"/>
    <s v="PIMPARI"/>
    <s v="-"/>
    <s v="-"/>
    <s v="-"/>
    <n v="15399"/>
    <n v="8425"/>
    <n v="177"/>
    <n v="193"/>
    <s v="FLOW"/>
    <m/>
    <m/>
    <m/>
    <m/>
    <s v="NPA"/>
    <s v="MH14KE7198"/>
    <s v="SPLENDOR PLUS DRS CAST FI BLACK"/>
    <d v="2024-08-26T00:00:00"/>
    <n v="18"/>
    <s v="02.06.26"/>
    <s v="KAILASH ATKARI"/>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x v="0"/>
    <s v="1432"/>
    <n v="-4591"/>
    <n v="13104"/>
    <s v="Y"/>
    <m/>
  </r>
  <r>
    <n v="464666998"/>
    <s v="ABHISHEK SUBHASH ALKUNTE"/>
    <m/>
    <m/>
    <m/>
    <m/>
    <m/>
    <m/>
    <n v="8521"/>
    <n v="8521"/>
    <n v="8521"/>
    <n v="17143"/>
    <n v="1"/>
    <s v="FLOW"/>
    <s v="UNPAID"/>
    <x v="15"/>
    <n v="8420"/>
    <n v="0"/>
    <n v="0"/>
    <n v="450"/>
    <s v="-"/>
    <n v="1.2361913607783085E-2"/>
    <n v="4.6076893624628212E-4"/>
    <s v="FLOW"/>
    <s v="KIV"/>
    <s v="-"/>
    <s v="KIV"/>
    <s v="Add not found"/>
    <m/>
    <s v="CNAVNA"/>
    <m/>
    <s v="-"/>
    <s v="-"/>
    <s v="WADARWADI"/>
    <s v="-"/>
    <s v="-"/>
    <s v="-"/>
    <n v="8971"/>
    <n v="8420"/>
    <n v="27"/>
    <n v="43"/>
    <s v="FLOW"/>
    <m/>
    <m/>
    <m/>
    <m/>
    <s v="REGULAR"/>
    <s v="MH12XL1070"/>
    <s v="ENFIELD SCRAM 411 WHITE FLAME"/>
    <d v="2024-11-13T00:00:00"/>
    <n v="18"/>
    <s v="02.06.26"/>
    <s v="VIJAY NIKAM"/>
    <m/>
    <m/>
    <m/>
    <m/>
    <m/>
    <m/>
    <m/>
    <m/>
    <m/>
    <m/>
    <m/>
    <m/>
    <m/>
    <m/>
    <m/>
    <m/>
    <m/>
    <m/>
    <m/>
    <m/>
    <m/>
    <m/>
    <n v="1"/>
    <m/>
    <m/>
    <m/>
    <m/>
    <m/>
    <m/>
    <m/>
    <m/>
    <m/>
    <m/>
    <m/>
    <m/>
    <m/>
    <m/>
    <m/>
    <m/>
    <m/>
    <m/>
    <m/>
    <m/>
    <m/>
    <m/>
    <m/>
    <m/>
    <m/>
    <m/>
    <m/>
    <m/>
    <m/>
    <m/>
    <m/>
    <m/>
    <m/>
    <m/>
    <m/>
    <m/>
    <m/>
    <m/>
    <m/>
    <m/>
    <m/>
    <m/>
    <m/>
    <m/>
    <m/>
    <m/>
    <m/>
    <m/>
    <m/>
    <m/>
    <m/>
    <m/>
    <m/>
    <m/>
    <m/>
    <m/>
    <m/>
    <m/>
    <m/>
    <m/>
    <m/>
    <m/>
    <m/>
    <m/>
    <m/>
    <m/>
    <m/>
    <m/>
    <m/>
    <m/>
    <m/>
    <n v="1"/>
    <n v="1"/>
    <s v="DUWT0014"/>
    <s v="GoaRy3c1G1"/>
    <s v="Allocated"/>
    <s v="Door Locked (NC_DL)"/>
    <s v="Door lock "/>
    <d v="2026-06-08T00:00:00"/>
    <m/>
    <m/>
    <m/>
    <x v="0"/>
    <s v="101"/>
    <n v="8521"/>
    <n v="17143"/>
    <s v="Y"/>
    <m/>
  </r>
  <r>
    <n v="461320967"/>
    <s v="VILAS HIRASING CHAVHAN"/>
    <m/>
    <m/>
    <m/>
    <m/>
    <m/>
    <m/>
    <n v="4610"/>
    <n v="8421"/>
    <n v="-13706"/>
    <n v="14084"/>
    <n v="6"/>
    <s v="FLOW"/>
    <s v="UNPAID"/>
    <x v="4"/>
    <n v="8355"/>
    <n v="923"/>
    <n v="0"/>
    <n v="4500"/>
    <s v="FLOW"/>
    <n v="4.9449854828720614E-2"/>
    <n v="3.5096987553095956E-3"/>
    <s v="FLOW"/>
    <s v="NC"/>
    <s v="NC"/>
    <s v="NC"/>
    <s v="Shifted"/>
    <m/>
    <s v="CNAVNA"/>
    <m/>
    <s v="REPO"/>
    <s v="-"/>
    <s v="NANEKAR WADI"/>
    <s v="-"/>
    <s v="-"/>
    <s v="-"/>
    <n v="13844"/>
    <n v="8355"/>
    <n v="178"/>
    <n v="194"/>
    <s v="FLOW"/>
    <m/>
    <m/>
    <m/>
    <m/>
    <s v="NPA"/>
    <s v="MH37AG3226"/>
    <s v="BAJAJ PULSAR NS 125"/>
    <d v="2023-12-31T00:00:00"/>
    <n v="24"/>
    <s v="02.06.26"/>
    <s v="KAILASH ATKARI"/>
    <m/>
    <m/>
    <m/>
    <m/>
    <m/>
    <m/>
    <m/>
    <n v="1"/>
    <m/>
    <m/>
    <m/>
    <m/>
    <m/>
    <m/>
    <m/>
    <m/>
    <m/>
    <m/>
    <m/>
    <m/>
    <m/>
    <m/>
    <m/>
    <m/>
    <m/>
    <m/>
    <m/>
    <m/>
    <m/>
    <m/>
    <m/>
    <m/>
    <m/>
    <m/>
    <m/>
    <m/>
    <m/>
    <m/>
    <m/>
    <m/>
    <m/>
    <m/>
    <m/>
    <m/>
    <m/>
    <m/>
    <m/>
    <m/>
    <m/>
    <m/>
    <m/>
    <m/>
    <m/>
    <m/>
    <m/>
    <m/>
    <m/>
    <m/>
    <m/>
    <m/>
    <m/>
    <m/>
    <m/>
    <m/>
    <m/>
    <m/>
    <m/>
    <m/>
    <m/>
    <m/>
    <m/>
    <m/>
    <m/>
    <m/>
    <m/>
    <m/>
    <m/>
    <m/>
    <m/>
    <m/>
    <m/>
    <m/>
    <m/>
    <m/>
    <m/>
    <m/>
    <m/>
    <m/>
    <m/>
    <m/>
    <m/>
    <m/>
    <m/>
    <m/>
    <n v="1"/>
    <n v="1"/>
    <s v="DUWT0017"/>
    <s v="kPhlhMwpOJz"/>
    <s v="Allocated"/>
    <s v="Shifted (NC_SFTD)"/>
    <s v="Customer shifted from residence as per neighbor "/>
    <d v="2026-06-03T00:00:00"/>
    <m/>
    <m/>
    <m/>
    <x v="0"/>
    <s v="1053"/>
    <n v="-13706"/>
    <n v="14084"/>
    <s v="Y"/>
    <m/>
  </r>
  <r>
    <n v="457824962"/>
    <s v="PRATHMESH BHAU JADHAV"/>
    <s v="ONLINE"/>
    <s v="15.06.26"/>
    <n v="8993"/>
    <m/>
    <m/>
    <s v="BANK RB 15"/>
    <n v="8383"/>
    <n v="8383"/>
    <n v="8445"/>
    <n v="7933"/>
    <n v="1"/>
    <s v="RB"/>
    <s v="PAID"/>
    <x v="3"/>
    <n v="8285"/>
    <n v="62"/>
    <n v="0"/>
    <n v="450"/>
    <s v="-"/>
    <n v="9.43950810011197E-3"/>
    <n v="4.5338131078390115E-4"/>
    <s v="RB"/>
    <s v="PAID"/>
    <s v="-"/>
    <s v="KIV"/>
    <m/>
    <m/>
    <m/>
    <m/>
    <m/>
    <m/>
    <s v="BHOR"/>
    <m/>
    <m/>
    <m/>
    <n v="8895"/>
    <n v="8285"/>
    <n v="27"/>
    <n v="0"/>
    <s v="RB"/>
    <m/>
    <m/>
    <m/>
    <m/>
    <s v="-"/>
    <s v="MH12VK5359"/>
    <s v="HIMALAYAN INDIA GRANITE BLACK"/>
    <d v="2023-04-24T00:00:00"/>
    <n v="36"/>
    <s v="10.06.26"/>
    <s v="VIJAY NIKAM"/>
    <m/>
    <m/>
    <m/>
    <m/>
    <m/>
    <m/>
    <m/>
    <m/>
    <m/>
    <m/>
    <m/>
    <m/>
    <m/>
    <m/>
    <m/>
    <m/>
    <m/>
    <m/>
    <m/>
    <m/>
    <m/>
    <m/>
    <m/>
    <m/>
    <m/>
    <m/>
    <m/>
    <m/>
    <m/>
    <m/>
    <m/>
    <m/>
    <m/>
    <m/>
    <m/>
    <m/>
    <m/>
    <m/>
    <m/>
    <m/>
    <m/>
    <m/>
    <m/>
    <n v="1"/>
    <m/>
    <m/>
    <m/>
    <m/>
    <m/>
    <m/>
    <m/>
    <m/>
    <m/>
    <m/>
    <m/>
    <m/>
    <m/>
    <m/>
    <m/>
    <m/>
    <m/>
    <m/>
    <m/>
    <m/>
    <m/>
    <m/>
    <m/>
    <m/>
    <m/>
    <m/>
    <m/>
    <m/>
    <m/>
    <m/>
    <m/>
    <m/>
    <m/>
    <m/>
    <m/>
    <m/>
    <m/>
    <m/>
    <m/>
    <m/>
    <m/>
    <m/>
    <m/>
    <m/>
    <m/>
    <m/>
    <m/>
    <m/>
    <m/>
    <m/>
    <n v="1"/>
    <n v="1"/>
    <s v="DUWT0011"/>
    <s v="k6NjbWitbc"/>
    <s v="Allocated"/>
    <s v="Promise To Pay (PTP)"/>
    <s v="Customer home visit customer promise to pay amount. 8000 ptp date 16.06.2026"/>
    <d v="2026-06-16T00:00:00"/>
    <m/>
    <m/>
    <m/>
    <x v="0"/>
    <s v="160"/>
    <n v="8445"/>
    <n v="16926"/>
    <s v="N"/>
    <m/>
  </r>
  <r>
    <n v="453843150"/>
    <s v="PRATHMESH CHNDRAKANT PHARATE"/>
    <m/>
    <m/>
    <m/>
    <m/>
    <m/>
    <m/>
    <n v="2805"/>
    <n v="2805"/>
    <n v="2842"/>
    <n v="5691"/>
    <n v="1"/>
    <s v="FLOW"/>
    <s v="UNPAID"/>
    <x v="7"/>
    <n v="8156"/>
    <n v="37"/>
    <n v="0"/>
    <n v="6205"/>
    <s v="-"/>
    <n v="5.0779345594569565E-3"/>
    <n v="4.4632202423095928E-4"/>
    <s v="STABLE"/>
    <s v="MPTP"/>
    <s v="-"/>
    <s v="MPTP"/>
    <s v="Shifted to pune for job"/>
    <m/>
    <s v="CAVNA"/>
    <m/>
    <s v="-"/>
    <s v="-"/>
    <s v="NHAVARA"/>
    <s v="-"/>
    <s v="-"/>
    <s v="-"/>
    <n v="9047"/>
    <n v="8156"/>
    <n v="27"/>
    <n v="43"/>
    <s v="FLOW"/>
    <m/>
    <m/>
    <m/>
    <m/>
    <s v="REGULAR"/>
    <s v="MH12UK4258"/>
    <s v="HONDA ACTIVA 6G DLX BS VI"/>
    <d v="2022-06-26T00:00:00"/>
    <n v="48"/>
    <s v="02.06.26"/>
    <s v="KAILASH ATKARI"/>
    <m/>
    <m/>
    <m/>
    <m/>
    <m/>
    <m/>
    <m/>
    <m/>
    <m/>
    <m/>
    <m/>
    <m/>
    <m/>
    <m/>
    <m/>
    <m/>
    <n v="1"/>
    <m/>
    <m/>
    <m/>
    <m/>
    <m/>
    <m/>
    <m/>
    <m/>
    <m/>
    <m/>
    <m/>
    <m/>
    <m/>
    <m/>
    <m/>
    <m/>
    <m/>
    <m/>
    <m/>
    <m/>
    <m/>
    <m/>
    <m/>
    <m/>
    <m/>
    <m/>
    <m/>
    <m/>
    <m/>
    <m/>
    <m/>
    <m/>
    <m/>
    <m/>
    <m/>
    <m/>
    <m/>
    <m/>
    <m/>
    <m/>
    <m/>
    <m/>
    <m/>
    <m/>
    <m/>
    <m/>
    <m/>
    <m/>
    <m/>
    <m/>
    <m/>
    <m/>
    <m/>
    <m/>
    <m/>
    <m/>
    <m/>
    <m/>
    <m/>
    <m/>
    <m/>
    <m/>
    <m/>
    <m/>
    <m/>
    <m/>
    <m/>
    <m/>
    <m/>
    <m/>
    <m/>
    <m/>
    <m/>
    <m/>
    <m/>
    <m/>
    <m/>
    <n v="1"/>
    <n v="1"/>
    <s v="ZBHT0024"/>
    <s v="kocKapSrrc7"/>
    <s v="Allocated"/>
    <s v="Left Message (LMCB)"/>
    <s v="Met father"/>
    <d v="2026-06-06T00:00:00"/>
    <m/>
    <m/>
    <m/>
    <x v="0"/>
    <s v="81"/>
    <n v="2842"/>
    <n v="5691"/>
    <s v="Y"/>
    <m/>
  </r>
  <r>
    <n v="139863935"/>
    <s v="PRAVIN BALU AUTI"/>
    <m/>
    <m/>
    <m/>
    <m/>
    <m/>
    <m/>
    <n v="3047"/>
    <n v="8147"/>
    <n v="-3249"/>
    <n v="12139"/>
    <n v="5"/>
    <s v="FLOW"/>
    <s v="UNPAID"/>
    <x v="10"/>
    <n v="7979.84"/>
    <n v="792"/>
    <n v="0"/>
    <n v="4508"/>
    <s v="FLOW"/>
    <n v="4.6888646750069804E-2"/>
    <n v="3.8843106053998593E-3"/>
    <s v="FLOW"/>
    <s v="NC"/>
    <s v="BPTP"/>
    <s v="NC"/>
    <s v="Shifted"/>
    <m/>
    <s v="CNAVNA"/>
    <m/>
    <s v="REPO"/>
    <s v="-"/>
    <s v="JUNNAR"/>
    <s v="-"/>
    <s v="-"/>
    <s v="-"/>
    <n v="13447"/>
    <n v="7979.84"/>
    <n v="147"/>
    <n v="163"/>
    <s v="FLOW"/>
    <m/>
    <m/>
    <m/>
    <m/>
    <s v="NPA"/>
    <s v="MH14KR8415"/>
    <s v="HF DELUXE DRS C I3S FI"/>
    <d v="2023-03-13T00:00:00"/>
    <n v="36"/>
    <s v="02.06.26"/>
    <s v="KAILASH ATKARI"/>
    <m/>
    <m/>
    <m/>
    <m/>
    <m/>
    <m/>
    <m/>
    <m/>
    <m/>
    <m/>
    <m/>
    <m/>
    <m/>
    <m/>
    <m/>
    <m/>
    <m/>
    <m/>
    <m/>
    <m/>
    <m/>
    <m/>
    <m/>
    <m/>
    <m/>
    <m/>
    <m/>
    <m/>
    <m/>
    <m/>
    <m/>
    <m/>
    <m/>
    <m/>
    <n v="1"/>
    <m/>
    <m/>
    <m/>
    <m/>
    <m/>
    <m/>
    <m/>
    <m/>
    <m/>
    <m/>
    <m/>
    <m/>
    <m/>
    <m/>
    <m/>
    <m/>
    <m/>
    <m/>
    <m/>
    <m/>
    <m/>
    <m/>
    <m/>
    <m/>
    <m/>
    <m/>
    <m/>
    <m/>
    <m/>
    <m/>
    <m/>
    <m/>
    <m/>
    <m/>
    <m/>
    <m/>
    <m/>
    <m/>
    <m/>
    <m/>
    <m/>
    <m/>
    <m/>
    <m/>
    <m/>
    <m/>
    <m/>
    <m/>
    <m/>
    <m/>
    <m/>
    <m/>
    <m/>
    <m/>
    <m/>
    <m/>
    <m/>
    <m/>
    <m/>
    <n v="1"/>
    <n v="1"/>
    <s v="ZBHT0021"/>
    <s v="B6Mk7fNO93"/>
    <s v="Allocated"/>
    <s v="Promise To Pay (PTP)"/>
    <s v="Ptp"/>
    <d v="2026-06-30T00:00:00"/>
    <m/>
    <m/>
    <m/>
    <x v="0"/>
    <s v="945"/>
    <n v="-3249"/>
    <n v="12139"/>
    <s v="Y"/>
    <m/>
  </r>
  <r>
    <n v="140085711"/>
    <s v="RUPALI SANDIP MALPOTE"/>
    <m/>
    <m/>
    <m/>
    <m/>
    <m/>
    <m/>
    <n v="3881"/>
    <n v="7951"/>
    <n v="-3372"/>
    <n v="12264"/>
    <n v="4"/>
    <s v="FLOW"/>
    <s v="UNPAID"/>
    <x v="8"/>
    <n v="7789.19"/>
    <n v="320"/>
    <n v="0"/>
    <n v="4463.82"/>
    <s v="FLOW"/>
    <n v="7.7079405981548485E-2"/>
    <n v="2.5573384115339238E-3"/>
    <s v="STABLE"/>
    <s v="BPTP"/>
    <s v="PTP"/>
    <s v="BPTP"/>
    <m/>
    <m/>
    <m/>
    <m/>
    <s v="REPO"/>
    <s v="-"/>
    <s v="TAKAVE"/>
    <s v="-"/>
    <s v="-"/>
    <s v="-"/>
    <n v="12734.82"/>
    <n v="7789.19"/>
    <n v="115"/>
    <n v="131"/>
    <s v="FLOW"/>
    <m/>
    <m/>
    <m/>
    <m/>
    <s v="NPA"/>
    <s v="MH14KT4084"/>
    <s v="TVS IQUBE ELECTRIC"/>
    <d v="2023-04-03T00:00:00"/>
    <n v="36"/>
    <s v="02.06.26"/>
    <s v="VIJAY NIKAM"/>
    <m/>
    <m/>
    <m/>
    <m/>
    <m/>
    <m/>
    <m/>
    <m/>
    <m/>
    <m/>
    <m/>
    <m/>
    <m/>
    <m/>
    <m/>
    <m/>
    <m/>
    <m/>
    <m/>
    <m/>
    <m/>
    <m/>
    <m/>
    <m/>
    <m/>
    <m/>
    <m/>
    <m/>
    <m/>
    <m/>
    <m/>
    <m/>
    <m/>
    <m/>
    <m/>
    <m/>
    <m/>
    <m/>
    <m/>
    <m/>
    <m/>
    <m/>
    <m/>
    <m/>
    <m/>
    <m/>
    <m/>
    <m/>
    <m/>
    <m/>
    <m/>
    <m/>
    <m/>
    <m/>
    <m/>
    <m/>
    <m/>
    <m/>
    <m/>
    <m/>
    <m/>
    <m/>
    <m/>
    <m/>
    <m/>
    <m/>
    <m/>
    <m/>
    <m/>
    <m/>
    <m/>
    <m/>
    <m/>
    <m/>
    <m/>
    <m/>
    <m/>
    <m/>
    <m/>
    <m/>
    <m/>
    <m/>
    <m/>
    <m/>
    <m/>
    <m/>
    <m/>
    <m/>
    <m/>
    <m/>
    <m/>
    <m/>
    <m/>
    <m/>
    <n v="0"/>
    <s v=""/>
    <s v="ZBHT0013"/>
    <s v="G6gFU3F21f7"/>
    <s v="Allocated"/>
    <e v="#N/A"/>
    <e v="#N/A"/>
    <e v="#N/A"/>
    <m/>
    <m/>
    <m/>
    <x v="0"/>
    <s v="432"/>
    <n v="-3372"/>
    <n v="12264"/>
    <s v="N"/>
    <m/>
  </r>
  <r>
    <n v="458769121"/>
    <s v="ASHUTOSH"/>
    <m/>
    <m/>
    <m/>
    <m/>
    <m/>
    <m/>
    <n v="3858"/>
    <n v="7716"/>
    <n v="-11000"/>
    <n v="12275"/>
    <n v="6"/>
    <s v="FLOW"/>
    <s v="UNPAID"/>
    <x v="0"/>
    <n v="7533"/>
    <n v="574"/>
    <n v="0"/>
    <n v="1350"/>
    <s v="-"/>
    <n v="2.8050746791088405E-2"/>
    <n v="3.1643998472468205E-3"/>
    <s v="FLOW"/>
    <s v="NC"/>
    <s v="-"/>
    <s v="NC"/>
    <s v="Add not found"/>
    <m/>
    <s v="CNAVNA"/>
    <m/>
    <s v="-"/>
    <s v="-"/>
    <s v="KATRAJ"/>
    <s v="-"/>
    <s v="-"/>
    <s v="-"/>
    <n v="9640"/>
    <n v="7533"/>
    <n v="178"/>
    <n v="194"/>
    <s v="FLOW"/>
    <m/>
    <m/>
    <m/>
    <m/>
    <s v="NPA"/>
    <s v="MH12VP8791"/>
    <s v="ACCESS SPL ED DISC CBS BT BSVI"/>
    <d v="2023-06-30T00:00:00"/>
    <n v="30"/>
    <s v="02.06.26"/>
    <s v="VIJAY NIKAM"/>
    <m/>
    <m/>
    <m/>
    <m/>
    <m/>
    <m/>
    <m/>
    <m/>
    <m/>
    <m/>
    <m/>
    <m/>
    <m/>
    <m/>
    <m/>
    <m/>
    <m/>
    <m/>
    <m/>
    <m/>
    <m/>
    <m/>
    <m/>
    <m/>
    <m/>
    <n v="1"/>
    <m/>
    <m/>
    <m/>
    <m/>
    <m/>
    <m/>
    <m/>
    <m/>
    <m/>
    <m/>
    <m/>
    <m/>
    <m/>
    <m/>
    <m/>
    <m/>
    <m/>
    <m/>
    <m/>
    <m/>
    <m/>
    <m/>
    <m/>
    <m/>
    <m/>
    <m/>
    <m/>
    <m/>
    <m/>
    <m/>
    <m/>
    <m/>
    <m/>
    <m/>
    <m/>
    <m/>
    <m/>
    <m/>
    <m/>
    <m/>
    <m/>
    <m/>
    <m/>
    <m/>
    <m/>
    <m/>
    <m/>
    <m/>
    <m/>
    <m/>
    <m/>
    <m/>
    <m/>
    <m/>
    <m/>
    <m/>
    <m/>
    <m/>
    <m/>
    <m/>
    <m/>
    <m/>
    <m/>
    <m/>
    <m/>
    <m/>
    <m/>
    <m/>
    <n v="1"/>
    <n v="1"/>
    <s v="DUWT0031"/>
    <s v="APB-66EFfOc"/>
    <s v="Allocated"/>
    <s v="Address Not Found (NC_ANF)"/>
    <s v="Customer address not found "/>
    <d v="2026-06-09T00:00:00"/>
    <m/>
    <m/>
    <m/>
    <x v="0"/>
    <s v="701"/>
    <n v="-11000"/>
    <n v="12275"/>
    <s v="Y"/>
    <m/>
  </r>
  <r>
    <n v="465073670"/>
    <s v="LATA BABAN BABAR"/>
    <m/>
    <m/>
    <m/>
    <m/>
    <m/>
    <m/>
    <n v="914"/>
    <n v="914"/>
    <n v="915"/>
    <n v="1847"/>
    <n v="1"/>
    <s v="FLOW"/>
    <s v="UNPAID"/>
    <x v="14"/>
    <n v="7475"/>
    <n v="1"/>
    <n v="0"/>
    <n v="900"/>
    <s v="-"/>
    <n v="1.1464577102425147E-2"/>
    <n v="4.090555580096151E-4"/>
    <s v="FLOW"/>
    <s v="NC"/>
    <s v="-"/>
    <s v="NC"/>
    <s v="Shifted"/>
    <m/>
    <s v="CNAVNA"/>
    <m/>
    <m/>
    <m/>
    <s v="TALEGAON DABHADE"/>
    <m/>
    <m/>
    <m/>
    <n v="1815"/>
    <n v="7475"/>
    <n v="26"/>
    <n v="42"/>
    <s v="FLOW"/>
    <m/>
    <m/>
    <m/>
    <m/>
    <s v="-"/>
    <s v="MH14LD1208"/>
    <s v="HONDA ACTIVA 125 DRUM ALLOY BSVI"/>
    <d v="2024-12-30T00:00:00"/>
    <n v="24"/>
    <s v="10.06.26"/>
    <s v="VIJAY NIKAM"/>
    <m/>
    <m/>
    <m/>
    <m/>
    <m/>
    <m/>
    <m/>
    <m/>
    <m/>
    <m/>
    <m/>
    <m/>
    <m/>
    <m/>
    <m/>
    <m/>
    <m/>
    <m/>
    <m/>
    <m/>
    <m/>
    <m/>
    <m/>
    <m/>
    <m/>
    <m/>
    <m/>
    <m/>
    <m/>
    <m/>
    <m/>
    <m/>
    <m/>
    <m/>
    <n v="1"/>
    <m/>
    <m/>
    <m/>
    <m/>
    <m/>
    <m/>
    <m/>
    <m/>
    <n v="1"/>
    <m/>
    <m/>
    <m/>
    <m/>
    <m/>
    <m/>
    <m/>
    <m/>
    <n v="1"/>
    <m/>
    <m/>
    <m/>
    <m/>
    <m/>
    <m/>
    <m/>
    <m/>
    <m/>
    <m/>
    <m/>
    <m/>
    <m/>
    <m/>
    <m/>
    <m/>
    <m/>
    <m/>
    <m/>
    <m/>
    <m/>
    <m/>
    <m/>
    <m/>
    <m/>
    <m/>
    <m/>
    <m/>
    <m/>
    <m/>
    <m/>
    <m/>
    <m/>
    <m/>
    <m/>
    <m/>
    <m/>
    <m/>
    <m/>
    <m/>
    <m/>
    <n v="3"/>
    <n v="1"/>
    <s v="DUWT0027"/>
    <s v="AP8FPgdpv9"/>
    <s v="Allocated"/>
    <s v="Entry Restricted (NC_ER)"/>
    <s v="Visited to Customers residence address but Entry restricted at Customers residence premises "/>
    <d v="2026-06-15T00:00:00"/>
    <m/>
    <m/>
    <m/>
    <x v="2"/>
    <s v="19"/>
    <n v="915"/>
    <n v="1847"/>
    <s v="Y"/>
    <m/>
  </r>
  <r>
    <n v="460407116"/>
    <s v="SUVARNA AMOL DEVKAR"/>
    <m/>
    <m/>
    <m/>
    <m/>
    <m/>
    <m/>
    <n v="3806"/>
    <n v="7612"/>
    <n v="3986"/>
    <n v="11715"/>
    <n v="2"/>
    <s v="FLOW"/>
    <s v="UNPAID"/>
    <x v="7"/>
    <n v="7438"/>
    <n v="180"/>
    <n v="0"/>
    <n v="6299"/>
    <s v="FLOW"/>
    <n v="8.3196277030359121E-3"/>
    <n v="1.6468578648277882E-3"/>
    <s v="STABLE"/>
    <s v="PTP"/>
    <s v="PTP"/>
    <s v="PTP"/>
    <m/>
    <n v="26"/>
    <s v="CAVA"/>
    <m/>
    <s v="-"/>
    <s v="-"/>
    <s v="SHIRUR"/>
    <s v="-"/>
    <s v="-"/>
    <s v="-"/>
    <n v="14091"/>
    <n v="7438"/>
    <n v="57"/>
    <n v="73"/>
    <s v="FLOW"/>
    <m/>
    <m/>
    <m/>
    <m/>
    <s v="REGULAR"/>
    <m/>
    <s v="TVS STARCITY PLUS ES DT DUAL TONE"/>
    <d v="2023-10-31T00:00:00"/>
    <n v="30"/>
    <s v="02.06.26"/>
    <s v="KAILASH ATKARI"/>
    <m/>
    <m/>
    <m/>
    <m/>
    <m/>
    <m/>
    <m/>
    <m/>
    <m/>
    <m/>
    <m/>
    <m/>
    <m/>
    <n v="1"/>
    <m/>
    <m/>
    <m/>
    <m/>
    <m/>
    <m/>
    <m/>
    <m/>
    <m/>
    <m/>
    <m/>
    <m/>
    <m/>
    <m/>
    <m/>
    <m/>
    <m/>
    <m/>
    <m/>
    <m/>
    <m/>
    <m/>
    <m/>
    <m/>
    <m/>
    <m/>
    <m/>
    <m/>
    <m/>
    <m/>
    <m/>
    <m/>
    <m/>
    <m/>
    <m/>
    <m/>
    <m/>
    <m/>
    <m/>
    <m/>
    <m/>
    <m/>
    <m/>
    <m/>
    <m/>
    <m/>
    <m/>
    <m/>
    <m/>
    <m/>
    <m/>
    <m/>
    <m/>
    <m/>
    <m/>
    <m/>
    <m/>
    <m/>
    <m/>
    <m/>
    <m/>
    <m/>
    <m/>
    <m/>
    <m/>
    <m/>
    <m/>
    <m/>
    <m/>
    <m/>
    <m/>
    <m/>
    <m/>
    <m/>
    <m/>
    <m/>
    <m/>
    <m/>
    <m/>
    <m/>
    <n v="1"/>
    <n v="1"/>
    <s v="ZBHT0024"/>
    <s v="BoXbzT1rr7c"/>
    <s v="Allocated"/>
    <s v="Left Message (LMCB)"/>
    <s v="Meet son"/>
    <d v="2026-06-05T00:00:00"/>
    <m/>
    <m/>
    <m/>
    <x v="0"/>
    <s v="297"/>
    <n v="3986"/>
    <n v="11715"/>
    <s v="Y"/>
    <m/>
  </r>
  <r>
    <n v="141806383"/>
    <s v="DHARMANATH BABAN HAMBIR"/>
    <s v="ONLINE"/>
    <s v="16.06.26"/>
    <n v="4003"/>
    <m/>
    <m/>
    <m/>
    <n v="3865"/>
    <n v="3614"/>
    <n v="3763"/>
    <n v="3683"/>
    <n v="1"/>
    <s v="STABLE"/>
    <s v="PAID"/>
    <x v="11"/>
    <n v="7423.53"/>
    <n v="149"/>
    <n v="0"/>
    <n v="2700"/>
    <s v="-"/>
    <n v="7.3323516934276087E-3"/>
    <n v="4.0623895739814282E-4"/>
    <s v="STABLE"/>
    <s v="PAID"/>
    <s v="-"/>
    <s v="PAID"/>
    <m/>
    <m/>
    <m/>
    <m/>
    <m/>
    <m/>
    <s v="VASULI"/>
    <m/>
    <m/>
    <m/>
    <n v="6463"/>
    <n v="7423.53"/>
    <n v="26"/>
    <n v="11"/>
    <s v="STABLE"/>
    <m/>
    <m/>
    <m/>
    <m/>
    <s v="-"/>
    <s v="MH14KV6780"/>
    <s v="BAJAJ CHETAK PREMIUM"/>
    <d v="2023-05-25T00:00:00"/>
    <n v="36"/>
    <s v="10.06.26"/>
    <s v="KAILASH ATKARI"/>
    <m/>
    <m/>
    <m/>
    <m/>
    <m/>
    <m/>
    <m/>
    <m/>
    <m/>
    <m/>
    <m/>
    <m/>
    <m/>
    <m/>
    <m/>
    <m/>
    <m/>
    <m/>
    <m/>
    <m/>
    <m/>
    <m/>
    <m/>
    <m/>
    <m/>
    <m/>
    <m/>
    <m/>
    <m/>
    <m/>
    <m/>
    <m/>
    <m/>
    <m/>
    <m/>
    <m/>
    <m/>
    <m/>
    <m/>
    <m/>
    <m/>
    <m/>
    <m/>
    <m/>
    <m/>
    <m/>
    <n v="1"/>
    <m/>
    <m/>
    <m/>
    <m/>
    <m/>
    <m/>
    <m/>
    <m/>
    <m/>
    <m/>
    <m/>
    <m/>
    <m/>
    <m/>
    <m/>
    <m/>
    <m/>
    <m/>
    <m/>
    <m/>
    <m/>
    <m/>
    <m/>
    <m/>
    <m/>
    <m/>
    <m/>
    <m/>
    <m/>
    <m/>
    <m/>
    <m/>
    <m/>
    <m/>
    <m/>
    <m/>
    <m/>
    <m/>
    <m/>
    <m/>
    <m/>
    <m/>
    <m/>
    <m/>
    <m/>
    <m/>
    <m/>
    <n v="1"/>
    <n v="1"/>
    <s v="ZBHT0010"/>
    <s v="komOfAH457"/>
    <s v="Allocated"/>
    <s v="Promise To Pay (PTP)"/>
    <s v="Ptp "/>
    <d v="2026-06-17T00:00:00"/>
    <m/>
    <m/>
    <m/>
    <x v="0"/>
    <s v="207"/>
    <n v="3763"/>
    <n v="7686"/>
    <s v="N"/>
    <m/>
  </r>
  <r>
    <n v="463209020"/>
    <s v="ARJUN GOND"/>
    <s v="ONLINE"/>
    <s v="18.06.26"/>
    <n v="3877"/>
    <m/>
    <m/>
    <m/>
    <n v="3806"/>
    <n v="3806"/>
    <n v="3877"/>
    <n v="3877"/>
    <n v="1"/>
    <s v="STABLE"/>
    <s v="PAID"/>
    <x v="1"/>
    <n v="7400"/>
    <n v="71"/>
    <n v="0"/>
    <n v="900"/>
    <s v="-"/>
    <n v="3.0028172796925582E-3"/>
    <n v="4.0495132164162563E-4"/>
    <s v="STABLE"/>
    <s v="PAID"/>
    <s v="-"/>
    <s v="NC"/>
    <s v="Add not found"/>
    <m/>
    <s v="CNAVNA"/>
    <m/>
    <m/>
    <m/>
    <s v="THERGAON"/>
    <m/>
    <m/>
    <m/>
    <n v="4777"/>
    <n v="7400"/>
    <n v="27"/>
    <n v="43"/>
    <s v="FLOW"/>
    <m/>
    <m/>
    <m/>
    <m/>
    <s v="-"/>
    <s v="MH14LQ4030"/>
    <s v="SPLENDOR PLUS I3S XTEC"/>
    <d v="2024-06-14T00:00:00"/>
    <n v="24"/>
    <s v="10.06.26"/>
    <s v="KAILASH ATKARI"/>
    <m/>
    <m/>
    <m/>
    <m/>
    <m/>
    <m/>
    <m/>
    <m/>
    <m/>
    <m/>
    <m/>
    <m/>
    <m/>
    <m/>
    <m/>
    <m/>
    <m/>
    <m/>
    <m/>
    <m/>
    <m/>
    <m/>
    <m/>
    <m/>
    <m/>
    <m/>
    <m/>
    <m/>
    <m/>
    <m/>
    <m/>
    <n v="1"/>
    <m/>
    <m/>
    <m/>
    <m/>
    <m/>
    <m/>
    <m/>
    <m/>
    <m/>
    <m/>
    <m/>
    <m/>
    <m/>
    <m/>
    <m/>
    <m/>
    <m/>
    <m/>
    <m/>
    <m/>
    <m/>
    <m/>
    <m/>
    <m/>
    <m/>
    <m/>
    <m/>
    <m/>
    <m/>
    <m/>
    <m/>
    <m/>
    <m/>
    <m/>
    <m/>
    <m/>
    <m/>
    <m/>
    <m/>
    <m/>
    <m/>
    <m/>
    <m/>
    <m/>
    <m/>
    <m/>
    <m/>
    <m/>
    <m/>
    <m/>
    <m/>
    <m/>
    <m/>
    <m/>
    <m/>
    <m/>
    <m/>
    <m/>
    <m/>
    <m/>
    <m/>
    <m/>
    <n v="1"/>
    <n v="1"/>
    <s v="ZBHT0011"/>
    <s v="koI29kSrrmc"/>
    <s v="Allocated"/>
    <s v="Address Not Found (NC_ANF)"/>
    <s v="Visit cm residence address cm address not found  short address "/>
    <d v="2026-06-11T00:00:00"/>
    <m/>
    <m/>
    <m/>
    <x v="0"/>
    <s v="142"/>
    <n v="3877"/>
    <n v="7754"/>
    <s v="Y"/>
    <m/>
  </r>
  <r>
    <n v="457860684"/>
    <s v="KIRAN LAXMAN LOHAR"/>
    <m/>
    <m/>
    <m/>
    <m/>
    <m/>
    <m/>
    <n v="3786"/>
    <n v="7497"/>
    <n v="4005"/>
    <n v="11745"/>
    <n v="2"/>
    <s v="FLOW"/>
    <s v="UNPAID"/>
    <x v="2"/>
    <n v="7388"/>
    <n v="294"/>
    <n v="0"/>
    <n v="6300"/>
    <s v="26.05.26"/>
    <n v="2.4707252665535667E-2"/>
    <n v="1.6357872956907365E-3"/>
    <s v="STABLE"/>
    <s v="PTP"/>
    <s v="PTP"/>
    <s v="PTP"/>
    <m/>
    <n v="25"/>
    <s v="CAVA"/>
    <m/>
    <s v="-"/>
    <s v="-"/>
    <s v="MOSHI"/>
    <s v="-"/>
    <s v="-"/>
    <s v="-"/>
    <n v="14091"/>
    <n v="7388"/>
    <n v="57"/>
    <n v="73"/>
    <s v="FLOW"/>
    <m/>
    <m/>
    <m/>
    <m/>
    <s v="REGULAR"/>
    <s v="MH12VK9272"/>
    <s v="DESTINI 125 XTEC"/>
    <d v="2023-04-26T00:00:00"/>
    <n v="36"/>
    <s v="02.06.26"/>
    <s v="VIJAY NIKAM"/>
    <m/>
    <m/>
    <m/>
    <m/>
    <m/>
    <m/>
    <m/>
    <m/>
    <m/>
    <m/>
    <m/>
    <m/>
    <m/>
    <n v="1"/>
    <m/>
    <m/>
    <m/>
    <m/>
    <m/>
    <m/>
    <m/>
    <m/>
    <m/>
    <m/>
    <m/>
    <m/>
    <m/>
    <m/>
    <m/>
    <m/>
    <m/>
    <m/>
    <m/>
    <m/>
    <m/>
    <m/>
    <m/>
    <m/>
    <m/>
    <m/>
    <m/>
    <m/>
    <m/>
    <m/>
    <m/>
    <m/>
    <m/>
    <m/>
    <m/>
    <m/>
    <m/>
    <m/>
    <m/>
    <m/>
    <m/>
    <m/>
    <m/>
    <m/>
    <m/>
    <m/>
    <m/>
    <m/>
    <m/>
    <m/>
    <m/>
    <m/>
    <m/>
    <m/>
    <m/>
    <m/>
    <m/>
    <m/>
    <m/>
    <m/>
    <m/>
    <m/>
    <m/>
    <m/>
    <m/>
    <m/>
    <m/>
    <m/>
    <m/>
    <m/>
    <m/>
    <m/>
    <m/>
    <m/>
    <m/>
    <m/>
    <m/>
    <m/>
    <m/>
    <m/>
    <n v="1"/>
    <n v="1"/>
    <s v="ZBHT0009"/>
    <s v="APeBdtkbpEJc"/>
    <s v="Allocated"/>
    <s v="Left Message (LMCB)"/>
    <s v="Msg to wife"/>
    <d v="2026-06-05T00:00:00"/>
    <m/>
    <m/>
    <m/>
    <x v="0"/>
    <s v="462"/>
    <n v="4005"/>
    <n v="11745"/>
    <s v="Y"/>
    <m/>
  </r>
  <r>
    <n v="459019869"/>
    <s v="VIKAS PRAKASH THITE"/>
    <m/>
    <m/>
    <m/>
    <m/>
    <m/>
    <s v="BANK STABLE 17"/>
    <n v="3352"/>
    <n v="852"/>
    <n v="869"/>
    <n v="4238"/>
    <n v="1"/>
    <s v="STABLE"/>
    <s v="UNPAID"/>
    <x v="7"/>
    <n v="7381.86"/>
    <n v="17"/>
    <n v="0"/>
    <n v="755"/>
    <s v="-"/>
    <n v="4.5959541450555329E-3"/>
    <n v="4.039586436720879E-4"/>
    <s v="STABLE"/>
    <s v="PAID"/>
    <s v="-"/>
    <s v="PTP"/>
    <m/>
    <n v="20"/>
    <s v="CAVA"/>
    <m/>
    <m/>
    <m/>
    <s v="KENDUR"/>
    <m/>
    <m/>
    <m/>
    <n v="1624"/>
    <n v="7381.86"/>
    <n v="27"/>
    <n v="12"/>
    <s v="STABLE"/>
    <m/>
    <m/>
    <m/>
    <m/>
    <s v="-"/>
    <s v="MH12VR7153"/>
    <s v="SPLENDOR PLUS I3S BS6 FI DRUM SELF"/>
    <d v="2023-07-17T00:00:00"/>
    <n v="36"/>
    <s v="10.06.26"/>
    <s v="KAILASH ATKARI"/>
    <m/>
    <m/>
    <m/>
    <m/>
    <m/>
    <m/>
    <m/>
    <m/>
    <m/>
    <m/>
    <m/>
    <m/>
    <m/>
    <m/>
    <m/>
    <m/>
    <m/>
    <m/>
    <m/>
    <m/>
    <m/>
    <m/>
    <m/>
    <m/>
    <m/>
    <m/>
    <m/>
    <m/>
    <m/>
    <m/>
    <m/>
    <m/>
    <m/>
    <m/>
    <m/>
    <m/>
    <m/>
    <n v="1"/>
    <m/>
    <m/>
    <m/>
    <m/>
    <m/>
    <m/>
    <m/>
    <m/>
    <m/>
    <m/>
    <m/>
    <m/>
    <m/>
    <m/>
    <m/>
    <m/>
    <m/>
    <m/>
    <m/>
    <m/>
    <m/>
    <m/>
    <m/>
    <m/>
    <m/>
    <m/>
    <m/>
    <m/>
    <m/>
    <m/>
    <m/>
    <m/>
    <m/>
    <m/>
    <m/>
    <m/>
    <m/>
    <m/>
    <m/>
    <m/>
    <m/>
    <m/>
    <m/>
    <m/>
    <m/>
    <m/>
    <m/>
    <m/>
    <m/>
    <m/>
    <m/>
    <m/>
    <m/>
    <m/>
    <m/>
    <m/>
    <n v="1"/>
    <n v="1"/>
    <s v="ZBHT0024"/>
    <s v="GoDpvMjB81"/>
    <s v="Allocated"/>
    <s v="Left Message (LMCB)"/>
    <s v="Meet wife "/>
    <d v="2026-06-13T00:00:00"/>
    <m/>
    <m/>
    <m/>
    <x v="0"/>
    <s v="34"/>
    <n v="869"/>
    <n v="4238"/>
    <s v="Y"/>
    <m/>
  </r>
  <r>
    <n v="462289057"/>
    <s v="KIRAN YADAV GAIKWAD"/>
    <m/>
    <m/>
    <m/>
    <m/>
    <m/>
    <m/>
    <n v="3932"/>
    <n v="7337"/>
    <n v="-3814"/>
    <n v="12048"/>
    <n v="4"/>
    <s v="FLOW"/>
    <s v="UNPAID"/>
    <x v="7"/>
    <n v="7269"/>
    <n v="645"/>
    <n v="0"/>
    <n v="4493"/>
    <s v="FLOW"/>
    <n v="3.7866015358005753E-2"/>
    <n v="2.3865501950061678E-3"/>
    <s v="STABLE"/>
    <s v="PTP"/>
    <s v="RTP"/>
    <s v="PTP"/>
    <m/>
    <n v="20"/>
    <s v="CAVA"/>
    <m/>
    <s v="REPO"/>
    <s v="-"/>
    <s v="RANJAN GAON"/>
    <s v="-"/>
    <s v="-"/>
    <s v="-"/>
    <n v="12475"/>
    <n v="7269"/>
    <n v="116"/>
    <n v="132"/>
    <s v="FLOW"/>
    <m/>
    <m/>
    <m/>
    <m/>
    <s v="NPA"/>
    <s v="MH12XS1324"/>
    <s v="HF DELUXE BS6 I3S DRUM SELF CAST"/>
    <d v="2024-03-19T00:00:00"/>
    <n v="24"/>
    <s v="02.06.26"/>
    <s v="KAILASH ATKARI"/>
    <m/>
    <m/>
    <m/>
    <m/>
    <m/>
    <m/>
    <m/>
    <m/>
    <m/>
    <m/>
    <m/>
    <m/>
    <m/>
    <m/>
    <m/>
    <m/>
    <n v="1"/>
    <m/>
    <m/>
    <m/>
    <m/>
    <m/>
    <m/>
    <m/>
    <m/>
    <m/>
    <m/>
    <m/>
    <m/>
    <m/>
    <m/>
    <m/>
    <m/>
    <m/>
    <m/>
    <m/>
    <m/>
    <m/>
    <m/>
    <m/>
    <m/>
    <m/>
    <m/>
    <m/>
    <m/>
    <m/>
    <m/>
    <m/>
    <m/>
    <m/>
    <m/>
    <m/>
    <m/>
    <m/>
    <m/>
    <m/>
    <m/>
    <m/>
    <m/>
    <m/>
    <m/>
    <m/>
    <m/>
    <m/>
    <m/>
    <m/>
    <m/>
    <m/>
    <m/>
    <m/>
    <m/>
    <m/>
    <m/>
    <m/>
    <m/>
    <m/>
    <m/>
    <m/>
    <m/>
    <m/>
    <m/>
    <m/>
    <m/>
    <m/>
    <m/>
    <m/>
    <m/>
    <m/>
    <m/>
    <m/>
    <m/>
    <m/>
    <m/>
    <m/>
    <n v="1"/>
    <n v="1"/>
    <s v="ZBHT0024"/>
    <s v="G2pY4SMU5m"/>
    <s v="Allocated"/>
    <s v="Left Message (LMCB)"/>
    <s v="Meet mother "/>
    <d v="2026-06-06T00:00:00"/>
    <m/>
    <m/>
    <m/>
    <x v="0"/>
    <s v="779"/>
    <n v="-3814"/>
    <n v="12048"/>
    <s v="Y"/>
    <m/>
  </r>
  <r>
    <n v="460946914"/>
    <s v="GANESH NANDU DANGAT"/>
    <m/>
    <m/>
    <m/>
    <m/>
    <m/>
    <m/>
    <n v="3694"/>
    <n v="3595"/>
    <n v="3660"/>
    <n v="7414"/>
    <n v="1"/>
    <s v="FLOW"/>
    <s v="UNPAID"/>
    <x v="14"/>
    <n v="7241"/>
    <n v="65"/>
    <n v="0"/>
    <n v="6300"/>
    <s v="-"/>
    <n v="1.1105685993131836E-2"/>
    <n v="3.9625034054148798E-4"/>
    <s v="STABLE"/>
    <s v="PTP"/>
    <s v="-"/>
    <s v="PTP"/>
    <m/>
    <n v="16"/>
    <s v="CAVA"/>
    <m/>
    <m/>
    <m/>
    <s v="DEHU ROAD"/>
    <m/>
    <m/>
    <m/>
    <n v="9960"/>
    <n v="7241"/>
    <n v="27"/>
    <n v="43"/>
    <s v="FLOW"/>
    <m/>
    <m/>
    <m/>
    <m/>
    <s v="-"/>
    <s v="MH14LF5257"/>
    <s v="BAJAJ CHETAK PREMIUM"/>
    <d v="2023-11-30T00:00:00"/>
    <n v="30"/>
    <s v="10.06.26"/>
    <s v="VIJAY NIKAM"/>
    <m/>
    <m/>
    <m/>
    <m/>
    <m/>
    <m/>
    <m/>
    <m/>
    <m/>
    <m/>
    <m/>
    <m/>
    <m/>
    <m/>
    <m/>
    <m/>
    <m/>
    <m/>
    <m/>
    <m/>
    <m/>
    <m/>
    <m/>
    <m/>
    <m/>
    <m/>
    <m/>
    <m/>
    <m/>
    <m/>
    <m/>
    <m/>
    <m/>
    <m/>
    <n v="1"/>
    <m/>
    <m/>
    <m/>
    <m/>
    <m/>
    <m/>
    <m/>
    <m/>
    <n v="1"/>
    <m/>
    <m/>
    <m/>
    <m/>
    <m/>
    <m/>
    <m/>
    <m/>
    <n v="1"/>
    <m/>
    <m/>
    <m/>
    <m/>
    <m/>
    <m/>
    <m/>
    <m/>
    <m/>
    <m/>
    <m/>
    <m/>
    <m/>
    <m/>
    <m/>
    <m/>
    <m/>
    <m/>
    <m/>
    <m/>
    <m/>
    <m/>
    <m/>
    <m/>
    <m/>
    <m/>
    <m/>
    <m/>
    <m/>
    <m/>
    <m/>
    <m/>
    <m/>
    <m/>
    <m/>
    <m/>
    <m/>
    <m/>
    <m/>
    <m/>
    <m/>
    <n v="3"/>
    <n v="1"/>
    <s v="DUWT0027"/>
    <s v="A6Z6Pc34Ogm"/>
    <s v="Allocated"/>
    <s v="Left Message (LMCB)"/>
    <s v="Visited Coustomer residence address met his brother and Left message "/>
    <d v="2026-06-18T00:00:00"/>
    <m/>
    <m/>
    <m/>
    <x v="0"/>
    <s v="125"/>
    <n v="3660"/>
    <n v="7414"/>
    <s v="Y"/>
    <m/>
  </r>
  <r>
    <n v="459816044"/>
    <s v="VIKAS SANJAY PANDAGALE"/>
    <m/>
    <m/>
    <m/>
    <m/>
    <m/>
    <m/>
    <n v="3709"/>
    <n v="7202"/>
    <n v="-3322"/>
    <n v="11646"/>
    <n v="4"/>
    <s v="FLOW"/>
    <s v="UNPAID"/>
    <x v="13"/>
    <n v="7134.97"/>
    <n v="603"/>
    <n v="0"/>
    <n v="2465.1"/>
    <s v="FLOW"/>
    <n v="3.2430212139931656E-2"/>
    <n v="2.3425456107942161E-3"/>
    <s v="FLOW"/>
    <s v="NC"/>
    <s v="NC"/>
    <s v="NC"/>
    <s v="Always door lock"/>
    <m/>
    <s v="CNAVNA"/>
    <m/>
    <s v="REPO"/>
    <s v="-"/>
    <s v="SUS"/>
    <s v="-"/>
    <s v="-"/>
    <s v="-"/>
    <n v="10270.1"/>
    <n v="7134.97"/>
    <n v="116"/>
    <n v="132"/>
    <s v="FLOW"/>
    <m/>
    <m/>
    <m/>
    <m/>
    <s v="NPA"/>
    <s v="MH22BB5602"/>
    <s v="SPLENDOR PLUS I3S BS6 FI DRUM SELF"/>
    <d v="2023-09-20T00:00:00"/>
    <n v="30"/>
    <s v="02.06.26"/>
    <s v="KAILASH ATKARI"/>
    <m/>
    <m/>
    <m/>
    <m/>
    <m/>
    <m/>
    <m/>
    <m/>
    <m/>
    <m/>
    <n v="1"/>
    <m/>
    <m/>
    <m/>
    <m/>
    <m/>
    <m/>
    <m/>
    <m/>
    <m/>
    <m/>
    <m/>
    <m/>
    <m/>
    <m/>
    <m/>
    <m/>
    <m/>
    <m/>
    <m/>
    <m/>
    <m/>
    <m/>
    <m/>
    <m/>
    <m/>
    <m/>
    <m/>
    <m/>
    <m/>
    <m/>
    <m/>
    <m/>
    <m/>
    <m/>
    <m/>
    <m/>
    <m/>
    <m/>
    <m/>
    <m/>
    <m/>
    <m/>
    <m/>
    <m/>
    <m/>
    <m/>
    <m/>
    <m/>
    <m/>
    <m/>
    <m/>
    <m/>
    <m/>
    <m/>
    <m/>
    <m/>
    <m/>
    <m/>
    <m/>
    <m/>
    <m/>
    <m/>
    <m/>
    <m/>
    <m/>
    <m/>
    <m/>
    <m/>
    <m/>
    <m/>
    <m/>
    <m/>
    <m/>
    <m/>
    <m/>
    <m/>
    <m/>
    <m/>
    <m/>
    <m/>
    <m/>
    <m/>
    <m/>
    <n v="1"/>
    <n v="1"/>
    <s v="DUWT0030"/>
    <s v="BPKKTByGnFm"/>
    <s v="Allocated"/>
    <s v="Door Locked (NC_DL)"/>
    <s v="Door lock "/>
    <d v="2026-06-04T00:00:00"/>
    <m/>
    <m/>
    <m/>
    <x v="0"/>
    <s v="735"/>
    <n v="-3322"/>
    <n v="11646"/>
    <s v="Y"/>
    <m/>
  </r>
  <r>
    <n v="466444305"/>
    <s v="MUNDE DATTA BABURAO"/>
    <m/>
    <m/>
    <m/>
    <m/>
    <m/>
    <m/>
    <n v="1880"/>
    <n v="3539"/>
    <n v="1806"/>
    <n v="5653"/>
    <n v="2"/>
    <s v="FLOW"/>
    <s v="UNPAID"/>
    <x v="13"/>
    <n v="7116"/>
    <n v="147"/>
    <n v="0"/>
    <n v="2699"/>
    <s v="31.05.26"/>
    <n v="1.8319573058179318E-2"/>
    <n v="1.5755633995851762E-3"/>
    <s v="STABLE"/>
    <s v="PTP"/>
    <s v="PTP"/>
    <s v="PTP"/>
    <m/>
    <n v="20"/>
    <s v="CAVNA"/>
    <m/>
    <s v="-"/>
    <s v="-"/>
    <s v="MULSHI"/>
    <s v="-"/>
    <s v="-"/>
    <s v="-"/>
    <n v="6385"/>
    <n v="7116"/>
    <n v="56"/>
    <n v="72"/>
    <s v="FLOW"/>
    <m/>
    <m/>
    <m/>
    <m/>
    <s v="REGULAR"/>
    <s v="MH12XP0951"/>
    <s v="HONDA UNICORN 160 BS6"/>
    <d v="2025-07-02T00:00:00"/>
    <n v="12"/>
    <s v="02.06.26"/>
    <s v="KAILASH ATKARI"/>
    <m/>
    <m/>
    <m/>
    <m/>
    <m/>
    <m/>
    <m/>
    <m/>
    <m/>
    <m/>
    <n v="1"/>
    <m/>
    <m/>
    <m/>
    <m/>
    <m/>
    <m/>
    <m/>
    <m/>
    <m/>
    <m/>
    <m/>
    <m/>
    <m/>
    <m/>
    <m/>
    <m/>
    <m/>
    <m/>
    <m/>
    <m/>
    <m/>
    <m/>
    <m/>
    <m/>
    <m/>
    <m/>
    <m/>
    <m/>
    <m/>
    <m/>
    <m/>
    <m/>
    <m/>
    <m/>
    <m/>
    <m/>
    <m/>
    <m/>
    <m/>
    <m/>
    <m/>
    <m/>
    <m/>
    <m/>
    <m/>
    <m/>
    <m/>
    <m/>
    <m/>
    <m/>
    <m/>
    <m/>
    <m/>
    <m/>
    <m/>
    <m/>
    <m/>
    <m/>
    <m/>
    <m/>
    <m/>
    <m/>
    <m/>
    <m/>
    <m/>
    <m/>
    <m/>
    <m/>
    <m/>
    <m/>
    <m/>
    <m/>
    <m/>
    <m/>
    <m/>
    <m/>
    <m/>
    <m/>
    <m/>
    <m/>
    <m/>
    <m/>
    <m/>
    <n v="1"/>
    <n v="1"/>
    <s v="DUWT0030"/>
    <s v="Gol3Mfl31Nz"/>
    <s v="Allocated"/>
    <s v="Door Locked (NC_DL)"/>
    <s v="Door lock "/>
    <d v="2026-06-04T00:00:00"/>
    <m/>
    <m/>
    <m/>
    <x v="0"/>
    <s v="234"/>
    <n v="1806"/>
    <n v="5653"/>
    <s v="Y"/>
    <m/>
  </r>
  <r>
    <n v="140231764"/>
    <s v="REKHA MOHAN WAGHMARE"/>
    <m/>
    <m/>
    <m/>
    <m/>
    <m/>
    <m/>
    <n v="3653"/>
    <n v="7306"/>
    <n v="228"/>
    <n v="11324"/>
    <n v="3"/>
    <s v="FLOW"/>
    <s v="UNPAID"/>
    <x v="2"/>
    <n v="7105.45"/>
    <n v="228"/>
    <n v="0"/>
    <n v="1775"/>
    <s v="FLOW"/>
    <n v="2.3697574729346145E-2"/>
    <n v="1.9004270429095235E-3"/>
    <s v="FLOW"/>
    <s v="RTP"/>
    <s v=" "/>
    <s v="RTP"/>
    <s v="medical problem"/>
    <m/>
    <s v="CAVNA"/>
    <m/>
    <s v="REPO"/>
    <s v="-"/>
    <s v="DAPODI"/>
    <s v="-"/>
    <s v="-"/>
    <s v="-"/>
    <n v="9309"/>
    <n v="7105.45"/>
    <n v="88"/>
    <n v="104"/>
    <s v="FLOW"/>
    <m/>
    <m/>
    <m/>
    <m/>
    <s v="REGULAR"/>
    <s v="MH14KT5731"/>
    <s v="HONDA ACTIVA 6G H SMART"/>
    <d v="2023-03-22T00:00:00"/>
    <n v="36"/>
    <s v="02.06.26"/>
    <s v="VIJAY NIKAM"/>
    <m/>
    <n v="1"/>
    <m/>
    <m/>
    <m/>
    <m/>
    <m/>
    <m/>
    <m/>
    <m/>
    <m/>
    <m/>
    <m/>
    <m/>
    <m/>
    <m/>
    <m/>
    <m/>
    <m/>
    <m/>
    <m/>
    <m/>
    <m/>
    <m/>
    <m/>
    <m/>
    <m/>
    <m/>
    <m/>
    <m/>
    <m/>
    <m/>
    <m/>
    <m/>
    <m/>
    <m/>
    <m/>
    <m/>
    <m/>
    <m/>
    <m/>
    <m/>
    <m/>
    <m/>
    <m/>
    <m/>
    <m/>
    <m/>
    <m/>
    <m/>
    <m/>
    <m/>
    <m/>
    <m/>
    <m/>
    <m/>
    <m/>
    <m/>
    <m/>
    <m/>
    <m/>
    <m/>
    <m/>
    <m/>
    <m/>
    <m/>
    <m/>
    <m/>
    <m/>
    <m/>
    <m/>
    <m/>
    <m/>
    <m/>
    <m/>
    <m/>
    <m/>
    <m/>
    <m/>
    <m/>
    <m/>
    <m/>
    <m/>
    <m/>
    <m/>
    <m/>
    <m/>
    <m/>
    <m/>
    <m/>
    <m/>
    <m/>
    <m/>
    <m/>
    <n v="1"/>
    <n v="1"/>
    <s v="ZBHT0009"/>
    <s v="kPzgl85nLc"/>
    <s v="Allocated"/>
    <s v="Shifted (NC_SFTD)"/>
    <s v="Customer shifted from address "/>
    <d v="2026-06-01T00:00:00"/>
    <m/>
    <m/>
    <m/>
    <x v="0"/>
    <s v="365"/>
    <n v="228"/>
    <n v="11324"/>
    <s v="Y"/>
    <m/>
  </r>
  <r>
    <n v="458212981"/>
    <s v="VENKATESH JAGANNATH KARTAL"/>
    <m/>
    <m/>
    <m/>
    <m/>
    <m/>
    <m/>
    <n v="3623"/>
    <n v="3656"/>
    <n v="3788"/>
    <n v="7505"/>
    <n v="1"/>
    <s v="FLOW"/>
    <s v="UNPAID"/>
    <x v="15"/>
    <n v="7076"/>
    <n v="132"/>
    <n v="0"/>
    <n v="6186"/>
    <s v="14.05.26"/>
    <n v="1.0388705544973054E-2"/>
    <n v="3.8722102053191123E-4"/>
    <s v="STABLE"/>
    <s v="PTP"/>
    <s v="PTP"/>
    <s v="PTP"/>
    <m/>
    <m/>
    <s v="CAVA"/>
    <m/>
    <s v="-"/>
    <s v="-"/>
    <s v="BHAWANI PETH"/>
    <s v="-"/>
    <s v="-"/>
    <s v="-"/>
    <n v="9974"/>
    <n v="7076"/>
    <n v="27"/>
    <n v="43"/>
    <s v="FLOW"/>
    <m/>
    <m/>
    <m/>
    <m/>
    <s v="REGULAR"/>
    <s v="MH12VM8075"/>
    <s v="HONDA ACTIVA 6G H SMART"/>
    <d v="2023-05-22T00:00:00"/>
    <n v="36"/>
    <s v="02.06.26"/>
    <s v="VIJAY NIKAM"/>
    <m/>
    <m/>
    <m/>
    <m/>
    <m/>
    <m/>
    <m/>
    <m/>
    <m/>
    <m/>
    <m/>
    <m/>
    <m/>
    <n v="1"/>
    <m/>
    <m/>
    <m/>
    <m/>
    <m/>
    <m/>
    <m/>
    <m/>
    <m/>
    <m/>
    <m/>
    <m/>
    <m/>
    <m/>
    <m/>
    <m/>
    <m/>
    <m/>
    <m/>
    <m/>
    <m/>
    <m/>
    <m/>
    <m/>
    <m/>
    <m/>
    <m/>
    <m/>
    <m/>
    <m/>
    <m/>
    <m/>
    <m/>
    <m/>
    <m/>
    <m/>
    <m/>
    <m/>
    <m/>
    <m/>
    <m/>
    <m/>
    <m/>
    <m/>
    <m/>
    <m/>
    <m/>
    <m/>
    <m/>
    <m/>
    <m/>
    <m/>
    <m/>
    <m/>
    <m/>
    <m/>
    <m/>
    <m/>
    <m/>
    <m/>
    <m/>
    <m/>
    <m/>
    <m/>
    <m/>
    <m/>
    <m/>
    <m/>
    <m/>
    <m/>
    <m/>
    <m/>
    <m/>
    <m/>
    <m/>
    <m/>
    <m/>
    <m/>
    <m/>
    <m/>
    <n v="1"/>
    <n v="1"/>
    <s v="DUWT0014"/>
    <s v="A64R9b7pOJc"/>
    <s v="Allocated"/>
    <s v="Promise To Pay (PTP)"/>
    <s v="Customer meet at residence given ptp "/>
    <d v="2026-06-15T00:00:00"/>
    <m/>
    <m/>
    <m/>
    <x v="0"/>
    <s v="226"/>
    <n v="3788"/>
    <n v="7505"/>
    <s v="Y"/>
    <m/>
  </r>
  <r>
    <n v="139827641"/>
    <s v="RAVINDRA DILIP BHALERAO"/>
    <m/>
    <m/>
    <m/>
    <m/>
    <m/>
    <s v="BANK STABLE 15"/>
    <n v="3621"/>
    <n v="7280"/>
    <n v="-2903"/>
    <n v="11644"/>
    <n v="4"/>
    <s v="STABLE"/>
    <s v="UNPAID"/>
    <x v="1"/>
    <n v="7072.44"/>
    <n v="680"/>
    <n v="0"/>
    <n v="6300"/>
    <s v="STABLE"/>
    <n v="1.4589346182161077E-2"/>
    <n v="2.3220158290231697E-3"/>
    <s v="STABLE"/>
    <s v="PAID"/>
    <s v="PAID"/>
    <s v="PAID"/>
    <s v="Shifted"/>
    <m/>
    <s v="CNAVNA"/>
    <s v=" "/>
    <s v="REPO"/>
    <s v="-"/>
    <s v="CHIKHALI"/>
    <s v="-"/>
    <s v="-"/>
    <s v="-"/>
    <n v="14260"/>
    <n v="7072.44"/>
    <n v="115"/>
    <n v="103"/>
    <s v="STABLE"/>
    <m/>
    <m/>
    <m/>
    <m/>
    <s v="NPA"/>
    <s v="MH14KT6814"/>
    <s v="TVS RAIDER DISC"/>
    <d v="2023-03-28T00:00:00"/>
    <n v="36"/>
    <s v="02.06.26"/>
    <s v="KAILASH ATKARI"/>
    <m/>
    <m/>
    <m/>
    <m/>
    <m/>
    <m/>
    <m/>
    <m/>
    <m/>
    <m/>
    <m/>
    <m/>
    <m/>
    <m/>
    <m/>
    <m/>
    <n v="1"/>
    <m/>
    <m/>
    <m/>
    <m/>
    <m/>
    <m/>
    <m/>
    <m/>
    <m/>
    <m/>
    <m/>
    <m/>
    <m/>
    <m/>
    <m/>
    <m/>
    <m/>
    <m/>
    <m/>
    <m/>
    <m/>
    <m/>
    <m/>
    <m/>
    <m/>
    <m/>
    <m/>
    <m/>
    <m/>
    <m/>
    <m/>
    <m/>
    <m/>
    <m/>
    <m/>
    <m/>
    <m/>
    <m/>
    <m/>
    <m/>
    <m/>
    <m/>
    <m/>
    <m/>
    <m/>
    <m/>
    <m/>
    <m/>
    <m/>
    <m/>
    <m/>
    <m/>
    <m/>
    <m/>
    <m/>
    <m/>
    <m/>
    <m/>
    <m/>
    <m/>
    <m/>
    <m/>
    <m/>
    <m/>
    <m/>
    <m/>
    <m/>
    <m/>
    <m/>
    <m/>
    <m/>
    <m/>
    <m/>
    <m/>
    <m/>
    <m/>
    <m/>
    <n v="1"/>
    <n v="1"/>
    <s v="ZBHT0011"/>
    <s v="A6Bbb2YDE9w"/>
    <s v="Allocated"/>
    <s v="Shifted (NC_SFTD)"/>
    <s v="Visit cm residence address cm shifted for a long time "/>
    <d v="2026-06-06T00:00:00"/>
    <m/>
    <m/>
    <m/>
    <x v="1"/>
    <s v="743"/>
    <n v="-2903"/>
    <n v="11644"/>
    <s v="Y"/>
    <m/>
  </r>
  <r>
    <n v="463791527"/>
    <s v="PRASHIK BAPU AHIRE"/>
    <m/>
    <m/>
    <m/>
    <m/>
    <m/>
    <m/>
    <n v="1237"/>
    <n v="3756"/>
    <n v="533"/>
    <n v="5573"/>
    <n v="4"/>
    <s v="FLOW"/>
    <s v="UNPAID"/>
    <x v="1"/>
    <n v="6982"/>
    <n v="488"/>
    <n v="0"/>
    <n v="4500"/>
    <s v="STABLE"/>
    <n v="1.4402782497108304E-2"/>
    <n v="2.2923226663272892E-3"/>
    <s v="FLOW"/>
    <s v="NC"/>
    <s v="NC"/>
    <s v="NC"/>
    <s v="Add not found"/>
    <m/>
    <s v="CNAVNA"/>
    <m/>
    <s v="REPO"/>
    <s v="-"/>
    <s v="NIGADI"/>
    <s v="-"/>
    <s v="-"/>
    <s v="-"/>
    <n v="8744"/>
    <n v="6982"/>
    <n v="115"/>
    <n v="131"/>
    <s v="FLOW"/>
    <m/>
    <m/>
    <m/>
    <m/>
    <s v="NPA"/>
    <s v="MH14LD7196"/>
    <s v="HONDA ACTIVA DLX"/>
    <d v="2024-08-17T00:00:00"/>
    <n v="24"/>
    <s v="02.06.26"/>
    <s v="KAILASH ATKARI"/>
    <m/>
    <m/>
    <m/>
    <m/>
    <m/>
    <m/>
    <m/>
    <m/>
    <m/>
    <m/>
    <m/>
    <m/>
    <m/>
    <n v="1"/>
    <m/>
    <m/>
    <m/>
    <m/>
    <m/>
    <m/>
    <m/>
    <m/>
    <m/>
    <m/>
    <m/>
    <m/>
    <m/>
    <m/>
    <m/>
    <m/>
    <m/>
    <m/>
    <m/>
    <m/>
    <m/>
    <m/>
    <m/>
    <m/>
    <m/>
    <m/>
    <m/>
    <m/>
    <m/>
    <m/>
    <m/>
    <m/>
    <m/>
    <m/>
    <m/>
    <m/>
    <m/>
    <m/>
    <m/>
    <m/>
    <m/>
    <n v="2"/>
    <m/>
    <m/>
    <m/>
    <m/>
    <m/>
    <m/>
    <m/>
    <m/>
    <m/>
    <m/>
    <m/>
    <m/>
    <m/>
    <m/>
    <m/>
    <m/>
    <m/>
    <m/>
    <m/>
    <m/>
    <m/>
    <m/>
    <m/>
    <m/>
    <m/>
    <m/>
    <m/>
    <m/>
    <m/>
    <m/>
    <m/>
    <m/>
    <m/>
    <m/>
    <m/>
    <m/>
    <m/>
    <m/>
    <n v="3"/>
    <n v="1"/>
    <s v="ZBHT0011"/>
    <s v="GohSBttO0m"/>
    <s v="Allocated"/>
    <s v="Address Not Found (NC_ANF)"/>
    <s v="Visit cm residence address cm residence address not found short address "/>
    <d v="2026-06-05T00:00:00"/>
    <m/>
    <m/>
    <m/>
    <x v="0"/>
    <s v="580"/>
    <n v="533"/>
    <n v="5573"/>
    <s v="Y"/>
    <m/>
  </r>
  <r>
    <n v="458205452"/>
    <s v="ARUNA MOHAN VAIDHYA"/>
    <m/>
    <m/>
    <m/>
    <m/>
    <m/>
    <m/>
    <n v="3476"/>
    <n v="3418"/>
    <n v="3488"/>
    <n v="7047"/>
    <n v="1"/>
    <s v="FLOW"/>
    <s v="UNPAID"/>
    <x v="5"/>
    <n v="6765"/>
    <n v="70"/>
    <n v="0"/>
    <n v="0"/>
    <s v="-"/>
    <n v="1.3695232431476467E-2"/>
    <n v="3.702021203926483E-4"/>
    <s v="STABLE"/>
    <s v="PTP"/>
    <s v="-"/>
    <s v="PTP"/>
    <m/>
    <n v="29"/>
    <s v="CAVA"/>
    <m/>
    <m/>
    <m/>
    <s v="BHOSARI"/>
    <m/>
    <m/>
    <m/>
    <n v="3488"/>
    <n v="6765"/>
    <n v="27"/>
    <n v="43"/>
    <s v="FLOW"/>
    <m/>
    <m/>
    <m/>
    <m/>
    <s v="-"/>
    <s v="MH14KV8419"/>
    <s v="HONDA ACTIVA 6G H SMART"/>
    <d v="2023-05-22T00:00:00"/>
    <n v="36"/>
    <s v="10.06.26"/>
    <s v="VIJAY NIKAM"/>
    <m/>
    <m/>
    <m/>
    <m/>
    <m/>
    <m/>
    <m/>
    <m/>
    <m/>
    <m/>
    <m/>
    <m/>
    <m/>
    <m/>
    <m/>
    <m/>
    <m/>
    <m/>
    <m/>
    <m/>
    <m/>
    <m/>
    <m/>
    <m/>
    <m/>
    <m/>
    <m/>
    <m/>
    <m/>
    <m/>
    <m/>
    <m/>
    <m/>
    <m/>
    <n v="1"/>
    <m/>
    <m/>
    <m/>
    <m/>
    <m/>
    <m/>
    <m/>
    <m/>
    <m/>
    <m/>
    <m/>
    <m/>
    <m/>
    <m/>
    <m/>
    <m/>
    <m/>
    <m/>
    <m/>
    <m/>
    <m/>
    <m/>
    <m/>
    <m/>
    <m/>
    <m/>
    <m/>
    <m/>
    <m/>
    <m/>
    <m/>
    <m/>
    <m/>
    <m/>
    <m/>
    <m/>
    <m/>
    <m/>
    <m/>
    <m/>
    <m/>
    <m/>
    <m/>
    <m/>
    <m/>
    <m/>
    <m/>
    <m/>
    <m/>
    <m/>
    <m/>
    <m/>
    <m/>
    <m/>
    <m/>
    <m/>
    <m/>
    <m/>
    <m/>
    <n v="1"/>
    <n v="1"/>
    <s v="DUWT0025"/>
    <s v="APl3m1y5Sm"/>
    <s v="Allocated"/>
    <s v="Door Locked (NC_DL)"/>
    <s v="Customer residence is lock "/>
    <d v="2026-06-12T00:00:00"/>
    <m/>
    <m/>
    <m/>
    <x v="0"/>
    <s v="153"/>
    <n v="3488"/>
    <n v="7047"/>
    <s v="Y"/>
    <m/>
  </r>
  <r>
    <n v="457887935"/>
    <s v="PRAKASH MOHANTY"/>
    <m/>
    <m/>
    <m/>
    <m/>
    <m/>
    <m/>
    <n v="3445"/>
    <n v="6842"/>
    <n v="3616"/>
    <n v="10629"/>
    <n v="2"/>
    <s v="FLOW"/>
    <s v="UNPAID"/>
    <x v="2"/>
    <n v="6709"/>
    <n v="219"/>
    <n v="0"/>
    <n v="0"/>
    <s v="FLOW"/>
    <n v="2.2436513012057225E-2"/>
    <n v="1.4854489668095765E-3"/>
    <s v="STABLE"/>
    <s v="MPTP"/>
    <s v="PTP"/>
    <s v="MPTP"/>
    <s v="Shifted"/>
    <n v="20"/>
    <s v="CAVNA"/>
    <m/>
    <s v="-"/>
    <s v="-"/>
    <s v="CHARHOLI"/>
    <s v="-"/>
    <s v="-"/>
    <s v="-"/>
    <n v="7061"/>
    <n v="6709"/>
    <n v="57"/>
    <n v="73"/>
    <s v="FLOW"/>
    <m/>
    <m/>
    <m/>
    <m/>
    <s v="NPA"/>
    <s v="MH14KV1614"/>
    <s v="GLAMOUR XTEC DISC"/>
    <d v="2023-04-28T00:00:00"/>
    <n v="36"/>
    <s v="02.06.26"/>
    <s v="VIJAY NIKAM"/>
    <m/>
    <m/>
    <m/>
    <m/>
    <n v="1"/>
    <m/>
    <m/>
    <m/>
    <m/>
    <m/>
    <m/>
    <m/>
    <m/>
    <m/>
    <m/>
    <m/>
    <m/>
    <m/>
    <m/>
    <m/>
    <m/>
    <m/>
    <m/>
    <m/>
    <m/>
    <m/>
    <m/>
    <m/>
    <m/>
    <m/>
    <m/>
    <m/>
    <m/>
    <m/>
    <m/>
    <m/>
    <m/>
    <m/>
    <m/>
    <m/>
    <m/>
    <m/>
    <m/>
    <m/>
    <m/>
    <m/>
    <m/>
    <m/>
    <m/>
    <m/>
    <m/>
    <m/>
    <m/>
    <m/>
    <m/>
    <m/>
    <m/>
    <m/>
    <m/>
    <m/>
    <m/>
    <m/>
    <m/>
    <m/>
    <m/>
    <m/>
    <m/>
    <m/>
    <m/>
    <m/>
    <m/>
    <m/>
    <m/>
    <m/>
    <m/>
    <m/>
    <m/>
    <m/>
    <m/>
    <m/>
    <m/>
    <m/>
    <m/>
    <m/>
    <m/>
    <m/>
    <m/>
    <m/>
    <m/>
    <m/>
    <m/>
    <m/>
    <m/>
    <m/>
    <n v="1"/>
    <n v="1"/>
    <s v="ZBHT0009"/>
    <s v="Ao-jC-tfCz"/>
    <s v="Allocated"/>
    <s v="Shifted (NC_SFTD)"/>
    <s v="Customer shifted from address msg to friend "/>
    <d v="2026-06-02T00:00:00"/>
    <m/>
    <m/>
    <m/>
    <x v="0"/>
    <s v="342"/>
    <n v="3616"/>
    <n v="10629"/>
    <s v="Y"/>
    <m/>
  </r>
  <r>
    <n v="462502133"/>
    <s v="ATHAR IQBAL SHAIKH"/>
    <s v="ONLINE"/>
    <s v="13.06.26"/>
    <n v="6800"/>
    <m/>
    <m/>
    <s v="BANK RB 15"/>
    <n v="6856"/>
    <n v="6522"/>
    <n v="6707"/>
    <n v="6856"/>
    <n v="2"/>
    <s v="RB"/>
    <s v="PAID"/>
    <x v="6"/>
    <n v="6522"/>
    <n v="185"/>
    <n v="0"/>
    <n v="0"/>
    <s v="FLOW"/>
    <n v="5.4407077558281766E-2"/>
    <n v="1.4440450382370038E-3"/>
    <s v="RB"/>
    <s v="PAID"/>
    <s v="PTP"/>
    <s v="PAID"/>
    <m/>
    <m/>
    <s v="CAVA"/>
    <m/>
    <s v="-"/>
    <s v="-"/>
    <s v="YERWADA"/>
    <s v="-"/>
    <s v="-"/>
    <s v="-"/>
    <n v="6707"/>
    <n v="6522"/>
    <n v="57"/>
    <n v="0"/>
    <s v="RB"/>
    <m/>
    <m/>
    <m/>
    <m/>
    <s v="REGULAR"/>
    <s v="MH12WQ5877"/>
    <s v="PIAGGIO VESPA SXL 125 CBS"/>
    <d v="2024-04-08T00:00:00"/>
    <n v="24"/>
    <s v="02.06.26"/>
    <s v="VIJAY NIKAM"/>
    <m/>
    <m/>
    <m/>
    <m/>
    <m/>
    <m/>
    <m/>
    <m/>
    <m/>
    <m/>
    <n v="1"/>
    <m/>
    <m/>
    <m/>
    <m/>
    <m/>
    <m/>
    <m/>
    <m/>
    <m/>
    <m/>
    <m/>
    <m/>
    <m/>
    <m/>
    <m/>
    <m/>
    <m/>
    <m/>
    <m/>
    <m/>
    <m/>
    <m/>
    <m/>
    <m/>
    <m/>
    <m/>
    <m/>
    <m/>
    <m/>
    <m/>
    <m/>
    <m/>
    <m/>
    <m/>
    <m/>
    <m/>
    <m/>
    <m/>
    <m/>
    <m/>
    <m/>
    <m/>
    <m/>
    <m/>
    <m/>
    <m/>
    <m/>
    <m/>
    <m/>
    <m/>
    <m/>
    <m/>
    <m/>
    <m/>
    <m/>
    <m/>
    <m/>
    <m/>
    <m/>
    <m/>
    <m/>
    <m/>
    <m/>
    <m/>
    <m/>
    <m/>
    <m/>
    <m/>
    <m/>
    <m/>
    <m/>
    <m/>
    <m/>
    <m/>
    <m/>
    <m/>
    <m/>
    <m/>
    <m/>
    <m/>
    <m/>
    <m/>
    <m/>
    <n v="1"/>
    <n v="1"/>
    <s v="ZBHT0012"/>
    <s v="kPlC2_rkNm"/>
    <s v="Allocated"/>
    <s v="Door Locked (NC_DL)"/>
    <s v="Nc"/>
    <d v="2026-06-04T00:00:00"/>
    <m/>
    <m/>
    <m/>
    <x v="0"/>
    <s v="278"/>
    <n v="6707"/>
    <n v="13656"/>
    <s v="Y"/>
    <m/>
  </r>
  <r>
    <n v="463298684"/>
    <s v="VANDANA VIJAY BENDRE"/>
    <m/>
    <m/>
    <m/>
    <m/>
    <m/>
    <m/>
    <n v="7568"/>
    <n v="6466"/>
    <n v="7859"/>
    <n v="15627"/>
    <n v="5"/>
    <s v="FLOW"/>
    <s v="UNPAID"/>
    <x v="7"/>
    <n v="6466"/>
    <n v="1393"/>
    <n v="0"/>
    <n v="2250"/>
    <s v="20.05.26"/>
    <n v="1.8797699598806044E-2"/>
    <n v="3.1474255592236801E-3"/>
    <s v="STABLE"/>
    <s v="PTP"/>
    <s v="PAID"/>
    <s v="PTP"/>
    <m/>
    <n v="20"/>
    <s v="CAVNA"/>
    <m/>
    <s v="REPO"/>
    <s v="-"/>
    <s v="SHIRUR"/>
    <s v="-"/>
    <s v="-"/>
    <s v="-"/>
    <n v="10109"/>
    <n v="6466"/>
    <n v="147"/>
    <n v="163"/>
    <s v="FLOW"/>
    <m/>
    <m/>
    <m/>
    <m/>
    <s v="NPA"/>
    <s v="MH12WW8522"/>
    <s v="HONDA UNICORN 160 BSVI"/>
    <d v="2024-06-24T00:00:00"/>
    <n v="18"/>
    <s v="02.06.26"/>
    <s v="KAILASH ATKARI"/>
    <m/>
    <m/>
    <m/>
    <m/>
    <m/>
    <m/>
    <m/>
    <m/>
    <m/>
    <m/>
    <n v="1"/>
    <m/>
    <m/>
    <m/>
    <m/>
    <m/>
    <m/>
    <m/>
    <m/>
    <m/>
    <m/>
    <m/>
    <m/>
    <m/>
    <m/>
    <m/>
    <m/>
    <m/>
    <m/>
    <m/>
    <m/>
    <m/>
    <m/>
    <m/>
    <m/>
    <m/>
    <m/>
    <m/>
    <m/>
    <m/>
    <m/>
    <m/>
    <m/>
    <m/>
    <m/>
    <m/>
    <m/>
    <m/>
    <m/>
    <m/>
    <m/>
    <m/>
    <m/>
    <m/>
    <m/>
    <m/>
    <m/>
    <m/>
    <m/>
    <m/>
    <m/>
    <m/>
    <m/>
    <m/>
    <m/>
    <m/>
    <m/>
    <m/>
    <m/>
    <m/>
    <m/>
    <m/>
    <m/>
    <m/>
    <m/>
    <m/>
    <m/>
    <m/>
    <m/>
    <m/>
    <m/>
    <m/>
    <m/>
    <m/>
    <m/>
    <m/>
    <m/>
    <m/>
    <m/>
    <m/>
    <m/>
    <m/>
    <m/>
    <m/>
    <n v="1"/>
    <n v="1"/>
    <s v="ZBHT0024"/>
    <s v="APkAVHejsOJz"/>
    <s v="Allocated"/>
    <s v="Left Message (LMCB)"/>
    <s v="Meet doughter "/>
    <d v="2026-06-04T00:00:00"/>
    <m/>
    <m/>
    <m/>
    <x v="0"/>
    <s v="1593"/>
    <n v="7859"/>
    <n v="15627"/>
    <s v="Y"/>
    <m/>
  </r>
  <r>
    <n v="137632312"/>
    <s v="GIRIJA DNYANESHWAR CHORGHE"/>
    <m/>
    <m/>
    <m/>
    <m/>
    <m/>
    <m/>
    <n v="3302"/>
    <n v="6593"/>
    <n v="-6143"/>
    <n v="10477"/>
    <n v="5"/>
    <s v="FLOW"/>
    <s v="UNPAID"/>
    <x v="8"/>
    <n v="6443.26"/>
    <n v="472"/>
    <n v="0"/>
    <n v="4950"/>
    <s v="FLOW"/>
    <n v="1.7776802939413566E-2"/>
    <n v="3.1363565123296582E-3"/>
    <s v="FLOW"/>
    <s v="RTP"/>
    <s v="RTP"/>
    <s v="RTP"/>
    <m/>
    <m/>
    <s v="CAVNA"/>
    <m/>
    <s v="REPO"/>
    <s v="-"/>
    <s v="SOMATANE"/>
    <s v="-"/>
    <s v="-"/>
    <s v="-"/>
    <n v="12015"/>
    <n v="6443.26"/>
    <n v="146"/>
    <n v="162"/>
    <s v="FLOW"/>
    <m/>
    <m/>
    <m/>
    <m/>
    <s v="NPA"/>
    <s v="MH14KP6722"/>
    <s v="TVS JUPITER 125 DRUM ALLOY"/>
    <d v="2023-01-21T00:00:00"/>
    <n v="36"/>
    <s v="02.06.26"/>
    <s v="VIJAY NIKAM"/>
    <m/>
    <m/>
    <m/>
    <m/>
    <m/>
    <m/>
    <m/>
    <m/>
    <m/>
    <m/>
    <n v="1"/>
    <m/>
    <m/>
    <m/>
    <m/>
    <m/>
    <m/>
    <m/>
    <m/>
    <m/>
    <m/>
    <m/>
    <m/>
    <m/>
    <m/>
    <m/>
    <m/>
    <m/>
    <m/>
    <m/>
    <m/>
    <m/>
    <m/>
    <m/>
    <m/>
    <m/>
    <m/>
    <m/>
    <m/>
    <m/>
    <m/>
    <m/>
    <m/>
    <m/>
    <m/>
    <m/>
    <m/>
    <m/>
    <m/>
    <m/>
    <m/>
    <m/>
    <m/>
    <m/>
    <m/>
    <m/>
    <m/>
    <m/>
    <m/>
    <m/>
    <m/>
    <m/>
    <m/>
    <m/>
    <m/>
    <m/>
    <m/>
    <m/>
    <m/>
    <m/>
    <m/>
    <m/>
    <m/>
    <m/>
    <m/>
    <m/>
    <m/>
    <m/>
    <m/>
    <m/>
    <m/>
    <m/>
    <m/>
    <m/>
    <m/>
    <m/>
    <m/>
    <m/>
    <m/>
    <m/>
    <m/>
    <m/>
    <m/>
    <m/>
    <n v="1"/>
    <n v="1"/>
    <s v="ZBHT0013"/>
    <s v="A2B8XCrlkXvz"/>
    <s v="Allocated"/>
    <s v="Left Message (LMCB)"/>
    <s v="Left massage "/>
    <d v="2026-06-04T00:00:00"/>
    <m/>
    <m/>
    <m/>
    <x v="0"/>
    <s v="582"/>
    <n v="-6143"/>
    <n v="10477"/>
    <s v="Y"/>
    <m/>
  </r>
  <r>
    <n v="462636667"/>
    <s v="ARVIND ANAND SHINDE"/>
    <m/>
    <m/>
    <m/>
    <m/>
    <m/>
    <m/>
    <n v="3247"/>
    <n v="6494"/>
    <n v="191"/>
    <n v="10059"/>
    <n v="3"/>
    <s v="FLOW"/>
    <s v="UNPAID"/>
    <x v="6"/>
    <n v="6308"/>
    <n v="191"/>
    <n v="0"/>
    <n v="3577"/>
    <s v="FLOW"/>
    <n v="1.3118357258911348E-2"/>
    <n v="1.6871406859063499E-3"/>
    <s v="FLOW"/>
    <s v="BPTP"/>
    <s v="LMCB"/>
    <s v="BPTP"/>
    <s v="Financail problem"/>
    <m/>
    <s v="CAVNA"/>
    <m/>
    <s v="REPO"/>
    <s v="-"/>
    <s v="YERWADA"/>
    <s v="-"/>
    <s v="-"/>
    <s v="-"/>
    <n v="10262"/>
    <n v="6308"/>
    <n v="87"/>
    <n v="103"/>
    <s v="FLOW"/>
    <m/>
    <m/>
    <m/>
    <m/>
    <s v="REGULAR"/>
    <s v="MH12VS2944"/>
    <s v="HONDA SHINE DRUM BSVI"/>
    <d v="2024-04-20T00:00:00"/>
    <n v="24"/>
    <s v="02.06.26"/>
    <s v="VIJAY NIKAM"/>
    <m/>
    <m/>
    <m/>
    <m/>
    <n v="1"/>
    <m/>
    <m/>
    <m/>
    <m/>
    <m/>
    <m/>
    <m/>
    <m/>
    <m/>
    <m/>
    <m/>
    <m/>
    <m/>
    <m/>
    <m/>
    <m/>
    <m/>
    <m/>
    <m/>
    <m/>
    <m/>
    <m/>
    <m/>
    <m/>
    <m/>
    <m/>
    <m/>
    <m/>
    <m/>
    <m/>
    <m/>
    <m/>
    <m/>
    <m/>
    <m/>
    <m/>
    <m/>
    <m/>
    <m/>
    <m/>
    <m/>
    <m/>
    <m/>
    <m/>
    <m/>
    <m/>
    <m/>
    <m/>
    <m/>
    <m/>
    <m/>
    <m/>
    <m/>
    <m/>
    <m/>
    <m/>
    <m/>
    <m/>
    <m/>
    <m/>
    <m/>
    <m/>
    <m/>
    <m/>
    <m/>
    <m/>
    <m/>
    <m/>
    <m/>
    <m/>
    <m/>
    <m/>
    <m/>
    <m/>
    <m/>
    <m/>
    <m/>
    <m/>
    <m/>
    <m/>
    <m/>
    <m/>
    <m/>
    <m/>
    <m/>
    <m/>
    <m/>
    <m/>
    <m/>
    <n v="1"/>
    <n v="1"/>
    <s v="ZBHT0012"/>
    <s v="k2dKUKPiLm"/>
    <s v="Allocated"/>
    <s v="Left Message (LMCB)"/>
    <s v="Lm"/>
    <d v="2026-06-02T00:00:00"/>
    <m/>
    <m/>
    <m/>
    <x v="0"/>
    <s v="318"/>
    <n v="191"/>
    <n v="10059"/>
    <s v="Y"/>
    <m/>
  </r>
  <r>
    <n v="464044897"/>
    <s v="VIKAS KESHAV TIKONE"/>
    <s v="ONLINE"/>
    <s v="20.06.26"/>
    <n v="900"/>
    <m/>
    <m/>
    <m/>
    <n v="874"/>
    <n v="3264"/>
    <n v="829"/>
    <n v="3489"/>
    <n v="4"/>
    <s v="STABLE"/>
    <s v="PAID"/>
    <x v="8"/>
    <n v="6306"/>
    <n v="187"/>
    <n v="0"/>
    <n v="4470"/>
    <s v="FLOW"/>
    <n v="6.2402218217766522E-2"/>
    <n v="2.070379079613275E-3"/>
    <s v="STABLE"/>
    <s v="PAID"/>
    <s v="PTP"/>
    <s v="PTP"/>
    <m/>
    <m/>
    <s v="CAVA"/>
    <m/>
    <s v="REPO"/>
    <s v="-"/>
    <s v="KARLA"/>
    <s v="-"/>
    <s v="-"/>
    <s v="-"/>
    <n v="7921"/>
    <n v="6306"/>
    <n v="115"/>
    <n v="131"/>
    <s v="FLOW"/>
    <m/>
    <m/>
    <m/>
    <m/>
    <s v="NPA"/>
    <s v="MH14LF8117"/>
    <s v="HONDA ACTIVA 125 SMART"/>
    <d v="2024-09-17T00:00:00"/>
    <n v="24"/>
    <s v="02.06.26"/>
    <s v="VIJAY NIKAM"/>
    <m/>
    <m/>
    <m/>
    <m/>
    <m/>
    <m/>
    <m/>
    <m/>
    <m/>
    <m/>
    <n v="1"/>
    <m/>
    <m/>
    <m/>
    <m/>
    <m/>
    <m/>
    <m/>
    <m/>
    <m/>
    <m/>
    <m/>
    <m/>
    <m/>
    <m/>
    <m/>
    <m/>
    <m/>
    <m/>
    <m/>
    <m/>
    <m/>
    <m/>
    <m/>
    <m/>
    <m/>
    <m/>
    <m/>
    <m/>
    <m/>
    <m/>
    <m/>
    <m/>
    <m/>
    <m/>
    <m/>
    <m/>
    <m/>
    <m/>
    <m/>
    <m/>
    <m/>
    <m/>
    <m/>
    <m/>
    <m/>
    <m/>
    <m/>
    <m/>
    <m/>
    <m/>
    <m/>
    <m/>
    <m/>
    <m/>
    <m/>
    <m/>
    <m/>
    <m/>
    <m/>
    <m/>
    <m/>
    <m/>
    <m/>
    <m/>
    <m/>
    <m/>
    <m/>
    <m/>
    <m/>
    <m/>
    <m/>
    <m/>
    <m/>
    <m/>
    <m/>
    <m/>
    <m/>
    <m/>
    <m/>
    <m/>
    <m/>
    <m/>
    <m/>
    <n v="1"/>
    <n v="1"/>
    <s v="ZBHT0013"/>
    <s v="k2YDIP0Wdz"/>
    <s v="Allocated"/>
    <s v="Promise To Pay (PTP)"/>
    <s v="Ptp"/>
    <d v="2026-06-12T00:00:00"/>
    <m/>
    <m/>
    <m/>
    <x v="0"/>
    <s v="251"/>
    <n v="829"/>
    <n v="4389"/>
    <s v="Y"/>
    <m/>
  </r>
  <r>
    <n v="463361916"/>
    <s v="HANUMAN PANDURANG KATKE"/>
    <m/>
    <m/>
    <m/>
    <m/>
    <m/>
    <m/>
    <n v="2179"/>
    <n v="2179"/>
    <n v="2222"/>
    <n v="4468"/>
    <n v="1"/>
    <s v="FLOW"/>
    <s v="UNPAID"/>
    <x v="7"/>
    <n v="6290"/>
    <n v="43"/>
    <n v="0"/>
    <n v="900"/>
    <s v="23.05.26"/>
    <n v="3.9161609096351468E-3"/>
    <n v="3.4420862339538179E-4"/>
    <s v="STABLE"/>
    <s v="PTP"/>
    <s v="PTP"/>
    <s v="PTP"/>
    <m/>
    <n v="21"/>
    <s v="CAVA"/>
    <m/>
    <s v="-"/>
    <s v="-"/>
    <s v="SHIRUR"/>
    <s v="-"/>
    <s v="-"/>
    <s v="-"/>
    <n v="3122"/>
    <n v="6290"/>
    <n v="26"/>
    <n v="42"/>
    <s v="FLOW"/>
    <m/>
    <m/>
    <m/>
    <m/>
    <s v="REGULAR"/>
    <s v="MH12WL2558"/>
    <s v="SPLENDOR PLUS I3S XTEC"/>
    <d v="2024-07-01T00:00:00"/>
    <n v="24"/>
    <s v="02.06.26"/>
    <s v="KAILASH ATKARI"/>
    <m/>
    <m/>
    <m/>
    <m/>
    <m/>
    <m/>
    <m/>
    <m/>
    <m/>
    <m/>
    <m/>
    <m/>
    <m/>
    <n v="1"/>
    <m/>
    <m/>
    <m/>
    <m/>
    <m/>
    <m/>
    <m/>
    <m/>
    <m/>
    <m/>
    <m/>
    <m/>
    <m/>
    <m/>
    <m/>
    <m/>
    <m/>
    <m/>
    <m/>
    <m/>
    <m/>
    <m/>
    <m/>
    <m/>
    <m/>
    <m/>
    <n v="2"/>
    <m/>
    <m/>
    <m/>
    <m/>
    <m/>
    <m/>
    <m/>
    <m/>
    <m/>
    <m/>
    <m/>
    <m/>
    <m/>
    <m/>
    <m/>
    <m/>
    <m/>
    <m/>
    <m/>
    <m/>
    <m/>
    <m/>
    <m/>
    <m/>
    <m/>
    <m/>
    <m/>
    <m/>
    <m/>
    <m/>
    <m/>
    <m/>
    <m/>
    <m/>
    <m/>
    <m/>
    <m/>
    <m/>
    <m/>
    <m/>
    <m/>
    <m/>
    <m/>
    <m/>
    <m/>
    <m/>
    <m/>
    <m/>
    <m/>
    <m/>
    <m/>
    <m/>
    <m/>
    <n v="3"/>
    <n v="1"/>
    <s v="ZBHT0024"/>
    <s v="Gow3QYrX21"/>
    <s v="Allocated"/>
    <s v="Left Message (LMCB)"/>
    <s v="Meet mother "/>
    <d v="2026-06-05T00:00:00"/>
    <m/>
    <m/>
    <m/>
    <x v="0"/>
    <s v="110"/>
    <n v="2222"/>
    <n v="4468"/>
    <s v="Y"/>
    <m/>
  </r>
  <r>
    <n v="458337144"/>
    <s v="PALLAVI NANABHAU PACHUNDKAR"/>
    <m/>
    <m/>
    <m/>
    <m/>
    <m/>
    <m/>
    <n v="3228"/>
    <n v="3228"/>
    <n v="3258"/>
    <n v="6544"/>
    <n v="1"/>
    <s v="FLOW"/>
    <s v="UNPAID"/>
    <x v="7"/>
    <n v="6287"/>
    <n v="30"/>
    <n v="0"/>
    <n v="0"/>
    <s v="-"/>
    <n v="3.9142931063396134E-3"/>
    <n v="3.4404445394066219E-4"/>
    <s v="STABLE"/>
    <s v="PTP"/>
    <s v="-"/>
    <s v="PTP"/>
    <m/>
    <n v="20"/>
    <s v="CAVA"/>
    <m/>
    <s v="-"/>
    <s v="-"/>
    <s v="SHIRUR"/>
    <s v="-"/>
    <s v="-"/>
    <s v="-"/>
    <n v="3258"/>
    <n v="6287"/>
    <n v="27"/>
    <n v="43"/>
    <s v="FLOW"/>
    <m/>
    <m/>
    <m/>
    <m/>
    <s v="REGULAR"/>
    <s v="MH12VY0969"/>
    <s v="SPLENDOR PLUS BS6 I3S DRS CAST FI"/>
    <d v="2023-05-31T00:00:00"/>
    <n v="36"/>
    <s v="02.06.26"/>
    <s v="KAILASH ATKARI"/>
    <m/>
    <m/>
    <m/>
    <m/>
    <m/>
    <m/>
    <m/>
    <m/>
    <m/>
    <m/>
    <m/>
    <m/>
    <m/>
    <n v="1"/>
    <m/>
    <m/>
    <m/>
    <m/>
    <m/>
    <m/>
    <m/>
    <m/>
    <m/>
    <m/>
    <m/>
    <m/>
    <m/>
    <m/>
    <m/>
    <m/>
    <m/>
    <m/>
    <m/>
    <m/>
    <m/>
    <m/>
    <m/>
    <m/>
    <m/>
    <m/>
    <m/>
    <m/>
    <m/>
    <m/>
    <m/>
    <m/>
    <m/>
    <m/>
    <m/>
    <m/>
    <m/>
    <m/>
    <m/>
    <m/>
    <m/>
    <m/>
    <m/>
    <m/>
    <m/>
    <m/>
    <m/>
    <m/>
    <m/>
    <m/>
    <m/>
    <m/>
    <m/>
    <m/>
    <m/>
    <m/>
    <m/>
    <m/>
    <m/>
    <m/>
    <m/>
    <m/>
    <m/>
    <m/>
    <m/>
    <m/>
    <m/>
    <m/>
    <m/>
    <m/>
    <m/>
    <m/>
    <m/>
    <m/>
    <m/>
    <m/>
    <m/>
    <m/>
    <m/>
    <m/>
    <n v="1"/>
    <n v="1"/>
    <s v="ZBHT0024"/>
    <s v="BPetMk514OIz"/>
    <s v="Allocated"/>
    <s v="Door Locked (NC_DL)"/>
    <s v="Door lock "/>
    <d v="2026-06-05T00:00:00"/>
    <m/>
    <m/>
    <m/>
    <x v="0"/>
    <s v="88"/>
    <n v="3258"/>
    <n v="6544"/>
    <s v="Y"/>
    <m/>
  </r>
  <r>
    <n v="457999507"/>
    <s v="RAHUL VIJAY KUMARRAMHRUDAYYADAV"/>
    <m/>
    <m/>
    <m/>
    <m/>
    <m/>
    <m/>
    <n v="6372"/>
    <n v="6361"/>
    <n v="6450"/>
    <n v="12958"/>
    <n v="1"/>
    <s v="FLOW"/>
    <s v="UNPAID"/>
    <x v="14"/>
    <n v="6286.33"/>
    <n v="89"/>
    <n v="0"/>
    <n v="900"/>
    <s v="21.05.26 26.05.26"/>
    <n v="9.6414869533496001E-3"/>
    <n v="3.4400778942910814E-4"/>
    <s v="STABLE"/>
    <s v="PTP"/>
    <s v="PTP"/>
    <s v="PTP"/>
    <m/>
    <n v="22"/>
    <s v="CAVA"/>
    <m/>
    <s v="-"/>
    <s v="-"/>
    <s v="DEHU ROAD"/>
    <s v="-"/>
    <s v="-"/>
    <s v="-"/>
    <n v="7350"/>
    <n v="6286.33"/>
    <n v="27"/>
    <n v="43"/>
    <s v="FLOW"/>
    <m/>
    <m/>
    <m/>
    <m/>
    <s v="REGULAR"/>
    <s v="MH14KV2892"/>
    <s v="BAJAJ KTM DUKE 200 ABS"/>
    <d v="2023-05-06T00:00:00"/>
    <n v="36"/>
    <s v="02.06.26"/>
    <s v="VIJAY NIKAM"/>
    <m/>
    <m/>
    <m/>
    <m/>
    <m/>
    <m/>
    <m/>
    <m/>
    <m/>
    <m/>
    <m/>
    <m/>
    <m/>
    <n v="1"/>
    <m/>
    <m/>
    <m/>
    <m/>
    <m/>
    <m/>
    <m/>
    <m/>
    <m/>
    <m/>
    <m/>
    <m/>
    <m/>
    <m/>
    <m/>
    <m/>
    <m/>
    <m/>
    <m/>
    <m/>
    <n v="1"/>
    <m/>
    <m/>
    <m/>
    <m/>
    <m/>
    <m/>
    <m/>
    <m/>
    <m/>
    <m/>
    <m/>
    <m/>
    <m/>
    <m/>
    <m/>
    <m/>
    <m/>
    <n v="1"/>
    <m/>
    <m/>
    <m/>
    <m/>
    <m/>
    <m/>
    <m/>
    <m/>
    <m/>
    <m/>
    <m/>
    <m/>
    <m/>
    <m/>
    <m/>
    <m/>
    <m/>
    <m/>
    <m/>
    <m/>
    <m/>
    <m/>
    <m/>
    <m/>
    <m/>
    <m/>
    <m/>
    <m/>
    <m/>
    <m/>
    <m/>
    <m/>
    <m/>
    <m/>
    <m/>
    <m/>
    <m/>
    <m/>
    <m/>
    <m/>
    <m/>
    <n v="3"/>
    <n v="1"/>
    <s v="DUWT0027"/>
    <s v="k2NpI5Zt1z"/>
    <s v="Allocated"/>
    <s v="Door Locked (NC_DL)"/>
    <s v="Visited to Customers residence address but Customers residence is Door Lock "/>
    <d v="2026-06-05T00:00:00"/>
    <m/>
    <m/>
    <m/>
    <x v="0"/>
    <s v="225"/>
    <n v="6450"/>
    <n v="12958"/>
    <s v="Y"/>
    <m/>
  </r>
  <r>
    <n v="459996600"/>
    <s v="SHRINATH HARICHANDRA BHAVAL"/>
    <s v="ONLINE"/>
    <s v="13.06.26"/>
    <n v="3350"/>
    <m/>
    <m/>
    <m/>
    <n v="3305"/>
    <n v="6270"/>
    <n v="45"/>
    <n v="6595"/>
    <n v="3"/>
    <s v="STABLE"/>
    <s v="PAID"/>
    <x v="1"/>
    <n v="6220"/>
    <n v="385"/>
    <n v="0"/>
    <n v="5850"/>
    <s v="-"/>
    <n v="1.0382777276073374E-2"/>
    <n v="1.6636041639723361E-3"/>
    <s v="STABLE"/>
    <s v="PAID"/>
    <s v="-"/>
    <s v="PAID"/>
    <m/>
    <m/>
    <s v="CAVA"/>
    <m/>
    <m/>
    <m/>
    <s v="THERGAON"/>
    <m/>
    <m/>
    <m/>
    <n v="12505"/>
    <n v="6220"/>
    <n v="88"/>
    <n v="73"/>
    <s v="STABLE"/>
    <m/>
    <m/>
    <m/>
    <m/>
    <s v="-"/>
    <s v="MH14LC4276"/>
    <s v="SPLENDOR PLUS DRS CAST FI BLACK"/>
    <d v="2023-10-04T00:00:00"/>
    <n v="30"/>
    <s v="10.06.26"/>
    <s v="KAILASH ATKARI"/>
    <m/>
    <m/>
    <m/>
    <m/>
    <m/>
    <m/>
    <m/>
    <m/>
    <m/>
    <m/>
    <m/>
    <m/>
    <m/>
    <m/>
    <m/>
    <m/>
    <m/>
    <m/>
    <m/>
    <m/>
    <m/>
    <m/>
    <m/>
    <m/>
    <m/>
    <m/>
    <m/>
    <m/>
    <m/>
    <m/>
    <m/>
    <m/>
    <m/>
    <m/>
    <m/>
    <m/>
    <m/>
    <m/>
    <m/>
    <m/>
    <m/>
    <m/>
    <m/>
    <m/>
    <m/>
    <m/>
    <m/>
    <m/>
    <m/>
    <m/>
    <m/>
    <m/>
    <m/>
    <m/>
    <m/>
    <m/>
    <m/>
    <m/>
    <m/>
    <m/>
    <m/>
    <m/>
    <m/>
    <m/>
    <m/>
    <m/>
    <m/>
    <m/>
    <m/>
    <m/>
    <m/>
    <m/>
    <m/>
    <m/>
    <m/>
    <m/>
    <m/>
    <m/>
    <m/>
    <m/>
    <m/>
    <m/>
    <m/>
    <m/>
    <m/>
    <m/>
    <m/>
    <m/>
    <m/>
    <m/>
    <m/>
    <n v="1"/>
    <m/>
    <m/>
    <n v="1"/>
    <n v="1"/>
    <s v="ZBHT0011"/>
    <s v="koKXfvLpDJ7"/>
    <s v="Allocated"/>
    <s v="Promise To Pay (PTP)"/>
    <s v="cm mother meet market palace make the online payment today "/>
    <d v="2026-06-13T00:00:00"/>
    <m/>
    <m/>
    <m/>
    <x v="0"/>
    <s v="370"/>
    <n v="45"/>
    <n v="9945"/>
    <e v="#N/A"/>
    <m/>
  </r>
  <r>
    <n v="458039157"/>
    <s v="ANKITA SURESH KONDE"/>
    <m/>
    <m/>
    <m/>
    <m/>
    <m/>
    <m/>
    <n v="6126"/>
    <n v="6126"/>
    <n v="6132"/>
    <n v="12342"/>
    <n v="1"/>
    <s v="FLOW"/>
    <s v="UNPAID"/>
    <x v="3"/>
    <n v="6045.46"/>
    <n v="6"/>
    <n v="0"/>
    <n v="863.33"/>
    <s v="-"/>
    <n v="6.8878899986605808E-3"/>
    <n v="3.3082662390967327E-4"/>
    <s v="FLOW"/>
    <s v="NC"/>
    <s v="-"/>
    <s v="NC"/>
    <s v="Add not found"/>
    <m/>
    <s v="CNAVNA"/>
    <m/>
    <s v="-"/>
    <s v="-"/>
    <s v="KHED SHIVAPUR"/>
    <s v="-"/>
    <s v="-"/>
    <s v="-"/>
    <n v="6995.33"/>
    <n v="6045.46"/>
    <n v="27"/>
    <n v="43"/>
    <s v="FLOW"/>
    <m/>
    <m/>
    <m/>
    <m/>
    <s v="REGULAR"/>
    <s v="MH12VM5535"/>
    <s v="RE BULLET 350 EFI BLACK"/>
    <d v="2023-05-09T00:00:00"/>
    <n v="36"/>
    <s v="02.06.26"/>
    <s v="VIJAY NIKAM"/>
    <m/>
    <m/>
    <m/>
    <m/>
    <m/>
    <m/>
    <m/>
    <m/>
    <m/>
    <m/>
    <n v="1"/>
    <m/>
    <m/>
    <m/>
    <m/>
    <m/>
    <n v="1"/>
    <m/>
    <m/>
    <m/>
    <m/>
    <m/>
    <m/>
    <m/>
    <m/>
    <m/>
    <m/>
    <m/>
    <m/>
    <m/>
    <m/>
    <m/>
    <m/>
    <m/>
    <m/>
    <m/>
    <m/>
    <m/>
    <m/>
    <m/>
    <m/>
    <m/>
    <m/>
    <m/>
    <m/>
    <m/>
    <m/>
    <m/>
    <m/>
    <m/>
    <m/>
    <m/>
    <m/>
    <m/>
    <m/>
    <m/>
    <m/>
    <m/>
    <m/>
    <m/>
    <m/>
    <m/>
    <m/>
    <m/>
    <m/>
    <m/>
    <m/>
    <m/>
    <m/>
    <m/>
    <m/>
    <m/>
    <m/>
    <m/>
    <m/>
    <m/>
    <m/>
    <m/>
    <m/>
    <m/>
    <m/>
    <m/>
    <m/>
    <m/>
    <m/>
    <m/>
    <m/>
    <m/>
    <m/>
    <m/>
    <m/>
    <m/>
    <m/>
    <m/>
    <n v="2"/>
    <n v="1"/>
    <s v="DUWT0011"/>
    <s v="k6lwdcCyG1"/>
    <s v="Allocated"/>
    <s v="Others (NC_OTHER)"/>
    <s v="Customer address not found short address "/>
    <d v="2026-06-06T00:00:00"/>
    <m/>
    <m/>
    <m/>
    <x v="0"/>
    <s v="90"/>
    <n v="6132"/>
    <n v="12342"/>
    <s v="Y"/>
    <m/>
  </r>
  <r>
    <n v="458432366"/>
    <s v="RAMA AISHWAS KAMBALE"/>
    <m/>
    <m/>
    <m/>
    <m/>
    <m/>
    <m/>
    <n v="3105"/>
    <n v="3105"/>
    <n v="3161"/>
    <n v="6322"/>
    <n v="1"/>
    <s v="FLOW"/>
    <s v="UNPAID"/>
    <x v="7"/>
    <n v="6044.6"/>
    <n v="56"/>
    <n v="0"/>
    <n v="450"/>
    <s v="-"/>
    <n v="3.7633746000605098E-3"/>
    <n v="3.307795619993203E-4"/>
    <s v="FLOW"/>
    <s v="BPTP"/>
    <s v="-"/>
    <s v="BPTP"/>
    <s v="Financail problem"/>
    <m/>
    <s v="CAVNA"/>
    <m/>
    <m/>
    <m/>
    <s v="KURULI"/>
    <m/>
    <m/>
    <m/>
    <n v="3611"/>
    <n v="6044.6"/>
    <n v="27"/>
    <n v="43"/>
    <s v="FLOW"/>
    <m/>
    <m/>
    <m/>
    <m/>
    <s v="-"/>
    <s v="MH38AG2802"/>
    <s v="HF DELUXE BS6 I3S DRUM SELF CAST"/>
    <d v="2023-06-06T00:00:00"/>
    <n v="36"/>
    <s v="10.06.26"/>
    <s v="KAILASH ATKARI"/>
    <m/>
    <m/>
    <m/>
    <m/>
    <m/>
    <m/>
    <m/>
    <m/>
    <m/>
    <m/>
    <m/>
    <m/>
    <m/>
    <m/>
    <m/>
    <m/>
    <m/>
    <m/>
    <m/>
    <m/>
    <m/>
    <m/>
    <m/>
    <m/>
    <m/>
    <m/>
    <m/>
    <m/>
    <m/>
    <m/>
    <m/>
    <m/>
    <m/>
    <m/>
    <n v="1"/>
    <m/>
    <m/>
    <m/>
    <m/>
    <m/>
    <m/>
    <m/>
    <m/>
    <m/>
    <m/>
    <m/>
    <m/>
    <m/>
    <m/>
    <m/>
    <m/>
    <m/>
    <m/>
    <m/>
    <m/>
    <m/>
    <m/>
    <m/>
    <m/>
    <m/>
    <m/>
    <m/>
    <m/>
    <m/>
    <m/>
    <m/>
    <m/>
    <m/>
    <m/>
    <m/>
    <m/>
    <m/>
    <m/>
    <m/>
    <m/>
    <m/>
    <m/>
    <m/>
    <m/>
    <m/>
    <m/>
    <m/>
    <m/>
    <m/>
    <m/>
    <m/>
    <m/>
    <m/>
    <m/>
    <m/>
    <m/>
    <m/>
    <m/>
    <m/>
    <n v="1"/>
    <n v="1"/>
    <s v="ZBHT0024"/>
    <s v="k6xYxwXs97"/>
    <s v="Allocated"/>
    <s v="Left Message (LMCB)"/>
    <s v="Meet wife "/>
    <d v="2026-06-12T00:00:00"/>
    <m/>
    <m/>
    <m/>
    <x v="0"/>
    <s v="112"/>
    <n v="3161"/>
    <n v="6322"/>
    <s v="Y"/>
    <m/>
  </r>
  <r>
    <n v="139640918"/>
    <s v="KAJAL AVINASH ADAGALE"/>
    <m/>
    <m/>
    <m/>
    <m/>
    <m/>
    <m/>
    <n v="2814"/>
    <n v="6138"/>
    <n v="-4433"/>
    <n v="9751"/>
    <n v="5"/>
    <s v="FLOW"/>
    <s v="UNPAID"/>
    <x v="7"/>
    <n v="5983.67"/>
    <n v="685"/>
    <n v="0"/>
    <n v="5850"/>
    <s v="FLOW"/>
    <n v="1.7395488889326904E-2"/>
    <n v="2.9126439678255423E-3"/>
    <s v="FLOW"/>
    <s v="NC"/>
    <s v="LMCB"/>
    <s v="NC"/>
    <s v="Customer at solupar "/>
    <m/>
    <s v="CNAVNA"/>
    <m/>
    <s v="REPO"/>
    <s v="-"/>
    <s v="SHIRUR"/>
    <s v="-"/>
    <s v="-"/>
    <s v="-"/>
    <n v="12673"/>
    <n v="5983.67"/>
    <n v="146"/>
    <n v="162"/>
    <s v="FLOW"/>
    <m/>
    <m/>
    <m/>
    <m/>
    <s v="NPA"/>
    <s v="MH12VX7985"/>
    <s v="SPLENDOR PLUS I3S XTEC"/>
    <d v="2023-03-16T00:00:00"/>
    <n v="36"/>
    <s v="02.06.26"/>
    <s v="KAILASH ATKARI"/>
    <m/>
    <m/>
    <m/>
    <m/>
    <m/>
    <m/>
    <m/>
    <m/>
    <m/>
    <m/>
    <m/>
    <m/>
    <m/>
    <m/>
    <m/>
    <m/>
    <n v="1"/>
    <m/>
    <m/>
    <m/>
    <m/>
    <m/>
    <m/>
    <m/>
    <m/>
    <m/>
    <m/>
    <m/>
    <m/>
    <m/>
    <m/>
    <m/>
    <m/>
    <m/>
    <m/>
    <m/>
    <m/>
    <m/>
    <m/>
    <m/>
    <m/>
    <m/>
    <m/>
    <m/>
    <m/>
    <m/>
    <m/>
    <m/>
    <m/>
    <m/>
    <m/>
    <m/>
    <m/>
    <m/>
    <m/>
    <m/>
    <m/>
    <m/>
    <m/>
    <m/>
    <m/>
    <m/>
    <m/>
    <m/>
    <m/>
    <m/>
    <m/>
    <m/>
    <m/>
    <m/>
    <m/>
    <m/>
    <m/>
    <m/>
    <m/>
    <m/>
    <m/>
    <m/>
    <m/>
    <m/>
    <m/>
    <m/>
    <m/>
    <m/>
    <m/>
    <m/>
    <m/>
    <m/>
    <m/>
    <m/>
    <m/>
    <m/>
    <m/>
    <m/>
    <n v="1"/>
    <n v="1"/>
    <s v="ZBHT0024"/>
    <s v="GPLBX_lFGFyc"/>
    <s v="Allocated"/>
    <s v="Left Message (LMCB)"/>
    <s v="Meet mother in law "/>
    <d v="2026-06-06T00:00:00"/>
    <m/>
    <m/>
    <m/>
    <x v="0"/>
    <s v="799"/>
    <n v="-4433"/>
    <n v="9751"/>
    <s v="Y"/>
    <m/>
  </r>
  <r>
    <n v="140383146"/>
    <s v="SUNIL SEBASTIAN SEBASTIAN"/>
    <m/>
    <m/>
    <m/>
    <m/>
    <m/>
    <m/>
    <n v="3191"/>
    <n v="5887"/>
    <n v="-87"/>
    <n v="9597"/>
    <n v="3"/>
    <s v="FLOW"/>
    <s v="UNPAID"/>
    <x v="13"/>
    <n v="5828.22"/>
    <n v="408"/>
    <n v="0"/>
    <n v="0"/>
    <s v="04.05.26"/>
    <n v="2.5468420110814908E-2"/>
    <n v="1.5588184984802009E-3"/>
    <s v="STABLE"/>
    <s v="MPTP"/>
    <s v="PAID"/>
    <s v="MPTP"/>
    <s v="Entry restricted"/>
    <n v="15"/>
    <s v="CAVNA"/>
    <m/>
    <s v="REPO"/>
    <s v="-"/>
    <s v="MULSHI"/>
    <s v="-"/>
    <s v="-"/>
    <s v="-"/>
    <n v="6295"/>
    <n v="5828.22"/>
    <n v="87"/>
    <n v="103"/>
    <s v="FLOW"/>
    <m/>
    <m/>
    <m/>
    <m/>
    <s v="REGULAR"/>
    <s v="MH12VJ4389"/>
    <s v="HONDA ACTIVA 6G H SMART"/>
    <d v="2023-03-29T00:00:00"/>
    <n v="36"/>
    <s v="02.06.26"/>
    <s v="KAILASH ATKARI"/>
    <m/>
    <m/>
    <m/>
    <m/>
    <m/>
    <m/>
    <m/>
    <m/>
    <m/>
    <m/>
    <n v="1"/>
    <m/>
    <m/>
    <m/>
    <m/>
    <m/>
    <m/>
    <m/>
    <m/>
    <m/>
    <m/>
    <m/>
    <m/>
    <m/>
    <m/>
    <m/>
    <m/>
    <m/>
    <m/>
    <m/>
    <m/>
    <m/>
    <m/>
    <m/>
    <m/>
    <m/>
    <m/>
    <m/>
    <m/>
    <m/>
    <m/>
    <m/>
    <m/>
    <m/>
    <m/>
    <m/>
    <m/>
    <m/>
    <m/>
    <m/>
    <m/>
    <m/>
    <m/>
    <m/>
    <m/>
    <m/>
    <m/>
    <m/>
    <m/>
    <m/>
    <m/>
    <m/>
    <m/>
    <m/>
    <m/>
    <m/>
    <m/>
    <m/>
    <m/>
    <m/>
    <m/>
    <m/>
    <m/>
    <m/>
    <m/>
    <m/>
    <m/>
    <m/>
    <m/>
    <m/>
    <m/>
    <m/>
    <m/>
    <m/>
    <m/>
    <m/>
    <m/>
    <m/>
    <m/>
    <m/>
    <m/>
    <m/>
    <m/>
    <m/>
    <n v="1"/>
    <n v="1"/>
    <s v="DUWT0030"/>
    <s v="koUvV2uFsm"/>
    <s v="Allocated"/>
    <s v="Entry Restricted (NC_ER)"/>
    <s v="No Entry "/>
    <d v="2026-06-04T00:00:00"/>
    <m/>
    <m/>
    <m/>
    <x v="0"/>
    <s v="519"/>
    <n v="-87"/>
    <n v="9597"/>
    <s v="Y"/>
    <m/>
  </r>
  <r>
    <n v="139563434"/>
    <s v="KUNAL KUNDLIK TIJAGE"/>
    <s v="ONLINE"/>
    <s v="11.06.26"/>
    <n v="6343"/>
    <m/>
    <m/>
    <m/>
    <n v="2712"/>
    <n v="5951"/>
    <n v="-4505"/>
    <n v="2419"/>
    <n v="5"/>
    <s v="RB"/>
    <s v="PAID"/>
    <x v="11"/>
    <n v="5818.64"/>
    <n v="392"/>
    <n v="0"/>
    <n v="4050"/>
    <s v="FLOW"/>
    <n v="1"/>
    <n v="2.8323130615405621E-3"/>
    <s v="RB"/>
    <s v="PAID"/>
    <s v="PTP"/>
    <s v="PAID"/>
    <m/>
    <m/>
    <m/>
    <m/>
    <s v="REPO"/>
    <s v="-"/>
    <s v="RAJGURU NAGAR "/>
    <s v="-"/>
    <s v="-"/>
    <s v="-"/>
    <n v="10393"/>
    <n v="5818.64"/>
    <n v="146"/>
    <n v="11"/>
    <s v="STABLE"/>
    <m/>
    <m/>
    <m/>
    <m/>
    <s v="NPA"/>
    <s v="MH14KT3175"/>
    <s v="SPLENDOR PLUS DRS CAST FI BLACK"/>
    <d v="2023-03-20T00:00:00"/>
    <n v="36"/>
    <s v="02.06.26"/>
    <s v="KAILASH ATKARI"/>
    <m/>
    <m/>
    <m/>
    <m/>
    <m/>
    <m/>
    <m/>
    <m/>
    <m/>
    <m/>
    <m/>
    <m/>
    <m/>
    <n v="1"/>
    <m/>
    <m/>
    <m/>
    <m/>
    <m/>
    <m/>
    <m/>
    <m/>
    <m/>
    <m/>
    <m/>
    <m/>
    <m/>
    <m/>
    <m/>
    <m/>
    <m/>
    <m/>
    <m/>
    <m/>
    <m/>
    <m/>
    <m/>
    <m/>
    <m/>
    <m/>
    <m/>
    <m/>
    <m/>
    <m/>
    <m/>
    <m/>
    <m/>
    <m/>
    <m/>
    <m/>
    <m/>
    <m/>
    <m/>
    <m/>
    <m/>
    <m/>
    <m/>
    <m/>
    <m/>
    <m/>
    <m/>
    <m/>
    <m/>
    <m/>
    <m/>
    <m/>
    <m/>
    <m/>
    <m/>
    <m/>
    <m/>
    <m/>
    <m/>
    <m/>
    <m/>
    <m/>
    <m/>
    <m/>
    <m/>
    <m/>
    <m/>
    <m/>
    <m/>
    <m/>
    <m/>
    <m/>
    <m/>
    <m/>
    <m/>
    <m/>
    <m/>
    <m/>
    <m/>
    <m/>
    <n v="1"/>
    <n v="1"/>
    <s v="ZBHT0010"/>
    <s v="BPEtb_hs8p43"/>
    <s v="Allocated"/>
    <s v="Promise To Pay (PTP)"/>
    <s v="Ptp "/>
    <d v="2026-06-05T00:00:00"/>
    <m/>
    <m/>
    <m/>
    <x v="0"/>
    <s v="99"/>
    <n v="-4505"/>
    <n v="8762"/>
    <s v="Y"/>
    <m/>
  </r>
  <r>
    <n v="140583201"/>
    <s v="POOJA AKSHAY MHETRE"/>
    <s v="ONLINE"/>
    <s v="03.06.26"/>
    <n v="3700"/>
    <m/>
    <m/>
    <m/>
    <n v="3495"/>
    <n v="5867"/>
    <n v="-760"/>
    <n v="6016"/>
    <n v="3"/>
    <s v="STABLE"/>
    <s v="PAID"/>
    <x v="17"/>
    <n v="5816.12"/>
    <n v="363"/>
    <n v="0"/>
    <n v="6300"/>
    <s v="02.05.26"/>
    <n v="0.39165474757106344"/>
    <n v="1.5555822267142739E-3"/>
    <s v="STABLE"/>
    <s v="PAID"/>
    <s v="PAID"/>
    <s v="PAID"/>
    <m/>
    <m/>
    <m/>
    <m/>
    <s v="REPO"/>
    <s v="-"/>
    <s v="PIMPARI"/>
    <s v="-"/>
    <s v="-"/>
    <s v="-"/>
    <n v="12530"/>
    <n v="5816.12"/>
    <n v="87"/>
    <n v="72"/>
    <s v="STABLE"/>
    <m/>
    <m/>
    <m/>
    <m/>
    <s v="REGULAR"/>
    <s v="MH14KT6733"/>
    <s v="ACCESS SPL ED DISC CBS BT BSVI"/>
    <d v="2023-04-11T00:00:00"/>
    <n v="36"/>
    <s v="02.06.26"/>
    <s v="KAILASH ATKARI"/>
    <m/>
    <m/>
    <m/>
    <m/>
    <m/>
    <m/>
    <m/>
    <n v="1"/>
    <m/>
    <m/>
    <m/>
    <m/>
    <m/>
    <m/>
    <m/>
    <m/>
    <m/>
    <m/>
    <m/>
    <m/>
    <m/>
    <m/>
    <m/>
    <m/>
    <m/>
    <m/>
    <m/>
    <m/>
    <m/>
    <m/>
    <m/>
    <m/>
    <m/>
    <m/>
    <m/>
    <m/>
    <m/>
    <m/>
    <m/>
    <m/>
    <m/>
    <m/>
    <m/>
    <n v="1"/>
    <m/>
    <m/>
    <m/>
    <m/>
    <m/>
    <m/>
    <m/>
    <m/>
    <n v="1"/>
    <m/>
    <m/>
    <m/>
    <m/>
    <m/>
    <m/>
    <m/>
    <m/>
    <m/>
    <m/>
    <m/>
    <m/>
    <m/>
    <m/>
    <m/>
    <m/>
    <m/>
    <m/>
    <m/>
    <m/>
    <m/>
    <m/>
    <m/>
    <m/>
    <m/>
    <m/>
    <m/>
    <m/>
    <m/>
    <m/>
    <m/>
    <m/>
    <m/>
    <m/>
    <m/>
    <m/>
    <m/>
    <m/>
    <m/>
    <m/>
    <m/>
    <n v="3"/>
    <n v="1"/>
    <s v="ZBHT0015"/>
    <s v="BoLmyqMsAoz"/>
    <s v="Allocated"/>
    <s v="Promise To Pay (PTP)"/>
    <s v="Meet customer husband other place and he promises to pay emi on date. Vehicle with husband."/>
    <d v="2026-06-22T00:00:00"/>
    <m/>
    <m/>
    <m/>
    <x v="0"/>
    <s v="354"/>
    <n v="-760"/>
    <n v="9716"/>
    <s v="Y"/>
    <m/>
  </r>
  <r>
    <n v="140106553"/>
    <s v="LATABAI CHINTAMAN JOSHI"/>
    <s v="BRANCH"/>
    <s v="18.06.26"/>
    <n v="3000"/>
    <m/>
    <m/>
    <s v="BANK STABLE 17"/>
    <n v="2978"/>
    <n v="5956"/>
    <n v="-2591"/>
    <n v="6420"/>
    <n v="4"/>
    <s v="STABLE"/>
    <s v="PAID"/>
    <x v="10"/>
    <n v="5811"/>
    <n v="387"/>
    <n v="0"/>
    <n v="3395"/>
    <s v="FLOW"/>
    <n v="1.9941287988951475E-2"/>
    <n v="1.9078612165608531E-3"/>
    <s v="STABLE"/>
    <s v="PAID"/>
    <s v="PTP"/>
    <s v="PAID"/>
    <m/>
    <m/>
    <s v="CAVA"/>
    <m/>
    <s v="REPO"/>
    <s v="-"/>
    <s v="JUNNAR"/>
    <s v="-"/>
    <s v="-"/>
    <s v="-"/>
    <n v="9738"/>
    <n v="5811"/>
    <n v="115"/>
    <n v="103"/>
    <s v="STABLE"/>
    <m/>
    <m/>
    <m/>
    <m/>
    <s v="NPA"/>
    <s v="MH14KT1594"/>
    <s v="HONDA SHINE DISC BSVI"/>
    <d v="2023-03-30T00:00:00"/>
    <n v="36"/>
    <s v="02.06.26"/>
    <s v="KAILASH ATKARI"/>
    <m/>
    <m/>
    <m/>
    <m/>
    <m/>
    <m/>
    <m/>
    <n v="1"/>
    <m/>
    <m/>
    <m/>
    <m/>
    <m/>
    <n v="1"/>
    <m/>
    <m/>
    <m/>
    <m/>
    <m/>
    <m/>
    <m/>
    <m/>
    <m/>
    <m/>
    <m/>
    <m/>
    <m/>
    <m/>
    <m/>
    <m/>
    <m/>
    <m/>
    <m/>
    <m/>
    <m/>
    <m/>
    <m/>
    <m/>
    <m/>
    <m/>
    <m/>
    <m/>
    <m/>
    <m/>
    <m/>
    <m/>
    <m/>
    <m/>
    <m/>
    <m/>
    <m/>
    <m/>
    <m/>
    <m/>
    <m/>
    <m/>
    <m/>
    <m/>
    <m/>
    <m/>
    <m/>
    <m/>
    <m/>
    <m/>
    <m/>
    <m/>
    <m/>
    <m/>
    <m/>
    <m/>
    <m/>
    <m/>
    <m/>
    <m/>
    <m/>
    <m/>
    <m/>
    <m/>
    <m/>
    <m/>
    <m/>
    <m/>
    <m/>
    <m/>
    <m/>
    <m/>
    <m/>
    <m/>
    <m/>
    <m/>
    <m/>
    <m/>
    <m/>
    <m/>
    <n v="2"/>
    <n v="1"/>
    <s v="ZBHT0021"/>
    <s v="BPEAg5aPGRlz"/>
    <s v="Allocated"/>
    <s v="Promise To Pay (PTP)"/>
    <s v="Ptp"/>
    <d v="2026-06-23T00:00:00"/>
    <m/>
    <m/>
    <m/>
    <x v="0"/>
    <s v="486"/>
    <n v="-2591"/>
    <n v="9420"/>
    <s v="Y"/>
    <m/>
  </r>
  <r>
    <n v="138346312"/>
    <s v="AWEZ MUSTAQ SAIYYED"/>
    <m/>
    <m/>
    <m/>
    <m/>
    <m/>
    <m/>
    <n v="3035"/>
    <n v="5805"/>
    <n v="-5796"/>
    <n v="9486"/>
    <n v="5"/>
    <s v="FLOW"/>
    <s v="UNPAID"/>
    <x v="0"/>
    <n v="5750.43"/>
    <n v="539"/>
    <n v="0"/>
    <n v="1350"/>
    <s v="-"/>
    <n v="0.17681949801162125"/>
    <n v="2.7991107885132426E-3"/>
    <s v="FLOW"/>
    <s v="NC"/>
    <s v="-"/>
    <s v="NC"/>
    <s v="Shifted"/>
    <m/>
    <s v="CNAVNA"/>
    <m/>
    <s v="-"/>
    <s v="-"/>
    <s v="GULTEKADI"/>
    <s v="-"/>
    <s v="-"/>
    <s v="-"/>
    <n v="7694"/>
    <n v="5750.43"/>
    <n v="146"/>
    <n v="162"/>
    <s v="FLOW"/>
    <m/>
    <m/>
    <m/>
    <m/>
    <s v="NPA"/>
    <s v="MH12VE1690"/>
    <s v="ACCESS SPL ED DISC CBS"/>
    <d v="2023-02-13T00:00:00"/>
    <n v="36"/>
    <s v="02.06.26"/>
    <s v="VIJAY NIKAM"/>
    <m/>
    <m/>
    <m/>
    <m/>
    <m/>
    <m/>
    <m/>
    <m/>
    <m/>
    <m/>
    <m/>
    <m/>
    <m/>
    <m/>
    <m/>
    <m/>
    <m/>
    <m/>
    <m/>
    <m/>
    <m/>
    <m/>
    <m/>
    <m/>
    <m/>
    <m/>
    <m/>
    <m/>
    <m/>
    <m/>
    <m/>
    <m/>
    <m/>
    <m/>
    <m/>
    <m/>
    <m/>
    <m/>
    <m/>
    <m/>
    <m/>
    <m/>
    <m/>
    <m/>
    <m/>
    <m/>
    <m/>
    <m/>
    <m/>
    <m/>
    <m/>
    <m/>
    <n v="1"/>
    <m/>
    <m/>
    <m/>
    <m/>
    <m/>
    <m/>
    <m/>
    <m/>
    <m/>
    <m/>
    <m/>
    <m/>
    <m/>
    <m/>
    <m/>
    <m/>
    <m/>
    <m/>
    <m/>
    <m/>
    <m/>
    <m/>
    <m/>
    <m/>
    <m/>
    <m/>
    <m/>
    <m/>
    <m/>
    <m/>
    <m/>
    <m/>
    <m/>
    <m/>
    <m/>
    <m/>
    <m/>
    <m/>
    <m/>
    <m/>
    <m/>
    <n v="1"/>
    <n v="1"/>
    <s v="DUWT0031"/>
    <s v="G2VkUOYUZz"/>
    <s v="Allocated"/>
    <e v="#N/A"/>
    <e v="#N/A"/>
    <e v="#N/A"/>
    <m/>
    <m/>
    <m/>
    <x v="0"/>
    <s v="646"/>
    <n v="-5796"/>
    <n v="9486"/>
    <s v="N"/>
    <m/>
  </r>
  <r>
    <n v="463492200"/>
    <s v="DILIP KUMAR"/>
    <m/>
    <m/>
    <m/>
    <m/>
    <m/>
    <m/>
    <n v="5741"/>
    <n v="5731"/>
    <n v="6373"/>
    <n v="12224"/>
    <n v="5"/>
    <s v="FLOW"/>
    <s v="UNPAID"/>
    <x v="13"/>
    <n v="5633"/>
    <n v="642"/>
    <n v="0"/>
    <n v="0"/>
    <s v="-"/>
    <n v="1"/>
    <n v="2.7419499188226092E-3"/>
    <s v="FLOW"/>
    <s v="NC"/>
    <s v="-"/>
    <s v="NC"/>
    <s v="Add not found"/>
    <m/>
    <s v="CNAVNA"/>
    <m/>
    <s v="REPO"/>
    <s v="-"/>
    <s v="HINJEWADI"/>
    <s v="-"/>
    <s v="-"/>
    <s v="-"/>
    <n v="6373"/>
    <n v="5633"/>
    <n v="147"/>
    <n v="163"/>
    <s v="FLOW"/>
    <m/>
    <m/>
    <m/>
    <m/>
    <s v="NPA"/>
    <m/>
    <s v="DESTINI 125 LX BS6 FI DRS SM"/>
    <d v="2024-07-16T00:00:00"/>
    <n v="18"/>
    <s v="02.06.26"/>
    <s v="KAILASH ATKARI"/>
    <m/>
    <m/>
    <m/>
    <m/>
    <m/>
    <m/>
    <m/>
    <n v="1"/>
    <m/>
    <m/>
    <m/>
    <m/>
    <m/>
    <m/>
    <m/>
    <m/>
    <m/>
    <m/>
    <m/>
    <m/>
    <m/>
    <m/>
    <m/>
    <m/>
    <m/>
    <m/>
    <m/>
    <m/>
    <m/>
    <m/>
    <m/>
    <m/>
    <m/>
    <m/>
    <m/>
    <m/>
    <m/>
    <m/>
    <m/>
    <m/>
    <m/>
    <m/>
    <m/>
    <m/>
    <m/>
    <m/>
    <m/>
    <m/>
    <m/>
    <m/>
    <m/>
    <m/>
    <m/>
    <m/>
    <m/>
    <m/>
    <m/>
    <m/>
    <m/>
    <m/>
    <m/>
    <m/>
    <m/>
    <m/>
    <m/>
    <m/>
    <m/>
    <m/>
    <m/>
    <m/>
    <m/>
    <m/>
    <m/>
    <m/>
    <m/>
    <m/>
    <m/>
    <m/>
    <m/>
    <m/>
    <m/>
    <m/>
    <m/>
    <m/>
    <m/>
    <m/>
    <m/>
    <m/>
    <m/>
    <m/>
    <m/>
    <m/>
    <m/>
    <m/>
    <n v="1"/>
    <n v="1"/>
    <s v="DUWT0030"/>
    <s v="G6wkpcNkBRlc"/>
    <s v="Allocated"/>
    <s v="Address Not Found (NC_ANF)"/>
    <s v="Address not found "/>
    <d v="2026-06-03T00:00:00"/>
    <m/>
    <m/>
    <m/>
    <x v="2"/>
    <s v="752"/>
    <n v="6373"/>
    <n v="12224"/>
    <s v="Y"/>
    <m/>
  </r>
  <r>
    <n v="457235804"/>
    <s v="AASHA SAKHARAM PATOLE"/>
    <m/>
    <m/>
    <m/>
    <m/>
    <m/>
    <m/>
    <n v="6427"/>
    <n v="5536"/>
    <n v="6084"/>
    <n v="12627"/>
    <n v="3"/>
    <s v="FLOW"/>
    <s v="UNPAID"/>
    <x v="3"/>
    <n v="5536"/>
    <n v="548"/>
    <n v="0"/>
    <n v="5400"/>
    <s v="18.05.26"/>
    <n v="3.1474529992765295E-2"/>
    <n v="1.4806611980306837E-3"/>
    <s v="STABLE"/>
    <s v="PTP"/>
    <s v="PAID"/>
    <s v="PTP"/>
    <m/>
    <n v="20"/>
    <m/>
    <m/>
    <s v="REPO"/>
    <s v="-"/>
    <s v="BHOR"/>
    <s v="-"/>
    <s v="-"/>
    <s v="-"/>
    <n v="11484"/>
    <n v="5536"/>
    <n v="88"/>
    <n v="104"/>
    <s v="FLOW"/>
    <m/>
    <m/>
    <m/>
    <m/>
    <s v="NPA"/>
    <s v="MH12VH6521"/>
    <s v="RE BULLET X 350 ES EFI JET BLACK"/>
    <d v="2023-03-15T00:00:00"/>
    <n v="36"/>
    <s v="02.06.26"/>
    <s v="VIJAY NIKAM"/>
    <m/>
    <m/>
    <m/>
    <m/>
    <m/>
    <m/>
    <m/>
    <m/>
    <m/>
    <m/>
    <n v="1"/>
    <m/>
    <m/>
    <m/>
    <m/>
    <m/>
    <m/>
    <m/>
    <m/>
    <m/>
    <m/>
    <m/>
    <m/>
    <m/>
    <m/>
    <m/>
    <m/>
    <m/>
    <m/>
    <m/>
    <m/>
    <m/>
    <m/>
    <m/>
    <m/>
    <m/>
    <m/>
    <m/>
    <m/>
    <m/>
    <m/>
    <m/>
    <m/>
    <m/>
    <m/>
    <m/>
    <m/>
    <m/>
    <m/>
    <m/>
    <m/>
    <m/>
    <m/>
    <m/>
    <m/>
    <m/>
    <m/>
    <m/>
    <m/>
    <m/>
    <m/>
    <m/>
    <m/>
    <m/>
    <m/>
    <m/>
    <m/>
    <m/>
    <m/>
    <m/>
    <m/>
    <m/>
    <m/>
    <m/>
    <m/>
    <m/>
    <m/>
    <m/>
    <m/>
    <m/>
    <m/>
    <m/>
    <m/>
    <m/>
    <m/>
    <m/>
    <m/>
    <m/>
    <m/>
    <m/>
    <m/>
    <m/>
    <m/>
    <m/>
    <n v="1"/>
    <n v="1"/>
    <s v="DUWT0011"/>
    <s v="APBAHBd9_NJc"/>
    <s v="Allocated"/>
    <s v="Promise To Pay (PTP)"/>
    <s v="Customer home visit promise to pay amt. 6600 ptp date 15.06.2026"/>
    <d v="2026-06-15T00:00:00"/>
    <m/>
    <m/>
    <m/>
    <x v="0"/>
    <s v="664"/>
    <n v="6084"/>
    <n v="12627"/>
    <s v="Y"/>
    <m/>
  </r>
  <r>
    <n v="137168563"/>
    <s v="BHARAT NAMDEO SATHE"/>
    <m/>
    <m/>
    <m/>
    <m/>
    <m/>
    <m/>
    <n v="3263"/>
    <n v="5293"/>
    <n v="-10301"/>
    <n v="9374"/>
    <n v="6"/>
    <s v="FLOW"/>
    <s v="UNPAID"/>
    <x v="6"/>
    <n v="5234.25"/>
    <n v="721"/>
    <n v="0"/>
    <n v="4500"/>
    <s v="FLOW"/>
    <n v="1.8155740299291789E-2"/>
    <n v="2.198760108914333E-3"/>
    <s v="FLOW"/>
    <s v="LMCB"/>
    <s v="LMCB"/>
    <s v="LMCB"/>
    <m/>
    <m/>
    <m/>
    <m/>
    <s v="REPO"/>
    <s v="-"/>
    <s v="KHARADI"/>
    <s v="-"/>
    <s v="-"/>
    <s v="-"/>
    <n v="10514"/>
    <n v="5234.25"/>
    <n v="178"/>
    <n v="194"/>
    <s v="FLOW"/>
    <m/>
    <m/>
    <m/>
    <m/>
    <s v="NPA"/>
    <s v="MH12UZ0366"/>
    <s v="HONDA SHINE DISC BSVI"/>
    <d v="2022-12-21T00:00:00"/>
    <n v="36"/>
    <s v="02.06.26"/>
    <s v="VIJAY NIKAM"/>
    <m/>
    <m/>
    <m/>
    <m/>
    <m/>
    <m/>
    <m/>
    <m/>
    <m/>
    <m/>
    <m/>
    <m/>
    <m/>
    <m/>
    <m/>
    <m/>
    <m/>
    <m/>
    <m/>
    <m/>
    <m/>
    <m/>
    <m/>
    <m/>
    <m/>
    <m/>
    <m/>
    <m/>
    <n v="1"/>
    <m/>
    <m/>
    <m/>
    <m/>
    <m/>
    <m/>
    <m/>
    <m/>
    <m/>
    <m/>
    <m/>
    <m/>
    <m/>
    <m/>
    <m/>
    <m/>
    <m/>
    <m/>
    <m/>
    <m/>
    <m/>
    <m/>
    <m/>
    <m/>
    <m/>
    <m/>
    <m/>
    <m/>
    <m/>
    <m/>
    <m/>
    <m/>
    <m/>
    <m/>
    <m/>
    <m/>
    <m/>
    <m/>
    <m/>
    <m/>
    <m/>
    <m/>
    <m/>
    <m/>
    <m/>
    <m/>
    <m/>
    <m/>
    <m/>
    <m/>
    <m/>
    <m/>
    <m/>
    <m/>
    <m/>
    <m/>
    <m/>
    <m/>
    <m/>
    <m/>
    <m/>
    <m/>
    <m/>
    <m/>
    <m/>
    <n v="1"/>
    <n v="1"/>
    <s v="ZBHT0012"/>
    <s v="GobkNFbFBXy7"/>
    <s v="Allocated"/>
    <s v="Door Locked (NC_DL)"/>
    <s v="Nc"/>
    <d v="2026-06-10T00:00:00"/>
    <m/>
    <m/>
    <m/>
    <x v="0"/>
    <s v="818"/>
    <n v="-10301"/>
    <n v="9374"/>
    <s v="Y"/>
    <m/>
  </r>
  <r>
    <n v="458301374"/>
    <s v="VINOD SHAMRAO SHIVDAS"/>
    <s v="ONLINE"/>
    <s v="05.06.26"/>
    <n v="2782"/>
    <m/>
    <m/>
    <m/>
    <n v="2682"/>
    <n v="2682"/>
    <n v="2773"/>
    <n v="2630"/>
    <n v="2"/>
    <s v="RB"/>
    <s v="PAID"/>
    <x v="14"/>
    <n v="5225"/>
    <n v="91"/>
    <n v="0"/>
    <n v="2642"/>
    <s v="FLOW"/>
    <n v="1.2322372702697018E-2"/>
    <n v="1.1568744748218867E-3"/>
    <s v="RB"/>
    <s v="PAID"/>
    <s v="RTP"/>
    <s v="PAID"/>
    <m/>
    <m/>
    <s v="CAVNA"/>
    <m/>
    <s v="-"/>
    <s v="-"/>
    <s v="RAVET"/>
    <s v="-"/>
    <s v="-"/>
    <s v="-"/>
    <n v="5415"/>
    <n v="5225"/>
    <n v="57"/>
    <n v="12"/>
    <s v="STABLE"/>
    <m/>
    <m/>
    <m/>
    <m/>
    <s v="REGULAR"/>
    <s v="MH14KV9673"/>
    <s v="TVS SPORT ELS BSVI"/>
    <d v="2023-05-29T00:00:00"/>
    <n v="36"/>
    <s v="02.06.26"/>
    <s v="VIJAY NIKAM"/>
    <m/>
    <m/>
    <m/>
    <m/>
    <m/>
    <m/>
    <m/>
    <m/>
    <m/>
    <m/>
    <m/>
    <m/>
    <m/>
    <n v="2"/>
    <m/>
    <m/>
    <m/>
    <m/>
    <m/>
    <m/>
    <m/>
    <m/>
    <m/>
    <m/>
    <m/>
    <m/>
    <m/>
    <m/>
    <m/>
    <m/>
    <m/>
    <m/>
    <m/>
    <m/>
    <m/>
    <m/>
    <m/>
    <m/>
    <m/>
    <m/>
    <m/>
    <m/>
    <m/>
    <m/>
    <m/>
    <m/>
    <m/>
    <m/>
    <m/>
    <m/>
    <m/>
    <m/>
    <m/>
    <m/>
    <m/>
    <m/>
    <m/>
    <m/>
    <m/>
    <m/>
    <m/>
    <m/>
    <m/>
    <m/>
    <m/>
    <m/>
    <m/>
    <m/>
    <m/>
    <m/>
    <m/>
    <m/>
    <m/>
    <m/>
    <m/>
    <m/>
    <m/>
    <m/>
    <m/>
    <m/>
    <m/>
    <m/>
    <m/>
    <m/>
    <m/>
    <m/>
    <m/>
    <m/>
    <m/>
    <m/>
    <m/>
    <m/>
    <m/>
    <m/>
    <n v="2"/>
    <n v="1"/>
    <s v="DUWT0027"/>
    <s v="kP51OVj5Mr7"/>
    <s v="Allocated"/>
    <s v="Payment (PAID)"/>
    <s v="Visited to Customers friend at other place he called to Customer and Customer paid Rs. 2682/- by online payment mode "/>
    <d v="2026-06-05T00:00:00"/>
    <m/>
    <m/>
    <m/>
    <x v="0"/>
    <s v="48"/>
    <n v="2773"/>
    <n v="5412"/>
    <s v="Y"/>
    <m/>
  </r>
  <r>
    <n v="462480094"/>
    <s v="GOWARDHAN PRALHAD GOLE"/>
    <m/>
    <m/>
    <m/>
    <m/>
    <m/>
    <m/>
    <n v="5223"/>
    <n v="5167"/>
    <n v="5309"/>
    <n v="10609"/>
    <n v="2"/>
    <s v="FLOW"/>
    <s v="UNPAID"/>
    <x v="4"/>
    <n v="5145"/>
    <n v="142"/>
    <n v="0"/>
    <n v="450"/>
    <s v="FLOW"/>
    <n v="0.10926582708603223"/>
    <n v="1.1391615642026042E-3"/>
    <s v="FLOW"/>
    <s v="NC"/>
    <s v="NC"/>
    <s v="NC"/>
    <s v="Shifted"/>
    <m/>
    <s v="CNAVNA"/>
    <m/>
    <s v="-"/>
    <s v="-"/>
    <s v="KURULI"/>
    <s v="-"/>
    <s v="-"/>
    <s v="-"/>
    <n v="5759"/>
    <n v="5145"/>
    <n v="57"/>
    <n v="73"/>
    <s v="FLOW"/>
    <m/>
    <m/>
    <m/>
    <m/>
    <s v="REGULAR"/>
    <s v="MH12WQ9206"/>
    <s v="FZS V4"/>
    <d v="2024-04-06T00:00:00"/>
    <n v="24"/>
    <s v="02.06.26"/>
    <s v="KAILASH ATKARI"/>
    <m/>
    <m/>
    <m/>
    <m/>
    <m/>
    <m/>
    <m/>
    <m/>
    <m/>
    <m/>
    <n v="1"/>
    <m/>
    <m/>
    <m/>
    <m/>
    <m/>
    <m/>
    <m/>
    <m/>
    <m/>
    <m/>
    <m/>
    <m/>
    <m/>
    <m/>
    <m/>
    <m/>
    <m/>
    <m/>
    <m/>
    <m/>
    <m/>
    <m/>
    <m/>
    <m/>
    <m/>
    <m/>
    <m/>
    <m/>
    <m/>
    <m/>
    <m/>
    <m/>
    <m/>
    <m/>
    <m/>
    <m/>
    <m/>
    <m/>
    <m/>
    <m/>
    <m/>
    <m/>
    <m/>
    <m/>
    <m/>
    <m/>
    <m/>
    <m/>
    <m/>
    <m/>
    <m/>
    <m/>
    <m/>
    <m/>
    <m/>
    <m/>
    <m/>
    <m/>
    <m/>
    <m/>
    <m/>
    <m/>
    <m/>
    <m/>
    <m/>
    <m/>
    <m/>
    <m/>
    <m/>
    <m/>
    <m/>
    <m/>
    <m/>
    <m/>
    <m/>
    <m/>
    <m/>
    <m/>
    <m/>
    <m/>
    <m/>
    <m/>
    <m/>
    <n v="1"/>
    <n v="1"/>
    <s v="DUWT0017"/>
    <s v="k6BGDW5yyzm"/>
    <s v="Allocated"/>
    <s v="Shifted (NC_SFTD)"/>
    <s v="Customer shifted from residence as per neighbor "/>
    <d v="2026-06-04T00:00:00"/>
    <m/>
    <m/>
    <m/>
    <x v="0"/>
    <s v="219"/>
    <n v="5309"/>
    <n v="10609"/>
    <s v="Y"/>
    <m/>
  </r>
  <r>
    <n v="460443378"/>
    <s v="SHITAL NAVNATH PAWAR"/>
    <m/>
    <m/>
    <m/>
    <m/>
    <m/>
    <m/>
    <n v="3174"/>
    <n v="5120"/>
    <n v="2063"/>
    <n v="8526"/>
    <n v="2"/>
    <s v="FLOW"/>
    <s v="UNPAID"/>
    <x v="7"/>
    <n v="5073"/>
    <n v="117"/>
    <n v="0"/>
    <n v="1350"/>
    <s v="26.05.26"/>
    <n v="5.6743037560501716E-3"/>
    <n v="1.12321994464525E-3"/>
    <s v="STABLE"/>
    <s v="PTP"/>
    <s v="PTP"/>
    <s v="PTP"/>
    <m/>
    <n v="22"/>
    <s v="CAVA"/>
    <m/>
    <s v="-"/>
    <s v="-"/>
    <s v="SHIRUR"/>
    <s v="-"/>
    <s v="-"/>
    <s v="-"/>
    <n v="6587"/>
    <n v="5073"/>
    <n v="57"/>
    <n v="73"/>
    <s v="FLOW"/>
    <m/>
    <m/>
    <m/>
    <m/>
    <s v="REGULAR"/>
    <m/>
    <s v="TVS SPORT ES"/>
    <d v="2023-11-02T00:00:00"/>
    <n v="30"/>
    <s v="02.06.26"/>
    <s v="KAILASH ATKARI"/>
    <m/>
    <m/>
    <m/>
    <m/>
    <m/>
    <m/>
    <m/>
    <m/>
    <m/>
    <m/>
    <m/>
    <m/>
    <m/>
    <n v="1"/>
    <m/>
    <m/>
    <m/>
    <m/>
    <m/>
    <m/>
    <m/>
    <m/>
    <m/>
    <m/>
    <m/>
    <m/>
    <m/>
    <m/>
    <m/>
    <m/>
    <m/>
    <m/>
    <m/>
    <m/>
    <m/>
    <m/>
    <m/>
    <m/>
    <m/>
    <m/>
    <m/>
    <m/>
    <m/>
    <m/>
    <m/>
    <m/>
    <m/>
    <m/>
    <m/>
    <m/>
    <m/>
    <m/>
    <m/>
    <m/>
    <m/>
    <m/>
    <m/>
    <m/>
    <m/>
    <m/>
    <m/>
    <m/>
    <m/>
    <m/>
    <m/>
    <m/>
    <m/>
    <m/>
    <m/>
    <m/>
    <m/>
    <m/>
    <m/>
    <m/>
    <m/>
    <m/>
    <m/>
    <m/>
    <m/>
    <m/>
    <m/>
    <m/>
    <m/>
    <m/>
    <m/>
    <m/>
    <m/>
    <m/>
    <m/>
    <m/>
    <m/>
    <m/>
    <m/>
    <m/>
    <n v="1"/>
    <n v="1"/>
    <s v="ZBHT0024"/>
    <s v="GoiXCPAx9c"/>
    <s v="Allocated"/>
    <s v="Left Message (LMCB)"/>
    <s v="Meet husband "/>
    <d v="2026-06-05T00:00:00"/>
    <m/>
    <m/>
    <m/>
    <x v="0"/>
    <s v="232"/>
    <n v="2063"/>
    <n v="8526"/>
    <s v="Y"/>
    <m/>
  </r>
  <r>
    <n v="458253431"/>
    <s v="YUVRAJ SHIVAJI KADAM"/>
    <m/>
    <m/>
    <m/>
    <m/>
    <m/>
    <m/>
    <n v="2543"/>
    <n v="2613"/>
    <n v="141"/>
    <n v="5263"/>
    <n v="2"/>
    <s v="FLOW"/>
    <s v="UNPAID"/>
    <x v="2"/>
    <n v="5053"/>
    <n v="71"/>
    <n v="0"/>
    <n v="1350"/>
    <s v="-"/>
    <n v="1.6898449880746038E-2"/>
    <n v="1.1187917169904293E-3"/>
    <s v="STABLE"/>
    <s v="PTP"/>
    <s v="-"/>
    <s v="PTP"/>
    <m/>
    <n v="16"/>
    <s v="CAVA"/>
    <m/>
    <m/>
    <m/>
    <s v="CHARHOLI"/>
    <m/>
    <m/>
    <m/>
    <n v="4034"/>
    <n v="5053"/>
    <n v="57"/>
    <n v="73"/>
    <s v="FLOW"/>
    <m/>
    <m/>
    <m/>
    <m/>
    <s v="-"/>
    <s v="MH14KV6925"/>
    <s v="BAJAJ CHETAK PREMIUM"/>
    <d v="2023-05-25T00:00:00"/>
    <n v="36"/>
    <s v="10.06.26"/>
    <s v="VIJAY NIKAM"/>
    <m/>
    <m/>
    <m/>
    <m/>
    <m/>
    <m/>
    <m/>
    <m/>
    <m/>
    <m/>
    <m/>
    <m/>
    <m/>
    <m/>
    <m/>
    <m/>
    <m/>
    <m/>
    <m/>
    <m/>
    <m/>
    <m/>
    <m/>
    <m/>
    <m/>
    <m/>
    <m/>
    <m/>
    <m/>
    <m/>
    <m/>
    <n v="1"/>
    <m/>
    <m/>
    <m/>
    <m/>
    <m/>
    <m/>
    <m/>
    <m/>
    <m/>
    <m/>
    <m/>
    <m/>
    <m/>
    <m/>
    <m/>
    <m/>
    <m/>
    <m/>
    <m/>
    <m/>
    <m/>
    <m/>
    <m/>
    <m/>
    <m/>
    <m/>
    <m/>
    <m/>
    <m/>
    <m/>
    <m/>
    <m/>
    <m/>
    <m/>
    <m/>
    <m/>
    <m/>
    <m/>
    <m/>
    <m/>
    <m/>
    <m/>
    <m/>
    <m/>
    <m/>
    <m/>
    <m/>
    <m/>
    <m/>
    <m/>
    <m/>
    <m/>
    <m/>
    <m/>
    <m/>
    <m/>
    <m/>
    <m/>
    <m/>
    <m/>
    <m/>
    <m/>
    <n v="1"/>
    <n v="1"/>
    <s v="ZBHT0009"/>
    <s v="B2tGCsY_yS"/>
    <s v="Allocated"/>
    <s v="Left Message (LMCB)"/>
    <s v="Msg to wife"/>
    <d v="2026-06-11T00:00:00"/>
    <m/>
    <m/>
    <m/>
    <x v="0"/>
    <s v="107"/>
    <n v="141"/>
    <n v="5263"/>
    <s v="Y"/>
    <m/>
  </r>
  <r>
    <n v="462525757"/>
    <s v="SOMNATH LAXMAN MADGE"/>
    <s v="ONLINE"/>
    <s v="09.06.26"/>
    <n v="4979"/>
    <m/>
    <m/>
    <m/>
    <n v="4979"/>
    <n v="4979"/>
    <n v="5066"/>
    <n v="5153"/>
    <n v="2"/>
    <s v="STABLE"/>
    <s v="PAID"/>
    <x v="11"/>
    <n v="4894"/>
    <n v="87"/>
    <n v="0"/>
    <n v="450"/>
    <s v="-"/>
    <n v="1.6923306266301952E-2"/>
    <n v="1.0835873071346055E-3"/>
    <s v="STABLE"/>
    <s v="PAID"/>
    <s v="-"/>
    <s v="PAID"/>
    <m/>
    <m/>
    <m/>
    <m/>
    <s v="-"/>
    <s v="-"/>
    <s v="RAJGURU NAGAR"/>
    <s v="-"/>
    <s v="-"/>
    <s v="-"/>
    <n v="5516"/>
    <n v="4894"/>
    <n v="57"/>
    <n v="43"/>
    <s v="STABLE"/>
    <m/>
    <m/>
    <m/>
    <m/>
    <s v="REGULAR"/>
    <s v="MH14LN5785"/>
    <s v="HONDA DIO 125 SMART LTD ED"/>
    <d v="2024-04-10T00:00:00"/>
    <n v="24"/>
    <s v="02.06.26"/>
    <s v="KAILASH ATKARI"/>
    <m/>
    <m/>
    <m/>
    <m/>
    <m/>
    <m/>
    <m/>
    <m/>
    <m/>
    <m/>
    <m/>
    <m/>
    <m/>
    <m/>
    <m/>
    <m/>
    <m/>
    <m/>
    <m/>
    <m/>
    <m/>
    <m/>
    <m/>
    <m/>
    <m/>
    <n v="1"/>
    <m/>
    <m/>
    <m/>
    <m/>
    <m/>
    <m/>
    <m/>
    <m/>
    <m/>
    <m/>
    <m/>
    <m/>
    <m/>
    <m/>
    <m/>
    <m/>
    <m/>
    <m/>
    <m/>
    <m/>
    <m/>
    <m/>
    <m/>
    <m/>
    <m/>
    <m/>
    <m/>
    <m/>
    <m/>
    <m/>
    <m/>
    <m/>
    <m/>
    <m/>
    <m/>
    <m/>
    <m/>
    <m/>
    <m/>
    <m/>
    <m/>
    <m/>
    <m/>
    <m/>
    <m/>
    <m/>
    <m/>
    <m/>
    <m/>
    <m/>
    <m/>
    <m/>
    <m/>
    <m/>
    <m/>
    <m/>
    <m/>
    <m/>
    <m/>
    <m/>
    <m/>
    <m/>
    <m/>
    <m/>
    <m/>
    <m/>
    <m/>
    <m/>
    <n v="1"/>
    <n v="1"/>
    <s v="ZBHT0010"/>
    <s v="B2ahBJtOB1"/>
    <s v="Allocated"/>
    <s v="Promise To Pay (PTP)"/>
    <s v="Ptp "/>
    <d v="2026-06-09T00:00:00"/>
    <m/>
    <m/>
    <m/>
    <x v="0"/>
    <s v="174"/>
    <n v="5066"/>
    <n v="10132"/>
    <s v="Y"/>
    <m/>
  </r>
  <r>
    <n v="462832504"/>
    <s v="HEMANT DNYNESHWAR THORVE"/>
    <m/>
    <m/>
    <m/>
    <m/>
    <m/>
    <m/>
    <n v="4919"/>
    <n v="4919"/>
    <n v="5008"/>
    <n v="10016"/>
    <n v="1"/>
    <s v="FLOW"/>
    <s v="UNPAID"/>
    <x v="11"/>
    <n v="4830"/>
    <n v="89"/>
    <n v="0"/>
    <n v="450"/>
    <s v="-"/>
    <n v="4.7706763061852444E-3"/>
    <n v="2.643128220985205E-4"/>
    <s v="FLOW"/>
    <s v="KIV"/>
    <s v="-"/>
    <s v="KIV"/>
    <m/>
    <m/>
    <m/>
    <m/>
    <m/>
    <m/>
    <s v="RUPEENAGAR"/>
    <m/>
    <m/>
    <m/>
    <n v="5458"/>
    <n v="4830"/>
    <n v="27"/>
    <n v="43"/>
    <s v="FLOW"/>
    <m/>
    <m/>
    <m/>
    <m/>
    <s v="-"/>
    <s v="MH14LN5861"/>
    <s v="ACCESS SPL ED DISC CBS BT BSVI"/>
    <d v="2024-05-08T00:00:00"/>
    <n v="24"/>
    <s v="10.06.26"/>
    <s v="KAILASH ATKARI"/>
    <m/>
    <m/>
    <m/>
    <m/>
    <m/>
    <m/>
    <m/>
    <m/>
    <m/>
    <m/>
    <m/>
    <m/>
    <m/>
    <m/>
    <m/>
    <m/>
    <m/>
    <m/>
    <m/>
    <m/>
    <m/>
    <m/>
    <m/>
    <m/>
    <m/>
    <m/>
    <m/>
    <m/>
    <m/>
    <m/>
    <m/>
    <m/>
    <m/>
    <m/>
    <m/>
    <m/>
    <m/>
    <m/>
    <m/>
    <m/>
    <m/>
    <m/>
    <m/>
    <m/>
    <m/>
    <m/>
    <m/>
    <m/>
    <m/>
    <m/>
    <m/>
    <m/>
    <m/>
    <m/>
    <m/>
    <m/>
    <m/>
    <m/>
    <m/>
    <m/>
    <m/>
    <m/>
    <m/>
    <m/>
    <m/>
    <m/>
    <m/>
    <m/>
    <m/>
    <m/>
    <m/>
    <m/>
    <m/>
    <m/>
    <m/>
    <m/>
    <m/>
    <m/>
    <m/>
    <m/>
    <m/>
    <m/>
    <m/>
    <m/>
    <m/>
    <m/>
    <m/>
    <m/>
    <m/>
    <m/>
    <m/>
    <m/>
    <m/>
    <m/>
    <n v="0"/>
    <s v=""/>
    <s v="ZBHT0010"/>
    <s v="k6B6TUNe_17"/>
    <s v="Allocated"/>
    <e v="#N/A"/>
    <e v="#N/A"/>
    <e v="#N/A"/>
    <m/>
    <m/>
    <m/>
    <x v="0"/>
    <s v="178"/>
    <n v="5008"/>
    <n v="10016"/>
    <s v="N"/>
    <m/>
  </r>
  <r>
    <n v="461943547"/>
    <s v="MAYUR CHANDRAKANT SHITOLE"/>
    <m/>
    <m/>
    <m/>
    <m/>
    <m/>
    <m/>
    <n v="5816"/>
    <n v="4670.18"/>
    <n v="5159.18"/>
    <n v="11039.18"/>
    <n v="4"/>
    <s v="FLOW"/>
    <s v="UNPAID"/>
    <x v="7"/>
    <n v="4670.18"/>
    <n v="489"/>
    <n v="0"/>
    <n v="4950"/>
    <s v="-"/>
    <n v="2.432812045737396E-2"/>
    <n v="1.5333084316568862E-3"/>
    <s v="STABLE"/>
    <s v="PTP"/>
    <s v="-"/>
    <s v="PTP"/>
    <s v="Financail problem"/>
    <m/>
    <s v="CAVNA"/>
    <m/>
    <s v="-"/>
    <s v="-"/>
    <s v="SHIRUR"/>
    <s v="-"/>
    <s v="-"/>
    <s v="-"/>
    <n v="10109.18"/>
    <n v="4670.18"/>
    <n v="116"/>
    <n v="132"/>
    <s v="FLOW"/>
    <m/>
    <m/>
    <m/>
    <m/>
    <s v="NPA"/>
    <s v="MH12WM1940"/>
    <s v="HONDA UNICORN 160 BSVI"/>
    <d v="2024-02-17T00:00:00"/>
    <n v="24"/>
    <s v="02.06.26"/>
    <s v="KAILASH ATKARI"/>
    <m/>
    <m/>
    <m/>
    <m/>
    <m/>
    <m/>
    <m/>
    <m/>
    <m/>
    <m/>
    <m/>
    <m/>
    <m/>
    <m/>
    <m/>
    <m/>
    <n v="1"/>
    <m/>
    <m/>
    <m/>
    <m/>
    <m/>
    <m/>
    <m/>
    <m/>
    <m/>
    <m/>
    <m/>
    <m/>
    <m/>
    <m/>
    <m/>
    <m/>
    <m/>
    <m/>
    <m/>
    <m/>
    <m/>
    <m/>
    <m/>
    <m/>
    <m/>
    <m/>
    <m/>
    <m/>
    <m/>
    <m/>
    <m/>
    <m/>
    <m/>
    <m/>
    <m/>
    <m/>
    <m/>
    <m/>
    <m/>
    <m/>
    <m/>
    <m/>
    <m/>
    <m/>
    <m/>
    <m/>
    <m/>
    <m/>
    <m/>
    <m/>
    <m/>
    <m/>
    <m/>
    <m/>
    <m/>
    <m/>
    <m/>
    <m/>
    <m/>
    <m/>
    <m/>
    <m/>
    <m/>
    <m/>
    <m/>
    <m/>
    <m/>
    <m/>
    <m/>
    <m/>
    <m/>
    <m/>
    <m/>
    <m/>
    <m/>
    <m/>
    <m/>
    <n v="1"/>
    <n v="1"/>
    <s v="ZBHT0024"/>
    <s v="A2lvWuqVsNIz"/>
    <s v="Allocated"/>
    <s v="Left Message (LMCB)"/>
    <s v="Meet mother "/>
    <d v="2026-06-06T00:00:00"/>
    <m/>
    <m/>
    <m/>
    <x v="0"/>
    <s v="553"/>
    <n v="5159.18"/>
    <n v="11039.18"/>
    <s v="Y"/>
    <m/>
  </r>
  <r>
    <n v="140002557"/>
    <s v="PRIYANKA RAMESH KAPARE"/>
    <s v="ONLINE"/>
    <s v="03.06.26"/>
    <n v="1000"/>
    <m/>
    <m/>
    <m/>
    <n v="4537"/>
    <n v="4727"/>
    <n v="-4144"/>
    <n v="8460"/>
    <n v="3"/>
    <s v="STABLE"/>
    <s v="PAID"/>
    <x v="3"/>
    <n v="4664.54"/>
    <n v="203"/>
    <n v="0"/>
    <n v="2250"/>
    <s v="FLOW"/>
    <n v="2.6519906815833348E-2"/>
    <n v="1.2475800911600516E-3"/>
    <s v="STABLE"/>
    <s v="PAID"/>
    <s v="PTP"/>
    <s v="PAID"/>
    <m/>
    <m/>
    <s v="CAVA"/>
    <m/>
    <s v="-"/>
    <s v="-"/>
    <s v="BHOR"/>
    <s v="-"/>
    <s v="-"/>
    <s v="-"/>
    <n v="7180"/>
    <n v="4664.54"/>
    <n v="87"/>
    <n v="72"/>
    <s v="STABLE"/>
    <m/>
    <m/>
    <m/>
    <m/>
    <s v="REGULAR"/>
    <s v="MH12VJ0850"/>
    <s v="YAMAHA FZS WITH BLUETOOTH"/>
    <d v="2023-03-21T00:00:00"/>
    <n v="36"/>
    <s v="02.06.26"/>
    <s v="VIJAY NIKAM"/>
    <m/>
    <m/>
    <m/>
    <m/>
    <m/>
    <m/>
    <m/>
    <m/>
    <m/>
    <m/>
    <m/>
    <m/>
    <m/>
    <m/>
    <m/>
    <m/>
    <m/>
    <m/>
    <m/>
    <m/>
    <m/>
    <m/>
    <n v="1"/>
    <m/>
    <m/>
    <m/>
    <m/>
    <m/>
    <m/>
    <m/>
    <m/>
    <m/>
    <m/>
    <m/>
    <m/>
    <m/>
    <m/>
    <m/>
    <m/>
    <m/>
    <m/>
    <m/>
    <m/>
    <m/>
    <m/>
    <m/>
    <m/>
    <m/>
    <m/>
    <m/>
    <m/>
    <m/>
    <m/>
    <m/>
    <m/>
    <m/>
    <m/>
    <m/>
    <m/>
    <m/>
    <m/>
    <m/>
    <m/>
    <m/>
    <m/>
    <m/>
    <m/>
    <m/>
    <m/>
    <m/>
    <m/>
    <m/>
    <m/>
    <m/>
    <m/>
    <m/>
    <m/>
    <m/>
    <m/>
    <m/>
    <m/>
    <m/>
    <m/>
    <m/>
    <m/>
    <m/>
    <m/>
    <m/>
    <m/>
    <m/>
    <m/>
    <m/>
    <m/>
    <m/>
    <n v="1"/>
    <n v="1"/>
    <s v="DUWT0011"/>
    <s v="k6j2US_IVc"/>
    <s v="Allocated"/>
    <s v="Promise To Pay (PTP)"/>
    <s v="Customer one emi clear next emi ptp date 15.06.2026"/>
    <d v="2026-06-15T00:00:00"/>
    <m/>
    <m/>
    <m/>
    <x v="0"/>
    <s v="196"/>
    <n v="-4144"/>
    <n v="9460"/>
    <s v="Y"/>
    <m/>
  </r>
  <r>
    <n v="138395859"/>
    <s v="RUTVIK SUNIL SHELKE"/>
    <m/>
    <m/>
    <m/>
    <m/>
    <m/>
    <m/>
    <n v="3573"/>
    <n v="4699"/>
    <n v="-8488"/>
    <n v="9472"/>
    <n v="5"/>
    <s v="FLOW"/>
    <s v="UNPAID"/>
    <x v="10"/>
    <n v="4646.2"/>
    <n v="1105"/>
    <n v="0"/>
    <n v="5400"/>
    <s v="21.05.26"/>
    <n v="2.7300551205309168E-2"/>
    <n v="2.2616097484171142E-3"/>
    <s v="STABLE"/>
    <s v="PTP"/>
    <s v="PTP"/>
    <s v="PTP"/>
    <m/>
    <n v="25"/>
    <s v="CAVA"/>
    <m/>
    <s v="-"/>
    <s v="-"/>
    <s v="JUNNAR"/>
    <s v="-"/>
    <s v="-"/>
    <s v="-"/>
    <n v="11204"/>
    <n v="4646.2"/>
    <n v="146"/>
    <n v="162"/>
    <s v="FLOW"/>
    <m/>
    <m/>
    <m/>
    <m/>
    <s v="NPA"/>
    <s v="MH14KR4203"/>
    <s v="YAMAHA FZS WITH BLUETOOTH"/>
    <d v="2023-02-16T00:00:00"/>
    <n v="36"/>
    <s v="02.06.26"/>
    <s v="KAILASH ATKARI"/>
    <m/>
    <m/>
    <m/>
    <m/>
    <m/>
    <m/>
    <m/>
    <m/>
    <m/>
    <m/>
    <m/>
    <m/>
    <m/>
    <n v="1"/>
    <m/>
    <m/>
    <m/>
    <m/>
    <m/>
    <m/>
    <m/>
    <m/>
    <m/>
    <m/>
    <m/>
    <m/>
    <m/>
    <m/>
    <m/>
    <m/>
    <m/>
    <m/>
    <m/>
    <m/>
    <m/>
    <m/>
    <m/>
    <m/>
    <m/>
    <m/>
    <m/>
    <m/>
    <m/>
    <m/>
    <m/>
    <m/>
    <m/>
    <m/>
    <m/>
    <m/>
    <m/>
    <m/>
    <m/>
    <m/>
    <m/>
    <m/>
    <m/>
    <m/>
    <m/>
    <m/>
    <m/>
    <m/>
    <m/>
    <m/>
    <m/>
    <m/>
    <m/>
    <m/>
    <m/>
    <m/>
    <m/>
    <m/>
    <m/>
    <m/>
    <m/>
    <m/>
    <m/>
    <m/>
    <m/>
    <m/>
    <m/>
    <m/>
    <m/>
    <m/>
    <m/>
    <m/>
    <m/>
    <m/>
    <m/>
    <m/>
    <m/>
    <m/>
    <m/>
    <m/>
    <n v="1"/>
    <n v="1"/>
    <s v="ZBHT0021"/>
    <s v="kocBsk4lBl87"/>
    <s v="Allocated"/>
    <s v="Promise To Pay (PTP)"/>
    <s v="Ptp"/>
    <d v="2026-06-26T00:00:00"/>
    <m/>
    <m/>
    <m/>
    <x v="0"/>
    <s v="1200"/>
    <n v="-8488"/>
    <n v="9472"/>
    <s v="Y"/>
    <m/>
  </r>
  <r>
    <n v="461495371"/>
    <s v="GOVIND LAXMAN SHERKAR"/>
    <m/>
    <m/>
    <m/>
    <m/>
    <m/>
    <m/>
    <n v="4828"/>
    <n v="4496.01"/>
    <n v="4975.01"/>
    <n v="9877.01"/>
    <n v="5"/>
    <s v="FLOW"/>
    <s v="UNPAID"/>
    <x v="1"/>
    <n v="4496.01"/>
    <n v="479"/>
    <n v="0"/>
    <n v="3600"/>
    <s v="FLOW"/>
    <n v="4.4680840280164946E-2"/>
    <n v="2.1885024417762542E-3"/>
    <s v="FLOW"/>
    <s v="NC"/>
    <s v="NC"/>
    <s v="NC"/>
    <s v="Shifted"/>
    <m/>
    <s v="CNAVNA"/>
    <m/>
    <s v="-"/>
    <s v="-"/>
    <s v="CHIKHALI"/>
    <s v="-"/>
    <s v="-"/>
    <s v="-"/>
    <n v="8575.01"/>
    <n v="4496.01"/>
    <n v="147"/>
    <n v="163"/>
    <s v="FLOW"/>
    <m/>
    <m/>
    <m/>
    <m/>
    <s v="NPA"/>
    <s v="MH22BD0616"/>
    <s v="SPLENDOR PLUS BS6 I3S DRS CAST FI"/>
    <d v="2024-01-14T00:00:00"/>
    <n v="24"/>
    <s v="02.06.26"/>
    <s v="KAILASH ATKARI"/>
    <m/>
    <m/>
    <m/>
    <m/>
    <m/>
    <m/>
    <m/>
    <m/>
    <m/>
    <m/>
    <m/>
    <m/>
    <m/>
    <m/>
    <m/>
    <m/>
    <n v="1"/>
    <m/>
    <m/>
    <m/>
    <m/>
    <m/>
    <m/>
    <m/>
    <m/>
    <m/>
    <m/>
    <m/>
    <m/>
    <m/>
    <m/>
    <m/>
    <m/>
    <m/>
    <m/>
    <m/>
    <m/>
    <m/>
    <m/>
    <m/>
    <m/>
    <m/>
    <m/>
    <m/>
    <m/>
    <m/>
    <m/>
    <m/>
    <m/>
    <m/>
    <m/>
    <m/>
    <m/>
    <m/>
    <m/>
    <m/>
    <m/>
    <m/>
    <m/>
    <m/>
    <m/>
    <m/>
    <m/>
    <m/>
    <m/>
    <m/>
    <m/>
    <m/>
    <m/>
    <m/>
    <m/>
    <m/>
    <m/>
    <m/>
    <m/>
    <m/>
    <m/>
    <m/>
    <m/>
    <m/>
    <m/>
    <m/>
    <m/>
    <m/>
    <m/>
    <m/>
    <m/>
    <m/>
    <m/>
    <m/>
    <m/>
    <m/>
    <m/>
    <m/>
    <n v="1"/>
    <n v="1"/>
    <s v="ZBHT0011"/>
    <s v="B6Wtp2Xw4EIz"/>
    <s v="Allocated"/>
    <s v="Shifted (NC_SFTD)"/>
    <s v="Visit cm residence address cm shifted "/>
    <d v="2026-06-06T00:00:00"/>
    <m/>
    <m/>
    <m/>
    <x v="0"/>
    <s v="553"/>
    <n v="4975.01"/>
    <n v="9877.01"/>
    <s v="Y"/>
    <m/>
  </r>
  <r>
    <n v="463259758"/>
    <s v="ARIFA MIRASAHAB SHAIKH"/>
    <s v="COLLECT"/>
    <s v="08.06.26"/>
    <n v="2600"/>
    <m/>
    <m/>
    <m/>
    <n v="2467"/>
    <n v="2074"/>
    <n v="2075"/>
    <n v="1982"/>
    <n v="1"/>
    <s v="STABLE"/>
    <s v="PAID"/>
    <x v="6"/>
    <n v="4492"/>
    <n v="1"/>
    <n v="0"/>
    <n v="450"/>
    <s v="-"/>
    <n v="2.565918984226933E-3"/>
    <n v="2.458163968667814E-4"/>
    <s v="STABLE"/>
    <s v="PAID"/>
    <s v="-"/>
    <s v="PAID"/>
    <m/>
    <m/>
    <s v="CAVA"/>
    <m/>
    <s v="-"/>
    <s v="-"/>
    <s v="TADIWALA ROAD"/>
    <s v="-"/>
    <s v="-"/>
    <s v="-"/>
    <n v="2525"/>
    <n v="4492"/>
    <n v="26"/>
    <n v="11"/>
    <s v="STABLE"/>
    <m/>
    <m/>
    <m/>
    <m/>
    <s v="NPA"/>
    <s v="MH12UR3151"/>
    <s v="HONDA ACTIVA 6G DLX BS VI"/>
    <d v="2024-06-20T00:00:00"/>
    <n v="24"/>
    <s v="02.06.26"/>
    <s v="VIJAY NIKAM"/>
    <m/>
    <m/>
    <m/>
    <m/>
    <m/>
    <m/>
    <m/>
    <m/>
    <m/>
    <m/>
    <m/>
    <m/>
    <m/>
    <m/>
    <m/>
    <m/>
    <m/>
    <m/>
    <m/>
    <m/>
    <m/>
    <m/>
    <n v="2"/>
    <m/>
    <m/>
    <m/>
    <m/>
    <m/>
    <m/>
    <m/>
    <m/>
    <m/>
    <m/>
    <m/>
    <m/>
    <m/>
    <m/>
    <m/>
    <m/>
    <m/>
    <m/>
    <m/>
    <m/>
    <m/>
    <m/>
    <m/>
    <m/>
    <m/>
    <m/>
    <m/>
    <m/>
    <m/>
    <m/>
    <m/>
    <m/>
    <m/>
    <m/>
    <m/>
    <m/>
    <m/>
    <m/>
    <m/>
    <m/>
    <m/>
    <m/>
    <m/>
    <m/>
    <m/>
    <m/>
    <m/>
    <m/>
    <m/>
    <m/>
    <m/>
    <m/>
    <m/>
    <m/>
    <m/>
    <m/>
    <m/>
    <m/>
    <m/>
    <m/>
    <m/>
    <m/>
    <m/>
    <m/>
    <m/>
    <m/>
    <m/>
    <m/>
    <m/>
    <m/>
    <m/>
    <n v="2"/>
    <n v="1"/>
    <s v="ZBHT0012"/>
    <s v="B2-TVeZF657"/>
    <s v="Allocated"/>
    <s v="Payment (PAID)"/>
    <s v="Payment (PAID)"/>
    <d v="2026-06-08T00:00:00"/>
    <m/>
    <m/>
    <m/>
    <x v="0"/>
    <s v="41"/>
    <n v="2075"/>
    <n v="4582"/>
    <s v="Y"/>
    <m/>
  </r>
  <r>
    <n v="462896762"/>
    <s v="DATTA BHIMRAO BAGAL"/>
    <m/>
    <m/>
    <m/>
    <m/>
    <m/>
    <m/>
    <n v="4379"/>
    <n v="4490"/>
    <n v="411"/>
    <n v="9255"/>
    <n v="2"/>
    <s v="FLOW"/>
    <s v="UNPAID"/>
    <x v="12"/>
    <n v="4409"/>
    <n v="300"/>
    <n v="0"/>
    <n v="2250"/>
    <s v="-"/>
    <n v="4.1394727218699641E-2"/>
    <n v="9.7620278650520538E-4"/>
    <s v="FLOW"/>
    <s v="NC"/>
    <s v="-"/>
    <s v="NC"/>
    <s v="Shifted"/>
    <m/>
    <s v="CNAVNA"/>
    <m/>
    <s v="-"/>
    <s v="-"/>
    <s v="PASHAN"/>
    <s v="-"/>
    <s v="-"/>
    <s v="-"/>
    <n v="7040"/>
    <n v="4409"/>
    <n v="57"/>
    <n v="73"/>
    <s v="FLOW"/>
    <m/>
    <m/>
    <m/>
    <m/>
    <s v="REGULAR"/>
    <m/>
    <s v="SPLENDOR PLUS I3S BS6 FI DRUM SELF"/>
    <d v="2024-05-14T00:00:00"/>
    <n v="24"/>
    <s v="02.06.26"/>
    <s v="KAILASH ATKARI"/>
    <m/>
    <m/>
    <m/>
    <m/>
    <m/>
    <m/>
    <m/>
    <m/>
    <m/>
    <m/>
    <n v="1"/>
    <m/>
    <m/>
    <m/>
    <m/>
    <m/>
    <n v="1"/>
    <m/>
    <m/>
    <m/>
    <m/>
    <m/>
    <m/>
    <m/>
    <m/>
    <m/>
    <m/>
    <m/>
    <m/>
    <m/>
    <m/>
    <m/>
    <m/>
    <m/>
    <m/>
    <m/>
    <m/>
    <m/>
    <m/>
    <m/>
    <m/>
    <m/>
    <m/>
    <m/>
    <m/>
    <m/>
    <m/>
    <m/>
    <m/>
    <m/>
    <m/>
    <m/>
    <m/>
    <m/>
    <m/>
    <m/>
    <m/>
    <m/>
    <m/>
    <m/>
    <m/>
    <m/>
    <m/>
    <m/>
    <m/>
    <m/>
    <m/>
    <m/>
    <m/>
    <m/>
    <m/>
    <m/>
    <m/>
    <m/>
    <m/>
    <m/>
    <m/>
    <m/>
    <m/>
    <m/>
    <m/>
    <m/>
    <m/>
    <m/>
    <m/>
    <m/>
    <m/>
    <m/>
    <m/>
    <m/>
    <m/>
    <m/>
    <m/>
    <m/>
    <n v="2"/>
    <n v="1"/>
    <s v="DUWT0023"/>
    <s v="koelXawGOm"/>
    <s v="Allocated"/>
    <s v="Shifted (NC_SFTD)"/>
    <s v="Customer shifted from residence address "/>
    <d v="2026-06-06T00:00:00"/>
    <m/>
    <m/>
    <m/>
    <x v="0"/>
    <s v="386"/>
    <n v="411"/>
    <n v="9255"/>
    <s v="Y"/>
    <m/>
  </r>
  <r>
    <n v="466623159"/>
    <s v="HEMRAJ MANOHAR KALOKAR"/>
    <m/>
    <m/>
    <m/>
    <m/>
    <m/>
    <s v="BANK RB 11"/>
    <n v="1141"/>
    <n v="1141"/>
    <n v="1151"/>
    <n v="2292"/>
    <n v="1"/>
    <s v="RB"/>
    <s v="UNPAID"/>
    <x v="9"/>
    <n v="4350"/>
    <n v="10"/>
    <n v="0"/>
    <n v="900"/>
    <s v="-"/>
    <n v="4.6540788989412239E-2"/>
    <n v="2.3804570934338803E-4"/>
    <s v="RB"/>
    <s v="PAID"/>
    <s v="-"/>
    <s v="PAID"/>
    <s v="Shifted"/>
    <m/>
    <s v="CAVNA"/>
    <m/>
    <s v="-"/>
    <s v="-"/>
    <s v="MANJARWADI"/>
    <s v="-"/>
    <s v="-"/>
    <s v="-"/>
    <n v="2051"/>
    <n v="4350"/>
    <n v="26"/>
    <n v="0"/>
    <s v="RB"/>
    <m/>
    <m/>
    <m/>
    <m/>
    <s v="REGULAR"/>
    <s v="MH15JZ2403"/>
    <s v="HF DELUXE DRS CS FI"/>
    <d v="2025-08-02T00:00:00"/>
    <n v="12"/>
    <s v="02.06.26"/>
    <s v="VIJAY NIKAM"/>
    <m/>
    <m/>
    <m/>
    <m/>
    <m/>
    <m/>
    <m/>
    <m/>
    <m/>
    <m/>
    <n v="1"/>
    <m/>
    <m/>
    <m/>
    <m/>
    <m/>
    <m/>
    <m/>
    <m/>
    <m/>
    <m/>
    <m/>
    <m/>
    <m/>
    <m/>
    <m/>
    <m/>
    <m/>
    <m/>
    <m/>
    <m/>
    <m/>
    <m/>
    <m/>
    <m/>
    <m/>
    <m/>
    <m/>
    <m/>
    <m/>
    <m/>
    <m/>
    <m/>
    <m/>
    <m/>
    <m/>
    <m/>
    <m/>
    <m/>
    <m/>
    <m/>
    <m/>
    <m/>
    <m/>
    <m/>
    <m/>
    <m/>
    <m/>
    <m/>
    <m/>
    <m/>
    <m/>
    <m/>
    <m/>
    <m/>
    <m/>
    <m/>
    <m/>
    <m/>
    <m/>
    <m/>
    <m/>
    <m/>
    <m/>
    <m/>
    <m/>
    <m/>
    <m/>
    <m/>
    <m/>
    <m/>
    <m/>
    <m/>
    <m/>
    <m/>
    <m/>
    <m/>
    <m/>
    <m/>
    <m/>
    <m/>
    <m/>
    <m/>
    <m/>
    <n v="1"/>
    <n v="1"/>
    <s v="DUWT0029"/>
    <s v="BPg58B1Si97"/>
    <s v="Allocated"/>
    <s v="Shifted (NC_SFTD)"/>
    <s v="Shifted "/>
    <d v="2026-06-04T00:00:00"/>
    <m/>
    <m/>
    <m/>
    <x v="0"/>
    <s v="10"/>
    <n v="1151"/>
    <n v="2292"/>
    <s v="Y"/>
    <m/>
  </r>
  <r>
    <n v="461449222"/>
    <s v="KHETARAM"/>
    <m/>
    <m/>
    <m/>
    <m/>
    <m/>
    <m/>
    <n v="3185"/>
    <n v="4287.91"/>
    <n v="-11303.09"/>
    <n v="7876.91"/>
    <n v="6"/>
    <s v="FLOW"/>
    <s v="UNPAID"/>
    <x v="11"/>
    <n v="4235.6499999999996"/>
    <n v="334"/>
    <n v="0"/>
    <n v="900"/>
    <s v="FLOW"/>
    <n v="1.351169995856516E-2"/>
    <n v="1.7792765449344209E-3"/>
    <s v="FLOW"/>
    <s v="NC"/>
    <s v="NC"/>
    <s v="NC"/>
    <s v="Add not found"/>
    <m/>
    <s v="CNAVNA"/>
    <m/>
    <s v="-"/>
    <s v="-"/>
    <s v="KHALUMBARE"/>
    <s v="-"/>
    <s v="-"/>
    <s v="-"/>
    <n v="5521.91"/>
    <n v="4235.6499999999996"/>
    <n v="178"/>
    <n v="194"/>
    <s v="FLOW"/>
    <m/>
    <m/>
    <m/>
    <m/>
    <s v="NPA"/>
    <s v="MH14LH0689"/>
    <s v="SPLENDOR PLUS I3S BS6 FI DRUM SELF"/>
    <d v="2024-01-09T00:00:00"/>
    <n v="24"/>
    <s v="02.06.26"/>
    <s v="KAILASH ATKARI"/>
    <m/>
    <m/>
    <m/>
    <m/>
    <m/>
    <m/>
    <m/>
    <m/>
    <m/>
    <m/>
    <m/>
    <m/>
    <m/>
    <m/>
    <m/>
    <m/>
    <m/>
    <m/>
    <m/>
    <m/>
    <m/>
    <m/>
    <m/>
    <m/>
    <m/>
    <m/>
    <m/>
    <m/>
    <m/>
    <m/>
    <m/>
    <m/>
    <m/>
    <m/>
    <m/>
    <m/>
    <m/>
    <m/>
    <m/>
    <m/>
    <m/>
    <m/>
    <m/>
    <m/>
    <m/>
    <m/>
    <m/>
    <m/>
    <m/>
    <m/>
    <m/>
    <m/>
    <m/>
    <m/>
    <m/>
    <m/>
    <m/>
    <m/>
    <m/>
    <m/>
    <m/>
    <m/>
    <m/>
    <m/>
    <m/>
    <m/>
    <m/>
    <m/>
    <m/>
    <m/>
    <m/>
    <m/>
    <m/>
    <m/>
    <m/>
    <m/>
    <m/>
    <m/>
    <m/>
    <m/>
    <m/>
    <m/>
    <m/>
    <m/>
    <m/>
    <m/>
    <m/>
    <m/>
    <m/>
    <m/>
    <m/>
    <m/>
    <m/>
    <m/>
    <n v="0"/>
    <s v=""/>
    <s v="ZBHT0010"/>
    <s v="B2WgQULkEm"/>
    <s v="Allocated"/>
    <e v="#N/A"/>
    <e v="#N/A"/>
    <e v="#N/A"/>
    <m/>
    <m/>
    <m/>
    <x v="0"/>
    <s v="404"/>
    <n v="-11303.09"/>
    <n v="7876.91"/>
    <s v="N"/>
    <m/>
  </r>
  <r>
    <n v="460327068"/>
    <s v="AJIT SANJAY WAGHMARE"/>
    <s v="ONLINE"/>
    <s v="15.06.26"/>
    <n v="4500"/>
    <m/>
    <m/>
    <s v="BANK RB 17"/>
    <n v="4573"/>
    <n v="4208"/>
    <n v="4277"/>
    <n v="4438"/>
    <n v="1"/>
    <s v="RB"/>
    <s v="PAID"/>
    <x v="4"/>
    <n v="4208"/>
    <n v="69"/>
    <n v="0"/>
    <n v="4722.6400000000003"/>
    <s v="20.05.26"/>
    <n v="5.8486704337589708E-3"/>
    <n v="2.3027502181999468E-4"/>
    <s v="RB"/>
    <s v="PAID"/>
    <s v="PAID"/>
    <s v="PAID"/>
    <m/>
    <m/>
    <s v="CAVA"/>
    <m/>
    <s v="-"/>
    <s v="-"/>
    <s v="CHAKAN"/>
    <s v="-"/>
    <s v="-"/>
    <s v="-"/>
    <n v="8999.64"/>
    <n v="4208"/>
    <n v="27"/>
    <n v="0"/>
    <s v="RB"/>
    <m/>
    <m/>
    <m/>
    <m/>
    <s v="REGULAR"/>
    <s v="MH17CZ8047"/>
    <s v="HONDA UNICORN 160 BSVI"/>
    <d v="2023-10-26T00:00:00"/>
    <n v="30"/>
    <s v="02.06.26"/>
    <s v="KAILASH ATKARI"/>
    <m/>
    <m/>
    <m/>
    <m/>
    <m/>
    <m/>
    <m/>
    <n v="1"/>
    <m/>
    <m/>
    <m/>
    <m/>
    <m/>
    <m/>
    <m/>
    <m/>
    <m/>
    <m/>
    <m/>
    <m/>
    <m/>
    <m/>
    <m/>
    <m/>
    <m/>
    <m/>
    <m/>
    <m/>
    <m/>
    <m/>
    <m/>
    <m/>
    <m/>
    <m/>
    <m/>
    <m/>
    <m/>
    <m/>
    <m/>
    <m/>
    <m/>
    <m/>
    <m/>
    <m/>
    <m/>
    <m/>
    <m/>
    <m/>
    <m/>
    <m/>
    <m/>
    <m/>
    <n v="1"/>
    <m/>
    <m/>
    <m/>
    <m/>
    <m/>
    <m/>
    <m/>
    <m/>
    <m/>
    <m/>
    <m/>
    <m/>
    <m/>
    <m/>
    <m/>
    <m/>
    <m/>
    <m/>
    <m/>
    <m/>
    <m/>
    <m/>
    <m/>
    <m/>
    <m/>
    <m/>
    <m/>
    <m/>
    <m/>
    <m/>
    <m/>
    <m/>
    <m/>
    <m/>
    <m/>
    <m/>
    <m/>
    <m/>
    <m/>
    <m/>
    <m/>
    <n v="2"/>
    <n v="1"/>
    <s v="DUWT0017"/>
    <s v="GoBXZZmcnpm"/>
    <s v="Allocated"/>
    <s v="Left Message (LMCB)"/>
    <s v="Customer not meet massage with wife "/>
    <d v="2026-06-03T00:00:00"/>
    <m/>
    <m/>
    <m/>
    <x v="0"/>
    <s v="157"/>
    <n v="4277"/>
    <n v="8938"/>
    <s v="Y"/>
    <m/>
  </r>
  <r>
    <n v="460501590"/>
    <s v="SAGAR BHANUDAS BELE"/>
    <m/>
    <m/>
    <m/>
    <m/>
    <m/>
    <s v="BANK STABLE 11"/>
    <n v="3837"/>
    <n v="4211"/>
    <n v="487"/>
    <n v="8164"/>
    <n v="2"/>
    <s v="STABLE"/>
    <s v="UNPAID"/>
    <x v="9"/>
    <n v="4153.8"/>
    <n v="113"/>
    <n v="0"/>
    <n v="6010.27"/>
    <s v="-"/>
    <n v="1"/>
    <n v="9.1969860162969435E-4"/>
    <s v="STABLE"/>
    <s v="PAID"/>
    <s v="-"/>
    <s v="PAID"/>
    <m/>
    <m/>
    <s v="CAVA"/>
    <m/>
    <s v="-"/>
    <s v="-"/>
    <s v="GHODEGAON"/>
    <s v="-"/>
    <s v="-"/>
    <s v="-"/>
    <n v="10334.27"/>
    <n v="4153.8"/>
    <n v="57"/>
    <n v="43"/>
    <s v="STABLE"/>
    <m/>
    <m/>
    <m/>
    <m/>
    <s v="REGULAR"/>
    <m/>
    <s v="PASSION PLUS I3S DRS CAST"/>
    <d v="2023-11-06T00:00:00"/>
    <n v="30"/>
    <s v="02.06.26"/>
    <s v="VIJAY NIKAM"/>
    <m/>
    <m/>
    <m/>
    <m/>
    <m/>
    <m/>
    <m/>
    <n v="1"/>
    <m/>
    <m/>
    <m/>
    <m/>
    <m/>
    <m/>
    <m/>
    <m/>
    <m/>
    <m/>
    <m/>
    <m/>
    <m/>
    <m/>
    <m/>
    <m/>
    <m/>
    <n v="1"/>
    <m/>
    <m/>
    <m/>
    <m/>
    <m/>
    <m/>
    <m/>
    <m/>
    <m/>
    <m/>
    <m/>
    <m/>
    <m/>
    <m/>
    <m/>
    <m/>
    <m/>
    <m/>
    <m/>
    <m/>
    <m/>
    <m/>
    <m/>
    <m/>
    <m/>
    <m/>
    <m/>
    <m/>
    <m/>
    <m/>
    <m/>
    <m/>
    <m/>
    <m/>
    <m/>
    <m/>
    <m/>
    <m/>
    <m/>
    <m/>
    <m/>
    <m/>
    <m/>
    <m/>
    <m/>
    <m/>
    <m/>
    <m/>
    <m/>
    <m/>
    <m/>
    <m/>
    <m/>
    <m/>
    <m/>
    <m/>
    <m/>
    <m/>
    <m/>
    <m/>
    <m/>
    <m/>
    <m/>
    <m/>
    <m/>
    <m/>
    <m/>
    <m/>
    <n v="2"/>
    <n v="1"/>
    <s v="DUWT0029"/>
    <s v="G2i7k2bbAb"/>
    <s v="Allocated"/>
    <s v="Door Locked (NC_DL)"/>
    <s v="Door locked "/>
    <d v="2026-06-09T00:00:00"/>
    <m/>
    <m/>
    <m/>
    <x v="0"/>
    <s v="116"/>
    <n v="487"/>
    <n v="8164"/>
    <s v="Y"/>
    <m/>
  </r>
  <r>
    <n v="461282227"/>
    <s v="HARSHDIP DEEPAK SOLWANDE"/>
    <s v="COLLECT"/>
    <s v="05.06.26"/>
    <n v="5000"/>
    <m/>
    <m/>
    <m/>
    <n v="4535"/>
    <n v="4125"/>
    <n v="4679"/>
    <n v="3660"/>
    <n v="5"/>
    <s v="RB"/>
    <s v="PAID"/>
    <x v="12"/>
    <n v="4125"/>
    <n v="554"/>
    <n v="0"/>
    <n v="2986"/>
    <s v="FLOW"/>
    <n v="3.1060079379774262E-2"/>
    <n v="2.0079075830185091E-3"/>
    <s v="RB"/>
    <s v="PAID"/>
    <s v="RTP"/>
    <s v="PAID"/>
    <m/>
    <m/>
    <m/>
    <m/>
    <s v="-"/>
    <s v="-"/>
    <s v="KHADAKI"/>
    <s v="-"/>
    <s v="-"/>
    <s v="-"/>
    <n v="7665"/>
    <n v="4125"/>
    <n v="147"/>
    <n v="0"/>
    <s v="RB"/>
    <m/>
    <m/>
    <m/>
    <m/>
    <s v="NPA"/>
    <s v="MH12WH0172"/>
    <s v="HONDA ACTIVA DLX"/>
    <d v="2023-12-28T00:00:00"/>
    <n v="24"/>
    <s v="02.06.26"/>
    <s v="KAILASH ATKARI"/>
    <m/>
    <m/>
    <m/>
    <m/>
    <m/>
    <m/>
    <m/>
    <m/>
    <m/>
    <m/>
    <m/>
    <m/>
    <m/>
    <n v="1"/>
    <m/>
    <m/>
    <m/>
    <m/>
    <m/>
    <m/>
    <m/>
    <m/>
    <m/>
    <m/>
    <m/>
    <m/>
    <m/>
    <m/>
    <m/>
    <m/>
    <m/>
    <m/>
    <m/>
    <m/>
    <m/>
    <m/>
    <m/>
    <m/>
    <m/>
    <m/>
    <m/>
    <m/>
    <m/>
    <m/>
    <m/>
    <m/>
    <m/>
    <m/>
    <m/>
    <m/>
    <m/>
    <m/>
    <m/>
    <m/>
    <m/>
    <m/>
    <m/>
    <m/>
    <m/>
    <m/>
    <m/>
    <m/>
    <m/>
    <m/>
    <m/>
    <m/>
    <m/>
    <m/>
    <m/>
    <m/>
    <m/>
    <m/>
    <m/>
    <m/>
    <m/>
    <m/>
    <m/>
    <m/>
    <m/>
    <m/>
    <m/>
    <m/>
    <m/>
    <m/>
    <m/>
    <m/>
    <m/>
    <m/>
    <m/>
    <m/>
    <m/>
    <m/>
    <m/>
    <m/>
    <n v="1"/>
    <n v="1"/>
    <s v="DUWT0023"/>
    <s v="A6mzjvL_OM7"/>
    <s v="Allocated"/>
    <s v="Payment (PAID)"/>
    <s v="Customer given PTP "/>
    <d v="2026-06-05T00:00:00"/>
    <m/>
    <m/>
    <m/>
    <x v="0"/>
    <s v="0"/>
    <n v="4679"/>
    <n v="8660"/>
    <s v="Y"/>
    <m/>
  </r>
  <r>
    <n v="464698828"/>
    <s v="GAJANAN NINAJI MORE"/>
    <m/>
    <m/>
    <m/>
    <m/>
    <m/>
    <m/>
    <n v="2107"/>
    <n v="4214"/>
    <n v="2189"/>
    <n v="6486"/>
    <n v="2"/>
    <s v="FLOW"/>
    <s v="UNPAID"/>
    <x v="13"/>
    <n v="4093"/>
    <n v="82"/>
    <n v="0"/>
    <n v="6750"/>
    <s v="FLOW"/>
    <n v="1.0537101254514888E-2"/>
    <n v="9.0623678955903961E-4"/>
    <s v="STABLE"/>
    <s v="MPTP"/>
    <s v="PTP"/>
    <s v="MPTP"/>
    <s v="Add not found"/>
    <n v="20"/>
    <s v="CAVNA"/>
    <m/>
    <s v="-"/>
    <s v="-"/>
    <s v="MAAN"/>
    <s v="-"/>
    <s v="-"/>
    <s v="-"/>
    <n v="11046"/>
    <n v="4093"/>
    <n v="56"/>
    <n v="72"/>
    <s v="FLOW"/>
    <m/>
    <m/>
    <m/>
    <m/>
    <s v="REGULAR"/>
    <s v="MH28BU0974"/>
    <s v="SPLENDOR PLUS I3S XTEC"/>
    <d v="2024-11-16T00:00:00"/>
    <n v="18"/>
    <s v="02.06.26"/>
    <s v="KAILASH ATKARI"/>
    <m/>
    <m/>
    <m/>
    <m/>
    <m/>
    <m/>
    <m/>
    <m/>
    <m/>
    <m/>
    <n v="1"/>
    <m/>
    <m/>
    <m/>
    <m/>
    <m/>
    <m/>
    <m/>
    <m/>
    <m/>
    <m/>
    <m/>
    <m/>
    <m/>
    <m/>
    <m/>
    <m/>
    <m/>
    <m/>
    <m/>
    <m/>
    <m/>
    <m/>
    <m/>
    <m/>
    <m/>
    <m/>
    <m/>
    <m/>
    <m/>
    <m/>
    <m/>
    <m/>
    <m/>
    <m/>
    <m/>
    <m/>
    <m/>
    <m/>
    <m/>
    <m/>
    <m/>
    <m/>
    <m/>
    <m/>
    <m/>
    <m/>
    <m/>
    <m/>
    <m/>
    <m/>
    <m/>
    <m/>
    <m/>
    <m/>
    <m/>
    <m/>
    <m/>
    <m/>
    <m/>
    <m/>
    <m/>
    <m/>
    <m/>
    <m/>
    <m/>
    <m/>
    <m/>
    <m/>
    <m/>
    <m/>
    <m/>
    <m/>
    <m/>
    <m/>
    <m/>
    <m/>
    <m/>
    <m/>
    <m/>
    <m/>
    <m/>
    <m/>
    <m/>
    <n v="1"/>
    <n v="1"/>
    <s v="DUWT0030"/>
    <s v="BPXf5_woltm"/>
    <s v="Allocated"/>
    <s v="Address Not Found (NC_ANF)"/>
    <s v="Address not found "/>
    <d v="2026-06-04T00:00:00"/>
    <m/>
    <m/>
    <m/>
    <x v="0"/>
    <s v="165"/>
    <n v="2189"/>
    <n v="6486"/>
    <s v="Y"/>
    <m/>
  </r>
  <r>
    <n v="462216543"/>
    <s v="GULFAM"/>
    <m/>
    <m/>
    <m/>
    <m/>
    <m/>
    <m/>
    <n v="4121"/>
    <n v="4112"/>
    <n v="4510"/>
    <n v="8748"/>
    <n v="3"/>
    <s v="FLOW"/>
    <s v="UNPAID"/>
    <x v="1"/>
    <n v="4042"/>
    <n v="398"/>
    <n v="0"/>
    <n v="1769"/>
    <s v="STABLE"/>
    <n v="6.7471359726508969E-3"/>
    <n v="1.0810752461054957E-3"/>
    <s v="FLOW"/>
    <s v="NC"/>
    <s v="PAID"/>
    <s v="NC"/>
    <s v="Shifted"/>
    <m/>
    <s v="CNAVNA"/>
    <m/>
    <s v="-"/>
    <s v="-"/>
    <s v="THERGAON"/>
    <s v="-"/>
    <s v="-"/>
    <s v="-"/>
    <n v="6279"/>
    <n v="4042"/>
    <n v="88"/>
    <n v="104"/>
    <s v="FLOW"/>
    <m/>
    <m/>
    <m/>
    <m/>
    <s v="NPA"/>
    <s v="MH14LK8042"/>
    <s v="SPLENDOR PLUS I3S XTEC"/>
    <d v="2024-03-13T00:00:00"/>
    <n v="24"/>
    <s v="02.06.26"/>
    <s v="KAILASH ATKARI"/>
    <m/>
    <m/>
    <m/>
    <m/>
    <m/>
    <m/>
    <m/>
    <n v="1"/>
    <m/>
    <m/>
    <m/>
    <m/>
    <m/>
    <m/>
    <m/>
    <m/>
    <m/>
    <m/>
    <m/>
    <m/>
    <m/>
    <m/>
    <m/>
    <m/>
    <m/>
    <m/>
    <m/>
    <m/>
    <m/>
    <m/>
    <m/>
    <m/>
    <m/>
    <m/>
    <m/>
    <m/>
    <m/>
    <m/>
    <m/>
    <m/>
    <m/>
    <m/>
    <m/>
    <m/>
    <m/>
    <m/>
    <m/>
    <m/>
    <m/>
    <m/>
    <m/>
    <m/>
    <m/>
    <m/>
    <m/>
    <m/>
    <m/>
    <m/>
    <m/>
    <m/>
    <m/>
    <m/>
    <m/>
    <m/>
    <m/>
    <m/>
    <m/>
    <m/>
    <m/>
    <m/>
    <m/>
    <m/>
    <m/>
    <m/>
    <m/>
    <m/>
    <m/>
    <m/>
    <m/>
    <m/>
    <m/>
    <m/>
    <m/>
    <m/>
    <m/>
    <m/>
    <m/>
    <m/>
    <m/>
    <m/>
    <m/>
    <m/>
    <m/>
    <m/>
    <n v="1"/>
    <n v="1"/>
    <s v="ZBHT0011"/>
    <s v="APGX7f4Iu7"/>
    <s v="Allocated"/>
    <s v="Shifted (NC_SFTD)"/>
    <s v="Visit cm residence address cm shifted for a long time confirm with neighbour "/>
    <d v="2026-06-03T00:00:00"/>
    <m/>
    <m/>
    <m/>
    <x v="0"/>
    <s v="515"/>
    <n v="4510"/>
    <n v="8748"/>
    <s v="Y"/>
    <m/>
  </r>
  <r>
    <n v="462670629"/>
    <s v="KRUSHNA VIKRAM BINDE"/>
    <s v="ONLINE"/>
    <s v="14.06.26"/>
    <n v="4152"/>
    <m/>
    <m/>
    <s v="BANK RB 15"/>
    <n v="4029"/>
    <n v="3992"/>
    <n v="4063"/>
    <n v="4026"/>
    <n v="1"/>
    <s v="RB"/>
    <s v="PAID"/>
    <x v="2"/>
    <n v="3960"/>
    <n v="71"/>
    <n v="0"/>
    <n v="5850"/>
    <s v="-"/>
    <n v="5.9673583688931138E-3"/>
    <n v="2.1670368022984291E-4"/>
    <s v="RB"/>
    <s v="PAID"/>
    <s v="-"/>
    <s v="PAID"/>
    <m/>
    <m/>
    <s v="CAVA"/>
    <m/>
    <m/>
    <m/>
    <s v="MOSHI"/>
    <m/>
    <m/>
    <m/>
    <n v="9913"/>
    <n v="3960"/>
    <n v="27"/>
    <n v="0"/>
    <s v="RB"/>
    <m/>
    <m/>
    <m/>
    <m/>
    <s v="-"/>
    <s v="MH14LN1775"/>
    <s v="SPLENDOR PLUS BS6 I3S DRS CAST FI"/>
    <d v="2024-04-23T00:00:00"/>
    <n v="24"/>
    <s v="10.06.26"/>
    <s v="VIJAY NIKAM"/>
    <m/>
    <m/>
    <m/>
    <m/>
    <m/>
    <m/>
    <m/>
    <m/>
    <m/>
    <m/>
    <m/>
    <m/>
    <m/>
    <m/>
    <m/>
    <m/>
    <m/>
    <m/>
    <m/>
    <m/>
    <m/>
    <m/>
    <m/>
    <m/>
    <m/>
    <m/>
    <m/>
    <m/>
    <m/>
    <m/>
    <m/>
    <n v="1"/>
    <m/>
    <m/>
    <m/>
    <m/>
    <m/>
    <m/>
    <m/>
    <m/>
    <m/>
    <m/>
    <m/>
    <m/>
    <m/>
    <m/>
    <m/>
    <m/>
    <m/>
    <m/>
    <m/>
    <m/>
    <m/>
    <m/>
    <m/>
    <m/>
    <m/>
    <m/>
    <m/>
    <m/>
    <m/>
    <m/>
    <m/>
    <m/>
    <m/>
    <m/>
    <m/>
    <m/>
    <m/>
    <m/>
    <m/>
    <m/>
    <m/>
    <m/>
    <m/>
    <m/>
    <m/>
    <m/>
    <m/>
    <m/>
    <m/>
    <m/>
    <m/>
    <m/>
    <m/>
    <m/>
    <m/>
    <m/>
    <m/>
    <m/>
    <m/>
    <m/>
    <m/>
    <m/>
    <n v="1"/>
    <n v="1"/>
    <s v="ZBHT0009"/>
    <s v="APzd1O2Zwc"/>
    <s v="Allocated"/>
    <s v="Promise To Pay (PTP)"/>
    <s v="Customer promise pay online 4120 on 15/06"/>
    <d v="2026-06-15T00:00:00"/>
    <m/>
    <m/>
    <m/>
    <x v="0"/>
    <s v="157"/>
    <n v="4063"/>
    <n v="8178"/>
    <s v="Y"/>
    <m/>
  </r>
  <r>
    <n v="140313978"/>
    <s v="SACHIN NIVRUTTI WAGHMARE"/>
    <m/>
    <m/>
    <m/>
    <m/>
    <m/>
    <m/>
    <n v="3102"/>
    <n v="3985"/>
    <n v="-2085"/>
    <n v="7289"/>
    <n v="3"/>
    <s v="FLOW"/>
    <s v="UNPAID"/>
    <x v="8"/>
    <n v="3933.07"/>
    <n v="134"/>
    <n v="0"/>
    <n v="900"/>
    <s v="FLOW"/>
    <n v="1.1239985859532113E-2"/>
    <n v="1.051940776397858E-3"/>
    <s v="STABLE"/>
    <s v="PTP"/>
    <s v="BPTP"/>
    <s v="PTP"/>
    <m/>
    <m/>
    <s v="CAVNA"/>
    <m/>
    <s v="-"/>
    <s v="-"/>
    <s v="MAVAL"/>
    <s v="-"/>
    <s v="-"/>
    <s v="-"/>
    <n v="5019"/>
    <n v="3933.07"/>
    <n v="88"/>
    <n v="104"/>
    <s v="FLOW"/>
    <m/>
    <m/>
    <m/>
    <m/>
    <s v="REGULAR"/>
    <s v="MH14KT5285"/>
    <s v="HONDA ACTIVA 6G DLX BS VI"/>
    <d v="2023-03-25T00:00:00"/>
    <n v="36"/>
    <s v="02.06.26"/>
    <s v="VIJAY NIKAM"/>
    <m/>
    <m/>
    <m/>
    <m/>
    <m/>
    <m/>
    <m/>
    <m/>
    <m/>
    <m/>
    <n v="1"/>
    <m/>
    <m/>
    <m/>
    <m/>
    <m/>
    <m/>
    <m/>
    <m/>
    <m/>
    <m/>
    <m/>
    <m/>
    <m/>
    <m/>
    <m/>
    <m/>
    <m/>
    <m/>
    <m/>
    <m/>
    <m/>
    <m/>
    <m/>
    <m/>
    <m/>
    <m/>
    <m/>
    <m/>
    <m/>
    <m/>
    <m/>
    <m/>
    <m/>
    <m/>
    <m/>
    <m/>
    <m/>
    <m/>
    <m/>
    <m/>
    <m/>
    <m/>
    <m/>
    <m/>
    <m/>
    <m/>
    <m/>
    <m/>
    <m/>
    <m/>
    <m/>
    <m/>
    <m/>
    <m/>
    <m/>
    <m/>
    <m/>
    <m/>
    <m/>
    <m/>
    <m/>
    <m/>
    <m/>
    <m/>
    <m/>
    <m/>
    <m/>
    <m/>
    <m/>
    <m/>
    <m/>
    <m/>
    <m/>
    <m/>
    <m/>
    <m/>
    <m/>
    <m/>
    <m/>
    <m/>
    <m/>
    <m/>
    <m/>
    <n v="1"/>
    <n v="1"/>
    <s v="ZBHT0013"/>
    <s v="GPfzHUMX3m"/>
    <s v="Allocated"/>
    <s v="Promise To Pay (PTP)"/>
    <s v="Ptp"/>
    <d v="2026-06-12T00:00:00"/>
    <m/>
    <m/>
    <m/>
    <x v="0"/>
    <s v="202"/>
    <n v="-2085"/>
    <n v="7289"/>
    <s v="Y"/>
    <m/>
  </r>
  <r>
    <n v="460504076"/>
    <s v="IMRAN RAFIK SHAIKH"/>
    <m/>
    <m/>
    <m/>
    <m/>
    <m/>
    <m/>
    <n v="3991"/>
    <n v="3910"/>
    <n v="3994"/>
    <n v="8050"/>
    <n v="1"/>
    <s v="FLOW"/>
    <s v="UNPAID"/>
    <x v="17"/>
    <n v="3910"/>
    <n v="84"/>
    <n v="0"/>
    <n v="6256"/>
    <s v="08.05.26"/>
    <n v="6.5633325077410817E-3"/>
    <n v="2.1396752265118328E-4"/>
    <s v="STABLE"/>
    <s v="PTP"/>
    <s v="PTP"/>
    <s v="PTP"/>
    <m/>
    <n v="20"/>
    <s v="CAVA"/>
    <m/>
    <s v="-"/>
    <s v="-"/>
    <s v="KALEWADI"/>
    <s v="-"/>
    <s v="-"/>
    <s v="-"/>
    <n v="10250"/>
    <n v="3910"/>
    <n v="27"/>
    <n v="43"/>
    <s v="FLOW"/>
    <m/>
    <m/>
    <m/>
    <m/>
    <s v="REGULAR"/>
    <s v="MH14LD6195"/>
    <s v="SUZUKI BURGMAN STREET"/>
    <d v="2023-11-06T00:00:00"/>
    <n v="30"/>
    <s v="02.06.26"/>
    <s v="KAILASH ATKARI"/>
    <m/>
    <m/>
    <m/>
    <m/>
    <m/>
    <m/>
    <m/>
    <m/>
    <m/>
    <m/>
    <m/>
    <m/>
    <m/>
    <m/>
    <m/>
    <m/>
    <n v="1"/>
    <m/>
    <m/>
    <m/>
    <m/>
    <m/>
    <n v="1"/>
    <m/>
    <m/>
    <m/>
    <m/>
    <m/>
    <m/>
    <m/>
    <m/>
    <m/>
    <m/>
    <m/>
    <n v="1"/>
    <m/>
    <m/>
    <m/>
    <m/>
    <m/>
    <m/>
    <m/>
    <m/>
    <m/>
    <m/>
    <m/>
    <m/>
    <m/>
    <m/>
    <m/>
    <m/>
    <m/>
    <m/>
    <m/>
    <m/>
    <m/>
    <m/>
    <m/>
    <m/>
    <m/>
    <m/>
    <m/>
    <m/>
    <m/>
    <m/>
    <m/>
    <m/>
    <m/>
    <m/>
    <m/>
    <m/>
    <m/>
    <m/>
    <m/>
    <m/>
    <m/>
    <m/>
    <m/>
    <m/>
    <m/>
    <m/>
    <m/>
    <m/>
    <m/>
    <m/>
    <m/>
    <m/>
    <m/>
    <m/>
    <m/>
    <m/>
    <m/>
    <m/>
    <m/>
    <n v="3"/>
    <n v="1"/>
    <s v="ZBHT0015"/>
    <s v="GPOBotc4DJz"/>
    <s v="Allocated"/>
    <s v="Promise To Pay (PTP)"/>
    <s v="Visited at customer residence address. Customer promise to pay emi after 5/6 days. "/>
    <d v="2026-06-16T00:00:00"/>
    <m/>
    <m/>
    <m/>
    <x v="0"/>
    <s v="149"/>
    <n v="3994"/>
    <n v="8050"/>
    <s v="Y"/>
    <m/>
  </r>
  <r>
    <n v="460451199"/>
    <s v="DIPAK BALASAHEB KATKE"/>
    <m/>
    <m/>
    <m/>
    <m/>
    <m/>
    <m/>
    <n v="3690"/>
    <n v="3690"/>
    <n v="3695"/>
    <n v="7434"/>
    <n v="1"/>
    <s v="FLOW"/>
    <s v="UNPAID"/>
    <x v="10"/>
    <n v="3642"/>
    <n v="5"/>
    <n v="0"/>
    <n v="900"/>
    <s v="-"/>
    <n v="1.570642614323505E-3"/>
    <n v="1.9930171802956764E-4"/>
    <s v="STABLE"/>
    <s v="MPTP"/>
    <s v="-"/>
    <s v="MPTP"/>
    <s v="Add not found"/>
    <n v="22"/>
    <s v="CAVNA"/>
    <m/>
    <s v="-"/>
    <s v="-"/>
    <s v="NARAYAN GAON"/>
    <s v="-"/>
    <s v="-"/>
    <s v="-"/>
    <n v="4595"/>
    <n v="3642"/>
    <n v="27"/>
    <n v="43"/>
    <s v="FLOW"/>
    <m/>
    <m/>
    <m/>
    <m/>
    <s v="NPA"/>
    <s v="MH12WD0939"/>
    <s v="BAJAJ CHETAK PREMIUM"/>
    <d v="2023-11-03T00:00:00"/>
    <n v="30"/>
    <s v="02.06.26"/>
    <s v="KAILASH ATKARI"/>
    <m/>
    <m/>
    <m/>
    <m/>
    <m/>
    <m/>
    <m/>
    <m/>
    <m/>
    <m/>
    <m/>
    <m/>
    <m/>
    <m/>
    <m/>
    <m/>
    <m/>
    <m/>
    <m/>
    <m/>
    <m/>
    <m/>
    <m/>
    <m/>
    <m/>
    <m/>
    <m/>
    <m/>
    <n v="1"/>
    <m/>
    <m/>
    <m/>
    <m/>
    <m/>
    <m/>
    <m/>
    <m/>
    <m/>
    <m/>
    <m/>
    <m/>
    <m/>
    <m/>
    <m/>
    <m/>
    <m/>
    <m/>
    <m/>
    <m/>
    <m/>
    <m/>
    <m/>
    <m/>
    <m/>
    <m/>
    <m/>
    <m/>
    <m/>
    <m/>
    <m/>
    <m/>
    <m/>
    <m/>
    <m/>
    <m/>
    <m/>
    <m/>
    <m/>
    <m/>
    <m/>
    <m/>
    <m/>
    <m/>
    <m/>
    <m/>
    <m/>
    <m/>
    <m/>
    <m/>
    <m/>
    <m/>
    <m/>
    <m/>
    <m/>
    <m/>
    <m/>
    <m/>
    <m/>
    <m/>
    <m/>
    <m/>
    <m/>
    <m/>
    <m/>
    <n v="1"/>
    <n v="1"/>
    <s v="ZBHT0021"/>
    <s v="G2uOq3I9tc"/>
    <s v="Allocated"/>
    <s v="Promise To Pay (PTP)"/>
    <s v="Ptp"/>
    <d v="2026-06-28T00:00:00"/>
    <m/>
    <m/>
    <m/>
    <x v="0"/>
    <s v="54"/>
    <n v="3695"/>
    <n v="7434"/>
    <s v="Y"/>
    <m/>
  </r>
  <r>
    <n v="465617157"/>
    <s v="GANESH SURYAKANT BARTAKKE"/>
    <m/>
    <m/>
    <m/>
    <m/>
    <m/>
    <m/>
    <n v="2793"/>
    <n v="3638.66"/>
    <n v="-4501.34"/>
    <n v="6741.66"/>
    <n v="4"/>
    <s v="FLOW"/>
    <s v="UNPAID"/>
    <x v="8"/>
    <n v="3583.66"/>
    <n v="239"/>
    <n v="0"/>
    <n v="900"/>
    <s v="FLOW"/>
    <n v="3.5462786764713157E-2"/>
    <n v="1.1765833638513969E-3"/>
    <s v="STABLE"/>
    <s v="PTP"/>
    <s v="BPTP"/>
    <s v="PTP"/>
    <m/>
    <m/>
    <s v="CAVNA"/>
    <m/>
    <s v="-"/>
    <s v="-"/>
    <s v="KHANDALA"/>
    <s v="-"/>
    <s v="-"/>
    <s v="-"/>
    <n v="4777.66"/>
    <n v="3583.66"/>
    <n v="115"/>
    <n v="131"/>
    <s v="FLOW"/>
    <m/>
    <m/>
    <m/>
    <m/>
    <s v="NPA"/>
    <s v="MH14KM5928"/>
    <s v="HONDA ACTIVA 6G DLX BS VI"/>
    <d v="2025-03-03T00:00:00"/>
    <n v="12"/>
    <s v="02.06.26"/>
    <s v="VIJAY NIKAM"/>
    <m/>
    <m/>
    <m/>
    <m/>
    <m/>
    <m/>
    <m/>
    <m/>
    <m/>
    <m/>
    <n v="1"/>
    <m/>
    <m/>
    <m/>
    <m/>
    <m/>
    <m/>
    <m/>
    <m/>
    <m/>
    <m/>
    <m/>
    <m/>
    <m/>
    <m/>
    <m/>
    <m/>
    <m/>
    <m/>
    <m/>
    <m/>
    <m/>
    <m/>
    <m/>
    <m/>
    <m/>
    <m/>
    <m/>
    <m/>
    <m/>
    <m/>
    <m/>
    <m/>
    <m/>
    <m/>
    <m/>
    <m/>
    <m/>
    <m/>
    <m/>
    <m/>
    <m/>
    <m/>
    <m/>
    <m/>
    <m/>
    <m/>
    <m/>
    <m/>
    <m/>
    <m/>
    <m/>
    <m/>
    <m/>
    <m/>
    <m/>
    <m/>
    <m/>
    <m/>
    <m/>
    <m/>
    <m/>
    <m/>
    <m/>
    <m/>
    <m/>
    <m/>
    <m/>
    <m/>
    <m/>
    <m/>
    <m/>
    <m/>
    <m/>
    <m/>
    <m/>
    <m/>
    <m/>
    <m/>
    <m/>
    <m/>
    <m/>
    <m/>
    <m/>
    <n v="1"/>
    <n v="1"/>
    <s v="ZBHT0013"/>
    <s v="A6JWiHKJrnz"/>
    <s v="Allocated"/>
    <s v="Promise To Pay (PTP)"/>
    <s v="Ptp"/>
    <d v="2026-06-10T00:00:00"/>
    <m/>
    <m/>
    <m/>
    <x v="0"/>
    <s v="310"/>
    <n v="-4501.34"/>
    <n v="6741.66"/>
    <s v="Y"/>
    <m/>
  </r>
  <r>
    <n v="466507861"/>
    <s v="VISHAL SANJAY SATPUTE"/>
    <m/>
    <m/>
    <m/>
    <m/>
    <m/>
    <s v="BANK STABLE 11"/>
    <n v="1349"/>
    <n v="922"/>
    <n v="946"/>
    <n v="2295"/>
    <n v="1"/>
    <s v="STABLE"/>
    <s v="UNPAID"/>
    <x v="11"/>
    <n v="3541"/>
    <n v="24"/>
    <n v="0"/>
    <n v="1800"/>
    <s v="-"/>
    <n v="3.4975082402074432E-3"/>
    <n v="1.9377467972067519E-4"/>
    <s v="STABLE"/>
    <s v="PAID"/>
    <s v="-"/>
    <s v="PAID"/>
    <m/>
    <m/>
    <m/>
    <m/>
    <m/>
    <m/>
    <s v="BHAMBOLI"/>
    <m/>
    <m/>
    <m/>
    <n v="2746"/>
    <n v="3541"/>
    <n v="26"/>
    <n v="11"/>
    <s v="STABLE"/>
    <m/>
    <m/>
    <m/>
    <m/>
    <s v="-"/>
    <s v="MH14MA3136"/>
    <s v="TVS JUPITER 125 DRUM ALLOY"/>
    <d v="2025-07-14T00:00:00"/>
    <n v="12"/>
    <s v="10.06.26"/>
    <s v="KAILASH ATKARI"/>
    <m/>
    <m/>
    <m/>
    <m/>
    <m/>
    <m/>
    <m/>
    <m/>
    <m/>
    <m/>
    <m/>
    <m/>
    <m/>
    <m/>
    <m/>
    <m/>
    <m/>
    <m/>
    <m/>
    <m/>
    <m/>
    <m/>
    <m/>
    <m/>
    <m/>
    <m/>
    <m/>
    <m/>
    <m/>
    <m/>
    <m/>
    <m/>
    <m/>
    <m/>
    <m/>
    <m/>
    <m/>
    <m/>
    <m/>
    <m/>
    <m/>
    <m/>
    <m/>
    <m/>
    <m/>
    <m/>
    <n v="1"/>
    <m/>
    <m/>
    <m/>
    <m/>
    <m/>
    <m/>
    <m/>
    <m/>
    <m/>
    <m/>
    <m/>
    <m/>
    <m/>
    <m/>
    <m/>
    <m/>
    <m/>
    <m/>
    <m/>
    <m/>
    <m/>
    <m/>
    <m/>
    <m/>
    <m/>
    <m/>
    <m/>
    <m/>
    <m/>
    <m/>
    <m/>
    <m/>
    <m/>
    <m/>
    <m/>
    <m/>
    <m/>
    <m/>
    <m/>
    <m/>
    <m/>
    <m/>
    <m/>
    <m/>
    <m/>
    <m/>
    <m/>
    <n v="1"/>
    <n v="1"/>
    <s v="ZBHT0010"/>
    <s v="koyDmnyU5jm"/>
    <s v="Allocated"/>
    <s v="Promise To Pay (PTP)"/>
    <s v="Ptp "/>
    <d v="2026-06-17T00:00:00"/>
    <m/>
    <m/>
    <m/>
    <x v="0"/>
    <s v="24"/>
    <n v="946"/>
    <n v="2295"/>
    <s v="N"/>
    <m/>
  </r>
  <r>
    <n v="457439340"/>
    <s v="KUNAL SANJAY SHINDE"/>
    <m/>
    <m/>
    <m/>
    <m/>
    <m/>
    <m/>
    <n v="3679"/>
    <n v="3485.63"/>
    <n v="3709.63"/>
    <n v="7478.63"/>
    <n v="2"/>
    <s v="FLOW"/>
    <s v="UNPAID"/>
    <x v="7"/>
    <n v="3485.63"/>
    <n v="224"/>
    <n v="0"/>
    <n v="5850"/>
    <s v="21.05.26"/>
    <n v="3.8987824563771261E-3"/>
    <n v="7.7175815802361968E-4"/>
    <s v="STABLE"/>
    <s v="PTP"/>
    <s v="BPTP"/>
    <s v="PTP"/>
    <m/>
    <n v="20"/>
    <s v="CAVA"/>
    <m/>
    <s v="-"/>
    <s v="-"/>
    <s v="SHIRUR"/>
    <s v="-"/>
    <s v="-"/>
    <s v="-"/>
    <n v="9559.6299999999992"/>
    <n v="3485.63"/>
    <n v="57"/>
    <n v="73"/>
    <s v="FLOW"/>
    <m/>
    <m/>
    <m/>
    <m/>
    <s v="REGULAR"/>
    <s v="MH12VJ9583"/>
    <s v="HONDA ACTIVA DLX"/>
    <d v="2023-03-29T00:00:00"/>
    <n v="36"/>
    <s v="02.06.26"/>
    <s v="KAILASH ATKARI"/>
    <m/>
    <m/>
    <m/>
    <m/>
    <m/>
    <m/>
    <m/>
    <m/>
    <m/>
    <m/>
    <m/>
    <m/>
    <m/>
    <n v="1"/>
    <m/>
    <m/>
    <m/>
    <m/>
    <m/>
    <m/>
    <m/>
    <m/>
    <m/>
    <m/>
    <m/>
    <m/>
    <m/>
    <m/>
    <m/>
    <m/>
    <m/>
    <m/>
    <m/>
    <m/>
    <m/>
    <m/>
    <m/>
    <m/>
    <m/>
    <m/>
    <m/>
    <m/>
    <m/>
    <m/>
    <m/>
    <m/>
    <m/>
    <m/>
    <m/>
    <m/>
    <m/>
    <m/>
    <m/>
    <m/>
    <m/>
    <m/>
    <m/>
    <m/>
    <m/>
    <m/>
    <m/>
    <m/>
    <m/>
    <m/>
    <m/>
    <m/>
    <m/>
    <m/>
    <m/>
    <m/>
    <m/>
    <m/>
    <m/>
    <m/>
    <m/>
    <m/>
    <m/>
    <m/>
    <m/>
    <m/>
    <m/>
    <m/>
    <m/>
    <m/>
    <m/>
    <m/>
    <m/>
    <m/>
    <m/>
    <m/>
    <m/>
    <m/>
    <m/>
    <m/>
    <n v="1"/>
    <n v="1"/>
    <s v="ZBHT0024"/>
    <s v="B2RhoccsEJz"/>
    <s v="Allocated"/>
    <s v="Left Message (LMCB)"/>
    <s v="Meet wife "/>
    <d v="2026-06-05T00:00:00"/>
    <m/>
    <m/>
    <m/>
    <x v="0"/>
    <s v="314"/>
    <n v="3709.63"/>
    <n v="7478.63"/>
    <s v="Y"/>
    <m/>
  </r>
  <r>
    <n v="457032374"/>
    <s v="ARBAAZ ASHPAK MANIYAR"/>
    <m/>
    <m/>
    <m/>
    <m/>
    <m/>
    <m/>
    <n v="3548"/>
    <n v="3447"/>
    <n v="3782"/>
    <n v="7386"/>
    <n v="3"/>
    <s v="FLOW"/>
    <s v="UNPAID"/>
    <x v="2"/>
    <n v="3447"/>
    <n v="335"/>
    <n v="0"/>
    <n v="5400"/>
    <s v="FLOW"/>
    <n v="1.1496181113378625E-2"/>
    <n v="9.2193626257437993E-4"/>
    <s v="STABLE"/>
    <s v="PTP"/>
    <s v="PTP"/>
    <s v="PTP"/>
    <m/>
    <n v="18"/>
    <s v="CAVA"/>
    <m/>
    <s v="-"/>
    <s v="-"/>
    <s v="BOPODI"/>
    <s v="-"/>
    <s v="-"/>
    <s v="-"/>
    <n v="9182"/>
    <n v="3447"/>
    <n v="88"/>
    <n v="104"/>
    <s v="FLOW"/>
    <m/>
    <m/>
    <m/>
    <m/>
    <s v="NPA"/>
    <s v="MH12VH1647"/>
    <s v="HONDA ACTIVA 6G DLX BS VI"/>
    <d v="2023-03-01T00:00:00"/>
    <n v="36"/>
    <s v="02.06.26"/>
    <s v="VIJAY NIKAM"/>
    <m/>
    <m/>
    <m/>
    <m/>
    <m/>
    <m/>
    <m/>
    <m/>
    <m/>
    <m/>
    <n v="1"/>
    <m/>
    <m/>
    <m/>
    <m/>
    <m/>
    <m/>
    <m/>
    <m/>
    <m/>
    <m/>
    <m/>
    <m/>
    <m/>
    <m/>
    <m/>
    <m/>
    <m/>
    <m/>
    <m/>
    <m/>
    <m/>
    <m/>
    <m/>
    <m/>
    <m/>
    <m/>
    <m/>
    <m/>
    <m/>
    <m/>
    <m/>
    <m/>
    <m/>
    <m/>
    <m/>
    <m/>
    <m/>
    <m/>
    <m/>
    <m/>
    <m/>
    <m/>
    <m/>
    <m/>
    <n v="1"/>
    <m/>
    <m/>
    <m/>
    <m/>
    <m/>
    <m/>
    <m/>
    <m/>
    <m/>
    <m/>
    <m/>
    <m/>
    <m/>
    <m/>
    <m/>
    <m/>
    <m/>
    <m/>
    <m/>
    <m/>
    <m/>
    <m/>
    <m/>
    <m/>
    <m/>
    <m/>
    <m/>
    <m/>
    <m/>
    <m/>
    <m/>
    <m/>
    <m/>
    <m/>
    <m/>
    <m/>
    <m/>
    <m/>
    <n v="2"/>
    <n v="1"/>
    <s v="ZBHT0009"/>
    <s v="G6VwnRCF4z"/>
    <s v="Allocated"/>
    <s v="Shifted (NC_SFTD)"/>
    <s v="Customer shifted from address relative on address msg to him"/>
    <d v="2026-06-04T00:00:00"/>
    <m/>
    <m/>
    <m/>
    <x v="0"/>
    <s v="391"/>
    <n v="3782"/>
    <n v="7386"/>
    <s v="Y"/>
    <m/>
  </r>
  <r>
    <n v="139178059"/>
    <s v="LATIKA BABAN ALHAT"/>
    <m/>
    <m/>
    <m/>
    <m/>
    <m/>
    <m/>
    <n v="3535"/>
    <n v="3441"/>
    <n v="3647"/>
    <n v="7247"/>
    <n v="3"/>
    <s v="FLOW"/>
    <s v="UNPAID"/>
    <x v="6"/>
    <n v="3441"/>
    <n v="206"/>
    <n v="0"/>
    <n v="5703"/>
    <s v="FLOW"/>
    <n v="7.1560347698024643E-3"/>
    <n v="9.2033149971524264E-4"/>
    <s v="FLOW"/>
    <s v="BPTP"/>
    <s v="LMCB"/>
    <s v="BPTP"/>
    <s v="Financail problem"/>
    <m/>
    <s v="CAVA"/>
    <m/>
    <s v="-"/>
    <s v="-"/>
    <s v="YERWADA"/>
    <s v="-"/>
    <s v="-"/>
    <s v="-"/>
    <n v="9350"/>
    <n v="3441"/>
    <n v="87"/>
    <n v="103"/>
    <s v="FLOW"/>
    <m/>
    <m/>
    <m/>
    <m/>
    <s v="REGULAR"/>
    <s v="MH12VJ1059"/>
    <s v="HONDA ACTIVA 6G DLX BS VI"/>
    <d v="2023-03-16T00:00:00"/>
    <n v="36"/>
    <s v="02.06.26"/>
    <s v="VIJAY NIKAM"/>
    <m/>
    <m/>
    <m/>
    <m/>
    <n v="1"/>
    <m/>
    <m/>
    <m/>
    <m/>
    <m/>
    <m/>
    <m/>
    <m/>
    <m/>
    <m/>
    <m/>
    <m/>
    <m/>
    <m/>
    <m/>
    <m/>
    <m/>
    <m/>
    <m/>
    <m/>
    <m/>
    <m/>
    <m/>
    <m/>
    <m/>
    <m/>
    <m/>
    <m/>
    <m/>
    <m/>
    <m/>
    <m/>
    <m/>
    <m/>
    <m/>
    <m/>
    <m/>
    <m/>
    <m/>
    <m/>
    <m/>
    <m/>
    <m/>
    <m/>
    <m/>
    <m/>
    <m/>
    <m/>
    <m/>
    <m/>
    <m/>
    <m/>
    <m/>
    <m/>
    <m/>
    <m/>
    <m/>
    <m/>
    <m/>
    <m/>
    <m/>
    <m/>
    <m/>
    <m/>
    <m/>
    <m/>
    <m/>
    <m/>
    <m/>
    <m/>
    <m/>
    <m/>
    <m/>
    <m/>
    <m/>
    <m/>
    <m/>
    <m/>
    <m/>
    <m/>
    <m/>
    <m/>
    <m/>
    <m/>
    <m/>
    <m/>
    <m/>
    <m/>
    <m/>
    <n v="1"/>
    <n v="1"/>
    <s v="ZBHT0012"/>
    <s v="A6uDgVBM3Rm"/>
    <s v="Allocated"/>
    <s v="Door Locked (NC_DL)"/>
    <s v="Nc"/>
    <d v="2026-06-02T00:00:00"/>
    <m/>
    <m/>
    <m/>
    <x v="0"/>
    <s v="271"/>
    <n v="3647"/>
    <n v="7247"/>
    <s v="Y"/>
    <m/>
  </r>
  <r>
    <n v="465544507"/>
    <s v="SHASHIKANT LAXMAN KATTIMANI"/>
    <m/>
    <m/>
    <m/>
    <m/>
    <m/>
    <m/>
    <n v="1141"/>
    <n v="3314"/>
    <n v="-2119"/>
    <n v="4782"/>
    <n v="6"/>
    <s v="FLOW"/>
    <s v="UNPAID"/>
    <x v="17"/>
    <n v="3258"/>
    <n v="272"/>
    <n v="0"/>
    <n v="3108"/>
    <s v="-"/>
    <n v="0.11279468390138048"/>
    <n v="1.3685934823218029E-3"/>
    <s v="FLOW"/>
    <s v="NC"/>
    <s v="-"/>
    <s v="NC"/>
    <s v="no such person"/>
    <m/>
    <s v="CNAVNA"/>
    <m/>
    <s v="-"/>
    <s v="-"/>
    <s v="PIMPLE GURAV"/>
    <s v="-"/>
    <s v="-"/>
    <s v="-"/>
    <n v="6694"/>
    <n v="3258"/>
    <n v="177"/>
    <n v="193"/>
    <s v="FLOW"/>
    <m/>
    <m/>
    <m/>
    <m/>
    <s v="NPA"/>
    <s v="MH14LK7476"/>
    <s v="HONDA HORNET 2.0 BS VI"/>
    <d v="2025-02-20T00:00:00"/>
    <n v="12"/>
    <s v="02.06.26"/>
    <s v="KAILASH ATKARI"/>
    <m/>
    <m/>
    <m/>
    <m/>
    <m/>
    <m/>
    <m/>
    <m/>
    <m/>
    <m/>
    <m/>
    <m/>
    <m/>
    <n v="1"/>
    <m/>
    <m/>
    <m/>
    <m/>
    <m/>
    <m/>
    <m/>
    <m/>
    <m/>
    <m/>
    <m/>
    <m/>
    <m/>
    <m/>
    <m/>
    <m/>
    <m/>
    <m/>
    <m/>
    <m/>
    <m/>
    <m/>
    <m/>
    <m/>
    <m/>
    <m/>
    <m/>
    <m/>
    <m/>
    <m/>
    <m/>
    <m/>
    <m/>
    <m/>
    <m/>
    <m/>
    <m/>
    <m/>
    <m/>
    <m/>
    <m/>
    <m/>
    <m/>
    <m/>
    <m/>
    <m/>
    <m/>
    <m/>
    <m/>
    <m/>
    <m/>
    <m/>
    <m/>
    <m/>
    <m/>
    <m/>
    <m/>
    <m/>
    <m/>
    <m/>
    <m/>
    <m/>
    <m/>
    <m/>
    <m/>
    <m/>
    <m/>
    <m/>
    <m/>
    <m/>
    <m/>
    <m/>
    <m/>
    <m/>
    <m/>
    <m/>
    <m/>
    <m/>
    <m/>
    <m/>
    <n v="1"/>
    <n v="1"/>
    <s v="ZBHT0015"/>
    <s v="B662OARe_z"/>
    <s v="Allocated"/>
    <s v="No Such Person (NC_NSP)"/>
    <s v="Visited at customer given address but no buddy know customer this areas."/>
    <d v="2026-06-05T00:00:00"/>
    <m/>
    <m/>
    <m/>
    <x v="2"/>
    <s v="327"/>
    <n v="-2119"/>
    <n v="4782"/>
    <s v="Y"/>
    <m/>
  </r>
  <r>
    <n v="140403056"/>
    <s v="SATISH BALIRAM SHIRKE"/>
    <m/>
    <m/>
    <m/>
    <m/>
    <m/>
    <m/>
    <n v="3307"/>
    <n v="3286"/>
    <n v="3412"/>
    <n v="6780"/>
    <n v="2"/>
    <s v="FLOW"/>
    <s v="UNPAID"/>
    <x v="7"/>
    <n v="3246.15"/>
    <n v="126"/>
    <n v="0"/>
    <n v="2082"/>
    <s v="FLOW"/>
    <n v="3.6309168416523291E-3"/>
    <n v="7.1873456008479761E-4"/>
    <s v="STABLE"/>
    <s v="PTP"/>
    <s v="PTP"/>
    <s v="PTP"/>
    <m/>
    <n v="20"/>
    <s v="CAVNA"/>
    <m/>
    <s v="-"/>
    <s v="-"/>
    <s v="NHAVARA"/>
    <s v="-"/>
    <s v="-"/>
    <s v="-"/>
    <n v="5494"/>
    <n v="3246.15"/>
    <n v="57"/>
    <n v="73"/>
    <s v="FLOW"/>
    <m/>
    <m/>
    <m/>
    <m/>
    <s v="REGULAR"/>
    <s v="MH12VR2068"/>
    <s v="SPLENDOR PLUS DRS CAST FI BLACK"/>
    <d v="2023-03-30T00:00:00"/>
    <n v="36"/>
    <s v="02.06.26"/>
    <s v="KAILASH ATKARI"/>
    <m/>
    <m/>
    <m/>
    <m/>
    <m/>
    <m/>
    <m/>
    <m/>
    <m/>
    <m/>
    <m/>
    <m/>
    <m/>
    <n v="1"/>
    <m/>
    <m/>
    <m/>
    <m/>
    <m/>
    <m/>
    <m/>
    <m/>
    <m/>
    <m/>
    <m/>
    <m/>
    <m/>
    <m/>
    <m/>
    <m/>
    <m/>
    <m/>
    <m/>
    <m/>
    <m/>
    <m/>
    <m/>
    <m/>
    <m/>
    <m/>
    <m/>
    <m/>
    <m/>
    <m/>
    <m/>
    <m/>
    <m/>
    <m/>
    <m/>
    <m/>
    <m/>
    <m/>
    <m/>
    <m/>
    <m/>
    <m/>
    <m/>
    <m/>
    <m/>
    <m/>
    <m/>
    <m/>
    <m/>
    <m/>
    <m/>
    <m/>
    <m/>
    <m/>
    <m/>
    <m/>
    <m/>
    <m/>
    <m/>
    <m/>
    <m/>
    <m/>
    <m/>
    <m/>
    <m/>
    <m/>
    <m/>
    <m/>
    <m/>
    <m/>
    <m/>
    <m/>
    <m/>
    <m/>
    <m/>
    <m/>
    <m/>
    <m/>
    <m/>
    <m/>
    <n v="1"/>
    <n v="1"/>
    <s v="ZBHT0024"/>
    <s v="G6AhzaWCuEm"/>
    <s v="Allocated"/>
    <s v="Left Message (LMCB)"/>
    <s v="Meet wife "/>
    <d v="2026-06-05T00:00:00"/>
    <m/>
    <m/>
    <m/>
    <x v="0"/>
    <s v="187"/>
    <n v="3412"/>
    <n v="6780"/>
    <s v="Y"/>
    <m/>
  </r>
  <r>
    <n v="457929229"/>
    <s v="RUPALI BHARAT VAIRAT"/>
    <m/>
    <m/>
    <m/>
    <m/>
    <m/>
    <m/>
    <n v="3341"/>
    <n v="3310"/>
    <n v="3341"/>
    <n v="6748"/>
    <n v="1"/>
    <s v="FLOW"/>
    <s v="UNPAID"/>
    <x v="0"/>
    <n v="3245"/>
    <n v="31"/>
    <n v="0"/>
    <n v="6346"/>
    <s v="-"/>
    <n v="2.7953697271864732E-3"/>
    <n v="1.7757662685501016E-4"/>
    <s v="FLOW"/>
    <s v="NC"/>
    <s v="-"/>
    <s v="NC"/>
    <s v="Add not found"/>
    <m/>
    <s v="CNAVNA"/>
    <m/>
    <s v="-"/>
    <s v="-"/>
    <s v="DHAYARI"/>
    <s v="-"/>
    <s v="-"/>
    <s v="-"/>
    <n v="9687"/>
    <n v="3245"/>
    <n v="27"/>
    <n v="43"/>
    <s v="FLOW"/>
    <m/>
    <m/>
    <m/>
    <m/>
    <s v="REGULAR"/>
    <s v="MH12VM5150"/>
    <s v="SPLENDOR PLUS DRS CAST FI BLACK"/>
    <d v="2023-05-02T00:00:00"/>
    <n v="36"/>
    <s v="02.06.26"/>
    <s v="VIJAY NIKAM"/>
    <m/>
    <m/>
    <m/>
    <m/>
    <m/>
    <m/>
    <m/>
    <m/>
    <m/>
    <m/>
    <m/>
    <m/>
    <m/>
    <m/>
    <m/>
    <m/>
    <m/>
    <m/>
    <m/>
    <m/>
    <m/>
    <m/>
    <m/>
    <m/>
    <m/>
    <m/>
    <m/>
    <m/>
    <m/>
    <m/>
    <m/>
    <n v="1"/>
    <m/>
    <m/>
    <m/>
    <m/>
    <m/>
    <m/>
    <m/>
    <m/>
    <m/>
    <m/>
    <m/>
    <m/>
    <m/>
    <m/>
    <m/>
    <m/>
    <m/>
    <m/>
    <m/>
    <m/>
    <m/>
    <m/>
    <m/>
    <m/>
    <m/>
    <m/>
    <m/>
    <m/>
    <m/>
    <m/>
    <m/>
    <m/>
    <m/>
    <m/>
    <m/>
    <m/>
    <m/>
    <m/>
    <m/>
    <m/>
    <m/>
    <m/>
    <m/>
    <m/>
    <m/>
    <m/>
    <m/>
    <m/>
    <m/>
    <m/>
    <m/>
    <m/>
    <m/>
    <m/>
    <m/>
    <m/>
    <m/>
    <m/>
    <m/>
    <m/>
    <m/>
    <m/>
    <n v="1"/>
    <n v="1"/>
    <s v="DUWT0031"/>
    <s v="B2qmH55vSz"/>
    <s v="Allocated"/>
    <s v="Address Not Found (NC_ANF)"/>
    <s v="Customer address not found "/>
    <d v="2026-06-11T00:00:00"/>
    <m/>
    <m/>
    <m/>
    <x v="0"/>
    <s v="97"/>
    <n v="3341"/>
    <n v="6748"/>
    <s v="Y"/>
    <m/>
  </r>
  <r>
    <n v="138970894"/>
    <s v="RASHI SANTOSH MADDILI"/>
    <m/>
    <m/>
    <m/>
    <m/>
    <m/>
    <m/>
    <n v="3281"/>
    <n v="3193"/>
    <n v="3948"/>
    <n v="6474"/>
    <n v="4"/>
    <s v="FLOW"/>
    <s v="UNPAID"/>
    <x v="8"/>
    <n v="3193"/>
    <n v="755"/>
    <n v="0"/>
    <n v="5850"/>
    <s v="FLOW"/>
    <n v="3.1596936690347049E-2"/>
    <n v="1.0483222964169342E-3"/>
    <s v="FLOW"/>
    <s v="NC"/>
    <s v="NC"/>
    <s v="NC"/>
    <m/>
    <m/>
    <s v="CNAVNA"/>
    <m/>
    <s v="-"/>
    <s v="-"/>
    <s v="MAVAL"/>
    <s v="-"/>
    <s v="-"/>
    <s v="-"/>
    <n v="9798"/>
    <n v="3193"/>
    <n v="115"/>
    <n v="131"/>
    <s v="FLOW"/>
    <m/>
    <m/>
    <m/>
    <m/>
    <s v="NPA"/>
    <s v="MH14KR1802"/>
    <s v="HONDA SHINE DRUM BSVI"/>
    <d v="2023-02-23T00:00:00"/>
    <n v="36"/>
    <s v="02.06.26"/>
    <s v="VIJAY NIKAM"/>
    <m/>
    <m/>
    <m/>
    <m/>
    <m/>
    <m/>
    <m/>
    <m/>
    <m/>
    <m/>
    <m/>
    <m/>
    <m/>
    <m/>
    <m/>
    <m/>
    <m/>
    <m/>
    <m/>
    <m/>
    <m/>
    <m/>
    <m/>
    <m/>
    <m/>
    <m/>
    <m/>
    <m/>
    <m/>
    <m/>
    <m/>
    <m/>
    <m/>
    <m/>
    <m/>
    <m/>
    <m/>
    <m/>
    <m/>
    <m/>
    <m/>
    <m/>
    <m/>
    <m/>
    <m/>
    <m/>
    <m/>
    <m/>
    <m/>
    <m/>
    <m/>
    <m/>
    <m/>
    <m/>
    <m/>
    <m/>
    <m/>
    <m/>
    <m/>
    <m/>
    <m/>
    <m/>
    <m/>
    <m/>
    <m/>
    <m/>
    <m/>
    <m/>
    <m/>
    <m/>
    <m/>
    <m/>
    <m/>
    <m/>
    <m/>
    <m/>
    <m/>
    <m/>
    <m/>
    <m/>
    <m/>
    <m/>
    <m/>
    <m/>
    <m/>
    <m/>
    <m/>
    <m/>
    <m/>
    <m/>
    <m/>
    <m/>
    <m/>
    <m/>
    <n v="0"/>
    <s v=""/>
    <s v="ZBHT0013"/>
    <e v="#N/A"/>
    <e v="#N/A"/>
    <e v="#N/A"/>
    <e v="#N/A"/>
    <e v="#N/A"/>
    <m/>
    <m/>
    <m/>
    <x v="0"/>
    <n v="0"/>
    <n v="3948"/>
    <n v="6474"/>
    <s v="N"/>
    <m/>
  </r>
  <r>
    <n v="137603871"/>
    <s v="VIKAS DEEPAK JADHAV"/>
    <m/>
    <m/>
    <m/>
    <m/>
    <m/>
    <m/>
    <n v="3431"/>
    <n v="3095.05"/>
    <n v="3541.05"/>
    <n v="7023.05"/>
    <n v="5"/>
    <s v="FLOW"/>
    <s v="UNPAID"/>
    <x v="0"/>
    <n v="3095.05"/>
    <n v="446"/>
    <n v="0"/>
    <n v="2250"/>
    <s v="-"/>
    <n v="9.5169437297883519E-2"/>
    <n v="1.5065634823809545E-3"/>
    <s v="STABLE"/>
    <s v="PTP"/>
    <s v="-"/>
    <s v="PTP"/>
    <m/>
    <n v="20"/>
    <s v="CAVA"/>
    <m/>
    <s v="-"/>
    <s v="-"/>
    <s v="PARVATI"/>
    <s v="-"/>
    <s v="-"/>
    <s v="-"/>
    <n v="5791.05"/>
    <n v="3095.05"/>
    <n v="147"/>
    <n v="163"/>
    <s v="FLOW"/>
    <m/>
    <m/>
    <m/>
    <m/>
    <s v="NPA"/>
    <s v="MH12UZ2035"/>
    <s v="BS 6 ACCES DRUM CBS"/>
    <d v="2023-01-03T00:00:00"/>
    <n v="36"/>
    <s v="02.06.26"/>
    <s v="VIJAY NIKAM"/>
    <m/>
    <m/>
    <m/>
    <m/>
    <m/>
    <m/>
    <m/>
    <m/>
    <m/>
    <m/>
    <m/>
    <m/>
    <m/>
    <n v="1"/>
    <m/>
    <m/>
    <m/>
    <m/>
    <m/>
    <m/>
    <m/>
    <m/>
    <m/>
    <m/>
    <m/>
    <m/>
    <m/>
    <m/>
    <m/>
    <m/>
    <m/>
    <m/>
    <m/>
    <m/>
    <m/>
    <m/>
    <m/>
    <m/>
    <m/>
    <m/>
    <m/>
    <m/>
    <m/>
    <m/>
    <m/>
    <m/>
    <m/>
    <m/>
    <m/>
    <m/>
    <m/>
    <m/>
    <m/>
    <m/>
    <m/>
    <m/>
    <m/>
    <m/>
    <m/>
    <m/>
    <m/>
    <m/>
    <m/>
    <m/>
    <m/>
    <m/>
    <m/>
    <m/>
    <m/>
    <m/>
    <m/>
    <m/>
    <m/>
    <m/>
    <m/>
    <m/>
    <m/>
    <m/>
    <m/>
    <m/>
    <m/>
    <m/>
    <m/>
    <m/>
    <m/>
    <m/>
    <m/>
    <m/>
    <m/>
    <m/>
    <m/>
    <m/>
    <m/>
    <m/>
    <n v="1"/>
    <n v="1"/>
    <s v="DUWT0031"/>
    <s v="B2P5apaBim"/>
    <s v="Allocated"/>
    <s v="Left Message (LMCB)"/>
    <s v="Left message customer mother "/>
    <d v="2026-06-05T00:00:00"/>
    <m/>
    <m/>
    <m/>
    <x v="0"/>
    <s v="497"/>
    <n v="3541.05"/>
    <n v="7023.05"/>
    <s v="Y"/>
    <m/>
  </r>
  <r>
    <n v="117460395"/>
    <s v="KOMAL BHARAT RAWAL"/>
    <m/>
    <m/>
    <m/>
    <m/>
    <m/>
    <m/>
    <n v="3073"/>
    <n v="3058"/>
    <n v="3357"/>
    <n v="6494"/>
    <n v="3"/>
    <s v="FLOW"/>
    <s v="UNPAID"/>
    <x v="0"/>
    <n v="3046.51"/>
    <n v="299"/>
    <n v="0"/>
    <n v="5850"/>
    <s v="13.05.26"/>
    <n v="0.12588130050058988"/>
    <n v="8.1482101633173032E-4"/>
    <s v="STABLE"/>
    <s v="PTP"/>
    <s v="PAID"/>
    <s v="PTP"/>
    <m/>
    <n v="26"/>
    <s v="CAVA"/>
    <m/>
    <s v="-"/>
    <s v="-"/>
    <s v="DHANKWADI"/>
    <s v="-"/>
    <s v="-"/>
    <s v="-"/>
    <n v="9207"/>
    <n v="3046.51"/>
    <n v="87"/>
    <n v="103"/>
    <s v="FLOW"/>
    <m/>
    <m/>
    <m/>
    <m/>
    <s v="NPA"/>
    <s v="MH12TG2834"/>
    <s v="HONDA ACTIVA"/>
    <d v="2021-02-27T00:00:00"/>
    <n v="60"/>
    <s v="02.06.26"/>
    <s v="VIJAY NIKAM"/>
    <m/>
    <m/>
    <m/>
    <m/>
    <m/>
    <m/>
    <m/>
    <n v="1"/>
    <m/>
    <m/>
    <m/>
    <m/>
    <m/>
    <m/>
    <m/>
    <m/>
    <m/>
    <m/>
    <m/>
    <m/>
    <m/>
    <m/>
    <m/>
    <m/>
    <m/>
    <m/>
    <m/>
    <m/>
    <m/>
    <m/>
    <m/>
    <m/>
    <m/>
    <m/>
    <m/>
    <m/>
    <m/>
    <m/>
    <m/>
    <m/>
    <m/>
    <m/>
    <m/>
    <m/>
    <m/>
    <m/>
    <m/>
    <m/>
    <m/>
    <m/>
    <m/>
    <m/>
    <m/>
    <m/>
    <m/>
    <m/>
    <m/>
    <m/>
    <m/>
    <m/>
    <m/>
    <m/>
    <m/>
    <m/>
    <m/>
    <m/>
    <m/>
    <m/>
    <m/>
    <m/>
    <m/>
    <m/>
    <m/>
    <m/>
    <m/>
    <m/>
    <m/>
    <m/>
    <m/>
    <m/>
    <m/>
    <m/>
    <m/>
    <m/>
    <m/>
    <m/>
    <m/>
    <m/>
    <m/>
    <m/>
    <m/>
    <m/>
    <m/>
    <m/>
    <n v="1"/>
    <n v="1"/>
    <s v="DUWT0031"/>
    <s v="A2ZiaxHHBp7"/>
    <s v="Allocated"/>
    <s v="Left Message (LMCB)"/>
    <s v="Left message customer mother "/>
    <d v="2026-06-03T00:00:00"/>
    <m/>
    <m/>
    <m/>
    <x v="0"/>
    <s v="363"/>
    <n v="3357"/>
    <n v="6494"/>
    <s v="Y"/>
    <m/>
  </r>
  <r>
    <n v="140395188"/>
    <s v="ANITA LALCHAND DHANGAR"/>
    <m/>
    <m/>
    <m/>
    <m/>
    <m/>
    <m/>
    <n v="3885"/>
    <n v="3040"/>
    <n v="3228"/>
    <n v="7196"/>
    <n v="2"/>
    <s v="FLOW"/>
    <s v="UNPAID"/>
    <x v="0"/>
    <n v="3040"/>
    <n v="188"/>
    <n v="0"/>
    <n v="6300"/>
    <s v="28.05.26"/>
    <n v="4.2345583139771763E-2"/>
    <n v="6.7309060353273409E-4"/>
    <s v="STABLE"/>
    <s v="PTP"/>
    <s v="PTP"/>
    <s v="PTP"/>
    <m/>
    <n v="28"/>
    <s v="CAVA"/>
    <m/>
    <s v="-"/>
    <s v="-"/>
    <s v="YEVLEWADI"/>
    <s v="-"/>
    <s v="-"/>
    <s v="-"/>
    <n v="9528"/>
    <n v="3040"/>
    <n v="56"/>
    <n v="72"/>
    <s v="FLOW"/>
    <m/>
    <m/>
    <m/>
    <m/>
    <s v="REGULAR"/>
    <s v="MH12VJ4304"/>
    <s v="BAJAJ CHETAK PREMIUM"/>
    <d v="2023-03-28T00:00:00"/>
    <n v="36"/>
    <s v="02.06.26"/>
    <s v="VIJAY NIKAM"/>
    <m/>
    <m/>
    <m/>
    <m/>
    <m/>
    <m/>
    <m/>
    <m/>
    <m/>
    <m/>
    <m/>
    <m/>
    <m/>
    <m/>
    <m/>
    <m/>
    <n v="1"/>
    <m/>
    <m/>
    <m/>
    <m/>
    <m/>
    <m/>
    <m/>
    <m/>
    <m/>
    <m/>
    <m/>
    <m/>
    <m/>
    <m/>
    <m/>
    <m/>
    <m/>
    <m/>
    <m/>
    <m/>
    <m/>
    <m/>
    <m/>
    <m/>
    <m/>
    <m/>
    <m/>
    <m/>
    <m/>
    <m/>
    <m/>
    <m/>
    <m/>
    <m/>
    <m/>
    <m/>
    <m/>
    <m/>
    <m/>
    <m/>
    <m/>
    <m/>
    <m/>
    <m/>
    <m/>
    <m/>
    <m/>
    <m/>
    <m/>
    <m/>
    <m/>
    <m/>
    <m/>
    <m/>
    <m/>
    <m/>
    <m/>
    <m/>
    <m/>
    <m/>
    <m/>
    <m/>
    <m/>
    <m/>
    <m/>
    <m/>
    <m/>
    <m/>
    <m/>
    <m/>
    <m/>
    <m/>
    <m/>
    <m/>
    <m/>
    <m/>
    <m/>
    <n v="1"/>
    <n v="1"/>
    <s v="DUWT0031"/>
    <s v="G2YHOmh4BPm"/>
    <s v="Allocated"/>
    <s v="Left Message (LMCB)"/>
    <s v="Left message customer husband "/>
    <d v="2026-06-06T00:00:00"/>
    <m/>
    <m/>
    <m/>
    <x v="0"/>
    <s v="271"/>
    <n v="3228"/>
    <n v="7196"/>
    <s v="Y"/>
    <m/>
  </r>
  <r>
    <n v="461809379"/>
    <s v="BHUPENDRA VINAYAK KHARAT"/>
    <m/>
    <m/>
    <m/>
    <m/>
    <m/>
    <m/>
    <n v="1052"/>
    <n v="3156"/>
    <n v="-1857"/>
    <n v="4516"/>
    <n v="6"/>
    <s v="FLOW"/>
    <s v="UNPAID"/>
    <x v="4"/>
    <n v="3036"/>
    <n v="247"/>
    <n v="0"/>
    <n v="1350"/>
    <s v="FLOW"/>
    <n v="1.7968852095750543E-2"/>
    <n v="1.2753375728449948E-3"/>
    <s v="FLOW"/>
    <s v="NC"/>
    <s v="NC"/>
    <s v="NC"/>
    <s v="Shifted"/>
    <m/>
    <s v="CNAVNA"/>
    <m/>
    <s v="-"/>
    <s v="-"/>
    <s v="CHAKAN"/>
    <s v="-"/>
    <s v="-"/>
    <s v="-"/>
    <n v="4753"/>
    <n v="3036"/>
    <n v="177"/>
    <n v="193"/>
    <s v="FLOW"/>
    <m/>
    <m/>
    <m/>
    <m/>
    <s v="NPA"/>
    <s v="MH14KM0458"/>
    <s v="TVS JUPITER 125 DISC"/>
    <d v="2024-02-06T00:00:00"/>
    <n v="24"/>
    <s v="02.06.26"/>
    <s v="KAILASH ATKARI"/>
    <m/>
    <m/>
    <m/>
    <m/>
    <m/>
    <m/>
    <m/>
    <m/>
    <m/>
    <m/>
    <n v="1"/>
    <m/>
    <m/>
    <m/>
    <m/>
    <m/>
    <m/>
    <m/>
    <m/>
    <m/>
    <m/>
    <m/>
    <m/>
    <m/>
    <m/>
    <m/>
    <m/>
    <m/>
    <m/>
    <m/>
    <m/>
    <m/>
    <m/>
    <m/>
    <m/>
    <m/>
    <m/>
    <m/>
    <m/>
    <m/>
    <m/>
    <m/>
    <m/>
    <m/>
    <m/>
    <m/>
    <m/>
    <m/>
    <m/>
    <m/>
    <m/>
    <m/>
    <m/>
    <m/>
    <m/>
    <m/>
    <m/>
    <m/>
    <m/>
    <m/>
    <m/>
    <m/>
    <m/>
    <m/>
    <m/>
    <m/>
    <m/>
    <m/>
    <m/>
    <m/>
    <m/>
    <m/>
    <m/>
    <m/>
    <m/>
    <m/>
    <m/>
    <m/>
    <m/>
    <m/>
    <m/>
    <m/>
    <m/>
    <m/>
    <m/>
    <m/>
    <m/>
    <m/>
    <m/>
    <m/>
    <m/>
    <m/>
    <m/>
    <m/>
    <n v="1"/>
    <n v="1"/>
    <s v="DUWT0017"/>
    <s v="k6FjYYlfNm"/>
    <s v="Allocated"/>
    <s v="Shifted (NC_SFTD)"/>
    <s v="Shifted customer from residence as per neighbor "/>
    <d v="2026-06-04T00:00:00"/>
    <m/>
    <m/>
    <m/>
    <x v="0"/>
    <s v="308"/>
    <n v="-1857"/>
    <n v="4516"/>
    <s v="Y"/>
    <m/>
  </r>
  <r>
    <n v="457907674"/>
    <s v="SIDDHI ANIL MOTE"/>
    <s v="ONLINE"/>
    <s v="10.06.26"/>
    <n v="3666"/>
    <m/>
    <m/>
    <m/>
    <n v="3666"/>
    <n v="3001"/>
    <n v="3073"/>
    <n v="3156"/>
    <n v="1"/>
    <s v="RB"/>
    <s v="PAID"/>
    <x v="5"/>
    <n v="3001"/>
    <n v="72"/>
    <n v="0"/>
    <n v="3600"/>
    <s v="16.05.26"/>
    <n v="6.0752982301346455E-3"/>
    <n v="1.6422417787115116E-4"/>
    <s v="RB"/>
    <s v="PAID"/>
    <s v="PAID"/>
    <s v="PAID"/>
    <m/>
    <m/>
    <s v="CAVA"/>
    <m/>
    <s v="-"/>
    <s v="-"/>
    <s v="KASARWADI"/>
    <s v="-"/>
    <s v="-"/>
    <s v="-"/>
    <n v="6673"/>
    <n v="3001"/>
    <n v="27"/>
    <n v="0"/>
    <s v="RB"/>
    <m/>
    <m/>
    <m/>
    <m/>
    <s v="REGULAR"/>
    <s v="MH14KV0901"/>
    <s v="HONDA ACTIVA 6G H SMART"/>
    <d v="2023-04-29T00:00:00"/>
    <n v="36"/>
    <s v="02.06.26"/>
    <s v="VIJAY NIKAM"/>
    <m/>
    <m/>
    <m/>
    <m/>
    <m/>
    <m/>
    <m/>
    <n v="1"/>
    <m/>
    <m/>
    <m/>
    <m/>
    <m/>
    <m/>
    <m/>
    <m/>
    <m/>
    <m/>
    <m/>
    <m/>
    <m/>
    <m/>
    <m/>
    <m/>
    <m/>
    <m/>
    <m/>
    <m/>
    <m/>
    <m/>
    <m/>
    <m/>
    <m/>
    <m/>
    <m/>
    <m/>
    <m/>
    <m/>
    <m/>
    <m/>
    <m/>
    <m/>
    <m/>
    <m/>
    <m/>
    <m/>
    <m/>
    <m/>
    <m/>
    <m/>
    <m/>
    <m/>
    <m/>
    <m/>
    <m/>
    <m/>
    <m/>
    <m/>
    <m/>
    <m/>
    <m/>
    <m/>
    <m/>
    <m/>
    <m/>
    <m/>
    <m/>
    <m/>
    <m/>
    <m/>
    <m/>
    <m/>
    <m/>
    <m/>
    <m/>
    <m/>
    <m/>
    <m/>
    <m/>
    <m/>
    <m/>
    <m/>
    <m/>
    <m/>
    <m/>
    <m/>
    <m/>
    <m/>
    <m/>
    <m/>
    <m/>
    <m/>
    <m/>
    <m/>
    <n v="1"/>
    <n v="1"/>
    <s v="DUWT0025"/>
    <s v="Go0fdbxk5m"/>
    <s v="Allocated"/>
    <s v="Promise To Pay (PTP)"/>
    <s v="Customer given ptp to online payment "/>
    <d v="2026-06-07T00:00:00"/>
    <m/>
    <m/>
    <m/>
    <x v="0"/>
    <s v="155"/>
    <n v="3073"/>
    <n v="6822"/>
    <s v="Y"/>
    <m/>
  </r>
  <r>
    <n v="458076322"/>
    <s v="KHANDU BHAGWANT AWATE"/>
    <m/>
    <m/>
    <m/>
    <m/>
    <m/>
    <m/>
    <n v="2825"/>
    <n v="2969"/>
    <n v="259"/>
    <n v="5968"/>
    <n v="2"/>
    <s v="FLOW"/>
    <s v="UNPAID"/>
    <x v="11"/>
    <n v="2914"/>
    <n v="115"/>
    <n v="0"/>
    <n v="450"/>
    <s v="-"/>
    <n v="1.0076525226809132E-2"/>
    <n v="6.4519276930736418E-4"/>
    <s v="FLOW"/>
    <s v="KIV"/>
    <s v="-"/>
    <s v="KIV"/>
    <m/>
    <m/>
    <m/>
    <m/>
    <s v="-"/>
    <s v="-"/>
    <s v="SHELGAON"/>
    <s v="-"/>
    <s v="-"/>
    <s v="-"/>
    <n v="3534"/>
    <n v="2914"/>
    <n v="57"/>
    <n v="73"/>
    <s v="FLOW"/>
    <m/>
    <m/>
    <m/>
    <m/>
    <s v="REGULAR"/>
    <s v="MH14KV9928"/>
    <s v="SPLENDOR PLUS I3S BS6 FI DRUM SELF"/>
    <d v="2023-05-11T00:00:00"/>
    <n v="36"/>
    <s v="02.06.26"/>
    <s v="KAILASH ATKARI"/>
    <m/>
    <m/>
    <m/>
    <m/>
    <m/>
    <m/>
    <m/>
    <m/>
    <m/>
    <m/>
    <m/>
    <m/>
    <m/>
    <m/>
    <m/>
    <m/>
    <m/>
    <m/>
    <m/>
    <m/>
    <m/>
    <m/>
    <m/>
    <m/>
    <m/>
    <m/>
    <m/>
    <m/>
    <m/>
    <m/>
    <m/>
    <m/>
    <m/>
    <m/>
    <m/>
    <m/>
    <m/>
    <m/>
    <m/>
    <m/>
    <m/>
    <m/>
    <m/>
    <m/>
    <m/>
    <m/>
    <m/>
    <m/>
    <m/>
    <m/>
    <m/>
    <m/>
    <m/>
    <m/>
    <m/>
    <m/>
    <m/>
    <m/>
    <m/>
    <m/>
    <m/>
    <m/>
    <m/>
    <m/>
    <m/>
    <m/>
    <m/>
    <m/>
    <m/>
    <m/>
    <m/>
    <m/>
    <m/>
    <m/>
    <m/>
    <m/>
    <m/>
    <m/>
    <m/>
    <m/>
    <m/>
    <m/>
    <m/>
    <m/>
    <m/>
    <m/>
    <m/>
    <m/>
    <m/>
    <m/>
    <m/>
    <m/>
    <m/>
    <m/>
    <n v="0"/>
    <s v=""/>
    <s v="ZBHT0010"/>
    <s v="APm7ePY-Zz"/>
    <s v="Allocated"/>
    <e v="#N/A"/>
    <e v="#N/A"/>
    <e v="#N/A"/>
    <m/>
    <m/>
    <m/>
    <x v="0"/>
    <s v="174"/>
    <n v="259"/>
    <n v="5968"/>
    <s v="N"/>
    <m/>
  </r>
  <r>
    <n v="465932490"/>
    <s v="SHUBHANGI RAHUL SONWANE"/>
    <m/>
    <m/>
    <m/>
    <m/>
    <m/>
    <m/>
    <n v="2198"/>
    <n v="2941"/>
    <n v="-1329"/>
    <n v="5323"/>
    <n v="3"/>
    <s v="FLOW"/>
    <s v="UNPAID"/>
    <x v="7"/>
    <n v="2898"/>
    <n v="126"/>
    <n v="0"/>
    <n v="1948.37"/>
    <s v="FLOW"/>
    <n v="4.3888860139514778E-3"/>
    <n v="7.7510046096331681E-4"/>
    <s v="STABLE"/>
    <s v="PTP"/>
    <s v="PTP"/>
    <s v="PTP"/>
    <m/>
    <n v="20"/>
    <s v="CAVA"/>
    <m/>
    <s v="-"/>
    <s v="-"/>
    <s v="SHIRUR"/>
    <s v="-"/>
    <s v="-"/>
    <s v="-"/>
    <n v="5015.37"/>
    <n v="2898"/>
    <n v="87"/>
    <n v="103"/>
    <s v="FLOW"/>
    <m/>
    <m/>
    <m/>
    <m/>
    <s v="REGULAR"/>
    <s v="MH12WV1577"/>
    <s v="HONDA SHINE DRUM BSVI"/>
    <d v="2025-04-16T00:00:00"/>
    <n v="12"/>
    <s v="02.06.26"/>
    <s v="KAILASH ATKARI"/>
    <m/>
    <m/>
    <m/>
    <m/>
    <m/>
    <m/>
    <m/>
    <m/>
    <m/>
    <m/>
    <m/>
    <m/>
    <m/>
    <n v="1"/>
    <m/>
    <m/>
    <m/>
    <m/>
    <m/>
    <m/>
    <m/>
    <m/>
    <m/>
    <m/>
    <m/>
    <m/>
    <m/>
    <m/>
    <m/>
    <m/>
    <m/>
    <m/>
    <m/>
    <m/>
    <m/>
    <m/>
    <m/>
    <m/>
    <m/>
    <m/>
    <m/>
    <m/>
    <m/>
    <m/>
    <m/>
    <m/>
    <m/>
    <m/>
    <m/>
    <m/>
    <m/>
    <m/>
    <m/>
    <m/>
    <m/>
    <m/>
    <m/>
    <m/>
    <m/>
    <m/>
    <m/>
    <m/>
    <m/>
    <m/>
    <m/>
    <m/>
    <m/>
    <m/>
    <m/>
    <m/>
    <m/>
    <m/>
    <m/>
    <m/>
    <m/>
    <m/>
    <m/>
    <m/>
    <m/>
    <m/>
    <m/>
    <m/>
    <m/>
    <m/>
    <m/>
    <m/>
    <m/>
    <m/>
    <m/>
    <m/>
    <m/>
    <m/>
    <m/>
    <m/>
    <n v="1"/>
    <n v="1"/>
    <s v="ZBHT0024"/>
    <s v="kPgMMd_LbN7"/>
    <s v="Allocated"/>
    <s v="Left Message (LMCB)"/>
    <s v="Meet mother in law "/>
    <d v="2026-06-05T00:00:00"/>
    <m/>
    <m/>
    <m/>
    <x v="0"/>
    <s v="184"/>
    <n v="-1329"/>
    <n v="5323"/>
    <s v="Y"/>
    <m/>
  </r>
  <r>
    <n v="140185045"/>
    <s v="SUJIT MACHINDRA WAJE"/>
    <m/>
    <m/>
    <m/>
    <m/>
    <m/>
    <m/>
    <n v="3229"/>
    <n v="2885.66"/>
    <n v="3055.66"/>
    <n v="6377.66"/>
    <n v="2"/>
    <s v="FLOW"/>
    <s v="UNPAID"/>
    <x v="8"/>
    <n v="2885.66"/>
    <n v="170"/>
    <n v="0"/>
    <n v="5850"/>
    <s v="29.05.26"/>
    <n v="7.8543797354683788E-3"/>
    <n v="6.3891797072048329E-4"/>
    <s v="STABLE"/>
    <s v="PTP"/>
    <s v="PTP"/>
    <s v="PTP"/>
    <m/>
    <n v="20"/>
    <s v="CAVA"/>
    <m/>
    <s v="-"/>
    <s v="-"/>
    <s v="ADHALE BK"/>
    <s v="-"/>
    <s v="-"/>
    <s v="-"/>
    <n v="8905.66"/>
    <n v="2885.66"/>
    <n v="57"/>
    <n v="73"/>
    <s v="FLOW"/>
    <m/>
    <m/>
    <m/>
    <m/>
    <s v="NPA"/>
    <s v="MH14KT1712"/>
    <s v="SPLENDOR PLUS BS6 I3S DRS CAST FI"/>
    <d v="2023-03-21T00:00:00"/>
    <n v="36"/>
    <s v="02.06.26"/>
    <s v="VIJAY NIKAM"/>
    <m/>
    <m/>
    <m/>
    <m/>
    <m/>
    <m/>
    <m/>
    <n v="1"/>
    <m/>
    <m/>
    <m/>
    <m/>
    <m/>
    <m/>
    <m/>
    <m/>
    <m/>
    <m/>
    <m/>
    <m/>
    <m/>
    <m/>
    <m/>
    <m/>
    <m/>
    <m/>
    <m/>
    <m/>
    <m/>
    <m/>
    <m/>
    <m/>
    <m/>
    <m/>
    <m/>
    <m/>
    <m/>
    <m/>
    <m/>
    <m/>
    <m/>
    <m/>
    <m/>
    <m/>
    <m/>
    <m/>
    <m/>
    <m/>
    <m/>
    <m/>
    <m/>
    <m/>
    <m/>
    <m/>
    <m/>
    <m/>
    <m/>
    <m/>
    <m/>
    <m/>
    <m/>
    <m/>
    <m/>
    <m/>
    <m/>
    <m/>
    <m/>
    <m/>
    <m/>
    <m/>
    <m/>
    <m/>
    <m/>
    <m/>
    <m/>
    <m/>
    <m/>
    <m/>
    <m/>
    <m/>
    <m/>
    <m/>
    <m/>
    <m/>
    <m/>
    <m/>
    <m/>
    <m/>
    <m/>
    <m/>
    <m/>
    <m/>
    <m/>
    <m/>
    <n v="1"/>
    <n v="1"/>
    <s v="ZBHT0013"/>
    <s v="B2zh1N4kXv7"/>
    <s v="Allocated"/>
    <s v="Promise To Pay (PTP)"/>
    <s v="Ptp "/>
    <d v="2026-06-10T00:00:00"/>
    <m/>
    <m/>
    <m/>
    <x v="0"/>
    <s v="263"/>
    <n v="3055.66"/>
    <n v="6377.66"/>
    <s v="Y"/>
    <m/>
  </r>
  <r>
    <n v="140272079"/>
    <s v="SAIPRASAD SHIVAJI PANCHAL"/>
    <m/>
    <m/>
    <m/>
    <m/>
    <m/>
    <m/>
    <n v="2901"/>
    <n v="2847"/>
    <n v="3045"/>
    <n v="6036"/>
    <n v="2"/>
    <s v="FLOW"/>
    <s v="UNPAID"/>
    <x v="2"/>
    <n v="2847"/>
    <n v="198"/>
    <n v="0"/>
    <n v="6300"/>
    <s v="26.05.26"/>
    <n v="9.5210541877070974E-3"/>
    <n v="6.3035820666371514E-4"/>
    <s v="STABLE"/>
    <s v="PTP"/>
    <s v="PTP"/>
    <s v="PTP"/>
    <m/>
    <n v="21"/>
    <s v="CAVA"/>
    <m/>
    <s v="-"/>
    <s v="-"/>
    <s v="MOSHI"/>
    <s v="-"/>
    <s v="-"/>
    <s v="-"/>
    <n v="9345"/>
    <n v="2847"/>
    <n v="56"/>
    <n v="72"/>
    <s v="FLOW"/>
    <m/>
    <m/>
    <m/>
    <m/>
    <s v="REGULAR"/>
    <s v="MH14KT1223"/>
    <s v="SPLENDOR PLUS BS6 I3S DRS CAST FI"/>
    <d v="2023-03-24T00:00:00"/>
    <n v="36"/>
    <s v="02.06.26"/>
    <s v="VIJAY NIKAM"/>
    <m/>
    <m/>
    <m/>
    <m/>
    <m/>
    <m/>
    <m/>
    <m/>
    <m/>
    <m/>
    <m/>
    <m/>
    <m/>
    <n v="1"/>
    <m/>
    <m/>
    <m/>
    <m/>
    <m/>
    <m/>
    <m/>
    <m/>
    <m/>
    <m/>
    <m/>
    <m/>
    <m/>
    <m/>
    <m/>
    <m/>
    <m/>
    <m/>
    <m/>
    <m/>
    <m/>
    <m/>
    <m/>
    <m/>
    <m/>
    <m/>
    <m/>
    <m/>
    <m/>
    <m/>
    <m/>
    <m/>
    <m/>
    <m/>
    <m/>
    <m/>
    <m/>
    <m/>
    <m/>
    <m/>
    <m/>
    <m/>
    <m/>
    <m/>
    <m/>
    <m/>
    <m/>
    <m/>
    <m/>
    <m/>
    <m/>
    <m/>
    <m/>
    <m/>
    <m/>
    <m/>
    <m/>
    <m/>
    <m/>
    <m/>
    <m/>
    <m/>
    <m/>
    <m/>
    <m/>
    <m/>
    <m/>
    <m/>
    <m/>
    <m/>
    <m/>
    <m/>
    <m/>
    <m/>
    <m/>
    <m/>
    <m/>
    <m/>
    <m/>
    <m/>
    <n v="1"/>
    <n v="1"/>
    <s v="ZBHT0009"/>
    <s v="BPkmtN7oDX7"/>
    <s v="Allocated"/>
    <s v="Promise To Pay (PTP)"/>
    <s v="Customer promise pay online 9345 on 12/06"/>
    <d v="2026-06-12T00:00:00"/>
    <m/>
    <m/>
    <m/>
    <x v="0"/>
    <s v="288"/>
    <n v="3045"/>
    <n v="6036"/>
    <s v="Y"/>
    <m/>
  </r>
  <r>
    <n v="458109013"/>
    <s v="GANESH POPAT CHAVHAN"/>
    <m/>
    <m/>
    <m/>
    <m/>
    <m/>
    <m/>
    <n v="2917"/>
    <n v="2815"/>
    <n v="2893"/>
    <n v="5901"/>
    <n v="1"/>
    <s v="FLOW"/>
    <s v="UNPAID"/>
    <x v="7"/>
    <n v="2815"/>
    <n v="78"/>
    <n v="0"/>
    <n v="0"/>
    <s v="28.05.26"/>
    <n v="1.7526220923088931E-3"/>
    <n v="1.5404567167853731E-4"/>
    <s v="STABLE"/>
    <s v="PTP"/>
    <s v="PTP"/>
    <s v="PTP"/>
    <m/>
    <n v="25"/>
    <s v="CAVA"/>
    <m/>
    <s v="-"/>
    <s v="-"/>
    <s v="SHIRUR"/>
    <s v="-"/>
    <s v="-"/>
    <s v="-"/>
    <n v="2893"/>
    <n v="2815"/>
    <n v="27"/>
    <n v="43"/>
    <s v="FLOW"/>
    <m/>
    <m/>
    <m/>
    <m/>
    <s v="REGULAR"/>
    <s v="MH12VS7596"/>
    <s v="SPLENDOR PLUS I3S BS6 FI DRUM SELF"/>
    <d v="2023-05-12T00:00:00"/>
    <n v="36"/>
    <s v="02.06.26"/>
    <s v="KAILASH ATKARI"/>
    <m/>
    <m/>
    <m/>
    <m/>
    <m/>
    <m/>
    <m/>
    <m/>
    <m/>
    <m/>
    <m/>
    <m/>
    <m/>
    <m/>
    <m/>
    <m/>
    <m/>
    <m/>
    <m/>
    <m/>
    <m/>
    <m/>
    <m/>
    <m/>
    <m/>
    <m/>
    <m/>
    <m/>
    <m/>
    <m/>
    <m/>
    <m/>
    <m/>
    <m/>
    <n v="1"/>
    <m/>
    <m/>
    <m/>
    <m/>
    <m/>
    <m/>
    <m/>
    <m/>
    <m/>
    <m/>
    <m/>
    <m/>
    <m/>
    <m/>
    <m/>
    <m/>
    <m/>
    <m/>
    <m/>
    <m/>
    <m/>
    <m/>
    <m/>
    <m/>
    <m/>
    <m/>
    <m/>
    <m/>
    <m/>
    <m/>
    <m/>
    <m/>
    <m/>
    <m/>
    <m/>
    <m/>
    <m/>
    <m/>
    <m/>
    <m/>
    <m/>
    <m/>
    <m/>
    <m/>
    <m/>
    <m/>
    <m/>
    <m/>
    <m/>
    <m/>
    <m/>
    <m/>
    <m/>
    <m/>
    <m/>
    <m/>
    <m/>
    <m/>
    <m/>
    <n v="1"/>
    <n v="1"/>
    <s v="ZBHT0024"/>
    <s v="GotyUNghbvNm"/>
    <s v="Allocated"/>
    <s v="Address Not Found (NC_ANF)"/>
    <s v="Address not found "/>
    <d v="2026-06-12T00:00:00"/>
    <m/>
    <m/>
    <m/>
    <x v="0"/>
    <s v="169"/>
    <n v="2893"/>
    <n v="5901"/>
    <s v="Y"/>
    <m/>
  </r>
  <r>
    <n v="465618986"/>
    <s v="HARSHADA PRAMOD DESHMUKH"/>
    <m/>
    <m/>
    <m/>
    <m/>
    <m/>
    <s v="BANK RB 05"/>
    <n v="2369"/>
    <n v="2369"/>
    <n v="2479"/>
    <n v="4738"/>
    <n v="3"/>
    <s v="RB"/>
    <s v="UNPAID"/>
    <x v="8"/>
    <n v="2323"/>
    <n v="110"/>
    <n v="0"/>
    <n v="900"/>
    <s v="FLOW"/>
    <n v="6.638703900945851E-3"/>
    <n v="6.2131068696265866E-4"/>
    <s v="RB"/>
    <s v="PAID"/>
    <s v="RTP"/>
    <s v="PAID"/>
    <m/>
    <m/>
    <m/>
    <m/>
    <s v="-"/>
    <s v="-"/>
    <s v="MAVAL"/>
    <s v="-"/>
    <s v="-"/>
    <s v="-"/>
    <n v="3379"/>
    <n v="2323"/>
    <n v="87"/>
    <n v="11"/>
    <s v="STABLE"/>
    <m/>
    <m/>
    <m/>
    <m/>
    <s v="REGULAR"/>
    <s v="MH14LH4413"/>
    <s v="HONDA ACTIVA STD"/>
    <d v="2025-03-03T00:00:00"/>
    <n v="12"/>
    <s v="02.06.26"/>
    <s v="VIJAY NIKAM"/>
    <m/>
    <m/>
    <m/>
    <m/>
    <m/>
    <m/>
    <m/>
    <m/>
    <m/>
    <m/>
    <m/>
    <m/>
    <m/>
    <m/>
    <m/>
    <m/>
    <m/>
    <m/>
    <m/>
    <m/>
    <m/>
    <m/>
    <m/>
    <m/>
    <m/>
    <m/>
    <m/>
    <m/>
    <m/>
    <m/>
    <m/>
    <m/>
    <m/>
    <m/>
    <m/>
    <m/>
    <m/>
    <m/>
    <m/>
    <m/>
    <m/>
    <m/>
    <m/>
    <m/>
    <m/>
    <m/>
    <m/>
    <m/>
    <m/>
    <m/>
    <m/>
    <m/>
    <m/>
    <m/>
    <m/>
    <m/>
    <m/>
    <m/>
    <m/>
    <m/>
    <m/>
    <m/>
    <m/>
    <m/>
    <m/>
    <m/>
    <m/>
    <m/>
    <m/>
    <m/>
    <m/>
    <m/>
    <m/>
    <m/>
    <m/>
    <m/>
    <m/>
    <m/>
    <m/>
    <m/>
    <m/>
    <m/>
    <m/>
    <m/>
    <m/>
    <m/>
    <m/>
    <m/>
    <m/>
    <m/>
    <m/>
    <m/>
    <m/>
    <m/>
    <n v="0"/>
    <s v=""/>
    <s v="ZBHT0013"/>
    <e v="#N/A"/>
    <e v="#N/A"/>
    <e v="#N/A"/>
    <e v="#N/A"/>
    <e v="#N/A"/>
    <m/>
    <m/>
    <m/>
    <x v="0"/>
    <n v="0"/>
    <n v="2479"/>
    <n v="4738"/>
    <s v="N"/>
    <m/>
  </r>
  <r>
    <n v="465129468"/>
    <s v="JYOTI SANDIP SAWATKAR"/>
    <m/>
    <m/>
    <m/>
    <m/>
    <m/>
    <m/>
    <n v="5390"/>
    <n v="2299"/>
    <n v="2866"/>
    <n v="8343"/>
    <n v="5"/>
    <s v="FLOW"/>
    <s v="UNPAID"/>
    <x v="4"/>
    <n v="2299"/>
    <n v="567"/>
    <n v="0"/>
    <n v="900"/>
    <s v="23.05.26"/>
    <n v="3.6597207851127841E-2"/>
    <n v="1.1190738262689824E-3"/>
    <s v="FLOW"/>
    <s v="PTP"/>
    <s v="OS"/>
    <s v="PTP"/>
    <m/>
    <m/>
    <s v="CAVA"/>
    <m/>
    <s v="-"/>
    <s v="-"/>
    <s v="KHARABWADI"/>
    <s v="-"/>
    <s v="-"/>
    <s v="-"/>
    <n v="3766"/>
    <n v="2299"/>
    <n v="147"/>
    <n v="163"/>
    <s v="FLOW"/>
    <m/>
    <m/>
    <m/>
    <m/>
    <s v="NPA"/>
    <s v="MH14MD1254"/>
    <s v="YAMAHA FASCINO S 125 FI HYBRID"/>
    <d v="2025-01-04T00:00:00"/>
    <n v="12"/>
    <s v="02.06.26"/>
    <s v="KAILASH ATKARI"/>
    <m/>
    <m/>
    <m/>
    <m/>
    <m/>
    <m/>
    <m/>
    <m/>
    <m/>
    <m/>
    <n v="1"/>
    <m/>
    <m/>
    <m/>
    <m/>
    <m/>
    <m/>
    <m/>
    <m/>
    <m/>
    <m/>
    <m/>
    <m/>
    <m/>
    <m/>
    <m/>
    <m/>
    <m/>
    <m/>
    <m/>
    <m/>
    <m/>
    <m/>
    <m/>
    <m/>
    <m/>
    <m/>
    <m/>
    <m/>
    <m/>
    <m/>
    <m/>
    <m/>
    <m/>
    <m/>
    <m/>
    <m/>
    <m/>
    <m/>
    <m/>
    <m/>
    <m/>
    <m/>
    <m/>
    <m/>
    <m/>
    <m/>
    <m/>
    <m/>
    <m/>
    <m/>
    <m/>
    <m/>
    <m/>
    <m/>
    <m/>
    <m/>
    <m/>
    <m/>
    <m/>
    <m/>
    <m/>
    <m/>
    <m/>
    <m/>
    <m/>
    <m/>
    <m/>
    <m/>
    <m/>
    <m/>
    <m/>
    <m/>
    <m/>
    <m/>
    <m/>
    <m/>
    <m/>
    <m/>
    <m/>
    <m/>
    <m/>
    <m/>
    <m/>
    <n v="1"/>
    <n v="1"/>
    <s v="DUWT0017"/>
    <s v="k6f4gYrGNc"/>
    <s v="Allocated"/>
    <s v="Left Message (LMCB)"/>
    <s v="Customer not meet massage with son "/>
    <d v="2026-06-04T00:00:00"/>
    <m/>
    <m/>
    <m/>
    <x v="0"/>
    <s v="654"/>
    <n v="2866"/>
    <n v="8343"/>
    <s v="Y"/>
    <m/>
  </r>
  <r>
    <n v="137873997"/>
    <s v="LIMBAJI SHIVAJI MAKASARE"/>
    <m/>
    <m/>
    <m/>
    <m/>
    <m/>
    <m/>
    <n v="3202"/>
    <n v="2184"/>
    <n v="2659"/>
    <n v="5901"/>
    <n v="5"/>
    <s v="FLOW"/>
    <s v="UNPAID"/>
    <x v="12"/>
    <n v="2184"/>
    <n v="475"/>
    <n v="0"/>
    <n v="1800"/>
    <s v="-"/>
    <n v="1.6444900209800481E-2"/>
    <n v="1.0630957966817998E-3"/>
    <s v="FLOW"/>
    <s v="NC"/>
    <s v="-"/>
    <s v="NC"/>
    <s v="Always door lock"/>
    <m/>
    <s v="CNAVNA"/>
    <m/>
    <s v="-"/>
    <s v="-"/>
    <s v="BALEWADI"/>
    <s v="-"/>
    <s v="-"/>
    <s v="-"/>
    <n v="4459"/>
    <n v="2184"/>
    <n v="146"/>
    <n v="162"/>
    <s v="FLOW"/>
    <m/>
    <m/>
    <m/>
    <m/>
    <s v="NPA"/>
    <s v="MH22AZ9270"/>
    <s v="SPLENDOR PLUS I3S XTEC"/>
    <d v="2023-01-19T00:00:00"/>
    <n v="36"/>
    <s v="02.06.26"/>
    <s v="KAILASH ATKARI"/>
    <m/>
    <m/>
    <m/>
    <m/>
    <m/>
    <m/>
    <m/>
    <m/>
    <m/>
    <m/>
    <n v="1"/>
    <m/>
    <m/>
    <m/>
    <m/>
    <m/>
    <n v="1"/>
    <m/>
    <m/>
    <m/>
    <m/>
    <m/>
    <n v="1"/>
    <m/>
    <m/>
    <m/>
    <m/>
    <m/>
    <m/>
    <m/>
    <m/>
    <m/>
    <m/>
    <m/>
    <m/>
    <m/>
    <m/>
    <m/>
    <m/>
    <m/>
    <m/>
    <m/>
    <m/>
    <n v="1"/>
    <m/>
    <m/>
    <m/>
    <m/>
    <m/>
    <m/>
    <m/>
    <m/>
    <m/>
    <m/>
    <m/>
    <m/>
    <m/>
    <m/>
    <m/>
    <m/>
    <m/>
    <m/>
    <m/>
    <m/>
    <m/>
    <m/>
    <m/>
    <m/>
    <m/>
    <m/>
    <m/>
    <m/>
    <m/>
    <m/>
    <m/>
    <m/>
    <m/>
    <m/>
    <m/>
    <m/>
    <m/>
    <m/>
    <m/>
    <m/>
    <m/>
    <m/>
    <m/>
    <m/>
    <m/>
    <m/>
    <m/>
    <m/>
    <m/>
    <m/>
    <n v="4"/>
    <n v="1"/>
    <s v="DUWT0023"/>
    <s v="B6yFwHqF4c"/>
    <s v="Allocated"/>
    <s v="Door Locked (NC_DL)"/>
    <s v="Customer house door lock "/>
    <d v="2026-06-08T00:00:00"/>
    <m/>
    <m/>
    <m/>
    <x v="0"/>
    <s v="515"/>
    <n v="2659"/>
    <n v="5901"/>
    <s v="Y"/>
    <m/>
  </r>
  <r>
    <n v="458035947"/>
    <s v="BAPU KISAN BHUJBAL"/>
    <m/>
    <m/>
    <m/>
    <m/>
    <m/>
    <m/>
    <n v="3169"/>
    <n v="1847"/>
    <n v="1912"/>
    <n v="5146"/>
    <n v="1"/>
    <s v="FLOW"/>
    <s v="UNPAID"/>
    <x v="7"/>
    <n v="1847"/>
    <n v="65"/>
    <n v="0"/>
    <n v="6300"/>
    <s v="25.05.26"/>
    <n v="1.1499442289500978E-3"/>
    <n v="1.0107366095568683E-4"/>
    <s v="STABLE"/>
    <s v="PTP"/>
    <s v="PTP"/>
    <s v="PTP"/>
    <m/>
    <n v="23"/>
    <s v="CAVA"/>
    <m/>
    <s v="-"/>
    <s v="-"/>
    <s v="SHIRUR"/>
    <s v="-"/>
    <s v="-"/>
    <s v="-"/>
    <n v="8212"/>
    <n v="1847"/>
    <n v="27"/>
    <n v="43"/>
    <s v="FLOW"/>
    <m/>
    <m/>
    <m/>
    <m/>
    <s v="NPA"/>
    <m/>
    <s v="HF DELUXE DRUM SELF CAST ALL BLACK"/>
    <d v="2023-05-09T00:00:00"/>
    <n v="36"/>
    <s v="02.06.26"/>
    <s v="KAILASH ATKARI"/>
    <m/>
    <m/>
    <m/>
    <m/>
    <m/>
    <m/>
    <m/>
    <m/>
    <m/>
    <m/>
    <m/>
    <m/>
    <m/>
    <n v="1"/>
    <m/>
    <m/>
    <m/>
    <m/>
    <m/>
    <m/>
    <m/>
    <m/>
    <m/>
    <m/>
    <m/>
    <m/>
    <m/>
    <m/>
    <m/>
    <m/>
    <m/>
    <m/>
    <m/>
    <m/>
    <m/>
    <m/>
    <m/>
    <m/>
    <m/>
    <m/>
    <m/>
    <m/>
    <m/>
    <m/>
    <m/>
    <m/>
    <m/>
    <m/>
    <m/>
    <m/>
    <m/>
    <m/>
    <m/>
    <m/>
    <m/>
    <m/>
    <m/>
    <m/>
    <m/>
    <m/>
    <m/>
    <m/>
    <m/>
    <m/>
    <m/>
    <m/>
    <m/>
    <m/>
    <m/>
    <m/>
    <m/>
    <m/>
    <m/>
    <m/>
    <m/>
    <m/>
    <m/>
    <m/>
    <m/>
    <m/>
    <m/>
    <m/>
    <m/>
    <m/>
    <m/>
    <m/>
    <m/>
    <m/>
    <m/>
    <m/>
    <m/>
    <m/>
    <m/>
    <m/>
    <n v="1"/>
    <n v="1"/>
    <s v="ZBHT0024"/>
    <s v="GoAGkH7z_Ng7"/>
    <s v="Allocated"/>
    <s v="Door Locked (NC_DL)"/>
    <s v="Door lock "/>
    <d v="2026-06-05T00:00:00"/>
    <m/>
    <m/>
    <m/>
    <x v="0"/>
    <s v="130"/>
    <n v="1912"/>
    <n v="5146"/>
    <s v="Y"/>
    <m/>
  </r>
  <r>
    <n v="461971285"/>
    <s v="PRAFUL BALU SONAWANE"/>
    <m/>
    <m/>
    <m/>
    <m/>
    <m/>
    <m/>
    <n v="5424"/>
    <n v="1808"/>
    <n v="1923"/>
    <n v="7373"/>
    <n v="4"/>
    <s v="FLOW"/>
    <s v="UNPAID"/>
    <x v="16"/>
    <n v="1808"/>
    <n v="115"/>
    <n v="0"/>
    <n v="2700"/>
    <s v="-"/>
    <n v="6.1799289034727922E-2"/>
    <n v="5.9360059878541091E-4"/>
    <s v="FLOW"/>
    <s v="NC"/>
    <s v="-"/>
    <s v="NC"/>
    <s v="Shifted"/>
    <m/>
    <s v="CNAVNA"/>
    <m/>
    <s v="-"/>
    <s v="-"/>
    <s v="KESNAND"/>
    <s v="-"/>
    <s v="-"/>
    <s v="-"/>
    <n v="4623"/>
    <n v="1808"/>
    <n v="116"/>
    <n v="132"/>
    <s v="FLOW"/>
    <m/>
    <m/>
    <m/>
    <m/>
    <s v="NPA"/>
    <s v="MH12WM1787"/>
    <s v="BAJAJ PULSAR NS 125"/>
    <d v="2024-02-20T00:00:00"/>
    <n v="24"/>
    <s v="02.06.26"/>
    <s v="VIJAY NIKAM"/>
    <m/>
    <m/>
    <m/>
    <m/>
    <m/>
    <m/>
    <m/>
    <m/>
    <m/>
    <m/>
    <m/>
    <m/>
    <m/>
    <m/>
    <m/>
    <m/>
    <m/>
    <m/>
    <m/>
    <m/>
    <m/>
    <m/>
    <n v="1"/>
    <m/>
    <m/>
    <m/>
    <m/>
    <m/>
    <m/>
    <m/>
    <m/>
    <n v="1"/>
    <m/>
    <m/>
    <m/>
    <m/>
    <m/>
    <m/>
    <m/>
    <m/>
    <m/>
    <m/>
    <m/>
    <m/>
    <m/>
    <m/>
    <m/>
    <m/>
    <m/>
    <m/>
    <m/>
    <m/>
    <m/>
    <m/>
    <m/>
    <m/>
    <m/>
    <m/>
    <m/>
    <m/>
    <m/>
    <m/>
    <m/>
    <m/>
    <m/>
    <m/>
    <m/>
    <m/>
    <m/>
    <m/>
    <m/>
    <m/>
    <m/>
    <m/>
    <m/>
    <m/>
    <m/>
    <m/>
    <m/>
    <m/>
    <m/>
    <m/>
    <m/>
    <m/>
    <m/>
    <m/>
    <m/>
    <m/>
    <m/>
    <m/>
    <m/>
    <m/>
    <m/>
    <m/>
    <n v="2"/>
    <n v="1"/>
    <s v="DUWT0021"/>
    <s v="kowtvNkau7"/>
    <s v="Allocated"/>
    <s v="Shifted (NC_SFTD)"/>
    <s v="Customer SHIFTED from residence address "/>
    <d v="2026-06-08T00:00:00"/>
    <m/>
    <m/>
    <m/>
    <x v="0"/>
    <s v="141"/>
    <n v="1923"/>
    <n v="7373"/>
    <s v="Y"/>
    <m/>
  </r>
  <r>
    <n v="462905638"/>
    <s v="PRAMOD SHASHIKANT DOKE"/>
    <m/>
    <m/>
    <m/>
    <m/>
    <m/>
    <m/>
    <n v="1420"/>
    <n v="1767"/>
    <n v="440"/>
    <n v="3315"/>
    <n v="2"/>
    <s v="FLOW"/>
    <s v="UNPAID"/>
    <x v="10"/>
    <n v="1738"/>
    <n v="93"/>
    <n v="0"/>
    <n v="5234"/>
    <s v="STABLE"/>
    <n v="7.66915122749884E-3"/>
    <n v="3.8481298320391179E-4"/>
    <s v="FLOW"/>
    <s v="BPTP"/>
    <s v="PAID"/>
    <s v="BPTP"/>
    <m/>
    <m/>
    <s v="CAVA"/>
    <m/>
    <s v="-"/>
    <s v="-"/>
    <s v="OTUR"/>
    <s v="-"/>
    <s v="-"/>
    <s v="-"/>
    <n v="7094"/>
    <n v="1738"/>
    <n v="56"/>
    <n v="72"/>
    <s v="FLOW"/>
    <m/>
    <m/>
    <m/>
    <m/>
    <s v="REGULAR"/>
    <s v="MH14KH7216"/>
    <s v="HONDA ACTIVA 6G DLX BS VI"/>
    <d v="2024-05-15T00:00:00"/>
    <n v="24"/>
    <s v="02.06.26"/>
    <s v="KAILASH ATKARI"/>
    <m/>
    <m/>
    <m/>
    <m/>
    <m/>
    <m/>
    <m/>
    <m/>
    <m/>
    <m/>
    <m/>
    <m/>
    <m/>
    <m/>
    <m/>
    <m/>
    <n v="1"/>
    <m/>
    <m/>
    <m/>
    <m/>
    <m/>
    <m/>
    <m/>
    <m/>
    <m/>
    <m/>
    <m/>
    <m/>
    <m/>
    <m/>
    <m/>
    <m/>
    <m/>
    <m/>
    <m/>
    <m/>
    <m/>
    <m/>
    <m/>
    <m/>
    <m/>
    <m/>
    <m/>
    <m/>
    <m/>
    <m/>
    <m/>
    <m/>
    <m/>
    <m/>
    <m/>
    <m/>
    <m/>
    <m/>
    <m/>
    <m/>
    <m/>
    <m/>
    <m/>
    <m/>
    <m/>
    <m/>
    <m/>
    <m/>
    <m/>
    <m/>
    <m/>
    <m/>
    <m/>
    <m/>
    <m/>
    <m/>
    <m/>
    <m/>
    <m/>
    <m/>
    <m/>
    <m/>
    <m/>
    <m/>
    <m/>
    <m/>
    <m/>
    <m/>
    <m/>
    <m/>
    <m/>
    <m/>
    <m/>
    <m/>
    <m/>
    <m/>
    <m/>
    <n v="1"/>
    <n v="1"/>
    <s v="ZBHT0021"/>
    <s v="k2lNLBj_NM7"/>
    <s v="Allocated"/>
    <s v="Left Message (LMCB)"/>
    <s v="Lmcb father "/>
    <d v="2026-06-06T00:00:00"/>
    <m/>
    <m/>
    <m/>
    <x v="0"/>
    <s v="128"/>
    <n v="440"/>
    <n v="3315"/>
    <s v="Y"/>
    <m/>
  </r>
  <r>
    <n v="140624071"/>
    <s v="SANTOSH BHAGWAN HARIHAR"/>
    <s v="ONLINE"/>
    <s v="12.06.26"/>
    <n v="1652"/>
    <m/>
    <m/>
    <s v="BANK RB 11"/>
    <n v="3235"/>
    <n v="1409"/>
    <n v="1606"/>
    <n v="3232"/>
    <n v="2"/>
    <s v="RB"/>
    <s v="PAID"/>
    <x v="7"/>
    <n v="1409"/>
    <n v="197"/>
    <n v="0"/>
    <n v="0"/>
    <s v="STABLE"/>
    <n v="1.576009066090024E-3"/>
    <n v="3.1196863828211258E-4"/>
    <s v="RB"/>
    <s v="PAID"/>
    <s v="OS"/>
    <s v="PAID"/>
    <m/>
    <m/>
    <s v="CAVA"/>
    <m/>
    <s v="-"/>
    <s v="-"/>
    <s v="SHIRUR"/>
    <s v="-"/>
    <s v="-"/>
    <s v="-"/>
    <n v="1606"/>
    <n v="1409"/>
    <n v="56"/>
    <n v="0"/>
    <s v="RB"/>
    <m/>
    <m/>
    <m/>
    <m/>
    <s v="REGULAR"/>
    <s v="MH42BL1351"/>
    <s v="DESTINI 125 XTEC"/>
    <d v="2023-04-20T00:00:00"/>
    <n v="36"/>
    <s v="02.06.26"/>
    <s v="KAILASH ATKARI"/>
    <m/>
    <m/>
    <m/>
    <m/>
    <m/>
    <m/>
    <m/>
    <m/>
    <m/>
    <m/>
    <m/>
    <m/>
    <m/>
    <n v="1"/>
    <m/>
    <m/>
    <m/>
    <m/>
    <m/>
    <m/>
    <m/>
    <m/>
    <m/>
    <m/>
    <m/>
    <m/>
    <m/>
    <m/>
    <m/>
    <m/>
    <m/>
    <m/>
    <m/>
    <m/>
    <m/>
    <m/>
    <m/>
    <m/>
    <m/>
    <m/>
    <m/>
    <m/>
    <m/>
    <m/>
    <m/>
    <m/>
    <m/>
    <m/>
    <m/>
    <m/>
    <m/>
    <m/>
    <m/>
    <m/>
    <m/>
    <m/>
    <m/>
    <m/>
    <m/>
    <m/>
    <m/>
    <m/>
    <m/>
    <m/>
    <m/>
    <m/>
    <m/>
    <m/>
    <m/>
    <m/>
    <m/>
    <m/>
    <m/>
    <m/>
    <m/>
    <m/>
    <m/>
    <m/>
    <m/>
    <m/>
    <m/>
    <m/>
    <m/>
    <m/>
    <m/>
    <m/>
    <m/>
    <m/>
    <m/>
    <m/>
    <m/>
    <m/>
    <m/>
    <m/>
    <n v="1"/>
    <n v="1"/>
    <s v="ZBHT0024"/>
    <s v="B6qhsulGXt7"/>
    <s v="Allocated"/>
    <s v="Left Message (LMCB)"/>
    <s v="Meet son "/>
    <d v="2026-06-05T00:00:00"/>
    <m/>
    <m/>
    <m/>
    <x v="0"/>
    <s v="240"/>
    <n v="1606"/>
    <n v="4884"/>
    <s v="Y"/>
    <m/>
  </r>
  <r>
    <n v="465414331"/>
    <s v="YOGESH SAHEBRAO WALHEKAR"/>
    <m/>
    <m/>
    <m/>
    <m/>
    <m/>
    <m/>
    <n v="3009"/>
    <n v="604"/>
    <n v="676"/>
    <n v="3697"/>
    <n v="4"/>
    <s v="FLOW"/>
    <s v="UNPAID"/>
    <x v="6"/>
    <n v="604"/>
    <n v="72"/>
    <n v="0"/>
    <n v="4050"/>
    <s v="-"/>
    <n v="2.1818945021496537E-3"/>
    <n v="1.9830462481548017E-4"/>
    <s v="FLOW"/>
    <s v="LMCB"/>
    <s v="-"/>
    <s v="LMCB"/>
    <s v="Left msg with relative"/>
    <m/>
    <s v="CNAVNA"/>
    <m/>
    <s v="REPO"/>
    <s v="-"/>
    <s v="YERWADA"/>
    <s v="-"/>
    <s v="-"/>
    <s v="-"/>
    <n v="4726"/>
    <n v="604"/>
    <n v="115"/>
    <n v="131"/>
    <s v="FLOW"/>
    <m/>
    <m/>
    <m/>
    <m/>
    <s v="NPA"/>
    <s v="MH12WV0314"/>
    <s v="HONDA ACTIVA 6G DLX BS VI"/>
    <d v="2025-02-04T00:00:00"/>
    <n v="12"/>
    <s v="02.06.26"/>
    <s v="VIJAY NIKAM"/>
    <m/>
    <m/>
    <m/>
    <m/>
    <m/>
    <m/>
    <m/>
    <m/>
    <m/>
    <m/>
    <n v="1"/>
    <m/>
    <m/>
    <m/>
    <m/>
    <m/>
    <m/>
    <m/>
    <m/>
    <m/>
    <m/>
    <m/>
    <m/>
    <m/>
    <m/>
    <m/>
    <m/>
    <m/>
    <m/>
    <m/>
    <m/>
    <m/>
    <m/>
    <m/>
    <m/>
    <m/>
    <m/>
    <m/>
    <m/>
    <m/>
    <m/>
    <m/>
    <m/>
    <m/>
    <m/>
    <m/>
    <m/>
    <m/>
    <m/>
    <m/>
    <m/>
    <m/>
    <m/>
    <m/>
    <m/>
    <m/>
    <m/>
    <m/>
    <m/>
    <m/>
    <m/>
    <m/>
    <m/>
    <m/>
    <m/>
    <m/>
    <m/>
    <m/>
    <m/>
    <m/>
    <m/>
    <m/>
    <m/>
    <m/>
    <m/>
    <m/>
    <m/>
    <m/>
    <m/>
    <m/>
    <m/>
    <m/>
    <m/>
    <m/>
    <m/>
    <m/>
    <m/>
    <m/>
    <m/>
    <m/>
    <m/>
    <m/>
    <m/>
    <m/>
    <n v="1"/>
    <n v="1"/>
    <s v="ZBHT0012"/>
    <s v="G23A2kFC4OM7"/>
    <s v="Allocated"/>
    <s v="Left Message (LMCB)"/>
    <s v="Lm"/>
    <d v="2026-06-04T00:00:00"/>
    <m/>
    <m/>
    <m/>
    <x v="0"/>
    <s v="84"/>
    <n v="676"/>
    <n v="3697"/>
    <s v="Y"/>
    <m/>
  </r>
  <r>
    <n v="462336291"/>
    <s v="SUNIL DAGADU BIBINAVARE"/>
    <s v="ONLINE"/>
    <s v="09.06.26"/>
    <n v="774"/>
    <m/>
    <m/>
    <m/>
    <n v="11738"/>
    <n v="443"/>
    <n v="769"/>
    <n v="11738"/>
    <n v="2"/>
    <s v="RB"/>
    <s v="PAID"/>
    <x v="17"/>
    <n v="443"/>
    <n v="326"/>
    <n v="0"/>
    <n v="3150"/>
    <s v="-"/>
    <n v="3.1602570637274041E-3"/>
    <n v="9.8085242554276706E-5"/>
    <s v="RB"/>
    <s v="PAID"/>
    <s v="-"/>
    <s v="PAID"/>
    <m/>
    <m/>
    <m/>
    <m/>
    <s v="-"/>
    <s v="-"/>
    <s v="PIMPLE GURAV"/>
    <s v="-"/>
    <s v="-"/>
    <s v="-"/>
    <n v="3919"/>
    <n v="443"/>
    <n v="57"/>
    <n v="0"/>
    <s v="RB"/>
    <m/>
    <m/>
    <m/>
    <m/>
    <s v="REGULAR"/>
    <s v="MH14LM0849"/>
    <s v="CLASSIC 350 DARK STEALTH BLACK"/>
    <d v="2024-03-26T00:00:00"/>
    <n v="24"/>
    <s v="02.06.26"/>
    <s v="KAILASH ATKARI"/>
    <m/>
    <m/>
    <m/>
    <m/>
    <m/>
    <m/>
    <m/>
    <m/>
    <m/>
    <m/>
    <m/>
    <m/>
    <m/>
    <n v="1"/>
    <m/>
    <m/>
    <m/>
    <m/>
    <m/>
    <m/>
    <m/>
    <m/>
    <m/>
    <m/>
    <m/>
    <m/>
    <m/>
    <m/>
    <m/>
    <m/>
    <m/>
    <m/>
    <m/>
    <m/>
    <m/>
    <m/>
    <m/>
    <m/>
    <m/>
    <m/>
    <m/>
    <m/>
    <m/>
    <m/>
    <m/>
    <m/>
    <m/>
    <m/>
    <m/>
    <m/>
    <m/>
    <m/>
    <m/>
    <m/>
    <m/>
    <m/>
    <m/>
    <m/>
    <m/>
    <m/>
    <m/>
    <m/>
    <m/>
    <m/>
    <m/>
    <m/>
    <m/>
    <m/>
    <m/>
    <m/>
    <m/>
    <m/>
    <m/>
    <m/>
    <m/>
    <m/>
    <m/>
    <m/>
    <m/>
    <m/>
    <m/>
    <m/>
    <m/>
    <m/>
    <m/>
    <m/>
    <m/>
    <m/>
    <m/>
    <m/>
    <m/>
    <m/>
    <m/>
    <m/>
    <n v="1"/>
    <n v="1"/>
    <s v="ZBHT0015"/>
    <s v="APkSnGeJAsm"/>
    <s v="Allocated"/>
    <s v="Shifted (NC_SFTD)"/>
    <s v="Visited at customer residence address. Customer is shiffted last 2/3 month ago. Customer is ranted this system address. Vehicle with him. Customer new address not available."/>
    <d v="2026-06-05T00:00:00"/>
    <m/>
    <m/>
    <m/>
    <x v="0"/>
    <s v="331"/>
    <n v="769"/>
    <n v="12512"/>
    <s v="Y"/>
    <m/>
  </r>
  <r>
    <n v="462177974"/>
    <s v="RUPALI RAVINDRA BHUMKAR"/>
    <s v="ONLINE"/>
    <s v="03.06.26"/>
    <n v="5123"/>
    <m/>
    <m/>
    <s v="CBC COLL"/>
    <n v="5459"/>
    <n v="192"/>
    <n v="604"/>
    <n v="940"/>
    <n v="3"/>
    <s v="RB"/>
    <s v="PAID"/>
    <x v="12"/>
    <n v="192"/>
    <n v="412"/>
    <n v="4500"/>
    <n v="4500"/>
    <s v="FLOW"/>
    <n v="1.8004889452792024E-3"/>
    <n v="5.1352411492393659E-5"/>
    <s v="RB"/>
    <s v="PAID"/>
    <s v="PTP"/>
    <s v="PAID"/>
    <m/>
    <m/>
    <m/>
    <m/>
    <s v="-"/>
    <s v="-"/>
    <s v="KHADAKI"/>
    <s v="-"/>
    <s v="-"/>
    <s v="-"/>
    <n v="5104"/>
    <n v="192"/>
    <n v="88"/>
    <n v="0"/>
    <s v="RB"/>
    <m/>
    <m/>
    <m/>
    <m/>
    <s v="REGULAR"/>
    <s v="MH12WN3599"/>
    <s v="HONDA ACTIVA 125 SMART"/>
    <d v="2024-03-11T00:00:00"/>
    <n v="24"/>
    <s v="02.06.26"/>
    <s v="KAILASH ATKARI"/>
    <m/>
    <n v="1"/>
    <m/>
    <m/>
    <m/>
    <m/>
    <m/>
    <m/>
    <m/>
    <m/>
    <m/>
    <m/>
    <m/>
    <n v="1"/>
    <m/>
    <m/>
    <m/>
    <m/>
    <m/>
    <m/>
    <m/>
    <m/>
    <m/>
    <m/>
    <m/>
    <m/>
    <m/>
    <m/>
    <m/>
    <m/>
    <m/>
    <m/>
    <m/>
    <m/>
    <m/>
    <m/>
    <m/>
    <m/>
    <m/>
    <m/>
    <m/>
    <m/>
    <m/>
    <m/>
    <m/>
    <m/>
    <m/>
    <m/>
    <m/>
    <m/>
    <m/>
    <m/>
    <m/>
    <m/>
    <m/>
    <m/>
    <m/>
    <m/>
    <m/>
    <m/>
    <m/>
    <m/>
    <m/>
    <m/>
    <m/>
    <m/>
    <m/>
    <m/>
    <m/>
    <m/>
    <m/>
    <m/>
    <m/>
    <m/>
    <m/>
    <m/>
    <m/>
    <m/>
    <m/>
    <m/>
    <m/>
    <m/>
    <m/>
    <m/>
    <m/>
    <m/>
    <m/>
    <m/>
    <m/>
    <m/>
    <m/>
    <m/>
    <m/>
    <m/>
    <n v="2"/>
    <n v="1"/>
    <s v="DUWT0023"/>
    <s v="GPXtMYlRLc"/>
    <s v="Allocated"/>
    <s v="Left Message (LMCB)"/>
    <s v="Customer not available Lm with relatives son"/>
    <d v="2026-06-05T00:00:00"/>
    <m/>
    <m/>
    <m/>
    <x v="0"/>
    <s v="412"/>
    <n v="604"/>
    <n v="6063"/>
    <s v="Y"/>
    <m/>
  </r>
  <r>
    <n v="458535525"/>
    <s v="MAYA MOHAN KARANDE"/>
    <s v="COLLECT"/>
    <s v="09.06.26"/>
    <n v="3540"/>
    <m/>
    <m/>
    <m/>
    <n v="4099"/>
    <n v="128"/>
    <n v="383"/>
    <n v="687"/>
    <n v="6"/>
    <s v="RB"/>
    <s v="PAID"/>
    <x v="11"/>
    <n v="128"/>
    <n v="255"/>
    <n v="0"/>
    <n v="3146"/>
    <s v="FLOW"/>
    <n v="4.0831928858530342E-4"/>
    <n v="5.3769173031673042E-5"/>
    <s v="RB"/>
    <s v="PAID"/>
    <s v="PTP"/>
    <s v="PAID"/>
    <m/>
    <m/>
    <s v="CAVA"/>
    <m/>
    <s v="-"/>
    <s v="-"/>
    <s v="RAJGURU NAGAR"/>
    <s v="-"/>
    <s v="-"/>
    <s v="-"/>
    <n v="3529"/>
    <n v="128"/>
    <n v="178"/>
    <n v="0"/>
    <s v="RB"/>
    <m/>
    <m/>
    <m/>
    <m/>
    <s v="NPA"/>
    <s v="MH14KX3427"/>
    <s v="HONDA ACTIVA 6G DLX BS VI"/>
    <d v="2023-06-13T00:00:00"/>
    <n v="30"/>
    <s v="02.06.26"/>
    <s v="KAILASH ATKARI"/>
    <m/>
    <m/>
    <m/>
    <m/>
    <m/>
    <m/>
    <m/>
    <m/>
    <m/>
    <m/>
    <m/>
    <m/>
    <m/>
    <m/>
    <m/>
    <m/>
    <m/>
    <m/>
    <m/>
    <m/>
    <m/>
    <m/>
    <m/>
    <m/>
    <m/>
    <n v="2"/>
    <m/>
    <m/>
    <m/>
    <m/>
    <m/>
    <m/>
    <m/>
    <m/>
    <m/>
    <m/>
    <m/>
    <m/>
    <m/>
    <m/>
    <m/>
    <m/>
    <m/>
    <m/>
    <m/>
    <m/>
    <m/>
    <m/>
    <m/>
    <m/>
    <m/>
    <m/>
    <m/>
    <m/>
    <m/>
    <m/>
    <m/>
    <m/>
    <m/>
    <m/>
    <m/>
    <m/>
    <m/>
    <m/>
    <m/>
    <m/>
    <m/>
    <m/>
    <m/>
    <m/>
    <m/>
    <m/>
    <m/>
    <m/>
    <m/>
    <m/>
    <m/>
    <m/>
    <m/>
    <m/>
    <m/>
    <m/>
    <m/>
    <m/>
    <m/>
    <m/>
    <m/>
    <m/>
    <m/>
    <m/>
    <m/>
    <m/>
    <m/>
    <m/>
    <n v="2"/>
    <n v="1"/>
    <s v="ZBHT0010"/>
    <s v="B2vXIf5Aac"/>
    <s v="Allocated"/>
    <s v="Payment (PAID)"/>
    <s v="Payment (PAID)"/>
    <d v="2026-06-09T00:00:00"/>
    <m/>
    <m/>
    <m/>
    <x v="0"/>
    <s v="0"/>
    <n v="383"/>
    <n v="4227"/>
    <s v="Y"/>
    <m/>
  </r>
  <r>
    <n v="139918071"/>
    <s v="PRATHAMESH JAGANNATH SUPEKAR"/>
    <m/>
    <m/>
    <m/>
    <m/>
    <m/>
    <m/>
    <n v="5583"/>
    <n v="56"/>
    <n v="58"/>
    <n v="5642"/>
    <n v="2"/>
    <s v="FLOW"/>
    <s v="UNPAID"/>
    <x v="14"/>
    <n v="56"/>
    <n v="2"/>
    <n v="0"/>
    <n v="5473"/>
    <s v="-"/>
    <n v="1.3206753518680056E-4"/>
    <n v="1.2399037433497733E-5"/>
    <s v="FLOW"/>
    <s v="NC"/>
    <s v="-"/>
    <s v="NC"/>
    <s v="Add not found"/>
    <m/>
    <s v="CNAVNA"/>
    <m/>
    <s v="-"/>
    <s v="-"/>
    <s v="TALEGAON DABADE"/>
    <s v="-"/>
    <s v="-"/>
    <s v="-"/>
    <n v="5531"/>
    <n v="56"/>
    <n v="56"/>
    <n v="72"/>
    <s v="FLOW"/>
    <m/>
    <m/>
    <m/>
    <m/>
    <s v="NPA"/>
    <s v="MH14KT3263"/>
    <s v="YAMAHA MT15"/>
    <d v="2023-03-28T00:00:00"/>
    <n v="36"/>
    <s v="02.06.26"/>
    <s v="VIJAY NIKAM"/>
    <m/>
    <m/>
    <m/>
    <m/>
    <m/>
    <m/>
    <m/>
    <m/>
    <m/>
    <m/>
    <m/>
    <m/>
    <m/>
    <n v="1"/>
    <m/>
    <m/>
    <m/>
    <m/>
    <m/>
    <m/>
    <m/>
    <m/>
    <m/>
    <m/>
    <m/>
    <m/>
    <m/>
    <m/>
    <m/>
    <m/>
    <m/>
    <m/>
    <m/>
    <m/>
    <n v="1"/>
    <m/>
    <m/>
    <m/>
    <m/>
    <m/>
    <m/>
    <m/>
    <m/>
    <m/>
    <m/>
    <m/>
    <m/>
    <m/>
    <m/>
    <m/>
    <m/>
    <m/>
    <m/>
    <m/>
    <m/>
    <m/>
    <m/>
    <m/>
    <m/>
    <m/>
    <m/>
    <m/>
    <m/>
    <m/>
    <m/>
    <m/>
    <m/>
    <m/>
    <m/>
    <m/>
    <m/>
    <m/>
    <m/>
    <m/>
    <m/>
    <m/>
    <m/>
    <m/>
    <m/>
    <m/>
    <m/>
    <m/>
    <m/>
    <m/>
    <m/>
    <m/>
    <m/>
    <m/>
    <m/>
    <m/>
    <m/>
    <m/>
    <m/>
    <m/>
    <n v="2"/>
    <n v="1"/>
    <s v="DUWT0027"/>
    <s v="B6qgSr9bA1"/>
    <s v="Allocated"/>
    <s v="Address Not Found (NC_ANF)"/>
    <s v="Visited to Customers residence address but short address so can't found Customer "/>
    <d v="2026-06-05T00:00:00"/>
    <m/>
    <m/>
    <m/>
    <x v="2"/>
    <s v="3"/>
    <n v="58"/>
    <n v="5642"/>
    <s v="Y"/>
    <m/>
  </r>
  <r>
    <n v="462460942"/>
    <s v="SAGAR MOSHERAM AHWAD"/>
    <s v="ONLINE"/>
    <s v="04.06.26"/>
    <n v="40"/>
    <m/>
    <m/>
    <m/>
    <n v="3980"/>
    <n v="22"/>
    <n v="40"/>
    <n v="3980"/>
    <n v="2"/>
    <s v="RB"/>
    <s v="PAID"/>
    <x v="17"/>
    <n v="22"/>
    <n v="18"/>
    <n v="0"/>
    <n v="5397"/>
    <s v="-"/>
    <n v="1.5694278871783947E-4"/>
    <n v="4.8710504203026804E-6"/>
    <s v="RB"/>
    <s v="PAID"/>
    <s v="-"/>
    <s v="PAID"/>
    <m/>
    <m/>
    <m/>
    <m/>
    <s v="-"/>
    <s v="-"/>
    <s v="PIMPLE NILAKH"/>
    <s v="-"/>
    <s v="-"/>
    <s v="-"/>
    <n v="5437"/>
    <n v="22"/>
    <n v="57"/>
    <n v="0"/>
    <s v="RB"/>
    <m/>
    <m/>
    <m/>
    <m/>
    <s v="REGULAR"/>
    <s v="MH14LM6254"/>
    <s v="SPLENDOR PLUS I3S BS6 FI DRUM SELF"/>
    <d v="2024-04-05T00:00:00"/>
    <n v="24"/>
    <s v="02.06.26"/>
    <s v="KAILASH ATKARI"/>
    <m/>
    <m/>
    <m/>
    <m/>
    <m/>
    <m/>
    <m/>
    <m/>
    <m/>
    <m/>
    <m/>
    <m/>
    <m/>
    <m/>
    <m/>
    <m/>
    <n v="1"/>
    <m/>
    <m/>
    <m/>
    <m/>
    <m/>
    <m/>
    <m/>
    <m/>
    <m/>
    <m/>
    <m/>
    <m/>
    <m/>
    <m/>
    <n v="1"/>
    <m/>
    <m/>
    <m/>
    <m/>
    <m/>
    <m/>
    <m/>
    <m/>
    <m/>
    <m/>
    <m/>
    <m/>
    <m/>
    <m/>
    <m/>
    <m/>
    <m/>
    <m/>
    <m/>
    <m/>
    <m/>
    <m/>
    <m/>
    <m/>
    <m/>
    <m/>
    <m/>
    <m/>
    <m/>
    <m/>
    <m/>
    <m/>
    <m/>
    <m/>
    <m/>
    <m/>
    <m/>
    <m/>
    <m/>
    <m/>
    <m/>
    <m/>
    <m/>
    <m/>
    <m/>
    <m/>
    <m/>
    <m/>
    <m/>
    <m/>
    <m/>
    <m/>
    <m/>
    <m/>
    <m/>
    <m/>
    <m/>
    <m/>
    <m/>
    <m/>
    <m/>
    <m/>
    <n v="2"/>
    <n v="1"/>
    <s v="ZBHT0015"/>
    <s v="BP9Hamz9Gb"/>
    <s v="Allocated"/>
    <s v="Address Not Found (NC_ANF)"/>
    <s v="Visited at customer given address but address not found due to short address."/>
    <d v="2026-06-06T00:00:00"/>
    <m/>
    <m/>
    <m/>
    <x v="0"/>
    <s v="18"/>
    <n v="40"/>
    <n v="4020"/>
    <s v="Y"/>
    <m/>
  </r>
  <r>
    <n v="463886389"/>
    <s v="ULHAS SHADANAN BADHE"/>
    <m/>
    <m/>
    <m/>
    <m/>
    <m/>
    <m/>
    <n v="2339"/>
    <n v="15"/>
    <n v="22"/>
    <n v="2361"/>
    <n v="3"/>
    <s v="FLOW"/>
    <s v="UNPAID"/>
    <x v="10"/>
    <n v="15"/>
    <n v="7"/>
    <n v="0"/>
    <n v="450"/>
    <s v="FLOW"/>
    <n v="3.2776138970829236E-4"/>
    <n v="4.0119071478432546E-6"/>
    <s v="FLOW"/>
    <s v="NC"/>
    <s v="PTP"/>
    <s v="NC"/>
    <s v="Shifted"/>
    <m/>
    <s v="CNAVNA"/>
    <m/>
    <s v="-"/>
    <s v="-"/>
    <s v="JUNNAR"/>
    <s v="-"/>
    <s v="-"/>
    <s v="-"/>
    <n v="472"/>
    <n v="15"/>
    <n v="87"/>
    <n v="103"/>
    <s v="FLOW"/>
    <m/>
    <m/>
    <m/>
    <m/>
    <s v="REGULAR"/>
    <s v="MH14KC2055"/>
    <s v="OKINAWA PRAISE PRO"/>
    <d v="2024-08-29T00:00:00"/>
    <n v="18"/>
    <s v="02.06.26"/>
    <s v="KAILASH ATKARI"/>
    <m/>
    <m/>
    <m/>
    <m/>
    <m/>
    <m/>
    <m/>
    <m/>
    <m/>
    <m/>
    <n v="1"/>
    <m/>
    <m/>
    <m/>
    <m/>
    <m/>
    <m/>
    <m/>
    <m/>
    <m/>
    <m/>
    <m/>
    <m/>
    <m/>
    <m/>
    <m/>
    <m/>
    <m/>
    <m/>
    <m/>
    <m/>
    <m/>
    <m/>
    <m/>
    <m/>
    <m/>
    <m/>
    <m/>
    <m/>
    <m/>
    <m/>
    <m/>
    <m/>
    <m/>
    <m/>
    <m/>
    <m/>
    <m/>
    <m/>
    <m/>
    <m/>
    <m/>
    <m/>
    <m/>
    <m/>
    <m/>
    <m/>
    <m/>
    <m/>
    <m/>
    <m/>
    <m/>
    <m/>
    <m/>
    <m/>
    <m/>
    <m/>
    <m/>
    <m/>
    <m/>
    <m/>
    <m/>
    <m/>
    <m/>
    <m/>
    <m/>
    <m/>
    <m/>
    <m/>
    <m/>
    <m/>
    <m/>
    <m/>
    <m/>
    <m/>
    <m/>
    <m/>
    <m/>
    <m/>
    <m/>
    <m/>
    <m/>
    <m/>
    <m/>
    <n v="1"/>
    <n v="1"/>
    <s v="ZBHT0021"/>
    <s v="k2Wi4Cd-oS"/>
    <s v="Allocated"/>
    <s v="Door Locked (NC_DL)"/>
    <s v="Door locked "/>
    <d v="2026-06-04T00:00:00"/>
    <m/>
    <m/>
    <m/>
    <x v="0"/>
    <s v="7"/>
    <n v="22"/>
    <n v="2361"/>
    <s v="Y"/>
    <m/>
  </r>
  <r>
    <n v="135390694"/>
    <s v="RESHMA GANESH SHINDE"/>
    <m/>
    <m/>
    <m/>
    <m/>
    <m/>
    <m/>
    <n v="3192"/>
    <n v="0"/>
    <n v="142"/>
    <n v="3334"/>
    <n v="6"/>
    <s v="FLOW"/>
    <s v="UNPAID"/>
    <x v="10"/>
    <n v="0.1"/>
    <n v="142"/>
    <n v="0"/>
    <n v="4050"/>
    <s v="FLOW"/>
    <n v="1"/>
    <n v="4.2007166430994564E-8"/>
    <s v="FLOW"/>
    <s v="NITP"/>
    <s v="PTP"/>
    <s v="NITP"/>
    <s v="no intesntion to pay"/>
    <m/>
    <s v="CAVA"/>
    <m/>
    <s v="-"/>
    <s v="-"/>
    <s v="JUNNAR"/>
    <s v="-"/>
    <s v="-"/>
    <s v="-"/>
    <n v="4192"/>
    <n v="0"/>
    <n v="177"/>
    <n v="193"/>
    <s v="FLOW"/>
    <m/>
    <m/>
    <m/>
    <m/>
    <s v="NPA"/>
    <s v="MH14KL0967"/>
    <s v="DESTINI 125 VX BS6 FI DRS CAST"/>
    <d v="2022-10-28T00:00:00"/>
    <n v="36"/>
    <s v="02.06.26"/>
    <s v="KAILASH ATKARI"/>
    <m/>
    <m/>
    <m/>
    <m/>
    <m/>
    <m/>
    <m/>
    <m/>
    <m/>
    <m/>
    <m/>
    <m/>
    <m/>
    <n v="1"/>
    <m/>
    <m/>
    <m/>
    <m/>
    <m/>
    <m/>
    <m/>
    <m/>
    <m/>
    <m/>
    <m/>
    <m/>
    <m/>
    <m/>
    <m/>
    <m/>
    <m/>
    <m/>
    <m/>
    <m/>
    <m/>
    <m/>
    <m/>
    <m/>
    <m/>
    <m/>
    <m/>
    <m/>
    <m/>
    <m/>
    <m/>
    <m/>
    <m/>
    <m/>
    <m/>
    <m/>
    <m/>
    <m/>
    <m/>
    <m/>
    <m/>
    <m/>
    <m/>
    <m/>
    <m/>
    <m/>
    <m/>
    <m/>
    <m/>
    <m/>
    <m/>
    <m/>
    <m/>
    <m/>
    <m/>
    <m/>
    <m/>
    <m/>
    <m/>
    <m/>
    <m/>
    <m/>
    <m/>
    <m/>
    <m/>
    <m/>
    <m/>
    <m/>
    <m/>
    <m/>
    <m/>
    <m/>
    <m/>
    <m/>
    <m/>
    <m/>
    <m/>
    <m/>
    <m/>
    <m/>
    <n v="1"/>
    <n v="1"/>
    <s v="ZBHT0021"/>
    <s v="A2jEC6IBQkL"/>
    <s v="Allocated"/>
    <s v="Left Message (LMCB)"/>
    <s v="Lmcb daughter "/>
    <d v="2026-06-05T00:00:00"/>
    <m/>
    <m/>
    <m/>
    <x v="0"/>
    <s v="142"/>
    <n v="142"/>
    <n v="3334"/>
    <s v="Y"/>
    <m/>
  </r>
  <r>
    <n v="139133063"/>
    <s v="YOGESH BAJARANG DHALE"/>
    <m/>
    <m/>
    <m/>
    <m/>
    <m/>
    <m/>
    <n v="2977"/>
    <n v="0"/>
    <n v="52"/>
    <n v="3029"/>
    <n v="3"/>
    <s v="FLOW"/>
    <s v="UNPAID"/>
    <x v="2"/>
    <n v="0"/>
    <n v="52"/>
    <n v="0"/>
    <n v="2250"/>
    <s v="FLOW"/>
    <n v="0"/>
    <n v="0"/>
    <s v="FLOW"/>
    <s v="NC"/>
    <s v="NC"/>
    <s v="NC"/>
    <s v="Add not found"/>
    <m/>
    <s v="CNAVNA"/>
    <m/>
    <s v="-"/>
    <s v="-"/>
    <s v="ALANDI DEVACHI"/>
    <s v="-"/>
    <s v="-"/>
    <s v="-"/>
    <n v="2302"/>
    <n v="0"/>
    <n v="87"/>
    <n v="103"/>
    <s v="FLOW"/>
    <m/>
    <m/>
    <m/>
    <m/>
    <s v="REGULAR"/>
    <s v="MH14KR4403"/>
    <s v="SPLENDOR PLUS BS6 I3S DRS CAST FI"/>
    <d v="2023-03-06T00:00:00"/>
    <n v="36"/>
    <s v="02.06.26"/>
    <s v="VIJAY NIKAM"/>
    <m/>
    <m/>
    <m/>
    <m/>
    <n v="1"/>
    <m/>
    <m/>
    <m/>
    <m/>
    <m/>
    <m/>
    <m/>
    <m/>
    <m/>
    <m/>
    <m/>
    <m/>
    <m/>
    <m/>
    <m/>
    <m/>
    <m/>
    <m/>
    <m/>
    <m/>
    <m/>
    <m/>
    <m/>
    <m/>
    <m/>
    <m/>
    <m/>
    <m/>
    <m/>
    <m/>
    <m/>
    <m/>
    <m/>
    <m/>
    <m/>
    <m/>
    <m/>
    <m/>
    <m/>
    <m/>
    <m/>
    <m/>
    <m/>
    <m/>
    <m/>
    <m/>
    <m/>
    <m/>
    <m/>
    <m/>
    <m/>
    <m/>
    <m/>
    <m/>
    <m/>
    <m/>
    <m/>
    <m/>
    <m/>
    <m/>
    <m/>
    <m/>
    <m/>
    <m/>
    <m/>
    <m/>
    <m/>
    <m/>
    <m/>
    <m/>
    <m/>
    <m/>
    <m/>
    <m/>
    <m/>
    <m/>
    <m/>
    <m/>
    <m/>
    <m/>
    <m/>
    <m/>
    <m/>
    <m/>
    <m/>
    <m/>
    <m/>
    <m/>
    <m/>
    <n v="1"/>
    <n v="1"/>
    <s v="ZBHT0009"/>
    <s v="GoHNqQhXH37"/>
    <s v="Allocated"/>
    <s v="Shifted (NC_SFTD)"/>
    <s v="Customer shifted from address "/>
    <d v="2026-06-02T00:00:00"/>
    <m/>
    <m/>
    <m/>
    <x v="0"/>
    <s v="52"/>
    <n v="52"/>
    <n v="3029"/>
    <s v="Y"/>
    <m/>
  </r>
  <r>
    <n v="460094851"/>
    <s v="KALURAM HIRAMAN SARODE"/>
    <s v="ONLINE"/>
    <s v="15.06.26"/>
    <n v="2243"/>
    <m/>
    <m/>
    <s v="CBC COLL"/>
    <n v="3576"/>
    <n v="0"/>
    <n v="33"/>
    <n v="1366"/>
    <n v="6"/>
    <s v="RB"/>
    <s v="PAID"/>
    <x v="7"/>
    <n v="0"/>
    <n v="33"/>
    <n v="2210"/>
    <n v="2210"/>
    <s v="FLOW"/>
    <n v="0"/>
    <n v="0"/>
    <s v="RB"/>
    <s v="PAID"/>
    <s v="NC"/>
    <s v="PAID"/>
    <m/>
    <m/>
    <s v="CAVNA"/>
    <m/>
    <s v="-"/>
    <s v="-"/>
    <s v="ANDHAL GAON"/>
    <s v="-"/>
    <s v="-"/>
    <s v="-"/>
    <n v="2243"/>
    <n v="0"/>
    <n v="178"/>
    <n v="0"/>
    <s v="RB"/>
    <m/>
    <m/>
    <m/>
    <m/>
    <s v="NPA"/>
    <s v="MH12WG2737"/>
    <m/>
    <d v="2023-10-11T00:00:00"/>
    <n v="24"/>
    <s v="02.06.26"/>
    <s v="KAILASH ATKARI"/>
    <m/>
    <m/>
    <m/>
    <m/>
    <m/>
    <m/>
    <m/>
    <m/>
    <m/>
    <m/>
    <m/>
    <m/>
    <m/>
    <n v="1"/>
    <m/>
    <m/>
    <m/>
    <m/>
    <m/>
    <m/>
    <m/>
    <m/>
    <m/>
    <m/>
    <m/>
    <m/>
    <m/>
    <m/>
    <m/>
    <m/>
    <m/>
    <m/>
    <m/>
    <m/>
    <m/>
    <m/>
    <m/>
    <m/>
    <m/>
    <m/>
    <m/>
    <m/>
    <m/>
    <n v="2"/>
    <m/>
    <m/>
    <m/>
    <m/>
    <m/>
    <m/>
    <m/>
    <m/>
    <m/>
    <m/>
    <m/>
    <m/>
    <m/>
    <m/>
    <m/>
    <m/>
    <m/>
    <m/>
    <m/>
    <m/>
    <m/>
    <m/>
    <m/>
    <m/>
    <m/>
    <m/>
    <m/>
    <m/>
    <m/>
    <m/>
    <m/>
    <m/>
    <m/>
    <m/>
    <m/>
    <m/>
    <m/>
    <m/>
    <m/>
    <m/>
    <m/>
    <m/>
    <m/>
    <m/>
    <m/>
    <m/>
    <m/>
    <m/>
    <m/>
    <m/>
    <n v="3"/>
    <n v="1"/>
    <s v="ZBHT0024"/>
    <s v="APBLFIm6rR7"/>
    <s v="Allocated"/>
    <s v="Shifted (NC_SFTD)"/>
    <s v="Shift "/>
    <d v="2026-06-05T00:00:00"/>
    <m/>
    <m/>
    <m/>
    <x v="0"/>
    <s v="33"/>
    <n v="33"/>
    <n v="3609"/>
    <s v="Y"/>
    <m/>
  </r>
  <r>
    <n v="135404351"/>
    <s v="MONIKA NITIN MORE"/>
    <m/>
    <m/>
    <m/>
    <m/>
    <m/>
    <m/>
    <n v="3001"/>
    <n v="0"/>
    <n v="2"/>
    <n v="3003"/>
    <n v="6"/>
    <s v="FLOW"/>
    <s v="UNPAID"/>
    <x v="15"/>
    <n v="0"/>
    <n v="2"/>
    <n v="0"/>
    <n v="1507"/>
    <s v="-"/>
    <n v="0"/>
    <n v="0"/>
    <s v="FLOW"/>
    <s v="NC"/>
    <s v="-"/>
    <s v="NC"/>
    <s v="Add not found"/>
    <m/>
    <s v="CNAVNA"/>
    <m/>
    <s v="-"/>
    <s v="-"/>
    <s v="BHAWANI PETH"/>
    <s v="-"/>
    <s v="-"/>
    <s v="-"/>
    <n v="1509"/>
    <n v="0"/>
    <n v="178"/>
    <n v="194"/>
    <s v="FLOW"/>
    <m/>
    <m/>
    <m/>
    <m/>
    <s v="NPA"/>
    <s v="MH12UX2200"/>
    <s v="HONDA ACTIVA 6G DLX BS VI"/>
    <d v="2022-10-26T00:00:00"/>
    <n v="36"/>
    <s v="02.06.26"/>
    <s v="VIJAY NIKAM"/>
    <m/>
    <m/>
    <m/>
    <m/>
    <m/>
    <m/>
    <m/>
    <m/>
    <m/>
    <m/>
    <m/>
    <m/>
    <m/>
    <n v="1"/>
    <m/>
    <m/>
    <m/>
    <m/>
    <m/>
    <m/>
    <m/>
    <m/>
    <m/>
    <m/>
    <m/>
    <m/>
    <m/>
    <m/>
    <m/>
    <m/>
    <m/>
    <m/>
    <m/>
    <m/>
    <m/>
    <m/>
    <m/>
    <m/>
    <m/>
    <m/>
    <m/>
    <m/>
    <m/>
    <m/>
    <m/>
    <m/>
    <m/>
    <m/>
    <m/>
    <m/>
    <m/>
    <m/>
    <m/>
    <m/>
    <m/>
    <m/>
    <m/>
    <m/>
    <m/>
    <m/>
    <m/>
    <m/>
    <m/>
    <m/>
    <m/>
    <m/>
    <m/>
    <m/>
    <m/>
    <m/>
    <m/>
    <m/>
    <m/>
    <m/>
    <m/>
    <m/>
    <m/>
    <m/>
    <m/>
    <m/>
    <m/>
    <m/>
    <m/>
    <m/>
    <m/>
    <m/>
    <m/>
    <m/>
    <m/>
    <m/>
    <m/>
    <m/>
    <m/>
    <m/>
    <n v="1"/>
    <n v="1"/>
    <s v="DUWT0014"/>
    <s v="k6EL5LAlhbL"/>
    <s v="Allocated"/>
    <s v="Address Not Found (NC_ANF)"/>
    <s v="Short address "/>
    <d v="2026-06-05T00:00:00"/>
    <m/>
    <m/>
    <m/>
    <x v="0"/>
    <s v="2"/>
    <n v="2"/>
    <n v="3003"/>
    <s v="Y"/>
    <m/>
  </r>
  <r>
    <n v="140151772"/>
    <s v="AKSHAY SAMPAT KINDRE"/>
    <s v="ONLINE"/>
    <s v="08.06.26"/>
    <n v="1907"/>
    <m/>
    <m/>
    <s v="CBC COLL"/>
    <n v="3633"/>
    <n v="0"/>
    <n v="101"/>
    <n v="1830"/>
    <n v="2"/>
    <s v="RB"/>
    <s v="PAID"/>
    <x v="3"/>
    <n v="0"/>
    <n v="101"/>
    <n v="1800"/>
    <n v="1800"/>
    <s v="-"/>
    <n v="0"/>
    <n v="0"/>
    <s v="RB"/>
    <s v="PAID"/>
    <s v="-"/>
    <s v="PAID"/>
    <m/>
    <m/>
    <s v="CAVA"/>
    <m/>
    <s v="-"/>
    <s v="-"/>
    <s v="BHOR"/>
    <s v="-"/>
    <s v="-"/>
    <s v="-"/>
    <n v="1901"/>
    <n v="0"/>
    <n v="56"/>
    <n v="0"/>
    <s v="RB"/>
    <m/>
    <m/>
    <m/>
    <m/>
    <s v="REGULAR"/>
    <s v="MH12VK6376"/>
    <s v="BAJAJ CHETAK PREMIUM"/>
    <d v="2023-04-06T00:00:00"/>
    <n v="36"/>
    <s v="02.06.26"/>
    <s v="VIJAY NIKAM"/>
    <m/>
    <m/>
    <m/>
    <m/>
    <m/>
    <m/>
    <m/>
    <m/>
    <m/>
    <m/>
    <n v="1"/>
    <m/>
    <m/>
    <m/>
    <m/>
    <m/>
    <m/>
    <m/>
    <m/>
    <m/>
    <m/>
    <m/>
    <m/>
    <m/>
    <m/>
    <m/>
    <m/>
    <m/>
    <m/>
    <m/>
    <m/>
    <m/>
    <m/>
    <m/>
    <m/>
    <m/>
    <m/>
    <m/>
    <m/>
    <m/>
    <m/>
    <m/>
    <m/>
    <m/>
    <m/>
    <m/>
    <m/>
    <m/>
    <m/>
    <m/>
    <m/>
    <m/>
    <m/>
    <m/>
    <m/>
    <m/>
    <m/>
    <m/>
    <m/>
    <m/>
    <m/>
    <m/>
    <m/>
    <m/>
    <m/>
    <m/>
    <m/>
    <m/>
    <m/>
    <m/>
    <m/>
    <m/>
    <m/>
    <m/>
    <m/>
    <m/>
    <m/>
    <m/>
    <m/>
    <m/>
    <m/>
    <m/>
    <m/>
    <m/>
    <m/>
    <m/>
    <m/>
    <m/>
    <m/>
    <m/>
    <m/>
    <m/>
    <m/>
    <m/>
    <n v="1"/>
    <n v="1"/>
    <s v="DUWT0011"/>
    <s v="GP4k0GHkuhN7"/>
    <s v="Allocated"/>
    <s v="Entry Restricted (NC_ER)"/>
    <s v="Entry restricted in shogini company "/>
    <d v="2026-06-04T00:00:00"/>
    <m/>
    <m/>
    <m/>
    <x v="0"/>
    <s v="104"/>
    <n v="101"/>
    <n v="3737"/>
    <s v="Y"/>
    <m/>
  </r>
  <r>
    <n v="461261729"/>
    <s v="SUDHAKAR KISHAN SAWRE"/>
    <m/>
    <m/>
    <m/>
    <m/>
    <m/>
    <m/>
    <n v="4531"/>
    <n v="0"/>
    <n v="46"/>
    <n v="4577"/>
    <n v="4"/>
    <s v="FLOW"/>
    <s v="UNPAID"/>
    <x v="11"/>
    <n v="0"/>
    <n v="46"/>
    <n v="0"/>
    <n v="3570"/>
    <s v="FLOW"/>
    <n v="0"/>
    <n v="0"/>
    <s v="FLOW"/>
    <s v="NC"/>
    <s v="NC"/>
    <s v="NC"/>
    <s v="Add not found"/>
    <m/>
    <s v="CNAVNA"/>
    <m/>
    <s v="-"/>
    <s v="-"/>
    <s v="BHOSE"/>
    <s v="-"/>
    <s v="-"/>
    <s v="-"/>
    <n v="3616"/>
    <n v="0"/>
    <n v="116"/>
    <n v="132"/>
    <s v="FLOW"/>
    <m/>
    <m/>
    <m/>
    <m/>
    <s v="NPA"/>
    <s v="MH14LG8826"/>
    <m/>
    <d v="2023-12-26T00:00:00"/>
    <n v="24"/>
    <s v="02.06.26"/>
    <s v="KAILASH ATKARI"/>
    <m/>
    <m/>
    <m/>
    <m/>
    <m/>
    <m/>
    <m/>
    <m/>
    <m/>
    <m/>
    <m/>
    <m/>
    <m/>
    <m/>
    <m/>
    <m/>
    <m/>
    <m/>
    <m/>
    <m/>
    <m/>
    <m/>
    <m/>
    <m/>
    <m/>
    <m/>
    <m/>
    <m/>
    <m/>
    <m/>
    <m/>
    <m/>
    <m/>
    <m/>
    <m/>
    <m/>
    <m/>
    <m/>
    <m/>
    <m/>
    <m/>
    <m/>
    <m/>
    <m/>
    <m/>
    <m/>
    <m/>
    <m/>
    <m/>
    <m/>
    <m/>
    <m/>
    <m/>
    <m/>
    <m/>
    <m/>
    <m/>
    <m/>
    <m/>
    <m/>
    <m/>
    <m/>
    <m/>
    <m/>
    <m/>
    <m/>
    <m/>
    <m/>
    <m/>
    <m/>
    <m/>
    <m/>
    <m/>
    <m/>
    <m/>
    <m/>
    <m/>
    <m/>
    <m/>
    <m/>
    <m/>
    <m/>
    <m/>
    <m/>
    <m/>
    <m/>
    <m/>
    <m/>
    <m/>
    <m/>
    <m/>
    <m/>
    <m/>
    <m/>
    <n v="0"/>
    <s v=""/>
    <s v="ZBHT0010"/>
    <s v="BoHbedPqhD7"/>
    <s v="Allocated"/>
    <e v="#N/A"/>
    <e v="#N/A"/>
    <e v="#N/A"/>
    <m/>
    <m/>
    <m/>
    <x v="0"/>
    <s v="46"/>
    <n v="46"/>
    <n v="4577"/>
    <s v="N"/>
    <m/>
  </r>
  <r>
    <n v="463177975"/>
    <s v="RUTUJA ANANTHA BURSE"/>
    <m/>
    <m/>
    <m/>
    <m/>
    <m/>
    <m/>
    <n v="3391"/>
    <n v="0"/>
    <n v="32"/>
    <n v="3423"/>
    <n v="6"/>
    <s v="FLOW"/>
    <s v="UNPAID"/>
    <x v="11"/>
    <n v="0"/>
    <n v="32"/>
    <n v="0"/>
    <n v="2691"/>
    <s v="FLOW"/>
    <n v="0"/>
    <n v="0"/>
    <s v="FLOW"/>
    <s v="LMCB"/>
    <s v="LMCB"/>
    <s v="LMCB"/>
    <m/>
    <m/>
    <m/>
    <m/>
    <s v="-"/>
    <s v="-"/>
    <s v="CHAS"/>
    <s v="-"/>
    <s v="-"/>
    <s v="-"/>
    <n v="2723"/>
    <n v="0"/>
    <n v="178"/>
    <n v="194"/>
    <s v="FLOW"/>
    <m/>
    <m/>
    <m/>
    <m/>
    <s v="NPA"/>
    <s v="MH14LQ8368"/>
    <m/>
    <d v="2024-06-11T00:00:00"/>
    <n v="18"/>
    <s v="02.06.26"/>
    <s v="KAILASH ATKARI"/>
    <m/>
    <m/>
    <m/>
    <m/>
    <m/>
    <m/>
    <m/>
    <m/>
    <m/>
    <m/>
    <m/>
    <m/>
    <m/>
    <m/>
    <m/>
    <m/>
    <m/>
    <m/>
    <m/>
    <m/>
    <m/>
    <m/>
    <m/>
    <m/>
    <m/>
    <m/>
    <m/>
    <m/>
    <m/>
    <m/>
    <m/>
    <m/>
    <m/>
    <m/>
    <m/>
    <m/>
    <m/>
    <m/>
    <m/>
    <m/>
    <m/>
    <m/>
    <m/>
    <m/>
    <m/>
    <m/>
    <m/>
    <m/>
    <m/>
    <m/>
    <m/>
    <m/>
    <m/>
    <m/>
    <m/>
    <m/>
    <m/>
    <m/>
    <m/>
    <m/>
    <m/>
    <m/>
    <m/>
    <m/>
    <m/>
    <m/>
    <m/>
    <m/>
    <m/>
    <m/>
    <m/>
    <m/>
    <m/>
    <m/>
    <m/>
    <m/>
    <m/>
    <m/>
    <m/>
    <m/>
    <m/>
    <m/>
    <m/>
    <m/>
    <m/>
    <m/>
    <m/>
    <m/>
    <m/>
    <m/>
    <m/>
    <m/>
    <m/>
    <m/>
    <n v="0"/>
    <s v=""/>
    <s v="ZBHT0010"/>
    <s v="G2tez0LAEz"/>
    <s v="Allocated"/>
    <e v="#N/A"/>
    <e v="#N/A"/>
    <e v="#N/A"/>
    <m/>
    <m/>
    <m/>
    <x v="0"/>
    <s v="32"/>
    <n v="32"/>
    <n v="3423"/>
    <s v="N"/>
    <m/>
  </r>
  <r>
    <n v="123556600"/>
    <s v="DILIP AMBADAS MANKAR"/>
    <m/>
    <m/>
    <m/>
    <m/>
    <m/>
    <m/>
    <n v="6149"/>
    <n v="0"/>
    <n v="10"/>
    <n v="6159"/>
    <n v="6"/>
    <s v="FLOW"/>
    <s v="UNPAID"/>
    <x v="1"/>
    <n v="0"/>
    <n v="10"/>
    <n v="0"/>
    <n v="1510"/>
    <s v="FLOW"/>
    <n v="0"/>
    <n v="0"/>
    <s v="FLOW"/>
    <s v="NC"/>
    <s v="NC"/>
    <s v="NC"/>
    <s v="Shifted"/>
    <m/>
    <s v="CNAVNA"/>
    <m/>
    <s v="-"/>
    <s v="-"/>
    <s v="CHIKHALI"/>
    <s v="-"/>
    <s v="-"/>
    <s v="-"/>
    <n v="1520"/>
    <n v="0"/>
    <n v="177"/>
    <n v="193"/>
    <s v="FLOW"/>
    <m/>
    <m/>
    <m/>
    <m/>
    <s v="NPA"/>
    <s v="MH14JT9734"/>
    <s v="CLASSIC 350 CHROME BRONZE"/>
    <d v="2021-10-16T00:00:00"/>
    <n v="48"/>
    <s v="02.06.26"/>
    <s v="KAILASH ATKARI"/>
    <m/>
    <m/>
    <m/>
    <m/>
    <m/>
    <m/>
    <m/>
    <m/>
    <m/>
    <m/>
    <m/>
    <m/>
    <m/>
    <n v="1"/>
    <m/>
    <m/>
    <m/>
    <m/>
    <m/>
    <m/>
    <m/>
    <m/>
    <m/>
    <m/>
    <m/>
    <m/>
    <m/>
    <m/>
    <m/>
    <m/>
    <m/>
    <m/>
    <m/>
    <m/>
    <m/>
    <m/>
    <m/>
    <m/>
    <m/>
    <m/>
    <m/>
    <m/>
    <m/>
    <m/>
    <m/>
    <m/>
    <m/>
    <m/>
    <m/>
    <m/>
    <m/>
    <m/>
    <m/>
    <m/>
    <m/>
    <m/>
    <m/>
    <m/>
    <m/>
    <m/>
    <m/>
    <m/>
    <m/>
    <m/>
    <m/>
    <m/>
    <m/>
    <m/>
    <m/>
    <m/>
    <m/>
    <m/>
    <m/>
    <m/>
    <m/>
    <m/>
    <m/>
    <m/>
    <m/>
    <m/>
    <m/>
    <m/>
    <m/>
    <m/>
    <m/>
    <m/>
    <m/>
    <m/>
    <m/>
    <m/>
    <m/>
    <m/>
    <m/>
    <m/>
    <n v="1"/>
    <n v="1"/>
    <s v="ZBHT0011"/>
    <s v="koDqYYbunm"/>
    <s v="Allocated"/>
    <s v="Shifted (NC_SFTD)"/>
    <s v="Visit cm residence address cm shifted from a long time "/>
    <d v="2026-06-05T00:00:00"/>
    <m/>
    <m/>
    <m/>
    <x v="0"/>
    <s v="10"/>
    <n v="10"/>
    <n v="6159"/>
    <s v="Y"/>
    <m/>
  </r>
  <r>
    <n v="136841301"/>
    <s v="DEVKATE APPASAHEB RAMA"/>
    <m/>
    <m/>
    <m/>
    <m/>
    <m/>
    <m/>
    <n v="5778"/>
    <n v="0"/>
    <n v="27"/>
    <n v="5805"/>
    <n v="4"/>
    <s v="FLOW"/>
    <s v="UNPAID"/>
    <x v="1"/>
    <n v="0"/>
    <n v="27"/>
    <n v="0"/>
    <n v="2677"/>
    <s v="FLOW"/>
    <n v="0"/>
    <n v="0"/>
    <s v="FLOW"/>
    <s v="NC"/>
    <s v="NC"/>
    <s v="NC"/>
    <s v="Shifted"/>
    <m/>
    <s v="CNAVNA"/>
    <m/>
    <s v="REPO"/>
    <s v="-"/>
    <s v="CHIKHALI"/>
    <s v="-"/>
    <s v="-"/>
    <s v="-"/>
    <n v="2704"/>
    <n v="0"/>
    <n v="115"/>
    <n v="131"/>
    <s v="FLOW"/>
    <m/>
    <m/>
    <m/>
    <m/>
    <s v="NPA"/>
    <s v="MH14KM3125"/>
    <s v="RE BULLET X 350 ES EFI JET BLACK"/>
    <d v="2022-12-13T00:00:00"/>
    <n v="36"/>
    <s v="02.06.26"/>
    <s v="KAILASH ATKARI"/>
    <m/>
    <m/>
    <m/>
    <m/>
    <m/>
    <m/>
    <m/>
    <m/>
    <m/>
    <m/>
    <m/>
    <m/>
    <m/>
    <n v="1"/>
    <m/>
    <m/>
    <m/>
    <m/>
    <m/>
    <m/>
    <m/>
    <m/>
    <m/>
    <m/>
    <m/>
    <m/>
    <m/>
    <m/>
    <m/>
    <m/>
    <m/>
    <m/>
    <m/>
    <m/>
    <m/>
    <m/>
    <m/>
    <m/>
    <m/>
    <m/>
    <m/>
    <m/>
    <m/>
    <m/>
    <m/>
    <m/>
    <m/>
    <m/>
    <m/>
    <m/>
    <m/>
    <m/>
    <m/>
    <m/>
    <m/>
    <m/>
    <m/>
    <m/>
    <m/>
    <m/>
    <m/>
    <m/>
    <m/>
    <m/>
    <m/>
    <m/>
    <m/>
    <m/>
    <m/>
    <m/>
    <m/>
    <m/>
    <m/>
    <m/>
    <m/>
    <m/>
    <m/>
    <m/>
    <m/>
    <m/>
    <m/>
    <m/>
    <m/>
    <m/>
    <m/>
    <m/>
    <m/>
    <m/>
    <m/>
    <m/>
    <m/>
    <m/>
    <m/>
    <m/>
    <n v="1"/>
    <n v="1"/>
    <s v="ZBHT0011"/>
    <s v="BoynAYWoic"/>
    <s v="Allocated"/>
    <s v="Shifted (NC_SFTD)"/>
    <s v="Visit cm residence address cm shifted fro a long time "/>
    <d v="2026-06-05T00:00:00"/>
    <m/>
    <m/>
    <m/>
    <x v="0"/>
    <s v="27"/>
    <n v="27"/>
    <n v="5805"/>
    <s v="Y"/>
    <m/>
  </r>
  <r>
    <n v="137201869"/>
    <s v="MAHATAB HAKANI SHAIKH"/>
    <m/>
    <m/>
    <m/>
    <m/>
    <m/>
    <m/>
    <n v="3534"/>
    <n v="0"/>
    <n v="21"/>
    <n v="3555"/>
    <n v="5"/>
    <s v="FLOW"/>
    <s v="UNPAID"/>
    <x v="1"/>
    <n v="0"/>
    <n v="21"/>
    <n v="0"/>
    <n v="2009"/>
    <s v="FLOW"/>
    <n v="0"/>
    <n v="0"/>
    <s v="FLOW"/>
    <s v="RTP"/>
    <s v="RTP"/>
    <s v="RTP"/>
    <s v="Financail problem"/>
    <m/>
    <s v="CAVNA"/>
    <m/>
    <s v="-"/>
    <s v="-"/>
    <s v="CHINCHWAD"/>
    <s v="-"/>
    <s v="-"/>
    <s v="-"/>
    <n v="2030"/>
    <n v="0"/>
    <n v="146"/>
    <n v="162"/>
    <s v="FLOW"/>
    <m/>
    <m/>
    <m/>
    <m/>
    <s v="NPA"/>
    <s v="MH24BQ9907"/>
    <s v="SPLENDOR PLUS I3S XTEC"/>
    <d v="2022-12-27T00:00:00"/>
    <n v="30"/>
    <s v="02.06.26"/>
    <s v="KAILASH ATKARI"/>
    <m/>
    <m/>
    <m/>
    <m/>
    <m/>
    <m/>
    <m/>
    <m/>
    <m/>
    <m/>
    <n v="1"/>
    <m/>
    <m/>
    <m/>
    <m/>
    <m/>
    <m/>
    <m/>
    <m/>
    <m/>
    <m/>
    <m/>
    <m/>
    <m/>
    <m/>
    <m/>
    <m/>
    <m/>
    <m/>
    <m/>
    <m/>
    <m/>
    <m/>
    <m/>
    <m/>
    <m/>
    <m/>
    <m/>
    <m/>
    <m/>
    <m/>
    <m/>
    <m/>
    <m/>
    <m/>
    <m/>
    <m/>
    <m/>
    <m/>
    <n v="1"/>
    <m/>
    <m/>
    <m/>
    <m/>
    <m/>
    <m/>
    <m/>
    <m/>
    <m/>
    <m/>
    <m/>
    <m/>
    <m/>
    <m/>
    <m/>
    <m/>
    <m/>
    <m/>
    <m/>
    <m/>
    <m/>
    <m/>
    <m/>
    <m/>
    <m/>
    <m/>
    <m/>
    <m/>
    <m/>
    <m/>
    <m/>
    <m/>
    <m/>
    <m/>
    <m/>
    <m/>
    <m/>
    <m/>
    <m/>
    <m/>
    <m/>
    <m/>
    <m/>
    <m/>
    <n v="2"/>
    <n v="1"/>
    <s v="ZBHT0011"/>
    <s v="BoZdAFhMrm"/>
    <s v="Allocated"/>
    <s v="Door Locked (NC_DL)"/>
    <s v="Visit cm residence address door lock room owner sd cm gone to the village "/>
    <d v="2026-06-04T00:00:00"/>
    <m/>
    <m/>
    <m/>
    <x v="0"/>
    <s v="21"/>
    <n v="21"/>
    <n v="3555"/>
    <s v="Y"/>
    <m/>
  </r>
  <r>
    <n v="459302420"/>
    <s v="JYOTI MRUTYUNJAY GUPTA"/>
    <m/>
    <m/>
    <m/>
    <m/>
    <m/>
    <m/>
    <n v="4543"/>
    <n v="0"/>
    <n v="123"/>
    <n v="4666"/>
    <n v="5"/>
    <s v="FLOW"/>
    <s v="UNPAID"/>
    <x v="2"/>
    <n v="0"/>
    <n v="123"/>
    <n v="0"/>
    <n v="2250"/>
    <s v="FLOW"/>
    <n v="0"/>
    <n v="0"/>
    <s v="STABLE"/>
    <s v="PTP"/>
    <s v="NC"/>
    <s v="PTP"/>
    <m/>
    <n v="20"/>
    <s v="CAVA"/>
    <m/>
    <s v="-"/>
    <s v="-"/>
    <s v="DAPODI"/>
    <s v="-"/>
    <s v="-"/>
    <s v="-"/>
    <n v="2373"/>
    <n v="0"/>
    <n v="147"/>
    <n v="163"/>
    <s v="FLOW"/>
    <m/>
    <m/>
    <m/>
    <m/>
    <s v="NPA"/>
    <s v="MH14KY6451"/>
    <m/>
    <d v="2023-08-08T00:00:00"/>
    <n v="24"/>
    <s v="02.06.26"/>
    <s v="VIJAY NIKAM"/>
    <m/>
    <m/>
    <m/>
    <m/>
    <m/>
    <m/>
    <m/>
    <m/>
    <m/>
    <m/>
    <n v="1"/>
    <m/>
    <m/>
    <m/>
    <m/>
    <m/>
    <m/>
    <m/>
    <m/>
    <m/>
    <m/>
    <m/>
    <m/>
    <m/>
    <m/>
    <m/>
    <m/>
    <m/>
    <m/>
    <m/>
    <m/>
    <m/>
    <m/>
    <m/>
    <m/>
    <m/>
    <m/>
    <m/>
    <m/>
    <m/>
    <m/>
    <m/>
    <m/>
    <m/>
    <m/>
    <m/>
    <m/>
    <m/>
    <m/>
    <m/>
    <m/>
    <m/>
    <m/>
    <m/>
    <m/>
    <m/>
    <m/>
    <m/>
    <m/>
    <m/>
    <m/>
    <m/>
    <m/>
    <m/>
    <m/>
    <m/>
    <m/>
    <m/>
    <m/>
    <m/>
    <m/>
    <m/>
    <m/>
    <m/>
    <m/>
    <m/>
    <m/>
    <m/>
    <m/>
    <m/>
    <m/>
    <m/>
    <m/>
    <m/>
    <m/>
    <m/>
    <m/>
    <m/>
    <m/>
    <m/>
    <m/>
    <m/>
    <m/>
    <m/>
    <n v="1"/>
    <n v="1"/>
    <s v="ZBHT0009"/>
    <s v="G2oHsatSpOMm"/>
    <s v="Allocated"/>
    <s v="Door Locked (NC_DL)"/>
    <s v="Door lock "/>
    <d v="2026-06-04T00:00:00"/>
    <m/>
    <m/>
    <m/>
    <x v="0"/>
    <s v="123"/>
    <n v="123"/>
    <n v="4666"/>
    <s v="Y"/>
    <m/>
  </r>
  <r>
    <n v="135144145"/>
    <s v="JAYSHRI GULAB BHALERAO"/>
    <m/>
    <m/>
    <m/>
    <m/>
    <m/>
    <m/>
    <n v="2691"/>
    <n v="0"/>
    <n v="30"/>
    <n v="2721"/>
    <n v="6"/>
    <s v="FLOW"/>
    <s v="UNPAID"/>
    <x v="15"/>
    <n v="0"/>
    <n v="30"/>
    <n v="0"/>
    <n v="1319"/>
    <s v="-"/>
    <n v="0"/>
    <n v="0"/>
    <s v="FLOW"/>
    <s v="NC"/>
    <s v="-"/>
    <s v="NC"/>
    <s v="Add not found"/>
    <m/>
    <s v="CNAVNA"/>
    <m/>
    <s v="-"/>
    <s v="-"/>
    <s v="GANJ PATH"/>
    <s v="-"/>
    <s v="-"/>
    <s v="-"/>
    <n v="1349"/>
    <n v="0"/>
    <n v="177"/>
    <n v="193"/>
    <s v="FLOW"/>
    <m/>
    <m/>
    <m/>
    <m/>
    <s v="NPA"/>
    <s v="MH12UV7396"/>
    <s v="SPLENDOR PLUS I3S BS6 FI DRUM SELF"/>
    <d v="2022-11-11T00:00:00"/>
    <n v="36"/>
    <s v="02.06.26"/>
    <s v="VIJAY NIKAM"/>
    <m/>
    <m/>
    <m/>
    <m/>
    <m/>
    <m/>
    <m/>
    <m/>
    <m/>
    <m/>
    <m/>
    <m/>
    <m/>
    <n v="1"/>
    <m/>
    <m/>
    <m/>
    <m/>
    <m/>
    <m/>
    <m/>
    <m/>
    <m/>
    <m/>
    <m/>
    <m/>
    <m/>
    <m/>
    <m/>
    <m/>
    <m/>
    <m/>
    <m/>
    <m/>
    <m/>
    <m/>
    <m/>
    <m/>
    <m/>
    <m/>
    <m/>
    <m/>
    <m/>
    <m/>
    <m/>
    <m/>
    <m/>
    <m/>
    <m/>
    <m/>
    <m/>
    <m/>
    <m/>
    <m/>
    <m/>
    <m/>
    <m/>
    <m/>
    <m/>
    <m/>
    <m/>
    <m/>
    <m/>
    <m/>
    <m/>
    <m/>
    <m/>
    <m/>
    <m/>
    <m/>
    <m/>
    <m/>
    <m/>
    <m/>
    <m/>
    <m/>
    <m/>
    <m/>
    <m/>
    <m/>
    <m/>
    <m/>
    <m/>
    <m/>
    <m/>
    <m/>
    <m/>
    <m/>
    <m/>
    <m/>
    <m/>
    <m/>
    <m/>
    <m/>
    <n v="1"/>
    <n v="1"/>
    <s v="DUWT0014"/>
    <s v="k6uRQEkLRz"/>
    <s v="Allocated"/>
    <s v="Address Not Found (NC_ANF)"/>
    <s v="Short address "/>
    <d v="2026-06-05T00:00:00"/>
    <m/>
    <m/>
    <m/>
    <x v="0"/>
    <s v="30"/>
    <n v="30"/>
    <n v="2721"/>
    <s v="Y"/>
    <m/>
  </r>
  <r>
    <n v="453957819"/>
    <s v="GANESH SURYABHAN CHAVHAN"/>
    <m/>
    <m/>
    <m/>
    <m/>
    <m/>
    <m/>
    <n v="3619"/>
    <n v="0"/>
    <n v="6"/>
    <n v="3625"/>
    <n v="6"/>
    <s v="FLOW"/>
    <s v="UNPAID"/>
    <x v="13"/>
    <n v="0"/>
    <n v="6"/>
    <n v="0"/>
    <n v="1800"/>
    <s v="-"/>
    <n v="0"/>
    <n v="0"/>
    <s v="FLOW"/>
    <s v="NC"/>
    <s v="-"/>
    <s v="NC"/>
    <s v="Always door lock"/>
    <m/>
    <s v="CNAVNA"/>
    <m/>
    <s v="-"/>
    <s v="-"/>
    <s v="HINJEWADI"/>
    <s v="-"/>
    <s v="-"/>
    <s v="-"/>
    <n v="1806"/>
    <n v="0"/>
    <n v="178"/>
    <n v="194"/>
    <s v="FLOW"/>
    <m/>
    <m/>
    <m/>
    <m/>
    <s v="NPA"/>
    <s v="MH29BX2519"/>
    <s v="HONDA SHINE SP DISC BSVI"/>
    <d v="2022-07-06T00:00:00"/>
    <n v="36"/>
    <s v="02.06.26"/>
    <s v="KAILASH ATKARI"/>
    <m/>
    <m/>
    <m/>
    <m/>
    <m/>
    <m/>
    <m/>
    <m/>
    <m/>
    <m/>
    <n v="1"/>
    <m/>
    <m/>
    <m/>
    <m/>
    <m/>
    <m/>
    <m/>
    <m/>
    <m/>
    <m/>
    <m/>
    <m/>
    <m/>
    <m/>
    <m/>
    <m/>
    <m/>
    <m/>
    <m/>
    <m/>
    <m/>
    <m/>
    <m/>
    <m/>
    <m/>
    <m/>
    <m/>
    <m/>
    <m/>
    <m/>
    <m/>
    <m/>
    <m/>
    <m/>
    <m/>
    <m/>
    <m/>
    <m/>
    <m/>
    <m/>
    <m/>
    <m/>
    <m/>
    <m/>
    <m/>
    <m/>
    <m/>
    <m/>
    <m/>
    <m/>
    <m/>
    <m/>
    <m/>
    <m/>
    <m/>
    <m/>
    <m/>
    <m/>
    <m/>
    <m/>
    <m/>
    <m/>
    <m/>
    <m/>
    <m/>
    <m/>
    <m/>
    <m/>
    <m/>
    <m/>
    <m/>
    <m/>
    <m/>
    <m/>
    <m/>
    <m/>
    <m/>
    <m/>
    <m/>
    <m/>
    <m/>
    <m/>
    <m/>
    <n v="1"/>
    <n v="1"/>
    <s v="DUWT0030"/>
    <s v="kPIZVkGLKz"/>
    <s v="Allocated"/>
    <s v="Door Locked (NC_DL)"/>
    <s v="Door lock "/>
    <d v="2026-06-04T00:00:00"/>
    <m/>
    <m/>
    <m/>
    <x v="0"/>
    <s v="6"/>
    <n v="6"/>
    <n v="3625"/>
    <s v="Y"/>
    <m/>
  </r>
  <r>
    <n v="462178191"/>
    <s v="SHUBHAM PANDURANG PAWAR"/>
    <m/>
    <m/>
    <m/>
    <m/>
    <m/>
    <m/>
    <n v="4421"/>
    <n v="0"/>
    <n v="22"/>
    <n v="4443"/>
    <n v="2"/>
    <s v="FLOW"/>
    <s v="UNPAID"/>
    <x v="13"/>
    <n v="0"/>
    <n v="22"/>
    <n v="0"/>
    <n v="4004"/>
    <s v="-"/>
    <n v="0"/>
    <n v="0"/>
    <s v="STABLE"/>
    <s v="PTP"/>
    <s v="-"/>
    <s v="PTP"/>
    <m/>
    <n v="18"/>
    <s v="CAVA"/>
    <m/>
    <s v="-"/>
    <s v="-"/>
    <s v="HINJEWADI"/>
    <s v="-"/>
    <s v="-"/>
    <s v="-"/>
    <n v="4026"/>
    <n v="0"/>
    <n v="57"/>
    <n v="73"/>
    <s v="FLOW"/>
    <m/>
    <m/>
    <m/>
    <m/>
    <s v="REGULAR"/>
    <s v="MH14LK1575"/>
    <m/>
    <d v="2024-03-11T00:00:00"/>
    <n v="24"/>
    <s v="02.06.26"/>
    <s v="KAILASH ATKARI"/>
    <m/>
    <m/>
    <m/>
    <m/>
    <m/>
    <m/>
    <m/>
    <n v="1"/>
    <m/>
    <m/>
    <m/>
    <m/>
    <m/>
    <m/>
    <m/>
    <m/>
    <m/>
    <m/>
    <m/>
    <m/>
    <m/>
    <m/>
    <m/>
    <m/>
    <m/>
    <m/>
    <m/>
    <m/>
    <m/>
    <m/>
    <m/>
    <m/>
    <m/>
    <m/>
    <m/>
    <m/>
    <m/>
    <m/>
    <m/>
    <m/>
    <m/>
    <m/>
    <m/>
    <m/>
    <m/>
    <m/>
    <m/>
    <m/>
    <m/>
    <m/>
    <m/>
    <m/>
    <m/>
    <m/>
    <m/>
    <m/>
    <m/>
    <m/>
    <m/>
    <m/>
    <m/>
    <m/>
    <m/>
    <m/>
    <m/>
    <m/>
    <m/>
    <m/>
    <m/>
    <m/>
    <m/>
    <m/>
    <m/>
    <m/>
    <m/>
    <m/>
    <m/>
    <m/>
    <m/>
    <m/>
    <m/>
    <m/>
    <m/>
    <m/>
    <m/>
    <m/>
    <m/>
    <m/>
    <m/>
    <m/>
    <m/>
    <m/>
    <m/>
    <m/>
    <n v="1"/>
    <n v="1"/>
    <s v="DUWT0030"/>
    <s v="B2tGCM8OG1"/>
    <s v="Allocated"/>
    <s v="Door Locked (NC_DL)"/>
    <s v="Door lock "/>
    <d v="2026-06-03T00:00:00"/>
    <m/>
    <m/>
    <m/>
    <x v="0"/>
    <s v="22"/>
    <n v="22"/>
    <n v="4443"/>
    <s v="Y"/>
    <m/>
  </r>
  <r>
    <n v="463322332"/>
    <s v="LATABAI CHINTAMAN JOSHI"/>
    <m/>
    <m/>
    <m/>
    <m/>
    <m/>
    <m/>
    <n v="1442"/>
    <n v="0"/>
    <n v="65"/>
    <n v="1507"/>
    <n v="5"/>
    <s v="FLOW"/>
    <s v="UNPAID"/>
    <x v="10"/>
    <n v="0"/>
    <n v="65"/>
    <n v="0"/>
    <n v="2700"/>
    <s v="FLOW"/>
    <n v="0"/>
    <n v="0"/>
    <s v="STABLE"/>
    <s v="PTP"/>
    <s v="PTP"/>
    <s v="PTP"/>
    <m/>
    <n v="25"/>
    <s v="CAVA"/>
    <m/>
    <s v="REPO"/>
    <s v="-"/>
    <s v="JUNNAR"/>
    <s v="-"/>
    <s v="-"/>
    <s v="-"/>
    <n v="2765"/>
    <n v="0"/>
    <n v="146"/>
    <n v="162"/>
    <s v="FLOW"/>
    <m/>
    <m/>
    <m/>
    <m/>
    <s v="NPA"/>
    <s v="MH14KT1594"/>
    <m/>
    <d v="2024-06-27T00:00:00"/>
    <n v="18"/>
    <s v="02.06.26"/>
    <s v="KAILASH ATKARI"/>
    <m/>
    <m/>
    <m/>
    <m/>
    <m/>
    <m/>
    <m/>
    <m/>
    <m/>
    <m/>
    <m/>
    <m/>
    <m/>
    <m/>
    <m/>
    <m/>
    <m/>
    <m/>
    <m/>
    <m/>
    <m/>
    <m/>
    <m/>
    <m/>
    <m/>
    <m/>
    <m/>
    <m/>
    <m/>
    <m/>
    <m/>
    <n v="1"/>
    <m/>
    <m/>
    <m/>
    <m/>
    <m/>
    <m/>
    <m/>
    <m/>
    <m/>
    <m/>
    <m/>
    <m/>
    <m/>
    <m/>
    <m/>
    <m/>
    <m/>
    <m/>
    <m/>
    <m/>
    <m/>
    <m/>
    <m/>
    <m/>
    <m/>
    <m/>
    <m/>
    <m/>
    <m/>
    <m/>
    <m/>
    <m/>
    <m/>
    <m/>
    <m/>
    <m/>
    <m/>
    <m/>
    <m/>
    <m/>
    <m/>
    <m/>
    <m/>
    <m/>
    <m/>
    <m/>
    <m/>
    <m/>
    <m/>
    <m/>
    <m/>
    <m/>
    <m/>
    <m/>
    <m/>
    <m/>
    <m/>
    <m/>
    <m/>
    <m/>
    <m/>
    <m/>
    <n v="1"/>
    <n v="1"/>
    <s v="ZBHT0021"/>
    <s v="G2TyAYSC_OJz"/>
    <s v="Allocated"/>
    <s v="Refuse To Pay (RTP)"/>
    <s v="Cm meet as market place"/>
    <d v="2026-06-11T00:00:00"/>
    <m/>
    <m/>
    <m/>
    <x v="0"/>
    <s v="65"/>
    <n v="65"/>
    <n v="1507"/>
    <s v="Y"/>
    <m/>
  </r>
  <r>
    <n v="460241672"/>
    <s v="AMOL NARAYAN POTE"/>
    <m/>
    <m/>
    <m/>
    <m/>
    <m/>
    <m/>
    <n v="4574"/>
    <n v="0"/>
    <n v="6"/>
    <n v="4580"/>
    <n v="4"/>
    <s v="FLOW"/>
    <s v="UNPAID"/>
    <x v="7"/>
    <n v="0"/>
    <n v="6"/>
    <n v="0"/>
    <n v="445"/>
    <s v="FLOW"/>
    <n v="0"/>
    <n v="0"/>
    <s v="FLOW"/>
    <s v="LMCB"/>
    <s v="LMCB"/>
    <s v="LMCB"/>
    <s v="Left msg with brother "/>
    <m/>
    <s v="CAVNA"/>
    <m/>
    <s v="-"/>
    <s v="-"/>
    <s v="KAREGAON"/>
    <s v="-"/>
    <s v="-"/>
    <s v="-"/>
    <n v="451"/>
    <n v="0"/>
    <n v="116"/>
    <n v="132"/>
    <s v="FLOW"/>
    <m/>
    <m/>
    <m/>
    <m/>
    <s v="NPA"/>
    <s v="MH16DH4828"/>
    <m/>
    <d v="2023-10-21T00:00:00"/>
    <n v="24"/>
    <s v="02.06.26"/>
    <s v="KAILASH ATKARI"/>
    <m/>
    <m/>
    <m/>
    <m/>
    <m/>
    <m/>
    <m/>
    <m/>
    <m/>
    <m/>
    <n v="1"/>
    <m/>
    <m/>
    <m/>
    <m/>
    <m/>
    <m/>
    <m/>
    <m/>
    <m/>
    <m/>
    <m/>
    <m/>
    <m/>
    <m/>
    <m/>
    <m/>
    <m/>
    <m/>
    <m/>
    <m/>
    <m/>
    <m/>
    <m/>
    <m/>
    <m/>
    <m/>
    <m/>
    <m/>
    <m/>
    <m/>
    <m/>
    <m/>
    <m/>
    <m/>
    <m/>
    <m/>
    <m/>
    <m/>
    <m/>
    <m/>
    <m/>
    <m/>
    <m/>
    <m/>
    <m/>
    <m/>
    <m/>
    <m/>
    <m/>
    <m/>
    <m/>
    <m/>
    <m/>
    <m/>
    <m/>
    <m/>
    <m/>
    <m/>
    <m/>
    <m/>
    <m/>
    <m/>
    <m/>
    <m/>
    <m/>
    <m/>
    <m/>
    <m/>
    <m/>
    <m/>
    <m/>
    <m/>
    <m/>
    <m/>
    <m/>
    <m/>
    <m/>
    <m/>
    <m/>
    <m/>
    <m/>
    <m/>
    <m/>
    <n v="1"/>
    <n v="1"/>
    <s v="ZBHT0024"/>
    <s v="GPG1l6EfVm"/>
    <s v="Allocated"/>
    <s v="Left Message (LMCB)"/>
    <s v="Met brother "/>
    <d v="2026-06-04T00:00:00"/>
    <m/>
    <m/>
    <m/>
    <x v="0"/>
    <s v="6"/>
    <n v="6"/>
    <n v="4580"/>
    <s v="Y"/>
    <m/>
  </r>
  <r>
    <n v="456338926"/>
    <s v="SANDIP BALU HULAVALE"/>
    <m/>
    <m/>
    <m/>
    <m/>
    <m/>
    <m/>
    <n v="3359"/>
    <n v="0"/>
    <n v="18"/>
    <n v="3377"/>
    <n v="3"/>
    <s v="FLOW"/>
    <s v="UNPAID"/>
    <x v="8"/>
    <n v="0"/>
    <n v="18"/>
    <n v="0"/>
    <n v="3996"/>
    <s v="FLOW"/>
    <n v="0"/>
    <n v="0"/>
    <s v="STABLE"/>
    <s v="PTP"/>
    <s v="NC"/>
    <s v="PTP"/>
    <m/>
    <m/>
    <s v="CAVNA"/>
    <m/>
    <s v="-"/>
    <s v="-"/>
    <s v="KARLA"/>
    <s v="-"/>
    <s v="-"/>
    <s v="-"/>
    <n v="4014"/>
    <n v="0"/>
    <n v="88"/>
    <n v="104"/>
    <s v="FLOW"/>
    <m/>
    <m/>
    <m/>
    <m/>
    <s v="REGULAR"/>
    <s v="MH14KP3148"/>
    <m/>
    <d v="2023-01-11T00:00:00"/>
    <n v="36"/>
    <s v="02.06.26"/>
    <s v="VIJAY NIKAM"/>
    <m/>
    <m/>
    <m/>
    <m/>
    <m/>
    <m/>
    <m/>
    <m/>
    <m/>
    <m/>
    <n v="1"/>
    <m/>
    <m/>
    <m/>
    <m/>
    <m/>
    <m/>
    <m/>
    <m/>
    <m/>
    <m/>
    <m/>
    <m/>
    <m/>
    <m/>
    <m/>
    <m/>
    <m/>
    <m/>
    <m/>
    <m/>
    <m/>
    <m/>
    <m/>
    <m/>
    <m/>
    <m/>
    <m/>
    <m/>
    <m/>
    <m/>
    <m/>
    <m/>
    <m/>
    <m/>
    <m/>
    <m/>
    <m/>
    <m/>
    <m/>
    <m/>
    <m/>
    <m/>
    <m/>
    <m/>
    <m/>
    <m/>
    <m/>
    <m/>
    <m/>
    <m/>
    <m/>
    <m/>
    <m/>
    <m/>
    <m/>
    <m/>
    <m/>
    <m/>
    <m/>
    <m/>
    <m/>
    <m/>
    <m/>
    <m/>
    <m/>
    <m/>
    <m/>
    <m/>
    <m/>
    <m/>
    <m/>
    <m/>
    <m/>
    <m/>
    <m/>
    <m/>
    <m/>
    <m/>
    <m/>
    <m/>
    <m/>
    <m/>
    <m/>
    <n v="1"/>
    <n v="1"/>
    <s v="ZBHT0013"/>
    <s v="GoZXcL8yc7"/>
    <s v="Allocated"/>
    <s v="Promise To Pay (PTP)"/>
    <s v="Ptp"/>
    <d v="2026-06-05T00:00:00"/>
    <m/>
    <m/>
    <m/>
    <x v="0"/>
    <s v="18"/>
    <n v="18"/>
    <n v="3377"/>
    <s v="Y"/>
    <m/>
  </r>
  <r>
    <n v="462011491"/>
    <s v="RAHUL HIRA CHAVAN"/>
    <m/>
    <m/>
    <m/>
    <m/>
    <m/>
    <m/>
    <n v="3778"/>
    <n v="0"/>
    <n v="9"/>
    <n v="3787"/>
    <n v="3"/>
    <s v="FLOW"/>
    <s v="UNPAID"/>
    <x v="11"/>
    <n v="0"/>
    <n v="9"/>
    <n v="0"/>
    <n v="893"/>
    <s v="FLOW"/>
    <n v="0"/>
    <n v="0"/>
    <s v="FLOW"/>
    <s v="BPTP"/>
    <s v="PTP"/>
    <s v="BPTP"/>
    <m/>
    <m/>
    <m/>
    <m/>
    <s v="-"/>
    <s v="-"/>
    <s v="KHALUMBARE"/>
    <s v="-"/>
    <s v="-"/>
    <s v="-"/>
    <n v="902"/>
    <n v="0"/>
    <n v="88"/>
    <n v="104"/>
    <s v="FLOW"/>
    <m/>
    <m/>
    <m/>
    <m/>
    <s v="REGULAR"/>
    <s v="MH14LK0545"/>
    <m/>
    <d v="2024-02-23T00:00:00"/>
    <n v="24"/>
    <s v="02.06.26"/>
    <s v="KAILASH ATKARI"/>
    <m/>
    <m/>
    <m/>
    <m/>
    <m/>
    <m/>
    <m/>
    <m/>
    <m/>
    <m/>
    <m/>
    <m/>
    <m/>
    <m/>
    <m/>
    <m/>
    <m/>
    <m/>
    <m/>
    <m/>
    <m/>
    <m/>
    <m/>
    <m/>
    <m/>
    <m/>
    <m/>
    <m/>
    <m/>
    <m/>
    <m/>
    <m/>
    <m/>
    <m/>
    <m/>
    <m/>
    <m/>
    <m/>
    <m/>
    <m/>
    <m/>
    <m/>
    <m/>
    <m/>
    <m/>
    <m/>
    <m/>
    <m/>
    <m/>
    <m/>
    <m/>
    <m/>
    <m/>
    <m/>
    <m/>
    <m/>
    <m/>
    <m/>
    <m/>
    <m/>
    <m/>
    <m/>
    <m/>
    <m/>
    <m/>
    <m/>
    <m/>
    <m/>
    <m/>
    <m/>
    <m/>
    <m/>
    <m/>
    <m/>
    <m/>
    <m/>
    <m/>
    <m/>
    <m/>
    <m/>
    <m/>
    <m/>
    <m/>
    <m/>
    <m/>
    <m/>
    <m/>
    <m/>
    <m/>
    <m/>
    <m/>
    <m/>
    <m/>
    <m/>
    <n v="0"/>
    <s v=""/>
    <s v="ZBHT0010"/>
    <s v="B6SfsJj5JL7"/>
    <s v="Allocated"/>
    <e v="#N/A"/>
    <e v="#N/A"/>
    <e v="#N/A"/>
    <m/>
    <m/>
    <m/>
    <x v="0"/>
    <s v="9"/>
    <n v="9"/>
    <n v="3787"/>
    <s v="N"/>
    <m/>
  </r>
  <r>
    <n v="136892187"/>
    <s v="KARAN UTTAM LOHAR"/>
    <m/>
    <m/>
    <m/>
    <m/>
    <m/>
    <m/>
    <n v="2794"/>
    <n v="0"/>
    <n v="5"/>
    <n v="2799"/>
    <n v="4"/>
    <s v="FLOW"/>
    <s v="UNPAID"/>
    <x v="8"/>
    <n v="0"/>
    <n v="5"/>
    <n v="0"/>
    <n v="450"/>
    <s v="FLOW"/>
    <n v="0"/>
    <n v="0"/>
    <s v="STABLE"/>
    <s v="PTP"/>
    <s v="PTP"/>
    <s v="PTP"/>
    <m/>
    <m/>
    <s v="CAVA"/>
    <m/>
    <s v="-"/>
    <s v="-"/>
    <s v="KUSGAON"/>
    <s v="-"/>
    <s v="-"/>
    <s v="-"/>
    <n v="455"/>
    <n v="0"/>
    <n v="115"/>
    <n v="131"/>
    <s v="FLOW"/>
    <m/>
    <m/>
    <m/>
    <m/>
    <s v="NPA"/>
    <s v="MH14KM2722"/>
    <s v="SPLENDOR PLUS BS6 I3S DRS CAST FI"/>
    <d v="2022-12-27T00:00:00"/>
    <n v="36"/>
    <s v="02.06.26"/>
    <s v="VIJAY NIKAM"/>
    <m/>
    <m/>
    <m/>
    <m/>
    <m/>
    <m/>
    <m/>
    <m/>
    <m/>
    <m/>
    <n v="1"/>
    <m/>
    <m/>
    <m/>
    <m/>
    <m/>
    <m/>
    <m/>
    <m/>
    <m/>
    <m/>
    <m/>
    <m/>
    <m/>
    <m/>
    <m/>
    <m/>
    <m/>
    <m/>
    <m/>
    <m/>
    <m/>
    <m/>
    <m/>
    <m/>
    <m/>
    <m/>
    <m/>
    <m/>
    <m/>
    <m/>
    <m/>
    <m/>
    <m/>
    <m/>
    <m/>
    <m/>
    <m/>
    <m/>
    <m/>
    <m/>
    <m/>
    <m/>
    <m/>
    <m/>
    <m/>
    <m/>
    <m/>
    <m/>
    <m/>
    <m/>
    <m/>
    <m/>
    <m/>
    <m/>
    <m/>
    <m/>
    <m/>
    <m/>
    <m/>
    <m/>
    <m/>
    <m/>
    <m/>
    <m/>
    <m/>
    <m/>
    <m/>
    <m/>
    <m/>
    <m/>
    <m/>
    <m/>
    <m/>
    <m/>
    <m/>
    <m/>
    <m/>
    <m/>
    <m/>
    <m/>
    <m/>
    <m/>
    <m/>
    <n v="1"/>
    <n v="1"/>
    <s v="ZBHT0013"/>
    <s v="BP_qi7K3c7"/>
    <s v="Allocated"/>
    <s v="Promise To Pay (PTP)"/>
    <s v="Ptp"/>
    <d v="2026-06-08T00:00:00"/>
    <m/>
    <m/>
    <m/>
    <x v="0"/>
    <s v="5"/>
    <n v="5"/>
    <n v="2799"/>
    <s v="Y"/>
    <m/>
  </r>
  <r>
    <n v="462252637"/>
    <s v="SHAKUNTI DEVI"/>
    <m/>
    <m/>
    <m/>
    <m/>
    <m/>
    <s v="BANK RB 05"/>
    <n v="2640"/>
    <n v="0"/>
    <n v="43"/>
    <n v="2683"/>
    <n v="2"/>
    <s v="RB"/>
    <s v="UNPAID"/>
    <x v="13"/>
    <n v="0"/>
    <n v="43"/>
    <n v="0"/>
    <n v="900"/>
    <s v="-"/>
    <n v="0"/>
    <n v="0"/>
    <s v="RB"/>
    <s v="PAID"/>
    <s v="-"/>
    <s v="PAID"/>
    <s v="Add not found"/>
    <m/>
    <s v="CAVNA"/>
    <m/>
    <s v="-"/>
    <s v="-"/>
    <s v="MAAN"/>
    <s v="-"/>
    <s v="-"/>
    <s v="-"/>
    <n v="943"/>
    <n v="0"/>
    <n v="56"/>
    <n v="0"/>
    <s v="RB"/>
    <m/>
    <m/>
    <m/>
    <m/>
    <s v="REGULAR"/>
    <s v="MH14KT6196"/>
    <m/>
    <d v="2024-03-16T00:00:00"/>
    <n v="24"/>
    <s v="02.06.26"/>
    <s v="KAILASH ATKARI"/>
    <m/>
    <m/>
    <m/>
    <m/>
    <m/>
    <m/>
    <m/>
    <m/>
    <m/>
    <m/>
    <n v="1"/>
    <m/>
    <m/>
    <m/>
    <m/>
    <m/>
    <m/>
    <m/>
    <m/>
    <m/>
    <m/>
    <m/>
    <m/>
    <m/>
    <m/>
    <m/>
    <m/>
    <m/>
    <m/>
    <m/>
    <m/>
    <m/>
    <m/>
    <m/>
    <m/>
    <m/>
    <m/>
    <m/>
    <m/>
    <m/>
    <m/>
    <m/>
    <m/>
    <m/>
    <m/>
    <m/>
    <m/>
    <m/>
    <m/>
    <m/>
    <m/>
    <m/>
    <m/>
    <m/>
    <m/>
    <m/>
    <m/>
    <m/>
    <m/>
    <m/>
    <m/>
    <m/>
    <m/>
    <m/>
    <m/>
    <m/>
    <m/>
    <m/>
    <m/>
    <m/>
    <m/>
    <m/>
    <m/>
    <m/>
    <m/>
    <m/>
    <m/>
    <m/>
    <m/>
    <m/>
    <m/>
    <m/>
    <m/>
    <m/>
    <m/>
    <m/>
    <m/>
    <m/>
    <m/>
    <m/>
    <m/>
    <m/>
    <m/>
    <m/>
    <n v="1"/>
    <n v="1"/>
    <s v="DUWT0030"/>
    <s v="APY1joKDr7"/>
    <s v="Allocated"/>
    <s v="Address Not Found (NC_ANF)"/>
    <s v="Address not found "/>
    <d v="2026-06-04T00:00:00"/>
    <m/>
    <m/>
    <m/>
    <x v="0"/>
    <s v="43"/>
    <n v="43"/>
    <n v="2683"/>
    <s v="Y"/>
    <m/>
  </r>
  <r>
    <n v="134196820"/>
    <s v="VISHAL VITTHAL MAKAR"/>
    <m/>
    <m/>
    <m/>
    <m/>
    <m/>
    <m/>
    <n v="3506"/>
    <n v="0"/>
    <n v="126"/>
    <n v="3632"/>
    <n v="6"/>
    <s v="FLOW"/>
    <s v="UNPAID"/>
    <x v="13"/>
    <n v="0"/>
    <n v="126"/>
    <n v="0"/>
    <n v="3600"/>
    <s v="FLOW"/>
    <n v="0"/>
    <n v="0"/>
    <s v="STABLE"/>
    <s v="PTP"/>
    <s v="PTP"/>
    <s v="PTP"/>
    <m/>
    <m/>
    <s v="CAVA"/>
    <m/>
    <s v="-"/>
    <s v="-"/>
    <s v="MULSHI"/>
    <s v="-"/>
    <s v="-"/>
    <s v="-"/>
    <n v="3726"/>
    <n v="0"/>
    <n v="177"/>
    <n v="193"/>
    <s v="FLOW"/>
    <m/>
    <m/>
    <m/>
    <m/>
    <s v="NPA"/>
    <s v="MH12UR9254"/>
    <s v="JUPITER ZX ZX DRUM"/>
    <d v="2022-10-04T00:00:00"/>
    <n v="36"/>
    <s v="02.06.26"/>
    <s v="KAILASH ATKARI"/>
    <m/>
    <m/>
    <m/>
    <m/>
    <m/>
    <m/>
    <m/>
    <m/>
    <m/>
    <m/>
    <n v="1"/>
    <m/>
    <m/>
    <m/>
    <m/>
    <m/>
    <m/>
    <m/>
    <m/>
    <m/>
    <m/>
    <m/>
    <m/>
    <m/>
    <m/>
    <m/>
    <m/>
    <m/>
    <m/>
    <m/>
    <m/>
    <m/>
    <m/>
    <m/>
    <m/>
    <m/>
    <m/>
    <m/>
    <m/>
    <m/>
    <m/>
    <m/>
    <m/>
    <m/>
    <m/>
    <m/>
    <m/>
    <m/>
    <m/>
    <m/>
    <m/>
    <m/>
    <m/>
    <m/>
    <m/>
    <m/>
    <m/>
    <m/>
    <m/>
    <m/>
    <m/>
    <m/>
    <m/>
    <m/>
    <m/>
    <m/>
    <m/>
    <m/>
    <m/>
    <m/>
    <m/>
    <m/>
    <m/>
    <m/>
    <m/>
    <m/>
    <m/>
    <m/>
    <m/>
    <m/>
    <m/>
    <m/>
    <m/>
    <m/>
    <m/>
    <m/>
    <m/>
    <m/>
    <m/>
    <m/>
    <m/>
    <m/>
    <m/>
    <m/>
    <n v="1"/>
    <n v="1"/>
    <s v="DUWT0030"/>
    <s v="kPMAI2DWAlym"/>
    <s v="Allocated"/>
    <s v="Left Message (LMCB)"/>
    <s v="Left message to wife "/>
    <d v="2026-06-04T00:00:00"/>
    <m/>
    <m/>
    <m/>
    <x v="1"/>
    <s v="126"/>
    <n v="126"/>
    <n v="3632"/>
    <s v="Y"/>
    <m/>
  </r>
  <r>
    <n v="136056637"/>
    <s v="LALITA RAHIDAS PAPAL"/>
    <m/>
    <m/>
    <m/>
    <m/>
    <m/>
    <m/>
    <n v="3440"/>
    <n v="0"/>
    <n v="6"/>
    <n v="3446"/>
    <n v="5"/>
    <s v="FLOW"/>
    <s v="UNPAID"/>
    <x v="13"/>
    <n v="0"/>
    <n v="6"/>
    <n v="0"/>
    <n v="450"/>
    <s v="FLOW"/>
    <n v="0"/>
    <n v="0"/>
    <s v="FLOW"/>
    <s v="NC"/>
    <s v="NC"/>
    <s v="NC"/>
    <s v="Add not found"/>
    <m/>
    <s v="CNAVNA"/>
    <m/>
    <s v="-"/>
    <s v="-"/>
    <s v="MULSHI"/>
    <s v="-"/>
    <s v="-"/>
    <s v="-"/>
    <n v="456"/>
    <n v="0"/>
    <n v="146"/>
    <n v="162"/>
    <s v="FLOW"/>
    <m/>
    <m/>
    <m/>
    <m/>
    <s v="NPA"/>
    <s v="MH12UX1152"/>
    <s v="GLAMOUR XTEC DISC"/>
    <d v="2022-11-21T00:00:00"/>
    <n v="36"/>
    <s v="02.06.26"/>
    <s v="KAILASH ATKARI"/>
    <m/>
    <m/>
    <m/>
    <m/>
    <m/>
    <m/>
    <m/>
    <m/>
    <m/>
    <m/>
    <n v="1"/>
    <m/>
    <m/>
    <m/>
    <m/>
    <m/>
    <m/>
    <m/>
    <m/>
    <m/>
    <m/>
    <m/>
    <m/>
    <m/>
    <m/>
    <m/>
    <m/>
    <m/>
    <m/>
    <m/>
    <m/>
    <m/>
    <m/>
    <m/>
    <m/>
    <m/>
    <m/>
    <m/>
    <m/>
    <m/>
    <m/>
    <m/>
    <m/>
    <m/>
    <m/>
    <m/>
    <m/>
    <m/>
    <m/>
    <m/>
    <m/>
    <m/>
    <m/>
    <m/>
    <m/>
    <m/>
    <m/>
    <m/>
    <m/>
    <m/>
    <m/>
    <m/>
    <m/>
    <m/>
    <m/>
    <m/>
    <m/>
    <m/>
    <m/>
    <m/>
    <m/>
    <m/>
    <m/>
    <m/>
    <m/>
    <m/>
    <m/>
    <m/>
    <m/>
    <m/>
    <m/>
    <m/>
    <m/>
    <m/>
    <m/>
    <m/>
    <m/>
    <m/>
    <m/>
    <m/>
    <m/>
    <m/>
    <m/>
    <m/>
    <n v="1"/>
    <n v="1"/>
    <s v="DUWT0030"/>
    <s v="AoWMmpfI3z"/>
    <s v="Allocated"/>
    <s v="Address Not Found (NC_ANF)"/>
    <s v="Address not found "/>
    <d v="2026-06-04T00:00:00"/>
    <m/>
    <m/>
    <m/>
    <x v="0"/>
    <s v="6"/>
    <n v="6"/>
    <n v="3446"/>
    <s v="Y"/>
    <m/>
  </r>
  <r>
    <n v="463281658"/>
    <s v="NITIN SANJAY TELANGE"/>
    <s v="ONLINE"/>
    <s v="04.06.26"/>
    <n v="1489"/>
    <m/>
    <m/>
    <s v="CBC COLL"/>
    <n v="5449"/>
    <n v="0"/>
    <n v="47"/>
    <n v="3960"/>
    <n v="4"/>
    <s v="RB"/>
    <s v="PAID"/>
    <x v="4"/>
    <n v="0"/>
    <n v="47"/>
    <n v="1441.52"/>
    <n v="1441.52"/>
    <s v="FLOW"/>
    <n v="0"/>
    <n v="0"/>
    <s v="RB"/>
    <s v="PAID"/>
    <s v="PTP"/>
    <s v="PAID"/>
    <m/>
    <m/>
    <s v="CAVA"/>
    <m/>
    <s v="-"/>
    <s v="-"/>
    <s v="NANEKAR WADI"/>
    <s v="-"/>
    <s v="-"/>
    <s v="-"/>
    <n v="1488.52"/>
    <n v="0"/>
    <n v="116"/>
    <n v="0"/>
    <s v="RB"/>
    <m/>
    <m/>
    <m/>
    <m/>
    <s v="NPA"/>
    <s v="MH14LR2155"/>
    <m/>
    <d v="2024-06-23T00:00:00"/>
    <n v="18"/>
    <s v="02.06.26"/>
    <s v="KAILASH ATKARI"/>
    <m/>
    <m/>
    <m/>
    <m/>
    <m/>
    <m/>
    <m/>
    <n v="1"/>
    <m/>
    <m/>
    <m/>
    <m/>
    <m/>
    <m/>
    <m/>
    <m/>
    <m/>
    <m/>
    <m/>
    <m/>
    <m/>
    <m/>
    <m/>
    <m/>
    <m/>
    <m/>
    <m/>
    <m/>
    <m/>
    <m/>
    <m/>
    <m/>
    <m/>
    <m/>
    <m/>
    <m/>
    <m/>
    <m/>
    <m/>
    <m/>
    <m/>
    <m/>
    <m/>
    <m/>
    <m/>
    <m/>
    <m/>
    <m/>
    <m/>
    <m/>
    <m/>
    <m/>
    <m/>
    <m/>
    <m/>
    <m/>
    <m/>
    <m/>
    <m/>
    <m/>
    <m/>
    <m/>
    <m/>
    <m/>
    <m/>
    <m/>
    <m/>
    <m/>
    <m/>
    <m/>
    <m/>
    <m/>
    <m/>
    <m/>
    <m/>
    <m/>
    <m/>
    <m/>
    <m/>
    <m/>
    <m/>
    <m/>
    <m/>
    <m/>
    <m/>
    <m/>
    <m/>
    <m/>
    <m/>
    <m/>
    <m/>
    <m/>
    <m/>
    <m/>
    <n v="1"/>
    <n v="1"/>
    <s v="DUWT0017"/>
    <s v="A62dzLNLcz"/>
    <s v="Allocated"/>
    <s v="Promise To Pay (PTP)"/>
    <s v="Customer pay online "/>
    <d v="2026-06-03T00:00:00"/>
    <m/>
    <m/>
    <m/>
    <x v="0"/>
    <s v="0"/>
    <n v="47"/>
    <n v="5449"/>
    <s v="Y"/>
    <m/>
  </r>
  <r>
    <n v="456772826"/>
    <s v="AKASH BABURAO GHADGE"/>
    <s v="ONLINE"/>
    <s v="06.06.26"/>
    <n v="2003"/>
    <m/>
    <m/>
    <m/>
    <n v="3269"/>
    <n v="0"/>
    <n v="25"/>
    <n v="1291"/>
    <n v="2"/>
    <s v="RB"/>
    <s v="PAID"/>
    <x v="10"/>
    <n v="0"/>
    <n v="25"/>
    <n v="0"/>
    <n v="4487"/>
    <s v="-"/>
    <n v="0"/>
    <n v="0"/>
    <s v="RB"/>
    <s v="PAID"/>
    <s v="-"/>
    <s v="PAID"/>
    <m/>
    <m/>
    <s v="CAVA"/>
    <m/>
    <s v="-"/>
    <s v="-"/>
    <s v="PIMPAL WANDI"/>
    <s v="-"/>
    <s v="-"/>
    <s v="-"/>
    <n v="4512"/>
    <n v="0"/>
    <n v="57"/>
    <n v="0"/>
    <s v="RB"/>
    <m/>
    <m/>
    <m/>
    <m/>
    <s v="REGULAR"/>
    <s v="MH14KP9733"/>
    <m/>
    <d v="2023-02-10T00:00:00"/>
    <n v="36"/>
    <s v="02.06.26"/>
    <s v="KAILASH ATKARI"/>
    <m/>
    <m/>
    <m/>
    <m/>
    <m/>
    <m/>
    <m/>
    <m/>
    <m/>
    <m/>
    <n v="1"/>
    <m/>
    <m/>
    <m/>
    <m/>
    <m/>
    <n v="1"/>
    <m/>
    <m/>
    <m/>
    <m/>
    <m/>
    <m/>
    <m/>
    <m/>
    <m/>
    <m/>
    <m/>
    <m/>
    <m/>
    <m/>
    <m/>
    <m/>
    <m/>
    <m/>
    <m/>
    <m/>
    <m/>
    <m/>
    <m/>
    <m/>
    <m/>
    <m/>
    <m/>
    <m/>
    <m/>
    <m/>
    <m/>
    <m/>
    <m/>
    <m/>
    <m/>
    <m/>
    <m/>
    <m/>
    <m/>
    <m/>
    <m/>
    <m/>
    <m/>
    <m/>
    <m/>
    <m/>
    <m/>
    <m/>
    <m/>
    <m/>
    <m/>
    <m/>
    <m/>
    <m/>
    <m/>
    <m/>
    <m/>
    <m/>
    <m/>
    <m/>
    <m/>
    <m/>
    <m/>
    <m/>
    <m/>
    <m/>
    <m/>
    <m/>
    <m/>
    <m/>
    <m/>
    <m/>
    <m/>
    <m/>
    <m/>
    <m/>
    <m/>
    <n v="2"/>
    <n v="1"/>
    <s v="ZBHT0021"/>
    <s v="Bo67JStNA9"/>
    <s v="Allocated"/>
    <s v="Cash In Hand (PAID)"/>
    <s v="Paid"/>
    <d v="2026-06-06T00:00:00"/>
    <m/>
    <m/>
    <m/>
    <x v="0"/>
    <s v="25"/>
    <n v="25"/>
    <n v="3294"/>
    <s v="Y"/>
    <m/>
  </r>
  <r>
    <n v="135236443"/>
    <s v="REKHA PANDURANG GAIKWAD"/>
    <m/>
    <m/>
    <m/>
    <m/>
    <m/>
    <m/>
    <n v="3294"/>
    <n v="0"/>
    <n v="40"/>
    <n v="3334"/>
    <n v="6"/>
    <s v="FLOW"/>
    <s v="UNPAID"/>
    <x v="17"/>
    <n v="0"/>
    <n v="40"/>
    <n v="0"/>
    <n v="900"/>
    <s v="-"/>
    <n v="0"/>
    <n v="0"/>
    <s v="FLOW"/>
    <s v="NC"/>
    <s v="-"/>
    <s v="NC"/>
    <s v="Shifted"/>
    <m/>
    <s v="CNAVNA"/>
    <m/>
    <s v="-"/>
    <s v="-"/>
    <s v="PIMPLE GURAV"/>
    <s v="-"/>
    <s v="-"/>
    <s v="-"/>
    <n v="940"/>
    <n v="0"/>
    <n v="177"/>
    <n v="193"/>
    <s v="FLOW"/>
    <m/>
    <m/>
    <m/>
    <m/>
    <s v="NPA"/>
    <s v="MH14KK8228"/>
    <s v="HONDA ACTIVA 6G DLX BS VI"/>
    <d v="2022-10-28T00:00:00"/>
    <n v="36"/>
    <s v="02.06.26"/>
    <s v="KAILASH ATKARI"/>
    <m/>
    <m/>
    <m/>
    <m/>
    <m/>
    <m/>
    <m/>
    <m/>
    <m/>
    <m/>
    <m/>
    <m/>
    <m/>
    <n v="1"/>
    <m/>
    <m/>
    <m/>
    <m/>
    <m/>
    <m/>
    <m/>
    <m/>
    <m/>
    <m/>
    <m/>
    <m/>
    <m/>
    <m/>
    <m/>
    <m/>
    <m/>
    <m/>
    <m/>
    <m/>
    <m/>
    <m/>
    <m/>
    <m/>
    <m/>
    <m/>
    <m/>
    <m/>
    <m/>
    <m/>
    <m/>
    <m/>
    <m/>
    <m/>
    <m/>
    <m/>
    <m/>
    <m/>
    <n v="1"/>
    <m/>
    <m/>
    <m/>
    <m/>
    <m/>
    <m/>
    <m/>
    <m/>
    <m/>
    <m/>
    <m/>
    <m/>
    <m/>
    <m/>
    <m/>
    <m/>
    <m/>
    <m/>
    <m/>
    <m/>
    <m/>
    <m/>
    <m/>
    <m/>
    <m/>
    <m/>
    <m/>
    <m/>
    <m/>
    <m/>
    <m/>
    <m/>
    <m/>
    <m/>
    <m/>
    <m/>
    <m/>
    <m/>
    <m/>
    <m/>
    <m/>
    <n v="2"/>
    <n v="1"/>
    <s v="ZBHT0015"/>
    <s v="k6-FzEG3nz"/>
    <s v="Allocated"/>
    <s v="Shifted (NC_SFTD)"/>
    <s v="Visited at customer residence address. Customer is shifted other place. Vehicle status not available."/>
    <d v="2026-06-05T00:00:00"/>
    <m/>
    <m/>
    <m/>
    <x v="0"/>
    <s v="40"/>
    <n v="40"/>
    <n v="3334"/>
    <s v="Y"/>
    <m/>
  </r>
  <r>
    <n v="462075900"/>
    <s v="AJIT TUKARAM BHISE"/>
    <m/>
    <m/>
    <m/>
    <m/>
    <m/>
    <m/>
    <n v="4345"/>
    <n v="0"/>
    <n v="6"/>
    <n v="4351"/>
    <n v="2"/>
    <s v="FLOW"/>
    <s v="UNPAID"/>
    <x v="17"/>
    <n v="0"/>
    <n v="6"/>
    <n v="0"/>
    <n v="450"/>
    <s v="-"/>
    <n v="0"/>
    <n v="0"/>
    <s v="FLOW"/>
    <s v="NC"/>
    <s v="-"/>
    <s v="NC"/>
    <s v="Add not found"/>
    <m/>
    <s v="CNAVNA"/>
    <m/>
    <s v="-"/>
    <s v="-"/>
    <s v="PIMPLE SAUDAGAR"/>
    <s v="-"/>
    <s v="-"/>
    <s v="-"/>
    <n v="456"/>
    <n v="0"/>
    <n v="57"/>
    <n v="73"/>
    <s v="FLOW"/>
    <m/>
    <m/>
    <m/>
    <m/>
    <s v="REGULAR"/>
    <s v="MH14LK0305"/>
    <m/>
    <d v="2024-02-29T00:00:00"/>
    <n v="24"/>
    <s v="02.06.26"/>
    <s v="KAILASH ATKARI"/>
    <m/>
    <m/>
    <m/>
    <m/>
    <m/>
    <m/>
    <m/>
    <m/>
    <m/>
    <m/>
    <m/>
    <m/>
    <m/>
    <n v="1"/>
    <m/>
    <m/>
    <n v="1"/>
    <m/>
    <m/>
    <m/>
    <m/>
    <m/>
    <m/>
    <m/>
    <m/>
    <m/>
    <m/>
    <m/>
    <m/>
    <m/>
    <m/>
    <n v="1"/>
    <m/>
    <m/>
    <m/>
    <m/>
    <m/>
    <m/>
    <m/>
    <m/>
    <m/>
    <m/>
    <m/>
    <m/>
    <m/>
    <m/>
    <m/>
    <m/>
    <m/>
    <m/>
    <m/>
    <m/>
    <m/>
    <m/>
    <m/>
    <m/>
    <m/>
    <m/>
    <m/>
    <m/>
    <m/>
    <m/>
    <m/>
    <m/>
    <m/>
    <m/>
    <m/>
    <m/>
    <m/>
    <m/>
    <m/>
    <m/>
    <m/>
    <m/>
    <m/>
    <m/>
    <m/>
    <m/>
    <m/>
    <m/>
    <m/>
    <m/>
    <m/>
    <m/>
    <m/>
    <m/>
    <m/>
    <m/>
    <m/>
    <m/>
    <m/>
    <m/>
    <m/>
    <m/>
    <n v="3"/>
    <n v="1"/>
    <s v="ZBHT0015"/>
    <s v="k6qu3rzbA9"/>
    <s v="Allocated"/>
    <s v="Address Not Found (NC_ANF)"/>
    <s v="Visited at customer given address but address not found due to short address."/>
    <d v="2026-06-06T00:00:00"/>
    <m/>
    <m/>
    <m/>
    <x v="0"/>
    <s v="6"/>
    <n v="6"/>
    <n v="4351"/>
    <s v="Y"/>
    <m/>
  </r>
  <r>
    <n v="461562384"/>
    <s v="KRUSHNA RAMESHWAR KHADE"/>
    <m/>
    <m/>
    <m/>
    <m/>
    <m/>
    <m/>
    <n v="5554"/>
    <n v="0"/>
    <n v="213"/>
    <n v="5767"/>
    <n v="5"/>
    <s v="FLOW"/>
    <s v="UNPAID"/>
    <x v="13"/>
    <n v="0"/>
    <n v="213"/>
    <n v="0"/>
    <n v="4500"/>
    <s v="FLOW"/>
    <n v="0"/>
    <n v="0"/>
    <s v="FLOW"/>
    <s v="RTP"/>
    <s v="RTP"/>
    <s v="RTP"/>
    <s v="not ready to pay charges"/>
    <m/>
    <s v="CAVNA"/>
    <m/>
    <s v="-"/>
    <s v="-"/>
    <s v="PIRANGUT"/>
    <s v="-"/>
    <s v="-"/>
    <s v="-"/>
    <n v="4713"/>
    <n v="0"/>
    <n v="147"/>
    <n v="163"/>
    <s v="FLOW"/>
    <m/>
    <m/>
    <m/>
    <m/>
    <s v="NPA"/>
    <s v="MH21CB5557"/>
    <m/>
    <d v="2024-01-18T00:00:00"/>
    <n v="24"/>
    <s v="02.06.26"/>
    <s v="KAILASH ATKARI"/>
    <m/>
    <m/>
    <m/>
    <m/>
    <m/>
    <m/>
    <m/>
    <n v="1"/>
    <m/>
    <m/>
    <m/>
    <m/>
    <m/>
    <m/>
    <m/>
    <m/>
    <m/>
    <m/>
    <m/>
    <m/>
    <m/>
    <m/>
    <m/>
    <m/>
    <m/>
    <m/>
    <m/>
    <m/>
    <m/>
    <m/>
    <m/>
    <m/>
    <m/>
    <m/>
    <m/>
    <m/>
    <m/>
    <m/>
    <m/>
    <m/>
    <m/>
    <m/>
    <m/>
    <m/>
    <m/>
    <m/>
    <m/>
    <m/>
    <m/>
    <m/>
    <m/>
    <m/>
    <m/>
    <m/>
    <m/>
    <m/>
    <m/>
    <m/>
    <m/>
    <m/>
    <m/>
    <m/>
    <m/>
    <m/>
    <m/>
    <m/>
    <m/>
    <m/>
    <m/>
    <m/>
    <m/>
    <m/>
    <m/>
    <m/>
    <m/>
    <m/>
    <m/>
    <m/>
    <m/>
    <m/>
    <m/>
    <m/>
    <m/>
    <m/>
    <m/>
    <m/>
    <m/>
    <m/>
    <m/>
    <m/>
    <m/>
    <m/>
    <m/>
    <m/>
    <n v="1"/>
    <n v="1"/>
    <s v="DUWT0030"/>
    <s v="BPi8jq6Lnz"/>
    <s v="Allocated"/>
    <s v="Door Locked (NC_DL)"/>
    <s v="Door lock "/>
    <d v="2026-06-03T00:00:00"/>
    <m/>
    <m/>
    <m/>
    <x v="0"/>
    <s v="213"/>
    <n v="213"/>
    <n v="5767"/>
    <s v="Y"/>
    <m/>
  </r>
  <r>
    <n v="135424700"/>
    <s v="GAJANAN BANSI KUMBHAR"/>
    <m/>
    <m/>
    <m/>
    <m/>
    <m/>
    <m/>
    <n v="3249"/>
    <n v="0"/>
    <n v="149"/>
    <n v="3398"/>
    <n v="5"/>
    <s v="FLOW"/>
    <s v="UNPAID"/>
    <x v="13"/>
    <n v="0"/>
    <n v="149"/>
    <n v="0"/>
    <n v="900"/>
    <s v="FLOW"/>
    <n v="0"/>
    <n v="0"/>
    <s v="FLOW"/>
    <s v="NC"/>
    <s v="NC"/>
    <s v="NC"/>
    <s v="Shifted"/>
    <m/>
    <s v="CNAVNA"/>
    <m/>
    <s v="-"/>
    <s v="-"/>
    <s v="PUNWALE"/>
    <s v="-"/>
    <s v="-"/>
    <s v="-"/>
    <n v="1049"/>
    <n v="0"/>
    <n v="146"/>
    <n v="162"/>
    <s v="FLOW"/>
    <m/>
    <m/>
    <m/>
    <m/>
    <s v="NPA"/>
    <s v="MH14KL5389"/>
    <s v="SPLENDOR PLUS I3S CAST FI PRIME RED"/>
    <d v="2022-10-31T00:00:00"/>
    <n v="36"/>
    <s v="02.06.26"/>
    <s v="KAILASH ATKARI"/>
    <m/>
    <m/>
    <m/>
    <m/>
    <m/>
    <m/>
    <m/>
    <n v="1"/>
    <m/>
    <m/>
    <m/>
    <m/>
    <m/>
    <m/>
    <m/>
    <m/>
    <m/>
    <m/>
    <m/>
    <m/>
    <m/>
    <m/>
    <m/>
    <m/>
    <m/>
    <m/>
    <m/>
    <m/>
    <m/>
    <m/>
    <m/>
    <m/>
    <m/>
    <m/>
    <m/>
    <m/>
    <m/>
    <m/>
    <m/>
    <m/>
    <m/>
    <m/>
    <m/>
    <m/>
    <m/>
    <m/>
    <m/>
    <m/>
    <m/>
    <m/>
    <m/>
    <m/>
    <m/>
    <m/>
    <m/>
    <m/>
    <m/>
    <m/>
    <m/>
    <m/>
    <m/>
    <m/>
    <m/>
    <m/>
    <m/>
    <m/>
    <m/>
    <m/>
    <m/>
    <m/>
    <m/>
    <m/>
    <m/>
    <m/>
    <m/>
    <m/>
    <m/>
    <m/>
    <m/>
    <m/>
    <m/>
    <m/>
    <m/>
    <m/>
    <m/>
    <m/>
    <m/>
    <m/>
    <m/>
    <m/>
    <m/>
    <m/>
    <m/>
    <m/>
    <n v="1"/>
    <n v="1"/>
    <s v="DUWT0030"/>
    <s v="GPGqCO41R4c"/>
    <s v="Allocated"/>
    <s v="Shifted (NC_SFTD)"/>
    <s v="We had visited to customer but customer shifted "/>
    <d v="2026-06-03T00:00:00"/>
    <m/>
    <m/>
    <m/>
    <x v="0"/>
    <s v="149"/>
    <n v="149"/>
    <n v="3398"/>
    <s v="Y"/>
    <m/>
  </r>
  <r>
    <n v="456721727"/>
    <s v="ABHIJIT RAMESH GORE"/>
    <m/>
    <m/>
    <m/>
    <m/>
    <m/>
    <m/>
    <n v="3794"/>
    <n v="0"/>
    <n v="23"/>
    <n v="3817"/>
    <n v="2"/>
    <s v="FLOW"/>
    <s v="UNPAID"/>
    <x v="11"/>
    <n v="0"/>
    <n v="23"/>
    <n v="0"/>
    <n v="2082.71"/>
    <s v="-"/>
    <n v="0"/>
    <n v="0"/>
    <s v="FLOW"/>
    <s v="KIV"/>
    <s v="-"/>
    <s v="KIV"/>
    <m/>
    <m/>
    <m/>
    <m/>
    <s v="-"/>
    <s v="-"/>
    <s v="RAJGURU NAGAR "/>
    <s v="-"/>
    <s v="-"/>
    <s v="-"/>
    <n v="2105.71"/>
    <n v="0"/>
    <n v="57"/>
    <n v="73"/>
    <s v="FLOW"/>
    <m/>
    <m/>
    <m/>
    <m/>
    <s v="REGULAR"/>
    <s v="MH14KP8052"/>
    <m/>
    <d v="2023-02-07T00:00:00"/>
    <n v="36"/>
    <s v="02.06.26"/>
    <s v="KAILASH ATKARI"/>
    <m/>
    <m/>
    <m/>
    <m/>
    <m/>
    <m/>
    <m/>
    <m/>
    <m/>
    <m/>
    <m/>
    <m/>
    <m/>
    <m/>
    <m/>
    <m/>
    <m/>
    <m/>
    <m/>
    <m/>
    <m/>
    <m/>
    <m/>
    <m/>
    <m/>
    <m/>
    <m/>
    <m/>
    <m/>
    <m/>
    <m/>
    <m/>
    <m/>
    <m/>
    <m/>
    <m/>
    <m/>
    <m/>
    <m/>
    <m/>
    <m/>
    <m/>
    <m/>
    <m/>
    <m/>
    <m/>
    <m/>
    <m/>
    <m/>
    <m/>
    <m/>
    <m/>
    <m/>
    <m/>
    <m/>
    <m/>
    <m/>
    <m/>
    <m/>
    <m/>
    <m/>
    <m/>
    <m/>
    <m/>
    <m/>
    <m/>
    <m/>
    <m/>
    <m/>
    <m/>
    <m/>
    <m/>
    <m/>
    <m/>
    <m/>
    <m/>
    <m/>
    <m/>
    <m/>
    <m/>
    <m/>
    <m/>
    <m/>
    <m/>
    <m/>
    <m/>
    <m/>
    <m/>
    <m/>
    <m/>
    <m/>
    <m/>
    <m/>
    <m/>
    <n v="0"/>
    <s v=""/>
    <s v="ZBHT0010"/>
    <s v="k20dN98Ok9"/>
    <s v="Allocated"/>
    <e v="#N/A"/>
    <e v="#N/A"/>
    <e v="#N/A"/>
    <m/>
    <m/>
    <m/>
    <x v="0"/>
    <s v="23"/>
    <n v="23"/>
    <n v="3817"/>
    <s v="N"/>
    <m/>
  </r>
  <r>
    <n v="138861451"/>
    <s v="GANESH DATTATRAY BENAKE"/>
    <s v="ONLINE"/>
    <s v="10.06.26"/>
    <n v="38"/>
    <m/>
    <m/>
    <m/>
    <n v="3037"/>
    <n v="0"/>
    <n v="38"/>
    <n v="3037"/>
    <n v="2"/>
    <s v="RB"/>
    <s v="PAID"/>
    <x v="7"/>
    <n v="0"/>
    <n v="38"/>
    <n v="0"/>
    <n v="3787"/>
    <s v="-"/>
    <n v="0"/>
    <n v="0"/>
    <s v="RB"/>
    <s v="PAID"/>
    <s v="-"/>
    <s v="PAID"/>
    <m/>
    <m/>
    <s v="CAVA"/>
    <m/>
    <s v="-"/>
    <s v="-"/>
    <s v="SHIRUR"/>
    <s v="-"/>
    <s v="-"/>
    <s v="-"/>
    <n v="3825"/>
    <n v="0"/>
    <n v="56"/>
    <n v="0"/>
    <s v="RB"/>
    <m/>
    <m/>
    <m/>
    <m/>
    <s v="REGULAR"/>
    <m/>
    <s v="HF DELUXE BS6 I3S DRUM SELF CAST"/>
    <d v="2023-02-27T00:00:00"/>
    <n v="36"/>
    <s v="02.06.26"/>
    <s v="KAILASH ATKARI"/>
    <m/>
    <m/>
    <m/>
    <m/>
    <m/>
    <m/>
    <m/>
    <m/>
    <m/>
    <m/>
    <m/>
    <m/>
    <m/>
    <m/>
    <m/>
    <m/>
    <n v="1"/>
    <m/>
    <m/>
    <m/>
    <m/>
    <m/>
    <m/>
    <m/>
    <m/>
    <m/>
    <m/>
    <m/>
    <m/>
    <m/>
    <m/>
    <m/>
    <m/>
    <m/>
    <m/>
    <m/>
    <m/>
    <m/>
    <m/>
    <m/>
    <m/>
    <m/>
    <m/>
    <m/>
    <m/>
    <m/>
    <m/>
    <m/>
    <m/>
    <m/>
    <m/>
    <m/>
    <m/>
    <m/>
    <m/>
    <m/>
    <m/>
    <m/>
    <m/>
    <m/>
    <m/>
    <m/>
    <m/>
    <m/>
    <m/>
    <m/>
    <m/>
    <m/>
    <m/>
    <m/>
    <m/>
    <m/>
    <m/>
    <m/>
    <m/>
    <m/>
    <m/>
    <m/>
    <m/>
    <m/>
    <m/>
    <m/>
    <m/>
    <m/>
    <m/>
    <m/>
    <m/>
    <m/>
    <m/>
    <m/>
    <m/>
    <m/>
    <m/>
    <m/>
    <n v="1"/>
    <n v="1"/>
    <s v="ZBHT0024"/>
    <s v="A6WosjtNkS"/>
    <s v="Allocated"/>
    <s v="Left Message (LMCB)"/>
    <s v="Meet son"/>
    <d v="2026-06-06T00:00:00"/>
    <m/>
    <m/>
    <m/>
    <x v="0"/>
    <s v="38"/>
    <n v="38"/>
    <n v="3075"/>
    <s v="Y"/>
    <m/>
  </r>
  <r>
    <n v="137963404"/>
    <s v="MAYUR HARIDAS MANMODE"/>
    <m/>
    <m/>
    <m/>
    <m/>
    <m/>
    <m/>
    <n v="5976"/>
    <n v="0"/>
    <n v="139.58000000000001"/>
    <n v="6115.58"/>
    <n v="2"/>
    <s v="FLOW"/>
    <s v="UNPAID"/>
    <x v="12"/>
    <n v="0"/>
    <n v="139.58000000000001"/>
    <n v="0"/>
    <n v="3150"/>
    <s v="02.05.26"/>
    <n v="0"/>
    <n v="0"/>
    <s v="FLOW"/>
    <s v="NC"/>
    <s v="PAID"/>
    <s v="NC"/>
    <s v="Always door lock"/>
    <m/>
    <s v="CNAVNA"/>
    <m/>
    <s v="-"/>
    <s v="-"/>
    <s v="SUS"/>
    <s v="-"/>
    <s v="-"/>
    <s v="-"/>
    <n v="3289.58"/>
    <n v="0"/>
    <n v="56"/>
    <n v="72"/>
    <s v="FLOW"/>
    <m/>
    <m/>
    <m/>
    <m/>
    <s v="REGULAR"/>
    <s v="MH12VD4164"/>
    <s v="RE BULLET 350 EFI BLACK"/>
    <d v="2023-01-21T00:00:00"/>
    <n v="36"/>
    <s v="02.06.26"/>
    <s v="KAILASH ATKARI"/>
    <m/>
    <m/>
    <m/>
    <m/>
    <m/>
    <m/>
    <m/>
    <m/>
    <m/>
    <m/>
    <n v="1"/>
    <m/>
    <m/>
    <m/>
    <m/>
    <m/>
    <m/>
    <m/>
    <m/>
    <m/>
    <m/>
    <m/>
    <m/>
    <m/>
    <m/>
    <m/>
    <m/>
    <m/>
    <m/>
    <m/>
    <m/>
    <m/>
    <m/>
    <m/>
    <m/>
    <m/>
    <m/>
    <m/>
    <m/>
    <m/>
    <m/>
    <m/>
    <m/>
    <m/>
    <m/>
    <m/>
    <m/>
    <m/>
    <m/>
    <m/>
    <m/>
    <m/>
    <m/>
    <m/>
    <m/>
    <m/>
    <m/>
    <m/>
    <m/>
    <m/>
    <m/>
    <m/>
    <m/>
    <m/>
    <m/>
    <m/>
    <m/>
    <m/>
    <m/>
    <m/>
    <m/>
    <m/>
    <m/>
    <m/>
    <m/>
    <m/>
    <m/>
    <m/>
    <m/>
    <m/>
    <m/>
    <m/>
    <m/>
    <m/>
    <m/>
    <m/>
    <m/>
    <m/>
    <m/>
    <m/>
    <m/>
    <m/>
    <m/>
    <m/>
    <n v="1"/>
    <n v="1"/>
    <s v="DUWT0023"/>
    <s v="G64yySkqQNz"/>
    <s v="Allocated"/>
    <s v="Door Locked (NC_DL)"/>
    <s v="Door lock "/>
    <d v="2026-06-04T00:00:00"/>
    <m/>
    <m/>
    <m/>
    <x v="0"/>
    <s v="139.58"/>
    <n v="139.58000000000001"/>
    <n v="6115.58"/>
    <s v="Y"/>
    <m/>
  </r>
  <r>
    <n v="454518679"/>
    <s v="SHESHRAV RAMNATH RANMALE"/>
    <m/>
    <m/>
    <m/>
    <m/>
    <m/>
    <m/>
    <n v="3135"/>
    <n v="0"/>
    <n v="2"/>
    <n v="3137"/>
    <n v="2"/>
    <s v="FLOW"/>
    <s v="UNPAID"/>
    <x v="1"/>
    <n v="0"/>
    <n v="2"/>
    <n v="0"/>
    <n v="3121.26"/>
    <s v="-"/>
    <n v="0"/>
    <n v="0"/>
    <s v="FLOW"/>
    <s v="NC"/>
    <s v="-"/>
    <s v="NC"/>
    <s v="Add not found"/>
    <m/>
    <s v="CNAVNA"/>
    <m/>
    <s v="-"/>
    <s v="-"/>
    <s v="THERGAON"/>
    <s v="-"/>
    <s v="-"/>
    <s v="-"/>
    <n v="3123.26"/>
    <n v="0"/>
    <n v="57"/>
    <n v="73"/>
    <s v="FLOW"/>
    <m/>
    <m/>
    <m/>
    <m/>
    <s v="NPA"/>
    <s v="MH16DB1209"/>
    <m/>
    <d v="2022-08-28T00:00:00"/>
    <n v="42"/>
    <s v="02.06.26"/>
    <s v="KAILASH ATKARI"/>
    <m/>
    <m/>
    <m/>
    <m/>
    <m/>
    <m/>
    <m/>
    <n v="1"/>
    <m/>
    <m/>
    <m/>
    <m/>
    <m/>
    <m/>
    <m/>
    <m/>
    <m/>
    <m/>
    <m/>
    <m/>
    <m/>
    <m/>
    <m/>
    <m/>
    <m/>
    <m/>
    <m/>
    <m/>
    <m/>
    <m/>
    <m/>
    <m/>
    <m/>
    <m/>
    <m/>
    <m/>
    <m/>
    <m/>
    <m/>
    <m/>
    <m/>
    <m/>
    <m/>
    <m/>
    <m/>
    <m/>
    <m/>
    <m/>
    <m/>
    <m/>
    <m/>
    <m/>
    <m/>
    <m/>
    <m/>
    <m/>
    <m/>
    <m/>
    <m/>
    <m/>
    <m/>
    <m/>
    <m/>
    <m/>
    <m/>
    <m/>
    <m/>
    <m/>
    <m/>
    <m/>
    <m/>
    <m/>
    <m/>
    <m/>
    <m/>
    <m/>
    <m/>
    <m/>
    <m/>
    <m/>
    <m/>
    <m/>
    <m/>
    <m/>
    <m/>
    <m/>
    <m/>
    <m/>
    <m/>
    <m/>
    <m/>
    <m/>
    <m/>
    <m/>
    <n v="1"/>
    <n v="1"/>
    <s v="ZBHT0011"/>
    <s v="G2yHsQ9bkb"/>
    <s v="Allocated"/>
    <s v="Address Not Found (NC_ANF)"/>
    <s v="Visit cm residence address cm short address not found "/>
    <d v="2026-06-03T00:00:00"/>
    <m/>
    <m/>
    <m/>
    <x v="1"/>
    <s v="2"/>
    <n v="2"/>
    <n v="3137"/>
    <s v="Y"/>
    <m/>
  </r>
  <r>
    <n v="461234688"/>
    <s v="VILAKSHI DINESH SHINDE"/>
    <m/>
    <m/>
    <m/>
    <m/>
    <m/>
    <m/>
    <n v="4992"/>
    <n v="0"/>
    <n v="3"/>
    <n v="4995"/>
    <n v="4"/>
    <s v="FLOW"/>
    <s v="UNPAID"/>
    <x v="1"/>
    <n v="0"/>
    <n v="3"/>
    <n v="0"/>
    <n v="4050"/>
    <s v="FLOW"/>
    <n v="0"/>
    <n v="0"/>
    <s v="FLOW"/>
    <s v="RTP"/>
    <s v="RTP"/>
    <s v="RTP"/>
    <s v="Financail problem"/>
    <m/>
    <m/>
    <m/>
    <s v="-"/>
    <s v="-"/>
    <s v="WALHEKARWADI"/>
    <s v="-"/>
    <s v="-"/>
    <s v="-"/>
    <n v="4053"/>
    <n v="0"/>
    <n v="116"/>
    <n v="132"/>
    <s v="FLOW"/>
    <m/>
    <m/>
    <m/>
    <m/>
    <s v="NPA"/>
    <s v="MH14LG4276"/>
    <m/>
    <d v="2023-12-26T00:00:00"/>
    <n v="24"/>
    <s v="02.06.26"/>
    <s v="KAILASH ATKARI"/>
    <m/>
    <m/>
    <m/>
    <m/>
    <m/>
    <m/>
    <m/>
    <m/>
    <m/>
    <m/>
    <n v="1"/>
    <m/>
    <m/>
    <m/>
    <m/>
    <m/>
    <m/>
    <m/>
    <m/>
    <m/>
    <m/>
    <m/>
    <m/>
    <m/>
    <m/>
    <m/>
    <m/>
    <m/>
    <m/>
    <m/>
    <m/>
    <m/>
    <m/>
    <m/>
    <m/>
    <m/>
    <m/>
    <m/>
    <m/>
    <m/>
    <m/>
    <m/>
    <m/>
    <m/>
    <m/>
    <m/>
    <m/>
    <m/>
    <m/>
    <m/>
    <m/>
    <m/>
    <m/>
    <m/>
    <m/>
    <m/>
    <m/>
    <m/>
    <m/>
    <m/>
    <m/>
    <m/>
    <m/>
    <m/>
    <m/>
    <m/>
    <m/>
    <m/>
    <m/>
    <m/>
    <m/>
    <m/>
    <m/>
    <m/>
    <m/>
    <m/>
    <m/>
    <m/>
    <m/>
    <m/>
    <m/>
    <m/>
    <m/>
    <m/>
    <m/>
    <m/>
    <m/>
    <m/>
    <m/>
    <m/>
    <m/>
    <m/>
    <m/>
    <m/>
    <n v="1"/>
    <n v="1"/>
    <s v="ZBHT0011"/>
    <s v="G6tk52nL7z"/>
    <s v="Allocated"/>
    <s v="Refuse To Pay (RTP)"/>
    <s v="Visit cm residence address cm not able to pay finance problem "/>
    <d v="2026-06-04T00:00:00"/>
    <m/>
    <m/>
    <m/>
    <x v="0"/>
    <s v="3"/>
    <n v="3"/>
    <n v="4995"/>
    <s v="Y"/>
    <m/>
  </r>
  <r>
    <n v="135494657"/>
    <s v="SIRMAKUMARI RAMAVTAR MOURYA"/>
    <m/>
    <m/>
    <m/>
    <m/>
    <m/>
    <m/>
    <n v="3189"/>
    <n v="0"/>
    <n v="23"/>
    <n v="3212"/>
    <n v="6"/>
    <s v="FLOW"/>
    <s v="UNPAID"/>
    <x v="6"/>
    <n v="0"/>
    <n v="23"/>
    <n v="0"/>
    <n v="2697"/>
    <s v="-"/>
    <n v="0"/>
    <n v="0"/>
    <s v="FLOW"/>
    <s v="NC"/>
    <s v="-"/>
    <s v="NC"/>
    <s v="no such person"/>
    <m/>
    <s v="CNAVNA"/>
    <m/>
    <s v="-"/>
    <s v="-"/>
    <s v="YERWADA"/>
    <s v="-"/>
    <s v="-"/>
    <s v="-"/>
    <n v="2720"/>
    <n v="0"/>
    <n v="177"/>
    <n v="193"/>
    <s v="FLOW"/>
    <m/>
    <m/>
    <m/>
    <m/>
    <s v="NPA"/>
    <s v="MH12UV3696"/>
    <s v="HONDA ACTIVA 6G STD BS VI"/>
    <d v="2022-10-31T00:00:00"/>
    <n v="36"/>
    <s v="02.06.26"/>
    <s v="VIJAY NIKAM"/>
    <m/>
    <m/>
    <m/>
    <m/>
    <m/>
    <m/>
    <m/>
    <m/>
    <m/>
    <m/>
    <n v="1"/>
    <m/>
    <m/>
    <m/>
    <m/>
    <m/>
    <m/>
    <m/>
    <m/>
    <m/>
    <m/>
    <m/>
    <m/>
    <m/>
    <m/>
    <m/>
    <m/>
    <m/>
    <m/>
    <m/>
    <m/>
    <m/>
    <m/>
    <m/>
    <m/>
    <m/>
    <m/>
    <m/>
    <m/>
    <m/>
    <m/>
    <m/>
    <m/>
    <m/>
    <m/>
    <m/>
    <m/>
    <m/>
    <m/>
    <m/>
    <m/>
    <m/>
    <m/>
    <m/>
    <m/>
    <m/>
    <m/>
    <m/>
    <m/>
    <m/>
    <m/>
    <m/>
    <m/>
    <m/>
    <m/>
    <m/>
    <m/>
    <m/>
    <m/>
    <m/>
    <m/>
    <m/>
    <m/>
    <m/>
    <m/>
    <m/>
    <m/>
    <m/>
    <m/>
    <m/>
    <m/>
    <m/>
    <m/>
    <m/>
    <m/>
    <m/>
    <m/>
    <m/>
    <m/>
    <m/>
    <m/>
    <m/>
    <m/>
    <m/>
    <n v="1"/>
    <n v="1"/>
    <s v="ZBHT0012"/>
    <s v="B6OWeNGLnc"/>
    <s v="Allocated"/>
    <s v="No Such Person (NC_NSP)"/>
    <s v="Nc"/>
    <d v="2026-06-04T00:00:00"/>
    <m/>
    <m/>
    <m/>
    <x v="0"/>
    <s v="23"/>
    <n v="23"/>
    <n v="3212"/>
    <s v="Y"/>
    <m/>
  </r>
  <r>
    <n v="463182764"/>
    <s v="NILAM RAJU GAIKWAD"/>
    <m/>
    <m/>
    <m/>
    <m/>
    <m/>
    <m/>
    <n v="1668"/>
    <n v="0"/>
    <n v="133"/>
    <n v="1801"/>
    <n v="4"/>
    <s v="FLOW"/>
    <s v="UNPAID"/>
    <x v="6"/>
    <n v="0"/>
    <n v="133"/>
    <n v="0"/>
    <n v="4500"/>
    <s v="-"/>
    <n v="0"/>
    <n v="0"/>
    <s v="FLOW"/>
    <s v="NC"/>
    <s v="-"/>
    <s v="NC"/>
    <s v="Shifted"/>
    <m/>
    <s v="CNAVNA"/>
    <m/>
    <s v="-"/>
    <s v="-"/>
    <s v="YERWADA"/>
    <s v="-"/>
    <s v="-"/>
    <s v="-"/>
    <n v="4633"/>
    <n v="0"/>
    <n v="115"/>
    <n v="131"/>
    <s v="FLOW"/>
    <m/>
    <m/>
    <m/>
    <m/>
    <s v="NPA"/>
    <s v="MH12WB5598"/>
    <m/>
    <d v="2024-06-12T00:00:00"/>
    <n v="18"/>
    <s v="02.06.26"/>
    <s v="VIJAY NIKAM"/>
    <m/>
    <m/>
    <m/>
    <m/>
    <m/>
    <m/>
    <m/>
    <m/>
    <m/>
    <m/>
    <m/>
    <m/>
    <m/>
    <n v="1"/>
    <m/>
    <m/>
    <m/>
    <m/>
    <m/>
    <m/>
    <m/>
    <m/>
    <m/>
    <m/>
    <m/>
    <m/>
    <m/>
    <m/>
    <m/>
    <m/>
    <m/>
    <m/>
    <m/>
    <m/>
    <m/>
    <m/>
    <m/>
    <m/>
    <m/>
    <m/>
    <m/>
    <m/>
    <m/>
    <m/>
    <m/>
    <m/>
    <m/>
    <m/>
    <m/>
    <m/>
    <m/>
    <m/>
    <m/>
    <m/>
    <m/>
    <m/>
    <m/>
    <m/>
    <m/>
    <m/>
    <m/>
    <m/>
    <m/>
    <m/>
    <m/>
    <m/>
    <m/>
    <m/>
    <m/>
    <m/>
    <m/>
    <m/>
    <m/>
    <m/>
    <m/>
    <m/>
    <m/>
    <m/>
    <m/>
    <m/>
    <m/>
    <m/>
    <m/>
    <m/>
    <m/>
    <m/>
    <m/>
    <m/>
    <m/>
    <m/>
    <m/>
    <m/>
    <m/>
    <m/>
    <n v="1"/>
    <n v="1"/>
    <s v="ZBHT0012"/>
    <s v="koQfwGzTtpz"/>
    <s v="Allocated"/>
    <s v="Shifted (NC_SFTD)"/>
    <s v="Nc"/>
    <d v="2026-06-05T00:00:00"/>
    <m/>
    <m/>
    <m/>
    <x v="0"/>
    <s v="133"/>
    <n v="133"/>
    <n v="1801"/>
    <s v="Y"/>
    <m/>
  </r>
</pivotCacheRecords>
</file>

<file path=xl/pivotCache/pivotCacheRecords9.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0">
  <r>
    <n v="131831706"/>
    <s v="ROHIT RAMCHANDRA JADHAV"/>
    <s v="COLLECT"/>
    <s v="16.06.26"/>
    <n v="20000"/>
    <m/>
    <m/>
    <m/>
    <n v="19627"/>
    <n v="18781.990000000002"/>
    <n v="19045.990000000002"/>
    <n v="18906.990000000005"/>
    <x v="0"/>
    <s v="STABLE"/>
    <s v="PAID"/>
    <x v="0"/>
    <n v="292262.3"/>
    <n v="264"/>
    <n v="0"/>
    <n v="4750"/>
    <s v="18.05.26"/>
    <n v="0.25176615895774762"/>
    <n v="1.5993514142029902E-2"/>
    <s v="STABLE"/>
    <s v="PAID"/>
    <s v="PAID"/>
    <s v="PAID"/>
    <m/>
    <m/>
    <s v="CAVA"/>
    <m/>
    <s v="-"/>
    <s v="-"/>
    <s v="KATRAJ"/>
    <s v="-"/>
    <s v="-"/>
    <s v="-"/>
    <n v="23795.99"/>
    <n v="292262.3"/>
    <n v="26"/>
    <n v="42"/>
    <s v="FLOW"/>
    <m/>
    <m/>
    <m/>
    <m/>
    <s v="REGULAR"/>
    <s v="MH12UR0916"/>
    <s v="KAWASAKI Z900 ABS BSVI"/>
    <d v="2022-08-20T00:00:00"/>
    <n v="60"/>
    <s v="02.06.26"/>
    <x v="0"/>
    <m/>
    <m/>
    <m/>
    <m/>
    <m/>
    <m/>
    <m/>
    <n v="1"/>
    <m/>
    <m/>
    <m/>
    <m/>
    <m/>
    <m/>
    <m/>
    <m/>
    <m/>
    <m/>
    <m/>
    <m/>
    <m/>
    <m/>
    <n v="1"/>
    <m/>
    <m/>
    <m/>
    <m/>
    <m/>
    <m/>
    <m/>
    <m/>
    <m/>
    <m/>
    <m/>
    <n v="1"/>
    <m/>
    <m/>
    <m/>
    <m/>
    <m/>
    <m/>
    <m/>
    <m/>
    <m/>
    <m/>
    <m/>
    <n v="1"/>
    <m/>
    <m/>
    <m/>
    <m/>
    <m/>
    <m/>
    <m/>
    <m/>
    <m/>
    <m/>
    <m/>
    <m/>
    <m/>
    <m/>
    <m/>
    <m/>
    <m/>
    <m/>
    <m/>
    <m/>
    <m/>
    <m/>
    <m/>
    <m/>
    <m/>
    <m/>
    <m/>
    <m/>
    <m/>
    <m/>
    <m/>
    <m/>
    <m/>
    <m/>
    <m/>
    <m/>
    <m/>
    <m/>
    <m/>
    <m/>
    <m/>
    <m/>
    <m/>
    <m/>
    <m/>
    <m/>
    <m/>
    <x v="0"/>
    <x v="0"/>
    <s v="DUWT0031"/>
    <s v="G62QyZgZFEIm"/>
    <s v="Allocated"/>
    <s v="Left Message (LMCB)"/>
    <s v="Left message customer mother "/>
    <d v="2026-06-08T00:00:00"/>
    <m/>
    <m/>
    <m/>
    <m/>
    <s v="498"/>
    <n v="19045.990000000002"/>
    <n v="38906.990000000005"/>
  </r>
  <r>
    <n v="466697046"/>
    <s v="VAISHNAVI PRDEEP DAKHINKAR"/>
    <m/>
    <m/>
    <m/>
    <m/>
    <m/>
    <m/>
    <n v="9106"/>
    <n v="8874"/>
    <n v="9030"/>
    <n v="18291"/>
    <x v="0"/>
    <s v="FLOW"/>
    <s v="UNPAID"/>
    <x v="1"/>
    <n v="278730"/>
    <n v="156"/>
    <n v="0"/>
    <n v="3150"/>
    <s v="-"/>
    <n v="0.1131047649146901"/>
    <n v="1.5252984037995987E-2"/>
    <s v="STABLE"/>
    <s v="MPTP"/>
    <s v="-"/>
    <s v="MPTP"/>
    <s v="Shifted"/>
    <n v="22"/>
    <s v="CAVNA"/>
    <m/>
    <m/>
    <m/>
    <s v="THERGAON"/>
    <m/>
    <m/>
    <m/>
    <n v="12180"/>
    <n v="278730"/>
    <n v="27"/>
    <n v="43"/>
    <s v="FLOW"/>
    <m/>
    <m/>
    <m/>
    <m/>
    <s v="-"/>
    <s v="MH12YK4311"/>
    <s v="HARLEY X440 S"/>
    <d v="2025-08-14T00:00:00"/>
    <n v="48"/>
    <s v="10.06.26"/>
    <x v="0"/>
    <m/>
    <m/>
    <m/>
    <m/>
    <m/>
    <m/>
    <m/>
    <m/>
    <m/>
    <m/>
    <m/>
    <m/>
    <m/>
    <m/>
    <m/>
    <m/>
    <m/>
    <m/>
    <m/>
    <m/>
    <m/>
    <m/>
    <m/>
    <m/>
    <m/>
    <m/>
    <m/>
    <m/>
    <m/>
    <m/>
    <m/>
    <n v="1"/>
    <m/>
    <m/>
    <m/>
    <m/>
    <m/>
    <m/>
    <m/>
    <m/>
    <m/>
    <m/>
    <m/>
    <m/>
    <m/>
    <m/>
    <m/>
    <m/>
    <m/>
    <n v="1"/>
    <m/>
    <m/>
    <m/>
    <m/>
    <m/>
    <n v="2"/>
    <m/>
    <m/>
    <m/>
    <m/>
    <m/>
    <m/>
    <m/>
    <m/>
    <m/>
    <m/>
    <m/>
    <m/>
    <m/>
    <m/>
    <m/>
    <m/>
    <m/>
    <m/>
    <m/>
    <m/>
    <m/>
    <m/>
    <m/>
    <m/>
    <m/>
    <m/>
    <m/>
    <m/>
    <m/>
    <m/>
    <m/>
    <m/>
    <m/>
    <m/>
    <m/>
    <m/>
    <m/>
    <m/>
    <x v="0"/>
    <x v="0"/>
    <s v="ZBHT0011"/>
    <s v="GP1-nWSGVz"/>
    <s v="Allocated"/>
    <s v="No Such Person (NC_NSP)"/>
    <s v="Visit cm residence address nobody knows cm in this building no such person "/>
    <d v="2026-06-17T00:00:00"/>
    <m/>
    <m/>
    <m/>
    <s v="DIGICOLLTC"/>
    <s v="311"/>
    <n v="9030"/>
    <n v="18291"/>
  </r>
  <r>
    <n v="467684618"/>
    <s v="DATTA MANOHAR SURWASE"/>
    <m/>
    <m/>
    <m/>
    <m/>
    <m/>
    <s v="BANK STABLE 11"/>
    <n v="8736"/>
    <n v="8286"/>
    <n v="8401"/>
    <n v="17297"/>
    <x v="0"/>
    <s v="STABLE"/>
    <s v="UNPAID"/>
    <x v="1"/>
    <n v="238352"/>
    <n v="115"/>
    <n v="0"/>
    <n v="900"/>
    <s v="18.05.26"/>
    <n v="9.6719933006659542E-2"/>
    <n v="1.3043372623773615E-2"/>
    <s v="STABLE"/>
    <s v="PAID"/>
    <s v="PAID"/>
    <s v="PAID"/>
    <m/>
    <m/>
    <s v="CAVNA"/>
    <m/>
    <s v="-"/>
    <s v="-"/>
    <s v="CHINCHWAD"/>
    <s v="-"/>
    <s v="-"/>
    <s v="-"/>
    <n v="9301"/>
    <n v="238352"/>
    <n v="27"/>
    <n v="12"/>
    <s v="STABLE"/>
    <m/>
    <m/>
    <m/>
    <m/>
    <s v="REGULAR"/>
    <s v="MH14NB8507"/>
    <s v="METEOR 350 STELLAR MATT GREY"/>
    <d v="2026-01-30T00:00:00"/>
    <n v="36"/>
    <s v="02.06.26"/>
    <x v="0"/>
    <m/>
    <m/>
    <m/>
    <m/>
    <m/>
    <m/>
    <m/>
    <m/>
    <m/>
    <m/>
    <n v="1"/>
    <m/>
    <m/>
    <m/>
    <m/>
    <m/>
    <m/>
    <m/>
    <m/>
    <m/>
    <m/>
    <m/>
    <m/>
    <m/>
    <m/>
    <m/>
    <m/>
    <m/>
    <n v="1"/>
    <m/>
    <m/>
    <m/>
    <m/>
    <m/>
    <m/>
    <m/>
    <m/>
    <m/>
    <m/>
    <m/>
    <m/>
    <m/>
    <m/>
    <m/>
    <m/>
    <m/>
    <m/>
    <m/>
    <m/>
    <m/>
    <m/>
    <m/>
    <m/>
    <m/>
    <m/>
    <m/>
    <m/>
    <m/>
    <m/>
    <m/>
    <m/>
    <m/>
    <m/>
    <m/>
    <m/>
    <m/>
    <m/>
    <m/>
    <m/>
    <m/>
    <m/>
    <m/>
    <m/>
    <m/>
    <m/>
    <m/>
    <m/>
    <m/>
    <m/>
    <m/>
    <m/>
    <m/>
    <m/>
    <m/>
    <m/>
    <m/>
    <m/>
    <m/>
    <m/>
    <m/>
    <m/>
    <m/>
    <m/>
    <m/>
    <x v="1"/>
    <x v="0"/>
    <s v="ZBHT0011"/>
    <s v="B6AkRU-MW8b7"/>
    <s v="Allocated"/>
    <s v="Door Locked (NC_DL)"/>
    <s v="Visit cm residence address door lock m neighbour sd cm gone to the visit comes in next week "/>
    <d v="2026-06-04T00:00:00"/>
    <m/>
    <m/>
    <m/>
    <m/>
    <s v="275"/>
    <n v="8401"/>
    <n v="17297"/>
  </r>
  <r>
    <n v="465898394"/>
    <s v="MAYUR DWARKANATH GUJAR"/>
    <m/>
    <m/>
    <m/>
    <m/>
    <m/>
    <s v="BANK STABLE 18"/>
    <n v="7774"/>
    <n v="7774"/>
    <n v="7795"/>
    <n v="15548"/>
    <x v="0"/>
    <s v="STABLE"/>
    <s v="UNPAID"/>
    <x v="2"/>
    <n v="219574"/>
    <n v="21"/>
    <n v="0"/>
    <n v="900"/>
    <s v="-"/>
    <n v="0.33087796628569105"/>
    <n v="1.2015781283532204E-2"/>
    <s v="STABLE"/>
    <s v="PAID"/>
    <s v="-"/>
    <s v="PTP"/>
    <m/>
    <n v="18"/>
    <s v="CAVNA"/>
    <m/>
    <m/>
    <m/>
    <s v="PHUGEWADI"/>
    <m/>
    <m/>
    <m/>
    <n v="8695"/>
    <n v="219574"/>
    <n v="27"/>
    <n v="43"/>
    <s v="FLOW"/>
    <m/>
    <m/>
    <m/>
    <m/>
    <s v="-"/>
    <s v="MH14MG9420"/>
    <s v="ENFIELD GUERRILLA YELLOW RIBBON"/>
    <d v="2025-04-11T00:00:00"/>
    <n v="48"/>
    <s v="10.06.26"/>
    <x v="1"/>
    <m/>
    <m/>
    <m/>
    <m/>
    <m/>
    <m/>
    <m/>
    <m/>
    <m/>
    <m/>
    <m/>
    <m/>
    <m/>
    <m/>
    <m/>
    <m/>
    <m/>
    <m/>
    <m/>
    <m/>
    <m/>
    <m/>
    <m/>
    <m/>
    <m/>
    <m/>
    <m/>
    <m/>
    <m/>
    <m/>
    <m/>
    <m/>
    <m/>
    <m/>
    <m/>
    <m/>
    <m/>
    <m/>
    <m/>
    <m/>
    <m/>
    <m/>
    <m/>
    <m/>
    <m/>
    <m/>
    <m/>
    <m/>
    <m/>
    <m/>
    <m/>
    <m/>
    <m/>
    <m/>
    <m/>
    <m/>
    <m/>
    <m/>
    <m/>
    <m/>
    <m/>
    <m/>
    <m/>
    <m/>
    <m/>
    <m/>
    <m/>
    <m/>
    <m/>
    <m/>
    <m/>
    <m/>
    <m/>
    <m/>
    <m/>
    <m/>
    <m/>
    <m/>
    <m/>
    <m/>
    <m/>
    <m/>
    <m/>
    <m/>
    <m/>
    <m/>
    <m/>
    <m/>
    <m/>
    <m/>
    <m/>
    <n v="1"/>
    <m/>
    <m/>
    <x v="2"/>
    <x v="0"/>
    <s v="ZBHT0009"/>
    <e v="#N/A"/>
    <e v="#N/A"/>
    <e v="#N/A"/>
    <e v="#N/A"/>
    <e v="#N/A"/>
    <m/>
    <m/>
    <m/>
    <m/>
    <n v="0"/>
    <n v="7795"/>
    <n v="15548"/>
  </r>
  <r>
    <n v="466752729"/>
    <s v="AKSHAY SURESH NANGDE"/>
    <m/>
    <m/>
    <m/>
    <m/>
    <m/>
    <m/>
    <n v="9036"/>
    <n v="8356"/>
    <n v="8530"/>
    <n v="17748"/>
    <x v="0"/>
    <s v="FLOW"/>
    <s v="UNPAID"/>
    <x v="3"/>
    <n v="215144"/>
    <n v="174"/>
    <n v="0"/>
    <n v="1350"/>
    <s v="21.05.26"/>
    <n v="0.24512414371641397"/>
    <n v="1.177335772206296E-2"/>
    <s v="STABLE"/>
    <s v="PTP"/>
    <s v="PTP"/>
    <s v="PTP"/>
    <m/>
    <n v="22"/>
    <s v="CAVA"/>
    <m/>
    <s v="-"/>
    <s v="-"/>
    <s v="BHOR"/>
    <s v="-"/>
    <s v="-"/>
    <s v="-"/>
    <n v="9880"/>
    <n v="215144"/>
    <n v="27"/>
    <n v="43"/>
    <s v="FLOW"/>
    <m/>
    <m/>
    <m/>
    <m/>
    <s v="REGULAR"/>
    <s v="MH12YM1095"/>
    <s v="CLASSIC 350 STEALTH BLACK"/>
    <d v="2025-08-25T00:00:00"/>
    <n v="36"/>
    <s v="02.06.26"/>
    <x v="1"/>
    <m/>
    <m/>
    <m/>
    <m/>
    <m/>
    <m/>
    <m/>
    <n v="1"/>
    <m/>
    <m/>
    <m/>
    <m/>
    <m/>
    <m/>
    <m/>
    <m/>
    <m/>
    <m/>
    <m/>
    <m/>
    <m/>
    <m/>
    <m/>
    <m/>
    <m/>
    <m/>
    <m/>
    <m/>
    <m/>
    <m/>
    <m/>
    <m/>
    <m/>
    <m/>
    <m/>
    <m/>
    <m/>
    <m/>
    <m/>
    <m/>
    <m/>
    <m/>
    <m/>
    <m/>
    <m/>
    <m/>
    <m/>
    <m/>
    <m/>
    <m/>
    <m/>
    <m/>
    <m/>
    <m/>
    <m/>
    <m/>
    <m/>
    <m/>
    <m/>
    <m/>
    <m/>
    <m/>
    <m/>
    <m/>
    <m/>
    <m/>
    <m/>
    <m/>
    <m/>
    <m/>
    <m/>
    <m/>
    <m/>
    <m/>
    <m/>
    <m/>
    <m/>
    <m/>
    <m/>
    <m/>
    <m/>
    <m/>
    <m/>
    <m/>
    <m/>
    <m/>
    <m/>
    <m/>
    <m/>
    <m/>
    <m/>
    <m/>
    <m/>
    <m/>
    <x v="2"/>
    <x v="0"/>
    <s v="DUWT0011"/>
    <s v="G61ZucWc7m"/>
    <s v="Allocated"/>
    <s v="Left Message (LMCB)"/>
    <s v=" customer owner on hotel Guru Kripa list message to hotel staff "/>
    <d v="2026-06-03T00:00:00"/>
    <m/>
    <m/>
    <m/>
    <m/>
    <s v="356"/>
    <n v="8530"/>
    <n v="17748"/>
  </r>
  <r>
    <n v="463131407"/>
    <s v="POONAM HARSHAL BHAGWAT"/>
    <s v="ONLINE"/>
    <s v="18.06.26"/>
    <n v="10000"/>
    <m/>
    <m/>
    <m/>
    <n v="9542"/>
    <n v="8572"/>
    <n v="8691"/>
    <n v="8435"/>
    <x v="0"/>
    <s v="STABLE"/>
    <s v="PAID"/>
    <x v="4"/>
    <n v="211818"/>
    <n v="119"/>
    <n v="0"/>
    <n v="3600"/>
    <s v="30.05.26"/>
    <n v="0.29440439019438158"/>
    <n v="1.1591348519930522E-2"/>
    <s v="STABLE"/>
    <s v="PAID"/>
    <s v="PTP"/>
    <s v="PTP"/>
    <m/>
    <n v="25"/>
    <s v="CAVANA"/>
    <m/>
    <s v="-"/>
    <s v="-"/>
    <s v="CHAKAN"/>
    <s v="-"/>
    <s v="-"/>
    <s v="-"/>
    <n v="12291"/>
    <n v="211818"/>
    <n v="27"/>
    <n v="43"/>
    <s v="STABLE"/>
    <m/>
    <m/>
    <m/>
    <m/>
    <s v="NPA"/>
    <m/>
    <s v="TVS APACHE RR 310 BS6"/>
    <d v="2024-06-06T00:00:00"/>
    <n v="48"/>
    <s v="02.06.26"/>
    <x v="0"/>
    <m/>
    <m/>
    <m/>
    <m/>
    <m/>
    <m/>
    <m/>
    <m/>
    <m/>
    <m/>
    <m/>
    <m/>
    <m/>
    <m/>
    <m/>
    <m/>
    <m/>
    <m/>
    <m/>
    <m/>
    <m/>
    <m/>
    <m/>
    <m/>
    <m/>
    <m/>
    <m/>
    <m/>
    <m/>
    <m/>
    <m/>
    <m/>
    <m/>
    <m/>
    <m/>
    <m/>
    <m/>
    <m/>
    <m/>
    <m/>
    <m/>
    <m/>
    <m/>
    <m/>
    <m/>
    <m/>
    <m/>
    <m/>
    <m/>
    <m/>
    <m/>
    <m/>
    <n v="1"/>
    <m/>
    <m/>
    <m/>
    <m/>
    <m/>
    <m/>
    <m/>
    <m/>
    <m/>
    <m/>
    <m/>
    <m/>
    <m/>
    <m/>
    <m/>
    <m/>
    <m/>
    <m/>
    <m/>
    <m/>
    <m/>
    <m/>
    <m/>
    <m/>
    <m/>
    <m/>
    <m/>
    <m/>
    <m/>
    <m/>
    <m/>
    <m/>
    <m/>
    <m/>
    <m/>
    <m/>
    <m/>
    <m/>
    <n v="1"/>
    <m/>
    <m/>
    <x v="1"/>
    <x v="0"/>
    <s v="DUWT0017"/>
    <s v="G69k9gMqpOMc"/>
    <s v="Allocated"/>
    <s v="Promise To Pay (PTP)"/>
    <s v="Customer pay online "/>
    <d v="2026-06-18T00:00:00"/>
    <m/>
    <m/>
    <m/>
    <m/>
    <s v="321"/>
    <n v="8691"/>
    <n v="18435"/>
  </r>
  <r>
    <n v="465107719"/>
    <s v="SANTANU JENA"/>
    <s v="ONLINE"/>
    <s v="12.06.26"/>
    <n v="11300"/>
    <m/>
    <m/>
    <m/>
    <n v="11046"/>
    <n v="10866"/>
    <n v="11039"/>
    <n v="10827"/>
    <x v="0"/>
    <s v="STABLE"/>
    <s v="PAID"/>
    <x v="5"/>
    <n v="200296"/>
    <n v="173"/>
    <n v="0"/>
    <n v="2700"/>
    <s v="18.05.26"/>
    <n v="0.40548415005099936"/>
    <n v="1.0960828367504196E-2"/>
    <s v="STABLE"/>
    <s v="PAID"/>
    <s v="PAID"/>
    <s v="PAID"/>
    <m/>
    <m/>
    <s v="CAVA"/>
    <m/>
    <s v="-"/>
    <s v="-"/>
    <s v="BHOSARI"/>
    <s v="-"/>
    <s v="-"/>
    <s v="-"/>
    <n v="13739"/>
    <n v="200296"/>
    <n v="27"/>
    <n v="12"/>
    <s v="STABLE"/>
    <m/>
    <m/>
    <m/>
    <m/>
    <s v="REGULAR"/>
    <s v="MH14MB6335"/>
    <s v="CONTINETNAL GT 650 ROCKER RED"/>
    <d v="2025-01-02T00:00:00"/>
    <n v="36"/>
    <s v="02.06.26"/>
    <x v="1"/>
    <m/>
    <m/>
    <m/>
    <m/>
    <m/>
    <m/>
    <m/>
    <m/>
    <m/>
    <m/>
    <n v="1"/>
    <m/>
    <m/>
    <m/>
    <m/>
    <m/>
    <m/>
    <m/>
    <m/>
    <m/>
    <m/>
    <m/>
    <m/>
    <m/>
    <m/>
    <m/>
    <m/>
    <m/>
    <m/>
    <m/>
    <m/>
    <m/>
    <m/>
    <m/>
    <m/>
    <m/>
    <m/>
    <m/>
    <m/>
    <m/>
    <m/>
    <m/>
    <m/>
    <m/>
    <m/>
    <m/>
    <m/>
    <m/>
    <m/>
    <m/>
    <m/>
    <m/>
    <m/>
    <m/>
    <m/>
    <m/>
    <m/>
    <m/>
    <m/>
    <m/>
    <m/>
    <m/>
    <m/>
    <m/>
    <m/>
    <m/>
    <m/>
    <m/>
    <m/>
    <m/>
    <m/>
    <m/>
    <m/>
    <m/>
    <m/>
    <m/>
    <m/>
    <m/>
    <m/>
    <m/>
    <m/>
    <m/>
    <m/>
    <m/>
    <m/>
    <m/>
    <m/>
    <m/>
    <m/>
    <m/>
    <m/>
    <m/>
    <m/>
    <m/>
    <x v="2"/>
    <x v="0"/>
    <s v="DUWT0025"/>
    <s v="k6jBMv2GRX7"/>
    <s v="Allocated"/>
    <s v="Promise To Pay (PTP)"/>
    <s v="Customer given ptp to online payment "/>
    <d v="2026-06-10T00:00:00"/>
    <m/>
    <m/>
    <m/>
    <m/>
    <s v="215"/>
    <n v="11039"/>
    <n v="22127"/>
  </r>
  <r>
    <n v="467444078"/>
    <s v="INDRAJIT RAMBHAU MULE"/>
    <m/>
    <m/>
    <m/>
    <m/>
    <m/>
    <m/>
    <n v="6009"/>
    <n v="5979"/>
    <n v="6100"/>
    <n v="12206"/>
    <x v="0"/>
    <s v="FLOW"/>
    <s v="UNPAID"/>
    <x v="2"/>
    <n v="199889"/>
    <n v="121"/>
    <n v="0"/>
    <n v="1800"/>
    <s v="-"/>
    <n v="0.30121446893931203"/>
    <n v="1.0938556044813906E-2"/>
    <s v="STABLE"/>
    <s v="PTP"/>
    <s v="-"/>
    <s v="PTP"/>
    <m/>
    <n v="22"/>
    <s v="CAVA"/>
    <m/>
    <m/>
    <m/>
    <s v="ALANDI DEVACHI "/>
    <m/>
    <m/>
    <m/>
    <n v="7900"/>
    <n v="199889"/>
    <n v="27"/>
    <n v="43"/>
    <s v="FLOW"/>
    <m/>
    <m/>
    <m/>
    <m/>
    <s v="-"/>
    <s v="MH14MY6501"/>
    <s v="CLASSIC 350 REDDITCH RED"/>
    <d v="2025-12-16T00:00:00"/>
    <n v="48"/>
    <s v="10.06.26"/>
    <x v="1"/>
    <m/>
    <m/>
    <m/>
    <m/>
    <m/>
    <m/>
    <m/>
    <m/>
    <m/>
    <m/>
    <m/>
    <m/>
    <m/>
    <m/>
    <m/>
    <m/>
    <m/>
    <m/>
    <m/>
    <m/>
    <m/>
    <m/>
    <m/>
    <m/>
    <m/>
    <m/>
    <m/>
    <m/>
    <m/>
    <m/>
    <m/>
    <m/>
    <m/>
    <m/>
    <m/>
    <m/>
    <m/>
    <m/>
    <m/>
    <m/>
    <m/>
    <m/>
    <m/>
    <n v="1"/>
    <m/>
    <m/>
    <m/>
    <m/>
    <m/>
    <m/>
    <m/>
    <m/>
    <n v="2"/>
    <m/>
    <m/>
    <m/>
    <m/>
    <m/>
    <m/>
    <m/>
    <m/>
    <m/>
    <m/>
    <m/>
    <m/>
    <m/>
    <m/>
    <m/>
    <m/>
    <m/>
    <m/>
    <m/>
    <m/>
    <m/>
    <m/>
    <m/>
    <m/>
    <m/>
    <m/>
    <m/>
    <m/>
    <m/>
    <m/>
    <m/>
    <m/>
    <m/>
    <m/>
    <m/>
    <m/>
    <m/>
    <m/>
    <m/>
    <m/>
    <m/>
    <x v="3"/>
    <x v="0"/>
    <s v="ZBHT0009"/>
    <s v="BoD8DEoiw7"/>
    <s v="Allocated"/>
    <s v="Address Not Found (NC_ANF)"/>
    <s v="Short address "/>
    <d v="2026-06-11T00:00:00"/>
    <m/>
    <m/>
    <m/>
    <m/>
    <s v="218"/>
    <n v="6100"/>
    <n v="12206"/>
  </r>
  <r>
    <n v="466275141"/>
    <s v="ANWAR AHMAD SHAIKH"/>
    <m/>
    <m/>
    <m/>
    <m/>
    <m/>
    <m/>
    <n v="9204"/>
    <n v="7504"/>
    <n v="7587"/>
    <n v="16914"/>
    <x v="0"/>
    <s v="FLOW"/>
    <s v="UNPAID"/>
    <x v="6"/>
    <n v="194945"/>
    <n v="83"/>
    <n v="0"/>
    <n v="450"/>
    <s v="-"/>
    <n v="0.11135642840162945"/>
    <n v="1.0668004783436042E-2"/>
    <s v="STABLE"/>
    <s v="MPTP"/>
    <s v="-"/>
    <s v="MPTP"/>
    <s v="Shifted"/>
    <n v="25"/>
    <s v="CNAVNA"/>
    <m/>
    <s v="-"/>
    <s v="-"/>
    <s v="YERWADA"/>
    <s v="-"/>
    <s v="-"/>
    <s v="-"/>
    <n v="8037"/>
    <n v="194945"/>
    <n v="27"/>
    <n v="43"/>
    <s v="FLOW"/>
    <m/>
    <m/>
    <m/>
    <m/>
    <s v="REGULAR"/>
    <s v="MH12YE7827"/>
    <s v="BAJAJ KTM DUKE 250"/>
    <d v="2025-06-05T00:00:00"/>
    <n v="36"/>
    <s v="02.06.26"/>
    <x v="1"/>
    <m/>
    <m/>
    <m/>
    <m/>
    <m/>
    <m/>
    <m/>
    <m/>
    <m/>
    <m/>
    <n v="1"/>
    <m/>
    <m/>
    <m/>
    <m/>
    <m/>
    <m/>
    <m/>
    <m/>
    <m/>
    <m/>
    <m/>
    <m/>
    <m/>
    <m/>
    <m/>
    <m/>
    <m/>
    <m/>
    <m/>
    <m/>
    <m/>
    <m/>
    <m/>
    <m/>
    <m/>
    <m/>
    <m/>
    <m/>
    <m/>
    <m/>
    <m/>
    <m/>
    <m/>
    <m/>
    <m/>
    <n v="1"/>
    <m/>
    <m/>
    <m/>
    <m/>
    <m/>
    <m/>
    <m/>
    <m/>
    <m/>
    <m/>
    <m/>
    <m/>
    <m/>
    <m/>
    <m/>
    <m/>
    <m/>
    <m/>
    <m/>
    <m/>
    <m/>
    <m/>
    <m/>
    <m/>
    <m/>
    <m/>
    <m/>
    <m/>
    <m/>
    <m/>
    <m/>
    <m/>
    <m/>
    <m/>
    <m/>
    <m/>
    <m/>
    <m/>
    <m/>
    <m/>
    <m/>
    <m/>
    <m/>
    <m/>
    <m/>
    <m/>
    <m/>
    <x v="1"/>
    <x v="0"/>
    <s v="ZBHT0012"/>
    <s v="GPm82dmwr7m"/>
    <s v="Allocated"/>
    <s v="Shifted (NC_SFTD)"/>
    <s v="Nc"/>
    <d v="2026-06-04T00:00:00"/>
    <m/>
    <m/>
    <m/>
    <m/>
    <s v="206"/>
    <n v="7587"/>
    <n v="16914"/>
  </r>
  <r>
    <n v="465568743"/>
    <s v="NAJMA SIKANDAR INAMADAR"/>
    <s v="ONLINE"/>
    <s v="03.06.26"/>
    <n v="350"/>
    <m/>
    <m/>
    <m/>
    <n v="7028"/>
    <n v="14163"/>
    <n v="430"/>
    <n v="20841"/>
    <x v="1"/>
    <s v="STABLE"/>
    <s v="PAID"/>
    <x v="6"/>
    <n v="193826"/>
    <n v="323"/>
    <n v="0"/>
    <s v="-"/>
    <s v="-"/>
    <n v="0.40308793818417105"/>
    <n v="5.184079432252444E-2"/>
    <s v="STABLE"/>
    <s v="PAID"/>
    <s v="-"/>
    <s v="PAID"/>
    <m/>
    <m/>
    <s v="CAVA"/>
    <m/>
    <s v="REPO"/>
    <s v="-"/>
    <m/>
    <s v="-"/>
    <s v="-"/>
    <s v="-"/>
    <m/>
    <n v="193826"/>
    <n v="88"/>
    <n v="73"/>
    <s v="STABLE"/>
    <m/>
    <m/>
    <m/>
    <m/>
    <s v="REGULAR"/>
    <m/>
    <m/>
    <m/>
    <m/>
    <s v="02.06.26"/>
    <x v="1"/>
    <m/>
    <m/>
    <m/>
    <m/>
    <m/>
    <m/>
    <m/>
    <m/>
    <m/>
    <m/>
    <n v="1"/>
    <m/>
    <m/>
    <m/>
    <m/>
    <m/>
    <m/>
    <m/>
    <m/>
    <m/>
    <m/>
    <m/>
    <m/>
    <m/>
    <m/>
    <m/>
    <m/>
    <m/>
    <m/>
    <m/>
    <m/>
    <m/>
    <m/>
    <m/>
    <m/>
    <m/>
    <m/>
    <m/>
    <m/>
    <m/>
    <m/>
    <m/>
    <m/>
    <m/>
    <m/>
    <m/>
    <m/>
    <m/>
    <m/>
    <m/>
    <m/>
    <m/>
    <m/>
    <m/>
    <m/>
    <m/>
    <m/>
    <m/>
    <m/>
    <m/>
    <m/>
    <m/>
    <m/>
    <m/>
    <m/>
    <m/>
    <m/>
    <m/>
    <m/>
    <m/>
    <m/>
    <m/>
    <m/>
    <m/>
    <m/>
    <m/>
    <m/>
    <m/>
    <m/>
    <m/>
    <m/>
    <m/>
    <m/>
    <m/>
    <m/>
    <m/>
    <m/>
    <s v=""/>
    <m/>
    <m/>
    <m/>
    <m/>
    <m/>
    <m/>
    <x v="2"/>
    <x v="0"/>
    <s v="ZBHT0012"/>
    <e v="#N/A"/>
    <e v="#N/A"/>
    <e v="#N/A"/>
    <e v="#N/A"/>
    <e v="#N/A"/>
    <m/>
    <m/>
    <m/>
    <m/>
    <n v="0"/>
    <n v="430"/>
    <n v="21191"/>
  </r>
  <r>
    <n v="466642523"/>
    <s v="DAREKAR PRITAM DATTATRAY"/>
    <m/>
    <m/>
    <m/>
    <m/>
    <m/>
    <s v="BANK STABLE 03"/>
    <n v="5986"/>
    <n v="17958"/>
    <n v="6240"/>
    <n v="24444"/>
    <x v="1"/>
    <s v="STABLE"/>
    <s v="PAID"/>
    <x v="7"/>
    <n v="188547"/>
    <n v="254"/>
    <n v="0"/>
    <n v="3150"/>
    <s v="FLOW"/>
    <n v="0.28554564916235659"/>
    <n v="5.0428870466960138E-2"/>
    <s v="STABLE"/>
    <s v="PAID"/>
    <s v="RTP"/>
    <s v="PAID"/>
    <m/>
    <m/>
    <s v="CAVNA"/>
    <m/>
    <s v="REPO"/>
    <s v="-"/>
    <s v="SHIRUR"/>
    <s v="-"/>
    <s v="-"/>
    <s v="-"/>
    <n v="21362"/>
    <n v="188547"/>
    <n v="88"/>
    <n v="73"/>
    <s v="STABLE"/>
    <m/>
    <m/>
    <m/>
    <m/>
    <s v="REGULAR"/>
    <s v="MH12YP0854"/>
    <s v="CLASSIC 350 STEALTH BLACK"/>
    <d v="2025-08-05T00:00:00"/>
    <n v="48"/>
    <s v="02.06.26"/>
    <x v="0"/>
    <m/>
    <m/>
    <m/>
    <m/>
    <m/>
    <m/>
    <m/>
    <m/>
    <m/>
    <m/>
    <m/>
    <m/>
    <m/>
    <m/>
    <m/>
    <m/>
    <m/>
    <m/>
    <m/>
    <n v="1"/>
    <m/>
    <m/>
    <m/>
    <m/>
    <m/>
    <m/>
    <m/>
    <m/>
    <m/>
    <m/>
    <m/>
    <m/>
    <m/>
    <m/>
    <m/>
    <m/>
    <m/>
    <m/>
    <m/>
    <m/>
    <m/>
    <m/>
    <m/>
    <m/>
    <m/>
    <m/>
    <m/>
    <m/>
    <m/>
    <m/>
    <m/>
    <m/>
    <m/>
    <m/>
    <m/>
    <m/>
    <m/>
    <m/>
    <m/>
    <m/>
    <m/>
    <m/>
    <m/>
    <m/>
    <m/>
    <m/>
    <m/>
    <m/>
    <m/>
    <m/>
    <m/>
    <m/>
    <m/>
    <m/>
    <m/>
    <m/>
    <m/>
    <m/>
    <m/>
    <m/>
    <m/>
    <m/>
    <m/>
    <m/>
    <m/>
    <m/>
    <m/>
    <m/>
    <m/>
    <m/>
    <m/>
    <m/>
    <m/>
    <m/>
    <x v="2"/>
    <x v="0"/>
    <s v="ZBHT0024"/>
    <s v="G2qYPr601c"/>
    <s v="Allocated"/>
    <s v="Left Message (LMCB)"/>
    <s v="Meet mother "/>
    <d v="2026-06-07T00:00:00"/>
    <m/>
    <m/>
    <m/>
    <s v="DIGICOLLTC"/>
    <s v="500"/>
    <n v="6240"/>
    <n v="24444"/>
  </r>
  <r>
    <n v="464007891"/>
    <s v="SUBHASH VISHNU PATIL"/>
    <m/>
    <m/>
    <m/>
    <m/>
    <m/>
    <m/>
    <n v="8899"/>
    <n v="26667.279999999999"/>
    <n v="9479.2799999999988"/>
    <n v="36531.279999999999"/>
    <x v="1"/>
    <s v="FLOW"/>
    <s v="UNPAID"/>
    <x v="8"/>
    <n v="188157"/>
    <n v="610"/>
    <n v="0"/>
    <n v="3150"/>
    <s v="FLOW"/>
    <n v="0.53771786908750252"/>
    <n v="5.0324560881116219E-2"/>
    <s v="FLOW"/>
    <s v="OS"/>
    <s v="OS "/>
    <s v="OS"/>
    <s v="Customer at village"/>
    <m/>
    <m/>
    <m/>
    <s v="REPO"/>
    <s v="-"/>
    <s v="MAVAL"/>
    <s v="-"/>
    <s v="-"/>
    <s v="-"/>
    <n v="30427.279999999999"/>
    <n v="188157"/>
    <n v="88"/>
    <n v="104"/>
    <s v="FLOW"/>
    <m/>
    <m/>
    <m/>
    <m/>
    <s v="NPA"/>
    <s v="MH14LW0799"/>
    <s v="CLASSIC 350 DARK STEALTH BLACK"/>
    <d v="2024-09-12T00:00:00"/>
    <n v="42"/>
    <s v="02.06.26"/>
    <x v="1"/>
    <m/>
    <m/>
    <m/>
    <m/>
    <m/>
    <m/>
    <m/>
    <m/>
    <m/>
    <m/>
    <n v="1"/>
    <m/>
    <m/>
    <m/>
    <m/>
    <m/>
    <m/>
    <m/>
    <m/>
    <m/>
    <m/>
    <m/>
    <m/>
    <m/>
    <m/>
    <m/>
    <m/>
    <m/>
    <m/>
    <m/>
    <m/>
    <m/>
    <m/>
    <m/>
    <m/>
    <m/>
    <m/>
    <m/>
    <m/>
    <m/>
    <m/>
    <m/>
    <m/>
    <m/>
    <m/>
    <m/>
    <m/>
    <m/>
    <m/>
    <m/>
    <m/>
    <m/>
    <m/>
    <m/>
    <m/>
    <n v="2"/>
    <m/>
    <m/>
    <m/>
    <m/>
    <m/>
    <m/>
    <m/>
    <m/>
    <m/>
    <m/>
    <m/>
    <m/>
    <m/>
    <m/>
    <m/>
    <m/>
    <m/>
    <m/>
    <m/>
    <m/>
    <m/>
    <m/>
    <m/>
    <m/>
    <m/>
    <m/>
    <m/>
    <m/>
    <m/>
    <m/>
    <m/>
    <m/>
    <m/>
    <m/>
    <m/>
    <m/>
    <m/>
    <m/>
    <x v="3"/>
    <x v="0"/>
    <s v="ZBHT0013"/>
    <s v="BovCaMk6Oez"/>
    <s v="Allocated"/>
    <s v="Door Locked (NC_DL)"/>
    <s v="Door lock "/>
    <d v="2026-06-04T00:00:00"/>
    <m/>
    <m/>
    <m/>
    <m/>
    <s v="965"/>
    <n v="9479.2799999999988"/>
    <n v="36531.279999999999"/>
  </r>
  <r>
    <n v="463274645"/>
    <s v="GOVIND VILAS THORAT"/>
    <s v="ONLINE"/>
    <s v="08.06.26"/>
    <n v="24311"/>
    <m/>
    <m/>
    <s v="CBC COLL"/>
    <n v="7682"/>
    <n v="22946"/>
    <n v="8047"/>
    <n v="6608"/>
    <x v="1"/>
    <s v="RB"/>
    <s v="PAID"/>
    <x v="9"/>
    <n v="185359"/>
    <n v="465"/>
    <n v="3150"/>
    <n v="3150"/>
    <s v="FLOW"/>
    <n v="0.574486981071054"/>
    <n v="4.9576206467805188E-2"/>
    <s v="RB"/>
    <s v="PAID"/>
    <s v="BPTP"/>
    <s v="PAID"/>
    <m/>
    <m/>
    <s v="CAVA"/>
    <m/>
    <s v="REPO"/>
    <s v="-"/>
    <s v="AMBEGAON"/>
    <s v="-"/>
    <s v="-"/>
    <s v="-"/>
    <n v="26561"/>
    <n v="185359"/>
    <n v="88"/>
    <n v="12"/>
    <s v="STABLE"/>
    <m/>
    <m/>
    <m/>
    <m/>
    <s v="NPA"/>
    <s v="MH14LQ9456"/>
    <s v="CLASSIC SIGNALS 350 MARSH GREY"/>
    <d v="2024-06-21T00:00:00"/>
    <n v="48"/>
    <s v="02.06.26"/>
    <x v="1"/>
    <m/>
    <m/>
    <m/>
    <m/>
    <m/>
    <m/>
    <m/>
    <n v="2"/>
    <m/>
    <m/>
    <m/>
    <m/>
    <m/>
    <m/>
    <m/>
    <m/>
    <m/>
    <m/>
    <m/>
    <m/>
    <m/>
    <m/>
    <m/>
    <m/>
    <m/>
    <m/>
    <m/>
    <m/>
    <m/>
    <m/>
    <m/>
    <m/>
    <m/>
    <m/>
    <m/>
    <m/>
    <m/>
    <m/>
    <m/>
    <m/>
    <m/>
    <m/>
    <m/>
    <m/>
    <m/>
    <m/>
    <m/>
    <m/>
    <m/>
    <m/>
    <m/>
    <m/>
    <m/>
    <m/>
    <m/>
    <m/>
    <m/>
    <m/>
    <m/>
    <m/>
    <m/>
    <m/>
    <m/>
    <m/>
    <m/>
    <m/>
    <m/>
    <m/>
    <m/>
    <m/>
    <m/>
    <m/>
    <m/>
    <m/>
    <m/>
    <m/>
    <m/>
    <m/>
    <m/>
    <m/>
    <m/>
    <m/>
    <m/>
    <m/>
    <m/>
    <m/>
    <m/>
    <m/>
    <m/>
    <m/>
    <m/>
    <m/>
    <m/>
    <m/>
    <x v="1"/>
    <x v="0"/>
    <s v="DUWT0029"/>
    <s v="A6CqjIUWum"/>
    <s v="Allocated"/>
    <s v="Promise To Pay (PTP)"/>
    <s v="Promise to pay 3 Jun "/>
    <d v="2026-06-03T00:00:00"/>
    <m/>
    <m/>
    <m/>
    <m/>
    <s v="291"/>
    <n v="8047"/>
    <n v="30919"/>
  </r>
  <r>
    <n v="466166742"/>
    <s v="CHAUDHARI SIDDHESHWAR BHIMA"/>
    <m/>
    <m/>
    <m/>
    <m/>
    <m/>
    <m/>
    <n v="8001"/>
    <n v="32004"/>
    <n v="8661"/>
    <n v="41105"/>
    <x v="2"/>
    <s v="FLOW"/>
    <s v="UNPAID"/>
    <x v="5"/>
    <n v="184910"/>
    <n v="660"/>
    <n v="0"/>
    <n v="2700"/>
    <s v="FLOW"/>
    <n v="0.75154657196852004"/>
    <n v="6.0709450620249072E-2"/>
    <s v="FLOW"/>
    <s v="NC"/>
    <s v="NC"/>
    <s v="NC"/>
    <s v="Shifted"/>
    <m/>
    <s v="CNAVNA"/>
    <m/>
    <s v="REPO"/>
    <s v="-"/>
    <s v="BHOSARI"/>
    <s v="-"/>
    <s v="-"/>
    <s v="-"/>
    <n v="35364"/>
    <n v="184910"/>
    <n v="116"/>
    <n v="132"/>
    <s v="FLOW"/>
    <m/>
    <m/>
    <m/>
    <m/>
    <s v="NPA"/>
    <s v="MH12YC1819"/>
    <s v="CLASSIC 350 COMMANDO SAND"/>
    <d v="2025-05-20T00:00:00"/>
    <n v="36"/>
    <s v="02.06.26"/>
    <x v="1"/>
    <m/>
    <m/>
    <m/>
    <m/>
    <m/>
    <m/>
    <m/>
    <n v="1"/>
    <m/>
    <m/>
    <m/>
    <m/>
    <m/>
    <m/>
    <m/>
    <m/>
    <m/>
    <m/>
    <m/>
    <m/>
    <m/>
    <m/>
    <m/>
    <m/>
    <m/>
    <m/>
    <m/>
    <m/>
    <m/>
    <m/>
    <m/>
    <m/>
    <m/>
    <m/>
    <m/>
    <m/>
    <m/>
    <m/>
    <m/>
    <m/>
    <m/>
    <m/>
    <m/>
    <m/>
    <m/>
    <m/>
    <m/>
    <m/>
    <m/>
    <m/>
    <m/>
    <m/>
    <m/>
    <m/>
    <m/>
    <m/>
    <m/>
    <m/>
    <m/>
    <m/>
    <m/>
    <m/>
    <m/>
    <m/>
    <m/>
    <m/>
    <m/>
    <m/>
    <m/>
    <m/>
    <m/>
    <m/>
    <m/>
    <m/>
    <m/>
    <m/>
    <m/>
    <m/>
    <m/>
    <m/>
    <m/>
    <m/>
    <m/>
    <m/>
    <m/>
    <m/>
    <m/>
    <m/>
    <m/>
    <m/>
    <m/>
    <m/>
    <m/>
    <m/>
    <x v="2"/>
    <x v="0"/>
    <s v="DUWT0025"/>
    <s v="k6QFfwyM0uc"/>
    <s v="Allocated"/>
    <s v="Shifted (NC_SFTD)"/>
    <s v="Visit at customer residence add meet customer room owner they told customer shifted from residence add "/>
    <d v="2026-06-03T00:00:00"/>
    <m/>
    <m/>
    <m/>
    <s v="OTGNGDID"/>
    <s v="1100"/>
    <n v="8661"/>
    <n v="41105"/>
  </r>
  <r>
    <n v="465673833"/>
    <s v="GANESH PANDURANG GAVHANE"/>
    <m/>
    <m/>
    <m/>
    <m/>
    <m/>
    <m/>
    <n v="6382"/>
    <n v="5908"/>
    <n v="6019"/>
    <n v="12528"/>
    <x v="0"/>
    <s v="FLOW"/>
    <s v="UNPAID"/>
    <x v="3"/>
    <n v="177596"/>
    <n v="111"/>
    <n v="0"/>
    <n v="5726"/>
    <s v="22.05.26"/>
    <n v="0.20234386005401153"/>
    <n v="9.7186128267927226E-3"/>
    <s v="STABLE"/>
    <s v="PTP"/>
    <s v="PTP"/>
    <s v="PTP"/>
    <m/>
    <n v="20"/>
    <s v="CAVA"/>
    <m/>
    <s v="-"/>
    <s v="-"/>
    <s v="BHOR"/>
    <s v="-"/>
    <s v="-"/>
    <s v="-"/>
    <n v="11745"/>
    <n v="177596"/>
    <n v="27"/>
    <n v="43"/>
    <s v="FLOW"/>
    <m/>
    <m/>
    <m/>
    <m/>
    <s v="REGULAR"/>
    <s v="MH12XV6230"/>
    <s v="CLASSIC 350 GUN GREY"/>
    <d v="2025-03-10T00:00:00"/>
    <n v="48"/>
    <s v="02.06.26"/>
    <x v="1"/>
    <m/>
    <m/>
    <m/>
    <m/>
    <m/>
    <m/>
    <m/>
    <m/>
    <m/>
    <m/>
    <m/>
    <m/>
    <m/>
    <m/>
    <m/>
    <m/>
    <m/>
    <m/>
    <m/>
    <m/>
    <m/>
    <m/>
    <n v="1"/>
    <m/>
    <m/>
    <m/>
    <m/>
    <m/>
    <m/>
    <m/>
    <m/>
    <m/>
    <m/>
    <m/>
    <m/>
    <m/>
    <m/>
    <m/>
    <m/>
    <m/>
    <m/>
    <m/>
    <m/>
    <m/>
    <m/>
    <m/>
    <m/>
    <m/>
    <m/>
    <m/>
    <m/>
    <m/>
    <m/>
    <m/>
    <m/>
    <m/>
    <m/>
    <m/>
    <m/>
    <m/>
    <m/>
    <m/>
    <m/>
    <m/>
    <m/>
    <m/>
    <m/>
    <m/>
    <m/>
    <m/>
    <m/>
    <m/>
    <m/>
    <m/>
    <m/>
    <m/>
    <m/>
    <m/>
    <m/>
    <m/>
    <m/>
    <m/>
    <m/>
    <m/>
    <m/>
    <m/>
    <m/>
    <m/>
    <m/>
    <m/>
    <m/>
    <m/>
    <m/>
    <m/>
    <x v="2"/>
    <x v="0"/>
    <s v="DUWT0011"/>
    <s v="AoXGJNwC_NMc"/>
    <s v="Allocated"/>
    <s v="Promise To Pay (PTP)"/>
    <s v="Customer home visit promise to pay amt. 10000 ptp date 20.06.2026"/>
    <d v="2026-06-20T00:00:00"/>
    <m/>
    <m/>
    <m/>
    <m/>
    <s v="238"/>
    <n v="6019"/>
    <n v="12528"/>
  </r>
  <r>
    <n v="465520568"/>
    <s v="MAYURESH SANDIP TAMHANE"/>
    <m/>
    <m/>
    <m/>
    <m/>
    <m/>
    <m/>
    <n v="6464"/>
    <n v="6440"/>
    <n v="6555"/>
    <n v="13111"/>
    <x v="0"/>
    <s v="FLOW"/>
    <s v="UNPAID"/>
    <x v="10"/>
    <n v="175797"/>
    <n v="115"/>
    <n v="0"/>
    <n v="6158"/>
    <s v="07.05.26"/>
    <n v="7.5813909849047012E-2"/>
    <n v="9.6201658771125492E-3"/>
    <s v="FLOW"/>
    <s v="NC"/>
    <s v="PAID"/>
    <s v="NC"/>
    <s v="no such person"/>
    <n v="20"/>
    <s v="CAVNA"/>
    <m/>
    <s v="-"/>
    <s v="-"/>
    <s v="RAJURI"/>
    <s v="-"/>
    <s v="-"/>
    <s v="-"/>
    <n v="12713"/>
    <n v="175797"/>
    <n v="27"/>
    <n v="43"/>
    <s v="FLOW"/>
    <m/>
    <m/>
    <m/>
    <m/>
    <s v="REGULAR"/>
    <s v="MH14ME3747"/>
    <s v="BULLET 350 BLACK GOLD"/>
    <d v="2025-02-17T00:00:00"/>
    <n v="48"/>
    <s v="02.06.26"/>
    <x v="0"/>
    <m/>
    <m/>
    <m/>
    <m/>
    <m/>
    <m/>
    <m/>
    <m/>
    <m/>
    <m/>
    <m/>
    <m/>
    <m/>
    <m/>
    <m/>
    <m/>
    <m/>
    <m/>
    <m/>
    <m/>
    <m/>
    <m/>
    <m/>
    <m/>
    <m/>
    <n v="1"/>
    <m/>
    <m/>
    <m/>
    <m/>
    <m/>
    <m/>
    <m/>
    <m/>
    <m/>
    <m/>
    <m/>
    <m/>
    <m/>
    <m/>
    <m/>
    <m/>
    <m/>
    <m/>
    <m/>
    <m/>
    <m/>
    <m/>
    <m/>
    <m/>
    <m/>
    <m/>
    <m/>
    <m/>
    <m/>
    <m/>
    <m/>
    <m/>
    <m/>
    <m/>
    <m/>
    <m/>
    <m/>
    <m/>
    <m/>
    <m/>
    <m/>
    <m/>
    <m/>
    <m/>
    <m/>
    <m/>
    <m/>
    <m/>
    <m/>
    <m/>
    <m/>
    <m/>
    <m/>
    <m/>
    <m/>
    <m/>
    <m/>
    <m/>
    <m/>
    <m/>
    <m/>
    <m/>
    <m/>
    <m/>
    <m/>
    <m/>
    <m/>
    <m/>
    <x v="2"/>
    <x v="0"/>
    <s v="ZBHT0021"/>
    <s v="A2JAum06jhOm"/>
    <s v="Allocated"/>
    <s v="Promise To Pay (PTP)"/>
    <s v="Ptp"/>
    <d v="2026-06-23T00:00:00"/>
    <m/>
    <m/>
    <m/>
    <m/>
    <s v="207"/>
    <n v="6555"/>
    <n v="13111"/>
  </r>
  <r>
    <n v="459910359"/>
    <s v="BHAKTI SUNIL PATIL"/>
    <s v="ONLINE"/>
    <s v="11.06.26"/>
    <n v="11187"/>
    <m/>
    <m/>
    <m/>
    <n v="10781"/>
    <n v="10778"/>
    <n v="10980"/>
    <n v="10571"/>
    <x v="0"/>
    <s v="RB"/>
    <s v="PAID"/>
    <x v="1"/>
    <n v="175118"/>
    <n v="202"/>
    <n v="0"/>
    <n v="2250"/>
    <s v="27.05.26"/>
    <n v="7.1060453565567755E-2"/>
    <n v="9.5830088571943507E-3"/>
    <s v="RB"/>
    <s v="PAID"/>
    <s v="PTP"/>
    <s v="PAID"/>
    <m/>
    <m/>
    <s v="CAVNA"/>
    <m/>
    <s v="-"/>
    <s v="-"/>
    <s v="NIGADI"/>
    <s v="-"/>
    <s v="-"/>
    <s v="-"/>
    <n v="13230"/>
    <n v="175118"/>
    <n v="27"/>
    <n v="0"/>
    <s v="RB"/>
    <m/>
    <m/>
    <m/>
    <m/>
    <s v="REGULAR"/>
    <s v="MH14KZ9630"/>
    <s v="SUPER METEOR 650 ASTRAL"/>
    <d v="2023-09-27T00:00:00"/>
    <n v="48"/>
    <s v="02.06.26"/>
    <x v="0"/>
    <m/>
    <m/>
    <m/>
    <m/>
    <m/>
    <m/>
    <m/>
    <m/>
    <m/>
    <m/>
    <m/>
    <m/>
    <m/>
    <n v="1"/>
    <m/>
    <m/>
    <m/>
    <m/>
    <m/>
    <m/>
    <m/>
    <m/>
    <m/>
    <m/>
    <m/>
    <m/>
    <m/>
    <m/>
    <m/>
    <m/>
    <m/>
    <m/>
    <m/>
    <m/>
    <m/>
    <m/>
    <m/>
    <m/>
    <m/>
    <m/>
    <m/>
    <m/>
    <m/>
    <m/>
    <m/>
    <m/>
    <m/>
    <m/>
    <m/>
    <m/>
    <m/>
    <m/>
    <m/>
    <m/>
    <m/>
    <m/>
    <m/>
    <m/>
    <m/>
    <m/>
    <m/>
    <m/>
    <m/>
    <m/>
    <m/>
    <m/>
    <m/>
    <m/>
    <m/>
    <m/>
    <m/>
    <m/>
    <m/>
    <m/>
    <m/>
    <m/>
    <m/>
    <m/>
    <m/>
    <m/>
    <m/>
    <m/>
    <m/>
    <m/>
    <m/>
    <m/>
    <m/>
    <m/>
    <m/>
    <m/>
    <m/>
    <m/>
    <m/>
    <m/>
    <x v="2"/>
    <x v="0"/>
    <s v="ZBHT0011"/>
    <s v="Gom6e3dAZc"/>
    <s v="Allocated"/>
    <s v="CUSTOMER NOT AVAILABLE (NABL)"/>
    <s v="Visit cm residence address No one lives in this place now as it has been redeveloped."/>
    <d v="2026-06-05T00:00:00"/>
    <m/>
    <m/>
    <m/>
    <m/>
    <s v="199"/>
    <n v="10980"/>
    <n v="21758"/>
  </r>
  <r>
    <n v="467360608"/>
    <s v="MARUTI ASHOK DEVKATE"/>
    <s v="ONLINE"/>
    <s v="16.06.26"/>
    <n v="8245"/>
    <m/>
    <m/>
    <m/>
    <n v="7972"/>
    <n v="7567"/>
    <n v="7702"/>
    <n v="7567"/>
    <x v="0"/>
    <s v="STABLE"/>
    <s v="PAID"/>
    <x v="8"/>
    <n v="173271"/>
    <n v="135"/>
    <n v="0"/>
    <n v="1800"/>
    <s v="-"/>
    <n v="0.19029779219592236"/>
    <n v="9.4819351962386646E-3"/>
    <s v="STABLE"/>
    <s v="PAID"/>
    <s v="-"/>
    <s v="PAID"/>
    <m/>
    <m/>
    <s v="CAVA"/>
    <m/>
    <m/>
    <m/>
    <s v="CHANDKHED"/>
    <m/>
    <m/>
    <m/>
    <n v="9502"/>
    <n v="173271"/>
    <n v="27"/>
    <n v="12"/>
    <s v="STABLE"/>
    <m/>
    <m/>
    <m/>
    <m/>
    <s v="-"/>
    <s v="MH12YY2522"/>
    <s v="BAJAJ KTM DUKE 250"/>
    <d v="2025-11-28T00:00:00"/>
    <n v="30"/>
    <s v="10.06.26"/>
    <x v="1"/>
    <m/>
    <m/>
    <m/>
    <m/>
    <m/>
    <m/>
    <m/>
    <m/>
    <m/>
    <m/>
    <m/>
    <m/>
    <m/>
    <m/>
    <m/>
    <m/>
    <m/>
    <m/>
    <m/>
    <m/>
    <m/>
    <m/>
    <m/>
    <m/>
    <m/>
    <m/>
    <m/>
    <m/>
    <m/>
    <m/>
    <m/>
    <m/>
    <m/>
    <m/>
    <m/>
    <m/>
    <m/>
    <m/>
    <m/>
    <m/>
    <m/>
    <m/>
    <m/>
    <m/>
    <m/>
    <m/>
    <n v="1"/>
    <m/>
    <m/>
    <m/>
    <m/>
    <m/>
    <m/>
    <m/>
    <m/>
    <m/>
    <m/>
    <m/>
    <m/>
    <m/>
    <m/>
    <m/>
    <m/>
    <m/>
    <m/>
    <m/>
    <m/>
    <m/>
    <m/>
    <m/>
    <m/>
    <m/>
    <m/>
    <m/>
    <m/>
    <m/>
    <m/>
    <m/>
    <m/>
    <m/>
    <m/>
    <m/>
    <m/>
    <m/>
    <m/>
    <m/>
    <m/>
    <m/>
    <m/>
    <m/>
    <m/>
    <m/>
    <m/>
    <m/>
    <x v="2"/>
    <x v="0"/>
    <s v="ZBHT0013"/>
    <s v="GPe8pTwbO7"/>
    <s v="Allocated"/>
    <s v="Payment (PAID)"/>
    <s v="Paid "/>
    <d v="2026-06-16T00:00:00"/>
    <m/>
    <m/>
    <m/>
    <m/>
    <s v="273"/>
    <n v="7702"/>
    <n v="15812"/>
  </r>
  <r>
    <n v="465207517"/>
    <s v="BABURAV FAKIRA SHINDE"/>
    <m/>
    <m/>
    <m/>
    <m/>
    <m/>
    <m/>
    <n v="6415"/>
    <n v="6402"/>
    <n v="6561"/>
    <n v="13136"/>
    <x v="0"/>
    <s v="FLOW"/>
    <s v="UNPAID"/>
    <x v="11"/>
    <n v="169261"/>
    <n v="159"/>
    <n v="0"/>
    <n v="3145"/>
    <s v="30.05.26"/>
    <n v="0.16718207914310987"/>
    <n v="9.2624953584301613E-3"/>
    <s v="STABLE"/>
    <s v="PTP"/>
    <s v="PTP"/>
    <s v="PTP"/>
    <m/>
    <n v="20"/>
    <s v="CAVA"/>
    <m/>
    <s v="-"/>
    <s v="-"/>
    <s v="RAJGURU NAGAR"/>
    <s v="-"/>
    <s v="-"/>
    <s v="-"/>
    <n v="9706"/>
    <n v="169261"/>
    <n v="27"/>
    <n v="43"/>
    <s v="FLOW"/>
    <m/>
    <m/>
    <m/>
    <m/>
    <s v="REGULAR"/>
    <s v="MH14MB9254"/>
    <s v="CLASSIC 350 MADRAS RED"/>
    <d v="2025-01-13T00:00:00"/>
    <n v="48"/>
    <s v="02.06.26"/>
    <x v="0"/>
    <m/>
    <m/>
    <m/>
    <m/>
    <m/>
    <m/>
    <m/>
    <m/>
    <m/>
    <m/>
    <m/>
    <m/>
    <m/>
    <n v="1"/>
    <m/>
    <m/>
    <m/>
    <m/>
    <m/>
    <m/>
    <m/>
    <m/>
    <m/>
    <m/>
    <m/>
    <m/>
    <m/>
    <m/>
    <m/>
    <m/>
    <m/>
    <m/>
    <m/>
    <m/>
    <m/>
    <m/>
    <m/>
    <m/>
    <m/>
    <m/>
    <m/>
    <m/>
    <m/>
    <m/>
    <m/>
    <m/>
    <m/>
    <m/>
    <m/>
    <m/>
    <m/>
    <m/>
    <m/>
    <m/>
    <m/>
    <m/>
    <m/>
    <m/>
    <m/>
    <m/>
    <m/>
    <m/>
    <m/>
    <m/>
    <m/>
    <m/>
    <m/>
    <m/>
    <m/>
    <m/>
    <m/>
    <m/>
    <m/>
    <m/>
    <m/>
    <m/>
    <m/>
    <m/>
    <m/>
    <m/>
    <m/>
    <m/>
    <m/>
    <m/>
    <m/>
    <m/>
    <m/>
    <m/>
    <m/>
    <m/>
    <m/>
    <m/>
    <m/>
    <m/>
    <x v="2"/>
    <x v="0"/>
    <s v="ZBHT0010"/>
    <s v="B6j6yHMWNm"/>
    <s v="Allocated"/>
    <s v="Promise To Pay (PTP)"/>
    <s v="Ptp "/>
    <d v="2026-06-10T00:00:00"/>
    <m/>
    <m/>
    <m/>
    <m/>
    <s v="319"/>
    <n v="6561"/>
    <n v="13136"/>
  </r>
  <r>
    <n v="464516849"/>
    <s v="MAYUR MURLIDHAR SABALE"/>
    <m/>
    <m/>
    <m/>
    <m/>
    <m/>
    <m/>
    <n v="6580"/>
    <n v="6275"/>
    <n v="6422"/>
    <n v="13138"/>
    <x v="0"/>
    <s v="FLOW"/>
    <s v="UNPAID"/>
    <x v="10"/>
    <n v="168260"/>
    <n v="147"/>
    <n v="0"/>
    <n v="3583"/>
    <s v="26.05.26"/>
    <n v="7.2563516278438475E-2"/>
    <n v="9.2077174837053959E-3"/>
    <s v="STABLE"/>
    <s v="PTP"/>
    <s v="PTP"/>
    <s v="PTP"/>
    <m/>
    <n v="27"/>
    <s v="CAVA"/>
    <m/>
    <s v="-"/>
    <s v="-"/>
    <s v="OTUR"/>
    <s v="-"/>
    <s v="-"/>
    <s v="-"/>
    <n v="10005"/>
    <n v="168260"/>
    <n v="27"/>
    <n v="43"/>
    <s v="FLOW"/>
    <m/>
    <m/>
    <m/>
    <m/>
    <s v="REGULAR"/>
    <s v="MH14LZ1972"/>
    <s v="CLASSIC 350 STEALTH BLACK"/>
    <d v="2024-10-31T00:00:00"/>
    <n v="48"/>
    <s v="02.06.26"/>
    <x v="0"/>
    <m/>
    <m/>
    <m/>
    <m/>
    <m/>
    <m/>
    <m/>
    <m/>
    <m/>
    <m/>
    <m/>
    <m/>
    <m/>
    <m/>
    <m/>
    <m/>
    <m/>
    <m/>
    <m/>
    <m/>
    <m/>
    <m/>
    <m/>
    <m/>
    <m/>
    <m/>
    <m/>
    <m/>
    <n v="1"/>
    <m/>
    <m/>
    <m/>
    <m/>
    <m/>
    <m/>
    <m/>
    <m/>
    <m/>
    <m/>
    <m/>
    <m/>
    <m/>
    <m/>
    <m/>
    <m/>
    <m/>
    <m/>
    <m/>
    <m/>
    <m/>
    <m/>
    <m/>
    <m/>
    <m/>
    <m/>
    <m/>
    <m/>
    <m/>
    <m/>
    <m/>
    <m/>
    <m/>
    <m/>
    <m/>
    <m/>
    <m/>
    <m/>
    <m/>
    <m/>
    <m/>
    <m/>
    <m/>
    <m/>
    <m/>
    <m/>
    <m/>
    <m/>
    <m/>
    <m/>
    <m/>
    <m/>
    <m/>
    <m/>
    <m/>
    <m/>
    <m/>
    <m/>
    <m/>
    <m/>
    <m/>
    <m/>
    <m/>
    <m/>
    <m/>
    <x v="2"/>
    <x v="0"/>
    <s v="ZBHT0021"/>
    <s v="B6Yf1KFXPim"/>
    <s v="Allocated"/>
    <s v="Promise To Pay (PTP)"/>
    <s v="Ptp"/>
    <d v="2026-06-28T00:00:00"/>
    <m/>
    <m/>
    <m/>
    <m/>
    <s v="283"/>
    <n v="6422"/>
    <n v="13138"/>
  </r>
  <r>
    <n v="466483159"/>
    <s v="AKASH KALURAM DHOTRE"/>
    <m/>
    <m/>
    <m/>
    <m/>
    <m/>
    <m/>
    <n v="7218"/>
    <n v="21653"/>
    <n v="7750"/>
    <n v="29735"/>
    <x v="1"/>
    <s v="FLOW"/>
    <s v="UNPAID"/>
    <x v="1"/>
    <n v="168058"/>
    <n v="533"/>
    <n v="0"/>
    <n v="4494"/>
    <s v="FLOW"/>
    <n v="0.28053195875600306"/>
    <n v="4.4948872763482778E-2"/>
    <s v="FLOW"/>
    <s v="BPTP"/>
    <s v="PTP"/>
    <s v="BPTP"/>
    <s v="Financail problem"/>
    <m/>
    <s v="CAVNA"/>
    <m/>
    <s v="REPO"/>
    <s v="-"/>
    <s v="YAMUNA NAGAR"/>
    <s v="-"/>
    <s v="-"/>
    <s v="-"/>
    <n v="26680"/>
    <n v="168058"/>
    <n v="88"/>
    <n v="104"/>
    <s v="FLOW"/>
    <m/>
    <m/>
    <m/>
    <m/>
    <s v="REGULAR"/>
    <s v="MH14MM8940"/>
    <s v="BULLET 350 BATTALION BLACK"/>
    <d v="2025-07-09T00:00:00"/>
    <n v="36"/>
    <s v="02.06.26"/>
    <x v="0"/>
    <m/>
    <n v="1"/>
    <m/>
    <m/>
    <m/>
    <m/>
    <m/>
    <n v="1"/>
    <m/>
    <m/>
    <m/>
    <m/>
    <m/>
    <n v="1"/>
    <m/>
    <m/>
    <m/>
    <m/>
    <m/>
    <m/>
    <m/>
    <m/>
    <m/>
    <m/>
    <m/>
    <m/>
    <m/>
    <m/>
    <n v="1"/>
    <m/>
    <m/>
    <m/>
    <m/>
    <m/>
    <m/>
    <m/>
    <m/>
    <m/>
    <m/>
    <m/>
    <m/>
    <m/>
    <m/>
    <m/>
    <m/>
    <m/>
    <m/>
    <m/>
    <m/>
    <m/>
    <m/>
    <m/>
    <m/>
    <m/>
    <m/>
    <n v="2"/>
    <m/>
    <m/>
    <m/>
    <m/>
    <m/>
    <m/>
    <m/>
    <m/>
    <m/>
    <m/>
    <m/>
    <m/>
    <m/>
    <m/>
    <m/>
    <m/>
    <m/>
    <m/>
    <m/>
    <m/>
    <m/>
    <m/>
    <m/>
    <m/>
    <m/>
    <m/>
    <m/>
    <m/>
    <m/>
    <m/>
    <m/>
    <m/>
    <m/>
    <m/>
    <m/>
    <m/>
    <m/>
    <m/>
    <x v="4"/>
    <x v="0"/>
    <s v="ZBHT0011"/>
    <s v="B6cAs5otJwCz"/>
    <s v="Allocated"/>
    <s v="Promise To Pay (PTP)"/>
    <s v="Visit cm residence address CAVNA cm continuously make the fals PTP sd may payment is coming with in two days "/>
    <d v="2026-06-08T00:00:00"/>
    <m/>
    <m/>
    <m/>
    <m/>
    <s v="864"/>
    <n v="7750"/>
    <n v="29735"/>
  </r>
  <r>
    <n v="464104095"/>
    <s v="SHABANA MUKADDAS SHAIKH"/>
    <m/>
    <m/>
    <m/>
    <m/>
    <m/>
    <s v="BANK RB 17"/>
    <n v="6661"/>
    <n v="6661"/>
    <n v="6741"/>
    <n v="13482"/>
    <x v="0"/>
    <s v="RB"/>
    <s v="UNPAID"/>
    <x v="11"/>
    <n v="167112"/>
    <n v="80"/>
    <n v="0"/>
    <n v="900"/>
    <s v="-"/>
    <n v="0.16505947388803904"/>
    <n v="9.1448953056993704E-3"/>
    <s v="RB"/>
    <s v="PAID"/>
    <s v="-"/>
    <s v="PAID"/>
    <m/>
    <m/>
    <s v="CAVA"/>
    <m/>
    <m/>
    <m/>
    <s v="MAHALUNGE"/>
    <m/>
    <m/>
    <m/>
    <n v="7641"/>
    <n v="167112"/>
    <n v="27"/>
    <n v="0"/>
    <s v="RB"/>
    <m/>
    <m/>
    <m/>
    <m/>
    <s v="-"/>
    <s v="MH14LV5766"/>
    <s v="JAWA"/>
    <d v="2024-09-24T00:00:00"/>
    <n v="48"/>
    <s v="10.06.26"/>
    <x v="0"/>
    <m/>
    <m/>
    <m/>
    <m/>
    <m/>
    <m/>
    <m/>
    <m/>
    <m/>
    <m/>
    <m/>
    <m/>
    <m/>
    <m/>
    <m/>
    <m/>
    <m/>
    <m/>
    <m/>
    <m/>
    <m/>
    <m/>
    <m/>
    <m/>
    <m/>
    <m/>
    <m/>
    <m/>
    <m/>
    <m/>
    <m/>
    <m/>
    <m/>
    <m/>
    <m/>
    <m/>
    <m/>
    <m/>
    <m/>
    <m/>
    <m/>
    <m/>
    <m/>
    <m/>
    <m/>
    <m/>
    <m/>
    <m/>
    <m/>
    <m/>
    <m/>
    <m/>
    <m/>
    <m/>
    <m/>
    <m/>
    <m/>
    <m/>
    <m/>
    <m/>
    <m/>
    <m/>
    <m/>
    <m/>
    <m/>
    <m/>
    <m/>
    <m/>
    <m/>
    <m/>
    <m/>
    <m/>
    <m/>
    <m/>
    <m/>
    <m/>
    <m/>
    <m/>
    <m/>
    <m/>
    <m/>
    <m/>
    <m/>
    <m/>
    <m/>
    <m/>
    <m/>
    <m/>
    <m/>
    <m/>
    <m/>
    <m/>
    <m/>
    <m/>
    <x v="5"/>
    <x v="1"/>
    <s v="ZBHT0010"/>
    <s v="GPPQLhtOG1"/>
    <s v="Allocated"/>
    <e v="#N/A"/>
    <e v="#N/A"/>
    <e v="#N/A"/>
    <m/>
    <m/>
    <m/>
    <m/>
    <s v="160"/>
    <n v="6741"/>
    <n v="13482"/>
  </r>
  <r>
    <n v="464712154"/>
    <s v="SONALI PRAMOD ADAGALE"/>
    <m/>
    <m/>
    <m/>
    <m/>
    <m/>
    <m/>
    <n v="6512"/>
    <n v="6463"/>
    <n v="6623"/>
    <n v="13292"/>
    <x v="0"/>
    <s v="FLOW"/>
    <s v="UNPAID"/>
    <x v="12"/>
    <n v="167026"/>
    <n v="160"/>
    <n v="0"/>
    <n v="6270"/>
    <s v="-"/>
    <n v="0.16671433422074766"/>
    <n v="9.1401891146640768E-3"/>
    <s v="STABLE"/>
    <s v="MPTP"/>
    <s v="-"/>
    <s v="MPTP"/>
    <s v="Shifted"/>
    <n v="20"/>
    <s v="CNAVNA"/>
    <m/>
    <m/>
    <m/>
    <s v="KHADKI"/>
    <m/>
    <m/>
    <m/>
    <n v="12893"/>
    <n v="167026"/>
    <n v="27"/>
    <n v="43"/>
    <s v="FLOW"/>
    <m/>
    <m/>
    <m/>
    <m/>
    <s v="-"/>
    <s v="MH12XL4258"/>
    <s v="BULLET 350 BLACK GOLD"/>
    <d v="2024-11-18T00:00:00"/>
    <n v="48"/>
    <s v="10.06.26"/>
    <x v="0"/>
    <m/>
    <m/>
    <m/>
    <m/>
    <m/>
    <m/>
    <m/>
    <m/>
    <m/>
    <m/>
    <m/>
    <m/>
    <m/>
    <m/>
    <m/>
    <m/>
    <m/>
    <m/>
    <m/>
    <m/>
    <m/>
    <m/>
    <m/>
    <m/>
    <m/>
    <m/>
    <m/>
    <m/>
    <m/>
    <m/>
    <m/>
    <m/>
    <m/>
    <m/>
    <n v="1"/>
    <m/>
    <m/>
    <m/>
    <m/>
    <m/>
    <m/>
    <m/>
    <m/>
    <m/>
    <m/>
    <m/>
    <m/>
    <m/>
    <m/>
    <m/>
    <m/>
    <m/>
    <m/>
    <m/>
    <m/>
    <m/>
    <m/>
    <m/>
    <m/>
    <m/>
    <m/>
    <m/>
    <m/>
    <m/>
    <m/>
    <m/>
    <m/>
    <m/>
    <m/>
    <m/>
    <m/>
    <m/>
    <m/>
    <m/>
    <m/>
    <m/>
    <m/>
    <m/>
    <m/>
    <m/>
    <m/>
    <m/>
    <m/>
    <m/>
    <m/>
    <m/>
    <m/>
    <m/>
    <m/>
    <m/>
    <m/>
    <m/>
    <m/>
    <m/>
    <x v="2"/>
    <x v="0"/>
    <s v="DUWT0023"/>
    <s v="GoBz6zN6iwm"/>
    <s v="Allocated"/>
    <s v="Refuse To Pay (RTP)"/>
    <s v="Customer RTP financial problem"/>
    <d v="2026-06-12T00:00:00"/>
    <m/>
    <m/>
    <m/>
    <m/>
    <s v="317"/>
    <n v="6623"/>
    <n v="13292"/>
  </r>
  <r>
    <n v="463411381"/>
    <s v="MINA BABASAHEB PANDURE"/>
    <s v="COLLECT"/>
    <s v="05.06.26"/>
    <n v="7000"/>
    <m/>
    <m/>
    <m/>
    <n v="6741"/>
    <n v="26312"/>
    <n v="7611"/>
    <n v="27572"/>
    <x v="2"/>
    <s v="STABLE"/>
    <s v="PAID"/>
    <x v="1"/>
    <n v="166956"/>
    <n v="1522"/>
    <n v="0"/>
    <n v="6296"/>
    <s v="05.05.26"/>
    <n v="0.34440431890392637"/>
    <n v="5.4814812815717401E-2"/>
    <s v="STABLE"/>
    <s v="PAID"/>
    <s v="PAID"/>
    <s v="PAID"/>
    <m/>
    <m/>
    <s v="CAVNA"/>
    <m/>
    <s v="REPO"/>
    <s v="-"/>
    <s v="CHIKHALI"/>
    <s v="-"/>
    <s v="-"/>
    <s v="-"/>
    <n v="34130"/>
    <n v="166956"/>
    <n v="116"/>
    <n v="104"/>
    <s v="STABLE"/>
    <m/>
    <m/>
    <m/>
    <m/>
    <s v="NPA"/>
    <s v="MH14LR7021"/>
    <s v="CLASSIC 350 DARK STEALTH BLACK"/>
    <d v="2024-07-06T00:00:00"/>
    <n v="48"/>
    <s v="02.06.26"/>
    <x v="0"/>
    <m/>
    <m/>
    <m/>
    <m/>
    <m/>
    <m/>
    <m/>
    <m/>
    <m/>
    <m/>
    <m/>
    <m/>
    <m/>
    <n v="2"/>
    <m/>
    <m/>
    <m/>
    <m/>
    <m/>
    <m/>
    <m/>
    <m/>
    <m/>
    <m/>
    <m/>
    <m/>
    <m/>
    <m/>
    <m/>
    <m/>
    <m/>
    <m/>
    <m/>
    <m/>
    <m/>
    <m/>
    <m/>
    <m/>
    <m/>
    <m/>
    <m/>
    <m/>
    <m/>
    <m/>
    <m/>
    <m/>
    <m/>
    <m/>
    <m/>
    <m/>
    <m/>
    <m/>
    <m/>
    <m/>
    <m/>
    <m/>
    <m/>
    <m/>
    <m/>
    <m/>
    <m/>
    <m/>
    <m/>
    <m/>
    <m/>
    <m/>
    <m/>
    <m/>
    <m/>
    <m/>
    <m/>
    <m/>
    <m/>
    <m/>
    <m/>
    <m/>
    <m/>
    <m/>
    <m/>
    <m/>
    <m/>
    <m/>
    <m/>
    <m/>
    <m/>
    <m/>
    <m/>
    <m/>
    <m/>
    <m/>
    <m/>
    <m/>
    <m/>
    <m/>
    <x v="1"/>
    <x v="0"/>
    <s v="ZBHT0011"/>
    <s v="B2DB_QGCpEg7"/>
    <s v="Allocated"/>
    <s v="Payment (PAID)"/>
    <s v="Payment (PAID)"/>
    <d v="2026-06-05T00:00:00"/>
    <m/>
    <m/>
    <m/>
    <m/>
    <s v="1519"/>
    <n v="7611"/>
    <n v="34572"/>
  </r>
  <r>
    <n v="462452555"/>
    <s v="RISHIKESH MANIKRAV KALE"/>
    <s v="ONLINE"/>
    <s v="20.06.26"/>
    <n v="8300"/>
    <m/>
    <m/>
    <m/>
    <n v="8055"/>
    <n v="7035"/>
    <n v="7174"/>
    <n v="7074"/>
    <x v="0"/>
    <s v="STABLE"/>
    <s v="PAID"/>
    <x v="1"/>
    <n v="164668"/>
    <n v="139"/>
    <n v="0"/>
    <n v="5940"/>
    <s v="19.05.26"/>
    <n v="6.6819988623299215E-2"/>
    <n v="9.011151923254487E-3"/>
    <s v="STABLE"/>
    <s v="PAID"/>
    <s v="PAID"/>
    <s v="MPTP"/>
    <s v="Customer shifted to karad"/>
    <n v="18"/>
    <s v="CAVNA"/>
    <m/>
    <s v="-"/>
    <s v="-"/>
    <s v="YAMUNA NAGAR"/>
    <s v="-"/>
    <s v="-"/>
    <s v="-"/>
    <n v="13114"/>
    <n v="164668"/>
    <n v="27"/>
    <n v="43"/>
    <s v="FLOW"/>
    <m/>
    <m/>
    <m/>
    <m/>
    <s v="REGULAR"/>
    <s v="MH50XO2"/>
    <s v="CONTINENTAL GT650 MISTER CLEAN"/>
    <d v="2024-04-04T00:00:00"/>
    <n v="48"/>
    <s v="02.06.26"/>
    <x v="0"/>
    <m/>
    <m/>
    <m/>
    <m/>
    <m/>
    <m/>
    <m/>
    <m/>
    <m/>
    <m/>
    <m/>
    <m/>
    <m/>
    <n v="1"/>
    <m/>
    <m/>
    <m/>
    <m/>
    <m/>
    <m/>
    <m/>
    <m/>
    <m/>
    <m/>
    <m/>
    <m/>
    <m/>
    <m/>
    <m/>
    <m/>
    <m/>
    <m/>
    <m/>
    <m/>
    <m/>
    <m/>
    <m/>
    <m/>
    <m/>
    <m/>
    <m/>
    <m/>
    <m/>
    <m/>
    <m/>
    <m/>
    <m/>
    <m/>
    <m/>
    <m/>
    <m/>
    <m/>
    <m/>
    <m/>
    <m/>
    <m/>
    <m/>
    <m/>
    <m/>
    <m/>
    <m/>
    <m/>
    <m/>
    <m/>
    <m/>
    <m/>
    <m/>
    <m/>
    <m/>
    <m/>
    <m/>
    <m/>
    <m/>
    <m/>
    <m/>
    <m/>
    <m/>
    <m/>
    <m/>
    <m/>
    <m/>
    <m/>
    <m/>
    <m/>
    <m/>
    <m/>
    <m/>
    <m/>
    <m/>
    <m/>
    <m/>
    <m/>
    <m/>
    <m/>
    <x v="2"/>
    <x v="0"/>
    <s v="ZBHT0011"/>
    <s v="Go3-Qv34Ogm"/>
    <s v="Allocated"/>
    <s v="Left Message (LMCB)"/>
    <s v="Visit cm residence address cm neighbour person sd cm shifted in karad cm neighbour person arrange the call cm father make the PTP on 18th"/>
    <d v="2026-06-05T00:00:00"/>
    <m/>
    <m/>
    <m/>
    <m/>
    <s v="284"/>
    <n v="7174"/>
    <n v="15374"/>
  </r>
  <r>
    <n v="465042758"/>
    <s v="AKASH DNYANESHWAR OZARKAR"/>
    <s v="ONLINE"/>
    <s v="12.06.26 17.06.26"/>
    <n v="6230"/>
    <m/>
    <m/>
    <m/>
    <n v="6230"/>
    <n v="5894"/>
    <n v="6019"/>
    <n v="6039"/>
    <x v="0"/>
    <s v="STABLE"/>
    <s v="PAID"/>
    <x v="13"/>
    <n v="160705"/>
    <n v="125"/>
    <n v="0"/>
    <n v="1800"/>
    <s v="17.05.26"/>
    <n v="0.15881397657073601"/>
    <n v="8.7942840735699256E-3"/>
    <s v="STABLE"/>
    <s v="PAID"/>
    <s v="PAID"/>
    <s v="PTP"/>
    <m/>
    <n v="18"/>
    <s v="CAVA"/>
    <m/>
    <s v="-"/>
    <s v="-"/>
    <s v="PIRANGUT"/>
    <s v="-"/>
    <s v="-"/>
    <s v="-"/>
    <n v="7819"/>
    <n v="160705"/>
    <n v="27"/>
    <n v="12"/>
    <s v="STABLE"/>
    <m/>
    <m/>
    <m/>
    <m/>
    <s v="REGULAR"/>
    <s v="MH12XU4443"/>
    <s v="JAWA 42 FJ DUAL AURORA GREEN MATTE"/>
    <d v="2024-12-26T00:00:00"/>
    <n v="48"/>
    <s v="02.06.26"/>
    <x v="0"/>
    <m/>
    <m/>
    <m/>
    <m/>
    <m/>
    <m/>
    <m/>
    <m/>
    <m/>
    <m/>
    <n v="1"/>
    <m/>
    <m/>
    <m/>
    <m/>
    <m/>
    <m/>
    <m/>
    <m/>
    <m/>
    <m/>
    <m/>
    <m/>
    <m/>
    <m/>
    <m/>
    <m/>
    <m/>
    <m/>
    <m/>
    <m/>
    <m/>
    <m/>
    <m/>
    <m/>
    <m/>
    <m/>
    <m/>
    <m/>
    <m/>
    <m/>
    <m/>
    <m/>
    <m/>
    <m/>
    <m/>
    <m/>
    <m/>
    <m/>
    <m/>
    <m/>
    <m/>
    <m/>
    <m/>
    <m/>
    <m/>
    <m/>
    <m/>
    <m/>
    <m/>
    <m/>
    <m/>
    <m/>
    <m/>
    <m/>
    <m/>
    <m/>
    <m/>
    <m/>
    <m/>
    <m/>
    <m/>
    <m/>
    <m/>
    <m/>
    <m/>
    <m/>
    <m/>
    <m/>
    <m/>
    <m/>
    <m/>
    <m/>
    <m/>
    <m/>
    <m/>
    <m/>
    <m/>
    <m/>
    <m/>
    <m/>
    <m/>
    <m/>
    <m/>
    <x v="2"/>
    <x v="0"/>
    <s v="DUWT0030"/>
    <s v="B6UNMYrGNm"/>
    <s v="Allocated"/>
    <s v="Left Message (LMCB)"/>
    <s v="Left message to father "/>
    <d v="2026-06-04T00:00:00"/>
    <m/>
    <m/>
    <m/>
    <m/>
    <s v="145"/>
    <n v="6019"/>
    <n v="12269"/>
  </r>
  <r>
    <n v="466953270"/>
    <s v="NEEL DEEPAK BENDBHAR"/>
    <s v="ONLINE"/>
    <s v="20.06.26"/>
    <n v="5389"/>
    <m/>
    <m/>
    <m/>
    <n v="5286"/>
    <n v="5177"/>
    <n v="5289"/>
    <n v="5306"/>
    <x v="0"/>
    <s v="STABLE"/>
    <s v="PAID"/>
    <x v="1"/>
    <n v="160657"/>
    <n v="112"/>
    <n v="0"/>
    <n v="2250"/>
    <s v="18.05.26"/>
    <n v="6.5192380500482067E-2"/>
    <n v="8.7916573622944128E-3"/>
    <s v="STABLE"/>
    <s v="PAID"/>
    <s v="PAID"/>
    <s v="PTP"/>
    <m/>
    <n v="20"/>
    <s v="CAVA"/>
    <m/>
    <s v="-"/>
    <s v="-"/>
    <s v="CHINCHWAD"/>
    <s v="-"/>
    <s v="-"/>
    <s v="-"/>
    <n v="7539"/>
    <n v="160657"/>
    <n v="27"/>
    <n v="43"/>
    <s v="FLOW"/>
    <m/>
    <m/>
    <m/>
    <m/>
    <s v="REGULAR"/>
    <s v="MH14MR4870"/>
    <s v="BULLET 350 BATTALION BLACK"/>
    <d v="2025-09-26T00:00:00"/>
    <n v="48"/>
    <s v="02.06.26"/>
    <x v="0"/>
    <m/>
    <m/>
    <m/>
    <m/>
    <m/>
    <m/>
    <m/>
    <m/>
    <m/>
    <m/>
    <n v="1"/>
    <m/>
    <m/>
    <m/>
    <m/>
    <m/>
    <m/>
    <m/>
    <m/>
    <m/>
    <m/>
    <m/>
    <n v="1"/>
    <m/>
    <m/>
    <m/>
    <m/>
    <m/>
    <m/>
    <m/>
    <m/>
    <m/>
    <m/>
    <m/>
    <m/>
    <m/>
    <m/>
    <n v="1"/>
    <m/>
    <m/>
    <m/>
    <m/>
    <m/>
    <m/>
    <m/>
    <m/>
    <m/>
    <m/>
    <m/>
    <m/>
    <m/>
    <m/>
    <m/>
    <m/>
    <m/>
    <n v="2"/>
    <m/>
    <m/>
    <m/>
    <m/>
    <m/>
    <m/>
    <m/>
    <m/>
    <m/>
    <m/>
    <m/>
    <m/>
    <m/>
    <m/>
    <m/>
    <m/>
    <m/>
    <m/>
    <m/>
    <m/>
    <m/>
    <m/>
    <m/>
    <m/>
    <m/>
    <m/>
    <m/>
    <m/>
    <m/>
    <m/>
    <m/>
    <m/>
    <m/>
    <m/>
    <m/>
    <m/>
    <m/>
    <m/>
    <x v="6"/>
    <x v="0"/>
    <s v="ZBHT0011"/>
    <s v="koQwLFmOjEc"/>
    <s v="Allocated"/>
    <s v="Promise To Pay (PTP)"/>
    <s v="Visit cm residence address cm meet make the ptp on  after 15th"/>
    <d v="2026-06-15T00:00:00"/>
    <m/>
    <m/>
    <m/>
    <m/>
    <s v="232"/>
    <n v="5289"/>
    <n v="10695"/>
  </r>
  <r>
    <n v="462353603"/>
    <s v="NACHIKETH M DESAI"/>
    <s v="ONLINE"/>
    <s v="13.06.26"/>
    <n v="7000"/>
    <m/>
    <m/>
    <m/>
    <n v="7819"/>
    <n v="7492.44"/>
    <n v="7609.44"/>
    <n v="8435.4399999999987"/>
    <x v="0"/>
    <s v="STABLE"/>
    <s v="UNPAID"/>
    <x v="13"/>
    <n v="160069"/>
    <n v="117"/>
    <n v="0"/>
    <n v="2700"/>
    <s v="-"/>
    <n v="0.15818546041318654"/>
    <n v="8.7594801491693748E-3"/>
    <s v="STABLE"/>
    <s v="PAID"/>
    <s v="-"/>
    <s v="PAID"/>
    <s v="Shifted"/>
    <m/>
    <s v="CAVNA"/>
    <m/>
    <m/>
    <m/>
    <s v="HINJEWADI"/>
    <m/>
    <m/>
    <m/>
    <n v="10309.44"/>
    <n v="160069"/>
    <n v="27"/>
    <n v="12"/>
    <s v="STABLE"/>
    <m/>
    <m/>
    <m/>
    <m/>
    <s v="-"/>
    <s v="MH14LM2334"/>
    <s v="TRIUMPH SPEED 400"/>
    <d v="2024-03-26T00:00:00"/>
    <n v="48"/>
    <s v="10.06.26"/>
    <x v="0"/>
    <m/>
    <m/>
    <m/>
    <m/>
    <m/>
    <m/>
    <m/>
    <m/>
    <m/>
    <m/>
    <m/>
    <m/>
    <m/>
    <m/>
    <m/>
    <m/>
    <m/>
    <m/>
    <m/>
    <m/>
    <m/>
    <m/>
    <m/>
    <m/>
    <m/>
    <m/>
    <m/>
    <m/>
    <m/>
    <m/>
    <m/>
    <m/>
    <m/>
    <m/>
    <m/>
    <m/>
    <m/>
    <m/>
    <m/>
    <m/>
    <m/>
    <m/>
    <m/>
    <n v="1"/>
    <m/>
    <m/>
    <m/>
    <m/>
    <m/>
    <m/>
    <m/>
    <m/>
    <m/>
    <m/>
    <m/>
    <m/>
    <m/>
    <m/>
    <m/>
    <m/>
    <m/>
    <m/>
    <m/>
    <m/>
    <m/>
    <m/>
    <m/>
    <m/>
    <m/>
    <m/>
    <m/>
    <m/>
    <m/>
    <m/>
    <m/>
    <m/>
    <m/>
    <m/>
    <m/>
    <m/>
    <m/>
    <m/>
    <m/>
    <m/>
    <m/>
    <m/>
    <m/>
    <m/>
    <m/>
    <m/>
    <m/>
    <m/>
    <m/>
    <m/>
    <x v="2"/>
    <x v="0"/>
    <s v="DUWT0030"/>
    <s v="A22QKu4xZc"/>
    <s v="Allocated"/>
    <s v="Shifted (NC_SFTD)"/>
    <s v="We had visited to customer but customer shifted "/>
    <d v="2026-06-15T00:00:00"/>
    <m/>
    <m/>
    <m/>
    <m/>
    <s v="124"/>
    <n v="7609.44"/>
    <n v="15435.439999999999"/>
  </r>
  <r>
    <n v="464088878"/>
    <s v="LALITA RAMDAS SURYAVANSHI"/>
    <m/>
    <m/>
    <m/>
    <m/>
    <m/>
    <m/>
    <n v="6045"/>
    <n v="17219"/>
    <n v="5509"/>
    <n v="23880"/>
    <x v="1"/>
    <s v="FLOW"/>
    <s v="UNPAID"/>
    <x v="7"/>
    <n v="155641"/>
    <n v="380"/>
    <n v="0"/>
    <n v="1800"/>
    <s v="FLOW"/>
    <n v="0.23571104489214009"/>
    <n v="4.1627816026498135E-2"/>
    <s v="FLOW"/>
    <s v="RTP"/>
    <s v="RTP"/>
    <s v="RTP"/>
    <s v="Financail problem"/>
    <m/>
    <m/>
    <m/>
    <s v="REPO"/>
    <s v="-"/>
    <s v="SHIKRAPUR"/>
    <s v="-"/>
    <s v="-"/>
    <s v="-"/>
    <n v="19399"/>
    <n v="155641"/>
    <n v="88"/>
    <n v="104"/>
    <s v="FLOW"/>
    <m/>
    <m/>
    <m/>
    <m/>
    <s v="REGULAR"/>
    <s v="MH12XF0103"/>
    <s v="BULLET 350 THE STANDARD BLACK"/>
    <d v="2024-09-23T00:00:00"/>
    <n v="48"/>
    <s v="02.06.26"/>
    <x v="0"/>
    <m/>
    <m/>
    <m/>
    <m/>
    <m/>
    <m/>
    <m/>
    <m/>
    <m/>
    <m/>
    <m/>
    <m/>
    <m/>
    <n v="1"/>
    <m/>
    <m/>
    <m/>
    <m/>
    <m/>
    <m/>
    <m/>
    <m/>
    <m/>
    <m/>
    <m/>
    <m/>
    <m/>
    <m/>
    <m/>
    <m/>
    <m/>
    <m/>
    <m/>
    <m/>
    <m/>
    <m/>
    <m/>
    <m/>
    <m/>
    <m/>
    <m/>
    <m/>
    <m/>
    <m/>
    <m/>
    <m/>
    <m/>
    <m/>
    <m/>
    <m/>
    <m/>
    <m/>
    <m/>
    <m/>
    <m/>
    <m/>
    <m/>
    <m/>
    <m/>
    <m/>
    <m/>
    <m/>
    <m/>
    <m/>
    <m/>
    <m/>
    <m/>
    <m/>
    <m/>
    <m/>
    <m/>
    <m/>
    <m/>
    <m/>
    <m/>
    <m/>
    <m/>
    <m/>
    <m/>
    <m/>
    <m/>
    <m/>
    <m/>
    <m/>
    <m/>
    <m/>
    <m/>
    <m/>
    <m/>
    <m/>
    <m/>
    <m/>
    <m/>
    <m/>
    <x v="2"/>
    <x v="0"/>
    <s v="ZBHT0024"/>
    <s v="k6tcoLJJdVm"/>
    <s v="Allocated"/>
    <s v="Left Message (LMCB)"/>
    <s v="Meet son "/>
    <d v="2026-06-05T00:00:00"/>
    <m/>
    <m/>
    <m/>
    <m/>
    <s v="616"/>
    <n v="5509"/>
    <n v="23880"/>
  </r>
  <r>
    <n v="466843453"/>
    <s v="OMKAR SUNIL KUMBHAR"/>
    <s v="ONLINE"/>
    <s v="11.06.26"/>
    <n v="5000"/>
    <m/>
    <m/>
    <m/>
    <n v="6379"/>
    <n v="5460.23"/>
    <n v="5560.23"/>
    <n v="7070.23"/>
    <x v="0"/>
    <s v="FLOW"/>
    <s v="UNPAID"/>
    <x v="12"/>
    <n v="153930"/>
    <n v="100"/>
    <n v="0"/>
    <n v="2700"/>
    <s v="29.05.26"/>
    <n v="0.1536427709853537"/>
    <n v="8.4235347216615446E-3"/>
    <s v="STABLE"/>
    <s v="MPTP"/>
    <s v="MPTP"/>
    <s v="MPTP"/>
    <s v="Shifted"/>
    <n v="20"/>
    <s v="CAVNA"/>
    <m/>
    <s v="-"/>
    <s v="-"/>
    <s v="PASHAN"/>
    <s v="-"/>
    <s v="-"/>
    <s v="-"/>
    <n v="8260.23"/>
    <n v="153930"/>
    <n v="27"/>
    <n v="43"/>
    <s v="FLOW"/>
    <m/>
    <m/>
    <m/>
    <m/>
    <s v="REGULAR"/>
    <s v="MH12YP2925"/>
    <s v="BULLET 350 BATTALION BLACK"/>
    <d v="2025-09-09T00:00:00"/>
    <n v="36"/>
    <s v="02.06.26"/>
    <x v="0"/>
    <m/>
    <m/>
    <m/>
    <m/>
    <m/>
    <m/>
    <m/>
    <m/>
    <m/>
    <m/>
    <n v="1"/>
    <m/>
    <m/>
    <m/>
    <m/>
    <m/>
    <m/>
    <m/>
    <m/>
    <m/>
    <m/>
    <m/>
    <m/>
    <m/>
    <m/>
    <m/>
    <m/>
    <m/>
    <n v="1"/>
    <m/>
    <m/>
    <m/>
    <m/>
    <m/>
    <m/>
    <m/>
    <m/>
    <m/>
    <m/>
    <m/>
    <m/>
    <m/>
    <m/>
    <m/>
    <m/>
    <m/>
    <m/>
    <m/>
    <m/>
    <m/>
    <m/>
    <m/>
    <n v="1"/>
    <m/>
    <m/>
    <m/>
    <m/>
    <m/>
    <m/>
    <m/>
    <m/>
    <m/>
    <m/>
    <m/>
    <m/>
    <m/>
    <m/>
    <m/>
    <m/>
    <m/>
    <m/>
    <m/>
    <m/>
    <m/>
    <m/>
    <m/>
    <m/>
    <m/>
    <m/>
    <m/>
    <m/>
    <m/>
    <m/>
    <m/>
    <m/>
    <m/>
    <m/>
    <m/>
    <m/>
    <m/>
    <m/>
    <m/>
    <m/>
    <m/>
    <x v="3"/>
    <x v="0"/>
    <s v="DUWT0023"/>
    <s v="kPkA3feZ5i7"/>
    <s v="Allocated"/>
    <s v="Shifted (NC_SFTD)"/>
    <s v="Customer left job "/>
    <d v="2026-06-04T00:00:00"/>
    <m/>
    <m/>
    <m/>
    <m/>
    <s v="231"/>
    <n v="5560.23"/>
    <n v="12070.23"/>
  </r>
  <r>
    <n v="461739127"/>
    <s v="SANJAY SUKHDEV PAWAR"/>
    <m/>
    <m/>
    <m/>
    <m/>
    <m/>
    <m/>
    <n v="7184"/>
    <n v="28732"/>
    <n v="7818"/>
    <n v="36914"/>
    <x v="2"/>
    <s v="FLOW"/>
    <s v="UNPAID"/>
    <x v="1"/>
    <n v="153415"/>
    <n v="638"/>
    <n v="0"/>
    <n v="3561"/>
    <s v="FLOW"/>
    <n v="0.31647133726638077"/>
    <n v="5.0369046384216708E-2"/>
    <s v="FLOW"/>
    <s v="NRTP"/>
    <s v="NRTP"/>
    <s v="NRTP"/>
    <s v="refuse to pay "/>
    <m/>
    <s v="CAVNA"/>
    <m/>
    <s v="REPO"/>
    <s v="-"/>
    <s v="CHINCHWAD"/>
    <s v="-"/>
    <s v="-"/>
    <s v="-"/>
    <n v="32931"/>
    <n v="153415"/>
    <n v="116"/>
    <n v="132"/>
    <s v="FLOW"/>
    <m/>
    <m/>
    <m/>
    <m/>
    <s v="NPA"/>
    <s v="MH14LH4492"/>
    <s v="CLASSIC 350 DARK STEALTH BLACK"/>
    <d v="2024-01-31T00:00:00"/>
    <n v="48"/>
    <s v="02.06.26"/>
    <x v="0"/>
    <m/>
    <m/>
    <m/>
    <m/>
    <m/>
    <m/>
    <m/>
    <m/>
    <m/>
    <m/>
    <m/>
    <m/>
    <m/>
    <n v="1"/>
    <m/>
    <m/>
    <m/>
    <m/>
    <m/>
    <m/>
    <m/>
    <m/>
    <m/>
    <m/>
    <m/>
    <m/>
    <m/>
    <m/>
    <m/>
    <m/>
    <m/>
    <m/>
    <m/>
    <m/>
    <m/>
    <m/>
    <m/>
    <m/>
    <m/>
    <m/>
    <m/>
    <m/>
    <m/>
    <m/>
    <m/>
    <m/>
    <m/>
    <m/>
    <m/>
    <m/>
    <m/>
    <m/>
    <m/>
    <m/>
    <m/>
    <m/>
    <m/>
    <m/>
    <m/>
    <m/>
    <m/>
    <m/>
    <m/>
    <m/>
    <m/>
    <m/>
    <m/>
    <m/>
    <m/>
    <m/>
    <m/>
    <m/>
    <m/>
    <m/>
    <m/>
    <m/>
    <m/>
    <m/>
    <m/>
    <m/>
    <m/>
    <m/>
    <m/>
    <m/>
    <m/>
    <m/>
    <m/>
    <m/>
    <m/>
    <m/>
    <m/>
    <m/>
    <m/>
    <m/>
    <x v="2"/>
    <x v="0"/>
    <s v="ZBHT0011"/>
    <s v="G28m-6KVOz"/>
    <s v="Allocated"/>
    <s v="No Intention to pay (NITP)"/>
    <s v="Visit cm residence address CAVNA tw 3rd party The third party also does not live here I do not know his new address I donot have the capacity to get on emi"/>
    <d v="2026-06-05T00:00:00"/>
    <m/>
    <m/>
    <m/>
    <m/>
    <s v="998"/>
    <n v="7818"/>
    <n v="36914"/>
  </r>
  <r>
    <n v="464735800"/>
    <s v="SHUBHAM RAGHUNATH KATE"/>
    <m/>
    <m/>
    <m/>
    <m/>
    <m/>
    <m/>
    <n v="5381"/>
    <n v="32286"/>
    <n v="6609"/>
    <n v="39386"/>
    <x v="3"/>
    <s v="FLOW"/>
    <s v="UNPAID"/>
    <x v="0"/>
    <n v="151395"/>
    <n v="1228"/>
    <n v="0"/>
    <n v="2700"/>
    <s v="-"/>
    <n v="0.56375186651225662"/>
    <n v="6.3596749618204218E-2"/>
    <s v="FLOW"/>
    <s v="RTP"/>
    <s v="-"/>
    <s v="RTP"/>
    <s v="Financail problem"/>
    <m/>
    <s v="CAVA"/>
    <m/>
    <s v="REPO"/>
    <s v="-"/>
    <s v="PARVATI PAYTHA"/>
    <s v="-"/>
    <s v="-"/>
    <s v="-"/>
    <n v="36214"/>
    <n v="151395"/>
    <n v="178"/>
    <n v="194"/>
    <s v="FLOW"/>
    <m/>
    <m/>
    <m/>
    <m/>
    <s v="NPA"/>
    <s v="MH12XL5399"/>
    <s v="YAMAHA R15 V4"/>
    <d v="2024-11-21T00:00:00"/>
    <n v="48"/>
    <s v="02.06.26"/>
    <x v="1"/>
    <m/>
    <m/>
    <m/>
    <m/>
    <m/>
    <m/>
    <m/>
    <m/>
    <m/>
    <m/>
    <m/>
    <m/>
    <m/>
    <n v="1"/>
    <m/>
    <m/>
    <m/>
    <m/>
    <m/>
    <m/>
    <m/>
    <m/>
    <m/>
    <m/>
    <m/>
    <m/>
    <m/>
    <m/>
    <m/>
    <m/>
    <m/>
    <m/>
    <m/>
    <m/>
    <m/>
    <m/>
    <m/>
    <m/>
    <m/>
    <m/>
    <m/>
    <m/>
    <m/>
    <m/>
    <m/>
    <m/>
    <m/>
    <m/>
    <m/>
    <m/>
    <m/>
    <m/>
    <m/>
    <m/>
    <m/>
    <m/>
    <m/>
    <m/>
    <m/>
    <m/>
    <m/>
    <m/>
    <m/>
    <m/>
    <m/>
    <m/>
    <m/>
    <m/>
    <m/>
    <m/>
    <m/>
    <m/>
    <m/>
    <m/>
    <m/>
    <m/>
    <m/>
    <m/>
    <m/>
    <m/>
    <m/>
    <m/>
    <m/>
    <m/>
    <m/>
    <m/>
    <m/>
    <m/>
    <m/>
    <m/>
    <m/>
    <m/>
    <m/>
    <m/>
    <x v="2"/>
    <x v="0"/>
    <s v="DUWT0031"/>
    <s v="A6_WzA9lAa7"/>
    <s v="Allocated"/>
    <s v="Door Locked (NC_DL)"/>
    <s v="Customer house is door locked "/>
    <d v="2026-06-05T00:00:00"/>
    <m/>
    <m/>
    <m/>
    <m/>
    <s v="1719"/>
    <n v="6609"/>
    <n v="39386"/>
  </r>
  <r>
    <n v="463487908"/>
    <s v="ZAID BABAMIYA PATHAN"/>
    <m/>
    <m/>
    <m/>
    <m/>
    <m/>
    <m/>
    <n v="6694"/>
    <n v="6591"/>
    <n v="6694"/>
    <n v="13544"/>
    <x v="0"/>
    <s v="FLOW"/>
    <s v="UNPAID"/>
    <x v="1"/>
    <n v="150956"/>
    <n v="103"/>
    <n v="0"/>
    <n v="0"/>
    <s v="-"/>
    <n v="6.1255849361252675E-2"/>
    <n v="8.2607880688828697E-3"/>
    <s v="STABLE"/>
    <s v="PTP"/>
    <s v="-"/>
    <s v="PTP"/>
    <m/>
    <n v="23"/>
    <s v="CAVA"/>
    <m/>
    <m/>
    <m/>
    <s v="CHIKHALI"/>
    <m/>
    <m/>
    <m/>
    <n v="6694"/>
    <n v="150956"/>
    <n v="27"/>
    <n v="43"/>
    <s v="FLOW"/>
    <m/>
    <m/>
    <m/>
    <m/>
    <s v="-"/>
    <s v="MH14LR5217"/>
    <s v="CLASSIC 350 CHROME BRONZE"/>
    <d v="2024-07-16T00:00:00"/>
    <n v="48"/>
    <s v="10.06.26"/>
    <x v="0"/>
    <m/>
    <m/>
    <m/>
    <m/>
    <m/>
    <m/>
    <m/>
    <m/>
    <m/>
    <m/>
    <m/>
    <m/>
    <m/>
    <m/>
    <m/>
    <m/>
    <m/>
    <m/>
    <m/>
    <m/>
    <m/>
    <m/>
    <m/>
    <m/>
    <m/>
    <m/>
    <m/>
    <m/>
    <m/>
    <m/>
    <m/>
    <m/>
    <m/>
    <m/>
    <m/>
    <m/>
    <m/>
    <m/>
    <m/>
    <m/>
    <m/>
    <m/>
    <m/>
    <m/>
    <m/>
    <m/>
    <m/>
    <m/>
    <m/>
    <m/>
    <m/>
    <m/>
    <m/>
    <m/>
    <m/>
    <m/>
    <m/>
    <m/>
    <m/>
    <m/>
    <m/>
    <m/>
    <m/>
    <m/>
    <m/>
    <m/>
    <m/>
    <m/>
    <m/>
    <m/>
    <m/>
    <m/>
    <m/>
    <m/>
    <m/>
    <m/>
    <m/>
    <m/>
    <m/>
    <m/>
    <m/>
    <m/>
    <m/>
    <m/>
    <m/>
    <m/>
    <m/>
    <m/>
    <m/>
    <m/>
    <m/>
    <n v="1"/>
    <m/>
    <m/>
    <x v="2"/>
    <x v="0"/>
    <s v="ZBHT0011"/>
    <s v="BoBvnfRpYZz"/>
    <s v="Unallocated"/>
    <e v="#N/A"/>
    <e v="#N/A"/>
    <e v="#N/A"/>
    <m/>
    <m/>
    <m/>
    <m/>
    <s v="259"/>
    <n v="6694"/>
    <n v="13544"/>
  </r>
  <r>
    <n v="467118039"/>
    <s v="LAXMI DINESH PAWAR"/>
    <m/>
    <m/>
    <m/>
    <m/>
    <m/>
    <m/>
    <n v="5471"/>
    <n v="32826"/>
    <n v="6635"/>
    <n v="39926"/>
    <x v="3"/>
    <s v="FLOW"/>
    <s v="UNPAID"/>
    <x v="7"/>
    <n v="150163"/>
    <n v="1164"/>
    <n v="0"/>
    <n v="2700"/>
    <s v="FLOW"/>
    <n v="0.30530925770424877"/>
    <n v="6.3079221327774368E-2"/>
    <s v="FLOW"/>
    <s v="NC"/>
    <s v="NC"/>
    <s v="NC"/>
    <s v="Add not found"/>
    <m/>
    <s v="CNAVNA"/>
    <m/>
    <s v="-"/>
    <s v="-"/>
    <s v="SHIRUR"/>
    <s v="-"/>
    <s v="-"/>
    <s v="-"/>
    <n v="36690"/>
    <n v="150163"/>
    <n v="178"/>
    <n v="194"/>
    <s v="FLOW"/>
    <m/>
    <m/>
    <m/>
    <m/>
    <s v="NPA"/>
    <s v="MH12YR6333"/>
    <s v="FZS V4"/>
    <d v="2025-10-20T00:00:00"/>
    <n v="36"/>
    <s v="02.06.26"/>
    <x v="0"/>
    <m/>
    <m/>
    <m/>
    <m/>
    <m/>
    <m/>
    <m/>
    <m/>
    <m/>
    <m/>
    <n v="1"/>
    <m/>
    <m/>
    <m/>
    <m/>
    <m/>
    <m/>
    <m/>
    <m/>
    <m/>
    <m/>
    <m/>
    <m/>
    <m/>
    <m/>
    <m/>
    <m/>
    <m/>
    <m/>
    <m/>
    <m/>
    <m/>
    <m/>
    <m/>
    <m/>
    <m/>
    <m/>
    <m/>
    <m/>
    <m/>
    <m/>
    <m/>
    <m/>
    <m/>
    <m/>
    <m/>
    <m/>
    <m/>
    <m/>
    <m/>
    <m/>
    <m/>
    <m/>
    <m/>
    <m/>
    <m/>
    <m/>
    <m/>
    <m/>
    <m/>
    <m/>
    <m/>
    <m/>
    <m/>
    <m/>
    <m/>
    <m/>
    <m/>
    <m/>
    <m/>
    <m/>
    <m/>
    <m/>
    <m/>
    <m/>
    <m/>
    <m/>
    <m/>
    <m/>
    <m/>
    <m/>
    <m/>
    <m/>
    <m/>
    <m/>
    <m/>
    <m/>
    <m/>
    <m/>
    <m/>
    <m/>
    <m/>
    <m/>
    <m/>
    <x v="2"/>
    <x v="0"/>
    <s v="ZBHT0024"/>
    <s v="G6v74AQvpiz"/>
    <s v="Allocated"/>
    <s v="Address Not Found (NC_ANF)"/>
    <s v="Customer address not found "/>
    <d v="2026-06-04T00:00:00"/>
    <m/>
    <m/>
    <m/>
    <m/>
    <s v="1629"/>
    <n v="6635"/>
    <n v="39926"/>
  </r>
  <r>
    <n v="462316792"/>
    <s v="SIDDHANT NILKANTH KADAM"/>
    <m/>
    <m/>
    <m/>
    <m/>
    <m/>
    <s v="BANK STABLE 11"/>
    <n v="6747"/>
    <n v="20403"/>
    <n v="819"/>
    <n v="27941"/>
    <x v="2"/>
    <s v="STABLE"/>
    <s v="UNPAID"/>
    <x v="3"/>
    <n v="148430"/>
    <n v="657"/>
    <n v="0"/>
    <n v="3600"/>
    <s v="FLOW"/>
    <n v="0.64887148034325537"/>
    <n v="4.873237659165848E-2"/>
    <s v="STABLE"/>
    <s v="PAID"/>
    <s v="RTP"/>
    <s v="PAID"/>
    <m/>
    <m/>
    <s v="CAVNA"/>
    <m/>
    <s v="REPO"/>
    <s v="-"/>
    <s v="VELHE"/>
    <s v="-"/>
    <s v="-"/>
    <s v="-"/>
    <n v="24660"/>
    <n v="148430"/>
    <n v="116"/>
    <n v="104"/>
    <s v="STABLE"/>
    <m/>
    <m/>
    <m/>
    <m/>
    <s v="NPA"/>
    <s v="MH12WN7216"/>
    <s v="CLASSIC 350 DARK GUNMETAL GREY"/>
    <d v="2024-03-22T00:00:00"/>
    <n v="48"/>
    <s v="02.06.26"/>
    <x v="1"/>
    <m/>
    <m/>
    <m/>
    <m/>
    <m/>
    <m/>
    <m/>
    <m/>
    <m/>
    <m/>
    <m/>
    <m/>
    <m/>
    <m/>
    <m/>
    <m/>
    <n v="1"/>
    <m/>
    <m/>
    <m/>
    <m/>
    <m/>
    <m/>
    <m/>
    <m/>
    <m/>
    <m/>
    <m/>
    <m/>
    <m/>
    <m/>
    <m/>
    <m/>
    <m/>
    <m/>
    <m/>
    <m/>
    <m/>
    <m/>
    <m/>
    <m/>
    <m/>
    <m/>
    <m/>
    <m/>
    <m/>
    <m/>
    <m/>
    <m/>
    <m/>
    <m/>
    <m/>
    <m/>
    <m/>
    <m/>
    <m/>
    <m/>
    <m/>
    <m/>
    <m/>
    <m/>
    <m/>
    <m/>
    <m/>
    <m/>
    <m/>
    <m/>
    <m/>
    <m/>
    <m/>
    <m/>
    <m/>
    <m/>
    <m/>
    <m/>
    <m/>
    <m/>
    <m/>
    <m/>
    <m/>
    <m/>
    <m/>
    <m/>
    <m/>
    <m/>
    <m/>
    <m/>
    <m/>
    <m/>
    <m/>
    <m/>
    <m/>
    <m/>
    <m/>
    <x v="2"/>
    <x v="0"/>
    <s v="DUWT0011"/>
    <s v="BoW87gMZEYtz"/>
    <s v="Allocated"/>
    <s v="Refuse To Pay (RTP)"/>
    <s v="Not ready to pay will deal with bank "/>
    <d v="2026-06-06T00:00:00"/>
    <m/>
    <m/>
    <m/>
    <m/>
    <s v="791"/>
    <n v="819"/>
    <n v="27941"/>
  </r>
  <r>
    <n v="467872639"/>
    <s v="ANURAG BANSI SHINDE"/>
    <s v="ONLINE"/>
    <s v="06.06.26"/>
    <n v="7191"/>
    <m/>
    <m/>
    <m/>
    <n v="7083"/>
    <n v="6975"/>
    <n v="7080"/>
    <n v="7033"/>
    <x v="0"/>
    <s v="STABLE"/>
    <s v="PAID"/>
    <x v="1"/>
    <n v="136929"/>
    <n v="105"/>
    <n v="0"/>
    <n v="0"/>
    <s v="22.05.26"/>
    <n v="5.5563887471759769E-2"/>
    <n v="7.4931864217656968E-3"/>
    <s v="STABLE"/>
    <s v="PAID"/>
    <s v="PTP"/>
    <s v="PAID"/>
    <m/>
    <m/>
    <s v="CAVA"/>
    <m/>
    <s v="-"/>
    <s v="-"/>
    <s v="CHINCHWAD"/>
    <s v="-"/>
    <s v="-"/>
    <s v="-"/>
    <n v="7080"/>
    <n v="136929"/>
    <n v="27"/>
    <n v="12"/>
    <s v="STABLE"/>
    <m/>
    <m/>
    <m/>
    <m/>
    <s v="REGULAR"/>
    <s v="MH14NC7091"/>
    <s v="PIAGGIO VESPA S 125"/>
    <d v="2026-03-06T00:00:00"/>
    <n v="24"/>
    <s v="02.06.26"/>
    <x v="0"/>
    <m/>
    <m/>
    <m/>
    <m/>
    <m/>
    <m/>
    <m/>
    <m/>
    <m/>
    <m/>
    <n v="1"/>
    <m/>
    <m/>
    <n v="1"/>
    <m/>
    <m/>
    <m/>
    <m/>
    <m/>
    <m/>
    <m/>
    <m/>
    <m/>
    <m/>
    <m/>
    <n v="1"/>
    <m/>
    <m/>
    <m/>
    <m/>
    <m/>
    <m/>
    <m/>
    <m/>
    <m/>
    <m/>
    <m/>
    <n v="1"/>
    <m/>
    <m/>
    <m/>
    <m/>
    <m/>
    <m/>
    <m/>
    <m/>
    <m/>
    <m/>
    <m/>
    <m/>
    <m/>
    <m/>
    <m/>
    <m/>
    <m/>
    <m/>
    <m/>
    <m/>
    <m/>
    <m/>
    <m/>
    <m/>
    <m/>
    <m/>
    <m/>
    <m/>
    <m/>
    <m/>
    <m/>
    <m/>
    <m/>
    <m/>
    <m/>
    <m/>
    <m/>
    <m/>
    <m/>
    <m/>
    <m/>
    <m/>
    <m/>
    <m/>
    <m/>
    <m/>
    <m/>
    <m/>
    <m/>
    <m/>
    <m/>
    <m/>
    <m/>
    <m/>
    <m/>
    <m/>
    <x v="0"/>
    <x v="0"/>
    <s v="ZBHT0011"/>
    <s v="B6uul1Ryibz"/>
    <s v="Allocated"/>
    <s v="Left Message (LMCB)"/>
    <s v="Visit cm residence address cm is not at home lm with father "/>
    <d v="2026-06-09T00:00:00"/>
    <m/>
    <m/>
    <m/>
    <m/>
    <s v="166"/>
    <n v="7080"/>
    <n v="14224"/>
  </r>
  <r>
    <n v="463270101"/>
    <s v="VIKASH GUPTA"/>
    <m/>
    <m/>
    <m/>
    <m/>
    <m/>
    <m/>
    <n v="5392"/>
    <n v="29894.52"/>
    <n v="5347.5200000000041"/>
    <n v="38215.520000000004"/>
    <x v="3"/>
    <s v="FLOW"/>
    <s v="UNPAID"/>
    <x v="11"/>
    <n v="135822.51999999999"/>
    <n v="2413"/>
    <n v="0"/>
    <n v="6300"/>
    <s v="FLOW"/>
    <n v="0.43327308390830582"/>
    <n v="5.7055192027170867E-2"/>
    <s v="FLOW"/>
    <s v="NC"/>
    <s v="NC"/>
    <s v="NC"/>
    <s v="Shifted"/>
    <m/>
    <s v="CNAVNA"/>
    <m/>
    <s v="-"/>
    <s v="-"/>
    <s v="VASULI"/>
    <s v="-"/>
    <s v="-"/>
    <s v="-"/>
    <n v="38607.519999999997"/>
    <n v="135822.51999999999"/>
    <n v="178"/>
    <n v="194"/>
    <s v="FLOW"/>
    <m/>
    <m/>
    <m/>
    <m/>
    <s v="NPA"/>
    <m/>
    <s v="HUNTER 350 DAPPER WHITE"/>
    <d v="2024-06-21T00:00:00"/>
    <n v="48"/>
    <s v="02.06.26"/>
    <x v="0"/>
    <m/>
    <m/>
    <m/>
    <m/>
    <m/>
    <m/>
    <m/>
    <m/>
    <m/>
    <m/>
    <m/>
    <m/>
    <m/>
    <m/>
    <m/>
    <m/>
    <m/>
    <m/>
    <m/>
    <m/>
    <m/>
    <m/>
    <m/>
    <m/>
    <m/>
    <m/>
    <m/>
    <m/>
    <m/>
    <m/>
    <m/>
    <m/>
    <m/>
    <m/>
    <m/>
    <m/>
    <m/>
    <m/>
    <m/>
    <m/>
    <m/>
    <m/>
    <m/>
    <m/>
    <m/>
    <m/>
    <n v="1"/>
    <m/>
    <m/>
    <m/>
    <m/>
    <m/>
    <m/>
    <m/>
    <m/>
    <m/>
    <m/>
    <m/>
    <m/>
    <m/>
    <m/>
    <m/>
    <m/>
    <m/>
    <m/>
    <m/>
    <m/>
    <m/>
    <m/>
    <m/>
    <m/>
    <m/>
    <m/>
    <m/>
    <m/>
    <m/>
    <m/>
    <m/>
    <m/>
    <m/>
    <m/>
    <m/>
    <m/>
    <m/>
    <m/>
    <m/>
    <m/>
    <m/>
    <m/>
    <m/>
    <m/>
    <m/>
    <m/>
    <m/>
    <x v="2"/>
    <x v="0"/>
    <s v="ZBHT0010"/>
    <s v="G6t8soeCpDMm"/>
    <s v="Allocated"/>
    <s v="Shifted (NC_SFTD)"/>
    <s v="Shifted "/>
    <d v="2026-06-16T00:00:00"/>
    <m/>
    <m/>
    <m/>
    <m/>
    <s v="2929"/>
    <n v="5347.5200000000041"/>
    <n v="38215.520000000004"/>
  </r>
  <r>
    <n v="465588808"/>
    <s v="SHAKEEL AHMAD KHAN"/>
    <m/>
    <m/>
    <m/>
    <m/>
    <m/>
    <m/>
    <n v="9371"/>
    <n v="56226"/>
    <n v="11626"/>
    <n v="68707"/>
    <x v="3"/>
    <s v="FLOW"/>
    <s v="UNPAID"/>
    <x v="1"/>
    <n v="132206"/>
    <n v="2255"/>
    <n v="0"/>
    <n v="3471"/>
    <s v="FLOW"/>
    <n v="0.51986158625299828"/>
    <n v="5.5535994451760669E-2"/>
    <s v="FLOW"/>
    <s v="NC"/>
    <s v="NC"/>
    <s v="NC"/>
    <s v="Shifted"/>
    <m/>
    <s v="CNAVNA"/>
    <m/>
    <s v="REPO"/>
    <s v="-"/>
    <s v="CHIKHALI"/>
    <s v="-"/>
    <s v="-"/>
    <s v="-"/>
    <n v="61952"/>
    <n v="132206"/>
    <n v="178"/>
    <n v="194"/>
    <s v="FLOW"/>
    <m/>
    <m/>
    <m/>
    <m/>
    <s v="NPA"/>
    <s v="MH14ME3234"/>
    <s v="HUNTER 350 REBEL BLUE"/>
    <d v="2025-02-27T00:00:00"/>
    <n v="24"/>
    <s v="02.06.26"/>
    <x v="0"/>
    <m/>
    <m/>
    <m/>
    <m/>
    <m/>
    <m/>
    <m/>
    <m/>
    <m/>
    <m/>
    <m/>
    <m/>
    <m/>
    <m/>
    <m/>
    <m/>
    <n v="1"/>
    <m/>
    <m/>
    <m/>
    <m/>
    <m/>
    <m/>
    <m/>
    <m/>
    <m/>
    <m/>
    <m/>
    <m/>
    <m/>
    <m/>
    <m/>
    <m/>
    <m/>
    <m/>
    <m/>
    <m/>
    <m/>
    <m/>
    <m/>
    <m/>
    <m/>
    <m/>
    <m/>
    <m/>
    <m/>
    <m/>
    <m/>
    <m/>
    <m/>
    <m/>
    <m/>
    <m/>
    <m/>
    <m/>
    <m/>
    <m/>
    <m/>
    <m/>
    <m/>
    <m/>
    <m/>
    <m/>
    <m/>
    <m/>
    <m/>
    <m/>
    <m/>
    <m/>
    <m/>
    <m/>
    <m/>
    <m/>
    <m/>
    <m/>
    <m/>
    <m/>
    <m/>
    <m/>
    <m/>
    <m/>
    <m/>
    <m/>
    <m/>
    <m/>
    <m/>
    <m/>
    <m/>
    <m/>
    <m/>
    <m/>
    <m/>
    <m/>
    <m/>
    <x v="2"/>
    <x v="0"/>
    <s v="ZBHT0011"/>
    <s v="GoAk_COGBRl7"/>
    <s v="Allocated"/>
    <s v="Shifted (NC_SFTD)"/>
    <s v="Visit cm office address shifted "/>
    <d v="2026-06-06T00:00:00"/>
    <m/>
    <m/>
    <m/>
    <m/>
    <s v="3110"/>
    <n v="11626"/>
    <n v="68707"/>
  </r>
  <r>
    <n v="462010693"/>
    <s v="ALI MOHAMMAD SHAIKH"/>
    <m/>
    <m/>
    <m/>
    <m/>
    <m/>
    <m/>
    <n v="6364"/>
    <n v="13003"/>
    <n v="996"/>
    <n v="20273"/>
    <x v="1"/>
    <s v="FLOW"/>
    <s v="UNPAID"/>
    <x v="1"/>
    <n v="132154"/>
    <n v="721"/>
    <n v="0"/>
    <n v="6300"/>
    <s v="14.05.26"/>
    <n v="0.22059896272382648"/>
    <n v="3.5345971814405165E-2"/>
    <s v="FLOW"/>
    <s v="BPTP"/>
    <s v="PAID"/>
    <s v="BPTP"/>
    <s v="medical problem"/>
    <m/>
    <s v="CAVNA"/>
    <m/>
    <s v="REPO"/>
    <s v="-"/>
    <s v="NIGADI"/>
    <s v="-"/>
    <s v="-"/>
    <s v="-"/>
    <n v="20024"/>
    <n v="132154"/>
    <n v="88"/>
    <n v="104"/>
    <s v="FLOW"/>
    <m/>
    <m/>
    <m/>
    <m/>
    <s v="NPA"/>
    <s v="MH14LK1686"/>
    <s v="BULLET 350 BLACK GOLD"/>
    <d v="2024-02-23T00:00:00"/>
    <n v="48"/>
    <s v="02.06.26"/>
    <x v="0"/>
    <m/>
    <m/>
    <m/>
    <m/>
    <m/>
    <m/>
    <m/>
    <m/>
    <m/>
    <m/>
    <m/>
    <m/>
    <m/>
    <n v="1"/>
    <m/>
    <m/>
    <m/>
    <m/>
    <m/>
    <m/>
    <m/>
    <m/>
    <m/>
    <m/>
    <m/>
    <m/>
    <m/>
    <m/>
    <n v="1"/>
    <m/>
    <m/>
    <m/>
    <m/>
    <m/>
    <m/>
    <m/>
    <m/>
    <m/>
    <m/>
    <m/>
    <m/>
    <m/>
    <m/>
    <m/>
    <m/>
    <m/>
    <m/>
    <m/>
    <m/>
    <m/>
    <m/>
    <m/>
    <m/>
    <m/>
    <m/>
    <n v="2"/>
    <m/>
    <m/>
    <m/>
    <m/>
    <m/>
    <m/>
    <m/>
    <m/>
    <m/>
    <m/>
    <m/>
    <m/>
    <m/>
    <m/>
    <m/>
    <m/>
    <m/>
    <m/>
    <m/>
    <m/>
    <m/>
    <m/>
    <m/>
    <m/>
    <m/>
    <m/>
    <m/>
    <m/>
    <m/>
    <m/>
    <m/>
    <m/>
    <m/>
    <m/>
    <m/>
    <m/>
    <m/>
    <m/>
    <x v="0"/>
    <x v="0"/>
    <s v="ZBHT0011"/>
    <s v="k2tax_usNM7"/>
    <s v="Allocated"/>
    <s v="Left Message (LMCB)"/>
    <s v="Visit cm residence address cm is not at all cm wife sd His work is going on outside."/>
    <d v="2026-06-05T00:00:00"/>
    <m/>
    <m/>
    <m/>
    <m/>
    <s v="906"/>
    <n v="996"/>
    <n v="20273"/>
  </r>
  <r>
    <n v="464403745"/>
    <s v="ANKIT RAJKUMAR JAISWAL"/>
    <s v="ONLINE"/>
    <s v="20.06.26"/>
    <n v="7858"/>
    <m/>
    <m/>
    <m/>
    <n v="7718"/>
    <n v="7589"/>
    <n v="7724"/>
    <n v="7729"/>
    <x v="0"/>
    <s v="STABLE"/>
    <s v="PAID"/>
    <x v="1"/>
    <n v="130579"/>
    <n v="135"/>
    <n v="0"/>
    <n v="4500"/>
    <s v="24.05.26"/>
    <n v="5.2987145616888449E-2"/>
    <n v="7.1456944092759232E-3"/>
    <s v="STABLE"/>
    <s v="PAID"/>
    <s v="PTP"/>
    <s v="PTP"/>
    <m/>
    <n v="20"/>
    <s v="CAVA"/>
    <m/>
    <s v="-"/>
    <s v="-"/>
    <s v="NIGADI"/>
    <s v="-"/>
    <s v="-"/>
    <s v="-"/>
    <n v="12224"/>
    <n v="130579"/>
    <n v="27"/>
    <n v="43"/>
    <s v="FLOW"/>
    <m/>
    <m/>
    <m/>
    <m/>
    <s v="REGULAR"/>
    <s v="MH14LZ1613"/>
    <s v="CLASSIC 350 DARK GUNMETAL GREY"/>
    <d v="2024-10-22T00:00:00"/>
    <n v="36"/>
    <s v="02.06.26"/>
    <x v="0"/>
    <m/>
    <m/>
    <m/>
    <m/>
    <m/>
    <m/>
    <m/>
    <m/>
    <m/>
    <m/>
    <m/>
    <m/>
    <m/>
    <n v="1"/>
    <m/>
    <m/>
    <m/>
    <m/>
    <m/>
    <m/>
    <m/>
    <m/>
    <m/>
    <m/>
    <m/>
    <m/>
    <m/>
    <m/>
    <n v="1"/>
    <m/>
    <m/>
    <m/>
    <m/>
    <m/>
    <m/>
    <m/>
    <m/>
    <m/>
    <m/>
    <m/>
    <m/>
    <m/>
    <m/>
    <m/>
    <m/>
    <m/>
    <m/>
    <m/>
    <m/>
    <m/>
    <m/>
    <m/>
    <m/>
    <m/>
    <m/>
    <m/>
    <m/>
    <m/>
    <m/>
    <m/>
    <m/>
    <m/>
    <m/>
    <m/>
    <m/>
    <m/>
    <m/>
    <m/>
    <m/>
    <m/>
    <m/>
    <m/>
    <m/>
    <m/>
    <m/>
    <m/>
    <m/>
    <m/>
    <m/>
    <m/>
    <m/>
    <m/>
    <m/>
    <m/>
    <m/>
    <m/>
    <m/>
    <m/>
    <m/>
    <m/>
    <m/>
    <m/>
    <m/>
    <m/>
    <x v="1"/>
    <x v="0"/>
    <s v="ZBHT0011"/>
    <s v="kPjGQ2IR_NJm"/>
    <s v="Allocated"/>
    <s v="Promise To Pay (PTP)"/>
    <s v="Visit cm residence address cm meet sd salary credit after 20th "/>
    <d v="2026-06-20T00:00:00"/>
    <m/>
    <m/>
    <m/>
    <m/>
    <s v="280"/>
    <n v="7724"/>
    <n v="15587"/>
  </r>
  <r>
    <n v="465370258"/>
    <s v="GANPAT TULSHIRAM ADAGALE"/>
    <m/>
    <m/>
    <m/>
    <m/>
    <m/>
    <m/>
    <n v="5951"/>
    <n v="35597"/>
    <n v="7409"/>
    <n v="43686"/>
    <x v="3"/>
    <s v="FLOW"/>
    <s v="UNPAID"/>
    <x v="7"/>
    <n v="129581"/>
    <n v="1567"/>
    <n v="0"/>
    <n v="4451"/>
    <s v="-"/>
    <n v="0.26346223052665607"/>
    <n v="5.4433306332947066E-2"/>
    <s v="FLOW"/>
    <s v="OS"/>
    <s v="-"/>
    <s v="OS"/>
    <s v="Customer at solupar "/>
    <m/>
    <s v="CNAVNA"/>
    <m/>
    <s v="REPO"/>
    <s v="-"/>
    <s v="SHIRUR"/>
    <s v="-"/>
    <s v="-"/>
    <s v="-"/>
    <n v="41615"/>
    <n v="129581"/>
    <n v="178"/>
    <n v="194"/>
    <s v="FLOW"/>
    <m/>
    <m/>
    <m/>
    <m/>
    <s v="NPA"/>
    <s v="MH12XV4121"/>
    <s v="BULLET BATTALION 350 BLACK"/>
    <d v="2025-01-30T00:00:00"/>
    <n v="36"/>
    <s v="02.06.26"/>
    <x v="0"/>
    <m/>
    <m/>
    <m/>
    <m/>
    <m/>
    <m/>
    <m/>
    <m/>
    <m/>
    <m/>
    <m/>
    <m/>
    <m/>
    <m/>
    <m/>
    <m/>
    <n v="1"/>
    <m/>
    <m/>
    <m/>
    <m/>
    <m/>
    <m/>
    <m/>
    <m/>
    <m/>
    <m/>
    <m/>
    <m/>
    <m/>
    <m/>
    <m/>
    <m/>
    <m/>
    <m/>
    <m/>
    <m/>
    <m/>
    <m/>
    <m/>
    <m/>
    <m/>
    <m/>
    <m/>
    <m/>
    <m/>
    <m/>
    <m/>
    <m/>
    <m/>
    <m/>
    <m/>
    <m/>
    <m/>
    <m/>
    <m/>
    <m/>
    <m/>
    <m/>
    <m/>
    <m/>
    <m/>
    <m/>
    <m/>
    <m/>
    <m/>
    <m/>
    <m/>
    <m/>
    <m/>
    <m/>
    <m/>
    <m/>
    <m/>
    <m/>
    <m/>
    <m/>
    <m/>
    <m/>
    <m/>
    <m/>
    <m/>
    <m/>
    <m/>
    <m/>
    <m/>
    <m/>
    <m/>
    <m/>
    <m/>
    <m/>
    <m/>
    <m/>
    <m/>
    <x v="2"/>
    <x v="0"/>
    <s v="ZBHT0024"/>
    <s v="koGp5FCYAZc"/>
    <s v="Allocated"/>
    <s v="Left Message (LMCB)"/>
    <s v="Meet wife "/>
    <d v="2026-06-06T00:00:00"/>
    <m/>
    <m/>
    <m/>
    <m/>
    <s v="2138"/>
    <n v="7409"/>
    <n v="43686"/>
  </r>
  <r>
    <n v="466373007"/>
    <s v="LATA SHASHIKANT SHETE"/>
    <m/>
    <m/>
    <m/>
    <m/>
    <m/>
    <m/>
    <n v="4189"/>
    <n v="16752"/>
    <n v="4787"/>
    <n v="21801"/>
    <x v="2"/>
    <s v="FLOW"/>
    <s v="UNPAID"/>
    <x v="10"/>
    <n v="128814"/>
    <n v="602"/>
    <n v="0"/>
    <n v="4500"/>
    <s v="FLOW"/>
    <n v="0.44204389451192488"/>
    <n v="4.2292072749968983E-2"/>
    <s v="STABLE"/>
    <s v="PTP"/>
    <s v="PTP"/>
    <s v="PTP"/>
    <m/>
    <n v="26"/>
    <s v="CAVNA"/>
    <m/>
    <s v="REPO"/>
    <s v="-"/>
    <s v="NARAYAN GAON"/>
    <s v="-"/>
    <s v="-"/>
    <s v="-"/>
    <n v="21854"/>
    <n v="128814"/>
    <n v="116"/>
    <n v="132"/>
    <s v="FLOW"/>
    <m/>
    <m/>
    <m/>
    <m/>
    <s v="NPA"/>
    <s v="MH14MM4064"/>
    <s v="SUZUKI GIXXER 150 SF 2"/>
    <d v="2025-06-21T00:00:00"/>
    <n v="48"/>
    <s v="02.06.26"/>
    <x v="0"/>
    <m/>
    <m/>
    <m/>
    <m/>
    <m/>
    <m/>
    <m/>
    <m/>
    <m/>
    <m/>
    <m/>
    <m/>
    <m/>
    <n v="1"/>
    <m/>
    <m/>
    <m/>
    <m/>
    <m/>
    <m/>
    <m/>
    <m/>
    <m/>
    <m/>
    <m/>
    <m/>
    <m/>
    <m/>
    <m/>
    <m/>
    <m/>
    <m/>
    <m/>
    <m/>
    <m/>
    <m/>
    <m/>
    <m/>
    <m/>
    <m/>
    <m/>
    <m/>
    <m/>
    <m/>
    <m/>
    <m/>
    <m/>
    <m/>
    <m/>
    <m/>
    <m/>
    <m/>
    <m/>
    <m/>
    <m/>
    <m/>
    <m/>
    <m/>
    <m/>
    <m/>
    <m/>
    <m/>
    <m/>
    <m/>
    <m/>
    <m/>
    <m/>
    <m/>
    <m/>
    <m/>
    <m/>
    <m/>
    <m/>
    <m/>
    <m/>
    <m/>
    <m/>
    <m/>
    <m/>
    <m/>
    <m/>
    <m/>
    <m/>
    <m/>
    <m/>
    <m/>
    <m/>
    <m/>
    <m/>
    <m/>
    <m/>
    <m/>
    <m/>
    <m/>
    <x v="2"/>
    <x v="0"/>
    <s v="ZBHT0021"/>
    <s v="G6BkotlN4NJz"/>
    <s v="Allocated"/>
    <s v="Left Message (LMCB)"/>
    <s v="Lmcb neighbour "/>
    <d v="2026-06-05T00:00:00"/>
    <m/>
    <m/>
    <m/>
    <m/>
    <s v="860"/>
    <n v="4787"/>
    <n v="21801"/>
  </r>
  <r>
    <n v="462722443"/>
    <s v="ROHIT ARUN KORKE"/>
    <s v="ONLINE"/>
    <s v="11.06.26"/>
    <n v="6200"/>
    <m/>
    <m/>
    <m/>
    <n v="6049"/>
    <n v="5554"/>
    <n v="5648"/>
    <n v="5488"/>
    <x v="0"/>
    <s v="STABLE"/>
    <s v="PAID"/>
    <x v="6"/>
    <n v="128004"/>
    <n v="94"/>
    <n v="0"/>
    <n v="3150"/>
    <s v="-"/>
    <n v="7.3118409095499631E-2"/>
    <n v="7.0047822939749522E-3"/>
    <s v="STABLE"/>
    <s v="PAID"/>
    <s v="-"/>
    <s v="PAID"/>
    <m/>
    <m/>
    <s v="CAVNA"/>
    <m/>
    <m/>
    <m/>
    <s v="YERWADA"/>
    <m/>
    <m/>
    <m/>
    <n v="8798"/>
    <n v="128004"/>
    <n v="27"/>
    <n v="12"/>
    <s v="STABLE"/>
    <m/>
    <m/>
    <m/>
    <m/>
    <s v="-"/>
    <s v="MH12WT9992"/>
    <s v="CLASSIC 350 DARK STEALTH BLACK"/>
    <d v="2024-04-29T00:00:00"/>
    <n v="48"/>
    <s v="10.06.26"/>
    <x v="1"/>
    <m/>
    <m/>
    <m/>
    <m/>
    <m/>
    <m/>
    <m/>
    <m/>
    <m/>
    <m/>
    <m/>
    <m/>
    <m/>
    <m/>
    <m/>
    <m/>
    <m/>
    <m/>
    <m/>
    <m/>
    <m/>
    <m/>
    <m/>
    <m/>
    <m/>
    <m/>
    <m/>
    <m/>
    <m/>
    <m/>
    <m/>
    <m/>
    <m/>
    <m/>
    <n v="1"/>
    <m/>
    <m/>
    <m/>
    <m/>
    <m/>
    <m/>
    <m/>
    <m/>
    <n v="1"/>
    <m/>
    <m/>
    <m/>
    <m/>
    <m/>
    <m/>
    <m/>
    <m/>
    <m/>
    <m/>
    <m/>
    <m/>
    <m/>
    <m/>
    <m/>
    <m/>
    <m/>
    <m/>
    <m/>
    <m/>
    <m/>
    <m/>
    <m/>
    <m/>
    <m/>
    <m/>
    <m/>
    <m/>
    <m/>
    <m/>
    <m/>
    <m/>
    <m/>
    <m/>
    <m/>
    <m/>
    <m/>
    <m/>
    <m/>
    <m/>
    <m/>
    <m/>
    <m/>
    <m/>
    <m/>
    <m/>
    <m/>
    <m/>
    <m/>
    <m/>
    <x v="1"/>
    <x v="0"/>
    <s v="ZBHT0012"/>
    <s v="B2G6FECYBiz"/>
    <s v="Allocated"/>
    <s v="Payment (PAID)"/>
    <s v="1 emi paid "/>
    <d v="2026-06-15T00:00:00"/>
    <m/>
    <m/>
    <m/>
    <m/>
    <s v="85"/>
    <n v="5648"/>
    <n v="11688"/>
  </r>
  <r>
    <n v="466589208"/>
    <s v="RUSHIKESH BHARAT INGALE"/>
    <m/>
    <m/>
    <m/>
    <m/>
    <m/>
    <m/>
    <n v="5577"/>
    <n v="5260"/>
    <n v="5390"/>
    <n v="11092"/>
    <x v="0"/>
    <s v="FLOW"/>
    <s v="UNPAID"/>
    <x v="0"/>
    <n v="127090"/>
    <n v="130"/>
    <n v="0"/>
    <n v="1799.75"/>
    <s v="22.05.26"/>
    <n v="0.10948028925366066"/>
    <n v="6.9547653334370539E-3"/>
    <s v="STABLE"/>
    <s v="MPTP"/>
    <s v="MPTP"/>
    <s v="MPTP"/>
    <s v="Shifted"/>
    <n v="24"/>
    <s v="CAVNA"/>
    <m/>
    <s v="-"/>
    <s v="-"/>
    <s v="KATRAJ"/>
    <s v="-"/>
    <s v="-"/>
    <s v="-"/>
    <n v="7189.75"/>
    <n v="127090"/>
    <n v="27"/>
    <n v="43"/>
    <s v="FLOW"/>
    <m/>
    <m/>
    <m/>
    <m/>
    <s v="REGULAR"/>
    <s v="MH13EW0768"/>
    <s v="YAMAHA FZS SPECIAL"/>
    <d v="2025-07-28T00:00:00"/>
    <n v="36"/>
    <s v="02.06.26"/>
    <x v="1"/>
    <m/>
    <m/>
    <m/>
    <m/>
    <m/>
    <m/>
    <m/>
    <n v="1"/>
    <m/>
    <m/>
    <m/>
    <m/>
    <m/>
    <m/>
    <m/>
    <m/>
    <m/>
    <m/>
    <m/>
    <m/>
    <m/>
    <m/>
    <m/>
    <m/>
    <m/>
    <m/>
    <m/>
    <m/>
    <m/>
    <m/>
    <m/>
    <m/>
    <m/>
    <m/>
    <m/>
    <m/>
    <m/>
    <m/>
    <m/>
    <m/>
    <m/>
    <m/>
    <m/>
    <m/>
    <m/>
    <m/>
    <m/>
    <m/>
    <m/>
    <m/>
    <m/>
    <m/>
    <m/>
    <m/>
    <m/>
    <m/>
    <m/>
    <m/>
    <m/>
    <m/>
    <m/>
    <m/>
    <m/>
    <m/>
    <m/>
    <m/>
    <m/>
    <m/>
    <m/>
    <m/>
    <m/>
    <m/>
    <m/>
    <m/>
    <m/>
    <m/>
    <m/>
    <m/>
    <m/>
    <m/>
    <m/>
    <m/>
    <m/>
    <m/>
    <m/>
    <m/>
    <m/>
    <m/>
    <m/>
    <m/>
    <m/>
    <m/>
    <m/>
    <m/>
    <x v="2"/>
    <x v="0"/>
    <s v="DUWT0031"/>
    <s v="koLl4_8yzm"/>
    <s v="Allocated"/>
    <s v="Door Locked (NC_DL)"/>
    <s v="Customer house is door locked "/>
    <d v="2026-06-03T00:00:00"/>
    <m/>
    <m/>
    <m/>
    <m/>
    <s v="255"/>
    <n v="5390"/>
    <n v="11092"/>
  </r>
  <r>
    <n v="464874675"/>
    <s v="SAVITA MAHADEO GARUD"/>
    <s v="ONLINE"/>
    <s v="10.06.26 13.06.26"/>
    <n v="5103"/>
    <m/>
    <m/>
    <m/>
    <n v="5027"/>
    <n v="5020"/>
    <n v="5096"/>
    <n v="5020"/>
    <x v="0"/>
    <s v="STABLE"/>
    <s v="PAID"/>
    <x v="14"/>
    <n v="126633"/>
    <n v="76"/>
    <n v="0"/>
    <n v="1350"/>
    <s v="-"/>
    <n v="0.19421990531256234"/>
    <n v="6.9297568531681052E-3"/>
    <s v="STABLE"/>
    <s v="PAID"/>
    <s v="-"/>
    <s v="PAID"/>
    <m/>
    <m/>
    <s v="CAVA"/>
    <m/>
    <m/>
    <m/>
    <s v="TALEGAON DABADE"/>
    <m/>
    <m/>
    <m/>
    <n v="6446"/>
    <n v="126633"/>
    <n v="27"/>
    <n v="12"/>
    <s v="STABLE"/>
    <m/>
    <m/>
    <m/>
    <m/>
    <s v="-"/>
    <s v="MH14ME8150"/>
    <s v="PIAGGIO VESPA SXL 149 ABS RACING 60"/>
    <d v="2024-12-06T00:00:00"/>
    <n v="48"/>
    <s v="10.06.26"/>
    <x v="1"/>
    <m/>
    <m/>
    <m/>
    <m/>
    <m/>
    <m/>
    <m/>
    <m/>
    <m/>
    <m/>
    <m/>
    <m/>
    <m/>
    <m/>
    <m/>
    <m/>
    <m/>
    <m/>
    <m/>
    <m/>
    <m/>
    <m/>
    <m/>
    <m/>
    <m/>
    <m/>
    <m/>
    <m/>
    <m/>
    <m/>
    <m/>
    <m/>
    <m/>
    <m/>
    <n v="3"/>
    <m/>
    <m/>
    <m/>
    <m/>
    <m/>
    <m/>
    <m/>
    <m/>
    <m/>
    <m/>
    <m/>
    <m/>
    <m/>
    <m/>
    <m/>
    <m/>
    <m/>
    <m/>
    <m/>
    <m/>
    <m/>
    <m/>
    <m/>
    <m/>
    <m/>
    <m/>
    <m/>
    <m/>
    <m/>
    <m/>
    <m/>
    <m/>
    <m/>
    <m/>
    <m/>
    <m/>
    <m/>
    <m/>
    <m/>
    <m/>
    <m/>
    <m/>
    <m/>
    <m/>
    <m/>
    <m/>
    <m/>
    <m/>
    <m/>
    <m/>
    <m/>
    <m/>
    <m/>
    <m/>
    <m/>
    <m/>
    <m/>
    <m/>
    <m/>
    <x v="3"/>
    <x v="0"/>
    <s v="DUWT0027"/>
    <s v="A62BlmW7cc"/>
    <s v="Allocated"/>
    <s v="Payment (PAID)"/>
    <s v="Visited to customer at other place Customer already paid Rs. 5030/- by online payment mode "/>
    <d v="2026-06-12T00:00:00"/>
    <m/>
    <m/>
    <m/>
    <m/>
    <s v="76"/>
    <n v="5096"/>
    <n v="10123"/>
  </r>
  <r>
    <n v="464450501"/>
    <s v="NAMDEV SHANKAR PAWAR"/>
    <s v="ONLINE"/>
    <s v="18.06.26"/>
    <n v="13843"/>
    <m/>
    <m/>
    <m/>
    <n v="6669"/>
    <n v="26522"/>
    <n v="7528"/>
    <n v="20715"/>
    <x v="2"/>
    <s v="RB"/>
    <s v="PAID"/>
    <x v="2"/>
    <n v="126444"/>
    <n v="1013"/>
    <n v="0"/>
    <n v="6292"/>
    <s v="FLOW"/>
    <n v="0.60510233869153873"/>
    <n v="4.1513956920808899E-2"/>
    <s v="RB"/>
    <s v="PAID"/>
    <s v="PTP"/>
    <s v="BPTP"/>
    <s v="Financail problem"/>
    <m/>
    <s v="CAVNA"/>
    <m/>
    <s v="REPO"/>
    <s v="-"/>
    <s v="MOSHI"/>
    <s v="-"/>
    <s v="-"/>
    <s v="-"/>
    <n v="33827"/>
    <n v="126444"/>
    <n v="116"/>
    <n v="132"/>
    <s v="FLOW"/>
    <m/>
    <m/>
    <m/>
    <m/>
    <s v="NPA"/>
    <s v="MH14LZ0307"/>
    <s v="BAJAJ KTM DUKE 200 ABS"/>
    <d v="2024-10-26T00:00:00"/>
    <n v="36"/>
    <s v="02.06.26"/>
    <x v="1"/>
    <m/>
    <m/>
    <m/>
    <m/>
    <n v="1"/>
    <m/>
    <m/>
    <m/>
    <m/>
    <m/>
    <m/>
    <m/>
    <m/>
    <m/>
    <m/>
    <m/>
    <m/>
    <m/>
    <m/>
    <m/>
    <m/>
    <m/>
    <m/>
    <m/>
    <m/>
    <m/>
    <m/>
    <m/>
    <m/>
    <m/>
    <m/>
    <m/>
    <m/>
    <m/>
    <m/>
    <m/>
    <m/>
    <m/>
    <m/>
    <m/>
    <m/>
    <m/>
    <m/>
    <m/>
    <m/>
    <m/>
    <m/>
    <m/>
    <m/>
    <m/>
    <m/>
    <m/>
    <n v="2"/>
    <m/>
    <m/>
    <m/>
    <m/>
    <m/>
    <m/>
    <m/>
    <m/>
    <m/>
    <m/>
    <m/>
    <m/>
    <m/>
    <m/>
    <m/>
    <m/>
    <m/>
    <m/>
    <m/>
    <m/>
    <m/>
    <m/>
    <m/>
    <m/>
    <m/>
    <m/>
    <m/>
    <m/>
    <m/>
    <m/>
    <m/>
    <m/>
    <m/>
    <m/>
    <m/>
    <m/>
    <m/>
    <m/>
    <m/>
    <m/>
    <m/>
    <x v="3"/>
    <x v="0"/>
    <s v="ZBHT0009"/>
    <s v="GPJBWCgJQuom"/>
    <s v="Allocated"/>
    <s v="Left Message (LMCB)"/>
    <s v="Msg to wife "/>
    <d v="2026-06-02T00:00:00"/>
    <m/>
    <m/>
    <m/>
    <m/>
    <s v="1367"/>
    <n v="7528"/>
    <n v="34558"/>
  </r>
  <r>
    <n v="461753486"/>
    <s v="BALASAHEB RAMCHANDRA ZANJE"/>
    <m/>
    <m/>
    <m/>
    <m/>
    <m/>
    <m/>
    <n v="6119"/>
    <n v="18357"/>
    <n v="6417"/>
    <n v="25030"/>
    <x v="1"/>
    <s v="FLOW"/>
    <s v="UNPAID"/>
    <x v="7"/>
    <n v="124058"/>
    <n v="298"/>
    <n v="0"/>
    <n v="1350"/>
    <s v="FLOW"/>
    <n v="0.18788006249785799"/>
    <n v="3.3180611796475898E-2"/>
    <s v="FLOW"/>
    <s v="RTP"/>
    <s v="RTP"/>
    <s v="RTP"/>
    <s v="Financail problem"/>
    <m/>
    <s v="CAVNA"/>
    <m/>
    <s v="REPO"/>
    <s v="-"/>
    <s v="KHALSA"/>
    <s v="-"/>
    <s v="-"/>
    <s v="-"/>
    <n v="20005"/>
    <n v="124058"/>
    <n v="88"/>
    <n v="104"/>
    <s v="FLOW"/>
    <m/>
    <m/>
    <m/>
    <m/>
    <s v="NPA"/>
    <s v="MH12WL6614"/>
    <s v="BULLET 350 THE STANDARD MAROON"/>
    <d v="2024-02-01T00:00:00"/>
    <n v="48"/>
    <s v="02.06.26"/>
    <x v="0"/>
    <m/>
    <m/>
    <m/>
    <m/>
    <m/>
    <m/>
    <m/>
    <n v="1"/>
    <m/>
    <m/>
    <m/>
    <m/>
    <m/>
    <m/>
    <m/>
    <m/>
    <m/>
    <m/>
    <m/>
    <m/>
    <m/>
    <m/>
    <m/>
    <m/>
    <m/>
    <m/>
    <m/>
    <m/>
    <m/>
    <m/>
    <m/>
    <m/>
    <m/>
    <m/>
    <m/>
    <m/>
    <m/>
    <m/>
    <m/>
    <m/>
    <m/>
    <m/>
    <m/>
    <m/>
    <m/>
    <m/>
    <m/>
    <m/>
    <m/>
    <m/>
    <m/>
    <m/>
    <m/>
    <m/>
    <m/>
    <m/>
    <m/>
    <m/>
    <m/>
    <m/>
    <m/>
    <m/>
    <m/>
    <m/>
    <m/>
    <m/>
    <m/>
    <m/>
    <m/>
    <m/>
    <m/>
    <m/>
    <m/>
    <m/>
    <m/>
    <m/>
    <m/>
    <m/>
    <m/>
    <m/>
    <m/>
    <m/>
    <m/>
    <m/>
    <m/>
    <m/>
    <m/>
    <m/>
    <m/>
    <m/>
    <m/>
    <m/>
    <m/>
    <m/>
    <x v="2"/>
    <x v="0"/>
    <s v="ZBHT0024"/>
    <s v="AokKx1Wzcz"/>
    <s v="Allocated"/>
    <s v="Left Message (LMCB)"/>
    <s v="Meet wife "/>
    <d v="2026-06-03T00:00:00"/>
    <m/>
    <m/>
    <m/>
    <m/>
    <s v="554"/>
    <n v="6417"/>
    <n v="25030"/>
  </r>
  <r>
    <n v="462935606"/>
    <s v="ADITYA MARUTI KHAWALE"/>
    <m/>
    <m/>
    <m/>
    <m/>
    <m/>
    <m/>
    <n v="5635"/>
    <n v="11270"/>
    <n v="5707"/>
    <n v="17122"/>
    <x v="4"/>
    <s v="FLOW"/>
    <s v="UNPAID"/>
    <x v="1"/>
    <n v="123906"/>
    <n v="72"/>
    <n v="0"/>
    <n v="900"/>
    <s v="FLOW"/>
    <n v="0.21966877857007369"/>
    <n v="2.7434198789910179E-2"/>
    <s v="FLOW"/>
    <s v="NC"/>
    <s v="NC"/>
    <s v="NC"/>
    <s v="Shifted"/>
    <m/>
    <s v="CNAVNA"/>
    <m/>
    <s v="-"/>
    <s v="-"/>
    <s v="CHINCHWAD"/>
    <s v="-"/>
    <s v="-"/>
    <s v="-"/>
    <n v="12242"/>
    <n v="123906"/>
    <n v="57"/>
    <n v="73"/>
    <s v="FLOW"/>
    <m/>
    <m/>
    <m/>
    <m/>
    <s v="REGULAR"/>
    <s v="MH14LN8288"/>
    <s v="BULLET 350 BLACK GOLD"/>
    <d v="2024-05-18T00:00:00"/>
    <n v="48"/>
    <s v="02.06.26"/>
    <x v="0"/>
    <m/>
    <m/>
    <m/>
    <m/>
    <m/>
    <m/>
    <m/>
    <m/>
    <m/>
    <m/>
    <n v="1"/>
    <m/>
    <m/>
    <m/>
    <m/>
    <m/>
    <m/>
    <m/>
    <m/>
    <m/>
    <m/>
    <m/>
    <m/>
    <m/>
    <m/>
    <n v="1"/>
    <m/>
    <m/>
    <m/>
    <m/>
    <m/>
    <m/>
    <m/>
    <m/>
    <m/>
    <m/>
    <m/>
    <m/>
    <m/>
    <m/>
    <m/>
    <m/>
    <m/>
    <m/>
    <m/>
    <m/>
    <m/>
    <m/>
    <m/>
    <m/>
    <m/>
    <m/>
    <m/>
    <m/>
    <m/>
    <m/>
    <m/>
    <m/>
    <m/>
    <m/>
    <m/>
    <m/>
    <m/>
    <m/>
    <m/>
    <m/>
    <m/>
    <m/>
    <m/>
    <m/>
    <m/>
    <m/>
    <m/>
    <m/>
    <m/>
    <m/>
    <m/>
    <m/>
    <m/>
    <m/>
    <m/>
    <m/>
    <m/>
    <m/>
    <m/>
    <m/>
    <m/>
    <m/>
    <m/>
    <m/>
    <m/>
    <m/>
    <m/>
    <m/>
    <x v="1"/>
    <x v="0"/>
    <s v="ZBHT0011"/>
    <s v="k6fvFRFsSz"/>
    <s v="Allocated"/>
    <s v="Shifted (NC_SFTD)"/>
    <s v="Visit cm residence address cm shifted this place are going in SRA scheme "/>
    <d v="2026-06-09T00:00:00"/>
    <m/>
    <m/>
    <m/>
    <s v="DIGICOLLTC"/>
    <s v="217"/>
    <n v="5707"/>
    <n v="17122"/>
  </r>
  <r>
    <n v="467352097"/>
    <s v="VARSHA MANGESH KALE"/>
    <s v="ONLINE"/>
    <s v="09.06.26"/>
    <n v="5980"/>
    <m/>
    <m/>
    <m/>
    <n v="5980"/>
    <n v="2880"/>
    <n v="2942"/>
    <n v="2972"/>
    <x v="0"/>
    <s v="STABLE"/>
    <s v="PAID"/>
    <x v="7"/>
    <n v="123740"/>
    <n v="62"/>
    <n v="0"/>
    <n v="898"/>
    <s v="-"/>
    <n v="7.7040659929769953E-2"/>
    <n v="6.7714427756668588E-3"/>
    <s v="STABLE"/>
    <s v="PAID"/>
    <s v="-"/>
    <s v="PAID"/>
    <m/>
    <m/>
    <s v="CAVNA"/>
    <m/>
    <s v="-"/>
    <s v="-"/>
    <s v="SHIRUR"/>
    <s v="-"/>
    <s v="-"/>
    <s v="-"/>
    <n v="3840"/>
    <n v="123740"/>
    <n v="27"/>
    <n v="12"/>
    <s v="STABLE"/>
    <m/>
    <m/>
    <m/>
    <m/>
    <s v="REGULAR"/>
    <s v="MH12YZ5028"/>
    <s v="APACHE RTR 160 4V U626"/>
    <d v="2025-11-27T00:00:00"/>
    <n v="30"/>
    <s v="02.06.26"/>
    <x v="0"/>
    <m/>
    <m/>
    <m/>
    <m/>
    <m/>
    <m/>
    <m/>
    <m/>
    <m/>
    <m/>
    <m/>
    <m/>
    <m/>
    <n v="1"/>
    <m/>
    <m/>
    <m/>
    <m/>
    <m/>
    <m/>
    <m/>
    <m/>
    <m/>
    <m/>
    <m/>
    <m/>
    <m/>
    <m/>
    <m/>
    <m/>
    <m/>
    <m/>
    <m/>
    <m/>
    <m/>
    <m/>
    <m/>
    <m/>
    <m/>
    <m/>
    <m/>
    <m/>
    <m/>
    <m/>
    <m/>
    <m/>
    <m/>
    <m/>
    <m/>
    <m/>
    <m/>
    <m/>
    <m/>
    <m/>
    <m/>
    <m/>
    <m/>
    <m/>
    <m/>
    <m/>
    <m/>
    <m/>
    <m/>
    <m/>
    <m/>
    <m/>
    <m/>
    <m/>
    <m/>
    <m/>
    <m/>
    <m/>
    <m/>
    <m/>
    <m/>
    <m/>
    <m/>
    <m/>
    <m/>
    <m/>
    <m/>
    <m/>
    <m/>
    <m/>
    <m/>
    <m/>
    <m/>
    <m/>
    <m/>
    <m/>
    <m/>
    <m/>
    <m/>
    <m/>
    <x v="2"/>
    <x v="0"/>
    <s v="ZBHT0024"/>
    <s v="ko0o3BP6N1m"/>
    <s v="Allocated"/>
    <s v="Left Message (LMCB)"/>
    <s v="Meet husband "/>
    <d v="2026-06-05T00:00:00"/>
    <m/>
    <m/>
    <m/>
    <m/>
    <s v="92"/>
    <n v="2942"/>
    <n v="8952"/>
  </r>
  <r>
    <n v="466423164"/>
    <s v="RAHUL AMKAPRASAD VARUN"/>
    <m/>
    <m/>
    <m/>
    <m/>
    <m/>
    <m/>
    <n v="5419"/>
    <n v="10831"/>
    <n v="5543"/>
    <n v="16557"/>
    <x v="4"/>
    <s v="FLOW"/>
    <s v="UNPAID"/>
    <x v="1"/>
    <n v="121128"/>
    <n v="131"/>
    <n v="0"/>
    <n v="3600"/>
    <s v="22.05.26"/>
    <n v="0.21474375583616523"/>
    <n v="2.6819117968655597E-2"/>
    <s v="FLOW"/>
    <s v="OS"/>
    <s v="PTP"/>
    <s v="OS"/>
    <s v="Cust at village meet relative"/>
    <m/>
    <s v="CNAVNA"/>
    <m/>
    <s v="-"/>
    <s v="-"/>
    <s v="AKURDI"/>
    <s v="-"/>
    <s v="-"/>
    <s v="-"/>
    <n v="14562"/>
    <n v="121128"/>
    <n v="57"/>
    <n v="73"/>
    <s v="FLOW"/>
    <m/>
    <m/>
    <m/>
    <m/>
    <s v="NPA"/>
    <s v="MH14MM8793"/>
    <s v="BAJAJ PULSAR 220 F UG"/>
    <d v="2025-06-29T00:00:00"/>
    <n v="36"/>
    <s v="02.06.26"/>
    <x v="0"/>
    <m/>
    <m/>
    <m/>
    <m/>
    <m/>
    <m/>
    <m/>
    <m/>
    <m/>
    <m/>
    <n v="1"/>
    <m/>
    <m/>
    <m/>
    <m/>
    <m/>
    <m/>
    <m/>
    <m/>
    <m/>
    <m/>
    <m/>
    <m/>
    <m/>
    <m/>
    <m/>
    <m/>
    <m/>
    <m/>
    <m/>
    <m/>
    <m/>
    <m/>
    <m/>
    <m/>
    <m/>
    <m/>
    <n v="1"/>
    <m/>
    <m/>
    <m/>
    <m/>
    <m/>
    <m/>
    <m/>
    <m/>
    <m/>
    <m/>
    <m/>
    <n v="1"/>
    <m/>
    <m/>
    <m/>
    <m/>
    <m/>
    <n v="2"/>
    <m/>
    <m/>
    <m/>
    <m/>
    <m/>
    <m/>
    <m/>
    <m/>
    <m/>
    <m/>
    <m/>
    <m/>
    <m/>
    <m/>
    <m/>
    <m/>
    <m/>
    <m/>
    <m/>
    <m/>
    <m/>
    <m/>
    <m/>
    <m/>
    <m/>
    <m/>
    <m/>
    <m/>
    <m/>
    <m/>
    <m/>
    <m/>
    <m/>
    <m/>
    <m/>
    <m/>
    <m/>
    <m/>
    <x v="6"/>
    <x v="0"/>
    <s v="ZBHT0011"/>
    <s v="B2v5j_qkn4z"/>
    <s v="Allocated"/>
    <s v="Left Message (LMCB)"/>
    <s v="Visit cm residence address cm brother sd He has gone to the village and has not returned yet."/>
    <d v="2026-06-04T00:00:00"/>
    <m/>
    <m/>
    <m/>
    <m/>
    <s v="307"/>
    <n v="5543"/>
    <n v="16557"/>
  </r>
  <r>
    <n v="462452784"/>
    <s v="SHANKAR RAMCHANDRA GONATE"/>
    <s v="ONLINE"/>
    <s v="20.06.26"/>
    <n v="6000"/>
    <m/>
    <m/>
    <m/>
    <n v="5834"/>
    <n v="5332.25"/>
    <n v="5430.25"/>
    <n v="5366.25"/>
    <x v="0"/>
    <s v="STABLE"/>
    <s v="PAID"/>
    <x v="8"/>
    <n v="119791"/>
    <n v="98"/>
    <n v="0"/>
    <n v="3725.81"/>
    <s v="18.05.26"/>
    <n v="0.13156248203647314"/>
    <n v="6.555341050104321E-3"/>
    <s v="STABLE"/>
    <s v="PAID"/>
    <s v="PAID"/>
    <s v="PTP"/>
    <m/>
    <n v="20"/>
    <m/>
    <m/>
    <s v="-"/>
    <s v="-"/>
    <s v="JOVN"/>
    <s v="-"/>
    <s v="-"/>
    <s v="-"/>
    <n v="9156.06"/>
    <n v="119791"/>
    <n v="27"/>
    <n v="43"/>
    <s v="FLOW"/>
    <m/>
    <m/>
    <m/>
    <m/>
    <s v="REGULAR"/>
    <s v="MH14LM4889"/>
    <s v="CLASSIC 350 HALCYON BLACK"/>
    <d v="2024-04-04T00:00:00"/>
    <n v="48"/>
    <s v="02.06.26"/>
    <x v="1"/>
    <m/>
    <m/>
    <m/>
    <m/>
    <m/>
    <m/>
    <m/>
    <m/>
    <m/>
    <m/>
    <n v="1"/>
    <m/>
    <m/>
    <m/>
    <m/>
    <m/>
    <m/>
    <m/>
    <m/>
    <m/>
    <m/>
    <m/>
    <m/>
    <m/>
    <m/>
    <m/>
    <m/>
    <m/>
    <m/>
    <m/>
    <m/>
    <m/>
    <m/>
    <m/>
    <m/>
    <m/>
    <m/>
    <m/>
    <m/>
    <m/>
    <m/>
    <m/>
    <m/>
    <m/>
    <m/>
    <m/>
    <m/>
    <m/>
    <m/>
    <m/>
    <m/>
    <m/>
    <m/>
    <m/>
    <m/>
    <m/>
    <m/>
    <m/>
    <n v="1"/>
    <m/>
    <m/>
    <m/>
    <m/>
    <m/>
    <m/>
    <m/>
    <m/>
    <m/>
    <m/>
    <m/>
    <m/>
    <m/>
    <m/>
    <m/>
    <m/>
    <m/>
    <m/>
    <m/>
    <m/>
    <m/>
    <m/>
    <m/>
    <m/>
    <m/>
    <m/>
    <m/>
    <m/>
    <m/>
    <m/>
    <m/>
    <m/>
    <m/>
    <m/>
    <m/>
    <x v="1"/>
    <x v="0"/>
    <s v="ZBHT0013"/>
    <s v="AocUMVcK4z"/>
    <s v="Allocated"/>
    <s v="Promise To Pay (PTP)"/>
    <s v="Ptp"/>
    <d v="2026-06-15T00:00:00"/>
    <m/>
    <m/>
    <m/>
    <m/>
    <s v="200"/>
    <n v="5430.25"/>
    <n v="11366.25"/>
  </r>
  <r>
    <n v="135186382"/>
    <s v="AMIT ASHOK CHAVAN"/>
    <m/>
    <m/>
    <m/>
    <m/>
    <m/>
    <m/>
    <n v="7261"/>
    <n v="7261"/>
    <n v="7346"/>
    <n v="14697"/>
    <x v="0"/>
    <s v="FLOW"/>
    <s v="UNPAID"/>
    <x v="0"/>
    <n v="117273.08"/>
    <n v="85"/>
    <n v="0"/>
    <n v="0"/>
    <s v="-"/>
    <n v="0.1010236109848744"/>
    <n v="6.417552532295148E-3"/>
    <s v="FLOW"/>
    <s v="NC"/>
    <s v="-"/>
    <s v="NC"/>
    <s v="Shifted"/>
    <m/>
    <s v="CNAVNA"/>
    <m/>
    <m/>
    <m/>
    <s v="NARHE"/>
    <m/>
    <m/>
    <m/>
    <n v="7346"/>
    <n v="117273.08"/>
    <n v="27"/>
    <n v="43"/>
    <s v="FLOW"/>
    <m/>
    <m/>
    <m/>
    <m/>
    <s v="-"/>
    <s v="MH12UU7500"/>
    <s v="INTERCEPTOR 650 MARK 2 CHROME"/>
    <d v="2022-10-20T00:00:00"/>
    <n v="60"/>
    <s v="10.06.26"/>
    <x v="1"/>
    <m/>
    <m/>
    <m/>
    <m/>
    <m/>
    <m/>
    <m/>
    <m/>
    <m/>
    <m/>
    <m/>
    <m/>
    <m/>
    <m/>
    <m/>
    <m/>
    <m/>
    <m/>
    <m/>
    <m/>
    <m/>
    <m/>
    <m/>
    <m/>
    <m/>
    <m/>
    <m/>
    <m/>
    <m/>
    <m/>
    <m/>
    <n v="1"/>
    <m/>
    <m/>
    <m/>
    <m/>
    <m/>
    <m/>
    <m/>
    <m/>
    <m/>
    <m/>
    <m/>
    <m/>
    <m/>
    <m/>
    <m/>
    <m/>
    <m/>
    <m/>
    <m/>
    <m/>
    <m/>
    <m/>
    <m/>
    <m/>
    <m/>
    <m/>
    <m/>
    <m/>
    <m/>
    <m/>
    <m/>
    <m/>
    <m/>
    <m/>
    <m/>
    <m/>
    <m/>
    <m/>
    <m/>
    <m/>
    <m/>
    <m/>
    <m/>
    <m/>
    <m/>
    <m/>
    <m/>
    <m/>
    <m/>
    <m/>
    <m/>
    <m/>
    <m/>
    <m/>
    <m/>
    <m/>
    <m/>
    <m/>
    <m/>
    <m/>
    <m/>
    <m/>
    <x v="2"/>
    <x v="0"/>
    <s v="DUWT0031"/>
    <s v="GPp1EGESjzz"/>
    <s v="Allocated"/>
    <s v="Promise To Pay (PTP)"/>
    <s v="Customer ptp on 14 june "/>
    <d v="2026-06-14T00:00:00"/>
    <m/>
    <m/>
    <m/>
    <m/>
    <s v="175"/>
    <n v="7346"/>
    <n v="14697"/>
  </r>
  <r>
    <n v="461374988"/>
    <s v="ROHAN RAHUL MANE"/>
    <m/>
    <m/>
    <m/>
    <m/>
    <m/>
    <s v="BANK STABLE 11"/>
    <n v="6324"/>
    <n v="5774.61"/>
    <n v="5848.61"/>
    <n v="12170.61"/>
    <x v="0"/>
    <s v="STABLE"/>
    <s v="UNPAID"/>
    <x v="12"/>
    <n v="116675"/>
    <n v="74"/>
    <n v="0"/>
    <n v="6300"/>
    <s v="-"/>
    <n v="0.11645728775882637"/>
    <n v="6.384823709802253E-3"/>
    <s v="STABLE"/>
    <s v="PAID"/>
    <s v="-"/>
    <s v="PAID"/>
    <m/>
    <m/>
    <s v="CAVA"/>
    <m/>
    <m/>
    <m/>
    <s v="RANJE HILLS"/>
    <m/>
    <m/>
    <m/>
    <n v="12148.61"/>
    <n v="116675"/>
    <n v="27"/>
    <n v="12"/>
    <s v="STABLE"/>
    <m/>
    <m/>
    <m/>
    <m/>
    <s v="-"/>
    <s v="MH12WH9533"/>
    <s v="CLASSIC 350 DARK STEALTH BLACK"/>
    <d v="2024-01-04T00:00:00"/>
    <n v="48"/>
    <s v="10.06.26"/>
    <x v="0"/>
    <m/>
    <m/>
    <m/>
    <m/>
    <m/>
    <m/>
    <m/>
    <m/>
    <m/>
    <m/>
    <m/>
    <m/>
    <m/>
    <m/>
    <m/>
    <m/>
    <m/>
    <m/>
    <m/>
    <m/>
    <m/>
    <m/>
    <m/>
    <m/>
    <m/>
    <m/>
    <m/>
    <m/>
    <m/>
    <m/>
    <m/>
    <m/>
    <m/>
    <m/>
    <n v="1"/>
    <m/>
    <m/>
    <m/>
    <m/>
    <m/>
    <m/>
    <m/>
    <m/>
    <m/>
    <m/>
    <m/>
    <m/>
    <m/>
    <m/>
    <m/>
    <m/>
    <m/>
    <m/>
    <m/>
    <m/>
    <m/>
    <m/>
    <m/>
    <m/>
    <m/>
    <m/>
    <m/>
    <m/>
    <m/>
    <m/>
    <m/>
    <m/>
    <m/>
    <m/>
    <m/>
    <m/>
    <m/>
    <m/>
    <m/>
    <m/>
    <m/>
    <m/>
    <m/>
    <m/>
    <m/>
    <m/>
    <m/>
    <m/>
    <m/>
    <m/>
    <m/>
    <m/>
    <m/>
    <m/>
    <m/>
    <m/>
    <n v="1"/>
    <m/>
    <m/>
    <x v="1"/>
    <x v="0"/>
    <s v="DUWT0023"/>
    <s v="APkLNJLs0ic"/>
    <s v="Allocated"/>
    <s v="Promise To Pay (PTP)"/>
    <s v="Customer given PTP "/>
    <d v="2026-06-12T00:00:00"/>
    <m/>
    <m/>
    <m/>
    <m/>
    <s v="72"/>
    <n v="5848.61"/>
    <n v="12170.61"/>
  </r>
  <r>
    <n v="462692295"/>
    <s v="PETENINUO PFITHU"/>
    <m/>
    <m/>
    <m/>
    <m/>
    <m/>
    <m/>
    <n v="5068"/>
    <n v="20198"/>
    <n v="5696"/>
    <n v="25266"/>
    <x v="2"/>
    <s v="FLOW"/>
    <s v="UNPAID"/>
    <x v="13"/>
    <n v="116146"/>
    <n v="702"/>
    <n v="0"/>
    <n v="2700"/>
    <s v="FLOW"/>
    <n v="0.52791243960444156"/>
    <n v="3.8132928731488012E-2"/>
    <s v="FLOW"/>
    <s v="NC"/>
    <s v="NC"/>
    <s v="NC"/>
    <s v="Shifted"/>
    <m/>
    <s v="CNAVNA"/>
    <m/>
    <s v="REPO"/>
    <s v="-"/>
    <s v="WAKAD"/>
    <s v="-"/>
    <s v="-"/>
    <s v="-"/>
    <n v="23600"/>
    <n v="116146"/>
    <n v="116"/>
    <n v="132"/>
    <s v="FLOW"/>
    <m/>
    <m/>
    <m/>
    <m/>
    <s v="NPA"/>
    <s v="MH14LN2332"/>
    <s v="SUZUKI GIXXER 150 SF"/>
    <d v="2024-04-25T00:00:00"/>
    <n v="48"/>
    <s v="02.06.26"/>
    <x v="0"/>
    <m/>
    <m/>
    <m/>
    <m/>
    <m/>
    <m/>
    <m/>
    <m/>
    <m/>
    <m/>
    <n v="1"/>
    <m/>
    <m/>
    <m/>
    <m/>
    <m/>
    <m/>
    <m/>
    <m/>
    <m/>
    <m/>
    <m/>
    <m/>
    <m/>
    <m/>
    <m/>
    <m/>
    <m/>
    <m/>
    <m/>
    <m/>
    <m/>
    <m/>
    <m/>
    <m/>
    <m/>
    <m/>
    <m/>
    <m/>
    <m/>
    <m/>
    <m/>
    <m/>
    <m/>
    <m/>
    <m/>
    <m/>
    <m/>
    <m/>
    <m/>
    <m/>
    <m/>
    <m/>
    <m/>
    <m/>
    <m/>
    <m/>
    <m/>
    <m/>
    <m/>
    <m/>
    <m/>
    <m/>
    <m/>
    <m/>
    <m/>
    <m/>
    <m/>
    <m/>
    <m/>
    <m/>
    <m/>
    <m/>
    <m/>
    <m/>
    <m/>
    <m/>
    <m/>
    <m/>
    <m/>
    <m/>
    <m/>
    <m/>
    <m/>
    <m/>
    <m/>
    <m/>
    <m/>
    <m/>
    <m/>
    <m/>
    <m/>
    <m/>
    <m/>
    <x v="2"/>
    <x v="0"/>
    <s v="DUWT0030"/>
    <e v="#N/A"/>
    <e v="#N/A"/>
    <e v="#N/A"/>
    <e v="#N/A"/>
    <e v="#N/A"/>
    <m/>
    <m/>
    <m/>
    <m/>
    <n v="0"/>
    <n v="5696"/>
    <n v="25266"/>
  </r>
  <r>
    <n v="463860514"/>
    <s v="MANASI SANTOSH SHINDE"/>
    <s v="ONLINE"/>
    <s v="17.06.26"/>
    <n v="5150"/>
    <m/>
    <m/>
    <m/>
    <n v="5026"/>
    <n v="5015"/>
    <n v="5138"/>
    <n v="5139"/>
    <x v="0"/>
    <s v="STABLE"/>
    <s v="PAID"/>
    <x v="1"/>
    <n v="116143"/>
    <n v="123"/>
    <n v="0"/>
    <n v="6278"/>
    <s v="22.05.26"/>
    <n v="4.7129217204774698E-2"/>
    <n v="6.3557109931653144E-3"/>
    <s v="STABLE"/>
    <s v="PAID"/>
    <s v="PTP"/>
    <s v="MPTP"/>
    <s v="Shifted left msg with relative"/>
    <m/>
    <s v="CAVNA"/>
    <m/>
    <s v="-"/>
    <s v="-"/>
    <s v="CHINCHWAD"/>
    <s v="-"/>
    <s v="-"/>
    <s v="-"/>
    <n v="11416"/>
    <n v="116143"/>
    <n v="27"/>
    <n v="43"/>
    <s v="FLOW"/>
    <m/>
    <m/>
    <m/>
    <m/>
    <s v="REGULAR"/>
    <m/>
    <s v="PIAGGIO VESPA SXL 149 ABS RACING 60"/>
    <d v="2024-08-26T00:00:00"/>
    <n v="48"/>
    <s v="02.06.26"/>
    <x v="0"/>
    <m/>
    <m/>
    <m/>
    <m/>
    <m/>
    <m/>
    <m/>
    <m/>
    <m/>
    <m/>
    <m/>
    <m/>
    <m/>
    <n v="1"/>
    <m/>
    <m/>
    <m/>
    <m/>
    <m/>
    <m/>
    <m/>
    <m/>
    <n v="1"/>
    <m/>
    <m/>
    <m/>
    <m/>
    <m/>
    <m/>
    <m/>
    <m/>
    <m/>
    <m/>
    <m/>
    <n v="1"/>
    <m/>
    <m/>
    <m/>
    <m/>
    <m/>
    <m/>
    <m/>
    <m/>
    <m/>
    <m/>
    <m/>
    <m/>
    <m/>
    <m/>
    <n v="1"/>
    <m/>
    <m/>
    <m/>
    <m/>
    <m/>
    <m/>
    <m/>
    <m/>
    <m/>
    <m/>
    <m/>
    <m/>
    <m/>
    <m/>
    <m/>
    <m/>
    <m/>
    <m/>
    <m/>
    <m/>
    <m/>
    <m/>
    <m/>
    <m/>
    <m/>
    <m/>
    <m/>
    <m/>
    <m/>
    <m/>
    <m/>
    <m/>
    <m/>
    <m/>
    <m/>
    <m/>
    <m/>
    <m/>
    <m/>
    <m/>
    <m/>
    <m/>
    <m/>
    <m/>
    <x v="0"/>
    <x v="0"/>
    <s v="ZBHT0011"/>
    <s v="AoEbI5eFP5m"/>
    <s v="Allocated"/>
    <s v="Left Message (LMCB)"/>
    <s v="Visit cm residence address cm mot living this address relative member arrange call cm make the PTP on after 20th "/>
    <d v="2026-06-08T00:00:00"/>
    <m/>
    <m/>
    <m/>
    <m/>
    <s v="248"/>
    <n v="5138"/>
    <n v="10289"/>
  </r>
  <r>
    <n v="466999268"/>
    <s v="KADIR KASIM SHAIKH"/>
    <s v="ONLINE"/>
    <s v="13.06.26"/>
    <n v="9708"/>
    <m/>
    <m/>
    <m/>
    <n v="4754"/>
    <n v="4754"/>
    <n v="4754"/>
    <n v="-132"/>
    <x v="0"/>
    <s v="RB"/>
    <s v="PAID"/>
    <x v="6"/>
    <n v="115327"/>
    <n v="0"/>
    <n v="0"/>
    <n v="450"/>
    <s v="-"/>
    <n v="6.5877056699452249E-2"/>
    <n v="6.3110569014815888E-3"/>
    <s v="RB"/>
    <s v="PAID"/>
    <s v="-"/>
    <s v="PAID"/>
    <m/>
    <m/>
    <s v="CAVA"/>
    <m/>
    <m/>
    <m/>
    <s v="TINGRE NAGAR"/>
    <m/>
    <m/>
    <m/>
    <n v="5204"/>
    <n v="115327"/>
    <n v="27"/>
    <n v="0"/>
    <s v="RB"/>
    <m/>
    <m/>
    <m/>
    <m/>
    <s v="-"/>
    <s v="MH12YR3043"/>
    <s v="SUZUKI BURGMAN STREET EX"/>
    <d v="2025-10-03T00:00:00"/>
    <n v="36"/>
    <s v="10.06.26"/>
    <x v="1"/>
    <m/>
    <m/>
    <m/>
    <m/>
    <m/>
    <m/>
    <m/>
    <m/>
    <m/>
    <m/>
    <m/>
    <m/>
    <m/>
    <m/>
    <m/>
    <m/>
    <m/>
    <m/>
    <m/>
    <m/>
    <m/>
    <m/>
    <m/>
    <m/>
    <m/>
    <m/>
    <m/>
    <m/>
    <m/>
    <m/>
    <m/>
    <m/>
    <m/>
    <m/>
    <m/>
    <m/>
    <m/>
    <n v="1"/>
    <m/>
    <m/>
    <m/>
    <m/>
    <m/>
    <m/>
    <m/>
    <m/>
    <m/>
    <m/>
    <m/>
    <m/>
    <m/>
    <m/>
    <m/>
    <m/>
    <m/>
    <m/>
    <m/>
    <m/>
    <m/>
    <m/>
    <m/>
    <m/>
    <m/>
    <m/>
    <m/>
    <m/>
    <m/>
    <m/>
    <m/>
    <m/>
    <m/>
    <m/>
    <m/>
    <m/>
    <m/>
    <m/>
    <m/>
    <m/>
    <m/>
    <m/>
    <m/>
    <m/>
    <m/>
    <m/>
    <m/>
    <m/>
    <m/>
    <m/>
    <m/>
    <m/>
    <m/>
    <m/>
    <m/>
    <m/>
    <x v="2"/>
    <x v="0"/>
    <s v="ZBHT0012"/>
    <s v="k6uKtAVBt1"/>
    <s v="Allocated"/>
    <s v="Promise To Pay (PTP)"/>
    <s v="Ptp"/>
    <d v="2026-06-13T00:00:00"/>
    <m/>
    <m/>
    <m/>
    <s v="DIGICOLLTC"/>
    <s v="68"/>
    <n v="4754"/>
    <n v="9576"/>
  </r>
  <r>
    <n v="464924404"/>
    <s v="MAHENDRA ARJUN THIGALE"/>
    <m/>
    <m/>
    <m/>
    <m/>
    <m/>
    <m/>
    <n v="5328"/>
    <n v="3427.54"/>
    <n v="3427.54"/>
    <n v="8810.5400000000009"/>
    <x v="0"/>
    <s v="FLOW"/>
    <s v="UNPAID"/>
    <x v="11"/>
    <n v="114092.54"/>
    <n v="0"/>
    <n v="0"/>
    <n v="450"/>
    <s v="-"/>
    <n v="0.11269121683032966"/>
    <n v="6.2435033597905455E-3"/>
    <s v="STABLE"/>
    <s v="PTP"/>
    <s v="-"/>
    <s v="PTP"/>
    <m/>
    <n v="20"/>
    <s v="CAVA"/>
    <m/>
    <m/>
    <m/>
    <s v="RAJGURU NAGAR"/>
    <m/>
    <m/>
    <m/>
    <n v="3877.54"/>
    <n v="114092.54"/>
    <n v="27"/>
    <n v="43"/>
    <s v="FLOW"/>
    <m/>
    <m/>
    <m/>
    <m/>
    <s v="-"/>
    <s v="MH14MB2032"/>
    <s v="BAJAJ PULSAR 220 F"/>
    <d v="2024-12-11T00:00:00"/>
    <n v="42"/>
    <s v="10.06.26"/>
    <x v="0"/>
    <m/>
    <m/>
    <m/>
    <m/>
    <m/>
    <m/>
    <m/>
    <m/>
    <m/>
    <m/>
    <m/>
    <m/>
    <m/>
    <m/>
    <m/>
    <m/>
    <m/>
    <m/>
    <m/>
    <m/>
    <m/>
    <m/>
    <m/>
    <m/>
    <m/>
    <m/>
    <m/>
    <m/>
    <m/>
    <m/>
    <m/>
    <m/>
    <m/>
    <m/>
    <m/>
    <m/>
    <m/>
    <m/>
    <m/>
    <m/>
    <m/>
    <m/>
    <m/>
    <m/>
    <m/>
    <m/>
    <n v="1"/>
    <m/>
    <m/>
    <m/>
    <m/>
    <m/>
    <m/>
    <m/>
    <m/>
    <m/>
    <m/>
    <m/>
    <m/>
    <m/>
    <m/>
    <m/>
    <m/>
    <m/>
    <m/>
    <m/>
    <m/>
    <m/>
    <m/>
    <m/>
    <m/>
    <m/>
    <m/>
    <m/>
    <m/>
    <m/>
    <m/>
    <m/>
    <m/>
    <m/>
    <m/>
    <m/>
    <m/>
    <m/>
    <m/>
    <m/>
    <m/>
    <m/>
    <m/>
    <m/>
    <m/>
    <m/>
    <m/>
    <m/>
    <x v="2"/>
    <x v="0"/>
    <s v="ZBHT0010"/>
    <s v="G6cMPMx4tb"/>
    <s v="Allocated"/>
    <s v="Left Message (LMCB)"/>
    <s v="Lmcb "/>
    <d v="2026-06-16T00:00:00"/>
    <m/>
    <m/>
    <m/>
    <m/>
    <s v="55"/>
    <n v="3427.54"/>
    <n v="8810.5400000000009"/>
  </r>
  <r>
    <n v="466677362"/>
    <s v="VINAYAK SATHE"/>
    <m/>
    <m/>
    <m/>
    <m/>
    <m/>
    <m/>
    <n v="4313"/>
    <n v="21565"/>
    <n v="4921"/>
    <n v="26760"/>
    <x v="5"/>
    <s v="FLOW"/>
    <s v="UNPAID"/>
    <x v="8"/>
    <n v="112838"/>
    <n v="608"/>
    <n v="0"/>
    <n v="3150"/>
    <s v="FLOW"/>
    <n v="0.31131739058761371"/>
    <n v="5.4925642630943641E-2"/>
    <s v="FLOW"/>
    <s v="NC"/>
    <s v="NC"/>
    <s v="NC"/>
    <s v="Shifted"/>
    <m/>
    <s v="CNAVNA"/>
    <m/>
    <s v="REPO"/>
    <s v="-"/>
    <s v="LONAVALA"/>
    <s v="-"/>
    <s v="-"/>
    <s v="-"/>
    <n v="25323"/>
    <n v="112838"/>
    <n v="147"/>
    <n v="163"/>
    <s v="FLOW"/>
    <m/>
    <m/>
    <m/>
    <m/>
    <s v="NPA"/>
    <s v="MH14MP4519"/>
    <s v="HONDA SP 125 DLX 2B"/>
    <d v="2025-08-11T00:00:00"/>
    <n v="36"/>
    <s v="02.06.26"/>
    <x v="1"/>
    <m/>
    <m/>
    <m/>
    <m/>
    <m/>
    <m/>
    <m/>
    <m/>
    <m/>
    <m/>
    <n v="1"/>
    <m/>
    <m/>
    <m/>
    <m/>
    <m/>
    <m/>
    <m/>
    <m/>
    <m/>
    <m/>
    <m/>
    <m/>
    <m/>
    <m/>
    <m/>
    <m/>
    <m/>
    <m/>
    <m/>
    <m/>
    <m/>
    <m/>
    <m/>
    <m/>
    <m/>
    <m/>
    <m/>
    <m/>
    <m/>
    <m/>
    <m/>
    <m/>
    <m/>
    <m/>
    <m/>
    <m/>
    <m/>
    <m/>
    <m/>
    <m/>
    <m/>
    <m/>
    <m/>
    <m/>
    <n v="2"/>
    <m/>
    <m/>
    <m/>
    <m/>
    <m/>
    <m/>
    <m/>
    <m/>
    <m/>
    <m/>
    <m/>
    <m/>
    <m/>
    <m/>
    <m/>
    <m/>
    <m/>
    <m/>
    <m/>
    <m/>
    <m/>
    <m/>
    <m/>
    <m/>
    <m/>
    <m/>
    <m/>
    <m/>
    <m/>
    <m/>
    <m/>
    <m/>
    <m/>
    <m/>
    <m/>
    <m/>
    <m/>
    <m/>
    <x v="3"/>
    <x v="0"/>
    <s v="ZBHT0013"/>
    <s v="A6W1UcFBa7"/>
    <s v="Allocated"/>
    <s v="Shifted (NC_SFTD)"/>
    <s v="Shifted to beed"/>
    <d v="2026-06-04T00:00:00"/>
    <m/>
    <m/>
    <m/>
    <m/>
    <s v="882"/>
    <n v="4921"/>
    <n v="26760"/>
  </r>
  <r>
    <n v="460272739"/>
    <s v="VILAS NAMDEV GAIKWAD"/>
    <m/>
    <m/>
    <m/>
    <m/>
    <m/>
    <m/>
    <n v="6595"/>
    <n v="6585"/>
    <n v="6713"/>
    <n v="13439"/>
    <x v="0"/>
    <s v="FLOW"/>
    <s v="UNPAID"/>
    <x v="15"/>
    <n v="112470"/>
    <n v="128"/>
    <n v="0"/>
    <n v="4950"/>
    <s v="29.05.26"/>
    <n v="0.16512404079184842"/>
    <n v="6.1547128574369779E-3"/>
    <s v="STABLE"/>
    <s v="PTP"/>
    <s v="PTP"/>
    <s v="PTP"/>
    <m/>
    <n v="29"/>
    <s v="CAVA"/>
    <m/>
    <s v="-"/>
    <s v="-"/>
    <s v="JANWADI"/>
    <s v="-"/>
    <s v="-"/>
    <s v="-"/>
    <n v="11663"/>
    <n v="112470"/>
    <n v="27"/>
    <n v="43"/>
    <s v="FLOW"/>
    <m/>
    <m/>
    <m/>
    <m/>
    <s v="REGULAR"/>
    <s v="MH12WB3507"/>
    <s v="METEOR 350 STELLAR PURE BLACK"/>
    <d v="2023-10-23T00:00:00"/>
    <n v="48"/>
    <s v="02.06.26"/>
    <x v="1"/>
    <m/>
    <m/>
    <m/>
    <m/>
    <m/>
    <m/>
    <m/>
    <m/>
    <m/>
    <m/>
    <n v="1"/>
    <m/>
    <m/>
    <m/>
    <m/>
    <m/>
    <m/>
    <m/>
    <m/>
    <m/>
    <m/>
    <m/>
    <m/>
    <m/>
    <m/>
    <m/>
    <m/>
    <m/>
    <m/>
    <m/>
    <m/>
    <m/>
    <m/>
    <m/>
    <m/>
    <m/>
    <m/>
    <m/>
    <m/>
    <m/>
    <m/>
    <m/>
    <m/>
    <m/>
    <m/>
    <m/>
    <m/>
    <m/>
    <m/>
    <m/>
    <m/>
    <m/>
    <m/>
    <m/>
    <m/>
    <m/>
    <m/>
    <m/>
    <m/>
    <m/>
    <m/>
    <m/>
    <m/>
    <m/>
    <m/>
    <m/>
    <m/>
    <m/>
    <m/>
    <m/>
    <m/>
    <m/>
    <m/>
    <m/>
    <m/>
    <m/>
    <m/>
    <m/>
    <m/>
    <m/>
    <m/>
    <m/>
    <m/>
    <m/>
    <m/>
    <m/>
    <m/>
    <m/>
    <m/>
    <m/>
    <m/>
    <m/>
    <m/>
    <m/>
    <x v="2"/>
    <x v="0"/>
    <s v="DUWT0014"/>
    <s v="G6Htj8M3pDJc"/>
    <s v="Allocated"/>
    <s v="Promise To Pay (PTP)"/>
    <s v="Customer meet at residence given ptp "/>
    <d v="2026-06-28T00:00:00"/>
    <m/>
    <m/>
    <m/>
    <m/>
    <s v="259"/>
    <n v="6713"/>
    <n v="13439"/>
  </r>
  <r>
    <n v="460466165"/>
    <s v="RITHIK MOHAN GAWALI"/>
    <s v="ONLINE"/>
    <s v="02.06.26"/>
    <n v="6300"/>
    <m/>
    <m/>
    <m/>
    <n v="5868"/>
    <n v="20410"/>
    <n v="3494"/>
    <n v="20725"/>
    <x v="2"/>
    <s v="STABLE"/>
    <s v="PAID"/>
    <x v="12"/>
    <n v="112244"/>
    <n v="688"/>
    <n v="0"/>
    <n v="5850"/>
    <s v="FLOW"/>
    <n v="0.53526101819193139"/>
    <n v="3.6851828324153568E-2"/>
    <s v="STABLE"/>
    <s v="PAID"/>
    <s v="PTP"/>
    <s v="PAID"/>
    <m/>
    <m/>
    <m/>
    <m/>
    <s v="REPO"/>
    <s v="-"/>
    <s v="KHADAKI"/>
    <s v="-"/>
    <s v="-"/>
    <s v="-"/>
    <n v="26948"/>
    <n v="112244"/>
    <n v="116"/>
    <n v="104"/>
    <s v="STABLE"/>
    <m/>
    <m/>
    <m/>
    <m/>
    <s v="NPA"/>
    <s v="MH12WC4429"/>
    <s v="CLASSIC 350 CHROME RED"/>
    <d v="2023-11-04T00:00:00"/>
    <n v="48"/>
    <s v="02.06.26"/>
    <x v="0"/>
    <m/>
    <m/>
    <m/>
    <m/>
    <m/>
    <m/>
    <m/>
    <m/>
    <m/>
    <m/>
    <m/>
    <m/>
    <m/>
    <n v="1"/>
    <m/>
    <m/>
    <m/>
    <m/>
    <m/>
    <m/>
    <m/>
    <m/>
    <m/>
    <m/>
    <m/>
    <m/>
    <m/>
    <m/>
    <m/>
    <m/>
    <m/>
    <m/>
    <m/>
    <m/>
    <m/>
    <m/>
    <m/>
    <m/>
    <m/>
    <m/>
    <m/>
    <m/>
    <m/>
    <m/>
    <m/>
    <m/>
    <m/>
    <m/>
    <m/>
    <m/>
    <m/>
    <m/>
    <m/>
    <m/>
    <m/>
    <m/>
    <m/>
    <m/>
    <m/>
    <m/>
    <m/>
    <m/>
    <m/>
    <m/>
    <m/>
    <m/>
    <m/>
    <m/>
    <m/>
    <m/>
    <m/>
    <m/>
    <m/>
    <m/>
    <m/>
    <m/>
    <m/>
    <m/>
    <m/>
    <m/>
    <m/>
    <m/>
    <m/>
    <m/>
    <m/>
    <m/>
    <m/>
    <m/>
    <m/>
    <m/>
    <m/>
    <m/>
    <m/>
    <m/>
    <x v="2"/>
    <x v="0"/>
    <s v="DUWT0023"/>
    <s v="k6bj5dz_OIc"/>
    <s v="Allocated"/>
    <s v="Left Message (LMCB)"/>
    <s v="Customer not available Lm with relatives mother "/>
    <d v="2026-06-05T00:00:00"/>
    <m/>
    <m/>
    <m/>
    <m/>
    <s v="747"/>
    <n v="3494"/>
    <n v="27025"/>
  </r>
  <r>
    <n v="463519622"/>
    <s v="SHITAL CHANDRAKANT JADHAV"/>
    <s v="ONLINE"/>
    <s v="05.06.26"/>
    <n v="70"/>
    <m/>
    <m/>
    <m/>
    <n v="5051"/>
    <n v="5051"/>
    <n v="5095"/>
    <n v="10102"/>
    <x v="0"/>
    <s v="RB"/>
    <s v="PAID"/>
    <x v="1"/>
    <n v="112043"/>
    <n v="44"/>
    <n v="0"/>
    <n v="5393"/>
    <s v="-"/>
    <n v="4.5465494117377471E-2"/>
    <n v="6.1313460717152242E-3"/>
    <s v="RB"/>
    <s v="PAID"/>
    <s v="-"/>
    <s v="PAID"/>
    <s v="Shifted"/>
    <m/>
    <s v="CAVNA"/>
    <m/>
    <s v="-"/>
    <s v="-"/>
    <s v="THERGAON"/>
    <s v="-"/>
    <s v="-"/>
    <s v="-"/>
    <n v="10488"/>
    <n v="112043"/>
    <n v="27"/>
    <n v="0"/>
    <s v="RB"/>
    <m/>
    <m/>
    <m/>
    <m/>
    <s v="NPA"/>
    <s v="MH14LT4659"/>
    <s v="PIAGGIO VESPA VXL 150 LTD EDITION"/>
    <d v="2024-07-19T00:00:00"/>
    <n v="48"/>
    <s v="02.06.26"/>
    <x v="0"/>
    <m/>
    <m/>
    <m/>
    <m/>
    <m/>
    <m/>
    <m/>
    <n v="1"/>
    <m/>
    <m/>
    <m/>
    <m/>
    <m/>
    <m/>
    <m/>
    <m/>
    <m/>
    <m/>
    <m/>
    <m/>
    <m/>
    <m/>
    <m/>
    <m/>
    <m/>
    <m/>
    <m/>
    <m/>
    <m/>
    <m/>
    <m/>
    <m/>
    <m/>
    <m/>
    <m/>
    <m/>
    <m/>
    <m/>
    <m/>
    <m/>
    <m/>
    <m/>
    <m/>
    <m/>
    <m/>
    <m/>
    <m/>
    <m/>
    <m/>
    <m/>
    <m/>
    <m/>
    <m/>
    <m/>
    <m/>
    <m/>
    <m/>
    <m/>
    <m/>
    <m/>
    <m/>
    <m/>
    <m/>
    <m/>
    <m/>
    <m/>
    <m/>
    <m/>
    <m/>
    <m/>
    <m/>
    <m/>
    <m/>
    <m/>
    <m/>
    <m/>
    <m/>
    <m/>
    <m/>
    <m/>
    <m/>
    <m/>
    <m/>
    <m/>
    <m/>
    <m/>
    <m/>
    <m/>
    <m/>
    <m/>
    <m/>
    <m/>
    <m/>
    <m/>
    <x v="2"/>
    <x v="0"/>
    <s v="ZBHT0011"/>
    <s v="APqWhsEk4Yc"/>
    <s v="Allocated"/>
    <s v="Left Message (LMCB)"/>
    <s v="Visit cm residence address cm mother sd cm not living this address cm mother arrange the call cm make the payment with in two days "/>
    <d v="2026-06-03T00:00:00"/>
    <m/>
    <m/>
    <m/>
    <m/>
    <s v="70"/>
    <n v="5095"/>
    <n v="10172"/>
  </r>
  <r>
    <n v="466229926"/>
    <s v="SWAPNIL RAJU GOBBUR"/>
    <m/>
    <m/>
    <m/>
    <m/>
    <m/>
    <m/>
    <n v="4615"/>
    <n v="27690"/>
    <n v="5738"/>
    <n v="33874"/>
    <x v="3"/>
    <s v="FLOW"/>
    <s v="UNPAID"/>
    <x v="6"/>
    <n v="111903"/>
    <n v="1123"/>
    <n v="0"/>
    <n v="3600"/>
    <s v="-"/>
    <n v="0.38815146519781235"/>
    <n v="4.7007279451275842E-2"/>
    <s v="FLOW"/>
    <s v="NC"/>
    <s v="-"/>
    <s v="NC"/>
    <s v="no such person"/>
    <m/>
    <s v="CNAVNA"/>
    <m/>
    <s v="REPO"/>
    <s v="-"/>
    <s v="VIMAN NAGAR "/>
    <s v="-"/>
    <s v="-"/>
    <s v="-"/>
    <n v="32413"/>
    <n v="111903"/>
    <n v="178"/>
    <n v="194"/>
    <s v="FLOW"/>
    <m/>
    <m/>
    <m/>
    <m/>
    <s v="NPA"/>
    <s v="MH12YE6137"/>
    <s v="HONDA SP 160 DOUBLE DISC"/>
    <d v="2025-05-30T00:00:00"/>
    <n v="36"/>
    <s v="02.06.26"/>
    <x v="1"/>
    <m/>
    <m/>
    <m/>
    <m/>
    <m/>
    <m/>
    <m/>
    <m/>
    <m/>
    <m/>
    <m/>
    <m/>
    <m/>
    <m/>
    <m/>
    <m/>
    <m/>
    <m/>
    <m/>
    <m/>
    <m/>
    <m/>
    <n v="1"/>
    <m/>
    <m/>
    <m/>
    <m/>
    <m/>
    <m/>
    <m/>
    <m/>
    <m/>
    <m/>
    <m/>
    <m/>
    <m/>
    <m/>
    <m/>
    <m/>
    <m/>
    <m/>
    <m/>
    <m/>
    <m/>
    <m/>
    <m/>
    <m/>
    <m/>
    <m/>
    <m/>
    <m/>
    <m/>
    <m/>
    <m/>
    <m/>
    <m/>
    <m/>
    <m/>
    <m/>
    <m/>
    <m/>
    <m/>
    <m/>
    <m/>
    <m/>
    <m/>
    <m/>
    <m/>
    <m/>
    <m/>
    <m/>
    <m/>
    <m/>
    <m/>
    <m/>
    <m/>
    <m/>
    <m/>
    <m/>
    <m/>
    <m/>
    <m/>
    <m/>
    <m/>
    <m/>
    <m/>
    <m/>
    <m/>
    <m/>
    <m/>
    <m/>
    <m/>
    <m/>
    <m/>
    <x v="2"/>
    <x v="0"/>
    <s v="ZBHT0012"/>
    <s v="G2k-bjslPi7"/>
    <s v="Allocated"/>
    <s v="No Such Person (NC_NSP)"/>
    <s v="Nc"/>
    <d v="2026-06-08T00:00:00"/>
    <m/>
    <m/>
    <m/>
    <m/>
    <s v="1569"/>
    <n v="5738"/>
    <n v="33874"/>
  </r>
  <r>
    <n v="460986849"/>
    <s v="SHUBHAM SANTOSH ZENDE"/>
    <m/>
    <m/>
    <m/>
    <m/>
    <m/>
    <m/>
    <n v="6377"/>
    <n v="5711"/>
    <n v="5856"/>
    <n v="12370"/>
    <x v="0"/>
    <s v="FLOW"/>
    <s v="UNPAID"/>
    <x v="11"/>
    <n v="111315"/>
    <n v="145"/>
    <n v="0"/>
    <n v="2700"/>
    <s v="26.05.26"/>
    <n v="0.10994779151615125"/>
    <n v="6.0915076173699402E-3"/>
    <s v="STABLE"/>
    <s v="PTP"/>
    <s v="PTP"/>
    <s v="PTP"/>
    <m/>
    <n v="25"/>
    <s v="CAVA"/>
    <m/>
    <s v="-"/>
    <s v="-"/>
    <s v="PEER"/>
    <s v="-"/>
    <s v="-"/>
    <s v="-"/>
    <n v="8556"/>
    <n v="111315"/>
    <n v="27"/>
    <n v="43"/>
    <s v="FLOW"/>
    <m/>
    <m/>
    <m/>
    <m/>
    <s v="REGULAR"/>
    <s v="MH14LG0053"/>
    <s v="BULLET 350 THE STANDARD BLACK"/>
    <d v="2023-12-04T00:00:00"/>
    <n v="48"/>
    <s v="02.06.26"/>
    <x v="0"/>
    <m/>
    <m/>
    <m/>
    <m/>
    <m/>
    <m/>
    <m/>
    <m/>
    <m/>
    <m/>
    <m/>
    <m/>
    <m/>
    <n v="1"/>
    <m/>
    <m/>
    <m/>
    <m/>
    <m/>
    <m/>
    <m/>
    <m/>
    <m/>
    <m/>
    <m/>
    <m/>
    <m/>
    <m/>
    <m/>
    <m/>
    <m/>
    <m/>
    <m/>
    <m/>
    <m/>
    <m/>
    <m/>
    <m/>
    <m/>
    <m/>
    <m/>
    <m/>
    <m/>
    <m/>
    <m/>
    <m/>
    <m/>
    <m/>
    <m/>
    <m/>
    <m/>
    <m/>
    <m/>
    <m/>
    <m/>
    <m/>
    <m/>
    <m/>
    <m/>
    <m/>
    <m/>
    <m/>
    <m/>
    <m/>
    <m/>
    <m/>
    <m/>
    <m/>
    <m/>
    <m/>
    <m/>
    <m/>
    <m/>
    <m/>
    <m/>
    <m/>
    <m/>
    <m/>
    <m/>
    <m/>
    <m/>
    <m/>
    <m/>
    <m/>
    <m/>
    <m/>
    <m/>
    <m/>
    <m/>
    <m/>
    <m/>
    <m/>
    <m/>
    <m/>
    <x v="2"/>
    <x v="0"/>
    <s v="ZBHT0010"/>
    <s v="kPkjyH-t_5c"/>
    <s v="Allocated"/>
    <s v="Promise To Pay (PTP)"/>
    <s v="Ptp "/>
    <d v="2026-06-25T00:00:00"/>
    <m/>
    <m/>
    <m/>
    <m/>
    <s v="282"/>
    <n v="5856"/>
    <n v="12370"/>
  </r>
  <r>
    <n v="464922563"/>
    <s v="SHUBHAM TUKARAM INGALE"/>
    <m/>
    <m/>
    <m/>
    <m/>
    <m/>
    <m/>
    <n v="5975"/>
    <n v="11737"/>
    <n v="6021"/>
    <n v="18110"/>
    <x v="4"/>
    <s v="FLOW"/>
    <s v="UNPAID"/>
    <x v="14"/>
    <n v="110472"/>
    <n v="259"/>
    <n v="0"/>
    <n v="4751"/>
    <s v="FLOW"/>
    <n v="0.26053151334207558"/>
    <n v="2.445975827416717E-2"/>
    <s v="FLOW"/>
    <s v="RTP"/>
    <s v="RTP"/>
    <s v="RTP"/>
    <s v="Financail problem"/>
    <m/>
    <s v="CAVNA"/>
    <m/>
    <s v="-"/>
    <s v="-"/>
    <s v="KIVALE"/>
    <s v="-"/>
    <s v="-"/>
    <s v="-"/>
    <n v="16747"/>
    <n v="110472"/>
    <n v="57"/>
    <n v="73"/>
    <s v="FLOW"/>
    <m/>
    <m/>
    <m/>
    <m/>
    <s v="REGULAR"/>
    <s v="MH14MB1401"/>
    <s v="BULLET BATTALION 350 BLACK"/>
    <d v="2024-12-11T00:00:00"/>
    <n v="36"/>
    <s v="02.06.26"/>
    <x v="1"/>
    <m/>
    <m/>
    <m/>
    <m/>
    <m/>
    <m/>
    <m/>
    <m/>
    <m/>
    <m/>
    <m/>
    <m/>
    <m/>
    <n v="1"/>
    <m/>
    <m/>
    <m/>
    <m/>
    <m/>
    <m/>
    <m/>
    <m/>
    <m/>
    <m/>
    <m/>
    <m/>
    <m/>
    <m/>
    <m/>
    <m/>
    <m/>
    <m/>
    <m/>
    <m/>
    <n v="1"/>
    <m/>
    <m/>
    <m/>
    <m/>
    <m/>
    <m/>
    <m/>
    <m/>
    <m/>
    <m/>
    <m/>
    <m/>
    <m/>
    <m/>
    <m/>
    <m/>
    <m/>
    <n v="1"/>
    <m/>
    <m/>
    <m/>
    <m/>
    <m/>
    <m/>
    <m/>
    <m/>
    <m/>
    <m/>
    <m/>
    <m/>
    <m/>
    <m/>
    <m/>
    <m/>
    <m/>
    <m/>
    <m/>
    <m/>
    <m/>
    <m/>
    <m/>
    <m/>
    <m/>
    <m/>
    <m/>
    <m/>
    <m/>
    <m/>
    <m/>
    <m/>
    <m/>
    <m/>
    <m/>
    <m/>
    <m/>
    <m/>
    <m/>
    <m/>
    <m/>
    <x v="3"/>
    <x v="0"/>
    <s v="DUWT0027"/>
    <s v="GPTDIIXwbEc"/>
    <s v="Allocated"/>
    <s v="Left Message (LMCB)"/>
    <s v="Visited to Customers residence address and Left massage with his mother "/>
    <d v="2026-06-05T00:00:00"/>
    <m/>
    <m/>
    <m/>
    <m/>
    <s v="398"/>
    <n v="6021"/>
    <n v="18110"/>
  </r>
  <r>
    <n v="463651166"/>
    <s v="EHSAN ANSARI"/>
    <s v="ONLINE"/>
    <s v="13.06.26"/>
    <n v="7760"/>
    <m/>
    <m/>
    <m/>
    <n v="7589"/>
    <n v="6482"/>
    <n v="6584"/>
    <n v="6418"/>
    <x v="0"/>
    <s v="STABLE"/>
    <s v="PAID"/>
    <x v="6"/>
    <n v="109987"/>
    <n v="102"/>
    <n v="0"/>
    <n v="4050"/>
    <s v="16.05.26"/>
    <n v="6.2826743392290219E-2"/>
    <n v="6.01883527208074E-3"/>
    <s v="STABLE"/>
    <s v="PAID"/>
    <s v="PAID"/>
    <s v="MPTP"/>
    <s v="Entry not alowed"/>
    <m/>
    <s v="CAVA"/>
    <m/>
    <s v="-"/>
    <s v="-"/>
    <s v="PORWAL ROAD"/>
    <s v="-"/>
    <s v="-"/>
    <s v="-"/>
    <n v="10634"/>
    <n v="109987"/>
    <n v="27"/>
    <n v="12"/>
    <s v="STABLE"/>
    <m/>
    <m/>
    <m/>
    <m/>
    <s v="REGULAR"/>
    <s v="MH12XB4004"/>
    <s v="BULLET 350 BLACK GOLD"/>
    <d v="2024-08-03T00:00:00"/>
    <n v="36"/>
    <s v="02.06.26"/>
    <x v="1"/>
    <m/>
    <m/>
    <m/>
    <m/>
    <m/>
    <m/>
    <m/>
    <m/>
    <m/>
    <m/>
    <m/>
    <m/>
    <m/>
    <m/>
    <m/>
    <m/>
    <m/>
    <m/>
    <m/>
    <m/>
    <m/>
    <m/>
    <n v="1"/>
    <m/>
    <m/>
    <m/>
    <m/>
    <m/>
    <m/>
    <m/>
    <m/>
    <m/>
    <m/>
    <m/>
    <m/>
    <m/>
    <m/>
    <m/>
    <m/>
    <m/>
    <m/>
    <m/>
    <m/>
    <m/>
    <m/>
    <m/>
    <m/>
    <m/>
    <m/>
    <m/>
    <m/>
    <m/>
    <m/>
    <m/>
    <m/>
    <m/>
    <m/>
    <m/>
    <m/>
    <m/>
    <m/>
    <m/>
    <m/>
    <m/>
    <m/>
    <m/>
    <m/>
    <m/>
    <m/>
    <m/>
    <m/>
    <m/>
    <m/>
    <m/>
    <m/>
    <m/>
    <m/>
    <m/>
    <m/>
    <m/>
    <m/>
    <m/>
    <m/>
    <m/>
    <m/>
    <m/>
    <m/>
    <m/>
    <m/>
    <m/>
    <m/>
    <m/>
    <m/>
    <m/>
    <x v="2"/>
    <x v="0"/>
    <s v="ZBHT0012"/>
    <s v="GPhB0mox1c"/>
    <s v="Allocated"/>
    <s v="Entry Restricted (NC_ER)"/>
    <s v="Nc"/>
    <d v="2026-06-08T00:00:00"/>
    <m/>
    <m/>
    <m/>
    <s v="DIGICOLLTC"/>
    <s v="107"/>
    <n v="6584"/>
    <n v="14178"/>
  </r>
  <r>
    <n v="463352388"/>
    <s v="ASHUTOSH KUMAR JHA"/>
    <m/>
    <m/>
    <m/>
    <m/>
    <m/>
    <m/>
    <n v="7290"/>
    <n v="20136.830000000002"/>
    <n v="6620.8300000000017"/>
    <n v="28810.83"/>
    <x v="1"/>
    <s v="FLOW"/>
    <s v="UNPAID"/>
    <x v="13"/>
    <n v="108923.83"/>
    <n v="1064"/>
    <n v="0"/>
    <n v="5400"/>
    <s v="FLOW"/>
    <n v="0.4759802928714057"/>
    <n v="2.9132819476497568E-2"/>
    <s v="FLOW"/>
    <s v="NC"/>
    <s v="NC"/>
    <s v="NC"/>
    <s v="Shifted"/>
    <m/>
    <s v="CNAVNA"/>
    <m/>
    <s v="REPO"/>
    <s v="-"/>
    <s v="MAAN"/>
    <s v="-"/>
    <s v="-"/>
    <s v="-"/>
    <n v="26600.83"/>
    <n v="108923.83"/>
    <n v="88"/>
    <n v="104"/>
    <s v="FLOW"/>
    <m/>
    <m/>
    <m/>
    <m/>
    <s v="NPA"/>
    <s v="MH14LR2633"/>
    <s v="CB350 RS MONOTONE"/>
    <d v="2024-06-30T00:00:00"/>
    <n v="36"/>
    <s v="02.06.26"/>
    <x v="0"/>
    <m/>
    <m/>
    <m/>
    <m/>
    <m/>
    <m/>
    <m/>
    <m/>
    <m/>
    <m/>
    <m/>
    <m/>
    <m/>
    <m/>
    <m/>
    <m/>
    <m/>
    <m/>
    <m/>
    <m/>
    <m/>
    <m/>
    <n v="1"/>
    <m/>
    <m/>
    <m/>
    <m/>
    <m/>
    <m/>
    <m/>
    <m/>
    <m/>
    <m/>
    <m/>
    <m/>
    <m/>
    <m/>
    <m/>
    <m/>
    <m/>
    <m/>
    <m/>
    <m/>
    <m/>
    <m/>
    <m/>
    <m/>
    <m/>
    <m/>
    <m/>
    <m/>
    <m/>
    <m/>
    <m/>
    <m/>
    <m/>
    <m/>
    <m/>
    <m/>
    <m/>
    <m/>
    <m/>
    <m/>
    <m/>
    <m/>
    <m/>
    <m/>
    <m/>
    <m/>
    <m/>
    <m/>
    <m/>
    <m/>
    <m/>
    <m/>
    <m/>
    <m/>
    <m/>
    <m/>
    <m/>
    <m/>
    <m/>
    <m/>
    <m/>
    <m/>
    <m/>
    <m/>
    <m/>
    <m/>
    <m/>
    <m/>
    <m/>
    <m/>
    <m/>
    <x v="2"/>
    <x v="0"/>
    <s v="DUWT0030"/>
    <s v="GPCvVQhCsNJc"/>
    <s v="Allocated"/>
    <s v="Shifted (NC_SFTD)"/>
    <s v="We had visited to customer but customer shifted "/>
    <d v="2026-06-08T00:00:00"/>
    <m/>
    <m/>
    <m/>
    <s v="DIGICOLLTC"/>
    <s v="1384"/>
    <n v="6620.8300000000017"/>
    <n v="28810.83"/>
  </r>
  <r>
    <n v="460026902"/>
    <s v="ANANAD VAIJINATH KALVATKAR"/>
    <m/>
    <m/>
    <m/>
    <m/>
    <m/>
    <m/>
    <n v="6829"/>
    <n v="5977.14"/>
    <n v="6130.14"/>
    <n v="13117.14"/>
    <x v="0"/>
    <s v="FLOW"/>
    <s v="UNPAID"/>
    <x v="14"/>
    <n v="108653.97"/>
    <n v="153"/>
    <n v="0"/>
    <n v="5850"/>
    <s v="31.05.26"/>
    <n v="0.1666450590701791"/>
    <n v="5.9458876693391271E-3"/>
    <s v="STABLE"/>
    <s v="PTP"/>
    <s v="PTP"/>
    <s v="PTP"/>
    <m/>
    <n v="28"/>
    <s v="CAVA"/>
    <m/>
    <s v="-"/>
    <s v="-"/>
    <s v="SADUMBARE"/>
    <s v="-"/>
    <s v="-"/>
    <s v="-"/>
    <n v="11980.14"/>
    <n v="108653.97"/>
    <n v="27"/>
    <n v="43"/>
    <s v="FLOW"/>
    <m/>
    <m/>
    <m/>
    <m/>
    <s v="REGULAR"/>
    <s v="MH14LC3427"/>
    <s v="RE CLASSIC 350 EFI REDDITCH RED"/>
    <d v="2023-10-07T00:00:00"/>
    <n v="48"/>
    <s v="02.06.26"/>
    <x v="1"/>
    <m/>
    <m/>
    <m/>
    <m/>
    <m/>
    <m/>
    <m/>
    <m/>
    <m/>
    <m/>
    <m/>
    <m/>
    <m/>
    <n v="1"/>
    <m/>
    <m/>
    <m/>
    <m/>
    <m/>
    <m/>
    <m/>
    <m/>
    <m/>
    <m/>
    <m/>
    <m/>
    <m/>
    <m/>
    <m/>
    <m/>
    <m/>
    <m/>
    <m/>
    <m/>
    <m/>
    <m/>
    <m/>
    <m/>
    <m/>
    <m/>
    <m/>
    <m/>
    <m/>
    <m/>
    <m/>
    <m/>
    <m/>
    <m/>
    <m/>
    <m/>
    <m/>
    <m/>
    <m/>
    <m/>
    <m/>
    <m/>
    <m/>
    <m/>
    <m/>
    <m/>
    <m/>
    <m/>
    <m/>
    <m/>
    <m/>
    <m/>
    <m/>
    <m/>
    <m/>
    <m/>
    <m/>
    <m/>
    <m/>
    <m/>
    <m/>
    <m/>
    <m/>
    <m/>
    <m/>
    <m/>
    <m/>
    <m/>
    <m/>
    <m/>
    <m/>
    <m/>
    <m/>
    <m/>
    <m/>
    <m/>
    <m/>
    <m/>
    <m/>
    <m/>
    <x v="2"/>
    <x v="0"/>
    <s v="DUWT0027"/>
    <s v="BoWAh79wsEgm"/>
    <s v="Allocated"/>
    <s v="Door Locked (NC_DL)"/>
    <s v="Visited to Customers office address but Customers office is Door Lock "/>
    <d v="2026-06-05T00:00:00"/>
    <m/>
    <m/>
    <m/>
    <m/>
    <s v="311"/>
    <n v="6130.14"/>
    <n v="13117.14"/>
  </r>
  <r>
    <n v="464556066"/>
    <s v="LATABAI VITTHAL KUSEKAR"/>
    <m/>
    <m/>
    <m/>
    <m/>
    <m/>
    <m/>
    <n v="4189"/>
    <n v="8378"/>
    <n v="4293"/>
    <n v="12783"/>
    <x v="4"/>
    <s v="FLOW"/>
    <s v="UNPAID"/>
    <x v="7"/>
    <n v="108553"/>
    <n v="104"/>
    <n v="0"/>
    <n v="900"/>
    <s v="FLOW"/>
    <n v="0.12141980990154037"/>
    <n v="2.4034869830687131E-2"/>
    <s v="FLOW"/>
    <s v="NC"/>
    <s v="NC"/>
    <s v="NC"/>
    <s v="Always door lock"/>
    <m/>
    <s v="CNAVNA"/>
    <m/>
    <s v="-"/>
    <s v="-"/>
    <s v="ANDHAL GAON"/>
    <s v="-"/>
    <s v="-"/>
    <s v="-"/>
    <n v="9382"/>
    <n v="108553"/>
    <n v="57"/>
    <n v="73"/>
    <s v="FLOW"/>
    <m/>
    <m/>
    <m/>
    <m/>
    <s v="REGULAR"/>
    <s v="MH12XL0586"/>
    <s v="APACHE 200 4V 2CH R MODE"/>
    <d v="2024-11-04T00:00:00"/>
    <n v="48"/>
    <s v="02.06.26"/>
    <x v="0"/>
    <m/>
    <m/>
    <m/>
    <m/>
    <m/>
    <m/>
    <m/>
    <m/>
    <m/>
    <m/>
    <m/>
    <m/>
    <m/>
    <n v="1"/>
    <m/>
    <m/>
    <m/>
    <m/>
    <m/>
    <m/>
    <m/>
    <m/>
    <m/>
    <m/>
    <m/>
    <m/>
    <m/>
    <m/>
    <m/>
    <m/>
    <m/>
    <m/>
    <m/>
    <m/>
    <m/>
    <m/>
    <m/>
    <m/>
    <m/>
    <m/>
    <m/>
    <m/>
    <m/>
    <m/>
    <m/>
    <m/>
    <m/>
    <m/>
    <m/>
    <m/>
    <m/>
    <m/>
    <m/>
    <m/>
    <m/>
    <m/>
    <m/>
    <m/>
    <m/>
    <m/>
    <m/>
    <m/>
    <m/>
    <m/>
    <m/>
    <m/>
    <m/>
    <m/>
    <m/>
    <m/>
    <m/>
    <m/>
    <m/>
    <m/>
    <m/>
    <m/>
    <m/>
    <m/>
    <m/>
    <m/>
    <m/>
    <m/>
    <m/>
    <m/>
    <m/>
    <m/>
    <m/>
    <m/>
    <m/>
    <m/>
    <m/>
    <m/>
    <m/>
    <m/>
    <x v="2"/>
    <x v="0"/>
    <s v="ZBHT0024"/>
    <s v="A63E2q3ZIrm"/>
    <s v="Allocated"/>
    <s v="Door Locked (NC_DL)"/>
    <s v="Door lock "/>
    <d v="2026-06-05T00:00:00"/>
    <m/>
    <m/>
    <m/>
    <s v="DIGICOLLTC"/>
    <s v="216"/>
    <n v="4293"/>
    <n v="12783"/>
  </r>
  <r>
    <n v="458321906"/>
    <s v="JAYPAL RAGHU KAMBLE"/>
    <s v="ONLINE"/>
    <s v="02.06.26"/>
    <n v="7810"/>
    <m/>
    <m/>
    <m/>
    <n v="7527"/>
    <n v="22581"/>
    <n v="8376"/>
    <n v="23142"/>
    <x v="1"/>
    <s v="STABLE"/>
    <s v="PAID"/>
    <x v="1"/>
    <n v="108352"/>
    <n v="849"/>
    <n v="0"/>
    <n v="2700"/>
    <s v="05.05.26"/>
    <n v="0.18086731244647947"/>
    <n v="2.8979877552207489E-2"/>
    <s v="STABLE"/>
    <s v="PAID"/>
    <s v="PAID"/>
    <s v="PAID"/>
    <s v="Add not found"/>
    <m/>
    <s v="CAVNA"/>
    <m/>
    <s v="REPO"/>
    <s v="-"/>
    <s v="CHIKHALI"/>
    <s v="-"/>
    <s v="-"/>
    <s v="-"/>
    <n v="26130"/>
    <n v="108352"/>
    <n v="88"/>
    <n v="73"/>
    <s v="STABLE"/>
    <m/>
    <m/>
    <m/>
    <m/>
    <s v="REGULAR"/>
    <s v="MH14KV8147"/>
    <s v="CLASSIC SIGNALS 350 DESERT SAND"/>
    <d v="2023-05-30T00:00:00"/>
    <n v="48"/>
    <s v="02.06.26"/>
    <x v="0"/>
    <m/>
    <n v="1"/>
    <m/>
    <m/>
    <m/>
    <m/>
    <m/>
    <m/>
    <m/>
    <m/>
    <m/>
    <m/>
    <m/>
    <m/>
    <m/>
    <m/>
    <m/>
    <m/>
    <m/>
    <m/>
    <m/>
    <m/>
    <m/>
    <m/>
    <m/>
    <m/>
    <m/>
    <m/>
    <m/>
    <m/>
    <m/>
    <m/>
    <m/>
    <m/>
    <m/>
    <m/>
    <m/>
    <m/>
    <m/>
    <m/>
    <m/>
    <m/>
    <m/>
    <m/>
    <m/>
    <m/>
    <m/>
    <m/>
    <m/>
    <m/>
    <m/>
    <m/>
    <m/>
    <m/>
    <m/>
    <m/>
    <m/>
    <m/>
    <m/>
    <m/>
    <m/>
    <m/>
    <m/>
    <m/>
    <m/>
    <m/>
    <m/>
    <m/>
    <m/>
    <m/>
    <m/>
    <m/>
    <m/>
    <m/>
    <m/>
    <m/>
    <m/>
    <m/>
    <m/>
    <m/>
    <m/>
    <m/>
    <m/>
    <m/>
    <m/>
    <m/>
    <m/>
    <m/>
    <m/>
    <m/>
    <m/>
    <m/>
    <m/>
    <m/>
    <x v="2"/>
    <x v="0"/>
    <s v="ZBHT0011"/>
    <s v="B2OE7AQvZ7"/>
    <s v="Allocated"/>
    <s v="Address Not Found (NC_ANF)"/>
    <s v="Visit cm residence address cm residence address not found "/>
    <d v="2026-06-01T00:00:00"/>
    <m/>
    <m/>
    <m/>
    <m/>
    <s v="844"/>
    <n v="8376"/>
    <n v="30952"/>
  </r>
  <r>
    <n v="467016498"/>
    <s v="SUKHDEV SADASHIV CHORGHE"/>
    <s v="ONLINE"/>
    <s v="20.06.26"/>
    <n v="15278"/>
    <m/>
    <m/>
    <m/>
    <n v="4412"/>
    <n v="8759"/>
    <n v="4525"/>
    <n v="-1800"/>
    <x v="4"/>
    <s v="STABLE"/>
    <s v="PAID"/>
    <x v="8"/>
    <n v="106268"/>
    <n v="178"/>
    <n v="0"/>
    <n v="1350"/>
    <s v="FLOW"/>
    <n v="0.2892472521810448"/>
    <n v="2.3528944821123877E-2"/>
    <s v="STABLE"/>
    <s v="PAID"/>
    <s v="RTP"/>
    <s v="RTP"/>
    <s v="Financail problem"/>
    <m/>
    <m/>
    <m/>
    <s v="-"/>
    <s v="-"/>
    <s v="TAKAVE"/>
    <s v="-"/>
    <s v="-"/>
    <s v="-"/>
    <n v="10287"/>
    <n v="106268"/>
    <n v="57"/>
    <n v="73"/>
    <s v="FLOW"/>
    <m/>
    <m/>
    <m/>
    <m/>
    <s v="NPA"/>
    <s v="MH14MU0356"/>
    <s v="ATHER RIZTA S"/>
    <d v="2025-08-27T00:00:00"/>
    <n v="36"/>
    <s v="02.06.26"/>
    <x v="1"/>
    <m/>
    <m/>
    <m/>
    <m/>
    <m/>
    <m/>
    <m/>
    <m/>
    <m/>
    <m/>
    <n v="1"/>
    <m/>
    <m/>
    <m/>
    <m/>
    <m/>
    <m/>
    <m/>
    <m/>
    <m/>
    <m/>
    <m/>
    <m/>
    <m/>
    <m/>
    <m/>
    <m/>
    <m/>
    <m/>
    <m/>
    <m/>
    <m/>
    <m/>
    <m/>
    <m/>
    <m/>
    <m/>
    <m/>
    <m/>
    <m/>
    <m/>
    <m/>
    <m/>
    <m/>
    <m/>
    <m/>
    <m/>
    <m/>
    <m/>
    <m/>
    <m/>
    <m/>
    <m/>
    <m/>
    <m/>
    <n v="3"/>
    <m/>
    <m/>
    <n v="1"/>
    <m/>
    <m/>
    <m/>
    <m/>
    <m/>
    <m/>
    <m/>
    <m/>
    <m/>
    <m/>
    <m/>
    <m/>
    <m/>
    <m/>
    <m/>
    <m/>
    <m/>
    <m/>
    <m/>
    <m/>
    <m/>
    <m/>
    <m/>
    <m/>
    <m/>
    <m/>
    <m/>
    <m/>
    <m/>
    <m/>
    <m/>
    <m/>
    <m/>
    <m/>
    <m/>
    <x v="6"/>
    <x v="0"/>
    <s v="ZBHT0013"/>
    <s v="GPsO2qmT8pz"/>
    <s v="Allocated"/>
    <e v="#N/A"/>
    <e v="#N/A"/>
    <e v="#N/A"/>
    <m/>
    <m/>
    <m/>
    <m/>
    <s v="307"/>
    <n v="4525"/>
    <n v="13478"/>
  </r>
  <r>
    <n v="466598110"/>
    <s v="KEDAR MADHUKAR JAGTAP"/>
    <s v="ONLINE"/>
    <s v="11.06.26"/>
    <n v="12470"/>
    <m/>
    <m/>
    <s v="CBC COLL"/>
    <n v="7689"/>
    <n v="2788.34"/>
    <n v="2900.34"/>
    <n v="-1800.6599999999999"/>
    <x v="0"/>
    <s v="RB"/>
    <s v="PAID"/>
    <x v="13"/>
    <n v="105541.34"/>
    <n v="112"/>
    <n v="1800"/>
    <n v="1350"/>
    <s v="-"/>
    <n v="0.10429942999909202"/>
    <n v="5.77555474605786E-3"/>
    <s v="RB"/>
    <s v="PAID"/>
    <s v="-"/>
    <s v="PAID"/>
    <m/>
    <m/>
    <s v="CAVNA"/>
    <m/>
    <m/>
    <m/>
    <s v="WAKAD"/>
    <m/>
    <m/>
    <m/>
    <n v="4250.34"/>
    <n v="105541.34"/>
    <n v="27"/>
    <n v="0"/>
    <s v="RB"/>
    <m/>
    <m/>
    <m/>
    <m/>
    <s v="-"/>
    <s v="MH11DW7419"/>
    <s v="HONDA UNICORN 2B"/>
    <d v="2025-07-29T00:00:00"/>
    <n v="24"/>
    <s v="10.06.26"/>
    <x v="0"/>
    <m/>
    <m/>
    <m/>
    <m/>
    <m/>
    <m/>
    <m/>
    <m/>
    <m/>
    <m/>
    <m/>
    <m/>
    <m/>
    <m/>
    <m/>
    <m/>
    <m/>
    <m/>
    <m/>
    <m/>
    <m/>
    <m/>
    <m/>
    <m/>
    <m/>
    <m/>
    <m/>
    <m/>
    <m/>
    <m/>
    <m/>
    <n v="1"/>
    <m/>
    <m/>
    <m/>
    <m/>
    <m/>
    <m/>
    <m/>
    <m/>
    <m/>
    <m/>
    <m/>
    <m/>
    <m/>
    <m/>
    <m/>
    <m/>
    <m/>
    <m/>
    <m/>
    <m/>
    <m/>
    <m/>
    <m/>
    <m/>
    <m/>
    <m/>
    <m/>
    <m/>
    <m/>
    <m/>
    <m/>
    <m/>
    <m/>
    <m/>
    <m/>
    <m/>
    <m/>
    <m/>
    <m/>
    <m/>
    <m/>
    <m/>
    <m/>
    <m/>
    <m/>
    <m/>
    <m/>
    <m/>
    <m/>
    <m/>
    <m/>
    <m/>
    <m/>
    <m/>
    <m/>
    <m/>
    <m/>
    <m/>
    <m/>
    <m/>
    <m/>
    <m/>
    <x v="2"/>
    <x v="0"/>
    <s v="DUWT0030"/>
    <s v="APBDTz3imcc"/>
    <s v="Allocated"/>
    <s v="Address Not Found (NC_ANF)"/>
    <s v="Address not found "/>
    <d v="2026-06-11T00:00:00"/>
    <m/>
    <m/>
    <m/>
    <m/>
    <s v="192"/>
    <n v="2900.34"/>
    <n v="10669.34"/>
  </r>
  <r>
    <n v="466828544"/>
    <s v="SURAJ PRAKASH HIWALE"/>
    <m/>
    <m/>
    <m/>
    <m/>
    <m/>
    <m/>
    <n v="4837"/>
    <n v="24185"/>
    <n v="5770"/>
    <n v="30348"/>
    <x v="5"/>
    <s v="FLOW"/>
    <s v="UNPAID"/>
    <x v="7"/>
    <n v="105045"/>
    <n v="933"/>
    <n v="0"/>
    <n v="3149"/>
    <s v="FLOW"/>
    <n v="0.30538267156767412"/>
    <n v="5.1132279286831346E-2"/>
    <s v="FLOW"/>
    <s v="RTP"/>
    <s v="LMCB"/>
    <s v="RTP"/>
    <s v="Financail problem"/>
    <m/>
    <s v="CAVNA"/>
    <m/>
    <s v="REPO"/>
    <s v="-"/>
    <s v="SHIKRAPUR"/>
    <s v="-"/>
    <s v="-"/>
    <s v="-"/>
    <n v="28267"/>
    <n v="105045"/>
    <n v="147"/>
    <n v="163"/>
    <s v="FLOW"/>
    <m/>
    <m/>
    <m/>
    <m/>
    <s v="NPA"/>
    <s v="MH12YM8650"/>
    <s v="HONDA ACTIVA DLX 2B"/>
    <d v="2025-09-06T00:00:00"/>
    <n v="30"/>
    <s v="02.06.26"/>
    <x v="0"/>
    <m/>
    <m/>
    <m/>
    <m/>
    <m/>
    <m/>
    <m/>
    <m/>
    <m/>
    <m/>
    <m/>
    <m/>
    <m/>
    <m/>
    <m/>
    <m/>
    <m/>
    <m/>
    <m/>
    <n v="1"/>
    <m/>
    <m/>
    <m/>
    <m/>
    <m/>
    <m/>
    <m/>
    <m/>
    <m/>
    <m/>
    <m/>
    <m/>
    <m/>
    <m/>
    <m/>
    <m/>
    <m/>
    <m/>
    <m/>
    <m/>
    <m/>
    <m/>
    <m/>
    <m/>
    <m/>
    <m/>
    <m/>
    <m/>
    <m/>
    <m/>
    <m/>
    <m/>
    <m/>
    <m/>
    <m/>
    <m/>
    <m/>
    <m/>
    <m/>
    <m/>
    <m/>
    <m/>
    <m/>
    <m/>
    <m/>
    <m/>
    <m/>
    <m/>
    <m/>
    <m/>
    <m/>
    <m/>
    <m/>
    <m/>
    <m/>
    <m/>
    <m/>
    <m/>
    <m/>
    <m/>
    <m/>
    <m/>
    <m/>
    <m/>
    <m/>
    <m/>
    <m/>
    <m/>
    <m/>
    <m/>
    <m/>
    <m/>
    <m/>
    <m/>
    <x v="2"/>
    <x v="0"/>
    <s v="ZBHT0024"/>
    <s v="AoQdZJ3knpc"/>
    <s v="Allocated"/>
    <s v="Left Message (LMCB)"/>
    <s v="Meet mother "/>
    <d v="2026-06-07T00:00:00"/>
    <m/>
    <m/>
    <m/>
    <m/>
    <s v="1326"/>
    <n v="5770"/>
    <n v="30348"/>
  </r>
  <r>
    <n v="467457662"/>
    <s v="MITHIL MANJU SHETTY"/>
    <m/>
    <m/>
    <m/>
    <m/>
    <m/>
    <m/>
    <n v="3882"/>
    <n v="18413"/>
    <n v="3465"/>
    <n v="23183"/>
    <x v="5"/>
    <s v="FLOW"/>
    <s v="UNPAID"/>
    <x v="14"/>
    <n v="104460"/>
    <n v="580"/>
    <n v="0"/>
    <n v="2250"/>
    <s v="FLOW"/>
    <n v="0.41859850048287495"/>
    <n v="5.0847521484148721E-2"/>
    <s v="FLOW"/>
    <s v="NC"/>
    <s v="NC"/>
    <s v="NC"/>
    <s v="Shifted"/>
    <m/>
    <s v="CNAVNA"/>
    <m/>
    <s v="REPO"/>
    <s v="-"/>
    <s v="DEHU ROAD"/>
    <s v="-"/>
    <s v="-"/>
    <s v="-"/>
    <n v="21243"/>
    <n v="104460"/>
    <n v="147"/>
    <n v="163"/>
    <s v="FLOW"/>
    <m/>
    <m/>
    <m/>
    <m/>
    <s v="NPA"/>
    <s v="MH14NA2912"/>
    <s v="HONDA ACTIVA STD 2B"/>
    <d v="2025-12-18T00:00:00"/>
    <n v="36"/>
    <s v="02.06.26"/>
    <x v="1"/>
    <m/>
    <m/>
    <m/>
    <m/>
    <m/>
    <m/>
    <m/>
    <m/>
    <m/>
    <m/>
    <m/>
    <m/>
    <m/>
    <n v="1"/>
    <m/>
    <m/>
    <m/>
    <m/>
    <m/>
    <m/>
    <m/>
    <m/>
    <m/>
    <m/>
    <m/>
    <n v="1"/>
    <m/>
    <m/>
    <m/>
    <m/>
    <m/>
    <m/>
    <m/>
    <m/>
    <m/>
    <m/>
    <m/>
    <m/>
    <m/>
    <m/>
    <m/>
    <m/>
    <m/>
    <m/>
    <m/>
    <m/>
    <m/>
    <m/>
    <m/>
    <m/>
    <m/>
    <m/>
    <n v="1"/>
    <m/>
    <m/>
    <m/>
    <m/>
    <m/>
    <m/>
    <m/>
    <m/>
    <m/>
    <m/>
    <m/>
    <m/>
    <m/>
    <m/>
    <m/>
    <m/>
    <m/>
    <m/>
    <m/>
    <m/>
    <m/>
    <m/>
    <m/>
    <m/>
    <m/>
    <m/>
    <m/>
    <m/>
    <m/>
    <m/>
    <m/>
    <m/>
    <m/>
    <m/>
    <m/>
    <m/>
    <m/>
    <m/>
    <m/>
    <m/>
    <m/>
    <x v="3"/>
    <x v="0"/>
    <s v="DUWT0027"/>
    <s v="k6K2bcTwSNz"/>
    <s v="Allocated"/>
    <s v="Shifted (NC_SFTD)"/>
    <s v="Visited to Customers residence address but Customer Shifted from his residence address "/>
    <d v="2026-06-09T00:00:00"/>
    <m/>
    <m/>
    <m/>
    <m/>
    <s v="888"/>
    <n v="3465"/>
    <n v="23183"/>
  </r>
  <r>
    <n v="460748946"/>
    <s v="PRATHAMESH SANJAY KUDALE"/>
    <m/>
    <m/>
    <m/>
    <m/>
    <m/>
    <m/>
    <n v="6124"/>
    <n v="6092"/>
    <n v="6205"/>
    <n v="12450"/>
    <x v="0"/>
    <s v="FLOW"/>
    <s v="UNPAID"/>
    <x v="7"/>
    <n v="104436.2"/>
    <n v="113"/>
    <n v="0"/>
    <n v="5627"/>
    <s v="29.05.26"/>
    <n v="6.5022092844330373E-2"/>
    <n v="5.7150780023282628E-3"/>
    <s v="FLOW"/>
    <s v="BPTP"/>
    <s v="PTP"/>
    <s v="BPTP"/>
    <s v="Financail problem"/>
    <m/>
    <s v="CAVA"/>
    <m/>
    <s v="-"/>
    <s v="-"/>
    <s v="DUMLA"/>
    <s v="-"/>
    <s v="-"/>
    <s v="-"/>
    <n v="11832"/>
    <n v="104436.2"/>
    <n v="27"/>
    <n v="43"/>
    <s v="FLOW"/>
    <m/>
    <m/>
    <m/>
    <m/>
    <s v="REGULAR"/>
    <s v="MH12WG1139"/>
    <s v="CLASSIC 350 DARK GUNMETAL GREY"/>
    <d v="2023-11-17T00:00:00"/>
    <n v="48"/>
    <s v="02.06.26"/>
    <x v="0"/>
    <m/>
    <m/>
    <m/>
    <m/>
    <m/>
    <m/>
    <m/>
    <m/>
    <m/>
    <m/>
    <m/>
    <m/>
    <m/>
    <m/>
    <m/>
    <m/>
    <n v="1"/>
    <m/>
    <m/>
    <m/>
    <m/>
    <m/>
    <m/>
    <m/>
    <m/>
    <m/>
    <m/>
    <m/>
    <m/>
    <m/>
    <m/>
    <m/>
    <m/>
    <m/>
    <m/>
    <m/>
    <m/>
    <m/>
    <m/>
    <m/>
    <m/>
    <m/>
    <m/>
    <m/>
    <m/>
    <m/>
    <m/>
    <m/>
    <m/>
    <m/>
    <m/>
    <m/>
    <m/>
    <m/>
    <m/>
    <m/>
    <m/>
    <m/>
    <m/>
    <m/>
    <m/>
    <m/>
    <m/>
    <m/>
    <m/>
    <m/>
    <m/>
    <m/>
    <m/>
    <m/>
    <m/>
    <m/>
    <m/>
    <m/>
    <m/>
    <m/>
    <m/>
    <m/>
    <m/>
    <m/>
    <m/>
    <m/>
    <m/>
    <m/>
    <m/>
    <m/>
    <m/>
    <m/>
    <m/>
    <m/>
    <m/>
    <m/>
    <m/>
    <m/>
    <x v="2"/>
    <x v="0"/>
    <s v="ZBHT0024"/>
    <s v="ko8CV2kufOm"/>
    <s v="Allocated"/>
    <s v="Left Message (LMCB)"/>
    <s v="Meet mother "/>
    <d v="2026-06-06T00:00:00"/>
    <m/>
    <m/>
    <m/>
    <m/>
    <s v="234"/>
    <n v="6205"/>
    <n v="12450"/>
  </r>
  <r>
    <n v="465745229"/>
    <s v="GANESH MACHINDRA SALUNKE"/>
    <m/>
    <m/>
    <m/>
    <m/>
    <m/>
    <s v="BANK STABLE 17"/>
    <n v="5140"/>
    <n v="3427"/>
    <n v="3476"/>
    <n v="8691"/>
    <x v="0"/>
    <s v="STABLE"/>
    <s v="UNPAID"/>
    <x v="7"/>
    <n v="103018"/>
    <n v="49"/>
    <n v="0"/>
    <n v="1090"/>
    <s v="-"/>
    <n v="6.4139119966421868E-2"/>
    <n v="5.6374696287671607E-3"/>
    <s v="STABLE"/>
    <s v="PAID"/>
    <s v="-"/>
    <s v="PTP"/>
    <m/>
    <n v="18"/>
    <s v="CAVA"/>
    <m/>
    <m/>
    <m/>
    <s v="SADAL GAON"/>
    <m/>
    <m/>
    <m/>
    <n v="4566"/>
    <n v="103018"/>
    <n v="27"/>
    <n v="12"/>
    <s v="STABLE"/>
    <m/>
    <m/>
    <m/>
    <m/>
    <s v="-"/>
    <s v="MH12XY1938"/>
    <s v="HONDA UNICORN 2B"/>
    <d v="2025-03-21T00:00:00"/>
    <n v="36"/>
    <s v="10.06.26"/>
    <x v="0"/>
    <m/>
    <m/>
    <m/>
    <m/>
    <m/>
    <m/>
    <m/>
    <m/>
    <m/>
    <m/>
    <m/>
    <m/>
    <m/>
    <m/>
    <m/>
    <m/>
    <m/>
    <m/>
    <m/>
    <m/>
    <m/>
    <m/>
    <m/>
    <m/>
    <m/>
    <m/>
    <m/>
    <m/>
    <m/>
    <m/>
    <m/>
    <m/>
    <m/>
    <m/>
    <n v="1"/>
    <m/>
    <m/>
    <m/>
    <m/>
    <m/>
    <m/>
    <m/>
    <m/>
    <m/>
    <m/>
    <m/>
    <m/>
    <m/>
    <m/>
    <m/>
    <m/>
    <m/>
    <m/>
    <m/>
    <m/>
    <m/>
    <m/>
    <m/>
    <m/>
    <m/>
    <m/>
    <m/>
    <m/>
    <m/>
    <m/>
    <m/>
    <m/>
    <m/>
    <m/>
    <m/>
    <m/>
    <m/>
    <m/>
    <m/>
    <m/>
    <m/>
    <m/>
    <m/>
    <m/>
    <m/>
    <m/>
    <m/>
    <m/>
    <m/>
    <m/>
    <m/>
    <m/>
    <m/>
    <m/>
    <m/>
    <m/>
    <m/>
    <m/>
    <m/>
    <x v="2"/>
    <x v="0"/>
    <s v="ZBHT0024"/>
    <s v="B6tw_o2E1m"/>
    <s v="Allocated"/>
    <s v="Left Message (LMCB)"/>
    <s v="Meet mother "/>
    <d v="2026-06-12T00:00:00"/>
    <m/>
    <m/>
    <m/>
    <m/>
    <s v="124"/>
    <n v="3476"/>
    <n v="8691"/>
  </r>
  <r>
    <n v="460017651"/>
    <s v="RAVINDRA BALASAHEB SHILIMKAR"/>
    <m/>
    <m/>
    <m/>
    <m/>
    <m/>
    <m/>
    <n v="6422"/>
    <n v="5738"/>
    <n v="5871"/>
    <n v="12428"/>
    <x v="0"/>
    <s v="FLOW"/>
    <s v="UNPAID"/>
    <x v="3"/>
    <n v="102160.12"/>
    <n v="133"/>
    <n v="0"/>
    <n v="6300"/>
    <s v="25.05.26"/>
    <n v="0.11639605072400855"/>
    <n v="5.5905237314955499E-3"/>
    <s v="STABLE"/>
    <s v="PTP"/>
    <s v="PTP"/>
    <s v="PTP"/>
    <m/>
    <n v="20"/>
    <s v="CAVA"/>
    <m/>
    <s v="-"/>
    <s v="-"/>
    <s v="BHOR"/>
    <s v="-"/>
    <s v="-"/>
    <s v="-"/>
    <n v="12171"/>
    <n v="102160.12"/>
    <n v="27"/>
    <n v="43"/>
    <s v="FLOW"/>
    <m/>
    <m/>
    <m/>
    <m/>
    <s v="REGULAR"/>
    <s v="MH12VY4073"/>
    <s v="BULLET 350 BLACK GOLD"/>
    <d v="2023-10-06T00:00:00"/>
    <n v="48"/>
    <s v="02.06.26"/>
    <x v="1"/>
    <m/>
    <m/>
    <m/>
    <m/>
    <m/>
    <m/>
    <m/>
    <m/>
    <m/>
    <m/>
    <m/>
    <m/>
    <m/>
    <m/>
    <m/>
    <m/>
    <m/>
    <m/>
    <m/>
    <m/>
    <m/>
    <m/>
    <n v="1"/>
    <m/>
    <m/>
    <m/>
    <m/>
    <m/>
    <m/>
    <m/>
    <m/>
    <m/>
    <m/>
    <m/>
    <m/>
    <m/>
    <m/>
    <m/>
    <m/>
    <m/>
    <m/>
    <m/>
    <m/>
    <m/>
    <m/>
    <m/>
    <m/>
    <m/>
    <m/>
    <m/>
    <m/>
    <m/>
    <m/>
    <m/>
    <m/>
    <m/>
    <m/>
    <m/>
    <m/>
    <m/>
    <m/>
    <m/>
    <m/>
    <m/>
    <m/>
    <m/>
    <m/>
    <m/>
    <m/>
    <m/>
    <m/>
    <m/>
    <m/>
    <m/>
    <m/>
    <m/>
    <m/>
    <m/>
    <m/>
    <m/>
    <m/>
    <m/>
    <m/>
    <m/>
    <m/>
    <m/>
    <m/>
    <m/>
    <m/>
    <m/>
    <m/>
    <m/>
    <m/>
    <m/>
    <x v="2"/>
    <x v="0"/>
    <s v="DUWT0011"/>
    <s v="AoiG3KCrpOIc"/>
    <s v="Allocated"/>
    <s v="Promise To Pay (PTP)"/>
    <s v="Customer home visit from Amt. 10000 ptp date 20.06.2026"/>
    <d v="2026-06-20T00:00:00"/>
    <m/>
    <m/>
    <m/>
    <m/>
    <s v="268"/>
    <n v="5871"/>
    <n v="12428"/>
  </r>
  <r>
    <n v="462727406"/>
    <s v="SHWETA PRASHANT KALE"/>
    <m/>
    <m/>
    <m/>
    <m/>
    <m/>
    <m/>
    <n v="4932"/>
    <n v="4691"/>
    <n v="4813"/>
    <n v="9853"/>
    <x v="0"/>
    <s v="FLOW"/>
    <s v="UNPAID"/>
    <x v="6"/>
    <n v="101932"/>
    <n v="122"/>
    <n v="0"/>
    <n v="900"/>
    <s v="19.05.26"/>
    <n v="5.8225568544127276E-2"/>
    <n v="5.5780402861586734E-3"/>
    <s v="STABLE"/>
    <s v="PTP"/>
    <s v="PAID"/>
    <s v="PTP"/>
    <m/>
    <m/>
    <s v="CAVA"/>
    <m/>
    <s v="-"/>
    <s v="-"/>
    <s v="VISHRANTWADI"/>
    <s v="-"/>
    <s v="-"/>
    <s v="-"/>
    <n v="5713"/>
    <n v="101932"/>
    <n v="27"/>
    <n v="43"/>
    <s v="FLOW"/>
    <m/>
    <m/>
    <m/>
    <m/>
    <s v="REGULAR"/>
    <s v="MH14LN6712"/>
    <s v="BULLET 350 MILITARY BLACK"/>
    <d v="2024-04-29T00:00:00"/>
    <n v="48"/>
    <s v="02.06.26"/>
    <x v="1"/>
    <m/>
    <m/>
    <m/>
    <m/>
    <m/>
    <m/>
    <m/>
    <m/>
    <m/>
    <m/>
    <m/>
    <m/>
    <m/>
    <m/>
    <m/>
    <m/>
    <m/>
    <m/>
    <m/>
    <m/>
    <m/>
    <m/>
    <n v="1"/>
    <m/>
    <m/>
    <m/>
    <m/>
    <m/>
    <m/>
    <m/>
    <m/>
    <m/>
    <m/>
    <m/>
    <m/>
    <m/>
    <m/>
    <m/>
    <m/>
    <m/>
    <m/>
    <m/>
    <m/>
    <m/>
    <m/>
    <m/>
    <m/>
    <m/>
    <m/>
    <m/>
    <m/>
    <m/>
    <n v="1"/>
    <m/>
    <m/>
    <m/>
    <m/>
    <m/>
    <m/>
    <m/>
    <m/>
    <m/>
    <m/>
    <m/>
    <m/>
    <m/>
    <m/>
    <m/>
    <m/>
    <m/>
    <m/>
    <m/>
    <m/>
    <m/>
    <m/>
    <m/>
    <m/>
    <m/>
    <m/>
    <m/>
    <m/>
    <m/>
    <m/>
    <m/>
    <m/>
    <m/>
    <m/>
    <m/>
    <m/>
    <m/>
    <m/>
    <m/>
    <m/>
    <m/>
    <x v="1"/>
    <x v="0"/>
    <s v="ZBHT0012"/>
    <s v="B2WfW15fjz"/>
    <s v="Allocated"/>
    <s v="Promise To Pay (PTP)"/>
    <s v="Ptp"/>
    <d v="2026-06-24T00:00:00"/>
    <m/>
    <m/>
    <m/>
    <m/>
    <s v="230"/>
    <n v="4813"/>
    <n v="9853"/>
  </r>
  <r>
    <n v="466324484"/>
    <s v="ANIKET CHANDRAKANT VANJARI"/>
    <m/>
    <m/>
    <m/>
    <m/>
    <m/>
    <m/>
    <n v="4811"/>
    <n v="4625"/>
    <n v="4706"/>
    <n v="9603"/>
    <x v="0"/>
    <s v="FLOW"/>
    <s v="UNPAID"/>
    <x v="8"/>
    <n v="101894"/>
    <n v="81"/>
    <n v="0"/>
    <n v="2700"/>
    <s v="-"/>
    <n v="0.11190680054949365"/>
    <n v="5.5759608063988926E-3"/>
    <s v="STABLE"/>
    <s v="PTP"/>
    <s v="-"/>
    <s v="PTP"/>
    <m/>
    <n v="21"/>
    <m/>
    <m/>
    <m/>
    <m/>
    <s v="MAVAL"/>
    <m/>
    <m/>
    <m/>
    <n v="7406"/>
    <n v="101894"/>
    <n v="27"/>
    <n v="43"/>
    <s v="FLOW"/>
    <m/>
    <m/>
    <m/>
    <m/>
    <s v="-"/>
    <s v="MH14MM1990"/>
    <s v="YAMAHA FZ 15"/>
    <d v="2025-06-13T00:00:00"/>
    <n v="36"/>
    <s v="10.06.26"/>
    <x v="1"/>
    <m/>
    <m/>
    <m/>
    <m/>
    <m/>
    <m/>
    <m/>
    <m/>
    <m/>
    <m/>
    <m/>
    <m/>
    <m/>
    <m/>
    <m/>
    <m/>
    <m/>
    <m/>
    <m/>
    <m/>
    <m/>
    <m/>
    <m/>
    <m/>
    <m/>
    <m/>
    <m/>
    <m/>
    <m/>
    <m/>
    <m/>
    <m/>
    <m/>
    <m/>
    <m/>
    <m/>
    <m/>
    <m/>
    <m/>
    <m/>
    <m/>
    <m/>
    <m/>
    <m/>
    <m/>
    <m/>
    <m/>
    <m/>
    <m/>
    <m/>
    <m/>
    <m/>
    <m/>
    <m/>
    <m/>
    <m/>
    <m/>
    <m/>
    <m/>
    <m/>
    <m/>
    <m/>
    <m/>
    <m/>
    <m/>
    <m/>
    <m/>
    <m/>
    <m/>
    <m/>
    <m/>
    <m/>
    <m/>
    <m/>
    <m/>
    <m/>
    <m/>
    <m/>
    <m/>
    <m/>
    <m/>
    <m/>
    <m/>
    <m/>
    <m/>
    <m/>
    <m/>
    <m/>
    <m/>
    <m/>
    <m/>
    <m/>
    <m/>
    <m/>
    <x v="5"/>
    <x v="1"/>
    <s v="ZBHT0013"/>
    <s v="A2J6at9DVNc"/>
    <s v="Allocated"/>
    <e v="#N/A"/>
    <e v="#N/A"/>
    <e v="#N/A"/>
    <m/>
    <m/>
    <m/>
    <m/>
    <s v="167"/>
    <n v="4706"/>
    <n v="9603"/>
  </r>
  <r>
    <n v="467633570"/>
    <s v="PRAJAKTA HANUMANT GAYAKWAD"/>
    <m/>
    <m/>
    <m/>
    <m/>
    <m/>
    <m/>
    <n v="3185"/>
    <n v="3120"/>
    <n v="3174"/>
    <n v="6459"/>
    <x v="0"/>
    <s v="FLOW"/>
    <s v="UNPAID"/>
    <x v="10"/>
    <n v="100905"/>
    <n v="54"/>
    <n v="0"/>
    <n v="900"/>
    <s v="30.05.26"/>
    <n v="4.3516115595363336E-2"/>
    <n v="5.5218396094930044E-3"/>
    <s v="FLOW"/>
    <s v="EXP"/>
    <s v="EXP"/>
    <s v="EXP"/>
    <s v="Customer expire deadth certificate not provided"/>
    <m/>
    <s v="CNAVNA"/>
    <m/>
    <s v="-"/>
    <s v="-"/>
    <s v="JUNNAR"/>
    <s v="-"/>
    <s v="-"/>
    <s v="-"/>
    <n v="4074"/>
    <n v="100905"/>
    <n v="27"/>
    <n v="43"/>
    <s v="FLOW"/>
    <m/>
    <m/>
    <m/>
    <m/>
    <s v="REGULAR"/>
    <s v="MH14NB8306"/>
    <s v="TVS RAIDER DISC CONNECTED"/>
    <d v="2026-01-22T00:00:00"/>
    <n v="48"/>
    <s v="02.06.26"/>
    <x v="0"/>
    <m/>
    <m/>
    <m/>
    <m/>
    <m/>
    <m/>
    <m/>
    <m/>
    <m/>
    <m/>
    <m/>
    <m/>
    <m/>
    <m/>
    <m/>
    <m/>
    <m/>
    <m/>
    <m/>
    <m/>
    <m/>
    <m/>
    <m/>
    <m/>
    <m/>
    <m/>
    <m/>
    <m/>
    <m/>
    <m/>
    <m/>
    <m/>
    <m/>
    <m/>
    <m/>
    <m/>
    <m/>
    <m/>
    <m/>
    <m/>
    <m/>
    <m/>
    <m/>
    <m/>
    <m/>
    <m/>
    <m/>
    <m/>
    <m/>
    <m/>
    <m/>
    <m/>
    <m/>
    <m/>
    <m/>
    <m/>
    <m/>
    <m/>
    <m/>
    <m/>
    <m/>
    <m/>
    <m/>
    <m/>
    <m/>
    <m/>
    <m/>
    <m/>
    <m/>
    <m/>
    <m/>
    <m/>
    <m/>
    <m/>
    <m/>
    <m/>
    <m/>
    <m/>
    <m/>
    <m/>
    <m/>
    <m/>
    <m/>
    <m/>
    <m/>
    <m/>
    <m/>
    <m/>
    <m/>
    <m/>
    <m/>
    <m/>
    <m/>
    <m/>
    <x v="5"/>
    <x v="1"/>
    <s v="ZBHT0021"/>
    <s v="BoSVf5Vfgbc"/>
    <s v="Allocated"/>
    <e v="#N/A"/>
    <e v="#N/A"/>
    <e v="#N/A"/>
    <m/>
    <m/>
    <m/>
    <m/>
    <s v="154"/>
    <n v="3174"/>
    <n v="6459"/>
  </r>
  <r>
    <n v="461001866"/>
    <s v="PANKAJ GANPAT LAHANE"/>
    <s v="ONLINE"/>
    <s v="01.06.26"/>
    <n v="6000"/>
    <m/>
    <m/>
    <m/>
    <n v="5309"/>
    <n v="15835"/>
    <n v="5767"/>
    <n v="15756"/>
    <x v="1"/>
    <s v="STABLE"/>
    <s v="PAID"/>
    <x v="2"/>
    <n v="100650"/>
    <n v="550"/>
    <n v="0"/>
    <n v="900"/>
    <s v="02.05.26"/>
    <n v="0.33568048420700863"/>
    <n v="2.6919896962028237E-2"/>
    <s v="STABLE"/>
    <s v="PAID"/>
    <s v="PAID"/>
    <s v="PAID"/>
    <s v="Shifted"/>
    <m/>
    <s v="CAVNA"/>
    <m/>
    <s v="REPO"/>
    <s v="-"/>
    <s v="MOSHI"/>
    <s v="-"/>
    <s v="-"/>
    <s v="-"/>
    <n v="17285"/>
    <n v="100650"/>
    <n v="88"/>
    <n v="73"/>
    <s v="STABLE"/>
    <m/>
    <m/>
    <m/>
    <m/>
    <s v="REGULAR"/>
    <s v="MH14LF7047"/>
    <s v="BULLET 350 MILITARY BLACK"/>
    <d v="2023-12-05T00:00:00"/>
    <n v="48"/>
    <s v="02.06.26"/>
    <x v="1"/>
    <m/>
    <m/>
    <m/>
    <m/>
    <n v="1"/>
    <m/>
    <m/>
    <m/>
    <m/>
    <m/>
    <m/>
    <m/>
    <m/>
    <m/>
    <m/>
    <m/>
    <m/>
    <m/>
    <m/>
    <m/>
    <m/>
    <m/>
    <m/>
    <m/>
    <m/>
    <m/>
    <m/>
    <m/>
    <m/>
    <m/>
    <m/>
    <m/>
    <m/>
    <m/>
    <m/>
    <m/>
    <m/>
    <m/>
    <m/>
    <m/>
    <m/>
    <m/>
    <m/>
    <m/>
    <m/>
    <m/>
    <m/>
    <m/>
    <m/>
    <m/>
    <m/>
    <m/>
    <m/>
    <m/>
    <m/>
    <m/>
    <m/>
    <m/>
    <m/>
    <m/>
    <m/>
    <m/>
    <m/>
    <m/>
    <m/>
    <m/>
    <m/>
    <m/>
    <m/>
    <m/>
    <m/>
    <m/>
    <m/>
    <m/>
    <m/>
    <m/>
    <m/>
    <m/>
    <m/>
    <m/>
    <m/>
    <m/>
    <m/>
    <m/>
    <m/>
    <m/>
    <m/>
    <m/>
    <m/>
    <m/>
    <m/>
    <m/>
    <m/>
    <m/>
    <x v="2"/>
    <x v="0"/>
    <s v="ZBHT0009"/>
    <s v="B2wvM_bVsEgc"/>
    <s v="Allocated"/>
    <s v="Shifted (NC_SFTD)"/>
    <s v="Customer shifted from address msg to room owner"/>
    <d v="2026-06-02T00:00:00"/>
    <m/>
    <m/>
    <m/>
    <m/>
    <s v="612"/>
    <n v="5767"/>
    <n v="21756"/>
  </r>
  <r>
    <n v="466811165"/>
    <s v="AMOL BALU BHISE"/>
    <m/>
    <m/>
    <m/>
    <m/>
    <m/>
    <m/>
    <n v="3919"/>
    <n v="23514"/>
    <n v="4984"/>
    <n v="28924"/>
    <x v="3"/>
    <s v="FLOW"/>
    <s v="UNPAID"/>
    <x v="13"/>
    <n v="98817"/>
    <n v="1065"/>
    <n v="0"/>
    <n v="2700"/>
    <s v="FLOW"/>
    <n v="0.58506462638179235"/>
    <n v="4.1510221652115896E-2"/>
    <s v="FLOW"/>
    <s v="NC"/>
    <s v="NC"/>
    <s v="NC"/>
    <s v="Shifted"/>
    <m/>
    <s v="CNAVNA"/>
    <m/>
    <s v="REPO"/>
    <s v="-"/>
    <s v="JAMBE"/>
    <s v="-"/>
    <s v="-"/>
    <s v="-"/>
    <n v="27279"/>
    <n v="98817"/>
    <n v="178"/>
    <n v="194"/>
    <s v="FLOW"/>
    <m/>
    <m/>
    <m/>
    <m/>
    <s v="NPA"/>
    <s v="MH14MP9703"/>
    <s v="TVS JUPITER 110 DISC SXC OBDIIA"/>
    <d v="2025-09-03T00:00:00"/>
    <n v="36"/>
    <s v="02.06.26"/>
    <x v="0"/>
    <m/>
    <m/>
    <m/>
    <m/>
    <m/>
    <m/>
    <m/>
    <n v="1"/>
    <m/>
    <m/>
    <m/>
    <m/>
    <m/>
    <m/>
    <m/>
    <m/>
    <m/>
    <m/>
    <m/>
    <m/>
    <m/>
    <m/>
    <m/>
    <m/>
    <m/>
    <m/>
    <m/>
    <m/>
    <m/>
    <m/>
    <m/>
    <m/>
    <m/>
    <m/>
    <m/>
    <m/>
    <m/>
    <m/>
    <m/>
    <m/>
    <m/>
    <m/>
    <m/>
    <m/>
    <m/>
    <m/>
    <m/>
    <m/>
    <m/>
    <m/>
    <m/>
    <m/>
    <m/>
    <m/>
    <m/>
    <m/>
    <m/>
    <m/>
    <m/>
    <m/>
    <m/>
    <m/>
    <m/>
    <m/>
    <m/>
    <m/>
    <m/>
    <m/>
    <m/>
    <m/>
    <m/>
    <m/>
    <m/>
    <m/>
    <m/>
    <m/>
    <m/>
    <m/>
    <m/>
    <m/>
    <m/>
    <m/>
    <m/>
    <m/>
    <m/>
    <m/>
    <m/>
    <m/>
    <m/>
    <m/>
    <m/>
    <m/>
    <m/>
    <m/>
    <x v="2"/>
    <x v="0"/>
    <s v="DUWT0030"/>
    <s v="k6iLecLMUZ7"/>
    <s v="Allocated"/>
    <s v="Shifted (NC_SFTD)"/>
    <s v="We had visited to customer but customer shifted "/>
    <d v="2026-06-03T00:00:00"/>
    <m/>
    <m/>
    <m/>
    <m/>
    <s v="1491"/>
    <n v="4984"/>
    <n v="28924"/>
  </r>
  <r>
    <n v="465871171"/>
    <s v="PRAMILA ANIL PAWARA"/>
    <m/>
    <m/>
    <m/>
    <m/>
    <m/>
    <m/>
    <n v="5153"/>
    <n v="30744"/>
    <n v="6310"/>
    <n v="37724"/>
    <x v="3"/>
    <s v="FLOW"/>
    <s v="UNPAID"/>
    <x v="7"/>
    <n v="98358"/>
    <n v="1331"/>
    <n v="0"/>
    <n v="4050"/>
    <s v="FLOW"/>
    <n v="0.19998007478056845"/>
    <n v="4.131740875819763E-2"/>
    <s v="FLOW"/>
    <s v="NC"/>
    <s v="NC"/>
    <s v="NC"/>
    <s v="Add not found"/>
    <m/>
    <s v="CNAVNA"/>
    <m/>
    <s v="REPO"/>
    <s v="-"/>
    <s v="SHIRUR"/>
    <s v="-"/>
    <s v="-"/>
    <s v="-"/>
    <n v="36125"/>
    <n v="98358"/>
    <n v="178"/>
    <n v="194"/>
    <s v="FLOW"/>
    <m/>
    <m/>
    <m/>
    <m/>
    <s v="NPA"/>
    <s v="MH18CG9167"/>
    <s v="HONDA UNICORN 2B"/>
    <d v="2025-04-07T00:00:00"/>
    <n v="30"/>
    <s v="02.06.26"/>
    <x v="0"/>
    <m/>
    <m/>
    <m/>
    <m/>
    <m/>
    <m/>
    <m/>
    <m/>
    <m/>
    <m/>
    <n v="1"/>
    <m/>
    <m/>
    <m/>
    <m/>
    <m/>
    <m/>
    <m/>
    <m/>
    <m/>
    <m/>
    <m/>
    <m/>
    <m/>
    <m/>
    <m/>
    <m/>
    <m/>
    <m/>
    <m/>
    <m/>
    <m/>
    <m/>
    <m/>
    <m/>
    <m/>
    <m/>
    <m/>
    <m/>
    <m/>
    <m/>
    <m/>
    <m/>
    <m/>
    <m/>
    <m/>
    <m/>
    <m/>
    <m/>
    <m/>
    <m/>
    <m/>
    <m/>
    <m/>
    <m/>
    <m/>
    <m/>
    <m/>
    <m/>
    <m/>
    <m/>
    <m/>
    <m/>
    <m/>
    <m/>
    <m/>
    <m/>
    <m/>
    <m/>
    <m/>
    <m/>
    <m/>
    <m/>
    <m/>
    <m/>
    <m/>
    <m/>
    <m/>
    <m/>
    <m/>
    <m/>
    <m/>
    <m/>
    <m/>
    <m/>
    <m/>
    <m/>
    <m/>
    <m/>
    <m/>
    <m/>
    <m/>
    <m/>
    <m/>
    <x v="2"/>
    <x v="0"/>
    <s v="ZBHT0024"/>
    <s v="GPylCsyGOE7"/>
    <s v="Allocated"/>
    <s v="Address Not Found (NC_ANF)"/>
    <s v="Customer address not found "/>
    <d v="2026-06-04T00:00:00"/>
    <m/>
    <m/>
    <m/>
    <m/>
    <s v="1827"/>
    <n v="6310"/>
    <n v="37724"/>
  </r>
  <r>
    <n v="464268783"/>
    <s v="YOGESH NARAYAN PARIHAR"/>
    <m/>
    <m/>
    <m/>
    <m/>
    <m/>
    <m/>
    <n v="5443"/>
    <n v="21603"/>
    <n v="5864"/>
    <n v="27941"/>
    <x v="2"/>
    <s v="FLOW"/>
    <s v="UNPAID"/>
    <x v="1"/>
    <n v="98284"/>
    <n v="590"/>
    <n v="0"/>
    <n v="4028"/>
    <s v="FLOW"/>
    <n v="0.20274463978026247"/>
    <n v="3.2268496267160024E-2"/>
    <s v="FLOW"/>
    <s v="NC"/>
    <s v="NC"/>
    <s v="NC"/>
    <s v="no such person"/>
    <m/>
    <s v="CNAVNA"/>
    <m/>
    <s v="REPO"/>
    <s v="-"/>
    <s v="TALAWADE"/>
    <s v="-"/>
    <s v="-"/>
    <s v="-"/>
    <n v="26221"/>
    <n v="98284"/>
    <n v="116"/>
    <n v="132"/>
    <s v="FLOW"/>
    <m/>
    <m/>
    <m/>
    <m/>
    <s v="NPA"/>
    <s v="MH21CD4927"/>
    <s v="HONDA SP 160 DOUBLE DISC"/>
    <d v="2024-10-09T00:00:00"/>
    <n v="36"/>
    <s v="02.06.26"/>
    <x v="0"/>
    <m/>
    <m/>
    <m/>
    <m/>
    <m/>
    <m/>
    <m/>
    <m/>
    <m/>
    <m/>
    <m/>
    <m/>
    <m/>
    <n v="1"/>
    <m/>
    <m/>
    <m/>
    <m/>
    <m/>
    <m/>
    <m/>
    <m/>
    <m/>
    <m/>
    <m/>
    <m/>
    <m/>
    <m/>
    <m/>
    <m/>
    <m/>
    <m/>
    <m/>
    <m/>
    <m/>
    <m/>
    <m/>
    <m/>
    <m/>
    <m/>
    <m/>
    <m/>
    <m/>
    <m/>
    <m/>
    <m/>
    <m/>
    <m/>
    <m/>
    <m/>
    <m/>
    <m/>
    <m/>
    <m/>
    <m/>
    <m/>
    <m/>
    <m/>
    <m/>
    <m/>
    <m/>
    <m/>
    <m/>
    <m/>
    <m/>
    <m/>
    <m/>
    <m/>
    <m/>
    <m/>
    <m/>
    <m/>
    <m/>
    <m/>
    <m/>
    <m/>
    <m/>
    <m/>
    <m/>
    <m/>
    <m/>
    <m/>
    <m/>
    <m/>
    <m/>
    <m/>
    <m/>
    <m/>
    <m/>
    <m/>
    <m/>
    <m/>
    <m/>
    <m/>
    <x v="2"/>
    <x v="0"/>
    <s v="ZBHT0011"/>
    <s v="G2kV8qdAW7"/>
    <s v="Allocated"/>
    <s v="No Such Person (NC_NSP)"/>
    <s v="Visit cm residence address nobody knows the in this area no such person "/>
    <d v="2026-06-05T00:00:00"/>
    <m/>
    <m/>
    <m/>
    <s v="DIGICOLLTC"/>
    <s v="895"/>
    <n v="5864"/>
    <n v="27941"/>
  </r>
  <r>
    <n v="467105538"/>
    <s v="RAMA BABASAHEB WAGHMARE"/>
    <m/>
    <m/>
    <m/>
    <m/>
    <m/>
    <m/>
    <n v="4787"/>
    <n v="4780"/>
    <n v="4849"/>
    <n v="9762"/>
    <x v="0"/>
    <s v="FLOW"/>
    <s v="UNPAID"/>
    <x v="16"/>
    <n v="96592"/>
    <n v="69"/>
    <n v="0"/>
    <n v="900"/>
    <s v="30.05.26"/>
    <n v="0.37268582386728749"/>
    <n v="5.2858186567578246E-3"/>
    <s v="FLOW"/>
    <s v="NC"/>
    <s v="MPTP"/>
    <s v="NC"/>
    <s v="Add not found"/>
    <m/>
    <s v="CNAVNA"/>
    <m/>
    <s v="-"/>
    <s v="-"/>
    <s v="WAGHOLI"/>
    <s v="-"/>
    <s v="-"/>
    <s v="-"/>
    <n v="5749"/>
    <n v="96592"/>
    <n v="27"/>
    <n v="43"/>
    <s v="FLOW"/>
    <m/>
    <m/>
    <m/>
    <m/>
    <s v="REGULAR"/>
    <s v="MH22BH6295"/>
    <s v="BAJAJ PULSAR NS 125"/>
    <d v="2025-10-17T00:00:00"/>
    <n v="30"/>
    <s v="02.06.26"/>
    <x v="1"/>
    <m/>
    <m/>
    <m/>
    <m/>
    <m/>
    <m/>
    <m/>
    <m/>
    <m/>
    <m/>
    <m/>
    <m/>
    <m/>
    <n v="1"/>
    <m/>
    <m/>
    <n v="1"/>
    <m/>
    <m/>
    <m/>
    <m/>
    <m/>
    <m/>
    <m/>
    <m/>
    <m/>
    <m/>
    <m/>
    <m/>
    <m/>
    <m/>
    <m/>
    <m/>
    <m/>
    <m/>
    <m/>
    <m/>
    <m/>
    <m/>
    <m/>
    <m/>
    <m/>
    <m/>
    <m/>
    <m/>
    <m/>
    <m/>
    <m/>
    <m/>
    <m/>
    <m/>
    <m/>
    <m/>
    <m/>
    <m/>
    <m/>
    <m/>
    <m/>
    <m/>
    <m/>
    <m/>
    <m/>
    <m/>
    <m/>
    <m/>
    <m/>
    <m/>
    <m/>
    <m/>
    <m/>
    <m/>
    <m/>
    <m/>
    <m/>
    <m/>
    <m/>
    <m/>
    <m/>
    <m/>
    <m/>
    <m/>
    <m/>
    <m/>
    <m/>
    <m/>
    <m/>
    <m/>
    <m/>
    <m/>
    <m/>
    <m/>
    <m/>
    <m/>
    <m/>
    <x v="1"/>
    <x v="0"/>
    <s v="DUWT0021"/>
    <s v="APRIxYcwrmz"/>
    <s v="Allocated"/>
    <s v="Address Not Found (NC_ANF)"/>
    <s v="Customer residence address is not found "/>
    <d v="2026-06-06T00:00:00"/>
    <m/>
    <m/>
    <m/>
    <m/>
    <s v="195"/>
    <n v="4849"/>
    <n v="9762"/>
  </r>
  <r>
    <n v="466294591"/>
    <s v="VAIBHAV SANJAY SABLE"/>
    <m/>
    <m/>
    <m/>
    <m/>
    <m/>
    <m/>
    <n v="4490"/>
    <n v="4374.46"/>
    <n v="4374.46"/>
    <n v="8929.4599999999991"/>
    <x v="0"/>
    <s v="FLOW"/>
    <s v="UNPAID"/>
    <x v="11"/>
    <n v="96329"/>
    <n v="0"/>
    <n v="0"/>
    <n v="450"/>
    <s v="-"/>
    <n v="9.5145854637374419E-2"/>
    <n v="5.2714264678940751E-3"/>
    <s v="FLOW"/>
    <s v="RTP"/>
    <s v="-"/>
    <s v="RTP"/>
    <s v="Financail problem"/>
    <m/>
    <s v="CAVA"/>
    <m/>
    <m/>
    <m/>
    <s v="AMBETHAN"/>
    <m/>
    <m/>
    <m/>
    <n v="4824.46"/>
    <n v="96329"/>
    <n v="27"/>
    <n v="43"/>
    <s v="FLOW"/>
    <m/>
    <m/>
    <m/>
    <m/>
    <s v="-"/>
    <s v="MH14MK8568"/>
    <s v="BAJAJ CHETAK 3503"/>
    <d v="2025-06-09T00:00:00"/>
    <n v="36"/>
    <s v="10.06.26"/>
    <x v="0"/>
    <m/>
    <m/>
    <m/>
    <m/>
    <m/>
    <m/>
    <m/>
    <m/>
    <m/>
    <m/>
    <m/>
    <m/>
    <m/>
    <m/>
    <m/>
    <m/>
    <m/>
    <m/>
    <m/>
    <m/>
    <m/>
    <m/>
    <m/>
    <m/>
    <m/>
    <m/>
    <m/>
    <m/>
    <m/>
    <m/>
    <m/>
    <m/>
    <m/>
    <m/>
    <m/>
    <m/>
    <m/>
    <m/>
    <m/>
    <m/>
    <m/>
    <m/>
    <m/>
    <m/>
    <m/>
    <m/>
    <m/>
    <m/>
    <m/>
    <m/>
    <m/>
    <m/>
    <m/>
    <m/>
    <m/>
    <n v="1"/>
    <m/>
    <m/>
    <m/>
    <m/>
    <m/>
    <m/>
    <m/>
    <m/>
    <m/>
    <m/>
    <m/>
    <m/>
    <m/>
    <m/>
    <m/>
    <m/>
    <m/>
    <m/>
    <m/>
    <m/>
    <m/>
    <m/>
    <m/>
    <m/>
    <m/>
    <m/>
    <m/>
    <m/>
    <m/>
    <m/>
    <m/>
    <m/>
    <m/>
    <m/>
    <m/>
    <m/>
    <m/>
    <m/>
    <x v="2"/>
    <x v="0"/>
    <s v="DUWT0017"/>
    <s v="G6fMdQ8dp8S"/>
    <s v="Allocated"/>
    <e v="#N/A"/>
    <e v="#N/A"/>
    <e v="#N/A"/>
    <m/>
    <m/>
    <m/>
    <m/>
    <s v="65"/>
    <n v="4374.46"/>
    <n v="8929.4599999999991"/>
  </r>
  <r>
    <n v="464384033"/>
    <s v="LAXMAN RAJU PAWAR"/>
    <m/>
    <m/>
    <m/>
    <m/>
    <m/>
    <m/>
    <n v="4881"/>
    <n v="24293"/>
    <n v="5638"/>
    <n v="30367"/>
    <x v="5"/>
    <s v="FLOW"/>
    <s v="UNPAID"/>
    <x v="1"/>
    <n v="96129"/>
    <n v="869"/>
    <n v="0"/>
    <n v="5400"/>
    <s v="FLOW"/>
    <n v="0.95531915971983505"/>
    <n v="4.6792278314663337E-2"/>
    <s v="FLOW"/>
    <s v="NC"/>
    <s v="NC"/>
    <s v="NC"/>
    <s v="left msg with mother customer shifted from res"/>
    <m/>
    <s v="CNAVNA"/>
    <m/>
    <s v="REPO"/>
    <s v="-"/>
    <s v="CHIKHALI"/>
    <s v="-"/>
    <s v="-"/>
    <s v="-"/>
    <n v="30562"/>
    <n v="96129"/>
    <n v="147"/>
    <n v="163"/>
    <s v="FLOW"/>
    <m/>
    <m/>
    <m/>
    <m/>
    <s v="NPA"/>
    <s v="MH14LW8132"/>
    <s v="XPULSE 200 4V PRO"/>
    <d v="2024-10-21T00:00:00"/>
    <n v="36"/>
    <s v="02.06.26"/>
    <x v="0"/>
    <m/>
    <m/>
    <m/>
    <m/>
    <m/>
    <m/>
    <m/>
    <m/>
    <m/>
    <m/>
    <m/>
    <m/>
    <m/>
    <n v="1"/>
    <m/>
    <m/>
    <m/>
    <m/>
    <m/>
    <m/>
    <m/>
    <m/>
    <m/>
    <m/>
    <m/>
    <m/>
    <m/>
    <m/>
    <m/>
    <m/>
    <m/>
    <m/>
    <m/>
    <m/>
    <m/>
    <m/>
    <m/>
    <m/>
    <m/>
    <m/>
    <m/>
    <m/>
    <m/>
    <m/>
    <m/>
    <m/>
    <m/>
    <m/>
    <m/>
    <m/>
    <m/>
    <m/>
    <m/>
    <m/>
    <m/>
    <m/>
    <m/>
    <m/>
    <m/>
    <m/>
    <m/>
    <m/>
    <m/>
    <m/>
    <m/>
    <m/>
    <m/>
    <m/>
    <m/>
    <m/>
    <m/>
    <m/>
    <m/>
    <m/>
    <m/>
    <m/>
    <m/>
    <m/>
    <m/>
    <m/>
    <m/>
    <m/>
    <m/>
    <m/>
    <m/>
    <m/>
    <m/>
    <m/>
    <m/>
    <m/>
    <m/>
    <m/>
    <m/>
    <m/>
    <x v="2"/>
    <x v="0"/>
    <s v="ZBHT0011"/>
    <s v="G6QxgmG6eI7"/>
    <s v="Allocated"/>
    <s v="Left Message (LMCB)"/>
    <s v="Visit cm residence address cm mother sd cm not living this address for a long time "/>
    <d v="2026-06-05T00:00:00"/>
    <m/>
    <m/>
    <m/>
    <s v="DIGICOLLTC"/>
    <s v="1193"/>
    <n v="5638"/>
    <n v="30367"/>
  </r>
  <r>
    <n v="462817786"/>
    <s v="HRUSHIKESH SUNIL PANGARE"/>
    <m/>
    <m/>
    <m/>
    <m/>
    <m/>
    <m/>
    <n v="4562"/>
    <n v="4017"/>
    <n v="4067"/>
    <n v="8689"/>
    <x v="0"/>
    <s v="FLOW"/>
    <s v="UNPAID"/>
    <x v="3"/>
    <n v="94988"/>
    <n v="50"/>
    <n v="0"/>
    <n v="796"/>
    <s v="-"/>
    <n v="0.10822450155865249"/>
    <n v="5.198042721634424E-3"/>
    <s v="STABLE"/>
    <s v="PTP"/>
    <s v="-"/>
    <s v="PTP"/>
    <m/>
    <n v="20"/>
    <s v="CAVA"/>
    <m/>
    <s v="-"/>
    <s v="-"/>
    <s v="VELU"/>
    <s v="-"/>
    <s v="-"/>
    <s v="-"/>
    <n v="4863"/>
    <n v="94988"/>
    <n v="27"/>
    <n v="43"/>
    <s v="FLOW"/>
    <m/>
    <m/>
    <m/>
    <m/>
    <s v="REGULAR"/>
    <s v="MH12WT3874"/>
    <s v="HUNTER 350 REBEL BLACK"/>
    <d v="2024-05-07T00:00:00"/>
    <n v="48"/>
    <s v="02.06.26"/>
    <x v="1"/>
    <m/>
    <m/>
    <m/>
    <m/>
    <m/>
    <m/>
    <m/>
    <m/>
    <m/>
    <m/>
    <n v="1"/>
    <m/>
    <m/>
    <m/>
    <m/>
    <m/>
    <m/>
    <m/>
    <m/>
    <m/>
    <m/>
    <m/>
    <m/>
    <m/>
    <m/>
    <m/>
    <m/>
    <m/>
    <m/>
    <m/>
    <m/>
    <m/>
    <m/>
    <m/>
    <m/>
    <m/>
    <m/>
    <m/>
    <m/>
    <m/>
    <m/>
    <m/>
    <m/>
    <n v="1"/>
    <m/>
    <m/>
    <m/>
    <m/>
    <m/>
    <m/>
    <m/>
    <m/>
    <m/>
    <m/>
    <m/>
    <m/>
    <m/>
    <m/>
    <m/>
    <m/>
    <m/>
    <m/>
    <m/>
    <m/>
    <m/>
    <m/>
    <m/>
    <m/>
    <m/>
    <m/>
    <m/>
    <m/>
    <m/>
    <m/>
    <m/>
    <m/>
    <m/>
    <m/>
    <m/>
    <m/>
    <m/>
    <m/>
    <m/>
    <m/>
    <m/>
    <m/>
    <m/>
    <m/>
    <m/>
    <m/>
    <m/>
    <m/>
    <m/>
    <m/>
    <x v="1"/>
    <x v="0"/>
    <s v="DUWT0011"/>
    <s v="G2YVtv2N9c"/>
    <s v="Allocated"/>
    <s v="Door Locked (NC_DL)"/>
    <s v="Customer home visit customer door lock "/>
    <d v="2026-06-04T00:00:00"/>
    <m/>
    <m/>
    <m/>
    <m/>
    <s v="110"/>
    <n v="4067"/>
    <n v="8689"/>
  </r>
  <r>
    <n v="467440993"/>
    <s v="ARCHANA SHIVAJI DAVKHAR"/>
    <m/>
    <m/>
    <m/>
    <m/>
    <m/>
    <m/>
    <n v="3535"/>
    <n v="13466"/>
    <n v="3293"/>
    <n v="17646"/>
    <x v="2"/>
    <s v="FLOW"/>
    <s v="UNPAID"/>
    <x v="6"/>
    <n v="94419"/>
    <n v="432"/>
    <n v="0"/>
    <n v="2250"/>
    <s v="FLOW"/>
    <n v="0.34107996191799361"/>
    <n v="3.0999543659690106E-2"/>
    <s v="FLOW"/>
    <s v="NC"/>
    <s v="NC"/>
    <s v="NC"/>
    <s v="Add not found"/>
    <m/>
    <s v="CNAVNA"/>
    <m/>
    <s v="REPO"/>
    <s v="-"/>
    <s v="DIGHI"/>
    <s v="-"/>
    <s v="-"/>
    <s v="-"/>
    <n v="16148"/>
    <n v="94419"/>
    <n v="116"/>
    <n v="132"/>
    <s v="FLOW"/>
    <m/>
    <m/>
    <m/>
    <m/>
    <s v="NPA"/>
    <m/>
    <s v="HONDA ACTIVA 125 DISC BSVI"/>
    <d v="2025-12-15T00:00:00"/>
    <n v="36"/>
    <s v="02.06.26"/>
    <x v="1"/>
    <m/>
    <m/>
    <m/>
    <m/>
    <m/>
    <m/>
    <m/>
    <m/>
    <m/>
    <m/>
    <m/>
    <m/>
    <m/>
    <m/>
    <m/>
    <m/>
    <m/>
    <m/>
    <m/>
    <m/>
    <m/>
    <m/>
    <m/>
    <m/>
    <m/>
    <m/>
    <m/>
    <m/>
    <m/>
    <m/>
    <m/>
    <m/>
    <m/>
    <m/>
    <m/>
    <m/>
    <m/>
    <m/>
    <m/>
    <m/>
    <m/>
    <m/>
    <m/>
    <m/>
    <m/>
    <m/>
    <m/>
    <m/>
    <m/>
    <m/>
    <m/>
    <m/>
    <n v="1"/>
    <m/>
    <m/>
    <m/>
    <m/>
    <m/>
    <m/>
    <m/>
    <m/>
    <m/>
    <m/>
    <m/>
    <m/>
    <m/>
    <m/>
    <m/>
    <m/>
    <m/>
    <m/>
    <m/>
    <m/>
    <m/>
    <m/>
    <m/>
    <m/>
    <m/>
    <m/>
    <m/>
    <m/>
    <m/>
    <m/>
    <m/>
    <m/>
    <m/>
    <m/>
    <m/>
    <m/>
    <m/>
    <m/>
    <m/>
    <m/>
    <m/>
    <x v="2"/>
    <x v="0"/>
    <s v="ZBHT0012"/>
    <s v="A6S8ct3aw9Ez"/>
    <s v="Allocated"/>
    <s v="Left Message (LMCB)"/>
    <s v="Customer is not staying with her family after marriage she is shifted to Naigaon near urali kanchan her vehicle used by her Husband Mr Ghode left message with her mother "/>
    <d v="2026-06-18T00:00:00"/>
    <m/>
    <m/>
    <m/>
    <m/>
    <s v="645"/>
    <n v="3293"/>
    <n v="17646"/>
  </r>
  <r>
    <n v="466788877"/>
    <s v="KALPESH PANDURANG JADHAV"/>
    <s v="ONLINE"/>
    <s v="09.06.26"/>
    <n v="6410"/>
    <m/>
    <m/>
    <m/>
    <n v="6310"/>
    <n v="6238"/>
    <n v="6330"/>
    <n v="6257"/>
    <x v="0"/>
    <s v="STABLE"/>
    <s v="PAID"/>
    <x v="0"/>
    <n v="94401"/>
    <n v="92"/>
    <n v="0"/>
    <n v="1343"/>
    <s v="15.05.26"/>
    <n v="8.1320708048114101E-2"/>
    <n v="5.1659202316609596E-3"/>
    <s v="STABLE"/>
    <s v="PAID"/>
    <s v="PAID"/>
    <s v="PAID"/>
    <m/>
    <m/>
    <s v="CAVA"/>
    <m/>
    <s v="-"/>
    <s v="-"/>
    <s v="JANTA VASAHAT"/>
    <s v="-"/>
    <s v="-"/>
    <s v="-"/>
    <n v="7673"/>
    <n v="94401"/>
    <n v="27"/>
    <n v="12"/>
    <s v="STABLE"/>
    <m/>
    <m/>
    <m/>
    <m/>
    <s v="REGULAR"/>
    <s v="MH12YM2510"/>
    <s v="HONDA HORNET 2.0 BS VI"/>
    <d v="2025-08-30T00:00:00"/>
    <n v="24"/>
    <s v="02.06.26"/>
    <x v="1"/>
    <m/>
    <m/>
    <m/>
    <m/>
    <m/>
    <m/>
    <m/>
    <m/>
    <m/>
    <m/>
    <m/>
    <m/>
    <m/>
    <m/>
    <m/>
    <m/>
    <n v="2"/>
    <m/>
    <m/>
    <m/>
    <m/>
    <m/>
    <m/>
    <m/>
    <m/>
    <m/>
    <m/>
    <m/>
    <m/>
    <m/>
    <m/>
    <m/>
    <m/>
    <m/>
    <m/>
    <m/>
    <m/>
    <m/>
    <m/>
    <m/>
    <m/>
    <m/>
    <m/>
    <m/>
    <m/>
    <m/>
    <m/>
    <m/>
    <m/>
    <m/>
    <m/>
    <m/>
    <m/>
    <m/>
    <m/>
    <m/>
    <m/>
    <m/>
    <m/>
    <m/>
    <m/>
    <m/>
    <m/>
    <m/>
    <m/>
    <m/>
    <m/>
    <m/>
    <m/>
    <m/>
    <m/>
    <m/>
    <m/>
    <m/>
    <m/>
    <m/>
    <m/>
    <m/>
    <m/>
    <m/>
    <m/>
    <m/>
    <m/>
    <m/>
    <m/>
    <m/>
    <m/>
    <m/>
    <m/>
    <m/>
    <m/>
    <m/>
    <m/>
    <m/>
    <x v="1"/>
    <x v="0"/>
    <s v="DUWT0031"/>
    <s v="B2QzVEJ58b7"/>
    <s v="Allocated"/>
    <s v="Door Locked (NC_DL)"/>
    <s v="Customer house is door locked "/>
    <d v="2026-06-06T00:00:00"/>
    <m/>
    <m/>
    <m/>
    <m/>
    <s v="119"/>
    <n v="6330"/>
    <n v="12667"/>
  </r>
  <r>
    <n v="466775197"/>
    <s v="ALKA BHAGWAN CHAURE"/>
    <m/>
    <m/>
    <m/>
    <m/>
    <m/>
    <m/>
    <n v="4058"/>
    <n v="7870"/>
    <n v="4150"/>
    <n v="12455"/>
    <x v="4"/>
    <s v="FLOW"/>
    <s v="UNPAID"/>
    <x v="8"/>
    <n v="94243"/>
    <n v="338"/>
    <n v="0"/>
    <n v="3108.34"/>
    <s v="29.05.26"/>
    <n v="0.2565168139731453"/>
    <n v="2.0866472943662978E-2"/>
    <s v="STABLE"/>
    <s v="PTP"/>
    <s v="PTP"/>
    <s v="PTP"/>
    <m/>
    <n v="26"/>
    <s v="CAVNA"/>
    <m/>
    <s v="-"/>
    <s v="-"/>
    <s v="KAMSHET "/>
    <s v="-"/>
    <s v="-"/>
    <s v="-"/>
    <n v="11316.34"/>
    <n v="94243"/>
    <n v="57"/>
    <n v="73"/>
    <s v="FLOW"/>
    <m/>
    <m/>
    <m/>
    <m/>
    <s v="REGULAR"/>
    <s v="MH14MU2504"/>
    <s v="XTREME 125 R"/>
    <d v="2025-08-28T00:00:00"/>
    <n v="36"/>
    <s v="02.06.26"/>
    <x v="1"/>
    <m/>
    <m/>
    <m/>
    <m/>
    <m/>
    <m/>
    <m/>
    <m/>
    <m/>
    <m/>
    <n v="1"/>
    <m/>
    <m/>
    <m/>
    <m/>
    <m/>
    <m/>
    <m/>
    <m/>
    <m/>
    <m/>
    <m/>
    <m/>
    <m/>
    <m/>
    <m/>
    <m/>
    <m/>
    <m/>
    <m/>
    <m/>
    <m/>
    <m/>
    <m/>
    <m/>
    <m/>
    <m/>
    <m/>
    <m/>
    <m/>
    <m/>
    <m/>
    <m/>
    <m/>
    <m/>
    <m/>
    <m/>
    <m/>
    <m/>
    <m/>
    <m/>
    <m/>
    <m/>
    <m/>
    <m/>
    <m/>
    <m/>
    <m/>
    <m/>
    <m/>
    <m/>
    <m/>
    <m/>
    <m/>
    <m/>
    <m/>
    <m/>
    <m/>
    <m/>
    <m/>
    <m/>
    <m/>
    <m/>
    <m/>
    <m/>
    <m/>
    <m/>
    <m/>
    <m/>
    <m/>
    <m/>
    <m/>
    <m/>
    <m/>
    <m/>
    <m/>
    <m/>
    <m/>
    <m/>
    <m/>
    <m/>
    <m/>
    <m/>
    <m/>
    <x v="2"/>
    <x v="0"/>
    <s v="ZBHT0013"/>
    <s v="Goy2rMOILCc"/>
    <s v="Allocated"/>
    <s v="Promise To Pay (PTP)"/>
    <s v="Ptp"/>
    <d v="2026-06-15T00:00:00"/>
    <m/>
    <m/>
    <m/>
    <m/>
    <s v="527"/>
    <n v="4150"/>
    <n v="12455"/>
  </r>
  <r>
    <n v="466601702"/>
    <s v="SIKANDAR AJIJ MOMIN"/>
    <m/>
    <m/>
    <m/>
    <m/>
    <m/>
    <m/>
    <n v="3698"/>
    <n v="18483"/>
    <n v="4234"/>
    <n v="22995"/>
    <x v="5"/>
    <s v="FLOW"/>
    <s v="UNPAID"/>
    <x v="15"/>
    <n v="93898"/>
    <n v="543"/>
    <n v="0"/>
    <n v="2250"/>
    <s v="FLOW"/>
    <n v="0.60787105556758947"/>
    <n v="4.5706304540671996E-2"/>
    <s v="FLOW"/>
    <s v="LMCB"/>
    <s v="LMCB"/>
    <s v="LMCB"/>
    <m/>
    <m/>
    <m/>
    <m/>
    <s v="REPO"/>
    <s v="-"/>
    <s v="BHAWANI PETH"/>
    <s v="-"/>
    <s v="-"/>
    <s v="-"/>
    <n v="21276"/>
    <n v="93898"/>
    <n v="147"/>
    <n v="163"/>
    <s v="FLOW"/>
    <m/>
    <m/>
    <m/>
    <m/>
    <s v="NPA"/>
    <s v="MH12YM0097"/>
    <s v="SUZUKI BURGMAN STREET BT BSVI"/>
    <d v="2025-07-30T00:00:00"/>
    <n v="36"/>
    <s v="02.06.26"/>
    <x v="1"/>
    <m/>
    <m/>
    <m/>
    <m/>
    <m/>
    <m/>
    <m/>
    <m/>
    <m/>
    <m/>
    <m/>
    <m/>
    <m/>
    <n v="1"/>
    <m/>
    <m/>
    <m/>
    <m/>
    <m/>
    <m/>
    <m/>
    <m/>
    <m/>
    <m/>
    <m/>
    <m/>
    <m/>
    <m/>
    <m/>
    <m/>
    <m/>
    <m/>
    <m/>
    <m/>
    <m/>
    <m/>
    <m/>
    <m/>
    <m/>
    <m/>
    <m/>
    <m/>
    <m/>
    <m/>
    <m/>
    <m/>
    <m/>
    <m/>
    <m/>
    <m/>
    <m/>
    <m/>
    <m/>
    <m/>
    <m/>
    <m/>
    <m/>
    <m/>
    <m/>
    <m/>
    <m/>
    <m/>
    <m/>
    <m/>
    <m/>
    <m/>
    <m/>
    <m/>
    <m/>
    <m/>
    <m/>
    <m/>
    <m/>
    <m/>
    <m/>
    <m/>
    <m/>
    <m/>
    <m/>
    <m/>
    <m/>
    <m/>
    <m/>
    <m/>
    <m/>
    <m/>
    <m/>
    <m/>
    <m/>
    <m/>
    <m/>
    <m/>
    <m/>
    <m/>
    <x v="2"/>
    <x v="0"/>
    <s v="DUWT0014"/>
    <s v="G6I3cOZPwR7"/>
    <s v="Allocated"/>
    <s v="Left Message (LMCB)"/>
    <s v="Left message to mother "/>
    <d v="2026-06-05T00:00:00"/>
    <m/>
    <m/>
    <m/>
    <m/>
    <s v="814"/>
    <n v="4234"/>
    <n v="22995"/>
  </r>
  <r>
    <n v="468046860"/>
    <s v="MAYUR DIPAK BHOITE"/>
    <s v="ONLINE"/>
    <s v="04.06.26"/>
    <n v="3153"/>
    <m/>
    <m/>
    <s v="BANK RB 17"/>
    <n v="2700"/>
    <n v="2788"/>
    <n v="2788"/>
    <n v="2335"/>
    <x v="0"/>
    <s v="RB"/>
    <s v="PAID"/>
    <x v="10"/>
    <n v="93580"/>
    <n v="0"/>
    <n v="0"/>
    <n v="450"/>
    <s v="-"/>
    <n v="4.03571487777028E-2"/>
    <n v="5.120992524219368E-3"/>
    <s v="RB"/>
    <s v="PAID"/>
    <s v="-"/>
    <s v="PAID"/>
    <m/>
    <m/>
    <m/>
    <m/>
    <s v="-"/>
    <s v="-"/>
    <s v="NARAYAN GAON"/>
    <s v="-"/>
    <s v="-"/>
    <s v="-"/>
    <n v="3238"/>
    <n v="93580"/>
    <n v="22"/>
    <n v="0"/>
    <s v="RB"/>
    <m/>
    <m/>
    <m/>
    <m/>
    <s v="REGULAR"/>
    <m/>
    <s v="ACCESS SPL ED DISC CBS BT BSVI"/>
    <d v="2026-04-08T00:00:00"/>
    <n v="48"/>
    <s v="02.06.26"/>
    <x v="0"/>
    <m/>
    <m/>
    <m/>
    <m/>
    <m/>
    <m/>
    <m/>
    <n v="1"/>
    <m/>
    <m/>
    <m/>
    <m/>
    <m/>
    <m/>
    <m/>
    <m/>
    <m/>
    <m/>
    <m/>
    <m/>
    <m/>
    <m/>
    <m/>
    <m/>
    <m/>
    <m/>
    <m/>
    <m/>
    <m/>
    <m/>
    <m/>
    <m/>
    <m/>
    <m/>
    <m/>
    <m/>
    <m/>
    <m/>
    <m/>
    <m/>
    <m/>
    <m/>
    <m/>
    <m/>
    <m/>
    <m/>
    <m/>
    <m/>
    <m/>
    <m/>
    <m/>
    <m/>
    <m/>
    <m/>
    <m/>
    <m/>
    <m/>
    <m/>
    <m/>
    <m/>
    <m/>
    <m/>
    <m/>
    <m/>
    <m/>
    <m/>
    <m/>
    <m/>
    <m/>
    <m/>
    <m/>
    <m/>
    <m/>
    <m/>
    <m/>
    <m/>
    <m/>
    <m/>
    <m/>
    <m/>
    <m/>
    <m/>
    <m/>
    <m/>
    <m/>
    <m/>
    <m/>
    <m/>
    <m/>
    <m/>
    <m/>
    <m/>
    <m/>
    <m/>
    <x v="2"/>
    <x v="0"/>
    <s v="ZBHT0021"/>
    <s v="G2ykcOShmGkb"/>
    <s v="Allocated"/>
    <s v="Promise To Pay (PTP)"/>
    <s v="Ptp"/>
    <d v="2026-06-15T00:00:00"/>
    <m/>
    <m/>
    <m/>
    <m/>
    <s v="0"/>
    <n v="2788"/>
    <n v="5488"/>
  </r>
  <r>
    <n v="463343105"/>
    <s v="GANESH BALU KOLEKAR"/>
    <m/>
    <m/>
    <m/>
    <m/>
    <m/>
    <m/>
    <n v="3923"/>
    <n v="13015"/>
    <n v="2021"/>
    <n v="17905"/>
    <x v="2"/>
    <s v="FLOW"/>
    <s v="UNPAID"/>
    <x v="11"/>
    <n v="93218"/>
    <n v="775"/>
    <n v="0"/>
    <n v="6300"/>
    <s v="FLOW"/>
    <n v="0.65807289644412759"/>
    <n v="3.0605232642465945E-2"/>
    <s v="FLOW"/>
    <s v="RTP"/>
    <s v="PTP"/>
    <s v="RTP"/>
    <s v="Financail problem"/>
    <m/>
    <s v="CAVA"/>
    <m/>
    <s v="REPO"/>
    <s v="-"/>
    <s v="BIRADWADI"/>
    <s v="-"/>
    <s v="-"/>
    <s v="-"/>
    <n v="20090"/>
    <n v="93218"/>
    <n v="116"/>
    <n v="132"/>
    <s v="FLOW"/>
    <m/>
    <m/>
    <m/>
    <m/>
    <s v="NPA"/>
    <s v="MH14LR2068"/>
    <s v="TVS JUPITER 125 DISC SXC"/>
    <d v="2024-06-29T00:00:00"/>
    <n v="48"/>
    <s v="02.06.26"/>
    <x v="0"/>
    <m/>
    <m/>
    <m/>
    <m/>
    <m/>
    <m/>
    <m/>
    <m/>
    <m/>
    <m/>
    <m/>
    <m/>
    <m/>
    <m/>
    <m/>
    <m/>
    <n v="1"/>
    <m/>
    <m/>
    <m/>
    <m/>
    <m/>
    <m/>
    <m/>
    <m/>
    <m/>
    <m/>
    <m/>
    <m/>
    <m/>
    <m/>
    <m/>
    <m/>
    <m/>
    <m/>
    <m/>
    <m/>
    <m/>
    <m/>
    <m/>
    <m/>
    <m/>
    <m/>
    <m/>
    <m/>
    <m/>
    <n v="1"/>
    <m/>
    <m/>
    <m/>
    <m/>
    <m/>
    <m/>
    <m/>
    <m/>
    <m/>
    <m/>
    <m/>
    <m/>
    <m/>
    <m/>
    <m/>
    <m/>
    <m/>
    <m/>
    <m/>
    <m/>
    <m/>
    <m/>
    <m/>
    <m/>
    <m/>
    <m/>
    <m/>
    <m/>
    <m/>
    <m/>
    <m/>
    <m/>
    <m/>
    <m/>
    <m/>
    <m/>
    <m/>
    <m/>
    <m/>
    <m/>
    <m/>
    <m/>
    <m/>
    <m/>
    <m/>
    <m/>
    <m/>
    <x v="1"/>
    <x v="0"/>
    <s v="ZBHT0010"/>
    <s v="kPgAxgqq4NIz"/>
    <s v="Allocated"/>
    <s v="Promise To Pay (PTP)"/>
    <s v="Ptp "/>
    <d v="2026-06-08T00:00:00"/>
    <m/>
    <m/>
    <m/>
    <m/>
    <s v="967"/>
    <n v="2021"/>
    <n v="17905"/>
  </r>
  <r>
    <n v="459582628"/>
    <s v="SANKALP ASHOK SABLE"/>
    <s v="ONLINE"/>
    <s v="05.06.26"/>
    <n v="17875"/>
    <m/>
    <m/>
    <m/>
    <n v="5832"/>
    <n v="11511"/>
    <n v="6041"/>
    <n v="-529"/>
    <x v="4"/>
    <s v="RB"/>
    <s v="PAID"/>
    <x v="1"/>
    <n v="93200"/>
    <n v="362"/>
    <n v="0"/>
    <n v="0"/>
    <s v="-"/>
    <n v="0.16523114427655536"/>
    <n v="2.0635540871464082E-2"/>
    <s v="RB"/>
    <s v="PAID"/>
    <s v="-"/>
    <s v="PAID"/>
    <m/>
    <m/>
    <s v="CAVNA"/>
    <m/>
    <s v="-"/>
    <s v="-"/>
    <s v="CHIKHALI"/>
    <s v="-"/>
    <s v="-"/>
    <s v="-"/>
    <n v="11873"/>
    <n v="93200"/>
    <n v="57"/>
    <n v="12"/>
    <s v="STABLE"/>
    <m/>
    <m/>
    <m/>
    <m/>
    <s v="REGULAR"/>
    <s v="MH14LD7276"/>
    <s v="CLASSIC 350 DARK STEALTH BLACK"/>
    <d v="2023-08-30T00:00:00"/>
    <n v="48"/>
    <s v="02.06.26"/>
    <x v="0"/>
    <m/>
    <m/>
    <m/>
    <m/>
    <m/>
    <m/>
    <m/>
    <m/>
    <m/>
    <m/>
    <m/>
    <m/>
    <m/>
    <m/>
    <m/>
    <m/>
    <n v="1"/>
    <m/>
    <m/>
    <m/>
    <m/>
    <m/>
    <m/>
    <m/>
    <m/>
    <m/>
    <m/>
    <m/>
    <m/>
    <m/>
    <m/>
    <m/>
    <m/>
    <m/>
    <m/>
    <m/>
    <m/>
    <m/>
    <m/>
    <m/>
    <m/>
    <m/>
    <m/>
    <m/>
    <m/>
    <m/>
    <m/>
    <m/>
    <m/>
    <m/>
    <m/>
    <m/>
    <m/>
    <m/>
    <m/>
    <m/>
    <m/>
    <m/>
    <m/>
    <m/>
    <m/>
    <m/>
    <m/>
    <m/>
    <m/>
    <m/>
    <m/>
    <m/>
    <m/>
    <m/>
    <m/>
    <m/>
    <m/>
    <m/>
    <m/>
    <m/>
    <m/>
    <m/>
    <m/>
    <m/>
    <m/>
    <m/>
    <m/>
    <m/>
    <m/>
    <m/>
    <m/>
    <m/>
    <m/>
    <m/>
    <m/>
    <m/>
    <m/>
    <m/>
    <x v="2"/>
    <x v="0"/>
    <s v="ZBHT0011"/>
    <s v="B2KpeFL_DIz"/>
    <s v="Allocated"/>
    <s v="Left Message (LMCB)"/>
    <s v="Visit cm residence address cm is not at home cm mother sd tw 3rd party used "/>
    <d v="2026-06-06T00:00:00"/>
    <m/>
    <m/>
    <m/>
    <m/>
    <s v="3"/>
    <n v="6041"/>
    <n v="17346"/>
  </r>
  <r>
    <n v="467169041"/>
    <s v="PRAKASH SADASHIV CHAUDHARI"/>
    <m/>
    <m/>
    <m/>
    <m/>
    <m/>
    <m/>
    <n v="2999"/>
    <n v="2751"/>
    <n v="2807"/>
    <n v="5857"/>
    <x v="0"/>
    <s v="FLOW"/>
    <s v="UNPAID"/>
    <x v="10"/>
    <n v="93009"/>
    <n v="56"/>
    <n v="0"/>
    <n v="2617"/>
    <s v="15.05.26"/>
    <n v="4.0110900306319294E-2"/>
    <n v="5.089745604671075E-3"/>
    <s v="STABLE"/>
    <s v="PTP"/>
    <s v="PTP"/>
    <s v="PTP"/>
    <m/>
    <n v="23"/>
    <s v="CAVA"/>
    <m/>
    <s v="-"/>
    <s v="-"/>
    <s v="NARAYAN GAON"/>
    <s v="-"/>
    <s v="-"/>
    <s v="-"/>
    <n v="5424"/>
    <n v="93009"/>
    <n v="22"/>
    <n v="38"/>
    <s v="FLOW"/>
    <m/>
    <m/>
    <m/>
    <m/>
    <s v="REGULAR"/>
    <s v="MH12YW6209"/>
    <s v="YAMAHA FASCINO S 125 DLX"/>
    <d v="2025-10-27T00:00:00"/>
    <n v="48"/>
    <s v="02.06.26"/>
    <x v="0"/>
    <m/>
    <m/>
    <m/>
    <m/>
    <m/>
    <m/>
    <m/>
    <n v="1"/>
    <m/>
    <m/>
    <m/>
    <m/>
    <m/>
    <m/>
    <m/>
    <m/>
    <m/>
    <m/>
    <m/>
    <m/>
    <m/>
    <m/>
    <m/>
    <m/>
    <m/>
    <m/>
    <m/>
    <m/>
    <m/>
    <m/>
    <m/>
    <m/>
    <m/>
    <m/>
    <m/>
    <m/>
    <m/>
    <m/>
    <m/>
    <m/>
    <m/>
    <m/>
    <m/>
    <m/>
    <m/>
    <m/>
    <m/>
    <m/>
    <m/>
    <m/>
    <m/>
    <m/>
    <m/>
    <m/>
    <m/>
    <m/>
    <m/>
    <m/>
    <m/>
    <m/>
    <m/>
    <m/>
    <m/>
    <m/>
    <m/>
    <m/>
    <m/>
    <m/>
    <m/>
    <m/>
    <m/>
    <m/>
    <m/>
    <m/>
    <m/>
    <m/>
    <m/>
    <m/>
    <m/>
    <m/>
    <m/>
    <m/>
    <m/>
    <m/>
    <m/>
    <m/>
    <m/>
    <m/>
    <m/>
    <m/>
    <m/>
    <m/>
    <m/>
    <m/>
    <x v="2"/>
    <x v="0"/>
    <s v="ZBHT0021"/>
    <s v="kP_6YWHaZuc"/>
    <s v="Allocated"/>
    <s v="Left Message (LMCB)"/>
    <s v="Lmcb wife"/>
    <d v="2026-06-03T00:00:00"/>
    <m/>
    <m/>
    <m/>
    <m/>
    <s v="107"/>
    <n v="2807"/>
    <n v="5857"/>
  </r>
  <r>
    <n v="466835999"/>
    <s v="ARUN NIVRITTI KADAM"/>
    <s v="ONLINE"/>
    <s v="02.06.26"/>
    <n v="10000"/>
    <m/>
    <m/>
    <m/>
    <n v="3876"/>
    <n v="11606"/>
    <n v="4195"/>
    <n v="5807"/>
    <x v="1"/>
    <s v="RB"/>
    <s v="PAID"/>
    <x v="4"/>
    <n v="92694"/>
    <n v="341"/>
    <n v="0"/>
    <n v="3150"/>
    <s v="FLOW"/>
    <n v="0.38760334981221134"/>
    <n v="2.4791981410812177E-2"/>
    <s v="RB"/>
    <s v="PAID"/>
    <s v="LMCB"/>
    <s v="PAID"/>
    <m/>
    <m/>
    <s v="CAVA"/>
    <m/>
    <s v="REPO"/>
    <s v="-"/>
    <s v="KHARABWADI"/>
    <s v="-"/>
    <s v="-"/>
    <s v="-"/>
    <n v="15097"/>
    <n v="92694"/>
    <n v="88"/>
    <n v="12"/>
    <s v="STABLE"/>
    <m/>
    <m/>
    <m/>
    <m/>
    <s v="REGULAR"/>
    <s v="MH14MP9082"/>
    <s v="HONDA ACTIVA STD 2B"/>
    <d v="2025-09-06T00:00:00"/>
    <n v="36"/>
    <s v="02.06.26"/>
    <x v="0"/>
    <m/>
    <n v="1"/>
    <m/>
    <m/>
    <n v="1"/>
    <m/>
    <m/>
    <m/>
    <m/>
    <m/>
    <m/>
    <m/>
    <m/>
    <m/>
    <m/>
    <m/>
    <m/>
    <m/>
    <m/>
    <m/>
    <m/>
    <m/>
    <m/>
    <m/>
    <m/>
    <m/>
    <m/>
    <m/>
    <m/>
    <m/>
    <m/>
    <m/>
    <m/>
    <m/>
    <m/>
    <m/>
    <m/>
    <m/>
    <m/>
    <m/>
    <m/>
    <m/>
    <m/>
    <m/>
    <m/>
    <m/>
    <m/>
    <m/>
    <m/>
    <m/>
    <m/>
    <m/>
    <m/>
    <m/>
    <m/>
    <m/>
    <m/>
    <m/>
    <m/>
    <m/>
    <m/>
    <m/>
    <m/>
    <m/>
    <m/>
    <m/>
    <m/>
    <m/>
    <m/>
    <m/>
    <m/>
    <m/>
    <m/>
    <m/>
    <m/>
    <m/>
    <m/>
    <m/>
    <m/>
    <m/>
    <m/>
    <m/>
    <m/>
    <m/>
    <m/>
    <m/>
    <m/>
    <m/>
    <m/>
    <m/>
    <m/>
    <m/>
    <m/>
    <m/>
    <x v="1"/>
    <x v="0"/>
    <s v="DUWT0017"/>
    <s v="BoMHJjyJxjz"/>
    <s v="Allocated"/>
    <s v="Promise To Pay (PTP)"/>
    <s v="Customer pay online "/>
    <d v="2026-06-02T00:00:00"/>
    <m/>
    <m/>
    <m/>
    <m/>
    <s v="325"/>
    <n v="4195"/>
    <n v="15807"/>
  </r>
  <r>
    <n v="460840552"/>
    <s v="LAKSHMI SRIKANTH PANTULA"/>
    <m/>
    <m/>
    <m/>
    <m/>
    <m/>
    <m/>
    <n v="9086"/>
    <n v="36344"/>
    <n v="9988"/>
    <n v="46816"/>
    <x v="2"/>
    <s v="FLOW"/>
    <s v="UNPAID"/>
    <x v="6"/>
    <n v="92396"/>
    <n v="902"/>
    <n v="0"/>
    <n v="1800"/>
    <s v="-"/>
    <n v="0.33377206029903872"/>
    <n v="3.0335354494124347E-2"/>
    <s v="FLOW"/>
    <s v="NC"/>
    <s v="-"/>
    <s v="NC"/>
    <s v="Add not found"/>
    <m/>
    <s v="CNAVNA"/>
    <m/>
    <s v="REPO"/>
    <s v="-"/>
    <s v="KHARADI"/>
    <s v="-"/>
    <s v="-"/>
    <s v="-"/>
    <n v="39046"/>
    <n v="92396"/>
    <n v="116"/>
    <n v="132"/>
    <s v="FLOW"/>
    <m/>
    <m/>
    <m/>
    <m/>
    <s v="NPA"/>
    <s v="MH12WF2417"/>
    <s v="METEOR 350 FIREBALL BLACK"/>
    <d v="2023-11-22T00:00:00"/>
    <n v="36"/>
    <s v="02.06.26"/>
    <x v="1"/>
    <m/>
    <m/>
    <m/>
    <m/>
    <m/>
    <m/>
    <m/>
    <m/>
    <m/>
    <m/>
    <m/>
    <m/>
    <m/>
    <m/>
    <m/>
    <m/>
    <m/>
    <m/>
    <m/>
    <m/>
    <m/>
    <m/>
    <m/>
    <m/>
    <m/>
    <m/>
    <m/>
    <m/>
    <n v="1"/>
    <m/>
    <m/>
    <m/>
    <m/>
    <m/>
    <m/>
    <m/>
    <m/>
    <m/>
    <m/>
    <m/>
    <m/>
    <m/>
    <m/>
    <m/>
    <m/>
    <m/>
    <m/>
    <m/>
    <m/>
    <m/>
    <m/>
    <m/>
    <m/>
    <m/>
    <m/>
    <m/>
    <m/>
    <m/>
    <m/>
    <m/>
    <m/>
    <m/>
    <m/>
    <m/>
    <m/>
    <m/>
    <m/>
    <m/>
    <m/>
    <m/>
    <m/>
    <m/>
    <m/>
    <m/>
    <m/>
    <m/>
    <m/>
    <m/>
    <m/>
    <m/>
    <m/>
    <m/>
    <m/>
    <m/>
    <m/>
    <m/>
    <m/>
    <m/>
    <m/>
    <m/>
    <m/>
    <m/>
    <m/>
    <m/>
    <x v="2"/>
    <x v="0"/>
    <s v="ZBHT0012"/>
    <s v="GP3A8-EMrKm"/>
    <s v="Allocated"/>
    <s v="No Such Person (NC_NSP)"/>
    <s v="Nc"/>
    <d v="2026-06-10T00:00:00"/>
    <m/>
    <m/>
    <m/>
    <m/>
    <s v="1386"/>
    <n v="9988"/>
    <n v="46816"/>
  </r>
  <r>
    <n v="466785163"/>
    <s v="VIJAY ANIL KAMBLE"/>
    <s v="ONLINE"/>
    <s v="03.06.26"/>
    <n v="7600"/>
    <m/>
    <m/>
    <m/>
    <n v="3720"/>
    <n v="10820"/>
    <n v="3791"/>
    <n v="7244"/>
    <x v="1"/>
    <s v="STABLE"/>
    <s v="PAID"/>
    <x v="8"/>
    <n v="92240"/>
    <n v="411"/>
    <n v="0"/>
    <n v="0"/>
    <s v="04.05.26"/>
    <n v="0.26360484193854727"/>
    <n v="2.4670554354470787E-2"/>
    <s v="STABLE"/>
    <s v="PAID"/>
    <s v="PAID"/>
    <s v="PAID"/>
    <m/>
    <m/>
    <m/>
    <m/>
    <s v="REPO"/>
    <s v="-"/>
    <s v="LONAVALA"/>
    <s v="-"/>
    <s v="-"/>
    <s v="-"/>
    <n v="11231"/>
    <n v="92240"/>
    <n v="88"/>
    <n v="43"/>
    <s v="STABLE"/>
    <m/>
    <m/>
    <m/>
    <m/>
    <s v="REGULAR"/>
    <s v="MH14MP8491"/>
    <s v="HONDA ACTIVA 125 DISC 2B"/>
    <d v="2025-08-29T00:00:00"/>
    <n v="36"/>
    <s v="02.06.26"/>
    <x v="1"/>
    <m/>
    <m/>
    <m/>
    <m/>
    <m/>
    <m/>
    <m/>
    <n v="2"/>
    <m/>
    <m/>
    <m/>
    <m/>
    <m/>
    <m/>
    <m/>
    <m/>
    <m/>
    <m/>
    <m/>
    <m/>
    <m/>
    <m/>
    <m/>
    <m/>
    <m/>
    <m/>
    <m/>
    <m/>
    <m/>
    <m/>
    <m/>
    <m/>
    <m/>
    <m/>
    <m/>
    <m/>
    <m/>
    <m/>
    <m/>
    <m/>
    <m/>
    <m/>
    <m/>
    <m/>
    <m/>
    <m/>
    <m/>
    <m/>
    <m/>
    <m/>
    <m/>
    <m/>
    <m/>
    <m/>
    <m/>
    <m/>
    <m/>
    <m/>
    <m/>
    <m/>
    <m/>
    <m/>
    <m/>
    <m/>
    <m/>
    <m/>
    <m/>
    <m/>
    <m/>
    <m/>
    <m/>
    <m/>
    <m/>
    <m/>
    <m/>
    <m/>
    <m/>
    <m/>
    <m/>
    <m/>
    <m/>
    <m/>
    <m/>
    <m/>
    <m/>
    <m/>
    <m/>
    <m/>
    <m/>
    <m/>
    <m/>
    <m/>
    <m/>
    <m/>
    <x v="1"/>
    <x v="0"/>
    <s v="ZBHT0013"/>
    <s v="koVaHu-hfa7"/>
    <s v="Allocated"/>
    <s v="Payment (PAID)"/>
    <s v="Paid online "/>
    <d v="2026-06-03T00:00:00"/>
    <m/>
    <m/>
    <m/>
    <m/>
    <s v="304"/>
    <n v="3791"/>
    <n v="14844"/>
  </r>
  <r>
    <n v="465222064"/>
    <s v="BIKASH SARMA"/>
    <m/>
    <m/>
    <m/>
    <m/>
    <m/>
    <m/>
    <n v="3538"/>
    <n v="3484"/>
    <n v="3538"/>
    <n v="7176"/>
    <x v="0"/>
    <s v="FLOW"/>
    <s v="UNPAID"/>
    <x v="6"/>
    <n v="91274"/>
    <n v="54"/>
    <n v="0"/>
    <n v="3103"/>
    <s v="31.05.26"/>
    <n v="5.2137508763652952E-2"/>
    <n v="4.994800936691586E-3"/>
    <s v="STABLE"/>
    <s v="MPTP"/>
    <s v="NC"/>
    <s v="MPTP"/>
    <s v="Add not found"/>
    <m/>
    <s v="CAVNA"/>
    <m/>
    <s v="-"/>
    <s v="-"/>
    <s v="WADGAON SHERI"/>
    <s v="-"/>
    <s v="-"/>
    <s v="-"/>
    <n v="6641"/>
    <n v="91274"/>
    <n v="27"/>
    <n v="43"/>
    <s v="FLOW"/>
    <m/>
    <m/>
    <m/>
    <m/>
    <s v="REGULAR"/>
    <s v="MH12XS6005"/>
    <s v="HUNTER 350 REBEL BLUE"/>
    <d v="2025-01-15T00:00:00"/>
    <n v="48"/>
    <s v="02.06.26"/>
    <x v="1"/>
    <m/>
    <m/>
    <m/>
    <m/>
    <m/>
    <m/>
    <m/>
    <n v="1"/>
    <m/>
    <m/>
    <m/>
    <m/>
    <m/>
    <m/>
    <m/>
    <m/>
    <m/>
    <m/>
    <m/>
    <m/>
    <m/>
    <m/>
    <m/>
    <m/>
    <m/>
    <m/>
    <m/>
    <m/>
    <m/>
    <m/>
    <m/>
    <m/>
    <m/>
    <m/>
    <m/>
    <m/>
    <m/>
    <n v="1"/>
    <m/>
    <m/>
    <m/>
    <m/>
    <m/>
    <m/>
    <m/>
    <m/>
    <m/>
    <m/>
    <m/>
    <m/>
    <m/>
    <m/>
    <m/>
    <m/>
    <m/>
    <m/>
    <m/>
    <m/>
    <m/>
    <m/>
    <m/>
    <m/>
    <m/>
    <m/>
    <m/>
    <m/>
    <m/>
    <m/>
    <m/>
    <m/>
    <m/>
    <m/>
    <m/>
    <m/>
    <m/>
    <m/>
    <m/>
    <m/>
    <m/>
    <m/>
    <m/>
    <m/>
    <m/>
    <m/>
    <m/>
    <m/>
    <m/>
    <m/>
    <m/>
    <m/>
    <m/>
    <m/>
    <m/>
    <m/>
    <x v="1"/>
    <x v="0"/>
    <s v="ZBHT0012"/>
    <s v="k2G6ktRHJ97"/>
    <s v="Allocated"/>
    <s v="No Such Person (NC_NSP)"/>
    <s v="Nc"/>
    <d v="2026-06-03T00:00:00"/>
    <m/>
    <m/>
    <m/>
    <s v="DIGICOLLTC"/>
    <s v="154"/>
    <n v="3538"/>
    <n v="7176"/>
  </r>
  <r>
    <n v="464425420"/>
    <s v="TANMAYEE RAJENDRA GAIKWAD"/>
    <m/>
    <m/>
    <m/>
    <m/>
    <m/>
    <m/>
    <n v="10801"/>
    <n v="32379"/>
    <n v="11576"/>
    <n v="44410"/>
    <x v="1"/>
    <s v="FLOW"/>
    <s v="UNPAID"/>
    <x v="3"/>
    <n v="91033"/>
    <n v="799"/>
    <n v="0"/>
    <n v="0"/>
    <s v="FLOW"/>
    <n v="0.51756157673977654"/>
    <n v="2.4347729559307665E-2"/>
    <s v="FLOW"/>
    <s v="NC"/>
    <s v="NC"/>
    <s v="NC"/>
    <s v="Shifted"/>
    <m/>
    <s v="CNAVNA"/>
    <m/>
    <s v="REPO"/>
    <s v="-"/>
    <s v="BHOR"/>
    <s v="-"/>
    <s v="-"/>
    <s v="-"/>
    <n v="33178"/>
    <n v="91033"/>
    <n v="88"/>
    <n v="104"/>
    <s v="FLOW"/>
    <m/>
    <m/>
    <m/>
    <m/>
    <s v="REGULAR"/>
    <s v="MH12XK5986"/>
    <s v="METEOR 350 FIREBALL RED"/>
    <d v="2024-10-24T00:00:00"/>
    <n v="24"/>
    <s v="02.06.26"/>
    <x v="1"/>
    <m/>
    <m/>
    <m/>
    <m/>
    <m/>
    <m/>
    <m/>
    <m/>
    <m/>
    <m/>
    <n v="1"/>
    <m/>
    <m/>
    <m/>
    <m/>
    <m/>
    <m/>
    <m/>
    <m/>
    <m/>
    <m/>
    <m/>
    <n v="1"/>
    <m/>
    <m/>
    <m/>
    <m/>
    <m/>
    <m/>
    <m/>
    <m/>
    <m/>
    <m/>
    <m/>
    <m/>
    <m/>
    <m/>
    <m/>
    <m/>
    <m/>
    <m/>
    <m/>
    <m/>
    <m/>
    <m/>
    <m/>
    <m/>
    <m/>
    <m/>
    <m/>
    <m/>
    <m/>
    <m/>
    <m/>
    <m/>
    <m/>
    <m/>
    <m/>
    <m/>
    <m/>
    <m/>
    <m/>
    <m/>
    <m/>
    <m/>
    <m/>
    <m/>
    <m/>
    <m/>
    <m/>
    <m/>
    <m/>
    <m/>
    <m/>
    <m/>
    <m/>
    <m/>
    <m/>
    <m/>
    <m/>
    <m/>
    <m/>
    <m/>
    <m/>
    <m/>
    <m/>
    <m/>
    <m/>
    <m/>
    <m/>
    <m/>
    <m/>
    <m/>
    <m/>
    <x v="1"/>
    <x v="0"/>
    <s v="DUWT0011"/>
    <s v="A2vL7qR4DM7"/>
    <s v="Unallocated"/>
    <s v="No Intention to pay (NITP)"/>
    <s v="Customer home visit customer no intention to pay "/>
    <d v="2026-06-08T00:00:00"/>
    <m/>
    <m/>
    <m/>
    <m/>
    <s v="1230"/>
    <n v="11576"/>
    <n v="44410"/>
  </r>
  <r>
    <n v="467135103"/>
    <s v="SAGAR KISAN KADU"/>
    <m/>
    <m/>
    <m/>
    <m/>
    <m/>
    <m/>
    <n v="4748"/>
    <n v="23740"/>
    <n v="5500"/>
    <n v="29616"/>
    <x v="5"/>
    <s v="FLOW"/>
    <s v="UNPAID"/>
    <x v="14"/>
    <n v="90931"/>
    <n v="752"/>
    <n v="0"/>
    <n v="2250"/>
    <s v="FLOW"/>
    <n v="0.36438426428688786"/>
    <n v="4.426207137732268E-2"/>
    <s v="FLOW"/>
    <s v="EXP"/>
    <s v="EXP"/>
    <s v="EXP"/>
    <m/>
    <m/>
    <s v="CNAVNA"/>
    <m/>
    <s v="REPO"/>
    <s v="-"/>
    <s v="VADGAON MAVAL"/>
    <s v="-"/>
    <s v="-"/>
    <s v="-"/>
    <n v="26742"/>
    <n v="90931"/>
    <n v="147"/>
    <n v="163"/>
    <s v="FLOW"/>
    <m/>
    <m/>
    <m/>
    <m/>
    <s v="NPA"/>
    <s v="MH14MX1180"/>
    <s v="PLEASURE PLUS XTEC DRUM CAST"/>
    <d v="2025-10-23T00:00:00"/>
    <n v="24"/>
    <s v="02.06.26"/>
    <x v="1"/>
    <m/>
    <m/>
    <m/>
    <m/>
    <m/>
    <m/>
    <m/>
    <m/>
    <m/>
    <m/>
    <m/>
    <m/>
    <m/>
    <n v="1"/>
    <m/>
    <m/>
    <m/>
    <m/>
    <m/>
    <m/>
    <m/>
    <m/>
    <m/>
    <m/>
    <m/>
    <m/>
    <m/>
    <m/>
    <m/>
    <m/>
    <m/>
    <m/>
    <m/>
    <m/>
    <m/>
    <m/>
    <m/>
    <m/>
    <m/>
    <m/>
    <m/>
    <m/>
    <m/>
    <m/>
    <m/>
    <m/>
    <m/>
    <m/>
    <m/>
    <m/>
    <m/>
    <m/>
    <m/>
    <m/>
    <m/>
    <m/>
    <m/>
    <m/>
    <m/>
    <m/>
    <m/>
    <m/>
    <m/>
    <m/>
    <m/>
    <m/>
    <m/>
    <m/>
    <m/>
    <m/>
    <m/>
    <m/>
    <m/>
    <m/>
    <m/>
    <m/>
    <m/>
    <m/>
    <m/>
    <m/>
    <m/>
    <m/>
    <m/>
    <m/>
    <m/>
    <m/>
    <m/>
    <m/>
    <m/>
    <m/>
    <m/>
    <m/>
    <m/>
    <m/>
    <x v="2"/>
    <x v="0"/>
    <s v="DUWT0027"/>
    <s v="BPpB-xwpr1Em"/>
    <s v="Allocated"/>
    <s v="Deceased Customer (EXP)"/>
    <s v="Visited to Customers residence address met with his Brother but Customer is Expired "/>
    <d v="2026-06-05T00:00:00"/>
    <m/>
    <m/>
    <m/>
    <m/>
    <s v="1128"/>
    <n v="5500"/>
    <n v="29616"/>
  </r>
  <r>
    <n v="465765507"/>
    <s v="ANIL DINKAR RATHOD"/>
    <m/>
    <m/>
    <m/>
    <m/>
    <m/>
    <m/>
    <n v="4246"/>
    <n v="16880"/>
    <n v="4707"/>
    <n v="21986"/>
    <x v="2"/>
    <s v="FLOW"/>
    <s v="UNPAID"/>
    <x v="14"/>
    <n v="90749"/>
    <n v="565"/>
    <n v="0"/>
    <n v="2250"/>
    <s v="FLOW"/>
    <n v="1"/>
    <n v="2.9794613240695381E-2"/>
    <s v="FLOW"/>
    <s v="NC"/>
    <s v="NC"/>
    <s v="NC"/>
    <s v="Add not found"/>
    <m/>
    <s v="CNAVNA"/>
    <m/>
    <s v="REPO"/>
    <s v="-"/>
    <s v="TALEGAON DABADE"/>
    <s v="-"/>
    <s v="-"/>
    <s v="-"/>
    <n v="19695"/>
    <n v="90749"/>
    <n v="116"/>
    <n v="132"/>
    <s v="FLOW"/>
    <m/>
    <m/>
    <m/>
    <m/>
    <s v="NPA"/>
    <s v="MH14MJ0569"/>
    <s v="HONDA ACTIVA DLX 2B"/>
    <d v="2025-03-24T00:00:00"/>
    <n v="36"/>
    <s v="02.06.26"/>
    <x v="1"/>
    <m/>
    <m/>
    <m/>
    <m/>
    <m/>
    <m/>
    <m/>
    <m/>
    <m/>
    <m/>
    <m/>
    <m/>
    <m/>
    <n v="1"/>
    <m/>
    <m/>
    <m/>
    <m/>
    <m/>
    <m/>
    <m/>
    <m/>
    <m/>
    <m/>
    <m/>
    <m/>
    <m/>
    <m/>
    <m/>
    <m/>
    <m/>
    <m/>
    <m/>
    <m/>
    <n v="1"/>
    <m/>
    <m/>
    <m/>
    <m/>
    <m/>
    <m/>
    <m/>
    <m/>
    <m/>
    <m/>
    <m/>
    <m/>
    <m/>
    <m/>
    <m/>
    <m/>
    <m/>
    <m/>
    <m/>
    <m/>
    <m/>
    <m/>
    <m/>
    <m/>
    <m/>
    <m/>
    <m/>
    <m/>
    <m/>
    <m/>
    <m/>
    <m/>
    <m/>
    <m/>
    <m/>
    <m/>
    <m/>
    <m/>
    <m/>
    <m/>
    <m/>
    <m/>
    <m/>
    <m/>
    <m/>
    <m/>
    <m/>
    <m/>
    <m/>
    <m/>
    <m/>
    <m/>
    <m/>
    <m/>
    <m/>
    <m/>
    <m/>
    <m/>
    <m/>
    <x v="1"/>
    <x v="0"/>
    <s v="DUWT0027"/>
    <s v="GP-lcrFr9Ez"/>
    <s v="Allocated"/>
    <s v="Shifted (NC_SFTD)"/>
    <s v="Visited to Customers residence address but Customer Shifted from his residence address "/>
    <d v="2026-06-05T00:00:00"/>
    <m/>
    <m/>
    <m/>
    <m/>
    <s v="860"/>
    <n v="4707"/>
    <n v="21986"/>
  </r>
  <r>
    <n v="467470520"/>
    <s v="ARCHANA RAHUL GAJARE"/>
    <m/>
    <m/>
    <m/>
    <m/>
    <m/>
    <s v="BANK STABLE 15"/>
    <n v="5154"/>
    <n v="4636.7700000000004"/>
    <n v="4690.7700000000004"/>
    <n v="9868.77"/>
    <x v="0"/>
    <s v="STABLE"/>
    <s v="UNPAID"/>
    <x v="7"/>
    <n v="90702"/>
    <n v="54"/>
    <n v="0"/>
    <n v="450"/>
    <s v="-"/>
    <n v="5.6471164837158513E-2"/>
    <n v="4.9634992939917195E-3"/>
    <s v="STABLE"/>
    <s v="PAID"/>
    <s v="-"/>
    <s v="PAID"/>
    <m/>
    <m/>
    <s v="CAVNA"/>
    <m/>
    <m/>
    <m/>
    <s v="SHIKRAPUR"/>
    <m/>
    <m/>
    <m/>
    <n v="5140.7700000000004"/>
    <n v="90702"/>
    <n v="27"/>
    <n v="12"/>
    <s v="STABLE"/>
    <m/>
    <m/>
    <m/>
    <m/>
    <s v="-"/>
    <s v="MH12ZB2155"/>
    <s v="HONDA SHINE 125 DISC 2B"/>
    <d v="2025-12-22T00:00:00"/>
    <n v="24"/>
    <s v="10.06.26"/>
    <x v="0"/>
    <m/>
    <m/>
    <m/>
    <m/>
    <m/>
    <m/>
    <m/>
    <m/>
    <m/>
    <m/>
    <m/>
    <m/>
    <m/>
    <m/>
    <m/>
    <m/>
    <m/>
    <m/>
    <m/>
    <m/>
    <m/>
    <m/>
    <m/>
    <m/>
    <m/>
    <m/>
    <m/>
    <m/>
    <m/>
    <m/>
    <m/>
    <m/>
    <m/>
    <m/>
    <m/>
    <m/>
    <m/>
    <n v="1"/>
    <m/>
    <m/>
    <m/>
    <m/>
    <m/>
    <m/>
    <m/>
    <m/>
    <m/>
    <m/>
    <m/>
    <m/>
    <m/>
    <m/>
    <m/>
    <m/>
    <m/>
    <m/>
    <m/>
    <m/>
    <m/>
    <m/>
    <m/>
    <m/>
    <m/>
    <m/>
    <m/>
    <m/>
    <m/>
    <m/>
    <m/>
    <m/>
    <m/>
    <m/>
    <m/>
    <m/>
    <m/>
    <m/>
    <m/>
    <m/>
    <m/>
    <m/>
    <m/>
    <m/>
    <m/>
    <m/>
    <m/>
    <m/>
    <m/>
    <m/>
    <m/>
    <m/>
    <m/>
    <m/>
    <m/>
    <m/>
    <x v="2"/>
    <x v="0"/>
    <s v="ZBHT0024"/>
    <s v="BPyfQTPqGy1"/>
    <s v="Allocated"/>
    <s v="Door Locked (NC_DL)"/>
    <s v="Door lock "/>
    <d v="2026-06-13T00:00:00"/>
    <m/>
    <m/>
    <m/>
    <m/>
    <s v="78"/>
    <n v="4690.7700000000004"/>
    <n v="9868.77"/>
  </r>
  <r>
    <n v="462681261"/>
    <s v="LAXMAN KAMLU MARGALE"/>
    <s v="ONLINE"/>
    <s v="08.06.26"/>
    <n v="8153"/>
    <m/>
    <m/>
    <m/>
    <n v="7736"/>
    <n v="7459"/>
    <n v="7673"/>
    <n v="7236"/>
    <x v="0"/>
    <s v="STABLE"/>
    <s v="PAID"/>
    <x v="3"/>
    <n v="90625"/>
    <n v="214"/>
    <n v="0"/>
    <n v="5629"/>
    <s v="25.05.26"/>
    <n v="0.10325352101057904"/>
    <n v="4.9592856113205843E-3"/>
    <s v="STABLE"/>
    <s v="PAID"/>
    <s v="MPTP"/>
    <s v="PAID"/>
    <m/>
    <m/>
    <s v="CAVNA"/>
    <m/>
    <s v="-"/>
    <s v="-"/>
    <s v="NASRAPUR"/>
    <s v="-"/>
    <s v="-"/>
    <s v="-"/>
    <n v="13302"/>
    <n v="90625"/>
    <n v="27"/>
    <n v="12"/>
    <s v="STABLE"/>
    <m/>
    <m/>
    <m/>
    <m/>
    <s v="REGULAR"/>
    <s v="MH12WS9778"/>
    <s v="BULLET 350 THE STANDARD BLACK"/>
    <d v="2024-04-24T00:00:00"/>
    <n v="36"/>
    <s v="02.06.26"/>
    <x v="1"/>
    <m/>
    <m/>
    <m/>
    <m/>
    <m/>
    <m/>
    <m/>
    <m/>
    <m/>
    <m/>
    <m/>
    <m/>
    <m/>
    <m/>
    <m/>
    <m/>
    <m/>
    <m/>
    <m/>
    <m/>
    <m/>
    <m/>
    <n v="1"/>
    <m/>
    <m/>
    <m/>
    <m/>
    <m/>
    <m/>
    <m/>
    <m/>
    <m/>
    <m/>
    <m/>
    <m/>
    <m/>
    <m/>
    <m/>
    <m/>
    <m/>
    <m/>
    <m/>
    <m/>
    <m/>
    <m/>
    <m/>
    <m/>
    <m/>
    <m/>
    <m/>
    <m/>
    <m/>
    <m/>
    <m/>
    <m/>
    <m/>
    <m/>
    <m/>
    <m/>
    <m/>
    <m/>
    <m/>
    <m/>
    <m/>
    <m/>
    <m/>
    <m/>
    <m/>
    <m/>
    <m/>
    <m/>
    <m/>
    <m/>
    <m/>
    <m/>
    <m/>
    <m/>
    <m/>
    <m/>
    <m/>
    <m/>
    <m/>
    <m/>
    <m/>
    <m/>
    <m/>
    <m/>
    <m/>
    <m/>
    <m/>
    <m/>
    <m/>
    <m/>
    <m/>
    <x v="2"/>
    <x v="0"/>
    <s v="DUWT0011"/>
    <s v="koG4GN1Gqz"/>
    <s v="Allocated"/>
    <s v="Promise To Pay (PTP)"/>
    <s v="Customer home visit promise to pay amt. 10000 ptp date 15.06.2026"/>
    <d v="2026-06-15T00:00:00"/>
    <m/>
    <m/>
    <m/>
    <m/>
    <s v="194"/>
    <n v="7673"/>
    <n v="15389"/>
  </r>
  <r>
    <n v="463867730"/>
    <s v="REKHA VIJENDRA CHANDALIYA"/>
    <m/>
    <m/>
    <m/>
    <m/>
    <m/>
    <m/>
    <n v="3723"/>
    <n v="8255"/>
    <n v="1170"/>
    <n v="12461"/>
    <x v="1"/>
    <s v="FLOW"/>
    <s v="UNPAID"/>
    <x v="6"/>
    <n v="90481"/>
    <n v="361"/>
    <n v="0"/>
    <n v="4050"/>
    <s v="01.05.26"/>
    <n v="0.18816773670633444"/>
    <n v="2.4200091376267035E-2"/>
    <s v="FLOW"/>
    <s v="BPTP"/>
    <s v="PAID"/>
    <s v="BPTP"/>
    <s v="Financail problem"/>
    <m/>
    <s v="CAVNA"/>
    <m/>
    <s v="REPO"/>
    <s v="-"/>
    <s v="YERWADA"/>
    <s v="-"/>
    <s v="-"/>
    <s v="-"/>
    <n v="12666"/>
    <n v="90481"/>
    <n v="88"/>
    <n v="104"/>
    <s v="FLOW"/>
    <m/>
    <m/>
    <m/>
    <m/>
    <s v="NPA"/>
    <s v="MH12XC7245"/>
    <s v="XTREME 125 R"/>
    <d v="2024-08-27T00:00:00"/>
    <n v="48"/>
    <s v="02.06.26"/>
    <x v="1"/>
    <m/>
    <m/>
    <m/>
    <m/>
    <m/>
    <m/>
    <m/>
    <m/>
    <m/>
    <m/>
    <n v="1"/>
    <m/>
    <m/>
    <m/>
    <m/>
    <m/>
    <m/>
    <m/>
    <m/>
    <m/>
    <m/>
    <m/>
    <m/>
    <m/>
    <m/>
    <m/>
    <m/>
    <m/>
    <m/>
    <m/>
    <m/>
    <m/>
    <m/>
    <m/>
    <m/>
    <m/>
    <m/>
    <m/>
    <m/>
    <m/>
    <m/>
    <m/>
    <m/>
    <m/>
    <m/>
    <m/>
    <m/>
    <m/>
    <m/>
    <m/>
    <m/>
    <m/>
    <m/>
    <m/>
    <m/>
    <m/>
    <m/>
    <m/>
    <m/>
    <m/>
    <m/>
    <m/>
    <m/>
    <m/>
    <m/>
    <m/>
    <m/>
    <m/>
    <m/>
    <m/>
    <m/>
    <m/>
    <m/>
    <m/>
    <m/>
    <m/>
    <m/>
    <m/>
    <m/>
    <m/>
    <m/>
    <m/>
    <m/>
    <m/>
    <m/>
    <m/>
    <m/>
    <m/>
    <m/>
    <m/>
    <m/>
    <m/>
    <m/>
    <m/>
    <x v="2"/>
    <x v="0"/>
    <s v="ZBHT0012"/>
    <s v="APjt0OVRpDJm"/>
    <s v="Allocated"/>
    <s v="Left Message (LMCB)"/>
    <s v="Lm"/>
    <d v="2026-06-04T00:00:00"/>
    <m/>
    <m/>
    <m/>
    <m/>
    <s v="483"/>
    <n v="1170"/>
    <n v="12461"/>
  </r>
  <r>
    <n v="465840588"/>
    <s v="JEEVAN DIGAMBER JANGAM"/>
    <m/>
    <m/>
    <m/>
    <m/>
    <m/>
    <m/>
    <n v="4000"/>
    <n v="18938"/>
    <n v="3827"/>
    <n v="24119"/>
    <x v="5"/>
    <s v="FLOW"/>
    <s v="UNPAID"/>
    <x v="10"/>
    <n v="90402"/>
    <n v="889"/>
    <n v="0"/>
    <n v="5400"/>
    <s v="FLOW"/>
    <n v="0.53119203436407381"/>
    <n v="4.4004572441221641E-2"/>
    <s v="FLOW"/>
    <s v="BPTP"/>
    <s v="BPTP"/>
    <s v="BPTP"/>
    <s v="Financail problem"/>
    <m/>
    <s v="CAVA"/>
    <m/>
    <s v="REPO"/>
    <s v="-"/>
    <s v="ALE"/>
    <s v="-"/>
    <s v="-"/>
    <s v="-"/>
    <n v="25227"/>
    <n v="90402"/>
    <n v="147"/>
    <n v="163"/>
    <s v="FLOW"/>
    <m/>
    <m/>
    <m/>
    <m/>
    <s v="NPA"/>
    <s v="MH12XY0192"/>
    <s v="OLA S1X PLUS GEN 3"/>
    <d v="2025-04-03T00:00:00"/>
    <n v="36"/>
    <s v="02.06.26"/>
    <x v="0"/>
    <m/>
    <m/>
    <m/>
    <m/>
    <m/>
    <m/>
    <m/>
    <m/>
    <m/>
    <m/>
    <n v="1"/>
    <m/>
    <m/>
    <m/>
    <m/>
    <m/>
    <m/>
    <m/>
    <m/>
    <m/>
    <m/>
    <m/>
    <m/>
    <m/>
    <m/>
    <m/>
    <m/>
    <m/>
    <m/>
    <m/>
    <m/>
    <m/>
    <m/>
    <m/>
    <m/>
    <m/>
    <m/>
    <m/>
    <m/>
    <m/>
    <m/>
    <m/>
    <m/>
    <m/>
    <m/>
    <m/>
    <m/>
    <m/>
    <m/>
    <m/>
    <m/>
    <m/>
    <m/>
    <m/>
    <m/>
    <m/>
    <m/>
    <m/>
    <m/>
    <m/>
    <m/>
    <m/>
    <m/>
    <m/>
    <m/>
    <m/>
    <m/>
    <m/>
    <m/>
    <m/>
    <m/>
    <m/>
    <m/>
    <m/>
    <m/>
    <m/>
    <m/>
    <m/>
    <m/>
    <m/>
    <m/>
    <m/>
    <m/>
    <m/>
    <m/>
    <m/>
    <m/>
    <m/>
    <m/>
    <m/>
    <m/>
    <m/>
    <m/>
    <m/>
    <x v="2"/>
    <x v="0"/>
    <s v="ZBHT0021"/>
    <s v="G63Ohn0kWc"/>
    <s v="Allocated"/>
    <s v="Left Message (LMCB)"/>
    <s v="Lmcb wife"/>
    <d v="2026-06-04T00:00:00"/>
    <m/>
    <m/>
    <m/>
    <m/>
    <s v="1181"/>
    <n v="3827"/>
    <n v="24119"/>
  </r>
  <r>
    <n v="465104448"/>
    <s v="MEGHRAJ BALASAHEB MANE"/>
    <s v="ONLINE"/>
    <s v="12.06.26"/>
    <n v="4000"/>
    <m/>
    <m/>
    <m/>
    <n v="3707"/>
    <n v="21608"/>
    <n v="4609"/>
    <n v="23035"/>
    <x v="3"/>
    <s v="STABLE"/>
    <s v="PAID"/>
    <x v="1"/>
    <n v="90262"/>
    <n v="1536"/>
    <n v="0"/>
    <n v="6130.56"/>
    <s v="FLOW"/>
    <n v="0.35492902363257439"/>
    <n v="3.7916508563944309E-2"/>
    <s v="STABLE"/>
    <s v="PAID"/>
    <s v="MPTP"/>
    <s v="PAID"/>
    <s v="Add not found"/>
    <m/>
    <s v="CAVNA"/>
    <m/>
    <s v="REPO"/>
    <s v="-"/>
    <s v="TALWADE"/>
    <s v="-"/>
    <s v="-"/>
    <s v="-"/>
    <n v="29274.560000000001"/>
    <n v="90262"/>
    <n v="178"/>
    <n v="163"/>
    <s v="STABLE"/>
    <m/>
    <m/>
    <m/>
    <m/>
    <s v="NPA"/>
    <s v="MH24CA3432"/>
    <s v="HONDA ACTIVA 6G DLX LTD ED"/>
    <d v="2025-01-02T00:00:00"/>
    <n v="42"/>
    <s v="02.06.26"/>
    <x v="0"/>
    <m/>
    <m/>
    <m/>
    <m/>
    <m/>
    <m/>
    <m/>
    <m/>
    <m/>
    <m/>
    <m/>
    <m/>
    <m/>
    <n v="1"/>
    <m/>
    <m/>
    <m/>
    <m/>
    <m/>
    <m/>
    <m/>
    <m/>
    <m/>
    <m/>
    <m/>
    <m/>
    <m/>
    <m/>
    <m/>
    <m/>
    <m/>
    <m/>
    <m/>
    <m/>
    <m/>
    <m/>
    <m/>
    <m/>
    <m/>
    <m/>
    <m/>
    <m/>
    <m/>
    <m/>
    <m/>
    <m/>
    <m/>
    <m/>
    <m/>
    <m/>
    <m/>
    <m/>
    <m/>
    <m/>
    <m/>
    <m/>
    <m/>
    <m/>
    <m/>
    <m/>
    <m/>
    <m/>
    <m/>
    <m/>
    <m/>
    <m/>
    <m/>
    <m/>
    <m/>
    <m/>
    <m/>
    <m/>
    <m/>
    <m/>
    <m/>
    <m/>
    <m/>
    <m/>
    <m/>
    <m/>
    <m/>
    <m/>
    <m/>
    <m/>
    <m/>
    <m/>
    <m/>
    <m/>
    <m/>
    <m/>
    <m/>
    <m/>
    <m/>
    <m/>
    <x v="2"/>
    <x v="0"/>
    <s v="ZBHT0011"/>
    <s v="A62aV3gKMm"/>
    <s v="Allocated"/>
    <s v="No Such Person (NC_NSP)"/>
    <s v="Visit cm residence address nobody knows cm in this colony no such person "/>
    <d v="2026-06-05T00:00:00"/>
    <m/>
    <m/>
    <m/>
    <m/>
    <s v="1720"/>
    <n v="4609"/>
    <n v="27035"/>
  </r>
  <r>
    <n v="467069077"/>
    <s v="ASHWINI SHRIKANT TOPE"/>
    <m/>
    <m/>
    <m/>
    <m/>
    <m/>
    <m/>
    <n v="3801"/>
    <n v="3799"/>
    <n v="3908"/>
    <n v="7819"/>
    <x v="0"/>
    <s v="FLOW"/>
    <s v="UNPAID"/>
    <x v="11"/>
    <n v="90217"/>
    <n v="109"/>
    <n v="0"/>
    <n v="2250"/>
    <s v="31.05.26"/>
    <n v="8.9108924288843525E-2"/>
    <n v="4.9369585654787211E-3"/>
    <s v="STABLE"/>
    <s v="PTP"/>
    <s v="PTP"/>
    <s v="PTP"/>
    <m/>
    <n v="18"/>
    <m/>
    <m/>
    <s v="-"/>
    <s v="-"/>
    <s v="WAKI BK"/>
    <s v="-"/>
    <s v="-"/>
    <s v="-"/>
    <n v="6158"/>
    <n v="90217"/>
    <n v="27"/>
    <n v="43"/>
    <s v="FLOW"/>
    <m/>
    <m/>
    <m/>
    <m/>
    <s v="REGULAR"/>
    <s v="MH14MU9853"/>
    <s v="HONDA ACTIVA DLX 2B"/>
    <d v="2025-10-13T00:00:00"/>
    <n v="36"/>
    <s v="02.06.26"/>
    <x v="0"/>
    <m/>
    <m/>
    <m/>
    <m/>
    <m/>
    <m/>
    <m/>
    <m/>
    <m/>
    <m/>
    <m/>
    <m/>
    <m/>
    <m/>
    <m/>
    <m/>
    <n v="1"/>
    <m/>
    <m/>
    <m/>
    <m/>
    <m/>
    <m/>
    <m/>
    <m/>
    <m/>
    <m/>
    <m/>
    <m/>
    <m/>
    <m/>
    <m/>
    <m/>
    <m/>
    <m/>
    <m/>
    <m/>
    <m/>
    <m/>
    <m/>
    <m/>
    <m/>
    <m/>
    <m/>
    <m/>
    <m/>
    <m/>
    <m/>
    <m/>
    <m/>
    <m/>
    <m/>
    <m/>
    <m/>
    <m/>
    <m/>
    <m/>
    <m/>
    <m/>
    <m/>
    <m/>
    <m/>
    <m/>
    <m/>
    <m/>
    <m/>
    <m/>
    <m/>
    <m/>
    <m/>
    <m/>
    <m/>
    <m/>
    <m/>
    <m/>
    <m/>
    <m/>
    <m/>
    <m/>
    <m/>
    <m/>
    <m/>
    <m/>
    <m/>
    <m/>
    <m/>
    <m/>
    <m/>
    <m/>
    <m/>
    <m/>
    <m/>
    <m/>
    <m/>
    <x v="2"/>
    <x v="0"/>
    <s v="ZBHT0010"/>
    <s v="A6DtQ7Jh9yOc"/>
    <s v="Allocated"/>
    <s v="Promise To Pay (PTP)"/>
    <s v="Ptp "/>
    <d v="2026-06-10T00:00:00"/>
    <m/>
    <m/>
    <m/>
    <m/>
    <s v="219"/>
    <n v="3908"/>
    <n v="7819"/>
  </r>
  <r>
    <n v="464767626"/>
    <s v="PRASHANT KATTYA DEVENOOR"/>
    <m/>
    <m/>
    <m/>
    <m/>
    <m/>
    <m/>
    <n v="5260"/>
    <n v="5233"/>
    <n v="5313"/>
    <n v="10717"/>
    <x v="0"/>
    <s v="FLOW"/>
    <s v="UNPAID"/>
    <x v="14"/>
    <n v="90124"/>
    <n v="80"/>
    <n v="0"/>
    <n v="0"/>
    <s v="-"/>
    <n v="0.13822522364935971"/>
    <n v="4.9318693123824144E-3"/>
    <s v="STABLE"/>
    <s v="PTP"/>
    <s v="-"/>
    <s v="PTP"/>
    <m/>
    <n v="24"/>
    <s v="CAVA"/>
    <m/>
    <m/>
    <m/>
    <s v="DEHU ROAD"/>
    <m/>
    <m/>
    <m/>
    <n v="5313"/>
    <n v="90124"/>
    <n v="27"/>
    <n v="43"/>
    <s v="FLOW"/>
    <m/>
    <m/>
    <m/>
    <m/>
    <s v="-"/>
    <m/>
    <s v="ELTHOR BRAVO 42X2"/>
    <d v="2024-11-25T00:00:00"/>
    <n v="36"/>
    <s v="10.06.26"/>
    <x v="1"/>
    <m/>
    <m/>
    <m/>
    <m/>
    <m/>
    <m/>
    <m/>
    <m/>
    <m/>
    <m/>
    <m/>
    <m/>
    <m/>
    <m/>
    <m/>
    <m/>
    <m/>
    <m/>
    <m/>
    <m/>
    <m/>
    <m/>
    <m/>
    <m/>
    <m/>
    <m/>
    <m/>
    <m/>
    <m/>
    <m/>
    <m/>
    <m/>
    <m/>
    <m/>
    <n v="1"/>
    <m/>
    <m/>
    <m/>
    <m/>
    <m/>
    <m/>
    <m/>
    <m/>
    <n v="1"/>
    <m/>
    <m/>
    <m/>
    <m/>
    <m/>
    <m/>
    <m/>
    <m/>
    <n v="1"/>
    <m/>
    <m/>
    <m/>
    <m/>
    <m/>
    <m/>
    <m/>
    <m/>
    <m/>
    <m/>
    <m/>
    <m/>
    <m/>
    <m/>
    <m/>
    <m/>
    <m/>
    <m/>
    <m/>
    <m/>
    <m/>
    <m/>
    <m/>
    <m/>
    <m/>
    <m/>
    <m/>
    <m/>
    <m/>
    <m/>
    <m/>
    <m/>
    <m/>
    <m/>
    <m/>
    <m/>
    <m/>
    <m/>
    <m/>
    <m/>
    <m/>
    <x v="3"/>
    <x v="0"/>
    <s v="DUWT0027"/>
    <s v="GPesb3v9vOc"/>
    <s v="Allocated"/>
    <s v="Promise To Pay (PTP)"/>
    <s v="Visited Coustomer at other place PTP given by him "/>
    <d v="2026-06-26T00:00:00"/>
    <m/>
    <m/>
    <m/>
    <s v="OTGNGDID"/>
    <s v="224"/>
    <n v="5313"/>
    <n v="10717"/>
  </r>
  <r>
    <n v="463426988"/>
    <s v="VISHAL PARMESHWAR SANANSE"/>
    <m/>
    <m/>
    <m/>
    <m/>
    <m/>
    <m/>
    <n v="4760"/>
    <n v="9219.99"/>
    <n v="4756.99"/>
    <n v="14474.99"/>
    <x v="4"/>
    <s v="FLOW"/>
    <s v="UNPAID"/>
    <x v="14"/>
    <n v="88831"/>
    <n v="297"/>
    <n v="0"/>
    <n v="6300"/>
    <s v="31.05.26"/>
    <n v="0.20949448603890503"/>
    <n v="1.9668194540268521E-2"/>
    <s v="STABLE"/>
    <s v="PTP"/>
    <s v="PTP"/>
    <s v="PTP"/>
    <m/>
    <n v="23"/>
    <s v="CAVA"/>
    <m/>
    <s v="-"/>
    <s v="-"/>
    <s v="VADGAON MAVAL"/>
    <s v="-"/>
    <s v="-"/>
    <s v="-"/>
    <n v="15816.99"/>
    <n v="88831"/>
    <n v="57"/>
    <n v="73"/>
    <s v="FLOW"/>
    <m/>
    <m/>
    <m/>
    <m/>
    <s v="NPA"/>
    <s v="MH14LR4687"/>
    <s v="HONDA UNICORN 160 BSVI"/>
    <d v="2024-07-08T00:00:00"/>
    <n v="42"/>
    <s v="02.06.26"/>
    <x v="1"/>
    <m/>
    <m/>
    <m/>
    <m/>
    <m/>
    <m/>
    <m/>
    <m/>
    <m/>
    <m/>
    <m/>
    <m/>
    <m/>
    <n v="1"/>
    <m/>
    <m/>
    <m/>
    <m/>
    <m/>
    <m/>
    <m/>
    <m/>
    <m/>
    <m/>
    <m/>
    <m/>
    <m/>
    <m/>
    <m/>
    <m/>
    <m/>
    <m/>
    <m/>
    <m/>
    <m/>
    <m/>
    <m/>
    <m/>
    <m/>
    <m/>
    <m/>
    <m/>
    <m/>
    <m/>
    <m/>
    <m/>
    <m/>
    <m/>
    <m/>
    <m/>
    <m/>
    <m/>
    <m/>
    <m/>
    <m/>
    <n v="1"/>
    <m/>
    <m/>
    <m/>
    <m/>
    <m/>
    <m/>
    <m/>
    <m/>
    <m/>
    <m/>
    <m/>
    <m/>
    <m/>
    <m/>
    <m/>
    <m/>
    <m/>
    <m/>
    <m/>
    <m/>
    <m/>
    <m/>
    <m/>
    <m/>
    <m/>
    <m/>
    <m/>
    <m/>
    <m/>
    <m/>
    <m/>
    <m/>
    <m/>
    <m/>
    <m/>
    <m/>
    <m/>
    <m/>
    <x v="1"/>
    <x v="0"/>
    <s v="DUWT0027"/>
    <s v="GPIGGeCYGWc"/>
    <s v="Allocated"/>
    <s v="Left Message (LMCB)"/>
    <s v="Visited to Customers residence address and Left massage with his Owner "/>
    <d v="2026-06-05T00:00:00"/>
    <m/>
    <m/>
    <m/>
    <m/>
    <s v="495"/>
    <n v="4756.99"/>
    <n v="14474.99"/>
  </r>
  <r>
    <n v="466690957"/>
    <s v="CHANDANI RAGHUNATH SUTAR"/>
    <m/>
    <m/>
    <m/>
    <m/>
    <m/>
    <m/>
    <n v="3914"/>
    <n v="2834"/>
    <n v="2895"/>
    <n v="6878"/>
    <x v="0"/>
    <s v="FLOW"/>
    <s v="UNPAID"/>
    <x v="0"/>
    <n v="88120"/>
    <n v="61"/>
    <n v="0"/>
    <n v="1350"/>
    <s v="-"/>
    <n v="7.5910009355831129E-2"/>
    <n v="4.8222041166297363E-3"/>
    <s v="FLOW"/>
    <s v="NC"/>
    <s v="-"/>
    <s v="NC"/>
    <s v="Shifted"/>
    <m/>
    <s v="CNAVNA"/>
    <m/>
    <m/>
    <m/>
    <s v="SWARGATE"/>
    <m/>
    <m/>
    <m/>
    <n v="4245"/>
    <n v="88120"/>
    <n v="27"/>
    <n v="43"/>
    <s v="FLOW"/>
    <m/>
    <m/>
    <m/>
    <m/>
    <s v="-"/>
    <s v="MH12YK4758"/>
    <s v="HONDA ACTIVA 125 DISC 2B"/>
    <d v="2025-08-13T00:00:00"/>
    <n v="36"/>
    <s v="10.06.26"/>
    <x v="1"/>
    <m/>
    <m/>
    <m/>
    <m/>
    <m/>
    <m/>
    <m/>
    <m/>
    <m/>
    <m/>
    <m/>
    <m/>
    <m/>
    <m/>
    <m/>
    <m/>
    <m/>
    <m/>
    <m/>
    <m/>
    <m/>
    <m/>
    <m/>
    <m/>
    <m/>
    <m/>
    <m/>
    <m/>
    <m/>
    <m/>
    <m/>
    <n v="1"/>
    <m/>
    <m/>
    <m/>
    <m/>
    <m/>
    <m/>
    <m/>
    <m/>
    <m/>
    <m/>
    <m/>
    <m/>
    <m/>
    <m/>
    <m/>
    <m/>
    <m/>
    <m/>
    <m/>
    <m/>
    <n v="1"/>
    <m/>
    <m/>
    <m/>
    <m/>
    <m/>
    <m/>
    <m/>
    <m/>
    <m/>
    <m/>
    <m/>
    <m/>
    <m/>
    <m/>
    <m/>
    <m/>
    <m/>
    <m/>
    <m/>
    <m/>
    <m/>
    <m/>
    <m/>
    <m/>
    <m/>
    <m/>
    <m/>
    <m/>
    <m/>
    <m/>
    <m/>
    <m/>
    <m/>
    <m/>
    <m/>
    <m/>
    <m/>
    <m/>
    <m/>
    <m/>
    <m/>
    <x v="1"/>
    <x v="0"/>
    <s v="DUWT0031"/>
    <s v="BPw04rP09m"/>
    <s v="Allocated"/>
    <s v="Left Message (LMCB)"/>
    <s v="Left message customer mother "/>
    <d v="2026-06-11T00:00:00"/>
    <m/>
    <m/>
    <m/>
    <m/>
    <s v="130"/>
    <n v="2895"/>
    <n v="6878"/>
  </r>
  <r>
    <n v="464402919"/>
    <s v="JAGAN RAMESH THARKUDE"/>
    <m/>
    <m/>
    <m/>
    <m/>
    <m/>
    <m/>
    <n v="5104"/>
    <n v="8729"/>
    <n v="3882"/>
    <n v="14236"/>
    <x v="4"/>
    <s v="FLOW"/>
    <s v="UNPAID"/>
    <x v="11"/>
    <n v="87790"/>
    <n v="257"/>
    <n v="0"/>
    <n v="3165"/>
    <s v="18.05.26"/>
    <n v="0.3035752057864014"/>
    <n v="1.9437705290835106E-2"/>
    <s v="STABLE"/>
    <s v="PTP"/>
    <s v="PTP"/>
    <s v="PTP"/>
    <m/>
    <n v="18"/>
    <s v="CAVA"/>
    <m/>
    <s v="-"/>
    <s v="-"/>
    <s v="RAJGURU NAGAR "/>
    <s v="-"/>
    <s v="-"/>
    <s v="-"/>
    <n v="12151"/>
    <n v="87790"/>
    <n v="57"/>
    <n v="73"/>
    <s v="FLOW"/>
    <m/>
    <m/>
    <m/>
    <m/>
    <s v="REGULAR"/>
    <s v="MH14LW7651"/>
    <s v="BAJAJ PULSAR 220 F UG"/>
    <d v="2024-10-22T00:00:00"/>
    <n v="36"/>
    <s v="02.06.26"/>
    <x v="0"/>
    <m/>
    <m/>
    <m/>
    <m/>
    <m/>
    <m/>
    <m/>
    <m/>
    <m/>
    <m/>
    <m/>
    <m/>
    <m/>
    <n v="1"/>
    <m/>
    <m/>
    <m/>
    <m/>
    <m/>
    <m/>
    <m/>
    <m/>
    <m/>
    <m/>
    <m/>
    <m/>
    <m/>
    <m/>
    <m/>
    <m/>
    <m/>
    <m/>
    <m/>
    <m/>
    <m/>
    <m/>
    <m/>
    <m/>
    <m/>
    <m/>
    <m/>
    <m/>
    <m/>
    <m/>
    <m/>
    <m/>
    <m/>
    <m/>
    <m/>
    <m/>
    <m/>
    <m/>
    <m/>
    <m/>
    <m/>
    <m/>
    <m/>
    <m/>
    <m/>
    <m/>
    <m/>
    <m/>
    <m/>
    <m/>
    <m/>
    <m/>
    <m/>
    <m/>
    <m/>
    <m/>
    <m/>
    <m/>
    <m/>
    <m/>
    <m/>
    <m/>
    <m/>
    <m/>
    <m/>
    <m/>
    <m/>
    <m/>
    <m/>
    <m/>
    <m/>
    <m/>
    <m/>
    <m/>
    <m/>
    <m/>
    <m/>
    <m/>
    <m/>
    <m/>
    <x v="2"/>
    <x v="0"/>
    <s v="ZBHT0010"/>
    <s v="B6U6KbNjEz"/>
    <s v="Allocated"/>
    <s v="Promise To Pay (PTP)"/>
    <s v="Ptp "/>
    <d v="2026-06-10T00:00:00"/>
    <m/>
    <m/>
    <m/>
    <m/>
    <s v="403"/>
    <n v="3882"/>
    <n v="14236"/>
  </r>
  <r>
    <n v="463825579"/>
    <s v="GANESH SANJAY VIDHATE"/>
    <m/>
    <m/>
    <m/>
    <m/>
    <m/>
    <m/>
    <n v="3828"/>
    <n v="3813"/>
    <n v="3877"/>
    <n v="7809"/>
    <x v="0"/>
    <s v="FLOW"/>
    <s v="UNPAID"/>
    <x v="10"/>
    <n v="87468"/>
    <n v="64"/>
    <n v="0"/>
    <n v="900"/>
    <s v="24.05.26"/>
    <n v="3.7721298239881476E-2"/>
    <n v="4.7865246218040149E-3"/>
    <s v="STABLE"/>
    <s v="PTP"/>
    <s v="BPTP"/>
    <s v="PTP"/>
    <m/>
    <n v="30"/>
    <s v="CAVA"/>
    <m/>
    <s v="-"/>
    <s v="-"/>
    <s v="JUNNAR"/>
    <s v="-"/>
    <s v="-"/>
    <s v="-"/>
    <n v="4777"/>
    <n v="87468"/>
    <n v="27"/>
    <n v="43"/>
    <s v="FLOW"/>
    <m/>
    <m/>
    <m/>
    <m/>
    <s v="REGULAR"/>
    <m/>
    <s v="FZS V4"/>
    <d v="2024-08-21T00:00:00"/>
    <n v="48"/>
    <s v="02.06.26"/>
    <x v="0"/>
    <m/>
    <m/>
    <m/>
    <m/>
    <m/>
    <m/>
    <m/>
    <m/>
    <m/>
    <m/>
    <m/>
    <m/>
    <m/>
    <m/>
    <m/>
    <m/>
    <n v="1"/>
    <m/>
    <m/>
    <m/>
    <m/>
    <m/>
    <m/>
    <m/>
    <m/>
    <m/>
    <m/>
    <m/>
    <m/>
    <m/>
    <m/>
    <m/>
    <m/>
    <m/>
    <m/>
    <m/>
    <m/>
    <m/>
    <m/>
    <m/>
    <m/>
    <m/>
    <m/>
    <m/>
    <m/>
    <m/>
    <m/>
    <m/>
    <m/>
    <m/>
    <m/>
    <m/>
    <n v="1"/>
    <m/>
    <m/>
    <m/>
    <m/>
    <m/>
    <m/>
    <m/>
    <m/>
    <m/>
    <m/>
    <m/>
    <m/>
    <m/>
    <m/>
    <m/>
    <m/>
    <m/>
    <m/>
    <m/>
    <m/>
    <m/>
    <m/>
    <m/>
    <m/>
    <m/>
    <m/>
    <m/>
    <m/>
    <m/>
    <m/>
    <m/>
    <m/>
    <m/>
    <m/>
    <m/>
    <m/>
    <m/>
    <m/>
    <m/>
    <m/>
    <m/>
    <x v="1"/>
    <x v="0"/>
    <s v="ZBHT0021"/>
    <s v="BPPGLdMSrL77"/>
    <s v="Allocated"/>
    <s v="Door Locked (NC_DL)"/>
    <s v="Door locked "/>
    <d v="2026-06-06T00:00:00"/>
    <m/>
    <m/>
    <m/>
    <m/>
    <s v="168"/>
    <n v="3877"/>
    <n v="7809"/>
  </r>
  <r>
    <n v="465789678"/>
    <s v="PRAMOD SHIVAJI KAKADE"/>
    <m/>
    <m/>
    <m/>
    <m/>
    <m/>
    <m/>
    <n v="4317"/>
    <n v="8330.75"/>
    <n v="4293.75"/>
    <n v="13115.75"/>
    <x v="4"/>
    <s v="FLOW"/>
    <s v="UNPAID"/>
    <x v="14"/>
    <n v="86825"/>
    <n v="280"/>
    <n v="0"/>
    <n v="2700"/>
    <s v="21.05.26"/>
    <n v="0.20476363826060642"/>
    <n v="1.922404330649001E-2"/>
    <s v="STABLE"/>
    <s v="MPTP"/>
    <s v="MPTP"/>
    <s v="MPTP"/>
    <s v="Add not found"/>
    <m/>
    <s v="CNAVNA"/>
    <m/>
    <s v="-"/>
    <s v="-"/>
    <s v="TALEGAON DABADE"/>
    <s v="-"/>
    <s v="-"/>
    <s v="-"/>
    <n v="11310.75"/>
    <n v="86825"/>
    <n v="57"/>
    <n v="73"/>
    <s v="FLOW"/>
    <m/>
    <m/>
    <m/>
    <m/>
    <s v="REGULAR"/>
    <s v="MH14MG5320"/>
    <s v="DESTINI 125 FI ZX DSSC DISC"/>
    <d v="2025-03-27T00:00:00"/>
    <n v="36"/>
    <s v="02.06.26"/>
    <x v="1"/>
    <m/>
    <m/>
    <m/>
    <m/>
    <m/>
    <m/>
    <m/>
    <m/>
    <m/>
    <m/>
    <m/>
    <m/>
    <m/>
    <n v="1"/>
    <m/>
    <m/>
    <m/>
    <m/>
    <m/>
    <m/>
    <m/>
    <m/>
    <m/>
    <m/>
    <m/>
    <m/>
    <m/>
    <m/>
    <m/>
    <m/>
    <m/>
    <m/>
    <m/>
    <m/>
    <m/>
    <m/>
    <m/>
    <m/>
    <m/>
    <m/>
    <m/>
    <m/>
    <m/>
    <n v="1"/>
    <m/>
    <m/>
    <m/>
    <m/>
    <m/>
    <m/>
    <m/>
    <m/>
    <m/>
    <m/>
    <m/>
    <n v="1"/>
    <m/>
    <m/>
    <m/>
    <m/>
    <m/>
    <m/>
    <m/>
    <m/>
    <m/>
    <m/>
    <m/>
    <m/>
    <m/>
    <m/>
    <m/>
    <m/>
    <m/>
    <m/>
    <m/>
    <m/>
    <m/>
    <m/>
    <m/>
    <m/>
    <m/>
    <m/>
    <m/>
    <m/>
    <m/>
    <m/>
    <m/>
    <m/>
    <m/>
    <m/>
    <m/>
    <m/>
    <m/>
    <m/>
    <x v="3"/>
    <x v="0"/>
    <s v="DUWT0027"/>
    <s v="B2yjMhGDNm"/>
    <s v="Allocated"/>
    <s v="Address Not Found (NC_ANF)"/>
    <s v="Visited to Customers residence address but short address so can't found Customer "/>
    <d v="2026-06-05T00:00:00"/>
    <m/>
    <m/>
    <m/>
    <m/>
    <s v="468"/>
    <n v="4293.75"/>
    <n v="13115.75"/>
  </r>
  <r>
    <n v="466488961"/>
    <s v="AKSHAY BHARAT SHEJAL"/>
    <m/>
    <m/>
    <m/>
    <m/>
    <m/>
    <m/>
    <n v="5082"/>
    <n v="4263"/>
    <n v="4367"/>
    <n v="9612"/>
    <x v="0"/>
    <s v="FLOW"/>
    <s v="UNPAID"/>
    <x v="11"/>
    <n v="86817"/>
    <n v="104"/>
    <n v="0"/>
    <n v="3150"/>
    <s v="30.05.26"/>
    <n v="8.5750684238940875E-2"/>
    <n v="4.7508998501298669E-3"/>
    <s v="FLOW"/>
    <s v="BPTP"/>
    <s v="PTP"/>
    <s v="BPTP"/>
    <s v="Financail problem"/>
    <m/>
    <s v="CAVNA"/>
    <m/>
    <s v="-"/>
    <s v="-"/>
    <s v="RASE"/>
    <s v="-"/>
    <s v="-"/>
    <s v="-"/>
    <n v="7517"/>
    <n v="86817"/>
    <n v="27"/>
    <n v="43"/>
    <s v="FLOW"/>
    <m/>
    <m/>
    <m/>
    <m/>
    <s v="REGULAR"/>
    <s v="MH14MM8501"/>
    <s v="TVS JUPITER 125 DISC SXC"/>
    <d v="2025-07-10T00:00:00"/>
    <n v="30"/>
    <s v="02.06.26"/>
    <x v="0"/>
    <m/>
    <m/>
    <m/>
    <m/>
    <m/>
    <m/>
    <m/>
    <m/>
    <m/>
    <m/>
    <m/>
    <m/>
    <m/>
    <m/>
    <m/>
    <m/>
    <m/>
    <m/>
    <m/>
    <m/>
    <m/>
    <m/>
    <m/>
    <m/>
    <m/>
    <m/>
    <m/>
    <m/>
    <m/>
    <m/>
    <m/>
    <m/>
    <m/>
    <m/>
    <m/>
    <m/>
    <m/>
    <m/>
    <m/>
    <m/>
    <m/>
    <m/>
    <m/>
    <m/>
    <m/>
    <m/>
    <m/>
    <m/>
    <m/>
    <m/>
    <m/>
    <m/>
    <m/>
    <m/>
    <m/>
    <n v="1"/>
    <m/>
    <m/>
    <m/>
    <m/>
    <m/>
    <m/>
    <m/>
    <m/>
    <m/>
    <m/>
    <m/>
    <m/>
    <m/>
    <m/>
    <m/>
    <m/>
    <m/>
    <m/>
    <m/>
    <m/>
    <m/>
    <m/>
    <m/>
    <m/>
    <m/>
    <m/>
    <m/>
    <m/>
    <m/>
    <m/>
    <m/>
    <m/>
    <m/>
    <m/>
    <m/>
    <m/>
    <m/>
    <m/>
    <x v="2"/>
    <x v="0"/>
    <s v="ZBHT0010"/>
    <s v="G2GTQFBpMjc"/>
    <s v="Allocated"/>
    <e v="#N/A"/>
    <e v="#N/A"/>
    <e v="#N/A"/>
    <m/>
    <m/>
    <m/>
    <m/>
    <s v="267"/>
    <n v="4367"/>
    <n v="9612"/>
  </r>
  <r>
    <n v="458444699"/>
    <s v="SUSHIL DINKAR RINDHE"/>
    <s v="ONLINE"/>
    <s v="18.06.26"/>
    <n v="6900"/>
    <m/>
    <m/>
    <m/>
    <n v="6768"/>
    <n v="6682"/>
    <n v="6767"/>
    <n v="6751"/>
    <x v="0"/>
    <s v="STABLE"/>
    <s v="PAID"/>
    <x v="5"/>
    <n v="86690.67"/>
    <n v="85"/>
    <n v="0"/>
    <n v="4745"/>
    <s v="18.05.26"/>
    <n v="0.17549872509836276"/>
    <n v="4.7439866743916254E-3"/>
    <s v="STABLE"/>
    <s v="PAID"/>
    <s v="PAID"/>
    <s v="BPTP"/>
    <m/>
    <n v="25"/>
    <s v="CAVA"/>
    <m/>
    <s v="-"/>
    <s v="-"/>
    <s v="BHOSARI"/>
    <s v="-"/>
    <s v="-"/>
    <s v="-"/>
    <n v="11512"/>
    <n v="86690.67"/>
    <n v="27"/>
    <n v="43"/>
    <s v="FLOW"/>
    <m/>
    <m/>
    <m/>
    <m/>
    <s v="NPA"/>
    <s v="MH14KV9381"/>
    <s v="CLASSIC SIGNALS 350 MARSH GREY"/>
    <d v="2023-06-07T00:00:00"/>
    <n v="48"/>
    <s v="02.06.26"/>
    <x v="1"/>
    <m/>
    <m/>
    <m/>
    <m/>
    <m/>
    <m/>
    <m/>
    <n v="1"/>
    <m/>
    <m/>
    <m/>
    <m/>
    <m/>
    <m/>
    <m/>
    <m/>
    <m/>
    <m/>
    <m/>
    <m/>
    <m/>
    <m/>
    <m/>
    <m/>
    <m/>
    <m/>
    <m/>
    <m/>
    <m/>
    <m/>
    <m/>
    <m/>
    <m/>
    <m/>
    <m/>
    <m/>
    <m/>
    <m/>
    <m/>
    <m/>
    <m/>
    <m/>
    <m/>
    <m/>
    <m/>
    <m/>
    <m/>
    <m/>
    <m/>
    <m/>
    <m/>
    <m/>
    <m/>
    <m/>
    <m/>
    <m/>
    <m/>
    <m/>
    <m/>
    <m/>
    <m/>
    <m/>
    <m/>
    <m/>
    <m/>
    <m/>
    <m/>
    <m/>
    <m/>
    <m/>
    <m/>
    <m/>
    <m/>
    <m/>
    <m/>
    <m/>
    <m/>
    <m/>
    <m/>
    <m/>
    <m/>
    <m/>
    <m/>
    <m/>
    <m/>
    <m/>
    <m/>
    <m/>
    <m/>
    <m/>
    <m/>
    <m/>
    <m/>
    <m/>
    <x v="2"/>
    <x v="0"/>
    <s v="DUWT0025"/>
    <s v="B6--1RXPWm"/>
    <s v="Allocated"/>
    <s v="Promise To Pay (PTP)"/>
    <s v="Customer given ptp to online payment "/>
    <d v="2026-06-09T00:00:00"/>
    <m/>
    <m/>
    <m/>
    <m/>
    <s v="201"/>
    <n v="6767"/>
    <n v="13651"/>
  </r>
  <r>
    <n v="466873637"/>
    <s v="SANTOSH MOHAN KHOKAR"/>
    <m/>
    <m/>
    <m/>
    <m/>
    <m/>
    <m/>
    <n v="4587"/>
    <n v="9106"/>
    <n v="4879"/>
    <n v="14279"/>
    <x v="4"/>
    <s v="FLOW"/>
    <s v="UNPAID"/>
    <x v="2"/>
    <n v="86354"/>
    <n v="360"/>
    <n v="0"/>
    <n v="3600"/>
    <s v="19.05.26"/>
    <n v="0.288788589155342"/>
    <n v="1.9119758545218985E-2"/>
    <s v="STABLE"/>
    <s v="PTP"/>
    <s v="PTP"/>
    <s v="PTP"/>
    <m/>
    <n v="23"/>
    <s v="CAVA"/>
    <m/>
    <s v="-"/>
    <s v="-"/>
    <s v="DAPODI"/>
    <s v="-"/>
    <s v="-"/>
    <s v="-"/>
    <n v="13066"/>
    <n v="86354"/>
    <n v="57"/>
    <n v="73"/>
    <s v="FLOW"/>
    <m/>
    <m/>
    <m/>
    <m/>
    <s v="REGULAR"/>
    <s v="MH14MP9385"/>
    <s v="HONDA ACTIVA DLX 2B"/>
    <d v="2025-09-16T00:00:00"/>
    <n v="30"/>
    <s v="02.06.26"/>
    <x v="1"/>
    <m/>
    <m/>
    <m/>
    <m/>
    <m/>
    <m/>
    <m/>
    <m/>
    <m/>
    <m/>
    <n v="1"/>
    <m/>
    <m/>
    <m/>
    <m/>
    <m/>
    <m/>
    <m/>
    <m/>
    <m/>
    <m/>
    <m/>
    <m/>
    <m/>
    <m/>
    <m/>
    <m/>
    <m/>
    <m/>
    <m/>
    <m/>
    <m/>
    <m/>
    <m/>
    <m/>
    <m/>
    <m/>
    <m/>
    <m/>
    <m/>
    <m/>
    <m/>
    <m/>
    <m/>
    <m/>
    <m/>
    <m/>
    <m/>
    <m/>
    <m/>
    <m/>
    <m/>
    <m/>
    <m/>
    <m/>
    <n v="1"/>
    <m/>
    <m/>
    <m/>
    <m/>
    <m/>
    <m/>
    <m/>
    <m/>
    <m/>
    <m/>
    <m/>
    <m/>
    <m/>
    <m/>
    <m/>
    <m/>
    <m/>
    <m/>
    <m/>
    <m/>
    <m/>
    <m/>
    <m/>
    <m/>
    <m/>
    <m/>
    <m/>
    <m/>
    <m/>
    <m/>
    <m/>
    <m/>
    <m/>
    <m/>
    <m/>
    <m/>
    <m/>
    <m/>
    <x v="1"/>
    <x v="0"/>
    <s v="ZBHT0009"/>
    <s v="Bo4vjckGRF7"/>
    <s v="Allocated"/>
    <s v="Shifted (NC_SFTD)"/>
    <s v="Customer shifted from address msg to friend"/>
    <d v="2026-06-04T00:00:00"/>
    <m/>
    <m/>
    <m/>
    <m/>
    <s v="586"/>
    <n v="4879"/>
    <n v="14279"/>
  </r>
  <r>
    <n v="466406613"/>
    <s v="AYUB SULEMAN INAMDAR"/>
    <m/>
    <m/>
    <m/>
    <m/>
    <m/>
    <m/>
    <n v="2970"/>
    <n v="2193"/>
    <n v="2240"/>
    <n v="5244"/>
    <x v="0"/>
    <s v="FLOW"/>
    <s v="UNPAID"/>
    <x v="10"/>
    <n v="86123"/>
    <n v="47"/>
    <n v="0"/>
    <n v="1704"/>
    <s v="04.05.26"/>
    <n v="3.7141255868584078E-2"/>
    <n v="4.7129219829380705E-3"/>
    <s v="STABLE"/>
    <s v="PTP"/>
    <s v="PAID"/>
    <s v="PTP"/>
    <m/>
    <n v="30"/>
    <s v="CAVA"/>
    <m/>
    <s v="-"/>
    <s v="-"/>
    <s v="NARAYAN GAON"/>
    <s v="-"/>
    <s v="-"/>
    <s v="-"/>
    <n v="3944"/>
    <n v="86123"/>
    <n v="27"/>
    <n v="43"/>
    <s v="FLOW"/>
    <m/>
    <m/>
    <m/>
    <m/>
    <s v="REGULAR"/>
    <s v="MH14MM4331"/>
    <s v="SUZUKI BURGMAN STREET BT BSVI"/>
    <d v="2025-06-26T00:00:00"/>
    <n v="48"/>
    <s v="02.06.26"/>
    <x v="0"/>
    <m/>
    <m/>
    <m/>
    <m/>
    <m/>
    <m/>
    <m/>
    <m/>
    <m/>
    <m/>
    <n v="1"/>
    <m/>
    <m/>
    <m/>
    <m/>
    <m/>
    <m/>
    <m/>
    <m/>
    <m/>
    <m/>
    <m/>
    <n v="1"/>
    <m/>
    <m/>
    <m/>
    <m/>
    <m/>
    <m/>
    <m/>
    <m/>
    <m/>
    <m/>
    <m/>
    <m/>
    <m/>
    <m/>
    <m/>
    <m/>
    <m/>
    <m/>
    <m/>
    <m/>
    <m/>
    <m/>
    <m/>
    <m/>
    <m/>
    <m/>
    <m/>
    <m/>
    <m/>
    <m/>
    <m/>
    <m/>
    <m/>
    <m/>
    <m/>
    <m/>
    <m/>
    <m/>
    <m/>
    <m/>
    <m/>
    <m/>
    <m/>
    <m/>
    <m/>
    <m/>
    <m/>
    <m/>
    <m/>
    <m/>
    <m/>
    <m/>
    <m/>
    <m/>
    <m/>
    <m/>
    <m/>
    <m/>
    <m/>
    <m/>
    <m/>
    <m/>
    <m/>
    <m/>
    <m/>
    <m/>
    <m/>
    <m/>
    <m/>
    <m/>
    <m/>
    <x v="1"/>
    <x v="0"/>
    <s v="ZBHT0021"/>
    <s v="BotaOQ88qo1"/>
    <s v="Allocated"/>
    <s v="Door Locked (NC_DL)"/>
    <s v="Door locked "/>
    <d v="2026-06-08T00:00:00"/>
    <m/>
    <m/>
    <m/>
    <m/>
    <s v="81"/>
    <n v="2240"/>
    <n v="5244"/>
  </r>
  <r>
    <n v="465651022"/>
    <s v="NARAYAN CHANDRAKANT PATIL"/>
    <s v="ONLINE"/>
    <s v="18.06.26"/>
    <n v="130"/>
    <m/>
    <m/>
    <m/>
    <n v="4575"/>
    <n v="0"/>
    <n v="129"/>
    <n v="4704"/>
    <x v="0"/>
    <s v="STABLE"/>
    <s v="PAID"/>
    <x v="4"/>
    <n v="84844"/>
    <n v="129"/>
    <n v="0"/>
    <n v="3600"/>
    <s v="30.05.26"/>
    <n v="0.11792409559929802"/>
    <n v="4.6429310720759575E-3"/>
    <s v="STABLE"/>
    <s v="PAID"/>
    <s v="BPTP"/>
    <s v="PAID"/>
    <s v="Financail problem"/>
    <m/>
    <s v="CAVNA"/>
    <m/>
    <s v="-"/>
    <s v="-"/>
    <s v="CHAKAN"/>
    <s v="-"/>
    <s v="-"/>
    <s v="-"/>
    <n v="8250"/>
    <n v="84844"/>
    <n v="27"/>
    <n v="43"/>
    <s v="FLOW"/>
    <m/>
    <m/>
    <m/>
    <m/>
    <s v="REGULAR"/>
    <s v="MH14ME9832"/>
    <s v="TVS JUPITER 125 DISC SXC OBDIIA"/>
    <d v="2025-03-06T00:00:00"/>
    <n v="36"/>
    <s v="02.06.26"/>
    <x v="0"/>
    <m/>
    <m/>
    <m/>
    <m/>
    <m/>
    <m/>
    <m/>
    <n v="1"/>
    <m/>
    <m/>
    <m/>
    <m/>
    <m/>
    <m/>
    <m/>
    <m/>
    <m/>
    <m/>
    <m/>
    <m/>
    <m/>
    <m/>
    <m/>
    <m/>
    <m/>
    <m/>
    <m/>
    <m/>
    <m/>
    <m/>
    <m/>
    <m/>
    <m/>
    <m/>
    <m/>
    <m/>
    <m/>
    <m/>
    <m/>
    <m/>
    <m/>
    <m/>
    <m/>
    <m/>
    <m/>
    <m/>
    <m/>
    <m/>
    <m/>
    <m/>
    <m/>
    <m/>
    <n v="1"/>
    <m/>
    <m/>
    <m/>
    <m/>
    <m/>
    <m/>
    <m/>
    <m/>
    <m/>
    <m/>
    <m/>
    <m/>
    <m/>
    <m/>
    <m/>
    <m/>
    <m/>
    <m/>
    <m/>
    <m/>
    <m/>
    <m/>
    <m/>
    <m/>
    <m/>
    <m/>
    <m/>
    <m/>
    <m/>
    <m/>
    <m/>
    <m/>
    <m/>
    <m/>
    <m/>
    <m/>
    <m/>
    <m/>
    <m/>
    <m/>
    <m/>
    <x v="1"/>
    <x v="0"/>
    <s v="DUWT0017"/>
    <s v="k6QdMKEdGZm"/>
    <s v="Allocated"/>
    <s v="Door Locked (NC_DL)"/>
    <s v="Shop close customer not meet "/>
    <d v="2026-06-03T00:00:00"/>
    <m/>
    <m/>
    <m/>
    <m/>
    <s v="259"/>
    <n v="129"/>
    <n v="4834"/>
  </r>
  <r>
    <n v="466209921"/>
    <s v="SHANKAR RAMDAS RATHOD"/>
    <m/>
    <m/>
    <m/>
    <m/>
    <m/>
    <m/>
    <n v="4115"/>
    <n v="4115"/>
    <n v="4163"/>
    <n v="8298"/>
    <x v="0"/>
    <s v="STABLE"/>
    <s v="UNPAID"/>
    <x v="15"/>
    <n v="84496"/>
    <n v="48"/>
    <n v="0"/>
    <n v="3535"/>
    <s v="-"/>
    <n v="0.12405371166309259"/>
    <n v="4.6238874153284861E-3"/>
    <s v="STABLE"/>
    <s v="PAID"/>
    <s v="-"/>
    <s v="PAID"/>
    <m/>
    <m/>
    <s v="CAVA"/>
    <m/>
    <s v="-"/>
    <s v="-"/>
    <s v="BHAWANI PETH"/>
    <s v="-"/>
    <s v="-"/>
    <s v="-"/>
    <n v="7698"/>
    <n v="84496"/>
    <n v="27"/>
    <n v="12"/>
    <s v="STABLE"/>
    <m/>
    <m/>
    <m/>
    <m/>
    <s v="REGULAR"/>
    <s v="MH12YE3523"/>
    <s v="HONDA ACTIVA DLX 2B"/>
    <d v="2025-05-27T00:00:00"/>
    <n v="36"/>
    <s v="02.06.26"/>
    <x v="1"/>
    <m/>
    <m/>
    <m/>
    <m/>
    <m/>
    <m/>
    <m/>
    <m/>
    <m/>
    <m/>
    <m/>
    <m/>
    <m/>
    <m/>
    <m/>
    <m/>
    <m/>
    <m/>
    <m/>
    <m/>
    <m/>
    <m/>
    <m/>
    <m/>
    <m/>
    <m/>
    <m/>
    <m/>
    <m/>
    <m/>
    <m/>
    <m/>
    <m/>
    <m/>
    <m/>
    <m/>
    <m/>
    <m/>
    <m/>
    <m/>
    <m/>
    <m/>
    <m/>
    <m/>
    <m/>
    <m/>
    <n v="1"/>
    <m/>
    <m/>
    <m/>
    <m/>
    <m/>
    <m/>
    <m/>
    <m/>
    <m/>
    <m/>
    <m/>
    <m/>
    <m/>
    <m/>
    <m/>
    <m/>
    <m/>
    <m/>
    <m/>
    <m/>
    <m/>
    <m/>
    <m/>
    <m/>
    <m/>
    <m/>
    <m/>
    <m/>
    <m/>
    <m/>
    <m/>
    <m/>
    <m/>
    <m/>
    <m/>
    <m/>
    <m/>
    <m/>
    <m/>
    <m/>
    <m/>
    <m/>
    <m/>
    <m/>
    <m/>
    <m/>
    <m/>
    <x v="2"/>
    <x v="0"/>
    <s v="DUWT0014"/>
    <s v="k6fqacJiv9m"/>
    <s v="Unallocated"/>
    <s v="Promise To Pay (PTP)"/>
    <s v="Customer meet at residence given ptp "/>
    <d v="2026-06-16T00:00:00"/>
    <m/>
    <m/>
    <m/>
    <m/>
    <s v="68"/>
    <n v="4163"/>
    <n v="8298"/>
  </r>
  <r>
    <n v="466948686"/>
    <s v="TEJAS SHARAD NALAWADE"/>
    <s v="ONLINE"/>
    <s v="08.06.26"/>
    <n v="3470"/>
    <m/>
    <m/>
    <m/>
    <n v="3470"/>
    <n v="6490.8"/>
    <n v="3301.7999999999993"/>
    <n v="6727.7999999999993"/>
    <x v="4"/>
    <s v="STABLE"/>
    <s v="PAID"/>
    <x v="10"/>
    <n v="84494"/>
    <n v="281"/>
    <n v="0"/>
    <n v="2700"/>
    <s v="31.05.26"/>
    <n v="0.37284077319694303"/>
    <n v="1.8707933373320669E-2"/>
    <s v="STABLE"/>
    <s v="PAID"/>
    <s v="BPTP"/>
    <s v="PAID"/>
    <m/>
    <m/>
    <s v="CAVA"/>
    <m/>
    <s v="-"/>
    <s v="-"/>
    <s v="DHOLWAD"/>
    <s v="-"/>
    <s v="-"/>
    <s v="-"/>
    <n v="9471.7999999999993"/>
    <n v="84494"/>
    <n v="57"/>
    <n v="43"/>
    <s v="STABLE"/>
    <m/>
    <m/>
    <m/>
    <m/>
    <s v="NPA"/>
    <s v="MH14MR8876"/>
    <s v="HONDA SHINE DISC BSVI"/>
    <d v="2025-09-26T00:00:00"/>
    <n v="36"/>
    <s v="02.06.26"/>
    <x v="0"/>
    <m/>
    <m/>
    <m/>
    <m/>
    <m/>
    <m/>
    <m/>
    <m/>
    <m/>
    <m/>
    <m/>
    <m/>
    <m/>
    <m/>
    <m/>
    <m/>
    <n v="1"/>
    <m/>
    <m/>
    <m/>
    <m/>
    <m/>
    <m/>
    <m/>
    <m/>
    <m/>
    <m/>
    <m/>
    <m/>
    <m/>
    <m/>
    <m/>
    <m/>
    <m/>
    <m/>
    <m/>
    <m/>
    <m/>
    <m/>
    <m/>
    <m/>
    <m/>
    <m/>
    <m/>
    <m/>
    <m/>
    <m/>
    <m/>
    <m/>
    <m/>
    <m/>
    <m/>
    <m/>
    <m/>
    <m/>
    <m/>
    <m/>
    <m/>
    <m/>
    <m/>
    <m/>
    <m/>
    <m/>
    <m/>
    <m/>
    <m/>
    <m/>
    <m/>
    <m/>
    <m/>
    <m/>
    <m/>
    <m/>
    <m/>
    <m/>
    <m/>
    <m/>
    <m/>
    <m/>
    <m/>
    <m/>
    <m/>
    <m/>
    <m/>
    <m/>
    <m/>
    <m/>
    <m/>
    <m/>
    <m/>
    <m/>
    <m/>
    <m/>
    <m/>
    <x v="2"/>
    <x v="0"/>
    <s v="ZBHT0021"/>
    <s v="B6RGji62GCFc"/>
    <s v="Allocated"/>
    <s v="Left Message (LMCB)"/>
    <s v="Lmcb mother "/>
    <d v="2026-06-06T00:00:00"/>
    <m/>
    <m/>
    <m/>
    <m/>
    <s v="237"/>
    <n v="3301.7999999999993"/>
    <n v="10197.799999999999"/>
  </r>
  <r>
    <n v="464441982"/>
    <s v="VRUSHBH SHIVAJI HANDE"/>
    <m/>
    <m/>
    <m/>
    <m/>
    <m/>
    <m/>
    <n v="12645"/>
    <n v="12645"/>
    <n v="12650"/>
    <n v="25446"/>
    <x v="0"/>
    <s v="FLOW"/>
    <s v="UNPAID"/>
    <x v="14"/>
    <n v="84432"/>
    <n v="5"/>
    <n v="0"/>
    <n v="2250"/>
    <s v="-"/>
    <n v="0.12949527410193443"/>
    <n v="4.6203851336278018E-3"/>
    <s v="STABLE"/>
    <s v="PTP"/>
    <s v="-"/>
    <s v="PTP"/>
    <m/>
    <n v="22"/>
    <s v="CAVA"/>
    <m/>
    <m/>
    <m/>
    <s v="TALEGAON DABHADE"/>
    <m/>
    <m/>
    <m/>
    <n v="14900"/>
    <n v="84432"/>
    <n v="27"/>
    <n v="43"/>
    <s v="FLOW"/>
    <m/>
    <m/>
    <m/>
    <m/>
    <s v="-"/>
    <s v="MH14LZ2115"/>
    <s v="CLASSIC 350 COMMANDO SAND"/>
    <d v="2024-10-25T00:00:00"/>
    <n v="24"/>
    <s v="10.06.26"/>
    <x v="1"/>
    <m/>
    <m/>
    <m/>
    <m/>
    <m/>
    <m/>
    <m/>
    <m/>
    <m/>
    <m/>
    <m/>
    <m/>
    <m/>
    <m/>
    <m/>
    <m/>
    <m/>
    <m/>
    <m/>
    <m/>
    <m/>
    <m/>
    <m/>
    <m/>
    <m/>
    <m/>
    <m/>
    <m/>
    <m/>
    <m/>
    <m/>
    <m/>
    <m/>
    <m/>
    <n v="1"/>
    <m/>
    <m/>
    <m/>
    <m/>
    <m/>
    <m/>
    <m/>
    <m/>
    <n v="1"/>
    <m/>
    <m/>
    <m/>
    <m/>
    <m/>
    <m/>
    <m/>
    <m/>
    <m/>
    <m/>
    <m/>
    <m/>
    <m/>
    <m/>
    <m/>
    <m/>
    <m/>
    <m/>
    <m/>
    <m/>
    <m/>
    <m/>
    <m/>
    <m/>
    <m/>
    <m/>
    <m/>
    <m/>
    <m/>
    <m/>
    <m/>
    <m/>
    <m/>
    <m/>
    <m/>
    <m/>
    <m/>
    <m/>
    <m/>
    <m/>
    <m/>
    <m/>
    <m/>
    <m/>
    <m/>
    <m/>
    <m/>
    <m/>
    <m/>
    <m/>
    <x v="1"/>
    <x v="0"/>
    <s v="DUWT0027"/>
    <s v="k6GYCXCyZ9c"/>
    <s v="Allocated"/>
    <s v="Promise To Pay (PTP)"/>
    <s v="Visited to Customers residence address and given PTP "/>
    <d v="2026-06-20T00:00:00"/>
    <m/>
    <m/>
    <m/>
    <s v="OTGNGDID"/>
    <s v="156"/>
    <n v="12650"/>
    <n v="25446"/>
  </r>
  <r>
    <n v="465493945"/>
    <s v="DIVYA RUSHIKESH UNDE"/>
    <m/>
    <m/>
    <m/>
    <m/>
    <m/>
    <m/>
    <n v="3958"/>
    <n v="18853.77"/>
    <n v="3701.7700000000004"/>
    <n v="23781.77"/>
    <x v="5"/>
    <s v="FLOW"/>
    <s v="UNPAID"/>
    <x v="8"/>
    <n v="84252"/>
    <n v="680"/>
    <n v="0"/>
    <n v="2700"/>
    <s v="FLOW"/>
    <n v="0.23244928828752398"/>
    <n v="4.1010964771994042E-2"/>
    <s v="FLOW"/>
    <s v="RTP"/>
    <s v="RTP"/>
    <s v="RTP"/>
    <s v="Financail problem"/>
    <m/>
    <s v="CAVNA"/>
    <m/>
    <s v="REPO"/>
    <s v="-"/>
    <s v="KANHE"/>
    <s v="-"/>
    <s v="-"/>
    <s v="-"/>
    <n v="22233.77"/>
    <n v="84252"/>
    <n v="147"/>
    <n v="163"/>
    <s v="FLOW"/>
    <m/>
    <m/>
    <m/>
    <m/>
    <s v="NPA"/>
    <s v="MH14ME3583"/>
    <s v="HONDA ACTIVA 125 DISC 2B"/>
    <d v="2025-02-13T00:00:00"/>
    <n v="36"/>
    <s v="02.06.26"/>
    <x v="1"/>
    <m/>
    <m/>
    <m/>
    <m/>
    <m/>
    <m/>
    <m/>
    <m/>
    <m/>
    <m/>
    <n v="1"/>
    <m/>
    <m/>
    <m/>
    <m/>
    <m/>
    <m/>
    <m/>
    <m/>
    <m/>
    <m/>
    <m/>
    <m/>
    <m/>
    <m/>
    <m/>
    <m/>
    <m/>
    <m/>
    <m/>
    <m/>
    <m/>
    <m/>
    <m/>
    <m/>
    <m/>
    <m/>
    <m/>
    <m/>
    <m/>
    <m/>
    <m/>
    <m/>
    <m/>
    <m/>
    <m/>
    <m/>
    <m/>
    <m/>
    <m/>
    <m/>
    <m/>
    <m/>
    <m/>
    <m/>
    <m/>
    <m/>
    <m/>
    <m/>
    <m/>
    <m/>
    <m/>
    <m/>
    <m/>
    <m/>
    <m/>
    <m/>
    <m/>
    <m/>
    <m/>
    <m/>
    <m/>
    <m/>
    <m/>
    <m/>
    <m/>
    <m/>
    <m/>
    <m/>
    <m/>
    <m/>
    <m/>
    <m/>
    <m/>
    <m/>
    <m/>
    <m/>
    <m/>
    <m/>
    <m/>
    <m/>
    <m/>
    <m/>
    <m/>
    <x v="2"/>
    <x v="0"/>
    <s v="ZBHT0013"/>
    <s v="BPv48fBONm"/>
    <s v="Allocated"/>
    <s v="Refuse To Pay (RTP)"/>
    <s v="Rtp hospital isshu"/>
    <d v="2026-06-04T00:00:00"/>
    <m/>
    <m/>
    <m/>
    <m/>
    <s v="970"/>
    <n v="3701.7700000000004"/>
    <n v="23781.77"/>
  </r>
  <r>
    <n v="466116116"/>
    <s v="SHWETA VINAYAK LANDGE"/>
    <s v="ONLINE"/>
    <s v="05.06.26"/>
    <n v="4348"/>
    <m/>
    <m/>
    <m/>
    <n v="3988"/>
    <n v="7579"/>
    <n v="3779"/>
    <n v="7516"/>
    <x v="4"/>
    <s v="STABLE"/>
    <s v="PAID"/>
    <x v="13"/>
    <n v="84161"/>
    <n v="188"/>
    <n v="0"/>
    <n v="4038"/>
    <s v="27.05.26"/>
    <n v="0.21666576561965004"/>
    <n v="1.8634203382867906E-2"/>
    <s v="STABLE"/>
    <s v="PAID"/>
    <s v="NC"/>
    <s v="PAID"/>
    <m/>
    <m/>
    <s v="CAVA"/>
    <m/>
    <s v="-"/>
    <s v="-"/>
    <s v="HINJEWADI"/>
    <s v="-"/>
    <s v="-"/>
    <s v="-"/>
    <n v="11805"/>
    <n v="84161"/>
    <n v="57"/>
    <n v="43"/>
    <s v="STABLE"/>
    <m/>
    <m/>
    <m/>
    <m/>
    <s v="REGULAR"/>
    <s v="MH14MK5294"/>
    <s v="TVS RAIDER DISC CONNECTED"/>
    <d v="2025-05-13T00:00:00"/>
    <n v="36"/>
    <s v="02.06.26"/>
    <x v="0"/>
    <m/>
    <m/>
    <m/>
    <m/>
    <m/>
    <m/>
    <m/>
    <n v="1"/>
    <m/>
    <m/>
    <m/>
    <m/>
    <m/>
    <m/>
    <m/>
    <m/>
    <m/>
    <m/>
    <m/>
    <m/>
    <m/>
    <m/>
    <m/>
    <m/>
    <m/>
    <m/>
    <m/>
    <m/>
    <m/>
    <m/>
    <m/>
    <m/>
    <m/>
    <m/>
    <m/>
    <m/>
    <m/>
    <m/>
    <m/>
    <m/>
    <m/>
    <m/>
    <m/>
    <m/>
    <m/>
    <m/>
    <m/>
    <m/>
    <m/>
    <m/>
    <m/>
    <m/>
    <m/>
    <m/>
    <m/>
    <m/>
    <m/>
    <m/>
    <m/>
    <m/>
    <m/>
    <m/>
    <m/>
    <m/>
    <m/>
    <m/>
    <m/>
    <m/>
    <m/>
    <m/>
    <m/>
    <m/>
    <m/>
    <m/>
    <m/>
    <m/>
    <m/>
    <m/>
    <m/>
    <m/>
    <m/>
    <m/>
    <m/>
    <m/>
    <m/>
    <m/>
    <m/>
    <m/>
    <m/>
    <m/>
    <m/>
    <m/>
    <m/>
    <m/>
    <x v="2"/>
    <x v="0"/>
    <s v="DUWT0030"/>
    <s v="G6cWOUee25z"/>
    <s v="Allocated"/>
    <s v="Left Message (LMCB)"/>
    <s v="Left message to father "/>
    <d v="2026-06-03T00:00:00"/>
    <m/>
    <m/>
    <m/>
    <m/>
    <s v="297"/>
    <n v="3779"/>
    <n v="11864"/>
  </r>
  <r>
    <n v="466014661"/>
    <s v="MANOHAR PRAKASH DESHMUKH"/>
    <m/>
    <m/>
    <m/>
    <m/>
    <m/>
    <m/>
    <n v="4040"/>
    <n v="3981"/>
    <n v="4040"/>
    <n v="8172"/>
    <x v="0"/>
    <s v="FLOW"/>
    <s v="UNPAID"/>
    <x v="10"/>
    <n v="84123"/>
    <n v="59"/>
    <n v="0"/>
    <n v="3539"/>
    <s v="-"/>
    <n v="3.6278739331338884E-2"/>
    <n v="4.6034756797916857E-3"/>
    <s v="STABLE"/>
    <s v="PTP"/>
    <s v="-"/>
    <s v="PTP"/>
    <m/>
    <n v="25"/>
    <s v="CAVA"/>
    <m/>
    <m/>
    <m/>
    <s v="JUNNAR"/>
    <m/>
    <m/>
    <m/>
    <n v="7579"/>
    <n v="84123"/>
    <n v="27"/>
    <n v="43"/>
    <s v="FLOW"/>
    <m/>
    <m/>
    <m/>
    <m/>
    <s v="-"/>
    <s v="MH14MJ4459"/>
    <s v="OLA S1X PLUS GEN 3"/>
    <d v="2025-04-29T00:00:00"/>
    <n v="36"/>
    <s v="10.06.26"/>
    <x v="0"/>
    <m/>
    <m/>
    <m/>
    <m/>
    <m/>
    <m/>
    <m/>
    <m/>
    <m/>
    <m/>
    <m/>
    <m/>
    <m/>
    <m/>
    <m/>
    <m/>
    <m/>
    <m/>
    <m/>
    <m/>
    <m/>
    <m/>
    <m/>
    <m/>
    <m/>
    <m/>
    <m/>
    <m/>
    <m/>
    <m/>
    <m/>
    <m/>
    <m/>
    <m/>
    <n v="1"/>
    <m/>
    <m/>
    <m/>
    <m/>
    <m/>
    <m/>
    <m/>
    <m/>
    <m/>
    <m/>
    <m/>
    <m/>
    <m/>
    <m/>
    <m/>
    <m/>
    <m/>
    <m/>
    <m/>
    <m/>
    <n v="1"/>
    <m/>
    <m/>
    <m/>
    <m/>
    <m/>
    <m/>
    <m/>
    <m/>
    <m/>
    <m/>
    <m/>
    <m/>
    <m/>
    <m/>
    <m/>
    <m/>
    <m/>
    <m/>
    <m/>
    <m/>
    <m/>
    <m/>
    <m/>
    <m/>
    <m/>
    <m/>
    <m/>
    <m/>
    <m/>
    <m/>
    <m/>
    <m/>
    <m/>
    <m/>
    <m/>
    <m/>
    <m/>
    <m/>
    <x v="1"/>
    <x v="0"/>
    <s v="ZBHT0021"/>
    <s v="kPM-rdMenLm"/>
    <s v="Allocated"/>
    <s v="Promise To Pay (PTP)"/>
    <s v=" M ptp cm not living kyc adrees"/>
    <d v="2026-06-28T00:00:00"/>
    <m/>
    <m/>
    <m/>
    <m/>
    <s v="151"/>
    <n v="4040"/>
    <n v="8172"/>
  </r>
  <r>
    <n v="466023937"/>
    <s v="ANITA BHASKAR BHOSALE"/>
    <m/>
    <m/>
    <m/>
    <m/>
    <m/>
    <m/>
    <n v="4034"/>
    <n v="4034"/>
    <n v="4137"/>
    <n v="8231"/>
    <x v="0"/>
    <s v="FLOW"/>
    <s v="UNPAID"/>
    <x v="0"/>
    <n v="83593"/>
    <n v="103"/>
    <n v="0"/>
    <n v="1257"/>
    <s v="-"/>
    <n v="7.201027476261905E-2"/>
    <n v="4.5744724094578934E-3"/>
    <s v="FLOW"/>
    <s v="NC"/>
    <s v="-"/>
    <s v="NC"/>
    <s v="Shifted"/>
    <m/>
    <s v="CNAVNA"/>
    <m/>
    <m/>
    <m/>
    <s v="DHANKWADI"/>
    <m/>
    <m/>
    <m/>
    <n v="5394"/>
    <n v="83593"/>
    <n v="27"/>
    <n v="43"/>
    <s v="FLOW"/>
    <m/>
    <m/>
    <m/>
    <m/>
    <s v="-"/>
    <s v="MH12YC1166"/>
    <s v="HERO VIDA V2 PLUS"/>
    <d v="2025-04-30T00:00:00"/>
    <n v="36"/>
    <s v="10.06.26"/>
    <x v="1"/>
    <m/>
    <m/>
    <m/>
    <m/>
    <m/>
    <m/>
    <m/>
    <m/>
    <m/>
    <m/>
    <m/>
    <m/>
    <m/>
    <m/>
    <m/>
    <m/>
    <m/>
    <m/>
    <m/>
    <m/>
    <m/>
    <m/>
    <m/>
    <m/>
    <m/>
    <m/>
    <m/>
    <m/>
    <m/>
    <m/>
    <m/>
    <n v="1"/>
    <m/>
    <m/>
    <n v="1"/>
    <m/>
    <m/>
    <m/>
    <m/>
    <m/>
    <m/>
    <m/>
    <m/>
    <m/>
    <m/>
    <m/>
    <m/>
    <m/>
    <m/>
    <m/>
    <m/>
    <m/>
    <n v="1"/>
    <m/>
    <m/>
    <m/>
    <m/>
    <m/>
    <m/>
    <m/>
    <m/>
    <m/>
    <m/>
    <m/>
    <m/>
    <m/>
    <m/>
    <m/>
    <m/>
    <m/>
    <m/>
    <m/>
    <m/>
    <m/>
    <m/>
    <m/>
    <m/>
    <m/>
    <m/>
    <m/>
    <m/>
    <m/>
    <m/>
    <m/>
    <m/>
    <m/>
    <m/>
    <m/>
    <m/>
    <m/>
    <m/>
    <m/>
    <m/>
    <m/>
    <x v="3"/>
    <x v="0"/>
    <s v="DUWT0031"/>
    <s v="k6BcHfgvqoS"/>
    <s v="Allocated"/>
    <s v="Left Message (LMCB)"/>
    <s v="Left message customer mother "/>
    <d v="2026-06-18T00:00:00"/>
    <m/>
    <m/>
    <m/>
    <m/>
    <s v="163"/>
    <n v="4137"/>
    <n v="8231"/>
  </r>
  <r>
    <n v="466061980"/>
    <s v="FAIZAN RAMZAN MUJAWAR"/>
    <m/>
    <m/>
    <m/>
    <m/>
    <m/>
    <s v="BANK STABLE 17"/>
    <n v="4062"/>
    <n v="3855"/>
    <n v="3938"/>
    <n v="8069"/>
    <x v="0"/>
    <s v="STABLE"/>
    <s v="UNPAID"/>
    <x v="15"/>
    <n v="83446"/>
    <n v="83"/>
    <n v="0"/>
    <n v="0"/>
    <s v="-"/>
    <n v="0.12251214286402225"/>
    <n v="4.5664281061766343E-3"/>
    <s v="STABLE"/>
    <s v="PAID"/>
    <s v="-"/>
    <s v="PTP"/>
    <m/>
    <n v="17"/>
    <s v="CAVA"/>
    <m/>
    <m/>
    <m/>
    <s v="GANJ PETH"/>
    <m/>
    <m/>
    <m/>
    <n v="3938"/>
    <n v="83446"/>
    <n v="27"/>
    <n v="12"/>
    <s v="STABLE"/>
    <m/>
    <m/>
    <m/>
    <m/>
    <s v="-"/>
    <s v="MH12YC6112"/>
    <s v="SUZUKI BURGMAN STREET"/>
    <d v="2025-05-05T00:00:00"/>
    <n v="36"/>
    <s v="10.06.26"/>
    <x v="1"/>
    <m/>
    <m/>
    <m/>
    <m/>
    <m/>
    <m/>
    <m/>
    <m/>
    <m/>
    <m/>
    <m/>
    <m/>
    <m/>
    <m/>
    <m/>
    <m/>
    <m/>
    <m/>
    <m/>
    <m/>
    <m/>
    <m/>
    <m/>
    <m/>
    <m/>
    <m/>
    <m/>
    <m/>
    <m/>
    <m/>
    <m/>
    <m/>
    <m/>
    <m/>
    <n v="1"/>
    <m/>
    <m/>
    <m/>
    <m/>
    <m/>
    <m/>
    <m/>
    <m/>
    <m/>
    <m/>
    <m/>
    <m/>
    <m/>
    <m/>
    <m/>
    <m/>
    <m/>
    <m/>
    <m/>
    <m/>
    <m/>
    <m/>
    <m/>
    <m/>
    <m/>
    <m/>
    <m/>
    <m/>
    <m/>
    <m/>
    <m/>
    <m/>
    <m/>
    <m/>
    <m/>
    <m/>
    <m/>
    <m/>
    <m/>
    <m/>
    <m/>
    <m/>
    <m/>
    <m/>
    <m/>
    <m/>
    <m/>
    <m/>
    <m/>
    <m/>
    <m/>
    <m/>
    <m/>
    <m/>
    <m/>
    <m/>
    <m/>
    <m/>
    <m/>
    <x v="2"/>
    <x v="0"/>
    <s v="DUWT0014"/>
    <s v="BoI-bd4r1D7"/>
    <s v="Allocated"/>
    <s v="Promise To Pay (PTP)"/>
    <s v="Customer meet at residence given ptp "/>
    <d v="2026-06-15T00:00:00"/>
    <m/>
    <m/>
    <m/>
    <m/>
    <s v="152"/>
    <n v="3938"/>
    <n v="8069"/>
  </r>
  <r>
    <n v="467134166"/>
    <s v="CHAKRANARAYAN ABHIJIT BHAGCHAND"/>
    <m/>
    <m/>
    <m/>
    <m/>
    <m/>
    <m/>
    <n v="3461"/>
    <n v="13691"/>
    <n v="4015"/>
    <n v="18138"/>
    <x v="2"/>
    <s v="FLOW"/>
    <s v="UNPAID"/>
    <x v="2"/>
    <n v="82519"/>
    <n v="707"/>
    <n v="0"/>
    <n v="3150"/>
    <s v="FLOW"/>
    <n v="0.39489766130846132"/>
    <n v="2.7092548568126835E-2"/>
    <s v="FLOW"/>
    <s v="RTP"/>
    <s v="RTP"/>
    <s v="RTP"/>
    <m/>
    <m/>
    <s v="CAVNA"/>
    <m/>
    <s v="REPO"/>
    <s v="-"/>
    <s v="DAPODI"/>
    <s v="-"/>
    <s v="-"/>
    <s v="-"/>
    <n v="17548"/>
    <n v="82519"/>
    <n v="111"/>
    <n v="127"/>
    <s v="FLOW"/>
    <m/>
    <m/>
    <m/>
    <m/>
    <s v="NPA"/>
    <s v="MH14MX0426"/>
    <s v="HONDA ACTIVA STD 2B"/>
    <d v="2025-10-23T00:00:00"/>
    <n v="36"/>
    <s v="02.06.26"/>
    <x v="1"/>
    <m/>
    <m/>
    <m/>
    <m/>
    <m/>
    <m/>
    <m/>
    <m/>
    <m/>
    <m/>
    <n v="1"/>
    <m/>
    <m/>
    <m/>
    <m/>
    <m/>
    <m/>
    <m/>
    <m/>
    <m/>
    <m/>
    <m/>
    <m/>
    <m/>
    <m/>
    <m/>
    <m/>
    <m/>
    <m/>
    <m/>
    <m/>
    <m/>
    <m/>
    <m/>
    <m/>
    <m/>
    <m/>
    <m/>
    <m/>
    <m/>
    <m/>
    <m/>
    <m/>
    <m/>
    <m/>
    <m/>
    <m/>
    <m/>
    <m/>
    <m/>
    <m/>
    <m/>
    <m/>
    <m/>
    <m/>
    <n v="1"/>
    <m/>
    <m/>
    <m/>
    <m/>
    <m/>
    <m/>
    <m/>
    <m/>
    <m/>
    <m/>
    <m/>
    <m/>
    <m/>
    <m/>
    <m/>
    <m/>
    <m/>
    <m/>
    <m/>
    <m/>
    <m/>
    <m/>
    <m/>
    <m/>
    <m/>
    <m/>
    <m/>
    <m/>
    <m/>
    <m/>
    <m/>
    <m/>
    <m/>
    <m/>
    <m/>
    <m/>
    <m/>
    <m/>
    <x v="1"/>
    <x v="0"/>
    <s v="ZBHT0009"/>
    <s v="B6ktVYk6Oem"/>
    <s v="Allocated"/>
    <s v="Left Message (LMCB)"/>
    <s v="Msg to mother "/>
    <d v="2026-06-04T00:00:00"/>
    <m/>
    <m/>
    <m/>
    <m/>
    <s v="986"/>
    <n v="4015"/>
    <n v="18138"/>
  </r>
  <r>
    <n v="460590733"/>
    <s v="ANITA AMIT KEDARI"/>
    <m/>
    <m/>
    <m/>
    <m/>
    <m/>
    <m/>
    <n v="4220"/>
    <n v="20766"/>
    <n v="4748"/>
    <n v="26142"/>
    <x v="5"/>
    <s v="FLOW"/>
    <s v="UNPAID"/>
    <x v="8"/>
    <n v="82340.210000000006"/>
    <n v="862"/>
    <n v="0"/>
    <n v="5400"/>
    <s v="FLOW"/>
    <n v="0.2271747045998346"/>
    <n v="4.0080371405172482E-2"/>
    <s v="FLOW"/>
    <s v="NC"/>
    <s v="NC"/>
    <s v="NC"/>
    <s v="Shifted"/>
    <m/>
    <s v="CNAVNA"/>
    <m/>
    <s v="REPO"/>
    <s v="-"/>
    <s v="KUSGAON"/>
    <s v="-"/>
    <s v="-"/>
    <s v="-"/>
    <n v="27028"/>
    <n v="82340.210000000006"/>
    <n v="147"/>
    <n v="163"/>
    <s v="FLOW"/>
    <m/>
    <m/>
    <m/>
    <m/>
    <s v="NPA"/>
    <s v="MH14LK1536"/>
    <s v="PIAGGIO VESPA SXL 125 CBS RACING 60"/>
    <d v="2023-11-10T00:00:00"/>
    <n v="48"/>
    <s v="02.06.26"/>
    <x v="1"/>
    <m/>
    <m/>
    <m/>
    <m/>
    <m/>
    <m/>
    <m/>
    <m/>
    <m/>
    <m/>
    <n v="1"/>
    <m/>
    <m/>
    <m/>
    <m/>
    <m/>
    <m/>
    <m/>
    <m/>
    <m/>
    <m/>
    <m/>
    <m/>
    <m/>
    <m/>
    <m/>
    <m/>
    <m/>
    <m/>
    <m/>
    <m/>
    <m/>
    <m/>
    <m/>
    <m/>
    <m/>
    <m/>
    <m/>
    <m/>
    <m/>
    <m/>
    <m/>
    <m/>
    <m/>
    <m/>
    <m/>
    <m/>
    <m/>
    <m/>
    <m/>
    <m/>
    <m/>
    <m/>
    <m/>
    <m/>
    <m/>
    <m/>
    <m/>
    <m/>
    <m/>
    <m/>
    <m/>
    <m/>
    <m/>
    <m/>
    <m/>
    <m/>
    <m/>
    <m/>
    <m/>
    <m/>
    <m/>
    <m/>
    <m/>
    <m/>
    <m/>
    <m/>
    <m/>
    <m/>
    <m/>
    <m/>
    <m/>
    <m/>
    <m/>
    <m/>
    <m/>
    <m/>
    <m/>
    <m/>
    <m/>
    <m/>
    <m/>
    <m/>
    <m/>
    <x v="2"/>
    <x v="0"/>
    <s v="ZBHT0013"/>
    <s v="B6RrywdkZz"/>
    <s v="Allocated"/>
    <s v="Shifted (NC_SFTD)"/>
    <s v="Shifted dighi bhosari "/>
    <d v="2026-06-04T00:00:00"/>
    <m/>
    <m/>
    <m/>
    <m/>
    <s v="1156"/>
    <n v="4748"/>
    <n v="26142"/>
  </r>
  <r>
    <n v="459845098"/>
    <s v="SHAIKH SHAHARUKH SHAHIR"/>
    <s v="ONLINE"/>
    <s v="19.06.26"/>
    <n v="5300"/>
    <m/>
    <m/>
    <m/>
    <n v="5173"/>
    <n v="4899"/>
    <n v="5011"/>
    <n v="4986"/>
    <x v="0"/>
    <s v="STABLE"/>
    <s v="PAID"/>
    <x v="0"/>
    <n v="82290"/>
    <n v="112"/>
    <n v="0"/>
    <n v="0"/>
    <s v="21.05.26"/>
    <n v="7.0887819676479155E-2"/>
    <n v="4.5031681429580231E-3"/>
    <s v="STABLE"/>
    <s v="PAID"/>
    <s v="PTP"/>
    <s v="PTP"/>
    <m/>
    <n v="25"/>
    <s v="CAVA"/>
    <m/>
    <s v="-"/>
    <s v="-"/>
    <s v="KATRAJ"/>
    <s v="-"/>
    <s v="-"/>
    <s v="-"/>
    <n v="5011"/>
    <n v="82290"/>
    <n v="27"/>
    <n v="43"/>
    <s v="FLOW"/>
    <m/>
    <m/>
    <m/>
    <m/>
    <s v="REGULAR"/>
    <s v="MH12VX7750"/>
    <s v="BULLET 350 MILITARY BLACK"/>
    <d v="2023-09-22T00:00:00"/>
    <n v="48"/>
    <s v="02.06.26"/>
    <x v="1"/>
    <m/>
    <m/>
    <m/>
    <m/>
    <m/>
    <m/>
    <m/>
    <m/>
    <m/>
    <m/>
    <m/>
    <m/>
    <m/>
    <m/>
    <m/>
    <m/>
    <n v="1"/>
    <m/>
    <m/>
    <m/>
    <m/>
    <m/>
    <m/>
    <m/>
    <m/>
    <m/>
    <m/>
    <m/>
    <m/>
    <m/>
    <m/>
    <m/>
    <m/>
    <m/>
    <m/>
    <m/>
    <m/>
    <m/>
    <m/>
    <m/>
    <m/>
    <m/>
    <m/>
    <m/>
    <m/>
    <m/>
    <m/>
    <m/>
    <m/>
    <m/>
    <m/>
    <m/>
    <m/>
    <m/>
    <m/>
    <m/>
    <m/>
    <m/>
    <m/>
    <m/>
    <m/>
    <m/>
    <m/>
    <m/>
    <m/>
    <m/>
    <m/>
    <m/>
    <m/>
    <m/>
    <m/>
    <m/>
    <m/>
    <m/>
    <m/>
    <m/>
    <m/>
    <m/>
    <m/>
    <m/>
    <m/>
    <m/>
    <m/>
    <m/>
    <m/>
    <m/>
    <m/>
    <m/>
    <m/>
    <m/>
    <m/>
    <m/>
    <m/>
    <m/>
    <x v="2"/>
    <x v="0"/>
    <s v="DUWT0031"/>
    <s v="AoK1g9LpOJz"/>
    <s v="Allocated"/>
    <s v="Promise To Pay (PTP)"/>
    <s v="Customer ptp on 22 june "/>
    <d v="2026-06-22T00:00:00"/>
    <m/>
    <m/>
    <m/>
    <m/>
    <s v="214"/>
    <n v="5011"/>
    <n v="10286"/>
  </r>
  <r>
    <n v="467739627"/>
    <s v="SHITAL SANJAY CHAVHAN"/>
    <m/>
    <m/>
    <m/>
    <m/>
    <m/>
    <m/>
    <n v="3242"/>
    <n v="6484"/>
    <n v="3305"/>
    <n v="9916"/>
    <x v="4"/>
    <s v="FLOW"/>
    <s v="UNPAID"/>
    <x v="7"/>
    <n v="81582"/>
    <n v="63"/>
    <n v="0"/>
    <n v="900"/>
    <s v="FLOW"/>
    <n v="9.1251931603801517E-2"/>
    <n v="1.8063183426778786E-2"/>
    <s v="FLOW"/>
    <s v="RTP"/>
    <s v="RTP"/>
    <s v="RTP"/>
    <s v="Financail problem"/>
    <m/>
    <s v="CAVA"/>
    <m/>
    <s v="-"/>
    <s v="-"/>
    <s v="ALEGAON PAGA"/>
    <s v="-"/>
    <s v="-"/>
    <s v="-"/>
    <n v="7447"/>
    <n v="81582"/>
    <n v="52"/>
    <n v="68"/>
    <s v="FLOW"/>
    <m/>
    <m/>
    <m/>
    <m/>
    <s v="REGULAR"/>
    <s v="MH12ZH0258"/>
    <s v="HF DELUXE DRS C I3S FI"/>
    <d v="2026-02-09T00:00:00"/>
    <n v="36"/>
    <s v="02.06.26"/>
    <x v="0"/>
    <m/>
    <m/>
    <m/>
    <m/>
    <m/>
    <m/>
    <m/>
    <m/>
    <m/>
    <m/>
    <m/>
    <m/>
    <m/>
    <n v="1"/>
    <m/>
    <m/>
    <m/>
    <m/>
    <m/>
    <m/>
    <m/>
    <m/>
    <m/>
    <m/>
    <m/>
    <m/>
    <m/>
    <m/>
    <m/>
    <m/>
    <m/>
    <m/>
    <m/>
    <m/>
    <m/>
    <m/>
    <m/>
    <m/>
    <m/>
    <m/>
    <m/>
    <m/>
    <m/>
    <m/>
    <m/>
    <m/>
    <m/>
    <m/>
    <m/>
    <m/>
    <m/>
    <m/>
    <m/>
    <m/>
    <m/>
    <m/>
    <m/>
    <m/>
    <m/>
    <m/>
    <m/>
    <m/>
    <m/>
    <m/>
    <m/>
    <m/>
    <m/>
    <m/>
    <m/>
    <m/>
    <m/>
    <m/>
    <m/>
    <m/>
    <m/>
    <m/>
    <m/>
    <m/>
    <m/>
    <m/>
    <m/>
    <m/>
    <m/>
    <m/>
    <m/>
    <m/>
    <m/>
    <m/>
    <m/>
    <m/>
    <m/>
    <m/>
    <m/>
    <m/>
    <x v="2"/>
    <x v="0"/>
    <s v="ZBHT0024"/>
    <s v="GPUhHz-NRSm"/>
    <s v="Allocated"/>
    <s v="Door Locked (NC_DL)"/>
    <s v="Door lock "/>
    <d v="2026-06-05T00:00:00"/>
    <m/>
    <m/>
    <m/>
    <s v="DIGICOLLTC"/>
    <s v="190"/>
    <n v="3305"/>
    <n v="9916"/>
  </r>
  <r>
    <n v="463603128"/>
    <s v="NITA JAYSINGH BONWATE"/>
    <m/>
    <m/>
    <m/>
    <m/>
    <m/>
    <m/>
    <n v="5812"/>
    <n v="5513"/>
    <n v="5617"/>
    <n v="11591"/>
    <x v="0"/>
    <s v="FLOW"/>
    <s v="UNPAID"/>
    <x v="10"/>
    <n v="81580"/>
    <n v="104"/>
    <n v="0"/>
    <n v="2974"/>
    <s v="29.05.26"/>
    <n v="3.5182049554231612E-2"/>
    <n v="4.4643147053410569E-3"/>
    <s v="STABLE"/>
    <s v="MPTP"/>
    <s v="MPTP"/>
    <s v="MPTP"/>
    <m/>
    <n v="28"/>
    <s v="CAVNA"/>
    <m/>
    <s v="-"/>
    <s v="-"/>
    <s v="JUNNAR"/>
    <s v="-"/>
    <s v="-"/>
    <s v="-"/>
    <n v="8591"/>
    <n v="81580"/>
    <n v="27"/>
    <n v="43"/>
    <s v="FLOW"/>
    <m/>
    <m/>
    <m/>
    <m/>
    <s v="REGULAR"/>
    <s v="MH14LR9442"/>
    <s v="YAMAHA AEROX 155 MOTOGP EDITION"/>
    <d v="2024-07-29T00:00:00"/>
    <n v="36"/>
    <s v="02.06.26"/>
    <x v="0"/>
    <m/>
    <m/>
    <m/>
    <m/>
    <m/>
    <m/>
    <m/>
    <m/>
    <m/>
    <m/>
    <m/>
    <m/>
    <m/>
    <m/>
    <m/>
    <m/>
    <n v="1"/>
    <m/>
    <m/>
    <m/>
    <m/>
    <m/>
    <m/>
    <m/>
    <m/>
    <m/>
    <m/>
    <m/>
    <m/>
    <m/>
    <m/>
    <m/>
    <m/>
    <m/>
    <m/>
    <m/>
    <m/>
    <m/>
    <m/>
    <m/>
    <m/>
    <m/>
    <m/>
    <m/>
    <m/>
    <m/>
    <m/>
    <m/>
    <m/>
    <m/>
    <m/>
    <m/>
    <m/>
    <m/>
    <m/>
    <m/>
    <m/>
    <m/>
    <m/>
    <m/>
    <m/>
    <m/>
    <m/>
    <m/>
    <m/>
    <m/>
    <m/>
    <m/>
    <m/>
    <m/>
    <m/>
    <m/>
    <m/>
    <m/>
    <m/>
    <m/>
    <m/>
    <m/>
    <m/>
    <m/>
    <m/>
    <m/>
    <m/>
    <m/>
    <m/>
    <m/>
    <m/>
    <m/>
    <m/>
    <m/>
    <m/>
    <m/>
    <m/>
    <m/>
    <x v="2"/>
    <x v="0"/>
    <s v="ZBHT0021"/>
    <s v="BP9YOJHbvEc"/>
    <s v="Allocated"/>
    <s v="Promise To Pay (PTP)"/>
    <s v="Prp"/>
    <d v="2026-06-24T00:00:00"/>
    <m/>
    <m/>
    <m/>
    <m/>
    <s v="266"/>
    <n v="5617"/>
    <n v="11591"/>
  </r>
  <r>
    <n v="463952496"/>
    <s v="SURAJ BALU GAWARI"/>
    <m/>
    <m/>
    <m/>
    <m/>
    <m/>
    <m/>
    <n v="5489"/>
    <n v="5489"/>
    <n v="5552"/>
    <n v="11127"/>
    <x v="0"/>
    <s v="FLOW"/>
    <s v="UNPAID"/>
    <x v="10"/>
    <n v="81389"/>
    <n v="63"/>
    <n v="0"/>
    <n v="3540"/>
    <s v="-"/>
    <n v="3.5099679224924699E-2"/>
    <n v="4.4538625833905766E-3"/>
    <s v="STABLE"/>
    <s v="MPTP"/>
    <s v="-"/>
    <s v="MPTP"/>
    <s v="Shifted To chakn for job purpose"/>
    <n v="30"/>
    <s v="CAVNA"/>
    <m/>
    <m/>
    <m/>
    <s v="AMBOLI"/>
    <m/>
    <m/>
    <m/>
    <n v="9092"/>
    <n v="81389"/>
    <n v="27"/>
    <n v="43"/>
    <s v="FLOW"/>
    <m/>
    <m/>
    <m/>
    <m/>
    <s v="-"/>
    <s v="MH14LT8873"/>
    <s v="YAMAHA MT15 CUSTOMIZED COLOR"/>
    <d v="2024-09-05T00:00:00"/>
    <n v="36"/>
    <s v="10.06.26"/>
    <x v="0"/>
    <m/>
    <m/>
    <m/>
    <m/>
    <m/>
    <m/>
    <m/>
    <m/>
    <m/>
    <m/>
    <m/>
    <m/>
    <m/>
    <m/>
    <m/>
    <m/>
    <m/>
    <m/>
    <m/>
    <m/>
    <m/>
    <m/>
    <m/>
    <m/>
    <m/>
    <m/>
    <m/>
    <m/>
    <m/>
    <m/>
    <m/>
    <n v="1"/>
    <m/>
    <m/>
    <m/>
    <m/>
    <m/>
    <m/>
    <m/>
    <m/>
    <m/>
    <m/>
    <m/>
    <m/>
    <m/>
    <m/>
    <m/>
    <m/>
    <m/>
    <m/>
    <m/>
    <m/>
    <m/>
    <m/>
    <m/>
    <m/>
    <m/>
    <m/>
    <m/>
    <m/>
    <m/>
    <m/>
    <m/>
    <m/>
    <m/>
    <m/>
    <m/>
    <m/>
    <m/>
    <m/>
    <m/>
    <m/>
    <m/>
    <m/>
    <m/>
    <m/>
    <m/>
    <m/>
    <m/>
    <m/>
    <m/>
    <m/>
    <m/>
    <m/>
    <m/>
    <m/>
    <m/>
    <m/>
    <m/>
    <m/>
    <m/>
    <m/>
    <m/>
    <m/>
    <x v="2"/>
    <x v="0"/>
    <s v="ZBHT0021"/>
    <s v="k6WH6TWtSm"/>
    <s v="Allocated"/>
    <s v="Door Locked (NC_DL)"/>
    <s v="Door locked "/>
    <d v="2026-06-11T00:00:00"/>
    <m/>
    <m/>
    <m/>
    <m/>
    <s v="149"/>
    <n v="5552"/>
    <n v="11127"/>
  </r>
  <r>
    <n v="464847649"/>
    <s v="SABIYA RASHID PATEL"/>
    <s v="ONLINE"/>
    <s v="10.06.26"/>
    <n v="5103"/>
    <m/>
    <m/>
    <m/>
    <n v="4748"/>
    <n v="4492"/>
    <n v="4564"/>
    <n v="4231"/>
    <x v="0"/>
    <s v="STABLE"/>
    <s v="PAID"/>
    <x v="10"/>
    <n v="81347"/>
    <n v="72"/>
    <n v="0"/>
    <n v="0"/>
    <s v="15.05.26"/>
    <n v="3.5081566377642551E-2"/>
    <n v="4.4515642110245024E-3"/>
    <s v="STABLE"/>
    <s v="PAID"/>
    <s v="BPTP"/>
    <s v="PAID"/>
    <m/>
    <m/>
    <s v="CAVNA"/>
    <m/>
    <s v="-"/>
    <s v="-"/>
    <s v="JUNNAR"/>
    <s v="-"/>
    <s v="-"/>
    <s v="-"/>
    <n v="4564"/>
    <n v="81347"/>
    <n v="27"/>
    <n v="12"/>
    <s v="STABLE"/>
    <m/>
    <m/>
    <m/>
    <m/>
    <s v="REGULAR"/>
    <s v="MH14MG4876"/>
    <s v="SUZUKI BURGMAN STREET EX"/>
    <d v="2024-12-03T00:00:00"/>
    <n v="36"/>
    <s v="02.06.26"/>
    <x v="0"/>
    <m/>
    <m/>
    <m/>
    <m/>
    <m/>
    <m/>
    <m/>
    <m/>
    <m/>
    <m/>
    <m/>
    <m/>
    <m/>
    <n v="1"/>
    <m/>
    <m/>
    <m/>
    <m/>
    <m/>
    <m/>
    <m/>
    <m/>
    <m/>
    <m/>
    <m/>
    <m/>
    <m/>
    <m/>
    <m/>
    <m/>
    <m/>
    <m/>
    <m/>
    <m/>
    <m/>
    <m/>
    <m/>
    <m/>
    <m/>
    <m/>
    <m/>
    <m/>
    <m/>
    <m/>
    <m/>
    <m/>
    <m/>
    <m/>
    <m/>
    <m/>
    <m/>
    <m/>
    <m/>
    <m/>
    <m/>
    <m/>
    <m/>
    <m/>
    <m/>
    <m/>
    <m/>
    <m/>
    <m/>
    <m/>
    <m/>
    <m/>
    <m/>
    <m/>
    <m/>
    <m/>
    <m/>
    <m/>
    <m/>
    <m/>
    <m/>
    <m/>
    <m/>
    <m/>
    <m/>
    <m/>
    <m/>
    <m/>
    <m/>
    <m/>
    <m/>
    <m/>
    <m/>
    <m/>
    <m/>
    <m/>
    <m/>
    <m/>
    <m/>
    <m/>
    <x v="2"/>
    <x v="0"/>
    <s v="ZBHT0021"/>
    <s v="k2R52U7rLc7"/>
    <s v="Allocated"/>
    <s v="Door Locked (NC_DL)"/>
    <s v="Door locked "/>
    <d v="2026-06-05T00:00:00"/>
    <m/>
    <m/>
    <m/>
    <m/>
    <s v="94"/>
    <n v="4564"/>
    <n v="9334"/>
  </r>
  <r>
    <n v="465788821"/>
    <s v="CHHABU RAMU KAMBALE"/>
    <m/>
    <m/>
    <m/>
    <m/>
    <m/>
    <m/>
    <n v="3838"/>
    <n v="19190"/>
    <n v="1378"/>
    <n v="24798"/>
    <x v="3"/>
    <s v="FLOW"/>
    <s v="UNPAID"/>
    <x v="11"/>
    <n v="81230"/>
    <n v="1378"/>
    <n v="0"/>
    <n v="5772"/>
    <s v="FLOW"/>
    <n v="0.25912324852956403"/>
    <n v="3.4122421291896882E-2"/>
    <s v="FLOW"/>
    <s v="BPTP"/>
    <s v="BPTP"/>
    <s v="BPTP"/>
    <s v="Financail problem"/>
    <m/>
    <s v="CAVNA"/>
    <m/>
    <s v="REPO"/>
    <s v="-"/>
    <s v="AMBETHAN"/>
    <s v="-"/>
    <s v="-"/>
    <s v="-"/>
    <n v="26340"/>
    <n v="81230"/>
    <n v="178"/>
    <n v="194"/>
    <s v="FLOW"/>
    <m/>
    <m/>
    <m/>
    <m/>
    <s v="NPA"/>
    <s v="MH14MM0818"/>
    <s v="HONDA ACTIVA DLX 2B"/>
    <d v="2025-03-27T00:00:00"/>
    <n v="36"/>
    <s v="02.06.26"/>
    <x v="0"/>
    <m/>
    <m/>
    <m/>
    <m/>
    <m/>
    <m/>
    <m/>
    <m/>
    <m/>
    <m/>
    <m/>
    <m/>
    <m/>
    <m/>
    <m/>
    <m/>
    <m/>
    <m/>
    <m/>
    <m/>
    <m/>
    <m/>
    <m/>
    <m/>
    <m/>
    <m/>
    <m/>
    <m/>
    <m/>
    <m/>
    <m/>
    <m/>
    <m/>
    <m/>
    <m/>
    <m/>
    <m/>
    <m/>
    <m/>
    <m/>
    <m/>
    <m/>
    <m/>
    <m/>
    <m/>
    <m/>
    <n v="1"/>
    <m/>
    <m/>
    <m/>
    <m/>
    <m/>
    <m/>
    <m/>
    <m/>
    <m/>
    <m/>
    <m/>
    <m/>
    <m/>
    <m/>
    <m/>
    <m/>
    <m/>
    <m/>
    <m/>
    <m/>
    <m/>
    <m/>
    <m/>
    <m/>
    <m/>
    <m/>
    <m/>
    <m/>
    <m/>
    <m/>
    <m/>
    <m/>
    <m/>
    <m/>
    <m/>
    <m/>
    <m/>
    <m/>
    <m/>
    <m/>
    <m/>
    <m/>
    <m/>
    <m/>
    <m/>
    <m/>
    <m/>
    <x v="2"/>
    <x v="0"/>
    <s v="ZBHT0010"/>
    <s v="GPDGolhR4EIc"/>
    <s v="Allocated"/>
    <s v="Left Message (LMCB)"/>
    <s v="Lmcb "/>
    <d v="2026-06-16T00:00:00"/>
    <m/>
    <m/>
    <m/>
    <m/>
    <s v="1770"/>
    <n v="1378"/>
    <n v="24798"/>
  </r>
  <r>
    <n v="466372391"/>
    <s v="PALLAVI MACHHINDRA GOPHANE"/>
    <m/>
    <m/>
    <m/>
    <m/>
    <m/>
    <m/>
    <n v="3723"/>
    <n v="3405"/>
    <n v="3506"/>
    <n v="7334"/>
    <x v="0"/>
    <s v="FLOW"/>
    <s v="UNPAID"/>
    <x v="10"/>
    <n v="80985"/>
    <n v="101"/>
    <n v="0"/>
    <n v="3598"/>
    <s v="30.05.26"/>
    <n v="3.4925450884401167E-2"/>
    <n v="4.4317544301550067E-3"/>
    <s v="STABLE"/>
    <s v="PTP"/>
    <s v="PTP"/>
    <s v="PTP"/>
    <m/>
    <n v="30"/>
    <s v="CAVA"/>
    <m/>
    <s v="-"/>
    <s v="-"/>
    <s v="JUNNAR"/>
    <s v="-"/>
    <s v="-"/>
    <s v="-"/>
    <n v="7104"/>
    <n v="80985"/>
    <n v="27"/>
    <n v="43"/>
    <s v="FLOW"/>
    <m/>
    <m/>
    <m/>
    <m/>
    <s v="REGULAR"/>
    <s v="MH14MM5925"/>
    <s v="TVS JUPITER 110 DRUM SMW OBDIIA"/>
    <d v="2025-06-21T00:00:00"/>
    <n v="36"/>
    <s v="02.06.26"/>
    <x v="0"/>
    <m/>
    <m/>
    <m/>
    <m/>
    <m/>
    <m/>
    <m/>
    <n v="1"/>
    <m/>
    <m/>
    <m/>
    <m/>
    <m/>
    <m/>
    <m/>
    <m/>
    <m/>
    <m/>
    <m/>
    <m/>
    <m/>
    <m/>
    <m/>
    <m/>
    <m/>
    <m/>
    <m/>
    <m/>
    <m/>
    <m/>
    <m/>
    <m/>
    <m/>
    <m/>
    <m/>
    <m/>
    <m/>
    <m/>
    <m/>
    <m/>
    <m/>
    <m/>
    <m/>
    <m/>
    <m/>
    <m/>
    <m/>
    <m/>
    <m/>
    <m/>
    <m/>
    <m/>
    <m/>
    <m/>
    <m/>
    <n v="1"/>
    <m/>
    <m/>
    <m/>
    <m/>
    <m/>
    <m/>
    <m/>
    <m/>
    <m/>
    <m/>
    <m/>
    <m/>
    <m/>
    <m/>
    <m/>
    <m/>
    <m/>
    <m/>
    <m/>
    <m/>
    <m/>
    <m/>
    <m/>
    <m/>
    <m/>
    <m/>
    <m/>
    <m/>
    <m/>
    <m/>
    <m/>
    <m/>
    <m/>
    <m/>
    <m/>
    <m/>
    <m/>
    <m/>
    <x v="1"/>
    <x v="0"/>
    <s v="ZBHT0021"/>
    <s v="A6ppDss3SDz"/>
    <s v="Allocated"/>
    <s v="Promise To Pay (PTP)"/>
    <s v="Ptp"/>
    <d v="2026-06-28T00:00:00"/>
    <m/>
    <m/>
    <m/>
    <m/>
    <s v="206"/>
    <n v="3506"/>
    <n v="7334"/>
  </r>
  <r>
    <n v="463996767"/>
    <s v="ASHOK YADAV"/>
    <m/>
    <m/>
    <m/>
    <m/>
    <m/>
    <m/>
    <n v="4688"/>
    <n v="18752"/>
    <n v="5146"/>
    <n v="24175"/>
    <x v="2"/>
    <s v="FLOW"/>
    <s v="UNPAID"/>
    <x v="7"/>
    <n v="80652"/>
    <n v="458"/>
    <n v="0"/>
    <n v="6104"/>
    <s v="-"/>
    <n v="0.42013617700562389"/>
    <n v="2.6479577153341236E-2"/>
    <s v="FLOW"/>
    <s v="NC"/>
    <s v="-"/>
    <s v="NC"/>
    <s v="Add not found"/>
    <m/>
    <s v="CNAVNA"/>
    <m/>
    <s v="REPO"/>
    <s v="-"/>
    <s v="SHIRUR"/>
    <s v="-"/>
    <s v="-"/>
    <s v="-"/>
    <n v="25314"/>
    <n v="80652"/>
    <n v="116"/>
    <n v="132"/>
    <s v="FLOW"/>
    <m/>
    <m/>
    <m/>
    <m/>
    <s v="NPA"/>
    <s v="MH12XD9215"/>
    <s v="XTREME 125"/>
    <d v="2024-09-11T00:00:00"/>
    <n v="36"/>
    <s v="02.06.26"/>
    <x v="0"/>
    <m/>
    <m/>
    <m/>
    <m/>
    <m/>
    <m/>
    <m/>
    <m/>
    <m/>
    <m/>
    <n v="1"/>
    <m/>
    <m/>
    <m/>
    <m/>
    <m/>
    <m/>
    <m/>
    <m/>
    <m/>
    <m/>
    <m/>
    <m/>
    <m/>
    <m/>
    <m/>
    <m/>
    <m/>
    <m/>
    <m/>
    <m/>
    <m/>
    <m/>
    <m/>
    <m/>
    <m/>
    <m/>
    <m/>
    <m/>
    <m/>
    <m/>
    <m/>
    <m/>
    <m/>
    <m/>
    <m/>
    <m/>
    <m/>
    <m/>
    <m/>
    <m/>
    <m/>
    <m/>
    <m/>
    <m/>
    <m/>
    <m/>
    <m/>
    <m/>
    <m/>
    <m/>
    <m/>
    <m/>
    <m/>
    <m/>
    <m/>
    <m/>
    <m/>
    <m/>
    <m/>
    <m/>
    <m/>
    <m/>
    <m/>
    <m/>
    <m/>
    <m/>
    <m/>
    <m/>
    <m/>
    <m/>
    <m/>
    <m/>
    <m/>
    <m/>
    <m/>
    <m/>
    <m/>
    <m/>
    <m/>
    <m/>
    <m/>
    <m/>
    <m/>
    <x v="2"/>
    <x v="0"/>
    <s v="ZBHT0024"/>
    <s v="AP2ySr8KpEgz"/>
    <s v="Allocated"/>
    <s v="Address Not Found (NC_ANF)"/>
    <s v="Customer address not found "/>
    <d v="2026-06-04T00:00:00"/>
    <m/>
    <m/>
    <m/>
    <m/>
    <s v="735"/>
    <n v="5146"/>
    <n v="24175"/>
  </r>
  <r>
    <n v="457349311"/>
    <s v="RAHUL BANDA CHAVAN"/>
    <m/>
    <m/>
    <m/>
    <m/>
    <m/>
    <m/>
    <n v="6290"/>
    <n v="18870"/>
    <n v="864"/>
    <n v="26319"/>
    <x v="2"/>
    <s v="FLOW"/>
    <s v="UNPAID"/>
    <x v="3"/>
    <n v="80321"/>
    <n v="864"/>
    <n v="0"/>
    <n v="6277"/>
    <s v="25.05.26"/>
    <n v="0.35112851965674469"/>
    <n v="2.6370903592391033E-2"/>
    <s v="STABLE"/>
    <s v="PTP"/>
    <s v="PTP"/>
    <s v="PTP"/>
    <m/>
    <n v="20"/>
    <s v="CAVA"/>
    <m/>
    <s v="REPO"/>
    <s v="-"/>
    <s v="BHOR"/>
    <s v="-"/>
    <s v="-"/>
    <s v="-"/>
    <n v="26011"/>
    <n v="80321"/>
    <n v="116"/>
    <n v="132"/>
    <s v="FLOW"/>
    <m/>
    <m/>
    <m/>
    <m/>
    <s v="NPA"/>
    <s v="MH12VH8942"/>
    <s v="CLASSIC 350 DARK STEALTH BLACK"/>
    <d v="2023-03-23T00:00:00"/>
    <n v="48"/>
    <s v="02.06.26"/>
    <x v="1"/>
    <m/>
    <m/>
    <m/>
    <m/>
    <m/>
    <m/>
    <m/>
    <m/>
    <m/>
    <m/>
    <m/>
    <m/>
    <m/>
    <m/>
    <m/>
    <m/>
    <m/>
    <m/>
    <m/>
    <m/>
    <m/>
    <m/>
    <n v="1"/>
    <m/>
    <m/>
    <m/>
    <m/>
    <m/>
    <m/>
    <m/>
    <m/>
    <m/>
    <m/>
    <m/>
    <m/>
    <m/>
    <m/>
    <m/>
    <m/>
    <m/>
    <m/>
    <m/>
    <m/>
    <m/>
    <m/>
    <m/>
    <m/>
    <m/>
    <m/>
    <m/>
    <m/>
    <m/>
    <m/>
    <m/>
    <m/>
    <m/>
    <m/>
    <m/>
    <m/>
    <m/>
    <m/>
    <m/>
    <m/>
    <m/>
    <m/>
    <m/>
    <m/>
    <m/>
    <m/>
    <m/>
    <m/>
    <m/>
    <m/>
    <m/>
    <m/>
    <m/>
    <m/>
    <m/>
    <m/>
    <m/>
    <m/>
    <m/>
    <m/>
    <m/>
    <m/>
    <m/>
    <m/>
    <m/>
    <m/>
    <m/>
    <m/>
    <m/>
    <m/>
    <m/>
    <x v="2"/>
    <x v="0"/>
    <s v="DUWT0011"/>
    <s v="A6ry5V_SpOIm"/>
    <s v="Allocated"/>
    <s v="Promise To Pay (PTP)"/>
    <s v="Customer home visit promise to pay amt. 10000 ptp date "/>
    <d v="2026-06-22T00:00:00"/>
    <m/>
    <m/>
    <m/>
    <m/>
    <s v="1159"/>
    <n v="864"/>
    <n v="26319"/>
  </r>
  <r>
    <n v="465175758"/>
    <s v="SHANKAR RANGNATH BHAGWAT"/>
    <s v="ONLINE"/>
    <s v="03.06.26"/>
    <n v="7282"/>
    <m/>
    <m/>
    <s v="CBC COLL"/>
    <n v="3143"/>
    <n v="3143"/>
    <n v="3185"/>
    <n v="-945"/>
    <x v="0"/>
    <s v="RB"/>
    <s v="PAID"/>
    <x v="4"/>
    <n v="78292"/>
    <n v="42"/>
    <n v="450"/>
    <n v="450"/>
    <s v="-"/>
    <n v="0.10881751558931971"/>
    <n v="4.284384982968399E-3"/>
    <s v="RB"/>
    <s v="PAID"/>
    <s v="-"/>
    <s v="PAID"/>
    <m/>
    <m/>
    <m/>
    <m/>
    <s v="-"/>
    <s v="-"/>
    <s v="CHAKAN"/>
    <s v="-"/>
    <s v="-"/>
    <s v="-"/>
    <n v="3635"/>
    <n v="78292"/>
    <n v="27"/>
    <n v="12"/>
    <s v="STABLE"/>
    <m/>
    <m/>
    <m/>
    <m/>
    <s v="REGULAR"/>
    <s v="MH14MB9754"/>
    <s v="JUPITER SMW"/>
    <d v="2025-01-09T00:00:00"/>
    <n v="48"/>
    <s v="02.06.26"/>
    <x v="0"/>
    <m/>
    <m/>
    <m/>
    <m/>
    <m/>
    <m/>
    <m/>
    <n v="2"/>
    <m/>
    <m/>
    <m/>
    <m/>
    <m/>
    <m/>
    <m/>
    <m/>
    <m/>
    <m/>
    <m/>
    <m/>
    <m/>
    <m/>
    <m/>
    <m/>
    <m/>
    <m/>
    <m/>
    <m/>
    <m/>
    <m/>
    <m/>
    <m/>
    <m/>
    <m/>
    <m/>
    <m/>
    <m/>
    <m/>
    <m/>
    <m/>
    <m/>
    <m/>
    <m/>
    <m/>
    <m/>
    <m/>
    <m/>
    <m/>
    <m/>
    <m/>
    <m/>
    <m/>
    <m/>
    <m/>
    <m/>
    <m/>
    <m/>
    <m/>
    <m/>
    <m/>
    <m/>
    <m/>
    <m/>
    <m/>
    <m/>
    <m/>
    <m/>
    <m/>
    <m/>
    <m/>
    <m/>
    <m/>
    <m/>
    <m/>
    <m/>
    <m/>
    <m/>
    <m/>
    <m/>
    <m/>
    <m/>
    <m/>
    <m/>
    <m/>
    <m/>
    <m/>
    <m/>
    <m/>
    <m/>
    <m/>
    <m/>
    <m/>
    <m/>
    <m/>
    <x v="1"/>
    <x v="0"/>
    <s v="DUWT0017"/>
    <s v="koxBDtd7Lr7m"/>
    <s v="Allocated"/>
    <s v="Payment (PAID)"/>
    <s v="Payment (PAID)"/>
    <d v="2026-06-03T00:00:00"/>
    <m/>
    <m/>
    <m/>
    <m/>
    <s v="51"/>
    <n v="3185"/>
    <n v="6337"/>
  </r>
  <r>
    <n v="465804328"/>
    <s v="ANIKET ASHOK KANDALKAR"/>
    <m/>
    <m/>
    <m/>
    <m/>
    <m/>
    <m/>
    <n v="5044"/>
    <n v="4504"/>
    <n v="4642"/>
    <n v="9820"/>
    <x v="0"/>
    <s v="FLOW"/>
    <s v="UNPAID"/>
    <x v="7"/>
    <n v="78173"/>
    <n v="138"/>
    <n v="0"/>
    <n v="2250"/>
    <s v="27.05.26"/>
    <n v="4.8670595673912291E-2"/>
    <n v="4.2778729279311896E-3"/>
    <s v="STABLE"/>
    <s v="PTP"/>
    <s v="PTP"/>
    <s v="PTP"/>
    <m/>
    <n v="22"/>
    <s v="CAVNA"/>
    <m/>
    <s v="-"/>
    <s v="-"/>
    <s v="SHIRUR"/>
    <s v="-"/>
    <s v="-"/>
    <s v="-"/>
    <n v="6892"/>
    <n v="78173"/>
    <n v="27"/>
    <n v="43"/>
    <s v="FLOW"/>
    <m/>
    <m/>
    <m/>
    <m/>
    <s v="REGULAR"/>
    <s v="MH12XY8900"/>
    <s v="HONDA ACTIVA 125 SMART 2B"/>
    <d v="2025-03-29T00:00:00"/>
    <n v="30"/>
    <s v="02.06.26"/>
    <x v="0"/>
    <m/>
    <m/>
    <m/>
    <m/>
    <m/>
    <m/>
    <m/>
    <m/>
    <m/>
    <m/>
    <n v="1"/>
    <m/>
    <m/>
    <m/>
    <m/>
    <m/>
    <m/>
    <m/>
    <m/>
    <m/>
    <m/>
    <m/>
    <m/>
    <m/>
    <m/>
    <m/>
    <m/>
    <m/>
    <m/>
    <m/>
    <m/>
    <m/>
    <m/>
    <m/>
    <m/>
    <m/>
    <m/>
    <m/>
    <m/>
    <m/>
    <m/>
    <m/>
    <m/>
    <m/>
    <m/>
    <m/>
    <m/>
    <m/>
    <m/>
    <m/>
    <m/>
    <m/>
    <m/>
    <m/>
    <m/>
    <m/>
    <m/>
    <m/>
    <m/>
    <m/>
    <m/>
    <m/>
    <m/>
    <m/>
    <m/>
    <m/>
    <m/>
    <m/>
    <m/>
    <m/>
    <m/>
    <m/>
    <m/>
    <m/>
    <m/>
    <m/>
    <m/>
    <m/>
    <m/>
    <m/>
    <m/>
    <m/>
    <m/>
    <m/>
    <m/>
    <m/>
    <m/>
    <m/>
    <m/>
    <m/>
    <m/>
    <m/>
    <m/>
    <m/>
    <x v="2"/>
    <x v="0"/>
    <s v="ZBHT0024"/>
    <s v="BP9fi9nhNc"/>
    <s v="Allocated"/>
    <s v="Left Message (LMCB)"/>
    <s v="Meet brother "/>
    <d v="2026-06-04T00:00:00"/>
    <m/>
    <m/>
    <m/>
    <m/>
    <s v="272"/>
    <n v="4642"/>
    <n v="9820"/>
  </r>
  <r>
    <n v="461700090"/>
    <s v="AMARJEET KOUR GURUCHARANSINGHGILL"/>
    <s v="ONLINE"/>
    <s v="15.06.26"/>
    <n v="4330"/>
    <m/>
    <m/>
    <m/>
    <n v="4217"/>
    <n v="4073"/>
    <n v="4186"/>
    <n v="4178"/>
    <x v="0"/>
    <s v="STABLE"/>
    <s v="PAID"/>
    <x v="6"/>
    <n v="78169"/>
    <n v="113"/>
    <n v="0"/>
    <n v="6294"/>
    <s v="25.05.26"/>
    <n v="4.4651674327256259E-2"/>
    <n v="4.2776540353248963E-3"/>
    <s v="STABLE"/>
    <s v="PAID"/>
    <s v="PTP"/>
    <s v="PAID"/>
    <m/>
    <m/>
    <s v="CAVA"/>
    <m/>
    <s v="-"/>
    <s v="-"/>
    <s v="YERWADA"/>
    <s v="-"/>
    <s v="-"/>
    <s v="-"/>
    <n v="10480"/>
    <n v="78169"/>
    <n v="27"/>
    <n v="12"/>
    <s v="STABLE"/>
    <m/>
    <m/>
    <m/>
    <m/>
    <s v="REGULAR"/>
    <s v="MH12WN0638"/>
    <s v="PIAGGIO APRILIA SR160 FACELIFT"/>
    <d v="2024-01-29T00:00:00"/>
    <n v="48"/>
    <s v="02.06.26"/>
    <x v="1"/>
    <m/>
    <m/>
    <m/>
    <m/>
    <m/>
    <m/>
    <m/>
    <m/>
    <m/>
    <m/>
    <n v="1"/>
    <m/>
    <m/>
    <m/>
    <m/>
    <m/>
    <m/>
    <m/>
    <m/>
    <m/>
    <m/>
    <m/>
    <m/>
    <m/>
    <m/>
    <m/>
    <m/>
    <m/>
    <m/>
    <m/>
    <m/>
    <m/>
    <m/>
    <m/>
    <m/>
    <m/>
    <m/>
    <m/>
    <m/>
    <m/>
    <m/>
    <m/>
    <m/>
    <n v="2"/>
    <m/>
    <m/>
    <m/>
    <m/>
    <m/>
    <m/>
    <m/>
    <m/>
    <m/>
    <m/>
    <m/>
    <m/>
    <m/>
    <m/>
    <m/>
    <m/>
    <m/>
    <m/>
    <m/>
    <m/>
    <m/>
    <m/>
    <m/>
    <m/>
    <m/>
    <m/>
    <m/>
    <m/>
    <m/>
    <m/>
    <m/>
    <m/>
    <m/>
    <m/>
    <m/>
    <m/>
    <m/>
    <m/>
    <m/>
    <m/>
    <m/>
    <m/>
    <m/>
    <m/>
    <m/>
    <m/>
    <m/>
    <m/>
    <m/>
    <m/>
    <x v="3"/>
    <x v="0"/>
    <s v="ZBHT0012"/>
    <s v="Boppk2L_NIz"/>
    <s v="Allocated"/>
    <s v="Door Locked (NC_DL)"/>
    <s v="Nc"/>
    <d v="2026-06-04T00:00:00"/>
    <m/>
    <m/>
    <m/>
    <m/>
    <s v="218"/>
    <n v="4186"/>
    <n v="8508"/>
  </r>
  <r>
    <n v="465368631"/>
    <s v="SUDHIR PRADIP TELGOTE"/>
    <m/>
    <m/>
    <m/>
    <m/>
    <m/>
    <m/>
    <n v="4299"/>
    <n v="4179"/>
    <n v="4297"/>
    <n v="8717"/>
    <x v="0"/>
    <s v="FLOW"/>
    <s v="UNPAID"/>
    <x v="8"/>
    <n v="77955"/>
    <n v="118"/>
    <n v="0"/>
    <n v="1800"/>
    <s v="24.05.26"/>
    <n v="8.5615390865367708E-2"/>
    <n v="4.2659432808882332E-3"/>
    <s v="STABLE"/>
    <s v="PTP"/>
    <s v="PTP"/>
    <s v="PTP"/>
    <m/>
    <n v="25"/>
    <m/>
    <m/>
    <s v="-"/>
    <s v="-"/>
    <s v="MAVAL"/>
    <s v="-"/>
    <s v="-"/>
    <s v="-"/>
    <n v="6097"/>
    <n v="77955"/>
    <n v="27"/>
    <n v="43"/>
    <s v="FLOW"/>
    <m/>
    <m/>
    <m/>
    <m/>
    <s v="REGULAR"/>
    <s v="MH14MD7473"/>
    <s v="HONDA SHINE DISC BSVI"/>
    <d v="2025-01-30T00:00:00"/>
    <n v="36"/>
    <s v="02.06.26"/>
    <x v="1"/>
    <m/>
    <m/>
    <m/>
    <m/>
    <m/>
    <m/>
    <m/>
    <m/>
    <m/>
    <m/>
    <n v="1"/>
    <m/>
    <m/>
    <m/>
    <m/>
    <m/>
    <m/>
    <m/>
    <m/>
    <m/>
    <m/>
    <m/>
    <m/>
    <m/>
    <m/>
    <m/>
    <m/>
    <m/>
    <m/>
    <m/>
    <m/>
    <m/>
    <m/>
    <m/>
    <m/>
    <m/>
    <m/>
    <m/>
    <m/>
    <m/>
    <m/>
    <m/>
    <m/>
    <m/>
    <m/>
    <m/>
    <m/>
    <m/>
    <m/>
    <m/>
    <m/>
    <m/>
    <m/>
    <m/>
    <m/>
    <n v="1"/>
    <m/>
    <m/>
    <m/>
    <m/>
    <m/>
    <m/>
    <m/>
    <m/>
    <m/>
    <m/>
    <m/>
    <m/>
    <m/>
    <m/>
    <m/>
    <m/>
    <m/>
    <m/>
    <m/>
    <m/>
    <m/>
    <m/>
    <m/>
    <m/>
    <m/>
    <m/>
    <m/>
    <m/>
    <m/>
    <m/>
    <m/>
    <m/>
    <m/>
    <m/>
    <m/>
    <m/>
    <m/>
    <m/>
    <x v="1"/>
    <x v="0"/>
    <s v="ZBHT0013"/>
    <s v="A6NBw5fNIrRc"/>
    <s v="Allocated"/>
    <s v="Promise To Pay (PTP)"/>
    <s v="Ptp"/>
    <d v="2026-06-15T00:00:00"/>
    <m/>
    <m/>
    <m/>
    <m/>
    <s v="239"/>
    <n v="4297"/>
    <n v="8717"/>
  </r>
  <r>
    <n v="464631832"/>
    <s v="AKASH ASHOK DEVKATE"/>
    <s v="ONLINE"/>
    <s v="06.06.26"/>
    <n v="10323"/>
    <m/>
    <m/>
    <m/>
    <n v="4497"/>
    <n v="8798"/>
    <n v="4596"/>
    <n v="3097"/>
    <x v="4"/>
    <s v="RB"/>
    <s v="PAID"/>
    <x v="1"/>
    <n v="77849"/>
    <n v="295"/>
    <n v="0"/>
    <n v="2694.77"/>
    <s v="04.05.26"/>
    <n v="0.13801587286250599"/>
    <n v="1.7236654735006518E-2"/>
    <s v="RB"/>
    <s v="PAID"/>
    <s v="PAID"/>
    <s v="PAID"/>
    <m/>
    <m/>
    <s v="CAVNA"/>
    <m/>
    <s v="-"/>
    <s v="-"/>
    <s v="CHINCHWAD"/>
    <s v="-"/>
    <s v="-"/>
    <s v="-"/>
    <n v="11787.77"/>
    <n v="77849"/>
    <n v="57"/>
    <n v="12"/>
    <s v="STABLE"/>
    <m/>
    <m/>
    <m/>
    <m/>
    <s v="REGULAR"/>
    <s v="MH14MA0362"/>
    <s v="BAJAJ FREEDOM 125 NG04 DRUM LED"/>
    <d v="2024-11-10T00:00:00"/>
    <n v="36"/>
    <s v="02.06.26"/>
    <x v="0"/>
    <m/>
    <m/>
    <m/>
    <m/>
    <m/>
    <m/>
    <m/>
    <m/>
    <m/>
    <m/>
    <m/>
    <m/>
    <m/>
    <n v="1"/>
    <m/>
    <m/>
    <m/>
    <m/>
    <m/>
    <m/>
    <m/>
    <m/>
    <m/>
    <m/>
    <m/>
    <m/>
    <m/>
    <m/>
    <m/>
    <m/>
    <m/>
    <m/>
    <m/>
    <m/>
    <m/>
    <m/>
    <m/>
    <m/>
    <m/>
    <m/>
    <m/>
    <m/>
    <m/>
    <m/>
    <m/>
    <m/>
    <m/>
    <m/>
    <m/>
    <m/>
    <m/>
    <m/>
    <m/>
    <m/>
    <m/>
    <m/>
    <m/>
    <m/>
    <m/>
    <m/>
    <m/>
    <m/>
    <m/>
    <m/>
    <m/>
    <m/>
    <m/>
    <m/>
    <m/>
    <m/>
    <m/>
    <m/>
    <m/>
    <m/>
    <m/>
    <m/>
    <m/>
    <m/>
    <m/>
    <m/>
    <m/>
    <m/>
    <m/>
    <m/>
    <m/>
    <m/>
    <m/>
    <m/>
    <m/>
    <m/>
    <m/>
    <m/>
    <m/>
    <m/>
    <x v="2"/>
    <x v="0"/>
    <s v="ZBHT0011"/>
    <s v="G2AvU2Ma5Vz"/>
    <s v="Allocated"/>
    <s v="Left Message (LMCB)"/>
    <s v="Visit cm residence address cm not living this address lm with grandmother "/>
    <d v="2026-06-05T00:00:00"/>
    <m/>
    <m/>
    <m/>
    <m/>
    <s v="125"/>
    <n v="4596"/>
    <n v="13420"/>
  </r>
  <r>
    <n v="466063242"/>
    <s v="SANTOSH NANDU ROY"/>
    <m/>
    <m/>
    <m/>
    <m/>
    <m/>
    <m/>
    <n v="3849"/>
    <n v="3849"/>
    <n v="3849"/>
    <n v="7765"/>
    <x v="0"/>
    <s v="FLOW"/>
    <s v="UNPAID"/>
    <x v="0"/>
    <n v="77403"/>
    <n v="0"/>
    <n v="0"/>
    <n v="450"/>
    <s v="-"/>
    <n v="6.667796702416473E-2"/>
    <n v="4.2357361012198306E-3"/>
    <s v="STABLE"/>
    <s v="PTP"/>
    <s v="-"/>
    <s v="PTP"/>
    <m/>
    <n v="22"/>
    <s v="CAVA"/>
    <m/>
    <m/>
    <m/>
    <s v="NHARE"/>
    <m/>
    <m/>
    <m/>
    <n v="4299"/>
    <n v="77403"/>
    <n v="27"/>
    <n v="43"/>
    <s v="FLOW"/>
    <m/>
    <m/>
    <m/>
    <m/>
    <s v="-"/>
    <s v="MH12YC5760"/>
    <s v="TVS NTORQ 125 RACE XP"/>
    <d v="2025-05-05T00:00:00"/>
    <n v="36"/>
    <s v="10.06.26"/>
    <x v="1"/>
    <m/>
    <m/>
    <m/>
    <m/>
    <m/>
    <m/>
    <m/>
    <m/>
    <m/>
    <m/>
    <m/>
    <m/>
    <m/>
    <m/>
    <m/>
    <m/>
    <m/>
    <m/>
    <m/>
    <m/>
    <m/>
    <m/>
    <m/>
    <m/>
    <m/>
    <m/>
    <m/>
    <m/>
    <m/>
    <m/>
    <m/>
    <m/>
    <m/>
    <m/>
    <m/>
    <m/>
    <m/>
    <m/>
    <m/>
    <m/>
    <m/>
    <m/>
    <m/>
    <m/>
    <m/>
    <m/>
    <n v="1"/>
    <m/>
    <m/>
    <m/>
    <m/>
    <m/>
    <m/>
    <m/>
    <m/>
    <n v="1"/>
    <m/>
    <m/>
    <m/>
    <m/>
    <m/>
    <m/>
    <m/>
    <m/>
    <m/>
    <m/>
    <m/>
    <m/>
    <m/>
    <m/>
    <m/>
    <m/>
    <m/>
    <m/>
    <m/>
    <m/>
    <m/>
    <m/>
    <m/>
    <m/>
    <m/>
    <m/>
    <m/>
    <m/>
    <m/>
    <m/>
    <m/>
    <m/>
    <m/>
    <m/>
    <m/>
    <m/>
    <m/>
    <m/>
    <x v="1"/>
    <x v="0"/>
    <s v="DUWT0031"/>
    <s v="B20u07yd4tS"/>
    <s v="Allocated"/>
    <s v="Promise To Pay (PTP)"/>
    <s v="Customer ptp on 20 june "/>
    <d v="2026-06-20T00:00:00"/>
    <m/>
    <m/>
    <m/>
    <m/>
    <s v="67"/>
    <n v="3849"/>
    <n v="7765"/>
  </r>
  <r>
    <n v="465143032"/>
    <s v="VISHAL DNYANESHWAR TAMBE"/>
    <m/>
    <m/>
    <m/>
    <m/>
    <m/>
    <m/>
    <n v="4330"/>
    <n v="4161"/>
    <n v="4278"/>
    <n v="8730"/>
    <x v="0"/>
    <s v="FLOW"/>
    <s v="UNPAID"/>
    <x v="10"/>
    <n v="76514"/>
    <n v="117"/>
    <n v="0"/>
    <n v="5359"/>
    <s v="28.05.26"/>
    <n v="3.2997295165389531E-2"/>
    <n v="4.1870872194712623E-3"/>
    <s v="STABLE"/>
    <s v="PTP"/>
    <s v="PTP"/>
    <s v="PTP"/>
    <m/>
    <n v="28"/>
    <s v="CAVA"/>
    <m/>
    <s v="-"/>
    <s v="-"/>
    <s v="OTUR"/>
    <s v="-"/>
    <s v="-"/>
    <s v="-"/>
    <n v="9637"/>
    <n v="76514"/>
    <n v="27"/>
    <n v="43"/>
    <s v="FLOW"/>
    <m/>
    <m/>
    <m/>
    <m/>
    <s v="REGULAR"/>
    <s v="MH14MB7155"/>
    <s v="HONDA UNICORN 160 BS6"/>
    <d v="2025-01-06T00:00:00"/>
    <n v="36"/>
    <s v="02.06.26"/>
    <x v="0"/>
    <m/>
    <m/>
    <m/>
    <m/>
    <m/>
    <m/>
    <m/>
    <m/>
    <m/>
    <m/>
    <m/>
    <m/>
    <m/>
    <m/>
    <m/>
    <m/>
    <n v="1"/>
    <m/>
    <m/>
    <m/>
    <m/>
    <m/>
    <m/>
    <m/>
    <m/>
    <m/>
    <m/>
    <m/>
    <m/>
    <m/>
    <m/>
    <m/>
    <m/>
    <m/>
    <m/>
    <m/>
    <m/>
    <m/>
    <m/>
    <m/>
    <m/>
    <m/>
    <m/>
    <m/>
    <m/>
    <m/>
    <m/>
    <m/>
    <m/>
    <m/>
    <m/>
    <m/>
    <m/>
    <m/>
    <m/>
    <m/>
    <m/>
    <m/>
    <m/>
    <m/>
    <m/>
    <m/>
    <m/>
    <m/>
    <m/>
    <m/>
    <m/>
    <m/>
    <m/>
    <m/>
    <m/>
    <m/>
    <m/>
    <m/>
    <m/>
    <m/>
    <m/>
    <m/>
    <m/>
    <m/>
    <m/>
    <m/>
    <m/>
    <m/>
    <m/>
    <m/>
    <m/>
    <m/>
    <m/>
    <m/>
    <m/>
    <m/>
    <m/>
    <m/>
    <x v="2"/>
    <x v="0"/>
    <s v="ZBHT0021"/>
    <s v="A2DBmVWDIrR7"/>
    <s v="Allocated"/>
    <s v="Door Locked (NC_DL)"/>
    <s v="Door locked "/>
    <d v="2026-06-06T00:00:00"/>
    <m/>
    <m/>
    <m/>
    <m/>
    <s v="239"/>
    <n v="4278"/>
    <n v="8730"/>
  </r>
  <r>
    <n v="464515369"/>
    <s v="JUNAIB SHAGIR SHAIKH"/>
    <m/>
    <m/>
    <m/>
    <m/>
    <m/>
    <m/>
    <n v="3957"/>
    <n v="19777"/>
    <n v="3873"/>
    <n v="24645"/>
    <x v="5"/>
    <s v="FLOW"/>
    <s v="UNPAID"/>
    <x v="6"/>
    <n v="76306"/>
    <n v="609"/>
    <n v="0"/>
    <n v="4050"/>
    <s v="-"/>
    <n v="1"/>
    <n v="3.7143126310257055E-2"/>
    <s v="FLOW"/>
    <s v="NC"/>
    <s v="-"/>
    <s v="NC"/>
    <s v="no such person"/>
    <m/>
    <s v="CNAVNA"/>
    <m/>
    <s v="REPO"/>
    <s v="-"/>
    <s v="YERWADA"/>
    <s v="-"/>
    <s v="-"/>
    <s v="-"/>
    <n v="24436"/>
    <n v="76306"/>
    <n v="147"/>
    <n v="163"/>
    <s v="FLOW"/>
    <m/>
    <m/>
    <m/>
    <m/>
    <s v="NPA"/>
    <s v="MH12XK0137"/>
    <s v="SUZUKI BURGMAN STREET EX"/>
    <d v="2024-10-31T00:00:00"/>
    <n v="36"/>
    <s v="02.06.26"/>
    <x v="1"/>
    <m/>
    <m/>
    <m/>
    <m/>
    <m/>
    <m/>
    <m/>
    <m/>
    <m/>
    <m/>
    <m/>
    <m/>
    <m/>
    <m/>
    <m/>
    <m/>
    <m/>
    <m/>
    <m/>
    <m/>
    <m/>
    <m/>
    <n v="1"/>
    <m/>
    <m/>
    <m/>
    <m/>
    <m/>
    <m/>
    <m/>
    <m/>
    <m/>
    <m/>
    <m/>
    <m/>
    <m/>
    <m/>
    <m/>
    <m/>
    <m/>
    <m/>
    <m/>
    <m/>
    <m/>
    <m/>
    <m/>
    <m/>
    <m/>
    <m/>
    <m/>
    <m/>
    <m/>
    <n v="2"/>
    <m/>
    <m/>
    <m/>
    <m/>
    <m/>
    <m/>
    <m/>
    <m/>
    <m/>
    <m/>
    <m/>
    <m/>
    <m/>
    <m/>
    <m/>
    <m/>
    <m/>
    <m/>
    <m/>
    <m/>
    <m/>
    <m/>
    <m/>
    <m/>
    <m/>
    <m/>
    <m/>
    <m/>
    <m/>
    <m/>
    <m/>
    <m/>
    <m/>
    <m/>
    <m/>
    <m/>
    <m/>
    <m/>
    <m/>
    <m/>
    <m/>
    <x v="3"/>
    <x v="0"/>
    <s v="ZBHT0012"/>
    <s v="APHSV0wBOm"/>
    <s v="Allocated"/>
    <s v="No Such Person (NC_NSP)"/>
    <s v="Nc"/>
    <d v="2026-06-08T00:00:00"/>
    <m/>
    <m/>
    <m/>
    <m/>
    <s v="911"/>
    <n v="4558"/>
    <n v="24645"/>
  </r>
  <r>
    <n v="464930378"/>
    <s v="SARITA SEBASTIAN MARIYAN"/>
    <m/>
    <m/>
    <m/>
    <m/>
    <m/>
    <m/>
    <n v="4169"/>
    <n v="16628"/>
    <n v="4859"/>
    <n v="21883"/>
    <x v="2"/>
    <s v="FLOW"/>
    <s v="UNPAID"/>
    <x v="12"/>
    <n v="75508"/>
    <n v="738"/>
    <n v="0"/>
    <n v="6300"/>
    <s v="FLOW"/>
    <n v="0.36007705500192755"/>
    <n v="2.4790704653257081E-2"/>
    <s v="FLOW"/>
    <s v="NC"/>
    <s v="NC"/>
    <s v="NC"/>
    <s v="Shifted"/>
    <m/>
    <s v="CNAVNA"/>
    <m/>
    <s v="REPO"/>
    <s v="-"/>
    <s v="KHADAKI"/>
    <s v="-"/>
    <s v="-"/>
    <s v="-"/>
    <n v="23666"/>
    <n v="75508"/>
    <n v="116"/>
    <n v="132"/>
    <s v="FLOW"/>
    <m/>
    <m/>
    <m/>
    <m/>
    <s v="NPA"/>
    <s v="MH12XP7219"/>
    <s v="HONDA ACTIVA 125 SMART"/>
    <d v="2024-12-12T00:00:00"/>
    <n v="36"/>
    <s v="02.06.26"/>
    <x v="0"/>
    <m/>
    <m/>
    <m/>
    <m/>
    <m/>
    <m/>
    <m/>
    <m/>
    <m/>
    <m/>
    <m/>
    <m/>
    <m/>
    <n v="1"/>
    <m/>
    <m/>
    <m/>
    <m/>
    <m/>
    <m/>
    <m/>
    <m/>
    <m/>
    <m/>
    <m/>
    <m/>
    <m/>
    <m/>
    <m/>
    <m/>
    <m/>
    <m/>
    <m/>
    <m/>
    <n v="1"/>
    <m/>
    <m/>
    <m/>
    <m/>
    <m/>
    <m/>
    <m/>
    <m/>
    <m/>
    <m/>
    <m/>
    <m/>
    <m/>
    <m/>
    <m/>
    <m/>
    <m/>
    <m/>
    <m/>
    <m/>
    <m/>
    <m/>
    <m/>
    <m/>
    <m/>
    <m/>
    <m/>
    <m/>
    <m/>
    <m/>
    <m/>
    <m/>
    <m/>
    <m/>
    <m/>
    <m/>
    <m/>
    <m/>
    <m/>
    <m/>
    <m/>
    <m/>
    <m/>
    <m/>
    <m/>
    <m/>
    <m/>
    <m/>
    <m/>
    <m/>
    <m/>
    <m/>
    <m/>
    <m/>
    <m/>
    <m/>
    <m/>
    <m/>
    <m/>
    <x v="1"/>
    <x v="0"/>
    <s v="DUWT0023"/>
    <s v="BPmkdf2qsOgc"/>
    <s v="Allocated"/>
    <s v="Shifted (NC_SFTD)"/>
    <s v="Customer shifted from the given residence address "/>
    <d v="2026-06-05T00:00:00"/>
    <m/>
    <m/>
    <m/>
    <m/>
    <s v="1086"/>
    <n v="4859"/>
    <n v="21883"/>
  </r>
  <r>
    <n v="467076911"/>
    <s v="ASHOK SURESH GAVADE"/>
    <m/>
    <m/>
    <m/>
    <m/>
    <m/>
    <m/>
    <n v="3236"/>
    <n v="9708"/>
    <n v="3434"/>
    <n v="13340"/>
    <x v="1"/>
    <s v="FLOW"/>
    <s v="UNPAID"/>
    <x v="14"/>
    <n v="75488"/>
    <n v="198"/>
    <n v="0"/>
    <n v="1350"/>
    <s v="FLOW"/>
    <n v="0.85671807792266752"/>
    <n v="2.019005645175944E-2"/>
    <s v="STABLE"/>
    <s v="MPTP"/>
    <s v="BPTP"/>
    <s v="MPTP"/>
    <s v="Shifted"/>
    <m/>
    <s v="CNAVNA"/>
    <m/>
    <s v="REPO"/>
    <s v="-"/>
    <s v="UMBRE"/>
    <s v="-"/>
    <s v="-"/>
    <s v="-"/>
    <n v="11256"/>
    <n v="75488"/>
    <n v="88"/>
    <n v="104"/>
    <s v="FLOW"/>
    <m/>
    <m/>
    <m/>
    <m/>
    <s v="REGULAR"/>
    <s v="MH14MX3194"/>
    <s v="DESTINI PRIME DRS CAST NOBLE RED"/>
    <d v="2025-10-14T00:00:00"/>
    <n v="36"/>
    <s v="02.06.26"/>
    <x v="1"/>
    <m/>
    <m/>
    <m/>
    <m/>
    <m/>
    <m/>
    <m/>
    <m/>
    <m/>
    <m/>
    <m/>
    <m/>
    <m/>
    <n v="1"/>
    <m/>
    <m/>
    <m/>
    <m/>
    <m/>
    <m/>
    <m/>
    <m/>
    <m/>
    <m/>
    <m/>
    <m/>
    <m/>
    <m/>
    <m/>
    <m/>
    <m/>
    <m/>
    <m/>
    <m/>
    <m/>
    <m/>
    <m/>
    <m/>
    <m/>
    <m/>
    <m/>
    <m/>
    <m/>
    <m/>
    <m/>
    <m/>
    <m/>
    <m/>
    <m/>
    <m/>
    <m/>
    <m/>
    <m/>
    <m/>
    <m/>
    <m/>
    <m/>
    <m/>
    <m/>
    <m/>
    <m/>
    <m/>
    <m/>
    <m/>
    <m/>
    <m/>
    <m/>
    <m/>
    <m/>
    <m/>
    <m/>
    <m/>
    <m/>
    <m/>
    <m/>
    <m/>
    <m/>
    <m/>
    <m/>
    <m/>
    <m/>
    <m/>
    <m/>
    <m/>
    <m/>
    <m/>
    <m/>
    <m/>
    <m/>
    <m/>
    <m/>
    <m/>
    <m/>
    <m/>
    <x v="2"/>
    <x v="0"/>
    <s v="DUWT0027"/>
    <s v="kotIZg32db7"/>
    <s v="Allocated"/>
    <s v="Shifted (NC_SFTD)"/>
    <s v="Visited to Customers residence address but Customer is shifted from his residence address met with his brother "/>
    <d v="2026-06-05T00:00:00"/>
    <m/>
    <m/>
    <m/>
    <m/>
    <s v="396"/>
    <n v="3434"/>
    <n v="13340"/>
  </r>
  <r>
    <n v="462252818"/>
    <s v="RAVISHANKAR TANAJI SHINDE"/>
    <s v="COLLECT"/>
    <s v="19.06.26"/>
    <n v="15000"/>
    <m/>
    <m/>
    <m/>
    <n v="7369"/>
    <n v="7274"/>
    <n v="7368"/>
    <n v="-156"/>
    <x v="0"/>
    <s v="RB"/>
    <s v="PAID"/>
    <x v="1"/>
    <n v="75127"/>
    <n v="94"/>
    <n v="0"/>
    <n v="1800"/>
    <s v="-"/>
    <n v="3.048549375290038E-2"/>
    <n v="4.1111862082392446E-3"/>
    <s v="STABLE"/>
    <s v="PAID"/>
    <s v="-"/>
    <s v="PTP"/>
    <m/>
    <n v="18"/>
    <s v="CAVA"/>
    <m/>
    <m/>
    <m/>
    <s v="CHIKHALI"/>
    <m/>
    <m/>
    <m/>
    <n v="9168"/>
    <n v="75127"/>
    <n v="27"/>
    <n v="43"/>
    <s v="FLOW"/>
    <m/>
    <m/>
    <m/>
    <m/>
    <s v="-"/>
    <s v="MH14LK9561"/>
    <s v="BULLET 350 BLACK GOLD"/>
    <d v="2024-03-16T00:00:00"/>
    <n v="36"/>
    <s v="10.06.26"/>
    <x v="0"/>
    <m/>
    <m/>
    <m/>
    <m/>
    <m/>
    <m/>
    <m/>
    <m/>
    <m/>
    <m/>
    <m/>
    <m/>
    <m/>
    <m/>
    <m/>
    <m/>
    <m/>
    <m/>
    <m/>
    <m/>
    <m/>
    <m/>
    <m/>
    <m/>
    <m/>
    <m/>
    <m/>
    <m/>
    <m/>
    <m/>
    <m/>
    <m/>
    <m/>
    <m/>
    <n v="1"/>
    <m/>
    <m/>
    <m/>
    <m/>
    <m/>
    <m/>
    <m/>
    <m/>
    <m/>
    <m/>
    <m/>
    <m/>
    <m/>
    <m/>
    <m/>
    <m/>
    <m/>
    <m/>
    <m/>
    <m/>
    <n v="3"/>
    <m/>
    <m/>
    <m/>
    <m/>
    <m/>
    <m/>
    <m/>
    <m/>
    <m/>
    <m/>
    <m/>
    <m/>
    <m/>
    <m/>
    <m/>
    <m/>
    <m/>
    <m/>
    <m/>
    <m/>
    <m/>
    <m/>
    <m/>
    <m/>
    <m/>
    <m/>
    <m/>
    <m/>
    <m/>
    <m/>
    <m/>
    <m/>
    <m/>
    <m/>
    <m/>
    <m/>
    <m/>
    <m/>
    <x v="0"/>
    <x v="0"/>
    <s v="ZBHT0011"/>
    <s v="APdnHt5w1Nm"/>
    <s v="Allocated"/>
    <s v="Left Message (LMCB)"/>
    <s v="Visit cm residence address cm is not at home cm mother sd Two wheeler 3rd party "/>
    <d v="2026-06-12T00:00:00"/>
    <m/>
    <m/>
    <m/>
    <m/>
    <s v="201"/>
    <n v="7368"/>
    <n v="14844"/>
  </r>
  <r>
    <n v="463370462"/>
    <s v="NAGRAJ IRANNA MUTYAL"/>
    <s v="BRANCH"/>
    <s v="12.06.26"/>
    <n v="5750"/>
    <m/>
    <m/>
    <m/>
    <n v="5626"/>
    <n v="5602"/>
    <n v="5690"/>
    <n v="5606"/>
    <x v="0"/>
    <s v="STABLE"/>
    <s v="PAID"/>
    <x v="14"/>
    <n v="74709"/>
    <n v="88"/>
    <n v="0"/>
    <n v="6100"/>
    <s v="-"/>
    <n v="0.11458288839399067"/>
    <n v="4.0883119308816503E-3"/>
    <s v="STABLE"/>
    <s v="PAID"/>
    <s v="-"/>
    <s v="PAID"/>
    <m/>
    <m/>
    <s v="CAVA"/>
    <m/>
    <m/>
    <m/>
    <s v="DEHU ROAD"/>
    <m/>
    <m/>
    <m/>
    <n v="11790"/>
    <n v="74709"/>
    <n v="27"/>
    <n v="12"/>
    <s v="STABLE"/>
    <m/>
    <m/>
    <m/>
    <m/>
    <s v="-"/>
    <s v="MH14LR6042"/>
    <s v="PIAGGIO VESPA SXL 149 ABS RACING 60"/>
    <d v="2024-07-02T00:00:00"/>
    <n v="36"/>
    <s v="10.06.26"/>
    <x v="1"/>
    <m/>
    <m/>
    <m/>
    <m/>
    <m/>
    <m/>
    <m/>
    <m/>
    <m/>
    <m/>
    <m/>
    <m/>
    <m/>
    <m/>
    <m/>
    <m/>
    <m/>
    <m/>
    <m/>
    <m/>
    <m/>
    <m/>
    <m/>
    <m/>
    <m/>
    <m/>
    <m/>
    <m/>
    <m/>
    <m/>
    <m/>
    <m/>
    <m/>
    <m/>
    <n v="2"/>
    <m/>
    <m/>
    <m/>
    <m/>
    <m/>
    <m/>
    <m/>
    <m/>
    <m/>
    <m/>
    <m/>
    <m/>
    <m/>
    <m/>
    <m/>
    <m/>
    <m/>
    <m/>
    <m/>
    <m/>
    <m/>
    <m/>
    <m/>
    <m/>
    <m/>
    <m/>
    <m/>
    <m/>
    <m/>
    <m/>
    <m/>
    <m/>
    <m/>
    <m/>
    <m/>
    <m/>
    <m/>
    <m/>
    <m/>
    <m/>
    <m/>
    <m/>
    <m/>
    <m/>
    <m/>
    <m/>
    <m/>
    <m/>
    <m/>
    <m/>
    <m/>
    <m/>
    <m/>
    <m/>
    <m/>
    <m/>
    <m/>
    <m/>
    <m/>
    <x v="1"/>
    <x v="0"/>
    <s v="DUWT0027"/>
    <s v="AoQTzMY_tb"/>
    <s v="Allocated"/>
    <s v="Payment (PAID)"/>
    <s v="Payment (PAID)"/>
    <d v="2026-06-12T00:00:00"/>
    <m/>
    <m/>
    <m/>
    <m/>
    <s v="128"/>
    <n v="5690"/>
    <n v="11356"/>
  </r>
  <r>
    <n v="465922492"/>
    <s v="ROHINI AMIT GAIKWAD"/>
    <s v="ONLINE"/>
    <s v="06.06.26"/>
    <n v="3968"/>
    <m/>
    <m/>
    <m/>
    <n v="3838"/>
    <n v="7622"/>
    <n v="4023"/>
    <n v="7810"/>
    <x v="4"/>
    <s v="STABLE"/>
    <s v="PAID"/>
    <x v="2"/>
    <n v="74559"/>
    <n v="239"/>
    <n v="0"/>
    <n v="5398"/>
    <s v="31.05.26 09.05.26"/>
    <n v="0.2493432663088351"/>
    <n v="1.6508211285788527E-2"/>
    <s v="STABLE"/>
    <s v="PAID"/>
    <s v="PTP"/>
    <s v="PAID"/>
    <m/>
    <m/>
    <s v="CAVNA"/>
    <m/>
    <s v="-"/>
    <s v="-"/>
    <s v="DAPODI"/>
    <s v="-"/>
    <s v="-"/>
    <s v="-"/>
    <n v="13259"/>
    <n v="74559"/>
    <n v="57"/>
    <n v="43"/>
    <s v="STABLE"/>
    <m/>
    <m/>
    <m/>
    <m/>
    <s v="REGULAR"/>
    <s v="MH14MJ1078"/>
    <s v="HONDA ACTIVA DLX 2B"/>
    <d v="2025-04-15T00:00:00"/>
    <n v="36"/>
    <s v="02.06.26"/>
    <x v="1"/>
    <m/>
    <m/>
    <m/>
    <m/>
    <m/>
    <m/>
    <m/>
    <m/>
    <m/>
    <m/>
    <m/>
    <m/>
    <m/>
    <n v="1"/>
    <m/>
    <m/>
    <m/>
    <m/>
    <m/>
    <m/>
    <m/>
    <m/>
    <m/>
    <m/>
    <m/>
    <m/>
    <m/>
    <m/>
    <m/>
    <m/>
    <m/>
    <m/>
    <m/>
    <m/>
    <m/>
    <m/>
    <m/>
    <m/>
    <m/>
    <m/>
    <m/>
    <m/>
    <m/>
    <m/>
    <m/>
    <m/>
    <m/>
    <m/>
    <m/>
    <m/>
    <m/>
    <m/>
    <m/>
    <m/>
    <m/>
    <m/>
    <m/>
    <m/>
    <m/>
    <m/>
    <m/>
    <m/>
    <m/>
    <m/>
    <m/>
    <m/>
    <m/>
    <m/>
    <m/>
    <m/>
    <m/>
    <m/>
    <m/>
    <m/>
    <m/>
    <m/>
    <m/>
    <m/>
    <m/>
    <m/>
    <m/>
    <m/>
    <m/>
    <m/>
    <m/>
    <m/>
    <m/>
    <m/>
    <m/>
    <m/>
    <m/>
    <m/>
    <m/>
    <m/>
    <x v="2"/>
    <x v="0"/>
    <s v="ZBHT0009"/>
    <s v="BPQQP_Xe6Z7"/>
    <s v="Allocated"/>
    <s v="Left Message (LMCB)"/>
    <s v="Msg to father "/>
    <d v="2026-06-05T00:00:00"/>
    <m/>
    <m/>
    <m/>
    <m/>
    <s v="318"/>
    <n v="4023"/>
    <n v="11778"/>
  </r>
  <r>
    <n v="467095115"/>
    <s v="REKHA GORAKSHA CHAVAN"/>
    <s v="ONLINE"/>
    <s v="02.06.26"/>
    <n v="6075"/>
    <m/>
    <m/>
    <m/>
    <n v="5978"/>
    <n v="17934"/>
    <n v="6269"/>
    <n v="18409"/>
    <x v="1"/>
    <s v="STABLE"/>
    <s v="PAID"/>
    <x v="4"/>
    <n v="74325"/>
    <n v="291"/>
    <n v="0"/>
    <n v="1350"/>
    <s v="FLOW"/>
    <n v="0.31079270475750975"/>
    <n v="1.9878999917563325E-2"/>
    <s v="STABLE"/>
    <s v="PAID"/>
    <s v="NC"/>
    <s v="PAID"/>
    <m/>
    <m/>
    <m/>
    <m/>
    <s v="REPO"/>
    <s v="-"/>
    <s v="CHAKAN"/>
    <s v="-"/>
    <s v="-"/>
    <s v="-"/>
    <n v="19575"/>
    <n v="74325"/>
    <n v="88"/>
    <n v="73"/>
    <s v="STABLE"/>
    <m/>
    <m/>
    <m/>
    <m/>
    <s v="REGULAR"/>
    <s v="MH14MX3953"/>
    <s v="HONDA ACTIVA 110 SMART 2 B"/>
    <d v="2025-10-16T00:00:00"/>
    <n v="18"/>
    <s v="02.06.26"/>
    <x v="0"/>
    <m/>
    <n v="1"/>
    <m/>
    <m/>
    <m/>
    <m/>
    <m/>
    <m/>
    <m/>
    <m/>
    <m/>
    <m/>
    <m/>
    <m/>
    <m/>
    <m/>
    <m/>
    <m/>
    <m/>
    <m/>
    <m/>
    <m/>
    <m/>
    <m/>
    <m/>
    <m/>
    <m/>
    <m/>
    <m/>
    <m/>
    <m/>
    <m/>
    <m/>
    <m/>
    <m/>
    <m/>
    <m/>
    <m/>
    <m/>
    <m/>
    <m/>
    <m/>
    <m/>
    <m/>
    <m/>
    <m/>
    <m/>
    <m/>
    <m/>
    <m/>
    <m/>
    <m/>
    <m/>
    <m/>
    <m/>
    <m/>
    <m/>
    <m/>
    <m/>
    <m/>
    <m/>
    <m/>
    <m/>
    <m/>
    <m/>
    <m/>
    <m/>
    <m/>
    <m/>
    <m/>
    <m/>
    <m/>
    <m/>
    <m/>
    <m/>
    <m/>
    <m/>
    <m/>
    <m/>
    <m/>
    <m/>
    <m/>
    <m/>
    <m/>
    <m/>
    <m/>
    <m/>
    <m/>
    <m/>
    <m/>
    <m/>
    <m/>
    <m/>
    <m/>
    <x v="2"/>
    <x v="0"/>
    <s v="DUWT0017"/>
    <s v="AoLMOoSODwm"/>
    <s v="Allocated"/>
    <s v="Shifted (NC_SFTD)"/>
    <s v="Customer shifted from residence as per neighbor "/>
    <d v="2026-06-01T00:00:00"/>
    <m/>
    <m/>
    <m/>
    <m/>
    <s v="572"/>
    <n v="6269"/>
    <n v="24484"/>
  </r>
  <r>
    <n v="467312870"/>
    <s v="LAXMAN MANIRAM JOSHI"/>
    <s v="ONLINE"/>
    <s v="08.06.26"/>
    <n v="4000"/>
    <m/>
    <m/>
    <m/>
    <n v="9394"/>
    <n v="22646"/>
    <n v="4374"/>
    <n v="28817"/>
    <x v="1"/>
    <s v="STABLE"/>
    <s v="PAID"/>
    <x v="13"/>
    <n v="73905"/>
    <n v="516"/>
    <n v="0"/>
    <n v="1800"/>
    <s v="FLOW"/>
    <n v="0.32295342116285514"/>
    <n v="1.9766666517423714E-2"/>
    <s v="STABLE"/>
    <s v="PAID"/>
    <s v="NC"/>
    <s v="PAID"/>
    <s v="Add not found"/>
    <m/>
    <s v="CAVNA"/>
    <m/>
    <s v="REPO"/>
    <s v="-"/>
    <s v="MARUNJI"/>
    <s v="-"/>
    <s v="-"/>
    <s v="-"/>
    <n v="24962"/>
    <n v="73905"/>
    <n v="83"/>
    <n v="68"/>
    <s v="STABLE"/>
    <m/>
    <m/>
    <m/>
    <m/>
    <s v="REGULAR"/>
    <s v="MH14MY0638"/>
    <s v="HONDA ACTIVA 125 DISC 2B"/>
    <d v="2025-11-20T00:00:00"/>
    <n v="12"/>
    <s v="02.06.26"/>
    <x v="0"/>
    <m/>
    <n v="1"/>
    <m/>
    <m/>
    <m/>
    <m/>
    <m/>
    <m/>
    <m/>
    <m/>
    <m/>
    <m/>
    <m/>
    <m/>
    <m/>
    <m/>
    <m/>
    <m/>
    <m/>
    <m/>
    <m/>
    <m/>
    <m/>
    <m/>
    <m/>
    <m/>
    <m/>
    <m/>
    <m/>
    <m/>
    <m/>
    <m/>
    <m/>
    <m/>
    <m/>
    <m/>
    <m/>
    <m/>
    <m/>
    <m/>
    <m/>
    <m/>
    <m/>
    <m/>
    <m/>
    <m/>
    <m/>
    <m/>
    <m/>
    <m/>
    <m/>
    <m/>
    <m/>
    <m/>
    <m/>
    <m/>
    <m/>
    <m/>
    <m/>
    <m/>
    <m/>
    <m/>
    <m/>
    <m/>
    <m/>
    <m/>
    <m/>
    <m/>
    <m/>
    <m/>
    <m/>
    <m/>
    <m/>
    <m/>
    <m/>
    <m/>
    <m/>
    <m/>
    <m/>
    <m/>
    <m/>
    <m/>
    <m/>
    <m/>
    <m/>
    <m/>
    <m/>
    <m/>
    <m/>
    <m/>
    <m/>
    <m/>
    <m/>
    <m/>
    <x v="2"/>
    <x v="0"/>
    <s v="DUWT0030"/>
    <s v="koiWeMh-Wq7"/>
    <s v="Allocated"/>
    <s v="Address Not Found (NC_ANF)"/>
    <s v="Address not found "/>
    <d v="2026-06-01T00:00:00"/>
    <m/>
    <m/>
    <m/>
    <m/>
    <s v="777"/>
    <n v="4374"/>
    <n v="32817"/>
  </r>
  <r>
    <n v="457317317"/>
    <s v="SUNNY SURESH MARATHE"/>
    <m/>
    <m/>
    <m/>
    <m/>
    <m/>
    <m/>
    <n v="6685"/>
    <n v="7059"/>
    <n v="655"/>
    <n v="14153"/>
    <x v="4"/>
    <s v="FLOW"/>
    <s v="UNPAID"/>
    <x v="8"/>
    <n v="73863"/>
    <n v="281"/>
    <n v="0"/>
    <n v="4957"/>
    <s v="-"/>
    <n v="0.20104518564241833"/>
    <n v="1.6354108963400768E-2"/>
    <s v="FLOW"/>
    <s v="PTP"/>
    <s v="-"/>
    <s v="PTP"/>
    <m/>
    <n v="26"/>
    <s v="CAVA"/>
    <m/>
    <m/>
    <m/>
    <s v="LONAVLA"/>
    <m/>
    <m/>
    <m/>
    <n v="12297"/>
    <n v="73863"/>
    <n v="57"/>
    <n v="73"/>
    <s v="FLOW"/>
    <m/>
    <m/>
    <m/>
    <m/>
    <s v="-"/>
    <s v="MH14KR8364"/>
    <s v="CLASSIC 350 DARK GUNMETAL GREY"/>
    <d v="2023-03-21T00:00:00"/>
    <n v="48"/>
    <s v="10.06.26"/>
    <x v="1"/>
    <m/>
    <m/>
    <m/>
    <m/>
    <m/>
    <m/>
    <m/>
    <m/>
    <m/>
    <m/>
    <m/>
    <m/>
    <m/>
    <m/>
    <m/>
    <m/>
    <m/>
    <m/>
    <m/>
    <m/>
    <m/>
    <m/>
    <m/>
    <m/>
    <m/>
    <m/>
    <m/>
    <m/>
    <m/>
    <m/>
    <m/>
    <m/>
    <m/>
    <m/>
    <m/>
    <m/>
    <m/>
    <m/>
    <m/>
    <m/>
    <m/>
    <m/>
    <m/>
    <m/>
    <m/>
    <m/>
    <m/>
    <m/>
    <m/>
    <m/>
    <m/>
    <m/>
    <m/>
    <m/>
    <m/>
    <m/>
    <m/>
    <m/>
    <m/>
    <m/>
    <m/>
    <m/>
    <m/>
    <m/>
    <m/>
    <m/>
    <m/>
    <m/>
    <m/>
    <m/>
    <m/>
    <m/>
    <m/>
    <m/>
    <m/>
    <m/>
    <m/>
    <m/>
    <m/>
    <m/>
    <m/>
    <m/>
    <m/>
    <m/>
    <m/>
    <m/>
    <m/>
    <m/>
    <m/>
    <m/>
    <m/>
    <m/>
    <m/>
    <m/>
    <x v="5"/>
    <x v="1"/>
    <s v="ZBHT0013"/>
    <s v="GoLfE2BLRc"/>
    <s v="Allocated"/>
    <e v="#N/A"/>
    <e v="#N/A"/>
    <e v="#N/A"/>
    <m/>
    <m/>
    <m/>
    <m/>
    <s v="409"/>
    <n v="655"/>
    <n v="14153"/>
  </r>
  <r>
    <n v="464712874"/>
    <s v="ARUN RAMBHAU JAGDHANE"/>
    <m/>
    <m/>
    <m/>
    <m/>
    <m/>
    <m/>
    <n v="3668"/>
    <n v="21980"/>
    <n v="4473"/>
    <n v="26806"/>
    <x v="3"/>
    <s v="FLOW"/>
    <s v="UNPAID"/>
    <x v="6"/>
    <n v="73656"/>
    <n v="833"/>
    <n v="0"/>
    <n v="3352"/>
    <s v="FLOW"/>
    <n v="0.25548630796859839"/>
    <n v="3.0940798506413354E-2"/>
    <s v="FLOW"/>
    <s v="NC"/>
    <s v="NC"/>
    <s v="NC"/>
    <s v="Shifted"/>
    <m/>
    <s v="CNAVNA"/>
    <m/>
    <s v="REPO"/>
    <s v="-"/>
    <s v="LOHEGAON"/>
    <s v="-"/>
    <s v="-"/>
    <s v="-"/>
    <n v="26165"/>
    <n v="73656"/>
    <n v="178"/>
    <n v="194"/>
    <s v="FLOW"/>
    <m/>
    <m/>
    <m/>
    <m/>
    <s v="NPA"/>
    <m/>
    <s v="BAJAJ PULSAR N 150 TD"/>
    <d v="2024-11-18T00:00:00"/>
    <n v="36"/>
    <s v="02.06.26"/>
    <x v="1"/>
    <m/>
    <m/>
    <m/>
    <m/>
    <m/>
    <m/>
    <m/>
    <m/>
    <m/>
    <m/>
    <m/>
    <m/>
    <m/>
    <n v="1"/>
    <m/>
    <m/>
    <m/>
    <m/>
    <m/>
    <m/>
    <m/>
    <m/>
    <m/>
    <m/>
    <m/>
    <m/>
    <m/>
    <m/>
    <m/>
    <m/>
    <m/>
    <m/>
    <m/>
    <m/>
    <m/>
    <m/>
    <m/>
    <m/>
    <m/>
    <m/>
    <m/>
    <m/>
    <m/>
    <m/>
    <m/>
    <m/>
    <m/>
    <m/>
    <m/>
    <m/>
    <m/>
    <m/>
    <m/>
    <m/>
    <m/>
    <m/>
    <m/>
    <m/>
    <m/>
    <m/>
    <m/>
    <m/>
    <m/>
    <m/>
    <m/>
    <m/>
    <m/>
    <m/>
    <m/>
    <m/>
    <m/>
    <m/>
    <m/>
    <m/>
    <m/>
    <m/>
    <m/>
    <m/>
    <m/>
    <m/>
    <m/>
    <m/>
    <m/>
    <m/>
    <m/>
    <m/>
    <m/>
    <m/>
    <m/>
    <m/>
    <m/>
    <m/>
    <m/>
    <m/>
    <x v="2"/>
    <x v="0"/>
    <s v="ZBHT0012"/>
    <s v="Bo6BwfktARFm"/>
    <s v="Allocated"/>
    <s v="Shifted (NC_SFTD)"/>
    <s v="Nc"/>
    <d v="2026-06-05T00:00:00"/>
    <m/>
    <m/>
    <m/>
    <m/>
    <s v="1158"/>
    <n v="4473"/>
    <n v="26806"/>
  </r>
  <r>
    <n v="466301939"/>
    <s v="ANNA TATYA FULMALI"/>
    <m/>
    <m/>
    <m/>
    <m/>
    <m/>
    <m/>
    <n v="3382"/>
    <n v="5185"/>
    <n v="1896"/>
    <n v="8743"/>
    <x v="4"/>
    <s v="FLOW"/>
    <s v="UNPAID"/>
    <x v="10"/>
    <n v="73439"/>
    <n v="93"/>
    <n v="0"/>
    <n v="2700"/>
    <s v="FLOW"/>
    <n v="0.32405914671823205"/>
    <n v="1.6260230537118572E-2"/>
    <s v="FLOW"/>
    <s v="NC"/>
    <s v="NC"/>
    <s v="NC"/>
    <s v="Shifted"/>
    <m/>
    <s v="CNAVNA"/>
    <m/>
    <s v="-"/>
    <s v="-"/>
    <s v="JUNNAR"/>
    <s v="-"/>
    <s v="-"/>
    <s v="-"/>
    <n v="7978"/>
    <n v="73439"/>
    <n v="57"/>
    <n v="73"/>
    <s v="FLOW"/>
    <m/>
    <m/>
    <m/>
    <m/>
    <s v="REGULAR"/>
    <s v="MH14MM0907"/>
    <s v="TVS RAIDER SMARTXONNECT"/>
    <d v="2025-06-10T00:00:00"/>
    <n v="36"/>
    <s v="02.06.26"/>
    <x v="0"/>
    <m/>
    <m/>
    <m/>
    <m/>
    <m/>
    <m/>
    <m/>
    <m/>
    <m/>
    <m/>
    <m/>
    <m/>
    <m/>
    <n v="1"/>
    <m/>
    <m/>
    <m/>
    <m/>
    <m/>
    <m/>
    <m/>
    <m/>
    <m/>
    <m/>
    <m/>
    <m/>
    <m/>
    <m/>
    <m/>
    <m/>
    <m/>
    <m/>
    <m/>
    <m/>
    <m/>
    <m/>
    <m/>
    <m/>
    <m/>
    <m/>
    <m/>
    <m/>
    <m/>
    <m/>
    <m/>
    <m/>
    <m/>
    <m/>
    <m/>
    <m/>
    <m/>
    <m/>
    <m/>
    <m/>
    <m/>
    <m/>
    <m/>
    <m/>
    <m/>
    <m/>
    <m/>
    <m/>
    <m/>
    <m/>
    <m/>
    <m/>
    <m/>
    <m/>
    <m/>
    <m/>
    <m/>
    <m/>
    <m/>
    <m/>
    <m/>
    <m/>
    <m/>
    <m/>
    <m/>
    <m/>
    <m/>
    <m/>
    <m/>
    <m/>
    <m/>
    <m/>
    <m/>
    <m/>
    <m/>
    <m/>
    <m/>
    <m/>
    <m/>
    <m/>
    <x v="2"/>
    <x v="0"/>
    <s v="ZBHT0021"/>
    <s v="G2_cyiSGjc"/>
    <s v="Allocated"/>
    <s v="Promise To Pay (PTP)"/>
    <s v="Ptp"/>
    <d v="2026-06-14T00:00:00"/>
    <m/>
    <m/>
    <m/>
    <m/>
    <s v="176"/>
    <n v="1896"/>
    <n v="8743"/>
  </r>
  <r>
    <n v="465510482"/>
    <s v="SACHIN RATNAKAR SHINDE"/>
    <m/>
    <m/>
    <m/>
    <m/>
    <m/>
    <m/>
    <n v="3655"/>
    <n v="14620"/>
    <n v="4071"/>
    <n v="18949"/>
    <x v="2"/>
    <s v="FLOW"/>
    <s v="UNPAID"/>
    <x v="10"/>
    <n v="73394"/>
    <n v="416"/>
    <n v="0"/>
    <n v="1800"/>
    <s v="FLOW"/>
    <n v="0.25186213916040345"/>
    <n v="2.4096638466402902E-2"/>
    <s v="FLOW"/>
    <s v="RTP"/>
    <s v="BPTP"/>
    <s v="RTP"/>
    <s v="Financail problem"/>
    <m/>
    <s v="CAVNA"/>
    <m/>
    <s v="REPO"/>
    <s v="-"/>
    <s v="JUNNAR"/>
    <s v="-"/>
    <s v="-"/>
    <s v="-"/>
    <n v="16836"/>
    <n v="73394"/>
    <n v="116"/>
    <n v="132"/>
    <s v="FLOW"/>
    <m/>
    <m/>
    <m/>
    <m/>
    <s v="NPA"/>
    <s v="MH14ME3275"/>
    <s v="SPLENDOR PLUS I3S BS6 FI DRUM SELF"/>
    <d v="2025-02-15T00:00:00"/>
    <n v="36"/>
    <s v="02.06.26"/>
    <x v="0"/>
    <m/>
    <m/>
    <m/>
    <m/>
    <m/>
    <m/>
    <m/>
    <m/>
    <m/>
    <m/>
    <m/>
    <m/>
    <m/>
    <m/>
    <m/>
    <m/>
    <m/>
    <m/>
    <m/>
    <m/>
    <m/>
    <m/>
    <m/>
    <m/>
    <m/>
    <n v="1"/>
    <m/>
    <m/>
    <m/>
    <m/>
    <m/>
    <n v="1"/>
    <m/>
    <m/>
    <m/>
    <m/>
    <m/>
    <m/>
    <m/>
    <m/>
    <m/>
    <m/>
    <m/>
    <m/>
    <m/>
    <m/>
    <m/>
    <m/>
    <m/>
    <m/>
    <m/>
    <m/>
    <m/>
    <m/>
    <m/>
    <m/>
    <m/>
    <m/>
    <m/>
    <m/>
    <m/>
    <m/>
    <m/>
    <m/>
    <m/>
    <m/>
    <m/>
    <m/>
    <m/>
    <m/>
    <m/>
    <m/>
    <m/>
    <m/>
    <m/>
    <m/>
    <m/>
    <m/>
    <m/>
    <m/>
    <m/>
    <m/>
    <m/>
    <m/>
    <m/>
    <m/>
    <m/>
    <m/>
    <m/>
    <m/>
    <m/>
    <m/>
    <m/>
    <m/>
    <x v="1"/>
    <x v="0"/>
    <s v="ZBHT0021"/>
    <s v="k6kEEFH-5qm"/>
    <s v="Allocated"/>
    <s v="Refuse To Pay (RTP)"/>
    <s v="Fund problem vahical not available "/>
    <d v="2026-06-09T00:00:00"/>
    <m/>
    <m/>
    <m/>
    <m/>
    <s v="674"/>
    <n v="4071"/>
    <n v="18949"/>
  </r>
  <r>
    <n v="462498267"/>
    <s v="JITENDRA DNYANESHWER TAMBE"/>
    <m/>
    <m/>
    <m/>
    <m/>
    <m/>
    <s v="BANK STABLE 11"/>
    <n v="4659"/>
    <n v="4514"/>
    <n v="4641"/>
    <n v="9269"/>
    <x v="0"/>
    <s v="STABLE"/>
    <s v="UNPAID"/>
    <x v="10"/>
    <n v="73155"/>
    <n v="127"/>
    <n v="0"/>
    <n v="5850"/>
    <s v="26.05.26"/>
    <n v="3.1548698641086219E-2"/>
    <n v="4.0032721533369087E-3"/>
    <s v="STABLE"/>
    <s v="PAID"/>
    <s v="PTP"/>
    <s v="PAID"/>
    <m/>
    <m/>
    <s v="CAVA"/>
    <m/>
    <s v="-"/>
    <s v="-"/>
    <s v="OTUR"/>
    <s v="-"/>
    <s v="-"/>
    <s v="-"/>
    <n v="10491"/>
    <n v="73155"/>
    <n v="27"/>
    <n v="12"/>
    <s v="STABLE"/>
    <m/>
    <m/>
    <m/>
    <m/>
    <s v="REGULAR"/>
    <s v="MH14LN2388"/>
    <s v="HONDA UNICORN 160 BSVI"/>
    <d v="2024-04-08T00:00:00"/>
    <n v="42"/>
    <s v="02.06.26"/>
    <x v="0"/>
    <m/>
    <m/>
    <m/>
    <m/>
    <m/>
    <m/>
    <m/>
    <m/>
    <m/>
    <m/>
    <m/>
    <m/>
    <m/>
    <m/>
    <m/>
    <m/>
    <n v="1"/>
    <m/>
    <m/>
    <m/>
    <m/>
    <m/>
    <m/>
    <m/>
    <m/>
    <m/>
    <m/>
    <m/>
    <m/>
    <m/>
    <m/>
    <m/>
    <m/>
    <m/>
    <m/>
    <m/>
    <m/>
    <m/>
    <m/>
    <m/>
    <m/>
    <m/>
    <m/>
    <m/>
    <m/>
    <m/>
    <m/>
    <m/>
    <m/>
    <m/>
    <m/>
    <m/>
    <m/>
    <m/>
    <m/>
    <m/>
    <m/>
    <m/>
    <m/>
    <m/>
    <m/>
    <m/>
    <m/>
    <m/>
    <m/>
    <m/>
    <m/>
    <m/>
    <m/>
    <m/>
    <m/>
    <m/>
    <m/>
    <m/>
    <m/>
    <m/>
    <m/>
    <m/>
    <m/>
    <m/>
    <m/>
    <m/>
    <m/>
    <m/>
    <m/>
    <m/>
    <m/>
    <m/>
    <m/>
    <m/>
    <m/>
    <m/>
    <m/>
    <m/>
    <x v="2"/>
    <x v="0"/>
    <s v="ZBHT0021"/>
    <s v="G6keZBrsEJ7"/>
    <s v="Allocated"/>
    <s v="Left Message (LMCB)"/>
    <s v="Lmcb mother "/>
    <d v="2026-06-06T00:00:00"/>
    <m/>
    <m/>
    <m/>
    <m/>
    <s v="96"/>
    <n v="4641"/>
    <n v="9269"/>
  </r>
  <r>
    <n v="460139116"/>
    <s v="GURU SUHAS GAIKWAD"/>
    <m/>
    <m/>
    <m/>
    <m/>
    <m/>
    <m/>
    <n v="4186"/>
    <n v="12558"/>
    <n v="4382"/>
    <n v="17113"/>
    <x v="1"/>
    <s v="FLOW"/>
    <s v="UNPAID"/>
    <x v="6"/>
    <n v="72754.460000000006"/>
    <n v="196"/>
    <n v="0"/>
    <n v="5989"/>
    <s v="FLOW"/>
    <n v="0.1513029483923867"/>
    <n v="1.9458942540765078E-2"/>
    <s v="FLOW"/>
    <s v="NC"/>
    <s v="NC"/>
    <s v="NC"/>
    <s v="Add not found"/>
    <m/>
    <s v="CNAVNA"/>
    <m/>
    <s v="REPO"/>
    <s v="-"/>
    <s v="YERWADA"/>
    <s v="-"/>
    <s v="-"/>
    <s v="-"/>
    <n v="18743"/>
    <n v="72754.460000000006"/>
    <n v="88"/>
    <n v="104"/>
    <s v="FLOW"/>
    <m/>
    <m/>
    <m/>
    <m/>
    <s v="NPA"/>
    <s v="MH12WB0883"/>
    <s v="XPULSE 200 4V"/>
    <d v="2023-10-16T00:00:00"/>
    <n v="48"/>
    <s v="02.06.26"/>
    <x v="1"/>
    <m/>
    <m/>
    <m/>
    <m/>
    <n v="1"/>
    <m/>
    <m/>
    <m/>
    <m/>
    <m/>
    <m/>
    <m/>
    <m/>
    <m/>
    <m/>
    <m/>
    <m/>
    <m/>
    <m/>
    <m/>
    <m/>
    <m/>
    <m/>
    <m/>
    <m/>
    <m/>
    <m/>
    <m/>
    <m/>
    <m/>
    <m/>
    <m/>
    <m/>
    <m/>
    <m/>
    <m/>
    <m/>
    <m/>
    <m/>
    <m/>
    <m/>
    <m/>
    <m/>
    <m/>
    <m/>
    <m/>
    <m/>
    <m/>
    <m/>
    <m/>
    <m/>
    <m/>
    <m/>
    <m/>
    <m/>
    <m/>
    <m/>
    <m/>
    <m/>
    <m/>
    <m/>
    <m/>
    <m/>
    <m/>
    <m/>
    <m/>
    <m/>
    <m/>
    <m/>
    <m/>
    <m/>
    <m/>
    <m/>
    <m/>
    <m/>
    <m/>
    <m/>
    <m/>
    <m/>
    <m/>
    <m/>
    <m/>
    <m/>
    <m/>
    <m/>
    <m/>
    <m/>
    <m/>
    <m/>
    <m/>
    <m/>
    <m/>
    <m/>
    <m/>
    <x v="2"/>
    <x v="0"/>
    <s v="ZBHT0012"/>
    <s v="APhOBI8OYm"/>
    <s v="Allocated"/>
    <s v="Shifted (NC_SFTD)"/>
    <s v="Nc"/>
    <d v="2026-06-02T00:00:00"/>
    <m/>
    <m/>
    <m/>
    <m/>
    <s v="369"/>
    <n v="4382"/>
    <n v="17113"/>
  </r>
  <r>
    <n v="457264616"/>
    <s v="ROHAN AJINATH KARANJAKAR"/>
    <m/>
    <m/>
    <m/>
    <m/>
    <m/>
    <m/>
    <n v="7070"/>
    <n v="6004"/>
    <n v="6140"/>
    <n v="13346"/>
    <x v="0"/>
    <s v="FLOW"/>
    <s v="UNPAID"/>
    <x v="1"/>
    <n v="72515.34"/>
    <n v="136"/>
    <n v="0"/>
    <n v="6268"/>
    <s v="30.05.26"/>
    <n v="2.9425718377673098E-2"/>
    <n v="3.9682679422015999E-3"/>
    <s v="STABLE"/>
    <s v="MPTP"/>
    <s v="MPTP"/>
    <s v="MPTP"/>
    <s v="Shifted"/>
    <n v="23"/>
    <s v="CAVNA"/>
    <m/>
    <s v="-"/>
    <s v="-"/>
    <s v="CHIKHALI"/>
    <s v="-"/>
    <s v="-"/>
    <s v="-"/>
    <n v="12408"/>
    <n v="72515.34"/>
    <n v="27"/>
    <n v="43"/>
    <s v="FLOW"/>
    <m/>
    <m/>
    <m/>
    <m/>
    <s v="REGULAR"/>
    <m/>
    <s v="METEOR 350 SUPERNOVA RED"/>
    <d v="2023-03-17T00:00:00"/>
    <n v="48"/>
    <s v="02.06.26"/>
    <x v="0"/>
    <m/>
    <m/>
    <m/>
    <m/>
    <m/>
    <m/>
    <m/>
    <m/>
    <m/>
    <m/>
    <m/>
    <m/>
    <m/>
    <m/>
    <m/>
    <m/>
    <n v="1"/>
    <m/>
    <m/>
    <m/>
    <m/>
    <m/>
    <m/>
    <m/>
    <m/>
    <m/>
    <m/>
    <m/>
    <m/>
    <m/>
    <m/>
    <m/>
    <m/>
    <m/>
    <m/>
    <m/>
    <m/>
    <m/>
    <m/>
    <m/>
    <m/>
    <m/>
    <m/>
    <m/>
    <m/>
    <m/>
    <m/>
    <m/>
    <m/>
    <m/>
    <m/>
    <m/>
    <m/>
    <m/>
    <m/>
    <m/>
    <m/>
    <m/>
    <m/>
    <m/>
    <m/>
    <m/>
    <m/>
    <m/>
    <m/>
    <m/>
    <m/>
    <m/>
    <m/>
    <m/>
    <m/>
    <m/>
    <m/>
    <m/>
    <m/>
    <m/>
    <m/>
    <m/>
    <m/>
    <m/>
    <m/>
    <m/>
    <m/>
    <m/>
    <m/>
    <m/>
    <m/>
    <m/>
    <m/>
    <m/>
    <m/>
    <m/>
    <m/>
    <m/>
    <x v="2"/>
    <x v="0"/>
    <s v="ZBHT0011"/>
    <s v="GoLOvOCe4m"/>
    <s v="Allocated"/>
    <s v="Shifted (NC_SFTD)"/>
    <s v="Visit cm residence address cm shifted "/>
    <d v="2026-06-06T00:00:00"/>
    <m/>
    <m/>
    <m/>
    <m/>
    <s v="272"/>
    <n v="6140"/>
    <n v="13346"/>
  </r>
  <r>
    <n v="464416298"/>
    <s v="SHILA PRATHAMESH KAKADE"/>
    <s v="ONLINE"/>
    <s v="12.06.26"/>
    <n v="3103"/>
    <m/>
    <m/>
    <m/>
    <n v="3005"/>
    <n v="2515"/>
    <n v="2585"/>
    <n v="2487"/>
    <x v="0"/>
    <s v="STABLE"/>
    <s v="PAID"/>
    <x v="10"/>
    <n v="72280"/>
    <n v="70"/>
    <n v="0"/>
    <n v="1800"/>
    <s v="20.05.26"/>
    <n v="3.1171347656041445E-2"/>
    <n v="3.9553893957103648E-3"/>
    <s v="STABLE"/>
    <s v="PAID"/>
    <s v="PTP"/>
    <s v="PAID"/>
    <m/>
    <m/>
    <s v="CAVNA"/>
    <m/>
    <s v="-"/>
    <s v="-"/>
    <s v="PIMPAL WANDI"/>
    <s v="-"/>
    <s v="-"/>
    <s v="-"/>
    <n v="4385"/>
    <n v="72280"/>
    <n v="27"/>
    <n v="12"/>
    <s v="STABLE"/>
    <m/>
    <m/>
    <m/>
    <m/>
    <s v="REGULAR"/>
    <s v="MH14LW8546"/>
    <s v="HONDA ACTIVA 125 DRUM ALLOY BSVI"/>
    <d v="2024-10-23T00:00:00"/>
    <n v="48"/>
    <s v="02.06.26"/>
    <x v="0"/>
    <m/>
    <m/>
    <m/>
    <m/>
    <m/>
    <m/>
    <m/>
    <m/>
    <m/>
    <m/>
    <m/>
    <m/>
    <m/>
    <m/>
    <m/>
    <m/>
    <m/>
    <m/>
    <m/>
    <m/>
    <m/>
    <m/>
    <m/>
    <m/>
    <m/>
    <n v="1"/>
    <m/>
    <m/>
    <m/>
    <m/>
    <m/>
    <m/>
    <m/>
    <m/>
    <m/>
    <m/>
    <m/>
    <m/>
    <m/>
    <m/>
    <m/>
    <m/>
    <m/>
    <m/>
    <m/>
    <m/>
    <m/>
    <m/>
    <m/>
    <m/>
    <m/>
    <m/>
    <m/>
    <m/>
    <m/>
    <m/>
    <m/>
    <m/>
    <m/>
    <m/>
    <m/>
    <m/>
    <m/>
    <m/>
    <m/>
    <m/>
    <m/>
    <m/>
    <m/>
    <m/>
    <m/>
    <m/>
    <m/>
    <m/>
    <m/>
    <m/>
    <m/>
    <m/>
    <m/>
    <m/>
    <m/>
    <m/>
    <m/>
    <m/>
    <m/>
    <m/>
    <m/>
    <m/>
    <m/>
    <m/>
    <m/>
    <m/>
    <m/>
    <m/>
    <x v="2"/>
    <x v="0"/>
    <s v="ZBHT0021"/>
    <s v="k6O_cc57cc"/>
    <s v="Allocated"/>
    <s v="Promise To Pay (PTP)"/>
    <s v="Ptp"/>
    <d v="2026-06-26T00:00:00"/>
    <m/>
    <m/>
    <m/>
    <m/>
    <s v="70"/>
    <n v="2585"/>
    <n v="5590"/>
  </r>
  <r>
    <n v="465213274"/>
    <s v="KUMAR BHAUSAHEB GAVHANE"/>
    <m/>
    <m/>
    <m/>
    <m/>
    <m/>
    <s v="BANK STABLE 11"/>
    <n v="5451"/>
    <n v="4714"/>
    <n v="4805"/>
    <n v="10292"/>
    <x v="0"/>
    <s v="STABLE"/>
    <s v="UNPAID"/>
    <x v="7"/>
    <n v="72117"/>
    <n v="91"/>
    <n v="0"/>
    <n v="2700"/>
    <s v="22.05.26"/>
    <n v="4.4900123421328757E-2"/>
    <n v="3.9464695220039342E-3"/>
    <s v="STABLE"/>
    <s v="PAID"/>
    <s v="PTP"/>
    <s v="PAID"/>
    <m/>
    <m/>
    <s v="CAVA"/>
    <m/>
    <s v="-"/>
    <s v="-"/>
    <s v="SHIRUR"/>
    <s v="-"/>
    <s v="-"/>
    <s v="-"/>
    <n v="7505"/>
    <n v="72117"/>
    <n v="27"/>
    <n v="12"/>
    <s v="STABLE"/>
    <m/>
    <m/>
    <m/>
    <m/>
    <s v="REGULAR"/>
    <s v="MH12XV7003"/>
    <s v="HONDA UNICORN 160 BSVI"/>
    <d v="2025-01-14T00:00:00"/>
    <n v="30"/>
    <s v="02.06.26"/>
    <x v="0"/>
    <m/>
    <m/>
    <m/>
    <m/>
    <m/>
    <m/>
    <m/>
    <m/>
    <m/>
    <m/>
    <n v="1"/>
    <m/>
    <m/>
    <m/>
    <m/>
    <m/>
    <m/>
    <m/>
    <m/>
    <m/>
    <m/>
    <m/>
    <m/>
    <m/>
    <m/>
    <m/>
    <m/>
    <m/>
    <m/>
    <m/>
    <m/>
    <m/>
    <m/>
    <m/>
    <m/>
    <m/>
    <m/>
    <m/>
    <m/>
    <m/>
    <m/>
    <m/>
    <m/>
    <m/>
    <m/>
    <m/>
    <m/>
    <m/>
    <m/>
    <m/>
    <m/>
    <m/>
    <m/>
    <m/>
    <m/>
    <m/>
    <m/>
    <m/>
    <m/>
    <m/>
    <m/>
    <m/>
    <m/>
    <m/>
    <m/>
    <m/>
    <m/>
    <m/>
    <m/>
    <m/>
    <m/>
    <m/>
    <m/>
    <m/>
    <m/>
    <m/>
    <m/>
    <m/>
    <m/>
    <m/>
    <m/>
    <m/>
    <m/>
    <m/>
    <m/>
    <m/>
    <m/>
    <m/>
    <m/>
    <m/>
    <m/>
    <m/>
    <m/>
    <m/>
    <x v="2"/>
    <x v="0"/>
    <s v="ZBHT0024"/>
    <s v="G2MK_B_Mq7"/>
    <s v="Allocated"/>
    <s v="Left Message (LMCB)"/>
    <s v="Meet mother "/>
    <d v="2026-06-04T00:00:00"/>
    <m/>
    <m/>
    <m/>
    <m/>
    <s v="127"/>
    <n v="4805"/>
    <n v="10292"/>
  </r>
  <r>
    <n v="462234854"/>
    <s v="ANIL KISAN DUCHE"/>
    <m/>
    <m/>
    <m/>
    <m/>
    <m/>
    <s v="BANK STABLE 15"/>
    <n v="6572"/>
    <n v="13143"/>
    <n v="6747"/>
    <n v="19998"/>
    <x v="4"/>
    <s v="STABLE"/>
    <s v="UNPAID"/>
    <x v="7"/>
    <n v="71965"/>
    <n v="176"/>
    <n v="0"/>
    <n v="961"/>
    <s v="FLOW"/>
    <n v="8.0495026572866279E-2"/>
    <n v="1.593387015895829E-2"/>
    <s v="STABLE"/>
    <s v="PAID"/>
    <s v="RTP"/>
    <s v="PAID"/>
    <m/>
    <m/>
    <s v="CAVNA"/>
    <m/>
    <s v="-"/>
    <s v="-"/>
    <s v="SADAL GAON"/>
    <s v="-"/>
    <s v="-"/>
    <s v="-"/>
    <n v="14280"/>
    <n v="71965"/>
    <n v="57"/>
    <n v="43"/>
    <s v="STABLE"/>
    <m/>
    <m/>
    <m/>
    <m/>
    <s v="REGULAR"/>
    <s v="MH12WN6099"/>
    <s v="BAJAJ PULSAR NS 200 ABS"/>
    <d v="2024-03-14T00:00:00"/>
    <n v="36"/>
    <s v="02.06.26"/>
    <x v="0"/>
    <m/>
    <m/>
    <m/>
    <m/>
    <m/>
    <m/>
    <m/>
    <m/>
    <m/>
    <m/>
    <m/>
    <m/>
    <m/>
    <m/>
    <m/>
    <m/>
    <n v="1"/>
    <m/>
    <m/>
    <m/>
    <m/>
    <m/>
    <m/>
    <m/>
    <m/>
    <m/>
    <m/>
    <m/>
    <m/>
    <m/>
    <m/>
    <m/>
    <m/>
    <m/>
    <m/>
    <m/>
    <m/>
    <m/>
    <m/>
    <m/>
    <m/>
    <m/>
    <m/>
    <m/>
    <m/>
    <m/>
    <m/>
    <m/>
    <m/>
    <m/>
    <m/>
    <m/>
    <m/>
    <m/>
    <m/>
    <m/>
    <m/>
    <m/>
    <m/>
    <m/>
    <m/>
    <m/>
    <m/>
    <m/>
    <m/>
    <m/>
    <m/>
    <m/>
    <m/>
    <m/>
    <m/>
    <m/>
    <m/>
    <m/>
    <m/>
    <m/>
    <m/>
    <m/>
    <m/>
    <m/>
    <m/>
    <m/>
    <m/>
    <m/>
    <m/>
    <m/>
    <m/>
    <m/>
    <m/>
    <m/>
    <m/>
    <m/>
    <m/>
    <m/>
    <x v="2"/>
    <x v="0"/>
    <s v="ZBHT0024"/>
    <s v="A6JZR95wSOm"/>
    <s v="Allocated"/>
    <s v="Door Locked (NC_DL)"/>
    <s v="Door lock "/>
    <d v="2026-06-06T00:00:00"/>
    <m/>
    <m/>
    <m/>
    <m/>
    <s v="283"/>
    <n v="6747"/>
    <n v="19998"/>
  </r>
  <r>
    <n v="463997528"/>
    <s v="AMIT AJIT DRAVID"/>
    <s v="ONLINE"/>
    <s v="19.06.26"/>
    <n v="6106"/>
    <m/>
    <m/>
    <m/>
    <n v="2953"/>
    <n v="9764"/>
    <n v="1209"/>
    <n v="7095"/>
    <x v="2"/>
    <s v="RB"/>
    <s v="PAID"/>
    <x v="0"/>
    <n v="71959"/>
    <n v="304"/>
    <n v="0"/>
    <n v="2700"/>
    <s v="-"/>
    <n v="0.59655584523421856"/>
    <n v="2.3625500823008506E-2"/>
    <s v="STABLE"/>
    <s v="PAID"/>
    <s v="-"/>
    <s v="PTP"/>
    <m/>
    <n v="22"/>
    <m/>
    <m/>
    <s v="REPO"/>
    <s v="-"/>
    <s v="WADGAON BK"/>
    <s v="-"/>
    <s v="-"/>
    <s v="-"/>
    <n v="12768"/>
    <n v="71959"/>
    <n v="116"/>
    <n v="132"/>
    <s v="FLOW"/>
    <m/>
    <m/>
    <m/>
    <m/>
    <s v="NPA"/>
    <s v="MH12XG8157"/>
    <s v="PASSION PLUS I3S DRS CAST"/>
    <d v="2024-09-11T00:00:00"/>
    <n v="48"/>
    <s v="02.06.26"/>
    <x v="1"/>
    <m/>
    <m/>
    <m/>
    <m/>
    <m/>
    <m/>
    <m/>
    <m/>
    <m/>
    <m/>
    <m/>
    <m/>
    <m/>
    <m/>
    <m/>
    <m/>
    <m/>
    <m/>
    <m/>
    <m/>
    <m/>
    <m/>
    <m/>
    <m/>
    <m/>
    <n v="1"/>
    <m/>
    <m/>
    <m/>
    <m/>
    <m/>
    <m/>
    <m/>
    <m/>
    <m/>
    <m/>
    <m/>
    <m/>
    <m/>
    <m/>
    <m/>
    <m/>
    <m/>
    <m/>
    <m/>
    <m/>
    <m/>
    <m/>
    <m/>
    <m/>
    <m/>
    <m/>
    <m/>
    <m/>
    <m/>
    <m/>
    <m/>
    <m/>
    <m/>
    <m/>
    <m/>
    <m/>
    <m/>
    <m/>
    <m/>
    <m/>
    <m/>
    <m/>
    <m/>
    <m/>
    <m/>
    <m/>
    <m/>
    <m/>
    <m/>
    <m/>
    <m/>
    <m/>
    <m/>
    <m/>
    <m/>
    <m/>
    <m/>
    <m/>
    <m/>
    <m/>
    <m/>
    <m/>
    <m/>
    <m/>
    <m/>
    <m/>
    <m/>
    <m/>
    <x v="2"/>
    <x v="0"/>
    <s v="DUWT0031"/>
    <s v="AP97DUvJL7"/>
    <s v="Allocated"/>
    <s v="Promise To Pay (PTP)"/>
    <s v="Customer ptp on 15 june "/>
    <d v="2026-06-15T00:00:00"/>
    <m/>
    <m/>
    <m/>
    <m/>
    <s v="484"/>
    <n v="1209"/>
    <n v="13201"/>
  </r>
  <r>
    <n v="467279658"/>
    <s v="SAIFULLAH"/>
    <m/>
    <m/>
    <m/>
    <m/>
    <m/>
    <m/>
    <n v="4084"/>
    <n v="16336"/>
    <n v="4626"/>
    <n v="21296"/>
    <x v="2"/>
    <s v="FLOW"/>
    <s v="UNPAID"/>
    <x v="13"/>
    <n v="71794"/>
    <n v="542"/>
    <n v="0"/>
    <n v="2246.84"/>
    <s v="FLOW"/>
    <n v="0.32632157533588135"/>
    <n v="2.3571328201991034E-2"/>
    <s v="FLOW"/>
    <s v="NC"/>
    <s v="NC"/>
    <s v="NC"/>
    <s v="Shifted"/>
    <m/>
    <s v="CNAVNA"/>
    <m/>
    <s v="REPO"/>
    <s v="-"/>
    <s v="JAMBE"/>
    <s v="-"/>
    <s v="-"/>
    <s v="-"/>
    <n v="19124.84"/>
    <n v="71794"/>
    <n v="116"/>
    <n v="132"/>
    <s v="FLOW"/>
    <m/>
    <m/>
    <m/>
    <m/>
    <s v="NPA"/>
    <s v="MH14MX5322"/>
    <s v="SPLENDOR PLUS I3S BS6 FI DRUM SELF"/>
    <d v="2025-11-13T00:00:00"/>
    <n v="24"/>
    <s v="02.06.26"/>
    <x v="0"/>
    <m/>
    <m/>
    <m/>
    <m/>
    <m/>
    <m/>
    <m/>
    <n v="1"/>
    <m/>
    <m/>
    <m/>
    <m/>
    <m/>
    <m/>
    <m/>
    <m/>
    <m/>
    <m/>
    <m/>
    <m/>
    <m/>
    <m/>
    <m/>
    <m/>
    <m/>
    <m/>
    <m/>
    <m/>
    <m/>
    <m/>
    <m/>
    <m/>
    <m/>
    <m/>
    <m/>
    <m/>
    <m/>
    <m/>
    <m/>
    <m/>
    <m/>
    <m/>
    <m/>
    <m/>
    <m/>
    <m/>
    <m/>
    <m/>
    <m/>
    <m/>
    <m/>
    <m/>
    <m/>
    <m/>
    <m/>
    <m/>
    <m/>
    <m/>
    <m/>
    <m/>
    <m/>
    <m/>
    <m/>
    <m/>
    <m/>
    <m/>
    <m/>
    <m/>
    <m/>
    <m/>
    <m/>
    <m/>
    <m/>
    <m/>
    <m/>
    <m/>
    <m/>
    <m/>
    <m/>
    <m/>
    <m/>
    <m/>
    <m/>
    <m/>
    <m/>
    <m/>
    <m/>
    <m/>
    <m/>
    <m/>
    <m/>
    <m/>
    <m/>
    <m/>
    <x v="2"/>
    <x v="0"/>
    <s v="DUWT0030"/>
    <s v="k25NZ4LbE7"/>
    <s v="Allocated"/>
    <s v="Address Not Found (NC_ANF)"/>
    <s v="Address not found "/>
    <d v="2026-06-03T00:00:00"/>
    <m/>
    <m/>
    <m/>
    <s v="DIGICOLLTC"/>
    <s v="876"/>
    <n v="4626"/>
    <n v="21296"/>
  </r>
  <r>
    <n v="464419363"/>
    <s v="AZHAR ALTAF SHAIKH"/>
    <m/>
    <m/>
    <m/>
    <m/>
    <m/>
    <m/>
    <n v="4606"/>
    <n v="27636"/>
    <n v="5715"/>
    <n v="33794"/>
    <x v="3"/>
    <s v="FLOW"/>
    <s v="UNPAID"/>
    <x v="6"/>
    <n v="71520"/>
    <n v="1109"/>
    <n v="0"/>
    <n v="2700"/>
    <s v="FLOW"/>
    <n v="0.2480772882849212"/>
    <n v="3.004352543144731E-2"/>
    <s v="FLOW"/>
    <s v="NC"/>
    <s v="NC"/>
    <s v="NC"/>
    <m/>
    <m/>
    <s v="CNAVNA"/>
    <m/>
    <s v="-"/>
    <s v="-"/>
    <s v="YERWADA"/>
    <s v="-"/>
    <s v="-"/>
    <s v="-"/>
    <n v="31445"/>
    <n v="71520"/>
    <n v="178"/>
    <n v="194"/>
    <s v="FLOW"/>
    <m/>
    <m/>
    <m/>
    <m/>
    <s v="NPA"/>
    <m/>
    <s v="SUZUKI BURGMAN STREET EX"/>
    <d v="2024-10-23T00:00:00"/>
    <n v="30"/>
    <s v="02.06.26"/>
    <x v="1"/>
    <m/>
    <m/>
    <m/>
    <m/>
    <m/>
    <m/>
    <m/>
    <m/>
    <m/>
    <m/>
    <n v="1"/>
    <m/>
    <m/>
    <m/>
    <m/>
    <m/>
    <m/>
    <m/>
    <m/>
    <m/>
    <m/>
    <m/>
    <m/>
    <m/>
    <m/>
    <m/>
    <m/>
    <m/>
    <m/>
    <m/>
    <m/>
    <m/>
    <m/>
    <m/>
    <m/>
    <m/>
    <m/>
    <m/>
    <m/>
    <m/>
    <m/>
    <m/>
    <m/>
    <m/>
    <m/>
    <m/>
    <n v="1"/>
    <m/>
    <m/>
    <m/>
    <m/>
    <m/>
    <m/>
    <m/>
    <m/>
    <m/>
    <m/>
    <m/>
    <m/>
    <m/>
    <m/>
    <m/>
    <m/>
    <m/>
    <m/>
    <m/>
    <m/>
    <m/>
    <m/>
    <m/>
    <m/>
    <m/>
    <m/>
    <m/>
    <m/>
    <m/>
    <m/>
    <m/>
    <m/>
    <m/>
    <m/>
    <m/>
    <m/>
    <m/>
    <m/>
    <m/>
    <m/>
    <m/>
    <m/>
    <m/>
    <m/>
    <m/>
    <m/>
    <m/>
    <x v="1"/>
    <x v="0"/>
    <s v="ZBHT0012"/>
    <s v="G67jVcIaZm"/>
    <s v="Allocated"/>
    <s v="Address Not Found (NC_ANF)"/>
    <s v="Customer given address is short unable to trace "/>
    <d v="2026-06-16T00:00:00"/>
    <m/>
    <m/>
    <m/>
    <m/>
    <s v="1552"/>
    <n v="5715"/>
    <n v="33794"/>
  </r>
  <r>
    <n v="464515656"/>
    <s v="SALMAN USUF KHAN"/>
    <m/>
    <m/>
    <m/>
    <m/>
    <m/>
    <m/>
    <n v="4381"/>
    <n v="4381"/>
    <n v="4381"/>
    <n v="8832"/>
    <x v="0"/>
    <s v="FLOW"/>
    <s v="UNPAID"/>
    <x v="6"/>
    <n v="71259"/>
    <n v="0"/>
    <n v="0"/>
    <n v="450"/>
    <s v="-"/>
    <n v="4.0704546058999778E-2"/>
    <n v="3.8995170579541353E-3"/>
    <s v="FLOW"/>
    <s v="BPTP"/>
    <s v="-"/>
    <s v="BPTP"/>
    <m/>
    <n v="20"/>
    <s v="CAVA"/>
    <m/>
    <m/>
    <m/>
    <s v="YERWADA"/>
    <m/>
    <m/>
    <m/>
    <n v="4831"/>
    <n v="71259"/>
    <n v="27"/>
    <n v="43"/>
    <s v="FLOW"/>
    <m/>
    <m/>
    <m/>
    <m/>
    <s v="-"/>
    <s v="MH12XK8967"/>
    <s v="SUZUKI BURGMAN STREET EX"/>
    <d v="2024-10-31T00:00:00"/>
    <n v="36"/>
    <s v="10.06.26"/>
    <x v="1"/>
    <m/>
    <m/>
    <m/>
    <m/>
    <m/>
    <m/>
    <m/>
    <m/>
    <m/>
    <m/>
    <m/>
    <m/>
    <m/>
    <m/>
    <m/>
    <m/>
    <m/>
    <m/>
    <m/>
    <m/>
    <m/>
    <m/>
    <m/>
    <m/>
    <m/>
    <m/>
    <m/>
    <m/>
    <m/>
    <m/>
    <m/>
    <m/>
    <m/>
    <m/>
    <m/>
    <m/>
    <m/>
    <n v="1"/>
    <m/>
    <m/>
    <m/>
    <m/>
    <m/>
    <m/>
    <m/>
    <m/>
    <m/>
    <m/>
    <m/>
    <m/>
    <m/>
    <m/>
    <m/>
    <m/>
    <m/>
    <m/>
    <m/>
    <m/>
    <m/>
    <m/>
    <m/>
    <m/>
    <m/>
    <m/>
    <m/>
    <m/>
    <m/>
    <m/>
    <m/>
    <m/>
    <m/>
    <m/>
    <m/>
    <m/>
    <m/>
    <m/>
    <m/>
    <m/>
    <m/>
    <m/>
    <m/>
    <m/>
    <m/>
    <m/>
    <m/>
    <m/>
    <m/>
    <m/>
    <m/>
    <m/>
    <m/>
    <m/>
    <m/>
    <m/>
    <x v="2"/>
    <x v="0"/>
    <s v="ZBHT0012"/>
    <s v="B6lRbc5c69"/>
    <s v="Allocated"/>
    <s v="Left Message (LMCB)"/>
    <s v="Lm"/>
    <d v="2026-06-13T00:00:00"/>
    <m/>
    <m/>
    <m/>
    <m/>
    <s v="70"/>
    <n v="4381"/>
    <n v="8832"/>
  </r>
  <r>
    <n v="457685874"/>
    <s v="FAYYAZ AJAZ ANSARI"/>
    <m/>
    <m/>
    <m/>
    <m/>
    <m/>
    <m/>
    <n v="6036"/>
    <n v="11023"/>
    <n v="5241"/>
    <n v="17467"/>
    <x v="4"/>
    <s v="FLOW"/>
    <s v="UNPAID"/>
    <x v="17"/>
    <n v="71251.58"/>
    <n v="254"/>
    <n v="0"/>
    <n v="0"/>
    <s v="-"/>
    <n v="0.50829189389782892"/>
    <n v="1.5775910850283185E-2"/>
    <s v="FLOW"/>
    <s v="BPTP"/>
    <s v="-"/>
    <s v="BPTP"/>
    <s v="Financail problem"/>
    <n v="20"/>
    <s v="CAVNA"/>
    <m/>
    <s v="-"/>
    <s v="-"/>
    <s v="PIMPARI"/>
    <s v="-"/>
    <s v="-"/>
    <s v="-"/>
    <n v="11277"/>
    <n v="71251.58"/>
    <n v="57"/>
    <n v="73"/>
    <s v="FLOW"/>
    <m/>
    <m/>
    <m/>
    <m/>
    <s v="REGULAR"/>
    <s v="MH14KV4801"/>
    <s v="CB350 RS DUAL TONE"/>
    <d v="2023-04-15T00:00:00"/>
    <n v="48"/>
    <s v="02.06.26"/>
    <x v="0"/>
    <m/>
    <m/>
    <m/>
    <m/>
    <m/>
    <m/>
    <m/>
    <n v="1"/>
    <m/>
    <m/>
    <m/>
    <m/>
    <m/>
    <m/>
    <m/>
    <m/>
    <m/>
    <m/>
    <m/>
    <m/>
    <m/>
    <m/>
    <m/>
    <m/>
    <m/>
    <m/>
    <m/>
    <m/>
    <m/>
    <m/>
    <m/>
    <m/>
    <m/>
    <m/>
    <m/>
    <m/>
    <m/>
    <m/>
    <m/>
    <m/>
    <m/>
    <m/>
    <m/>
    <n v="1"/>
    <m/>
    <m/>
    <m/>
    <m/>
    <m/>
    <m/>
    <m/>
    <m/>
    <n v="1"/>
    <m/>
    <m/>
    <m/>
    <m/>
    <m/>
    <m/>
    <m/>
    <m/>
    <m/>
    <m/>
    <m/>
    <m/>
    <m/>
    <m/>
    <m/>
    <m/>
    <m/>
    <m/>
    <m/>
    <m/>
    <m/>
    <m/>
    <m/>
    <m/>
    <m/>
    <m/>
    <m/>
    <m/>
    <m/>
    <m/>
    <m/>
    <m/>
    <m/>
    <m/>
    <m/>
    <m/>
    <m/>
    <m/>
    <m/>
    <m/>
    <m/>
    <x v="3"/>
    <x v="0"/>
    <s v="ZBHT0015"/>
    <s v="B6HO3AOHum"/>
    <s v="Allocated"/>
    <s v="Promise To Pay (PTP)"/>
    <s v="Visited at customer residence address. Customer has a clothing shop at pimpri camp. Vehicle with him. Customer promise to pay emi after 2/3 days."/>
    <d v="2026-06-10T00:00:00"/>
    <m/>
    <m/>
    <m/>
    <m/>
    <s v="408"/>
    <n v="5241"/>
    <n v="17467"/>
  </r>
  <r>
    <n v="464245745"/>
    <s v="SHUBHAM SHASHIKANT PANGARKAR"/>
    <m/>
    <m/>
    <m/>
    <m/>
    <m/>
    <m/>
    <n v="3850"/>
    <n v="19179"/>
    <n v="4578"/>
    <n v="24129"/>
    <x v="5"/>
    <s v="FLOW"/>
    <s v="UNPAID"/>
    <x v="7"/>
    <n v="71123"/>
    <n v="799"/>
    <n v="0"/>
    <n v="3150"/>
    <s v="FLOW"/>
    <n v="0.20676597410545658"/>
    <n v="3.4620220855036465E-2"/>
    <s v="FLOW"/>
    <s v="NC"/>
    <s v="NC"/>
    <s v="NC"/>
    <s v="Add not found"/>
    <m/>
    <s v="CNAVNA"/>
    <m/>
    <s v="REPO"/>
    <s v="-"/>
    <s v="SHIRUR"/>
    <s v="-"/>
    <s v="-"/>
    <s v="-"/>
    <n v="23128"/>
    <n v="71123"/>
    <n v="147"/>
    <n v="163"/>
    <s v="FLOW"/>
    <m/>
    <m/>
    <m/>
    <m/>
    <s v="NPA"/>
    <s v="MH23BL3806"/>
    <s v="HONDA SHINE DRUM BSVI"/>
    <d v="2024-10-08T00:00:00"/>
    <n v="36"/>
    <s v="02.06.26"/>
    <x v="0"/>
    <m/>
    <m/>
    <m/>
    <m/>
    <m/>
    <m/>
    <m/>
    <m/>
    <m/>
    <m/>
    <m/>
    <m/>
    <m/>
    <m/>
    <m/>
    <m/>
    <m/>
    <m/>
    <m/>
    <n v="1"/>
    <m/>
    <m/>
    <m/>
    <m/>
    <m/>
    <m/>
    <m/>
    <m/>
    <m/>
    <m/>
    <m/>
    <m/>
    <m/>
    <m/>
    <m/>
    <m/>
    <m/>
    <m/>
    <m/>
    <m/>
    <m/>
    <m/>
    <m/>
    <m/>
    <m/>
    <m/>
    <m/>
    <m/>
    <m/>
    <m/>
    <m/>
    <m/>
    <m/>
    <m/>
    <m/>
    <m/>
    <m/>
    <m/>
    <m/>
    <m/>
    <m/>
    <m/>
    <m/>
    <m/>
    <m/>
    <m/>
    <m/>
    <m/>
    <m/>
    <m/>
    <m/>
    <m/>
    <m/>
    <m/>
    <m/>
    <m/>
    <m/>
    <m/>
    <m/>
    <m/>
    <m/>
    <m/>
    <m/>
    <m/>
    <m/>
    <m/>
    <m/>
    <m/>
    <m/>
    <m/>
    <m/>
    <m/>
    <m/>
    <m/>
    <x v="2"/>
    <x v="0"/>
    <s v="ZBHT0024"/>
    <s v="k6QpOKYGi7"/>
    <s v="Allocated"/>
    <s v="Address Not Found (NC_ANF)"/>
    <s v="Address not found "/>
    <d v="2026-06-07T00:00:00"/>
    <m/>
    <m/>
    <m/>
    <m/>
    <s v="1100"/>
    <n v="4578"/>
    <n v="24129"/>
  </r>
  <r>
    <n v="464733502"/>
    <s v="SHUBHANGI KESHAV KSHIRSAGAR"/>
    <m/>
    <m/>
    <m/>
    <m/>
    <m/>
    <m/>
    <n v="4196"/>
    <n v="4177"/>
    <n v="4247"/>
    <n v="8550"/>
    <x v="0"/>
    <s v="FLOW"/>
    <s v="UNPAID"/>
    <x v="2"/>
    <n v="70873"/>
    <n v="70"/>
    <n v="0"/>
    <n v="5755.99"/>
    <s v="21.05.26"/>
    <n v="0.10679913880771759"/>
    <n v="3.8783939214468827E-3"/>
    <s v="STABLE"/>
    <s v="MPTP"/>
    <s v="MPTP"/>
    <s v="MPTP"/>
    <m/>
    <n v="22"/>
    <s v="CAVNA"/>
    <m/>
    <s v="-"/>
    <s v="-"/>
    <s v="ALANDI"/>
    <s v="-"/>
    <s v="-"/>
    <s v="-"/>
    <n v="10002.99"/>
    <n v="70873"/>
    <n v="27"/>
    <n v="43"/>
    <s v="FLOW"/>
    <m/>
    <m/>
    <m/>
    <m/>
    <s v="REGULAR"/>
    <s v="MH14MB3966"/>
    <s v="HONDA ACTIVA 125 DISC BSVI"/>
    <d v="2024-11-21T00:00:00"/>
    <n v="36"/>
    <s v="02.06.26"/>
    <x v="1"/>
    <m/>
    <m/>
    <m/>
    <m/>
    <n v="1"/>
    <m/>
    <m/>
    <m/>
    <m/>
    <m/>
    <m/>
    <m/>
    <m/>
    <m/>
    <m/>
    <m/>
    <m/>
    <m/>
    <m/>
    <m/>
    <m/>
    <m/>
    <m/>
    <m/>
    <m/>
    <m/>
    <m/>
    <m/>
    <m/>
    <m/>
    <m/>
    <m/>
    <m/>
    <m/>
    <m/>
    <m/>
    <m/>
    <m/>
    <m/>
    <m/>
    <m/>
    <m/>
    <m/>
    <m/>
    <m/>
    <m/>
    <m/>
    <m/>
    <m/>
    <m/>
    <m/>
    <m/>
    <m/>
    <m/>
    <m/>
    <m/>
    <m/>
    <m/>
    <m/>
    <m/>
    <m/>
    <m/>
    <m/>
    <m/>
    <m/>
    <m/>
    <m/>
    <m/>
    <m/>
    <m/>
    <m/>
    <m/>
    <m/>
    <m/>
    <m/>
    <m/>
    <m/>
    <m/>
    <m/>
    <m/>
    <m/>
    <m/>
    <m/>
    <m/>
    <m/>
    <m/>
    <m/>
    <m/>
    <m/>
    <m/>
    <m/>
    <m/>
    <m/>
    <m/>
    <x v="2"/>
    <x v="0"/>
    <s v="ZBHT0009"/>
    <s v="k6po_7cwLcc"/>
    <s v="Allocated"/>
    <s v="Shifted (NC_SFTD)"/>
    <s v="Customer shifted from address msg to friend"/>
    <d v="2026-06-02T00:00:00"/>
    <m/>
    <m/>
    <m/>
    <m/>
    <s v="177"/>
    <n v="4247"/>
    <n v="8550"/>
  </r>
  <r>
    <n v="463325530"/>
    <s v="SANGAMESH GURANNA GONI"/>
    <m/>
    <m/>
    <m/>
    <m/>
    <m/>
    <m/>
    <n v="4117"/>
    <n v="24470.86"/>
    <n v="5065.8600000000006"/>
    <n v="30174.86"/>
    <x v="3"/>
    <s v="FLOW"/>
    <s v="UNPAID"/>
    <x v="12"/>
    <n v="69544"/>
    <n v="1180"/>
    <n v="0"/>
    <n v="6300"/>
    <s v="FLOW"/>
    <n v="0.62432893437471948"/>
    <n v="2.9213463822770857E-2"/>
    <s v="FLOW"/>
    <s v="NC"/>
    <s v="OS"/>
    <s v="NC"/>
    <s v="Shifted"/>
    <m/>
    <s v="CNAVNA"/>
    <m/>
    <s v="REPO"/>
    <s v="-"/>
    <s v="KHADAKI"/>
    <s v="-"/>
    <s v="-"/>
    <s v="-"/>
    <n v="31950.86"/>
    <n v="69544"/>
    <n v="178"/>
    <n v="194"/>
    <s v="FLOW"/>
    <m/>
    <m/>
    <m/>
    <m/>
    <s v="NPA"/>
    <s v="MH12WY3036"/>
    <s v="HONDA SHINE DISC BSVI"/>
    <d v="2024-06-27T00:00:00"/>
    <n v="36"/>
    <s v="02.06.26"/>
    <x v="0"/>
    <m/>
    <m/>
    <m/>
    <m/>
    <m/>
    <m/>
    <m/>
    <m/>
    <m/>
    <m/>
    <m/>
    <m/>
    <m/>
    <n v="1"/>
    <m/>
    <m/>
    <m/>
    <m/>
    <m/>
    <m/>
    <m/>
    <m/>
    <m/>
    <m/>
    <m/>
    <m/>
    <m/>
    <m/>
    <m/>
    <m/>
    <m/>
    <m/>
    <m/>
    <m/>
    <n v="1"/>
    <m/>
    <m/>
    <m/>
    <m/>
    <m/>
    <m/>
    <m/>
    <m/>
    <m/>
    <m/>
    <m/>
    <m/>
    <m/>
    <m/>
    <m/>
    <m/>
    <m/>
    <m/>
    <m/>
    <m/>
    <m/>
    <m/>
    <m/>
    <m/>
    <m/>
    <m/>
    <m/>
    <m/>
    <m/>
    <m/>
    <m/>
    <m/>
    <m/>
    <m/>
    <m/>
    <m/>
    <m/>
    <m/>
    <m/>
    <m/>
    <m/>
    <m/>
    <m/>
    <m/>
    <m/>
    <m/>
    <m/>
    <m/>
    <m/>
    <m/>
    <m/>
    <m/>
    <m/>
    <m/>
    <m/>
    <m/>
    <m/>
    <m/>
    <m/>
    <x v="1"/>
    <x v="0"/>
    <s v="DUWT0023"/>
    <s v="B2_yHTBjpOIm"/>
    <s v="Allocated"/>
    <s v="Shifted (NC_SFTD)"/>
    <s v="Customer shifted from the given residence address "/>
    <d v="2026-06-05T00:00:00"/>
    <m/>
    <m/>
    <m/>
    <m/>
    <s v="1587"/>
    <n v="5065.8600000000006"/>
    <n v="30174.86"/>
  </r>
  <r>
    <n v="464273873"/>
    <s v="SABA HABIB MULANI"/>
    <s v="ONLINE"/>
    <s v="10.06.26"/>
    <n v="4216"/>
    <m/>
    <m/>
    <m/>
    <n v="4216"/>
    <n v="8428"/>
    <n v="4419"/>
    <n v="8754"/>
    <x v="4"/>
    <s v="FLOW"/>
    <s v="UNPAID"/>
    <x v="11"/>
    <n v="69517"/>
    <n v="207"/>
    <n v="0"/>
    <n v="3600"/>
    <s v="30.05.26"/>
    <n v="0.24038771592041538"/>
    <n v="1.5391855094008249E-2"/>
    <s v="STABLE"/>
    <s v="PTP"/>
    <s v="PTP"/>
    <s v="PTP"/>
    <m/>
    <n v="20"/>
    <s v="CAVNA"/>
    <m/>
    <s v="-"/>
    <s v="-"/>
    <s v="RAJGURU NAGAR "/>
    <s v="-"/>
    <s v="-"/>
    <s v="-"/>
    <n v="12235"/>
    <n v="69517"/>
    <n v="57"/>
    <n v="73"/>
    <s v="FLOW"/>
    <m/>
    <m/>
    <m/>
    <m/>
    <s v="REGULAR"/>
    <s v="MH14LW1517"/>
    <s v="BAJAJ CHETAK URBANE 3202"/>
    <d v="2024-10-09T00:00:00"/>
    <n v="36"/>
    <s v="02.06.26"/>
    <x v="0"/>
    <m/>
    <m/>
    <m/>
    <m/>
    <m/>
    <m/>
    <m/>
    <m/>
    <m/>
    <m/>
    <m/>
    <m/>
    <m/>
    <n v="1"/>
    <m/>
    <m/>
    <m/>
    <m/>
    <m/>
    <m/>
    <m/>
    <m/>
    <m/>
    <m/>
    <m/>
    <m/>
    <m/>
    <m/>
    <m/>
    <m/>
    <m/>
    <m/>
    <m/>
    <m/>
    <m/>
    <m/>
    <m/>
    <m/>
    <m/>
    <m/>
    <m/>
    <m/>
    <m/>
    <m/>
    <m/>
    <m/>
    <m/>
    <m/>
    <m/>
    <m/>
    <m/>
    <m/>
    <m/>
    <m/>
    <m/>
    <m/>
    <m/>
    <m/>
    <m/>
    <m/>
    <m/>
    <m/>
    <m/>
    <m/>
    <m/>
    <m/>
    <m/>
    <m/>
    <m/>
    <m/>
    <m/>
    <m/>
    <m/>
    <m/>
    <m/>
    <m/>
    <m/>
    <m/>
    <m/>
    <m/>
    <m/>
    <m/>
    <m/>
    <m/>
    <m/>
    <m/>
    <m/>
    <m/>
    <m/>
    <m/>
    <m/>
    <m/>
    <m/>
    <m/>
    <x v="2"/>
    <x v="0"/>
    <s v="ZBHT0010"/>
    <s v="G2UcAN1FGUz"/>
    <s v="Allocated"/>
    <s v="Left Message (LMCB)"/>
    <s v="Lmcb "/>
    <d v="2026-06-05T00:00:00"/>
    <m/>
    <m/>
    <m/>
    <m/>
    <s v="326"/>
    <n v="4419"/>
    <n v="12970"/>
  </r>
  <r>
    <n v="463336005"/>
    <s v="BAPURAO PARASRAM SHITOLE"/>
    <s v="ONLINE"/>
    <s v="15.06.26"/>
    <n v="10647"/>
    <m/>
    <m/>
    <m/>
    <n v="5193"/>
    <n v="5091"/>
    <n v="5214"/>
    <n v="-100"/>
    <x v="0"/>
    <s v="RB"/>
    <s v="PAID"/>
    <x v="7"/>
    <n v="69399"/>
    <n v="123"/>
    <n v="0"/>
    <n v="3141"/>
    <s v="-"/>
    <n v="4.3207893635575444E-2"/>
    <n v="3.797731996027997E-3"/>
    <s v="RB"/>
    <s v="PAID"/>
    <s v="-"/>
    <s v="PAID"/>
    <m/>
    <m/>
    <s v="CAVA"/>
    <m/>
    <s v="-"/>
    <s v="-"/>
    <s v="SADAL GAON"/>
    <s v="-"/>
    <s v="-"/>
    <s v="-"/>
    <n v="8355"/>
    <n v="69399"/>
    <n v="27"/>
    <n v="12"/>
    <s v="STABLE"/>
    <m/>
    <m/>
    <m/>
    <m/>
    <s v="NPA"/>
    <s v="MH12XB2503"/>
    <s v="HONDA UNICORN 160 BS6"/>
    <d v="2024-06-28T00:00:00"/>
    <n v="36"/>
    <s v="02.06.26"/>
    <x v="0"/>
    <m/>
    <m/>
    <m/>
    <m/>
    <m/>
    <m/>
    <m/>
    <m/>
    <m/>
    <m/>
    <m/>
    <m/>
    <m/>
    <m/>
    <m/>
    <m/>
    <n v="1"/>
    <m/>
    <m/>
    <m/>
    <m/>
    <m/>
    <m/>
    <m/>
    <m/>
    <m/>
    <m/>
    <m/>
    <m/>
    <m/>
    <m/>
    <m/>
    <m/>
    <m/>
    <m/>
    <m/>
    <m/>
    <m/>
    <m/>
    <m/>
    <m/>
    <m/>
    <m/>
    <m/>
    <m/>
    <m/>
    <m/>
    <m/>
    <m/>
    <m/>
    <m/>
    <m/>
    <m/>
    <m/>
    <m/>
    <m/>
    <m/>
    <m/>
    <m/>
    <m/>
    <m/>
    <m/>
    <m/>
    <m/>
    <m/>
    <m/>
    <m/>
    <m/>
    <m/>
    <m/>
    <m/>
    <m/>
    <m/>
    <m/>
    <m/>
    <m/>
    <m/>
    <m/>
    <m/>
    <m/>
    <m/>
    <m/>
    <m/>
    <m/>
    <m/>
    <m/>
    <m/>
    <m/>
    <m/>
    <m/>
    <m/>
    <m/>
    <m/>
    <m/>
    <x v="2"/>
    <x v="0"/>
    <s v="ZBHT0024"/>
    <s v="k2wqQfypi7"/>
    <s v="Allocated"/>
    <s v="Left Message (LMCB)"/>
    <s v="Meet son"/>
    <d v="2026-06-06T00:00:00"/>
    <m/>
    <m/>
    <m/>
    <m/>
    <s v="263"/>
    <n v="5214"/>
    <n v="10547"/>
  </r>
  <r>
    <n v="467443060"/>
    <s v="ROHITKUMAR BABURAM SINGH"/>
    <m/>
    <m/>
    <m/>
    <m/>
    <m/>
    <m/>
    <n v="4154"/>
    <n v="3630"/>
    <n v="3704"/>
    <n v="7931"/>
    <x v="0"/>
    <s v="FLOW"/>
    <s v="UNPAID"/>
    <x v="12"/>
    <n v="68976"/>
    <n v="74"/>
    <n v="0"/>
    <n v="450"/>
    <s v="-"/>
    <n v="6.8847292740114058E-2"/>
    <n v="3.7745841029125362E-3"/>
    <s v="FLOW"/>
    <s v="NC"/>
    <s v="-"/>
    <s v="NC"/>
    <s v="Shifted"/>
    <m/>
    <s v="CNAVNA"/>
    <m/>
    <m/>
    <m/>
    <s v="BANNER"/>
    <m/>
    <m/>
    <m/>
    <n v="4154"/>
    <n v="68976"/>
    <n v="27"/>
    <n v="43"/>
    <s v="FLOW"/>
    <m/>
    <m/>
    <m/>
    <m/>
    <s v="-"/>
    <s v="MH12YZ3467"/>
    <s v="SPLENDOR PLUS DRS CAST FI BLACK"/>
    <d v="2025-12-16T00:00:00"/>
    <n v="24"/>
    <s v="10.06.26"/>
    <x v="0"/>
    <m/>
    <m/>
    <m/>
    <m/>
    <m/>
    <m/>
    <m/>
    <m/>
    <m/>
    <m/>
    <m/>
    <m/>
    <m/>
    <m/>
    <m/>
    <m/>
    <m/>
    <m/>
    <m/>
    <m/>
    <m/>
    <m/>
    <m/>
    <m/>
    <m/>
    <m/>
    <m/>
    <m/>
    <m/>
    <m/>
    <m/>
    <n v="1"/>
    <m/>
    <m/>
    <m/>
    <m/>
    <m/>
    <n v="1"/>
    <m/>
    <m/>
    <m/>
    <m/>
    <m/>
    <m/>
    <m/>
    <m/>
    <m/>
    <m/>
    <m/>
    <m/>
    <m/>
    <m/>
    <m/>
    <m/>
    <m/>
    <m/>
    <m/>
    <m/>
    <m/>
    <m/>
    <m/>
    <m/>
    <m/>
    <m/>
    <m/>
    <m/>
    <m/>
    <m/>
    <m/>
    <m/>
    <m/>
    <m/>
    <m/>
    <m/>
    <m/>
    <m/>
    <m/>
    <m/>
    <m/>
    <m/>
    <m/>
    <m/>
    <m/>
    <m/>
    <m/>
    <m/>
    <m/>
    <m/>
    <m/>
    <m/>
    <m/>
    <m/>
    <m/>
    <m/>
    <x v="1"/>
    <x v="0"/>
    <s v="DUWT0023"/>
    <s v="G23YbBYZt9m"/>
    <s v="Allocated"/>
    <s v="Shifted (NC_SFTD)"/>
    <s v="Customer shifted from the given residency address "/>
    <d v="2026-06-13T00:00:00"/>
    <m/>
    <m/>
    <m/>
    <s v="DIGICOLLTC"/>
    <s v="147"/>
    <n v="3704"/>
    <n v="7931"/>
  </r>
  <r>
    <n v="463212097"/>
    <s v="ADITYA KASHINATH HIRVE"/>
    <s v="ONLINE"/>
    <s v="15.06.26"/>
    <n v="9130"/>
    <m/>
    <m/>
    <m/>
    <n v="9130"/>
    <n v="8491"/>
    <n v="8630"/>
    <n v="8776"/>
    <x v="0"/>
    <s v="STABLE"/>
    <s v="PAID"/>
    <x v="5"/>
    <n v="68943"/>
    <n v="139"/>
    <n v="0"/>
    <n v="6300"/>
    <s v="-"/>
    <n v="0.13956990532494931"/>
    <n v="3.772778238910621E-3"/>
    <s v="STABLE"/>
    <s v="PAID"/>
    <s v="-"/>
    <s v="PAID"/>
    <m/>
    <m/>
    <s v="CAVA"/>
    <m/>
    <m/>
    <m/>
    <s v="BHOSARI"/>
    <m/>
    <m/>
    <m/>
    <n v="14930"/>
    <n v="68943"/>
    <n v="27"/>
    <n v="12"/>
    <s v="STABLE"/>
    <m/>
    <m/>
    <m/>
    <m/>
    <s v="-"/>
    <s v="MH14LQ6897"/>
    <s v="BULLET 350 BLACK GOLD"/>
    <d v="2024-06-14T00:00:00"/>
    <n v="30"/>
    <s v="10.06.26"/>
    <x v="1"/>
    <m/>
    <m/>
    <m/>
    <m/>
    <m/>
    <m/>
    <m/>
    <m/>
    <m/>
    <m/>
    <m/>
    <m/>
    <m/>
    <m/>
    <m/>
    <m/>
    <m/>
    <m/>
    <m/>
    <m/>
    <m/>
    <m/>
    <m/>
    <m/>
    <m/>
    <m/>
    <m/>
    <m/>
    <m/>
    <m/>
    <m/>
    <m/>
    <m/>
    <m/>
    <m/>
    <m/>
    <m/>
    <m/>
    <m/>
    <m/>
    <m/>
    <m/>
    <m/>
    <m/>
    <m/>
    <m/>
    <m/>
    <m/>
    <m/>
    <n v="1"/>
    <m/>
    <m/>
    <m/>
    <m/>
    <m/>
    <m/>
    <m/>
    <m/>
    <m/>
    <m/>
    <m/>
    <m/>
    <m/>
    <m/>
    <m/>
    <m/>
    <m/>
    <m/>
    <m/>
    <m/>
    <m/>
    <m/>
    <m/>
    <m/>
    <m/>
    <m/>
    <m/>
    <m/>
    <m/>
    <m/>
    <m/>
    <m/>
    <m/>
    <m/>
    <m/>
    <m/>
    <m/>
    <m/>
    <m/>
    <m/>
    <m/>
    <m/>
    <m/>
    <m/>
    <x v="2"/>
    <x v="0"/>
    <s v="DUWT0025"/>
    <s v="BPAJLQj0BZm"/>
    <s v="Unallocated"/>
    <s v="Promise To Pay (PTP)"/>
    <s v="Customer given ptp to online payment "/>
    <d v="2026-06-17T00:00:00"/>
    <m/>
    <m/>
    <m/>
    <m/>
    <s v="285"/>
    <n v="8630"/>
    <n v="17906"/>
  </r>
  <r>
    <n v="463259658"/>
    <s v="ADARSH DUBEY"/>
    <m/>
    <m/>
    <m/>
    <m/>
    <m/>
    <m/>
    <n v="5475"/>
    <n v="3861"/>
    <n v="3953"/>
    <n v="9555"/>
    <x v="0"/>
    <s v="FLOW"/>
    <s v="UNPAID"/>
    <x v="1"/>
    <n v="68266"/>
    <n v="92"/>
    <n v="0"/>
    <n v="4445"/>
    <s v="31.05.26"/>
    <n v="2.7701395191282726E-2"/>
    <n v="3.7357306652955695E-3"/>
    <s v="STABLE"/>
    <s v="MPTP"/>
    <s v="MPTP"/>
    <s v="MPTP"/>
    <s v="Shifted"/>
    <n v="22"/>
    <s v="CAVNA"/>
    <m/>
    <s v="-"/>
    <s v="-"/>
    <s v="TALWADE"/>
    <s v="-"/>
    <s v="-"/>
    <s v="-"/>
    <n v="8398"/>
    <n v="68266"/>
    <n v="27"/>
    <n v="43"/>
    <s v="FLOW"/>
    <m/>
    <m/>
    <m/>
    <m/>
    <s v="REGULAR"/>
    <s v="MH14LQ8521"/>
    <s v="HUNTER 350 REBEL BLUE"/>
    <d v="2024-06-20T00:00:00"/>
    <n v="36"/>
    <s v="02.06.26"/>
    <x v="0"/>
    <m/>
    <m/>
    <m/>
    <m/>
    <m/>
    <m/>
    <m/>
    <m/>
    <m/>
    <m/>
    <m/>
    <m/>
    <m/>
    <n v="1"/>
    <m/>
    <m/>
    <m/>
    <m/>
    <m/>
    <m/>
    <m/>
    <m/>
    <m/>
    <m/>
    <m/>
    <m/>
    <m/>
    <m/>
    <m/>
    <m/>
    <m/>
    <m/>
    <m/>
    <m/>
    <m/>
    <m/>
    <m/>
    <m/>
    <m/>
    <m/>
    <m/>
    <m/>
    <m/>
    <m/>
    <m/>
    <m/>
    <m/>
    <m/>
    <m/>
    <m/>
    <m/>
    <m/>
    <m/>
    <m/>
    <m/>
    <m/>
    <m/>
    <m/>
    <m/>
    <m/>
    <m/>
    <m/>
    <m/>
    <m/>
    <m/>
    <m/>
    <m/>
    <m/>
    <m/>
    <m/>
    <m/>
    <m/>
    <m/>
    <m/>
    <m/>
    <m/>
    <m/>
    <m/>
    <m/>
    <m/>
    <m/>
    <m/>
    <m/>
    <m/>
    <m/>
    <m/>
    <m/>
    <m/>
    <m/>
    <m/>
    <m/>
    <m/>
    <m/>
    <m/>
    <x v="2"/>
    <x v="0"/>
    <s v="ZBHT0011"/>
    <s v="G2AGrBIUiuz"/>
    <s v="Allocated"/>
    <s v="Shifted (NC_SFTD)"/>
    <s v="Visit cm residence address cm shifted "/>
    <d v="2026-06-05T00:00:00"/>
    <m/>
    <m/>
    <m/>
    <m/>
    <s v="219"/>
    <n v="3953"/>
    <n v="9555"/>
  </r>
  <r>
    <n v="464211952"/>
    <s v="RESHMEE KHATUN"/>
    <m/>
    <m/>
    <m/>
    <m/>
    <m/>
    <m/>
    <n v="6725"/>
    <n v="40342"/>
    <n v="8536"/>
    <n v="49457"/>
    <x v="3"/>
    <s v="FLOW"/>
    <s v="UNPAID"/>
    <x v="11"/>
    <n v="68057"/>
    <n v="1819"/>
    <n v="0"/>
    <n v="4600.99"/>
    <s v="FLOW"/>
    <n v="0.21710145174414058"/>
    <n v="2.8588817257941969E-2"/>
    <s v="FLOW"/>
    <s v="NC"/>
    <s v="NC"/>
    <s v="NC"/>
    <s v="Shifted"/>
    <m/>
    <s v="CNAVNA"/>
    <m/>
    <s v="REPO"/>
    <s v="-"/>
    <s v="VASULI"/>
    <s v="-"/>
    <s v="-"/>
    <s v="-"/>
    <n v="46761.99"/>
    <n v="68057"/>
    <n v="178"/>
    <n v="194"/>
    <s v="FLOW"/>
    <m/>
    <m/>
    <m/>
    <m/>
    <s v="NPA"/>
    <s v="MH14LW0176"/>
    <s v="BAJAJ FREEDOM 125 NG04 DISC LED"/>
    <d v="2024-10-05T00:00:00"/>
    <n v="24"/>
    <s v="02.06.26"/>
    <x v="0"/>
    <m/>
    <m/>
    <m/>
    <m/>
    <m/>
    <m/>
    <m/>
    <m/>
    <m/>
    <m/>
    <m/>
    <m/>
    <m/>
    <m/>
    <m/>
    <m/>
    <m/>
    <m/>
    <m/>
    <m/>
    <m/>
    <m/>
    <m/>
    <m/>
    <m/>
    <m/>
    <m/>
    <m/>
    <m/>
    <m/>
    <m/>
    <m/>
    <m/>
    <m/>
    <m/>
    <m/>
    <m/>
    <m/>
    <m/>
    <m/>
    <m/>
    <m/>
    <m/>
    <m/>
    <m/>
    <m/>
    <n v="1"/>
    <m/>
    <m/>
    <m/>
    <m/>
    <m/>
    <m/>
    <m/>
    <m/>
    <m/>
    <m/>
    <m/>
    <m/>
    <m/>
    <m/>
    <m/>
    <m/>
    <m/>
    <m/>
    <m/>
    <m/>
    <m/>
    <m/>
    <m/>
    <m/>
    <m/>
    <m/>
    <m/>
    <m/>
    <m/>
    <m/>
    <m/>
    <m/>
    <m/>
    <m/>
    <m/>
    <m/>
    <m/>
    <m/>
    <m/>
    <m/>
    <m/>
    <m/>
    <m/>
    <m/>
    <m/>
    <m/>
    <m/>
    <x v="2"/>
    <x v="0"/>
    <s v="ZBHT0010"/>
    <s v="k6tqhUvCX4z"/>
    <s v="Allocated"/>
    <s v="Address Not Found (NC_ANF)"/>
    <s v="Address not found "/>
    <d v="2026-06-16T00:00:00"/>
    <m/>
    <m/>
    <m/>
    <m/>
    <s v="2390"/>
    <n v="8536"/>
    <n v="49457"/>
  </r>
  <r>
    <n v="467091224"/>
    <s v="SONALI CHETAN PAWAR"/>
    <s v="ONLINE"/>
    <s v="11.06.26"/>
    <n v="1603"/>
    <m/>
    <m/>
    <m/>
    <n v="4508"/>
    <n v="1295"/>
    <n v="1340"/>
    <n v="4235"/>
    <x v="0"/>
    <s v="STABLE"/>
    <s v="PAID"/>
    <x v="1"/>
    <n v="67788"/>
    <n v="45"/>
    <n v="0"/>
    <n v="2700"/>
    <s v="-"/>
    <n v="2.750742942645934E-2"/>
    <n v="3.7095729988435833E-3"/>
    <s v="STABLE"/>
    <s v="PAID"/>
    <s v="-"/>
    <s v="PAID"/>
    <s v="Add not found"/>
    <m/>
    <s v="CAVA"/>
    <m/>
    <m/>
    <m/>
    <s v="THERGAON"/>
    <m/>
    <m/>
    <m/>
    <n v="4040"/>
    <n v="67788"/>
    <n v="27"/>
    <n v="12"/>
    <s v="STABLE"/>
    <m/>
    <m/>
    <m/>
    <m/>
    <s v="-"/>
    <m/>
    <s v="SPLENDOR PLUS I3S BS6 FI DRUM SELF"/>
    <d v="2025-10-15T00:00:00"/>
    <n v="24"/>
    <s v="10.06.26"/>
    <x v="0"/>
    <m/>
    <m/>
    <m/>
    <m/>
    <m/>
    <m/>
    <m/>
    <m/>
    <m/>
    <m/>
    <m/>
    <m/>
    <m/>
    <m/>
    <m/>
    <m/>
    <m/>
    <m/>
    <m/>
    <m/>
    <m/>
    <m/>
    <m/>
    <m/>
    <m/>
    <m/>
    <m/>
    <m/>
    <m/>
    <m/>
    <m/>
    <n v="1"/>
    <m/>
    <m/>
    <m/>
    <m/>
    <m/>
    <m/>
    <m/>
    <m/>
    <m/>
    <m/>
    <m/>
    <m/>
    <m/>
    <m/>
    <m/>
    <m/>
    <m/>
    <m/>
    <m/>
    <m/>
    <m/>
    <m/>
    <m/>
    <m/>
    <m/>
    <m/>
    <m/>
    <m/>
    <m/>
    <m/>
    <m/>
    <m/>
    <m/>
    <m/>
    <m/>
    <m/>
    <m/>
    <m/>
    <m/>
    <m/>
    <m/>
    <m/>
    <m/>
    <m/>
    <m/>
    <m/>
    <m/>
    <m/>
    <m/>
    <m/>
    <m/>
    <m/>
    <m/>
    <m/>
    <m/>
    <m/>
    <m/>
    <m/>
    <m/>
    <m/>
    <m/>
    <m/>
    <x v="2"/>
    <x v="0"/>
    <s v="ZBHT0011"/>
    <s v="B2pKCc5mm7"/>
    <s v="Allocated"/>
    <s v="Promise To Pay (PTP)"/>
    <s v="Visit cm residence address cm make the payment tomorrow "/>
    <d v="2026-06-12T00:00:00"/>
    <m/>
    <m/>
    <m/>
    <m/>
    <s v="35"/>
    <n v="1340"/>
    <n v="5838"/>
  </r>
  <r>
    <n v="457429849"/>
    <s v="PRADIP SHIVAJI SURVE"/>
    <s v="ONLINE"/>
    <s v="06.06.26"/>
    <n v="5671"/>
    <m/>
    <m/>
    <m/>
    <n v="5671"/>
    <n v="11340"/>
    <n v="5952"/>
    <n v="11624"/>
    <x v="4"/>
    <s v="STABLE"/>
    <s v="UNPAID"/>
    <x v="13"/>
    <n v="67655"/>
    <n v="283"/>
    <n v="0"/>
    <n v="2250"/>
    <s v="13.05.26"/>
    <n v="0.17417238831522228"/>
    <n v="1.4979587099344448E-2"/>
    <s v="STABLE"/>
    <s v="PAID"/>
    <s v="PAID"/>
    <s v="PAID"/>
    <s v="Add not found"/>
    <m/>
    <s v="CAVNA"/>
    <m/>
    <s v="-"/>
    <s v="-"/>
    <s v="KARMOLI"/>
    <s v="-"/>
    <s v="-"/>
    <s v="-"/>
    <n v="13873"/>
    <n v="67655"/>
    <n v="57"/>
    <n v="43"/>
    <s v="STABLE"/>
    <m/>
    <m/>
    <m/>
    <m/>
    <s v="REGULAR"/>
    <s v="MH12VK3124"/>
    <s v="CLASSIC 350 HALCYON BLACK"/>
    <d v="2023-03-28T00:00:00"/>
    <n v="48"/>
    <s v="02.06.26"/>
    <x v="0"/>
    <m/>
    <m/>
    <m/>
    <m/>
    <m/>
    <m/>
    <m/>
    <m/>
    <m/>
    <m/>
    <n v="1"/>
    <m/>
    <m/>
    <m/>
    <m/>
    <m/>
    <m/>
    <m/>
    <m/>
    <m/>
    <m/>
    <m/>
    <m/>
    <m/>
    <m/>
    <m/>
    <m/>
    <m/>
    <m/>
    <m/>
    <m/>
    <m/>
    <m/>
    <m/>
    <m/>
    <m/>
    <m/>
    <m/>
    <m/>
    <m/>
    <m/>
    <m/>
    <m/>
    <m/>
    <m/>
    <m/>
    <m/>
    <m/>
    <m/>
    <m/>
    <m/>
    <m/>
    <m/>
    <m/>
    <m/>
    <m/>
    <m/>
    <m/>
    <m/>
    <m/>
    <m/>
    <m/>
    <m/>
    <m/>
    <m/>
    <m/>
    <m/>
    <m/>
    <m/>
    <m/>
    <m/>
    <m/>
    <m/>
    <m/>
    <m/>
    <m/>
    <m/>
    <m/>
    <m/>
    <m/>
    <m/>
    <m/>
    <m/>
    <m/>
    <m/>
    <m/>
    <m/>
    <m/>
    <m/>
    <m/>
    <m/>
    <m/>
    <m/>
    <m/>
    <x v="2"/>
    <x v="0"/>
    <s v="DUWT0030"/>
    <s v="A2k5Wqb6Ln7"/>
    <s v="Allocated"/>
    <s v="Address Not Found (NC_ANF)"/>
    <s v="Address not found "/>
    <d v="2026-06-04T00:00:00"/>
    <m/>
    <m/>
    <m/>
    <m/>
    <s v="284"/>
    <n v="5952"/>
    <n v="17295"/>
  </r>
  <r>
    <n v="464738848"/>
    <s v="SARIKA DATTATRAY BHONDAVE"/>
    <m/>
    <m/>
    <m/>
    <m/>
    <m/>
    <m/>
    <n v="3993"/>
    <n v="3891.2"/>
    <n v="3984.2"/>
    <n v="8079.2"/>
    <x v="0"/>
    <s v="FLOW"/>
    <s v="UNPAID"/>
    <x v="13"/>
    <n v="67450"/>
    <n v="93"/>
    <n v="0"/>
    <n v="4950"/>
    <s v="25.05.26"/>
    <n v="6.6656312620616304E-2"/>
    <n v="3.6910765736118444E-3"/>
    <s v="STABLE"/>
    <s v="PTP"/>
    <s v="PTP"/>
    <s v="PTP"/>
    <m/>
    <n v="19"/>
    <s v="CAVA"/>
    <m/>
    <s v="-"/>
    <s v="-"/>
    <s v="NERE"/>
    <s v="-"/>
    <s v="-"/>
    <s v="-"/>
    <n v="8934.2000000000007"/>
    <n v="67450"/>
    <n v="27"/>
    <n v="43"/>
    <s v="FLOW"/>
    <m/>
    <m/>
    <m/>
    <m/>
    <s v="REGULAR"/>
    <s v="MH12XP5549"/>
    <m/>
    <d v="2024-11-21T00:00:00"/>
    <n v="36"/>
    <s v="02.06.26"/>
    <x v="0"/>
    <m/>
    <m/>
    <m/>
    <m/>
    <m/>
    <m/>
    <m/>
    <m/>
    <m/>
    <m/>
    <n v="1"/>
    <m/>
    <m/>
    <m/>
    <m/>
    <m/>
    <m/>
    <m/>
    <m/>
    <m/>
    <m/>
    <m/>
    <m/>
    <m/>
    <m/>
    <m/>
    <m/>
    <m/>
    <m/>
    <m/>
    <m/>
    <m/>
    <m/>
    <m/>
    <m/>
    <m/>
    <m/>
    <m/>
    <m/>
    <m/>
    <m/>
    <m/>
    <m/>
    <m/>
    <m/>
    <m/>
    <m/>
    <m/>
    <m/>
    <m/>
    <m/>
    <m/>
    <m/>
    <m/>
    <m/>
    <m/>
    <m/>
    <m/>
    <m/>
    <m/>
    <m/>
    <m/>
    <m/>
    <m/>
    <m/>
    <m/>
    <m/>
    <m/>
    <m/>
    <m/>
    <m/>
    <m/>
    <m/>
    <m/>
    <m/>
    <m/>
    <m/>
    <m/>
    <m/>
    <m/>
    <m/>
    <m/>
    <m/>
    <m/>
    <m/>
    <m/>
    <m/>
    <m/>
    <m/>
    <m/>
    <m/>
    <m/>
    <m/>
    <m/>
    <x v="2"/>
    <x v="0"/>
    <s v="DUWT0030"/>
    <s v="B2JMdyKpNIz"/>
    <s v="Allocated"/>
    <e v="#N/A"/>
    <e v="#N/A"/>
    <e v="#N/A"/>
    <m/>
    <m/>
    <m/>
    <m/>
    <s v="195"/>
    <n v="3984.2"/>
    <n v="8079.2"/>
  </r>
  <r>
    <n v="465072149"/>
    <s v="VISHAL PADMAKAR GAIKWAD"/>
    <m/>
    <m/>
    <m/>
    <m/>
    <m/>
    <s v="BANK STABLE 15"/>
    <n v="7571"/>
    <n v="11211"/>
    <n v="3840"/>
    <n v="19072"/>
    <x v="4"/>
    <s v="STABLE"/>
    <s v="UNPAID"/>
    <x v="7"/>
    <n v="67062"/>
    <n v="200"/>
    <n v="0"/>
    <n v="900"/>
    <s v="FLOW"/>
    <n v="7.5010872952540233E-2"/>
    <n v="1.4848290149379018E-2"/>
    <s v="STABLE"/>
    <s v="PAID"/>
    <s v="OS"/>
    <s v="PAID"/>
    <s v="Shifted to bhosari"/>
    <m/>
    <s v="CAVNA"/>
    <m/>
    <s v="-"/>
    <s v="-"/>
    <s v="SHIRUR"/>
    <s v="-"/>
    <s v="-"/>
    <s v="-"/>
    <n v="12311"/>
    <n v="67062"/>
    <n v="57"/>
    <n v="43"/>
    <s v="STABLE"/>
    <m/>
    <m/>
    <m/>
    <m/>
    <s v="REGULAR"/>
    <s v="MH17DG0875"/>
    <s v="BULLET BATTALION 350 BLACK"/>
    <d v="2024-12-30T00:00:00"/>
    <n v="24"/>
    <s v="02.06.26"/>
    <x v="0"/>
    <m/>
    <m/>
    <m/>
    <m/>
    <m/>
    <m/>
    <m/>
    <m/>
    <m/>
    <m/>
    <m/>
    <m/>
    <m/>
    <m/>
    <m/>
    <m/>
    <m/>
    <m/>
    <m/>
    <n v="1"/>
    <m/>
    <m/>
    <m/>
    <m/>
    <m/>
    <m/>
    <m/>
    <m/>
    <m/>
    <m/>
    <m/>
    <m/>
    <m/>
    <m/>
    <m/>
    <m/>
    <m/>
    <m/>
    <m/>
    <m/>
    <m/>
    <m/>
    <m/>
    <m/>
    <m/>
    <m/>
    <m/>
    <m/>
    <m/>
    <m/>
    <m/>
    <m/>
    <m/>
    <m/>
    <m/>
    <m/>
    <m/>
    <m/>
    <m/>
    <m/>
    <m/>
    <m/>
    <m/>
    <m/>
    <m/>
    <m/>
    <m/>
    <m/>
    <m/>
    <m/>
    <m/>
    <m/>
    <m/>
    <m/>
    <m/>
    <m/>
    <m/>
    <m/>
    <m/>
    <m/>
    <m/>
    <m/>
    <m/>
    <m/>
    <m/>
    <m/>
    <m/>
    <m/>
    <m/>
    <m/>
    <m/>
    <m/>
    <m/>
    <m/>
    <x v="2"/>
    <x v="0"/>
    <s v="ZBHT0024"/>
    <s v="k2tFigwigw7"/>
    <s v="Allocated"/>
    <s v="Door Locked (NC_DL)"/>
    <s v="Door lock "/>
    <d v="2026-06-07T00:00:00"/>
    <m/>
    <m/>
    <m/>
    <m/>
    <s v="290"/>
    <n v="3840"/>
    <n v="19072"/>
  </r>
  <r>
    <n v="465800021"/>
    <s v="AISWARYA SANDEEP PAWAR"/>
    <s v="ONLINE"/>
    <s v="12.06.26"/>
    <n v="8330"/>
    <m/>
    <m/>
    <m/>
    <n v="3459"/>
    <n v="3459"/>
    <n v="3459"/>
    <n v="-1350"/>
    <x v="0"/>
    <s v="RB"/>
    <s v="PAID"/>
    <x v="1"/>
    <n v="66998"/>
    <n v="0"/>
    <n v="0"/>
    <n v="900"/>
    <s v="-"/>
    <n v="2.7186858392546216E-2"/>
    <n v="3.6663417091007612E-3"/>
    <s v="RB"/>
    <s v="PAID"/>
    <s v="-"/>
    <s v="PAID"/>
    <s v="Add not found"/>
    <m/>
    <s v="CAVNA"/>
    <m/>
    <m/>
    <m/>
    <s v="CHINCHWAD"/>
    <m/>
    <m/>
    <m/>
    <n v="4359"/>
    <n v="66998"/>
    <n v="27"/>
    <n v="0"/>
    <s v="RB"/>
    <m/>
    <m/>
    <m/>
    <m/>
    <s v="-"/>
    <s v="MH14MG3801"/>
    <s v="DESTINI PRIME DRS CAST NEXUS BLUE"/>
    <d v="2025-03-29T00:00:00"/>
    <n v="36"/>
    <s v="10.06.26"/>
    <x v="0"/>
    <m/>
    <m/>
    <m/>
    <m/>
    <m/>
    <m/>
    <m/>
    <m/>
    <m/>
    <m/>
    <m/>
    <m/>
    <m/>
    <m/>
    <m/>
    <m/>
    <m/>
    <m/>
    <m/>
    <m/>
    <m/>
    <m/>
    <m/>
    <m/>
    <m/>
    <m/>
    <m/>
    <m/>
    <m/>
    <m/>
    <m/>
    <m/>
    <m/>
    <m/>
    <n v="1"/>
    <m/>
    <m/>
    <m/>
    <m/>
    <m/>
    <m/>
    <m/>
    <m/>
    <m/>
    <m/>
    <m/>
    <m/>
    <m/>
    <m/>
    <m/>
    <m/>
    <m/>
    <m/>
    <m/>
    <m/>
    <m/>
    <m/>
    <m/>
    <m/>
    <m/>
    <m/>
    <m/>
    <m/>
    <m/>
    <m/>
    <m/>
    <m/>
    <m/>
    <m/>
    <m/>
    <m/>
    <m/>
    <m/>
    <m/>
    <m/>
    <m/>
    <m/>
    <m/>
    <m/>
    <m/>
    <m/>
    <m/>
    <m/>
    <m/>
    <m/>
    <m/>
    <m/>
    <m/>
    <m/>
    <m/>
    <m/>
    <m/>
    <m/>
    <m/>
    <x v="2"/>
    <x v="0"/>
    <s v="ZBHT0011"/>
    <s v="GPXvHqyi97"/>
    <s v="Allocated"/>
    <s v="No Such Person (NC_NSP)"/>
    <s v="Visit cm residence address nobody knows cm in this area no such person "/>
    <d v="2026-06-12T00:00:00"/>
    <m/>
    <m/>
    <m/>
    <m/>
    <s v="62"/>
    <n v="3459"/>
    <n v="6980"/>
  </r>
  <r>
    <n v="466129754"/>
    <s v="SANDESH BALU NEHARKAR"/>
    <m/>
    <m/>
    <m/>
    <m/>
    <m/>
    <m/>
    <n v="3348"/>
    <n v="3348"/>
    <n v="3414"/>
    <n v="6822"/>
    <x v="0"/>
    <s v="FLOW"/>
    <s v="UNPAID"/>
    <x v="10"/>
    <n v="66990"/>
    <n v="66"/>
    <n v="0"/>
    <n v="4013"/>
    <s v="-"/>
    <n v="2.8889991415027898E-2"/>
    <n v="3.6659039238881759E-3"/>
    <s v="FLOW"/>
    <s v="BPTP"/>
    <s v="-"/>
    <s v="BPTP"/>
    <s v="Financail problem"/>
    <n v="26"/>
    <s v="CAVA"/>
    <m/>
    <s v="-"/>
    <s v="-"/>
    <s v="NARAYAN GAON"/>
    <s v="-"/>
    <s v="-"/>
    <s v="-"/>
    <n v="7427"/>
    <n v="66990"/>
    <n v="27"/>
    <n v="43"/>
    <s v="FLOW"/>
    <m/>
    <m/>
    <m/>
    <m/>
    <s v="REGULAR"/>
    <s v="MH14MK0378"/>
    <s v="SPLENDOR PLUS I3S BS6 FI DRUM SELF"/>
    <d v="2025-05-15T00:00:00"/>
    <n v="36"/>
    <s v="02.06.26"/>
    <x v="0"/>
    <m/>
    <m/>
    <m/>
    <m/>
    <m/>
    <m/>
    <m/>
    <n v="1"/>
    <m/>
    <m/>
    <m/>
    <m/>
    <m/>
    <m/>
    <m/>
    <m/>
    <m/>
    <m/>
    <m/>
    <m/>
    <m/>
    <m/>
    <m/>
    <m/>
    <m/>
    <m/>
    <m/>
    <m/>
    <m/>
    <m/>
    <m/>
    <m/>
    <m/>
    <m/>
    <m/>
    <m/>
    <m/>
    <m/>
    <m/>
    <m/>
    <m/>
    <m/>
    <m/>
    <m/>
    <m/>
    <m/>
    <m/>
    <m/>
    <m/>
    <m/>
    <m/>
    <m/>
    <m/>
    <m/>
    <m/>
    <m/>
    <m/>
    <m/>
    <m/>
    <m/>
    <m/>
    <m/>
    <m/>
    <m/>
    <m/>
    <m/>
    <m/>
    <m/>
    <m/>
    <m/>
    <m/>
    <m/>
    <m/>
    <m/>
    <m/>
    <m/>
    <m/>
    <m/>
    <m/>
    <m/>
    <m/>
    <m/>
    <m/>
    <m/>
    <m/>
    <m/>
    <m/>
    <m/>
    <m/>
    <m/>
    <m/>
    <m/>
    <m/>
    <m/>
    <x v="2"/>
    <x v="0"/>
    <s v="ZBHT0021"/>
    <s v="BoGRrxQt_Zz"/>
    <s v="Allocated"/>
    <s v="Promise To Pay (PTP)"/>
    <s v="Ptp"/>
    <d v="2026-06-20T00:00:00"/>
    <m/>
    <m/>
    <m/>
    <m/>
    <s v="126"/>
    <n v="3414"/>
    <n v="6822"/>
  </r>
  <r>
    <n v="457889140"/>
    <s v="MAHESH CHANDRAKANT SHINDE"/>
    <s v="ONLINE"/>
    <s v="09.06.26 11.06.26"/>
    <n v="5393"/>
    <m/>
    <m/>
    <m/>
    <n v="5290"/>
    <n v="10310.57"/>
    <n v="5374.57"/>
    <n v="10566.57"/>
    <x v="4"/>
    <s v="STABLE"/>
    <s v="PAID"/>
    <x v="15"/>
    <n v="66849"/>
    <n v="354"/>
    <n v="0"/>
    <n v="3600"/>
    <s v="-"/>
    <n v="0.46683234050541"/>
    <n v="1.4801129524855178E-2"/>
    <s v="STABLE"/>
    <s v="PAID"/>
    <s v="-"/>
    <s v="PAID"/>
    <m/>
    <m/>
    <m/>
    <m/>
    <s v="-"/>
    <s v="-"/>
    <s v="GOKHLE NAGAR"/>
    <s v="-"/>
    <s v="-"/>
    <s v="-"/>
    <n v="14264.57"/>
    <n v="66849"/>
    <n v="57"/>
    <n v="43"/>
    <s v="STABLE"/>
    <m/>
    <m/>
    <m/>
    <m/>
    <s v="REGULAR"/>
    <s v="MH12VM2714"/>
    <s v="RE BULLET 350 EFI BLACK"/>
    <d v="2023-04-28T00:00:00"/>
    <n v="48"/>
    <s v="02.06.26"/>
    <x v="1"/>
    <m/>
    <m/>
    <m/>
    <m/>
    <m/>
    <m/>
    <m/>
    <m/>
    <m/>
    <m/>
    <m/>
    <m/>
    <m/>
    <m/>
    <m/>
    <m/>
    <m/>
    <m/>
    <m/>
    <m/>
    <m/>
    <m/>
    <n v="1"/>
    <m/>
    <m/>
    <m/>
    <m/>
    <m/>
    <m/>
    <m/>
    <m/>
    <m/>
    <m/>
    <m/>
    <m/>
    <m/>
    <m/>
    <m/>
    <m/>
    <m/>
    <m/>
    <m/>
    <m/>
    <m/>
    <m/>
    <m/>
    <m/>
    <m/>
    <m/>
    <m/>
    <m/>
    <m/>
    <m/>
    <m/>
    <m/>
    <m/>
    <m/>
    <m/>
    <m/>
    <m/>
    <m/>
    <m/>
    <m/>
    <m/>
    <m/>
    <m/>
    <m/>
    <m/>
    <m/>
    <m/>
    <m/>
    <m/>
    <m/>
    <m/>
    <m/>
    <m/>
    <m/>
    <m/>
    <m/>
    <m/>
    <m/>
    <m/>
    <m/>
    <m/>
    <m/>
    <m/>
    <m/>
    <m/>
    <m/>
    <m/>
    <m/>
    <m/>
    <m/>
    <m/>
    <x v="2"/>
    <x v="0"/>
    <s v="DUWT0014"/>
    <s v="GP_-2S6MTz"/>
    <s v="Allocated"/>
    <s v="Address Not Found (NC_ANF)"/>
    <s v="Short address "/>
    <d v="2026-06-08T00:00:00"/>
    <m/>
    <m/>
    <m/>
    <m/>
    <s v="359"/>
    <n v="5374.57"/>
    <n v="15959.57"/>
  </r>
  <r>
    <n v="460269294"/>
    <s v="BALUSHA SAHEBRAV THORAT"/>
    <s v="ONLINE"/>
    <s v="12.06.26"/>
    <n v="4100"/>
    <m/>
    <m/>
    <m/>
    <n v="4047"/>
    <n v="3939"/>
    <n v="3998"/>
    <n v="3958"/>
    <x v="0"/>
    <s v="STABLE"/>
    <s v="PAID"/>
    <x v="17"/>
    <n v="66730"/>
    <n v="59"/>
    <n v="0"/>
    <n v="5326"/>
    <s v="-"/>
    <n v="0.11201308906433821"/>
    <n v="3.6516759044791457E-3"/>
    <s v="STABLE"/>
    <s v="PAID"/>
    <s v="-"/>
    <s v="PAID"/>
    <s v="Shifted"/>
    <m/>
    <s v="CAVNA"/>
    <m/>
    <m/>
    <m/>
    <s v="PIMPLE GURAV"/>
    <m/>
    <m/>
    <m/>
    <n v="9324"/>
    <n v="66730"/>
    <n v="27"/>
    <n v="12"/>
    <s v="STABLE"/>
    <m/>
    <m/>
    <m/>
    <m/>
    <s v="-"/>
    <s v="MH14LC7809"/>
    <s v="BAJAJ PULSAR 220 ABS"/>
    <d v="2023-10-23T00:00:00"/>
    <n v="48"/>
    <s v="10.06.26"/>
    <x v="0"/>
    <m/>
    <m/>
    <m/>
    <m/>
    <m/>
    <m/>
    <m/>
    <m/>
    <m/>
    <m/>
    <m/>
    <m/>
    <m/>
    <m/>
    <m/>
    <m/>
    <m/>
    <m/>
    <m/>
    <m/>
    <m/>
    <m/>
    <m/>
    <m/>
    <m/>
    <m/>
    <m/>
    <m/>
    <m/>
    <m/>
    <m/>
    <n v="1"/>
    <m/>
    <m/>
    <n v="1"/>
    <m/>
    <m/>
    <m/>
    <m/>
    <m/>
    <m/>
    <m/>
    <m/>
    <m/>
    <m/>
    <m/>
    <m/>
    <m/>
    <m/>
    <n v="1"/>
    <m/>
    <m/>
    <m/>
    <m/>
    <m/>
    <m/>
    <m/>
    <m/>
    <m/>
    <m/>
    <m/>
    <m/>
    <m/>
    <m/>
    <m/>
    <m/>
    <m/>
    <m/>
    <m/>
    <m/>
    <m/>
    <m/>
    <m/>
    <m/>
    <m/>
    <m/>
    <m/>
    <m/>
    <m/>
    <m/>
    <m/>
    <m/>
    <m/>
    <m/>
    <m/>
    <m/>
    <m/>
    <m/>
    <m/>
    <m/>
    <m/>
    <m/>
    <m/>
    <m/>
    <x v="3"/>
    <x v="0"/>
    <s v="ZBHT0015"/>
    <s v="APTx_KmLLzz"/>
    <s v="Allocated"/>
    <s v="Shifted (NC_SFTD)"/>
    <s v="Visited at customer residence address. Customer is shiffted other place. "/>
    <d v="2026-06-17T00:00:00"/>
    <m/>
    <m/>
    <m/>
    <m/>
    <s v="72"/>
    <n v="3998"/>
    <n v="8058"/>
  </r>
  <r>
    <n v="457622833"/>
    <s v="LAHU GANGARAM DHOTRE"/>
    <s v="ONLINE"/>
    <s v="16.06.26 18.06.26"/>
    <n v="6197"/>
    <m/>
    <m/>
    <m/>
    <n v="6063"/>
    <n v="5910"/>
    <n v="6040"/>
    <n v="5999"/>
    <x v="0"/>
    <s v="STABLE"/>
    <s v="PAID"/>
    <x v="17"/>
    <n v="66645.679999999993"/>
    <n v="130"/>
    <n v="0"/>
    <n v="5351"/>
    <s v="09.05.26"/>
    <n v="0.11187154937199735"/>
    <n v="3.6470616483384936E-3"/>
    <s v="STABLE"/>
    <s v="PAID"/>
    <s v="PTP"/>
    <s v="PTP"/>
    <m/>
    <n v="20"/>
    <s v="CAVA"/>
    <m/>
    <s v="-"/>
    <s v="-"/>
    <s v="PIMPARI"/>
    <s v="-"/>
    <s v="-"/>
    <s v="-"/>
    <n v="11391"/>
    <n v="66645.679999999993"/>
    <n v="27"/>
    <n v="43"/>
    <s v="FLOW"/>
    <m/>
    <m/>
    <m/>
    <m/>
    <s v="REGULAR"/>
    <s v="MH14KT5601"/>
    <s v="METEOR 350 FIREBALL RED"/>
    <d v="2023-04-11T00:00:00"/>
    <n v="48"/>
    <s v="02.06.26"/>
    <x v="0"/>
    <m/>
    <m/>
    <m/>
    <m/>
    <m/>
    <m/>
    <m/>
    <m/>
    <m/>
    <m/>
    <m/>
    <m/>
    <m/>
    <m/>
    <m/>
    <m/>
    <n v="1"/>
    <m/>
    <m/>
    <m/>
    <m/>
    <m/>
    <m/>
    <m/>
    <m/>
    <m/>
    <m/>
    <m/>
    <m/>
    <m/>
    <m/>
    <m/>
    <m/>
    <m/>
    <n v="1"/>
    <m/>
    <m/>
    <m/>
    <m/>
    <m/>
    <m/>
    <m/>
    <m/>
    <n v="1"/>
    <m/>
    <m/>
    <m/>
    <m/>
    <m/>
    <m/>
    <m/>
    <m/>
    <n v="1"/>
    <m/>
    <m/>
    <m/>
    <m/>
    <m/>
    <m/>
    <m/>
    <m/>
    <m/>
    <m/>
    <m/>
    <m/>
    <m/>
    <m/>
    <m/>
    <m/>
    <m/>
    <m/>
    <m/>
    <m/>
    <m/>
    <m/>
    <m/>
    <m/>
    <m/>
    <m/>
    <m/>
    <m/>
    <m/>
    <m/>
    <m/>
    <m/>
    <m/>
    <m/>
    <m/>
    <m/>
    <m/>
    <m/>
    <m/>
    <m/>
    <m/>
    <x v="0"/>
    <x v="0"/>
    <s v="ZBHT0015"/>
    <s v="B2Dkc3SAuz"/>
    <s v="Allocated"/>
    <s v="Promise To Pay (PTP)"/>
    <s v="Meet customer son ( Aryan ) other place and he promises to pay 1 emi paying after 3/4 days. Vehicle with son. "/>
    <d v="2026-06-15T00:00:00"/>
    <m/>
    <m/>
    <m/>
    <m/>
    <s v="223"/>
    <n v="6040"/>
    <n v="12196"/>
  </r>
  <r>
    <n v="457619974"/>
    <s v="TEJAS SUNIL AMBAVALE"/>
    <m/>
    <m/>
    <m/>
    <m/>
    <m/>
    <m/>
    <n v="4706"/>
    <n v="21954"/>
    <n v="4357"/>
    <n v="28189"/>
    <x v="5"/>
    <s v="FLOW"/>
    <s v="UNPAID"/>
    <x v="3"/>
    <n v="66525.149999999994"/>
    <n v="1227"/>
    <n v="0"/>
    <n v="6300"/>
    <s v="FLOW"/>
    <n v="0.7701528667508305"/>
    <n v="3.2382146217319698E-2"/>
    <s v="FLOW"/>
    <s v="NC"/>
    <s v="NC"/>
    <s v="NC"/>
    <s v="Shifted"/>
    <m/>
    <s v="CNAVNA"/>
    <m/>
    <s v="REPO"/>
    <s v="-"/>
    <s v="BHOR"/>
    <s v="-"/>
    <s v="-"/>
    <s v="-"/>
    <n v="29481"/>
    <n v="66525.149999999994"/>
    <n v="147"/>
    <n v="163"/>
    <s v="FLOW"/>
    <m/>
    <m/>
    <m/>
    <m/>
    <s v="NPA"/>
    <s v="MH12VM2530"/>
    <s v="RE BULLET X 350 ES EFI REGAL RED"/>
    <d v="2023-04-11T00:00:00"/>
    <n v="48"/>
    <s v="02.06.26"/>
    <x v="1"/>
    <m/>
    <m/>
    <m/>
    <m/>
    <m/>
    <m/>
    <m/>
    <m/>
    <m/>
    <m/>
    <m/>
    <m/>
    <m/>
    <m/>
    <m/>
    <m/>
    <m/>
    <m/>
    <m/>
    <m/>
    <m/>
    <m/>
    <n v="1"/>
    <m/>
    <m/>
    <m/>
    <m/>
    <m/>
    <m/>
    <m/>
    <m/>
    <m/>
    <m/>
    <m/>
    <m/>
    <m/>
    <m/>
    <m/>
    <m/>
    <m/>
    <m/>
    <m/>
    <m/>
    <m/>
    <m/>
    <m/>
    <m/>
    <m/>
    <m/>
    <m/>
    <m/>
    <m/>
    <m/>
    <m/>
    <m/>
    <m/>
    <m/>
    <m/>
    <m/>
    <m/>
    <m/>
    <m/>
    <m/>
    <m/>
    <m/>
    <m/>
    <m/>
    <m/>
    <m/>
    <m/>
    <m/>
    <m/>
    <m/>
    <m/>
    <m/>
    <m/>
    <m/>
    <m/>
    <m/>
    <m/>
    <m/>
    <m/>
    <m/>
    <m/>
    <m/>
    <m/>
    <m/>
    <m/>
    <m/>
    <m/>
    <m/>
    <m/>
    <m/>
    <m/>
    <x v="2"/>
    <x v="0"/>
    <s v="DUWT0011"/>
    <s v="ko48AfyS4Egz"/>
    <s v="Allocated"/>
    <s v="Shifted (NC_SFTD)"/>
    <s v="Customer shifted on residential address"/>
    <d v="2026-06-08T00:00:00"/>
    <m/>
    <m/>
    <m/>
    <m/>
    <s v="1529"/>
    <n v="4357"/>
    <n v="28189"/>
  </r>
  <r>
    <n v="463536873"/>
    <s v="CHINMAY SACHIN PATHAK"/>
    <s v="ONLINE"/>
    <s v="14.06.26"/>
    <n v="3070"/>
    <m/>
    <m/>
    <m/>
    <n v="2988"/>
    <n v="2987.99"/>
    <n v="3063.99"/>
    <n v="3059.99"/>
    <x v="0"/>
    <s v="STABLE"/>
    <s v="PAID"/>
    <x v="15"/>
    <n v="66434"/>
    <n v="76"/>
    <n v="0"/>
    <n v="4050"/>
    <s v="22.05.26"/>
    <n v="9.7535791997560753E-2"/>
    <n v="3.6354778516134805E-3"/>
    <s v="STABLE"/>
    <s v="PAID"/>
    <s v="PTP"/>
    <s v="PAID"/>
    <m/>
    <m/>
    <s v="CAVA"/>
    <m/>
    <s v="-"/>
    <s v="-"/>
    <s v="KASBA PETH"/>
    <s v="-"/>
    <s v="-"/>
    <s v="-"/>
    <n v="7113.99"/>
    <n v="66434"/>
    <n v="27"/>
    <n v="12"/>
    <s v="STABLE"/>
    <m/>
    <m/>
    <m/>
    <m/>
    <s v="REGULAR"/>
    <s v="MH12XB4987"/>
    <s v="SPLENDOR PLUS I3S DRSC FI"/>
    <d v="2024-07-22T00:00:00"/>
    <n v="48"/>
    <s v="02.06.26"/>
    <x v="1"/>
    <m/>
    <m/>
    <m/>
    <m/>
    <m/>
    <m/>
    <m/>
    <m/>
    <m/>
    <m/>
    <m/>
    <m/>
    <m/>
    <m/>
    <m/>
    <m/>
    <m/>
    <m/>
    <m/>
    <m/>
    <m/>
    <m/>
    <m/>
    <m/>
    <m/>
    <m/>
    <m/>
    <m/>
    <m/>
    <m/>
    <m/>
    <m/>
    <m/>
    <m/>
    <m/>
    <m/>
    <m/>
    <m/>
    <m/>
    <m/>
    <n v="2"/>
    <m/>
    <m/>
    <m/>
    <m/>
    <m/>
    <m/>
    <m/>
    <m/>
    <m/>
    <m/>
    <m/>
    <m/>
    <m/>
    <m/>
    <m/>
    <m/>
    <m/>
    <m/>
    <m/>
    <m/>
    <m/>
    <m/>
    <m/>
    <m/>
    <m/>
    <m/>
    <m/>
    <m/>
    <m/>
    <m/>
    <m/>
    <m/>
    <m/>
    <m/>
    <m/>
    <m/>
    <m/>
    <m/>
    <m/>
    <m/>
    <m/>
    <m/>
    <m/>
    <m/>
    <m/>
    <m/>
    <m/>
    <m/>
    <m/>
    <m/>
    <m/>
    <m/>
    <m/>
    <x v="1"/>
    <x v="0"/>
    <s v="DUWT0014"/>
    <s v="B6nZ7D4057"/>
    <s v="Allocated"/>
    <s v="Payment (PAID)"/>
    <s v="Payment (PAID)"/>
    <d v="2026-06-14T00:00:00"/>
    <m/>
    <m/>
    <m/>
    <m/>
    <s v="154"/>
    <n v="3063.99"/>
    <n v="6129.99"/>
  </r>
  <r>
    <n v="464393491"/>
    <s v="SHABIYANAZ RAJIIMAHAMMAD SAYYAD"/>
    <m/>
    <m/>
    <m/>
    <m/>
    <m/>
    <m/>
    <n v="4083"/>
    <n v="4083"/>
    <n v="4149"/>
    <n v="8319"/>
    <x v="0"/>
    <s v="FLOW"/>
    <s v="UNPAID"/>
    <x v="15"/>
    <n v="66413"/>
    <n v="66"/>
    <n v="0"/>
    <n v="1350"/>
    <s v="-"/>
    <n v="9.7504960621579345E-2"/>
    <n v="3.6343286654304434E-3"/>
    <s v="FLOW"/>
    <s v="NC"/>
    <s v="-"/>
    <s v="NC"/>
    <s v="Add not found"/>
    <m/>
    <s v="CNAVNA"/>
    <m/>
    <m/>
    <m/>
    <s v="MANAGALWAR PETH"/>
    <m/>
    <m/>
    <m/>
    <n v="5499"/>
    <n v="66413"/>
    <n v="27"/>
    <n v="43"/>
    <s v="FLOW"/>
    <m/>
    <m/>
    <m/>
    <m/>
    <s v="-"/>
    <s v="MH12XJ1513"/>
    <s v="SUZUKI BURGMAN STREET EX"/>
    <d v="2024-10-21T00:00:00"/>
    <n v="36"/>
    <s v="10.06.26"/>
    <x v="1"/>
    <m/>
    <m/>
    <m/>
    <m/>
    <m/>
    <m/>
    <m/>
    <m/>
    <m/>
    <m/>
    <m/>
    <m/>
    <m/>
    <m/>
    <m/>
    <m/>
    <m/>
    <m/>
    <m/>
    <m/>
    <m/>
    <m/>
    <m/>
    <m/>
    <m/>
    <m/>
    <m/>
    <m/>
    <m/>
    <m/>
    <m/>
    <m/>
    <m/>
    <m/>
    <n v="1"/>
    <m/>
    <m/>
    <m/>
    <m/>
    <m/>
    <m/>
    <m/>
    <m/>
    <m/>
    <m/>
    <m/>
    <m/>
    <m/>
    <m/>
    <m/>
    <m/>
    <m/>
    <m/>
    <m/>
    <m/>
    <m/>
    <m/>
    <m/>
    <m/>
    <m/>
    <m/>
    <m/>
    <m/>
    <m/>
    <m/>
    <m/>
    <m/>
    <m/>
    <m/>
    <m/>
    <m/>
    <m/>
    <m/>
    <m/>
    <m/>
    <m/>
    <m/>
    <m/>
    <m/>
    <m/>
    <m/>
    <m/>
    <m/>
    <m/>
    <m/>
    <m/>
    <m/>
    <m/>
    <m/>
    <m/>
    <m/>
    <m/>
    <m/>
    <m/>
    <x v="2"/>
    <x v="0"/>
    <s v="DUWT0014"/>
    <s v="B6AN0EXX4bm"/>
    <s v="Allocated"/>
    <s v="Address Not Found (NC_ANF)"/>
    <s v="Short address "/>
    <d v="2026-06-12T00:00:00"/>
    <m/>
    <m/>
    <m/>
    <m/>
    <s v="153"/>
    <n v="4149"/>
    <n v="8319"/>
  </r>
  <r>
    <n v="463556168"/>
    <s v="GANESH DIPAK PATOLE"/>
    <s v="ONLINE"/>
    <s v="14.06.26"/>
    <n v="4812"/>
    <m/>
    <m/>
    <m/>
    <n v="4726"/>
    <n v="4726"/>
    <n v="4801"/>
    <n v="4717"/>
    <x v="0"/>
    <s v="STABLE"/>
    <s v="PAID"/>
    <x v="7"/>
    <n v="66337"/>
    <n v="75"/>
    <n v="0"/>
    <n v="6290"/>
    <s v="-"/>
    <n v="4.1301489071934296E-2"/>
    <n v="3.6301697059108809E-3"/>
    <s v="STABLE"/>
    <s v="PAID"/>
    <s v="-"/>
    <s v="PAID"/>
    <m/>
    <m/>
    <s v="CAVA"/>
    <m/>
    <m/>
    <m/>
    <s v="ANDHAL GAON"/>
    <m/>
    <m/>
    <m/>
    <n v="11091"/>
    <n v="66337"/>
    <n v="27"/>
    <n v="12"/>
    <s v="STABLE"/>
    <m/>
    <m/>
    <m/>
    <m/>
    <s v="-"/>
    <m/>
    <s v="BAJAJ PULSAR N160 DUAL CHANNEL NEW"/>
    <d v="2024-07-23T00:00:00"/>
    <n v="36"/>
    <s v="10.06.26"/>
    <x v="0"/>
    <m/>
    <m/>
    <m/>
    <m/>
    <m/>
    <m/>
    <m/>
    <m/>
    <m/>
    <m/>
    <m/>
    <m/>
    <m/>
    <m/>
    <m/>
    <m/>
    <m/>
    <m/>
    <m/>
    <m/>
    <m/>
    <m/>
    <m/>
    <m/>
    <m/>
    <m/>
    <m/>
    <m/>
    <m/>
    <m/>
    <m/>
    <m/>
    <m/>
    <m/>
    <n v="1"/>
    <m/>
    <m/>
    <m/>
    <m/>
    <m/>
    <m/>
    <m/>
    <m/>
    <m/>
    <m/>
    <m/>
    <m/>
    <m/>
    <m/>
    <m/>
    <m/>
    <m/>
    <m/>
    <m/>
    <m/>
    <m/>
    <m/>
    <m/>
    <m/>
    <m/>
    <m/>
    <m/>
    <m/>
    <m/>
    <m/>
    <m/>
    <m/>
    <m/>
    <m/>
    <m/>
    <m/>
    <m/>
    <m/>
    <m/>
    <m/>
    <m/>
    <m/>
    <m/>
    <m/>
    <m/>
    <m/>
    <m/>
    <m/>
    <m/>
    <m/>
    <m/>
    <m/>
    <m/>
    <m/>
    <m/>
    <m/>
    <m/>
    <m/>
    <m/>
    <x v="2"/>
    <x v="0"/>
    <s v="ZBHT0024"/>
    <s v="GPUs73QXhL7"/>
    <s v="Allocated"/>
    <s v="Left Message (LMCB)"/>
    <s v="Meet Grand mother "/>
    <d v="2026-06-12T00:00:00"/>
    <m/>
    <m/>
    <m/>
    <m/>
    <s v="77"/>
    <n v="4801"/>
    <n v="9529"/>
  </r>
  <r>
    <n v="466597180"/>
    <s v="ANURADHA"/>
    <m/>
    <m/>
    <m/>
    <m/>
    <m/>
    <m/>
    <n v="3087"/>
    <n v="3085"/>
    <n v="3161"/>
    <n v="6311"/>
    <x v="0"/>
    <s v="FLOW"/>
    <s v="UNPAID"/>
    <x v="16"/>
    <n v="65337"/>
    <n v="76"/>
    <n v="0"/>
    <n v="3150"/>
    <s v="-"/>
    <n v="0.2520930685151665"/>
    <n v="3.5754465543376885E-3"/>
    <s v="STABLE"/>
    <s v="MPTP"/>
    <s v="-"/>
    <s v="MPTP"/>
    <s v="Shifted"/>
    <n v="21"/>
    <s v="CAVA"/>
    <m/>
    <m/>
    <m/>
    <s v="WAGHOLI"/>
    <m/>
    <m/>
    <m/>
    <n v="6311"/>
    <n v="65337"/>
    <n v="27"/>
    <n v="43"/>
    <s v="FLOW"/>
    <m/>
    <m/>
    <m/>
    <m/>
    <s v="-"/>
    <s v="MH12YJ8908"/>
    <s v="HONDA SHINE DRUM BSVI"/>
    <d v="2025-07-29T00:00:00"/>
    <n v="36"/>
    <s v="10.06.26"/>
    <x v="1"/>
    <m/>
    <m/>
    <m/>
    <m/>
    <m/>
    <m/>
    <m/>
    <m/>
    <m/>
    <m/>
    <m/>
    <m/>
    <m/>
    <m/>
    <m/>
    <m/>
    <m/>
    <m/>
    <m/>
    <m/>
    <m/>
    <m/>
    <m/>
    <m/>
    <m/>
    <m/>
    <m/>
    <m/>
    <m/>
    <m/>
    <m/>
    <n v="1"/>
    <m/>
    <m/>
    <m/>
    <m/>
    <m/>
    <m/>
    <m/>
    <m/>
    <m/>
    <m/>
    <m/>
    <m/>
    <m/>
    <m/>
    <m/>
    <m/>
    <m/>
    <m/>
    <m/>
    <m/>
    <m/>
    <m/>
    <m/>
    <m/>
    <m/>
    <m/>
    <m/>
    <m/>
    <m/>
    <m/>
    <m/>
    <m/>
    <m/>
    <m/>
    <m/>
    <m/>
    <m/>
    <m/>
    <m/>
    <m/>
    <m/>
    <m/>
    <m/>
    <m/>
    <m/>
    <m/>
    <m/>
    <m/>
    <m/>
    <m/>
    <m/>
    <m/>
    <m/>
    <m/>
    <m/>
    <m/>
    <m/>
    <m/>
    <m/>
    <m/>
    <m/>
    <m/>
    <x v="2"/>
    <x v="0"/>
    <s v="DUWT0021"/>
    <s v="B6AdA2Rxk5c"/>
    <s v="Allocated"/>
    <s v="Shifted (NC_SFTD)"/>
    <s v="Customer shifted from residence address "/>
    <d v="2026-06-11T00:00:00"/>
    <m/>
    <m/>
    <m/>
    <m/>
    <s v="139"/>
    <n v="3161"/>
    <n v="6311"/>
  </r>
  <r>
    <n v="464626828"/>
    <s v="VISHAL SANJAY SATPUTE"/>
    <s v="ONLINE"/>
    <s v="11.06.26"/>
    <n v="4023"/>
    <m/>
    <m/>
    <m/>
    <n v="4023"/>
    <n v="2429"/>
    <n v="2471"/>
    <n v="2474"/>
    <x v="0"/>
    <s v="STABLE"/>
    <s v="PAID"/>
    <x v="11"/>
    <n v="65067"/>
    <n v="42"/>
    <n v="0"/>
    <n v="1800"/>
    <s v="-"/>
    <n v="6.426782509618123E-2"/>
    <n v="3.5606713034129264E-3"/>
    <s v="STABLE"/>
    <s v="PAID"/>
    <s v="-"/>
    <s v="PAID"/>
    <m/>
    <m/>
    <m/>
    <m/>
    <m/>
    <m/>
    <s v="BHAMBOLI"/>
    <m/>
    <m/>
    <m/>
    <n v="4271"/>
    <n v="65067"/>
    <n v="27"/>
    <n v="12"/>
    <s v="STABLE"/>
    <m/>
    <m/>
    <m/>
    <m/>
    <s v="-"/>
    <s v="MH14MA3136"/>
    <s v="TVS JUPITER 125 DRUM ALLOY"/>
    <d v="2024-11-09T00:00:00"/>
    <n v="36"/>
    <s v="10.06.26"/>
    <x v="0"/>
    <m/>
    <m/>
    <m/>
    <m/>
    <m/>
    <m/>
    <m/>
    <m/>
    <m/>
    <m/>
    <m/>
    <m/>
    <m/>
    <m/>
    <m/>
    <m/>
    <m/>
    <m/>
    <m/>
    <m/>
    <m/>
    <m/>
    <m/>
    <m/>
    <m/>
    <m/>
    <m/>
    <m/>
    <m/>
    <m/>
    <m/>
    <m/>
    <m/>
    <m/>
    <m/>
    <m/>
    <m/>
    <m/>
    <m/>
    <m/>
    <m/>
    <m/>
    <m/>
    <m/>
    <m/>
    <m/>
    <n v="1"/>
    <m/>
    <m/>
    <m/>
    <m/>
    <m/>
    <m/>
    <m/>
    <m/>
    <m/>
    <m/>
    <m/>
    <m/>
    <m/>
    <m/>
    <m/>
    <m/>
    <m/>
    <m/>
    <m/>
    <m/>
    <m/>
    <m/>
    <m/>
    <m/>
    <m/>
    <m/>
    <m/>
    <m/>
    <m/>
    <m/>
    <m/>
    <m/>
    <m/>
    <m/>
    <m/>
    <m/>
    <m/>
    <m/>
    <m/>
    <m/>
    <m/>
    <m/>
    <m/>
    <m/>
    <m/>
    <m/>
    <m/>
    <x v="2"/>
    <x v="0"/>
    <s v="ZBHT0010"/>
    <s v="G289SlkUj7"/>
    <s v="Allocated"/>
    <s v="Promise To Pay (PTP)"/>
    <s v="Ptp "/>
    <d v="2026-06-17T00:00:00"/>
    <m/>
    <m/>
    <m/>
    <m/>
    <s v="45"/>
    <n v="2471"/>
    <n v="6497"/>
  </r>
  <r>
    <n v="466006259"/>
    <s v="ARIF S O TAHIR KHAN"/>
    <m/>
    <m/>
    <m/>
    <m/>
    <m/>
    <m/>
    <n v="5635"/>
    <n v="5526"/>
    <n v="5644"/>
    <n v="11409"/>
    <x v="0"/>
    <s v="FLOW"/>
    <s v="UNPAID"/>
    <x v="1"/>
    <n v="65019"/>
    <n v="118"/>
    <n v="0"/>
    <n v="4428.42"/>
    <s v="STABLE"/>
    <n v="2.6383807663287896E-2"/>
    <n v="3.5580445921374131E-3"/>
    <s v="STABLE"/>
    <s v="MPTP"/>
    <s v="PTP"/>
    <s v="MPTP"/>
    <s v="Add not found"/>
    <n v="20"/>
    <s v="CAVNA"/>
    <m/>
    <s v="-"/>
    <s v="-"/>
    <s v="THERGAON"/>
    <s v="-"/>
    <s v="-"/>
    <s v="-"/>
    <n v="10072.42"/>
    <n v="65019"/>
    <n v="27"/>
    <n v="43"/>
    <s v="FLOW"/>
    <m/>
    <m/>
    <m/>
    <m/>
    <s v="REGULAR"/>
    <s v="MH14MJ7138"/>
    <s v="HONDA ACTIVA DLX 2B"/>
    <d v="2025-04-28T00:00:00"/>
    <n v="24"/>
    <s v="02.06.26"/>
    <x v="0"/>
    <m/>
    <m/>
    <m/>
    <m/>
    <m/>
    <m/>
    <m/>
    <n v="1"/>
    <m/>
    <m/>
    <m/>
    <m/>
    <m/>
    <m/>
    <m/>
    <m/>
    <m/>
    <m/>
    <m/>
    <m/>
    <m/>
    <m/>
    <m/>
    <m/>
    <m/>
    <m/>
    <m/>
    <m/>
    <m/>
    <m/>
    <m/>
    <n v="1"/>
    <m/>
    <m/>
    <m/>
    <m/>
    <m/>
    <m/>
    <m/>
    <m/>
    <m/>
    <m/>
    <m/>
    <n v="1"/>
    <m/>
    <m/>
    <m/>
    <m/>
    <m/>
    <m/>
    <m/>
    <m/>
    <m/>
    <m/>
    <m/>
    <n v="2"/>
    <m/>
    <m/>
    <m/>
    <m/>
    <m/>
    <m/>
    <m/>
    <m/>
    <m/>
    <m/>
    <m/>
    <m/>
    <m/>
    <m/>
    <m/>
    <m/>
    <m/>
    <m/>
    <m/>
    <m/>
    <m/>
    <m/>
    <m/>
    <m/>
    <m/>
    <m/>
    <m/>
    <m/>
    <m/>
    <m/>
    <m/>
    <m/>
    <m/>
    <m/>
    <m/>
    <m/>
    <m/>
    <m/>
    <x v="6"/>
    <x v="0"/>
    <s v="ZBHT0011"/>
    <s v="A2vHTD9Aqz"/>
    <s v="Allocated"/>
    <s v="No Such Person (NC_NSP)"/>
    <s v="Visit cm residence address nobody knows cm in this colony no such person "/>
    <d v="2026-06-03T00:00:00"/>
    <m/>
    <m/>
    <m/>
    <m/>
    <s v="248"/>
    <n v="5644"/>
    <n v="11409"/>
  </r>
  <r>
    <n v="464497060"/>
    <s v="RAMESHWAR SHESHRAO DARADE"/>
    <m/>
    <m/>
    <m/>
    <m/>
    <m/>
    <m/>
    <n v="3983"/>
    <n v="3865"/>
    <n v="3935"/>
    <n v="8000"/>
    <x v="0"/>
    <s v="FLOW"/>
    <s v="UNPAID"/>
    <x v="8"/>
    <n v="64975"/>
    <n v="70"/>
    <n v="0"/>
    <n v="2914"/>
    <s v="15.05.26"/>
    <n v="7.135988738986937E-2"/>
    <n v="3.5556367734681927E-3"/>
    <s v="STABLE"/>
    <s v="PTP"/>
    <s v="PAID"/>
    <s v="PTP"/>
    <m/>
    <n v="23"/>
    <m/>
    <m/>
    <s v="-"/>
    <s v="-"/>
    <s v="LONAVALA"/>
    <s v="-"/>
    <s v="-"/>
    <s v="-"/>
    <n v="6849"/>
    <n v="64975"/>
    <n v="27"/>
    <n v="43"/>
    <s v="FLOW"/>
    <m/>
    <m/>
    <m/>
    <m/>
    <s v="REGULAR"/>
    <s v="MH22BF2078"/>
    <s v="HONDA SHINE DRUM BSVI"/>
    <d v="2024-10-30T00:00:00"/>
    <n v="36"/>
    <s v="02.06.26"/>
    <x v="1"/>
    <m/>
    <m/>
    <m/>
    <m/>
    <m/>
    <m/>
    <m/>
    <m/>
    <m/>
    <m/>
    <n v="1"/>
    <m/>
    <m/>
    <m/>
    <m/>
    <m/>
    <m/>
    <m/>
    <m/>
    <m/>
    <m/>
    <m/>
    <m/>
    <m/>
    <m/>
    <m/>
    <m/>
    <m/>
    <m/>
    <m/>
    <m/>
    <m/>
    <m/>
    <m/>
    <m/>
    <m/>
    <m/>
    <m/>
    <m/>
    <m/>
    <m/>
    <m/>
    <m/>
    <m/>
    <m/>
    <m/>
    <m/>
    <m/>
    <m/>
    <m/>
    <m/>
    <m/>
    <m/>
    <m/>
    <m/>
    <m/>
    <m/>
    <m/>
    <m/>
    <m/>
    <m/>
    <m/>
    <m/>
    <m/>
    <m/>
    <m/>
    <m/>
    <m/>
    <m/>
    <m/>
    <m/>
    <m/>
    <m/>
    <m/>
    <m/>
    <m/>
    <m/>
    <m/>
    <m/>
    <m/>
    <m/>
    <m/>
    <m/>
    <m/>
    <m/>
    <m/>
    <m/>
    <m/>
    <m/>
    <m/>
    <m/>
    <m/>
    <m/>
    <m/>
    <x v="2"/>
    <x v="0"/>
    <s v="ZBHT0013"/>
    <s v="G6R22q4xim"/>
    <s v="Allocated"/>
    <s v="Promise To Pay (PTP)"/>
    <s v="Ptp"/>
    <d v="2026-06-15T00:00:00"/>
    <m/>
    <m/>
    <m/>
    <m/>
    <s v="152"/>
    <n v="3935"/>
    <n v="8000"/>
  </r>
  <r>
    <n v="466075261"/>
    <s v="RAMADAS DHONDIBA JADHAV"/>
    <s v="ONLINE"/>
    <s v="05.06.26"/>
    <n v="3323"/>
    <m/>
    <m/>
    <m/>
    <n v="3297"/>
    <n v="3126"/>
    <n v="3223"/>
    <n v="3195"/>
    <x v="0"/>
    <s v="STABLE"/>
    <s v="PAID"/>
    <x v="7"/>
    <n v="64682"/>
    <n v="97"/>
    <n v="0"/>
    <n v="5381"/>
    <s v="-"/>
    <n v="4.0271084253898339E-2"/>
    <n v="3.5396028900572473E-3"/>
    <s v="STABLE"/>
    <s v="PAID"/>
    <s v="-"/>
    <s v="PAID"/>
    <m/>
    <m/>
    <s v="CAVA"/>
    <m/>
    <s v="-"/>
    <s v="-"/>
    <s v="SAYAGAON"/>
    <s v="-"/>
    <s v="-"/>
    <s v="-"/>
    <n v="8604"/>
    <n v="64682"/>
    <n v="27"/>
    <n v="12"/>
    <s v="STABLE"/>
    <m/>
    <m/>
    <m/>
    <m/>
    <s v="REGULAR"/>
    <s v="MH12YM7818"/>
    <s v="PASSION PLUS I3S DRS CAST"/>
    <d v="2025-05-07T00:00:00"/>
    <n v="36"/>
    <s v="02.06.26"/>
    <x v="0"/>
    <m/>
    <m/>
    <m/>
    <m/>
    <m/>
    <m/>
    <m/>
    <m/>
    <m/>
    <m/>
    <m/>
    <m/>
    <m/>
    <n v="1"/>
    <m/>
    <m/>
    <m/>
    <m/>
    <m/>
    <m/>
    <m/>
    <m/>
    <m/>
    <m/>
    <m/>
    <m/>
    <m/>
    <m/>
    <m/>
    <m/>
    <m/>
    <m/>
    <m/>
    <m/>
    <m/>
    <m/>
    <m/>
    <m/>
    <m/>
    <m/>
    <m/>
    <m/>
    <m/>
    <m/>
    <m/>
    <m/>
    <m/>
    <m/>
    <m/>
    <m/>
    <m/>
    <m/>
    <m/>
    <m/>
    <m/>
    <m/>
    <m/>
    <m/>
    <m/>
    <m/>
    <m/>
    <m/>
    <m/>
    <m/>
    <m/>
    <m/>
    <m/>
    <m/>
    <m/>
    <m/>
    <m/>
    <m/>
    <m/>
    <m/>
    <m/>
    <m/>
    <m/>
    <m/>
    <m/>
    <m/>
    <m/>
    <m/>
    <m/>
    <m/>
    <m/>
    <m/>
    <m/>
    <m/>
    <m/>
    <m/>
    <m/>
    <m/>
    <m/>
    <m/>
    <x v="2"/>
    <x v="0"/>
    <s v="ZBHT0024"/>
    <s v="Ao2EKvpJqc"/>
    <s v="Allocated"/>
    <s v="Left Message (LMCB)"/>
    <s v="Meet son"/>
    <d v="2026-06-05T00:00:00"/>
    <m/>
    <m/>
    <m/>
    <m/>
    <s v="95"/>
    <n v="3223"/>
    <n v="6518"/>
  </r>
  <r>
    <n v="464239808"/>
    <s v="RAHUL KUMAR"/>
    <m/>
    <m/>
    <m/>
    <m/>
    <m/>
    <m/>
    <n v="4071"/>
    <n v="3933"/>
    <n v="4009"/>
    <n v="8177"/>
    <x v="0"/>
    <s v="FLOW"/>
    <s v="UNPAID"/>
    <x v="6"/>
    <n v="64291"/>
    <n v="76"/>
    <n v="0"/>
    <n v="4210"/>
    <s v="27.05.26"/>
    <n v="3.6724287046957647E-2"/>
    <n v="3.5182061377921287E-3"/>
    <s v="STABLE"/>
    <s v="PTP"/>
    <s v="RTP"/>
    <s v="PTP"/>
    <m/>
    <n v="20"/>
    <s v="CAVA"/>
    <m/>
    <s v="-"/>
    <s v="-"/>
    <s v="LOHEGAON"/>
    <s v="-"/>
    <s v="-"/>
    <s v="-"/>
    <n v="8219"/>
    <n v="64291"/>
    <n v="27"/>
    <n v="43"/>
    <s v="FLOW"/>
    <m/>
    <m/>
    <m/>
    <m/>
    <s v="REGULAR"/>
    <s v="MH12XG4452"/>
    <s v="TVS NTORQ 125 RACE XP"/>
    <d v="2024-10-07T00:00:00"/>
    <n v="36"/>
    <s v="02.06.26"/>
    <x v="1"/>
    <m/>
    <m/>
    <m/>
    <m/>
    <m/>
    <m/>
    <m/>
    <m/>
    <m/>
    <m/>
    <m/>
    <m/>
    <m/>
    <n v="1"/>
    <m/>
    <m/>
    <m/>
    <m/>
    <m/>
    <m/>
    <m/>
    <m/>
    <m/>
    <m/>
    <m/>
    <m/>
    <m/>
    <m/>
    <m/>
    <m/>
    <m/>
    <m/>
    <m/>
    <m/>
    <m/>
    <m/>
    <m/>
    <m/>
    <m/>
    <m/>
    <m/>
    <m/>
    <m/>
    <m/>
    <m/>
    <m/>
    <m/>
    <m/>
    <m/>
    <m/>
    <m/>
    <m/>
    <m/>
    <m/>
    <m/>
    <m/>
    <m/>
    <m/>
    <m/>
    <m/>
    <m/>
    <m/>
    <m/>
    <m/>
    <m/>
    <m/>
    <m/>
    <m/>
    <m/>
    <m/>
    <m/>
    <m/>
    <m/>
    <m/>
    <m/>
    <m/>
    <m/>
    <m/>
    <m/>
    <m/>
    <m/>
    <m/>
    <m/>
    <m/>
    <m/>
    <m/>
    <m/>
    <m/>
    <m/>
    <m/>
    <m/>
    <m/>
    <m/>
    <m/>
    <x v="2"/>
    <x v="0"/>
    <s v="ZBHT0012"/>
    <s v="BP0kRaGtknem"/>
    <s v="Allocated"/>
    <s v="Door Locked (NC_DL)"/>
    <s v="Nc"/>
    <d v="2026-06-05T00:00:00"/>
    <m/>
    <m/>
    <m/>
    <m/>
    <s v="173"/>
    <n v="4009"/>
    <n v="8177"/>
  </r>
  <r>
    <n v="464551591"/>
    <s v="SADDAM BASHA MUJAVAR"/>
    <m/>
    <m/>
    <m/>
    <m/>
    <m/>
    <m/>
    <n v="4046"/>
    <n v="1129"/>
    <n v="1131"/>
    <n v="5242"/>
    <x v="0"/>
    <s v="FLOW"/>
    <s v="UNPAID"/>
    <x v="6"/>
    <n v="64121"/>
    <n v="2"/>
    <n v="0"/>
    <n v="2250"/>
    <s v="31.05.26"/>
    <n v="3.6627179694482453E-2"/>
    <n v="3.5089032020246859E-3"/>
    <s v="STABLE"/>
    <s v="PTP"/>
    <s v="PTP"/>
    <s v="PTP"/>
    <m/>
    <n v="25"/>
    <s v="CAVA"/>
    <m/>
    <s v="-"/>
    <s v="-"/>
    <s v="LOHEGAON"/>
    <s v="-"/>
    <s v="-"/>
    <s v="-"/>
    <n v="3381"/>
    <n v="64121"/>
    <n v="27"/>
    <n v="43"/>
    <s v="FLOW"/>
    <m/>
    <m/>
    <m/>
    <m/>
    <s v="REGULAR"/>
    <s v="MH12XP1980"/>
    <s v="HONDA ACTIVA 125 DISC BSVI"/>
    <d v="2024-11-04T00:00:00"/>
    <n v="36"/>
    <s v="02.06.26"/>
    <x v="1"/>
    <m/>
    <m/>
    <m/>
    <m/>
    <m/>
    <m/>
    <m/>
    <m/>
    <m/>
    <m/>
    <m/>
    <m/>
    <m/>
    <n v="1"/>
    <m/>
    <m/>
    <m/>
    <m/>
    <m/>
    <m/>
    <m/>
    <m/>
    <m/>
    <m/>
    <m/>
    <m/>
    <m/>
    <m/>
    <m/>
    <m/>
    <m/>
    <m/>
    <m/>
    <m/>
    <m/>
    <m/>
    <m/>
    <m/>
    <m/>
    <m/>
    <m/>
    <m/>
    <m/>
    <m/>
    <m/>
    <m/>
    <m/>
    <m/>
    <m/>
    <m/>
    <m/>
    <m/>
    <m/>
    <m/>
    <m/>
    <m/>
    <m/>
    <m/>
    <m/>
    <m/>
    <m/>
    <m/>
    <m/>
    <m/>
    <m/>
    <m/>
    <m/>
    <m/>
    <m/>
    <m/>
    <m/>
    <m/>
    <m/>
    <m/>
    <m/>
    <m/>
    <m/>
    <m/>
    <m/>
    <m/>
    <m/>
    <m/>
    <m/>
    <m/>
    <m/>
    <m/>
    <m/>
    <m/>
    <m/>
    <m/>
    <m/>
    <m/>
    <m/>
    <m/>
    <x v="2"/>
    <x v="0"/>
    <s v="ZBHT0012"/>
    <s v="B2B5Vw4w1Oz"/>
    <s v="Allocated"/>
    <s v="No Such Person (NC_NSP)"/>
    <s v="Nc"/>
    <d v="2026-06-05T00:00:00"/>
    <m/>
    <m/>
    <m/>
    <m/>
    <s v="67"/>
    <n v="1131"/>
    <n v="5242"/>
  </r>
  <r>
    <n v="458923719"/>
    <s v="ROSHAN RAJ"/>
    <m/>
    <m/>
    <m/>
    <m/>
    <m/>
    <m/>
    <n v="3816"/>
    <n v="17992"/>
    <n v="3431"/>
    <n v="22736"/>
    <x v="5"/>
    <s v="FLOW"/>
    <s v="UNPAID"/>
    <x v="12"/>
    <n v="63897.41"/>
    <n v="703"/>
    <n v="0"/>
    <n v="4950"/>
    <s v="-"/>
    <n v="0.48112936406351076"/>
    <n v="3.1103053108907326E-2"/>
    <s v="FLOW"/>
    <s v="NC"/>
    <s v="-"/>
    <s v="NC"/>
    <s v="Shifted"/>
    <m/>
    <s v="CNAVNA"/>
    <m/>
    <s v="REPO"/>
    <s v="-"/>
    <s v="SUSGAON"/>
    <s v="-"/>
    <s v="-"/>
    <s v="-"/>
    <n v="23645"/>
    <n v="63897.41"/>
    <n v="147"/>
    <n v="163"/>
    <s v="FLOW"/>
    <m/>
    <m/>
    <m/>
    <m/>
    <s v="NPA"/>
    <s v="MH12VR3982"/>
    <s v="HUNTER 350 DAPPER GREY"/>
    <d v="2023-07-10T00:00:00"/>
    <n v="48"/>
    <s v="02.06.26"/>
    <x v="0"/>
    <m/>
    <m/>
    <m/>
    <m/>
    <m/>
    <m/>
    <m/>
    <m/>
    <m/>
    <m/>
    <n v="1"/>
    <m/>
    <m/>
    <m/>
    <m/>
    <m/>
    <m/>
    <m/>
    <m/>
    <m/>
    <m/>
    <m/>
    <m/>
    <m/>
    <m/>
    <m/>
    <m/>
    <m/>
    <m/>
    <m/>
    <m/>
    <m/>
    <m/>
    <m/>
    <m/>
    <m/>
    <m/>
    <m/>
    <m/>
    <m/>
    <m/>
    <m/>
    <m/>
    <m/>
    <m/>
    <m/>
    <m/>
    <m/>
    <m/>
    <m/>
    <m/>
    <m/>
    <m/>
    <m/>
    <m/>
    <m/>
    <m/>
    <m/>
    <m/>
    <m/>
    <m/>
    <m/>
    <m/>
    <m/>
    <m/>
    <m/>
    <m/>
    <m/>
    <m/>
    <m/>
    <m/>
    <m/>
    <m/>
    <m/>
    <m/>
    <m/>
    <m/>
    <m/>
    <m/>
    <m/>
    <m/>
    <m/>
    <m/>
    <m/>
    <m/>
    <m/>
    <m/>
    <m/>
    <m/>
    <m/>
    <m/>
    <m/>
    <m/>
    <m/>
    <x v="2"/>
    <x v="0"/>
    <s v="DUWT0023"/>
    <s v="G6dqewdGi7"/>
    <s v="Allocated"/>
    <s v="Shifted (NC_SFTD)"/>
    <s v="Customer shifted from the given residence address "/>
    <d v="2026-06-04T00:00:00"/>
    <m/>
    <m/>
    <m/>
    <m/>
    <s v="928"/>
    <n v="3431"/>
    <n v="22736"/>
  </r>
  <r>
    <n v="464280420"/>
    <s v="KAPIL AJABRAO RATHOD"/>
    <s v="ONLINE"/>
    <s v="08.06.26"/>
    <n v="4103"/>
    <m/>
    <m/>
    <m/>
    <n v="3921"/>
    <n v="7823.76"/>
    <n v="4143.76"/>
    <n v="7911.76"/>
    <x v="4"/>
    <s v="STABLE"/>
    <s v="PAID"/>
    <x v="13"/>
    <n v="63781"/>
    <n v="241"/>
    <n v="0"/>
    <n v="4950"/>
    <s v="30.05.26"/>
    <n v="0.16419908505111511"/>
    <n v="1.4121839402605694E-2"/>
    <s v="STABLE"/>
    <s v="PAID"/>
    <s v="PTP"/>
    <s v="PAID"/>
    <m/>
    <m/>
    <s v="CAVA"/>
    <m/>
    <s v="-"/>
    <s v="-"/>
    <s v="MAAN"/>
    <s v="-"/>
    <s v="-"/>
    <s v="-"/>
    <n v="13014.76"/>
    <n v="63781"/>
    <n v="57"/>
    <n v="43"/>
    <s v="STABLE"/>
    <m/>
    <m/>
    <m/>
    <m/>
    <s v="REGULAR"/>
    <s v="MH30BX2267"/>
    <s v="HONDA UNICORN 160 BSVI"/>
    <d v="2024-10-10T00:00:00"/>
    <n v="36"/>
    <s v="02.06.26"/>
    <x v="0"/>
    <m/>
    <m/>
    <m/>
    <m/>
    <m/>
    <m/>
    <m/>
    <m/>
    <m/>
    <m/>
    <n v="1"/>
    <m/>
    <m/>
    <m/>
    <m/>
    <m/>
    <m/>
    <m/>
    <m/>
    <m/>
    <m/>
    <m/>
    <m/>
    <m/>
    <m/>
    <m/>
    <m/>
    <m/>
    <m/>
    <m/>
    <m/>
    <m/>
    <m/>
    <m/>
    <m/>
    <m/>
    <m/>
    <m/>
    <m/>
    <m/>
    <m/>
    <m/>
    <m/>
    <m/>
    <m/>
    <m/>
    <m/>
    <m/>
    <m/>
    <m/>
    <m/>
    <m/>
    <m/>
    <m/>
    <m/>
    <m/>
    <m/>
    <m/>
    <m/>
    <m/>
    <m/>
    <m/>
    <m/>
    <m/>
    <m/>
    <m/>
    <m/>
    <m/>
    <m/>
    <m/>
    <m/>
    <m/>
    <m/>
    <m/>
    <m/>
    <m/>
    <m/>
    <m/>
    <m/>
    <m/>
    <m/>
    <m/>
    <m/>
    <m/>
    <m/>
    <m/>
    <m/>
    <m/>
    <m/>
    <m/>
    <m/>
    <m/>
    <m/>
    <m/>
    <x v="2"/>
    <x v="0"/>
    <s v="DUWT0030"/>
    <s v="k63GBklK_NIc"/>
    <s v="Allocated"/>
    <s v="Left Message (LMCB)"/>
    <s v="Left message to wife "/>
    <d v="2026-06-04T00:00:00"/>
    <m/>
    <m/>
    <m/>
    <m/>
    <s v="270"/>
    <n v="4143.76"/>
    <n v="12014.76"/>
  </r>
  <r>
    <n v="459446869"/>
    <s v="VINAYAK SHIVRAM PAWAR"/>
    <m/>
    <m/>
    <m/>
    <m/>
    <m/>
    <m/>
    <n v="4361"/>
    <n v="4310"/>
    <n v="4361"/>
    <n v="8807"/>
    <x v="0"/>
    <s v="FLOW"/>
    <s v="UNPAID"/>
    <x v="3"/>
    <n v="63314.15"/>
    <n v="51"/>
    <n v="0"/>
    <n v="5989"/>
    <s v="25.05.26"/>
    <n v="7.2136925983911207E-2"/>
    <n v="3.4647498271778558E-3"/>
    <s v="STABLE"/>
    <s v="PTP"/>
    <s v="PTP"/>
    <s v="PTP"/>
    <m/>
    <n v="25"/>
    <s v="CAVA"/>
    <m/>
    <s v="-"/>
    <s v="-"/>
    <s v="BHOR"/>
    <s v="-"/>
    <s v="-"/>
    <s v="-"/>
    <n v="10350"/>
    <n v="63314.15"/>
    <n v="27"/>
    <n v="43"/>
    <s v="FLOW"/>
    <m/>
    <m/>
    <m/>
    <m/>
    <s v="NPA"/>
    <s v="MH12VY505"/>
    <s v="RE BULLET 350 EFI BLACK"/>
    <d v="2023-08-18T00:00:00"/>
    <n v="48"/>
    <s v="02.06.26"/>
    <x v="1"/>
    <m/>
    <m/>
    <m/>
    <m/>
    <m/>
    <m/>
    <m/>
    <m/>
    <m/>
    <m/>
    <m/>
    <m/>
    <m/>
    <m/>
    <m/>
    <m/>
    <m/>
    <m/>
    <m/>
    <m/>
    <m/>
    <m/>
    <n v="1"/>
    <m/>
    <m/>
    <m/>
    <m/>
    <m/>
    <m/>
    <m/>
    <m/>
    <m/>
    <m/>
    <m/>
    <m/>
    <m/>
    <m/>
    <m/>
    <m/>
    <m/>
    <m/>
    <m/>
    <m/>
    <m/>
    <m/>
    <m/>
    <m/>
    <m/>
    <m/>
    <m/>
    <m/>
    <m/>
    <m/>
    <m/>
    <m/>
    <m/>
    <m/>
    <m/>
    <m/>
    <m/>
    <m/>
    <m/>
    <m/>
    <m/>
    <m/>
    <m/>
    <m/>
    <m/>
    <m/>
    <m/>
    <m/>
    <m/>
    <m/>
    <m/>
    <m/>
    <m/>
    <m/>
    <m/>
    <m/>
    <m/>
    <m/>
    <m/>
    <m/>
    <m/>
    <m/>
    <m/>
    <m/>
    <m/>
    <m/>
    <m/>
    <m/>
    <m/>
    <m/>
    <m/>
    <x v="2"/>
    <x v="0"/>
    <s v="DUWT0011"/>
    <s v="G67Fj0S_Egz"/>
    <s v="Allocated"/>
    <s v="Promise To Pay (PTP)"/>
    <s v="Customer office visit customer working High School Promise to pay amt. 5000 ptp date 22.06.2026"/>
    <d v="2026-06-22T00:00:00"/>
    <m/>
    <m/>
    <m/>
    <m/>
    <s v="136"/>
    <n v="4361"/>
    <n v="8807"/>
  </r>
  <r>
    <n v="463773768"/>
    <s v="RUSHAB RAMCHANDRA SABLE"/>
    <m/>
    <m/>
    <m/>
    <m/>
    <m/>
    <m/>
    <n v="4522"/>
    <n v="4115"/>
    <n v="4190"/>
    <n v="8816"/>
    <x v="0"/>
    <s v="FLOW"/>
    <s v="UNPAID"/>
    <x v="1"/>
    <n v="63257"/>
    <n v="75"/>
    <n v="0"/>
    <n v="2697"/>
    <s v="19.05.26"/>
    <n v="2.5668812521825967E-2"/>
    <n v="3.4616223990654475E-3"/>
    <s v="STABLE"/>
    <s v="PTP"/>
    <s v="PAID"/>
    <s v="PTP"/>
    <s v="medical problem"/>
    <n v="25"/>
    <s v="CAVA"/>
    <m/>
    <s v="-"/>
    <s v="-"/>
    <s v="CHINCHWAD"/>
    <s v="-"/>
    <s v="-"/>
    <s v="-"/>
    <n v="6887"/>
    <n v="63257"/>
    <n v="27"/>
    <n v="43"/>
    <s v="FLOW"/>
    <m/>
    <m/>
    <m/>
    <m/>
    <s v="NPA"/>
    <s v="MH14LV1808"/>
    <s v="PIAGGIO VESPA VXL 125"/>
    <d v="2024-08-16T00:00:00"/>
    <n v="36"/>
    <s v="02.06.26"/>
    <x v="0"/>
    <m/>
    <m/>
    <m/>
    <m/>
    <m/>
    <m/>
    <m/>
    <n v="1"/>
    <m/>
    <m/>
    <m/>
    <m/>
    <m/>
    <m/>
    <m/>
    <m/>
    <m/>
    <m/>
    <m/>
    <m/>
    <m/>
    <m/>
    <m/>
    <m/>
    <m/>
    <m/>
    <m/>
    <m/>
    <m/>
    <m/>
    <m/>
    <m/>
    <m/>
    <m/>
    <m/>
    <m/>
    <m/>
    <m/>
    <m/>
    <m/>
    <m/>
    <m/>
    <m/>
    <n v="1"/>
    <m/>
    <m/>
    <m/>
    <m/>
    <m/>
    <m/>
    <m/>
    <m/>
    <m/>
    <m/>
    <m/>
    <n v="2"/>
    <m/>
    <m/>
    <n v="1"/>
    <m/>
    <m/>
    <m/>
    <m/>
    <m/>
    <m/>
    <m/>
    <m/>
    <m/>
    <m/>
    <m/>
    <m/>
    <m/>
    <m/>
    <m/>
    <m/>
    <m/>
    <m/>
    <m/>
    <m/>
    <m/>
    <m/>
    <m/>
    <m/>
    <m/>
    <m/>
    <m/>
    <m/>
    <m/>
    <m/>
    <m/>
    <m/>
    <m/>
    <m/>
    <m/>
    <x v="6"/>
    <x v="0"/>
    <s v="ZBHT0011"/>
    <s v="G21LrC0UoS"/>
    <s v="Allocated"/>
    <s v="Left Message (LMCB)"/>
    <s v="Visit cm residence address cm is not at home lm with wife "/>
    <d v="2026-06-03T00:00:00"/>
    <m/>
    <m/>
    <m/>
    <m/>
    <s v="179"/>
    <n v="4190"/>
    <n v="8816"/>
  </r>
  <r>
    <n v="463265509"/>
    <s v="VIKAS NARESH JADHAV"/>
    <m/>
    <m/>
    <m/>
    <m/>
    <m/>
    <m/>
    <n v="4731"/>
    <n v="4705"/>
    <n v="4828"/>
    <n v="9678"/>
    <x v="0"/>
    <s v="FLOW"/>
    <s v="UNPAID"/>
    <x v="14"/>
    <n v="63226"/>
    <n v="123"/>
    <n v="0"/>
    <n v="1800"/>
    <s v="27.05.26"/>
    <n v="9.6971150752900637E-2"/>
    <n v="3.4599259813666784E-3"/>
    <s v="STABLE"/>
    <s v="PTP"/>
    <s v="PTP"/>
    <s v="PTP"/>
    <m/>
    <n v="26"/>
    <s v="CAVA"/>
    <m/>
    <s v="-"/>
    <s v="-"/>
    <s v="JAMBHUL WADI"/>
    <s v="-"/>
    <s v="-"/>
    <s v="-"/>
    <n v="6628"/>
    <n v="63226"/>
    <n v="27"/>
    <n v="43"/>
    <s v="FLOW"/>
    <m/>
    <m/>
    <m/>
    <m/>
    <s v="REGULAR"/>
    <s v="MH14LR2229"/>
    <s v="BAJAJ PULSAR NS 125 UG"/>
    <d v="2024-06-21T00:00:00"/>
    <n v="36"/>
    <s v="02.06.26"/>
    <x v="1"/>
    <m/>
    <m/>
    <m/>
    <m/>
    <m/>
    <m/>
    <m/>
    <m/>
    <m/>
    <m/>
    <m/>
    <m/>
    <m/>
    <n v="1"/>
    <m/>
    <m/>
    <m/>
    <m/>
    <m/>
    <m/>
    <m/>
    <m/>
    <m/>
    <m/>
    <m/>
    <m/>
    <m/>
    <m/>
    <m/>
    <m/>
    <m/>
    <m/>
    <m/>
    <m/>
    <n v="1"/>
    <m/>
    <m/>
    <m/>
    <m/>
    <m/>
    <m/>
    <m/>
    <m/>
    <m/>
    <m/>
    <m/>
    <m/>
    <m/>
    <m/>
    <m/>
    <m/>
    <m/>
    <n v="1"/>
    <m/>
    <m/>
    <m/>
    <m/>
    <m/>
    <m/>
    <m/>
    <m/>
    <m/>
    <m/>
    <m/>
    <m/>
    <m/>
    <m/>
    <m/>
    <m/>
    <m/>
    <m/>
    <m/>
    <m/>
    <m/>
    <m/>
    <m/>
    <m/>
    <m/>
    <m/>
    <m/>
    <m/>
    <m/>
    <m/>
    <m/>
    <m/>
    <m/>
    <m/>
    <m/>
    <m/>
    <m/>
    <m/>
    <m/>
    <m/>
    <m/>
    <x v="3"/>
    <x v="0"/>
    <s v="DUWT0027"/>
    <s v="GPnA5XxDgrK7"/>
    <s v="Allocated"/>
    <s v="Left Message (LMCB)"/>
    <s v="Visited to Customers residence address and Left massage with his Father "/>
    <d v="2026-06-05T00:00:00"/>
    <m/>
    <m/>
    <m/>
    <s v="OTGNGDID"/>
    <s v="242"/>
    <n v="4828"/>
    <n v="9678"/>
  </r>
  <r>
    <n v="464432247"/>
    <s v="ASHOK GULAB SHELAR"/>
    <m/>
    <m/>
    <m/>
    <m/>
    <m/>
    <m/>
    <n v="5821"/>
    <n v="34926"/>
    <n v="7323"/>
    <n v="42799"/>
    <x v="3"/>
    <s v="FLOW"/>
    <s v="UNPAID"/>
    <x v="15"/>
    <n v="63198"/>
    <n v="1502"/>
    <n v="0"/>
    <n v="3599.71"/>
    <s v="FLOW"/>
    <n v="1"/>
    <n v="2.6547689041059943E-2"/>
    <s v="FLOW"/>
    <s v="LMCB"/>
    <s v="LMCB"/>
    <s v="LMCB"/>
    <m/>
    <m/>
    <m/>
    <m/>
    <s v="REPO"/>
    <s v="-"/>
    <s v="BHAWANI PETH"/>
    <s v="-"/>
    <s v="-"/>
    <s v="-"/>
    <n v="40027.71"/>
    <n v="63198"/>
    <n v="178"/>
    <n v="194"/>
    <s v="FLOW"/>
    <m/>
    <m/>
    <m/>
    <m/>
    <s v="NPA"/>
    <s v="MH12XR9598"/>
    <s v="ACCESS 125 BT CONNECT ED DISC"/>
    <d v="2024-10-24T00:00:00"/>
    <n v="24"/>
    <s v="02.06.26"/>
    <x v="1"/>
    <m/>
    <m/>
    <m/>
    <m/>
    <m/>
    <m/>
    <m/>
    <m/>
    <m/>
    <m/>
    <m/>
    <m/>
    <m/>
    <n v="1"/>
    <m/>
    <m/>
    <m/>
    <m/>
    <m/>
    <m/>
    <m/>
    <m/>
    <m/>
    <m/>
    <m/>
    <m/>
    <m/>
    <m/>
    <m/>
    <m/>
    <m/>
    <m/>
    <m/>
    <m/>
    <m/>
    <m/>
    <m/>
    <m/>
    <m/>
    <m/>
    <m/>
    <m/>
    <m/>
    <m/>
    <m/>
    <m/>
    <m/>
    <m/>
    <m/>
    <m/>
    <m/>
    <m/>
    <m/>
    <m/>
    <m/>
    <m/>
    <m/>
    <m/>
    <m/>
    <m/>
    <m/>
    <m/>
    <m/>
    <m/>
    <m/>
    <m/>
    <m/>
    <m/>
    <m/>
    <m/>
    <m/>
    <m/>
    <m/>
    <m/>
    <m/>
    <m/>
    <m/>
    <m/>
    <m/>
    <m/>
    <m/>
    <m/>
    <m/>
    <m/>
    <m/>
    <m/>
    <m/>
    <m/>
    <m/>
    <m/>
    <m/>
    <m/>
    <m/>
    <m/>
    <x v="2"/>
    <x v="0"/>
    <s v="DUWT0014"/>
    <s v="BoTt1RbK_EI7"/>
    <s v="Allocated"/>
    <s v="Door Locked (NC_DL)"/>
    <s v="Door lock "/>
    <d v="2026-06-05T00:00:00"/>
    <m/>
    <m/>
    <m/>
    <m/>
    <s v="2052"/>
    <n v="7323"/>
    <n v="42799"/>
  </r>
  <r>
    <n v="465200754"/>
    <s v="SARALA MAHENDRA HIVALE"/>
    <s v="ONLINE"/>
    <s v="12.06.26"/>
    <n v="4270"/>
    <m/>
    <m/>
    <s v="CBC COLL"/>
    <n v="3616"/>
    <n v="3616"/>
    <n v="3707"/>
    <n v="2962"/>
    <x v="0"/>
    <s v="STABLE"/>
    <s v="PAID"/>
    <x v="13"/>
    <n v="63099"/>
    <n v="91"/>
    <n v="450"/>
    <n v="3918.54"/>
    <s v="29.05.26"/>
    <n v="6.2356511045934301E-2"/>
    <n v="3.4529761411168833E-3"/>
    <s v="STABLE"/>
    <s v="PAID"/>
    <s v="MPTP"/>
    <s v="PAID"/>
    <s v="Add not found"/>
    <m/>
    <s v="CAVNA"/>
    <m/>
    <s v="-"/>
    <s v="-"/>
    <s v="PIRANGUT"/>
    <s v="-"/>
    <s v="-"/>
    <s v="-"/>
    <n v="7625.54"/>
    <n v="63099"/>
    <n v="27"/>
    <n v="12"/>
    <s v="STABLE"/>
    <m/>
    <m/>
    <m/>
    <m/>
    <s v="REGULAR"/>
    <s v="MH19EN7140"/>
    <s v="SPLENDOR PLUS I3S DRS C FI OTHERS"/>
    <d v="2025-01-13T00:00:00"/>
    <n v="36"/>
    <s v="02.06.26"/>
    <x v="0"/>
    <m/>
    <m/>
    <m/>
    <m/>
    <m/>
    <m/>
    <m/>
    <m/>
    <m/>
    <m/>
    <n v="1"/>
    <m/>
    <m/>
    <m/>
    <m/>
    <m/>
    <m/>
    <m/>
    <m/>
    <m/>
    <m/>
    <m/>
    <m/>
    <m/>
    <m/>
    <m/>
    <m/>
    <m/>
    <m/>
    <m/>
    <m/>
    <m/>
    <m/>
    <m/>
    <m/>
    <m/>
    <m/>
    <m/>
    <m/>
    <m/>
    <m/>
    <m/>
    <m/>
    <m/>
    <m/>
    <m/>
    <m/>
    <m/>
    <m/>
    <m/>
    <m/>
    <m/>
    <m/>
    <m/>
    <m/>
    <m/>
    <m/>
    <m/>
    <m/>
    <m/>
    <m/>
    <m/>
    <m/>
    <m/>
    <m/>
    <m/>
    <m/>
    <m/>
    <m/>
    <m/>
    <m/>
    <m/>
    <m/>
    <m/>
    <m/>
    <m/>
    <m/>
    <m/>
    <m/>
    <m/>
    <m/>
    <m/>
    <m/>
    <m/>
    <m/>
    <m/>
    <m/>
    <m/>
    <m/>
    <m/>
    <m/>
    <m/>
    <m/>
    <m/>
    <x v="2"/>
    <x v="0"/>
    <s v="DUWT0030"/>
    <s v="APBCGew5I3c"/>
    <s v="Allocated"/>
    <s v="Address Not Found (NC_ANF)"/>
    <s v="Address not found "/>
    <d v="2026-06-04T00:00:00"/>
    <m/>
    <m/>
    <m/>
    <m/>
    <s v="0"/>
    <n v="3707"/>
    <n v="7232"/>
  </r>
  <r>
    <n v="462376506"/>
    <s v="PATIL VIKRAM ARUN"/>
    <s v="ONLINE"/>
    <s v="16.06.26"/>
    <n v="3208"/>
    <m/>
    <m/>
    <m/>
    <n v="3208"/>
    <n v="2105"/>
    <n v="2148"/>
    <n v="2185"/>
    <x v="0"/>
    <s v="STABLE"/>
    <s v="PAID"/>
    <x v="17"/>
    <n v="62984"/>
    <n v="43"/>
    <n v="0"/>
    <n v="6300"/>
    <s v="-"/>
    <n v="0.10572504722955609"/>
    <n v="3.446682978685966E-3"/>
    <s v="STABLE"/>
    <s v="PAID"/>
    <s v="-"/>
    <s v="PAID"/>
    <m/>
    <m/>
    <s v="CAVA"/>
    <m/>
    <m/>
    <m/>
    <s v="PIMPLE NILAKH"/>
    <m/>
    <m/>
    <m/>
    <n v="8448"/>
    <n v="62984"/>
    <n v="27"/>
    <n v="12"/>
    <s v="STABLE"/>
    <m/>
    <m/>
    <m/>
    <m/>
    <s v="-"/>
    <s v="MH14LM5190"/>
    <s v="ACCESS 125 BT CONNECT ED DISC"/>
    <d v="2024-03-28T00:00:00"/>
    <n v="48"/>
    <s v="10.06.26"/>
    <x v="0"/>
    <m/>
    <m/>
    <m/>
    <m/>
    <m/>
    <m/>
    <m/>
    <m/>
    <m/>
    <m/>
    <m/>
    <m/>
    <m/>
    <m/>
    <m/>
    <m/>
    <m/>
    <m/>
    <m/>
    <m/>
    <m/>
    <m/>
    <m/>
    <m/>
    <m/>
    <m/>
    <m/>
    <m/>
    <m/>
    <m/>
    <m/>
    <n v="2"/>
    <m/>
    <m/>
    <m/>
    <m/>
    <m/>
    <m/>
    <m/>
    <m/>
    <m/>
    <m/>
    <m/>
    <m/>
    <m/>
    <m/>
    <m/>
    <m/>
    <m/>
    <m/>
    <m/>
    <m/>
    <m/>
    <m/>
    <m/>
    <m/>
    <m/>
    <m/>
    <m/>
    <m/>
    <m/>
    <m/>
    <m/>
    <m/>
    <m/>
    <m/>
    <m/>
    <m/>
    <m/>
    <m/>
    <m/>
    <m/>
    <m/>
    <m/>
    <m/>
    <m/>
    <m/>
    <m/>
    <m/>
    <m/>
    <m/>
    <m/>
    <m/>
    <m/>
    <m/>
    <m/>
    <m/>
    <m/>
    <m/>
    <m/>
    <m/>
    <m/>
    <m/>
    <m/>
    <x v="1"/>
    <x v="0"/>
    <s v="ZBHT0015"/>
    <s v="BoyP6fupOg7"/>
    <s v="Allocated"/>
    <s v="Promise To Pay (PTP)"/>
    <s v="Meet customer building areas and he sd i will pay balance emi after 3/4 days. "/>
    <d v="2026-06-16T00:00:00"/>
    <m/>
    <m/>
    <m/>
    <m/>
    <s v="80"/>
    <n v="2148"/>
    <n v="5393"/>
  </r>
  <r>
    <n v="467586191"/>
    <s v="SAHIL VISHNU KARLEKAR"/>
    <s v="BRANCH"/>
    <s v="15.06.26"/>
    <n v="4776"/>
    <m/>
    <m/>
    <m/>
    <n v="4704"/>
    <n v="4704"/>
    <n v="4768"/>
    <n v="4785"/>
    <x v="0"/>
    <s v="STABLE"/>
    <s v="PAID"/>
    <x v="1"/>
    <n v="62966"/>
    <n v="64"/>
    <n v="0"/>
    <n v="1349"/>
    <s v="-"/>
    <n v="2.5550728761232652E-2"/>
    <n v="3.4456979619576487E-3"/>
    <s v="STABLE"/>
    <s v="PAID"/>
    <s v="-"/>
    <s v="PAID"/>
    <s v="Shifted"/>
    <m/>
    <s v="CAVNA"/>
    <m/>
    <m/>
    <m/>
    <s v="CHIKHALI"/>
    <m/>
    <m/>
    <m/>
    <n v="6117"/>
    <n v="62966"/>
    <n v="27"/>
    <n v="12"/>
    <s v="STABLE"/>
    <m/>
    <m/>
    <m/>
    <m/>
    <s v="-"/>
    <s v="MH14NA6814"/>
    <s v="HUNTER 350 TOKYO BLACK"/>
    <d v="2026-01-13T00:00:00"/>
    <n v="18"/>
    <s v="10.06.26"/>
    <x v="0"/>
    <m/>
    <m/>
    <m/>
    <m/>
    <m/>
    <m/>
    <m/>
    <m/>
    <m/>
    <m/>
    <m/>
    <m/>
    <m/>
    <m/>
    <m/>
    <m/>
    <m/>
    <m/>
    <m/>
    <m/>
    <m/>
    <m/>
    <m/>
    <m/>
    <m/>
    <m/>
    <m/>
    <m/>
    <m/>
    <m/>
    <m/>
    <m/>
    <m/>
    <m/>
    <n v="1"/>
    <m/>
    <m/>
    <m/>
    <m/>
    <m/>
    <m/>
    <m/>
    <m/>
    <m/>
    <m/>
    <m/>
    <m/>
    <m/>
    <m/>
    <m/>
    <m/>
    <m/>
    <m/>
    <m/>
    <m/>
    <m/>
    <m/>
    <m/>
    <m/>
    <m/>
    <m/>
    <m/>
    <m/>
    <m/>
    <m/>
    <m/>
    <m/>
    <m/>
    <m/>
    <m/>
    <m/>
    <m/>
    <m/>
    <m/>
    <m/>
    <m/>
    <m/>
    <m/>
    <m/>
    <m/>
    <m/>
    <m/>
    <m/>
    <m/>
    <m/>
    <m/>
    <m/>
    <m/>
    <m/>
    <m/>
    <m/>
    <m/>
    <m/>
    <m/>
    <x v="2"/>
    <x v="0"/>
    <s v="ZBHT0011"/>
    <s v="B2ykA-2J5ybz"/>
    <s v="Allocated"/>
    <s v="Shifted (NC_SFTD)"/>
    <s v="Visit cm residence address cm shifted confirm with neighbour "/>
    <d v="2026-06-12T00:00:00"/>
    <m/>
    <m/>
    <m/>
    <m/>
    <s v="153"/>
    <n v="4768"/>
    <n v="9561"/>
  </r>
  <r>
    <n v="464426955"/>
    <s v="VIKAS DNYANESH THORAT"/>
    <s v="ONLINE"/>
    <s v="09.06.26"/>
    <n v="23000"/>
    <m/>
    <m/>
    <s v="CBC COLL"/>
    <n v="3523"/>
    <n v="13305"/>
    <n v="3702"/>
    <n v="-6172"/>
    <x v="2"/>
    <s v="RB"/>
    <s v="PAID"/>
    <x v="17"/>
    <n v="62753"/>
    <n v="966"/>
    <n v="4500"/>
    <n v="4500"/>
    <s v="-"/>
    <n v="0.60140992498404788"/>
    <n v="2.0602996889148722E-2"/>
    <s v="RB"/>
    <s v="PAID"/>
    <s v="-"/>
    <s v="PAID"/>
    <m/>
    <m/>
    <m/>
    <m/>
    <s v="REPO"/>
    <s v="-"/>
    <s v="PIMPARI"/>
    <s v="-"/>
    <s v="-"/>
    <s v="-"/>
    <n v="18771"/>
    <n v="62753"/>
    <n v="116"/>
    <n v="0"/>
    <s v="RB"/>
    <m/>
    <m/>
    <m/>
    <m/>
    <s v="NPA"/>
    <s v="MH14LZ0915"/>
    <s v="HONDA ACTIVA 6G H SMART"/>
    <d v="2024-10-24T00:00:00"/>
    <n v="36"/>
    <s v="02.06.26"/>
    <x v="0"/>
    <m/>
    <m/>
    <m/>
    <m/>
    <m/>
    <m/>
    <m/>
    <m/>
    <m/>
    <m/>
    <m/>
    <m/>
    <m/>
    <m/>
    <m/>
    <m/>
    <n v="1"/>
    <m/>
    <m/>
    <m/>
    <m/>
    <m/>
    <m/>
    <m/>
    <m/>
    <m/>
    <m/>
    <m/>
    <m/>
    <m/>
    <m/>
    <m/>
    <m/>
    <m/>
    <m/>
    <m/>
    <m/>
    <m/>
    <m/>
    <m/>
    <m/>
    <m/>
    <m/>
    <m/>
    <m/>
    <m/>
    <m/>
    <m/>
    <m/>
    <m/>
    <m/>
    <m/>
    <m/>
    <m/>
    <m/>
    <m/>
    <m/>
    <m/>
    <m/>
    <m/>
    <m/>
    <m/>
    <m/>
    <m/>
    <m/>
    <m/>
    <m/>
    <m/>
    <m/>
    <m/>
    <m/>
    <m/>
    <m/>
    <m/>
    <m/>
    <m/>
    <m/>
    <m/>
    <m/>
    <m/>
    <m/>
    <m/>
    <m/>
    <m/>
    <m/>
    <m/>
    <m/>
    <m/>
    <m/>
    <m/>
    <m/>
    <m/>
    <m/>
    <m/>
    <x v="2"/>
    <x v="0"/>
    <s v="ZBHT0015"/>
    <s v="koxZvbt2eJ7"/>
    <s v="Allocated"/>
    <s v="Left Message (LMCB)"/>
    <s v="Visited at customer residence address. Customer not live here. Customer parents do not give his new resident address and say he has not moved anywhere else. Left message at home with parents."/>
    <d v="2026-06-06T00:00:00"/>
    <m/>
    <m/>
    <m/>
    <s v="DIGICOLLTC"/>
    <s v="0"/>
    <n v="3702"/>
    <n v="16828"/>
  </r>
  <r>
    <n v="456405006"/>
    <s v="SUNIL HARIBHAU NIKALJE"/>
    <m/>
    <m/>
    <m/>
    <m/>
    <m/>
    <m/>
    <n v="5277"/>
    <n v="26377"/>
    <n v="6012"/>
    <n v="32748"/>
    <x v="5"/>
    <s v="FLOW"/>
    <s v="UNPAID"/>
    <x v="12"/>
    <n v="62600.72"/>
    <n v="743"/>
    <n v="0"/>
    <n v="6267"/>
    <s v="-"/>
    <n v="0.47136565634691452"/>
    <n v="3.0471869185555986E-2"/>
    <s v="FLOW"/>
    <s v="NC"/>
    <s v="-"/>
    <s v="NC"/>
    <s v="Shifted"/>
    <m/>
    <s v="CNAVNA"/>
    <m/>
    <s v="REPO"/>
    <s v="-"/>
    <s v="PASHAN"/>
    <s v="-"/>
    <s v="-"/>
    <s v="-"/>
    <n v="33387"/>
    <n v="62600.72"/>
    <n v="147"/>
    <n v="163"/>
    <s v="FLOW"/>
    <m/>
    <m/>
    <m/>
    <m/>
    <s v="NPA"/>
    <s v="MH12VJ7151"/>
    <s v="RE BULLET 350 EFI BLACK"/>
    <d v="2023-01-16T00:00:00"/>
    <n v="48"/>
    <s v="02.06.26"/>
    <x v="0"/>
    <m/>
    <m/>
    <m/>
    <m/>
    <m/>
    <m/>
    <m/>
    <m/>
    <m/>
    <m/>
    <n v="1"/>
    <m/>
    <m/>
    <m/>
    <m/>
    <m/>
    <m/>
    <m/>
    <m/>
    <m/>
    <m/>
    <m/>
    <m/>
    <m/>
    <m/>
    <m/>
    <m/>
    <m/>
    <m/>
    <m/>
    <m/>
    <m/>
    <m/>
    <m/>
    <m/>
    <m/>
    <m/>
    <m/>
    <m/>
    <m/>
    <m/>
    <m/>
    <m/>
    <m/>
    <m/>
    <m/>
    <m/>
    <m/>
    <m/>
    <m/>
    <m/>
    <m/>
    <m/>
    <m/>
    <m/>
    <m/>
    <m/>
    <m/>
    <m/>
    <m/>
    <m/>
    <m/>
    <m/>
    <m/>
    <m/>
    <m/>
    <m/>
    <m/>
    <m/>
    <m/>
    <m/>
    <m/>
    <m/>
    <m/>
    <m/>
    <m/>
    <m/>
    <m/>
    <m/>
    <m/>
    <m/>
    <m/>
    <m/>
    <m/>
    <m/>
    <m/>
    <m/>
    <m/>
    <m/>
    <m/>
    <m/>
    <m/>
    <m/>
    <m/>
    <x v="2"/>
    <x v="0"/>
    <s v="DUWT0023"/>
    <s v="G2fzC-6FJz"/>
    <s v="Allocated"/>
    <s v="Shifted (NC_SFTD)"/>
    <s v="Customer shifted from given residence address "/>
    <d v="2026-06-04T00:00:00"/>
    <m/>
    <m/>
    <m/>
    <m/>
    <s v="1094"/>
    <n v="6012"/>
    <n v="32748"/>
  </r>
  <r>
    <n v="465149328"/>
    <s v="JANARDAN SITARAM CHAVAN"/>
    <m/>
    <m/>
    <m/>
    <m/>
    <m/>
    <m/>
    <n v="3579"/>
    <n v="3578"/>
    <n v="3653"/>
    <n v="7295"/>
    <x v="0"/>
    <s v="FLOW"/>
    <s v="UNPAID"/>
    <x v="7"/>
    <n v="62455"/>
    <n v="75"/>
    <n v="0"/>
    <n v="755.99"/>
    <s v="-"/>
    <n v="3.8884551607514001E-2"/>
    <n v="3.4177344315037472E-3"/>
    <s v="STABLE"/>
    <s v="PTP"/>
    <s v="-"/>
    <s v="PTP"/>
    <m/>
    <n v="24"/>
    <s v="CAVA"/>
    <m/>
    <s v="-"/>
    <s v="-"/>
    <s v="SHIRUR"/>
    <s v="-"/>
    <s v="-"/>
    <s v="-"/>
    <n v="4408.99"/>
    <n v="62455"/>
    <n v="27"/>
    <n v="43"/>
    <s v="FLOW"/>
    <m/>
    <m/>
    <m/>
    <m/>
    <s v="REGULAR"/>
    <m/>
    <s v="SPLENDOR PLUS FI DRK CAST"/>
    <d v="2025-01-07T00:00:00"/>
    <n v="36"/>
    <s v="02.06.26"/>
    <x v="0"/>
    <m/>
    <m/>
    <m/>
    <m/>
    <m/>
    <m/>
    <m/>
    <m/>
    <m/>
    <m/>
    <m/>
    <m/>
    <m/>
    <m/>
    <m/>
    <m/>
    <m/>
    <m/>
    <m/>
    <n v="1"/>
    <m/>
    <m/>
    <m/>
    <m/>
    <m/>
    <m/>
    <m/>
    <m/>
    <m/>
    <m/>
    <m/>
    <m/>
    <m/>
    <m/>
    <m/>
    <m/>
    <m/>
    <m/>
    <m/>
    <m/>
    <m/>
    <m/>
    <m/>
    <m/>
    <m/>
    <m/>
    <m/>
    <m/>
    <m/>
    <m/>
    <m/>
    <m/>
    <m/>
    <m/>
    <m/>
    <m/>
    <m/>
    <m/>
    <m/>
    <m/>
    <m/>
    <m/>
    <m/>
    <m/>
    <m/>
    <m/>
    <m/>
    <m/>
    <m/>
    <m/>
    <m/>
    <m/>
    <m/>
    <m/>
    <m/>
    <m/>
    <m/>
    <m/>
    <m/>
    <m/>
    <m/>
    <m/>
    <m/>
    <m/>
    <m/>
    <m/>
    <m/>
    <m/>
    <m/>
    <m/>
    <m/>
    <m/>
    <m/>
    <m/>
    <x v="2"/>
    <x v="0"/>
    <s v="ZBHT0024"/>
    <s v="kPcEkjXJLn7"/>
    <s v="Allocated"/>
    <s v="Left Message (LMCB)"/>
    <s v="Meet son"/>
    <d v="2026-06-07T00:00:00"/>
    <m/>
    <m/>
    <m/>
    <m/>
    <s v="138"/>
    <n v="3653"/>
    <n v="7295"/>
  </r>
  <r>
    <n v="467657607"/>
    <s v="NITYAGOPAL HALDER"/>
    <m/>
    <m/>
    <m/>
    <m/>
    <m/>
    <s v="BANK STABLE 20"/>
    <n v="3498"/>
    <n v="894.54"/>
    <n v="894.54"/>
    <n v="4415.54"/>
    <x v="0"/>
    <s v="STABLE"/>
    <s v="PAID"/>
    <x v="13"/>
    <n v="62185.54"/>
    <n v="0"/>
    <n v="0"/>
    <n v="450"/>
    <s v="-"/>
    <n v="6.1453799773489109E-2"/>
    <n v="3.4029887310808348E-3"/>
    <s v="STABLE"/>
    <s v="PAID"/>
    <s v="-"/>
    <s v="MPTP"/>
    <s v="Add not found"/>
    <n v="18"/>
    <s v="CAVNA"/>
    <m/>
    <m/>
    <m/>
    <s v="DANGE CHOWK"/>
    <m/>
    <m/>
    <m/>
    <n v="1344.54"/>
    <n v="62185.54"/>
    <n v="27"/>
    <n v="43"/>
    <s v="FLOW"/>
    <m/>
    <m/>
    <m/>
    <m/>
    <s v="-"/>
    <s v="MH14NB2337"/>
    <s v="HF DELUXE DRS C I3S FI"/>
    <d v="2026-01-27T00:00:00"/>
    <n v="24"/>
    <s v="10.06.26"/>
    <x v="0"/>
    <m/>
    <m/>
    <m/>
    <m/>
    <m/>
    <m/>
    <m/>
    <m/>
    <m/>
    <m/>
    <m/>
    <m/>
    <m/>
    <m/>
    <m/>
    <m/>
    <m/>
    <m/>
    <m/>
    <m/>
    <m/>
    <m/>
    <m/>
    <m/>
    <m/>
    <m/>
    <m/>
    <m/>
    <m/>
    <m/>
    <m/>
    <n v="1"/>
    <m/>
    <m/>
    <m/>
    <m/>
    <m/>
    <n v="1"/>
    <m/>
    <m/>
    <m/>
    <m/>
    <m/>
    <m/>
    <m/>
    <m/>
    <m/>
    <m/>
    <m/>
    <m/>
    <m/>
    <m/>
    <m/>
    <m/>
    <m/>
    <m/>
    <m/>
    <m/>
    <m/>
    <m/>
    <m/>
    <m/>
    <m/>
    <m/>
    <m/>
    <m/>
    <m/>
    <m/>
    <m/>
    <m/>
    <m/>
    <m/>
    <m/>
    <m/>
    <m/>
    <m/>
    <m/>
    <m/>
    <m/>
    <m/>
    <m/>
    <m/>
    <m/>
    <m/>
    <m/>
    <m/>
    <m/>
    <m/>
    <m/>
    <m/>
    <m/>
    <m/>
    <m/>
    <m/>
    <x v="1"/>
    <x v="0"/>
    <s v="DUWT0030"/>
    <s v="GPfiU9vd_v1"/>
    <s v="Allocated"/>
    <s v="Address Not Found (NC_ANF)"/>
    <s v="Address not found "/>
    <d v="2026-06-13T00:00:00"/>
    <m/>
    <m/>
    <m/>
    <m/>
    <s v="23"/>
    <n v="894.54"/>
    <n v="4415.54"/>
  </r>
  <r>
    <n v="464800548"/>
    <s v="SWAPNIL KAMBLE"/>
    <m/>
    <m/>
    <m/>
    <m/>
    <m/>
    <s v="BANK RB 11"/>
    <n v="3679"/>
    <n v="3574.8"/>
    <n v="3574.8"/>
    <n v="7253.8"/>
    <x v="0"/>
    <s v="RB"/>
    <s v="UNPAID"/>
    <x v="6"/>
    <n v="62146"/>
    <n v="0"/>
    <n v="0"/>
    <n v="450"/>
    <s v="-"/>
    <n v="3.5499020746608857E-2"/>
    <n v="3.4008249776676307E-3"/>
    <s v="RB"/>
    <s v="PAID"/>
    <s v="-"/>
    <s v="PAID"/>
    <m/>
    <m/>
    <s v="CAVA"/>
    <m/>
    <m/>
    <m/>
    <s v="YERWADA"/>
    <m/>
    <m/>
    <m/>
    <n v="4024.8"/>
    <n v="62146"/>
    <n v="27"/>
    <n v="0"/>
    <s v="RB"/>
    <m/>
    <m/>
    <m/>
    <m/>
    <s v="-"/>
    <s v="MH12XR3723"/>
    <s v="ACTIVA 6G DLX LTD ED"/>
    <d v="2024-11-28T00:00:00"/>
    <n v="36"/>
    <s v="10.06.26"/>
    <x v="1"/>
    <m/>
    <m/>
    <m/>
    <m/>
    <m/>
    <m/>
    <m/>
    <m/>
    <m/>
    <m/>
    <m/>
    <m/>
    <m/>
    <m/>
    <m/>
    <m/>
    <m/>
    <m/>
    <m/>
    <m/>
    <m/>
    <m/>
    <m/>
    <m/>
    <m/>
    <m/>
    <m/>
    <m/>
    <m/>
    <m/>
    <m/>
    <m/>
    <m/>
    <m/>
    <m/>
    <m/>
    <m/>
    <m/>
    <m/>
    <m/>
    <m/>
    <m/>
    <m/>
    <m/>
    <m/>
    <m/>
    <m/>
    <m/>
    <m/>
    <m/>
    <m/>
    <m/>
    <m/>
    <m/>
    <m/>
    <m/>
    <m/>
    <m/>
    <m/>
    <m/>
    <m/>
    <m/>
    <m/>
    <m/>
    <m/>
    <m/>
    <m/>
    <m/>
    <m/>
    <m/>
    <m/>
    <m/>
    <m/>
    <m/>
    <m/>
    <m/>
    <m/>
    <m/>
    <m/>
    <m/>
    <m/>
    <m/>
    <m/>
    <m/>
    <m/>
    <m/>
    <m/>
    <m/>
    <m/>
    <m/>
    <m/>
    <n v="1"/>
    <m/>
    <m/>
    <x v="2"/>
    <x v="0"/>
    <s v="ZBHT0012"/>
    <e v="#N/A"/>
    <e v="#N/A"/>
    <e v="#N/A"/>
    <e v="#N/A"/>
    <e v="#N/A"/>
    <m/>
    <m/>
    <m/>
    <m/>
    <n v="0"/>
    <n v="3574.8"/>
    <n v="7253.8"/>
  </r>
  <r>
    <n v="464296467"/>
    <s v="ANUSAYA SUNIL GAIKWAD"/>
    <s v="ONLINE"/>
    <s v="02.06.26"/>
    <n v="3003"/>
    <m/>
    <m/>
    <m/>
    <n v="3592"/>
    <n v="9888"/>
    <n v="3054"/>
    <n v="10870"/>
    <x v="1"/>
    <s v="STABLE"/>
    <s v="PAID"/>
    <x v="1"/>
    <n v="61224"/>
    <n v="350"/>
    <n v="0"/>
    <n v="2302.58"/>
    <s v="FLOW"/>
    <n v="0.10219857812706049"/>
    <n v="1.6375000214637028E-2"/>
    <s v="STABLE"/>
    <s v="PAID"/>
    <s v="MPTP"/>
    <s v="PAID"/>
    <s v="no such person"/>
    <m/>
    <s v="CAVNA"/>
    <m/>
    <s v="REPO"/>
    <s v="-"/>
    <s v="THERGAON"/>
    <s v="-"/>
    <s v="-"/>
    <s v="-"/>
    <n v="12540.58"/>
    <n v="61224"/>
    <n v="88"/>
    <n v="73"/>
    <s v="STABLE"/>
    <m/>
    <m/>
    <m/>
    <m/>
    <s v="REGULAR"/>
    <s v="MH14LW5329"/>
    <s v="PLEASURE PLUS XTEC DRUM JUBILANT"/>
    <d v="2024-10-12T00:00:00"/>
    <n v="36"/>
    <s v="02.06.26"/>
    <x v="0"/>
    <m/>
    <n v="2"/>
    <m/>
    <m/>
    <m/>
    <m/>
    <m/>
    <m/>
    <m/>
    <m/>
    <m/>
    <m/>
    <m/>
    <m/>
    <m/>
    <m/>
    <m/>
    <m/>
    <m/>
    <m/>
    <m/>
    <m/>
    <m/>
    <m/>
    <m/>
    <m/>
    <m/>
    <m/>
    <m/>
    <m/>
    <m/>
    <m/>
    <m/>
    <m/>
    <m/>
    <m/>
    <m/>
    <m/>
    <m/>
    <m/>
    <m/>
    <m/>
    <m/>
    <m/>
    <m/>
    <m/>
    <n v="1"/>
    <m/>
    <m/>
    <m/>
    <m/>
    <m/>
    <m/>
    <m/>
    <m/>
    <m/>
    <m/>
    <m/>
    <m/>
    <m/>
    <m/>
    <m/>
    <m/>
    <m/>
    <m/>
    <m/>
    <m/>
    <m/>
    <m/>
    <m/>
    <m/>
    <m/>
    <m/>
    <m/>
    <m/>
    <m/>
    <m/>
    <m/>
    <m/>
    <m/>
    <m/>
    <m/>
    <m/>
    <m/>
    <m/>
    <m/>
    <m/>
    <m/>
    <m/>
    <m/>
    <m/>
    <m/>
    <m/>
    <m/>
    <x v="3"/>
    <x v="0"/>
    <s v="ZBHT0011"/>
    <s v="A6GuU03InJc"/>
    <s v="Allocated"/>
    <s v="No Such Person (NC_NSP)"/>
    <s v="Visit cm residence address nobody knows the in this colony no such person "/>
    <d v="2026-06-01T00:00:00"/>
    <m/>
    <m/>
    <m/>
    <m/>
    <s v="393"/>
    <n v="3054"/>
    <n v="13873"/>
  </r>
  <r>
    <n v="464470565"/>
    <s v="SATISH BHIMRAO MANE"/>
    <s v="ONLINE"/>
    <s v="14.06.26"/>
    <n v="4100"/>
    <m/>
    <m/>
    <m/>
    <n v="3938"/>
    <n v="3925"/>
    <n v="4052"/>
    <n v="3919"/>
    <x v="0"/>
    <s v="STABLE"/>
    <s v="PAID"/>
    <x v="12"/>
    <n v="61220"/>
    <n v="127"/>
    <n v="0"/>
    <n v="6063"/>
    <s v="13.05.26 23.05.26"/>
    <n v="6.1105765216158993E-2"/>
    <n v="3.3501513393108542E-3"/>
    <s v="STABLE"/>
    <s v="PAID"/>
    <s v="PTP"/>
    <s v="PAID"/>
    <m/>
    <m/>
    <s v="CAVA"/>
    <m/>
    <s v="-"/>
    <s v="-"/>
    <s v="RANGE HIILS"/>
    <s v="-"/>
    <s v="-"/>
    <s v="-"/>
    <n v="10115"/>
    <n v="61220"/>
    <n v="27"/>
    <n v="12"/>
    <s v="STABLE"/>
    <m/>
    <m/>
    <m/>
    <m/>
    <s v="REGULAR"/>
    <s v="MH12XK5963"/>
    <s v="HONDA ACTIVA 125 SMART"/>
    <d v="2024-10-28T00:00:00"/>
    <n v="36"/>
    <s v="02.06.26"/>
    <x v="0"/>
    <m/>
    <m/>
    <m/>
    <m/>
    <m/>
    <m/>
    <m/>
    <m/>
    <m/>
    <m/>
    <m/>
    <m/>
    <m/>
    <n v="1"/>
    <m/>
    <m/>
    <m/>
    <m/>
    <m/>
    <m/>
    <m/>
    <m/>
    <m/>
    <m/>
    <m/>
    <n v="1"/>
    <m/>
    <m/>
    <m/>
    <m/>
    <m/>
    <m/>
    <m/>
    <m/>
    <m/>
    <m/>
    <m/>
    <m/>
    <m/>
    <m/>
    <m/>
    <m/>
    <m/>
    <m/>
    <m/>
    <m/>
    <m/>
    <m/>
    <m/>
    <m/>
    <m/>
    <m/>
    <m/>
    <m/>
    <m/>
    <m/>
    <m/>
    <m/>
    <m/>
    <m/>
    <m/>
    <m/>
    <m/>
    <m/>
    <m/>
    <m/>
    <m/>
    <m/>
    <m/>
    <m/>
    <m/>
    <m/>
    <m/>
    <m/>
    <m/>
    <m/>
    <m/>
    <m/>
    <m/>
    <m/>
    <m/>
    <m/>
    <m/>
    <m/>
    <m/>
    <m/>
    <m/>
    <m/>
    <m/>
    <m/>
    <m/>
    <m/>
    <m/>
    <m/>
    <x v="1"/>
    <x v="0"/>
    <s v="DUWT0023"/>
    <s v="G6XC69c-y4c"/>
    <s v="Allocated"/>
    <s v="Broken Promise (BP)"/>
    <s v="Customer broken PTP "/>
    <d v="2026-06-09T00:00:00"/>
    <m/>
    <m/>
    <m/>
    <m/>
    <s v="156"/>
    <n v="4052"/>
    <n v="8019"/>
  </r>
  <r>
    <n v="464416787"/>
    <s v="MUKUND GYANOBA KENDRE"/>
    <m/>
    <m/>
    <m/>
    <m/>
    <m/>
    <m/>
    <n v="2766"/>
    <n v="7622.98"/>
    <n v="2278.9799999999996"/>
    <n v="10696.98"/>
    <x v="1"/>
    <s v="FLOW"/>
    <s v="UNPAID"/>
    <x v="7"/>
    <n v="60471"/>
    <n v="188"/>
    <n v="0"/>
    <n v="1800"/>
    <s v="FLOW"/>
    <n v="9.1580512819068274E-2"/>
    <n v="1.6173602475815296E-2"/>
    <s v="FLOW"/>
    <s v="NC"/>
    <s v="NC"/>
    <s v="NC"/>
    <s v="Shifted"/>
    <m/>
    <s v="CNAVNA"/>
    <m/>
    <s v="REPO"/>
    <s v="-"/>
    <s v="RANJAN GAON"/>
    <s v="-"/>
    <s v="-"/>
    <s v="-"/>
    <n v="9610.98"/>
    <n v="60471"/>
    <n v="88"/>
    <n v="104"/>
    <s v="FLOW"/>
    <m/>
    <m/>
    <m/>
    <m/>
    <s v="REGULAR"/>
    <s v="MH44AD8553"/>
    <s v="HONDA SHINE 100 OBD2"/>
    <d v="2024-10-23T00:00:00"/>
    <n v="42"/>
    <s v="02.06.26"/>
    <x v="0"/>
    <m/>
    <m/>
    <m/>
    <m/>
    <m/>
    <m/>
    <m/>
    <m/>
    <m/>
    <m/>
    <n v="1"/>
    <m/>
    <m/>
    <m/>
    <m/>
    <m/>
    <m/>
    <m/>
    <m/>
    <m/>
    <m/>
    <m/>
    <m/>
    <m/>
    <m/>
    <m/>
    <m/>
    <m/>
    <m/>
    <m/>
    <m/>
    <m/>
    <m/>
    <m/>
    <m/>
    <m/>
    <m/>
    <m/>
    <m/>
    <m/>
    <m/>
    <m/>
    <m/>
    <m/>
    <m/>
    <m/>
    <m/>
    <m/>
    <m/>
    <m/>
    <m/>
    <m/>
    <m/>
    <m/>
    <m/>
    <m/>
    <m/>
    <m/>
    <m/>
    <m/>
    <m/>
    <m/>
    <m/>
    <m/>
    <m/>
    <m/>
    <m/>
    <m/>
    <m/>
    <m/>
    <m/>
    <m/>
    <m/>
    <m/>
    <m/>
    <m/>
    <m/>
    <m/>
    <m/>
    <m/>
    <m/>
    <m/>
    <m/>
    <m/>
    <m/>
    <m/>
    <m/>
    <m/>
    <m/>
    <m/>
    <m/>
    <m/>
    <m/>
    <m/>
    <x v="2"/>
    <x v="0"/>
    <s v="ZBHT0024"/>
    <s v="G68mS_9R0w7"/>
    <s v="Allocated"/>
    <s v="Address Not Found (NC_ANF)"/>
    <s v="Customer address not found "/>
    <d v="2026-06-04T00:00:00"/>
    <m/>
    <m/>
    <m/>
    <m/>
    <s v="308"/>
    <n v="2278.9799999999996"/>
    <n v="10696.98"/>
  </r>
  <r>
    <n v="466641805"/>
    <s v="SARIKA SUMIT SHINDE"/>
    <m/>
    <m/>
    <m/>
    <m/>
    <m/>
    <m/>
    <n v="4241"/>
    <n v="4150"/>
    <n v="4257"/>
    <n v="8591"/>
    <x v="0"/>
    <s v="FLOW"/>
    <s v="UNPAID"/>
    <x v="10"/>
    <n v="60129"/>
    <n v="107"/>
    <n v="0"/>
    <n v="2250"/>
    <s v="21.05.26"/>
    <n v="2.5931128434008247E-2"/>
    <n v="3.2904483809445008E-3"/>
    <s v="STABLE"/>
    <s v="PTP"/>
    <s v="PTP"/>
    <s v="PTP"/>
    <m/>
    <n v="30"/>
    <s v="CAVA"/>
    <m/>
    <s v="-"/>
    <s v="-"/>
    <s v="PIMPAL WANDI"/>
    <s v="-"/>
    <s v="-"/>
    <s v="-"/>
    <n v="6507"/>
    <n v="60129"/>
    <n v="27"/>
    <n v="43"/>
    <s v="FLOW"/>
    <m/>
    <m/>
    <m/>
    <m/>
    <s v="REGULAR"/>
    <s v="MH14MP9447"/>
    <s v="TVS JUPITER 110 DRUM ALLOY OBDIIA"/>
    <d v="2025-08-05T00:00:00"/>
    <n v="24"/>
    <s v="02.06.26"/>
    <x v="0"/>
    <m/>
    <m/>
    <m/>
    <m/>
    <m/>
    <m/>
    <m/>
    <m/>
    <m/>
    <m/>
    <n v="1"/>
    <m/>
    <m/>
    <m/>
    <m/>
    <m/>
    <m/>
    <m/>
    <m/>
    <m/>
    <m/>
    <m/>
    <m/>
    <m/>
    <m/>
    <m/>
    <m/>
    <m/>
    <m/>
    <m/>
    <m/>
    <m/>
    <m/>
    <m/>
    <m/>
    <m/>
    <m/>
    <m/>
    <m/>
    <m/>
    <m/>
    <m/>
    <m/>
    <m/>
    <m/>
    <m/>
    <m/>
    <m/>
    <m/>
    <m/>
    <m/>
    <m/>
    <m/>
    <m/>
    <m/>
    <n v="1"/>
    <m/>
    <m/>
    <m/>
    <m/>
    <m/>
    <m/>
    <m/>
    <m/>
    <m/>
    <m/>
    <m/>
    <m/>
    <m/>
    <m/>
    <m/>
    <m/>
    <m/>
    <m/>
    <m/>
    <m/>
    <m/>
    <m/>
    <m/>
    <m/>
    <m/>
    <m/>
    <m/>
    <m/>
    <m/>
    <m/>
    <m/>
    <m/>
    <m/>
    <m/>
    <m/>
    <m/>
    <m/>
    <m/>
    <x v="1"/>
    <x v="0"/>
    <s v="ZBHT0021"/>
    <s v="GPDsbLULbNz"/>
    <s v="Allocated"/>
    <s v="Left Message (LMCB)"/>
    <s v="Lmcb neighbour "/>
    <d v="2026-06-04T00:00:00"/>
    <m/>
    <m/>
    <m/>
    <m/>
    <s v="200"/>
    <n v="4257"/>
    <n v="8591"/>
  </r>
  <r>
    <n v="464751408"/>
    <s v="VAISHNVI BHALERAV"/>
    <s v="ONLINE"/>
    <s v="05.06.26"/>
    <n v="7529"/>
    <m/>
    <m/>
    <s v="BANK RB 11"/>
    <n v="3706"/>
    <n v="3706"/>
    <n v="3873"/>
    <n v="0"/>
    <x v="0"/>
    <s v="RB"/>
    <s v="PAID"/>
    <x v="6"/>
    <n v="60067"/>
    <n v="39"/>
    <n v="0"/>
    <n v="1684"/>
    <s v="-"/>
    <n v="3.431145494780926E-2"/>
    <n v="3.2870555455469632E-3"/>
    <s v="RB"/>
    <s v="PAID"/>
    <s v="-"/>
    <s v="PAID"/>
    <s v="Add not found"/>
    <m/>
    <s v="CNAVNA"/>
    <m/>
    <s v="-"/>
    <s v="-"/>
    <s v="LOHEGAON"/>
    <s v="-"/>
    <s v="-"/>
    <s v="-"/>
    <n v="5429"/>
    <n v="60067"/>
    <n v="27"/>
    <n v="0"/>
    <s v="RB"/>
    <m/>
    <m/>
    <m/>
    <m/>
    <s v="REGULAR"/>
    <s v="MH14MA4494"/>
    <s v="HONDA ACTIVA 125 SMART"/>
    <d v="2024-11-22T00:00:00"/>
    <n v="36"/>
    <s v="02.06.26"/>
    <x v="1"/>
    <m/>
    <m/>
    <m/>
    <m/>
    <m/>
    <m/>
    <m/>
    <m/>
    <m/>
    <m/>
    <m/>
    <m/>
    <m/>
    <m/>
    <m/>
    <m/>
    <m/>
    <m/>
    <m/>
    <m/>
    <m/>
    <m/>
    <m/>
    <m/>
    <m/>
    <m/>
    <m/>
    <m/>
    <n v="1"/>
    <m/>
    <m/>
    <m/>
    <m/>
    <m/>
    <m/>
    <m/>
    <m/>
    <m/>
    <m/>
    <m/>
    <m/>
    <m/>
    <m/>
    <m/>
    <m/>
    <m/>
    <m/>
    <m/>
    <m/>
    <m/>
    <m/>
    <m/>
    <m/>
    <m/>
    <m/>
    <m/>
    <m/>
    <m/>
    <m/>
    <m/>
    <m/>
    <m/>
    <m/>
    <m/>
    <m/>
    <m/>
    <m/>
    <m/>
    <m/>
    <m/>
    <m/>
    <m/>
    <m/>
    <m/>
    <m/>
    <m/>
    <m/>
    <m/>
    <m/>
    <m/>
    <m/>
    <m/>
    <m/>
    <m/>
    <m/>
    <m/>
    <m/>
    <m/>
    <m/>
    <m/>
    <m/>
    <m/>
    <m/>
    <m/>
    <x v="2"/>
    <x v="0"/>
    <s v="ZBHT0012"/>
    <s v="A6GZRdnHJ1m"/>
    <s v="Allocated"/>
    <s v="No Such Person (NC_NSP)"/>
    <s v="Nc"/>
    <d v="2026-06-10T00:00:00"/>
    <m/>
    <m/>
    <m/>
    <m/>
    <s v="117"/>
    <n v="3745"/>
    <n v="7529"/>
  </r>
  <r>
    <n v="465315718"/>
    <s v="SMITESH ROHIDAS BHANUSGHARE"/>
    <m/>
    <m/>
    <m/>
    <m/>
    <m/>
    <m/>
    <n v="3178"/>
    <n v="6221"/>
    <n v="3299"/>
    <n v="9811"/>
    <x v="4"/>
    <s v="FLOW"/>
    <s v="UNPAID"/>
    <x v="8"/>
    <n v="59755"/>
    <n v="256"/>
    <n v="0"/>
    <n v="4500"/>
    <s v="31.05.26"/>
    <n v="0.16264510063310056"/>
    <n v="1.3230437175690304E-2"/>
    <s v="STABLE"/>
    <s v="PTP"/>
    <s v="PTP"/>
    <s v="PTP"/>
    <m/>
    <n v="25"/>
    <s v="CAVA"/>
    <m/>
    <s v="-"/>
    <s v="-"/>
    <s v="SHILTANAE"/>
    <s v="-"/>
    <s v="-"/>
    <s v="-"/>
    <n v="10977"/>
    <n v="59755"/>
    <n v="57"/>
    <n v="73"/>
    <s v="FLOW"/>
    <m/>
    <m/>
    <m/>
    <m/>
    <s v="NPA"/>
    <s v="MH14MD6202"/>
    <s v="SPLENDOR PLUS I3S DRSC FI"/>
    <d v="2025-01-24T00:00:00"/>
    <n v="36"/>
    <s v="02.06.26"/>
    <x v="1"/>
    <m/>
    <m/>
    <m/>
    <m/>
    <m/>
    <m/>
    <m/>
    <m/>
    <m/>
    <m/>
    <n v="1"/>
    <m/>
    <m/>
    <m/>
    <m/>
    <m/>
    <m/>
    <m/>
    <m/>
    <m/>
    <m/>
    <m/>
    <m/>
    <m/>
    <m/>
    <m/>
    <m/>
    <m/>
    <m/>
    <m/>
    <m/>
    <m/>
    <m/>
    <m/>
    <m/>
    <m/>
    <m/>
    <m/>
    <m/>
    <m/>
    <m/>
    <m/>
    <m/>
    <m/>
    <m/>
    <m/>
    <m/>
    <m/>
    <m/>
    <m/>
    <m/>
    <m/>
    <m/>
    <m/>
    <m/>
    <m/>
    <m/>
    <m/>
    <m/>
    <m/>
    <m/>
    <m/>
    <m/>
    <m/>
    <m/>
    <m/>
    <m/>
    <m/>
    <m/>
    <m/>
    <m/>
    <m/>
    <m/>
    <m/>
    <m/>
    <m/>
    <m/>
    <m/>
    <m/>
    <m/>
    <m/>
    <m/>
    <m/>
    <m/>
    <m/>
    <m/>
    <m/>
    <m/>
    <m/>
    <m/>
    <m/>
    <m/>
    <m/>
    <m/>
    <x v="2"/>
    <x v="0"/>
    <s v="ZBHT0013"/>
    <s v="G2nGSdZiFRPm"/>
    <s v="Allocated"/>
    <s v="Promise To Pay (PTP)"/>
    <s v="Ptp"/>
    <d v="2026-06-16T00:00:00"/>
    <m/>
    <m/>
    <m/>
    <m/>
    <s v="412"/>
    <n v="3299"/>
    <n v="9811"/>
  </r>
  <r>
    <n v="463810078"/>
    <s v="MOHAMMAD MAZAR MOHAMMAD AKBAR"/>
    <m/>
    <m/>
    <m/>
    <m/>
    <m/>
    <m/>
    <n v="4217"/>
    <n v="3955"/>
    <n v="4066"/>
    <n v="8384"/>
    <x v="0"/>
    <s v="FLOW"/>
    <s v="UNPAID"/>
    <x v="12"/>
    <n v="59694"/>
    <n v="111"/>
    <n v="0"/>
    <n v="6219.99"/>
    <s v="25.05.26"/>
    <n v="5.9582612688882639E-2"/>
    <n v="3.2666438100101623E-3"/>
    <s v="STABLE"/>
    <s v="PTP"/>
    <s v="PTP"/>
    <s v="PTP"/>
    <m/>
    <n v="22"/>
    <s v="CAVA "/>
    <m/>
    <s v="-"/>
    <s v="-"/>
    <s v="KHADAKI"/>
    <s v="-"/>
    <s v="-"/>
    <s v="-"/>
    <n v="10285.99"/>
    <n v="59694"/>
    <n v="27"/>
    <n v="43"/>
    <s v="FLOW"/>
    <m/>
    <m/>
    <m/>
    <m/>
    <s v="REGULAR"/>
    <s v="MH12XC5761"/>
    <s v="BAJAJ FREEDOM 125 NG04 DISC LED"/>
    <d v="2024-08-19T00:00:00"/>
    <n v="36"/>
    <s v="02.06.26"/>
    <x v="0"/>
    <m/>
    <m/>
    <m/>
    <m/>
    <m/>
    <m/>
    <m/>
    <m/>
    <m/>
    <m/>
    <m/>
    <m/>
    <m/>
    <n v="1"/>
    <m/>
    <m/>
    <n v="1"/>
    <m/>
    <m/>
    <m/>
    <m/>
    <m/>
    <m/>
    <m/>
    <m/>
    <m/>
    <m/>
    <m/>
    <m/>
    <m/>
    <m/>
    <m/>
    <m/>
    <m/>
    <n v="1"/>
    <m/>
    <m/>
    <m/>
    <m/>
    <m/>
    <m/>
    <m/>
    <m/>
    <m/>
    <m/>
    <m/>
    <m/>
    <m/>
    <m/>
    <m/>
    <m/>
    <m/>
    <m/>
    <m/>
    <m/>
    <m/>
    <m/>
    <m/>
    <m/>
    <m/>
    <m/>
    <m/>
    <m/>
    <m/>
    <m/>
    <m/>
    <m/>
    <m/>
    <m/>
    <m/>
    <m/>
    <m/>
    <m/>
    <m/>
    <m/>
    <m/>
    <m/>
    <m/>
    <m/>
    <m/>
    <m/>
    <m/>
    <m/>
    <m/>
    <m/>
    <m/>
    <m/>
    <m/>
    <m/>
    <m/>
    <m/>
    <m/>
    <m/>
    <m/>
    <x v="3"/>
    <x v="0"/>
    <s v="DUWT0023"/>
    <s v="AoJfDEbkjm"/>
    <s v="Unallocated"/>
    <s v="Refuse To Pay (RTP)"/>
    <s v="Customer RTP financial problem "/>
    <d v="2026-06-06T00:00:00"/>
    <m/>
    <m/>
    <m/>
    <m/>
    <s v="212"/>
    <n v="4066"/>
    <n v="8384"/>
  </r>
  <r>
    <n v="460347439"/>
    <s v="MAHIBULLAH MOOHANIF SHAH"/>
    <s v="ONLINE"/>
    <s v="12.06.26"/>
    <n v="9003"/>
    <m/>
    <m/>
    <m/>
    <n v="8860"/>
    <n v="8606"/>
    <n v="8724"/>
    <n v="8575"/>
    <x v="0"/>
    <s v="STABLE"/>
    <s v="PAID"/>
    <x v="10"/>
    <n v="59366"/>
    <n v="118"/>
    <n v="0"/>
    <n v="5365"/>
    <s v="-"/>
    <n v="2.5602078375049204E-2"/>
    <n v="3.2486946162941549E-3"/>
    <s v="STABLE"/>
    <s v="PAID"/>
    <s v="-"/>
    <s v="PAID"/>
    <m/>
    <m/>
    <s v="CAVNA"/>
    <m/>
    <m/>
    <m/>
    <s v="JUNNAR"/>
    <m/>
    <m/>
    <m/>
    <n v="14089"/>
    <n v="59366"/>
    <n v="27"/>
    <n v="12"/>
    <s v="STABLE"/>
    <m/>
    <m/>
    <m/>
    <m/>
    <s v="-"/>
    <s v="MH14LD8271"/>
    <s v="TVS APACHE RR 310 BSVI"/>
    <d v="2023-10-27T00:00:00"/>
    <n v="36"/>
    <s v="10.06.26"/>
    <x v="0"/>
    <m/>
    <m/>
    <m/>
    <m/>
    <m/>
    <m/>
    <m/>
    <m/>
    <m/>
    <m/>
    <m/>
    <m/>
    <m/>
    <m/>
    <m/>
    <m/>
    <m/>
    <m/>
    <m/>
    <m/>
    <m/>
    <m/>
    <m/>
    <m/>
    <m/>
    <m/>
    <m/>
    <m/>
    <m/>
    <m/>
    <m/>
    <m/>
    <m/>
    <m/>
    <n v="1"/>
    <m/>
    <m/>
    <m/>
    <m/>
    <m/>
    <m/>
    <m/>
    <m/>
    <m/>
    <m/>
    <m/>
    <m/>
    <m/>
    <m/>
    <m/>
    <m/>
    <m/>
    <m/>
    <m/>
    <m/>
    <m/>
    <m/>
    <m/>
    <m/>
    <m/>
    <m/>
    <m/>
    <m/>
    <m/>
    <m/>
    <m/>
    <m/>
    <m/>
    <m/>
    <m/>
    <m/>
    <m/>
    <m/>
    <m/>
    <m/>
    <m/>
    <m/>
    <m/>
    <m/>
    <m/>
    <m/>
    <m/>
    <m/>
    <m/>
    <m/>
    <m/>
    <m/>
    <m/>
    <m/>
    <m/>
    <m/>
    <m/>
    <m/>
    <m/>
    <x v="2"/>
    <x v="0"/>
    <s v="ZBHT0021"/>
    <s v="Bo1ham2z4DI7"/>
    <s v="Allocated"/>
    <s v="Payment (PAID)"/>
    <s v="Paid"/>
    <d v="2026-06-12T00:00:00"/>
    <m/>
    <m/>
    <m/>
    <m/>
    <s v="112"/>
    <n v="8724"/>
    <n v="17578"/>
  </r>
  <r>
    <n v="462002443"/>
    <s v="RAJASHREE BAPU MANE"/>
    <m/>
    <m/>
    <m/>
    <m/>
    <m/>
    <m/>
    <n v="5840"/>
    <n v="5840"/>
    <n v="6001"/>
    <n v="11921"/>
    <x v="0"/>
    <s v="FLOW"/>
    <s v="UNPAID"/>
    <x v="13"/>
    <n v="59239"/>
    <n v="161"/>
    <n v="0"/>
    <n v="450"/>
    <s v="-"/>
    <n v="5.8541931850744099E-2"/>
    <n v="3.2417447760443594E-3"/>
    <s v="STABLE"/>
    <s v="MPTP"/>
    <s v="-"/>
    <s v="MPTP"/>
    <m/>
    <n v="20"/>
    <s v="CAVNA"/>
    <m/>
    <s v="-"/>
    <s v="-"/>
    <s v="JAMBE"/>
    <s v="-"/>
    <s v="-"/>
    <s v="-"/>
    <n v="6451"/>
    <n v="59239"/>
    <n v="27"/>
    <n v="43"/>
    <s v="FLOW"/>
    <m/>
    <m/>
    <m/>
    <m/>
    <s v="REGULAR"/>
    <s v="MH14LK1513"/>
    <s v="BAJAJ PULSAR RS200 ABS TWIN CHANNEL"/>
    <d v="2024-02-22T00:00:00"/>
    <n v="36"/>
    <s v="02.06.26"/>
    <x v="0"/>
    <m/>
    <m/>
    <m/>
    <m/>
    <m/>
    <m/>
    <m/>
    <n v="1"/>
    <m/>
    <m/>
    <m/>
    <m/>
    <m/>
    <m/>
    <m/>
    <m/>
    <m/>
    <m/>
    <m/>
    <m/>
    <m/>
    <m/>
    <m/>
    <m/>
    <m/>
    <m/>
    <m/>
    <m/>
    <m/>
    <m/>
    <m/>
    <m/>
    <m/>
    <m/>
    <m/>
    <m/>
    <m/>
    <m/>
    <m/>
    <m/>
    <m/>
    <m/>
    <m/>
    <m/>
    <m/>
    <m/>
    <m/>
    <m/>
    <m/>
    <m/>
    <m/>
    <m/>
    <m/>
    <m/>
    <m/>
    <m/>
    <m/>
    <m/>
    <m/>
    <m/>
    <m/>
    <m/>
    <m/>
    <m/>
    <m/>
    <m/>
    <m/>
    <m/>
    <m/>
    <m/>
    <m/>
    <m/>
    <m/>
    <m/>
    <m/>
    <m/>
    <m/>
    <m/>
    <m/>
    <m/>
    <m/>
    <m/>
    <m/>
    <m/>
    <m/>
    <m/>
    <m/>
    <m/>
    <m/>
    <m/>
    <m/>
    <m/>
    <m/>
    <m/>
    <x v="2"/>
    <x v="0"/>
    <s v="DUWT0030"/>
    <s v="G6SskSv1vNm"/>
    <s v="Allocated"/>
    <s v="Shifted (NC_SFTD)"/>
    <s v="We had visited to customer but customer shifted "/>
    <d v="2026-06-03T00:00:00"/>
    <m/>
    <m/>
    <m/>
    <s v="OTGNGDID"/>
    <s v="241"/>
    <n v="6001"/>
    <n v="11921"/>
  </r>
  <r>
    <n v="464000542"/>
    <s v="DHANANJAY SHANTARAM AKHADE"/>
    <m/>
    <m/>
    <m/>
    <m/>
    <m/>
    <m/>
    <n v="4728"/>
    <n v="18912"/>
    <n v="5167"/>
    <n v="24367"/>
    <x v="2"/>
    <s v="FLOW"/>
    <s v="UNPAID"/>
    <x v="8"/>
    <n v="59213"/>
    <n v="439"/>
    <n v="0"/>
    <n v="5007"/>
    <s v="FLOW"/>
    <n v="0.58595346453038522"/>
    <n v="1.9440747929137463E-2"/>
    <s v="STABLE"/>
    <s v="PTP"/>
    <s v="BPTP"/>
    <s v="PTP"/>
    <m/>
    <m/>
    <s v="CAVNA"/>
    <m/>
    <s v="REPO"/>
    <s v="-"/>
    <s v="LONAVALA"/>
    <s v="-"/>
    <s v="-"/>
    <s v="-"/>
    <n v="24358"/>
    <n v="59213"/>
    <n v="116"/>
    <n v="132"/>
    <s v="FLOW"/>
    <m/>
    <m/>
    <m/>
    <m/>
    <s v="NPA"/>
    <s v="MH14LV1826"/>
    <s v="XTREME 160R 4V STD"/>
    <d v="2024-09-11T00:00:00"/>
    <n v="30"/>
    <s v="02.06.26"/>
    <x v="1"/>
    <m/>
    <m/>
    <m/>
    <m/>
    <m/>
    <m/>
    <m/>
    <m/>
    <m/>
    <m/>
    <n v="2"/>
    <m/>
    <m/>
    <m/>
    <m/>
    <m/>
    <m/>
    <m/>
    <m/>
    <m/>
    <m/>
    <m/>
    <m/>
    <m/>
    <m/>
    <m/>
    <m/>
    <m/>
    <m/>
    <m/>
    <m/>
    <m/>
    <m/>
    <m/>
    <m/>
    <m/>
    <m/>
    <m/>
    <m/>
    <m/>
    <m/>
    <m/>
    <m/>
    <m/>
    <m/>
    <m/>
    <m/>
    <m/>
    <m/>
    <m/>
    <m/>
    <m/>
    <m/>
    <m/>
    <m/>
    <m/>
    <m/>
    <m/>
    <m/>
    <m/>
    <m/>
    <m/>
    <m/>
    <m/>
    <m/>
    <m/>
    <m/>
    <m/>
    <m/>
    <m/>
    <m/>
    <m/>
    <m/>
    <m/>
    <m/>
    <m/>
    <m/>
    <m/>
    <m/>
    <m/>
    <m/>
    <m/>
    <m/>
    <m/>
    <m/>
    <m/>
    <m/>
    <m/>
    <m/>
    <m/>
    <m/>
    <m/>
    <m/>
    <m/>
    <x v="1"/>
    <x v="0"/>
    <s v="ZBHT0013"/>
    <s v="A6UAhFU2qQEc"/>
    <s v="Allocated"/>
    <s v="Promise To Pay (PTP)"/>
    <s v="Ptp  3rd party "/>
    <d v="2026-06-08T00:00:00"/>
    <m/>
    <m/>
    <m/>
    <m/>
    <s v="727"/>
    <n v="5167"/>
    <n v="24367"/>
  </r>
  <r>
    <n v="463953257"/>
    <s v="CHETAN SATABIR TUSAMAD"/>
    <s v="COLLECT"/>
    <s v="03.06.26"/>
    <n v="3960"/>
    <m/>
    <m/>
    <m/>
    <n v="3761"/>
    <n v="11240"/>
    <n v="4348"/>
    <n v="11686"/>
    <x v="1"/>
    <s v="STABLE"/>
    <s v="PAID"/>
    <x v="2"/>
    <n v="59186"/>
    <n v="630"/>
    <n v="0"/>
    <n v="6300"/>
    <s v="03.05.26"/>
    <n v="0.1973927981944959"/>
    <n v="1.5829915763483391E-2"/>
    <s v="STABLE"/>
    <s v="PAID"/>
    <s v="PAID"/>
    <s v="PAID"/>
    <m/>
    <m/>
    <s v="CAVA "/>
    <m/>
    <s v="REPO"/>
    <s v="-"/>
    <s v="DAPODI"/>
    <s v="-"/>
    <s v="-"/>
    <s v="-"/>
    <n v="18170"/>
    <n v="59186"/>
    <n v="88"/>
    <n v="73"/>
    <s v="STABLE"/>
    <m/>
    <m/>
    <m/>
    <m/>
    <s v="REGULAR"/>
    <s v="MH14LT9936"/>
    <s v="HONDA ACTIVA 6G H SMART"/>
    <d v="2024-09-05T00:00:00"/>
    <n v="36"/>
    <s v="02.06.26"/>
    <x v="1"/>
    <m/>
    <n v="1"/>
    <m/>
    <m/>
    <n v="1"/>
    <m/>
    <m/>
    <n v="2"/>
    <m/>
    <m/>
    <m/>
    <m/>
    <m/>
    <m/>
    <m/>
    <m/>
    <m/>
    <m/>
    <m/>
    <m/>
    <m/>
    <m/>
    <m/>
    <m/>
    <m/>
    <m/>
    <m/>
    <m/>
    <m/>
    <m/>
    <m/>
    <m/>
    <m/>
    <m/>
    <m/>
    <m/>
    <m/>
    <m/>
    <m/>
    <m/>
    <m/>
    <m/>
    <m/>
    <m/>
    <m/>
    <m/>
    <m/>
    <m/>
    <m/>
    <m/>
    <m/>
    <m/>
    <m/>
    <m/>
    <m/>
    <m/>
    <m/>
    <m/>
    <m/>
    <m/>
    <m/>
    <m/>
    <m/>
    <m/>
    <m/>
    <m/>
    <m/>
    <m/>
    <m/>
    <m/>
    <m/>
    <m/>
    <m/>
    <m/>
    <m/>
    <m/>
    <m/>
    <m/>
    <m/>
    <m/>
    <m/>
    <m/>
    <m/>
    <m/>
    <m/>
    <m/>
    <m/>
    <m/>
    <m/>
    <m/>
    <m/>
    <m/>
    <m/>
    <m/>
    <x v="0"/>
    <x v="0"/>
    <s v="ZBHT0009"/>
    <s v="k2HBnvsKpOJc"/>
    <s v="Allocated"/>
    <s v="Payment (PAID)"/>
    <s v="Payment (PAID)"/>
    <d v="2026-06-03T00:00:00"/>
    <m/>
    <m/>
    <m/>
    <m/>
    <s v="645"/>
    <n v="4348"/>
    <n v="15646"/>
  </r>
  <r>
    <n v="464516840"/>
    <s v="RUKMINI NARSING NARAL"/>
    <m/>
    <m/>
    <m/>
    <m/>
    <m/>
    <m/>
    <n v="3458"/>
    <n v="6916"/>
    <n v="3549"/>
    <n v="10576"/>
    <x v="4"/>
    <s v="FLOW"/>
    <s v="UNPAID"/>
    <x v="15"/>
    <n v="58758"/>
    <n v="91"/>
    <n v="0"/>
    <n v="2700"/>
    <s v="-"/>
    <n v="0.41032976803567561"/>
    <n v="1.3009690027097497E-2"/>
    <s v="FLOW"/>
    <s v="NC"/>
    <s v="-"/>
    <s v="NC"/>
    <s v="Shifted"/>
    <m/>
    <s v="CNAVNA"/>
    <m/>
    <s v="-"/>
    <s v="-"/>
    <s v="GHORPADI PETH"/>
    <s v="-"/>
    <s v="-"/>
    <s v="-"/>
    <n v="9707"/>
    <n v="58758"/>
    <n v="57"/>
    <n v="73"/>
    <s v="FLOW"/>
    <m/>
    <m/>
    <m/>
    <m/>
    <s v="REGULAR"/>
    <s v="MH12XK7423"/>
    <s v="HONDA ACTIVA 6G DLX BS VI"/>
    <d v="2024-10-31T00:00:00"/>
    <n v="36"/>
    <s v="02.06.26"/>
    <x v="1"/>
    <m/>
    <m/>
    <m/>
    <m/>
    <m/>
    <m/>
    <m/>
    <m/>
    <m/>
    <m/>
    <m/>
    <m/>
    <m/>
    <m/>
    <m/>
    <m/>
    <m/>
    <m/>
    <m/>
    <m/>
    <m/>
    <m/>
    <m/>
    <m/>
    <m/>
    <n v="1"/>
    <m/>
    <m/>
    <m/>
    <m/>
    <m/>
    <m/>
    <m/>
    <m/>
    <m/>
    <m/>
    <m/>
    <m/>
    <m/>
    <m/>
    <m/>
    <m/>
    <m/>
    <m/>
    <m/>
    <m/>
    <m/>
    <m/>
    <m/>
    <m/>
    <m/>
    <m/>
    <m/>
    <m/>
    <m/>
    <m/>
    <m/>
    <m/>
    <m/>
    <m/>
    <m/>
    <m/>
    <m/>
    <m/>
    <m/>
    <m/>
    <m/>
    <m/>
    <m/>
    <m/>
    <m/>
    <m/>
    <m/>
    <m/>
    <m/>
    <m/>
    <m/>
    <m/>
    <m/>
    <m/>
    <m/>
    <m/>
    <m/>
    <m/>
    <m/>
    <m/>
    <m/>
    <m/>
    <m/>
    <m/>
    <m/>
    <m/>
    <m/>
    <m/>
    <x v="2"/>
    <x v="0"/>
    <s v="DUWT0014"/>
    <s v="BPz2nxitS7"/>
    <s v="Allocated"/>
    <s v="Shifted (NC_SFTD)"/>
    <s v="Customer shifted from residence address "/>
    <d v="2026-06-09T00:00:00"/>
    <m/>
    <m/>
    <m/>
    <m/>
    <s v="202"/>
    <n v="3549"/>
    <n v="10576"/>
  </r>
  <r>
    <n v="465436824"/>
    <s v="ADIKA SHARAD BELHEKAR"/>
    <m/>
    <m/>
    <m/>
    <m/>
    <m/>
    <m/>
    <n v="3311"/>
    <n v="3192"/>
    <n v="3311"/>
    <n v="6685"/>
    <x v="0"/>
    <s v="FLOW"/>
    <s v="UNPAID"/>
    <x v="10"/>
    <n v="58722"/>
    <n v="119"/>
    <n v="0"/>
    <n v="3988"/>
    <s v="-"/>
    <n v="2.5324348050056251E-2"/>
    <n v="3.2134529066810188E-3"/>
    <s v="FLOW"/>
    <s v="NC"/>
    <s v="-"/>
    <s v="NC"/>
    <s v="Shifted"/>
    <m/>
    <s v="CNAVNA"/>
    <m/>
    <m/>
    <m/>
    <s v="BORI BK"/>
    <m/>
    <m/>
    <m/>
    <n v="7299"/>
    <n v="58722"/>
    <n v="27"/>
    <n v="43"/>
    <s v="FLOW"/>
    <m/>
    <m/>
    <m/>
    <m/>
    <s v="-"/>
    <s v="MH14MD7627"/>
    <s v="HONDA ACTIVA STD"/>
    <d v="2025-02-06T00:00:00"/>
    <n v="36"/>
    <s v="10.06.26"/>
    <x v="0"/>
    <m/>
    <m/>
    <m/>
    <m/>
    <m/>
    <m/>
    <m/>
    <m/>
    <m/>
    <m/>
    <m/>
    <m/>
    <m/>
    <m/>
    <m/>
    <m/>
    <m/>
    <m/>
    <m/>
    <m/>
    <m/>
    <m/>
    <m/>
    <m/>
    <m/>
    <m/>
    <m/>
    <m/>
    <m/>
    <m/>
    <m/>
    <m/>
    <m/>
    <m/>
    <m/>
    <m/>
    <m/>
    <m/>
    <m/>
    <m/>
    <m/>
    <m/>
    <m/>
    <m/>
    <m/>
    <m/>
    <n v="1"/>
    <m/>
    <m/>
    <m/>
    <m/>
    <m/>
    <m/>
    <m/>
    <m/>
    <m/>
    <m/>
    <m/>
    <m/>
    <m/>
    <m/>
    <m/>
    <m/>
    <m/>
    <m/>
    <m/>
    <m/>
    <m/>
    <m/>
    <m/>
    <m/>
    <m/>
    <m/>
    <m/>
    <m/>
    <m/>
    <m/>
    <m/>
    <m/>
    <m/>
    <m/>
    <m/>
    <m/>
    <m/>
    <m/>
    <m/>
    <m/>
    <m/>
    <m/>
    <m/>
    <m/>
    <m/>
    <m/>
    <m/>
    <x v="2"/>
    <x v="0"/>
    <s v="ZBHT0021"/>
    <s v="A62wHCoZwm"/>
    <s v="Allocated"/>
    <s v="Shifted (NC_SFTD)"/>
    <s v="Shifted "/>
    <d v="2026-06-16T00:00:00"/>
    <m/>
    <m/>
    <m/>
    <m/>
    <s v="182"/>
    <n v="3311"/>
    <n v="6685"/>
  </r>
  <r>
    <n v="463815869"/>
    <s v="RAHUL HONAJI VADEKAR"/>
    <s v="ONLINE"/>
    <s v="03.06.26"/>
    <n v="4103"/>
    <m/>
    <m/>
    <m/>
    <n v="3797"/>
    <n v="10761"/>
    <n v="3518"/>
    <n v="10912"/>
    <x v="1"/>
    <s v="STABLE"/>
    <s v="PAID"/>
    <x v="9"/>
    <n v="58688"/>
    <n v="351"/>
    <n v="0"/>
    <n v="2250"/>
    <s v="02.05.26"/>
    <n v="0.18189293179774393"/>
    <n v="1.5696720446174994E-2"/>
    <s v="STABLE"/>
    <s v="PAID"/>
    <s v="PAID"/>
    <s v="PAID"/>
    <m/>
    <m/>
    <s v="CAVA"/>
    <m/>
    <s v="REPO"/>
    <s v="-"/>
    <s v="AHUPE"/>
    <s v="-"/>
    <s v="-"/>
    <s v="-"/>
    <n v="13362"/>
    <n v="58688"/>
    <n v="88"/>
    <n v="73"/>
    <s v="STABLE"/>
    <m/>
    <m/>
    <m/>
    <m/>
    <s v="REGULAR"/>
    <s v="MH14LT6037"/>
    <s v="HONDA UNICORN 160 BSVI"/>
    <d v="2024-08-20T00:00:00"/>
    <n v="36"/>
    <s v="02.06.26"/>
    <x v="1"/>
    <m/>
    <m/>
    <m/>
    <m/>
    <m/>
    <m/>
    <m/>
    <n v="1"/>
    <m/>
    <m/>
    <m/>
    <m/>
    <m/>
    <m/>
    <m/>
    <m/>
    <m/>
    <m/>
    <m/>
    <m/>
    <m/>
    <m/>
    <m/>
    <m/>
    <m/>
    <m/>
    <m/>
    <m/>
    <m/>
    <m/>
    <m/>
    <m/>
    <m/>
    <m/>
    <m/>
    <m/>
    <m/>
    <m/>
    <m/>
    <m/>
    <m/>
    <m/>
    <m/>
    <m/>
    <m/>
    <m/>
    <m/>
    <m/>
    <m/>
    <m/>
    <m/>
    <m/>
    <m/>
    <m/>
    <m/>
    <m/>
    <m/>
    <m/>
    <m/>
    <m/>
    <m/>
    <m/>
    <m/>
    <m/>
    <m/>
    <m/>
    <m/>
    <m/>
    <m/>
    <m/>
    <m/>
    <m/>
    <m/>
    <m/>
    <m/>
    <m/>
    <m/>
    <m/>
    <m/>
    <m/>
    <m/>
    <m/>
    <m/>
    <m/>
    <m/>
    <m/>
    <m/>
    <m/>
    <m/>
    <m/>
    <m/>
    <m/>
    <m/>
    <m/>
    <x v="2"/>
    <x v="0"/>
    <s v="DUWT0029"/>
    <s v="B2vbnqFFPZz"/>
    <s v="Allocated"/>
    <s v="Promise To Pay (PTP)"/>
    <s v="Promise to pay 3 Jun "/>
    <d v="2026-06-03T00:00:00"/>
    <m/>
    <m/>
    <m/>
    <m/>
    <s v="457"/>
    <n v="3518"/>
    <n v="15015"/>
  </r>
  <r>
    <n v="464267897"/>
    <s v="HEMRAJ MANOHAR KALOKAR"/>
    <m/>
    <m/>
    <m/>
    <m/>
    <m/>
    <s v="BANK RB 11"/>
    <n v="2487"/>
    <n v="986"/>
    <n v="1004"/>
    <n v="3491"/>
    <x v="0"/>
    <s v="RB"/>
    <s v="UNPAID"/>
    <x v="10"/>
    <n v="58547"/>
    <n v="18"/>
    <n v="0"/>
    <n v="900"/>
    <s v="-"/>
    <n v="2.5248877853047295E-2"/>
    <n v="3.2038763551557104E-3"/>
    <s v="RB"/>
    <s v="PAID"/>
    <s v="-"/>
    <s v="PAID"/>
    <s v="Shifted"/>
    <m/>
    <s v="CNAVNA"/>
    <m/>
    <s v="-"/>
    <s v="-"/>
    <s v="NARAYAN GAON"/>
    <s v="-"/>
    <s v="-"/>
    <s v="-"/>
    <n v="1904"/>
    <n v="58547"/>
    <n v="27"/>
    <n v="0"/>
    <s v="RB"/>
    <m/>
    <m/>
    <m/>
    <m/>
    <s v="REGULAR"/>
    <s v="MH15JZ2403"/>
    <s v="HF DELUXE DRS CS FI"/>
    <d v="2024-10-09T00:00:00"/>
    <n v="48"/>
    <s v="02.06.26"/>
    <x v="0"/>
    <m/>
    <m/>
    <m/>
    <m/>
    <m/>
    <m/>
    <m/>
    <m/>
    <m/>
    <m/>
    <n v="1"/>
    <m/>
    <m/>
    <m/>
    <m/>
    <m/>
    <n v="1"/>
    <m/>
    <m/>
    <m/>
    <m/>
    <m/>
    <m/>
    <m/>
    <m/>
    <m/>
    <m/>
    <m/>
    <m/>
    <m/>
    <m/>
    <m/>
    <m/>
    <m/>
    <m/>
    <m/>
    <m/>
    <m/>
    <m/>
    <m/>
    <m/>
    <m/>
    <m/>
    <m/>
    <m/>
    <m/>
    <m/>
    <m/>
    <m/>
    <m/>
    <m/>
    <m/>
    <m/>
    <m/>
    <m/>
    <m/>
    <m/>
    <m/>
    <m/>
    <m/>
    <m/>
    <m/>
    <m/>
    <m/>
    <m/>
    <m/>
    <m/>
    <m/>
    <m/>
    <m/>
    <m/>
    <m/>
    <m/>
    <m/>
    <m/>
    <m/>
    <m/>
    <m/>
    <m/>
    <m/>
    <m/>
    <m/>
    <m/>
    <m/>
    <m/>
    <m/>
    <m/>
    <m/>
    <m/>
    <m/>
    <m/>
    <m/>
    <m/>
    <m/>
    <x v="1"/>
    <x v="0"/>
    <s v="ZBHT0021"/>
    <s v="G6vIrQGPE9z"/>
    <s v="Allocated"/>
    <s v="Shifted (NC_SFTD)"/>
    <s v="Shifted "/>
    <d v="2026-06-06T00:00:00"/>
    <m/>
    <m/>
    <m/>
    <m/>
    <s v="18"/>
    <n v="1004"/>
    <n v="3491"/>
  </r>
  <r>
    <n v="461248304"/>
    <s v="AMIT DILIP SALUNKE"/>
    <m/>
    <m/>
    <m/>
    <m/>
    <m/>
    <m/>
    <n v="5805"/>
    <n v="17363"/>
    <n v="6344"/>
    <n v="23972"/>
    <x v="1"/>
    <s v="FLOW"/>
    <s v="UNPAID"/>
    <x v="1"/>
    <n v="58390"/>
    <n v="591"/>
    <n v="0"/>
    <n v="5832"/>
    <s v="FLOW"/>
    <n v="9.74679043649396E-2"/>
    <n v="1.5617017224171175E-2"/>
    <s v="FLOW"/>
    <s v="NC"/>
    <s v="MPTP"/>
    <s v="NC"/>
    <s v="no such person"/>
    <m/>
    <s v="CNAVNA"/>
    <m/>
    <s v="REPO"/>
    <s v="-"/>
    <s v="CHIKHALI"/>
    <s v="-"/>
    <s v="-"/>
    <s v="-"/>
    <n v="23786"/>
    <n v="58390"/>
    <n v="88"/>
    <n v="104"/>
    <s v="FLOW"/>
    <m/>
    <m/>
    <m/>
    <m/>
    <s v="REGULAR"/>
    <s v="MH14LG2803"/>
    <s v="BAJAJ PULSAR RS200 ABS TWIN CHANNEL"/>
    <d v="2023-12-26T00:00:00"/>
    <n v="36"/>
    <s v="02.06.26"/>
    <x v="0"/>
    <m/>
    <n v="1"/>
    <m/>
    <m/>
    <m/>
    <m/>
    <m/>
    <m/>
    <m/>
    <m/>
    <m/>
    <m/>
    <m/>
    <m/>
    <m/>
    <m/>
    <n v="1"/>
    <m/>
    <m/>
    <m/>
    <m/>
    <m/>
    <m/>
    <m/>
    <m/>
    <m/>
    <m/>
    <m/>
    <m/>
    <m/>
    <m/>
    <m/>
    <m/>
    <m/>
    <m/>
    <m/>
    <m/>
    <m/>
    <m/>
    <m/>
    <m/>
    <m/>
    <m/>
    <m/>
    <m/>
    <m/>
    <m/>
    <m/>
    <m/>
    <m/>
    <m/>
    <m/>
    <m/>
    <m/>
    <m/>
    <m/>
    <m/>
    <m/>
    <m/>
    <m/>
    <m/>
    <m/>
    <m/>
    <m/>
    <m/>
    <m/>
    <m/>
    <m/>
    <m/>
    <m/>
    <m/>
    <m/>
    <m/>
    <m/>
    <m/>
    <m/>
    <m/>
    <m/>
    <m/>
    <m/>
    <m/>
    <m/>
    <m/>
    <m/>
    <m/>
    <m/>
    <m/>
    <m/>
    <m/>
    <m/>
    <m/>
    <m/>
    <m/>
    <m/>
    <x v="1"/>
    <x v="0"/>
    <s v="ZBHT0011"/>
    <s v="GoOEd3YB57"/>
    <s v="Allocated"/>
    <s v="Address Not Found (NC_ANF)"/>
    <s v="Visit cm residence address cm address not found no such person "/>
    <d v="2026-06-06T00:00:00"/>
    <m/>
    <m/>
    <m/>
    <s v="DIGICOLLTC"/>
    <s v="804"/>
    <n v="6344"/>
    <n v="23972"/>
  </r>
  <r>
    <n v="464238969"/>
    <s v="SWAPNIL VASANT GAIKWAD"/>
    <m/>
    <m/>
    <m/>
    <m/>
    <m/>
    <s v="BANK STABLE 11"/>
    <n v="3345"/>
    <n v="13530"/>
    <n v="1294"/>
    <n v="18082"/>
    <x v="5"/>
    <s v="STABLE"/>
    <s v="UNPAID"/>
    <x v="2"/>
    <n v="58261"/>
    <n v="1144"/>
    <n v="0"/>
    <n v="1350"/>
    <s v="STABLE"/>
    <n v="0.538058736608792"/>
    <n v="2.8359443319816088E-2"/>
    <s v="STABLE"/>
    <s v="PAID"/>
    <s v="PAID"/>
    <s v="PAID"/>
    <m/>
    <m/>
    <m/>
    <m/>
    <s v="-"/>
    <s v="-"/>
    <s v="DAPODI"/>
    <s v="-"/>
    <s v="-"/>
    <s v="-"/>
    <n v="16024"/>
    <n v="58261"/>
    <n v="147"/>
    <n v="132"/>
    <s v="STABLE"/>
    <m/>
    <m/>
    <m/>
    <m/>
    <s v="NPA"/>
    <s v="MH14LV9895"/>
    <s v="HONDA ACTIVA 6G DLX BS VI"/>
    <d v="2024-10-07T00:00:00"/>
    <n v="36"/>
    <s v="02.06.26"/>
    <x v="1"/>
    <m/>
    <m/>
    <m/>
    <m/>
    <m/>
    <m/>
    <m/>
    <m/>
    <m/>
    <m/>
    <n v="1"/>
    <m/>
    <m/>
    <m/>
    <m/>
    <m/>
    <m/>
    <m/>
    <m/>
    <m/>
    <m/>
    <m/>
    <m/>
    <m/>
    <m/>
    <m/>
    <m/>
    <m/>
    <m/>
    <m/>
    <m/>
    <m/>
    <m/>
    <m/>
    <m/>
    <m/>
    <m/>
    <m/>
    <m/>
    <m/>
    <m/>
    <m/>
    <m/>
    <m/>
    <m/>
    <m/>
    <m/>
    <m/>
    <m/>
    <m/>
    <m/>
    <m/>
    <m/>
    <m/>
    <m/>
    <m/>
    <m/>
    <m/>
    <m/>
    <m/>
    <m/>
    <m/>
    <m/>
    <m/>
    <m/>
    <m/>
    <m/>
    <m/>
    <m/>
    <m/>
    <m/>
    <m/>
    <m/>
    <m/>
    <m/>
    <m/>
    <m/>
    <m/>
    <m/>
    <m/>
    <m/>
    <m/>
    <m/>
    <m/>
    <m/>
    <m/>
    <m/>
    <m/>
    <m/>
    <m/>
    <m/>
    <m/>
    <m/>
    <m/>
    <x v="2"/>
    <x v="0"/>
    <s v="ZBHT0009"/>
    <s v="BPGmulnYkZm"/>
    <s v="Allocated"/>
    <s v="Left Message (LMCB)"/>
    <s v="Msg to wife "/>
    <d v="2026-06-04T00:00:00"/>
    <m/>
    <m/>
    <m/>
    <m/>
    <s v="1207"/>
    <n v="1294"/>
    <n v="18082"/>
  </r>
  <r>
    <n v="464137329"/>
    <s v="SANDESH PRAKASH TAWHARE"/>
    <s v="ONLINE"/>
    <s v="04.06.26"/>
    <n v="3162"/>
    <m/>
    <m/>
    <m/>
    <n v="3159"/>
    <n v="14952"/>
    <n v="3507"/>
    <n v="16150"/>
    <x v="5"/>
    <s v="STABLE"/>
    <s v="PAID"/>
    <x v="9"/>
    <n v="58162"/>
    <n v="1191"/>
    <n v="0"/>
    <n v="5400"/>
    <s v="05.05.26"/>
    <n v="0.60397316773240994"/>
    <n v="2.8311253537823645E-2"/>
    <s v="STABLE"/>
    <s v="PAID"/>
    <s v="PAID"/>
    <s v="PAID"/>
    <m/>
    <m/>
    <s v="CAVA"/>
    <m/>
    <s v="REPO"/>
    <s v="-"/>
    <s v="NIRGOOODSAR"/>
    <s v="-"/>
    <s v="-"/>
    <s v="-"/>
    <n v="21543"/>
    <n v="58162"/>
    <n v="147"/>
    <n v="132"/>
    <s v="STABLE"/>
    <m/>
    <m/>
    <m/>
    <m/>
    <s v="NPA"/>
    <s v="MH14LW8931"/>
    <s v="SPLENDOR PLUS I3S DRS C FI OTHERS"/>
    <d v="2024-09-28T00:00:00"/>
    <n v="36"/>
    <s v="02.06.26"/>
    <x v="1"/>
    <m/>
    <m/>
    <m/>
    <m/>
    <m/>
    <m/>
    <m/>
    <m/>
    <m/>
    <m/>
    <n v="1"/>
    <m/>
    <m/>
    <m/>
    <m/>
    <m/>
    <m/>
    <m/>
    <m/>
    <m/>
    <m/>
    <m/>
    <m/>
    <m/>
    <m/>
    <m/>
    <m/>
    <m/>
    <m/>
    <m/>
    <m/>
    <m/>
    <m/>
    <m/>
    <m/>
    <m/>
    <m/>
    <m/>
    <m/>
    <m/>
    <m/>
    <m/>
    <m/>
    <m/>
    <m/>
    <m/>
    <m/>
    <m/>
    <m/>
    <m/>
    <m/>
    <m/>
    <m/>
    <m/>
    <m/>
    <m/>
    <m/>
    <m/>
    <m/>
    <m/>
    <m/>
    <m/>
    <m/>
    <m/>
    <m/>
    <m/>
    <m/>
    <m/>
    <m/>
    <m/>
    <m/>
    <m/>
    <m/>
    <m/>
    <m/>
    <m/>
    <m/>
    <m/>
    <m/>
    <m/>
    <m/>
    <m/>
    <m/>
    <m/>
    <m/>
    <m/>
    <m/>
    <m/>
    <m/>
    <m/>
    <m/>
    <m/>
    <m/>
    <m/>
    <x v="2"/>
    <x v="0"/>
    <s v="DUWT0029"/>
    <s v="B6w_Dnbl-7"/>
    <s v="Allocated"/>
    <e v="#N/A"/>
    <e v="#N/A"/>
    <e v="#N/A"/>
    <m/>
    <m/>
    <m/>
    <m/>
    <s v="1201"/>
    <n v="3507"/>
    <n v="19312"/>
  </r>
  <r>
    <n v="456991270"/>
    <s v="SHIVDAS DILIP CHAVAN"/>
    <s v="ONLINE"/>
    <s v="16.06.26"/>
    <n v="5739"/>
    <m/>
    <m/>
    <s v="BANK STABLE 17"/>
    <n v="5378"/>
    <n v="8538"/>
    <n v="3397"/>
    <n v="8535"/>
    <x v="4"/>
    <s v="STABLE"/>
    <s v="PAID"/>
    <x v="3"/>
    <n v="58109"/>
    <n v="237"/>
    <n v="0"/>
    <n v="6300"/>
    <s v="STABLE"/>
    <n v="0.26809678686630706"/>
    <n v="1.2865994039698568E-2"/>
    <s v="STABLE"/>
    <s v="PAID"/>
    <s v="PAID"/>
    <s v="PTP"/>
    <m/>
    <n v="15"/>
    <s v="CAVA"/>
    <m/>
    <s v="-"/>
    <s v="-"/>
    <s v="BHOR"/>
    <s v="-"/>
    <s v="-"/>
    <s v="-"/>
    <n v="15075"/>
    <n v="58109"/>
    <n v="57"/>
    <n v="43"/>
    <s v="STABLE"/>
    <m/>
    <m/>
    <m/>
    <m/>
    <s v="NPA"/>
    <s v="MH12VE8225"/>
    <s v="CLASSIC 350 CHROME RED"/>
    <d v="2023-02-24T00:00:00"/>
    <n v="48"/>
    <s v="02.06.26"/>
    <x v="1"/>
    <m/>
    <m/>
    <m/>
    <m/>
    <m/>
    <m/>
    <m/>
    <m/>
    <m/>
    <m/>
    <m/>
    <m/>
    <m/>
    <m/>
    <m/>
    <m/>
    <m/>
    <m/>
    <m/>
    <m/>
    <m/>
    <m/>
    <n v="1"/>
    <m/>
    <m/>
    <m/>
    <m/>
    <m/>
    <m/>
    <m/>
    <m/>
    <m/>
    <m/>
    <m/>
    <m/>
    <m/>
    <m/>
    <m/>
    <m/>
    <m/>
    <m/>
    <m/>
    <m/>
    <m/>
    <m/>
    <m/>
    <m/>
    <m/>
    <m/>
    <m/>
    <m/>
    <m/>
    <m/>
    <m/>
    <m/>
    <m/>
    <m/>
    <m/>
    <m/>
    <m/>
    <m/>
    <m/>
    <m/>
    <m/>
    <m/>
    <m/>
    <m/>
    <m/>
    <m/>
    <m/>
    <m/>
    <m/>
    <m/>
    <m/>
    <m/>
    <m/>
    <m/>
    <m/>
    <m/>
    <m/>
    <m/>
    <m/>
    <m/>
    <m/>
    <m/>
    <m/>
    <m/>
    <m/>
    <m/>
    <m/>
    <m/>
    <m/>
    <m/>
    <m/>
    <x v="2"/>
    <x v="0"/>
    <s v="DUWT0011"/>
    <s v="AP7uocdGiz"/>
    <s v="Allocated"/>
    <s v="Promise To Pay (PTP)"/>
    <s v="Customer home visit promise to pay amt. 6000 ptp date 16.06.2026"/>
    <d v="2026-06-16T00:00:00"/>
    <m/>
    <m/>
    <m/>
    <m/>
    <s v="358"/>
    <n v="3397"/>
    <n v="14274"/>
  </r>
  <r>
    <n v="464989124"/>
    <s v="SAGAR BHARAT GAIKAWAD"/>
    <m/>
    <m/>
    <m/>
    <m/>
    <m/>
    <m/>
    <n v="3106"/>
    <n v="11947"/>
    <n v="3190"/>
    <n v="15855"/>
    <x v="2"/>
    <s v="FLOW"/>
    <s v="UNPAID"/>
    <x v="4"/>
    <n v="57998"/>
    <n v="561"/>
    <n v="0"/>
    <n v="2700"/>
    <s v="18.05.26"/>
    <n v="0.68797077209589219"/>
    <n v="1.9041840447099702E-2"/>
    <s v="FLOW"/>
    <s v="MPTP"/>
    <s v="NC"/>
    <s v="MPTP"/>
    <s v="Shifted"/>
    <n v="25"/>
    <s v="CNAVNA"/>
    <m/>
    <s v="REPO"/>
    <s v="-"/>
    <s v="CHAKAN"/>
    <s v="-"/>
    <s v="-"/>
    <s v="-"/>
    <n v="15208"/>
    <n v="57998"/>
    <n v="116"/>
    <n v="132"/>
    <s v="FLOW"/>
    <m/>
    <m/>
    <m/>
    <m/>
    <s v="NPA"/>
    <s v="MH14MB2217"/>
    <s v="SPLENDOR PLUS I3S BS6 FI DRUM SELF"/>
    <d v="2024-12-19T00:00:00"/>
    <n v="36"/>
    <s v="02.06.26"/>
    <x v="0"/>
    <m/>
    <m/>
    <m/>
    <m/>
    <m/>
    <m/>
    <m/>
    <m/>
    <m/>
    <m/>
    <n v="1"/>
    <m/>
    <m/>
    <m/>
    <m/>
    <m/>
    <m/>
    <m/>
    <m/>
    <m/>
    <m/>
    <m/>
    <m/>
    <m/>
    <m/>
    <m/>
    <m/>
    <m/>
    <m/>
    <m/>
    <m/>
    <m/>
    <m/>
    <m/>
    <m/>
    <m/>
    <m/>
    <m/>
    <m/>
    <m/>
    <m/>
    <m/>
    <m/>
    <m/>
    <m/>
    <m/>
    <m/>
    <m/>
    <m/>
    <m/>
    <m/>
    <m/>
    <m/>
    <m/>
    <m/>
    <m/>
    <m/>
    <m/>
    <m/>
    <m/>
    <m/>
    <m/>
    <m/>
    <m/>
    <m/>
    <m/>
    <m/>
    <m/>
    <m/>
    <m/>
    <m/>
    <m/>
    <m/>
    <m/>
    <m/>
    <m/>
    <m/>
    <m/>
    <m/>
    <m/>
    <m/>
    <m/>
    <m/>
    <m/>
    <m/>
    <m/>
    <m/>
    <m/>
    <m/>
    <m/>
    <m/>
    <m/>
    <m/>
    <m/>
    <x v="2"/>
    <x v="0"/>
    <s v="DUWT0017"/>
    <s v="G6D9K8kEDm"/>
    <s v="Allocated"/>
    <s v="Shifted (NC_SFTD)"/>
    <s v="Customer shifted from residence as per neighbor "/>
    <d v="2026-06-04T00:00:00"/>
    <m/>
    <m/>
    <m/>
    <m/>
    <s v="802"/>
    <n v="3190"/>
    <n v="15855"/>
  </r>
  <r>
    <n v="466451006"/>
    <s v="ARBAJ SULTAN PATHAN"/>
    <s v="ONLINE"/>
    <s v="03.06.26"/>
    <n v="2853"/>
    <m/>
    <m/>
    <m/>
    <n v="2734"/>
    <n v="2125"/>
    <n v="2181"/>
    <n v="2060"/>
    <x v="0"/>
    <s v="STABLE"/>
    <s v="PAID"/>
    <x v="10"/>
    <n v="57755"/>
    <n v="56"/>
    <n v="0"/>
    <n v="4050"/>
    <s v="15.05.26"/>
    <n v="2.4907321304298197E-2"/>
    <n v="3.1605356191097417E-3"/>
    <s v="STABLE"/>
    <s v="PAID"/>
    <s v="PTP"/>
    <s v="PAID"/>
    <m/>
    <m/>
    <s v="CAVA"/>
    <m/>
    <s v="-"/>
    <s v="-"/>
    <s v="JUNNAR"/>
    <s v="-"/>
    <s v="-"/>
    <s v="-"/>
    <n v="6231"/>
    <n v="57755"/>
    <n v="27"/>
    <n v="12"/>
    <s v="STABLE"/>
    <m/>
    <m/>
    <m/>
    <m/>
    <s v="REGULAR"/>
    <s v="MH14MN8570"/>
    <s v="TVS XL 100 COM ITS"/>
    <d v="2025-07-03T00:00:00"/>
    <n v="36"/>
    <s v="02.06.26"/>
    <x v="0"/>
    <m/>
    <m/>
    <m/>
    <m/>
    <m/>
    <m/>
    <m/>
    <n v="1"/>
    <m/>
    <m/>
    <m/>
    <m/>
    <m/>
    <m/>
    <m/>
    <m/>
    <m/>
    <m/>
    <m/>
    <m/>
    <m/>
    <m/>
    <m/>
    <m/>
    <m/>
    <m/>
    <m/>
    <m/>
    <m/>
    <m/>
    <m/>
    <m/>
    <m/>
    <m/>
    <m/>
    <m/>
    <m/>
    <m/>
    <m/>
    <m/>
    <m/>
    <m/>
    <m/>
    <m/>
    <m/>
    <m/>
    <m/>
    <m/>
    <m/>
    <m/>
    <m/>
    <m/>
    <m/>
    <m/>
    <m/>
    <m/>
    <m/>
    <m/>
    <m/>
    <m/>
    <m/>
    <m/>
    <m/>
    <m/>
    <m/>
    <m/>
    <m/>
    <m/>
    <m/>
    <m/>
    <m/>
    <m/>
    <m/>
    <m/>
    <m/>
    <m/>
    <m/>
    <m/>
    <m/>
    <m/>
    <m/>
    <m/>
    <m/>
    <m/>
    <m/>
    <m/>
    <m/>
    <m/>
    <m/>
    <m/>
    <m/>
    <m/>
    <m/>
    <m/>
    <x v="2"/>
    <x v="0"/>
    <s v="ZBHT0021"/>
    <s v="APkX-FnzCs7"/>
    <s v="Allocated"/>
    <s v="Payment (PAID)"/>
    <s v="Paid "/>
    <d v="2026-06-03T00:00:00"/>
    <m/>
    <m/>
    <m/>
    <m/>
    <s v="54"/>
    <n v="2181"/>
    <n v="4913"/>
  </r>
  <r>
    <n v="464318531"/>
    <s v="PRASHANT DATTU SURWASE"/>
    <m/>
    <m/>
    <m/>
    <m/>
    <m/>
    <m/>
    <n v="3508"/>
    <n v="10413"/>
    <n v="3975"/>
    <n v="14712"/>
    <x v="1"/>
    <s v="FLOW"/>
    <s v="UNPAID"/>
    <x v="2"/>
    <n v="57587"/>
    <n v="578"/>
    <n v="0"/>
    <n v="3600"/>
    <s v="09.05.26"/>
    <n v="0.19205993088950826"/>
    <n v="1.54022464615233E-2"/>
    <s v="FLOW"/>
    <s v="NC"/>
    <s v="NC"/>
    <s v="NC"/>
    <s v="Entry restricted"/>
    <m/>
    <s v="CNAVNA"/>
    <m/>
    <s v="REPO"/>
    <s v="-"/>
    <s v="DAPODI"/>
    <s v="-"/>
    <s v="-"/>
    <s v="-"/>
    <n v="14591"/>
    <n v="57587"/>
    <n v="88"/>
    <n v="104"/>
    <s v="FLOW"/>
    <m/>
    <m/>
    <m/>
    <m/>
    <s v="NPA"/>
    <s v="MH14LW5956"/>
    <s v="HONDA ACTIVA 125 SMART"/>
    <d v="2024-10-14T00:00:00"/>
    <n v="36"/>
    <s v="02.06.26"/>
    <x v="1"/>
    <m/>
    <m/>
    <m/>
    <m/>
    <m/>
    <m/>
    <m/>
    <m/>
    <m/>
    <m/>
    <n v="1"/>
    <m/>
    <m/>
    <m/>
    <m/>
    <m/>
    <m/>
    <m/>
    <m/>
    <m/>
    <m/>
    <m/>
    <m/>
    <m/>
    <m/>
    <m/>
    <m/>
    <m/>
    <m/>
    <m/>
    <m/>
    <m/>
    <m/>
    <m/>
    <m/>
    <m/>
    <m/>
    <m/>
    <m/>
    <m/>
    <m/>
    <m/>
    <m/>
    <m/>
    <m/>
    <m/>
    <m/>
    <m/>
    <m/>
    <m/>
    <m/>
    <m/>
    <m/>
    <m/>
    <m/>
    <m/>
    <m/>
    <m/>
    <m/>
    <m/>
    <m/>
    <m/>
    <m/>
    <m/>
    <m/>
    <m/>
    <m/>
    <m/>
    <m/>
    <m/>
    <m/>
    <m/>
    <m/>
    <m/>
    <m/>
    <m/>
    <m/>
    <m/>
    <m/>
    <m/>
    <m/>
    <m/>
    <m/>
    <m/>
    <m/>
    <m/>
    <m/>
    <m/>
    <m/>
    <m/>
    <m/>
    <m/>
    <m/>
    <m/>
    <x v="2"/>
    <x v="0"/>
    <s v="ZBHT0009"/>
    <s v="AoaswtRFsz"/>
    <s v="Allocated"/>
    <s v="Entry Restricted (NC_ER)"/>
    <s v="Defance erea entry not allow"/>
    <d v="2026-06-04T00:00:00"/>
    <m/>
    <m/>
    <m/>
    <s v="DIGICOLLTC"/>
    <s v="791"/>
    <n v="3975"/>
    <n v="14712"/>
  </r>
  <r>
    <n v="460419172"/>
    <s v="PRADEEP ARJUN PHALKE"/>
    <m/>
    <m/>
    <m/>
    <m/>
    <m/>
    <m/>
    <n v="3435"/>
    <n v="4147.99"/>
    <n v="921.98999999999978"/>
    <n v="7894.99"/>
    <x v="4"/>
    <s v="FLOW"/>
    <s v="UNPAID"/>
    <x v="1"/>
    <n v="57586.99"/>
    <n v="209"/>
    <n v="0"/>
    <n v="6300"/>
    <s v="30.05.26"/>
    <n v="0.10209403705088574"/>
    <n v="1.2750415083793921E-2"/>
    <s v="STABLE"/>
    <s v="MPTP"/>
    <s v="PTP"/>
    <s v="MPTP"/>
    <s v="Shifted"/>
    <n v="25"/>
    <s v="CNAVNA"/>
    <m/>
    <s v="-"/>
    <s v="-"/>
    <s v="CHINCHWAD"/>
    <s v="-"/>
    <s v="-"/>
    <s v="-"/>
    <n v="10656.99"/>
    <n v="57586.99"/>
    <n v="57"/>
    <n v="73"/>
    <s v="FLOW"/>
    <m/>
    <m/>
    <m/>
    <m/>
    <s v="REGULAR"/>
    <s v="MH14LD8053"/>
    <s v="SUZUKI BURGMAN STREET"/>
    <d v="2023-11-01T00:00:00"/>
    <n v="48"/>
    <s v="02.06.26"/>
    <x v="0"/>
    <m/>
    <m/>
    <m/>
    <m/>
    <m/>
    <m/>
    <m/>
    <m/>
    <m/>
    <m/>
    <n v="1"/>
    <m/>
    <m/>
    <m/>
    <m/>
    <m/>
    <m/>
    <m/>
    <m/>
    <m/>
    <m/>
    <m/>
    <m/>
    <m/>
    <m/>
    <m/>
    <m/>
    <m/>
    <m/>
    <m/>
    <m/>
    <m/>
    <m/>
    <m/>
    <m/>
    <m/>
    <m/>
    <m/>
    <m/>
    <m/>
    <m/>
    <m/>
    <m/>
    <m/>
    <m/>
    <m/>
    <m/>
    <m/>
    <m/>
    <n v="1"/>
    <m/>
    <m/>
    <m/>
    <m/>
    <m/>
    <m/>
    <m/>
    <m/>
    <m/>
    <m/>
    <m/>
    <m/>
    <m/>
    <m/>
    <m/>
    <m/>
    <m/>
    <m/>
    <m/>
    <m/>
    <m/>
    <m/>
    <m/>
    <m/>
    <m/>
    <m/>
    <m/>
    <m/>
    <m/>
    <m/>
    <m/>
    <m/>
    <m/>
    <m/>
    <m/>
    <m/>
    <m/>
    <m/>
    <m/>
    <m/>
    <m/>
    <m/>
    <m/>
    <m/>
    <x v="1"/>
    <x v="0"/>
    <s v="ZBHT0011"/>
    <s v="G6wAKtHm_NJc"/>
    <s v="Allocated"/>
    <s v="Shifted (NC_SFTD)"/>
    <s v="Visit cm residence address cm shifted for a long time confirm with neighbour"/>
    <d v="2026-06-04T00:00:00"/>
    <m/>
    <m/>
    <m/>
    <m/>
    <s v="312"/>
    <n v="921.98999999999978"/>
    <n v="7894.99"/>
  </r>
  <r>
    <n v="464693708"/>
    <s v="ARCHANA DINESH PAWALE"/>
    <s v="ONLINE"/>
    <s v="19.06.26"/>
    <n v="3600"/>
    <m/>
    <m/>
    <m/>
    <n v="3546"/>
    <n v="3471"/>
    <n v="3508"/>
    <n v="3513"/>
    <x v="0"/>
    <s v="STABLE"/>
    <s v="PAID"/>
    <x v="8"/>
    <n v="57341"/>
    <n v="37"/>
    <n v="0"/>
    <n v="2690"/>
    <s v="-"/>
    <n v="6.2975718396652544E-2"/>
    <n v="3.1378802343584398E-3"/>
    <s v="STABLE"/>
    <s v="PAID"/>
    <s v="-"/>
    <s v="PTP"/>
    <m/>
    <m/>
    <m/>
    <m/>
    <s v="-"/>
    <s v="-"/>
    <s v="MAVAL"/>
    <s v="-"/>
    <s v="-"/>
    <s v="-"/>
    <n v="6198"/>
    <n v="57341"/>
    <n v="27"/>
    <n v="43"/>
    <s v="FLOW"/>
    <m/>
    <m/>
    <m/>
    <m/>
    <s v="REGULAR"/>
    <s v="MH14MA9847"/>
    <s v="HONDA DIO DLX BS VI"/>
    <d v="2024-11-16T00:00:00"/>
    <n v="36"/>
    <s v="02.06.26"/>
    <x v="1"/>
    <m/>
    <m/>
    <m/>
    <m/>
    <m/>
    <m/>
    <m/>
    <m/>
    <m/>
    <m/>
    <n v="1"/>
    <m/>
    <m/>
    <m/>
    <m/>
    <m/>
    <m/>
    <m/>
    <m/>
    <m/>
    <m/>
    <m/>
    <m/>
    <m/>
    <m/>
    <m/>
    <m/>
    <m/>
    <m/>
    <m/>
    <m/>
    <m/>
    <m/>
    <m/>
    <m/>
    <m/>
    <m/>
    <m/>
    <m/>
    <m/>
    <m/>
    <m/>
    <m/>
    <m/>
    <m/>
    <m/>
    <m/>
    <m/>
    <m/>
    <m/>
    <m/>
    <m/>
    <m/>
    <m/>
    <m/>
    <m/>
    <m/>
    <m/>
    <m/>
    <m/>
    <m/>
    <m/>
    <m/>
    <m/>
    <m/>
    <m/>
    <m/>
    <m/>
    <m/>
    <m/>
    <m/>
    <m/>
    <m/>
    <m/>
    <m/>
    <m/>
    <m/>
    <m/>
    <m/>
    <m/>
    <m/>
    <m/>
    <m/>
    <m/>
    <m/>
    <m/>
    <m/>
    <m/>
    <m/>
    <m/>
    <m/>
    <m/>
    <m/>
    <m/>
    <x v="2"/>
    <x v="0"/>
    <s v="ZBHT0013"/>
    <s v="A6zuGFttz7"/>
    <s v="Allocated"/>
    <s v="Promise To Pay (PTP)"/>
    <s v="Ptp"/>
    <d v="2026-06-08T00:00:00"/>
    <m/>
    <m/>
    <m/>
    <m/>
    <s v="96"/>
    <n v="3508"/>
    <n v="7113"/>
  </r>
  <r>
    <n v="462088489"/>
    <s v="SONU YADAV"/>
    <m/>
    <m/>
    <m/>
    <m/>
    <m/>
    <m/>
    <n v="4080"/>
    <n v="24479"/>
    <n v="5092"/>
    <n v="29975"/>
    <x v="3"/>
    <s v="FLOW"/>
    <s v="UNPAID"/>
    <x v="4"/>
    <n v="56988"/>
    <n v="1013"/>
    <n v="0"/>
    <n v="5063"/>
    <s v="FLOW"/>
    <n v="0.33728884823209221"/>
    <n v="2.393904400569518E-2"/>
    <s v="FLOW"/>
    <s v="NC"/>
    <s v="NC"/>
    <s v="NC"/>
    <s v="Shifted"/>
    <m/>
    <s v="CNAVNA"/>
    <m/>
    <s v="REPO"/>
    <s v="-"/>
    <s v="CHAKAN"/>
    <s v="-"/>
    <s v="-"/>
    <s v="-"/>
    <n v="30555"/>
    <n v="56988"/>
    <n v="178"/>
    <n v="194"/>
    <s v="FLOW"/>
    <m/>
    <m/>
    <m/>
    <m/>
    <s v="NPA"/>
    <s v="MH14LK6307"/>
    <s v="JUPITER ZX DISC SXC"/>
    <d v="2024-03-01T00:00:00"/>
    <n v="36"/>
    <s v="02.06.26"/>
    <x v="0"/>
    <m/>
    <m/>
    <m/>
    <m/>
    <m/>
    <m/>
    <m/>
    <m/>
    <m/>
    <m/>
    <n v="1"/>
    <m/>
    <m/>
    <m/>
    <m/>
    <m/>
    <m/>
    <m/>
    <m/>
    <m/>
    <m/>
    <m/>
    <m/>
    <m/>
    <m/>
    <m/>
    <m/>
    <m/>
    <m/>
    <m/>
    <m/>
    <m/>
    <m/>
    <m/>
    <m/>
    <m/>
    <m/>
    <m/>
    <m/>
    <m/>
    <m/>
    <m/>
    <m/>
    <m/>
    <m/>
    <m/>
    <m/>
    <m/>
    <m/>
    <m/>
    <m/>
    <m/>
    <m/>
    <m/>
    <m/>
    <m/>
    <m/>
    <m/>
    <m/>
    <m/>
    <m/>
    <m/>
    <m/>
    <m/>
    <m/>
    <m/>
    <m/>
    <m/>
    <m/>
    <m/>
    <m/>
    <m/>
    <m/>
    <m/>
    <m/>
    <m/>
    <m/>
    <m/>
    <m/>
    <m/>
    <m/>
    <m/>
    <m/>
    <m/>
    <m/>
    <m/>
    <m/>
    <m/>
    <m/>
    <m/>
    <m/>
    <m/>
    <m/>
    <m/>
    <x v="2"/>
    <x v="0"/>
    <s v="DUWT0017"/>
    <s v="A2RBNN72Bne7"/>
    <s v="Allocated"/>
    <s v="Shifted (NC_SFTD)"/>
    <s v="Customer left job as per security "/>
    <d v="2026-06-04T00:00:00"/>
    <m/>
    <m/>
    <m/>
    <m/>
    <s v="1416"/>
    <n v="5092"/>
    <n v="29975"/>
  </r>
  <r>
    <n v="465639719"/>
    <s v="BHUSHAN UTTAM PATIL"/>
    <m/>
    <m/>
    <m/>
    <m/>
    <m/>
    <m/>
    <n v="5665"/>
    <n v="5523"/>
    <n v="5679"/>
    <n v="11503"/>
    <x v="0"/>
    <s v="FLOW"/>
    <s v="UNPAID"/>
    <x v="13"/>
    <n v="56984"/>
    <n v="156"/>
    <n v="0"/>
    <n v="2700"/>
    <s v="31.05.26"/>
    <n v="5.631346654370941E-2"/>
    <n v="3.11834406924681E-3"/>
    <s v="STABLE"/>
    <s v="MPTP"/>
    <s v="MPTP"/>
    <s v="MPTP"/>
    <s v="Add not found"/>
    <m/>
    <s v="CAVNA"/>
    <m/>
    <s v="-"/>
    <s v="-"/>
    <s v="HINJEWADI"/>
    <s v="-"/>
    <s v="-"/>
    <s v="-"/>
    <n v="8379"/>
    <n v="56984"/>
    <n v="27"/>
    <n v="43"/>
    <s v="FLOW"/>
    <m/>
    <m/>
    <m/>
    <m/>
    <s v="REGULAR"/>
    <s v="MH19EQ1030"/>
    <s v="HUNTER 350 REBEL RED"/>
    <d v="2025-03-05T00:00:00"/>
    <n v="24"/>
    <s v="02.06.26"/>
    <x v="0"/>
    <m/>
    <m/>
    <m/>
    <m/>
    <m/>
    <m/>
    <m/>
    <n v="1"/>
    <m/>
    <m/>
    <m/>
    <m/>
    <m/>
    <m/>
    <m/>
    <m/>
    <m/>
    <m/>
    <m/>
    <m/>
    <m/>
    <m/>
    <m/>
    <m/>
    <m/>
    <m/>
    <m/>
    <m/>
    <m/>
    <m/>
    <m/>
    <m/>
    <m/>
    <m/>
    <m/>
    <m/>
    <m/>
    <m/>
    <m/>
    <m/>
    <m/>
    <m/>
    <m/>
    <m/>
    <m/>
    <m/>
    <m/>
    <m/>
    <m/>
    <m/>
    <m/>
    <m/>
    <m/>
    <m/>
    <m/>
    <m/>
    <m/>
    <m/>
    <m/>
    <m/>
    <m/>
    <m/>
    <m/>
    <m/>
    <m/>
    <m/>
    <m/>
    <m/>
    <m/>
    <m/>
    <m/>
    <m/>
    <m/>
    <m/>
    <m/>
    <m/>
    <m/>
    <m/>
    <m/>
    <m/>
    <m/>
    <m/>
    <m/>
    <m/>
    <m/>
    <m/>
    <m/>
    <m/>
    <m/>
    <m/>
    <m/>
    <m/>
    <m/>
    <m/>
    <x v="2"/>
    <x v="0"/>
    <s v="DUWT0030"/>
    <s v="kPfR00vpMVm"/>
    <s v="Allocated"/>
    <s v="Address Not Found (NC_ANF)"/>
    <s v="Address not found "/>
    <d v="2026-06-03T00:00:00"/>
    <m/>
    <m/>
    <m/>
    <m/>
    <s v="315"/>
    <n v="5679"/>
    <n v="11503"/>
  </r>
  <r>
    <n v="463427115"/>
    <s v="RAVINDRA SHANKAR MORE"/>
    <m/>
    <m/>
    <m/>
    <m/>
    <m/>
    <m/>
    <n v="3578"/>
    <n v="17821"/>
    <n v="4262"/>
    <n v="22480"/>
    <x v="5"/>
    <s v="FLOW"/>
    <s v="UNPAID"/>
    <x v="7"/>
    <n v="56961"/>
    <n v="753"/>
    <n v="0"/>
    <n v="0"/>
    <s v="-"/>
    <n v="0.16559476752978519"/>
    <n v="2.7726648202743589E-2"/>
    <s v="FLOW"/>
    <s v="RTP"/>
    <s v="-"/>
    <s v="RTP"/>
    <s v="Financail problem"/>
    <m/>
    <s v="CAVNA"/>
    <m/>
    <s v="-"/>
    <s v="-"/>
    <s v="ALEGAON PAGA"/>
    <s v="-"/>
    <s v="-"/>
    <s v="-"/>
    <n v="18574"/>
    <n v="56961"/>
    <n v="147"/>
    <n v="163"/>
    <s v="FLOW"/>
    <m/>
    <m/>
    <m/>
    <m/>
    <s v="NPA"/>
    <m/>
    <s v="SPLENDOR PLUS I3S XTEC"/>
    <d v="2024-07-08T00:00:00"/>
    <n v="36"/>
    <s v="02.06.26"/>
    <x v="0"/>
    <m/>
    <m/>
    <m/>
    <m/>
    <m/>
    <m/>
    <m/>
    <m/>
    <m/>
    <m/>
    <m/>
    <m/>
    <m/>
    <m/>
    <m/>
    <m/>
    <n v="1"/>
    <m/>
    <m/>
    <m/>
    <m/>
    <m/>
    <m/>
    <m/>
    <m/>
    <m/>
    <m/>
    <m/>
    <m/>
    <m/>
    <m/>
    <m/>
    <m/>
    <m/>
    <m/>
    <m/>
    <m/>
    <m/>
    <m/>
    <m/>
    <m/>
    <m/>
    <m/>
    <m/>
    <m/>
    <m/>
    <m/>
    <m/>
    <m/>
    <m/>
    <m/>
    <m/>
    <m/>
    <m/>
    <m/>
    <m/>
    <m/>
    <m/>
    <m/>
    <m/>
    <m/>
    <m/>
    <m/>
    <m/>
    <m/>
    <m/>
    <m/>
    <m/>
    <m/>
    <m/>
    <m/>
    <m/>
    <m/>
    <m/>
    <m/>
    <m/>
    <m/>
    <m/>
    <m/>
    <m/>
    <m/>
    <m/>
    <m/>
    <m/>
    <m/>
    <m/>
    <m/>
    <m/>
    <m/>
    <m/>
    <m/>
    <m/>
    <m/>
    <m/>
    <x v="2"/>
    <x v="0"/>
    <s v="ZBHT0024"/>
    <s v="AoMBQy-csc"/>
    <s v="Allocated"/>
    <s v="Left Message (LMCB)"/>
    <s v="Meet wife "/>
    <d v="2026-06-06T00:00:00"/>
    <m/>
    <m/>
    <m/>
    <m/>
    <s v="1081"/>
    <n v="4262"/>
    <n v="22480"/>
  </r>
  <r>
    <n v="462670479"/>
    <s v="SWATI AMOL KSHIRSAGAR"/>
    <m/>
    <m/>
    <m/>
    <m/>
    <m/>
    <m/>
    <n v="2788"/>
    <n v="2389"/>
    <n v="2461"/>
    <n v="5328"/>
    <x v="0"/>
    <s v="FLOW"/>
    <s v="UNPAID"/>
    <x v="17"/>
    <n v="56762"/>
    <n v="72"/>
    <n v="0"/>
    <n v="3150"/>
    <s v="30.05.26"/>
    <n v="9.5280787673759415E-2"/>
    <n v="3.1061955295975615E-3"/>
    <s v="FLOW"/>
    <s v="NC"/>
    <s v="MPTP"/>
    <s v="NC"/>
    <s v="Shifted"/>
    <m/>
    <s v="CNAVNA"/>
    <m/>
    <s v="-"/>
    <s v="-"/>
    <s v="PIMPLE GURAV"/>
    <s v="-"/>
    <s v="-"/>
    <s v="-"/>
    <n v="5611"/>
    <n v="56762"/>
    <n v="27"/>
    <n v="43"/>
    <s v="FLOW"/>
    <m/>
    <m/>
    <m/>
    <m/>
    <s v="REGULAR"/>
    <s v="MH14LN2956"/>
    <s v="HONDA SP 125 DISC LTD ED"/>
    <d v="2024-04-23T00:00:00"/>
    <n v="48"/>
    <s v="02.06.26"/>
    <x v="0"/>
    <m/>
    <m/>
    <m/>
    <m/>
    <m/>
    <m/>
    <m/>
    <m/>
    <m/>
    <m/>
    <n v="1"/>
    <m/>
    <m/>
    <n v="1"/>
    <m/>
    <m/>
    <m/>
    <m/>
    <m/>
    <m/>
    <m/>
    <m/>
    <m/>
    <m/>
    <m/>
    <m/>
    <m/>
    <m/>
    <m/>
    <m/>
    <m/>
    <n v="1"/>
    <m/>
    <m/>
    <m/>
    <m/>
    <m/>
    <m/>
    <m/>
    <m/>
    <m/>
    <m/>
    <m/>
    <m/>
    <m/>
    <m/>
    <m/>
    <m/>
    <m/>
    <n v="1"/>
    <m/>
    <m/>
    <m/>
    <m/>
    <m/>
    <m/>
    <m/>
    <m/>
    <m/>
    <m/>
    <m/>
    <m/>
    <m/>
    <m/>
    <m/>
    <m/>
    <m/>
    <m/>
    <m/>
    <m/>
    <m/>
    <m/>
    <m/>
    <m/>
    <m/>
    <m/>
    <m/>
    <m/>
    <m/>
    <m/>
    <m/>
    <m/>
    <m/>
    <m/>
    <m/>
    <m/>
    <m/>
    <m/>
    <m/>
    <m/>
    <m/>
    <m/>
    <m/>
    <m/>
    <x v="0"/>
    <x v="0"/>
    <s v="ZBHT0015"/>
    <s v="ko8gJ8ZL1Ec"/>
    <s v="Allocated"/>
    <s v="Shifted (NC_SFTD)"/>
    <s v="Visited at customer residence address. Customer is shiffted other place long time. Vehicle with him."/>
    <d v="2026-06-05T00:00:00"/>
    <m/>
    <m/>
    <m/>
    <s v="DIGICOLLTC"/>
    <s v="151"/>
    <n v="2461"/>
    <n v="5328"/>
  </r>
  <r>
    <n v="464856605"/>
    <s v="NADE RAJU NAMDEV"/>
    <m/>
    <m/>
    <m/>
    <m/>
    <m/>
    <m/>
    <n v="4997"/>
    <n v="29874"/>
    <n v="6793"/>
    <n v="37372"/>
    <x v="3"/>
    <s v="FLOW"/>
    <s v="UNPAID"/>
    <x v="2"/>
    <n v="56709"/>
    <n v="1904"/>
    <n v="0"/>
    <n v="5850"/>
    <s v="-"/>
    <n v="0.3923249346228882"/>
    <n v="2.3821844011352705E-2"/>
    <s v="FLOW"/>
    <s v="NC"/>
    <s v="-"/>
    <s v="NC"/>
    <s v="Entry restricted"/>
    <m/>
    <s v="CNAVNA"/>
    <m/>
    <s v="REPO"/>
    <s v="-"/>
    <s v="CME"/>
    <s v="-"/>
    <s v="-"/>
    <s v="-"/>
    <n v="37628"/>
    <n v="56709"/>
    <n v="178"/>
    <n v="194"/>
    <s v="FLOW"/>
    <m/>
    <m/>
    <m/>
    <m/>
    <s v="NPA"/>
    <s v="MH14MA7792"/>
    <s v="PLEASURE PLUS XTEC DRS JUBILNT YELO"/>
    <d v="2024-12-04T00:00:00"/>
    <n v="24"/>
    <s v="02.06.26"/>
    <x v="1"/>
    <m/>
    <m/>
    <m/>
    <m/>
    <m/>
    <m/>
    <m/>
    <m/>
    <m/>
    <m/>
    <m/>
    <m/>
    <m/>
    <n v="1"/>
    <m/>
    <m/>
    <m/>
    <m/>
    <m/>
    <m/>
    <m/>
    <m/>
    <m/>
    <m/>
    <m/>
    <m/>
    <m/>
    <m/>
    <m/>
    <m/>
    <m/>
    <m/>
    <m/>
    <m/>
    <m/>
    <m/>
    <m/>
    <m/>
    <m/>
    <m/>
    <m/>
    <m/>
    <m/>
    <m/>
    <m/>
    <m/>
    <m/>
    <m/>
    <m/>
    <m/>
    <m/>
    <m/>
    <m/>
    <m/>
    <m/>
    <m/>
    <m/>
    <m/>
    <m/>
    <m/>
    <m/>
    <m/>
    <m/>
    <m/>
    <m/>
    <m/>
    <m/>
    <m/>
    <m/>
    <m/>
    <m/>
    <m/>
    <m/>
    <m/>
    <m/>
    <m/>
    <m/>
    <m/>
    <m/>
    <m/>
    <m/>
    <m/>
    <m/>
    <m/>
    <m/>
    <m/>
    <m/>
    <m/>
    <m/>
    <m/>
    <m/>
    <m/>
    <m/>
    <m/>
    <x v="2"/>
    <x v="0"/>
    <s v="ZBHT0009"/>
    <s v="k2Fki8sEsNIc"/>
    <s v="Allocated"/>
    <s v="Entry Restricted (NC_ER)"/>
    <s v="Defance erea entry not allow "/>
    <d v="2026-06-05T00:00:00"/>
    <m/>
    <m/>
    <m/>
    <s v="DIGICOLLTC"/>
    <s v="2501"/>
    <n v="6793"/>
    <n v="37372"/>
  </r>
  <r>
    <n v="464434332"/>
    <s v="SUJATA ANIL SUKHADEVE"/>
    <s v="ONLINE"/>
    <s v="09.06.26"/>
    <n v="5003"/>
    <m/>
    <m/>
    <m/>
    <n v="4856"/>
    <n v="4856"/>
    <n v="4869"/>
    <n v="4783"/>
    <x v="0"/>
    <s v="STABLE"/>
    <s v="PAID"/>
    <x v="7"/>
    <n v="56693"/>
    <n v="13"/>
    <n v="0"/>
    <n v="1406.58"/>
    <s v="-"/>
    <n v="3.5297124077892747E-2"/>
    <n v="3.1024196321390112E-3"/>
    <s v="STABLE"/>
    <s v="PAID"/>
    <s v="-"/>
    <s v="PAID"/>
    <m/>
    <m/>
    <s v="CAVA"/>
    <m/>
    <s v="-"/>
    <s v="-"/>
    <s v="KAREGAON"/>
    <s v="-"/>
    <s v="-"/>
    <s v="-"/>
    <n v="6275.58"/>
    <n v="56693"/>
    <n v="27"/>
    <n v="12"/>
    <s v="STABLE"/>
    <m/>
    <m/>
    <m/>
    <m/>
    <s v="REGULAR"/>
    <s v="MH12XK7484"/>
    <s v="ACTIVA 125 DISC BSVI"/>
    <d v="2024-10-24T00:00:00"/>
    <n v="30"/>
    <s v="02.06.26"/>
    <x v="0"/>
    <m/>
    <m/>
    <m/>
    <m/>
    <m/>
    <m/>
    <m/>
    <m/>
    <m/>
    <m/>
    <n v="1"/>
    <m/>
    <m/>
    <m/>
    <m/>
    <m/>
    <m/>
    <m/>
    <m/>
    <m/>
    <m/>
    <m/>
    <m/>
    <m/>
    <m/>
    <m/>
    <m/>
    <m/>
    <m/>
    <m/>
    <m/>
    <m/>
    <m/>
    <m/>
    <m/>
    <m/>
    <m/>
    <m/>
    <m/>
    <m/>
    <m/>
    <m/>
    <m/>
    <m/>
    <m/>
    <m/>
    <m/>
    <m/>
    <m/>
    <m/>
    <m/>
    <m/>
    <m/>
    <m/>
    <m/>
    <m/>
    <m/>
    <m/>
    <m/>
    <m/>
    <m/>
    <m/>
    <m/>
    <m/>
    <m/>
    <m/>
    <m/>
    <m/>
    <m/>
    <m/>
    <m/>
    <m/>
    <m/>
    <m/>
    <m/>
    <m/>
    <m/>
    <m/>
    <m/>
    <m/>
    <m/>
    <m/>
    <m/>
    <m/>
    <m/>
    <m/>
    <m/>
    <m/>
    <m/>
    <m/>
    <m/>
    <m/>
    <m/>
    <m/>
    <x v="2"/>
    <x v="0"/>
    <s v="ZBHT0024"/>
    <s v="BoQq1H1Lr7c"/>
    <s v="Allocated"/>
    <s v="Left Message (LMCB)"/>
    <s v="Meet mother "/>
    <d v="2026-06-04T00:00:00"/>
    <m/>
    <m/>
    <m/>
    <m/>
    <s v="74"/>
    <n v="4869"/>
    <n v="9786"/>
  </r>
  <r>
    <n v="455993579"/>
    <s v="NITIKESH SAMBHAJI SHINDE"/>
    <m/>
    <m/>
    <m/>
    <m/>
    <m/>
    <s v="BANK RB 15"/>
    <n v="7519"/>
    <n v="7519"/>
    <n v="7557"/>
    <n v="15038"/>
    <x v="0"/>
    <s v="RB"/>
    <s v="UNPAID"/>
    <x v="8"/>
    <n v="56543.15"/>
    <n v="38"/>
    <n v="0"/>
    <n v="2429"/>
    <s v="-"/>
    <n v="6.209946620497872E-2"/>
    <n v="3.0942193678757681E-3"/>
    <s v="RB"/>
    <s v="PAID"/>
    <s v="-"/>
    <s v="PAID"/>
    <m/>
    <m/>
    <m/>
    <m/>
    <s v="-"/>
    <s v="-"/>
    <s v="VADGAON MAVAL"/>
    <s v="-"/>
    <s v="-"/>
    <s v="-"/>
    <n v="9986"/>
    <n v="56543.15"/>
    <n v="27"/>
    <n v="0"/>
    <s v="RB"/>
    <m/>
    <m/>
    <m/>
    <m/>
    <s v="NPA"/>
    <s v="MH14KM5379"/>
    <s v="RE CLASSIC 350 EFI STEALTH BLACK"/>
    <d v="2022-12-14T00:00:00"/>
    <n v="48"/>
    <s v="02.06.26"/>
    <x v="1"/>
    <m/>
    <m/>
    <m/>
    <m/>
    <m/>
    <m/>
    <m/>
    <m/>
    <m/>
    <m/>
    <m/>
    <m/>
    <m/>
    <m/>
    <m/>
    <m/>
    <m/>
    <m/>
    <m/>
    <m/>
    <m/>
    <m/>
    <m/>
    <m/>
    <m/>
    <m/>
    <m/>
    <m/>
    <m/>
    <m/>
    <m/>
    <m/>
    <m/>
    <m/>
    <m/>
    <m/>
    <m/>
    <m/>
    <m/>
    <m/>
    <m/>
    <m/>
    <m/>
    <m/>
    <m/>
    <m/>
    <m/>
    <m/>
    <m/>
    <m/>
    <m/>
    <m/>
    <m/>
    <m/>
    <m/>
    <m/>
    <m/>
    <m/>
    <m/>
    <m/>
    <m/>
    <m/>
    <m/>
    <m/>
    <m/>
    <m/>
    <m/>
    <m/>
    <m/>
    <m/>
    <m/>
    <m/>
    <m/>
    <m/>
    <m/>
    <m/>
    <m/>
    <m/>
    <m/>
    <m/>
    <m/>
    <m/>
    <m/>
    <m/>
    <m/>
    <m/>
    <m/>
    <m/>
    <m/>
    <m/>
    <m/>
    <n v="1"/>
    <m/>
    <m/>
    <x v="2"/>
    <x v="0"/>
    <s v="DUWT0027"/>
    <s v="k6kKDfp8_Wc"/>
    <s v="Allocated"/>
    <e v="#N/A"/>
    <e v="#N/A"/>
    <e v="#N/A"/>
    <m/>
    <m/>
    <m/>
    <m/>
    <s v="0"/>
    <n v="7557"/>
    <n v="15038"/>
  </r>
  <r>
    <n v="464400538"/>
    <s v="SAGAR DATTATRAY JADHAV"/>
    <m/>
    <m/>
    <m/>
    <m/>
    <m/>
    <s v="BANK RB 11"/>
    <n v="3361"/>
    <n v="4867"/>
    <n v="1737"/>
    <n v="8342"/>
    <x v="4"/>
    <s v="RB"/>
    <s v="UNPAID"/>
    <x v="7"/>
    <n v="56334"/>
    <n v="231"/>
    <n v="0"/>
    <n v="4293.63"/>
    <s v="26.05.26"/>
    <n v="6.3011280858137272E-2"/>
    <n v="1.2472988835333237E-2"/>
    <s v="RB"/>
    <s v="PAID"/>
    <s v="PTP"/>
    <s v="PAID"/>
    <m/>
    <m/>
    <s v="CAVA"/>
    <m/>
    <s v="-"/>
    <s v="-"/>
    <s v="SHIRUR"/>
    <s v="-"/>
    <s v="-"/>
    <s v="-"/>
    <n v="9391.6299999999992"/>
    <n v="56334"/>
    <n v="57"/>
    <n v="12"/>
    <s v="STABLE"/>
    <m/>
    <m/>
    <m/>
    <m/>
    <s v="REGULAR"/>
    <s v="MH12XP8883"/>
    <s v="SPLENDOR PLUS BS6 I3S DRS CAST FI"/>
    <d v="2024-10-22T00:00:00"/>
    <n v="36"/>
    <s v="02.06.26"/>
    <x v="0"/>
    <m/>
    <m/>
    <m/>
    <m/>
    <m/>
    <m/>
    <m/>
    <m/>
    <m/>
    <m/>
    <m/>
    <m/>
    <m/>
    <n v="1"/>
    <m/>
    <m/>
    <m/>
    <m/>
    <m/>
    <m/>
    <m/>
    <m/>
    <m/>
    <m/>
    <m/>
    <m/>
    <m/>
    <m/>
    <m/>
    <m/>
    <m/>
    <m/>
    <m/>
    <m/>
    <m/>
    <m/>
    <m/>
    <m/>
    <m/>
    <m/>
    <m/>
    <m/>
    <m/>
    <m/>
    <m/>
    <m/>
    <m/>
    <m/>
    <m/>
    <m/>
    <m/>
    <m/>
    <m/>
    <m/>
    <m/>
    <m/>
    <m/>
    <m/>
    <m/>
    <m/>
    <m/>
    <m/>
    <m/>
    <m/>
    <m/>
    <m/>
    <m/>
    <m/>
    <m/>
    <m/>
    <m/>
    <m/>
    <m/>
    <m/>
    <m/>
    <m/>
    <m/>
    <m/>
    <m/>
    <m/>
    <m/>
    <m/>
    <m/>
    <m/>
    <m/>
    <m/>
    <m/>
    <m/>
    <m/>
    <m/>
    <m/>
    <m/>
    <m/>
    <m/>
    <x v="2"/>
    <x v="0"/>
    <s v="ZBHT0024"/>
    <s v="koyexnugKJ7"/>
    <s v="Allocated"/>
    <s v="Left Message (LMCB)"/>
    <s v="Meet wife "/>
    <d v="2026-06-05T00:00:00"/>
    <m/>
    <m/>
    <m/>
    <m/>
    <s v="114"/>
    <n v="1737"/>
    <n v="8342"/>
  </r>
  <r>
    <n v="466558846"/>
    <s v="SHARVAN KUMAR"/>
    <m/>
    <m/>
    <m/>
    <m/>
    <m/>
    <m/>
    <n v="6159"/>
    <n v="6159"/>
    <n v="6180"/>
    <n v="12444"/>
    <x v="0"/>
    <s v="FLOW"/>
    <s v="UNPAID"/>
    <x v="7"/>
    <n v="56181"/>
    <n v="21"/>
    <n v="0"/>
    <n v="653.89"/>
    <s v="-"/>
    <n v="3.4978352315455034E-2"/>
    <n v="3.0744013785335366E-3"/>
    <s v="FLOW"/>
    <s v="NC"/>
    <s v="-"/>
    <s v="NC"/>
    <s v="Shifted"/>
    <m/>
    <s v="CNAVNA"/>
    <m/>
    <m/>
    <m/>
    <s v="SHIRUR"/>
    <m/>
    <m/>
    <m/>
    <n v="6833.89"/>
    <n v="56181"/>
    <n v="27"/>
    <n v="43"/>
    <s v="FLOW"/>
    <m/>
    <m/>
    <m/>
    <m/>
    <s v="-"/>
    <s v="MH12YJ3924"/>
    <s v="HONDA ACTIVA 125 DISC 2B"/>
    <d v="2025-07-22T00:00:00"/>
    <n v="18"/>
    <s v="10.06.26"/>
    <x v="0"/>
    <m/>
    <m/>
    <m/>
    <m/>
    <m/>
    <m/>
    <m/>
    <m/>
    <m/>
    <m/>
    <m/>
    <m/>
    <m/>
    <m/>
    <m/>
    <m/>
    <m/>
    <m/>
    <m/>
    <m/>
    <m/>
    <m/>
    <m/>
    <m/>
    <m/>
    <m/>
    <m/>
    <m/>
    <m/>
    <m/>
    <m/>
    <n v="1"/>
    <m/>
    <m/>
    <m/>
    <m/>
    <m/>
    <m/>
    <m/>
    <m/>
    <m/>
    <m/>
    <m/>
    <m/>
    <m/>
    <m/>
    <m/>
    <m/>
    <m/>
    <m/>
    <m/>
    <m/>
    <m/>
    <m/>
    <m/>
    <m/>
    <m/>
    <m/>
    <m/>
    <m/>
    <m/>
    <m/>
    <m/>
    <m/>
    <m/>
    <m/>
    <m/>
    <m/>
    <m/>
    <m/>
    <m/>
    <m/>
    <m/>
    <m/>
    <m/>
    <m/>
    <m/>
    <m/>
    <m/>
    <m/>
    <m/>
    <m/>
    <m/>
    <m/>
    <m/>
    <m/>
    <m/>
    <m/>
    <m/>
    <m/>
    <m/>
    <m/>
    <m/>
    <m/>
    <x v="2"/>
    <x v="0"/>
    <s v="ZBHT0024"/>
    <s v="B6wUp_RvBS"/>
    <s v="Allocated"/>
    <s v="Shifted (NC_SFTD)"/>
    <s v="Shift since 6 month "/>
    <d v="2026-06-11T00:00:00"/>
    <m/>
    <m/>
    <m/>
    <s v="DIGICOLLTC"/>
    <s v="126"/>
    <n v="6180"/>
    <n v="12444"/>
  </r>
  <r>
    <n v="464019282"/>
    <s v="VIKESH PAWAR"/>
    <m/>
    <m/>
    <m/>
    <m/>
    <m/>
    <m/>
    <n v="3733"/>
    <n v="3733"/>
    <n v="3769"/>
    <n v="7562"/>
    <x v="0"/>
    <s v="FLOW"/>
    <s v="UNPAID"/>
    <x v="12"/>
    <n v="55151"/>
    <n v="36"/>
    <n v="0"/>
    <n v="4490"/>
    <s v="-"/>
    <n v="5.5048089798046138E-2"/>
    <n v="3.0180365324131478E-3"/>
    <s v="FLOW"/>
    <s v="RTP"/>
    <s v="-"/>
    <s v="RTP"/>
    <s v="Financail problem"/>
    <m/>
    <s v="CAVNA"/>
    <m/>
    <s v="-"/>
    <s v="-"/>
    <s v="KHADAKI"/>
    <s v="-"/>
    <s v="-"/>
    <s v="-"/>
    <n v="8259"/>
    <n v="55151"/>
    <n v="27"/>
    <n v="43"/>
    <s v="FLOW"/>
    <m/>
    <m/>
    <m/>
    <m/>
    <s v="REGULAR"/>
    <s v="MH12XD7940"/>
    <s v="TVS JUPITER 125 DISC SXC OBDIIA"/>
    <d v="2024-09-13T00:00:00"/>
    <n v="36"/>
    <s v="02.06.26"/>
    <x v="0"/>
    <m/>
    <m/>
    <m/>
    <m/>
    <m/>
    <m/>
    <m/>
    <m/>
    <m/>
    <m/>
    <m/>
    <m/>
    <m/>
    <n v="1"/>
    <m/>
    <m/>
    <m/>
    <m/>
    <m/>
    <m/>
    <m/>
    <m/>
    <m/>
    <m/>
    <m/>
    <m/>
    <m/>
    <m/>
    <m/>
    <m/>
    <m/>
    <m/>
    <m/>
    <m/>
    <m/>
    <m/>
    <m/>
    <m/>
    <m/>
    <m/>
    <m/>
    <m/>
    <m/>
    <m/>
    <m/>
    <m/>
    <m/>
    <m/>
    <m/>
    <m/>
    <m/>
    <m/>
    <m/>
    <m/>
    <m/>
    <m/>
    <m/>
    <m/>
    <m/>
    <m/>
    <m/>
    <m/>
    <m/>
    <m/>
    <m/>
    <m/>
    <m/>
    <m/>
    <m/>
    <m/>
    <m/>
    <m/>
    <m/>
    <m/>
    <m/>
    <m/>
    <m/>
    <m/>
    <m/>
    <m/>
    <m/>
    <m/>
    <m/>
    <m/>
    <m/>
    <m/>
    <m/>
    <m/>
    <m/>
    <m/>
    <m/>
    <m/>
    <m/>
    <m/>
    <x v="2"/>
    <x v="0"/>
    <s v="DUWT0023"/>
    <s v="B2D8rYZ81m"/>
    <s v="Allocated"/>
    <s v="Refuse To Pay (RTP)"/>
    <s v="Customer financial problem "/>
    <d v="2026-06-05T00:00:00"/>
    <m/>
    <m/>
    <m/>
    <m/>
    <s v="96"/>
    <n v="3769"/>
    <n v="7562"/>
  </r>
  <r>
    <n v="460542843"/>
    <s v="HANUMANT TULSHIRAM PAWAR"/>
    <m/>
    <m/>
    <m/>
    <m/>
    <m/>
    <m/>
    <n v="7281"/>
    <n v="13972"/>
    <n v="7201"/>
    <n v="22017"/>
    <x v="4"/>
    <s v="FLOW"/>
    <s v="UNPAID"/>
    <x v="6"/>
    <n v="54926.11"/>
    <n v="510"/>
    <n v="0"/>
    <n v="6300"/>
    <s v="27.05.26"/>
    <n v="0.45819827150332965"/>
    <n v="1.2161265963685967E-2"/>
    <s v="STABLE"/>
    <s v="MPTP"/>
    <s v="NC"/>
    <s v="MPTP"/>
    <s v="Shifted"/>
    <n v="25"/>
    <s v="CAVNA"/>
    <m/>
    <s v="-"/>
    <s v="-"/>
    <s v="TINGRE NAGAR "/>
    <s v="-"/>
    <s v="-"/>
    <s v="-"/>
    <n v="20782"/>
    <n v="54926.11"/>
    <n v="57"/>
    <n v="73"/>
    <s v="FLOW"/>
    <m/>
    <m/>
    <m/>
    <m/>
    <s v="REGULAR"/>
    <s v="MH12WF4905"/>
    <s v="BULLET 350 THE STANDARD BLACK"/>
    <d v="2023-11-08T00:00:00"/>
    <n v="36"/>
    <s v="02.06.26"/>
    <x v="1"/>
    <m/>
    <m/>
    <m/>
    <m/>
    <m/>
    <m/>
    <m/>
    <m/>
    <m/>
    <m/>
    <m/>
    <m/>
    <m/>
    <n v="1"/>
    <m/>
    <m/>
    <m/>
    <m/>
    <m/>
    <m/>
    <m/>
    <m/>
    <m/>
    <m/>
    <m/>
    <m/>
    <m/>
    <m/>
    <m/>
    <m/>
    <m/>
    <m/>
    <m/>
    <m/>
    <m/>
    <m/>
    <m/>
    <m/>
    <m/>
    <m/>
    <m/>
    <m/>
    <m/>
    <m/>
    <m/>
    <m/>
    <m/>
    <m/>
    <m/>
    <m/>
    <m/>
    <m/>
    <m/>
    <m/>
    <m/>
    <m/>
    <m/>
    <m/>
    <m/>
    <m/>
    <m/>
    <m/>
    <m/>
    <m/>
    <m/>
    <m/>
    <m/>
    <m/>
    <m/>
    <m/>
    <m/>
    <m/>
    <m/>
    <m/>
    <m/>
    <m/>
    <m/>
    <m/>
    <m/>
    <m/>
    <m/>
    <m/>
    <m/>
    <m/>
    <m/>
    <m/>
    <m/>
    <m/>
    <m/>
    <m/>
    <m/>
    <m/>
    <m/>
    <m/>
    <x v="2"/>
    <x v="0"/>
    <s v="ZBHT0012"/>
    <s v="k2zjYsRF_c"/>
    <s v="Allocated"/>
    <s v="Shifted (NC_SFTD)"/>
    <s v="Nc"/>
    <d v="2026-06-05T00:00:00"/>
    <m/>
    <m/>
    <m/>
    <m/>
    <s v="764"/>
    <n v="7201"/>
    <n v="22017"/>
  </r>
  <r>
    <n v="463129830"/>
    <s v="ANIKET RAJENDRA POUL"/>
    <m/>
    <m/>
    <m/>
    <m/>
    <m/>
    <m/>
    <n v="3580"/>
    <n v="16498.89"/>
    <n v="3094.8899999999994"/>
    <n v="21268.89"/>
    <x v="5"/>
    <s v="FLOW"/>
    <s v="UNPAID"/>
    <x v="5"/>
    <n v="54802.89"/>
    <n v="916"/>
    <n v="0"/>
    <n v="6300"/>
    <s v="FLOW"/>
    <n v="1"/>
    <n v="2.6676154764201022E-2"/>
    <s v="FLOW"/>
    <s v="NC"/>
    <s v="NC"/>
    <s v="NC"/>
    <s v="Shifted"/>
    <m/>
    <s v="CNAVNA"/>
    <m/>
    <s v="REPO"/>
    <s v="-"/>
    <s v="BHOSARI"/>
    <s v="-"/>
    <s v="-"/>
    <s v="-"/>
    <n v="23714.89"/>
    <n v="54802.89"/>
    <n v="147"/>
    <n v="163"/>
    <s v="FLOW"/>
    <m/>
    <m/>
    <m/>
    <m/>
    <s v="NPA"/>
    <m/>
    <s v="HONDA SHINE DRUM BSVI"/>
    <d v="2024-06-06T00:00:00"/>
    <n v="36"/>
    <s v="02.06.26"/>
    <x v="1"/>
    <m/>
    <m/>
    <m/>
    <m/>
    <m/>
    <m/>
    <m/>
    <m/>
    <m/>
    <m/>
    <n v="1"/>
    <m/>
    <m/>
    <m/>
    <m/>
    <m/>
    <m/>
    <m/>
    <m/>
    <m/>
    <m/>
    <m/>
    <m/>
    <m/>
    <m/>
    <m/>
    <m/>
    <m/>
    <m/>
    <m/>
    <m/>
    <m/>
    <m/>
    <m/>
    <m/>
    <m/>
    <m/>
    <m/>
    <m/>
    <m/>
    <m/>
    <m/>
    <m/>
    <m/>
    <m/>
    <m/>
    <m/>
    <m/>
    <m/>
    <m/>
    <m/>
    <m/>
    <m/>
    <m/>
    <m/>
    <m/>
    <m/>
    <m/>
    <m/>
    <m/>
    <m/>
    <m/>
    <m/>
    <m/>
    <m/>
    <m/>
    <m/>
    <m/>
    <m/>
    <m/>
    <m/>
    <m/>
    <m/>
    <m/>
    <m/>
    <m/>
    <m/>
    <m/>
    <m/>
    <m/>
    <m/>
    <m/>
    <m/>
    <m/>
    <m/>
    <m/>
    <m/>
    <m/>
    <m/>
    <m/>
    <m/>
    <m/>
    <m/>
    <m/>
    <x v="2"/>
    <x v="0"/>
    <s v="DUWT0025"/>
    <s v="BoxBrnHjsNMz"/>
    <s v="Allocated"/>
    <s v="Shifted (NC_SFTD)"/>
    <s v="Visit at customer residence add meet customer room patner they told customer go his home town "/>
    <d v="2026-06-04T00:00:00"/>
    <m/>
    <m/>
    <m/>
    <s v="DIGICOLLTC"/>
    <s v="1190"/>
    <n v="3094.8899999999994"/>
    <n v="21268.89"/>
  </r>
  <r>
    <n v="466131426"/>
    <s v="MANISH MANGALSING PAWAR"/>
    <m/>
    <m/>
    <m/>
    <m/>
    <m/>
    <m/>
    <n v="4457"/>
    <n v="8914"/>
    <n v="4593"/>
    <n v="13668"/>
    <x v="4"/>
    <s v="FLOW"/>
    <s v="UNPAID"/>
    <x v="7"/>
    <n v="54723"/>
    <n v="136"/>
    <n v="0"/>
    <n v="1350"/>
    <s v="-"/>
    <n v="6.1209328689598573E-2"/>
    <n v="1.2116295097737437E-2"/>
    <s v="FLOW"/>
    <s v="OS"/>
    <s v="-"/>
    <s v="OS"/>
    <s v="Cust at village"/>
    <m/>
    <s v="CNAVNA"/>
    <m/>
    <s v="-"/>
    <s v="-"/>
    <s v="SHIRUR"/>
    <s v="-"/>
    <s v="-"/>
    <s v="-"/>
    <n v="10400"/>
    <n v="54723"/>
    <n v="57"/>
    <n v="73"/>
    <s v="FLOW"/>
    <m/>
    <m/>
    <m/>
    <m/>
    <s v="REGULAR"/>
    <s v="MH37AK8354"/>
    <s v="SPLENDOR PLUS XTEC 2"/>
    <d v="2025-05-15T00:00:00"/>
    <n v="24"/>
    <s v="02.06.26"/>
    <x v="0"/>
    <m/>
    <m/>
    <m/>
    <m/>
    <m/>
    <m/>
    <m/>
    <m/>
    <m/>
    <m/>
    <n v="1"/>
    <m/>
    <m/>
    <m/>
    <m/>
    <m/>
    <m/>
    <m/>
    <m/>
    <m/>
    <m/>
    <m/>
    <m/>
    <m/>
    <m/>
    <m/>
    <m/>
    <m/>
    <m/>
    <m/>
    <m/>
    <m/>
    <m/>
    <m/>
    <m/>
    <m/>
    <m/>
    <m/>
    <m/>
    <m/>
    <m/>
    <m/>
    <m/>
    <m/>
    <m/>
    <m/>
    <m/>
    <m/>
    <m/>
    <m/>
    <m/>
    <m/>
    <m/>
    <m/>
    <m/>
    <m/>
    <m/>
    <m/>
    <m/>
    <m/>
    <m/>
    <m/>
    <m/>
    <m/>
    <m/>
    <m/>
    <m/>
    <m/>
    <m/>
    <m/>
    <m/>
    <m/>
    <m/>
    <m/>
    <m/>
    <m/>
    <m/>
    <m/>
    <m/>
    <m/>
    <m/>
    <m/>
    <m/>
    <m/>
    <m/>
    <m/>
    <m/>
    <m/>
    <m/>
    <m/>
    <m/>
    <m/>
    <m/>
    <m/>
    <x v="2"/>
    <x v="0"/>
    <s v="ZBHT0024"/>
    <s v="kovfGBMit1c"/>
    <s v="Allocated"/>
    <s v="Refuse To Pay (RTP)"/>
    <s v="Customer paralise  went to netive place meet relitive "/>
    <d v="2026-06-04T00:00:00"/>
    <m/>
    <m/>
    <m/>
    <m/>
    <s v="297"/>
    <n v="4593"/>
    <n v="13668"/>
  </r>
  <r>
    <n v="463069996"/>
    <s v="LAXMAN MARUTI JADHAV"/>
    <s v="ONLINE"/>
    <s v="20.06.26"/>
    <n v="4371"/>
    <m/>
    <m/>
    <m/>
    <n v="4371"/>
    <n v="4078"/>
    <n v="4174"/>
    <n v="4280"/>
    <x v="0"/>
    <s v="STABLE"/>
    <s v="PAID"/>
    <x v="15"/>
    <n v="54576"/>
    <n v="96"/>
    <n v="0"/>
    <n v="6300"/>
    <s v="23.05.26"/>
    <n v="8.0126341693393069E-2"/>
    <n v="2.986570720258562E-3"/>
    <s v="STABLE"/>
    <s v="PAID"/>
    <s v="PTP"/>
    <s v="PTP"/>
    <m/>
    <n v="22"/>
    <s v="CAVA"/>
    <m/>
    <s v="-"/>
    <s v="-"/>
    <s v="JANWADI"/>
    <s v="-"/>
    <s v="-"/>
    <s v="-"/>
    <n v="10474"/>
    <n v="54576"/>
    <n v="27"/>
    <n v="43"/>
    <s v="FLOW"/>
    <m/>
    <m/>
    <m/>
    <m/>
    <s v="REGULAR"/>
    <s v="MH12WW9061"/>
    <s v="AMPERE PRIMUS"/>
    <d v="2024-05-31T00:00:00"/>
    <n v="36"/>
    <s v="02.06.26"/>
    <x v="1"/>
    <m/>
    <m/>
    <m/>
    <m/>
    <m/>
    <m/>
    <m/>
    <m/>
    <m/>
    <m/>
    <n v="1"/>
    <m/>
    <m/>
    <m/>
    <m/>
    <m/>
    <m/>
    <m/>
    <m/>
    <m/>
    <m/>
    <m/>
    <m/>
    <m/>
    <m/>
    <m/>
    <m/>
    <m/>
    <m/>
    <m/>
    <m/>
    <m/>
    <m/>
    <m/>
    <m/>
    <m/>
    <m/>
    <m/>
    <m/>
    <m/>
    <m/>
    <m/>
    <m/>
    <m/>
    <m/>
    <m/>
    <m/>
    <m/>
    <m/>
    <m/>
    <m/>
    <m/>
    <m/>
    <m/>
    <m/>
    <m/>
    <m/>
    <m/>
    <m/>
    <m/>
    <m/>
    <m/>
    <m/>
    <m/>
    <m/>
    <m/>
    <m/>
    <m/>
    <m/>
    <m/>
    <m/>
    <m/>
    <m/>
    <m/>
    <m/>
    <m/>
    <m/>
    <m/>
    <m/>
    <m/>
    <m/>
    <m/>
    <m/>
    <m/>
    <m/>
    <m/>
    <m/>
    <m/>
    <m/>
    <m/>
    <m/>
    <m/>
    <m/>
    <m/>
    <x v="2"/>
    <x v="0"/>
    <s v="DUWT0014"/>
    <s v="Got07Wt8zz"/>
    <s v="Allocated"/>
    <s v="Promise To Pay (PTP)"/>
    <s v="Customer meet at residence given ptp "/>
    <d v="2026-06-17T00:00:00"/>
    <m/>
    <m/>
    <m/>
    <m/>
    <s v="202"/>
    <n v="4174"/>
    <n v="8651"/>
  </r>
  <r>
    <n v="460203500"/>
    <s v="SANTOSH VITTHAL NALAWADE"/>
    <m/>
    <m/>
    <m/>
    <m/>
    <m/>
    <m/>
    <n v="5528"/>
    <n v="30507"/>
    <n v="4053"/>
    <n v="37628"/>
    <x v="3"/>
    <s v="FLOW"/>
    <s v="UNPAID"/>
    <x v="13"/>
    <n v="54304.47"/>
    <n v="1186"/>
    <n v="0"/>
    <n v="3150"/>
    <s v="FLOW"/>
    <n v="0.32151982403241597"/>
    <n v="2.2811769092369514E-2"/>
    <s v="FLOW"/>
    <s v="NC"/>
    <s v="NC"/>
    <s v="NC"/>
    <s v="Add not found"/>
    <m/>
    <s v="CNAVNA"/>
    <m/>
    <s v="REPO"/>
    <s v="-"/>
    <s v="MAAN"/>
    <s v="-"/>
    <s v="-"/>
    <s v="-"/>
    <n v="34843"/>
    <n v="54304.47"/>
    <n v="178"/>
    <n v="194"/>
    <s v="FLOW"/>
    <m/>
    <m/>
    <m/>
    <m/>
    <s v="NPA"/>
    <s v="MH14LD9127"/>
    <s v="OLA S1 PRO"/>
    <d v="2023-10-19T00:00:00"/>
    <n v="36"/>
    <s v="02.06.26"/>
    <x v="0"/>
    <m/>
    <m/>
    <m/>
    <m/>
    <m/>
    <m/>
    <m/>
    <m/>
    <m/>
    <m/>
    <n v="1"/>
    <m/>
    <m/>
    <m/>
    <m/>
    <m/>
    <m/>
    <m/>
    <m/>
    <m/>
    <m/>
    <m/>
    <m/>
    <m/>
    <m/>
    <m/>
    <m/>
    <m/>
    <m/>
    <m/>
    <m/>
    <m/>
    <m/>
    <m/>
    <m/>
    <m/>
    <m/>
    <m/>
    <m/>
    <m/>
    <m/>
    <m/>
    <m/>
    <m/>
    <m/>
    <m/>
    <m/>
    <m/>
    <m/>
    <m/>
    <m/>
    <m/>
    <m/>
    <m/>
    <m/>
    <m/>
    <m/>
    <m/>
    <m/>
    <m/>
    <m/>
    <m/>
    <m/>
    <m/>
    <m/>
    <m/>
    <m/>
    <m/>
    <m/>
    <m/>
    <m/>
    <m/>
    <m/>
    <m/>
    <m/>
    <m/>
    <m/>
    <m/>
    <m/>
    <m/>
    <m/>
    <m/>
    <m/>
    <m/>
    <m/>
    <m/>
    <m/>
    <m/>
    <m/>
    <m/>
    <m/>
    <m/>
    <m/>
    <m/>
    <x v="2"/>
    <x v="0"/>
    <s v="DUWT0030"/>
    <s v="BPRGcL0BW7"/>
    <s v="Allocated"/>
    <s v="Address Not Found (NC_ANF)"/>
    <s v="Address not found "/>
    <d v="2026-06-04T00:00:00"/>
    <m/>
    <m/>
    <m/>
    <m/>
    <s v="1593"/>
    <n v="4053"/>
    <n v="37628"/>
  </r>
  <r>
    <n v="463739181"/>
    <s v="SHIVAJI NIVRUTTI WATORE"/>
    <s v="ONLINE"/>
    <s v="03.06.26 16.06.26"/>
    <n v="7520"/>
    <m/>
    <m/>
    <m/>
    <n v="3514"/>
    <n v="10445"/>
    <n v="3761"/>
    <n v="6851"/>
    <x v="1"/>
    <s v="STABLE"/>
    <s v="PAID"/>
    <x v="3"/>
    <n v="54267"/>
    <n v="344"/>
    <n v="0"/>
    <n v="3465.64"/>
    <s v="FLOW"/>
    <n v="0.30853112700819979"/>
    <n v="1.4514277679467327E-2"/>
    <s v="STABLE"/>
    <s v="PAID"/>
    <s v="MPTP"/>
    <s v="PAID"/>
    <m/>
    <m/>
    <s v="CAVNA"/>
    <m/>
    <s v="REPO"/>
    <s v="-"/>
    <s v="BHOR"/>
    <s v="-"/>
    <s v="-"/>
    <s v="-"/>
    <n v="14254.64"/>
    <n v="54267"/>
    <n v="88"/>
    <n v="43"/>
    <s v="STABLE"/>
    <m/>
    <m/>
    <m/>
    <m/>
    <s v="REGULAR"/>
    <s v="MH38AG9448"/>
    <s v="SPLENDOR PLUS I3S DRSC FI"/>
    <d v="2024-08-13T00:00:00"/>
    <n v="36"/>
    <s v="02.06.26"/>
    <x v="1"/>
    <m/>
    <m/>
    <m/>
    <m/>
    <m/>
    <m/>
    <m/>
    <m/>
    <m/>
    <m/>
    <m/>
    <m/>
    <m/>
    <m/>
    <m/>
    <m/>
    <m/>
    <m/>
    <m/>
    <m/>
    <m/>
    <m/>
    <n v="1"/>
    <m/>
    <m/>
    <m/>
    <m/>
    <m/>
    <m/>
    <m/>
    <m/>
    <m/>
    <m/>
    <m/>
    <m/>
    <m/>
    <m/>
    <m/>
    <m/>
    <m/>
    <m/>
    <m/>
    <m/>
    <m/>
    <m/>
    <m/>
    <m/>
    <m/>
    <m/>
    <m/>
    <m/>
    <m/>
    <m/>
    <m/>
    <m/>
    <m/>
    <m/>
    <m/>
    <m/>
    <m/>
    <m/>
    <m/>
    <m/>
    <m/>
    <m/>
    <m/>
    <m/>
    <m/>
    <m/>
    <m/>
    <m/>
    <m/>
    <m/>
    <m/>
    <m/>
    <m/>
    <m/>
    <m/>
    <m/>
    <m/>
    <m/>
    <m/>
    <m/>
    <m/>
    <m/>
    <m/>
    <m/>
    <m/>
    <m/>
    <m/>
    <m/>
    <m/>
    <m/>
    <m/>
    <x v="2"/>
    <x v="0"/>
    <s v="DUWT0011"/>
    <s v="BPVw5a3GN7"/>
    <s v="Allocated"/>
    <s v="Shifted (NC_SFTD)"/>
    <s v="Customer shifted on office address customer work Mohini collection Cloth Centre "/>
    <d v="2026-06-08T00:00:00"/>
    <m/>
    <m/>
    <m/>
    <m/>
    <s v="412"/>
    <n v="3761"/>
    <n v="14371"/>
  </r>
  <r>
    <n v="463834008"/>
    <s v="TUSHAR POPAT AWARE"/>
    <m/>
    <m/>
    <m/>
    <m/>
    <m/>
    <m/>
    <n v="3514"/>
    <n v="6953.81"/>
    <n v="3612.8100000000013"/>
    <n v="10773.810000000001"/>
    <x v="4"/>
    <s v="FLOW"/>
    <s v="UNPAID"/>
    <x v="2"/>
    <n v="54266"/>
    <n v="173"/>
    <n v="0"/>
    <n v="6300"/>
    <s v="21.05.26"/>
    <n v="0.18147858326312377"/>
    <n v="1.2015110095824785E-2"/>
    <s v="STABLE"/>
    <s v="PTP"/>
    <s v="PTP"/>
    <s v="PTP"/>
    <m/>
    <n v="25"/>
    <s v="CAVA"/>
    <m/>
    <s v="-"/>
    <s v="-"/>
    <s v="CHARHOLI"/>
    <s v="-"/>
    <s v="-"/>
    <s v="-"/>
    <n v="13426.81"/>
    <n v="54266"/>
    <n v="57"/>
    <n v="73"/>
    <s v="FLOW"/>
    <m/>
    <m/>
    <m/>
    <m/>
    <s v="REGULAR"/>
    <s v="MH15JV9519"/>
    <s v="TVS SCOOTY ZEST MATTE SERIES"/>
    <d v="2024-08-22T00:00:00"/>
    <n v="36"/>
    <s v="02.06.26"/>
    <x v="1"/>
    <m/>
    <m/>
    <m/>
    <m/>
    <n v="1"/>
    <m/>
    <m/>
    <m/>
    <m/>
    <m/>
    <m/>
    <m/>
    <m/>
    <m/>
    <m/>
    <m/>
    <m/>
    <m/>
    <m/>
    <m/>
    <m/>
    <m/>
    <m/>
    <m/>
    <m/>
    <m/>
    <m/>
    <m/>
    <m/>
    <m/>
    <m/>
    <m/>
    <m/>
    <m/>
    <m/>
    <m/>
    <m/>
    <m/>
    <m/>
    <m/>
    <m/>
    <m/>
    <m/>
    <m/>
    <m/>
    <m/>
    <n v="1"/>
    <m/>
    <m/>
    <m/>
    <m/>
    <m/>
    <m/>
    <m/>
    <m/>
    <m/>
    <m/>
    <m/>
    <m/>
    <m/>
    <m/>
    <m/>
    <m/>
    <m/>
    <m/>
    <m/>
    <m/>
    <m/>
    <m/>
    <m/>
    <m/>
    <m/>
    <m/>
    <m/>
    <m/>
    <m/>
    <m/>
    <m/>
    <m/>
    <m/>
    <m/>
    <m/>
    <m/>
    <m/>
    <m/>
    <m/>
    <m/>
    <m/>
    <m/>
    <m/>
    <m/>
    <m/>
    <m/>
    <m/>
    <x v="1"/>
    <x v="0"/>
    <s v="ZBHT0009"/>
    <s v="G6Ji9ibBV7"/>
    <s v="Allocated"/>
    <s v="Promise To Pay (PTP)"/>
    <s v="Customer promise pay online 3600 on 11/06"/>
    <d v="2026-06-11T00:00:00"/>
    <m/>
    <m/>
    <m/>
    <m/>
    <s v="306"/>
    <n v="3612.8100000000013"/>
    <n v="10773.810000000001"/>
  </r>
  <r>
    <n v="464516010"/>
    <s v="RUBINA IRFAN SHAIKH"/>
    <m/>
    <m/>
    <m/>
    <m/>
    <m/>
    <m/>
    <n v="3325"/>
    <n v="3325"/>
    <n v="3377"/>
    <n v="6754"/>
    <x v="0"/>
    <s v="FLOW"/>
    <s v="UNPAID"/>
    <x v="15"/>
    <n v="54242"/>
    <n v="52"/>
    <n v="0"/>
    <n v="2541.87"/>
    <s v="-"/>
    <n v="7.9635975999212599E-2"/>
    <n v="2.968293187633116E-3"/>
    <s v="FLOW"/>
    <s v="NC"/>
    <s v="-"/>
    <s v="NC"/>
    <s v="Shifted"/>
    <m/>
    <s v="CNAVNA"/>
    <m/>
    <m/>
    <m/>
    <s v="SADASHIV PETH"/>
    <m/>
    <m/>
    <m/>
    <n v="5918.87"/>
    <n v="54242"/>
    <n v="27"/>
    <n v="43"/>
    <s v="FLOW"/>
    <m/>
    <m/>
    <m/>
    <m/>
    <s v="-"/>
    <s v="MH12XL0122"/>
    <s v="HONDA DIO 125 STD"/>
    <d v="2024-10-31T00:00:00"/>
    <n v="36"/>
    <s v="10.06.26"/>
    <x v="1"/>
    <m/>
    <m/>
    <m/>
    <m/>
    <m/>
    <m/>
    <m/>
    <m/>
    <m/>
    <m/>
    <m/>
    <m/>
    <m/>
    <m/>
    <m/>
    <m/>
    <m/>
    <m/>
    <m/>
    <m/>
    <m/>
    <m/>
    <m/>
    <m/>
    <m/>
    <m/>
    <m/>
    <m/>
    <m/>
    <m/>
    <m/>
    <m/>
    <m/>
    <m/>
    <m/>
    <m/>
    <m/>
    <n v="1"/>
    <m/>
    <m/>
    <m/>
    <m/>
    <m/>
    <m/>
    <m/>
    <m/>
    <m/>
    <m/>
    <m/>
    <m/>
    <m/>
    <m/>
    <m/>
    <m/>
    <m/>
    <m/>
    <m/>
    <m/>
    <m/>
    <m/>
    <m/>
    <m/>
    <m/>
    <m/>
    <m/>
    <m/>
    <m/>
    <m/>
    <m/>
    <m/>
    <m/>
    <m/>
    <m/>
    <m/>
    <m/>
    <m/>
    <m/>
    <m/>
    <m/>
    <m/>
    <m/>
    <m/>
    <m/>
    <m/>
    <m/>
    <m/>
    <m/>
    <m/>
    <m/>
    <m/>
    <m/>
    <m/>
    <m/>
    <m/>
    <x v="2"/>
    <x v="0"/>
    <s v="DUWT0014"/>
    <s v="A62GPR_YZm"/>
    <s v="Allocated"/>
    <s v="Shifted (NC_SFTD)"/>
    <s v="Customer shifted from office address "/>
    <d v="2026-06-13T00:00:00"/>
    <m/>
    <m/>
    <m/>
    <m/>
    <s v="104"/>
    <n v="3377"/>
    <n v="6754"/>
  </r>
  <r>
    <n v="463269970"/>
    <s v="OMKAR JAYSING BONVATE"/>
    <s v="COLLECT"/>
    <s v="10.06.26"/>
    <n v="4100"/>
    <m/>
    <m/>
    <m/>
    <n v="4056"/>
    <n v="3617.75"/>
    <n v="3726.75"/>
    <n v="3646.75"/>
    <x v="0"/>
    <s v="STABLE"/>
    <s v="PAID"/>
    <x v="10"/>
    <n v="54208"/>
    <n v="109"/>
    <n v="0"/>
    <n v="6300"/>
    <s v="10.05.26"/>
    <n v="2.337764822549384E-2"/>
    <n v="2.9664326004796271E-3"/>
    <s v="STABLE"/>
    <s v="PAID"/>
    <s v="PTP"/>
    <s v="PAID"/>
    <m/>
    <m/>
    <s v="CAVNA"/>
    <m/>
    <s v="-"/>
    <s v="-"/>
    <s v="JUNNAR"/>
    <s v="-"/>
    <s v="-"/>
    <s v="-"/>
    <n v="10026.75"/>
    <n v="54208"/>
    <n v="27"/>
    <n v="12"/>
    <s v="STABLE"/>
    <m/>
    <m/>
    <m/>
    <m/>
    <s v="NPA"/>
    <s v="MH14LQ9184"/>
    <s v="ACCESS SPL ED DRUM CBS BT BSVI"/>
    <d v="2024-06-21T00:00:00"/>
    <n v="36"/>
    <s v="02.06.26"/>
    <x v="0"/>
    <m/>
    <m/>
    <m/>
    <m/>
    <m/>
    <m/>
    <m/>
    <m/>
    <m/>
    <m/>
    <m/>
    <m/>
    <m/>
    <n v="1"/>
    <m/>
    <m/>
    <m/>
    <m/>
    <m/>
    <m/>
    <m/>
    <m/>
    <m/>
    <m/>
    <m/>
    <m/>
    <m/>
    <m/>
    <n v="2"/>
    <m/>
    <m/>
    <m/>
    <m/>
    <m/>
    <m/>
    <m/>
    <m/>
    <m/>
    <m/>
    <m/>
    <m/>
    <m/>
    <m/>
    <m/>
    <m/>
    <m/>
    <m/>
    <m/>
    <m/>
    <m/>
    <m/>
    <m/>
    <m/>
    <m/>
    <m/>
    <m/>
    <m/>
    <m/>
    <m/>
    <m/>
    <m/>
    <m/>
    <m/>
    <m/>
    <m/>
    <m/>
    <m/>
    <m/>
    <m/>
    <m/>
    <m/>
    <m/>
    <m/>
    <m/>
    <m/>
    <m/>
    <m/>
    <m/>
    <m/>
    <m/>
    <m/>
    <m/>
    <m/>
    <m/>
    <m/>
    <m/>
    <m/>
    <m/>
    <m/>
    <m/>
    <m/>
    <m/>
    <m/>
    <m/>
    <x v="3"/>
    <x v="0"/>
    <s v="ZBHT0021"/>
    <s v="A68Gp6FC_Ogz"/>
    <s v="Allocated"/>
    <s v="Shifted (NC_SFTD)"/>
    <s v="Shif"/>
    <d v="2026-06-05T00:00:00"/>
    <m/>
    <m/>
    <m/>
    <m/>
    <s v="73"/>
    <n v="3726.75"/>
    <n v="7746.75"/>
  </r>
  <r>
    <n v="461699544"/>
    <s v="MUSTAFA YAKUB SHARIF"/>
    <m/>
    <m/>
    <m/>
    <m/>
    <m/>
    <m/>
    <n v="5867"/>
    <n v="5727"/>
    <n v="5884"/>
    <n v="11905"/>
    <x v="0"/>
    <s v="FLOW"/>
    <s v="UNPAID"/>
    <x v="6"/>
    <n v="54165"/>
    <n v="157"/>
    <n v="0"/>
    <n v="6300"/>
    <s v="29.05.26"/>
    <n v="3.0940116157758643E-2"/>
    <n v="2.9640795049619799E-3"/>
    <s v="STABLE"/>
    <s v="PTP"/>
    <s v="PTP"/>
    <s v="PTP"/>
    <m/>
    <n v="28"/>
    <s v="CAVA"/>
    <m/>
    <s v="-"/>
    <s v="-"/>
    <s v="WADGAON SHERI"/>
    <s v="-"/>
    <s v="-"/>
    <s v="-"/>
    <n v="12184"/>
    <n v="54165"/>
    <n v="27"/>
    <n v="43"/>
    <s v="FLOW"/>
    <m/>
    <m/>
    <m/>
    <m/>
    <s v="REGULAR"/>
    <s v="MH12WQ6553"/>
    <s v="PIAGGIO VESPA VXL 125 LTD EDITION"/>
    <d v="2024-01-29T00:00:00"/>
    <n v="36"/>
    <s v="02.06.26"/>
    <x v="1"/>
    <m/>
    <m/>
    <m/>
    <m/>
    <m/>
    <m/>
    <m/>
    <m/>
    <m/>
    <m/>
    <n v="1"/>
    <m/>
    <m/>
    <m/>
    <m/>
    <m/>
    <m/>
    <m/>
    <m/>
    <m/>
    <m/>
    <m/>
    <m/>
    <m/>
    <m/>
    <m/>
    <m/>
    <m/>
    <m/>
    <m/>
    <m/>
    <m/>
    <m/>
    <m/>
    <m/>
    <m/>
    <m/>
    <n v="1"/>
    <m/>
    <m/>
    <m/>
    <m/>
    <m/>
    <m/>
    <m/>
    <m/>
    <m/>
    <m/>
    <m/>
    <m/>
    <m/>
    <m/>
    <m/>
    <m/>
    <m/>
    <m/>
    <m/>
    <m/>
    <m/>
    <m/>
    <m/>
    <m/>
    <m/>
    <m/>
    <m/>
    <m/>
    <m/>
    <m/>
    <m/>
    <m/>
    <m/>
    <m/>
    <m/>
    <m/>
    <m/>
    <m/>
    <m/>
    <m/>
    <m/>
    <m/>
    <m/>
    <m/>
    <m/>
    <m/>
    <m/>
    <m/>
    <m/>
    <m/>
    <m/>
    <m/>
    <m/>
    <m/>
    <m/>
    <m/>
    <x v="1"/>
    <x v="0"/>
    <s v="ZBHT0012"/>
    <s v="kP08051qsDJc"/>
    <s v="Allocated"/>
    <s v="Left Message (LMCB)"/>
    <s v="Lm"/>
    <d v="2026-06-13T00:00:00"/>
    <m/>
    <m/>
    <m/>
    <m/>
    <s v="311"/>
    <n v="5884"/>
    <n v="11905"/>
  </r>
  <r>
    <n v="463554280"/>
    <s v="MOHD YUNUS"/>
    <m/>
    <m/>
    <m/>
    <m/>
    <m/>
    <m/>
    <n v="3252"/>
    <n v="14571"/>
    <n v="2266"/>
    <n v="18769"/>
    <x v="5"/>
    <s v="FLOW"/>
    <s v="UNPAID"/>
    <x v="14"/>
    <n v="54156"/>
    <n v="703"/>
    <n v="0"/>
    <n v="3150"/>
    <s v="FLOW"/>
    <n v="0.21701723523023719"/>
    <n v="2.6361271046291001E-2"/>
    <s v="FLOW"/>
    <s v="NC"/>
    <s v="NC"/>
    <s v="NC"/>
    <s v="Shifted"/>
    <m/>
    <s v="CNAVNA"/>
    <m/>
    <s v="REPO"/>
    <s v="-"/>
    <s v="TALEGAON DABADE"/>
    <s v="-"/>
    <s v="-"/>
    <s v="-"/>
    <n v="18424"/>
    <n v="54156"/>
    <n v="147"/>
    <n v="163"/>
    <s v="FLOW"/>
    <m/>
    <m/>
    <m/>
    <m/>
    <s v="NPA"/>
    <s v="MH14LR9016"/>
    <s v="SPLENDOR PLUS BS6 I3S DRS CAST FI"/>
    <d v="2024-07-23T00:00:00"/>
    <n v="36"/>
    <s v="02.06.26"/>
    <x v="1"/>
    <m/>
    <m/>
    <m/>
    <m/>
    <m/>
    <m/>
    <m/>
    <m/>
    <m/>
    <m/>
    <m/>
    <m/>
    <m/>
    <n v="1"/>
    <m/>
    <m/>
    <m/>
    <m/>
    <m/>
    <m/>
    <m/>
    <m/>
    <m/>
    <m/>
    <m/>
    <n v="1"/>
    <m/>
    <m/>
    <m/>
    <m/>
    <m/>
    <m/>
    <m/>
    <m/>
    <n v="1"/>
    <m/>
    <m/>
    <m/>
    <m/>
    <m/>
    <m/>
    <m/>
    <m/>
    <m/>
    <m/>
    <m/>
    <m/>
    <m/>
    <m/>
    <m/>
    <m/>
    <m/>
    <n v="1"/>
    <m/>
    <m/>
    <m/>
    <m/>
    <m/>
    <m/>
    <m/>
    <m/>
    <m/>
    <m/>
    <m/>
    <m/>
    <m/>
    <m/>
    <m/>
    <m/>
    <m/>
    <m/>
    <m/>
    <m/>
    <m/>
    <m/>
    <m/>
    <m/>
    <m/>
    <m/>
    <m/>
    <m/>
    <m/>
    <m/>
    <m/>
    <m/>
    <m/>
    <m/>
    <m/>
    <m/>
    <m/>
    <m/>
    <m/>
    <m/>
    <m/>
    <x v="0"/>
    <x v="0"/>
    <s v="DUWT0027"/>
    <s v="ko07yA-zsc"/>
    <s v="Allocated"/>
    <s v="Address Not Found (NC_ANF)"/>
    <s v="Visited to Customers residence address but short address so can't found Customer "/>
    <d v="2026-06-09T00:00:00"/>
    <m/>
    <m/>
    <m/>
    <s v="OTGNGDID"/>
    <s v="946"/>
    <n v="2266"/>
    <n v="18769"/>
  </r>
  <r>
    <n v="462813255"/>
    <s v="MINA DHRMARAJ KAMBALE"/>
    <m/>
    <m/>
    <m/>
    <m/>
    <m/>
    <m/>
    <n v="3378"/>
    <n v="3728"/>
    <n v="586"/>
    <n v="7459"/>
    <x v="4"/>
    <s v="FLOW"/>
    <s v="UNPAID"/>
    <x v="7"/>
    <n v="54133"/>
    <n v="236"/>
    <n v="0"/>
    <n v="6300"/>
    <s v="29.05.26"/>
    <n v="6.0549395865614815E-2"/>
    <n v="1.1985662381920227E-2"/>
    <s v="STABLE"/>
    <s v="PTP"/>
    <s v="PTP"/>
    <s v="PTP"/>
    <m/>
    <n v="28"/>
    <s v="CAVA"/>
    <m/>
    <s v="-"/>
    <s v="-"/>
    <s v="SHIRUR"/>
    <s v="-"/>
    <s v="-"/>
    <s v="-"/>
    <n v="10264"/>
    <n v="54133"/>
    <n v="57"/>
    <n v="73"/>
    <s v="FLOW"/>
    <m/>
    <m/>
    <m/>
    <m/>
    <s v="REGULAR"/>
    <s v="MH12WT6684"/>
    <s v="TVS RAIDER DISC"/>
    <d v="2024-05-06T00:00:00"/>
    <n v="42"/>
    <s v="02.06.26"/>
    <x v="0"/>
    <m/>
    <m/>
    <m/>
    <m/>
    <m/>
    <m/>
    <m/>
    <m/>
    <m/>
    <m/>
    <n v="1"/>
    <m/>
    <m/>
    <m/>
    <m/>
    <m/>
    <m/>
    <m/>
    <m/>
    <m/>
    <m/>
    <m/>
    <m/>
    <m/>
    <m/>
    <m/>
    <m/>
    <m/>
    <m/>
    <m/>
    <m/>
    <m/>
    <m/>
    <m/>
    <m/>
    <m/>
    <m/>
    <m/>
    <m/>
    <m/>
    <m/>
    <m/>
    <m/>
    <m/>
    <m/>
    <m/>
    <m/>
    <m/>
    <m/>
    <m/>
    <m/>
    <m/>
    <m/>
    <m/>
    <m/>
    <m/>
    <m/>
    <m/>
    <m/>
    <m/>
    <m/>
    <m/>
    <m/>
    <m/>
    <m/>
    <m/>
    <m/>
    <m/>
    <m/>
    <m/>
    <m/>
    <m/>
    <m/>
    <m/>
    <m/>
    <m/>
    <m/>
    <m/>
    <m/>
    <m/>
    <m/>
    <m/>
    <m/>
    <m/>
    <m/>
    <m/>
    <m/>
    <m/>
    <m/>
    <m/>
    <m/>
    <m/>
    <m/>
    <m/>
    <x v="2"/>
    <x v="0"/>
    <s v="ZBHT0024"/>
    <s v="k2A88fFrpNIm"/>
    <s v="Allocated"/>
    <s v="Left Message (LMCB)"/>
    <s v="Meet doughter in law "/>
    <d v="2026-06-04T00:00:00"/>
    <m/>
    <m/>
    <m/>
    <m/>
    <s v="353"/>
    <n v="586"/>
    <n v="7459"/>
  </r>
  <r>
    <n v="464077378"/>
    <s v="ARUNA RAVINDRA MORE"/>
    <s v="ONLINE"/>
    <s v="11.06.26"/>
    <n v="3625"/>
    <m/>
    <m/>
    <m/>
    <n v="3476"/>
    <n v="2601"/>
    <n v="2679"/>
    <n v="2524"/>
    <x v="0"/>
    <s v="STABLE"/>
    <s v="PAID"/>
    <x v="6"/>
    <n v="53958"/>
    <n v="78"/>
    <n v="0"/>
    <n v="3600"/>
    <s v="21.05.26"/>
    <n v="3.0821873675627082E-2"/>
    <n v="2.9527518125863289E-3"/>
    <s v="STABLE"/>
    <s v="PAID"/>
    <s v="PTP"/>
    <s v="PAID"/>
    <m/>
    <m/>
    <s v="CAVA"/>
    <m/>
    <s v="-"/>
    <s v="-"/>
    <s v="YERWADA"/>
    <s v="-"/>
    <s v="-"/>
    <s v="-"/>
    <n v="6279"/>
    <n v="53958"/>
    <n v="27"/>
    <n v="12"/>
    <s v="STABLE"/>
    <m/>
    <m/>
    <m/>
    <m/>
    <s v="REGULAR"/>
    <s v="MH12XF0331"/>
    <s v="HONDA SP 125 BS VI DRUM"/>
    <d v="2024-09-21T00:00:00"/>
    <n v="36"/>
    <s v="02.06.26"/>
    <x v="1"/>
    <m/>
    <m/>
    <m/>
    <m/>
    <m/>
    <m/>
    <m/>
    <m/>
    <m/>
    <m/>
    <n v="1"/>
    <m/>
    <m/>
    <m/>
    <m/>
    <m/>
    <m/>
    <m/>
    <m/>
    <m/>
    <m/>
    <m/>
    <m/>
    <m/>
    <m/>
    <m/>
    <m/>
    <m/>
    <m/>
    <m/>
    <m/>
    <m/>
    <m/>
    <m/>
    <m/>
    <m/>
    <m/>
    <m/>
    <m/>
    <m/>
    <m/>
    <m/>
    <m/>
    <n v="1"/>
    <m/>
    <m/>
    <m/>
    <m/>
    <m/>
    <m/>
    <m/>
    <m/>
    <m/>
    <m/>
    <m/>
    <m/>
    <m/>
    <m/>
    <m/>
    <m/>
    <m/>
    <m/>
    <m/>
    <m/>
    <m/>
    <m/>
    <m/>
    <m/>
    <m/>
    <m/>
    <m/>
    <m/>
    <m/>
    <m/>
    <m/>
    <m/>
    <m/>
    <m/>
    <m/>
    <m/>
    <m/>
    <m/>
    <m/>
    <m/>
    <m/>
    <m/>
    <m/>
    <m/>
    <m/>
    <m/>
    <m/>
    <m/>
    <m/>
    <m/>
    <x v="1"/>
    <x v="0"/>
    <s v="ZBHT0012"/>
    <s v="GoAcs4R0A5c"/>
    <s v="Allocated"/>
    <s v="Left Message (LMCB)"/>
    <s v="Lm"/>
    <d v="2026-06-04T00:00:00"/>
    <m/>
    <m/>
    <m/>
    <m/>
    <s v="72"/>
    <n v="2679"/>
    <n v="6149"/>
  </r>
  <r>
    <n v="464645726"/>
    <s v="DHAPATE PRAMOD BHAU"/>
    <m/>
    <m/>
    <m/>
    <m/>
    <m/>
    <m/>
    <n v="3376"/>
    <n v="3367"/>
    <n v="3466"/>
    <n v="6945"/>
    <x v="0"/>
    <s v="FLOW"/>
    <s v="UNPAID"/>
    <x v="3"/>
    <n v="53535"/>
    <n v="99"/>
    <n v="0"/>
    <n v="2676"/>
    <s v="29.05.26"/>
    <n v="6.0995059280566609E-2"/>
    <n v="2.9296039194708686E-3"/>
    <s v="STABLE"/>
    <s v="PTP"/>
    <s v="PTP"/>
    <s v="PTP"/>
    <m/>
    <n v="20"/>
    <s v="CAVA"/>
    <m/>
    <s v="-"/>
    <s v="-"/>
    <s v="BHOR"/>
    <s v="-"/>
    <s v="-"/>
    <s v="-"/>
    <n v="6142"/>
    <n v="53535"/>
    <n v="27"/>
    <n v="43"/>
    <s v="FLOW"/>
    <m/>
    <m/>
    <m/>
    <m/>
    <s v="REGULAR"/>
    <s v="MH12XL3563"/>
    <s v="HONDA ACTIVA DLX"/>
    <d v="2024-11-11T00:00:00"/>
    <n v="36"/>
    <s v="02.06.26"/>
    <x v="1"/>
    <m/>
    <m/>
    <m/>
    <m/>
    <m/>
    <m/>
    <m/>
    <m/>
    <m/>
    <m/>
    <m/>
    <m/>
    <m/>
    <m/>
    <m/>
    <m/>
    <m/>
    <m/>
    <m/>
    <m/>
    <m/>
    <m/>
    <n v="1"/>
    <m/>
    <m/>
    <m/>
    <m/>
    <m/>
    <m/>
    <m/>
    <m/>
    <m/>
    <m/>
    <m/>
    <m/>
    <m/>
    <m/>
    <m/>
    <m/>
    <m/>
    <m/>
    <m/>
    <m/>
    <m/>
    <m/>
    <m/>
    <m/>
    <m/>
    <m/>
    <m/>
    <m/>
    <m/>
    <m/>
    <m/>
    <m/>
    <m/>
    <m/>
    <m/>
    <m/>
    <m/>
    <m/>
    <m/>
    <m/>
    <m/>
    <m/>
    <m/>
    <m/>
    <m/>
    <m/>
    <m/>
    <m/>
    <m/>
    <m/>
    <m/>
    <m/>
    <m/>
    <m/>
    <m/>
    <m/>
    <m/>
    <m/>
    <m/>
    <m/>
    <m/>
    <m/>
    <m/>
    <m/>
    <m/>
    <m/>
    <m/>
    <m/>
    <m/>
    <m/>
    <m/>
    <x v="2"/>
    <x v="0"/>
    <s v="DUWT0011"/>
    <s v="Bo2h2cg-iz"/>
    <s v="Allocated"/>
    <s v="Promise To Pay (PTP)"/>
    <s v="Customer home visit w to pay amt. 4000 ptp date 16.06.2026"/>
    <d v="2026-06-16T00:00:00"/>
    <m/>
    <m/>
    <m/>
    <m/>
    <s v="202"/>
    <n v="3466"/>
    <n v="6945"/>
  </r>
  <r>
    <n v="463471982"/>
    <s v="RAJEEV TANAJI JADHAV"/>
    <m/>
    <m/>
    <m/>
    <m/>
    <m/>
    <s v="BANK RB 11"/>
    <n v="3837"/>
    <n v="7555"/>
    <n v="3892"/>
    <n v="11392"/>
    <x v="4"/>
    <s v="RB"/>
    <s v="UNPAID"/>
    <x v="13"/>
    <n v="53499"/>
    <n v="174"/>
    <n v="0"/>
    <n v="1350"/>
    <s v="FLOW"/>
    <n v="0.13772889812247546"/>
    <n v="1.1845287565262414E-2"/>
    <s v="RB"/>
    <s v="PAID"/>
    <s v="MPTP"/>
    <s v="PAID"/>
    <m/>
    <m/>
    <s v="CAVNA"/>
    <m/>
    <s v="-"/>
    <s v="-"/>
    <s v="NERE"/>
    <s v="-"/>
    <s v="-"/>
    <s v="-"/>
    <n v="9079"/>
    <n v="53499"/>
    <n v="57"/>
    <n v="12"/>
    <s v="STABLE"/>
    <m/>
    <m/>
    <m/>
    <m/>
    <s v="REGULAR"/>
    <s v="MH14LR7828"/>
    <s v="HONDA ACTIVA 125 DRUM ALLOY BSVI"/>
    <d v="2024-07-14T00:00:00"/>
    <n v="36"/>
    <s v="02.06.26"/>
    <x v="0"/>
    <m/>
    <m/>
    <m/>
    <m/>
    <m/>
    <m/>
    <m/>
    <m/>
    <m/>
    <m/>
    <n v="1"/>
    <m/>
    <m/>
    <m/>
    <m/>
    <m/>
    <m/>
    <m/>
    <m/>
    <m/>
    <m/>
    <m/>
    <m/>
    <m/>
    <m/>
    <m/>
    <m/>
    <m/>
    <m/>
    <m/>
    <m/>
    <m/>
    <m/>
    <m/>
    <m/>
    <m/>
    <m/>
    <m/>
    <m/>
    <m/>
    <m/>
    <m/>
    <m/>
    <m/>
    <m/>
    <m/>
    <m/>
    <m/>
    <m/>
    <m/>
    <m/>
    <m/>
    <m/>
    <m/>
    <m/>
    <m/>
    <m/>
    <m/>
    <m/>
    <m/>
    <m/>
    <m/>
    <m/>
    <m/>
    <m/>
    <m/>
    <m/>
    <m/>
    <m/>
    <m/>
    <m/>
    <m/>
    <m/>
    <m/>
    <m/>
    <m/>
    <m/>
    <m/>
    <m/>
    <m/>
    <m/>
    <m/>
    <m/>
    <m/>
    <m/>
    <m/>
    <m/>
    <m/>
    <m/>
    <m/>
    <m/>
    <m/>
    <m/>
    <m/>
    <x v="2"/>
    <x v="0"/>
    <s v="DUWT0030"/>
    <e v="#N/A"/>
    <e v="#N/A"/>
    <e v="#N/A"/>
    <e v="#N/A"/>
    <e v="#N/A"/>
    <m/>
    <m/>
    <m/>
    <m/>
    <n v="0"/>
    <n v="3892"/>
    <n v="11392"/>
  </r>
  <r>
    <n v="463205215"/>
    <s v="DEVENDRA SAMBHAJIRAO DHUMAL"/>
    <m/>
    <m/>
    <m/>
    <m/>
    <m/>
    <m/>
    <n v="4227"/>
    <n v="4197"/>
    <n v="4258"/>
    <n v="8578"/>
    <x v="0"/>
    <s v="FLOW"/>
    <s v="UNPAID"/>
    <x v="7"/>
    <n v="53257"/>
    <n v="61"/>
    <n v="0"/>
    <n v="2171"/>
    <s v="21.05.26"/>
    <n v="3.3157866703408423E-2"/>
    <n v="2.9143908833335211E-3"/>
    <s v="STABLE"/>
    <s v="PTP"/>
    <s v="PTP"/>
    <s v="PTP"/>
    <m/>
    <n v="22"/>
    <s v="CAVA"/>
    <m/>
    <s v="-"/>
    <s v="-"/>
    <s v="KHALSA"/>
    <s v="-"/>
    <s v="-"/>
    <s v="-"/>
    <n v="6429"/>
    <n v="53257"/>
    <n v="27"/>
    <n v="43"/>
    <s v="FLOW"/>
    <m/>
    <m/>
    <m/>
    <m/>
    <s v="REGULAR"/>
    <s v="MH12WW4136"/>
    <s v="TVS IQUBE ELECTRIC"/>
    <d v="2024-06-14T00:00:00"/>
    <n v="36"/>
    <s v="02.06.26"/>
    <x v="0"/>
    <m/>
    <m/>
    <m/>
    <m/>
    <m/>
    <m/>
    <m/>
    <n v="1"/>
    <m/>
    <m/>
    <m/>
    <m/>
    <m/>
    <m/>
    <m/>
    <m/>
    <m/>
    <m/>
    <m/>
    <m/>
    <m/>
    <m/>
    <m/>
    <m/>
    <m/>
    <m/>
    <m/>
    <m/>
    <m/>
    <m/>
    <m/>
    <m/>
    <m/>
    <m/>
    <m/>
    <m/>
    <m/>
    <m/>
    <m/>
    <m/>
    <m/>
    <m/>
    <m/>
    <m/>
    <m/>
    <m/>
    <m/>
    <m/>
    <m/>
    <m/>
    <m/>
    <m/>
    <m/>
    <m/>
    <m/>
    <m/>
    <m/>
    <m/>
    <m/>
    <m/>
    <m/>
    <m/>
    <m/>
    <m/>
    <m/>
    <m/>
    <m/>
    <m/>
    <m/>
    <m/>
    <m/>
    <m/>
    <m/>
    <m/>
    <m/>
    <m/>
    <m/>
    <m/>
    <m/>
    <m/>
    <m/>
    <m/>
    <m/>
    <m/>
    <m/>
    <m/>
    <m/>
    <m/>
    <m/>
    <m/>
    <m/>
    <m/>
    <m/>
    <m/>
    <x v="2"/>
    <x v="0"/>
    <s v="ZBHT0024"/>
    <s v="Ao8kH5GjigLc"/>
    <s v="Allocated"/>
    <s v="Left Message (LMCB)"/>
    <s v="Meet aunty "/>
    <d v="2026-06-03T00:00:00"/>
    <m/>
    <m/>
    <m/>
    <m/>
    <s v="154"/>
    <n v="4258"/>
    <n v="8578"/>
  </r>
  <r>
    <n v="466340283"/>
    <s v="RAJESH CHANDRAKANT GORE"/>
    <s v="ONLINE"/>
    <s v="17.06.26"/>
    <n v="4403"/>
    <m/>
    <m/>
    <m/>
    <n v="4336"/>
    <n v="4316"/>
    <n v="4362"/>
    <n v="4403"/>
    <x v="0"/>
    <s v="STABLE"/>
    <s v="PAID"/>
    <x v="7"/>
    <n v="53118"/>
    <n v="46"/>
    <n v="0"/>
    <n v="1349"/>
    <s v="-"/>
    <n v="3.3071325150715376E-2"/>
    <n v="2.9067843652648474E-3"/>
    <s v="STABLE"/>
    <s v="PAID"/>
    <s v="-"/>
    <s v="MPTP"/>
    <s v="Shifted"/>
    <n v="20"/>
    <s v="CAVA"/>
    <m/>
    <m/>
    <m/>
    <s v="SHIRUR"/>
    <m/>
    <m/>
    <m/>
    <n v="5711"/>
    <n v="53118"/>
    <n v="27"/>
    <n v="43"/>
    <s v="FLOW"/>
    <m/>
    <m/>
    <m/>
    <m/>
    <s v="-"/>
    <s v="MH22BG7797"/>
    <s v="SPLENDOR ISMART DSS CAST"/>
    <d v="2025-06-16T00:00:00"/>
    <n v="24"/>
    <s v="10.06.26"/>
    <x v="0"/>
    <m/>
    <m/>
    <m/>
    <m/>
    <m/>
    <m/>
    <m/>
    <m/>
    <m/>
    <m/>
    <m/>
    <m/>
    <m/>
    <m/>
    <m/>
    <m/>
    <m/>
    <m/>
    <m/>
    <m/>
    <m/>
    <m/>
    <m/>
    <m/>
    <m/>
    <m/>
    <m/>
    <m/>
    <m/>
    <m/>
    <m/>
    <n v="1"/>
    <m/>
    <m/>
    <m/>
    <m/>
    <m/>
    <m/>
    <m/>
    <m/>
    <m/>
    <m/>
    <m/>
    <m/>
    <m/>
    <m/>
    <m/>
    <m/>
    <m/>
    <m/>
    <m/>
    <m/>
    <m/>
    <m/>
    <m/>
    <m/>
    <m/>
    <m/>
    <m/>
    <m/>
    <m/>
    <m/>
    <m/>
    <m/>
    <m/>
    <m/>
    <m/>
    <m/>
    <m/>
    <m/>
    <m/>
    <m/>
    <m/>
    <m/>
    <m/>
    <m/>
    <m/>
    <m/>
    <m/>
    <m/>
    <m/>
    <m/>
    <m/>
    <m/>
    <m/>
    <m/>
    <m/>
    <m/>
    <m/>
    <m/>
    <m/>
    <m/>
    <m/>
    <m/>
    <x v="2"/>
    <x v="0"/>
    <s v="ZBHT0024"/>
    <s v="G2y_z748y77"/>
    <s v="Allocated"/>
    <s v="Shifted (NC_SFTD)"/>
    <s v="Customer shifted "/>
    <d v="2026-06-11T00:00:00"/>
    <m/>
    <m/>
    <m/>
    <m/>
    <s v="154"/>
    <n v="4362"/>
    <n v="8806"/>
  </r>
  <r>
    <n v="464370861"/>
    <s v="ADITYA SUNIL SONAVANE"/>
    <s v="ONLINE"/>
    <s v="15.06.26"/>
    <n v="3613"/>
    <m/>
    <m/>
    <m/>
    <n v="3504"/>
    <n v="3180"/>
    <n v="3277"/>
    <n v="3252"/>
    <x v="0"/>
    <s v="STABLE"/>
    <s v="PAID"/>
    <x v="6"/>
    <n v="53112"/>
    <n v="97"/>
    <n v="0"/>
    <n v="5850"/>
    <s v="16.05.26"/>
    <n v="3.0338621792132873E-2"/>
    <n v="2.9064560263554083E-3"/>
    <s v="STABLE"/>
    <s v="PAID"/>
    <s v="PAID"/>
    <s v="PAID"/>
    <m/>
    <m/>
    <s v="CAVA"/>
    <m/>
    <s v="-"/>
    <s v="-"/>
    <s v="YERWADA"/>
    <s v="-"/>
    <s v="-"/>
    <s v="-"/>
    <n v="9127"/>
    <n v="53112"/>
    <n v="27"/>
    <n v="12"/>
    <s v="STABLE"/>
    <m/>
    <m/>
    <m/>
    <m/>
    <s v="REGULAR"/>
    <s v="MH12XK9060"/>
    <m/>
    <d v="2024-10-19T00:00:00"/>
    <n v="36"/>
    <s v="02.06.26"/>
    <x v="1"/>
    <m/>
    <m/>
    <m/>
    <m/>
    <m/>
    <m/>
    <m/>
    <m/>
    <m/>
    <m/>
    <m/>
    <m/>
    <m/>
    <m/>
    <m/>
    <m/>
    <m/>
    <m/>
    <m/>
    <m/>
    <m/>
    <m/>
    <m/>
    <m/>
    <m/>
    <m/>
    <m/>
    <m/>
    <n v="1"/>
    <m/>
    <m/>
    <m/>
    <m/>
    <m/>
    <m/>
    <m/>
    <m/>
    <m/>
    <m/>
    <m/>
    <m/>
    <m/>
    <m/>
    <m/>
    <m/>
    <m/>
    <m/>
    <m/>
    <m/>
    <m/>
    <m/>
    <m/>
    <m/>
    <m/>
    <m/>
    <m/>
    <m/>
    <m/>
    <m/>
    <m/>
    <m/>
    <m/>
    <m/>
    <m/>
    <m/>
    <m/>
    <m/>
    <m/>
    <m/>
    <m/>
    <m/>
    <m/>
    <m/>
    <m/>
    <m/>
    <m/>
    <m/>
    <m/>
    <m/>
    <m/>
    <m/>
    <m/>
    <m/>
    <m/>
    <m/>
    <m/>
    <m/>
    <m/>
    <m/>
    <m/>
    <m/>
    <m/>
    <m/>
    <m/>
    <x v="2"/>
    <x v="0"/>
    <s v="ZBHT0012"/>
    <s v="GohOuSK_DMc"/>
    <s v="Allocated"/>
    <s v="Left Message (LMCB)"/>
    <s v="Lm"/>
    <d v="2026-06-10T00:00:00"/>
    <m/>
    <m/>
    <m/>
    <m/>
    <s v="181"/>
    <n v="3277"/>
    <n v="6865"/>
  </r>
  <r>
    <n v="464559146"/>
    <s v="AMIT SUDAM WAYKAR"/>
    <s v="COLLECT"/>
    <s v="19.06.26"/>
    <n v="3400"/>
    <m/>
    <m/>
    <m/>
    <n v="3255"/>
    <n v="3255"/>
    <n v="3290"/>
    <n v="3110"/>
    <x v="0"/>
    <s v="STABLE"/>
    <s v="PAID"/>
    <x v="10"/>
    <n v="52931"/>
    <n v="35"/>
    <n v="0"/>
    <n v="2845"/>
    <s v="-"/>
    <n v="2.2826931416462779E-2"/>
    <n v="2.8965511359206604E-3"/>
    <s v="STABLE"/>
    <s v="PAID"/>
    <s v="-"/>
    <s v="PTP"/>
    <m/>
    <m/>
    <s v="CAVA"/>
    <m/>
    <s v="-"/>
    <s v="-"/>
    <s v="KANDALI"/>
    <s v="-"/>
    <s v="-"/>
    <s v="-"/>
    <n v="6135"/>
    <n v="52931"/>
    <n v="27"/>
    <n v="43"/>
    <s v="FLOW"/>
    <m/>
    <m/>
    <m/>
    <m/>
    <s v="NPA"/>
    <s v="MH14MA0499"/>
    <s v="SPLENDOR PLUS I3S DRS C FI OTHERS"/>
    <d v="2024-11-04T00:00:00"/>
    <n v="36"/>
    <s v="02.06.26"/>
    <x v="0"/>
    <m/>
    <m/>
    <m/>
    <m/>
    <m/>
    <m/>
    <m/>
    <m/>
    <m/>
    <m/>
    <m/>
    <m/>
    <m/>
    <m/>
    <m/>
    <m/>
    <m/>
    <m/>
    <m/>
    <m/>
    <m/>
    <m/>
    <m/>
    <m/>
    <m/>
    <m/>
    <m/>
    <m/>
    <m/>
    <m/>
    <m/>
    <m/>
    <m/>
    <m/>
    <m/>
    <m/>
    <m/>
    <m/>
    <m/>
    <m/>
    <m/>
    <m/>
    <m/>
    <m/>
    <m/>
    <m/>
    <m/>
    <m/>
    <m/>
    <m/>
    <m/>
    <m/>
    <m/>
    <m/>
    <m/>
    <m/>
    <m/>
    <m/>
    <m/>
    <m/>
    <m/>
    <m/>
    <m/>
    <m/>
    <m/>
    <m/>
    <m/>
    <m/>
    <m/>
    <m/>
    <m/>
    <m/>
    <m/>
    <m/>
    <m/>
    <m/>
    <m/>
    <m/>
    <m/>
    <m/>
    <m/>
    <m/>
    <m/>
    <m/>
    <m/>
    <m/>
    <m/>
    <m/>
    <m/>
    <m/>
    <m/>
    <m/>
    <m/>
    <m/>
    <x v="5"/>
    <x v="1"/>
    <s v="ZBHT0021"/>
    <e v="#N/A"/>
    <e v="#N/A"/>
    <e v="#N/A"/>
    <e v="#N/A"/>
    <e v="#N/A"/>
    <m/>
    <m/>
    <m/>
    <m/>
    <n v="0"/>
    <n v="3290"/>
    <n v="6510"/>
  </r>
  <r>
    <n v="463514822"/>
    <s v="ANANDA BALU SHINDE"/>
    <s v="ONLINE"/>
    <s v="15.06.26"/>
    <n v="4086"/>
    <m/>
    <m/>
    <m/>
    <n v="3996"/>
    <n v="3970"/>
    <n v="4037"/>
    <n v="4039"/>
    <x v="0"/>
    <s v="STABLE"/>
    <s v="PAID"/>
    <x v="2"/>
    <n v="52644"/>
    <n v="67"/>
    <n v="0"/>
    <n v="2690"/>
    <s v="18.05.26"/>
    <n v="7.9329700497982089E-2"/>
    <n v="2.880845591419154E-3"/>
    <s v="STABLE"/>
    <s v="PAID"/>
    <s v="PAID"/>
    <s v="PAID"/>
    <m/>
    <m/>
    <s v="CAVNA"/>
    <m/>
    <s v="-"/>
    <s v="-"/>
    <s v="CHINCHWAD"/>
    <s v="-"/>
    <s v="-"/>
    <s v="-"/>
    <n v="6727"/>
    <n v="52644"/>
    <n v="27"/>
    <n v="12"/>
    <s v="STABLE"/>
    <m/>
    <m/>
    <m/>
    <m/>
    <s v="REGULAR"/>
    <s v="MH14LR7215"/>
    <s v="ACCESS SPL ED DISC CBS BT BSVI"/>
    <d v="2024-07-19T00:00:00"/>
    <n v="36"/>
    <s v="02.06.26"/>
    <x v="1"/>
    <m/>
    <m/>
    <m/>
    <m/>
    <m/>
    <m/>
    <m/>
    <m/>
    <m/>
    <m/>
    <m/>
    <m/>
    <m/>
    <n v="2"/>
    <m/>
    <m/>
    <m/>
    <m/>
    <m/>
    <m/>
    <m/>
    <m/>
    <m/>
    <m/>
    <m/>
    <m/>
    <m/>
    <m/>
    <m/>
    <m/>
    <m/>
    <m/>
    <m/>
    <m/>
    <m/>
    <m/>
    <m/>
    <m/>
    <m/>
    <m/>
    <m/>
    <m/>
    <m/>
    <m/>
    <m/>
    <m/>
    <m/>
    <m/>
    <m/>
    <m/>
    <m/>
    <m/>
    <m/>
    <m/>
    <m/>
    <m/>
    <m/>
    <m/>
    <m/>
    <m/>
    <m/>
    <m/>
    <m/>
    <m/>
    <m/>
    <m/>
    <m/>
    <m/>
    <m/>
    <m/>
    <m/>
    <m/>
    <m/>
    <m/>
    <m/>
    <m/>
    <m/>
    <m/>
    <m/>
    <m/>
    <m/>
    <m/>
    <m/>
    <m/>
    <m/>
    <m/>
    <m/>
    <m/>
    <m/>
    <m/>
    <m/>
    <m/>
    <m/>
    <m/>
    <x v="1"/>
    <x v="0"/>
    <s v="ZBHT0009"/>
    <s v="G2dhsd5t9z"/>
    <s v="Allocated"/>
    <s v="Promise To Pay (PTP)"/>
    <s v="Customer promise pay online 4040 on 09/06"/>
    <d v="2026-06-09T00:00:00"/>
    <m/>
    <m/>
    <m/>
    <m/>
    <s v="159"/>
    <n v="4037"/>
    <n v="8125"/>
  </r>
  <r>
    <n v="461103769"/>
    <s v="MADHURI RAHUL CHOURE"/>
    <s v="BRANCH"/>
    <s v="18.06.26"/>
    <n v="3200"/>
    <m/>
    <m/>
    <m/>
    <n v="3106"/>
    <n v="2862"/>
    <n v="2926"/>
    <n v="2903"/>
    <x v="0"/>
    <s v="STABLE"/>
    <s v="PAID"/>
    <x v="8"/>
    <n v="52567.02"/>
    <n v="64"/>
    <n v="0"/>
    <n v="6300"/>
    <s v="19.05.26"/>
    <n v="5.7732614507441486E-2"/>
    <n v="2.8766330032110494E-3"/>
    <s v="STABLE"/>
    <s v="PAID"/>
    <s v="PAID"/>
    <s v="PTP"/>
    <m/>
    <m/>
    <m/>
    <m/>
    <s v="-"/>
    <s v="-"/>
    <s v="SOMANTNE"/>
    <s v="-"/>
    <s v="-"/>
    <s v="-"/>
    <n v="9226"/>
    <n v="52567.02"/>
    <n v="27"/>
    <n v="43"/>
    <s v="FLOW"/>
    <m/>
    <m/>
    <m/>
    <m/>
    <s v="REGULAR"/>
    <s v="MH14LG1537"/>
    <m/>
    <d v="2023-12-13T00:00:00"/>
    <n v="48"/>
    <s v="02.06.26"/>
    <x v="1"/>
    <m/>
    <m/>
    <m/>
    <m/>
    <m/>
    <m/>
    <m/>
    <m/>
    <m/>
    <m/>
    <m/>
    <m/>
    <m/>
    <m/>
    <m/>
    <m/>
    <m/>
    <m/>
    <m/>
    <m/>
    <m/>
    <m/>
    <m/>
    <m/>
    <m/>
    <m/>
    <m/>
    <m/>
    <m/>
    <m/>
    <m/>
    <m/>
    <m/>
    <m/>
    <m/>
    <m/>
    <m/>
    <m/>
    <m/>
    <m/>
    <m/>
    <m/>
    <m/>
    <m/>
    <m/>
    <m/>
    <m/>
    <m/>
    <m/>
    <m/>
    <m/>
    <m/>
    <m/>
    <m/>
    <m/>
    <m/>
    <m/>
    <m/>
    <n v="1"/>
    <m/>
    <m/>
    <m/>
    <m/>
    <m/>
    <m/>
    <m/>
    <m/>
    <m/>
    <m/>
    <m/>
    <m/>
    <m/>
    <m/>
    <m/>
    <m/>
    <m/>
    <m/>
    <m/>
    <m/>
    <m/>
    <m/>
    <m/>
    <m/>
    <m/>
    <m/>
    <m/>
    <m/>
    <m/>
    <m/>
    <m/>
    <m/>
    <m/>
    <m/>
    <m/>
    <x v="2"/>
    <x v="0"/>
    <s v="ZBHT0013"/>
    <s v="koEoVuw_DIc"/>
    <s v="Allocated"/>
    <e v="#N/A"/>
    <e v="#N/A"/>
    <e v="#N/A"/>
    <m/>
    <m/>
    <m/>
    <m/>
    <s v="135"/>
    <n v="2926"/>
    <n v="6103"/>
  </r>
  <r>
    <n v="462024518"/>
    <s v="KISHOR SHANKARRAO SOLANKE"/>
    <s v="COLLECT"/>
    <s v="08.06.26"/>
    <n v="3700"/>
    <m/>
    <m/>
    <m/>
    <n v="3562"/>
    <n v="3491"/>
    <n v="3549"/>
    <n v="3417"/>
    <x v="0"/>
    <s v="STABLE"/>
    <s v="PAID"/>
    <x v="5"/>
    <n v="52446"/>
    <n v="58"/>
    <n v="0"/>
    <n v="1800"/>
    <s v="08.05.26"/>
    <n v="0.10617297266832444"/>
    <n v="2.870010407407662E-3"/>
    <s v="STABLE"/>
    <s v="PAID"/>
    <s v="PTP"/>
    <s v="PAID"/>
    <m/>
    <m/>
    <s v="CAVA"/>
    <m/>
    <s v="-"/>
    <s v="-"/>
    <s v="BHOSARI"/>
    <s v="-"/>
    <s v="-"/>
    <s v="-"/>
    <n v="5349"/>
    <n v="52446"/>
    <n v="27"/>
    <n v="12"/>
    <s v="STABLE"/>
    <m/>
    <m/>
    <m/>
    <m/>
    <s v="REGULAR"/>
    <m/>
    <s v="HONDA SHINE DRUM BSVI"/>
    <d v="2024-02-25T00:00:00"/>
    <n v="42"/>
    <s v="02.06.26"/>
    <x v="1"/>
    <m/>
    <m/>
    <m/>
    <m/>
    <m/>
    <m/>
    <m/>
    <n v="1"/>
    <m/>
    <m/>
    <m/>
    <m/>
    <m/>
    <m/>
    <m/>
    <m/>
    <m/>
    <m/>
    <m/>
    <m/>
    <m/>
    <m/>
    <n v="2"/>
    <m/>
    <m/>
    <m/>
    <m/>
    <m/>
    <m/>
    <m/>
    <m/>
    <m/>
    <m/>
    <m/>
    <m/>
    <m/>
    <m/>
    <m/>
    <m/>
    <m/>
    <m/>
    <m/>
    <m/>
    <m/>
    <m/>
    <m/>
    <m/>
    <m/>
    <m/>
    <m/>
    <m/>
    <m/>
    <m/>
    <m/>
    <m/>
    <m/>
    <m/>
    <m/>
    <m/>
    <m/>
    <m/>
    <m/>
    <m/>
    <m/>
    <m/>
    <m/>
    <m/>
    <m/>
    <m/>
    <m/>
    <m/>
    <m/>
    <m/>
    <m/>
    <m/>
    <m/>
    <m/>
    <m/>
    <m/>
    <m/>
    <m/>
    <m/>
    <m/>
    <m/>
    <m/>
    <m/>
    <m/>
    <m/>
    <m/>
    <m/>
    <m/>
    <m/>
    <m/>
    <m/>
    <x v="3"/>
    <x v="0"/>
    <s v="DUWT0025"/>
    <s v="GozKV-OJwCz"/>
    <s v="Allocated"/>
    <s v="Payment (PAID)"/>
    <s v="Payment (PAID)"/>
    <d v="2026-06-08T00:00:00"/>
    <m/>
    <m/>
    <m/>
    <m/>
    <s v="64"/>
    <n v="3549"/>
    <n v="7117"/>
  </r>
  <r>
    <n v="465745916"/>
    <s v="RAHUL VIJAY MORE"/>
    <s v="ONLINE"/>
    <s v="15.06.26"/>
    <n v="5100"/>
    <m/>
    <m/>
    <m/>
    <n v="4873"/>
    <n v="4841.3500000000004"/>
    <n v="4911.3500000000004"/>
    <n v="4808.3500000000004"/>
    <x v="0"/>
    <s v="STABLE"/>
    <s v="PAID"/>
    <x v="17"/>
    <n v="52337"/>
    <n v="70"/>
    <n v="0"/>
    <n v="900"/>
    <s v="-"/>
    <n v="8.7852975308860617E-2"/>
    <n v="2.8640455838861837E-3"/>
    <s v="STABLE"/>
    <s v="PAID"/>
    <s v="-"/>
    <s v="PAID"/>
    <m/>
    <m/>
    <s v="CAVA"/>
    <m/>
    <m/>
    <m/>
    <s v="PIMPARI"/>
    <m/>
    <m/>
    <m/>
    <n v="5811.35"/>
    <n v="52337"/>
    <n v="27"/>
    <n v="12"/>
    <s v="STABLE"/>
    <m/>
    <m/>
    <m/>
    <m/>
    <s v="-"/>
    <s v="MH14MG0833"/>
    <s v="SPLENDOR PLUS BS6 I3S DRS CAST FI"/>
    <d v="2025-03-21T00:00:00"/>
    <n v="24"/>
    <s v="10.06.26"/>
    <x v="0"/>
    <m/>
    <m/>
    <m/>
    <m/>
    <m/>
    <m/>
    <m/>
    <m/>
    <m/>
    <m/>
    <m/>
    <m/>
    <m/>
    <m/>
    <m/>
    <m/>
    <m/>
    <m/>
    <m/>
    <m/>
    <m/>
    <m/>
    <m/>
    <m/>
    <m/>
    <m/>
    <m/>
    <m/>
    <m/>
    <m/>
    <m/>
    <m/>
    <m/>
    <m/>
    <n v="1"/>
    <m/>
    <m/>
    <m/>
    <m/>
    <m/>
    <m/>
    <m/>
    <m/>
    <n v="1"/>
    <m/>
    <m/>
    <m/>
    <m/>
    <m/>
    <m/>
    <m/>
    <m/>
    <m/>
    <m/>
    <m/>
    <m/>
    <m/>
    <m/>
    <m/>
    <m/>
    <m/>
    <m/>
    <m/>
    <m/>
    <m/>
    <m/>
    <m/>
    <m/>
    <m/>
    <m/>
    <m/>
    <m/>
    <m/>
    <m/>
    <m/>
    <m/>
    <m/>
    <m/>
    <m/>
    <m/>
    <m/>
    <m/>
    <m/>
    <m/>
    <m/>
    <m/>
    <m/>
    <m/>
    <m/>
    <m/>
    <m/>
    <m/>
    <m/>
    <m/>
    <x v="1"/>
    <x v="0"/>
    <s v="ZBHT0015"/>
    <s v="ko6lhhSuP1"/>
    <s v="Allocated"/>
    <s v="Left Message (LMCB)"/>
    <s v="Visited at customer residence address. Customer not live here his relatives sd. Customer at village. Left message at home with relatives."/>
    <d v="2026-06-15T00:00:00"/>
    <m/>
    <m/>
    <m/>
    <m/>
    <s v="194"/>
    <n v="4911.3500000000004"/>
    <n v="9908.35"/>
  </r>
  <r>
    <n v="467110513"/>
    <s v="SONALI BALASAHEB ABHYANKAR"/>
    <m/>
    <m/>
    <m/>
    <m/>
    <m/>
    <s v="BANK STABLE 15"/>
    <n v="9172"/>
    <n v="8584"/>
    <n v="8722"/>
    <n v="18023"/>
    <x v="0"/>
    <s v="STABLE"/>
    <s v="UNPAID"/>
    <x v="4"/>
    <n v="52239"/>
    <n v="138"/>
    <n v="0"/>
    <n v="900"/>
    <s v="-"/>
    <n v="7.2606628989813418E-2"/>
    <n v="2.858682715032011E-3"/>
    <s v="STABLE"/>
    <s v="PAID"/>
    <s v="-"/>
    <s v="PAID"/>
    <m/>
    <m/>
    <s v="CAVA"/>
    <m/>
    <m/>
    <m/>
    <s v="NANEKARWADI"/>
    <m/>
    <m/>
    <m/>
    <n v="9622"/>
    <n v="52239"/>
    <n v="22"/>
    <n v="7"/>
    <s v="STABLE"/>
    <m/>
    <m/>
    <m/>
    <m/>
    <s v="-"/>
    <s v="MH14MY4038"/>
    <s v="PIAGGIO VESPA SXL 149 ABS"/>
    <d v="2025-10-18T00:00:00"/>
    <n v="12"/>
    <s v="10.06.26"/>
    <x v="0"/>
    <m/>
    <m/>
    <m/>
    <m/>
    <m/>
    <m/>
    <m/>
    <m/>
    <m/>
    <m/>
    <m/>
    <m/>
    <m/>
    <m/>
    <m/>
    <m/>
    <m/>
    <m/>
    <m/>
    <m/>
    <m/>
    <m/>
    <m/>
    <m/>
    <m/>
    <m/>
    <m/>
    <m/>
    <m/>
    <m/>
    <m/>
    <m/>
    <m/>
    <m/>
    <n v="1"/>
    <m/>
    <m/>
    <m/>
    <m/>
    <m/>
    <m/>
    <m/>
    <m/>
    <m/>
    <m/>
    <m/>
    <m/>
    <m/>
    <m/>
    <m/>
    <m/>
    <m/>
    <m/>
    <m/>
    <m/>
    <m/>
    <m/>
    <m/>
    <m/>
    <m/>
    <m/>
    <m/>
    <m/>
    <m/>
    <m/>
    <m/>
    <m/>
    <m/>
    <m/>
    <m/>
    <m/>
    <m/>
    <m/>
    <m/>
    <m/>
    <m/>
    <m/>
    <m/>
    <m/>
    <m/>
    <m/>
    <m/>
    <m/>
    <m/>
    <m/>
    <m/>
    <m/>
    <m/>
    <m/>
    <m/>
    <m/>
    <m/>
    <m/>
    <m/>
    <x v="2"/>
    <x v="0"/>
    <s v="DUWT0017"/>
    <s v="kPnctcaS6b"/>
    <s v="Allocated"/>
    <s v="Promise To Pay (PTP)"/>
    <s v="Customer pay online "/>
    <d v="2026-06-12T00:00:00"/>
    <m/>
    <m/>
    <m/>
    <m/>
    <s v="267"/>
    <n v="8722"/>
    <n v="18023"/>
  </r>
  <r>
    <n v="466958013"/>
    <s v="PRAPHUL ASHOK JAIN"/>
    <m/>
    <m/>
    <m/>
    <m/>
    <m/>
    <m/>
    <n v="9332"/>
    <n v="9164"/>
    <n v="9355"/>
    <n v="18984"/>
    <x v="0"/>
    <s v="FLOW"/>
    <s v="UNPAID"/>
    <x v="7"/>
    <n v="52197"/>
    <n v="191"/>
    <n v="0"/>
    <n v="1350"/>
    <s v="27.05.26"/>
    <n v="3.2497909538986604E-2"/>
    <n v="2.8563843426659369E-3"/>
    <s v="STABLE"/>
    <s v="PTP"/>
    <s v="MPTP"/>
    <s v="PTP"/>
    <m/>
    <n v="20"/>
    <s v="CAVNA"/>
    <m/>
    <s v="-"/>
    <s v="-"/>
    <s v="SHIRUR"/>
    <s v="-"/>
    <s v="-"/>
    <s v="-"/>
    <n v="10705"/>
    <n v="52197"/>
    <n v="22"/>
    <n v="38"/>
    <s v="FLOW"/>
    <m/>
    <m/>
    <m/>
    <m/>
    <s v="REGULAR"/>
    <s v="MH12YT5870"/>
    <s v="TVS JUPITER 125 DISC"/>
    <d v="2025-09-27T00:00:00"/>
    <n v="12"/>
    <s v="02.06.26"/>
    <x v="0"/>
    <m/>
    <m/>
    <m/>
    <m/>
    <m/>
    <m/>
    <m/>
    <m/>
    <m/>
    <m/>
    <n v="1"/>
    <m/>
    <m/>
    <m/>
    <m/>
    <m/>
    <m/>
    <m/>
    <m/>
    <m/>
    <m/>
    <m/>
    <m/>
    <m/>
    <m/>
    <m/>
    <m/>
    <m/>
    <m/>
    <m/>
    <m/>
    <m/>
    <m/>
    <m/>
    <m/>
    <m/>
    <m/>
    <m/>
    <m/>
    <m/>
    <m/>
    <m/>
    <m/>
    <m/>
    <m/>
    <m/>
    <m/>
    <m/>
    <m/>
    <m/>
    <m/>
    <m/>
    <m/>
    <m/>
    <m/>
    <m/>
    <m/>
    <m/>
    <m/>
    <m/>
    <m/>
    <m/>
    <m/>
    <m/>
    <m/>
    <m/>
    <m/>
    <m/>
    <m/>
    <m/>
    <m/>
    <m/>
    <m/>
    <m/>
    <m/>
    <m/>
    <m/>
    <m/>
    <m/>
    <m/>
    <m/>
    <m/>
    <m/>
    <m/>
    <m/>
    <m/>
    <m/>
    <m/>
    <m/>
    <m/>
    <m/>
    <m/>
    <m/>
    <m/>
    <x v="2"/>
    <x v="0"/>
    <s v="ZBHT0024"/>
    <s v="G6g44kUOC17"/>
    <s v="Allocated"/>
    <s v="Door Locked (NC_DL)"/>
    <s v="Customer door lock "/>
    <d v="2026-06-04T00:00:00"/>
    <m/>
    <m/>
    <m/>
    <m/>
    <s v="488"/>
    <n v="9355"/>
    <n v="18984"/>
  </r>
  <r>
    <n v="462207375"/>
    <s v="MAHENDRA AKRUD MANCHARE"/>
    <m/>
    <m/>
    <m/>
    <m/>
    <m/>
    <m/>
    <n v="4144"/>
    <n v="16274"/>
    <n v="4256"/>
    <n v="21072"/>
    <x v="2"/>
    <s v="FLOW"/>
    <s v="UNPAID"/>
    <x v="1"/>
    <n v="52058"/>
    <n v="414"/>
    <n v="0"/>
    <n v="2863.43"/>
    <s v="FLOW"/>
    <n v="0.107387575370161"/>
    <n v="1.709162609047064E-2"/>
    <s v="FLOW"/>
    <s v="NC"/>
    <s v="NC"/>
    <s v="NC"/>
    <s v="Add not found"/>
    <m/>
    <s v="CNAVNA"/>
    <m/>
    <s v="REPO"/>
    <s v="-"/>
    <s v="CHINCHWAD"/>
    <s v="-"/>
    <s v="-"/>
    <s v="-"/>
    <n v="19551.43"/>
    <n v="52058"/>
    <n v="116"/>
    <n v="132"/>
    <s v="FLOW"/>
    <m/>
    <m/>
    <m/>
    <m/>
    <s v="NPA"/>
    <s v="MH14LK8938"/>
    <s v="HONDA UNICORN 160 BSVI"/>
    <d v="2024-03-12T00:00:00"/>
    <n v="36"/>
    <s v="02.06.26"/>
    <x v="0"/>
    <m/>
    <m/>
    <m/>
    <m/>
    <m/>
    <m/>
    <m/>
    <m/>
    <m/>
    <m/>
    <m/>
    <m/>
    <m/>
    <n v="1"/>
    <m/>
    <m/>
    <m/>
    <m/>
    <m/>
    <m/>
    <m/>
    <m/>
    <m/>
    <m/>
    <m/>
    <n v="1"/>
    <m/>
    <m/>
    <n v="1"/>
    <m/>
    <m/>
    <m/>
    <m/>
    <m/>
    <m/>
    <m/>
    <m/>
    <n v="1"/>
    <m/>
    <m/>
    <m/>
    <m/>
    <m/>
    <m/>
    <m/>
    <m/>
    <m/>
    <m/>
    <m/>
    <m/>
    <m/>
    <m/>
    <m/>
    <m/>
    <m/>
    <m/>
    <m/>
    <m/>
    <m/>
    <m/>
    <m/>
    <m/>
    <m/>
    <m/>
    <m/>
    <m/>
    <m/>
    <m/>
    <m/>
    <m/>
    <m/>
    <m/>
    <m/>
    <m/>
    <m/>
    <m/>
    <m/>
    <m/>
    <m/>
    <m/>
    <m/>
    <m/>
    <m/>
    <m/>
    <m/>
    <m/>
    <m/>
    <m/>
    <m/>
    <m/>
    <m/>
    <m/>
    <m/>
    <m/>
    <x v="0"/>
    <x v="0"/>
    <s v="ZBHT0011"/>
    <s v="Gol0mDGajz"/>
    <s v="Allocated"/>
    <s v="Address Not Found (NC_ANF)"/>
    <s v="Visit cm residence address surching for a long time cm address not found "/>
    <d v="2026-06-09T00:00:00"/>
    <m/>
    <m/>
    <m/>
    <m/>
    <s v="654"/>
    <n v="4256"/>
    <n v="21072"/>
  </r>
  <r>
    <n v="462490785"/>
    <s v="VAISHALI PRAMOD PAWAR"/>
    <s v="BRANCH"/>
    <s v="17.06.26"/>
    <n v="4300"/>
    <m/>
    <m/>
    <m/>
    <n v="4107"/>
    <n v="13320"/>
    <n v="1782"/>
    <n v="14161"/>
    <x v="2"/>
    <s v="STABLE"/>
    <s v="PAID"/>
    <x v="6"/>
    <n v="51910"/>
    <n v="783"/>
    <n v="0"/>
    <n v="6300"/>
    <s v="18.05.26"/>
    <n v="0.18752010530892138"/>
    <n v="1.7043034891012544E-2"/>
    <s v="STABLE"/>
    <s v="PAID"/>
    <s v="PAID"/>
    <s v="PAID"/>
    <m/>
    <m/>
    <s v="CAVNA"/>
    <m/>
    <s v="-"/>
    <s v="-"/>
    <s v="VISHRANTWADI"/>
    <s v="-"/>
    <s v="-"/>
    <s v="-"/>
    <n v="20403"/>
    <n v="51910"/>
    <n v="116"/>
    <n v="132"/>
    <s v="FLOW"/>
    <m/>
    <m/>
    <m/>
    <m/>
    <s v="NPA"/>
    <m/>
    <s v="OLA S1 AIR"/>
    <d v="2024-04-08T00:00:00"/>
    <n v="36"/>
    <s v="02.06.26"/>
    <x v="1"/>
    <m/>
    <m/>
    <m/>
    <m/>
    <m/>
    <m/>
    <m/>
    <n v="1"/>
    <m/>
    <m/>
    <m/>
    <m/>
    <m/>
    <n v="1"/>
    <m/>
    <m/>
    <m/>
    <m/>
    <m/>
    <m/>
    <m/>
    <m/>
    <m/>
    <m/>
    <m/>
    <m/>
    <m/>
    <m/>
    <m/>
    <m/>
    <m/>
    <m/>
    <m/>
    <m/>
    <m/>
    <m/>
    <m/>
    <m/>
    <m/>
    <m/>
    <m/>
    <m/>
    <m/>
    <m/>
    <m/>
    <m/>
    <n v="1"/>
    <m/>
    <m/>
    <m/>
    <m/>
    <m/>
    <m/>
    <m/>
    <m/>
    <m/>
    <m/>
    <m/>
    <m/>
    <m/>
    <m/>
    <m/>
    <m/>
    <m/>
    <m/>
    <m/>
    <m/>
    <m/>
    <m/>
    <m/>
    <m/>
    <m/>
    <m/>
    <m/>
    <m/>
    <m/>
    <m/>
    <m/>
    <m/>
    <m/>
    <m/>
    <m/>
    <m/>
    <m/>
    <m/>
    <m/>
    <m/>
    <m/>
    <m/>
    <m/>
    <m/>
    <m/>
    <m/>
    <m/>
    <x v="3"/>
    <x v="0"/>
    <s v="ZBHT0012"/>
    <s v="A6xAiB7q_Dgz"/>
    <s v="Allocated"/>
    <s v="Left Message (LMCB)"/>
    <s v="Lm"/>
    <d v="2026-06-05T00:00:00"/>
    <m/>
    <m/>
    <m/>
    <m/>
    <s v="1034"/>
    <n v="1782"/>
    <n v="18461"/>
  </r>
  <r>
    <n v="464619509"/>
    <s v="BABU ARJUN AVACHITE"/>
    <m/>
    <m/>
    <m/>
    <m/>
    <m/>
    <m/>
    <n v="3285"/>
    <n v="3259"/>
    <n v="3363"/>
    <n v="6760"/>
    <x v="0"/>
    <s v="FLOW"/>
    <s v="UNPAID"/>
    <x v="7"/>
    <n v="51067"/>
    <n v="104"/>
    <n v="0"/>
    <n v="6286"/>
    <s v="29.05.26"/>
    <n v="3.1794370297669003E-2"/>
    <n v="2.7945471813882292E-3"/>
    <s v="STABLE"/>
    <s v="PTP"/>
    <s v="PTP"/>
    <s v="PTP"/>
    <m/>
    <n v="25"/>
    <s v="CAVNA"/>
    <m/>
    <s v="-"/>
    <s v="-"/>
    <s v="SHIRUR"/>
    <s v="-"/>
    <s v="-"/>
    <s v="-"/>
    <n v="9649"/>
    <n v="51067"/>
    <n v="27"/>
    <n v="43"/>
    <s v="FLOW"/>
    <m/>
    <m/>
    <m/>
    <m/>
    <s v="REGULAR"/>
    <s v="MH12YC7753"/>
    <s v="DESTINI 125 XTEC"/>
    <d v="2024-11-08T00:00:00"/>
    <n v="36"/>
    <s v="02.06.26"/>
    <x v="0"/>
    <m/>
    <m/>
    <m/>
    <m/>
    <m/>
    <m/>
    <m/>
    <m/>
    <m/>
    <m/>
    <m/>
    <m/>
    <m/>
    <m/>
    <m/>
    <m/>
    <n v="1"/>
    <m/>
    <m/>
    <m/>
    <m/>
    <m/>
    <m/>
    <m/>
    <m/>
    <m/>
    <m/>
    <m/>
    <m/>
    <m/>
    <m/>
    <m/>
    <m/>
    <m/>
    <m/>
    <m/>
    <m/>
    <m/>
    <m/>
    <m/>
    <m/>
    <m/>
    <m/>
    <m/>
    <m/>
    <m/>
    <m/>
    <m/>
    <m/>
    <m/>
    <m/>
    <m/>
    <m/>
    <m/>
    <m/>
    <m/>
    <m/>
    <m/>
    <m/>
    <m/>
    <m/>
    <m/>
    <m/>
    <m/>
    <m/>
    <m/>
    <m/>
    <m/>
    <m/>
    <m/>
    <m/>
    <m/>
    <m/>
    <m/>
    <m/>
    <m/>
    <m/>
    <m/>
    <m/>
    <m/>
    <m/>
    <m/>
    <m/>
    <m/>
    <m/>
    <m/>
    <m/>
    <m/>
    <m/>
    <m/>
    <m/>
    <m/>
    <m/>
    <m/>
    <x v="2"/>
    <x v="0"/>
    <s v="ZBHT0024"/>
    <s v="APw7rdRsNIz"/>
    <s v="Allocated"/>
    <s v="Left Message (LMCB)"/>
    <s v="Meet doughter "/>
    <d v="2026-06-06T00:00:00"/>
    <m/>
    <m/>
    <m/>
    <m/>
    <s v="216"/>
    <n v="3363"/>
    <n v="6760"/>
  </r>
  <r>
    <n v="465281966"/>
    <s v="BALU ABAJI GAWARI"/>
    <m/>
    <m/>
    <m/>
    <m/>
    <m/>
    <s v="BANK STABLE 17"/>
    <n v="5523"/>
    <n v="5520"/>
    <n v="5677"/>
    <n v="11316"/>
    <x v="0"/>
    <s v="STABLE"/>
    <s v="UNPAID"/>
    <x v="15"/>
    <n v="50632"/>
    <n v="157"/>
    <n v="0"/>
    <n v="3595"/>
    <s v="29.05.26"/>
    <n v="7.4335915651932677E-2"/>
    <n v="2.7707426104538902E-3"/>
    <s v="STABLE"/>
    <s v="PAID"/>
    <s v="NC"/>
    <s v="NC"/>
    <s v="Add  not found"/>
    <m/>
    <s v="CNAVNA"/>
    <m/>
    <s v="-"/>
    <s v="-"/>
    <s v="SANGAMWADI"/>
    <s v="-"/>
    <s v="-"/>
    <s v="-"/>
    <n v="9272"/>
    <n v="50632"/>
    <n v="27"/>
    <n v="12"/>
    <s v="STABLE"/>
    <m/>
    <m/>
    <m/>
    <m/>
    <s v="REGULAR"/>
    <s v="MH14MD2711"/>
    <s v="ACTIVA 125 DISC BSVI"/>
    <d v="2025-01-21T00:00:00"/>
    <n v="24"/>
    <s v="02.06.26"/>
    <x v="1"/>
    <m/>
    <m/>
    <m/>
    <m/>
    <m/>
    <m/>
    <m/>
    <m/>
    <m/>
    <m/>
    <n v="1"/>
    <m/>
    <m/>
    <m/>
    <m/>
    <m/>
    <m/>
    <m/>
    <m/>
    <m/>
    <m/>
    <m/>
    <m/>
    <m/>
    <m/>
    <m/>
    <m/>
    <m/>
    <m/>
    <m/>
    <m/>
    <m/>
    <m/>
    <m/>
    <m/>
    <m/>
    <m/>
    <m/>
    <m/>
    <m/>
    <m/>
    <m/>
    <m/>
    <m/>
    <m/>
    <m/>
    <m/>
    <m/>
    <m/>
    <m/>
    <m/>
    <m/>
    <m/>
    <m/>
    <m/>
    <m/>
    <m/>
    <m/>
    <m/>
    <m/>
    <m/>
    <m/>
    <m/>
    <m/>
    <m/>
    <m/>
    <m/>
    <m/>
    <m/>
    <m/>
    <m/>
    <m/>
    <m/>
    <m/>
    <m/>
    <m/>
    <m/>
    <m/>
    <m/>
    <m/>
    <m/>
    <m/>
    <m/>
    <m/>
    <m/>
    <m/>
    <m/>
    <m/>
    <m/>
    <m/>
    <m/>
    <m/>
    <m/>
    <m/>
    <x v="2"/>
    <x v="0"/>
    <s v="DUWT0014"/>
    <s v="koaqLsgeCrz"/>
    <s v="Allocated"/>
    <s v="Address Not Found (NC_ANF)"/>
    <s v="Short address "/>
    <d v="2026-06-04T00:00:00"/>
    <m/>
    <m/>
    <m/>
    <m/>
    <s v="273"/>
    <n v="5677"/>
    <n v="11316"/>
  </r>
  <r>
    <n v="461702783"/>
    <s v="RAM ARUN BAGADE"/>
    <s v="ONLINE"/>
    <s v="06.06.26"/>
    <n v="3503"/>
    <m/>
    <m/>
    <m/>
    <n v="3338"/>
    <n v="9780"/>
    <n v="3538"/>
    <n v="10110"/>
    <x v="1"/>
    <s v="STABLE"/>
    <s v="PAID"/>
    <x v="7"/>
    <n v="50591"/>
    <n v="434"/>
    <n v="0"/>
    <n v="0"/>
    <s v="06.05.26"/>
    <n v="7.6617713019951433E-2"/>
    <n v="1.3531092967769207E-2"/>
    <s v="STABLE"/>
    <s v="PAID"/>
    <s v="PAID"/>
    <s v="PAID"/>
    <m/>
    <m/>
    <s v="CAVNA"/>
    <m/>
    <s v="REPO"/>
    <s v="-"/>
    <s v="SHIRUR"/>
    <s v="-"/>
    <s v="-"/>
    <s v="-"/>
    <n v="10214"/>
    <n v="50591"/>
    <n v="88"/>
    <n v="73"/>
    <s v="STABLE"/>
    <m/>
    <m/>
    <m/>
    <m/>
    <s v="REGULAR"/>
    <s v="MH12WM8212"/>
    <s v="HONDA ACTIVA 6G DLX BS VI"/>
    <d v="2024-01-29T00:00:00"/>
    <n v="42"/>
    <s v="02.06.26"/>
    <x v="0"/>
    <m/>
    <m/>
    <m/>
    <m/>
    <m/>
    <m/>
    <m/>
    <n v="1"/>
    <m/>
    <m/>
    <m/>
    <m/>
    <m/>
    <m/>
    <m/>
    <m/>
    <m/>
    <m/>
    <m/>
    <m/>
    <m/>
    <m/>
    <m/>
    <m/>
    <m/>
    <m/>
    <m/>
    <m/>
    <m/>
    <m/>
    <m/>
    <m/>
    <m/>
    <m/>
    <m/>
    <m/>
    <m/>
    <m/>
    <m/>
    <m/>
    <m/>
    <m/>
    <m/>
    <m/>
    <m/>
    <m/>
    <m/>
    <m/>
    <m/>
    <m/>
    <m/>
    <m/>
    <m/>
    <m/>
    <m/>
    <m/>
    <m/>
    <m/>
    <m/>
    <m/>
    <m/>
    <m/>
    <m/>
    <m/>
    <m/>
    <m/>
    <m/>
    <m/>
    <m/>
    <m/>
    <m/>
    <m/>
    <m/>
    <m/>
    <m/>
    <m/>
    <m/>
    <m/>
    <m/>
    <m/>
    <m/>
    <m/>
    <m/>
    <m/>
    <m/>
    <m/>
    <m/>
    <m/>
    <m/>
    <m/>
    <m/>
    <m/>
    <m/>
    <m/>
    <x v="2"/>
    <x v="0"/>
    <s v="ZBHT0024"/>
    <s v="A2rSNc8tic"/>
    <s v="Allocated"/>
    <s v="Left Message (LMCB)"/>
    <s v="Meet wife "/>
    <d v="2026-06-03T00:00:00"/>
    <m/>
    <m/>
    <m/>
    <m/>
    <s v="495"/>
    <n v="3538"/>
    <n v="13613"/>
  </r>
  <r>
    <n v="465762771"/>
    <s v="ASHIM SAIKIA"/>
    <s v="ONLINE"/>
    <s v="19.06.26"/>
    <n v="4931"/>
    <m/>
    <m/>
    <m/>
    <n v="4727"/>
    <n v="4640"/>
    <n v="4727"/>
    <n v="4640"/>
    <x v="0"/>
    <s v="STABLE"/>
    <s v="PAID"/>
    <x v="4"/>
    <n v="50509"/>
    <n v="87"/>
    <n v="0"/>
    <n v="3150"/>
    <s v="STABLE"/>
    <n v="7.0202113816238559E-2"/>
    <n v="2.7640116628103875E-3"/>
    <s v="STABLE"/>
    <s v="PAID"/>
    <s v="NC"/>
    <s v="NC"/>
    <s v="Alwayws door lock"/>
    <m/>
    <s v="CNAVNA"/>
    <m/>
    <s v="-"/>
    <s v="-"/>
    <s v="NANEKAR WADI"/>
    <s v="-"/>
    <s v="-"/>
    <s v="-"/>
    <n v="7877"/>
    <n v="50509"/>
    <n v="27"/>
    <n v="43"/>
    <s v="FLOW"/>
    <m/>
    <m/>
    <m/>
    <m/>
    <s v="REGULAR"/>
    <s v="MH14MG6130"/>
    <s v="TVS RAIDER SMARTXONNECT"/>
    <d v="2025-03-24T00:00:00"/>
    <n v="24"/>
    <s v="02.06.26"/>
    <x v="0"/>
    <m/>
    <m/>
    <m/>
    <m/>
    <m/>
    <m/>
    <m/>
    <n v="1"/>
    <m/>
    <m/>
    <m/>
    <m/>
    <m/>
    <m/>
    <m/>
    <m/>
    <m/>
    <m/>
    <m/>
    <m/>
    <m/>
    <m/>
    <m/>
    <m/>
    <m/>
    <m/>
    <m/>
    <m/>
    <m/>
    <m/>
    <m/>
    <m/>
    <m/>
    <m/>
    <m/>
    <m/>
    <m/>
    <m/>
    <m/>
    <m/>
    <m/>
    <m/>
    <m/>
    <m/>
    <m/>
    <m/>
    <m/>
    <m/>
    <m/>
    <m/>
    <m/>
    <m/>
    <m/>
    <m/>
    <m/>
    <n v="1"/>
    <m/>
    <m/>
    <m/>
    <m/>
    <m/>
    <m/>
    <m/>
    <m/>
    <m/>
    <m/>
    <m/>
    <m/>
    <m/>
    <m/>
    <m/>
    <m/>
    <m/>
    <m/>
    <m/>
    <m/>
    <m/>
    <m/>
    <m/>
    <m/>
    <m/>
    <m/>
    <m/>
    <m/>
    <m/>
    <m/>
    <m/>
    <m/>
    <m/>
    <m/>
    <m/>
    <m/>
    <m/>
    <m/>
    <x v="1"/>
    <x v="0"/>
    <s v="DUWT0017"/>
    <s v="APG1EgdZybz"/>
    <s v="Allocated"/>
    <s v="Door Locked (NC_DL)"/>
    <s v="Customer not meet house lock "/>
    <d v="2026-06-03T00:00:00"/>
    <m/>
    <m/>
    <m/>
    <m/>
    <s v="204"/>
    <n v="4727"/>
    <n v="9571"/>
  </r>
  <r>
    <n v="463785816"/>
    <s v="SIDDHARTH SAWDEKAR"/>
    <s v="ONLINE"/>
    <s v="17.06.26"/>
    <n v="3953"/>
    <m/>
    <m/>
    <m/>
    <n v="3557"/>
    <n v="7047"/>
    <n v="3720"/>
    <n v="7028"/>
    <x v="4"/>
    <s v="STABLE"/>
    <s v="PAID"/>
    <x v="5"/>
    <n v="50472"/>
    <n v="230"/>
    <n v="0"/>
    <n v="5017.99"/>
    <s v="FLOW"/>
    <n v="0.372380125206841"/>
    <n v="1.1175075309705313E-2"/>
    <s v="STABLE"/>
    <s v="PAID"/>
    <s v="RTP"/>
    <s v="PAID"/>
    <m/>
    <m/>
    <s v="CAVA"/>
    <m/>
    <s v="-"/>
    <s v="-"/>
    <s v="BHOSARI"/>
    <s v="-"/>
    <s v="-"/>
    <s v="-"/>
    <n v="12294.99"/>
    <n v="50472"/>
    <n v="57"/>
    <n v="73"/>
    <s v="FLOW"/>
    <m/>
    <m/>
    <m/>
    <m/>
    <s v="REGULAR"/>
    <s v="MH14LT3723"/>
    <s v="PASSION PLUS I3S DRS CAST"/>
    <d v="2024-08-17T00:00:00"/>
    <n v="36"/>
    <s v="02.06.26"/>
    <x v="1"/>
    <m/>
    <m/>
    <m/>
    <m/>
    <m/>
    <m/>
    <m/>
    <n v="1"/>
    <m/>
    <m/>
    <m/>
    <m/>
    <m/>
    <m/>
    <m/>
    <m/>
    <m/>
    <m/>
    <m/>
    <m/>
    <m/>
    <m/>
    <m/>
    <m/>
    <m/>
    <m/>
    <m/>
    <m/>
    <m/>
    <m/>
    <m/>
    <m/>
    <m/>
    <m/>
    <m/>
    <m/>
    <m/>
    <m/>
    <m/>
    <m/>
    <m/>
    <m/>
    <m/>
    <m/>
    <m/>
    <m/>
    <m/>
    <m/>
    <m/>
    <m/>
    <m/>
    <m/>
    <m/>
    <m/>
    <m/>
    <m/>
    <m/>
    <m/>
    <m/>
    <m/>
    <m/>
    <m/>
    <m/>
    <m/>
    <m/>
    <m/>
    <m/>
    <m/>
    <m/>
    <m/>
    <m/>
    <m/>
    <m/>
    <m/>
    <m/>
    <m/>
    <m/>
    <m/>
    <m/>
    <m/>
    <m/>
    <m/>
    <m/>
    <m/>
    <m/>
    <m/>
    <m/>
    <m/>
    <m/>
    <m/>
    <m/>
    <m/>
    <m/>
    <m/>
    <x v="2"/>
    <x v="0"/>
    <s v="DUWT0025"/>
    <s v="Go0lEGpIjz"/>
    <s v="Allocated"/>
    <s v="Promise To Pay (PTP)"/>
    <s v="Customer given ptp to online payment "/>
    <d v="2026-06-10T00:00:00"/>
    <m/>
    <m/>
    <m/>
    <m/>
    <s v="377"/>
    <n v="3720"/>
    <n v="10981"/>
  </r>
  <r>
    <n v="463886724"/>
    <s v="RUSHIKESH SUNIL MOHITE"/>
    <s v="ONLINE"/>
    <s v="15.06.26"/>
    <n v="5078"/>
    <m/>
    <m/>
    <m/>
    <n v="5002"/>
    <n v="5002"/>
    <n v="5004"/>
    <n v="5002"/>
    <x v="0"/>
    <s v="STABLE"/>
    <s v="PAID"/>
    <x v="7"/>
    <n v="50437"/>
    <n v="2"/>
    <n v="0"/>
    <n v="450"/>
    <s v="-"/>
    <n v="3.1402131605606974E-2"/>
    <n v="2.7600715958971179E-3"/>
    <s v="RB"/>
    <s v="PAID"/>
    <s v="-"/>
    <s v="PAID"/>
    <m/>
    <m/>
    <s v="CAVA"/>
    <m/>
    <m/>
    <m/>
    <s v="SHIRUR"/>
    <m/>
    <m/>
    <m/>
    <n v="5454"/>
    <n v="50437"/>
    <n v="27"/>
    <n v="12"/>
    <s v="STABLE"/>
    <m/>
    <m/>
    <m/>
    <m/>
    <s v="-"/>
    <s v="MH16DN0975"/>
    <s v="TVS RAIDER DISC"/>
    <d v="2024-08-29T00:00:00"/>
    <n v="30"/>
    <s v="10.06.26"/>
    <x v="0"/>
    <m/>
    <m/>
    <m/>
    <m/>
    <m/>
    <m/>
    <m/>
    <m/>
    <m/>
    <m/>
    <m/>
    <m/>
    <m/>
    <m/>
    <m/>
    <m/>
    <m/>
    <m/>
    <m/>
    <m/>
    <m/>
    <m/>
    <m/>
    <m/>
    <m/>
    <m/>
    <m/>
    <m/>
    <m/>
    <m/>
    <m/>
    <n v="1"/>
    <m/>
    <m/>
    <m/>
    <m/>
    <m/>
    <m/>
    <m/>
    <m/>
    <m/>
    <m/>
    <m/>
    <m/>
    <m/>
    <m/>
    <m/>
    <m/>
    <m/>
    <m/>
    <m/>
    <m/>
    <m/>
    <m/>
    <m/>
    <m/>
    <m/>
    <m/>
    <m/>
    <m/>
    <m/>
    <m/>
    <m/>
    <m/>
    <m/>
    <m/>
    <m/>
    <m/>
    <m/>
    <m/>
    <m/>
    <m/>
    <m/>
    <m/>
    <m/>
    <m/>
    <m/>
    <m/>
    <m/>
    <m/>
    <m/>
    <m/>
    <m/>
    <m/>
    <m/>
    <m/>
    <m/>
    <m/>
    <m/>
    <m/>
    <m/>
    <m/>
    <m/>
    <m/>
    <x v="2"/>
    <x v="0"/>
    <s v="ZBHT0024"/>
    <s v="GPfdiGVkyb"/>
    <s v="Allocated"/>
    <s v="Shifted (NC_SFTD)"/>
    <s v="Customer shifted "/>
    <d v="2026-06-11T00:00:00"/>
    <m/>
    <m/>
    <m/>
    <m/>
    <s v="76"/>
    <n v="5004"/>
    <n v="10080"/>
  </r>
  <r>
    <n v="461652917"/>
    <s v="PRATIK TULSIDAS PARMAR"/>
    <m/>
    <m/>
    <m/>
    <m/>
    <m/>
    <m/>
    <n v="4000"/>
    <n v="19789"/>
    <n v="4956"/>
    <n v="25261"/>
    <x v="5"/>
    <s v="FLOW"/>
    <s v="UNPAID"/>
    <x v="2"/>
    <n v="50019"/>
    <n v="1167"/>
    <n v="0"/>
    <n v="6300"/>
    <s v="FLOW"/>
    <n v="0.461941263391208"/>
    <n v="2.4347522277576437E-2"/>
    <s v="FLOW"/>
    <s v="BPTP"/>
    <s v="PTP"/>
    <s v="BPTP"/>
    <s v="Financail problem"/>
    <m/>
    <s v="CAVNA"/>
    <m/>
    <s v="REPO"/>
    <s v="-"/>
    <s v="DAPODI"/>
    <s v="-"/>
    <s v="-"/>
    <s v="-"/>
    <n v="27256"/>
    <n v="50019"/>
    <n v="147"/>
    <n v="163"/>
    <s v="FLOW"/>
    <m/>
    <m/>
    <m/>
    <m/>
    <s v="NPA"/>
    <s v="MH14LK9900"/>
    <s v="HONDA SP 160 DOUBLE DISC"/>
    <d v="2024-01-25T00:00:00"/>
    <n v="36"/>
    <s v="02.06.26"/>
    <x v="1"/>
    <m/>
    <m/>
    <m/>
    <m/>
    <m/>
    <m/>
    <m/>
    <m/>
    <m/>
    <m/>
    <n v="1"/>
    <m/>
    <m/>
    <m/>
    <m/>
    <m/>
    <m/>
    <m/>
    <m/>
    <m/>
    <m/>
    <m/>
    <m/>
    <m/>
    <m/>
    <m/>
    <m/>
    <m/>
    <m/>
    <m/>
    <m/>
    <m/>
    <m/>
    <m/>
    <m/>
    <m/>
    <m/>
    <m/>
    <m/>
    <m/>
    <m/>
    <m/>
    <m/>
    <m/>
    <m/>
    <m/>
    <m/>
    <m/>
    <m/>
    <m/>
    <m/>
    <m/>
    <m/>
    <m/>
    <m/>
    <m/>
    <m/>
    <m/>
    <m/>
    <m/>
    <m/>
    <m/>
    <m/>
    <m/>
    <m/>
    <m/>
    <m/>
    <m/>
    <m/>
    <m/>
    <m/>
    <m/>
    <m/>
    <m/>
    <m/>
    <m/>
    <m/>
    <m/>
    <m/>
    <m/>
    <m/>
    <m/>
    <m/>
    <m/>
    <m/>
    <m/>
    <m/>
    <m/>
    <m/>
    <m/>
    <m/>
    <m/>
    <m/>
    <m/>
    <x v="2"/>
    <x v="0"/>
    <s v="ZBHT0009"/>
    <s v="B2-yN623sNg7"/>
    <s v="Allocated"/>
    <s v="Left Message (LMCB)"/>
    <s v="Msg to father"/>
    <d v="2026-06-04T00:00:00"/>
    <m/>
    <m/>
    <m/>
    <m/>
    <s v="1472"/>
    <n v="4956"/>
    <n v="25261"/>
  </r>
  <r>
    <n v="460952186"/>
    <s v="ABHIJEET UTTAM KUMBHAR"/>
    <m/>
    <m/>
    <m/>
    <m/>
    <m/>
    <m/>
    <n v="2774"/>
    <n v="4637"/>
    <n v="2028"/>
    <n v="7672"/>
    <x v="4"/>
    <s v="FLOW"/>
    <s v="UNPAID"/>
    <x v="14"/>
    <n v="49889"/>
    <n v="165"/>
    <n v="0"/>
    <n v="6300"/>
    <s v="27.05.26"/>
    <n v="0.11765566540954096"/>
    <n v="1.1045992473567292E-2"/>
    <s v="STABLE"/>
    <s v="PTP"/>
    <s v="PTP"/>
    <s v="PTP"/>
    <m/>
    <n v="24"/>
    <s v="CAVA"/>
    <m/>
    <s v="-"/>
    <s v="-"/>
    <s v="DEHU"/>
    <s v="-"/>
    <s v="-"/>
    <s v="-"/>
    <n v="11102"/>
    <n v="49889"/>
    <n v="57"/>
    <n v="73"/>
    <s v="FLOW"/>
    <m/>
    <m/>
    <m/>
    <m/>
    <s v="REGULAR"/>
    <s v="MH14LF6664"/>
    <s v="SPLENDOR PLUS DRS CAST FI BLACK"/>
    <d v="2023-12-01T00:00:00"/>
    <n v="48"/>
    <s v="02.06.26"/>
    <x v="1"/>
    <m/>
    <m/>
    <m/>
    <m/>
    <m/>
    <m/>
    <m/>
    <m/>
    <m/>
    <m/>
    <m/>
    <m/>
    <m/>
    <n v="1"/>
    <m/>
    <m/>
    <m/>
    <m/>
    <m/>
    <m/>
    <m/>
    <m/>
    <m/>
    <m/>
    <m/>
    <m/>
    <m/>
    <m/>
    <m/>
    <m/>
    <m/>
    <m/>
    <m/>
    <m/>
    <m/>
    <m/>
    <m/>
    <m/>
    <m/>
    <m/>
    <m/>
    <m/>
    <m/>
    <n v="1"/>
    <m/>
    <m/>
    <m/>
    <m/>
    <m/>
    <m/>
    <m/>
    <m/>
    <m/>
    <m/>
    <m/>
    <n v="1"/>
    <m/>
    <m/>
    <m/>
    <m/>
    <m/>
    <m/>
    <m/>
    <m/>
    <m/>
    <m/>
    <m/>
    <m/>
    <m/>
    <m/>
    <m/>
    <m/>
    <m/>
    <m/>
    <m/>
    <m/>
    <m/>
    <m/>
    <m/>
    <m/>
    <m/>
    <m/>
    <m/>
    <m/>
    <m/>
    <m/>
    <m/>
    <m/>
    <m/>
    <m/>
    <m/>
    <m/>
    <m/>
    <m/>
    <x v="3"/>
    <x v="0"/>
    <s v="DUWT0027"/>
    <s v="G6Jit5JApz"/>
    <s v="Allocated"/>
    <s v="Door Locked (NC_DL)"/>
    <s v="Visited to Customers residence address but Customers residence is Door Lock "/>
    <d v="2026-06-05T00:00:00"/>
    <m/>
    <m/>
    <m/>
    <m/>
    <s v="261"/>
    <n v="2028"/>
    <n v="7672"/>
  </r>
  <r>
    <n v="463265017"/>
    <s v="DASTAGIR GUNDULAL INAMDAR"/>
    <m/>
    <m/>
    <m/>
    <m/>
    <m/>
    <m/>
    <n v="4612"/>
    <n v="18137.169999999998"/>
    <n v="4747.1699999999983"/>
    <n v="23498.17"/>
    <x v="2"/>
    <s v="FLOW"/>
    <s v="UNPAID"/>
    <x v="5"/>
    <n v="49791"/>
    <n v="446"/>
    <n v="0"/>
    <n v="1800"/>
    <s v="FLOW"/>
    <n v="0.20237010094037414"/>
    <n v="1.6347327109582074E-2"/>
    <s v="FLOW"/>
    <s v="NC"/>
    <s v="NC"/>
    <s v="NC"/>
    <s v="Add not found"/>
    <m/>
    <s v="CNAVNA"/>
    <m/>
    <s v="REPO"/>
    <s v="-"/>
    <s v="BHOSARI GAON"/>
    <s v="-"/>
    <s v="-"/>
    <s v="-"/>
    <n v="20383.169999999998"/>
    <n v="49791"/>
    <n v="116"/>
    <n v="132"/>
    <s v="FLOW"/>
    <m/>
    <m/>
    <m/>
    <m/>
    <s v="NPA"/>
    <s v="MH14LR3581"/>
    <s v="HONDA SHINE CELEBRATION ED DISC"/>
    <d v="2024-06-21T00:00:00"/>
    <n v="30"/>
    <s v="02.06.26"/>
    <x v="1"/>
    <m/>
    <m/>
    <m/>
    <m/>
    <m/>
    <m/>
    <m/>
    <m/>
    <m/>
    <m/>
    <n v="1"/>
    <m/>
    <m/>
    <m/>
    <m/>
    <m/>
    <m/>
    <m/>
    <m/>
    <m/>
    <m/>
    <m/>
    <m/>
    <m/>
    <m/>
    <m/>
    <m/>
    <m/>
    <m/>
    <m/>
    <m/>
    <m/>
    <m/>
    <m/>
    <m/>
    <m/>
    <m/>
    <m/>
    <m/>
    <m/>
    <m/>
    <m/>
    <m/>
    <m/>
    <m/>
    <m/>
    <m/>
    <m/>
    <m/>
    <m/>
    <m/>
    <m/>
    <m/>
    <m/>
    <m/>
    <m/>
    <m/>
    <m/>
    <m/>
    <m/>
    <m/>
    <m/>
    <m/>
    <m/>
    <m/>
    <m/>
    <m/>
    <m/>
    <m/>
    <m/>
    <m/>
    <m/>
    <m/>
    <m/>
    <m/>
    <m/>
    <m/>
    <m/>
    <m/>
    <m/>
    <m/>
    <m/>
    <m/>
    <m/>
    <m/>
    <m/>
    <m/>
    <m/>
    <m/>
    <m/>
    <m/>
    <m/>
    <m/>
    <m/>
    <x v="2"/>
    <x v="0"/>
    <s v="DUWT0025"/>
    <s v="kPot_1n0r7"/>
    <s v="Allocated"/>
    <s v="Address Not Found (NC_ANF)"/>
    <s v="Customer residence add not found Short add "/>
    <d v="2026-06-04T00:00:00"/>
    <m/>
    <m/>
    <m/>
    <s v="DIGICOLLTC"/>
    <s v="749"/>
    <n v="4747.1699999999983"/>
    <n v="23498.17"/>
  </r>
  <r>
    <n v="462848842"/>
    <s v="RAMESH MANIK RAUT"/>
    <m/>
    <m/>
    <m/>
    <m/>
    <m/>
    <m/>
    <n v="4230"/>
    <n v="3897"/>
    <n v="4008"/>
    <n v="8353"/>
    <x v="0"/>
    <s v="FLOW"/>
    <s v="UNPAID"/>
    <x v="1"/>
    <n v="49284"/>
    <n v="111"/>
    <n v="0"/>
    <n v="5400"/>
    <s v="28.05.26"/>
    <n v="1.9998763082752436E-2"/>
    <n v="2.6969758021332265E-3"/>
    <s v="STABLE"/>
    <s v="PTP"/>
    <s v="PTP"/>
    <s v="PTP"/>
    <m/>
    <n v="25"/>
    <s v="CAVA"/>
    <m/>
    <s v="-"/>
    <s v="-"/>
    <s v="THERGAON"/>
    <s v="-"/>
    <s v="-"/>
    <s v="-"/>
    <n v="9408"/>
    <n v="49284"/>
    <n v="27"/>
    <n v="43"/>
    <s v="FLOW"/>
    <m/>
    <m/>
    <m/>
    <m/>
    <s v="REGULAR"/>
    <s v="MH14LR6917"/>
    <m/>
    <d v="2024-05-09T00:00:00"/>
    <n v="36"/>
    <s v="02.06.26"/>
    <x v="0"/>
    <m/>
    <m/>
    <m/>
    <m/>
    <m/>
    <m/>
    <m/>
    <m/>
    <m/>
    <m/>
    <n v="1"/>
    <m/>
    <m/>
    <m/>
    <m/>
    <m/>
    <n v="1"/>
    <m/>
    <m/>
    <m/>
    <m/>
    <m/>
    <m/>
    <m/>
    <m/>
    <m/>
    <m/>
    <m/>
    <m/>
    <m/>
    <m/>
    <m/>
    <m/>
    <m/>
    <m/>
    <m/>
    <m/>
    <m/>
    <m/>
    <m/>
    <m/>
    <m/>
    <m/>
    <n v="1"/>
    <m/>
    <m/>
    <m/>
    <m/>
    <m/>
    <m/>
    <m/>
    <m/>
    <m/>
    <m/>
    <m/>
    <m/>
    <m/>
    <m/>
    <m/>
    <m/>
    <m/>
    <m/>
    <m/>
    <m/>
    <m/>
    <m/>
    <m/>
    <m/>
    <m/>
    <m/>
    <m/>
    <m/>
    <m/>
    <m/>
    <m/>
    <m/>
    <m/>
    <m/>
    <m/>
    <m/>
    <m/>
    <m/>
    <m/>
    <m/>
    <m/>
    <m/>
    <m/>
    <m/>
    <m/>
    <m/>
    <m/>
    <m/>
    <m/>
    <m/>
    <x v="3"/>
    <x v="0"/>
    <s v="ZBHT0011"/>
    <s v="B6svCMbusDg7"/>
    <s v="Allocated"/>
    <s v="Left Message (LMCB)"/>
    <s v="Visit cm residence address cm is not at home lm with wife "/>
    <d v="2026-06-06T00:00:00"/>
    <m/>
    <m/>
    <m/>
    <m/>
    <s v="226"/>
    <n v="4008"/>
    <n v="8353"/>
  </r>
  <r>
    <n v="462204563"/>
    <s v="GANESH DNYANDEV BAMHANE"/>
    <m/>
    <m/>
    <m/>
    <m/>
    <m/>
    <m/>
    <n v="3917"/>
    <n v="14925"/>
    <n v="3953"/>
    <n v="19873"/>
    <x v="2"/>
    <s v="FLOW"/>
    <s v="UNPAID"/>
    <x v="10"/>
    <n v="49190"/>
    <n v="779"/>
    <n v="0"/>
    <n v="6148"/>
    <s v="21.05.26"/>
    <n v="0.16880260818732112"/>
    <n v="1.6150007441512366E-2"/>
    <s v="FLOW"/>
    <s v="RTP"/>
    <s v="BPTP"/>
    <s v="RTP"/>
    <s v="Financail problem"/>
    <m/>
    <s v="CNAVNA"/>
    <m/>
    <s v="REPO"/>
    <s v="-"/>
    <s v="BHATKALWADI"/>
    <s v="-"/>
    <s v="-"/>
    <s v="-"/>
    <n v="21852"/>
    <n v="49190"/>
    <n v="116"/>
    <n v="132"/>
    <s v="FLOW"/>
    <m/>
    <m/>
    <m/>
    <m/>
    <s v="NPA"/>
    <s v="MH14LK9146"/>
    <s v="AMPERE MAGNUS EX"/>
    <d v="2024-03-12T00:00:00"/>
    <n v="36"/>
    <s v="02.06.26"/>
    <x v="0"/>
    <m/>
    <m/>
    <m/>
    <m/>
    <m/>
    <m/>
    <m/>
    <m/>
    <m/>
    <m/>
    <n v="1"/>
    <m/>
    <m/>
    <m/>
    <m/>
    <m/>
    <m/>
    <m/>
    <m/>
    <m/>
    <m/>
    <m/>
    <m/>
    <m/>
    <m/>
    <m/>
    <m/>
    <m/>
    <m/>
    <m/>
    <m/>
    <m/>
    <m/>
    <m/>
    <m/>
    <m/>
    <m/>
    <m/>
    <m/>
    <m/>
    <m/>
    <m/>
    <m/>
    <m/>
    <m/>
    <m/>
    <m/>
    <m/>
    <m/>
    <m/>
    <m/>
    <m/>
    <m/>
    <m/>
    <m/>
    <m/>
    <m/>
    <m/>
    <m/>
    <m/>
    <m/>
    <m/>
    <m/>
    <m/>
    <m/>
    <m/>
    <m/>
    <m/>
    <m/>
    <m/>
    <m/>
    <m/>
    <m/>
    <m/>
    <m/>
    <m/>
    <m/>
    <m/>
    <m/>
    <m/>
    <m/>
    <m/>
    <m/>
    <m/>
    <m/>
    <m/>
    <m/>
    <m/>
    <m/>
    <m/>
    <m/>
    <m/>
    <m/>
    <m/>
    <x v="2"/>
    <x v="0"/>
    <s v="ZBHT0021"/>
    <s v="GoOGPBTw_NIm"/>
    <s v="Allocated"/>
    <s v="Door Locked (NC_DL)"/>
    <s v="Door locked "/>
    <d v="2026-06-04T00:00:00"/>
    <m/>
    <m/>
    <m/>
    <m/>
    <s v="1031"/>
    <n v="3953"/>
    <n v="19873"/>
  </r>
  <r>
    <n v="460516801"/>
    <s v="ALIM AMIR PATHAN"/>
    <s v="COLLECT"/>
    <s v="11.06.26"/>
    <n v="3100"/>
    <m/>
    <m/>
    <m/>
    <n v="2999"/>
    <n v="2822.99"/>
    <n v="2868.99"/>
    <n v="2773.99"/>
    <x v="0"/>
    <s v="STABLE"/>
    <s v="PAID"/>
    <x v="10"/>
    <n v="49068.29"/>
    <n v="46"/>
    <n v="0"/>
    <n v="4385"/>
    <s v="10.05.26"/>
    <n v="2.1161105789671581E-2"/>
    <n v="2.6851714711073732E-3"/>
    <s v="STABLE"/>
    <s v="PAID"/>
    <s v="PTP"/>
    <s v="PAID"/>
    <m/>
    <m/>
    <s v="CAVA"/>
    <m/>
    <s v="-"/>
    <s v="-"/>
    <s v="RAJURI"/>
    <s v="-"/>
    <s v="-"/>
    <s v="-"/>
    <n v="7253.99"/>
    <n v="49068.29"/>
    <n v="27"/>
    <n v="12"/>
    <s v="STABLE"/>
    <m/>
    <m/>
    <m/>
    <m/>
    <s v="REGULAR"/>
    <s v="MH14LD4719"/>
    <s v="TVS JUPITER 125 DISC"/>
    <d v="2023-11-07T00:00:00"/>
    <n v="48"/>
    <s v="02.06.26"/>
    <x v="0"/>
    <m/>
    <m/>
    <m/>
    <m/>
    <m/>
    <m/>
    <m/>
    <m/>
    <m/>
    <m/>
    <n v="1"/>
    <m/>
    <m/>
    <m/>
    <m/>
    <m/>
    <m/>
    <m/>
    <m/>
    <m/>
    <m/>
    <m/>
    <m/>
    <m/>
    <m/>
    <m/>
    <m/>
    <m/>
    <m/>
    <m/>
    <m/>
    <n v="2"/>
    <m/>
    <m/>
    <m/>
    <m/>
    <m/>
    <m/>
    <m/>
    <m/>
    <m/>
    <m/>
    <m/>
    <m/>
    <m/>
    <m/>
    <m/>
    <m/>
    <m/>
    <m/>
    <m/>
    <m/>
    <m/>
    <m/>
    <m/>
    <m/>
    <m/>
    <m/>
    <m/>
    <m/>
    <m/>
    <m/>
    <m/>
    <m/>
    <m/>
    <m/>
    <m/>
    <m/>
    <m/>
    <m/>
    <m/>
    <m/>
    <m/>
    <m/>
    <m/>
    <m/>
    <m/>
    <m/>
    <m/>
    <m/>
    <m/>
    <m/>
    <m/>
    <m/>
    <m/>
    <m/>
    <m/>
    <m/>
    <m/>
    <m/>
    <m/>
    <m/>
    <m/>
    <m/>
    <x v="3"/>
    <x v="0"/>
    <s v="ZBHT0021"/>
    <s v="k6SGsYbVpEIc"/>
    <s v="Allocated"/>
    <s v="Promise To Pay (PTP)"/>
    <s v="Ptp"/>
    <d v="2026-06-21T00:00:00"/>
    <m/>
    <m/>
    <m/>
    <m/>
    <s v="52"/>
    <n v="2868.99"/>
    <n v="5873.99"/>
  </r>
  <r>
    <n v="462463887"/>
    <s v="SHAM PANDHRINATH CHAWAN"/>
    <s v="ONLINE"/>
    <s v="08.06.26"/>
    <n v="3718"/>
    <m/>
    <m/>
    <m/>
    <n v="3672"/>
    <n v="3664"/>
    <n v="3727"/>
    <n v="3681"/>
    <x v="0"/>
    <s v="FLOW"/>
    <s v="UNPAID"/>
    <x v="11"/>
    <n v="49066"/>
    <n v="63"/>
    <n v="0"/>
    <n v="3725"/>
    <s v="08.05.26"/>
    <n v="4.8463354790742284E-2"/>
    <n v="2.6850461550902709E-3"/>
    <s v="STABLE"/>
    <s v="PTP"/>
    <s v="PAID"/>
    <s v="PTP"/>
    <m/>
    <n v="20"/>
    <m/>
    <m/>
    <s v="-"/>
    <s v="-"/>
    <s v="MAHALUNGE"/>
    <s v="-"/>
    <s v="-"/>
    <s v="-"/>
    <n v="7443"/>
    <n v="49066"/>
    <n v="27"/>
    <n v="43"/>
    <s v="FLOW"/>
    <m/>
    <m/>
    <m/>
    <m/>
    <s v="NPA"/>
    <s v="MH14LM6881"/>
    <s v="TVS RAIDER DISC"/>
    <d v="2024-04-05T00:00:00"/>
    <n v="39"/>
    <s v="02.06.26"/>
    <x v="0"/>
    <m/>
    <m/>
    <m/>
    <m/>
    <m/>
    <m/>
    <m/>
    <m/>
    <m/>
    <m/>
    <m/>
    <m/>
    <m/>
    <m/>
    <m/>
    <m/>
    <n v="1"/>
    <m/>
    <m/>
    <m/>
    <m/>
    <m/>
    <m/>
    <m/>
    <m/>
    <m/>
    <m/>
    <m/>
    <m/>
    <m/>
    <m/>
    <m/>
    <m/>
    <m/>
    <m/>
    <m/>
    <m/>
    <m/>
    <m/>
    <m/>
    <m/>
    <m/>
    <m/>
    <m/>
    <m/>
    <m/>
    <m/>
    <m/>
    <m/>
    <m/>
    <m/>
    <m/>
    <m/>
    <m/>
    <m/>
    <m/>
    <m/>
    <m/>
    <m/>
    <m/>
    <m/>
    <m/>
    <m/>
    <m/>
    <m/>
    <m/>
    <m/>
    <m/>
    <m/>
    <m/>
    <m/>
    <m/>
    <m/>
    <m/>
    <m/>
    <m/>
    <m/>
    <m/>
    <m/>
    <m/>
    <m/>
    <m/>
    <m/>
    <m/>
    <m/>
    <m/>
    <m/>
    <m/>
    <m/>
    <m/>
    <m/>
    <m/>
    <m/>
    <m/>
    <x v="2"/>
    <x v="0"/>
    <s v="ZBHT0010"/>
    <s v="BoqPo5ttm7"/>
    <s v="Allocated"/>
    <s v="Promise To Pay (PTP)"/>
    <s v="Ptp "/>
    <d v="2026-06-08T00:00:00"/>
    <m/>
    <m/>
    <m/>
    <m/>
    <s v="63"/>
    <n v="3727"/>
    <n v="7399"/>
  </r>
  <r>
    <n v="463864554"/>
    <s v="BALKRUSHNA MANIK SHELAR"/>
    <s v="ONLINE"/>
    <s v="13.06.26"/>
    <n v="3300"/>
    <m/>
    <m/>
    <m/>
    <n v="3255"/>
    <n v="6482"/>
    <n v="3511"/>
    <n v="6798"/>
    <x v="4"/>
    <s v="FLOW"/>
    <s v="PAID"/>
    <x v="7"/>
    <n v="48972"/>
    <n v="284"/>
    <n v="0"/>
    <n v="6287"/>
    <s v="19.05.26"/>
    <n v="5.4776661451072149E-2"/>
    <n v="1.0842958235593766E-2"/>
    <s v="STABLE"/>
    <s v="PAID"/>
    <s v="PAID"/>
    <s v="PAID"/>
    <m/>
    <m/>
    <s v="CAVA"/>
    <m/>
    <s v="-"/>
    <s v="-"/>
    <s v="NHAVARA"/>
    <s v="-"/>
    <s v="-"/>
    <s v="-"/>
    <n v="13053"/>
    <n v="48972"/>
    <n v="57"/>
    <n v="73"/>
    <s v="FLOW"/>
    <m/>
    <m/>
    <m/>
    <m/>
    <s v="REGULAR"/>
    <s v="MH12XV2835"/>
    <s v="DESTINI 125 XTEC"/>
    <d v="2024-08-26T00:00:00"/>
    <n v="36"/>
    <s v="02.06.26"/>
    <x v="0"/>
    <m/>
    <m/>
    <m/>
    <m/>
    <m/>
    <m/>
    <m/>
    <m/>
    <m/>
    <m/>
    <m/>
    <m/>
    <m/>
    <m/>
    <m/>
    <m/>
    <n v="1"/>
    <m/>
    <m/>
    <m/>
    <m/>
    <m/>
    <m/>
    <m/>
    <m/>
    <m/>
    <m/>
    <m/>
    <m/>
    <m/>
    <m/>
    <m/>
    <m/>
    <m/>
    <m/>
    <m/>
    <m/>
    <m/>
    <m/>
    <m/>
    <m/>
    <m/>
    <m/>
    <m/>
    <m/>
    <m/>
    <m/>
    <m/>
    <m/>
    <m/>
    <m/>
    <m/>
    <m/>
    <m/>
    <m/>
    <m/>
    <m/>
    <m/>
    <m/>
    <m/>
    <m/>
    <m/>
    <m/>
    <m/>
    <m/>
    <m/>
    <m/>
    <m/>
    <m/>
    <m/>
    <m/>
    <m/>
    <m/>
    <m/>
    <m/>
    <m/>
    <m/>
    <m/>
    <m/>
    <m/>
    <m/>
    <m/>
    <m/>
    <m/>
    <m/>
    <m/>
    <m/>
    <m/>
    <m/>
    <m/>
    <m/>
    <m/>
    <m/>
    <m/>
    <x v="2"/>
    <x v="0"/>
    <s v="ZBHT0024"/>
    <s v="k2HFeo5Aaz"/>
    <s v="Allocated"/>
    <s v="Left Message (LMCB)"/>
    <s v="Meet wife "/>
    <d v="2026-06-06T00:00:00"/>
    <m/>
    <m/>
    <m/>
    <m/>
    <s v="361"/>
    <n v="3511"/>
    <n v="10098"/>
  </r>
  <r>
    <n v="466230787"/>
    <s v="SANJAY BABULAL GUJRATHI"/>
    <m/>
    <m/>
    <m/>
    <m/>
    <m/>
    <m/>
    <n v="3401"/>
    <n v="13598"/>
    <n v="3986"/>
    <n v="17867"/>
    <x v="2"/>
    <s v="FLOW"/>
    <s v="UNPAID"/>
    <x v="11"/>
    <n v="48435"/>
    <n v="591"/>
    <n v="0"/>
    <n v="3600"/>
    <s v="FLOW"/>
    <n v="0.34192710355587247"/>
    <n v="1.5902126660493017E-2"/>
    <s v="STABLE"/>
    <s v="PTP"/>
    <s v="PTP"/>
    <s v="PTP"/>
    <m/>
    <n v="25"/>
    <m/>
    <m/>
    <s v="REPO"/>
    <s v="-"/>
    <s v="RAJGURU NAGAR "/>
    <s v="-"/>
    <s v="-"/>
    <s v="-"/>
    <n v="17789"/>
    <n v="48435"/>
    <n v="116"/>
    <n v="132"/>
    <s v="FLOW"/>
    <m/>
    <m/>
    <m/>
    <m/>
    <s v="NPA"/>
    <s v="MH14MN3177"/>
    <s v="TVS XL 100 ES DX"/>
    <d v="2025-05-30T00:00:00"/>
    <n v="24"/>
    <s v="02.06.26"/>
    <x v="0"/>
    <m/>
    <m/>
    <m/>
    <m/>
    <m/>
    <m/>
    <m/>
    <m/>
    <m/>
    <m/>
    <m/>
    <m/>
    <m/>
    <n v="1"/>
    <m/>
    <m/>
    <m/>
    <m/>
    <m/>
    <m/>
    <m/>
    <m/>
    <m/>
    <m/>
    <m/>
    <m/>
    <m/>
    <m/>
    <m/>
    <m/>
    <m/>
    <m/>
    <m/>
    <m/>
    <m/>
    <m/>
    <m/>
    <m/>
    <m/>
    <m/>
    <m/>
    <m/>
    <m/>
    <m/>
    <m/>
    <m/>
    <m/>
    <m/>
    <m/>
    <m/>
    <m/>
    <m/>
    <m/>
    <m/>
    <m/>
    <m/>
    <m/>
    <m/>
    <m/>
    <m/>
    <m/>
    <m/>
    <m/>
    <m/>
    <m/>
    <m/>
    <m/>
    <m/>
    <m/>
    <m/>
    <m/>
    <m/>
    <m/>
    <m/>
    <m/>
    <m/>
    <m/>
    <m/>
    <m/>
    <m/>
    <m/>
    <m/>
    <m/>
    <m/>
    <m/>
    <m/>
    <m/>
    <m/>
    <m/>
    <m/>
    <m/>
    <m/>
    <m/>
    <m/>
    <x v="2"/>
    <x v="0"/>
    <s v="ZBHT0010"/>
    <s v="AoXAztSeBaz"/>
    <s v="Allocated"/>
    <s v="Promise To Pay (PTP)"/>
    <s v="Ptp "/>
    <d v="2026-06-15T00:00:00"/>
    <m/>
    <m/>
    <m/>
    <m/>
    <s v="868"/>
    <n v="3986"/>
    <n v="17867"/>
  </r>
  <r>
    <n v="464234404"/>
    <s v="SEEMA VIJAY RAI"/>
    <m/>
    <m/>
    <m/>
    <m/>
    <m/>
    <m/>
    <n v="10356"/>
    <n v="49394"/>
    <n v="1187"/>
    <n v="64023"/>
    <x v="3"/>
    <s v="FLOW"/>
    <s v="UNPAID"/>
    <x v="5"/>
    <n v="47965"/>
    <n v="3573"/>
    <n v="0"/>
    <n v="5850"/>
    <s v="FLOW"/>
    <n v="0.61341023607949463"/>
    <n v="2.0148737378626543E-2"/>
    <s v="STABLE"/>
    <s v="PTP"/>
    <s v="PTP"/>
    <s v="PTP"/>
    <m/>
    <n v="20"/>
    <s v="CAVA"/>
    <m/>
    <s v="REPO"/>
    <s v="-"/>
    <s v="BHOSARI"/>
    <s v="-"/>
    <s v="-"/>
    <s v="-"/>
    <n v="58817"/>
    <n v="47965"/>
    <n v="178"/>
    <n v="194"/>
    <s v="FLOW"/>
    <m/>
    <m/>
    <m/>
    <m/>
    <s v="NPA"/>
    <s v="MH14LZ7650"/>
    <s v="PIAGGIO VESPA SXL 149 ABS"/>
    <d v="2024-10-07T00:00:00"/>
    <n v="18"/>
    <s v="02.06.26"/>
    <x v="1"/>
    <m/>
    <m/>
    <m/>
    <m/>
    <m/>
    <m/>
    <m/>
    <m/>
    <m/>
    <m/>
    <n v="1"/>
    <m/>
    <m/>
    <m/>
    <m/>
    <m/>
    <m/>
    <m/>
    <m/>
    <m/>
    <m/>
    <m/>
    <m/>
    <m/>
    <m/>
    <m/>
    <m/>
    <m/>
    <m/>
    <m/>
    <m/>
    <m/>
    <m/>
    <m/>
    <m/>
    <m/>
    <m/>
    <m/>
    <m/>
    <m/>
    <m/>
    <m/>
    <m/>
    <m/>
    <m/>
    <m/>
    <m/>
    <m/>
    <m/>
    <m/>
    <m/>
    <m/>
    <m/>
    <m/>
    <m/>
    <m/>
    <m/>
    <m/>
    <m/>
    <m/>
    <m/>
    <m/>
    <m/>
    <m/>
    <m/>
    <m/>
    <m/>
    <m/>
    <m/>
    <m/>
    <m/>
    <m/>
    <m/>
    <m/>
    <m/>
    <m/>
    <m/>
    <m/>
    <m/>
    <m/>
    <m/>
    <m/>
    <m/>
    <m/>
    <m/>
    <m/>
    <m/>
    <m/>
    <m/>
    <m/>
    <m/>
    <m/>
    <m/>
    <m/>
    <x v="2"/>
    <x v="0"/>
    <s v="DUWT0025"/>
    <s v="BoXrhdj4EJc"/>
    <s v="Allocated"/>
    <s v="Promise To Pay (PTP)"/>
    <s v="Customer given ptp to online payment "/>
    <d v="2026-06-11T00:00:00"/>
    <m/>
    <m/>
    <m/>
    <m/>
    <s v="4273"/>
    <n v="1187"/>
    <n v="64023"/>
  </r>
  <r>
    <n v="465514812"/>
    <s v="CHANDRAKANT DAGDOJI PACHKOR"/>
    <m/>
    <m/>
    <m/>
    <m/>
    <m/>
    <m/>
    <n v="5268"/>
    <n v="5199"/>
    <n v="5336"/>
    <n v="10747"/>
    <x v="0"/>
    <s v="FLOW"/>
    <s v="UNPAID"/>
    <x v="7"/>
    <n v="47915"/>
    <n v="137"/>
    <n v="0"/>
    <n v="2250"/>
    <s v="22.05.26"/>
    <n v="2.9831931635161853E-2"/>
    <n v="2.6220598076295261E-3"/>
    <s v="STABLE"/>
    <s v="PTP"/>
    <s v="PTP"/>
    <s v="PTP"/>
    <m/>
    <n v="22"/>
    <s v="CAVA"/>
    <m/>
    <s v="-"/>
    <s v="-"/>
    <s v="SHIRUR"/>
    <s v="-"/>
    <s v="-"/>
    <s v="-"/>
    <n v="7586"/>
    <n v="47915"/>
    <n v="27"/>
    <n v="43"/>
    <s v="FLOW"/>
    <m/>
    <m/>
    <m/>
    <m/>
    <s v="REGULAR"/>
    <s v="MH22BF9131"/>
    <s v="HONDA SHINE DISC BSVI"/>
    <d v="2025-02-16T00:00:00"/>
    <n v="24"/>
    <s v="02.06.26"/>
    <x v="0"/>
    <m/>
    <m/>
    <m/>
    <m/>
    <m/>
    <m/>
    <m/>
    <m/>
    <m/>
    <m/>
    <n v="1"/>
    <m/>
    <m/>
    <m/>
    <m/>
    <m/>
    <m/>
    <m/>
    <m/>
    <m/>
    <m/>
    <m/>
    <m/>
    <m/>
    <m/>
    <m/>
    <m/>
    <m/>
    <m/>
    <m/>
    <m/>
    <m/>
    <m/>
    <m/>
    <m/>
    <m/>
    <m/>
    <m/>
    <m/>
    <m/>
    <m/>
    <m/>
    <m/>
    <m/>
    <m/>
    <m/>
    <m/>
    <m/>
    <m/>
    <m/>
    <m/>
    <m/>
    <m/>
    <m/>
    <m/>
    <m/>
    <m/>
    <m/>
    <m/>
    <m/>
    <m/>
    <m/>
    <m/>
    <m/>
    <m/>
    <m/>
    <m/>
    <m/>
    <m/>
    <m/>
    <m/>
    <m/>
    <m/>
    <m/>
    <m/>
    <m/>
    <m/>
    <m/>
    <m/>
    <m/>
    <m/>
    <m/>
    <m/>
    <m/>
    <m/>
    <m/>
    <m/>
    <m/>
    <m/>
    <m/>
    <m/>
    <m/>
    <m/>
    <m/>
    <x v="2"/>
    <x v="0"/>
    <s v="ZBHT0024"/>
    <s v="A289VaZ2LRz"/>
    <s v="Allocated"/>
    <s v="Shifted (NC_SFTD)"/>
    <s v="Customer shifted "/>
    <d v="2026-06-04T00:00:00"/>
    <m/>
    <m/>
    <m/>
    <m/>
    <s v="280"/>
    <n v="5336"/>
    <n v="10747"/>
  </r>
  <r>
    <n v="463888060"/>
    <s v="BHEGADE AKASH ANKUSH"/>
    <m/>
    <m/>
    <m/>
    <m/>
    <m/>
    <m/>
    <n v="3150"/>
    <n v="6300"/>
    <n v="3231"/>
    <n v="9647"/>
    <x v="4"/>
    <s v="FLOW"/>
    <s v="UNPAID"/>
    <x v="13"/>
    <n v="47910"/>
    <n v="81"/>
    <n v="0"/>
    <n v="5394"/>
    <s v="FLOW"/>
    <n v="0.12334046447686497"/>
    <n v="1.0607819347122793E-2"/>
    <s v="FLOW"/>
    <s v="NC"/>
    <s v="MPTP"/>
    <s v="NC"/>
    <s v="Add not found"/>
    <m/>
    <s v="CNAVNA"/>
    <m/>
    <s v="-"/>
    <s v="-"/>
    <s v="PIRANGUT"/>
    <s v="-"/>
    <s v="-"/>
    <s v="-"/>
    <n v="11775"/>
    <n v="47910"/>
    <n v="57"/>
    <n v="73"/>
    <s v="FLOW"/>
    <m/>
    <m/>
    <m/>
    <m/>
    <s v="REGULAR"/>
    <s v="MH12XC6756"/>
    <s v="BAJAJ CHETAK 2901 STANDARD"/>
    <d v="2024-08-29T00:00:00"/>
    <n v="36"/>
    <s v="02.06.26"/>
    <x v="0"/>
    <m/>
    <m/>
    <m/>
    <m/>
    <m/>
    <m/>
    <m/>
    <m/>
    <m/>
    <m/>
    <n v="1"/>
    <m/>
    <m/>
    <m/>
    <m/>
    <m/>
    <m/>
    <m/>
    <m/>
    <m/>
    <m/>
    <m/>
    <m/>
    <m/>
    <m/>
    <m/>
    <m/>
    <m/>
    <m/>
    <m/>
    <m/>
    <m/>
    <m/>
    <m/>
    <m/>
    <m/>
    <m/>
    <m/>
    <m/>
    <m/>
    <m/>
    <m/>
    <m/>
    <m/>
    <m/>
    <m/>
    <m/>
    <m/>
    <m/>
    <m/>
    <m/>
    <m/>
    <m/>
    <m/>
    <m/>
    <m/>
    <m/>
    <m/>
    <m/>
    <m/>
    <m/>
    <m/>
    <m/>
    <m/>
    <m/>
    <m/>
    <m/>
    <m/>
    <m/>
    <m/>
    <m/>
    <m/>
    <m/>
    <m/>
    <m/>
    <m/>
    <m/>
    <m/>
    <m/>
    <m/>
    <m/>
    <m/>
    <m/>
    <m/>
    <m/>
    <m/>
    <m/>
    <m/>
    <m/>
    <m/>
    <m/>
    <m/>
    <m/>
    <m/>
    <x v="2"/>
    <x v="0"/>
    <s v="DUWT0030"/>
    <s v="GoIpwRYZ8bm"/>
    <s v="Allocated"/>
    <s v="Address Not Found (NC_ANF)"/>
    <s v="Address not found "/>
    <d v="2026-06-04T00:00:00"/>
    <m/>
    <m/>
    <m/>
    <m/>
    <s v="197"/>
    <n v="3231"/>
    <n v="9647"/>
  </r>
  <r>
    <n v="460212761"/>
    <s v="ROHIT TANAJI SHINDE"/>
    <m/>
    <m/>
    <m/>
    <m/>
    <m/>
    <m/>
    <n v="4331"/>
    <n v="4326"/>
    <n v="4384"/>
    <n v="8773"/>
    <x v="0"/>
    <s v="FLOW"/>
    <s v="UNPAID"/>
    <x v="8"/>
    <n v="47738.28"/>
    <n v="58"/>
    <n v="0"/>
    <n v="450"/>
    <s v="-"/>
    <n v="5.2429369526526402E-2"/>
    <n v="2.6123891322835111E-3"/>
    <s v="FLOW"/>
    <s v="NC"/>
    <s v="-"/>
    <s v="NC"/>
    <s v="Shifted"/>
    <m/>
    <s v="CNAVNA"/>
    <m/>
    <s v="-"/>
    <s v="-"/>
    <s v="SHIRGAON"/>
    <s v="-"/>
    <s v="-"/>
    <s v="-"/>
    <n v="4834"/>
    <n v="47738.28"/>
    <n v="27"/>
    <n v="43"/>
    <s v="FLOW"/>
    <m/>
    <m/>
    <m/>
    <m/>
    <s v="NPA"/>
    <s v="MH14LD2346"/>
    <s v="HONDA UNICORN 160 BSVI"/>
    <d v="2023-10-20T00:00:00"/>
    <n v="42"/>
    <s v="02.06.26"/>
    <x v="1"/>
    <m/>
    <m/>
    <m/>
    <m/>
    <m/>
    <m/>
    <m/>
    <m/>
    <m/>
    <m/>
    <n v="2"/>
    <m/>
    <m/>
    <m/>
    <m/>
    <m/>
    <m/>
    <m/>
    <m/>
    <m/>
    <m/>
    <m/>
    <m/>
    <m/>
    <m/>
    <m/>
    <m/>
    <m/>
    <m/>
    <m/>
    <m/>
    <m/>
    <m/>
    <m/>
    <m/>
    <m/>
    <m/>
    <m/>
    <m/>
    <m/>
    <m/>
    <m/>
    <m/>
    <m/>
    <m/>
    <m/>
    <m/>
    <m/>
    <m/>
    <m/>
    <m/>
    <m/>
    <m/>
    <m/>
    <m/>
    <m/>
    <m/>
    <m/>
    <m/>
    <m/>
    <m/>
    <m/>
    <m/>
    <m/>
    <m/>
    <m/>
    <m/>
    <m/>
    <m/>
    <m/>
    <m/>
    <m/>
    <m/>
    <m/>
    <m/>
    <m/>
    <m/>
    <m/>
    <m/>
    <m/>
    <m/>
    <m/>
    <m/>
    <m/>
    <m/>
    <m/>
    <m/>
    <m/>
    <m/>
    <m/>
    <m/>
    <m/>
    <m/>
    <m/>
    <x v="1"/>
    <x v="0"/>
    <s v="ZBHT0013"/>
    <s v="B68sNSK4Vm"/>
    <s v="Allocated"/>
    <s v="Shifted (NC_SFTD)"/>
    <s v="Shifted "/>
    <d v="2026-06-04T00:00:00"/>
    <m/>
    <m/>
    <m/>
    <m/>
    <s v="116"/>
    <n v="4384"/>
    <n v="8773"/>
  </r>
  <r>
    <n v="464022912"/>
    <s v="MANE BALU NIVRUTTI"/>
    <s v="ONLINE"/>
    <s v="11.06.26"/>
    <n v="3400"/>
    <m/>
    <m/>
    <m/>
    <n v="3310"/>
    <n v="3121"/>
    <n v="3206"/>
    <n v="3118"/>
    <x v="0"/>
    <s v="STABLE"/>
    <s v="PAID"/>
    <x v="14"/>
    <n v="47629"/>
    <n v="85"/>
    <n v="0"/>
    <n v="3145"/>
    <s v="20.05.26"/>
    <n v="7.3049677968081234E-2"/>
    <n v="2.6064089862795929E-3"/>
    <s v="STABLE"/>
    <s v="PAID"/>
    <s v="PTP"/>
    <s v="PAID"/>
    <m/>
    <m/>
    <s v="CAVA"/>
    <m/>
    <s v="-"/>
    <s v="-"/>
    <s v="DEHU"/>
    <s v="-"/>
    <s v="-"/>
    <s v="-"/>
    <n v="6351"/>
    <n v="47629"/>
    <n v="27"/>
    <n v="12"/>
    <s v="STABLE"/>
    <m/>
    <m/>
    <m/>
    <m/>
    <s v="REGULAR"/>
    <s v="MH14LV2354"/>
    <s v="TVS STARCITY PLUS ES DT DUAL TONE"/>
    <d v="2024-09-13T00:00:00"/>
    <n v="36"/>
    <s v="02.06.26"/>
    <x v="1"/>
    <m/>
    <m/>
    <m/>
    <m/>
    <m/>
    <m/>
    <m/>
    <m/>
    <m/>
    <m/>
    <m/>
    <m/>
    <m/>
    <n v="1"/>
    <m/>
    <m/>
    <m/>
    <m/>
    <m/>
    <m/>
    <m/>
    <m/>
    <m/>
    <m/>
    <m/>
    <m/>
    <m/>
    <m/>
    <m/>
    <m/>
    <m/>
    <m/>
    <m/>
    <m/>
    <m/>
    <m/>
    <m/>
    <m/>
    <m/>
    <m/>
    <m/>
    <m/>
    <m/>
    <m/>
    <m/>
    <m/>
    <m/>
    <m/>
    <m/>
    <m/>
    <m/>
    <m/>
    <m/>
    <m/>
    <m/>
    <m/>
    <m/>
    <m/>
    <m/>
    <m/>
    <m/>
    <m/>
    <m/>
    <m/>
    <m/>
    <m/>
    <m/>
    <m/>
    <m/>
    <m/>
    <m/>
    <m/>
    <m/>
    <m/>
    <m/>
    <m/>
    <m/>
    <m/>
    <m/>
    <m/>
    <m/>
    <m/>
    <m/>
    <m/>
    <m/>
    <m/>
    <m/>
    <m/>
    <m/>
    <m/>
    <m/>
    <m/>
    <m/>
    <m/>
    <x v="2"/>
    <x v="0"/>
    <s v="DUWT0027"/>
    <s v="koffo7CdBiz"/>
    <s v="Allocated"/>
    <s v="Left Message (LMCB)"/>
    <s v="Visited to Customers office address and Left massage with his Daughter "/>
    <d v="2026-06-05T00:00:00"/>
    <m/>
    <m/>
    <m/>
    <m/>
    <s v="87"/>
    <n v="3206"/>
    <n v="6518"/>
  </r>
  <r>
    <n v="460416667"/>
    <s v="WILLIAM TONY YADAV"/>
    <m/>
    <m/>
    <m/>
    <m/>
    <m/>
    <s v="BANK RB 17"/>
    <n v="7066"/>
    <n v="7066"/>
    <n v="7071"/>
    <n v="14211"/>
    <x v="0"/>
    <s v="RB"/>
    <s v="UNPAID"/>
    <x v="1"/>
    <n v="47462"/>
    <n v="5"/>
    <n v="0"/>
    <n v="450"/>
    <s v="-"/>
    <n v="1.9259420774157862E-2"/>
    <n v="2.5972702199668699E-3"/>
    <s v="RB"/>
    <s v="PAID"/>
    <s v="-"/>
    <s v="PAID"/>
    <s v="Shifted"/>
    <m/>
    <s v="CNAVNA"/>
    <m/>
    <m/>
    <m/>
    <s v="NIGADI"/>
    <m/>
    <m/>
    <m/>
    <n v="7521"/>
    <n v="47462"/>
    <n v="27"/>
    <n v="0"/>
    <s v="RB"/>
    <m/>
    <m/>
    <m/>
    <m/>
    <s v="-"/>
    <s v="MH14LD4292"/>
    <s v="HONDA HIGHNESS CB 350 DLX 3"/>
    <d v="2023-11-01T00:00:00"/>
    <n v="36"/>
    <s v="10.06.26"/>
    <x v="0"/>
    <m/>
    <m/>
    <m/>
    <m/>
    <m/>
    <m/>
    <m/>
    <m/>
    <m/>
    <m/>
    <m/>
    <m/>
    <m/>
    <m/>
    <m/>
    <m/>
    <m/>
    <m/>
    <m/>
    <m/>
    <m/>
    <m/>
    <m/>
    <m/>
    <m/>
    <m/>
    <m/>
    <m/>
    <m/>
    <m/>
    <m/>
    <m/>
    <m/>
    <m/>
    <n v="1"/>
    <m/>
    <m/>
    <m/>
    <m/>
    <m/>
    <m/>
    <m/>
    <m/>
    <m/>
    <m/>
    <m/>
    <m/>
    <m/>
    <m/>
    <m/>
    <m/>
    <m/>
    <m/>
    <m/>
    <m/>
    <m/>
    <m/>
    <m/>
    <m/>
    <m/>
    <m/>
    <m/>
    <m/>
    <m/>
    <m/>
    <m/>
    <m/>
    <m/>
    <m/>
    <m/>
    <m/>
    <m/>
    <m/>
    <m/>
    <m/>
    <m/>
    <m/>
    <m/>
    <m/>
    <m/>
    <m/>
    <m/>
    <m/>
    <m/>
    <m/>
    <m/>
    <m/>
    <m/>
    <m/>
    <m/>
    <m/>
    <m/>
    <m/>
    <m/>
    <x v="2"/>
    <x v="0"/>
    <s v="ZBHT0011"/>
    <s v="AP5nBqnyBS"/>
    <s v="Allocated"/>
    <s v="Left Message (LMCB)"/>
    <s v="Visit cm residence address cm does not live here he has given the flat on rent"/>
    <d v="2026-06-12T00:00:00"/>
    <m/>
    <m/>
    <m/>
    <m/>
    <s v="79"/>
    <n v="7071"/>
    <n v="14211"/>
  </r>
  <r>
    <n v="463868517"/>
    <s v="ABHISHEK DATTU DEVADE"/>
    <s v="ONLINE"/>
    <s v="17.06.26"/>
    <n v="5003"/>
    <m/>
    <m/>
    <m/>
    <n v="4760"/>
    <n v="4095"/>
    <n v="4192"/>
    <n v="4055"/>
    <x v="0"/>
    <s v="STABLE"/>
    <s v="PAID"/>
    <x v="11"/>
    <n v="47364"/>
    <n v="97"/>
    <n v="0"/>
    <n v="2700"/>
    <s v="18.05.26"/>
    <n v="4.6782259330467479E-2"/>
    <n v="2.5919073511126967E-3"/>
    <s v="STABLE"/>
    <s v="PAID"/>
    <s v="PAID"/>
    <s v="PAID"/>
    <m/>
    <m/>
    <m/>
    <m/>
    <s v="-"/>
    <s v="-"/>
    <s v="RAJGURU NAGAR"/>
    <s v="-"/>
    <s v="-"/>
    <s v="-"/>
    <n v="6892"/>
    <n v="47364"/>
    <n v="27"/>
    <n v="43"/>
    <s v="FLOW"/>
    <m/>
    <m/>
    <m/>
    <m/>
    <s v="REGULAR"/>
    <s v="MH14LT7446"/>
    <s v="HONDA UNICORN 160 BSVI"/>
    <d v="2024-08-26T00:00:00"/>
    <n v="30"/>
    <s v="02.06.26"/>
    <x v="0"/>
    <m/>
    <m/>
    <m/>
    <m/>
    <m/>
    <m/>
    <m/>
    <m/>
    <m/>
    <m/>
    <m/>
    <m/>
    <m/>
    <m/>
    <m/>
    <m/>
    <m/>
    <m/>
    <m/>
    <m/>
    <m/>
    <m/>
    <m/>
    <m/>
    <m/>
    <m/>
    <m/>
    <m/>
    <m/>
    <m/>
    <m/>
    <m/>
    <m/>
    <m/>
    <m/>
    <m/>
    <m/>
    <m/>
    <m/>
    <m/>
    <m/>
    <m/>
    <m/>
    <m/>
    <m/>
    <m/>
    <n v="1"/>
    <m/>
    <m/>
    <m/>
    <m/>
    <m/>
    <m/>
    <m/>
    <m/>
    <m/>
    <m/>
    <m/>
    <m/>
    <m/>
    <m/>
    <m/>
    <m/>
    <m/>
    <m/>
    <m/>
    <m/>
    <m/>
    <m/>
    <m/>
    <m/>
    <m/>
    <m/>
    <m/>
    <m/>
    <m/>
    <m/>
    <m/>
    <m/>
    <m/>
    <m/>
    <m/>
    <m/>
    <m/>
    <m/>
    <m/>
    <m/>
    <m/>
    <m/>
    <m/>
    <m/>
    <m/>
    <m/>
    <m/>
    <x v="2"/>
    <x v="0"/>
    <s v="ZBHT0010"/>
    <s v="A6iMTkFeWez"/>
    <s v="Allocated"/>
    <s v="Promise To Pay (PTP)"/>
    <s v="à¤ªà¤‚à¤¤"/>
    <d v="2026-06-20T00:00:00"/>
    <m/>
    <m/>
    <m/>
    <m/>
    <s v="203"/>
    <n v="4192"/>
    <n v="9058"/>
  </r>
  <r>
    <n v="462906915"/>
    <s v="KOMAL ANIL CHAVAN"/>
    <m/>
    <m/>
    <m/>
    <m/>
    <m/>
    <m/>
    <n v="4314"/>
    <n v="659.77"/>
    <n v="659.77"/>
    <n v="5002.7700000000004"/>
    <x v="0"/>
    <s v="FLOW"/>
    <s v="UNPAID"/>
    <x v="6"/>
    <n v="47229.77"/>
    <n v="0"/>
    <n v="0"/>
    <n v="450"/>
    <s v="-"/>
    <n v="2.6978576015955401E-2"/>
    <n v="2.5845618624770268E-3"/>
    <s v="STABLE"/>
    <s v="MPTP"/>
    <s v="-"/>
    <s v="MPTP"/>
    <s v="Add not found"/>
    <n v="20"/>
    <s v="CNAVNA"/>
    <m/>
    <m/>
    <m/>
    <s v="YERWADA"/>
    <m/>
    <m/>
    <m/>
    <n v="1109.77"/>
    <n v="47229.77"/>
    <n v="27"/>
    <n v="43"/>
    <s v="FLOW"/>
    <m/>
    <m/>
    <m/>
    <m/>
    <s v="-"/>
    <s v="MH12WV0377"/>
    <s v="TVS JUPITER 125 DISC SXC"/>
    <d v="2024-05-15T00:00:00"/>
    <n v="36"/>
    <s v="10.06.26"/>
    <x v="1"/>
    <m/>
    <m/>
    <m/>
    <m/>
    <m/>
    <m/>
    <m/>
    <m/>
    <m/>
    <m/>
    <m/>
    <m/>
    <m/>
    <m/>
    <m/>
    <m/>
    <m/>
    <m/>
    <m/>
    <m/>
    <m/>
    <m/>
    <m/>
    <m/>
    <m/>
    <m/>
    <m/>
    <m/>
    <m/>
    <m/>
    <m/>
    <m/>
    <m/>
    <m/>
    <m/>
    <m/>
    <m/>
    <n v="1"/>
    <m/>
    <m/>
    <m/>
    <m/>
    <m/>
    <n v="1"/>
    <m/>
    <m/>
    <m/>
    <m/>
    <m/>
    <m/>
    <m/>
    <m/>
    <m/>
    <m/>
    <m/>
    <m/>
    <m/>
    <m/>
    <m/>
    <m/>
    <m/>
    <m/>
    <m/>
    <m/>
    <m/>
    <m/>
    <m/>
    <m/>
    <m/>
    <m/>
    <m/>
    <m/>
    <m/>
    <m/>
    <m/>
    <m/>
    <m/>
    <m/>
    <m/>
    <m/>
    <m/>
    <m/>
    <m/>
    <m/>
    <m/>
    <m/>
    <m/>
    <m/>
    <m/>
    <m/>
    <m/>
    <m/>
    <m/>
    <m/>
    <x v="1"/>
    <x v="0"/>
    <s v="ZBHT0012"/>
    <s v="k21HioqB81"/>
    <s v="Allocated"/>
    <s v="No Such Person (NC_NSP)"/>
    <s v="Nc"/>
    <d v="2026-06-15T00:00:00"/>
    <m/>
    <m/>
    <m/>
    <m/>
    <s v="29"/>
    <n v="659.77"/>
    <n v="5002.7700000000004"/>
  </r>
  <r>
    <n v="462898206"/>
    <s v="FAIZAN AHMED MEMAN"/>
    <s v="COLLECT"/>
    <s v="01.06.26"/>
    <n v="4000"/>
    <m/>
    <m/>
    <m/>
    <n v="3689"/>
    <n v="9341"/>
    <n v="2483"/>
    <n v="9541"/>
    <x v="1"/>
    <s v="STABLE"/>
    <s v="PAID"/>
    <x v="12"/>
    <n v="47141"/>
    <n v="520"/>
    <n v="0"/>
    <n v="0"/>
    <s v="04.05.26"/>
    <n v="0.44206692379899415"/>
    <n v="1.2608354323765258E-2"/>
    <s v="STABLE"/>
    <s v="PAID"/>
    <s v="PAID"/>
    <s v="PAID"/>
    <m/>
    <m/>
    <m/>
    <m/>
    <s v="REPO"/>
    <s v="-"/>
    <s v="KHADAKI"/>
    <s v="-"/>
    <s v="-"/>
    <s v="-"/>
    <n v="9861"/>
    <n v="47141"/>
    <n v="88"/>
    <n v="73"/>
    <s v="STABLE"/>
    <m/>
    <m/>
    <m/>
    <m/>
    <s v="REGULAR"/>
    <s v="MH12WV0196"/>
    <s v="HONDA ACTIVA 125 SMART"/>
    <d v="2024-05-14T00:00:00"/>
    <n v="36"/>
    <s v="02.06.26"/>
    <x v="0"/>
    <m/>
    <n v="1"/>
    <m/>
    <m/>
    <m/>
    <m/>
    <m/>
    <m/>
    <m/>
    <m/>
    <m/>
    <m/>
    <m/>
    <n v="1"/>
    <m/>
    <m/>
    <m/>
    <m/>
    <m/>
    <m/>
    <m/>
    <m/>
    <m/>
    <m/>
    <m/>
    <m/>
    <m/>
    <m/>
    <m/>
    <m/>
    <m/>
    <m/>
    <m/>
    <m/>
    <m/>
    <m/>
    <m/>
    <m/>
    <m/>
    <m/>
    <m/>
    <m/>
    <m/>
    <m/>
    <m/>
    <m/>
    <m/>
    <m/>
    <m/>
    <m/>
    <m/>
    <m/>
    <m/>
    <m/>
    <m/>
    <m/>
    <m/>
    <m/>
    <m/>
    <m/>
    <m/>
    <m/>
    <m/>
    <m/>
    <m/>
    <m/>
    <m/>
    <m/>
    <m/>
    <m/>
    <m/>
    <m/>
    <m/>
    <m/>
    <m/>
    <m/>
    <m/>
    <m/>
    <m/>
    <m/>
    <m/>
    <m/>
    <m/>
    <m/>
    <m/>
    <m/>
    <m/>
    <m/>
    <m/>
    <m/>
    <m/>
    <m/>
    <m/>
    <m/>
    <x v="1"/>
    <x v="0"/>
    <s v="DUWT0023"/>
    <s v="A63MygKF_z"/>
    <s v="Allocated"/>
    <s v="Refuse To Pay (RTP)"/>
    <s v="Customer paid 4000 on 1st but RTP for the next emi financial problem "/>
    <d v="2026-06-05T00:00:00"/>
    <m/>
    <m/>
    <m/>
    <s v="DIGICOLLTC"/>
    <s v="511"/>
    <n v="2483"/>
    <n v="13541"/>
  </r>
  <r>
    <n v="136775582"/>
    <s v="ATUL RAOSAHEB NANAVARE"/>
    <m/>
    <m/>
    <m/>
    <m/>
    <m/>
    <m/>
    <n v="6125"/>
    <n v="6114"/>
    <n v="6178"/>
    <n v="12397"/>
    <x v="0"/>
    <s v="FLOW"/>
    <s v="UNPAID"/>
    <x v="0"/>
    <n v="46779.89"/>
    <n v="64"/>
    <n v="0"/>
    <n v="900"/>
    <s v="20.05.26"/>
    <n v="4.0298024143948605E-2"/>
    <n v="2.5599430110472793E-3"/>
    <s v="STABLE"/>
    <s v="MPTP"/>
    <s v="PAID"/>
    <s v="MPTP"/>
    <s v="Shifted"/>
    <n v="28"/>
    <s v="CNAVNA"/>
    <m/>
    <s v="-"/>
    <s v="-"/>
    <s v="AMBEGAON BK"/>
    <s v="-"/>
    <s v="-"/>
    <s v="-"/>
    <n v="7078"/>
    <n v="46779.89"/>
    <n v="26"/>
    <n v="42"/>
    <s v="FLOW"/>
    <m/>
    <m/>
    <m/>
    <m/>
    <s v="NPA"/>
    <s v="MH12UY0202"/>
    <s v="CLASSIC SIGNALS 350 MARSH GREY"/>
    <d v="2022-12-14T00:00:00"/>
    <n v="48"/>
    <s v="02.06.26"/>
    <x v="1"/>
    <m/>
    <m/>
    <m/>
    <m/>
    <m/>
    <m/>
    <m/>
    <m/>
    <m/>
    <m/>
    <m/>
    <m/>
    <m/>
    <m/>
    <m/>
    <m/>
    <m/>
    <m/>
    <m/>
    <m/>
    <m/>
    <m/>
    <m/>
    <m/>
    <m/>
    <m/>
    <m/>
    <m/>
    <m/>
    <m/>
    <m/>
    <n v="1"/>
    <m/>
    <m/>
    <m/>
    <m/>
    <m/>
    <m/>
    <m/>
    <m/>
    <m/>
    <m/>
    <m/>
    <m/>
    <m/>
    <m/>
    <m/>
    <m/>
    <m/>
    <m/>
    <m/>
    <m/>
    <m/>
    <m/>
    <m/>
    <m/>
    <m/>
    <m/>
    <m/>
    <m/>
    <m/>
    <m/>
    <m/>
    <m/>
    <m/>
    <m/>
    <m/>
    <m/>
    <m/>
    <m/>
    <m/>
    <m/>
    <m/>
    <m/>
    <m/>
    <m/>
    <m/>
    <m/>
    <m/>
    <m/>
    <m/>
    <m/>
    <m/>
    <m/>
    <m/>
    <m/>
    <m/>
    <m/>
    <m/>
    <m/>
    <m/>
    <m/>
    <m/>
    <m/>
    <x v="2"/>
    <x v="0"/>
    <s v="DUWT0031"/>
    <s v="A6hq4at7Lm"/>
    <s v="Allocated"/>
    <s v="Shifted (NC_SFTD)"/>
    <s v="Customer shifted at residence address "/>
    <d v="2026-06-11T00:00:00"/>
    <m/>
    <m/>
    <m/>
    <m/>
    <s v="158"/>
    <n v="6178"/>
    <n v="12397"/>
  </r>
  <r>
    <n v="464961061"/>
    <s v="MOHD FAIZUR RAHMAN SHAIKH JAMALODDIN"/>
    <s v="ONLINE"/>
    <s v="20.06.26"/>
    <n v="5728"/>
    <m/>
    <m/>
    <m/>
    <n v="5725"/>
    <n v="9840.35"/>
    <n v="4307.3500000000004"/>
    <n v="10187.35"/>
    <x v="4"/>
    <s v="STABLE"/>
    <s v="PAID"/>
    <x v="3"/>
    <n v="46778.35"/>
    <n v="192"/>
    <n v="0"/>
    <n v="1350"/>
    <s v="FLOW"/>
    <n v="0.21582070470852219"/>
    <n v="1.0357259155843904E-2"/>
    <s v="STABLE"/>
    <s v="PAID"/>
    <s v="NC"/>
    <s v="NC"/>
    <s v="Shifted"/>
    <m/>
    <s v="CNAVNA"/>
    <m/>
    <s v="-"/>
    <s v="-"/>
    <s v="KHED SHIVAPUR"/>
    <s v="-"/>
    <s v="-"/>
    <s v="-"/>
    <n v="11382.35"/>
    <n v="46778.35"/>
    <n v="56"/>
    <n v="72"/>
    <s v="FLOW"/>
    <m/>
    <m/>
    <m/>
    <m/>
    <s v="REGULAR"/>
    <s v="MH37AG0854"/>
    <s v="HUNTER 350 DAPPER WHITE"/>
    <d v="2024-12-16T00:00:00"/>
    <n v="24"/>
    <s v="02.06.26"/>
    <x v="1"/>
    <m/>
    <m/>
    <m/>
    <m/>
    <m/>
    <m/>
    <m/>
    <m/>
    <m/>
    <m/>
    <n v="1"/>
    <m/>
    <m/>
    <m/>
    <m/>
    <m/>
    <m/>
    <m/>
    <m/>
    <m/>
    <m/>
    <m/>
    <m/>
    <m/>
    <m/>
    <m/>
    <m/>
    <m/>
    <m/>
    <m/>
    <m/>
    <m/>
    <m/>
    <m/>
    <m/>
    <m/>
    <m/>
    <m/>
    <m/>
    <m/>
    <m/>
    <m/>
    <m/>
    <m/>
    <m/>
    <m/>
    <m/>
    <m/>
    <m/>
    <m/>
    <m/>
    <m/>
    <m/>
    <m/>
    <m/>
    <m/>
    <m/>
    <m/>
    <m/>
    <m/>
    <m/>
    <m/>
    <m/>
    <m/>
    <m/>
    <m/>
    <m/>
    <m/>
    <m/>
    <m/>
    <m/>
    <m/>
    <m/>
    <m/>
    <m/>
    <m/>
    <m/>
    <m/>
    <m/>
    <m/>
    <m/>
    <m/>
    <m/>
    <m/>
    <m/>
    <m/>
    <m/>
    <m/>
    <m/>
    <m/>
    <m/>
    <m/>
    <m/>
    <m/>
    <x v="2"/>
    <x v="0"/>
    <s v="DUWT0011"/>
    <s v="GosgGm2xbc"/>
    <s v="Allocated"/>
    <s v="Others (NC_OTHER)"/>
    <s v="Customer not work in this company address"/>
    <d v="2026-06-04T00:00:00"/>
    <m/>
    <m/>
    <m/>
    <m/>
    <s v="350"/>
    <n v="4307.3500000000004"/>
    <n v="15915.35"/>
  </r>
  <r>
    <n v="464050687"/>
    <s v="BHARAT NIMBA RENGADE"/>
    <m/>
    <m/>
    <m/>
    <m/>
    <m/>
    <m/>
    <n v="5587"/>
    <n v="27732.35"/>
    <n v="6242.3499999999985"/>
    <n v="34588.35"/>
    <x v="5"/>
    <s v="FLOW"/>
    <s v="UNPAID"/>
    <x v="10"/>
    <n v="46757"/>
    <n v="858"/>
    <n v="0"/>
    <n v="2250"/>
    <s v="FLOW"/>
    <n v="0.27473889903720045"/>
    <n v="2.2759693299199135E-2"/>
    <s v="FLOW"/>
    <s v="NC"/>
    <s v="NC"/>
    <s v="NC"/>
    <s v="Shifted"/>
    <m/>
    <s v="CNAVNA"/>
    <m/>
    <s v="REPO"/>
    <s v="-"/>
    <s v="JUNNAR"/>
    <s v="-"/>
    <s v="-"/>
    <s v="-"/>
    <n v="30840.35"/>
    <n v="46757"/>
    <n v="147"/>
    <n v="163"/>
    <s v="FLOW"/>
    <m/>
    <m/>
    <m/>
    <m/>
    <s v="NPA"/>
    <s v="MH14LV4656"/>
    <s v="FZS V4"/>
    <d v="2024-09-17T00:00:00"/>
    <n v="24"/>
    <s v="02.06.26"/>
    <x v="0"/>
    <m/>
    <m/>
    <m/>
    <m/>
    <m/>
    <m/>
    <m/>
    <m/>
    <m/>
    <m/>
    <m/>
    <m/>
    <m/>
    <m/>
    <m/>
    <m/>
    <m/>
    <m/>
    <m/>
    <m/>
    <m/>
    <m/>
    <m/>
    <m/>
    <m/>
    <m/>
    <m/>
    <m/>
    <m/>
    <m/>
    <m/>
    <n v="1"/>
    <m/>
    <m/>
    <m/>
    <m/>
    <m/>
    <m/>
    <m/>
    <m/>
    <m/>
    <m/>
    <m/>
    <m/>
    <m/>
    <m/>
    <m/>
    <m/>
    <m/>
    <m/>
    <m/>
    <m/>
    <m/>
    <m/>
    <m/>
    <m/>
    <m/>
    <m/>
    <m/>
    <m/>
    <m/>
    <m/>
    <m/>
    <m/>
    <m/>
    <m/>
    <m/>
    <m/>
    <m/>
    <m/>
    <m/>
    <m/>
    <m/>
    <m/>
    <m/>
    <m/>
    <m/>
    <m/>
    <m/>
    <m/>
    <m/>
    <m/>
    <m/>
    <m/>
    <m/>
    <m/>
    <m/>
    <m/>
    <m/>
    <m/>
    <m/>
    <m/>
    <m/>
    <m/>
    <x v="2"/>
    <x v="0"/>
    <s v="ZBHT0021"/>
    <s v="Go7_hq2LK7"/>
    <s v="Allocated"/>
    <s v="Shifted (NC_SFTD)"/>
    <s v="Shifted "/>
    <d v="2026-06-11T00:00:00"/>
    <m/>
    <m/>
    <m/>
    <m/>
    <s v="1269"/>
    <n v="6242.3499999999985"/>
    <n v="34588.35"/>
  </r>
  <r>
    <n v="460714153"/>
    <s v="MANGESH MUKUNDRAO AAGJAL"/>
    <m/>
    <m/>
    <m/>
    <m/>
    <m/>
    <m/>
    <n v="2812"/>
    <n v="2812"/>
    <n v="2844"/>
    <n v="5696"/>
    <x v="0"/>
    <s v="FLOW"/>
    <s v="UNPAID"/>
    <x v="13"/>
    <n v="46560.01"/>
    <n v="32"/>
    <n v="0"/>
    <n v="2697"/>
    <s v="-"/>
    <n v="4.6012136133121148E-2"/>
    <n v="2.5479104844793659E-3"/>
    <s v="STABLE"/>
    <s v="MPTP"/>
    <s v="-"/>
    <s v="MPTP"/>
    <s v="Add not found"/>
    <n v="18"/>
    <s v="CAVNA"/>
    <m/>
    <s v="-"/>
    <s v="-"/>
    <s v="MAAN"/>
    <s v="-"/>
    <s v="-"/>
    <s v="-"/>
    <n v="5541"/>
    <n v="46560.01"/>
    <n v="27"/>
    <n v="43"/>
    <s v="FLOW"/>
    <m/>
    <m/>
    <m/>
    <m/>
    <s v="REGULAR"/>
    <m/>
    <s v="JUPITER BASIC"/>
    <d v="2023-11-16T00:00:00"/>
    <n v="48"/>
    <s v="02.06.26"/>
    <x v="0"/>
    <m/>
    <m/>
    <m/>
    <m/>
    <m/>
    <m/>
    <m/>
    <m/>
    <m/>
    <m/>
    <n v="1"/>
    <m/>
    <m/>
    <m/>
    <m/>
    <m/>
    <m/>
    <m/>
    <m/>
    <m/>
    <m/>
    <m/>
    <m/>
    <m/>
    <m/>
    <m/>
    <m/>
    <m/>
    <m/>
    <m/>
    <m/>
    <m/>
    <m/>
    <m/>
    <m/>
    <m/>
    <m/>
    <m/>
    <m/>
    <m/>
    <m/>
    <m/>
    <m/>
    <m/>
    <m/>
    <m/>
    <m/>
    <m/>
    <m/>
    <m/>
    <m/>
    <m/>
    <m/>
    <m/>
    <m/>
    <m/>
    <m/>
    <m/>
    <m/>
    <m/>
    <m/>
    <m/>
    <m/>
    <m/>
    <m/>
    <m/>
    <m/>
    <m/>
    <m/>
    <m/>
    <m/>
    <m/>
    <m/>
    <m/>
    <m/>
    <m/>
    <m/>
    <m/>
    <m/>
    <m/>
    <m/>
    <m/>
    <m/>
    <m/>
    <m/>
    <m/>
    <m/>
    <m/>
    <m/>
    <m/>
    <m/>
    <m/>
    <m/>
    <m/>
    <x v="2"/>
    <x v="0"/>
    <s v="DUWT0030"/>
    <s v="AoWpNe9w37c"/>
    <s v="Allocated"/>
    <s v="Address Not Found (NC_ANF)"/>
    <s v="Address not found "/>
    <d v="2026-06-04T00:00:00"/>
    <m/>
    <m/>
    <m/>
    <m/>
    <s v="72"/>
    <n v="2844"/>
    <n v="5696"/>
  </r>
  <r>
    <n v="459307537"/>
    <s v="TEJASWINI ISHWAR NIKUMBH"/>
    <s v="ONLINE"/>
    <s v="17.06.26"/>
    <n v="3400"/>
    <m/>
    <m/>
    <m/>
    <n v="3270"/>
    <n v="2945"/>
    <n v="2992"/>
    <n v="2938"/>
    <x v="0"/>
    <s v="STABLE"/>
    <s v="PAID"/>
    <x v="5"/>
    <n v="46519.92"/>
    <n v="47"/>
    <n v="0"/>
    <n v="5585.5"/>
    <s v="27.05.26"/>
    <n v="9.4176070523827163E-2"/>
    <n v="2.5457166333327963E-3"/>
    <s v="STABLE"/>
    <s v="PAID"/>
    <s v="PTP"/>
    <s v="PTP"/>
    <m/>
    <m/>
    <s v="CAVA"/>
    <m/>
    <s v="-"/>
    <s v="-"/>
    <s v="BHOSARI"/>
    <s v="-"/>
    <s v="-"/>
    <s v="-"/>
    <n v="8577.5"/>
    <n v="46519.92"/>
    <n v="27"/>
    <n v="43"/>
    <s v="FLOW"/>
    <m/>
    <m/>
    <m/>
    <m/>
    <s v="NPA"/>
    <s v="MH19EE8529"/>
    <s v="TVS RAIDER DISC"/>
    <d v="2023-08-08T00:00:00"/>
    <n v="48"/>
    <s v="02.06.26"/>
    <x v="1"/>
    <m/>
    <m/>
    <m/>
    <m/>
    <m/>
    <m/>
    <m/>
    <n v="1"/>
    <m/>
    <m/>
    <m/>
    <m/>
    <m/>
    <m/>
    <m/>
    <m/>
    <m/>
    <m/>
    <m/>
    <m/>
    <m/>
    <m/>
    <m/>
    <m/>
    <m/>
    <m/>
    <m/>
    <m/>
    <m/>
    <m/>
    <m/>
    <m/>
    <m/>
    <m/>
    <m/>
    <m/>
    <m/>
    <m/>
    <m/>
    <m/>
    <m/>
    <m/>
    <m/>
    <m/>
    <m/>
    <m/>
    <m/>
    <m/>
    <m/>
    <m/>
    <m/>
    <m/>
    <m/>
    <m/>
    <m/>
    <m/>
    <m/>
    <m/>
    <m/>
    <m/>
    <m/>
    <m/>
    <m/>
    <m/>
    <m/>
    <m/>
    <m/>
    <m/>
    <m/>
    <m/>
    <m/>
    <m/>
    <m/>
    <m/>
    <m/>
    <m/>
    <m/>
    <m/>
    <m/>
    <m/>
    <m/>
    <m/>
    <m/>
    <m/>
    <m/>
    <m/>
    <m/>
    <m/>
    <m/>
    <m/>
    <m/>
    <m/>
    <m/>
    <m/>
    <x v="2"/>
    <x v="0"/>
    <s v="DUWT0025"/>
    <s v="AP7dHwWjYm"/>
    <s v="Allocated"/>
    <s v="Shifted (NC_SFTD)"/>
    <s v="Visit at customer residence add meet customers room owner they told customer shifted from residence add "/>
    <d v="2026-06-03T00:00:00"/>
    <m/>
    <m/>
    <m/>
    <s v="DIGICOLLTC"/>
    <s v="123"/>
    <n v="2992"/>
    <n v="6338"/>
  </r>
  <r>
    <n v="462401584"/>
    <s v="AKASH BHOJLING SHINDE"/>
    <s v="ONLINE"/>
    <s v="03.06.26"/>
    <n v="4003"/>
    <m/>
    <m/>
    <m/>
    <n v="3771"/>
    <n v="10468"/>
    <n v="3407"/>
    <n v="10768"/>
    <x v="1"/>
    <s v="STABLE"/>
    <s v="PAID"/>
    <x v="1"/>
    <n v="46428"/>
    <n v="481"/>
    <n v="0"/>
    <n v="4766"/>
    <s v="02.05.26"/>
    <n v="7.7500254561661513E-2"/>
    <n v="1.2417655004004441E-2"/>
    <s v="STABLE"/>
    <s v="PAID"/>
    <s v="PAID"/>
    <s v="PAID"/>
    <s v="Add not found"/>
    <m/>
    <s v="CAVNA"/>
    <m/>
    <s v="REPO"/>
    <s v="-"/>
    <s v="CHIKHALI"/>
    <s v="-"/>
    <s v="-"/>
    <s v="-"/>
    <n v="15715"/>
    <n v="46428"/>
    <n v="88"/>
    <n v="73"/>
    <s v="STABLE"/>
    <m/>
    <m/>
    <m/>
    <m/>
    <s v="NPA"/>
    <s v="MH14LM3157"/>
    <s v="TVS JUPITER 125 DISC"/>
    <d v="2024-03-30T00:00:00"/>
    <n v="36"/>
    <s v="02.06.26"/>
    <x v="0"/>
    <m/>
    <m/>
    <m/>
    <m/>
    <m/>
    <m/>
    <m/>
    <m/>
    <m/>
    <m/>
    <m/>
    <m/>
    <m/>
    <n v="1"/>
    <m/>
    <m/>
    <m/>
    <m/>
    <m/>
    <m/>
    <m/>
    <m/>
    <m/>
    <m/>
    <m/>
    <m/>
    <m/>
    <m/>
    <m/>
    <m/>
    <m/>
    <m/>
    <m/>
    <m/>
    <m/>
    <m/>
    <m/>
    <m/>
    <m/>
    <m/>
    <m/>
    <m/>
    <m/>
    <m/>
    <m/>
    <m/>
    <m/>
    <m/>
    <m/>
    <m/>
    <m/>
    <m/>
    <m/>
    <m/>
    <m/>
    <m/>
    <m/>
    <m/>
    <m/>
    <m/>
    <m/>
    <m/>
    <m/>
    <m/>
    <m/>
    <m/>
    <m/>
    <m/>
    <m/>
    <m/>
    <m/>
    <m/>
    <m/>
    <m/>
    <m/>
    <m/>
    <m/>
    <m/>
    <m/>
    <m/>
    <m/>
    <m/>
    <m/>
    <m/>
    <m/>
    <m/>
    <m/>
    <m/>
    <m/>
    <m/>
    <m/>
    <m/>
    <m/>
    <m/>
    <x v="2"/>
    <x v="0"/>
    <s v="ZBHT0011"/>
    <s v="Aofhjx3kD7"/>
    <s v="Allocated"/>
    <s v="Address Not Found (NC_ANF)"/>
    <s v="Visit cm residence address cm residence address not found short address "/>
    <d v="2026-06-05T00:00:00"/>
    <m/>
    <m/>
    <m/>
    <m/>
    <s v="532"/>
    <n v="3407"/>
    <n v="14771"/>
  </r>
  <r>
    <n v="463696985"/>
    <s v="VAISHNAVI SANJAY CHOURE"/>
    <s v="ONLINE"/>
    <s v="01.06.26"/>
    <n v="3651"/>
    <m/>
    <m/>
    <m/>
    <n v="3551"/>
    <n v="513.5"/>
    <n v="581.5"/>
    <n v="481.5"/>
    <x v="0"/>
    <s v="STABLE"/>
    <s v="PAID"/>
    <x v="12"/>
    <n v="46423.5"/>
    <n v="68"/>
    <n v="0"/>
    <n v="900"/>
    <s v="16.05.26 23.05.26"/>
    <n v="4.6336875065539969E-2"/>
    <n v="2.540440227058109E-3"/>
    <s v="RB"/>
    <s v="PAID"/>
    <s v="PTP"/>
    <s v="PAID"/>
    <m/>
    <m/>
    <m/>
    <m/>
    <s v="-"/>
    <s v="-"/>
    <s v="KHADAKI"/>
    <s v="-"/>
    <s v="-"/>
    <s v="-"/>
    <n v="1481.5"/>
    <n v="46423.5"/>
    <n v="27"/>
    <n v="12"/>
    <s v="STABLE"/>
    <m/>
    <m/>
    <m/>
    <m/>
    <s v="REGULAR"/>
    <s v="MH12XB6828"/>
    <s v="FASCINO DISC DLX BSVI"/>
    <d v="2024-08-08T00:00:00"/>
    <n v="36"/>
    <s v="02.06.26"/>
    <x v="0"/>
    <m/>
    <m/>
    <m/>
    <m/>
    <m/>
    <m/>
    <m/>
    <m/>
    <m/>
    <m/>
    <m/>
    <m/>
    <m/>
    <n v="1"/>
    <m/>
    <m/>
    <n v="1"/>
    <m/>
    <m/>
    <m/>
    <m/>
    <m/>
    <m/>
    <m/>
    <m/>
    <m/>
    <m/>
    <m/>
    <m/>
    <m/>
    <m/>
    <m/>
    <m/>
    <m/>
    <m/>
    <m/>
    <m/>
    <m/>
    <m/>
    <m/>
    <m/>
    <m/>
    <m/>
    <m/>
    <m/>
    <m/>
    <m/>
    <m/>
    <m/>
    <m/>
    <m/>
    <m/>
    <m/>
    <m/>
    <m/>
    <m/>
    <m/>
    <m/>
    <m/>
    <m/>
    <m/>
    <m/>
    <m/>
    <m/>
    <m/>
    <m/>
    <m/>
    <m/>
    <m/>
    <m/>
    <m/>
    <m/>
    <m/>
    <m/>
    <m/>
    <m/>
    <m/>
    <m/>
    <m/>
    <m/>
    <m/>
    <m/>
    <m/>
    <m/>
    <m/>
    <m/>
    <m/>
    <m/>
    <m/>
    <m/>
    <m/>
    <m/>
    <m/>
    <m/>
    <x v="1"/>
    <x v="0"/>
    <s v="DUWT0023"/>
    <s v="G2_WxBWGvS"/>
    <s v="Allocated"/>
    <s v="Broken Promise (BP)"/>
    <s v="Customer broken PTP yesterday "/>
    <d v="2026-06-06T00:00:00"/>
    <m/>
    <m/>
    <m/>
    <m/>
    <s v="68"/>
    <n v="581.5"/>
    <n v="4132.5"/>
  </r>
  <r>
    <n v="464301174"/>
    <s v="SADIK IBRAHIM MULLA"/>
    <s v="ONLINE"/>
    <s v="05.06.26 06.06.26"/>
    <n v="4200"/>
    <m/>
    <m/>
    <m/>
    <n v="3976"/>
    <n v="7928"/>
    <n v="4130"/>
    <n v="7907"/>
    <x v="4"/>
    <s v="STABLE"/>
    <s v="PAID"/>
    <x v="5"/>
    <n v="46417"/>
    <n v="178"/>
    <n v="0"/>
    <n v="2250"/>
    <s v="FLOW"/>
    <n v="0.3424625192527726"/>
    <n v="1.0277252152690434E-2"/>
    <s v="STABLE"/>
    <s v="PAID"/>
    <s v="MPTP"/>
    <s v="PAID"/>
    <s v="Shifted"/>
    <m/>
    <s v="CAVNA"/>
    <m/>
    <s v="-"/>
    <s v="-"/>
    <s v="BHOSARI"/>
    <s v="-"/>
    <s v="-"/>
    <s v="-"/>
    <n v="10356"/>
    <n v="46417"/>
    <n v="57"/>
    <n v="43"/>
    <s v="STABLE"/>
    <m/>
    <m/>
    <m/>
    <m/>
    <s v="REGULAR"/>
    <s v="MH14LW5192"/>
    <s v="PASSION PLUS DRUM FI I3S"/>
    <d v="2024-10-13T00:00:00"/>
    <n v="30"/>
    <s v="02.06.26"/>
    <x v="1"/>
    <m/>
    <m/>
    <m/>
    <m/>
    <m/>
    <m/>
    <m/>
    <n v="1"/>
    <m/>
    <m/>
    <m/>
    <m/>
    <m/>
    <m/>
    <m/>
    <m/>
    <m/>
    <m/>
    <m/>
    <m/>
    <m/>
    <m/>
    <m/>
    <m/>
    <m/>
    <m/>
    <m/>
    <m/>
    <m/>
    <m/>
    <m/>
    <m/>
    <m/>
    <m/>
    <m/>
    <m/>
    <m/>
    <m/>
    <m/>
    <m/>
    <m/>
    <m/>
    <m/>
    <m/>
    <m/>
    <m/>
    <m/>
    <m/>
    <m/>
    <m/>
    <m/>
    <m/>
    <m/>
    <m/>
    <m/>
    <m/>
    <m/>
    <m/>
    <m/>
    <m/>
    <m/>
    <m/>
    <m/>
    <m/>
    <m/>
    <m/>
    <m/>
    <m/>
    <m/>
    <m/>
    <m/>
    <m/>
    <m/>
    <m/>
    <m/>
    <m/>
    <m/>
    <m/>
    <m/>
    <m/>
    <m/>
    <m/>
    <m/>
    <m/>
    <m/>
    <m/>
    <m/>
    <m/>
    <m/>
    <m/>
    <m/>
    <m/>
    <m/>
    <m/>
    <x v="2"/>
    <x v="0"/>
    <s v="DUWT0025"/>
    <s v="GPtD0cKdLc"/>
    <s v="Allocated"/>
    <s v="Shifted (NC_SFTD)"/>
    <s v="Visit at customer residence add meet customer neibour they told customer shifted from residence add "/>
    <d v="2026-06-03T00:00:00"/>
    <m/>
    <m/>
    <m/>
    <s v="OTGNGDID"/>
    <s v="203"/>
    <n v="4130"/>
    <n v="12107"/>
  </r>
  <r>
    <n v="463121248"/>
    <s v="PREETI SANTOSH GHAITADKE"/>
    <m/>
    <m/>
    <m/>
    <m/>
    <m/>
    <m/>
    <n v="3787"/>
    <n v="3570"/>
    <n v="3659"/>
    <n v="7530"/>
    <x v="0"/>
    <s v="FLOW"/>
    <s v="UNPAID"/>
    <x v="12"/>
    <n v="46245"/>
    <n v="89"/>
    <n v="0"/>
    <n v="4238"/>
    <s v="-"/>
    <n v="4.6158708141477829E-2"/>
    <n v="2.5306721445022941E-3"/>
    <s v="STABLE"/>
    <s v="PTP"/>
    <s v="-"/>
    <s v="PTP"/>
    <m/>
    <n v="22"/>
    <s v="CAVA"/>
    <m/>
    <m/>
    <m/>
    <s v="KHADKI"/>
    <m/>
    <m/>
    <m/>
    <n v="7897"/>
    <n v="46245"/>
    <n v="27"/>
    <n v="43"/>
    <s v="FLOW"/>
    <m/>
    <m/>
    <m/>
    <m/>
    <s v="-"/>
    <s v="MH12WV8868"/>
    <s v="HONDA ACTIVA 125 SMART"/>
    <d v="2024-06-05T00:00:00"/>
    <n v="36"/>
    <s v="10.06.26"/>
    <x v="0"/>
    <m/>
    <m/>
    <m/>
    <m/>
    <m/>
    <m/>
    <m/>
    <m/>
    <m/>
    <m/>
    <m/>
    <m/>
    <m/>
    <m/>
    <m/>
    <m/>
    <m/>
    <m/>
    <m/>
    <m/>
    <m/>
    <m/>
    <m/>
    <m/>
    <m/>
    <m/>
    <m/>
    <m/>
    <m/>
    <m/>
    <m/>
    <m/>
    <m/>
    <m/>
    <n v="1"/>
    <m/>
    <m/>
    <m/>
    <m/>
    <m/>
    <m/>
    <m/>
    <m/>
    <m/>
    <m/>
    <m/>
    <m/>
    <m/>
    <m/>
    <m/>
    <m/>
    <m/>
    <m/>
    <m/>
    <m/>
    <m/>
    <m/>
    <m/>
    <m/>
    <m/>
    <m/>
    <m/>
    <m/>
    <m/>
    <m/>
    <m/>
    <m/>
    <m/>
    <m/>
    <m/>
    <m/>
    <m/>
    <m/>
    <m/>
    <m/>
    <m/>
    <m/>
    <m/>
    <m/>
    <m/>
    <m/>
    <m/>
    <m/>
    <m/>
    <m/>
    <m/>
    <m/>
    <m/>
    <m/>
    <m/>
    <m/>
    <m/>
    <m/>
    <m/>
    <x v="2"/>
    <x v="0"/>
    <s v="DUWT0023"/>
    <s v="G2EEIcJaWc"/>
    <s v="Allocated"/>
    <s v="Refuse To Pay (RTP)"/>
    <s v="Customer financial problem RTP "/>
    <d v="2026-06-12T00:00:00"/>
    <m/>
    <m/>
    <m/>
    <m/>
    <s v="173"/>
    <n v="3659"/>
    <n v="7530"/>
  </r>
  <r>
    <n v="463823008"/>
    <s v="KIRAN YADAV GAIKWAD"/>
    <m/>
    <m/>
    <m/>
    <m/>
    <m/>
    <m/>
    <n v="2883"/>
    <n v="8485"/>
    <n v="2951"/>
    <n v="11753"/>
    <x v="1"/>
    <s v="FLOW"/>
    <s v="UNPAID"/>
    <x v="7"/>
    <n v="46066"/>
    <n v="232"/>
    <n v="0"/>
    <n v="3600"/>
    <s v="FLOW"/>
    <n v="6.9764811290092751E-2"/>
    <n v="1.2320834311503158E-2"/>
    <s v="STABLE"/>
    <s v="PTP"/>
    <s v="PTP"/>
    <s v="PTP"/>
    <m/>
    <n v="20"/>
    <s v="CAVA"/>
    <m/>
    <s v="REPO"/>
    <s v="-"/>
    <s v="RANJAN GAON"/>
    <s v="-"/>
    <s v="-"/>
    <s v="-"/>
    <n v="12317"/>
    <n v="46066"/>
    <n v="88"/>
    <n v="104"/>
    <s v="FLOW"/>
    <m/>
    <m/>
    <m/>
    <m/>
    <s v="NPA"/>
    <s v="MH12ZJ7748"/>
    <s v="HF DELUXE DRUM SELF CAST ALL BLACK"/>
    <d v="2024-08-21T00:00:00"/>
    <n v="36"/>
    <s v="02.06.26"/>
    <x v="0"/>
    <m/>
    <m/>
    <m/>
    <m/>
    <m/>
    <m/>
    <m/>
    <m/>
    <m/>
    <m/>
    <m/>
    <m/>
    <m/>
    <m/>
    <m/>
    <m/>
    <m/>
    <m/>
    <m/>
    <m/>
    <m/>
    <m/>
    <m/>
    <m/>
    <m/>
    <m/>
    <m/>
    <m/>
    <m/>
    <m/>
    <m/>
    <m/>
    <m/>
    <m/>
    <m/>
    <m/>
    <m/>
    <m/>
    <m/>
    <m/>
    <m/>
    <m/>
    <m/>
    <m/>
    <m/>
    <m/>
    <m/>
    <m/>
    <m/>
    <m/>
    <m/>
    <m/>
    <m/>
    <m/>
    <m/>
    <m/>
    <m/>
    <m/>
    <m/>
    <m/>
    <m/>
    <m/>
    <m/>
    <m/>
    <m/>
    <m/>
    <m/>
    <m/>
    <m/>
    <m/>
    <m/>
    <m/>
    <m/>
    <m/>
    <m/>
    <m/>
    <m/>
    <m/>
    <m/>
    <m/>
    <m/>
    <m/>
    <m/>
    <m/>
    <m/>
    <m/>
    <m/>
    <m/>
    <m/>
    <m/>
    <m/>
    <n v="1"/>
    <m/>
    <m/>
    <x v="2"/>
    <x v="0"/>
    <s v="ZBHT0024"/>
    <s v="APGdOJKdGWc"/>
    <s v="Allocated"/>
    <e v="#N/A"/>
    <e v="#N/A"/>
    <e v="#N/A"/>
    <m/>
    <m/>
    <m/>
    <m/>
    <s v="385"/>
    <n v="2951"/>
    <n v="11753"/>
  </r>
  <r>
    <n v="463072757"/>
    <s v="RUSHIKESH DAULAT GAIKWAD"/>
    <m/>
    <m/>
    <m/>
    <m/>
    <m/>
    <m/>
    <n v="3444"/>
    <n v="6714"/>
    <n v="3543"/>
    <n v="10580"/>
    <x v="4"/>
    <s v="FLOW"/>
    <s v="UNPAID"/>
    <x v="3"/>
    <n v="45379"/>
    <n v="273"/>
    <n v="0"/>
    <n v="5842"/>
    <s v="25.05.26"/>
    <n v="0.20936454062548226"/>
    <n v="1.0047427137405243E-2"/>
    <s v="STABLE"/>
    <s v="PTP"/>
    <s v="PTP"/>
    <s v="PTP"/>
    <m/>
    <n v="25"/>
    <s v="CAVA"/>
    <m/>
    <s v="-"/>
    <s v="-"/>
    <s v="BHOR"/>
    <s v="-"/>
    <s v="-"/>
    <s v="-"/>
    <n v="12829"/>
    <n v="45379"/>
    <n v="57"/>
    <n v="73"/>
    <s v="FLOW"/>
    <m/>
    <m/>
    <m/>
    <m/>
    <s v="NPA"/>
    <s v="MH12WV7789"/>
    <s v="SPLENDOR PLUS I3S DRSC FI"/>
    <d v="2024-06-01T00:00:00"/>
    <n v="36"/>
    <s v="02.06.26"/>
    <x v="1"/>
    <m/>
    <m/>
    <m/>
    <m/>
    <m/>
    <m/>
    <m/>
    <m/>
    <m/>
    <m/>
    <m/>
    <m/>
    <m/>
    <m/>
    <m/>
    <m/>
    <m/>
    <m/>
    <m/>
    <m/>
    <m/>
    <m/>
    <n v="1"/>
    <m/>
    <m/>
    <m/>
    <m/>
    <m/>
    <m/>
    <m/>
    <m/>
    <m/>
    <m/>
    <m/>
    <m/>
    <m/>
    <m/>
    <m/>
    <m/>
    <m/>
    <m/>
    <m/>
    <m/>
    <m/>
    <m/>
    <m/>
    <m/>
    <m/>
    <m/>
    <m/>
    <m/>
    <m/>
    <m/>
    <m/>
    <m/>
    <m/>
    <m/>
    <m/>
    <m/>
    <m/>
    <m/>
    <m/>
    <m/>
    <m/>
    <m/>
    <m/>
    <m/>
    <m/>
    <m/>
    <m/>
    <m/>
    <m/>
    <m/>
    <m/>
    <m/>
    <m/>
    <m/>
    <m/>
    <m/>
    <m/>
    <m/>
    <m/>
    <m/>
    <m/>
    <m/>
    <m/>
    <m/>
    <m/>
    <m/>
    <m/>
    <m/>
    <m/>
    <m/>
    <m/>
    <x v="2"/>
    <x v="0"/>
    <s v="DUWT0011"/>
    <s v="GPPLtjdBim"/>
    <s v="Allocated"/>
    <s v="Promise To Pay (PTP)"/>
    <s v="Customer home visit promise to pay amt. 5000 ptp date 22.06.2026"/>
    <d v="2026-06-22T00:00:00"/>
    <m/>
    <m/>
    <m/>
    <m/>
    <s v="422"/>
    <n v="3543"/>
    <n v="10580"/>
  </r>
  <r>
    <n v="465543533"/>
    <s v="ASHWINI GANESH BORKAR"/>
    <s v="ONLINE"/>
    <s v="08.06.26"/>
    <n v="11968"/>
    <m/>
    <m/>
    <m/>
    <n v="11753"/>
    <n v="11686"/>
    <n v="11958"/>
    <n v="11778"/>
    <x v="0"/>
    <s v="STABLE"/>
    <s v="PAID"/>
    <x v="17"/>
    <n v="45278"/>
    <n v="272"/>
    <n v="0"/>
    <n v="1800"/>
    <s v="27.05.26"/>
    <n v="7.6003726159974611E-2"/>
    <n v="2.477754856931017E-3"/>
    <s v="STABLE"/>
    <s v="PAID"/>
    <s v="PTP"/>
    <s v="PAID"/>
    <m/>
    <m/>
    <m/>
    <m/>
    <s v="-"/>
    <s v="-"/>
    <s v="SANGAVI"/>
    <s v="-"/>
    <s v="-"/>
    <s v="-"/>
    <n v="13758"/>
    <n v="45278"/>
    <n v="27"/>
    <n v="12"/>
    <s v="STABLE"/>
    <m/>
    <m/>
    <m/>
    <m/>
    <s v="REGULAR"/>
    <s v="MH12XV1046"/>
    <s v="BULLET BATTALION 350 BLACK"/>
    <d v="2025-02-20T00:00:00"/>
    <n v="18"/>
    <s v="02.06.26"/>
    <x v="0"/>
    <m/>
    <m/>
    <m/>
    <m/>
    <m/>
    <m/>
    <m/>
    <m/>
    <m/>
    <m/>
    <m/>
    <m/>
    <m/>
    <n v="1"/>
    <m/>
    <m/>
    <m/>
    <m/>
    <m/>
    <m/>
    <m/>
    <m/>
    <m/>
    <m/>
    <m/>
    <m/>
    <m/>
    <m/>
    <m/>
    <m/>
    <m/>
    <m/>
    <m/>
    <m/>
    <m/>
    <m/>
    <m/>
    <m/>
    <m/>
    <m/>
    <m/>
    <m/>
    <m/>
    <m/>
    <m/>
    <m/>
    <m/>
    <m/>
    <m/>
    <m/>
    <m/>
    <m/>
    <m/>
    <m/>
    <m/>
    <m/>
    <m/>
    <m/>
    <m/>
    <m/>
    <m/>
    <m/>
    <m/>
    <m/>
    <m/>
    <m/>
    <m/>
    <m/>
    <m/>
    <m/>
    <m/>
    <m/>
    <m/>
    <m/>
    <m/>
    <m/>
    <m/>
    <m/>
    <m/>
    <m/>
    <m/>
    <m/>
    <m/>
    <m/>
    <m/>
    <m/>
    <m/>
    <m/>
    <m/>
    <m/>
    <m/>
    <m/>
    <m/>
    <m/>
    <x v="2"/>
    <x v="0"/>
    <s v="ZBHT0015"/>
    <s v="G2JrQEAMwRz"/>
    <s v="Allocated"/>
    <s v="Left Message (LMCB)"/>
    <s v="Visited at customer residence address. Customer not meet at home discus about due amount with customer husband. Vehicle at police station. Left message at home with husband."/>
    <d v="2026-06-05T00:00:00"/>
    <m/>
    <m/>
    <m/>
    <m/>
    <s v="307"/>
    <n v="11958"/>
    <n v="23746"/>
  </r>
  <r>
    <n v="462947636"/>
    <s v="RAMPRABHU BALIRAM BORADE"/>
    <m/>
    <m/>
    <m/>
    <m/>
    <m/>
    <m/>
    <n v="3644"/>
    <n v="6966"/>
    <n v="3534"/>
    <n v="10956"/>
    <x v="4"/>
    <s v="FLOW"/>
    <s v="UNPAID"/>
    <x v="12"/>
    <n v="45170"/>
    <n v="212"/>
    <n v="0"/>
    <n v="6300"/>
    <s v="13.05.26"/>
    <n v="0.42408705567445287"/>
    <n v="1.0001152158412368E-2"/>
    <s v="STABLE"/>
    <s v="PTP"/>
    <s v="PTP"/>
    <s v="PTP"/>
    <m/>
    <n v="25"/>
    <s v="CAVNA"/>
    <m/>
    <s v="-"/>
    <s v="-"/>
    <s v="RANGE HIILS"/>
    <s v="-"/>
    <s v="-"/>
    <s v="-"/>
    <n v="13478"/>
    <n v="45170"/>
    <n v="57"/>
    <n v="73"/>
    <s v="FLOW"/>
    <m/>
    <m/>
    <m/>
    <m/>
    <s v="REGULAR"/>
    <s v="MH12WV1542"/>
    <s v="SPLENDOR PLUS I3S DRS C FI OTHERS"/>
    <d v="2024-05-18T00:00:00"/>
    <n v="36"/>
    <s v="02.06.26"/>
    <x v="0"/>
    <m/>
    <m/>
    <m/>
    <m/>
    <m/>
    <m/>
    <m/>
    <m/>
    <m/>
    <m/>
    <n v="1"/>
    <m/>
    <m/>
    <m/>
    <m/>
    <m/>
    <m/>
    <m/>
    <m/>
    <m/>
    <m/>
    <m/>
    <m/>
    <m/>
    <m/>
    <m/>
    <m/>
    <m/>
    <m/>
    <m/>
    <m/>
    <n v="1"/>
    <m/>
    <m/>
    <m/>
    <m/>
    <m/>
    <n v="1"/>
    <m/>
    <m/>
    <m/>
    <m/>
    <m/>
    <m/>
    <m/>
    <m/>
    <m/>
    <m/>
    <m/>
    <n v="1"/>
    <m/>
    <m/>
    <m/>
    <m/>
    <m/>
    <n v="1"/>
    <m/>
    <m/>
    <m/>
    <m/>
    <m/>
    <m/>
    <m/>
    <m/>
    <m/>
    <m/>
    <m/>
    <m/>
    <m/>
    <m/>
    <m/>
    <m/>
    <m/>
    <m/>
    <m/>
    <m/>
    <m/>
    <m/>
    <m/>
    <m/>
    <m/>
    <m/>
    <m/>
    <m/>
    <m/>
    <m/>
    <m/>
    <m/>
    <m/>
    <m/>
    <m/>
    <m/>
    <m/>
    <m/>
    <x v="6"/>
    <x v="0"/>
    <s v="DUWT0023"/>
    <s v="koGLoEHCl_z"/>
    <s v="Allocated"/>
    <s v="Promise To Pay (PTP)"/>
    <s v="Customer given ptp "/>
    <d v="2026-06-07T00:00:00"/>
    <m/>
    <m/>
    <m/>
    <m/>
    <s v="346"/>
    <n v="3534"/>
    <n v="10956"/>
  </r>
  <r>
    <n v="466528006"/>
    <s v="SHUBHAM RAGHUNATH KATE"/>
    <m/>
    <m/>
    <m/>
    <m/>
    <m/>
    <m/>
    <n v="2652"/>
    <n v="15912"/>
    <n v="3291"/>
    <n v="19458"/>
    <x v="3"/>
    <s v="FLOW"/>
    <s v="UNPAID"/>
    <x v="0"/>
    <n v="45063"/>
    <n v="639"/>
    <n v="0"/>
    <n v="3596"/>
    <s v="-"/>
    <n v="0.16780177919113459"/>
    <n v="1.8929689408799081E-2"/>
    <s v="FLOW"/>
    <s v="RTP"/>
    <s v="-"/>
    <s v="RTP"/>
    <m/>
    <m/>
    <m/>
    <m/>
    <s v="REPO"/>
    <s v="-"/>
    <s v="PARVATI"/>
    <s v="-"/>
    <s v="-"/>
    <s v="-"/>
    <n v="20147"/>
    <n v="45063"/>
    <n v="177"/>
    <n v="193"/>
    <s v="FLOW"/>
    <m/>
    <m/>
    <m/>
    <m/>
    <s v="NPA"/>
    <s v="MH12XL5399"/>
    <s v="YAMAHA R15 V4"/>
    <d v="2025-07-16T00:00:00"/>
    <n v="24"/>
    <s v="02.06.26"/>
    <x v="1"/>
    <m/>
    <m/>
    <m/>
    <m/>
    <m/>
    <m/>
    <m/>
    <m/>
    <m/>
    <m/>
    <m/>
    <m/>
    <m/>
    <n v="1"/>
    <m/>
    <m/>
    <m/>
    <m/>
    <m/>
    <m/>
    <m/>
    <m/>
    <m/>
    <m/>
    <m/>
    <m/>
    <m/>
    <m/>
    <m/>
    <m/>
    <m/>
    <m/>
    <m/>
    <m/>
    <m/>
    <m/>
    <m/>
    <m/>
    <m/>
    <m/>
    <m/>
    <m/>
    <m/>
    <m/>
    <m/>
    <m/>
    <m/>
    <m/>
    <m/>
    <m/>
    <m/>
    <m/>
    <m/>
    <m/>
    <m/>
    <m/>
    <m/>
    <m/>
    <m/>
    <m/>
    <m/>
    <m/>
    <m/>
    <m/>
    <m/>
    <m/>
    <m/>
    <m/>
    <m/>
    <m/>
    <m/>
    <m/>
    <m/>
    <m/>
    <m/>
    <m/>
    <m/>
    <m/>
    <m/>
    <m/>
    <m/>
    <m/>
    <m/>
    <m/>
    <m/>
    <m/>
    <m/>
    <m/>
    <m/>
    <m/>
    <m/>
    <m/>
    <m/>
    <m/>
    <x v="2"/>
    <x v="0"/>
    <s v="DUWT0031"/>
    <s v="BoTRqHSFBam"/>
    <s v="Allocated"/>
    <s v="Door Locked (NC_DL)"/>
    <s v="Customer house is door locked "/>
    <d v="2026-06-05T00:00:00"/>
    <m/>
    <m/>
    <m/>
    <m/>
    <s v="894"/>
    <n v="3291"/>
    <n v="19458"/>
  </r>
  <r>
    <n v="462383949"/>
    <s v="RAVINDRA KHANDU JADHAV"/>
    <m/>
    <m/>
    <m/>
    <m/>
    <m/>
    <m/>
    <n v="3281"/>
    <n v="16405"/>
    <n v="1013"/>
    <n v="21007"/>
    <x v="3"/>
    <s v="FLOW"/>
    <s v="UNPAID"/>
    <x v="2"/>
    <n v="44987"/>
    <n v="1013"/>
    <n v="0"/>
    <n v="0"/>
    <s v="FLOW"/>
    <n v="0.31122964315857926"/>
    <n v="1.8897763962311524E-2"/>
    <s v="STABLE"/>
    <s v="BPTP"/>
    <s v="PTP"/>
    <s v="BPTP"/>
    <m/>
    <n v="25"/>
    <s v="CAVA"/>
    <m/>
    <s v="REPO"/>
    <s v="-"/>
    <s v="BOPODI"/>
    <s v="-"/>
    <s v="-"/>
    <s v="-"/>
    <n v="17418"/>
    <n v="44987"/>
    <n v="178"/>
    <n v="194"/>
    <s v="FLOW"/>
    <m/>
    <m/>
    <m/>
    <m/>
    <s v="NPA"/>
    <s v="MH12WQ4856"/>
    <s v="HONDA ACTIVA 6G H SMART"/>
    <d v="2024-03-29T00:00:00"/>
    <n v="36"/>
    <s v="02.06.26"/>
    <x v="1"/>
    <m/>
    <m/>
    <m/>
    <m/>
    <m/>
    <m/>
    <m/>
    <m/>
    <m/>
    <m/>
    <m/>
    <m/>
    <m/>
    <n v="1"/>
    <m/>
    <m/>
    <m/>
    <m/>
    <m/>
    <m/>
    <m/>
    <m/>
    <m/>
    <m/>
    <m/>
    <m/>
    <m/>
    <m/>
    <m/>
    <m/>
    <m/>
    <m/>
    <m/>
    <m/>
    <m/>
    <m/>
    <m/>
    <m/>
    <m/>
    <m/>
    <m/>
    <m/>
    <m/>
    <m/>
    <m/>
    <m/>
    <m/>
    <m/>
    <m/>
    <m/>
    <m/>
    <m/>
    <m/>
    <m/>
    <m/>
    <n v="1"/>
    <m/>
    <m/>
    <m/>
    <m/>
    <m/>
    <m/>
    <m/>
    <m/>
    <m/>
    <m/>
    <m/>
    <m/>
    <m/>
    <m/>
    <m/>
    <m/>
    <m/>
    <m/>
    <m/>
    <m/>
    <m/>
    <m/>
    <m/>
    <m/>
    <m/>
    <m/>
    <m/>
    <m/>
    <m/>
    <m/>
    <m/>
    <m/>
    <m/>
    <m/>
    <m/>
    <m/>
    <m/>
    <m/>
    <x v="1"/>
    <x v="0"/>
    <s v="ZBHT0009"/>
    <s v="k6-taz-q_OI7"/>
    <s v="Allocated"/>
    <s v="Left Message (LMCB)"/>
    <s v="Msg to wife "/>
    <d v="2026-06-05T00:00:00"/>
    <m/>
    <m/>
    <m/>
    <m/>
    <s v="1321"/>
    <n v="1013"/>
    <n v="21007"/>
  </r>
  <r>
    <n v="466279858"/>
    <s v="HARSHA SEETARAM BADADE"/>
    <s v="COLLECT"/>
    <s v="10.06.26"/>
    <n v="6230"/>
    <m/>
    <m/>
    <m/>
    <n v="6072"/>
    <n v="6072"/>
    <n v="6224"/>
    <n v="6020"/>
    <x v="0"/>
    <s v="STABLE"/>
    <s v="PAID"/>
    <x v="6"/>
    <n v="44985"/>
    <n v="152"/>
    <n v="0"/>
    <n v="717"/>
    <s v="-"/>
    <n v="2.5696319124098081E-2"/>
    <n v="2.4617209735200716E-3"/>
    <s v="STABLE"/>
    <s v="PAID"/>
    <s v="-"/>
    <s v="PAID"/>
    <m/>
    <m/>
    <s v="CAVA"/>
    <m/>
    <s v="-"/>
    <s v="-"/>
    <s v="WADGAON SHERI"/>
    <s v="-"/>
    <s v="-"/>
    <s v="-"/>
    <n v="6941"/>
    <n v="44985"/>
    <n v="27"/>
    <n v="12"/>
    <s v="STABLE"/>
    <m/>
    <m/>
    <m/>
    <m/>
    <s v="REGULAR"/>
    <s v="MH12YF4974"/>
    <s v="HONDA ACTIVA STD 2B"/>
    <d v="2025-06-06T00:00:00"/>
    <n v="18"/>
    <s v="02.06.26"/>
    <x v="1"/>
    <m/>
    <m/>
    <m/>
    <m/>
    <m/>
    <m/>
    <m/>
    <m/>
    <m/>
    <m/>
    <m/>
    <m/>
    <m/>
    <m/>
    <m/>
    <m/>
    <m/>
    <m/>
    <m/>
    <m/>
    <m/>
    <m/>
    <m/>
    <m/>
    <m/>
    <m/>
    <m/>
    <m/>
    <n v="3"/>
    <m/>
    <m/>
    <m/>
    <m/>
    <m/>
    <m/>
    <m/>
    <m/>
    <m/>
    <m/>
    <m/>
    <m/>
    <m/>
    <m/>
    <m/>
    <m/>
    <m/>
    <m/>
    <m/>
    <m/>
    <m/>
    <m/>
    <m/>
    <m/>
    <m/>
    <m/>
    <m/>
    <m/>
    <m/>
    <m/>
    <m/>
    <m/>
    <m/>
    <m/>
    <m/>
    <m/>
    <m/>
    <m/>
    <m/>
    <m/>
    <m/>
    <m/>
    <m/>
    <m/>
    <m/>
    <m/>
    <m/>
    <m/>
    <m/>
    <m/>
    <m/>
    <m/>
    <m/>
    <m/>
    <m/>
    <m/>
    <m/>
    <m/>
    <m/>
    <m/>
    <m/>
    <m/>
    <m/>
    <m/>
    <m/>
    <x v="3"/>
    <x v="0"/>
    <s v="ZBHT0012"/>
    <s v="Aoj0ddo6EF7"/>
    <s v="Allocated"/>
    <s v="Payment (PAID)"/>
    <s v="Payment (PAID)"/>
    <d v="2026-06-10T00:00:00"/>
    <m/>
    <m/>
    <m/>
    <m/>
    <s v="106"/>
    <n v="6224"/>
    <n v="12250"/>
  </r>
  <r>
    <n v="465527769"/>
    <s v="SAHIL ARVIND KHANDARE"/>
    <m/>
    <m/>
    <m/>
    <m/>
    <m/>
    <s v="BANK STABLE 15"/>
    <n v="4912"/>
    <n v="4908"/>
    <n v="4995"/>
    <n v="10066"/>
    <x v="0"/>
    <s v="STABLE"/>
    <s v="UNPAID"/>
    <x v="4"/>
    <n v="44677"/>
    <n v="87"/>
    <n v="0"/>
    <n v="3937"/>
    <s v="30.05.26"/>
    <n v="6.2096256884279832E-2"/>
    <n v="2.4448662428355281E-3"/>
    <s v="STABLE"/>
    <s v="PAID"/>
    <s v="NC"/>
    <s v="NC"/>
    <s v="Shifted"/>
    <m/>
    <s v="CNAVNA"/>
    <m/>
    <s v="-"/>
    <s v="-"/>
    <s v="MEDANKAR WADI"/>
    <s v="-"/>
    <s v="-"/>
    <s v="-"/>
    <n v="8932"/>
    <n v="44677"/>
    <n v="27"/>
    <n v="12"/>
    <s v="STABLE"/>
    <m/>
    <m/>
    <m/>
    <m/>
    <s v="REGULAR"/>
    <s v="MH38AH9206"/>
    <s v="HONDA ACTIVA DLX 2B"/>
    <d v="2025-02-18T00:00:00"/>
    <n v="24"/>
    <s v="02.06.26"/>
    <x v="0"/>
    <m/>
    <m/>
    <m/>
    <m/>
    <n v="1"/>
    <m/>
    <m/>
    <m/>
    <m/>
    <m/>
    <m/>
    <m/>
    <m/>
    <m/>
    <m/>
    <m/>
    <m/>
    <m/>
    <m/>
    <m/>
    <m/>
    <m/>
    <m/>
    <m/>
    <m/>
    <m/>
    <m/>
    <m/>
    <m/>
    <m/>
    <m/>
    <m/>
    <m/>
    <m/>
    <m/>
    <m/>
    <m/>
    <m/>
    <m/>
    <m/>
    <m/>
    <m/>
    <m/>
    <m/>
    <m/>
    <m/>
    <m/>
    <m/>
    <m/>
    <m/>
    <m/>
    <m/>
    <m/>
    <m/>
    <m/>
    <m/>
    <m/>
    <m/>
    <m/>
    <m/>
    <m/>
    <m/>
    <m/>
    <m/>
    <m/>
    <m/>
    <m/>
    <m/>
    <m/>
    <m/>
    <m/>
    <m/>
    <m/>
    <m/>
    <m/>
    <m/>
    <m/>
    <m/>
    <m/>
    <m/>
    <m/>
    <m/>
    <m/>
    <m/>
    <m/>
    <m/>
    <m/>
    <m/>
    <m/>
    <m/>
    <m/>
    <m/>
    <m/>
    <m/>
    <x v="2"/>
    <x v="0"/>
    <s v="DUWT0017"/>
    <s v="ko8OlqNYkZc"/>
    <s v="Allocated"/>
    <s v="Shifted (NC_SFTD)"/>
    <s v="Customer shifted from residence as per owner "/>
    <d v="2026-06-02T00:00:00"/>
    <m/>
    <m/>
    <m/>
    <m/>
    <s v="246"/>
    <n v="4995"/>
    <n v="10066"/>
  </r>
  <r>
    <n v="462935207"/>
    <s v="MANGAL MACHHINDRA GARADE"/>
    <m/>
    <m/>
    <m/>
    <m/>
    <m/>
    <m/>
    <n v="3820"/>
    <n v="3820"/>
    <n v="3844"/>
    <n v="7728"/>
    <x v="0"/>
    <s v="FLOW"/>
    <s v="UNPAID"/>
    <x v="8"/>
    <n v="44321"/>
    <n v="24"/>
    <n v="0"/>
    <n v="450"/>
    <s v="-"/>
    <n v="4.8676284247886115E-2"/>
    <n v="2.4253848008754715E-3"/>
    <s v="FLOW"/>
    <s v="PTP"/>
    <s v="-"/>
    <s v="PTP"/>
    <m/>
    <n v="23"/>
    <m/>
    <m/>
    <m/>
    <m/>
    <s v="SHIVNE"/>
    <m/>
    <m/>
    <m/>
    <n v="4294"/>
    <n v="44321"/>
    <n v="27"/>
    <n v="43"/>
    <s v="FLOW"/>
    <m/>
    <m/>
    <m/>
    <m/>
    <s v="-"/>
    <s v="MH14LQ1829"/>
    <s v="HONDA ACTIVA 125 DRUM ALLOY BSVI"/>
    <d v="2024-05-18T00:00:00"/>
    <n v="36"/>
    <s v="10.06.26"/>
    <x v="1"/>
    <m/>
    <m/>
    <m/>
    <m/>
    <m/>
    <m/>
    <m/>
    <m/>
    <m/>
    <m/>
    <m/>
    <m/>
    <m/>
    <m/>
    <m/>
    <m/>
    <m/>
    <m/>
    <m/>
    <m/>
    <m/>
    <m/>
    <m/>
    <m/>
    <m/>
    <m/>
    <m/>
    <m/>
    <m/>
    <m/>
    <m/>
    <m/>
    <m/>
    <m/>
    <m/>
    <m/>
    <m/>
    <m/>
    <m/>
    <m/>
    <m/>
    <m/>
    <m/>
    <m/>
    <m/>
    <m/>
    <m/>
    <m/>
    <m/>
    <m/>
    <m/>
    <m/>
    <m/>
    <m/>
    <m/>
    <m/>
    <m/>
    <m/>
    <m/>
    <m/>
    <m/>
    <m/>
    <m/>
    <m/>
    <m/>
    <m/>
    <m/>
    <m/>
    <m/>
    <m/>
    <m/>
    <m/>
    <m/>
    <m/>
    <m/>
    <m/>
    <m/>
    <m/>
    <m/>
    <m/>
    <m/>
    <m/>
    <m/>
    <m/>
    <m/>
    <m/>
    <m/>
    <m/>
    <m/>
    <m/>
    <m/>
    <m/>
    <m/>
    <m/>
    <x v="5"/>
    <x v="1"/>
    <s v="ZBHT0013"/>
    <s v="kPQTsxbCQNz"/>
    <s v="Allocated"/>
    <e v="#N/A"/>
    <e v="#N/A"/>
    <e v="#N/A"/>
    <m/>
    <m/>
    <m/>
    <m/>
    <s v="88"/>
    <n v="3844"/>
    <n v="7728"/>
  </r>
  <r>
    <n v="463069843"/>
    <s v="DEEPAK"/>
    <m/>
    <m/>
    <m/>
    <m/>
    <m/>
    <m/>
    <n v="3528"/>
    <n v="3405"/>
    <n v="3503"/>
    <n v="7128"/>
    <x v="0"/>
    <s v="FLOW"/>
    <s v="UNPAID"/>
    <x v="6"/>
    <n v="44051"/>
    <n v="98"/>
    <n v="0"/>
    <n v="0"/>
    <s v="29.05.26"/>
    <n v="2.5162799905204949E-2"/>
    <n v="2.4106095499507097E-3"/>
    <s v="STABLE"/>
    <s v="PTP"/>
    <s v="PTP"/>
    <s v="PTP"/>
    <m/>
    <n v="25"/>
    <s v="CAVNA"/>
    <m/>
    <s v="-"/>
    <s v="-"/>
    <s v="YERWADA"/>
    <s v="-"/>
    <s v="-"/>
    <s v="-"/>
    <n v="3503"/>
    <n v="44051"/>
    <n v="27"/>
    <n v="43"/>
    <s v="FLOW"/>
    <m/>
    <m/>
    <m/>
    <m/>
    <s v="REGULAR"/>
    <s v="MH12WV9538"/>
    <s v="HONDA ACTIVA 125 SMART"/>
    <d v="2024-05-31T00:00:00"/>
    <n v="36"/>
    <s v="02.06.26"/>
    <x v="1"/>
    <m/>
    <m/>
    <m/>
    <m/>
    <m/>
    <m/>
    <m/>
    <m/>
    <m/>
    <m/>
    <n v="1"/>
    <m/>
    <m/>
    <m/>
    <m/>
    <m/>
    <m/>
    <m/>
    <m/>
    <m/>
    <m/>
    <m/>
    <m/>
    <m/>
    <m/>
    <m/>
    <m/>
    <m/>
    <m/>
    <m/>
    <m/>
    <m/>
    <m/>
    <m/>
    <m/>
    <m/>
    <m/>
    <m/>
    <m/>
    <m/>
    <m/>
    <m/>
    <m/>
    <m/>
    <m/>
    <m/>
    <m/>
    <m/>
    <m/>
    <m/>
    <m/>
    <m/>
    <m/>
    <m/>
    <m/>
    <m/>
    <m/>
    <m/>
    <m/>
    <m/>
    <m/>
    <m/>
    <m/>
    <m/>
    <m/>
    <m/>
    <m/>
    <m/>
    <m/>
    <m/>
    <m/>
    <m/>
    <m/>
    <m/>
    <m/>
    <m/>
    <m/>
    <m/>
    <m/>
    <m/>
    <m/>
    <m/>
    <m/>
    <m/>
    <m/>
    <m/>
    <m/>
    <m/>
    <m/>
    <m/>
    <m/>
    <m/>
    <m/>
    <m/>
    <x v="2"/>
    <x v="0"/>
    <s v="ZBHT0012"/>
    <s v="A2OBkZfjsOJm"/>
    <s v="Allocated"/>
    <s v="Door Locked (NC_DL)"/>
    <s v="Nc"/>
    <d v="2026-06-04T00:00:00"/>
    <m/>
    <m/>
    <m/>
    <m/>
    <s v="195"/>
    <n v="3503"/>
    <n v="7128"/>
  </r>
  <r>
    <n v="462307995"/>
    <s v="PRADNYA VIKAS PAWAR"/>
    <s v="ONLINE"/>
    <s v="12.06.26"/>
    <n v="2400"/>
    <m/>
    <m/>
    <m/>
    <n v="3777"/>
    <n v="7213.99"/>
    <n v="3771.99"/>
    <n v="9061.99"/>
    <x v="4"/>
    <s v="FLOW"/>
    <s v="UNPAID"/>
    <x v="7"/>
    <n v="43824"/>
    <n v="335"/>
    <n v="0"/>
    <n v="6300"/>
    <s v="-"/>
    <n v="4.9018467929261331E-2"/>
    <n v="9.7031324372429395E-3"/>
    <s v="STABLE"/>
    <s v="MPTP"/>
    <s v="-"/>
    <s v="MPTP"/>
    <s v="Cust at pune after marrage"/>
    <n v="20"/>
    <s v="CAVA"/>
    <m/>
    <m/>
    <m/>
    <s v="SHIRUR"/>
    <m/>
    <m/>
    <m/>
    <n v="13848.99"/>
    <n v="43824"/>
    <n v="57"/>
    <n v="73"/>
    <s v="FLOW"/>
    <m/>
    <m/>
    <m/>
    <m/>
    <s v="-"/>
    <m/>
    <s v="HONDA ACTIVA 125 DRUM ALLOY BSVI"/>
    <d v="2024-03-21T00:00:00"/>
    <n v="36"/>
    <s v="10.06.26"/>
    <x v="0"/>
    <m/>
    <m/>
    <m/>
    <m/>
    <m/>
    <m/>
    <m/>
    <m/>
    <m/>
    <m/>
    <m/>
    <m/>
    <m/>
    <m/>
    <m/>
    <m/>
    <m/>
    <m/>
    <m/>
    <m/>
    <m/>
    <m/>
    <m/>
    <m/>
    <m/>
    <m/>
    <m/>
    <m/>
    <m/>
    <m/>
    <m/>
    <m/>
    <m/>
    <m/>
    <n v="1"/>
    <m/>
    <m/>
    <m/>
    <m/>
    <m/>
    <m/>
    <m/>
    <m/>
    <m/>
    <m/>
    <m/>
    <m/>
    <m/>
    <m/>
    <m/>
    <m/>
    <m/>
    <m/>
    <m/>
    <m/>
    <m/>
    <m/>
    <m/>
    <m/>
    <m/>
    <m/>
    <m/>
    <m/>
    <m/>
    <m/>
    <m/>
    <m/>
    <m/>
    <m/>
    <m/>
    <m/>
    <m/>
    <m/>
    <m/>
    <m/>
    <m/>
    <m/>
    <m/>
    <m/>
    <m/>
    <m/>
    <m/>
    <m/>
    <m/>
    <m/>
    <m/>
    <m/>
    <m/>
    <m/>
    <m/>
    <m/>
    <m/>
    <m/>
    <m/>
    <x v="2"/>
    <x v="0"/>
    <s v="ZBHT0024"/>
    <s v="k2pMnnV_OMm"/>
    <s v="Allocated"/>
    <s v="Left Message (LMCB)"/>
    <s v="Meet Father in law "/>
    <d v="2026-06-12T00:00:00"/>
    <m/>
    <m/>
    <m/>
    <m/>
    <s v="471"/>
    <n v="3771.99"/>
    <n v="11461.99"/>
  </r>
  <r>
    <n v="462472454"/>
    <s v="AKASH RAM MUGLE"/>
    <s v="ONLINE"/>
    <s v="05.06.26"/>
    <n v="8295"/>
    <m/>
    <m/>
    <m/>
    <n v="4059"/>
    <n v="4045"/>
    <n v="4113"/>
    <n v="-191"/>
    <x v="0"/>
    <s v="RB"/>
    <s v="PAID"/>
    <x v="6"/>
    <n v="43822"/>
    <n v="68"/>
    <n v="0"/>
    <n v="5524"/>
    <s v="27.05.26"/>
    <n v="2.5031990589223653E-2"/>
    <n v="2.3980779482404486E-3"/>
    <s v="RB"/>
    <s v="PAID"/>
    <s v="MPTP"/>
    <s v="PAID"/>
    <m/>
    <m/>
    <s v="CAVA"/>
    <m/>
    <s v="-"/>
    <s v="-"/>
    <s v="DHANORI"/>
    <s v="-"/>
    <s v="-"/>
    <s v="-"/>
    <n v="9637"/>
    <n v="43822"/>
    <n v="27"/>
    <n v="0"/>
    <s v="RB"/>
    <m/>
    <m/>
    <m/>
    <m/>
    <s v="NPA"/>
    <s v="MH24BY0180"/>
    <s v="HONDA SP 125 BS VI DISC"/>
    <d v="2024-04-06T00:00:00"/>
    <n v="36"/>
    <s v="02.06.26"/>
    <x v="1"/>
    <m/>
    <m/>
    <m/>
    <m/>
    <m/>
    <m/>
    <m/>
    <m/>
    <m/>
    <m/>
    <m/>
    <m/>
    <m/>
    <m/>
    <m/>
    <m/>
    <m/>
    <m/>
    <m/>
    <m/>
    <m/>
    <m/>
    <n v="1"/>
    <m/>
    <m/>
    <m/>
    <m/>
    <m/>
    <m/>
    <m/>
    <m/>
    <m/>
    <m/>
    <m/>
    <m/>
    <m/>
    <m/>
    <m/>
    <m/>
    <m/>
    <m/>
    <m/>
    <m/>
    <m/>
    <m/>
    <m/>
    <m/>
    <m/>
    <m/>
    <m/>
    <m/>
    <m/>
    <m/>
    <m/>
    <m/>
    <m/>
    <m/>
    <m/>
    <m/>
    <m/>
    <m/>
    <m/>
    <m/>
    <m/>
    <m/>
    <m/>
    <m/>
    <m/>
    <m/>
    <m/>
    <m/>
    <m/>
    <m/>
    <m/>
    <m/>
    <m/>
    <m/>
    <m/>
    <m/>
    <m/>
    <m/>
    <m/>
    <m/>
    <m/>
    <m/>
    <m/>
    <m/>
    <m/>
    <m/>
    <m/>
    <m/>
    <m/>
    <m/>
    <m/>
    <x v="2"/>
    <x v="0"/>
    <s v="ZBHT0012"/>
    <s v="APVXAgvhRz"/>
    <s v="Allocated"/>
    <s v="Promise To Pay (PTP)"/>
    <s v="Ptp"/>
    <d v="2026-06-08T00:00:00"/>
    <m/>
    <m/>
    <m/>
    <m/>
    <s v="0"/>
    <n v="4113"/>
    <n v="8104"/>
  </r>
  <r>
    <n v="462836533"/>
    <s v="SURESH NARAYANRAO JOSHI"/>
    <m/>
    <m/>
    <m/>
    <m/>
    <m/>
    <m/>
    <n v="2807"/>
    <n v="16842"/>
    <n v="3563"/>
    <n v="20707"/>
    <x v="3"/>
    <s v="FLOW"/>
    <s v="UNPAID"/>
    <x v="2"/>
    <n v="42850"/>
    <n v="756"/>
    <n v="0"/>
    <n v="2700"/>
    <s v="FLOW"/>
    <n v="0.29644542221853248"/>
    <n v="1.8000070815681168E-2"/>
    <s v="FLOW"/>
    <s v="EXP"/>
    <s v="EXP"/>
    <s v="EXP"/>
    <s v="Csutomer expire"/>
    <m/>
    <m/>
    <m/>
    <s v="REPO"/>
    <s v="-"/>
    <s v="CHARHOLI"/>
    <s v="-"/>
    <s v="-"/>
    <s v="-"/>
    <n v="20298"/>
    <n v="42850"/>
    <n v="178"/>
    <n v="194"/>
    <s v="FLOW"/>
    <m/>
    <m/>
    <m/>
    <m/>
    <s v="NPA"/>
    <m/>
    <s v="SPLENDOR PLUS BS6 I3S DRS CAST FI"/>
    <d v="2024-05-08T00:00:00"/>
    <n v="36"/>
    <s v="02.06.26"/>
    <x v="1"/>
    <m/>
    <m/>
    <m/>
    <m/>
    <n v="1"/>
    <m/>
    <m/>
    <m/>
    <m/>
    <m/>
    <m/>
    <m/>
    <m/>
    <m/>
    <m/>
    <m/>
    <m/>
    <m/>
    <m/>
    <m/>
    <m/>
    <m/>
    <m/>
    <m/>
    <m/>
    <m/>
    <m/>
    <m/>
    <m/>
    <m/>
    <m/>
    <m/>
    <m/>
    <m/>
    <m/>
    <m/>
    <m/>
    <m/>
    <m/>
    <m/>
    <m/>
    <m/>
    <m/>
    <m/>
    <m/>
    <m/>
    <m/>
    <m/>
    <m/>
    <m/>
    <m/>
    <m/>
    <m/>
    <m/>
    <m/>
    <m/>
    <m/>
    <m/>
    <m/>
    <m/>
    <m/>
    <m/>
    <m/>
    <m/>
    <m/>
    <m/>
    <m/>
    <m/>
    <m/>
    <m/>
    <m/>
    <m/>
    <m/>
    <m/>
    <m/>
    <m/>
    <m/>
    <m/>
    <m/>
    <m/>
    <m/>
    <m/>
    <m/>
    <m/>
    <m/>
    <m/>
    <m/>
    <m/>
    <m/>
    <m/>
    <m/>
    <m/>
    <m/>
    <m/>
    <x v="2"/>
    <x v="0"/>
    <s v="ZBHT0009"/>
    <s v="AoKa5zI-Z7"/>
    <s v="Allocated"/>
    <s v="Deceased Customer (EXP)"/>
    <s v="Customer expired "/>
    <d v="2026-06-02T00:00:00"/>
    <m/>
    <m/>
    <m/>
    <m/>
    <s v="1058"/>
    <n v="3563"/>
    <n v="20707"/>
  </r>
  <r>
    <n v="462590490"/>
    <s v="DIKSHA GAUTAM JANJAL"/>
    <m/>
    <m/>
    <m/>
    <m/>
    <m/>
    <m/>
    <n v="4347"/>
    <n v="25773"/>
    <n v="5433"/>
    <n v="31999"/>
    <x v="3"/>
    <s v="FLOW"/>
    <s v="UNPAID"/>
    <x v="4"/>
    <n v="42842"/>
    <n v="1395"/>
    <n v="0"/>
    <n v="6300"/>
    <s v="FLOW"/>
    <n v="0.2535644141917473"/>
    <n v="1.7996710242366692E-2"/>
    <s v="FLOW"/>
    <s v="NC"/>
    <s v="NC"/>
    <s v="NC"/>
    <s v="Shifted"/>
    <m/>
    <s v="CNAVNA"/>
    <m/>
    <s v="REPO"/>
    <s v="-"/>
    <s v="KHADACHIWADI"/>
    <s v="-"/>
    <s v="-"/>
    <s v="-"/>
    <n v="33468"/>
    <n v="42842"/>
    <n v="178"/>
    <n v="194"/>
    <s v="FLOW"/>
    <m/>
    <m/>
    <m/>
    <m/>
    <s v="NPA"/>
    <s v="MH30BV0947"/>
    <s v="HONDA ACTIVA 125 SMART"/>
    <d v="2024-04-16T00:00:00"/>
    <n v="30"/>
    <s v="02.06.26"/>
    <x v="0"/>
    <m/>
    <m/>
    <m/>
    <m/>
    <m/>
    <m/>
    <m/>
    <m/>
    <m/>
    <m/>
    <n v="1"/>
    <m/>
    <m/>
    <m/>
    <m/>
    <m/>
    <m/>
    <m/>
    <m/>
    <m/>
    <m/>
    <m/>
    <m/>
    <m/>
    <m/>
    <m/>
    <m/>
    <m/>
    <m/>
    <m/>
    <m/>
    <m/>
    <m/>
    <m/>
    <m/>
    <m/>
    <m/>
    <m/>
    <m/>
    <m/>
    <m/>
    <m/>
    <m/>
    <m/>
    <m/>
    <m/>
    <m/>
    <m/>
    <m/>
    <m/>
    <m/>
    <m/>
    <m/>
    <m/>
    <m/>
    <m/>
    <m/>
    <m/>
    <m/>
    <m/>
    <m/>
    <m/>
    <m/>
    <m/>
    <m/>
    <m/>
    <m/>
    <m/>
    <m/>
    <m/>
    <m/>
    <m/>
    <m/>
    <m/>
    <m/>
    <m/>
    <m/>
    <m/>
    <m/>
    <m/>
    <m/>
    <m/>
    <m/>
    <m/>
    <m/>
    <m/>
    <m/>
    <m/>
    <m/>
    <m/>
    <m/>
    <m/>
    <m/>
    <m/>
    <x v="2"/>
    <x v="0"/>
    <s v="DUWT0017"/>
    <s v="BPeHbNq4Ogm"/>
    <s v="Allocated"/>
    <s v="Shifted (NC_SFTD)"/>
    <s v="Customer shifted from residence as per owner "/>
    <d v="2026-06-04T00:00:00"/>
    <m/>
    <m/>
    <m/>
    <m/>
    <s v="1879"/>
    <n v="5433"/>
    <n v="31999"/>
  </r>
  <r>
    <n v="139851810"/>
    <s v="ALKA KAILAS MEDANKAR"/>
    <m/>
    <m/>
    <m/>
    <m/>
    <m/>
    <m/>
    <n v="3901"/>
    <n v="3901"/>
    <n v="3903"/>
    <n v="7858"/>
    <x v="0"/>
    <s v="FLOW"/>
    <s v="UNPAID"/>
    <x v="4"/>
    <n v="42826.720000000001"/>
    <n v="2"/>
    <n v="0"/>
    <n v="803"/>
    <s v="-"/>
    <n v="5.952456536094914E-2"/>
    <n v="2.3436130899426814E-3"/>
    <s v="STABLE"/>
    <s v="PTP"/>
    <s v="-"/>
    <s v="PTP"/>
    <m/>
    <n v="25"/>
    <s v="CAVA"/>
    <m/>
    <m/>
    <m/>
    <s v="CHAKAN"/>
    <m/>
    <m/>
    <m/>
    <n v="4706"/>
    <n v="42826.720000000001"/>
    <n v="26"/>
    <n v="42"/>
    <s v="STABLE"/>
    <m/>
    <m/>
    <m/>
    <m/>
    <s v="-"/>
    <s v="MH14KT0041"/>
    <s v="PIAGGIO VESPA SXL 125 CBS"/>
    <d v="2023-03-28T00:00:00"/>
    <n v="48"/>
    <s v="10.06.26"/>
    <x v="0"/>
    <m/>
    <m/>
    <m/>
    <m/>
    <m/>
    <m/>
    <m/>
    <m/>
    <m/>
    <m/>
    <m/>
    <m/>
    <m/>
    <m/>
    <m/>
    <m/>
    <m/>
    <m/>
    <m/>
    <m/>
    <m/>
    <m/>
    <m/>
    <m/>
    <m/>
    <m/>
    <m/>
    <m/>
    <m/>
    <m/>
    <m/>
    <m/>
    <m/>
    <m/>
    <n v="1"/>
    <m/>
    <m/>
    <m/>
    <m/>
    <m/>
    <m/>
    <m/>
    <m/>
    <m/>
    <m/>
    <m/>
    <m/>
    <m/>
    <m/>
    <m/>
    <m/>
    <m/>
    <m/>
    <m/>
    <m/>
    <m/>
    <m/>
    <m/>
    <m/>
    <m/>
    <m/>
    <m/>
    <m/>
    <m/>
    <m/>
    <m/>
    <m/>
    <m/>
    <m/>
    <m/>
    <m/>
    <m/>
    <m/>
    <m/>
    <m/>
    <m/>
    <m/>
    <m/>
    <m/>
    <m/>
    <m/>
    <m/>
    <m/>
    <m/>
    <m/>
    <m/>
    <m/>
    <m/>
    <m/>
    <m/>
    <m/>
    <m/>
    <m/>
    <m/>
    <x v="2"/>
    <x v="0"/>
    <s v="DUWT0017"/>
    <s v="kPOokQa_yS"/>
    <s v="Allocated"/>
    <s v="Left Message (LMCB)"/>
    <s v="Customer not meet massage with son "/>
    <d v="2026-06-12T00:00:00"/>
    <m/>
    <m/>
    <m/>
    <m/>
    <s v="56"/>
    <n v="3903"/>
    <n v="7858"/>
  </r>
  <r>
    <n v="463204809"/>
    <s v="SACHIN VISHNU GHANSAWANT"/>
    <m/>
    <m/>
    <m/>
    <m/>
    <m/>
    <m/>
    <n v="3723"/>
    <n v="22216"/>
    <n v="4654"/>
    <n v="27400"/>
    <x v="3"/>
    <s v="FLOW"/>
    <s v="UNPAID"/>
    <x v="7"/>
    <n v="42710"/>
    <n v="1053"/>
    <n v="0"/>
    <n v="2700"/>
    <s v="-"/>
    <n v="8.6837359379797044E-2"/>
    <n v="1.7941260782677777E-2"/>
    <s v="FLOW"/>
    <s v="NC"/>
    <s v="-"/>
    <s v="NC"/>
    <s v="Add not found"/>
    <m/>
    <s v="CNAVNA"/>
    <m/>
    <s v="REPO"/>
    <s v="-"/>
    <s v="KAREGAON"/>
    <s v="-"/>
    <s v="-"/>
    <s v="-"/>
    <n v="25969"/>
    <n v="42710"/>
    <n v="178"/>
    <n v="194"/>
    <s v="FLOW"/>
    <m/>
    <m/>
    <m/>
    <m/>
    <s v="NPA"/>
    <s v="MH12WY6580"/>
    <s v="HONDA ACTIVA 6G DLX BS VI"/>
    <d v="2024-06-14T00:00:00"/>
    <n v="30"/>
    <s v="02.06.26"/>
    <x v="0"/>
    <m/>
    <m/>
    <m/>
    <m/>
    <m/>
    <m/>
    <m/>
    <m/>
    <m/>
    <m/>
    <n v="1"/>
    <m/>
    <m/>
    <m/>
    <m/>
    <m/>
    <m/>
    <m/>
    <m/>
    <m/>
    <m/>
    <m/>
    <m/>
    <m/>
    <m/>
    <m/>
    <m/>
    <m/>
    <m/>
    <m/>
    <m/>
    <m/>
    <m/>
    <m/>
    <m/>
    <m/>
    <m/>
    <m/>
    <m/>
    <m/>
    <m/>
    <m/>
    <m/>
    <m/>
    <m/>
    <m/>
    <m/>
    <m/>
    <m/>
    <m/>
    <m/>
    <m/>
    <m/>
    <m/>
    <m/>
    <m/>
    <m/>
    <m/>
    <m/>
    <m/>
    <m/>
    <m/>
    <m/>
    <m/>
    <m/>
    <m/>
    <m/>
    <m/>
    <m/>
    <m/>
    <m/>
    <m/>
    <m/>
    <m/>
    <m/>
    <m/>
    <m/>
    <m/>
    <m/>
    <m/>
    <m/>
    <m/>
    <m/>
    <m/>
    <m/>
    <m/>
    <m/>
    <m/>
    <m/>
    <m/>
    <m/>
    <m/>
    <m/>
    <m/>
    <x v="2"/>
    <x v="0"/>
    <s v="ZBHT0024"/>
    <s v="kPGhA9hysWm"/>
    <s v="Allocated"/>
    <s v="Shifted (NC_SFTD)"/>
    <s v="Customer shifted "/>
    <d v="2026-06-04T00:00:00"/>
    <m/>
    <m/>
    <m/>
    <m/>
    <s v="1461"/>
    <n v="4654"/>
    <n v="27400"/>
  </r>
  <r>
    <n v="461404386"/>
    <s v="ASHOK DADASAHEB SABLE"/>
    <m/>
    <m/>
    <m/>
    <m/>
    <m/>
    <m/>
    <n v="3667"/>
    <n v="18330"/>
    <n v="4313"/>
    <n v="22949"/>
    <x v="5"/>
    <s v="FLOW"/>
    <s v="UNPAID"/>
    <x v="7"/>
    <n v="42600.59"/>
    <n v="651"/>
    <n v="0"/>
    <n v="2250"/>
    <s v="FLOW"/>
    <n v="0.12384675124526766"/>
    <n v="2.0736496412621205E-2"/>
    <s v="FLOW"/>
    <s v="NC"/>
    <s v="NC"/>
    <s v="NC"/>
    <s v="Alwayws door lock"/>
    <m/>
    <s v="CNAVNA"/>
    <m/>
    <s v="REPO"/>
    <s v="-"/>
    <s v="SHIRUR"/>
    <s v="-"/>
    <s v="-"/>
    <s v="-"/>
    <n v="21231"/>
    <n v="42600.59"/>
    <n v="147"/>
    <n v="163"/>
    <s v="FLOW"/>
    <m/>
    <m/>
    <m/>
    <m/>
    <s v="NPA"/>
    <s v="MH12WH3414"/>
    <s v="SPLENDOR PLUS I3S BS6 FI DRUM SELF"/>
    <d v="2024-01-06T00:00:00"/>
    <n v="36"/>
    <s v="02.06.26"/>
    <x v="0"/>
    <m/>
    <m/>
    <m/>
    <m/>
    <m/>
    <m/>
    <m/>
    <m/>
    <m/>
    <m/>
    <m/>
    <m/>
    <m/>
    <n v="1"/>
    <m/>
    <m/>
    <m/>
    <m/>
    <m/>
    <m/>
    <m/>
    <m/>
    <m/>
    <m/>
    <m/>
    <m/>
    <m/>
    <m/>
    <m/>
    <m/>
    <m/>
    <m/>
    <m/>
    <m/>
    <m/>
    <m/>
    <m/>
    <m/>
    <m/>
    <m/>
    <m/>
    <m/>
    <m/>
    <m/>
    <m/>
    <m/>
    <m/>
    <m/>
    <m/>
    <m/>
    <m/>
    <m/>
    <m/>
    <m/>
    <m/>
    <m/>
    <m/>
    <m/>
    <m/>
    <m/>
    <m/>
    <m/>
    <m/>
    <m/>
    <m/>
    <m/>
    <m/>
    <m/>
    <m/>
    <m/>
    <m/>
    <m/>
    <m/>
    <m/>
    <m/>
    <m/>
    <m/>
    <m/>
    <m/>
    <m/>
    <m/>
    <m/>
    <m/>
    <m/>
    <m/>
    <m/>
    <m/>
    <m/>
    <m/>
    <m/>
    <m/>
    <m/>
    <m/>
    <m/>
    <x v="2"/>
    <x v="0"/>
    <s v="ZBHT0024"/>
    <s v="A2gFwOLSDz"/>
    <s v="Allocated"/>
    <s v="Door Locked (NC_DL)"/>
    <s v="Door lock "/>
    <d v="2026-06-05T00:00:00"/>
    <m/>
    <m/>
    <m/>
    <m/>
    <s v="952"/>
    <n v="4313"/>
    <n v="22949"/>
  </r>
  <r>
    <n v="462821869"/>
    <s v="SANGITA DILIP FAKATKAR"/>
    <s v="ONLINE"/>
    <s v="19.06.26"/>
    <n v="4000"/>
    <m/>
    <m/>
    <m/>
    <n v="3696"/>
    <n v="2748"/>
    <n v="2819"/>
    <n v="2579"/>
    <x v="0"/>
    <s v="STABLE"/>
    <s v="PAID"/>
    <x v="8"/>
    <n v="42390"/>
    <n v="71"/>
    <n v="0"/>
    <n v="6172"/>
    <s v="-"/>
    <n v="4.6555530995868601E-2"/>
    <n v="2.3197143951876366E-3"/>
    <s v="STABLE"/>
    <s v="PAID"/>
    <s v="-"/>
    <s v="-"/>
    <m/>
    <m/>
    <m/>
    <m/>
    <m/>
    <m/>
    <s v="KARLA"/>
    <m/>
    <m/>
    <m/>
    <n v="8991"/>
    <n v="42390"/>
    <n v="27"/>
    <n v="43"/>
    <s v="FLOW"/>
    <m/>
    <m/>
    <m/>
    <m/>
    <s v="-"/>
    <s v="MH14LN8745"/>
    <s v="HONDA ACTIVA DLX"/>
    <d v="2024-05-07T00:00:00"/>
    <n v="36"/>
    <s v="10.06.26"/>
    <x v="1"/>
    <m/>
    <m/>
    <m/>
    <m/>
    <m/>
    <m/>
    <m/>
    <m/>
    <m/>
    <m/>
    <m/>
    <m/>
    <m/>
    <m/>
    <m/>
    <m/>
    <m/>
    <m/>
    <m/>
    <m/>
    <m/>
    <m/>
    <m/>
    <m/>
    <m/>
    <m/>
    <m/>
    <m/>
    <m/>
    <m/>
    <m/>
    <m/>
    <m/>
    <m/>
    <m/>
    <m/>
    <m/>
    <m/>
    <m/>
    <m/>
    <m/>
    <m/>
    <m/>
    <m/>
    <m/>
    <m/>
    <m/>
    <m/>
    <m/>
    <m/>
    <m/>
    <m/>
    <m/>
    <m/>
    <m/>
    <n v="1"/>
    <m/>
    <m/>
    <m/>
    <m/>
    <m/>
    <m/>
    <m/>
    <m/>
    <m/>
    <m/>
    <m/>
    <m/>
    <m/>
    <m/>
    <m/>
    <m/>
    <m/>
    <m/>
    <m/>
    <m/>
    <m/>
    <m/>
    <m/>
    <m/>
    <m/>
    <m/>
    <m/>
    <m/>
    <m/>
    <m/>
    <m/>
    <m/>
    <m/>
    <m/>
    <m/>
    <m/>
    <m/>
    <m/>
    <x v="2"/>
    <x v="0"/>
    <s v="ZBHT0013"/>
    <s v="A69as-LBNz"/>
    <s v="Allocated"/>
    <e v="#N/A"/>
    <e v="#N/A"/>
    <e v="#N/A"/>
    <m/>
    <m/>
    <m/>
    <m/>
    <s v="135"/>
    <n v="2819"/>
    <n v="6579"/>
  </r>
  <r>
    <n v="462852715"/>
    <s v="AJINKYA GOVIND HANGE"/>
    <s v="ONLINE"/>
    <s v="18.06.26"/>
    <n v="10000"/>
    <m/>
    <m/>
    <m/>
    <n v="3392"/>
    <n v="6779"/>
    <n v="3511"/>
    <n v="409"/>
    <x v="4"/>
    <s v="RB"/>
    <s v="PAID"/>
    <x v="14"/>
    <n v="42049"/>
    <n v="124"/>
    <n v="0"/>
    <n v="6287"/>
    <s v="FLOW"/>
    <n v="9.9166210483388875E-2"/>
    <n v="9.3101272328776109E-3"/>
    <s v="RB"/>
    <s v="PAID"/>
    <s v="NC"/>
    <s v="NC"/>
    <s v="Add not found"/>
    <m/>
    <s v="CNAVNA"/>
    <m/>
    <s v="-"/>
    <s v="-"/>
    <s v="DEHU"/>
    <s v="-"/>
    <s v="-"/>
    <s v="-"/>
    <n v="13190"/>
    <n v="42049"/>
    <n v="57"/>
    <n v="73"/>
    <s v="FLOW"/>
    <m/>
    <m/>
    <m/>
    <m/>
    <s v="REGULAR"/>
    <m/>
    <s v="SPLENDOR PLUS DRS CAST FI BLACK"/>
    <d v="2024-05-10T00:00:00"/>
    <n v="36"/>
    <s v="02.06.26"/>
    <x v="1"/>
    <m/>
    <m/>
    <m/>
    <m/>
    <m/>
    <m/>
    <m/>
    <m/>
    <m/>
    <m/>
    <m/>
    <m/>
    <m/>
    <n v="1"/>
    <m/>
    <m/>
    <m/>
    <m/>
    <m/>
    <m/>
    <m/>
    <m/>
    <m/>
    <m/>
    <m/>
    <m/>
    <m/>
    <m/>
    <m/>
    <m/>
    <m/>
    <m/>
    <m/>
    <m/>
    <m/>
    <m/>
    <m/>
    <m/>
    <m/>
    <m/>
    <m/>
    <m/>
    <m/>
    <n v="1"/>
    <m/>
    <m/>
    <m/>
    <m/>
    <m/>
    <m/>
    <m/>
    <m/>
    <m/>
    <m/>
    <m/>
    <n v="1"/>
    <m/>
    <m/>
    <m/>
    <m/>
    <m/>
    <m/>
    <m/>
    <m/>
    <m/>
    <m/>
    <m/>
    <m/>
    <m/>
    <m/>
    <m/>
    <m/>
    <m/>
    <m/>
    <m/>
    <m/>
    <m/>
    <m/>
    <m/>
    <m/>
    <m/>
    <m/>
    <m/>
    <m/>
    <m/>
    <m/>
    <m/>
    <m/>
    <m/>
    <m/>
    <m/>
    <m/>
    <m/>
    <m/>
    <x v="3"/>
    <x v="0"/>
    <s v="DUWT0027"/>
    <s v="koWkv_wGEz"/>
    <s v="Allocated"/>
    <s v="Address Not Found (NC_ANF)"/>
    <s v="Visited to Customers residence address but short address so can't found Customer "/>
    <d v="2026-06-05T00:00:00"/>
    <m/>
    <m/>
    <m/>
    <m/>
    <s v="238"/>
    <n v="3511"/>
    <n v="10409"/>
  </r>
  <r>
    <n v="459192730"/>
    <s v="SHRUTIKA RAJARAM GAWARI"/>
    <m/>
    <m/>
    <m/>
    <m/>
    <m/>
    <m/>
    <n v="8859"/>
    <n v="16375"/>
    <n v="7874"/>
    <n v="25862"/>
    <x v="4"/>
    <s v="FLOW"/>
    <s v="UNPAID"/>
    <x v="4"/>
    <n v="41942"/>
    <n v="358"/>
    <n v="0"/>
    <n v="2250"/>
    <s v="STABLE"/>
    <n v="0.89073417291396773"/>
    <n v="9.28643621492432E-3"/>
    <s v="FLOW"/>
    <s v="NC"/>
    <s v="NC"/>
    <s v="NC"/>
    <s v="Shifted"/>
    <m/>
    <s v="CNAVNA"/>
    <m/>
    <s v="-"/>
    <s v="-"/>
    <s v="MOI"/>
    <s v="-"/>
    <s v="-"/>
    <s v="-"/>
    <n v="18983"/>
    <n v="41942"/>
    <n v="57"/>
    <n v="73"/>
    <s v="FLOW"/>
    <m/>
    <m/>
    <m/>
    <m/>
    <s v="REGULAR"/>
    <s v="MH14KY9352"/>
    <s v="CLASSIC 350 DARK STEALTH BLACK"/>
    <d v="2023-07-31T00:00:00"/>
    <n v="36"/>
    <s v="02.06.26"/>
    <x v="0"/>
    <m/>
    <m/>
    <m/>
    <m/>
    <m/>
    <m/>
    <m/>
    <m/>
    <m/>
    <m/>
    <n v="1"/>
    <m/>
    <m/>
    <m/>
    <m/>
    <m/>
    <m/>
    <m/>
    <m/>
    <m/>
    <m/>
    <m/>
    <m/>
    <m/>
    <m/>
    <m/>
    <m/>
    <m/>
    <m/>
    <m/>
    <m/>
    <m/>
    <m/>
    <m/>
    <m/>
    <m/>
    <m/>
    <m/>
    <m/>
    <m/>
    <m/>
    <m/>
    <m/>
    <m/>
    <m/>
    <m/>
    <m/>
    <m/>
    <m/>
    <m/>
    <m/>
    <m/>
    <m/>
    <m/>
    <m/>
    <m/>
    <m/>
    <m/>
    <m/>
    <m/>
    <m/>
    <m/>
    <m/>
    <m/>
    <m/>
    <m/>
    <m/>
    <m/>
    <m/>
    <m/>
    <m/>
    <m/>
    <m/>
    <m/>
    <m/>
    <m/>
    <m/>
    <m/>
    <m/>
    <m/>
    <m/>
    <m/>
    <m/>
    <m/>
    <m/>
    <m/>
    <m/>
    <m/>
    <m/>
    <m/>
    <m/>
    <m/>
    <m/>
    <m/>
    <x v="2"/>
    <x v="0"/>
    <s v="DUWT0017"/>
    <s v="k2kOM8q0rc"/>
    <s v="Allocated"/>
    <s v="Shifted (NC_SFTD)"/>
    <s v="Shifted customer from residence "/>
    <d v="2026-06-04T00:00:00"/>
    <m/>
    <m/>
    <m/>
    <m/>
    <s v="628"/>
    <n v="7874"/>
    <n v="25862"/>
  </r>
  <r>
    <n v="462919078"/>
    <s v="GAJANAN SOPANRAO MULE"/>
    <m/>
    <m/>
    <m/>
    <m/>
    <m/>
    <m/>
    <n v="2908"/>
    <n v="14540"/>
    <n v="961"/>
    <n v="18688"/>
    <x v="3"/>
    <s v="FLOW"/>
    <s v="UNPAID"/>
    <x v="12"/>
    <n v="41846"/>
    <n v="961"/>
    <n v="0"/>
    <n v="2700"/>
    <s v="FLOW"/>
    <n v="0.37567106562528052"/>
    <n v="1.7578318864713983E-2"/>
    <s v="FLOW"/>
    <s v="NC"/>
    <s v="NC"/>
    <s v="NC"/>
    <s v="Add not found"/>
    <m/>
    <s v="CNAVNA"/>
    <m/>
    <s v="REPO"/>
    <s v="-"/>
    <s v="BALEWADI"/>
    <s v="-"/>
    <s v="-"/>
    <s v="-"/>
    <n v="18201"/>
    <n v="41846"/>
    <n v="178"/>
    <n v="194"/>
    <s v="FLOW"/>
    <m/>
    <m/>
    <m/>
    <m/>
    <s v="NPA"/>
    <m/>
    <s v="SPLENDOR PLUS DRS CAST FI BLACK"/>
    <d v="2024-05-16T00:00:00"/>
    <n v="36"/>
    <s v="02.06.26"/>
    <x v="0"/>
    <m/>
    <m/>
    <m/>
    <m/>
    <m/>
    <m/>
    <m/>
    <m/>
    <m/>
    <m/>
    <n v="1"/>
    <m/>
    <m/>
    <m/>
    <m/>
    <m/>
    <n v="1"/>
    <m/>
    <m/>
    <m/>
    <m/>
    <m/>
    <n v="1"/>
    <m/>
    <m/>
    <m/>
    <m/>
    <m/>
    <n v="1"/>
    <m/>
    <m/>
    <m/>
    <m/>
    <m/>
    <m/>
    <m/>
    <m/>
    <m/>
    <m/>
    <m/>
    <m/>
    <m/>
    <m/>
    <n v="1"/>
    <m/>
    <m/>
    <m/>
    <m/>
    <m/>
    <m/>
    <m/>
    <m/>
    <m/>
    <m/>
    <m/>
    <m/>
    <m/>
    <m/>
    <m/>
    <m/>
    <m/>
    <m/>
    <m/>
    <m/>
    <m/>
    <m/>
    <m/>
    <m/>
    <m/>
    <m/>
    <m/>
    <m/>
    <m/>
    <m/>
    <m/>
    <m/>
    <m/>
    <m/>
    <m/>
    <m/>
    <m/>
    <m/>
    <m/>
    <m/>
    <m/>
    <m/>
    <m/>
    <m/>
    <m/>
    <m/>
    <m/>
    <m/>
    <m/>
    <m/>
    <x v="6"/>
    <x v="0"/>
    <s v="DUWT0023"/>
    <s v="G2ytoM9BBRXm"/>
    <s v="Allocated"/>
    <s v="Address Not Found (NC_ANF)"/>
    <s v="Customer address short not found "/>
    <d v="2026-06-08T00:00:00"/>
    <m/>
    <m/>
    <m/>
    <m/>
    <s v="1240"/>
    <n v="961"/>
    <n v="18688"/>
  </r>
  <r>
    <n v="462856016"/>
    <s v="SANTOSH BABU LABADE"/>
    <s v="COLLECT"/>
    <s v="12.06.26"/>
    <n v="3500"/>
    <m/>
    <m/>
    <m/>
    <n v="3235"/>
    <n v="9394"/>
    <n v="3457"/>
    <n v="9894"/>
    <x v="1"/>
    <s v="STABLE"/>
    <s v="PAID"/>
    <x v="9"/>
    <n v="41825"/>
    <n v="533"/>
    <n v="0"/>
    <n v="6300"/>
    <s v="29.05.26"/>
    <n v="0.12962908724851144"/>
    <n v="1.1186534430569607E-2"/>
    <s v="STABLE"/>
    <s v="PAID"/>
    <s v="PTP"/>
    <s v="PAID"/>
    <m/>
    <m/>
    <s v="CAVA"/>
    <m/>
    <s v="REPO"/>
    <s v="-"/>
    <s v="AMBEGAON"/>
    <s v="-"/>
    <s v="-"/>
    <s v="-"/>
    <n v="16227"/>
    <n v="41825"/>
    <n v="88"/>
    <n v="73"/>
    <s v="STABLE"/>
    <m/>
    <m/>
    <m/>
    <m/>
    <s v="NPA"/>
    <s v="MH14LQ3190"/>
    <s v="SPLENDOR PLUS DRS CAST FI BLACK"/>
    <d v="2024-05-10T00:00:00"/>
    <n v="36"/>
    <s v="02.06.26"/>
    <x v="1"/>
    <m/>
    <m/>
    <m/>
    <m/>
    <m/>
    <m/>
    <m/>
    <m/>
    <m/>
    <m/>
    <n v="1"/>
    <m/>
    <m/>
    <m/>
    <m/>
    <m/>
    <m/>
    <m/>
    <m/>
    <m/>
    <m/>
    <m/>
    <m/>
    <m/>
    <m/>
    <m/>
    <m/>
    <m/>
    <m/>
    <m/>
    <m/>
    <m/>
    <m/>
    <m/>
    <n v="2"/>
    <m/>
    <m/>
    <m/>
    <m/>
    <m/>
    <m/>
    <m/>
    <m/>
    <m/>
    <m/>
    <m/>
    <m/>
    <m/>
    <m/>
    <m/>
    <m/>
    <m/>
    <m/>
    <m/>
    <m/>
    <m/>
    <m/>
    <m/>
    <m/>
    <m/>
    <m/>
    <m/>
    <m/>
    <m/>
    <m/>
    <m/>
    <m/>
    <m/>
    <m/>
    <m/>
    <m/>
    <m/>
    <m/>
    <m/>
    <m/>
    <m/>
    <m/>
    <m/>
    <m/>
    <m/>
    <m/>
    <m/>
    <m/>
    <m/>
    <m/>
    <m/>
    <m/>
    <m/>
    <m/>
    <m/>
    <m/>
    <m/>
    <m/>
    <m/>
    <x v="3"/>
    <x v="0"/>
    <s v="DUWT0029"/>
    <s v="A2Y1YA3pNIc"/>
    <s v="Allocated"/>
    <s v="Promise To Pay (PTP)"/>
    <s v="Promise to pay 16 Jun "/>
    <d v="2026-06-16T00:00:00"/>
    <m/>
    <m/>
    <m/>
    <m/>
    <s v="765"/>
    <n v="3457"/>
    <n v="13394"/>
  </r>
  <r>
    <n v="136615657"/>
    <s v="NIKITA SHIVAJI DHUMAL"/>
    <m/>
    <m/>
    <m/>
    <m/>
    <m/>
    <m/>
    <n v="2461"/>
    <n v="2430"/>
    <n v="2471"/>
    <n v="4973"/>
    <x v="0"/>
    <s v="FLOW"/>
    <s v="UNPAID"/>
    <x v="12"/>
    <n v="41650.959999999999"/>
    <n v="41"/>
    <n v="0"/>
    <n v="900"/>
    <s v="-"/>
    <n v="4.1573240489833872E-2"/>
    <n v="2.2792717972489841E-3"/>
    <s v="STABLE"/>
    <s v="PTP"/>
    <s v="-"/>
    <s v="PTP"/>
    <m/>
    <n v="25"/>
    <s v="CAVA"/>
    <m/>
    <m/>
    <m/>
    <s v="BANNER"/>
    <m/>
    <m/>
    <m/>
    <n v="3371"/>
    <n v="41650.959999999999"/>
    <n v="26"/>
    <n v="42"/>
    <s v="FLOW"/>
    <m/>
    <m/>
    <m/>
    <m/>
    <s v="-"/>
    <s v="MH12UX9648"/>
    <s v="JUPITER BASIC"/>
    <d v="2022-12-07T00:00:00"/>
    <n v="60"/>
    <s v="10.06.26"/>
    <x v="0"/>
    <m/>
    <m/>
    <m/>
    <m/>
    <m/>
    <m/>
    <m/>
    <m/>
    <m/>
    <m/>
    <m/>
    <m/>
    <m/>
    <m/>
    <m/>
    <m/>
    <m/>
    <m/>
    <m/>
    <m/>
    <m/>
    <m/>
    <m/>
    <m/>
    <m/>
    <m/>
    <m/>
    <m/>
    <m/>
    <m/>
    <m/>
    <n v="1"/>
    <m/>
    <m/>
    <m/>
    <m/>
    <m/>
    <n v="1"/>
    <m/>
    <m/>
    <m/>
    <m/>
    <m/>
    <m/>
    <m/>
    <m/>
    <m/>
    <m/>
    <m/>
    <m/>
    <m/>
    <m/>
    <m/>
    <m/>
    <m/>
    <m/>
    <m/>
    <m/>
    <m/>
    <m/>
    <m/>
    <m/>
    <m/>
    <m/>
    <m/>
    <m/>
    <m/>
    <m/>
    <m/>
    <m/>
    <m/>
    <m/>
    <m/>
    <m/>
    <m/>
    <m/>
    <m/>
    <m/>
    <m/>
    <m/>
    <m/>
    <m/>
    <m/>
    <m/>
    <m/>
    <m/>
    <m/>
    <m/>
    <m/>
    <m/>
    <m/>
    <m/>
    <m/>
    <m/>
    <x v="1"/>
    <x v="0"/>
    <s v="DUWT0023"/>
    <s v="G2bAOLwFkF8m"/>
    <s v="Allocated"/>
    <s v="Door Locked (NC_DL)"/>
    <s v="Door lock "/>
    <d v="2026-06-13T00:00:00"/>
    <m/>
    <m/>
    <m/>
    <m/>
    <s v="82"/>
    <n v="2471"/>
    <n v="4973"/>
  </r>
  <r>
    <n v="460835887"/>
    <s v="JANARDHAN PRAKASH BORAWADE"/>
    <m/>
    <m/>
    <m/>
    <m/>
    <m/>
    <s v="BANK STABLE 15"/>
    <n v="3573"/>
    <n v="20520"/>
    <n v="3851"/>
    <n v="25460"/>
    <x v="3"/>
    <s v="STABLE"/>
    <s v="UNPAID"/>
    <x v="7"/>
    <n v="41319"/>
    <n v="1196"/>
    <n v="0"/>
    <n v="6300"/>
    <s v="FLOW"/>
    <n v="8.4009198131909019E-2"/>
    <n v="1.7356941097622643E-2"/>
    <s v="STABLE"/>
    <s v="PAID"/>
    <s v="NC"/>
    <s v="NC"/>
    <s v="Shifted"/>
    <m/>
    <s v="CNAVNA"/>
    <m/>
    <s v="REPO"/>
    <s v="-"/>
    <s v="DUMLA"/>
    <s v="-"/>
    <s v="-"/>
    <s v="-"/>
    <n v="28016"/>
    <n v="41319"/>
    <n v="178"/>
    <n v="163"/>
    <s v="STABLE"/>
    <m/>
    <m/>
    <m/>
    <m/>
    <s v="NPA"/>
    <s v="MH12WL6692"/>
    <s v="DESTINI 125 XTEC"/>
    <d v="2023-11-22T00:00:00"/>
    <n v="36"/>
    <s v="02.06.26"/>
    <x v="0"/>
    <m/>
    <m/>
    <m/>
    <m/>
    <m/>
    <m/>
    <m/>
    <m/>
    <m/>
    <m/>
    <m/>
    <m/>
    <m/>
    <m/>
    <m/>
    <m/>
    <n v="1"/>
    <m/>
    <m/>
    <m/>
    <m/>
    <m/>
    <m/>
    <m/>
    <m/>
    <m/>
    <m/>
    <m/>
    <m/>
    <m/>
    <m/>
    <m/>
    <m/>
    <m/>
    <m/>
    <m/>
    <m/>
    <m/>
    <m/>
    <m/>
    <m/>
    <m/>
    <m/>
    <m/>
    <m/>
    <m/>
    <m/>
    <m/>
    <m/>
    <m/>
    <m/>
    <m/>
    <m/>
    <m/>
    <m/>
    <m/>
    <m/>
    <m/>
    <m/>
    <m/>
    <m/>
    <m/>
    <m/>
    <m/>
    <m/>
    <m/>
    <m/>
    <m/>
    <m/>
    <m/>
    <m/>
    <m/>
    <m/>
    <m/>
    <m/>
    <m/>
    <m/>
    <m/>
    <m/>
    <m/>
    <m/>
    <m/>
    <m/>
    <m/>
    <m/>
    <m/>
    <m/>
    <m/>
    <m/>
    <m/>
    <m/>
    <m/>
    <m/>
    <m/>
    <x v="2"/>
    <x v="0"/>
    <s v="ZBHT0024"/>
    <s v="A2aH74-Repc"/>
    <s v="Allocated"/>
    <s v="Shifted (NC_SFTD)"/>
    <s v="Customer shifted "/>
    <d v="2026-06-06T00:00:00"/>
    <m/>
    <m/>
    <m/>
    <m/>
    <s v="1367"/>
    <n v="3851"/>
    <n v="25460"/>
  </r>
  <r>
    <n v="465282350"/>
    <s v="ADITYA MARUTI KHAWALE"/>
    <m/>
    <m/>
    <m/>
    <m/>
    <m/>
    <m/>
    <n v="4043"/>
    <n v="8086"/>
    <n v="4097"/>
    <n v="12291"/>
    <x v="4"/>
    <s v="FLOW"/>
    <s v="UNPAID"/>
    <x v="1"/>
    <n v="41113"/>
    <n v="54"/>
    <n v="0"/>
    <n v="1350"/>
    <s v="FLOW"/>
    <n v="7.2887854448948713E-2"/>
    <n v="9.1028861786320043E-3"/>
    <s v="FLOW"/>
    <s v="NC"/>
    <s v="NC"/>
    <s v="NC"/>
    <s v="Shifted"/>
    <m/>
    <s v="CNAVNA"/>
    <m/>
    <s v="-"/>
    <s v="-"/>
    <s v="CHINCHWAD GAON"/>
    <s v="-"/>
    <s v="-"/>
    <s v="-"/>
    <n v="9490"/>
    <n v="41113"/>
    <n v="56"/>
    <n v="72"/>
    <s v="FLOW"/>
    <m/>
    <m/>
    <m/>
    <m/>
    <s v="REGULAR"/>
    <s v="MH14LN8288"/>
    <s v="BULLET 350 BLACK GOLD"/>
    <d v="2025-01-21T00:00:00"/>
    <n v="24"/>
    <s v="02.06.26"/>
    <x v="0"/>
    <m/>
    <m/>
    <m/>
    <m/>
    <m/>
    <m/>
    <m/>
    <m/>
    <m/>
    <m/>
    <n v="1"/>
    <m/>
    <m/>
    <m/>
    <m/>
    <m/>
    <m/>
    <m/>
    <m/>
    <m/>
    <m/>
    <m/>
    <m/>
    <m/>
    <m/>
    <n v="1"/>
    <m/>
    <m/>
    <m/>
    <m/>
    <m/>
    <m/>
    <m/>
    <m/>
    <m/>
    <m/>
    <m/>
    <m/>
    <m/>
    <m/>
    <m/>
    <m/>
    <m/>
    <m/>
    <m/>
    <m/>
    <m/>
    <m/>
    <m/>
    <m/>
    <m/>
    <m/>
    <m/>
    <m/>
    <m/>
    <m/>
    <m/>
    <m/>
    <m/>
    <m/>
    <m/>
    <m/>
    <m/>
    <m/>
    <m/>
    <m/>
    <m/>
    <m/>
    <m/>
    <m/>
    <m/>
    <m/>
    <m/>
    <m/>
    <m/>
    <m/>
    <m/>
    <m/>
    <m/>
    <m/>
    <m/>
    <m/>
    <m/>
    <m/>
    <m/>
    <m/>
    <m/>
    <m/>
    <m/>
    <m/>
    <m/>
    <m/>
    <m/>
    <m/>
    <x v="1"/>
    <x v="0"/>
    <s v="ZBHT0011"/>
    <s v="k2uLHz2x1m"/>
    <s v="Allocated"/>
    <s v="Shifted (NC_SFTD)"/>
    <s v="Visit cm residence address cm shifted this place are going in SRA scheme "/>
    <d v="2026-06-09T00:00:00"/>
    <m/>
    <m/>
    <m/>
    <s v="DIGICOLLTC"/>
    <s v="162"/>
    <n v="4097"/>
    <n v="12291"/>
  </r>
  <r>
    <n v="135050716"/>
    <s v="KARUNA MHATU GHOLAP"/>
    <s v="ONLINE"/>
    <s v="18.06.26"/>
    <n v="6140"/>
    <m/>
    <m/>
    <m/>
    <n v="6140"/>
    <n v="5436"/>
    <n v="5547"/>
    <n v="5656"/>
    <x v="0"/>
    <s v="STABLE"/>
    <s v="PAID"/>
    <x v="6"/>
    <n v="40640.980000000003"/>
    <n v="111"/>
    <n v="0"/>
    <n v="6300"/>
    <s v="19.05.26"/>
    <n v="2.3214929234102205E-2"/>
    <n v="2.2240025086230912E-3"/>
    <s v="STABLE"/>
    <s v="PAID"/>
    <s v="PAID"/>
    <s v="PTP"/>
    <m/>
    <n v="20"/>
    <s v="CAVA"/>
    <m/>
    <s v="-"/>
    <s v="-"/>
    <s v="VIMAN NAGAR"/>
    <s v="-"/>
    <s v="-"/>
    <s v="-"/>
    <n v="11847"/>
    <n v="40640.980000000003"/>
    <n v="27"/>
    <n v="43"/>
    <s v="FLOW"/>
    <m/>
    <m/>
    <m/>
    <m/>
    <s v="NPA"/>
    <s v="MH12UV1996"/>
    <s v="BAJAJ KTM RC 200"/>
    <d v="2022-10-28T00:00:00"/>
    <n v="48"/>
    <s v="02.06.26"/>
    <x v="1"/>
    <m/>
    <m/>
    <m/>
    <m/>
    <m/>
    <m/>
    <m/>
    <m/>
    <m/>
    <m/>
    <m/>
    <m/>
    <m/>
    <n v="1"/>
    <m/>
    <m/>
    <m/>
    <m/>
    <m/>
    <m/>
    <m/>
    <m/>
    <m/>
    <m/>
    <m/>
    <m/>
    <m/>
    <m/>
    <m/>
    <m/>
    <m/>
    <m/>
    <m/>
    <m/>
    <m/>
    <m/>
    <m/>
    <m/>
    <m/>
    <m/>
    <m/>
    <m/>
    <m/>
    <m/>
    <m/>
    <m/>
    <m/>
    <m/>
    <m/>
    <m/>
    <m/>
    <m/>
    <m/>
    <m/>
    <m/>
    <m/>
    <m/>
    <m/>
    <m/>
    <m/>
    <m/>
    <m/>
    <m/>
    <m/>
    <m/>
    <m/>
    <m/>
    <m/>
    <m/>
    <m/>
    <m/>
    <m/>
    <m/>
    <m/>
    <m/>
    <m/>
    <m/>
    <m/>
    <m/>
    <m/>
    <m/>
    <m/>
    <m/>
    <m/>
    <m/>
    <m/>
    <m/>
    <m/>
    <m/>
    <m/>
    <m/>
    <m/>
    <m/>
    <m/>
    <x v="2"/>
    <x v="0"/>
    <s v="ZBHT0012"/>
    <s v="kPYtzLseGX87"/>
    <s v="Allocated"/>
    <s v="Left Message (LMCB)"/>
    <s v="Lm"/>
    <d v="2026-06-05T00:00:00"/>
    <m/>
    <m/>
    <m/>
    <m/>
    <s v="220"/>
    <n v="5547"/>
    <n v="11796"/>
  </r>
  <r>
    <n v="460116654"/>
    <s v="SHAIKH SHABINA JAVEED"/>
    <s v="COLLECT"/>
    <s v="12.06.26"/>
    <n v="7100"/>
    <m/>
    <m/>
    <m/>
    <n v="7015"/>
    <n v="7015"/>
    <n v="7069"/>
    <n v="7062"/>
    <x v="0"/>
    <s v="STABLE"/>
    <s v="PAID"/>
    <x v="17"/>
    <n v="40509.9"/>
    <n v="54"/>
    <n v="0"/>
    <n v="6049"/>
    <s v="-"/>
    <n v="6.79999855640257E-2"/>
    <n v="2.2168293979148773E-3"/>
    <s v="STABLE"/>
    <s v="PAID"/>
    <s v="-"/>
    <s v="PAID"/>
    <m/>
    <m/>
    <m/>
    <m/>
    <s v="-"/>
    <s v="-"/>
    <s v="PIMPLE GURAV"/>
    <s v="-"/>
    <s v="-"/>
    <s v="-"/>
    <n v="13118"/>
    <n v="40509.9"/>
    <n v="27"/>
    <n v="12"/>
    <s v="STABLE"/>
    <m/>
    <m/>
    <m/>
    <m/>
    <s v="REGULAR"/>
    <s v="MH14LC4368"/>
    <s v="BULLET 350 THE STANDARD BLACK"/>
    <d v="2023-10-13T00:00:00"/>
    <n v="36"/>
    <s v="02.06.26"/>
    <x v="0"/>
    <m/>
    <m/>
    <m/>
    <m/>
    <m/>
    <m/>
    <m/>
    <m/>
    <m/>
    <m/>
    <n v="1"/>
    <m/>
    <m/>
    <n v="1"/>
    <m/>
    <m/>
    <m/>
    <m/>
    <m/>
    <m/>
    <m/>
    <m/>
    <m/>
    <m/>
    <m/>
    <m/>
    <m/>
    <m/>
    <m/>
    <m/>
    <m/>
    <n v="1"/>
    <m/>
    <m/>
    <n v="2"/>
    <m/>
    <m/>
    <m/>
    <m/>
    <m/>
    <m/>
    <m/>
    <m/>
    <m/>
    <m/>
    <m/>
    <m/>
    <m/>
    <m/>
    <n v="1"/>
    <m/>
    <m/>
    <m/>
    <m/>
    <m/>
    <m/>
    <m/>
    <m/>
    <m/>
    <m/>
    <m/>
    <m/>
    <m/>
    <m/>
    <m/>
    <m/>
    <m/>
    <m/>
    <m/>
    <m/>
    <m/>
    <m/>
    <m/>
    <m/>
    <m/>
    <m/>
    <m/>
    <m/>
    <m/>
    <m/>
    <m/>
    <m/>
    <m/>
    <m/>
    <m/>
    <m/>
    <m/>
    <m/>
    <m/>
    <m/>
    <m/>
    <m/>
    <m/>
    <m/>
    <x v="4"/>
    <x v="0"/>
    <s v="ZBHT0015"/>
    <s v="A2GAv03PBnez"/>
    <s v="Allocated"/>
    <s v="Promise To Pay (PTP)"/>
    <s v="Visited at customer residence address. Customer not meet at home discus about due amount with customer son ( umar ) Vehicle with son. Customer son promise to pay 1 emi after 3/4 days. "/>
    <d v="2026-06-10T00:00:00"/>
    <m/>
    <m/>
    <m/>
    <m/>
    <s v="132"/>
    <n v="7069"/>
    <n v="14162"/>
  </r>
  <r>
    <n v="458806785"/>
    <s v="SNEHAL NAMDEV KHANDARE"/>
    <s v="ONLINE"/>
    <s v="13.06.26"/>
    <n v="5200"/>
    <m/>
    <m/>
    <m/>
    <n v="4591"/>
    <n v="6563"/>
    <n v="2227"/>
    <n v="6195"/>
    <x v="4"/>
    <s v="STABLE"/>
    <s v="PAID"/>
    <x v="11"/>
    <n v="40474"/>
    <n v="255"/>
    <n v="0"/>
    <n v="5400"/>
    <s v="13.05.26"/>
    <n v="0.13995788676385476"/>
    <n v="8.9614043050604865E-3"/>
    <s v="STABLE"/>
    <s v="PAID"/>
    <s v="PAID"/>
    <s v="PAID"/>
    <m/>
    <m/>
    <s v="CAVA"/>
    <m/>
    <s v="-"/>
    <s v="-"/>
    <s v="AMBETHAN"/>
    <s v="-"/>
    <s v="-"/>
    <s v="-"/>
    <n v="12218"/>
    <n v="40474"/>
    <n v="57"/>
    <n v="43"/>
    <s v="STABLE"/>
    <m/>
    <m/>
    <m/>
    <m/>
    <s v="NPA"/>
    <s v="MH14KX7966"/>
    <s v="YAMAHA FZX"/>
    <d v="2023-07-03T00:00:00"/>
    <n v="42"/>
    <s v="02.06.26"/>
    <x v="0"/>
    <m/>
    <m/>
    <m/>
    <m/>
    <m/>
    <m/>
    <m/>
    <m/>
    <m/>
    <m/>
    <m/>
    <m/>
    <m/>
    <m/>
    <m/>
    <m/>
    <m/>
    <m/>
    <m/>
    <m/>
    <m/>
    <m/>
    <m/>
    <m/>
    <m/>
    <m/>
    <m/>
    <m/>
    <m/>
    <m/>
    <m/>
    <m/>
    <m/>
    <m/>
    <m/>
    <m/>
    <m/>
    <m/>
    <m/>
    <m/>
    <m/>
    <m/>
    <m/>
    <m/>
    <m/>
    <m/>
    <n v="1"/>
    <m/>
    <m/>
    <m/>
    <m/>
    <m/>
    <m/>
    <m/>
    <m/>
    <m/>
    <m/>
    <m/>
    <m/>
    <m/>
    <m/>
    <m/>
    <m/>
    <m/>
    <m/>
    <m/>
    <m/>
    <m/>
    <m/>
    <m/>
    <m/>
    <m/>
    <m/>
    <m/>
    <m/>
    <m/>
    <m/>
    <m/>
    <m/>
    <m/>
    <m/>
    <m/>
    <m/>
    <m/>
    <m/>
    <m/>
    <m/>
    <m/>
    <m/>
    <m/>
    <m/>
    <m/>
    <m/>
    <m/>
    <x v="2"/>
    <x v="0"/>
    <s v="ZBHT0010"/>
    <s v="kP2bb4nepm"/>
    <s v="Allocated"/>
    <s v="Door Locked (NC_DL)"/>
    <s v="Door lock "/>
    <d v="2026-06-16T00:00:00"/>
    <m/>
    <m/>
    <m/>
    <m/>
    <s v="241"/>
    <n v="2227"/>
    <n v="11395"/>
  </r>
  <r>
    <n v="462516053"/>
    <s v="SACHIN ARJUN LONDHE"/>
    <s v="ONLINE"/>
    <s v="02.06.26"/>
    <n v="3308"/>
    <m/>
    <m/>
    <m/>
    <n v="3305"/>
    <n v="9912"/>
    <n v="3863"/>
    <n v="10468"/>
    <x v="1"/>
    <s v="STABLE"/>
    <s v="PAID"/>
    <x v="13"/>
    <n v="40184"/>
    <n v="561"/>
    <n v="0"/>
    <n v="4050"/>
    <s v="STABLE"/>
    <n v="0.17559786585492418"/>
    <n v="1.0747631788595556E-2"/>
    <s v="STABLE"/>
    <s v="PAID"/>
    <s v="PAID"/>
    <s v="PAID"/>
    <s v="Add not found"/>
    <m/>
    <s v="CAVNA"/>
    <m/>
    <s v="REPO"/>
    <s v="-"/>
    <s v="WAKAD"/>
    <s v="-"/>
    <s v="-"/>
    <s v="-"/>
    <n v="14523"/>
    <n v="40184"/>
    <n v="88"/>
    <n v="73"/>
    <s v="STABLE"/>
    <m/>
    <m/>
    <m/>
    <m/>
    <s v="REGULAR"/>
    <s v="MH14LM6573"/>
    <s v="SPLENDOR PLUS I3S BS6 FI DRUM SELF"/>
    <d v="2024-04-10T00:00:00"/>
    <n v="36"/>
    <s v="02.06.26"/>
    <x v="0"/>
    <m/>
    <n v="1"/>
    <m/>
    <m/>
    <m/>
    <m/>
    <m/>
    <m/>
    <m/>
    <m/>
    <m/>
    <m/>
    <m/>
    <m/>
    <m/>
    <m/>
    <m/>
    <m/>
    <m/>
    <m/>
    <m/>
    <m/>
    <m/>
    <m/>
    <m/>
    <m/>
    <m/>
    <m/>
    <m/>
    <m/>
    <m/>
    <m/>
    <m/>
    <m/>
    <m/>
    <m/>
    <m/>
    <m/>
    <m/>
    <m/>
    <m/>
    <m/>
    <m/>
    <m/>
    <m/>
    <m/>
    <m/>
    <m/>
    <m/>
    <m/>
    <m/>
    <m/>
    <m/>
    <m/>
    <m/>
    <m/>
    <m/>
    <m/>
    <m/>
    <m/>
    <m/>
    <m/>
    <m/>
    <m/>
    <m/>
    <m/>
    <m/>
    <m/>
    <m/>
    <m/>
    <m/>
    <m/>
    <m/>
    <m/>
    <m/>
    <m/>
    <m/>
    <m/>
    <m/>
    <m/>
    <m/>
    <m/>
    <m/>
    <m/>
    <m/>
    <m/>
    <m/>
    <m/>
    <m/>
    <m/>
    <m/>
    <m/>
    <m/>
    <m/>
    <x v="2"/>
    <x v="0"/>
    <s v="DUWT0030"/>
    <s v="A67XMq0GZ7"/>
    <s v="Allocated"/>
    <s v="Address Not Found (NC_ANF)"/>
    <s v="Address not found "/>
    <d v="2026-06-01T00:00:00"/>
    <m/>
    <m/>
    <m/>
    <m/>
    <s v="559"/>
    <n v="3863"/>
    <n v="13776"/>
  </r>
  <r>
    <n v="462801904"/>
    <s v="BHARATIBAI LIMBRAJ BHONG"/>
    <m/>
    <m/>
    <m/>
    <m/>
    <m/>
    <m/>
    <n v="3303"/>
    <n v="5242"/>
    <n v="2159"/>
    <n v="8878"/>
    <x v="4"/>
    <s v="FLOW"/>
    <s v="UNPAID"/>
    <x v="7"/>
    <n v="39832"/>
    <n v="220"/>
    <n v="0"/>
    <n v="6300"/>
    <s v="-"/>
    <n v="4.4553295330374616E-2"/>
    <n v="8.8192581973407444E-3"/>
    <s v="FLOW"/>
    <s v="RTP"/>
    <s v="-"/>
    <s v="RTP"/>
    <s v="medical problem"/>
    <m/>
    <s v="CAVA"/>
    <m/>
    <s v="-"/>
    <s v="-"/>
    <s v="ALEGAON PAGA"/>
    <s v="-"/>
    <s v="-"/>
    <s v="-"/>
    <n v="11762"/>
    <n v="39832"/>
    <n v="57"/>
    <n v="73"/>
    <s v="FLOW"/>
    <m/>
    <m/>
    <m/>
    <m/>
    <s v="NPA"/>
    <s v="MH12YE1688"/>
    <s v="SPLENDOR PLUS I3S XTEC"/>
    <d v="2024-05-04T00:00:00"/>
    <n v="36"/>
    <s v="02.06.26"/>
    <x v="0"/>
    <m/>
    <m/>
    <m/>
    <m/>
    <m/>
    <m/>
    <m/>
    <m/>
    <m/>
    <m/>
    <m/>
    <m/>
    <m/>
    <m/>
    <m/>
    <m/>
    <n v="1"/>
    <m/>
    <m/>
    <m/>
    <m/>
    <m/>
    <m/>
    <m/>
    <m/>
    <m/>
    <m/>
    <m/>
    <m/>
    <m/>
    <m/>
    <m/>
    <m/>
    <m/>
    <m/>
    <m/>
    <m/>
    <m/>
    <m/>
    <m/>
    <m/>
    <m/>
    <m/>
    <m/>
    <m/>
    <m/>
    <m/>
    <m/>
    <m/>
    <m/>
    <m/>
    <m/>
    <m/>
    <m/>
    <m/>
    <m/>
    <m/>
    <m/>
    <m/>
    <m/>
    <m/>
    <m/>
    <m/>
    <m/>
    <m/>
    <m/>
    <m/>
    <m/>
    <m/>
    <m/>
    <m/>
    <m/>
    <m/>
    <m/>
    <m/>
    <m/>
    <m/>
    <m/>
    <m/>
    <m/>
    <m/>
    <m/>
    <m/>
    <m/>
    <m/>
    <m/>
    <m/>
    <m/>
    <m/>
    <m/>
    <m/>
    <m/>
    <m/>
    <m/>
    <x v="2"/>
    <x v="0"/>
    <s v="ZBHT0024"/>
    <s v="B6fAgKv3sDM7"/>
    <s v="Allocated"/>
    <s v="Left Message (LMCB)"/>
    <s v="Father in law "/>
    <d v="2026-06-06T00:00:00"/>
    <m/>
    <m/>
    <m/>
    <m/>
    <s v="333"/>
    <n v="2159"/>
    <n v="8878"/>
  </r>
  <r>
    <n v="460723500"/>
    <s v="ARJUN ROHIDAS BHISE"/>
    <s v="ONLINE"/>
    <s v="18.06.26"/>
    <n v="2500"/>
    <m/>
    <m/>
    <m/>
    <n v="2431"/>
    <n v="2195"/>
    <n v="2258"/>
    <n v="2243"/>
    <x v="0"/>
    <s v="STABLE"/>
    <s v="PAID"/>
    <x v="13"/>
    <n v="39766.080000000002"/>
    <n v="63"/>
    <n v="0"/>
    <n v="5886"/>
    <s v="22.05.26"/>
    <n v="3.9298150632712199E-2"/>
    <n v="2.1761252233117052E-3"/>
    <s v="STABLE"/>
    <s v="PAID"/>
    <s v="PTP"/>
    <s v="PTP"/>
    <m/>
    <n v="16"/>
    <s v="CAVA"/>
    <m/>
    <s v="-"/>
    <s v="-"/>
    <s v="HINJEWADI"/>
    <s v="-"/>
    <s v="-"/>
    <s v="-"/>
    <n v="8144"/>
    <n v="39766.080000000002"/>
    <n v="27"/>
    <n v="43"/>
    <s v="FLOW"/>
    <m/>
    <m/>
    <m/>
    <m/>
    <s v="REGULAR"/>
    <s v="MH14LF4565"/>
    <s v="SPLENDOR PLUS I3S BS6 FI DRUM SELF"/>
    <d v="2023-11-16T00:00:00"/>
    <n v="48"/>
    <s v="02.06.26"/>
    <x v="0"/>
    <m/>
    <m/>
    <m/>
    <m/>
    <m/>
    <m/>
    <m/>
    <m/>
    <m/>
    <m/>
    <n v="1"/>
    <m/>
    <m/>
    <m/>
    <m/>
    <m/>
    <m/>
    <m/>
    <m/>
    <m/>
    <m/>
    <m/>
    <m/>
    <m/>
    <m/>
    <m/>
    <m/>
    <m/>
    <m/>
    <m/>
    <m/>
    <m/>
    <m/>
    <m/>
    <m/>
    <m/>
    <m/>
    <m/>
    <m/>
    <m/>
    <m/>
    <m/>
    <m/>
    <m/>
    <m/>
    <m/>
    <m/>
    <m/>
    <m/>
    <m/>
    <m/>
    <m/>
    <m/>
    <m/>
    <m/>
    <m/>
    <m/>
    <m/>
    <m/>
    <m/>
    <m/>
    <m/>
    <m/>
    <m/>
    <m/>
    <m/>
    <m/>
    <m/>
    <m/>
    <m/>
    <m/>
    <m/>
    <m/>
    <m/>
    <m/>
    <m/>
    <m/>
    <m/>
    <m/>
    <m/>
    <m/>
    <m/>
    <m/>
    <m/>
    <m/>
    <m/>
    <m/>
    <m/>
    <m/>
    <m/>
    <m/>
    <m/>
    <m/>
    <m/>
    <x v="2"/>
    <x v="0"/>
    <s v="DUWT0030"/>
    <s v="G2hG_M-LpNMm"/>
    <s v="Allocated"/>
    <s v="Left Message (LMCB)"/>
    <s v="Left message to wife "/>
    <d v="2026-06-04T00:00:00"/>
    <m/>
    <m/>
    <m/>
    <m/>
    <s v="117"/>
    <n v="2258"/>
    <n v="4743"/>
  </r>
  <r>
    <n v="460094148"/>
    <s v="AKSHAY SHIVAJI SONAWANE"/>
    <m/>
    <m/>
    <m/>
    <m/>
    <m/>
    <m/>
    <n v="3620"/>
    <n v="3669"/>
    <n v="123"/>
    <n v="7415"/>
    <x v="4"/>
    <s v="FLOW"/>
    <s v="UNPAID"/>
    <x v="16"/>
    <n v="39740.65"/>
    <n v="74"/>
    <n v="0"/>
    <n v="3576.43"/>
    <s v="-"/>
    <n v="0.50544129046945885"/>
    <n v="8.799032267527351E-3"/>
    <s v="FLOW"/>
    <s v="NC"/>
    <s v="-"/>
    <s v="NC"/>
    <s v="Shifted"/>
    <m/>
    <s v="CNAVNA"/>
    <m/>
    <s v="-"/>
    <s v="-"/>
    <s v="KESNAND"/>
    <s v="-"/>
    <s v="-"/>
    <s v="-"/>
    <n v="7319.43"/>
    <n v="39740.65"/>
    <n v="57"/>
    <n v="73"/>
    <s v="FLOW"/>
    <m/>
    <m/>
    <m/>
    <m/>
    <s v="NPA"/>
    <s v="MH17CZ5619"/>
    <s v="BAJAJ PULSAR 125 CARBON SPLIT DISC"/>
    <d v="2023-10-12T00:00:00"/>
    <n v="42"/>
    <s v="02.06.26"/>
    <x v="1"/>
    <m/>
    <m/>
    <m/>
    <m/>
    <m/>
    <m/>
    <m/>
    <m/>
    <m/>
    <m/>
    <m/>
    <m/>
    <m/>
    <m/>
    <m/>
    <m/>
    <n v="1"/>
    <m/>
    <m/>
    <m/>
    <m/>
    <m/>
    <m/>
    <m/>
    <m/>
    <m/>
    <m/>
    <m/>
    <m/>
    <m/>
    <m/>
    <m/>
    <m/>
    <m/>
    <m/>
    <m/>
    <m/>
    <m/>
    <m/>
    <m/>
    <m/>
    <m/>
    <m/>
    <m/>
    <m/>
    <m/>
    <m/>
    <m/>
    <m/>
    <m/>
    <m/>
    <m/>
    <m/>
    <m/>
    <m/>
    <m/>
    <m/>
    <m/>
    <m/>
    <m/>
    <m/>
    <m/>
    <m/>
    <m/>
    <m/>
    <m/>
    <m/>
    <m/>
    <m/>
    <m/>
    <m/>
    <m/>
    <m/>
    <m/>
    <m/>
    <m/>
    <m/>
    <m/>
    <m/>
    <m/>
    <m/>
    <m/>
    <m/>
    <m/>
    <m/>
    <m/>
    <m/>
    <m/>
    <m/>
    <m/>
    <m/>
    <m/>
    <m/>
    <m/>
    <x v="2"/>
    <x v="0"/>
    <s v="DUWT0021"/>
    <s v="A2iPGm0G5z"/>
    <s v="Allocated"/>
    <s v="Shifted (NC_SFTD)"/>
    <s v="Customer SHIFTED from residence address "/>
    <d v="2026-06-06T00:00:00"/>
    <m/>
    <m/>
    <m/>
    <m/>
    <s v="126"/>
    <n v="123"/>
    <n v="7415"/>
  </r>
  <r>
    <n v="468012757"/>
    <s v="ANWAR SUBHAN ANSARI"/>
    <m/>
    <m/>
    <m/>
    <m/>
    <m/>
    <m/>
    <n v="3753"/>
    <n v="3995"/>
    <n v="3995"/>
    <n v="7830"/>
    <x v="0"/>
    <s v="FLOW"/>
    <s v="UNPAID"/>
    <x v="13"/>
    <n v="39591"/>
    <n v="0"/>
    <n v="0"/>
    <n v="450"/>
    <s v="-"/>
    <n v="3.9125130807454708E-2"/>
    <n v="2.1665442939342704E-3"/>
    <s v="FLOW"/>
    <s v="NC"/>
    <s v="-"/>
    <s v="NC"/>
    <s v="Add not found"/>
    <m/>
    <s v="CNAVNA"/>
    <m/>
    <s v="-"/>
    <s v="-"/>
    <s v="MARUNJI"/>
    <s v="-"/>
    <s v="-"/>
    <s v="-"/>
    <n v="4445"/>
    <n v="39591"/>
    <n v="22"/>
    <n v="38"/>
    <s v="FLOW"/>
    <m/>
    <m/>
    <m/>
    <m/>
    <s v="REGULAR"/>
    <s v="MH14LM5338"/>
    <s v="SPLENDOR PLUS I3S BS6 FI DRUM SELF"/>
    <d v="2026-04-01T00:00:00"/>
    <n v="12"/>
    <s v="02.06.26"/>
    <x v="0"/>
    <m/>
    <m/>
    <m/>
    <m/>
    <m/>
    <m/>
    <m/>
    <m/>
    <m/>
    <m/>
    <m/>
    <m/>
    <m/>
    <m/>
    <m/>
    <m/>
    <n v="1"/>
    <m/>
    <m/>
    <m/>
    <m/>
    <m/>
    <m/>
    <m/>
    <m/>
    <m/>
    <m/>
    <m/>
    <m/>
    <m/>
    <m/>
    <m/>
    <m/>
    <m/>
    <m/>
    <m/>
    <m/>
    <m/>
    <m/>
    <m/>
    <m/>
    <m/>
    <m/>
    <m/>
    <m/>
    <m/>
    <m/>
    <m/>
    <m/>
    <m/>
    <m/>
    <m/>
    <m/>
    <m/>
    <m/>
    <m/>
    <m/>
    <m/>
    <m/>
    <m/>
    <m/>
    <m/>
    <m/>
    <m/>
    <m/>
    <m/>
    <m/>
    <m/>
    <m/>
    <m/>
    <m/>
    <m/>
    <m/>
    <m/>
    <m/>
    <m/>
    <m/>
    <m/>
    <m/>
    <m/>
    <m/>
    <m/>
    <m/>
    <m/>
    <m/>
    <m/>
    <m/>
    <m/>
    <m/>
    <m/>
    <m/>
    <m/>
    <m/>
    <m/>
    <x v="2"/>
    <x v="0"/>
    <s v="DUWT0030"/>
    <s v="BowtrqQzGB1"/>
    <s v="Allocated"/>
    <s v="Address Not Found (NC_ANF)"/>
    <s v="Address not found "/>
    <d v="2026-06-06T00:00:00"/>
    <m/>
    <m/>
    <m/>
    <m/>
    <s v="82"/>
    <n v="3995"/>
    <n v="7830"/>
  </r>
  <r>
    <n v="460545508"/>
    <s v="JYOTSNA RAJENDRA AMALE"/>
    <m/>
    <m/>
    <m/>
    <m/>
    <m/>
    <m/>
    <n v="2380"/>
    <n v="2368"/>
    <n v="2441"/>
    <n v="4748"/>
    <x v="0"/>
    <s v="FLOW"/>
    <s v="UNPAID"/>
    <x v="10"/>
    <n v="38937.9"/>
    <n v="73"/>
    <n v="0"/>
    <n v="5946"/>
    <s v="STABLE"/>
    <n v="1.6792291337799893E-2"/>
    <n v="2.1308046036418184E-3"/>
    <s v="FLOW"/>
    <s v="BPTP"/>
    <s v="-"/>
    <s v="BPTP"/>
    <s v="Financail problem"/>
    <m/>
    <s v="CAVNA"/>
    <m/>
    <s v="-"/>
    <s v="-"/>
    <s v="JUNNAR"/>
    <s v="-"/>
    <s v="-"/>
    <s v="-"/>
    <n v="8387"/>
    <n v="38937.9"/>
    <n v="27"/>
    <n v="43"/>
    <s v="FLOW"/>
    <m/>
    <m/>
    <m/>
    <m/>
    <s v="NPA"/>
    <s v="MH14LG1669"/>
    <s v="HONDA SHINE 100 OBD2"/>
    <d v="2023-11-08T00:00:00"/>
    <n v="48"/>
    <s v="02.06.26"/>
    <x v="0"/>
    <m/>
    <m/>
    <m/>
    <m/>
    <m/>
    <m/>
    <m/>
    <m/>
    <m/>
    <m/>
    <m/>
    <m/>
    <m/>
    <m/>
    <m/>
    <m/>
    <m/>
    <m/>
    <m/>
    <m/>
    <m/>
    <m/>
    <m/>
    <m/>
    <m/>
    <m/>
    <m/>
    <m/>
    <m/>
    <m/>
    <m/>
    <m/>
    <m/>
    <m/>
    <m/>
    <m/>
    <m/>
    <m/>
    <m/>
    <m/>
    <m/>
    <m/>
    <m/>
    <m/>
    <m/>
    <m/>
    <m/>
    <m/>
    <m/>
    <m/>
    <m/>
    <m/>
    <m/>
    <m/>
    <m/>
    <m/>
    <m/>
    <m/>
    <m/>
    <m/>
    <m/>
    <m/>
    <m/>
    <m/>
    <m/>
    <m/>
    <m/>
    <m/>
    <m/>
    <m/>
    <m/>
    <m/>
    <m/>
    <m/>
    <m/>
    <m/>
    <m/>
    <m/>
    <m/>
    <m/>
    <m/>
    <m/>
    <m/>
    <m/>
    <m/>
    <m/>
    <m/>
    <m/>
    <m/>
    <m/>
    <m/>
    <m/>
    <m/>
    <m/>
    <x v="5"/>
    <x v="1"/>
    <s v="ZBHT0021"/>
    <e v="#N/A"/>
    <e v="#N/A"/>
    <e v="#N/A"/>
    <e v="#N/A"/>
    <e v="#N/A"/>
    <m/>
    <m/>
    <m/>
    <m/>
    <n v="0"/>
    <n v="2441"/>
    <n v="4748"/>
  </r>
  <r>
    <n v="464470722"/>
    <s v="ARCHANA ASHOK KULAL"/>
    <m/>
    <m/>
    <m/>
    <m/>
    <m/>
    <m/>
    <n v="5289"/>
    <n v="10245"/>
    <n v="5256"/>
    <n v="15983"/>
    <x v="4"/>
    <s v="FLOW"/>
    <s v="UNPAID"/>
    <x v="16"/>
    <n v="38885"/>
    <n v="300"/>
    <n v="0"/>
    <n v="2303.5300000000002"/>
    <s v="-"/>
    <n v="0.49455870953054126"/>
    <n v="8.6095816178849878E-3"/>
    <s v="STABLE"/>
    <s v="PTP"/>
    <s v="-"/>
    <s v="PTP"/>
    <m/>
    <n v="20"/>
    <s v="CAVA"/>
    <m/>
    <m/>
    <m/>
    <s v="WAGHOLI"/>
    <m/>
    <m/>
    <m/>
    <n v="12848.53"/>
    <n v="38885"/>
    <n v="57"/>
    <n v="73"/>
    <s v="FLOW"/>
    <m/>
    <m/>
    <m/>
    <m/>
    <s v="-"/>
    <s v="MH28BZ8530"/>
    <s v="HONDA ACTIVA 125 DISC BSVI"/>
    <d v="2024-10-28T00:00:00"/>
    <n v="24"/>
    <s v="10.06.26"/>
    <x v="1"/>
    <m/>
    <m/>
    <m/>
    <m/>
    <m/>
    <m/>
    <m/>
    <m/>
    <m/>
    <m/>
    <m/>
    <m/>
    <m/>
    <m/>
    <m/>
    <m/>
    <m/>
    <m/>
    <m/>
    <m/>
    <m/>
    <m/>
    <m/>
    <m/>
    <m/>
    <m/>
    <m/>
    <m/>
    <m/>
    <m/>
    <m/>
    <n v="1"/>
    <m/>
    <m/>
    <m/>
    <m/>
    <m/>
    <m/>
    <m/>
    <m/>
    <m/>
    <m/>
    <m/>
    <m/>
    <m/>
    <m/>
    <m/>
    <m/>
    <m/>
    <m/>
    <m/>
    <m/>
    <m/>
    <m/>
    <m/>
    <m/>
    <m/>
    <m/>
    <m/>
    <m/>
    <m/>
    <m/>
    <m/>
    <m/>
    <m/>
    <m/>
    <m/>
    <m/>
    <m/>
    <m/>
    <m/>
    <m/>
    <m/>
    <m/>
    <m/>
    <m/>
    <m/>
    <m/>
    <m/>
    <m/>
    <m/>
    <m/>
    <m/>
    <m/>
    <m/>
    <m/>
    <m/>
    <m/>
    <m/>
    <m/>
    <m/>
    <m/>
    <m/>
    <m/>
    <x v="2"/>
    <x v="0"/>
    <s v="DUWT0021"/>
    <s v="A6-g-mZz7z"/>
    <s v="Allocated"/>
    <s v="Left Message (LMCB)"/>
    <s v="Left message at residence with husband "/>
    <d v="2026-06-11T00:00:00"/>
    <m/>
    <m/>
    <m/>
    <m/>
    <s v="449"/>
    <n v="5256"/>
    <n v="15983"/>
  </r>
  <r>
    <n v="466805634"/>
    <s v="MD ISRAFIL ANSARI"/>
    <m/>
    <m/>
    <m/>
    <m/>
    <m/>
    <m/>
    <n v="3886"/>
    <n v="3886"/>
    <n v="3921"/>
    <n v="7872"/>
    <x v="0"/>
    <s v="FLOW"/>
    <s v="UNPAID"/>
    <x v="4"/>
    <n v="38761"/>
    <n v="35"/>
    <n v="0"/>
    <n v="450"/>
    <s v="-"/>
    <n v="5.3873648926552151E-2"/>
    <n v="2.1211240781285204E-3"/>
    <s v="FLOW"/>
    <s v="NC"/>
    <s v="-"/>
    <s v="NC"/>
    <s v="Add not found"/>
    <m/>
    <s v="CNAVNA"/>
    <m/>
    <m/>
    <m/>
    <s v="CHAKAN"/>
    <m/>
    <m/>
    <m/>
    <n v="4371"/>
    <n v="38761"/>
    <n v="26"/>
    <n v="42"/>
    <s v="FLOW"/>
    <m/>
    <m/>
    <m/>
    <m/>
    <s v="-"/>
    <s v="MH14LQ3032"/>
    <s v="SUZUKI BURGMAN STREET EX"/>
    <d v="2025-09-02T00:00:00"/>
    <n v="18"/>
    <s v="10.06.26"/>
    <x v="0"/>
    <m/>
    <m/>
    <m/>
    <m/>
    <m/>
    <m/>
    <m/>
    <m/>
    <m/>
    <m/>
    <m/>
    <m/>
    <m/>
    <m/>
    <m/>
    <m/>
    <m/>
    <m/>
    <m/>
    <m/>
    <m/>
    <m/>
    <m/>
    <m/>
    <m/>
    <m/>
    <m/>
    <m/>
    <m/>
    <m/>
    <m/>
    <m/>
    <m/>
    <m/>
    <n v="1"/>
    <m/>
    <m/>
    <m/>
    <m/>
    <m/>
    <m/>
    <m/>
    <m/>
    <m/>
    <m/>
    <m/>
    <m/>
    <m/>
    <m/>
    <m/>
    <m/>
    <m/>
    <m/>
    <m/>
    <m/>
    <m/>
    <m/>
    <m/>
    <m/>
    <m/>
    <m/>
    <m/>
    <m/>
    <m/>
    <m/>
    <m/>
    <m/>
    <m/>
    <m/>
    <m/>
    <m/>
    <m/>
    <m/>
    <m/>
    <m/>
    <m/>
    <m/>
    <m/>
    <m/>
    <m/>
    <m/>
    <m/>
    <m/>
    <m/>
    <m/>
    <m/>
    <m/>
    <m/>
    <m/>
    <m/>
    <m/>
    <m/>
    <m/>
    <m/>
    <x v="2"/>
    <x v="0"/>
    <s v="DUWT0017"/>
    <s v="A2G7qp11Z1m"/>
    <s v="Allocated"/>
    <s v="Address Not Found (NC_ANF)"/>
    <s v="Short address available"/>
    <d v="2026-06-12T00:00:00"/>
    <m/>
    <m/>
    <m/>
    <m/>
    <s v="100"/>
    <n v="3921"/>
    <n v="7872"/>
  </r>
  <r>
    <n v="461511012"/>
    <s v="NANDA SHANKAR MANJULE"/>
    <m/>
    <m/>
    <m/>
    <m/>
    <m/>
    <m/>
    <n v="4467"/>
    <n v="5923.89"/>
    <n v="1672.8899999999994"/>
    <n v="10390.89"/>
    <x v="4"/>
    <s v="FLOW"/>
    <s v="UNPAID"/>
    <x v="5"/>
    <n v="38649.919999999998"/>
    <n v="216"/>
    <n v="0"/>
    <n v="900"/>
    <s v="FLOW"/>
    <n v="0.28515735554038651"/>
    <n v="8.5575322300302254E-3"/>
    <s v="FLOW"/>
    <s v="NC"/>
    <s v="NC"/>
    <s v="NC"/>
    <s v="Add not found"/>
    <m/>
    <s v="CNAVNA"/>
    <m/>
    <s v="-"/>
    <s v="-"/>
    <s v="BHOSARI"/>
    <s v="-"/>
    <s v="-"/>
    <s v="-"/>
    <n v="7039.89"/>
    <n v="38649.919999999998"/>
    <n v="57"/>
    <n v="73"/>
    <s v="FLOW"/>
    <m/>
    <m/>
    <m/>
    <m/>
    <s v="REGULAR"/>
    <s v="MH14LH0427"/>
    <s v="HONDA UNICORN 160 BSVI"/>
    <d v="2024-01-15T00:00:00"/>
    <n v="36"/>
    <s v="02.06.26"/>
    <x v="1"/>
    <m/>
    <m/>
    <m/>
    <m/>
    <m/>
    <m/>
    <m/>
    <m/>
    <m/>
    <m/>
    <n v="1"/>
    <m/>
    <m/>
    <m/>
    <m/>
    <m/>
    <m/>
    <m/>
    <m/>
    <m/>
    <m/>
    <m/>
    <m/>
    <m/>
    <m/>
    <m/>
    <m/>
    <m/>
    <m/>
    <m/>
    <m/>
    <m/>
    <m/>
    <m/>
    <m/>
    <m/>
    <m/>
    <m/>
    <m/>
    <m/>
    <m/>
    <m/>
    <m/>
    <m/>
    <m/>
    <m/>
    <m/>
    <m/>
    <m/>
    <m/>
    <m/>
    <m/>
    <m/>
    <m/>
    <m/>
    <m/>
    <m/>
    <m/>
    <m/>
    <m/>
    <m/>
    <m/>
    <m/>
    <m/>
    <m/>
    <m/>
    <m/>
    <m/>
    <m/>
    <m/>
    <m/>
    <m/>
    <m/>
    <m/>
    <m/>
    <m/>
    <m/>
    <m/>
    <m/>
    <m/>
    <m/>
    <m/>
    <m/>
    <m/>
    <m/>
    <m/>
    <m/>
    <m/>
    <m/>
    <m/>
    <m/>
    <m/>
    <m/>
    <m/>
    <x v="2"/>
    <x v="0"/>
    <s v="DUWT0025"/>
    <e v="#N/A"/>
    <e v="#N/A"/>
    <e v="#N/A"/>
    <e v="#N/A"/>
    <e v="#N/A"/>
    <m/>
    <m/>
    <m/>
    <m/>
    <n v="0"/>
    <n v="1672.8899999999994"/>
    <n v="10390.89"/>
  </r>
  <r>
    <n v="462702660"/>
    <s v="SHAMRAO BHIKAJI ZENDE"/>
    <m/>
    <m/>
    <m/>
    <m/>
    <m/>
    <m/>
    <n v="3151"/>
    <n v="6178"/>
    <n v="3235"/>
    <n v="9650"/>
    <x v="4"/>
    <s v="FLOW"/>
    <s v="UNPAID"/>
    <x v="7"/>
    <n v="38588"/>
    <n v="208"/>
    <n v="0"/>
    <n v="0"/>
    <s v="FLOW"/>
    <n v="4.3161843748958019E-2"/>
    <n v="8.5438224372109024E-3"/>
    <s v="FLOW"/>
    <s v="BPTP"/>
    <s v="PTP"/>
    <s v="BPTP"/>
    <s v="Financail problem"/>
    <m/>
    <s v="CAVA"/>
    <m/>
    <s v="-"/>
    <s v="-"/>
    <s v="AMBALE"/>
    <s v="-"/>
    <s v="-"/>
    <s v="-"/>
    <n v="6386"/>
    <n v="38588"/>
    <n v="57"/>
    <n v="73"/>
    <s v="FLOW"/>
    <m/>
    <m/>
    <m/>
    <m/>
    <s v="REGULAR"/>
    <s v="MH12XL2984"/>
    <s v="SPLENDOR PLUS I3S XTEC"/>
    <d v="2024-04-26T00:00:00"/>
    <n v="36"/>
    <s v="02.06.26"/>
    <x v="0"/>
    <m/>
    <m/>
    <m/>
    <m/>
    <m/>
    <m/>
    <m/>
    <m/>
    <m/>
    <m/>
    <m/>
    <m/>
    <m/>
    <n v="1"/>
    <m/>
    <m/>
    <m/>
    <m/>
    <m/>
    <m/>
    <m/>
    <m/>
    <m/>
    <m/>
    <m/>
    <m/>
    <m/>
    <m/>
    <m/>
    <m/>
    <m/>
    <m/>
    <m/>
    <m/>
    <m/>
    <m/>
    <m/>
    <m/>
    <m/>
    <m/>
    <m/>
    <m/>
    <m/>
    <m/>
    <m/>
    <m/>
    <m/>
    <m/>
    <m/>
    <m/>
    <m/>
    <m/>
    <m/>
    <m/>
    <m/>
    <m/>
    <m/>
    <m/>
    <m/>
    <m/>
    <m/>
    <m/>
    <m/>
    <m/>
    <m/>
    <m/>
    <m/>
    <m/>
    <m/>
    <m/>
    <m/>
    <m/>
    <m/>
    <m/>
    <m/>
    <m/>
    <m/>
    <m/>
    <m/>
    <m/>
    <m/>
    <m/>
    <m/>
    <m/>
    <m/>
    <m/>
    <m/>
    <m/>
    <m/>
    <m/>
    <m/>
    <m/>
    <m/>
    <m/>
    <x v="2"/>
    <x v="0"/>
    <s v="ZBHT0024"/>
    <s v="BPg7sTLkEc"/>
    <s v="Allocated"/>
    <s v="Left Message (LMCB)"/>
    <s v="Meet mother "/>
    <d v="2026-06-05T00:00:00"/>
    <m/>
    <m/>
    <m/>
    <m/>
    <s v="321"/>
    <n v="3235"/>
    <n v="9650"/>
  </r>
  <r>
    <n v="461100108"/>
    <s v="MADHAV KISHANRAO HULGUNDE"/>
    <m/>
    <m/>
    <m/>
    <m/>
    <m/>
    <m/>
    <n v="3822"/>
    <n v="16312"/>
    <n v="2201"/>
    <n v="20134"/>
    <x v="5"/>
    <s v="FLOW"/>
    <s v="UNPAID"/>
    <x v="4"/>
    <n v="38518"/>
    <n v="1177"/>
    <n v="0"/>
    <n v="6300"/>
    <s v="FLOW"/>
    <n v="0.6131584393256817"/>
    <n v="1.87492325533835E-2"/>
    <s v="FLOW"/>
    <s v="OS"/>
    <s v="OS"/>
    <s v="OS"/>
    <s v="Cust at village"/>
    <m/>
    <s v="CNAVNA"/>
    <m/>
    <s v="REPO"/>
    <s v="-"/>
    <s v="KURULI"/>
    <s v="-"/>
    <s v="-"/>
    <s v="-"/>
    <n v="23789"/>
    <n v="38518"/>
    <n v="147"/>
    <n v="163"/>
    <s v="FLOW"/>
    <m/>
    <m/>
    <m/>
    <m/>
    <s v="NPA"/>
    <s v="MH26CL1468"/>
    <s v="BAJAJ PULSAR 125 NEONDISC SPLIT CBS"/>
    <d v="2023-12-12T00:00:00"/>
    <n v="36"/>
    <s v="02.06.26"/>
    <x v="0"/>
    <m/>
    <m/>
    <m/>
    <m/>
    <m/>
    <m/>
    <m/>
    <m/>
    <m/>
    <m/>
    <m/>
    <m/>
    <m/>
    <m/>
    <m/>
    <m/>
    <m/>
    <m/>
    <m/>
    <m/>
    <m/>
    <m/>
    <m/>
    <m/>
    <m/>
    <m/>
    <m/>
    <m/>
    <m/>
    <m/>
    <m/>
    <m/>
    <m/>
    <m/>
    <m/>
    <m/>
    <m/>
    <m/>
    <m/>
    <m/>
    <m/>
    <m/>
    <m/>
    <m/>
    <m/>
    <m/>
    <m/>
    <m/>
    <m/>
    <m/>
    <m/>
    <m/>
    <m/>
    <m/>
    <m/>
    <m/>
    <m/>
    <m/>
    <m/>
    <m/>
    <m/>
    <m/>
    <m/>
    <m/>
    <m/>
    <m/>
    <m/>
    <m/>
    <m/>
    <m/>
    <m/>
    <m/>
    <m/>
    <m/>
    <m/>
    <m/>
    <m/>
    <m/>
    <m/>
    <m/>
    <m/>
    <m/>
    <m/>
    <m/>
    <m/>
    <m/>
    <m/>
    <m/>
    <m/>
    <m/>
    <m/>
    <n v="1"/>
    <m/>
    <m/>
    <x v="2"/>
    <x v="0"/>
    <s v="DUWT0017"/>
    <e v="#N/A"/>
    <e v="#N/A"/>
    <e v="#N/A"/>
    <e v="#N/A"/>
    <e v="#N/A"/>
    <m/>
    <m/>
    <m/>
    <m/>
    <n v="0"/>
    <n v="2201"/>
    <n v="20134"/>
  </r>
  <r>
    <n v="463696870"/>
    <s v="SAI SUNIL RAYKAR"/>
    <m/>
    <m/>
    <m/>
    <m/>
    <m/>
    <m/>
    <n v="4608"/>
    <n v="27616"/>
    <n v="6321"/>
    <n v="34429"/>
    <x v="3"/>
    <s v="FLOW"/>
    <s v="UNPAID"/>
    <x v="0"/>
    <n v="38219"/>
    <n v="1745"/>
    <n v="0"/>
    <n v="6298.34"/>
    <s v="-"/>
    <n v="0.14231667219017757"/>
    <n v="1.6054718938261811E-2"/>
    <s v="FLOW"/>
    <s v="RTP"/>
    <s v="-"/>
    <s v="RTP"/>
    <s v="Financail problem"/>
    <m/>
    <s v="CAVNA"/>
    <m/>
    <s v="REPO"/>
    <s v="-"/>
    <s v="KHADAKI"/>
    <s v="-"/>
    <s v="-"/>
    <s v="-"/>
    <n v="35659.339999999997"/>
    <n v="38219"/>
    <n v="178"/>
    <n v="194"/>
    <s v="FLOW"/>
    <m/>
    <m/>
    <m/>
    <m/>
    <s v="NPA"/>
    <s v="MH12XC2676"/>
    <s v="JUPITER SMW"/>
    <d v="2024-08-08T00:00:00"/>
    <n v="24"/>
    <s v="02.06.26"/>
    <x v="1"/>
    <m/>
    <m/>
    <m/>
    <m/>
    <m/>
    <m/>
    <m/>
    <m/>
    <m/>
    <m/>
    <m/>
    <m/>
    <m/>
    <m/>
    <m/>
    <m/>
    <m/>
    <m/>
    <m/>
    <m/>
    <m/>
    <m/>
    <m/>
    <m/>
    <m/>
    <n v="1"/>
    <m/>
    <m/>
    <m/>
    <m/>
    <m/>
    <m/>
    <m/>
    <m/>
    <m/>
    <m/>
    <m/>
    <m/>
    <m/>
    <m/>
    <m/>
    <m/>
    <m/>
    <m/>
    <m/>
    <m/>
    <m/>
    <m/>
    <m/>
    <m/>
    <m/>
    <m/>
    <m/>
    <m/>
    <m/>
    <m/>
    <m/>
    <m/>
    <m/>
    <m/>
    <m/>
    <m/>
    <m/>
    <m/>
    <m/>
    <m/>
    <m/>
    <m/>
    <m/>
    <m/>
    <m/>
    <m/>
    <m/>
    <m/>
    <m/>
    <m/>
    <m/>
    <m/>
    <m/>
    <m/>
    <m/>
    <m/>
    <m/>
    <m/>
    <m/>
    <m/>
    <m/>
    <m/>
    <m/>
    <m/>
    <m/>
    <m/>
    <m/>
    <m/>
    <x v="2"/>
    <x v="0"/>
    <s v="DUWT0031"/>
    <s v="B6umtwn4NJc"/>
    <s v="Allocated"/>
    <s v="Door Locked (NC_DL)"/>
    <s v="Customer house is door locked "/>
    <d v="2026-06-09T00:00:00"/>
    <m/>
    <m/>
    <m/>
    <m/>
    <s v="2205"/>
    <n v="6321"/>
    <n v="34429"/>
  </r>
  <r>
    <n v="463295962"/>
    <s v="PRASAD ASHOK TAJANE"/>
    <m/>
    <m/>
    <m/>
    <m/>
    <m/>
    <s v="BANK STABLE 11"/>
    <n v="5988"/>
    <n v="27926.98"/>
    <n v="4977.9799999999959"/>
    <n v="35231.979999999996"/>
    <x v="5"/>
    <s v="STABLE"/>
    <s v="UNPAID"/>
    <x v="9"/>
    <n v="38136.980000000003"/>
    <n v="1003"/>
    <n v="0"/>
    <n v="6300"/>
    <s v="FLOW"/>
    <n v="0.39602683226758995"/>
    <n v="1.8563765172224297E-2"/>
    <s v="STABLE"/>
    <s v="PAID"/>
    <s v="LMCB"/>
    <s v="PAID"/>
    <m/>
    <m/>
    <s v="CAVA "/>
    <m/>
    <s v="REPO"/>
    <s v="-"/>
    <s v="AWASARI BK"/>
    <s v="-"/>
    <s v="-"/>
    <s v="-"/>
    <n v="35229.980000000003"/>
    <n v="38136.980000000003"/>
    <n v="147"/>
    <n v="132"/>
    <s v="STABLE"/>
    <m/>
    <m/>
    <m/>
    <m/>
    <s v="NPA"/>
    <s v="MH14LR5025"/>
    <s v="FZS FI V3 ABS DARKNIGHT BSVI"/>
    <d v="2024-06-24T00:00:00"/>
    <n v="24"/>
    <s v="02.06.26"/>
    <x v="1"/>
    <m/>
    <m/>
    <m/>
    <m/>
    <m/>
    <m/>
    <m/>
    <m/>
    <m/>
    <m/>
    <n v="1"/>
    <m/>
    <m/>
    <m/>
    <m/>
    <m/>
    <m/>
    <m/>
    <m/>
    <m/>
    <m/>
    <m/>
    <m/>
    <m/>
    <m/>
    <m/>
    <m/>
    <m/>
    <m/>
    <m/>
    <m/>
    <m/>
    <m/>
    <m/>
    <m/>
    <m/>
    <m/>
    <m/>
    <m/>
    <m/>
    <m/>
    <m/>
    <m/>
    <m/>
    <m/>
    <m/>
    <m/>
    <m/>
    <m/>
    <m/>
    <m/>
    <m/>
    <m/>
    <m/>
    <m/>
    <m/>
    <m/>
    <m/>
    <m/>
    <m/>
    <m/>
    <m/>
    <m/>
    <m/>
    <m/>
    <m/>
    <m/>
    <m/>
    <m/>
    <m/>
    <m/>
    <m/>
    <m/>
    <m/>
    <m/>
    <m/>
    <m/>
    <m/>
    <m/>
    <m/>
    <m/>
    <m/>
    <m/>
    <m/>
    <m/>
    <m/>
    <m/>
    <m/>
    <m/>
    <m/>
    <m/>
    <m/>
    <m/>
    <m/>
    <x v="2"/>
    <x v="0"/>
    <s v="DUWT0029"/>
    <s v="A6Nvka-qsDM7"/>
    <s v="Allocated"/>
    <s v="Promise To Pay (PTP)"/>
    <s v="Promise to pay 10 Jun "/>
    <d v="2026-06-10T00:00:00"/>
    <m/>
    <m/>
    <m/>
    <m/>
    <s v="1317"/>
    <n v="4977.9799999999959"/>
    <n v="35231.979999999996"/>
  </r>
  <r>
    <n v="460523159"/>
    <s v="ASHUTOSH BABA LONDHE"/>
    <m/>
    <m/>
    <m/>
    <m/>
    <m/>
    <m/>
    <n v="5730"/>
    <n v="5724"/>
    <n v="5861"/>
    <n v="11728"/>
    <x v="0"/>
    <s v="FLOW"/>
    <s v="UNPAID"/>
    <x v="15"/>
    <n v="38057.32"/>
    <n v="137"/>
    <n v="0"/>
    <n v="5850"/>
    <s v="29.05.26"/>
    <n v="5.5874263893557645E-2"/>
    <n v="2.0826164908294962E-3"/>
    <s v="STABLE"/>
    <s v="PTP"/>
    <s v="PTP"/>
    <s v="PTP"/>
    <m/>
    <n v="28"/>
    <s v="CAVA"/>
    <m/>
    <s v="-"/>
    <s v="-"/>
    <s v="BHAWANI PETH"/>
    <s v="-"/>
    <s v="-"/>
    <s v="-"/>
    <n v="11711"/>
    <n v="38057.32"/>
    <n v="27"/>
    <n v="43"/>
    <s v="FLOW"/>
    <m/>
    <m/>
    <m/>
    <m/>
    <s v="REGULAR"/>
    <s v="MH12WC6082"/>
    <s v="BULLET 350 MILITARY RED"/>
    <d v="2023-11-07T00:00:00"/>
    <n v="36"/>
    <s v="02.06.26"/>
    <x v="1"/>
    <m/>
    <m/>
    <m/>
    <m/>
    <m/>
    <m/>
    <m/>
    <m/>
    <m/>
    <m/>
    <m/>
    <m/>
    <m/>
    <n v="1"/>
    <m/>
    <m/>
    <m/>
    <m/>
    <m/>
    <m/>
    <m/>
    <m/>
    <m/>
    <m/>
    <m/>
    <m/>
    <m/>
    <m/>
    <m/>
    <m/>
    <m/>
    <m/>
    <m/>
    <m/>
    <m/>
    <m/>
    <m/>
    <m/>
    <m/>
    <m/>
    <m/>
    <m/>
    <m/>
    <m/>
    <m/>
    <m/>
    <m/>
    <m/>
    <m/>
    <m/>
    <m/>
    <m/>
    <m/>
    <m/>
    <m/>
    <m/>
    <m/>
    <m/>
    <m/>
    <m/>
    <m/>
    <m/>
    <m/>
    <m/>
    <m/>
    <m/>
    <m/>
    <m/>
    <m/>
    <m/>
    <m/>
    <m/>
    <m/>
    <m/>
    <m/>
    <m/>
    <m/>
    <m/>
    <m/>
    <m/>
    <m/>
    <m/>
    <m/>
    <m/>
    <m/>
    <m/>
    <m/>
    <m/>
    <m/>
    <m/>
    <m/>
    <m/>
    <m/>
    <m/>
    <x v="2"/>
    <x v="0"/>
    <s v="DUWT0014"/>
    <s v="AoZzvJ3pOMz"/>
    <s v="Allocated"/>
    <s v="Promise To Pay (PTP)"/>
    <s v="Customer meet at residence given ptp "/>
    <d v="2026-06-20T00:00:00"/>
    <m/>
    <m/>
    <m/>
    <m/>
    <s v="274"/>
    <n v="5861"/>
    <n v="11728"/>
  </r>
  <r>
    <n v="462027650"/>
    <s v="NEELAM YOGESH KUMBHAKARNA"/>
    <m/>
    <m/>
    <m/>
    <m/>
    <m/>
    <m/>
    <n v="3798"/>
    <n v="3672"/>
    <n v="3750"/>
    <n v="7630"/>
    <x v="0"/>
    <s v="FLOW"/>
    <s v="UNPAID"/>
    <x v="7"/>
    <n v="37929"/>
    <n v="78"/>
    <n v="0"/>
    <n v="5382"/>
    <s v="-"/>
    <n v="2.3614637065429486E-2"/>
    <n v="2.0755944160196242E-3"/>
    <s v="STABLE"/>
    <s v="MPTP"/>
    <s v="-"/>
    <s v="MPTP"/>
    <s v="no such person"/>
    <n v="21"/>
    <s v="CAVNA"/>
    <m/>
    <s v="-"/>
    <s v="-"/>
    <s v="ALEGAON PAGA"/>
    <s v="-"/>
    <s v="-"/>
    <s v="-"/>
    <n v="9132"/>
    <n v="37929"/>
    <n v="27"/>
    <n v="43"/>
    <s v="FLOW"/>
    <m/>
    <m/>
    <m/>
    <m/>
    <s v="NPA"/>
    <s v="MH12WN2154"/>
    <s v="BAJAJ PULSAR 125 NEON DISC CBS"/>
    <d v="2024-02-26T00:00:00"/>
    <n v="36"/>
    <s v="02.06.26"/>
    <x v="0"/>
    <m/>
    <m/>
    <m/>
    <m/>
    <m/>
    <m/>
    <m/>
    <m/>
    <m/>
    <m/>
    <m/>
    <m/>
    <m/>
    <m/>
    <m/>
    <m/>
    <n v="1"/>
    <m/>
    <m/>
    <m/>
    <m/>
    <m/>
    <m/>
    <m/>
    <m/>
    <m/>
    <m/>
    <m/>
    <m/>
    <m/>
    <m/>
    <m/>
    <m/>
    <m/>
    <m/>
    <m/>
    <m/>
    <m/>
    <m/>
    <m/>
    <m/>
    <m/>
    <m/>
    <m/>
    <m/>
    <m/>
    <m/>
    <m/>
    <m/>
    <m/>
    <m/>
    <m/>
    <m/>
    <m/>
    <m/>
    <m/>
    <m/>
    <m/>
    <m/>
    <m/>
    <m/>
    <m/>
    <m/>
    <m/>
    <m/>
    <m/>
    <m/>
    <m/>
    <m/>
    <m/>
    <m/>
    <m/>
    <m/>
    <m/>
    <m/>
    <m/>
    <m/>
    <m/>
    <m/>
    <m/>
    <m/>
    <m/>
    <m/>
    <m/>
    <m/>
    <m/>
    <m/>
    <m/>
    <m/>
    <m/>
    <m/>
    <m/>
    <m/>
    <m/>
    <x v="2"/>
    <x v="0"/>
    <s v="ZBHT0024"/>
    <s v="APKFGMt_i7"/>
    <s v="Allocated"/>
    <s v="Address Not Found (NC_ANF)"/>
    <s v="Customer address not found "/>
    <d v="2026-06-06T00:00:00"/>
    <m/>
    <m/>
    <m/>
    <s v="DIGICOLLTC"/>
    <s v="160"/>
    <n v="3750"/>
    <n v="7630"/>
  </r>
  <r>
    <n v="9695028"/>
    <s v="NITIN LAXMAN CHAVAN"/>
    <m/>
    <m/>
    <m/>
    <m/>
    <m/>
    <m/>
    <n v="2653"/>
    <n v="15914"/>
    <n v="3430"/>
    <n v="19573"/>
    <x v="3"/>
    <s v="FLOW"/>
    <s v="UNPAID"/>
    <x v="4"/>
    <n v="37768"/>
    <n v="781"/>
    <n v="0"/>
    <n v="6300"/>
    <s v="FLOW"/>
    <n v="0.22353346704621427"/>
    <n v="1.5865266617658025E-2"/>
    <s v="FLOW"/>
    <s v="RTP"/>
    <s v="RTP"/>
    <s v="RTP"/>
    <s v="Financail problem"/>
    <m/>
    <s v="CAVA"/>
    <m/>
    <s v="REPO"/>
    <s v="-"/>
    <s v="KHED"/>
    <s v="-"/>
    <s v="-"/>
    <s v="-"/>
    <n v="22995"/>
    <n v="37768"/>
    <n v="178"/>
    <n v="194"/>
    <s v="FLOW"/>
    <m/>
    <m/>
    <m/>
    <m/>
    <s v="NPA"/>
    <s v="MH14JN8085"/>
    <s v="BAJAJ PULSAR 125"/>
    <d v="2021-03-02T00:00:00"/>
    <n v="72"/>
    <s v="02.06.26"/>
    <x v="0"/>
    <m/>
    <m/>
    <m/>
    <m/>
    <m/>
    <m/>
    <m/>
    <n v="1"/>
    <m/>
    <m/>
    <m/>
    <m/>
    <m/>
    <m/>
    <m/>
    <m/>
    <m/>
    <m/>
    <m/>
    <m/>
    <m/>
    <m/>
    <m/>
    <m/>
    <m/>
    <m/>
    <m/>
    <m/>
    <m/>
    <m/>
    <m/>
    <m/>
    <m/>
    <m/>
    <m/>
    <m/>
    <m/>
    <m/>
    <m/>
    <m/>
    <m/>
    <m/>
    <m/>
    <m/>
    <m/>
    <m/>
    <m/>
    <m/>
    <m/>
    <m/>
    <m/>
    <m/>
    <m/>
    <m/>
    <m/>
    <m/>
    <m/>
    <m/>
    <m/>
    <m/>
    <m/>
    <m/>
    <m/>
    <m/>
    <m/>
    <m/>
    <m/>
    <m/>
    <m/>
    <m/>
    <m/>
    <m/>
    <m/>
    <m/>
    <m/>
    <m/>
    <m/>
    <m/>
    <m/>
    <m/>
    <m/>
    <m/>
    <m/>
    <m/>
    <m/>
    <m/>
    <m/>
    <m/>
    <m/>
    <m/>
    <m/>
    <m/>
    <m/>
    <m/>
    <x v="2"/>
    <x v="0"/>
    <s v="DUWT0017"/>
    <s v="k6rY6rF2pz"/>
    <s v="Allocated"/>
    <s v="Refuse To Pay (RTP)"/>
    <s v="Customer has financial problem not reddy to pay "/>
    <d v="2026-06-03T00:00:00"/>
    <m/>
    <m/>
    <m/>
    <m/>
    <s v="1006"/>
    <n v="3430"/>
    <n v="19573"/>
  </r>
  <r>
    <n v="465033317"/>
    <s v="TEJASHREE CHANDRAKANT TALLELU"/>
    <m/>
    <m/>
    <m/>
    <m/>
    <m/>
    <m/>
    <n v="4624"/>
    <n v="4624"/>
    <n v="4721"/>
    <n v="9451"/>
    <x v="0"/>
    <s v="FLOW"/>
    <s v="UNPAID"/>
    <x v="12"/>
    <n v="37576"/>
    <n v="97"/>
    <n v="0"/>
    <n v="2250"/>
    <s v="-"/>
    <n v="3.750588424963068E-2"/>
    <n v="2.0562771435142873E-3"/>
    <s v="STABLE"/>
    <s v="MPTP"/>
    <s v="-"/>
    <s v="MPTP"/>
    <s v="Add not found"/>
    <n v="26"/>
    <s v="CNAVNA"/>
    <m/>
    <m/>
    <m/>
    <s v="KHADAKI"/>
    <m/>
    <m/>
    <m/>
    <n v="6971"/>
    <n v="37576"/>
    <n v="27"/>
    <n v="43"/>
    <s v="FLOW"/>
    <m/>
    <m/>
    <m/>
    <m/>
    <s v="-"/>
    <s v="MH12XR1416"/>
    <s v="HONDA ACTIVA DLX"/>
    <d v="2024-12-24T00:00:00"/>
    <n v="24"/>
    <s v="10.06.26"/>
    <x v="0"/>
    <m/>
    <m/>
    <m/>
    <m/>
    <m/>
    <m/>
    <m/>
    <m/>
    <m/>
    <m/>
    <m/>
    <m/>
    <m/>
    <m/>
    <m/>
    <m/>
    <m/>
    <m/>
    <m/>
    <m/>
    <m/>
    <m/>
    <m/>
    <m/>
    <m/>
    <m/>
    <m/>
    <m/>
    <m/>
    <m/>
    <m/>
    <m/>
    <m/>
    <m/>
    <n v="1"/>
    <m/>
    <m/>
    <m/>
    <m/>
    <m/>
    <m/>
    <m/>
    <m/>
    <m/>
    <m/>
    <m/>
    <m/>
    <m/>
    <m/>
    <m/>
    <m/>
    <m/>
    <m/>
    <m/>
    <m/>
    <m/>
    <m/>
    <m/>
    <m/>
    <m/>
    <m/>
    <m/>
    <m/>
    <m/>
    <m/>
    <m/>
    <m/>
    <m/>
    <m/>
    <m/>
    <m/>
    <m/>
    <m/>
    <m/>
    <m/>
    <m/>
    <m/>
    <m/>
    <m/>
    <m/>
    <m/>
    <m/>
    <m/>
    <m/>
    <m/>
    <m/>
    <m/>
    <m/>
    <m/>
    <m/>
    <m/>
    <m/>
    <m/>
    <m/>
    <x v="2"/>
    <x v="0"/>
    <s v="DUWT0023"/>
    <s v="ko84KrXlp9z"/>
    <s v="Allocated"/>
    <s v="Address Not Found (NC_ANF)"/>
    <s v="Customer address short not found "/>
    <d v="2026-06-12T00:00:00"/>
    <m/>
    <m/>
    <m/>
    <m/>
    <s v="203"/>
    <n v="4721"/>
    <n v="9451"/>
  </r>
  <r>
    <n v="458417053"/>
    <s v="PRASHANT GHONGANE"/>
    <m/>
    <m/>
    <m/>
    <m/>
    <m/>
    <m/>
    <n v="2686"/>
    <n v="8013.09"/>
    <n v="2996.09"/>
    <n v="11186.09"/>
    <x v="1"/>
    <s v="FLOW"/>
    <s v="UNPAID"/>
    <x v="2"/>
    <n v="37517"/>
    <n v="355"/>
    <n v="0"/>
    <n v="6300"/>
    <s v="04.05.26"/>
    <n v="0.12512394163928806"/>
    <n v="1.0034314697709025E-2"/>
    <s v="STABLE"/>
    <s v="PTP"/>
    <s v="PAID"/>
    <s v="PTP"/>
    <m/>
    <n v="23"/>
    <s v="CAVA"/>
    <m/>
    <s v="REPO"/>
    <s v="-"/>
    <s v="ALANDI DEVACHI "/>
    <s v="-"/>
    <s v="-"/>
    <s v="-"/>
    <n v="14668.09"/>
    <n v="37517"/>
    <n v="88"/>
    <n v="104"/>
    <s v="FLOW"/>
    <m/>
    <m/>
    <m/>
    <m/>
    <s v="REGULAR"/>
    <s v="MH14KX3901"/>
    <s v="SPLENDOR PLUS BS6 I3S DRS CAST FI"/>
    <d v="2023-06-05T00:00:00"/>
    <n v="48"/>
    <s v="02.06.26"/>
    <x v="1"/>
    <m/>
    <m/>
    <m/>
    <m/>
    <n v="1"/>
    <m/>
    <m/>
    <m/>
    <m/>
    <m/>
    <m/>
    <m/>
    <m/>
    <m/>
    <m/>
    <m/>
    <m/>
    <m/>
    <m/>
    <m/>
    <m/>
    <m/>
    <m/>
    <m/>
    <m/>
    <m/>
    <m/>
    <m/>
    <m/>
    <m/>
    <m/>
    <m/>
    <m/>
    <m/>
    <m/>
    <m/>
    <m/>
    <m/>
    <m/>
    <m/>
    <m/>
    <m/>
    <m/>
    <m/>
    <m/>
    <m/>
    <m/>
    <m/>
    <m/>
    <m/>
    <m/>
    <m/>
    <m/>
    <m/>
    <m/>
    <m/>
    <m/>
    <m/>
    <m/>
    <m/>
    <m/>
    <m/>
    <m/>
    <m/>
    <m/>
    <m/>
    <m/>
    <m/>
    <m/>
    <m/>
    <m/>
    <m/>
    <m/>
    <m/>
    <m/>
    <m/>
    <m/>
    <m/>
    <m/>
    <m/>
    <m/>
    <m/>
    <m/>
    <m/>
    <m/>
    <m/>
    <m/>
    <m/>
    <m/>
    <m/>
    <m/>
    <m/>
    <m/>
    <m/>
    <x v="2"/>
    <x v="0"/>
    <s v="ZBHT0009"/>
    <s v="A6tvfGz7sNJm"/>
    <s v="Allocated"/>
    <s v="Promise To Pay (PTP)"/>
    <s v="Customer promise pay online 2850 on 03/06"/>
    <d v="2026-06-03T00:00:00"/>
    <m/>
    <m/>
    <m/>
    <m/>
    <s v="487"/>
    <n v="2996.09"/>
    <n v="11186.09"/>
  </r>
  <r>
    <n v="462727954"/>
    <s v="PALLAVI SANGAM PETHSANGAVE"/>
    <s v="ONLINE"/>
    <s v="19.06.26"/>
    <n v="50"/>
    <m/>
    <m/>
    <m/>
    <n v="3254"/>
    <n v="0"/>
    <n v="43"/>
    <n v="3305"/>
    <x v="0"/>
    <s v="STABLE"/>
    <s v="PAID"/>
    <x v="1"/>
    <n v="37435"/>
    <n v="43"/>
    <n v="0"/>
    <n v="450"/>
    <s v="-"/>
    <n v="1.5190603360174448E-2"/>
    <n v="2.0485611791424669E-3"/>
    <s v="STABLE"/>
    <s v="PAID"/>
    <s v="-"/>
    <s v="NC"/>
    <s v="Add not found"/>
    <m/>
    <s v="CNAVNA"/>
    <m/>
    <s v="-"/>
    <s v="-"/>
    <s v="THERGAON"/>
    <s v="-"/>
    <s v="-"/>
    <s v="-"/>
    <n v="3747"/>
    <n v="37435"/>
    <n v="27"/>
    <n v="43"/>
    <s v="FLOW"/>
    <m/>
    <m/>
    <m/>
    <m/>
    <s v="REGULAR"/>
    <s v="MH42BM6521"/>
    <s v="HONDA ACTIVA 6G H SMART"/>
    <d v="2024-04-29T00:00:00"/>
    <n v="36"/>
    <s v="02.06.26"/>
    <x v="0"/>
    <m/>
    <m/>
    <m/>
    <m/>
    <m/>
    <m/>
    <m/>
    <n v="1"/>
    <m/>
    <m/>
    <m/>
    <m/>
    <m/>
    <m/>
    <m/>
    <m/>
    <n v="1"/>
    <m/>
    <m/>
    <m/>
    <m/>
    <m/>
    <m/>
    <m/>
    <m/>
    <m/>
    <m/>
    <m/>
    <m/>
    <m/>
    <m/>
    <m/>
    <m/>
    <m/>
    <m/>
    <m/>
    <m/>
    <m/>
    <m/>
    <m/>
    <m/>
    <m/>
    <m/>
    <m/>
    <m/>
    <m/>
    <m/>
    <m/>
    <m/>
    <m/>
    <m/>
    <m/>
    <m/>
    <m/>
    <m/>
    <m/>
    <m/>
    <m/>
    <m/>
    <m/>
    <m/>
    <m/>
    <m/>
    <m/>
    <m/>
    <m/>
    <m/>
    <m/>
    <m/>
    <m/>
    <m/>
    <m/>
    <m/>
    <m/>
    <m/>
    <m/>
    <m/>
    <m/>
    <m/>
    <m/>
    <m/>
    <m/>
    <m/>
    <m/>
    <m/>
    <m/>
    <m/>
    <m/>
    <m/>
    <m/>
    <m/>
    <m/>
    <m/>
    <m/>
    <x v="1"/>
    <x v="0"/>
    <s v="ZBHT0011"/>
    <s v="k2GjIU-iybm"/>
    <s v="Allocated"/>
    <s v="Address Not Found (NC_ANF)"/>
    <s v="Visit cm residence address cm address not found short address no such person "/>
    <d v="2026-06-06T00:00:00"/>
    <m/>
    <m/>
    <m/>
    <s v="DIGICOLLTC"/>
    <s v="101"/>
    <n v="43"/>
    <n v="3355"/>
  </r>
  <r>
    <n v="464559429"/>
    <s v="MAYUR NABAJI BOTKAR"/>
    <m/>
    <m/>
    <m/>
    <m/>
    <m/>
    <m/>
    <n v="5629"/>
    <n v="5558"/>
    <n v="5640"/>
    <n v="11420"/>
    <x v="0"/>
    <s v="FLOW"/>
    <s v="UNPAID"/>
    <x v="10"/>
    <n v="37199"/>
    <n v="82"/>
    <n v="0"/>
    <n v="1800"/>
    <s v="31.05.26"/>
    <n v="1.6042376334492056E-2"/>
    <n v="2.0356465153711935E-3"/>
    <s v="FLOW"/>
    <s v="NC"/>
    <s v="NC"/>
    <s v="NC"/>
    <s v="Shifted"/>
    <m/>
    <s v="CNAVNA"/>
    <m/>
    <s v="-"/>
    <s v="-"/>
    <s v="NARAYAN GAON"/>
    <s v="-"/>
    <s v="-"/>
    <s v="-"/>
    <n v="7440"/>
    <n v="37199"/>
    <n v="27"/>
    <n v="43"/>
    <s v="FLOW"/>
    <m/>
    <m/>
    <m/>
    <m/>
    <s v="REGULAR"/>
    <s v="MH14LZ7244"/>
    <s v="ACCESS SPL ED DISC CBS BT BSVI"/>
    <d v="2024-11-04T00:00:00"/>
    <n v="24"/>
    <s v="02.06.26"/>
    <x v="0"/>
    <m/>
    <m/>
    <m/>
    <m/>
    <m/>
    <m/>
    <m/>
    <m/>
    <m/>
    <m/>
    <n v="1"/>
    <m/>
    <m/>
    <m/>
    <m/>
    <m/>
    <m/>
    <m/>
    <m/>
    <m/>
    <m/>
    <m/>
    <m/>
    <m/>
    <m/>
    <m/>
    <m/>
    <m/>
    <m/>
    <m/>
    <m/>
    <m/>
    <m/>
    <m/>
    <m/>
    <m/>
    <m/>
    <m/>
    <m/>
    <m/>
    <m/>
    <m/>
    <m/>
    <m/>
    <m/>
    <m/>
    <m/>
    <m/>
    <m/>
    <m/>
    <m/>
    <m/>
    <m/>
    <m/>
    <m/>
    <m/>
    <m/>
    <m/>
    <m/>
    <m/>
    <m/>
    <m/>
    <m/>
    <m/>
    <m/>
    <m/>
    <m/>
    <m/>
    <m/>
    <m/>
    <m/>
    <m/>
    <m/>
    <m/>
    <m/>
    <m/>
    <m/>
    <m/>
    <m/>
    <m/>
    <m/>
    <m/>
    <m/>
    <m/>
    <m/>
    <m/>
    <m/>
    <m/>
    <m/>
    <m/>
    <m/>
    <m/>
    <m/>
    <m/>
    <x v="2"/>
    <x v="0"/>
    <s v="ZBHT0021"/>
    <s v="kP8Z7ChM0qz"/>
    <s v="Allocated"/>
    <s v="Shifted (NC_SFTD)"/>
    <s v="Shifted cm not received call"/>
    <d v="2026-06-04T00:00:00"/>
    <m/>
    <m/>
    <m/>
    <s v="DIGICOLLTC"/>
    <s v="233"/>
    <n v="5640"/>
    <n v="11420"/>
  </r>
  <r>
    <n v="461328793"/>
    <s v="ASHWINI PRAKASH CHAVAN"/>
    <m/>
    <m/>
    <m/>
    <m/>
    <m/>
    <m/>
    <n v="3477"/>
    <n v="13908"/>
    <n v="3924"/>
    <n v="18087"/>
    <x v="2"/>
    <s v="FLOW"/>
    <s v="UNPAID"/>
    <x v="7"/>
    <n v="37146"/>
    <n v="447"/>
    <n v="0"/>
    <n v="2250"/>
    <s v="-"/>
    <n v="0.19350268351746894"/>
    <n v="1.219573442615203E-2"/>
    <s v="FLOW"/>
    <s v="NC"/>
    <s v="-"/>
    <s v="NC"/>
    <s v="Shifted After marrage"/>
    <m/>
    <s v="CNAVNA"/>
    <m/>
    <s v="REPO"/>
    <s v="-"/>
    <s v="SHIKRAPUR"/>
    <s v="-"/>
    <s v="-"/>
    <s v="-"/>
    <n v="16605"/>
    <n v="37146"/>
    <n v="116"/>
    <n v="132"/>
    <s v="FLOW"/>
    <m/>
    <m/>
    <m/>
    <m/>
    <s v="NPA"/>
    <s v="MH12WH9851"/>
    <s v="HONDA SHINE DRUM BSVI"/>
    <d v="2024-01-01T00:00:00"/>
    <n v="36"/>
    <s v="02.06.26"/>
    <x v="0"/>
    <m/>
    <m/>
    <m/>
    <m/>
    <m/>
    <m/>
    <m/>
    <m/>
    <m/>
    <m/>
    <m/>
    <m/>
    <m/>
    <n v="1"/>
    <m/>
    <m/>
    <m/>
    <m/>
    <m/>
    <n v="1"/>
    <m/>
    <m/>
    <m/>
    <m/>
    <m/>
    <m/>
    <m/>
    <m/>
    <m/>
    <m/>
    <m/>
    <m/>
    <m/>
    <m/>
    <m/>
    <m/>
    <m/>
    <m/>
    <m/>
    <m/>
    <m/>
    <m/>
    <m/>
    <m/>
    <m/>
    <m/>
    <m/>
    <m/>
    <m/>
    <m/>
    <m/>
    <m/>
    <m/>
    <m/>
    <m/>
    <m/>
    <m/>
    <m/>
    <m/>
    <m/>
    <m/>
    <m/>
    <m/>
    <m/>
    <m/>
    <m/>
    <m/>
    <m/>
    <m/>
    <m/>
    <m/>
    <m/>
    <m/>
    <m/>
    <m/>
    <m/>
    <m/>
    <m/>
    <m/>
    <m/>
    <m/>
    <m/>
    <m/>
    <m/>
    <m/>
    <m/>
    <m/>
    <m/>
    <m/>
    <m/>
    <m/>
    <m/>
    <m/>
    <m/>
    <x v="1"/>
    <x v="0"/>
    <s v="ZBHT0024"/>
    <s v="koAxhVjSBqm"/>
    <s v="Allocated"/>
    <s v="Door Locked (NC_DL)"/>
    <s v="Door lock "/>
    <d v="2026-06-07T00:00:00"/>
    <m/>
    <m/>
    <m/>
    <m/>
    <s v="702"/>
    <n v="3924"/>
    <n v="18087"/>
  </r>
  <r>
    <n v="136118452"/>
    <s v="TANMAY DHANANJAY GAIKWAD"/>
    <m/>
    <m/>
    <m/>
    <m/>
    <m/>
    <m/>
    <n v="3676"/>
    <n v="17482"/>
    <n v="3466"/>
    <n v="22072"/>
    <x v="5"/>
    <s v="FLOW"/>
    <s v="UNPAID"/>
    <x v="15"/>
    <n v="37056.85"/>
    <n v="688"/>
    <n v="0"/>
    <n v="6300"/>
    <s v="-"/>
    <n v="0.2398963399168228"/>
    <n v="1.8037995180067743E-2"/>
    <s v="FLOW"/>
    <s v="NC"/>
    <s v="-"/>
    <s v="NC"/>
    <s v="Shifted"/>
    <m/>
    <s v="CNAVNA"/>
    <m/>
    <s v="REPO"/>
    <s v="-"/>
    <s v="LOKMANYANAGAR"/>
    <s v="-"/>
    <s v="-"/>
    <s v="-"/>
    <n v="24470"/>
    <n v="37056.85"/>
    <n v="147"/>
    <n v="163"/>
    <s v="FLOW"/>
    <m/>
    <m/>
    <m/>
    <m/>
    <s v="NPA"/>
    <s v="MH12UV6060"/>
    <s v="YAMAHA AEROX 155 STD"/>
    <d v="2022-11-17T00:00:00"/>
    <n v="48"/>
    <s v="02.06.26"/>
    <x v="1"/>
    <m/>
    <m/>
    <m/>
    <m/>
    <m/>
    <m/>
    <m/>
    <m/>
    <m/>
    <m/>
    <m/>
    <m/>
    <m/>
    <n v="1"/>
    <m/>
    <m/>
    <m/>
    <m/>
    <m/>
    <m/>
    <m/>
    <m/>
    <m/>
    <m/>
    <m/>
    <m/>
    <m/>
    <m/>
    <m/>
    <m/>
    <m/>
    <m/>
    <m/>
    <m/>
    <m/>
    <m/>
    <m/>
    <m/>
    <m/>
    <m/>
    <m/>
    <m/>
    <m/>
    <m/>
    <m/>
    <m/>
    <m/>
    <m/>
    <m/>
    <m/>
    <m/>
    <m/>
    <m/>
    <m/>
    <m/>
    <m/>
    <m/>
    <m/>
    <m/>
    <m/>
    <m/>
    <m/>
    <m/>
    <m/>
    <m/>
    <m/>
    <m/>
    <m/>
    <m/>
    <m/>
    <m/>
    <m/>
    <m/>
    <m/>
    <m/>
    <m/>
    <m/>
    <m/>
    <m/>
    <m/>
    <m/>
    <m/>
    <m/>
    <m/>
    <m/>
    <m/>
    <m/>
    <m/>
    <m/>
    <m/>
    <m/>
    <m/>
    <m/>
    <m/>
    <x v="2"/>
    <x v="0"/>
    <s v="DUWT0014"/>
    <s v="A64FKXe-B5c"/>
    <s v="Allocated"/>
    <s v="Shifted (NC_SFTD)"/>
    <s v="Customer shifted from residence address "/>
    <d v="2026-06-05T00:00:00"/>
    <m/>
    <m/>
    <m/>
    <m/>
    <s v="914"/>
    <n v="3466"/>
    <n v="22072"/>
  </r>
  <r>
    <n v="459730458"/>
    <s v="RAM BHANUDAS PANGARE"/>
    <m/>
    <m/>
    <m/>
    <m/>
    <m/>
    <m/>
    <n v="7727"/>
    <n v="6674"/>
    <n v="6787"/>
    <n v="14401"/>
    <x v="0"/>
    <s v="FLOW"/>
    <s v="UNPAID"/>
    <x v="3"/>
    <n v="36825.31"/>
    <n v="113"/>
    <n v="0"/>
    <n v="0"/>
    <s v="25.05.26"/>
    <n v="4.1956887390963711E-2"/>
    <n v="2.0151970208598072E-3"/>
    <s v="STABLE"/>
    <s v="PTP"/>
    <s v="PTP"/>
    <s v="PTP"/>
    <m/>
    <n v="14"/>
    <s v="CAVA"/>
    <m/>
    <s v="-"/>
    <s v="-"/>
    <s v="BHOR"/>
    <s v="-"/>
    <s v="-"/>
    <s v="-"/>
    <n v="6787"/>
    <n v="36825.31"/>
    <n v="27"/>
    <n v="43"/>
    <s v="FLOW"/>
    <m/>
    <m/>
    <m/>
    <m/>
    <s v="REGULAR"/>
    <s v="MH12VX4075"/>
    <m/>
    <d v="2023-09-12T00:00:00"/>
    <n v="36"/>
    <s v="02.06.26"/>
    <x v="1"/>
    <m/>
    <m/>
    <m/>
    <m/>
    <m/>
    <m/>
    <m/>
    <m/>
    <m/>
    <m/>
    <m/>
    <m/>
    <m/>
    <m/>
    <m/>
    <m/>
    <m/>
    <m/>
    <m/>
    <m/>
    <m/>
    <m/>
    <m/>
    <m/>
    <m/>
    <m/>
    <m/>
    <m/>
    <m/>
    <m/>
    <m/>
    <m/>
    <m/>
    <m/>
    <m/>
    <m/>
    <m/>
    <m/>
    <m/>
    <m/>
    <m/>
    <m/>
    <m/>
    <n v="1"/>
    <m/>
    <m/>
    <m/>
    <m/>
    <m/>
    <m/>
    <m/>
    <m/>
    <m/>
    <m/>
    <m/>
    <m/>
    <m/>
    <m/>
    <m/>
    <m/>
    <m/>
    <m/>
    <m/>
    <m/>
    <m/>
    <m/>
    <m/>
    <m/>
    <m/>
    <m/>
    <m/>
    <m/>
    <m/>
    <m/>
    <m/>
    <m/>
    <m/>
    <m/>
    <m/>
    <m/>
    <m/>
    <m/>
    <m/>
    <m/>
    <m/>
    <m/>
    <m/>
    <m/>
    <m/>
    <m/>
    <m/>
    <m/>
    <m/>
    <m/>
    <x v="2"/>
    <x v="0"/>
    <s v="DUWT0011"/>
    <e v="#N/A"/>
    <e v="#N/A"/>
    <e v="#N/A"/>
    <e v="#N/A"/>
    <e v="#N/A"/>
    <m/>
    <m/>
    <m/>
    <m/>
    <n v="0"/>
    <n v="6787"/>
    <n v="14401"/>
  </r>
  <r>
    <n v="465449543"/>
    <s v="NIRNAY ROHIDAS MURKUTE"/>
    <m/>
    <m/>
    <m/>
    <m/>
    <m/>
    <m/>
    <n v="3989"/>
    <n v="3706"/>
    <n v="3829"/>
    <n v="7695"/>
    <x v="0"/>
    <s v="FLOW"/>
    <s v="UNPAID"/>
    <x v="9"/>
    <n v="36145"/>
    <n v="123"/>
    <n v="0"/>
    <n v="3150"/>
    <s v="15.05.26"/>
    <n v="0.38671650989018513"/>
    <n v="1.9779683136130484E-3"/>
    <s v="STABLE"/>
    <s v="PTP"/>
    <s v="PTP"/>
    <s v="PTP"/>
    <m/>
    <n v="22"/>
    <s v="CAVA"/>
    <m/>
    <s v="-"/>
    <s v="-"/>
    <s v="AMBEGAON"/>
    <s v="-"/>
    <s v="-"/>
    <s v="-"/>
    <n v="6979"/>
    <n v="36145"/>
    <n v="27"/>
    <n v="43"/>
    <s v="FLOW"/>
    <m/>
    <m/>
    <m/>
    <m/>
    <s v="REGULAR"/>
    <s v="MH14MD8140"/>
    <s v="SPLENDOR PLUS I3S BS6 FI DRUM SELF"/>
    <d v="2025-02-07T00:00:00"/>
    <n v="24"/>
    <s v="02.06.26"/>
    <x v="1"/>
    <m/>
    <m/>
    <m/>
    <m/>
    <m/>
    <m/>
    <m/>
    <m/>
    <m/>
    <m/>
    <m/>
    <m/>
    <m/>
    <m/>
    <m/>
    <m/>
    <m/>
    <m/>
    <m/>
    <m/>
    <m/>
    <m/>
    <m/>
    <m/>
    <m/>
    <m/>
    <m/>
    <m/>
    <m/>
    <m/>
    <m/>
    <m/>
    <m/>
    <m/>
    <m/>
    <m/>
    <m/>
    <m/>
    <m/>
    <m/>
    <m/>
    <m/>
    <m/>
    <m/>
    <m/>
    <m/>
    <m/>
    <m/>
    <m/>
    <m/>
    <m/>
    <m/>
    <m/>
    <m/>
    <m/>
    <m/>
    <m/>
    <m/>
    <m/>
    <m/>
    <m/>
    <m/>
    <m/>
    <m/>
    <m/>
    <m/>
    <m/>
    <m/>
    <m/>
    <m/>
    <m/>
    <m/>
    <m/>
    <m/>
    <m/>
    <m/>
    <m/>
    <m/>
    <m/>
    <m/>
    <m/>
    <m/>
    <m/>
    <m/>
    <m/>
    <m/>
    <m/>
    <m/>
    <m/>
    <m/>
    <m/>
    <n v="1"/>
    <m/>
    <m/>
    <x v="2"/>
    <x v="0"/>
    <s v="DUWT0029"/>
    <e v="#N/A"/>
    <e v="#N/A"/>
    <e v="#N/A"/>
    <e v="#N/A"/>
    <e v="#N/A"/>
    <m/>
    <m/>
    <m/>
    <m/>
    <n v="0"/>
    <n v="3829"/>
    <n v="7695"/>
  </r>
  <r>
    <n v="460097741"/>
    <s v="LATA BABAN BABAR"/>
    <m/>
    <m/>
    <m/>
    <m/>
    <m/>
    <m/>
    <n v="2336"/>
    <n v="526.22"/>
    <n v="527.22"/>
    <n v="2893.2200000000003"/>
    <x v="0"/>
    <s v="FLOW"/>
    <s v="UNPAID"/>
    <x v="14"/>
    <n v="35599.050000000003"/>
    <n v="1"/>
    <n v="0"/>
    <n v="900"/>
    <s v="-"/>
    <n v="5.4599070702085341E-2"/>
    <n v="1.9480922090116641E-3"/>
    <s v="FLOW"/>
    <s v="NC"/>
    <s v="-"/>
    <s v="NC"/>
    <s v="Shifted"/>
    <m/>
    <s v="CNAVNA"/>
    <m/>
    <m/>
    <m/>
    <s v="TALEGAON DABHADE"/>
    <m/>
    <m/>
    <m/>
    <n v="1427.22"/>
    <n v="35599.050000000003"/>
    <n v="27"/>
    <n v="43"/>
    <s v="FLOW"/>
    <m/>
    <m/>
    <m/>
    <m/>
    <s v="-"/>
    <s v="MH14LD1208"/>
    <s v="HONDA ACTIVA 125 DRUM ALLOY BSVI"/>
    <d v="2023-10-12T00:00:00"/>
    <n v="48"/>
    <s v="10.06.26"/>
    <x v="1"/>
    <m/>
    <m/>
    <m/>
    <m/>
    <m/>
    <m/>
    <m/>
    <m/>
    <m/>
    <m/>
    <m/>
    <m/>
    <m/>
    <m/>
    <m/>
    <m/>
    <m/>
    <m/>
    <m/>
    <m/>
    <m/>
    <m/>
    <m/>
    <m/>
    <m/>
    <m/>
    <m/>
    <m/>
    <m/>
    <m/>
    <m/>
    <m/>
    <m/>
    <m/>
    <n v="1"/>
    <m/>
    <m/>
    <m/>
    <m/>
    <m/>
    <m/>
    <m/>
    <m/>
    <n v="1"/>
    <m/>
    <m/>
    <m/>
    <m/>
    <m/>
    <m/>
    <m/>
    <m/>
    <n v="1"/>
    <m/>
    <m/>
    <m/>
    <m/>
    <m/>
    <m/>
    <m/>
    <m/>
    <m/>
    <m/>
    <m/>
    <m/>
    <m/>
    <m/>
    <m/>
    <m/>
    <m/>
    <m/>
    <m/>
    <m/>
    <m/>
    <m/>
    <m/>
    <m/>
    <m/>
    <m/>
    <m/>
    <m/>
    <m/>
    <m/>
    <m/>
    <m/>
    <m/>
    <m/>
    <m/>
    <m/>
    <m/>
    <m/>
    <m/>
    <m/>
    <m/>
    <x v="3"/>
    <x v="0"/>
    <s v="DUWT0027"/>
    <s v="B2_xP404tb"/>
    <s v="Allocated"/>
    <s v="Entry Restricted (NC_ER)"/>
    <s v="Visited to Customers residence address but Entry restricted at Customers residence premises "/>
    <d v="2026-06-15T00:00:00"/>
    <m/>
    <m/>
    <m/>
    <s v="OTGNGDID"/>
    <s v="31"/>
    <n v="527.22"/>
    <n v="2893.2200000000003"/>
  </r>
  <r>
    <n v="461265756"/>
    <s v="RAHILA RAFIK SHAIKH"/>
    <m/>
    <m/>
    <m/>
    <m/>
    <m/>
    <m/>
    <n v="3909"/>
    <n v="7818"/>
    <n v="3981"/>
    <n v="11942"/>
    <x v="4"/>
    <s v="FLOW"/>
    <s v="UNPAID"/>
    <x v="0"/>
    <n v="35419"/>
    <n v="72"/>
    <n v="0"/>
    <n v="900"/>
    <s v="-"/>
    <n v="0.4933678319827553"/>
    <n v="7.8421697653045744E-3"/>
    <s v="FLOW"/>
    <s v="NC"/>
    <s v="-"/>
    <s v="NC"/>
    <s v="Shifted"/>
    <m/>
    <s v="CNAVNA"/>
    <m/>
    <s v="-"/>
    <s v="-"/>
    <s v="NAHRE"/>
    <s v="-"/>
    <s v="-"/>
    <s v="-"/>
    <n v="8790"/>
    <n v="35419"/>
    <n v="57"/>
    <n v="73"/>
    <s v="FLOW"/>
    <m/>
    <m/>
    <m/>
    <m/>
    <s v="REGULAR"/>
    <s v="MH12WG5912"/>
    <s v="ACCESS SPL ED DISC CBS BT BSVI"/>
    <d v="2023-12-27T00:00:00"/>
    <n v="36"/>
    <s v="02.06.26"/>
    <x v="1"/>
    <m/>
    <m/>
    <m/>
    <m/>
    <m/>
    <m/>
    <m/>
    <m/>
    <m/>
    <m/>
    <m/>
    <m/>
    <m/>
    <m/>
    <m/>
    <m/>
    <m/>
    <m/>
    <m/>
    <m/>
    <m/>
    <m/>
    <m/>
    <m/>
    <m/>
    <m/>
    <m/>
    <m/>
    <m/>
    <m/>
    <m/>
    <m/>
    <m/>
    <m/>
    <m/>
    <m/>
    <m/>
    <m/>
    <m/>
    <m/>
    <m/>
    <m/>
    <m/>
    <m/>
    <m/>
    <m/>
    <n v="1"/>
    <m/>
    <m/>
    <m/>
    <m/>
    <m/>
    <m/>
    <m/>
    <m/>
    <m/>
    <m/>
    <m/>
    <m/>
    <m/>
    <m/>
    <m/>
    <m/>
    <m/>
    <m/>
    <m/>
    <m/>
    <m/>
    <m/>
    <m/>
    <m/>
    <m/>
    <m/>
    <m/>
    <m/>
    <m/>
    <m/>
    <m/>
    <m/>
    <m/>
    <m/>
    <m/>
    <m/>
    <m/>
    <m/>
    <m/>
    <m/>
    <m/>
    <m/>
    <m/>
    <m/>
    <m/>
    <m/>
    <m/>
    <x v="2"/>
    <x v="0"/>
    <s v="DUWT0031"/>
    <s v="APEWF1ga57"/>
    <s v="Allocated"/>
    <s v="Address Not Found (NC_ANF)"/>
    <s v="Customer address not found "/>
    <d v="2026-06-16T00:00:00"/>
    <m/>
    <m/>
    <m/>
    <m/>
    <s v="215"/>
    <n v="3981"/>
    <n v="11942"/>
  </r>
  <r>
    <n v="463491160"/>
    <s v="BHAUSAHEB LAXMAN KHARADE"/>
    <m/>
    <m/>
    <m/>
    <m/>
    <m/>
    <m/>
    <n v="2617"/>
    <n v="4698"/>
    <n v="2312"/>
    <n v="7664"/>
    <x v="4"/>
    <s v="FLOW"/>
    <s v="UNPAID"/>
    <x v="7"/>
    <n v="35289"/>
    <n v="231"/>
    <n v="0"/>
    <n v="5734"/>
    <s v="15.05.26"/>
    <n v="3.9471812585699685E-2"/>
    <n v="7.8133862855482416E-3"/>
    <s v="STABLE"/>
    <s v="PTP"/>
    <s v="PAID"/>
    <s v="PTP"/>
    <m/>
    <n v="23"/>
    <s v="CAVA"/>
    <m/>
    <s v="-"/>
    <s v="-"/>
    <s v="CHINCHANI"/>
    <s v="-"/>
    <s v="-"/>
    <s v="-"/>
    <n v="10663"/>
    <n v="35289"/>
    <n v="57"/>
    <n v="73"/>
    <s v="FLOW"/>
    <m/>
    <m/>
    <m/>
    <m/>
    <s v="REGULAR"/>
    <s v="MH12XC8849"/>
    <s v="HF DELUXE DRUM SELF CAST ALL BLACK"/>
    <d v="2024-07-16T00:00:00"/>
    <n v="36"/>
    <s v="02.06.26"/>
    <x v="0"/>
    <m/>
    <m/>
    <m/>
    <m/>
    <m/>
    <m/>
    <m/>
    <m/>
    <m/>
    <m/>
    <m/>
    <m/>
    <m/>
    <n v="1"/>
    <m/>
    <m/>
    <m/>
    <m/>
    <m/>
    <m/>
    <m/>
    <m/>
    <m/>
    <m/>
    <m/>
    <m/>
    <m/>
    <m/>
    <m/>
    <m/>
    <m/>
    <m/>
    <m/>
    <m/>
    <m/>
    <m/>
    <m/>
    <m/>
    <m/>
    <m/>
    <m/>
    <m/>
    <m/>
    <m/>
    <m/>
    <m/>
    <m/>
    <m/>
    <m/>
    <m/>
    <m/>
    <m/>
    <m/>
    <m/>
    <m/>
    <m/>
    <m/>
    <m/>
    <m/>
    <m/>
    <m/>
    <m/>
    <m/>
    <m/>
    <m/>
    <m/>
    <m/>
    <m/>
    <m/>
    <m/>
    <m/>
    <m/>
    <m/>
    <m/>
    <m/>
    <m/>
    <m/>
    <m/>
    <m/>
    <m/>
    <m/>
    <m/>
    <m/>
    <m/>
    <m/>
    <m/>
    <m/>
    <m/>
    <m/>
    <m/>
    <m/>
    <m/>
    <m/>
    <m/>
    <x v="2"/>
    <x v="0"/>
    <s v="ZBHT0024"/>
    <s v="k2h089bKhEz"/>
    <s v="Allocated"/>
    <s v="Left Message (LMCB)"/>
    <s v="Meet doughter "/>
    <d v="2026-06-05T00:00:00"/>
    <m/>
    <m/>
    <m/>
    <m/>
    <s v="349"/>
    <n v="2312"/>
    <n v="7664"/>
  </r>
  <r>
    <n v="464352072"/>
    <s v="PRANALI DILIP HATALE"/>
    <m/>
    <m/>
    <m/>
    <m/>
    <m/>
    <s v="BANK STABLE 05"/>
    <n v="4736"/>
    <n v="13748"/>
    <n v="4909"/>
    <n v="19225"/>
    <x v="1"/>
    <s v="STABLE"/>
    <s v="UNPAID"/>
    <x v="11"/>
    <n v="34755"/>
    <n v="633"/>
    <n v="0"/>
    <n v="4491"/>
    <s v="STABLE"/>
    <n v="0.50139215488264066"/>
    <n v="9.2955888615528209E-3"/>
    <s v="STABLE"/>
    <s v="PAID"/>
    <s v="NC"/>
    <s v="PAID"/>
    <m/>
    <m/>
    <m/>
    <m/>
    <s v="REPO"/>
    <s v="-"/>
    <s v="KALUS"/>
    <s v="-"/>
    <s v="-"/>
    <s v="-"/>
    <n v="18872"/>
    <n v="34755"/>
    <n v="88"/>
    <n v="73"/>
    <s v="STABLE"/>
    <m/>
    <m/>
    <m/>
    <m/>
    <s v="NPA"/>
    <s v="MH14LW7730"/>
    <s v="HONDA ACTIVA 6G H SMART"/>
    <d v="2024-10-17T00:00:00"/>
    <n v="24"/>
    <s v="02.06.26"/>
    <x v="0"/>
    <m/>
    <m/>
    <m/>
    <m/>
    <m/>
    <m/>
    <m/>
    <m/>
    <m/>
    <m/>
    <m/>
    <m/>
    <m/>
    <m/>
    <m/>
    <m/>
    <m/>
    <m/>
    <m/>
    <m/>
    <m/>
    <m/>
    <m/>
    <m/>
    <m/>
    <m/>
    <m/>
    <m/>
    <m/>
    <m/>
    <m/>
    <m/>
    <m/>
    <m/>
    <m/>
    <m/>
    <m/>
    <m/>
    <m/>
    <m/>
    <m/>
    <m/>
    <m/>
    <m/>
    <m/>
    <m/>
    <m/>
    <m/>
    <m/>
    <m/>
    <m/>
    <m/>
    <m/>
    <m/>
    <m/>
    <m/>
    <m/>
    <m/>
    <m/>
    <m/>
    <m/>
    <m/>
    <m/>
    <m/>
    <m/>
    <m/>
    <m/>
    <m/>
    <m/>
    <m/>
    <m/>
    <m/>
    <m/>
    <m/>
    <m/>
    <m/>
    <m/>
    <m/>
    <m/>
    <m/>
    <m/>
    <m/>
    <m/>
    <m/>
    <m/>
    <m/>
    <m/>
    <m/>
    <m/>
    <m/>
    <m/>
    <m/>
    <m/>
    <m/>
    <x v="5"/>
    <x v="1"/>
    <s v="ZBHT0010"/>
    <s v="G6kHSoypIjc"/>
    <s v="Allocated"/>
    <e v="#N/A"/>
    <e v="#N/A"/>
    <e v="#N/A"/>
    <m/>
    <m/>
    <m/>
    <m/>
    <s v="741"/>
    <n v="4909"/>
    <n v="19225"/>
  </r>
  <r>
    <n v="461375051"/>
    <s v="REKHA MAROTI KALE"/>
    <s v="ONLINE"/>
    <s v="02.06.26"/>
    <n v="130"/>
    <m/>
    <m/>
    <m/>
    <n v="3776"/>
    <n v="7552"/>
    <n v="394.03"/>
    <n v="11592.03"/>
    <x v="1"/>
    <s v="STABLE"/>
    <s v="PAID"/>
    <x v="11"/>
    <n v="34562"/>
    <n v="394.03"/>
    <n v="0"/>
    <n v="3600"/>
    <s v="STABLE"/>
    <n v="0.49860784511735939"/>
    <n v="9.2439689895839044E-3"/>
    <s v="STABLE"/>
    <s v="PAID"/>
    <s v="PAID"/>
    <s v="PAID"/>
    <m/>
    <m/>
    <m/>
    <m/>
    <s v="REPO"/>
    <s v="-"/>
    <s v="SAVARDHARI"/>
    <s v="-"/>
    <s v="-"/>
    <s v="-"/>
    <n v="11546.03"/>
    <n v="34562"/>
    <n v="88"/>
    <n v="73"/>
    <s v="STABLE"/>
    <m/>
    <m/>
    <m/>
    <m/>
    <s v="REGULAR"/>
    <s v="MH22BD0801"/>
    <s v="HONDA SHINE CELEBRATION ED DRUM"/>
    <d v="2024-01-04T00:00:00"/>
    <n v="36"/>
    <s v="02.06.26"/>
    <x v="0"/>
    <m/>
    <m/>
    <m/>
    <m/>
    <m/>
    <m/>
    <m/>
    <m/>
    <m/>
    <m/>
    <m/>
    <m/>
    <m/>
    <m/>
    <m/>
    <m/>
    <m/>
    <m/>
    <m/>
    <m/>
    <m/>
    <m/>
    <m/>
    <m/>
    <m/>
    <m/>
    <m/>
    <m/>
    <m/>
    <m/>
    <m/>
    <m/>
    <m/>
    <m/>
    <m/>
    <m/>
    <m/>
    <m/>
    <m/>
    <m/>
    <m/>
    <m/>
    <m/>
    <m/>
    <m/>
    <m/>
    <n v="1"/>
    <m/>
    <m/>
    <m/>
    <m/>
    <m/>
    <m/>
    <m/>
    <m/>
    <m/>
    <m/>
    <m/>
    <m/>
    <m/>
    <m/>
    <m/>
    <m/>
    <m/>
    <m/>
    <m/>
    <m/>
    <m/>
    <m/>
    <m/>
    <m/>
    <m/>
    <m/>
    <m/>
    <m/>
    <m/>
    <m/>
    <m/>
    <m/>
    <m/>
    <m/>
    <m/>
    <m/>
    <m/>
    <m/>
    <m/>
    <m/>
    <m/>
    <m/>
    <m/>
    <m/>
    <m/>
    <m/>
    <m/>
    <x v="2"/>
    <x v="0"/>
    <s v="ZBHT0010"/>
    <s v="BolmyYUrFdm"/>
    <s v="Allocated"/>
    <s v="Door Locked (NC_DL)"/>
    <s v="Door lock "/>
    <d v="2026-06-16T00:00:00"/>
    <m/>
    <m/>
    <m/>
    <m/>
    <s v="394.03"/>
    <n v="394.03"/>
    <n v="11722.03"/>
  </r>
  <r>
    <n v="463200379"/>
    <s v="SANGEETA VILAS JAGDALE"/>
    <m/>
    <m/>
    <m/>
    <m/>
    <m/>
    <m/>
    <n v="2797"/>
    <n v="2191"/>
    <n v="2255"/>
    <n v="5129"/>
    <x v="0"/>
    <s v="FLOW"/>
    <s v="UNPAID"/>
    <x v="10"/>
    <n v="34057"/>
    <n v="64"/>
    <n v="0"/>
    <n v="5547"/>
    <s v="21.05.26"/>
    <n v="1.4687362854479849E-2"/>
    <n v="1.8637063731282222E-3"/>
    <s v="STABLE"/>
    <s v="PTP"/>
    <s v="PTP"/>
    <s v="PTP"/>
    <m/>
    <n v="25"/>
    <s v="CAVNA"/>
    <m/>
    <s v="-"/>
    <s v="-"/>
    <s v="JUNNAR"/>
    <s v="-"/>
    <s v="-"/>
    <s v="-"/>
    <n v="7802"/>
    <n v="34057"/>
    <n v="27"/>
    <n v="43"/>
    <s v="FLOW"/>
    <m/>
    <m/>
    <m/>
    <m/>
    <s v="REGULAR"/>
    <s v="MH14LR5137"/>
    <s v="HONDA ACTIVA 6G DLX BS VI"/>
    <d v="2024-06-13T00:00:00"/>
    <n v="36"/>
    <s v="02.06.26"/>
    <x v="0"/>
    <m/>
    <m/>
    <m/>
    <m/>
    <m/>
    <m/>
    <m/>
    <m/>
    <m/>
    <m/>
    <m/>
    <m/>
    <m/>
    <n v="1"/>
    <m/>
    <m/>
    <m/>
    <m/>
    <m/>
    <m/>
    <m/>
    <m/>
    <m/>
    <m/>
    <m/>
    <m/>
    <m/>
    <m/>
    <m/>
    <m/>
    <m/>
    <m/>
    <m/>
    <m/>
    <m/>
    <m/>
    <m/>
    <m/>
    <m/>
    <m/>
    <m/>
    <m/>
    <m/>
    <m/>
    <m/>
    <m/>
    <m/>
    <m/>
    <m/>
    <m/>
    <m/>
    <m/>
    <m/>
    <m/>
    <m/>
    <m/>
    <m/>
    <m/>
    <m/>
    <m/>
    <m/>
    <m/>
    <m/>
    <m/>
    <m/>
    <m/>
    <m/>
    <m/>
    <m/>
    <m/>
    <m/>
    <m/>
    <m/>
    <m/>
    <m/>
    <m/>
    <m/>
    <m/>
    <m/>
    <m/>
    <m/>
    <m/>
    <m/>
    <m/>
    <m/>
    <m/>
    <m/>
    <m/>
    <m/>
    <m/>
    <m/>
    <m/>
    <m/>
    <m/>
    <x v="2"/>
    <x v="0"/>
    <s v="ZBHT0021"/>
    <s v="GPgRl26CjNz"/>
    <s v="Allocated"/>
    <s v="Door Locked (NC_DL)"/>
    <s v="Door locked "/>
    <d v="2026-06-05T00:00:00"/>
    <m/>
    <m/>
    <m/>
    <m/>
    <s v="141"/>
    <n v="2255"/>
    <n v="5129"/>
  </r>
  <r>
    <n v="456675556"/>
    <s v="RAVINDRA KISAN TEMGIRE"/>
    <m/>
    <m/>
    <m/>
    <m/>
    <m/>
    <m/>
    <n v="3667"/>
    <n v="3609"/>
    <n v="3693"/>
    <n v="7441"/>
    <x v="0"/>
    <s v="FLOW"/>
    <s v="UNPAID"/>
    <x v="8"/>
    <n v="34007"/>
    <n v="84"/>
    <n v="0"/>
    <n v="6300"/>
    <s v="24.05.26"/>
    <n v="3.7348760145706622E-2"/>
    <n v="1.8609702155495626E-3"/>
    <s v="STABLE"/>
    <s v="PTP"/>
    <s v="PTP"/>
    <s v="PTP"/>
    <m/>
    <n v="26"/>
    <m/>
    <m/>
    <s v="-"/>
    <s v="-"/>
    <s v="LONAVALA"/>
    <s v="-"/>
    <s v="-"/>
    <s v="-"/>
    <n v="9993"/>
    <n v="34007"/>
    <n v="27"/>
    <n v="43"/>
    <s v="FLOW"/>
    <m/>
    <m/>
    <m/>
    <m/>
    <s v="NPA"/>
    <s v="MH14KP7672"/>
    <s v="HONDA UNICORN 160 BS6"/>
    <d v="2023-02-04T00:00:00"/>
    <n v="48"/>
    <s v="02.06.26"/>
    <x v="1"/>
    <m/>
    <m/>
    <m/>
    <m/>
    <m/>
    <m/>
    <m/>
    <m/>
    <m/>
    <m/>
    <n v="1"/>
    <m/>
    <m/>
    <m/>
    <m/>
    <m/>
    <m/>
    <m/>
    <m/>
    <m/>
    <m/>
    <m/>
    <m/>
    <m/>
    <m/>
    <m/>
    <m/>
    <m/>
    <m/>
    <m/>
    <m/>
    <m/>
    <m/>
    <m/>
    <m/>
    <m/>
    <m/>
    <m/>
    <m/>
    <m/>
    <m/>
    <m/>
    <m/>
    <m/>
    <m/>
    <m/>
    <m/>
    <m/>
    <m/>
    <m/>
    <m/>
    <m/>
    <m/>
    <m/>
    <m/>
    <m/>
    <m/>
    <m/>
    <m/>
    <m/>
    <m/>
    <m/>
    <m/>
    <m/>
    <m/>
    <m/>
    <m/>
    <m/>
    <m/>
    <m/>
    <m/>
    <m/>
    <m/>
    <m/>
    <m/>
    <m/>
    <m/>
    <m/>
    <m/>
    <m/>
    <m/>
    <m/>
    <m/>
    <m/>
    <m/>
    <m/>
    <m/>
    <m/>
    <m/>
    <m/>
    <m/>
    <m/>
    <m/>
    <m/>
    <x v="2"/>
    <x v="0"/>
    <s v="ZBHT0013"/>
    <s v="BoTqGMSsDI7"/>
    <s v="Allocated"/>
    <s v="Promise To Pay (PTP)"/>
    <s v="Ptp "/>
    <d v="2026-06-18T00:00:00"/>
    <m/>
    <m/>
    <m/>
    <m/>
    <s v="165"/>
    <n v="3693"/>
    <n v="7441"/>
  </r>
  <r>
    <n v="462178358"/>
    <s v="POOJA SANDEEP KHADSE"/>
    <m/>
    <m/>
    <m/>
    <m/>
    <m/>
    <m/>
    <n v="3410"/>
    <n v="3410"/>
    <n v="3444"/>
    <n v="6917"/>
    <x v="0"/>
    <s v="FLOW"/>
    <s v="UNPAID"/>
    <x v="17"/>
    <n v="33648"/>
    <n v="34"/>
    <n v="0"/>
    <n v="4287"/>
    <s v="-"/>
    <n v="5.648158880318975E-2"/>
    <n v="1.8413246041347863E-3"/>
    <s v="STABLE"/>
    <s v="MPTP"/>
    <s v="-"/>
    <s v="MPTP"/>
    <s v="Shifted"/>
    <m/>
    <s v="CAVNA"/>
    <m/>
    <s v="-"/>
    <s v="-"/>
    <s v="PIMPLE GURAV"/>
    <s v="-"/>
    <s v="-"/>
    <s v="-"/>
    <n v="7731"/>
    <n v="33648"/>
    <n v="27"/>
    <n v="43"/>
    <s v="FLOW"/>
    <m/>
    <m/>
    <m/>
    <m/>
    <s v="REGULAR"/>
    <s v="MH14LK5867"/>
    <s v="SPLENDOR PLUS XTEC I3S DRSC FI"/>
    <d v="2024-03-11T00:00:00"/>
    <n v="36"/>
    <s v="02.06.26"/>
    <x v="0"/>
    <m/>
    <m/>
    <m/>
    <m/>
    <m/>
    <m/>
    <m/>
    <m/>
    <m/>
    <m/>
    <n v="1"/>
    <m/>
    <m/>
    <m/>
    <m/>
    <m/>
    <m/>
    <m/>
    <m/>
    <m/>
    <m/>
    <m/>
    <m/>
    <m/>
    <m/>
    <m/>
    <m/>
    <m/>
    <m/>
    <m/>
    <m/>
    <n v="1"/>
    <m/>
    <m/>
    <m/>
    <m/>
    <m/>
    <m/>
    <m/>
    <m/>
    <m/>
    <m/>
    <m/>
    <m/>
    <m/>
    <m/>
    <m/>
    <m/>
    <m/>
    <m/>
    <m/>
    <m/>
    <m/>
    <m/>
    <m/>
    <m/>
    <m/>
    <m/>
    <m/>
    <m/>
    <m/>
    <m/>
    <m/>
    <m/>
    <m/>
    <m/>
    <m/>
    <m/>
    <m/>
    <m/>
    <m/>
    <m/>
    <m/>
    <m/>
    <m/>
    <m/>
    <m/>
    <m/>
    <m/>
    <m/>
    <m/>
    <m/>
    <m/>
    <m/>
    <m/>
    <m/>
    <m/>
    <m/>
    <m/>
    <m/>
    <m/>
    <m/>
    <m/>
    <m/>
    <x v="1"/>
    <x v="0"/>
    <s v="ZBHT0015"/>
    <s v="koyqlWlXilm"/>
    <s v="Allocated"/>
    <s v="Shifted (NC_SFTD)"/>
    <s v="Visited at customer residence address. Customer is shiffted other place long time. Vehicle with him."/>
    <d v="2026-06-04T00:00:00"/>
    <m/>
    <m/>
    <m/>
    <s v="DIGICOLLTC"/>
    <s v="97"/>
    <n v="3444"/>
    <n v="6917"/>
  </r>
  <r>
    <n v="464867406"/>
    <s v="AHMAD KHAN"/>
    <s v="ONLINE"/>
    <s v="11.06.26"/>
    <n v="4606"/>
    <m/>
    <m/>
    <m/>
    <n v="4523"/>
    <n v="4521"/>
    <n v="4596"/>
    <n v="4513"/>
    <x v="0"/>
    <s v="STABLE"/>
    <s v="PAID"/>
    <x v="1"/>
    <n v="33633"/>
    <n v="75"/>
    <n v="0"/>
    <n v="5850"/>
    <s v="-"/>
    <n v="1.3647804536202677E-2"/>
    <n v="1.8405037568611886E-3"/>
    <s v="STABLE"/>
    <s v="PAID"/>
    <s v="-"/>
    <s v="PAID"/>
    <s v="Shifted"/>
    <m/>
    <s v="CAVNA"/>
    <m/>
    <m/>
    <m/>
    <s v="RUPEENAGAR"/>
    <m/>
    <m/>
    <m/>
    <n v="10446"/>
    <n v="33633"/>
    <n v="27"/>
    <n v="12"/>
    <s v="STABLE"/>
    <m/>
    <m/>
    <m/>
    <m/>
    <s v="-"/>
    <s v="MH14MB9786"/>
    <s v="SUZUKI BURGMAN STREET BT BSVI"/>
    <d v="2024-12-05T00:00:00"/>
    <n v="24"/>
    <s v="10.06.26"/>
    <x v="0"/>
    <m/>
    <m/>
    <m/>
    <m/>
    <m/>
    <m/>
    <m/>
    <m/>
    <m/>
    <m/>
    <m/>
    <m/>
    <m/>
    <m/>
    <m/>
    <m/>
    <m/>
    <m/>
    <m/>
    <m/>
    <m/>
    <m/>
    <m/>
    <m/>
    <m/>
    <m/>
    <m/>
    <m/>
    <m/>
    <m/>
    <m/>
    <m/>
    <m/>
    <m/>
    <m/>
    <m/>
    <m/>
    <m/>
    <m/>
    <m/>
    <m/>
    <m/>
    <m/>
    <m/>
    <m/>
    <m/>
    <m/>
    <m/>
    <m/>
    <m/>
    <m/>
    <m/>
    <m/>
    <m/>
    <m/>
    <m/>
    <m/>
    <m/>
    <m/>
    <m/>
    <m/>
    <m/>
    <m/>
    <m/>
    <m/>
    <m/>
    <m/>
    <m/>
    <m/>
    <m/>
    <m/>
    <m/>
    <m/>
    <m/>
    <m/>
    <m/>
    <m/>
    <m/>
    <m/>
    <m/>
    <m/>
    <m/>
    <m/>
    <m/>
    <m/>
    <m/>
    <m/>
    <m/>
    <m/>
    <m/>
    <m/>
    <n v="1"/>
    <m/>
    <m/>
    <x v="2"/>
    <x v="0"/>
    <s v="ZBHT0011"/>
    <s v="B6tnCRcUVz"/>
    <s v="Unallocated"/>
    <e v="#N/A"/>
    <e v="#N/A"/>
    <e v="#N/A"/>
    <m/>
    <m/>
    <m/>
    <m/>
    <s v="75"/>
    <n v="4596"/>
    <n v="9119"/>
  </r>
  <r>
    <n v="460568310"/>
    <s v="MALIBA DAMU KACHARE"/>
    <m/>
    <m/>
    <m/>
    <m/>
    <m/>
    <s v="BANK STABLE 11"/>
    <n v="3461"/>
    <n v="14928"/>
    <n v="2196"/>
    <n v="18389"/>
    <x v="5"/>
    <s v="STABLE"/>
    <s v="UNPAID"/>
    <x v="8"/>
    <n v="33145.1"/>
    <n v="1112"/>
    <n v="0"/>
    <n v="6300"/>
    <s v="FLOW"/>
    <n v="9.1446552072577639E-2"/>
    <n v="1.6133890334522855E-2"/>
    <s v="STABLE"/>
    <s v="PAID"/>
    <s v="PAID"/>
    <s v="PAID"/>
    <m/>
    <m/>
    <m/>
    <m/>
    <s v="REPO"/>
    <s v="-"/>
    <s v="TAKAVE"/>
    <s v="-"/>
    <s v="-"/>
    <s v="-"/>
    <n v="22340"/>
    <n v="33145.1"/>
    <n v="147"/>
    <n v="132"/>
    <s v="STABLE"/>
    <m/>
    <m/>
    <m/>
    <m/>
    <s v="NPA"/>
    <s v="MH14LF9921"/>
    <s v="HONDA ACTIVA 6G STD BS VI"/>
    <d v="2023-11-09T00:00:00"/>
    <n v="36"/>
    <s v="02.06.26"/>
    <x v="1"/>
    <m/>
    <m/>
    <m/>
    <m/>
    <m/>
    <m/>
    <m/>
    <m/>
    <m/>
    <m/>
    <m/>
    <m/>
    <m/>
    <m/>
    <m/>
    <m/>
    <m/>
    <m/>
    <m/>
    <m/>
    <m/>
    <m/>
    <m/>
    <m/>
    <m/>
    <m/>
    <m/>
    <m/>
    <m/>
    <m/>
    <m/>
    <m/>
    <m/>
    <m/>
    <m/>
    <m/>
    <m/>
    <m/>
    <m/>
    <m/>
    <m/>
    <m/>
    <m/>
    <m/>
    <m/>
    <m/>
    <m/>
    <m/>
    <m/>
    <m/>
    <m/>
    <m/>
    <m/>
    <m/>
    <m/>
    <m/>
    <m/>
    <m/>
    <m/>
    <m/>
    <m/>
    <m/>
    <m/>
    <m/>
    <m/>
    <m/>
    <m/>
    <m/>
    <m/>
    <m/>
    <m/>
    <m/>
    <m/>
    <m/>
    <m/>
    <m/>
    <m/>
    <m/>
    <m/>
    <m/>
    <m/>
    <m/>
    <m/>
    <m/>
    <m/>
    <m/>
    <m/>
    <m/>
    <m/>
    <m/>
    <m/>
    <m/>
    <m/>
    <m/>
    <x v="5"/>
    <x v="1"/>
    <s v="ZBHT0013"/>
    <e v="#N/A"/>
    <e v="#N/A"/>
    <e v="#N/A"/>
    <e v="#N/A"/>
    <e v="#N/A"/>
    <m/>
    <m/>
    <m/>
    <m/>
    <n v="0"/>
    <n v="2196"/>
    <n v="18389"/>
  </r>
  <r>
    <n v="467688957"/>
    <s v="MANISH MANGALSING PAWAR"/>
    <m/>
    <m/>
    <m/>
    <m/>
    <m/>
    <m/>
    <n v="2327"/>
    <n v="4654"/>
    <n v="2375"/>
    <n v="7124"/>
    <x v="4"/>
    <s v="FLOW"/>
    <s v="UNPAID"/>
    <x v="7"/>
    <n v="33143"/>
    <n v="48"/>
    <n v="0"/>
    <n v="900"/>
    <s v="-"/>
    <n v="3.7071446754735039E-2"/>
    <n v="7.3382374581859883E-3"/>
    <s v="FLOW"/>
    <s v="OS"/>
    <s v="-"/>
    <s v="OS"/>
    <s v="Cust at village"/>
    <m/>
    <s v="CNAVNA"/>
    <m/>
    <s v="-"/>
    <s v="-"/>
    <s v="SHIRUR"/>
    <s v="-"/>
    <s v="-"/>
    <s v="-"/>
    <n v="5602"/>
    <n v="33143"/>
    <n v="57"/>
    <n v="73"/>
    <s v="FLOW"/>
    <m/>
    <m/>
    <m/>
    <m/>
    <s v="REGULAR"/>
    <s v="MH37AK8354"/>
    <s v="SPLENDOR PLUS XTEC 2"/>
    <d v="2026-01-31T00:00:00"/>
    <n v="18"/>
    <s v="02.06.26"/>
    <x v="0"/>
    <m/>
    <m/>
    <m/>
    <m/>
    <m/>
    <m/>
    <m/>
    <m/>
    <m/>
    <m/>
    <n v="1"/>
    <m/>
    <m/>
    <m/>
    <m/>
    <m/>
    <m/>
    <m/>
    <m/>
    <m/>
    <m/>
    <m/>
    <m/>
    <m/>
    <m/>
    <m/>
    <m/>
    <m/>
    <m/>
    <m/>
    <m/>
    <m/>
    <m/>
    <m/>
    <m/>
    <m/>
    <m/>
    <m/>
    <m/>
    <m/>
    <m/>
    <m/>
    <m/>
    <m/>
    <m/>
    <m/>
    <m/>
    <m/>
    <m/>
    <m/>
    <m/>
    <m/>
    <m/>
    <m/>
    <m/>
    <m/>
    <m/>
    <m/>
    <m/>
    <m/>
    <m/>
    <m/>
    <m/>
    <m/>
    <m/>
    <m/>
    <m/>
    <m/>
    <m/>
    <m/>
    <m/>
    <m/>
    <m/>
    <m/>
    <m/>
    <m/>
    <m/>
    <m/>
    <m/>
    <m/>
    <m/>
    <m/>
    <m/>
    <m/>
    <m/>
    <m/>
    <m/>
    <m/>
    <m/>
    <m/>
    <m/>
    <m/>
    <m/>
    <m/>
    <x v="2"/>
    <x v="0"/>
    <s v="ZBHT0024"/>
    <s v="GPtYeuVhg9z"/>
    <s v="Allocated"/>
    <s v="Refuse To Pay (RTP)"/>
    <s v="Customer paralise went to netive place meet relitive "/>
    <d v="2026-06-04T00:00:00"/>
    <m/>
    <m/>
    <m/>
    <s v="DIGICOLLTC"/>
    <s v="143"/>
    <n v="2375"/>
    <n v="7124"/>
  </r>
  <r>
    <n v="461907039"/>
    <s v="VIKAS ASHOK DUKARE"/>
    <s v="ONLINE"/>
    <s v="08.06.26"/>
    <n v="3753"/>
    <m/>
    <m/>
    <m/>
    <n v="3585"/>
    <n v="3585"/>
    <n v="3632"/>
    <n v="3476"/>
    <x v="0"/>
    <s v="STABLE"/>
    <s v="PAID"/>
    <x v="10"/>
    <n v="32804.31"/>
    <n v="47"/>
    <n v="0"/>
    <n v="4014.51"/>
    <s v="-"/>
    <n v="1.4147129933959005E-2"/>
    <n v="1.7951552283839993E-3"/>
    <s v="STABLE"/>
    <s v="PAID"/>
    <s v="-"/>
    <s v="PAID"/>
    <m/>
    <m/>
    <s v="CAVA"/>
    <m/>
    <s v="-"/>
    <s v="-"/>
    <s v="ALE"/>
    <s v="-"/>
    <s v="-"/>
    <s v="-"/>
    <n v="7646.51"/>
    <n v="32804.31"/>
    <n v="27"/>
    <n v="12"/>
    <s v="STABLE"/>
    <m/>
    <m/>
    <m/>
    <m/>
    <s v="REGULAR"/>
    <s v="MH14LK1918"/>
    <s v="HONDA ACTIVA 6G DLX BS VI"/>
    <d v="2024-02-14T00:00:00"/>
    <n v="36"/>
    <s v="02.06.26"/>
    <x v="0"/>
    <m/>
    <m/>
    <m/>
    <m/>
    <m/>
    <m/>
    <m/>
    <m/>
    <m/>
    <m/>
    <m/>
    <m/>
    <m/>
    <n v="1"/>
    <m/>
    <m/>
    <m/>
    <m/>
    <m/>
    <m/>
    <m/>
    <m/>
    <n v="1"/>
    <m/>
    <m/>
    <m/>
    <m/>
    <m/>
    <m/>
    <m/>
    <m/>
    <m/>
    <m/>
    <m/>
    <m/>
    <m/>
    <m/>
    <m/>
    <m/>
    <m/>
    <m/>
    <m/>
    <m/>
    <m/>
    <m/>
    <m/>
    <m/>
    <m/>
    <m/>
    <m/>
    <m/>
    <m/>
    <m/>
    <m/>
    <m/>
    <m/>
    <m/>
    <m/>
    <m/>
    <m/>
    <m/>
    <m/>
    <m/>
    <m/>
    <m/>
    <m/>
    <m/>
    <m/>
    <m/>
    <m/>
    <m/>
    <m/>
    <m/>
    <m/>
    <m/>
    <m/>
    <m/>
    <m/>
    <m/>
    <m/>
    <m/>
    <m/>
    <m/>
    <m/>
    <m/>
    <m/>
    <m/>
    <m/>
    <m/>
    <m/>
    <m/>
    <m/>
    <m/>
    <m/>
    <x v="1"/>
    <x v="0"/>
    <s v="ZBHT0021"/>
    <s v="GPPBKlCmrLzc"/>
    <s v="Allocated"/>
    <s v="Payment (PAID)"/>
    <s v="Paid"/>
    <d v="2026-06-08T00:00:00"/>
    <m/>
    <m/>
    <m/>
    <m/>
    <s v="59"/>
    <n v="3632"/>
    <n v="7229"/>
  </r>
  <r>
    <n v="461892940"/>
    <s v="AJAY VITTHAL SHRIRAM"/>
    <m/>
    <m/>
    <m/>
    <m/>
    <m/>
    <m/>
    <n v="3631"/>
    <n v="3631"/>
    <n v="3743"/>
    <n v="7505"/>
    <x v="0"/>
    <s v="FLOW"/>
    <s v="UNPAID"/>
    <x v="7"/>
    <n v="32626.23"/>
    <n v="112"/>
    <n v="0"/>
    <n v="0"/>
    <s v="-"/>
    <n v="2.0313126638277505E-2"/>
    <n v="1.7854101295518452E-3"/>
    <s v="STABLE"/>
    <s v="PTP"/>
    <s v="-"/>
    <s v="PTP"/>
    <m/>
    <n v="27"/>
    <s v="CAVA"/>
    <m/>
    <s v="-"/>
    <s v="-"/>
    <s v="SHIRUR"/>
    <s v="-"/>
    <s v="-"/>
    <s v="-"/>
    <n v="3743"/>
    <n v="32626.23"/>
    <n v="27"/>
    <n v="43"/>
    <s v="FLOW"/>
    <m/>
    <m/>
    <m/>
    <m/>
    <s v="REGULAR"/>
    <m/>
    <s v="PASSION XTEC DISC"/>
    <d v="2024-02-12T00:00:00"/>
    <n v="36"/>
    <s v="02.06.26"/>
    <x v="0"/>
    <m/>
    <m/>
    <m/>
    <m/>
    <m/>
    <m/>
    <m/>
    <m/>
    <m/>
    <m/>
    <m/>
    <m/>
    <m/>
    <m/>
    <m/>
    <m/>
    <n v="1"/>
    <m/>
    <m/>
    <m/>
    <m/>
    <m/>
    <m/>
    <m/>
    <m/>
    <m/>
    <m/>
    <m/>
    <m/>
    <m/>
    <m/>
    <m/>
    <m/>
    <m/>
    <m/>
    <m/>
    <m/>
    <m/>
    <m/>
    <m/>
    <m/>
    <m/>
    <m/>
    <m/>
    <m/>
    <m/>
    <m/>
    <m/>
    <m/>
    <m/>
    <m/>
    <m/>
    <m/>
    <m/>
    <m/>
    <m/>
    <m/>
    <m/>
    <m/>
    <m/>
    <m/>
    <m/>
    <m/>
    <m/>
    <m/>
    <m/>
    <m/>
    <m/>
    <m/>
    <m/>
    <m/>
    <m/>
    <m/>
    <m/>
    <m/>
    <m/>
    <m/>
    <m/>
    <m/>
    <m/>
    <m/>
    <m/>
    <m/>
    <m/>
    <m/>
    <m/>
    <m/>
    <m/>
    <m/>
    <m/>
    <m/>
    <m/>
    <m/>
    <m/>
    <x v="2"/>
    <x v="0"/>
    <s v="ZBHT0024"/>
    <s v="Aoo8zh4j_OI7"/>
    <s v="Allocated"/>
    <s v="Left Message (LMCB)"/>
    <s v="Meet Grand mother "/>
    <d v="2026-06-06T00:00:00"/>
    <m/>
    <m/>
    <m/>
    <m/>
    <s v="243"/>
    <n v="3743"/>
    <n v="7505"/>
  </r>
  <r>
    <n v="465143711"/>
    <s v="SACHIN NARSING TOTARE"/>
    <m/>
    <m/>
    <m/>
    <m/>
    <m/>
    <m/>
    <n v="6839"/>
    <n v="20515"/>
    <n v="7196"/>
    <n v="28072"/>
    <x v="1"/>
    <s v="FLOW"/>
    <s v="UNPAID"/>
    <x v="4"/>
    <n v="32472"/>
    <n v="359"/>
    <n v="0"/>
    <n v="1350"/>
    <s v="FLOW"/>
    <n v="0.13578285514814473"/>
    <n v="8.6849765936510767E-3"/>
    <s v="FLOW"/>
    <s v="NC"/>
    <s v="NC"/>
    <s v="NC"/>
    <s v="Shifted"/>
    <m/>
    <s v="CNAVNA"/>
    <m/>
    <s v="REPO"/>
    <s v="-"/>
    <s v="CHAKAN"/>
    <s v="-"/>
    <s v="-"/>
    <s v="-"/>
    <n v="22224"/>
    <n v="32472"/>
    <n v="88"/>
    <n v="104"/>
    <s v="FLOW"/>
    <m/>
    <m/>
    <m/>
    <m/>
    <s v="NPA"/>
    <s v="MH14MB9290"/>
    <s v="HONDA ACTIVA 6G DLX BS VI"/>
    <d v="2025-01-06T00:00:00"/>
    <n v="18"/>
    <s v="02.06.26"/>
    <x v="0"/>
    <m/>
    <m/>
    <m/>
    <m/>
    <n v="1"/>
    <m/>
    <m/>
    <m/>
    <m/>
    <m/>
    <m/>
    <m/>
    <m/>
    <m/>
    <m/>
    <m/>
    <m/>
    <m/>
    <m/>
    <m/>
    <m/>
    <m/>
    <m/>
    <m/>
    <m/>
    <m/>
    <m/>
    <m/>
    <m/>
    <m/>
    <m/>
    <m/>
    <m/>
    <m/>
    <m/>
    <m/>
    <m/>
    <m/>
    <m/>
    <m/>
    <m/>
    <m/>
    <m/>
    <m/>
    <m/>
    <m/>
    <m/>
    <m/>
    <m/>
    <m/>
    <m/>
    <m/>
    <m/>
    <m/>
    <m/>
    <m/>
    <m/>
    <m/>
    <m/>
    <m/>
    <m/>
    <m/>
    <m/>
    <m/>
    <m/>
    <m/>
    <m/>
    <m/>
    <m/>
    <m/>
    <m/>
    <m/>
    <m/>
    <m/>
    <m/>
    <m/>
    <m/>
    <m/>
    <m/>
    <m/>
    <m/>
    <m/>
    <m/>
    <m/>
    <m/>
    <m/>
    <m/>
    <m/>
    <m/>
    <m/>
    <m/>
    <m/>
    <m/>
    <m/>
    <x v="2"/>
    <x v="0"/>
    <s v="DUWT0017"/>
    <s v="BPTLc_tymc"/>
    <s v="Allocated"/>
    <s v="Shifted (NC_SFTD)"/>
    <s v="Customer shifted from residence as per neighbor "/>
    <d v="2026-06-02T00:00:00"/>
    <m/>
    <m/>
    <m/>
    <m/>
    <s v="718"/>
    <n v="7196"/>
    <n v="28072"/>
  </r>
  <r>
    <n v="461826957"/>
    <s v="BHAVAR EKNATH VILAS"/>
    <s v="ONLINE"/>
    <s v="15.06.26"/>
    <n v="3560"/>
    <m/>
    <m/>
    <m/>
    <n v="3504"/>
    <n v="3483"/>
    <n v="3541"/>
    <n v="3488"/>
    <x v="0"/>
    <s v="STABLE"/>
    <s v="PAID"/>
    <x v="7"/>
    <n v="32064.55"/>
    <n v="58"/>
    <n v="0"/>
    <n v="5947"/>
    <s v="-"/>
    <n v="1.996342405326576E-2"/>
    <n v="1.7546732297762143E-3"/>
    <s v="STABLE"/>
    <s v="PAID"/>
    <s v="-"/>
    <s v="PAID"/>
    <m/>
    <m/>
    <s v="CAVA"/>
    <m/>
    <m/>
    <m/>
    <s v="NHAVRE"/>
    <m/>
    <m/>
    <m/>
    <n v="9488"/>
    <n v="32064.55"/>
    <n v="27"/>
    <n v="12"/>
    <s v="STABLE"/>
    <m/>
    <m/>
    <m/>
    <m/>
    <s v="-"/>
    <s v="MH15JT7057"/>
    <s v="SPLENDOR PLUS BS6 I3S DRS CAST FI"/>
    <d v="2024-02-07T00:00:00"/>
    <n v="36"/>
    <s v="10.06.26"/>
    <x v="0"/>
    <m/>
    <m/>
    <m/>
    <m/>
    <m/>
    <m/>
    <m/>
    <m/>
    <m/>
    <m/>
    <m/>
    <m/>
    <m/>
    <m/>
    <m/>
    <m/>
    <m/>
    <m/>
    <m/>
    <m/>
    <m/>
    <m/>
    <m/>
    <m/>
    <m/>
    <m/>
    <m/>
    <m/>
    <m/>
    <m/>
    <m/>
    <m/>
    <m/>
    <m/>
    <n v="1"/>
    <m/>
    <m/>
    <m/>
    <m/>
    <m/>
    <m/>
    <m/>
    <m/>
    <m/>
    <m/>
    <m/>
    <m/>
    <m/>
    <m/>
    <m/>
    <m/>
    <m/>
    <m/>
    <m/>
    <m/>
    <m/>
    <m/>
    <m/>
    <m/>
    <m/>
    <m/>
    <m/>
    <m/>
    <m/>
    <m/>
    <m/>
    <m/>
    <m/>
    <m/>
    <m/>
    <m/>
    <m/>
    <m/>
    <m/>
    <m/>
    <m/>
    <m/>
    <m/>
    <m/>
    <m/>
    <m/>
    <m/>
    <m/>
    <m/>
    <m/>
    <m/>
    <m/>
    <m/>
    <m/>
    <m/>
    <m/>
    <m/>
    <m/>
    <m/>
    <x v="2"/>
    <x v="0"/>
    <s v="ZBHT0024"/>
    <s v="BPkp33J8p5c"/>
    <s v="Allocated"/>
    <s v="Left Message (LMCB)"/>
    <s v="Meet wife "/>
    <d v="2026-06-12T00:00:00"/>
    <m/>
    <m/>
    <m/>
    <m/>
    <s v="61"/>
    <n v="3541"/>
    <n v="7048"/>
  </r>
  <r>
    <n v="464446213"/>
    <s v="GANESH DATTATRAY LOKHANDE"/>
    <m/>
    <m/>
    <m/>
    <m/>
    <m/>
    <m/>
    <n v="4839"/>
    <n v="4639"/>
    <n v="4717"/>
    <n v="9646"/>
    <x v="0"/>
    <s v="FLOW"/>
    <s v="UNPAID"/>
    <x v="9"/>
    <n v="31980"/>
    <n v="78"/>
    <n v="0"/>
    <n v="4042.96"/>
    <s v="-"/>
    <n v="0.34215504181181688"/>
    <n v="1.750046387310701E-3"/>
    <s v="STABLE"/>
    <s v="PTP"/>
    <s v="-"/>
    <s v="PTP"/>
    <m/>
    <n v="28"/>
    <s v="CAVA"/>
    <m/>
    <m/>
    <m/>
    <s v="PARGAON"/>
    <m/>
    <m/>
    <m/>
    <n v="8759.9599999999991"/>
    <n v="31980"/>
    <n v="27"/>
    <n v="43"/>
    <s v="FLOW"/>
    <m/>
    <m/>
    <m/>
    <m/>
    <s v="-"/>
    <s v="MH14MA4154"/>
    <s v="HONDA UNICORN 160 BSVI"/>
    <d v="2024-10-25T00:00:00"/>
    <n v="24"/>
    <s v="10.06.26"/>
    <x v="1"/>
    <m/>
    <m/>
    <m/>
    <m/>
    <m/>
    <m/>
    <m/>
    <m/>
    <m/>
    <m/>
    <m/>
    <m/>
    <m/>
    <m/>
    <m/>
    <m/>
    <m/>
    <m/>
    <m/>
    <m/>
    <m/>
    <m/>
    <m/>
    <m/>
    <m/>
    <m/>
    <m/>
    <m/>
    <m/>
    <m/>
    <m/>
    <m/>
    <m/>
    <m/>
    <m/>
    <m/>
    <m/>
    <m/>
    <m/>
    <m/>
    <m/>
    <m/>
    <m/>
    <n v="1"/>
    <m/>
    <m/>
    <m/>
    <m/>
    <m/>
    <m/>
    <m/>
    <m/>
    <m/>
    <m/>
    <m/>
    <m/>
    <m/>
    <m/>
    <m/>
    <m/>
    <m/>
    <m/>
    <m/>
    <m/>
    <m/>
    <m/>
    <m/>
    <m/>
    <m/>
    <m/>
    <m/>
    <m/>
    <m/>
    <m/>
    <m/>
    <m/>
    <m/>
    <m/>
    <m/>
    <m/>
    <m/>
    <m/>
    <m/>
    <m/>
    <m/>
    <m/>
    <m/>
    <m/>
    <m/>
    <m/>
    <m/>
    <m/>
    <m/>
    <m/>
    <x v="2"/>
    <x v="0"/>
    <s v="DUWT0029"/>
    <s v="B2HCaFu5g3m"/>
    <s v="Allocated"/>
    <s v="Promise To Pay (PTP)"/>
    <s v="Promise to pay 25 Jun "/>
    <d v="2026-06-25T00:00:00"/>
    <m/>
    <m/>
    <m/>
    <m/>
    <s v="168"/>
    <n v="4717"/>
    <n v="9646"/>
  </r>
  <r>
    <n v="461736128"/>
    <s v="ARUNA KACHARU SABALE"/>
    <s v="ONLINE"/>
    <s v="05.06.26"/>
    <n v="3561"/>
    <m/>
    <m/>
    <m/>
    <n v="3508"/>
    <n v="3501"/>
    <n v="3540"/>
    <n v="3509"/>
    <x v="0"/>
    <s v="STABLE"/>
    <s v="PAID"/>
    <x v="17"/>
    <n v="31924"/>
    <n v="39"/>
    <n v="0"/>
    <n v="6102"/>
    <s v="-"/>
    <n v="5.3587679533791892E-2"/>
    <n v="1.7469818908226022E-3"/>
    <s v="STABLE"/>
    <s v="PAID"/>
    <s v="-"/>
    <s v="PAID"/>
    <m/>
    <m/>
    <m/>
    <m/>
    <s v="-"/>
    <s v="-"/>
    <s v="PIMPALE GURAV"/>
    <s v="-"/>
    <s v="-"/>
    <s v="-"/>
    <n v="9642"/>
    <n v="31924"/>
    <n v="27"/>
    <n v="12"/>
    <s v="STABLE"/>
    <m/>
    <m/>
    <m/>
    <m/>
    <s v="REGULAR"/>
    <s v="MH14LH9517"/>
    <s v="HONDA ACTIVA 125 SMART"/>
    <d v="2024-01-31T00:00:00"/>
    <n v="36"/>
    <s v="02.06.26"/>
    <x v="0"/>
    <m/>
    <m/>
    <m/>
    <m/>
    <m/>
    <m/>
    <m/>
    <m/>
    <m/>
    <m/>
    <n v="1"/>
    <m/>
    <m/>
    <n v="1"/>
    <m/>
    <m/>
    <m/>
    <m/>
    <m/>
    <m/>
    <m/>
    <m/>
    <m/>
    <m/>
    <m/>
    <m/>
    <m/>
    <m/>
    <m/>
    <m/>
    <m/>
    <m/>
    <m/>
    <m/>
    <m/>
    <m/>
    <m/>
    <m/>
    <m/>
    <m/>
    <m/>
    <m/>
    <m/>
    <m/>
    <m/>
    <m/>
    <m/>
    <m/>
    <m/>
    <m/>
    <m/>
    <m/>
    <m/>
    <m/>
    <m/>
    <m/>
    <m/>
    <m/>
    <m/>
    <m/>
    <m/>
    <m/>
    <m/>
    <m/>
    <m/>
    <m/>
    <m/>
    <m/>
    <m/>
    <m/>
    <m/>
    <m/>
    <m/>
    <m/>
    <m/>
    <m/>
    <m/>
    <m/>
    <m/>
    <m/>
    <m/>
    <m/>
    <m/>
    <m/>
    <m/>
    <m/>
    <m/>
    <m/>
    <m/>
    <m/>
    <m/>
    <m/>
    <m/>
    <m/>
    <x v="1"/>
    <x v="0"/>
    <s v="ZBHT0015"/>
    <s v="BPhigZGJ3nm"/>
    <s v="Allocated"/>
    <s v="Payment (PAID)"/>
    <s v="Visited at customer residence address. Customer not meet at home. Customer brother 1 emi paid on date online."/>
    <d v="2026-06-05T00:00:00"/>
    <m/>
    <m/>
    <m/>
    <m/>
    <s v="61"/>
    <n v="3540"/>
    <n v="7070"/>
  </r>
  <r>
    <n v="460299045"/>
    <s v="PRASHIK BAPU AHIRE"/>
    <m/>
    <m/>
    <m/>
    <m/>
    <m/>
    <m/>
    <n v="3208"/>
    <n v="15837"/>
    <n v="1289"/>
    <n v="20827"/>
    <x v="3"/>
    <s v="FLOW"/>
    <s v="UNPAID"/>
    <x v="1"/>
    <n v="31842"/>
    <n v="1492"/>
    <n v="0"/>
    <n v="5850"/>
    <s v="FLOW"/>
    <n v="0.12520939011442728"/>
    <n v="1.3375921934957288E-2"/>
    <s v="FLOW"/>
    <s v="NC"/>
    <s v="NC"/>
    <s v="NC"/>
    <s v="Add not found"/>
    <m/>
    <s v="CNAVNA"/>
    <m/>
    <s v="REPO"/>
    <s v="-"/>
    <s v="NIGADI"/>
    <s v="-"/>
    <s v="-"/>
    <s v="-"/>
    <n v="23179"/>
    <n v="31842"/>
    <n v="178"/>
    <n v="194"/>
    <s v="FLOW"/>
    <m/>
    <m/>
    <m/>
    <m/>
    <s v="NPA"/>
    <s v="MH14LD7196"/>
    <s v="HONDA ACTIVA DLX"/>
    <d v="2023-10-25T00:00:00"/>
    <n v="36"/>
    <s v="02.06.26"/>
    <x v="0"/>
    <m/>
    <m/>
    <m/>
    <m/>
    <m/>
    <m/>
    <m/>
    <m/>
    <m/>
    <m/>
    <m/>
    <m/>
    <m/>
    <n v="1"/>
    <m/>
    <m/>
    <m/>
    <m/>
    <m/>
    <m/>
    <m/>
    <m/>
    <m/>
    <m/>
    <m/>
    <m/>
    <m/>
    <m/>
    <m/>
    <m/>
    <m/>
    <m/>
    <m/>
    <m/>
    <m/>
    <m/>
    <m/>
    <m/>
    <m/>
    <m/>
    <m/>
    <m/>
    <m/>
    <m/>
    <m/>
    <m/>
    <m/>
    <m/>
    <m/>
    <m/>
    <m/>
    <m/>
    <m/>
    <m/>
    <m/>
    <m/>
    <m/>
    <m/>
    <m/>
    <m/>
    <m/>
    <m/>
    <m/>
    <m/>
    <m/>
    <m/>
    <m/>
    <m/>
    <m/>
    <m/>
    <m/>
    <m/>
    <m/>
    <m/>
    <m/>
    <m/>
    <m/>
    <m/>
    <m/>
    <m/>
    <m/>
    <m/>
    <m/>
    <m/>
    <m/>
    <m/>
    <m/>
    <m/>
    <m/>
    <m/>
    <m/>
    <m/>
    <m/>
    <m/>
    <x v="2"/>
    <x v="0"/>
    <s v="ZBHT0011"/>
    <s v="APmkdD13_OJc"/>
    <s v="Allocated"/>
    <s v="Address Not Found (NC_ANF)"/>
    <s v="Visit cm residence address cm residence address not found short address "/>
    <d v="2026-06-05T00:00:00"/>
    <m/>
    <m/>
    <m/>
    <m/>
    <s v="1782"/>
    <n v="1289"/>
    <n v="20827"/>
  </r>
  <r>
    <n v="461480386"/>
    <s v="MAINUDDIN S O FAKRULLA"/>
    <m/>
    <m/>
    <m/>
    <m/>
    <m/>
    <s v="BANK RB 17"/>
    <n v="3834"/>
    <n v="3834"/>
    <n v="3853"/>
    <n v="7750"/>
    <x v="0"/>
    <s v="RB"/>
    <s v="UNPAID"/>
    <x v="1"/>
    <n v="31830.639999999999"/>
    <n v="19"/>
    <n v="0"/>
    <n v="880"/>
    <s v="-"/>
    <n v="1.2916431866982854E-2"/>
    <n v="1.7418729373917289E-3"/>
    <s v="RB"/>
    <s v="PAID"/>
    <s v="-"/>
    <s v="NC"/>
    <s v="Shifted"/>
    <m/>
    <s v="CNAVNA"/>
    <m/>
    <m/>
    <m/>
    <s v="TALWADE"/>
    <m/>
    <m/>
    <m/>
    <n v="4733"/>
    <n v="31830.639999999999"/>
    <n v="27"/>
    <n v="0"/>
    <s v="RB"/>
    <m/>
    <m/>
    <m/>
    <m/>
    <s v="-"/>
    <s v="MH14LG9217"/>
    <s v="BAJAJ PULSAR 125 NEON DISC CBS"/>
    <d v="2024-01-12T00:00:00"/>
    <n v="36"/>
    <s v="10.06.26"/>
    <x v="0"/>
    <m/>
    <m/>
    <m/>
    <m/>
    <m/>
    <m/>
    <m/>
    <m/>
    <m/>
    <m/>
    <m/>
    <m/>
    <m/>
    <m/>
    <m/>
    <m/>
    <m/>
    <m/>
    <m/>
    <m/>
    <m/>
    <m/>
    <m/>
    <m/>
    <m/>
    <m/>
    <m/>
    <m/>
    <m/>
    <m/>
    <m/>
    <m/>
    <m/>
    <m/>
    <n v="1"/>
    <m/>
    <m/>
    <m/>
    <m/>
    <m/>
    <m/>
    <m/>
    <m/>
    <m/>
    <m/>
    <m/>
    <m/>
    <m/>
    <m/>
    <m/>
    <m/>
    <m/>
    <m/>
    <m/>
    <m/>
    <m/>
    <m/>
    <m/>
    <m/>
    <m/>
    <m/>
    <m/>
    <m/>
    <m/>
    <m/>
    <m/>
    <m/>
    <m/>
    <m/>
    <m/>
    <m/>
    <m/>
    <m/>
    <m/>
    <m/>
    <m/>
    <m/>
    <m/>
    <m/>
    <m/>
    <m/>
    <m/>
    <m/>
    <m/>
    <m/>
    <m/>
    <m/>
    <m/>
    <m/>
    <m/>
    <m/>
    <m/>
    <m/>
    <m/>
    <x v="2"/>
    <x v="0"/>
    <s v="ZBHT0011"/>
    <s v="B2kAOO21rrzc"/>
    <s v="Allocated"/>
    <s v="Left Message (LMCB)"/>
    <s v="Visit cm residence address cm shifted lm with relative neighbour person "/>
    <d v="2026-06-12T00:00:00"/>
    <m/>
    <m/>
    <m/>
    <m/>
    <s v="82"/>
    <n v="3853"/>
    <n v="7750"/>
  </r>
  <r>
    <n v="460472259"/>
    <s v="FARHIN RAJJAK TAMBOLI"/>
    <s v="ONLINE"/>
    <s v="03.06.26"/>
    <n v="210"/>
    <m/>
    <m/>
    <m/>
    <n v="4266"/>
    <n v="8532"/>
    <n v="345"/>
    <n v="12866"/>
    <x v="1"/>
    <s v="STABLE"/>
    <s v="PAID"/>
    <x v="6"/>
    <n v="31761"/>
    <n v="345"/>
    <n v="0"/>
    <n v="0"/>
    <s v="STABLE"/>
    <n v="6.6051386319004965E-2"/>
    <n v="8.4948121948433073E-3"/>
    <s v="STABLE"/>
    <s v="PAID"/>
    <s v="PAID"/>
    <s v="PAID"/>
    <m/>
    <m/>
    <s v="CAVNA"/>
    <m/>
    <s v="REPO"/>
    <s v="-"/>
    <s v="YERWADA"/>
    <s v="-"/>
    <s v="-"/>
    <s v="-"/>
    <n v="8877"/>
    <n v="31761"/>
    <n v="88"/>
    <n v="43"/>
    <s v="STABLE"/>
    <m/>
    <m/>
    <m/>
    <m/>
    <s v="REGULAR"/>
    <s v="MH12WB5216"/>
    <s v="AMPERE MAGNUS EX"/>
    <d v="2023-11-04T00:00:00"/>
    <n v="36"/>
    <s v="02.06.26"/>
    <x v="1"/>
    <m/>
    <m/>
    <m/>
    <m/>
    <n v="1"/>
    <m/>
    <m/>
    <m/>
    <m/>
    <m/>
    <m/>
    <m/>
    <m/>
    <m/>
    <m/>
    <m/>
    <m/>
    <m/>
    <m/>
    <m/>
    <m/>
    <m/>
    <m/>
    <m/>
    <m/>
    <m/>
    <m/>
    <m/>
    <m/>
    <m/>
    <m/>
    <m/>
    <m/>
    <m/>
    <m/>
    <m/>
    <m/>
    <m/>
    <m/>
    <m/>
    <m/>
    <m/>
    <m/>
    <m/>
    <m/>
    <m/>
    <m/>
    <m/>
    <m/>
    <m/>
    <m/>
    <m/>
    <m/>
    <m/>
    <m/>
    <m/>
    <m/>
    <m/>
    <m/>
    <m/>
    <m/>
    <m/>
    <m/>
    <m/>
    <m/>
    <m/>
    <m/>
    <m/>
    <m/>
    <m/>
    <m/>
    <m/>
    <m/>
    <m/>
    <m/>
    <m/>
    <m/>
    <m/>
    <m/>
    <m/>
    <m/>
    <m/>
    <m/>
    <m/>
    <m/>
    <m/>
    <m/>
    <m/>
    <m/>
    <m/>
    <m/>
    <m/>
    <m/>
    <m/>
    <x v="2"/>
    <x v="0"/>
    <s v="ZBHT0012"/>
    <s v="Aoe26Br_Dgc"/>
    <s v="Allocated"/>
    <s v="Left Message (LMCB)"/>
    <s v="Lm"/>
    <d v="2026-06-02T00:00:00"/>
    <m/>
    <m/>
    <m/>
    <m/>
    <s v="278"/>
    <n v="345"/>
    <n v="13076"/>
  </r>
  <r>
    <n v="134779762"/>
    <s v="SANJU PITAMBAR JADHAV"/>
    <s v="ONLINE"/>
    <s v="15.06.26"/>
    <n v="5603"/>
    <m/>
    <m/>
    <m/>
    <n v="5560"/>
    <n v="4898"/>
    <n v="4981"/>
    <n v="5014"/>
    <x v="0"/>
    <s v="STABLE"/>
    <s v="PAID"/>
    <x v="17"/>
    <n v="31751.39"/>
    <n v="83"/>
    <n v="0"/>
    <n v="6750"/>
    <s v="15.05.26"/>
    <n v="5.3297936100502583E-2"/>
    <n v="1.7375361276295534E-3"/>
    <s v="STABLE"/>
    <s v="PAID"/>
    <s v="PTP"/>
    <s v="PAID"/>
    <m/>
    <m/>
    <m/>
    <m/>
    <s v="-"/>
    <s v="-"/>
    <s v="PIMPRI GAON"/>
    <s v="-"/>
    <s v="-"/>
    <s v="-"/>
    <n v="11731"/>
    <n v="31751.39"/>
    <n v="26"/>
    <n v="11"/>
    <s v="STABLE"/>
    <m/>
    <m/>
    <m/>
    <m/>
    <s v="REGULAR"/>
    <s v="MH14KK3648"/>
    <s v="CLASSIC 350 DARK STEALTH BLACK"/>
    <d v="2022-10-11T00:00:00"/>
    <n v="48"/>
    <s v="02.06.26"/>
    <x v="0"/>
    <m/>
    <m/>
    <m/>
    <m/>
    <m/>
    <m/>
    <m/>
    <m/>
    <m/>
    <m/>
    <n v="1"/>
    <m/>
    <m/>
    <m/>
    <m/>
    <m/>
    <m/>
    <m/>
    <m/>
    <m/>
    <m/>
    <m/>
    <m/>
    <m/>
    <m/>
    <m/>
    <m/>
    <m/>
    <m/>
    <m/>
    <m/>
    <n v="1"/>
    <m/>
    <m/>
    <m/>
    <m/>
    <m/>
    <m/>
    <m/>
    <m/>
    <m/>
    <m/>
    <m/>
    <m/>
    <m/>
    <m/>
    <m/>
    <m/>
    <m/>
    <m/>
    <m/>
    <m/>
    <m/>
    <m/>
    <m/>
    <m/>
    <m/>
    <m/>
    <m/>
    <m/>
    <m/>
    <m/>
    <m/>
    <m/>
    <m/>
    <m/>
    <m/>
    <m/>
    <m/>
    <m/>
    <m/>
    <m/>
    <m/>
    <m/>
    <m/>
    <m/>
    <m/>
    <m/>
    <m/>
    <m/>
    <m/>
    <m/>
    <m/>
    <m/>
    <m/>
    <m/>
    <m/>
    <m/>
    <m/>
    <m/>
    <m/>
    <m/>
    <m/>
    <m/>
    <x v="1"/>
    <x v="0"/>
    <s v="ZBHT0015"/>
    <s v="B65ChaiAFym"/>
    <s v="Allocated"/>
    <s v="Left Message (LMCB)"/>
    <s v="Visited at customer residence address. Customer not meet at home discus about due amount with customer wife. Vehicle with son. Left message at home with wife."/>
    <d v="2026-06-04T00:00:00"/>
    <m/>
    <m/>
    <m/>
    <m/>
    <s v="159"/>
    <n v="4981"/>
    <n v="10617"/>
  </r>
  <r>
    <n v="460406801"/>
    <s v="VARSHA SUBHASH LONKE"/>
    <s v="COLLECT"/>
    <s v="19.06.26"/>
    <n v="4800"/>
    <m/>
    <m/>
    <m/>
    <n v="4791"/>
    <n v="4350"/>
    <n v="4432"/>
    <n v="4533"/>
    <x v="0"/>
    <s v="STABLE"/>
    <s v="PAID"/>
    <x v="6"/>
    <n v="31713"/>
    <n v="82"/>
    <n v="0"/>
    <n v="6300"/>
    <s v="26.05.26"/>
    <n v="1.8115090994387517E-2"/>
    <n v="1.7354353058406586E-3"/>
    <s v="STABLE"/>
    <s v="PAID"/>
    <s v="PTP"/>
    <s v="PTP"/>
    <m/>
    <n v="25"/>
    <s v="CAVA"/>
    <m/>
    <s v="-"/>
    <s v="-"/>
    <s v="INDRA NAGAR"/>
    <s v="-"/>
    <s v="-"/>
    <s v="-"/>
    <n v="10732"/>
    <n v="31713"/>
    <n v="27"/>
    <n v="43"/>
    <s v="FLOW"/>
    <m/>
    <m/>
    <m/>
    <m/>
    <s v="REGULAR"/>
    <s v="MH12XC5352"/>
    <s v="PIAGGIO VESPA SXL 125 CBS"/>
    <d v="2023-10-31T00:00:00"/>
    <n v="36"/>
    <s v="02.06.26"/>
    <x v="1"/>
    <m/>
    <m/>
    <m/>
    <m/>
    <m/>
    <m/>
    <m/>
    <m/>
    <m/>
    <m/>
    <m/>
    <m/>
    <m/>
    <n v="1"/>
    <m/>
    <m/>
    <m/>
    <m/>
    <m/>
    <m/>
    <m/>
    <m/>
    <m/>
    <m/>
    <m/>
    <m/>
    <m/>
    <m/>
    <m/>
    <m/>
    <m/>
    <m/>
    <m/>
    <m/>
    <m/>
    <m/>
    <m/>
    <m/>
    <m/>
    <m/>
    <m/>
    <m/>
    <m/>
    <m/>
    <m/>
    <m/>
    <m/>
    <m/>
    <m/>
    <m/>
    <m/>
    <m/>
    <m/>
    <m/>
    <m/>
    <n v="2"/>
    <m/>
    <m/>
    <m/>
    <m/>
    <m/>
    <m/>
    <m/>
    <m/>
    <m/>
    <m/>
    <m/>
    <m/>
    <m/>
    <m/>
    <m/>
    <m/>
    <m/>
    <m/>
    <m/>
    <m/>
    <m/>
    <m/>
    <m/>
    <m/>
    <m/>
    <m/>
    <m/>
    <m/>
    <m/>
    <m/>
    <m/>
    <m/>
    <m/>
    <m/>
    <m/>
    <m/>
    <m/>
    <m/>
    <x v="3"/>
    <x v="0"/>
    <s v="ZBHT0012"/>
    <s v="Ao_-fOwsOIz"/>
    <s v="Allocated"/>
    <s v="Left Message (LMCB)"/>
    <s v="Lm"/>
    <d v="2026-06-05T00:00:00"/>
    <m/>
    <m/>
    <m/>
    <m/>
    <s v="192"/>
    <n v="4432"/>
    <n v="9333"/>
  </r>
  <r>
    <n v="464962855"/>
    <s v="RAVISHANKAR TANAJI SHINDE"/>
    <m/>
    <m/>
    <m/>
    <m/>
    <m/>
    <m/>
    <n v="4200"/>
    <n v="4200"/>
    <n v="4256"/>
    <n v="8512"/>
    <x v="0"/>
    <s v="FLOW"/>
    <s v="UNPAID"/>
    <x v="15"/>
    <n v="31670"/>
    <n v="56"/>
    <n v="0"/>
    <n v="457"/>
    <s v="-"/>
    <n v="4.6496651301483408E-2"/>
    <n v="1.7330822103230113E-3"/>
    <s v="FLOW"/>
    <s v="NC"/>
    <s v="-"/>
    <s v="NC"/>
    <s v="Add not found"/>
    <m/>
    <s v="CNAVNA"/>
    <m/>
    <m/>
    <m/>
    <s v="GOKHLE NAGAR"/>
    <m/>
    <m/>
    <m/>
    <n v="4713"/>
    <n v="31670"/>
    <n v="26"/>
    <n v="42"/>
    <s v="FLOW"/>
    <m/>
    <m/>
    <m/>
    <m/>
    <s v="-"/>
    <s v="MH14LK9561"/>
    <s v="BULLET 350 BLACK GOLD"/>
    <d v="2024-12-16T00:00:00"/>
    <n v="24"/>
    <s v="10.06.26"/>
    <x v="1"/>
    <m/>
    <m/>
    <m/>
    <m/>
    <m/>
    <m/>
    <m/>
    <m/>
    <m/>
    <m/>
    <m/>
    <m/>
    <m/>
    <m/>
    <m/>
    <m/>
    <m/>
    <m/>
    <m/>
    <m/>
    <m/>
    <m/>
    <m/>
    <m/>
    <m/>
    <m/>
    <m/>
    <m/>
    <m/>
    <m/>
    <m/>
    <m/>
    <m/>
    <m/>
    <n v="1"/>
    <m/>
    <m/>
    <m/>
    <m/>
    <m/>
    <m/>
    <m/>
    <m/>
    <m/>
    <m/>
    <m/>
    <m/>
    <m/>
    <m/>
    <m/>
    <m/>
    <m/>
    <m/>
    <m/>
    <m/>
    <m/>
    <m/>
    <m/>
    <m/>
    <m/>
    <m/>
    <m/>
    <m/>
    <m/>
    <m/>
    <m/>
    <m/>
    <m/>
    <m/>
    <m/>
    <m/>
    <m/>
    <m/>
    <m/>
    <m/>
    <m/>
    <m/>
    <m/>
    <m/>
    <m/>
    <m/>
    <m/>
    <m/>
    <m/>
    <m/>
    <m/>
    <m/>
    <m/>
    <m/>
    <m/>
    <m/>
    <m/>
    <m/>
    <m/>
    <x v="2"/>
    <x v="0"/>
    <s v="DUWT0014"/>
    <s v="A2vOzeFs97"/>
    <s v="Allocated"/>
    <s v="Address Not Found (NC_ANF)"/>
    <s v="Short address "/>
    <d v="2026-06-12T00:00:00"/>
    <m/>
    <m/>
    <m/>
    <m/>
    <s v="112"/>
    <n v="4256"/>
    <n v="8512"/>
  </r>
  <r>
    <n v="463630491"/>
    <s v="MAHADEV RAMESH GHOLAP"/>
    <m/>
    <m/>
    <m/>
    <m/>
    <m/>
    <m/>
    <n v="4368"/>
    <n v="20595"/>
    <n v="4383"/>
    <n v="26618"/>
    <x v="5"/>
    <s v="FLOW"/>
    <s v="UNPAID"/>
    <x v="7"/>
    <n v="31481"/>
    <n v="1260"/>
    <n v="0"/>
    <n v="5530.21"/>
    <s v="-"/>
    <n v="9.1520318755028307E-2"/>
    <n v="1.5323863908122591E-2"/>
    <s v="FLOW"/>
    <s v="SETT"/>
    <s v="-"/>
    <s v="SETT"/>
    <m/>
    <m/>
    <s v="CAVA"/>
    <m/>
    <s v="REPO"/>
    <s v="-"/>
    <s v="SHIRUR"/>
    <s v="-"/>
    <s v="-"/>
    <s v="-"/>
    <n v="27385.21"/>
    <n v="31481"/>
    <n v="147"/>
    <n v="163"/>
    <s v="FLOW"/>
    <m/>
    <m/>
    <m/>
    <m/>
    <s v="NPA"/>
    <s v="MH12XB4517"/>
    <s v="HONDA ACTIVA 6G H SMART"/>
    <d v="2024-08-01T00:00:00"/>
    <n v="24"/>
    <s v="02.06.26"/>
    <x v="0"/>
    <m/>
    <m/>
    <m/>
    <m/>
    <m/>
    <m/>
    <m/>
    <m/>
    <m/>
    <m/>
    <n v="1"/>
    <m/>
    <m/>
    <m/>
    <m/>
    <m/>
    <m/>
    <m/>
    <m/>
    <m/>
    <m/>
    <m/>
    <m/>
    <m/>
    <m/>
    <m/>
    <m/>
    <m/>
    <m/>
    <m/>
    <m/>
    <m/>
    <m/>
    <m/>
    <m/>
    <m/>
    <m/>
    <m/>
    <m/>
    <m/>
    <m/>
    <m/>
    <m/>
    <m/>
    <m/>
    <m/>
    <m/>
    <m/>
    <m/>
    <m/>
    <m/>
    <m/>
    <m/>
    <m/>
    <m/>
    <m/>
    <m/>
    <m/>
    <m/>
    <m/>
    <m/>
    <m/>
    <m/>
    <m/>
    <m/>
    <m/>
    <m/>
    <m/>
    <m/>
    <m/>
    <m/>
    <m/>
    <m/>
    <m/>
    <m/>
    <m/>
    <m/>
    <m/>
    <m/>
    <m/>
    <m/>
    <m/>
    <m/>
    <m/>
    <m/>
    <m/>
    <m/>
    <m/>
    <m/>
    <m/>
    <m/>
    <m/>
    <m/>
    <m/>
    <x v="2"/>
    <x v="0"/>
    <s v="ZBHT0024"/>
    <s v="G2hABQxRsOJc"/>
    <s v="Allocated"/>
    <s v="Left Message (LMCB)"/>
    <s v="Meet nephew "/>
    <d v="2026-06-04T00:00:00"/>
    <m/>
    <m/>
    <m/>
    <m/>
    <s v="1655"/>
    <n v="4383"/>
    <n v="26618"/>
  </r>
  <r>
    <n v="460389870"/>
    <s v="KARAN MANOJ WAYAL"/>
    <s v="ONLINE"/>
    <s v="09.06.26 11.06.26"/>
    <n v="7597"/>
    <m/>
    <m/>
    <m/>
    <n v="5071"/>
    <n v="2388"/>
    <n v="2455"/>
    <n v="-79"/>
    <x v="0"/>
    <s v="RB"/>
    <s v="PAID"/>
    <x v="0"/>
    <n v="31439"/>
    <n v="67"/>
    <n v="0"/>
    <n v="6261"/>
    <s v="17.05.26"/>
    <n v="2.7082782389218959E-2"/>
    <n v="1.7204411623096038E-3"/>
    <s v="RB"/>
    <s v="PAID"/>
    <s v="PAID"/>
    <s v="PAID"/>
    <m/>
    <m/>
    <s v="CAVA"/>
    <m/>
    <s v="-"/>
    <s v="-"/>
    <s v="KATRAJ"/>
    <s v="-"/>
    <s v="-"/>
    <s v="-"/>
    <n v="8716"/>
    <n v="31439"/>
    <n v="27"/>
    <n v="0"/>
    <s v="RB"/>
    <m/>
    <m/>
    <m/>
    <m/>
    <s v="REGULAR"/>
    <s v="MH42BL3810"/>
    <s v="APACHE RTR 200 4V BSVI 2CH ABS"/>
    <d v="2023-10-30T00:00:00"/>
    <n v="36"/>
    <s v="02.06.26"/>
    <x v="1"/>
    <m/>
    <m/>
    <m/>
    <m/>
    <m/>
    <m/>
    <m/>
    <m/>
    <m/>
    <m/>
    <m/>
    <m/>
    <m/>
    <m/>
    <m/>
    <m/>
    <m/>
    <m/>
    <m/>
    <m/>
    <m/>
    <m/>
    <n v="1"/>
    <m/>
    <m/>
    <m/>
    <m/>
    <m/>
    <m/>
    <m/>
    <m/>
    <m/>
    <m/>
    <m/>
    <m/>
    <m/>
    <m/>
    <m/>
    <m/>
    <m/>
    <m/>
    <m/>
    <m/>
    <m/>
    <m/>
    <m/>
    <m/>
    <m/>
    <m/>
    <m/>
    <m/>
    <m/>
    <m/>
    <m/>
    <m/>
    <m/>
    <m/>
    <m/>
    <m/>
    <m/>
    <m/>
    <m/>
    <m/>
    <m/>
    <m/>
    <m/>
    <m/>
    <m/>
    <m/>
    <m/>
    <m/>
    <m/>
    <m/>
    <m/>
    <m/>
    <m/>
    <m/>
    <m/>
    <m/>
    <m/>
    <m/>
    <m/>
    <m/>
    <m/>
    <m/>
    <m/>
    <m/>
    <m/>
    <m/>
    <m/>
    <m/>
    <m/>
    <m/>
    <m/>
    <x v="2"/>
    <x v="0"/>
    <s v="DUWT0031"/>
    <s v="B2hOFPjxrm"/>
    <s v="Allocated"/>
    <s v="Payment (PAID)"/>
    <s v="Customer paid emi "/>
    <d v="2026-06-08T00:00:00"/>
    <m/>
    <m/>
    <m/>
    <m/>
    <s v="59"/>
    <n v="2455"/>
    <n v="7518"/>
  </r>
  <r>
    <n v="461226479"/>
    <s v="JADHAV RAHUL DNYANOBA"/>
    <m/>
    <m/>
    <m/>
    <m/>
    <m/>
    <m/>
    <n v="3414"/>
    <n v="6404"/>
    <n v="3212"/>
    <n v="10171"/>
    <x v="4"/>
    <s v="FLOW"/>
    <s v="UNPAID"/>
    <x v="12"/>
    <n v="31246"/>
    <n v="222"/>
    <n v="0"/>
    <n v="4167.95"/>
    <s v="-"/>
    <n v="0.29335895819357882"/>
    <n v="6.9182200651262526E-3"/>
    <s v="FLOW"/>
    <s v="NC"/>
    <s v="-"/>
    <s v="NC"/>
    <s v="Shifted"/>
    <m/>
    <s v="CNAVNA"/>
    <m/>
    <s v="-"/>
    <s v="-"/>
    <s v="AUNDH"/>
    <s v="-"/>
    <s v="-"/>
    <s v="-"/>
    <n v="10793.95"/>
    <n v="31246"/>
    <n v="57"/>
    <n v="73"/>
    <s v="FLOW"/>
    <m/>
    <m/>
    <m/>
    <m/>
    <s v="REGULAR"/>
    <s v="MH12WH4533"/>
    <s v="HONDA ACTIVA 6G STD BS VI"/>
    <d v="2023-12-24T00:00:00"/>
    <n v="36"/>
    <s v="02.06.26"/>
    <x v="0"/>
    <m/>
    <m/>
    <m/>
    <m/>
    <m/>
    <m/>
    <m/>
    <m/>
    <m/>
    <m/>
    <n v="1"/>
    <m/>
    <m/>
    <m/>
    <m/>
    <m/>
    <m/>
    <m/>
    <m/>
    <m/>
    <m/>
    <m/>
    <m/>
    <m/>
    <m/>
    <m/>
    <m/>
    <m/>
    <m/>
    <m/>
    <m/>
    <m/>
    <m/>
    <m/>
    <m/>
    <m/>
    <m/>
    <m/>
    <m/>
    <m/>
    <m/>
    <m/>
    <m/>
    <m/>
    <m/>
    <m/>
    <m/>
    <m/>
    <m/>
    <n v="1"/>
    <m/>
    <m/>
    <m/>
    <m/>
    <m/>
    <m/>
    <m/>
    <m/>
    <m/>
    <m/>
    <m/>
    <m/>
    <m/>
    <m/>
    <m/>
    <m/>
    <m/>
    <m/>
    <m/>
    <m/>
    <m/>
    <m/>
    <m/>
    <m/>
    <m/>
    <m/>
    <m/>
    <m/>
    <m/>
    <m/>
    <m/>
    <m/>
    <m/>
    <m/>
    <m/>
    <m/>
    <m/>
    <m/>
    <m/>
    <m/>
    <m/>
    <m/>
    <m/>
    <m/>
    <x v="1"/>
    <x v="0"/>
    <s v="DUWT0023"/>
    <s v="A6G5Jgw2MUc"/>
    <s v="Allocated"/>
    <s v="Shifted (NC_SFTD)"/>
    <s v="Customer shifted from the given residence address "/>
    <d v="2026-06-04T00:00:00"/>
    <m/>
    <m/>
    <m/>
    <m/>
    <s v="353"/>
    <n v="3212"/>
    <n v="10171"/>
  </r>
  <r>
    <n v="460423919"/>
    <s v="ANITA RAVINDRA BHOR"/>
    <m/>
    <m/>
    <m/>
    <m/>
    <m/>
    <m/>
    <n v="3664"/>
    <n v="10837"/>
    <n v="3768"/>
    <n v="14896"/>
    <x v="1"/>
    <s v="FLOW"/>
    <s v="UNPAID"/>
    <x v="10"/>
    <n v="31007"/>
    <n v="259"/>
    <n v="0"/>
    <n v="4050"/>
    <s v="FLOW"/>
    <n v="0.67752649404566812"/>
    <n v="8.2931469955450521E-3"/>
    <s v="FLOW"/>
    <s v="RTP"/>
    <s v="RTP"/>
    <s v="RTP"/>
    <s v="vehicle damage"/>
    <m/>
    <s v="CAVA"/>
    <m/>
    <s v="REPO"/>
    <s v="-"/>
    <s v="JUNNAR"/>
    <s v="-"/>
    <s v="-"/>
    <s v="-"/>
    <n v="15146"/>
    <n v="31007"/>
    <n v="88"/>
    <n v="104"/>
    <s v="FLOW"/>
    <m/>
    <m/>
    <m/>
    <m/>
    <s v="REGULAR"/>
    <s v="MH14LD2981"/>
    <s v="OLA S1 AIR"/>
    <d v="2023-11-01T00:00:00"/>
    <n v="36"/>
    <s v="02.06.26"/>
    <x v="0"/>
    <m/>
    <m/>
    <m/>
    <m/>
    <m/>
    <m/>
    <m/>
    <m/>
    <m/>
    <m/>
    <m/>
    <m/>
    <m/>
    <m/>
    <m/>
    <m/>
    <n v="1"/>
    <m/>
    <m/>
    <m/>
    <m/>
    <m/>
    <m/>
    <m/>
    <m/>
    <m/>
    <m/>
    <m/>
    <m/>
    <m/>
    <m/>
    <m/>
    <m/>
    <m/>
    <n v="1"/>
    <m/>
    <m/>
    <m/>
    <m/>
    <m/>
    <m/>
    <m/>
    <m/>
    <m/>
    <m/>
    <m/>
    <m/>
    <m/>
    <m/>
    <m/>
    <m/>
    <m/>
    <m/>
    <m/>
    <m/>
    <m/>
    <m/>
    <m/>
    <m/>
    <m/>
    <m/>
    <m/>
    <m/>
    <m/>
    <m/>
    <m/>
    <m/>
    <m/>
    <m/>
    <m/>
    <m/>
    <m/>
    <m/>
    <m/>
    <m/>
    <m/>
    <m/>
    <m/>
    <m/>
    <m/>
    <m/>
    <m/>
    <m/>
    <m/>
    <m/>
    <m/>
    <m/>
    <m/>
    <m/>
    <m/>
    <m/>
    <m/>
    <m/>
    <m/>
    <x v="1"/>
    <x v="0"/>
    <s v="ZBHT0021"/>
    <s v="GPZ8uBxm_DMm"/>
    <s v="Allocated"/>
    <s v="Door Locked (NC_DL)"/>
    <s v="Door locked "/>
    <d v="2026-06-06T00:00:00"/>
    <m/>
    <m/>
    <m/>
    <m/>
    <s v="395"/>
    <n v="3768"/>
    <n v="14896"/>
  </r>
  <r>
    <n v="459838566"/>
    <s v="DANIEL SHANTAVN NIKALJE"/>
    <s v="ONLINE"/>
    <s v="17.06.26"/>
    <n v="14310"/>
    <m/>
    <m/>
    <m/>
    <n v="4661"/>
    <n v="9322"/>
    <n v="4734"/>
    <n v="-122"/>
    <x v="4"/>
    <s v="RB"/>
    <s v="PAID"/>
    <x v="6"/>
    <n v="30851"/>
    <n v="73"/>
    <n v="0"/>
    <n v="5011"/>
    <s v="FLOW"/>
    <n v="0.25736166049533132"/>
    <n v="6.8307625689435457E-3"/>
    <s v="RB"/>
    <s v="PAID"/>
    <s v="PTP"/>
    <s v="PAID"/>
    <m/>
    <m/>
    <s v="CAVNA"/>
    <m/>
    <s v="-"/>
    <s v="-"/>
    <s v="LOHEGAON"/>
    <s v="-"/>
    <s v="-"/>
    <s v="-"/>
    <n v="14406"/>
    <n v="30851"/>
    <n v="57"/>
    <n v="0"/>
    <s v="RB"/>
    <m/>
    <m/>
    <m/>
    <m/>
    <s v="NPA"/>
    <s v="MH12VX9506"/>
    <s v="HONDA UNICORN 160 BS6"/>
    <d v="2023-09-22T00:00:00"/>
    <n v="36"/>
    <s v="02.06.26"/>
    <x v="1"/>
    <m/>
    <m/>
    <m/>
    <m/>
    <m/>
    <m/>
    <m/>
    <m/>
    <m/>
    <m/>
    <m/>
    <m/>
    <m/>
    <m/>
    <m/>
    <m/>
    <m/>
    <m/>
    <m/>
    <m/>
    <m/>
    <m/>
    <m/>
    <m/>
    <m/>
    <m/>
    <m/>
    <m/>
    <n v="1"/>
    <m/>
    <m/>
    <m/>
    <m/>
    <m/>
    <m/>
    <m/>
    <m/>
    <m/>
    <m/>
    <m/>
    <m/>
    <m/>
    <m/>
    <n v="1"/>
    <m/>
    <m/>
    <m/>
    <m/>
    <m/>
    <m/>
    <m/>
    <m/>
    <m/>
    <m/>
    <m/>
    <m/>
    <m/>
    <m/>
    <m/>
    <m/>
    <m/>
    <m/>
    <m/>
    <m/>
    <m/>
    <m/>
    <m/>
    <m/>
    <m/>
    <m/>
    <m/>
    <m/>
    <m/>
    <m/>
    <m/>
    <m/>
    <m/>
    <m/>
    <m/>
    <m/>
    <m/>
    <m/>
    <m/>
    <m/>
    <m/>
    <m/>
    <m/>
    <m/>
    <m/>
    <m/>
    <m/>
    <m/>
    <m/>
    <m/>
    <x v="1"/>
    <x v="0"/>
    <s v="ZBHT0012"/>
    <s v="A6FEjsLGEm"/>
    <s v="Allocated"/>
    <s v="No Such Person (NC_NSP)"/>
    <s v="Nc"/>
    <d v="2026-06-15T00:00:00"/>
    <m/>
    <m/>
    <m/>
    <m/>
    <s v="205"/>
    <n v="4734"/>
    <n v="14188"/>
  </r>
  <r>
    <n v="461510911"/>
    <s v="AKASH DNYANOBA PENTULE"/>
    <s v="ONLINE"/>
    <s v="04.06.26"/>
    <n v="5467"/>
    <m/>
    <m/>
    <m/>
    <n v="3491"/>
    <n v="5314.76"/>
    <n v="1975.7600000000002"/>
    <n v="3433.76"/>
    <x v="4"/>
    <s v="RB"/>
    <s v="PAID"/>
    <x v="1"/>
    <n v="30804.04"/>
    <n v="152"/>
    <n v="0"/>
    <n v="2250"/>
    <s v="11.05.26"/>
    <n v="5.4611446110952602E-2"/>
    <n v="6.8203650904100268E-3"/>
    <s v="RB"/>
    <s v="PAID"/>
    <s v="PAID"/>
    <s v="PAID"/>
    <s v="no such person"/>
    <m/>
    <s v="CAVA"/>
    <m/>
    <s v="-"/>
    <s v="-"/>
    <s v="THERGAON"/>
    <s v="-"/>
    <s v="-"/>
    <s v="-"/>
    <n v="7716.76"/>
    <n v="30804.04"/>
    <n v="57"/>
    <n v="12"/>
    <s v="STABLE"/>
    <m/>
    <m/>
    <m/>
    <m/>
    <s v="REGULAR"/>
    <s v="MH44AC7527"/>
    <s v="SPLENDOR PLUS DRS CAST FI BLACK"/>
    <d v="2024-01-15T00:00:00"/>
    <n v="36"/>
    <s v="02.06.26"/>
    <x v="0"/>
    <m/>
    <m/>
    <m/>
    <m/>
    <m/>
    <m/>
    <m/>
    <n v="1"/>
    <m/>
    <m/>
    <m/>
    <m/>
    <m/>
    <m/>
    <m/>
    <m/>
    <m/>
    <m/>
    <m/>
    <m/>
    <m/>
    <m/>
    <m/>
    <m/>
    <m/>
    <m/>
    <m/>
    <m/>
    <m/>
    <m/>
    <m/>
    <m/>
    <m/>
    <m/>
    <m/>
    <m/>
    <m/>
    <m/>
    <m/>
    <m/>
    <m/>
    <m/>
    <m/>
    <m/>
    <m/>
    <m/>
    <m/>
    <m/>
    <m/>
    <m/>
    <m/>
    <m/>
    <m/>
    <m/>
    <m/>
    <m/>
    <m/>
    <m/>
    <m/>
    <m/>
    <m/>
    <m/>
    <m/>
    <m/>
    <m/>
    <m/>
    <m/>
    <m/>
    <m/>
    <m/>
    <m/>
    <m/>
    <m/>
    <m/>
    <m/>
    <m/>
    <m/>
    <m/>
    <m/>
    <m/>
    <m/>
    <m/>
    <m/>
    <m/>
    <m/>
    <m/>
    <m/>
    <m/>
    <m/>
    <m/>
    <m/>
    <m/>
    <m/>
    <m/>
    <x v="2"/>
    <x v="0"/>
    <s v="ZBHT0011"/>
    <s v="G24tZJRkfq2z"/>
    <s v="Allocated"/>
    <s v="Address Not Found (NC_ANF)"/>
    <s v="Visit cm residence address cm address not found "/>
    <d v="2026-06-03T00:00:00"/>
    <m/>
    <m/>
    <m/>
    <m/>
    <s v="95"/>
    <n v="1975.7600000000002"/>
    <n v="8900.76"/>
  </r>
  <r>
    <n v="463646816"/>
    <s v="DOULATRAO BAPURAO KOLEKAR"/>
    <s v="COLLECT"/>
    <s v="16.06.26"/>
    <n v="5000"/>
    <m/>
    <m/>
    <m/>
    <n v="4722"/>
    <n v="18211"/>
    <n v="4965"/>
    <n v="19177"/>
    <x v="2"/>
    <s v="STABLE"/>
    <s v="PAID"/>
    <x v="7"/>
    <n v="30797"/>
    <n v="920"/>
    <n v="0"/>
    <n v="3831.06"/>
    <s v="13.05.26"/>
    <n v="0.16042917526214104"/>
    <n v="1.0111237633182687E-2"/>
    <s v="STABLE"/>
    <s v="PAID"/>
    <s v="PAID"/>
    <s v="PAID"/>
    <m/>
    <m/>
    <s v="CAVA"/>
    <m/>
    <s v="REPO"/>
    <s v="-"/>
    <s v="RANJAN GAON"/>
    <s v="-"/>
    <s v="-"/>
    <s v="-"/>
    <n v="22962.06"/>
    <n v="30797"/>
    <n v="116"/>
    <n v="132"/>
    <s v="FLOW"/>
    <m/>
    <m/>
    <m/>
    <m/>
    <s v="NPA"/>
    <s v="MH12XB6413"/>
    <s v="PLEASURE PLUS XTEC DRUM CAST"/>
    <d v="2024-08-03T00:00:00"/>
    <n v="24"/>
    <s v="02.06.26"/>
    <x v="0"/>
    <m/>
    <m/>
    <m/>
    <m/>
    <m/>
    <m/>
    <m/>
    <m/>
    <m/>
    <m/>
    <n v="1"/>
    <m/>
    <m/>
    <m/>
    <m/>
    <m/>
    <m/>
    <m/>
    <m/>
    <m/>
    <m/>
    <m/>
    <m/>
    <m/>
    <m/>
    <m/>
    <m/>
    <m/>
    <m/>
    <m/>
    <m/>
    <m/>
    <m/>
    <m/>
    <m/>
    <m/>
    <m/>
    <m/>
    <m/>
    <m/>
    <m/>
    <m/>
    <m/>
    <m/>
    <m/>
    <m/>
    <n v="2"/>
    <m/>
    <m/>
    <m/>
    <m/>
    <m/>
    <m/>
    <m/>
    <m/>
    <m/>
    <m/>
    <m/>
    <m/>
    <m/>
    <m/>
    <m/>
    <m/>
    <m/>
    <m/>
    <m/>
    <m/>
    <m/>
    <m/>
    <m/>
    <m/>
    <m/>
    <m/>
    <m/>
    <m/>
    <m/>
    <m/>
    <m/>
    <m/>
    <m/>
    <m/>
    <m/>
    <m/>
    <m/>
    <m/>
    <m/>
    <m/>
    <m/>
    <m/>
    <m/>
    <m/>
    <m/>
    <m/>
    <m/>
    <x v="3"/>
    <x v="0"/>
    <s v="ZBHT0024"/>
    <s v="B2AZ5XtnFsc"/>
    <s v="Allocated"/>
    <s v="Left Message (LMCB)"/>
    <s v="Meet son"/>
    <d v="2026-06-04T00:00:00"/>
    <m/>
    <m/>
    <m/>
    <m/>
    <s v="1244"/>
    <n v="4965"/>
    <n v="24177"/>
  </r>
  <r>
    <n v="464911621"/>
    <s v="GANESH DNYANESHWAR KOTWAL"/>
    <m/>
    <m/>
    <m/>
    <m/>
    <m/>
    <m/>
    <n v="3864"/>
    <n v="5610"/>
    <n v="1999"/>
    <n v="9474"/>
    <x v="4"/>
    <s v="FLOW"/>
    <s v="UNPAID"/>
    <x v="14"/>
    <n v="30727"/>
    <n v="253"/>
    <n v="0"/>
    <n v="4500"/>
    <s v="31.05.26"/>
    <n v="7.2464984887228953E-2"/>
    <n v="6.803307557483658E-3"/>
    <s v="STABLE"/>
    <s v="PTP"/>
    <s v="PTP"/>
    <s v="PTP"/>
    <m/>
    <n v="26"/>
    <s v="CAVA"/>
    <m/>
    <s v="-"/>
    <s v="-"/>
    <s v="DEHU"/>
    <s v="-"/>
    <s v="-"/>
    <s v="-"/>
    <n v="10363"/>
    <n v="30727"/>
    <n v="57"/>
    <n v="73"/>
    <s v="FLOW"/>
    <m/>
    <m/>
    <m/>
    <m/>
    <s v="NPA"/>
    <s v="MH14MB4248"/>
    <s v="BULLET BATTALION 350 BLACK"/>
    <d v="2024-12-10T00:00:00"/>
    <n v="24"/>
    <s v="02.06.26"/>
    <x v="1"/>
    <m/>
    <m/>
    <m/>
    <m/>
    <m/>
    <m/>
    <m/>
    <m/>
    <m/>
    <m/>
    <m/>
    <m/>
    <m/>
    <m/>
    <m/>
    <m/>
    <m/>
    <m/>
    <m/>
    <m/>
    <m/>
    <m/>
    <m/>
    <m/>
    <m/>
    <m/>
    <m/>
    <m/>
    <m/>
    <m/>
    <m/>
    <m/>
    <m/>
    <m/>
    <m/>
    <m/>
    <m/>
    <m/>
    <m/>
    <m/>
    <m/>
    <m/>
    <m/>
    <m/>
    <m/>
    <m/>
    <m/>
    <m/>
    <m/>
    <m/>
    <m/>
    <m/>
    <m/>
    <m/>
    <m/>
    <m/>
    <m/>
    <m/>
    <m/>
    <m/>
    <m/>
    <m/>
    <m/>
    <m/>
    <m/>
    <m/>
    <m/>
    <m/>
    <m/>
    <m/>
    <m/>
    <m/>
    <m/>
    <m/>
    <m/>
    <m/>
    <m/>
    <m/>
    <m/>
    <m/>
    <m/>
    <m/>
    <m/>
    <m/>
    <m/>
    <m/>
    <m/>
    <m/>
    <m/>
    <m/>
    <m/>
    <n v="1"/>
    <m/>
    <m/>
    <x v="2"/>
    <x v="0"/>
    <s v="DUWT0027"/>
    <e v="#N/A"/>
    <e v="#N/A"/>
    <e v="#N/A"/>
    <e v="#N/A"/>
    <e v="#N/A"/>
    <m/>
    <m/>
    <m/>
    <m/>
    <n v="0"/>
    <n v="1999"/>
    <n v="9474"/>
  </r>
  <r>
    <n v="461431253"/>
    <s v="SANTOSH SOMNATHAPPA LANDE"/>
    <s v="ONLINE"/>
    <s v="20.06.26"/>
    <n v="3703"/>
    <m/>
    <m/>
    <m/>
    <n v="3645"/>
    <n v="3245"/>
    <n v="3351"/>
    <n v="3392"/>
    <x v="0"/>
    <s v="STABLE"/>
    <s v="PAID"/>
    <x v="0"/>
    <n v="30264.2"/>
    <n v="106"/>
    <n v="0"/>
    <n v="1800"/>
    <s v="-"/>
    <n v="2.6070763789681619E-2"/>
    <n v="1.656152403841417E-3"/>
    <s v="STABLE"/>
    <s v="PAID"/>
    <s v="-"/>
    <s v="NC"/>
    <s v="Shifted"/>
    <m/>
    <s v="CNAVNA"/>
    <m/>
    <s v="-"/>
    <s v="-"/>
    <s v="BIBVEWADI"/>
    <s v="-"/>
    <s v="-"/>
    <s v="-"/>
    <n v="5151"/>
    <n v="30264.2"/>
    <n v="27"/>
    <n v="43"/>
    <s v="FLOW"/>
    <m/>
    <m/>
    <m/>
    <m/>
    <s v="REGULAR"/>
    <s v="MH12WL1051"/>
    <s v="HONDA ACTIVA 6G DLX LTD ED"/>
    <d v="2024-01-08T00:00:00"/>
    <n v="36"/>
    <s v="02.06.26"/>
    <x v="1"/>
    <m/>
    <m/>
    <m/>
    <m/>
    <m/>
    <m/>
    <m/>
    <m/>
    <m/>
    <m/>
    <m/>
    <m/>
    <m/>
    <m/>
    <m/>
    <m/>
    <m/>
    <m/>
    <m/>
    <m/>
    <m/>
    <m/>
    <m/>
    <m/>
    <m/>
    <m/>
    <m/>
    <m/>
    <n v="1"/>
    <m/>
    <m/>
    <m/>
    <m/>
    <m/>
    <m/>
    <m/>
    <m/>
    <m/>
    <m/>
    <m/>
    <m/>
    <m/>
    <m/>
    <m/>
    <m/>
    <m/>
    <m/>
    <m/>
    <m/>
    <m/>
    <m/>
    <m/>
    <m/>
    <m/>
    <m/>
    <m/>
    <m/>
    <m/>
    <m/>
    <m/>
    <m/>
    <m/>
    <m/>
    <m/>
    <m/>
    <m/>
    <m/>
    <m/>
    <m/>
    <m/>
    <m/>
    <m/>
    <m/>
    <m/>
    <m/>
    <m/>
    <m/>
    <m/>
    <m/>
    <m/>
    <m/>
    <m/>
    <m/>
    <m/>
    <m/>
    <m/>
    <m/>
    <m/>
    <m/>
    <m/>
    <m/>
    <m/>
    <m/>
    <m/>
    <x v="2"/>
    <x v="0"/>
    <s v="DUWT0031"/>
    <s v="G6Q-9XkjHDm"/>
    <s v="Allocated"/>
    <s v="Shifted (NC_SFTD)"/>
    <s v="Customer shifted at residence address "/>
    <d v="2026-06-10T00:00:00"/>
    <m/>
    <m/>
    <m/>
    <m/>
    <s v="205"/>
    <n v="3351"/>
    <n v="7095"/>
  </r>
  <r>
    <n v="462495534"/>
    <s v="RAMESH DATTATRAY RAJURKAR"/>
    <m/>
    <m/>
    <m/>
    <m/>
    <m/>
    <m/>
    <n v="7859"/>
    <n v="31436"/>
    <n v="-5736"/>
    <n v="41916"/>
    <x v="3"/>
    <s v="FLOW"/>
    <s v="UNPAID"/>
    <x v="5"/>
    <n v="30229"/>
    <n v="2123"/>
    <n v="0"/>
    <n v="5849"/>
    <s v="FLOW"/>
    <n v="0.38658976392050542"/>
    <n v="1.2698346340425347E-2"/>
    <s v="FLOW"/>
    <s v="NC"/>
    <s v="NC"/>
    <s v="NC"/>
    <s v="Shifted"/>
    <m/>
    <s v="CNAVNA"/>
    <m/>
    <s v="REPO"/>
    <s v="-"/>
    <s v="BHOSARI"/>
    <s v="-"/>
    <s v="-"/>
    <s v="-"/>
    <n v="39408"/>
    <n v="30229"/>
    <n v="178"/>
    <n v="194"/>
    <s v="FLOW"/>
    <m/>
    <m/>
    <m/>
    <m/>
    <s v="NPA"/>
    <s v="MH14LN9626"/>
    <s v="PIAGGIO VESPA SXL 149 ABS RACING 60"/>
    <d v="2024-04-08T00:00:00"/>
    <n v="24"/>
    <s v="02.06.26"/>
    <x v="1"/>
    <m/>
    <m/>
    <m/>
    <m/>
    <m/>
    <m/>
    <m/>
    <m/>
    <m/>
    <m/>
    <n v="1"/>
    <m/>
    <m/>
    <m/>
    <m/>
    <m/>
    <m/>
    <m/>
    <m/>
    <m/>
    <m/>
    <m/>
    <m/>
    <m/>
    <m/>
    <m/>
    <m/>
    <m/>
    <m/>
    <m/>
    <m/>
    <m/>
    <m/>
    <m/>
    <m/>
    <m/>
    <m/>
    <m/>
    <m/>
    <m/>
    <m/>
    <m/>
    <m/>
    <m/>
    <m/>
    <m/>
    <m/>
    <m/>
    <m/>
    <m/>
    <m/>
    <m/>
    <m/>
    <m/>
    <m/>
    <m/>
    <m/>
    <m/>
    <m/>
    <m/>
    <m/>
    <m/>
    <m/>
    <m/>
    <m/>
    <m/>
    <m/>
    <m/>
    <m/>
    <m/>
    <m/>
    <m/>
    <m/>
    <m/>
    <m/>
    <m/>
    <m/>
    <m/>
    <m/>
    <m/>
    <m/>
    <m/>
    <m/>
    <m/>
    <m/>
    <m/>
    <m/>
    <m/>
    <m/>
    <m/>
    <m/>
    <m/>
    <m/>
    <m/>
    <x v="2"/>
    <x v="0"/>
    <s v="DUWT0025"/>
    <s v="B68tB2oL_EMm"/>
    <s v="Allocated"/>
    <s v="Shifted (NC_SFTD)"/>
    <s v="Customer shifted from residence add "/>
    <d v="2026-06-04T00:00:00"/>
    <m/>
    <m/>
    <m/>
    <s v="DIGICOLLTC"/>
    <s v="2621"/>
    <n v="-5736"/>
    <n v="41916"/>
  </r>
  <r>
    <n v="462485071"/>
    <s v="GANESH BABURAV KAKDE"/>
    <m/>
    <m/>
    <m/>
    <m/>
    <m/>
    <m/>
    <n v="4045"/>
    <n v="11859.53"/>
    <n v="4239.5300000000007"/>
    <n v="16578.53"/>
    <x v="1"/>
    <s v="FLOW"/>
    <s v="UNPAID"/>
    <x v="12"/>
    <n v="30067"/>
    <n v="470"/>
    <n v="0"/>
    <n v="6300"/>
    <s v="08.05.26"/>
    <n v="0.2819546933214051"/>
    <n v="8.041734147613543E-3"/>
    <s v="FLOW"/>
    <s v="NC"/>
    <s v="NC"/>
    <s v="NC"/>
    <s v="Shifted"/>
    <m/>
    <s v="CNAVNA"/>
    <m/>
    <s v="REPO"/>
    <s v="-"/>
    <s v="PASHAN"/>
    <s v="-"/>
    <s v="-"/>
    <s v="-"/>
    <n v="18629.53"/>
    <n v="30067"/>
    <n v="88"/>
    <n v="104"/>
    <s v="FLOW"/>
    <m/>
    <m/>
    <m/>
    <m/>
    <s v="NPA"/>
    <s v="MH21CC1705"/>
    <s v="SPLENDOR PLUS I3S BS6 FI DRUM SELF"/>
    <d v="2024-04-07T00:00:00"/>
    <n v="30"/>
    <s v="02.06.26"/>
    <x v="0"/>
    <m/>
    <m/>
    <m/>
    <m/>
    <m/>
    <m/>
    <m/>
    <m/>
    <m/>
    <m/>
    <n v="1"/>
    <m/>
    <m/>
    <m/>
    <m/>
    <m/>
    <m/>
    <m/>
    <m/>
    <m/>
    <m/>
    <m/>
    <m/>
    <m/>
    <m/>
    <m/>
    <m/>
    <m/>
    <m/>
    <m/>
    <m/>
    <m/>
    <m/>
    <m/>
    <m/>
    <m/>
    <m/>
    <m/>
    <m/>
    <m/>
    <m/>
    <m/>
    <m/>
    <m/>
    <m/>
    <m/>
    <m/>
    <m/>
    <m/>
    <m/>
    <m/>
    <m/>
    <m/>
    <m/>
    <m/>
    <n v="1"/>
    <m/>
    <m/>
    <m/>
    <m/>
    <m/>
    <m/>
    <m/>
    <m/>
    <m/>
    <m/>
    <m/>
    <m/>
    <m/>
    <m/>
    <m/>
    <m/>
    <m/>
    <m/>
    <m/>
    <m/>
    <m/>
    <m/>
    <m/>
    <m/>
    <m/>
    <m/>
    <m/>
    <m/>
    <m/>
    <m/>
    <m/>
    <m/>
    <m/>
    <m/>
    <m/>
    <m/>
    <m/>
    <m/>
    <x v="1"/>
    <x v="0"/>
    <s v="DUWT0023"/>
    <s v="GoLiTMGEEc"/>
    <s v="Allocated"/>
    <s v="Shifted (NC_SFTD)"/>
    <s v="Customer shifted from the given residence address "/>
    <d v="2026-06-04T00:00:00"/>
    <m/>
    <m/>
    <m/>
    <m/>
    <s v="674"/>
    <n v="4239.5300000000007"/>
    <n v="16578.53"/>
  </r>
  <r>
    <n v="460476205"/>
    <s v="MACHHINDRA LAXMAN CHATE"/>
    <m/>
    <m/>
    <m/>
    <m/>
    <m/>
    <m/>
    <n v="2867"/>
    <n v="15378"/>
    <n v="2096"/>
    <n v="19548"/>
    <x v="3"/>
    <s v="FLOW"/>
    <s v="UNPAID"/>
    <x v="7"/>
    <n v="29708"/>
    <n v="1053"/>
    <n v="0"/>
    <n v="4950"/>
    <s v="-"/>
    <n v="6.0401879476820665E-2"/>
    <n v="1.2479489003319865E-2"/>
    <s v="FLOW"/>
    <s v="NC"/>
    <s v="-"/>
    <s v="NC"/>
    <s v="Add not found"/>
    <m/>
    <s v="CNAVNA"/>
    <m/>
    <s v="REPO"/>
    <s v="-"/>
    <s v="SHIRUR"/>
    <s v="-"/>
    <s v="-"/>
    <s v="-"/>
    <n v="21381"/>
    <n v="29708"/>
    <n v="178"/>
    <n v="194"/>
    <s v="FLOW"/>
    <m/>
    <m/>
    <m/>
    <m/>
    <s v="NPA"/>
    <s v="MH12WC8520"/>
    <s v="HONDA SHINE DISC BSVI"/>
    <d v="2023-11-04T00:00:00"/>
    <n v="36"/>
    <s v="02.06.26"/>
    <x v="0"/>
    <m/>
    <m/>
    <m/>
    <m/>
    <m/>
    <m/>
    <m/>
    <m/>
    <m/>
    <m/>
    <m/>
    <m/>
    <m/>
    <m/>
    <m/>
    <m/>
    <m/>
    <m/>
    <m/>
    <m/>
    <m/>
    <m/>
    <m/>
    <m/>
    <m/>
    <m/>
    <m/>
    <m/>
    <m/>
    <m/>
    <m/>
    <m/>
    <m/>
    <m/>
    <m/>
    <m/>
    <m/>
    <n v="1"/>
    <m/>
    <m/>
    <m/>
    <m/>
    <m/>
    <m/>
    <m/>
    <m/>
    <m/>
    <m/>
    <m/>
    <m/>
    <m/>
    <m/>
    <m/>
    <m/>
    <m/>
    <m/>
    <m/>
    <m/>
    <m/>
    <m/>
    <m/>
    <m/>
    <m/>
    <m/>
    <m/>
    <m/>
    <m/>
    <m/>
    <m/>
    <m/>
    <m/>
    <m/>
    <m/>
    <m/>
    <m/>
    <m/>
    <m/>
    <m/>
    <m/>
    <m/>
    <m/>
    <m/>
    <m/>
    <m/>
    <m/>
    <m/>
    <m/>
    <m/>
    <m/>
    <m/>
    <m/>
    <m/>
    <m/>
    <m/>
    <x v="2"/>
    <x v="0"/>
    <s v="ZBHT0024"/>
    <s v="A6TxQwpDI7"/>
    <s v="Allocated"/>
    <s v="Address Not Found (NC_ANF)"/>
    <s v="Address not found "/>
    <d v="2026-06-13T00:00:00"/>
    <m/>
    <m/>
    <m/>
    <m/>
    <s v="1303"/>
    <n v="2096"/>
    <n v="19548"/>
  </r>
  <r>
    <n v="462115167"/>
    <s v="SANKET TULASHIRAM SONAWANE"/>
    <m/>
    <m/>
    <m/>
    <m/>
    <m/>
    <m/>
    <n v="2974"/>
    <n v="2940.35"/>
    <n v="3064.35"/>
    <n v="6141.35"/>
    <x v="0"/>
    <s v="FLOW"/>
    <s v="UNPAID"/>
    <x v="2"/>
    <n v="29669"/>
    <n v="124"/>
    <n v="0"/>
    <n v="4500"/>
    <s v="-"/>
    <n v="4.4708473597648936E-2"/>
    <n v="1.6235811840250528E-3"/>
    <s v="STABLE"/>
    <s v="PTP"/>
    <s v="-"/>
    <s v="PTP"/>
    <m/>
    <n v="24"/>
    <s v="CAVA"/>
    <m/>
    <m/>
    <m/>
    <s v="CHARHOLI"/>
    <m/>
    <m/>
    <m/>
    <n v="7564.35"/>
    <n v="29669"/>
    <n v="27"/>
    <n v="43"/>
    <s v="FLOW"/>
    <m/>
    <m/>
    <m/>
    <m/>
    <s v="-"/>
    <s v="MH14LK6484"/>
    <s v="HF DELUXE DRS C I3S FI"/>
    <d v="2024-03-04T00:00:00"/>
    <n v="36"/>
    <s v="10.06.26"/>
    <x v="1"/>
    <m/>
    <m/>
    <m/>
    <m/>
    <m/>
    <m/>
    <m/>
    <m/>
    <m/>
    <m/>
    <m/>
    <m/>
    <m/>
    <m/>
    <m/>
    <m/>
    <m/>
    <m/>
    <m/>
    <m/>
    <m/>
    <m/>
    <m/>
    <m/>
    <m/>
    <m/>
    <m/>
    <m/>
    <m/>
    <m/>
    <m/>
    <m/>
    <m/>
    <m/>
    <m/>
    <m/>
    <m/>
    <m/>
    <m/>
    <m/>
    <m/>
    <m/>
    <m/>
    <m/>
    <m/>
    <m/>
    <m/>
    <m/>
    <m/>
    <n v="1"/>
    <m/>
    <m/>
    <m/>
    <m/>
    <m/>
    <m/>
    <m/>
    <m/>
    <m/>
    <m/>
    <m/>
    <m/>
    <m/>
    <m/>
    <m/>
    <m/>
    <m/>
    <m/>
    <m/>
    <m/>
    <m/>
    <m/>
    <m/>
    <m/>
    <m/>
    <m/>
    <m/>
    <m/>
    <m/>
    <m/>
    <m/>
    <m/>
    <m/>
    <m/>
    <m/>
    <m/>
    <m/>
    <m/>
    <m/>
    <m/>
    <m/>
    <m/>
    <m/>
    <m/>
    <x v="2"/>
    <x v="0"/>
    <s v="ZBHT0009"/>
    <s v="BPkHeKIRep7"/>
    <s v="Allocated"/>
    <s v="Promise To Pay (PTP)"/>
    <s v="Customer promise pay online 3200 on 21/06"/>
    <d v="2026-06-21T00:00:00"/>
    <m/>
    <m/>
    <m/>
    <m/>
    <s v="227"/>
    <n v="3064.35"/>
    <n v="6141.35"/>
  </r>
  <r>
    <n v="464069443"/>
    <s v="SIMON VILAS JADHAV"/>
    <m/>
    <m/>
    <m/>
    <m/>
    <m/>
    <m/>
    <n v="4557"/>
    <n v="13671"/>
    <n v="4883"/>
    <n v="18816"/>
    <x v="1"/>
    <s v="FLOW"/>
    <s v="UNPAID"/>
    <x v="6"/>
    <n v="29586"/>
    <n v="326"/>
    <n v="0"/>
    <n v="1800"/>
    <s v="FLOW"/>
    <n v="6.1528173408711341E-2"/>
    <n v="7.9130856584060348E-3"/>
    <s v="FLOW"/>
    <s v="NC"/>
    <s v="NC"/>
    <s v="NC"/>
    <s v="no such person"/>
    <m/>
    <s v="CNAVNA"/>
    <m/>
    <s v="REPO"/>
    <s v="-"/>
    <s v="KHARADI"/>
    <s v="-"/>
    <s v="-"/>
    <s v="-"/>
    <n v="15797"/>
    <n v="29586"/>
    <n v="88"/>
    <n v="104"/>
    <s v="FLOW"/>
    <m/>
    <m/>
    <m/>
    <m/>
    <s v="REGULAR"/>
    <s v="MH12XF0668"/>
    <s v="HONDA ACTIVA 6G DLX BS VI"/>
    <d v="2024-09-20T00:00:00"/>
    <n v="24"/>
    <s v="02.06.26"/>
    <x v="1"/>
    <m/>
    <m/>
    <m/>
    <m/>
    <m/>
    <m/>
    <m/>
    <n v="1"/>
    <m/>
    <m/>
    <m/>
    <m/>
    <m/>
    <m/>
    <m/>
    <m/>
    <m/>
    <m/>
    <m/>
    <m/>
    <m/>
    <m/>
    <m/>
    <m/>
    <m/>
    <m/>
    <m/>
    <m/>
    <m/>
    <m/>
    <m/>
    <m/>
    <m/>
    <m/>
    <m/>
    <m/>
    <m/>
    <m/>
    <m/>
    <m/>
    <m/>
    <m/>
    <m/>
    <m/>
    <m/>
    <m/>
    <m/>
    <m/>
    <m/>
    <m/>
    <m/>
    <m/>
    <m/>
    <m/>
    <m/>
    <m/>
    <m/>
    <m/>
    <m/>
    <m/>
    <m/>
    <m/>
    <m/>
    <m/>
    <m/>
    <m/>
    <m/>
    <m/>
    <m/>
    <m/>
    <m/>
    <m/>
    <m/>
    <m/>
    <m/>
    <m/>
    <m/>
    <m/>
    <m/>
    <m/>
    <m/>
    <m/>
    <m/>
    <m/>
    <m/>
    <m/>
    <m/>
    <m/>
    <m/>
    <m/>
    <m/>
    <m/>
    <m/>
    <m/>
    <x v="2"/>
    <x v="0"/>
    <s v="ZBHT0012"/>
    <s v="B2k0XtMMYqz"/>
    <s v="Unallocated"/>
    <s v="No Such Person (NC_NSP)"/>
    <s v="Nc"/>
    <d v="2026-06-03T00:00:00"/>
    <m/>
    <m/>
    <m/>
    <m/>
    <s v="588"/>
    <n v="4883"/>
    <n v="18816"/>
  </r>
  <r>
    <n v="461935037"/>
    <s v="RAHUL ANIL CHAVAN"/>
    <m/>
    <m/>
    <m/>
    <m/>
    <m/>
    <m/>
    <n v="3271"/>
    <n v="3241"/>
    <n v="3308"/>
    <n v="6610"/>
    <x v="0"/>
    <s v="FLOW"/>
    <s v="UNPAID"/>
    <x v="16"/>
    <n v="29572.639999999999"/>
    <n v="67"/>
    <n v="0"/>
    <n v="0"/>
    <s v="-"/>
    <n v="0.11410162024112454"/>
    <n v="1.61830806113946E-3"/>
    <s v="STABLE"/>
    <s v="MPTP"/>
    <s v="-"/>
    <s v="MPTP"/>
    <s v="Shifted"/>
    <n v="20"/>
    <s v="CAVNA"/>
    <m/>
    <m/>
    <m/>
    <s v="WAGHOLI"/>
    <m/>
    <m/>
    <m/>
    <n v="3308"/>
    <n v="29572.639999999999"/>
    <n v="27"/>
    <n v="43"/>
    <s v="FLOW"/>
    <m/>
    <m/>
    <m/>
    <m/>
    <s v="-"/>
    <s v="MH21CB7894"/>
    <s v="HONDA SHINE SP DISC BSVI"/>
    <d v="2024-02-16T00:00:00"/>
    <n v="36"/>
    <s v="10.06.26"/>
    <x v="1"/>
    <m/>
    <m/>
    <m/>
    <m/>
    <m/>
    <m/>
    <m/>
    <m/>
    <m/>
    <m/>
    <m/>
    <m/>
    <m/>
    <m/>
    <m/>
    <m/>
    <m/>
    <m/>
    <m/>
    <m/>
    <m/>
    <m/>
    <m/>
    <m/>
    <m/>
    <m/>
    <m/>
    <m/>
    <m/>
    <m/>
    <m/>
    <m/>
    <m/>
    <m/>
    <m/>
    <m/>
    <m/>
    <m/>
    <m/>
    <m/>
    <m/>
    <m/>
    <m/>
    <m/>
    <m/>
    <m/>
    <m/>
    <m/>
    <m/>
    <m/>
    <m/>
    <m/>
    <m/>
    <m/>
    <m/>
    <m/>
    <m/>
    <m/>
    <m/>
    <m/>
    <m/>
    <m/>
    <m/>
    <m/>
    <m/>
    <m/>
    <m/>
    <m/>
    <m/>
    <m/>
    <m/>
    <m/>
    <m/>
    <m/>
    <m/>
    <m/>
    <m/>
    <m/>
    <m/>
    <m/>
    <m/>
    <m/>
    <m/>
    <m/>
    <m/>
    <m/>
    <m/>
    <m/>
    <m/>
    <m/>
    <m/>
    <n v="1"/>
    <m/>
    <m/>
    <x v="2"/>
    <x v="0"/>
    <s v="DUWT0021"/>
    <s v="B2A1B2PDzzc"/>
    <s v="Allocated"/>
    <s v="Shifted (NC_SFTD)"/>
    <s v="Customer shifted from residence address "/>
    <d v="2026-06-12T00:00:00"/>
    <m/>
    <m/>
    <m/>
    <m/>
    <s v="98"/>
    <n v="3308"/>
    <n v="6610"/>
  </r>
  <r>
    <n v="460644820"/>
    <s v="MANISHA KISHOR DORKE"/>
    <m/>
    <m/>
    <m/>
    <m/>
    <m/>
    <m/>
    <n v="3554"/>
    <n v="10662"/>
    <n v="3797"/>
    <n v="14655"/>
    <x v="1"/>
    <s v="FLOW"/>
    <s v="UNPAID"/>
    <x v="12"/>
    <n v="29237.7"/>
    <n v="243"/>
    <n v="0"/>
    <n v="3143"/>
    <s v="FLOW"/>
    <n v="0.27417789393432157"/>
    <n v="7.8199291744331153E-3"/>
    <s v="FLOW"/>
    <s v="NC"/>
    <s v="NC"/>
    <s v="NC"/>
    <s v="Shifted"/>
    <m/>
    <s v="CNAVNA"/>
    <m/>
    <s v="REPO"/>
    <s v="-"/>
    <s v="RANGE HIILS"/>
    <s v="-"/>
    <s v="-"/>
    <s v="-"/>
    <n v="14048"/>
    <n v="29237.7"/>
    <n v="88"/>
    <n v="104"/>
    <s v="FLOW"/>
    <m/>
    <m/>
    <m/>
    <m/>
    <s v="REGULAR"/>
    <s v="MH12WD4626"/>
    <s v="HONDA ACTIVA 125 DISC BSVI"/>
    <d v="2023-11-13T00:00:00"/>
    <n v="36"/>
    <s v="02.06.26"/>
    <x v="0"/>
    <m/>
    <n v="1"/>
    <m/>
    <m/>
    <m/>
    <m/>
    <m/>
    <m/>
    <m/>
    <m/>
    <m/>
    <m/>
    <m/>
    <n v="1"/>
    <m/>
    <m/>
    <n v="1"/>
    <m/>
    <m/>
    <m/>
    <m/>
    <m/>
    <m/>
    <m/>
    <m/>
    <m/>
    <m/>
    <m/>
    <m/>
    <m/>
    <m/>
    <m/>
    <m/>
    <m/>
    <n v="1"/>
    <m/>
    <m/>
    <m/>
    <m/>
    <m/>
    <m/>
    <m/>
    <m/>
    <m/>
    <m/>
    <m/>
    <m/>
    <m/>
    <m/>
    <m/>
    <m/>
    <m/>
    <m/>
    <m/>
    <m/>
    <m/>
    <m/>
    <m/>
    <m/>
    <m/>
    <m/>
    <m/>
    <m/>
    <m/>
    <m/>
    <m/>
    <m/>
    <m/>
    <m/>
    <m/>
    <m/>
    <m/>
    <m/>
    <m/>
    <m/>
    <m/>
    <m/>
    <m/>
    <m/>
    <m/>
    <m/>
    <m/>
    <m/>
    <m/>
    <m/>
    <m/>
    <m/>
    <m/>
    <m/>
    <m/>
    <m/>
    <m/>
    <m/>
    <m/>
    <x v="0"/>
    <x v="0"/>
    <s v="DUWT0023"/>
    <s v="B2BuXuD31Nm"/>
    <s v="Unallocated"/>
    <s v="Shifted (NC_SFTD)"/>
    <s v="Customer shifted from the given residence address "/>
    <d v="2026-06-06T00:00:00"/>
    <m/>
    <m/>
    <m/>
    <m/>
    <s v="439"/>
    <n v="3797"/>
    <n v="14655"/>
  </r>
  <r>
    <n v="462615275"/>
    <s v="RAJESH GANGARAM JADHAV"/>
    <m/>
    <m/>
    <m/>
    <m/>
    <m/>
    <m/>
    <n v="5136"/>
    <n v="5136"/>
    <n v="5147"/>
    <n v="10364"/>
    <x v="0"/>
    <s v="FLOW"/>
    <s v="UNPAID"/>
    <x v="3"/>
    <n v="29176"/>
    <n v="11"/>
    <n v="0"/>
    <n v="826"/>
    <s v="-"/>
    <n v="3.3241652182120322E-2"/>
    <n v="1.5966026702994688E-3"/>
    <s v="STABLE"/>
    <s v="PTP"/>
    <s v="-"/>
    <s v="PTP"/>
    <m/>
    <n v="15"/>
    <s v="CAVA"/>
    <m/>
    <m/>
    <m/>
    <s v="BHOR"/>
    <m/>
    <m/>
    <m/>
    <n v="5973"/>
    <n v="29176"/>
    <n v="27"/>
    <n v="43"/>
    <s v="FLOW"/>
    <m/>
    <m/>
    <m/>
    <m/>
    <s v="-"/>
    <s v="MH12WS7624"/>
    <s v="BAJAJ PULSAR 150 TWIN DISC ABS"/>
    <d v="2024-04-18T00:00:00"/>
    <n v="30"/>
    <s v="10.06.26"/>
    <x v="1"/>
    <m/>
    <m/>
    <m/>
    <m/>
    <m/>
    <m/>
    <m/>
    <m/>
    <m/>
    <m/>
    <m/>
    <m/>
    <m/>
    <m/>
    <m/>
    <m/>
    <m/>
    <m/>
    <m/>
    <m/>
    <m/>
    <m/>
    <m/>
    <m/>
    <m/>
    <m/>
    <m/>
    <m/>
    <m/>
    <m/>
    <m/>
    <n v="1"/>
    <m/>
    <m/>
    <m/>
    <m/>
    <m/>
    <m/>
    <m/>
    <m/>
    <m/>
    <m/>
    <m/>
    <m/>
    <m/>
    <m/>
    <m/>
    <m/>
    <m/>
    <m/>
    <m/>
    <m/>
    <m/>
    <m/>
    <m/>
    <m/>
    <m/>
    <m/>
    <m/>
    <m/>
    <m/>
    <m/>
    <m/>
    <m/>
    <m/>
    <m/>
    <m/>
    <m/>
    <m/>
    <m/>
    <m/>
    <m/>
    <m/>
    <m/>
    <m/>
    <m/>
    <m/>
    <m/>
    <m/>
    <m/>
    <m/>
    <m/>
    <m/>
    <m/>
    <m/>
    <m/>
    <m/>
    <m/>
    <m/>
    <m/>
    <m/>
    <m/>
    <m/>
    <m/>
    <x v="2"/>
    <x v="0"/>
    <s v="DUWT0011"/>
    <s v="Bote4d0st9"/>
    <s v="Allocated"/>
    <s v="Promise To Pay (PTP)"/>
    <s v="Customer home visit promise to pay amt. 10000 ptp date 15.06.2026"/>
    <d v="2026-06-15T00:00:00"/>
    <m/>
    <m/>
    <m/>
    <m/>
    <s v="92"/>
    <n v="5147"/>
    <n v="10364"/>
  </r>
  <r>
    <n v="465044729"/>
    <s v="MANISH RAHUL KAPURE"/>
    <m/>
    <m/>
    <m/>
    <m/>
    <m/>
    <m/>
    <n v="3441"/>
    <n v="3441"/>
    <n v="3441"/>
    <n v="6937"/>
    <x v="0"/>
    <s v="FLOW"/>
    <s v="UNPAID"/>
    <x v="6"/>
    <n v="28625"/>
    <n v="0"/>
    <n v="0"/>
    <n v="450"/>
    <s v="-"/>
    <n v="1.6351164497661611E-2"/>
    <n v="1.5664502137826396E-3"/>
    <s v="STABLE"/>
    <s v="PTP"/>
    <s v="-"/>
    <s v="PTP"/>
    <m/>
    <n v="18"/>
    <s v="CAVA"/>
    <m/>
    <m/>
    <m/>
    <s v="SHANTI NAGAR"/>
    <m/>
    <m/>
    <m/>
    <n v="3891"/>
    <n v="28625"/>
    <n v="26"/>
    <n v="42"/>
    <s v="FLOW"/>
    <m/>
    <m/>
    <m/>
    <m/>
    <s v="-"/>
    <s v="MH12WL8330"/>
    <s v="HUNTER 350 DAPPER ASH"/>
    <d v="2024-12-26T00:00:00"/>
    <n v="24"/>
    <s v="10.06.26"/>
    <x v="1"/>
    <m/>
    <m/>
    <m/>
    <m/>
    <m/>
    <m/>
    <m/>
    <m/>
    <m/>
    <m/>
    <m/>
    <m/>
    <m/>
    <m/>
    <m/>
    <m/>
    <m/>
    <m/>
    <m/>
    <m/>
    <m/>
    <m/>
    <m/>
    <m/>
    <m/>
    <m/>
    <m/>
    <m/>
    <m/>
    <m/>
    <m/>
    <m/>
    <m/>
    <m/>
    <n v="2"/>
    <m/>
    <m/>
    <m/>
    <m/>
    <m/>
    <m/>
    <m/>
    <m/>
    <n v="1"/>
    <m/>
    <m/>
    <m/>
    <m/>
    <m/>
    <m/>
    <m/>
    <m/>
    <m/>
    <m/>
    <m/>
    <m/>
    <m/>
    <m/>
    <n v="1"/>
    <m/>
    <m/>
    <m/>
    <m/>
    <m/>
    <m/>
    <m/>
    <m/>
    <m/>
    <m/>
    <m/>
    <m/>
    <m/>
    <m/>
    <m/>
    <m/>
    <m/>
    <m/>
    <m/>
    <m/>
    <m/>
    <m/>
    <m/>
    <m/>
    <m/>
    <m/>
    <m/>
    <m/>
    <m/>
    <m/>
    <m/>
    <m/>
    <m/>
    <m/>
    <m/>
    <x v="0"/>
    <x v="0"/>
    <s v="ZBHT0012"/>
    <s v="BPqyyQ8DG1"/>
    <s v="Allocated"/>
    <s v="Left Message (LMCB)"/>
    <s v="Lm"/>
    <d v="2026-06-15T00:00:00"/>
    <m/>
    <m/>
    <m/>
    <m/>
    <s v="55"/>
    <n v="3441"/>
    <n v="6937"/>
  </r>
  <r>
    <n v="461750939"/>
    <s v="NAMDEV YALAPPA REDEKAR"/>
    <m/>
    <m/>
    <m/>
    <m/>
    <m/>
    <s v="BANK STABLE 15"/>
    <n v="3101"/>
    <n v="3067"/>
    <n v="3121"/>
    <n v="6253"/>
    <x v="0"/>
    <s v="STABLE"/>
    <s v="UNPAID"/>
    <x v="4"/>
    <n v="28376"/>
    <n v="54"/>
    <n v="0"/>
    <n v="4032"/>
    <s v="-"/>
    <n v="3.9439608419283401E-2"/>
    <n v="1.5528241490409148E-3"/>
    <s v="STABLE"/>
    <s v="PAID"/>
    <s v="-"/>
    <s v="NC"/>
    <s v="Shifted"/>
    <m/>
    <s v="CNAVNA"/>
    <m/>
    <m/>
    <m/>
    <s v="CHAKAN"/>
    <m/>
    <m/>
    <m/>
    <n v="7153"/>
    <n v="28376"/>
    <n v="27"/>
    <n v="12"/>
    <s v="STABLE"/>
    <m/>
    <m/>
    <m/>
    <m/>
    <s v="-"/>
    <s v="MH09GQ5807"/>
    <s v="SPLENDOR PLUS BS6 I3S DRS CAST FI"/>
    <d v="2024-02-01T00:00:00"/>
    <n v="36"/>
    <s v="10.06.26"/>
    <x v="0"/>
    <m/>
    <m/>
    <m/>
    <m/>
    <m/>
    <m/>
    <m/>
    <m/>
    <m/>
    <m/>
    <m/>
    <m/>
    <m/>
    <m/>
    <m/>
    <m/>
    <m/>
    <m/>
    <m/>
    <m/>
    <m/>
    <m/>
    <m/>
    <m/>
    <m/>
    <m/>
    <m/>
    <m/>
    <m/>
    <m/>
    <m/>
    <m/>
    <m/>
    <m/>
    <n v="1"/>
    <m/>
    <m/>
    <m/>
    <m/>
    <m/>
    <m/>
    <m/>
    <m/>
    <m/>
    <m/>
    <m/>
    <m/>
    <m/>
    <m/>
    <m/>
    <m/>
    <m/>
    <m/>
    <m/>
    <m/>
    <m/>
    <m/>
    <m/>
    <m/>
    <m/>
    <m/>
    <m/>
    <m/>
    <m/>
    <m/>
    <m/>
    <m/>
    <m/>
    <m/>
    <m/>
    <m/>
    <m/>
    <m/>
    <m/>
    <m/>
    <m/>
    <m/>
    <m/>
    <m/>
    <m/>
    <m/>
    <m/>
    <m/>
    <m/>
    <m/>
    <m/>
    <m/>
    <m/>
    <m/>
    <m/>
    <m/>
    <m/>
    <m/>
    <m/>
    <x v="2"/>
    <x v="0"/>
    <s v="DUWT0017"/>
    <s v="k2PG9AbPVfEm"/>
    <s v="Allocated"/>
    <s v="Shifted (NC_SFTD)"/>
    <s v="Shifted customer from residence address "/>
    <d v="2026-06-12T00:00:00"/>
    <m/>
    <m/>
    <m/>
    <m/>
    <s v="85"/>
    <n v="3121"/>
    <n v="6253"/>
  </r>
  <r>
    <n v="461017884"/>
    <s v="ATUL ARUN KAMBLE"/>
    <m/>
    <m/>
    <m/>
    <m/>
    <m/>
    <m/>
    <n v="3434"/>
    <n v="6868"/>
    <n v="3506"/>
    <n v="10494"/>
    <x v="4"/>
    <s v="FLOW"/>
    <s v="UNPAID"/>
    <x v="7"/>
    <n v="28366"/>
    <n v="72"/>
    <n v="0"/>
    <n v="0"/>
    <s v="FLOW"/>
    <n v="3.1728227940886887E-2"/>
    <n v="6.2805552828320834E-3"/>
    <s v="STABLE"/>
    <s v="PTP"/>
    <s v="PTP"/>
    <s v="PTP"/>
    <m/>
    <n v="22"/>
    <s v="CAVA"/>
    <m/>
    <s v="-"/>
    <s v="-"/>
    <s v="ALEGAON PAGA"/>
    <s v="-"/>
    <s v="-"/>
    <s v="-"/>
    <n v="6940"/>
    <n v="28366"/>
    <n v="57"/>
    <n v="73"/>
    <s v="FLOW"/>
    <m/>
    <m/>
    <m/>
    <m/>
    <s v="REGULAR"/>
    <s v="MH12WM8082"/>
    <s v="SPLENDORPLUS I3S DRS C FI BLACKACNT"/>
    <d v="2023-12-02T00:00:00"/>
    <n v="36"/>
    <s v="02.06.26"/>
    <x v="0"/>
    <m/>
    <m/>
    <m/>
    <m/>
    <m/>
    <m/>
    <m/>
    <m/>
    <m/>
    <m/>
    <m/>
    <m/>
    <m/>
    <m/>
    <m/>
    <m/>
    <n v="1"/>
    <m/>
    <m/>
    <m/>
    <m/>
    <m/>
    <m/>
    <m/>
    <m/>
    <m/>
    <m/>
    <m/>
    <m/>
    <m/>
    <m/>
    <m/>
    <m/>
    <m/>
    <m/>
    <m/>
    <m/>
    <m/>
    <m/>
    <m/>
    <m/>
    <m/>
    <m/>
    <m/>
    <m/>
    <m/>
    <m/>
    <m/>
    <m/>
    <m/>
    <m/>
    <m/>
    <m/>
    <m/>
    <m/>
    <m/>
    <m/>
    <m/>
    <m/>
    <m/>
    <m/>
    <m/>
    <m/>
    <m/>
    <m/>
    <m/>
    <m/>
    <m/>
    <m/>
    <m/>
    <m/>
    <m/>
    <m/>
    <m/>
    <m/>
    <m/>
    <m/>
    <m/>
    <m/>
    <m/>
    <m/>
    <m/>
    <m/>
    <m/>
    <m/>
    <m/>
    <m/>
    <m/>
    <m/>
    <m/>
    <m/>
    <m/>
    <m/>
    <m/>
    <x v="2"/>
    <x v="0"/>
    <s v="ZBHT0024"/>
    <s v="BPitKWVZJrz"/>
    <s v="Allocated"/>
    <s v="Left Message (LMCB)"/>
    <s v="Meet brother "/>
    <d v="2026-06-06T00:00:00"/>
    <m/>
    <m/>
    <m/>
    <m/>
    <s v="192"/>
    <n v="3506"/>
    <n v="10494"/>
  </r>
  <r>
    <n v="460087897"/>
    <s v="DATTATRAY GANPATRAV BALINAWAR"/>
    <s v="COLLECT"/>
    <s v="12.06.26"/>
    <n v="70"/>
    <m/>
    <m/>
    <m/>
    <n v="4950"/>
    <n v="0"/>
    <n v="68"/>
    <n v="5012"/>
    <x v="0"/>
    <s v="STABLE"/>
    <s v="PAID"/>
    <x v="7"/>
    <n v="28365.69"/>
    <n v="68"/>
    <n v="0"/>
    <n v="4500"/>
    <s v="-"/>
    <n v="1.7660509754026801E-2"/>
    <n v="1.5522599533481949E-3"/>
    <s v="STABLE"/>
    <s v="PAID"/>
    <s v="-"/>
    <s v="PAID"/>
    <m/>
    <m/>
    <s v="CAVA"/>
    <m/>
    <m/>
    <m/>
    <s v="ALEGAON PAGA"/>
    <m/>
    <m/>
    <m/>
    <n v="9514"/>
    <n v="28365.69"/>
    <n v="27"/>
    <n v="12"/>
    <s v="STABLE"/>
    <m/>
    <m/>
    <m/>
    <m/>
    <s v="-"/>
    <s v="MH12VY4771"/>
    <s v="HONDA UNICORN 160 BSVI"/>
    <d v="2023-10-11T00:00:00"/>
    <n v="36"/>
    <s v="10.06.26"/>
    <x v="0"/>
    <m/>
    <m/>
    <m/>
    <m/>
    <m/>
    <m/>
    <m/>
    <m/>
    <m/>
    <m/>
    <m/>
    <m/>
    <m/>
    <m/>
    <m/>
    <m/>
    <m/>
    <m/>
    <m/>
    <m/>
    <m/>
    <m/>
    <m/>
    <m/>
    <m/>
    <m/>
    <m/>
    <m/>
    <m/>
    <m/>
    <m/>
    <m/>
    <m/>
    <m/>
    <n v="2"/>
    <m/>
    <m/>
    <m/>
    <m/>
    <m/>
    <m/>
    <m/>
    <m/>
    <m/>
    <m/>
    <m/>
    <m/>
    <m/>
    <m/>
    <m/>
    <m/>
    <m/>
    <m/>
    <m/>
    <m/>
    <m/>
    <m/>
    <m/>
    <m/>
    <m/>
    <m/>
    <m/>
    <m/>
    <m/>
    <m/>
    <m/>
    <m/>
    <m/>
    <m/>
    <m/>
    <m/>
    <m/>
    <m/>
    <m/>
    <m/>
    <m/>
    <m/>
    <m/>
    <m/>
    <m/>
    <m/>
    <m/>
    <m/>
    <m/>
    <m/>
    <m/>
    <m/>
    <m/>
    <m/>
    <m/>
    <m/>
    <m/>
    <m/>
    <m/>
    <x v="1"/>
    <x v="0"/>
    <s v="ZBHT0024"/>
    <s v="BPGCpRATum"/>
    <s v="Allocated"/>
    <s v="Payment (PAID)"/>
    <s v="Payment (PAID)"/>
    <d v="2026-06-12T00:00:00"/>
    <m/>
    <m/>
    <m/>
    <m/>
    <s v="132"/>
    <n v="68"/>
    <n v="5082"/>
  </r>
  <r>
    <n v="461486702"/>
    <s v="AJINKYA SHIVAJI DEOKAR"/>
    <s v="ONLINE"/>
    <s v="09.06.26"/>
    <n v="3500"/>
    <m/>
    <m/>
    <m/>
    <n v="3394"/>
    <n v="3273"/>
    <n v="3354"/>
    <n v="3224"/>
    <x v="0"/>
    <s v="STABLE"/>
    <s v="PAID"/>
    <x v="6"/>
    <n v="28031.64"/>
    <n v="81"/>
    <n v="0"/>
    <n v="2250"/>
    <s v="05.05.26"/>
    <n v="1.6012225564339951E-2"/>
    <n v="1.5339796845651702E-3"/>
    <s v="STABLE"/>
    <s v="PAID"/>
    <s v="PAID"/>
    <s v="PAID"/>
    <m/>
    <m/>
    <s v="CAVA"/>
    <m/>
    <s v="-"/>
    <s v="-"/>
    <s v="YERWADA"/>
    <s v="-"/>
    <s v="-"/>
    <s v="-"/>
    <n v="5604"/>
    <n v="28031.64"/>
    <n v="27"/>
    <n v="12"/>
    <s v="STABLE"/>
    <m/>
    <m/>
    <m/>
    <m/>
    <s v="REGULAR"/>
    <s v="MH12WL2154"/>
    <s v="HONDA ACTIVA 6G DLX BS VI"/>
    <d v="2024-01-12T00:00:00"/>
    <n v="36"/>
    <s v="02.06.26"/>
    <x v="1"/>
    <m/>
    <m/>
    <m/>
    <m/>
    <m/>
    <m/>
    <m/>
    <m/>
    <m/>
    <m/>
    <n v="1"/>
    <m/>
    <m/>
    <m/>
    <m/>
    <m/>
    <m/>
    <m/>
    <m/>
    <m/>
    <m/>
    <m/>
    <m/>
    <m/>
    <m/>
    <m/>
    <m/>
    <m/>
    <m/>
    <m/>
    <m/>
    <m/>
    <m/>
    <m/>
    <m/>
    <m/>
    <m/>
    <m/>
    <m/>
    <m/>
    <m/>
    <m/>
    <m/>
    <m/>
    <m/>
    <m/>
    <m/>
    <m/>
    <m/>
    <m/>
    <m/>
    <m/>
    <m/>
    <m/>
    <m/>
    <m/>
    <m/>
    <m/>
    <m/>
    <m/>
    <m/>
    <m/>
    <m/>
    <m/>
    <m/>
    <m/>
    <m/>
    <m/>
    <m/>
    <m/>
    <m/>
    <m/>
    <m/>
    <m/>
    <m/>
    <m/>
    <m/>
    <m/>
    <m/>
    <m/>
    <m/>
    <m/>
    <m/>
    <m/>
    <m/>
    <m/>
    <m/>
    <m/>
    <m/>
    <m/>
    <m/>
    <m/>
    <m/>
    <m/>
    <x v="2"/>
    <x v="0"/>
    <s v="ZBHT0012"/>
    <s v="A6MM_xFCL7"/>
    <s v="Allocated"/>
    <s v="Left Message (LMCB)"/>
    <s v="Lm"/>
    <d v="2026-06-04T00:00:00"/>
    <m/>
    <m/>
    <m/>
    <m/>
    <s v="57"/>
    <n v="3354"/>
    <n v="6724"/>
  </r>
  <r>
    <n v="461264401"/>
    <s v="SAPANA GANGADHAR PAWAR"/>
    <s v="ONLINE"/>
    <s v="20.06.26"/>
    <n v="3503"/>
    <m/>
    <m/>
    <m/>
    <n v="3109"/>
    <n v="5537"/>
    <n v="2681"/>
    <n v="5539"/>
    <x v="4"/>
    <s v="STABLE"/>
    <s v="PAID"/>
    <x v="3"/>
    <n v="28004"/>
    <n v="253"/>
    <n v="0"/>
    <n v="5400"/>
    <s v="29.05.26"/>
    <n v="0.12920171435412869"/>
    <n v="6.2004043622798308E-3"/>
    <s v="STABLE"/>
    <s v="PAID"/>
    <s v="PTP"/>
    <s v="PTP"/>
    <m/>
    <n v="14"/>
    <s v="CAVA"/>
    <m/>
    <s v="-"/>
    <s v="-"/>
    <s v="BHOR"/>
    <s v="-"/>
    <s v="-"/>
    <s v="-"/>
    <n v="11190"/>
    <n v="28004"/>
    <n v="57"/>
    <n v="73"/>
    <s v="FLOW"/>
    <m/>
    <m/>
    <m/>
    <m/>
    <s v="REGULAR"/>
    <s v="MH12WH6963"/>
    <s v="BAJAJ PLATINA 110 5 SPEED DISC ABS"/>
    <d v="2023-12-27T00:00:00"/>
    <n v="36"/>
    <s v="02.06.26"/>
    <x v="1"/>
    <m/>
    <m/>
    <m/>
    <m/>
    <m/>
    <m/>
    <m/>
    <m/>
    <m/>
    <m/>
    <m/>
    <m/>
    <m/>
    <m/>
    <m/>
    <m/>
    <m/>
    <m/>
    <m/>
    <m/>
    <m/>
    <m/>
    <n v="1"/>
    <m/>
    <m/>
    <m/>
    <m/>
    <m/>
    <m/>
    <m/>
    <m/>
    <m/>
    <m/>
    <m/>
    <m/>
    <m/>
    <m/>
    <m/>
    <m/>
    <m/>
    <m/>
    <m/>
    <m/>
    <m/>
    <m/>
    <m/>
    <m/>
    <m/>
    <m/>
    <m/>
    <m/>
    <m/>
    <m/>
    <m/>
    <m/>
    <m/>
    <m/>
    <m/>
    <m/>
    <m/>
    <m/>
    <m/>
    <m/>
    <m/>
    <m/>
    <m/>
    <m/>
    <m/>
    <m/>
    <m/>
    <m/>
    <m/>
    <m/>
    <m/>
    <m/>
    <m/>
    <m/>
    <m/>
    <m/>
    <m/>
    <m/>
    <m/>
    <m/>
    <m/>
    <m/>
    <m/>
    <m/>
    <m/>
    <m/>
    <m/>
    <m/>
    <m/>
    <m/>
    <m/>
    <x v="2"/>
    <x v="0"/>
    <s v="DUWT0011"/>
    <s v="k2rB7O674OMm"/>
    <s v="Allocated"/>
    <s v="Promise To Pay (PTP)"/>
    <s v="Customer home visit promise to pay amt. 4000 ptp date 15.06.2026"/>
    <d v="2026-06-15T00:00:00"/>
    <m/>
    <m/>
    <m/>
    <m/>
    <s v="396"/>
    <n v="2681"/>
    <n v="9042"/>
  </r>
  <r>
    <n v="464131543"/>
    <s v="GANESH SUDHAKAR KULKARNI"/>
    <s v="ONLINE"/>
    <s v="13.06.26"/>
    <n v="5150"/>
    <m/>
    <m/>
    <m/>
    <n v="4976"/>
    <n v="4884"/>
    <n v="4979"/>
    <n v="4836"/>
    <x v="0"/>
    <s v="STABLE"/>
    <s v="PAID"/>
    <x v="6"/>
    <n v="27952"/>
    <n v="95"/>
    <n v="0"/>
    <n v="2250"/>
    <s v="-"/>
    <n v="1.5966733625803923E-2"/>
    <n v="1.5296215327738811E-3"/>
    <s v="STABLE"/>
    <s v="PAID"/>
    <s v="-"/>
    <s v="PAID"/>
    <m/>
    <m/>
    <s v="CAVA"/>
    <m/>
    <m/>
    <m/>
    <s v="KHARADI"/>
    <m/>
    <m/>
    <m/>
    <n v="7229"/>
    <n v="27952"/>
    <n v="27"/>
    <n v="12"/>
    <s v="STABLE"/>
    <m/>
    <m/>
    <m/>
    <m/>
    <s v="-"/>
    <s v="MH12XF4840"/>
    <s v="HONDA SP 125 BS VI DISC"/>
    <d v="2024-09-27T00:00:00"/>
    <n v="24"/>
    <s v="10.06.26"/>
    <x v="1"/>
    <m/>
    <m/>
    <m/>
    <m/>
    <m/>
    <m/>
    <m/>
    <m/>
    <m/>
    <m/>
    <m/>
    <m/>
    <m/>
    <m/>
    <m/>
    <m/>
    <m/>
    <m/>
    <m/>
    <m/>
    <m/>
    <m/>
    <m/>
    <m/>
    <m/>
    <m/>
    <m/>
    <m/>
    <m/>
    <m/>
    <m/>
    <m/>
    <m/>
    <m/>
    <n v="1"/>
    <m/>
    <m/>
    <m/>
    <m/>
    <m/>
    <m/>
    <m/>
    <m/>
    <m/>
    <m/>
    <m/>
    <m/>
    <m/>
    <m/>
    <m/>
    <m/>
    <m/>
    <m/>
    <m/>
    <m/>
    <m/>
    <m/>
    <m/>
    <m/>
    <m/>
    <m/>
    <m/>
    <m/>
    <m/>
    <m/>
    <m/>
    <m/>
    <m/>
    <m/>
    <m/>
    <m/>
    <m/>
    <m/>
    <m/>
    <m/>
    <m/>
    <m/>
    <m/>
    <m/>
    <m/>
    <m/>
    <m/>
    <m/>
    <m/>
    <m/>
    <m/>
    <m/>
    <m/>
    <m/>
    <m/>
    <m/>
    <m/>
    <m/>
    <m/>
    <x v="2"/>
    <x v="0"/>
    <s v="ZBHT0012"/>
    <s v="APKF-xitbz"/>
    <s v="Allocated"/>
    <s v="Promise To Pay (PTP)"/>
    <s v="Ptp"/>
    <d v="2026-06-17T00:00:00"/>
    <m/>
    <m/>
    <m/>
    <m/>
    <s v="126"/>
    <n v="4979"/>
    <n v="9986"/>
  </r>
  <r>
    <n v="464634347"/>
    <s v="KAILASH"/>
    <s v="ONLINE"/>
    <s v="10.06.26"/>
    <n v="8000"/>
    <m/>
    <m/>
    <m/>
    <n v="7367"/>
    <n v="28203"/>
    <n v="7180"/>
    <n v="28753"/>
    <x v="2"/>
    <s v="STABLE"/>
    <s v="PAID"/>
    <x v="17"/>
    <n v="27624"/>
    <n v="1078"/>
    <n v="0"/>
    <n v="0"/>
    <s v="-"/>
    <n v="0.26474188911700375"/>
    <n v="9.0694817150709008E-3"/>
    <s v="STABLE"/>
    <s v="PAID"/>
    <s v="-"/>
    <s v="PAID"/>
    <m/>
    <m/>
    <m/>
    <m/>
    <s v="REPO"/>
    <s v="-"/>
    <s v="PIMPLE GURAV"/>
    <s v="-"/>
    <s v="-"/>
    <s v="-"/>
    <n v="29281"/>
    <n v="27624"/>
    <n v="116"/>
    <n v="104"/>
    <s v="STABLE"/>
    <m/>
    <m/>
    <m/>
    <m/>
    <s v="NPA"/>
    <s v="UP90AE6144"/>
    <s v="APACHE RTR 160 2V RM DISC BT"/>
    <d v="2024-11-11T00:00:00"/>
    <n v="18"/>
    <s v="02.06.26"/>
    <x v="0"/>
    <m/>
    <m/>
    <m/>
    <m/>
    <m/>
    <m/>
    <m/>
    <m/>
    <m/>
    <m/>
    <n v="1"/>
    <m/>
    <m/>
    <n v="1"/>
    <m/>
    <m/>
    <m/>
    <m/>
    <m/>
    <m/>
    <m/>
    <m/>
    <m/>
    <m/>
    <m/>
    <m/>
    <m/>
    <m/>
    <m/>
    <m/>
    <m/>
    <m/>
    <m/>
    <m/>
    <m/>
    <m/>
    <m/>
    <m/>
    <m/>
    <m/>
    <m/>
    <m/>
    <m/>
    <m/>
    <m/>
    <m/>
    <m/>
    <m/>
    <m/>
    <m/>
    <m/>
    <m/>
    <m/>
    <m/>
    <m/>
    <m/>
    <m/>
    <m/>
    <m/>
    <m/>
    <m/>
    <m/>
    <m/>
    <m/>
    <m/>
    <m/>
    <m/>
    <m/>
    <m/>
    <m/>
    <m/>
    <m/>
    <m/>
    <m/>
    <m/>
    <m/>
    <m/>
    <m/>
    <m/>
    <m/>
    <m/>
    <m/>
    <m/>
    <m/>
    <m/>
    <m/>
    <m/>
    <m/>
    <m/>
    <m/>
    <m/>
    <m/>
    <m/>
    <m/>
    <x v="1"/>
    <x v="0"/>
    <s v="ZBHT0015"/>
    <s v="kosktmRR_OIc"/>
    <s v="Allocated"/>
    <s v="Shifted (NC_SFTD)"/>
    <s v="Visited at customer residence address. Customer is shiffted at village. Vehicle with him."/>
    <d v="2026-06-05T00:00:00"/>
    <m/>
    <m/>
    <m/>
    <s v="DIGICOLLTC"/>
    <s v="1183"/>
    <n v="7180"/>
    <n v="36753"/>
  </r>
  <r>
    <n v="467306509"/>
    <s v="SALMAN USUF KHAN"/>
    <m/>
    <m/>
    <m/>
    <m/>
    <m/>
    <m/>
    <n v="1633"/>
    <n v="3266"/>
    <n v="1660"/>
    <n v="4981"/>
    <x v="4"/>
    <s v="FLOW"/>
    <s v="UNPAID"/>
    <x v="6"/>
    <n v="27575"/>
    <n v="27"/>
    <n v="0"/>
    <n v="900"/>
    <s v="FLOW"/>
    <n v="0.23003299044305731"/>
    <n v="6.1054188790839285E-3"/>
    <s v="FLOW"/>
    <s v="NC"/>
    <s v="OS"/>
    <s v="NC"/>
    <s v="Add not found"/>
    <m/>
    <s v="CNAVNA"/>
    <m/>
    <s v="-"/>
    <s v="-"/>
    <s v="YERWADA"/>
    <s v="-"/>
    <s v="-"/>
    <s v="-"/>
    <n v="4193"/>
    <n v="27575"/>
    <n v="56"/>
    <n v="72"/>
    <s v="FLOW"/>
    <m/>
    <m/>
    <m/>
    <m/>
    <s v="REGULAR"/>
    <s v="MH12XK8967"/>
    <s v="SUZUKI BURGMAN STREET EX"/>
    <d v="2025-11-19T00:00:00"/>
    <n v="24"/>
    <s v="02.06.26"/>
    <x v="1"/>
    <m/>
    <m/>
    <m/>
    <m/>
    <m/>
    <m/>
    <m/>
    <m/>
    <m/>
    <m/>
    <n v="1"/>
    <m/>
    <m/>
    <m/>
    <m/>
    <m/>
    <m/>
    <m/>
    <m/>
    <m/>
    <m/>
    <m/>
    <m/>
    <m/>
    <m/>
    <m/>
    <m/>
    <m/>
    <m/>
    <m/>
    <m/>
    <m/>
    <m/>
    <m/>
    <m/>
    <m/>
    <m/>
    <m/>
    <m/>
    <m/>
    <m/>
    <m/>
    <m/>
    <m/>
    <m/>
    <m/>
    <m/>
    <m/>
    <m/>
    <m/>
    <m/>
    <m/>
    <m/>
    <m/>
    <m/>
    <n v="1"/>
    <m/>
    <m/>
    <m/>
    <m/>
    <m/>
    <m/>
    <m/>
    <m/>
    <m/>
    <m/>
    <m/>
    <m/>
    <m/>
    <m/>
    <m/>
    <m/>
    <m/>
    <m/>
    <m/>
    <m/>
    <m/>
    <m/>
    <m/>
    <m/>
    <m/>
    <m/>
    <m/>
    <m/>
    <m/>
    <m/>
    <m/>
    <m/>
    <m/>
    <m/>
    <m/>
    <m/>
    <m/>
    <m/>
    <x v="1"/>
    <x v="0"/>
    <s v="ZBHT0012"/>
    <s v="GoJgzulX41c"/>
    <s v="Allocated"/>
    <s v="Left Message (LMCB)"/>
    <s v="Lm"/>
    <d v="2026-06-04T00:00:00"/>
    <m/>
    <m/>
    <m/>
    <s v="DIGICOLLTC"/>
    <s v="82"/>
    <n v="1660"/>
    <n v="4981"/>
  </r>
  <r>
    <n v="461099946"/>
    <s v="MANGAL DATTATRAY UKALE"/>
    <m/>
    <m/>
    <m/>
    <m/>
    <m/>
    <m/>
    <n v="3352"/>
    <n v="6186"/>
    <n v="3105"/>
    <n v="9971"/>
    <x v="4"/>
    <s v="FLOW"/>
    <s v="UNPAID"/>
    <x v="7"/>
    <n v="27566.59"/>
    <n v="271"/>
    <n v="0"/>
    <n v="0"/>
    <s v="29.05.26"/>
    <n v="3.0834063705597301E-2"/>
    <n v="6.1035568093550764E-3"/>
    <s v="STABLE"/>
    <s v="PTP"/>
    <s v="PTP"/>
    <s v="PTP"/>
    <m/>
    <n v="25"/>
    <s v="CAVA"/>
    <m/>
    <s v="-"/>
    <s v="-"/>
    <s v="RANJAN GAON"/>
    <s v="-"/>
    <s v="-"/>
    <s v="-"/>
    <n v="6457"/>
    <n v="27566.59"/>
    <n v="57"/>
    <n v="73"/>
    <s v="FLOW"/>
    <m/>
    <m/>
    <m/>
    <m/>
    <s v="REGULAR"/>
    <s v="MH12WN3370"/>
    <s v="SPLENDORPLUS I3S DRS C FI BLACKACNT"/>
    <d v="2023-12-12T00:00:00"/>
    <n v="36"/>
    <s v="02.06.26"/>
    <x v="0"/>
    <m/>
    <m/>
    <m/>
    <m/>
    <m/>
    <m/>
    <m/>
    <m/>
    <m/>
    <m/>
    <m/>
    <m/>
    <m/>
    <n v="1"/>
    <m/>
    <m/>
    <m/>
    <m/>
    <m/>
    <m/>
    <m/>
    <m/>
    <m/>
    <m/>
    <m/>
    <m/>
    <m/>
    <m/>
    <m/>
    <m/>
    <m/>
    <m/>
    <m/>
    <m/>
    <m/>
    <m/>
    <m/>
    <m/>
    <m/>
    <m/>
    <m/>
    <m/>
    <m/>
    <m/>
    <m/>
    <m/>
    <m/>
    <m/>
    <m/>
    <m/>
    <m/>
    <m/>
    <m/>
    <m/>
    <m/>
    <m/>
    <m/>
    <m/>
    <m/>
    <m/>
    <m/>
    <m/>
    <m/>
    <m/>
    <m/>
    <m/>
    <m/>
    <m/>
    <m/>
    <m/>
    <m/>
    <m/>
    <m/>
    <m/>
    <m/>
    <m/>
    <m/>
    <m/>
    <m/>
    <m/>
    <m/>
    <m/>
    <m/>
    <m/>
    <m/>
    <m/>
    <m/>
    <m/>
    <m/>
    <m/>
    <m/>
    <m/>
    <m/>
    <m/>
    <x v="2"/>
    <x v="0"/>
    <s v="ZBHT0024"/>
    <s v="A6myqhZw_OMc"/>
    <s v="Allocated"/>
    <s v="Left Message (LMCB)"/>
    <s v="Meet doughter "/>
    <d v="2026-06-05T00:00:00"/>
    <m/>
    <m/>
    <m/>
    <m/>
    <s v="433"/>
    <n v="3105"/>
    <n v="9971"/>
  </r>
  <r>
    <n v="464476115"/>
    <s v="RAJESHWAR ARUN DIKSHIT"/>
    <m/>
    <m/>
    <m/>
    <m/>
    <m/>
    <m/>
    <n v="4189"/>
    <n v="4189"/>
    <n v="4207"/>
    <n v="8463"/>
    <x v="0"/>
    <s v="FLOW"/>
    <s v="UNPAID"/>
    <x v="4"/>
    <n v="27526"/>
    <n v="18"/>
    <n v="0"/>
    <n v="1350"/>
    <s v="-"/>
    <n v="3.8258199229954708E-2"/>
    <n v="1.506309470203701E-3"/>
    <s v="STABLE"/>
    <s v="PTP"/>
    <s v="-"/>
    <s v="PTP"/>
    <m/>
    <n v="22"/>
    <s v="CAVA"/>
    <m/>
    <m/>
    <m/>
    <s v="DEHU"/>
    <m/>
    <m/>
    <m/>
    <n v="5557"/>
    <n v="27526"/>
    <n v="27"/>
    <n v="43"/>
    <s v="STABLE"/>
    <m/>
    <m/>
    <m/>
    <m/>
    <s v="-"/>
    <s v="MH14LZ9227"/>
    <s v="HONDA SHINE DISC BSVI"/>
    <d v="2024-10-28T00:00:00"/>
    <n v="24"/>
    <s v="10.06.26"/>
    <x v="0"/>
    <m/>
    <m/>
    <m/>
    <m/>
    <m/>
    <m/>
    <m/>
    <m/>
    <m/>
    <m/>
    <m/>
    <m/>
    <m/>
    <m/>
    <m/>
    <m/>
    <m/>
    <m/>
    <m/>
    <m/>
    <m/>
    <m/>
    <m/>
    <m/>
    <m/>
    <m/>
    <m/>
    <m/>
    <m/>
    <m/>
    <m/>
    <m/>
    <m/>
    <m/>
    <n v="1"/>
    <m/>
    <m/>
    <m/>
    <m/>
    <m/>
    <m/>
    <m/>
    <m/>
    <m/>
    <m/>
    <m/>
    <m/>
    <m/>
    <m/>
    <m/>
    <m/>
    <m/>
    <m/>
    <m/>
    <m/>
    <n v="1"/>
    <m/>
    <m/>
    <m/>
    <m/>
    <m/>
    <m/>
    <m/>
    <m/>
    <m/>
    <m/>
    <m/>
    <m/>
    <m/>
    <m/>
    <m/>
    <m/>
    <m/>
    <m/>
    <m/>
    <m/>
    <m/>
    <m/>
    <m/>
    <m/>
    <m/>
    <m/>
    <m/>
    <m/>
    <m/>
    <m/>
    <m/>
    <m/>
    <m/>
    <m/>
    <m/>
    <m/>
    <m/>
    <m/>
    <x v="1"/>
    <x v="0"/>
    <s v="DUWT0017"/>
    <s v="A6BjJNJWt1m"/>
    <s v="Allocated"/>
    <s v="Promise To Pay (PTP)"/>
    <s v="Customer pay online "/>
    <d v="2026-06-15T00:00:00"/>
    <m/>
    <m/>
    <m/>
    <m/>
    <s v="85"/>
    <n v="4207"/>
    <n v="8463"/>
  </r>
  <r>
    <n v="459479805"/>
    <s v="MAYAPPA UADDAV KAMBALE"/>
    <m/>
    <m/>
    <m/>
    <m/>
    <m/>
    <m/>
    <n v="3690"/>
    <n v="14754"/>
    <n v="4155"/>
    <n v="19158"/>
    <x v="2"/>
    <s v="FLOW"/>
    <s v="UNPAID"/>
    <x v="16"/>
    <n v="27448"/>
    <n v="471"/>
    <n v="0"/>
    <n v="5902"/>
    <s v="-"/>
    <n v="0.93820071096527213"/>
    <n v="9.0116975859855959E-3"/>
    <s v="FLOW"/>
    <s v="SETT"/>
    <s v="-"/>
    <s v="SETT"/>
    <m/>
    <m/>
    <m/>
    <m/>
    <s v="-"/>
    <s v="-"/>
    <s v="WAGHOLI"/>
    <s v="-"/>
    <s v="-"/>
    <s v="-"/>
    <n v="21127"/>
    <n v="27448"/>
    <n v="116"/>
    <n v="132"/>
    <s v="FLOW"/>
    <m/>
    <m/>
    <m/>
    <m/>
    <s v="NPA"/>
    <s v="MH12VU2984"/>
    <s v="HONDA SHINE DISC BSVI"/>
    <d v="2023-08-21T00:00:00"/>
    <n v="36"/>
    <s v="02.06.26"/>
    <x v="1"/>
    <m/>
    <m/>
    <m/>
    <m/>
    <m/>
    <m/>
    <m/>
    <m/>
    <m/>
    <m/>
    <m/>
    <m/>
    <m/>
    <m/>
    <m/>
    <m/>
    <n v="1"/>
    <m/>
    <m/>
    <m/>
    <m/>
    <m/>
    <m/>
    <m/>
    <m/>
    <m/>
    <m/>
    <m/>
    <m/>
    <m/>
    <m/>
    <m/>
    <m/>
    <m/>
    <m/>
    <m/>
    <m/>
    <m/>
    <m/>
    <m/>
    <m/>
    <m/>
    <m/>
    <m/>
    <m/>
    <m/>
    <m/>
    <m/>
    <m/>
    <m/>
    <m/>
    <m/>
    <m/>
    <m/>
    <m/>
    <m/>
    <m/>
    <m/>
    <m/>
    <m/>
    <m/>
    <m/>
    <m/>
    <m/>
    <m/>
    <m/>
    <m/>
    <m/>
    <m/>
    <m/>
    <m/>
    <m/>
    <m/>
    <m/>
    <m/>
    <m/>
    <m/>
    <m/>
    <m/>
    <m/>
    <m/>
    <m/>
    <m/>
    <m/>
    <m/>
    <m/>
    <m/>
    <m/>
    <m/>
    <m/>
    <m/>
    <m/>
    <m/>
    <m/>
    <x v="2"/>
    <x v="0"/>
    <s v="DUWT0021"/>
    <s v="APGx1d-8sim"/>
    <s v="Allocated"/>
    <s v="Customer wants Settlement (SETT)"/>
    <s v="Customer not ready to pay customer wants Settelmet "/>
    <d v="2026-06-06T00:00:00"/>
    <m/>
    <m/>
    <m/>
    <m/>
    <s v="714"/>
    <n v="4155"/>
    <n v="19158"/>
  </r>
  <r>
    <n v="461279153"/>
    <s v="UJWALA SATISH MANE"/>
    <m/>
    <m/>
    <m/>
    <m/>
    <m/>
    <m/>
    <n v="3281"/>
    <n v="2926.45"/>
    <n v="2926.45"/>
    <n v="6255.45"/>
    <x v="0"/>
    <s v="FLOW"/>
    <s v="UNPAID"/>
    <x v="13"/>
    <n v="27240"/>
    <n v="0"/>
    <n v="0"/>
    <n v="450"/>
    <s v="-"/>
    <n v="2.6919465615798194E-2"/>
    <n v="1.4906586488537678E-3"/>
    <s v="FLOW"/>
    <s v="NC"/>
    <s v="-"/>
    <s v="NC"/>
    <s v="Add not found"/>
    <m/>
    <s v="CNAVNA"/>
    <m/>
    <m/>
    <m/>
    <s v="PUNWALE"/>
    <m/>
    <m/>
    <m/>
    <n v="3376.45"/>
    <n v="27240"/>
    <n v="27"/>
    <n v="43"/>
    <s v="FLOW"/>
    <m/>
    <m/>
    <m/>
    <m/>
    <s v="-"/>
    <s v="MH14LG6760"/>
    <s v="TVS SCOOTY ZEST"/>
    <d v="2023-12-28T00:00:00"/>
    <n v="36"/>
    <s v="10.06.26"/>
    <x v="0"/>
    <m/>
    <m/>
    <m/>
    <m/>
    <m/>
    <m/>
    <m/>
    <m/>
    <m/>
    <m/>
    <m/>
    <m/>
    <m/>
    <m/>
    <m/>
    <m/>
    <m/>
    <m/>
    <m/>
    <m/>
    <m/>
    <m/>
    <m/>
    <m/>
    <m/>
    <m/>
    <m/>
    <m/>
    <m/>
    <m/>
    <m/>
    <n v="1"/>
    <m/>
    <m/>
    <m/>
    <m/>
    <m/>
    <m/>
    <m/>
    <m/>
    <m/>
    <m/>
    <m/>
    <m/>
    <m/>
    <m/>
    <m/>
    <m/>
    <m/>
    <m/>
    <m/>
    <m/>
    <m/>
    <m/>
    <m/>
    <m/>
    <m/>
    <m/>
    <m/>
    <m/>
    <m/>
    <m/>
    <m/>
    <m/>
    <m/>
    <m/>
    <m/>
    <m/>
    <m/>
    <m/>
    <m/>
    <m/>
    <m/>
    <m/>
    <m/>
    <m/>
    <m/>
    <m/>
    <m/>
    <m/>
    <m/>
    <m/>
    <m/>
    <m/>
    <m/>
    <m/>
    <m/>
    <m/>
    <m/>
    <m/>
    <m/>
    <m/>
    <m/>
    <m/>
    <x v="2"/>
    <x v="0"/>
    <s v="DUWT0030"/>
    <s v="AoZyma0sy9"/>
    <s v="Allocated"/>
    <s v="Address Not Found (NC_ANF)"/>
    <s v="Address not found "/>
    <d v="2026-06-11T00:00:00"/>
    <m/>
    <m/>
    <m/>
    <m/>
    <s v="48"/>
    <n v="2926.45"/>
    <n v="6255.45"/>
  </r>
  <r>
    <n v="464296005"/>
    <s v="PRATHAMESH NITIN MINDHE"/>
    <m/>
    <m/>
    <m/>
    <m/>
    <m/>
    <m/>
    <n v="4768"/>
    <n v="4388"/>
    <n v="4477"/>
    <n v="9156"/>
    <x v="0"/>
    <s v="FLOW"/>
    <s v="UNPAID"/>
    <x v="10"/>
    <n v="27097"/>
    <n v="89"/>
    <n v="0"/>
    <n v="1800"/>
    <s v="19.05.26"/>
    <n v="1.1685805304866561E-2"/>
    <n v="1.4828332381788014E-3"/>
    <s v="FLOW"/>
    <s v="BPTP"/>
    <s v="PAID"/>
    <s v="BPTP"/>
    <s v="medical problem"/>
    <m/>
    <s v="CAVNA"/>
    <m/>
    <s v="-"/>
    <s v="-"/>
    <s v="SHIROLI"/>
    <s v="-"/>
    <s v="-"/>
    <s v="-"/>
    <n v="6277"/>
    <n v="27097"/>
    <n v="27"/>
    <n v="43"/>
    <s v="FLOW"/>
    <m/>
    <m/>
    <m/>
    <m/>
    <s v="REGULAR"/>
    <s v="MH14LW5147"/>
    <s v="ACCESS SPL ED DISC CBS BT BSVI"/>
    <d v="2024-10-12T00:00:00"/>
    <n v="24"/>
    <s v="02.06.26"/>
    <x v="0"/>
    <m/>
    <m/>
    <m/>
    <m/>
    <m/>
    <m/>
    <m/>
    <m/>
    <m/>
    <m/>
    <m/>
    <m/>
    <m/>
    <m/>
    <m/>
    <m/>
    <m/>
    <m/>
    <m/>
    <m/>
    <m/>
    <m/>
    <m/>
    <m/>
    <m/>
    <m/>
    <m/>
    <m/>
    <m/>
    <m/>
    <m/>
    <m/>
    <m/>
    <m/>
    <m/>
    <m/>
    <m/>
    <m/>
    <m/>
    <m/>
    <m/>
    <m/>
    <m/>
    <m/>
    <m/>
    <m/>
    <m/>
    <m/>
    <m/>
    <m/>
    <m/>
    <m/>
    <m/>
    <m/>
    <m/>
    <m/>
    <m/>
    <m/>
    <m/>
    <m/>
    <m/>
    <m/>
    <m/>
    <m/>
    <m/>
    <m/>
    <m/>
    <m/>
    <m/>
    <m/>
    <m/>
    <m/>
    <m/>
    <m/>
    <m/>
    <m/>
    <m/>
    <m/>
    <m/>
    <m/>
    <m/>
    <m/>
    <m/>
    <m/>
    <m/>
    <m/>
    <m/>
    <m/>
    <m/>
    <m/>
    <m/>
    <n v="1"/>
    <m/>
    <m/>
    <x v="2"/>
    <x v="0"/>
    <s v="ZBHT0021"/>
    <e v="#N/A"/>
    <e v="#N/A"/>
    <e v="#N/A"/>
    <e v="#N/A"/>
    <e v="#N/A"/>
    <m/>
    <m/>
    <m/>
    <m/>
    <n v="0"/>
    <n v="4477"/>
    <n v="9156"/>
  </r>
  <r>
    <n v="464564316"/>
    <s v="DHIRAJ BHAVARLAL SHARMA"/>
    <m/>
    <m/>
    <m/>
    <m/>
    <m/>
    <m/>
    <n v="7033"/>
    <n v="27950"/>
    <n v="7687"/>
    <n v="36259"/>
    <x v="2"/>
    <s v="FLOW"/>
    <s v="UNPAID"/>
    <x v="0"/>
    <n v="27060"/>
    <n v="836"/>
    <n v="0"/>
    <n v="2250"/>
    <s v="-"/>
    <n v="0.22433331719504099"/>
    <n v="8.8843098468657181E-3"/>
    <s v="FLOW"/>
    <s v="NC"/>
    <s v="-"/>
    <s v="NC"/>
    <s v="AS PER RELATIVEShifted "/>
    <m/>
    <s v="CNAVNA"/>
    <m/>
    <s v="REPO"/>
    <s v="-"/>
    <s v="BIBVEWADI"/>
    <s v="-"/>
    <s v="-"/>
    <s v="-"/>
    <n v="31036"/>
    <n v="27060"/>
    <n v="116"/>
    <n v="132"/>
    <s v="FLOW"/>
    <m/>
    <m/>
    <m/>
    <m/>
    <s v="NPA"/>
    <s v="MH12XK4925"/>
    <s v="FASCINO DISC DLX BSVI"/>
    <d v="2024-11-04T00:00:00"/>
    <n v="18"/>
    <s v="02.06.26"/>
    <x v="1"/>
    <m/>
    <m/>
    <m/>
    <m/>
    <m/>
    <m/>
    <m/>
    <m/>
    <m/>
    <m/>
    <m/>
    <m/>
    <m/>
    <m/>
    <m/>
    <m/>
    <n v="1"/>
    <m/>
    <m/>
    <m/>
    <m/>
    <m/>
    <m/>
    <m/>
    <m/>
    <m/>
    <m/>
    <m/>
    <m/>
    <m/>
    <m/>
    <m/>
    <m/>
    <m/>
    <m/>
    <m/>
    <m/>
    <m/>
    <m/>
    <m/>
    <m/>
    <m/>
    <m/>
    <m/>
    <m/>
    <m/>
    <m/>
    <m/>
    <m/>
    <m/>
    <m/>
    <m/>
    <m/>
    <m/>
    <m/>
    <m/>
    <m/>
    <m/>
    <m/>
    <m/>
    <m/>
    <m/>
    <m/>
    <m/>
    <m/>
    <m/>
    <m/>
    <m/>
    <m/>
    <m/>
    <m/>
    <m/>
    <m/>
    <m/>
    <m/>
    <m/>
    <m/>
    <m/>
    <m/>
    <m/>
    <m/>
    <m/>
    <m/>
    <m/>
    <m/>
    <m/>
    <m/>
    <m/>
    <m/>
    <m/>
    <m/>
    <m/>
    <m/>
    <m/>
    <x v="2"/>
    <x v="0"/>
    <s v="DUWT0031"/>
    <s v="B2gJIew1D7"/>
    <s v="Allocated"/>
    <s v="Left Message (LMCB)"/>
    <s v="Left message customer uncle "/>
    <d v="2026-06-06T00:00:00"/>
    <m/>
    <m/>
    <m/>
    <m/>
    <s v="1276"/>
    <n v="7687"/>
    <n v="36259"/>
  </r>
  <r>
    <n v="467623626"/>
    <s v="ANJALI RAMESH BHUJANG"/>
    <m/>
    <m/>
    <m/>
    <m/>
    <m/>
    <m/>
    <n v="1530"/>
    <n v="1528"/>
    <n v="1528"/>
    <n v="3089"/>
    <x v="0"/>
    <s v="FLOW"/>
    <s v="UNPAID"/>
    <x v="12"/>
    <n v="26897"/>
    <n v="0"/>
    <n v="0"/>
    <n v="900"/>
    <s v="-"/>
    <n v="2.6846810960781255E-2"/>
    <n v="1.4718886078641628E-3"/>
    <s v="FLOW"/>
    <s v="NC"/>
    <s v="-"/>
    <s v="NC"/>
    <s v="Add not found"/>
    <m/>
    <s v="CNAVNA"/>
    <m/>
    <s v="-"/>
    <s v="-"/>
    <s v="KHADAKI"/>
    <s v="-"/>
    <s v="-"/>
    <s v="-"/>
    <n v="2428"/>
    <n v="26897"/>
    <n v="27"/>
    <n v="43"/>
    <s v="FLOW"/>
    <m/>
    <m/>
    <m/>
    <m/>
    <s v="REGULAR"/>
    <s v="MH12XV5633"/>
    <s v="TVS JUPITER 110 DRUM ALLOY OBDIIA"/>
    <d v="2026-01-21T00:00:00"/>
    <n v="24"/>
    <s v="02.06.26"/>
    <x v="0"/>
    <m/>
    <m/>
    <m/>
    <m/>
    <m/>
    <m/>
    <m/>
    <m/>
    <m/>
    <m/>
    <m/>
    <m/>
    <m/>
    <n v="1"/>
    <m/>
    <m/>
    <m/>
    <m/>
    <m/>
    <m/>
    <m/>
    <m/>
    <m/>
    <m/>
    <m/>
    <m/>
    <m/>
    <m/>
    <m/>
    <m/>
    <m/>
    <m/>
    <m/>
    <m/>
    <m/>
    <m/>
    <m/>
    <m/>
    <m/>
    <m/>
    <m/>
    <m/>
    <m/>
    <m/>
    <m/>
    <m/>
    <m/>
    <m/>
    <m/>
    <m/>
    <m/>
    <m/>
    <m/>
    <m/>
    <m/>
    <m/>
    <m/>
    <m/>
    <m/>
    <m/>
    <m/>
    <m/>
    <m/>
    <m/>
    <m/>
    <m/>
    <m/>
    <m/>
    <m/>
    <m/>
    <m/>
    <m/>
    <m/>
    <m/>
    <m/>
    <m/>
    <m/>
    <m/>
    <m/>
    <m/>
    <m/>
    <m/>
    <m/>
    <m/>
    <m/>
    <m/>
    <m/>
    <m/>
    <m/>
    <m/>
    <m/>
    <m/>
    <m/>
    <m/>
    <x v="2"/>
    <x v="0"/>
    <s v="DUWT0023"/>
    <s v="A6GGp8Dc3rz7"/>
    <s v="Allocated"/>
    <s v="Address Not Found (NC_ANF)"/>
    <s v="Customer address short not found "/>
    <d v="2026-06-05T00:00:00"/>
    <m/>
    <m/>
    <m/>
    <m/>
    <s v="31"/>
    <n v="1528"/>
    <n v="3089"/>
  </r>
  <r>
    <n v="463967273"/>
    <s v="AKASH DATTATRAY PATIL"/>
    <m/>
    <m/>
    <m/>
    <m/>
    <m/>
    <m/>
    <n v="4734"/>
    <n v="9280"/>
    <n v="4846"/>
    <n v="14482"/>
    <x v="4"/>
    <s v="FLOW"/>
    <s v="UNPAID"/>
    <x v="7"/>
    <n v="26819"/>
    <n v="300"/>
    <n v="0"/>
    <n v="1800"/>
    <s v="11.05.26"/>
    <n v="2.9997861705797272E-2"/>
    <n v="5.9380318737317092E-3"/>
    <s v="FLOW"/>
    <s v="BPTP"/>
    <s v="PAID"/>
    <s v="BPTP"/>
    <s v="Financail problem"/>
    <n v="25"/>
    <s v="CAVA"/>
    <m/>
    <s v="-"/>
    <s v="-"/>
    <s v="KAREGAON"/>
    <s v="-"/>
    <s v="-"/>
    <s v="-"/>
    <n v="11380"/>
    <n v="26819"/>
    <n v="57"/>
    <n v="73"/>
    <s v="FLOW"/>
    <m/>
    <m/>
    <m/>
    <m/>
    <s v="REGULAR"/>
    <s v="MH29CF6329"/>
    <s v="HONDA SHINE DISC BSVI"/>
    <d v="2024-09-07T00:00:00"/>
    <n v="24"/>
    <s v="02.06.26"/>
    <x v="0"/>
    <m/>
    <m/>
    <m/>
    <m/>
    <m/>
    <m/>
    <m/>
    <m/>
    <m/>
    <m/>
    <n v="1"/>
    <m/>
    <m/>
    <m/>
    <m/>
    <m/>
    <m/>
    <m/>
    <m/>
    <m/>
    <m/>
    <m/>
    <m/>
    <m/>
    <m/>
    <m/>
    <m/>
    <m/>
    <m/>
    <m/>
    <m/>
    <m/>
    <m/>
    <m/>
    <m/>
    <m/>
    <m/>
    <m/>
    <m/>
    <m/>
    <m/>
    <m/>
    <m/>
    <m/>
    <m/>
    <m/>
    <m/>
    <m/>
    <m/>
    <m/>
    <m/>
    <m/>
    <m/>
    <m/>
    <m/>
    <m/>
    <m/>
    <m/>
    <m/>
    <m/>
    <m/>
    <m/>
    <m/>
    <m/>
    <m/>
    <m/>
    <m/>
    <m/>
    <m/>
    <m/>
    <m/>
    <m/>
    <m/>
    <m/>
    <m/>
    <m/>
    <m/>
    <m/>
    <m/>
    <m/>
    <m/>
    <m/>
    <m/>
    <m/>
    <m/>
    <m/>
    <m/>
    <m/>
    <m/>
    <m/>
    <m/>
    <m/>
    <m/>
    <m/>
    <x v="2"/>
    <x v="0"/>
    <s v="ZBHT0024"/>
    <s v="ko79HSndwc"/>
    <s v="Allocated"/>
    <s v="Left Message (LMCB)"/>
    <s v="Meet security "/>
    <d v="2026-06-04T00:00:00"/>
    <m/>
    <m/>
    <m/>
    <m/>
    <s v="468"/>
    <n v="4846"/>
    <n v="14482"/>
  </r>
  <r>
    <n v="460587311"/>
    <s v="VIKAS KESHAV TIKONE"/>
    <s v="ONLINE"/>
    <s v="20.06.26"/>
    <n v="4086"/>
    <m/>
    <m/>
    <m/>
    <n v="4031"/>
    <n v="4015.5"/>
    <n v="4083.5"/>
    <n v="4106.5"/>
    <x v="0"/>
    <s v="STABLE"/>
    <s v="PAID"/>
    <x v="8"/>
    <n v="26685.09"/>
    <n v="68"/>
    <n v="0"/>
    <n v="2572.8000000000002"/>
    <s v="18.05.26 30.05.26"/>
    <n v="2.9307349247995832E-2"/>
    <n v="1.4602922248142876E-3"/>
    <s v="STABLE"/>
    <s v="PAID"/>
    <s v="PTP"/>
    <s v="PTP"/>
    <m/>
    <n v="20"/>
    <m/>
    <m/>
    <s v="REPO"/>
    <s v="-"/>
    <s v="VEHERGAON"/>
    <s v="-"/>
    <s v="-"/>
    <s v="-"/>
    <n v="6656.3"/>
    <n v="26685.09"/>
    <n v="27"/>
    <n v="43"/>
    <s v="FLOW"/>
    <m/>
    <m/>
    <m/>
    <m/>
    <s v="NPA"/>
    <s v="MH14LF8117"/>
    <s v="HONDA ACTIVA 125 SMART"/>
    <d v="2023-11-10T00:00:00"/>
    <n v="36"/>
    <s v="02.06.26"/>
    <x v="1"/>
    <m/>
    <m/>
    <m/>
    <m/>
    <m/>
    <m/>
    <m/>
    <m/>
    <m/>
    <m/>
    <n v="1"/>
    <m/>
    <m/>
    <m/>
    <m/>
    <m/>
    <m/>
    <m/>
    <m/>
    <m/>
    <m/>
    <m/>
    <m/>
    <m/>
    <m/>
    <m/>
    <m/>
    <m/>
    <m/>
    <m/>
    <m/>
    <m/>
    <m/>
    <m/>
    <m/>
    <m/>
    <m/>
    <m/>
    <m/>
    <m/>
    <m/>
    <m/>
    <m/>
    <m/>
    <m/>
    <m/>
    <m/>
    <m/>
    <m/>
    <m/>
    <m/>
    <m/>
    <m/>
    <m/>
    <m/>
    <m/>
    <m/>
    <m/>
    <m/>
    <m/>
    <m/>
    <m/>
    <m/>
    <m/>
    <m/>
    <m/>
    <m/>
    <m/>
    <m/>
    <m/>
    <m/>
    <m/>
    <m/>
    <m/>
    <m/>
    <m/>
    <m/>
    <m/>
    <m/>
    <m/>
    <m/>
    <m/>
    <m/>
    <m/>
    <m/>
    <m/>
    <m/>
    <m/>
    <m/>
    <m/>
    <m/>
    <m/>
    <m/>
    <m/>
    <x v="2"/>
    <x v="0"/>
    <s v="ZBHT0013"/>
    <s v="A6K0DKBTjm"/>
    <s v="Allocated"/>
    <s v="Promise To Pay (PTP)"/>
    <s v="Ptp"/>
    <d v="2026-06-12T00:00:00"/>
    <m/>
    <m/>
    <m/>
    <m/>
    <s v="146"/>
    <n v="4083.5"/>
    <n v="8192.5"/>
  </r>
  <r>
    <n v="461361352"/>
    <s v="SANTOSH BHRAT LAMKHADE"/>
    <m/>
    <m/>
    <m/>
    <m/>
    <m/>
    <m/>
    <n v="3223"/>
    <n v="3219"/>
    <n v="3279"/>
    <n v="6558"/>
    <x v="0"/>
    <s v="FLOW"/>
    <s v="UNPAID"/>
    <x v="10"/>
    <n v="26621"/>
    <n v="60"/>
    <n v="0"/>
    <n v="1723"/>
    <s v="-"/>
    <n v="1.1480526369002203E-2"/>
    <n v="1.4567850180299616E-3"/>
    <s v="STABLE"/>
    <s v="PTP"/>
    <s v="-"/>
    <s v="PTP"/>
    <m/>
    <n v="26"/>
    <s v="CAVNA"/>
    <m/>
    <m/>
    <m/>
    <s v="JUNNAR"/>
    <m/>
    <m/>
    <m/>
    <n v="5002"/>
    <n v="26621"/>
    <n v="27"/>
    <n v="43"/>
    <s v="FLOW"/>
    <m/>
    <m/>
    <m/>
    <m/>
    <s v="-"/>
    <s v="MH14LG6871"/>
    <s v="HONDA SHINE DISC BSVI"/>
    <d v="2024-01-03T00:00:00"/>
    <n v="36"/>
    <s v="10.06.26"/>
    <x v="0"/>
    <m/>
    <m/>
    <m/>
    <m/>
    <m/>
    <m/>
    <m/>
    <m/>
    <m/>
    <m/>
    <m/>
    <m/>
    <m/>
    <m/>
    <m/>
    <m/>
    <m/>
    <m/>
    <m/>
    <m/>
    <m/>
    <m/>
    <m/>
    <m/>
    <m/>
    <m/>
    <m/>
    <m/>
    <m/>
    <m/>
    <m/>
    <m/>
    <m/>
    <m/>
    <n v="1"/>
    <m/>
    <m/>
    <m/>
    <m/>
    <m/>
    <m/>
    <m/>
    <m/>
    <m/>
    <m/>
    <m/>
    <n v="1"/>
    <m/>
    <m/>
    <m/>
    <m/>
    <m/>
    <m/>
    <m/>
    <m/>
    <m/>
    <m/>
    <m/>
    <m/>
    <m/>
    <m/>
    <m/>
    <m/>
    <m/>
    <m/>
    <m/>
    <m/>
    <m/>
    <m/>
    <m/>
    <m/>
    <m/>
    <m/>
    <m/>
    <m/>
    <m/>
    <m/>
    <m/>
    <m/>
    <m/>
    <m/>
    <m/>
    <m/>
    <m/>
    <m/>
    <m/>
    <m/>
    <m/>
    <m/>
    <m/>
    <m/>
    <m/>
    <m/>
    <m/>
    <x v="1"/>
    <x v="0"/>
    <s v="ZBHT0021"/>
    <s v="B2EoxdtEBS"/>
    <s v="Allocated"/>
    <s v="Customer wants Settlement (SETT)"/>
    <s v="Cm wants settlement "/>
    <d v="2026-06-16T00:00:00"/>
    <m/>
    <m/>
    <m/>
    <m/>
    <s v="116"/>
    <n v="3279"/>
    <n v="6558"/>
  </r>
  <r>
    <n v="461195835"/>
    <s v="AARTI DEVI"/>
    <m/>
    <m/>
    <m/>
    <m/>
    <m/>
    <m/>
    <n v="3202"/>
    <n v="3167.24"/>
    <n v="3253.24"/>
    <n v="6537.24"/>
    <x v="0"/>
    <s v="FLOW"/>
    <s v="UNPAID"/>
    <x v="13"/>
    <n v="26579"/>
    <n v="86"/>
    <n v="0"/>
    <n v="6300"/>
    <s v="23.05.26"/>
    <n v="2.6266243634445675E-2"/>
    <n v="1.4544866456638874E-3"/>
    <s v="STABLE"/>
    <s v="PTP"/>
    <s v="PTP"/>
    <s v="PTP"/>
    <m/>
    <n v="20"/>
    <s v="CAVA"/>
    <m/>
    <s v="-"/>
    <s v="-"/>
    <s v="MARUNJI"/>
    <s v="-"/>
    <s v="-"/>
    <s v="-"/>
    <n v="9553.24"/>
    <n v="26579"/>
    <n v="27"/>
    <n v="43"/>
    <s v="FLOW"/>
    <m/>
    <m/>
    <m/>
    <m/>
    <s v="REGULAR"/>
    <s v="MH14LG2843"/>
    <s v="HF DELUXE DRS C I3S FI"/>
    <d v="2023-12-21T00:00:00"/>
    <n v="36"/>
    <s v="02.06.26"/>
    <x v="0"/>
    <m/>
    <m/>
    <m/>
    <m/>
    <m/>
    <m/>
    <m/>
    <n v="1"/>
    <m/>
    <m/>
    <m/>
    <m/>
    <m/>
    <m/>
    <m/>
    <m/>
    <m/>
    <m/>
    <m/>
    <m/>
    <m/>
    <m/>
    <m/>
    <m/>
    <m/>
    <m/>
    <m/>
    <m/>
    <m/>
    <m/>
    <m/>
    <m/>
    <m/>
    <m/>
    <m/>
    <m/>
    <m/>
    <m/>
    <m/>
    <m/>
    <m/>
    <m/>
    <m/>
    <m/>
    <m/>
    <m/>
    <m/>
    <m/>
    <m/>
    <m/>
    <m/>
    <m/>
    <m/>
    <m/>
    <m/>
    <m/>
    <m/>
    <m/>
    <m/>
    <m/>
    <m/>
    <m/>
    <m/>
    <m/>
    <m/>
    <m/>
    <m/>
    <m/>
    <m/>
    <m/>
    <m/>
    <m/>
    <m/>
    <m/>
    <m/>
    <m/>
    <m/>
    <m/>
    <m/>
    <m/>
    <m/>
    <m/>
    <m/>
    <m/>
    <m/>
    <m/>
    <m/>
    <m/>
    <m/>
    <m/>
    <m/>
    <m/>
    <m/>
    <m/>
    <x v="2"/>
    <x v="0"/>
    <s v="DUWT0030"/>
    <s v="A6YkBumV_NIm"/>
    <s v="Allocated"/>
    <s v="Door Locked (NC_DL)"/>
    <s v="Door lock "/>
    <d v="2026-06-03T00:00:00"/>
    <m/>
    <m/>
    <m/>
    <m/>
    <s v="168"/>
    <n v="3253.24"/>
    <n v="6537.24"/>
  </r>
  <r>
    <n v="467347524"/>
    <s v="SUBHASH PRALHAD HARIMKAR"/>
    <m/>
    <m/>
    <m/>
    <m/>
    <m/>
    <m/>
    <n v="2060"/>
    <n v="4120"/>
    <n v="2100"/>
    <n v="6301"/>
    <x v="4"/>
    <s v="FLOW"/>
    <s v="UNPAID"/>
    <x v="2"/>
    <n v="26554"/>
    <n v="40"/>
    <n v="0"/>
    <n v="900"/>
    <s v="FLOW"/>
    <n v="8.880297608021577E-2"/>
    <n v="5.8793578573053361E-3"/>
    <s v="FLOW"/>
    <s v="NC"/>
    <s v="EXP"/>
    <s v="NC"/>
    <s v="Short add"/>
    <m/>
    <s v="CNAVNA"/>
    <m/>
    <s v="-"/>
    <s v="-"/>
    <s v="ALANDI DEVACHI"/>
    <s v="-"/>
    <s v="-"/>
    <s v="-"/>
    <n v="5060"/>
    <n v="26554"/>
    <n v="56"/>
    <n v="72"/>
    <s v="FLOW"/>
    <m/>
    <m/>
    <m/>
    <m/>
    <s v="REGULAR"/>
    <s v="MH38AF3104"/>
    <s v="SPLENDOR PLUS I3S BS6 FI DRUM SELF"/>
    <d v="2025-11-26T00:00:00"/>
    <n v="18"/>
    <s v="02.06.26"/>
    <x v="1"/>
    <m/>
    <m/>
    <m/>
    <m/>
    <n v="1"/>
    <m/>
    <m/>
    <m/>
    <m/>
    <m/>
    <m/>
    <m/>
    <m/>
    <m/>
    <m/>
    <m/>
    <m/>
    <m/>
    <m/>
    <m/>
    <m/>
    <m/>
    <m/>
    <m/>
    <m/>
    <m/>
    <m/>
    <m/>
    <m/>
    <m/>
    <m/>
    <m/>
    <m/>
    <m/>
    <m/>
    <m/>
    <m/>
    <m/>
    <m/>
    <m/>
    <m/>
    <m/>
    <m/>
    <m/>
    <m/>
    <m/>
    <m/>
    <m/>
    <m/>
    <m/>
    <m/>
    <m/>
    <m/>
    <m/>
    <m/>
    <m/>
    <m/>
    <m/>
    <m/>
    <m/>
    <m/>
    <m/>
    <m/>
    <m/>
    <m/>
    <m/>
    <m/>
    <m/>
    <m/>
    <m/>
    <m/>
    <m/>
    <m/>
    <m/>
    <m/>
    <m/>
    <m/>
    <m/>
    <m/>
    <m/>
    <m/>
    <m/>
    <m/>
    <m/>
    <m/>
    <m/>
    <m/>
    <m/>
    <m/>
    <m/>
    <m/>
    <m/>
    <m/>
    <m/>
    <x v="2"/>
    <x v="0"/>
    <s v="ZBHT0009"/>
    <s v="G2h9mtZls9c"/>
    <s v="Allocated"/>
    <s v="Address Not Found (NC_ANF)"/>
    <s v="Short address "/>
    <d v="2026-06-02T00:00:00"/>
    <m/>
    <m/>
    <m/>
    <s v="DIGICOLLTC"/>
    <s v="121"/>
    <n v="2100"/>
    <n v="6301"/>
  </r>
  <r>
    <n v="460384585"/>
    <s v="RAJU MOTILALJI AHIR"/>
    <m/>
    <m/>
    <m/>
    <m/>
    <m/>
    <m/>
    <n v="3181"/>
    <n v="9199"/>
    <n v="3060"/>
    <n v="12745"/>
    <x v="1"/>
    <s v="FLOW"/>
    <s v="UNPAID"/>
    <x v="6"/>
    <n v="26539"/>
    <n v="223"/>
    <n v="0"/>
    <n v="5801"/>
    <s v="FLOW"/>
    <n v="5.5191516058060913E-2"/>
    <n v="7.0981335864408086E-3"/>
    <s v="FLOW"/>
    <s v="NC"/>
    <s v="NC"/>
    <s v="NC"/>
    <s v="Shifted"/>
    <m/>
    <s v="CNAVNA"/>
    <m/>
    <s v="REPO"/>
    <s v="-"/>
    <s v="YERWADA"/>
    <s v="-"/>
    <s v="-"/>
    <s v="-"/>
    <n v="15223"/>
    <n v="26539"/>
    <n v="88"/>
    <n v="104"/>
    <s v="FLOW"/>
    <m/>
    <m/>
    <m/>
    <m/>
    <s v="REGULAR"/>
    <s v="MH12WN3926"/>
    <s v="SPLENDOR PLUS I3S BS6 FI DRUM SELF"/>
    <d v="2023-10-30T00:00:00"/>
    <n v="36"/>
    <s v="02.06.26"/>
    <x v="1"/>
    <m/>
    <m/>
    <m/>
    <m/>
    <n v="1"/>
    <m/>
    <m/>
    <m/>
    <m/>
    <m/>
    <m/>
    <m/>
    <m/>
    <m/>
    <m/>
    <m/>
    <m/>
    <m/>
    <m/>
    <m/>
    <m/>
    <m/>
    <m/>
    <m/>
    <m/>
    <m/>
    <m/>
    <m/>
    <m/>
    <m/>
    <m/>
    <m/>
    <m/>
    <m/>
    <m/>
    <m/>
    <m/>
    <m/>
    <m/>
    <m/>
    <m/>
    <m/>
    <m/>
    <m/>
    <m/>
    <m/>
    <m/>
    <m/>
    <m/>
    <m/>
    <m/>
    <m/>
    <m/>
    <m/>
    <m/>
    <m/>
    <m/>
    <m/>
    <m/>
    <m/>
    <m/>
    <m/>
    <m/>
    <m/>
    <m/>
    <m/>
    <m/>
    <m/>
    <m/>
    <m/>
    <m/>
    <m/>
    <m/>
    <m/>
    <m/>
    <m/>
    <m/>
    <m/>
    <m/>
    <m/>
    <m/>
    <m/>
    <m/>
    <m/>
    <m/>
    <m/>
    <m/>
    <m/>
    <m/>
    <m/>
    <m/>
    <m/>
    <m/>
    <m/>
    <x v="2"/>
    <x v="0"/>
    <s v="ZBHT0012"/>
    <s v="BoZQ9w0GZz"/>
    <s v="Allocated"/>
    <s v="Shifted (NC_SFTD)"/>
    <s v="Nc"/>
    <d v="2026-06-02T00:00:00"/>
    <m/>
    <m/>
    <m/>
    <m/>
    <s v="365"/>
    <n v="3060"/>
    <n v="12745"/>
  </r>
  <r>
    <n v="465893690"/>
    <s v="SHAKIL ABDULKHADAR SHAIKH"/>
    <m/>
    <m/>
    <m/>
    <m/>
    <m/>
    <m/>
    <n v="2685"/>
    <n v="16057"/>
    <n v="3512"/>
    <n v="19936"/>
    <x v="3"/>
    <s v="FLOW"/>
    <s v="UNPAID"/>
    <x v="0"/>
    <n v="26339"/>
    <n v="880"/>
    <n v="0"/>
    <n v="0"/>
    <s v="-"/>
    <n v="9.8078935315342827E-2"/>
    <n v="1.1064267566259658E-2"/>
    <s v="FLOW"/>
    <s v="NC"/>
    <s v="-"/>
    <s v="NC"/>
    <s v="Shited"/>
    <m/>
    <s v="CNAVNA"/>
    <m/>
    <s v="REPO"/>
    <s v="-"/>
    <s v="GULTEKADI"/>
    <s v="-"/>
    <s v="-"/>
    <s v="-"/>
    <n v="16937"/>
    <n v="26339"/>
    <n v="177"/>
    <n v="193"/>
    <s v="FLOW"/>
    <m/>
    <m/>
    <m/>
    <m/>
    <s v="NPA"/>
    <s v="MH24BV4802"/>
    <s v="SPLENDOR PLUS BS6 I3S DRS CAST FI"/>
    <d v="2025-04-10T00:00:00"/>
    <n v="18"/>
    <s v="02.06.26"/>
    <x v="1"/>
    <m/>
    <m/>
    <m/>
    <m/>
    <m/>
    <m/>
    <m/>
    <m/>
    <m/>
    <m/>
    <m/>
    <m/>
    <m/>
    <n v="1"/>
    <m/>
    <m/>
    <m/>
    <m/>
    <m/>
    <m/>
    <m/>
    <m/>
    <m/>
    <m/>
    <m/>
    <m/>
    <m/>
    <m/>
    <m/>
    <m/>
    <m/>
    <m/>
    <m/>
    <m/>
    <m/>
    <m/>
    <m/>
    <m/>
    <m/>
    <m/>
    <m/>
    <m/>
    <m/>
    <m/>
    <m/>
    <m/>
    <m/>
    <m/>
    <m/>
    <m/>
    <m/>
    <m/>
    <m/>
    <m/>
    <m/>
    <m/>
    <m/>
    <m/>
    <m/>
    <m/>
    <m/>
    <m/>
    <m/>
    <m/>
    <m/>
    <m/>
    <m/>
    <m/>
    <m/>
    <m/>
    <m/>
    <m/>
    <m/>
    <m/>
    <m/>
    <m/>
    <m/>
    <m/>
    <m/>
    <m/>
    <m/>
    <m/>
    <m/>
    <m/>
    <m/>
    <m/>
    <m/>
    <m/>
    <m/>
    <m/>
    <m/>
    <m/>
    <m/>
    <m/>
    <x v="2"/>
    <x v="0"/>
    <s v="DUWT0031"/>
    <s v="G2_ZtDYkZc"/>
    <s v="Allocated"/>
    <s v="Shifted (NC_SFTD)"/>
    <s v="Customer shifted at residence address "/>
    <d v="2026-06-05T00:00:00"/>
    <m/>
    <m/>
    <m/>
    <m/>
    <s v="1194"/>
    <n v="3512"/>
    <n v="19936"/>
  </r>
  <r>
    <n v="467003063"/>
    <s v="SACHIN NARSING TOTARE"/>
    <m/>
    <m/>
    <m/>
    <m/>
    <m/>
    <m/>
    <n v="3301"/>
    <n v="11982"/>
    <n v="2396"/>
    <n v="15835"/>
    <x v="2"/>
    <s v="FLOW"/>
    <s v="UNPAID"/>
    <x v="4"/>
    <n v="26305"/>
    <n v="317"/>
    <n v="0"/>
    <n v="1800"/>
    <s v="FLOW"/>
    <n v="0.31202922790410781"/>
    <n v="8.6364290658463676E-3"/>
    <s v="FLOW"/>
    <s v="NC"/>
    <s v="NC"/>
    <s v="NC"/>
    <s v="Shifted"/>
    <m/>
    <s v="CNAVNA"/>
    <m/>
    <s v="REPO"/>
    <s v="-"/>
    <s v="NANEKAR WADI"/>
    <s v="-"/>
    <s v="-"/>
    <s v="-"/>
    <n v="14099"/>
    <n v="26305"/>
    <n v="115"/>
    <n v="131"/>
    <s v="FLOW"/>
    <m/>
    <m/>
    <m/>
    <m/>
    <s v="NPA"/>
    <s v="MH14MB9290"/>
    <s v="HONDA ACTIVA 6G DLX BS VI"/>
    <d v="2025-10-04T00:00:00"/>
    <n v="12"/>
    <s v="02.06.26"/>
    <x v="0"/>
    <m/>
    <m/>
    <m/>
    <m/>
    <m/>
    <m/>
    <m/>
    <n v="1"/>
    <m/>
    <m/>
    <m/>
    <m/>
    <m/>
    <m/>
    <m/>
    <m/>
    <m/>
    <m/>
    <m/>
    <m/>
    <m/>
    <m/>
    <m/>
    <m/>
    <m/>
    <m/>
    <m/>
    <m/>
    <m/>
    <m/>
    <m/>
    <m/>
    <m/>
    <m/>
    <m/>
    <m/>
    <m/>
    <m/>
    <m/>
    <m/>
    <m/>
    <m/>
    <m/>
    <m/>
    <m/>
    <m/>
    <m/>
    <m/>
    <m/>
    <m/>
    <m/>
    <m/>
    <m/>
    <m/>
    <m/>
    <m/>
    <m/>
    <m/>
    <m/>
    <m/>
    <m/>
    <m/>
    <m/>
    <m/>
    <m/>
    <m/>
    <m/>
    <m/>
    <m/>
    <m/>
    <m/>
    <m/>
    <m/>
    <m/>
    <m/>
    <m/>
    <m/>
    <m/>
    <m/>
    <m/>
    <m/>
    <m/>
    <m/>
    <m/>
    <m/>
    <m/>
    <m/>
    <m/>
    <m/>
    <m/>
    <m/>
    <m/>
    <m/>
    <m/>
    <x v="2"/>
    <x v="0"/>
    <s v="DUWT0017"/>
    <s v="B2GOOuwnxrz"/>
    <s v="Allocated"/>
    <s v="Shifted (NC_SFTD)"/>
    <s v="Customer shifted from residence as per neighbor "/>
    <d v="2026-06-03T00:00:00"/>
    <m/>
    <m/>
    <m/>
    <m/>
    <s v="552"/>
    <n v="2396"/>
    <n v="15835"/>
  </r>
  <r>
    <n v="460384052"/>
    <s v="AJAY BAJIRAO MAKAR"/>
    <m/>
    <m/>
    <m/>
    <m/>
    <m/>
    <m/>
    <n v="3984"/>
    <n v="3835"/>
    <n v="3901"/>
    <n v="7957"/>
    <x v="0"/>
    <s v="FLOW"/>
    <s v="UNPAID"/>
    <x v="0"/>
    <n v="26289"/>
    <n v="66"/>
    <n v="0"/>
    <n v="6300"/>
    <s v="-"/>
    <n v="2.2646371265949209E-2"/>
    <n v="1.4386169317076617E-3"/>
    <s v="STABLE"/>
    <s v="PTP"/>
    <s v="-"/>
    <s v="PTP"/>
    <m/>
    <n v="25"/>
    <s v="CAVA"/>
    <m/>
    <m/>
    <m/>
    <s v="DHAYARI"/>
    <m/>
    <m/>
    <m/>
    <n v="10201"/>
    <n v="26289"/>
    <n v="27"/>
    <n v="43"/>
    <s v="FLOW"/>
    <m/>
    <m/>
    <m/>
    <m/>
    <s v="-"/>
    <s v="MH12WC3681"/>
    <s v="HONDA UNICORN 160 BS6"/>
    <d v="2023-10-30T00:00:00"/>
    <n v="36"/>
    <s v="10.06.26"/>
    <x v="1"/>
    <m/>
    <m/>
    <m/>
    <m/>
    <m/>
    <m/>
    <m/>
    <m/>
    <m/>
    <m/>
    <m/>
    <m/>
    <m/>
    <m/>
    <m/>
    <m/>
    <m/>
    <m/>
    <m/>
    <m/>
    <m/>
    <m/>
    <m/>
    <m/>
    <m/>
    <m/>
    <m/>
    <m/>
    <m/>
    <m/>
    <m/>
    <n v="1"/>
    <m/>
    <m/>
    <m/>
    <m/>
    <m/>
    <m/>
    <m/>
    <m/>
    <m/>
    <m/>
    <m/>
    <m/>
    <m/>
    <m/>
    <m/>
    <m/>
    <m/>
    <m/>
    <m/>
    <m/>
    <m/>
    <m/>
    <m/>
    <m/>
    <m/>
    <m/>
    <m/>
    <m/>
    <m/>
    <m/>
    <m/>
    <m/>
    <m/>
    <m/>
    <m/>
    <m/>
    <m/>
    <m/>
    <m/>
    <m/>
    <m/>
    <m/>
    <m/>
    <m/>
    <m/>
    <m/>
    <m/>
    <m/>
    <m/>
    <m/>
    <m/>
    <m/>
    <m/>
    <m/>
    <m/>
    <m/>
    <m/>
    <m/>
    <m/>
    <m/>
    <m/>
    <m/>
    <x v="2"/>
    <x v="0"/>
    <s v="DUWT0031"/>
    <s v="B2_3nrmC_7"/>
    <s v="Allocated"/>
    <s v="Left Message (LMCB)"/>
    <s v="Left message customer father "/>
    <d v="2026-06-11T00:00:00"/>
    <m/>
    <m/>
    <m/>
    <m/>
    <s v="138"/>
    <n v="3901"/>
    <n v="7957"/>
  </r>
  <r>
    <n v="461262091"/>
    <s v="SACHIN APPASO NIRMAL"/>
    <s v="ONLINE"/>
    <s v="15.06.26"/>
    <n v="6429"/>
    <m/>
    <m/>
    <m/>
    <n v="3178"/>
    <n v="3178"/>
    <n v="3193"/>
    <n v="0"/>
    <x v="0"/>
    <s v="RB"/>
    <s v="PAID"/>
    <x v="16"/>
    <n v="26169"/>
    <n v="15"/>
    <n v="0"/>
    <n v="0"/>
    <s v="-"/>
    <n v="0.10096918300462819"/>
    <n v="1.4320501535188786E-3"/>
    <s v="RB"/>
    <s v="PAID"/>
    <s v="-"/>
    <s v="PAID"/>
    <m/>
    <m/>
    <s v="CAVNA"/>
    <m/>
    <m/>
    <m/>
    <s v="KOREGOAN BHIMA"/>
    <m/>
    <m/>
    <m/>
    <n v="3193"/>
    <n v="26169"/>
    <n v="27"/>
    <n v="0"/>
    <s v="RB"/>
    <m/>
    <m/>
    <m/>
    <m/>
    <s v="-"/>
    <m/>
    <s v="SPLENDOR PLUS DRS CAST FI BLACK"/>
    <d v="2023-12-26T00:00:00"/>
    <n v="36"/>
    <s v="10.06.26"/>
    <x v="1"/>
    <m/>
    <m/>
    <m/>
    <m/>
    <m/>
    <m/>
    <m/>
    <m/>
    <m/>
    <m/>
    <m/>
    <m/>
    <m/>
    <m/>
    <m/>
    <m/>
    <m/>
    <m/>
    <m/>
    <m/>
    <m/>
    <m/>
    <m/>
    <m/>
    <m/>
    <m/>
    <m/>
    <m/>
    <m/>
    <m/>
    <m/>
    <m/>
    <m/>
    <m/>
    <m/>
    <m/>
    <m/>
    <n v="1"/>
    <m/>
    <m/>
    <m/>
    <m/>
    <m/>
    <m/>
    <m/>
    <m/>
    <m/>
    <m/>
    <m/>
    <m/>
    <m/>
    <m/>
    <m/>
    <m/>
    <m/>
    <m/>
    <m/>
    <m/>
    <m/>
    <m/>
    <m/>
    <m/>
    <m/>
    <m/>
    <m/>
    <m/>
    <m/>
    <m/>
    <m/>
    <m/>
    <m/>
    <m/>
    <m/>
    <m/>
    <m/>
    <m/>
    <m/>
    <m/>
    <m/>
    <m/>
    <m/>
    <m/>
    <m/>
    <m/>
    <m/>
    <m/>
    <m/>
    <m/>
    <m/>
    <m/>
    <m/>
    <m/>
    <m/>
    <m/>
    <x v="2"/>
    <x v="0"/>
    <s v="DUWT0021"/>
    <s v="BPKK7Q2N9m"/>
    <s v="Allocated"/>
    <s v="Address Not Found (NC_ANF)"/>
    <s v="Customer residence address is not found "/>
    <d v="2026-06-13T00:00:00"/>
    <m/>
    <m/>
    <m/>
    <m/>
    <s v="73"/>
    <n v="3193"/>
    <n v="6429"/>
  </r>
  <r>
    <n v="459335118"/>
    <s v="MEHABUB JAHANGIR SHAIKH"/>
    <s v="COLLECT"/>
    <s v="18.06.26"/>
    <n v="7000"/>
    <m/>
    <m/>
    <m/>
    <n v="6762"/>
    <n v="6760"/>
    <n v="6877"/>
    <n v="6732"/>
    <x v="0"/>
    <s v="STABLE"/>
    <s v="PAID"/>
    <x v="12"/>
    <n v="26143.67"/>
    <n v="117"/>
    <n v="0"/>
    <n v="900"/>
    <s v="-"/>
    <n v="2.609488665319731E-2"/>
    <n v="1.4306640160895296E-3"/>
    <s v="STABLE"/>
    <s v="PAID"/>
    <s v="-"/>
    <s v="NC"/>
    <s v="Add not found"/>
    <m/>
    <s v="CNAVNA"/>
    <m/>
    <m/>
    <m/>
    <s v="PASHAN"/>
    <m/>
    <m/>
    <m/>
    <n v="7777"/>
    <n v="26143.67"/>
    <n v="27"/>
    <n v="43"/>
    <s v="FLOW"/>
    <m/>
    <m/>
    <m/>
    <m/>
    <s v="-"/>
    <s v="MH12VS7560"/>
    <s v="RE CLASSIC 350 EFI CLASSIC BLACK"/>
    <d v="2023-08-10T00:00:00"/>
    <n v="36"/>
    <s v="10.06.26"/>
    <x v="0"/>
    <m/>
    <m/>
    <m/>
    <m/>
    <m/>
    <m/>
    <m/>
    <m/>
    <m/>
    <m/>
    <m/>
    <m/>
    <m/>
    <m/>
    <m/>
    <m/>
    <m/>
    <m/>
    <m/>
    <m/>
    <m/>
    <m/>
    <m/>
    <m/>
    <m/>
    <m/>
    <m/>
    <m/>
    <m/>
    <m/>
    <m/>
    <n v="1"/>
    <m/>
    <m/>
    <m/>
    <m/>
    <m/>
    <m/>
    <m/>
    <m/>
    <m/>
    <m/>
    <m/>
    <m/>
    <m/>
    <m/>
    <m/>
    <m/>
    <m/>
    <m/>
    <m/>
    <m/>
    <n v="2"/>
    <m/>
    <m/>
    <m/>
    <m/>
    <m/>
    <m/>
    <m/>
    <m/>
    <m/>
    <m/>
    <m/>
    <m/>
    <m/>
    <m/>
    <m/>
    <m/>
    <m/>
    <m/>
    <m/>
    <m/>
    <m/>
    <m/>
    <m/>
    <m/>
    <m/>
    <m/>
    <m/>
    <m/>
    <m/>
    <m/>
    <m/>
    <m/>
    <m/>
    <m/>
    <m/>
    <m/>
    <m/>
    <m/>
    <m/>
    <m/>
    <m/>
    <x v="3"/>
    <x v="0"/>
    <s v="DUWT0023"/>
    <s v="GoKv2ntycc"/>
    <s v="Allocated"/>
    <s v="Payment (PAID)"/>
    <s v="Customer given PTP "/>
    <d v="2026-06-18T00:00:00"/>
    <m/>
    <m/>
    <m/>
    <m/>
    <s v="210"/>
    <n v="6877"/>
    <n v="13732"/>
  </r>
  <r>
    <n v="464782908"/>
    <s v="RUSHIKESH RAJENDRA SHINDE"/>
    <m/>
    <m/>
    <m/>
    <m/>
    <m/>
    <m/>
    <n v="3954"/>
    <n v="23495"/>
    <n v="4894"/>
    <n v="27449"/>
    <x v="3"/>
    <s v="FLOW"/>
    <s v="UNPAID"/>
    <x v="6"/>
    <n v="25984"/>
    <n v="1169"/>
    <n v="0"/>
    <n v="3600"/>
    <s v="FLOW"/>
    <n v="9.0129198249376291E-2"/>
    <n v="1.0915142125429628E-2"/>
    <s v="FLOW"/>
    <s v="NC"/>
    <s v="NC"/>
    <s v="NC"/>
    <m/>
    <m/>
    <s v="CNAVNA"/>
    <m/>
    <s v="REPO"/>
    <s v="-"/>
    <s v="VIMAN NAGAR"/>
    <s v="-"/>
    <s v="-"/>
    <s v="-"/>
    <n v="28264"/>
    <n v="25984"/>
    <n v="177"/>
    <n v="193"/>
    <s v="FLOW"/>
    <m/>
    <m/>
    <m/>
    <m/>
    <s v="NPA"/>
    <s v="MH12UH3755"/>
    <s v="CLASSIC 350 HALCYON BLACK"/>
    <d v="2024-11-26T00:00:00"/>
    <n v="18"/>
    <s v="02.06.26"/>
    <x v="1"/>
    <m/>
    <m/>
    <m/>
    <m/>
    <m/>
    <m/>
    <m/>
    <m/>
    <m/>
    <m/>
    <m/>
    <m/>
    <m/>
    <m/>
    <m/>
    <m/>
    <m/>
    <m/>
    <m/>
    <m/>
    <m/>
    <m/>
    <m/>
    <m/>
    <m/>
    <m/>
    <m/>
    <m/>
    <m/>
    <m/>
    <m/>
    <m/>
    <m/>
    <m/>
    <m/>
    <m/>
    <m/>
    <m/>
    <m/>
    <m/>
    <m/>
    <m/>
    <m/>
    <m/>
    <m/>
    <m/>
    <m/>
    <m/>
    <m/>
    <m/>
    <m/>
    <m/>
    <m/>
    <m/>
    <m/>
    <m/>
    <m/>
    <m/>
    <m/>
    <m/>
    <m/>
    <m/>
    <m/>
    <m/>
    <m/>
    <m/>
    <m/>
    <m/>
    <m/>
    <m/>
    <m/>
    <m/>
    <m/>
    <m/>
    <m/>
    <m/>
    <m/>
    <m/>
    <m/>
    <m/>
    <m/>
    <m/>
    <m/>
    <m/>
    <m/>
    <m/>
    <m/>
    <m/>
    <m/>
    <m/>
    <m/>
    <n v="1"/>
    <m/>
    <m/>
    <x v="2"/>
    <x v="0"/>
    <s v="ZBHT0012"/>
    <e v="#N/A"/>
    <e v="#N/A"/>
    <e v="#N/A"/>
    <e v="#N/A"/>
    <e v="#N/A"/>
    <m/>
    <m/>
    <m/>
    <m/>
    <n v="0"/>
    <n v="4894"/>
    <n v="27449"/>
  </r>
  <r>
    <n v="463200237"/>
    <s v="ROSHAN MAHADEV HERODE"/>
    <m/>
    <m/>
    <m/>
    <m/>
    <m/>
    <m/>
    <n v="3523"/>
    <n v="3432"/>
    <n v="3501"/>
    <n v="7092"/>
    <x v="0"/>
    <s v="FLOW"/>
    <s v="UNPAID"/>
    <x v="13"/>
    <n v="25897"/>
    <n v="69"/>
    <n v="0"/>
    <n v="5450"/>
    <s v="-"/>
    <n v="2.5592268761098599E-2"/>
    <n v="1.41716545629097E-3"/>
    <s v="STABLE"/>
    <s v="PTP"/>
    <s v="-"/>
    <s v="PTP"/>
    <m/>
    <n v="20"/>
    <s v="CAVA"/>
    <m/>
    <m/>
    <m/>
    <s v="HINJEWADI"/>
    <m/>
    <m/>
    <m/>
    <n v="8951"/>
    <n v="25897"/>
    <n v="27"/>
    <n v="43"/>
    <s v="FLOW"/>
    <m/>
    <m/>
    <m/>
    <m/>
    <s v="-"/>
    <s v="MH28BY5773"/>
    <s v="SPLENDOR PLUS DRS CAST FI BLACK"/>
    <d v="2024-06-13T00:00:00"/>
    <n v="30"/>
    <s v="10.06.26"/>
    <x v="0"/>
    <m/>
    <m/>
    <m/>
    <m/>
    <m/>
    <m/>
    <m/>
    <m/>
    <m/>
    <m/>
    <m/>
    <m/>
    <m/>
    <m/>
    <m/>
    <m/>
    <m/>
    <m/>
    <m/>
    <m/>
    <m/>
    <m/>
    <m/>
    <m/>
    <m/>
    <m/>
    <m/>
    <m/>
    <m/>
    <m/>
    <m/>
    <m/>
    <m/>
    <m/>
    <m/>
    <m/>
    <m/>
    <m/>
    <m/>
    <m/>
    <m/>
    <m/>
    <m/>
    <m/>
    <m/>
    <m/>
    <m/>
    <m/>
    <m/>
    <m/>
    <m/>
    <m/>
    <m/>
    <m/>
    <m/>
    <m/>
    <m/>
    <m/>
    <m/>
    <m/>
    <m/>
    <m/>
    <m/>
    <m/>
    <m/>
    <m/>
    <m/>
    <m/>
    <m/>
    <m/>
    <m/>
    <m/>
    <m/>
    <m/>
    <m/>
    <m/>
    <m/>
    <m/>
    <m/>
    <m/>
    <m/>
    <m/>
    <m/>
    <m/>
    <m/>
    <m/>
    <m/>
    <m/>
    <m/>
    <m/>
    <m/>
    <n v="1"/>
    <m/>
    <m/>
    <x v="2"/>
    <x v="0"/>
    <s v="DUWT0030"/>
    <s v="A2y5plNSkVc"/>
    <s v="Unallocated"/>
    <e v="#N/A"/>
    <e v="#N/A"/>
    <e v="#N/A"/>
    <m/>
    <m/>
    <m/>
    <m/>
    <s v="137"/>
    <n v="3501"/>
    <n v="7092"/>
  </r>
  <r>
    <n v="460564240"/>
    <s v="GANESH MOHAN GAIKWAD"/>
    <m/>
    <m/>
    <m/>
    <m/>
    <m/>
    <m/>
    <n v="3857"/>
    <n v="3836"/>
    <n v="3883"/>
    <n v="7819"/>
    <x v="0"/>
    <s v="FLOW"/>
    <s v="UNPAID"/>
    <x v="0"/>
    <n v="25740.76"/>
    <n v="47"/>
    <n v="0"/>
    <n v="900"/>
    <s v="-"/>
    <n v="2.2174095919498451E-2"/>
    <n v="1.4086155110891745E-3"/>
    <s v="STABLE"/>
    <s v="PTP"/>
    <s v="-"/>
    <s v="PTP"/>
    <m/>
    <n v="20"/>
    <s v="CAVA"/>
    <m/>
    <m/>
    <m/>
    <s v="DHAYARI"/>
    <m/>
    <m/>
    <m/>
    <n v="4783"/>
    <n v="25740.76"/>
    <n v="27"/>
    <n v="43"/>
    <s v="FLOW"/>
    <m/>
    <m/>
    <m/>
    <m/>
    <s v="-"/>
    <s v="MH12WC8024"/>
    <s v="BAJAJ CHETAK PREMIUM"/>
    <d v="2023-11-09T00:00:00"/>
    <n v="36"/>
    <s v="10.06.26"/>
    <x v="1"/>
    <m/>
    <m/>
    <m/>
    <m/>
    <m/>
    <m/>
    <m/>
    <m/>
    <m/>
    <m/>
    <m/>
    <m/>
    <m/>
    <m/>
    <m/>
    <m/>
    <m/>
    <m/>
    <m/>
    <m/>
    <m/>
    <m/>
    <m/>
    <m/>
    <m/>
    <m/>
    <m/>
    <m/>
    <m/>
    <m/>
    <m/>
    <n v="1"/>
    <m/>
    <m/>
    <m/>
    <m/>
    <m/>
    <m/>
    <m/>
    <m/>
    <m/>
    <m/>
    <m/>
    <m/>
    <m/>
    <m/>
    <m/>
    <m/>
    <m/>
    <m/>
    <m/>
    <m/>
    <m/>
    <m/>
    <m/>
    <m/>
    <m/>
    <m/>
    <m/>
    <m/>
    <m/>
    <m/>
    <m/>
    <m/>
    <m/>
    <m/>
    <m/>
    <m/>
    <m/>
    <m/>
    <m/>
    <m/>
    <m/>
    <m/>
    <m/>
    <m/>
    <m/>
    <m/>
    <m/>
    <m/>
    <m/>
    <m/>
    <m/>
    <m/>
    <m/>
    <m/>
    <m/>
    <m/>
    <m/>
    <m/>
    <m/>
    <m/>
    <m/>
    <m/>
    <x v="2"/>
    <x v="0"/>
    <s v="DUWT0031"/>
    <s v="k26tmI6DSm"/>
    <s v="Allocated"/>
    <s v="Left Message (LMCB)"/>
    <s v="Left message customer uncle "/>
    <d v="2026-06-11T00:00:00"/>
    <m/>
    <m/>
    <m/>
    <m/>
    <s v="126"/>
    <n v="3883"/>
    <n v="7819"/>
  </r>
  <r>
    <n v="460579176"/>
    <s v="TUKARAM SUBHASH BIRADAR"/>
    <m/>
    <m/>
    <m/>
    <m/>
    <m/>
    <m/>
    <n v="8746"/>
    <n v="26021"/>
    <n v="8997"/>
    <n v="35582"/>
    <x v="1"/>
    <s v="FLOW"/>
    <s v="UNPAID"/>
    <x v="4"/>
    <n v="25553.54"/>
    <n v="468"/>
    <n v="0"/>
    <n v="2700"/>
    <s v="04.05.26"/>
    <n v="0.10685306172525014"/>
    <n v="6.8345619852465678E-3"/>
    <s v="FLOW"/>
    <s v="MPTP"/>
    <s v="PAID"/>
    <s v="MPTP"/>
    <s v="Customer neve meet at home"/>
    <m/>
    <s v="CNAVNA"/>
    <m/>
    <s v="REPO"/>
    <s v="-"/>
    <s v="CHAKAN"/>
    <s v="-"/>
    <s v="-"/>
    <s v="-"/>
    <n v="29189"/>
    <n v="25553.54"/>
    <n v="88"/>
    <n v="104"/>
    <s v="FLOW"/>
    <m/>
    <m/>
    <m/>
    <m/>
    <s v="NPA"/>
    <s v="MH14LD6157"/>
    <s v="CLASSIC 350 DARK GUNMETAL GREY"/>
    <d v="2023-11-10T00:00:00"/>
    <n v="30"/>
    <s v="02.06.26"/>
    <x v="0"/>
    <m/>
    <m/>
    <m/>
    <m/>
    <n v="1"/>
    <m/>
    <m/>
    <m/>
    <m/>
    <m/>
    <m/>
    <m/>
    <m/>
    <m/>
    <m/>
    <m/>
    <m/>
    <m/>
    <m/>
    <m/>
    <m/>
    <m/>
    <m/>
    <m/>
    <m/>
    <m/>
    <m/>
    <m/>
    <m/>
    <m/>
    <m/>
    <m/>
    <m/>
    <m/>
    <m/>
    <m/>
    <m/>
    <m/>
    <m/>
    <m/>
    <m/>
    <m/>
    <m/>
    <m/>
    <m/>
    <m/>
    <m/>
    <m/>
    <m/>
    <m/>
    <m/>
    <m/>
    <m/>
    <m/>
    <m/>
    <m/>
    <m/>
    <m/>
    <m/>
    <m/>
    <m/>
    <m/>
    <m/>
    <m/>
    <m/>
    <m/>
    <m/>
    <m/>
    <m/>
    <m/>
    <m/>
    <m/>
    <m/>
    <m/>
    <m/>
    <m/>
    <m/>
    <m/>
    <m/>
    <m/>
    <m/>
    <m/>
    <m/>
    <m/>
    <m/>
    <m/>
    <m/>
    <m/>
    <m/>
    <m/>
    <m/>
    <m/>
    <m/>
    <m/>
    <x v="2"/>
    <x v="0"/>
    <s v="DUWT0017"/>
    <s v="kPkHnVYa5jm"/>
    <s v="Allocated"/>
    <s v="Door Locked (NC_DL)"/>
    <s v="Customer not meet house lock "/>
    <d v="2026-06-02T00:00:00"/>
    <m/>
    <m/>
    <m/>
    <m/>
    <s v="815"/>
    <n v="8997"/>
    <n v="35582"/>
  </r>
  <r>
    <n v="456351377"/>
    <s v="KANIJA BEE RAHIM SHAH"/>
    <m/>
    <m/>
    <m/>
    <m/>
    <m/>
    <m/>
    <n v="3030"/>
    <n v="3030"/>
    <n v="3065"/>
    <n v="6145"/>
    <x v="0"/>
    <s v="FLOW"/>
    <s v="UNPAID"/>
    <x v="2"/>
    <n v="25154.26"/>
    <n v="35"/>
    <n v="0"/>
    <n v="6230"/>
    <s v="-"/>
    <n v="3.790517270815992E-2"/>
    <n v="1.376520382691497E-3"/>
    <s v="STABLE"/>
    <s v="PTP"/>
    <s v="-"/>
    <s v="PTP"/>
    <m/>
    <n v="23"/>
    <s v="CAVA"/>
    <m/>
    <s v="-"/>
    <s v="-"/>
    <s v="DAPODI"/>
    <s v="-"/>
    <s v="-"/>
    <s v="-"/>
    <n v="9295"/>
    <n v="25154.26"/>
    <n v="27"/>
    <n v="43"/>
    <s v="FLOW"/>
    <m/>
    <m/>
    <m/>
    <m/>
    <s v="NPA"/>
    <s v="MH28BT3148"/>
    <s v="HONDA SHINE DISC BSVI"/>
    <d v="2023-01-12T00:00:00"/>
    <n v="48"/>
    <s v="02.06.26"/>
    <x v="1"/>
    <m/>
    <m/>
    <m/>
    <m/>
    <m/>
    <m/>
    <m/>
    <m/>
    <m/>
    <m/>
    <n v="1"/>
    <m/>
    <m/>
    <m/>
    <m/>
    <m/>
    <m/>
    <m/>
    <m/>
    <m/>
    <m/>
    <m/>
    <m/>
    <m/>
    <m/>
    <m/>
    <m/>
    <m/>
    <m/>
    <m/>
    <m/>
    <m/>
    <m/>
    <m/>
    <m/>
    <m/>
    <m/>
    <m/>
    <m/>
    <m/>
    <m/>
    <m/>
    <m/>
    <m/>
    <m/>
    <m/>
    <m/>
    <m/>
    <m/>
    <m/>
    <m/>
    <m/>
    <m/>
    <m/>
    <m/>
    <n v="1"/>
    <m/>
    <m/>
    <m/>
    <m/>
    <m/>
    <m/>
    <m/>
    <m/>
    <m/>
    <m/>
    <m/>
    <m/>
    <m/>
    <m/>
    <m/>
    <m/>
    <m/>
    <m/>
    <m/>
    <m/>
    <m/>
    <m/>
    <m/>
    <m/>
    <m/>
    <m/>
    <m/>
    <m/>
    <m/>
    <m/>
    <m/>
    <m/>
    <m/>
    <m/>
    <m/>
    <m/>
    <m/>
    <m/>
    <x v="1"/>
    <x v="0"/>
    <s v="ZBHT0009"/>
    <s v="APAbn8svpZ7"/>
    <s v="Allocated"/>
    <s v="Left Message (LMCB)"/>
    <s v="Msg to son"/>
    <d v="2026-06-04T00:00:00"/>
    <m/>
    <m/>
    <m/>
    <m/>
    <s v="85"/>
    <n v="3065"/>
    <n v="6145"/>
  </r>
  <r>
    <n v="462291870"/>
    <s v="AMOL HARIBHAU CHAVAN"/>
    <m/>
    <m/>
    <m/>
    <m/>
    <m/>
    <m/>
    <n v="3355"/>
    <n v="13169.33"/>
    <n v="3477.3300000000017"/>
    <n v="16524.330000000002"/>
    <x v="2"/>
    <s v="FLOW"/>
    <s v="UNPAID"/>
    <x v="13"/>
    <n v="24935"/>
    <n v="373"/>
    <n v="0"/>
    <n v="2250"/>
    <s v="FLOW"/>
    <n v="0.11333577291974541"/>
    <n v="8.1866321519437051E-3"/>
    <s v="FLOW"/>
    <s v="NC"/>
    <s v="NC"/>
    <s v="NC"/>
    <s v="Shifted"/>
    <m/>
    <s v="CNAVNA"/>
    <m/>
    <s v="REPO"/>
    <s v="-"/>
    <s v="WAKAD"/>
    <s v="-"/>
    <s v="-"/>
    <s v="-"/>
    <n v="15792.33"/>
    <n v="24935"/>
    <n v="116"/>
    <n v="132"/>
    <s v="FLOW"/>
    <m/>
    <m/>
    <m/>
    <m/>
    <s v="NPA"/>
    <s v="MH23BK2667"/>
    <s v="SPLENDORPLUS I3S DRS C FI BLACKACNT"/>
    <d v="2024-03-20T00:00:00"/>
    <n v="30"/>
    <s v="02.06.26"/>
    <x v="0"/>
    <m/>
    <m/>
    <m/>
    <m/>
    <m/>
    <m/>
    <m/>
    <m/>
    <m/>
    <m/>
    <n v="1"/>
    <m/>
    <m/>
    <m/>
    <m/>
    <m/>
    <m/>
    <m/>
    <m/>
    <m/>
    <m/>
    <m/>
    <m/>
    <m/>
    <m/>
    <m/>
    <m/>
    <m/>
    <m/>
    <m/>
    <m/>
    <m/>
    <m/>
    <m/>
    <m/>
    <m/>
    <m/>
    <m/>
    <m/>
    <m/>
    <m/>
    <m/>
    <m/>
    <m/>
    <m/>
    <m/>
    <m/>
    <m/>
    <m/>
    <m/>
    <m/>
    <m/>
    <m/>
    <m/>
    <m/>
    <m/>
    <m/>
    <m/>
    <m/>
    <m/>
    <m/>
    <m/>
    <m/>
    <m/>
    <m/>
    <m/>
    <m/>
    <m/>
    <m/>
    <m/>
    <m/>
    <m/>
    <m/>
    <m/>
    <m/>
    <m/>
    <m/>
    <m/>
    <m/>
    <m/>
    <m/>
    <m/>
    <m/>
    <m/>
    <m/>
    <m/>
    <m/>
    <m/>
    <m/>
    <m/>
    <m/>
    <m/>
    <m/>
    <m/>
    <x v="2"/>
    <x v="0"/>
    <s v="DUWT0030"/>
    <e v="#N/A"/>
    <e v="#N/A"/>
    <e v="#N/A"/>
    <e v="#N/A"/>
    <e v="#N/A"/>
    <m/>
    <m/>
    <m/>
    <m/>
    <n v="0"/>
    <n v="3477.3300000000017"/>
    <n v="16524.330000000002"/>
  </r>
  <r>
    <n v="460917311"/>
    <s v="RUPALI ARVIND SHELAR"/>
    <m/>
    <m/>
    <m/>
    <m/>
    <m/>
    <m/>
    <n v="3364"/>
    <n v="2461"/>
    <n v="2523"/>
    <n v="5944"/>
    <x v="0"/>
    <s v="FLOW"/>
    <s v="UNPAID"/>
    <x v="7"/>
    <n v="24727"/>
    <n v="62"/>
    <n v="0"/>
    <n v="6300"/>
    <s v="18.05.26"/>
    <n v="1.5395057362885257E-2"/>
    <n v="1.3531393689503346E-3"/>
    <s v="STABLE"/>
    <s v="PTP"/>
    <s v="PAID"/>
    <s v="PTP"/>
    <m/>
    <n v="20"/>
    <s v="CAVA"/>
    <m/>
    <s v="-"/>
    <s v="-"/>
    <s v="SHIRUR"/>
    <s v="-"/>
    <s v="-"/>
    <s v="-"/>
    <n v="8823"/>
    <n v="24727"/>
    <n v="27"/>
    <n v="43"/>
    <s v="FLOW"/>
    <m/>
    <m/>
    <m/>
    <m/>
    <s v="REGULAR"/>
    <s v="MH12WL1860"/>
    <s v="HERO XOOM 110 ZX"/>
    <d v="2023-11-28T00:00:00"/>
    <n v="36"/>
    <s v="02.06.26"/>
    <x v="0"/>
    <m/>
    <m/>
    <m/>
    <m/>
    <m/>
    <m/>
    <m/>
    <m/>
    <m/>
    <m/>
    <m/>
    <m/>
    <m/>
    <m/>
    <m/>
    <m/>
    <n v="1"/>
    <m/>
    <m/>
    <m/>
    <m/>
    <m/>
    <m/>
    <m/>
    <m/>
    <m/>
    <m/>
    <m/>
    <m/>
    <m/>
    <m/>
    <m/>
    <m/>
    <m/>
    <m/>
    <m/>
    <m/>
    <m/>
    <m/>
    <m/>
    <m/>
    <m/>
    <m/>
    <m/>
    <m/>
    <m/>
    <m/>
    <m/>
    <m/>
    <m/>
    <m/>
    <m/>
    <m/>
    <m/>
    <m/>
    <m/>
    <m/>
    <m/>
    <m/>
    <m/>
    <m/>
    <m/>
    <m/>
    <m/>
    <m/>
    <m/>
    <m/>
    <m/>
    <m/>
    <m/>
    <m/>
    <m/>
    <m/>
    <m/>
    <m/>
    <m/>
    <m/>
    <m/>
    <m/>
    <m/>
    <m/>
    <m/>
    <m/>
    <m/>
    <m/>
    <m/>
    <m/>
    <m/>
    <m/>
    <m/>
    <m/>
    <m/>
    <m/>
    <m/>
    <x v="2"/>
    <x v="0"/>
    <s v="ZBHT0024"/>
    <s v="k6HzU-KX_m"/>
    <s v="Allocated"/>
    <s v="Left Message (LMCB)"/>
    <s v="Meet doughter "/>
    <d v="2026-06-06T00:00:00"/>
    <m/>
    <m/>
    <m/>
    <m/>
    <s v="119"/>
    <n v="2523"/>
    <n v="5944"/>
  </r>
  <r>
    <n v="461361123"/>
    <s v="BABAN SHANKAR DIVEKAR"/>
    <m/>
    <m/>
    <m/>
    <m/>
    <m/>
    <m/>
    <n v="3839"/>
    <n v="6653"/>
    <n v="3017"/>
    <n v="10832"/>
    <x v="4"/>
    <s v="FLOW"/>
    <s v="UNPAID"/>
    <x v="10"/>
    <n v="24578"/>
    <n v="203"/>
    <n v="0"/>
    <n v="0"/>
    <s v="10.05.26"/>
    <n v="0.10845362420567692"/>
    <n v="5.4418489650090588E-3"/>
    <s v="STABLE"/>
    <s v="MPTP"/>
    <s v="PTP"/>
    <s v="MPTP"/>
    <s v="Cust at pune for edcuation Purpose"/>
    <m/>
    <s v="CNAVNA"/>
    <m/>
    <s v="-"/>
    <s v="-"/>
    <s v="JUNNAR"/>
    <s v="-"/>
    <s v="-"/>
    <s v="-"/>
    <n v="6856"/>
    <n v="24578"/>
    <n v="57"/>
    <n v="73"/>
    <s v="FLOW"/>
    <m/>
    <m/>
    <m/>
    <m/>
    <s v="REGULAR"/>
    <s v="MH14LG6861"/>
    <s v="HONDA ACTIVA 6G H SMART"/>
    <d v="2024-01-03T00:00:00"/>
    <n v="34"/>
    <s v="02.06.26"/>
    <x v="0"/>
    <m/>
    <m/>
    <m/>
    <m/>
    <m/>
    <m/>
    <m/>
    <m/>
    <m/>
    <m/>
    <m/>
    <m/>
    <m/>
    <m/>
    <m/>
    <m/>
    <n v="1"/>
    <m/>
    <m/>
    <m/>
    <m/>
    <m/>
    <m/>
    <m/>
    <m/>
    <m/>
    <m/>
    <m/>
    <m/>
    <m/>
    <m/>
    <m/>
    <m/>
    <m/>
    <m/>
    <m/>
    <m/>
    <m/>
    <m/>
    <m/>
    <m/>
    <m/>
    <m/>
    <m/>
    <m/>
    <m/>
    <m/>
    <m/>
    <m/>
    <m/>
    <m/>
    <m/>
    <m/>
    <m/>
    <m/>
    <m/>
    <m/>
    <m/>
    <m/>
    <m/>
    <m/>
    <m/>
    <m/>
    <m/>
    <m/>
    <m/>
    <m/>
    <m/>
    <m/>
    <m/>
    <m/>
    <m/>
    <m/>
    <m/>
    <m/>
    <m/>
    <m/>
    <m/>
    <m/>
    <m/>
    <m/>
    <m/>
    <m/>
    <m/>
    <m/>
    <m/>
    <m/>
    <m/>
    <m/>
    <m/>
    <m/>
    <m/>
    <m/>
    <m/>
    <x v="2"/>
    <x v="0"/>
    <s v="ZBHT0021"/>
    <s v="BP-tF96r_DMc"/>
    <s v="Allocated"/>
    <s v="Promise To Pay (PTP)"/>
    <s v="Ptp"/>
    <d v="2026-06-24T00:00:00"/>
    <m/>
    <m/>
    <m/>
    <m/>
    <s v="340"/>
    <n v="3017"/>
    <n v="10832"/>
  </r>
  <r>
    <n v="460718470"/>
    <s v="DOMINIC BENEDICT JOKIN"/>
    <s v="COLLECT"/>
    <s v="04.06.26"/>
    <n v="3610"/>
    <m/>
    <m/>
    <m/>
    <n v="3736"/>
    <n v="3541"/>
    <n v="3602"/>
    <n v="3739"/>
    <x v="0"/>
    <s v="STABLE"/>
    <s v="PAID"/>
    <x v="17"/>
    <n v="24527.77"/>
    <n v="61"/>
    <n v="0"/>
    <n v="6030"/>
    <s v="12.05.26"/>
    <n v="4.1172355545625698E-2"/>
    <n v="1.3422368754624076E-3"/>
    <s v="STABLE"/>
    <s v="PAID"/>
    <s v="PAID"/>
    <s v="PAID"/>
    <m/>
    <m/>
    <m/>
    <m/>
    <s v="-"/>
    <s v="-"/>
    <s v="PIMPARI"/>
    <s v="-"/>
    <s v="-"/>
    <s v="-"/>
    <n v="9632"/>
    <n v="24527.77"/>
    <n v="27"/>
    <n v="12"/>
    <s v="STABLE"/>
    <m/>
    <m/>
    <m/>
    <m/>
    <s v="REGULAR"/>
    <s v="MH14LF1328"/>
    <s v="SUZUKI BURGMAN STREET"/>
    <d v="2023-11-15T00:00:00"/>
    <n v="36"/>
    <s v="02.06.26"/>
    <x v="0"/>
    <m/>
    <m/>
    <m/>
    <m/>
    <m/>
    <m/>
    <m/>
    <n v="1"/>
    <m/>
    <m/>
    <n v="2"/>
    <m/>
    <m/>
    <m/>
    <m/>
    <m/>
    <m/>
    <m/>
    <m/>
    <m/>
    <m/>
    <m/>
    <n v="1"/>
    <m/>
    <m/>
    <m/>
    <m/>
    <m/>
    <m/>
    <m/>
    <m/>
    <m/>
    <m/>
    <m/>
    <m/>
    <m/>
    <m/>
    <m/>
    <m/>
    <m/>
    <m/>
    <m/>
    <m/>
    <m/>
    <m/>
    <m/>
    <m/>
    <m/>
    <m/>
    <m/>
    <m/>
    <m/>
    <m/>
    <m/>
    <m/>
    <m/>
    <m/>
    <m/>
    <m/>
    <m/>
    <m/>
    <m/>
    <m/>
    <m/>
    <m/>
    <m/>
    <m/>
    <m/>
    <m/>
    <m/>
    <m/>
    <m/>
    <m/>
    <m/>
    <m/>
    <m/>
    <m/>
    <m/>
    <m/>
    <m/>
    <m/>
    <m/>
    <m/>
    <m/>
    <m/>
    <m/>
    <m/>
    <m/>
    <m/>
    <m/>
    <m/>
    <m/>
    <m/>
    <m/>
    <x v="0"/>
    <x v="0"/>
    <s v="ZBHT0015"/>
    <s v="k6AqCQ39Gum"/>
    <s v="Allocated"/>
    <s v="Left Message (LMCB)"/>
    <s v="Visited at customer residence address. Customer not meet at home. Left message at home with father. Vehicle with him."/>
    <d v="2026-06-08T00:00:00"/>
    <m/>
    <m/>
    <m/>
    <m/>
    <s v="72"/>
    <n v="3602"/>
    <n v="7349"/>
  </r>
  <r>
    <n v="462338520"/>
    <s v="SANDHYA YUVRAJ ISAVE"/>
    <m/>
    <m/>
    <m/>
    <m/>
    <m/>
    <m/>
    <n v="3753"/>
    <n v="7405"/>
    <n v="3997"/>
    <n v="11689"/>
    <x v="4"/>
    <s v="FLOW"/>
    <s v="UNPAID"/>
    <x v="13"/>
    <n v="24405"/>
    <n v="345"/>
    <n v="0"/>
    <n v="2443"/>
    <s v="-"/>
    <n v="6.2828721259818199E-2"/>
    <n v="5.4035447957948603E-3"/>
    <s v="FLOW"/>
    <s v="NC"/>
    <s v="-"/>
    <s v="NC"/>
    <s v="Add not found"/>
    <m/>
    <s v="CNAVNA"/>
    <m/>
    <s v="-"/>
    <s v="-"/>
    <s v="MULSHI "/>
    <s v="-"/>
    <s v="-"/>
    <s v="-"/>
    <n v="10193"/>
    <n v="24405"/>
    <n v="57"/>
    <n v="73"/>
    <s v="FLOW"/>
    <m/>
    <m/>
    <m/>
    <m/>
    <s v="REGULAR"/>
    <s v="MH14LM4260"/>
    <s v="HONDA ACTIVA DLX"/>
    <d v="2024-03-26T00:00:00"/>
    <n v="30"/>
    <s v="02.06.26"/>
    <x v="0"/>
    <m/>
    <m/>
    <m/>
    <m/>
    <m/>
    <m/>
    <m/>
    <n v="1"/>
    <m/>
    <m/>
    <m/>
    <m/>
    <m/>
    <m/>
    <m/>
    <m/>
    <m/>
    <m/>
    <m/>
    <m/>
    <m/>
    <m/>
    <m/>
    <m/>
    <m/>
    <m/>
    <m/>
    <m/>
    <m/>
    <m/>
    <m/>
    <m/>
    <m/>
    <m/>
    <m/>
    <m/>
    <m/>
    <m/>
    <m/>
    <m/>
    <m/>
    <m/>
    <m/>
    <m/>
    <m/>
    <m/>
    <m/>
    <m/>
    <m/>
    <m/>
    <m/>
    <m/>
    <m/>
    <m/>
    <m/>
    <m/>
    <m/>
    <m/>
    <m/>
    <m/>
    <m/>
    <m/>
    <m/>
    <m/>
    <m/>
    <m/>
    <m/>
    <m/>
    <m/>
    <m/>
    <m/>
    <m/>
    <m/>
    <m/>
    <m/>
    <m/>
    <m/>
    <m/>
    <m/>
    <m/>
    <m/>
    <m/>
    <m/>
    <m/>
    <m/>
    <m/>
    <m/>
    <m/>
    <m/>
    <m/>
    <m/>
    <m/>
    <m/>
    <m/>
    <x v="2"/>
    <x v="0"/>
    <s v="DUWT0030"/>
    <s v="AoX3q6qHEc"/>
    <s v="Allocated"/>
    <s v="Address Not Found (NC_ANF)"/>
    <s v="Address not found "/>
    <d v="2026-06-03T00:00:00"/>
    <m/>
    <m/>
    <m/>
    <m/>
    <s v="531"/>
    <n v="3997"/>
    <n v="11689"/>
  </r>
  <r>
    <n v="459484458"/>
    <s v="ARBAJ ALTAF SHAIKH"/>
    <m/>
    <m/>
    <m/>
    <m/>
    <m/>
    <m/>
    <n v="2915"/>
    <n v="14574"/>
    <n v="3364"/>
    <n v="18164"/>
    <x v="5"/>
    <s v="FLOW"/>
    <s v="UNPAID"/>
    <x v="7"/>
    <n v="24318"/>
    <n v="450"/>
    <n v="0"/>
    <n v="2700"/>
    <s v="FLOW"/>
    <n v="7.0696328308655326E-2"/>
    <n v="1.1837162813053116E-2"/>
    <s v="FLOW"/>
    <s v="NC"/>
    <s v="NC"/>
    <s v="NC"/>
    <s v="Shifted"/>
    <m/>
    <s v="CNAVNA"/>
    <m/>
    <s v="REPO"/>
    <s v="-"/>
    <s v="TALEGAON DHAMDHERE"/>
    <s v="-"/>
    <s v="-"/>
    <s v="-"/>
    <n v="17724"/>
    <n v="24318"/>
    <n v="147"/>
    <n v="163"/>
    <s v="FLOW"/>
    <m/>
    <m/>
    <m/>
    <m/>
    <s v="NPA"/>
    <s v="MH12VU2754"/>
    <s v="SUP SPLENDOR XTEC DISC"/>
    <d v="2023-08-21T00:00:00"/>
    <n v="36"/>
    <s v="02.06.26"/>
    <x v="0"/>
    <m/>
    <m/>
    <m/>
    <m/>
    <m/>
    <m/>
    <m/>
    <m/>
    <m/>
    <m/>
    <m/>
    <m/>
    <m/>
    <n v="1"/>
    <m/>
    <m/>
    <m/>
    <m/>
    <m/>
    <m/>
    <m/>
    <m/>
    <m/>
    <m/>
    <m/>
    <m/>
    <m/>
    <m/>
    <m/>
    <m/>
    <m/>
    <m/>
    <m/>
    <m/>
    <m/>
    <m/>
    <m/>
    <m/>
    <m/>
    <m/>
    <m/>
    <m/>
    <m/>
    <m/>
    <m/>
    <m/>
    <m/>
    <m/>
    <m/>
    <m/>
    <m/>
    <m/>
    <m/>
    <m/>
    <m/>
    <m/>
    <m/>
    <m/>
    <m/>
    <m/>
    <m/>
    <m/>
    <m/>
    <m/>
    <m/>
    <m/>
    <m/>
    <m/>
    <m/>
    <m/>
    <m/>
    <m/>
    <m/>
    <m/>
    <m/>
    <m/>
    <m/>
    <m/>
    <m/>
    <m/>
    <m/>
    <m/>
    <m/>
    <m/>
    <m/>
    <m/>
    <m/>
    <m/>
    <m/>
    <m/>
    <m/>
    <m/>
    <m/>
    <m/>
    <x v="2"/>
    <x v="0"/>
    <s v="ZBHT0024"/>
    <s v="kPakB_dCL9Om"/>
    <s v="Allocated"/>
    <s v="Shifted (NC_SFTD)"/>
    <s v="Customer shifted to sangamner "/>
    <d v="2026-06-05T00:00:00"/>
    <m/>
    <m/>
    <m/>
    <m/>
    <s v="675"/>
    <n v="3364"/>
    <n v="18164"/>
  </r>
  <r>
    <n v="132195021"/>
    <s v="BHAGYASHRI DHANSING PATIL"/>
    <m/>
    <m/>
    <m/>
    <m/>
    <m/>
    <m/>
    <n v="6124"/>
    <n v="6574"/>
    <n v="456"/>
    <n v="12790"/>
    <x v="4"/>
    <s v="FLOW"/>
    <s v="UNPAID"/>
    <x v="17"/>
    <n v="24169.89"/>
    <n v="6"/>
    <n v="0"/>
    <n v="900"/>
    <s v="-"/>
    <n v="0.17242226998197369"/>
    <n v="5.3514887655986164E-3"/>
    <s v="FLOW"/>
    <s v="NC"/>
    <s v="-"/>
    <s v="NC"/>
    <s v="Shifted"/>
    <m/>
    <s v="CNAVNA"/>
    <m/>
    <s v="-"/>
    <s v="-"/>
    <s v="PIMPLE GURAV"/>
    <s v="-"/>
    <s v="-"/>
    <s v="-"/>
    <n v="7480"/>
    <n v="24169.89"/>
    <n v="56"/>
    <n v="72"/>
    <s v="FLOW"/>
    <m/>
    <m/>
    <m/>
    <m/>
    <s v="NPA"/>
    <s v="MH14KE9617"/>
    <s v="RE CLASSIC 350 EFI STEALTH BLACK"/>
    <d v="2022-07-22T00:00:00"/>
    <n v="48"/>
    <s v="02.06.26"/>
    <x v="0"/>
    <m/>
    <m/>
    <m/>
    <m/>
    <m/>
    <m/>
    <m/>
    <m/>
    <m/>
    <m/>
    <m/>
    <m/>
    <m/>
    <n v="1"/>
    <m/>
    <m/>
    <m/>
    <m/>
    <m/>
    <m/>
    <m/>
    <m/>
    <m/>
    <m/>
    <m/>
    <m/>
    <m/>
    <m/>
    <m/>
    <m/>
    <m/>
    <m/>
    <m/>
    <m/>
    <m/>
    <m/>
    <m/>
    <m/>
    <m/>
    <m/>
    <m/>
    <m/>
    <m/>
    <m/>
    <m/>
    <m/>
    <m/>
    <m/>
    <m/>
    <m/>
    <m/>
    <m/>
    <m/>
    <m/>
    <m/>
    <m/>
    <m/>
    <m/>
    <m/>
    <m/>
    <m/>
    <m/>
    <m/>
    <m/>
    <m/>
    <m/>
    <m/>
    <m/>
    <m/>
    <m/>
    <m/>
    <m/>
    <m/>
    <m/>
    <m/>
    <m/>
    <m/>
    <m/>
    <m/>
    <m/>
    <m/>
    <m/>
    <m/>
    <m/>
    <m/>
    <m/>
    <m/>
    <m/>
    <m/>
    <m/>
    <m/>
    <m/>
    <m/>
    <m/>
    <x v="2"/>
    <x v="0"/>
    <s v="ZBHT0015"/>
    <s v="kPUwYmXlEMm"/>
    <s v="Allocated"/>
    <s v="Shifted (NC_SFTD)"/>
    <s v="Visited at customer residence address. Customer is shiffted other place long time. Vehicle status not available."/>
    <d v="2026-06-05T00:00:00"/>
    <m/>
    <m/>
    <m/>
    <s v="OTGNGDID"/>
    <s v="92"/>
    <n v="456"/>
    <n v="12790"/>
  </r>
  <r>
    <n v="458787050"/>
    <s v="PRANJAL DIPAK RAUT"/>
    <s v="ONLINE"/>
    <s v="09.06.26"/>
    <n v="7303"/>
    <m/>
    <m/>
    <m/>
    <n v="3668"/>
    <n v="18456"/>
    <n v="1448"/>
    <n v="14821"/>
    <x v="3"/>
    <s v="STABLE"/>
    <s v="PAID"/>
    <x v="11"/>
    <n v="24007"/>
    <n v="1332"/>
    <n v="0"/>
    <n v="6300"/>
    <s v="FLOW"/>
    <n v="7.6582196570838909E-2"/>
    <n v="1.0084660445088864E-2"/>
    <s v="STABLE"/>
    <s v="PAID"/>
    <s v="PTP"/>
    <s v="PAID"/>
    <m/>
    <m/>
    <m/>
    <m/>
    <s v="REPO"/>
    <s v="-"/>
    <s v="MAHALUNGE"/>
    <s v="-"/>
    <s v="-"/>
    <s v="-"/>
    <n v="26088"/>
    <n v="24007"/>
    <n v="178"/>
    <n v="132"/>
    <s v="STABLE"/>
    <m/>
    <m/>
    <m/>
    <m/>
    <s v="NPA"/>
    <s v="MH14KX8617"/>
    <s v="HONDA ACTIVA 6G H SMART"/>
    <d v="2023-07-01T00:00:00"/>
    <n v="36"/>
    <s v="02.06.26"/>
    <x v="0"/>
    <m/>
    <m/>
    <m/>
    <m/>
    <m/>
    <m/>
    <m/>
    <m/>
    <m/>
    <m/>
    <n v="1"/>
    <m/>
    <m/>
    <m/>
    <m/>
    <m/>
    <m/>
    <m/>
    <m/>
    <m/>
    <m/>
    <m/>
    <m/>
    <m/>
    <m/>
    <m/>
    <m/>
    <m/>
    <m/>
    <m/>
    <m/>
    <m/>
    <m/>
    <m/>
    <m/>
    <m/>
    <m/>
    <m/>
    <m/>
    <m/>
    <m/>
    <m/>
    <m/>
    <m/>
    <m/>
    <m/>
    <m/>
    <m/>
    <m/>
    <m/>
    <m/>
    <m/>
    <m/>
    <m/>
    <m/>
    <m/>
    <m/>
    <m/>
    <m/>
    <m/>
    <m/>
    <m/>
    <m/>
    <m/>
    <m/>
    <m/>
    <m/>
    <m/>
    <m/>
    <m/>
    <m/>
    <m/>
    <m/>
    <m/>
    <m/>
    <m/>
    <m/>
    <m/>
    <m/>
    <m/>
    <m/>
    <m/>
    <m/>
    <m/>
    <m/>
    <m/>
    <m/>
    <m/>
    <m/>
    <m/>
    <m/>
    <m/>
    <m/>
    <m/>
    <x v="2"/>
    <x v="0"/>
    <s v="ZBHT0010"/>
    <e v="#N/A"/>
    <e v="#N/A"/>
    <e v="#N/A"/>
    <e v="#N/A"/>
    <e v="#N/A"/>
    <m/>
    <m/>
    <m/>
    <m/>
    <n v="0"/>
    <n v="1448"/>
    <n v="22124"/>
  </r>
  <r>
    <n v="459762372"/>
    <s v="NIKITA AMIT MOHOL"/>
    <m/>
    <m/>
    <m/>
    <m/>
    <m/>
    <m/>
    <n v="3652"/>
    <n v="10631"/>
    <n v="3870"/>
    <n v="15018"/>
    <x v="1"/>
    <s v="FLOW"/>
    <s v="UNPAID"/>
    <x v="8"/>
    <n v="23960.31"/>
    <n v="543"/>
    <n v="0"/>
    <n v="5850"/>
    <s v="STABLE"/>
    <n v="6.8474129773943987E-2"/>
    <n v="6.4084359302360146E-3"/>
    <s v="FLOW"/>
    <s v="NC"/>
    <s v="NC"/>
    <s v="NC"/>
    <s v="Shifted"/>
    <m/>
    <m/>
    <m/>
    <s v="REPO"/>
    <s v="-"/>
    <s v="TIKONA PETH"/>
    <s v="-"/>
    <s v="-"/>
    <s v="-"/>
    <n v="17024"/>
    <n v="23960.31"/>
    <n v="88"/>
    <n v="104"/>
    <s v="FLOW"/>
    <m/>
    <m/>
    <m/>
    <m/>
    <s v="NPA"/>
    <s v="MH12VY480"/>
    <s v="HONDA ACTIVA 6G DLX BS VI"/>
    <d v="2023-09-14T00:00:00"/>
    <n v="36"/>
    <s v="02.06.26"/>
    <x v="1"/>
    <m/>
    <m/>
    <m/>
    <m/>
    <m/>
    <m/>
    <m/>
    <m/>
    <m/>
    <m/>
    <m/>
    <m/>
    <m/>
    <m/>
    <m/>
    <m/>
    <m/>
    <m/>
    <m/>
    <m/>
    <m/>
    <m/>
    <m/>
    <m/>
    <m/>
    <m/>
    <m/>
    <m/>
    <m/>
    <m/>
    <m/>
    <m/>
    <m/>
    <m/>
    <m/>
    <m/>
    <m/>
    <m/>
    <m/>
    <m/>
    <m/>
    <m/>
    <m/>
    <m/>
    <m/>
    <m/>
    <m/>
    <m/>
    <m/>
    <m/>
    <m/>
    <m/>
    <m/>
    <m/>
    <m/>
    <m/>
    <m/>
    <m/>
    <m/>
    <m/>
    <m/>
    <m/>
    <m/>
    <m/>
    <m/>
    <m/>
    <m/>
    <m/>
    <m/>
    <m/>
    <m/>
    <m/>
    <m/>
    <m/>
    <m/>
    <m/>
    <m/>
    <m/>
    <m/>
    <m/>
    <m/>
    <m/>
    <m/>
    <m/>
    <m/>
    <m/>
    <m/>
    <m/>
    <m/>
    <m/>
    <m/>
    <m/>
    <m/>
    <m/>
    <x v="5"/>
    <x v="1"/>
    <s v="ZBHT0013"/>
    <s v="BPt4gL34DJ7"/>
    <s v="Allocated"/>
    <e v="#N/A"/>
    <e v="#N/A"/>
    <e v="#N/A"/>
    <m/>
    <m/>
    <m/>
    <m/>
    <s v="735"/>
    <n v="3870"/>
    <n v="15018"/>
  </r>
  <r>
    <n v="461125158"/>
    <s v="NAMRTA SHANTARAM KUDEKAR"/>
    <m/>
    <m/>
    <m/>
    <m/>
    <m/>
    <m/>
    <n v="3228"/>
    <n v="2589"/>
    <n v="2679"/>
    <n v="5989"/>
    <x v="0"/>
    <s v="FLOW"/>
    <s v="UNPAID"/>
    <x v="4"/>
    <n v="23731.38"/>
    <n v="90"/>
    <n v="0"/>
    <n v="0"/>
    <s v="26.05.26"/>
    <n v="3.2984082832295383E-2"/>
    <n v="1.2986559047810328E-3"/>
    <s v="STABLE"/>
    <s v="PTP"/>
    <s v="PTP"/>
    <s v="PTP"/>
    <m/>
    <n v="25"/>
    <s v="CAVA"/>
    <m/>
    <s v="-"/>
    <s v="-"/>
    <s v="CHAKAN"/>
    <s v="-"/>
    <s v="-"/>
    <s v="-"/>
    <n v="2679"/>
    <n v="23731.38"/>
    <n v="27"/>
    <n v="43"/>
    <s v="STABLE"/>
    <m/>
    <m/>
    <m/>
    <m/>
    <s v="REGULAR"/>
    <s v="MH14LG3125"/>
    <s v="HONDA DIO DLX BS VI"/>
    <d v="2023-12-14T00:00:00"/>
    <n v="36"/>
    <s v="02.06.26"/>
    <x v="0"/>
    <m/>
    <m/>
    <m/>
    <m/>
    <m/>
    <m/>
    <m/>
    <n v="1"/>
    <m/>
    <m/>
    <m/>
    <m/>
    <m/>
    <m/>
    <m/>
    <m/>
    <m/>
    <m/>
    <m/>
    <m/>
    <m/>
    <m/>
    <m/>
    <m/>
    <m/>
    <m/>
    <m/>
    <m/>
    <m/>
    <m/>
    <m/>
    <m/>
    <m/>
    <m/>
    <m/>
    <m/>
    <m/>
    <m/>
    <m/>
    <m/>
    <m/>
    <m/>
    <m/>
    <m/>
    <m/>
    <m/>
    <m/>
    <m/>
    <m/>
    <m/>
    <m/>
    <m/>
    <m/>
    <m/>
    <m/>
    <m/>
    <m/>
    <m/>
    <m/>
    <m/>
    <m/>
    <m/>
    <m/>
    <m/>
    <m/>
    <m/>
    <m/>
    <m/>
    <m/>
    <m/>
    <m/>
    <m/>
    <m/>
    <m/>
    <m/>
    <m/>
    <m/>
    <m/>
    <m/>
    <m/>
    <m/>
    <m/>
    <m/>
    <m/>
    <m/>
    <m/>
    <m/>
    <m/>
    <m/>
    <m/>
    <m/>
    <m/>
    <m/>
    <m/>
    <x v="2"/>
    <x v="0"/>
    <s v="DUWT0017"/>
    <s v="GoNvA5Gr_EMc"/>
    <s v="Allocated"/>
    <s v="Left Message (LMCB)"/>
    <s v="Customer not meet massage with mother "/>
    <d v="2026-06-03T00:00:00"/>
    <m/>
    <m/>
    <m/>
    <m/>
    <s v="172"/>
    <n v="2679"/>
    <n v="5989"/>
  </r>
  <r>
    <n v="465574833"/>
    <s v="VRUSHALI RAVINDRA DEVGHARKAR"/>
    <s v="ONLINE"/>
    <s v="04.06.26"/>
    <n v="5048"/>
    <m/>
    <m/>
    <m/>
    <n v="9114"/>
    <n v="24143.99"/>
    <n v="-9808.0099999999948"/>
    <n v="31140.990000000005"/>
    <x v="5"/>
    <s v="FLOW"/>
    <s v="UNPAID"/>
    <x v="0"/>
    <n v="23675.99"/>
    <n v="2504"/>
    <n v="0"/>
    <n v="5400"/>
    <s v="STABLE"/>
    <n v="0.72801106469049526"/>
    <n v="1.1524654510659489E-2"/>
    <s v="STABLE"/>
    <s v="PTP"/>
    <s v="PAID"/>
    <s v="PTP"/>
    <m/>
    <m/>
    <m/>
    <m/>
    <s v="REPO"/>
    <s v="-"/>
    <s v="DHANKWADI"/>
    <s v="-"/>
    <s v="-"/>
    <s v="-"/>
    <n v="32047.99"/>
    <n v="23675.99"/>
    <n v="147"/>
    <n v="163"/>
    <s v="FLOW"/>
    <m/>
    <m/>
    <m/>
    <m/>
    <s v="NPA"/>
    <s v="MH08BG8898"/>
    <s v="HONDA ACTIVA DLX"/>
    <d v="2025-02-25T00:00:00"/>
    <n v="12"/>
    <s v="02.06.26"/>
    <x v="1"/>
    <m/>
    <m/>
    <m/>
    <m/>
    <m/>
    <m/>
    <m/>
    <m/>
    <m/>
    <m/>
    <m/>
    <m/>
    <m/>
    <n v="1"/>
    <m/>
    <m/>
    <m/>
    <m/>
    <m/>
    <m/>
    <m/>
    <m/>
    <m/>
    <m/>
    <m/>
    <m/>
    <m/>
    <m/>
    <m/>
    <m/>
    <m/>
    <m/>
    <m/>
    <m/>
    <m/>
    <m/>
    <m/>
    <m/>
    <m/>
    <m/>
    <m/>
    <m/>
    <m/>
    <m/>
    <m/>
    <m/>
    <m/>
    <m/>
    <m/>
    <m/>
    <m/>
    <m/>
    <m/>
    <m/>
    <m/>
    <m/>
    <m/>
    <m/>
    <m/>
    <m/>
    <m/>
    <m/>
    <m/>
    <m/>
    <m/>
    <m/>
    <m/>
    <m/>
    <m/>
    <m/>
    <m/>
    <m/>
    <m/>
    <m/>
    <m/>
    <m/>
    <m/>
    <m/>
    <m/>
    <m/>
    <m/>
    <m/>
    <m/>
    <m/>
    <m/>
    <m/>
    <m/>
    <m/>
    <m/>
    <m/>
    <m/>
    <m/>
    <m/>
    <m/>
    <x v="2"/>
    <x v="0"/>
    <s v="DUWT0031"/>
    <s v="kPeGltNEpOJm"/>
    <s v="Allocated"/>
    <s v="Payment (PAID)"/>
    <s v="Customer paid emi "/>
    <d v="2026-06-05T00:00:00"/>
    <m/>
    <m/>
    <m/>
    <m/>
    <s v="2931"/>
    <n v="-9808.0099999999948"/>
    <n v="36188.990000000005"/>
  </r>
  <r>
    <n v="454743569"/>
    <s v="ASHWINI RAJU KHUDE"/>
    <m/>
    <m/>
    <m/>
    <m/>
    <m/>
    <m/>
    <n v="2833"/>
    <n v="14164"/>
    <n v="3301"/>
    <n v="17699"/>
    <x v="5"/>
    <s v="FLOW"/>
    <s v="UNPAID"/>
    <x v="15"/>
    <n v="23515.41"/>
    <n v="469"/>
    <n v="0"/>
    <n v="2680"/>
    <s v="FLOW"/>
    <n v="0.15223260451558765"/>
    <n v="1.1446489710736795E-2"/>
    <s v="FLOW"/>
    <s v="RTP"/>
    <s v="RTP"/>
    <s v="RTP"/>
    <s v="Customer is job less"/>
    <m/>
    <s v="CAVNA"/>
    <m/>
    <s v="REPO"/>
    <s v="-"/>
    <s v="SANGAMWADI"/>
    <s v="-"/>
    <s v="-"/>
    <s v="-"/>
    <n v="17313"/>
    <n v="23515.41"/>
    <n v="147"/>
    <n v="163"/>
    <s v="FLOW"/>
    <m/>
    <m/>
    <m/>
    <m/>
    <s v="NPA"/>
    <s v="MH12UR0998"/>
    <s v="HONDA ACTIVA 6G DLX BS VI"/>
    <d v="2022-09-19T00:00:00"/>
    <n v="48"/>
    <s v="02.06.26"/>
    <x v="1"/>
    <m/>
    <m/>
    <m/>
    <m/>
    <m/>
    <m/>
    <m/>
    <m/>
    <m/>
    <m/>
    <n v="1"/>
    <m/>
    <m/>
    <m/>
    <m/>
    <m/>
    <m/>
    <m/>
    <m/>
    <m/>
    <m/>
    <m/>
    <m/>
    <m/>
    <m/>
    <m/>
    <m/>
    <m/>
    <m/>
    <m/>
    <m/>
    <m/>
    <m/>
    <m/>
    <m/>
    <m/>
    <m/>
    <m/>
    <m/>
    <m/>
    <m/>
    <m/>
    <m/>
    <m/>
    <m/>
    <m/>
    <m/>
    <m/>
    <m/>
    <m/>
    <m/>
    <m/>
    <m/>
    <m/>
    <m/>
    <m/>
    <m/>
    <m/>
    <m/>
    <m/>
    <m/>
    <m/>
    <m/>
    <m/>
    <m/>
    <m/>
    <m/>
    <m/>
    <m/>
    <m/>
    <m/>
    <m/>
    <m/>
    <m/>
    <m/>
    <m/>
    <m/>
    <m/>
    <m/>
    <m/>
    <m/>
    <m/>
    <m/>
    <m/>
    <m/>
    <m/>
    <m/>
    <m/>
    <m/>
    <m/>
    <m/>
    <m/>
    <m/>
    <m/>
    <x v="2"/>
    <x v="0"/>
    <s v="DUWT0014"/>
    <s v="kolT9VwbEz"/>
    <s v="Allocated"/>
    <s v="Door Locked (NC_DL)"/>
    <s v="Door lock "/>
    <d v="2026-06-04T00:00:00"/>
    <m/>
    <m/>
    <m/>
    <m/>
    <s v="702"/>
    <n v="3301"/>
    <n v="17699"/>
  </r>
  <r>
    <n v="460434530"/>
    <s v="ASHISH SUDAM KAMBLE"/>
    <m/>
    <m/>
    <m/>
    <m/>
    <m/>
    <s v="BANK STABLE 11"/>
    <n v="3537"/>
    <n v="3537"/>
    <n v="3612"/>
    <n v="7196"/>
    <x v="4"/>
    <s v="STABLE"/>
    <s v="UNPAID"/>
    <x v="0"/>
    <n v="23491"/>
    <n v="75"/>
    <n v="0"/>
    <n v="2250"/>
    <s v="-"/>
    <n v="0.32721713603170349"/>
    <n v="5.2011747919695579E-3"/>
    <s v="STABLE"/>
    <s v="PAID"/>
    <s v="-"/>
    <s v="PAID"/>
    <m/>
    <m/>
    <s v="CAVA"/>
    <m/>
    <s v="-"/>
    <s v="-"/>
    <s v="BIBVEWADI"/>
    <s v="-"/>
    <s v="-"/>
    <s v="-"/>
    <n v="5862"/>
    <n v="23491"/>
    <n v="57"/>
    <n v="43"/>
    <s v="STABLE"/>
    <m/>
    <m/>
    <m/>
    <m/>
    <s v="REGULAR"/>
    <s v="MH12WC2046"/>
    <s v="BAJAJ CHETAK PREMIUM"/>
    <d v="2023-11-02T00:00:00"/>
    <n v="36"/>
    <s v="02.06.26"/>
    <x v="1"/>
    <m/>
    <m/>
    <m/>
    <m/>
    <m/>
    <m/>
    <m/>
    <m/>
    <m/>
    <m/>
    <m/>
    <m/>
    <m/>
    <m/>
    <m/>
    <m/>
    <m/>
    <m/>
    <m/>
    <m/>
    <m/>
    <m/>
    <m/>
    <m/>
    <m/>
    <m/>
    <m/>
    <m/>
    <m/>
    <m/>
    <m/>
    <m/>
    <m/>
    <m/>
    <m/>
    <m/>
    <m/>
    <m/>
    <m/>
    <m/>
    <m/>
    <m/>
    <m/>
    <m/>
    <m/>
    <m/>
    <m/>
    <m/>
    <m/>
    <m/>
    <m/>
    <m/>
    <n v="1"/>
    <m/>
    <m/>
    <m/>
    <m/>
    <m/>
    <m/>
    <m/>
    <m/>
    <m/>
    <m/>
    <m/>
    <m/>
    <m/>
    <m/>
    <m/>
    <m/>
    <m/>
    <m/>
    <m/>
    <m/>
    <m/>
    <m/>
    <m/>
    <m/>
    <m/>
    <m/>
    <m/>
    <m/>
    <m/>
    <m/>
    <m/>
    <m/>
    <m/>
    <m/>
    <m/>
    <m/>
    <m/>
    <m/>
    <m/>
    <m/>
    <m/>
    <x v="2"/>
    <x v="0"/>
    <s v="DUWT0031"/>
    <s v="A6WyVdgduc"/>
    <s v="Allocated"/>
    <e v="#N/A"/>
    <e v="#N/A"/>
    <e v="#N/A"/>
    <m/>
    <m/>
    <m/>
    <m/>
    <s v="122"/>
    <n v="3612"/>
    <n v="7196"/>
  </r>
  <r>
    <n v="460858883"/>
    <s v="MRUNAL GANESH KHOPADKAR"/>
    <s v="ONLINE"/>
    <s v="03.06.26"/>
    <n v="3155"/>
    <m/>
    <m/>
    <s v="BANK STABLE 11"/>
    <n v="3104"/>
    <n v="3097.78"/>
    <n v="3145.78"/>
    <n v="3129.7800000000007"/>
    <x v="0"/>
    <s v="STABLE"/>
    <s v="PAID"/>
    <x v="15"/>
    <n v="23192"/>
    <n v="48"/>
    <n v="0"/>
    <n v="6050"/>
    <s v="STABLE"/>
    <n v="3.4049584369561202E-2"/>
    <n v="1.2691393312854839E-3"/>
    <s v="STABLE"/>
    <s v="PAID"/>
    <s v="PTP"/>
    <s v="PAID"/>
    <m/>
    <m/>
    <s v="CAVA"/>
    <m/>
    <s v="-"/>
    <s v="-"/>
    <s v="DECCAN JYMKHANA"/>
    <s v="-"/>
    <s v="-"/>
    <s v="-"/>
    <n v="9195.7800000000007"/>
    <n v="23192"/>
    <n v="27"/>
    <n v="12"/>
    <s v="STABLE"/>
    <m/>
    <m/>
    <m/>
    <m/>
    <s v="REGULAR"/>
    <s v="MH12WF6522"/>
    <s v="HONDA ACTIVA 6G DLX BS VI"/>
    <d v="2023-11-23T00:00:00"/>
    <n v="36"/>
    <s v="02.06.26"/>
    <x v="1"/>
    <m/>
    <m/>
    <m/>
    <m/>
    <m/>
    <m/>
    <m/>
    <m/>
    <m/>
    <m/>
    <n v="1"/>
    <m/>
    <m/>
    <m/>
    <m/>
    <m/>
    <m/>
    <m/>
    <m/>
    <m/>
    <m/>
    <m/>
    <m/>
    <m/>
    <m/>
    <m/>
    <m/>
    <m/>
    <m/>
    <m/>
    <m/>
    <m/>
    <m/>
    <m/>
    <m/>
    <m/>
    <m/>
    <m/>
    <m/>
    <m/>
    <m/>
    <m/>
    <m/>
    <m/>
    <m/>
    <m/>
    <m/>
    <m/>
    <m/>
    <m/>
    <m/>
    <m/>
    <m/>
    <m/>
    <m/>
    <m/>
    <m/>
    <m/>
    <m/>
    <m/>
    <m/>
    <m/>
    <m/>
    <m/>
    <m/>
    <m/>
    <m/>
    <m/>
    <m/>
    <m/>
    <m/>
    <m/>
    <m/>
    <m/>
    <m/>
    <m/>
    <m/>
    <m/>
    <m/>
    <m/>
    <m/>
    <m/>
    <m/>
    <m/>
    <m/>
    <m/>
    <m/>
    <m/>
    <m/>
    <m/>
    <m/>
    <m/>
    <m/>
    <m/>
    <x v="2"/>
    <x v="0"/>
    <s v="DUWT0014"/>
    <s v="A6BFYDpXHOz"/>
    <s v="Allocated"/>
    <s v="Promise To Pay (PTP)"/>
    <s v="Customer meet at residence given ptp "/>
    <d v="2026-06-13T00:00:00"/>
    <m/>
    <m/>
    <m/>
    <m/>
    <s v="83"/>
    <n v="3145.78"/>
    <n v="6284.7800000000007"/>
  </r>
  <r>
    <n v="460234987"/>
    <s v="KALPANA KISAN WAGHMARE"/>
    <m/>
    <m/>
    <m/>
    <m/>
    <m/>
    <m/>
    <n v="3479"/>
    <n v="3479"/>
    <n v="3497"/>
    <n v="6958"/>
    <x v="0"/>
    <s v="FLOW"/>
    <s v="UNPAID"/>
    <x v="6"/>
    <n v="23028"/>
    <n v="18"/>
    <n v="0"/>
    <n v="450"/>
    <s v="-"/>
    <n v="1.3154047722345906E-2"/>
    <n v="1.2601647344274805E-3"/>
    <s v="FLOW"/>
    <s v="NC"/>
    <s v="-"/>
    <s v="NC"/>
    <s v="Add not found"/>
    <m/>
    <s v="CNAVNA"/>
    <m/>
    <m/>
    <m/>
    <s v="CHANDAN NAGAR"/>
    <m/>
    <m/>
    <m/>
    <n v="3947"/>
    <n v="23028"/>
    <n v="27"/>
    <n v="43"/>
    <s v="FLOW"/>
    <m/>
    <m/>
    <m/>
    <m/>
    <s v="-"/>
    <s v="MH12WC1845"/>
    <s v="HONDA DIO DLX BS VI"/>
    <d v="2023-10-21T00:00:00"/>
    <n v="36"/>
    <s v="10.06.26"/>
    <x v="1"/>
    <m/>
    <m/>
    <m/>
    <m/>
    <m/>
    <m/>
    <m/>
    <m/>
    <m/>
    <m/>
    <m/>
    <m/>
    <m/>
    <m/>
    <m/>
    <m/>
    <m/>
    <m/>
    <m/>
    <m/>
    <m/>
    <m/>
    <m/>
    <m/>
    <m/>
    <m/>
    <m/>
    <m/>
    <m/>
    <m/>
    <m/>
    <m/>
    <m/>
    <m/>
    <m/>
    <m/>
    <m/>
    <m/>
    <m/>
    <m/>
    <m/>
    <m/>
    <m/>
    <m/>
    <m/>
    <m/>
    <m/>
    <m/>
    <m/>
    <m/>
    <m/>
    <m/>
    <m/>
    <m/>
    <m/>
    <m/>
    <m/>
    <m/>
    <m/>
    <m/>
    <m/>
    <m/>
    <m/>
    <m/>
    <m/>
    <m/>
    <m/>
    <m/>
    <m/>
    <m/>
    <m/>
    <m/>
    <m/>
    <m/>
    <m/>
    <m/>
    <m/>
    <m/>
    <m/>
    <m/>
    <m/>
    <m/>
    <m/>
    <m/>
    <m/>
    <m/>
    <m/>
    <m/>
    <m/>
    <m/>
    <m/>
    <m/>
    <m/>
    <m/>
    <x v="5"/>
    <x v="1"/>
    <s v="ZBHT0012"/>
    <e v="#N/A"/>
    <e v="#N/A"/>
    <e v="#N/A"/>
    <e v="#N/A"/>
    <e v="#N/A"/>
    <m/>
    <m/>
    <m/>
    <m/>
    <n v="0"/>
    <n v="3497"/>
    <n v="6958"/>
  </r>
  <r>
    <n v="464448758"/>
    <s v="LAXMAN DASHRATH MANE"/>
    <m/>
    <m/>
    <m/>
    <m/>
    <m/>
    <m/>
    <n v="3489"/>
    <n v="3489"/>
    <n v="3544"/>
    <n v="7088"/>
    <x v="0"/>
    <s v="FLOW"/>
    <s v="UNPAID"/>
    <x v="13"/>
    <n v="22956"/>
    <n v="55"/>
    <n v="0"/>
    <n v="450.43"/>
    <s v="-"/>
    <n v="2.2685875648908345E-2"/>
    <n v="1.2562246675142106E-3"/>
    <s v="FLOW"/>
    <s v="NC"/>
    <s v="-"/>
    <s v="NC"/>
    <s v="Shifted"/>
    <m/>
    <s v="CNAVNA"/>
    <m/>
    <m/>
    <m/>
    <s v="HINJEWADI"/>
    <m/>
    <m/>
    <m/>
    <n v="3994.43"/>
    <n v="22956"/>
    <n v="27"/>
    <n v="43"/>
    <s v="FLOW"/>
    <m/>
    <m/>
    <m/>
    <m/>
    <s v="-"/>
    <s v="MH14LZ6618"/>
    <s v="HONDA SHINE DISC BSVI"/>
    <d v="2024-10-26T00:00:00"/>
    <n v="24"/>
    <s v="10.06.26"/>
    <x v="0"/>
    <m/>
    <m/>
    <m/>
    <m/>
    <m/>
    <m/>
    <m/>
    <m/>
    <m/>
    <m/>
    <m/>
    <m/>
    <m/>
    <m/>
    <m/>
    <m/>
    <m/>
    <m/>
    <m/>
    <m/>
    <m/>
    <m/>
    <m/>
    <m/>
    <m/>
    <m/>
    <m/>
    <m/>
    <m/>
    <m/>
    <m/>
    <n v="1"/>
    <m/>
    <m/>
    <m/>
    <m/>
    <m/>
    <m/>
    <m/>
    <m/>
    <m/>
    <m/>
    <m/>
    <m/>
    <m/>
    <m/>
    <m/>
    <m/>
    <m/>
    <m/>
    <m/>
    <m/>
    <m/>
    <m/>
    <m/>
    <m/>
    <m/>
    <m/>
    <m/>
    <m/>
    <m/>
    <m/>
    <m/>
    <m/>
    <m/>
    <m/>
    <m/>
    <m/>
    <m/>
    <m/>
    <m/>
    <m/>
    <m/>
    <m/>
    <m/>
    <m/>
    <m/>
    <m/>
    <m/>
    <m/>
    <m/>
    <m/>
    <m/>
    <m/>
    <m/>
    <m/>
    <m/>
    <m/>
    <m/>
    <m/>
    <m/>
    <m/>
    <m/>
    <m/>
    <x v="2"/>
    <x v="0"/>
    <s v="DUWT0030"/>
    <s v="BPYeuxZ8b7"/>
    <s v="Allocated"/>
    <s v="Shifted (NC_SFTD)"/>
    <s v="We had visited to customer but customer shifted "/>
    <d v="2026-06-11T00:00:00"/>
    <m/>
    <m/>
    <m/>
    <m/>
    <s v="110"/>
    <n v="3544"/>
    <n v="7088"/>
  </r>
  <r>
    <n v="462841404"/>
    <s v="KADAM AAKASH TUKARAM"/>
    <m/>
    <m/>
    <m/>
    <m/>
    <m/>
    <m/>
    <n v="11637"/>
    <n v="23274"/>
    <n v="11817"/>
    <n v="35372"/>
    <x v="4"/>
    <s v="FLOW"/>
    <s v="UNPAID"/>
    <x v="11"/>
    <n v="22860"/>
    <n v="180"/>
    <n v="0"/>
    <n v="900"/>
    <s v="FLOW"/>
    <n v="7.9049199274144388E-2"/>
    <n v="5.0614642094599675E-3"/>
    <s v="FLOW"/>
    <s v="RTP"/>
    <s v="RTP"/>
    <s v="RTP"/>
    <s v="Financail problem"/>
    <m/>
    <m/>
    <m/>
    <s v="-"/>
    <s v="-"/>
    <s v="RAJGURU NAGAR"/>
    <s v="-"/>
    <s v="-"/>
    <s v="-"/>
    <n v="24354"/>
    <n v="22860"/>
    <n v="57"/>
    <n v="73"/>
    <s v="FLOW"/>
    <m/>
    <m/>
    <m/>
    <m/>
    <s v="REGULAR"/>
    <s v="MH14LN5931"/>
    <s v="CLASSIC 350 DARK GUNMETAL GREY"/>
    <d v="2024-05-09T00:00:00"/>
    <n v="24"/>
    <s v="02.06.26"/>
    <x v="0"/>
    <m/>
    <m/>
    <m/>
    <m/>
    <m/>
    <m/>
    <m/>
    <m/>
    <m/>
    <m/>
    <m/>
    <m/>
    <m/>
    <m/>
    <m/>
    <m/>
    <n v="1"/>
    <m/>
    <m/>
    <m/>
    <m/>
    <m/>
    <m/>
    <m/>
    <m/>
    <m/>
    <m/>
    <m/>
    <m/>
    <m/>
    <m/>
    <m/>
    <m/>
    <m/>
    <m/>
    <m/>
    <m/>
    <m/>
    <m/>
    <m/>
    <m/>
    <m/>
    <m/>
    <m/>
    <m/>
    <m/>
    <m/>
    <m/>
    <m/>
    <m/>
    <m/>
    <m/>
    <m/>
    <m/>
    <m/>
    <m/>
    <m/>
    <m/>
    <m/>
    <m/>
    <m/>
    <m/>
    <m/>
    <m/>
    <m/>
    <m/>
    <m/>
    <m/>
    <m/>
    <m/>
    <m/>
    <m/>
    <m/>
    <m/>
    <m/>
    <m/>
    <m/>
    <m/>
    <m/>
    <m/>
    <m/>
    <m/>
    <m/>
    <m/>
    <m/>
    <m/>
    <m/>
    <m/>
    <m/>
    <m/>
    <m/>
    <m/>
    <m/>
    <m/>
    <x v="2"/>
    <x v="0"/>
    <s v="ZBHT0010"/>
    <s v="A6p6l0c3rzc"/>
    <s v="Allocated"/>
    <s v="Left Message (LMCB)"/>
    <s v="Lmcb "/>
    <d v="2026-06-06T00:00:00"/>
    <m/>
    <m/>
    <m/>
    <m/>
    <s v="461"/>
    <n v="11817"/>
    <n v="35372"/>
  </r>
  <r>
    <n v="460465980"/>
    <s v="BINAY KUMAR"/>
    <m/>
    <m/>
    <m/>
    <m/>
    <m/>
    <s v="BANK STABLE 11"/>
    <n v="2751"/>
    <n v="7943"/>
    <n v="2865"/>
    <n v="11164"/>
    <x v="1"/>
    <s v="STABLE"/>
    <s v="UNPAID"/>
    <x v="2"/>
    <n v="22724"/>
    <n v="424"/>
    <n v="0"/>
    <n v="4500"/>
    <s v="05.05.26"/>
    <n v="7.5787415033483005E-2"/>
    <n v="6.0777718685060076E-3"/>
    <s v="STABLE"/>
    <s v="PAID"/>
    <s v="PAID"/>
    <s v="PAID"/>
    <m/>
    <m/>
    <s v="CAVNA"/>
    <m/>
    <s v="REPO"/>
    <s v="-"/>
    <s v="DAPODI"/>
    <s v="-"/>
    <s v="-"/>
    <s v="-"/>
    <n v="12867"/>
    <n v="22724"/>
    <n v="88"/>
    <n v="73"/>
    <s v="STABLE"/>
    <m/>
    <m/>
    <m/>
    <m/>
    <s v="NPA"/>
    <s v="MH14LD7256"/>
    <s v="HONDA SHINE DRUM BSVI"/>
    <d v="2023-11-04T00:00:00"/>
    <n v="36"/>
    <s v="02.06.26"/>
    <x v="1"/>
    <m/>
    <m/>
    <m/>
    <m/>
    <m/>
    <m/>
    <m/>
    <m/>
    <m/>
    <m/>
    <n v="1"/>
    <m/>
    <m/>
    <m/>
    <m/>
    <m/>
    <m/>
    <m/>
    <m/>
    <m/>
    <m/>
    <m/>
    <m/>
    <m/>
    <m/>
    <m/>
    <m/>
    <m/>
    <m/>
    <m/>
    <m/>
    <m/>
    <m/>
    <m/>
    <m/>
    <m/>
    <m/>
    <m/>
    <m/>
    <m/>
    <m/>
    <m/>
    <m/>
    <m/>
    <m/>
    <m/>
    <m/>
    <m/>
    <m/>
    <m/>
    <m/>
    <m/>
    <m/>
    <m/>
    <m/>
    <m/>
    <m/>
    <m/>
    <m/>
    <m/>
    <m/>
    <m/>
    <m/>
    <m/>
    <m/>
    <m/>
    <m/>
    <m/>
    <m/>
    <m/>
    <m/>
    <m/>
    <m/>
    <m/>
    <m/>
    <m/>
    <m/>
    <m/>
    <m/>
    <m/>
    <m/>
    <m/>
    <m/>
    <m/>
    <m/>
    <m/>
    <m/>
    <m/>
    <m/>
    <m/>
    <m/>
    <m/>
    <m/>
    <m/>
    <x v="2"/>
    <x v="0"/>
    <s v="ZBHT0009"/>
    <s v="B6kN_0-RX4m"/>
    <s v="Allocated"/>
    <s v="Entry Restricted (NC_ER)"/>
    <s v="Defance erea entry not allow "/>
    <d v="2026-06-04T00:00:00"/>
    <m/>
    <m/>
    <m/>
    <m/>
    <s v="470"/>
    <n v="2865"/>
    <n v="11164"/>
  </r>
  <r>
    <n v="464549996"/>
    <s v="SOHIT SINGH"/>
    <s v="ONLINE"/>
    <s v="13.06.26"/>
    <n v="3645"/>
    <m/>
    <m/>
    <m/>
    <n v="3500"/>
    <n v="3500"/>
    <n v="3576"/>
    <n v="3424"/>
    <x v="0"/>
    <s v="STABLE"/>
    <s v="PAID"/>
    <x v="4"/>
    <n v="22688"/>
    <n v="76"/>
    <n v="0"/>
    <n v="6059"/>
    <s v="-"/>
    <n v="3.1533896102928595E-2"/>
    <n v="1.2415588628925949E-3"/>
    <s v="STABLE"/>
    <s v="PAID"/>
    <s v="-"/>
    <s v="PAID"/>
    <m/>
    <m/>
    <m/>
    <m/>
    <m/>
    <m/>
    <s v="MAHALUNGE"/>
    <m/>
    <m/>
    <m/>
    <n v="9635"/>
    <n v="22688"/>
    <n v="27"/>
    <n v="12"/>
    <s v="STABLE"/>
    <m/>
    <m/>
    <m/>
    <m/>
    <s v="-"/>
    <s v="MH14MA1159"/>
    <s v="HONDA SHINE 100 OBD2"/>
    <d v="2024-11-04T00:00:00"/>
    <n v="24"/>
    <s v="10.06.26"/>
    <x v="0"/>
    <m/>
    <m/>
    <m/>
    <m/>
    <m/>
    <m/>
    <m/>
    <m/>
    <m/>
    <m/>
    <m/>
    <m/>
    <m/>
    <m/>
    <m/>
    <m/>
    <m/>
    <m/>
    <m/>
    <m/>
    <m/>
    <m/>
    <m/>
    <m/>
    <m/>
    <m/>
    <m/>
    <m/>
    <m/>
    <m/>
    <m/>
    <m/>
    <m/>
    <m/>
    <n v="1"/>
    <m/>
    <m/>
    <m/>
    <m/>
    <m/>
    <m/>
    <m/>
    <m/>
    <m/>
    <m/>
    <m/>
    <m/>
    <m/>
    <m/>
    <m/>
    <m/>
    <m/>
    <m/>
    <m/>
    <m/>
    <m/>
    <m/>
    <m/>
    <m/>
    <m/>
    <m/>
    <m/>
    <m/>
    <m/>
    <m/>
    <m/>
    <m/>
    <m/>
    <m/>
    <m/>
    <m/>
    <m/>
    <m/>
    <m/>
    <m/>
    <m/>
    <m/>
    <m/>
    <m/>
    <m/>
    <m/>
    <m/>
    <m/>
    <m/>
    <m/>
    <m/>
    <m/>
    <m/>
    <m/>
    <m/>
    <m/>
    <m/>
    <m/>
    <m/>
    <x v="2"/>
    <x v="0"/>
    <s v="DUWT0017"/>
    <s v="Goc78CxA5m"/>
    <s v="Allocated"/>
    <s v="Address Not Found (NC_ANF)"/>
    <s v="Short address available "/>
    <d v="2026-06-12T00:00:00"/>
    <m/>
    <m/>
    <m/>
    <m/>
    <s v="69"/>
    <n v="3576"/>
    <n v="7069"/>
  </r>
  <r>
    <n v="460718163"/>
    <s v="VIKAS LAXMAN SHELAR"/>
    <m/>
    <m/>
    <m/>
    <m/>
    <m/>
    <m/>
    <n v="3434"/>
    <n v="3434"/>
    <n v="3482"/>
    <n v="6976"/>
    <x v="0"/>
    <s v="FLOW"/>
    <s v="UNPAID"/>
    <x v="7"/>
    <n v="22440.53"/>
    <n v="48"/>
    <n v="0"/>
    <n v="5352"/>
    <s v="-"/>
    <n v="1.3971498629172463E-2"/>
    <n v="1.2280165245727769E-3"/>
    <s v="FLOW"/>
    <s v="BPTP"/>
    <s v="-"/>
    <s v="BPTP"/>
    <s v="Financail problem"/>
    <m/>
    <s v="CAVA"/>
    <m/>
    <s v="-"/>
    <s v="-"/>
    <s v="SHIRUR"/>
    <s v="-"/>
    <s v="-"/>
    <s v="-"/>
    <n v="8834"/>
    <n v="22440.53"/>
    <n v="27"/>
    <n v="43"/>
    <s v="FLOW"/>
    <m/>
    <m/>
    <m/>
    <m/>
    <s v="REGULAR"/>
    <s v="MH12WF7602"/>
    <s v="SPLENDORPLUS I3S DRS C FI BLACKACNT"/>
    <d v="2023-11-15T00:00:00"/>
    <n v="36"/>
    <s v="02.06.26"/>
    <x v="0"/>
    <m/>
    <m/>
    <m/>
    <m/>
    <m/>
    <m/>
    <m/>
    <m/>
    <m/>
    <m/>
    <m/>
    <m/>
    <m/>
    <m/>
    <m/>
    <m/>
    <n v="1"/>
    <m/>
    <m/>
    <m/>
    <m/>
    <m/>
    <m/>
    <m/>
    <m/>
    <m/>
    <m/>
    <m/>
    <m/>
    <m/>
    <m/>
    <m/>
    <m/>
    <m/>
    <m/>
    <m/>
    <m/>
    <m/>
    <m/>
    <m/>
    <m/>
    <m/>
    <m/>
    <m/>
    <m/>
    <m/>
    <m/>
    <m/>
    <m/>
    <m/>
    <m/>
    <m/>
    <m/>
    <m/>
    <m/>
    <m/>
    <m/>
    <m/>
    <m/>
    <m/>
    <m/>
    <m/>
    <m/>
    <m/>
    <m/>
    <m/>
    <m/>
    <m/>
    <m/>
    <m/>
    <m/>
    <m/>
    <m/>
    <m/>
    <m/>
    <m/>
    <m/>
    <m/>
    <m/>
    <m/>
    <m/>
    <m/>
    <m/>
    <m/>
    <m/>
    <m/>
    <m/>
    <m/>
    <m/>
    <m/>
    <m/>
    <m/>
    <m/>
    <m/>
    <x v="2"/>
    <x v="0"/>
    <s v="ZBHT0024"/>
    <s v="AoA1bdBjhN7"/>
    <s v="Allocated"/>
    <s v="Left Message (LMCB)"/>
    <s v="Meet father "/>
    <d v="2026-06-06T00:00:00"/>
    <m/>
    <m/>
    <m/>
    <m/>
    <s v="108"/>
    <n v="3482"/>
    <n v="6976"/>
  </r>
  <r>
    <n v="466120249"/>
    <s v="SHIVNANDA RAHUL WAGHULE"/>
    <m/>
    <m/>
    <m/>
    <m/>
    <m/>
    <m/>
    <n v="2479"/>
    <n v="10014"/>
    <n v="493"/>
    <n v="13084"/>
    <x v="5"/>
    <s v="FLOW"/>
    <s v="UNPAID"/>
    <x v="8"/>
    <n v="22415"/>
    <n v="395"/>
    <n v="0"/>
    <n v="1800"/>
    <s v="FLOW"/>
    <n v="6.1842458303243246E-2"/>
    <n v="1.091084811475391E-2"/>
    <s v="FLOW"/>
    <s v="NC"/>
    <s v="NC"/>
    <s v="NC"/>
    <s v="Add not found"/>
    <m/>
    <s v="CNAVNA"/>
    <m/>
    <s v="REPO"/>
    <s v="-"/>
    <s v="KAMSHET"/>
    <s v="-"/>
    <s v="-"/>
    <s v="-"/>
    <n v="12209"/>
    <n v="22415"/>
    <n v="146"/>
    <n v="162"/>
    <s v="FLOW"/>
    <m/>
    <m/>
    <m/>
    <m/>
    <s v="NPA"/>
    <s v="MH14LN6546"/>
    <s v="SPLENDOR PLUS DRS CAST FI BLACK"/>
    <d v="2025-05-14T00:00:00"/>
    <n v="18"/>
    <s v="02.06.26"/>
    <x v="1"/>
    <m/>
    <m/>
    <m/>
    <m/>
    <m/>
    <m/>
    <m/>
    <m/>
    <m/>
    <m/>
    <n v="1"/>
    <m/>
    <m/>
    <m/>
    <m/>
    <m/>
    <m/>
    <m/>
    <m/>
    <m/>
    <m/>
    <m/>
    <m/>
    <m/>
    <m/>
    <m/>
    <m/>
    <m/>
    <m/>
    <m/>
    <m/>
    <m/>
    <m/>
    <m/>
    <m/>
    <m/>
    <m/>
    <m/>
    <m/>
    <m/>
    <m/>
    <m/>
    <m/>
    <m/>
    <m/>
    <m/>
    <m/>
    <m/>
    <m/>
    <m/>
    <m/>
    <m/>
    <m/>
    <m/>
    <m/>
    <m/>
    <m/>
    <m/>
    <m/>
    <m/>
    <m/>
    <m/>
    <m/>
    <m/>
    <m/>
    <m/>
    <m/>
    <m/>
    <m/>
    <m/>
    <m/>
    <m/>
    <m/>
    <m/>
    <m/>
    <m/>
    <m/>
    <m/>
    <m/>
    <m/>
    <m/>
    <m/>
    <m/>
    <m/>
    <m/>
    <m/>
    <m/>
    <m/>
    <m/>
    <m/>
    <m/>
    <m/>
    <m/>
    <m/>
    <x v="2"/>
    <x v="0"/>
    <s v="ZBHT0013"/>
    <s v="B2Gf3Sns0im"/>
    <s v="Allocated"/>
    <s v="Address Not Found (NC_ANF)"/>
    <s v="Short add "/>
    <d v="2026-06-04T00:00:00"/>
    <m/>
    <m/>
    <m/>
    <m/>
    <s v="591"/>
    <n v="493"/>
    <n v="13084"/>
  </r>
  <r>
    <n v="460260039"/>
    <s v="SNEHA SHRIDHAR PILLAY"/>
    <s v="COLLECT"/>
    <s v="17.06.26"/>
    <n v="3500"/>
    <m/>
    <m/>
    <m/>
    <n v="3434"/>
    <n v="2936"/>
    <n v="2996"/>
    <n v="3004"/>
    <x v="0"/>
    <s v="STABLE"/>
    <s v="PAID"/>
    <x v="17"/>
    <n v="22333"/>
    <n v="60"/>
    <n v="0"/>
    <n v="2615"/>
    <s v="-"/>
    <n v="3.7488210970685824E-2"/>
    <n v="1.2221321440841115E-3"/>
    <s v="STABLE"/>
    <s v="PAID"/>
    <s v="-"/>
    <s v="PAID"/>
    <m/>
    <m/>
    <s v="CAVNA"/>
    <m/>
    <m/>
    <m/>
    <s v="SANGAVI"/>
    <m/>
    <m/>
    <m/>
    <n v="5611"/>
    <n v="22333"/>
    <n v="27"/>
    <n v="43"/>
    <s v="FLOW"/>
    <m/>
    <m/>
    <m/>
    <m/>
    <s v="-"/>
    <s v="MH14LD0112"/>
    <s v="HONDA ACTIVA 125 SMART"/>
    <d v="2023-10-23T00:00:00"/>
    <n v="36"/>
    <s v="10.06.26"/>
    <x v="0"/>
    <m/>
    <m/>
    <m/>
    <m/>
    <m/>
    <m/>
    <m/>
    <m/>
    <m/>
    <m/>
    <m/>
    <m/>
    <m/>
    <m/>
    <m/>
    <m/>
    <m/>
    <m/>
    <m/>
    <m/>
    <m/>
    <m/>
    <m/>
    <m/>
    <m/>
    <m/>
    <m/>
    <m/>
    <m/>
    <m/>
    <m/>
    <n v="1"/>
    <m/>
    <m/>
    <m/>
    <m/>
    <m/>
    <m/>
    <m/>
    <m/>
    <m/>
    <m/>
    <m/>
    <m/>
    <m/>
    <m/>
    <m/>
    <m/>
    <m/>
    <n v="2"/>
    <m/>
    <m/>
    <m/>
    <m/>
    <m/>
    <m/>
    <m/>
    <m/>
    <m/>
    <m/>
    <m/>
    <m/>
    <m/>
    <m/>
    <m/>
    <m/>
    <m/>
    <m/>
    <m/>
    <m/>
    <m/>
    <m/>
    <m/>
    <m/>
    <m/>
    <m/>
    <m/>
    <m/>
    <m/>
    <m/>
    <m/>
    <m/>
    <m/>
    <m/>
    <m/>
    <m/>
    <m/>
    <m/>
    <m/>
    <m/>
    <m/>
    <m/>
    <m/>
    <m/>
    <x v="3"/>
    <x v="0"/>
    <s v="ZBHT0015"/>
    <s v="kPJtmjsD1qmc"/>
    <s v="Allocated"/>
    <s v="Payment (PAID)"/>
    <s v="Payment (PAID)"/>
    <d v="2026-06-17T00:00:00"/>
    <m/>
    <m/>
    <m/>
    <m/>
    <s v="134"/>
    <n v="2996"/>
    <n v="6504"/>
  </r>
  <r>
    <n v="460111082"/>
    <s v="SHIVAJI BABAN GUNJAL"/>
    <m/>
    <m/>
    <m/>
    <m/>
    <m/>
    <m/>
    <n v="2991"/>
    <n v="8894"/>
    <n v="3135"/>
    <n v="12252"/>
    <x v="1"/>
    <s v="FLOW"/>
    <s v="UNPAID"/>
    <x v="9"/>
    <n v="22264.35"/>
    <n v="223"/>
    <n v="0"/>
    <n v="6293"/>
    <s v="FLOW"/>
    <n v="6.9004360279292187E-2"/>
    <n v="5.9548336604722642E-3"/>
    <s v="FLOW"/>
    <s v="BPTP"/>
    <s v="PTP"/>
    <s v="BPTP"/>
    <m/>
    <n v="26"/>
    <s v="CAVA"/>
    <m/>
    <s v="REPO"/>
    <s v="-"/>
    <s v="VALTI"/>
    <s v="-"/>
    <s v="-"/>
    <s v="-"/>
    <n v="15410"/>
    <n v="22264.35"/>
    <n v="88"/>
    <n v="104"/>
    <s v="FLOW"/>
    <m/>
    <m/>
    <m/>
    <m/>
    <s v="REGULAR"/>
    <s v="MH14LD2646"/>
    <s v="SPLENDOR PLUS BS6 DRK CAST FI"/>
    <d v="2023-10-13T00:00:00"/>
    <n v="36"/>
    <s v="02.06.26"/>
    <x v="1"/>
    <m/>
    <m/>
    <m/>
    <m/>
    <m/>
    <m/>
    <m/>
    <m/>
    <m/>
    <m/>
    <n v="1"/>
    <m/>
    <m/>
    <m/>
    <m/>
    <m/>
    <m/>
    <m/>
    <m/>
    <m/>
    <m/>
    <m/>
    <m/>
    <m/>
    <m/>
    <m/>
    <m/>
    <m/>
    <m/>
    <m/>
    <m/>
    <m/>
    <m/>
    <m/>
    <m/>
    <m/>
    <m/>
    <m/>
    <m/>
    <m/>
    <m/>
    <m/>
    <m/>
    <m/>
    <m/>
    <m/>
    <m/>
    <m/>
    <m/>
    <m/>
    <m/>
    <m/>
    <m/>
    <m/>
    <m/>
    <m/>
    <m/>
    <m/>
    <m/>
    <m/>
    <m/>
    <m/>
    <m/>
    <m/>
    <m/>
    <m/>
    <m/>
    <m/>
    <m/>
    <m/>
    <m/>
    <m/>
    <m/>
    <m/>
    <m/>
    <m/>
    <m/>
    <m/>
    <m/>
    <m/>
    <m/>
    <m/>
    <m/>
    <m/>
    <m/>
    <m/>
    <m/>
    <m/>
    <m/>
    <m/>
    <m/>
    <m/>
    <m/>
    <m/>
    <x v="2"/>
    <x v="0"/>
    <s v="DUWT0029"/>
    <s v="B2hkFY6ZI3Km"/>
    <s v="Allocated"/>
    <s v="Left Message (LMCB)"/>
    <s v="Customer customer not available at residence address left message with relative"/>
    <d v="2026-06-04T00:00:00"/>
    <m/>
    <m/>
    <m/>
    <m/>
    <s v="367"/>
    <n v="3135"/>
    <n v="12252"/>
  </r>
  <r>
    <n v="465334990"/>
    <s v="SAHIL RAOKHANDE"/>
    <s v="ONLINE"/>
    <s v="15.06.26"/>
    <n v="6000"/>
    <m/>
    <m/>
    <m/>
    <n v="5848"/>
    <n v="5691"/>
    <n v="5884"/>
    <n v="5912"/>
    <x v="0"/>
    <s v="STABLE"/>
    <s v="PAID"/>
    <x v="6"/>
    <n v="22245"/>
    <n v="193"/>
    <n v="0"/>
    <n v="5394"/>
    <s v="21.05.26"/>
    <n v="1.2706782681239565E-2"/>
    <n v="1.2173165067456706E-3"/>
    <s v="STABLE"/>
    <s v="PAID"/>
    <s v="PTP"/>
    <s v="PAID"/>
    <m/>
    <m/>
    <s v="CAVA"/>
    <m/>
    <s v="-"/>
    <s v="-"/>
    <s v="KHARADI"/>
    <s v="-"/>
    <s v="-"/>
    <s v="-"/>
    <n v="11278"/>
    <n v="22245"/>
    <n v="27"/>
    <n v="12"/>
    <s v="STABLE"/>
    <m/>
    <m/>
    <m/>
    <m/>
    <s v="REGULAR"/>
    <s v="MH12XU1681"/>
    <s v="HONDA DIO 125 STD"/>
    <d v="2025-01-27T00:00:00"/>
    <n v="18"/>
    <s v="02.06.26"/>
    <x v="1"/>
    <m/>
    <m/>
    <m/>
    <m/>
    <m/>
    <m/>
    <m/>
    <m/>
    <m/>
    <m/>
    <m/>
    <m/>
    <m/>
    <m/>
    <m/>
    <m/>
    <m/>
    <m/>
    <m/>
    <m/>
    <m/>
    <m/>
    <m/>
    <m/>
    <m/>
    <m/>
    <m/>
    <m/>
    <n v="1"/>
    <m/>
    <m/>
    <m/>
    <m/>
    <m/>
    <m/>
    <m/>
    <m/>
    <m/>
    <m/>
    <m/>
    <m/>
    <m/>
    <m/>
    <m/>
    <m/>
    <m/>
    <m/>
    <m/>
    <m/>
    <m/>
    <m/>
    <m/>
    <m/>
    <m/>
    <m/>
    <m/>
    <m/>
    <m/>
    <m/>
    <m/>
    <m/>
    <m/>
    <m/>
    <m/>
    <m/>
    <m/>
    <m/>
    <m/>
    <m/>
    <m/>
    <m/>
    <m/>
    <m/>
    <m/>
    <m/>
    <m/>
    <m/>
    <m/>
    <m/>
    <m/>
    <m/>
    <m/>
    <m/>
    <m/>
    <m/>
    <m/>
    <m/>
    <m/>
    <m/>
    <m/>
    <m/>
    <m/>
    <m/>
    <m/>
    <x v="2"/>
    <x v="0"/>
    <s v="ZBHT0012"/>
    <s v="G6SB9qUOsEJc"/>
    <s v="Allocated"/>
    <s v="Left Message (LMCB)"/>
    <s v="Lm"/>
    <d v="2026-06-10T00:00:00"/>
    <m/>
    <m/>
    <m/>
    <m/>
    <s v="373"/>
    <n v="5884"/>
    <n v="11912"/>
  </r>
  <r>
    <n v="460051993"/>
    <s v="DHEERAJ KASHINATH PANSARE"/>
    <m/>
    <m/>
    <m/>
    <m/>
    <m/>
    <m/>
    <n v="3380"/>
    <n v="6677"/>
    <n v="3581"/>
    <n v="10487"/>
    <x v="4"/>
    <s v="FLOW"/>
    <s v="UNPAID"/>
    <x v="10"/>
    <n v="22196.639999999999"/>
    <n v="284"/>
    <n v="0"/>
    <n v="6300"/>
    <s v="26.05.26"/>
    <n v="9.7945563234953875E-2"/>
    <n v="4.914588754604877E-3"/>
    <s v="STABLE"/>
    <s v="PTP"/>
    <s v="PTP"/>
    <s v="PTP"/>
    <m/>
    <n v="25"/>
    <s v="CAVA"/>
    <m/>
    <s v="-"/>
    <s v="-"/>
    <s v="OTUR"/>
    <s v="-"/>
    <s v="-"/>
    <s v="-"/>
    <n v="13261"/>
    <n v="22196.639999999999"/>
    <n v="57"/>
    <n v="73"/>
    <s v="FLOW"/>
    <m/>
    <m/>
    <m/>
    <m/>
    <s v="REGULAR"/>
    <s v="MH14LD1684"/>
    <s v="HONDA ACTIVA 6G DLX BS VI"/>
    <d v="2023-10-09T00:00:00"/>
    <n v="36"/>
    <s v="02.06.26"/>
    <x v="0"/>
    <m/>
    <m/>
    <m/>
    <m/>
    <m/>
    <m/>
    <m/>
    <m/>
    <m/>
    <m/>
    <m/>
    <m/>
    <m/>
    <m/>
    <m/>
    <m/>
    <n v="1"/>
    <m/>
    <m/>
    <m/>
    <m/>
    <m/>
    <m/>
    <m/>
    <m/>
    <m/>
    <m/>
    <m/>
    <m/>
    <m/>
    <m/>
    <m/>
    <m/>
    <m/>
    <m/>
    <m/>
    <m/>
    <m/>
    <m/>
    <m/>
    <m/>
    <m/>
    <m/>
    <m/>
    <m/>
    <m/>
    <m/>
    <m/>
    <m/>
    <m/>
    <m/>
    <m/>
    <m/>
    <m/>
    <m/>
    <m/>
    <m/>
    <m/>
    <m/>
    <m/>
    <m/>
    <m/>
    <m/>
    <m/>
    <m/>
    <m/>
    <m/>
    <m/>
    <m/>
    <m/>
    <m/>
    <m/>
    <m/>
    <m/>
    <m/>
    <m/>
    <m/>
    <m/>
    <m/>
    <m/>
    <m/>
    <m/>
    <m/>
    <m/>
    <m/>
    <m/>
    <m/>
    <m/>
    <m/>
    <m/>
    <m/>
    <m/>
    <m/>
    <m/>
    <x v="2"/>
    <x v="0"/>
    <s v="ZBHT0021"/>
    <s v="G2v1eQrpEJ7"/>
    <s v="Allocated"/>
    <s v="Promise To Pay (PTP)"/>
    <s v="Ptp"/>
    <d v="2026-06-24T00:00:00"/>
    <m/>
    <m/>
    <m/>
    <m/>
    <s v="430"/>
    <n v="3581"/>
    <n v="10487"/>
  </r>
  <r>
    <n v="461546516"/>
    <s v="MANIK ANNASO ANAP"/>
    <s v="ONLINE"/>
    <s v="19.06.26"/>
    <n v="2710"/>
    <m/>
    <m/>
    <m/>
    <n v="2660"/>
    <n v="2657"/>
    <n v="2701"/>
    <n v="2696"/>
    <x v="0"/>
    <s v="STABLE"/>
    <s v="PAID"/>
    <x v="10"/>
    <n v="22083.64"/>
    <n v="44"/>
    <n v="0"/>
    <n v="3502"/>
    <s v="-"/>
    <n v="9.5237523512847685E-3"/>
    <n v="1.2084863790078201E-3"/>
    <s v="STABLE"/>
    <s v="PAID"/>
    <s v="-"/>
    <s v="MPTP"/>
    <s v="Shifted"/>
    <m/>
    <s v="CAVNA"/>
    <m/>
    <m/>
    <m/>
    <s v="JUNNAR"/>
    <m/>
    <m/>
    <m/>
    <n v="6203"/>
    <n v="22083.64"/>
    <n v="27"/>
    <n v="43"/>
    <s v="FLOW"/>
    <m/>
    <m/>
    <m/>
    <m/>
    <s v="-"/>
    <s v="MH14LH4796"/>
    <s v="SPLENDOR PLUS DRS CAST FI BLACK"/>
    <d v="2024-01-17T00:00:00"/>
    <n v="36"/>
    <s v="10.06.26"/>
    <x v="0"/>
    <m/>
    <m/>
    <m/>
    <m/>
    <m/>
    <m/>
    <m/>
    <m/>
    <m/>
    <m/>
    <m/>
    <m/>
    <m/>
    <m/>
    <m/>
    <m/>
    <m/>
    <m/>
    <m/>
    <m/>
    <m/>
    <m/>
    <m/>
    <m/>
    <m/>
    <m/>
    <m/>
    <m/>
    <m/>
    <m/>
    <m/>
    <n v="1"/>
    <m/>
    <m/>
    <m/>
    <m/>
    <m/>
    <m/>
    <m/>
    <m/>
    <m/>
    <m/>
    <m/>
    <m/>
    <m/>
    <m/>
    <m/>
    <m/>
    <m/>
    <m/>
    <m/>
    <m/>
    <m/>
    <m/>
    <m/>
    <m/>
    <m/>
    <m/>
    <m/>
    <m/>
    <m/>
    <m/>
    <m/>
    <m/>
    <m/>
    <m/>
    <m/>
    <m/>
    <m/>
    <m/>
    <m/>
    <m/>
    <m/>
    <m/>
    <m/>
    <m/>
    <m/>
    <m/>
    <m/>
    <m/>
    <m/>
    <m/>
    <m/>
    <m/>
    <m/>
    <m/>
    <m/>
    <m/>
    <m/>
    <m/>
    <m/>
    <m/>
    <m/>
    <m/>
    <x v="2"/>
    <x v="0"/>
    <s v="ZBHT0021"/>
    <s v="A2j5UVxGi7"/>
    <s v="Allocated"/>
    <s v="Promise To Pay (PTP)"/>
    <s v="Ptp"/>
    <d v="2026-06-20T00:00:00"/>
    <m/>
    <m/>
    <m/>
    <m/>
    <s v="89"/>
    <n v="2701"/>
    <n v="5406"/>
  </r>
  <r>
    <n v="467004899"/>
    <s v="SAGAR BHARAT GAIKAWAD"/>
    <m/>
    <m/>
    <m/>
    <m/>
    <m/>
    <m/>
    <n v="2444"/>
    <n v="12070"/>
    <n v="3012"/>
    <n v="15488"/>
    <x v="5"/>
    <s v="FLOW"/>
    <s v="UNPAID"/>
    <x v="4"/>
    <n v="22002"/>
    <n v="718"/>
    <n v="0"/>
    <n v="2700"/>
    <s v="18.05.26"/>
    <n v="0.35024435282319044"/>
    <n v="1.0709813973714724E-2"/>
    <s v="FLOW"/>
    <s v="MPTP"/>
    <s v="NC"/>
    <s v="MPTP"/>
    <s v="Shifted"/>
    <n v="25"/>
    <s v="CNAVNA"/>
    <m/>
    <s v="REPO"/>
    <s v="-"/>
    <s v="CHAKAN"/>
    <s v="-"/>
    <s v="-"/>
    <s v="-"/>
    <n v="15488"/>
    <n v="22002"/>
    <n v="146"/>
    <n v="162"/>
    <s v="FLOW"/>
    <m/>
    <m/>
    <m/>
    <m/>
    <s v="NPA"/>
    <s v="MH14MB2217"/>
    <s v="SPLENDOR PLUS I3S BS6 FI DRUM SELF"/>
    <d v="2025-10-04T00:00:00"/>
    <n v="12"/>
    <s v="02.06.26"/>
    <x v="0"/>
    <m/>
    <m/>
    <m/>
    <m/>
    <m/>
    <m/>
    <m/>
    <m/>
    <m/>
    <m/>
    <n v="1"/>
    <m/>
    <m/>
    <m/>
    <m/>
    <m/>
    <m/>
    <m/>
    <m/>
    <m/>
    <m/>
    <m/>
    <m/>
    <m/>
    <m/>
    <m/>
    <m/>
    <m/>
    <m/>
    <m/>
    <m/>
    <m/>
    <m/>
    <m/>
    <m/>
    <m/>
    <m/>
    <m/>
    <m/>
    <m/>
    <m/>
    <m/>
    <m/>
    <m/>
    <m/>
    <m/>
    <m/>
    <m/>
    <m/>
    <m/>
    <m/>
    <m/>
    <m/>
    <m/>
    <m/>
    <m/>
    <m/>
    <m/>
    <m/>
    <m/>
    <m/>
    <m/>
    <m/>
    <m/>
    <m/>
    <m/>
    <m/>
    <m/>
    <m/>
    <m/>
    <m/>
    <m/>
    <m/>
    <m/>
    <m/>
    <m/>
    <m/>
    <m/>
    <m/>
    <m/>
    <m/>
    <m/>
    <m/>
    <m/>
    <m/>
    <m/>
    <m/>
    <m/>
    <m/>
    <m/>
    <m/>
    <m/>
    <m/>
    <m/>
    <x v="2"/>
    <x v="0"/>
    <s v="DUWT0017"/>
    <s v="k2VSC6vvpWz"/>
    <s v="Allocated"/>
    <s v="Shifted (NC_SFTD)"/>
    <s v="Customer shifted from residence as per neighbor "/>
    <d v="2026-06-04T00:00:00"/>
    <m/>
    <m/>
    <m/>
    <m/>
    <s v="974"/>
    <n v="3012"/>
    <n v="15488"/>
  </r>
  <r>
    <n v="460349990"/>
    <s v="DATTATRAY SAKHARAM DHANAVALE"/>
    <m/>
    <m/>
    <m/>
    <m/>
    <m/>
    <s v="BANK STABLE 11"/>
    <n v="3319"/>
    <n v="3369"/>
    <n v="52"/>
    <n v="6744"/>
    <x v="4"/>
    <s v="STABLE"/>
    <s v="UNPAID"/>
    <x v="3"/>
    <n v="21841"/>
    <n v="2"/>
    <n v="0"/>
    <n v="6219"/>
    <s v="-"/>
    <n v="0.10076755617799331"/>
    <n v="4.8358460104468565E-3"/>
    <s v="STABLE"/>
    <s v="PAID"/>
    <s v="-"/>
    <s v="PAID"/>
    <m/>
    <n v="14"/>
    <s v="CAVA"/>
    <m/>
    <s v="-"/>
    <s v="-"/>
    <s v="BHOR"/>
    <s v="-"/>
    <s v="-"/>
    <s v="-"/>
    <n v="9590"/>
    <n v="21841"/>
    <n v="57"/>
    <n v="43"/>
    <s v="STABLE"/>
    <m/>
    <m/>
    <m/>
    <m/>
    <s v="REGULAR"/>
    <s v="MH12WD6455"/>
    <s v="HONDA DIO DLX BS VI"/>
    <d v="2023-10-27T00:00:00"/>
    <n v="36"/>
    <s v="02.06.26"/>
    <x v="1"/>
    <m/>
    <m/>
    <m/>
    <m/>
    <m/>
    <m/>
    <m/>
    <m/>
    <m/>
    <m/>
    <m/>
    <m/>
    <m/>
    <m/>
    <m/>
    <m/>
    <m/>
    <m/>
    <m/>
    <m/>
    <m/>
    <m/>
    <n v="1"/>
    <m/>
    <m/>
    <m/>
    <m/>
    <m/>
    <m/>
    <m/>
    <m/>
    <m/>
    <m/>
    <m/>
    <m/>
    <m/>
    <m/>
    <m/>
    <m/>
    <m/>
    <m/>
    <m/>
    <m/>
    <m/>
    <m/>
    <m/>
    <m/>
    <m/>
    <m/>
    <m/>
    <m/>
    <m/>
    <m/>
    <m/>
    <m/>
    <m/>
    <m/>
    <m/>
    <m/>
    <m/>
    <m/>
    <m/>
    <m/>
    <m/>
    <m/>
    <m/>
    <m/>
    <m/>
    <m/>
    <m/>
    <m/>
    <m/>
    <m/>
    <m/>
    <m/>
    <m/>
    <m/>
    <m/>
    <m/>
    <m/>
    <m/>
    <m/>
    <m/>
    <m/>
    <m/>
    <m/>
    <m/>
    <m/>
    <m/>
    <m/>
    <m/>
    <m/>
    <m/>
    <m/>
    <x v="2"/>
    <x v="0"/>
    <s v="DUWT0011"/>
    <s v="GPGytSj0AW7"/>
    <s v="Allocated"/>
    <s v="Promise To Pay (PTP)"/>
    <s v="Customer meet Marketplace and get PTP date 10.06.2026 amt.5000"/>
    <d v="2026-06-10T00:00:00"/>
    <m/>
    <m/>
    <m/>
    <m/>
    <s v="56"/>
    <n v="52"/>
    <n v="6744"/>
  </r>
  <r>
    <n v="458427914"/>
    <s v="PRAVIN TUKARAM BHONDAVE"/>
    <s v="ONLINE"/>
    <s v="09.06.26"/>
    <n v="4508"/>
    <m/>
    <m/>
    <m/>
    <n v="4505"/>
    <n v="17769"/>
    <n v="4877"/>
    <n v="18688"/>
    <x v="2"/>
    <s v="STABLE"/>
    <s v="PAID"/>
    <x v="0"/>
    <n v="21605.08"/>
    <n v="623"/>
    <n v="0"/>
    <n v="5850"/>
    <s v="-"/>
    <n v="0.17911083757074045"/>
    <n v="7.0933564296497267E-3"/>
    <s v="STABLE"/>
    <s v="PAID"/>
    <s v="-"/>
    <s v="PAID"/>
    <m/>
    <m/>
    <m/>
    <m/>
    <s v="REPO"/>
    <s v="-"/>
    <s v="BIBVEWADI"/>
    <s v="-"/>
    <s v="-"/>
    <s v="-"/>
    <n v="24242"/>
    <n v="21605.08"/>
    <n v="116"/>
    <n v="104"/>
    <s v="STABLE"/>
    <m/>
    <m/>
    <m/>
    <m/>
    <s v="NPA"/>
    <s v="MH12VM7890"/>
    <s v="BAJAJ CHETAK PREMIUM"/>
    <d v="2023-06-06T00:00:00"/>
    <n v="36"/>
    <s v="02.06.26"/>
    <x v="1"/>
    <m/>
    <m/>
    <m/>
    <m/>
    <m/>
    <m/>
    <m/>
    <m/>
    <m/>
    <m/>
    <m/>
    <m/>
    <m/>
    <m/>
    <m/>
    <m/>
    <n v="1"/>
    <m/>
    <m/>
    <m/>
    <m/>
    <m/>
    <m/>
    <m/>
    <m/>
    <m/>
    <m/>
    <m/>
    <m/>
    <m/>
    <m/>
    <m/>
    <m/>
    <m/>
    <m/>
    <m/>
    <m/>
    <m/>
    <m/>
    <m/>
    <m/>
    <m/>
    <m/>
    <m/>
    <m/>
    <m/>
    <m/>
    <m/>
    <m/>
    <m/>
    <m/>
    <m/>
    <m/>
    <m/>
    <m/>
    <m/>
    <m/>
    <m/>
    <m/>
    <m/>
    <m/>
    <m/>
    <m/>
    <m/>
    <m/>
    <m/>
    <m/>
    <m/>
    <m/>
    <m/>
    <m/>
    <m/>
    <m/>
    <m/>
    <m/>
    <m/>
    <m/>
    <m/>
    <m/>
    <m/>
    <m/>
    <m/>
    <m/>
    <m/>
    <m/>
    <m/>
    <m/>
    <m/>
    <m/>
    <m/>
    <m/>
    <m/>
    <m/>
    <m/>
    <x v="2"/>
    <x v="0"/>
    <s v="DUWT0031"/>
    <s v="G6VsHQS_Egc"/>
    <s v="Allocated"/>
    <s v="Payment (PAID)"/>
    <s v="Customer paid emi "/>
    <d v="2026-06-06T00:00:00"/>
    <m/>
    <m/>
    <m/>
    <m/>
    <s v="922"/>
    <n v="4877"/>
    <n v="23196"/>
  </r>
  <r>
    <n v="460648088"/>
    <s v="SATISH SANTOSH VISHWAKARMA"/>
    <m/>
    <m/>
    <m/>
    <m/>
    <m/>
    <m/>
    <n v="3284"/>
    <n v="3246"/>
    <n v="3299"/>
    <n v="6676"/>
    <x v="0"/>
    <s v="FLOW"/>
    <s v="UNPAID"/>
    <x v="16"/>
    <n v="21565.23"/>
    <n v="53"/>
    <n v="0"/>
    <n v="6187"/>
    <s v="STABLE"/>
    <n v="8.3206223180362193E-2"/>
    <n v="1.1801173500007613E-3"/>
    <s v="FLOW"/>
    <s v="NC"/>
    <s v="NC"/>
    <s v="NC"/>
    <s v="Add not found"/>
    <m/>
    <s v="CNAVNA"/>
    <m/>
    <s v="-"/>
    <s v="-"/>
    <s v="WAGHOLI"/>
    <s v="-"/>
    <s v="-"/>
    <s v="-"/>
    <n v="9486"/>
    <n v="21565.23"/>
    <n v="27"/>
    <n v="43"/>
    <s v="FLOW"/>
    <m/>
    <m/>
    <m/>
    <m/>
    <s v="REGULAR"/>
    <s v="MH12WF3771"/>
    <s v="HONDA ACTIVA 6G H SMART"/>
    <d v="2023-11-13T00:00:00"/>
    <n v="36"/>
    <s v="02.06.26"/>
    <x v="1"/>
    <m/>
    <m/>
    <m/>
    <m/>
    <m/>
    <m/>
    <m/>
    <m/>
    <m/>
    <m/>
    <m/>
    <m/>
    <m/>
    <n v="1"/>
    <m/>
    <m/>
    <n v="1"/>
    <m/>
    <m/>
    <m/>
    <m/>
    <m/>
    <n v="1"/>
    <m/>
    <m/>
    <m/>
    <m/>
    <m/>
    <m/>
    <m/>
    <m/>
    <m/>
    <m/>
    <m/>
    <m/>
    <m/>
    <m/>
    <m/>
    <m/>
    <m/>
    <m/>
    <m/>
    <m/>
    <m/>
    <m/>
    <m/>
    <m/>
    <m/>
    <m/>
    <m/>
    <m/>
    <m/>
    <m/>
    <m/>
    <m/>
    <m/>
    <m/>
    <m/>
    <m/>
    <m/>
    <m/>
    <m/>
    <m/>
    <m/>
    <m/>
    <m/>
    <m/>
    <m/>
    <m/>
    <m/>
    <m/>
    <m/>
    <m/>
    <m/>
    <m/>
    <m/>
    <m/>
    <m/>
    <m/>
    <m/>
    <m/>
    <m/>
    <m/>
    <m/>
    <m/>
    <m/>
    <m/>
    <m/>
    <m/>
    <m/>
    <m/>
    <m/>
    <m/>
    <m/>
    <x v="3"/>
    <x v="0"/>
    <s v="DUWT0021"/>
    <s v="B6NA74sE1Vzz"/>
    <s v="Allocated"/>
    <s v="Address Not Found (NC_ANF)"/>
    <s v="Customer office address is not found "/>
    <d v="2026-06-08T00:00:00"/>
    <m/>
    <m/>
    <m/>
    <m/>
    <s v="146"/>
    <n v="3299"/>
    <n v="6676"/>
  </r>
  <r>
    <n v="460561110"/>
    <s v="SAMADHAN RAMDAS DEVKAR"/>
    <m/>
    <m/>
    <m/>
    <m/>
    <m/>
    <m/>
    <n v="3257"/>
    <n v="3255"/>
    <n v="3305"/>
    <n v="6654"/>
    <x v="0"/>
    <s v="FLOW"/>
    <s v="UNPAID"/>
    <x v="7"/>
    <n v="21457.34"/>
    <n v="50"/>
    <n v="0"/>
    <n v="1269"/>
    <s v="30.05.26"/>
    <n v="1.3359363455127284E-2"/>
    <n v="1.1742132691775296E-3"/>
    <s v="STABLE"/>
    <s v="MPTP"/>
    <s v="OS"/>
    <s v="MPTP"/>
    <s v="Customer never meet at home  left msg with father"/>
    <m/>
    <s v="CNAVNA"/>
    <m/>
    <s v="-"/>
    <s v="-"/>
    <s v="KOREGAON BHIMA"/>
    <s v="-"/>
    <s v="-"/>
    <s v="-"/>
    <n v="4574"/>
    <n v="21457.34"/>
    <n v="27"/>
    <n v="43"/>
    <s v="FLOW"/>
    <m/>
    <m/>
    <m/>
    <m/>
    <s v="REGULAR"/>
    <s v="MH12WD6948"/>
    <s v="HONDA ACTIVA 6G H SMART"/>
    <d v="2023-11-09T00:00:00"/>
    <n v="36"/>
    <s v="02.06.26"/>
    <x v="0"/>
    <m/>
    <m/>
    <m/>
    <m/>
    <m/>
    <m/>
    <m/>
    <m/>
    <m/>
    <m/>
    <m/>
    <m/>
    <m/>
    <m/>
    <m/>
    <m/>
    <m/>
    <m/>
    <m/>
    <n v="1"/>
    <m/>
    <m/>
    <m/>
    <m/>
    <m/>
    <m/>
    <m/>
    <m/>
    <m/>
    <m/>
    <m/>
    <m/>
    <m/>
    <m/>
    <m/>
    <m/>
    <m/>
    <m/>
    <m/>
    <m/>
    <m/>
    <m/>
    <m/>
    <m/>
    <m/>
    <m/>
    <m/>
    <m/>
    <m/>
    <m/>
    <m/>
    <m/>
    <m/>
    <m/>
    <m/>
    <m/>
    <m/>
    <m/>
    <m/>
    <m/>
    <m/>
    <m/>
    <m/>
    <m/>
    <m/>
    <m/>
    <m/>
    <m/>
    <m/>
    <m/>
    <m/>
    <m/>
    <m/>
    <m/>
    <m/>
    <m/>
    <m/>
    <m/>
    <m/>
    <m/>
    <m/>
    <m/>
    <m/>
    <m/>
    <m/>
    <m/>
    <m/>
    <m/>
    <m/>
    <m/>
    <m/>
    <m/>
    <m/>
    <m/>
    <x v="2"/>
    <x v="0"/>
    <s v="ZBHT0024"/>
    <s v="APHAU92Kgrnz"/>
    <s v="Allocated"/>
    <s v="Left Message (LMCB)"/>
    <s v="Meet father"/>
    <d v="2026-06-07T00:00:00"/>
    <m/>
    <m/>
    <m/>
    <m/>
    <s v="142"/>
    <n v="3305"/>
    <n v="6654"/>
  </r>
  <r>
    <n v="460863978"/>
    <s v="HANUMAN PANDURANG KATKE"/>
    <s v="ONLINE"/>
    <s v="14.06.26"/>
    <n v="125"/>
    <m/>
    <m/>
    <m/>
    <n v="2862"/>
    <n v="0"/>
    <n v="44"/>
    <n v="2850"/>
    <x v="0"/>
    <s v="STABLE"/>
    <s v="PAID"/>
    <x v="7"/>
    <n v="21383"/>
    <n v="44"/>
    <n v="0"/>
    <n v="900"/>
    <s v="23.05.26"/>
    <n v="1.3313079289463965E-2"/>
    <n v="1.1701451500895784E-3"/>
    <s v="STABLE"/>
    <s v="PAID"/>
    <s v="PTP"/>
    <s v="PAID"/>
    <m/>
    <m/>
    <s v="CAVA"/>
    <m/>
    <s v="-"/>
    <s v="-"/>
    <s v="SHIRUR"/>
    <s v="-"/>
    <s v="-"/>
    <s v="-"/>
    <n v="3804"/>
    <n v="21383"/>
    <n v="27"/>
    <n v="12"/>
    <s v="STABLE"/>
    <m/>
    <m/>
    <m/>
    <m/>
    <s v="REGULAR"/>
    <s v="MH12WL2558"/>
    <s v="SPLENDOR PLUS I3S XTEC"/>
    <d v="2023-11-24T00:00:00"/>
    <n v="36"/>
    <s v="02.06.26"/>
    <x v="0"/>
    <m/>
    <m/>
    <m/>
    <m/>
    <m/>
    <m/>
    <m/>
    <m/>
    <m/>
    <m/>
    <m/>
    <m/>
    <m/>
    <m/>
    <m/>
    <m/>
    <m/>
    <m/>
    <m/>
    <m/>
    <m/>
    <m/>
    <m/>
    <m/>
    <m/>
    <m/>
    <m/>
    <m/>
    <m/>
    <m/>
    <m/>
    <m/>
    <m/>
    <m/>
    <m/>
    <m/>
    <m/>
    <m/>
    <m/>
    <m/>
    <n v="2"/>
    <m/>
    <m/>
    <m/>
    <m/>
    <m/>
    <m/>
    <m/>
    <m/>
    <m/>
    <m/>
    <m/>
    <m/>
    <m/>
    <m/>
    <m/>
    <m/>
    <m/>
    <m/>
    <m/>
    <m/>
    <m/>
    <m/>
    <m/>
    <m/>
    <m/>
    <m/>
    <m/>
    <m/>
    <m/>
    <m/>
    <m/>
    <m/>
    <m/>
    <m/>
    <m/>
    <m/>
    <m/>
    <m/>
    <m/>
    <m/>
    <m/>
    <m/>
    <m/>
    <m/>
    <m/>
    <m/>
    <m/>
    <m/>
    <m/>
    <m/>
    <m/>
    <m/>
    <m/>
    <x v="1"/>
    <x v="0"/>
    <s v="ZBHT0024"/>
    <s v="kosnba3F6b"/>
    <s v="Allocated"/>
    <s v="Payment (PAID)"/>
    <s v="Payment (PAID)"/>
    <d v="2026-06-14T00:00:00"/>
    <m/>
    <m/>
    <m/>
    <m/>
    <s v="113"/>
    <n v="44"/>
    <n v="2975"/>
  </r>
  <r>
    <n v="460005853"/>
    <s v="SHRUTIKA RAVINDRA OHAL"/>
    <m/>
    <m/>
    <m/>
    <m/>
    <m/>
    <m/>
    <n v="3731"/>
    <n v="3651"/>
    <n v="3768"/>
    <n v="7644"/>
    <x v="0"/>
    <s v="FLOW"/>
    <s v="UNPAID"/>
    <x v="0"/>
    <n v="21164"/>
    <n v="117"/>
    <n v="0"/>
    <n v="0"/>
    <s v="-"/>
    <n v="1.8231496119006013E-2"/>
    <n v="1.1581607798950492E-3"/>
    <s v="STABLE"/>
    <s v="PTP"/>
    <s v="-"/>
    <s v="PTP"/>
    <m/>
    <n v="28"/>
    <s v="CAVA"/>
    <m/>
    <s v="-"/>
    <s v="-"/>
    <s v="GULTEKADI"/>
    <s v="-"/>
    <s v="-"/>
    <s v="-"/>
    <n v="3768"/>
    <n v="21164"/>
    <n v="27"/>
    <n v="43"/>
    <s v="FLOW"/>
    <m/>
    <m/>
    <m/>
    <m/>
    <s v="REGULAR"/>
    <s v="MH12VY3093"/>
    <s v="SUZUKI BURGMAN STREET"/>
    <d v="2023-10-05T00:00:00"/>
    <n v="36"/>
    <s v="02.06.26"/>
    <x v="1"/>
    <m/>
    <m/>
    <m/>
    <m/>
    <m/>
    <m/>
    <m/>
    <m/>
    <m/>
    <m/>
    <m/>
    <m/>
    <m/>
    <n v="1"/>
    <m/>
    <m/>
    <m/>
    <m/>
    <m/>
    <m/>
    <m/>
    <m/>
    <m/>
    <m/>
    <m/>
    <m/>
    <m/>
    <m/>
    <m/>
    <m/>
    <m/>
    <m/>
    <m/>
    <m/>
    <m/>
    <m/>
    <m/>
    <m/>
    <m/>
    <m/>
    <m/>
    <m/>
    <m/>
    <m/>
    <m/>
    <m/>
    <m/>
    <m/>
    <m/>
    <m/>
    <m/>
    <m/>
    <m/>
    <m/>
    <m/>
    <m/>
    <m/>
    <m/>
    <m/>
    <m/>
    <m/>
    <m/>
    <m/>
    <m/>
    <m/>
    <m/>
    <m/>
    <m/>
    <m/>
    <m/>
    <m/>
    <m/>
    <m/>
    <m/>
    <m/>
    <m/>
    <m/>
    <m/>
    <m/>
    <m/>
    <m/>
    <m/>
    <m/>
    <m/>
    <m/>
    <m/>
    <m/>
    <m/>
    <m/>
    <m/>
    <m/>
    <m/>
    <m/>
    <m/>
    <x v="2"/>
    <x v="0"/>
    <s v="DUWT0031"/>
    <s v="G6nAG-L_NIm"/>
    <s v="Allocated"/>
    <s v="Left Message (LMCB)"/>
    <s v="Left message customer mother "/>
    <d v="2026-06-05T00:00:00"/>
    <m/>
    <m/>
    <m/>
    <m/>
    <s v="262"/>
    <n v="3768"/>
    <n v="7644"/>
  </r>
  <r>
    <n v="459782251"/>
    <s v="MRINMOY MITRA"/>
    <s v="ONLINE"/>
    <s v="06.06.26"/>
    <n v="707"/>
    <m/>
    <m/>
    <s v="BANK STABLE 05"/>
    <n v="3664"/>
    <n v="7711"/>
    <n v="707"/>
    <n v="11042"/>
    <x v="1"/>
    <s v="STABLE"/>
    <s v="PAID"/>
    <x v="0"/>
    <n v="21154.94"/>
    <n v="324"/>
    <n v="0"/>
    <n v="5544"/>
    <s v="FLOW"/>
    <n v="0.87411869949941023"/>
    <n v="5.6581103332130119E-3"/>
    <s v="STABLE"/>
    <s v="PAID"/>
    <s v="NC"/>
    <s v="PAID"/>
    <m/>
    <m/>
    <m/>
    <m/>
    <s v="REPO"/>
    <s v="-"/>
    <s v="DATTAWADI"/>
    <s v="-"/>
    <s v="-"/>
    <s v="-"/>
    <n v="13579"/>
    <n v="21154.94"/>
    <n v="88"/>
    <n v="73"/>
    <s v="STABLE"/>
    <m/>
    <m/>
    <m/>
    <m/>
    <s v="REGULAR"/>
    <s v="MH12VY3090"/>
    <s v="HONDA ACTIVA DLX"/>
    <d v="2023-09-16T00:00:00"/>
    <n v="36"/>
    <s v="02.06.26"/>
    <x v="1"/>
    <m/>
    <m/>
    <m/>
    <m/>
    <m/>
    <m/>
    <m/>
    <m/>
    <m/>
    <m/>
    <m/>
    <m/>
    <m/>
    <m/>
    <m/>
    <m/>
    <n v="1"/>
    <m/>
    <m/>
    <m/>
    <m/>
    <m/>
    <m/>
    <m/>
    <m/>
    <m/>
    <m/>
    <m/>
    <m/>
    <m/>
    <m/>
    <m/>
    <m/>
    <m/>
    <m/>
    <m/>
    <m/>
    <m/>
    <m/>
    <m/>
    <m/>
    <m/>
    <m/>
    <m/>
    <m/>
    <m/>
    <m/>
    <m/>
    <m/>
    <m/>
    <m/>
    <m/>
    <m/>
    <m/>
    <m/>
    <m/>
    <m/>
    <m/>
    <m/>
    <m/>
    <m/>
    <m/>
    <m/>
    <m/>
    <m/>
    <m/>
    <m/>
    <m/>
    <m/>
    <m/>
    <m/>
    <m/>
    <m/>
    <m/>
    <m/>
    <m/>
    <m/>
    <m/>
    <m/>
    <m/>
    <m/>
    <m/>
    <m/>
    <m/>
    <m/>
    <m/>
    <m/>
    <m/>
    <m/>
    <m/>
    <m/>
    <m/>
    <m/>
    <m/>
    <x v="2"/>
    <x v="0"/>
    <s v="DUWT0031"/>
    <s v="BPv1Tm0kiz"/>
    <s v="Allocated"/>
    <s v="Shifted (NC_SFTD)"/>
    <s v="Customer shifted at residence address "/>
    <d v="2026-06-06T00:00:00"/>
    <m/>
    <m/>
    <m/>
    <m/>
    <s v="374"/>
    <n v="707"/>
    <n v="11749"/>
  </r>
  <r>
    <n v="136793784"/>
    <s v="PANKAJ ASHOK SHELAR"/>
    <m/>
    <m/>
    <m/>
    <m/>
    <m/>
    <m/>
    <n v="2832"/>
    <n v="2287"/>
    <n v="2351"/>
    <n v="5243"/>
    <x v="0"/>
    <s v="FLOW"/>
    <s v="UNPAID"/>
    <x v="10"/>
    <n v="21048.49"/>
    <n v="64"/>
    <n v="0"/>
    <n v="4521"/>
    <s v="26.05.26"/>
    <n v="9.0773353545200858E-3"/>
    <n v="1.1518397086568298E-3"/>
    <s v="STABLE"/>
    <s v="PTP"/>
    <s v="PTP"/>
    <s v="PTP"/>
    <m/>
    <n v="28"/>
    <s v="CAVA"/>
    <m/>
    <s v="-"/>
    <s v="-"/>
    <s v="JUNNAR"/>
    <s v="-"/>
    <s v="-"/>
    <s v="-"/>
    <n v="6872"/>
    <n v="21048.49"/>
    <n v="27"/>
    <n v="43"/>
    <s v="FLOW"/>
    <m/>
    <m/>
    <m/>
    <m/>
    <s v="REGULAR"/>
    <s v="MH14KR3853"/>
    <s v="YAMAHA FZS SPECIAL"/>
    <d v="2022-12-15T00:00:00"/>
    <n v="48"/>
    <s v="02.06.26"/>
    <x v="0"/>
    <m/>
    <m/>
    <m/>
    <m/>
    <m/>
    <m/>
    <m/>
    <m/>
    <m/>
    <m/>
    <m/>
    <m/>
    <m/>
    <n v="1"/>
    <m/>
    <m/>
    <m/>
    <m/>
    <m/>
    <m/>
    <m/>
    <m/>
    <m/>
    <m/>
    <m/>
    <m/>
    <m/>
    <m/>
    <m/>
    <m/>
    <m/>
    <m/>
    <m/>
    <m/>
    <m/>
    <m/>
    <m/>
    <m/>
    <m/>
    <m/>
    <m/>
    <m/>
    <m/>
    <m/>
    <m/>
    <m/>
    <m/>
    <m/>
    <m/>
    <m/>
    <m/>
    <m/>
    <m/>
    <m/>
    <m/>
    <m/>
    <m/>
    <m/>
    <m/>
    <m/>
    <m/>
    <m/>
    <m/>
    <m/>
    <m/>
    <m/>
    <m/>
    <m/>
    <m/>
    <m/>
    <m/>
    <m/>
    <m/>
    <m/>
    <m/>
    <m/>
    <m/>
    <m/>
    <m/>
    <m/>
    <m/>
    <m/>
    <m/>
    <m/>
    <m/>
    <m/>
    <m/>
    <m/>
    <m/>
    <m/>
    <m/>
    <m/>
    <m/>
    <m/>
    <x v="2"/>
    <x v="0"/>
    <s v="ZBHT0021"/>
    <s v="G6G3s4FBITm"/>
    <s v="Allocated"/>
    <s v="Promise To Pay (PTP)"/>
    <s v="Ptp"/>
    <d v="2026-06-29T00:00:00"/>
    <m/>
    <m/>
    <m/>
    <m/>
    <s v="124"/>
    <n v="2351"/>
    <n v="5243"/>
  </r>
  <r>
    <n v="454116052"/>
    <s v="NARAYANI KEDAAR DEWALE"/>
    <m/>
    <m/>
    <m/>
    <m/>
    <m/>
    <m/>
    <n v="2837"/>
    <n v="13758.68"/>
    <n v="3038.6800000000003"/>
    <n v="17450.68"/>
    <x v="5"/>
    <s v="FLOW"/>
    <s v="UNPAID"/>
    <x v="8"/>
    <n v="21019.68"/>
    <n v="628"/>
    <n v="0"/>
    <n v="5850"/>
    <s v="FLOW"/>
    <n v="5.7992803209793262E-2"/>
    <n v="1.0231654512635757E-2"/>
    <s v="FLOW"/>
    <s v="RTP"/>
    <s v="RTP"/>
    <s v="RTP"/>
    <m/>
    <m/>
    <s v="CAVNA"/>
    <m/>
    <s v="REPO"/>
    <s v="-"/>
    <s v="LONAVALA"/>
    <s v="-"/>
    <s v="-"/>
    <s v="-"/>
    <n v="20236.68"/>
    <n v="21019.68"/>
    <n v="147"/>
    <n v="163"/>
    <s v="FLOW"/>
    <m/>
    <m/>
    <m/>
    <m/>
    <s v="NPA"/>
    <s v="MH14KG7661"/>
    <s v="OKINAWA RIDGE PLUS"/>
    <d v="2022-07-21T00:00:00"/>
    <n v="48"/>
    <s v="02.06.26"/>
    <x v="1"/>
    <m/>
    <m/>
    <m/>
    <m/>
    <m/>
    <m/>
    <m/>
    <m/>
    <m/>
    <m/>
    <n v="1"/>
    <m/>
    <m/>
    <m/>
    <m/>
    <m/>
    <m/>
    <m/>
    <m/>
    <m/>
    <m/>
    <m/>
    <m/>
    <m/>
    <m/>
    <m/>
    <m/>
    <m/>
    <m/>
    <m/>
    <m/>
    <m/>
    <m/>
    <m/>
    <m/>
    <m/>
    <m/>
    <m/>
    <m/>
    <m/>
    <m/>
    <m/>
    <m/>
    <m/>
    <m/>
    <m/>
    <m/>
    <m/>
    <m/>
    <m/>
    <m/>
    <m/>
    <m/>
    <m/>
    <m/>
    <m/>
    <m/>
    <m/>
    <m/>
    <m/>
    <m/>
    <m/>
    <m/>
    <m/>
    <m/>
    <m/>
    <m/>
    <m/>
    <m/>
    <m/>
    <m/>
    <m/>
    <m/>
    <m/>
    <m/>
    <m/>
    <m/>
    <m/>
    <m/>
    <m/>
    <m/>
    <m/>
    <m/>
    <m/>
    <m/>
    <m/>
    <m/>
    <m/>
    <m/>
    <m/>
    <m/>
    <m/>
    <m/>
    <m/>
    <x v="2"/>
    <x v="0"/>
    <s v="ZBHT0013"/>
    <s v="Bo9ehRolNg7"/>
    <s v="Allocated"/>
    <s v="Left Message (LMCB)"/>
    <s v="Left massage "/>
    <d v="2026-06-04T00:00:00"/>
    <m/>
    <m/>
    <m/>
    <m/>
    <s v="855"/>
    <n v="3038.6800000000003"/>
    <n v="17450.68"/>
  </r>
  <r>
    <n v="460122210"/>
    <s v="ABHIJIT BHAGWAN ELBHAR"/>
    <m/>
    <m/>
    <m/>
    <m/>
    <m/>
    <m/>
    <n v="3674"/>
    <n v="3674"/>
    <n v="3758"/>
    <n v="7520"/>
    <x v="0"/>
    <s v="FLOW"/>
    <s v="UNPAID"/>
    <x v="9"/>
    <n v="20991.4"/>
    <n v="84"/>
    <n v="0"/>
    <n v="4489"/>
    <s v="29.05.26 26.05.26"/>
    <n v="0.22458765930858579"/>
    <n v="1.1487155639335162E-3"/>
    <s v="STABLE"/>
    <s v="PTP"/>
    <s v="PTP"/>
    <s v="PTP"/>
    <m/>
    <n v="25"/>
    <s v="CAVA"/>
    <m/>
    <s v="-"/>
    <s v="-"/>
    <s v="AWASARI BK"/>
    <s v="-"/>
    <s v="-"/>
    <s v="-"/>
    <n v="8247"/>
    <n v="20991.4"/>
    <n v="27"/>
    <n v="43"/>
    <s v="FLOW"/>
    <m/>
    <m/>
    <m/>
    <m/>
    <s v="REGULAR"/>
    <s v="MH14LF6590"/>
    <s v="DESTINI 125 XTEC"/>
    <d v="2023-10-14T00:00:00"/>
    <n v="36"/>
    <s v="02.06.26"/>
    <x v="1"/>
    <m/>
    <m/>
    <m/>
    <m/>
    <m/>
    <m/>
    <m/>
    <m/>
    <m/>
    <m/>
    <n v="1"/>
    <m/>
    <m/>
    <m/>
    <m/>
    <m/>
    <m/>
    <m/>
    <m/>
    <m/>
    <m/>
    <m/>
    <m/>
    <m/>
    <m/>
    <m/>
    <m/>
    <m/>
    <m/>
    <m/>
    <m/>
    <m/>
    <m/>
    <m/>
    <n v="1"/>
    <m/>
    <m/>
    <m/>
    <m/>
    <m/>
    <m/>
    <m/>
    <m/>
    <m/>
    <m/>
    <m/>
    <m/>
    <m/>
    <m/>
    <m/>
    <m/>
    <m/>
    <m/>
    <m/>
    <m/>
    <m/>
    <m/>
    <m/>
    <m/>
    <m/>
    <m/>
    <m/>
    <m/>
    <m/>
    <m/>
    <m/>
    <m/>
    <m/>
    <m/>
    <m/>
    <m/>
    <m/>
    <m/>
    <m/>
    <m/>
    <m/>
    <m/>
    <m/>
    <m/>
    <m/>
    <m/>
    <m/>
    <m/>
    <m/>
    <m/>
    <m/>
    <m/>
    <m/>
    <m/>
    <m/>
    <m/>
    <m/>
    <m/>
    <m/>
    <x v="1"/>
    <x v="0"/>
    <s v="DUWT0029"/>
    <s v="G2BLIhbJKIc"/>
    <s v="Allocated"/>
    <s v="Promise To Pay (PTP)"/>
    <s v="Promise to pay 20 Jun "/>
    <d v="2026-06-20T00:00:00"/>
    <m/>
    <m/>
    <m/>
    <m/>
    <s v="172"/>
    <n v="3758"/>
    <n v="7520"/>
  </r>
  <r>
    <n v="459059044"/>
    <s v="IMTIYAZ RASHID SHAIKH"/>
    <m/>
    <m/>
    <m/>
    <m/>
    <m/>
    <m/>
    <n v="3911"/>
    <n v="14157"/>
    <n v="2968"/>
    <n v="18866"/>
    <x v="2"/>
    <s v="FLOW"/>
    <s v="UNPAID"/>
    <x v="8"/>
    <n v="20969.25"/>
    <n v="544"/>
    <n v="0"/>
    <n v="6213"/>
    <s v="FLOW"/>
    <n v="0.20750518781523955"/>
    <n v="6.884601413761602E-3"/>
    <s v="FLOW"/>
    <s v="RTP"/>
    <s v="NC"/>
    <s v="RTP"/>
    <s v="Financail problem"/>
    <m/>
    <s v="CAVNA"/>
    <m/>
    <s v="REPO"/>
    <s v="-"/>
    <s v="LONAVALA"/>
    <s v="-"/>
    <s v="-"/>
    <s v="-"/>
    <n v="20914"/>
    <n v="20969.25"/>
    <n v="116"/>
    <n v="132"/>
    <s v="FLOW"/>
    <m/>
    <m/>
    <m/>
    <m/>
    <s v="NPA"/>
    <s v="MH14KY1815"/>
    <s v="SUZUKI BURGMAN STREET BT BSVI"/>
    <d v="2023-07-20T00:00:00"/>
    <n v="36"/>
    <s v="02.06.26"/>
    <x v="1"/>
    <m/>
    <m/>
    <m/>
    <m/>
    <m/>
    <m/>
    <m/>
    <m/>
    <m/>
    <m/>
    <n v="1"/>
    <m/>
    <m/>
    <m/>
    <m/>
    <m/>
    <m/>
    <m/>
    <m/>
    <m/>
    <m/>
    <m/>
    <m/>
    <m/>
    <m/>
    <m/>
    <m/>
    <m/>
    <m/>
    <m/>
    <m/>
    <m/>
    <m/>
    <m/>
    <m/>
    <m/>
    <m/>
    <m/>
    <m/>
    <m/>
    <m/>
    <m/>
    <m/>
    <m/>
    <m/>
    <m/>
    <m/>
    <m/>
    <m/>
    <m/>
    <m/>
    <m/>
    <m/>
    <m/>
    <m/>
    <m/>
    <m/>
    <m/>
    <m/>
    <m/>
    <m/>
    <m/>
    <m/>
    <m/>
    <m/>
    <m/>
    <m/>
    <m/>
    <m/>
    <m/>
    <m/>
    <m/>
    <m/>
    <m/>
    <m/>
    <m/>
    <m/>
    <m/>
    <m/>
    <m/>
    <m/>
    <m/>
    <m/>
    <m/>
    <m/>
    <m/>
    <m/>
    <m/>
    <m/>
    <m/>
    <m/>
    <m/>
    <m/>
    <m/>
    <x v="2"/>
    <x v="0"/>
    <s v="ZBHT0013"/>
    <s v="A6lEjAhti7"/>
    <s v="Allocated"/>
    <s v="Refuse To Pay (RTP)"/>
    <s v="Rtp"/>
    <d v="2026-06-04T00:00:00"/>
    <m/>
    <m/>
    <m/>
    <m/>
    <s v="798"/>
    <n v="2968"/>
    <n v="18866"/>
  </r>
  <r>
    <n v="461252668"/>
    <s v="VIJAYALAKSHMI SAMBHAJI GARJE"/>
    <m/>
    <m/>
    <m/>
    <m/>
    <m/>
    <m/>
    <n v="3628"/>
    <n v="14463"/>
    <n v="3975"/>
    <n v="18091"/>
    <x v="2"/>
    <s v="FLOW"/>
    <s v="UNPAID"/>
    <x v="6"/>
    <n v="20580"/>
    <n v="396"/>
    <n v="0"/>
    <n v="6295"/>
    <s v="FLOW"/>
    <n v="7.4343359030198466E-2"/>
    <n v="6.7568032759976523E-3"/>
    <s v="STABLE"/>
    <s v="PTP"/>
    <s v="PTP"/>
    <s v="PTP"/>
    <m/>
    <m/>
    <m/>
    <m/>
    <s v="REPO"/>
    <s v="-"/>
    <s v="LOHEGAON"/>
    <s v="-"/>
    <s v="-"/>
    <s v="-"/>
    <n v="21154"/>
    <n v="20580"/>
    <n v="116"/>
    <n v="132"/>
    <s v="FLOW"/>
    <m/>
    <m/>
    <m/>
    <m/>
    <s v="NPA"/>
    <s v="MH12WL4609"/>
    <s v="HONDA ACTIVA 6G STD BS VI"/>
    <d v="2023-12-26T00:00:00"/>
    <n v="30"/>
    <s v="02.06.26"/>
    <x v="1"/>
    <m/>
    <m/>
    <m/>
    <m/>
    <m/>
    <m/>
    <m/>
    <m/>
    <m/>
    <m/>
    <m/>
    <m/>
    <m/>
    <m/>
    <m/>
    <m/>
    <m/>
    <m/>
    <m/>
    <m/>
    <m/>
    <m/>
    <m/>
    <m/>
    <m/>
    <m/>
    <m/>
    <m/>
    <m/>
    <m/>
    <m/>
    <m/>
    <m/>
    <m/>
    <m/>
    <m/>
    <m/>
    <m/>
    <m/>
    <m/>
    <m/>
    <m/>
    <m/>
    <m/>
    <m/>
    <m/>
    <m/>
    <m/>
    <m/>
    <m/>
    <m/>
    <m/>
    <m/>
    <m/>
    <m/>
    <m/>
    <m/>
    <m/>
    <m/>
    <m/>
    <m/>
    <m/>
    <m/>
    <m/>
    <m/>
    <m/>
    <m/>
    <m/>
    <m/>
    <m/>
    <m/>
    <m/>
    <m/>
    <m/>
    <m/>
    <m/>
    <m/>
    <m/>
    <m/>
    <m/>
    <m/>
    <m/>
    <m/>
    <m/>
    <m/>
    <m/>
    <m/>
    <m/>
    <m/>
    <m/>
    <m/>
    <n v="1"/>
    <m/>
    <m/>
    <x v="2"/>
    <x v="0"/>
    <s v="ZBHT0012"/>
    <e v="#N/A"/>
    <e v="#N/A"/>
    <e v="#N/A"/>
    <e v="#N/A"/>
    <e v="#N/A"/>
    <m/>
    <m/>
    <m/>
    <m/>
    <n v="0"/>
    <n v="3975"/>
    <n v="18091"/>
  </r>
  <r>
    <n v="462723868"/>
    <s v="AJAY KISHOR SHINDE"/>
    <m/>
    <m/>
    <m/>
    <m/>
    <m/>
    <m/>
    <n v="4284"/>
    <n v="21416"/>
    <n v="5179"/>
    <n v="26951"/>
    <x v="5"/>
    <s v="FLOW"/>
    <s v="UNPAID"/>
    <x v="10"/>
    <n v="20402"/>
    <n v="899"/>
    <n v="0"/>
    <n v="3600"/>
    <s v="FLOW"/>
    <n v="0.11987986864334675"/>
    <n v="9.930989214240878E-3"/>
    <s v="FLOW"/>
    <s v="BPTP"/>
    <s v="BPTP"/>
    <s v="BPTP"/>
    <s v="Financail problem"/>
    <m/>
    <s v="CAVNA"/>
    <m/>
    <s v="REPO"/>
    <s v="-"/>
    <s v="ALE PHATA"/>
    <s v="-"/>
    <s v="-"/>
    <s v="-"/>
    <n v="25915"/>
    <n v="20402"/>
    <n v="147"/>
    <n v="163"/>
    <s v="FLOW"/>
    <m/>
    <m/>
    <m/>
    <m/>
    <s v="NPA"/>
    <s v="MH14LN7864"/>
    <s v="PASSION PLUS I3S DRS CAST"/>
    <d v="2024-04-29T00:00:00"/>
    <n v="24"/>
    <s v="02.06.26"/>
    <x v="0"/>
    <m/>
    <m/>
    <m/>
    <m/>
    <m/>
    <m/>
    <m/>
    <m/>
    <m/>
    <m/>
    <n v="1"/>
    <m/>
    <m/>
    <m/>
    <m/>
    <m/>
    <m/>
    <m/>
    <m/>
    <m/>
    <m/>
    <m/>
    <m/>
    <m/>
    <m/>
    <m/>
    <m/>
    <m/>
    <m/>
    <m/>
    <m/>
    <m/>
    <m/>
    <m/>
    <m/>
    <m/>
    <m/>
    <m/>
    <m/>
    <m/>
    <m/>
    <m/>
    <m/>
    <m/>
    <m/>
    <m/>
    <m/>
    <m/>
    <m/>
    <m/>
    <m/>
    <m/>
    <m/>
    <m/>
    <m/>
    <m/>
    <m/>
    <m/>
    <m/>
    <m/>
    <m/>
    <m/>
    <m/>
    <m/>
    <m/>
    <m/>
    <m/>
    <m/>
    <m/>
    <m/>
    <m/>
    <m/>
    <m/>
    <m/>
    <m/>
    <m/>
    <m/>
    <m/>
    <m/>
    <m/>
    <m/>
    <m/>
    <m/>
    <m/>
    <m/>
    <m/>
    <m/>
    <m/>
    <m/>
    <m/>
    <m/>
    <m/>
    <m/>
    <m/>
    <x v="2"/>
    <x v="0"/>
    <s v="ZBHT0021"/>
    <s v="kPnGrsF7U8_7"/>
    <s v="Allocated"/>
    <s v="Door Locked (NC_DL)"/>
    <s v="Door locked "/>
    <d v="2026-06-04T00:00:00"/>
    <m/>
    <m/>
    <m/>
    <m/>
    <s v="1251"/>
    <n v="5179"/>
    <n v="26951"/>
  </r>
  <r>
    <n v="454987694"/>
    <s v="KAILAS SURESH SANAP"/>
    <s v="ONLINE"/>
    <s v="02.06.26"/>
    <n v="3000"/>
    <m/>
    <m/>
    <m/>
    <n v="2813"/>
    <n v="7561"/>
    <n v="2282"/>
    <n v="7731"/>
    <x v="1"/>
    <s v="STABLE"/>
    <s v="PAID"/>
    <x v="3"/>
    <n v="20387.71"/>
    <n v="347"/>
    <n v="0"/>
    <n v="6270.2"/>
    <s v="04.05.26"/>
    <n v="0.11591285944342501"/>
    <n v="5.4529066318103597E-3"/>
    <s v="STABLE"/>
    <s v="PAID"/>
    <s v="PAID"/>
    <s v="PAID"/>
    <m/>
    <m/>
    <s v="CAVNA"/>
    <m/>
    <s v="REPO"/>
    <s v="-"/>
    <s v="KHED SHIVAPUR"/>
    <s v="-"/>
    <s v="-"/>
    <s v="-"/>
    <n v="14178.2"/>
    <n v="20387.71"/>
    <n v="88"/>
    <n v="73"/>
    <s v="STABLE"/>
    <m/>
    <m/>
    <m/>
    <m/>
    <s v="REGULAR"/>
    <s v="MH12UV3228"/>
    <s v="HONDA ACTIVA 6G STD BS VI"/>
    <d v="2022-10-07T00:00:00"/>
    <n v="48"/>
    <s v="02.06.26"/>
    <x v="1"/>
    <m/>
    <m/>
    <m/>
    <m/>
    <m/>
    <m/>
    <m/>
    <n v="1"/>
    <m/>
    <m/>
    <m/>
    <m/>
    <m/>
    <m/>
    <m/>
    <m/>
    <m/>
    <m/>
    <m/>
    <m/>
    <m/>
    <m/>
    <m/>
    <m/>
    <m/>
    <m/>
    <m/>
    <m/>
    <m/>
    <m/>
    <m/>
    <m/>
    <m/>
    <m/>
    <m/>
    <m/>
    <m/>
    <m/>
    <m/>
    <m/>
    <m/>
    <m/>
    <m/>
    <m/>
    <m/>
    <m/>
    <m/>
    <m/>
    <m/>
    <m/>
    <m/>
    <m/>
    <m/>
    <m/>
    <m/>
    <m/>
    <m/>
    <m/>
    <m/>
    <m/>
    <m/>
    <m/>
    <m/>
    <m/>
    <m/>
    <m/>
    <m/>
    <m/>
    <m/>
    <m/>
    <m/>
    <m/>
    <m/>
    <m/>
    <m/>
    <m/>
    <m/>
    <m/>
    <m/>
    <m/>
    <m/>
    <m/>
    <m/>
    <m/>
    <m/>
    <m/>
    <m/>
    <m/>
    <m/>
    <m/>
    <m/>
    <m/>
    <m/>
    <m/>
    <x v="2"/>
    <x v="0"/>
    <s v="DUWT0011"/>
    <s v="ko0GlpqoFDJc"/>
    <s v="Allocated"/>
    <s v="Promise To Pay (PTP)"/>
    <s v="Customer one emi paid by netbanking paid date 02.06.2026"/>
    <d v="2026-06-20T00:00:00"/>
    <m/>
    <m/>
    <m/>
    <m/>
    <s v="357"/>
    <n v="2282"/>
    <n v="10731"/>
  </r>
  <r>
    <n v="460696847"/>
    <s v="MANISHA RAMDAS BATWAL"/>
    <s v="ONLINE"/>
    <s v="18.06.26"/>
    <n v="6573"/>
    <m/>
    <m/>
    <m/>
    <n v="3073"/>
    <n v="3073"/>
    <n v="3116"/>
    <n v="-334"/>
    <x v="4"/>
    <s v="RB"/>
    <s v="PAID"/>
    <x v="10"/>
    <n v="20176.57"/>
    <n v="43"/>
    <n v="0"/>
    <n v="450"/>
    <s v="-"/>
    <n v="8.9031741416695204E-2"/>
    <n v="4.4673222626712026E-3"/>
    <s v="RB"/>
    <s v="PAID"/>
    <s v="-"/>
    <s v="PAID"/>
    <m/>
    <m/>
    <s v="CAVA"/>
    <m/>
    <s v="-"/>
    <s v="-"/>
    <s v="JUNNAR"/>
    <s v="-"/>
    <s v="-"/>
    <s v="-"/>
    <n v="3566"/>
    <n v="20176.57"/>
    <n v="57"/>
    <n v="73"/>
    <s v="FLOW"/>
    <m/>
    <m/>
    <m/>
    <m/>
    <s v="REGULAR"/>
    <s v="MH14LF5866"/>
    <s v="HONDA SHINE DISC BSVI"/>
    <d v="2023-11-15T00:00:00"/>
    <n v="36"/>
    <s v="02.06.26"/>
    <x v="0"/>
    <m/>
    <m/>
    <m/>
    <m/>
    <m/>
    <m/>
    <m/>
    <n v="1"/>
    <m/>
    <m/>
    <m/>
    <m/>
    <m/>
    <m/>
    <m/>
    <m/>
    <n v="1"/>
    <m/>
    <m/>
    <m/>
    <m/>
    <m/>
    <m/>
    <m/>
    <m/>
    <m/>
    <m/>
    <m/>
    <m/>
    <m/>
    <m/>
    <m/>
    <m/>
    <m/>
    <n v="1"/>
    <m/>
    <m/>
    <m/>
    <m/>
    <m/>
    <m/>
    <m/>
    <m/>
    <m/>
    <m/>
    <m/>
    <m/>
    <m/>
    <m/>
    <m/>
    <m/>
    <m/>
    <m/>
    <m/>
    <m/>
    <m/>
    <m/>
    <m/>
    <m/>
    <m/>
    <m/>
    <m/>
    <m/>
    <m/>
    <m/>
    <m/>
    <m/>
    <m/>
    <m/>
    <m/>
    <m/>
    <m/>
    <m/>
    <m/>
    <m/>
    <m/>
    <m/>
    <m/>
    <m/>
    <m/>
    <m/>
    <m/>
    <m/>
    <m/>
    <m/>
    <m/>
    <m/>
    <m/>
    <m/>
    <m/>
    <m/>
    <m/>
    <m/>
    <m/>
    <x v="3"/>
    <x v="0"/>
    <s v="ZBHT0021"/>
    <s v="A2wlqcCWILc"/>
    <s v="Allocated"/>
    <s v="Promise To Pay (PTP)"/>
    <s v="Ptp"/>
    <d v="2026-06-25T00:00:00"/>
    <m/>
    <m/>
    <m/>
    <m/>
    <s v="93"/>
    <n v="3116"/>
    <n v="6239"/>
  </r>
  <r>
    <n v="460639769"/>
    <s v="MANGESH MARUTI GEDGULE"/>
    <s v="COLLECT"/>
    <s v="15.06.26"/>
    <n v="3090"/>
    <m/>
    <m/>
    <m/>
    <n v="3040"/>
    <n v="3012"/>
    <n v="3075"/>
    <n v="3087"/>
    <x v="0"/>
    <s v="STABLE"/>
    <s v="PAID"/>
    <x v="10"/>
    <n v="20028.03"/>
    <n v="63"/>
    <n v="0"/>
    <n v="0"/>
    <s v="15.05.26"/>
    <n v="8.6372535417214673E-3"/>
    <n v="1.0959969214024495E-3"/>
    <s v="STABLE"/>
    <s v="PAID"/>
    <s v="PTP"/>
    <s v="PTP"/>
    <m/>
    <n v="27"/>
    <s v="CAVA"/>
    <m/>
    <s v="-"/>
    <s v="-"/>
    <s v="JUNNAR"/>
    <s v="-"/>
    <s v="-"/>
    <s v="-"/>
    <n v="3075"/>
    <n v="20028.03"/>
    <n v="27"/>
    <n v="43"/>
    <s v="FLOW"/>
    <m/>
    <m/>
    <m/>
    <m/>
    <s v="REGULAR"/>
    <s v="MH14LF6518"/>
    <s v="SPLENDOR PLUS DRS CAST FI BLACK"/>
    <d v="2023-11-13T00:00:00"/>
    <n v="36"/>
    <s v="02.06.26"/>
    <x v="0"/>
    <m/>
    <m/>
    <m/>
    <m/>
    <m/>
    <m/>
    <m/>
    <m/>
    <m/>
    <m/>
    <m/>
    <m/>
    <m/>
    <n v="1"/>
    <m/>
    <m/>
    <m/>
    <m/>
    <m/>
    <m/>
    <m/>
    <m/>
    <m/>
    <m/>
    <m/>
    <m/>
    <m/>
    <m/>
    <m/>
    <m/>
    <m/>
    <m/>
    <m/>
    <m/>
    <m/>
    <m/>
    <m/>
    <m/>
    <m/>
    <m/>
    <m/>
    <m/>
    <m/>
    <n v="2"/>
    <m/>
    <m/>
    <m/>
    <m/>
    <m/>
    <m/>
    <m/>
    <m/>
    <m/>
    <m/>
    <m/>
    <m/>
    <m/>
    <m/>
    <m/>
    <m/>
    <m/>
    <m/>
    <m/>
    <m/>
    <m/>
    <m/>
    <m/>
    <m/>
    <m/>
    <m/>
    <m/>
    <m/>
    <m/>
    <m/>
    <m/>
    <m/>
    <m/>
    <m/>
    <m/>
    <m/>
    <m/>
    <m/>
    <m/>
    <m/>
    <m/>
    <m/>
    <m/>
    <m/>
    <m/>
    <m/>
    <m/>
    <m/>
    <m/>
    <m/>
    <x v="3"/>
    <x v="0"/>
    <s v="ZBHT0021"/>
    <s v="G6JHnjdAim"/>
    <s v="Allocated"/>
    <s v="Promise To Pay (PTP)"/>
    <s v="Ptp"/>
    <d v="2026-06-18T00:00:00"/>
    <m/>
    <m/>
    <m/>
    <m/>
    <s v="125"/>
    <n v="3075"/>
    <n v="6177"/>
  </r>
  <r>
    <n v="460742707"/>
    <s v="SEEMA SHRIRAM AREKAR"/>
    <m/>
    <m/>
    <m/>
    <m/>
    <m/>
    <m/>
    <n v="3521"/>
    <n v="21125"/>
    <n v="4931"/>
    <n v="26401"/>
    <x v="3"/>
    <s v="FLOW"/>
    <s v="UNPAID"/>
    <x v="4"/>
    <n v="19970.04"/>
    <n v="1411"/>
    <n v="0"/>
    <n v="6300"/>
    <s v="FLOW"/>
    <n v="0.11819456360547503"/>
    <n v="8.3888479391361868E-3"/>
    <s v="STABLE"/>
    <s v="MPTP"/>
    <s v="MPTP"/>
    <s v="MPTP"/>
    <m/>
    <m/>
    <s v="CAVNA"/>
    <m/>
    <s v="REPO"/>
    <s v="-"/>
    <s v="CHAKAN"/>
    <s v="-"/>
    <s v="-"/>
    <s v="-"/>
    <n v="28836"/>
    <n v="19970.04"/>
    <n v="178"/>
    <n v="194"/>
    <s v="FLOW"/>
    <m/>
    <m/>
    <m/>
    <m/>
    <s v="NPA"/>
    <s v="MH14LF8487"/>
    <s v="HONDA DIO DLX BS VI"/>
    <d v="2023-11-16T00:00:00"/>
    <n v="30"/>
    <s v="02.06.26"/>
    <x v="0"/>
    <m/>
    <m/>
    <m/>
    <m/>
    <m/>
    <m/>
    <m/>
    <m/>
    <m/>
    <m/>
    <n v="1"/>
    <m/>
    <m/>
    <m/>
    <m/>
    <m/>
    <m/>
    <m/>
    <m/>
    <m/>
    <m/>
    <m/>
    <m/>
    <m/>
    <m/>
    <m/>
    <m/>
    <m/>
    <m/>
    <m/>
    <m/>
    <m/>
    <m/>
    <m/>
    <m/>
    <m/>
    <m/>
    <m/>
    <m/>
    <m/>
    <m/>
    <m/>
    <m/>
    <m/>
    <m/>
    <m/>
    <m/>
    <m/>
    <m/>
    <m/>
    <m/>
    <m/>
    <m/>
    <m/>
    <m/>
    <m/>
    <m/>
    <m/>
    <m/>
    <m/>
    <m/>
    <m/>
    <m/>
    <m/>
    <m/>
    <m/>
    <m/>
    <m/>
    <m/>
    <m/>
    <m/>
    <m/>
    <m/>
    <m/>
    <m/>
    <m/>
    <m/>
    <m/>
    <m/>
    <m/>
    <m/>
    <m/>
    <m/>
    <m/>
    <m/>
    <m/>
    <m/>
    <m/>
    <m/>
    <m/>
    <m/>
    <m/>
    <m/>
    <m/>
    <x v="2"/>
    <x v="0"/>
    <s v="DUWT0017"/>
    <s v="Bot7Jv7_DJm"/>
    <s v="Allocated"/>
    <s v="Left Message (LMCB)"/>
    <s v="Customer not meet massage with mother "/>
    <d v="2026-06-04T00:00:00"/>
    <m/>
    <m/>
    <m/>
    <m/>
    <s v="1755"/>
    <n v="4931"/>
    <n v="26401"/>
  </r>
  <r>
    <n v="460558724"/>
    <s v="BHAGYASHRI KRUSHNA UKRANDE"/>
    <m/>
    <m/>
    <m/>
    <m/>
    <m/>
    <m/>
    <n v="3037"/>
    <n v="2750"/>
    <n v="2810"/>
    <n v="5924"/>
    <x v="0"/>
    <s v="FLOW"/>
    <s v="UNPAID"/>
    <x v="16"/>
    <n v="19942.22"/>
    <n v="60"/>
    <n v="0"/>
    <n v="6285"/>
    <s v="-"/>
    <n v="7.6944081191430952E-2"/>
    <n v="1.0913011277659541E-3"/>
    <s v="FLOW"/>
    <s v="NC"/>
    <s v="-"/>
    <s v="NC"/>
    <s v="Add not found"/>
    <m/>
    <s v="CNAVNA"/>
    <m/>
    <s v="-"/>
    <s v="-"/>
    <s v="ASHTAPUR"/>
    <s v="-"/>
    <s v="-"/>
    <s v="-"/>
    <n v="9095"/>
    <n v="19942.22"/>
    <n v="27"/>
    <n v="43"/>
    <s v="FLOW"/>
    <m/>
    <m/>
    <m/>
    <m/>
    <s v="REGULAR"/>
    <s v="MH12WG3938"/>
    <s v="SPLENDOR PLUS BS6 I3S DRS CAST FI"/>
    <d v="2023-11-09T00:00:00"/>
    <n v="36"/>
    <s v="02.06.26"/>
    <x v="1"/>
    <m/>
    <m/>
    <m/>
    <m/>
    <m/>
    <m/>
    <m/>
    <m/>
    <m/>
    <m/>
    <m/>
    <m/>
    <m/>
    <m/>
    <m/>
    <m/>
    <m/>
    <m/>
    <m/>
    <m/>
    <m/>
    <m/>
    <n v="1"/>
    <m/>
    <m/>
    <m/>
    <m/>
    <m/>
    <m/>
    <m/>
    <m/>
    <m/>
    <m/>
    <m/>
    <m/>
    <m/>
    <m/>
    <m/>
    <m/>
    <m/>
    <m/>
    <m/>
    <m/>
    <m/>
    <m/>
    <m/>
    <m/>
    <m/>
    <m/>
    <m/>
    <m/>
    <m/>
    <m/>
    <m/>
    <m/>
    <m/>
    <m/>
    <m/>
    <m/>
    <m/>
    <m/>
    <m/>
    <m/>
    <m/>
    <m/>
    <m/>
    <m/>
    <m/>
    <m/>
    <m/>
    <m/>
    <m/>
    <m/>
    <m/>
    <m/>
    <m/>
    <m/>
    <m/>
    <m/>
    <m/>
    <m/>
    <m/>
    <m/>
    <m/>
    <m/>
    <m/>
    <m/>
    <m/>
    <m/>
    <m/>
    <m/>
    <m/>
    <m/>
    <m/>
    <x v="2"/>
    <x v="0"/>
    <s v="DUWT0021"/>
    <s v="A2S7gaGufNz"/>
    <s v="Allocated"/>
    <s v="Address Not Found (NC_ANF)"/>
    <s v="Customer residence address is not found "/>
    <d v="2026-06-08T00:00:00"/>
    <m/>
    <m/>
    <m/>
    <m/>
    <s v="137"/>
    <n v="2810"/>
    <n v="5924"/>
  </r>
  <r>
    <n v="466434465"/>
    <s v="SUBHASH VISHNU PATIL"/>
    <m/>
    <m/>
    <m/>
    <m/>
    <m/>
    <m/>
    <n v="4146"/>
    <n v="12325"/>
    <n v="4336"/>
    <n v="16937"/>
    <x v="1"/>
    <s v="FLOW"/>
    <s v="UNPAID"/>
    <x v="8"/>
    <n v="19927"/>
    <n v="303"/>
    <n v="0"/>
    <n v="3150"/>
    <s v="FLOW"/>
    <n v="5.6947676553658184E-2"/>
    <n v="5.3296849156715025E-3"/>
    <s v="FLOW"/>
    <s v="NC"/>
    <s v="NC"/>
    <s v="NC"/>
    <s v="Door lock"/>
    <m/>
    <m/>
    <m/>
    <s v="REPO"/>
    <s v="-"/>
    <s v="MAVAL"/>
    <s v="-"/>
    <s v="-"/>
    <s v="-"/>
    <n v="15778"/>
    <n v="19927"/>
    <n v="87"/>
    <n v="103"/>
    <s v="FLOW"/>
    <m/>
    <m/>
    <m/>
    <m/>
    <s v="NPA"/>
    <s v="MH14LW0799"/>
    <s v="CLASSIC 350 DARK STEALTH BLACK"/>
    <d v="2025-07-01T00:00:00"/>
    <n v="12"/>
    <s v="02.06.26"/>
    <x v="1"/>
    <m/>
    <m/>
    <m/>
    <m/>
    <m/>
    <m/>
    <m/>
    <m/>
    <m/>
    <m/>
    <n v="1"/>
    <m/>
    <m/>
    <m/>
    <m/>
    <m/>
    <m/>
    <m/>
    <m/>
    <m/>
    <m/>
    <m/>
    <m/>
    <m/>
    <m/>
    <m/>
    <m/>
    <m/>
    <m/>
    <m/>
    <m/>
    <m/>
    <m/>
    <m/>
    <m/>
    <m/>
    <m/>
    <m/>
    <m/>
    <m/>
    <m/>
    <m/>
    <m/>
    <m/>
    <m/>
    <m/>
    <m/>
    <m/>
    <m/>
    <m/>
    <m/>
    <m/>
    <m/>
    <m/>
    <m/>
    <n v="1"/>
    <m/>
    <m/>
    <m/>
    <m/>
    <m/>
    <m/>
    <m/>
    <m/>
    <m/>
    <m/>
    <m/>
    <m/>
    <m/>
    <m/>
    <m/>
    <m/>
    <m/>
    <m/>
    <m/>
    <m/>
    <m/>
    <m/>
    <m/>
    <m/>
    <m/>
    <m/>
    <m/>
    <m/>
    <m/>
    <m/>
    <m/>
    <m/>
    <m/>
    <m/>
    <m/>
    <m/>
    <m/>
    <m/>
    <x v="1"/>
    <x v="0"/>
    <s v="ZBHT0013"/>
    <s v="AovXFk1dmsz"/>
    <s v="Allocated"/>
    <s v="Door Locked (NC_DL)"/>
    <s v="Door lock "/>
    <d v="2026-06-04T00:00:00"/>
    <m/>
    <m/>
    <m/>
    <m/>
    <s v="466"/>
    <n v="4336"/>
    <n v="16937"/>
  </r>
  <r>
    <n v="96668452"/>
    <s v="ARCHANA VINOD LONARI"/>
    <s v="ONLINE"/>
    <s v="11.06.26"/>
    <n v="13232"/>
    <m/>
    <m/>
    <s v="CBC COLL"/>
    <n v="3468"/>
    <n v="3468"/>
    <n v="3468"/>
    <n v="-6250"/>
    <x v="0"/>
    <s v="RB"/>
    <s v="PAID"/>
    <x v="1"/>
    <n v="19859.43"/>
    <n v="0"/>
    <n v="6250"/>
    <n v="5800"/>
    <s v="-"/>
    <n v="8.0586810228168628E-3"/>
    <n v="1.0867705980472093E-3"/>
    <s v="RB"/>
    <s v="PAID"/>
    <s v="-"/>
    <s v="PAID"/>
    <m/>
    <m/>
    <s v="CAVA"/>
    <m/>
    <m/>
    <m/>
    <s v="CHINCHWAD"/>
    <m/>
    <m/>
    <m/>
    <n v="9268"/>
    <n v="19859.43"/>
    <n v="26"/>
    <n v="0"/>
    <s v="RB"/>
    <m/>
    <m/>
    <m/>
    <m/>
    <s v="-"/>
    <s v="MH14HY1500"/>
    <s v="JAWA 42 DOUBLE"/>
    <d v="2019-11-30T00:00:00"/>
    <n v="82"/>
    <s v="10.06.26"/>
    <x v="0"/>
    <m/>
    <m/>
    <m/>
    <m/>
    <m/>
    <m/>
    <m/>
    <m/>
    <m/>
    <m/>
    <m/>
    <m/>
    <m/>
    <m/>
    <m/>
    <m/>
    <m/>
    <m/>
    <m/>
    <m/>
    <m/>
    <m/>
    <m/>
    <m/>
    <m/>
    <m/>
    <m/>
    <m/>
    <m/>
    <m/>
    <m/>
    <n v="1"/>
    <m/>
    <m/>
    <m/>
    <m/>
    <m/>
    <m/>
    <m/>
    <m/>
    <m/>
    <m/>
    <m/>
    <m/>
    <m/>
    <m/>
    <m/>
    <m/>
    <m/>
    <m/>
    <m/>
    <m/>
    <m/>
    <m/>
    <m/>
    <m/>
    <m/>
    <m/>
    <m/>
    <m/>
    <m/>
    <m/>
    <m/>
    <m/>
    <m/>
    <m/>
    <m/>
    <m/>
    <m/>
    <m/>
    <m/>
    <m/>
    <m/>
    <m/>
    <m/>
    <m/>
    <m/>
    <m/>
    <m/>
    <m/>
    <m/>
    <m/>
    <m/>
    <m/>
    <m/>
    <m/>
    <m/>
    <m/>
    <m/>
    <m/>
    <m/>
    <m/>
    <m/>
    <m/>
    <x v="2"/>
    <x v="0"/>
    <s v="ZBHT0011"/>
    <s v="BP3F3oJ4yS"/>
    <s v="Allocated"/>
    <s v="Promise To Pay (PTP)"/>
    <s v="Visit cm residence address cm husband meet make the FC PTP today "/>
    <d v="2026-06-11T00:00:00"/>
    <m/>
    <m/>
    <m/>
    <m/>
    <s v="46"/>
    <n v="3468"/>
    <n v="6982"/>
  </r>
  <r>
    <n v="462726617"/>
    <s v="DNYANESHWAR HARIBHAU NAMDAS"/>
    <m/>
    <m/>
    <m/>
    <m/>
    <m/>
    <m/>
    <n v="4322"/>
    <n v="20703"/>
    <n v="4701"/>
    <n v="26733"/>
    <x v="5"/>
    <s v="FLOW"/>
    <s v="UNPAID"/>
    <x v="3"/>
    <n v="19854"/>
    <n v="1286"/>
    <n v="0"/>
    <n v="5834"/>
    <s v="FLOW"/>
    <n v="0.22984713324916953"/>
    <n v="9.6642417341210856E-3"/>
    <s v="FLOW"/>
    <s v="NC"/>
    <s v="NC"/>
    <s v="NC"/>
    <s v="Shifted"/>
    <m/>
    <s v="CNAVNA"/>
    <m/>
    <s v="REPO"/>
    <s v="-"/>
    <s v="BHOR"/>
    <s v="-"/>
    <s v="-"/>
    <s v="-"/>
    <n v="27823"/>
    <n v="19854"/>
    <n v="147"/>
    <n v="163"/>
    <s v="FLOW"/>
    <m/>
    <m/>
    <m/>
    <m/>
    <s v="NPA"/>
    <s v="MH12WV1302"/>
    <s v="SPLENDORPLUS I3S DRS C FI BLACKACNT"/>
    <d v="2024-04-29T00:00:00"/>
    <n v="24"/>
    <s v="02.06.26"/>
    <x v="1"/>
    <m/>
    <m/>
    <m/>
    <m/>
    <m/>
    <m/>
    <m/>
    <m/>
    <m/>
    <m/>
    <m/>
    <m/>
    <m/>
    <m/>
    <m/>
    <m/>
    <m/>
    <m/>
    <m/>
    <m/>
    <m/>
    <m/>
    <n v="1"/>
    <m/>
    <m/>
    <m/>
    <m/>
    <m/>
    <m/>
    <m/>
    <m/>
    <m/>
    <m/>
    <m/>
    <m/>
    <m/>
    <m/>
    <m/>
    <m/>
    <m/>
    <m/>
    <m/>
    <m/>
    <m/>
    <m/>
    <m/>
    <m/>
    <m/>
    <m/>
    <m/>
    <m/>
    <m/>
    <m/>
    <m/>
    <m/>
    <m/>
    <m/>
    <m/>
    <m/>
    <m/>
    <m/>
    <m/>
    <m/>
    <m/>
    <m/>
    <m/>
    <m/>
    <m/>
    <m/>
    <m/>
    <m/>
    <m/>
    <m/>
    <m/>
    <m/>
    <m/>
    <m/>
    <m/>
    <m/>
    <m/>
    <m/>
    <m/>
    <m/>
    <m/>
    <m/>
    <m/>
    <m/>
    <m/>
    <m/>
    <m/>
    <m/>
    <m/>
    <m/>
    <m/>
    <x v="2"/>
    <x v="0"/>
    <s v="DUWT0011"/>
    <s v="APBa5o2BRec"/>
    <s v="Allocated"/>
    <s v="Shifted (NC_SFTD)"/>
    <s v="Customer care address visit customer shifted on work address "/>
    <d v="2026-06-08T00:00:00"/>
    <m/>
    <m/>
    <m/>
    <m/>
    <s v="1708"/>
    <n v="4701"/>
    <n v="26733"/>
  </r>
  <r>
    <n v="461649431"/>
    <s v="SHAILESH JADHAV"/>
    <m/>
    <m/>
    <m/>
    <m/>
    <m/>
    <m/>
    <n v="3468"/>
    <n v="10200"/>
    <n v="3606"/>
    <n v="14177"/>
    <x v="1"/>
    <s v="FLOW"/>
    <s v="UNPAID"/>
    <x v="16"/>
    <n v="19659"/>
    <n v="342"/>
    <n v="0"/>
    <n v="4689"/>
    <s v="FLOW"/>
    <n v="1"/>
    <n v="5.2580055079633698E-3"/>
    <s v="FLOW"/>
    <s v="NC"/>
    <s v="NC"/>
    <s v="NC"/>
    <s v="Shifted"/>
    <m/>
    <s v="CNAVNA"/>
    <m/>
    <s v="REPO"/>
    <s v="-"/>
    <s v="WAGHOLI"/>
    <s v="-"/>
    <s v="-"/>
    <s v="-"/>
    <n v="15231"/>
    <n v="19659"/>
    <n v="88"/>
    <n v="104"/>
    <s v="FLOW"/>
    <m/>
    <m/>
    <m/>
    <m/>
    <s v="REGULAR"/>
    <s v="MH02GD8528"/>
    <s v="SPLENDOR PLUS I3S BS6 FI DRUM SELF"/>
    <d v="2024-01-25T00:00:00"/>
    <n v="30"/>
    <s v="02.06.26"/>
    <x v="1"/>
    <m/>
    <m/>
    <m/>
    <m/>
    <n v="1"/>
    <m/>
    <m/>
    <m/>
    <m/>
    <m/>
    <m/>
    <m/>
    <m/>
    <m/>
    <m/>
    <m/>
    <m/>
    <m/>
    <m/>
    <m/>
    <m/>
    <m/>
    <m/>
    <m/>
    <m/>
    <m/>
    <m/>
    <m/>
    <m/>
    <m/>
    <m/>
    <m/>
    <m/>
    <m/>
    <m/>
    <m/>
    <m/>
    <m/>
    <m/>
    <m/>
    <m/>
    <m/>
    <m/>
    <m/>
    <m/>
    <m/>
    <m/>
    <m/>
    <m/>
    <m/>
    <m/>
    <m/>
    <m/>
    <m/>
    <m/>
    <m/>
    <m/>
    <m/>
    <m/>
    <m/>
    <m/>
    <m/>
    <m/>
    <m/>
    <m/>
    <m/>
    <m/>
    <m/>
    <m/>
    <m/>
    <m/>
    <m/>
    <m/>
    <m/>
    <m/>
    <m/>
    <m/>
    <m/>
    <m/>
    <m/>
    <m/>
    <m/>
    <m/>
    <m/>
    <m/>
    <m/>
    <m/>
    <m/>
    <m/>
    <m/>
    <m/>
    <m/>
    <m/>
    <m/>
    <x v="2"/>
    <x v="0"/>
    <s v="DUWT0021"/>
    <s v="B6vAQcj_DJc"/>
    <s v="Allocated"/>
    <s v="Address Not Found (NC_ANF)"/>
    <s v="Customer residence address is not found "/>
    <d v="2026-06-02T00:00:00"/>
    <m/>
    <m/>
    <m/>
    <m/>
    <s v="509"/>
    <n v="3606"/>
    <n v="14177"/>
  </r>
  <r>
    <n v="460112492"/>
    <s v="AXYE MANOHR BHOIR"/>
    <s v="ONLINE"/>
    <s v="08.06.26"/>
    <n v="3303"/>
    <m/>
    <m/>
    <m/>
    <n v="3292"/>
    <n v="4042"/>
    <n v="873"/>
    <n v="4158"/>
    <x v="4"/>
    <s v="STABLE"/>
    <s v="PAID"/>
    <x v="11"/>
    <n v="19559.990000000002"/>
    <n v="123"/>
    <n v="0"/>
    <n v="6300"/>
    <s v="11.05.26"/>
    <n v="6.7637862961954134E-2"/>
    <n v="4.3308044323007383E-3"/>
    <s v="STABLE"/>
    <s v="PAID"/>
    <s v="PAID"/>
    <s v="PAID"/>
    <m/>
    <m/>
    <m/>
    <m/>
    <s v="-"/>
    <s v="-"/>
    <s v="AMBOLI "/>
    <s v="-"/>
    <s v="-"/>
    <s v="-"/>
    <n v="10465"/>
    <n v="19559.990000000002"/>
    <n v="57"/>
    <n v="43"/>
    <s v="STABLE"/>
    <m/>
    <m/>
    <m/>
    <m/>
    <s v="NPA"/>
    <s v="MH14LC6073"/>
    <s v="HF DELUXE BS6 I3S DRUM SELF CAST"/>
    <d v="2023-10-13T00:00:00"/>
    <n v="36"/>
    <s v="02.06.26"/>
    <x v="0"/>
    <m/>
    <m/>
    <m/>
    <m/>
    <m/>
    <m/>
    <m/>
    <m/>
    <m/>
    <m/>
    <m/>
    <m/>
    <m/>
    <m/>
    <m/>
    <m/>
    <n v="1"/>
    <m/>
    <m/>
    <m/>
    <m/>
    <m/>
    <m/>
    <m/>
    <m/>
    <m/>
    <m/>
    <m/>
    <m/>
    <m/>
    <m/>
    <m/>
    <m/>
    <m/>
    <m/>
    <m/>
    <m/>
    <m/>
    <m/>
    <m/>
    <m/>
    <m/>
    <m/>
    <m/>
    <m/>
    <m/>
    <m/>
    <m/>
    <m/>
    <m/>
    <m/>
    <m/>
    <m/>
    <m/>
    <m/>
    <m/>
    <m/>
    <m/>
    <m/>
    <m/>
    <m/>
    <m/>
    <m/>
    <m/>
    <m/>
    <m/>
    <m/>
    <m/>
    <m/>
    <m/>
    <m/>
    <m/>
    <m/>
    <m/>
    <m/>
    <m/>
    <m/>
    <m/>
    <m/>
    <m/>
    <m/>
    <m/>
    <m/>
    <m/>
    <m/>
    <m/>
    <m/>
    <m/>
    <m/>
    <m/>
    <m/>
    <m/>
    <m/>
    <m/>
    <x v="2"/>
    <x v="0"/>
    <s v="ZBHT0010"/>
    <s v="A6BLyHr0GWm"/>
    <s v="Allocated"/>
    <s v="Promise To Pay (PTP)"/>
    <s v="Ptp "/>
    <d v="2026-06-08T00:00:00"/>
    <m/>
    <m/>
    <m/>
    <m/>
    <s v="127"/>
    <n v="873"/>
    <n v="7461"/>
  </r>
  <r>
    <n v="464230553"/>
    <s v="SAKSHI SANJAY SHIRSAT"/>
    <s v="ONLINE"/>
    <s v="06.06.26"/>
    <n v="3650"/>
    <m/>
    <m/>
    <m/>
    <n v="3438"/>
    <n v="3265"/>
    <n v="3362"/>
    <n v="3117"/>
    <x v="0"/>
    <s v="STABLE"/>
    <s v="PAID"/>
    <x v="10"/>
    <n v="19517"/>
    <n v="97"/>
    <n v="0"/>
    <n v="4500"/>
    <s v="11.05.26"/>
    <n v="8.4168676287072614E-3"/>
    <n v="1.068031749254001E-3"/>
    <s v="STABLE"/>
    <s v="PAID"/>
    <s v="PTP"/>
    <s v="PAID"/>
    <m/>
    <m/>
    <s v="CAVA"/>
    <m/>
    <s v="-"/>
    <s v="-"/>
    <s v="NARAYAN GAON"/>
    <s v="-"/>
    <s v="-"/>
    <s v="-"/>
    <n v="7862"/>
    <n v="19517"/>
    <n v="27"/>
    <n v="12"/>
    <s v="STABLE"/>
    <m/>
    <m/>
    <m/>
    <m/>
    <s v="REGULAR"/>
    <s v="MH14LW2528"/>
    <s v="BAJAJ PLATINA 100 ES ALLOY DRUM CBS"/>
    <d v="2024-10-07T00:00:00"/>
    <n v="24"/>
    <s v="02.06.26"/>
    <x v="0"/>
    <m/>
    <m/>
    <m/>
    <m/>
    <m/>
    <m/>
    <m/>
    <m/>
    <m/>
    <m/>
    <m/>
    <m/>
    <m/>
    <m/>
    <m/>
    <m/>
    <n v="2"/>
    <m/>
    <m/>
    <m/>
    <m/>
    <m/>
    <m/>
    <m/>
    <m/>
    <m/>
    <m/>
    <m/>
    <m/>
    <m/>
    <m/>
    <m/>
    <m/>
    <m/>
    <m/>
    <m/>
    <m/>
    <m/>
    <m/>
    <m/>
    <m/>
    <m/>
    <m/>
    <m/>
    <m/>
    <m/>
    <m/>
    <m/>
    <m/>
    <m/>
    <m/>
    <m/>
    <m/>
    <m/>
    <m/>
    <m/>
    <m/>
    <m/>
    <m/>
    <m/>
    <m/>
    <m/>
    <m/>
    <m/>
    <m/>
    <m/>
    <m/>
    <m/>
    <m/>
    <m/>
    <m/>
    <m/>
    <m/>
    <m/>
    <m/>
    <m/>
    <m/>
    <m/>
    <m/>
    <m/>
    <m/>
    <m/>
    <m/>
    <m/>
    <m/>
    <m/>
    <m/>
    <m/>
    <m/>
    <m/>
    <m/>
    <m/>
    <m/>
    <m/>
    <x v="1"/>
    <x v="0"/>
    <s v="ZBHT0021"/>
    <s v="kPGGP2-3kNm"/>
    <s v="Allocated"/>
    <s v="Payment (PAID)"/>
    <s v="Payment (PAID)"/>
    <d v="2026-06-06T00:00:00"/>
    <m/>
    <m/>
    <m/>
    <m/>
    <s v="64"/>
    <n v="3362"/>
    <n v="6767"/>
  </r>
  <r>
    <n v="460543663"/>
    <s v="LATABAI NANA PAIKE"/>
    <m/>
    <m/>
    <m/>
    <m/>
    <m/>
    <m/>
    <n v="2968"/>
    <n v="2921"/>
    <n v="2969"/>
    <n v="6000"/>
    <x v="0"/>
    <s v="FLOW"/>
    <s v="UNPAID"/>
    <x v="12"/>
    <n v="19483.78"/>
    <n v="48"/>
    <n v="0"/>
    <n v="3139"/>
    <s v="-"/>
    <n v="1.9447423819067205E-2"/>
    <n v="1.0662138461587395E-3"/>
    <s v="FLOW"/>
    <s v="NC"/>
    <s v="-"/>
    <s v="NC"/>
    <s v="Add not found"/>
    <m/>
    <s v="CNAVNA"/>
    <m/>
    <m/>
    <m/>
    <s v="PASHAN"/>
    <m/>
    <m/>
    <m/>
    <n v="6108"/>
    <n v="19483.78"/>
    <n v="27"/>
    <n v="43"/>
    <s v="FLOW"/>
    <m/>
    <m/>
    <m/>
    <m/>
    <s v="-"/>
    <s v="MH12WF0445"/>
    <s v="SPLENDOR PLUS DRS CAST FI BLACK"/>
    <d v="2023-11-08T00:00:00"/>
    <n v="36"/>
    <s v="10.06.26"/>
    <x v="0"/>
    <m/>
    <m/>
    <m/>
    <m/>
    <m/>
    <m/>
    <m/>
    <m/>
    <m/>
    <m/>
    <m/>
    <m/>
    <m/>
    <m/>
    <m/>
    <m/>
    <m/>
    <m/>
    <m/>
    <m/>
    <m/>
    <m/>
    <m/>
    <m/>
    <m/>
    <m/>
    <m/>
    <m/>
    <m/>
    <m/>
    <m/>
    <m/>
    <m/>
    <m/>
    <m/>
    <m/>
    <m/>
    <m/>
    <m/>
    <m/>
    <m/>
    <m/>
    <m/>
    <m/>
    <m/>
    <m/>
    <m/>
    <m/>
    <m/>
    <n v="1"/>
    <m/>
    <m/>
    <m/>
    <m/>
    <m/>
    <m/>
    <m/>
    <m/>
    <m/>
    <m/>
    <m/>
    <m/>
    <m/>
    <m/>
    <m/>
    <m/>
    <m/>
    <m/>
    <m/>
    <m/>
    <m/>
    <m/>
    <m/>
    <m/>
    <m/>
    <m/>
    <m/>
    <m/>
    <m/>
    <m/>
    <m/>
    <m/>
    <m/>
    <m/>
    <m/>
    <m/>
    <m/>
    <m/>
    <m/>
    <m/>
    <m/>
    <m/>
    <m/>
    <m/>
    <x v="2"/>
    <x v="0"/>
    <s v="DUWT0031"/>
    <s v="B6yIyp5ybm"/>
    <s v="Allocated"/>
    <s v="Address Not Found (NC_ANF)"/>
    <s v="Customer address short "/>
    <d v="2026-06-17T00:00:00"/>
    <m/>
    <m/>
    <m/>
    <m/>
    <s v="111"/>
    <n v="2969"/>
    <n v="6000"/>
  </r>
  <r>
    <n v="459425260"/>
    <s v="SAMPADA GULAB TALAWADE"/>
    <m/>
    <m/>
    <m/>
    <m/>
    <m/>
    <m/>
    <n v="3418"/>
    <n v="10209"/>
    <n v="3624"/>
    <n v="14046"/>
    <x v="1"/>
    <s v="FLOW"/>
    <s v="UNPAID"/>
    <x v="8"/>
    <n v="19377.32"/>
    <n v="251"/>
    <n v="0"/>
    <n v="3851"/>
    <s v="FLOW"/>
    <n v="5.5376792885870017E-2"/>
    <n v="5.1826672409364038E-3"/>
    <s v="FLOW"/>
    <s v="BPTP"/>
    <s v="RTP"/>
    <s v="BPTP"/>
    <m/>
    <m/>
    <s v="CAVA"/>
    <m/>
    <s v="REPO"/>
    <s v="-"/>
    <s v="KONDIVADE"/>
    <s v="-"/>
    <s v="-"/>
    <s v="-"/>
    <n v="14311"/>
    <n v="19377.32"/>
    <n v="88"/>
    <n v="104"/>
    <s v="FLOW"/>
    <m/>
    <m/>
    <m/>
    <m/>
    <s v="NPA"/>
    <s v="MH14KY9802"/>
    <s v="HONDA ACTIVA 6G DLX BS VI"/>
    <d v="2023-08-17T00:00:00"/>
    <n v="36"/>
    <s v="02.06.26"/>
    <x v="1"/>
    <m/>
    <m/>
    <m/>
    <m/>
    <m/>
    <m/>
    <m/>
    <m/>
    <m/>
    <m/>
    <n v="1"/>
    <m/>
    <m/>
    <m/>
    <m/>
    <m/>
    <m/>
    <m/>
    <m/>
    <m/>
    <m/>
    <m/>
    <m/>
    <m/>
    <m/>
    <m/>
    <m/>
    <m/>
    <m/>
    <m/>
    <m/>
    <m/>
    <m/>
    <m/>
    <m/>
    <m/>
    <m/>
    <m/>
    <m/>
    <m/>
    <m/>
    <m/>
    <m/>
    <m/>
    <m/>
    <m/>
    <m/>
    <m/>
    <m/>
    <m/>
    <m/>
    <m/>
    <m/>
    <m/>
    <m/>
    <m/>
    <m/>
    <m/>
    <m/>
    <m/>
    <m/>
    <m/>
    <m/>
    <m/>
    <m/>
    <m/>
    <m/>
    <m/>
    <m/>
    <m/>
    <m/>
    <m/>
    <m/>
    <m/>
    <m/>
    <m/>
    <m/>
    <m/>
    <m/>
    <m/>
    <m/>
    <m/>
    <m/>
    <m/>
    <m/>
    <m/>
    <m/>
    <m/>
    <m/>
    <m/>
    <m/>
    <m/>
    <m/>
    <m/>
    <x v="2"/>
    <x v="0"/>
    <s v="ZBHT0013"/>
    <s v="AoDoEYnJ3Cz"/>
    <s v="Allocated"/>
    <s v="Promise To Pay (PTP)"/>
    <s v="Ptp son"/>
    <d v="2026-06-10T00:00:00"/>
    <m/>
    <m/>
    <m/>
    <m/>
    <s v="419"/>
    <n v="3624"/>
    <n v="14046"/>
  </r>
  <r>
    <n v="460591015"/>
    <s v="RANGNATH BABAN BICHARE"/>
    <s v="COLLECT"/>
    <s v="11.06.26"/>
    <n v="3500"/>
    <m/>
    <m/>
    <m/>
    <n v="2951"/>
    <n v="2399"/>
    <n v="2450"/>
    <n v="1924"/>
    <x v="0"/>
    <s v="STABLE"/>
    <s v="PAID"/>
    <x v="10"/>
    <n v="19187.439999999999"/>
    <n v="51"/>
    <n v="0"/>
    <n v="1350"/>
    <s v="-"/>
    <n v="8.274742153699997E-3"/>
    <n v="1.0499971874215397E-3"/>
    <s v="STABLE"/>
    <s v="PAID"/>
    <s v="-"/>
    <s v="PAID"/>
    <m/>
    <m/>
    <s v="CAVNA"/>
    <m/>
    <m/>
    <m/>
    <s v="JUNNAR"/>
    <m/>
    <m/>
    <m/>
    <n v="3800"/>
    <n v="19187.439999999999"/>
    <n v="27"/>
    <n v="12"/>
    <s v="STABLE"/>
    <m/>
    <m/>
    <m/>
    <m/>
    <s v="-"/>
    <s v="MH14LF6602"/>
    <s v="SPLENDOR PLUS BS6 DRK CAST FI"/>
    <d v="2023-11-10T00:00:00"/>
    <n v="36"/>
    <s v="10.06.26"/>
    <x v="0"/>
    <m/>
    <m/>
    <m/>
    <m/>
    <m/>
    <m/>
    <m/>
    <m/>
    <m/>
    <m/>
    <m/>
    <m/>
    <m/>
    <m/>
    <m/>
    <m/>
    <m/>
    <m/>
    <m/>
    <m/>
    <m/>
    <m/>
    <m/>
    <m/>
    <m/>
    <m/>
    <m/>
    <m/>
    <m/>
    <m/>
    <m/>
    <n v="2"/>
    <m/>
    <m/>
    <m/>
    <m/>
    <m/>
    <m/>
    <m/>
    <m/>
    <m/>
    <m/>
    <m/>
    <m/>
    <m/>
    <m/>
    <m/>
    <m/>
    <m/>
    <m/>
    <m/>
    <m/>
    <m/>
    <m/>
    <m/>
    <m/>
    <m/>
    <m/>
    <m/>
    <m/>
    <m/>
    <m/>
    <m/>
    <m/>
    <m/>
    <m/>
    <m/>
    <m/>
    <m/>
    <m/>
    <m/>
    <m/>
    <m/>
    <m/>
    <m/>
    <m/>
    <m/>
    <m/>
    <m/>
    <m/>
    <m/>
    <m/>
    <m/>
    <m/>
    <m/>
    <m/>
    <m/>
    <m/>
    <m/>
    <m/>
    <m/>
    <m/>
    <m/>
    <m/>
    <x v="1"/>
    <x v="0"/>
    <s v="ZBHT0021"/>
    <s v="GPTltnfX3c"/>
    <s v="Allocated"/>
    <s v="Payment (PAID)"/>
    <s v="Payment (PAID)"/>
    <d v="2026-06-11T00:00:00"/>
    <m/>
    <m/>
    <m/>
    <m/>
    <s v="74"/>
    <n v="2450"/>
    <n v="5424"/>
  </r>
  <r>
    <n v="463788352"/>
    <s v="HUSEN YAKUB SHAIKH"/>
    <m/>
    <m/>
    <m/>
    <m/>
    <m/>
    <m/>
    <n v="4925"/>
    <n v="4925"/>
    <n v="4925"/>
    <n v="9932"/>
    <x v="0"/>
    <s v="FLOW"/>
    <s v="UNPAID"/>
    <x v="13"/>
    <n v="18909"/>
    <n v="0"/>
    <n v="0"/>
    <n v="450"/>
    <s v="-"/>
    <n v="1.8686496891671369E-2"/>
    <n v="1.0347600730974999E-3"/>
    <s v="FLOW"/>
    <s v="NC"/>
    <s v="-"/>
    <s v="NC"/>
    <s v="Shifted"/>
    <m/>
    <s v="CNAVNA"/>
    <m/>
    <m/>
    <m/>
    <s v="WAKAD"/>
    <m/>
    <m/>
    <m/>
    <n v="5375"/>
    <n v="18909"/>
    <n v="27"/>
    <n v="43"/>
    <s v="FLOW"/>
    <m/>
    <m/>
    <m/>
    <m/>
    <s v="-"/>
    <s v="MH14LT5162"/>
    <s v="HONDA ACTIVA 6G DLX BS VI"/>
    <d v="2024-08-17T00:00:00"/>
    <n v="24"/>
    <s v="10.06.26"/>
    <x v="0"/>
    <m/>
    <m/>
    <m/>
    <m/>
    <m/>
    <m/>
    <m/>
    <m/>
    <m/>
    <m/>
    <m/>
    <m/>
    <m/>
    <m/>
    <m/>
    <m/>
    <m/>
    <m/>
    <m/>
    <m/>
    <m/>
    <m/>
    <m/>
    <m/>
    <m/>
    <m/>
    <m/>
    <m/>
    <m/>
    <m/>
    <m/>
    <n v="1"/>
    <m/>
    <m/>
    <m/>
    <m/>
    <m/>
    <m/>
    <m/>
    <m/>
    <m/>
    <m/>
    <m/>
    <m/>
    <m/>
    <m/>
    <m/>
    <m/>
    <m/>
    <m/>
    <m/>
    <m/>
    <m/>
    <m/>
    <m/>
    <m/>
    <m/>
    <m/>
    <m/>
    <m/>
    <m/>
    <m/>
    <m/>
    <m/>
    <m/>
    <m/>
    <m/>
    <m/>
    <m/>
    <m/>
    <m/>
    <m/>
    <m/>
    <m/>
    <m/>
    <m/>
    <m/>
    <m/>
    <m/>
    <m/>
    <m/>
    <m/>
    <m/>
    <m/>
    <m/>
    <m/>
    <m/>
    <m/>
    <m/>
    <m/>
    <m/>
    <m/>
    <m/>
    <m/>
    <x v="2"/>
    <x v="0"/>
    <s v="DUWT0030"/>
    <s v="AoAmcZBuky1"/>
    <s v="Allocated"/>
    <s v="Shifted (NC_SFTD)"/>
    <s v="We had visited to customer but customer shifted "/>
    <d v="2026-06-11T00:00:00"/>
    <m/>
    <m/>
    <m/>
    <m/>
    <s v="82"/>
    <n v="4925"/>
    <n v="9932"/>
  </r>
  <r>
    <n v="460198610"/>
    <s v="BARDE NILESH"/>
    <m/>
    <m/>
    <m/>
    <m/>
    <m/>
    <m/>
    <n v="6682"/>
    <n v="19142"/>
    <n v="94"/>
    <n v="27093"/>
    <x v="2"/>
    <s v="FLOW"/>
    <s v="UNPAID"/>
    <x v="7"/>
    <n v="18860.18"/>
    <n v="998"/>
    <n v="0"/>
    <n v="4477"/>
    <s v="FLOW"/>
    <n v="9.8247333269329065E-2"/>
    <n v="6.1921538391596408E-3"/>
    <s v="FLOW"/>
    <s v="OS"/>
    <s v="NC"/>
    <s v="OS"/>
    <s v="Cust at village nagar"/>
    <m/>
    <s v="CNAVNA"/>
    <m/>
    <s v="REPO"/>
    <s v="-"/>
    <s v="SHIRUR"/>
    <s v="-"/>
    <s v="-"/>
    <s v="-"/>
    <n v="24617"/>
    <n v="18860.18"/>
    <n v="116"/>
    <n v="132"/>
    <s v="FLOW"/>
    <m/>
    <m/>
    <m/>
    <m/>
    <s v="NPA"/>
    <s v="MH17CZ6755"/>
    <s v="YAMAHA R15 V3"/>
    <d v="2023-10-19T00:00:00"/>
    <n v="30"/>
    <s v="02.06.26"/>
    <x v="0"/>
    <m/>
    <m/>
    <m/>
    <m/>
    <m/>
    <m/>
    <m/>
    <m/>
    <m/>
    <m/>
    <m/>
    <m/>
    <m/>
    <n v="1"/>
    <m/>
    <m/>
    <m/>
    <m/>
    <m/>
    <m/>
    <m/>
    <m/>
    <m/>
    <m/>
    <m/>
    <m/>
    <m/>
    <m/>
    <m/>
    <m/>
    <m/>
    <m/>
    <m/>
    <m/>
    <m/>
    <m/>
    <m/>
    <m/>
    <m/>
    <m/>
    <m/>
    <m/>
    <m/>
    <m/>
    <m/>
    <m/>
    <m/>
    <m/>
    <m/>
    <m/>
    <m/>
    <m/>
    <m/>
    <m/>
    <m/>
    <m/>
    <m/>
    <m/>
    <m/>
    <m/>
    <m/>
    <m/>
    <m/>
    <m/>
    <m/>
    <m/>
    <m/>
    <m/>
    <m/>
    <m/>
    <m/>
    <m/>
    <m/>
    <m/>
    <m/>
    <m/>
    <m/>
    <m/>
    <m/>
    <m/>
    <m/>
    <m/>
    <m/>
    <m/>
    <m/>
    <m/>
    <m/>
    <m/>
    <m/>
    <m/>
    <m/>
    <m/>
    <m/>
    <m/>
    <x v="2"/>
    <x v="0"/>
    <s v="ZBHT0024"/>
    <s v="AoHsygUcs7"/>
    <s v="Allocated"/>
    <s v="Door Locked (NC_DL)"/>
    <s v="Door lock "/>
    <d v="2026-06-05T00:00:00"/>
    <m/>
    <m/>
    <m/>
    <m/>
    <s v="1269"/>
    <n v="94"/>
    <n v="27093"/>
  </r>
  <r>
    <n v="460405924"/>
    <s v="VITTHAL MASA MANE"/>
    <m/>
    <m/>
    <m/>
    <m/>
    <m/>
    <m/>
    <n v="2843"/>
    <n v="2777"/>
    <n v="2843"/>
    <n v="5741"/>
    <x v="0"/>
    <s v="FLOW"/>
    <s v="UNPAID"/>
    <x v="13"/>
    <n v="18727"/>
    <n v="66"/>
    <n v="0"/>
    <n v="1800"/>
    <s v="-"/>
    <n v="1.8506638494385198E-2"/>
    <n v="1.0248004595111789E-3"/>
    <s v="STABLE"/>
    <s v="MPTP"/>
    <s v="-"/>
    <s v="MPTP"/>
    <s v="Add not found"/>
    <n v="18"/>
    <s v="CAVNA"/>
    <m/>
    <m/>
    <m/>
    <s v="WAKAD"/>
    <m/>
    <m/>
    <m/>
    <n v="4643"/>
    <n v="18727"/>
    <n v="27"/>
    <n v="43"/>
    <s v="FLOW"/>
    <m/>
    <m/>
    <m/>
    <m/>
    <s v="-"/>
    <s v="MH14LD1075"/>
    <s v="PASSION PLUS I3S DRS CAST"/>
    <d v="2023-10-31T00:00:00"/>
    <n v="36"/>
    <s v="10.06.26"/>
    <x v="0"/>
    <m/>
    <m/>
    <m/>
    <m/>
    <m/>
    <m/>
    <m/>
    <m/>
    <m/>
    <m/>
    <m/>
    <m/>
    <m/>
    <m/>
    <m/>
    <m/>
    <m/>
    <m/>
    <m/>
    <m/>
    <m/>
    <m/>
    <m/>
    <m/>
    <m/>
    <m/>
    <m/>
    <m/>
    <m/>
    <m/>
    <m/>
    <n v="1"/>
    <m/>
    <m/>
    <m/>
    <m/>
    <m/>
    <m/>
    <m/>
    <m/>
    <m/>
    <m/>
    <m/>
    <m/>
    <m/>
    <m/>
    <m/>
    <m/>
    <m/>
    <m/>
    <m/>
    <m/>
    <m/>
    <m/>
    <m/>
    <m/>
    <m/>
    <m/>
    <m/>
    <m/>
    <m/>
    <m/>
    <m/>
    <m/>
    <m/>
    <m/>
    <m/>
    <m/>
    <m/>
    <m/>
    <m/>
    <m/>
    <m/>
    <m/>
    <m/>
    <m/>
    <m/>
    <m/>
    <m/>
    <m/>
    <m/>
    <m/>
    <m/>
    <m/>
    <m/>
    <m/>
    <m/>
    <m/>
    <m/>
    <m/>
    <m/>
    <m/>
    <m/>
    <m/>
    <x v="2"/>
    <x v="0"/>
    <s v="DUWT0030"/>
    <s v="BoyIzr-XK3z"/>
    <s v="Allocated"/>
    <s v="Address Not Found (NC_ANF)"/>
    <s v="Address not found "/>
    <d v="2026-06-11T00:00:00"/>
    <m/>
    <m/>
    <m/>
    <m/>
    <s v="121"/>
    <n v="2843"/>
    <n v="5741"/>
  </r>
  <r>
    <n v="464721019"/>
    <s v="MARJEENA BABU SHAIKH"/>
    <s v="ONLINE"/>
    <s v="08.06.26"/>
    <n v="10000"/>
    <m/>
    <m/>
    <m/>
    <n v="9546"/>
    <n v="18928"/>
    <n v="9716"/>
    <n v="18904"/>
    <x v="4"/>
    <s v="STABLE"/>
    <s v="PAID"/>
    <x v="17"/>
    <n v="18667"/>
    <n v="334"/>
    <n v="0"/>
    <n v="1350"/>
    <s v="-"/>
    <n v="0.1331659562270868"/>
    <n v="4.1330862816268245E-3"/>
    <s v="STABLE"/>
    <s v="PAID"/>
    <s v="-"/>
    <s v="PAID"/>
    <m/>
    <m/>
    <m/>
    <m/>
    <s v="-"/>
    <s v="-"/>
    <s v="KALEWADI"/>
    <s v="-"/>
    <s v="-"/>
    <s v="-"/>
    <n v="20612"/>
    <n v="18667"/>
    <n v="57"/>
    <n v="43"/>
    <s v="STABLE"/>
    <m/>
    <m/>
    <m/>
    <m/>
    <s v="REGULAR"/>
    <s v="MH14MA7120"/>
    <s v="PIAGGIO VESPA SXL 149 ABS RACING 60"/>
    <d v="2024-11-19T00:00:00"/>
    <n v="18"/>
    <s v="02.06.26"/>
    <x v="0"/>
    <m/>
    <m/>
    <m/>
    <m/>
    <m/>
    <m/>
    <m/>
    <m/>
    <m/>
    <m/>
    <m/>
    <m/>
    <m/>
    <m/>
    <m/>
    <m/>
    <n v="2"/>
    <m/>
    <m/>
    <m/>
    <m/>
    <m/>
    <n v="1"/>
    <m/>
    <m/>
    <m/>
    <m/>
    <m/>
    <m/>
    <m/>
    <m/>
    <m/>
    <m/>
    <m/>
    <m/>
    <m/>
    <m/>
    <m/>
    <m/>
    <m/>
    <m/>
    <m/>
    <m/>
    <m/>
    <m/>
    <m/>
    <m/>
    <m/>
    <m/>
    <m/>
    <m/>
    <m/>
    <m/>
    <m/>
    <m/>
    <m/>
    <m/>
    <m/>
    <m/>
    <m/>
    <m/>
    <m/>
    <m/>
    <m/>
    <m/>
    <m/>
    <m/>
    <m/>
    <m/>
    <m/>
    <m/>
    <m/>
    <m/>
    <m/>
    <m/>
    <m/>
    <m/>
    <m/>
    <m/>
    <m/>
    <m/>
    <m/>
    <m/>
    <m/>
    <m/>
    <m/>
    <m/>
    <m/>
    <m/>
    <m/>
    <m/>
    <m/>
    <m/>
    <m/>
    <x v="3"/>
    <x v="0"/>
    <s v="ZBHT0015"/>
    <s v="A6CvCikTVm"/>
    <s v="Allocated"/>
    <s v="No Such Person (NC_NSP)"/>
    <s v="Visited at customer given address but no buddy know customer this areas."/>
    <d v="2026-06-08T00:00:00"/>
    <m/>
    <m/>
    <m/>
    <s v="DIGICOLLTC"/>
    <s v="430"/>
    <n v="9716"/>
    <n v="28904"/>
  </r>
  <r>
    <n v="461914147"/>
    <s v="AAKASH BALU KADAM"/>
    <m/>
    <m/>
    <m/>
    <m/>
    <m/>
    <m/>
    <n v="4841"/>
    <n v="4606"/>
    <n v="4728"/>
    <n v="9709"/>
    <x v="0"/>
    <s v="FLOW"/>
    <s v="UNPAID"/>
    <x v="6"/>
    <n v="18593.39"/>
    <n v="122"/>
    <n v="0"/>
    <n v="3472.44"/>
    <s v="29.05.26"/>
    <n v="1.0620911037875158E-2"/>
    <n v="1.0174888992294845E-3"/>
    <s v="STABLE"/>
    <s v="PTP"/>
    <s v="PTP"/>
    <s v="PTP"/>
    <m/>
    <n v="26"/>
    <s v="CAVA"/>
    <m/>
    <s v="-"/>
    <s v="-"/>
    <s v="YERWADA"/>
    <s v="-"/>
    <s v="-"/>
    <s v="-"/>
    <n v="8200.44"/>
    <n v="18593.39"/>
    <n v="27"/>
    <n v="43"/>
    <s v="FLOW"/>
    <m/>
    <m/>
    <m/>
    <m/>
    <s v="REGULAR"/>
    <s v="MH12WM4307"/>
    <s v="HONDA SP 125 BS VI DISC"/>
    <d v="2024-02-14T00:00:00"/>
    <n v="30"/>
    <s v="02.06.26"/>
    <x v="1"/>
    <m/>
    <m/>
    <m/>
    <m/>
    <m/>
    <m/>
    <m/>
    <m/>
    <m/>
    <m/>
    <n v="1"/>
    <m/>
    <m/>
    <m/>
    <m/>
    <m/>
    <m/>
    <m/>
    <m/>
    <m/>
    <m/>
    <m/>
    <m/>
    <m/>
    <m/>
    <m/>
    <m/>
    <m/>
    <m/>
    <m/>
    <m/>
    <m/>
    <m/>
    <m/>
    <m/>
    <m/>
    <m/>
    <m/>
    <m/>
    <m/>
    <m/>
    <m/>
    <m/>
    <m/>
    <m/>
    <m/>
    <m/>
    <m/>
    <m/>
    <m/>
    <m/>
    <m/>
    <m/>
    <m/>
    <m/>
    <m/>
    <m/>
    <m/>
    <m/>
    <m/>
    <m/>
    <m/>
    <m/>
    <m/>
    <m/>
    <m/>
    <m/>
    <m/>
    <m/>
    <m/>
    <m/>
    <m/>
    <m/>
    <m/>
    <m/>
    <m/>
    <m/>
    <m/>
    <m/>
    <m/>
    <m/>
    <m/>
    <m/>
    <m/>
    <m/>
    <m/>
    <m/>
    <m/>
    <m/>
    <m/>
    <m/>
    <m/>
    <m/>
    <m/>
    <x v="2"/>
    <x v="0"/>
    <s v="ZBHT0012"/>
    <s v="G2nwzUwGNz"/>
    <s v="Allocated"/>
    <s v="Door Locked (NC_DL)"/>
    <s v="Nc"/>
    <d v="2026-06-04T00:00:00"/>
    <m/>
    <m/>
    <m/>
    <m/>
    <s v="262"/>
    <n v="4728"/>
    <n v="9709"/>
  </r>
  <r>
    <n v="461828293"/>
    <s v="NIVRUTTI MAHADEV MHASAL"/>
    <s v="COLLECT"/>
    <s v="17.06.26"/>
    <n v="5000"/>
    <m/>
    <m/>
    <m/>
    <n v="4833"/>
    <n v="4833"/>
    <n v="4899"/>
    <n v="4812"/>
    <x v="0"/>
    <s v="STABLE"/>
    <s v="PAID"/>
    <x v="5"/>
    <n v="18561.93"/>
    <n v="66"/>
    <n v="0"/>
    <n v="4008"/>
    <s v="-"/>
    <n v="3.7577227749711159E-2"/>
    <n v="1.0157673088809918E-3"/>
    <s v="STABLE"/>
    <s v="PAID"/>
    <s v="-"/>
    <s v="PTP"/>
    <m/>
    <n v="19"/>
    <s v="CAVA"/>
    <m/>
    <m/>
    <m/>
    <s v="BHOSARI"/>
    <m/>
    <m/>
    <m/>
    <n v="8907"/>
    <n v="18561.93"/>
    <n v="27"/>
    <n v="43"/>
    <s v="FLOW"/>
    <m/>
    <m/>
    <m/>
    <m/>
    <s v="-"/>
    <s v="MH30BU5203"/>
    <s v="ACCESS SPL ED DISC CBS BT BSVI"/>
    <d v="2024-02-07T00:00:00"/>
    <n v="30"/>
    <s v="10.06.26"/>
    <x v="1"/>
    <m/>
    <m/>
    <m/>
    <m/>
    <m/>
    <m/>
    <m/>
    <m/>
    <m/>
    <m/>
    <m/>
    <m/>
    <m/>
    <m/>
    <m/>
    <m/>
    <m/>
    <m/>
    <m/>
    <m/>
    <m/>
    <m/>
    <m/>
    <m/>
    <m/>
    <m/>
    <m/>
    <m/>
    <m/>
    <m/>
    <m/>
    <m/>
    <m/>
    <m/>
    <n v="1"/>
    <m/>
    <m/>
    <m/>
    <m/>
    <m/>
    <m/>
    <m/>
    <m/>
    <m/>
    <m/>
    <m/>
    <m/>
    <m/>
    <m/>
    <m/>
    <m/>
    <m/>
    <m/>
    <m/>
    <m/>
    <m/>
    <m/>
    <m/>
    <m/>
    <m/>
    <m/>
    <m/>
    <m/>
    <m/>
    <m/>
    <m/>
    <m/>
    <m/>
    <m/>
    <m/>
    <m/>
    <m/>
    <m/>
    <m/>
    <m/>
    <m/>
    <m/>
    <m/>
    <m/>
    <m/>
    <m/>
    <m/>
    <m/>
    <m/>
    <m/>
    <m/>
    <m/>
    <m/>
    <m/>
    <m/>
    <m/>
    <m/>
    <m/>
    <m/>
    <x v="2"/>
    <x v="0"/>
    <s v="DUWT0025"/>
    <s v="APZqgHoO1m"/>
    <s v="Allocated"/>
    <s v="Payment (PAID)"/>
    <s v="Payment (PAID)"/>
    <d v="2026-06-17T00:00:00"/>
    <m/>
    <m/>
    <m/>
    <m/>
    <s v="146"/>
    <n v="4899"/>
    <n v="9812"/>
  </r>
  <r>
    <n v="460557225"/>
    <s v="ASHWINI UTTAM BAHIRAT"/>
    <s v="ONLINE"/>
    <s v="16.06.26"/>
    <n v="3100"/>
    <m/>
    <m/>
    <m/>
    <n v="2924"/>
    <n v="1844"/>
    <n v="1906"/>
    <n v="1668"/>
    <x v="0"/>
    <s v="STABLE"/>
    <s v="PAID"/>
    <x v="7"/>
    <n v="18473.25"/>
    <n v="62"/>
    <n v="0"/>
    <n v="6300"/>
    <s v="17.05.26"/>
    <n v="1.150146574307114E-2"/>
    <n v="1.0109144597994812E-3"/>
    <s v="STABLE"/>
    <s v="PAID"/>
    <s v="PAID"/>
    <s v="PTP"/>
    <m/>
    <n v="18"/>
    <s v="CAVA"/>
    <m/>
    <s v="-"/>
    <s v="-"/>
    <s v="SHIRUR"/>
    <s v="-"/>
    <s v="-"/>
    <s v="-"/>
    <n v="8206"/>
    <n v="18473.25"/>
    <n v="27"/>
    <n v="12"/>
    <s v="STABLE"/>
    <m/>
    <m/>
    <m/>
    <m/>
    <s v="REGULAR"/>
    <s v="MH12YP5246"/>
    <m/>
    <d v="2023-11-08T00:00:00"/>
    <n v="36"/>
    <s v="02.06.26"/>
    <x v="0"/>
    <m/>
    <m/>
    <m/>
    <m/>
    <m/>
    <m/>
    <m/>
    <m/>
    <m/>
    <m/>
    <m/>
    <m/>
    <m/>
    <m/>
    <m/>
    <m/>
    <m/>
    <m/>
    <m/>
    <m/>
    <m/>
    <m/>
    <m/>
    <m/>
    <m/>
    <m/>
    <m/>
    <m/>
    <m/>
    <m/>
    <m/>
    <m/>
    <m/>
    <m/>
    <m/>
    <m/>
    <m/>
    <m/>
    <m/>
    <m/>
    <m/>
    <m/>
    <m/>
    <m/>
    <m/>
    <m/>
    <m/>
    <m/>
    <m/>
    <m/>
    <m/>
    <m/>
    <m/>
    <m/>
    <m/>
    <m/>
    <m/>
    <m/>
    <m/>
    <m/>
    <m/>
    <m/>
    <m/>
    <m/>
    <m/>
    <m/>
    <m/>
    <m/>
    <m/>
    <m/>
    <m/>
    <m/>
    <m/>
    <m/>
    <m/>
    <m/>
    <m/>
    <m/>
    <m/>
    <m/>
    <m/>
    <m/>
    <m/>
    <m/>
    <m/>
    <m/>
    <m/>
    <m/>
    <m/>
    <m/>
    <m/>
    <n v="1"/>
    <m/>
    <m/>
    <x v="2"/>
    <x v="0"/>
    <s v="ZBHT0024"/>
    <e v="#N/A"/>
    <e v="#N/A"/>
    <e v="#N/A"/>
    <e v="#N/A"/>
    <e v="#N/A"/>
    <m/>
    <m/>
    <m/>
    <m/>
    <n v="0"/>
    <n v="1906"/>
    <n v="4768"/>
  </r>
  <r>
    <n v="461898596"/>
    <s v="KAMBLE DATTATREYA BANSHI"/>
    <m/>
    <m/>
    <m/>
    <m/>
    <m/>
    <m/>
    <n v="3953"/>
    <n v="7242"/>
    <n v="3499"/>
    <n v="11527"/>
    <x v="4"/>
    <s v="FLOW"/>
    <s v="UNPAID"/>
    <x v="1"/>
    <n v="18471.28"/>
    <n v="210"/>
    <n v="0"/>
    <n v="4308.91"/>
    <s v="-"/>
    <n v="3.2747110843912568E-2"/>
    <n v="4.0897516457967494E-3"/>
    <s v="FLOW"/>
    <s v="NC"/>
    <s v="-"/>
    <s v="NC"/>
    <s v="no such person"/>
    <m/>
    <s v="CNAVNA"/>
    <m/>
    <m/>
    <m/>
    <s v="CHIKHALI"/>
    <m/>
    <m/>
    <m/>
    <n v="11760.91"/>
    <n v="18471.28"/>
    <n v="57"/>
    <n v="73"/>
    <s v="FLOW"/>
    <m/>
    <m/>
    <m/>
    <m/>
    <s v="-"/>
    <s v="MH24BV6637"/>
    <s v="SPLENDOR PLUS BS6 I3S DRS CAST FI"/>
    <d v="2024-02-13T00:00:00"/>
    <n v="30"/>
    <s v="10.06.26"/>
    <x v="0"/>
    <m/>
    <m/>
    <m/>
    <m/>
    <m/>
    <m/>
    <m/>
    <m/>
    <m/>
    <m/>
    <m/>
    <m/>
    <m/>
    <m/>
    <m/>
    <m/>
    <m/>
    <m/>
    <m/>
    <m/>
    <m/>
    <m/>
    <m/>
    <m/>
    <m/>
    <m/>
    <m/>
    <m/>
    <m/>
    <m/>
    <m/>
    <m/>
    <m/>
    <m/>
    <n v="1"/>
    <m/>
    <m/>
    <m/>
    <m/>
    <m/>
    <m/>
    <m/>
    <m/>
    <m/>
    <m/>
    <m/>
    <m/>
    <m/>
    <m/>
    <m/>
    <m/>
    <m/>
    <m/>
    <m/>
    <m/>
    <m/>
    <m/>
    <m/>
    <m/>
    <m/>
    <m/>
    <m/>
    <m/>
    <m/>
    <m/>
    <m/>
    <m/>
    <m/>
    <m/>
    <m/>
    <m/>
    <m/>
    <m/>
    <m/>
    <m/>
    <m/>
    <m/>
    <m/>
    <m/>
    <m/>
    <m/>
    <m/>
    <m/>
    <m/>
    <m/>
    <m/>
    <m/>
    <m/>
    <m/>
    <m/>
    <m/>
    <m/>
    <m/>
    <m/>
    <x v="2"/>
    <x v="0"/>
    <s v="ZBHT0011"/>
    <s v="AoVkkotABKez"/>
    <s v="Allocated"/>
    <s v="Shifted (NC_SFTD)"/>
    <s v="Visit cm residence address cm shifted for a long time "/>
    <d v="2026-06-12T00:00:00"/>
    <m/>
    <m/>
    <m/>
    <m/>
    <s v="332"/>
    <n v="3499"/>
    <n v="11527"/>
  </r>
  <r>
    <n v="459021769"/>
    <s v="SHUBHAM GAJENDRA DONGARE"/>
    <m/>
    <m/>
    <m/>
    <m/>
    <m/>
    <m/>
    <n v="3867"/>
    <n v="11601"/>
    <n v="608"/>
    <n v="16284"/>
    <x v="2"/>
    <s v="FLOW"/>
    <s v="UNPAID"/>
    <x v="10"/>
    <n v="18336.45"/>
    <n v="608"/>
    <n v="0"/>
    <n v="3150"/>
    <s v="FLOW"/>
    <n v="6.2924183470144432E-2"/>
    <n v="6.0202033736718738E-3"/>
    <s v="FLOW"/>
    <s v="NC"/>
    <s v="NC"/>
    <s v="NC"/>
    <s v="Shifted"/>
    <m/>
    <s v="CNAVNA"/>
    <m/>
    <s v="REPO"/>
    <s v="-"/>
    <s v="NARAYAN GAON"/>
    <s v="-"/>
    <s v="-"/>
    <s v="-"/>
    <n v="15359"/>
    <n v="18336.45"/>
    <n v="116"/>
    <n v="132"/>
    <s v="FLOW"/>
    <m/>
    <m/>
    <m/>
    <m/>
    <s v="NPA"/>
    <s v="MH14KY2106"/>
    <s v="HONDA ACTIVA 125 DISC BSVI"/>
    <d v="2023-07-17T00:00:00"/>
    <n v="36"/>
    <s v="02.06.26"/>
    <x v="0"/>
    <m/>
    <m/>
    <m/>
    <m/>
    <m/>
    <m/>
    <m/>
    <n v="1"/>
    <m/>
    <m/>
    <m/>
    <m/>
    <m/>
    <m/>
    <m/>
    <m/>
    <m/>
    <m/>
    <m/>
    <m/>
    <m/>
    <m/>
    <m/>
    <m/>
    <m/>
    <m/>
    <m/>
    <m/>
    <m/>
    <m/>
    <m/>
    <m/>
    <m/>
    <m/>
    <m/>
    <m/>
    <m/>
    <m/>
    <m/>
    <m/>
    <m/>
    <m/>
    <m/>
    <m/>
    <m/>
    <m/>
    <m/>
    <m/>
    <m/>
    <m/>
    <m/>
    <m/>
    <m/>
    <m/>
    <m/>
    <m/>
    <m/>
    <m/>
    <m/>
    <m/>
    <m/>
    <m/>
    <m/>
    <m/>
    <m/>
    <m/>
    <m/>
    <m/>
    <m/>
    <m/>
    <m/>
    <m/>
    <m/>
    <m/>
    <m/>
    <m/>
    <m/>
    <m/>
    <m/>
    <m/>
    <m/>
    <m/>
    <m/>
    <m/>
    <m/>
    <m/>
    <m/>
    <m/>
    <m/>
    <m/>
    <m/>
    <m/>
    <m/>
    <m/>
    <x v="2"/>
    <x v="0"/>
    <s v="ZBHT0021"/>
    <s v="Bo-8OUT747"/>
    <s v="Allocated"/>
    <s v="Shifted (NC_SFTD)"/>
    <s v="Shifted "/>
    <d v="2026-06-03T00:00:00"/>
    <m/>
    <m/>
    <m/>
    <m/>
    <s v="816"/>
    <n v="608"/>
    <n v="16284"/>
  </r>
  <r>
    <n v="459691612"/>
    <s v="ANAND RAMESH PARDESHI"/>
    <m/>
    <m/>
    <m/>
    <m/>
    <m/>
    <m/>
    <n v="3813"/>
    <n v="3813"/>
    <n v="3813"/>
    <n v="7679"/>
    <x v="0"/>
    <s v="FLOW"/>
    <s v="UNPAID"/>
    <x v="2"/>
    <n v="18294.07"/>
    <n v="0"/>
    <n v="0"/>
    <n v="450"/>
    <s v="-"/>
    <n v="2.7567492857478899E-2"/>
    <n v="1.0011091655005965E-3"/>
    <s v="FLOW"/>
    <s v="LMCB"/>
    <s v="-"/>
    <s v="LMCB"/>
    <s v="As per relative cust expire"/>
    <m/>
    <s v="CAVNA"/>
    <m/>
    <m/>
    <m/>
    <s v="BOPODI"/>
    <m/>
    <m/>
    <m/>
    <n v="4263"/>
    <n v="18294.07"/>
    <n v="27"/>
    <n v="43"/>
    <s v="FLOW"/>
    <m/>
    <m/>
    <m/>
    <m/>
    <s v="-"/>
    <s v="MH12VX0719"/>
    <s v="FZS V4"/>
    <d v="2023-09-08T00:00:00"/>
    <n v="36"/>
    <s v="10.06.26"/>
    <x v="1"/>
    <m/>
    <m/>
    <m/>
    <m/>
    <m/>
    <m/>
    <m/>
    <m/>
    <m/>
    <m/>
    <m/>
    <m/>
    <m/>
    <m/>
    <m/>
    <m/>
    <m/>
    <m/>
    <m/>
    <m/>
    <m/>
    <m/>
    <m/>
    <m/>
    <m/>
    <m/>
    <m/>
    <m/>
    <m/>
    <m/>
    <m/>
    <n v="1"/>
    <m/>
    <m/>
    <m/>
    <m/>
    <m/>
    <m/>
    <m/>
    <m/>
    <m/>
    <m/>
    <m/>
    <m/>
    <m/>
    <m/>
    <m/>
    <m/>
    <m/>
    <m/>
    <m/>
    <m/>
    <m/>
    <m/>
    <m/>
    <m/>
    <m/>
    <m/>
    <m/>
    <m/>
    <m/>
    <m/>
    <m/>
    <m/>
    <m/>
    <m/>
    <m/>
    <m/>
    <m/>
    <m/>
    <m/>
    <m/>
    <m/>
    <m/>
    <m/>
    <m/>
    <m/>
    <m/>
    <m/>
    <m/>
    <m/>
    <m/>
    <m/>
    <m/>
    <m/>
    <m/>
    <m/>
    <m/>
    <m/>
    <m/>
    <m/>
    <m/>
    <m/>
    <m/>
    <x v="2"/>
    <x v="0"/>
    <s v="ZBHT0009"/>
    <s v="A6cy6k3ZMwz"/>
    <s v="Allocated"/>
    <s v="Left Message (LMCB)"/>
    <s v="Msg to son"/>
    <d v="2026-06-11T00:00:00"/>
    <m/>
    <m/>
    <m/>
    <m/>
    <s v="53"/>
    <n v="3813"/>
    <n v="7679"/>
  </r>
  <r>
    <n v="463845874"/>
    <s v="RAJKUMAR ZIRAPPA VASUDEV"/>
    <s v="ONLINE"/>
    <s v="10.06.26"/>
    <n v="12334"/>
    <m/>
    <m/>
    <s v="CBC COLL"/>
    <n v="3824"/>
    <n v="3364"/>
    <n v="3450"/>
    <n v="-4941"/>
    <x v="0"/>
    <s v="RB"/>
    <s v="PAID"/>
    <x v="17"/>
    <n v="17954"/>
    <n v="86"/>
    <n v="4950"/>
    <n v="4500"/>
    <s v="27.05.26"/>
    <n v="3.0137614282348693E-2"/>
    <n v="9.8249946334510096E-4"/>
    <s v="RB"/>
    <s v="PAID"/>
    <s v="MPTP"/>
    <s v="PAID"/>
    <m/>
    <m/>
    <m/>
    <m/>
    <s v="-"/>
    <s v="-"/>
    <s v="PIMPLE SAUDAGAR"/>
    <s v="-"/>
    <s v="-"/>
    <s v="-"/>
    <n v="7950"/>
    <n v="17954"/>
    <n v="27"/>
    <n v="0"/>
    <s v="RB"/>
    <m/>
    <m/>
    <m/>
    <m/>
    <s v="REGULAR"/>
    <s v="MH14LT7562"/>
    <s v="HONDA ACTIVA DLX"/>
    <d v="2024-08-23T00:00:00"/>
    <n v="24"/>
    <s v="02.06.26"/>
    <x v="0"/>
    <m/>
    <m/>
    <m/>
    <m/>
    <m/>
    <m/>
    <m/>
    <m/>
    <m/>
    <m/>
    <n v="1"/>
    <m/>
    <m/>
    <n v="1"/>
    <m/>
    <m/>
    <m/>
    <m/>
    <m/>
    <m/>
    <m/>
    <m/>
    <m/>
    <m/>
    <m/>
    <m/>
    <m/>
    <m/>
    <m/>
    <m/>
    <m/>
    <m/>
    <m/>
    <m/>
    <m/>
    <m/>
    <m/>
    <m/>
    <m/>
    <m/>
    <m/>
    <m/>
    <m/>
    <m/>
    <m/>
    <m/>
    <m/>
    <m/>
    <m/>
    <m/>
    <m/>
    <m/>
    <m/>
    <m/>
    <m/>
    <m/>
    <m/>
    <m/>
    <m/>
    <m/>
    <m/>
    <m/>
    <m/>
    <m/>
    <m/>
    <m/>
    <m/>
    <m/>
    <m/>
    <m/>
    <m/>
    <m/>
    <m/>
    <m/>
    <m/>
    <m/>
    <m/>
    <m/>
    <m/>
    <m/>
    <m/>
    <m/>
    <m/>
    <m/>
    <m/>
    <m/>
    <m/>
    <m/>
    <m/>
    <m/>
    <m/>
    <m/>
    <m/>
    <m/>
    <x v="1"/>
    <x v="0"/>
    <s v="ZBHT0015"/>
    <s v="k6GtV7KYkZ7"/>
    <s v="Allocated"/>
    <s v="No Such Person (NC_NSP)"/>
    <s v="Visited at customer given address but no buddy know customer this areas."/>
    <d v="2026-06-05T00:00:00"/>
    <m/>
    <m/>
    <m/>
    <m/>
    <s v="205"/>
    <n v="3450"/>
    <n v="7393"/>
  </r>
  <r>
    <n v="461099948"/>
    <s v="DILIP SHIVAJI GIRHE"/>
    <s v="ONLINE"/>
    <s v="20.06.26"/>
    <n v="2460"/>
    <m/>
    <m/>
    <m/>
    <n v="2409"/>
    <n v="2245"/>
    <n v="2296"/>
    <n v="2304"/>
    <x v="0"/>
    <s v="STABLE"/>
    <s v="PAID"/>
    <x v="7"/>
    <n v="17882.87"/>
    <n v="51"/>
    <n v="0"/>
    <n v="6299"/>
    <s v="-"/>
    <n v="1.1133894506532125E-2"/>
    <n v="9.7860700557369953E-4"/>
    <s v="STABLE"/>
    <s v="PAID"/>
    <s v="-"/>
    <s v="PTP"/>
    <m/>
    <n v="20"/>
    <s v="CAVA"/>
    <m/>
    <s v="-"/>
    <s v="-"/>
    <s v="ANDHAL GAON"/>
    <s v="-"/>
    <s v="-"/>
    <s v="-"/>
    <n v="8595"/>
    <n v="17882.87"/>
    <n v="27"/>
    <n v="43"/>
    <s v="FLOW"/>
    <m/>
    <m/>
    <m/>
    <m/>
    <s v="NPA"/>
    <m/>
    <s v="PLEASURE PLUS XTEC DRUM CAST"/>
    <d v="2023-12-12T00:00:00"/>
    <n v="36"/>
    <s v="02.06.26"/>
    <x v="0"/>
    <m/>
    <m/>
    <m/>
    <m/>
    <m/>
    <m/>
    <m/>
    <m/>
    <m/>
    <m/>
    <m/>
    <m/>
    <m/>
    <m/>
    <m/>
    <m/>
    <n v="1"/>
    <m/>
    <m/>
    <m/>
    <m/>
    <m/>
    <m/>
    <m/>
    <m/>
    <m/>
    <m/>
    <m/>
    <m/>
    <m/>
    <m/>
    <m/>
    <m/>
    <m/>
    <m/>
    <m/>
    <m/>
    <m/>
    <m/>
    <m/>
    <m/>
    <m/>
    <m/>
    <m/>
    <m/>
    <m/>
    <m/>
    <m/>
    <m/>
    <m/>
    <m/>
    <m/>
    <m/>
    <m/>
    <m/>
    <m/>
    <m/>
    <m/>
    <m/>
    <m/>
    <m/>
    <m/>
    <m/>
    <m/>
    <m/>
    <m/>
    <m/>
    <m/>
    <m/>
    <m/>
    <m/>
    <m/>
    <m/>
    <m/>
    <m/>
    <m/>
    <m/>
    <m/>
    <m/>
    <m/>
    <m/>
    <m/>
    <m/>
    <m/>
    <m/>
    <m/>
    <m/>
    <m/>
    <m/>
    <m/>
    <m/>
    <m/>
    <m/>
    <m/>
    <x v="2"/>
    <x v="0"/>
    <s v="ZBHT0024"/>
    <s v="ko9yVfWw4OM7"/>
    <s v="Allocated"/>
    <s v="Left Message (LMCB)"/>
    <s v="Meet wife "/>
    <d v="2026-06-06T00:00:00"/>
    <m/>
    <m/>
    <m/>
    <m/>
    <s v="110"/>
    <n v="2296"/>
    <n v="4764"/>
  </r>
  <r>
    <n v="461528342"/>
    <s v="NABIALAM NOORALAM SAYYAD"/>
    <m/>
    <m/>
    <m/>
    <m/>
    <m/>
    <m/>
    <n v="4569"/>
    <n v="9134"/>
    <n v="4726"/>
    <n v="14006"/>
    <x v="4"/>
    <s v="FLOW"/>
    <s v="UNPAID"/>
    <x v="15"/>
    <n v="17590.02"/>
    <n v="161"/>
    <n v="0"/>
    <n v="1800"/>
    <s v="-"/>
    <n v="0.12283789145891445"/>
    <n v="3.8946306506423894E-3"/>
    <s v="FLOW"/>
    <s v="NC"/>
    <s v="-"/>
    <s v="NC"/>
    <s v="Add not found"/>
    <m/>
    <s v="CNAVNA"/>
    <m/>
    <s v="-"/>
    <s v="-"/>
    <s v="MANAGWALWAR PETH"/>
    <s v="-"/>
    <s v="-"/>
    <s v="-"/>
    <n v="11095"/>
    <n v="17590.02"/>
    <n v="57"/>
    <n v="73"/>
    <s v="FLOW"/>
    <m/>
    <m/>
    <m/>
    <m/>
    <s v="REGULAR"/>
    <s v="MH12WH8335"/>
    <s v="SUZUKI BURGMAN STREET BT BSVI"/>
    <d v="2024-01-16T00:00:00"/>
    <n v="30"/>
    <s v="02.06.26"/>
    <x v="1"/>
    <m/>
    <m/>
    <m/>
    <m/>
    <m/>
    <m/>
    <m/>
    <m/>
    <m/>
    <m/>
    <m/>
    <m/>
    <m/>
    <m/>
    <m/>
    <m/>
    <m/>
    <m/>
    <m/>
    <m/>
    <m/>
    <m/>
    <n v="1"/>
    <m/>
    <m/>
    <m/>
    <m/>
    <m/>
    <m/>
    <m/>
    <m/>
    <m/>
    <m/>
    <m/>
    <m/>
    <m/>
    <m/>
    <m/>
    <m/>
    <m/>
    <m/>
    <m/>
    <m/>
    <m/>
    <m/>
    <m/>
    <m/>
    <m/>
    <m/>
    <m/>
    <m/>
    <m/>
    <m/>
    <m/>
    <m/>
    <m/>
    <m/>
    <m/>
    <m/>
    <m/>
    <m/>
    <m/>
    <m/>
    <m/>
    <m/>
    <m/>
    <m/>
    <m/>
    <m/>
    <m/>
    <m/>
    <m/>
    <m/>
    <m/>
    <m/>
    <m/>
    <m/>
    <m/>
    <m/>
    <m/>
    <m/>
    <m/>
    <m/>
    <m/>
    <m/>
    <m/>
    <m/>
    <m/>
    <m/>
    <m/>
    <m/>
    <m/>
    <m/>
    <m/>
    <x v="2"/>
    <x v="0"/>
    <s v="DUWT0014"/>
    <s v="APiP2DMLKz"/>
    <s v="Allocated"/>
    <s v="Address Not Found (NC_ANF)"/>
    <s v="Short address "/>
    <d v="2026-06-08T00:00:00"/>
    <m/>
    <m/>
    <m/>
    <m/>
    <s v="303"/>
    <n v="4726"/>
    <n v="14006"/>
  </r>
  <r>
    <n v="456535616"/>
    <s v="KOKANE SHIVPRASAD BHAGWAT"/>
    <s v="BRANCH"/>
    <s v="08.06.26"/>
    <n v="3160"/>
    <m/>
    <m/>
    <m/>
    <n v="3153"/>
    <n v="8872.99"/>
    <n v="2949.99"/>
    <n v="9302.99"/>
    <x v="1"/>
    <s v="STABLE"/>
    <s v="PAID"/>
    <x v="7"/>
    <n v="17580.990000000002"/>
    <n v="383"/>
    <n v="0"/>
    <n v="6300"/>
    <s v="STABLE"/>
    <n v="2.6625590449420568E-2"/>
    <n v="4.702219963144052E-3"/>
    <s v="STABLE"/>
    <s v="PAID"/>
    <s v="PAID"/>
    <s v="PAID"/>
    <m/>
    <m/>
    <s v="CAVA"/>
    <m/>
    <s v="REPO"/>
    <s v="-"/>
    <s v="SHIRUR"/>
    <s v="-"/>
    <s v="-"/>
    <s v="-"/>
    <n v="15555.99"/>
    <n v="17580.990000000002"/>
    <n v="88"/>
    <n v="73"/>
    <s v="STABLE"/>
    <m/>
    <m/>
    <m/>
    <m/>
    <s v="NPA"/>
    <s v="MH12VE2218"/>
    <s v="SPLENDOR PLUS I3S BS6 FI DRUM SELF"/>
    <d v="2023-01-25T00:00:00"/>
    <n v="42"/>
    <s v="02.06.26"/>
    <x v="0"/>
    <m/>
    <m/>
    <m/>
    <m/>
    <m/>
    <m/>
    <m/>
    <m/>
    <m/>
    <m/>
    <n v="1"/>
    <m/>
    <m/>
    <m/>
    <m/>
    <m/>
    <m/>
    <m/>
    <m/>
    <m/>
    <m/>
    <m/>
    <m/>
    <m/>
    <m/>
    <m/>
    <m/>
    <m/>
    <m/>
    <m/>
    <m/>
    <m/>
    <m/>
    <m/>
    <m/>
    <m/>
    <m/>
    <m/>
    <m/>
    <m/>
    <m/>
    <m/>
    <m/>
    <m/>
    <m/>
    <m/>
    <m/>
    <m/>
    <m/>
    <m/>
    <m/>
    <m/>
    <m/>
    <m/>
    <m/>
    <m/>
    <m/>
    <m/>
    <m/>
    <m/>
    <m/>
    <m/>
    <m/>
    <m/>
    <m/>
    <m/>
    <m/>
    <m/>
    <m/>
    <m/>
    <m/>
    <m/>
    <m/>
    <m/>
    <m/>
    <m/>
    <m/>
    <m/>
    <m/>
    <m/>
    <m/>
    <m/>
    <m/>
    <m/>
    <m/>
    <m/>
    <m/>
    <m/>
    <m/>
    <m/>
    <m/>
    <m/>
    <m/>
    <m/>
    <x v="2"/>
    <x v="0"/>
    <s v="ZBHT0024"/>
    <s v="BPkSpCeFCr7"/>
    <s v="Allocated"/>
    <s v="Left Message (LMCB)"/>
    <s v="Meet wife "/>
    <d v="2026-06-04T00:00:00"/>
    <m/>
    <m/>
    <m/>
    <m/>
    <s v="437"/>
    <n v="2949.99"/>
    <n v="12462.99"/>
  </r>
  <r>
    <n v="459780483"/>
    <s v="SATPAL S O SAUKARU LAL"/>
    <m/>
    <m/>
    <m/>
    <m/>
    <m/>
    <m/>
    <n v="3652"/>
    <n v="3382"/>
    <n v="3406"/>
    <n v="7114"/>
    <x v="0"/>
    <s v="FLOW"/>
    <s v="UNPAID"/>
    <x v="12"/>
    <n v="17390.919999999998"/>
    <n v="24"/>
    <n v="0"/>
    <n v="1787"/>
    <s v="-"/>
    <n v="1.7358469036475067E-2"/>
    <n v="9.516859511572675E-4"/>
    <s v="FLOW"/>
    <s v="NC"/>
    <s v="-"/>
    <s v="NC"/>
    <s v="Add not found"/>
    <m/>
    <s v="CNAVNA"/>
    <m/>
    <s v="-"/>
    <s v="-"/>
    <s v="SUTARWADI"/>
    <s v="-"/>
    <s v="-"/>
    <s v="-"/>
    <n v="5193"/>
    <n v="17390.919999999998"/>
    <n v="27"/>
    <n v="43"/>
    <s v="FLOW"/>
    <m/>
    <m/>
    <m/>
    <m/>
    <s v="REGULAR"/>
    <s v="MH12VX6086"/>
    <s v="HONDA SP 125 BS VI DRUM"/>
    <d v="2023-09-16T00:00:00"/>
    <n v="36"/>
    <s v="02.06.26"/>
    <x v="0"/>
    <m/>
    <m/>
    <m/>
    <m/>
    <m/>
    <m/>
    <m/>
    <m/>
    <m/>
    <m/>
    <n v="1"/>
    <m/>
    <m/>
    <m/>
    <m/>
    <m/>
    <m/>
    <m/>
    <m/>
    <m/>
    <m/>
    <m/>
    <n v="1"/>
    <m/>
    <m/>
    <m/>
    <m/>
    <m/>
    <m/>
    <m/>
    <m/>
    <m/>
    <m/>
    <m/>
    <m/>
    <m/>
    <m/>
    <m/>
    <m/>
    <m/>
    <m/>
    <m/>
    <m/>
    <m/>
    <m/>
    <m/>
    <m/>
    <m/>
    <m/>
    <m/>
    <m/>
    <m/>
    <m/>
    <m/>
    <m/>
    <m/>
    <m/>
    <m/>
    <m/>
    <m/>
    <m/>
    <m/>
    <m/>
    <m/>
    <m/>
    <m/>
    <m/>
    <m/>
    <m/>
    <m/>
    <m/>
    <m/>
    <m/>
    <m/>
    <m/>
    <m/>
    <m/>
    <m/>
    <m/>
    <m/>
    <m/>
    <m/>
    <m/>
    <m/>
    <m/>
    <m/>
    <m/>
    <m/>
    <m/>
    <m/>
    <m/>
    <m/>
    <m/>
    <m/>
    <x v="1"/>
    <x v="0"/>
    <s v="DUWT0023"/>
    <s v="G6yaP1RigLz"/>
    <s v="Allocated"/>
    <s v="Address Not Found (NC_ANF)"/>
    <s v="Customer address short not found "/>
    <d v="2026-06-08T00:00:00"/>
    <m/>
    <m/>
    <m/>
    <m/>
    <s v="80"/>
    <n v="3406"/>
    <n v="7114"/>
  </r>
  <r>
    <n v="461841840"/>
    <s v="SUREKHA GOVIND SALUNKE"/>
    <m/>
    <m/>
    <m/>
    <m/>
    <m/>
    <m/>
    <n v="4435"/>
    <n v="4786"/>
    <n v="509"/>
    <n v="9470"/>
    <x v="4"/>
    <s v="FLOW"/>
    <s v="UNPAID"/>
    <x v="2"/>
    <n v="17280.509999999998"/>
    <n v="158"/>
    <n v="0"/>
    <n v="5850"/>
    <s v="-"/>
    <n v="5.7790190411385445E-2"/>
    <n v="3.8261016135702122E-3"/>
    <s v="STABLE"/>
    <s v="PTP"/>
    <s v="-"/>
    <s v="PTP"/>
    <m/>
    <n v="23"/>
    <s v="CAVA"/>
    <m/>
    <s v="-"/>
    <s v="-"/>
    <s v="DAPODI"/>
    <s v="-"/>
    <s v="-"/>
    <s v="-"/>
    <n v="10794"/>
    <n v="17280.509999999998"/>
    <n v="57"/>
    <n v="73"/>
    <s v="FLOW"/>
    <m/>
    <m/>
    <m/>
    <m/>
    <s v="REGULAR"/>
    <s v="MH14LH8036"/>
    <s v="HONDA ACTIVA 125 SMART"/>
    <d v="2024-02-08T00:00:00"/>
    <n v="30"/>
    <s v="02.06.26"/>
    <x v="1"/>
    <m/>
    <m/>
    <m/>
    <m/>
    <m/>
    <m/>
    <m/>
    <m/>
    <m/>
    <m/>
    <m/>
    <m/>
    <m/>
    <n v="1"/>
    <m/>
    <m/>
    <m/>
    <m/>
    <m/>
    <m/>
    <m/>
    <m/>
    <m/>
    <m/>
    <m/>
    <m/>
    <m/>
    <m/>
    <m/>
    <m/>
    <m/>
    <m/>
    <m/>
    <m/>
    <m/>
    <m/>
    <m/>
    <m/>
    <m/>
    <m/>
    <m/>
    <m/>
    <m/>
    <m/>
    <m/>
    <m/>
    <m/>
    <m/>
    <m/>
    <m/>
    <m/>
    <m/>
    <m/>
    <m/>
    <m/>
    <m/>
    <m/>
    <m/>
    <m/>
    <m/>
    <m/>
    <m/>
    <m/>
    <m/>
    <m/>
    <m/>
    <m/>
    <m/>
    <m/>
    <m/>
    <m/>
    <m/>
    <m/>
    <m/>
    <m/>
    <m/>
    <m/>
    <m/>
    <m/>
    <m/>
    <m/>
    <m/>
    <m/>
    <m/>
    <m/>
    <m/>
    <m/>
    <m/>
    <m/>
    <m/>
    <m/>
    <m/>
    <m/>
    <m/>
    <x v="2"/>
    <x v="0"/>
    <s v="ZBHT0009"/>
    <s v="APAw3aZtJLc"/>
    <s v="Allocated"/>
    <s v="Promise To Pay (PTP)"/>
    <s v="Customer promise pay online 4600 on 10/06"/>
    <d v="2026-06-10T00:00:00"/>
    <m/>
    <m/>
    <m/>
    <m/>
    <s v="249"/>
    <n v="509"/>
    <n v="9470"/>
  </r>
  <r>
    <n v="139693319"/>
    <s v="SANDIP DNYANDEV PAWAR"/>
    <m/>
    <m/>
    <m/>
    <m/>
    <m/>
    <m/>
    <n v="3792"/>
    <n v="17887"/>
    <n v="866"/>
    <n v="23954"/>
    <x v="3"/>
    <s v="FLOW"/>
    <s v="UNPAID"/>
    <x v="17"/>
    <n v="17201.34"/>
    <n v="1939"/>
    <n v="0"/>
    <n v="6300"/>
    <s v="FLOW"/>
    <n v="0.59552477224682998"/>
    <n v="7.2257955221612397E-3"/>
    <s v="FLOW"/>
    <s v="NC"/>
    <s v="NC"/>
    <s v="NC"/>
    <s v="Shifted"/>
    <m/>
    <s v="CNAVNA"/>
    <m/>
    <s v="REPO"/>
    <s v="-"/>
    <s v="PIMPALE GURAV"/>
    <s v="-"/>
    <s v="-"/>
    <s v="-"/>
    <n v="26126"/>
    <n v="17201.34"/>
    <n v="177"/>
    <n v="193"/>
    <s v="FLOW"/>
    <m/>
    <m/>
    <m/>
    <m/>
    <s v="NPA"/>
    <s v="MH14KT8364"/>
    <s v="HONDA SP 125 BS VI DISC"/>
    <d v="2023-04-13T00:00:00"/>
    <n v="36"/>
    <s v="02.06.26"/>
    <x v="0"/>
    <m/>
    <m/>
    <m/>
    <m/>
    <m/>
    <m/>
    <m/>
    <m/>
    <m/>
    <m/>
    <n v="1"/>
    <m/>
    <m/>
    <n v="1"/>
    <m/>
    <m/>
    <m/>
    <m/>
    <m/>
    <m/>
    <m/>
    <m/>
    <m/>
    <m/>
    <m/>
    <m/>
    <m/>
    <m/>
    <m/>
    <m/>
    <m/>
    <n v="1"/>
    <m/>
    <m/>
    <m/>
    <m/>
    <m/>
    <m/>
    <m/>
    <m/>
    <m/>
    <m/>
    <m/>
    <m/>
    <m/>
    <m/>
    <m/>
    <m/>
    <m/>
    <m/>
    <m/>
    <m/>
    <m/>
    <m/>
    <m/>
    <m/>
    <m/>
    <m/>
    <m/>
    <m/>
    <m/>
    <m/>
    <m/>
    <m/>
    <m/>
    <m/>
    <m/>
    <m/>
    <m/>
    <m/>
    <m/>
    <m/>
    <m/>
    <m/>
    <m/>
    <m/>
    <m/>
    <m/>
    <m/>
    <m/>
    <m/>
    <m/>
    <m/>
    <m/>
    <m/>
    <m/>
    <m/>
    <m/>
    <m/>
    <m/>
    <m/>
    <m/>
    <m/>
    <m/>
    <x v="3"/>
    <x v="0"/>
    <s v="ZBHT0015"/>
    <s v="B2y8EgEsBXvc"/>
    <s v="Allocated"/>
    <s v="Shifted (NC_SFTD)"/>
    <s v="Visited at customer residence address. Customer is shiffted other place. Vehicle with him."/>
    <d v="2026-06-05T00:00:00"/>
    <m/>
    <m/>
    <m/>
    <s v="OTGNGDID"/>
    <s v="2275"/>
    <n v="866"/>
    <n v="23954"/>
  </r>
  <r>
    <n v="454823699"/>
    <s v="GANESH DEVIDAS GHOLAP"/>
    <m/>
    <m/>
    <m/>
    <m/>
    <m/>
    <m/>
    <n v="3033"/>
    <n v="3022"/>
    <n v="3072"/>
    <n v="6183"/>
    <x v="0"/>
    <s v="FLOW"/>
    <s v="UNPAID"/>
    <x v="10"/>
    <n v="17194"/>
    <n v="50"/>
    <n v="0"/>
    <n v="4405.99"/>
    <s v="24.05.26"/>
    <n v="7.4150546706969649E-3"/>
    <n v="9.4090986814947448E-4"/>
    <s v="STABLE"/>
    <s v="MPTP"/>
    <s v="BPTP"/>
    <s v="MPTP"/>
    <s v="Shifted left msg with father"/>
    <n v="26"/>
    <s v="CAVNA"/>
    <m/>
    <s v="-"/>
    <s v="-"/>
    <s v="OTUR"/>
    <s v="-"/>
    <s v="-"/>
    <s v="-"/>
    <n v="7477.99"/>
    <n v="17194"/>
    <n v="27"/>
    <n v="43"/>
    <s v="FLOW"/>
    <m/>
    <m/>
    <m/>
    <m/>
    <s v="NPA"/>
    <s v="MH14KK1053"/>
    <s v="ACTIVA 6G DLX LTD ED"/>
    <d v="2022-09-27T00:00:00"/>
    <n v="48"/>
    <s v="02.06.26"/>
    <x v="0"/>
    <m/>
    <m/>
    <m/>
    <m/>
    <m/>
    <m/>
    <m/>
    <m/>
    <m/>
    <m/>
    <m/>
    <m/>
    <m/>
    <m/>
    <m/>
    <m/>
    <n v="1"/>
    <m/>
    <m/>
    <m/>
    <m/>
    <m/>
    <m/>
    <m/>
    <m/>
    <m/>
    <m/>
    <m/>
    <m/>
    <m/>
    <m/>
    <m/>
    <m/>
    <m/>
    <m/>
    <m/>
    <m/>
    <m/>
    <m/>
    <m/>
    <m/>
    <m/>
    <m/>
    <m/>
    <m/>
    <m/>
    <m/>
    <m/>
    <m/>
    <m/>
    <m/>
    <m/>
    <m/>
    <m/>
    <m/>
    <m/>
    <m/>
    <m/>
    <m/>
    <m/>
    <m/>
    <m/>
    <m/>
    <m/>
    <m/>
    <m/>
    <m/>
    <m/>
    <m/>
    <m/>
    <m/>
    <m/>
    <m/>
    <m/>
    <m/>
    <m/>
    <m/>
    <m/>
    <m/>
    <m/>
    <m/>
    <m/>
    <m/>
    <m/>
    <m/>
    <m/>
    <m/>
    <m/>
    <m/>
    <m/>
    <m/>
    <m/>
    <m/>
    <m/>
    <x v="2"/>
    <x v="0"/>
    <s v="ZBHT0021"/>
    <s v="GPe6Ltmwwm7"/>
    <s v="Allocated"/>
    <s v="Left Message (LMCB)"/>
    <s v="Lmcb father "/>
    <d v="2026-06-06T00:00:00"/>
    <m/>
    <m/>
    <m/>
    <m/>
    <s v="128"/>
    <n v="3072"/>
    <n v="6183"/>
  </r>
  <r>
    <n v="460097350"/>
    <s v="PUJA LALA SURYAVANSHI"/>
    <s v="ONLINE"/>
    <s v="08.06.26"/>
    <n v="6000"/>
    <m/>
    <m/>
    <m/>
    <n v="3035"/>
    <n v="3070"/>
    <n v="41"/>
    <n v="160"/>
    <x v="4"/>
    <s v="RB"/>
    <s v="PAID"/>
    <x v="7"/>
    <n v="17153.009999999998"/>
    <n v="6"/>
    <n v="0"/>
    <n v="0"/>
    <s v="-"/>
    <n v="1.918615987986717E-2"/>
    <n v="3.7978716622707308E-3"/>
    <s v="RB"/>
    <s v="PAID"/>
    <s v="-"/>
    <s v="PAID"/>
    <m/>
    <m/>
    <s v="CAVA"/>
    <m/>
    <s v="-"/>
    <s v="-"/>
    <s v="SHIRUR"/>
    <s v="-"/>
    <s v="-"/>
    <s v="-"/>
    <n v="3076"/>
    <n v="17153.009999999998"/>
    <n v="57"/>
    <n v="12"/>
    <s v="STABLE"/>
    <m/>
    <m/>
    <m/>
    <m/>
    <s v="REGULAR"/>
    <s v="MH12WL2559"/>
    <s v="SPLENDOR PLUS I3S XTEC"/>
    <d v="2023-10-12T00:00:00"/>
    <n v="36"/>
    <s v="02.06.26"/>
    <x v="0"/>
    <m/>
    <m/>
    <m/>
    <m/>
    <m/>
    <m/>
    <m/>
    <m/>
    <m/>
    <m/>
    <n v="1"/>
    <m/>
    <m/>
    <m/>
    <m/>
    <m/>
    <m/>
    <m/>
    <m/>
    <m/>
    <m/>
    <m/>
    <m/>
    <m/>
    <m/>
    <m/>
    <m/>
    <m/>
    <m/>
    <m/>
    <m/>
    <m/>
    <m/>
    <m/>
    <m/>
    <m/>
    <m/>
    <m/>
    <m/>
    <m/>
    <m/>
    <m/>
    <m/>
    <m/>
    <m/>
    <m/>
    <m/>
    <m/>
    <m/>
    <m/>
    <m/>
    <m/>
    <m/>
    <m/>
    <m/>
    <m/>
    <m/>
    <m/>
    <m/>
    <m/>
    <m/>
    <m/>
    <m/>
    <m/>
    <m/>
    <m/>
    <m/>
    <m/>
    <m/>
    <m/>
    <m/>
    <m/>
    <m/>
    <m/>
    <m/>
    <m/>
    <m/>
    <m/>
    <m/>
    <m/>
    <m/>
    <m/>
    <m/>
    <m/>
    <m/>
    <m/>
    <m/>
    <m/>
    <m/>
    <m/>
    <m/>
    <m/>
    <m/>
    <m/>
    <x v="2"/>
    <x v="0"/>
    <s v="ZBHT0024"/>
    <s v="BoLNYPbbkb"/>
    <s v="Allocated"/>
    <s v="Left Message (LMCB)"/>
    <s v="Meet husband "/>
    <d v="2026-06-04T00:00:00"/>
    <m/>
    <m/>
    <m/>
    <m/>
    <s v="55"/>
    <n v="41"/>
    <n v="6160"/>
  </r>
  <r>
    <n v="458762564"/>
    <s v="SUNIL NAMDEV GODANBE"/>
    <s v="ONLINE"/>
    <s v="13.06.26"/>
    <n v="19309"/>
    <m/>
    <m/>
    <s v="BANK RB 15"/>
    <n v="5807"/>
    <n v="5807"/>
    <n v="5815"/>
    <n v="-7607"/>
    <x v="0"/>
    <s v="RB"/>
    <s v="PAID"/>
    <x v="12"/>
    <n v="16954"/>
    <n v="8"/>
    <n v="0"/>
    <n v="1350"/>
    <s v="-"/>
    <n v="1.6922364316804307E-2"/>
    <n v="9.2777631177190826E-4"/>
    <s v="RB"/>
    <s v="PAID"/>
    <s v="-"/>
    <s v="PAID"/>
    <s v="Add not found"/>
    <m/>
    <s v="CAVNA"/>
    <m/>
    <m/>
    <m/>
    <s v="PASHAN"/>
    <m/>
    <m/>
    <m/>
    <n v="7165"/>
    <n v="16954"/>
    <n v="27"/>
    <n v="0"/>
    <s v="RB"/>
    <m/>
    <m/>
    <m/>
    <m/>
    <s v="-"/>
    <s v="MH12VR3516"/>
    <s v="RE BULLET 350 EFI BLACK"/>
    <d v="2023-06-29T00:00:00"/>
    <n v="36"/>
    <s v="10.06.26"/>
    <x v="0"/>
    <m/>
    <m/>
    <m/>
    <m/>
    <m/>
    <m/>
    <m/>
    <m/>
    <m/>
    <m/>
    <m/>
    <m/>
    <m/>
    <m/>
    <m/>
    <m/>
    <m/>
    <m/>
    <m/>
    <m/>
    <m/>
    <m/>
    <m/>
    <m/>
    <m/>
    <m/>
    <m/>
    <m/>
    <m/>
    <m/>
    <m/>
    <n v="1"/>
    <m/>
    <m/>
    <m/>
    <m/>
    <m/>
    <m/>
    <m/>
    <m/>
    <m/>
    <m/>
    <m/>
    <m/>
    <m/>
    <m/>
    <m/>
    <m/>
    <m/>
    <m/>
    <m/>
    <m/>
    <m/>
    <m/>
    <m/>
    <m/>
    <m/>
    <m/>
    <m/>
    <m/>
    <m/>
    <m/>
    <m/>
    <m/>
    <m/>
    <m/>
    <m/>
    <m/>
    <m/>
    <m/>
    <m/>
    <m/>
    <m/>
    <m/>
    <m/>
    <m/>
    <m/>
    <m/>
    <m/>
    <m/>
    <m/>
    <m/>
    <m/>
    <m/>
    <m/>
    <m/>
    <m/>
    <m/>
    <m/>
    <m/>
    <m/>
    <m/>
    <m/>
    <m/>
    <x v="2"/>
    <x v="0"/>
    <s v="DUWT0023"/>
    <s v="BoZ4yfOmPS"/>
    <s v="Allocated"/>
    <s v="Left Message (LMCB)"/>
    <s v="Customer not available lm with relatives "/>
    <d v="2026-06-11T00:00:00"/>
    <m/>
    <m/>
    <m/>
    <m/>
    <s v="88"/>
    <n v="5815"/>
    <n v="11702"/>
  </r>
  <r>
    <n v="458111295"/>
    <s v="ARATI RAVINDRAKUMAR SAKHARE"/>
    <m/>
    <m/>
    <m/>
    <m/>
    <m/>
    <m/>
    <n v="5795"/>
    <n v="17385"/>
    <n v="805"/>
    <n v="23180"/>
    <x v="2"/>
    <s v="FLOW"/>
    <s v="UNPAID"/>
    <x v="6"/>
    <n v="16914.650000000001"/>
    <n v="805"/>
    <n v="0"/>
    <n v="6300"/>
    <s v="27.05.26"/>
    <n v="6.1102618941698078E-2"/>
    <n v="5.5533995399588776E-3"/>
    <s v="FLOW"/>
    <s v="LMCB"/>
    <s v="LMCB"/>
    <s v="LMCB"/>
    <m/>
    <m/>
    <m/>
    <m/>
    <s v="REPO"/>
    <s v="-"/>
    <s v="DIGHI"/>
    <s v="-"/>
    <s v="-"/>
    <s v="-"/>
    <n v="24490"/>
    <n v="16914.650000000001"/>
    <n v="116"/>
    <n v="132"/>
    <s v="FLOW"/>
    <m/>
    <m/>
    <m/>
    <m/>
    <s v="NPA"/>
    <s v="MH14KV4441"/>
    <s v="RE BULLET 350 EFI BLACK"/>
    <d v="2023-05-15T00:00:00"/>
    <n v="36"/>
    <s v="02.06.26"/>
    <x v="1"/>
    <m/>
    <m/>
    <m/>
    <m/>
    <m/>
    <m/>
    <m/>
    <m/>
    <m/>
    <m/>
    <m/>
    <m/>
    <m/>
    <m/>
    <m/>
    <m/>
    <m/>
    <m/>
    <m/>
    <m/>
    <m/>
    <m/>
    <m/>
    <m/>
    <m/>
    <m/>
    <m/>
    <m/>
    <m/>
    <m/>
    <m/>
    <m/>
    <m/>
    <m/>
    <m/>
    <m/>
    <m/>
    <m/>
    <m/>
    <m/>
    <m/>
    <m/>
    <m/>
    <m/>
    <m/>
    <m/>
    <m/>
    <m/>
    <m/>
    <m/>
    <m/>
    <m/>
    <m/>
    <m/>
    <m/>
    <m/>
    <m/>
    <m/>
    <m/>
    <m/>
    <m/>
    <m/>
    <m/>
    <m/>
    <m/>
    <m/>
    <m/>
    <m/>
    <m/>
    <m/>
    <m/>
    <m/>
    <m/>
    <m/>
    <m/>
    <m/>
    <m/>
    <m/>
    <m/>
    <m/>
    <m/>
    <m/>
    <m/>
    <m/>
    <m/>
    <m/>
    <m/>
    <m/>
    <m/>
    <m/>
    <m/>
    <n v="1"/>
    <m/>
    <m/>
    <x v="2"/>
    <x v="0"/>
    <s v="ZBHT0012"/>
    <e v="#N/A"/>
    <e v="#N/A"/>
    <e v="#N/A"/>
    <e v="#N/A"/>
    <e v="#N/A"/>
    <m/>
    <m/>
    <m/>
    <m/>
    <n v="0"/>
    <n v="805"/>
    <n v="23180"/>
  </r>
  <r>
    <n v="458645849"/>
    <s v="SHITAL PRASHANT MANE"/>
    <m/>
    <m/>
    <m/>
    <m/>
    <m/>
    <s v="BANK RB 05"/>
    <n v="4448"/>
    <n v="8164"/>
    <n v="3942"/>
    <n v="12612"/>
    <x v="4"/>
    <s v="RB"/>
    <s v="UNPAID"/>
    <x v="3"/>
    <n v="16635"/>
    <n v="226"/>
    <n v="0"/>
    <n v="3257"/>
    <s v="FLOW"/>
    <n v="7.6748697267566446E-2"/>
    <n v="3.6831783518970498E-3"/>
    <s v="RB"/>
    <s v="PAID"/>
    <s v="PTP"/>
    <s v="PAID"/>
    <m/>
    <n v="25"/>
    <s v="CAVA"/>
    <m/>
    <s v="-"/>
    <s v="-"/>
    <s v="BHOR"/>
    <s v="-"/>
    <s v="-"/>
    <s v="-"/>
    <n v="11647"/>
    <n v="16635"/>
    <n v="57"/>
    <n v="12"/>
    <s v="STABLE"/>
    <m/>
    <m/>
    <m/>
    <m/>
    <s v="REGULAR"/>
    <s v="MH12VP6553"/>
    <s v="TVS IQUBE ELECTRIC"/>
    <d v="2023-06-21T00:00:00"/>
    <n v="36"/>
    <s v="02.06.26"/>
    <x v="1"/>
    <m/>
    <m/>
    <m/>
    <m/>
    <m/>
    <m/>
    <m/>
    <m/>
    <m/>
    <m/>
    <n v="1"/>
    <m/>
    <m/>
    <m/>
    <m/>
    <m/>
    <m/>
    <m/>
    <m/>
    <m/>
    <m/>
    <m/>
    <m/>
    <m/>
    <m/>
    <m/>
    <m/>
    <m/>
    <m/>
    <m/>
    <m/>
    <m/>
    <m/>
    <m/>
    <m/>
    <m/>
    <m/>
    <m/>
    <m/>
    <m/>
    <m/>
    <m/>
    <m/>
    <m/>
    <m/>
    <m/>
    <m/>
    <m/>
    <m/>
    <m/>
    <m/>
    <m/>
    <m/>
    <m/>
    <m/>
    <m/>
    <m/>
    <m/>
    <m/>
    <m/>
    <m/>
    <m/>
    <m/>
    <m/>
    <m/>
    <m/>
    <m/>
    <m/>
    <m/>
    <m/>
    <m/>
    <m/>
    <m/>
    <m/>
    <m/>
    <m/>
    <m/>
    <m/>
    <m/>
    <m/>
    <m/>
    <m/>
    <m/>
    <m/>
    <m/>
    <m/>
    <m/>
    <m/>
    <m/>
    <m/>
    <m/>
    <m/>
    <m/>
    <m/>
    <x v="2"/>
    <x v="0"/>
    <s v="DUWT0011"/>
    <e v="#N/A"/>
    <e v="#N/A"/>
    <e v="#N/A"/>
    <e v="#N/A"/>
    <e v="#N/A"/>
    <m/>
    <m/>
    <m/>
    <m/>
    <n v="0"/>
    <n v="3942"/>
    <n v="12612"/>
  </r>
  <r>
    <n v="459445373"/>
    <s v="RAMA NITIN ADMANE"/>
    <m/>
    <m/>
    <m/>
    <m/>
    <m/>
    <m/>
    <n v="4550"/>
    <n v="3280"/>
    <n v="3361"/>
    <n v="7991"/>
    <x v="0"/>
    <s v="FLOW"/>
    <s v="UNPAID"/>
    <x v="12"/>
    <n v="16508.55"/>
    <n v="81"/>
    <n v="0"/>
    <n v="6300"/>
    <s v="-"/>
    <n v="1.6477745513871635E-2"/>
    <n v="9.0339988390362948E-4"/>
    <s v="STABLE"/>
    <s v="PTP"/>
    <s v="-"/>
    <s v="PTP"/>
    <m/>
    <n v="18"/>
    <s v="CAVA"/>
    <m/>
    <s v="-"/>
    <s v="-"/>
    <s v="PASHAN"/>
    <s v="-"/>
    <s v="-"/>
    <s v="-"/>
    <n v="9661"/>
    <n v="16508.55"/>
    <n v="27"/>
    <n v="43"/>
    <s v="FLOW"/>
    <m/>
    <m/>
    <m/>
    <m/>
    <s v="REGULAR"/>
    <s v="MH44AC1790"/>
    <s v="HONDA UNICORN 160 BSVI"/>
    <d v="2023-08-18T00:00:00"/>
    <n v="36"/>
    <s v="02.06.26"/>
    <x v="0"/>
    <m/>
    <m/>
    <m/>
    <m/>
    <m/>
    <m/>
    <m/>
    <m/>
    <m/>
    <m/>
    <n v="1"/>
    <m/>
    <m/>
    <m/>
    <m/>
    <m/>
    <m/>
    <m/>
    <m/>
    <m/>
    <m/>
    <m/>
    <m/>
    <m/>
    <m/>
    <m/>
    <m/>
    <m/>
    <n v="1"/>
    <m/>
    <m/>
    <m/>
    <m/>
    <m/>
    <m/>
    <m/>
    <m/>
    <m/>
    <m/>
    <m/>
    <m/>
    <m/>
    <m/>
    <m/>
    <m/>
    <m/>
    <m/>
    <m/>
    <m/>
    <m/>
    <m/>
    <m/>
    <m/>
    <m/>
    <m/>
    <n v="1"/>
    <m/>
    <m/>
    <m/>
    <m/>
    <m/>
    <m/>
    <m/>
    <m/>
    <m/>
    <m/>
    <m/>
    <m/>
    <m/>
    <m/>
    <m/>
    <m/>
    <m/>
    <m/>
    <m/>
    <m/>
    <m/>
    <m/>
    <m/>
    <m/>
    <m/>
    <m/>
    <m/>
    <m/>
    <m/>
    <m/>
    <m/>
    <m/>
    <m/>
    <m/>
    <m/>
    <m/>
    <m/>
    <m/>
    <x v="3"/>
    <x v="0"/>
    <s v="DUWT0023"/>
    <s v="GPJtMoxS_EI7"/>
    <s v="Allocated"/>
    <s v="Left Message (LMCB)"/>
    <s v="Customer not available Lm with relatives "/>
    <d v="2026-06-04T00:00:00"/>
    <m/>
    <m/>
    <m/>
    <m/>
    <s v="161"/>
    <n v="3361"/>
    <n v="7991"/>
  </r>
  <r>
    <n v="463650409"/>
    <s v="RAVI SOMNATH MORE"/>
    <s v="ONLINE"/>
    <s v="11.06.26"/>
    <n v="4303"/>
    <m/>
    <m/>
    <m/>
    <n v="4409"/>
    <n v="3755"/>
    <n v="3796"/>
    <n v="3945"/>
    <x v="0"/>
    <s v="STABLE"/>
    <s v="PAID"/>
    <x v="1"/>
    <n v="16469"/>
    <n v="41"/>
    <n v="0"/>
    <n v="5345"/>
    <s v="-"/>
    <n v="6.6828915917914516E-3"/>
    <n v="9.0123558325890982E-4"/>
    <s v="STABLE"/>
    <s v="PAID"/>
    <s v="-"/>
    <s v="PAID"/>
    <s v="Shifted"/>
    <m/>
    <s v="CAVNA"/>
    <m/>
    <m/>
    <m/>
    <s v="CHINCHWAD"/>
    <m/>
    <m/>
    <m/>
    <n v="9141"/>
    <n v="16469"/>
    <n v="27"/>
    <n v="12"/>
    <s v="STABLE"/>
    <m/>
    <m/>
    <m/>
    <m/>
    <s v="-"/>
    <s v="MH14LT0680"/>
    <s v="SPLENDOR PLUS BS6 I3S DRS CAST FI"/>
    <d v="2024-08-03T00:00:00"/>
    <n v="24"/>
    <s v="10.06.26"/>
    <x v="0"/>
    <m/>
    <m/>
    <m/>
    <m/>
    <m/>
    <m/>
    <m/>
    <m/>
    <m/>
    <m/>
    <m/>
    <m/>
    <m/>
    <m/>
    <m/>
    <m/>
    <m/>
    <m/>
    <m/>
    <m/>
    <m/>
    <m/>
    <m/>
    <m/>
    <m/>
    <m/>
    <m/>
    <m/>
    <m/>
    <m/>
    <m/>
    <m/>
    <m/>
    <m/>
    <n v="1"/>
    <m/>
    <m/>
    <m/>
    <m/>
    <m/>
    <m/>
    <m/>
    <m/>
    <m/>
    <m/>
    <m/>
    <m/>
    <m/>
    <m/>
    <m/>
    <m/>
    <m/>
    <m/>
    <m/>
    <m/>
    <m/>
    <m/>
    <m/>
    <m/>
    <m/>
    <m/>
    <m/>
    <m/>
    <m/>
    <m/>
    <m/>
    <m/>
    <m/>
    <m/>
    <m/>
    <m/>
    <m/>
    <m/>
    <m/>
    <m/>
    <m/>
    <m/>
    <m/>
    <m/>
    <m/>
    <m/>
    <m/>
    <m/>
    <m/>
    <m/>
    <m/>
    <m/>
    <m/>
    <m/>
    <m/>
    <m/>
    <m/>
    <m/>
    <m/>
    <x v="2"/>
    <x v="0"/>
    <s v="ZBHT0011"/>
    <s v="k6GbFE8Rl47"/>
    <s v="Allocated"/>
    <s v="Shifted (NC_SFTD)"/>
    <s v="Visit cm residence address cm  shifted this place are going sra development scheme"/>
    <d v="2026-06-12T00:00:00"/>
    <m/>
    <m/>
    <m/>
    <m/>
    <s v="84"/>
    <n v="3796"/>
    <n v="8248"/>
  </r>
  <r>
    <n v="460109573"/>
    <s v="JAYSHREE HEMRAJ BHUJBAL"/>
    <m/>
    <m/>
    <m/>
    <m/>
    <m/>
    <m/>
    <n v="2845"/>
    <n v="3152.65"/>
    <n v="322.64999999999964"/>
    <n v="6063.65"/>
    <x v="4"/>
    <s v="FLOW"/>
    <s v="UNPAID"/>
    <x v="7"/>
    <n v="16448.14"/>
    <n v="15"/>
    <n v="0"/>
    <n v="1800"/>
    <s v="-"/>
    <n v="1.8397741490644406E-2"/>
    <n v="3.6418054209180605E-3"/>
    <s v="STABLE"/>
    <s v="PTP"/>
    <s v="-"/>
    <s v="PTP"/>
    <m/>
    <m/>
    <s v="CAVA"/>
    <m/>
    <s v="-"/>
    <s v="-"/>
    <s v="SHIRUR"/>
    <s v="-"/>
    <s v="-"/>
    <s v="-"/>
    <n v="4967.6499999999996"/>
    <n v="16448.14"/>
    <n v="57"/>
    <n v="73"/>
    <s v="FLOW"/>
    <m/>
    <m/>
    <m/>
    <m/>
    <s v="REGULAR"/>
    <s v="MH12WN2689"/>
    <s v="HF DELUXE DRUM SELF CAST ALL BLACK"/>
    <d v="2023-10-12T00:00:00"/>
    <n v="36"/>
    <s v="02.06.26"/>
    <x v="0"/>
    <m/>
    <m/>
    <m/>
    <m/>
    <m/>
    <m/>
    <m/>
    <m/>
    <m/>
    <m/>
    <m/>
    <m/>
    <m/>
    <n v="1"/>
    <m/>
    <m/>
    <m/>
    <m/>
    <m/>
    <m/>
    <m/>
    <m/>
    <m/>
    <m/>
    <m/>
    <m/>
    <m/>
    <m/>
    <m/>
    <m/>
    <m/>
    <m/>
    <m/>
    <m/>
    <m/>
    <m/>
    <m/>
    <m/>
    <m/>
    <m/>
    <m/>
    <m/>
    <m/>
    <m/>
    <m/>
    <m/>
    <m/>
    <m/>
    <m/>
    <m/>
    <m/>
    <m/>
    <m/>
    <m/>
    <m/>
    <m/>
    <m/>
    <m/>
    <m/>
    <m/>
    <m/>
    <m/>
    <m/>
    <m/>
    <m/>
    <m/>
    <m/>
    <m/>
    <m/>
    <m/>
    <m/>
    <m/>
    <m/>
    <m/>
    <m/>
    <m/>
    <m/>
    <m/>
    <m/>
    <m/>
    <m/>
    <m/>
    <m/>
    <m/>
    <m/>
    <m/>
    <m/>
    <m/>
    <m/>
    <m/>
    <m/>
    <m/>
    <m/>
    <m/>
    <x v="2"/>
    <x v="0"/>
    <s v="ZBHT0024"/>
    <s v="A6M1QoNm7m"/>
    <s v="Allocated"/>
    <s v="Left Message (LMCB)"/>
    <s v="Meet husband "/>
    <d v="2026-06-05T00:00:00"/>
    <m/>
    <m/>
    <m/>
    <s v="DIGICOLLTC"/>
    <s v="66"/>
    <n v="322.64999999999964"/>
    <n v="6063.65"/>
  </r>
  <r>
    <n v="465971898"/>
    <s v="SOMNATH LAXMAN MADGE"/>
    <s v="ONLINE"/>
    <s v="09.06.26"/>
    <n v="6720"/>
    <m/>
    <m/>
    <m/>
    <n v="2240"/>
    <n v="4480"/>
    <n v="2284"/>
    <n v="88"/>
    <x v="4"/>
    <s v="RB"/>
    <s v="PAID"/>
    <x v="11"/>
    <n v="16438"/>
    <n v="44"/>
    <n v="0"/>
    <n v="900"/>
    <s v="FLOW"/>
    <n v="5.6842114508678279E-2"/>
    <n v="3.6395603094970664E-3"/>
    <s v="RB"/>
    <s v="PAID"/>
    <s v="PTP"/>
    <s v="PAID"/>
    <m/>
    <m/>
    <m/>
    <m/>
    <s v="-"/>
    <s v="-"/>
    <s v="RAJGURU NAGAR"/>
    <s v="-"/>
    <s v="-"/>
    <s v="-"/>
    <n v="5424"/>
    <n v="16438"/>
    <n v="56"/>
    <n v="11"/>
    <s v="STABLE"/>
    <m/>
    <m/>
    <m/>
    <m/>
    <s v="REGULAR"/>
    <s v="MH14LN5785"/>
    <s v="HONDA DIO 125 SMART LTD ED"/>
    <d v="2025-04-22T00:00:00"/>
    <n v="18"/>
    <s v="02.06.26"/>
    <x v="0"/>
    <m/>
    <m/>
    <m/>
    <m/>
    <m/>
    <m/>
    <m/>
    <m/>
    <m/>
    <m/>
    <m/>
    <m/>
    <m/>
    <m/>
    <m/>
    <m/>
    <m/>
    <m/>
    <m/>
    <m/>
    <m/>
    <m/>
    <m/>
    <m/>
    <m/>
    <n v="1"/>
    <m/>
    <m/>
    <m/>
    <m/>
    <m/>
    <m/>
    <m/>
    <m/>
    <m/>
    <m/>
    <m/>
    <m/>
    <m/>
    <m/>
    <m/>
    <m/>
    <m/>
    <m/>
    <m/>
    <m/>
    <m/>
    <m/>
    <m/>
    <m/>
    <m/>
    <m/>
    <m/>
    <m/>
    <m/>
    <m/>
    <m/>
    <m/>
    <m/>
    <m/>
    <m/>
    <m/>
    <m/>
    <m/>
    <m/>
    <m/>
    <m/>
    <m/>
    <m/>
    <m/>
    <m/>
    <m/>
    <m/>
    <m/>
    <m/>
    <m/>
    <m/>
    <m/>
    <m/>
    <m/>
    <m/>
    <m/>
    <m/>
    <m/>
    <m/>
    <m/>
    <m/>
    <m/>
    <m/>
    <m/>
    <m/>
    <m/>
    <m/>
    <m/>
    <x v="2"/>
    <x v="0"/>
    <s v="ZBHT0010"/>
    <s v="APyA-UZep1m"/>
    <s v="Allocated"/>
    <s v="Promise To Pay (PTP)"/>
    <s v="Ptp "/>
    <d v="2026-06-09T00:00:00"/>
    <m/>
    <m/>
    <m/>
    <m/>
    <s v="88"/>
    <n v="2284"/>
    <n v="6808"/>
  </r>
  <r>
    <n v="464487568"/>
    <s v="SACHIN GANPAT MORE"/>
    <s v="ONLINE"/>
    <s v="18.06.26"/>
    <n v="2603"/>
    <m/>
    <m/>
    <m/>
    <n v="2496"/>
    <n v="2240"/>
    <n v="2303"/>
    <n v="2251"/>
    <x v="0"/>
    <s v="STABLE"/>
    <s v="PAID"/>
    <x v="10"/>
    <n v="16402"/>
    <n v="63"/>
    <n v="0"/>
    <n v="2700"/>
    <s v="19.05.26"/>
    <n v="7.073498121947866E-3"/>
    <n v="8.9756913210350584E-4"/>
    <s v="STABLE"/>
    <s v="PAID"/>
    <s v="MPTP"/>
    <s v="PTP"/>
    <m/>
    <n v="25"/>
    <s v="CAVA"/>
    <m/>
    <s v="-"/>
    <s v="-"/>
    <s v="JUNNAR"/>
    <s v="-"/>
    <s v="-"/>
    <s v="-"/>
    <n v="5003"/>
    <n v="16402"/>
    <n v="27"/>
    <n v="43"/>
    <s v="FLOW"/>
    <m/>
    <m/>
    <m/>
    <m/>
    <s v="REGULAR"/>
    <s v="MH14MA2699"/>
    <s v="HONDA SHINE DISC BSVI"/>
    <d v="2024-10-29T00:00:00"/>
    <n v="24"/>
    <s v="02.06.26"/>
    <x v="0"/>
    <m/>
    <m/>
    <m/>
    <m/>
    <m/>
    <m/>
    <m/>
    <n v="1"/>
    <m/>
    <m/>
    <m/>
    <m/>
    <m/>
    <m/>
    <m/>
    <m/>
    <m/>
    <m/>
    <m/>
    <m/>
    <m/>
    <m/>
    <m/>
    <m/>
    <m/>
    <m/>
    <m/>
    <m/>
    <m/>
    <m/>
    <m/>
    <m/>
    <m/>
    <m/>
    <m/>
    <m/>
    <m/>
    <m/>
    <m/>
    <m/>
    <m/>
    <m/>
    <m/>
    <m/>
    <m/>
    <m/>
    <m/>
    <m/>
    <m/>
    <m/>
    <m/>
    <m/>
    <m/>
    <m/>
    <m/>
    <m/>
    <m/>
    <m/>
    <m/>
    <m/>
    <m/>
    <m/>
    <m/>
    <m/>
    <m/>
    <m/>
    <m/>
    <m/>
    <m/>
    <m/>
    <m/>
    <m/>
    <m/>
    <m/>
    <m/>
    <m/>
    <m/>
    <m/>
    <m/>
    <m/>
    <m/>
    <m/>
    <m/>
    <m/>
    <m/>
    <m/>
    <m/>
    <m/>
    <m/>
    <m/>
    <m/>
    <m/>
    <m/>
    <m/>
    <x v="2"/>
    <x v="0"/>
    <s v="ZBHT0021"/>
    <s v="B6fZVgypIV7"/>
    <s v="Allocated"/>
    <s v="Promise To Pay (PTP)"/>
    <s v="Ptp"/>
    <d v="2026-06-28T00:00:00"/>
    <m/>
    <m/>
    <m/>
    <m/>
    <s v="118"/>
    <n v="2303"/>
    <n v="4854"/>
  </r>
  <r>
    <n v="135586566"/>
    <s v="VISHAL VIJAY SHINDE"/>
    <s v="ONLINE"/>
    <s v="18.06.26"/>
    <n v="5140"/>
    <m/>
    <m/>
    <m/>
    <n v="2466"/>
    <n v="2259"/>
    <n v="2307"/>
    <n v="-317"/>
    <x v="0"/>
    <s v="RB"/>
    <s v="PAID"/>
    <x v="6"/>
    <n v="16376.58"/>
    <n v="48"/>
    <n v="0"/>
    <n v="3150"/>
    <s v="23.05.26"/>
    <n v="9.3546254494014033E-3"/>
    <n v="8.9617806959051529E-4"/>
    <s v="STABLE"/>
    <s v="PAID"/>
    <s v="PTP"/>
    <s v="PTP"/>
    <m/>
    <n v="26"/>
    <s v="CAVA"/>
    <m/>
    <s v="-"/>
    <s v="-"/>
    <s v="TINGRE NAGAR"/>
    <s v="-"/>
    <s v="-"/>
    <s v="-"/>
    <n v="5457"/>
    <n v="16376.58"/>
    <n v="26"/>
    <n v="42"/>
    <s v="FLOW"/>
    <m/>
    <m/>
    <m/>
    <m/>
    <s v="NPA"/>
    <s v="MH12UX3011"/>
    <s v="PIAGGIO APRILIA SR 125 CBS"/>
    <d v="2022-11-09T00:00:00"/>
    <n v="48"/>
    <s v="02.06.26"/>
    <x v="1"/>
    <m/>
    <m/>
    <m/>
    <m/>
    <m/>
    <m/>
    <m/>
    <m/>
    <m/>
    <m/>
    <m/>
    <m/>
    <m/>
    <n v="1"/>
    <m/>
    <m/>
    <m/>
    <m/>
    <m/>
    <m/>
    <m/>
    <m/>
    <m/>
    <m/>
    <m/>
    <m/>
    <m/>
    <m/>
    <m/>
    <m/>
    <m/>
    <m/>
    <m/>
    <m/>
    <m/>
    <m/>
    <m/>
    <m/>
    <m/>
    <m/>
    <m/>
    <m/>
    <m/>
    <m/>
    <m/>
    <m/>
    <m/>
    <m/>
    <m/>
    <m/>
    <m/>
    <m/>
    <m/>
    <m/>
    <m/>
    <n v="1"/>
    <m/>
    <m/>
    <m/>
    <m/>
    <m/>
    <m/>
    <m/>
    <m/>
    <m/>
    <m/>
    <m/>
    <m/>
    <m/>
    <m/>
    <m/>
    <m/>
    <m/>
    <m/>
    <m/>
    <m/>
    <m/>
    <m/>
    <m/>
    <m/>
    <m/>
    <m/>
    <m/>
    <m/>
    <m/>
    <m/>
    <m/>
    <m/>
    <m/>
    <m/>
    <m/>
    <m/>
    <m/>
    <m/>
    <x v="1"/>
    <x v="0"/>
    <s v="ZBHT0012"/>
    <s v="A6kO3Ijesc"/>
    <s v="Allocated"/>
    <s v="Door Locked (NC_DL)"/>
    <s v="Nc"/>
    <d v="2026-06-05T00:00:00"/>
    <m/>
    <m/>
    <m/>
    <m/>
    <s v="98"/>
    <n v="2307"/>
    <n v="4823"/>
  </r>
  <r>
    <n v="463022170"/>
    <s v="CHETAN SURESHARAO CHAUKADE"/>
    <m/>
    <m/>
    <m/>
    <m/>
    <m/>
    <m/>
    <n v="5571"/>
    <n v="11142"/>
    <n v="5887"/>
    <n v="17215"/>
    <x v="4"/>
    <s v="FLOW"/>
    <s v="UNPAID"/>
    <x v="13"/>
    <n v="16172"/>
    <n v="316"/>
    <n v="0"/>
    <n v="4950"/>
    <s v="-"/>
    <n v="4.1633521008554795E-2"/>
    <n v="3.5806648816879526E-3"/>
    <s v="STABLE"/>
    <s v="PTP"/>
    <s v="-"/>
    <s v="PTP"/>
    <m/>
    <n v="20"/>
    <s v="CAVA"/>
    <m/>
    <m/>
    <m/>
    <s v="WAKAD"/>
    <m/>
    <m/>
    <m/>
    <n v="16408"/>
    <n v="16172"/>
    <n v="57"/>
    <n v="73"/>
    <s v="FLOW"/>
    <m/>
    <m/>
    <m/>
    <m/>
    <s v="-"/>
    <s v="MH14LQ2537"/>
    <s v="ACCESS 125 BT CONNECT ED DISC"/>
    <d v="2024-05-27T00:00:00"/>
    <n v="24"/>
    <s v="10.06.26"/>
    <x v="0"/>
    <m/>
    <m/>
    <m/>
    <m/>
    <m/>
    <m/>
    <m/>
    <m/>
    <m/>
    <m/>
    <m/>
    <m/>
    <m/>
    <m/>
    <m/>
    <m/>
    <m/>
    <m/>
    <m/>
    <m/>
    <m/>
    <m/>
    <m/>
    <m/>
    <m/>
    <m/>
    <m/>
    <m/>
    <m/>
    <m/>
    <m/>
    <n v="1"/>
    <m/>
    <m/>
    <m/>
    <m/>
    <m/>
    <m/>
    <m/>
    <m/>
    <m/>
    <m/>
    <m/>
    <m/>
    <m/>
    <m/>
    <m/>
    <m/>
    <m/>
    <m/>
    <m/>
    <m/>
    <m/>
    <m/>
    <m/>
    <m/>
    <m/>
    <m/>
    <m/>
    <m/>
    <m/>
    <m/>
    <m/>
    <m/>
    <m/>
    <m/>
    <m/>
    <m/>
    <m/>
    <m/>
    <m/>
    <m/>
    <m/>
    <m/>
    <m/>
    <m/>
    <m/>
    <m/>
    <m/>
    <m/>
    <m/>
    <m/>
    <m/>
    <m/>
    <m/>
    <m/>
    <m/>
    <m/>
    <m/>
    <m/>
    <m/>
    <m/>
    <m/>
    <m/>
    <x v="2"/>
    <x v="0"/>
    <s v="DUWT0030"/>
    <s v="G2FVUxj_EI7"/>
    <s v="Allocated"/>
    <s v="Shifted (NC_SFTD)"/>
    <s v="We had visited to customer but customer shifted "/>
    <d v="2026-06-11T00:00:00"/>
    <m/>
    <m/>
    <m/>
    <m/>
    <s v="502"/>
    <n v="5887"/>
    <n v="17215"/>
  </r>
  <r>
    <n v="460138753"/>
    <s v="MOHAN RAJARAM BANGAR"/>
    <s v="ONLINE"/>
    <s v="11.06.26"/>
    <n v="5800"/>
    <m/>
    <m/>
    <m/>
    <n v="2845"/>
    <n v="2845"/>
    <n v="2845"/>
    <n v="-64"/>
    <x v="0"/>
    <s v="RB"/>
    <s v="PAID"/>
    <x v="2"/>
    <n v="16140.49"/>
    <n v="0"/>
    <n v="0"/>
    <n v="2693"/>
    <s v="-"/>
    <n v="2.4322244464529193E-2"/>
    <n v="8.8325848073560025E-4"/>
    <s v="RB"/>
    <s v="PAID"/>
    <s v="-"/>
    <s v="PAID"/>
    <m/>
    <m/>
    <m/>
    <m/>
    <m/>
    <m/>
    <s v="ALANADI DEVACHI"/>
    <m/>
    <m/>
    <m/>
    <n v="5538"/>
    <n v="16140.49"/>
    <n v="27"/>
    <n v="0"/>
    <s v="RB"/>
    <m/>
    <m/>
    <m/>
    <m/>
    <s v="-"/>
    <s v="MH14LD3183"/>
    <s v="SPLENDOR PLUS BS6 I3S DRS CAST FI"/>
    <d v="2023-10-16T00:00:00"/>
    <n v="36"/>
    <s v="10.06.26"/>
    <x v="1"/>
    <m/>
    <m/>
    <m/>
    <m/>
    <m/>
    <m/>
    <m/>
    <m/>
    <m/>
    <m/>
    <m/>
    <m/>
    <m/>
    <m/>
    <m/>
    <m/>
    <m/>
    <m/>
    <m/>
    <m/>
    <m/>
    <m/>
    <m/>
    <m/>
    <m/>
    <m/>
    <m/>
    <m/>
    <m/>
    <m/>
    <m/>
    <n v="2"/>
    <m/>
    <m/>
    <m/>
    <m/>
    <m/>
    <m/>
    <m/>
    <m/>
    <m/>
    <m/>
    <m/>
    <m/>
    <m/>
    <m/>
    <m/>
    <m/>
    <m/>
    <m/>
    <m/>
    <m/>
    <m/>
    <m/>
    <m/>
    <m/>
    <m/>
    <m/>
    <m/>
    <m/>
    <m/>
    <m/>
    <m/>
    <m/>
    <m/>
    <m/>
    <m/>
    <m/>
    <m/>
    <m/>
    <m/>
    <m/>
    <m/>
    <m/>
    <m/>
    <m/>
    <m/>
    <m/>
    <m/>
    <m/>
    <m/>
    <m/>
    <m/>
    <m/>
    <m/>
    <m/>
    <m/>
    <m/>
    <m/>
    <m/>
    <m/>
    <m/>
    <m/>
    <m/>
    <x v="1"/>
    <x v="0"/>
    <s v="ZBHT0009"/>
    <s v="GoUxoPHW97"/>
    <s v="Allocated"/>
    <s v="Payment (PAID)"/>
    <s v="Payment (PAID)"/>
    <d v="2026-06-11T00:00:00"/>
    <m/>
    <m/>
    <m/>
    <m/>
    <s v="46"/>
    <n v="2845"/>
    <n v="5736"/>
  </r>
  <r>
    <n v="466394730"/>
    <s v="RAJESH RAMESH BARELA"/>
    <m/>
    <m/>
    <m/>
    <m/>
    <m/>
    <m/>
    <n v="5558"/>
    <n v="5558"/>
    <n v="5561"/>
    <n v="11212"/>
    <x v="0"/>
    <s v="FLOW"/>
    <s v="UNPAID"/>
    <x v="7"/>
    <n v="16134"/>
    <n v="3"/>
    <n v="0"/>
    <n v="523"/>
    <s v="-"/>
    <n v="1.0045046123378927E-2"/>
    <n v="8.8290332748189022E-4"/>
    <s v="FLOW"/>
    <s v="NC"/>
    <s v="-"/>
    <s v="NC"/>
    <s v="Shifted"/>
    <m/>
    <s v="CNAVNA"/>
    <m/>
    <m/>
    <m/>
    <s v="SHIRUR"/>
    <m/>
    <m/>
    <m/>
    <n v="6084"/>
    <n v="16134"/>
    <n v="26"/>
    <n v="42"/>
    <s v="FLOW"/>
    <m/>
    <m/>
    <m/>
    <m/>
    <s v="-"/>
    <s v="MH19EM0386"/>
    <s v="BAJAJ PULSAR N160 UG"/>
    <d v="2025-06-25T00:00:00"/>
    <n v="12"/>
    <s v="10.06.26"/>
    <x v="0"/>
    <m/>
    <m/>
    <m/>
    <m/>
    <m/>
    <m/>
    <m/>
    <m/>
    <m/>
    <m/>
    <m/>
    <m/>
    <m/>
    <m/>
    <m/>
    <m/>
    <m/>
    <m/>
    <m/>
    <m/>
    <m/>
    <m/>
    <m/>
    <m/>
    <m/>
    <m/>
    <m/>
    <m/>
    <m/>
    <m/>
    <m/>
    <n v="1"/>
    <m/>
    <m/>
    <m/>
    <m/>
    <m/>
    <m/>
    <m/>
    <m/>
    <m/>
    <m/>
    <m/>
    <m/>
    <m/>
    <m/>
    <m/>
    <m/>
    <m/>
    <m/>
    <m/>
    <m/>
    <m/>
    <m/>
    <m/>
    <m/>
    <m/>
    <m/>
    <m/>
    <m/>
    <m/>
    <m/>
    <m/>
    <m/>
    <m/>
    <m/>
    <m/>
    <m/>
    <m/>
    <m/>
    <m/>
    <m/>
    <m/>
    <m/>
    <m/>
    <m/>
    <m/>
    <m/>
    <m/>
    <m/>
    <m/>
    <m/>
    <m/>
    <m/>
    <m/>
    <m/>
    <m/>
    <m/>
    <m/>
    <m/>
    <m/>
    <m/>
    <m/>
    <m/>
    <x v="2"/>
    <x v="0"/>
    <s v="ZBHT0024"/>
    <s v="B2Lup72uhDm"/>
    <s v="Allocated"/>
    <s v="Shifted (NC_SFTD)"/>
    <s v="Customer shifted "/>
    <d v="2026-06-11T00:00:00"/>
    <m/>
    <m/>
    <m/>
    <m/>
    <s v="96"/>
    <n v="5561"/>
    <n v="11212"/>
  </r>
  <r>
    <n v="459750261"/>
    <s v="KOMAL ROHIT CHANDANE"/>
    <s v="ONLINE"/>
    <s v="11.06.26"/>
    <n v="3410"/>
    <m/>
    <m/>
    <m/>
    <n v="3370"/>
    <n v="3341"/>
    <n v="3406"/>
    <n v="3362"/>
    <x v="0"/>
    <s v="STABLE"/>
    <s v="PAID"/>
    <x v="2"/>
    <n v="16059.4"/>
    <n v="65"/>
    <n v="0"/>
    <n v="6300"/>
    <s v="-"/>
    <n v="2.4200049239747997E-2"/>
    <n v="8.7882098037453003E-4"/>
    <s v="STABLE"/>
    <s v="PAID"/>
    <s v="-"/>
    <s v="PAID"/>
    <m/>
    <m/>
    <m/>
    <m/>
    <m/>
    <m/>
    <s v="DAPODI"/>
    <m/>
    <m/>
    <m/>
    <n v="9706"/>
    <n v="16059.4"/>
    <n v="27"/>
    <n v="12"/>
    <s v="STABLE"/>
    <m/>
    <m/>
    <m/>
    <m/>
    <s v="-"/>
    <s v="MH14KZ6499"/>
    <s v="HONDA ACTIVA 6G H SMART"/>
    <d v="2023-09-13T00:00:00"/>
    <n v="36"/>
    <s v="10.06.26"/>
    <x v="1"/>
    <m/>
    <m/>
    <m/>
    <m/>
    <m/>
    <m/>
    <m/>
    <m/>
    <m/>
    <m/>
    <m/>
    <m/>
    <m/>
    <m/>
    <m/>
    <m/>
    <m/>
    <m/>
    <m/>
    <m/>
    <m/>
    <m/>
    <m/>
    <m/>
    <m/>
    <m/>
    <m/>
    <m/>
    <m/>
    <m/>
    <m/>
    <n v="1"/>
    <m/>
    <m/>
    <m/>
    <m/>
    <m/>
    <m/>
    <m/>
    <m/>
    <m/>
    <m/>
    <m/>
    <m/>
    <m/>
    <m/>
    <m/>
    <m/>
    <m/>
    <m/>
    <m/>
    <m/>
    <m/>
    <m/>
    <m/>
    <m/>
    <m/>
    <m/>
    <m/>
    <m/>
    <m/>
    <m/>
    <m/>
    <m/>
    <m/>
    <m/>
    <m/>
    <m/>
    <m/>
    <m/>
    <m/>
    <m/>
    <m/>
    <m/>
    <m/>
    <m/>
    <m/>
    <m/>
    <m/>
    <m/>
    <m/>
    <m/>
    <m/>
    <m/>
    <m/>
    <m/>
    <m/>
    <m/>
    <m/>
    <m/>
    <m/>
    <m/>
    <m/>
    <m/>
    <x v="2"/>
    <x v="0"/>
    <s v="ZBHT0009"/>
    <s v="GoVBpQcm_EM7"/>
    <s v="Allocated"/>
    <s v="Promise To Pay (PTP)"/>
    <s v="Customer promise pay online 3000 on 11/06"/>
    <d v="2026-06-11T00:00:00"/>
    <m/>
    <m/>
    <m/>
    <m/>
    <s v="61"/>
    <n v="3406"/>
    <n v="6772"/>
  </r>
  <r>
    <n v="462901902"/>
    <s v="MANISHA RAJENDRA PALASKAR"/>
    <s v="ONLINE"/>
    <s v="13.06.26"/>
    <n v="10000"/>
    <m/>
    <m/>
    <m/>
    <n v="4441"/>
    <n v="16360"/>
    <n v="3712"/>
    <n v="11536"/>
    <x v="2"/>
    <s v="STABLE"/>
    <s v="PAID"/>
    <x v="10"/>
    <n v="15860"/>
    <n v="675"/>
    <n v="0"/>
    <n v="2929"/>
    <s v="FLOW"/>
    <n v="5.4425886681254587E-2"/>
    <n v="5.2071379959826415E-3"/>
    <s v="STABLE"/>
    <s v="PAID"/>
    <s v="RTP"/>
    <s v="PAID"/>
    <m/>
    <m/>
    <s v="CAVA"/>
    <m/>
    <s v="REPO"/>
    <s v="-"/>
    <s v="NARAYAN GAON"/>
    <s v="-"/>
    <s v="-"/>
    <s v="-"/>
    <n v="19964"/>
    <n v="15860"/>
    <n v="116"/>
    <n v="73"/>
    <s v="STABLE"/>
    <m/>
    <m/>
    <m/>
    <m/>
    <s v="NPA"/>
    <s v="MH12WV1574"/>
    <s v="HONDA SHINE DRUM BSVI"/>
    <d v="2024-05-14T00:00:00"/>
    <n v="24"/>
    <s v="02.06.26"/>
    <x v="0"/>
    <m/>
    <m/>
    <m/>
    <m/>
    <m/>
    <m/>
    <m/>
    <m/>
    <m/>
    <m/>
    <m/>
    <m/>
    <m/>
    <m/>
    <m/>
    <m/>
    <m/>
    <m/>
    <m/>
    <m/>
    <m/>
    <m/>
    <m/>
    <m/>
    <m/>
    <n v="1"/>
    <m/>
    <m/>
    <m/>
    <m/>
    <m/>
    <m/>
    <m/>
    <m/>
    <m/>
    <m/>
    <m/>
    <m/>
    <m/>
    <m/>
    <m/>
    <m/>
    <m/>
    <m/>
    <m/>
    <m/>
    <m/>
    <m/>
    <m/>
    <m/>
    <m/>
    <m/>
    <m/>
    <m/>
    <m/>
    <m/>
    <m/>
    <m/>
    <m/>
    <m/>
    <m/>
    <m/>
    <m/>
    <m/>
    <m/>
    <m/>
    <m/>
    <m/>
    <m/>
    <m/>
    <m/>
    <m/>
    <m/>
    <m/>
    <m/>
    <m/>
    <m/>
    <m/>
    <m/>
    <m/>
    <m/>
    <m/>
    <m/>
    <m/>
    <m/>
    <m/>
    <m/>
    <m/>
    <m/>
    <m/>
    <m/>
    <m/>
    <m/>
    <m/>
    <x v="2"/>
    <x v="0"/>
    <s v="ZBHT0021"/>
    <s v="k6hSZHMZDm"/>
    <s v="Allocated"/>
    <s v="Left Message (LMCB)"/>
    <s v="Lmcb neighbour"/>
    <d v="2026-06-09T00:00:00"/>
    <m/>
    <m/>
    <m/>
    <m/>
    <s v="735"/>
    <n v="3712"/>
    <n v="21536"/>
  </r>
  <r>
    <n v="459836925"/>
    <s v="JAGDISH NATTHU SAHU"/>
    <s v="ONLINE"/>
    <s v="12.06.26"/>
    <n v="3453"/>
    <m/>
    <m/>
    <m/>
    <n v="3191"/>
    <n v="593"/>
    <n v="621"/>
    <n v="331"/>
    <x v="0"/>
    <s v="STABLE"/>
    <s v="PAID"/>
    <x v="10"/>
    <n v="15837"/>
    <n v="28"/>
    <n v="0"/>
    <n v="6300"/>
    <s v="16.05.26"/>
    <n v="6.829837200176098E-3"/>
    <n v="8.66650551464652E-4"/>
    <s v="STABLE"/>
    <s v="PAID"/>
    <s v="MPTP"/>
    <s v="PAID"/>
    <m/>
    <m/>
    <s v="CAVNA"/>
    <m/>
    <s v="-"/>
    <s v="-"/>
    <s v="PARUNDE"/>
    <s v="-"/>
    <s v="-"/>
    <s v="-"/>
    <n v="6921"/>
    <n v="15837"/>
    <n v="27"/>
    <n v="12"/>
    <s v="STABLE"/>
    <m/>
    <m/>
    <m/>
    <m/>
    <s v="REGULAR"/>
    <s v="MH14KZ9850"/>
    <s v="LIVO DRUM CBS"/>
    <d v="2023-09-21T00:00:00"/>
    <n v="36"/>
    <s v="02.06.26"/>
    <x v="0"/>
    <m/>
    <m/>
    <m/>
    <m/>
    <m/>
    <m/>
    <m/>
    <m/>
    <m/>
    <m/>
    <n v="1"/>
    <m/>
    <m/>
    <m/>
    <m/>
    <m/>
    <m/>
    <m/>
    <m/>
    <m/>
    <m/>
    <m/>
    <m/>
    <m/>
    <m/>
    <m/>
    <m/>
    <m/>
    <m/>
    <m/>
    <m/>
    <m/>
    <m/>
    <m/>
    <m/>
    <m/>
    <m/>
    <m/>
    <m/>
    <m/>
    <m/>
    <m/>
    <m/>
    <m/>
    <m/>
    <m/>
    <m/>
    <m/>
    <m/>
    <m/>
    <m/>
    <m/>
    <m/>
    <m/>
    <m/>
    <m/>
    <m/>
    <m/>
    <m/>
    <m/>
    <m/>
    <m/>
    <m/>
    <m/>
    <m/>
    <m/>
    <m/>
    <m/>
    <m/>
    <m/>
    <m/>
    <m/>
    <m/>
    <m/>
    <m/>
    <m/>
    <m/>
    <m/>
    <m/>
    <m/>
    <m/>
    <m/>
    <m/>
    <m/>
    <m/>
    <m/>
    <m/>
    <m/>
    <m/>
    <m/>
    <m/>
    <m/>
    <m/>
    <m/>
    <x v="2"/>
    <x v="0"/>
    <s v="ZBHT0021"/>
    <e v="#N/A"/>
    <e v="#N/A"/>
    <e v="#N/A"/>
    <e v="#N/A"/>
    <e v="#N/A"/>
    <m/>
    <m/>
    <m/>
    <m/>
    <n v="0"/>
    <n v="621"/>
    <n v="3784"/>
  </r>
  <r>
    <n v="126147108"/>
    <s v="AKSHAY BALWANT SURVE"/>
    <m/>
    <m/>
    <m/>
    <m/>
    <m/>
    <m/>
    <n v="9255"/>
    <n v="15877.19"/>
    <n v="-29384.809999999998"/>
    <n v="26317.190000000002"/>
    <x v="3"/>
    <s v="FLOW"/>
    <s v="UNPAID"/>
    <x v="13"/>
    <n v="15777.82"/>
    <n v="1013"/>
    <n v="0"/>
    <n v="1800"/>
    <s v="FLOW"/>
    <n v="9.3415549585791624E-2"/>
    <n v="6.6278151065827457E-3"/>
    <s v="FLOW"/>
    <s v="LMCB"/>
    <s v="LMCB"/>
    <s v="LMCB"/>
    <s v="Custmer never meet at home"/>
    <m/>
    <s v="CNAVNA"/>
    <m/>
    <s v="REPO"/>
    <s v="-"/>
    <s v="MULSHI"/>
    <s v="-"/>
    <s v="-"/>
    <s v="-"/>
    <n v="18690.189999999999"/>
    <n v="15777.82"/>
    <n v="178"/>
    <n v="194"/>
    <s v="FLOW"/>
    <m/>
    <m/>
    <m/>
    <m/>
    <s v="NPA"/>
    <s v="MH12TZ9984"/>
    <s v="CONTINETNAL GT 650 BR GREEN"/>
    <d v="2022-01-15T00:00:00"/>
    <n v="48"/>
    <s v="02.06.26"/>
    <x v="0"/>
    <m/>
    <m/>
    <m/>
    <m/>
    <m/>
    <m/>
    <m/>
    <m/>
    <m/>
    <m/>
    <n v="1"/>
    <m/>
    <m/>
    <m/>
    <m/>
    <m/>
    <m/>
    <m/>
    <m/>
    <m/>
    <m/>
    <m/>
    <m/>
    <m/>
    <m/>
    <m/>
    <m/>
    <m/>
    <m/>
    <m/>
    <m/>
    <m/>
    <m/>
    <m/>
    <m/>
    <m/>
    <m/>
    <m/>
    <m/>
    <m/>
    <m/>
    <m/>
    <m/>
    <m/>
    <m/>
    <m/>
    <m/>
    <m/>
    <m/>
    <m/>
    <m/>
    <m/>
    <m/>
    <m/>
    <m/>
    <m/>
    <m/>
    <m/>
    <m/>
    <m/>
    <m/>
    <m/>
    <m/>
    <m/>
    <m/>
    <m/>
    <m/>
    <m/>
    <m/>
    <m/>
    <m/>
    <m/>
    <m/>
    <m/>
    <m/>
    <m/>
    <m/>
    <m/>
    <m/>
    <m/>
    <m/>
    <m/>
    <m/>
    <m/>
    <m/>
    <m/>
    <m/>
    <m/>
    <m/>
    <m/>
    <m/>
    <m/>
    <m/>
    <m/>
    <x v="2"/>
    <x v="0"/>
    <s v="DUWT0030"/>
    <s v="GPL7KPOF_7"/>
    <s v="Allocated"/>
    <s v="Left Message (LMCB)"/>
    <s v="Left message to father "/>
    <d v="2026-06-04T00:00:00"/>
    <m/>
    <m/>
    <m/>
    <s v="DIGICOLLTC"/>
    <s v="1185"/>
    <n v="-29384.809999999998"/>
    <n v="26317.190000000002"/>
  </r>
  <r>
    <n v="459748188"/>
    <s v="MUKESH ANANT GURAV"/>
    <m/>
    <m/>
    <m/>
    <m/>
    <m/>
    <s v="BANK STABLE 11"/>
    <n v="3283"/>
    <n v="3288"/>
    <n v="152"/>
    <n v="6771"/>
    <x v="4"/>
    <s v="STABLE"/>
    <s v="UNPAID"/>
    <x v="8"/>
    <n v="15648.83"/>
    <n v="147"/>
    <n v="0"/>
    <n v="1350"/>
    <s v="-"/>
    <n v="4.259401774144897E-2"/>
    <n v="3.464829088579327E-3"/>
    <s v="STABLE"/>
    <s v="PAID"/>
    <s v="-"/>
    <s v="PAID"/>
    <m/>
    <m/>
    <m/>
    <m/>
    <m/>
    <m/>
    <s v="MAVAL"/>
    <m/>
    <m/>
    <m/>
    <n v="4785"/>
    <n v="15648.83"/>
    <n v="57"/>
    <n v="43"/>
    <s v="STABLE"/>
    <m/>
    <m/>
    <m/>
    <m/>
    <s v="-"/>
    <s v="MH14KZ7290"/>
    <s v="HONDA ACTIVA DLX"/>
    <d v="2023-09-13T00:00:00"/>
    <n v="36"/>
    <s v="10.06.26"/>
    <x v="1"/>
    <m/>
    <m/>
    <m/>
    <m/>
    <m/>
    <m/>
    <m/>
    <m/>
    <m/>
    <m/>
    <m/>
    <m/>
    <m/>
    <m/>
    <m/>
    <m/>
    <m/>
    <m/>
    <m/>
    <m/>
    <m/>
    <m/>
    <m/>
    <m/>
    <m/>
    <m/>
    <m/>
    <m/>
    <m/>
    <m/>
    <m/>
    <m/>
    <m/>
    <m/>
    <m/>
    <m/>
    <m/>
    <m/>
    <m/>
    <m/>
    <m/>
    <m/>
    <m/>
    <m/>
    <m/>
    <m/>
    <m/>
    <m/>
    <m/>
    <m/>
    <m/>
    <m/>
    <m/>
    <m/>
    <m/>
    <m/>
    <m/>
    <m/>
    <m/>
    <m/>
    <m/>
    <m/>
    <m/>
    <m/>
    <m/>
    <m/>
    <m/>
    <m/>
    <m/>
    <m/>
    <m/>
    <m/>
    <m/>
    <m/>
    <m/>
    <m/>
    <m/>
    <m/>
    <m/>
    <m/>
    <m/>
    <m/>
    <m/>
    <m/>
    <m/>
    <m/>
    <m/>
    <m/>
    <m/>
    <m/>
    <m/>
    <n v="1"/>
    <m/>
    <m/>
    <x v="2"/>
    <x v="0"/>
    <s v="ZBHT0013"/>
    <s v="k2y8joGYb7"/>
    <s v="Allocated"/>
    <s v="Refuse To Pay (RTP)"/>
    <s v="Rtp"/>
    <d v="2026-06-04T00:00:00"/>
    <m/>
    <m/>
    <m/>
    <m/>
    <s v="200"/>
    <n v="152"/>
    <n v="6771"/>
  </r>
  <r>
    <n v="457900568"/>
    <s v="SAHIL MOHAN SHINDE"/>
    <m/>
    <m/>
    <m/>
    <m/>
    <m/>
    <m/>
    <n v="4053"/>
    <n v="16188"/>
    <n v="4574"/>
    <n v="21110"/>
    <x v="2"/>
    <s v="FLOW"/>
    <s v="UNPAID"/>
    <x v="15"/>
    <n v="15411"/>
    <n v="545"/>
    <n v="0"/>
    <n v="1800"/>
    <s v="FLOW"/>
    <n v="1"/>
    <n v="5.059722803032061E-3"/>
    <s v="FLOW"/>
    <s v="OS"/>
    <s v="OS"/>
    <s v="OS"/>
    <s v="Customer at village"/>
    <m/>
    <s v="CNAVNA"/>
    <m/>
    <s v="REPO"/>
    <s v="-"/>
    <s v="SANGAMWADI"/>
    <s v="-"/>
    <s v="-"/>
    <s v="-"/>
    <n v="18533"/>
    <n v="15411"/>
    <n v="116"/>
    <n v="132"/>
    <s v="FLOW"/>
    <m/>
    <m/>
    <m/>
    <m/>
    <s v="NPA"/>
    <s v="MH12VM0333"/>
    <s v="TVS JUPITER 125 DISC"/>
    <d v="2023-04-29T00:00:00"/>
    <n v="36"/>
    <s v="02.06.26"/>
    <x v="1"/>
    <m/>
    <m/>
    <m/>
    <m/>
    <m/>
    <m/>
    <m/>
    <m/>
    <m/>
    <m/>
    <n v="1"/>
    <m/>
    <m/>
    <m/>
    <m/>
    <m/>
    <m/>
    <m/>
    <m/>
    <m/>
    <m/>
    <m/>
    <m/>
    <m/>
    <m/>
    <m/>
    <m/>
    <m/>
    <m/>
    <m/>
    <m/>
    <m/>
    <m/>
    <m/>
    <m/>
    <m/>
    <m/>
    <m/>
    <m/>
    <m/>
    <m/>
    <m/>
    <m/>
    <m/>
    <m/>
    <m/>
    <m/>
    <m/>
    <m/>
    <m/>
    <m/>
    <m/>
    <m/>
    <m/>
    <m/>
    <m/>
    <m/>
    <m/>
    <m/>
    <m/>
    <m/>
    <m/>
    <m/>
    <m/>
    <m/>
    <m/>
    <m/>
    <m/>
    <m/>
    <m/>
    <m/>
    <m/>
    <m/>
    <m/>
    <m/>
    <m/>
    <m/>
    <m/>
    <m/>
    <m/>
    <m/>
    <m/>
    <m/>
    <m/>
    <m/>
    <m/>
    <m/>
    <m/>
    <m/>
    <m/>
    <m/>
    <m/>
    <m/>
    <m/>
    <x v="2"/>
    <x v="0"/>
    <s v="DUWT0014"/>
    <s v="koPkdjuXg3Cc"/>
    <s v="Allocated"/>
    <s v="Left Message (LMCB)"/>
    <s v="Left message to mother "/>
    <d v="2026-06-04T00:00:00"/>
    <m/>
    <m/>
    <m/>
    <m/>
    <s v="869"/>
    <n v="4574"/>
    <n v="21110"/>
  </r>
  <r>
    <n v="461914236"/>
    <s v="SHIVAJI VISHNU CHANDANSHIV"/>
    <m/>
    <m/>
    <m/>
    <m/>
    <m/>
    <m/>
    <n v="3993"/>
    <n v="3988"/>
    <n v="4054"/>
    <n v="8170"/>
    <x v="0"/>
    <s v="FLOW"/>
    <s v="UNPAID"/>
    <x v="17"/>
    <n v="15338"/>
    <n v="66"/>
    <n v="0"/>
    <n v="1405.9"/>
    <s v="-"/>
    <n v="2.5746392328320388E-2"/>
    <n v="8.3934369882962892E-4"/>
    <s v="FLOW"/>
    <s v="NC"/>
    <s v="-"/>
    <s v="NC"/>
    <s v="Add not found"/>
    <m/>
    <s v="CNAVNA"/>
    <m/>
    <m/>
    <m/>
    <s v="KALEWADI"/>
    <m/>
    <m/>
    <m/>
    <n v="5459.9"/>
    <n v="15338"/>
    <n v="27"/>
    <n v="43"/>
    <s v="FLOW"/>
    <m/>
    <m/>
    <m/>
    <m/>
    <s v="-"/>
    <s v="MH14LK0587"/>
    <s v="SPLENDOR PLUS DRS CAST FI BLACK"/>
    <d v="2024-02-14T00:00:00"/>
    <n v="30"/>
    <s v="10.06.26"/>
    <x v="0"/>
    <m/>
    <m/>
    <m/>
    <m/>
    <m/>
    <m/>
    <m/>
    <m/>
    <m/>
    <m/>
    <m/>
    <m/>
    <m/>
    <m/>
    <m/>
    <m/>
    <m/>
    <m/>
    <m/>
    <m/>
    <m/>
    <m/>
    <m/>
    <m/>
    <m/>
    <m/>
    <m/>
    <m/>
    <m/>
    <m/>
    <m/>
    <m/>
    <m/>
    <m/>
    <n v="1"/>
    <m/>
    <m/>
    <m/>
    <m/>
    <m/>
    <m/>
    <m/>
    <m/>
    <m/>
    <m/>
    <m/>
    <m/>
    <m/>
    <m/>
    <m/>
    <m/>
    <m/>
    <m/>
    <m/>
    <m/>
    <m/>
    <m/>
    <m/>
    <m/>
    <m/>
    <m/>
    <m/>
    <m/>
    <m/>
    <m/>
    <m/>
    <m/>
    <m/>
    <m/>
    <m/>
    <m/>
    <m/>
    <m/>
    <m/>
    <m/>
    <m/>
    <m/>
    <m/>
    <m/>
    <m/>
    <m/>
    <m/>
    <m/>
    <m/>
    <m/>
    <m/>
    <m/>
    <m/>
    <m/>
    <m/>
    <m/>
    <m/>
    <m/>
    <m/>
    <x v="2"/>
    <x v="0"/>
    <s v="ZBHT0015"/>
    <s v="k6jjmvoNb7"/>
    <s v="Allocated"/>
    <s v="No Such Person (NC_NSP)"/>
    <s v="Visited at customer given address but no buddy know customer this areas. "/>
    <d v="2026-06-12T00:00:00"/>
    <m/>
    <m/>
    <m/>
    <m/>
    <s v="189"/>
    <n v="4054"/>
    <n v="8170"/>
  </r>
  <r>
    <n v="467004508"/>
    <s v="KOMAL ANIL CHAVAN"/>
    <m/>
    <m/>
    <m/>
    <m/>
    <m/>
    <m/>
    <n v="1000"/>
    <n v="1000"/>
    <n v="1000"/>
    <n v="2020"/>
    <x v="0"/>
    <s v="FLOW"/>
    <s v="UNPAID"/>
    <x v="6"/>
    <n v="15045"/>
    <n v="0"/>
    <n v="0"/>
    <n v="450"/>
    <s v="-"/>
    <n v="8.5940006940548094E-3"/>
    <n v="8.2330981541868346E-4"/>
    <s v="FLOW"/>
    <s v="NC"/>
    <s v="-"/>
    <s v="NC"/>
    <s v="Add not found"/>
    <m/>
    <s v="CNAVNA"/>
    <m/>
    <m/>
    <m/>
    <s v="YERWADA"/>
    <m/>
    <m/>
    <m/>
    <n v="1450"/>
    <n v="15045"/>
    <n v="26"/>
    <n v="42"/>
    <s v="FLOW"/>
    <m/>
    <m/>
    <m/>
    <m/>
    <s v="-"/>
    <s v="MH12WV0377"/>
    <s v="TVS JUPITER 125 DISC SXC"/>
    <d v="2025-10-04T00:00:00"/>
    <n v="24"/>
    <s v="10.06.26"/>
    <x v="1"/>
    <m/>
    <m/>
    <m/>
    <m/>
    <m/>
    <m/>
    <m/>
    <m/>
    <m/>
    <m/>
    <m/>
    <m/>
    <m/>
    <m/>
    <m/>
    <m/>
    <m/>
    <m/>
    <m/>
    <m/>
    <m/>
    <m/>
    <m/>
    <m/>
    <m/>
    <m/>
    <m/>
    <m/>
    <m/>
    <m/>
    <m/>
    <m/>
    <m/>
    <m/>
    <m/>
    <m/>
    <m/>
    <n v="1"/>
    <m/>
    <m/>
    <m/>
    <m/>
    <m/>
    <n v="1"/>
    <m/>
    <m/>
    <m/>
    <m/>
    <m/>
    <m/>
    <m/>
    <m/>
    <m/>
    <m/>
    <m/>
    <m/>
    <m/>
    <m/>
    <m/>
    <m/>
    <m/>
    <m/>
    <m/>
    <m/>
    <m/>
    <m/>
    <m/>
    <m/>
    <m/>
    <m/>
    <m/>
    <m/>
    <m/>
    <m/>
    <m/>
    <m/>
    <m/>
    <m/>
    <m/>
    <m/>
    <m/>
    <m/>
    <m/>
    <m/>
    <m/>
    <m/>
    <m/>
    <m/>
    <m/>
    <m/>
    <m/>
    <m/>
    <m/>
    <m/>
    <x v="1"/>
    <x v="0"/>
    <s v="ZBHT0012"/>
    <s v="GPybghBjkyb"/>
    <s v="Allocated"/>
    <s v="No Such Person (NC_NSP)"/>
    <s v="Nc"/>
    <d v="2026-06-15T00:00:00"/>
    <m/>
    <m/>
    <m/>
    <m/>
    <s v="20"/>
    <n v="1000"/>
    <n v="2020"/>
  </r>
  <r>
    <n v="459565125"/>
    <s v="AKASH HARBHAU JADHAV"/>
    <m/>
    <m/>
    <m/>
    <m/>
    <m/>
    <m/>
    <n v="3152"/>
    <n v="3152"/>
    <n v="3212"/>
    <n v="6421"/>
    <x v="0"/>
    <s v="FLOW"/>
    <s v="UNPAID"/>
    <x v="7"/>
    <n v="14946"/>
    <n v="60"/>
    <n v="0"/>
    <n v="5873"/>
    <s v="-"/>
    <n v="9.3053960183476798E-3"/>
    <n v="8.1789222341293742E-4"/>
    <s v="STABLE"/>
    <s v="MPTP"/>
    <s v="-"/>
    <s v="MPTP"/>
    <s v="Shifted"/>
    <n v="20"/>
    <s v="CAVNA"/>
    <m/>
    <m/>
    <m/>
    <s v="NHAVRE"/>
    <m/>
    <m/>
    <m/>
    <n v="9085"/>
    <n v="14946"/>
    <n v="27"/>
    <n v="43"/>
    <s v="FLOW"/>
    <m/>
    <m/>
    <m/>
    <m/>
    <s v="-"/>
    <s v="MH08BD1997"/>
    <s v="SPLENDOR PLUS I3S XTEC"/>
    <d v="2023-08-28T00:00:00"/>
    <n v="36"/>
    <s v="10.06.26"/>
    <x v="0"/>
    <m/>
    <m/>
    <m/>
    <m/>
    <m/>
    <m/>
    <m/>
    <m/>
    <m/>
    <m/>
    <m/>
    <m/>
    <m/>
    <m/>
    <m/>
    <m/>
    <m/>
    <m/>
    <m/>
    <m/>
    <m/>
    <m/>
    <m/>
    <m/>
    <m/>
    <m/>
    <m/>
    <m/>
    <m/>
    <m/>
    <m/>
    <m/>
    <m/>
    <m/>
    <n v="1"/>
    <m/>
    <m/>
    <m/>
    <m/>
    <m/>
    <m/>
    <m/>
    <m/>
    <m/>
    <m/>
    <m/>
    <m/>
    <m/>
    <m/>
    <m/>
    <m/>
    <m/>
    <m/>
    <m/>
    <m/>
    <m/>
    <m/>
    <m/>
    <m/>
    <m/>
    <m/>
    <m/>
    <m/>
    <m/>
    <m/>
    <m/>
    <m/>
    <m/>
    <m/>
    <m/>
    <m/>
    <m/>
    <m/>
    <m/>
    <m/>
    <m/>
    <m/>
    <m/>
    <m/>
    <m/>
    <m/>
    <m/>
    <m/>
    <m/>
    <m/>
    <m/>
    <m/>
    <m/>
    <m/>
    <m/>
    <m/>
    <m/>
    <m/>
    <m/>
    <x v="2"/>
    <x v="0"/>
    <s v="ZBHT0024"/>
    <s v="k6HTEYUzsc"/>
    <s v="Allocated"/>
    <s v="Shifted (NC_SFTD)"/>
    <s v="Customer shifted "/>
    <d v="2026-06-12T00:00:00"/>
    <m/>
    <m/>
    <m/>
    <m/>
    <s v="117"/>
    <n v="3212"/>
    <n v="6421"/>
  </r>
  <r>
    <n v="463286136"/>
    <s v="RASHID SAJID KHAN"/>
    <m/>
    <m/>
    <m/>
    <m/>
    <m/>
    <m/>
    <n v="5122"/>
    <n v="5116"/>
    <n v="5267"/>
    <n v="10517"/>
    <x v="0"/>
    <s v="FLOW"/>
    <s v="UNPAID"/>
    <x v="1"/>
    <n v="14868"/>
    <n v="151"/>
    <n v="0"/>
    <n v="6286"/>
    <s v="20.05.26"/>
    <n v="6.0332280154687772E-3"/>
    <n v="8.1362381759022835E-4"/>
    <s v="STABLE"/>
    <s v="MPTP"/>
    <s v="PAID"/>
    <s v="MPTP"/>
    <s v="no such person"/>
    <m/>
    <s v="CAVNA"/>
    <m/>
    <s v="-"/>
    <s v="-"/>
    <s v="THERGAON"/>
    <s v="-"/>
    <s v="-"/>
    <s v="-"/>
    <n v="11553"/>
    <n v="14868"/>
    <n v="27"/>
    <n v="43"/>
    <s v="FLOW"/>
    <m/>
    <m/>
    <m/>
    <m/>
    <s v="REGULAR"/>
    <s v="MH14LR3380"/>
    <s v="HONDA ACTIVA 6G DLX LTD ED"/>
    <d v="2024-06-24T00:00:00"/>
    <n v="24"/>
    <s v="02.06.26"/>
    <x v="0"/>
    <m/>
    <m/>
    <m/>
    <m/>
    <m/>
    <m/>
    <m/>
    <n v="1"/>
    <m/>
    <m/>
    <m/>
    <m/>
    <m/>
    <m/>
    <m/>
    <m/>
    <m/>
    <m/>
    <m/>
    <m/>
    <m/>
    <m/>
    <m/>
    <m/>
    <m/>
    <m/>
    <m/>
    <m/>
    <m/>
    <m/>
    <m/>
    <n v="1"/>
    <m/>
    <m/>
    <m/>
    <m/>
    <m/>
    <m/>
    <m/>
    <m/>
    <m/>
    <m/>
    <m/>
    <m/>
    <m/>
    <m/>
    <m/>
    <m/>
    <m/>
    <m/>
    <m/>
    <m/>
    <m/>
    <m/>
    <m/>
    <m/>
    <m/>
    <m/>
    <m/>
    <m/>
    <m/>
    <m/>
    <m/>
    <m/>
    <m/>
    <m/>
    <m/>
    <m/>
    <m/>
    <m/>
    <m/>
    <m/>
    <m/>
    <m/>
    <m/>
    <m/>
    <m/>
    <m/>
    <m/>
    <m/>
    <m/>
    <m/>
    <m/>
    <m/>
    <m/>
    <m/>
    <m/>
    <m/>
    <m/>
    <m/>
    <m/>
    <m/>
    <m/>
    <m/>
    <x v="1"/>
    <x v="0"/>
    <s v="ZBHT0011"/>
    <s v="G6i8Ra9ChNm"/>
    <s v="Allocated"/>
    <s v="No Such Person (NC_NSP)"/>
    <s v="Visit cm residence address surcharge for a long time nobody knows cm in this colony no such person "/>
    <d v="2026-06-03T00:00:00"/>
    <m/>
    <m/>
    <m/>
    <m/>
    <s v="279"/>
    <n v="5267"/>
    <n v="10517"/>
  </r>
  <r>
    <n v="460859858"/>
    <s v="AMIT SUDAM WAYKAR"/>
    <s v="ONLINE"/>
    <s v="15.06.26"/>
    <n v="4100"/>
    <m/>
    <m/>
    <m/>
    <n v="3900"/>
    <n v="11194"/>
    <n v="3896"/>
    <n v="10994"/>
    <x v="1"/>
    <s v="STABLE"/>
    <s v="PAID"/>
    <x v="10"/>
    <n v="14743"/>
    <n v="502"/>
    <n v="0"/>
    <n v="3150"/>
    <s v="21.05.26"/>
    <n v="0.32214574456462364"/>
    <n v="3.9431698053768735E-3"/>
    <s v="STABLE"/>
    <s v="PAID"/>
    <s v="BPTP"/>
    <s v="PAID"/>
    <m/>
    <m/>
    <s v="CAVA"/>
    <m/>
    <s v="REPO"/>
    <s v="-"/>
    <s v="PIMPAL WANDI"/>
    <s v="-"/>
    <s v="-"/>
    <s v="-"/>
    <n v="14846"/>
    <n v="14743"/>
    <n v="88"/>
    <n v="73"/>
    <s v="STABLE"/>
    <m/>
    <m/>
    <m/>
    <m/>
    <s v="NPA"/>
    <s v="MH14LG7515"/>
    <s v="HERO XOOM 110 ZX"/>
    <d v="2023-11-24T00:00:00"/>
    <n v="30"/>
    <s v="02.06.26"/>
    <x v="0"/>
    <m/>
    <m/>
    <m/>
    <m/>
    <m/>
    <m/>
    <m/>
    <m/>
    <m/>
    <m/>
    <m/>
    <m/>
    <m/>
    <m/>
    <m/>
    <m/>
    <m/>
    <m/>
    <m/>
    <m/>
    <m/>
    <m/>
    <m/>
    <m/>
    <m/>
    <m/>
    <m/>
    <m/>
    <m/>
    <m/>
    <m/>
    <m/>
    <m/>
    <m/>
    <m/>
    <m/>
    <m/>
    <m/>
    <m/>
    <m/>
    <m/>
    <m/>
    <m/>
    <m/>
    <m/>
    <m/>
    <m/>
    <m/>
    <m/>
    <m/>
    <m/>
    <m/>
    <m/>
    <m/>
    <m/>
    <m/>
    <m/>
    <m/>
    <m/>
    <m/>
    <m/>
    <m/>
    <m/>
    <m/>
    <m/>
    <m/>
    <m/>
    <m/>
    <m/>
    <m/>
    <m/>
    <m/>
    <m/>
    <m/>
    <m/>
    <m/>
    <m/>
    <m/>
    <m/>
    <m/>
    <m/>
    <m/>
    <m/>
    <m/>
    <m/>
    <m/>
    <m/>
    <m/>
    <m/>
    <m/>
    <m/>
    <m/>
    <m/>
    <m/>
    <x v="5"/>
    <x v="1"/>
    <s v="ZBHT0021"/>
    <e v="#N/A"/>
    <e v="#N/A"/>
    <e v="#N/A"/>
    <e v="#N/A"/>
    <e v="#N/A"/>
    <m/>
    <m/>
    <m/>
    <m/>
    <n v="0"/>
    <n v="3896"/>
    <n v="15094"/>
  </r>
  <r>
    <n v="94397306"/>
    <s v="ASHUTOSH CHANDRAKANT WALUNJ"/>
    <s v="ONLINE"/>
    <s v="04.06.26"/>
    <n v="5133"/>
    <m/>
    <m/>
    <m/>
    <n v="5053"/>
    <n v="10148"/>
    <n v="5175"/>
    <n v="10309"/>
    <x v="4"/>
    <s v="STABLE"/>
    <s v="PAID"/>
    <x v="8"/>
    <n v="14731.53"/>
    <n v="80"/>
    <n v="0"/>
    <n v="5845"/>
    <s v="FLOW"/>
    <n v="4.0097250093373608E-2"/>
    <n v="3.2617284271909798E-3"/>
    <s v="STABLE"/>
    <s v="PAID"/>
    <s v="PTP"/>
    <s v="PAID"/>
    <m/>
    <m/>
    <m/>
    <m/>
    <s v="-"/>
    <s v="-"/>
    <s v="LONAVALA"/>
    <s v="-"/>
    <s v="-"/>
    <s v="-"/>
    <n v="16073"/>
    <n v="14731.53"/>
    <n v="58"/>
    <n v="44"/>
    <s v="STABLE"/>
    <m/>
    <m/>
    <m/>
    <m/>
    <s v="REGULAR"/>
    <s v="MH14HV8916"/>
    <s v="JAWA 42"/>
    <d v="2019-10-10T00:00:00"/>
    <n v="80"/>
    <s v="02.06.26"/>
    <x v="1"/>
    <m/>
    <m/>
    <m/>
    <m/>
    <m/>
    <m/>
    <m/>
    <n v="1"/>
    <m/>
    <m/>
    <n v="1"/>
    <m/>
    <m/>
    <m/>
    <m/>
    <m/>
    <m/>
    <m/>
    <m/>
    <m/>
    <m/>
    <m/>
    <m/>
    <m/>
    <m/>
    <m/>
    <m/>
    <m/>
    <m/>
    <m/>
    <m/>
    <m/>
    <m/>
    <m/>
    <m/>
    <m/>
    <m/>
    <m/>
    <m/>
    <m/>
    <m/>
    <m/>
    <m/>
    <m/>
    <m/>
    <m/>
    <m/>
    <m/>
    <m/>
    <m/>
    <m/>
    <m/>
    <m/>
    <m/>
    <m/>
    <m/>
    <m/>
    <m/>
    <m/>
    <m/>
    <m/>
    <m/>
    <m/>
    <m/>
    <m/>
    <m/>
    <m/>
    <m/>
    <m/>
    <m/>
    <m/>
    <m/>
    <m/>
    <m/>
    <m/>
    <m/>
    <m/>
    <m/>
    <m/>
    <m/>
    <m/>
    <m/>
    <m/>
    <m/>
    <m/>
    <m/>
    <m/>
    <m/>
    <m/>
    <m/>
    <m/>
    <m/>
    <m/>
    <m/>
    <x v="1"/>
    <x v="0"/>
    <s v="ZBHT0013"/>
    <s v="BPXyTM7u69"/>
    <s v="Allocated"/>
    <s v="Payment (PAID)"/>
    <s v="Paid online "/>
    <d v="2026-06-04T00:00:00"/>
    <m/>
    <m/>
    <m/>
    <m/>
    <s v="241"/>
    <n v="5175"/>
    <n v="15442"/>
  </r>
  <r>
    <n v="459188219"/>
    <s v="PRAVIN MACHINDRA AALHAT"/>
    <s v="ONLINE"/>
    <s v="13.06.26 17.06.26"/>
    <n v="6400"/>
    <m/>
    <m/>
    <m/>
    <n v="3107"/>
    <n v="6141"/>
    <n v="3227"/>
    <n v="2848"/>
    <x v="4"/>
    <s v="RB"/>
    <s v="PAID"/>
    <x v="11"/>
    <n v="14730"/>
    <n v="193"/>
    <n v="0"/>
    <n v="5361"/>
    <s v="FLOW"/>
    <n v="5.0935901369560228E-2"/>
    <n v="3.2613896677753857E-3"/>
    <s v="RB"/>
    <s v="PAID"/>
    <s v="PTP"/>
    <s v="PAID"/>
    <m/>
    <m/>
    <m/>
    <m/>
    <s v="-"/>
    <s v="-"/>
    <s v="KOYALI TARF"/>
    <s v="-"/>
    <s v="-"/>
    <s v="-"/>
    <n v="11695"/>
    <n v="14730"/>
    <n v="57"/>
    <n v="43"/>
    <s v="STABLE"/>
    <m/>
    <m/>
    <m/>
    <m/>
    <s v="REGULAR"/>
    <s v="MH14KY4469"/>
    <s v="HONDA SP 125 BS VI DRUM"/>
    <d v="2023-07-31T00:00:00"/>
    <n v="36"/>
    <s v="02.06.26"/>
    <x v="0"/>
    <m/>
    <m/>
    <m/>
    <m/>
    <m/>
    <m/>
    <m/>
    <m/>
    <m/>
    <m/>
    <m/>
    <m/>
    <m/>
    <m/>
    <m/>
    <m/>
    <m/>
    <m/>
    <m/>
    <m/>
    <m/>
    <m/>
    <m/>
    <m/>
    <m/>
    <m/>
    <m/>
    <m/>
    <m/>
    <m/>
    <m/>
    <m/>
    <m/>
    <m/>
    <m/>
    <m/>
    <m/>
    <m/>
    <m/>
    <m/>
    <m/>
    <m/>
    <m/>
    <m/>
    <m/>
    <m/>
    <m/>
    <m/>
    <m/>
    <m/>
    <m/>
    <m/>
    <m/>
    <m/>
    <m/>
    <m/>
    <m/>
    <m/>
    <m/>
    <m/>
    <m/>
    <m/>
    <m/>
    <m/>
    <m/>
    <m/>
    <m/>
    <m/>
    <m/>
    <m/>
    <m/>
    <m/>
    <m/>
    <m/>
    <m/>
    <m/>
    <m/>
    <m/>
    <m/>
    <m/>
    <m/>
    <m/>
    <m/>
    <m/>
    <m/>
    <m/>
    <m/>
    <m/>
    <m/>
    <m/>
    <m/>
    <m/>
    <m/>
    <m/>
    <x v="5"/>
    <x v="1"/>
    <s v="ZBHT0010"/>
    <e v="#N/A"/>
    <e v="#N/A"/>
    <e v="#N/A"/>
    <e v="#N/A"/>
    <e v="#N/A"/>
    <m/>
    <m/>
    <m/>
    <m/>
    <n v="0"/>
    <n v="3227"/>
    <n v="9248"/>
  </r>
  <r>
    <n v="459074627"/>
    <s v="RENUKA DEEPAK BHOJANE"/>
    <s v="ONLINE"/>
    <s v="04.06.26"/>
    <n v="3925"/>
    <m/>
    <m/>
    <s v="CBC COLL"/>
    <n v="3797"/>
    <n v="3911"/>
    <n v="126"/>
    <n v="3851"/>
    <x v="4"/>
    <s v="RB"/>
    <s v="PAID"/>
    <x v="17"/>
    <n v="14648"/>
    <n v="12"/>
    <n v="4939"/>
    <n v="4939"/>
    <s v="-"/>
    <n v="0.10449536223358694"/>
    <n v="3.2432339343906212E-3"/>
    <s v="RB"/>
    <s v="PAID"/>
    <s v="-"/>
    <s v="PAID"/>
    <m/>
    <m/>
    <m/>
    <m/>
    <s v="-"/>
    <s v="-"/>
    <s v="PIMPARI"/>
    <s v="-"/>
    <s v="-"/>
    <s v="-"/>
    <n v="8862"/>
    <n v="14648"/>
    <n v="57"/>
    <n v="12"/>
    <s v="STABLE"/>
    <m/>
    <m/>
    <m/>
    <m/>
    <s v="REGULAR"/>
    <s v="MH14KY2130"/>
    <s v="ACCESS SPL ED DISC CBS BT BSVI"/>
    <d v="2023-07-21T00:00:00"/>
    <n v="36"/>
    <s v="02.06.26"/>
    <x v="0"/>
    <m/>
    <m/>
    <m/>
    <m/>
    <m/>
    <m/>
    <m/>
    <n v="1"/>
    <m/>
    <m/>
    <m/>
    <m/>
    <m/>
    <m/>
    <m/>
    <m/>
    <m/>
    <m/>
    <m/>
    <m/>
    <m/>
    <m/>
    <m/>
    <m/>
    <m/>
    <m/>
    <m/>
    <m/>
    <m/>
    <m/>
    <m/>
    <m/>
    <m/>
    <m/>
    <m/>
    <m/>
    <m/>
    <m/>
    <m/>
    <m/>
    <m/>
    <m/>
    <m/>
    <m/>
    <m/>
    <m/>
    <m/>
    <m/>
    <m/>
    <m/>
    <m/>
    <m/>
    <n v="1"/>
    <m/>
    <m/>
    <m/>
    <m/>
    <m/>
    <m/>
    <m/>
    <m/>
    <m/>
    <m/>
    <m/>
    <m/>
    <m/>
    <m/>
    <m/>
    <m/>
    <m/>
    <m/>
    <m/>
    <m/>
    <m/>
    <m/>
    <m/>
    <m/>
    <m/>
    <m/>
    <m/>
    <m/>
    <m/>
    <m/>
    <m/>
    <m/>
    <m/>
    <m/>
    <m/>
    <m/>
    <m/>
    <m/>
    <m/>
    <m/>
    <m/>
    <x v="1"/>
    <x v="0"/>
    <s v="ZBHT0015"/>
    <s v="G255KFLGDz"/>
    <s v="Allocated"/>
    <s v="Promise To Pay (PTP)"/>
    <s v="Visited at customer residence address. Customer is private sector work. Customer promise to pay emi after 1/2 days. Vehicle with him."/>
    <d v="2026-06-17T00:00:00"/>
    <m/>
    <m/>
    <m/>
    <m/>
    <s v="68"/>
    <n v="126"/>
    <n v="7776"/>
  </r>
  <r>
    <n v="463481628"/>
    <s v="SHUBHAM DHONDIRAM GORE"/>
    <s v="ONLINE"/>
    <s v="11.06.26"/>
    <n v="5206"/>
    <m/>
    <m/>
    <m/>
    <n v="5006"/>
    <n v="5006"/>
    <n v="5087"/>
    <n v="4889"/>
    <x v="0"/>
    <s v="STABLE"/>
    <s v="PAID"/>
    <x v="17"/>
    <n v="14518"/>
    <n v="81"/>
    <n v="0"/>
    <n v="4015"/>
    <s v="-"/>
    <n v="2.4369938963525583E-2"/>
    <n v="7.9447071453961089E-4"/>
    <s v="STABLE"/>
    <s v="PAID"/>
    <s v="-"/>
    <s v="PAID"/>
    <m/>
    <m/>
    <s v="CAVA"/>
    <s v="C"/>
    <m/>
    <m/>
    <s v="PIMPLE GURAV"/>
    <m/>
    <m/>
    <m/>
    <n v="9102"/>
    <n v="14518"/>
    <n v="27"/>
    <n v="12"/>
    <s v="STABLE"/>
    <m/>
    <m/>
    <m/>
    <m/>
    <s v="-"/>
    <s v="MH14LR5315"/>
    <s v="XTREME 160R 4V STD"/>
    <d v="2024-07-15T00:00:00"/>
    <n v="24"/>
    <s v="10.06.26"/>
    <x v="0"/>
    <m/>
    <m/>
    <m/>
    <m/>
    <m/>
    <m/>
    <m/>
    <m/>
    <m/>
    <m/>
    <m/>
    <m/>
    <m/>
    <m/>
    <m/>
    <m/>
    <m/>
    <m/>
    <m/>
    <m/>
    <m/>
    <m/>
    <m/>
    <m/>
    <m/>
    <m/>
    <m/>
    <m/>
    <m/>
    <m/>
    <m/>
    <n v="1"/>
    <m/>
    <m/>
    <m/>
    <m/>
    <m/>
    <m/>
    <m/>
    <m/>
    <m/>
    <m/>
    <m/>
    <m/>
    <m/>
    <m/>
    <m/>
    <m/>
    <m/>
    <m/>
    <m/>
    <m/>
    <m/>
    <m/>
    <m/>
    <m/>
    <m/>
    <m/>
    <m/>
    <m/>
    <m/>
    <m/>
    <m/>
    <m/>
    <m/>
    <m/>
    <m/>
    <m/>
    <m/>
    <m/>
    <m/>
    <m/>
    <m/>
    <m/>
    <m/>
    <m/>
    <m/>
    <m/>
    <m/>
    <m/>
    <m/>
    <m/>
    <m/>
    <m/>
    <m/>
    <m/>
    <m/>
    <m/>
    <m/>
    <m/>
    <m/>
    <m/>
    <m/>
    <m/>
    <x v="2"/>
    <x v="0"/>
    <s v="ZBHT0015"/>
    <s v="Bo9xaer1Oc"/>
    <s v="Allocated"/>
    <s v="No Such Person (NC_NSP)"/>
    <s v="Visited at customer given address but no buddy know customer this areas."/>
    <d v="2026-06-11T00:00:00"/>
    <m/>
    <m/>
    <m/>
    <m/>
    <s v="83"/>
    <n v="5087"/>
    <n v="10095"/>
  </r>
  <r>
    <n v="465402369"/>
    <s v="GOVIND VILAS THORAT"/>
    <m/>
    <m/>
    <m/>
    <m/>
    <m/>
    <m/>
    <n v="1317"/>
    <n v="3845"/>
    <n v="1317"/>
    <n v="5334"/>
    <x v="1"/>
    <s v="FLOW"/>
    <s v="UNPAID"/>
    <x v="9"/>
    <n v="14515"/>
    <n v="106"/>
    <n v="0"/>
    <n v="2904.53"/>
    <s v="31.05.26"/>
    <n v="4.4986639603398534E-2"/>
    <n v="3.8821888167296561E-3"/>
    <s v="STABLE"/>
    <s v="-"/>
    <s v="LMCB"/>
    <s v="-"/>
    <m/>
    <m/>
    <s v="CAVA"/>
    <m/>
    <s v="REPO"/>
    <s v="-"/>
    <s v="AMBEGAON"/>
    <s v="-"/>
    <s v="-"/>
    <s v="-"/>
    <n v="6855.53"/>
    <n v="14515"/>
    <n v="87"/>
    <n v="103"/>
    <s v="FLOW"/>
    <m/>
    <m/>
    <m/>
    <m/>
    <s v="NPA"/>
    <s v="MH14LQ9456"/>
    <s v="CLASSIC SIGNALS 350 MARSH GREY"/>
    <d v="2025-02-03T00:00:00"/>
    <n v="24"/>
    <s v="02.06.26"/>
    <x v="1"/>
    <m/>
    <m/>
    <m/>
    <m/>
    <m/>
    <m/>
    <m/>
    <n v="1"/>
    <m/>
    <m/>
    <m/>
    <m/>
    <m/>
    <m/>
    <m/>
    <m/>
    <m/>
    <m/>
    <m/>
    <m/>
    <m/>
    <m/>
    <m/>
    <m/>
    <m/>
    <m/>
    <m/>
    <m/>
    <m/>
    <m/>
    <m/>
    <m/>
    <m/>
    <m/>
    <n v="1"/>
    <m/>
    <m/>
    <m/>
    <m/>
    <m/>
    <m/>
    <m/>
    <m/>
    <m/>
    <m/>
    <m/>
    <m/>
    <m/>
    <m/>
    <m/>
    <m/>
    <m/>
    <m/>
    <m/>
    <m/>
    <m/>
    <m/>
    <m/>
    <m/>
    <m/>
    <m/>
    <m/>
    <m/>
    <m/>
    <m/>
    <m/>
    <m/>
    <m/>
    <m/>
    <m/>
    <m/>
    <m/>
    <m/>
    <m/>
    <m/>
    <m/>
    <m/>
    <m/>
    <m/>
    <m/>
    <m/>
    <m/>
    <m/>
    <m/>
    <m/>
    <m/>
    <m/>
    <m/>
    <m/>
    <m/>
    <m/>
    <m/>
    <m/>
    <m/>
    <x v="1"/>
    <x v="0"/>
    <s v="DUWT0029"/>
    <s v="Ao8G3-rK0Lm"/>
    <s v="Allocated"/>
    <s v="Left Message (LMCB)"/>
    <s v="Customer not available at residence address left message with relative"/>
    <d v="2026-06-03T00:00:00"/>
    <m/>
    <m/>
    <m/>
    <s v="DIGICOLLTC"/>
    <s v="172"/>
    <n v="1317"/>
    <n v="5334"/>
  </r>
  <r>
    <n v="458545884"/>
    <s v="PRAVIN VITTHAL KOLHE"/>
    <s v="ONLINE"/>
    <s v="18.06.26"/>
    <n v="3947"/>
    <m/>
    <m/>
    <s v="BANK STABLE 17"/>
    <n v="3817"/>
    <n v="11002"/>
    <n v="3871"/>
    <n v="11580"/>
    <x v="1"/>
    <s v="STABLE"/>
    <s v="PAID"/>
    <x v="7"/>
    <n v="14451.24"/>
    <n v="503"/>
    <n v="0"/>
    <n v="6185"/>
    <s v="STABLE"/>
    <n v="2.1885729855160855E-2"/>
    <n v="3.8651355367465569E-3"/>
    <s v="STABLE"/>
    <s v="PAID"/>
    <s v="PAID"/>
    <s v="BPTP"/>
    <m/>
    <n v="20"/>
    <s v="CAVA"/>
    <m/>
    <s v="REPO"/>
    <s v="-"/>
    <s v="MOTEWADI"/>
    <s v="-"/>
    <s v="-"/>
    <s v="-"/>
    <n v="17690"/>
    <n v="14451.24"/>
    <n v="88"/>
    <n v="73"/>
    <s v="STABLE"/>
    <m/>
    <m/>
    <m/>
    <m/>
    <s v="NPA"/>
    <s v="MH12VP3122"/>
    <s v="TVS RAIDER DISC"/>
    <d v="2023-06-14T00:00:00"/>
    <n v="36"/>
    <s v="02.06.26"/>
    <x v="0"/>
    <m/>
    <m/>
    <m/>
    <m/>
    <m/>
    <m/>
    <m/>
    <m/>
    <m/>
    <m/>
    <n v="1"/>
    <m/>
    <m/>
    <m/>
    <m/>
    <m/>
    <m/>
    <m/>
    <m/>
    <m/>
    <m/>
    <m/>
    <m/>
    <m/>
    <m/>
    <m/>
    <m/>
    <m/>
    <m/>
    <m/>
    <m/>
    <m/>
    <m/>
    <m/>
    <m/>
    <m/>
    <m/>
    <m/>
    <m/>
    <m/>
    <m/>
    <m/>
    <m/>
    <m/>
    <m/>
    <m/>
    <m/>
    <m/>
    <m/>
    <m/>
    <m/>
    <m/>
    <m/>
    <m/>
    <m/>
    <m/>
    <m/>
    <m/>
    <m/>
    <m/>
    <m/>
    <m/>
    <m/>
    <m/>
    <m/>
    <m/>
    <m/>
    <m/>
    <m/>
    <m/>
    <m/>
    <m/>
    <m/>
    <m/>
    <m/>
    <m/>
    <m/>
    <m/>
    <m/>
    <m/>
    <m/>
    <m/>
    <m/>
    <m/>
    <m/>
    <m/>
    <m/>
    <m/>
    <m/>
    <m/>
    <m/>
    <m/>
    <m/>
    <m/>
    <x v="2"/>
    <x v="0"/>
    <s v="ZBHT0024"/>
    <s v="G2U9n-ADD7"/>
    <s v="Allocated"/>
    <s v="Left Message (LMCB)"/>
    <s v="Meet supervisor "/>
    <d v="2026-06-04T00:00:00"/>
    <m/>
    <m/>
    <m/>
    <m/>
    <s v="708"/>
    <n v="3871"/>
    <n v="15527"/>
  </r>
  <r>
    <n v="457308586"/>
    <s v="ANILKUMAR DHANDEV YADHAV"/>
    <s v="ONLINE"/>
    <s v="01.06.26"/>
    <n v="7595"/>
    <m/>
    <m/>
    <m/>
    <n v="7229"/>
    <n v="14458"/>
    <n v="320"/>
    <n v="14517"/>
    <x v="1"/>
    <s v="STABLE"/>
    <s v="PAID"/>
    <x v="1"/>
    <n v="14201"/>
    <n v="320"/>
    <n v="0"/>
    <n v="4006"/>
    <s v="FLOW"/>
    <n v="2.370511577130514E-2"/>
    <n v="3.7982062271014706E-3"/>
    <s v="STABLE"/>
    <s v="PAID"/>
    <s v="MPTP"/>
    <s v="PAID"/>
    <m/>
    <m/>
    <s v="CAVA"/>
    <m/>
    <s v="REPO"/>
    <s v="-"/>
    <s v="JADHAWADI"/>
    <s v="-"/>
    <s v="-"/>
    <s v="-"/>
    <n v="18784"/>
    <n v="14201"/>
    <n v="88"/>
    <n v="73"/>
    <s v="STABLE"/>
    <m/>
    <m/>
    <m/>
    <m/>
    <s v="REGULAR"/>
    <s v="MH14KT1313"/>
    <s v="CLASSIC 350 CHROME RED"/>
    <d v="2023-03-21T00:00:00"/>
    <n v="36"/>
    <s v="02.06.26"/>
    <x v="0"/>
    <m/>
    <n v="1"/>
    <m/>
    <m/>
    <m/>
    <m/>
    <m/>
    <m/>
    <m/>
    <m/>
    <m/>
    <m/>
    <m/>
    <m/>
    <m/>
    <m/>
    <m/>
    <m/>
    <m/>
    <m/>
    <m/>
    <m/>
    <m/>
    <m/>
    <m/>
    <m/>
    <m/>
    <m/>
    <m/>
    <m/>
    <m/>
    <m/>
    <m/>
    <m/>
    <m/>
    <m/>
    <m/>
    <m/>
    <m/>
    <m/>
    <m/>
    <m/>
    <m/>
    <m/>
    <m/>
    <m/>
    <m/>
    <m/>
    <m/>
    <m/>
    <m/>
    <m/>
    <m/>
    <m/>
    <m/>
    <m/>
    <m/>
    <m/>
    <m/>
    <m/>
    <m/>
    <m/>
    <m/>
    <m/>
    <m/>
    <m/>
    <m/>
    <m/>
    <m/>
    <m/>
    <m/>
    <m/>
    <m/>
    <m/>
    <m/>
    <m/>
    <m/>
    <m/>
    <m/>
    <m/>
    <m/>
    <m/>
    <m/>
    <m/>
    <m/>
    <m/>
    <m/>
    <m/>
    <m/>
    <m/>
    <m/>
    <m/>
    <m/>
    <m/>
    <x v="2"/>
    <x v="0"/>
    <s v="ZBHT0011"/>
    <s v="B20GKdqy98Nz"/>
    <s v="Allocated"/>
    <s v="Door Locked (NC_DL)"/>
    <s v="Visit cm residence address door lock cm neighbour sd cm gone to village cm comes in next week "/>
    <d v="2026-06-01T00:00:00"/>
    <m/>
    <m/>
    <m/>
    <m/>
    <s v="425"/>
    <n v="320"/>
    <n v="22112"/>
  </r>
  <r>
    <n v="462695298"/>
    <s v="PRADIP SHANKAR KAD"/>
    <m/>
    <m/>
    <m/>
    <m/>
    <m/>
    <m/>
    <n v="4905"/>
    <n v="14361"/>
    <n v="5165"/>
    <n v="20137"/>
    <x v="1"/>
    <s v="FLOW"/>
    <s v="UNPAID"/>
    <x v="4"/>
    <n v="14102"/>
    <n v="614"/>
    <n v="0"/>
    <n v="2250"/>
    <s v="04.05.26"/>
    <n v="5.8968028556883989E-2"/>
    <n v="3.7717276399257052E-3"/>
    <s v="STABLE"/>
    <s v="BPTP"/>
    <s v="PAID"/>
    <s v="BPTP"/>
    <m/>
    <n v="26"/>
    <s v="CAVA"/>
    <m/>
    <s v="REPO"/>
    <s v="-"/>
    <s v="KHADACHIWADI"/>
    <s v="-"/>
    <s v="-"/>
    <s v="-"/>
    <n v="17225"/>
    <n v="14102"/>
    <n v="88"/>
    <n v="104"/>
    <s v="FLOW"/>
    <m/>
    <m/>
    <m/>
    <m/>
    <s v="REGULAR"/>
    <s v="MH14LN5782"/>
    <s v="HONDA ACTIVA 6G H SMART"/>
    <d v="2024-04-25T00:00:00"/>
    <n v="24"/>
    <s v="02.06.26"/>
    <x v="0"/>
    <m/>
    <m/>
    <m/>
    <m/>
    <n v="1"/>
    <m/>
    <m/>
    <m/>
    <m/>
    <m/>
    <m/>
    <m/>
    <m/>
    <m/>
    <m/>
    <m/>
    <m/>
    <m/>
    <m/>
    <m/>
    <m/>
    <m/>
    <m/>
    <m/>
    <m/>
    <m/>
    <m/>
    <m/>
    <m/>
    <m/>
    <m/>
    <m/>
    <m/>
    <m/>
    <m/>
    <m/>
    <m/>
    <m/>
    <m/>
    <m/>
    <m/>
    <m/>
    <m/>
    <m/>
    <m/>
    <m/>
    <m/>
    <m/>
    <m/>
    <m/>
    <m/>
    <m/>
    <m/>
    <m/>
    <m/>
    <m/>
    <m/>
    <m/>
    <m/>
    <m/>
    <m/>
    <m/>
    <m/>
    <m/>
    <m/>
    <m/>
    <m/>
    <m/>
    <m/>
    <m/>
    <m/>
    <m/>
    <m/>
    <m/>
    <m/>
    <m/>
    <m/>
    <m/>
    <m/>
    <m/>
    <m/>
    <m/>
    <m/>
    <m/>
    <m/>
    <m/>
    <m/>
    <m/>
    <m/>
    <m/>
    <m/>
    <m/>
    <m/>
    <m/>
    <x v="2"/>
    <x v="0"/>
    <s v="DUWT0017"/>
    <s v="APBiz8gpJuc"/>
    <s v="Allocated"/>
    <s v="Left Message (LMCB)"/>
    <s v="Customer not meet massage with wife "/>
    <d v="2026-06-02T00:00:00"/>
    <m/>
    <m/>
    <m/>
    <m/>
    <s v="871"/>
    <n v="5165"/>
    <n v="20137"/>
  </r>
  <r>
    <n v="142456496"/>
    <s v="DIPAK DILIP THOKAL"/>
    <m/>
    <m/>
    <m/>
    <m/>
    <m/>
    <m/>
    <n v="3125"/>
    <n v="11290"/>
    <n v="2305"/>
    <n v="14973"/>
    <x v="2"/>
    <s v="FLOW"/>
    <s v="UNPAID"/>
    <x v="17"/>
    <n v="13966.14"/>
    <n v="390"/>
    <n v="0"/>
    <n v="0"/>
    <s v="FLOW"/>
    <n v="0.1338481858989484"/>
    <n v="4.5853479351332287E-3"/>
    <s v="FLOW"/>
    <s v="BPTP"/>
    <s v="PTP"/>
    <s v="BPTP"/>
    <s v="Financail problem"/>
    <m/>
    <s v="CAVA"/>
    <m/>
    <s v="REPO"/>
    <s v="-"/>
    <s v="PIMPARI"/>
    <s v="-"/>
    <s v="-"/>
    <s v="-"/>
    <n v="11680"/>
    <n v="13966.14"/>
    <n v="115"/>
    <n v="131"/>
    <s v="FLOW"/>
    <m/>
    <m/>
    <m/>
    <m/>
    <s v="NPA"/>
    <s v="MH14KX2154"/>
    <s v="HONDA ACTIVA 6G DLX BS VI"/>
    <d v="2023-06-15T00:00:00"/>
    <n v="36"/>
    <s v="02.06.26"/>
    <x v="0"/>
    <m/>
    <m/>
    <m/>
    <m/>
    <m/>
    <m/>
    <m/>
    <n v="2"/>
    <m/>
    <m/>
    <m/>
    <m/>
    <m/>
    <m/>
    <m/>
    <m/>
    <n v="1"/>
    <m/>
    <m/>
    <m/>
    <m/>
    <m/>
    <n v="1"/>
    <m/>
    <m/>
    <m/>
    <m/>
    <m/>
    <m/>
    <m/>
    <m/>
    <n v="1"/>
    <m/>
    <m/>
    <m/>
    <m/>
    <m/>
    <m/>
    <m/>
    <m/>
    <m/>
    <m/>
    <m/>
    <m/>
    <m/>
    <m/>
    <m/>
    <m/>
    <m/>
    <m/>
    <m/>
    <m/>
    <n v="1"/>
    <m/>
    <m/>
    <m/>
    <m/>
    <m/>
    <m/>
    <m/>
    <m/>
    <m/>
    <m/>
    <m/>
    <m/>
    <m/>
    <m/>
    <m/>
    <m/>
    <m/>
    <m/>
    <m/>
    <m/>
    <m/>
    <m/>
    <m/>
    <m/>
    <m/>
    <m/>
    <m/>
    <m/>
    <m/>
    <m/>
    <m/>
    <m/>
    <m/>
    <m/>
    <m/>
    <m/>
    <m/>
    <m/>
    <m/>
    <m/>
    <m/>
    <x v="4"/>
    <x v="0"/>
    <s v="ZBHT0015"/>
    <s v="kodNpPjXsz"/>
    <s v="Allocated"/>
    <s v="Left Message (LMCB)"/>
    <s v="Visited at customer residence address. Customer not meet at home. Left message at home with daughter."/>
    <d v="2026-06-08T00:00:00"/>
    <m/>
    <m/>
    <m/>
    <m/>
    <s v="558"/>
    <n v="2305"/>
    <n v="14973"/>
  </r>
  <r>
    <n v="458063666"/>
    <s v="OMKAR ANIL WAINGANKAR"/>
    <m/>
    <m/>
    <m/>
    <m/>
    <m/>
    <m/>
    <n v="6040"/>
    <n v="14063"/>
    <n v="2545"/>
    <n v="20861"/>
    <x v="1"/>
    <s v="FLOW"/>
    <s v="UNPAID"/>
    <x v="5"/>
    <n v="13817.2"/>
    <n v="562"/>
    <n v="0"/>
    <n v="0"/>
    <s v="STABLE"/>
    <n v="1"/>
    <n v="3.6955548962119881E-3"/>
    <s v="FLOW"/>
    <s v="NC"/>
    <s v="NC"/>
    <s v="NC"/>
    <s v="Add not found"/>
    <m/>
    <s v="CNAVNA"/>
    <m/>
    <s v="REPO"/>
    <s v="-"/>
    <s v="BHOSARI"/>
    <s v="-"/>
    <s v="-"/>
    <s v="-"/>
    <n v="14625"/>
    <n v="13817.2"/>
    <n v="88"/>
    <n v="104"/>
    <s v="FLOW"/>
    <m/>
    <m/>
    <m/>
    <m/>
    <s v="NPA"/>
    <s v="MH14KV2267"/>
    <s v="RE BULLET X 350 ES EFI JET BLACK"/>
    <d v="2023-05-11T00:00:00"/>
    <n v="36"/>
    <s v="02.06.26"/>
    <x v="1"/>
    <m/>
    <m/>
    <m/>
    <m/>
    <m/>
    <m/>
    <m/>
    <n v="1"/>
    <m/>
    <m/>
    <m/>
    <m/>
    <m/>
    <m/>
    <m/>
    <m/>
    <m/>
    <m/>
    <m/>
    <m/>
    <m/>
    <m/>
    <m/>
    <m/>
    <m/>
    <m/>
    <m/>
    <m/>
    <m/>
    <m/>
    <m/>
    <m/>
    <m/>
    <m/>
    <m/>
    <m/>
    <m/>
    <m/>
    <m/>
    <m/>
    <m/>
    <m/>
    <m/>
    <m/>
    <m/>
    <m/>
    <m/>
    <m/>
    <m/>
    <m/>
    <m/>
    <m/>
    <m/>
    <m/>
    <m/>
    <m/>
    <m/>
    <m/>
    <m/>
    <m/>
    <m/>
    <m/>
    <m/>
    <m/>
    <m/>
    <m/>
    <m/>
    <m/>
    <m/>
    <m/>
    <m/>
    <m/>
    <m/>
    <m/>
    <m/>
    <m/>
    <m/>
    <m/>
    <m/>
    <m/>
    <m/>
    <m/>
    <m/>
    <m/>
    <m/>
    <m/>
    <m/>
    <m/>
    <m/>
    <m/>
    <m/>
    <m/>
    <m/>
    <m/>
    <x v="2"/>
    <x v="0"/>
    <s v="DUWT0025"/>
    <s v="GP7vfEKb_OI7"/>
    <s v="Allocated"/>
    <s v="Address Not Found (NC_ANF)"/>
    <s v="Customer residence add not found Short add "/>
    <d v="2026-06-03T00:00:00"/>
    <m/>
    <m/>
    <m/>
    <m/>
    <s v="758"/>
    <n v="2545"/>
    <n v="20861"/>
  </r>
  <r>
    <n v="458751236"/>
    <s v="GANESH PRAKASH MUNDHE"/>
    <s v="COLLECT"/>
    <s v="10.06.26"/>
    <n v="4700"/>
    <m/>
    <m/>
    <m/>
    <n v="4655"/>
    <n v="4374"/>
    <n v="4459"/>
    <n v="4420"/>
    <x v="0"/>
    <s v="STABLE"/>
    <s v="PAID"/>
    <x v="0"/>
    <n v="13494"/>
    <n v="85"/>
    <n v="0"/>
    <n v="6300"/>
    <s v="19.05.26"/>
    <n v="1.1624258582019804E-2"/>
    <n v="7.3843420732866167E-4"/>
    <s v="STABLE"/>
    <s v="PAID"/>
    <s v="PAID"/>
    <s v="PAID"/>
    <m/>
    <m/>
    <s v="CAVA"/>
    <m/>
    <s v="-"/>
    <s v="-"/>
    <s v="KATRAJ"/>
    <s v="-"/>
    <s v="-"/>
    <s v="-"/>
    <n v="10759"/>
    <n v="13494"/>
    <n v="27"/>
    <n v="12"/>
    <s v="STABLE"/>
    <m/>
    <m/>
    <m/>
    <m/>
    <s v="REGULAR"/>
    <s v="MH12VR3785"/>
    <s v="PIAGGIO APRILIA SR 125 CBS"/>
    <d v="2023-06-28T00:00:00"/>
    <n v="36"/>
    <s v="02.06.26"/>
    <x v="1"/>
    <m/>
    <m/>
    <m/>
    <m/>
    <m/>
    <m/>
    <m/>
    <m/>
    <m/>
    <m/>
    <m/>
    <m/>
    <m/>
    <m/>
    <m/>
    <m/>
    <n v="1"/>
    <m/>
    <m/>
    <m/>
    <m/>
    <m/>
    <m/>
    <m/>
    <m/>
    <m/>
    <m/>
    <m/>
    <n v="1"/>
    <m/>
    <m/>
    <m/>
    <m/>
    <m/>
    <m/>
    <m/>
    <m/>
    <m/>
    <m/>
    <m/>
    <m/>
    <m/>
    <m/>
    <m/>
    <m/>
    <m/>
    <m/>
    <m/>
    <m/>
    <m/>
    <m/>
    <m/>
    <m/>
    <m/>
    <m/>
    <m/>
    <m/>
    <m/>
    <m/>
    <m/>
    <m/>
    <m/>
    <m/>
    <m/>
    <m/>
    <m/>
    <m/>
    <m/>
    <m/>
    <m/>
    <m/>
    <m/>
    <m/>
    <m/>
    <m/>
    <m/>
    <m/>
    <m/>
    <m/>
    <m/>
    <m/>
    <m/>
    <m/>
    <m/>
    <m/>
    <m/>
    <m/>
    <m/>
    <m/>
    <m/>
    <m/>
    <m/>
    <m/>
    <m/>
    <x v="1"/>
    <x v="0"/>
    <s v="DUWT0031"/>
    <s v="GPyAxcPSsEI7"/>
    <s v="Allocated"/>
    <s v="Promise To Pay (PTP)"/>
    <s v="Customer ptp on 15 june "/>
    <d v="2026-06-15T00:00:00"/>
    <m/>
    <m/>
    <m/>
    <m/>
    <s v="91"/>
    <n v="4459"/>
    <n v="9120"/>
  </r>
  <r>
    <n v="457133918"/>
    <s v="SHILA ARJUN MANDLIK"/>
    <m/>
    <m/>
    <m/>
    <m/>
    <m/>
    <s v="BANK RB 11"/>
    <n v="6692"/>
    <n v="13284"/>
    <n v="-6232"/>
    <n v="19976"/>
    <x v="2"/>
    <s v="RB"/>
    <s v="UNPAID"/>
    <x v="12"/>
    <n v="13105.56"/>
    <n v="560"/>
    <n v="0"/>
    <n v="900"/>
    <s v="-"/>
    <n v="6.2496840718216096E-2"/>
    <n v="4.3028032430410005E-3"/>
    <s v="RB"/>
    <s v="PAID"/>
    <s v="-"/>
    <s v="PAID"/>
    <m/>
    <m/>
    <m/>
    <m/>
    <s v="REPO"/>
    <s v="-"/>
    <s v="PASHAN"/>
    <s v="-"/>
    <s v="-"/>
    <s v="-"/>
    <n v="14744"/>
    <n v="13105.56"/>
    <n v="116"/>
    <n v="0"/>
    <s v="RB"/>
    <m/>
    <m/>
    <m/>
    <m/>
    <s v="NPA"/>
    <s v="MH12VJ7846"/>
    <s v="RE BULLET 350 EFI BLACK"/>
    <d v="2023-03-08T00:00:00"/>
    <n v="36"/>
    <s v="02.06.26"/>
    <x v="0"/>
    <m/>
    <m/>
    <m/>
    <m/>
    <m/>
    <m/>
    <m/>
    <m/>
    <m/>
    <m/>
    <n v="1"/>
    <m/>
    <m/>
    <m/>
    <m/>
    <m/>
    <m/>
    <m/>
    <m/>
    <m/>
    <m/>
    <m/>
    <m/>
    <m/>
    <m/>
    <m/>
    <m/>
    <m/>
    <m/>
    <m/>
    <m/>
    <m/>
    <m/>
    <m/>
    <m/>
    <m/>
    <m/>
    <m/>
    <m/>
    <m/>
    <m/>
    <m/>
    <m/>
    <m/>
    <m/>
    <m/>
    <m/>
    <m/>
    <m/>
    <m/>
    <m/>
    <m/>
    <m/>
    <m/>
    <m/>
    <m/>
    <m/>
    <m/>
    <m/>
    <m/>
    <m/>
    <m/>
    <m/>
    <m/>
    <m/>
    <m/>
    <m/>
    <m/>
    <m/>
    <m/>
    <m/>
    <m/>
    <m/>
    <m/>
    <m/>
    <m/>
    <m/>
    <m/>
    <m/>
    <m/>
    <m/>
    <m/>
    <m/>
    <m/>
    <m/>
    <m/>
    <m/>
    <m/>
    <m/>
    <m/>
    <m/>
    <m/>
    <m/>
    <m/>
    <x v="2"/>
    <x v="0"/>
    <s v="DUWT0023"/>
    <s v="B6RvB33SN7"/>
    <s v="Allocated"/>
    <s v="Shifted (NC_SFTD)"/>
    <s v="Customer shifted from the given residence address "/>
    <d v="2026-06-04T00:00:00"/>
    <m/>
    <m/>
    <m/>
    <m/>
    <s v="0"/>
    <n v="-6232"/>
    <n v="19976"/>
  </r>
  <r>
    <n v="129678051"/>
    <s v="PRATIK DINESH SHARMA"/>
    <m/>
    <m/>
    <m/>
    <m/>
    <m/>
    <m/>
    <n v="6682"/>
    <n v="13175"/>
    <n v="6664"/>
    <n v="20176"/>
    <x v="4"/>
    <s v="FLOW"/>
    <s v="UNPAID"/>
    <x v="12"/>
    <n v="13101.15"/>
    <n v="171"/>
    <n v="0"/>
    <n v="5400"/>
    <s v="FLOW"/>
    <n v="0.12300261521915781"/>
    <n v="2.9007437369976572E-3"/>
    <s v="FLOW"/>
    <s v="NC"/>
    <s v="NC"/>
    <s v="NC"/>
    <s v="Shifted"/>
    <m/>
    <s v="CNAVNA"/>
    <m/>
    <s v="-"/>
    <s v="-"/>
    <s v="BALEWADI"/>
    <s v="-"/>
    <s v="-"/>
    <s v="-"/>
    <n v="18746"/>
    <n v="13101.15"/>
    <n v="57"/>
    <n v="73"/>
    <s v="FLOW"/>
    <m/>
    <m/>
    <m/>
    <m/>
    <s v="NPA"/>
    <s v="MH30BQ2920"/>
    <s v="TVS APACHE RR 310 BSVI"/>
    <d v="2022-05-01T00:00:00"/>
    <n v="48"/>
    <s v="02.06.26"/>
    <x v="0"/>
    <m/>
    <m/>
    <m/>
    <m/>
    <m/>
    <m/>
    <m/>
    <m/>
    <m/>
    <m/>
    <n v="1"/>
    <m/>
    <m/>
    <m/>
    <m/>
    <m/>
    <m/>
    <m/>
    <m/>
    <m/>
    <m/>
    <m/>
    <m/>
    <m/>
    <m/>
    <m/>
    <m/>
    <m/>
    <m/>
    <m/>
    <m/>
    <m/>
    <m/>
    <m/>
    <m/>
    <m/>
    <m/>
    <n v="1"/>
    <m/>
    <m/>
    <m/>
    <m/>
    <m/>
    <m/>
    <m/>
    <m/>
    <m/>
    <m/>
    <m/>
    <m/>
    <m/>
    <m/>
    <m/>
    <m/>
    <m/>
    <m/>
    <m/>
    <m/>
    <m/>
    <m/>
    <m/>
    <m/>
    <m/>
    <m/>
    <m/>
    <m/>
    <m/>
    <m/>
    <m/>
    <m/>
    <m/>
    <m/>
    <m/>
    <m/>
    <m/>
    <m/>
    <m/>
    <m/>
    <m/>
    <m/>
    <m/>
    <m/>
    <m/>
    <m/>
    <m/>
    <m/>
    <m/>
    <m/>
    <m/>
    <m/>
    <m/>
    <m/>
    <m/>
    <m/>
    <x v="1"/>
    <x v="0"/>
    <s v="DUWT0023"/>
    <s v="GoFvS1HilOIm"/>
    <s v="Allocated"/>
    <s v="Shifted (NC_SFTD)"/>
    <s v="Customer shifted from residence address "/>
    <d v="2026-06-04T00:00:00"/>
    <m/>
    <m/>
    <m/>
    <m/>
    <s v="319"/>
    <n v="6664"/>
    <n v="20176"/>
  </r>
  <r>
    <n v="140932285"/>
    <s v="SACHIN KANU PARIHAR"/>
    <s v="ONLINE"/>
    <s v="20.06.26"/>
    <n v="4636"/>
    <m/>
    <m/>
    <m/>
    <n v="4489"/>
    <n v="13376"/>
    <n v="4715"/>
    <n v="13733"/>
    <x v="1"/>
    <s v="STABLE"/>
    <s v="PAID"/>
    <x v="6"/>
    <n v="13099.43"/>
    <n v="317"/>
    <n v="0"/>
    <n v="6503"/>
    <s v="FLOW"/>
    <n v="2.7242073974017292E-2"/>
    <n v="3.5035797899781577E-3"/>
    <s v="STABLE"/>
    <s v="PAID"/>
    <s v="NC"/>
    <s v="OS"/>
    <s v="Cust at village"/>
    <m/>
    <s v="CNAVNA"/>
    <m/>
    <s v="REPO"/>
    <s v="-"/>
    <s v="DHANORI"/>
    <s v="-"/>
    <s v="-"/>
    <s v="-"/>
    <n v="20196"/>
    <n v="13099.43"/>
    <n v="87"/>
    <n v="103"/>
    <s v="FLOW"/>
    <m/>
    <m/>
    <m/>
    <m/>
    <s v="NPA"/>
    <s v="MH12VK8871"/>
    <s v="PIAGGIO APRILIA SR 125"/>
    <d v="2023-04-25T00:00:00"/>
    <n v="36"/>
    <s v="02.06.26"/>
    <x v="1"/>
    <m/>
    <m/>
    <m/>
    <m/>
    <n v="1"/>
    <m/>
    <m/>
    <m/>
    <m/>
    <m/>
    <m/>
    <m/>
    <m/>
    <m/>
    <m/>
    <m/>
    <m/>
    <m/>
    <m/>
    <m/>
    <m/>
    <m/>
    <m/>
    <m/>
    <m/>
    <m/>
    <m/>
    <m/>
    <m/>
    <m/>
    <m/>
    <m/>
    <m/>
    <m/>
    <m/>
    <m/>
    <m/>
    <m/>
    <m/>
    <m/>
    <m/>
    <m/>
    <m/>
    <m/>
    <m/>
    <m/>
    <m/>
    <m/>
    <m/>
    <m/>
    <m/>
    <m/>
    <m/>
    <m/>
    <m/>
    <m/>
    <m/>
    <m/>
    <m/>
    <m/>
    <m/>
    <m/>
    <m/>
    <m/>
    <m/>
    <m/>
    <m/>
    <m/>
    <m/>
    <m/>
    <m/>
    <m/>
    <m/>
    <m/>
    <m/>
    <m/>
    <m/>
    <m/>
    <m/>
    <m/>
    <m/>
    <m/>
    <m/>
    <m/>
    <m/>
    <m/>
    <m/>
    <m/>
    <m/>
    <m/>
    <m/>
    <m/>
    <m/>
    <m/>
    <x v="2"/>
    <x v="0"/>
    <s v="ZBHT0012"/>
    <s v="Bok5t-T9-Vm"/>
    <s v="Allocated"/>
    <s v="Door Locked (NC_DL)"/>
    <s v="Nc"/>
    <d v="2026-06-02T00:00:00"/>
    <m/>
    <m/>
    <m/>
    <m/>
    <s v="504"/>
    <n v="4715"/>
    <n v="18369"/>
  </r>
  <r>
    <n v="462898516"/>
    <s v="YOGESH SAHEBRAO WALHEKAR"/>
    <s v="ONLINE"/>
    <s v="12.06.26"/>
    <n v="4650"/>
    <m/>
    <m/>
    <m/>
    <n v="4514"/>
    <n v="13425"/>
    <n v="4842"/>
    <n v="13878"/>
    <x v="1"/>
    <s v="STABLE"/>
    <s v="PAID"/>
    <x v="6"/>
    <n v="13057"/>
    <n v="445"/>
    <n v="0"/>
    <n v="5333.03"/>
    <s v="-"/>
    <n v="2.7153834928599473E-2"/>
    <n v="3.4922314419592918E-3"/>
    <s v="STABLE"/>
    <s v="PAID"/>
    <s v="-"/>
    <s v="PAID"/>
    <m/>
    <m/>
    <s v="CAVA"/>
    <m/>
    <s v="REPO"/>
    <s v="-"/>
    <s v="YERWADA"/>
    <s v="-"/>
    <s v="-"/>
    <s v="-"/>
    <n v="19203.03"/>
    <n v="13057"/>
    <n v="88"/>
    <n v="73"/>
    <s v="STABLE"/>
    <m/>
    <m/>
    <m/>
    <m/>
    <s v="NPA"/>
    <s v="MH12WV0314"/>
    <s v="HONDA ACTIVA 6G DLX BS VI"/>
    <d v="2024-05-14T00:00:00"/>
    <n v="24"/>
    <s v="02.06.26"/>
    <x v="1"/>
    <m/>
    <m/>
    <m/>
    <m/>
    <m/>
    <m/>
    <m/>
    <m/>
    <m/>
    <m/>
    <n v="1"/>
    <m/>
    <m/>
    <m/>
    <m/>
    <m/>
    <m/>
    <m/>
    <m/>
    <m/>
    <m/>
    <m/>
    <m/>
    <m/>
    <m/>
    <m/>
    <m/>
    <m/>
    <m/>
    <m/>
    <m/>
    <m/>
    <m/>
    <m/>
    <m/>
    <m/>
    <m/>
    <m/>
    <m/>
    <m/>
    <m/>
    <m/>
    <m/>
    <m/>
    <m/>
    <m/>
    <m/>
    <m/>
    <m/>
    <m/>
    <m/>
    <m/>
    <m/>
    <m/>
    <m/>
    <m/>
    <m/>
    <m/>
    <m/>
    <m/>
    <m/>
    <m/>
    <m/>
    <m/>
    <m/>
    <m/>
    <m/>
    <m/>
    <m/>
    <m/>
    <m/>
    <m/>
    <m/>
    <m/>
    <m/>
    <m/>
    <m/>
    <m/>
    <m/>
    <m/>
    <m/>
    <m/>
    <m/>
    <m/>
    <m/>
    <m/>
    <m/>
    <m/>
    <m/>
    <m/>
    <m/>
    <m/>
    <m/>
    <m/>
    <x v="2"/>
    <x v="0"/>
    <s v="ZBHT0012"/>
    <s v="Ao-yqPbRpOJ7"/>
    <s v="Allocated"/>
    <s v="Left Message (LMCB)"/>
    <s v="Lm"/>
    <d v="2026-06-04T00:00:00"/>
    <m/>
    <m/>
    <m/>
    <m/>
    <s v="589"/>
    <n v="4842"/>
    <n v="18528"/>
  </r>
  <r>
    <n v="463989879"/>
    <s v="NANDA PRASHANT JADHAV"/>
    <m/>
    <m/>
    <m/>
    <m/>
    <m/>
    <s v="BANK RB 15"/>
    <n v="2728"/>
    <n v="2708"/>
    <n v="2713"/>
    <n v="5486"/>
    <x v="0"/>
    <s v="RB"/>
    <s v="UNPAID"/>
    <x v="12"/>
    <n v="12985"/>
    <n v="5"/>
    <n v="0"/>
    <n v="900"/>
    <s v="-"/>
    <n v="1.2960770358246072E-2"/>
    <n v="7.1058012317790661E-4"/>
    <s v="RB"/>
    <s v="PAID"/>
    <s v="-"/>
    <s v="PAID"/>
    <m/>
    <m/>
    <s v="CNAVNA"/>
    <m/>
    <m/>
    <m/>
    <s v="BALEWADI"/>
    <m/>
    <m/>
    <m/>
    <n v="3613"/>
    <n v="12985"/>
    <n v="26"/>
    <n v="0"/>
    <s v="RB"/>
    <m/>
    <m/>
    <m/>
    <m/>
    <s v="-"/>
    <s v="MH12VE9363"/>
    <s v="PIAGGIO VESPA VXL 125"/>
    <d v="2024-09-10T00:00:00"/>
    <n v="24"/>
    <s v="10.06.26"/>
    <x v="0"/>
    <m/>
    <m/>
    <m/>
    <m/>
    <m/>
    <m/>
    <m/>
    <m/>
    <m/>
    <m/>
    <m/>
    <m/>
    <m/>
    <m/>
    <m/>
    <m/>
    <m/>
    <m/>
    <m/>
    <m/>
    <m/>
    <m/>
    <m/>
    <m/>
    <m/>
    <m/>
    <m/>
    <m/>
    <m/>
    <m/>
    <m/>
    <n v="1"/>
    <m/>
    <m/>
    <m/>
    <m/>
    <m/>
    <m/>
    <m/>
    <m/>
    <m/>
    <m/>
    <m/>
    <m/>
    <m/>
    <m/>
    <m/>
    <m/>
    <m/>
    <m/>
    <m/>
    <m/>
    <m/>
    <m/>
    <m/>
    <m/>
    <m/>
    <m/>
    <m/>
    <m/>
    <m/>
    <m/>
    <m/>
    <m/>
    <m/>
    <m/>
    <m/>
    <m/>
    <m/>
    <m/>
    <m/>
    <m/>
    <m/>
    <m/>
    <m/>
    <m/>
    <m/>
    <m/>
    <m/>
    <m/>
    <m/>
    <m/>
    <m/>
    <m/>
    <m/>
    <m/>
    <m/>
    <m/>
    <m/>
    <m/>
    <m/>
    <m/>
    <m/>
    <m/>
    <x v="2"/>
    <x v="0"/>
    <s v="DUWT0023"/>
    <s v="ko1902MPBS"/>
    <s v="Allocated"/>
    <s v="Address Not Found (NC_ANF)"/>
    <s v="Address short not found "/>
    <d v="2026-06-11T00:00:00"/>
    <m/>
    <m/>
    <m/>
    <m/>
    <s v="50"/>
    <n v="2713"/>
    <n v="5486"/>
  </r>
  <r>
    <n v="458739499"/>
    <s v="MARUTI EKNATH NIGHUL"/>
    <m/>
    <m/>
    <m/>
    <m/>
    <m/>
    <m/>
    <n v="3402"/>
    <n v="6804"/>
    <n v="3540"/>
    <n v="10477"/>
    <x v="4"/>
    <s v="FLOW"/>
    <s v="UNPAID"/>
    <x v="7"/>
    <n v="12964"/>
    <n v="138"/>
    <n v="0"/>
    <n v="5393"/>
    <s v="FLOW"/>
    <n v="1.4500625644280391E-2"/>
    <n v="2.8703771658547253E-3"/>
    <s v="FLOW"/>
    <s v="BPTP"/>
    <s v="PTP"/>
    <s v="BPTP"/>
    <s v="Financail problem"/>
    <n v="25"/>
    <s v="CAVA"/>
    <m/>
    <s v="-"/>
    <s v="-"/>
    <s v="TALEGAON DHAMDHERE"/>
    <s v="-"/>
    <s v="-"/>
    <s v="-"/>
    <n v="12335"/>
    <n v="12964"/>
    <n v="57"/>
    <n v="73"/>
    <s v="FLOW"/>
    <m/>
    <m/>
    <m/>
    <m/>
    <s v="REGULAR"/>
    <s v="MH12VY2350"/>
    <s v="SPLENDOR PLUS I3S BS6 FI DRUM SELF"/>
    <d v="2023-06-27T00:00:00"/>
    <n v="36"/>
    <s v="02.06.26"/>
    <x v="0"/>
    <m/>
    <m/>
    <m/>
    <m/>
    <m/>
    <m/>
    <m/>
    <m/>
    <m/>
    <m/>
    <m/>
    <m/>
    <m/>
    <m/>
    <m/>
    <m/>
    <n v="1"/>
    <m/>
    <m/>
    <m/>
    <m/>
    <m/>
    <m/>
    <m/>
    <m/>
    <m/>
    <m/>
    <m/>
    <m/>
    <m/>
    <m/>
    <m/>
    <m/>
    <m/>
    <m/>
    <m/>
    <m/>
    <m/>
    <m/>
    <m/>
    <m/>
    <m/>
    <m/>
    <m/>
    <m/>
    <m/>
    <m/>
    <m/>
    <m/>
    <m/>
    <m/>
    <m/>
    <m/>
    <m/>
    <m/>
    <m/>
    <m/>
    <m/>
    <m/>
    <m/>
    <m/>
    <m/>
    <m/>
    <m/>
    <m/>
    <m/>
    <m/>
    <m/>
    <m/>
    <m/>
    <m/>
    <m/>
    <m/>
    <m/>
    <m/>
    <m/>
    <m/>
    <m/>
    <m/>
    <m/>
    <m/>
    <m/>
    <m/>
    <m/>
    <m/>
    <m/>
    <m/>
    <m/>
    <m/>
    <m/>
    <m/>
    <m/>
    <m/>
    <m/>
    <x v="2"/>
    <x v="0"/>
    <s v="ZBHT0024"/>
    <s v="B64gVtGYSz"/>
    <s v="Allocated"/>
    <s v="Left Message (LMCB)"/>
    <s v="Meet wife "/>
    <d v="2026-06-06T00:00:00"/>
    <m/>
    <m/>
    <m/>
    <m/>
    <s v="271"/>
    <n v="3540"/>
    <n v="10477"/>
  </r>
  <r>
    <n v="459755661"/>
    <s v="AMIT NARAYAN SASTE"/>
    <s v="COLLECT"/>
    <s v="15.06.26"/>
    <n v="3000"/>
    <m/>
    <m/>
    <m/>
    <n v="2850"/>
    <n v="1999"/>
    <n v="2058"/>
    <n v="1978"/>
    <x v="0"/>
    <s v="STABLE"/>
    <s v="PAID"/>
    <x v="10"/>
    <n v="12909.02"/>
    <n v="59"/>
    <n v="0"/>
    <n v="6240"/>
    <s v="24.05.26"/>
    <n v="5.5671216148145009E-3"/>
    <n v="7.0642225812137546E-4"/>
    <s v="STABLE"/>
    <s v="PAID"/>
    <s v="PTP"/>
    <s v="PAID"/>
    <m/>
    <m/>
    <s v="CAVA"/>
    <m/>
    <s v="-"/>
    <s v="-"/>
    <s v="JUNNAR"/>
    <s v="-"/>
    <s v="-"/>
    <s v="-"/>
    <n v="8298"/>
    <n v="12909.02"/>
    <n v="27"/>
    <n v="12"/>
    <s v="STABLE"/>
    <m/>
    <m/>
    <m/>
    <m/>
    <s v="REGULAR"/>
    <m/>
    <s v="HONDA SHINE 100 OBD2"/>
    <d v="2023-09-14T00:00:00"/>
    <n v="36"/>
    <s v="02.06.26"/>
    <x v="0"/>
    <m/>
    <m/>
    <m/>
    <m/>
    <m/>
    <m/>
    <m/>
    <m/>
    <m/>
    <m/>
    <n v="1"/>
    <m/>
    <m/>
    <m/>
    <m/>
    <m/>
    <n v="1"/>
    <m/>
    <m/>
    <m/>
    <m/>
    <m/>
    <m/>
    <m/>
    <m/>
    <m/>
    <m/>
    <m/>
    <m/>
    <m/>
    <m/>
    <m/>
    <m/>
    <m/>
    <m/>
    <m/>
    <m/>
    <m/>
    <m/>
    <m/>
    <m/>
    <m/>
    <m/>
    <n v="2"/>
    <m/>
    <m/>
    <m/>
    <m/>
    <m/>
    <m/>
    <m/>
    <m/>
    <m/>
    <m/>
    <m/>
    <m/>
    <m/>
    <m/>
    <m/>
    <m/>
    <m/>
    <m/>
    <m/>
    <m/>
    <m/>
    <m/>
    <m/>
    <m/>
    <m/>
    <m/>
    <m/>
    <m/>
    <m/>
    <m/>
    <m/>
    <m/>
    <m/>
    <m/>
    <m/>
    <m/>
    <m/>
    <m/>
    <m/>
    <m/>
    <m/>
    <m/>
    <m/>
    <m/>
    <m/>
    <m/>
    <m/>
    <m/>
    <m/>
    <m/>
    <x v="0"/>
    <x v="0"/>
    <s v="ZBHT0021"/>
    <s v="BoBBeclw_NM7"/>
    <s v="Allocated"/>
    <s v="Promise To Pay (PTP)"/>
    <s v="Ptp "/>
    <d v="2026-06-29T00:00:00"/>
    <m/>
    <m/>
    <m/>
    <m/>
    <s v="129"/>
    <n v="2058"/>
    <n v="4978"/>
  </r>
  <r>
    <n v="465002328"/>
    <s v="SANDIP JANARDHAN KALE"/>
    <s v="ONLINE"/>
    <s v="16.06.26"/>
    <n v="4575"/>
    <m/>
    <m/>
    <m/>
    <n v="4483"/>
    <n v="4482"/>
    <n v="4573"/>
    <n v="4575"/>
    <x v="0"/>
    <s v="STABLE"/>
    <s v="PAID"/>
    <x v="7"/>
    <n v="12905"/>
    <n v="91"/>
    <n v="0"/>
    <n v="3288.51"/>
    <s v="-"/>
    <n v="8.0346671762864183E-3"/>
    <n v="7.062022710520512E-4"/>
    <s v="STABLE"/>
    <s v="PAID"/>
    <s v="-"/>
    <s v="PTP"/>
    <m/>
    <n v="18"/>
    <s v="CAVA"/>
    <m/>
    <m/>
    <m/>
    <s v="ALEGAON"/>
    <m/>
    <m/>
    <m/>
    <n v="7861.51"/>
    <n v="12905"/>
    <n v="27"/>
    <n v="12"/>
    <s v="STABLE"/>
    <m/>
    <m/>
    <m/>
    <m/>
    <s v="-"/>
    <s v="MH12XS5277"/>
    <s v="SPLENDOR PLUS DRS CAST FI BLACK"/>
    <d v="2024-12-21T00:00:00"/>
    <n v="18"/>
    <s v="10.06.26"/>
    <x v="0"/>
    <m/>
    <m/>
    <m/>
    <m/>
    <m/>
    <m/>
    <m/>
    <m/>
    <m/>
    <m/>
    <m/>
    <m/>
    <m/>
    <m/>
    <m/>
    <m/>
    <m/>
    <m/>
    <m/>
    <m/>
    <m/>
    <m/>
    <m/>
    <m/>
    <m/>
    <m/>
    <m/>
    <m/>
    <m/>
    <m/>
    <m/>
    <m/>
    <m/>
    <m/>
    <n v="1"/>
    <m/>
    <m/>
    <m/>
    <m/>
    <m/>
    <m/>
    <m/>
    <m/>
    <m/>
    <m/>
    <m/>
    <m/>
    <m/>
    <m/>
    <m/>
    <m/>
    <m/>
    <m/>
    <m/>
    <m/>
    <m/>
    <m/>
    <m/>
    <m/>
    <m/>
    <m/>
    <m/>
    <m/>
    <m/>
    <m/>
    <m/>
    <m/>
    <m/>
    <m/>
    <m/>
    <m/>
    <m/>
    <m/>
    <m/>
    <m/>
    <m/>
    <m/>
    <m/>
    <m/>
    <m/>
    <m/>
    <m/>
    <m/>
    <m/>
    <m/>
    <m/>
    <m/>
    <m/>
    <m/>
    <m/>
    <m/>
    <m/>
    <m/>
    <m/>
    <x v="2"/>
    <x v="0"/>
    <s v="ZBHT0024"/>
    <s v="AovBsdkbrL7m"/>
    <s v="Allocated"/>
    <s v="Left Message (LMCB)"/>
    <s v="Meet son"/>
    <d v="2026-06-12T00:00:00"/>
    <m/>
    <m/>
    <m/>
    <m/>
    <s v="185"/>
    <n v="4573"/>
    <n v="9150"/>
  </r>
  <r>
    <n v="460840197"/>
    <s v="VENILA SURALI PERISWAMI"/>
    <s v="ONLINE"/>
    <s v="10.06.26"/>
    <n v="3730"/>
    <m/>
    <m/>
    <s v="BANK STABLE 11"/>
    <n v="3730"/>
    <n v="9250"/>
    <n v="2222"/>
    <n v="9695"/>
    <x v="1"/>
    <s v="STABLE"/>
    <s v="UNPAID"/>
    <x v="14"/>
    <n v="12625"/>
    <n v="432"/>
    <n v="0"/>
    <n v="6300"/>
    <s v="07.05.26"/>
    <n v="0.14328192207733251"/>
    <n v="3.3766885161014061E-3"/>
    <s v="STABLE"/>
    <s v="PAID"/>
    <s v="PAID"/>
    <s v="PAID"/>
    <m/>
    <m/>
    <s v="CAVNA"/>
    <m/>
    <s v="REPO"/>
    <s v="-"/>
    <s v="DEHU"/>
    <s v="-"/>
    <s v="-"/>
    <s v="-"/>
    <n v="15982"/>
    <n v="12625"/>
    <n v="88"/>
    <n v="73"/>
    <s v="STABLE"/>
    <m/>
    <m/>
    <m/>
    <m/>
    <s v="NPA"/>
    <s v="MH14LG0472"/>
    <s v="ACCESS SPL ED DISC CBS BT BSVI"/>
    <d v="2023-11-22T00:00:00"/>
    <n v="30"/>
    <s v="02.06.26"/>
    <x v="1"/>
    <m/>
    <m/>
    <m/>
    <m/>
    <m/>
    <m/>
    <m/>
    <m/>
    <m/>
    <m/>
    <m/>
    <m/>
    <m/>
    <n v="1"/>
    <m/>
    <m/>
    <m/>
    <m/>
    <m/>
    <m/>
    <m/>
    <m/>
    <m/>
    <m/>
    <m/>
    <m/>
    <m/>
    <m/>
    <m/>
    <m/>
    <m/>
    <m/>
    <m/>
    <m/>
    <n v="1"/>
    <m/>
    <m/>
    <m/>
    <m/>
    <m/>
    <m/>
    <m/>
    <m/>
    <m/>
    <m/>
    <m/>
    <m/>
    <m/>
    <m/>
    <m/>
    <m/>
    <m/>
    <m/>
    <m/>
    <m/>
    <m/>
    <m/>
    <m/>
    <m/>
    <m/>
    <m/>
    <m/>
    <m/>
    <m/>
    <m/>
    <m/>
    <m/>
    <m/>
    <m/>
    <m/>
    <m/>
    <m/>
    <m/>
    <m/>
    <m/>
    <m/>
    <m/>
    <m/>
    <m/>
    <m/>
    <m/>
    <m/>
    <m/>
    <m/>
    <m/>
    <m/>
    <m/>
    <m/>
    <m/>
    <m/>
    <m/>
    <m/>
    <m/>
    <m/>
    <x v="1"/>
    <x v="0"/>
    <s v="DUWT0027"/>
    <s v="APL8eR_rpEM7"/>
    <s v="Allocated"/>
    <s v="Left Message (LMCB)"/>
    <s v="Visited to Customers residence address and Left massage with her Son "/>
    <d v="2026-06-05T00:00:00"/>
    <m/>
    <m/>
    <m/>
    <m/>
    <s v="445"/>
    <n v="2222"/>
    <n v="13425"/>
  </r>
  <r>
    <n v="459133250"/>
    <s v="NIHAL RAMDAS BHISE"/>
    <m/>
    <m/>
    <m/>
    <m/>
    <m/>
    <m/>
    <n v="3259"/>
    <n v="3375"/>
    <n v="163"/>
    <n v="6741"/>
    <x v="4"/>
    <s v="FLOW"/>
    <s v="UNPAID"/>
    <x v="12"/>
    <n v="12585"/>
    <n v="47"/>
    <n v="0"/>
    <n v="6270"/>
    <s v="-"/>
    <n v="0.1181566436941109"/>
    <n v="2.7864622517958745E-3"/>
    <s v="FLOW"/>
    <s v="LMCB"/>
    <s v="-"/>
    <s v="LMCB"/>
    <s v="Left msg with relative"/>
    <m/>
    <s v="CNAVNA"/>
    <m/>
    <s v="-"/>
    <s v="-"/>
    <s v="KHADAKI"/>
    <s v="-"/>
    <s v="-"/>
    <s v="-"/>
    <n v="9692"/>
    <n v="12585"/>
    <n v="57"/>
    <n v="73"/>
    <s v="FLOW"/>
    <m/>
    <m/>
    <m/>
    <m/>
    <s v="REGULAR"/>
    <s v="MH12VY2655"/>
    <s v="HONDA ACTIVA 125 DRUM BSVI"/>
    <d v="2023-07-26T00:00:00"/>
    <n v="36"/>
    <s v="02.06.26"/>
    <x v="0"/>
    <m/>
    <m/>
    <m/>
    <m/>
    <m/>
    <m/>
    <m/>
    <m/>
    <m/>
    <m/>
    <m/>
    <m/>
    <m/>
    <n v="1"/>
    <m/>
    <m/>
    <m/>
    <m/>
    <m/>
    <m/>
    <m/>
    <m/>
    <m/>
    <m/>
    <m/>
    <m/>
    <m/>
    <m/>
    <m/>
    <m/>
    <m/>
    <m/>
    <m/>
    <m/>
    <m/>
    <m/>
    <m/>
    <m/>
    <m/>
    <m/>
    <m/>
    <m/>
    <m/>
    <m/>
    <m/>
    <m/>
    <m/>
    <m/>
    <m/>
    <m/>
    <m/>
    <m/>
    <m/>
    <m/>
    <m/>
    <m/>
    <m/>
    <m/>
    <m/>
    <m/>
    <m/>
    <m/>
    <m/>
    <m/>
    <m/>
    <m/>
    <m/>
    <m/>
    <m/>
    <m/>
    <m/>
    <m/>
    <m/>
    <m/>
    <m/>
    <m/>
    <m/>
    <m/>
    <m/>
    <m/>
    <m/>
    <m/>
    <m/>
    <m/>
    <m/>
    <m/>
    <m/>
    <m/>
    <m/>
    <m/>
    <m/>
    <m/>
    <m/>
    <m/>
    <x v="2"/>
    <x v="0"/>
    <s v="DUWT0023"/>
    <s v="GPRUjlwBNz"/>
    <s v="Allocated"/>
    <s v="Left Message (LMCB)"/>
    <s v="Customer not available Lm with relatives "/>
    <d v="2026-06-05T00:00:00"/>
    <m/>
    <m/>
    <m/>
    <m/>
    <s v="107"/>
    <n v="163"/>
    <n v="6741"/>
  </r>
  <r>
    <n v="458188534"/>
    <s v="PARSHURAM BABAN FALKE"/>
    <m/>
    <m/>
    <m/>
    <m/>
    <m/>
    <m/>
    <n v="3298"/>
    <n v="13114"/>
    <n v="3734"/>
    <n v="17183"/>
    <x v="2"/>
    <s v="FLOW"/>
    <s v="UNPAID"/>
    <x v="7"/>
    <n v="12571.97"/>
    <n v="514"/>
    <n v="0"/>
    <n v="5850"/>
    <s v="FLOW"/>
    <n v="6.5490495130057447E-2"/>
    <n v="4.1276155530487954E-3"/>
    <s v="FLOW"/>
    <s v="NC"/>
    <s v="NC"/>
    <s v="NC"/>
    <s v="Add not found"/>
    <m/>
    <s v="CNAVNA"/>
    <m/>
    <s v="REPO"/>
    <s v="-"/>
    <s v="JAMBUT"/>
    <s v="-"/>
    <s v="-"/>
    <s v="-"/>
    <n v="19478"/>
    <n v="12571.97"/>
    <n v="116"/>
    <n v="132"/>
    <s v="FLOW"/>
    <m/>
    <m/>
    <m/>
    <m/>
    <s v="NPA"/>
    <s v="MH12VP3154"/>
    <s v="TVS RADEON 110 DUAL TONE DRUM"/>
    <d v="2023-05-20T00:00:00"/>
    <n v="36"/>
    <s v="02.06.26"/>
    <x v="0"/>
    <m/>
    <m/>
    <m/>
    <m/>
    <m/>
    <m/>
    <m/>
    <m/>
    <m/>
    <m/>
    <n v="1"/>
    <m/>
    <m/>
    <m/>
    <m/>
    <m/>
    <m/>
    <m/>
    <m/>
    <m/>
    <m/>
    <m/>
    <m/>
    <m/>
    <m/>
    <m/>
    <m/>
    <m/>
    <m/>
    <m/>
    <m/>
    <m/>
    <m/>
    <m/>
    <m/>
    <m/>
    <m/>
    <m/>
    <m/>
    <m/>
    <m/>
    <m/>
    <m/>
    <m/>
    <m/>
    <m/>
    <m/>
    <m/>
    <m/>
    <m/>
    <m/>
    <m/>
    <m/>
    <m/>
    <m/>
    <m/>
    <m/>
    <m/>
    <m/>
    <m/>
    <m/>
    <m/>
    <m/>
    <m/>
    <m/>
    <m/>
    <m/>
    <m/>
    <m/>
    <m/>
    <m/>
    <m/>
    <m/>
    <m/>
    <m/>
    <m/>
    <m/>
    <m/>
    <m/>
    <m/>
    <m/>
    <m/>
    <m/>
    <m/>
    <m/>
    <m/>
    <m/>
    <m/>
    <m/>
    <m/>
    <m/>
    <m/>
    <m/>
    <m/>
    <x v="2"/>
    <x v="0"/>
    <s v="ZBHT0024"/>
    <s v="GPUktf5m_Ngc"/>
    <s v="Allocated"/>
    <s v="Door Locked (NC_DL)"/>
    <s v="Door lock "/>
    <d v="2026-06-04T00:00:00"/>
    <m/>
    <m/>
    <m/>
    <m/>
    <s v="771"/>
    <n v="3734"/>
    <n v="17183"/>
  </r>
  <r>
    <n v="458430421"/>
    <s v="SACHIN DHONDIBA BORATE"/>
    <s v="ONLINE"/>
    <s v="03.06.26"/>
    <n v="3203"/>
    <m/>
    <m/>
    <m/>
    <n v="3038"/>
    <n v="9077"/>
    <n v="3475"/>
    <n v="9388"/>
    <x v="1"/>
    <s v="STABLE"/>
    <s v="PAID"/>
    <x v="2"/>
    <n v="11622.25"/>
    <n v="474"/>
    <n v="0"/>
    <n v="6300"/>
    <s v="05.05.26"/>
    <n v="3.8761674193491365E-2"/>
    <n v="3.1084925232680843E-3"/>
    <s v="STABLE"/>
    <s v="PAID"/>
    <s v="PAID"/>
    <s v="PAID"/>
    <m/>
    <m/>
    <s v="CAVNA"/>
    <m/>
    <s v="REPO"/>
    <s v="-"/>
    <s v="ALANDI DEVACHI "/>
    <s v="-"/>
    <s v="-"/>
    <s v="-"/>
    <n v="15851"/>
    <n v="11622.25"/>
    <n v="88"/>
    <n v="73"/>
    <s v="STABLE"/>
    <m/>
    <m/>
    <m/>
    <m/>
    <s v="REGULAR"/>
    <s v="MH14KX3906"/>
    <s v="SPLENDOR PLUS I3S BS6 FI DRUM SELF"/>
    <d v="2023-06-06T00:00:00"/>
    <n v="36"/>
    <s v="02.06.26"/>
    <x v="1"/>
    <m/>
    <m/>
    <m/>
    <m/>
    <n v="1"/>
    <m/>
    <m/>
    <m/>
    <m/>
    <m/>
    <m/>
    <m/>
    <m/>
    <m/>
    <m/>
    <m/>
    <m/>
    <m/>
    <m/>
    <m/>
    <m/>
    <m/>
    <m/>
    <m/>
    <m/>
    <m/>
    <m/>
    <m/>
    <m/>
    <m/>
    <m/>
    <m/>
    <m/>
    <m/>
    <m/>
    <m/>
    <m/>
    <m/>
    <m/>
    <m/>
    <m/>
    <m/>
    <m/>
    <m/>
    <m/>
    <m/>
    <m/>
    <m/>
    <m/>
    <m/>
    <m/>
    <m/>
    <m/>
    <m/>
    <m/>
    <m/>
    <m/>
    <m/>
    <m/>
    <m/>
    <m/>
    <m/>
    <m/>
    <m/>
    <m/>
    <m/>
    <m/>
    <m/>
    <m/>
    <m/>
    <m/>
    <m/>
    <m/>
    <m/>
    <m/>
    <m/>
    <m/>
    <m/>
    <m/>
    <m/>
    <m/>
    <m/>
    <m/>
    <m/>
    <m/>
    <m/>
    <m/>
    <m/>
    <m/>
    <m/>
    <m/>
    <m/>
    <m/>
    <m/>
    <x v="2"/>
    <x v="0"/>
    <s v="ZBHT0009"/>
    <s v="G64A8oJS4Ngm"/>
    <s v="Allocated"/>
    <s v="Promise To Pay (PTP)"/>
    <s v="Customer promise pay online 3200 on 02/06"/>
    <d v="2026-06-02T00:00:00"/>
    <m/>
    <m/>
    <m/>
    <m/>
    <s v="476"/>
    <n v="3475"/>
    <n v="12591"/>
  </r>
  <r>
    <n v="140151869"/>
    <s v="SHUBHRA BHUSHAN WAGH"/>
    <m/>
    <m/>
    <m/>
    <m/>
    <m/>
    <m/>
    <n v="2969"/>
    <n v="11869"/>
    <n v="447"/>
    <n v="15467"/>
    <x v="5"/>
    <s v="FLOW"/>
    <s v="UNPAID"/>
    <x v="17"/>
    <n v="11450.34"/>
    <n v="454"/>
    <n v="0"/>
    <n v="1870.88"/>
    <s v="-"/>
    <n v="1"/>
    <n v="5.5736301852460984E-3"/>
    <s v="FLOW"/>
    <s v="NC"/>
    <s v="-"/>
    <s v="NC"/>
    <m/>
    <m/>
    <s v="CNAVNA"/>
    <m/>
    <s v="REPO"/>
    <s v="-"/>
    <s v="NEW SANGAVI"/>
    <s v="-"/>
    <s v="-"/>
    <s v="-"/>
    <n v="14193.88"/>
    <n v="11450.34"/>
    <n v="146"/>
    <n v="162"/>
    <s v="FLOW"/>
    <m/>
    <m/>
    <m/>
    <m/>
    <s v="NPA"/>
    <s v="MH14KT0529"/>
    <s v="SPLENDOR PLUS DRS CAST FI BLACK"/>
    <d v="2023-03-23T00:00:00"/>
    <n v="36"/>
    <s v="02.06.26"/>
    <x v="0"/>
    <m/>
    <m/>
    <m/>
    <m/>
    <m/>
    <m/>
    <m/>
    <m/>
    <m/>
    <m/>
    <m/>
    <m/>
    <m/>
    <n v="2"/>
    <m/>
    <m/>
    <m/>
    <m/>
    <m/>
    <m/>
    <m/>
    <m/>
    <m/>
    <m/>
    <m/>
    <m/>
    <m/>
    <m/>
    <m/>
    <m/>
    <m/>
    <m/>
    <m/>
    <m/>
    <m/>
    <m/>
    <m/>
    <m/>
    <m/>
    <m/>
    <m/>
    <m/>
    <m/>
    <m/>
    <m/>
    <m/>
    <m/>
    <m/>
    <m/>
    <m/>
    <m/>
    <m/>
    <m/>
    <m/>
    <m/>
    <m/>
    <m/>
    <m/>
    <m/>
    <m/>
    <m/>
    <m/>
    <m/>
    <m/>
    <m/>
    <m/>
    <m/>
    <m/>
    <m/>
    <m/>
    <m/>
    <m/>
    <m/>
    <m/>
    <m/>
    <m/>
    <m/>
    <m/>
    <m/>
    <m/>
    <m/>
    <m/>
    <m/>
    <m/>
    <m/>
    <m/>
    <m/>
    <m/>
    <m/>
    <m/>
    <m/>
    <m/>
    <m/>
    <m/>
    <x v="1"/>
    <x v="0"/>
    <s v="ZBHT0015"/>
    <s v="A2ZMEs6GnF7"/>
    <s v="Allocated"/>
    <s v="Others (NC_OTHER)"/>
    <s v="Visited at customer office address. Customer office is closed long time."/>
    <d v="2026-06-05T00:00:00"/>
    <m/>
    <m/>
    <m/>
    <s v="OTGNGDID"/>
    <s v="629"/>
    <n v="447"/>
    <n v="15467"/>
  </r>
  <r>
    <n v="465718124"/>
    <s v="AJAY MOHAN SHINDE"/>
    <m/>
    <m/>
    <m/>
    <m/>
    <m/>
    <m/>
    <n v="2406"/>
    <n v="2372"/>
    <n v="2422"/>
    <n v="4860"/>
    <x v="0"/>
    <s v="FLOW"/>
    <s v="UNPAID"/>
    <x v="2"/>
    <n v="11353"/>
    <n v="50"/>
    <n v="0"/>
    <n v="3150"/>
    <s v="20.05.26"/>
    <n v="1.710793423283927E-2"/>
    <n v="6.2127193981045619E-4"/>
    <s v="STABLE"/>
    <s v="PTP"/>
    <s v="PTP"/>
    <s v="PTP"/>
    <m/>
    <n v="17"/>
    <s v="CAVA"/>
    <m/>
    <s v="-"/>
    <s v="-"/>
    <s v="DAPODI"/>
    <s v="-"/>
    <s v="-"/>
    <s v="-"/>
    <n v="5572"/>
    <n v="11353"/>
    <n v="26"/>
    <n v="42"/>
    <s v="FLOW"/>
    <m/>
    <m/>
    <m/>
    <m/>
    <s v="REGULAR"/>
    <s v="MH14LT6945"/>
    <s v="AMPERE MAGNUS EX"/>
    <d v="2025-03-17T00:00:00"/>
    <n v="18"/>
    <s v="02.06.26"/>
    <x v="1"/>
    <m/>
    <m/>
    <m/>
    <m/>
    <m/>
    <m/>
    <m/>
    <m/>
    <m/>
    <m/>
    <n v="1"/>
    <m/>
    <m/>
    <m/>
    <m/>
    <m/>
    <m/>
    <m/>
    <m/>
    <m/>
    <m/>
    <m/>
    <m/>
    <m/>
    <m/>
    <m/>
    <m/>
    <m/>
    <m/>
    <m/>
    <m/>
    <m/>
    <m/>
    <m/>
    <m/>
    <m/>
    <m/>
    <m/>
    <m/>
    <m/>
    <m/>
    <m/>
    <m/>
    <m/>
    <m/>
    <m/>
    <m/>
    <m/>
    <m/>
    <m/>
    <m/>
    <m/>
    <m/>
    <m/>
    <m/>
    <m/>
    <m/>
    <m/>
    <m/>
    <m/>
    <m/>
    <m/>
    <m/>
    <m/>
    <m/>
    <m/>
    <m/>
    <m/>
    <m/>
    <m/>
    <m/>
    <m/>
    <m/>
    <m/>
    <m/>
    <m/>
    <m/>
    <m/>
    <m/>
    <m/>
    <m/>
    <m/>
    <m/>
    <m/>
    <m/>
    <m/>
    <m/>
    <m/>
    <m/>
    <m/>
    <m/>
    <m/>
    <m/>
    <m/>
    <x v="2"/>
    <x v="0"/>
    <s v="ZBHT0009"/>
    <s v="B6y4fcihuc"/>
    <s v="Allocated"/>
    <s v="Promise To Pay (PTP)"/>
    <s v="Customer promise to pay online 2460 on 09/06"/>
    <d v="2026-06-09T00:00:00"/>
    <m/>
    <m/>
    <m/>
    <m/>
    <s v="82"/>
    <n v="2422"/>
    <n v="4860"/>
  </r>
  <r>
    <n v="140926524"/>
    <s v="PRANAV PRAMOD GURAV"/>
    <s v="ONLINE"/>
    <s v="08.06.26"/>
    <n v="3849"/>
    <m/>
    <m/>
    <m/>
    <n v="3170"/>
    <n v="11669"/>
    <n v="2740"/>
    <n v="11666"/>
    <x v="2"/>
    <s v="STABLE"/>
    <s v="PAID"/>
    <x v="5"/>
    <n v="11338.31"/>
    <n v="581"/>
    <n v="0"/>
    <n v="6300"/>
    <s v="FLOW"/>
    <n v="4.6083327091105887E-2"/>
    <n v="3.7225816400523293E-3"/>
    <s v="STABLE"/>
    <s v="PAID"/>
    <s v="PTP"/>
    <s v="PAID"/>
    <m/>
    <m/>
    <s v="CAVA"/>
    <m/>
    <s v="REPO"/>
    <s v="-"/>
    <s v="BHOSARI"/>
    <s v="-"/>
    <s v="-"/>
    <s v="-"/>
    <n v="18550"/>
    <n v="11338.31"/>
    <n v="115"/>
    <n v="103"/>
    <s v="STABLE"/>
    <m/>
    <m/>
    <m/>
    <m/>
    <s v="NPA"/>
    <s v="MH14KV0186"/>
    <s v="SPLENDOR PLUS BS6 I3S DRS CAST FI"/>
    <d v="2023-04-29T00:00:00"/>
    <n v="36"/>
    <s v="02.06.26"/>
    <x v="1"/>
    <m/>
    <m/>
    <m/>
    <m/>
    <m/>
    <m/>
    <m/>
    <n v="1"/>
    <m/>
    <m/>
    <m/>
    <m/>
    <m/>
    <m/>
    <m/>
    <m/>
    <m/>
    <m/>
    <m/>
    <m/>
    <m/>
    <m/>
    <m/>
    <m/>
    <m/>
    <m/>
    <m/>
    <m/>
    <m/>
    <m/>
    <m/>
    <m/>
    <m/>
    <m/>
    <m/>
    <m/>
    <m/>
    <m/>
    <m/>
    <m/>
    <m/>
    <m/>
    <m/>
    <m/>
    <m/>
    <m/>
    <m/>
    <m/>
    <m/>
    <m/>
    <m/>
    <m/>
    <m/>
    <m/>
    <m/>
    <m/>
    <m/>
    <m/>
    <m/>
    <m/>
    <m/>
    <m/>
    <m/>
    <m/>
    <m/>
    <m/>
    <m/>
    <m/>
    <m/>
    <m/>
    <m/>
    <m/>
    <m/>
    <m/>
    <m/>
    <m/>
    <m/>
    <m/>
    <m/>
    <m/>
    <m/>
    <m/>
    <m/>
    <m/>
    <m/>
    <m/>
    <m/>
    <m/>
    <m/>
    <m/>
    <m/>
    <m/>
    <m/>
    <m/>
    <x v="2"/>
    <x v="0"/>
    <s v="DUWT0025"/>
    <s v="GPZAko5XAe8z"/>
    <s v="Allocated"/>
    <s v="Promise To Pay (PTP)"/>
    <s v="Customer given ptp to online payment "/>
    <d v="2026-06-10T00:00:00"/>
    <m/>
    <m/>
    <m/>
    <m/>
    <s v="676"/>
    <n v="2740"/>
    <n v="15515"/>
  </r>
  <r>
    <n v="118808490"/>
    <s v="KAILASH SUKHDEV SAV"/>
    <s v="ONLINE"/>
    <s v="13.06.26"/>
    <n v="67100"/>
    <m/>
    <m/>
    <s v="BANK RB 15"/>
    <n v="5612"/>
    <n v="5612"/>
    <n v="5641"/>
    <n v="-55789"/>
    <x v="0"/>
    <s v="RB"/>
    <s v="PAID"/>
    <x v="6"/>
    <n v="11052.48"/>
    <n v="29"/>
    <n v="0"/>
    <n v="450"/>
    <s v="-"/>
    <n v="6.3133945357944105E-3"/>
    <n v="6.0482653829968026E-4"/>
    <s v="RB"/>
    <s v="PAID"/>
    <s v="-"/>
    <s v="PAID"/>
    <m/>
    <m/>
    <s v="CAVA"/>
    <m/>
    <m/>
    <m/>
    <s v="VADGAON SHERI"/>
    <m/>
    <m/>
    <m/>
    <n v="6091"/>
    <n v="11052.48"/>
    <n v="26"/>
    <n v="0"/>
    <s v="RB"/>
    <m/>
    <m/>
    <m/>
    <m/>
    <s v="-"/>
    <s v="MH12TJ8588"/>
    <s v="BMW G310R"/>
    <d v="2021-05-31T00:00:00"/>
    <n v="60"/>
    <s v="10.06.26"/>
    <x v="1"/>
    <m/>
    <m/>
    <m/>
    <m/>
    <m/>
    <m/>
    <m/>
    <m/>
    <m/>
    <m/>
    <m/>
    <m/>
    <m/>
    <m/>
    <m/>
    <m/>
    <m/>
    <m/>
    <m/>
    <m/>
    <m/>
    <m/>
    <m/>
    <m/>
    <m/>
    <m/>
    <m/>
    <m/>
    <m/>
    <m/>
    <m/>
    <m/>
    <m/>
    <m/>
    <m/>
    <m/>
    <m/>
    <n v="1"/>
    <m/>
    <m/>
    <m/>
    <m/>
    <m/>
    <m/>
    <m/>
    <m/>
    <m/>
    <m/>
    <m/>
    <m/>
    <m/>
    <m/>
    <m/>
    <m/>
    <m/>
    <m/>
    <m/>
    <m/>
    <m/>
    <m/>
    <m/>
    <m/>
    <m/>
    <m/>
    <m/>
    <m/>
    <m/>
    <m/>
    <m/>
    <m/>
    <m/>
    <m/>
    <m/>
    <m/>
    <m/>
    <m/>
    <m/>
    <m/>
    <m/>
    <m/>
    <m/>
    <m/>
    <m/>
    <m/>
    <m/>
    <m/>
    <m/>
    <m/>
    <m/>
    <m/>
    <m/>
    <m/>
    <m/>
    <m/>
    <x v="2"/>
    <x v="0"/>
    <s v="ZBHT0012"/>
    <s v="GPf3Dq7Z1m"/>
    <s v="Allocated"/>
    <s v="Promise To Pay (PTP)"/>
    <s v="Ptp"/>
    <d v="2026-06-17T00:00:00"/>
    <m/>
    <m/>
    <m/>
    <m/>
    <s v="87"/>
    <n v="5641"/>
    <n v="11311"/>
  </r>
  <r>
    <n v="463281065"/>
    <s v="GANESH KHANDU GHARE"/>
    <m/>
    <m/>
    <m/>
    <m/>
    <m/>
    <s v="BANK RB 17"/>
    <n v="3806"/>
    <n v="3709"/>
    <n v="3713"/>
    <n v="7515"/>
    <x v="0"/>
    <s v="RB"/>
    <s v="UNPAID"/>
    <x v="8"/>
    <n v="11047"/>
    <n v="4"/>
    <n v="0"/>
    <n v="450"/>
    <s v="-"/>
    <n v="1.2132553689817421E-2"/>
    <n v="6.045266554290592E-4"/>
    <s v="RB"/>
    <s v="PAID"/>
    <s v="-"/>
    <s v="PAID"/>
    <m/>
    <m/>
    <m/>
    <m/>
    <m/>
    <m/>
    <s v="TALEGAON DABHADE"/>
    <m/>
    <m/>
    <m/>
    <n v="4163"/>
    <n v="11047"/>
    <n v="27"/>
    <n v="0"/>
    <s v="RB"/>
    <m/>
    <m/>
    <m/>
    <m/>
    <s v="-"/>
    <s v="MH14LQ9477"/>
    <s v="HF DELUXE BS6 DRUM SELF CAST"/>
    <d v="2024-06-23T00:00:00"/>
    <n v="24"/>
    <s v="10.06.26"/>
    <x v="1"/>
    <m/>
    <m/>
    <m/>
    <m/>
    <m/>
    <m/>
    <m/>
    <m/>
    <m/>
    <m/>
    <m/>
    <m/>
    <m/>
    <m/>
    <m/>
    <m/>
    <m/>
    <m/>
    <m/>
    <m/>
    <m/>
    <m/>
    <m/>
    <m/>
    <m/>
    <m/>
    <m/>
    <m/>
    <m/>
    <m/>
    <m/>
    <m/>
    <m/>
    <m/>
    <m/>
    <m/>
    <m/>
    <m/>
    <m/>
    <m/>
    <m/>
    <m/>
    <m/>
    <m/>
    <m/>
    <m/>
    <m/>
    <m/>
    <m/>
    <m/>
    <m/>
    <m/>
    <m/>
    <m/>
    <m/>
    <m/>
    <m/>
    <m/>
    <m/>
    <m/>
    <m/>
    <m/>
    <m/>
    <m/>
    <m/>
    <m/>
    <m/>
    <m/>
    <m/>
    <m/>
    <m/>
    <m/>
    <m/>
    <m/>
    <m/>
    <m/>
    <m/>
    <m/>
    <m/>
    <m/>
    <m/>
    <m/>
    <m/>
    <m/>
    <m/>
    <m/>
    <m/>
    <m/>
    <m/>
    <m/>
    <m/>
    <m/>
    <m/>
    <m/>
    <x v="5"/>
    <x v="1"/>
    <s v="ZBHT0013"/>
    <e v="#N/A"/>
    <e v="#N/A"/>
    <e v="#N/A"/>
    <e v="#N/A"/>
    <e v="#N/A"/>
    <m/>
    <m/>
    <m/>
    <m/>
    <n v="0"/>
    <n v="3713"/>
    <n v="7515"/>
  </r>
  <r>
    <n v="463254087"/>
    <s v="SARSWATI BAPU DUNGHAV"/>
    <m/>
    <m/>
    <m/>
    <m/>
    <m/>
    <m/>
    <n v="4397"/>
    <n v="6794"/>
    <n v="2541"/>
    <n v="11449"/>
    <x v="4"/>
    <s v="FLOW"/>
    <s v="UNPAID"/>
    <x v="17"/>
    <n v="10977"/>
    <n v="144"/>
    <n v="0"/>
    <n v="900"/>
    <s v="FLOW"/>
    <n v="7.8307317807078364E-2"/>
    <n v="2.4304327483482967E-3"/>
    <s v="FLOW"/>
    <s v="NC"/>
    <s v="NC"/>
    <s v="NC"/>
    <s v="Add not found"/>
    <m/>
    <s v="CNAVNA"/>
    <m/>
    <s v="-"/>
    <s v="-"/>
    <s v="KALEWADI"/>
    <s v="-"/>
    <s v="-"/>
    <s v="-"/>
    <n v="7838"/>
    <n v="10977"/>
    <n v="57"/>
    <n v="73"/>
    <s v="FLOW"/>
    <m/>
    <m/>
    <m/>
    <m/>
    <s v="REGULAR"/>
    <s v="MH14LQ9295"/>
    <s v="JUPITER BASIC"/>
    <d v="2024-06-19T00:00:00"/>
    <n v="24"/>
    <s v="02.06.26"/>
    <x v="0"/>
    <m/>
    <m/>
    <m/>
    <m/>
    <m/>
    <m/>
    <m/>
    <m/>
    <m/>
    <m/>
    <m/>
    <m/>
    <m/>
    <m/>
    <m/>
    <m/>
    <n v="1"/>
    <m/>
    <m/>
    <m/>
    <m/>
    <m/>
    <m/>
    <m/>
    <m/>
    <m/>
    <m/>
    <m/>
    <m/>
    <m/>
    <m/>
    <m/>
    <m/>
    <m/>
    <m/>
    <m/>
    <m/>
    <m/>
    <m/>
    <m/>
    <m/>
    <m/>
    <m/>
    <m/>
    <m/>
    <m/>
    <m/>
    <m/>
    <m/>
    <m/>
    <m/>
    <m/>
    <m/>
    <m/>
    <m/>
    <m/>
    <m/>
    <m/>
    <m/>
    <m/>
    <m/>
    <m/>
    <m/>
    <m/>
    <m/>
    <m/>
    <m/>
    <m/>
    <m/>
    <m/>
    <m/>
    <m/>
    <m/>
    <m/>
    <m/>
    <m/>
    <m/>
    <m/>
    <m/>
    <m/>
    <m/>
    <m/>
    <m/>
    <m/>
    <m/>
    <m/>
    <m/>
    <m/>
    <m/>
    <m/>
    <m/>
    <m/>
    <m/>
    <m/>
    <x v="2"/>
    <x v="0"/>
    <s v="ZBHT0015"/>
    <s v="B6AWxicLwc7"/>
    <s v="Allocated"/>
    <s v="Address Not Found (NC_ANF)"/>
    <s v="Visited at customer given address but address not found due to short address on system hence."/>
    <d v="2026-06-06T00:00:00"/>
    <m/>
    <m/>
    <m/>
    <s v="OTGNGDID"/>
    <s v="258"/>
    <n v="2541"/>
    <n v="11449"/>
  </r>
  <r>
    <n v="459315274"/>
    <s v="MUKTA DINESH RATHOD"/>
    <m/>
    <m/>
    <m/>
    <m/>
    <m/>
    <m/>
    <n v="2936"/>
    <n v="2438"/>
    <n v="2438"/>
    <n v="5418"/>
    <x v="0"/>
    <s v="FLOW"/>
    <s v="UNPAID"/>
    <x v="12"/>
    <n v="10939.08"/>
    <n v="0"/>
    <n v="0"/>
    <n v="0"/>
    <s v="-"/>
    <n v="1.0918667986945125E-2"/>
    <n v="5.9862093291128025E-4"/>
    <s v="FLOW"/>
    <s v="NC"/>
    <s v="-"/>
    <s v="NC"/>
    <s v="Add not found"/>
    <m/>
    <s v="CNAVNA"/>
    <m/>
    <m/>
    <m/>
    <s v="SUS"/>
    <m/>
    <m/>
    <m/>
    <n v="2438"/>
    <n v="10939.08"/>
    <n v="27"/>
    <n v="43"/>
    <s v="FLOW"/>
    <m/>
    <m/>
    <m/>
    <m/>
    <s v="-"/>
    <s v="MH12VU7549"/>
    <s v="SPLENDOR PLUS I3S BS6 FI DRUM SELF"/>
    <d v="2023-08-09T00:00:00"/>
    <n v="36"/>
    <s v="10.06.26"/>
    <x v="0"/>
    <m/>
    <m/>
    <m/>
    <m/>
    <m/>
    <m/>
    <m/>
    <m/>
    <m/>
    <m/>
    <m/>
    <m/>
    <m/>
    <m/>
    <m/>
    <m/>
    <m/>
    <m/>
    <m/>
    <m/>
    <m/>
    <m/>
    <m/>
    <m/>
    <m/>
    <m/>
    <m/>
    <m/>
    <m/>
    <m/>
    <m/>
    <n v="1"/>
    <m/>
    <m/>
    <m/>
    <m/>
    <m/>
    <m/>
    <m/>
    <m/>
    <m/>
    <m/>
    <m/>
    <m/>
    <m/>
    <m/>
    <m/>
    <m/>
    <m/>
    <m/>
    <m/>
    <m/>
    <m/>
    <m/>
    <m/>
    <m/>
    <m/>
    <m/>
    <m/>
    <m/>
    <m/>
    <m/>
    <m/>
    <m/>
    <m/>
    <m/>
    <m/>
    <m/>
    <m/>
    <m/>
    <m/>
    <m/>
    <m/>
    <m/>
    <m/>
    <m/>
    <m/>
    <m/>
    <m/>
    <m/>
    <m/>
    <m/>
    <m/>
    <m/>
    <m/>
    <m/>
    <m/>
    <m/>
    <m/>
    <m/>
    <m/>
    <m/>
    <m/>
    <m/>
    <x v="2"/>
    <x v="0"/>
    <s v="DUWT0023"/>
    <s v="G2Wu3_Ysv9"/>
    <s v="Allocated"/>
    <s v="Address Not Found (NC_ANF)"/>
    <s v="Address short not found "/>
    <d v="2026-06-11T00:00:00"/>
    <m/>
    <m/>
    <m/>
    <m/>
    <s v="44"/>
    <n v="2438"/>
    <n v="5418"/>
  </r>
  <r>
    <n v="458368125"/>
    <s v="GOVIND DHONDU VIRNAK"/>
    <s v="COLLECT"/>
    <s v="06.06.26"/>
    <n v="5600"/>
    <m/>
    <m/>
    <m/>
    <n v="5482"/>
    <n v="5482"/>
    <n v="5558"/>
    <n v="5439"/>
    <x v="0"/>
    <s v="STABLE"/>
    <s v="PAID"/>
    <x v="5"/>
    <n v="10744"/>
    <n v="76"/>
    <n v="0"/>
    <n v="3918"/>
    <s v="04.05.26"/>
    <n v="2.1750417922214806E-2"/>
    <n v="5.8794554050238187E-4"/>
    <s v="STABLE"/>
    <s v="PAID"/>
    <s v="PAID"/>
    <s v="PAID"/>
    <m/>
    <m/>
    <s v="CAVA"/>
    <m/>
    <s v="-"/>
    <s v="-"/>
    <s v="BOPKHEL"/>
    <s v="-"/>
    <s v="-"/>
    <s v="-"/>
    <n v="9476"/>
    <n v="10744"/>
    <n v="27"/>
    <n v="12"/>
    <s v="STABLE"/>
    <m/>
    <m/>
    <m/>
    <m/>
    <s v="REGULAR"/>
    <s v="MH12VR9247"/>
    <s v="PIAGGIO VESPA SXL 125 CBS RACING 60"/>
    <d v="2023-06-02T00:00:00"/>
    <n v="36"/>
    <s v="02.06.26"/>
    <x v="1"/>
    <m/>
    <m/>
    <m/>
    <m/>
    <m/>
    <m/>
    <m/>
    <n v="1"/>
    <m/>
    <m/>
    <m/>
    <m/>
    <m/>
    <m/>
    <m/>
    <m/>
    <n v="2"/>
    <m/>
    <m/>
    <m/>
    <m/>
    <m/>
    <m/>
    <m/>
    <m/>
    <m/>
    <m/>
    <m/>
    <m/>
    <m/>
    <m/>
    <m/>
    <m/>
    <m/>
    <m/>
    <m/>
    <m/>
    <m/>
    <m/>
    <m/>
    <m/>
    <m/>
    <m/>
    <m/>
    <m/>
    <m/>
    <m/>
    <m/>
    <m/>
    <m/>
    <m/>
    <m/>
    <m/>
    <m/>
    <m/>
    <m/>
    <m/>
    <m/>
    <m/>
    <m/>
    <m/>
    <m/>
    <m/>
    <m/>
    <m/>
    <m/>
    <m/>
    <m/>
    <m/>
    <m/>
    <m/>
    <m/>
    <m/>
    <m/>
    <m/>
    <m/>
    <m/>
    <m/>
    <m/>
    <m/>
    <m/>
    <m/>
    <m/>
    <m/>
    <m/>
    <m/>
    <m/>
    <m/>
    <m/>
    <m/>
    <m/>
    <m/>
    <m/>
    <m/>
    <x v="3"/>
    <x v="0"/>
    <s v="DUWT0025"/>
    <s v="Go4tY4tjo1"/>
    <s v="Allocated"/>
    <s v="Payment (PAID)"/>
    <s v="Payment (PAID)"/>
    <d v="2026-06-06T00:00:00"/>
    <m/>
    <m/>
    <m/>
    <m/>
    <s v="75"/>
    <n v="5558"/>
    <n v="11039"/>
  </r>
  <r>
    <n v="454220390"/>
    <s v="NIKHIL ANANTA KANDHARE"/>
    <m/>
    <m/>
    <m/>
    <m/>
    <m/>
    <m/>
    <n v="3127"/>
    <n v="1328.19"/>
    <n v="1371.19"/>
    <n v="4521.1900000000005"/>
    <x v="0"/>
    <s v="FLOW"/>
    <s v="UNPAID"/>
    <x v="13"/>
    <n v="10409.19"/>
    <n v="43"/>
    <n v="0"/>
    <n v="450"/>
    <s v="-"/>
    <n v="1.0286704562896858E-2"/>
    <n v="5.696236821241613E-4"/>
    <s v="STABLE"/>
    <s v="MPTP"/>
    <s v="-"/>
    <s v="MPTP"/>
    <s v="Add not found"/>
    <n v="28"/>
    <s v="CAVNA"/>
    <m/>
    <m/>
    <m/>
    <s v="PAUD"/>
    <m/>
    <m/>
    <m/>
    <n v="1821.19"/>
    <n v="10409.19"/>
    <n v="27"/>
    <n v="43"/>
    <s v="FLOW"/>
    <m/>
    <m/>
    <m/>
    <m/>
    <s v="-"/>
    <s v="MH12UP1435"/>
    <s v="TVS JUPITER 125 DRUM ALLOY"/>
    <d v="2022-07-31T00:00:00"/>
    <n v="48"/>
    <s v="10.06.26"/>
    <x v="0"/>
    <m/>
    <m/>
    <m/>
    <m/>
    <m/>
    <m/>
    <m/>
    <m/>
    <m/>
    <m/>
    <m/>
    <m/>
    <m/>
    <m/>
    <m/>
    <m/>
    <m/>
    <m/>
    <m/>
    <m/>
    <m/>
    <m/>
    <m/>
    <m/>
    <m/>
    <m/>
    <m/>
    <m/>
    <m/>
    <m/>
    <m/>
    <m/>
    <m/>
    <m/>
    <m/>
    <m/>
    <m/>
    <m/>
    <m/>
    <m/>
    <m/>
    <m/>
    <m/>
    <n v="1"/>
    <m/>
    <m/>
    <m/>
    <m/>
    <m/>
    <m/>
    <m/>
    <m/>
    <m/>
    <m/>
    <m/>
    <m/>
    <m/>
    <m/>
    <m/>
    <m/>
    <m/>
    <m/>
    <m/>
    <m/>
    <m/>
    <m/>
    <m/>
    <m/>
    <m/>
    <m/>
    <m/>
    <m/>
    <m/>
    <m/>
    <m/>
    <m/>
    <m/>
    <m/>
    <m/>
    <m/>
    <m/>
    <m/>
    <m/>
    <m/>
    <m/>
    <m/>
    <m/>
    <m/>
    <m/>
    <m/>
    <m/>
    <m/>
    <m/>
    <m/>
    <x v="2"/>
    <x v="0"/>
    <s v="DUWT0030"/>
    <s v="G6yZ-itsi7"/>
    <s v="Allocated"/>
    <s v="Address Not Found (NC_ANF)"/>
    <s v="Address not found "/>
    <d v="2026-06-15T00:00:00"/>
    <m/>
    <m/>
    <m/>
    <m/>
    <s v="66"/>
    <n v="1371.19"/>
    <n v="4521.1900000000005"/>
  </r>
  <r>
    <n v="467233620"/>
    <s v="RAJEEV TANAJI JADHAV"/>
    <m/>
    <m/>
    <m/>
    <m/>
    <m/>
    <m/>
    <n v="1415"/>
    <n v="2830"/>
    <n v="1499"/>
    <n v="4245"/>
    <x v="4"/>
    <s v="FLOW"/>
    <s v="UNPAID"/>
    <x v="13"/>
    <n v="10383"/>
    <n v="84"/>
    <n v="0"/>
    <n v="1350"/>
    <s v="28.05.26"/>
    <n v="2.6730203353439553E-2"/>
    <n v="2.2989143870001242E-3"/>
    <s v="STABLE"/>
    <s v="MPTP"/>
    <s v="NC"/>
    <s v="MPTP"/>
    <m/>
    <n v="27"/>
    <s v="CAVNA"/>
    <m/>
    <s v="-"/>
    <s v="-"/>
    <s v="HINJEWADI"/>
    <s v="-"/>
    <s v="-"/>
    <s v="-"/>
    <n v="4264"/>
    <n v="10383"/>
    <n v="56"/>
    <n v="72"/>
    <s v="FLOW"/>
    <m/>
    <m/>
    <m/>
    <m/>
    <s v="REGULAR"/>
    <s v="MH14LR7828"/>
    <s v="HONDA ACTIVA 125 DRUM ALLOY BSVI"/>
    <d v="2025-11-04T00:00:00"/>
    <n v="12"/>
    <s v="02.06.26"/>
    <x v="0"/>
    <m/>
    <m/>
    <m/>
    <m/>
    <m/>
    <m/>
    <m/>
    <m/>
    <m/>
    <m/>
    <n v="1"/>
    <m/>
    <m/>
    <m/>
    <m/>
    <m/>
    <m/>
    <m/>
    <m/>
    <m/>
    <m/>
    <m/>
    <m/>
    <m/>
    <m/>
    <m/>
    <m/>
    <m/>
    <m/>
    <m/>
    <m/>
    <m/>
    <m/>
    <m/>
    <m/>
    <m/>
    <m/>
    <m/>
    <m/>
    <m/>
    <m/>
    <m/>
    <m/>
    <m/>
    <m/>
    <m/>
    <m/>
    <m/>
    <m/>
    <m/>
    <m/>
    <m/>
    <m/>
    <m/>
    <m/>
    <m/>
    <m/>
    <m/>
    <m/>
    <m/>
    <m/>
    <m/>
    <m/>
    <m/>
    <m/>
    <m/>
    <m/>
    <m/>
    <m/>
    <m/>
    <m/>
    <m/>
    <m/>
    <m/>
    <m/>
    <m/>
    <m/>
    <m/>
    <m/>
    <m/>
    <m/>
    <m/>
    <m/>
    <m/>
    <m/>
    <m/>
    <m/>
    <m/>
    <m/>
    <m/>
    <m/>
    <m/>
    <m/>
    <m/>
    <x v="2"/>
    <x v="0"/>
    <s v="DUWT0030"/>
    <e v="#N/A"/>
    <e v="#N/A"/>
    <e v="#N/A"/>
    <e v="#N/A"/>
    <e v="#N/A"/>
    <m/>
    <m/>
    <m/>
    <m/>
    <n v="0"/>
    <n v="1499"/>
    <n v="4245"/>
  </r>
  <r>
    <n v="461449931"/>
    <s v="SAHIL NURMUHAMD SHAIKH"/>
    <m/>
    <m/>
    <m/>
    <m/>
    <m/>
    <m/>
    <n v="3462"/>
    <n v="3457"/>
    <n v="3508"/>
    <n v="7040"/>
    <x v="0"/>
    <s v="FLOW"/>
    <s v="UNPAID"/>
    <x v="7"/>
    <n v="10084.73"/>
    <n v="51"/>
    <n v="0"/>
    <n v="1306"/>
    <s v="-"/>
    <n v="6.2787639761883703E-3"/>
    <n v="5.5186820836472311E-4"/>
    <s v="STABLE"/>
    <s v="PTP"/>
    <s v="-"/>
    <s v="PTP"/>
    <m/>
    <n v="23"/>
    <s v="CAVA"/>
    <m/>
    <m/>
    <m/>
    <s v="SHIRUR"/>
    <m/>
    <m/>
    <m/>
    <n v="4814"/>
    <n v="10084.73"/>
    <n v="27"/>
    <n v="43"/>
    <s v="FLOW"/>
    <m/>
    <m/>
    <m/>
    <m/>
    <s v="-"/>
    <s v="MH12WM5353"/>
    <s v="SUZUKI BURGMAN STREET BT BSVI"/>
    <d v="2024-01-09T00:00:00"/>
    <n v="30"/>
    <s v="10.06.26"/>
    <x v="0"/>
    <m/>
    <m/>
    <m/>
    <m/>
    <m/>
    <m/>
    <m/>
    <m/>
    <m/>
    <m/>
    <m/>
    <m/>
    <m/>
    <m/>
    <m/>
    <m/>
    <m/>
    <m/>
    <m/>
    <m/>
    <m/>
    <m/>
    <m/>
    <m/>
    <m/>
    <m/>
    <m/>
    <m/>
    <m/>
    <m/>
    <m/>
    <n v="1"/>
    <m/>
    <m/>
    <m/>
    <m/>
    <m/>
    <m/>
    <m/>
    <m/>
    <m/>
    <m/>
    <m/>
    <m/>
    <m/>
    <m/>
    <m/>
    <m/>
    <m/>
    <m/>
    <m/>
    <m/>
    <m/>
    <m/>
    <m/>
    <m/>
    <m/>
    <m/>
    <m/>
    <m/>
    <m/>
    <m/>
    <m/>
    <m/>
    <m/>
    <m/>
    <m/>
    <m/>
    <m/>
    <m/>
    <m/>
    <m/>
    <m/>
    <m/>
    <m/>
    <m/>
    <m/>
    <m/>
    <m/>
    <m/>
    <m/>
    <m/>
    <m/>
    <m/>
    <m/>
    <m/>
    <m/>
    <m/>
    <m/>
    <m/>
    <m/>
    <m/>
    <m/>
    <m/>
    <x v="2"/>
    <x v="0"/>
    <s v="ZBHT0024"/>
    <s v="G2-evJ2N9z"/>
    <s v="Allocated"/>
    <s v="Left Message (LMCB)"/>
    <s v="Meet brother "/>
    <d v="2026-06-11T00:00:00"/>
    <m/>
    <m/>
    <m/>
    <m/>
    <s v="121"/>
    <n v="3508"/>
    <n v="7040"/>
  </r>
  <r>
    <n v="454109710"/>
    <s v="MAYUR RAMDAS ALHAT"/>
    <m/>
    <m/>
    <m/>
    <m/>
    <m/>
    <m/>
    <n v="2619"/>
    <n v="5217"/>
    <n v="2727"/>
    <n v="8051"/>
    <x v="4"/>
    <s v="FLOW"/>
    <s v="UNPAID"/>
    <x v="7"/>
    <n v="10061.870000000001"/>
    <n v="129"/>
    <n v="0"/>
    <n v="6232"/>
    <s v="FLOW"/>
    <n v="1.1254505565521102E-2"/>
    <n v="2.2278125496604973E-3"/>
    <s v="FLOW"/>
    <s v="BPTP"/>
    <s v="PTP"/>
    <s v="BPTP"/>
    <s v="Financail problem"/>
    <n v="28"/>
    <s v="CAVA"/>
    <m/>
    <s v="-"/>
    <s v="-"/>
    <s v="TALEGAON DHAMDHERE"/>
    <s v="-"/>
    <s v="-"/>
    <s v="-"/>
    <n v="11578"/>
    <n v="10061.870000000001"/>
    <n v="57"/>
    <n v="73"/>
    <s v="FLOW"/>
    <m/>
    <m/>
    <m/>
    <m/>
    <s v="NPA"/>
    <s v="MH12UL7331"/>
    <s v="JUPITER ZX AOL DRUM"/>
    <d v="2022-07-20T00:00:00"/>
    <n v="48"/>
    <s v="02.06.26"/>
    <x v="0"/>
    <m/>
    <m/>
    <m/>
    <m/>
    <m/>
    <m/>
    <m/>
    <m/>
    <m/>
    <m/>
    <m/>
    <m/>
    <m/>
    <n v="1"/>
    <m/>
    <m/>
    <m/>
    <m/>
    <m/>
    <m/>
    <m/>
    <m/>
    <m/>
    <m/>
    <m/>
    <m/>
    <m/>
    <m/>
    <m/>
    <m/>
    <m/>
    <m/>
    <m/>
    <m/>
    <m/>
    <m/>
    <m/>
    <m/>
    <m/>
    <m/>
    <m/>
    <m/>
    <m/>
    <m/>
    <m/>
    <m/>
    <m/>
    <m/>
    <m/>
    <m/>
    <m/>
    <m/>
    <m/>
    <m/>
    <m/>
    <m/>
    <m/>
    <m/>
    <m/>
    <m/>
    <m/>
    <m/>
    <m/>
    <m/>
    <m/>
    <m/>
    <m/>
    <m/>
    <m/>
    <m/>
    <m/>
    <m/>
    <m/>
    <m/>
    <m/>
    <m/>
    <m/>
    <m/>
    <m/>
    <m/>
    <m/>
    <m/>
    <m/>
    <m/>
    <m/>
    <m/>
    <m/>
    <m/>
    <m/>
    <m/>
    <m/>
    <m/>
    <m/>
    <m/>
    <x v="2"/>
    <x v="0"/>
    <s v="ZBHT0024"/>
    <s v="B6rSviy4iz"/>
    <s v="Allocated"/>
    <s v="Left Message (LMCB)"/>
    <s v="Meet wife "/>
    <d v="2026-06-05T00:00:00"/>
    <m/>
    <m/>
    <m/>
    <m/>
    <s v="215"/>
    <n v="2727"/>
    <n v="8051"/>
  </r>
  <r>
    <n v="458642653"/>
    <s v="SHITAL YOGESH DUDHANE"/>
    <s v="ONLINE"/>
    <s v="11.06.26"/>
    <n v="3453"/>
    <m/>
    <m/>
    <m/>
    <n v="3450"/>
    <n v="3472"/>
    <n v="142"/>
    <n v="3622"/>
    <x v="4"/>
    <s v="STABLE"/>
    <s v="PAID"/>
    <x v="11"/>
    <n v="10010"/>
    <n v="120"/>
    <n v="0"/>
    <n v="6291"/>
    <s v="19.05.26"/>
    <n v="3.4614281921880374E-2"/>
    <n v="2.2163279412377199E-3"/>
    <s v="STABLE"/>
    <s v="PAID"/>
    <s v="PAID"/>
    <s v="PAID"/>
    <m/>
    <m/>
    <m/>
    <m/>
    <s v="-"/>
    <s v="-"/>
    <s v="SAVARDHARI"/>
    <s v="-"/>
    <s v="-"/>
    <s v="-"/>
    <n v="9883"/>
    <n v="10010"/>
    <n v="57"/>
    <n v="43"/>
    <s v="STABLE"/>
    <m/>
    <m/>
    <m/>
    <m/>
    <s v="REGULAR"/>
    <s v="MH14KX6662"/>
    <s v="HONDA ACTIVA 6G STD BS VI"/>
    <d v="2023-06-21T00:00:00"/>
    <n v="36"/>
    <s v="02.06.26"/>
    <x v="0"/>
    <m/>
    <m/>
    <m/>
    <m/>
    <m/>
    <m/>
    <m/>
    <m/>
    <m/>
    <m/>
    <m/>
    <m/>
    <m/>
    <m/>
    <m/>
    <m/>
    <m/>
    <m/>
    <m/>
    <m/>
    <m/>
    <m/>
    <m/>
    <m/>
    <m/>
    <m/>
    <m/>
    <m/>
    <m/>
    <m/>
    <m/>
    <m/>
    <m/>
    <m/>
    <m/>
    <m/>
    <m/>
    <m/>
    <m/>
    <m/>
    <m/>
    <m/>
    <m/>
    <m/>
    <m/>
    <m/>
    <n v="1"/>
    <m/>
    <m/>
    <m/>
    <m/>
    <m/>
    <m/>
    <m/>
    <m/>
    <m/>
    <m/>
    <m/>
    <m/>
    <m/>
    <m/>
    <m/>
    <m/>
    <m/>
    <m/>
    <m/>
    <m/>
    <m/>
    <m/>
    <m/>
    <m/>
    <m/>
    <m/>
    <m/>
    <m/>
    <m/>
    <m/>
    <m/>
    <m/>
    <m/>
    <m/>
    <m/>
    <m/>
    <m/>
    <m/>
    <m/>
    <m/>
    <m/>
    <m/>
    <m/>
    <m/>
    <m/>
    <m/>
    <m/>
    <x v="2"/>
    <x v="0"/>
    <s v="ZBHT0010"/>
    <s v="k6O56GR3c7"/>
    <s v="Allocated"/>
    <s v="Promise To Pay (PTP)"/>
    <s v="Ptp "/>
    <d v="2026-06-20T00:00:00"/>
    <m/>
    <m/>
    <m/>
    <m/>
    <s v="153"/>
    <n v="142"/>
    <n v="7075"/>
  </r>
  <r>
    <n v="458483656"/>
    <s v="VINUTHA SHARATH SHETTY"/>
    <s v="ONLINE"/>
    <s v="17.06.26"/>
    <n v="11929"/>
    <m/>
    <m/>
    <s v="CBC COLL"/>
    <n v="3443"/>
    <n v="6886"/>
    <n v="3564"/>
    <n v="-1350"/>
    <x v="4"/>
    <s v="RB"/>
    <s v="PAID"/>
    <x v="14"/>
    <n v="9951.48"/>
    <n v="121"/>
    <n v="1350"/>
    <n v="900"/>
    <s v="FLOW"/>
    <n v="2.3469061340370394E-2"/>
    <n v="2.2033709471197143E-3"/>
    <s v="RB"/>
    <s v="PAID"/>
    <s v="NC"/>
    <s v="NC"/>
    <s v="Always door lock"/>
    <m/>
    <s v="CNAVNA"/>
    <m/>
    <s v="-"/>
    <s v="-"/>
    <s v="DEHU ROAD"/>
    <s v="-"/>
    <s v="-"/>
    <s v="-"/>
    <n v="7907"/>
    <n v="9951.48"/>
    <n v="57"/>
    <n v="73"/>
    <s v="FLOW"/>
    <m/>
    <m/>
    <m/>
    <m/>
    <s v="REGULAR"/>
    <s v="MH14KX2094"/>
    <s v="HONDA ACTIVA 6G DLX BS VI"/>
    <d v="2023-06-09T00:00:00"/>
    <n v="36"/>
    <s v="02.06.26"/>
    <x v="1"/>
    <m/>
    <m/>
    <m/>
    <m/>
    <m/>
    <m/>
    <m/>
    <m/>
    <m/>
    <m/>
    <m/>
    <m/>
    <m/>
    <n v="1"/>
    <m/>
    <m/>
    <m/>
    <m/>
    <m/>
    <m/>
    <m/>
    <m/>
    <m/>
    <m/>
    <m/>
    <m/>
    <m/>
    <m/>
    <m/>
    <m/>
    <m/>
    <m/>
    <m/>
    <m/>
    <n v="1"/>
    <m/>
    <m/>
    <m/>
    <m/>
    <m/>
    <m/>
    <m/>
    <m/>
    <m/>
    <m/>
    <m/>
    <m/>
    <m/>
    <m/>
    <m/>
    <m/>
    <m/>
    <n v="1"/>
    <m/>
    <m/>
    <m/>
    <m/>
    <m/>
    <m/>
    <m/>
    <m/>
    <m/>
    <m/>
    <m/>
    <m/>
    <m/>
    <m/>
    <m/>
    <m/>
    <m/>
    <m/>
    <m/>
    <m/>
    <m/>
    <m/>
    <m/>
    <m/>
    <m/>
    <m/>
    <m/>
    <m/>
    <m/>
    <m/>
    <m/>
    <m/>
    <m/>
    <m/>
    <m/>
    <m/>
    <m/>
    <m/>
    <m/>
    <m/>
    <m/>
    <x v="3"/>
    <x v="0"/>
    <s v="DUWT0027"/>
    <s v="Ao4pRT-iqc"/>
    <s v="Allocated"/>
    <s v="Door Locked (NC_DL)"/>
    <s v="Visited to Customers residence address but Customers residence is Door Lock "/>
    <d v="2026-06-05T00:00:00"/>
    <m/>
    <m/>
    <m/>
    <s v="OTGNGDID"/>
    <s v="250"/>
    <n v="3564"/>
    <n v="10579"/>
  </r>
  <r>
    <n v="458618433"/>
    <s v="MAHESH RAJU SHIRKE"/>
    <m/>
    <m/>
    <m/>
    <m/>
    <m/>
    <m/>
    <n v="3399"/>
    <n v="6798"/>
    <n v="3505"/>
    <n v="10425"/>
    <x v="4"/>
    <s v="FLOW"/>
    <s v="UNPAID"/>
    <x v="0"/>
    <n v="9840.25"/>
    <n v="106"/>
    <n v="0"/>
    <n v="0"/>
    <s v="-"/>
    <n v="0.13706944884576944"/>
    <n v="2.1787433590174298E-3"/>
    <s v="FLOW"/>
    <s v="NC"/>
    <s v="-"/>
    <s v="NC"/>
    <s v="Shifted"/>
    <m/>
    <s v="CNAVNA"/>
    <m/>
    <s v="-"/>
    <s v="-"/>
    <s v="PARVATI DARSHAN"/>
    <s v="-"/>
    <s v="-"/>
    <s v="-"/>
    <n v="6904"/>
    <n v="9840.25"/>
    <n v="57"/>
    <n v="73"/>
    <s v="FLOW"/>
    <m/>
    <m/>
    <m/>
    <m/>
    <s v="REGULAR"/>
    <s v="MH12VP6291"/>
    <s v="HONDA ACTIVA DLX"/>
    <d v="2023-06-19T00:00:00"/>
    <n v="36"/>
    <s v="02.06.26"/>
    <x v="1"/>
    <m/>
    <m/>
    <m/>
    <m/>
    <m/>
    <m/>
    <m/>
    <m/>
    <m/>
    <m/>
    <m/>
    <m/>
    <m/>
    <n v="1"/>
    <m/>
    <m/>
    <m/>
    <m/>
    <m/>
    <m/>
    <m/>
    <m/>
    <m/>
    <m/>
    <m/>
    <m/>
    <m/>
    <m/>
    <m/>
    <m/>
    <m/>
    <m/>
    <m/>
    <m/>
    <m/>
    <m/>
    <m/>
    <m/>
    <m/>
    <m/>
    <m/>
    <m/>
    <m/>
    <m/>
    <m/>
    <m/>
    <m/>
    <m/>
    <m/>
    <m/>
    <m/>
    <m/>
    <m/>
    <m/>
    <m/>
    <m/>
    <m/>
    <m/>
    <m/>
    <m/>
    <m/>
    <m/>
    <m/>
    <m/>
    <m/>
    <m/>
    <m/>
    <m/>
    <m/>
    <m/>
    <m/>
    <m/>
    <m/>
    <m/>
    <m/>
    <m/>
    <m/>
    <m/>
    <m/>
    <m/>
    <m/>
    <m/>
    <m/>
    <m/>
    <m/>
    <m/>
    <m/>
    <m/>
    <m/>
    <m/>
    <m/>
    <m/>
    <m/>
    <m/>
    <x v="2"/>
    <x v="0"/>
    <s v="DUWT0031"/>
    <s v="B651ulmrwzc"/>
    <s v="Allocated"/>
    <s v="Shifted (NC_SFTD)"/>
    <s v="Customer shifted at residence address "/>
    <d v="2026-06-05T00:00:00"/>
    <m/>
    <m/>
    <m/>
    <m/>
    <s v="228"/>
    <n v="3505"/>
    <n v="10425"/>
  </r>
  <r>
    <n v="458385778"/>
    <s v="PRADNYA TUSHAR BHOSALE"/>
    <m/>
    <m/>
    <m/>
    <m/>
    <m/>
    <m/>
    <n v="3199"/>
    <n v="6281"/>
    <n v="3292"/>
    <n v="9802"/>
    <x v="4"/>
    <s v="FLOW"/>
    <s v="UNPAID"/>
    <x v="13"/>
    <n v="9262"/>
    <n v="210"/>
    <n v="0"/>
    <n v="0"/>
    <s v="-"/>
    <n v="2.384427848016538E-2"/>
    <n v="2.0507122269474284E-3"/>
    <s v="STABLE"/>
    <s v="PTP"/>
    <s v="-"/>
    <s v="PTP"/>
    <m/>
    <n v="18"/>
    <s v="CAVA"/>
    <m/>
    <s v="-"/>
    <s v="-"/>
    <s v="MAAN"/>
    <s v="-"/>
    <s v="-"/>
    <s v="-"/>
    <n v="6491"/>
    <n v="9262"/>
    <n v="57"/>
    <n v="73"/>
    <s v="FLOW"/>
    <m/>
    <m/>
    <m/>
    <m/>
    <s v="REGULAR"/>
    <s v="MH14KV9244"/>
    <s v="SPLENDOR PLUS DRS CAST FI BLACK"/>
    <d v="2023-06-03T00:00:00"/>
    <n v="36"/>
    <s v="02.06.26"/>
    <x v="0"/>
    <m/>
    <m/>
    <m/>
    <m/>
    <m/>
    <m/>
    <m/>
    <m/>
    <m/>
    <m/>
    <n v="1"/>
    <m/>
    <m/>
    <m/>
    <m/>
    <m/>
    <m/>
    <m/>
    <m/>
    <m/>
    <m/>
    <m/>
    <m/>
    <m/>
    <m/>
    <m/>
    <m/>
    <m/>
    <m/>
    <m/>
    <m/>
    <m/>
    <m/>
    <m/>
    <m/>
    <m/>
    <m/>
    <m/>
    <m/>
    <m/>
    <m/>
    <m/>
    <m/>
    <n v="1"/>
    <m/>
    <m/>
    <m/>
    <m/>
    <m/>
    <m/>
    <m/>
    <m/>
    <m/>
    <m/>
    <m/>
    <m/>
    <m/>
    <m/>
    <m/>
    <m/>
    <m/>
    <m/>
    <m/>
    <m/>
    <m/>
    <m/>
    <m/>
    <m/>
    <m/>
    <m/>
    <m/>
    <m/>
    <m/>
    <m/>
    <m/>
    <m/>
    <m/>
    <m/>
    <m/>
    <m/>
    <m/>
    <m/>
    <m/>
    <m/>
    <m/>
    <m/>
    <m/>
    <m/>
    <m/>
    <m/>
    <m/>
    <m/>
    <m/>
    <m/>
    <x v="1"/>
    <x v="0"/>
    <s v="DUWT0030"/>
    <s v="G6YGObES4Egc"/>
    <s v="Allocated"/>
    <s v="Promise To Pay (PTP)"/>
    <s v="Meet customer in given PTP 5 Jun to customer but customer "/>
    <d v="2026-06-05T00:00:00"/>
    <m/>
    <m/>
    <m/>
    <m/>
    <s v="322"/>
    <n v="3292"/>
    <n v="9802"/>
  </r>
  <r>
    <n v="458211193"/>
    <s v="RAHUL SHIVAJI MACHAVE"/>
    <m/>
    <m/>
    <m/>
    <m/>
    <m/>
    <m/>
    <n v="3228"/>
    <n v="6160"/>
    <n v="3200"/>
    <n v="9783"/>
    <x v="4"/>
    <s v="FLOW"/>
    <s v="UNPAID"/>
    <x v="2"/>
    <n v="9219"/>
    <n v="268"/>
    <n v="0"/>
    <n v="4500"/>
    <s v="15.05.26"/>
    <n v="3.0830557975578411E-2"/>
    <n v="2.0411915374895641E-3"/>
    <s v="STABLE"/>
    <s v="PTP"/>
    <s v="PTP"/>
    <s v="PTP"/>
    <m/>
    <n v="21"/>
    <s v="CAVA"/>
    <m/>
    <s v="-"/>
    <s v="-"/>
    <s v="ALANDI"/>
    <s v="-"/>
    <s v="-"/>
    <s v="-"/>
    <n v="10928"/>
    <n v="9219"/>
    <n v="57"/>
    <n v="73"/>
    <s v="FLOW"/>
    <m/>
    <m/>
    <m/>
    <m/>
    <s v="REGULAR"/>
    <s v="MH14KV9575"/>
    <s v="SPLENDOR PLUS I3S BS6 FI DRUM SELF"/>
    <d v="2023-05-22T00:00:00"/>
    <n v="36"/>
    <s v="02.06.26"/>
    <x v="1"/>
    <m/>
    <m/>
    <m/>
    <m/>
    <n v="1"/>
    <m/>
    <m/>
    <m/>
    <m/>
    <m/>
    <m/>
    <m/>
    <m/>
    <m/>
    <m/>
    <m/>
    <m/>
    <m/>
    <m/>
    <m/>
    <m/>
    <m/>
    <m/>
    <m/>
    <m/>
    <m/>
    <m/>
    <m/>
    <m/>
    <m/>
    <m/>
    <m/>
    <m/>
    <m/>
    <m/>
    <m/>
    <m/>
    <m/>
    <m/>
    <m/>
    <m/>
    <m/>
    <m/>
    <m/>
    <m/>
    <m/>
    <n v="1"/>
    <m/>
    <m/>
    <m/>
    <m/>
    <m/>
    <m/>
    <m/>
    <m/>
    <m/>
    <m/>
    <m/>
    <m/>
    <m/>
    <m/>
    <m/>
    <m/>
    <m/>
    <m/>
    <m/>
    <m/>
    <m/>
    <m/>
    <m/>
    <m/>
    <m/>
    <m/>
    <m/>
    <m/>
    <m/>
    <m/>
    <m/>
    <m/>
    <m/>
    <m/>
    <m/>
    <m/>
    <m/>
    <m/>
    <m/>
    <m/>
    <m/>
    <m/>
    <m/>
    <m/>
    <m/>
    <m/>
    <m/>
    <x v="1"/>
    <x v="0"/>
    <s v="ZBHT0009"/>
    <s v="BoenDmxAWm"/>
    <s v="Allocated"/>
    <s v="Promise To Pay (PTP)"/>
    <s v="Customer promise pay online 3350 10/06"/>
    <d v="2026-06-10T00:00:00"/>
    <m/>
    <m/>
    <m/>
    <m/>
    <s v="395"/>
    <n v="3200"/>
    <n v="9783"/>
  </r>
  <r>
    <n v="462843811"/>
    <s v="SHASHIKALA BHARAT GADDALE"/>
    <m/>
    <m/>
    <m/>
    <m/>
    <m/>
    <m/>
    <n v="4000"/>
    <n v="9231"/>
    <n v="1703"/>
    <n v="13856"/>
    <x v="1"/>
    <s v="FLOW"/>
    <s v="UNPAID"/>
    <x v="17"/>
    <n v="9034"/>
    <n v="472"/>
    <n v="0"/>
    <n v="3150"/>
    <s v="-"/>
    <n v="0.60834525242893667"/>
    <n v="2.416237944907731E-3"/>
    <s v="FLOW"/>
    <s v="NC"/>
    <s v="-"/>
    <s v="NC"/>
    <s v="Shifted"/>
    <m/>
    <s v="CNAVNA"/>
    <m/>
    <s v="-"/>
    <s v="-"/>
    <s v="PIMPARI"/>
    <s v="-"/>
    <s v="-"/>
    <s v="-"/>
    <n v="12853"/>
    <n v="9034"/>
    <n v="88"/>
    <n v="104"/>
    <s v="FLOW"/>
    <m/>
    <m/>
    <m/>
    <m/>
    <s v="NPA"/>
    <m/>
    <s v="JUPITER BASIC"/>
    <d v="2024-05-09T00:00:00"/>
    <n v="24"/>
    <s v="02.06.26"/>
    <x v="0"/>
    <m/>
    <m/>
    <m/>
    <m/>
    <m/>
    <m/>
    <m/>
    <n v="1"/>
    <m/>
    <m/>
    <m/>
    <m/>
    <m/>
    <m/>
    <m/>
    <m/>
    <m/>
    <m/>
    <m/>
    <m/>
    <m/>
    <m/>
    <m/>
    <m/>
    <m/>
    <m/>
    <m/>
    <m/>
    <m/>
    <m/>
    <m/>
    <m/>
    <m/>
    <m/>
    <n v="1"/>
    <m/>
    <m/>
    <m/>
    <m/>
    <m/>
    <m/>
    <m/>
    <m/>
    <m/>
    <m/>
    <m/>
    <m/>
    <m/>
    <m/>
    <m/>
    <m/>
    <m/>
    <n v="1"/>
    <m/>
    <m/>
    <m/>
    <m/>
    <m/>
    <m/>
    <m/>
    <m/>
    <m/>
    <m/>
    <m/>
    <m/>
    <m/>
    <m/>
    <m/>
    <m/>
    <m/>
    <m/>
    <m/>
    <m/>
    <m/>
    <m/>
    <m/>
    <m/>
    <m/>
    <m/>
    <m/>
    <m/>
    <m/>
    <m/>
    <m/>
    <m/>
    <m/>
    <m/>
    <m/>
    <m/>
    <m/>
    <m/>
    <m/>
    <m/>
    <m/>
    <x v="3"/>
    <x v="0"/>
    <s v="ZBHT0015"/>
    <s v="GoMu8HtsWm"/>
    <s v="Allocated"/>
    <s v="Shifted (NC_SFTD)"/>
    <s v="Visited at customer residence address. Customer is shiffted other place long time. "/>
    <d v="2026-06-03T00:00:00"/>
    <m/>
    <m/>
    <m/>
    <s v="OTGNGDID"/>
    <s v="625"/>
    <n v="1703"/>
    <n v="13856"/>
  </r>
  <r>
    <n v="458849195"/>
    <s v="SHARADA PRAKASH SARDAR"/>
    <s v="ONLINE"/>
    <s v="13.06.26"/>
    <n v="3500"/>
    <m/>
    <m/>
    <m/>
    <n v="3280"/>
    <n v="2601"/>
    <n v="2666"/>
    <n v="2456"/>
    <x v="0"/>
    <s v="STABLE"/>
    <s v="PAID"/>
    <x v="4"/>
    <n v="8983.66"/>
    <n v="65"/>
    <n v="0"/>
    <n v="4050"/>
    <s v="-"/>
    <n v="1.2486327620946557E-2"/>
    <n v="4.9161418786202794E-4"/>
    <s v="STABLE"/>
    <s v="PAID"/>
    <s v="-"/>
    <s v="PAID"/>
    <m/>
    <m/>
    <m/>
    <m/>
    <m/>
    <m/>
    <s v="CHAKAN"/>
    <m/>
    <m/>
    <m/>
    <n v="6716"/>
    <n v="8983.66"/>
    <n v="27"/>
    <n v="12"/>
    <s v="STABLE"/>
    <m/>
    <m/>
    <m/>
    <m/>
    <s v="-"/>
    <s v="MH14KX8560"/>
    <s v="HONDA ACTIVA 6G H SMART"/>
    <d v="2023-07-06T00:00:00"/>
    <n v="36"/>
    <s v="10.06.26"/>
    <x v="0"/>
    <m/>
    <m/>
    <m/>
    <m/>
    <m/>
    <m/>
    <m/>
    <m/>
    <m/>
    <m/>
    <m/>
    <m/>
    <m/>
    <m/>
    <m/>
    <m/>
    <m/>
    <m/>
    <m/>
    <m/>
    <m/>
    <m/>
    <m/>
    <m/>
    <m/>
    <m/>
    <m/>
    <m/>
    <m/>
    <m/>
    <m/>
    <m/>
    <m/>
    <m/>
    <n v="1"/>
    <m/>
    <m/>
    <m/>
    <m/>
    <m/>
    <m/>
    <m/>
    <m/>
    <m/>
    <m/>
    <m/>
    <m/>
    <m/>
    <m/>
    <m/>
    <m/>
    <m/>
    <m/>
    <m/>
    <m/>
    <m/>
    <m/>
    <m/>
    <m/>
    <m/>
    <m/>
    <m/>
    <m/>
    <m/>
    <m/>
    <m/>
    <m/>
    <m/>
    <m/>
    <m/>
    <m/>
    <m/>
    <m/>
    <m/>
    <m/>
    <m/>
    <m/>
    <m/>
    <m/>
    <m/>
    <m/>
    <m/>
    <m/>
    <m/>
    <m/>
    <m/>
    <m/>
    <m/>
    <m/>
    <m/>
    <m/>
    <m/>
    <m/>
    <m/>
    <x v="2"/>
    <x v="0"/>
    <s v="DUWT0017"/>
    <s v="A6skpNw1Nz"/>
    <s v="Allocated"/>
    <s v="Entry Restricted (NC_ER)"/>
    <s v="No entry without permission as per security "/>
    <d v="2026-06-12T00:00:00"/>
    <m/>
    <m/>
    <m/>
    <m/>
    <s v="75"/>
    <n v="2666"/>
    <n v="5956"/>
  </r>
  <r>
    <n v="462126435"/>
    <s v="POONAM SUNIL JADHAV"/>
    <m/>
    <m/>
    <m/>
    <m/>
    <m/>
    <m/>
    <n v="4545"/>
    <n v="9090"/>
    <n v="-4064"/>
    <n v="14286"/>
    <x v="2"/>
    <s v="FLOW"/>
    <s v="UNPAID"/>
    <x v="12"/>
    <n v="8842"/>
    <n v="481"/>
    <n v="0"/>
    <n v="2250"/>
    <s v="-"/>
    <n v="4.2165086087925033E-2"/>
    <n v="2.9029958487060857E-3"/>
    <s v="FLOW"/>
    <s v="NC"/>
    <s v="-"/>
    <s v="NC"/>
    <s v="Add not found"/>
    <m/>
    <s v="CNAVNA"/>
    <m/>
    <s v="REPO"/>
    <s v="-"/>
    <s v="BAVDHAN"/>
    <s v="-"/>
    <s v="-"/>
    <s v="-"/>
    <n v="11821"/>
    <n v="8842"/>
    <n v="116"/>
    <n v="132"/>
    <s v="FLOW"/>
    <m/>
    <m/>
    <m/>
    <m/>
    <s v="NPA"/>
    <s v="MH16DK1481"/>
    <s v="HONDA ACTIVA 125 DLX"/>
    <d v="2024-03-05T00:00:00"/>
    <n v="24"/>
    <s v="02.06.26"/>
    <x v="0"/>
    <m/>
    <m/>
    <m/>
    <m/>
    <m/>
    <m/>
    <m/>
    <m/>
    <m/>
    <m/>
    <m/>
    <m/>
    <m/>
    <m/>
    <m/>
    <m/>
    <n v="1"/>
    <m/>
    <m/>
    <m/>
    <m/>
    <m/>
    <n v="1"/>
    <m/>
    <m/>
    <m/>
    <m/>
    <m/>
    <m/>
    <m/>
    <m/>
    <n v="1"/>
    <m/>
    <m/>
    <m/>
    <m/>
    <m/>
    <m/>
    <m/>
    <m/>
    <m/>
    <m/>
    <m/>
    <m/>
    <m/>
    <m/>
    <m/>
    <m/>
    <m/>
    <m/>
    <m/>
    <m/>
    <m/>
    <m/>
    <m/>
    <m/>
    <m/>
    <m/>
    <m/>
    <m/>
    <m/>
    <m/>
    <m/>
    <m/>
    <m/>
    <m/>
    <m/>
    <m/>
    <m/>
    <m/>
    <m/>
    <m/>
    <m/>
    <m/>
    <m/>
    <m/>
    <m/>
    <m/>
    <m/>
    <m/>
    <m/>
    <m/>
    <m/>
    <m/>
    <m/>
    <m/>
    <m/>
    <m/>
    <m/>
    <m/>
    <m/>
    <m/>
    <m/>
    <m/>
    <x v="3"/>
    <x v="0"/>
    <s v="DUWT0023"/>
    <s v="A2GOPwfsJq7"/>
    <s v="Allocated"/>
    <s v="Address Not Found (NC_ANF)"/>
    <s v="Customer address short not found "/>
    <d v="2026-06-08T00:00:00"/>
    <m/>
    <m/>
    <m/>
    <m/>
    <s v="651"/>
    <n v="-4064"/>
    <n v="14286"/>
  </r>
  <r>
    <n v="458203657"/>
    <s v="SUBHASH PRALHAD HARIMKAR"/>
    <m/>
    <m/>
    <m/>
    <m/>
    <m/>
    <m/>
    <n v="3038"/>
    <n v="6076"/>
    <n v="3093"/>
    <n v="9278"/>
    <x v="4"/>
    <s v="FLOW"/>
    <s v="UNPAID"/>
    <x v="2"/>
    <n v="8792"/>
    <n v="55"/>
    <n v="0"/>
    <n v="900"/>
    <s v="FLOW"/>
    <n v="2.9402567059473413E-2"/>
    <n v="1.9466488770591441E-3"/>
    <s v="FLOW"/>
    <s v="NC"/>
    <s v="EXP"/>
    <s v="NC"/>
    <s v="Short add"/>
    <m/>
    <s v="CNAVNA"/>
    <m/>
    <s v="-"/>
    <s v="-"/>
    <s v="ALANDI DEVACHI"/>
    <s v="-"/>
    <s v="-"/>
    <s v="-"/>
    <n v="7031"/>
    <n v="8792"/>
    <n v="57"/>
    <n v="73"/>
    <s v="FLOW"/>
    <m/>
    <m/>
    <m/>
    <m/>
    <s v="REGULAR"/>
    <s v="MH38AF3104"/>
    <s v="SPLENDOR PLUS I3S BS6 FI DRUM SELF"/>
    <d v="2023-05-22T00:00:00"/>
    <n v="36"/>
    <s v="02.06.26"/>
    <x v="1"/>
    <m/>
    <m/>
    <m/>
    <m/>
    <n v="1"/>
    <m/>
    <m/>
    <m/>
    <m/>
    <m/>
    <m/>
    <m/>
    <m/>
    <m/>
    <m/>
    <m/>
    <m/>
    <m/>
    <m/>
    <m/>
    <m/>
    <m/>
    <m/>
    <m/>
    <m/>
    <m/>
    <m/>
    <m/>
    <m/>
    <m/>
    <m/>
    <m/>
    <m/>
    <m/>
    <m/>
    <m/>
    <m/>
    <m/>
    <m/>
    <m/>
    <m/>
    <m/>
    <m/>
    <m/>
    <m/>
    <m/>
    <m/>
    <m/>
    <m/>
    <m/>
    <m/>
    <m/>
    <m/>
    <m/>
    <m/>
    <m/>
    <m/>
    <m/>
    <m/>
    <m/>
    <m/>
    <m/>
    <m/>
    <m/>
    <m/>
    <m/>
    <m/>
    <m/>
    <m/>
    <m/>
    <m/>
    <m/>
    <m/>
    <m/>
    <m/>
    <m/>
    <m/>
    <m/>
    <m/>
    <m/>
    <m/>
    <m/>
    <m/>
    <m/>
    <m/>
    <m/>
    <m/>
    <m/>
    <m/>
    <m/>
    <m/>
    <m/>
    <m/>
    <m/>
    <x v="2"/>
    <x v="0"/>
    <s v="ZBHT0009"/>
    <s v="koWL_e1q6b"/>
    <s v="Allocated"/>
    <s v="Address Not Found (NC_ANF)"/>
    <s v="Short address "/>
    <d v="2026-06-02T00:00:00"/>
    <m/>
    <m/>
    <m/>
    <s v="DIGICOLLTC"/>
    <s v="164"/>
    <n v="3093"/>
    <n v="9278"/>
  </r>
  <r>
    <n v="129682413"/>
    <s v="YASH VIJAY PARDESHI"/>
    <m/>
    <m/>
    <m/>
    <m/>
    <m/>
    <m/>
    <n v="4521"/>
    <n v="4120"/>
    <n v="4223"/>
    <n v="8837"/>
    <x v="0"/>
    <s v="FLOW"/>
    <s v="UNPAID"/>
    <x v="17"/>
    <n v="8583.2099999999991"/>
    <n v="103"/>
    <n v="0"/>
    <n v="6319"/>
    <s v="26.05.26"/>
    <n v="1.4407790591756606E-2"/>
    <n v="4.6970030181454285E-4"/>
    <s v="STABLE"/>
    <s v="PTP"/>
    <s v="PTP"/>
    <s v="PTP"/>
    <m/>
    <n v="20"/>
    <s v="CAVA"/>
    <m/>
    <s v="-"/>
    <s v="-"/>
    <s v="PIMPARI"/>
    <s v="-"/>
    <s v="-"/>
    <s v="-"/>
    <n v="10542"/>
    <n v="8583.2099999999991"/>
    <n v="26"/>
    <n v="42"/>
    <s v="FLOW"/>
    <m/>
    <m/>
    <m/>
    <m/>
    <s v="REGULAR"/>
    <s v="MH14KC1997"/>
    <s v="RE BULLET 350 EFI BLACK"/>
    <d v="2022-05-21T00:00:00"/>
    <n v="48"/>
    <s v="02.06.26"/>
    <x v="0"/>
    <m/>
    <m/>
    <m/>
    <m/>
    <m/>
    <m/>
    <m/>
    <n v="1"/>
    <m/>
    <m/>
    <m/>
    <m/>
    <m/>
    <m/>
    <m/>
    <m/>
    <m/>
    <m/>
    <m/>
    <m/>
    <m/>
    <m/>
    <n v="1"/>
    <m/>
    <m/>
    <m/>
    <m/>
    <m/>
    <m/>
    <m/>
    <m/>
    <m/>
    <m/>
    <m/>
    <m/>
    <m/>
    <m/>
    <m/>
    <m/>
    <m/>
    <m/>
    <m/>
    <m/>
    <m/>
    <m/>
    <m/>
    <m/>
    <m/>
    <m/>
    <m/>
    <m/>
    <m/>
    <m/>
    <m/>
    <m/>
    <m/>
    <m/>
    <m/>
    <m/>
    <m/>
    <m/>
    <m/>
    <m/>
    <m/>
    <m/>
    <m/>
    <m/>
    <m/>
    <m/>
    <m/>
    <m/>
    <m/>
    <m/>
    <m/>
    <m/>
    <m/>
    <m/>
    <m/>
    <m/>
    <m/>
    <m/>
    <m/>
    <m/>
    <m/>
    <m/>
    <m/>
    <m/>
    <m/>
    <m/>
    <m/>
    <m/>
    <m/>
    <m/>
    <m/>
    <x v="1"/>
    <x v="0"/>
    <s v="ZBHT0015"/>
    <s v="G6ZGhdI5eOMm"/>
    <s v="Allocated"/>
    <s v="Promise To Pay (PTP)"/>
    <s v="Visited at customer residence address. Customer is private sector work. Customer promise to pay emi after 7/8 days. Vehicle not available."/>
    <d v="2026-06-24T00:00:00"/>
    <m/>
    <m/>
    <m/>
    <m/>
    <s v="196"/>
    <n v="4223"/>
    <n v="8837"/>
  </r>
  <r>
    <n v="463865582"/>
    <s v="SACHIN SHANTARAM NIKALJE"/>
    <m/>
    <m/>
    <m/>
    <m/>
    <m/>
    <m/>
    <n v="2918"/>
    <n v="8754"/>
    <n v="-4591"/>
    <n v="13104"/>
    <x v="3"/>
    <s v="FLOW"/>
    <s v="UNPAID"/>
    <x v="17"/>
    <n v="8425"/>
    <n v="1245"/>
    <n v="0"/>
    <n v="5400"/>
    <s v="14.05.26"/>
    <n v="0.2916805438517896"/>
    <n v="3.539103771811292E-3"/>
    <s v="FLOW"/>
    <s v="RTP"/>
    <s v="RTP"/>
    <s v="RTP"/>
    <s v="refuse to pay"/>
    <m/>
    <s v="CAVNA"/>
    <m/>
    <s v="REPO"/>
    <s v="-"/>
    <s v="PIMPARI"/>
    <s v="-"/>
    <s v="-"/>
    <s v="-"/>
    <n v="15399"/>
    <n v="8425"/>
    <n v="177"/>
    <n v="193"/>
    <s v="FLOW"/>
    <m/>
    <m/>
    <m/>
    <m/>
    <s v="NPA"/>
    <s v="MH14KE7198"/>
    <s v="SPLENDOR PLUS DRS CAST FI BLACK"/>
    <d v="2024-08-26T00:00:00"/>
    <n v="18"/>
    <s v="02.06.26"/>
    <x v="0"/>
    <m/>
    <m/>
    <m/>
    <m/>
    <m/>
    <m/>
    <m/>
    <n v="1"/>
    <m/>
    <m/>
    <n v="1"/>
    <m/>
    <m/>
    <m/>
    <m/>
    <m/>
    <n v="1"/>
    <m/>
    <m/>
    <m/>
    <m/>
    <m/>
    <n v="1"/>
    <m/>
    <m/>
    <m/>
    <m/>
    <m/>
    <m/>
    <m/>
    <m/>
    <m/>
    <m/>
    <m/>
    <m/>
    <m/>
    <m/>
    <m/>
    <m/>
    <m/>
    <m/>
    <m/>
    <m/>
    <m/>
    <m/>
    <m/>
    <m/>
    <m/>
    <m/>
    <m/>
    <m/>
    <m/>
    <m/>
    <m/>
    <m/>
    <m/>
    <m/>
    <m/>
    <m/>
    <m/>
    <m/>
    <m/>
    <m/>
    <m/>
    <m/>
    <m/>
    <m/>
    <m/>
    <m/>
    <m/>
    <m/>
    <m/>
    <m/>
    <m/>
    <m/>
    <m/>
    <m/>
    <m/>
    <m/>
    <m/>
    <m/>
    <m/>
    <m/>
    <m/>
    <m/>
    <m/>
    <m/>
    <m/>
    <m/>
    <m/>
    <m/>
    <m/>
    <m/>
    <m/>
    <x v="0"/>
    <x v="0"/>
    <s v="ZBHT0015"/>
    <s v="B2okOPuC_EJc"/>
    <s v="Allocated"/>
    <s v="Left Message (LMCB)"/>
    <s v="Visited at customer residence address. Customer not live here. Left message at brother. Vehicle not available."/>
    <d v="2026-06-08T00:00:00"/>
    <m/>
    <m/>
    <m/>
    <m/>
    <s v="1432"/>
    <n v="-4591"/>
    <n v="13104"/>
  </r>
  <r>
    <n v="464666998"/>
    <s v="ABHISHEK SUBHASH ALKUNTE"/>
    <m/>
    <m/>
    <m/>
    <m/>
    <m/>
    <m/>
    <n v="8521"/>
    <n v="8521"/>
    <n v="8521"/>
    <n v="17143"/>
    <x v="0"/>
    <s v="FLOW"/>
    <s v="UNPAID"/>
    <x v="15"/>
    <n v="8420"/>
    <n v="0"/>
    <n v="0"/>
    <n v="450"/>
    <s v="-"/>
    <n v="1.2361913607783085E-2"/>
    <n v="4.6076893624628212E-4"/>
    <s v="FLOW"/>
    <s v="KIV"/>
    <s v="-"/>
    <s v="KIV"/>
    <s v="Add not found"/>
    <m/>
    <s v="CNAVNA"/>
    <m/>
    <s v="-"/>
    <s v="-"/>
    <s v="WADARWADI"/>
    <s v="-"/>
    <s v="-"/>
    <s v="-"/>
    <n v="8971"/>
    <n v="8420"/>
    <n v="27"/>
    <n v="43"/>
    <s v="FLOW"/>
    <m/>
    <m/>
    <m/>
    <m/>
    <s v="REGULAR"/>
    <s v="MH12XL1070"/>
    <s v="ENFIELD SCRAM 411 WHITE FLAME"/>
    <d v="2024-11-13T00:00:00"/>
    <n v="18"/>
    <s v="02.06.26"/>
    <x v="1"/>
    <m/>
    <m/>
    <m/>
    <m/>
    <m/>
    <m/>
    <m/>
    <m/>
    <m/>
    <m/>
    <m/>
    <m/>
    <m/>
    <m/>
    <m/>
    <m/>
    <m/>
    <m/>
    <m/>
    <m/>
    <m/>
    <m/>
    <n v="1"/>
    <m/>
    <m/>
    <m/>
    <m/>
    <m/>
    <m/>
    <m/>
    <m/>
    <m/>
    <m/>
    <m/>
    <m/>
    <m/>
    <m/>
    <m/>
    <m/>
    <m/>
    <m/>
    <m/>
    <m/>
    <m/>
    <m/>
    <m/>
    <m/>
    <m/>
    <m/>
    <m/>
    <m/>
    <m/>
    <m/>
    <m/>
    <m/>
    <m/>
    <m/>
    <m/>
    <m/>
    <m/>
    <m/>
    <m/>
    <m/>
    <m/>
    <m/>
    <m/>
    <m/>
    <m/>
    <m/>
    <m/>
    <m/>
    <m/>
    <m/>
    <m/>
    <m/>
    <m/>
    <m/>
    <m/>
    <m/>
    <m/>
    <m/>
    <m/>
    <m/>
    <m/>
    <m/>
    <m/>
    <m/>
    <m/>
    <m/>
    <m/>
    <m/>
    <m/>
    <m/>
    <m/>
    <x v="2"/>
    <x v="0"/>
    <s v="DUWT0014"/>
    <s v="GoaRy3c1G1"/>
    <s v="Allocated"/>
    <s v="Door Locked (NC_DL)"/>
    <s v="Door lock "/>
    <d v="2026-06-08T00:00:00"/>
    <m/>
    <m/>
    <m/>
    <m/>
    <s v="101"/>
    <n v="8521"/>
    <n v="17143"/>
  </r>
  <r>
    <n v="461320967"/>
    <s v="VILAS HIRASING CHAVHAN"/>
    <m/>
    <m/>
    <m/>
    <m/>
    <m/>
    <m/>
    <n v="4610"/>
    <n v="8421"/>
    <n v="-13706"/>
    <n v="14084"/>
    <x v="3"/>
    <s v="FLOW"/>
    <s v="UNPAID"/>
    <x v="4"/>
    <n v="8355"/>
    <n v="923"/>
    <n v="0"/>
    <n v="4500"/>
    <s v="FLOW"/>
    <n v="4.9449854828720614E-2"/>
    <n v="3.5096987553095956E-3"/>
    <s v="FLOW"/>
    <s v="NC"/>
    <s v="NC"/>
    <s v="NC"/>
    <s v="Shifted"/>
    <m/>
    <s v="CNAVNA"/>
    <m/>
    <s v="REPO"/>
    <s v="-"/>
    <s v="NANEKAR WADI"/>
    <s v="-"/>
    <s v="-"/>
    <s v="-"/>
    <n v="13844"/>
    <n v="8355"/>
    <n v="178"/>
    <n v="194"/>
    <s v="FLOW"/>
    <m/>
    <m/>
    <m/>
    <m/>
    <s v="NPA"/>
    <s v="MH37AG3226"/>
    <s v="BAJAJ PULSAR NS 125"/>
    <d v="2023-12-31T00:00:00"/>
    <n v="24"/>
    <s v="02.06.26"/>
    <x v="0"/>
    <m/>
    <m/>
    <m/>
    <m/>
    <m/>
    <m/>
    <m/>
    <n v="1"/>
    <m/>
    <m/>
    <m/>
    <m/>
    <m/>
    <m/>
    <m/>
    <m/>
    <m/>
    <m/>
    <m/>
    <m/>
    <m/>
    <m/>
    <m/>
    <m/>
    <m/>
    <m/>
    <m/>
    <m/>
    <m/>
    <m/>
    <m/>
    <m/>
    <m/>
    <m/>
    <m/>
    <m/>
    <m/>
    <m/>
    <m/>
    <m/>
    <m/>
    <m/>
    <m/>
    <m/>
    <m/>
    <m/>
    <m/>
    <m/>
    <m/>
    <m/>
    <m/>
    <m/>
    <m/>
    <m/>
    <m/>
    <m/>
    <m/>
    <m/>
    <m/>
    <m/>
    <m/>
    <m/>
    <m/>
    <m/>
    <m/>
    <m/>
    <m/>
    <m/>
    <m/>
    <m/>
    <m/>
    <m/>
    <m/>
    <m/>
    <m/>
    <m/>
    <m/>
    <m/>
    <m/>
    <m/>
    <m/>
    <m/>
    <m/>
    <m/>
    <m/>
    <m/>
    <m/>
    <m/>
    <m/>
    <m/>
    <m/>
    <m/>
    <m/>
    <m/>
    <x v="2"/>
    <x v="0"/>
    <s v="DUWT0017"/>
    <s v="kPhlhMwpOJz"/>
    <s v="Allocated"/>
    <s v="Shifted (NC_SFTD)"/>
    <s v="Customer shifted from residence as per neighbor "/>
    <d v="2026-06-03T00:00:00"/>
    <m/>
    <m/>
    <m/>
    <m/>
    <s v="1053"/>
    <n v="-13706"/>
    <n v="14084"/>
  </r>
  <r>
    <n v="457824962"/>
    <s v="PRATHMESH BHAU JADHAV"/>
    <s v="ONLINE"/>
    <s v="15.06.26"/>
    <n v="8993"/>
    <m/>
    <m/>
    <s v="BANK RB 15"/>
    <n v="8383"/>
    <n v="8383"/>
    <n v="8445"/>
    <n v="7933"/>
    <x v="0"/>
    <s v="RB"/>
    <s v="PAID"/>
    <x v="3"/>
    <n v="8285"/>
    <n v="62"/>
    <n v="0"/>
    <n v="450"/>
    <s v="-"/>
    <n v="9.43950810011197E-3"/>
    <n v="4.5338131078390115E-4"/>
    <s v="RB"/>
    <s v="PAID"/>
    <s v="-"/>
    <s v="KIV"/>
    <m/>
    <m/>
    <m/>
    <m/>
    <m/>
    <m/>
    <s v="BHOR"/>
    <m/>
    <m/>
    <m/>
    <n v="8895"/>
    <n v="8285"/>
    <n v="27"/>
    <n v="0"/>
    <s v="RB"/>
    <m/>
    <m/>
    <m/>
    <m/>
    <s v="-"/>
    <s v="MH12VK5359"/>
    <s v="HIMALAYAN INDIA GRANITE BLACK"/>
    <d v="2023-04-24T00:00:00"/>
    <n v="36"/>
    <s v="10.06.26"/>
    <x v="1"/>
    <m/>
    <m/>
    <m/>
    <m/>
    <m/>
    <m/>
    <m/>
    <m/>
    <m/>
    <m/>
    <m/>
    <m/>
    <m/>
    <m/>
    <m/>
    <m/>
    <m/>
    <m/>
    <m/>
    <m/>
    <m/>
    <m/>
    <m/>
    <m/>
    <m/>
    <m/>
    <m/>
    <m/>
    <m/>
    <m/>
    <m/>
    <m/>
    <m/>
    <m/>
    <m/>
    <m/>
    <m/>
    <m/>
    <m/>
    <m/>
    <m/>
    <m/>
    <m/>
    <n v="1"/>
    <m/>
    <m/>
    <m/>
    <m/>
    <m/>
    <m/>
    <m/>
    <m/>
    <m/>
    <m/>
    <m/>
    <m/>
    <m/>
    <m/>
    <m/>
    <m/>
    <m/>
    <m/>
    <m/>
    <m/>
    <m/>
    <m/>
    <m/>
    <m/>
    <m/>
    <m/>
    <m/>
    <m/>
    <m/>
    <m/>
    <m/>
    <m/>
    <m/>
    <m/>
    <m/>
    <m/>
    <m/>
    <m/>
    <m/>
    <m/>
    <m/>
    <m/>
    <m/>
    <m/>
    <m/>
    <m/>
    <m/>
    <m/>
    <m/>
    <m/>
    <x v="2"/>
    <x v="0"/>
    <s v="DUWT0011"/>
    <s v="k6NjbWitbc"/>
    <s v="Allocated"/>
    <s v="Promise To Pay (PTP)"/>
    <s v="Customer home visit customer promise to pay amount. 8000 ptp date 16.06.2026"/>
    <d v="2026-06-16T00:00:00"/>
    <m/>
    <m/>
    <m/>
    <m/>
    <s v="160"/>
    <n v="8445"/>
    <n v="16926"/>
  </r>
  <r>
    <n v="453843150"/>
    <s v="PRATHMESH CHNDRAKANT PHARATE"/>
    <m/>
    <m/>
    <m/>
    <m/>
    <m/>
    <m/>
    <n v="2805"/>
    <n v="2805"/>
    <n v="2842"/>
    <n v="5691"/>
    <x v="0"/>
    <s v="FLOW"/>
    <s v="UNPAID"/>
    <x v="7"/>
    <n v="8156"/>
    <n v="37"/>
    <n v="0"/>
    <n v="6205"/>
    <s v="-"/>
    <n v="5.0779345594569565E-3"/>
    <n v="4.4632202423095928E-4"/>
    <s v="STABLE"/>
    <s v="MPTP"/>
    <s v="-"/>
    <s v="MPTP"/>
    <s v="Shifted to pune for job"/>
    <m/>
    <s v="CAVNA"/>
    <m/>
    <s v="-"/>
    <s v="-"/>
    <s v="NHAVARA"/>
    <s v="-"/>
    <s v="-"/>
    <s v="-"/>
    <n v="9047"/>
    <n v="8156"/>
    <n v="27"/>
    <n v="43"/>
    <s v="FLOW"/>
    <m/>
    <m/>
    <m/>
    <m/>
    <s v="REGULAR"/>
    <s v="MH12UK4258"/>
    <s v="HONDA ACTIVA 6G DLX BS VI"/>
    <d v="2022-06-26T00:00:00"/>
    <n v="48"/>
    <s v="02.06.26"/>
    <x v="0"/>
    <m/>
    <m/>
    <m/>
    <m/>
    <m/>
    <m/>
    <m/>
    <m/>
    <m/>
    <m/>
    <m/>
    <m/>
    <m/>
    <m/>
    <m/>
    <m/>
    <n v="1"/>
    <m/>
    <m/>
    <m/>
    <m/>
    <m/>
    <m/>
    <m/>
    <m/>
    <m/>
    <m/>
    <m/>
    <m/>
    <m/>
    <m/>
    <m/>
    <m/>
    <m/>
    <m/>
    <m/>
    <m/>
    <m/>
    <m/>
    <m/>
    <m/>
    <m/>
    <m/>
    <m/>
    <m/>
    <m/>
    <m/>
    <m/>
    <m/>
    <m/>
    <m/>
    <m/>
    <m/>
    <m/>
    <m/>
    <m/>
    <m/>
    <m/>
    <m/>
    <m/>
    <m/>
    <m/>
    <m/>
    <m/>
    <m/>
    <m/>
    <m/>
    <m/>
    <m/>
    <m/>
    <m/>
    <m/>
    <m/>
    <m/>
    <m/>
    <m/>
    <m/>
    <m/>
    <m/>
    <m/>
    <m/>
    <m/>
    <m/>
    <m/>
    <m/>
    <m/>
    <m/>
    <m/>
    <m/>
    <m/>
    <m/>
    <m/>
    <m/>
    <m/>
    <x v="2"/>
    <x v="0"/>
    <s v="ZBHT0024"/>
    <s v="kocKapSrrc7"/>
    <s v="Allocated"/>
    <s v="Left Message (LMCB)"/>
    <s v="Met father"/>
    <d v="2026-06-06T00:00:00"/>
    <m/>
    <m/>
    <m/>
    <m/>
    <s v="81"/>
    <n v="2842"/>
    <n v="5691"/>
  </r>
  <r>
    <n v="139863935"/>
    <s v="PRAVIN BALU AUTI"/>
    <m/>
    <m/>
    <m/>
    <m/>
    <m/>
    <m/>
    <n v="3047"/>
    <n v="8147"/>
    <n v="-3249"/>
    <n v="12139"/>
    <x v="5"/>
    <s v="FLOW"/>
    <s v="UNPAID"/>
    <x v="10"/>
    <n v="7979.84"/>
    <n v="792"/>
    <n v="0"/>
    <n v="4508"/>
    <s v="FLOW"/>
    <n v="4.6888646750069804E-2"/>
    <n v="3.8843106053998593E-3"/>
    <s v="FLOW"/>
    <s v="NC"/>
    <s v="BPTP"/>
    <s v="NC"/>
    <s v="Shifted"/>
    <m/>
    <s v="CNAVNA"/>
    <m/>
    <s v="REPO"/>
    <s v="-"/>
    <s v="JUNNAR"/>
    <s v="-"/>
    <s v="-"/>
    <s v="-"/>
    <n v="13447"/>
    <n v="7979.84"/>
    <n v="147"/>
    <n v="163"/>
    <s v="FLOW"/>
    <m/>
    <m/>
    <m/>
    <m/>
    <s v="NPA"/>
    <s v="MH14KR8415"/>
    <s v="HF DELUXE DRS C I3S FI"/>
    <d v="2023-03-13T00:00:00"/>
    <n v="36"/>
    <s v="02.06.26"/>
    <x v="0"/>
    <m/>
    <m/>
    <m/>
    <m/>
    <m/>
    <m/>
    <m/>
    <m/>
    <m/>
    <m/>
    <m/>
    <m/>
    <m/>
    <m/>
    <m/>
    <m/>
    <m/>
    <m/>
    <m/>
    <m/>
    <m/>
    <m/>
    <m/>
    <m/>
    <m/>
    <m/>
    <m/>
    <m/>
    <m/>
    <m/>
    <m/>
    <m/>
    <m/>
    <m/>
    <n v="1"/>
    <m/>
    <m/>
    <m/>
    <m/>
    <m/>
    <m/>
    <m/>
    <m/>
    <m/>
    <m/>
    <m/>
    <m/>
    <m/>
    <m/>
    <m/>
    <m/>
    <m/>
    <m/>
    <m/>
    <m/>
    <m/>
    <m/>
    <m/>
    <m/>
    <m/>
    <m/>
    <m/>
    <m/>
    <m/>
    <m/>
    <m/>
    <m/>
    <m/>
    <m/>
    <m/>
    <m/>
    <m/>
    <m/>
    <m/>
    <m/>
    <m/>
    <m/>
    <m/>
    <m/>
    <m/>
    <m/>
    <m/>
    <m/>
    <m/>
    <m/>
    <m/>
    <m/>
    <m/>
    <m/>
    <m/>
    <m/>
    <m/>
    <m/>
    <m/>
    <x v="2"/>
    <x v="0"/>
    <s v="ZBHT0021"/>
    <s v="B6Mk7fNO93"/>
    <s v="Allocated"/>
    <s v="Promise To Pay (PTP)"/>
    <s v="Ptp"/>
    <d v="2026-06-30T00:00:00"/>
    <m/>
    <m/>
    <m/>
    <m/>
    <s v="945"/>
    <n v="-3249"/>
    <n v="12139"/>
  </r>
  <r>
    <n v="140085711"/>
    <s v="RUPALI SANDIP MALPOTE"/>
    <m/>
    <m/>
    <m/>
    <m/>
    <m/>
    <m/>
    <n v="3881"/>
    <n v="7951"/>
    <n v="-3372"/>
    <n v="12264"/>
    <x v="2"/>
    <s v="FLOW"/>
    <s v="UNPAID"/>
    <x v="8"/>
    <n v="7789.19"/>
    <n v="320"/>
    <n v="0"/>
    <n v="4463.82"/>
    <s v="FLOW"/>
    <n v="7.7079405981548485E-2"/>
    <n v="2.5573384115339238E-3"/>
    <s v="STABLE"/>
    <s v="BPTP"/>
    <s v="PTP"/>
    <s v="BPTP"/>
    <m/>
    <m/>
    <m/>
    <m/>
    <s v="REPO"/>
    <s v="-"/>
    <s v="TAKAVE"/>
    <s v="-"/>
    <s v="-"/>
    <s v="-"/>
    <n v="12734.82"/>
    <n v="7789.19"/>
    <n v="115"/>
    <n v="131"/>
    <s v="FLOW"/>
    <m/>
    <m/>
    <m/>
    <m/>
    <s v="NPA"/>
    <s v="MH14KT4084"/>
    <s v="TVS IQUBE ELECTRIC"/>
    <d v="2023-04-03T00:00:00"/>
    <n v="36"/>
    <s v="02.06.26"/>
    <x v="1"/>
    <m/>
    <m/>
    <m/>
    <m/>
    <m/>
    <m/>
    <m/>
    <m/>
    <m/>
    <m/>
    <m/>
    <m/>
    <m/>
    <m/>
    <m/>
    <m/>
    <m/>
    <m/>
    <m/>
    <m/>
    <m/>
    <m/>
    <m/>
    <m/>
    <m/>
    <m/>
    <m/>
    <m/>
    <m/>
    <m/>
    <m/>
    <m/>
    <m/>
    <m/>
    <m/>
    <m/>
    <m/>
    <m/>
    <m/>
    <m/>
    <m/>
    <m/>
    <m/>
    <m/>
    <m/>
    <m/>
    <m/>
    <m/>
    <m/>
    <m/>
    <m/>
    <m/>
    <m/>
    <m/>
    <m/>
    <m/>
    <m/>
    <m/>
    <m/>
    <m/>
    <m/>
    <m/>
    <m/>
    <m/>
    <m/>
    <m/>
    <m/>
    <m/>
    <m/>
    <m/>
    <m/>
    <m/>
    <m/>
    <m/>
    <m/>
    <m/>
    <m/>
    <m/>
    <m/>
    <m/>
    <m/>
    <m/>
    <m/>
    <m/>
    <m/>
    <m/>
    <m/>
    <m/>
    <m/>
    <m/>
    <m/>
    <m/>
    <m/>
    <m/>
    <x v="5"/>
    <x v="1"/>
    <s v="ZBHT0013"/>
    <s v="G6gFU3F21f7"/>
    <s v="Allocated"/>
    <e v="#N/A"/>
    <e v="#N/A"/>
    <e v="#N/A"/>
    <m/>
    <m/>
    <m/>
    <m/>
    <s v="432"/>
    <n v="-3372"/>
    <n v="12264"/>
  </r>
  <r>
    <n v="458769121"/>
    <s v="ASHUTOSH"/>
    <m/>
    <m/>
    <m/>
    <m/>
    <m/>
    <m/>
    <n v="3858"/>
    <n v="7716"/>
    <n v="-11000"/>
    <n v="12275"/>
    <x v="3"/>
    <s v="FLOW"/>
    <s v="UNPAID"/>
    <x v="0"/>
    <n v="7533"/>
    <n v="574"/>
    <n v="0"/>
    <n v="1350"/>
    <s v="-"/>
    <n v="2.8050746791088405E-2"/>
    <n v="3.1643998472468205E-3"/>
    <s v="FLOW"/>
    <s v="NC"/>
    <s v="-"/>
    <s v="NC"/>
    <s v="Add not found"/>
    <m/>
    <s v="CNAVNA"/>
    <m/>
    <s v="-"/>
    <s v="-"/>
    <s v="KATRAJ"/>
    <s v="-"/>
    <s v="-"/>
    <s v="-"/>
    <n v="9640"/>
    <n v="7533"/>
    <n v="178"/>
    <n v="194"/>
    <s v="FLOW"/>
    <m/>
    <m/>
    <m/>
    <m/>
    <s v="NPA"/>
    <s v="MH12VP8791"/>
    <s v="ACCESS SPL ED DISC CBS BT BSVI"/>
    <d v="2023-06-30T00:00:00"/>
    <n v="30"/>
    <s v="02.06.26"/>
    <x v="1"/>
    <m/>
    <m/>
    <m/>
    <m/>
    <m/>
    <m/>
    <m/>
    <m/>
    <m/>
    <m/>
    <m/>
    <m/>
    <m/>
    <m/>
    <m/>
    <m/>
    <m/>
    <m/>
    <m/>
    <m/>
    <m/>
    <m/>
    <m/>
    <m/>
    <m/>
    <n v="1"/>
    <m/>
    <m/>
    <m/>
    <m/>
    <m/>
    <m/>
    <m/>
    <m/>
    <m/>
    <m/>
    <m/>
    <m/>
    <m/>
    <m/>
    <m/>
    <m/>
    <m/>
    <m/>
    <m/>
    <m/>
    <m/>
    <m/>
    <m/>
    <m/>
    <m/>
    <m/>
    <m/>
    <m/>
    <m/>
    <m/>
    <m/>
    <m/>
    <m/>
    <m/>
    <m/>
    <m/>
    <m/>
    <m/>
    <m/>
    <m/>
    <m/>
    <m/>
    <m/>
    <m/>
    <m/>
    <m/>
    <m/>
    <m/>
    <m/>
    <m/>
    <m/>
    <m/>
    <m/>
    <m/>
    <m/>
    <m/>
    <m/>
    <m/>
    <m/>
    <m/>
    <m/>
    <m/>
    <m/>
    <m/>
    <m/>
    <m/>
    <m/>
    <m/>
    <x v="2"/>
    <x v="0"/>
    <s v="DUWT0031"/>
    <s v="APB-66EFfOc"/>
    <s v="Allocated"/>
    <s v="Address Not Found (NC_ANF)"/>
    <s v="Customer address not found "/>
    <d v="2026-06-09T00:00:00"/>
    <m/>
    <m/>
    <m/>
    <m/>
    <s v="701"/>
    <n v="-11000"/>
    <n v="12275"/>
  </r>
  <r>
    <n v="465073670"/>
    <s v="LATA BABAN BABAR"/>
    <m/>
    <m/>
    <m/>
    <m/>
    <m/>
    <m/>
    <n v="914"/>
    <n v="914"/>
    <n v="915"/>
    <n v="1847"/>
    <x v="0"/>
    <s v="FLOW"/>
    <s v="UNPAID"/>
    <x v="14"/>
    <n v="7475"/>
    <n v="1"/>
    <n v="0"/>
    <n v="900"/>
    <s v="-"/>
    <n v="1.1464577102425147E-2"/>
    <n v="4.090555580096151E-4"/>
    <s v="FLOW"/>
    <s v="NC"/>
    <s v="-"/>
    <s v="NC"/>
    <s v="Shifted"/>
    <m/>
    <s v="CNAVNA"/>
    <m/>
    <m/>
    <m/>
    <s v="TALEGAON DABHADE"/>
    <m/>
    <m/>
    <m/>
    <n v="1815"/>
    <n v="7475"/>
    <n v="26"/>
    <n v="42"/>
    <s v="FLOW"/>
    <m/>
    <m/>
    <m/>
    <m/>
    <s v="-"/>
    <s v="MH14LD1208"/>
    <s v="HONDA ACTIVA 125 DRUM ALLOY BSVI"/>
    <d v="2024-12-30T00:00:00"/>
    <n v="24"/>
    <s v="10.06.26"/>
    <x v="1"/>
    <m/>
    <m/>
    <m/>
    <m/>
    <m/>
    <m/>
    <m/>
    <m/>
    <m/>
    <m/>
    <m/>
    <m/>
    <m/>
    <m/>
    <m/>
    <m/>
    <m/>
    <m/>
    <m/>
    <m/>
    <m/>
    <m/>
    <m/>
    <m/>
    <m/>
    <m/>
    <m/>
    <m/>
    <m/>
    <m/>
    <m/>
    <m/>
    <m/>
    <m/>
    <n v="1"/>
    <m/>
    <m/>
    <m/>
    <m/>
    <m/>
    <m/>
    <m/>
    <m/>
    <n v="1"/>
    <m/>
    <m/>
    <m/>
    <m/>
    <m/>
    <m/>
    <m/>
    <m/>
    <n v="1"/>
    <m/>
    <m/>
    <m/>
    <m/>
    <m/>
    <m/>
    <m/>
    <m/>
    <m/>
    <m/>
    <m/>
    <m/>
    <m/>
    <m/>
    <m/>
    <m/>
    <m/>
    <m/>
    <m/>
    <m/>
    <m/>
    <m/>
    <m/>
    <m/>
    <m/>
    <m/>
    <m/>
    <m/>
    <m/>
    <m/>
    <m/>
    <m/>
    <m/>
    <m/>
    <m/>
    <m/>
    <m/>
    <m/>
    <m/>
    <m/>
    <m/>
    <x v="3"/>
    <x v="0"/>
    <s v="DUWT0027"/>
    <s v="AP8FPgdpv9"/>
    <s v="Allocated"/>
    <s v="Entry Restricted (NC_ER)"/>
    <s v="Visited to Customers residence address but Entry restricted at Customers residence premises "/>
    <d v="2026-06-15T00:00:00"/>
    <m/>
    <m/>
    <m/>
    <s v="OTGNGDID"/>
    <s v="19"/>
    <n v="915"/>
    <n v="1847"/>
  </r>
  <r>
    <n v="460407116"/>
    <s v="SUVARNA AMOL DEVKAR"/>
    <m/>
    <m/>
    <m/>
    <m/>
    <m/>
    <m/>
    <n v="3806"/>
    <n v="7612"/>
    <n v="3986"/>
    <n v="11715"/>
    <x v="4"/>
    <s v="FLOW"/>
    <s v="UNPAID"/>
    <x v="7"/>
    <n v="7438"/>
    <n v="180"/>
    <n v="0"/>
    <n v="6299"/>
    <s v="FLOW"/>
    <n v="8.3196277030359121E-3"/>
    <n v="1.6468578648277882E-3"/>
    <s v="STABLE"/>
    <s v="PTP"/>
    <s v="PTP"/>
    <s v="PTP"/>
    <m/>
    <n v="26"/>
    <s v="CAVA"/>
    <m/>
    <s v="-"/>
    <s v="-"/>
    <s v="SHIRUR"/>
    <s v="-"/>
    <s v="-"/>
    <s v="-"/>
    <n v="14091"/>
    <n v="7438"/>
    <n v="57"/>
    <n v="73"/>
    <s v="FLOW"/>
    <m/>
    <m/>
    <m/>
    <m/>
    <s v="REGULAR"/>
    <m/>
    <s v="TVS STARCITY PLUS ES DT DUAL TONE"/>
    <d v="2023-10-31T00:00:00"/>
    <n v="30"/>
    <s v="02.06.26"/>
    <x v="0"/>
    <m/>
    <m/>
    <m/>
    <m/>
    <m/>
    <m/>
    <m/>
    <m/>
    <m/>
    <m/>
    <m/>
    <m/>
    <m/>
    <n v="1"/>
    <m/>
    <m/>
    <m/>
    <m/>
    <m/>
    <m/>
    <m/>
    <m/>
    <m/>
    <m/>
    <m/>
    <m/>
    <m/>
    <m/>
    <m/>
    <m/>
    <m/>
    <m/>
    <m/>
    <m/>
    <m/>
    <m/>
    <m/>
    <m/>
    <m/>
    <m/>
    <m/>
    <m/>
    <m/>
    <m/>
    <m/>
    <m/>
    <m/>
    <m/>
    <m/>
    <m/>
    <m/>
    <m/>
    <m/>
    <m/>
    <m/>
    <m/>
    <m/>
    <m/>
    <m/>
    <m/>
    <m/>
    <m/>
    <m/>
    <m/>
    <m/>
    <m/>
    <m/>
    <m/>
    <m/>
    <m/>
    <m/>
    <m/>
    <m/>
    <m/>
    <m/>
    <m/>
    <m/>
    <m/>
    <m/>
    <m/>
    <m/>
    <m/>
    <m/>
    <m/>
    <m/>
    <m/>
    <m/>
    <m/>
    <m/>
    <m/>
    <m/>
    <m/>
    <m/>
    <m/>
    <x v="2"/>
    <x v="0"/>
    <s v="ZBHT0024"/>
    <s v="BoXbzT1rr7c"/>
    <s v="Allocated"/>
    <s v="Left Message (LMCB)"/>
    <s v="Meet son"/>
    <d v="2026-06-05T00:00:00"/>
    <m/>
    <m/>
    <m/>
    <m/>
    <s v="297"/>
    <n v="3986"/>
    <n v="11715"/>
  </r>
  <r>
    <n v="141806383"/>
    <s v="DHARMANATH BABAN HAMBIR"/>
    <s v="ONLINE"/>
    <s v="16.06.26"/>
    <n v="4003"/>
    <m/>
    <m/>
    <m/>
    <n v="3865"/>
    <n v="3614"/>
    <n v="3763"/>
    <n v="3683"/>
    <x v="0"/>
    <s v="STABLE"/>
    <s v="PAID"/>
    <x v="11"/>
    <n v="7423.53"/>
    <n v="149"/>
    <n v="0"/>
    <n v="2700"/>
    <s v="-"/>
    <n v="7.3323516934276087E-3"/>
    <n v="4.0623895739814282E-4"/>
    <s v="STABLE"/>
    <s v="PAID"/>
    <s v="-"/>
    <s v="PAID"/>
    <m/>
    <m/>
    <m/>
    <m/>
    <m/>
    <m/>
    <s v="VASULI"/>
    <m/>
    <m/>
    <m/>
    <n v="6463"/>
    <n v="7423.53"/>
    <n v="26"/>
    <n v="11"/>
    <s v="STABLE"/>
    <m/>
    <m/>
    <m/>
    <m/>
    <s v="-"/>
    <s v="MH14KV6780"/>
    <s v="BAJAJ CHETAK PREMIUM"/>
    <d v="2023-05-25T00:00:00"/>
    <n v="36"/>
    <s v="10.06.26"/>
    <x v="0"/>
    <m/>
    <m/>
    <m/>
    <m/>
    <m/>
    <m/>
    <m/>
    <m/>
    <m/>
    <m/>
    <m/>
    <m/>
    <m/>
    <m/>
    <m/>
    <m/>
    <m/>
    <m/>
    <m/>
    <m/>
    <m/>
    <m/>
    <m/>
    <m/>
    <m/>
    <m/>
    <m/>
    <m/>
    <m/>
    <m/>
    <m/>
    <m/>
    <m/>
    <m/>
    <m/>
    <m/>
    <m/>
    <m/>
    <m/>
    <m/>
    <m/>
    <m/>
    <m/>
    <m/>
    <m/>
    <m/>
    <n v="1"/>
    <m/>
    <m/>
    <m/>
    <m/>
    <m/>
    <m/>
    <m/>
    <m/>
    <m/>
    <m/>
    <m/>
    <m/>
    <m/>
    <m/>
    <m/>
    <m/>
    <m/>
    <m/>
    <m/>
    <m/>
    <m/>
    <m/>
    <m/>
    <m/>
    <m/>
    <m/>
    <m/>
    <m/>
    <m/>
    <m/>
    <m/>
    <m/>
    <m/>
    <m/>
    <m/>
    <m/>
    <m/>
    <m/>
    <m/>
    <m/>
    <m/>
    <m/>
    <m/>
    <m/>
    <m/>
    <m/>
    <m/>
    <x v="2"/>
    <x v="0"/>
    <s v="ZBHT0010"/>
    <s v="komOfAH457"/>
    <s v="Allocated"/>
    <s v="Promise To Pay (PTP)"/>
    <s v="Ptp "/>
    <d v="2026-06-17T00:00:00"/>
    <m/>
    <m/>
    <m/>
    <m/>
    <s v="207"/>
    <n v="3763"/>
    <n v="7686"/>
  </r>
  <r>
    <n v="463209020"/>
    <s v="ARJUN GOND"/>
    <s v="ONLINE"/>
    <s v="18.06.26"/>
    <n v="3877"/>
    <m/>
    <m/>
    <m/>
    <n v="3806"/>
    <n v="3806"/>
    <n v="3877"/>
    <n v="3877"/>
    <x v="0"/>
    <s v="STABLE"/>
    <s v="PAID"/>
    <x v="1"/>
    <n v="7400"/>
    <n v="71"/>
    <n v="0"/>
    <n v="900"/>
    <s v="-"/>
    <n v="3.0028172796925582E-3"/>
    <n v="4.0495132164162563E-4"/>
    <s v="STABLE"/>
    <s v="PAID"/>
    <s v="-"/>
    <s v="NC"/>
    <s v="Add not found"/>
    <m/>
    <s v="CNAVNA"/>
    <m/>
    <m/>
    <m/>
    <s v="THERGAON"/>
    <m/>
    <m/>
    <m/>
    <n v="4777"/>
    <n v="7400"/>
    <n v="27"/>
    <n v="43"/>
    <s v="FLOW"/>
    <m/>
    <m/>
    <m/>
    <m/>
    <s v="-"/>
    <s v="MH14LQ4030"/>
    <s v="SPLENDOR PLUS I3S XTEC"/>
    <d v="2024-06-14T00:00:00"/>
    <n v="24"/>
    <s v="10.06.26"/>
    <x v="0"/>
    <m/>
    <m/>
    <m/>
    <m/>
    <m/>
    <m/>
    <m/>
    <m/>
    <m/>
    <m/>
    <m/>
    <m/>
    <m/>
    <m/>
    <m/>
    <m/>
    <m/>
    <m/>
    <m/>
    <m/>
    <m/>
    <m/>
    <m/>
    <m/>
    <m/>
    <m/>
    <m/>
    <m/>
    <m/>
    <m/>
    <m/>
    <n v="1"/>
    <m/>
    <m/>
    <m/>
    <m/>
    <m/>
    <m/>
    <m/>
    <m/>
    <m/>
    <m/>
    <m/>
    <m/>
    <m/>
    <m/>
    <m/>
    <m/>
    <m/>
    <m/>
    <m/>
    <m/>
    <m/>
    <m/>
    <m/>
    <m/>
    <m/>
    <m/>
    <m/>
    <m/>
    <m/>
    <m/>
    <m/>
    <m/>
    <m/>
    <m/>
    <m/>
    <m/>
    <m/>
    <m/>
    <m/>
    <m/>
    <m/>
    <m/>
    <m/>
    <m/>
    <m/>
    <m/>
    <m/>
    <m/>
    <m/>
    <m/>
    <m/>
    <m/>
    <m/>
    <m/>
    <m/>
    <m/>
    <m/>
    <m/>
    <m/>
    <m/>
    <m/>
    <m/>
    <x v="2"/>
    <x v="0"/>
    <s v="ZBHT0011"/>
    <s v="koI29kSrrmc"/>
    <s v="Allocated"/>
    <s v="Address Not Found (NC_ANF)"/>
    <s v="Visit cm residence address cm address not found  short address "/>
    <d v="2026-06-11T00:00:00"/>
    <m/>
    <m/>
    <m/>
    <m/>
    <s v="142"/>
    <n v="3877"/>
    <n v="7754"/>
  </r>
  <r>
    <n v="457860684"/>
    <s v="KIRAN LAXMAN LOHAR"/>
    <m/>
    <m/>
    <m/>
    <m/>
    <m/>
    <m/>
    <n v="3786"/>
    <n v="7497"/>
    <n v="4005"/>
    <n v="11745"/>
    <x v="4"/>
    <s v="FLOW"/>
    <s v="UNPAID"/>
    <x v="2"/>
    <n v="7388"/>
    <n v="294"/>
    <n v="0"/>
    <n v="6300"/>
    <s v="26.05.26"/>
    <n v="2.4707252665535667E-2"/>
    <n v="1.6357872956907365E-3"/>
    <s v="STABLE"/>
    <s v="PTP"/>
    <s v="PTP"/>
    <s v="PTP"/>
    <m/>
    <n v="25"/>
    <s v="CAVA"/>
    <m/>
    <s v="-"/>
    <s v="-"/>
    <s v="MOSHI"/>
    <s v="-"/>
    <s v="-"/>
    <s v="-"/>
    <n v="14091"/>
    <n v="7388"/>
    <n v="57"/>
    <n v="73"/>
    <s v="FLOW"/>
    <m/>
    <m/>
    <m/>
    <m/>
    <s v="REGULAR"/>
    <s v="MH12VK9272"/>
    <s v="DESTINI 125 XTEC"/>
    <d v="2023-04-26T00:00:00"/>
    <n v="36"/>
    <s v="02.06.26"/>
    <x v="1"/>
    <m/>
    <m/>
    <m/>
    <m/>
    <m/>
    <m/>
    <m/>
    <m/>
    <m/>
    <m/>
    <m/>
    <m/>
    <m/>
    <n v="1"/>
    <m/>
    <m/>
    <m/>
    <m/>
    <m/>
    <m/>
    <m/>
    <m/>
    <m/>
    <m/>
    <m/>
    <m/>
    <m/>
    <m/>
    <m/>
    <m/>
    <m/>
    <m/>
    <m/>
    <m/>
    <m/>
    <m/>
    <m/>
    <m/>
    <m/>
    <m/>
    <m/>
    <m/>
    <m/>
    <m/>
    <m/>
    <m/>
    <m/>
    <m/>
    <m/>
    <m/>
    <m/>
    <m/>
    <m/>
    <m/>
    <m/>
    <m/>
    <m/>
    <m/>
    <m/>
    <m/>
    <m/>
    <m/>
    <m/>
    <m/>
    <m/>
    <m/>
    <m/>
    <m/>
    <m/>
    <m/>
    <m/>
    <m/>
    <m/>
    <m/>
    <m/>
    <m/>
    <m/>
    <m/>
    <m/>
    <m/>
    <m/>
    <m/>
    <m/>
    <m/>
    <m/>
    <m/>
    <m/>
    <m/>
    <m/>
    <m/>
    <m/>
    <m/>
    <m/>
    <m/>
    <x v="2"/>
    <x v="0"/>
    <s v="ZBHT0009"/>
    <s v="APeBdtkbpEJc"/>
    <s v="Allocated"/>
    <s v="Left Message (LMCB)"/>
    <s v="Msg to wife"/>
    <d v="2026-06-05T00:00:00"/>
    <m/>
    <m/>
    <m/>
    <m/>
    <s v="462"/>
    <n v="4005"/>
    <n v="11745"/>
  </r>
  <r>
    <n v="459019869"/>
    <s v="VIKAS PRAKASH THITE"/>
    <m/>
    <m/>
    <m/>
    <m/>
    <m/>
    <s v="BANK STABLE 17"/>
    <n v="3352"/>
    <n v="852"/>
    <n v="869"/>
    <n v="4238"/>
    <x v="0"/>
    <s v="STABLE"/>
    <s v="UNPAID"/>
    <x v="7"/>
    <n v="7381.86"/>
    <n v="17"/>
    <n v="0"/>
    <n v="755"/>
    <s v="-"/>
    <n v="4.5959541450555329E-3"/>
    <n v="4.039586436720879E-4"/>
    <s v="STABLE"/>
    <s v="PAID"/>
    <s v="-"/>
    <s v="PTP"/>
    <m/>
    <n v="20"/>
    <s v="CAVA"/>
    <m/>
    <m/>
    <m/>
    <s v="KENDUR"/>
    <m/>
    <m/>
    <m/>
    <n v="1624"/>
    <n v="7381.86"/>
    <n v="27"/>
    <n v="12"/>
    <s v="STABLE"/>
    <m/>
    <m/>
    <m/>
    <m/>
    <s v="-"/>
    <s v="MH12VR7153"/>
    <s v="SPLENDOR PLUS I3S BS6 FI DRUM SELF"/>
    <d v="2023-07-17T00:00:00"/>
    <n v="36"/>
    <s v="10.06.26"/>
    <x v="0"/>
    <m/>
    <m/>
    <m/>
    <m/>
    <m/>
    <m/>
    <m/>
    <m/>
    <m/>
    <m/>
    <m/>
    <m/>
    <m/>
    <m/>
    <m/>
    <m/>
    <m/>
    <m/>
    <m/>
    <m/>
    <m/>
    <m/>
    <m/>
    <m/>
    <m/>
    <m/>
    <m/>
    <m/>
    <m/>
    <m/>
    <m/>
    <m/>
    <m/>
    <m/>
    <m/>
    <m/>
    <m/>
    <n v="1"/>
    <m/>
    <m/>
    <m/>
    <m/>
    <m/>
    <m/>
    <m/>
    <m/>
    <m/>
    <m/>
    <m/>
    <m/>
    <m/>
    <m/>
    <m/>
    <m/>
    <m/>
    <m/>
    <m/>
    <m/>
    <m/>
    <m/>
    <m/>
    <m/>
    <m/>
    <m/>
    <m/>
    <m/>
    <m/>
    <m/>
    <m/>
    <m/>
    <m/>
    <m/>
    <m/>
    <m/>
    <m/>
    <m/>
    <m/>
    <m/>
    <m/>
    <m/>
    <m/>
    <m/>
    <m/>
    <m/>
    <m/>
    <m/>
    <m/>
    <m/>
    <m/>
    <m/>
    <m/>
    <m/>
    <m/>
    <m/>
    <x v="2"/>
    <x v="0"/>
    <s v="ZBHT0024"/>
    <s v="GoDpvMjB81"/>
    <s v="Allocated"/>
    <s v="Left Message (LMCB)"/>
    <s v="Meet wife "/>
    <d v="2026-06-13T00:00:00"/>
    <m/>
    <m/>
    <m/>
    <m/>
    <s v="34"/>
    <n v="869"/>
    <n v="4238"/>
  </r>
  <r>
    <n v="462289057"/>
    <s v="KIRAN YADAV GAIKWAD"/>
    <m/>
    <m/>
    <m/>
    <m/>
    <m/>
    <m/>
    <n v="3932"/>
    <n v="7337"/>
    <n v="-3814"/>
    <n v="12048"/>
    <x v="2"/>
    <s v="FLOW"/>
    <s v="UNPAID"/>
    <x v="7"/>
    <n v="7269"/>
    <n v="645"/>
    <n v="0"/>
    <n v="4493"/>
    <s v="FLOW"/>
    <n v="3.7866015358005753E-2"/>
    <n v="2.3865501950061678E-3"/>
    <s v="STABLE"/>
    <s v="PTP"/>
    <s v="RTP"/>
    <s v="PTP"/>
    <m/>
    <n v="20"/>
    <s v="CAVA"/>
    <m/>
    <s v="REPO"/>
    <s v="-"/>
    <s v="RANJAN GAON"/>
    <s v="-"/>
    <s v="-"/>
    <s v="-"/>
    <n v="12475"/>
    <n v="7269"/>
    <n v="116"/>
    <n v="132"/>
    <s v="FLOW"/>
    <m/>
    <m/>
    <m/>
    <m/>
    <s v="NPA"/>
    <s v="MH12XS1324"/>
    <s v="HF DELUXE BS6 I3S DRUM SELF CAST"/>
    <d v="2024-03-19T00:00:00"/>
    <n v="24"/>
    <s v="02.06.26"/>
    <x v="0"/>
    <m/>
    <m/>
    <m/>
    <m/>
    <m/>
    <m/>
    <m/>
    <m/>
    <m/>
    <m/>
    <m/>
    <m/>
    <m/>
    <m/>
    <m/>
    <m/>
    <n v="1"/>
    <m/>
    <m/>
    <m/>
    <m/>
    <m/>
    <m/>
    <m/>
    <m/>
    <m/>
    <m/>
    <m/>
    <m/>
    <m/>
    <m/>
    <m/>
    <m/>
    <m/>
    <m/>
    <m/>
    <m/>
    <m/>
    <m/>
    <m/>
    <m/>
    <m/>
    <m/>
    <m/>
    <m/>
    <m/>
    <m/>
    <m/>
    <m/>
    <m/>
    <m/>
    <m/>
    <m/>
    <m/>
    <m/>
    <m/>
    <m/>
    <m/>
    <m/>
    <m/>
    <m/>
    <m/>
    <m/>
    <m/>
    <m/>
    <m/>
    <m/>
    <m/>
    <m/>
    <m/>
    <m/>
    <m/>
    <m/>
    <m/>
    <m/>
    <m/>
    <m/>
    <m/>
    <m/>
    <m/>
    <m/>
    <m/>
    <m/>
    <m/>
    <m/>
    <m/>
    <m/>
    <m/>
    <m/>
    <m/>
    <m/>
    <m/>
    <m/>
    <m/>
    <x v="2"/>
    <x v="0"/>
    <s v="ZBHT0024"/>
    <s v="G2pY4SMU5m"/>
    <s v="Allocated"/>
    <s v="Left Message (LMCB)"/>
    <s v="Meet mother "/>
    <d v="2026-06-06T00:00:00"/>
    <m/>
    <m/>
    <m/>
    <m/>
    <s v="779"/>
    <n v="-3814"/>
    <n v="12048"/>
  </r>
  <r>
    <n v="460946914"/>
    <s v="GANESH NANDU DANGAT"/>
    <m/>
    <m/>
    <m/>
    <m/>
    <m/>
    <m/>
    <n v="3694"/>
    <n v="3595"/>
    <n v="3660"/>
    <n v="7414"/>
    <x v="0"/>
    <s v="FLOW"/>
    <s v="UNPAID"/>
    <x v="14"/>
    <n v="7241"/>
    <n v="65"/>
    <n v="0"/>
    <n v="6300"/>
    <s v="-"/>
    <n v="1.1105685993131836E-2"/>
    <n v="3.9625034054148798E-4"/>
    <s v="STABLE"/>
    <s v="PTP"/>
    <s v="-"/>
    <s v="PTP"/>
    <m/>
    <n v="23"/>
    <s v="CAVA"/>
    <m/>
    <m/>
    <m/>
    <s v="DEHU ROAD"/>
    <m/>
    <m/>
    <m/>
    <n v="9960"/>
    <n v="7241"/>
    <n v="27"/>
    <n v="43"/>
    <s v="FLOW"/>
    <m/>
    <m/>
    <m/>
    <m/>
    <s v="-"/>
    <s v="MH14LF5257"/>
    <s v="BAJAJ CHETAK PREMIUM"/>
    <d v="2023-11-30T00:00:00"/>
    <n v="30"/>
    <s v="10.06.26"/>
    <x v="1"/>
    <m/>
    <m/>
    <m/>
    <m/>
    <m/>
    <m/>
    <m/>
    <m/>
    <m/>
    <m/>
    <m/>
    <m/>
    <m/>
    <m/>
    <m/>
    <m/>
    <m/>
    <m/>
    <m/>
    <m/>
    <m/>
    <m/>
    <m/>
    <m/>
    <m/>
    <m/>
    <m/>
    <m/>
    <m/>
    <m/>
    <m/>
    <m/>
    <m/>
    <m/>
    <n v="1"/>
    <m/>
    <m/>
    <m/>
    <m/>
    <m/>
    <m/>
    <m/>
    <m/>
    <n v="1"/>
    <m/>
    <m/>
    <m/>
    <m/>
    <m/>
    <m/>
    <m/>
    <m/>
    <n v="1"/>
    <m/>
    <m/>
    <m/>
    <m/>
    <m/>
    <m/>
    <m/>
    <m/>
    <m/>
    <m/>
    <m/>
    <m/>
    <m/>
    <m/>
    <m/>
    <m/>
    <m/>
    <m/>
    <m/>
    <m/>
    <m/>
    <m/>
    <m/>
    <m/>
    <m/>
    <m/>
    <m/>
    <m/>
    <m/>
    <m/>
    <m/>
    <m/>
    <m/>
    <m/>
    <m/>
    <m/>
    <m/>
    <m/>
    <m/>
    <m/>
    <m/>
    <x v="3"/>
    <x v="0"/>
    <s v="DUWT0027"/>
    <s v="A6Z6Pc34Ogm"/>
    <s v="Allocated"/>
    <s v="Left Message (LMCB)"/>
    <s v="Visited Coustomer residence address met his brother and Left message "/>
    <d v="2026-06-18T00:00:00"/>
    <m/>
    <m/>
    <m/>
    <m/>
    <s v="125"/>
    <n v="3660"/>
    <n v="7414"/>
  </r>
  <r>
    <n v="459816044"/>
    <s v="VIKAS SANJAY PANDAGALE"/>
    <m/>
    <m/>
    <m/>
    <m/>
    <m/>
    <m/>
    <n v="3709"/>
    <n v="7202"/>
    <n v="-3322"/>
    <n v="11646"/>
    <x v="2"/>
    <s v="FLOW"/>
    <s v="UNPAID"/>
    <x v="13"/>
    <n v="7134.97"/>
    <n v="603"/>
    <n v="0"/>
    <n v="2465.1"/>
    <s v="FLOW"/>
    <n v="3.2430212139931656E-2"/>
    <n v="2.3425456107942161E-3"/>
    <s v="FLOW"/>
    <s v="NC"/>
    <s v="NC"/>
    <s v="NC"/>
    <s v="Always door lock"/>
    <m/>
    <s v="CNAVNA"/>
    <m/>
    <s v="REPO"/>
    <s v="-"/>
    <s v="SUS"/>
    <s v="-"/>
    <s v="-"/>
    <s v="-"/>
    <n v="10270.1"/>
    <n v="7134.97"/>
    <n v="116"/>
    <n v="132"/>
    <s v="FLOW"/>
    <m/>
    <m/>
    <m/>
    <m/>
    <s v="NPA"/>
    <s v="MH22BB5602"/>
    <s v="SPLENDOR PLUS I3S BS6 FI DRUM SELF"/>
    <d v="2023-09-20T00:00:00"/>
    <n v="30"/>
    <s v="02.06.26"/>
    <x v="0"/>
    <m/>
    <m/>
    <m/>
    <m/>
    <m/>
    <m/>
    <m/>
    <m/>
    <m/>
    <m/>
    <n v="1"/>
    <m/>
    <m/>
    <m/>
    <m/>
    <m/>
    <m/>
    <m/>
    <m/>
    <m/>
    <m/>
    <m/>
    <m/>
    <m/>
    <m/>
    <m/>
    <m/>
    <m/>
    <m/>
    <m/>
    <m/>
    <m/>
    <m/>
    <m/>
    <m/>
    <m/>
    <m/>
    <m/>
    <m/>
    <m/>
    <m/>
    <m/>
    <m/>
    <m/>
    <m/>
    <m/>
    <m/>
    <m/>
    <m/>
    <m/>
    <m/>
    <m/>
    <m/>
    <m/>
    <m/>
    <m/>
    <m/>
    <m/>
    <m/>
    <m/>
    <m/>
    <m/>
    <m/>
    <m/>
    <m/>
    <m/>
    <m/>
    <m/>
    <m/>
    <m/>
    <m/>
    <m/>
    <m/>
    <m/>
    <m/>
    <m/>
    <m/>
    <m/>
    <m/>
    <m/>
    <m/>
    <m/>
    <m/>
    <m/>
    <m/>
    <m/>
    <m/>
    <m/>
    <m/>
    <m/>
    <m/>
    <m/>
    <m/>
    <m/>
    <x v="2"/>
    <x v="0"/>
    <s v="DUWT0030"/>
    <s v="BPKKTByGnFm"/>
    <s v="Allocated"/>
    <s v="Door Locked (NC_DL)"/>
    <s v="Door lock "/>
    <d v="2026-06-04T00:00:00"/>
    <m/>
    <m/>
    <m/>
    <m/>
    <s v="735"/>
    <n v="-3322"/>
    <n v="11646"/>
  </r>
  <r>
    <n v="466444305"/>
    <s v="MUNDE DATTA BABURAO"/>
    <m/>
    <m/>
    <m/>
    <m/>
    <m/>
    <m/>
    <n v="1880"/>
    <n v="3539"/>
    <n v="1806"/>
    <n v="5653"/>
    <x v="4"/>
    <s v="FLOW"/>
    <s v="UNPAID"/>
    <x v="13"/>
    <n v="7116"/>
    <n v="147"/>
    <n v="0"/>
    <n v="2699"/>
    <s v="31.05.26"/>
    <n v="1.8319573058179318E-2"/>
    <n v="1.5755633995851762E-3"/>
    <s v="STABLE"/>
    <s v="PTP"/>
    <s v="PTP"/>
    <s v="PTP"/>
    <m/>
    <n v="20"/>
    <s v="CAVNA"/>
    <m/>
    <s v="-"/>
    <s v="-"/>
    <s v="MULSHI"/>
    <s v="-"/>
    <s v="-"/>
    <s v="-"/>
    <n v="6385"/>
    <n v="7116"/>
    <n v="56"/>
    <n v="72"/>
    <s v="FLOW"/>
    <m/>
    <m/>
    <m/>
    <m/>
    <s v="REGULAR"/>
    <s v="MH12XP0951"/>
    <s v="HONDA UNICORN 160 BS6"/>
    <d v="2025-07-02T00:00:00"/>
    <n v="12"/>
    <s v="02.06.26"/>
    <x v="0"/>
    <m/>
    <m/>
    <m/>
    <m/>
    <m/>
    <m/>
    <m/>
    <m/>
    <m/>
    <m/>
    <n v="1"/>
    <m/>
    <m/>
    <m/>
    <m/>
    <m/>
    <m/>
    <m/>
    <m/>
    <m/>
    <m/>
    <m/>
    <m/>
    <m/>
    <m/>
    <m/>
    <m/>
    <m/>
    <m/>
    <m/>
    <m/>
    <m/>
    <m/>
    <m/>
    <m/>
    <m/>
    <m/>
    <m/>
    <m/>
    <m/>
    <m/>
    <m/>
    <m/>
    <m/>
    <m/>
    <m/>
    <m/>
    <m/>
    <m/>
    <m/>
    <m/>
    <m/>
    <m/>
    <m/>
    <m/>
    <m/>
    <m/>
    <m/>
    <m/>
    <m/>
    <m/>
    <m/>
    <m/>
    <m/>
    <m/>
    <m/>
    <m/>
    <m/>
    <m/>
    <m/>
    <m/>
    <m/>
    <m/>
    <m/>
    <m/>
    <m/>
    <m/>
    <m/>
    <m/>
    <m/>
    <m/>
    <m/>
    <m/>
    <m/>
    <m/>
    <m/>
    <m/>
    <m/>
    <m/>
    <m/>
    <m/>
    <m/>
    <m/>
    <m/>
    <x v="2"/>
    <x v="0"/>
    <s v="DUWT0030"/>
    <s v="Gol3Mfl31Nz"/>
    <s v="Allocated"/>
    <s v="Door Locked (NC_DL)"/>
    <s v="Door lock "/>
    <d v="2026-06-04T00:00:00"/>
    <m/>
    <m/>
    <m/>
    <m/>
    <s v="234"/>
    <n v="1806"/>
    <n v="5653"/>
  </r>
  <r>
    <n v="140231764"/>
    <s v="REKHA MOHAN WAGHMARE"/>
    <m/>
    <m/>
    <m/>
    <m/>
    <m/>
    <m/>
    <n v="3653"/>
    <n v="7306"/>
    <n v="228"/>
    <n v="11324"/>
    <x v="1"/>
    <s v="FLOW"/>
    <s v="UNPAID"/>
    <x v="2"/>
    <n v="7105.45"/>
    <n v="228"/>
    <n v="0"/>
    <n v="1775"/>
    <s v="FLOW"/>
    <n v="2.3697574729346145E-2"/>
    <n v="1.9004270429095235E-3"/>
    <s v="FLOW"/>
    <s v="RTP"/>
    <s v=" "/>
    <s v="RTP"/>
    <s v="medical problem"/>
    <m/>
    <s v="CAVNA"/>
    <m/>
    <s v="REPO"/>
    <s v="-"/>
    <s v="DAPODI"/>
    <s v="-"/>
    <s v="-"/>
    <s v="-"/>
    <n v="9309"/>
    <n v="7105.45"/>
    <n v="88"/>
    <n v="104"/>
    <s v="FLOW"/>
    <m/>
    <m/>
    <m/>
    <m/>
    <s v="REGULAR"/>
    <s v="MH14KT5731"/>
    <s v="HONDA ACTIVA 6G H SMART"/>
    <d v="2023-03-22T00:00:00"/>
    <n v="36"/>
    <s v="02.06.26"/>
    <x v="1"/>
    <m/>
    <n v="1"/>
    <m/>
    <m/>
    <m/>
    <m/>
    <m/>
    <m/>
    <m/>
    <m/>
    <m/>
    <m/>
    <m/>
    <m/>
    <m/>
    <m/>
    <m/>
    <m/>
    <m/>
    <m/>
    <m/>
    <m/>
    <m/>
    <m/>
    <m/>
    <m/>
    <m/>
    <m/>
    <m/>
    <m/>
    <m/>
    <m/>
    <m/>
    <m/>
    <m/>
    <m/>
    <m/>
    <m/>
    <m/>
    <m/>
    <m/>
    <m/>
    <m/>
    <m/>
    <m/>
    <m/>
    <m/>
    <m/>
    <m/>
    <m/>
    <m/>
    <m/>
    <m/>
    <m/>
    <m/>
    <m/>
    <m/>
    <m/>
    <m/>
    <m/>
    <m/>
    <m/>
    <m/>
    <m/>
    <m/>
    <m/>
    <m/>
    <m/>
    <m/>
    <m/>
    <m/>
    <m/>
    <m/>
    <m/>
    <m/>
    <m/>
    <m/>
    <m/>
    <m/>
    <m/>
    <m/>
    <m/>
    <m/>
    <m/>
    <m/>
    <m/>
    <m/>
    <m/>
    <m/>
    <m/>
    <m/>
    <m/>
    <m/>
    <m/>
    <x v="2"/>
    <x v="0"/>
    <s v="ZBHT0009"/>
    <s v="kPzgl85nLc"/>
    <s v="Allocated"/>
    <s v="Shifted (NC_SFTD)"/>
    <s v="Customer shifted from address "/>
    <d v="2026-06-01T00:00:00"/>
    <m/>
    <m/>
    <m/>
    <m/>
    <s v="365"/>
    <n v="228"/>
    <n v="11324"/>
  </r>
  <r>
    <n v="458212981"/>
    <s v="VENKATESH JAGANNATH KARTAL"/>
    <m/>
    <m/>
    <m/>
    <m/>
    <m/>
    <m/>
    <n v="3623"/>
    <n v="3656"/>
    <n v="3788"/>
    <n v="7505"/>
    <x v="0"/>
    <s v="FLOW"/>
    <s v="UNPAID"/>
    <x v="15"/>
    <n v="7076"/>
    <n v="132"/>
    <n v="0"/>
    <n v="6186"/>
    <s v="14.05.26"/>
    <n v="1.0388705544973054E-2"/>
    <n v="3.8722102053191123E-4"/>
    <s v="STABLE"/>
    <s v="PTP"/>
    <s v="PTP"/>
    <s v="PTP"/>
    <m/>
    <m/>
    <s v="CAVA"/>
    <m/>
    <s v="-"/>
    <s v="-"/>
    <s v="BHAWANI PETH"/>
    <s v="-"/>
    <s v="-"/>
    <s v="-"/>
    <n v="9974"/>
    <n v="7076"/>
    <n v="27"/>
    <n v="43"/>
    <s v="FLOW"/>
    <m/>
    <m/>
    <m/>
    <m/>
    <s v="REGULAR"/>
    <s v="MH12VM8075"/>
    <s v="HONDA ACTIVA 6G H SMART"/>
    <d v="2023-05-22T00:00:00"/>
    <n v="36"/>
    <s v="02.06.26"/>
    <x v="1"/>
    <m/>
    <m/>
    <m/>
    <m/>
    <m/>
    <m/>
    <m/>
    <m/>
    <m/>
    <m/>
    <m/>
    <m/>
    <m/>
    <n v="1"/>
    <m/>
    <m/>
    <m/>
    <m/>
    <m/>
    <m/>
    <m/>
    <m/>
    <m/>
    <m/>
    <m/>
    <m/>
    <m/>
    <m/>
    <m/>
    <m/>
    <m/>
    <m/>
    <m/>
    <m/>
    <m/>
    <m/>
    <m/>
    <m/>
    <m/>
    <m/>
    <m/>
    <m/>
    <m/>
    <m/>
    <m/>
    <m/>
    <m/>
    <m/>
    <m/>
    <m/>
    <m/>
    <m/>
    <m/>
    <m/>
    <m/>
    <m/>
    <m/>
    <m/>
    <m/>
    <m/>
    <m/>
    <m/>
    <m/>
    <m/>
    <m/>
    <m/>
    <m/>
    <m/>
    <m/>
    <m/>
    <m/>
    <m/>
    <m/>
    <m/>
    <m/>
    <m/>
    <m/>
    <m/>
    <m/>
    <m/>
    <m/>
    <m/>
    <m/>
    <m/>
    <m/>
    <m/>
    <m/>
    <m/>
    <m/>
    <m/>
    <m/>
    <m/>
    <m/>
    <m/>
    <x v="2"/>
    <x v="0"/>
    <s v="DUWT0014"/>
    <s v="A64R9b7pOJc"/>
    <s v="Allocated"/>
    <s v="Promise To Pay (PTP)"/>
    <s v="Customer meet at residence given ptp "/>
    <d v="2026-06-15T00:00:00"/>
    <m/>
    <m/>
    <m/>
    <m/>
    <s v="226"/>
    <n v="3788"/>
    <n v="7505"/>
  </r>
  <r>
    <n v="139827641"/>
    <s v="RAVINDRA DILIP BHALERAO"/>
    <m/>
    <m/>
    <m/>
    <m/>
    <m/>
    <s v="BANK STABLE 15"/>
    <n v="3621"/>
    <n v="7280"/>
    <n v="-2903"/>
    <n v="11644"/>
    <x v="2"/>
    <s v="STABLE"/>
    <s v="UNPAID"/>
    <x v="1"/>
    <n v="7072.44"/>
    <n v="680"/>
    <n v="0"/>
    <n v="6300"/>
    <s v="STABLE"/>
    <n v="1.4589346182161077E-2"/>
    <n v="2.3220158290231697E-3"/>
    <s v="STABLE"/>
    <s v="PAID"/>
    <s v="PAID"/>
    <s v="PAID"/>
    <s v="Shifted"/>
    <m/>
    <s v="CNAVNA"/>
    <s v=" "/>
    <s v="REPO"/>
    <s v="-"/>
    <s v="CHIKHALI"/>
    <s v="-"/>
    <s v="-"/>
    <s v="-"/>
    <n v="14260"/>
    <n v="7072.44"/>
    <n v="115"/>
    <n v="103"/>
    <s v="STABLE"/>
    <m/>
    <m/>
    <m/>
    <m/>
    <s v="NPA"/>
    <s v="MH14KT6814"/>
    <s v="TVS RAIDER DISC"/>
    <d v="2023-03-28T00:00:00"/>
    <n v="36"/>
    <s v="02.06.26"/>
    <x v="0"/>
    <m/>
    <m/>
    <m/>
    <m/>
    <m/>
    <m/>
    <m/>
    <m/>
    <m/>
    <m/>
    <m/>
    <m/>
    <m/>
    <m/>
    <m/>
    <m/>
    <n v="1"/>
    <m/>
    <m/>
    <m/>
    <m/>
    <m/>
    <m/>
    <m/>
    <m/>
    <m/>
    <m/>
    <m/>
    <m/>
    <m/>
    <m/>
    <m/>
    <m/>
    <m/>
    <m/>
    <m/>
    <m/>
    <m/>
    <m/>
    <m/>
    <m/>
    <m/>
    <m/>
    <m/>
    <m/>
    <m/>
    <m/>
    <m/>
    <m/>
    <m/>
    <m/>
    <m/>
    <m/>
    <m/>
    <m/>
    <m/>
    <m/>
    <m/>
    <m/>
    <m/>
    <m/>
    <m/>
    <m/>
    <m/>
    <m/>
    <m/>
    <m/>
    <m/>
    <m/>
    <m/>
    <m/>
    <m/>
    <m/>
    <m/>
    <m/>
    <m/>
    <m/>
    <m/>
    <m/>
    <m/>
    <m/>
    <m/>
    <m/>
    <m/>
    <m/>
    <m/>
    <m/>
    <m/>
    <m/>
    <m/>
    <m/>
    <m/>
    <m/>
    <m/>
    <x v="2"/>
    <x v="0"/>
    <s v="ZBHT0011"/>
    <s v="A6Bbb2YDE9w"/>
    <s v="Allocated"/>
    <s v="Shifted (NC_SFTD)"/>
    <s v="Visit cm residence address cm shifted for a long time "/>
    <d v="2026-06-06T00:00:00"/>
    <m/>
    <m/>
    <m/>
    <s v="DIGICOLLTC"/>
    <s v="743"/>
    <n v="-2903"/>
    <n v="11644"/>
  </r>
  <r>
    <n v="463791527"/>
    <s v="PRASHIK BAPU AHIRE"/>
    <m/>
    <m/>
    <m/>
    <m/>
    <m/>
    <m/>
    <n v="1237"/>
    <n v="3756"/>
    <n v="533"/>
    <n v="5573"/>
    <x v="2"/>
    <s v="FLOW"/>
    <s v="UNPAID"/>
    <x v="1"/>
    <n v="6982"/>
    <n v="488"/>
    <n v="0"/>
    <n v="4500"/>
    <s v="STABLE"/>
    <n v="1.4402782497108304E-2"/>
    <n v="2.2923226663272892E-3"/>
    <s v="FLOW"/>
    <s v="NC"/>
    <s v="NC"/>
    <s v="NC"/>
    <s v="Add not found"/>
    <m/>
    <s v="CNAVNA"/>
    <m/>
    <s v="REPO"/>
    <s v="-"/>
    <s v="NIGADI"/>
    <s v="-"/>
    <s v="-"/>
    <s v="-"/>
    <n v="8744"/>
    <n v="6982"/>
    <n v="115"/>
    <n v="131"/>
    <s v="FLOW"/>
    <m/>
    <m/>
    <m/>
    <m/>
    <s v="NPA"/>
    <s v="MH14LD7196"/>
    <s v="HONDA ACTIVA DLX"/>
    <d v="2024-08-17T00:00:00"/>
    <n v="24"/>
    <s v="02.06.26"/>
    <x v="0"/>
    <m/>
    <m/>
    <m/>
    <m/>
    <m/>
    <m/>
    <m/>
    <m/>
    <m/>
    <m/>
    <m/>
    <m/>
    <m/>
    <n v="1"/>
    <m/>
    <m/>
    <m/>
    <m/>
    <m/>
    <m/>
    <m/>
    <m/>
    <m/>
    <m/>
    <m/>
    <m/>
    <m/>
    <m/>
    <m/>
    <m/>
    <m/>
    <m/>
    <m/>
    <m/>
    <m/>
    <m/>
    <m/>
    <m/>
    <m/>
    <m/>
    <m/>
    <m/>
    <m/>
    <m/>
    <m/>
    <m/>
    <m/>
    <m/>
    <m/>
    <m/>
    <m/>
    <m/>
    <m/>
    <m/>
    <m/>
    <n v="2"/>
    <m/>
    <m/>
    <m/>
    <m/>
    <m/>
    <m/>
    <m/>
    <m/>
    <m/>
    <m/>
    <m/>
    <m/>
    <m/>
    <m/>
    <m/>
    <m/>
    <m/>
    <m/>
    <m/>
    <m/>
    <m/>
    <m/>
    <m/>
    <m/>
    <m/>
    <m/>
    <m/>
    <m/>
    <m/>
    <m/>
    <m/>
    <m/>
    <m/>
    <m/>
    <m/>
    <m/>
    <m/>
    <m/>
    <x v="3"/>
    <x v="0"/>
    <s v="ZBHT0011"/>
    <s v="GohSBttO0m"/>
    <s v="Allocated"/>
    <s v="Address Not Found (NC_ANF)"/>
    <s v="Visit cm residence address cm residence address not found short address "/>
    <d v="2026-06-05T00:00:00"/>
    <m/>
    <m/>
    <m/>
    <m/>
    <s v="580"/>
    <n v="533"/>
    <n v="5573"/>
  </r>
  <r>
    <n v="458205452"/>
    <s v="ARUNA MOHAN VAIDHYA"/>
    <m/>
    <m/>
    <m/>
    <m/>
    <m/>
    <m/>
    <n v="3476"/>
    <n v="3418"/>
    <n v="3488"/>
    <n v="7047"/>
    <x v="0"/>
    <s v="FLOW"/>
    <s v="UNPAID"/>
    <x v="5"/>
    <n v="6765"/>
    <n v="70"/>
    <n v="0"/>
    <n v="0"/>
    <s v="-"/>
    <n v="1.3695232431476467E-2"/>
    <n v="3.702021203926483E-4"/>
    <s v="STABLE"/>
    <s v="PTP"/>
    <s v="-"/>
    <s v="PTP"/>
    <m/>
    <n v="29"/>
    <s v="CAVA"/>
    <m/>
    <m/>
    <m/>
    <s v="BHOSARI"/>
    <m/>
    <m/>
    <m/>
    <n v="3488"/>
    <n v="6765"/>
    <n v="27"/>
    <n v="43"/>
    <s v="FLOW"/>
    <m/>
    <m/>
    <m/>
    <m/>
    <s v="-"/>
    <s v="MH14KV8419"/>
    <s v="HONDA ACTIVA 6G H SMART"/>
    <d v="2023-05-22T00:00:00"/>
    <n v="36"/>
    <s v="10.06.26"/>
    <x v="1"/>
    <m/>
    <m/>
    <m/>
    <m/>
    <m/>
    <m/>
    <m/>
    <m/>
    <m/>
    <m/>
    <m/>
    <m/>
    <m/>
    <m/>
    <m/>
    <m/>
    <m/>
    <m/>
    <m/>
    <m/>
    <m/>
    <m/>
    <m/>
    <m/>
    <m/>
    <m/>
    <m/>
    <m/>
    <m/>
    <m/>
    <m/>
    <m/>
    <m/>
    <m/>
    <n v="1"/>
    <m/>
    <m/>
    <m/>
    <m/>
    <m/>
    <m/>
    <m/>
    <m/>
    <m/>
    <m/>
    <m/>
    <m/>
    <m/>
    <m/>
    <m/>
    <m/>
    <m/>
    <m/>
    <m/>
    <m/>
    <m/>
    <m/>
    <m/>
    <m/>
    <m/>
    <m/>
    <m/>
    <m/>
    <m/>
    <m/>
    <m/>
    <m/>
    <m/>
    <m/>
    <m/>
    <m/>
    <m/>
    <m/>
    <m/>
    <m/>
    <m/>
    <m/>
    <m/>
    <m/>
    <m/>
    <m/>
    <m/>
    <m/>
    <m/>
    <m/>
    <m/>
    <m/>
    <m/>
    <m/>
    <m/>
    <m/>
    <m/>
    <m/>
    <m/>
    <x v="2"/>
    <x v="0"/>
    <s v="DUWT0025"/>
    <s v="APl3m1y5Sm"/>
    <s v="Allocated"/>
    <s v="Door Locked (NC_DL)"/>
    <s v="Customer residence is lock "/>
    <d v="2026-06-12T00:00:00"/>
    <m/>
    <m/>
    <m/>
    <m/>
    <s v="153"/>
    <n v="3488"/>
    <n v="7047"/>
  </r>
  <r>
    <n v="457887935"/>
    <s v="PRAKASH MOHANTY"/>
    <m/>
    <m/>
    <m/>
    <m/>
    <m/>
    <m/>
    <n v="3445"/>
    <n v="6842"/>
    <n v="3616"/>
    <n v="10629"/>
    <x v="4"/>
    <s v="FLOW"/>
    <s v="UNPAID"/>
    <x v="2"/>
    <n v="6709"/>
    <n v="219"/>
    <n v="0"/>
    <n v="0"/>
    <s v="FLOW"/>
    <n v="2.2436513012057225E-2"/>
    <n v="1.4854489668095765E-3"/>
    <s v="STABLE"/>
    <s v="MPTP"/>
    <s v="PTP"/>
    <s v="MPTP"/>
    <s v="Shifted"/>
    <n v="20"/>
    <s v="CAVNA"/>
    <m/>
    <s v="-"/>
    <s v="-"/>
    <s v="CHARHOLI"/>
    <s v="-"/>
    <s v="-"/>
    <s v="-"/>
    <n v="7061"/>
    <n v="6709"/>
    <n v="57"/>
    <n v="73"/>
    <s v="FLOW"/>
    <m/>
    <m/>
    <m/>
    <m/>
    <s v="NPA"/>
    <s v="MH14KV1614"/>
    <s v="GLAMOUR XTEC DISC"/>
    <d v="2023-04-28T00:00:00"/>
    <n v="36"/>
    <s v="02.06.26"/>
    <x v="1"/>
    <m/>
    <m/>
    <m/>
    <m/>
    <n v="1"/>
    <m/>
    <m/>
    <m/>
    <m/>
    <m/>
    <m/>
    <m/>
    <m/>
    <m/>
    <m/>
    <m/>
    <m/>
    <m/>
    <m/>
    <m/>
    <m/>
    <m/>
    <m/>
    <m/>
    <m/>
    <m/>
    <m/>
    <m/>
    <m/>
    <m/>
    <m/>
    <m/>
    <m/>
    <m/>
    <m/>
    <m/>
    <m/>
    <m/>
    <m/>
    <m/>
    <m/>
    <m/>
    <m/>
    <m/>
    <m/>
    <m/>
    <m/>
    <m/>
    <m/>
    <m/>
    <m/>
    <m/>
    <m/>
    <m/>
    <m/>
    <m/>
    <m/>
    <m/>
    <m/>
    <m/>
    <m/>
    <m/>
    <m/>
    <m/>
    <m/>
    <m/>
    <m/>
    <m/>
    <m/>
    <m/>
    <m/>
    <m/>
    <m/>
    <m/>
    <m/>
    <m/>
    <m/>
    <m/>
    <m/>
    <m/>
    <m/>
    <m/>
    <m/>
    <m/>
    <m/>
    <m/>
    <m/>
    <m/>
    <m/>
    <m/>
    <m/>
    <m/>
    <m/>
    <m/>
    <x v="2"/>
    <x v="0"/>
    <s v="ZBHT0009"/>
    <s v="Ao-jC-tfCz"/>
    <s v="Allocated"/>
    <s v="Shifted (NC_SFTD)"/>
    <s v="Customer shifted from address msg to friend "/>
    <d v="2026-06-02T00:00:00"/>
    <m/>
    <m/>
    <m/>
    <m/>
    <s v="342"/>
    <n v="3616"/>
    <n v="10629"/>
  </r>
  <r>
    <n v="462502133"/>
    <s v="ATHAR IQBAL SHAIKH"/>
    <s v="ONLINE"/>
    <s v="13.06.26"/>
    <n v="6800"/>
    <m/>
    <m/>
    <s v="BANK RB 15"/>
    <n v="6856"/>
    <n v="6522"/>
    <n v="6707"/>
    <n v="6856"/>
    <x v="4"/>
    <s v="RB"/>
    <s v="PAID"/>
    <x v="6"/>
    <n v="6522"/>
    <n v="185"/>
    <n v="0"/>
    <n v="0"/>
    <s v="FLOW"/>
    <n v="5.4407077558281766E-2"/>
    <n v="1.4440450382370038E-3"/>
    <s v="RB"/>
    <s v="PAID"/>
    <s v="PTP"/>
    <s v="PAID"/>
    <m/>
    <m/>
    <s v="CAVA"/>
    <m/>
    <s v="-"/>
    <s v="-"/>
    <s v="YERWADA"/>
    <s v="-"/>
    <s v="-"/>
    <s v="-"/>
    <n v="6707"/>
    <n v="6522"/>
    <n v="57"/>
    <n v="0"/>
    <s v="RB"/>
    <m/>
    <m/>
    <m/>
    <m/>
    <s v="REGULAR"/>
    <s v="MH12WQ5877"/>
    <s v="PIAGGIO VESPA SXL 125 CBS"/>
    <d v="2024-04-08T00:00:00"/>
    <n v="24"/>
    <s v="02.06.26"/>
    <x v="1"/>
    <m/>
    <m/>
    <m/>
    <m/>
    <m/>
    <m/>
    <m/>
    <m/>
    <m/>
    <m/>
    <n v="1"/>
    <m/>
    <m/>
    <m/>
    <m/>
    <m/>
    <m/>
    <m/>
    <m/>
    <m/>
    <m/>
    <m/>
    <m/>
    <m/>
    <m/>
    <m/>
    <m/>
    <m/>
    <m/>
    <m/>
    <m/>
    <m/>
    <m/>
    <m/>
    <m/>
    <m/>
    <m/>
    <m/>
    <m/>
    <m/>
    <m/>
    <m/>
    <m/>
    <m/>
    <m/>
    <m/>
    <m/>
    <m/>
    <m/>
    <m/>
    <m/>
    <m/>
    <m/>
    <m/>
    <m/>
    <m/>
    <m/>
    <m/>
    <m/>
    <m/>
    <m/>
    <m/>
    <m/>
    <m/>
    <m/>
    <m/>
    <m/>
    <m/>
    <m/>
    <m/>
    <m/>
    <m/>
    <m/>
    <m/>
    <m/>
    <m/>
    <m/>
    <m/>
    <m/>
    <m/>
    <m/>
    <m/>
    <m/>
    <m/>
    <m/>
    <m/>
    <m/>
    <m/>
    <m/>
    <m/>
    <m/>
    <m/>
    <m/>
    <m/>
    <x v="2"/>
    <x v="0"/>
    <s v="ZBHT0012"/>
    <s v="kPlC2_rkNm"/>
    <s v="Allocated"/>
    <s v="Door Locked (NC_DL)"/>
    <s v="Nc"/>
    <d v="2026-06-04T00:00:00"/>
    <m/>
    <m/>
    <m/>
    <m/>
    <s v="278"/>
    <n v="6707"/>
    <n v="13656"/>
  </r>
  <r>
    <n v="463298684"/>
    <s v="VANDANA VIJAY BENDRE"/>
    <m/>
    <m/>
    <m/>
    <m/>
    <m/>
    <m/>
    <n v="7568"/>
    <n v="6466"/>
    <n v="7859"/>
    <n v="15627"/>
    <x v="5"/>
    <s v="FLOW"/>
    <s v="UNPAID"/>
    <x v="7"/>
    <n v="6466"/>
    <n v="1393"/>
    <n v="0"/>
    <n v="2250"/>
    <s v="20.05.26"/>
    <n v="1.8797699598806044E-2"/>
    <n v="3.1474255592236801E-3"/>
    <s v="STABLE"/>
    <s v="PTP"/>
    <s v="PAID"/>
    <s v="PTP"/>
    <m/>
    <n v="20"/>
    <s v="CAVNA"/>
    <m/>
    <s v="REPO"/>
    <s v="-"/>
    <s v="SHIRUR"/>
    <s v="-"/>
    <s v="-"/>
    <s v="-"/>
    <n v="10109"/>
    <n v="6466"/>
    <n v="147"/>
    <n v="163"/>
    <s v="FLOW"/>
    <m/>
    <m/>
    <m/>
    <m/>
    <s v="NPA"/>
    <s v="MH12WW8522"/>
    <s v="HONDA UNICORN 160 BSVI"/>
    <d v="2024-06-24T00:00:00"/>
    <n v="18"/>
    <s v="02.06.26"/>
    <x v="0"/>
    <m/>
    <m/>
    <m/>
    <m/>
    <m/>
    <m/>
    <m/>
    <m/>
    <m/>
    <m/>
    <n v="1"/>
    <m/>
    <m/>
    <m/>
    <m/>
    <m/>
    <m/>
    <m/>
    <m/>
    <m/>
    <m/>
    <m/>
    <m/>
    <m/>
    <m/>
    <m/>
    <m/>
    <m/>
    <m/>
    <m/>
    <m/>
    <m/>
    <m/>
    <m/>
    <m/>
    <m/>
    <m/>
    <m/>
    <m/>
    <m/>
    <m/>
    <m/>
    <m/>
    <m/>
    <m/>
    <m/>
    <m/>
    <m/>
    <m/>
    <m/>
    <m/>
    <m/>
    <m/>
    <m/>
    <m/>
    <m/>
    <m/>
    <m/>
    <m/>
    <m/>
    <m/>
    <m/>
    <m/>
    <m/>
    <m/>
    <m/>
    <m/>
    <m/>
    <m/>
    <m/>
    <m/>
    <m/>
    <m/>
    <m/>
    <m/>
    <m/>
    <m/>
    <m/>
    <m/>
    <m/>
    <m/>
    <m/>
    <m/>
    <m/>
    <m/>
    <m/>
    <m/>
    <m/>
    <m/>
    <m/>
    <m/>
    <m/>
    <m/>
    <m/>
    <x v="2"/>
    <x v="0"/>
    <s v="ZBHT0024"/>
    <s v="APkAVHejsOJz"/>
    <s v="Allocated"/>
    <s v="Left Message (LMCB)"/>
    <s v="Meet doughter "/>
    <d v="2026-06-04T00:00:00"/>
    <m/>
    <m/>
    <m/>
    <m/>
    <s v="1593"/>
    <n v="7859"/>
    <n v="15627"/>
  </r>
  <r>
    <n v="137632312"/>
    <s v="GIRIJA DNYANESHWAR CHORGHE"/>
    <m/>
    <m/>
    <m/>
    <m/>
    <m/>
    <m/>
    <n v="3302"/>
    <n v="6593"/>
    <n v="-6143"/>
    <n v="10477"/>
    <x v="5"/>
    <s v="FLOW"/>
    <s v="UNPAID"/>
    <x v="8"/>
    <n v="6443.26"/>
    <n v="472"/>
    <n v="0"/>
    <n v="4950"/>
    <s v="FLOW"/>
    <n v="1.7776802939413566E-2"/>
    <n v="3.1363565123296582E-3"/>
    <s v="FLOW"/>
    <s v="RTP"/>
    <s v="RTP"/>
    <s v="RTP"/>
    <m/>
    <m/>
    <s v="CAVNA"/>
    <m/>
    <s v="REPO"/>
    <s v="-"/>
    <s v="SOMATANE"/>
    <s v="-"/>
    <s v="-"/>
    <s v="-"/>
    <n v="12015"/>
    <n v="6443.26"/>
    <n v="146"/>
    <n v="162"/>
    <s v="FLOW"/>
    <m/>
    <m/>
    <m/>
    <m/>
    <s v="NPA"/>
    <s v="MH14KP6722"/>
    <s v="TVS JUPITER 125 DRUM ALLOY"/>
    <d v="2023-01-21T00:00:00"/>
    <n v="36"/>
    <s v="02.06.26"/>
    <x v="1"/>
    <m/>
    <m/>
    <m/>
    <m/>
    <m/>
    <m/>
    <m/>
    <m/>
    <m/>
    <m/>
    <n v="1"/>
    <m/>
    <m/>
    <m/>
    <m/>
    <m/>
    <m/>
    <m/>
    <m/>
    <m/>
    <m/>
    <m/>
    <m/>
    <m/>
    <m/>
    <m/>
    <m/>
    <m/>
    <m/>
    <m/>
    <m/>
    <m/>
    <m/>
    <m/>
    <m/>
    <m/>
    <m/>
    <m/>
    <m/>
    <m/>
    <m/>
    <m/>
    <m/>
    <m/>
    <m/>
    <m/>
    <m/>
    <m/>
    <m/>
    <m/>
    <m/>
    <m/>
    <m/>
    <m/>
    <m/>
    <m/>
    <m/>
    <m/>
    <m/>
    <m/>
    <m/>
    <m/>
    <m/>
    <m/>
    <m/>
    <m/>
    <m/>
    <m/>
    <m/>
    <m/>
    <m/>
    <m/>
    <m/>
    <m/>
    <m/>
    <m/>
    <m/>
    <m/>
    <m/>
    <m/>
    <m/>
    <m/>
    <m/>
    <m/>
    <m/>
    <m/>
    <m/>
    <m/>
    <m/>
    <m/>
    <m/>
    <m/>
    <m/>
    <m/>
    <x v="2"/>
    <x v="0"/>
    <s v="ZBHT0013"/>
    <s v="A2B8XCrlkXvz"/>
    <s v="Allocated"/>
    <s v="Left Message (LMCB)"/>
    <s v="Left massage "/>
    <d v="2026-06-04T00:00:00"/>
    <m/>
    <m/>
    <m/>
    <m/>
    <s v="582"/>
    <n v="-6143"/>
    <n v="10477"/>
  </r>
  <r>
    <n v="462636667"/>
    <s v="ARVIND ANAND SHINDE"/>
    <m/>
    <m/>
    <m/>
    <m/>
    <m/>
    <m/>
    <n v="3247"/>
    <n v="6494"/>
    <n v="191"/>
    <n v="10059"/>
    <x v="1"/>
    <s v="FLOW"/>
    <s v="UNPAID"/>
    <x v="6"/>
    <n v="6308"/>
    <n v="191"/>
    <n v="0"/>
    <n v="3577"/>
    <s v="FLOW"/>
    <n v="1.3118357258911348E-2"/>
    <n v="1.6871406859063499E-3"/>
    <s v="FLOW"/>
    <s v="BPTP"/>
    <s v="LMCB"/>
    <s v="BPTP"/>
    <s v="Financail problem"/>
    <m/>
    <s v="CAVNA"/>
    <m/>
    <s v="REPO"/>
    <s v="-"/>
    <s v="YERWADA"/>
    <s v="-"/>
    <s v="-"/>
    <s v="-"/>
    <n v="10262"/>
    <n v="6308"/>
    <n v="87"/>
    <n v="103"/>
    <s v="FLOW"/>
    <m/>
    <m/>
    <m/>
    <m/>
    <s v="REGULAR"/>
    <s v="MH12VS2944"/>
    <s v="HONDA SHINE DRUM BSVI"/>
    <d v="2024-04-20T00:00:00"/>
    <n v="24"/>
    <s v="02.06.26"/>
    <x v="1"/>
    <m/>
    <m/>
    <m/>
    <m/>
    <n v="1"/>
    <m/>
    <m/>
    <m/>
    <m/>
    <m/>
    <m/>
    <m/>
    <m/>
    <m/>
    <m/>
    <m/>
    <m/>
    <m/>
    <m/>
    <m/>
    <m/>
    <m/>
    <m/>
    <m/>
    <m/>
    <m/>
    <m/>
    <m/>
    <m/>
    <m/>
    <m/>
    <m/>
    <m/>
    <m/>
    <m/>
    <m/>
    <m/>
    <m/>
    <m/>
    <m/>
    <m/>
    <m/>
    <m/>
    <m/>
    <m/>
    <m/>
    <m/>
    <m/>
    <m/>
    <m/>
    <m/>
    <m/>
    <m/>
    <m/>
    <m/>
    <m/>
    <m/>
    <m/>
    <m/>
    <m/>
    <m/>
    <m/>
    <m/>
    <m/>
    <m/>
    <m/>
    <m/>
    <m/>
    <m/>
    <m/>
    <m/>
    <m/>
    <m/>
    <m/>
    <m/>
    <m/>
    <m/>
    <m/>
    <m/>
    <m/>
    <m/>
    <m/>
    <m/>
    <m/>
    <m/>
    <m/>
    <m/>
    <m/>
    <m/>
    <m/>
    <m/>
    <m/>
    <m/>
    <m/>
    <x v="2"/>
    <x v="0"/>
    <s v="ZBHT0012"/>
    <s v="k2dKUKPiLm"/>
    <s v="Allocated"/>
    <s v="Left Message (LMCB)"/>
    <s v="Lm"/>
    <d v="2026-06-02T00:00:00"/>
    <m/>
    <m/>
    <m/>
    <m/>
    <s v="318"/>
    <n v="191"/>
    <n v="10059"/>
  </r>
  <r>
    <n v="464044897"/>
    <s v="VIKAS KESHAV TIKONE"/>
    <s v="ONLINE"/>
    <s v="20.06.26"/>
    <n v="900"/>
    <m/>
    <m/>
    <m/>
    <n v="874"/>
    <n v="3264"/>
    <n v="829"/>
    <n v="3489"/>
    <x v="2"/>
    <s v="STABLE"/>
    <s v="PAID"/>
    <x v="8"/>
    <n v="6306"/>
    <n v="187"/>
    <n v="0"/>
    <n v="4470"/>
    <s v="FLOW"/>
    <n v="6.2402218217766522E-2"/>
    <n v="2.070379079613275E-3"/>
    <s v="STABLE"/>
    <s v="PAID"/>
    <s v="PTP"/>
    <s v="PTP"/>
    <m/>
    <m/>
    <s v="CAVA"/>
    <m/>
    <s v="REPO"/>
    <s v="-"/>
    <s v="KARLA"/>
    <s v="-"/>
    <s v="-"/>
    <s v="-"/>
    <n v="7921"/>
    <n v="6306"/>
    <n v="115"/>
    <n v="131"/>
    <s v="FLOW"/>
    <m/>
    <m/>
    <m/>
    <m/>
    <s v="NPA"/>
    <s v="MH14LF8117"/>
    <s v="HONDA ACTIVA 125 SMART"/>
    <d v="2024-09-17T00:00:00"/>
    <n v="24"/>
    <s v="02.06.26"/>
    <x v="1"/>
    <m/>
    <m/>
    <m/>
    <m/>
    <m/>
    <m/>
    <m/>
    <m/>
    <m/>
    <m/>
    <n v="1"/>
    <m/>
    <m/>
    <m/>
    <m/>
    <m/>
    <m/>
    <m/>
    <m/>
    <m/>
    <m/>
    <m/>
    <m/>
    <m/>
    <m/>
    <m/>
    <m/>
    <m/>
    <m/>
    <m/>
    <m/>
    <m/>
    <m/>
    <m/>
    <m/>
    <m/>
    <m/>
    <m/>
    <m/>
    <m/>
    <m/>
    <m/>
    <m/>
    <m/>
    <m/>
    <m/>
    <m/>
    <m/>
    <m/>
    <m/>
    <m/>
    <m/>
    <m/>
    <m/>
    <m/>
    <m/>
    <m/>
    <m/>
    <m/>
    <m/>
    <m/>
    <m/>
    <m/>
    <m/>
    <m/>
    <m/>
    <m/>
    <m/>
    <m/>
    <m/>
    <m/>
    <m/>
    <m/>
    <m/>
    <m/>
    <m/>
    <m/>
    <m/>
    <m/>
    <m/>
    <m/>
    <m/>
    <m/>
    <m/>
    <m/>
    <m/>
    <m/>
    <m/>
    <m/>
    <m/>
    <m/>
    <m/>
    <m/>
    <m/>
    <x v="2"/>
    <x v="0"/>
    <s v="ZBHT0013"/>
    <s v="k2YDIP0Wdz"/>
    <s v="Allocated"/>
    <s v="Promise To Pay (PTP)"/>
    <s v="Ptp"/>
    <d v="2026-06-12T00:00:00"/>
    <m/>
    <m/>
    <m/>
    <m/>
    <s v="251"/>
    <n v="829"/>
    <n v="4389"/>
  </r>
  <r>
    <n v="463361916"/>
    <s v="HANUMAN PANDURANG KATKE"/>
    <m/>
    <m/>
    <m/>
    <m/>
    <m/>
    <m/>
    <n v="2179"/>
    <n v="2179"/>
    <n v="2222"/>
    <n v="4468"/>
    <x v="0"/>
    <s v="FLOW"/>
    <s v="UNPAID"/>
    <x v="7"/>
    <n v="6290"/>
    <n v="43"/>
    <n v="0"/>
    <n v="900"/>
    <s v="23.05.26"/>
    <n v="3.9161609096351468E-3"/>
    <n v="3.4420862339538179E-4"/>
    <s v="STABLE"/>
    <s v="PTP"/>
    <s v="PTP"/>
    <s v="PTP"/>
    <m/>
    <n v="21"/>
    <s v="CAVA"/>
    <m/>
    <s v="-"/>
    <s v="-"/>
    <s v="SHIRUR"/>
    <s v="-"/>
    <s v="-"/>
    <s v="-"/>
    <n v="3122"/>
    <n v="6290"/>
    <n v="26"/>
    <n v="42"/>
    <s v="FLOW"/>
    <m/>
    <m/>
    <m/>
    <m/>
    <s v="REGULAR"/>
    <s v="MH12WL2558"/>
    <s v="SPLENDOR PLUS I3S XTEC"/>
    <d v="2024-07-01T00:00:00"/>
    <n v="24"/>
    <s v="02.06.26"/>
    <x v="0"/>
    <m/>
    <m/>
    <m/>
    <m/>
    <m/>
    <m/>
    <m/>
    <m/>
    <m/>
    <m/>
    <m/>
    <m/>
    <m/>
    <n v="1"/>
    <m/>
    <m/>
    <m/>
    <m/>
    <m/>
    <m/>
    <m/>
    <m/>
    <m/>
    <m/>
    <m/>
    <m/>
    <m/>
    <m/>
    <m/>
    <m/>
    <m/>
    <m/>
    <m/>
    <m/>
    <m/>
    <m/>
    <m/>
    <m/>
    <m/>
    <m/>
    <n v="2"/>
    <m/>
    <m/>
    <m/>
    <m/>
    <m/>
    <m/>
    <m/>
    <m/>
    <m/>
    <m/>
    <m/>
    <m/>
    <m/>
    <m/>
    <m/>
    <m/>
    <m/>
    <m/>
    <m/>
    <m/>
    <m/>
    <m/>
    <m/>
    <m/>
    <m/>
    <m/>
    <m/>
    <m/>
    <m/>
    <m/>
    <m/>
    <m/>
    <m/>
    <m/>
    <m/>
    <m/>
    <m/>
    <m/>
    <m/>
    <m/>
    <m/>
    <m/>
    <m/>
    <m/>
    <m/>
    <m/>
    <m/>
    <m/>
    <m/>
    <m/>
    <m/>
    <m/>
    <m/>
    <x v="3"/>
    <x v="0"/>
    <s v="ZBHT0024"/>
    <s v="Gow3QYrX21"/>
    <s v="Allocated"/>
    <s v="Left Message (LMCB)"/>
    <s v="Meet mother "/>
    <d v="2026-06-05T00:00:00"/>
    <m/>
    <m/>
    <m/>
    <m/>
    <s v="110"/>
    <n v="2222"/>
    <n v="4468"/>
  </r>
  <r>
    <n v="458337144"/>
    <s v="PALLAVI NANABHAU PACHUNDKAR"/>
    <m/>
    <m/>
    <m/>
    <m/>
    <m/>
    <m/>
    <n v="3228"/>
    <n v="3228"/>
    <n v="3258"/>
    <n v="6544"/>
    <x v="0"/>
    <s v="FLOW"/>
    <s v="UNPAID"/>
    <x v="7"/>
    <n v="6287"/>
    <n v="30"/>
    <n v="0"/>
    <n v="0"/>
    <s v="-"/>
    <n v="3.9142931063396134E-3"/>
    <n v="3.4404445394066219E-4"/>
    <s v="STABLE"/>
    <s v="PTP"/>
    <s v="-"/>
    <s v="PTP"/>
    <m/>
    <n v="20"/>
    <s v="CAVA"/>
    <m/>
    <s v="-"/>
    <s v="-"/>
    <s v="SHIRUR"/>
    <s v="-"/>
    <s v="-"/>
    <s v="-"/>
    <n v="3258"/>
    <n v="6287"/>
    <n v="27"/>
    <n v="43"/>
    <s v="FLOW"/>
    <m/>
    <m/>
    <m/>
    <m/>
    <s v="REGULAR"/>
    <s v="MH12VY0969"/>
    <s v="SPLENDOR PLUS BS6 I3S DRS CAST FI"/>
    <d v="2023-05-31T00:00:00"/>
    <n v="36"/>
    <s v="02.06.26"/>
    <x v="0"/>
    <m/>
    <m/>
    <m/>
    <m/>
    <m/>
    <m/>
    <m/>
    <m/>
    <m/>
    <m/>
    <m/>
    <m/>
    <m/>
    <n v="1"/>
    <m/>
    <m/>
    <m/>
    <m/>
    <m/>
    <m/>
    <m/>
    <m/>
    <m/>
    <m/>
    <m/>
    <m/>
    <m/>
    <m/>
    <m/>
    <m/>
    <m/>
    <m/>
    <m/>
    <m/>
    <m/>
    <m/>
    <m/>
    <m/>
    <m/>
    <m/>
    <m/>
    <m/>
    <m/>
    <m/>
    <m/>
    <m/>
    <m/>
    <m/>
    <m/>
    <m/>
    <m/>
    <m/>
    <m/>
    <m/>
    <m/>
    <m/>
    <m/>
    <m/>
    <m/>
    <m/>
    <m/>
    <m/>
    <m/>
    <m/>
    <m/>
    <m/>
    <m/>
    <m/>
    <m/>
    <m/>
    <m/>
    <m/>
    <m/>
    <m/>
    <m/>
    <m/>
    <m/>
    <m/>
    <m/>
    <m/>
    <m/>
    <m/>
    <m/>
    <m/>
    <m/>
    <m/>
    <m/>
    <m/>
    <m/>
    <m/>
    <m/>
    <m/>
    <m/>
    <m/>
    <x v="2"/>
    <x v="0"/>
    <s v="ZBHT0024"/>
    <s v="BPetMk514OIz"/>
    <s v="Allocated"/>
    <s v="Door Locked (NC_DL)"/>
    <s v="Door lock "/>
    <d v="2026-06-05T00:00:00"/>
    <m/>
    <m/>
    <m/>
    <m/>
    <s v="88"/>
    <n v="3258"/>
    <n v="6544"/>
  </r>
  <r>
    <n v="457999507"/>
    <s v="RAHUL VIJAY KUMARRAMHRUDAYYADAV"/>
    <m/>
    <m/>
    <m/>
    <m/>
    <m/>
    <m/>
    <n v="6372"/>
    <n v="6361"/>
    <n v="6450"/>
    <n v="12958"/>
    <x v="0"/>
    <s v="FLOW"/>
    <s v="UNPAID"/>
    <x v="14"/>
    <n v="6286.33"/>
    <n v="89"/>
    <n v="0"/>
    <n v="900"/>
    <s v="21.05.26 26.05.26"/>
    <n v="9.6414869533496001E-3"/>
    <n v="3.4400778942910814E-4"/>
    <s v="STABLE"/>
    <s v="PTP"/>
    <s v="PTP"/>
    <s v="PTP"/>
    <m/>
    <n v="22"/>
    <s v="CAVA"/>
    <m/>
    <s v="-"/>
    <s v="-"/>
    <s v="DEHU ROAD"/>
    <s v="-"/>
    <s v="-"/>
    <s v="-"/>
    <n v="7350"/>
    <n v="6286.33"/>
    <n v="27"/>
    <n v="43"/>
    <s v="FLOW"/>
    <m/>
    <m/>
    <m/>
    <m/>
    <s v="REGULAR"/>
    <s v="MH14KV2892"/>
    <s v="BAJAJ KTM DUKE 200 ABS"/>
    <d v="2023-05-06T00:00:00"/>
    <n v="36"/>
    <s v="02.06.26"/>
    <x v="1"/>
    <m/>
    <m/>
    <m/>
    <m/>
    <m/>
    <m/>
    <m/>
    <m/>
    <m/>
    <m/>
    <m/>
    <m/>
    <m/>
    <n v="1"/>
    <m/>
    <m/>
    <m/>
    <m/>
    <m/>
    <m/>
    <m/>
    <m/>
    <m/>
    <m/>
    <m/>
    <m/>
    <m/>
    <m/>
    <m/>
    <m/>
    <m/>
    <m/>
    <m/>
    <m/>
    <n v="1"/>
    <m/>
    <m/>
    <m/>
    <m/>
    <m/>
    <m/>
    <m/>
    <m/>
    <m/>
    <m/>
    <m/>
    <m/>
    <m/>
    <m/>
    <m/>
    <m/>
    <m/>
    <n v="1"/>
    <m/>
    <m/>
    <m/>
    <m/>
    <m/>
    <m/>
    <m/>
    <m/>
    <m/>
    <m/>
    <m/>
    <m/>
    <m/>
    <m/>
    <m/>
    <m/>
    <m/>
    <m/>
    <m/>
    <m/>
    <m/>
    <m/>
    <m/>
    <m/>
    <m/>
    <m/>
    <m/>
    <m/>
    <m/>
    <m/>
    <m/>
    <m/>
    <m/>
    <m/>
    <m/>
    <m/>
    <m/>
    <m/>
    <m/>
    <m/>
    <m/>
    <x v="3"/>
    <x v="0"/>
    <s v="DUWT0027"/>
    <s v="k2NpI5Zt1z"/>
    <s v="Allocated"/>
    <s v="Door Locked (NC_DL)"/>
    <s v="Visited to Customers residence address but Customers residence is Door Lock "/>
    <d v="2026-06-05T00:00:00"/>
    <m/>
    <m/>
    <m/>
    <m/>
    <s v="225"/>
    <n v="6450"/>
    <n v="12958"/>
  </r>
  <r>
    <n v="459996600"/>
    <s v="SHRINATH HARICHANDRA BHAVAL"/>
    <s v="ONLINE"/>
    <s v="13.06.26"/>
    <n v="3350"/>
    <m/>
    <m/>
    <m/>
    <n v="3305"/>
    <n v="6270"/>
    <n v="45"/>
    <n v="6595"/>
    <x v="1"/>
    <s v="STABLE"/>
    <s v="PAID"/>
    <x v="1"/>
    <n v="6220"/>
    <n v="385"/>
    <n v="0"/>
    <n v="5850"/>
    <s v="-"/>
    <n v="1.0382777276073374E-2"/>
    <n v="1.6636041639723361E-3"/>
    <s v="STABLE"/>
    <s v="PAID"/>
    <s v="-"/>
    <s v="PAID"/>
    <m/>
    <m/>
    <s v="CAVA"/>
    <m/>
    <m/>
    <m/>
    <s v="THERGAON"/>
    <m/>
    <m/>
    <m/>
    <n v="12505"/>
    <n v="6220"/>
    <n v="88"/>
    <n v="73"/>
    <s v="STABLE"/>
    <m/>
    <m/>
    <m/>
    <m/>
    <s v="-"/>
    <s v="MH14LC4276"/>
    <s v="SPLENDOR PLUS DRS CAST FI BLACK"/>
    <d v="2023-10-04T00:00:00"/>
    <n v="30"/>
    <s v="10.06.26"/>
    <x v="0"/>
    <m/>
    <m/>
    <m/>
    <m/>
    <m/>
    <m/>
    <m/>
    <m/>
    <m/>
    <m/>
    <m/>
    <m/>
    <m/>
    <m/>
    <m/>
    <m/>
    <m/>
    <m/>
    <m/>
    <m/>
    <m/>
    <m/>
    <m/>
    <m/>
    <m/>
    <m/>
    <m/>
    <m/>
    <m/>
    <m/>
    <m/>
    <m/>
    <m/>
    <m/>
    <m/>
    <m/>
    <m/>
    <m/>
    <m/>
    <m/>
    <m/>
    <m/>
    <m/>
    <m/>
    <m/>
    <m/>
    <m/>
    <m/>
    <m/>
    <m/>
    <m/>
    <m/>
    <m/>
    <m/>
    <m/>
    <m/>
    <m/>
    <m/>
    <m/>
    <m/>
    <m/>
    <m/>
    <m/>
    <m/>
    <m/>
    <m/>
    <m/>
    <m/>
    <m/>
    <m/>
    <m/>
    <m/>
    <m/>
    <m/>
    <m/>
    <m/>
    <m/>
    <m/>
    <m/>
    <m/>
    <m/>
    <m/>
    <m/>
    <m/>
    <m/>
    <m/>
    <m/>
    <m/>
    <m/>
    <m/>
    <m/>
    <n v="1"/>
    <m/>
    <m/>
    <x v="2"/>
    <x v="0"/>
    <s v="ZBHT0011"/>
    <s v="koKXfvLpDJ7"/>
    <s v="Allocated"/>
    <s v="Promise To Pay (PTP)"/>
    <s v="cm mother meet market palace make the online payment today "/>
    <d v="2026-06-13T00:00:00"/>
    <m/>
    <m/>
    <m/>
    <m/>
    <s v="370"/>
    <n v="45"/>
    <n v="9945"/>
  </r>
  <r>
    <n v="458039157"/>
    <s v="ANKITA SURESH KONDE"/>
    <m/>
    <m/>
    <m/>
    <m/>
    <m/>
    <m/>
    <n v="6126"/>
    <n v="6126"/>
    <n v="6132"/>
    <n v="12342"/>
    <x v="0"/>
    <s v="FLOW"/>
    <s v="UNPAID"/>
    <x v="3"/>
    <n v="6045.46"/>
    <n v="6"/>
    <n v="0"/>
    <n v="863.33"/>
    <s v="-"/>
    <n v="6.8878899986605808E-3"/>
    <n v="3.3082662390967327E-4"/>
    <s v="FLOW"/>
    <s v="NC"/>
    <s v="-"/>
    <s v="NC"/>
    <s v="Add not found"/>
    <m/>
    <s v="CNAVNA"/>
    <m/>
    <s v="-"/>
    <s v="-"/>
    <s v="KHED SHIVAPUR"/>
    <s v="-"/>
    <s v="-"/>
    <s v="-"/>
    <n v="6995.33"/>
    <n v="6045.46"/>
    <n v="27"/>
    <n v="43"/>
    <s v="FLOW"/>
    <m/>
    <m/>
    <m/>
    <m/>
    <s v="REGULAR"/>
    <s v="MH12VM5535"/>
    <s v="RE BULLET 350 EFI BLACK"/>
    <d v="2023-05-09T00:00:00"/>
    <n v="36"/>
    <s v="02.06.26"/>
    <x v="1"/>
    <m/>
    <m/>
    <m/>
    <m/>
    <m/>
    <m/>
    <m/>
    <m/>
    <m/>
    <m/>
    <n v="1"/>
    <m/>
    <m/>
    <m/>
    <m/>
    <m/>
    <n v="1"/>
    <m/>
    <m/>
    <m/>
    <m/>
    <m/>
    <m/>
    <m/>
    <m/>
    <m/>
    <m/>
    <m/>
    <m/>
    <m/>
    <m/>
    <m/>
    <m/>
    <m/>
    <m/>
    <m/>
    <m/>
    <m/>
    <m/>
    <m/>
    <m/>
    <m/>
    <m/>
    <m/>
    <m/>
    <m/>
    <m/>
    <m/>
    <m/>
    <m/>
    <m/>
    <m/>
    <m/>
    <m/>
    <m/>
    <m/>
    <m/>
    <m/>
    <m/>
    <m/>
    <m/>
    <m/>
    <m/>
    <m/>
    <m/>
    <m/>
    <m/>
    <m/>
    <m/>
    <m/>
    <m/>
    <m/>
    <m/>
    <m/>
    <m/>
    <m/>
    <m/>
    <m/>
    <m/>
    <m/>
    <m/>
    <m/>
    <m/>
    <m/>
    <m/>
    <m/>
    <m/>
    <m/>
    <m/>
    <m/>
    <m/>
    <m/>
    <m/>
    <m/>
    <x v="1"/>
    <x v="0"/>
    <s v="DUWT0011"/>
    <s v="k6lwdcCyG1"/>
    <s v="Allocated"/>
    <s v="Others (NC_OTHER)"/>
    <s v="Customer address not found short address "/>
    <d v="2026-06-06T00:00:00"/>
    <m/>
    <m/>
    <m/>
    <m/>
    <s v="90"/>
    <n v="6132"/>
    <n v="12342"/>
  </r>
  <r>
    <n v="458432366"/>
    <s v="RAMA AISHWAS KAMBALE"/>
    <m/>
    <m/>
    <m/>
    <m/>
    <m/>
    <m/>
    <n v="3105"/>
    <n v="3105"/>
    <n v="3161"/>
    <n v="6322"/>
    <x v="0"/>
    <s v="FLOW"/>
    <s v="UNPAID"/>
    <x v="7"/>
    <n v="6044.6"/>
    <n v="56"/>
    <n v="0"/>
    <n v="450"/>
    <s v="-"/>
    <n v="3.7633746000605098E-3"/>
    <n v="3.307795619993203E-4"/>
    <s v="FLOW"/>
    <s v="BPTP"/>
    <s v="-"/>
    <s v="BPTP"/>
    <s v="Financail problem"/>
    <m/>
    <s v="CAVNA"/>
    <m/>
    <m/>
    <m/>
    <s v="KURULI"/>
    <m/>
    <m/>
    <m/>
    <n v="3611"/>
    <n v="6044.6"/>
    <n v="27"/>
    <n v="43"/>
    <s v="FLOW"/>
    <m/>
    <m/>
    <m/>
    <m/>
    <s v="-"/>
    <s v="MH38AG2802"/>
    <s v="HF DELUXE BS6 I3S DRUM SELF CAST"/>
    <d v="2023-06-06T00:00:00"/>
    <n v="36"/>
    <s v="10.06.26"/>
    <x v="0"/>
    <m/>
    <m/>
    <m/>
    <m/>
    <m/>
    <m/>
    <m/>
    <m/>
    <m/>
    <m/>
    <m/>
    <m/>
    <m/>
    <m/>
    <m/>
    <m/>
    <m/>
    <m/>
    <m/>
    <m/>
    <m/>
    <m/>
    <m/>
    <m/>
    <m/>
    <m/>
    <m/>
    <m/>
    <m/>
    <m/>
    <m/>
    <m/>
    <m/>
    <m/>
    <n v="1"/>
    <m/>
    <m/>
    <m/>
    <m/>
    <m/>
    <m/>
    <m/>
    <m/>
    <m/>
    <m/>
    <m/>
    <m/>
    <m/>
    <m/>
    <m/>
    <m/>
    <m/>
    <m/>
    <m/>
    <m/>
    <m/>
    <m/>
    <m/>
    <m/>
    <m/>
    <m/>
    <m/>
    <m/>
    <m/>
    <m/>
    <m/>
    <m/>
    <m/>
    <m/>
    <m/>
    <m/>
    <m/>
    <m/>
    <m/>
    <m/>
    <m/>
    <m/>
    <m/>
    <m/>
    <m/>
    <m/>
    <m/>
    <m/>
    <m/>
    <m/>
    <m/>
    <m/>
    <m/>
    <m/>
    <m/>
    <m/>
    <m/>
    <m/>
    <m/>
    <x v="2"/>
    <x v="0"/>
    <s v="ZBHT0024"/>
    <s v="k6xYxwXs97"/>
    <s v="Allocated"/>
    <s v="Left Message (LMCB)"/>
    <s v="Meet wife "/>
    <d v="2026-06-12T00:00:00"/>
    <m/>
    <m/>
    <m/>
    <m/>
    <s v="112"/>
    <n v="3161"/>
    <n v="6322"/>
  </r>
  <r>
    <n v="139640918"/>
    <s v="KAJAL AVINASH ADAGALE"/>
    <m/>
    <m/>
    <m/>
    <m/>
    <m/>
    <m/>
    <n v="2814"/>
    <n v="6138"/>
    <n v="-4433"/>
    <n v="9751"/>
    <x v="5"/>
    <s v="FLOW"/>
    <s v="UNPAID"/>
    <x v="7"/>
    <n v="5983.67"/>
    <n v="685"/>
    <n v="0"/>
    <n v="5850"/>
    <s v="FLOW"/>
    <n v="1.7395488889326904E-2"/>
    <n v="2.9126439678255423E-3"/>
    <s v="FLOW"/>
    <s v="NC"/>
    <s v="LMCB"/>
    <s v="NC"/>
    <s v="Customer at solupar "/>
    <m/>
    <s v="CNAVNA"/>
    <m/>
    <s v="REPO"/>
    <s v="-"/>
    <s v="SHIRUR"/>
    <s v="-"/>
    <s v="-"/>
    <s v="-"/>
    <n v="12673"/>
    <n v="5983.67"/>
    <n v="146"/>
    <n v="162"/>
    <s v="FLOW"/>
    <m/>
    <m/>
    <m/>
    <m/>
    <s v="NPA"/>
    <s v="MH12VX7985"/>
    <s v="SPLENDOR PLUS I3S XTEC"/>
    <d v="2023-03-16T00:00:00"/>
    <n v="36"/>
    <s v="02.06.26"/>
    <x v="0"/>
    <m/>
    <m/>
    <m/>
    <m/>
    <m/>
    <m/>
    <m/>
    <m/>
    <m/>
    <m/>
    <m/>
    <m/>
    <m/>
    <m/>
    <m/>
    <m/>
    <n v="1"/>
    <m/>
    <m/>
    <m/>
    <m/>
    <m/>
    <m/>
    <m/>
    <m/>
    <m/>
    <m/>
    <m/>
    <m/>
    <m/>
    <m/>
    <m/>
    <m/>
    <m/>
    <m/>
    <m/>
    <m/>
    <m/>
    <m/>
    <m/>
    <m/>
    <m/>
    <m/>
    <m/>
    <m/>
    <m/>
    <m/>
    <m/>
    <m/>
    <m/>
    <m/>
    <m/>
    <m/>
    <m/>
    <m/>
    <m/>
    <m/>
    <m/>
    <m/>
    <m/>
    <m/>
    <m/>
    <m/>
    <m/>
    <m/>
    <m/>
    <m/>
    <m/>
    <m/>
    <m/>
    <m/>
    <m/>
    <m/>
    <m/>
    <m/>
    <m/>
    <m/>
    <m/>
    <m/>
    <m/>
    <m/>
    <m/>
    <m/>
    <m/>
    <m/>
    <m/>
    <m/>
    <m/>
    <m/>
    <m/>
    <m/>
    <m/>
    <m/>
    <m/>
    <x v="2"/>
    <x v="0"/>
    <s v="ZBHT0024"/>
    <s v="GPLBX_lFGFyc"/>
    <s v="Allocated"/>
    <s v="Left Message (LMCB)"/>
    <s v="Meet mother in law "/>
    <d v="2026-06-06T00:00:00"/>
    <m/>
    <m/>
    <m/>
    <m/>
    <s v="799"/>
    <n v="-4433"/>
    <n v="9751"/>
  </r>
  <r>
    <n v="140383146"/>
    <s v="SUNIL SEBASTIAN SEBASTIAN"/>
    <m/>
    <m/>
    <m/>
    <m/>
    <m/>
    <m/>
    <n v="3191"/>
    <n v="5887"/>
    <n v="-87"/>
    <n v="9597"/>
    <x v="1"/>
    <s v="FLOW"/>
    <s v="UNPAID"/>
    <x v="13"/>
    <n v="5828.22"/>
    <n v="408"/>
    <n v="0"/>
    <n v="0"/>
    <s v="04.05.26"/>
    <n v="2.5468420110814908E-2"/>
    <n v="1.5588184984802009E-3"/>
    <s v="STABLE"/>
    <s v="MPTP"/>
    <s v="PAID"/>
    <s v="MPTP"/>
    <s v="Entry restricted"/>
    <n v="15"/>
    <s v="CAVNA"/>
    <m/>
    <s v="REPO"/>
    <s v="-"/>
    <s v="MULSHI"/>
    <s v="-"/>
    <s v="-"/>
    <s v="-"/>
    <n v="6295"/>
    <n v="5828.22"/>
    <n v="87"/>
    <n v="103"/>
    <s v="FLOW"/>
    <m/>
    <m/>
    <m/>
    <m/>
    <s v="REGULAR"/>
    <s v="MH12VJ4389"/>
    <s v="HONDA ACTIVA 6G H SMART"/>
    <d v="2023-03-29T00:00:00"/>
    <n v="36"/>
    <s v="02.06.26"/>
    <x v="0"/>
    <m/>
    <m/>
    <m/>
    <m/>
    <m/>
    <m/>
    <m/>
    <m/>
    <m/>
    <m/>
    <n v="1"/>
    <m/>
    <m/>
    <m/>
    <m/>
    <m/>
    <m/>
    <m/>
    <m/>
    <m/>
    <m/>
    <m/>
    <m/>
    <m/>
    <m/>
    <m/>
    <m/>
    <m/>
    <m/>
    <m/>
    <m/>
    <m/>
    <m/>
    <m/>
    <m/>
    <m/>
    <m/>
    <m/>
    <m/>
    <m/>
    <m/>
    <m/>
    <m/>
    <m/>
    <m/>
    <m/>
    <m/>
    <m/>
    <m/>
    <m/>
    <m/>
    <m/>
    <m/>
    <m/>
    <m/>
    <m/>
    <m/>
    <m/>
    <m/>
    <m/>
    <m/>
    <m/>
    <m/>
    <m/>
    <m/>
    <m/>
    <m/>
    <m/>
    <m/>
    <m/>
    <m/>
    <m/>
    <m/>
    <m/>
    <m/>
    <m/>
    <m/>
    <m/>
    <m/>
    <m/>
    <m/>
    <m/>
    <m/>
    <m/>
    <m/>
    <m/>
    <m/>
    <m/>
    <m/>
    <m/>
    <m/>
    <m/>
    <m/>
    <m/>
    <x v="2"/>
    <x v="0"/>
    <s v="DUWT0030"/>
    <s v="koUvV2uFsm"/>
    <s v="Allocated"/>
    <s v="Entry Restricted (NC_ER)"/>
    <s v="No Entry "/>
    <d v="2026-06-04T00:00:00"/>
    <m/>
    <m/>
    <m/>
    <m/>
    <s v="519"/>
    <n v="-87"/>
    <n v="9597"/>
  </r>
  <r>
    <n v="139563434"/>
    <s v="KUNAL KUNDLIK TIJAGE"/>
    <s v="ONLINE"/>
    <s v="11.06.26"/>
    <n v="6343"/>
    <m/>
    <m/>
    <m/>
    <n v="2712"/>
    <n v="5951"/>
    <n v="-4505"/>
    <n v="2419"/>
    <x v="5"/>
    <s v="RB"/>
    <s v="PAID"/>
    <x v="11"/>
    <n v="5818.64"/>
    <n v="392"/>
    <n v="0"/>
    <n v="4050"/>
    <s v="FLOW"/>
    <n v="1"/>
    <n v="2.8323130615405621E-3"/>
    <s v="RB"/>
    <s v="PAID"/>
    <s v="PTP"/>
    <s v="PAID"/>
    <m/>
    <m/>
    <m/>
    <m/>
    <s v="REPO"/>
    <s v="-"/>
    <s v="RAJGURU NAGAR "/>
    <s v="-"/>
    <s v="-"/>
    <s v="-"/>
    <n v="10393"/>
    <n v="5818.64"/>
    <n v="146"/>
    <n v="11"/>
    <s v="STABLE"/>
    <m/>
    <m/>
    <m/>
    <m/>
    <s v="NPA"/>
    <s v="MH14KT3175"/>
    <s v="SPLENDOR PLUS DRS CAST FI BLACK"/>
    <d v="2023-03-20T00:00:00"/>
    <n v="36"/>
    <s v="02.06.26"/>
    <x v="0"/>
    <m/>
    <m/>
    <m/>
    <m/>
    <m/>
    <m/>
    <m/>
    <m/>
    <m/>
    <m/>
    <m/>
    <m/>
    <m/>
    <n v="1"/>
    <m/>
    <m/>
    <m/>
    <m/>
    <m/>
    <m/>
    <m/>
    <m/>
    <m/>
    <m/>
    <m/>
    <m/>
    <m/>
    <m/>
    <m/>
    <m/>
    <m/>
    <m/>
    <m/>
    <m/>
    <m/>
    <m/>
    <m/>
    <m/>
    <m/>
    <m/>
    <m/>
    <m/>
    <m/>
    <m/>
    <m/>
    <m/>
    <m/>
    <m/>
    <m/>
    <m/>
    <m/>
    <m/>
    <m/>
    <m/>
    <m/>
    <m/>
    <m/>
    <m/>
    <m/>
    <m/>
    <m/>
    <m/>
    <m/>
    <m/>
    <m/>
    <m/>
    <m/>
    <m/>
    <m/>
    <m/>
    <m/>
    <m/>
    <m/>
    <m/>
    <m/>
    <m/>
    <m/>
    <m/>
    <m/>
    <m/>
    <m/>
    <m/>
    <m/>
    <m/>
    <m/>
    <m/>
    <m/>
    <m/>
    <m/>
    <m/>
    <m/>
    <m/>
    <m/>
    <m/>
    <x v="2"/>
    <x v="0"/>
    <s v="ZBHT0010"/>
    <s v="BPEtb_hs8p43"/>
    <s v="Allocated"/>
    <s v="Promise To Pay (PTP)"/>
    <s v="Ptp "/>
    <d v="2026-06-05T00:00:00"/>
    <m/>
    <m/>
    <m/>
    <m/>
    <s v="99"/>
    <n v="-4505"/>
    <n v="8762"/>
  </r>
  <r>
    <n v="140583201"/>
    <s v="POOJA AKSHAY MHETRE"/>
    <s v="ONLINE"/>
    <s v="03.06.26"/>
    <n v="3700"/>
    <m/>
    <m/>
    <m/>
    <n v="3495"/>
    <n v="5867"/>
    <n v="-760"/>
    <n v="6016"/>
    <x v="1"/>
    <s v="STABLE"/>
    <s v="PAID"/>
    <x v="17"/>
    <n v="5816.12"/>
    <n v="363"/>
    <n v="0"/>
    <n v="6300"/>
    <s v="02.05.26"/>
    <n v="0.39165474757106344"/>
    <n v="1.5555822267142739E-3"/>
    <s v="STABLE"/>
    <s v="PAID"/>
    <s v="PAID"/>
    <s v="PAID"/>
    <m/>
    <m/>
    <m/>
    <m/>
    <s v="REPO"/>
    <s v="-"/>
    <s v="PIMPARI"/>
    <s v="-"/>
    <s v="-"/>
    <s v="-"/>
    <n v="12530"/>
    <n v="5816.12"/>
    <n v="87"/>
    <n v="72"/>
    <s v="STABLE"/>
    <m/>
    <m/>
    <m/>
    <m/>
    <s v="REGULAR"/>
    <s v="MH14KT6733"/>
    <s v="ACCESS SPL ED DISC CBS BT BSVI"/>
    <d v="2023-04-11T00:00:00"/>
    <n v="36"/>
    <s v="02.06.26"/>
    <x v="0"/>
    <m/>
    <m/>
    <m/>
    <m/>
    <m/>
    <m/>
    <m/>
    <n v="1"/>
    <m/>
    <m/>
    <m/>
    <m/>
    <m/>
    <m/>
    <m/>
    <m/>
    <m/>
    <m/>
    <m/>
    <m/>
    <m/>
    <m/>
    <m/>
    <m/>
    <m/>
    <m/>
    <m/>
    <m/>
    <m/>
    <m/>
    <m/>
    <m/>
    <m/>
    <m/>
    <m/>
    <m/>
    <m/>
    <m/>
    <m/>
    <m/>
    <m/>
    <m/>
    <m/>
    <n v="1"/>
    <m/>
    <m/>
    <m/>
    <m/>
    <m/>
    <m/>
    <m/>
    <m/>
    <n v="1"/>
    <m/>
    <m/>
    <m/>
    <m/>
    <m/>
    <m/>
    <m/>
    <m/>
    <m/>
    <m/>
    <m/>
    <m/>
    <m/>
    <m/>
    <m/>
    <m/>
    <m/>
    <m/>
    <m/>
    <m/>
    <m/>
    <m/>
    <m/>
    <m/>
    <m/>
    <m/>
    <m/>
    <m/>
    <m/>
    <m/>
    <m/>
    <m/>
    <m/>
    <m/>
    <m/>
    <m/>
    <m/>
    <m/>
    <m/>
    <m/>
    <m/>
    <x v="3"/>
    <x v="0"/>
    <s v="ZBHT0015"/>
    <s v="BoLmyqMsAoz"/>
    <s v="Allocated"/>
    <s v="Promise To Pay (PTP)"/>
    <s v="Meet customer husband other place and he promises to pay emi on date. Vehicle with husband."/>
    <d v="2026-06-22T00:00:00"/>
    <m/>
    <m/>
    <m/>
    <m/>
    <s v="354"/>
    <n v="-760"/>
    <n v="9716"/>
  </r>
  <r>
    <n v="140106553"/>
    <s v="LATABAI CHINTAMAN JOSHI"/>
    <s v="BRANCH"/>
    <s v="18.06.26"/>
    <n v="3000"/>
    <m/>
    <m/>
    <s v="BANK STABLE 17"/>
    <n v="2978"/>
    <n v="5956"/>
    <n v="-2591"/>
    <n v="6420"/>
    <x v="2"/>
    <s v="STABLE"/>
    <s v="PAID"/>
    <x v="10"/>
    <n v="5811"/>
    <n v="387"/>
    <n v="0"/>
    <n v="3395"/>
    <s v="FLOW"/>
    <n v="1.9941287988951475E-2"/>
    <n v="1.9078612165608531E-3"/>
    <s v="STABLE"/>
    <s v="PAID"/>
    <s v="PTP"/>
    <s v="PAID"/>
    <m/>
    <m/>
    <s v="CAVA"/>
    <m/>
    <s v="REPO"/>
    <s v="-"/>
    <s v="JUNNAR"/>
    <s v="-"/>
    <s v="-"/>
    <s v="-"/>
    <n v="9738"/>
    <n v="5811"/>
    <n v="115"/>
    <n v="103"/>
    <s v="STABLE"/>
    <m/>
    <m/>
    <m/>
    <m/>
    <s v="NPA"/>
    <s v="MH14KT1594"/>
    <s v="HONDA SHINE DISC BSVI"/>
    <d v="2023-03-30T00:00:00"/>
    <n v="36"/>
    <s v="02.06.26"/>
    <x v="0"/>
    <m/>
    <m/>
    <m/>
    <m/>
    <m/>
    <m/>
    <m/>
    <n v="1"/>
    <m/>
    <m/>
    <m/>
    <m/>
    <m/>
    <n v="1"/>
    <m/>
    <m/>
    <m/>
    <m/>
    <m/>
    <m/>
    <m/>
    <m/>
    <m/>
    <m/>
    <m/>
    <m/>
    <m/>
    <m/>
    <m/>
    <m/>
    <m/>
    <m/>
    <m/>
    <m/>
    <m/>
    <m/>
    <m/>
    <m/>
    <m/>
    <m/>
    <m/>
    <m/>
    <m/>
    <m/>
    <m/>
    <m/>
    <m/>
    <m/>
    <m/>
    <m/>
    <m/>
    <m/>
    <m/>
    <m/>
    <m/>
    <m/>
    <m/>
    <m/>
    <m/>
    <m/>
    <m/>
    <m/>
    <m/>
    <m/>
    <m/>
    <m/>
    <m/>
    <m/>
    <m/>
    <m/>
    <m/>
    <m/>
    <m/>
    <m/>
    <m/>
    <m/>
    <m/>
    <m/>
    <m/>
    <m/>
    <m/>
    <m/>
    <m/>
    <m/>
    <m/>
    <m/>
    <m/>
    <m/>
    <m/>
    <m/>
    <m/>
    <m/>
    <m/>
    <m/>
    <x v="1"/>
    <x v="0"/>
    <s v="ZBHT0021"/>
    <s v="BPEAg5aPGRlz"/>
    <s v="Allocated"/>
    <s v="Promise To Pay (PTP)"/>
    <s v="Ptp"/>
    <d v="2026-06-23T00:00:00"/>
    <m/>
    <m/>
    <m/>
    <m/>
    <s v="486"/>
    <n v="-2591"/>
    <n v="9420"/>
  </r>
  <r>
    <n v="138346312"/>
    <s v="AWEZ MUSTAQ SAIYYED"/>
    <m/>
    <m/>
    <m/>
    <m/>
    <m/>
    <m/>
    <n v="3035"/>
    <n v="5805"/>
    <n v="-5796"/>
    <n v="9486"/>
    <x v="5"/>
    <s v="FLOW"/>
    <s v="UNPAID"/>
    <x v="0"/>
    <n v="5750.43"/>
    <n v="539"/>
    <n v="0"/>
    <n v="1350"/>
    <s v="-"/>
    <n v="0.17681949801162125"/>
    <n v="2.7991107885132426E-3"/>
    <s v="FLOW"/>
    <s v="NC"/>
    <s v="-"/>
    <s v="NC"/>
    <s v="Shifted"/>
    <m/>
    <s v="CNAVNA"/>
    <m/>
    <s v="-"/>
    <s v="-"/>
    <s v="GULTEKADI"/>
    <s v="-"/>
    <s v="-"/>
    <s v="-"/>
    <n v="7694"/>
    <n v="5750.43"/>
    <n v="146"/>
    <n v="162"/>
    <s v="FLOW"/>
    <m/>
    <m/>
    <m/>
    <m/>
    <s v="NPA"/>
    <s v="MH12VE1690"/>
    <s v="ACCESS SPL ED DISC CBS"/>
    <d v="2023-02-13T00:00:00"/>
    <n v="36"/>
    <s v="02.06.26"/>
    <x v="1"/>
    <m/>
    <m/>
    <m/>
    <m/>
    <m/>
    <m/>
    <m/>
    <m/>
    <m/>
    <m/>
    <m/>
    <m/>
    <m/>
    <m/>
    <m/>
    <m/>
    <m/>
    <m/>
    <m/>
    <m/>
    <m/>
    <m/>
    <m/>
    <m/>
    <m/>
    <m/>
    <m/>
    <m/>
    <m/>
    <m/>
    <m/>
    <m/>
    <m/>
    <m/>
    <m/>
    <m/>
    <m/>
    <m/>
    <m/>
    <m/>
    <m/>
    <m/>
    <m/>
    <m/>
    <m/>
    <m/>
    <m/>
    <m/>
    <m/>
    <m/>
    <m/>
    <m/>
    <n v="1"/>
    <m/>
    <m/>
    <m/>
    <m/>
    <m/>
    <m/>
    <m/>
    <m/>
    <m/>
    <m/>
    <m/>
    <m/>
    <m/>
    <m/>
    <m/>
    <m/>
    <m/>
    <m/>
    <m/>
    <m/>
    <m/>
    <m/>
    <m/>
    <m/>
    <m/>
    <m/>
    <m/>
    <m/>
    <m/>
    <m/>
    <m/>
    <m/>
    <m/>
    <m/>
    <m/>
    <m/>
    <m/>
    <m/>
    <m/>
    <m/>
    <m/>
    <x v="2"/>
    <x v="0"/>
    <s v="DUWT0031"/>
    <s v="G2VkUOYUZz"/>
    <s v="Allocated"/>
    <e v="#N/A"/>
    <e v="#N/A"/>
    <e v="#N/A"/>
    <m/>
    <m/>
    <m/>
    <m/>
    <s v="646"/>
    <n v="-5796"/>
    <n v="9486"/>
  </r>
  <r>
    <n v="463492200"/>
    <s v="DILIP KUMAR"/>
    <m/>
    <m/>
    <m/>
    <m/>
    <m/>
    <m/>
    <n v="5741"/>
    <n v="5731"/>
    <n v="6373"/>
    <n v="12224"/>
    <x v="5"/>
    <s v="FLOW"/>
    <s v="UNPAID"/>
    <x v="13"/>
    <n v="5633"/>
    <n v="642"/>
    <n v="0"/>
    <n v="0"/>
    <s v="-"/>
    <n v="1"/>
    <n v="2.7419499188226092E-3"/>
    <s v="FLOW"/>
    <s v="NC"/>
    <s v="-"/>
    <s v="NC"/>
    <s v="Add not found"/>
    <m/>
    <s v="CNAVNA"/>
    <m/>
    <s v="REPO"/>
    <s v="-"/>
    <s v="HINJEWADI"/>
    <s v="-"/>
    <s v="-"/>
    <s v="-"/>
    <n v="6373"/>
    <n v="5633"/>
    <n v="147"/>
    <n v="163"/>
    <s v="FLOW"/>
    <m/>
    <m/>
    <m/>
    <m/>
    <s v="NPA"/>
    <m/>
    <s v="DESTINI 125 LX BS6 FI DRS SM"/>
    <d v="2024-07-16T00:00:00"/>
    <n v="18"/>
    <s v="02.06.26"/>
    <x v="0"/>
    <m/>
    <m/>
    <m/>
    <m/>
    <m/>
    <m/>
    <m/>
    <n v="1"/>
    <m/>
    <m/>
    <m/>
    <m/>
    <m/>
    <m/>
    <m/>
    <m/>
    <m/>
    <m/>
    <m/>
    <m/>
    <m/>
    <m/>
    <m/>
    <m/>
    <m/>
    <m/>
    <m/>
    <m/>
    <m/>
    <m/>
    <m/>
    <m/>
    <m/>
    <m/>
    <m/>
    <m/>
    <m/>
    <m/>
    <m/>
    <m/>
    <m/>
    <m/>
    <m/>
    <m/>
    <m/>
    <m/>
    <m/>
    <m/>
    <m/>
    <m/>
    <m/>
    <m/>
    <m/>
    <m/>
    <m/>
    <m/>
    <m/>
    <m/>
    <m/>
    <m/>
    <m/>
    <m/>
    <m/>
    <m/>
    <m/>
    <m/>
    <m/>
    <m/>
    <m/>
    <m/>
    <m/>
    <m/>
    <m/>
    <m/>
    <m/>
    <m/>
    <m/>
    <m/>
    <m/>
    <m/>
    <m/>
    <m/>
    <m/>
    <m/>
    <m/>
    <m/>
    <m/>
    <m/>
    <m/>
    <m/>
    <m/>
    <m/>
    <m/>
    <m/>
    <x v="2"/>
    <x v="0"/>
    <s v="DUWT0030"/>
    <s v="G6wkpcNkBRlc"/>
    <s v="Allocated"/>
    <s v="Address Not Found (NC_ANF)"/>
    <s v="Address not found "/>
    <d v="2026-06-03T00:00:00"/>
    <m/>
    <m/>
    <m/>
    <s v="OTGNGDID"/>
    <s v="752"/>
    <n v="6373"/>
    <n v="12224"/>
  </r>
  <r>
    <n v="457235804"/>
    <s v="AASHA SAKHARAM PATOLE"/>
    <m/>
    <m/>
    <m/>
    <m/>
    <m/>
    <m/>
    <n v="6427"/>
    <n v="5536"/>
    <n v="6084"/>
    <n v="12627"/>
    <x v="1"/>
    <s v="FLOW"/>
    <s v="UNPAID"/>
    <x v="3"/>
    <n v="5536"/>
    <n v="548"/>
    <n v="0"/>
    <n v="5400"/>
    <s v="18.05.26"/>
    <n v="3.1474529992765295E-2"/>
    <n v="1.4806611980306837E-3"/>
    <s v="STABLE"/>
    <s v="PTP"/>
    <s v="PAID"/>
    <s v="PTP"/>
    <m/>
    <n v="20"/>
    <m/>
    <m/>
    <s v="REPO"/>
    <s v="-"/>
    <s v="BHOR"/>
    <s v="-"/>
    <s v="-"/>
    <s v="-"/>
    <n v="11484"/>
    <n v="5536"/>
    <n v="88"/>
    <n v="104"/>
    <s v="FLOW"/>
    <m/>
    <m/>
    <m/>
    <m/>
    <s v="NPA"/>
    <s v="MH12VH6521"/>
    <s v="RE BULLET X 350 ES EFI JET BLACK"/>
    <d v="2023-03-15T00:00:00"/>
    <n v="36"/>
    <s v="02.06.26"/>
    <x v="1"/>
    <m/>
    <m/>
    <m/>
    <m/>
    <m/>
    <m/>
    <m/>
    <m/>
    <m/>
    <m/>
    <n v="1"/>
    <m/>
    <m/>
    <m/>
    <m/>
    <m/>
    <m/>
    <m/>
    <m/>
    <m/>
    <m/>
    <m/>
    <m/>
    <m/>
    <m/>
    <m/>
    <m/>
    <m/>
    <m/>
    <m/>
    <m/>
    <m/>
    <m/>
    <m/>
    <m/>
    <m/>
    <m/>
    <m/>
    <m/>
    <m/>
    <m/>
    <m/>
    <m/>
    <m/>
    <m/>
    <m/>
    <m/>
    <m/>
    <m/>
    <m/>
    <m/>
    <m/>
    <m/>
    <m/>
    <m/>
    <m/>
    <m/>
    <m/>
    <m/>
    <m/>
    <m/>
    <m/>
    <m/>
    <m/>
    <m/>
    <m/>
    <m/>
    <m/>
    <m/>
    <m/>
    <m/>
    <m/>
    <m/>
    <m/>
    <m/>
    <m/>
    <m/>
    <m/>
    <m/>
    <m/>
    <m/>
    <m/>
    <m/>
    <m/>
    <m/>
    <m/>
    <m/>
    <m/>
    <m/>
    <m/>
    <m/>
    <m/>
    <m/>
    <m/>
    <x v="2"/>
    <x v="0"/>
    <s v="DUWT0011"/>
    <s v="APBAHBd9_NJc"/>
    <s v="Allocated"/>
    <s v="Promise To Pay (PTP)"/>
    <s v="Customer home visit promise to pay amt. 6600 ptp date 15.06.2026"/>
    <d v="2026-06-15T00:00:00"/>
    <m/>
    <m/>
    <m/>
    <m/>
    <s v="664"/>
    <n v="6084"/>
    <n v="12627"/>
  </r>
  <r>
    <n v="137168563"/>
    <s v="BHARAT NAMDEO SATHE"/>
    <m/>
    <m/>
    <m/>
    <m/>
    <m/>
    <m/>
    <n v="3263"/>
    <n v="5293"/>
    <n v="-10301"/>
    <n v="9374"/>
    <x v="3"/>
    <s v="FLOW"/>
    <s v="UNPAID"/>
    <x v="6"/>
    <n v="5234.25"/>
    <n v="721"/>
    <n v="0"/>
    <n v="4500"/>
    <s v="FLOW"/>
    <n v="1.8155740299291789E-2"/>
    <n v="2.198760108914333E-3"/>
    <s v="FLOW"/>
    <s v="LMCB"/>
    <s v="LMCB"/>
    <s v="LMCB"/>
    <m/>
    <m/>
    <m/>
    <m/>
    <s v="REPO"/>
    <s v="-"/>
    <s v="KHARADI"/>
    <s v="-"/>
    <s v="-"/>
    <s v="-"/>
    <n v="10514"/>
    <n v="5234.25"/>
    <n v="178"/>
    <n v="194"/>
    <s v="FLOW"/>
    <m/>
    <m/>
    <m/>
    <m/>
    <s v="NPA"/>
    <s v="MH12UZ0366"/>
    <s v="HONDA SHINE DISC BSVI"/>
    <d v="2022-12-21T00:00:00"/>
    <n v="36"/>
    <s v="02.06.26"/>
    <x v="1"/>
    <m/>
    <m/>
    <m/>
    <m/>
    <m/>
    <m/>
    <m/>
    <m/>
    <m/>
    <m/>
    <m/>
    <m/>
    <m/>
    <m/>
    <m/>
    <m/>
    <m/>
    <m/>
    <m/>
    <m/>
    <m/>
    <m/>
    <m/>
    <m/>
    <m/>
    <m/>
    <m/>
    <m/>
    <n v="1"/>
    <m/>
    <m/>
    <m/>
    <m/>
    <m/>
    <m/>
    <m/>
    <m/>
    <m/>
    <m/>
    <m/>
    <m/>
    <m/>
    <m/>
    <m/>
    <m/>
    <m/>
    <m/>
    <m/>
    <m/>
    <m/>
    <m/>
    <m/>
    <m/>
    <m/>
    <m/>
    <m/>
    <m/>
    <m/>
    <m/>
    <m/>
    <m/>
    <m/>
    <m/>
    <m/>
    <m/>
    <m/>
    <m/>
    <m/>
    <m/>
    <m/>
    <m/>
    <m/>
    <m/>
    <m/>
    <m/>
    <m/>
    <m/>
    <m/>
    <m/>
    <m/>
    <m/>
    <m/>
    <m/>
    <m/>
    <m/>
    <m/>
    <m/>
    <m/>
    <m/>
    <m/>
    <m/>
    <m/>
    <m/>
    <m/>
    <x v="2"/>
    <x v="0"/>
    <s v="ZBHT0012"/>
    <s v="GobkNFbFBXy7"/>
    <s v="Allocated"/>
    <s v="Door Locked (NC_DL)"/>
    <s v="Nc"/>
    <d v="2026-06-10T00:00:00"/>
    <m/>
    <m/>
    <m/>
    <m/>
    <s v="818"/>
    <n v="-10301"/>
    <n v="9374"/>
  </r>
  <r>
    <n v="458301374"/>
    <s v="VINOD SHAMRAO SHIVDAS"/>
    <s v="ONLINE"/>
    <s v="05.06.26"/>
    <n v="2782"/>
    <m/>
    <m/>
    <m/>
    <n v="2682"/>
    <n v="2682"/>
    <n v="2773"/>
    <n v="2630"/>
    <x v="4"/>
    <s v="RB"/>
    <s v="PAID"/>
    <x v="14"/>
    <n v="5225"/>
    <n v="91"/>
    <n v="0"/>
    <n v="2642"/>
    <s v="FLOW"/>
    <n v="1.2322372702697018E-2"/>
    <n v="1.1568744748218867E-3"/>
    <s v="RB"/>
    <s v="PAID"/>
    <s v="RTP"/>
    <s v="PAID"/>
    <m/>
    <m/>
    <s v="CAVNA"/>
    <m/>
    <s v="-"/>
    <s v="-"/>
    <s v="RAVET"/>
    <s v="-"/>
    <s v="-"/>
    <s v="-"/>
    <n v="5415"/>
    <n v="5225"/>
    <n v="57"/>
    <n v="12"/>
    <s v="STABLE"/>
    <m/>
    <m/>
    <m/>
    <m/>
    <s v="REGULAR"/>
    <s v="MH14KV9673"/>
    <s v="TVS SPORT ELS BSVI"/>
    <d v="2023-05-29T00:00:00"/>
    <n v="36"/>
    <s v="02.06.26"/>
    <x v="1"/>
    <m/>
    <m/>
    <m/>
    <m/>
    <m/>
    <m/>
    <m/>
    <m/>
    <m/>
    <m/>
    <m/>
    <m/>
    <m/>
    <n v="2"/>
    <m/>
    <m/>
    <m/>
    <m/>
    <m/>
    <m/>
    <m/>
    <m/>
    <m/>
    <m/>
    <m/>
    <m/>
    <m/>
    <m/>
    <m/>
    <m/>
    <m/>
    <m/>
    <m/>
    <m/>
    <m/>
    <m/>
    <m/>
    <m/>
    <m/>
    <m/>
    <m/>
    <m/>
    <m/>
    <m/>
    <m/>
    <m/>
    <m/>
    <m/>
    <m/>
    <m/>
    <m/>
    <m/>
    <m/>
    <m/>
    <m/>
    <m/>
    <m/>
    <m/>
    <m/>
    <m/>
    <m/>
    <m/>
    <m/>
    <m/>
    <m/>
    <m/>
    <m/>
    <m/>
    <m/>
    <m/>
    <m/>
    <m/>
    <m/>
    <m/>
    <m/>
    <m/>
    <m/>
    <m/>
    <m/>
    <m/>
    <m/>
    <m/>
    <m/>
    <m/>
    <m/>
    <m/>
    <m/>
    <m/>
    <m/>
    <m/>
    <m/>
    <m/>
    <m/>
    <m/>
    <x v="1"/>
    <x v="0"/>
    <s v="DUWT0027"/>
    <s v="kP51OVj5Mr7"/>
    <s v="Allocated"/>
    <s v="Payment (PAID)"/>
    <s v="Visited to Customers friend at other place he called to Customer and Customer paid Rs. 2682/- by online payment mode "/>
    <d v="2026-06-05T00:00:00"/>
    <m/>
    <m/>
    <m/>
    <m/>
    <s v="48"/>
    <n v="2773"/>
    <n v="5412"/>
  </r>
  <r>
    <n v="462480094"/>
    <s v="GOWARDHAN PRALHAD GOLE"/>
    <m/>
    <m/>
    <m/>
    <m/>
    <m/>
    <m/>
    <n v="5223"/>
    <n v="5167"/>
    <n v="5309"/>
    <n v="10609"/>
    <x v="4"/>
    <s v="FLOW"/>
    <s v="UNPAID"/>
    <x v="4"/>
    <n v="5145"/>
    <n v="142"/>
    <n v="0"/>
    <n v="450"/>
    <s v="FLOW"/>
    <n v="0.10926582708603223"/>
    <n v="1.1391615642026042E-3"/>
    <s v="FLOW"/>
    <s v="NC"/>
    <s v="NC"/>
    <s v="NC"/>
    <s v="Shifted"/>
    <m/>
    <s v="CNAVNA"/>
    <m/>
    <s v="-"/>
    <s v="-"/>
    <s v="KURULI"/>
    <s v="-"/>
    <s v="-"/>
    <s v="-"/>
    <n v="5759"/>
    <n v="5145"/>
    <n v="57"/>
    <n v="73"/>
    <s v="FLOW"/>
    <m/>
    <m/>
    <m/>
    <m/>
    <s v="REGULAR"/>
    <s v="MH12WQ9206"/>
    <s v="FZS V4"/>
    <d v="2024-04-06T00:00:00"/>
    <n v="24"/>
    <s v="02.06.26"/>
    <x v="0"/>
    <m/>
    <m/>
    <m/>
    <m/>
    <m/>
    <m/>
    <m/>
    <m/>
    <m/>
    <m/>
    <n v="1"/>
    <m/>
    <m/>
    <m/>
    <m/>
    <m/>
    <m/>
    <m/>
    <m/>
    <m/>
    <m/>
    <m/>
    <m/>
    <m/>
    <m/>
    <m/>
    <m/>
    <m/>
    <m/>
    <m/>
    <m/>
    <m/>
    <m/>
    <m/>
    <m/>
    <m/>
    <m/>
    <m/>
    <m/>
    <m/>
    <m/>
    <m/>
    <m/>
    <m/>
    <m/>
    <m/>
    <m/>
    <m/>
    <m/>
    <m/>
    <m/>
    <m/>
    <m/>
    <m/>
    <m/>
    <m/>
    <m/>
    <m/>
    <m/>
    <m/>
    <m/>
    <m/>
    <m/>
    <m/>
    <m/>
    <m/>
    <m/>
    <m/>
    <m/>
    <m/>
    <m/>
    <m/>
    <m/>
    <m/>
    <m/>
    <m/>
    <m/>
    <m/>
    <m/>
    <m/>
    <m/>
    <m/>
    <m/>
    <m/>
    <m/>
    <m/>
    <m/>
    <m/>
    <m/>
    <m/>
    <m/>
    <m/>
    <m/>
    <m/>
    <x v="2"/>
    <x v="0"/>
    <s v="DUWT0017"/>
    <s v="k6BGDW5yyzm"/>
    <s v="Allocated"/>
    <s v="Shifted (NC_SFTD)"/>
    <s v="Customer shifted from residence as per neighbor "/>
    <d v="2026-06-04T00:00:00"/>
    <m/>
    <m/>
    <m/>
    <m/>
    <s v="219"/>
    <n v="5309"/>
    <n v="10609"/>
  </r>
  <r>
    <n v="460443378"/>
    <s v="SHITAL NAVNATH PAWAR"/>
    <m/>
    <m/>
    <m/>
    <m/>
    <m/>
    <m/>
    <n v="3174"/>
    <n v="5120"/>
    <n v="2063"/>
    <n v="8526"/>
    <x v="4"/>
    <s v="FLOW"/>
    <s v="UNPAID"/>
    <x v="7"/>
    <n v="5073"/>
    <n v="117"/>
    <n v="0"/>
    <n v="1350"/>
    <s v="26.05.26"/>
    <n v="5.6743037560501716E-3"/>
    <n v="1.12321994464525E-3"/>
    <s v="STABLE"/>
    <s v="PTP"/>
    <s v="PTP"/>
    <s v="PTP"/>
    <m/>
    <n v="22"/>
    <s v="CAVA"/>
    <m/>
    <s v="-"/>
    <s v="-"/>
    <s v="SHIRUR"/>
    <s v="-"/>
    <s v="-"/>
    <s v="-"/>
    <n v="6587"/>
    <n v="5073"/>
    <n v="57"/>
    <n v="73"/>
    <s v="FLOW"/>
    <m/>
    <m/>
    <m/>
    <m/>
    <s v="REGULAR"/>
    <m/>
    <s v="TVS SPORT ES"/>
    <d v="2023-11-02T00:00:00"/>
    <n v="30"/>
    <s v="02.06.26"/>
    <x v="0"/>
    <m/>
    <m/>
    <m/>
    <m/>
    <m/>
    <m/>
    <m/>
    <m/>
    <m/>
    <m/>
    <m/>
    <m/>
    <m/>
    <n v="1"/>
    <m/>
    <m/>
    <m/>
    <m/>
    <m/>
    <m/>
    <m/>
    <m/>
    <m/>
    <m/>
    <m/>
    <m/>
    <m/>
    <m/>
    <m/>
    <m/>
    <m/>
    <m/>
    <m/>
    <m/>
    <m/>
    <m/>
    <m/>
    <m/>
    <m/>
    <m/>
    <m/>
    <m/>
    <m/>
    <m/>
    <m/>
    <m/>
    <m/>
    <m/>
    <m/>
    <m/>
    <m/>
    <m/>
    <m/>
    <m/>
    <m/>
    <m/>
    <m/>
    <m/>
    <m/>
    <m/>
    <m/>
    <m/>
    <m/>
    <m/>
    <m/>
    <m/>
    <m/>
    <m/>
    <m/>
    <m/>
    <m/>
    <m/>
    <m/>
    <m/>
    <m/>
    <m/>
    <m/>
    <m/>
    <m/>
    <m/>
    <m/>
    <m/>
    <m/>
    <m/>
    <m/>
    <m/>
    <m/>
    <m/>
    <m/>
    <m/>
    <m/>
    <m/>
    <m/>
    <m/>
    <x v="2"/>
    <x v="0"/>
    <s v="ZBHT0024"/>
    <s v="GoiXCPAx9c"/>
    <s v="Allocated"/>
    <s v="Left Message (LMCB)"/>
    <s v="Meet husband "/>
    <d v="2026-06-05T00:00:00"/>
    <m/>
    <m/>
    <m/>
    <m/>
    <s v="232"/>
    <n v="2063"/>
    <n v="8526"/>
  </r>
  <r>
    <n v="458253431"/>
    <s v="YUVRAJ SHIVAJI KADAM"/>
    <m/>
    <m/>
    <m/>
    <m/>
    <m/>
    <m/>
    <n v="2543"/>
    <n v="2613"/>
    <n v="141"/>
    <n v="5263"/>
    <x v="4"/>
    <s v="FLOW"/>
    <s v="UNPAID"/>
    <x v="2"/>
    <n v="5053"/>
    <n v="71"/>
    <n v="0"/>
    <n v="1350"/>
    <s v="-"/>
    <n v="1.6898449880746038E-2"/>
    <n v="1.1187917169904293E-3"/>
    <s v="STABLE"/>
    <s v="PTP"/>
    <s v="-"/>
    <s v="PTP"/>
    <m/>
    <n v="22"/>
    <s v="CAVA"/>
    <m/>
    <m/>
    <m/>
    <s v="CHARHOLI"/>
    <m/>
    <m/>
    <m/>
    <n v="4034"/>
    <n v="5053"/>
    <n v="57"/>
    <n v="73"/>
    <s v="FLOW"/>
    <m/>
    <m/>
    <m/>
    <m/>
    <s v="-"/>
    <s v="MH14KV6925"/>
    <s v="BAJAJ CHETAK PREMIUM"/>
    <d v="2023-05-25T00:00:00"/>
    <n v="36"/>
    <s v="10.06.26"/>
    <x v="1"/>
    <m/>
    <m/>
    <m/>
    <m/>
    <m/>
    <m/>
    <m/>
    <m/>
    <m/>
    <m/>
    <m/>
    <m/>
    <m/>
    <m/>
    <m/>
    <m/>
    <m/>
    <m/>
    <m/>
    <m/>
    <m/>
    <m/>
    <m/>
    <m/>
    <m/>
    <m/>
    <m/>
    <m/>
    <m/>
    <m/>
    <m/>
    <n v="1"/>
    <m/>
    <m/>
    <m/>
    <m/>
    <m/>
    <m/>
    <m/>
    <m/>
    <m/>
    <m/>
    <m/>
    <m/>
    <m/>
    <m/>
    <m/>
    <m/>
    <m/>
    <m/>
    <m/>
    <m/>
    <m/>
    <m/>
    <m/>
    <m/>
    <m/>
    <m/>
    <m/>
    <m/>
    <m/>
    <m/>
    <m/>
    <m/>
    <m/>
    <m/>
    <m/>
    <m/>
    <m/>
    <m/>
    <m/>
    <m/>
    <m/>
    <m/>
    <m/>
    <m/>
    <m/>
    <m/>
    <m/>
    <m/>
    <m/>
    <m/>
    <m/>
    <m/>
    <m/>
    <m/>
    <m/>
    <m/>
    <m/>
    <m/>
    <m/>
    <m/>
    <m/>
    <m/>
    <x v="2"/>
    <x v="0"/>
    <s v="ZBHT0009"/>
    <s v="B2tGCsY_yS"/>
    <s v="Allocated"/>
    <s v="Left Message (LMCB)"/>
    <s v="Msg to wife"/>
    <d v="2026-06-11T00:00:00"/>
    <m/>
    <m/>
    <m/>
    <m/>
    <s v="107"/>
    <n v="141"/>
    <n v="5263"/>
  </r>
  <r>
    <n v="462525757"/>
    <s v="SOMNATH LAXMAN MADGE"/>
    <s v="ONLINE"/>
    <s v="09.06.26"/>
    <n v="4979"/>
    <m/>
    <m/>
    <m/>
    <n v="4979"/>
    <n v="4979"/>
    <n v="5066"/>
    <n v="5153"/>
    <x v="4"/>
    <s v="STABLE"/>
    <s v="PAID"/>
    <x v="11"/>
    <n v="4894"/>
    <n v="87"/>
    <n v="0"/>
    <n v="450"/>
    <s v="-"/>
    <n v="1.6923306266301952E-2"/>
    <n v="1.0835873071346055E-3"/>
    <s v="STABLE"/>
    <s v="PAID"/>
    <s v="-"/>
    <s v="PAID"/>
    <m/>
    <m/>
    <m/>
    <m/>
    <s v="-"/>
    <s v="-"/>
    <s v="RAJGURU NAGAR"/>
    <s v="-"/>
    <s v="-"/>
    <s v="-"/>
    <n v="5516"/>
    <n v="4894"/>
    <n v="57"/>
    <n v="43"/>
    <s v="STABLE"/>
    <m/>
    <m/>
    <m/>
    <m/>
    <s v="REGULAR"/>
    <s v="MH14LN5785"/>
    <s v="HONDA DIO 125 SMART LTD ED"/>
    <d v="2024-04-10T00:00:00"/>
    <n v="24"/>
    <s v="02.06.26"/>
    <x v="0"/>
    <m/>
    <m/>
    <m/>
    <m/>
    <m/>
    <m/>
    <m/>
    <m/>
    <m/>
    <m/>
    <m/>
    <m/>
    <m/>
    <m/>
    <m/>
    <m/>
    <m/>
    <m/>
    <m/>
    <m/>
    <m/>
    <m/>
    <m/>
    <m/>
    <m/>
    <n v="1"/>
    <m/>
    <m/>
    <m/>
    <m/>
    <m/>
    <m/>
    <m/>
    <m/>
    <m/>
    <m/>
    <m/>
    <m/>
    <m/>
    <m/>
    <m/>
    <m/>
    <m/>
    <m/>
    <m/>
    <m/>
    <m/>
    <m/>
    <m/>
    <m/>
    <m/>
    <m/>
    <m/>
    <m/>
    <m/>
    <m/>
    <m/>
    <m/>
    <m/>
    <m/>
    <m/>
    <m/>
    <m/>
    <m/>
    <m/>
    <m/>
    <m/>
    <m/>
    <m/>
    <m/>
    <m/>
    <m/>
    <m/>
    <m/>
    <m/>
    <m/>
    <m/>
    <m/>
    <m/>
    <m/>
    <m/>
    <m/>
    <m/>
    <m/>
    <m/>
    <m/>
    <m/>
    <m/>
    <m/>
    <m/>
    <m/>
    <m/>
    <m/>
    <m/>
    <x v="2"/>
    <x v="0"/>
    <s v="ZBHT0010"/>
    <s v="B2ahBJtOB1"/>
    <s v="Allocated"/>
    <s v="Promise To Pay (PTP)"/>
    <s v="Ptp "/>
    <d v="2026-06-09T00:00:00"/>
    <m/>
    <m/>
    <m/>
    <m/>
    <s v="174"/>
    <n v="5066"/>
    <n v="10132"/>
  </r>
  <r>
    <n v="462832504"/>
    <s v="HEMANT DNYNESHWAR THORVE"/>
    <m/>
    <m/>
    <m/>
    <m/>
    <m/>
    <m/>
    <n v="4919"/>
    <n v="4919"/>
    <n v="5008"/>
    <n v="10016"/>
    <x v="0"/>
    <s v="FLOW"/>
    <s v="UNPAID"/>
    <x v="11"/>
    <n v="4830"/>
    <n v="89"/>
    <n v="0"/>
    <n v="450"/>
    <s v="-"/>
    <n v="4.7706763061852444E-3"/>
    <n v="2.643128220985205E-4"/>
    <s v="FLOW"/>
    <s v="KIV"/>
    <s v="-"/>
    <s v="KIV"/>
    <m/>
    <m/>
    <m/>
    <m/>
    <m/>
    <m/>
    <s v="RUPEENAGAR"/>
    <m/>
    <m/>
    <m/>
    <n v="5458"/>
    <n v="4830"/>
    <n v="27"/>
    <n v="43"/>
    <s v="FLOW"/>
    <m/>
    <m/>
    <m/>
    <m/>
    <s v="-"/>
    <s v="MH14LN5861"/>
    <s v="ACCESS SPL ED DISC CBS BT BSVI"/>
    <d v="2024-05-08T00:00:00"/>
    <n v="24"/>
    <s v="10.06.26"/>
    <x v="0"/>
    <m/>
    <m/>
    <m/>
    <m/>
    <m/>
    <m/>
    <m/>
    <m/>
    <m/>
    <m/>
    <m/>
    <m/>
    <m/>
    <m/>
    <m/>
    <m/>
    <m/>
    <m/>
    <m/>
    <m/>
    <m/>
    <m/>
    <m/>
    <m/>
    <m/>
    <m/>
    <m/>
    <m/>
    <m/>
    <m/>
    <m/>
    <m/>
    <m/>
    <m/>
    <m/>
    <m/>
    <m/>
    <m/>
    <m/>
    <m/>
    <m/>
    <m/>
    <m/>
    <m/>
    <m/>
    <m/>
    <m/>
    <m/>
    <m/>
    <m/>
    <m/>
    <m/>
    <m/>
    <m/>
    <m/>
    <m/>
    <m/>
    <m/>
    <m/>
    <m/>
    <m/>
    <m/>
    <m/>
    <m/>
    <m/>
    <m/>
    <m/>
    <m/>
    <m/>
    <m/>
    <m/>
    <m/>
    <m/>
    <m/>
    <m/>
    <m/>
    <m/>
    <m/>
    <m/>
    <m/>
    <m/>
    <m/>
    <m/>
    <m/>
    <m/>
    <m/>
    <m/>
    <m/>
    <m/>
    <m/>
    <m/>
    <m/>
    <m/>
    <m/>
    <x v="5"/>
    <x v="1"/>
    <s v="ZBHT0010"/>
    <s v="k6B6TUNe_17"/>
    <s v="Allocated"/>
    <e v="#N/A"/>
    <e v="#N/A"/>
    <e v="#N/A"/>
    <m/>
    <m/>
    <m/>
    <m/>
    <s v="178"/>
    <n v="5008"/>
    <n v="10016"/>
  </r>
  <r>
    <n v="461943547"/>
    <s v="MAYUR CHANDRAKANT SHITOLE"/>
    <m/>
    <m/>
    <m/>
    <m/>
    <m/>
    <m/>
    <n v="5816"/>
    <n v="4670.18"/>
    <n v="5159.18"/>
    <n v="11039.18"/>
    <x v="2"/>
    <s v="FLOW"/>
    <s v="UNPAID"/>
    <x v="7"/>
    <n v="4670.18"/>
    <n v="489"/>
    <n v="0"/>
    <n v="4950"/>
    <s v="-"/>
    <n v="2.432812045737396E-2"/>
    <n v="1.5333084316568862E-3"/>
    <s v="STABLE"/>
    <s v="PTP"/>
    <s v="-"/>
    <s v="PTP"/>
    <s v="Financail problem"/>
    <m/>
    <s v="CAVNA"/>
    <m/>
    <s v="-"/>
    <s v="-"/>
    <s v="SHIRUR"/>
    <s v="-"/>
    <s v="-"/>
    <s v="-"/>
    <n v="10109.18"/>
    <n v="4670.18"/>
    <n v="116"/>
    <n v="132"/>
    <s v="FLOW"/>
    <m/>
    <m/>
    <m/>
    <m/>
    <s v="NPA"/>
    <s v="MH12WM1940"/>
    <s v="HONDA UNICORN 160 BSVI"/>
    <d v="2024-02-17T00:00:00"/>
    <n v="24"/>
    <s v="02.06.26"/>
    <x v="0"/>
    <m/>
    <m/>
    <m/>
    <m/>
    <m/>
    <m/>
    <m/>
    <m/>
    <m/>
    <m/>
    <m/>
    <m/>
    <m/>
    <m/>
    <m/>
    <m/>
    <n v="1"/>
    <m/>
    <m/>
    <m/>
    <m/>
    <m/>
    <m/>
    <m/>
    <m/>
    <m/>
    <m/>
    <m/>
    <m/>
    <m/>
    <m/>
    <m/>
    <m/>
    <m/>
    <m/>
    <m/>
    <m/>
    <m/>
    <m/>
    <m/>
    <m/>
    <m/>
    <m/>
    <m/>
    <m/>
    <m/>
    <m/>
    <m/>
    <m/>
    <m/>
    <m/>
    <m/>
    <m/>
    <m/>
    <m/>
    <m/>
    <m/>
    <m/>
    <m/>
    <m/>
    <m/>
    <m/>
    <m/>
    <m/>
    <m/>
    <m/>
    <m/>
    <m/>
    <m/>
    <m/>
    <m/>
    <m/>
    <m/>
    <m/>
    <m/>
    <m/>
    <m/>
    <m/>
    <m/>
    <m/>
    <m/>
    <m/>
    <m/>
    <m/>
    <m/>
    <m/>
    <m/>
    <m/>
    <m/>
    <m/>
    <m/>
    <m/>
    <m/>
    <m/>
    <x v="2"/>
    <x v="0"/>
    <s v="ZBHT0024"/>
    <s v="A2lvWuqVsNIz"/>
    <s v="Allocated"/>
    <s v="Left Message (LMCB)"/>
    <s v="Meet mother "/>
    <d v="2026-06-06T00:00:00"/>
    <m/>
    <m/>
    <m/>
    <m/>
    <s v="553"/>
    <n v="5159.18"/>
    <n v="11039.18"/>
  </r>
  <r>
    <n v="140002557"/>
    <s v="PRIYANKA RAMESH KAPARE"/>
    <s v="ONLINE"/>
    <s v="03.06.26"/>
    <n v="1000"/>
    <m/>
    <m/>
    <m/>
    <n v="4537"/>
    <n v="4727"/>
    <n v="-4144"/>
    <n v="8460"/>
    <x v="1"/>
    <s v="STABLE"/>
    <s v="PAID"/>
    <x v="3"/>
    <n v="4664.54"/>
    <n v="203"/>
    <n v="0"/>
    <n v="2250"/>
    <s v="FLOW"/>
    <n v="2.6519906815833348E-2"/>
    <n v="1.2475800911600516E-3"/>
    <s v="STABLE"/>
    <s v="PAID"/>
    <s v="PTP"/>
    <s v="PAID"/>
    <m/>
    <m/>
    <s v="CAVA"/>
    <m/>
    <s v="-"/>
    <s v="-"/>
    <s v="BHOR"/>
    <s v="-"/>
    <s v="-"/>
    <s v="-"/>
    <n v="7180"/>
    <n v="4664.54"/>
    <n v="87"/>
    <n v="72"/>
    <s v="STABLE"/>
    <m/>
    <m/>
    <m/>
    <m/>
    <s v="REGULAR"/>
    <s v="MH12VJ0850"/>
    <s v="YAMAHA FZS WITH BLUETOOTH"/>
    <d v="2023-03-21T00:00:00"/>
    <n v="36"/>
    <s v="02.06.26"/>
    <x v="1"/>
    <m/>
    <m/>
    <m/>
    <m/>
    <m/>
    <m/>
    <m/>
    <m/>
    <m/>
    <m/>
    <m/>
    <m/>
    <m/>
    <m/>
    <m/>
    <m/>
    <m/>
    <m/>
    <m/>
    <m/>
    <m/>
    <m/>
    <n v="1"/>
    <m/>
    <m/>
    <m/>
    <m/>
    <m/>
    <m/>
    <m/>
    <m/>
    <m/>
    <m/>
    <m/>
    <m/>
    <m/>
    <m/>
    <m/>
    <m/>
    <m/>
    <m/>
    <m/>
    <m/>
    <m/>
    <m/>
    <m/>
    <m/>
    <m/>
    <m/>
    <m/>
    <m/>
    <m/>
    <m/>
    <m/>
    <m/>
    <m/>
    <m/>
    <m/>
    <m/>
    <m/>
    <m/>
    <m/>
    <m/>
    <m/>
    <m/>
    <m/>
    <m/>
    <m/>
    <m/>
    <m/>
    <m/>
    <m/>
    <m/>
    <m/>
    <m/>
    <m/>
    <m/>
    <m/>
    <m/>
    <m/>
    <m/>
    <m/>
    <m/>
    <m/>
    <m/>
    <m/>
    <m/>
    <m/>
    <m/>
    <m/>
    <m/>
    <m/>
    <m/>
    <m/>
    <x v="2"/>
    <x v="0"/>
    <s v="DUWT0011"/>
    <s v="k6j2US_IVc"/>
    <s v="Allocated"/>
    <s v="Promise To Pay (PTP)"/>
    <s v="Customer one emi clear next emi ptp date 15.06.2026"/>
    <d v="2026-06-15T00:00:00"/>
    <m/>
    <m/>
    <m/>
    <m/>
    <s v="196"/>
    <n v="-4144"/>
    <n v="9460"/>
  </r>
  <r>
    <n v="138395859"/>
    <s v="RUTVIK SUNIL SHELKE"/>
    <s v="COLLECT"/>
    <s v="20.06.26"/>
    <n v="3600"/>
    <m/>
    <m/>
    <m/>
    <n v="3573"/>
    <n v="4699"/>
    <n v="-8488"/>
    <n v="5872"/>
    <x v="5"/>
    <s v="STABLE"/>
    <s v="PAID"/>
    <x v="10"/>
    <n v="4646.2"/>
    <n v="1105"/>
    <n v="0"/>
    <n v="5400"/>
    <s v="21.05.26"/>
    <n v="2.7300551205309168E-2"/>
    <n v="2.2616097484171142E-3"/>
    <s v="STABLE"/>
    <s v="PAID"/>
    <s v="PTP"/>
    <s v="PTP"/>
    <m/>
    <n v="25"/>
    <s v="CAVA"/>
    <m/>
    <s v="-"/>
    <s v="-"/>
    <s v="JUNNAR"/>
    <s v="-"/>
    <s v="-"/>
    <s v="-"/>
    <n v="11204"/>
    <n v="4646.2"/>
    <n v="146"/>
    <n v="162"/>
    <s v="FLOW"/>
    <m/>
    <m/>
    <m/>
    <m/>
    <s v="NPA"/>
    <s v="MH14KR4203"/>
    <s v="YAMAHA FZS WITH BLUETOOTH"/>
    <d v="2023-02-16T00:00:00"/>
    <n v="36"/>
    <s v="02.06.26"/>
    <x v="0"/>
    <m/>
    <m/>
    <m/>
    <m/>
    <m/>
    <m/>
    <m/>
    <m/>
    <m/>
    <m/>
    <m/>
    <m/>
    <m/>
    <n v="1"/>
    <m/>
    <m/>
    <m/>
    <m/>
    <m/>
    <m/>
    <m/>
    <m/>
    <m/>
    <m/>
    <m/>
    <m/>
    <m/>
    <m/>
    <m/>
    <m/>
    <m/>
    <m/>
    <m/>
    <m/>
    <m/>
    <m/>
    <m/>
    <m/>
    <m/>
    <m/>
    <m/>
    <m/>
    <m/>
    <m/>
    <m/>
    <m/>
    <m/>
    <m/>
    <m/>
    <m/>
    <m/>
    <m/>
    <m/>
    <m/>
    <m/>
    <m/>
    <m/>
    <m/>
    <n v="2"/>
    <m/>
    <m/>
    <m/>
    <m/>
    <m/>
    <m/>
    <m/>
    <m/>
    <m/>
    <m/>
    <m/>
    <m/>
    <m/>
    <m/>
    <m/>
    <m/>
    <m/>
    <m/>
    <m/>
    <m/>
    <m/>
    <m/>
    <m/>
    <m/>
    <m/>
    <m/>
    <m/>
    <m/>
    <m/>
    <m/>
    <m/>
    <m/>
    <m/>
    <m/>
    <m/>
    <x v="3"/>
    <x v="0"/>
    <s v="ZBHT0021"/>
    <s v="kocBsk4lBl87"/>
    <s v="Allocated"/>
    <s v="Promise To Pay (PTP)"/>
    <s v="Ptp"/>
    <d v="2026-06-26T00:00:00"/>
    <m/>
    <m/>
    <m/>
    <m/>
    <s v="1200"/>
    <n v="-8488"/>
    <n v="9472"/>
  </r>
  <r>
    <n v="461495371"/>
    <s v="GOVIND LAXMAN SHERKAR"/>
    <m/>
    <m/>
    <m/>
    <m/>
    <m/>
    <m/>
    <n v="4828"/>
    <n v="4496.01"/>
    <n v="4975.01"/>
    <n v="9877.01"/>
    <x v="5"/>
    <s v="FLOW"/>
    <s v="UNPAID"/>
    <x v="1"/>
    <n v="4496.01"/>
    <n v="479"/>
    <n v="0"/>
    <n v="3600"/>
    <s v="FLOW"/>
    <n v="4.4680840280164946E-2"/>
    <n v="2.1885024417762542E-3"/>
    <s v="FLOW"/>
    <s v="NC"/>
    <s v="NC"/>
    <s v="NC"/>
    <s v="Shifted"/>
    <m/>
    <s v="CNAVNA"/>
    <m/>
    <s v="-"/>
    <s v="-"/>
    <s v="CHIKHALI"/>
    <s v="-"/>
    <s v="-"/>
    <s v="-"/>
    <n v="8575.01"/>
    <n v="4496.01"/>
    <n v="147"/>
    <n v="163"/>
    <s v="FLOW"/>
    <m/>
    <m/>
    <m/>
    <m/>
    <s v="NPA"/>
    <s v="MH22BD0616"/>
    <s v="SPLENDOR PLUS BS6 I3S DRS CAST FI"/>
    <d v="2024-01-14T00:00:00"/>
    <n v="24"/>
    <s v="02.06.26"/>
    <x v="0"/>
    <m/>
    <m/>
    <m/>
    <m/>
    <m/>
    <m/>
    <m/>
    <m/>
    <m/>
    <m/>
    <m/>
    <m/>
    <m/>
    <m/>
    <m/>
    <m/>
    <n v="1"/>
    <m/>
    <m/>
    <m/>
    <m/>
    <m/>
    <m/>
    <m/>
    <m/>
    <m/>
    <m/>
    <m/>
    <m/>
    <m/>
    <m/>
    <m/>
    <m/>
    <m/>
    <m/>
    <m/>
    <m/>
    <m/>
    <m/>
    <m/>
    <m/>
    <m/>
    <m/>
    <m/>
    <m/>
    <m/>
    <m/>
    <m/>
    <m/>
    <m/>
    <m/>
    <m/>
    <m/>
    <m/>
    <m/>
    <m/>
    <m/>
    <m/>
    <m/>
    <m/>
    <m/>
    <m/>
    <m/>
    <m/>
    <m/>
    <m/>
    <m/>
    <m/>
    <m/>
    <m/>
    <m/>
    <m/>
    <m/>
    <m/>
    <m/>
    <m/>
    <m/>
    <m/>
    <m/>
    <m/>
    <m/>
    <m/>
    <m/>
    <m/>
    <m/>
    <m/>
    <m/>
    <m/>
    <m/>
    <m/>
    <m/>
    <m/>
    <m/>
    <m/>
    <x v="2"/>
    <x v="0"/>
    <s v="ZBHT0011"/>
    <s v="B6Wtp2Xw4EIz"/>
    <s v="Allocated"/>
    <s v="Shifted (NC_SFTD)"/>
    <s v="Visit cm residence address cm shifted "/>
    <d v="2026-06-06T00:00:00"/>
    <m/>
    <m/>
    <m/>
    <m/>
    <s v="553"/>
    <n v="4975.01"/>
    <n v="9877.01"/>
  </r>
  <r>
    <n v="463259758"/>
    <s v="ARIFA MIRASAHAB SHAIKH"/>
    <s v="COLLECT"/>
    <s v="08.06.26"/>
    <n v="2600"/>
    <m/>
    <m/>
    <m/>
    <n v="2467"/>
    <n v="2074"/>
    <n v="2075"/>
    <n v="1982"/>
    <x v="0"/>
    <s v="STABLE"/>
    <s v="PAID"/>
    <x v="6"/>
    <n v="4492"/>
    <n v="1"/>
    <n v="0"/>
    <n v="450"/>
    <s v="-"/>
    <n v="2.565918984226933E-3"/>
    <n v="2.458163968667814E-4"/>
    <s v="STABLE"/>
    <s v="PAID"/>
    <s v="-"/>
    <s v="PAID"/>
    <m/>
    <m/>
    <s v="CAVA"/>
    <m/>
    <s v="-"/>
    <s v="-"/>
    <s v="TADIWALA ROAD"/>
    <s v="-"/>
    <s v="-"/>
    <s v="-"/>
    <n v="2525"/>
    <n v="4492"/>
    <n v="26"/>
    <n v="11"/>
    <s v="STABLE"/>
    <m/>
    <m/>
    <m/>
    <m/>
    <s v="NPA"/>
    <s v="MH12UR3151"/>
    <s v="HONDA ACTIVA 6G DLX BS VI"/>
    <d v="2024-06-20T00:00:00"/>
    <n v="24"/>
    <s v="02.06.26"/>
    <x v="1"/>
    <m/>
    <m/>
    <m/>
    <m/>
    <m/>
    <m/>
    <m/>
    <m/>
    <m/>
    <m/>
    <m/>
    <m/>
    <m/>
    <m/>
    <m/>
    <m/>
    <m/>
    <m/>
    <m/>
    <m/>
    <m/>
    <m/>
    <n v="2"/>
    <m/>
    <m/>
    <m/>
    <m/>
    <m/>
    <m/>
    <m/>
    <m/>
    <m/>
    <m/>
    <m/>
    <m/>
    <m/>
    <m/>
    <m/>
    <m/>
    <m/>
    <m/>
    <m/>
    <m/>
    <m/>
    <m/>
    <m/>
    <m/>
    <m/>
    <m/>
    <m/>
    <m/>
    <m/>
    <m/>
    <m/>
    <m/>
    <m/>
    <m/>
    <m/>
    <m/>
    <m/>
    <m/>
    <m/>
    <m/>
    <m/>
    <m/>
    <m/>
    <m/>
    <m/>
    <m/>
    <m/>
    <m/>
    <m/>
    <m/>
    <m/>
    <m/>
    <m/>
    <m/>
    <m/>
    <m/>
    <m/>
    <m/>
    <m/>
    <m/>
    <m/>
    <m/>
    <m/>
    <m/>
    <m/>
    <m/>
    <m/>
    <m/>
    <m/>
    <m/>
    <m/>
    <x v="1"/>
    <x v="0"/>
    <s v="ZBHT0012"/>
    <s v="B2-TVeZF657"/>
    <s v="Allocated"/>
    <s v="Payment (PAID)"/>
    <s v="Payment (PAID)"/>
    <d v="2026-06-08T00:00:00"/>
    <m/>
    <m/>
    <m/>
    <m/>
    <s v="41"/>
    <n v="2075"/>
    <n v="4582"/>
  </r>
  <r>
    <n v="462896762"/>
    <s v="DATTA BHIMRAO BAGAL"/>
    <m/>
    <m/>
    <m/>
    <m/>
    <m/>
    <m/>
    <n v="4379"/>
    <n v="4490"/>
    <n v="411"/>
    <n v="9255"/>
    <x v="4"/>
    <s v="FLOW"/>
    <s v="UNPAID"/>
    <x v="12"/>
    <n v="4409"/>
    <n v="300"/>
    <n v="0"/>
    <n v="2250"/>
    <s v="-"/>
    <n v="4.1394727218699641E-2"/>
    <n v="9.7620278650520538E-4"/>
    <s v="FLOW"/>
    <s v="NC"/>
    <s v="-"/>
    <s v="NC"/>
    <s v="Shifted"/>
    <m/>
    <s v="CNAVNA"/>
    <m/>
    <s v="-"/>
    <s v="-"/>
    <s v="PASHAN"/>
    <s v="-"/>
    <s v="-"/>
    <s v="-"/>
    <n v="7040"/>
    <n v="4409"/>
    <n v="57"/>
    <n v="73"/>
    <s v="FLOW"/>
    <m/>
    <m/>
    <m/>
    <m/>
    <s v="REGULAR"/>
    <m/>
    <s v="SPLENDOR PLUS I3S BS6 FI DRUM SELF"/>
    <d v="2024-05-14T00:00:00"/>
    <n v="24"/>
    <s v="02.06.26"/>
    <x v="0"/>
    <m/>
    <m/>
    <m/>
    <m/>
    <m/>
    <m/>
    <m/>
    <m/>
    <m/>
    <m/>
    <n v="1"/>
    <m/>
    <m/>
    <m/>
    <m/>
    <m/>
    <n v="1"/>
    <m/>
    <m/>
    <m/>
    <m/>
    <m/>
    <m/>
    <m/>
    <m/>
    <m/>
    <m/>
    <m/>
    <m/>
    <m/>
    <m/>
    <m/>
    <m/>
    <m/>
    <m/>
    <m/>
    <m/>
    <m/>
    <m/>
    <m/>
    <m/>
    <m/>
    <m/>
    <m/>
    <m/>
    <m/>
    <m/>
    <m/>
    <m/>
    <m/>
    <m/>
    <m/>
    <m/>
    <m/>
    <m/>
    <m/>
    <m/>
    <m/>
    <m/>
    <m/>
    <m/>
    <m/>
    <m/>
    <m/>
    <m/>
    <m/>
    <m/>
    <m/>
    <m/>
    <m/>
    <m/>
    <m/>
    <m/>
    <m/>
    <m/>
    <m/>
    <m/>
    <m/>
    <m/>
    <m/>
    <m/>
    <m/>
    <m/>
    <m/>
    <m/>
    <m/>
    <m/>
    <m/>
    <m/>
    <m/>
    <m/>
    <m/>
    <m/>
    <m/>
    <x v="1"/>
    <x v="0"/>
    <s v="DUWT0023"/>
    <s v="koelXawGOm"/>
    <s v="Allocated"/>
    <s v="Shifted (NC_SFTD)"/>
    <s v="Customer shifted from residence address "/>
    <d v="2026-06-06T00:00:00"/>
    <m/>
    <m/>
    <m/>
    <m/>
    <s v="386"/>
    <n v="411"/>
    <n v="9255"/>
  </r>
  <r>
    <n v="466623159"/>
    <s v="HEMRAJ MANOHAR KALOKAR"/>
    <m/>
    <m/>
    <m/>
    <m/>
    <m/>
    <s v="BANK RB 11"/>
    <n v="1141"/>
    <n v="1141"/>
    <n v="1151"/>
    <n v="2292"/>
    <x v="0"/>
    <s v="RB"/>
    <s v="UNPAID"/>
    <x v="9"/>
    <n v="4350"/>
    <n v="10"/>
    <n v="0"/>
    <n v="900"/>
    <s v="-"/>
    <n v="4.6540788989412239E-2"/>
    <n v="2.3804570934338803E-4"/>
    <s v="RB"/>
    <s v="PAID"/>
    <s v="-"/>
    <s v="PAID"/>
    <s v="Shifted"/>
    <m/>
    <s v="CAVNA"/>
    <m/>
    <s v="-"/>
    <s v="-"/>
    <s v="MANJARWADI"/>
    <s v="-"/>
    <s v="-"/>
    <s v="-"/>
    <n v="2051"/>
    <n v="4350"/>
    <n v="26"/>
    <n v="0"/>
    <s v="RB"/>
    <m/>
    <m/>
    <m/>
    <m/>
    <s v="REGULAR"/>
    <s v="MH15JZ2403"/>
    <s v="HF DELUXE DRS CS FI"/>
    <d v="2025-08-02T00:00:00"/>
    <n v="12"/>
    <s v="02.06.26"/>
    <x v="1"/>
    <m/>
    <m/>
    <m/>
    <m/>
    <m/>
    <m/>
    <m/>
    <m/>
    <m/>
    <m/>
    <n v="1"/>
    <m/>
    <m/>
    <m/>
    <m/>
    <m/>
    <m/>
    <m/>
    <m/>
    <m/>
    <m/>
    <m/>
    <m/>
    <m/>
    <m/>
    <m/>
    <m/>
    <m/>
    <m/>
    <m/>
    <m/>
    <m/>
    <m/>
    <m/>
    <m/>
    <m/>
    <m/>
    <m/>
    <m/>
    <m/>
    <m/>
    <m/>
    <m/>
    <m/>
    <m/>
    <m/>
    <m/>
    <m/>
    <m/>
    <m/>
    <m/>
    <m/>
    <m/>
    <m/>
    <m/>
    <m/>
    <m/>
    <m/>
    <m/>
    <m/>
    <m/>
    <m/>
    <m/>
    <m/>
    <m/>
    <m/>
    <m/>
    <m/>
    <m/>
    <m/>
    <m/>
    <m/>
    <m/>
    <m/>
    <m/>
    <m/>
    <m/>
    <m/>
    <m/>
    <m/>
    <m/>
    <m/>
    <m/>
    <m/>
    <m/>
    <m/>
    <m/>
    <m/>
    <m/>
    <m/>
    <m/>
    <m/>
    <m/>
    <m/>
    <x v="2"/>
    <x v="0"/>
    <s v="DUWT0029"/>
    <s v="BPg58B1Si97"/>
    <s v="Allocated"/>
    <s v="Shifted (NC_SFTD)"/>
    <s v="Shifted "/>
    <d v="2026-06-04T00:00:00"/>
    <m/>
    <m/>
    <m/>
    <m/>
    <s v="10"/>
    <n v="1151"/>
    <n v="2292"/>
  </r>
  <r>
    <n v="461449222"/>
    <s v="KHETARAM"/>
    <m/>
    <m/>
    <m/>
    <m/>
    <m/>
    <m/>
    <n v="3185"/>
    <n v="4287.91"/>
    <n v="-11303.09"/>
    <n v="7876.91"/>
    <x v="3"/>
    <s v="FLOW"/>
    <s v="UNPAID"/>
    <x v="11"/>
    <n v="4235.6499999999996"/>
    <n v="334"/>
    <n v="0"/>
    <n v="900"/>
    <s v="FLOW"/>
    <n v="1.351169995856516E-2"/>
    <n v="1.7792765449344209E-3"/>
    <s v="FLOW"/>
    <s v="NC"/>
    <s v="NC"/>
    <s v="NC"/>
    <s v="Add not found"/>
    <m/>
    <s v="CNAVNA"/>
    <m/>
    <s v="-"/>
    <s v="-"/>
    <s v="KHALUMBARE"/>
    <s v="-"/>
    <s v="-"/>
    <s v="-"/>
    <n v="5521.91"/>
    <n v="4235.6499999999996"/>
    <n v="178"/>
    <n v="194"/>
    <s v="FLOW"/>
    <m/>
    <m/>
    <m/>
    <m/>
    <s v="NPA"/>
    <s v="MH14LH0689"/>
    <s v="SPLENDOR PLUS I3S BS6 FI DRUM SELF"/>
    <d v="2024-01-09T00:00:00"/>
    <n v="24"/>
    <s v="02.06.26"/>
    <x v="0"/>
    <m/>
    <m/>
    <m/>
    <m/>
    <m/>
    <m/>
    <m/>
    <m/>
    <m/>
    <m/>
    <m/>
    <m/>
    <m/>
    <m/>
    <m/>
    <m/>
    <m/>
    <m/>
    <m/>
    <m/>
    <m/>
    <m/>
    <m/>
    <m/>
    <m/>
    <m/>
    <m/>
    <m/>
    <m/>
    <m/>
    <m/>
    <m/>
    <m/>
    <m/>
    <m/>
    <m/>
    <m/>
    <m/>
    <m/>
    <m/>
    <m/>
    <m/>
    <m/>
    <m/>
    <m/>
    <m/>
    <m/>
    <m/>
    <m/>
    <m/>
    <m/>
    <m/>
    <m/>
    <m/>
    <m/>
    <m/>
    <m/>
    <m/>
    <m/>
    <m/>
    <m/>
    <m/>
    <m/>
    <m/>
    <m/>
    <m/>
    <m/>
    <m/>
    <m/>
    <m/>
    <m/>
    <m/>
    <m/>
    <m/>
    <m/>
    <m/>
    <m/>
    <m/>
    <m/>
    <m/>
    <m/>
    <m/>
    <m/>
    <m/>
    <m/>
    <m/>
    <m/>
    <m/>
    <m/>
    <m/>
    <m/>
    <m/>
    <m/>
    <m/>
    <x v="5"/>
    <x v="1"/>
    <s v="ZBHT0010"/>
    <s v="B2WgQULkEm"/>
    <s v="Allocated"/>
    <e v="#N/A"/>
    <e v="#N/A"/>
    <e v="#N/A"/>
    <m/>
    <m/>
    <m/>
    <m/>
    <s v="404"/>
    <n v="-11303.09"/>
    <n v="7876.91"/>
  </r>
  <r>
    <n v="460327068"/>
    <s v="AJIT SANJAY WAGHMARE"/>
    <s v="ONLINE"/>
    <s v="15.06.26"/>
    <n v="4500"/>
    <m/>
    <m/>
    <s v="BANK RB 17"/>
    <n v="4573"/>
    <n v="4208"/>
    <n v="4277"/>
    <n v="4438"/>
    <x v="0"/>
    <s v="RB"/>
    <s v="PAID"/>
    <x v="4"/>
    <n v="4208"/>
    <n v="69"/>
    <n v="0"/>
    <n v="4722.6400000000003"/>
    <s v="20.05.26"/>
    <n v="5.8486704337589708E-3"/>
    <n v="2.3027502181999468E-4"/>
    <s v="RB"/>
    <s v="PAID"/>
    <s v="PAID"/>
    <s v="PAID"/>
    <m/>
    <m/>
    <s v="CAVA"/>
    <m/>
    <s v="-"/>
    <s v="-"/>
    <s v="CHAKAN"/>
    <s v="-"/>
    <s v="-"/>
    <s v="-"/>
    <n v="8999.64"/>
    <n v="4208"/>
    <n v="27"/>
    <n v="0"/>
    <s v="RB"/>
    <m/>
    <m/>
    <m/>
    <m/>
    <s v="REGULAR"/>
    <s v="MH17CZ8047"/>
    <s v="HONDA UNICORN 160 BSVI"/>
    <d v="2023-10-26T00:00:00"/>
    <n v="30"/>
    <s v="02.06.26"/>
    <x v="0"/>
    <m/>
    <m/>
    <m/>
    <m/>
    <m/>
    <m/>
    <m/>
    <n v="1"/>
    <m/>
    <m/>
    <m/>
    <m/>
    <m/>
    <m/>
    <m/>
    <m/>
    <m/>
    <m/>
    <m/>
    <m/>
    <m/>
    <m/>
    <m/>
    <m/>
    <m/>
    <m/>
    <m/>
    <m/>
    <m/>
    <m/>
    <m/>
    <m/>
    <m/>
    <m/>
    <m/>
    <m/>
    <m/>
    <m/>
    <m/>
    <m/>
    <m/>
    <m/>
    <m/>
    <m/>
    <m/>
    <m/>
    <m/>
    <m/>
    <m/>
    <m/>
    <m/>
    <m/>
    <n v="1"/>
    <m/>
    <m/>
    <m/>
    <m/>
    <m/>
    <m/>
    <m/>
    <m/>
    <m/>
    <m/>
    <m/>
    <m/>
    <m/>
    <m/>
    <m/>
    <m/>
    <m/>
    <m/>
    <m/>
    <m/>
    <m/>
    <m/>
    <m/>
    <m/>
    <m/>
    <m/>
    <m/>
    <m/>
    <m/>
    <m/>
    <m/>
    <m/>
    <m/>
    <m/>
    <m/>
    <m/>
    <m/>
    <m/>
    <m/>
    <m/>
    <m/>
    <x v="1"/>
    <x v="0"/>
    <s v="DUWT0017"/>
    <s v="GoBXZZmcnpm"/>
    <s v="Allocated"/>
    <s v="Left Message (LMCB)"/>
    <s v="Customer not meet massage with wife "/>
    <d v="2026-06-03T00:00:00"/>
    <m/>
    <m/>
    <m/>
    <m/>
    <s v="157"/>
    <n v="4277"/>
    <n v="8938"/>
  </r>
  <r>
    <n v="460501590"/>
    <s v="SAGAR BHANUDAS BELE"/>
    <m/>
    <m/>
    <m/>
    <m/>
    <m/>
    <s v="BANK STABLE 11"/>
    <n v="3837"/>
    <n v="4211"/>
    <n v="487"/>
    <n v="8164"/>
    <x v="4"/>
    <s v="STABLE"/>
    <s v="UNPAID"/>
    <x v="9"/>
    <n v="4153.8"/>
    <n v="113"/>
    <n v="0"/>
    <n v="6010.27"/>
    <s v="-"/>
    <n v="1"/>
    <n v="9.1969860162969435E-4"/>
    <s v="STABLE"/>
    <s v="PAID"/>
    <s v="-"/>
    <s v="PAID"/>
    <m/>
    <m/>
    <s v="CAVA"/>
    <m/>
    <s v="-"/>
    <s v="-"/>
    <s v="GHODEGAON"/>
    <s v="-"/>
    <s v="-"/>
    <s v="-"/>
    <n v="10334.27"/>
    <n v="4153.8"/>
    <n v="57"/>
    <n v="43"/>
    <s v="STABLE"/>
    <m/>
    <m/>
    <m/>
    <m/>
    <s v="REGULAR"/>
    <m/>
    <s v="PASSION PLUS I3S DRS CAST"/>
    <d v="2023-11-06T00:00:00"/>
    <n v="30"/>
    <s v="02.06.26"/>
    <x v="1"/>
    <m/>
    <m/>
    <m/>
    <m/>
    <m/>
    <m/>
    <m/>
    <n v="1"/>
    <m/>
    <m/>
    <m/>
    <m/>
    <m/>
    <m/>
    <m/>
    <m/>
    <m/>
    <m/>
    <m/>
    <m/>
    <m/>
    <m/>
    <m/>
    <m/>
    <m/>
    <n v="1"/>
    <m/>
    <m/>
    <m/>
    <m/>
    <m/>
    <m/>
    <m/>
    <m/>
    <m/>
    <m/>
    <m/>
    <m/>
    <m/>
    <m/>
    <m/>
    <m/>
    <m/>
    <m/>
    <m/>
    <m/>
    <m/>
    <m/>
    <m/>
    <m/>
    <m/>
    <m/>
    <m/>
    <m/>
    <m/>
    <m/>
    <m/>
    <m/>
    <m/>
    <m/>
    <m/>
    <m/>
    <m/>
    <m/>
    <m/>
    <m/>
    <m/>
    <m/>
    <m/>
    <m/>
    <m/>
    <m/>
    <m/>
    <m/>
    <m/>
    <m/>
    <m/>
    <m/>
    <m/>
    <m/>
    <m/>
    <m/>
    <m/>
    <m/>
    <m/>
    <m/>
    <m/>
    <m/>
    <m/>
    <m/>
    <m/>
    <m/>
    <m/>
    <m/>
    <x v="1"/>
    <x v="0"/>
    <s v="DUWT0029"/>
    <s v="G2i7k2bbAb"/>
    <s v="Allocated"/>
    <s v="Door Locked (NC_DL)"/>
    <s v="Door locked "/>
    <d v="2026-06-09T00:00:00"/>
    <m/>
    <m/>
    <m/>
    <m/>
    <s v="116"/>
    <n v="487"/>
    <n v="8164"/>
  </r>
  <r>
    <n v="461282227"/>
    <s v="HARSHDIP DEEPAK SOLWANDE"/>
    <s v="COLLECT"/>
    <s v="05.06.26"/>
    <n v="5000"/>
    <m/>
    <m/>
    <m/>
    <n v="4535"/>
    <n v="4125"/>
    <n v="4679"/>
    <n v="3660"/>
    <x v="5"/>
    <s v="RB"/>
    <s v="PAID"/>
    <x v="12"/>
    <n v="4125"/>
    <n v="554"/>
    <n v="0"/>
    <n v="2986"/>
    <s v="FLOW"/>
    <n v="3.1060079379774262E-2"/>
    <n v="2.0079075830185091E-3"/>
    <s v="RB"/>
    <s v="PAID"/>
    <s v="RTP"/>
    <s v="PAID"/>
    <m/>
    <m/>
    <m/>
    <m/>
    <s v="-"/>
    <s v="-"/>
    <s v="KHADAKI"/>
    <s v="-"/>
    <s v="-"/>
    <s v="-"/>
    <n v="7665"/>
    <n v="4125"/>
    <n v="147"/>
    <n v="0"/>
    <s v="RB"/>
    <m/>
    <m/>
    <m/>
    <m/>
    <s v="NPA"/>
    <s v="MH12WH0172"/>
    <s v="HONDA ACTIVA DLX"/>
    <d v="2023-12-28T00:00:00"/>
    <n v="24"/>
    <s v="02.06.26"/>
    <x v="0"/>
    <m/>
    <m/>
    <m/>
    <m/>
    <m/>
    <m/>
    <m/>
    <m/>
    <m/>
    <m/>
    <m/>
    <m/>
    <m/>
    <n v="1"/>
    <m/>
    <m/>
    <m/>
    <m/>
    <m/>
    <m/>
    <m/>
    <m/>
    <m/>
    <m/>
    <m/>
    <m/>
    <m/>
    <m/>
    <m/>
    <m/>
    <m/>
    <m/>
    <m/>
    <m/>
    <m/>
    <m/>
    <m/>
    <m/>
    <m/>
    <m/>
    <m/>
    <m/>
    <m/>
    <m/>
    <m/>
    <m/>
    <m/>
    <m/>
    <m/>
    <m/>
    <m/>
    <m/>
    <m/>
    <m/>
    <m/>
    <m/>
    <m/>
    <m/>
    <m/>
    <m/>
    <m/>
    <m/>
    <m/>
    <m/>
    <m/>
    <m/>
    <m/>
    <m/>
    <m/>
    <m/>
    <m/>
    <m/>
    <m/>
    <m/>
    <m/>
    <m/>
    <m/>
    <m/>
    <m/>
    <m/>
    <m/>
    <m/>
    <m/>
    <m/>
    <m/>
    <m/>
    <m/>
    <m/>
    <m/>
    <m/>
    <m/>
    <m/>
    <m/>
    <m/>
    <x v="2"/>
    <x v="0"/>
    <s v="DUWT0023"/>
    <s v="A6mzjvL_OM7"/>
    <s v="Allocated"/>
    <s v="Payment (PAID)"/>
    <s v="Customer given PTP "/>
    <d v="2026-06-05T00:00:00"/>
    <m/>
    <m/>
    <m/>
    <m/>
    <s v="0"/>
    <n v="4679"/>
    <n v="8660"/>
  </r>
  <r>
    <n v="464698828"/>
    <s v="GAJANAN NINAJI MORE"/>
    <m/>
    <m/>
    <m/>
    <m/>
    <m/>
    <m/>
    <n v="2107"/>
    <n v="4214"/>
    <n v="2189"/>
    <n v="6486"/>
    <x v="4"/>
    <s v="FLOW"/>
    <s v="UNPAID"/>
    <x v="13"/>
    <n v="4093"/>
    <n v="82"/>
    <n v="0"/>
    <n v="6750"/>
    <s v="FLOW"/>
    <n v="1.0537101254514888E-2"/>
    <n v="9.0623678955903961E-4"/>
    <s v="STABLE"/>
    <s v="MPTP"/>
    <s v="PTP"/>
    <s v="MPTP"/>
    <s v="Add not found"/>
    <n v="20"/>
    <s v="CAVNA"/>
    <m/>
    <s v="-"/>
    <s v="-"/>
    <s v="MAAN"/>
    <s v="-"/>
    <s v="-"/>
    <s v="-"/>
    <n v="11046"/>
    <n v="4093"/>
    <n v="56"/>
    <n v="72"/>
    <s v="FLOW"/>
    <m/>
    <m/>
    <m/>
    <m/>
    <s v="REGULAR"/>
    <s v="MH28BU0974"/>
    <s v="SPLENDOR PLUS I3S XTEC"/>
    <d v="2024-11-16T00:00:00"/>
    <n v="18"/>
    <s v="02.06.26"/>
    <x v="0"/>
    <m/>
    <m/>
    <m/>
    <m/>
    <m/>
    <m/>
    <m/>
    <m/>
    <m/>
    <m/>
    <n v="1"/>
    <m/>
    <m/>
    <m/>
    <m/>
    <m/>
    <m/>
    <m/>
    <m/>
    <m/>
    <m/>
    <m/>
    <m/>
    <m/>
    <m/>
    <m/>
    <m/>
    <m/>
    <m/>
    <m/>
    <m/>
    <m/>
    <m/>
    <m/>
    <m/>
    <m/>
    <m/>
    <m/>
    <m/>
    <m/>
    <m/>
    <m/>
    <m/>
    <m/>
    <m/>
    <m/>
    <m/>
    <m/>
    <m/>
    <m/>
    <m/>
    <m/>
    <m/>
    <m/>
    <m/>
    <m/>
    <m/>
    <m/>
    <m/>
    <m/>
    <m/>
    <m/>
    <m/>
    <m/>
    <m/>
    <m/>
    <m/>
    <m/>
    <m/>
    <m/>
    <m/>
    <m/>
    <m/>
    <m/>
    <m/>
    <m/>
    <m/>
    <m/>
    <m/>
    <m/>
    <m/>
    <m/>
    <m/>
    <m/>
    <m/>
    <m/>
    <m/>
    <m/>
    <m/>
    <m/>
    <m/>
    <m/>
    <m/>
    <m/>
    <x v="2"/>
    <x v="0"/>
    <s v="DUWT0030"/>
    <s v="BPXf5_woltm"/>
    <s v="Allocated"/>
    <s v="Address Not Found (NC_ANF)"/>
    <s v="Address not found "/>
    <d v="2026-06-04T00:00:00"/>
    <m/>
    <m/>
    <m/>
    <m/>
    <s v="165"/>
    <n v="2189"/>
    <n v="6486"/>
  </r>
  <r>
    <n v="462216543"/>
    <s v="GULFAM"/>
    <m/>
    <m/>
    <m/>
    <m/>
    <m/>
    <m/>
    <n v="4121"/>
    <n v="4112"/>
    <n v="4510"/>
    <n v="8748"/>
    <x v="1"/>
    <s v="FLOW"/>
    <s v="UNPAID"/>
    <x v="1"/>
    <n v="4042"/>
    <n v="398"/>
    <n v="0"/>
    <n v="1769"/>
    <s v="STABLE"/>
    <n v="6.7471359726508969E-3"/>
    <n v="1.0810752461054957E-3"/>
    <s v="FLOW"/>
    <s v="NC"/>
    <s v="PAID"/>
    <s v="NC"/>
    <s v="Shifted"/>
    <m/>
    <s v="CNAVNA"/>
    <m/>
    <s v="-"/>
    <s v="-"/>
    <s v="THERGAON"/>
    <s v="-"/>
    <s v="-"/>
    <s v="-"/>
    <n v="6279"/>
    <n v="4042"/>
    <n v="88"/>
    <n v="104"/>
    <s v="FLOW"/>
    <m/>
    <m/>
    <m/>
    <m/>
    <s v="NPA"/>
    <s v="MH14LK8042"/>
    <s v="SPLENDOR PLUS I3S XTEC"/>
    <d v="2024-03-13T00:00:00"/>
    <n v="24"/>
    <s v="02.06.26"/>
    <x v="0"/>
    <m/>
    <m/>
    <m/>
    <m/>
    <m/>
    <m/>
    <m/>
    <n v="1"/>
    <m/>
    <m/>
    <m/>
    <m/>
    <m/>
    <m/>
    <m/>
    <m/>
    <m/>
    <m/>
    <m/>
    <m/>
    <m/>
    <m/>
    <m/>
    <m/>
    <m/>
    <m/>
    <m/>
    <m/>
    <m/>
    <m/>
    <m/>
    <m/>
    <m/>
    <m/>
    <m/>
    <m/>
    <m/>
    <m/>
    <m/>
    <m/>
    <m/>
    <m/>
    <m/>
    <m/>
    <m/>
    <m/>
    <m/>
    <m/>
    <m/>
    <m/>
    <m/>
    <m/>
    <m/>
    <m/>
    <m/>
    <m/>
    <m/>
    <m/>
    <m/>
    <m/>
    <m/>
    <m/>
    <m/>
    <m/>
    <m/>
    <m/>
    <m/>
    <m/>
    <m/>
    <m/>
    <m/>
    <m/>
    <m/>
    <m/>
    <m/>
    <m/>
    <m/>
    <m/>
    <m/>
    <m/>
    <m/>
    <m/>
    <m/>
    <m/>
    <m/>
    <m/>
    <m/>
    <m/>
    <m/>
    <m/>
    <m/>
    <m/>
    <m/>
    <m/>
    <x v="2"/>
    <x v="0"/>
    <s v="ZBHT0011"/>
    <s v="APGX7f4Iu7"/>
    <s v="Allocated"/>
    <s v="Shifted (NC_SFTD)"/>
    <s v="Visit cm residence address cm shifted for a long time confirm with neighbour "/>
    <d v="2026-06-03T00:00:00"/>
    <m/>
    <m/>
    <m/>
    <m/>
    <s v="515"/>
    <n v="4510"/>
    <n v="8748"/>
  </r>
  <r>
    <n v="462670629"/>
    <s v="KRUSHNA VIKRAM BINDE"/>
    <s v="ONLINE"/>
    <s v="14.06.26"/>
    <n v="4152"/>
    <m/>
    <m/>
    <s v="BANK RB 15"/>
    <n v="4029"/>
    <n v="3992"/>
    <n v="4063"/>
    <n v="4026"/>
    <x v="0"/>
    <s v="RB"/>
    <s v="PAID"/>
    <x v="2"/>
    <n v="3960"/>
    <n v="71"/>
    <n v="0"/>
    <n v="5850"/>
    <s v="-"/>
    <n v="5.9673583688931138E-3"/>
    <n v="2.1670368022984291E-4"/>
    <s v="RB"/>
    <s v="PAID"/>
    <s v="-"/>
    <s v="PAID"/>
    <m/>
    <m/>
    <s v="CAVA"/>
    <m/>
    <m/>
    <m/>
    <s v="MOSHI"/>
    <m/>
    <m/>
    <m/>
    <n v="9913"/>
    <n v="3960"/>
    <n v="27"/>
    <n v="0"/>
    <s v="RB"/>
    <m/>
    <m/>
    <m/>
    <m/>
    <s v="-"/>
    <s v="MH14LN1775"/>
    <s v="SPLENDOR PLUS BS6 I3S DRS CAST FI"/>
    <d v="2024-04-23T00:00:00"/>
    <n v="24"/>
    <s v="10.06.26"/>
    <x v="1"/>
    <m/>
    <m/>
    <m/>
    <m/>
    <m/>
    <m/>
    <m/>
    <m/>
    <m/>
    <m/>
    <m/>
    <m/>
    <m/>
    <m/>
    <m/>
    <m/>
    <m/>
    <m/>
    <m/>
    <m/>
    <m/>
    <m/>
    <m/>
    <m/>
    <m/>
    <m/>
    <m/>
    <m/>
    <m/>
    <m/>
    <m/>
    <n v="1"/>
    <m/>
    <m/>
    <m/>
    <m/>
    <m/>
    <m/>
    <m/>
    <m/>
    <m/>
    <m/>
    <m/>
    <m/>
    <m/>
    <m/>
    <m/>
    <m/>
    <m/>
    <m/>
    <m/>
    <m/>
    <m/>
    <m/>
    <m/>
    <m/>
    <m/>
    <m/>
    <m/>
    <m/>
    <m/>
    <m/>
    <m/>
    <m/>
    <m/>
    <m/>
    <m/>
    <m/>
    <m/>
    <m/>
    <m/>
    <m/>
    <m/>
    <m/>
    <m/>
    <m/>
    <m/>
    <m/>
    <m/>
    <m/>
    <m/>
    <m/>
    <m/>
    <m/>
    <m/>
    <m/>
    <m/>
    <m/>
    <m/>
    <m/>
    <m/>
    <m/>
    <m/>
    <m/>
    <x v="2"/>
    <x v="0"/>
    <s v="ZBHT0009"/>
    <s v="APzd1O2Zwc"/>
    <s v="Allocated"/>
    <s v="Promise To Pay (PTP)"/>
    <s v="Customer promise pay online 4120 on 15/06"/>
    <d v="2026-06-15T00:00:00"/>
    <m/>
    <m/>
    <m/>
    <m/>
    <s v="157"/>
    <n v="4063"/>
    <n v="8178"/>
  </r>
  <r>
    <n v="140313978"/>
    <s v="SACHIN NIVRUTTI WAGHMARE"/>
    <m/>
    <m/>
    <m/>
    <m/>
    <m/>
    <m/>
    <n v="3102"/>
    <n v="3985"/>
    <n v="-2085"/>
    <n v="7289"/>
    <x v="1"/>
    <s v="FLOW"/>
    <s v="UNPAID"/>
    <x v="8"/>
    <n v="3933.07"/>
    <n v="134"/>
    <n v="0"/>
    <n v="900"/>
    <s v="FLOW"/>
    <n v="1.1239985859532113E-2"/>
    <n v="1.051940776397858E-3"/>
    <s v="STABLE"/>
    <s v="PTP"/>
    <s v="BPTP"/>
    <s v="PTP"/>
    <m/>
    <m/>
    <s v="CAVNA"/>
    <m/>
    <s v="-"/>
    <s v="-"/>
    <s v="MAVAL"/>
    <s v="-"/>
    <s v="-"/>
    <s v="-"/>
    <n v="5019"/>
    <n v="3933.07"/>
    <n v="88"/>
    <n v="104"/>
    <s v="FLOW"/>
    <m/>
    <m/>
    <m/>
    <m/>
    <s v="REGULAR"/>
    <s v="MH14KT5285"/>
    <s v="HONDA ACTIVA 6G DLX BS VI"/>
    <d v="2023-03-25T00:00:00"/>
    <n v="36"/>
    <s v="02.06.26"/>
    <x v="1"/>
    <m/>
    <m/>
    <m/>
    <m/>
    <m/>
    <m/>
    <m/>
    <m/>
    <m/>
    <m/>
    <n v="1"/>
    <m/>
    <m/>
    <m/>
    <m/>
    <m/>
    <m/>
    <m/>
    <m/>
    <m/>
    <m/>
    <m/>
    <m/>
    <m/>
    <m/>
    <m/>
    <m/>
    <m/>
    <m/>
    <m/>
    <m/>
    <m/>
    <m/>
    <m/>
    <m/>
    <m/>
    <m/>
    <m/>
    <m/>
    <m/>
    <m/>
    <m/>
    <m/>
    <m/>
    <m/>
    <m/>
    <m/>
    <m/>
    <m/>
    <m/>
    <m/>
    <m/>
    <m/>
    <m/>
    <m/>
    <m/>
    <m/>
    <m/>
    <m/>
    <m/>
    <m/>
    <m/>
    <m/>
    <m/>
    <m/>
    <m/>
    <m/>
    <m/>
    <m/>
    <m/>
    <m/>
    <m/>
    <m/>
    <m/>
    <m/>
    <m/>
    <m/>
    <m/>
    <m/>
    <m/>
    <m/>
    <m/>
    <m/>
    <m/>
    <m/>
    <m/>
    <m/>
    <m/>
    <m/>
    <m/>
    <m/>
    <m/>
    <m/>
    <m/>
    <x v="2"/>
    <x v="0"/>
    <s v="ZBHT0013"/>
    <s v="GPfzHUMX3m"/>
    <s v="Allocated"/>
    <s v="Promise To Pay (PTP)"/>
    <s v="Ptp"/>
    <d v="2026-06-12T00:00:00"/>
    <m/>
    <m/>
    <m/>
    <m/>
    <s v="202"/>
    <n v="-2085"/>
    <n v="7289"/>
  </r>
  <r>
    <n v="460504076"/>
    <s v="IMRAN RAFIK SHAIKH"/>
    <m/>
    <m/>
    <m/>
    <m/>
    <m/>
    <m/>
    <n v="3991"/>
    <n v="3910"/>
    <n v="3994"/>
    <n v="8050"/>
    <x v="0"/>
    <s v="FLOW"/>
    <s v="UNPAID"/>
    <x v="17"/>
    <n v="3910"/>
    <n v="84"/>
    <n v="0"/>
    <n v="6256"/>
    <s v="08.05.26"/>
    <n v="6.5633325077410817E-3"/>
    <n v="2.1396752265118328E-4"/>
    <s v="STABLE"/>
    <s v="PTP"/>
    <s v="PTP"/>
    <s v="PTP"/>
    <m/>
    <n v="20"/>
    <s v="CAVA"/>
    <m/>
    <s v="-"/>
    <s v="-"/>
    <s v="KALEWADI"/>
    <s v="-"/>
    <s v="-"/>
    <s v="-"/>
    <n v="10250"/>
    <n v="3910"/>
    <n v="27"/>
    <n v="43"/>
    <s v="FLOW"/>
    <m/>
    <m/>
    <m/>
    <m/>
    <s v="REGULAR"/>
    <s v="MH14LD6195"/>
    <s v="SUZUKI BURGMAN STREET"/>
    <d v="2023-11-06T00:00:00"/>
    <n v="30"/>
    <s v="02.06.26"/>
    <x v="0"/>
    <m/>
    <m/>
    <m/>
    <m/>
    <m/>
    <m/>
    <m/>
    <m/>
    <m/>
    <m/>
    <m/>
    <m/>
    <m/>
    <m/>
    <m/>
    <m/>
    <n v="1"/>
    <m/>
    <m/>
    <m/>
    <m/>
    <m/>
    <n v="1"/>
    <m/>
    <m/>
    <m/>
    <m/>
    <m/>
    <m/>
    <m/>
    <m/>
    <m/>
    <m/>
    <m/>
    <n v="1"/>
    <m/>
    <m/>
    <m/>
    <m/>
    <m/>
    <m/>
    <m/>
    <m/>
    <m/>
    <m/>
    <m/>
    <m/>
    <m/>
    <m/>
    <m/>
    <m/>
    <m/>
    <m/>
    <m/>
    <m/>
    <m/>
    <m/>
    <m/>
    <m/>
    <m/>
    <m/>
    <m/>
    <m/>
    <m/>
    <m/>
    <m/>
    <m/>
    <m/>
    <m/>
    <m/>
    <m/>
    <m/>
    <m/>
    <m/>
    <m/>
    <m/>
    <m/>
    <m/>
    <m/>
    <m/>
    <m/>
    <m/>
    <m/>
    <m/>
    <m/>
    <m/>
    <m/>
    <m/>
    <m/>
    <m/>
    <m/>
    <m/>
    <m/>
    <m/>
    <x v="3"/>
    <x v="0"/>
    <s v="ZBHT0015"/>
    <s v="GPOBotc4DJz"/>
    <s v="Allocated"/>
    <s v="Promise To Pay (PTP)"/>
    <s v="Visited at customer residence address. Customer promise to pay emi after 5/6 days. "/>
    <d v="2026-06-16T00:00:00"/>
    <m/>
    <m/>
    <m/>
    <m/>
    <s v="149"/>
    <n v="3994"/>
    <n v="8050"/>
  </r>
  <r>
    <n v="460451199"/>
    <s v="DIPAK BALASAHEB KATKE"/>
    <m/>
    <m/>
    <m/>
    <m/>
    <m/>
    <m/>
    <n v="3690"/>
    <n v="3690"/>
    <n v="3695"/>
    <n v="7434"/>
    <x v="0"/>
    <s v="FLOW"/>
    <s v="UNPAID"/>
    <x v="10"/>
    <n v="3642"/>
    <n v="5"/>
    <n v="0"/>
    <n v="900"/>
    <s v="-"/>
    <n v="1.570642614323505E-3"/>
    <n v="1.9930171802956764E-4"/>
    <s v="STABLE"/>
    <s v="MPTP"/>
    <s v="-"/>
    <s v="MPTP"/>
    <s v="Add not found"/>
    <n v="22"/>
    <s v="CAVNA"/>
    <m/>
    <s v="-"/>
    <s v="-"/>
    <s v="NARAYAN GAON"/>
    <s v="-"/>
    <s v="-"/>
    <s v="-"/>
    <n v="4595"/>
    <n v="3642"/>
    <n v="27"/>
    <n v="43"/>
    <s v="FLOW"/>
    <m/>
    <m/>
    <m/>
    <m/>
    <s v="NPA"/>
    <s v="MH12WD0939"/>
    <s v="BAJAJ CHETAK PREMIUM"/>
    <d v="2023-11-03T00:00:00"/>
    <n v="30"/>
    <s v="02.06.26"/>
    <x v="0"/>
    <m/>
    <m/>
    <m/>
    <m/>
    <m/>
    <m/>
    <m/>
    <m/>
    <m/>
    <m/>
    <m/>
    <m/>
    <m/>
    <m/>
    <m/>
    <m/>
    <m/>
    <m/>
    <m/>
    <m/>
    <m/>
    <m/>
    <m/>
    <m/>
    <m/>
    <m/>
    <m/>
    <m/>
    <n v="1"/>
    <m/>
    <m/>
    <m/>
    <m/>
    <m/>
    <m/>
    <m/>
    <m/>
    <m/>
    <m/>
    <m/>
    <m/>
    <m/>
    <m/>
    <m/>
    <m/>
    <m/>
    <m/>
    <m/>
    <m/>
    <m/>
    <m/>
    <m/>
    <m/>
    <m/>
    <m/>
    <m/>
    <m/>
    <m/>
    <m/>
    <m/>
    <m/>
    <m/>
    <m/>
    <m/>
    <m/>
    <m/>
    <m/>
    <m/>
    <m/>
    <m/>
    <m/>
    <m/>
    <m/>
    <m/>
    <m/>
    <m/>
    <m/>
    <m/>
    <m/>
    <m/>
    <m/>
    <m/>
    <m/>
    <m/>
    <m/>
    <m/>
    <m/>
    <m/>
    <m/>
    <m/>
    <m/>
    <m/>
    <m/>
    <m/>
    <x v="2"/>
    <x v="0"/>
    <s v="ZBHT0021"/>
    <s v="G2uOq3I9tc"/>
    <s v="Allocated"/>
    <s v="Promise To Pay (PTP)"/>
    <s v="Ptp"/>
    <d v="2026-06-28T00:00:00"/>
    <m/>
    <m/>
    <m/>
    <m/>
    <s v="54"/>
    <n v="3695"/>
    <n v="7434"/>
  </r>
  <r>
    <n v="465617157"/>
    <s v="GANESH SURYAKANT BARTAKKE"/>
    <m/>
    <m/>
    <m/>
    <m/>
    <m/>
    <m/>
    <n v="2793"/>
    <n v="3638.66"/>
    <n v="-4501.34"/>
    <n v="6741.66"/>
    <x v="2"/>
    <s v="FLOW"/>
    <s v="UNPAID"/>
    <x v="8"/>
    <n v="3583.66"/>
    <n v="239"/>
    <n v="0"/>
    <n v="900"/>
    <s v="FLOW"/>
    <n v="3.5462786764713157E-2"/>
    <n v="1.1765833638513969E-3"/>
    <s v="STABLE"/>
    <s v="PTP"/>
    <s v="BPTP"/>
    <s v="PTP"/>
    <m/>
    <m/>
    <s v="CAVNA"/>
    <m/>
    <s v="-"/>
    <s v="-"/>
    <s v="KHANDALA"/>
    <s v="-"/>
    <s v="-"/>
    <s v="-"/>
    <n v="4777.66"/>
    <n v="3583.66"/>
    <n v="115"/>
    <n v="131"/>
    <s v="FLOW"/>
    <m/>
    <m/>
    <m/>
    <m/>
    <s v="NPA"/>
    <s v="MH14KM5928"/>
    <s v="HONDA ACTIVA 6G DLX BS VI"/>
    <d v="2025-03-03T00:00:00"/>
    <n v="12"/>
    <s v="02.06.26"/>
    <x v="1"/>
    <m/>
    <m/>
    <m/>
    <m/>
    <m/>
    <m/>
    <m/>
    <m/>
    <m/>
    <m/>
    <n v="1"/>
    <m/>
    <m/>
    <m/>
    <m/>
    <m/>
    <m/>
    <m/>
    <m/>
    <m/>
    <m/>
    <m/>
    <m/>
    <m/>
    <m/>
    <m/>
    <m/>
    <m/>
    <m/>
    <m/>
    <m/>
    <m/>
    <m/>
    <m/>
    <m/>
    <m/>
    <m/>
    <m/>
    <m/>
    <m/>
    <m/>
    <m/>
    <m/>
    <m/>
    <m/>
    <m/>
    <m/>
    <m/>
    <m/>
    <m/>
    <m/>
    <m/>
    <m/>
    <m/>
    <m/>
    <m/>
    <m/>
    <m/>
    <m/>
    <m/>
    <m/>
    <m/>
    <m/>
    <m/>
    <m/>
    <m/>
    <m/>
    <m/>
    <m/>
    <m/>
    <m/>
    <m/>
    <m/>
    <m/>
    <m/>
    <m/>
    <m/>
    <m/>
    <m/>
    <m/>
    <m/>
    <m/>
    <m/>
    <m/>
    <m/>
    <m/>
    <m/>
    <m/>
    <m/>
    <m/>
    <m/>
    <m/>
    <m/>
    <m/>
    <x v="2"/>
    <x v="0"/>
    <s v="ZBHT0013"/>
    <s v="A6JWiHKJrnz"/>
    <s v="Allocated"/>
    <s v="Promise To Pay (PTP)"/>
    <s v="Ptp"/>
    <d v="2026-06-10T00:00:00"/>
    <m/>
    <m/>
    <m/>
    <m/>
    <s v="310"/>
    <n v="-4501.34"/>
    <n v="6741.66"/>
  </r>
  <r>
    <n v="466507861"/>
    <s v="VISHAL SANJAY SATPUTE"/>
    <m/>
    <m/>
    <m/>
    <m/>
    <m/>
    <s v="BANK STABLE 11"/>
    <n v="1349"/>
    <n v="922"/>
    <n v="946"/>
    <n v="2295"/>
    <x v="0"/>
    <s v="STABLE"/>
    <s v="UNPAID"/>
    <x v="11"/>
    <n v="3541"/>
    <n v="24"/>
    <n v="0"/>
    <n v="1800"/>
    <s v="-"/>
    <n v="3.4975082402074432E-3"/>
    <n v="1.9377467972067519E-4"/>
    <s v="STABLE"/>
    <s v="PAID"/>
    <s v="-"/>
    <s v="PAID"/>
    <m/>
    <m/>
    <m/>
    <m/>
    <m/>
    <m/>
    <s v="BHAMBOLI"/>
    <m/>
    <m/>
    <m/>
    <n v="2746"/>
    <n v="3541"/>
    <n v="26"/>
    <n v="11"/>
    <s v="STABLE"/>
    <m/>
    <m/>
    <m/>
    <m/>
    <s v="-"/>
    <s v="MH14MA3136"/>
    <s v="TVS JUPITER 125 DRUM ALLOY"/>
    <d v="2025-07-14T00:00:00"/>
    <n v="12"/>
    <s v="10.06.26"/>
    <x v="0"/>
    <m/>
    <m/>
    <m/>
    <m/>
    <m/>
    <m/>
    <m/>
    <m/>
    <m/>
    <m/>
    <m/>
    <m/>
    <m/>
    <m/>
    <m/>
    <m/>
    <m/>
    <m/>
    <m/>
    <m/>
    <m/>
    <m/>
    <m/>
    <m/>
    <m/>
    <m/>
    <m/>
    <m/>
    <m/>
    <m/>
    <m/>
    <m/>
    <m/>
    <m/>
    <m/>
    <m/>
    <m/>
    <m/>
    <m/>
    <m/>
    <m/>
    <m/>
    <m/>
    <m/>
    <m/>
    <m/>
    <n v="1"/>
    <m/>
    <m/>
    <m/>
    <m/>
    <m/>
    <m/>
    <m/>
    <m/>
    <m/>
    <m/>
    <m/>
    <m/>
    <m/>
    <m/>
    <m/>
    <m/>
    <m/>
    <m/>
    <m/>
    <m/>
    <m/>
    <m/>
    <m/>
    <m/>
    <m/>
    <m/>
    <m/>
    <m/>
    <m/>
    <m/>
    <m/>
    <m/>
    <m/>
    <m/>
    <m/>
    <m/>
    <m/>
    <m/>
    <m/>
    <m/>
    <m/>
    <m/>
    <m/>
    <m/>
    <m/>
    <m/>
    <m/>
    <x v="2"/>
    <x v="0"/>
    <s v="ZBHT0010"/>
    <s v="koyDmnyU5jm"/>
    <s v="Allocated"/>
    <s v="Promise To Pay (PTP)"/>
    <s v="Ptp "/>
    <d v="2026-06-17T00:00:00"/>
    <m/>
    <m/>
    <m/>
    <m/>
    <s v="24"/>
    <n v="946"/>
    <n v="2295"/>
  </r>
  <r>
    <n v="457439340"/>
    <s v="KUNAL SANJAY SHINDE"/>
    <m/>
    <m/>
    <m/>
    <m/>
    <m/>
    <m/>
    <n v="3679"/>
    <n v="3485.63"/>
    <n v="3709.63"/>
    <n v="7478.63"/>
    <x v="4"/>
    <s v="FLOW"/>
    <s v="UNPAID"/>
    <x v="7"/>
    <n v="3485.63"/>
    <n v="224"/>
    <n v="0"/>
    <n v="5850"/>
    <s v="21.05.26"/>
    <n v="3.8987824563771261E-3"/>
    <n v="7.7175815802361968E-4"/>
    <s v="STABLE"/>
    <s v="PTP"/>
    <s v="BPTP"/>
    <s v="PTP"/>
    <m/>
    <n v="22"/>
    <s v="CAVA"/>
    <m/>
    <s v="-"/>
    <s v="-"/>
    <s v="SHIRUR"/>
    <s v="-"/>
    <s v="-"/>
    <s v="-"/>
    <n v="9559.6299999999992"/>
    <n v="3485.63"/>
    <n v="57"/>
    <n v="73"/>
    <s v="FLOW"/>
    <m/>
    <m/>
    <m/>
    <m/>
    <s v="REGULAR"/>
    <s v="MH12VJ9583"/>
    <s v="HONDA ACTIVA DLX"/>
    <d v="2023-03-29T00:00:00"/>
    <n v="36"/>
    <s v="02.06.26"/>
    <x v="0"/>
    <m/>
    <m/>
    <m/>
    <m/>
    <m/>
    <m/>
    <m/>
    <m/>
    <m/>
    <m/>
    <m/>
    <m/>
    <m/>
    <n v="1"/>
    <m/>
    <m/>
    <m/>
    <m/>
    <m/>
    <m/>
    <m/>
    <m/>
    <m/>
    <m/>
    <m/>
    <m/>
    <m/>
    <m/>
    <m/>
    <m/>
    <m/>
    <m/>
    <m/>
    <m/>
    <m/>
    <m/>
    <m/>
    <m/>
    <m/>
    <m/>
    <m/>
    <m/>
    <m/>
    <m/>
    <m/>
    <m/>
    <m/>
    <m/>
    <m/>
    <m/>
    <m/>
    <m/>
    <m/>
    <m/>
    <m/>
    <m/>
    <m/>
    <m/>
    <m/>
    <m/>
    <m/>
    <m/>
    <m/>
    <m/>
    <m/>
    <m/>
    <m/>
    <m/>
    <m/>
    <m/>
    <m/>
    <m/>
    <m/>
    <m/>
    <m/>
    <m/>
    <m/>
    <m/>
    <m/>
    <m/>
    <m/>
    <m/>
    <m/>
    <m/>
    <m/>
    <m/>
    <m/>
    <m/>
    <m/>
    <m/>
    <m/>
    <m/>
    <m/>
    <m/>
    <x v="2"/>
    <x v="0"/>
    <s v="ZBHT0024"/>
    <s v="B2RhoccsEJz"/>
    <s v="Allocated"/>
    <s v="Left Message (LMCB)"/>
    <s v="Meet wife "/>
    <d v="2026-06-05T00:00:00"/>
    <m/>
    <m/>
    <m/>
    <m/>
    <s v="314"/>
    <n v="3709.63"/>
    <n v="7478.63"/>
  </r>
  <r>
    <n v="457032374"/>
    <s v="ARBAAZ ASHPAK MANIYAR"/>
    <m/>
    <m/>
    <m/>
    <m/>
    <m/>
    <m/>
    <n v="3548"/>
    <n v="3447"/>
    <n v="3782"/>
    <n v="7386"/>
    <x v="1"/>
    <s v="FLOW"/>
    <s v="UNPAID"/>
    <x v="2"/>
    <n v="3447"/>
    <n v="335"/>
    <n v="0"/>
    <n v="5400"/>
    <s v="FLOW"/>
    <n v="1.1496181113378625E-2"/>
    <n v="9.2193626257437993E-4"/>
    <s v="STABLE"/>
    <s v="PTP"/>
    <s v="PTP"/>
    <s v="PTP"/>
    <m/>
    <n v="28"/>
    <s v="CAVA"/>
    <m/>
    <s v="-"/>
    <s v="-"/>
    <s v="BOPODI"/>
    <s v="-"/>
    <s v="-"/>
    <s v="-"/>
    <n v="9182"/>
    <n v="3447"/>
    <n v="88"/>
    <n v="104"/>
    <s v="FLOW"/>
    <m/>
    <m/>
    <m/>
    <m/>
    <s v="NPA"/>
    <s v="MH12VH1647"/>
    <s v="HONDA ACTIVA 6G DLX BS VI"/>
    <d v="2023-03-01T00:00:00"/>
    <n v="36"/>
    <s v="02.06.26"/>
    <x v="1"/>
    <m/>
    <m/>
    <m/>
    <m/>
    <m/>
    <m/>
    <m/>
    <m/>
    <m/>
    <m/>
    <n v="1"/>
    <m/>
    <m/>
    <m/>
    <m/>
    <m/>
    <m/>
    <m/>
    <m/>
    <m/>
    <m/>
    <m/>
    <m/>
    <m/>
    <m/>
    <m/>
    <m/>
    <m/>
    <m/>
    <m/>
    <m/>
    <m/>
    <m/>
    <m/>
    <m/>
    <m/>
    <m/>
    <m/>
    <m/>
    <m/>
    <m/>
    <m/>
    <m/>
    <m/>
    <m/>
    <m/>
    <m/>
    <m/>
    <m/>
    <m/>
    <m/>
    <m/>
    <m/>
    <m/>
    <m/>
    <n v="1"/>
    <m/>
    <m/>
    <m/>
    <m/>
    <m/>
    <m/>
    <m/>
    <m/>
    <m/>
    <m/>
    <m/>
    <m/>
    <m/>
    <m/>
    <m/>
    <m/>
    <m/>
    <m/>
    <m/>
    <m/>
    <m/>
    <m/>
    <m/>
    <m/>
    <m/>
    <m/>
    <m/>
    <m/>
    <m/>
    <m/>
    <m/>
    <m/>
    <m/>
    <m/>
    <m/>
    <m/>
    <m/>
    <m/>
    <x v="1"/>
    <x v="0"/>
    <s v="ZBHT0009"/>
    <s v="G6VwnRCF4z"/>
    <s v="Allocated"/>
    <s v="Shifted (NC_SFTD)"/>
    <s v="Customer shifted from address relative on address msg to him"/>
    <d v="2026-06-04T00:00:00"/>
    <m/>
    <m/>
    <m/>
    <m/>
    <s v="391"/>
    <n v="3782"/>
    <n v="7386"/>
  </r>
  <r>
    <n v="139178059"/>
    <s v="LATIKA BABAN ALHAT"/>
    <m/>
    <m/>
    <m/>
    <m/>
    <m/>
    <m/>
    <n v="3535"/>
    <n v="3441"/>
    <n v="3647"/>
    <n v="7247"/>
    <x v="1"/>
    <s v="FLOW"/>
    <s v="UNPAID"/>
    <x v="6"/>
    <n v="3441"/>
    <n v="206"/>
    <n v="0"/>
    <n v="5703"/>
    <s v="FLOW"/>
    <n v="7.1560347698024643E-3"/>
    <n v="9.2033149971524264E-4"/>
    <s v="FLOW"/>
    <s v="BPTP"/>
    <s v="LMCB"/>
    <s v="BPTP"/>
    <s v="Financail problem"/>
    <m/>
    <s v="CAVA"/>
    <m/>
    <s v="-"/>
    <s v="-"/>
    <s v="YERWADA"/>
    <s v="-"/>
    <s v="-"/>
    <s v="-"/>
    <n v="9350"/>
    <n v="3441"/>
    <n v="87"/>
    <n v="103"/>
    <s v="FLOW"/>
    <m/>
    <m/>
    <m/>
    <m/>
    <s v="REGULAR"/>
    <s v="MH12VJ1059"/>
    <s v="HONDA ACTIVA 6G DLX BS VI"/>
    <d v="2023-03-16T00:00:00"/>
    <n v="36"/>
    <s v="02.06.26"/>
    <x v="1"/>
    <m/>
    <m/>
    <m/>
    <m/>
    <n v="1"/>
    <m/>
    <m/>
    <m/>
    <m/>
    <m/>
    <m/>
    <m/>
    <m/>
    <m/>
    <m/>
    <m/>
    <m/>
    <m/>
    <m/>
    <m/>
    <m/>
    <m/>
    <m/>
    <m/>
    <m/>
    <m/>
    <m/>
    <m/>
    <m/>
    <m/>
    <m/>
    <m/>
    <m/>
    <m/>
    <m/>
    <m/>
    <m/>
    <m/>
    <m/>
    <m/>
    <m/>
    <m/>
    <m/>
    <m/>
    <m/>
    <m/>
    <m/>
    <m/>
    <m/>
    <m/>
    <m/>
    <m/>
    <m/>
    <m/>
    <m/>
    <m/>
    <m/>
    <m/>
    <m/>
    <m/>
    <m/>
    <m/>
    <m/>
    <m/>
    <m/>
    <m/>
    <m/>
    <m/>
    <m/>
    <m/>
    <m/>
    <m/>
    <m/>
    <m/>
    <m/>
    <m/>
    <m/>
    <m/>
    <m/>
    <m/>
    <m/>
    <m/>
    <m/>
    <m/>
    <m/>
    <m/>
    <m/>
    <m/>
    <m/>
    <m/>
    <m/>
    <m/>
    <m/>
    <m/>
    <x v="2"/>
    <x v="0"/>
    <s v="ZBHT0012"/>
    <s v="A6uDgVBM3Rm"/>
    <s v="Allocated"/>
    <s v="Door Locked (NC_DL)"/>
    <s v="Nc"/>
    <d v="2026-06-02T00:00:00"/>
    <m/>
    <m/>
    <m/>
    <m/>
    <s v="271"/>
    <n v="3647"/>
    <n v="7247"/>
  </r>
  <r>
    <n v="465544507"/>
    <s v="SHASHIKANT LAXMAN KATTIMANI"/>
    <m/>
    <m/>
    <m/>
    <m/>
    <m/>
    <m/>
    <n v="1141"/>
    <n v="3314"/>
    <n v="-2119"/>
    <n v="4782"/>
    <x v="3"/>
    <s v="FLOW"/>
    <s v="UNPAID"/>
    <x v="17"/>
    <n v="3258"/>
    <n v="272"/>
    <n v="0"/>
    <n v="3108"/>
    <s v="-"/>
    <n v="0.11279468390138048"/>
    <n v="1.3685934823218029E-3"/>
    <s v="FLOW"/>
    <s v="NC"/>
    <s v="-"/>
    <s v="NC"/>
    <s v="no such person"/>
    <m/>
    <s v="CNAVNA"/>
    <m/>
    <s v="-"/>
    <s v="-"/>
    <s v="PIMPLE GURAV"/>
    <s v="-"/>
    <s v="-"/>
    <s v="-"/>
    <n v="6694"/>
    <n v="3258"/>
    <n v="177"/>
    <n v="193"/>
    <s v="FLOW"/>
    <m/>
    <m/>
    <m/>
    <m/>
    <s v="NPA"/>
    <s v="MH14LK7476"/>
    <s v="HONDA HORNET 2.0 BS VI"/>
    <d v="2025-02-20T00:00:00"/>
    <n v="12"/>
    <s v="02.06.26"/>
    <x v="0"/>
    <m/>
    <m/>
    <m/>
    <m/>
    <m/>
    <m/>
    <m/>
    <m/>
    <m/>
    <m/>
    <m/>
    <m/>
    <m/>
    <n v="1"/>
    <m/>
    <m/>
    <m/>
    <m/>
    <m/>
    <m/>
    <m/>
    <m/>
    <m/>
    <m/>
    <m/>
    <m/>
    <m/>
    <m/>
    <m/>
    <m/>
    <m/>
    <m/>
    <m/>
    <m/>
    <m/>
    <m/>
    <m/>
    <m/>
    <m/>
    <m/>
    <m/>
    <m/>
    <m/>
    <m/>
    <m/>
    <m/>
    <m/>
    <m/>
    <m/>
    <m/>
    <m/>
    <m/>
    <m/>
    <m/>
    <m/>
    <m/>
    <m/>
    <m/>
    <m/>
    <m/>
    <m/>
    <m/>
    <m/>
    <m/>
    <m/>
    <m/>
    <m/>
    <m/>
    <m/>
    <m/>
    <m/>
    <m/>
    <m/>
    <m/>
    <m/>
    <m/>
    <m/>
    <m/>
    <m/>
    <m/>
    <m/>
    <m/>
    <m/>
    <m/>
    <m/>
    <m/>
    <m/>
    <m/>
    <m/>
    <m/>
    <m/>
    <m/>
    <m/>
    <m/>
    <x v="2"/>
    <x v="0"/>
    <s v="ZBHT0015"/>
    <s v="B662OARe_z"/>
    <s v="Allocated"/>
    <s v="No Such Person (NC_NSP)"/>
    <s v="Visited at customer given address but no buddy know customer this areas."/>
    <d v="2026-06-05T00:00:00"/>
    <m/>
    <m/>
    <m/>
    <s v="OTGNGDID"/>
    <s v="327"/>
    <n v="-2119"/>
    <n v="4782"/>
  </r>
  <r>
    <n v="140403056"/>
    <s v="SATISH BALIRAM SHIRKE"/>
    <m/>
    <m/>
    <m/>
    <m/>
    <m/>
    <m/>
    <n v="3307"/>
    <n v="3286"/>
    <n v="3412"/>
    <n v="6780"/>
    <x v="4"/>
    <s v="FLOW"/>
    <s v="UNPAID"/>
    <x v="7"/>
    <n v="3246.15"/>
    <n v="126"/>
    <n v="0"/>
    <n v="2082"/>
    <s v="FLOW"/>
    <n v="3.6309168416523291E-3"/>
    <n v="7.1873456008479761E-4"/>
    <s v="STABLE"/>
    <s v="BPTP"/>
    <s v="PTP"/>
    <s v="BPTP"/>
    <m/>
    <n v="23"/>
    <s v="CAVNA"/>
    <m/>
    <s v="-"/>
    <s v="-"/>
    <s v="NHAVARA"/>
    <s v="-"/>
    <s v="-"/>
    <s v="-"/>
    <n v="5494"/>
    <n v="3246.15"/>
    <n v="57"/>
    <n v="73"/>
    <s v="FLOW"/>
    <m/>
    <m/>
    <m/>
    <m/>
    <s v="REGULAR"/>
    <s v="MH12VR2068"/>
    <s v="SPLENDOR PLUS DRS CAST FI BLACK"/>
    <d v="2023-03-30T00:00:00"/>
    <n v="36"/>
    <s v="02.06.26"/>
    <x v="0"/>
    <m/>
    <m/>
    <m/>
    <m/>
    <m/>
    <m/>
    <m/>
    <m/>
    <m/>
    <m/>
    <m/>
    <m/>
    <m/>
    <n v="1"/>
    <m/>
    <m/>
    <m/>
    <m/>
    <m/>
    <m/>
    <m/>
    <m/>
    <m/>
    <m/>
    <m/>
    <m/>
    <m/>
    <m/>
    <m/>
    <m/>
    <m/>
    <m/>
    <m/>
    <m/>
    <m/>
    <m/>
    <m/>
    <m/>
    <m/>
    <m/>
    <m/>
    <m/>
    <m/>
    <m/>
    <m/>
    <m/>
    <m/>
    <m/>
    <m/>
    <m/>
    <m/>
    <m/>
    <m/>
    <m/>
    <m/>
    <m/>
    <m/>
    <m/>
    <m/>
    <m/>
    <m/>
    <m/>
    <m/>
    <m/>
    <m/>
    <m/>
    <m/>
    <m/>
    <m/>
    <m/>
    <m/>
    <m/>
    <m/>
    <m/>
    <m/>
    <m/>
    <m/>
    <m/>
    <m/>
    <m/>
    <m/>
    <m/>
    <m/>
    <m/>
    <m/>
    <m/>
    <m/>
    <m/>
    <m/>
    <m/>
    <m/>
    <m/>
    <m/>
    <m/>
    <x v="2"/>
    <x v="0"/>
    <s v="ZBHT0024"/>
    <s v="G6AhzaWCuEm"/>
    <s v="Allocated"/>
    <s v="Left Message (LMCB)"/>
    <s v="Meet wife "/>
    <d v="2026-06-05T00:00:00"/>
    <m/>
    <m/>
    <m/>
    <m/>
    <s v="187"/>
    <n v="3412"/>
    <n v="6780"/>
  </r>
  <r>
    <n v="457929229"/>
    <s v="RUPALI BHARAT VAIRAT"/>
    <m/>
    <m/>
    <m/>
    <m/>
    <m/>
    <m/>
    <n v="3341"/>
    <n v="3310"/>
    <n v="3341"/>
    <n v="6748"/>
    <x v="0"/>
    <s v="FLOW"/>
    <s v="UNPAID"/>
    <x v="0"/>
    <n v="3245"/>
    <n v="31"/>
    <n v="0"/>
    <n v="6346"/>
    <s v="-"/>
    <n v="2.7953697271864732E-3"/>
    <n v="1.7757662685501016E-4"/>
    <s v="FLOW"/>
    <s v="NC"/>
    <s v="-"/>
    <s v="NC"/>
    <s v="Add not found"/>
    <m/>
    <s v="CNAVNA"/>
    <m/>
    <s v="-"/>
    <s v="-"/>
    <s v="DHAYARI"/>
    <s v="-"/>
    <s v="-"/>
    <s v="-"/>
    <n v="9687"/>
    <n v="3245"/>
    <n v="27"/>
    <n v="43"/>
    <s v="FLOW"/>
    <m/>
    <m/>
    <m/>
    <m/>
    <s v="REGULAR"/>
    <s v="MH12VM5150"/>
    <s v="SPLENDOR PLUS DRS CAST FI BLACK"/>
    <d v="2023-05-02T00:00:00"/>
    <n v="36"/>
    <s v="02.06.26"/>
    <x v="1"/>
    <m/>
    <m/>
    <m/>
    <m/>
    <m/>
    <m/>
    <m/>
    <m/>
    <m/>
    <m/>
    <m/>
    <m/>
    <m/>
    <m/>
    <m/>
    <m/>
    <m/>
    <m/>
    <m/>
    <m/>
    <m/>
    <m/>
    <m/>
    <m/>
    <m/>
    <m/>
    <m/>
    <m/>
    <m/>
    <m/>
    <m/>
    <n v="1"/>
    <m/>
    <m/>
    <m/>
    <m/>
    <m/>
    <m/>
    <m/>
    <m/>
    <m/>
    <m/>
    <m/>
    <m/>
    <m/>
    <m/>
    <m/>
    <m/>
    <m/>
    <m/>
    <m/>
    <m/>
    <m/>
    <m/>
    <m/>
    <m/>
    <m/>
    <m/>
    <m/>
    <m/>
    <m/>
    <m/>
    <m/>
    <m/>
    <m/>
    <m/>
    <m/>
    <m/>
    <m/>
    <m/>
    <m/>
    <m/>
    <m/>
    <m/>
    <m/>
    <m/>
    <m/>
    <m/>
    <m/>
    <m/>
    <m/>
    <m/>
    <m/>
    <m/>
    <m/>
    <m/>
    <m/>
    <m/>
    <m/>
    <m/>
    <m/>
    <m/>
    <m/>
    <m/>
    <x v="2"/>
    <x v="0"/>
    <s v="DUWT0031"/>
    <s v="B2qmH55vSz"/>
    <s v="Allocated"/>
    <s v="Address Not Found (NC_ANF)"/>
    <s v="Customer address not found "/>
    <d v="2026-06-11T00:00:00"/>
    <m/>
    <m/>
    <m/>
    <m/>
    <s v="97"/>
    <n v="3341"/>
    <n v="6748"/>
  </r>
  <r>
    <n v="138970894"/>
    <s v="RASHI SANTOSH MADDILI"/>
    <m/>
    <m/>
    <m/>
    <m/>
    <m/>
    <m/>
    <n v="3281"/>
    <n v="3193"/>
    <n v="3948"/>
    <n v="6474"/>
    <x v="2"/>
    <s v="FLOW"/>
    <s v="UNPAID"/>
    <x v="8"/>
    <n v="3193"/>
    <n v="755"/>
    <n v="0"/>
    <n v="5850"/>
    <s v="FLOW"/>
    <n v="3.1596936690347049E-2"/>
    <n v="1.0483222964169342E-3"/>
    <s v="FLOW"/>
    <s v="NC"/>
    <s v="NC"/>
    <s v="NC"/>
    <m/>
    <m/>
    <s v="CNAVNA"/>
    <m/>
    <s v="-"/>
    <s v="-"/>
    <s v="MAVAL"/>
    <s v="-"/>
    <s v="-"/>
    <s v="-"/>
    <n v="9798"/>
    <n v="3193"/>
    <n v="115"/>
    <n v="131"/>
    <s v="FLOW"/>
    <m/>
    <m/>
    <m/>
    <m/>
    <s v="NPA"/>
    <s v="MH14KR1802"/>
    <s v="HONDA SHINE DRUM BSVI"/>
    <d v="2023-02-23T00:00:00"/>
    <n v="36"/>
    <s v="02.06.26"/>
    <x v="1"/>
    <m/>
    <m/>
    <m/>
    <m/>
    <m/>
    <m/>
    <m/>
    <m/>
    <m/>
    <m/>
    <m/>
    <m/>
    <m/>
    <m/>
    <m/>
    <m/>
    <m/>
    <m/>
    <m/>
    <m/>
    <m/>
    <m/>
    <m/>
    <m/>
    <m/>
    <m/>
    <m/>
    <m/>
    <m/>
    <m/>
    <m/>
    <m/>
    <m/>
    <m/>
    <m/>
    <m/>
    <m/>
    <m/>
    <m/>
    <m/>
    <m/>
    <m/>
    <m/>
    <m/>
    <m/>
    <m/>
    <m/>
    <m/>
    <m/>
    <m/>
    <m/>
    <m/>
    <m/>
    <m/>
    <m/>
    <m/>
    <m/>
    <m/>
    <m/>
    <m/>
    <m/>
    <m/>
    <m/>
    <m/>
    <m/>
    <m/>
    <m/>
    <m/>
    <m/>
    <m/>
    <m/>
    <m/>
    <m/>
    <m/>
    <m/>
    <m/>
    <m/>
    <m/>
    <m/>
    <m/>
    <m/>
    <m/>
    <m/>
    <m/>
    <m/>
    <m/>
    <m/>
    <m/>
    <m/>
    <m/>
    <m/>
    <m/>
    <m/>
    <m/>
    <x v="5"/>
    <x v="1"/>
    <s v="ZBHT0013"/>
    <e v="#N/A"/>
    <e v="#N/A"/>
    <e v="#N/A"/>
    <e v="#N/A"/>
    <e v="#N/A"/>
    <m/>
    <m/>
    <m/>
    <m/>
    <n v="0"/>
    <n v="3948"/>
    <n v="6474"/>
  </r>
  <r>
    <n v="137603871"/>
    <s v="VIKAS DEEPAK JADHAV"/>
    <m/>
    <m/>
    <m/>
    <m/>
    <m/>
    <m/>
    <n v="3431"/>
    <n v="3095.05"/>
    <n v="3541.05"/>
    <n v="7023.05"/>
    <x v="5"/>
    <s v="FLOW"/>
    <s v="UNPAID"/>
    <x v="0"/>
    <n v="3095.05"/>
    <n v="446"/>
    <n v="0"/>
    <n v="2250"/>
    <s v="-"/>
    <n v="9.5169437297883519E-2"/>
    <n v="1.5065634823809545E-3"/>
    <s v="STABLE"/>
    <s v="PTP"/>
    <s v="-"/>
    <s v="PTP"/>
    <m/>
    <n v="20"/>
    <s v="CAVA"/>
    <m/>
    <s v="-"/>
    <s v="-"/>
    <s v="PARVATI"/>
    <s v="-"/>
    <s v="-"/>
    <s v="-"/>
    <n v="5791.05"/>
    <n v="3095.05"/>
    <n v="147"/>
    <n v="163"/>
    <s v="FLOW"/>
    <m/>
    <m/>
    <m/>
    <m/>
    <s v="NPA"/>
    <s v="MH12UZ2035"/>
    <s v="BS 6 ACCES DRUM CBS"/>
    <d v="2023-01-03T00:00:00"/>
    <n v="36"/>
    <s v="02.06.26"/>
    <x v="1"/>
    <m/>
    <m/>
    <m/>
    <m/>
    <m/>
    <m/>
    <m/>
    <m/>
    <m/>
    <m/>
    <m/>
    <m/>
    <m/>
    <n v="1"/>
    <m/>
    <m/>
    <m/>
    <m/>
    <m/>
    <m/>
    <m/>
    <m/>
    <m/>
    <m/>
    <m/>
    <m/>
    <m/>
    <m/>
    <m/>
    <m/>
    <m/>
    <m/>
    <m/>
    <m/>
    <m/>
    <m/>
    <m/>
    <m/>
    <m/>
    <m/>
    <m/>
    <m/>
    <m/>
    <m/>
    <m/>
    <m/>
    <m/>
    <m/>
    <m/>
    <m/>
    <m/>
    <m/>
    <m/>
    <m/>
    <m/>
    <m/>
    <m/>
    <m/>
    <m/>
    <m/>
    <m/>
    <m/>
    <m/>
    <m/>
    <m/>
    <m/>
    <m/>
    <m/>
    <m/>
    <m/>
    <m/>
    <m/>
    <m/>
    <m/>
    <m/>
    <m/>
    <m/>
    <m/>
    <m/>
    <m/>
    <m/>
    <m/>
    <m/>
    <m/>
    <m/>
    <m/>
    <m/>
    <m/>
    <m/>
    <m/>
    <m/>
    <m/>
    <m/>
    <m/>
    <x v="2"/>
    <x v="0"/>
    <s v="DUWT0031"/>
    <s v="B2P5apaBim"/>
    <s v="Allocated"/>
    <s v="Left Message (LMCB)"/>
    <s v="Left message customer mother "/>
    <d v="2026-06-05T00:00:00"/>
    <m/>
    <m/>
    <m/>
    <m/>
    <s v="497"/>
    <n v="3541.05"/>
    <n v="7023.05"/>
  </r>
  <r>
    <n v="117460395"/>
    <s v="KOMAL BHARAT RAWAL"/>
    <m/>
    <m/>
    <m/>
    <m/>
    <m/>
    <m/>
    <n v="3073"/>
    <n v="3058"/>
    <n v="3357"/>
    <n v="6494"/>
    <x v="1"/>
    <s v="FLOW"/>
    <s v="UNPAID"/>
    <x v="0"/>
    <n v="3046.51"/>
    <n v="299"/>
    <n v="0"/>
    <n v="5850"/>
    <s v="13.05.26"/>
    <n v="0.12588130050058988"/>
    <n v="8.1482101633173032E-4"/>
    <s v="STABLE"/>
    <s v="PTP"/>
    <s v="PAID"/>
    <s v="PTP"/>
    <m/>
    <n v="26"/>
    <s v="CAVA"/>
    <m/>
    <s v="-"/>
    <s v="-"/>
    <s v="DHANKWADI"/>
    <s v="-"/>
    <s v="-"/>
    <s v="-"/>
    <n v="9207"/>
    <n v="3046.51"/>
    <n v="87"/>
    <n v="103"/>
    <s v="FLOW"/>
    <m/>
    <m/>
    <m/>
    <m/>
    <s v="NPA"/>
    <s v="MH12TG2834"/>
    <s v="HONDA ACTIVA"/>
    <d v="2021-02-27T00:00:00"/>
    <n v="60"/>
    <s v="02.06.26"/>
    <x v="1"/>
    <m/>
    <m/>
    <m/>
    <m/>
    <m/>
    <m/>
    <m/>
    <n v="1"/>
    <m/>
    <m/>
    <m/>
    <m/>
    <m/>
    <m/>
    <m/>
    <m/>
    <m/>
    <m/>
    <m/>
    <m/>
    <m/>
    <m/>
    <m/>
    <m/>
    <m/>
    <m/>
    <m/>
    <m/>
    <m/>
    <m/>
    <m/>
    <m/>
    <m/>
    <m/>
    <m/>
    <m/>
    <m/>
    <m/>
    <m/>
    <m/>
    <m/>
    <m/>
    <m/>
    <m/>
    <m/>
    <m/>
    <m/>
    <m/>
    <m/>
    <m/>
    <m/>
    <m/>
    <m/>
    <m/>
    <m/>
    <m/>
    <m/>
    <m/>
    <m/>
    <m/>
    <m/>
    <m/>
    <m/>
    <m/>
    <m/>
    <m/>
    <m/>
    <m/>
    <m/>
    <m/>
    <m/>
    <m/>
    <m/>
    <m/>
    <m/>
    <m/>
    <m/>
    <m/>
    <m/>
    <m/>
    <m/>
    <m/>
    <m/>
    <m/>
    <m/>
    <m/>
    <m/>
    <m/>
    <m/>
    <m/>
    <m/>
    <m/>
    <m/>
    <m/>
    <x v="2"/>
    <x v="0"/>
    <s v="DUWT0031"/>
    <s v="A2ZiaxHHBp7"/>
    <s v="Allocated"/>
    <s v="Left Message (LMCB)"/>
    <s v="Left message customer mother "/>
    <d v="2026-06-03T00:00:00"/>
    <m/>
    <m/>
    <m/>
    <m/>
    <s v="363"/>
    <n v="3357"/>
    <n v="6494"/>
  </r>
  <r>
    <n v="140395188"/>
    <s v="ANITA LALCHAND DHANGAR"/>
    <m/>
    <m/>
    <m/>
    <m/>
    <m/>
    <m/>
    <n v="3885"/>
    <n v="3040"/>
    <n v="3228"/>
    <n v="7196"/>
    <x v="4"/>
    <s v="FLOW"/>
    <s v="UNPAID"/>
    <x v="0"/>
    <n v="3040"/>
    <n v="188"/>
    <n v="0"/>
    <n v="6300"/>
    <s v="28.05.26"/>
    <n v="4.2345583139771763E-2"/>
    <n v="6.7309060353273409E-4"/>
    <s v="STABLE"/>
    <s v="PTP"/>
    <s v="PTP"/>
    <s v="PTP"/>
    <m/>
    <n v="28"/>
    <s v="CAVA"/>
    <m/>
    <s v="-"/>
    <s v="-"/>
    <s v="YEVLEWADI"/>
    <s v="-"/>
    <s v="-"/>
    <s v="-"/>
    <n v="9528"/>
    <n v="3040"/>
    <n v="56"/>
    <n v="72"/>
    <s v="FLOW"/>
    <m/>
    <m/>
    <m/>
    <m/>
    <s v="REGULAR"/>
    <s v="MH12VJ4304"/>
    <s v="BAJAJ CHETAK PREMIUM"/>
    <d v="2023-03-28T00:00:00"/>
    <n v="36"/>
    <s v="02.06.26"/>
    <x v="1"/>
    <m/>
    <m/>
    <m/>
    <m/>
    <m/>
    <m/>
    <m/>
    <m/>
    <m/>
    <m/>
    <m/>
    <m/>
    <m/>
    <m/>
    <m/>
    <m/>
    <n v="1"/>
    <m/>
    <m/>
    <m/>
    <m/>
    <m/>
    <m/>
    <m/>
    <m/>
    <m/>
    <m/>
    <m/>
    <m/>
    <m/>
    <m/>
    <m/>
    <m/>
    <m/>
    <m/>
    <m/>
    <m/>
    <m/>
    <m/>
    <m/>
    <m/>
    <m/>
    <m/>
    <m/>
    <m/>
    <m/>
    <m/>
    <m/>
    <m/>
    <m/>
    <m/>
    <m/>
    <m/>
    <m/>
    <m/>
    <m/>
    <m/>
    <m/>
    <m/>
    <m/>
    <m/>
    <m/>
    <m/>
    <m/>
    <m/>
    <m/>
    <m/>
    <m/>
    <m/>
    <m/>
    <m/>
    <m/>
    <m/>
    <m/>
    <m/>
    <m/>
    <m/>
    <m/>
    <m/>
    <m/>
    <m/>
    <m/>
    <m/>
    <m/>
    <m/>
    <m/>
    <m/>
    <m/>
    <m/>
    <m/>
    <m/>
    <m/>
    <m/>
    <m/>
    <x v="2"/>
    <x v="0"/>
    <s v="DUWT0031"/>
    <s v="G2YHOmh4BPm"/>
    <s v="Allocated"/>
    <s v="Left Message (LMCB)"/>
    <s v="Left message customer husband "/>
    <d v="2026-06-06T00:00:00"/>
    <m/>
    <m/>
    <m/>
    <m/>
    <s v="271"/>
    <n v="3228"/>
    <n v="7196"/>
  </r>
  <r>
    <n v="461809379"/>
    <s v="BHUPENDRA VINAYAK KHARAT"/>
    <m/>
    <m/>
    <m/>
    <m/>
    <m/>
    <m/>
    <n v="1052"/>
    <n v="3156"/>
    <n v="-1857"/>
    <n v="4516"/>
    <x v="3"/>
    <s v="FLOW"/>
    <s v="UNPAID"/>
    <x v="4"/>
    <n v="3036"/>
    <n v="247"/>
    <n v="0"/>
    <n v="1350"/>
    <s v="FLOW"/>
    <n v="1.7968852095750543E-2"/>
    <n v="1.2753375728449948E-3"/>
    <s v="FLOW"/>
    <s v="NC"/>
    <s v="NC"/>
    <s v="NC"/>
    <s v="Shifted"/>
    <m/>
    <s v="CNAVNA"/>
    <m/>
    <s v="-"/>
    <s v="-"/>
    <s v="CHAKAN"/>
    <s v="-"/>
    <s v="-"/>
    <s v="-"/>
    <n v="4753"/>
    <n v="3036"/>
    <n v="177"/>
    <n v="193"/>
    <s v="FLOW"/>
    <m/>
    <m/>
    <m/>
    <m/>
    <s v="NPA"/>
    <s v="MH14KM0458"/>
    <s v="TVS JUPITER 125 DISC"/>
    <d v="2024-02-06T00:00:00"/>
    <n v="24"/>
    <s v="02.06.26"/>
    <x v="0"/>
    <m/>
    <m/>
    <m/>
    <m/>
    <m/>
    <m/>
    <m/>
    <m/>
    <m/>
    <m/>
    <n v="1"/>
    <m/>
    <m/>
    <m/>
    <m/>
    <m/>
    <m/>
    <m/>
    <m/>
    <m/>
    <m/>
    <m/>
    <m/>
    <m/>
    <m/>
    <m/>
    <m/>
    <m/>
    <m/>
    <m/>
    <m/>
    <m/>
    <m/>
    <m/>
    <m/>
    <m/>
    <m/>
    <m/>
    <m/>
    <m/>
    <m/>
    <m/>
    <m/>
    <m/>
    <m/>
    <m/>
    <m/>
    <m/>
    <m/>
    <m/>
    <m/>
    <m/>
    <m/>
    <m/>
    <m/>
    <m/>
    <m/>
    <m/>
    <m/>
    <m/>
    <m/>
    <m/>
    <m/>
    <m/>
    <m/>
    <m/>
    <m/>
    <m/>
    <m/>
    <m/>
    <m/>
    <m/>
    <m/>
    <m/>
    <m/>
    <m/>
    <m/>
    <m/>
    <m/>
    <m/>
    <m/>
    <m/>
    <m/>
    <m/>
    <m/>
    <m/>
    <m/>
    <m/>
    <m/>
    <m/>
    <m/>
    <m/>
    <m/>
    <m/>
    <x v="2"/>
    <x v="0"/>
    <s v="DUWT0017"/>
    <s v="k6FjYYlfNm"/>
    <s v="Allocated"/>
    <s v="Shifted (NC_SFTD)"/>
    <s v="Shifted customer from residence as per neighbor "/>
    <d v="2026-06-04T00:00:00"/>
    <m/>
    <m/>
    <m/>
    <m/>
    <s v="308"/>
    <n v="-1857"/>
    <n v="4516"/>
  </r>
  <r>
    <n v="457907674"/>
    <s v="SIDDHI ANIL MOTE"/>
    <s v="ONLINE"/>
    <s v="10.06.26"/>
    <n v="3666"/>
    <m/>
    <m/>
    <m/>
    <n v="3666"/>
    <n v="3001"/>
    <n v="3073"/>
    <n v="3156"/>
    <x v="0"/>
    <s v="RB"/>
    <s v="PAID"/>
    <x v="5"/>
    <n v="3001"/>
    <n v="72"/>
    <n v="0"/>
    <n v="3600"/>
    <s v="16.05.26"/>
    <n v="6.0752982301346455E-3"/>
    <n v="1.6422417787115116E-4"/>
    <s v="RB"/>
    <s v="PAID"/>
    <s v="PAID"/>
    <s v="PAID"/>
    <m/>
    <m/>
    <s v="CAVA"/>
    <m/>
    <s v="-"/>
    <s v="-"/>
    <s v="KASARWADI"/>
    <s v="-"/>
    <s v="-"/>
    <s v="-"/>
    <n v="6673"/>
    <n v="3001"/>
    <n v="27"/>
    <n v="0"/>
    <s v="RB"/>
    <m/>
    <m/>
    <m/>
    <m/>
    <s v="REGULAR"/>
    <s v="MH14KV0901"/>
    <s v="HONDA ACTIVA 6G H SMART"/>
    <d v="2023-04-29T00:00:00"/>
    <n v="36"/>
    <s v="02.06.26"/>
    <x v="1"/>
    <m/>
    <m/>
    <m/>
    <m/>
    <m/>
    <m/>
    <m/>
    <n v="1"/>
    <m/>
    <m/>
    <m/>
    <m/>
    <m/>
    <m/>
    <m/>
    <m/>
    <m/>
    <m/>
    <m/>
    <m/>
    <m/>
    <m/>
    <m/>
    <m/>
    <m/>
    <m/>
    <m/>
    <m/>
    <m/>
    <m/>
    <m/>
    <m/>
    <m/>
    <m/>
    <m/>
    <m/>
    <m/>
    <m/>
    <m/>
    <m/>
    <m/>
    <m/>
    <m/>
    <m/>
    <m/>
    <m/>
    <m/>
    <m/>
    <m/>
    <m/>
    <m/>
    <m/>
    <m/>
    <m/>
    <m/>
    <m/>
    <m/>
    <m/>
    <m/>
    <m/>
    <m/>
    <m/>
    <m/>
    <m/>
    <m/>
    <m/>
    <m/>
    <m/>
    <m/>
    <m/>
    <m/>
    <m/>
    <m/>
    <m/>
    <m/>
    <m/>
    <m/>
    <m/>
    <m/>
    <m/>
    <m/>
    <m/>
    <m/>
    <m/>
    <m/>
    <m/>
    <m/>
    <m/>
    <m/>
    <m/>
    <m/>
    <m/>
    <m/>
    <m/>
    <x v="2"/>
    <x v="0"/>
    <s v="DUWT0025"/>
    <s v="Go0fdbxk5m"/>
    <s v="Allocated"/>
    <s v="Promise To Pay (PTP)"/>
    <s v="Customer given ptp to online payment "/>
    <d v="2026-06-07T00:00:00"/>
    <m/>
    <m/>
    <m/>
    <m/>
    <s v="155"/>
    <n v="3073"/>
    <n v="6822"/>
  </r>
  <r>
    <n v="458076322"/>
    <s v="KHANDU BHAGWANT AWATE"/>
    <m/>
    <m/>
    <m/>
    <m/>
    <m/>
    <m/>
    <n v="2825"/>
    <n v="2969"/>
    <n v="259"/>
    <n v="5968"/>
    <x v="4"/>
    <s v="FLOW"/>
    <s v="UNPAID"/>
    <x v="11"/>
    <n v="2914"/>
    <n v="115"/>
    <n v="0"/>
    <n v="450"/>
    <s v="-"/>
    <n v="1.0076525226809132E-2"/>
    <n v="6.4519276930736418E-4"/>
    <s v="FLOW"/>
    <s v="KIV"/>
    <s v="-"/>
    <s v="KIV"/>
    <m/>
    <m/>
    <m/>
    <m/>
    <s v="-"/>
    <s v="-"/>
    <s v="SHELGAON"/>
    <s v="-"/>
    <s v="-"/>
    <s v="-"/>
    <n v="3534"/>
    <n v="2914"/>
    <n v="57"/>
    <n v="73"/>
    <s v="FLOW"/>
    <m/>
    <m/>
    <m/>
    <m/>
    <s v="REGULAR"/>
    <s v="MH14KV9928"/>
    <s v="SPLENDOR PLUS I3S BS6 FI DRUM SELF"/>
    <d v="2023-05-11T00:00:00"/>
    <n v="36"/>
    <s v="02.06.26"/>
    <x v="0"/>
    <m/>
    <m/>
    <m/>
    <m/>
    <m/>
    <m/>
    <m/>
    <m/>
    <m/>
    <m/>
    <m/>
    <m/>
    <m/>
    <m/>
    <m/>
    <m/>
    <m/>
    <m/>
    <m/>
    <m/>
    <m/>
    <m/>
    <m/>
    <m/>
    <m/>
    <m/>
    <m/>
    <m/>
    <m/>
    <m/>
    <m/>
    <m/>
    <m/>
    <m/>
    <m/>
    <m/>
    <m/>
    <m/>
    <m/>
    <m/>
    <m/>
    <m/>
    <m/>
    <m/>
    <m/>
    <m/>
    <m/>
    <m/>
    <m/>
    <m/>
    <m/>
    <m/>
    <m/>
    <m/>
    <m/>
    <m/>
    <m/>
    <m/>
    <m/>
    <m/>
    <m/>
    <m/>
    <m/>
    <m/>
    <m/>
    <m/>
    <m/>
    <m/>
    <m/>
    <m/>
    <m/>
    <m/>
    <m/>
    <m/>
    <m/>
    <m/>
    <m/>
    <m/>
    <m/>
    <m/>
    <m/>
    <m/>
    <m/>
    <m/>
    <m/>
    <m/>
    <m/>
    <m/>
    <m/>
    <m/>
    <m/>
    <m/>
    <m/>
    <m/>
    <x v="5"/>
    <x v="1"/>
    <s v="ZBHT0010"/>
    <s v="APm7ePY-Zz"/>
    <s v="Allocated"/>
    <e v="#N/A"/>
    <e v="#N/A"/>
    <e v="#N/A"/>
    <m/>
    <m/>
    <m/>
    <m/>
    <s v="174"/>
    <n v="259"/>
    <n v="5968"/>
  </r>
  <r>
    <n v="465932490"/>
    <s v="SHUBHANGI RAHUL SONWANE"/>
    <m/>
    <m/>
    <m/>
    <m/>
    <m/>
    <m/>
    <n v="2198"/>
    <n v="2941"/>
    <n v="-1329"/>
    <n v="5323"/>
    <x v="1"/>
    <s v="FLOW"/>
    <s v="UNPAID"/>
    <x v="7"/>
    <n v="2898"/>
    <n v="126"/>
    <n v="0"/>
    <n v="1948.37"/>
    <s v="FLOW"/>
    <n v="4.3888860139514778E-3"/>
    <n v="7.7510046096331681E-4"/>
    <s v="STABLE"/>
    <s v="PTP"/>
    <s v="PTP"/>
    <s v="PTP"/>
    <m/>
    <n v="20"/>
    <s v="CAVA"/>
    <m/>
    <s v="-"/>
    <s v="-"/>
    <s v="SHIRUR"/>
    <s v="-"/>
    <s v="-"/>
    <s v="-"/>
    <n v="5015.37"/>
    <n v="2898"/>
    <n v="87"/>
    <n v="103"/>
    <s v="FLOW"/>
    <m/>
    <m/>
    <m/>
    <m/>
    <s v="REGULAR"/>
    <s v="MH12WV1577"/>
    <s v="HONDA SHINE DRUM BSVI"/>
    <d v="2025-04-16T00:00:00"/>
    <n v="12"/>
    <s v="02.06.26"/>
    <x v="0"/>
    <m/>
    <m/>
    <m/>
    <m/>
    <m/>
    <m/>
    <m/>
    <m/>
    <m/>
    <m/>
    <m/>
    <m/>
    <m/>
    <n v="1"/>
    <m/>
    <m/>
    <m/>
    <m/>
    <m/>
    <m/>
    <m/>
    <m/>
    <m/>
    <m/>
    <m/>
    <m/>
    <m/>
    <m/>
    <m/>
    <m/>
    <m/>
    <m/>
    <m/>
    <m/>
    <m/>
    <m/>
    <m/>
    <m/>
    <m/>
    <m/>
    <m/>
    <m/>
    <m/>
    <m/>
    <m/>
    <m/>
    <m/>
    <m/>
    <m/>
    <m/>
    <m/>
    <m/>
    <m/>
    <m/>
    <m/>
    <m/>
    <m/>
    <m/>
    <m/>
    <m/>
    <m/>
    <m/>
    <m/>
    <m/>
    <m/>
    <m/>
    <m/>
    <m/>
    <m/>
    <m/>
    <m/>
    <m/>
    <m/>
    <m/>
    <m/>
    <m/>
    <m/>
    <m/>
    <m/>
    <m/>
    <m/>
    <m/>
    <m/>
    <m/>
    <m/>
    <m/>
    <m/>
    <m/>
    <m/>
    <m/>
    <m/>
    <m/>
    <m/>
    <m/>
    <x v="2"/>
    <x v="0"/>
    <s v="ZBHT0024"/>
    <s v="kPgMMd_LbN7"/>
    <s v="Allocated"/>
    <s v="Left Message (LMCB)"/>
    <s v="Meet mother in law "/>
    <d v="2026-06-05T00:00:00"/>
    <m/>
    <m/>
    <m/>
    <m/>
    <s v="184"/>
    <n v="-1329"/>
    <n v="5323"/>
  </r>
  <r>
    <n v="140185045"/>
    <s v="SUJIT MACHINDRA WAJE"/>
    <s v="ONLINE"/>
    <s v="20.06.26"/>
    <n v="9000"/>
    <m/>
    <m/>
    <m/>
    <n v="3229"/>
    <n v="2885.66"/>
    <n v="3055.66"/>
    <n v="-2622.34"/>
    <x v="4"/>
    <s v="RB"/>
    <s v="PAID"/>
    <x v="8"/>
    <n v="2885.66"/>
    <n v="170"/>
    <n v="0"/>
    <n v="5850"/>
    <s v="29.05.26"/>
    <n v="7.8543797354683788E-3"/>
    <n v="6.3891797072048329E-4"/>
    <s v="STABLE"/>
    <s v="PAID"/>
    <s v="PTP"/>
    <s v="PTP"/>
    <m/>
    <n v="20"/>
    <s v="CAVA"/>
    <m/>
    <s v="-"/>
    <s v="-"/>
    <s v="ADHALE BK"/>
    <s v="-"/>
    <s v="-"/>
    <s v="-"/>
    <n v="8905.66"/>
    <n v="2885.66"/>
    <n v="57"/>
    <n v="73"/>
    <s v="FLOW"/>
    <m/>
    <m/>
    <m/>
    <m/>
    <s v="NPA"/>
    <s v="MH14KT1712"/>
    <s v="SPLENDOR PLUS BS6 I3S DRS CAST FI"/>
    <d v="2023-03-21T00:00:00"/>
    <n v="36"/>
    <s v="02.06.26"/>
    <x v="1"/>
    <m/>
    <m/>
    <m/>
    <m/>
    <m/>
    <m/>
    <m/>
    <n v="1"/>
    <m/>
    <m/>
    <m/>
    <m/>
    <m/>
    <m/>
    <m/>
    <m/>
    <m/>
    <m/>
    <m/>
    <m/>
    <m/>
    <m/>
    <m/>
    <m/>
    <m/>
    <m/>
    <m/>
    <m/>
    <m/>
    <m/>
    <m/>
    <m/>
    <m/>
    <m/>
    <m/>
    <m/>
    <m/>
    <m/>
    <m/>
    <m/>
    <m/>
    <m/>
    <m/>
    <m/>
    <m/>
    <m/>
    <m/>
    <m/>
    <m/>
    <m/>
    <m/>
    <m/>
    <m/>
    <m/>
    <m/>
    <m/>
    <m/>
    <m/>
    <n v="2"/>
    <m/>
    <m/>
    <m/>
    <m/>
    <m/>
    <m/>
    <m/>
    <m/>
    <m/>
    <m/>
    <m/>
    <m/>
    <m/>
    <m/>
    <m/>
    <m/>
    <m/>
    <m/>
    <m/>
    <m/>
    <m/>
    <m/>
    <m/>
    <m/>
    <m/>
    <m/>
    <m/>
    <m/>
    <m/>
    <m/>
    <m/>
    <m/>
    <m/>
    <m/>
    <m/>
    <x v="3"/>
    <x v="0"/>
    <s v="ZBHT0013"/>
    <s v="B2zh1N4kXv7"/>
    <s v="Allocated"/>
    <s v="Promise To Pay (PTP)"/>
    <s v="Ptp "/>
    <d v="2026-06-10T00:00:00"/>
    <m/>
    <m/>
    <m/>
    <m/>
    <s v="263"/>
    <n v="3055.66"/>
    <n v="6377.66"/>
  </r>
  <r>
    <n v="140272079"/>
    <s v="SAIPRASAD SHIVAJI PANCHAL"/>
    <m/>
    <m/>
    <m/>
    <m/>
    <m/>
    <m/>
    <n v="2901"/>
    <n v="2847"/>
    <n v="3045"/>
    <n v="6036"/>
    <x v="4"/>
    <s v="FLOW"/>
    <s v="UNPAID"/>
    <x v="2"/>
    <n v="2847"/>
    <n v="198"/>
    <n v="0"/>
    <n v="6300"/>
    <s v="26.05.26"/>
    <n v="9.5210541877070974E-3"/>
    <n v="6.3035820666371514E-4"/>
    <s v="STABLE"/>
    <s v="PTP"/>
    <s v="PTP"/>
    <s v="PTP"/>
    <m/>
    <n v="26"/>
    <s v="CAVA"/>
    <m/>
    <s v="-"/>
    <s v="-"/>
    <s v="MOSHI"/>
    <s v="-"/>
    <s v="-"/>
    <s v="-"/>
    <n v="9345"/>
    <n v="2847"/>
    <n v="56"/>
    <n v="72"/>
    <s v="FLOW"/>
    <m/>
    <m/>
    <m/>
    <m/>
    <s v="REGULAR"/>
    <s v="MH14KT1223"/>
    <s v="SPLENDOR PLUS BS6 I3S DRS CAST FI"/>
    <d v="2023-03-24T00:00:00"/>
    <n v="36"/>
    <s v="02.06.26"/>
    <x v="1"/>
    <m/>
    <m/>
    <m/>
    <m/>
    <m/>
    <m/>
    <m/>
    <m/>
    <m/>
    <m/>
    <m/>
    <m/>
    <m/>
    <n v="1"/>
    <m/>
    <m/>
    <m/>
    <m/>
    <m/>
    <m/>
    <m/>
    <m/>
    <m/>
    <m/>
    <m/>
    <m/>
    <m/>
    <m/>
    <m/>
    <m/>
    <m/>
    <m/>
    <m/>
    <m/>
    <m/>
    <m/>
    <m/>
    <m/>
    <m/>
    <m/>
    <m/>
    <m/>
    <m/>
    <m/>
    <m/>
    <m/>
    <m/>
    <m/>
    <m/>
    <m/>
    <m/>
    <m/>
    <m/>
    <m/>
    <m/>
    <m/>
    <m/>
    <m/>
    <m/>
    <m/>
    <m/>
    <m/>
    <m/>
    <m/>
    <m/>
    <m/>
    <m/>
    <m/>
    <m/>
    <m/>
    <m/>
    <m/>
    <m/>
    <m/>
    <m/>
    <m/>
    <m/>
    <m/>
    <m/>
    <m/>
    <m/>
    <m/>
    <m/>
    <m/>
    <m/>
    <m/>
    <m/>
    <m/>
    <m/>
    <m/>
    <m/>
    <m/>
    <m/>
    <m/>
    <x v="2"/>
    <x v="0"/>
    <s v="ZBHT0009"/>
    <s v="BPkmtN7oDX7"/>
    <s v="Allocated"/>
    <s v="Promise To Pay (PTP)"/>
    <s v="Customer promise pay online 9345 on 12/06"/>
    <d v="2026-06-12T00:00:00"/>
    <m/>
    <m/>
    <m/>
    <m/>
    <s v="288"/>
    <n v="3045"/>
    <n v="6036"/>
  </r>
  <r>
    <n v="458109013"/>
    <s v="GANESH POPAT CHAVHAN"/>
    <m/>
    <m/>
    <m/>
    <m/>
    <m/>
    <m/>
    <n v="2917"/>
    <n v="2815"/>
    <n v="2893"/>
    <n v="5901"/>
    <x v="0"/>
    <s v="FLOW"/>
    <s v="UNPAID"/>
    <x v="7"/>
    <n v="2815"/>
    <n v="78"/>
    <n v="0"/>
    <n v="0"/>
    <s v="28.05.26"/>
    <n v="1.7526220923088931E-3"/>
    <n v="1.5404567167853731E-4"/>
    <s v="STABLE"/>
    <s v="PTP"/>
    <s v="PTP"/>
    <s v="PTP"/>
    <m/>
    <n v="25"/>
    <s v="CAVA"/>
    <m/>
    <s v="-"/>
    <s v="-"/>
    <s v="SHIRUR"/>
    <s v="-"/>
    <s v="-"/>
    <s v="-"/>
    <n v="2893"/>
    <n v="2815"/>
    <n v="27"/>
    <n v="43"/>
    <s v="FLOW"/>
    <m/>
    <m/>
    <m/>
    <m/>
    <s v="REGULAR"/>
    <s v="MH12VS7596"/>
    <s v="SPLENDOR PLUS I3S BS6 FI DRUM SELF"/>
    <d v="2023-05-12T00:00:00"/>
    <n v="36"/>
    <s v="02.06.26"/>
    <x v="0"/>
    <m/>
    <m/>
    <m/>
    <m/>
    <m/>
    <m/>
    <m/>
    <m/>
    <m/>
    <m/>
    <m/>
    <m/>
    <m/>
    <m/>
    <m/>
    <m/>
    <m/>
    <m/>
    <m/>
    <m/>
    <m/>
    <m/>
    <m/>
    <m/>
    <m/>
    <m/>
    <m/>
    <m/>
    <m/>
    <m/>
    <m/>
    <m/>
    <m/>
    <m/>
    <n v="1"/>
    <m/>
    <m/>
    <m/>
    <m/>
    <m/>
    <m/>
    <m/>
    <m/>
    <m/>
    <m/>
    <m/>
    <m/>
    <m/>
    <m/>
    <m/>
    <m/>
    <m/>
    <m/>
    <m/>
    <m/>
    <m/>
    <m/>
    <m/>
    <m/>
    <m/>
    <m/>
    <m/>
    <m/>
    <m/>
    <m/>
    <m/>
    <m/>
    <m/>
    <m/>
    <m/>
    <m/>
    <m/>
    <m/>
    <m/>
    <m/>
    <m/>
    <m/>
    <m/>
    <m/>
    <m/>
    <m/>
    <m/>
    <m/>
    <m/>
    <m/>
    <m/>
    <m/>
    <m/>
    <m/>
    <m/>
    <m/>
    <m/>
    <m/>
    <m/>
    <x v="2"/>
    <x v="0"/>
    <s v="ZBHT0024"/>
    <s v="GotyUNghbvNm"/>
    <s v="Allocated"/>
    <s v="Address Not Found (NC_ANF)"/>
    <s v="Address not found "/>
    <d v="2026-06-12T00:00:00"/>
    <m/>
    <m/>
    <m/>
    <m/>
    <s v="169"/>
    <n v="2893"/>
    <n v="5901"/>
  </r>
  <r>
    <n v="465618986"/>
    <s v="HARSHADA PRAMOD DESHMUKH"/>
    <m/>
    <m/>
    <m/>
    <m/>
    <m/>
    <s v="BANK RB 05"/>
    <n v="2369"/>
    <n v="2369"/>
    <n v="2479"/>
    <n v="4738"/>
    <x v="1"/>
    <s v="RB"/>
    <s v="UNPAID"/>
    <x v="8"/>
    <n v="2323"/>
    <n v="110"/>
    <n v="0"/>
    <n v="900"/>
    <s v="FLOW"/>
    <n v="6.638703900945851E-3"/>
    <n v="6.2131068696265866E-4"/>
    <s v="RB"/>
    <s v="PAID"/>
    <s v="RTP"/>
    <s v="PAID"/>
    <m/>
    <m/>
    <m/>
    <m/>
    <s v="-"/>
    <s v="-"/>
    <s v="MAVAL"/>
    <s v="-"/>
    <s v="-"/>
    <s v="-"/>
    <n v="3379"/>
    <n v="2323"/>
    <n v="87"/>
    <n v="11"/>
    <s v="STABLE"/>
    <m/>
    <m/>
    <m/>
    <m/>
    <s v="REGULAR"/>
    <s v="MH14LH4413"/>
    <s v="HONDA ACTIVA STD"/>
    <d v="2025-03-03T00:00:00"/>
    <n v="12"/>
    <s v="02.06.26"/>
    <x v="1"/>
    <m/>
    <m/>
    <m/>
    <m/>
    <m/>
    <m/>
    <m/>
    <m/>
    <m/>
    <m/>
    <m/>
    <m/>
    <m/>
    <m/>
    <m/>
    <m/>
    <m/>
    <m/>
    <m/>
    <m/>
    <m/>
    <m/>
    <m/>
    <m/>
    <m/>
    <m/>
    <m/>
    <m/>
    <m/>
    <m/>
    <m/>
    <m/>
    <m/>
    <m/>
    <m/>
    <m/>
    <m/>
    <m/>
    <m/>
    <m/>
    <m/>
    <m/>
    <m/>
    <m/>
    <m/>
    <m/>
    <m/>
    <m/>
    <m/>
    <m/>
    <m/>
    <m/>
    <m/>
    <m/>
    <m/>
    <m/>
    <m/>
    <m/>
    <m/>
    <m/>
    <m/>
    <m/>
    <m/>
    <m/>
    <m/>
    <m/>
    <m/>
    <m/>
    <m/>
    <m/>
    <m/>
    <m/>
    <m/>
    <m/>
    <m/>
    <m/>
    <m/>
    <m/>
    <m/>
    <m/>
    <m/>
    <m/>
    <m/>
    <m/>
    <m/>
    <m/>
    <m/>
    <m/>
    <m/>
    <m/>
    <m/>
    <m/>
    <m/>
    <m/>
    <x v="5"/>
    <x v="1"/>
    <s v="ZBHT0013"/>
    <e v="#N/A"/>
    <e v="#N/A"/>
    <e v="#N/A"/>
    <e v="#N/A"/>
    <e v="#N/A"/>
    <m/>
    <m/>
    <m/>
    <m/>
    <n v="0"/>
    <n v="2479"/>
    <n v="4738"/>
  </r>
  <r>
    <n v="465129468"/>
    <s v="JYOTI SANDIP SAWATKAR"/>
    <m/>
    <m/>
    <m/>
    <m/>
    <m/>
    <m/>
    <n v="5390"/>
    <n v="2299"/>
    <n v="2866"/>
    <n v="8343"/>
    <x v="5"/>
    <s v="FLOW"/>
    <s v="UNPAID"/>
    <x v="4"/>
    <n v="2299"/>
    <n v="567"/>
    <n v="0"/>
    <n v="900"/>
    <s v="23.05.26"/>
    <n v="3.6597207851127841E-2"/>
    <n v="1.1190738262689824E-3"/>
    <s v="FLOW"/>
    <s v="PTP"/>
    <s v="OS"/>
    <s v="PTP"/>
    <m/>
    <m/>
    <s v="CAVA"/>
    <m/>
    <s v="-"/>
    <s v="-"/>
    <s v="KHARABWADI"/>
    <s v="-"/>
    <s v="-"/>
    <s v="-"/>
    <n v="3766"/>
    <n v="2299"/>
    <n v="147"/>
    <n v="163"/>
    <s v="FLOW"/>
    <m/>
    <m/>
    <m/>
    <m/>
    <s v="NPA"/>
    <s v="MH14MD1254"/>
    <s v="YAMAHA FASCINO S 125 FI HYBRID"/>
    <d v="2025-01-04T00:00:00"/>
    <n v="12"/>
    <s v="02.06.26"/>
    <x v="0"/>
    <m/>
    <m/>
    <m/>
    <m/>
    <m/>
    <m/>
    <m/>
    <m/>
    <m/>
    <m/>
    <n v="1"/>
    <m/>
    <m/>
    <m/>
    <m/>
    <m/>
    <m/>
    <m/>
    <m/>
    <m/>
    <m/>
    <m/>
    <m/>
    <m/>
    <m/>
    <m/>
    <m/>
    <m/>
    <m/>
    <m/>
    <m/>
    <m/>
    <m/>
    <m/>
    <m/>
    <m/>
    <m/>
    <m/>
    <m/>
    <m/>
    <m/>
    <m/>
    <m/>
    <m/>
    <m/>
    <m/>
    <m/>
    <m/>
    <m/>
    <m/>
    <m/>
    <m/>
    <m/>
    <m/>
    <m/>
    <m/>
    <m/>
    <m/>
    <m/>
    <m/>
    <m/>
    <m/>
    <m/>
    <m/>
    <m/>
    <m/>
    <m/>
    <m/>
    <m/>
    <m/>
    <m/>
    <m/>
    <m/>
    <m/>
    <m/>
    <m/>
    <m/>
    <m/>
    <m/>
    <m/>
    <m/>
    <m/>
    <m/>
    <m/>
    <m/>
    <m/>
    <m/>
    <m/>
    <m/>
    <m/>
    <m/>
    <m/>
    <m/>
    <m/>
    <x v="2"/>
    <x v="0"/>
    <s v="DUWT0017"/>
    <s v="k6f4gYrGNc"/>
    <s v="Allocated"/>
    <s v="Left Message (LMCB)"/>
    <s v="Customer not meet massage with son "/>
    <d v="2026-06-04T00:00:00"/>
    <m/>
    <m/>
    <m/>
    <m/>
    <s v="654"/>
    <n v="2866"/>
    <n v="8343"/>
  </r>
  <r>
    <n v="137873997"/>
    <s v="LIMBAJI SHIVAJI MAKASARE"/>
    <m/>
    <m/>
    <m/>
    <m/>
    <m/>
    <m/>
    <n v="3202"/>
    <n v="2184"/>
    <n v="2659"/>
    <n v="5901"/>
    <x v="5"/>
    <s v="FLOW"/>
    <s v="UNPAID"/>
    <x v="12"/>
    <n v="2184"/>
    <n v="475"/>
    <n v="0"/>
    <n v="1800"/>
    <s v="-"/>
    <n v="1.6444900209800481E-2"/>
    <n v="1.0630957966817998E-3"/>
    <s v="FLOW"/>
    <s v="NC"/>
    <s v="-"/>
    <s v="NC"/>
    <s v="Always door lock"/>
    <m/>
    <s v="CNAVNA"/>
    <m/>
    <s v="-"/>
    <s v="-"/>
    <s v="BALEWADI"/>
    <s v="-"/>
    <s v="-"/>
    <s v="-"/>
    <n v="4459"/>
    <n v="2184"/>
    <n v="146"/>
    <n v="162"/>
    <s v="FLOW"/>
    <m/>
    <m/>
    <m/>
    <m/>
    <s v="NPA"/>
    <s v="MH22AZ9270"/>
    <s v="SPLENDOR PLUS I3S XTEC"/>
    <d v="2023-01-19T00:00:00"/>
    <n v="36"/>
    <s v="02.06.26"/>
    <x v="0"/>
    <m/>
    <m/>
    <m/>
    <m/>
    <m/>
    <m/>
    <m/>
    <m/>
    <m/>
    <m/>
    <n v="1"/>
    <m/>
    <m/>
    <m/>
    <m/>
    <m/>
    <n v="1"/>
    <m/>
    <m/>
    <m/>
    <m/>
    <m/>
    <n v="1"/>
    <m/>
    <m/>
    <m/>
    <m/>
    <m/>
    <m/>
    <m/>
    <m/>
    <m/>
    <m/>
    <m/>
    <m/>
    <m/>
    <m/>
    <m/>
    <m/>
    <m/>
    <m/>
    <m/>
    <m/>
    <n v="1"/>
    <m/>
    <m/>
    <m/>
    <m/>
    <m/>
    <m/>
    <m/>
    <m/>
    <m/>
    <m/>
    <m/>
    <m/>
    <m/>
    <m/>
    <m/>
    <m/>
    <m/>
    <m/>
    <m/>
    <m/>
    <m/>
    <m/>
    <m/>
    <m/>
    <m/>
    <m/>
    <m/>
    <m/>
    <m/>
    <m/>
    <m/>
    <m/>
    <m/>
    <m/>
    <m/>
    <m/>
    <m/>
    <m/>
    <m/>
    <m/>
    <m/>
    <m/>
    <m/>
    <m/>
    <m/>
    <m/>
    <m/>
    <m/>
    <m/>
    <m/>
    <x v="0"/>
    <x v="0"/>
    <s v="DUWT0023"/>
    <s v="B6yFwHqF4c"/>
    <s v="Allocated"/>
    <s v="Door Locked (NC_DL)"/>
    <s v="Customer house door lock "/>
    <d v="2026-06-08T00:00:00"/>
    <m/>
    <m/>
    <m/>
    <m/>
    <s v="515"/>
    <n v="2659"/>
    <n v="5901"/>
  </r>
  <r>
    <n v="458035947"/>
    <s v="BAPU KISAN BHUJBAL"/>
    <m/>
    <m/>
    <m/>
    <m/>
    <m/>
    <m/>
    <n v="3169"/>
    <n v="1847"/>
    <n v="1912"/>
    <n v="5146"/>
    <x v="0"/>
    <s v="FLOW"/>
    <s v="UNPAID"/>
    <x v="7"/>
    <n v="1847"/>
    <n v="65"/>
    <n v="0"/>
    <n v="6300"/>
    <s v="25.05.26"/>
    <n v="1.1499442289500978E-3"/>
    <n v="1.0107366095568683E-4"/>
    <s v="STABLE"/>
    <s v="PTP"/>
    <s v="PTP"/>
    <s v="PTP"/>
    <m/>
    <n v="23"/>
    <s v="CAVA"/>
    <m/>
    <s v="-"/>
    <s v="-"/>
    <s v="SHIRUR"/>
    <s v="-"/>
    <s v="-"/>
    <s v="-"/>
    <n v="8212"/>
    <n v="1847"/>
    <n v="27"/>
    <n v="43"/>
    <s v="FLOW"/>
    <m/>
    <m/>
    <m/>
    <m/>
    <s v="NPA"/>
    <m/>
    <s v="HF DELUXE DRUM SELF CAST ALL BLACK"/>
    <d v="2023-05-09T00:00:00"/>
    <n v="36"/>
    <s v="02.06.26"/>
    <x v="0"/>
    <m/>
    <m/>
    <m/>
    <m/>
    <m/>
    <m/>
    <m/>
    <m/>
    <m/>
    <m/>
    <m/>
    <m/>
    <m/>
    <n v="1"/>
    <m/>
    <m/>
    <m/>
    <m/>
    <m/>
    <m/>
    <m/>
    <m/>
    <m/>
    <m/>
    <m/>
    <m/>
    <m/>
    <m/>
    <m/>
    <m/>
    <m/>
    <m/>
    <m/>
    <m/>
    <m/>
    <m/>
    <m/>
    <m/>
    <m/>
    <m/>
    <m/>
    <m/>
    <m/>
    <m/>
    <m/>
    <m/>
    <m/>
    <m/>
    <m/>
    <m/>
    <m/>
    <m/>
    <m/>
    <m/>
    <m/>
    <m/>
    <m/>
    <m/>
    <m/>
    <m/>
    <m/>
    <m/>
    <m/>
    <m/>
    <m/>
    <m/>
    <m/>
    <m/>
    <m/>
    <m/>
    <m/>
    <m/>
    <m/>
    <m/>
    <m/>
    <m/>
    <m/>
    <m/>
    <m/>
    <m/>
    <m/>
    <m/>
    <m/>
    <m/>
    <m/>
    <m/>
    <m/>
    <m/>
    <m/>
    <m/>
    <m/>
    <m/>
    <m/>
    <m/>
    <x v="2"/>
    <x v="0"/>
    <s v="ZBHT0024"/>
    <s v="GoAGkH7z_Ng7"/>
    <s v="Allocated"/>
    <s v="Door Locked (NC_DL)"/>
    <s v="Door lock "/>
    <d v="2026-06-05T00:00:00"/>
    <m/>
    <m/>
    <m/>
    <m/>
    <s v="130"/>
    <n v="1912"/>
    <n v="5146"/>
  </r>
  <r>
    <n v="461971285"/>
    <s v="PRAFUL BALU SONAWANE"/>
    <m/>
    <m/>
    <m/>
    <m/>
    <m/>
    <m/>
    <n v="5424"/>
    <n v="1808"/>
    <n v="1923"/>
    <n v="7373"/>
    <x v="2"/>
    <s v="FLOW"/>
    <s v="UNPAID"/>
    <x v="16"/>
    <n v="1808"/>
    <n v="115"/>
    <n v="0"/>
    <n v="2700"/>
    <s v="-"/>
    <n v="6.1799289034727922E-2"/>
    <n v="5.9360059878541091E-4"/>
    <s v="FLOW"/>
    <s v="NC"/>
    <s v="-"/>
    <s v="NC"/>
    <s v="Shifted"/>
    <m/>
    <s v="CNAVNA"/>
    <m/>
    <s v="-"/>
    <s v="-"/>
    <s v="KESNAND"/>
    <s v="-"/>
    <s v="-"/>
    <s v="-"/>
    <n v="4623"/>
    <n v="1808"/>
    <n v="116"/>
    <n v="132"/>
    <s v="FLOW"/>
    <m/>
    <m/>
    <m/>
    <m/>
    <s v="NPA"/>
    <s v="MH12WM1787"/>
    <s v="BAJAJ PULSAR NS 125"/>
    <d v="2024-02-20T00:00:00"/>
    <n v="24"/>
    <s v="02.06.26"/>
    <x v="1"/>
    <m/>
    <m/>
    <m/>
    <m/>
    <m/>
    <m/>
    <m/>
    <m/>
    <m/>
    <m/>
    <m/>
    <m/>
    <m/>
    <m/>
    <m/>
    <m/>
    <m/>
    <m/>
    <m/>
    <m/>
    <m/>
    <m/>
    <n v="1"/>
    <m/>
    <m/>
    <m/>
    <m/>
    <m/>
    <m/>
    <m/>
    <m/>
    <n v="1"/>
    <m/>
    <m/>
    <m/>
    <m/>
    <m/>
    <m/>
    <m/>
    <m/>
    <m/>
    <m/>
    <m/>
    <m/>
    <m/>
    <m/>
    <m/>
    <m/>
    <m/>
    <m/>
    <m/>
    <m/>
    <m/>
    <m/>
    <m/>
    <m/>
    <m/>
    <m/>
    <m/>
    <m/>
    <m/>
    <m/>
    <m/>
    <m/>
    <m/>
    <m/>
    <m/>
    <m/>
    <m/>
    <m/>
    <m/>
    <m/>
    <m/>
    <m/>
    <m/>
    <m/>
    <m/>
    <m/>
    <m/>
    <m/>
    <m/>
    <m/>
    <m/>
    <m/>
    <m/>
    <m/>
    <m/>
    <m/>
    <m/>
    <m/>
    <m/>
    <m/>
    <m/>
    <m/>
    <x v="1"/>
    <x v="0"/>
    <s v="DUWT0021"/>
    <s v="kowtvNkau7"/>
    <s v="Allocated"/>
    <s v="Shifted (NC_SFTD)"/>
    <s v="Customer SHIFTED from residence address "/>
    <d v="2026-06-08T00:00:00"/>
    <m/>
    <m/>
    <m/>
    <m/>
    <s v="141"/>
    <n v="1923"/>
    <n v="7373"/>
  </r>
  <r>
    <n v="462905638"/>
    <s v="PRAMOD SHASHIKANT DOKE"/>
    <m/>
    <m/>
    <m/>
    <m/>
    <m/>
    <m/>
    <n v="1420"/>
    <n v="1767"/>
    <n v="440"/>
    <n v="3315"/>
    <x v="4"/>
    <s v="FLOW"/>
    <s v="UNPAID"/>
    <x v="10"/>
    <n v="1738"/>
    <n v="93"/>
    <n v="0"/>
    <n v="5234"/>
    <s v="STABLE"/>
    <n v="7.66915122749884E-3"/>
    <n v="3.8481298320391179E-4"/>
    <s v="FLOW"/>
    <s v="BPTP"/>
    <s v="PAID"/>
    <s v="BPTP"/>
    <m/>
    <m/>
    <s v="CAVA"/>
    <m/>
    <s v="-"/>
    <s v="-"/>
    <s v="OTUR"/>
    <s v="-"/>
    <s v="-"/>
    <s v="-"/>
    <n v="7094"/>
    <n v="1738"/>
    <n v="56"/>
    <n v="72"/>
    <s v="FLOW"/>
    <m/>
    <m/>
    <m/>
    <m/>
    <s v="REGULAR"/>
    <s v="MH14KH7216"/>
    <s v="HONDA ACTIVA 6G DLX BS VI"/>
    <d v="2024-05-15T00:00:00"/>
    <n v="24"/>
    <s v="02.06.26"/>
    <x v="0"/>
    <m/>
    <m/>
    <m/>
    <m/>
    <m/>
    <m/>
    <m/>
    <m/>
    <m/>
    <m/>
    <m/>
    <m/>
    <m/>
    <m/>
    <m/>
    <m/>
    <n v="1"/>
    <m/>
    <m/>
    <m/>
    <m/>
    <m/>
    <m/>
    <m/>
    <m/>
    <m/>
    <m/>
    <m/>
    <m/>
    <m/>
    <m/>
    <m/>
    <m/>
    <m/>
    <m/>
    <m/>
    <m/>
    <m/>
    <m/>
    <m/>
    <m/>
    <m/>
    <m/>
    <m/>
    <m/>
    <m/>
    <m/>
    <m/>
    <m/>
    <m/>
    <m/>
    <m/>
    <m/>
    <m/>
    <m/>
    <m/>
    <m/>
    <m/>
    <m/>
    <m/>
    <m/>
    <m/>
    <m/>
    <m/>
    <m/>
    <m/>
    <m/>
    <m/>
    <m/>
    <m/>
    <m/>
    <m/>
    <m/>
    <m/>
    <m/>
    <m/>
    <m/>
    <m/>
    <m/>
    <m/>
    <m/>
    <m/>
    <m/>
    <m/>
    <m/>
    <m/>
    <m/>
    <m/>
    <m/>
    <m/>
    <m/>
    <m/>
    <m/>
    <m/>
    <x v="2"/>
    <x v="0"/>
    <s v="ZBHT0021"/>
    <s v="k2lNLBj_NM7"/>
    <s v="Allocated"/>
    <s v="Left Message (LMCB)"/>
    <s v="Lmcb father "/>
    <d v="2026-06-06T00:00:00"/>
    <m/>
    <m/>
    <m/>
    <m/>
    <s v="128"/>
    <n v="440"/>
    <n v="3315"/>
  </r>
  <r>
    <n v="140624071"/>
    <s v="SANTOSH BHAGWAN HARIHAR"/>
    <s v="ONLINE"/>
    <s v="12.06.26"/>
    <n v="1652"/>
    <m/>
    <m/>
    <s v="BANK RB 11"/>
    <n v="3235"/>
    <n v="1409"/>
    <n v="1606"/>
    <n v="3232"/>
    <x v="4"/>
    <s v="RB"/>
    <s v="PAID"/>
    <x v="7"/>
    <n v="1409"/>
    <n v="197"/>
    <n v="0"/>
    <n v="0"/>
    <s v="STABLE"/>
    <n v="1.576009066090024E-3"/>
    <n v="3.1196863828211258E-4"/>
    <s v="RB"/>
    <s v="PAID"/>
    <s v="OS"/>
    <s v="PAID"/>
    <m/>
    <m/>
    <s v="CAVA"/>
    <m/>
    <s v="-"/>
    <s v="-"/>
    <s v="SHIRUR"/>
    <s v="-"/>
    <s v="-"/>
    <s v="-"/>
    <n v="1606"/>
    <n v="1409"/>
    <n v="56"/>
    <n v="0"/>
    <s v="RB"/>
    <m/>
    <m/>
    <m/>
    <m/>
    <s v="REGULAR"/>
    <s v="MH42BL1351"/>
    <s v="DESTINI 125 XTEC"/>
    <d v="2023-04-20T00:00:00"/>
    <n v="36"/>
    <s v="02.06.26"/>
    <x v="0"/>
    <m/>
    <m/>
    <m/>
    <m/>
    <m/>
    <m/>
    <m/>
    <m/>
    <m/>
    <m/>
    <m/>
    <m/>
    <m/>
    <n v="1"/>
    <m/>
    <m/>
    <m/>
    <m/>
    <m/>
    <m/>
    <m/>
    <m/>
    <m/>
    <m/>
    <m/>
    <m/>
    <m/>
    <m/>
    <m/>
    <m/>
    <m/>
    <m/>
    <m/>
    <m/>
    <m/>
    <m/>
    <m/>
    <m/>
    <m/>
    <m/>
    <m/>
    <m/>
    <m/>
    <m/>
    <m/>
    <m/>
    <m/>
    <m/>
    <m/>
    <m/>
    <m/>
    <m/>
    <m/>
    <m/>
    <m/>
    <m/>
    <m/>
    <m/>
    <m/>
    <m/>
    <m/>
    <m/>
    <m/>
    <m/>
    <m/>
    <m/>
    <m/>
    <m/>
    <m/>
    <m/>
    <m/>
    <m/>
    <m/>
    <m/>
    <m/>
    <m/>
    <m/>
    <m/>
    <m/>
    <m/>
    <m/>
    <m/>
    <m/>
    <m/>
    <m/>
    <m/>
    <m/>
    <m/>
    <m/>
    <m/>
    <m/>
    <m/>
    <m/>
    <m/>
    <x v="2"/>
    <x v="0"/>
    <s v="ZBHT0024"/>
    <s v="B6qhsulGXt7"/>
    <s v="Allocated"/>
    <s v="Left Message (LMCB)"/>
    <s v="Meet son "/>
    <d v="2026-06-05T00:00:00"/>
    <m/>
    <m/>
    <m/>
    <m/>
    <s v="240"/>
    <n v="1606"/>
    <n v="4884"/>
  </r>
  <r>
    <n v="465414331"/>
    <s v="YOGESH SAHEBRAO WALHEKAR"/>
    <m/>
    <m/>
    <m/>
    <m/>
    <m/>
    <m/>
    <n v="3009"/>
    <n v="604"/>
    <n v="676"/>
    <n v="3697"/>
    <x v="2"/>
    <s v="FLOW"/>
    <s v="UNPAID"/>
    <x v="6"/>
    <n v="604"/>
    <n v="72"/>
    <n v="0"/>
    <n v="4050"/>
    <s v="-"/>
    <n v="2.1818945021496537E-3"/>
    <n v="1.9830462481548017E-4"/>
    <s v="FLOW"/>
    <s v="LMCB"/>
    <s v="-"/>
    <s v="LMCB"/>
    <s v="Left msg with relative"/>
    <m/>
    <s v="CNAVNA"/>
    <m/>
    <s v="REPO"/>
    <s v="-"/>
    <s v="YERWADA"/>
    <s v="-"/>
    <s v="-"/>
    <s v="-"/>
    <n v="4726"/>
    <n v="604"/>
    <n v="115"/>
    <n v="131"/>
    <s v="FLOW"/>
    <m/>
    <m/>
    <m/>
    <m/>
    <s v="NPA"/>
    <s v="MH12WV0314"/>
    <s v="HONDA ACTIVA 6G DLX BS VI"/>
    <d v="2025-02-04T00:00:00"/>
    <n v="12"/>
    <s v="02.06.26"/>
    <x v="1"/>
    <m/>
    <m/>
    <m/>
    <m/>
    <m/>
    <m/>
    <m/>
    <m/>
    <m/>
    <m/>
    <n v="1"/>
    <m/>
    <m/>
    <m/>
    <m/>
    <m/>
    <m/>
    <m/>
    <m/>
    <m/>
    <m/>
    <m/>
    <m/>
    <m/>
    <m/>
    <m/>
    <m/>
    <m/>
    <m/>
    <m/>
    <m/>
    <m/>
    <m/>
    <m/>
    <m/>
    <m/>
    <m/>
    <m/>
    <m/>
    <m/>
    <m/>
    <m/>
    <m/>
    <m/>
    <m/>
    <m/>
    <m/>
    <m/>
    <m/>
    <m/>
    <m/>
    <m/>
    <m/>
    <m/>
    <m/>
    <m/>
    <m/>
    <m/>
    <m/>
    <m/>
    <m/>
    <m/>
    <m/>
    <m/>
    <m/>
    <m/>
    <m/>
    <m/>
    <m/>
    <m/>
    <m/>
    <m/>
    <m/>
    <m/>
    <m/>
    <m/>
    <m/>
    <m/>
    <m/>
    <m/>
    <m/>
    <m/>
    <m/>
    <m/>
    <m/>
    <m/>
    <m/>
    <m/>
    <m/>
    <m/>
    <m/>
    <m/>
    <m/>
    <m/>
    <x v="2"/>
    <x v="0"/>
    <s v="ZBHT0012"/>
    <s v="G23A2kFC4OM7"/>
    <s v="Allocated"/>
    <s v="Left Message (LMCB)"/>
    <s v="Lm"/>
    <d v="2026-06-04T00:00:00"/>
    <m/>
    <m/>
    <m/>
    <m/>
    <s v="84"/>
    <n v="676"/>
    <n v="3697"/>
  </r>
  <r>
    <n v="462336291"/>
    <s v="SUNIL DAGADU BIBINAVARE"/>
    <s v="ONLINE"/>
    <s v="09.06.26"/>
    <n v="774"/>
    <m/>
    <m/>
    <m/>
    <n v="11738"/>
    <n v="443"/>
    <n v="769"/>
    <n v="11738"/>
    <x v="4"/>
    <s v="RB"/>
    <s v="PAID"/>
    <x v="17"/>
    <n v="443"/>
    <n v="326"/>
    <n v="0"/>
    <n v="3150"/>
    <s v="-"/>
    <n v="3.1602570637274041E-3"/>
    <n v="9.8085242554276706E-5"/>
    <s v="RB"/>
    <s v="PAID"/>
    <s v="-"/>
    <s v="PAID"/>
    <m/>
    <m/>
    <m/>
    <m/>
    <s v="-"/>
    <s v="-"/>
    <s v="PIMPLE GURAV"/>
    <s v="-"/>
    <s v="-"/>
    <s v="-"/>
    <n v="3919"/>
    <n v="443"/>
    <n v="57"/>
    <n v="0"/>
    <s v="RB"/>
    <m/>
    <m/>
    <m/>
    <m/>
    <s v="REGULAR"/>
    <s v="MH14LM0849"/>
    <s v="CLASSIC 350 DARK STEALTH BLACK"/>
    <d v="2024-03-26T00:00:00"/>
    <n v="24"/>
    <s v="02.06.26"/>
    <x v="0"/>
    <m/>
    <m/>
    <m/>
    <m/>
    <m/>
    <m/>
    <m/>
    <m/>
    <m/>
    <m/>
    <m/>
    <m/>
    <m/>
    <n v="1"/>
    <m/>
    <m/>
    <m/>
    <m/>
    <m/>
    <m/>
    <m/>
    <m/>
    <m/>
    <m/>
    <m/>
    <m/>
    <m/>
    <m/>
    <m/>
    <m/>
    <m/>
    <m/>
    <m/>
    <m/>
    <m/>
    <m/>
    <m/>
    <m/>
    <m/>
    <m/>
    <m/>
    <m/>
    <m/>
    <m/>
    <m/>
    <m/>
    <m/>
    <m/>
    <m/>
    <m/>
    <m/>
    <m/>
    <m/>
    <m/>
    <m/>
    <m/>
    <m/>
    <m/>
    <m/>
    <m/>
    <m/>
    <m/>
    <m/>
    <m/>
    <m/>
    <m/>
    <m/>
    <m/>
    <m/>
    <m/>
    <m/>
    <m/>
    <m/>
    <m/>
    <m/>
    <m/>
    <m/>
    <m/>
    <m/>
    <m/>
    <m/>
    <m/>
    <m/>
    <m/>
    <m/>
    <m/>
    <m/>
    <m/>
    <m/>
    <m/>
    <m/>
    <m/>
    <m/>
    <m/>
    <x v="2"/>
    <x v="0"/>
    <s v="ZBHT0015"/>
    <s v="APkSnGeJAsm"/>
    <s v="Allocated"/>
    <s v="Shifted (NC_SFTD)"/>
    <s v="Visited at customer residence address. Customer is shiffted last 2/3 month ago. Customer is ranted this system address. Vehicle with him. Customer new address not available."/>
    <d v="2026-06-05T00:00:00"/>
    <m/>
    <m/>
    <m/>
    <m/>
    <s v="331"/>
    <n v="769"/>
    <n v="12512"/>
  </r>
  <r>
    <n v="462177974"/>
    <s v="RUPALI RAVINDRA BHUMKAR"/>
    <s v="ONLINE"/>
    <s v="03.06.26"/>
    <n v="5123"/>
    <m/>
    <m/>
    <s v="CBC COLL"/>
    <n v="5459"/>
    <n v="192"/>
    <n v="604"/>
    <n v="940"/>
    <x v="1"/>
    <s v="RB"/>
    <s v="PAID"/>
    <x v="12"/>
    <n v="192"/>
    <n v="412"/>
    <n v="4500"/>
    <n v="4500"/>
    <s v="FLOW"/>
    <n v="1.8004889452792024E-3"/>
    <n v="5.1352411492393659E-5"/>
    <s v="RB"/>
    <s v="PAID"/>
    <s v="PTP"/>
    <s v="PAID"/>
    <m/>
    <m/>
    <m/>
    <m/>
    <s v="-"/>
    <s v="-"/>
    <s v="KHADAKI"/>
    <s v="-"/>
    <s v="-"/>
    <s v="-"/>
    <n v="5104"/>
    <n v="192"/>
    <n v="88"/>
    <n v="0"/>
    <s v="RB"/>
    <m/>
    <m/>
    <m/>
    <m/>
    <s v="REGULAR"/>
    <s v="MH12WN3599"/>
    <s v="HONDA ACTIVA 125 SMART"/>
    <d v="2024-03-11T00:00:00"/>
    <n v="24"/>
    <s v="02.06.26"/>
    <x v="0"/>
    <m/>
    <n v="1"/>
    <m/>
    <m/>
    <m/>
    <m/>
    <m/>
    <m/>
    <m/>
    <m/>
    <m/>
    <m/>
    <m/>
    <n v="1"/>
    <m/>
    <m/>
    <m/>
    <m/>
    <m/>
    <m/>
    <m/>
    <m/>
    <m/>
    <m/>
    <m/>
    <m/>
    <m/>
    <m/>
    <m/>
    <m/>
    <m/>
    <m/>
    <m/>
    <m/>
    <m/>
    <m/>
    <m/>
    <m/>
    <m/>
    <m/>
    <m/>
    <m/>
    <m/>
    <m/>
    <m/>
    <m/>
    <m/>
    <m/>
    <m/>
    <m/>
    <m/>
    <m/>
    <m/>
    <m/>
    <m/>
    <m/>
    <m/>
    <m/>
    <m/>
    <m/>
    <m/>
    <m/>
    <m/>
    <m/>
    <m/>
    <m/>
    <m/>
    <m/>
    <m/>
    <m/>
    <m/>
    <m/>
    <m/>
    <m/>
    <m/>
    <m/>
    <m/>
    <m/>
    <m/>
    <m/>
    <m/>
    <m/>
    <m/>
    <m/>
    <m/>
    <m/>
    <m/>
    <m/>
    <m/>
    <m/>
    <m/>
    <m/>
    <m/>
    <m/>
    <x v="1"/>
    <x v="0"/>
    <s v="DUWT0023"/>
    <s v="GPXtMYlRLc"/>
    <s v="Allocated"/>
    <s v="Left Message (LMCB)"/>
    <s v="Customer not available Lm with relatives son"/>
    <d v="2026-06-05T00:00:00"/>
    <m/>
    <m/>
    <m/>
    <m/>
    <s v="412"/>
    <n v="604"/>
    <n v="6063"/>
  </r>
  <r>
    <n v="458535525"/>
    <s v="MAYA MOHAN KARANDE"/>
    <s v="COLLECT"/>
    <s v="09.06.26"/>
    <n v="3540"/>
    <m/>
    <m/>
    <m/>
    <n v="4099"/>
    <n v="128"/>
    <n v="383"/>
    <n v="687"/>
    <x v="3"/>
    <s v="RB"/>
    <s v="PAID"/>
    <x v="11"/>
    <n v="128"/>
    <n v="255"/>
    <n v="0"/>
    <n v="3146"/>
    <s v="FLOW"/>
    <n v="4.0831928858530342E-4"/>
    <n v="5.3769173031673042E-5"/>
    <s v="RB"/>
    <s v="PAID"/>
    <s v="PTP"/>
    <s v="PAID"/>
    <m/>
    <m/>
    <s v="CAVA"/>
    <m/>
    <s v="-"/>
    <s v="-"/>
    <s v="RAJGURU NAGAR"/>
    <s v="-"/>
    <s v="-"/>
    <s v="-"/>
    <n v="3529"/>
    <n v="128"/>
    <n v="178"/>
    <n v="0"/>
    <s v="RB"/>
    <m/>
    <m/>
    <m/>
    <m/>
    <s v="NPA"/>
    <s v="MH14KX3427"/>
    <s v="HONDA ACTIVA 6G DLX BS VI"/>
    <d v="2023-06-13T00:00:00"/>
    <n v="30"/>
    <s v="02.06.26"/>
    <x v="0"/>
    <m/>
    <m/>
    <m/>
    <m/>
    <m/>
    <m/>
    <m/>
    <m/>
    <m/>
    <m/>
    <m/>
    <m/>
    <m/>
    <m/>
    <m/>
    <m/>
    <m/>
    <m/>
    <m/>
    <m/>
    <m/>
    <m/>
    <m/>
    <m/>
    <m/>
    <n v="2"/>
    <m/>
    <m/>
    <m/>
    <m/>
    <m/>
    <m/>
    <m/>
    <m/>
    <m/>
    <m/>
    <m/>
    <m/>
    <m/>
    <m/>
    <m/>
    <m/>
    <m/>
    <m/>
    <m/>
    <m/>
    <m/>
    <m/>
    <m/>
    <m/>
    <m/>
    <m/>
    <m/>
    <m/>
    <m/>
    <m/>
    <m/>
    <m/>
    <m/>
    <m/>
    <m/>
    <m/>
    <m/>
    <m/>
    <m/>
    <m/>
    <m/>
    <m/>
    <m/>
    <m/>
    <m/>
    <m/>
    <m/>
    <m/>
    <m/>
    <m/>
    <m/>
    <m/>
    <m/>
    <m/>
    <m/>
    <m/>
    <m/>
    <m/>
    <m/>
    <m/>
    <m/>
    <m/>
    <m/>
    <m/>
    <m/>
    <m/>
    <m/>
    <m/>
    <x v="1"/>
    <x v="0"/>
    <s v="ZBHT0010"/>
    <s v="B2vXIf5Aac"/>
    <s v="Allocated"/>
    <s v="Payment (PAID)"/>
    <s v="Payment (PAID)"/>
    <d v="2026-06-09T00:00:00"/>
    <m/>
    <m/>
    <m/>
    <m/>
    <s v="0"/>
    <n v="383"/>
    <n v="4227"/>
  </r>
  <r>
    <n v="139918071"/>
    <s v="PRATHAMESH JAGANNATH SUPEKAR"/>
    <m/>
    <m/>
    <m/>
    <m/>
    <m/>
    <m/>
    <n v="5583"/>
    <n v="56"/>
    <n v="58"/>
    <n v="5642"/>
    <x v="4"/>
    <s v="FLOW"/>
    <s v="UNPAID"/>
    <x v="14"/>
    <n v="56"/>
    <n v="2"/>
    <n v="0"/>
    <n v="5473"/>
    <s v="-"/>
    <n v="1.3206753518680056E-4"/>
    <n v="1.2399037433497733E-5"/>
    <s v="FLOW"/>
    <s v="NC"/>
    <s v="-"/>
    <s v="NC"/>
    <s v="Add not found"/>
    <m/>
    <s v="CNAVNA"/>
    <m/>
    <s v="-"/>
    <s v="-"/>
    <s v="TALEGAON DABADE"/>
    <s v="-"/>
    <s v="-"/>
    <s v="-"/>
    <n v="5531"/>
    <n v="56"/>
    <n v="56"/>
    <n v="72"/>
    <s v="FLOW"/>
    <m/>
    <m/>
    <m/>
    <m/>
    <s v="NPA"/>
    <s v="MH14KT3263"/>
    <s v="YAMAHA MT15"/>
    <d v="2023-03-28T00:00:00"/>
    <n v="36"/>
    <s v="02.06.26"/>
    <x v="1"/>
    <m/>
    <m/>
    <m/>
    <m/>
    <m/>
    <m/>
    <m/>
    <m/>
    <m/>
    <m/>
    <m/>
    <m/>
    <m/>
    <n v="1"/>
    <m/>
    <m/>
    <m/>
    <m/>
    <m/>
    <m/>
    <m/>
    <m/>
    <m/>
    <m/>
    <m/>
    <m/>
    <m/>
    <m/>
    <m/>
    <m/>
    <m/>
    <m/>
    <m/>
    <m/>
    <n v="1"/>
    <m/>
    <m/>
    <m/>
    <m/>
    <m/>
    <m/>
    <m/>
    <m/>
    <m/>
    <m/>
    <m/>
    <m/>
    <m/>
    <m/>
    <m/>
    <m/>
    <m/>
    <m/>
    <m/>
    <m/>
    <m/>
    <m/>
    <m/>
    <m/>
    <m/>
    <m/>
    <m/>
    <m/>
    <m/>
    <m/>
    <m/>
    <m/>
    <m/>
    <m/>
    <m/>
    <m/>
    <m/>
    <m/>
    <m/>
    <m/>
    <m/>
    <m/>
    <m/>
    <m/>
    <m/>
    <m/>
    <m/>
    <m/>
    <m/>
    <m/>
    <m/>
    <m/>
    <m/>
    <m/>
    <m/>
    <m/>
    <m/>
    <m/>
    <m/>
    <x v="1"/>
    <x v="0"/>
    <s v="DUWT0027"/>
    <s v="B6qgSr9bA1"/>
    <s v="Allocated"/>
    <s v="Address Not Found (NC_ANF)"/>
    <s v="Visited to Customers residence address but short address so can't found Customer "/>
    <d v="2026-06-05T00:00:00"/>
    <m/>
    <m/>
    <m/>
    <s v="OTGNGDID"/>
    <s v="3"/>
    <n v="58"/>
    <n v="5642"/>
  </r>
  <r>
    <n v="462460942"/>
    <s v="SAGAR MOSHERAM AHWAD"/>
    <s v="ONLINE"/>
    <s v="04.06.26"/>
    <n v="40"/>
    <m/>
    <m/>
    <m/>
    <n v="3980"/>
    <n v="22"/>
    <n v="40"/>
    <n v="3980"/>
    <x v="4"/>
    <s v="RB"/>
    <s v="PAID"/>
    <x v="17"/>
    <n v="22"/>
    <n v="18"/>
    <n v="0"/>
    <n v="5397"/>
    <s v="-"/>
    <n v="1.5694278871783947E-4"/>
    <n v="4.8710504203026804E-6"/>
    <s v="RB"/>
    <s v="PAID"/>
    <s v="-"/>
    <s v="PAID"/>
    <m/>
    <m/>
    <m/>
    <m/>
    <s v="-"/>
    <s v="-"/>
    <s v="PIMPLE NILAKH"/>
    <s v="-"/>
    <s v="-"/>
    <s v="-"/>
    <n v="5437"/>
    <n v="22"/>
    <n v="57"/>
    <n v="0"/>
    <s v="RB"/>
    <m/>
    <m/>
    <m/>
    <m/>
    <s v="REGULAR"/>
    <s v="MH14LM6254"/>
    <s v="SPLENDOR PLUS I3S BS6 FI DRUM SELF"/>
    <d v="2024-04-05T00:00:00"/>
    <n v="24"/>
    <s v="02.06.26"/>
    <x v="0"/>
    <m/>
    <m/>
    <m/>
    <m/>
    <m/>
    <m/>
    <m/>
    <m/>
    <m/>
    <m/>
    <m/>
    <m/>
    <m/>
    <m/>
    <m/>
    <m/>
    <n v="1"/>
    <m/>
    <m/>
    <m/>
    <m/>
    <m/>
    <m/>
    <m/>
    <m/>
    <m/>
    <m/>
    <m/>
    <m/>
    <m/>
    <m/>
    <n v="1"/>
    <m/>
    <m/>
    <m/>
    <m/>
    <m/>
    <m/>
    <m/>
    <m/>
    <m/>
    <m/>
    <m/>
    <m/>
    <m/>
    <m/>
    <m/>
    <m/>
    <m/>
    <m/>
    <m/>
    <m/>
    <m/>
    <m/>
    <m/>
    <m/>
    <m/>
    <m/>
    <m/>
    <m/>
    <m/>
    <m/>
    <m/>
    <m/>
    <m/>
    <m/>
    <m/>
    <m/>
    <m/>
    <m/>
    <m/>
    <m/>
    <m/>
    <m/>
    <m/>
    <m/>
    <m/>
    <m/>
    <m/>
    <m/>
    <m/>
    <m/>
    <m/>
    <m/>
    <m/>
    <m/>
    <m/>
    <m/>
    <m/>
    <m/>
    <m/>
    <m/>
    <m/>
    <m/>
    <x v="1"/>
    <x v="0"/>
    <s v="ZBHT0015"/>
    <s v="BP9Hamz9Gb"/>
    <s v="Allocated"/>
    <s v="Address Not Found (NC_ANF)"/>
    <s v="Visited at customer given address but address not found due to short address."/>
    <d v="2026-06-06T00:00:00"/>
    <m/>
    <m/>
    <m/>
    <m/>
    <s v="18"/>
    <n v="40"/>
    <n v="4020"/>
  </r>
  <r>
    <n v="463886389"/>
    <s v="ULHAS SHADANAN BADHE"/>
    <m/>
    <m/>
    <m/>
    <m/>
    <m/>
    <m/>
    <n v="2339"/>
    <n v="15"/>
    <n v="22"/>
    <n v="2361"/>
    <x v="1"/>
    <s v="FLOW"/>
    <s v="UNPAID"/>
    <x v="10"/>
    <n v="15"/>
    <n v="7"/>
    <n v="0"/>
    <n v="450"/>
    <s v="FLOW"/>
    <n v="3.2776138970829236E-4"/>
    <n v="4.0119071478432546E-6"/>
    <s v="FLOW"/>
    <s v="NC"/>
    <s v="PTP"/>
    <s v="NC"/>
    <s v="Shifted"/>
    <m/>
    <s v="CNAVNA"/>
    <m/>
    <s v="-"/>
    <s v="-"/>
    <s v="JUNNAR"/>
    <s v="-"/>
    <s v="-"/>
    <s v="-"/>
    <n v="472"/>
    <n v="15"/>
    <n v="87"/>
    <n v="103"/>
    <s v="FLOW"/>
    <m/>
    <m/>
    <m/>
    <m/>
    <s v="REGULAR"/>
    <s v="MH14KC2055"/>
    <s v="OKINAWA PRAISE PRO"/>
    <d v="2024-08-29T00:00:00"/>
    <n v="18"/>
    <s v="02.06.26"/>
    <x v="0"/>
    <m/>
    <m/>
    <m/>
    <m/>
    <m/>
    <m/>
    <m/>
    <m/>
    <m/>
    <m/>
    <n v="1"/>
    <m/>
    <m/>
    <m/>
    <m/>
    <m/>
    <m/>
    <m/>
    <m/>
    <m/>
    <m/>
    <m/>
    <m/>
    <m/>
    <m/>
    <m/>
    <m/>
    <m/>
    <m/>
    <m/>
    <m/>
    <m/>
    <m/>
    <m/>
    <m/>
    <m/>
    <m/>
    <m/>
    <m/>
    <m/>
    <m/>
    <m/>
    <m/>
    <m/>
    <m/>
    <m/>
    <m/>
    <m/>
    <m/>
    <m/>
    <m/>
    <m/>
    <m/>
    <m/>
    <m/>
    <m/>
    <m/>
    <m/>
    <m/>
    <m/>
    <m/>
    <m/>
    <m/>
    <m/>
    <m/>
    <m/>
    <m/>
    <m/>
    <m/>
    <m/>
    <m/>
    <m/>
    <m/>
    <m/>
    <m/>
    <m/>
    <m/>
    <m/>
    <m/>
    <m/>
    <m/>
    <m/>
    <m/>
    <m/>
    <m/>
    <m/>
    <m/>
    <m/>
    <m/>
    <m/>
    <m/>
    <m/>
    <m/>
    <m/>
    <x v="2"/>
    <x v="0"/>
    <s v="ZBHT0021"/>
    <s v="k2Wi4Cd-oS"/>
    <s v="Allocated"/>
    <s v="Door Locked (NC_DL)"/>
    <s v="Door locked "/>
    <d v="2026-06-04T00:00:00"/>
    <m/>
    <m/>
    <m/>
    <m/>
    <s v="7"/>
    <n v="22"/>
    <n v="2361"/>
  </r>
  <r>
    <n v="135390694"/>
    <s v="RESHMA GANESH SHINDE"/>
    <m/>
    <m/>
    <m/>
    <m/>
    <m/>
    <m/>
    <n v="3192"/>
    <n v="0"/>
    <n v="142"/>
    <n v="3334"/>
    <x v="3"/>
    <s v="FLOW"/>
    <s v="UNPAID"/>
    <x v="10"/>
    <n v="0.1"/>
    <n v="142"/>
    <n v="0"/>
    <n v="4050"/>
    <s v="FLOW"/>
    <n v="1"/>
    <n v="4.2007166430994564E-8"/>
    <s v="FLOW"/>
    <s v="NITP"/>
    <s v="PTP"/>
    <s v="NITP"/>
    <s v="no intesntion to pay"/>
    <m/>
    <s v="CAVA"/>
    <m/>
    <s v="-"/>
    <s v="-"/>
    <s v="JUNNAR"/>
    <s v="-"/>
    <s v="-"/>
    <s v="-"/>
    <n v="4192"/>
    <n v="0"/>
    <n v="177"/>
    <n v="193"/>
    <s v="FLOW"/>
    <m/>
    <m/>
    <m/>
    <m/>
    <s v="NPA"/>
    <s v="MH14KL0967"/>
    <s v="DESTINI 125 VX BS6 FI DRS CAST"/>
    <d v="2022-10-28T00:00:00"/>
    <n v="36"/>
    <s v="02.06.26"/>
    <x v="0"/>
    <m/>
    <m/>
    <m/>
    <m/>
    <m/>
    <m/>
    <m/>
    <m/>
    <m/>
    <m/>
    <m/>
    <m/>
    <m/>
    <n v="1"/>
    <m/>
    <m/>
    <m/>
    <m/>
    <m/>
    <m/>
    <m/>
    <m/>
    <m/>
    <m/>
    <m/>
    <m/>
    <m/>
    <m/>
    <m/>
    <m/>
    <m/>
    <m/>
    <m/>
    <m/>
    <m/>
    <m/>
    <m/>
    <m/>
    <m/>
    <m/>
    <m/>
    <m/>
    <m/>
    <m/>
    <m/>
    <m/>
    <m/>
    <m/>
    <m/>
    <m/>
    <m/>
    <m/>
    <m/>
    <m/>
    <m/>
    <m/>
    <m/>
    <m/>
    <m/>
    <m/>
    <m/>
    <m/>
    <m/>
    <m/>
    <m/>
    <m/>
    <m/>
    <m/>
    <m/>
    <m/>
    <m/>
    <m/>
    <m/>
    <m/>
    <m/>
    <m/>
    <m/>
    <m/>
    <m/>
    <m/>
    <m/>
    <m/>
    <m/>
    <m/>
    <m/>
    <m/>
    <m/>
    <m/>
    <m/>
    <m/>
    <m/>
    <m/>
    <m/>
    <m/>
    <x v="2"/>
    <x v="0"/>
    <s v="ZBHT0021"/>
    <s v="A2jEC6IBQkL"/>
    <s v="Allocated"/>
    <s v="Left Message (LMCB)"/>
    <s v="Lmcb daughter "/>
    <d v="2026-06-05T00:00:00"/>
    <m/>
    <m/>
    <m/>
    <m/>
    <s v="142"/>
    <n v="142"/>
    <n v="3334"/>
  </r>
  <r>
    <n v="139133063"/>
    <s v="YOGESH BAJARANG DHALE"/>
    <m/>
    <m/>
    <m/>
    <m/>
    <m/>
    <m/>
    <n v="2977"/>
    <n v="0"/>
    <n v="52"/>
    <n v="3029"/>
    <x v="1"/>
    <s v="FLOW"/>
    <s v="UNPAID"/>
    <x v="2"/>
    <n v="0"/>
    <n v="52"/>
    <n v="0"/>
    <n v="2250"/>
    <s v="FLOW"/>
    <n v="0"/>
    <n v="0"/>
    <s v="FLOW"/>
    <s v="NC"/>
    <s v="NC"/>
    <s v="NC"/>
    <s v="Add not found"/>
    <m/>
    <s v="CNAVNA"/>
    <m/>
    <s v="-"/>
    <s v="-"/>
    <s v="ALANDI DEVACHI"/>
    <s v="-"/>
    <s v="-"/>
    <s v="-"/>
    <n v="2302"/>
    <n v="0"/>
    <n v="87"/>
    <n v="103"/>
    <s v="FLOW"/>
    <m/>
    <m/>
    <m/>
    <m/>
    <s v="REGULAR"/>
    <s v="MH14KR4403"/>
    <s v="SPLENDOR PLUS BS6 I3S DRS CAST FI"/>
    <d v="2023-03-06T00:00:00"/>
    <n v="36"/>
    <s v="02.06.26"/>
    <x v="1"/>
    <m/>
    <m/>
    <m/>
    <m/>
    <n v="1"/>
    <m/>
    <m/>
    <m/>
    <m/>
    <m/>
    <m/>
    <m/>
    <m/>
    <m/>
    <m/>
    <m/>
    <m/>
    <m/>
    <m/>
    <m/>
    <m/>
    <m/>
    <m/>
    <m/>
    <m/>
    <m/>
    <m/>
    <m/>
    <m/>
    <m/>
    <m/>
    <m/>
    <m/>
    <m/>
    <m/>
    <m/>
    <m/>
    <m/>
    <m/>
    <m/>
    <m/>
    <m/>
    <m/>
    <m/>
    <m/>
    <m/>
    <m/>
    <m/>
    <m/>
    <m/>
    <m/>
    <m/>
    <m/>
    <m/>
    <m/>
    <m/>
    <m/>
    <m/>
    <m/>
    <m/>
    <m/>
    <m/>
    <m/>
    <m/>
    <m/>
    <m/>
    <m/>
    <m/>
    <m/>
    <m/>
    <m/>
    <m/>
    <m/>
    <m/>
    <m/>
    <m/>
    <m/>
    <m/>
    <m/>
    <m/>
    <m/>
    <m/>
    <m/>
    <m/>
    <m/>
    <m/>
    <m/>
    <m/>
    <m/>
    <m/>
    <m/>
    <m/>
    <m/>
    <m/>
    <x v="2"/>
    <x v="0"/>
    <s v="ZBHT0009"/>
    <s v="GoHNqQhXH37"/>
    <s v="Allocated"/>
    <s v="Shifted (NC_SFTD)"/>
    <s v="Customer shifted from address "/>
    <d v="2026-06-02T00:00:00"/>
    <m/>
    <m/>
    <m/>
    <m/>
    <s v="52"/>
    <n v="52"/>
    <n v="3029"/>
  </r>
  <r>
    <n v="460094851"/>
    <s v="KALURAM HIRAMAN SARODE"/>
    <s v="ONLINE"/>
    <s v="15.06.26"/>
    <n v="2243"/>
    <m/>
    <m/>
    <s v="CBC COLL"/>
    <n v="3576"/>
    <n v="0"/>
    <n v="33"/>
    <n v="1366"/>
    <x v="3"/>
    <s v="RB"/>
    <s v="PAID"/>
    <x v="7"/>
    <n v="0"/>
    <n v="33"/>
    <n v="2210"/>
    <n v="2210"/>
    <s v="FLOW"/>
    <n v="0"/>
    <n v="0"/>
    <s v="RB"/>
    <s v="PAID"/>
    <s v="NC"/>
    <s v="PAID"/>
    <m/>
    <m/>
    <s v="CAVNA"/>
    <m/>
    <s v="-"/>
    <s v="-"/>
    <s v="ANDHAL GAON"/>
    <s v="-"/>
    <s v="-"/>
    <s v="-"/>
    <n v="2243"/>
    <n v="0"/>
    <n v="178"/>
    <n v="0"/>
    <s v="RB"/>
    <m/>
    <m/>
    <m/>
    <m/>
    <s v="NPA"/>
    <s v="MH12WG2737"/>
    <m/>
    <d v="2023-10-11T00:00:00"/>
    <n v="24"/>
    <s v="02.06.26"/>
    <x v="0"/>
    <m/>
    <m/>
    <m/>
    <m/>
    <m/>
    <m/>
    <m/>
    <m/>
    <m/>
    <m/>
    <m/>
    <m/>
    <m/>
    <n v="1"/>
    <m/>
    <m/>
    <m/>
    <m/>
    <m/>
    <m/>
    <m/>
    <m/>
    <m/>
    <m/>
    <m/>
    <m/>
    <m/>
    <m/>
    <m/>
    <m/>
    <m/>
    <m/>
    <m/>
    <m/>
    <m/>
    <m/>
    <m/>
    <m/>
    <m/>
    <m/>
    <m/>
    <m/>
    <m/>
    <n v="2"/>
    <m/>
    <m/>
    <m/>
    <m/>
    <m/>
    <m/>
    <m/>
    <m/>
    <m/>
    <m/>
    <m/>
    <m/>
    <m/>
    <m/>
    <m/>
    <m/>
    <m/>
    <m/>
    <m/>
    <m/>
    <m/>
    <m/>
    <m/>
    <m/>
    <m/>
    <m/>
    <m/>
    <m/>
    <m/>
    <m/>
    <m/>
    <m/>
    <m/>
    <m/>
    <m/>
    <m/>
    <m/>
    <m/>
    <m/>
    <m/>
    <m/>
    <m/>
    <m/>
    <m/>
    <m/>
    <m/>
    <m/>
    <m/>
    <m/>
    <m/>
    <x v="3"/>
    <x v="0"/>
    <s v="ZBHT0024"/>
    <s v="APBLFIm6rR7"/>
    <s v="Allocated"/>
    <s v="Shifted (NC_SFTD)"/>
    <s v="Shift "/>
    <d v="2026-06-05T00:00:00"/>
    <m/>
    <m/>
    <m/>
    <m/>
    <s v="33"/>
    <n v="33"/>
    <n v="3609"/>
  </r>
  <r>
    <n v="135404351"/>
    <s v="MONIKA NITIN MORE"/>
    <m/>
    <m/>
    <m/>
    <m/>
    <m/>
    <m/>
    <n v="3001"/>
    <n v="0"/>
    <n v="2"/>
    <n v="3003"/>
    <x v="3"/>
    <s v="FLOW"/>
    <s v="UNPAID"/>
    <x v="15"/>
    <n v="0"/>
    <n v="2"/>
    <n v="0"/>
    <n v="1507"/>
    <s v="-"/>
    <n v="0"/>
    <n v="0"/>
    <s v="FLOW"/>
    <s v="NC"/>
    <s v="-"/>
    <s v="NC"/>
    <s v="Add not found"/>
    <m/>
    <s v="CNAVNA"/>
    <m/>
    <s v="-"/>
    <s v="-"/>
    <s v="BHAWANI PETH"/>
    <s v="-"/>
    <s v="-"/>
    <s v="-"/>
    <n v="1509"/>
    <n v="0"/>
    <n v="178"/>
    <n v="194"/>
    <s v="FLOW"/>
    <m/>
    <m/>
    <m/>
    <m/>
    <s v="NPA"/>
    <s v="MH12UX2200"/>
    <s v="HONDA ACTIVA 6G DLX BS VI"/>
    <d v="2022-10-26T00:00:00"/>
    <n v="36"/>
    <s v="02.06.26"/>
    <x v="1"/>
    <m/>
    <m/>
    <m/>
    <m/>
    <m/>
    <m/>
    <m/>
    <m/>
    <m/>
    <m/>
    <m/>
    <m/>
    <m/>
    <n v="1"/>
    <m/>
    <m/>
    <m/>
    <m/>
    <m/>
    <m/>
    <m/>
    <m/>
    <m/>
    <m/>
    <m/>
    <m/>
    <m/>
    <m/>
    <m/>
    <m/>
    <m/>
    <m/>
    <m/>
    <m/>
    <m/>
    <m/>
    <m/>
    <m/>
    <m/>
    <m/>
    <m/>
    <m/>
    <m/>
    <m/>
    <m/>
    <m/>
    <m/>
    <m/>
    <m/>
    <m/>
    <m/>
    <m/>
    <m/>
    <m/>
    <m/>
    <m/>
    <m/>
    <m/>
    <m/>
    <m/>
    <m/>
    <m/>
    <m/>
    <m/>
    <m/>
    <m/>
    <m/>
    <m/>
    <m/>
    <m/>
    <m/>
    <m/>
    <m/>
    <m/>
    <m/>
    <m/>
    <m/>
    <m/>
    <m/>
    <m/>
    <m/>
    <m/>
    <m/>
    <m/>
    <m/>
    <m/>
    <m/>
    <m/>
    <m/>
    <m/>
    <m/>
    <m/>
    <m/>
    <m/>
    <x v="2"/>
    <x v="0"/>
    <s v="DUWT0014"/>
    <s v="k6EL5LAlhbL"/>
    <s v="Allocated"/>
    <s v="Address Not Found (NC_ANF)"/>
    <s v="Short address "/>
    <d v="2026-06-05T00:00:00"/>
    <m/>
    <m/>
    <m/>
    <m/>
    <s v="2"/>
    <n v="2"/>
    <n v="3003"/>
  </r>
  <r>
    <n v="140151772"/>
    <s v="AKSHAY SAMPAT KINDRE"/>
    <s v="ONLINE"/>
    <s v="08.06.26"/>
    <n v="1907"/>
    <m/>
    <m/>
    <s v="CBC COLL"/>
    <n v="3633"/>
    <n v="0"/>
    <n v="101"/>
    <n v="1830"/>
    <x v="4"/>
    <s v="RB"/>
    <s v="PAID"/>
    <x v="3"/>
    <n v="0"/>
    <n v="101"/>
    <n v="1800"/>
    <n v="1800"/>
    <s v="-"/>
    <n v="0"/>
    <n v="0"/>
    <s v="RB"/>
    <s v="PAID"/>
    <s v="-"/>
    <s v="PAID"/>
    <m/>
    <m/>
    <s v="CAVA"/>
    <m/>
    <s v="-"/>
    <s v="-"/>
    <s v="BHOR"/>
    <s v="-"/>
    <s v="-"/>
    <s v="-"/>
    <n v="1901"/>
    <n v="0"/>
    <n v="56"/>
    <n v="0"/>
    <s v="RB"/>
    <m/>
    <m/>
    <m/>
    <m/>
    <s v="REGULAR"/>
    <s v="MH12VK6376"/>
    <s v="BAJAJ CHETAK PREMIUM"/>
    <d v="2023-04-06T00:00:00"/>
    <n v="36"/>
    <s v="02.06.26"/>
    <x v="1"/>
    <m/>
    <m/>
    <m/>
    <m/>
    <m/>
    <m/>
    <m/>
    <m/>
    <m/>
    <m/>
    <n v="1"/>
    <m/>
    <m/>
    <m/>
    <m/>
    <m/>
    <m/>
    <m/>
    <m/>
    <m/>
    <m/>
    <m/>
    <m/>
    <m/>
    <m/>
    <m/>
    <m/>
    <m/>
    <m/>
    <m/>
    <m/>
    <m/>
    <m/>
    <m/>
    <m/>
    <m/>
    <m/>
    <m/>
    <m/>
    <m/>
    <m/>
    <m/>
    <m/>
    <m/>
    <m/>
    <m/>
    <m/>
    <m/>
    <m/>
    <m/>
    <m/>
    <m/>
    <m/>
    <m/>
    <m/>
    <m/>
    <m/>
    <m/>
    <m/>
    <m/>
    <m/>
    <m/>
    <m/>
    <m/>
    <m/>
    <m/>
    <m/>
    <m/>
    <m/>
    <m/>
    <m/>
    <m/>
    <m/>
    <m/>
    <m/>
    <m/>
    <m/>
    <m/>
    <m/>
    <m/>
    <m/>
    <m/>
    <m/>
    <m/>
    <m/>
    <m/>
    <m/>
    <m/>
    <m/>
    <m/>
    <m/>
    <m/>
    <m/>
    <m/>
    <x v="2"/>
    <x v="0"/>
    <s v="DUWT0011"/>
    <s v="GP4k0GHkuhN7"/>
    <s v="Allocated"/>
    <s v="Entry Restricted (NC_ER)"/>
    <s v="Entry restricted in shogini company "/>
    <d v="2026-06-04T00:00:00"/>
    <m/>
    <m/>
    <m/>
    <m/>
    <s v="104"/>
    <n v="101"/>
    <n v="3737"/>
  </r>
  <r>
    <n v="461261729"/>
    <s v="SUDHAKAR KISHAN SAWRE"/>
    <m/>
    <m/>
    <m/>
    <m/>
    <m/>
    <m/>
    <n v="4531"/>
    <n v="0"/>
    <n v="46"/>
    <n v="4577"/>
    <x v="2"/>
    <s v="FLOW"/>
    <s v="UNPAID"/>
    <x v="11"/>
    <n v="0"/>
    <n v="46"/>
    <n v="0"/>
    <n v="3570"/>
    <s v="FLOW"/>
    <n v="0"/>
    <n v="0"/>
    <s v="FLOW"/>
    <s v="NC"/>
    <s v="NC"/>
    <s v="NC"/>
    <s v="Add not found"/>
    <m/>
    <s v="CNAVNA"/>
    <m/>
    <s v="-"/>
    <s v="-"/>
    <s v="BHOSE"/>
    <s v="-"/>
    <s v="-"/>
    <s v="-"/>
    <n v="3616"/>
    <n v="0"/>
    <n v="116"/>
    <n v="132"/>
    <s v="FLOW"/>
    <m/>
    <m/>
    <m/>
    <m/>
    <s v="NPA"/>
    <s v="MH14LG8826"/>
    <m/>
    <d v="2023-12-26T00:00:00"/>
    <n v="24"/>
    <s v="02.06.26"/>
    <x v="0"/>
    <m/>
    <m/>
    <m/>
    <m/>
    <m/>
    <m/>
    <m/>
    <m/>
    <m/>
    <m/>
    <m/>
    <m/>
    <m/>
    <m/>
    <m/>
    <m/>
    <m/>
    <m/>
    <m/>
    <m/>
    <m/>
    <m/>
    <m/>
    <m/>
    <m/>
    <m/>
    <m/>
    <m/>
    <m/>
    <m/>
    <m/>
    <m/>
    <m/>
    <m/>
    <m/>
    <m/>
    <m/>
    <m/>
    <m/>
    <m/>
    <m/>
    <m/>
    <m/>
    <m/>
    <m/>
    <m/>
    <m/>
    <m/>
    <m/>
    <m/>
    <m/>
    <m/>
    <m/>
    <m/>
    <m/>
    <m/>
    <m/>
    <m/>
    <m/>
    <m/>
    <m/>
    <m/>
    <m/>
    <m/>
    <m/>
    <m/>
    <m/>
    <m/>
    <m/>
    <m/>
    <m/>
    <m/>
    <m/>
    <m/>
    <m/>
    <m/>
    <m/>
    <m/>
    <m/>
    <m/>
    <m/>
    <m/>
    <m/>
    <m/>
    <m/>
    <m/>
    <m/>
    <m/>
    <m/>
    <m/>
    <m/>
    <m/>
    <m/>
    <m/>
    <x v="5"/>
    <x v="1"/>
    <s v="ZBHT0010"/>
    <s v="BoHbedPqhD7"/>
    <s v="Allocated"/>
    <e v="#N/A"/>
    <e v="#N/A"/>
    <e v="#N/A"/>
    <m/>
    <m/>
    <m/>
    <m/>
    <s v="46"/>
    <n v="46"/>
    <n v="4577"/>
  </r>
  <r>
    <n v="463177975"/>
    <s v="RUTUJA ANANTHA BURSE"/>
    <m/>
    <m/>
    <m/>
    <m/>
    <m/>
    <m/>
    <n v="3391"/>
    <n v="0"/>
    <n v="32"/>
    <n v="3423"/>
    <x v="3"/>
    <s v="FLOW"/>
    <s v="UNPAID"/>
    <x v="11"/>
    <n v="0"/>
    <n v="32"/>
    <n v="0"/>
    <n v="2691"/>
    <s v="FLOW"/>
    <n v="0"/>
    <n v="0"/>
    <s v="FLOW"/>
    <s v="LMCB"/>
    <s v="LMCB"/>
    <s v="LMCB"/>
    <m/>
    <m/>
    <m/>
    <m/>
    <s v="-"/>
    <s v="-"/>
    <s v="CHAS"/>
    <s v="-"/>
    <s v="-"/>
    <s v="-"/>
    <n v="2723"/>
    <n v="0"/>
    <n v="178"/>
    <n v="194"/>
    <s v="FLOW"/>
    <m/>
    <m/>
    <m/>
    <m/>
    <s v="NPA"/>
    <s v="MH14LQ8368"/>
    <m/>
    <d v="2024-06-11T00:00:00"/>
    <n v="18"/>
    <s v="02.06.26"/>
    <x v="0"/>
    <m/>
    <m/>
    <m/>
    <m/>
    <m/>
    <m/>
    <m/>
    <m/>
    <m/>
    <m/>
    <m/>
    <m/>
    <m/>
    <m/>
    <m/>
    <m/>
    <m/>
    <m/>
    <m/>
    <m/>
    <m/>
    <m/>
    <m/>
    <m/>
    <m/>
    <m/>
    <m/>
    <m/>
    <m/>
    <m/>
    <m/>
    <m/>
    <m/>
    <m/>
    <m/>
    <m/>
    <m/>
    <m/>
    <m/>
    <m/>
    <m/>
    <m/>
    <m/>
    <m/>
    <m/>
    <m/>
    <m/>
    <m/>
    <m/>
    <m/>
    <m/>
    <m/>
    <m/>
    <m/>
    <m/>
    <m/>
    <m/>
    <m/>
    <m/>
    <m/>
    <m/>
    <m/>
    <m/>
    <m/>
    <m/>
    <m/>
    <m/>
    <m/>
    <m/>
    <m/>
    <m/>
    <m/>
    <m/>
    <m/>
    <m/>
    <m/>
    <m/>
    <m/>
    <m/>
    <m/>
    <m/>
    <m/>
    <m/>
    <m/>
    <m/>
    <m/>
    <m/>
    <m/>
    <m/>
    <m/>
    <m/>
    <m/>
    <m/>
    <m/>
    <x v="5"/>
    <x v="1"/>
    <s v="ZBHT0010"/>
    <s v="G2tez0LAEz"/>
    <s v="Allocated"/>
    <e v="#N/A"/>
    <e v="#N/A"/>
    <e v="#N/A"/>
    <m/>
    <m/>
    <m/>
    <m/>
    <s v="32"/>
    <n v="32"/>
    <n v="3423"/>
  </r>
  <r>
    <n v="123556600"/>
    <s v="DILIP AMBADAS MANKAR"/>
    <m/>
    <m/>
    <m/>
    <m/>
    <m/>
    <m/>
    <n v="6149"/>
    <n v="0"/>
    <n v="10"/>
    <n v="6159"/>
    <x v="3"/>
    <s v="FLOW"/>
    <s v="UNPAID"/>
    <x v="1"/>
    <n v="0"/>
    <n v="10"/>
    <n v="0"/>
    <n v="1510"/>
    <s v="FLOW"/>
    <n v="0"/>
    <n v="0"/>
    <s v="FLOW"/>
    <s v="NC"/>
    <s v="NC"/>
    <s v="NC"/>
    <s v="Shifted"/>
    <m/>
    <s v="CNAVNA"/>
    <m/>
    <s v="-"/>
    <s v="-"/>
    <s v="CHIKHALI"/>
    <s v="-"/>
    <s v="-"/>
    <s v="-"/>
    <n v="1520"/>
    <n v="0"/>
    <n v="177"/>
    <n v="193"/>
    <s v="FLOW"/>
    <m/>
    <m/>
    <m/>
    <m/>
    <s v="NPA"/>
    <s v="MH14JT9734"/>
    <s v="CLASSIC 350 CHROME BRONZE"/>
    <d v="2021-10-16T00:00:00"/>
    <n v="48"/>
    <s v="02.06.26"/>
    <x v="0"/>
    <m/>
    <m/>
    <m/>
    <m/>
    <m/>
    <m/>
    <m/>
    <m/>
    <m/>
    <m/>
    <m/>
    <m/>
    <m/>
    <n v="1"/>
    <m/>
    <m/>
    <m/>
    <m/>
    <m/>
    <m/>
    <m/>
    <m/>
    <m/>
    <m/>
    <m/>
    <m/>
    <m/>
    <m/>
    <m/>
    <m/>
    <m/>
    <m/>
    <m/>
    <m/>
    <m/>
    <m/>
    <m/>
    <m/>
    <m/>
    <m/>
    <m/>
    <m/>
    <m/>
    <m/>
    <m/>
    <m/>
    <m/>
    <m/>
    <m/>
    <m/>
    <m/>
    <m/>
    <m/>
    <m/>
    <m/>
    <m/>
    <m/>
    <m/>
    <m/>
    <m/>
    <m/>
    <m/>
    <m/>
    <m/>
    <m/>
    <m/>
    <m/>
    <m/>
    <m/>
    <m/>
    <m/>
    <m/>
    <m/>
    <m/>
    <m/>
    <m/>
    <m/>
    <m/>
    <m/>
    <m/>
    <m/>
    <m/>
    <m/>
    <m/>
    <m/>
    <m/>
    <m/>
    <m/>
    <m/>
    <m/>
    <m/>
    <m/>
    <m/>
    <m/>
    <x v="2"/>
    <x v="0"/>
    <s v="ZBHT0011"/>
    <s v="koDqYYbunm"/>
    <s v="Allocated"/>
    <s v="Shifted (NC_SFTD)"/>
    <s v="Visit cm residence address cm shifted from a long time "/>
    <d v="2026-06-05T00:00:00"/>
    <m/>
    <m/>
    <m/>
    <m/>
    <s v="10"/>
    <n v="10"/>
    <n v="6159"/>
  </r>
  <r>
    <n v="136841301"/>
    <s v="DEVKATE APPASAHEB RAMA"/>
    <m/>
    <m/>
    <m/>
    <m/>
    <m/>
    <m/>
    <n v="5778"/>
    <n v="0"/>
    <n v="27"/>
    <n v="5805"/>
    <x v="2"/>
    <s v="FLOW"/>
    <s v="UNPAID"/>
    <x v="1"/>
    <n v="0"/>
    <n v="27"/>
    <n v="0"/>
    <n v="2677"/>
    <s v="FLOW"/>
    <n v="0"/>
    <n v="0"/>
    <s v="FLOW"/>
    <s v="NC"/>
    <s v="NC"/>
    <s v="NC"/>
    <s v="Shifted"/>
    <m/>
    <s v="CNAVNA"/>
    <m/>
    <s v="REPO"/>
    <s v="-"/>
    <s v="CHIKHALI"/>
    <s v="-"/>
    <s v="-"/>
    <s v="-"/>
    <n v="2704"/>
    <n v="0"/>
    <n v="115"/>
    <n v="131"/>
    <s v="FLOW"/>
    <m/>
    <m/>
    <m/>
    <m/>
    <s v="NPA"/>
    <s v="MH14KM3125"/>
    <s v="RE BULLET X 350 ES EFI JET BLACK"/>
    <d v="2022-12-13T00:00:00"/>
    <n v="36"/>
    <s v="02.06.26"/>
    <x v="0"/>
    <m/>
    <m/>
    <m/>
    <m/>
    <m/>
    <m/>
    <m/>
    <m/>
    <m/>
    <m/>
    <m/>
    <m/>
    <m/>
    <n v="1"/>
    <m/>
    <m/>
    <m/>
    <m/>
    <m/>
    <m/>
    <m/>
    <m/>
    <m/>
    <m/>
    <m/>
    <m/>
    <m/>
    <m/>
    <m/>
    <m/>
    <m/>
    <m/>
    <m/>
    <m/>
    <m/>
    <m/>
    <m/>
    <m/>
    <m/>
    <m/>
    <m/>
    <m/>
    <m/>
    <m/>
    <m/>
    <m/>
    <m/>
    <m/>
    <m/>
    <m/>
    <m/>
    <m/>
    <m/>
    <m/>
    <m/>
    <m/>
    <m/>
    <m/>
    <m/>
    <m/>
    <m/>
    <m/>
    <m/>
    <m/>
    <m/>
    <m/>
    <m/>
    <m/>
    <m/>
    <m/>
    <m/>
    <m/>
    <m/>
    <m/>
    <m/>
    <m/>
    <m/>
    <m/>
    <m/>
    <m/>
    <m/>
    <m/>
    <m/>
    <m/>
    <m/>
    <m/>
    <m/>
    <m/>
    <m/>
    <m/>
    <m/>
    <m/>
    <m/>
    <m/>
    <x v="2"/>
    <x v="0"/>
    <s v="ZBHT0011"/>
    <s v="BoynAYWoic"/>
    <s v="Allocated"/>
    <s v="Shifted (NC_SFTD)"/>
    <s v="Visit cm residence address cm shifted fro a long time "/>
    <d v="2026-06-05T00:00:00"/>
    <m/>
    <m/>
    <m/>
    <m/>
    <s v="27"/>
    <n v="27"/>
    <n v="5805"/>
  </r>
  <r>
    <n v="137201869"/>
    <s v="MAHATAB HAKANI SHAIKH"/>
    <m/>
    <m/>
    <m/>
    <m/>
    <m/>
    <m/>
    <n v="3534"/>
    <n v="0"/>
    <n v="21"/>
    <n v="3555"/>
    <x v="5"/>
    <s v="FLOW"/>
    <s v="UNPAID"/>
    <x v="1"/>
    <n v="0"/>
    <n v="21"/>
    <n v="0"/>
    <n v="2009"/>
    <s v="FLOW"/>
    <n v="0"/>
    <n v="0"/>
    <s v="FLOW"/>
    <s v="RTP"/>
    <s v="RTP"/>
    <s v="RTP"/>
    <s v="Financail problem"/>
    <m/>
    <s v="CAVNA"/>
    <m/>
    <s v="-"/>
    <s v="-"/>
    <s v="CHINCHWAD"/>
    <s v="-"/>
    <s v="-"/>
    <s v="-"/>
    <n v="2030"/>
    <n v="0"/>
    <n v="146"/>
    <n v="162"/>
    <s v="FLOW"/>
    <m/>
    <m/>
    <m/>
    <m/>
    <s v="NPA"/>
    <s v="MH24BQ9907"/>
    <s v="SPLENDOR PLUS I3S XTEC"/>
    <d v="2022-12-27T00:00:00"/>
    <n v="30"/>
    <s v="02.06.26"/>
    <x v="0"/>
    <m/>
    <m/>
    <m/>
    <m/>
    <m/>
    <m/>
    <m/>
    <m/>
    <m/>
    <m/>
    <n v="1"/>
    <m/>
    <m/>
    <m/>
    <m/>
    <m/>
    <m/>
    <m/>
    <m/>
    <m/>
    <m/>
    <m/>
    <m/>
    <m/>
    <m/>
    <m/>
    <m/>
    <m/>
    <m/>
    <m/>
    <m/>
    <m/>
    <m/>
    <m/>
    <m/>
    <m/>
    <m/>
    <m/>
    <m/>
    <m/>
    <m/>
    <m/>
    <m/>
    <m/>
    <m/>
    <m/>
    <m/>
    <m/>
    <m/>
    <n v="1"/>
    <m/>
    <m/>
    <m/>
    <m/>
    <m/>
    <m/>
    <m/>
    <m/>
    <m/>
    <m/>
    <m/>
    <m/>
    <m/>
    <m/>
    <m/>
    <m/>
    <m/>
    <m/>
    <m/>
    <m/>
    <m/>
    <m/>
    <m/>
    <m/>
    <m/>
    <m/>
    <m/>
    <m/>
    <m/>
    <m/>
    <m/>
    <m/>
    <m/>
    <m/>
    <m/>
    <m/>
    <m/>
    <m/>
    <m/>
    <m/>
    <m/>
    <m/>
    <m/>
    <m/>
    <x v="1"/>
    <x v="0"/>
    <s v="ZBHT0011"/>
    <s v="BoZdAFhMrm"/>
    <s v="Allocated"/>
    <s v="Door Locked (NC_DL)"/>
    <s v="Visit cm residence address door lock room owner sd cm gone to the village "/>
    <d v="2026-06-04T00:00:00"/>
    <m/>
    <m/>
    <m/>
    <m/>
    <s v="21"/>
    <n v="21"/>
    <n v="3555"/>
  </r>
  <r>
    <n v="459302420"/>
    <s v="JYOTI MRUTYUNJAY GUPTA"/>
    <m/>
    <m/>
    <m/>
    <m/>
    <m/>
    <m/>
    <n v="4543"/>
    <n v="0"/>
    <n v="123"/>
    <n v="4666"/>
    <x v="5"/>
    <s v="FLOW"/>
    <s v="UNPAID"/>
    <x v="2"/>
    <n v="0"/>
    <n v="123"/>
    <n v="0"/>
    <n v="2250"/>
    <s v="FLOW"/>
    <n v="0"/>
    <n v="0"/>
    <s v="STABLE"/>
    <s v="PTP"/>
    <s v="NC"/>
    <s v="PTP"/>
    <m/>
    <n v="26"/>
    <s v="CAVA"/>
    <m/>
    <s v="-"/>
    <s v="-"/>
    <s v="DAPODI"/>
    <s v="-"/>
    <s v="-"/>
    <s v="-"/>
    <n v="2373"/>
    <n v="0"/>
    <n v="147"/>
    <n v="163"/>
    <s v="FLOW"/>
    <m/>
    <m/>
    <m/>
    <m/>
    <s v="NPA"/>
    <s v="MH14KY6451"/>
    <m/>
    <d v="2023-08-08T00:00:00"/>
    <n v="24"/>
    <s v="02.06.26"/>
    <x v="1"/>
    <m/>
    <m/>
    <m/>
    <m/>
    <m/>
    <m/>
    <m/>
    <m/>
    <m/>
    <m/>
    <n v="1"/>
    <m/>
    <m/>
    <m/>
    <m/>
    <m/>
    <m/>
    <m/>
    <m/>
    <m/>
    <m/>
    <m/>
    <m/>
    <m/>
    <m/>
    <m/>
    <m/>
    <m/>
    <m/>
    <m/>
    <m/>
    <m/>
    <m/>
    <m/>
    <m/>
    <m/>
    <m/>
    <m/>
    <m/>
    <m/>
    <m/>
    <m/>
    <m/>
    <m/>
    <m/>
    <m/>
    <m/>
    <m/>
    <m/>
    <m/>
    <m/>
    <m/>
    <m/>
    <m/>
    <m/>
    <m/>
    <m/>
    <m/>
    <m/>
    <m/>
    <m/>
    <m/>
    <m/>
    <m/>
    <m/>
    <m/>
    <m/>
    <m/>
    <m/>
    <m/>
    <m/>
    <m/>
    <m/>
    <m/>
    <m/>
    <m/>
    <m/>
    <m/>
    <m/>
    <m/>
    <m/>
    <m/>
    <m/>
    <m/>
    <m/>
    <m/>
    <m/>
    <m/>
    <m/>
    <m/>
    <m/>
    <m/>
    <m/>
    <m/>
    <x v="2"/>
    <x v="0"/>
    <s v="ZBHT0009"/>
    <s v="G2oHsatSpOMm"/>
    <s v="Allocated"/>
    <s v="Door Locked (NC_DL)"/>
    <s v="Door lock "/>
    <d v="2026-06-04T00:00:00"/>
    <m/>
    <m/>
    <m/>
    <m/>
    <s v="123"/>
    <n v="123"/>
    <n v="4666"/>
  </r>
  <r>
    <n v="135144145"/>
    <s v="JAYSHRI GULAB BHALERAO"/>
    <m/>
    <m/>
    <m/>
    <m/>
    <m/>
    <m/>
    <n v="2691"/>
    <n v="0"/>
    <n v="30"/>
    <n v="2721"/>
    <x v="3"/>
    <s v="FLOW"/>
    <s v="UNPAID"/>
    <x v="15"/>
    <n v="0"/>
    <n v="30"/>
    <n v="0"/>
    <n v="1319"/>
    <s v="-"/>
    <n v="0"/>
    <n v="0"/>
    <s v="FLOW"/>
    <s v="NC"/>
    <s v="-"/>
    <s v="NC"/>
    <s v="Add not found"/>
    <m/>
    <s v="CNAVNA"/>
    <m/>
    <s v="-"/>
    <s v="-"/>
    <s v="GANJ PATH"/>
    <s v="-"/>
    <s v="-"/>
    <s v="-"/>
    <n v="1349"/>
    <n v="0"/>
    <n v="177"/>
    <n v="193"/>
    <s v="FLOW"/>
    <m/>
    <m/>
    <m/>
    <m/>
    <s v="NPA"/>
    <s v="MH12UV7396"/>
    <s v="SPLENDOR PLUS I3S BS6 FI DRUM SELF"/>
    <d v="2022-11-11T00:00:00"/>
    <n v="36"/>
    <s v="02.06.26"/>
    <x v="1"/>
    <m/>
    <m/>
    <m/>
    <m/>
    <m/>
    <m/>
    <m/>
    <m/>
    <m/>
    <m/>
    <m/>
    <m/>
    <m/>
    <n v="1"/>
    <m/>
    <m/>
    <m/>
    <m/>
    <m/>
    <m/>
    <m/>
    <m/>
    <m/>
    <m/>
    <m/>
    <m/>
    <m/>
    <m/>
    <m/>
    <m/>
    <m/>
    <m/>
    <m/>
    <m/>
    <m/>
    <m/>
    <m/>
    <m/>
    <m/>
    <m/>
    <m/>
    <m/>
    <m/>
    <m/>
    <m/>
    <m/>
    <m/>
    <m/>
    <m/>
    <m/>
    <m/>
    <m/>
    <m/>
    <m/>
    <m/>
    <m/>
    <m/>
    <m/>
    <m/>
    <m/>
    <m/>
    <m/>
    <m/>
    <m/>
    <m/>
    <m/>
    <m/>
    <m/>
    <m/>
    <m/>
    <m/>
    <m/>
    <m/>
    <m/>
    <m/>
    <m/>
    <m/>
    <m/>
    <m/>
    <m/>
    <m/>
    <m/>
    <m/>
    <m/>
    <m/>
    <m/>
    <m/>
    <m/>
    <m/>
    <m/>
    <m/>
    <m/>
    <m/>
    <m/>
    <x v="2"/>
    <x v="0"/>
    <s v="DUWT0014"/>
    <s v="k6uRQEkLRz"/>
    <s v="Allocated"/>
    <s v="Address Not Found (NC_ANF)"/>
    <s v="Short address "/>
    <d v="2026-06-05T00:00:00"/>
    <m/>
    <m/>
    <m/>
    <m/>
    <s v="30"/>
    <n v="30"/>
    <n v="2721"/>
  </r>
  <r>
    <n v="453957819"/>
    <s v="GANESH SURYABHAN CHAVHAN"/>
    <m/>
    <m/>
    <m/>
    <m/>
    <m/>
    <m/>
    <n v="3619"/>
    <n v="0"/>
    <n v="6"/>
    <n v="3625"/>
    <x v="3"/>
    <s v="FLOW"/>
    <s v="UNPAID"/>
    <x v="13"/>
    <n v="0"/>
    <n v="6"/>
    <n v="0"/>
    <n v="1800"/>
    <s v="-"/>
    <n v="0"/>
    <n v="0"/>
    <s v="FLOW"/>
    <s v="NC"/>
    <s v="-"/>
    <s v="NC"/>
    <s v="Always door lock"/>
    <m/>
    <s v="CNAVNA"/>
    <m/>
    <s v="-"/>
    <s v="-"/>
    <s v="HINJEWADI"/>
    <s v="-"/>
    <s v="-"/>
    <s v="-"/>
    <n v="1806"/>
    <n v="0"/>
    <n v="178"/>
    <n v="194"/>
    <s v="FLOW"/>
    <m/>
    <m/>
    <m/>
    <m/>
    <s v="NPA"/>
    <s v="MH29BX2519"/>
    <s v="HONDA SHINE SP DISC BSVI"/>
    <d v="2022-07-06T00:00:00"/>
    <n v="36"/>
    <s v="02.06.26"/>
    <x v="0"/>
    <m/>
    <m/>
    <m/>
    <m/>
    <m/>
    <m/>
    <m/>
    <m/>
    <m/>
    <m/>
    <n v="1"/>
    <m/>
    <m/>
    <m/>
    <m/>
    <m/>
    <m/>
    <m/>
    <m/>
    <m/>
    <m/>
    <m/>
    <m/>
    <m/>
    <m/>
    <m/>
    <m/>
    <m/>
    <m/>
    <m/>
    <m/>
    <m/>
    <m/>
    <m/>
    <m/>
    <m/>
    <m/>
    <m/>
    <m/>
    <m/>
    <m/>
    <m/>
    <m/>
    <m/>
    <m/>
    <m/>
    <m/>
    <m/>
    <m/>
    <m/>
    <m/>
    <m/>
    <m/>
    <m/>
    <m/>
    <m/>
    <m/>
    <m/>
    <m/>
    <m/>
    <m/>
    <m/>
    <m/>
    <m/>
    <m/>
    <m/>
    <m/>
    <m/>
    <m/>
    <m/>
    <m/>
    <m/>
    <m/>
    <m/>
    <m/>
    <m/>
    <m/>
    <m/>
    <m/>
    <m/>
    <m/>
    <m/>
    <m/>
    <m/>
    <m/>
    <m/>
    <m/>
    <m/>
    <m/>
    <m/>
    <m/>
    <m/>
    <m/>
    <m/>
    <x v="2"/>
    <x v="0"/>
    <s v="DUWT0030"/>
    <s v="kPIZVkGLKz"/>
    <s v="Allocated"/>
    <s v="Door Locked (NC_DL)"/>
    <s v="Door lock "/>
    <d v="2026-06-04T00:00:00"/>
    <m/>
    <m/>
    <m/>
    <m/>
    <s v="6"/>
    <n v="6"/>
    <n v="3625"/>
  </r>
  <r>
    <n v="462178191"/>
    <s v="SHUBHAM PANDURANG PAWAR"/>
    <m/>
    <m/>
    <m/>
    <m/>
    <m/>
    <m/>
    <n v="4421"/>
    <n v="0"/>
    <n v="22"/>
    <n v="4443"/>
    <x v="4"/>
    <s v="FLOW"/>
    <s v="UNPAID"/>
    <x v="13"/>
    <n v="0"/>
    <n v="22"/>
    <n v="0"/>
    <n v="4004"/>
    <s v="-"/>
    <n v="0"/>
    <n v="0"/>
    <s v="STABLE"/>
    <s v="PTP"/>
    <s v="-"/>
    <s v="PTP"/>
    <m/>
    <n v="18"/>
    <s v="CAVA"/>
    <m/>
    <s v="-"/>
    <s v="-"/>
    <s v="HINJEWADI"/>
    <s v="-"/>
    <s v="-"/>
    <s v="-"/>
    <n v="4026"/>
    <n v="0"/>
    <n v="57"/>
    <n v="73"/>
    <s v="FLOW"/>
    <m/>
    <m/>
    <m/>
    <m/>
    <s v="REGULAR"/>
    <s v="MH14LK1575"/>
    <m/>
    <d v="2024-03-11T00:00:00"/>
    <n v="24"/>
    <s v="02.06.26"/>
    <x v="0"/>
    <m/>
    <m/>
    <m/>
    <m/>
    <m/>
    <m/>
    <m/>
    <n v="1"/>
    <m/>
    <m/>
    <m/>
    <m/>
    <m/>
    <m/>
    <m/>
    <m/>
    <m/>
    <m/>
    <m/>
    <m/>
    <m/>
    <m/>
    <m/>
    <m/>
    <m/>
    <m/>
    <m/>
    <m/>
    <m/>
    <m/>
    <m/>
    <m/>
    <m/>
    <m/>
    <m/>
    <m/>
    <m/>
    <m/>
    <m/>
    <m/>
    <m/>
    <m/>
    <m/>
    <m/>
    <m/>
    <m/>
    <m/>
    <m/>
    <m/>
    <m/>
    <m/>
    <m/>
    <m/>
    <m/>
    <m/>
    <m/>
    <m/>
    <m/>
    <m/>
    <m/>
    <m/>
    <m/>
    <m/>
    <m/>
    <m/>
    <m/>
    <m/>
    <m/>
    <m/>
    <m/>
    <m/>
    <m/>
    <m/>
    <m/>
    <m/>
    <m/>
    <m/>
    <m/>
    <m/>
    <m/>
    <m/>
    <m/>
    <m/>
    <m/>
    <m/>
    <m/>
    <m/>
    <m/>
    <m/>
    <m/>
    <m/>
    <m/>
    <m/>
    <m/>
    <x v="2"/>
    <x v="0"/>
    <s v="DUWT0030"/>
    <s v="B2tGCM8OG1"/>
    <s v="Allocated"/>
    <s v="Door Locked (NC_DL)"/>
    <s v="Door lock "/>
    <d v="2026-06-03T00:00:00"/>
    <m/>
    <m/>
    <m/>
    <m/>
    <s v="22"/>
    <n v="22"/>
    <n v="4443"/>
  </r>
  <r>
    <n v="463322332"/>
    <s v="LATABAI CHINTAMAN JOSHI"/>
    <m/>
    <m/>
    <m/>
    <m/>
    <m/>
    <m/>
    <n v="1442"/>
    <n v="0"/>
    <n v="65"/>
    <n v="1507"/>
    <x v="5"/>
    <s v="FLOW"/>
    <s v="UNPAID"/>
    <x v="10"/>
    <n v="0"/>
    <n v="65"/>
    <n v="0"/>
    <n v="2700"/>
    <s v="FLOW"/>
    <n v="0"/>
    <n v="0"/>
    <s v="STABLE"/>
    <s v="PTP"/>
    <s v="PTP"/>
    <s v="PTP"/>
    <m/>
    <n v="25"/>
    <s v="CAVA"/>
    <m/>
    <s v="REPO"/>
    <s v="-"/>
    <s v="JUNNAR"/>
    <s v="-"/>
    <s v="-"/>
    <s v="-"/>
    <n v="2765"/>
    <n v="0"/>
    <n v="146"/>
    <n v="162"/>
    <s v="FLOW"/>
    <m/>
    <m/>
    <m/>
    <m/>
    <s v="NPA"/>
    <s v="MH14KT1594"/>
    <m/>
    <d v="2024-06-27T00:00:00"/>
    <n v="18"/>
    <s v="02.06.26"/>
    <x v="0"/>
    <m/>
    <m/>
    <m/>
    <m/>
    <m/>
    <m/>
    <m/>
    <m/>
    <m/>
    <m/>
    <m/>
    <m/>
    <m/>
    <m/>
    <m/>
    <m/>
    <m/>
    <m/>
    <m/>
    <m/>
    <m/>
    <m/>
    <m/>
    <m/>
    <m/>
    <m/>
    <m/>
    <m/>
    <m/>
    <m/>
    <m/>
    <n v="1"/>
    <m/>
    <m/>
    <m/>
    <m/>
    <m/>
    <m/>
    <m/>
    <m/>
    <m/>
    <m/>
    <m/>
    <m/>
    <m/>
    <m/>
    <m/>
    <m/>
    <m/>
    <m/>
    <m/>
    <m/>
    <m/>
    <m/>
    <m/>
    <m/>
    <m/>
    <m/>
    <m/>
    <m/>
    <m/>
    <m/>
    <m/>
    <m/>
    <m/>
    <m/>
    <m/>
    <m/>
    <m/>
    <m/>
    <m/>
    <m/>
    <m/>
    <m/>
    <m/>
    <m/>
    <m/>
    <m/>
    <m/>
    <m/>
    <m/>
    <m/>
    <m/>
    <m/>
    <m/>
    <m/>
    <m/>
    <m/>
    <m/>
    <m/>
    <m/>
    <m/>
    <m/>
    <m/>
    <x v="2"/>
    <x v="0"/>
    <s v="ZBHT0021"/>
    <s v="G2TyAYSC_OJz"/>
    <s v="Allocated"/>
    <s v="Refuse To Pay (RTP)"/>
    <s v="Cm meet as market place"/>
    <d v="2026-06-11T00:00:00"/>
    <m/>
    <m/>
    <m/>
    <m/>
    <s v="65"/>
    <n v="65"/>
    <n v="1507"/>
  </r>
  <r>
    <n v="460241672"/>
    <s v="AMOL NARAYAN POTE"/>
    <m/>
    <m/>
    <m/>
    <m/>
    <m/>
    <m/>
    <n v="4574"/>
    <n v="0"/>
    <n v="6"/>
    <n v="4580"/>
    <x v="2"/>
    <s v="FLOW"/>
    <s v="UNPAID"/>
    <x v="7"/>
    <n v="0"/>
    <n v="6"/>
    <n v="0"/>
    <n v="445"/>
    <s v="FLOW"/>
    <n v="0"/>
    <n v="0"/>
    <s v="FLOW"/>
    <s v="LMCB"/>
    <s v="LMCB"/>
    <s v="LMCB"/>
    <s v="Left msg with brother "/>
    <m/>
    <s v="CAVNA"/>
    <m/>
    <s v="-"/>
    <s v="-"/>
    <s v="KAREGAON"/>
    <s v="-"/>
    <s v="-"/>
    <s v="-"/>
    <n v="451"/>
    <n v="0"/>
    <n v="116"/>
    <n v="132"/>
    <s v="FLOW"/>
    <m/>
    <m/>
    <m/>
    <m/>
    <s v="NPA"/>
    <s v="MH16DH4828"/>
    <m/>
    <d v="2023-10-21T00:00:00"/>
    <n v="24"/>
    <s v="02.06.26"/>
    <x v="0"/>
    <m/>
    <m/>
    <m/>
    <m/>
    <m/>
    <m/>
    <m/>
    <m/>
    <m/>
    <m/>
    <n v="1"/>
    <m/>
    <m/>
    <m/>
    <m/>
    <m/>
    <m/>
    <m/>
    <m/>
    <m/>
    <m/>
    <m/>
    <m/>
    <m/>
    <m/>
    <m/>
    <m/>
    <m/>
    <m/>
    <m/>
    <m/>
    <m/>
    <m/>
    <m/>
    <m/>
    <m/>
    <m/>
    <m/>
    <m/>
    <m/>
    <m/>
    <m/>
    <m/>
    <m/>
    <m/>
    <m/>
    <m/>
    <m/>
    <m/>
    <m/>
    <m/>
    <m/>
    <m/>
    <m/>
    <m/>
    <m/>
    <m/>
    <m/>
    <m/>
    <m/>
    <m/>
    <m/>
    <m/>
    <m/>
    <m/>
    <m/>
    <m/>
    <m/>
    <m/>
    <m/>
    <m/>
    <m/>
    <m/>
    <m/>
    <m/>
    <m/>
    <m/>
    <m/>
    <m/>
    <m/>
    <m/>
    <m/>
    <m/>
    <m/>
    <m/>
    <m/>
    <m/>
    <m/>
    <m/>
    <m/>
    <m/>
    <m/>
    <m/>
    <m/>
    <x v="2"/>
    <x v="0"/>
    <s v="ZBHT0024"/>
    <s v="GPG1l6EfVm"/>
    <s v="Allocated"/>
    <s v="Left Message (LMCB)"/>
    <s v="Met brother "/>
    <d v="2026-06-04T00:00:00"/>
    <m/>
    <m/>
    <m/>
    <m/>
    <s v="6"/>
    <n v="6"/>
    <n v="4580"/>
  </r>
  <r>
    <n v="456338926"/>
    <s v="SANDIP BALU HULAVALE"/>
    <m/>
    <m/>
    <m/>
    <m/>
    <m/>
    <m/>
    <n v="3359"/>
    <n v="0"/>
    <n v="18"/>
    <n v="3377"/>
    <x v="1"/>
    <s v="FLOW"/>
    <s v="UNPAID"/>
    <x v="8"/>
    <n v="0"/>
    <n v="18"/>
    <n v="0"/>
    <n v="3996"/>
    <s v="FLOW"/>
    <n v="0"/>
    <n v="0"/>
    <s v="STABLE"/>
    <s v="PTP"/>
    <s v="NC"/>
    <s v="PTP"/>
    <m/>
    <m/>
    <s v="CAVNA"/>
    <m/>
    <s v="-"/>
    <s v="-"/>
    <s v="KARLA"/>
    <s v="-"/>
    <s v="-"/>
    <s v="-"/>
    <n v="4014"/>
    <n v="0"/>
    <n v="88"/>
    <n v="104"/>
    <s v="FLOW"/>
    <m/>
    <m/>
    <m/>
    <m/>
    <s v="REGULAR"/>
    <s v="MH14KP3148"/>
    <m/>
    <d v="2023-01-11T00:00:00"/>
    <n v="36"/>
    <s v="02.06.26"/>
    <x v="1"/>
    <m/>
    <m/>
    <m/>
    <m/>
    <m/>
    <m/>
    <m/>
    <m/>
    <m/>
    <m/>
    <n v="1"/>
    <m/>
    <m/>
    <m/>
    <m/>
    <m/>
    <m/>
    <m/>
    <m/>
    <m/>
    <m/>
    <m/>
    <m/>
    <m/>
    <m/>
    <m/>
    <m/>
    <m/>
    <m/>
    <m/>
    <m/>
    <m/>
    <m/>
    <m/>
    <m/>
    <m/>
    <m/>
    <m/>
    <m/>
    <m/>
    <m/>
    <m/>
    <m/>
    <m/>
    <m/>
    <m/>
    <m/>
    <m/>
    <m/>
    <m/>
    <m/>
    <m/>
    <m/>
    <m/>
    <m/>
    <m/>
    <m/>
    <m/>
    <m/>
    <m/>
    <m/>
    <m/>
    <m/>
    <m/>
    <m/>
    <m/>
    <m/>
    <m/>
    <m/>
    <m/>
    <m/>
    <m/>
    <m/>
    <m/>
    <m/>
    <m/>
    <m/>
    <m/>
    <m/>
    <m/>
    <m/>
    <m/>
    <m/>
    <m/>
    <m/>
    <m/>
    <m/>
    <m/>
    <m/>
    <m/>
    <m/>
    <m/>
    <m/>
    <m/>
    <x v="2"/>
    <x v="0"/>
    <s v="ZBHT0013"/>
    <s v="GoZXcL8yc7"/>
    <s v="Allocated"/>
    <s v="Promise To Pay (PTP)"/>
    <s v="Ptp"/>
    <d v="2026-06-05T00:00:00"/>
    <m/>
    <m/>
    <m/>
    <m/>
    <s v="18"/>
    <n v="18"/>
    <n v="3377"/>
  </r>
  <r>
    <n v="462011491"/>
    <s v="RAHUL HIRA CHAVAN"/>
    <m/>
    <m/>
    <m/>
    <m/>
    <m/>
    <m/>
    <n v="3778"/>
    <n v="0"/>
    <n v="9"/>
    <n v="3787"/>
    <x v="1"/>
    <s v="FLOW"/>
    <s v="UNPAID"/>
    <x v="11"/>
    <n v="0"/>
    <n v="9"/>
    <n v="0"/>
    <n v="893"/>
    <s v="FLOW"/>
    <n v="0"/>
    <n v="0"/>
    <s v="FLOW"/>
    <s v="BPTP"/>
    <s v="PTP"/>
    <s v="BPTP"/>
    <m/>
    <m/>
    <m/>
    <m/>
    <s v="-"/>
    <s v="-"/>
    <s v="KHALUMBARE"/>
    <s v="-"/>
    <s v="-"/>
    <s v="-"/>
    <n v="902"/>
    <n v="0"/>
    <n v="88"/>
    <n v="104"/>
    <s v="FLOW"/>
    <m/>
    <m/>
    <m/>
    <m/>
    <s v="REGULAR"/>
    <s v="MH14LK0545"/>
    <m/>
    <d v="2024-02-23T00:00:00"/>
    <n v="24"/>
    <s v="02.06.26"/>
    <x v="0"/>
    <m/>
    <m/>
    <m/>
    <m/>
    <m/>
    <m/>
    <m/>
    <m/>
    <m/>
    <m/>
    <m/>
    <m/>
    <m/>
    <m/>
    <m/>
    <m/>
    <m/>
    <m/>
    <m/>
    <m/>
    <m/>
    <m/>
    <m/>
    <m/>
    <m/>
    <m/>
    <m/>
    <m/>
    <m/>
    <m/>
    <m/>
    <m/>
    <m/>
    <m/>
    <m/>
    <m/>
    <m/>
    <m/>
    <m/>
    <m/>
    <m/>
    <m/>
    <m/>
    <m/>
    <m/>
    <m/>
    <m/>
    <m/>
    <m/>
    <m/>
    <m/>
    <m/>
    <m/>
    <m/>
    <m/>
    <m/>
    <m/>
    <m/>
    <m/>
    <m/>
    <m/>
    <m/>
    <m/>
    <m/>
    <m/>
    <m/>
    <m/>
    <m/>
    <m/>
    <m/>
    <m/>
    <m/>
    <m/>
    <m/>
    <m/>
    <m/>
    <m/>
    <m/>
    <m/>
    <m/>
    <m/>
    <m/>
    <m/>
    <m/>
    <m/>
    <m/>
    <m/>
    <m/>
    <m/>
    <m/>
    <m/>
    <m/>
    <m/>
    <m/>
    <x v="5"/>
    <x v="1"/>
    <s v="ZBHT0010"/>
    <s v="B6SfsJj5JL7"/>
    <s v="Allocated"/>
    <e v="#N/A"/>
    <e v="#N/A"/>
    <e v="#N/A"/>
    <m/>
    <m/>
    <m/>
    <m/>
    <s v="9"/>
    <n v="9"/>
    <n v="3787"/>
  </r>
  <r>
    <n v="136892187"/>
    <s v="KARAN UTTAM LOHAR"/>
    <m/>
    <m/>
    <m/>
    <m/>
    <m/>
    <m/>
    <n v="2794"/>
    <n v="0"/>
    <n v="5"/>
    <n v="2799"/>
    <x v="2"/>
    <s v="FLOW"/>
    <s v="UNPAID"/>
    <x v="8"/>
    <n v="0"/>
    <n v="5"/>
    <n v="0"/>
    <n v="450"/>
    <s v="FLOW"/>
    <n v="0"/>
    <n v="0"/>
    <s v="STABLE"/>
    <s v="PTP"/>
    <s v="PTP"/>
    <s v="PTP"/>
    <m/>
    <m/>
    <s v="CAVA"/>
    <m/>
    <s v="-"/>
    <s v="-"/>
    <s v="KUSGAON"/>
    <s v="-"/>
    <s v="-"/>
    <s v="-"/>
    <n v="455"/>
    <n v="0"/>
    <n v="115"/>
    <n v="131"/>
    <s v="FLOW"/>
    <m/>
    <m/>
    <m/>
    <m/>
    <s v="NPA"/>
    <s v="MH14KM2722"/>
    <s v="SPLENDOR PLUS BS6 I3S DRS CAST FI"/>
    <d v="2022-12-27T00:00:00"/>
    <n v="36"/>
    <s v="02.06.26"/>
    <x v="1"/>
    <m/>
    <m/>
    <m/>
    <m/>
    <m/>
    <m/>
    <m/>
    <m/>
    <m/>
    <m/>
    <n v="1"/>
    <m/>
    <m/>
    <m/>
    <m/>
    <m/>
    <m/>
    <m/>
    <m/>
    <m/>
    <m/>
    <m/>
    <m/>
    <m/>
    <m/>
    <m/>
    <m/>
    <m/>
    <m/>
    <m/>
    <m/>
    <m/>
    <m/>
    <m/>
    <m/>
    <m/>
    <m/>
    <m/>
    <m/>
    <m/>
    <m/>
    <m/>
    <m/>
    <m/>
    <m/>
    <m/>
    <m/>
    <m/>
    <m/>
    <m/>
    <m/>
    <m/>
    <m/>
    <m/>
    <m/>
    <m/>
    <m/>
    <m/>
    <m/>
    <m/>
    <m/>
    <m/>
    <m/>
    <m/>
    <m/>
    <m/>
    <m/>
    <m/>
    <m/>
    <m/>
    <m/>
    <m/>
    <m/>
    <m/>
    <m/>
    <m/>
    <m/>
    <m/>
    <m/>
    <m/>
    <m/>
    <m/>
    <m/>
    <m/>
    <m/>
    <m/>
    <m/>
    <m/>
    <m/>
    <m/>
    <m/>
    <m/>
    <m/>
    <m/>
    <x v="2"/>
    <x v="0"/>
    <s v="ZBHT0013"/>
    <s v="BP_qi7K3c7"/>
    <s v="Allocated"/>
    <s v="Promise To Pay (PTP)"/>
    <s v="Ptp"/>
    <d v="2026-06-08T00:00:00"/>
    <m/>
    <m/>
    <m/>
    <m/>
    <s v="5"/>
    <n v="5"/>
    <n v="2799"/>
  </r>
  <r>
    <n v="462252637"/>
    <s v="SHAKUNTI DEVI"/>
    <m/>
    <m/>
    <m/>
    <m/>
    <m/>
    <s v="BANK RB 05"/>
    <n v="2640"/>
    <n v="0"/>
    <n v="43"/>
    <n v="2683"/>
    <x v="4"/>
    <s v="RB"/>
    <s v="UNPAID"/>
    <x v="13"/>
    <n v="0"/>
    <n v="43"/>
    <n v="0"/>
    <n v="900"/>
    <s v="-"/>
    <n v="0"/>
    <n v="0"/>
    <s v="RB"/>
    <s v="PAID"/>
    <s v="-"/>
    <s v="PAID"/>
    <s v="Add not found"/>
    <m/>
    <s v="CAVNA"/>
    <m/>
    <s v="-"/>
    <s v="-"/>
    <s v="MAAN"/>
    <s v="-"/>
    <s v="-"/>
    <s v="-"/>
    <n v="943"/>
    <n v="0"/>
    <n v="56"/>
    <n v="0"/>
    <s v="RB"/>
    <m/>
    <m/>
    <m/>
    <m/>
    <s v="REGULAR"/>
    <s v="MH14KT6196"/>
    <m/>
    <d v="2024-03-16T00:00:00"/>
    <n v="24"/>
    <s v="02.06.26"/>
    <x v="0"/>
    <m/>
    <m/>
    <m/>
    <m/>
    <m/>
    <m/>
    <m/>
    <m/>
    <m/>
    <m/>
    <n v="1"/>
    <m/>
    <m/>
    <m/>
    <m/>
    <m/>
    <m/>
    <m/>
    <m/>
    <m/>
    <m/>
    <m/>
    <m/>
    <m/>
    <m/>
    <m/>
    <m/>
    <m/>
    <m/>
    <m/>
    <m/>
    <m/>
    <m/>
    <m/>
    <m/>
    <m/>
    <m/>
    <m/>
    <m/>
    <m/>
    <m/>
    <m/>
    <m/>
    <m/>
    <m/>
    <m/>
    <m/>
    <m/>
    <m/>
    <m/>
    <m/>
    <m/>
    <m/>
    <m/>
    <m/>
    <m/>
    <m/>
    <m/>
    <m/>
    <m/>
    <m/>
    <m/>
    <m/>
    <m/>
    <m/>
    <m/>
    <m/>
    <m/>
    <m/>
    <m/>
    <m/>
    <m/>
    <m/>
    <m/>
    <m/>
    <m/>
    <m/>
    <m/>
    <m/>
    <m/>
    <m/>
    <m/>
    <m/>
    <m/>
    <m/>
    <m/>
    <m/>
    <m/>
    <m/>
    <m/>
    <m/>
    <m/>
    <m/>
    <m/>
    <x v="2"/>
    <x v="0"/>
    <s v="DUWT0030"/>
    <s v="APY1joKDr7"/>
    <s v="Allocated"/>
    <s v="Address Not Found (NC_ANF)"/>
    <s v="Address not found "/>
    <d v="2026-06-04T00:00:00"/>
    <m/>
    <m/>
    <m/>
    <m/>
    <s v="43"/>
    <n v="43"/>
    <n v="2683"/>
  </r>
  <r>
    <n v="134196820"/>
    <s v="VISHAL VITTHAL MAKAR"/>
    <m/>
    <m/>
    <m/>
    <m/>
    <m/>
    <m/>
    <n v="3506"/>
    <n v="0"/>
    <n v="126"/>
    <n v="3632"/>
    <x v="3"/>
    <s v="FLOW"/>
    <s v="UNPAID"/>
    <x v="13"/>
    <n v="0"/>
    <n v="126"/>
    <n v="0"/>
    <n v="3600"/>
    <s v="FLOW"/>
    <n v="0"/>
    <n v="0"/>
    <s v="STABLE"/>
    <s v="PTP"/>
    <s v="PTP"/>
    <s v="PTP"/>
    <m/>
    <m/>
    <s v="CAVA"/>
    <m/>
    <s v="-"/>
    <s v="-"/>
    <s v="MULSHI"/>
    <s v="-"/>
    <s v="-"/>
    <s v="-"/>
    <n v="3726"/>
    <n v="0"/>
    <n v="177"/>
    <n v="193"/>
    <s v="FLOW"/>
    <m/>
    <m/>
    <m/>
    <m/>
    <s v="NPA"/>
    <s v="MH12UR9254"/>
    <s v="JUPITER ZX ZX DRUM"/>
    <d v="2022-10-04T00:00:00"/>
    <n v="36"/>
    <s v="02.06.26"/>
    <x v="0"/>
    <m/>
    <m/>
    <m/>
    <m/>
    <m/>
    <m/>
    <m/>
    <m/>
    <m/>
    <m/>
    <n v="1"/>
    <m/>
    <m/>
    <m/>
    <m/>
    <m/>
    <m/>
    <m/>
    <m/>
    <m/>
    <m/>
    <m/>
    <m/>
    <m/>
    <m/>
    <m/>
    <m/>
    <m/>
    <m/>
    <m/>
    <m/>
    <m/>
    <m/>
    <m/>
    <m/>
    <m/>
    <m/>
    <m/>
    <m/>
    <m/>
    <m/>
    <m/>
    <m/>
    <m/>
    <m/>
    <m/>
    <m/>
    <m/>
    <m/>
    <m/>
    <m/>
    <m/>
    <m/>
    <m/>
    <m/>
    <m/>
    <m/>
    <m/>
    <m/>
    <m/>
    <m/>
    <m/>
    <m/>
    <m/>
    <m/>
    <m/>
    <m/>
    <m/>
    <m/>
    <m/>
    <m/>
    <m/>
    <m/>
    <m/>
    <m/>
    <m/>
    <m/>
    <m/>
    <m/>
    <m/>
    <m/>
    <m/>
    <m/>
    <m/>
    <m/>
    <m/>
    <m/>
    <m/>
    <m/>
    <m/>
    <m/>
    <m/>
    <m/>
    <m/>
    <x v="2"/>
    <x v="0"/>
    <s v="DUWT0030"/>
    <s v="kPMAI2DWAlym"/>
    <s v="Allocated"/>
    <s v="Left Message (LMCB)"/>
    <s v="Left message to wife "/>
    <d v="2026-06-04T00:00:00"/>
    <m/>
    <m/>
    <m/>
    <s v="DIGICOLLTC"/>
    <s v="126"/>
    <n v="126"/>
    <n v="3632"/>
  </r>
  <r>
    <n v="136056637"/>
    <s v="LALITA RAHIDAS PAPAL"/>
    <m/>
    <m/>
    <m/>
    <m/>
    <m/>
    <m/>
    <n v="3440"/>
    <n v="0"/>
    <n v="6"/>
    <n v="3446"/>
    <x v="5"/>
    <s v="FLOW"/>
    <s v="UNPAID"/>
    <x v="13"/>
    <n v="0"/>
    <n v="6"/>
    <n v="0"/>
    <n v="450"/>
    <s v="FLOW"/>
    <n v="0"/>
    <n v="0"/>
    <s v="FLOW"/>
    <s v="NC"/>
    <s v="NC"/>
    <s v="NC"/>
    <s v="Add not found"/>
    <m/>
    <s v="CNAVNA"/>
    <m/>
    <s v="-"/>
    <s v="-"/>
    <s v="MULSHI"/>
    <s v="-"/>
    <s v="-"/>
    <s v="-"/>
    <n v="456"/>
    <n v="0"/>
    <n v="146"/>
    <n v="162"/>
    <s v="FLOW"/>
    <m/>
    <m/>
    <m/>
    <m/>
    <s v="NPA"/>
    <s v="MH12UX1152"/>
    <s v="GLAMOUR XTEC DISC"/>
    <d v="2022-11-21T00:00:00"/>
    <n v="36"/>
    <s v="02.06.26"/>
    <x v="0"/>
    <m/>
    <m/>
    <m/>
    <m/>
    <m/>
    <m/>
    <m/>
    <m/>
    <m/>
    <m/>
    <n v="1"/>
    <m/>
    <m/>
    <m/>
    <m/>
    <m/>
    <m/>
    <m/>
    <m/>
    <m/>
    <m/>
    <m/>
    <m/>
    <m/>
    <m/>
    <m/>
    <m/>
    <m/>
    <m/>
    <m/>
    <m/>
    <m/>
    <m/>
    <m/>
    <m/>
    <m/>
    <m/>
    <m/>
    <m/>
    <m/>
    <m/>
    <m/>
    <m/>
    <m/>
    <m/>
    <m/>
    <m/>
    <m/>
    <m/>
    <m/>
    <m/>
    <m/>
    <m/>
    <m/>
    <m/>
    <m/>
    <m/>
    <m/>
    <m/>
    <m/>
    <m/>
    <m/>
    <m/>
    <m/>
    <m/>
    <m/>
    <m/>
    <m/>
    <m/>
    <m/>
    <m/>
    <m/>
    <m/>
    <m/>
    <m/>
    <m/>
    <m/>
    <m/>
    <m/>
    <m/>
    <m/>
    <m/>
    <m/>
    <m/>
    <m/>
    <m/>
    <m/>
    <m/>
    <m/>
    <m/>
    <m/>
    <m/>
    <m/>
    <m/>
    <x v="2"/>
    <x v="0"/>
    <s v="DUWT0030"/>
    <s v="AoWMmpfI3z"/>
    <s v="Allocated"/>
    <s v="Address Not Found (NC_ANF)"/>
    <s v="Address not found "/>
    <d v="2026-06-04T00:00:00"/>
    <m/>
    <m/>
    <m/>
    <m/>
    <s v="6"/>
    <n v="6"/>
    <n v="3446"/>
  </r>
  <r>
    <n v="463281658"/>
    <s v="NITIN SANJAY TELANGE"/>
    <s v="ONLINE"/>
    <s v="04.06.26"/>
    <n v="1489"/>
    <m/>
    <m/>
    <s v="CBC COLL"/>
    <n v="5449"/>
    <n v="0"/>
    <n v="47"/>
    <n v="3960"/>
    <x v="2"/>
    <s v="RB"/>
    <s v="PAID"/>
    <x v="4"/>
    <n v="0"/>
    <n v="47"/>
    <n v="1441.52"/>
    <n v="1441.52"/>
    <s v="FLOW"/>
    <n v="0"/>
    <n v="0"/>
    <s v="RB"/>
    <s v="PAID"/>
    <s v="PTP"/>
    <s v="PAID"/>
    <m/>
    <m/>
    <s v="CAVA"/>
    <m/>
    <s v="-"/>
    <s v="-"/>
    <s v="NANEKAR WADI"/>
    <s v="-"/>
    <s v="-"/>
    <s v="-"/>
    <n v="1488.52"/>
    <n v="0"/>
    <n v="116"/>
    <n v="0"/>
    <s v="RB"/>
    <m/>
    <m/>
    <m/>
    <m/>
    <s v="NPA"/>
    <s v="MH14LR2155"/>
    <m/>
    <d v="2024-06-23T00:00:00"/>
    <n v="18"/>
    <s v="02.06.26"/>
    <x v="0"/>
    <m/>
    <m/>
    <m/>
    <m/>
    <m/>
    <m/>
    <m/>
    <n v="1"/>
    <m/>
    <m/>
    <m/>
    <m/>
    <m/>
    <m/>
    <m/>
    <m/>
    <m/>
    <m/>
    <m/>
    <m/>
    <m/>
    <m/>
    <m/>
    <m/>
    <m/>
    <m/>
    <m/>
    <m/>
    <m/>
    <m/>
    <m/>
    <m/>
    <m/>
    <m/>
    <m/>
    <m/>
    <m/>
    <m/>
    <m/>
    <m/>
    <m/>
    <m/>
    <m/>
    <m/>
    <m/>
    <m/>
    <m/>
    <m/>
    <m/>
    <m/>
    <m/>
    <m/>
    <m/>
    <m/>
    <m/>
    <m/>
    <m/>
    <m/>
    <m/>
    <m/>
    <m/>
    <m/>
    <m/>
    <m/>
    <m/>
    <m/>
    <m/>
    <m/>
    <m/>
    <m/>
    <m/>
    <m/>
    <m/>
    <m/>
    <m/>
    <m/>
    <m/>
    <m/>
    <m/>
    <m/>
    <m/>
    <m/>
    <m/>
    <m/>
    <m/>
    <m/>
    <m/>
    <m/>
    <m/>
    <m/>
    <m/>
    <m/>
    <m/>
    <m/>
    <x v="2"/>
    <x v="0"/>
    <s v="DUWT0017"/>
    <s v="A62dzLNLcz"/>
    <s v="Allocated"/>
    <s v="Promise To Pay (PTP)"/>
    <s v="Customer pay online "/>
    <d v="2026-06-03T00:00:00"/>
    <m/>
    <m/>
    <m/>
    <m/>
    <s v="0"/>
    <n v="47"/>
    <n v="5449"/>
  </r>
  <r>
    <n v="456772826"/>
    <s v="AKASH BABURAO GHADGE"/>
    <s v="ONLINE"/>
    <s v="06.06.26"/>
    <n v="2003"/>
    <m/>
    <m/>
    <m/>
    <n v="3269"/>
    <n v="0"/>
    <n v="25"/>
    <n v="1291"/>
    <x v="4"/>
    <s v="RB"/>
    <s v="PAID"/>
    <x v="10"/>
    <n v="0"/>
    <n v="25"/>
    <n v="0"/>
    <n v="4487"/>
    <s v="-"/>
    <n v="0"/>
    <n v="0"/>
    <s v="RB"/>
    <s v="PAID"/>
    <s v="-"/>
    <s v="PAID"/>
    <m/>
    <m/>
    <s v="CAVA"/>
    <m/>
    <s v="-"/>
    <s v="-"/>
    <s v="PIMPAL WANDI"/>
    <s v="-"/>
    <s v="-"/>
    <s v="-"/>
    <n v="4512"/>
    <n v="0"/>
    <n v="57"/>
    <n v="0"/>
    <s v="RB"/>
    <m/>
    <m/>
    <m/>
    <m/>
    <s v="REGULAR"/>
    <s v="MH14KP9733"/>
    <m/>
    <d v="2023-02-10T00:00:00"/>
    <n v="36"/>
    <s v="02.06.26"/>
    <x v="0"/>
    <m/>
    <m/>
    <m/>
    <m/>
    <m/>
    <m/>
    <m/>
    <m/>
    <m/>
    <m/>
    <n v="1"/>
    <m/>
    <m/>
    <m/>
    <m/>
    <m/>
    <n v="1"/>
    <m/>
    <m/>
    <m/>
    <m/>
    <m/>
    <m/>
    <m/>
    <m/>
    <m/>
    <m/>
    <m/>
    <m/>
    <m/>
    <m/>
    <m/>
    <m/>
    <m/>
    <m/>
    <m/>
    <m/>
    <m/>
    <m/>
    <m/>
    <m/>
    <m/>
    <m/>
    <m/>
    <m/>
    <m/>
    <m/>
    <m/>
    <m/>
    <m/>
    <m/>
    <m/>
    <m/>
    <m/>
    <m/>
    <m/>
    <m/>
    <m/>
    <m/>
    <m/>
    <m/>
    <m/>
    <m/>
    <m/>
    <m/>
    <m/>
    <m/>
    <m/>
    <m/>
    <m/>
    <m/>
    <m/>
    <m/>
    <m/>
    <m/>
    <m/>
    <m/>
    <m/>
    <m/>
    <m/>
    <m/>
    <m/>
    <m/>
    <m/>
    <m/>
    <m/>
    <m/>
    <m/>
    <m/>
    <m/>
    <m/>
    <m/>
    <m/>
    <m/>
    <x v="1"/>
    <x v="0"/>
    <s v="ZBHT0021"/>
    <s v="Bo67JStNA9"/>
    <s v="Allocated"/>
    <s v="Cash In Hand (PAID)"/>
    <s v="Paid"/>
    <d v="2026-06-06T00:00:00"/>
    <m/>
    <m/>
    <m/>
    <m/>
    <s v="25"/>
    <n v="25"/>
    <n v="3294"/>
  </r>
  <r>
    <n v="135236443"/>
    <s v="REKHA PANDURANG GAIKWAD"/>
    <m/>
    <m/>
    <m/>
    <m/>
    <m/>
    <m/>
    <n v="3294"/>
    <n v="0"/>
    <n v="40"/>
    <n v="3334"/>
    <x v="3"/>
    <s v="FLOW"/>
    <s v="UNPAID"/>
    <x v="17"/>
    <n v="0"/>
    <n v="40"/>
    <n v="0"/>
    <n v="900"/>
    <s v="-"/>
    <n v="0"/>
    <n v="0"/>
    <s v="FLOW"/>
    <s v="NC"/>
    <s v="-"/>
    <s v="NC"/>
    <s v="Shifted"/>
    <m/>
    <s v="CNAVNA"/>
    <m/>
    <s v="-"/>
    <s v="-"/>
    <s v="PIMPLE GURAV"/>
    <s v="-"/>
    <s v="-"/>
    <s v="-"/>
    <n v="940"/>
    <n v="0"/>
    <n v="177"/>
    <n v="193"/>
    <s v="FLOW"/>
    <m/>
    <m/>
    <m/>
    <m/>
    <s v="NPA"/>
    <s v="MH14KK8228"/>
    <s v="HONDA ACTIVA 6G DLX BS VI"/>
    <d v="2022-10-28T00:00:00"/>
    <n v="36"/>
    <s v="02.06.26"/>
    <x v="0"/>
    <m/>
    <m/>
    <m/>
    <m/>
    <m/>
    <m/>
    <m/>
    <m/>
    <m/>
    <m/>
    <m/>
    <m/>
    <m/>
    <n v="1"/>
    <m/>
    <m/>
    <m/>
    <m/>
    <m/>
    <m/>
    <m/>
    <m/>
    <m/>
    <m/>
    <m/>
    <m/>
    <m/>
    <m/>
    <m/>
    <m/>
    <m/>
    <m/>
    <m/>
    <m/>
    <m/>
    <m/>
    <m/>
    <m/>
    <m/>
    <m/>
    <m/>
    <m/>
    <m/>
    <m/>
    <m/>
    <m/>
    <m/>
    <m/>
    <m/>
    <m/>
    <m/>
    <m/>
    <n v="1"/>
    <m/>
    <m/>
    <m/>
    <m/>
    <m/>
    <m/>
    <m/>
    <m/>
    <m/>
    <m/>
    <m/>
    <m/>
    <m/>
    <m/>
    <m/>
    <m/>
    <m/>
    <m/>
    <m/>
    <m/>
    <m/>
    <m/>
    <m/>
    <m/>
    <m/>
    <m/>
    <m/>
    <m/>
    <m/>
    <m/>
    <m/>
    <m/>
    <m/>
    <m/>
    <m/>
    <m/>
    <m/>
    <m/>
    <m/>
    <m/>
    <m/>
    <x v="1"/>
    <x v="0"/>
    <s v="ZBHT0015"/>
    <s v="k6-FzEG3nz"/>
    <s v="Allocated"/>
    <s v="Shifted (NC_SFTD)"/>
    <s v="Visited at customer residence address. Customer is shifted other place. Vehicle status not available."/>
    <d v="2026-06-05T00:00:00"/>
    <m/>
    <m/>
    <m/>
    <m/>
    <s v="40"/>
    <n v="40"/>
    <n v="3334"/>
  </r>
  <r>
    <n v="462075900"/>
    <s v="AJIT TUKARAM BHISE"/>
    <s v="ONLINE"/>
    <s v="20.06.26"/>
    <n v="456"/>
    <m/>
    <m/>
    <m/>
    <n v="4345"/>
    <n v="0"/>
    <n v="6"/>
    <n v="3895"/>
    <x v="4"/>
    <s v="RB"/>
    <s v="PAID"/>
    <x v="17"/>
    <n v="0"/>
    <n v="6"/>
    <n v="0"/>
    <n v="450"/>
    <s v="-"/>
    <n v="0"/>
    <n v="0"/>
    <s v="RB"/>
    <s v="PAID"/>
    <s v="-"/>
    <s v="NC"/>
    <s v="Add not found"/>
    <m/>
    <s v="CNAVNA"/>
    <m/>
    <s v="-"/>
    <s v="-"/>
    <s v="PIMPLE SAUDAGAR"/>
    <s v="-"/>
    <s v="-"/>
    <s v="-"/>
    <n v="456"/>
    <n v="0"/>
    <n v="57"/>
    <n v="73"/>
    <s v="FLOW"/>
    <m/>
    <m/>
    <m/>
    <m/>
    <s v="REGULAR"/>
    <s v="MH14LK0305"/>
    <m/>
    <d v="2024-02-29T00:00:00"/>
    <n v="24"/>
    <s v="02.06.26"/>
    <x v="0"/>
    <m/>
    <m/>
    <m/>
    <m/>
    <m/>
    <m/>
    <m/>
    <m/>
    <m/>
    <m/>
    <m/>
    <m/>
    <m/>
    <n v="1"/>
    <m/>
    <m/>
    <n v="1"/>
    <m/>
    <m/>
    <m/>
    <m/>
    <m/>
    <m/>
    <m/>
    <m/>
    <m/>
    <m/>
    <m/>
    <m/>
    <m/>
    <m/>
    <n v="1"/>
    <m/>
    <m/>
    <m/>
    <m/>
    <m/>
    <m/>
    <m/>
    <m/>
    <m/>
    <m/>
    <m/>
    <m/>
    <m/>
    <m/>
    <m/>
    <m/>
    <m/>
    <m/>
    <m/>
    <m/>
    <m/>
    <m/>
    <m/>
    <m/>
    <m/>
    <m/>
    <m/>
    <m/>
    <m/>
    <m/>
    <m/>
    <m/>
    <m/>
    <m/>
    <m/>
    <m/>
    <m/>
    <m/>
    <m/>
    <m/>
    <m/>
    <m/>
    <m/>
    <m/>
    <m/>
    <m/>
    <m/>
    <m/>
    <m/>
    <m/>
    <m/>
    <m/>
    <m/>
    <m/>
    <m/>
    <m/>
    <m/>
    <m/>
    <m/>
    <m/>
    <m/>
    <m/>
    <x v="3"/>
    <x v="0"/>
    <s v="ZBHT0015"/>
    <s v="k6qu3rzbA9"/>
    <s v="Allocated"/>
    <s v="Address Not Found (NC_ANF)"/>
    <s v="Visited at customer given address but address not found due to short address."/>
    <d v="2026-06-06T00:00:00"/>
    <m/>
    <m/>
    <m/>
    <m/>
    <s v="6"/>
    <n v="6"/>
    <n v="4351"/>
  </r>
  <r>
    <n v="461562384"/>
    <s v="KRUSHNA RAMESHWAR KHADE"/>
    <m/>
    <m/>
    <m/>
    <m/>
    <m/>
    <m/>
    <n v="5554"/>
    <n v="0"/>
    <n v="213"/>
    <n v="5767"/>
    <x v="5"/>
    <s v="FLOW"/>
    <s v="UNPAID"/>
    <x v="13"/>
    <n v="0"/>
    <n v="213"/>
    <n v="0"/>
    <n v="4500"/>
    <s v="FLOW"/>
    <n v="0"/>
    <n v="0"/>
    <s v="FLOW"/>
    <s v="RTP"/>
    <s v="RTP"/>
    <s v="RTP"/>
    <s v="not ready to pay charges"/>
    <m/>
    <s v="CAVNA"/>
    <m/>
    <s v="-"/>
    <s v="-"/>
    <s v="PIRANGUT"/>
    <s v="-"/>
    <s v="-"/>
    <s v="-"/>
    <n v="4713"/>
    <n v="0"/>
    <n v="147"/>
    <n v="163"/>
    <s v="FLOW"/>
    <m/>
    <m/>
    <m/>
    <m/>
    <s v="NPA"/>
    <s v="MH21CB5557"/>
    <m/>
    <d v="2024-01-18T00:00:00"/>
    <n v="24"/>
    <s v="02.06.26"/>
    <x v="0"/>
    <m/>
    <m/>
    <m/>
    <m/>
    <m/>
    <m/>
    <m/>
    <n v="1"/>
    <m/>
    <m/>
    <m/>
    <m/>
    <m/>
    <m/>
    <m/>
    <m/>
    <m/>
    <m/>
    <m/>
    <m/>
    <m/>
    <m/>
    <m/>
    <m/>
    <m/>
    <m/>
    <m/>
    <m/>
    <m/>
    <m/>
    <m/>
    <m/>
    <m/>
    <m/>
    <m/>
    <m/>
    <m/>
    <m/>
    <m/>
    <m/>
    <m/>
    <m/>
    <m/>
    <m/>
    <m/>
    <m/>
    <m/>
    <m/>
    <m/>
    <m/>
    <m/>
    <m/>
    <m/>
    <m/>
    <m/>
    <m/>
    <m/>
    <m/>
    <m/>
    <m/>
    <m/>
    <m/>
    <m/>
    <m/>
    <m/>
    <m/>
    <m/>
    <m/>
    <m/>
    <m/>
    <m/>
    <m/>
    <m/>
    <m/>
    <m/>
    <m/>
    <m/>
    <m/>
    <m/>
    <m/>
    <m/>
    <m/>
    <m/>
    <m/>
    <m/>
    <m/>
    <m/>
    <m/>
    <m/>
    <m/>
    <m/>
    <m/>
    <m/>
    <m/>
    <x v="2"/>
    <x v="0"/>
    <s v="DUWT0030"/>
    <s v="BPi8jq6Lnz"/>
    <s v="Allocated"/>
    <s v="Door Locked (NC_DL)"/>
    <s v="Door lock "/>
    <d v="2026-06-03T00:00:00"/>
    <m/>
    <m/>
    <m/>
    <m/>
    <s v="213"/>
    <n v="213"/>
    <n v="5767"/>
  </r>
  <r>
    <n v="135424700"/>
    <s v="GAJANAN BANSI KUMBHAR"/>
    <m/>
    <m/>
    <m/>
    <m/>
    <m/>
    <m/>
    <n v="3249"/>
    <n v="0"/>
    <n v="149"/>
    <n v="3398"/>
    <x v="5"/>
    <s v="FLOW"/>
    <s v="UNPAID"/>
    <x v="13"/>
    <n v="0"/>
    <n v="149"/>
    <n v="0"/>
    <n v="900"/>
    <s v="FLOW"/>
    <n v="0"/>
    <n v="0"/>
    <s v="FLOW"/>
    <s v="NC"/>
    <s v="NC"/>
    <s v="NC"/>
    <s v="Shifted"/>
    <m/>
    <s v="CNAVNA"/>
    <m/>
    <s v="-"/>
    <s v="-"/>
    <s v="PUNWALE"/>
    <s v="-"/>
    <s v="-"/>
    <s v="-"/>
    <n v="1049"/>
    <n v="0"/>
    <n v="146"/>
    <n v="162"/>
    <s v="FLOW"/>
    <m/>
    <m/>
    <m/>
    <m/>
    <s v="NPA"/>
    <s v="MH14KL5389"/>
    <s v="SPLENDOR PLUS I3S CAST FI PRIME RED"/>
    <d v="2022-10-31T00:00:00"/>
    <n v="36"/>
    <s v="02.06.26"/>
    <x v="0"/>
    <m/>
    <m/>
    <m/>
    <m/>
    <m/>
    <m/>
    <m/>
    <n v="1"/>
    <m/>
    <m/>
    <m/>
    <m/>
    <m/>
    <m/>
    <m/>
    <m/>
    <m/>
    <m/>
    <m/>
    <m/>
    <m/>
    <m/>
    <m/>
    <m/>
    <m/>
    <m/>
    <m/>
    <m/>
    <m/>
    <m/>
    <m/>
    <m/>
    <m/>
    <m/>
    <m/>
    <m/>
    <m/>
    <m/>
    <m/>
    <m/>
    <m/>
    <m/>
    <m/>
    <m/>
    <m/>
    <m/>
    <m/>
    <m/>
    <m/>
    <m/>
    <m/>
    <m/>
    <m/>
    <m/>
    <m/>
    <m/>
    <m/>
    <m/>
    <m/>
    <m/>
    <m/>
    <m/>
    <m/>
    <m/>
    <m/>
    <m/>
    <m/>
    <m/>
    <m/>
    <m/>
    <m/>
    <m/>
    <m/>
    <m/>
    <m/>
    <m/>
    <m/>
    <m/>
    <m/>
    <m/>
    <m/>
    <m/>
    <m/>
    <m/>
    <m/>
    <m/>
    <m/>
    <m/>
    <m/>
    <m/>
    <m/>
    <m/>
    <m/>
    <m/>
    <x v="2"/>
    <x v="0"/>
    <s v="DUWT0030"/>
    <s v="GPGqCO41R4c"/>
    <s v="Allocated"/>
    <s v="Shifted (NC_SFTD)"/>
    <s v="We had visited to customer but customer shifted "/>
    <d v="2026-06-03T00:00:00"/>
    <m/>
    <m/>
    <m/>
    <m/>
    <s v="149"/>
    <n v="149"/>
    <n v="3398"/>
  </r>
  <r>
    <n v="456721727"/>
    <s v="ABHIJIT RAMESH GORE"/>
    <m/>
    <m/>
    <m/>
    <m/>
    <m/>
    <m/>
    <n v="3794"/>
    <n v="0"/>
    <n v="23"/>
    <n v="3817"/>
    <x v="4"/>
    <s v="FLOW"/>
    <s v="UNPAID"/>
    <x v="11"/>
    <n v="0"/>
    <n v="23"/>
    <n v="0"/>
    <n v="2082.71"/>
    <s v="-"/>
    <n v="0"/>
    <n v="0"/>
    <s v="FLOW"/>
    <s v="KIV"/>
    <s v="-"/>
    <s v="KIV"/>
    <m/>
    <m/>
    <m/>
    <m/>
    <s v="-"/>
    <s v="-"/>
    <s v="RAJGURU NAGAR "/>
    <s v="-"/>
    <s v="-"/>
    <s v="-"/>
    <n v="2105.71"/>
    <n v="0"/>
    <n v="57"/>
    <n v="73"/>
    <s v="FLOW"/>
    <m/>
    <m/>
    <m/>
    <m/>
    <s v="REGULAR"/>
    <s v="MH14KP8052"/>
    <m/>
    <d v="2023-02-07T00:00:00"/>
    <n v="36"/>
    <s v="02.06.26"/>
    <x v="0"/>
    <m/>
    <m/>
    <m/>
    <m/>
    <m/>
    <m/>
    <m/>
    <m/>
    <m/>
    <m/>
    <m/>
    <m/>
    <m/>
    <m/>
    <m/>
    <m/>
    <m/>
    <m/>
    <m/>
    <m/>
    <m/>
    <m/>
    <m/>
    <m/>
    <m/>
    <m/>
    <m/>
    <m/>
    <m/>
    <m/>
    <m/>
    <m/>
    <m/>
    <m/>
    <m/>
    <m/>
    <m/>
    <m/>
    <m/>
    <m/>
    <m/>
    <m/>
    <m/>
    <m/>
    <m/>
    <m/>
    <m/>
    <m/>
    <m/>
    <m/>
    <m/>
    <m/>
    <m/>
    <m/>
    <m/>
    <m/>
    <m/>
    <m/>
    <m/>
    <m/>
    <m/>
    <m/>
    <m/>
    <m/>
    <m/>
    <m/>
    <m/>
    <m/>
    <m/>
    <m/>
    <m/>
    <m/>
    <m/>
    <m/>
    <m/>
    <m/>
    <m/>
    <m/>
    <m/>
    <m/>
    <m/>
    <m/>
    <m/>
    <m/>
    <m/>
    <m/>
    <m/>
    <m/>
    <m/>
    <m/>
    <m/>
    <m/>
    <m/>
    <m/>
    <x v="5"/>
    <x v="1"/>
    <s v="ZBHT0010"/>
    <s v="k20dN98Ok9"/>
    <s v="Allocated"/>
    <e v="#N/A"/>
    <e v="#N/A"/>
    <e v="#N/A"/>
    <m/>
    <m/>
    <m/>
    <m/>
    <s v="23"/>
    <n v="23"/>
    <n v="3817"/>
  </r>
  <r>
    <n v="138861451"/>
    <s v="GANESH DATTATRAY BENAKE"/>
    <s v="ONLINE"/>
    <s v="10.06.26"/>
    <n v="38"/>
    <m/>
    <m/>
    <m/>
    <n v="3037"/>
    <n v="0"/>
    <n v="38"/>
    <n v="3037"/>
    <x v="4"/>
    <s v="RB"/>
    <s v="PAID"/>
    <x v="7"/>
    <n v="0"/>
    <n v="38"/>
    <n v="0"/>
    <n v="3787"/>
    <s v="-"/>
    <n v="0"/>
    <n v="0"/>
    <s v="RB"/>
    <s v="PAID"/>
    <s v="-"/>
    <s v="PAID"/>
    <m/>
    <m/>
    <s v="CAVA"/>
    <m/>
    <s v="-"/>
    <s v="-"/>
    <s v="SHIRUR"/>
    <s v="-"/>
    <s v="-"/>
    <s v="-"/>
    <n v="3825"/>
    <n v="0"/>
    <n v="56"/>
    <n v="0"/>
    <s v="RB"/>
    <m/>
    <m/>
    <m/>
    <m/>
    <s v="REGULAR"/>
    <m/>
    <s v="HF DELUXE BS6 I3S DRUM SELF CAST"/>
    <d v="2023-02-27T00:00:00"/>
    <n v="36"/>
    <s v="02.06.26"/>
    <x v="0"/>
    <m/>
    <m/>
    <m/>
    <m/>
    <m/>
    <m/>
    <m/>
    <m/>
    <m/>
    <m/>
    <m/>
    <m/>
    <m/>
    <m/>
    <m/>
    <m/>
    <n v="1"/>
    <m/>
    <m/>
    <m/>
    <m/>
    <m/>
    <m/>
    <m/>
    <m/>
    <m/>
    <m/>
    <m/>
    <m/>
    <m/>
    <m/>
    <m/>
    <m/>
    <m/>
    <m/>
    <m/>
    <m/>
    <m/>
    <m/>
    <m/>
    <m/>
    <m/>
    <m/>
    <m/>
    <m/>
    <m/>
    <m/>
    <m/>
    <m/>
    <m/>
    <m/>
    <m/>
    <m/>
    <m/>
    <m/>
    <m/>
    <m/>
    <m/>
    <m/>
    <m/>
    <m/>
    <m/>
    <m/>
    <m/>
    <m/>
    <m/>
    <m/>
    <m/>
    <m/>
    <m/>
    <m/>
    <m/>
    <m/>
    <m/>
    <m/>
    <m/>
    <m/>
    <m/>
    <m/>
    <m/>
    <m/>
    <m/>
    <m/>
    <m/>
    <m/>
    <m/>
    <m/>
    <m/>
    <m/>
    <m/>
    <m/>
    <m/>
    <m/>
    <m/>
    <x v="2"/>
    <x v="0"/>
    <s v="ZBHT0024"/>
    <s v="A6WosjtNkS"/>
    <s v="Allocated"/>
    <s v="Left Message (LMCB)"/>
    <s v="Meet son"/>
    <d v="2026-06-06T00:00:00"/>
    <m/>
    <m/>
    <m/>
    <m/>
    <s v="38"/>
    <n v="38"/>
    <n v="3075"/>
  </r>
</pivotCacheRecords>
</file>

<file path=xl/pivotCache/pivotCacheRecords10.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5">
  <r>
    <n v="131831706"/>
    <s v="ROHIT RAMCHANDRA JADHAV"/>
    <s v="COLLECT"/>
    <x v="0"/>
    <n v="20000"/>
    <m/>
    <m/>
    <m/>
    <n v="19627"/>
    <n v="18781.990000000002"/>
    <n v="19045.990000000002"/>
    <n v="18906.990000000005"/>
    <x v="0"/>
    <x v="0"/>
    <x v="0"/>
    <x v="0"/>
    <n v="292262.3"/>
    <n v="264"/>
    <n v="0"/>
    <n v="4750"/>
    <s v="18.05.26"/>
    <n v="0.25176615895774762"/>
    <n v="1.5993514142029902E-2"/>
    <x v="0"/>
    <s v="PAID"/>
    <s v="PAID"/>
    <s v="PAID"/>
    <m/>
    <m/>
    <s v="CAVA"/>
    <m/>
    <s v="-"/>
    <s v="-"/>
    <s v="KATRAJ"/>
    <s v="-"/>
    <s v="-"/>
    <s v="-"/>
    <n v="23795.99"/>
    <n v="292262.3"/>
    <n v="26"/>
    <n v="42"/>
    <s v="FLOW"/>
    <m/>
    <m/>
    <m/>
    <m/>
    <s v="REGULAR"/>
    <s v="MH12UR0916"/>
    <s v="KAWASAKI Z900 ABS BSVI"/>
    <d v="2022-08-20T00:00:00"/>
    <n v="60"/>
    <x v="0"/>
    <x v="0"/>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m/>
    <s v="498"/>
    <n v="19045.990000000002"/>
    <n v="38906.990000000005"/>
  </r>
  <r>
    <n v="466697046"/>
    <s v="VAISHNAVI PRDEEP DAKHINKAR"/>
    <m/>
    <x v="1"/>
    <m/>
    <m/>
    <m/>
    <m/>
    <n v="9106"/>
    <n v="8874"/>
    <n v="9030"/>
    <n v="18291"/>
    <x v="0"/>
    <x v="1"/>
    <x v="1"/>
    <x v="1"/>
    <n v="278730"/>
    <n v="156"/>
    <n v="0"/>
    <n v="3150"/>
    <s v="-"/>
    <n v="0.1131047649146901"/>
    <n v="1.5252984037995987E-2"/>
    <x v="0"/>
    <s v="MPTP"/>
    <s v="-"/>
    <s v="MPTP"/>
    <s v="Shifted"/>
    <n v="22"/>
    <s v="CAVNA"/>
    <m/>
    <m/>
    <m/>
    <s v="THERGAON"/>
    <m/>
    <m/>
    <m/>
    <n v="12180"/>
    <n v="278730"/>
    <n v="27"/>
    <n v="43"/>
    <s v="FLOW"/>
    <m/>
    <m/>
    <m/>
    <m/>
    <s v="-"/>
    <s v="MH12YK4311"/>
    <s v="HARLEY X440 S"/>
    <d v="2025-08-14T00:00:00"/>
    <n v="48"/>
    <x v="1"/>
    <x v="0"/>
    <m/>
    <m/>
    <m/>
    <m/>
    <m/>
    <m/>
    <m/>
    <m/>
    <m/>
    <m/>
    <m/>
    <m/>
    <m/>
    <m/>
    <m/>
    <m/>
    <m/>
    <m/>
    <m/>
    <m/>
    <m/>
    <m/>
    <m/>
    <m/>
    <m/>
    <m/>
    <m/>
    <m/>
    <m/>
    <m/>
    <m/>
    <n v="1"/>
    <m/>
    <m/>
    <m/>
    <m/>
    <m/>
    <m/>
    <m/>
    <m/>
    <m/>
    <m/>
    <m/>
    <m/>
    <m/>
    <m/>
    <m/>
    <m/>
    <m/>
    <n v="1"/>
    <m/>
    <m/>
    <m/>
    <m/>
    <m/>
    <n v="2"/>
    <m/>
    <m/>
    <m/>
    <m/>
    <m/>
    <m/>
    <m/>
    <m/>
    <m/>
    <m/>
    <m/>
    <m/>
    <m/>
    <m/>
    <m/>
    <m/>
    <m/>
    <m/>
    <m/>
    <m/>
    <m/>
    <m/>
    <m/>
    <m/>
    <m/>
    <m/>
    <m/>
    <m/>
    <m/>
    <m/>
    <m/>
    <m/>
    <m/>
    <m/>
    <m/>
    <m/>
    <m/>
    <m/>
    <n v="4"/>
    <n v="1"/>
    <s v="ZBHT0011"/>
    <s v="GP1-nWSGVz"/>
    <s v="Allocated"/>
    <s v="No Such Person (NC_NSP)"/>
    <s v="Visit cm residence address nobody knows cm in this building no such person "/>
    <d v="2026-06-17T00:00:00"/>
    <m/>
    <m/>
    <m/>
    <s v="DIGICOLLTC"/>
    <s v="311"/>
    <n v="9030"/>
    <n v="18291"/>
  </r>
  <r>
    <n v="467684618"/>
    <s v="DATTA MANOHAR SURWASE"/>
    <m/>
    <x v="1"/>
    <m/>
    <m/>
    <m/>
    <s v="BANK STABLE 11"/>
    <n v="8736"/>
    <n v="8286"/>
    <n v="8401"/>
    <n v="17297"/>
    <x v="0"/>
    <x v="0"/>
    <x v="1"/>
    <x v="1"/>
    <n v="238352"/>
    <n v="115"/>
    <n v="0"/>
    <n v="900"/>
    <s v="18.05.26"/>
    <n v="9.6719933006659542E-2"/>
    <n v="1.3043372623773615E-2"/>
    <x v="0"/>
    <s v="PAID"/>
    <s v="PAID"/>
    <s v="PAID"/>
    <m/>
    <m/>
    <s v="CAVNA"/>
    <m/>
    <s v="-"/>
    <s v="-"/>
    <s v="CHINCHWAD"/>
    <s v="-"/>
    <s v="-"/>
    <s v="-"/>
    <n v="9301"/>
    <n v="238352"/>
    <n v="27"/>
    <n v="12"/>
    <s v="STABLE"/>
    <m/>
    <m/>
    <m/>
    <m/>
    <s v="REGULAR"/>
    <s v="MH14NB8507"/>
    <s v="METEOR 350 STELLAR MATT GREY"/>
    <d v="2026-01-30T00:00:00"/>
    <n v="36"/>
    <x v="0"/>
    <x v="0"/>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m/>
    <s v="275"/>
    <n v="8401"/>
    <n v="17297"/>
  </r>
  <r>
    <n v="465898394"/>
    <s v="MAYUR DWARKANATH GUJAR"/>
    <m/>
    <x v="1"/>
    <m/>
    <m/>
    <m/>
    <s v="BANK STABLE 18"/>
    <n v="7774"/>
    <n v="7774"/>
    <n v="7795"/>
    <n v="15548"/>
    <x v="0"/>
    <x v="0"/>
    <x v="1"/>
    <x v="2"/>
    <n v="219574"/>
    <n v="21"/>
    <n v="0"/>
    <n v="900"/>
    <s v="-"/>
    <n v="0.33087796628569105"/>
    <n v="1.2015781283532204E-2"/>
    <x v="0"/>
    <s v="PAID"/>
    <s v="-"/>
    <s v="PTP"/>
    <m/>
    <n v="18"/>
    <s v="CAVNA"/>
    <m/>
    <m/>
    <m/>
    <s v="PHUGEWADI"/>
    <m/>
    <m/>
    <m/>
    <n v="8695"/>
    <n v="219574"/>
    <n v="27"/>
    <n v="43"/>
    <s v="FLOW"/>
    <m/>
    <m/>
    <m/>
    <m/>
    <s v="-"/>
    <s v="MH14MG9420"/>
    <s v="ENFIELD GUERRILLA YELLOW RIBBON"/>
    <d v="2025-04-11T00:00:00"/>
    <n v="48"/>
    <x v="1"/>
    <x v="1"/>
    <m/>
    <m/>
    <m/>
    <m/>
    <m/>
    <m/>
    <m/>
    <m/>
    <m/>
    <m/>
    <m/>
    <m/>
    <m/>
    <m/>
    <m/>
    <m/>
    <m/>
    <m/>
    <m/>
    <m/>
    <m/>
    <m/>
    <m/>
    <m/>
    <m/>
    <m/>
    <m/>
    <m/>
    <m/>
    <m/>
    <m/>
    <m/>
    <m/>
    <m/>
    <m/>
    <m/>
    <m/>
    <m/>
    <m/>
    <m/>
    <m/>
    <m/>
    <m/>
    <m/>
    <m/>
    <m/>
    <m/>
    <m/>
    <m/>
    <m/>
    <m/>
    <m/>
    <m/>
    <m/>
    <m/>
    <m/>
    <m/>
    <m/>
    <m/>
    <m/>
    <m/>
    <m/>
    <m/>
    <m/>
    <m/>
    <m/>
    <m/>
    <m/>
    <m/>
    <m/>
    <m/>
    <m/>
    <m/>
    <m/>
    <m/>
    <m/>
    <m/>
    <m/>
    <m/>
    <m/>
    <m/>
    <m/>
    <m/>
    <m/>
    <m/>
    <m/>
    <m/>
    <m/>
    <m/>
    <m/>
    <m/>
    <n v="1"/>
    <m/>
    <m/>
    <n v="1"/>
    <n v="1"/>
    <s v="ZBHT0009"/>
    <e v="#N/A"/>
    <e v="#N/A"/>
    <e v="#N/A"/>
    <e v="#N/A"/>
    <e v="#N/A"/>
    <m/>
    <m/>
    <m/>
    <m/>
    <n v="0"/>
    <n v="7795"/>
    <n v="15548"/>
  </r>
  <r>
    <n v="466752729"/>
    <s v="AKSHAY SURESH NANGDE"/>
    <m/>
    <x v="1"/>
    <m/>
    <m/>
    <m/>
    <m/>
    <n v="9036"/>
    <n v="8356"/>
    <n v="8530"/>
    <n v="17748"/>
    <x v="0"/>
    <x v="1"/>
    <x v="1"/>
    <x v="3"/>
    <n v="215144"/>
    <n v="174"/>
    <n v="0"/>
    <n v="1350"/>
    <s v="21.05.26"/>
    <n v="0.24512414371641397"/>
    <n v="1.177335772206296E-2"/>
    <x v="0"/>
    <s v="PTP"/>
    <s v="PTP"/>
    <s v="PTP"/>
    <m/>
    <n v="22"/>
    <s v="CAVA"/>
    <m/>
    <s v="-"/>
    <s v="-"/>
    <s v="BHOR"/>
    <s v="-"/>
    <s v="-"/>
    <s v="-"/>
    <n v="9880"/>
    <n v="215144"/>
    <n v="27"/>
    <n v="43"/>
    <s v="FLOW"/>
    <m/>
    <m/>
    <m/>
    <m/>
    <s v="REGULAR"/>
    <s v="MH12YM1095"/>
    <s v="CLASSIC 350 STEALTH BLACK"/>
    <d v="2025-08-25T00:00:00"/>
    <n v="36"/>
    <x v="0"/>
    <x v="1"/>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m/>
    <s v="356"/>
    <n v="8530"/>
    <n v="17748"/>
  </r>
  <r>
    <n v="463131407"/>
    <s v="POONAM HARSHAL BHAGWAT"/>
    <s v="ONLINE"/>
    <x v="2"/>
    <n v="10000"/>
    <m/>
    <m/>
    <m/>
    <n v="9542"/>
    <n v="8572"/>
    <n v="8691"/>
    <n v="8435"/>
    <x v="0"/>
    <x v="0"/>
    <x v="0"/>
    <x v="4"/>
    <n v="211818"/>
    <n v="119"/>
    <n v="0"/>
    <n v="3600"/>
    <s v="30.05.26"/>
    <n v="0.29440439019438158"/>
    <n v="1.1591348519930522E-2"/>
    <x v="0"/>
    <s v="PAID"/>
    <s v="PTP"/>
    <s v="PTP"/>
    <m/>
    <n v="25"/>
    <s v="CAVANA"/>
    <m/>
    <s v="-"/>
    <s v="-"/>
    <s v="CHAKAN"/>
    <s v="-"/>
    <s v="-"/>
    <s v="-"/>
    <n v="12291"/>
    <n v="211818"/>
    <n v="27"/>
    <n v="43"/>
    <s v="STABLE"/>
    <m/>
    <m/>
    <m/>
    <m/>
    <s v="NPA"/>
    <m/>
    <s v="TVS APACHE RR 310 BS6"/>
    <d v="2024-06-06T00:00:00"/>
    <n v="48"/>
    <x v="0"/>
    <x v="0"/>
    <m/>
    <m/>
    <m/>
    <m/>
    <m/>
    <m/>
    <m/>
    <m/>
    <m/>
    <m/>
    <m/>
    <m/>
    <m/>
    <m/>
    <m/>
    <m/>
    <m/>
    <m/>
    <m/>
    <m/>
    <m/>
    <m/>
    <m/>
    <m/>
    <m/>
    <m/>
    <m/>
    <m/>
    <m/>
    <m/>
    <m/>
    <m/>
    <m/>
    <m/>
    <m/>
    <m/>
    <m/>
    <m/>
    <m/>
    <m/>
    <m/>
    <m/>
    <m/>
    <m/>
    <m/>
    <m/>
    <m/>
    <m/>
    <m/>
    <m/>
    <m/>
    <m/>
    <n v="1"/>
    <m/>
    <m/>
    <m/>
    <m/>
    <m/>
    <m/>
    <m/>
    <m/>
    <m/>
    <m/>
    <m/>
    <m/>
    <m/>
    <m/>
    <m/>
    <m/>
    <m/>
    <m/>
    <m/>
    <m/>
    <m/>
    <m/>
    <m/>
    <m/>
    <m/>
    <m/>
    <m/>
    <m/>
    <m/>
    <m/>
    <m/>
    <m/>
    <m/>
    <m/>
    <m/>
    <m/>
    <m/>
    <m/>
    <n v="1"/>
    <m/>
    <m/>
    <n v="2"/>
    <n v="1"/>
    <s v="DUWT0017"/>
    <s v="G69k9gMqpOMc"/>
    <s v="Allocated"/>
    <s v="Promise To Pay (PTP)"/>
    <s v="Customer pay online "/>
    <d v="2026-06-18T00:00:00"/>
    <m/>
    <m/>
    <m/>
    <m/>
    <s v="321"/>
    <n v="8691"/>
    <n v="18435"/>
  </r>
  <r>
    <n v="465107719"/>
    <s v="SANTANU JENA"/>
    <s v="ONLINE"/>
    <x v="3"/>
    <n v="11300"/>
    <m/>
    <m/>
    <m/>
    <n v="11046"/>
    <n v="10866"/>
    <n v="11039"/>
    <n v="10827"/>
    <x v="0"/>
    <x v="0"/>
    <x v="0"/>
    <x v="5"/>
    <n v="200296"/>
    <n v="173"/>
    <n v="0"/>
    <n v="2700"/>
    <s v="18.05.26"/>
    <n v="0.40548415005099936"/>
    <n v="1.0960828367504196E-2"/>
    <x v="0"/>
    <s v="PAID"/>
    <s v="PAID"/>
    <s v="PAID"/>
    <m/>
    <m/>
    <s v="CAVA"/>
    <m/>
    <s v="-"/>
    <s v="-"/>
    <s v="BHOSARI"/>
    <s v="-"/>
    <s v="-"/>
    <s v="-"/>
    <n v="13739"/>
    <n v="200296"/>
    <n v="27"/>
    <n v="12"/>
    <s v="STABLE"/>
    <m/>
    <m/>
    <m/>
    <m/>
    <s v="REGULAR"/>
    <s v="MH14MB6335"/>
    <s v="CONTINETNAL GT 650 ROCKER RED"/>
    <d v="2025-01-02T00:00:00"/>
    <n v="36"/>
    <x v="0"/>
    <x v="1"/>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m/>
    <s v="215"/>
    <n v="11039"/>
    <n v="22127"/>
  </r>
  <r>
    <n v="467444078"/>
    <s v="INDRAJIT RAMBHAU MULE"/>
    <m/>
    <x v="1"/>
    <m/>
    <m/>
    <m/>
    <m/>
    <n v="6009"/>
    <n v="5979"/>
    <n v="6100"/>
    <n v="12206"/>
    <x v="0"/>
    <x v="1"/>
    <x v="1"/>
    <x v="2"/>
    <n v="199889"/>
    <n v="121"/>
    <n v="0"/>
    <n v="1800"/>
    <s v="-"/>
    <n v="0.30121446893931203"/>
    <n v="1.0938556044813906E-2"/>
    <x v="0"/>
    <s v="PTP"/>
    <s v="-"/>
    <s v="PTP"/>
    <m/>
    <n v="22"/>
    <s v="CAVA"/>
    <m/>
    <m/>
    <m/>
    <s v="ALANDI DEVACHI "/>
    <m/>
    <m/>
    <m/>
    <n v="7900"/>
    <n v="199889"/>
    <n v="27"/>
    <n v="43"/>
    <s v="FLOW"/>
    <m/>
    <m/>
    <m/>
    <m/>
    <s v="-"/>
    <s v="MH14MY6501"/>
    <s v="CLASSIC 350 REDDITCH RED"/>
    <d v="2025-12-16T00:00:00"/>
    <n v="48"/>
    <x v="1"/>
    <x v="1"/>
    <m/>
    <m/>
    <m/>
    <m/>
    <m/>
    <m/>
    <m/>
    <m/>
    <m/>
    <m/>
    <m/>
    <m/>
    <m/>
    <m/>
    <m/>
    <m/>
    <m/>
    <m/>
    <m/>
    <m/>
    <m/>
    <m/>
    <m/>
    <m/>
    <m/>
    <m/>
    <m/>
    <m/>
    <m/>
    <m/>
    <m/>
    <m/>
    <m/>
    <m/>
    <m/>
    <m/>
    <m/>
    <m/>
    <m/>
    <m/>
    <m/>
    <m/>
    <m/>
    <n v="1"/>
    <m/>
    <m/>
    <m/>
    <m/>
    <m/>
    <m/>
    <m/>
    <m/>
    <n v="2"/>
    <m/>
    <m/>
    <m/>
    <m/>
    <m/>
    <m/>
    <m/>
    <m/>
    <m/>
    <m/>
    <m/>
    <m/>
    <m/>
    <m/>
    <m/>
    <m/>
    <m/>
    <m/>
    <m/>
    <m/>
    <m/>
    <m/>
    <m/>
    <m/>
    <m/>
    <m/>
    <m/>
    <m/>
    <m/>
    <m/>
    <m/>
    <m/>
    <m/>
    <m/>
    <m/>
    <m/>
    <m/>
    <m/>
    <m/>
    <m/>
    <m/>
    <n v="3"/>
    <n v="1"/>
    <s v="ZBHT0009"/>
    <s v="BoD8DEoiw7"/>
    <s v="Allocated"/>
    <s v="Address Not Found (NC_ANF)"/>
    <s v="Short address "/>
    <d v="2026-06-11T00:00:00"/>
    <m/>
    <m/>
    <m/>
    <m/>
    <s v="218"/>
    <n v="6100"/>
    <n v="12206"/>
  </r>
  <r>
    <n v="466275141"/>
    <s v="ANWAR AHMAD SHAIKH"/>
    <m/>
    <x v="1"/>
    <m/>
    <m/>
    <m/>
    <m/>
    <n v="9204"/>
    <n v="7504"/>
    <n v="7587"/>
    <n v="16914"/>
    <x v="0"/>
    <x v="1"/>
    <x v="1"/>
    <x v="6"/>
    <n v="194945"/>
    <n v="83"/>
    <n v="0"/>
    <n v="450"/>
    <s v="-"/>
    <n v="0.11135642840162945"/>
    <n v="1.0668004783436042E-2"/>
    <x v="0"/>
    <s v="MPTP"/>
    <s v="-"/>
    <s v="MPTP"/>
    <s v="Shifted"/>
    <n v="25"/>
    <s v="CNAVNA"/>
    <m/>
    <s v="-"/>
    <s v="-"/>
    <s v="YERWADA"/>
    <s v="-"/>
    <s v="-"/>
    <s v="-"/>
    <n v="8037"/>
    <n v="194945"/>
    <n v="27"/>
    <n v="43"/>
    <s v="FLOW"/>
    <m/>
    <m/>
    <m/>
    <m/>
    <s v="REGULAR"/>
    <s v="MH12YE7827"/>
    <s v="BAJAJ KTM DUKE 250"/>
    <d v="2025-06-05T00:00:00"/>
    <n v="36"/>
    <x v="0"/>
    <x v="1"/>
    <m/>
    <m/>
    <m/>
    <m/>
    <m/>
    <m/>
    <m/>
    <m/>
    <m/>
    <m/>
    <n v="1"/>
    <m/>
    <m/>
    <m/>
    <m/>
    <m/>
    <m/>
    <m/>
    <m/>
    <m/>
    <m/>
    <m/>
    <m/>
    <m/>
    <m/>
    <m/>
    <m/>
    <m/>
    <m/>
    <m/>
    <m/>
    <m/>
    <m/>
    <m/>
    <m/>
    <m/>
    <m/>
    <m/>
    <m/>
    <m/>
    <m/>
    <m/>
    <m/>
    <m/>
    <m/>
    <m/>
    <n v="1"/>
    <m/>
    <m/>
    <m/>
    <m/>
    <m/>
    <m/>
    <m/>
    <m/>
    <m/>
    <m/>
    <m/>
    <m/>
    <m/>
    <m/>
    <m/>
    <m/>
    <m/>
    <m/>
    <m/>
    <m/>
    <m/>
    <m/>
    <m/>
    <m/>
    <m/>
    <m/>
    <m/>
    <m/>
    <m/>
    <m/>
    <m/>
    <m/>
    <m/>
    <m/>
    <m/>
    <m/>
    <m/>
    <m/>
    <m/>
    <m/>
    <m/>
    <m/>
    <m/>
    <m/>
    <m/>
    <m/>
    <m/>
    <n v="2"/>
    <n v="1"/>
    <s v="ZBHT0012"/>
    <s v="GPm82dmwr7m"/>
    <s v="Allocated"/>
    <s v="Shifted (NC_SFTD)"/>
    <s v="Nc"/>
    <d v="2026-06-04T00:00:00"/>
    <m/>
    <m/>
    <m/>
    <m/>
    <s v="206"/>
    <n v="7587"/>
    <n v="16914"/>
  </r>
  <r>
    <n v="465568743"/>
    <s v="NAJMA SIKANDAR INAMADAR"/>
    <s v="ONLINE"/>
    <x v="4"/>
    <n v="350"/>
    <m/>
    <m/>
    <m/>
    <n v="7028"/>
    <n v="14163"/>
    <n v="430"/>
    <n v="20841"/>
    <x v="1"/>
    <x v="0"/>
    <x v="0"/>
    <x v="6"/>
    <n v="193826"/>
    <n v="323"/>
    <n v="0"/>
    <s v="-"/>
    <s v="-"/>
    <n v="0.40308793818417105"/>
    <n v="5.184079432252444E-2"/>
    <x v="0"/>
    <s v="PAID"/>
    <s v="-"/>
    <s v="PAID"/>
    <m/>
    <m/>
    <s v="CAVA"/>
    <m/>
    <s v="REPO"/>
    <s v="-"/>
    <m/>
    <s v="-"/>
    <s v="-"/>
    <s v="-"/>
    <m/>
    <n v="193826"/>
    <n v="88"/>
    <n v="73"/>
    <s v="STABLE"/>
    <m/>
    <m/>
    <m/>
    <m/>
    <s v="REGULAR"/>
    <m/>
    <m/>
    <m/>
    <m/>
    <x v="0"/>
    <x v="1"/>
    <m/>
    <m/>
    <m/>
    <m/>
    <m/>
    <m/>
    <m/>
    <m/>
    <m/>
    <m/>
    <n v="1"/>
    <m/>
    <m/>
    <m/>
    <m/>
    <m/>
    <m/>
    <m/>
    <m/>
    <m/>
    <m/>
    <m/>
    <m/>
    <m/>
    <m/>
    <m/>
    <m/>
    <m/>
    <m/>
    <m/>
    <m/>
    <m/>
    <m/>
    <m/>
    <m/>
    <m/>
    <m/>
    <m/>
    <m/>
    <m/>
    <m/>
    <m/>
    <m/>
    <m/>
    <m/>
    <m/>
    <m/>
    <m/>
    <m/>
    <m/>
    <m/>
    <m/>
    <m/>
    <m/>
    <m/>
    <m/>
    <m/>
    <m/>
    <m/>
    <m/>
    <m/>
    <m/>
    <m/>
    <m/>
    <m/>
    <m/>
    <m/>
    <m/>
    <m/>
    <m/>
    <m/>
    <m/>
    <m/>
    <m/>
    <m/>
    <m/>
    <m/>
    <m/>
    <m/>
    <m/>
    <m/>
    <m/>
    <m/>
    <m/>
    <m/>
    <m/>
    <m/>
    <s v=""/>
    <m/>
    <m/>
    <m/>
    <m/>
    <m/>
    <m/>
    <n v="1"/>
    <n v="1"/>
    <s v="ZBHT0012"/>
    <e v="#N/A"/>
    <e v="#N/A"/>
    <e v="#N/A"/>
    <e v="#N/A"/>
    <e v="#N/A"/>
    <m/>
    <m/>
    <m/>
    <m/>
    <n v="0"/>
    <n v="430"/>
    <n v="21191"/>
  </r>
  <r>
    <n v="466642523"/>
    <s v="DAREKAR PRITAM DATTATRAY"/>
    <m/>
    <x v="1"/>
    <m/>
    <m/>
    <m/>
    <s v="BANK STABLE 03"/>
    <n v="5986"/>
    <n v="17958"/>
    <n v="6240"/>
    <n v="24444"/>
    <x v="1"/>
    <x v="0"/>
    <x v="0"/>
    <x v="7"/>
    <n v="188547"/>
    <n v="254"/>
    <n v="0"/>
    <n v="3150"/>
    <s v="FLOW"/>
    <n v="0.28554564916235659"/>
    <n v="5.0428870466960138E-2"/>
    <x v="0"/>
    <s v="PAID"/>
    <s v="RTP"/>
    <s v="PAID"/>
    <m/>
    <m/>
    <s v="CAVNA"/>
    <m/>
    <s v="REPO"/>
    <s v="-"/>
    <s v="SHIRUR"/>
    <s v="-"/>
    <s v="-"/>
    <s v="-"/>
    <n v="21362"/>
    <n v="188547"/>
    <n v="88"/>
    <n v="73"/>
    <s v="STABLE"/>
    <m/>
    <m/>
    <m/>
    <m/>
    <s v="REGULAR"/>
    <s v="MH12YP0854"/>
    <s v="CLASSIC 350 STEALTH BLACK"/>
    <d v="2025-08-05T00:00:00"/>
    <n v="48"/>
    <x v="0"/>
    <x v="0"/>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s v="DIGICOLLTC"/>
    <s v="500"/>
    <n v="6240"/>
    <n v="24444"/>
  </r>
  <r>
    <n v="464007891"/>
    <s v="SUBHASH VISHNU PATIL"/>
    <m/>
    <x v="1"/>
    <m/>
    <m/>
    <m/>
    <m/>
    <n v="8899"/>
    <n v="26667.279999999999"/>
    <n v="9479.2799999999988"/>
    <n v="36531.279999999999"/>
    <x v="1"/>
    <x v="1"/>
    <x v="1"/>
    <x v="8"/>
    <n v="188157"/>
    <n v="610"/>
    <n v="0"/>
    <n v="3150"/>
    <s v="FLOW"/>
    <n v="0.53771786908750252"/>
    <n v="5.0324560881116219E-2"/>
    <x v="1"/>
    <s v="OS"/>
    <s v="OS "/>
    <s v="OS"/>
    <s v="Customer at village"/>
    <m/>
    <m/>
    <m/>
    <s v="REPO"/>
    <s v="-"/>
    <s v="MAVAL"/>
    <s v="-"/>
    <s v="-"/>
    <s v="-"/>
    <n v="30427.279999999999"/>
    <n v="188157"/>
    <n v="88"/>
    <n v="104"/>
    <s v="FLOW"/>
    <m/>
    <m/>
    <m/>
    <m/>
    <s v="NPA"/>
    <s v="MH14LW0799"/>
    <s v="CLASSIC 350 DARK STEALTH BLACK"/>
    <d v="2024-09-12T00:00:00"/>
    <n v="42"/>
    <x v="0"/>
    <x v="1"/>
    <m/>
    <m/>
    <m/>
    <m/>
    <m/>
    <m/>
    <m/>
    <m/>
    <m/>
    <m/>
    <n v="1"/>
    <m/>
    <m/>
    <m/>
    <m/>
    <m/>
    <m/>
    <m/>
    <m/>
    <m/>
    <m/>
    <m/>
    <m/>
    <m/>
    <m/>
    <m/>
    <m/>
    <m/>
    <m/>
    <m/>
    <m/>
    <m/>
    <m/>
    <m/>
    <m/>
    <m/>
    <m/>
    <m/>
    <m/>
    <m/>
    <m/>
    <m/>
    <m/>
    <m/>
    <m/>
    <m/>
    <m/>
    <m/>
    <m/>
    <m/>
    <m/>
    <m/>
    <m/>
    <m/>
    <m/>
    <n v="2"/>
    <m/>
    <m/>
    <m/>
    <m/>
    <m/>
    <m/>
    <m/>
    <m/>
    <m/>
    <m/>
    <m/>
    <m/>
    <m/>
    <m/>
    <m/>
    <m/>
    <m/>
    <m/>
    <m/>
    <m/>
    <m/>
    <m/>
    <m/>
    <m/>
    <m/>
    <m/>
    <m/>
    <m/>
    <m/>
    <m/>
    <m/>
    <m/>
    <m/>
    <m/>
    <m/>
    <m/>
    <m/>
    <m/>
    <n v="3"/>
    <n v="1"/>
    <s v="ZBHT0013"/>
    <s v="BovCaMk6Oez"/>
    <s v="Allocated"/>
    <s v="Door Locked (NC_DL)"/>
    <s v="Door lock "/>
    <d v="2026-06-04T00:00:00"/>
    <m/>
    <m/>
    <m/>
    <m/>
    <s v="965"/>
    <n v="9479.2799999999988"/>
    <n v="36531.279999999999"/>
  </r>
  <r>
    <n v="463274645"/>
    <s v="GOVIND VILAS THORAT"/>
    <s v="ONLINE"/>
    <x v="5"/>
    <n v="24311"/>
    <m/>
    <m/>
    <s v="CBC COLL"/>
    <n v="7682"/>
    <n v="22946"/>
    <n v="8047"/>
    <n v="6608"/>
    <x v="1"/>
    <x v="2"/>
    <x v="0"/>
    <x v="9"/>
    <n v="185359"/>
    <n v="465"/>
    <n v="3150"/>
    <n v="3150"/>
    <s v="FLOW"/>
    <n v="0.574486981071054"/>
    <n v="4.9576206467805188E-2"/>
    <x v="2"/>
    <s v="PAID"/>
    <s v="BPTP"/>
    <s v="PAID"/>
    <m/>
    <m/>
    <s v="CAVA"/>
    <m/>
    <s v="REPO"/>
    <s v="-"/>
    <s v="AMBEGAON"/>
    <s v="-"/>
    <s v="-"/>
    <s v="-"/>
    <n v="26561"/>
    <n v="185359"/>
    <n v="88"/>
    <n v="12"/>
    <s v="STABLE"/>
    <m/>
    <m/>
    <m/>
    <m/>
    <s v="NPA"/>
    <s v="MH14LQ9456"/>
    <s v="CLASSIC SIGNALS 350 MARSH GREY"/>
    <d v="2024-06-21T00:00:00"/>
    <n v="48"/>
    <x v="0"/>
    <x v="1"/>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m/>
    <s v="291"/>
    <n v="8047"/>
    <n v="30919"/>
  </r>
  <r>
    <n v="466166742"/>
    <s v="CHAUDHARI SIDDHESHWAR BHIMA"/>
    <m/>
    <x v="1"/>
    <m/>
    <m/>
    <m/>
    <m/>
    <n v="8001"/>
    <n v="32004"/>
    <n v="8661"/>
    <n v="41105"/>
    <x v="2"/>
    <x v="1"/>
    <x v="1"/>
    <x v="5"/>
    <n v="184910"/>
    <n v="660"/>
    <n v="0"/>
    <n v="2700"/>
    <s v="FLOW"/>
    <n v="0.75154657196852004"/>
    <n v="6.0709450620249072E-2"/>
    <x v="1"/>
    <s v="NC"/>
    <s v="NC"/>
    <s v="NC"/>
    <s v="Shifted"/>
    <m/>
    <s v="CNAVNA"/>
    <m/>
    <s v="REPO"/>
    <s v="-"/>
    <s v="BHOSARI"/>
    <s v="-"/>
    <s v="-"/>
    <s v="-"/>
    <n v="35364"/>
    <n v="184910"/>
    <n v="116"/>
    <n v="132"/>
    <s v="FLOW"/>
    <m/>
    <m/>
    <m/>
    <m/>
    <s v="NPA"/>
    <s v="MH12YC1819"/>
    <s v="CLASSIC 350 COMMANDO SAND"/>
    <d v="2025-05-20T00:00:00"/>
    <n v="36"/>
    <x v="0"/>
    <x v="1"/>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s v="OTGNGDID"/>
    <s v="1100"/>
    <n v="8661"/>
    <n v="41105"/>
  </r>
  <r>
    <n v="465673833"/>
    <s v="GANESH PANDURANG GAVHANE"/>
    <m/>
    <x v="1"/>
    <m/>
    <m/>
    <m/>
    <m/>
    <n v="6382"/>
    <n v="5908"/>
    <n v="6019"/>
    <n v="12528"/>
    <x v="0"/>
    <x v="1"/>
    <x v="1"/>
    <x v="3"/>
    <n v="177596"/>
    <n v="111"/>
    <n v="0"/>
    <n v="5726"/>
    <s v="22.05.26"/>
    <n v="0.20234386005401153"/>
    <n v="9.7186128267927226E-3"/>
    <x v="0"/>
    <s v="PTP"/>
    <s v="PTP"/>
    <s v="PTP"/>
    <m/>
    <n v="20"/>
    <s v="CAVA"/>
    <m/>
    <s v="-"/>
    <s v="-"/>
    <s v="BHOR"/>
    <s v="-"/>
    <s v="-"/>
    <s v="-"/>
    <n v="11745"/>
    <n v="177596"/>
    <n v="27"/>
    <n v="43"/>
    <s v="FLOW"/>
    <m/>
    <m/>
    <m/>
    <m/>
    <s v="REGULAR"/>
    <s v="MH12XV6230"/>
    <s v="CLASSIC 350 GUN GREY"/>
    <d v="2025-03-10T00:00:00"/>
    <n v="48"/>
    <x v="0"/>
    <x v="1"/>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m/>
    <s v="238"/>
    <n v="6019"/>
    <n v="12528"/>
  </r>
  <r>
    <n v="465520568"/>
    <s v="MAYURESH SANDIP TAMHANE"/>
    <m/>
    <x v="1"/>
    <m/>
    <m/>
    <m/>
    <m/>
    <n v="6464"/>
    <n v="6440"/>
    <n v="6555"/>
    <n v="13111"/>
    <x v="0"/>
    <x v="1"/>
    <x v="1"/>
    <x v="10"/>
    <n v="175797"/>
    <n v="115"/>
    <n v="0"/>
    <n v="6158"/>
    <s v="07.05.26"/>
    <n v="7.5813909849047012E-2"/>
    <n v="9.6201658771125492E-3"/>
    <x v="1"/>
    <s v="NC"/>
    <s v="PAID"/>
    <s v="NC"/>
    <s v="no such person"/>
    <n v="20"/>
    <s v="CAVNA"/>
    <m/>
    <s v="-"/>
    <s v="-"/>
    <s v="RAJURI"/>
    <s v="-"/>
    <s v="-"/>
    <s v="-"/>
    <n v="12713"/>
    <n v="175797"/>
    <n v="27"/>
    <n v="43"/>
    <s v="FLOW"/>
    <m/>
    <m/>
    <m/>
    <m/>
    <s v="REGULAR"/>
    <s v="MH14ME3747"/>
    <s v="BULLET 350 BLACK GOLD"/>
    <d v="2025-02-17T00:00:00"/>
    <n v="48"/>
    <x v="0"/>
    <x v="0"/>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m/>
    <s v="207"/>
    <n v="6555"/>
    <n v="13111"/>
  </r>
  <r>
    <n v="459910359"/>
    <s v="BHAKTI SUNIL PATIL"/>
    <s v="ONLINE"/>
    <x v="6"/>
    <n v="11187"/>
    <m/>
    <m/>
    <m/>
    <n v="10781"/>
    <n v="10778"/>
    <n v="10980"/>
    <n v="10571"/>
    <x v="0"/>
    <x v="2"/>
    <x v="0"/>
    <x v="1"/>
    <n v="175118"/>
    <n v="202"/>
    <n v="0"/>
    <n v="2250"/>
    <s v="27.05.26"/>
    <n v="7.1060453565567755E-2"/>
    <n v="9.5830088571943507E-3"/>
    <x v="2"/>
    <s v="PAID"/>
    <s v="PTP"/>
    <s v="PAID"/>
    <m/>
    <m/>
    <s v="CAVNA"/>
    <m/>
    <s v="-"/>
    <s v="-"/>
    <s v="NIGADI"/>
    <s v="-"/>
    <s v="-"/>
    <s v="-"/>
    <n v="13230"/>
    <n v="175118"/>
    <n v="27"/>
    <n v="0"/>
    <s v="RB"/>
    <m/>
    <m/>
    <m/>
    <m/>
    <s v="REGULAR"/>
    <s v="MH14KZ9630"/>
    <s v="SUPER METEOR 650 ASTRAL"/>
    <d v="2023-09-27T00:00:00"/>
    <n v="48"/>
    <x v="0"/>
    <x v="0"/>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m/>
    <s v="199"/>
    <n v="10980"/>
    <n v="21758"/>
  </r>
  <r>
    <n v="467360608"/>
    <s v="MARUTI ASHOK DEVKATE"/>
    <s v="ONLINE"/>
    <x v="0"/>
    <n v="8245"/>
    <m/>
    <m/>
    <m/>
    <n v="7972"/>
    <n v="7567"/>
    <n v="7702"/>
    <n v="7567"/>
    <x v="0"/>
    <x v="0"/>
    <x v="0"/>
    <x v="8"/>
    <n v="173271"/>
    <n v="135"/>
    <n v="0"/>
    <n v="1800"/>
    <s v="-"/>
    <n v="0.19029779219592236"/>
    <n v="9.4819351962386646E-3"/>
    <x v="0"/>
    <s v="PAID"/>
    <s v="-"/>
    <s v="PAID"/>
    <m/>
    <m/>
    <s v="CAVA"/>
    <m/>
    <m/>
    <m/>
    <s v="CHANDKHED"/>
    <m/>
    <m/>
    <m/>
    <n v="9502"/>
    <n v="173271"/>
    <n v="27"/>
    <n v="12"/>
    <s v="STABLE"/>
    <m/>
    <m/>
    <m/>
    <m/>
    <s v="-"/>
    <s v="MH12YY2522"/>
    <s v="BAJAJ KTM DUKE 250"/>
    <d v="2025-11-28T00:00:00"/>
    <n v="30"/>
    <x v="1"/>
    <x v="1"/>
    <m/>
    <m/>
    <m/>
    <m/>
    <m/>
    <m/>
    <m/>
    <m/>
    <m/>
    <m/>
    <m/>
    <m/>
    <m/>
    <m/>
    <m/>
    <m/>
    <m/>
    <m/>
    <m/>
    <m/>
    <m/>
    <m/>
    <m/>
    <m/>
    <m/>
    <m/>
    <m/>
    <m/>
    <m/>
    <m/>
    <m/>
    <m/>
    <m/>
    <m/>
    <m/>
    <m/>
    <m/>
    <m/>
    <m/>
    <m/>
    <m/>
    <m/>
    <m/>
    <m/>
    <m/>
    <m/>
    <n v="1"/>
    <m/>
    <m/>
    <m/>
    <m/>
    <m/>
    <m/>
    <m/>
    <m/>
    <m/>
    <m/>
    <m/>
    <m/>
    <m/>
    <m/>
    <m/>
    <m/>
    <m/>
    <m/>
    <m/>
    <m/>
    <m/>
    <m/>
    <m/>
    <m/>
    <m/>
    <m/>
    <m/>
    <m/>
    <m/>
    <m/>
    <m/>
    <m/>
    <m/>
    <m/>
    <m/>
    <m/>
    <m/>
    <m/>
    <m/>
    <m/>
    <m/>
    <m/>
    <m/>
    <m/>
    <m/>
    <m/>
    <m/>
    <n v="1"/>
    <n v="1"/>
    <s v="ZBHT0013"/>
    <s v="GPe8pTwbO7"/>
    <s v="Allocated"/>
    <s v="Payment (PAID)"/>
    <s v="Paid "/>
    <d v="2026-06-16T00:00:00"/>
    <m/>
    <m/>
    <m/>
    <m/>
    <s v="273"/>
    <n v="7702"/>
    <n v="15812"/>
  </r>
  <r>
    <n v="465207517"/>
    <s v="BABURAV FAKIRA SHINDE"/>
    <m/>
    <x v="1"/>
    <m/>
    <m/>
    <m/>
    <m/>
    <n v="6415"/>
    <n v="6402"/>
    <n v="6561"/>
    <n v="13136"/>
    <x v="0"/>
    <x v="1"/>
    <x v="1"/>
    <x v="11"/>
    <n v="169261"/>
    <n v="159"/>
    <n v="0"/>
    <n v="3145"/>
    <s v="30.05.26"/>
    <n v="0.16718207914310987"/>
    <n v="9.2624953584301613E-3"/>
    <x v="0"/>
    <s v="PTP"/>
    <s v="PTP"/>
    <s v="PTP"/>
    <m/>
    <n v="20"/>
    <s v="CAVA"/>
    <m/>
    <s v="-"/>
    <s v="-"/>
    <s v="RAJGURU NAGAR"/>
    <s v="-"/>
    <s v="-"/>
    <s v="-"/>
    <n v="9706"/>
    <n v="169261"/>
    <n v="27"/>
    <n v="43"/>
    <s v="FLOW"/>
    <m/>
    <m/>
    <m/>
    <m/>
    <s v="REGULAR"/>
    <s v="MH14MB9254"/>
    <s v="CLASSIC 350 MADRAS RED"/>
    <d v="2025-01-13T00:00:00"/>
    <n v="48"/>
    <x v="0"/>
    <x v="0"/>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m/>
    <s v="319"/>
    <n v="6561"/>
    <n v="13136"/>
  </r>
  <r>
    <n v="464516849"/>
    <s v="MAYUR MURLIDHAR SABALE"/>
    <m/>
    <x v="1"/>
    <m/>
    <m/>
    <m/>
    <m/>
    <n v="6580"/>
    <n v="6275"/>
    <n v="6422"/>
    <n v="13138"/>
    <x v="0"/>
    <x v="1"/>
    <x v="1"/>
    <x v="10"/>
    <n v="168260"/>
    <n v="147"/>
    <n v="0"/>
    <n v="3583"/>
    <s v="26.05.26"/>
    <n v="7.2563516278438475E-2"/>
    <n v="9.2077174837053959E-3"/>
    <x v="0"/>
    <s v="PTP"/>
    <s v="PTP"/>
    <s v="PTP"/>
    <m/>
    <n v="27"/>
    <s v="CAVA"/>
    <m/>
    <s v="-"/>
    <s v="-"/>
    <s v="OTUR"/>
    <s v="-"/>
    <s v="-"/>
    <s v="-"/>
    <n v="10005"/>
    <n v="168260"/>
    <n v="27"/>
    <n v="43"/>
    <s v="FLOW"/>
    <m/>
    <m/>
    <m/>
    <m/>
    <s v="REGULAR"/>
    <s v="MH14LZ1972"/>
    <s v="CLASSIC 350 STEALTH BLACK"/>
    <d v="2024-10-31T00:00:00"/>
    <n v="48"/>
    <x v="0"/>
    <x v="0"/>
    <m/>
    <m/>
    <m/>
    <m/>
    <m/>
    <m/>
    <m/>
    <m/>
    <m/>
    <m/>
    <m/>
    <m/>
    <m/>
    <m/>
    <m/>
    <m/>
    <m/>
    <m/>
    <m/>
    <m/>
    <m/>
    <m/>
    <m/>
    <m/>
    <m/>
    <m/>
    <m/>
    <m/>
    <n v="1"/>
    <m/>
    <m/>
    <m/>
    <m/>
    <m/>
    <m/>
    <m/>
    <m/>
    <m/>
    <m/>
    <m/>
    <m/>
    <m/>
    <m/>
    <m/>
    <m/>
    <m/>
    <m/>
    <m/>
    <m/>
    <m/>
    <m/>
    <m/>
    <m/>
    <m/>
    <m/>
    <m/>
    <m/>
    <m/>
    <m/>
    <m/>
    <m/>
    <m/>
    <m/>
    <m/>
    <m/>
    <m/>
    <m/>
    <m/>
    <m/>
    <m/>
    <m/>
    <m/>
    <m/>
    <m/>
    <m/>
    <m/>
    <m/>
    <m/>
    <m/>
    <m/>
    <m/>
    <m/>
    <m/>
    <m/>
    <m/>
    <m/>
    <m/>
    <m/>
    <m/>
    <m/>
    <m/>
    <m/>
    <m/>
    <m/>
    <n v="1"/>
    <n v="1"/>
    <s v="ZBHT0021"/>
    <s v="B6Yf1KFXPim"/>
    <s v="Allocated"/>
    <s v="Promise To Pay (PTP)"/>
    <s v="Ptp"/>
    <d v="2026-06-28T00:00:00"/>
    <m/>
    <m/>
    <m/>
    <m/>
    <s v="283"/>
    <n v="6422"/>
    <n v="13138"/>
  </r>
  <r>
    <n v="466483159"/>
    <s v="AKASH KALURAM DHOTRE"/>
    <m/>
    <x v="1"/>
    <m/>
    <m/>
    <m/>
    <m/>
    <n v="7218"/>
    <n v="21653"/>
    <n v="7750"/>
    <n v="29735"/>
    <x v="1"/>
    <x v="1"/>
    <x v="1"/>
    <x v="1"/>
    <n v="168058"/>
    <n v="533"/>
    <n v="0"/>
    <n v="4494"/>
    <s v="FLOW"/>
    <n v="0.28053195875600306"/>
    <n v="4.4948872763482778E-2"/>
    <x v="1"/>
    <s v="BPTP"/>
    <s v="PTP"/>
    <s v="BPTP"/>
    <s v="Financail problem"/>
    <m/>
    <s v="CAVNA"/>
    <m/>
    <s v="REPO"/>
    <s v="-"/>
    <s v="YAMUNA NAGAR"/>
    <s v="-"/>
    <s v="-"/>
    <s v="-"/>
    <n v="26680"/>
    <n v="168058"/>
    <n v="88"/>
    <n v="104"/>
    <s v="FLOW"/>
    <m/>
    <m/>
    <m/>
    <m/>
    <s v="REGULAR"/>
    <s v="MH14MM8940"/>
    <s v="BULLET 350 BATTALION BLACK"/>
    <d v="2025-07-09T00:00:00"/>
    <n v="36"/>
    <x v="0"/>
    <x v="0"/>
    <m/>
    <n v="1"/>
    <m/>
    <m/>
    <m/>
    <m/>
    <m/>
    <n v="1"/>
    <m/>
    <m/>
    <m/>
    <m/>
    <m/>
    <n v="1"/>
    <m/>
    <m/>
    <m/>
    <m/>
    <m/>
    <m/>
    <m/>
    <m/>
    <m/>
    <m/>
    <m/>
    <m/>
    <m/>
    <m/>
    <n v="1"/>
    <m/>
    <m/>
    <m/>
    <m/>
    <m/>
    <m/>
    <m/>
    <m/>
    <m/>
    <m/>
    <m/>
    <m/>
    <m/>
    <m/>
    <m/>
    <m/>
    <m/>
    <m/>
    <m/>
    <m/>
    <m/>
    <m/>
    <m/>
    <m/>
    <m/>
    <m/>
    <n v="2"/>
    <m/>
    <m/>
    <m/>
    <m/>
    <m/>
    <m/>
    <m/>
    <m/>
    <m/>
    <m/>
    <m/>
    <m/>
    <m/>
    <m/>
    <m/>
    <m/>
    <m/>
    <m/>
    <m/>
    <m/>
    <m/>
    <m/>
    <m/>
    <m/>
    <m/>
    <m/>
    <m/>
    <m/>
    <m/>
    <m/>
    <m/>
    <m/>
    <m/>
    <m/>
    <m/>
    <m/>
    <m/>
    <m/>
    <n v="6"/>
    <n v="1"/>
    <s v="ZBHT0011"/>
    <s v="B6cAs5otJwCz"/>
    <s v="Allocated"/>
    <s v="Promise To Pay (PTP)"/>
    <s v="Visit cm residence address CAVNA cm continuously make the fals PTP sd may payment is coming with in two days "/>
    <d v="2026-06-08T00:00:00"/>
    <m/>
    <m/>
    <m/>
    <m/>
    <s v="864"/>
    <n v="7750"/>
    <n v="29735"/>
  </r>
  <r>
    <n v="464104095"/>
    <s v="SHABANA MUKADDAS SHAIKH"/>
    <m/>
    <x v="1"/>
    <m/>
    <m/>
    <m/>
    <s v="BANK RB 17"/>
    <n v="6661"/>
    <n v="6661"/>
    <n v="6741"/>
    <n v="13482"/>
    <x v="0"/>
    <x v="2"/>
    <x v="1"/>
    <x v="11"/>
    <n v="167112"/>
    <n v="80"/>
    <n v="0"/>
    <n v="900"/>
    <s v="-"/>
    <n v="0.16505947388803904"/>
    <n v="9.1448953056993704E-3"/>
    <x v="2"/>
    <s v="PAID"/>
    <s v="-"/>
    <s v="PAID"/>
    <m/>
    <m/>
    <s v="CAVA"/>
    <m/>
    <m/>
    <m/>
    <s v="MAHALUNGE"/>
    <m/>
    <m/>
    <m/>
    <n v="7641"/>
    <n v="167112"/>
    <n v="27"/>
    <n v="0"/>
    <s v="RB"/>
    <m/>
    <m/>
    <m/>
    <m/>
    <s v="-"/>
    <s v="MH14LV5766"/>
    <s v="JAWA"/>
    <d v="2024-09-24T00:00:00"/>
    <n v="48"/>
    <x v="1"/>
    <x v="0"/>
    <m/>
    <m/>
    <m/>
    <m/>
    <m/>
    <m/>
    <m/>
    <m/>
    <m/>
    <m/>
    <m/>
    <m/>
    <m/>
    <m/>
    <m/>
    <m/>
    <m/>
    <m/>
    <m/>
    <m/>
    <m/>
    <m/>
    <m/>
    <m/>
    <m/>
    <m/>
    <m/>
    <m/>
    <m/>
    <m/>
    <m/>
    <m/>
    <m/>
    <m/>
    <m/>
    <m/>
    <m/>
    <m/>
    <m/>
    <m/>
    <m/>
    <m/>
    <m/>
    <m/>
    <m/>
    <m/>
    <m/>
    <m/>
    <m/>
    <m/>
    <m/>
    <m/>
    <m/>
    <m/>
    <m/>
    <m/>
    <m/>
    <m/>
    <m/>
    <m/>
    <m/>
    <m/>
    <m/>
    <m/>
    <m/>
    <m/>
    <m/>
    <m/>
    <m/>
    <m/>
    <m/>
    <m/>
    <m/>
    <m/>
    <m/>
    <m/>
    <m/>
    <m/>
    <m/>
    <m/>
    <m/>
    <m/>
    <m/>
    <m/>
    <m/>
    <m/>
    <m/>
    <m/>
    <m/>
    <m/>
    <m/>
    <m/>
    <m/>
    <m/>
    <n v="0"/>
    <s v=""/>
    <s v="ZBHT0010"/>
    <s v="GPPQLhtOG1"/>
    <s v="Allocated"/>
    <e v="#N/A"/>
    <e v="#N/A"/>
    <e v="#N/A"/>
    <m/>
    <m/>
    <m/>
    <m/>
    <s v="160"/>
    <n v="6741"/>
    <n v="13482"/>
  </r>
  <r>
    <n v="464712154"/>
    <s v="SONALI PRAMOD ADAGALE"/>
    <m/>
    <x v="1"/>
    <m/>
    <m/>
    <m/>
    <m/>
    <n v="6512"/>
    <n v="6463"/>
    <n v="6623"/>
    <n v="13292"/>
    <x v="0"/>
    <x v="1"/>
    <x v="1"/>
    <x v="12"/>
    <n v="167026"/>
    <n v="160"/>
    <n v="0"/>
    <n v="6270"/>
    <s v="-"/>
    <n v="0.16671433422074766"/>
    <n v="9.1401891146640768E-3"/>
    <x v="0"/>
    <s v="MPTP"/>
    <s v="-"/>
    <s v="MPTP"/>
    <s v="Shifted"/>
    <n v="20"/>
    <s v="CNAVNA"/>
    <m/>
    <m/>
    <m/>
    <s v="KHADKI"/>
    <m/>
    <m/>
    <m/>
    <n v="12893"/>
    <n v="167026"/>
    <n v="27"/>
    <n v="43"/>
    <s v="FLOW"/>
    <m/>
    <m/>
    <m/>
    <m/>
    <s v="-"/>
    <s v="MH12XL4258"/>
    <s v="BULLET 350 BLACK GOLD"/>
    <d v="2024-11-18T00:00:00"/>
    <n v="48"/>
    <x v="1"/>
    <x v="0"/>
    <m/>
    <m/>
    <m/>
    <m/>
    <m/>
    <m/>
    <m/>
    <m/>
    <m/>
    <m/>
    <m/>
    <m/>
    <m/>
    <m/>
    <m/>
    <m/>
    <m/>
    <m/>
    <m/>
    <m/>
    <m/>
    <m/>
    <m/>
    <m/>
    <m/>
    <m/>
    <m/>
    <m/>
    <m/>
    <m/>
    <m/>
    <m/>
    <m/>
    <m/>
    <n v="1"/>
    <m/>
    <m/>
    <m/>
    <m/>
    <m/>
    <m/>
    <m/>
    <m/>
    <m/>
    <m/>
    <m/>
    <m/>
    <m/>
    <m/>
    <m/>
    <m/>
    <m/>
    <m/>
    <m/>
    <m/>
    <m/>
    <m/>
    <m/>
    <m/>
    <m/>
    <m/>
    <m/>
    <m/>
    <m/>
    <m/>
    <m/>
    <m/>
    <m/>
    <m/>
    <m/>
    <m/>
    <m/>
    <m/>
    <m/>
    <m/>
    <m/>
    <m/>
    <m/>
    <m/>
    <m/>
    <m/>
    <m/>
    <m/>
    <m/>
    <m/>
    <m/>
    <m/>
    <m/>
    <m/>
    <m/>
    <m/>
    <m/>
    <m/>
    <m/>
    <n v="1"/>
    <n v="1"/>
    <s v="DUWT0023"/>
    <s v="GoBz6zN6iwm"/>
    <s v="Allocated"/>
    <s v="Refuse To Pay (RTP)"/>
    <s v="Customer RTP financial problem"/>
    <d v="2026-06-12T00:00:00"/>
    <m/>
    <m/>
    <m/>
    <m/>
    <s v="317"/>
    <n v="6623"/>
    <n v="13292"/>
  </r>
  <r>
    <n v="463411381"/>
    <s v="MINA BABASAHEB PANDURE"/>
    <s v="COLLECT"/>
    <x v="7"/>
    <n v="7000"/>
    <m/>
    <m/>
    <m/>
    <n v="6741"/>
    <n v="26312"/>
    <n v="7611"/>
    <n v="27572"/>
    <x v="2"/>
    <x v="0"/>
    <x v="0"/>
    <x v="1"/>
    <n v="166956"/>
    <n v="1522"/>
    <n v="0"/>
    <n v="6296"/>
    <s v="05.05.26"/>
    <n v="0.34440431890392637"/>
    <n v="5.4814812815717401E-2"/>
    <x v="0"/>
    <s v="PAID"/>
    <s v="PAID"/>
    <s v="PAID"/>
    <m/>
    <m/>
    <s v="CAVNA"/>
    <m/>
    <s v="REPO"/>
    <s v="-"/>
    <s v="CHIKHALI"/>
    <s v="-"/>
    <s v="-"/>
    <s v="-"/>
    <n v="34130"/>
    <n v="166956"/>
    <n v="116"/>
    <n v="104"/>
    <s v="STABLE"/>
    <m/>
    <m/>
    <m/>
    <m/>
    <s v="NPA"/>
    <s v="MH14LR7021"/>
    <s v="CLASSIC 350 DARK STEALTH BLACK"/>
    <d v="2024-07-06T00:00:00"/>
    <n v="48"/>
    <x v="0"/>
    <x v="0"/>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m/>
    <s v="1519"/>
    <n v="7611"/>
    <n v="34572"/>
  </r>
  <r>
    <n v="462452555"/>
    <s v="RISHIKESH MANIKRAV KALE"/>
    <s v="ONLINE"/>
    <x v="8"/>
    <n v="8300"/>
    <m/>
    <m/>
    <m/>
    <n v="8055"/>
    <n v="7035"/>
    <n v="7174"/>
    <n v="7074"/>
    <x v="0"/>
    <x v="0"/>
    <x v="0"/>
    <x v="1"/>
    <n v="164668"/>
    <n v="139"/>
    <n v="0"/>
    <n v="5940"/>
    <s v="19.05.26"/>
    <n v="6.6819988623299215E-2"/>
    <n v="9.011151923254487E-3"/>
    <x v="0"/>
    <s v="PAID"/>
    <s v="PAID"/>
    <s v="MPTP"/>
    <s v="Customer shifted to karad"/>
    <n v="18"/>
    <s v="CAVNA"/>
    <m/>
    <s v="-"/>
    <s v="-"/>
    <s v="YAMUNA NAGAR"/>
    <s v="-"/>
    <s v="-"/>
    <s v="-"/>
    <n v="13114"/>
    <n v="164668"/>
    <n v="27"/>
    <n v="43"/>
    <s v="FLOW"/>
    <m/>
    <m/>
    <m/>
    <m/>
    <s v="REGULAR"/>
    <s v="MH50XO2"/>
    <s v="CONTINENTAL GT650 MISTER CLEAN"/>
    <d v="2024-04-04T00:00:00"/>
    <n v="48"/>
    <x v="0"/>
    <x v="0"/>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m/>
    <s v="284"/>
    <n v="7174"/>
    <n v="15374"/>
  </r>
  <r>
    <n v="465042758"/>
    <s v="AKASH DNYANESHWAR OZARKAR"/>
    <s v="ONLINE"/>
    <x v="9"/>
    <n v="6230"/>
    <m/>
    <m/>
    <m/>
    <n v="6230"/>
    <n v="5894"/>
    <n v="6019"/>
    <n v="6039"/>
    <x v="0"/>
    <x v="0"/>
    <x v="0"/>
    <x v="13"/>
    <n v="160705"/>
    <n v="125"/>
    <n v="0"/>
    <n v="1800"/>
    <s v="17.05.26"/>
    <n v="0.15881397657073601"/>
    <n v="8.7942840735699256E-3"/>
    <x v="0"/>
    <s v="PAID"/>
    <s v="PAID"/>
    <s v="PTP"/>
    <m/>
    <n v="18"/>
    <s v="CAVA"/>
    <m/>
    <s v="-"/>
    <s v="-"/>
    <s v="PIRANGUT"/>
    <s v="-"/>
    <s v="-"/>
    <s v="-"/>
    <n v="7819"/>
    <n v="160705"/>
    <n v="27"/>
    <n v="12"/>
    <s v="STABLE"/>
    <m/>
    <m/>
    <m/>
    <m/>
    <s v="REGULAR"/>
    <s v="MH12XU4443"/>
    <s v="JAWA 42 FJ DUAL AURORA GREEN MATTE"/>
    <d v="2024-12-26T00:00:00"/>
    <n v="48"/>
    <x v="0"/>
    <x v="0"/>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m/>
    <s v="145"/>
    <n v="6019"/>
    <n v="12269"/>
  </r>
  <r>
    <n v="466953270"/>
    <s v="NEEL DEEPAK BENDBHAR"/>
    <s v="ONLINE"/>
    <x v="8"/>
    <n v="5389"/>
    <m/>
    <m/>
    <m/>
    <n v="5286"/>
    <n v="5177"/>
    <n v="5289"/>
    <n v="5306"/>
    <x v="0"/>
    <x v="0"/>
    <x v="0"/>
    <x v="1"/>
    <n v="160657"/>
    <n v="112"/>
    <n v="0"/>
    <n v="2250"/>
    <s v="18.05.26"/>
    <n v="6.5192380500482067E-2"/>
    <n v="8.7916573622944128E-3"/>
    <x v="0"/>
    <s v="PAID"/>
    <s v="PAID"/>
    <s v="PTP"/>
    <m/>
    <n v="20"/>
    <s v="CAVA"/>
    <m/>
    <s v="-"/>
    <s v="-"/>
    <s v="CHINCHWAD"/>
    <s v="-"/>
    <s v="-"/>
    <s v="-"/>
    <n v="7539"/>
    <n v="160657"/>
    <n v="27"/>
    <n v="43"/>
    <s v="FLOW"/>
    <m/>
    <m/>
    <m/>
    <m/>
    <s v="REGULAR"/>
    <s v="MH14MR4870"/>
    <s v="BULLET 350 BATTALION BLACK"/>
    <d v="2025-09-26T00:00:00"/>
    <n v="48"/>
    <x v="0"/>
    <x v="0"/>
    <m/>
    <m/>
    <m/>
    <m/>
    <m/>
    <m/>
    <m/>
    <m/>
    <m/>
    <m/>
    <n v="1"/>
    <m/>
    <m/>
    <m/>
    <m/>
    <m/>
    <m/>
    <m/>
    <m/>
    <m/>
    <m/>
    <m/>
    <n v="1"/>
    <m/>
    <m/>
    <m/>
    <m/>
    <m/>
    <m/>
    <m/>
    <m/>
    <m/>
    <m/>
    <m/>
    <m/>
    <m/>
    <m/>
    <n v="1"/>
    <m/>
    <m/>
    <m/>
    <m/>
    <m/>
    <m/>
    <m/>
    <m/>
    <m/>
    <m/>
    <m/>
    <m/>
    <m/>
    <m/>
    <m/>
    <m/>
    <m/>
    <n v="2"/>
    <m/>
    <m/>
    <m/>
    <m/>
    <m/>
    <m/>
    <m/>
    <m/>
    <m/>
    <m/>
    <m/>
    <m/>
    <m/>
    <m/>
    <m/>
    <m/>
    <m/>
    <m/>
    <m/>
    <m/>
    <m/>
    <m/>
    <m/>
    <m/>
    <m/>
    <m/>
    <m/>
    <m/>
    <m/>
    <m/>
    <m/>
    <m/>
    <m/>
    <m/>
    <m/>
    <m/>
    <m/>
    <m/>
    <n v="5"/>
    <n v="1"/>
    <s v="ZBHT0011"/>
    <s v="koQwLFmOjEc"/>
    <s v="Allocated"/>
    <s v="Promise To Pay (PTP)"/>
    <s v="Visit cm residence address cm meet make the ptp on  after 15th"/>
    <d v="2026-06-15T00:00:00"/>
    <m/>
    <m/>
    <m/>
    <m/>
    <s v="232"/>
    <n v="5289"/>
    <n v="10695"/>
  </r>
  <r>
    <n v="462353603"/>
    <s v="NACHIKETH M DESAI"/>
    <s v="ONLINE"/>
    <x v="10"/>
    <n v="7000"/>
    <m/>
    <m/>
    <m/>
    <n v="7819"/>
    <n v="7492.44"/>
    <n v="7609.44"/>
    <n v="8435.4399999999987"/>
    <x v="0"/>
    <x v="0"/>
    <x v="1"/>
    <x v="13"/>
    <n v="160069"/>
    <n v="117"/>
    <n v="0"/>
    <n v="2700"/>
    <s v="-"/>
    <n v="0.15818546041318654"/>
    <n v="8.7594801491693748E-3"/>
    <x v="0"/>
    <s v="PAID"/>
    <s v="-"/>
    <s v="PAID"/>
    <s v="Shifted"/>
    <m/>
    <s v="CAVNA"/>
    <m/>
    <m/>
    <m/>
    <s v="HINJEWADI"/>
    <m/>
    <m/>
    <m/>
    <n v="10309.44"/>
    <n v="160069"/>
    <n v="27"/>
    <n v="12"/>
    <s v="STABLE"/>
    <m/>
    <m/>
    <m/>
    <m/>
    <s v="-"/>
    <s v="MH14LM2334"/>
    <s v="TRIUMPH SPEED 400"/>
    <d v="2024-03-26T00:00:00"/>
    <n v="48"/>
    <x v="1"/>
    <x v="0"/>
    <m/>
    <m/>
    <m/>
    <m/>
    <m/>
    <m/>
    <m/>
    <m/>
    <m/>
    <m/>
    <m/>
    <m/>
    <m/>
    <m/>
    <m/>
    <m/>
    <m/>
    <m/>
    <m/>
    <m/>
    <m/>
    <m/>
    <m/>
    <m/>
    <m/>
    <m/>
    <m/>
    <m/>
    <m/>
    <m/>
    <m/>
    <m/>
    <m/>
    <m/>
    <m/>
    <m/>
    <m/>
    <m/>
    <m/>
    <m/>
    <m/>
    <m/>
    <m/>
    <n v="1"/>
    <m/>
    <m/>
    <m/>
    <m/>
    <m/>
    <m/>
    <m/>
    <m/>
    <m/>
    <m/>
    <m/>
    <m/>
    <m/>
    <m/>
    <m/>
    <m/>
    <m/>
    <m/>
    <m/>
    <m/>
    <m/>
    <m/>
    <m/>
    <m/>
    <m/>
    <m/>
    <m/>
    <m/>
    <m/>
    <m/>
    <m/>
    <m/>
    <m/>
    <m/>
    <m/>
    <m/>
    <m/>
    <m/>
    <m/>
    <m/>
    <m/>
    <m/>
    <m/>
    <m/>
    <m/>
    <m/>
    <m/>
    <m/>
    <m/>
    <m/>
    <n v="1"/>
    <n v="1"/>
    <s v="DUWT0030"/>
    <s v="A22QKu4xZc"/>
    <s v="Allocated"/>
    <s v="Shifted (NC_SFTD)"/>
    <s v="We had visited to customer but customer shifted "/>
    <d v="2026-06-15T00:00:00"/>
    <m/>
    <m/>
    <m/>
    <m/>
    <s v="124"/>
    <n v="7609.44"/>
    <n v="15435.439999999999"/>
  </r>
  <r>
    <n v="464088878"/>
    <s v="LALITA RAMDAS SURYAVANSHI"/>
    <m/>
    <x v="1"/>
    <m/>
    <m/>
    <m/>
    <m/>
    <n v="6045"/>
    <n v="17219"/>
    <n v="5509"/>
    <n v="23880"/>
    <x v="1"/>
    <x v="1"/>
    <x v="1"/>
    <x v="7"/>
    <n v="155641"/>
    <n v="380"/>
    <n v="0"/>
    <n v="1800"/>
    <s v="FLOW"/>
    <n v="0.23571104489214009"/>
    <n v="4.1627816026498135E-2"/>
    <x v="1"/>
    <s v="RTP"/>
    <s v="RTP"/>
    <s v="RTP"/>
    <s v="Financail problem"/>
    <m/>
    <m/>
    <m/>
    <s v="REPO"/>
    <s v="-"/>
    <s v="SHIKRAPUR"/>
    <s v="-"/>
    <s v="-"/>
    <s v="-"/>
    <n v="19399"/>
    <n v="155641"/>
    <n v="88"/>
    <n v="104"/>
    <s v="FLOW"/>
    <m/>
    <m/>
    <m/>
    <m/>
    <s v="REGULAR"/>
    <s v="MH12XF0103"/>
    <s v="BULLET 350 THE STANDARD BLACK"/>
    <d v="2024-09-23T00:00:00"/>
    <n v="48"/>
    <x v="0"/>
    <x v="0"/>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m/>
    <s v="616"/>
    <n v="5509"/>
    <n v="23880"/>
  </r>
  <r>
    <n v="466843453"/>
    <s v="OMKAR SUNIL KUMBHAR"/>
    <s v="ONLINE"/>
    <x v="6"/>
    <n v="5000"/>
    <m/>
    <m/>
    <m/>
    <n v="6379"/>
    <n v="5460.23"/>
    <n v="5560.23"/>
    <n v="7070.23"/>
    <x v="0"/>
    <x v="1"/>
    <x v="1"/>
    <x v="12"/>
    <n v="153930"/>
    <n v="100"/>
    <n v="0"/>
    <n v="2700"/>
    <s v="29.05.26"/>
    <n v="0.1536427709853537"/>
    <n v="8.4235347216615446E-3"/>
    <x v="0"/>
    <s v="MPTP"/>
    <s v="MPTP"/>
    <s v="MPTP"/>
    <s v="Shifted"/>
    <n v="20"/>
    <s v="CAVNA"/>
    <m/>
    <s v="-"/>
    <s v="-"/>
    <s v="PASHAN"/>
    <s v="-"/>
    <s v="-"/>
    <s v="-"/>
    <n v="8260.23"/>
    <n v="153930"/>
    <n v="27"/>
    <n v="43"/>
    <s v="FLOW"/>
    <m/>
    <m/>
    <m/>
    <m/>
    <s v="REGULAR"/>
    <s v="MH12YP2925"/>
    <s v="BULLET 350 BATTALION BLACK"/>
    <d v="2025-09-09T00:00:00"/>
    <n v="36"/>
    <x v="0"/>
    <x v="0"/>
    <m/>
    <m/>
    <m/>
    <m/>
    <m/>
    <m/>
    <m/>
    <m/>
    <m/>
    <m/>
    <n v="1"/>
    <m/>
    <m/>
    <m/>
    <m/>
    <m/>
    <m/>
    <m/>
    <m/>
    <m/>
    <m/>
    <m/>
    <m/>
    <m/>
    <m/>
    <m/>
    <m/>
    <m/>
    <n v="1"/>
    <m/>
    <m/>
    <m/>
    <m/>
    <m/>
    <m/>
    <m/>
    <m/>
    <m/>
    <m/>
    <m/>
    <m/>
    <m/>
    <m/>
    <m/>
    <m/>
    <m/>
    <m/>
    <m/>
    <m/>
    <m/>
    <m/>
    <m/>
    <n v="1"/>
    <m/>
    <m/>
    <m/>
    <m/>
    <m/>
    <m/>
    <m/>
    <m/>
    <m/>
    <m/>
    <m/>
    <m/>
    <m/>
    <m/>
    <m/>
    <m/>
    <m/>
    <m/>
    <m/>
    <m/>
    <m/>
    <m/>
    <m/>
    <m/>
    <m/>
    <m/>
    <m/>
    <m/>
    <m/>
    <m/>
    <m/>
    <m/>
    <m/>
    <m/>
    <m/>
    <m/>
    <m/>
    <m/>
    <m/>
    <m/>
    <m/>
    <n v="3"/>
    <n v="1"/>
    <s v="DUWT0023"/>
    <s v="kPkA3feZ5i7"/>
    <s v="Allocated"/>
    <s v="Shifted (NC_SFTD)"/>
    <s v="Customer left job "/>
    <d v="2026-06-04T00:00:00"/>
    <m/>
    <m/>
    <m/>
    <m/>
    <s v="231"/>
    <n v="5560.23"/>
    <n v="12070.23"/>
  </r>
  <r>
    <n v="461739127"/>
    <s v="SANJAY SUKHDEV PAWAR"/>
    <m/>
    <x v="1"/>
    <m/>
    <m/>
    <m/>
    <m/>
    <n v="7184"/>
    <n v="28732"/>
    <n v="7818"/>
    <n v="36914"/>
    <x v="2"/>
    <x v="1"/>
    <x v="1"/>
    <x v="1"/>
    <n v="153415"/>
    <n v="638"/>
    <n v="0"/>
    <n v="3561"/>
    <s v="FLOW"/>
    <n v="0.31647133726638077"/>
    <n v="5.0369046384216708E-2"/>
    <x v="1"/>
    <s v="NRTP"/>
    <s v="NRTP"/>
    <s v="NRTP"/>
    <s v="refuse to pay "/>
    <m/>
    <s v="CAVNA"/>
    <m/>
    <s v="REPO"/>
    <s v="-"/>
    <s v="CHINCHWAD"/>
    <s v="-"/>
    <s v="-"/>
    <s v="-"/>
    <n v="32931"/>
    <n v="153415"/>
    <n v="116"/>
    <n v="132"/>
    <s v="FLOW"/>
    <m/>
    <m/>
    <m/>
    <m/>
    <s v="NPA"/>
    <s v="MH14LH4492"/>
    <s v="CLASSIC 350 DARK STEALTH BLACK"/>
    <d v="2024-01-31T00:00:00"/>
    <n v="48"/>
    <x v="0"/>
    <x v="0"/>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m/>
    <s v="998"/>
    <n v="7818"/>
    <n v="36914"/>
  </r>
  <r>
    <n v="464735800"/>
    <s v="SHUBHAM RAGHUNATH KATE"/>
    <m/>
    <x v="1"/>
    <m/>
    <m/>
    <m/>
    <m/>
    <n v="5381"/>
    <n v="32286"/>
    <n v="6609"/>
    <n v="39386"/>
    <x v="3"/>
    <x v="1"/>
    <x v="1"/>
    <x v="0"/>
    <n v="151395"/>
    <n v="1228"/>
    <n v="0"/>
    <n v="2700"/>
    <s v="-"/>
    <n v="0.56375186651225662"/>
    <n v="6.3596749618204218E-2"/>
    <x v="1"/>
    <s v="RTP"/>
    <s v="-"/>
    <s v="RTP"/>
    <s v="Financail problem"/>
    <m/>
    <s v="CAVA"/>
    <m/>
    <s v="REPO"/>
    <s v="-"/>
    <s v="PARVATI PAYTHA"/>
    <s v="-"/>
    <s v="-"/>
    <s v="-"/>
    <n v="36214"/>
    <n v="151395"/>
    <n v="178"/>
    <n v="194"/>
    <s v="FLOW"/>
    <m/>
    <m/>
    <m/>
    <m/>
    <s v="NPA"/>
    <s v="MH12XL5399"/>
    <s v="YAMAHA R15 V4"/>
    <d v="2024-11-21T00:00:00"/>
    <n v="48"/>
    <x v="0"/>
    <x v="1"/>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m/>
    <s v="1719"/>
    <n v="6609"/>
    <n v="39386"/>
  </r>
  <r>
    <n v="463487908"/>
    <s v="ZAID BABAMIYA PATHAN"/>
    <m/>
    <x v="1"/>
    <m/>
    <m/>
    <m/>
    <m/>
    <n v="6694"/>
    <n v="6591"/>
    <n v="6694"/>
    <n v="13544"/>
    <x v="0"/>
    <x v="1"/>
    <x v="1"/>
    <x v="1"/>
    <n v="150956"/>
    <n v="103"/>
    <n v="0"/>
    <n v="0"/>
    <s v="-"/>
    <n v="6.1255849361252675E-2"/>
    <n v="8.2607880688828697E-3"/>
    <x v="0"/>
    <s v="PTP"/>
    <s v="-"/>
    <s v="PTP"/>
    <m/>
    <n v="23"/>
    <s v="CAVA"/>
    <m/>
    <m/>
    <m/>
    <s v="CHIKHALI"/>
    <m/>
    <m/>
    <m/>
    <n v="6694"/>
    <n v="150956"/>
    <n v="27"/>
    <n v="43"/>
    <s v="FLOW"/>
    <m/>
    <m/>
    <m/>
    <m/>
    <s v="-"/>
    <s v="MH14LR5217"/>
    <s v="CLASSIC 350 CHROME BRONZE"/>
    <d v="2024-07-16T00:00:00"/>
    <n v="48"/>
    <x v="1"/>
    <x v="0"/>
    <m/>
    <m/>
    <m/>
    <m/>
    <m/>
    <m/>
    <m/>
    <m/>
    <m/>
    <m/>
    <m/>
    <m/>
    <m/>
    <m/>
    <m/>
    <m/>
    <m/>
    <m/>
    <m/>
    <m/>
    <m/>
    <m/>
    <m/>
    <m/>
    <m/>
    <m/>
    <m/>
    <m/>
    <m/>
    <m/>
    <m/>
    <m/>
    <m/>
    <m/>
    <m/>
    <m/>
    <m/>
    <m/>
    <m/>
    <m/>
    <m/>
    <m/>
    <m/>
    <m/>
    <m/>
    <m/>
    <m/>
    <m/>
    <m/>
    <m/>
    <m/>
    <m/>
    <m/>
    <m/>
    <m/>
    <m/>
    <m/>
    <m/>
    <m/>
    <m/>
    <m/>
    <m/>
    <m/>
    <m/>
    <m/>
    <m/>
    <m/>
    <m/>
    <m/>
    <m/>
    <m/>
    <m/>
    <m/>
    <m/>
    <m/>
    <m/>
    <m/>
    <m/>
    <m/>
    <m/>
    <m/>
    <m/>
    <m/>
    <m/>
    <m/>
    <m/>
    <m/>
    <m/>
    <m/>
    <m/>
    <m/>
    <n v="1"/>
    <m/>
    <m/>
    <n v="1"/>
    <n v="1"/>
    <s v="ZBHT0011"/>
    <s v="BoBvnfRpYZz"/>
    <s v="Unallocated"/>
    <e v="#N/A"/>
    <e v="#N/A"/>
    <e v="#N/A"/>
    <m/>
    <m/>
    <m/>
    <m/>
    <s v="259"/>
    <n v="6694"/>
    <n v="13544"/>
  </r>
  <r>
    <n v="467118039"/>
    <s v="LAXMI DINESH PAWAR"/>
    <m/>
    <x v="1"/>
    <m/>
    <m/>
    <m/>
    <m/>
    <n v="5471"/>
    <n v="32826"/>
    <n v="6635"/>
    <n v="39926"/>
    <x v="3"/>
    <x v="1"/>
    <x v="1"/>
    <x v="7"/>
    <n v="150163"/>
    <n v="1164"/>
    <n v="0"/>
    <n v="2700"/>
    <s v="FLOW"/>
    <n v="0.30530925770424877"/>
    <n v="6.3079221327774368E-2"/>
    <x v="1"/>
    <s v="NC"/>
    <s v="NC"/>
    <s v="NC"/>
    <s v="Add not found"/>
    <m/>
    <s v="CNAVNA"/>
    <m/>
    <s v="-"/>
    <s v="-"/>
    <s v="SHIRUR"/>
    <s v="-"/>
    <s v="-"/>
    <s v="-"/>
    <n v="36690"/>
    <n v="150163"/>
    <n v="178"/>
    <n v="194"/>
    <s v="FLOW"/>
    <m/>
    <m/>
    <m/>
    <m/>
    <s v="NPA"/>
    <s v="MH12YR6333"/>
    <s v="FZS V4"/>
    <d v="2025-10-20T00:00:00"/>
    <n v="36"/>
    <x v="0"/>
    <x v="0"/>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m/>
    <s v="1629"/>
    <n v="6635"/>
    <n v="39926"/>
  </r>
  <r>
    <n v="462316792"/>
    <s v="SIDDHANT NILKANTH KADAM"/>
    <m/>
    <x v="1"/>
    <m/>
    <m/>
    <m/>
    <s v="BANK STABLE 11"/>
    <n v="6747"/>
    <n v="20403"/>
    <n v="819"/>
    <n v="27941"/>
    <x v="2"/>
    <x v="0"/>
    <x v="1"/>
    <x v="3"/>
    <n v="148430"/>
    <n v="657"/>
    <n v="0"/>
    <n v="3600"/>
    <s v="FLOW"/>
    <n v="0.64887148034325537"/>
    <n v="4.873237659165848E-2"/>
    <x v="0"/>
    <s v="PAID"/>
    <s v="RTP"/>
    <s v="PAID"/>
    <m/>
    <m/>
    <s v="CAVNA"/>
    <m/>
    <s v="REPO"/>
    <s v="-"/>
    <s v="VELHE"/>
    <s v="-"/>
    <s v="-"/>
    <s v="-"/>
    <n v="24660"/>
    <n v="148430"/>
    <n v="116"/>
    <n v="104"/>
    <s v="STABLE"/>
    <m/>
    <m/>
    <m/>
    <m/>
    <s v="NPA"/>
    <s v="MH12WN7216"/>
    <s v="CLASSIC 350 DARK GUNMETAL GREY"/>
    <d v="2024-03-22T00:00:00"/>
    <n v="48"/>
    <x v="0"/>
    <x v="1"/>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m/>
    <s v="791"/>
    <n v="819"/>
    <n v="27941"/>
  </r>
  <r>
    <n v="467872639"/>
    <s v="ANURAG BANSI SHINDE"/>
    <s v="ONLINE"/>
    <x v="11"/>
    <n v="7191"/>
    <m/>
    <m/>
    <m/>
    <n v="7083"/>
    <n v="6975"/>
    <n v="7080"/>
    <n v="7033"/>
    <x v="0"/>
    <x v="0"/>
    <x v="0"/>
    <x v="1"/>
    <n v="136929"/>
    <n v="105"/>
    <n v="0"/>
    <n v="0"/>
    <s v="22.05.26"/>
    <n v="5.5563887471759769E-2"/>
    <n v="7.4931864217656968E-3"/>
    <x v="0"/>
    <s v="PAID"/>
    <s v="PTP"/>
    <s v="PAID"/>
    <m/>
    <m/>
    <s v="CAVA"/>
    <m/>
    <s v="-"/>
    <s v="-"/>
    <s v="CHINCHWAD"/>
    <s v="-"/>
    <s v="-"/>
    <s v="-"/>
    <n v="7080"/>
    <n v="136929"/>
    <n v="27"/>
    <n v="12"/>
    <s v="STABLE"/>
    <m/>
    <m/>
    <m/>
    <m/>
    <s v="REGULAR"/>
    <s v="MH14NC7091"/>
    <s v="PIAGGIO VESPA S 125"/>
    <d v="2026-03-06T00:00:00"/>
    <n v="24"/>
    <x v="0"/>
    <x v="0"/>
    <m/>
    <m/>
    <m/>
    <m/>
    <m/>
    <m/>
    <m/>
    <m/>
    <m/>
    <m/>
    <n v="1"/>
    <m/>
    <m/>
    <n v="1"/>
    <m/>
    <m/>
    <m/>
    <m/>
    <m/>
    <m/>
    <m/>
    <m/>
    <m/>
    <m/>
    <m/>
    <n v="1"/>
    <m/>
    <m/>
    <m/>
    <m/>
    <m/>
    <m/>
    <m/>
    <m/>
    <m/>
    <m/>
    <m/>
    <n v="1"/>
    <m/>
    <m/>
    <m/>
    <m/>
    <m/>
    <m/>
    <m/>
    <m/>
    <m/>
    <m/>
    <m/>
    <m/>
    <m/>
    <m/>
    <m/>
    <m/>
    <m/>
    <m/>
    <m/>
    <m/>
    <m/>
    <m/>
    <m/>
    <m/>
    <m/>
    <m/>
    <m/>
    <m/>
    <m/>
    <m/>
    <m/>
    <m/>
    <m/>
    <m/>
    <m/>
    <m/>
    <m/>
    <m/>
    <m/>
    <m/>
    <m/>
    <m/>
    <m/>
    <m/>
    <m/>
    <m/>
    <m/>
    <m/>
    <m/>
    <m/>
    <m/>
    <m/>
    <m/>
    <m/>
    <m/>
    <m/>
    <n v="4"/>
    <n v="1"/>
    <s v="ZBHT0011"/>
    <s v="B6uul1Ryibz"/>
    <s v="Allocated"/>
    <s v="Left Message (LMCB)"/>
    <s v="Visit cm residence address cm is not at home lm with father "/>
    <d v="2026-06-09T00:00:00"/>
    <m/>
    <m/>
    <m/>
    <m/>
    <s v="166"/>
    <n v="7080"/>
    <n v="14224"/>
  </r>
  <r>
    <n v="463270101"/>
    <s v="VIKASH GUPTA"/>
    <m/>
    <x v="1"/>
    <m/>
    <m/>
    <m/>
    <m/>
    <n v="5392"/>
    <n v="29894.52"/>
    <n v="5347.5200000000041"/>
    <n v="38215.520000000004"/>
    <x v="3"/>
    <x v="1"/>
    <x v="1"/>
    <x v="11"/>
    <n v="135822.51999999999"/>
    <n v="2413"/>
    <n v="0"/>
    <n v="6300"/>
    <s v="FLOW"/>
    <n v="0.43327308390830582"/>
    <n v="5.7055192027170867E-2"/>
    <x v="1"/>
    <s v="NC"/>
    <s v="NC"/>
    <s v="NC"/>
    <s v="Shifted"/>
    <m/>
    <s v="CNAVNA"/>
    <m/>
    <s v="-"/>
    <s v="-"/>
    <s v="VASULI"/>
    <s v="-"/>
    <s v="-"/>
    <s v="-"/>
    <n v="38607.519999999997"/>
    <n v="135822.51999999999"/>
    <n v="178"/>
    <n v="194"/>
    <s v="FLOW"/>
    <m/>
    <m/>
    <m/>
    <m/>
    <s v="NPA"/>
    <m/>
    <s v="HUNTER 350 DAPPER WHITE"/>
    <d v="2024-06-21T00:00:00"/>
    <n v="48"/>
    <x v="0"/>
    <x v="0"/>
    <m/>
    <m/>
    <m/>
    <m/>
    <m/>
    <m/>
    <m/>
    <m/>
    <m/>
    <m/>
    <m/>
    <m/>
    <m/>
    <m/>
    <m/>
    <m/>
    <m/>
    <m/>
    <m/>
    <m/>
    <m/>
    <m/>
    <m/>
    <m/>
    <m/>
    <m/>
    <m/>
    <m/>
    <m/>
    <m/>
    <m/>
    <m/>
    <m/>
    <m/>
    <m/>
    <m/>
    <m/>
    <m/>
    <m/>
    <m/>
    <m/>
    <m/>
    <m/>
    <m/>
    <m/>
    <m/>
    <n v="1"/>
    <m/>
    <m/>
    <m/>
    <m/>
    <m/>
    <m/>
    <m/>
    <m/>
    <m/>
    <m/>
    <m/>
    <m/>
    <m/>
    <m/>
    <m/>
    <m/>
    <m/>
    <m/>
    <m/>
    <m/>
    <m/>
    <m/>
    <m/>
    <m/>
    <m/>
    <m/>
    <m/>
    <m/>
    <m/>
    <m/>
    <m/>
    <m/>
    <m/>
    <m/>
    <m/>
    <m/>
    <m/>
    <m/>
    <m/>
    <m/>
    <m/>
    <m/>
    <m/>
    <m/>
    <m/>
    <m/>
    <m/>
    <n v="1"/>
    <n v="1"/>
    <s v="ZBHT0010"/>
    <s v="G6t8soeCpDMm"/>
    <s v="Allocated"/>
    <s v="Shifted (NC_SFTD)"/>
    <s v="Shifted "/>
    <d v="2026-06-16T00:00:00"/>
    <m/>
    <m/>
    <m/>
    <m/>
    <s v="2929"/>
    <n v="5347.5200000000041"/>
    <n v="38215.520000000004"/>
  </r>
  <r>
    <n v="465588808"/>
    <s v="SHAKEEL AHMAD KHAN"/>
    <m/>
    <x v="1"/>
    <m/>
    <m/>
    <m/>
    <m/>
    <n v="9371"/>
    <n v="56226"/>
    <n v="11626"/>
    <n v="68707"/>
    <x v="3"/>
    <x v="1"/>
    <x v="1"/>
    <x v="1"/>
    <n v="132206"/>
    <n v="2255"/>
    <n v="0"/>
    <n v="3471"/>
    <s v="FLOW"/>
    <n v="0.51986158625299828"/>
    <n v="5.5535994451760669E-2"/>
    <x v="1"/>
    <s v="NC"/>
    <s v="NC"/>
    <s v="NC"/>
    <s v="Shifted"/>
    <m/>
    <s v="CNAVNA"/>
    <m/>
    <s v="REPO"/>
    <s v="-"/>
    <s v="CHIKHALI"/>
    <s v="-"/>
    <s v="-"/>
    <s v="-"/>
    <n v="61952"/>
    <n v="132206"/>
    <n v="178"/>
    <n v="194"/>
    <s v="FLOW"/>
    <m/>
    <m/>
    <m/>
    <m/>
    <s v="NPA"/>
    <s v="MH14ME3234"/>
    <s v="HUNTER 350 REBEL BLUE"/>
    <d v="2025-02-27T00:00:00"/>
    <n v="24"/>
    <x v="0"/>
    <x v="0"/>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m/>
    <s v="3110"/>
    <n v="11626"/>
    <n v="68707"/>
  </r>
  <r>
    <n v="462010693"/>
    <s v="ALI MOHAMMAD SHAIKH"/>
    <m/>
    <x v="1"/>
    <m/>
    <m/>
    <m/>
    <m/>
    <n v="6364"/>
    <n v="13003"/>
    <n v="996"/>
    <n v="20273"/>
    <x v="1"/>
    <x v="1"/>
    <x v="1"/>
    <x v="1"/>
    <n v="132154"/>
    <n v="721"/>
    <n v="0"/>
    <n v="6300"/>
    <s v="14.05.26"/>
    <n v="0.22059896272382648"/>
    <n v="3.5345971814405165E-2"/>
    <x v="1"/>
    <s v="BPTP"/>
    <s v="PAID"/>
    <s v="BPTP"/>
    <s v="medical problem"/>
    <m/>
    <s v="CAVNA"/>
    <m/>
    <s v="REPO"/>
    <s v="-"/>
    <s v="NIGADI"/>
    <s v="-"/>
    <s v="-"/>
    <s v="-"/>
    <n v="20024"/>
    <n v="132154"/>
    <n v="88"/>
    <n v="104"/>
    <s v="FLOW"/>
    <m/>
    <m/>
    <m/>
    <m/>
    <s v="NPA"/>
    <s v="MH14LK1686"/>
    <s v="BULLET 350 BLACK GOLD"/>
    <d v="2024-02-23T00:00:00"/>
    <n v="48"/>
    <x v="0"/>
    <x v="0"/>
    <m/>
    <m/>
    <m/>
    <m/>
    <m/>
    <m/>
    <m/>
    <m/>
    <m/>
    <m/>
    <m/>
    <m/>
    <m/>
    <n v="1"/>
    <m/>
    <m/>
    <m/>
    <m/>
    <m/>
    <m/>
    <m/>
    <m/>
    <m/>
    <m/>
    <m/>
    <m/>
    <m/>
    <m/>
    <n v="1"/>
    <m/>
    <m/>
    <m/>
    <m/>
    <m/>
    <m/>
    <m/>
    <m/>
    <m/>
    <m/>
    <m/>
    <m/>
    <m/>
    <m/>
    <m/>
    <m/>
    <m/>
    <m/>
    <m/>
    <m/>
    <m/>
    <m/>
    <m/>
    <m/>
    <m/>
    <m/>
    <n v="2"/>
    <m/>
    <m/>
    <m/>
    <m/>
    <m/>
    <m/>
    <m/>
    <m/>
    <m/>
    <m/>
    <m/>
    <m/>
    <m/>
    <m/>
    <m/>
    <m/>
    <m/>
    <m/>
    <m/>
    <m/>
    <m/>
    <m/>
    <m/>
    <m/>
    <m/>
    <m/>
    <m/>
    <m/>
    <m/>
    <m/>
    <m/>
    <m/>
    <m/>
    <m/>
    <m/>
    <m/>
    <m/>
    <m/>
    <n v="4"/>
    <n v="1"/>
    <s v="ZBHT0011"/>
    <s v="k2tax_usNM7"/>
    <s v="Allocated"/>
    <s v="Left Message (LMCB)"/>
    <s v="Visit cm residence address cm is not at all cm wife sd His work is going on outside."/>
    <d v="2026-06-05T00:00:00"/>
    <m/>
    <m/>
    <m/>
    <m/>
    <s v="906"/>
    <n v="996"/>
    <n v="20273"/>
  </r>
  <r>
    <n v="464403745"/>
    <s v="ANKIT RAJKUMAR JAISWAL"/>
    <s v="ONLINE"/>
    <x v="8"/>
    <n v="7858"/>
    <m/>
    <m/>
    <m/>
    <n v="7718"/>
    <n v="7589"/>
    <n v="7724"/>
    <n v="7729"/>
    <x v="0"/>
    <x v="0"/>
    <x v="0"/>
    <x v="1"/>
    <n v="130579"/>
    <n v="135"/>
    <n v="0"/>
    <n v="4500"/>
    <s v="24.05.26"/>
    <n v="5.2987145616888449E-2"/>
    <n v="7.1456944092759232E-3"/>
    <x v="0"/>
    <s v="PAID"/>
    <s v="PTP"/>
    <s v="PTP"/>
    <m/>
    <n v="20"/>
    <s v="CAVA"/>
    <m/>
    <s v="-"/>
    <s v="-"/>
    <s v="NIGADI"/>
    <s v="-"/>
    <s v="-"/>
    <s v="-"/>
    <n v="12224"/>
    <n v="130579"/>
    <n v="27"/>
    <n v="43"/>
    <s v="FLOW"/>
    <m/>
    <m/>
    <m/>
    <m/>
    <s v="REGULAR"/>
    <s v="MH14LZ1613"/>
    <s v="CLASSIC 350 DARK GUNMETAL GREY"/>
    <d v="2024-10-22T00:00:00"/>
    <n v="36"/>
    <x v="0"/>
    <x v="0"/>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m/>
    <s v="280"/>
    <n v="7724"/>
    <n v="15587"/>
  </r>
  <r>
    <n v="465370258"/>
    <s v="GANPAT TULSHIRAM ADAGALE"/>
    <m/>
    <x v="1"/>
    <m/>
    <m/>
    <m/>
    <m/>
    <n v="5951"/>
    <n v="35597"/>
    <n v="7409"/>
    <n v="43686"/>
    <x v="3"/>
    <x v="1"/>
    <x v="1"/>
    <x v="7"/>
    <n v="129581"/>
    <n v="1567"/>
    <n v="0"/>
    <n v="4451"/>
    <s v="-"/>
    <n v="0.26346223052665607"/>
    <n v="5.4433306332947066E-2"/>
    <x v="1"/>
    <s v="OS"/>
    <s v="-"/>
    <s v="OS"/>
    <s v="Customer at solupar "/>
    <m/>
    <s v="CNAVNA"/>
    <m/>
    <s v="REPO"/>
    <s v="-"/>
    <s v="SHIRUR"/>
    <s v="-"/>
    <s v="-"/>
    <s v="-"/>
    <n v="41615"/>
    <n v="129581"/>
    <n v="178"/>
    <n v="194"/>
    <s v="FLOW"/>
    <m/>
    <m/>
    <m/>
    <m/>
    <s v="NPA"/>
    <s v="MH12XV4121"/>
    <s v="BULLET BATTALION 350 BLACK"/>
    <d v="2025-01-30T00:00:00"/>
    <n v="36"/>
    <x v="0"/>
    <x v="0"/>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m/>
    <s v="2138"/>
    <n v="7409"/>
    <n v="43686"/>
  </r>
  <r>
    <n v="466373007"/>
    <s v="LATA SHASHIKANT SHETE"/>
    <m/>
    <x v="1"/>
    <m/>
    <m/>
    <m/>
    <m/>
    <n v="4189"/>
    <n v="16752"/>
    <n v="4787"/>
    <n v="21801"/>
    <x v="2"/>
    <x v="1"/>
    <x v="1"/>
    <x v="10"/>
    <n v="128814"/>
    <n v="602"/>
    <n v="0"/>
    <n v="4500"/>
    <s v="FLOW"/>
    <n v="0.44204389451192488"/>
    <n v="4.2292072749968983E-2"/>
    <x v="0"/>
    <s v="PTP"/>
    <s v="PTP"/>
    <s v="PTP"/>
    <m/>
    <n v="26"/>
    <s v="CAVNA"/>
    <m/>
    <s v="REPO"/>
    <s v="-"/>
    <s v="NARAYAN GAON"/>
    <s v="-"/>
    <s v="-"/>
    <s v="-"/>
    <n v="21854"/>
    <n v="128814"/>
    <n v="116"/>
    <n v="132"/>
    <s v="FLOW"/>
    <m/>
    <m/>
    <m/>
    <m/>
    <s v="NPA"/>
    <s v="MH14MM4064"/>
    <s v="SUZUKI GIXXER 150 SF 2"/>
    <d v="2025-06-21T00:00:00"/>
    <n v="48"/>
    <x v="0"/>
    <x v="0"/>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m/>
    <s v="860"/>
    <n v="4787"/>
    <n v="21801"/>
  </r>
  <r>
    <n v="462722443"/>
    <s v="ROHIT ARUN KORKE"/>
    <s v="ONLINE"/>
    <x v="6"/>
    <n v="6200"/>
    <m/>
    <m/>
    <m/>
    <n v="6049"/>
    <n v="5554"/>
    <n v="5648"/>
    <n v="5488"/>
    <x v="0"/>
    <x v="0"/>
    <x v="0"/>
    <x v="6"/>
    <n v="128004"/>
    <n v="94"/>
    <n v="0"/>
    <n v="3150"/>
    <s v="-"/>
    <n v="7.3118409095499631E-2"/>
    <n v="7.0047822939749522E-3"/>
    <x v="0"/>
    <s v="PAID"/>
    <s v="-"/>
    <s v="PAID"/>
    <m/>
    <m/>
    <s v="CAVNA"/>
    <m/>
    <m/>
    <m/>
    <s v="YERWADA"/>
    <m/>
    <m/>
    <m/>
    <n v="8798"/>
    <n v="128004"/>
    <n v="27"/>
    <n v="12"/>
    <s v="STABLE"/>
    <m/>
    <m/>
    <m/>
    <m/>
    <s v="-"/>
    <s v="MH12WT9992"/>
    <s v="CLASSIC 350 DARK STEALTH BLACK"/>
    <d v="2024-04-29T00:00:00"/>
    <n v="48"/>
    <x v="1"/>
    <x v="1"/>
    <m/>
    <m/>
    <m/>
    <m/>
    <m/>
    <m/>
    <m/>
    <m/>
    <m/>
    <m/>
    <m/>
    <m/>
    <m/>
    <m/>
    <m/>
    <m/>
    <m/>
    <m/>
    <m/>
    <m/>
    <m/>
    <m/>
    <m/>
    <m/>
    <m/>
    <m/>
    <m/>
    <m/>
    <m/>
    <m/>
    <m/>
    <m/>
    <m/>
    <m/>
    <n v="1"/>
    <m/>
    <m/>
    <m/>
    <m/>
    <m/>
    <m/>
    <m/>
    <m/>
    <n v="1"/>
    <m/>
    <m/>
    <m/>
    <m/>
    <m/>
    <m/>
    <m/>
    <m/>
    <m/>
    <m/>
    <m/>
    <m/>
    <m/>
    <m/>
    <m/>
    <m/>
    <m/>
    <m/>
    <m/>
    <m/>
    <m/>
    <m/>
    <m/>
    <m/>
    <m/>
    <m/>
    <m/>
    <m/>
    <m/>
    <m/>
    <m/>
    <m/>
    <m/>
    <m/>
    <m/>
    <m/>
    <m/>
    <m/>
    <m/>
    <m/>
    <m/>
    <m/>
    <m/>
    <m/>
    <m/>
    <m/>
    <m/>
    <m/>
    <m/>
    <m/>
    <n v="2"/>
    <n v="1"/>
    <s v="ZBHT0012"/>
    <s v="B2G6FECYBiz"/>
    <s v="Allocated"/>
    <s v="Payment (PAID)"/>
    <s v="1 emi paid "/>
    <d v="2026-06-15T00:00:00"/>
    <m/>
    <m/>
    <m/>
    <m/>
    <s v="85"/>
    <n v="5648"/>
    <n v="11688"/>
  </r>
  <r>
    <n v="466589208"/>
    <s v="RUSHIKESH BHARAT INGALE"/>
    <m/>
    <x v="1"/>
    <m/>
    <m/>
    <m/>
    <m/>
    <n v="5577"/>
    <n v="5260"/>
    <n v="5390"/>
    <n v="11092"/>
    <x v="0"/>
    <x v="1"/>
    <x v="1"/>
    <x v="0"/>
    <n v="127090"/>
    <n v="130"/>
    <n v="0"/>
    <n v="1799.75"/>
    <s v="22.05.26"/>
    <n v="0.10948028925366066"/>
    <n v="6.9547653334370539E-3"/>
    <x v="0"/>
    <s v="MPTP"/>
    <s v="MPTP"/>
    <s v="MPTP"/>
    <s v="Shifted"/>
    <n v="24"/>
    <s v="CAVNA"/>
    <m/>
    <s v="-"/>
    <s v="-"/>
    <s v="KATRAJ"/>
    <s v="-"/>
    <s v="-"/>
    <s v="-"/>
    <n v="7189.75"/>
    <n v="127090"/>
    <n v="27"/>
    <n v="43"/>
    <s v="FLOW"/>
    <m/>
    <m/>
    <m/>
    <m/>
    <s v="REGULAR"/>
    <s v="MH13EW0768"/>
    <s v="YAMAHA FZS SPECIAL"/>
    <d v="2025-07-28T00:00:00"/>
    <n v="36"/>
    <x v="0"/>
    <x v="1"/>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m/>
    <s v="255"/>
    <n v="5390"/>
    <n v="11092"/>
  </r>
  <r>
    <n v="464874675"/>
    <s v="SAVITA MAHADEO GARUD"/>
    <s v="ONLINE"/>
    <x v="12"/>
    <n v="5103"/>
    <m/>
    <m/>
    <m/>
    <n v="5027"/>
    <n v="5020"/>
    <n v="5096"/>
    <n v="5020"/>
    <x v="0"/>
    <x v="0"/>
    <x v="0"/>
    <x v="14"/>
    <n v="126633"/>
    <n v="76"/>
    <n v="0"/>
    <n v="1350"/>
    <s v="-"/>
    <n v="0.19421990531256234"/>
    <n v="6.9297568531681052E-3"/>
    <x v="0"/>
    <s v="PAID"/>
    <s v="-"/>
    <s v="PAID"/>
    <m/>
    <m/>
    <s v="CAVA"/>
    <m/>
    <m/>
    <m/>
    <s v="TALEGAON DABADE"/>
    <m/>
    <m/>
    <m/>
    <n v="6446"/>
    <n v="126633"/>
    <n v="27"/>
    <n v="12"/>
    <s v="STABLE"/>
    <m/>
    <m/>
    <m/>
    <m/>
    <s v="-"/>
    <s v="MH14ME8150"/>
    <s v="PIAGGIO VESPA SXL 149 ABS RACING 60"/>
    <d v="2024-12-06T00:00:00"/>
    <n v="48"/>
    <x v="1"/>
    <x v="1"/>
    <m/>
    <m/>
    <m/>
    <m/>
    <m/>
    <m/>
    <m/>
    <m/>
    <m/>
    <m/>
    <m/>
    <m/>
    <m/>
    <m/>
    <m/>
    <m/>
    <m/>
    <m/>
    <m/>
    <m/>
    <m/>
    <m/>
    <m/>
    <m/>
    <m/>
    <m/>
    <m/>
    <m/>
    <m/>
    <m/>
    <m/>
    <m/>
    <m/>
    <m/>
    <n v="3"/>
    <m/>
    <m/>
    <m/>
    <m/>
    <m/>
    <m/>
    <m/>
    <m/>
    <m/>
    <m/>
    <m/>
    <m/>
    <m/>
    <m/>
    <m/>
    <m/>
    <m/>
    <m/>
    <m/>
    <m/>
    <m/>
    <m/>
    <m/>
    <m/>
    <m/>
    <m/>
    <m/>
    <m/>
    <m/>
    <m/>
    <m/>
    <m/>
    <m/>
    <m/>
    <m/>
    <m/>
    <m/>
    <m/>
    <m/>
    <m/>
    <m/>
    <m/>
    <m/>
    <m/>
    <m/>
    <m/>
    <m/>
    <m/>
    <m/>
    <m/>
    <m/>
    <m/>
    <m/>
    <m/>
    <m/>
    <m/>
    <m/>
    <m/>
    <m/>
    <n v="3"/>
    <n v="1"/>
    <s v="DUWT0027"/>
    <s v="A62BlmW7cc"/>
    <s v="Allocated"/>
    <s v="Payment (PAID)"/>
    <s v="Visited to customer at other place Customer already paid Rs. 5030/- by online payment mode "/>
    <d v="2026-06-12T00:00:00"/>
    <m/>
    <m/>
    <m/>
    <m/>
    <s v="76"/>
    <n v="5096"/>
    <n v="10123"/>
  </r>
  <r>
    <n v="464450501"/>
    <s v="NAMDEV SHANKAR PAWAR"/>
    <s v="ONLINE"/>
    <x v="2"/>
    <n v="13843"/>
    <m/>
    <m/>
    <m/>
    <n v="6669"/>
    <n v="26522"/>
    <n v="7528"/>
    <n v="20715"/>
    <x v="2"/>
    <x v="2"/>
    <x v="0"/>
    <x v="2"/>
    <n v="126444"/>
    <n v="1013"/>
    <n v="0"/>
    <n v="6292"/>
    <s v="FLOW"/>
    <n v="0.60510233869153873"/>
    <n v="4.1513956920808899E-2"/>
    <x v="2"/>
    <s v="PAID"/>
    <s v="PTP"/>
    <s v="BPTP"/>
    <s v="Financail problem"/>
    <m/>
    <s v="CAVNA"/>
    <m/>
    <s v="REPO"/>
    <s v="-"/>
    <s v="MOSHI"/>
    <s v="-"/>
    <s v="-"/>
    <s v="-"/>
    <n v="33827"/>
    <n v="126444"/>
    <n v="116"/>
    <n v="132"/>
    <s v="FLOW"/>
    <m/>
    <m/>
    <m/>
    <m/>
    <s v="NPA"/>
    <s v="MH14LZ0307"/>
    <s v="BAJAJ KTM DUKE 200 ABS"/>
    <d v="2024-10-26T00:00:00"/>
    <n v="36"/>
    <x v="0"/>
    <x v="1"/>
    <m/>
    <m/>
    <m/>
    <m/>
    <n v="1"/>
    <m/>
    <m/>
    <m/>
    <m/>
    <m/>
    <m/>
    <m/>
    <m/>
    <m/>
    <m/>
    <m/>
    <m/>
    <m/>
    <m/>
    <m/>
    <m/>
    <m/>
    <m/>
    <m/>
    <m/>
    <m/>
    <m/>
    <m/>
    <m/>
    <m/>
    <m/>
    <m/>
    <m/>
    <m/>
    <m/>
    <m/>
    <m/>
    <m/>
    <m/>
    <m/>
    <m/>
    <m/>
    <m/>
    <m/>
    <m/>
    <m/>
    <m/>
    <m/>
    <m/>
    <m/>
    <m/>
    <m/>
    <n v="2"/>
    <m/>
    <m/>
    <m/>
    <m/>
    <m/>
    <m/>
    <m/>
    <m/>
    <m/>
    <m/>
    <m/>
    <m/>
    <m/>
    <m/>
    <m/>
    <m/>
    <m/>
    <m/>
    <m/>
    <m/>
    <m/>
    <m/>
    <m/>
    <m/>
    <m/>
    <m/>
    <m/>
    <m/>
    <m/>
    <m/>
    <m/>
    <m/>
    <m/>
    <m/>
    <m/>
    <m/>
    <m/>
    <m/>
    <m/>
    <m/>
    <m/>
    <n v="3"/>
    <n v="1"/>
    <s v="ZBHT0009"/>
    <s v="GPJBWCgJQuom"/>
    <s v="Allocated"/>
    <s v="Left Message (LMCB)"/>
    <s v="Msg to wife "/>
    <d v="2026-06-02T00:00:00"/>
    <m/>
    <m/>
    <m/>
    <m/>
    <s v="1367"/>
    <n v="7528"/>
    <n v="34558"/>
  </r>
  <r>
    <n v="461753486"/>
    <s v="BALASAHEB RAMCHANDRA ZANJE"/>
    <m/>
    <x v="1"/>
    <m/>
    <m/>
    <m/>
    <m/>
    <n v="6119"/>
    <n v="18357"/>
    <n v="6417"/>
    <n v="25030"/>
    <x v="1"/>
    <x v="1"/>
    <x v="1"/>
    <x v="7"/>
    <n v="124058"/>
    <n v="298"/>
    <n v="0"/>
    <n v="1350"/>
    <s v="FLOW"/>
    <n v="0.18788006249785799"/>
    <n v="3.3180611796475898E-2"/>
    <x v="1"/>
    <s v="RTP"/>
    <s v="RTP"/>
    <s v="RTP"/>
    <s v="Financail problem"/>
    <m/>
    <s v="CAVNA"/>
    <m/>
    <s v="REPO"/>
    <s v="-"/>
    <s v="KHALSA"/>
    <s v="-"/>
    <s v="-"/>
    <s v="-"/>
    <n v="20005"/>
    <n v="124058"/>
    <n v="88"/>
    <n v="104"/>
    <s v="FLOW"/>
    <m/>
    <m/>
    <m/>
    <m/>
    <s v="NPA"/>
    <s v="MH12WL6614"/>
    <s v="BULLET 350 THE STANDARD MAROON"/>
    <d v="2024-02-01T00:00:00"/>
    <n v="48"/>
    <x v="0"/>
    <x v="0"/>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m/>
    <s v="554"/>
    <n v="6417"/>
    <n v="25030"/>
  </r>
  <r>
    <n v="462935606"/>
    <s v="ADITYA MARUTI KHAWALE"/>
    <m/>
    <x v="1"/>
    <m/>
    <m/>
    <m/>
    <m/>
    <n v="5635"/>
    <n v="11270"/>
    <n v="5707"/>
    <n v="17122"/>
    <x v="4"/>
    <x v="1"/>
    <x v="1"/>
    <x v="1"/>
    <n v="123906"/>
    <n v="72"/>
    <n v="0"/>
    <n v="900"/>
    <s v="FLOW"/>
    <n v="0.21966877857007369"/>
    <n v="2.7434198789910179E-2"/>
    <x v="1"/>
    <s v="NC"/>
    <s v="NC"/>
    <s v="NC"/>
    <s v="Shifted"/>
    <m/>
    <s v="CNAVNA"/>
    <m/>
    <s v="-"/>
    <s v="-"/>
    <s v="CHINCHWAD"/>
    <s v="-"/>
    <s v="-"/>
    <s v="-"/>
    <n v="12242"/>
    <n v="123906"/>
    <n v="57"/>
    <n v="73"/>
    <s v="FLOW"/>
    <m/>
    <m/>
    <m/>
    <m/>
    <s v="REGULAR"/>
    <s v="MH14LN8288"/>
    <s v="BULLET 350 BLACK GOLD"/>
    <d v="2024-05-18T00:00:00"/>
    <n v="48"/>
    <x v="0"/>
    <x v="0"/>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s v="DIGICOLLTC"/>
    <s v="217"/>
    <n v="5707"/>
    <n v="17122"/>
  </r>
  <r>
    <n v="467352097"/>
    <s v="VARSHA MANGESH KALE"/>
    <s v="ONLINE"/>
    <x v="13"/>
    <n v="5980"/>
    <m/>
    <m/>
    <m/>
    <n v="5980"/>
    <n v="2880"/>
    <n v="2942"/>
    <n v="2972"/>
    <x v="0"/>
    <x v="0"/>
    <x v="0"/>
    <x v="7"/>
    <n v="123740"/>
    <n v="62"/>
    <n v="0"/>
    <n v="898"/>
    <s v="-"/>
    <n v="7.7040659929769953E-2"/>
    <n v="6.7714427756668588E-3"/>
    <x v="0"/>
    <s v="PAID"/>
    <s v="-"/>
    <s v="PAID"/>
    <m/>
    <m/>
    <s v="CAVNA"/>
    <m/>
    <s v="-"/>
    <s v="-"/>
    <s v="SHIRUR"/>
    <s v="-"/>
    <s v="-"/>
    <s v="-"/>
    <n v="3840"/>
    <n v="123740"/>
    <n v="27"/>
    <n v="12"/>
    <s v="STABLE"/>
    <m/>
    <m/>
    <m/>
    <m/>
    <s v="REGULAR"/>
    <s v="MH12YZ5028"/>
    <s v="APACHE RTR 160 4V U626"/>
    <d v="2025-11-27T00:00:00"/>
    <n v="30"/>
    <x v="0"/>
    <x v="0"/>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m/>
    <s v="92"/>
    <n v="2942"/>
    <n v="8952"/>
  </r>
  <r>
    <n v="466423164"/>
    <s v="RAHUL AMKAPRASAD VARUN"/>
    <m/>
    <x v="1"/>
    <m/>
    <m/>
    <m/>
    <m/>
    <n v="5419"/>
    <n v="10831"/>
    <n v="5543"/>
    <n v="16557"/>
    <x v="4"/>
    <x v="1"/>
    <x v="1"/>
    <x v="1"/>
    <n v="121128"/>
    <n v="131"/>
    <n v="0"/>
    <n v="3600"/>
    <s v="22.05.26"/>
    <n v="0.21474375583616523"/>
    <n v="2.6819117968655597E-2"/>
    <x v="1"/>
    <s v="OS"/>
    <s v="PTP"/>
    <s v="OS"/>
    <s v="Cust at village meet relative"/>
    <m/>
    <s v="CNAVNA"/>
    <m/>
    <s v="-"/>
    <s v="-"/>
    <s v="AKURDI"/>
    <s v="-"/>
    <s v="-"/>
    <s v="-"/>
    <n v="14562"/>
    <n v="121128"/>
    <n v="57"/>
    <n v="73"/>
    <s v="FLOW"/>
    <m/>
    <m/>
    <m/>
    <m/>
    <s v="NPA"/>
    <s v="MH14MM8793"/>
    <s v="BAJAJ PULSAR 220 F UG"/>
    <d v="2025-06-29T00:00:00"/>
    <n v="36"/>
    <x v="0"/>
    <x v="0"/>
    <m/>
    <m/>
    <m/>
    <m/>
    <m/>
    <m/>
    <m/>
    <m/>
    <m/>
    <m/>
    <n v="1"/>
    <m/>
    <m/>
    <m/>
    <m/>
    <m/>
    <m/>
    <m/>
    <m/>
    <m/>
    <m/>
    <m/>
    <m/>
    <m/>
    <m/>
    <m/>
    <m/>
    <m/>
    <m/>
    <m/>
    <m/>
    <m/>
    <m/>
    <m/>
    <m/>
    <m/>
    <m/>
    <n v="1"/>
    <m/>
    <m/>
    <m/>
    <m/>
    <m/>
    <m/>
    <m/>
    <m/>
    <m/>
    <m/>
    <m/>
    <n v="1"/>
    <m/>
    <m/>
    <m/>
    <m/>
    <m/>
    <n v="2"/>
    <m/>
    <m/>
    <m/>
    <m/>
    <m/>
    <m/>
    <m/>
    <m/>
    <m/>
    <m/>
    <m/>
    <m/>
    <m/>
    <m/>
    <m/>
    <m/>
    <m/>
    <m/>
    <m/>
    <m/>
    <m/>
    <m/>
    <m/>
    <m/>
    <m/>
    <m/>
    <m/>
    <m/>
    <m/>
    <m/>
    <m/>
    <m/>
    <m/>
    <m/>
    <m/>
    <m/>
    <m/>
    <m/>
    <n v="5"/>
    <n v="1"/>
    <s v="ZBHT0011"/>
    <s v="B2v5j_qkn4z"/>
    <s v="Allocated"/>
    <s v="Left Message (LMCB)"/>
    <s v="Visit cm residence address cm brother sd He has gone to the village and has not returned yet."/>
    <d v="2026-06-04T00:00:00"/>
    <m/>
    <m/>
    <m/>
    <m/>
    <s v="307"/>
    <n v="5543"/>
    <n v="16557"/>
  </r>
  <r>
    <n v="462452784"/>
    <s v="SHANKAR RAMCHANDRA GONATE"/>
    <s v="ONLINE"/>
    <x v="8"/>
    <n v="6000"/>
    <m/>
    <m/>
    <m/>
    <n v="5834"/>
    <n v="5332.25"/>
    <n v="5430.25"/>
    <n v="5366.25"/>
    <x v="0"/>
    <x v="0"/>
    <x v="0"/>
    <x v="8"/>
    <n v="119791"/>
    <n v="98"/>
    <n v="0"/>
    <n v="3725.81"/>
    <s v="18.05.26"/>
    <n v="0.13156248203647314"/>
    <n v="6.555341050104321E-3"/>
    <x v="0"/>
    <s v="PAID"/>
    <s v="PAID"/>
    <s v="PTP"/>
    <m/>
    <n v="20"/>
    <m/>
    <m/>
    <s v="-"/>
    <s v="-"/>
    <s v="JOVN"/>
    <s v="-"/>
    <s v="-"/>
    <s v="-"/>
    <n v="9156.06"/>
    <n v="119791"/>
    <n v="27"/>
    <n v="43"/>
    <s v="FLOW"/>
    <m/>
    <m/>
    <m/>
    <m/>
    <s v="REGULAR"/>
    <s v="MH14LM4889"/>
    <s v="CLASSIC 350 HALCYON BLACK"/>
    <d v="2024-04-04T00:00:00"/>
    <n v="48"/>
    <x v="0"/>
    <x v="1"/>
    <m/>
    <m/>
    <m/>
    <m/>
    <m/>
    <m/>
    <m/>
    <m/>
    <m/>
    <m/>
    <n v="1"/>
    <m/>
    <m/>
    <m/>
    <m/>
    <m/>
    <m/>
    <m/>
    <m/>
    <m/>
    <m/>
    <m/>
    <m/>
    <m/>
    <m/>
    <m/>
    <m/>
    <m/>
    <m/>
    <m/>
    <m/>
    <m/>
    <m/>
    <m/>
    <m/>
    <m/>
    <m/>
    <m/>
    <m/>
    <m/>
    <m/>
    <m/>
    <m/>
    <m/>
    <m/>
    <m/>
    <m/>
    <m/>
    <m/>
    <m/>
    <m/>
    <m/>
    <m/>
    <m/>
    <m/>
    <m/>
    <m/>
    <m/>
    <n v="1"/>
    <m/>
    <m/>
    <m/>
    <m/>
    <m/>
    <m/>
    <m/>
    <m/>
    <m/>
    <m/>
    <m/>
    <m/>
    <m/>
    <m/>
    <m/>
    <m/>
    <m/>
    <m/>
    <m/>
    <m/>
    <m/>
    <m/>
    <m/>
    <m/>
    <m/>
    <m/>
    <m/>
    <m/>
    <m/>
    <m/>
    <m/>
    <m/>
    <m/>
    <m/>
    <m/>
    <n v="2"/>
    <n v="1"/>
    <s v="ZBHT0013"/>
    <s v="AocUMVcK4z"/>
    <s v="Allocated"/>
    <s v="Promise To Pay (PTP)"/>
    <s v="Ptp"/>
    <d v="2026-06-15T00:00:00"/>
    <m/>
    <m/>
    <m/>
    <m/>
    <s v="200"/>
    <n v="5430.25"/>
    <n v="11366.25"/>
  </r>
  <r>
    <n v="135186382"/>
    <s v="AMIT ASHOK CHAVAN"/>
    <m/>
    <x v="1"/>
    <m/>
    <m/>
    <m/>
    <m/>
    <n v="7261"/>
    <n v="7261"/>
    <n v="7346"/>
    <n v="14697"/>
    <x v="0"/>
    <x v="1"/>
    <x v="1"/>
    <x v="0"/>
    <n v="117273.08"/>
    <n v="85"/>
    <n v="0"/>
    <n v="0"/>
    <s v="-"/>
    <n v="0.1010236109848744"/>
    <n v="6.417552532295148E-3"/>
    <x v="1"/>
    <s v="NC"/>
    <s v="-"/>
    <s v="NC"/>
    <s v="Shifted"/>
    <m/>
    <s v="CNAVNA"/>
    <m/>
    <m/>
    <m/>
    <s v="NARHE"/>
    <m/>
    <m/>
    <m/>
    <n v="7346"/>
    <n v="117273.08"/>
    <n v="27"/>
    <n v="43"/>
    <s v="FLOW"/>
    <m/>
    <m/>
    <m/>
    <m/>
    <s v="-"/>
    <s v="MH12UU7500"/>
    <s v="INTERCEPTOR 650 MARK 2 CHROME"/>
    <d v="2022-10-20T00:00:00"/>
    <n v="60"/>
    <x v="1"/>
    <x v="1"/>
    <m/>
    <m/>
    <m/>
    <m/>
    <m/>
    <m/>
    <m/>
    <m/>
    <m/>
    <m/>
    <m/>
    <m/>
    <m/>
    <m/>
    <m/>
    <m/>
    <m/>
    <m/>
    <m/>
    <m/>
    <m/>
    <m/>
    <m/>
    <m/>
    <m/>
    <m/>
    <m/>
    <m/>
    <m/>
    <m/>
    <m/>
    <n v="1"/>
    <m/>
    <m/>
    <m/>
    <m/>
    <m/>
    <m/>
    <m/>
    <m/>
    <m/>
    <m/>
    <m/>
    <m/>
    <m/>
    <m/>
    <m/>
    <m/>
    <m/>
    <m/>
    <m/>
    <m/>
    <m/>
    <m/>
    <m/>
    <m/>
    <m/>
    <m/>
    <m/>
    <m/>
    <m/>
    <m/>
    <m/>
    <m/>
    <m/>
    <m/>
    <m/>
    <m/>
    <m/>
    <m/>
    <m/>
    <m/>
    <m/>
    <m/>
    <m/>
    <m/>
    <m/>
    <m/>
    <m/>
    <m/>
    <m/>
    <m/>
    <m/>
    <m/>
    <m/>
    <m/>
    <m/>
    <m/>
    <m/>
    <m/>
    <m/>
    <m/>
    <m/>
    <m/>
    <n v="1"/>
    <n v="1"/>
    <s v="DUWT0031"/>
    <s v="GPp1EGESjzz"/>
    <s v="Allocated"/>
    <s v="Promise To Pay (PTP)"/>
    <s v="Customer ptp on 14 june "/>
    <d v="2026-06-14T00:00:00"/>
    <m/>
    <m/>
    <m/>
    <m/>
    <s v="175"/>
    <n v="7346"/>
    <n v="14697"/>
  </r>
  <r>
    <n v="461374988"/>
    <s v="ROHAN RAHUL MANE"/>
    <m/>
    <x v="1"/>
    <m/>
    <m/>
    <m/>
    <s v="BANK STABLE 11"/>
    <n v="6324"/>
    <n v="5774.61"/>
    <n v="5848.61"/>
    <n v="12170.61"/>
    <x v="0"/>
    <x v="0"/>
    <x v="1"/>
    <x v="12"/>
    <n v="116675"/>
    <n v="74"/>
    <n v="0"/>
    <n v="6300"/>
    <s v="-"/>
    <n v="0.11645728775882637"/>
    <n v="6.384823709802253E-3"/>
    <x v="0"/>
    <s v="PAID"/>
    <s v="-"/>
    <s v="PAID"/>
    <m/>
    <m/>
    <s v="CAVA"/>
    <m/>
    <m/>
    <m/>
    <s v="RANJE HILLS"/>
    <m/>
    <m/>
    <m/>
    <n v="12148.61"/>
    <n v="116675"/>
    <n v="27"/>
    <n v="12"/>
    <s v="STABLE"/>
    <m/>
    <m/>
    <m/>
    <m/>
    <s v="-"/>
    <s v="MH12WH9533"/>
    <s v="CLASSIC 350 DARK STEALTH BLACK"/>
    <d v="2024-01-04T00:00:00"/>
    <n v="48"/>
    <x v="1"/>
    <x v="0"/>
    <m/>
    <m/>
    <m/>
    <m/>
    <m/>
    <m/>
    <m/>
    <m/>
    <m/>
    <m/>
    <m/>
    <m/>
    <m/>
    <m/>
    <m/>
    <m/>
    <m/>
    <m/>
    <m/>
    <m/>
    <m/>
    <m/>
    <m/>
    <m/>
    <m/>
    <m/>
    <m/>
    <m/>
    <m/>
    <m/>
    <m/>
    <m/>
    <m/>
    <m/>
    <n v="1"/>
    <m/>
    <m/>
    <m/>
    <m/>
    <m/>
    <m/>
    <m/>
    <m/>
    <m/>
    <m/>
    <m/>
    <m/>
    <m/>
    <m/>
    <m/>
    <m/>
    <m/>
    <m/>
    <m/>
    <m/>
    <m/>
    <m/>
    <m/>
    <m/>
    <m/>
    <m/>
    <m/>
    <m/>
    <m/>
    <m/>
    <m/>
    <m/>
    <m/>
    <m/>
    <m/>
    <m/>
    <m/>
    <m/>
    <m/>
    <m/>
    <m/>
    <m/>
    <m/>
    <m/>
    <m/>
    <m/>
    <m/>
    <m/>
    <m/>
    <m/>
    <m/>
    <m/>
    <m/>
    <m/>
    <m/>
    <m/>
    <n v="1"/>
    <m/>
    <m/>
    <n v="2"/>
    <n v="1"/>
    <s v="DUWT0023"/>
    <s v="APkLNJLs0ic"/>
    <s v="Allocated"/>
    <s v="Promise To Pay (PTP)"/>
    <s v="Customer given PTP "/>
    <d v="2026-06-12T00:00:00"/>
    <m/>
    <m/>
    <m/>
    <m/>
    <s v="72"/>
    <n v="5848.61"/>
    <n v="12170.61"/>
  </r>
  <r>
    <n v="462692295"/>
    <s v="PETENINUO PFITHU"/>
    <m/>
    <x v="1"/>
    <m/>
    <m/>
    <m/>
    <m/>
    <n v="5068"/>
    <n v="20198"/>
    <n v="5696"/>
    <n v="25266"/>
    <x v="2"/>
    <x v="1"/>
    <x v="1"/>
    <x v="13"/>
    <n v="116146"/>
    <n v="702"/>
    <n v="0"/>
    <n v="2700"/>
    <s v="FLOW"/>
    <n v="0.52791243960444156"/>
    <n v="3.8132928731488012E-2"/>
    <x v="1"/>
    <s v="NC"/>
    <s v="NC"/>
    <s v="NC"/>
    <s v="Shifted"/>
    <m/>
    <s v="CNAVNA"/>
    <m/>
    <s v="REPO"/>
    <s v="-"/>
    <s v="WAKAD"/>
    <s v="-"/>
    <s v="-"/>
    <s v="-"/>
    <n v="23600"/>
    <n v="116146"/>
    <n v="116"/>
    <n v="132"/>
    <s v="FLOW"/>
    <m/>
    <m/>
    <m/>
    <m/>
    <s v="NPA"/>
    <s v="MH14LN2332"/>
    <s v="SUZUKI GIXXER 150 SF"/>
    <d v="2024-04-25T00:00:00"/>
    <n v="48"/>
    <x v="0"/>
    <x v="0"/>
    <m/>
    <m/>
    <m/>
    <m/>
    <m/>
    <m/>
    <m/>
    <m/>
    <m/>
    <m/>
    <n v="1"/>
    <m/>
    <m/>
    <m/>
    <m/>
    <m/>
    <m/>
    <m/>
    <m/>
    <m/>
    <m/>
    <m/>
    <m/>
    <m/>
    <m/>
    <m/>
    <m/>
    <m/>
    <m/>
    <m/>
    <m/>
    <m/>
    <m/>
    <m/>
    <m/>
    <m/>
    <m/>
    <m/>
    <m/>
    <m/>
    <m/>
    <m/>
    <m/>
    <m/>
    <m/>
    <m/>
    <m/>
    <m/>
    <m/>
    <m/>
    <m/>
    <m/>
    <m/>
    <m/>
    <m/>
    <m/>
    <m/>
    <m/>
    <m/>
    <m/>
    <m/>
    <m/>
    <m/>
    <m/>
    <m/>
    <m/>
    <m/>
    <m/>
    <m/>
    <m/>
    <m/>
    <m/>
    <m/>
    <m/>
    <m/>
    <m/>
    <m/>
    <m/>
    <m/>
    <m/>
    <m/>
    <m/>
    <m/>
    <m/>
    <m/>
    <m/>
    <m/>
    <m/>
    <m/>
    <m/>
    <m/>
    <m/>
    <m/>
    <m/>
    <n v="1"/>
    <n v="1"/>
    <s v="DUWT0030"/>
    <e v="#N/A"/>
    <e v="#N/A"/>
    <e v="#N/A"/>
    <e v="#N/A"/>
    <e v="#N/A"/>
    <m/>
    <m/>
    <m/>
    <m/>
    <n v="0"/>
    <n v="5696"/>
    <n v="25266"/>
  </r>
  <r>
    <n v="463860514"/>
    <s v="MANASI SANTOSH SHINDE"/>
    <s v="ONLINE"/>
    <x v="14"/>
    <n v="5150"/>
    <m/>
    <m/>
    <m/>
    <n v="5026"/>
    <n v="5015"/>
    <n v="5138"/>
    <n v="5139"/>
    <x v="0"/>
    <x v="0"/>
    <x v="0"/>
    <x v="1"/>
    <n v="116143"/>
    <n v="123"/>
    <n v="0"/>
    <n v="6278"/>
    <s v="22.05.26"/>
    <n v="4.7129217204774698E-2"/>
    <n v="6.3557109931653144E-3"/>
    <x v="0"/>
    <s v="PAID"/>
    <s v="PTP"/>
    <s v="MPTP"/>
    <s v="Shifted left msg with relative"/>
    <m/>
    <s v="CAVNA"/>
    <m/>
    <s v="-"/>
    <s v="-"/>
    <s v="CHINCHWAD"/>
    <s v="-"/>
    <s v="-"/>
    <s v="-"/>
    <n v="11416"/>
    <n v="116143"/>
    <n v="27"/>
    <n v="43"/>
    <s v="FLOW"/>
    <m/>
    <m/>
    <m/>
    <m/>
    <s v="REGULAR"/>
    <m/>
    <s v="PIAGGIO VESPA SXL 149 ABS RACING 60"/>
    <d v="2024-08-26T00:00:00"/>
    <n v="48"/>
    <x v="0"/>
    <x v="0"/>
    <m/>
    <m/>
    <m/>
    <m/>
    <m/>
    <m/>
    <m/>
    <m/>
    <m/>
    <m/>
    <m/>
    <m/>
    <m/>
    <n v="1"/>
    <m/>
    <m/>
    <m/>
    <m/>
    <m/>
    <m/>
    <m/>
    <m/>
    <n v="1"/>
    <m/>
    <m/>
    <m/>
    <m/>
    <m/>
    <m/>
    <m/>
    <m/>
    <m/>
    <m/>
    <m/>
    <n v="1"/>
    <m/>
    <m/>
    <m/>
    <m/>
    <m/>
    <m/>
    <m/>
    <m/>
    <m/>
    <m/>
    <m/>
    <m/>
    <m/>
    <m/>
    <n v="1"/>
    <m/>
    <m/>
    <m/>
    <m/>
    <m/>
    <m/>
    <m/>
    <m/>
    <m/>
    <m/>
    <m/>
    <m/>
    <m/>
    <m/>
    <m/>
    <m/>
    <m/>
    <m/>
    <m/>
    <m/>
    <m/>
    <m/>
    <m/>
    <m/>
    <m/>
    <m/>
    <m/>
    <m/>
    <m/>
    <m/>
    <m/>
    <m/>
    <m/>
    <m/>
    <m/>
    <m/>
    <m/>
    <m/>
    <m/>
    <m/>
    <m/>
    <m/>
    <m/>
    <m/>
    <n v="4"/>
    <n v="1"/>
    <s v="ZBHT0011"/>
    <s v="AoEbI5eFP5m"/>
    <s v="Allocated"/>
    <s v="Left Message (LMCB)"/>
    <s v="Visit cm residence address cm mot living this address relative member arrange call cm make the PTP on after 20th "/>
    <d v="2026-06-08T00:00:00"/>
    <m/>
    <m/>
    <m/>
    <m/>
    <s v="248"/>
    <n v="5138"/>
    <n v="10289"/>
  </r>
  <r>
    <n v="466999268"/>
    <s v="KADIR KASIM SHAIKH"/>
    <s v="ONLINE"/>
    <x v="10"/>
    <n v="9708"/>
    <m/>
    <m/>
    <m/>
    <n v="4754"/>
    <n v="4754"/>
    <n v="4754"/>
    <n v="-132"/>
    <x v="0"/>
    <x v="2"/>
    <x v="0"/>
    <x v="6"/>
    <n v="115327"/>
    <n v="0"/>
    <n v="0"/>
    <n v="450"/>
    <s v="-"/>
    <n v="6.5877056699452249E-2"/>
    <n v="6.3110569014815888E-3"/>
    <x v="2"/>
    <s v="PAID"/>
    <s v="-"/>
    <s v="PAID"/>
    <m/>
    <m/>
    <s v="CAVA"/>
    <m/>
    <m/>
    <m/>
    <s v="TINGRE NAGAR"/>
    <m/>
    <m/>
    <m/>
    <n v="5204"/>
    <n v="115327"/>
    <n v="27"/>
    <n v="0"/>
    <s v="RB"/>
    <m/>
    <m/>
    <m/>
    <m/>
    <s v="-"/>
    <s v="MH12YR3043"/>
    <s v="SUZUKI BURGMAN STREET EX"/>
    <d v="2025-10-03T00:00:00"/>
    <n v="36"/>
    <x v="1"/>
    <x v="1"/>
    <m/>
    <m/>
    <m/>
    <m/>
    <m/>
    <m/>
    <m/>
    <m/>
    <m/>
    <m/>
    <m/>
    <m/>
    <m/>
    <m/>
    <m/>
    <m/>
    <m/>
    <m/>
    <m/>
    <m/>
    <m/>
    <m/>
    <m/>
    <m/>
    <m/>
    <m/>
    <m/>
    <m/>
    <m/>
    <m/>
    <m/>
    <m/>
    <m/>
    <m/>
    <m/>
    <m/>
    <m/>
    <n v="1"/>
    <m/>
    <m/>
    <m/>
    <m/>
    <m/>
    <m/>
    <m/>
    <m/>
    <m/>
    <m/>
    <m/>
    <m/>
    <m/>
    <m/>
    <m/>
    <m/>
    <m/>
    <m/>
    <m/>
    <m/>
    <m/>
    <m/>
    <m/>
    <m/>
    <m/>
    <m/>
    <m/>
    <m/>
    <m/>
    <m/>
    <m/>
    <m/>
    <m/>
    <m/>
    <m/>
    <m/>
    <m/>
    <m/>
    <m/>
    <m/>
    <m/>
    <m/>
    <m/>
    <m/>
    <m/>
    <m/>
    <m/>
    <m/>
    <m/>
    <m/>
    <m/>
    <m/>
    <m/>
    <m/>
    <m/>
    <m/>
    <n v="1"/>
    <n v="1"/>
    <s v="ZBHT0012"/>
    <s v="k6uKtAVBt1"/>
    <s v="Allocated"/>
    <s v="Promise To Pay (PTP)"/>
    <s v="Ptp"/>
    <d v="2026-06-13T00:00:00"/>
    <m/>
    <m/>
    <m/>
    <s v="DIGICOLLTC"/>
    <s v="68"/>
    <n v="4754"/>
    <n v="9576"/>
  </r>
  <r>
    <n v="464924404"/>
    <s v="MAHENDRA ARJUN THIGALE"/>
    <m/>
    <x v="1"/>
    <m/>
    <m/>
    <m/>
    <m/>
    <n v="5328"/>
    <n v="3427.54"/>
    <n v="3427.54"/>
    <n v="8810.5400000000009"/>
    <x v="0"/>
    <x v="1"/>
    <x v="1"/>
    <x v="11"/>
    <n v="114092.54"/>
    <n v="0"/>
    <n v="0"/>
    <n v="450"/>
    <s v="-"/>
    <n v="0.11269121683032966"/>
    <n v="6.2435033597905455E-3"/>
    <x v="0"/>
    <s v="PTP"/>
    <s v="-"/>
    <s v="PTP"/>
    <m/>
    <n v="20"/>
    <s v="CAVA"/>
    <m/>
    <m/>
    <m/>
    <s v="RAJGURU NAGAR"/>
    <m/>
    <m/>
    <m/>
    <n v="3877.54"/>
    <n v="114092.54"/>
    <n v="27"/>
    <n v="43"/>
    <s v="FLOW"/>
    <m/>
    <m/>
    <m/>
    <m/>
    <s v="-"/>
    <s v="MH14MB2032"/>
    <s v="BAJAJ PULSAR 220 F"/>
    <d v="2024-12-11T00:00:00"/>
    <n v="42"/>
    <x v="1"/>
    <x v="0"/>
    <m/>
    <m/>
    <m/>
    <m/>
    <m/>
    <m/>
    <m/>
    <m/>
    <m/>
    <m/>
    <m/>
    <m/>
    <m/>
    <m/>
    <m/>
    <m/>
    <m/>
    <m/>
    <m/>
    <m/>
    <m/>
    <m/>
    <m/>
    <m/>
    <m/>
    <m/>
    <m/>
    <m/>
    <m/>
    <m/>
    <m/>
    <m/>
    <m/>
    <m/>
    <m/>
    <m/>
    <m/>
    <m/>
    <m/>
    <m/>
    <m/>
    <m/>
    <m/>
    <m/>
    <m/>
    <m/>
    <n v="1"/>
    <m/>
    <m/>
    <m/>
    <m/>
    <m/>
    <m/>
    <m/>
    <m/>
    <m/>
    <m/>
    <m/>
    <m/>
    <m/>
    <m/>
    <m/>
    <m/>
    <m/>
    <m/>
    <m/>
    <m/>
    <m/>
    <m/>
    <m/>
    <m/>
    <m/>
    <m/>
    <m/>
    <m/>
    <m/>
    <m/>
    <m/>
    <m/>
    <m/>
    <m/>
    <m/>
    <m/>
    <m/>
    <m/>
    <m/>
    <m/>
    <m/>
    <m/>
    <m/>
    <m/>
    <m/>
    <m/>
    <m/>
    <n v="1"/>
    <n v="1"/>
    <s v="ZBHT0010"/>
    <s v="G6cMPMx4tb"/>
    <s v="Allocated"/>
    <s v="Left Message (LMCB)"/>
    <s v="Lmcb "/>
    <d v="2026-06-16T00:00:00"/>
    <m/>
    <m/>
    <m/>
    <m/>
    <s v="55"/>
    <n v="3427.54"/>
    <n v="8810.5400000000009"/>
  </r>
  <r>
    <n v="466677362"/>
    <s v="VINAYAK SATHE"/>
    <m/>
    <x v="1"/>
    <m/>
    <m/>
    <m/>
    <m/>
    <n v="4313"/>
    <n v="21565"/>
    <n v="4921"/>
    <n v="26760"/>
    <x v="5"/>
    <x v="1"/>
    <x v="1"/>
    <x v="8"/>
    <n v="112838"/>
    <n v="608"/>
    <n v="0"/>
    <n v="3150"/>
    <s v="FLOW"/>
    <n v="0.31131739058761371"/>
    <n v="5.4925642630943641E-2"/>
    <x v="1"/>
    <s v="NC"/>
    <s v="NC"/>
    <s v="NC"/>
    <s v="Shifted"/>
    <m/>
    <s v="CNAVNA"/>
    <m/>
    <s v="REPO"/>
    <s v="-"/>
    <s v="LONAVALA"/>
    <s v="-"/>
    <s v="-"/>
    <s v="-"/>
    <n v="25323"/>
    <n v="112838"/>
    <n v="147"/>
    <n v="163"/>
    <s v="FLOW"/>
    <m/>
    <m/>
    <m/>
    <m/>
    <s v="NPA"/>
    <s v="MH14MP4519"/>
    <s v="HONDA SP 125 DLX 2B"/>
    <d v="2025-08-11T00:00:00"/>
    <n v="36"/>
    <x v="0"/>
    <x v="1"/>
    <m/>
    <m/>
    <m/>
    <m/>
    <m/>
    <m/>
    <m/>
    <m/>
    <m/>
    <m/>
    <n v="1"/>
    <m/>
    <m/>
    <m/>
    <m/>
    <m/>
    <m/>
    <m/>
    <m/>
    <m/>
    <m/>
    <m/>
    <m/>
    <m/>
    <m/>
    <m/>
    <m/>
    <m/>
    <m/>
    <m/>
    <m/>
    <m/>
    <m/>
    <m/>
    <m/>
    <m/>
    <m/>
    <m/>
    <m/>
    <m/>
    <m/>
    <m/>
    <m/>
    <m/>
    <m/>
    <m/>
    <m/>
    <m/>
    <m/>
    <m/>
    <m/>
    <m/>
    <m/>
    <m/>
    <m/>
    <n v="2"/>
    <m/>
    <m/>
    <m/>
    <m/>
    <m/>
    <m/>
    <m/>
    <m/>
    <m/>
    <m/>
    <m/>
    <m/>
    <m/>
    <m/>
    <m/>
    <m/>
    <m/>
    <m/>
    <m/>
    <m/>
    <m/>
    <m/>
    <m/>
    <m/>
    <m/>
    <m/>
    <m/>
    <m/>
    <m/>
    <m/>
    <m/>
    <m/>
    <m/>
    <m/>
    <m/>
    <m/>
    <m/>
    <m/>
    <n v="3"/>
    <n v="1"/>
    <s v="ZBHT0013"/>
    <s v="A6W1UcFBa7"/>
    <s v="Allocated"/>
    <s v="Shifted (NC_SFTD)"/>
    <s v="Shifted to beed"/>
    <d v="2026-06-04T00:00:00"/>
    <m/>
    <m/>
    <m/>
    <m/>
    <s v="882"/>
    <n v="4921"/>
    <n v="26760"/>
  </r>
  <r>
    <n v="460272739"/>
    <s v="VILAS NAMDEV GAIKWAD"/>
    <m/>
    <x v="1"/>
    <m/>
    <m/>
    <m/>
    <m/>
    <n v="6595"/>
    <n v="6585"/>
    <n v="6713"/>
    <n v="13439"/>
    <x v="0"/>
    <x v="1"/>
    <x v="1"/>
    <x v="15"/>
    <n v="112470"/>
    <n v="128"/>
    <n v="0"/>
    <n v="4950"/>
    <s v="29.05.26"/>
    <n v="0.16512404079184842"/>
    <n v="6.1547128574369779E-3"/>
    <x v="0"/>
    <s v="PTP"/>
    <s v="PTP"/>
    <s v="PTP"/>
    <m/>
    <n v="29"/>
    <s v="CAVA"/>
    <m/>
    <s v="-"/>
    <s v="-"/>
    <s v="JANWADI"/>
    <s v="-"/>
    <s v="-"/>
    <s v="-"/>
    <n v="11663"/>
    <n v="112470"/>
    <n v="27"/>
    <n v="43"/>
    <s v="FLOW"/>
    <m/>
    <m/>
    <m/>
    <m/>
    <s v="REGULAR"/>
    <s v="MH12WB3507"/>
    <s v="METEOR 350 STELLAR PURE BLACK"/>
    <d v="2023-10-23T00:00:00"/>
    <n v="48"/>
    <x v="0"/>
    <x v="1"/>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m/>
    <s v="259"/>
    <n v="6713"/>
    <n v="13439"/>
  </r>
  <r>
    <n v="460466165"/>
    <s v="RITHIK MOHAN GAWALI"/>
    <s v="ONLINE"/>
    <x v="15"/>
    <n v="6300"/>
    <m/>
    <m/>
    <m/>
    <n v="5868"/>
    <n v="20410"/>
    <n v="3494"/>
    <n v="20725"/>
    <x v="2"/>
    <x v="0"/>
    <x v="0"/>
    <x v="12"/>
    <n v="112244"/>
    <n v="688"/>
    <n v="0"/>
    <n v="5850"/>
    <s v="FLOW"/>
    <n v="0.53526101819193139"/>
    <n v="3.6851828324153568E-2"/>
    <x v="0"/>
    <s v="PAID"/>
    <s v="PTP"/>
    <s v="PAID"/>
    <m/>
    <m/>
    <m/>
    <m/>
    <s v="REPO"/>
    <s v="-"/>
    <s v="KHADAKI"/>
    <s v="-"/>
    <s v="-"/>
    <s v="-"/>
    <n v="26948"/>
    <n v="112244"/>
    <n v="116"/>
    <n v="104"/>
    <s v="STABLE"/>
    <m/>
    <m/>
    <m/>
    <m/>
    <s v="NPA"/>
    <s v="MH12WC4429"/>
    <s v="CLASSIC 350 CHROME RED"/>
    <d v="2023-11-04T00:00:00"/>
    <n v="48"/>
    <x v="0"/>
    <x v="0"/>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m/>
    <s v="747"/>
    <n v="3494"/>
    <n v="27025"/>
  </r>
  <r>
    <n v="463519622"/>
    <s v="SHITAL CHANDRAKANT JADHAV"/>
    <s v="ONLINE"/>
    <x v="7"/>
    <n v="70"/>
    <m/>
    <m/>
    <m/>
    <n v="5051"/>
    <n v="5051"/>
    <n v="5095"/>
    <n v="10102"/>
    <x v="0"/>
    <x v="2"/>
    <x v="0"/>
    <x v="1"/>
    <n v="112043"/>
    <n v="44"/>
    <n v="0"/>
    <n v="5393"/>
    <s v="-"/>
    <n v="4.5465494117377471E-2"/>
    <n v="6.1313460717152242E-3"/>
    <x v="2"/>
    <s v="PAID"/>
    <s v="-"/>
    <s v="PAID"/>
    <s v="Shifted"/>
    <m/>
    <s v="CAVNA"/>
    <m/>
    <s v="-"/>
    <s v="-"/>
    <s v="THERGAON"/>
    <s v="-"/>
    <s v="-"/>
    <s v="-"/>
    <n v="10488"/>
    <n v="112043"/>
    <n v="27"/>
    <n v="0"/>
    <s v="RB"/>
    <m/>
    <m/>
    <m/>
    <m/>
    <s v="NPA"/>
    <s v="MH14LT4659"/>
    <s v="PIAGGIO VESPA VXL 150 LTD EDITION"/>
    <d v="2024-07-19T00:00:00"/>
    <n v="48"/>
    <x v="0"/>
    <x v="0"/>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m/>
    <s v="70"/>
    <n v="5095"/>
    <n v="10172"/>
  </r>
  <r>
    <n v="466229926"/>
    <s v="SWAPNIL RAJU GOBBUR"/>
    <m/>
    <x v="1"/>
    <m/>
    <m/>
    <m/>
    <m/>
    <n v="4615"/>
    <n v="27690"/>
    <n v="5738"/>
    <n v="33874"/>
    <x v="3"/>
    <x v="1"/>
    <x v="1"/>
    <x v="6"/>
    <n v="111903"/>
    <n v="1123"/>
    <n v="0"/>
    <n v="3600"/>
    <s v="-"/>
    <n v="0.38815146519781235"/>
    <n v="4.7007279451275842E-2"/>
    <x v="1"/>
    <s v="NC"/>
    <s v="-"/>
    <s v="NC"/>
    <s v="no such person"/>
    <m/>
    <s v="CNAVNA"/>
    <m/>
    <s v="REPO"/>
    <s v="-"/>
    <s v="VIMAN NAGAR "/>
    <s v="-"/>
    <s v="-"/>
    <s v="-"/>
    <n v="32413"/>
    <n v="111903"/>
    <n v="178"/>
    <n v="194"/>
    <s v="FLOW"/>
    <m/>
    <m/>
    <m/>
    <m/>
    <s v="NPA"/>
    <s v="MH12YE6137"/>
    <s v="HONDA SP 160 DOUBLE DISC"/>
    <d v="2025-05-30T00:00:00"/>
    <n v="36"/>
    <x v="0"/>
    <x v="1"/>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m/>
    <s v="1569"/>
    <n v="5738"/>
    <n v="33874"/>
  </r>
  <r>
    <n v="460986849"/>
    <s v="SHUBHAM SANTOSH ZENDE"/>
    <m/>
    <x v="1"/>
    <m/>
    <m/>
    <m/>
    <m/>
    <n v="6377"/>
    <n v="5711"/>
    <n v="5856"/>
    <n v="12370"/>
    <x v="0"/>
    <x v="1"/>
    <x v="1"/>
    <x v="11"/>
    <n v="111315"/>
    <n v="145"/>
    <n v="0"/>
    <n v="2700"/>
    <s v="26.05.26"/>
    <n v="0.10994779151615125"/>
    <n v="6.0915076173699402E-3"/>
    <x v="0"/>
    <s v="PTP"/>
    <s v="PTP"/>
    <s v="PTP"/>
    <m/>
    <n v="25"/>
    <s v="CAVA"/>
    <m/>
    <s v="-"/>
    <s v="-"/>
    <s v="PEER"/>
    <s v="-"/>
    <s v="-"/>
    <s v="-"/>
    <n v="8556"/>
    <n v="111315"/>
    <n v="27"/>
    <n v="43"/>
    <s v="FLOW"/>
    <m/>
    <m/>
    <m/>
    <m/>
    <s v="REGULAR"/>
    <s v="MH14LG0053"/>
    <s v="BULLET 350 THE STANDARD BLACK"/>
    <d v="2023-12-04T00:00:00"/>
    <n v="48"/>
    <x v="0"/>
    <x v="0"/>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m/>
    <s v="282"/>
    <n v="5856"/>
    <n v="12370"/>
  </r>
  <r>
    <n v="464922563"/>
    <s v="SHUBHAM TUKARAM INGALE"/>
    <m/>
    <x v="1"/>
    <m/>
    <m/>
    <m/>
    <m/>
    <n v="5975"/>
    <n v="11737"/>
    <n v="6021"/>
    <n v="18110"/>
    <x v="4"/>
    <x v="1"/>
    <x v="1"/>
    <x v="14"/>
    <n v="110472"/>
    <n v="259"/>
    <n v="0"/>
    <n v="4751"/>
    <s v="FLOW"/>
    <n v="0.26053151334207558"/>
    <n v="2.445975827416717E-2"/>
    <x v="1"/>
    <s v="RTP"/>
    <s v="RTP"/>
    <s v="RTP"/>
    <s v="Financail problem"/>
    <m/>
    <s v="CAVNA"/>
    <m/>
    <s v="-"/>
    <s v="-"/>
    <s v="KIVALE"/>
    <s v="-"/>
    <s v="-"/>
    <s v="-"/>
    <n v="16747"/>
    <n v="110472"/>
    <n v="57"/>
    <n v="73"/>
    <s v="FLOW"/>
    <m/>
    <m/>
    <m/>
    <m/>
    <s v="REGULAR"/>
    <s v="MH14MB1401"/>
    <s v="BULLET BATTALION 350 BLACK"/>
    <d v="2024-12-11T00:00:00"/>
    <n v="36"/>
    <x v="0"/>
    <x v="1"/>
    <m/>
    <m/>
    <m/>
    <m/>
    <m/>
    <m/>
    <m/>
    <m/>
    <m/>
    <m/>
    <m/>
    <m/>
    <m/>
    <n v="1"/>
    <m/>
    <m/>
    <m/>
    <m/>
    <m/>
    <m/>
    <m/>
    <m/>
    <m/>
    <m/>
    <m/>
    <m/>
    <m/>
    <m/>
    <m/>
    <m/>
    <m/>
    <m/>
    <m/>
    <m/>
    <n v="1"/>
    <m/>
    <m/>
    <m/>
    <m/>
    <m/>
    <m/>
    <m/>
    <m/>
    <m/>
    <m/>
    <m/>
    <m/>
    <m/>
    <m/>
    <m/>
    <m/>
    <m/>
    <n v="1"/>
    <m/>
    <m/>
    <m/>
    <m/>
    <m/>
    <m/>
    <m/>
    <m/>
    <m/>
    <m/>
    <m/>
    <m/>
    <m/>
    <m/>
    <m/>
    <m/>
    <m/>
    <m/>
    <m/>
    <m/>
    <m/>
    <m/>
    <m/>
    <m/>
    <m/>
    <m/>
    <m/>
    <m/>
    <m/>
    <m/>
    <m/>
    <m/>
    <m/>
    <m/>
    <m/>
    <m/>
    <m/>
    <m/>
    <m/>
    <m/>
    <m/>
    <n v="3"/>
    <n v="1"/>
    <s v="DUWT0027"/>
    <s v="GPTDIIXwbEc"/>
    <s v="Allocated"/>
    <s v="Left Message (LMCB)"/>
    <s v="Visited to Customers residence address and Left massage with his mother "/>
    <d v="2026-06-05T00:00:00"/>
    <m/>
    <m/>
    <m/>
    <m/>
    <s v="398"/>
    <n v="6021"/>
    <n v="18110"/>
  </r>
  <r>
    <n v="463651166"/>
    <s v="EHSAN ANSARI"/>
    <s v="ONLINE"/>
    <x v="10"/>
    <n v="7760"/>
    <m/>
    <m/>
    <m/>
    <n v="7589"/>
    <n v="6482"/>
    <n v="6584"/>
    <n v="6418"/>
    <x v="0"/>
    <x v="0"/>
    <x v="0"/>
    <x v="6"/>
    <n v="109987"/>
    <n v="102"/>
    <n v="0"/>
    <n v="4050"/>
    <s v="16.05.26"/>
    <n v="6.2826743392290219E-2"/>
    <n v="6.01883527208074E-3"/>
    <x v="0"/>
    <s v="PAID"/>
    <s v="PAID"/>
    <s v="MPTP"/>
    <s v="Entry not alowed"/>
    <m/>
    <s v="CAVA"/>
    <m/>
    <s v="-"/>
    <s v="-"/>
    <s v="PORWAL ROAD"/>
    <s v="-"/>
    <s v="-"/>
    <s v="-"/>
    <n v="10634"/>
    <n v="109987"/>
    <n v="27"/>
    <n v="12"/>
    <s v="STABLE"/>
    <m/>
    <m/>
    <m/>
    <m/>
    <s v="REGULAR"/>
    <s v="MH12XB4004"/>
    <s v="BULLET 350 BLACK GOLD"/>
    <d v="2024-08-03T00:00:00"/>
    <n v="36"/>
    <x v="0"/>
    <x v="1"/>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s v="DIGICOLLTC"/>
    <s v="107"/>
    <n v="6584"/>
    <n v="14178"/>
  </r>
  <r>
    <n v="463352388"/>
    <s v="ASHUTOSH KUMAR JHA"/>
    <m/>
    <x v="1"/>
    <m/>
    <m/>
    <m/>
    <m/>
    <n v="7290"/>
    <n v="20136.830000000002"/>
    <n v="6620.8300000000017"/>
    <n v="28810.83"/>
    <x v="1"/>
    <x v="1"/>
    <x v="1"/>
    <x v="13"/>
    <n v="108923.83"/>
    <n v="1064"/>
    <n v="0"/>
    <n v="5400"/>
    <s v="FLOW"/>
    <n v="0.4759802928714057"/>
    <n v="2.9132819476497568E-2"/>
    <x v="1"/>
    <s v="NC"/>
    <s v="NC"/>
    <s v="NC"/>
    <s v="Shifted"/>
    <m/>
    <s v="CNAVNA"/>
    <m/>
    <s v="REPO"/>
    <s v="-"/>
    <s v="MAAN"/>
    <s v="-"/>
    <s v="-"/>
    <s v="-"/>
    <n v="26600.83"/>
    <n v="108923.83"/>
    <n v="88"/>
    <n v="104"/>
    <s v="FLOW"/>
    <m/>
    <m/>
    <m/>
    <m/>
    <s v="NPA"/>
    <s v="MH14LR2633"/>
    <s v="CB350 RS MONOTONE"/>
    <d v="2024-06-30T00:00:00"/>
    <n v="36"/>
    <x v="0"/>
    <x v="0"/>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s v="DIGICOLLTC"/>
    <s v="1384"/>
    <n v="6620.8300000000017"/>
    <n v="28810.83"/>
  </r>
  <r>
    <n v="460026902"/>
    <s v="ANANAD VAIJINATH KALVATKAR"/>
    <m/>
    <x v="1"/>
    <m/>
    <m/>
    <m/>
    <m/>
    <n v="6829"/>
    <n v="5977.14"/>
    <n v="6130.14"/>
    <n v="13117.14"/>
    <x v="0"/>
    <x v="1"/>
    <x v="1"/>
    <x v="14"/>
    <n v="108653.97"/>
    <n v="153"/>
    <n v="0"/>
    <n v="5850"/>
    <s v="31.05.26"/>
    <n v="0.1666450590701791"/>
    <n v="5.9458876693391271E-3"/>
    <x v="0"/>
    <s v="PTP"/>
    <s v="PTP"/>
    <s v="PTP"/>
    <m/>
    <n v="28"/>
    <s v="CAVA"/>
    <m/>
    <s v="-"/>
    <s v="-"/>
    <s v="SADUMBARE"/>
    <s v="-"/>
    <s v="-"/>
    <s v="-"/>
    <n v="11980.14"/>
    <n v="108653.97"/>
    <n v="27"/>
    <n v="43"/>
    <s v="FLOW"/>
    <m/>
    <m/>
    <m/>
    <m/>
    <s v="REGULAR"/>
    <s v="MH14LC3427"/>
    <s v="RE CLASSIC 350 EFI REDDITCH RED"/>
    <d v="2023-10-07T00:00:00"/>
    <n v="48"/>
    <x v="0"/>
    <x v="1"/>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m/>
    <s v="311"/>
    <n v="6130.14"/>
    <n v="13117.14"/>
  </r>
  <r>
    <n v="464556066"/>
    <s v="LATABAI VITTHAL KUSEKAR"/>
    <m/>
    <x v="1"/>
    <m/>
    <m/>
    <m/>
    <m/>
    <n v="4189"/>
    <n v="8378"/>
    <n v="4293"/>
    <n v="12783"/>
    <x v="4"/>
    <x v="1"/>
    <x v="1"/>
    <x v="7"/>
    <n v="108553"/>
    <n v="104"/>
    <n v="0"/>
    <n v="900"/>
    <s v="FLOW"/>
    <n v="0.12141980990154037"/>
    <n v="2.4034869830687131E-2"/>
    <x v="1"/>
    <s v="NC"/>
    <s v="NC"/>
    <s v="NC"/>
    <s v="Always door lock"/>
    <m/>
    <s v="CNAVNA"/>
    <m/>
    <s v="-"/>
    <s v="-"/>
    <s v="ANDHAL GAON"/>
    <s v="-"/>
    <s v="-"/>
    <s v="-"/>
    <n v="9382"/>
    <n v="108553"/>
    <n v="57"/>
    <n v="73"/>
    <s v="FLOW"/>
    <m/>
    <m/>
    <m/>
    <m/>
    <s v="REGULAR"/>
    <s v="MH12XL0586"/>
    <s v="APACHE 200 4V 2CH R MODE"/>
    <d v="2024-11-04T00:00:00"/>
    <n v="48"/>
    <x v="0"/>
    <x v="0"/>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s v="DIGICOLLTC"/>
    <s v="216"/>
    <n v="4293"/>
    <n v="12783"/>
  </r>
  <r>
    <n v="458321906"/>
    <s v="JAYPAL RAGHU KAMBLE"/>
    <s v="ONLINE"/>
    <x v="15"/>
    <n v="7810"/>
    <m/>
    <m/>
    <m/>
    <n v="7527"/>
    <n v="22581"/>
    <n v="8376"/>
    <n v="23142"/>
    <x v="1"/>
    <x v="0"/>
    <x v="0"/>
    <x v="1"/>
    <n v="108352"/>
    <n v="849"/>
    <n v="0"/>
    <n v="2700"/>
    <s v="05.05.26"/>
    <n v="0.18086731244647947"/>
    <n v="2.8979877552207489E-2"/>
    <x v="0"/>
    <s v="PAID"/>
    <s v="PAID"/>
    <s v="PAID"/>
    <s v="Add not found"/>
    <m/>
    <s v="CAVNA"/>
    <m/>
    <s v="REPO"/>
    <s v="-"/>
    <s v="CHIKHALI"/>
    <s v="-"/>
    <s v="-"/>
    <s v="-"/>
    <n v="26130"/>
    <n v="108352"/>
    <n v="88"/>
    <n v="73"/>
    <s v="STABLE"/>
    <m/>
    <m/>
    <m/>
    <m/>
    <s v="REGULAR"/>
    <s v="MH14KV8147"/>
    <s v="CLASSIC SIGNALS 350 DESERT SAND"/>
    <d v="2023-05-30T00:00:00"/>
    <n v="48"/>
    <x v="0"/>
    <x v="0"/>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m/>
    <s v="844"/>
    <n v="8376"/>
    <n v="30952"/>
  </r>
  <r>
    <n v="467016498"/>
    <s v="SUKHDEV SADASHIV CHORGHE"/>
    <s v="ONLINE"/>
    <x v="8"/>
    <n v="15278"/>
    <m/>
    <m/>
    <m/>
    <n v="4412"/>
    <n v="8759"/>
    <n v="4525"/>
    <n v="-1800"/>
    <x v="4"/>
    <x v="0"/>
    <x v="0"/>
    <x v="8"/>
    <n v="106268"/>
    <n v="178"/>
    <n v="0"/>
    <n v="1350"/>
    <s v="FLOW"/>
    <n v="0.2892472521810448"/>
    <n v="2.3528944821123877E-2"/>
    <x v="0"/>
    <s v="PAID"/>
    <s v="RTP"/>
    <s v="RTP"/>
    <s v="Financail problem"/>
    <m/>
    <m/>
    <m/>
    <s v="-"/>
    <s v="-"/>
    <s v="TAKAVE"/>
    <s v="-"/>
    <s v="-"/>
    <s v="-"/>
    <n v="10287"/>
    <n v="106268"/>
    <n v="57"/>
    <n v="73"/>
    <s v="FLOW"/>
    <m/>
    <m/>
    <m/>
    <m/>
    <s v="NPA"/>
    <s v="MH14MU0356"/>
    <s v="ATHER RIZTA S"/>
    <d v="2025-08-27T00:00:00"/>
    <n v="36"/>
    <x v="0"/>
    <x v="1"/>
    <m/>
    <m/>
    <m/>
    <m/>
    <m/>
    <m/>
    <m/>
    <m/>
    <m/>
    <m/>
    <n v="1"/>
    <m/>
    <m/>
    <m/>
    <m/>
    <m/>
    <m/>
    <m/>
    <m/>
    <m/>
    <m/>
    <m/>
    <m/>
    <m/>
    <m/>
    <m/>
    <m/>
    <m/>
    <m/>
    <m/>
    <m/>
    <m/>
    <m/>
    <m/>
    <m/>
    <m/>
    <m/>
    <m/>
    <m/>
    <m/>
    <m/>
    <m/>
    <m/>
    <m/>
    <m/>
    <m/>
    <m/>
    <m/>
    <m/>
    <m/>
    <m/>
    <m/>
    <m/>
    <m/>
    <m/>
    <n v="3"/>
    <m/>
    <m/>
    <n v="1"/>
    <m/>
    <m/>
    <m/>
    <m/>
    <m/>
    <m/>
    <m/>
    <m/>
    <m/>
    <m/>
    <m/>
    <m/>
    <m/>
    <m/>
    <m/>
    <m/>
    <m/>
    <m/>
    <m/>
    <m/>
    <m/>
    <m/>
    <m/>
    <m/>
    <m/>
    <m/>
    <m/>
    <m/>
    <m/>
    <m/>
    <m/>
    <m/>
    <m/>
    <m/>
    <m/>
    <n v="5"/>
    <n v="1"/>
    <s v="ZBHT0013"/>
    <s v="GPsO2qmT8pz"/>
    <s v="Allocated"/>
    <e v="#N/A"/>
    <e v="#N/A"/>
    <e v="#N/A"/>
    <m/>
    <m/>
    <m/>
    <m/>
    <s v="307"/>
    <n v="4525"/>
    <n v="13478"/>
  </r>
  <r>
    <n v="466598110"/>
    <s v="KEDAR MADHUKAR JAGTAP"/>
    <s v="ONLINE"/>
    <x v="6"/>
    <n v="12470"/>
    <m/>
    <m/>
    <s v="CBC COLL"/>
    <n v="7689"/>
    <n v="2788.34"/>
    <n v="2900.34"/>
    <n v="-1800.6599999999999"/>
    <x v="0"/>
    <x v="2"/>
    <x v="0"/>
    <x v="13"/>
    <n v="105541.34"/>
    <n v="112"/>
    <n v="1800"/>
    <n v="1350"/>
    <s v="-"/>
    <n v="0.10429942999909202"/>
    <n v="5.77555474605786E-3"/>
    <x v="2"/>
    <s v="PAID"/>
    <s v="-"/>
    <s v="PAID"/>
    <m/>
    <m/>
    <s v="CAVNA"/>
    <m/>
    <m/>
    <m/>
    <s v="WAKAD"/>
    <m/>
    <m/>
    <m/>
    <n v="4250.34"/>
    <n v="105541.34"/>
    <n v="27"/>
    <n v="0"/>
    <s v="RB"/>
    <m/>
    <m/>
    <m/>
    <m/>
    <s v="-"/>
    <s v="MH11DW7419"/>
    <s v="HONDA UNICORN 2B"/>
    <d v="2025-07-29T00:00:00"/>
    <n v="24"/>
    <x v="1"/>
    <x v="0"/>
    <m/>
    <m/>
    <m/>
    <m/>
    <m/>
    <m/>
    <m/>
    <m/>
    <m/>
    <m/>
    <m/>
    <m/>
    <m/>
    <m/>
    <m/>
    <m/>
    <m/>
    <m/>
    <m/>
    <m/>
    <m/>
    <m/>
    <m/>
    <m/>
    <m/>
    <m/>
    <m/>
    <m/>
    <m/>
    <m/>
    <m/>
    <n v="1"/>
    <m/>
    <m/>
    <m/>
    <m/>
    <m/>
    <m/>
    <m/>
    <m/>
    <m/>
    <m/>
    <m/>
    <m/>
    <m/>
    <m/>
    <m/>
    <m/>
    <m/>
    <m/>
    <m/>
    <m/>
    <m/>
    <m/>
    <m/>
    <m/>
    <m/>
    <m/>
    <m/>
    <m/>
    <m/>
    <m/>
    <m/>
    <m/>
    <m/>
    <m/>
    <m/>
    <m/>
    <m/>
    <m/>
    <m/>
    <m/>
    <m/>
    <m/>
    <m/>
    <m/>
    <m/>
    <m/>
    <m/>
    <m/>
    <m/>
    <m/>
    <m/>
    <m/>
    <m/>
    <m/>
    <m/>
    <m/>
    <m/>
    <m/>
    <m/>
    <m/>
    <m/>
    <m/>
    <n v="1"/>
    <n v="1"/>
    <s v="DUWT0030"/>
    <s v="APBDTz3imcc"/>
    <s v="Allocated"/>
    <s v="Address Not Found (NC_ANF)"/>
    <s v="Address not found "/>
    <d v="2026-06-11T00:00:00"/>
    <m/>
    <m/>
    <m/>
    <m/>
    <s v="192"/>
    <n v="2900.34"/>
    <n v="10669.34"/>
  </r>
  <r>
    <n v="466828544"/>
    <s v="SURAJ PRAKASH HIWALE"/>
    <m/>
    <x v="1"/>
    <m/>
    <m/>
    <m/>
    <m/>
    <n v="4837"/>
    <n v="24185"/>
    <n v="5770"/>
    <n v="30348"/>
    <x v="5"/>
    <x v="1"/>
    <x v="1"/>
    <x v="7"/>
    <n v="105045"/>
    <n v="933"/>
    <n v="0"/>
    <n v="3149"/>
    <s v="FLOW"/>
    <n v="0.30538267156767412"/>
    <n v="5.1132279286831346E-2"/>
    <x v="1"/>
    <s v="RTP"/>
    <s v="LMCB"/>
    <s v="RTP"/>
    <s v="Financail problem"/>
    <m/>
    <s v="CAVNA"/>
    <m/>
    <s v="REPO"/>
    <s v="-"/>
    <s v="SHIKRAPUR"/>
    <s v="-"/>
    <s v="-"/>
    <s v="-"/>
    <n v="28267"/>
    <n v="105045"/>
    <n v="147"/>
    <n v="163"/>
    <s v="FLOW"/>
    <m/>
    <m/>
    <m/>
    <m/>
    <s v="NPA"/>
    <s v="MH12YM8650"/>
    <s v="HONDA ACTIVA DLX 2B"/>
    <d v="2025-09-06T00:00:00"/>
    <n v="30"/>
    <x v="0"/>
    <x v="0"/>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m/>
    <s v="1326"/>
    <n v="5770"/>
    <n v="30348"/>
  </r>
  <r>
    <n v="467457662"/>
    <s v="MITHIL MANJU SHETTY"/>
    <m/>
    <x v="1"/>
    <m/>
    <m/>
    <m/>
    <m/>
    <n v="3882"/>
    <n v="18413"/>
    <n v="3465"/>
    <n v="23183"/>
    <x v="5"/>
    <x v="1"/>
    <x v="1"/>
    <x v="14"/>
    <n v="104460"/>
    <n v="580"/>
    <n v="0"/>
    <n v="2250"/>
    <s v="FLOW"/>
    <n v="0.41859850048287495"/>
    <n v="5.0847521484148721E-2"/>
    <x v="1"/>
    <s v="NC"/>
    <s v="NC"/>
    <s v="NC"/>
    <s v="Shifted"/>
    <m/>
    <s v="CNAVNA"/>
    <m/>
    <s v="REPO"/>
    <s v="-"/>
    <s v="DEHU ROAD"/>
    <s v="-"/>
    <s v="-"/>
    <s v="-"/>
    <n v="21243"/>
    <n v="104460"/>
    <n v="147"/>
    <n v="163"/>
    <s v="FLOW"/>
    <m/>
    <m/>
    <m/>
    <m/>
    <s v="NPA"/>
    <s v="MH14NA2912"/>
    <s v="HONDA ACTIVA STD 2B"/>
    <d v="2025-12-18T00:00:00"/>
    <n v="36"/>
    <x v="0"/>
    <x v="1"/>
    <m/>
    <m/>
    <m/>
    <m/>
    <m/>
    <m/>
    <m/>
    <m/>
    <m/>
    <m/>
    <m/>
    <m/>
    <m/>
    <n v="1"/>
    <m/>
    <m/>
    <m/>
    <m/>
    <m/>
    <m/>
    <m/>
    <m/>
    <m/>
    <m/>
    <m/>
    <n v="1"/>
    <m/>
    <m/>
    <m/>
    <m/>
    <m/>
    <m/>
    <m/>
    <m/>
    <m/>
    <m/>
    <m/>
    <m/>
    <m/>
    <m/>
    <m/>
    <m/>
    <m/>
    <m/>
    <m/>
    <m/>
    <m/>
    <m/>
    <m/>
    <m/>
    <m/>
    <m/>
    <n v="1"/>
    <m/>
    <m/>
    <m/>
    <m/>
    <m/>
    <m/>
    <m/>
    <m/>
    <m/>
    <m/>
    <m/>
    <m/>
    <m/>
    <m/>
    <m/>
    <m/>
    <m/>
    <m/>
    <m/>
    <m/>
    <m/>
    <m/>
    <m/>
    <m/>
    <m/>
    <m/>
    <m/>
    <m/>
    <m/>
    <m/>
    <m/>
    <m/>
    <m/>
    <m/>
    <m/>
    <m/>
    <m/>
    <m/>
    <m/>
    <m/>
    <m/>
    <n v="3"/>
    <n v="1"/>
    <s v="DUWT0027"/>
    <s v="k6K2bcTwSNz"/>
    <s v="Allocated"/>
    <s v="Shifted (NC_SFTD)"/>
    <s v="Visited to Customers residence address but Customer Shifted from his residence address "/>
    <d v="2026-06-09T00:00:00"/>
    <m/>
    <m/>
    <m/>
    <m/>
    <s v="888"/>
    <n v="3465"/>
    <n v="23183"/>
  </r>
  <r>
    <n v="460748946"/>
    <s v="PRATHAMESH SANJAY KUDALE"/>
    <m/>
    <x v="1"/>
    <m/>
    <m/>
    <m/>
    <m/>
    <n v="6124"/>
    <n v="6092"/>
    <n v="6205"/>
    <n v="12450"/>
    <x v="0"/>
    <x v="1"/>
    <x v="1"/>
    <x v="7"/>
    <n v="104436.2"/>
    <n v="113"/>
    <n v="0"/>
    <n v="5627"/>
    <s v="29.05.26"/>
    <n v="6.5022092844330373E-2"/>
    <n v="5.7150780023282628E-3"/>
    <x v="1"/>
    <s v="BPTP"/>
    <s v="PTP"/>
    <s v="BPTP"/>
    <s v="Financail problem"/>
    <m/>
    <s v="CAVA"/>
    <m/>
    <s v="-"/>
    <s v="-"/>
    <s v="DUMLA"/>
    <s v="-"/>
    <s v="-"/>
    <s v="-"/>
    <n v="11832"/>
    <n v="104436.2"/>
    <n v="27"/>
    <n v="43"/>
    <s v="FLOW"/>
    <m/>
    <m/>
    <m/>
    <m/>
    <s v="REGULAR"/>
    <s v="MH12WG1139"/>
    <s v="CLASSIC 350 DARK GUNMETAL GREY"/>
    <d v="2023-11-17T00:00:00"/>
    <n v="48"/>
    <x v="0"/>
    <x v="0"/>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m/>
    <s v="234"/>
    <n v="6205"/>
    <n v="12450"/>
  </r>
  <r>
    <n v="465745229"/>
    <s v="GANESH MACHINDRA SALUNKE"/>
    <m/>
    <x v="1"/>
    <m/>
    <m/>
    <m/>
    <s v="BANK STABLE 17"/>
    <n v="5140"/>
    <n v="3427"/>
    <n v="3476"/>
    <n v="8691"/>
    <x v="0"/>
    <x v="0"/>
    <x v="1"/>
    <x v="7"/>
    <n v="103018"/>
    <n v="49"/>
    <n v="0"/>
    <n v="1090"/>
    <s v="-"/>
    <n v="6.4139119966421868E-2"/>
    <n v="5.6374696287671607E-3"/>
    <x v="0"/>
    <s v="PAID"/>
    <s v="-"/>
    <s v="PTP"/>
    <m/>
    <n v="18"/>
    <s v="CAVA"/>
    <m/>
    <m/>
    <m/>
    <s v="SADAL GAON"/>
    <m/>
    <m/>
    <m/>
    <n v="4566"/>
    <n v="103018"/>
    <n v="27"/>
    <n v="12"/>
    <s v="STABLE"/>
    <m/>
    <m/>
    <m/>
    <m/>
    <s v="-"/>
    <s v="MH12XY1938"/>
    <s v="HONDA UNICORN 2B"/>
    <d v="2025-03-21T00:00:00"/>
    <n v="36"/>
    <x v="1"/>
    <x v="0"/>
    <m/>
    <m/>
    <m/>
    <m/>
    <m/>
    <m/>
    <m/>
    <m/>
    <m/>
    <m/>
    <m/>
    <m/>
    <m/>
    <m/>
    <m/>
    <m/>
    <m/>
    <m/>
    <m/>
    <m/>
    <m/>
    <m/>
    <m/>
    <m/>
    <m/>
    <m/>
    <m/>
    <m/>
    <m/>
    <m/>
    <m/>
    <m/>
    <m/>
    <m/>
    <n v="1"/>
    <m/>
    <m/>
    <m/>
    <m/>
    <m/>
    <m/>
    <m/>
    <m/>
    <m/>
    <m/>
    <m/>
    <m/>
    <m/>
    <m/>
    <m/>
    <m/>
    <m/>
    <m/>
    <m/>
    <m/>
    <m/>
    <m/>
    <m/>
    <m/>
    <m/>
    <m/>
    <m/>
    <m/>
    <m/>
    <m/>
    <m/>
    <m/>
    <m/>
    <m/>
    <m/>
    <m/>
    <m/>
    <m/>
    <m/>
    <m/>
    <m/>
    <m/>
    <m/>
    <m/>
    <m/>
    <m/>
    <m/>
    <m/>
    <m/>
    <m/>
    <m/>
    <m/>
    <m/>
    <m/>
    <m/>
    <m/>
    <m/>
    <m/>
    <m/>
    <n v="1"/>
    <n v="1"/>
    <s v="ZBHT0024"/>
    <s v="B6tw_o2E1m"/>
    <s v="Allocated"/>
    <s v="Left Message (LMCB)"/>
    <s v="Meet mother "/>
    <d v="2026-06-12T00:00:00"/>
    <m/>
    <m/>
    <m/>
    <m/>
    <s v="124"/>
    <n v="3476"/>
    <n v="8691"/>
  </r>
  <r>
    <n v="460017651"/>
    <s v="RAVINDRA BALASAHEB SHILIMKAR"/>
    <m/>
    <x v="1"/>
    <m/>
    <m/>
    <m/>
    <m/>
    <n v="6422"/>
    <n v="5738"/>
    <n v="5871"/>
    <n v="12428"/>
    <x v="0"/>
    <x v="1"/>
    <x v="1"/>
    <x v="3"/>
    <n v="102160.12"/>
    <n v="133"/>
    <n v="0"/>
    <n v="6300"/>
    <s v="25.05.26"/>
    <n v="0.11639605072400855"/>
    <n v="5.5905237314955499E-3"/>
    <x v="0"/>
    <s v="PTP"/>
    <s v="PTP"/>
    <s v="PTP"/>
    <m/>
    <n v="20"/>
    <s v="CAVA"/>
    <m/>
    <s v="-"/>
    <s v="-"/>
    <s v="BHOR"/>
    <s v="-"/>
    <s v="-"/>
    <s v="-"/>
    <n v="12171"/>
    <n v="102160.12"/>
    <n v="27"/>
    <n v="43"/>
    <s v="FLOW"/>
    <m/>
    <m/>
    <m/>
    <m/>
    <s v="REGULAR"/>
    <s v="MH12VY4073"/>
    <s v="BULLET 350 BLACK GOLD"/>
    <d v="2023-10-06T00:00:00"/>
    <n v="48"/>
    <x v="0"/>
    <x v="1"/>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m/>
    <s v="268"/>
    <n v="5871"/>
    <n v="12428"/>
  </r>
  <r>
    <n v="462727406"/>
    <s v="SHWETA PRASHANT KALE"/>
    <m/>
    <x v="1"/>
    <m/>
    <m/>
    <m/>
    <m/>
    <n v="4932"/>
    <n v="4691"/>
    <n v="4813"/>
    <n v="9853"/>
    <x v="0"/>
    <x v="1"/>
    <x v="1"/>
    <x v="6"/>
    <n v="101932"/>
    <n v="122"/>
    <n v="0"/>
    <n v="900"/>
    <s v="19.05.26"/>
    <n v="5.8225568544127276E-2"/>
    <n v="5.5780402861586734E-3"/>
    <x v="0"/>
    <s v="PTP"/>
    <s v="PAID"/>
    <s v="PTP"/>
    <m/>
    <m/>
    <s v="CAVA"/>
    <m/>
    <s v="-"/>
    <s v="-"/>
    <s v="VISHRANTWADI"/>
    <s v="-"/>
    <s v="-"/>
    <s v="-"/>
    <n v="5713"/>
    <n v="101932"/>
    <n v="27"/>
    <n v="43"/>
    <s v="FLOW"/>
    <m/>
    <m/>
    <m/>
    <m/>
    <s v="REGULAR"/>
    <s v="MH14LN6712"/>
    <s v="BULLET 350 MILITARY BLACK"/>
    <d v="2024-04-29T00:00:00"/>
    <n v="48"/>
    <x v="0"/>
    <x v="1"/>
    <m/>
    <m/>
    <m/>
    <m/>
    <m/>
    <m/>
    <m/>
    <m/>
    <m/>
    <m/>
    <m/>
    <m/>
    <m/>
    <m/>
    <m/>
    <m/>
    <m/>
    <m/>
    <m/>
    <m/>
    <m/>
    <m/>
    <n v="1"/>
    <m/>
    <m/>
    <m/>
    <m/>
    <m/>
    <m/>
    <m/>
    <m/>
    <m/>
    <m/>
    <m/>
    <m/>
    <m/>
    <m/>
    <m/>
    <m/>
    <m/>
    <m/>
    <m/>
    <m/>
    <m/>
    <m/>
    <m/>
    <m/>
    <m/>
    <m/>
    <m/>
    <m/>
    <m/>
    <n v="1"/>
    <m/>
    <m/>
    <m/>
    <m/>
    <m/>
    <m/>
    <m/>
    <m/>
    <m/>
    <m/>
    <m/>
    <m/>
    <m/>
    <m/>
    <m/>
    <m/>
    <m/>
    <m/>
    <m/>
    <m/>
    <m/>
    <m/>
    <m/>
    <m/>
    <m/>
    <m/>
    <m/>
    <m/>
    <m/>
    <m/>
    <m/>
    <m/>
    <m/>
    <m/>
    <m/>
    <m/>
    <m/>
    <m/>
    <m/>
    <m/>
    <m/>
    <n v="2"/>
    <n v="1"/>
    <s v="ZBHT0012"/>
    <s v="B2WfW15fjz"/>
    <s v="Allocated"/>
    <s v="Promise To Pay (PTP)"/>
    <s v="Ptp"/>
    <d v="2026-06-24T00:00:00"/>
    <m/>
    <m/>
    <m/>
    <m/>
    <s v="230"/>
    <n v="4813"/>
    <n v="9853"/>
  </r>
  <r>
    <n v="466324484"/>
    <s v="ANIKET CHANDRAKANT VANJARI"/>
    <m/>
    <x v="1"/>
    <m/>
    <m/>
    <m/>
    <m/>
    <n v="4811"/>
    <n v="4625"/>
    <n v="4706"/>
    <n v="9603"/>
    <x v="0"/>
    <x v="1"/>
    <x v="1"/>
    <x v="8"/>
    <n v="101894"/>
    <n v="81"/>
    <n v="0"/>
    <n v="2700"/>
    <s v="-"/>
    <n v="0.11190680054949365"/>
    <n v="5.5759608063988926E-3"/>
    <x v="0"/>
    <s v="PTP"/>
    <s v="-"/>
    <s v="PTP"/>
    <m/>
    <n v="21"/>
    <m/>
    <m/>
    <m/>
    <m/>
    <s v="MAVAL"/>
    <m/>
    <m/>
    <m/>
    <n v="7406"/>
    <n v="101894"/>
    <n v="27"/>
    <n v="43"/>
    <s v="FLOW"/>
    <m/>
    <m/>
    <m/>
    <m/>
    <s v="-"/>
    <s v="MH14MM1990"/>
    <s v="YAMAHA FZ 15"/>
    <d v="2025-06-13T00:00:00"/>
    <n v="36"/>
    <x v="1"/>
    <x v="1"/>
    <m/>
    <m/>
    <m/>
    <m/>
    <m/>
    <m/>
    <m/>
    <m/>
    <m/>
    <m/>
    <m/>
    <m/>
    <m/>
    <m/>
    <m/>
    <m/>
    <m/>
    <m/>
    <m/>
    <m/>
    <m/>
    <m/>
    <m/>
    <m/>
    <m/>
    <m/>
    <m/>
    <m/>
    <m/>
    <m/>
    <m/>
    <m/>
    <m/>
    <m/>
    <m/>
    <m/>
    <m/>
    <m/>
    <m/>
    <m/>
    <m/>
    <m/>
    <m/>
    <m/>
    <m/>
    <m/>
    <m/>
    <m/>
    <m/>
    <m/>
    <m/>
    <m/>
    <m/>
    <m/>
    <m/>
    <m/>
    <m/>
    <m/>
    <m/>
    <m/>
    <m/>
    <m/>
    <m/>
    <m/>
    <m/>
    <m/>
    <m/>
    <m/>
    <m/>
    <m/>
    <m/>
    <m/>
    <m/>
    <m/>
    <m/>
    <m/>
    <m/>
    <m/>
    <m/>
    <m/>
    <m/>
    <m/>
    <m/>
    <m/>
    <m/>
    <m/>
    <m/>
    <m/>
    <m/>
    <m/>
    <m/>
    <m/>
    <m/>
    <m/>
    <n v="0"/>
    <s v=""/>
    <s v="ZBHT0013"/>
    <s v="A2J6at9DVNc"/>
    <s v="Allocated"/>
    <e v="#N/A"/>
    <e v="#N/A"/>
    <e v="#N/A"/>
    <m/>
    <m/>
    <m/>
    <m/>
    <s v="167"/>
    <n v="4706"/>
    <n v="9603"/>
  </r>
  <r>
    <n v="467633570"/>
    <s v="PRAJAKTA HANUMANT GAYAKWAD"/>
    <m/>
    <x v="1"/>
    <m/>
    <m/>
    <m/>
    <m/>
    <n v="3185"/>
    <n v="3120"/>
    <n v="3174"/>
    <n v="6459"/>
    <x v="0"/>
    <x v="1"/>
    <x v="1"/>
    <x v="10"/>
    <n v="100905"/>
    <n v="54"/>
    <n v="0"/>
    <n v="900"/>
    <s v="30.05.26"/>
    <n v="4.3516115595363336E-2"/>
    <n v="5.5218396094930044E-3"/>
    <x v="1"/>
    <s v="EXP"/>
    <s v="EXP"/>
    <s v="EXP"/>
    <s v="Customer expire deadth certificate not provided"/>
    <m/>
    <s v="CNAVNA"/>
    <m/>
    <s v="-"/>
    <s v="-"/>
    <s v="JUNNAR"/>
    <s v="-"/>
    <s v="-"/>
    <s v="-"/>
    <n v="4074"/>
    <n v="100905"/>
    <n v="27"/>
    <n v="43"/>
    <s v="FLOW"/>
    <m/>
    <m/>
    <m/>
    <m/>
    <s v="REGULAR"/>
    <s v="MH14NB8306"/>
    <s v="TVS RAIDER DISC CONNECTED"/>
    <d v="2026-01-22T00:00:00"/>
    <n v="48"/>
    <x v="0"/>
    <x v="0"/>
    <m/>
    <m/>
    <m/>
    <m/>
    <m/>
    <m/>
    <m/>
    <m/>
    <m/>
    <m/>
    <m/>
    <m/>
    <m/>
    <m/>
    <m/>
    <m/>
    <m/>
    <m/>
    <m/>
    <m/>
    <m/>
    <m/>
    <m/>
    <m/>
    <m/>
    <m/>
    <m/>
    <m/>
    <m/>
    <m/>
    <m/>
    <m/>
    <m/>
    <m/>
    <m/>
    <m/>
    <m/>
    <m/>
    <m/>
    <m/>
    <m/>
    <m/>
    <m/>
    <m/>
    <m/>
    <m/>
    <m/>
    <m/>
    <m/>
    <m/>
    <m/>
    <m/>
    <m/>
    <m/>
    <m/>
    <m/>
    <m/>
    <m/>
    <m/>
    <m/>
    <m/>
    <m/>
    <m/>
    <m/>
    <m/>
    <m/>
    <m/>
    <m/>
    <m/>
    <m/>
    <m/>
    <m/>
    <m/>
    <m/>
    <m/>
    <m/>
    <m/>
    <m/>
    <m/>
    <m/>
    <m/>
    <m/>
    <m/>
    <m/>
    <m/>
    <m/>
    <m/>
    <m/>
    <m/>
    <m/>
    <m/>
    <m/>
    <m/>
    <m/>
    <n v="0"/>
    <s v=""/>
    <s v="ZBHT0021"/>
    <s v="BoSVf5Vfgbc"/>
    <s v="Allocated"/>
    <e v="#N/A"/>
    <e v="#N/A"/>
    <e v="#N/A"/>
    <m/>
    <m/>
    <m/>
    <m/>
    <s v="154"/>
    <n v="3174"/>
    <n v="6459"/>
  </r>
  <r>
    <n v="461001866"/>
    <s v="PANKAJ GANPAT LAHANE"/>
    <s v="ONLINE"/>
    <x v="16"/>
    <n v="6000"/>
    <m/>
    <m/>
    <m/>
    <n v="5309"/>
    <n v="15835"/>
    <n v="5767"/>
    <n v="15756"/>
    <x v="1"/>
    <x v="0"/>
    <x v="0"/>
    <x v="2"/>
    <n v="100650"/>
    <n v="550"/>
    <n v="0"/>
    <n v="900"/>
    <s v="02.05.26"/>
    <n v="0.33568048420700863"/>
    <n v="2.6919896962028237E-2"/>
    <x v="0"/>
    <s v="PAID"/>
    <s v="PAID"/>
    <s v="PAID"/>
    <s v="Shifted"/>
    <m/>
    <s v="CAVNA"/>
    <m/>
    <s v="REPO"/>
    <s v="-"/>
    <s v="MOSHI"/>
    <s v="-"/>
    <s v="-"/>
    <s v="-"/>
    <n v="17285"/>
    <n v="100650"/>
    <n v="88"/>
    <n v="73"/>
    <s v="STABLE"/>
    <m/>
    <m/>
    <m/>
    <m/>
    <s v="REGULAR"/>
    <s v="MH14LF7047"/>
    <s v="BULLET 350 MILITARY BLACK"/>
    <d v="2023-12-05T00:00:00"/>
    <n v="48"/>
    <x v="0"/>
    <x v="1"/>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m/>
    <s v="612"/>
    <n v="5767"/>
    <n v="21756"/>
  </r>
  <r>
    <n v="466811165"/>
    <s v="AMOL BALU BHISE"/>
    <m/>
    <x v="1"/>
    <m/>
    <m/>
    <m/>
    <m/>
    <n v="3919"/>
    <n v="23514"/>
    <n v="4984"/>
    <n v="28924"/>
    <x v="3"/>
    <x v="1"/>
    <x v="1"/>
    <x v="13"/>
    <n v="98817"/>
    <n v="1065"/>
    <n v="0"/>
    <n v="2700"/>
    <s v="FLOW"/>
    <n v="0.58506462638179235"/>
    <n v="4.1510221652115896E-2"/>
    <x v="1"/>
    <s v="NC"/>
    <s v="NC"/>
    <s v="NC"/>
    <s v="Shifted"/>
    <m/>
    <s v="CNAVNA"/>
    <m/>
    <s v="REPO"/>
    <s v="-"/>
    <s v="JAMBE"/>
    <s v="-"/>
    <s v="-"/>
    <s v="-"/>
    <n v="27279"/>
    <n v="98817"/>
    <n v="178"/>
    <n v="194"/>
    <s v="FLOW"/>
    <m/>
    <m/>
    <m/>
    <m/>
    <s v="NPA"/>
    <s v="MH14MP9703"/>
    <s v="TVS JUPITER 110 DISC SXC OBDIIA"/>
    <d v="2025-09-03T00:00:00"/>
    <n v="36"/>
    <x v="0"/>
    <x v="0"/>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m/>
    <s v="1491"/>
    <n v="4984"/>
    <n v="28924"/>
  </r>
  <r>
    <n v="465871171"/>
    <s v="PRAMILA ANIL PAWARA"/>
    <m/>
    <x v="1"/>
    <m/>
    <m/>
    <m/>
    <m/>
    <n v="5153"/>
    <n v="30744"/>
    <n v="6310"/>
    <n v="37724"/>
    <x v="3"/>
    <x v="1"/>
    <x v="1"/>
    <x v="7"/>
    <n v="98358"/>
    <n v="1331"/>
    <n v="0"/>
    <n v="4050"/>
    <s v="FLOW"/>
    <n v="0.19998007478056845"/>
    <n v="4.131740875819763E-2"/>
    <x v="1"/>
    <s v="NC"/>
    <s v="NC"/>
    <s v="NC"/>
    <s v="Add not found"/>
    <m/>
    <s v="CNAVNA"/>
    <m/>
    <s v="REPO"/>
    <s v="-"/>
    <s v="SHIRUR"/>
    <s v="-"/>
    <s v="-"/>
    <s v="-"/>
    <n v="36125"/>
    <n v="98358"/>
    <n v="178"/>
    <n v="194"/>
    <s v="FLOW"/>
    <m/>
    <m/>
    <m/>
    <m/>
    <s v="NPA"/>
    <s v="MH18CG9167"/>
    <s v="HONDA UNICORN 2B"/>
    <d v="2025-04-07T00:00:00"/>
    <n v="30"/>
    <x v="0"/>
    <x v="0"/>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m/>
    <s v="1827"/>
    <n v="6310"/>
    <n v="37724"/>
  </r>
  <r>
    <n v="464268783"/>
    <s v="YOGESH NARAYAN PARIHAR"/>
    <m/>
    <x v="1"/>
    <m/>
    <m/>
    <m/>
    <m/>
    <n v="5443"/>
    <n v="21603"/>
    <n v="5864"/>
    <n v="27941"/>
    <x v="2"/>
    <x v="1"/>
    <x v="1"/>
    <x v="1"/>
    <n v="98284"/>
    <n v="590"/>
    <n v="0"/>
    <n v="4028"/>
    <s v="FLOW"/>
    <n v="0.20274463978026247"/>
    <n v="3.2268496267160024E-2"/>
    <x v="1"/>
    <s v="NC"/>
    <s v="NC"/>
    <s v="NC"/>
    <s v="no such person"/>
    <m/>
    <s v="CNAVNA"/>
    <m/>
    <s v="REPO"/>
    <s v="-"/>
    <s v="TALAWADE"/>
    <s v="-"/>
    <s v="-"/>
    <s v="-"/>
    <n v="26221"/>
    <n v="98284"/>
    <n v="116"/>
    <n v="132"/>
    <s v="FLOW"/>
    <m/>
    <m/>
    <m/>
    <m/>
    <s v="NPA"/>
    <s v="MH21CD4927"/>
    <s v="HONDA SP 160 DOUBLE DISC"/>
    <d v="2024-10-09T00:00:00"/>
    <n v="36"/>
    <x v="0"/>
    <x v="0"/>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s v="DIGICOLLTC"/>
    <s v="895"/>
    <n v="5864"/>
    <n v="27941"/>
  </r>
  <r>
    <n v="467105538"/>
    <s v="RAMA BABASAHEB WAGHMARE"/>
    <m/>
    <x v="1"/>
    <m/>
    <m/>
    <m/>
    <m/>
    <n v="4787"/>
    <n v="4780"/>
    <n v="4849"/>
    <n v="9762"/>
    <x v="0"/>
    <x v="1"/>
    <x v="1"/>
    <x v="16"/>
    <n v="96592"/>
    <n v="69"/>
    <n v="0"/>
    <n v="900"/>
    <s v="30.05.26"/>
    <n v="0.37268582386728749"/>
    <n v="5.2858186567578246E-3"/>
    <x v="1"/>
    <s v="NC"/>
    <s v="MPTP"/>
    <s v="NC"/>
    <s v="Add not found"/>
    <m/>
    <s v="CNAVNA"/>
    <m/>
    <s v="-"/>
    <s v="-"/>
    <s v="WAGHOLI"/>
    <s v="-"/>
    <s v="-"/>
    <s v="-"/>
    <n v="5749"/>
    <n v="96592"/>
    <n v="27"/>
    <n v="43"/>
    <s v="FLOW"/>
    <m/>
    <m/>
    <m/>
    <m/>
    <s v="REGULAR"/>
    <s v="MH22BH6295"/>
    <s v="BAJAJ PULSAR NS 125"/>
    <d v="2025-10-17T00:00:00"/>
    <n v="30"/>
    <x v="0"/>
    <x v="1"/>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m/>
    <s v="195"/>
    <n v="4849"/>
    <n v="9762"/>
  </r>
  <r>
    <n v="466294591"/>
    <s v="VAIBHAV SANJAY SABLE"/>
    <m/>
    <x v="1"/>
    <m/>
    <m/>
    <m/>
    <m/>
    <n v="4490"/>
    <n v="4374.46"/>
    <n v="4374.46"/>
    <n v="8929.4599999999991"/>
    <x v="0"/>
    <x v="1"/>
    <x v="1"/>
    <x v="11"/>
    <n v="96329"/>
    <n v="0"/>
    <n v="0"/>
    <n v="450"/>
    <s v="-"/>
    <n v="9.5145854637374419E-2"/>
    <n v="5.2714264678940751E-3"/>
    <x v="1"/>
    <s v="RTP"/>
    <s v="-"/>
    <s v="RTP"/>
    <s v="Financail problem"/>
    <m/>
    <s v="CAVA"/>
    <m/>
    <m/>
    <m/>
    <s v="AMBETHAN"/>
    <m/>
    <m/>
    <m/>
    <n v="4824.46"/>
    <n v="96329"/>
    <n v="27"/>
    <n v="43"/>
    <s v="FLOW"/>
    <m/>
    <m/>
    <m/>
    <m/>
    <s v="-"/>
    <s v="MH14MK8568"/>
    <s v="BAJAJ CHETAK 3503"/>
    <d v="2025-06-09T00:00:00"/>
    <n v="36"/>
    <x v="1"/>
    <x v="0"/>
    <m/>
    <m/>
    <m/>
    <m/>
    <m/>
    <m/>
    <m/>
    <m/>
    <m/>
    <m/>
    <m/>
    <m/>
    <m/>
    <m/>
    <m/>
    <m/>
    <m/>
    <m/>
    <m/>
    <m/>
    <m/>
    <m/>
    <m/>
    <m/>
    <m/>
    <m/>
    <m/>
    <m/>
    <m/>
    <m/>
    <m/>
    <m/>
    <m/>
    <m/>
    <m/>
    <m/>
    <m/>
    <m/>
    <m/>
    <m/>
    <m/>
    <m/>
    <m/>
    <m/>
    <m/>
    <m/>
    <m/>
    <m/>
    <m/>
    <m/>
    <m/>
    <m/>
    <m/>
    <m/>
    <m/>
    <n v="1"/>
    <m/>
    <m/>
    <m/>
    <m/>
    <m/>
    <m/>
    <m/>
    <m/>
    <m/>
    <m/>
    <m/>
    <m/>
    <m/>
    <m/>
    <m/>
    <m/>
    <m/>
    <m/>
    <m/>
    <m/>
    <m/>
    <m/>
    <m/>
    <m/>
    <m/>
    <m/>
    <m/>
    <m/>
    <m/>
    <m/>
    <m/>
    <m/>
    <m/>
    <m/>
    <m/>
    <m/>
    <m/>
    <m/>
    <n v="1"/>
    <n v="1"/>
    <s v="DUWT0017"/>
    <s v="G6fMdQ8dp8S"/>
    <s v="Allocated"/>
    <e v="#N/A"/>
    <e v="#N/A"/>
    <e v="#N/A"/>
    <m/>
    <m/>
    <m/>
    <m/>
    <s v="65"/>
    <n v="4374.46"/>
    <n v="8929.4599999999991"/>
  </r>
  <r>
    <n v="464384033"/>
    <s v="LAXMAN RAJU PAWAR"/>
    <m/>
    <x v="1"/>
    <m/>
    <m/>
    <m/>
    <m/>
    <n v="4881"/>
    <n v="24293"/>
    <n v="5638"/>
    <n v="30367"/>
    <x v="5"/>
    <x v="1"/>
    <x v="1"/>
    <x v="1"/>
    <n v="96129"/>
    <n v="869"/>
    <n v="0"/>
    <n v="5400"/>
    <s v="FLOW"/>
    <n v="0.95531915971983505"/>
    <n v="4.6792278314663337E-2"/>
    <x v="1"/>
    <s v="NC"/>
    <s v="NC"/>
    <s v="NC"/>
    <s v="left msg with mother customer shifted from res"/>
    <m/>
    <s v="CNAVNA"/>
    <m/>
    <s v="REPO"/>
    <s v="-"/>
    <s v="CHIKHALI"/>
    <s v="-"/>
    <s v="-"/>
    <s v="-"/>
    <n v="30562"/>
    <n v="96129"/>
    <n v="147"/>
    <n v="163"/>
    <s v="FLOW"/>
    <m/>
    <m/>
    <m/>
    <m/>
    <s v="NPA"/>
    <s v="MH14LW8132"/>
    <s v="XPULSE 200 4V PRO"/>
    <d v="2024-10-21T00:00:00"/>
    <n v="36"/>
    <x v="0"/>
    <x v="0"/>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s v="DIGICOLLTC"/>
    <s v="1193"/>
    <n v="5638"/>
    <n v="30367"/>
  </r>
  <r>
    <n v="462817786"/>
    <s v="HRUSHIKESH SUNIL PANGARE"/>
    <m/>
    <x v="1"/>
    <m/>
    <m/>
    <m/>
    <m/>
    <n v="4562"/>
    <n v="4017"/>
    <n v="4067"/>
    <n v="8689"/>
    <x v="0"/>
    <x v="1"/>
    <x v="1"/>
    <x v="3"/>
    <n v="94988"/>
    <n v="50"/>
    <n v="0"/>
    <n v="796"/>
    <s v="-"/>
    <n v="0.10822450155865249"/>
    <n v="5.198042721634424E-3"/>
    <x v="0"/>
    <s v="PTP"/>
    <s v="-"/>
    <s v="PTP"/>
    <m/>
    <n v="20"/>
    <s v="CAVA"/>
    <m/>
    <s v="-"/>
    <s v="-"/>
    <s v="VELU"/>
    <s v="-"/>
    <s v="-"/>
    <s v="-"/>
    <n v="4863"/>
    <n v="94988"/>
    <n v="27"/>
    <n v="43"/>
    <s v="FLOW"/>
    <m/>
    <m/>
    <m/>
    <m/>
    <s v="REGULAR"/>
    <s v="MH12WT3874"/>
    <s v="HUNTER 350 REBEL BLACK"/>
    <d v="2024-05-07T00:00:00"/>
    <n v="48"/>
    <x v="0"/>
    <x v="1"/>
    <m/>
    <m/>
    <m/>
    <m/>
    <m/>
    <m/>
    <m/>
    <m/>
    <m/>
    <m/>
    <n v="1"/>
    <m/>
    <m/>
    <m/>
    <m/>
    <m/>
    <m/>
    <m/>
    <m/>
    <m/>
    <m/>
    <m/>
    <m/>
    <m/>
    <m/>
    <m/>
    <m/>
    <m/>
    <m/>
    <m/>
    <m/>
    <m/>
    <m/>
    <m/>
    <m/>
    <m/>
    <m/>
    <m/>
    <m/>
    <m/>
    <m/>
    <m/>
    <m/>
    <n v="1"/>
    <m/>
    <m/>
    <m/>
    <m/>
    <m/>
    <m/>
    <m/>
    <m/>
    <m/>
    <m/>
    <m/>
    <m/>
    <m/>
    <m/>
    <m/>
    <m/>
    <m/>
    <m/>
    <m/>
    <m/>
    <m/>
    <m/>
    <m/>
    <m/>
    <m/>
    <m/>
    <m/>
    <m/>
    <m/>
    <m/>
    <m/>
    <m/>
    <m/>
    <m/>
    <m/>
    <m/>
    <m/>
    <m/>
    <m/>
    <m/>
    <m/>
    <m/>
    <m/>
    <m/>
    <m/>
    <m/>
    <m/>
    <m/>
    <m/>
    <m/>
    <n v="2"/>
    <n v="1"/>
    <s v="DUWT0011"/>
    <s v="G2YVtv2N9c"/>
    <s v="Allocated"/>
    <s v="Door Locked (NC_DL)"/>
    <s v="Customer home visit customer door lock "/>
    <d v="2026-06-04T00:00:00"/>
    <m/>
    <m/>
    <m/>
    <m/>
    <s v="110"/>
    <n v="4067"/>
    <n v="8689"/>
  </r>
  <r>
    <n v="467440993"/>
    <s v="ARCHANA SHIVAJI DAVKHAR"/>
    <m/>
    <x v="1"/>
    <m/>
    <m/>
    <m/>
    <m/>
    <n v="3535"/>
    <n v="13466"/>
    <n v="3293"/>
    <n v="17646"/>
    <x v="2"/>
    <x v="1"/>
    <x v="1"/>
    <x v="6"/>
    <n v="94419"/>
    <n v="432"/>
    <n v="0"/>
    <n v="2250"/>
    <s v="FLOW"/>
    <n v="0.34107996191799361"/>
    <n v="3.0999543659690106E-2"/>
    <x v="1"/>
    <s v="NC"/>
    <s v="NC"/>
    <s v="NC"/>
    <s v="Add not found"/>
    <m/>
    <s v="CNAVNA"/>
    <m/>
    <s v="REPO"/>
    <s v="-"/>
    <s v="DIGHI"/>
    <s v="-"/>
    <s v="-"/>
    <s v="-"/>
    <n v="16148"/>
    <n v="94419"/>
    <n v="116"/>
    <n v="132"/>
    <s v="FLOW"/>
    <m/>
    <m/>
    <m/>
    <m/>
    <s v="NPA"/>
    <m/>
    <s v="HONDA ACTIVA 125 DISC BSVI"/>
    <d v="2025-12-15T00:00:00"/>
    <n v="36"/>
    <x v="0"/>
    <x v="1"/>
    <m/>
    <m/>
    <m/>
    <m/>
    <m/>
    <m/>
    <m/>
    <m/>
    <m/>
    <m/>
    <m/>
    <m/>
    <m/>
    <m/>
    <m/>
    <m/>
    <m/>
    <m/>
    <m/>
    <m/>
    <m/>
    <m/>
    <m/>
    <m/>
    <m/>
    <m/>
    <m/>
    <m/>
    <m/>
    <m/>
    <m/>
    <m/>
    <m/>
    <m/>
    <m/>
    <m/>
    <m/>
    <m/>
    <m/>
    <m/>
    <m/>
    <m/>
    <m/>
    <m/>
    <m/>
    <m/>
    <m/>
    <m/>
    <m/>
    <m/>
    <m/>
    <m/>
    <n v="1"/>
    <m/>
    <m/>
    <m/>
    <m/>
    <m/>
    <m/>
    <m/>
    <m/>
    <m/>
    <m/>
    <m/>
    <m/>
    <m/>
    <m/>
    <m/>
    <m/>
    <m/>
    <m/>
    <m/>
    <m/>
    <m/>
    <m/>
    <m/>
    <m/>
    <m/>
    <m/>
    <m/>
    <m/>
    <m/>
    <m/>
    <m/>
    <m/>
    <m/>
    <m/>
    <m/>
    <m/>
    <m/>
    <m/>
    <m/>
    <m/>
    <m/>
    <n v="1"/>
    <n v="1"/>
    <s v="ZBHT0012"/>
    <s v="A6S8ct3aw9Ez"/>
    <s v="Allocated"/>
    <s v="Left Message (LMCB)"/>
    <s v="Customer is not staying with her family after marriage she is shifted to Naigaon near urali kanchan her vehicle used by her Husband Mr Ghode left message with her mother "/>
    <d v="2026-06-18T00:00:00"/>
    <m/>
    <m/>
    <m/>
    <m/>
    <s v="645"/>
    <n v="3293"/>
    <n v="17646"/>
  </r>
  <r>
    <n v="466788877"/>
    <s v="KALPESH PANDURANG JADHAV"/>
    <s v="ONLINE"/>
    <x v="13"/>
    <n v="6410"/>
    <m/>
    <m/>
    <m/>
    <n v="6310"/>
    <n v="6238"/>
    <n v="6330"/>
    <n v="6257"/>
    <x v="0"/>
    <x v="0"/>
    <x v="0"/>
    <x v="0"/>
    <n v="94401"/>
    <n v="92"/>
    <n v="0"/>
    <n v="1343"/>
    <s v="15.05.26"/>
    <n v="8.1320708048114101E-2"/>
    <n v="5.1659202316609596E-3"/>
    <x v="0"/>
    <s v="PAID"/>
    <s v="PAID"/>
    <s v="PAID"/>
    <m/>
    <m/>
    <s v="CAVA"/>
    <m/>
    <s v="-"/>
    <s v="-"/>
    <s v="JANTA VASAHAT"/>
    <s v="-"/>
    <s v="-"/>
    <s v="-"/>
    <n v="7673"/>
    <n v="94401"/>
    <n v="27"/>
    <n v="12"/>
    <s v="STABLE"/>
    <m/>
    <m/>
    <m/>
    <m/>
    <s v="REGULAR"/>
    <s v="MH12YM2510"/>
    <s v="HONDA HORNET 2.0 BS VI"/>
    <d v="2025-08-30T00:00:00"/>
    <n v="24"/>
    <x v="0"/>
    <x v="1"/>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m/>
    <s v="119"/>
    <n v="6330"/>
    <n v="12667"/>
  </r>
  <r>
    <n v="466775197"/>
    <s v="ALKA BHAGWAN CHAURE"/>
    <m/>
    <x v="1"/>
    <m/>
    <m/>
    <m/>
    <m/>
    <n v="4058"/>
    <n v="7870"/>
    <n v="4150"/>
    <n v="12455"/>
    <x v="4"/>
    <x v="1"/>
    <x v="1"/>
    <x v="8"/>
    <n v="94243"/>
    <n v="338"/>
    <n v="0"/>
    <n v="3108.34"/>
    <s v="29.05.26"/>
    <n v="0.2565168139731453"/>
    <n v="2.0866472943662978E-2"/>
    <x v="0"/>
    <s v="PTP"/>
    <s v="PTP"/>
    <s v="PTP"/>
    <m/>
    <n v="26"/>
    <s v="CAVNA"/>
    <m/>
    <s v="-"/>
    <s v="-"/>
    <s v="KAMSHET "/>
    <s v="-"/>
    <s v="-"/>
    <s v="-"/>
    <n v="11316.34"/>
    <n v="94243"/>
    <n v="57"/>
    <n v="73"/>
    <s v="FLOW"/>
    <m/>
    <m/>
    <m/>
    <m/>
    <s v="REGULAR"/>
    <s v="MH14MU2504"/>
    <s v="XTREME 125 R"/>
    <d v="2025-08-28T00:00:00"/>
    <n v="36"/>
    <x v="0"/>
    <x v="1"/>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m/>
    <s v="527"/>
    <n v="4150"/>
    <n v="12455"/>
  </r>
  <r>
    <n v="466601702"/>
    <s v="SIKANDAR AJIJ MOMIN"/>
    <m/>
    <x v="1"/>
    <m/>
    <m/>
    <m/>
    <m/>
    <n v="3698"/>
    <n v="18483"/>
    <n v="4234"/>
    <n v="22995"/>
    <x v="5"/>
    <x v="1"/>
    <x v="1"/>
    <x v="15"/>
    <n v="93898"/>
    <n v="543"/>
    <n v="0"/>
    <n v="2250"/>
    <s v="FLOW"/>
    <n v="0.60787105556758947"/>
    <n v="4.5706304540671996E-2"/>
    <x v="1"/>
    <s v="LMCB"/>
    <s v="LMCB"/>
    <s v="LMCB"/>
    <m/>
    <m/>
    <m/>
    <m/>
    <s v="REPO"/>
    <s v="-"/>
    <s v="BHAWANI PETH"/>
    <s v="-"/>
    <s v="-"/>
    <s v="-"/>
    <n v="21276"/>
    <n v="93898"/>
    <n v="147"/>
    <n v="163"/>
    <s v="FLOW"/>
    <m/>
    <m/>
    <m/>
    <m/>
    <s v="NPA"/>
    <s v="MH12YM0097"/>
    <s v="SUZUKI BURGMAN STREET BT BSVI"/>
    <d v="2025-07-30T00:00:00"/>
    <n v="36"/>
    <x v="0"/>
    <x v="1"/>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m/>
    <s v="814"/>
    <n v="4234"/>
    <n v="22995"/>
  </r>
  <r>
    <n v="468046860"/>
    <s v="MAYUR DIPAK BHOITE"/>
    <s v="ONLINE"/>
    <x v="17"/>
    <n v="3153"/>
    <m/>
    <m/>
    <s v="BANK RB 17"/>
    <n v="2700"/>
    <n v="2788"/>
    <n v="2788"/>
    <n v="2335"/>
    <x v="0"/>
    <x v="2"/>
    <x v="0"/>
    <x v="10"/>
    <n v="93580"/>
    <n v="0"/>
    <n v="0"/>
    <n v="450"/>
    <s v="-"/>
    <n v="4.03571487777028E-2"/>
    <n v="5.120992524219368E-3"/>
    <x v="2"/>
    <s v="PAID"/>
    <s v="-"/>
    <s v="PAID"/>
    <m/>
    <m/>
    <m/>
    <m/>
    <s v="-"/>
    <s v="-"/>
    <s v="NARAYAN GAON"/>
    <s v="-"/>
    <s v="-"/>
    <s v="-"/>
    <n v="3238"/>
    <n v="93580"/>
    <n v="22"/>
    <n v="0"/>
    <s v="RB"/>
    <m/>
    <m/>
    <m/>
    <m/>
    <s v="REGULAR"/>
    <m/>
    <s v="ACCESS SPL ED DISC CBS BT BSVI"/>
    <d v="2026-04-08T00:00:00"/>
    <n v="48"/>
    <x v="0"/>
    <x v="0"/>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m/>
    <s v="0"/>
    <n v="2788"/>
    <n v="5488"/>
  </r>
  <r>
    <n v="463343105"/>
    <s v="GANESH BALU KOLEKAR"/>
    <m/>
    <x v="1"/>
    <m/>
    <m/>
    <m/>
    <m/>
    <n v="3923"/>
    <n v="13015"/>
    <n v="2021"/>
    <n v="17905"/>
    <x v="2"/>
    <x v="1"/>
    <x v="1"/>
    <x v="11"/>
    <n v="93218"/>
    <n v="775"/>
    <n v="0"/>
    <n v="6300"/>
    <s v="FLOW"/>
    <n v="0.65807289644412759"/>
    <n v="3.0605232642465945E-2"/>
    <x v="1"/>
    <s v="RTP"/>
    <s v="PTP"/>
    <s v="RTP"/>
    <s v="Financail problem"/>
    <m/>
    <s v="CAVA"/>
    <m/>
    <s v="REPO"/>
    <s v="-"/>
    <s v="BIRADWADI"/>
    <s v="-"/>
    <s v="-"/>
    <s v="-"/>
    <n v="20090"/>
    <n v="93218"/>
    <n v="116"/>
    <n v="132"/>
    <s v="FLOW"/>
    <m/>
    <m/>
    <m/>
    <m/>
    <s v="NPA"/>
    <s v="MH14LR2068"/>
    <s v="TVS JUPITER 125 DISC SXC"/>
    <d v="2024-06-29T00:00:00"/>
    <n v="48"/>
    <x v="0"/>
    <x v="0"/>
    <m/>
    <m/>
    <m/>
    <m/>
    <m/>
    <m/>
    <m/>
    <m/>
    <m/>
    <m/>
    <m/>
    <m/>
    <m/>
    <m/>
    <m/>
    <m/>
    <n v="1"/>
    <m/>
    <m/>
    <m/>
    <m/>
    <m/>
    <m/>
    <m/>
    <m/>
    <m/>
    <m/>
    <m/>
    <m/>
    <m/>
    <m/>
    <m/>
    <m/>
    <m/>
    <m/>
    <m/>
    <m/>
    <m/>
    <m/>
    <m/>
    <m/>
    <m/>
    <m/>
    <m/>
    <m/>
    <m/>
    <n v="1"/>
    <m/>
    <m/>
    <m/>
    <m/>
    <m/>
    <m/>
    <m/>
    <m/>
    <m/>
    <m/>
    <m/>
    <m/>
    <m/>
    <m/>
    <m/>
    <m/>
    <m/>
    <m/>
    <m/>
    <m/>
    <m/>
    <m/>
    <m/>
    <m/>
    <m/>
    <m/>
    <m/>
    <m/>
    <m/>
    <m/>
    <m/>
    <m/>
    <m/>
    <m/>
    <m/>
    <m/>
    <m/>
    <m/>
    <m/>
    <m/>
    <m/>
    <m/>
    <m/>
    <m/>
    <m/>
    <m/>
    <m/>
    <n v="2"/>
    <n v="1"/>
    <s v="ZBHT0010"/>
    <s v="kPgAxgqq4NIz"/>
    <s v="Allocated"/>
    <s v="Promise To Pay (PTP)"/>
    <s v="Ptp "/>
    <d v="2026-06-08T00:00:00"/>
    <m/>
    <m/>
    <m/>
    <m/>
    <s v="967"/>
    <n v="2021"/>
    <n v="17905"/>
  </r>
  <r>
    <n v="459582628"/>
    <s v="SANKALP ASHOK SABLE"/>
    <s v="ONLINE"/>
    <x v="7"/>
    <n v="17875"/>
    <m/>
    <m/>
    <m/>
    <n v="5832"/>
    <n v="11511"/>
    <n v="6041"/>
    <n v="-529"/>
    <x v="4"/>
    <x v="2"/>
    <x v="0"/>
    <x v="1"/>
    <n v="93200"/>
    <n v="362"/>
    <n v="0"/>
    <n v="0"/>
    <s v="-"/>
    <n v="0.16523114427655536"/>
    <n v="2.0635540871464082E-2"/>
    <x v="2"/>
    <s v="PAID"/>
    <s v="-"/>
    <s v="PAID"/>
    <m/>
    <m/>
    <s v="CAVNA"/>
    <m/>
    <s v="-"/>
    <s v="-"/>
    <s v="CHIKHALI"/>
    <s v="-"/>
    <s v="-"/>
    <s v="-"/>
    <n v="11873"/>
    <n v="93200"/>
    <n v="57"/>
    <n v="12"/>
    <s v="STABLE"/>
    <m/>
    <m/>
    <m/>
    <m/>
    <s v="REGULAR"/>
    <s v="MH14LD7276"/>
    <s v="CLASSIC 350 DARK STEALTH BLACK"/>
    <d v="2023-08-30T00:00:00"/>
    <n v="48"/>
    <x v="0"/>
    <x v="0"/>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m/>
    <s v="3"/>
    <n v="6041"/>
    <n v="17346"/>
  </r>
  <r>
    <n v="467169041"/>
    <s v="PRAKASH SADASHIV CHAUDHARI"/>
    <m/>
    <x v="1"/>
    <m/>
    <m/>
    <m/>
    <m/>
    <n v="2999"/>
    <n v="2751"/>
    <n v="2807"/>
    <n v="5857"/>
    <x v="0"/>
    <x v="1"/>
    <x v="1"/>
    <x v="10"/>
    <n v="93009"/>
    <n v="56"/>
    <n v="0"/>
    <n v="2617"/>
    <s v="15.05.26"/>
    <n v="4.0110900306319294E-2"/>
    <n v="5.089745604671075E-3"/>
    <x v="0"/>
    <s v="PTP"/>
    <s v="PTP"/>
    <s v="PTP"/>
    <m/>
    <n v="23"/>
    <s v="CAVA"/>
    <m/>
    <s v="-"/>
    <s v="-"/>
    <s v="NARAYAN GAON"/>
    <s v="-"/>
    <s v="-"/>
    <s v="-"/>
    <n v="5424"/>
    <n v="93009"/>
    <n v="22"/>
    <n v="38"/>
    <s v="FLOW"/>
    <m/>
    <m/>
    <m/>
    <m/>
    <s v="REGULAR"/>
    <s v="MH12YW6209"/>
    <s v="YAMAHA FASCINO S 125 DLX"/>
    <d v="2025-10-27T00:00:00"/>
    <n v="48"/>
    <x v="0"/>
    <x v="0"/>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m/>
    <s v="107"/>
    <n v="2807"/>
    <n v="5857"/>
  </r>
  <r>
    <n v="466835999"/>
    <s v="ARUN NIVRITTI KADAM"/>
    <s v="ONLINE"/>
    <x v="15"/>
    <n v="10000"/>
    <m/>
    <m/>
    <m/>
    <n v="3876"/>
    <n v="11606"/>
    <n v="4195"/>
    <n v="5807"/>
    <x v="1"/>
    <x v="2"/>
    <x v="0"/>
    <x v="4"/>
    <n v="92694"/>
    <n v="341"/>
    <n v="0"/>
    <n v="3150"/>
    <s v="FLOW"/>
    <n v="0.38760334981221134"/>
    <n v="2.4791981410812177E-2"/>
    <x v="2"/>
    <s v="PAID"/>
    <s v="LMCB"/>
    <s v="PAID"/>
    <m/>
    <m/>
    <s v="CAVA"/>
    <m/>
    <s v="REPO"/>
    <s v="-"/>
    <s v="KHARABWADI"/>
    <s v="-"/>
    <s v="-"/>
    <s v="-"/>
    <n v="15097"/>
    <n v="92694"/>
    <n v="88"/>
    <n v="12"/>
    <s v="STABLE"/>
    <m/>
    <m/>
    <m/>
    <m/>
    <s v="REGULAR"/>
    <s v="MH14MP9082"/>
    <s v="HONDA ACTIVA STD 2B"/>
    <d v="2025-09-06T00:00:00"/>
    <n v="36"/>
    <x v="0"/>
    <x v="0"/>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m/>
    <s v="325"/>
    <n v="4195"/>
    <n v="15807"/>
  </r>
  <r>
    <n v="460840552"/>
    <s v="LAKSHMI SRIKANTH PANTULA"/>
    <m/>
    <x v="1"/>
    <m/>
    <m/>
    <m/>
    <m/>
    <n v="9086"/>
    <n v="36344"/>
    <n v="9988"/>
    <n v="46816"/>
    <x v="2"/>
    <x v="1"/>
    <x v="1"/>
    <x v="6"/>
    <n v="92396"/>
    <n v="902"/>
    <n v="0"/>
    <n v="1800"/>
    <s v="-"/>
    <n v="0.33377206029903872"/>
    <n v="3.0335354494124347E-2"/>
    <x v="1"/>
    <s v="NC"/>
    <s v="-"/>
    <s v="NC"/>
    <s v="Add not found"/>
    <m/>
    <s v="CNAVNA"/>
    <m/>
    <s v="REPO"/>
    <s v="-"/>
    <s v="KHARADI"/>
    <s v="-"/>
    <s v="-"/>
    <s v="-"/>
    <n v="39046"/>
    <n v="92396"/>
    <n v="116"/>
    <n v="132"/>
    <s v="FLOW"/>
    <m/>
    <m/>
    <m/>
    <m/>
    <s v="NPA"/>
    <s v="MH12WF2417"/>
    <s v="METEOR 350 FIREBALL BLACK"/>
    <d v="2023-11-22T00:00:00"/>
    <n v="36"/>
    <x v="0"/>
    <x v="1"/>
    <m/>
    <m/>
    <m/>
    <m/>
    <m/>
    <m/>
    <m/>
    <m/>
    <m/>
    <m/>
    <m/>
    <m/>
    <m/>
    <m/>
    <m/>
    <m/>
    <m/>
    <m/>
    <m/>
    <m/>
    <m/>
    <m/>
    <m/>
    <m/>
    <m/>
    <m/>
    <m/>
    <m/>
    <n v="1"/>
    <m/>
    <m/>
    <m/>
    <m/>
    <m/>
    <m/>
    <m/>
    <m/>
    <m/>
    <m/>
    <m/>
    <m/>
    <m/>
    <m/>
    <m/>
    <m/>
    <m/>
    <m/>
    <m/>
    <m/>
    <m/>
    <m/>
    <m/>
    <m/>
    <m/>
    <m/>
    <m/>
    <m/>
    <m/>
    <m/>
    <m/>
    <m/>
    <m/>
    <m/>
    <m/>
    <m/>
    <m/>
    <m/>
    <m/>
    <m/>
    <m/>
    <m/>
    <m/>
    <m/>
    <m/>
    <m/>
    <m/>
    <m/>
    <m/>
    <m/>
    <m/>
    <m/>
    <m/>
    <m/>
    <m/>
    <m/>
    <m/>
    <m/>
    <m/>
    <m/>
    <m/>
    <m/>
    <m/>
    <m/>
    <m/>
    <n v="1"/>
    <n v="1"/>
    <s v="ZBHT0012"/>
    <s v="GP3A8-EMrKm"/>
    <s v="Allocated"/>
    <s v="No Such Person (NC_NSP)"/>
    <s v="Nc"/>
    <d v="2026-06-10T00:00:00"/>
    <m/>
    <m/>
    <m/>
    <m/>
    <s v="1386"/>
    <n v="9988"/>
    <n v="46816"/>
  </r>
  <r>
    <n v="466785163"/>
    <s v="VIJAY ANIL KAMBLE"/>
    <s v="ONLINE"/>
    <x v="4"/>
    <n v="7600"/>
    <m/>
    <m/>
    <m/>
    <n v="3720"/>
    <n v="10820"/>
    <n v="3791"/>
    <n v="7244"/>
    <x v="1"/>
    <x v="0"/>
    <x v="0"/>
    <x v="8"/>
    <n v="92240"/>
    <n v="411"/>
    <n v="0"/>
    <n v="0"/>
    <s v="04.05.26"/>
    <n v="0.26360484193854727"/>
    <n v="2.4670554354470787E-2"/>
    <x v="0"/>
    <s v="PAID"/>
    <s v="PAID"/>
    <s v="PAID"/>
    <m/>
    <m/>
    <m/>
    <m/>
    <s v="REPO"/>
    <s v="-"/>
    <s v="LONAVALA"/>
    <s v="-"/>
    <s v="-"/>
    <s v="-"/>
    <n v="11231"/>
    <n v="92240"/>
    <n v="88"/>
    <n v="43"/>
    <s v="STABLE"/>
    <m/>
    <m/>
    <m/>
    <m/>
    <s v="REGULAR"/>
    <s v="MH14MP8491"/>
    <s v="HONDA ACTIVA 125 DISC 2B"/>
    <d v="2025-08-29T00:00:00"/>
    <n v="36"/>
    <x v="0"/>
    <x v="1"/>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m/>
    <s v="304"/>
    <n v="3791"/>
    <n v="14844"/>
  </r>
  <r>
    <n v="465222064"/>
    <s v="BIKASH SARMA"/>
    <m/>
    <x v="1"/>
    <m/>
    <m/>
    <m/>
    <m/>
    <n v="3538"/>
    <n v="3484"/>
    <n v="3538"/>
    <n v="7176"/>
    <x v="0"/>
    <x v="1"/>
    <x v="1"/>
    <x v="6"/>
    <n v="91274"/>
    <n v="54"/>
    <n v="0"/>
    <n v="3103"/>
    <s v="31.05.26"/>
    <n v="5.2137508763652952E-2"/>
    <n v="4.994800936691586E-3"/>
    <x v="0"/>
    <s v="MPTP"/>
    <s v="NC"/>
    <s v="MPTP"/>
    <s v="Add not found"/>
    <m/>
    <s v="CAVNA"/>
    <m/>
    <s v="-"/>
    <s v="-"/>
    <s v="WADGAON SHERI"/>
    <s v="-"/>
    <s v="-"/>
    <s v="-"/>
    <n v="6641"/>
    <n v="91274"/>
    <n v="27"/>
    <n v="43"/>
    <s v="FLOW"/>
    <m/>
    <m/>
    <m/>
    <m/>
    <s v="REGULAR"/>
    <s v="MH12XS6005"/>
    <s v="HUNTER 350 REBEL BLUE"/>
    <d v="2025-01-15T00:00:00"/>
    <n v="48"/>
    <x v="0"/>
    <x v="1"/>
    <m/>
    <m/>
    <m/>
    <m/>
    <m/>
    <m/>
    <m/>
    <n v="1"/>
    <m/>
    <m/>
    <m/>
    <m/>
    <m/>
    <m/>
    <m/>
    <m/>
    <m/>
    <m/>
    <m/>
    <m/>
    <m/>
    <m/>
    <m/>
    <m/>
    <m/>
    <m/>
    <m/>
    <m/>
    <m/>
    <m/>
    <m/>
    <m/>
    <m/>
    <m/>
    <m/>
    <m/>
    <m/>
    <n v="1"/>
    <m/>
    <m/>
    <m/>
    <m/>
    <m/>
    <m/>
    <m/>
    <m/>
    <m/>
    <m/>
    <m/>
    <m/>
    <m/>
    <m/>
    <m/>
    <m/>
    <m/>
    <m/>
    <m/>
    <m/>
    <m/>
    <m/>
    <m/>
    <m/>
    <m/>
    <m/>
    <m/>
    <m/>
    <m/>
    <m/>
    <m/>
    <m/>
    <m/>
    <m/>
    <m/>
    <m/>
    <m/>
    <m/>
    <m/>
    <m/>
    <m/>
    <m/>
    <m/>
    <m/>
    <m/>
    <m/>
    <m/>
    <m/>
    <m/>
    <m/>
    <m/>
    <m/>
    <m/>
    <m/>
    <m/>
    <m/>
    <n v="2"/>
    <n v="1"/>
    <s v="ZBHT0012"/>
    <s v="k2G6ktRHJ97"/>
    <s v="Allocated"/>
    <s v="No Such Person (NC_NSP)"/>
    <s v="Nc"/>
    <d v="2026-06-03T00:00:00"/>
    <m/>
    <m/>
    <m/>
    <s v="DIGICOLLTC"/>
    <s v="154"/>
    <n v="3538"/>
    <n v="7176"/>
  </r>
  <r>
    <n v="464425420"/>
    <s v="TANMAYEE RAJENDRA GAIKWAD"/>
    <m/>
    <x v="1"/>
    <m/>
    <m/>
    <m/>
    <m/>
    <n v="10801"/>
    <n v="32379"/>
    <n v="11576"/>
    <n v="44410"/>
    <x v="1"/>
    <x v="1"/>
    <x v="1"/>
    <x v="3"/>
    <n v="91033"/>
    <n v="799"/>
    <n v="0"/>
    <n v="0"/>
    <s v="FLOW"/>
    <n v="0.51756157673977654"/>
    <n v="2.4347729559307665E-2"/>
    <x v="1"/>
    <s v="NC"/>
    <s v="NC"/>
    <s v="NC"/>
    <s v="Shifted"/>
    <m/>
    <s v="CNAVNA"/>
    <m/>
    <s v="REPO"/>
    <s v="-"/>
    <s v="BHOR"/>
    <s v="-"/>
    <s v="-"/>
    <s v="-"/>
    <n v="33178"/>
    <n v="91033"/>
    <n v="88"/>
    <n v="104"/>
    <s v="FLOW"/>
    <m/>
    <m/>
    <m/>
    <m/>
    <s v="REGULAR"/>
    <s v="MH12XK5986"/>
    <s v="METEOR 350 FIREBALL RED"/>
    <d v="2024-10-24T00:00:00"/>
    <n v="24"/>
    <x v="0"/>
    <x v="1"/>
    <m/>
    <m/>
    <m/>
    <m/>
    <m/>
    <m/>
    <m/>
    <m/>
    <m/>
    <m/>
    <n v="1"/>
    <m/>
    <m/>
    <m/>
    <m/>
    <m/>
    <m/>
    <m/>
    <m/>
    <m/>
    <m/>
    <m/>
    <n v="1"/>
    <m/>
    <m/>
    <m/>
    <m/>
    <m/>
    <m/>
    <m/>
    <m/>
    <m/>
    <m/>
    <m/>
    <m/>
    <m/>
    <m/>
    <m/>
    <m/>
    <m/>
    <m/>
    <m/>
    <m/>
    <m/>
    <m/>
    <m/>
    <m/>
    <m/>
    <m/>
    <m/>
    <m/>
    <m/>
    <m/>
    <m/>
    <m/>
    <m/>
    <m/>
    <m/>
    <m/>
    <m/>
    <m/>
    <m/>
    <m/>
    <m/>
    <m/>
    <m/>
    <m/>
    <m/>
    <m/>
    <m/>
    <m/>
    <m/>
    <m/>
    <m/>
    <m/>
    <m/>
    <m/>
    <m/>
    <m/>
    <m/>
    <m/>
    <m/>
    <m/>
    <m/>
    <m/>
    <m/>
    <m/>
    <m/>
    <m/>
    <m/>
    <m/>
    <m/>
    <m/>
    <m/>
    <n v="2"/>
    <n v="1"/>
    <s v="DUWT0011"/>
    <s v="A2vL7qR4DM7"/>
    <s v="Unallocated"/>
    <s v="No Intention to pay (NITP)"/>
    <s v="Customer home visit customer no intention to pay "/>
    <d v="2026-06-08T00:00:00"/>
    <m/>
    <m/>
    <m/>
    <m/>
    <s v="1230"/>
    <n v="11576"/>
    <n v="44410"/>
  </r>
  <r>
    <n v="467135103"/>
    <s v="SAGAR KISAN KADU"/>
    <m/>
    <x v="1"/>
    <m/>
    <m/>
    <m/>
    <m/>
    <n v="4748"/>
    <n v="23740"/>
    <n v="5500"/>
    <n v="29616"/>
    <x v="5"/>
    <x v="1"/>
    <x v="1"/>
    <x v="14"/>
    <n v="90931"/>
    <n v="752"/>
    <n v="0"/>
    <n v="2250"/>
    <s v="FLOW"/>
    <n v="0.36438426428688786"/>
    <n v="4.426207137732268E-2"/>
    <x v="1"/>
    <s v="EXP"/>
    <s v="EXP"/>
    <s v="EXP"/>
    <m/>
    <m/>
    <s v="CNAVNA"/>
    <m/>
    <s v="REPO"/>
    <s v="-"/>
    <s v="VADGAON MAVAL"/>
    <s v="-"/>
    <s v="-"/>
    <s v="-"/>
    <n v="26742"/>
    <n v="90931"/>
    <n v="147"/>
    <n v="163"/>
    <s v="FLOW"/>
    <m/>
    <m/>
    <m/>
    <m/>
    <s v="NPA"/>
    <s v="MH14MX1180"/>
    <s v="PLEASURE PLUS XTEC DRUM CAST"/>
    <d v="2025-10-23T00:00:00"/>
    <n v="24"/>
    <x v="0"/>
    <x v="1"/>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m/>
    <s v="1128"/>
    <n v="5500"/>
    <n v="29616"/>
  </r>
  <r>
    <n v="465765507"/>
    <s v="ANIL DINKAR RATHOD"/>
    <m/>
    <x v="1"/>
    <m/>
    <m/>
    <m/>
    <m/>
    <n v="4246"/>
    <n v="16880"/>
    <n v="4707"/>
    <n v="21986"/>
    <x v="2"/>
    <x v="1"/>
    <x v="1"/>
    <x v="14"/>
    <n v="90749"/>
    <n v="565"/>
    <n v="0"/>
    <n v="2250"/>
    <s v="FLOW"/>
    <n v="1"/>
    <n v="2.9794613240695381E-2"/>
    <x v="1"/>
    <s v="NC"/>
    <s v="NC"/>
    <s v="NC"/>
    <s v="Add not found"/>
    <m/>
    <s v="CNAVNA"/>
    <m/>
    <s v="REPO"/>
    <s v="-"/>
    <s v="TALEGAON DABADE"/>
    <s v="-"/>
    <s v="-"/>
    <s v="-"/>
    <n v="19695"/>
    <n v="90749"/>
    <n v="116"/>
    <n v="132"/>
    <s v="FLOW"/>
    <m/>
    <m/>
    <m/>
    <m/>
    <s v="NPA"/>
    <s v="MH14MJ0569"/>
    <s v="HONDA ACTIVA DLX 2B"/>
    <d v="2025-03-24T00:00:00"/>
    <n v="36"/>
    <x v="0"/>
    <x v="1"/>
    <m/>
    <m/>
    <m/>
    <m/>
    <m/>
    <m/>
    <m/>
    <m/>
    <m/>
    <m/>
    <m/>
    <m/>
    <m/>
    <n v="1"/>
    <m/>
    <m/>
    <m/>
    <m/>
    <m/>
    <m/>
    <m/>
    <m/>
    <m/>
    <m/>
    <m/>
    <m/>
    <m/>
    <m/>
    <m/>
    <m/>
    <m/>
    <m/>
    <m/>
    <m/>
    <n v="1"/>
    <m/>
    <m/>
    <m/>
    <m/>
    <m/>
    <m/>
    <m/>
    <m/>
    <m/>
    <m/>
    <m/>
    <m/>
    <m/>
    <m/>
    <m/>
    <m/>
    <m/>
    <m/>
    <m/>
    <m/>
    <m/>
    <m/>
    <m/>
    <m/>
    <m/>
    <m/>
    <m/>
    <m/>
    <m/>
    <m/>
    <m/>
    <m/>
    <m/>
    <m/>
    <m/>
    <m/>
    <m/>
    <m/>
    <m/>
    <m/>
    <m/>
    <m/>
    <m/>
    <m/>
    <m/>
    <m/>
    <m/>
    <m/>
    <m/>
    <m/>
    <m/>
    <m/>
    <m/>
    <m/>
    <m/>
    <m/>
    <m/>
    <m/>
    <m/>
    <n v="2"/>
    <n v="1"/>
    <s v="DUWT0027"/>
    <s v="GP-lcrFr9Ez"/>
    <s v="Allocated"/>
    <s v="Shifted (NC_SFTD)"/>
    <s v="Visited to Customers residence address but Customer Shifted from his residence address "/>
    <d v="2026-06-05T00:00:00"/>
    <m/>
    <m/>
    <m/>
    <m/>
    <s v="860"/>
    <n v="4707"/>
    <n v="21986"/>
  </r>
  <r>
    <n v="467470520"/>
    <s v="ARCHANA RAHUL GAJARE"/>
    <m/>
    <x v="1"/>
    <m/>
    <m/>
    <m/>
    <s v="BANK STABLE 15"/>
    <n v="5154"/>
    <n v="4636.7700000000004"/>
    <n v="4690.7700000000004"/>
    <n v="9868.77"/>
    <x v="0"/>
    <x v="0"/>
    <x v="1"/>
    <x v="7"/>
    <n v="90702"/>
    <n v="54"/>
    <n v="0"/>
    <n v="450"/>
    <s v="-"/>
    <n v="5.6471164837158513E-2"/>
    <n v="4.9634992939917195E-3"/>
    <x v="0"/>
    <s v="PAID"/>
    <s v="-"/>
    <s v="PAID"/>
    <m/>
    <m/>
    <s v="CAVNA"/>
    <m/>
    <m/>
    <m/>
    <s v="SHIKRAPUR"/>
    <m/>
    <m/>
    <m/>
    <n v="5140.7700000000004"/>
    <n v="90702"/>
    <n v="27"/>
    <n v="12"/>
    <s v="STABLE"/>
    <m/>
    <m/>
    <m/>
    <m/>
    <s v="-"/>
    <s v="MH12ZB2155"/>
    <s v="HONDA SHINE 125 DISC 2B"/>
    <d v="2025-12-22T00:00:00"/>
    <n v="24"/>
    <x v="1"/>
    <x v="0"/>
    <m/>
    <m/>
    <m/>
    <m/>
    <m/>
    <m/>
    <m/>
    <m/>
    <m/>
    <m/>
    <m/>
    <m/>
    <m/>
    <m/>
    <m/>
    <m/>
    <m/>
    <m/>
    <m/>
    <m/>
    <m/>
    <m/>
    <m/>
    <m/>
    <m/>
    <m/>
    <m/>
    <m/>
    <m/>
    <m/>
    <m/>
    <m/>
    <m/>
    <m/>
    <m/>
    <m/>
    <m/>
    <n v="1"/>
    <m/>
    <m/>
    <m/>
    <m/>
    <m/>
    <m/>
    <m/>
    <m/>
    <m/>
    <m/>
    <m/>
    <m/>
    <m/>
    <m/>
    <m/>
    <m/>
    <m/>
    <m/>
    <m/>
    <m/>
    <m/>
    <m/>
    <m/>
    <m/>
    <m/>
    <m/>
    <m/>
    <m/>
    <m/>
    <m/>
    <m/>
    <m/>
    <m/>
    <m/>
    <m/>
    <m/>
    <m/>
    <m/>
    <m/>
    <m/>
    <m/>
    <m/>
    <m/>
    <m/>
    <m/>
    <m/>
    <m/>
    <m/>
    <m/>
    <m/>
    <m/>
    <m/>
    <m/>
    <m/>
    <m/>
    <m/>
    <n v="1"/>
    <n v="1"/>
    <s v="ZBHT0024"/>
    <s v="BPyfQTPqGy1"/>
    <s v="Allocated"/>
    <s v="Door Locked (NC_DL)"/>
    <s v="Door lock "/>
    <d v="2026-06-13T00:00:00"/>
    <m/>
    <m/>
    <m/>
    <m/>
    <s v="78"/>
    <n v="4690.7700000000004"/>
    <n v="9868.77"/>
  </r>
  <r>
    <n v="462681261"/>
    <s v="LAXMAN KAMLU MARGALE"/>
    <s v="ONLINE"/>
    <x v="5"/>
    <n v="8153"/>
    <m/>
    <m/>
    <m/>
    <n v="7736"/>
    <n v="7459"/>
    <n v="7673"/>
    <n v="7236"/>
    <x v="0"/>
    <x v="0"/>
    <x v="0"/>
    <x v="3"/>
    <n v="90625"/>
    <n v="214"/>
    <n v="0"/>
    <n v="5629"/>
    <s v="25.05.26"/>
    <n v="0.10325352101057904"/>
    <n v="4.9592856113205843E-3"/>
    <x v="0"/>
    <s v="PAID"/>
    <s v="MPTP"/>
    <s v="PAID"/>
    <m/>
    <m/>
    <s v="CAVNA"/>
    <m/>
    <s v="-"/>
    <s v="-"/>
    <s v="NASRAPUR"/>
    <s v="-"/>
    <s v="-"/>
    <s v="-"/>
    <n v="13302"/>
    <n v="90625"/>
    <n v="27"/>
    <n v="12"/>
    <s v="STABLE"/>
    <m/>
    <m/>
    <m/>
    <m/>
    <s v="REGULAR"/>
    <s v="MH12WS9778"/>
    <s v="BULLET 350 THE STANDARD BLACK"/>
    <d v="2024-04-24T00:00:00"/>
    <n v="36"/>
    <x v="0"/>
    <x v="1"/>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m/>
    <s v="194"/>
    <n v="7673"/>
    <n v="15389"/>
  </r>
  <r>
    <n v="463867730"/>
    <s v="REKHA VIJENDRA CHANDALIYA"/>
    <m/>
    <x v="1"/>
    <m/>
    <m/>
    <m/>
    <m/>
    <n v="3723"/>
    <n v="8255"/>
    <n v="1170"/>
    <n v="12461"/>
    <x v="1"/>
    <x v="1"/>
    <x v="1"/>
    <x v="6"/>
    <n v="90481"/>
    <n v="361"/>
    <n v="0"/>
    <n v="4050"/>
    <s v="01.05.26"/>
    <n v="0.18816773670633444"/>
    <n v="2.4200091376267035E-2"/>
    <x v="1"/>
    <s v="BPTP"/>
    <s v="PAID"/>
    <s v="BPTP"/>
    <s v="Financail problem"/>
    <m/>
    <s v="CAVNA"/>
    <m/>
    <s v="REPO"/>
    <s v="-"/>
    <s v="YERWADA"/>
    <s v="-"/>
    <s v="-"/>
    <s v="-"/>
    <n v="12666"/>
    <n v="90481"/>
    <n v="88"/>
    <n v="104"/>
    <s v="FLOW"/>
    <m/>
    <m/>
    <m/>
    <m/>
    <s v="NPA"/>
    <s v="MH12XC7245"/>
    <s v="XTREME 125 R"/>
    <d v="2024-08-27T00:00:00"/>
    <n v="48"/>
    <x v="0"/>
    <x v="1"/>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m/>
    <s v="483"/>
    <n v="1170"/>
    <n v="12461"/>
  </r>
  <r>
    <n v="465840588"/>
    <s v="JEEVAN DIGAMBER JANGAM"/>
    <m/>
    <x v="1"/>
    <m/>
    <m/>
    <m/>
    <m/>
    <n v="4000"/>
    <n v="18938"/>
    <n v="3827"/>
    <n v="24119"/>
    <x v="5"/>
    <x v="1"/>
    <x v="1"/>
    <x v="10"/>
    <n v="90402"/>
    <n v="889"/>
    <n v="0"/>
    <n v="5400"/>
    <s v="FLOW"/>
    <n v="0.53119203436407381"/>
    <n v="4.4004572441221641E-2"/>
    <x v="1"/>
    <s v="BPTP"/>
    <s v="BPTP"/>
    <s v="BPTP"/>
    <s v="Financail problem"/>
    <m/>
    <s v="CAVA"/>
    <m/>
    <s v="REPO"/>
    <s v="-"/>
    <s v="ALE"/>
    <s v="-"/>
    <s v="-"/>
    <s v="-"/>
    <n v="25227"/>
    <n v="90402"/>
    <n v="147"/>
    <n v="163"/>
    <s v="FLOW"/>
    <m/>
    <m/>
    <m/>
    <m/>
    <s v="NPA"/>
    <s v="MH12XY0192"/>
    <s v="OLA S1X PLUS GEN 3"/>
    <d v="2025-04-03T00:00:00"/>
    <n v="36"/>
    <x v="0"/>
    <x v="0"/>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m/>
    <s v="1181"/>
    <n v="3827"/>
    <n v="24119"/>
  </r>
  <r>
    <n v="465104448"/>
    <s v="MEGHRAJ BALASAHEB MANE"/>
    <s v="ONLINE"/>
    <x v="3"/>
    <n v="4000"/>
    <m/>
    <m/>
    <m/>
    <n v="3707"/>
    <n v="21608"/>
    <n v="4609"/>
    <n v="23035"/>
    <x v="3"/>
    <x v="0"/>
    <x v="0"/>
    <x v="1"/>
    <n v="90262"/>
    <n v="1536"/>
    <n v="0"/>
    <n v="6130.56"/>
    <s v="FLOW"/>
    <n v="0.35492902363257439"/>
    <n v="3.7916508563944309E-2"/>
    <x v="0"/>
    <s v="PAID"/>
    <s v="MPTP"/>
    <s v="PAID"/>
    <s v="Add not found"/>
    <m/>
    <s v="CAVNA"/>
    <m/>
    <s v="REPO"/>
    <s v="-"/>
    <s v="TALWADE"/>
    <s v="-"/>
    <s v="-"/>
    <s v="-"/>
    <n v="29274.560000000001"/>
    <n v="90262"/>
    <n v="178"/>
    <n v="163"/>
    <s v="STABLE"/>
    <m/>
    <m/>
    <m/>
    <m/>
    <s v="NPA"/>
    <s v="MH24CA3432"/>
    <s v="HONDA ACTIVA 6G DLX LTD ED"/>
    <d v="2025-01-02T00:00:00"/>
    <n v="42"/>
    <x v="0"/>
    <x v="0"/>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m/>
    <s v="1720"/>
    <n v="4609"/>
    <n v="27035"/>
  </r>
  <r>
    <n v="467069077"/>
    <s v="ASHWINI SHRIKANT TOPE"/>
    <m/>
    <x v="1"/>
    <m/>
    <m/>
    <m/>
    <m/>
    <n v="3801"/>
    <n v="3799"/>
    <n v="3908"/>
    <n v="7819"/>
    <x v="0"/>
    <x v="1"/>
    <x v="1"/>
    <x v="11"/>
    <n v="90217"/>
    <n v="109"/>
    <n v="0"/>
    <n v="2250"/>
    <s v="31.05.26"/>
    <n v="8.9108924288843525E-2"/>
    <n v="4.9369585654787211E-3"/>
    <x v="0"/>
    <s v="PTP"/>
    <s v="PTP"/>
    <s v="PTP"/>
    <m/>
    <n v="18"/>
    <m/>
    <m/>
    <s v="-"/>
    <s v="-"/>
    <s v="WAKI BK"/>
    <s v="-"/>
    <s v="-"/>
    <s v="-"/>
    <n v="6158"/>
    <n v="90217"/>
    <n v="27"/>
    <n v="43"/>
    <s v="FLOW"/>
    <m/>
    <m/>
    <m/>
    <m/>
    <s v="REGULAR"/>
    <s v="MH14MU9853"/>
    <s v="HONDA ACTIVA DLX 2B"/>
    <d v="2025-10-13T00:00:00"/>
    <n v="36"/>
    <x v="0"/>
    <x v="0"/>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m/>
    <s v="219"/>
    <n v="3908"/>
    <n v="7819"/>
  </r>
  <r>
    <n v="464767626"/>
    <s v="PRASHANT KATTYA DEVENOOR"/>
    <m/>
    <x v="1"/>
    <m/>
    <m/>
    <m/>
    <m/>
    <n v="5260"/>
    <n v="5233"/>
    <n v="5313"/>
    <n v="10717"/>
    <x v="0"/>
    <x v="1"/>
    <x v="1"/>
    <x v="14"/>
    <n v="90124"/>
    <n v="80"/>
    <n v="0"/>
    <n v="0"/>
    <s v="-"/>
    <n v="0.13822522364935971"/>
    <n v="4.9318693123824144E-3"/>
    <x v="0"/>
    <s v="PTP"/>
    <s v="-"/>
    <s v="PTP"/>
    <m/>
    <n v="24"/>
    <s v="CAVA"/>
    <m/>
    <m/>
    <m/>
    <s v="DEHU ROAD"/>
    <m/>
    <m/>
    <m/>
    <n v="5313"/>
    <n v="90124"/>
    <n v="27"/>
    <n v="43"/>
    <s v="FLOW"/>
    <m/>
    <m/>
    <m/>
    <m/>
    <s v="-"/>
    <m/>
    <s v="ELTHOR BRAVO 42X2"/>
    <d v="2024-11-25T00:00:00"/>
    <n v="36"/>
    <x v="1"/>
    <x v="1"/>
    <m/>
    <m/>
    <m/>
    <m/>
    <m/>
    <m/>
    <m/>
    <m/>
    <m/>
    <m/>
    <m/>
    <m/>
    <m/>
    <m/>
    <m/>
    <m/>
    <m/>
    <m/>
    <m/>
    <m/>
    <m/>
    <m/>
    <m/>
    <m/>
    <m/>
    <m/>
    <m/>
    <m/>
    <m/>
    <m/>
    <m/>
    <m/>
    <m/>
    <m/>
    <n v="1"/>
    <m/>
    <m/>
    <m/>
    <m/>
    <m/>
    <m/>
    <m/>
    <m/>
    <n v="1"/>
    <m/>
    <m/>
    <m/>
    <m/>
    <m/>
    <m/>
    <m/>
    <m/>
    <n v="1"/>
    <m/>
    <m/>
    <m/>
    <m/>
    <m/>
    <m/>
    <m/>
    <m/>
    <m/>
    <m/>
    <m/>
    <m/>
    <m/>
    <m/>
    <m/>
    <m/>
    <m/>
    <m/>
    <m/>
    <m/>
    <m/>
    <m/>
    <m/>
    <m/>
    <m/>
    <m/>
    <m/>
    <m/>
    <m/>
    <m/>
    <m/>
    <m/>
    <m/>
    <m/>
    <m/>
    <m/>
    <m/>
    <m/>
    <m/>
    <m/>
    <m/>
    <n v="3"/>
    <n v="1"/>
    <s v="DUWT0027"/>
    <s v="GPesb3v9vOc"/>
    <s v="Allocated"/>
    <s v="Promise To Pay (PTP)"/>
    <s v="Visited Coustomer at other place PTP given by him "/>
    <d v="2026-06-26T00:00:00"/>
    <m/>
    <m/>
    <m/>
    <s v="OTGNGDID"/>
    <s v="224"/>
    <n v="5313"/>
    <n v="10717"/>
  </r>
  <r>
    <n v="463426988"/>
    <s v="VISHAL PARMESHWAR SANANSE"/>
    <m/>
    <x v="1"/>
    <m/>
    <m/>
    <m/>
    <m/>
    <n v="4760"/>
    <n v="9219.99"/>
    <n v="4756.99"/>
    <n v="14474.99"/>
    <x v="4"/>
    <x v="1"/>
    <x v="1"/>
    <x v="14"/>
    <n v="88831"/>
    <n v="297"/>
    <n v="0"/>
    <n v="6300"/>
    <s v="31.05.26"/>
    <n v="0.20949448603890503"/>
    <n v="1.9668194540268521E-2"/>
    <x v="0"/>
    <s v="PTP"/>
    <s v="PTP"/>
    <s v="PTP"/>
    <m/>
    <n v="23"/>
    <s v="CAVA"/>
    <m/>
    <s v="-"/>
    <s v="-"/>
    <s v="VADGAON MAVAL"/>
    <s v="-"/>
    <s v="-"/>
    <s v="-"/>
    <n v="15816.99"/>
    <n v="88831"/>
    <n v="57"/>
    <n v="73"/>
    <s v="FLOW"/>
    <m/>
    <m/>
    <m/>
    <m/>
    <s v="NPA"/>
    <s v="MH14LR4687"/>
    <s v="HONDA UNICORN 160 BSVI"/>
    <d v="2024-07-08T00:00:00"/>
    <n v="42"/>
    <x v="0"/>
    <x v="1"/>
    <m/>
    <m/>
    <m/>
    <m/>
    <m/>
    <m/>
    <m/>
    <m/>
    <m/>
    <m/>
    <m/>
    <m/>
    <m/>
    <n v="1"/>
    <m/>
    <m/>
    <m/>
    <m/>
    <m/>
    <m/>
    <m/>
    <m/>
    <m/>
    <m/>
    <m/>
    <m/>
    <m/>
    <m/>
    <m/>
    <m/>
    <m/>
    <m/>
    <m/>
    <m/>
    <m/>
    <m/>
    <m/>
    <m/>
    <m/>
    <m/>
    <m/>
    <m/>
    <m/>
    <m/>
    <m/>
    <m/>
    <m/>
    <m/>
    <m/>
    <m/>
    <m/>
    <m/>
    <m/>
    <m/>
    <m/>
    <n v="1"/>
    <m/>
    <m/>
    <m/>
    <m/>
    <m/>
    <m/>
    <m/>
    <m/>
    <m/>
    <m/>
    <m/>
    <m/>
    <m/>
    <m/>
    <m/>
    <m/>
    <m/>
    <m/>
    <m/>
    <m/>
    <m/>
    <m/>
    <m/>
    <m/>
    <m/>
    <m/>
    <m/>
    <m/>
    <m/>
    <m/>
    <m/>
    <m/>
    <m/>
    <m/>
    <m/>
    <m/>
    <m/>
    <m/>
    <n v="2"/>
    <n v="1"/>
    <s v="DUWT0027"/>
    <s v="GPIGGeCYGWc"/>
    <s v="Allocated"/>
    <s v="Left Message (LMCB)"/>
    <s v="Visited to Customers residence address and Left massage with his Owner "/>
    <d v="2026-06-05T00:00:00"/>
    <m/>
    <m/>
    <m/>
    <m/>
    <s v="495"/>
    <n v="4756.99"/>
    <n v="14474.99"/>
  </r>
  <r>
    <n v="466690957"/>
    <s v="CHANDANI RAGHUNATH SUTAR"/>
    <m/>
    <x v="1"/>
    <m/>
    <m/>
    <m/>
    <m/>
    <n v="3914"/>
    <n v="2834"/>
    <n v="2895"/>
    <n v="6878"/>
    <x v="0"/>
    <x v="1"/>
    <x v="1"/>
    <x v="0"/>
    <n v="88120"/>
    <n v="61"/>
    <n v="0"/>
    <n v="1350"/>
    <s v="-"/>
    <n v="7.5910009355831129E-2"/>
    <n v="4.8222041166297363E-3"/>
    <x v="1"/>
    <s v="NC"/>
    <s v="-"/>
    <s v="NC"/>
    <s v="Shifted"/>
    <m/>
    <s v="CNAVNA"/>
    <m/>
    <m/>
    <m/>
    <s v="SWARGATE"/>
    <m/>
    <m/>
    <m/>
    <n v="4245"/>
    <n v="88120"/>
    <n v="27"/>
    <n v="43"/>
    <s v="FLOW"/>
    <m/>
    <m/>
    <m/>
    <m/>
    <s v="-"/>
    <s v="MH12YK4758"/>
    <s v="HONDA ACTIVA 125 DISC 2B"/>
    <d v="2025-08-13T00:00:00"/>
    <n v="36"/>
    <x v="1"/>
    <x v="1"/>
    <m/>
    <m/>
    <m/>
    <m/>
    <m/>
    <m/>
    <m/>
    <m/>
    <m/>
    <m/>
    <m/>
    <m/>
    <m/>
    <m/>
    <m/>
    <m/>
    <m/>
    <m/>
    <m/>
    <m/>
    <m/>
    <m/>
    <m/>
    <m/>
    <m/>
    <m/>
    <m/>
    <m/>
    <m/>
    <m/>
    <m/>
    <n v="1"/>
    <m/>
    <m/>
    <m/>
    <m/>
    <m/>
    <m/>
    <m/>
    <m/>
    <m/>
    <m/>
    <m/>
    <m/>
    <m/>
    <m/>
    <m/>
    <m/>
    <m/>
    <m/>
    <m/>
    <m/>
    <n v="1"/>
    <m/>
    <m/>
    <m/>
    <m/>
    <m/>
    <m/>
    <m/>
    <m/>
    <m/>
    <m/>
    <m/>
    <m/>
    <m/>
    <m/>
    <m/>
    <m/>
    <m/>
    <m/>
    <m/>
    <m/>
    <m/>
    <m/>
    <m/>
    <m/>
    <m/>
    <m/>
    <m/>
    <m/>
    <m/>
    <m/>
    <m/>
    <m/>
    <m/>
    <m/>
    <m/>
    <m/>
    <m/>
    <m/>
    <m/>
    <m/>
    <m/>
    <n v="2"/>
    <n v="1"/>
    <s v="DUWT0031"/>
    <s v="BPw04rP09m"/>
    <s v="Allocated"/>
    <s v="Left Message (LMCB)"/>
    <s v="Left message customer mother "/>
    <d v="2026-06-11T00:00:00"/>
    <m/>
    <m/>
    <m/>
    <m/>
    <s v="130"/>
    <n v="2895"/>
    <n v="6878"/>
  </r>
  <r>
    <n v="464402919"/>
    <s v="JAGAN RAMESH THARKUDE"/>
    <s v="ONLINE"/>
    <x v="18"/>
    <n v="3000"/>
    <m/>
    <m/>
    <m/>
    <n v="5104"/>
    <n v="8729"/>
    <n v="3882"/>
    <n v="11236"/>
    <x v="4"/>
    <x v="1"/>
    <x v="1"/>
    <x v="11"/>
    <n v="87790"/>
    <n v="257"/>
    <n v="0"/>
    <n v="3165"/>
    <s v="18.05.26"/>
    <n v="0.3035752057864014"/>
    <n v="1.9437705290835106E-2"/>
    <x v="0"/>
    <s v="PTP"/>
    <s v="PTP"/>
    <s v="PTP"/>
    <m/>
    <n v="18"/>
    <s v="CAVA"/>
    <m/>
    <s v="-"/>
    <s v="-"/>
    <s v="RAJGURU NAGAR "/>
    <s v="-"/>
    <s v="-"/>
    <s v="-"/>
    <n v="12151"/>
    <n v="87790"/>
    <n v="57"/>
    <n v="73"/>
    <s v="FLOW"/>
    <m/>
    <m/>
    <m/>
    <m/>
    <s v="REGULAR"/>
    <s v="MH14LW7651"/>
    <s v="BAJAJ PULSAR 220 F UG"/>
    <d v="2024-10-22T00:00:00"/>
    <n v="36"/>
    <x v="0"/>
    <x v="0"/>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m/>
    <s v="403"/>
    <n v="3882"/>
    <n v="14236"/>
  </r>
  <r>
    <n v="463825579"/>
    <s v="GANESH SANJAY VIDHATE"/>
    <m/>
    <x v="1"/>
    <m/>
    <m/>
    <m/>
    <m/>
    <n v="3828"/>
    <n v="3813"/>
    <n v="3877"/>
    <n v="7809"/>
    <x v="0"/>
    <x v="1"/>
    <x v="1"/>
    <x v="10"/>
    <n v="87468"/>
    <n v="64"/>
    <n v="0"/>
    <n v="900"/>
    <s v="24.05.26"/>
    <n v="3.7721298239881476E-2"/>
    <n v="4.7865246218040149E-3"/>
    <x v="0"/>
    <s v="PTP"/>
    <s v="BPTP"/>
    <s v="PTP"/>
    <m/>
    <n v="30"/>
    <s v="CAVA"/>
    <m/>
    <s v="-"/>
    <s v="-"/>
    <s v="JUNNAR"/>
    <s v="-"/>
    <s v="-"/>
    <s v="-"/>
    <n v="4777"/>
    <n v="87468"/>
    <n v="27"/>
    <n v="43"/>
    <s v="FLOW"/>
    <m/>
    <m/>
    <m/>
    <m/>
    <s v="REGULAR"/>
    <m/>
    <s v="FZS V4"/>
    <d v="2024-08-21T00:00:00"/>
    <n v="48"/>
    <x v="0"/>
    <x v="0"/>
    <m/>
    <m/>
    <m/>
    <m/>
    <m/>
    <m/>
    <m/>
    <m/>
    <m/>
    <m/>
    <m/>
    <m/>
    <m/>
    <m/>
    <m/>
    <m/>
    <n v="1"/>
    <m/>
    <m/>
    <m/>
    <m/>
    <m/>
    <m/>
    <m/>
    <m/>
    <m/>
    <m/>
    <m/>
    <m/>
    <m/>
    <m/>
    <m/>
    <m/>
    <m/>
    <m/>
    <m/>
    <m/>
    <m/>
    <m/>
    <m/>
    <m/>
    <m/>
    <m/>
    <m/>
    <m/>
    <m/>
    <m/>
    <m/>
    <m/>
    <m/>
    <m/>
    <m/>
    <n v="1"/>
    <m/>
    <m/>
    <m/>
    <m/>
    <m/>
    <m/>
    <m/>
    <m/>
    <m/>
    <m/>
    <m/>
    <m/>
    <m/>
    <m/>
    <m/>
    <m/>
    <m/>
    <m/>
    <m/>
    <m/>
    <m/>
    <m/>
    <m/>
    <m/>
    <m/>
    <m/>
    <m/>
    <m/>
    <m/>
    <m/>
    <m/>
    <m/>
    <m/>
    <m/>
    <m/>
    <m/>
    <m/>
    <m/>
    <m/>
    <m/>
    <m/>
    <n v="2"/>
    <n v="1"/>
    <s v="ZBHT0021"/>
    <s v="BPPGLdMSrL77"/>
    <s v="Allocated"/>
    <s v="Door Locked (NC_DL)"/>
    <s v="Door locked "/>
    <d v="2026-06-06T00:00:00"/>
    <m/>
    <m/>
    <m/>
    <m/>
    <s v="168"/>
    <n v="3877"/>
    <n v="7809"/>
  </r>
  <r>
    <n v="465789678"/>
    <s v="PRAMOD SHIVAJI KAKADE"/>
    <m/>
    <x v="1"/>
    <m/>
    <m/>
    <m/>
    <m/>
    <n v="4317"/>
    <n v="8330.75"/>
    <n v="4293.75"/>
    <n v="13115.75"/>
    <x v="4"/>
    <x v="1"/>
    <x v="1"/>
    <x v="14"/>
    <n v="86825"/>
    <n v="280"/>
    <n v="0"/>
    <n v="2700"/>
    <s v="21.05.26"/>
    <n v="0.20476363826060642"/>
    <n v="1.922404330649001E-2"/>
    <x v="0"/>
    <s v="MPTP"/>
    <s v="MPTP"/>
    <s v="MPTP"/>
    <s v="Add not found"/>
    <m/>
    <s v="CNAVNA"/>
    <m/>
    <s v="-"/>
    <s v="-"/>
    <s v="TALEGAON DABADE"/>
    <s v="-"/>
    <s v="-"/>
    <s v="-"/>
    <n v="11310.75"/>
    <n v="86825"/>
    <n v="57"/>
    <n v="73"/>
    <s v="FLOW"/>
    <m/>
    <m/>
    <m/>
    <m/>
    <s v="REGULAR"/>
    <s v="MH14MG5320"/>
    <s v="DESTINI 125 FI ZX DSSC DISC"/>
    <d v="2025-03-27T00:00:00"/>
    <n v="36"/>
    <x v="0"/>
    <x v="1"/>
    <m/>
    <m/>
    <m/>
    <m/>
    <m/>
    <m/>
    <m/>
    <m/>
    <m/>
    <m/>
    <m/>
    <m/>
    <m/>
    <n v="1"/>
    <m/>
    <m/>
    <m/>
    <m/>
    <m/>
    <m/>
    <m/>
    <m/>
    <m/>
    <m/>
    <m/>
    <m/>
    <m/>
    <m/>
    <m/>
    <m/>
    <m/>
    <m/>
    <m/>
    <m/>
    <m/>
    <m/>
    <m/>
    <m/>
    <m/>
    <m/>
    <m/>
    <m/>
    <m/>
    <n v="1"/>
    <m/>
    <m/>
    <m/>
    <m/>
    <m/>
    <m/>
    <m/>
    <m/>
    <m/>
    <m/>
    <m/>
    <n v="1"/>
    <m/>
    <m/>
    <m/>
    <m/>
    <m/>
    <m/>
    <m/>
    <m/>
    <m/>
    <m/>
    <m/>
    <m/>
    <m/>
    <m/>
    <m/>
    <m/>
    <m/>
    <m/>
    <m/>
    <m/>
    <m/>
    <m/>
    <m/>
    <m/>
    <m/>
    <m/>
    <m/>
    <m/>
    <m/>
    <m/>
    <m/>
    <m/>
    <m/>
    <m/>
    <m/>
    <m/>
    <m/>
    <m/>
    <n v="3"/>
    <n v="1"/>
    <s v="DUWT0027"/>
    <s v="B2yjMhGDNm"/>
    <s v="Allocated"/>
    <s v="Address Not Found (NC_ANF)"/>
    <s v="Visited to Customers residence address but short address so can't found Customer "/>
    <d v="2026-06-05T00:00:00"/>
    <m/>
    <m/>
    <m/>
    <m/>
    <s v="468"/>
    <n v="4293.75"/>
    <n v="13115.75"/>
  </r>
  <r>
    <n v="466488961"/>
    <s v="AKSHAY BHARAT SHEJAL"/>
    <m/>
    <x v="1"/>
    <m/>
    <m/>
    <m/>
    <m/>
    <n v="5082"/>
    <n v="4263"/>
    <n v="4367"/>
    <n v="9612"/>
    <x v="0"/>
    <x v="1"/>
    <x v="1"/>
    <x v="11"/>
    <n v="86817"/>
    <n v="104"/>
    <n v="0"/>
    <n v="3150"/>
    <s v="30.05.26"/>
    <n v="8.5750684238940875E-2"/>
    <n v="4.7508998501298669E-3"/>
    <x v="1"/>
    <s v="BPTP"/>
    <s v="PTP"/>
    <s v="BPTP"/>
    <s v="Financail problem"/>
    <m/>
    <s v="CAVNA"/>
    <m/>
    <s v="-"/>
    <s v="-"/>
    <s v="RASE"/>
    <s v="-"/>
    <s v="-"/>
    <s v="-"/>
    <n v="7517"/>
    <n v="86817"/>
    <n v="27"/>
    <n v="43"/>
    <s v="FLOW"/>
    <m/>
    <m/>
    <m/>
    <m/>
    <s v="REGULAR"/>
    <s v="MH14MM8501"/>
    <s v="TVS JUPITER 125 DISC SXC"/>
    <d v="2025-07-10T00:00:00"/>
    <n v="30"/>
    <x v="0"/>
    <x v="0"/>
    <m/>
    <m/>
    <m/>
    <m/>
    <m/>
    <m/>
    <m/>
    <m/>
    <m/>
    <m/>
    <m/>
    <m/>
    <m/>
    <m/>
    <m/>
    <m/>
    <m/>
    <m/>
    <m/>
    <m/>
    <m/>
    <m/>
    <m/>
    <m/>
    <m/>
    <m/>
    <m/>
    <m/>
    <m/>
    <m/>
    <m/>
    <m/>
    <m/>
    <m/>
    <m/>
    <m/>
    <m/>
    <m/>
    <m/>
    <m/>
    <m/>
    <m/>
    <m/>
    <m/>
    <m/>
    <m/>
    <m/>
    <m/>
    <m/>
    <m/>
    <m/>
    <m/>
    <m/>
    <m/>
    <m/>
    <n v="1"/>
    <m/>
    <m/>
    <m/>
    <m/>
    <m/>
    <m/>
    <m/>
    <m/>
    <m/>
    <m/>
    <m/>
    <m/>
    <m/>
    <m/>
    <m/>
    <m/>
    <m/>
    <m/>
    <m/>
    <m/>
    <m/>
    <m/>
    <m/>
    <m/>
    <m/>
    <m/>
    <m/>
    <m/>
    <m/>
    <m/>
    <m/>
    <m/>
    <m/>
    <m/>
    <m/>
    <m/>
    <m/>
    <m/>
    <n v="1"/>
    <n v="1"/>
    <s v="ZBHT0010"/>
    <s v="G2GTQFBpMjc"/>
    <s v="Allocated"/>
    <e v="#N/A"/>
    <e v="#N/A"/>
    <e v="#N/A"/>
    <m/>
    <m/>
    <m/>
    <m/>
    <s v="267"/>
    <n v="4367"/>
    <n v="9612"/>
  </r>
  <r>
    <n v="458444699"/>
    <s v="SUSHIL DINKAR RINDHE"/>
    <s v="ONLINE"/>
    <x v="2"/>
    <n v="6900"/>
    <m/>
    <m/>
    <m/>
    <n v="6768"/>
    <n v="6682"/>
    <n v="6767"/>
    <n v="6751"/>
    <x v="0"/>
    <x v="0"/>
    <x v="0"/>
    <x v="5"/>
    <n v="86690.67"/>
    <n v="85"/>
    <n v="0"/>
    <n v="4745"/>
    <s v="18.05.26"/>
    <n v="0.17549872509836276"/>
    <n v="4.7439866743916254E-3"/>
    <x v="0"/>
    <s v="PAID"/>
    <s v="PAID"/>
    <s v="BPTP"/>
    <m/>
    <n v="25"/>
    <s v="CAVA"/>
    <m/>
    <s v="-"/>
    <s v="-"/>
    <s v="BHOSARI"/>
    <s v="-"/>
    <s v="-"/>
    <s v="-"/>
    <n v="11512"/>
    <n v="86690.67"/>
    <n v="27"/>
    <n v="43"/>
    <s v="FLOW"/>
    <m/>
    <m/>
    <m/>
    <m/>
    <s v="NPA"/>
    <s v="MH14KV9381"/>
    <s v="CLASSIC SIGNALS 350 MARSH GREY"/>
    <d v="2023-06-07T00:00:00"/>
    <n v="48"/>
    <x v="0"/>
    <x v="1"/>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m/>
    <s v="201"/>
    <n v="6767"/>
    <n v="13651"/>
  </r>
  <r>
    <n v="466873637"/>
    <s v="SANTOSH MOHAN KHOKAR"/>
    <m/>
    <x v="1"/>
    <m/>
    <m/>
    <m/>
    <m/>
    <n v="4587"/>
    <n v="9106"/>
    <n v="4879"/>
    <n v="14279"/>
    <x v="4"/>
    <x v="1"/>
    <x v="1"/>
    <x v="2"/>
    <n v="86354"/>
    <n v="360"/>
    <n v="0"/>
    <n v="3600"/>
    <s v="19.05.26"/>
    <n v="0.288788589155342"/>
    <n v="1.9119758545218985E-2"/>
    <x v="0"/>
    <s v="PTP"/>
    <s v="PTP"/>
    <s v="PTP"/>
    <m/>
    <n v="23"/>
    <s v="CAVA"/>
    <m/>
    <s v="-"/>
    <s v="-"/>
    <s v="DAPODI"/>
    <s v="-"/>
    <s v="-"/>
    <s v="-"/>
    <n v="13066"/>
    <n v="86354"/>
    <n v="57"/>
    <n v="73"/>
    <s v="FLOW"/>
    <m/>
    <m/>
    <m/>
    <m/>
    <s v="REGULAR"/>
    <s v="MH14MP9385"/>
    <s v="HONDA ACTIVA DLX 2B"/>
    <d v="2025-09-16T00:00:00"/>
    <n v="30"/>
    <x v="0"/>
    <x v="1"/>
    <m/>
    <m/>
    <m/>
    <m/>
    <m/>
    <m/>
    <m/>
    <m/>
    <m/>
    <m/>
    <n v="1"/>
    <m/>
    <m/>
    <m/>
    <m/>
    <m/>
    <m/>
    <m/>
    <m/>
    <m/>
    <m/>
    <m/>
    <m/>
    <m/>
    <m/>
    <m/>
    <m/>
    <m/>
    <m/>
    <m/>
    <m/>
    <m/>
    <m/>
    <m/>
    <m/>
    <m/>
    <m/>
    <m/>
    <m/>
    <m/>
    <m/>
    <m/>
    <m/>
    <m/>
    <m/>
    <m/>
    <m/>
    <m/>
    <m/>
    <m/>
    <m/>
    <m/>
    <m/>
    <m/>
    <m/>
    <n v="1"/>
    <m/>
    <m/>
    <m/>
    <m/>
    <m/>
    <m/>
    <m/>
    <m/>
    <m/>
    <m/>
    <m/>
    <m/>
    <m/>
    <m/>
    <m/>
    <m/>
    <m/>
    <m/>
    <m/>
    <m/>
    <m/>
    <m/>
    <m/>
    <m/>
    <m/>
    <m/>
    <m/>
    <m/>
    <m/>
    <m/>
    <m/>
    <m/>
    <m/>
    <m/>
    <m/>
    <m/>
    <m/>
    <m/>
    <n v="2"/>
    <n v="1"/>
    <s v="ZBHT0009"/>
    <s v="Bo4vjckGRF7"/>
    <s v="Allocated"/>
    <s v="Shifted (NC_SFTD)"/>
    <s v="Customer shifted from address msg to friend"/>
    <d v="2026-06-04T00:00:00"/>
    <m/>
    <m/>
    <m/>
    <m/>
    <s v="586"/>
    <n v="4879"/>
    <n v="14279"/>
  </r>
  <r>
    <n v="466406613"/>
    <s v="AYUB SULEMAN INAMDAR"/>
    <m/>
    <x v="1"/>
    <m/>
    <m/>
    <m/>
    <m/>
    <n v="2970"/>
    <n v="2193"/>
    <n v="2240"/>
    <n v="5244"/>
    <x v="0"/>
    <x v="1"/>
    <x v="1"/>
    <x v="10"/>
    <n v="86123"/>
    <n v="47"/>
    <n v="0"/>
    <n v="1704"/>
    <s v="04.05.26"/>
    <n v="3.7141255868584078E-2"/>
    <n v="4.7129219829380705E-3"/>
    <x v="0"/>
    <s v="PTP"/>
    <s v="PAID"/>
    <s v="PTP"/>
    <m/>
    <n v="30"/>
    <s v="CAVA"/>
    <m/>
    <s v="-"/>
    <s v="-"/>
    <s v="NARAYAN GAON"/>
    <s v="-"/>
    <s v="-"/>
    <s v="-"/>
    <n v="3944"/>
    <n v="86123"/>
    <n v="27"/>
    <n v="43"/>
    <s v="FLOW"/>
    <m/>
    <m/>
    <m/>
    <m/>
    <s v="REGULAR"/>
    <s v="MH14MM4331"/>
    <s v="SUZUKI BURGMAN STREET BT BSVI"/>
    <d v="2025-06-26T00:00:00"/>
    <n v="48"/>
    <x v="0"/>
    <x v="0"/>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m/>
    <s v="81"/>
    <n v="2240"/>
    <n v="5244"/>
  </r>
  <r>
    <n v="465651022"/>
    <s v="NARAYAN CHANDRAKANT PATIL"/>
    <s v="ONLINE"/>
    <x v="2"/>
    <n v="130"/>
    <m/>
    <m/>
    <m/>
    <n v="4575"/>
    <n v="0"/>
    <n v="129"/>
    <n v="4704"/>
    <x v="0"/>
    <x v="0"/>
    <x v="0"/>
    <x v="4"/>
    <n v="84844"/>
    <n v="129"/>
    <n v="0"/>
    <n v="3600"/>
    <s v="30.05.26"/>
    <n v="0.11792409559929802"/>
    <n v="4.6429310720759575E-3"/>
    <x v="0"/>
    <s v="PAID"/>
    <s v="BPTP"/>
    <s v="PAID"/>
    <s v="Financail problem"/>
    <m/>
    <s v="CAVNA"/>
    <m/>
    <s v="-"/>
    <s v="-"/>
    <s v="CHAKAN"/>
    <s v="-"/>
    <s v="-"/>
    <s v="-"/>
    <n v="8250"/>
    <n v="84844"/>
    <n v="27"/>
    <n v="43"/>
    <s v="FLOW"/>
    <m/>
    <m/>
    <m/>
    <m/>
    <s v="REGULAR"/>
    <s v="MH14ME9832"/>
    <s v="TVS JUPITER 125 DISC SXC OBDIIA"/>
    <d v="2025-03-06T00:00:00"/>
    <n v="36"/>
    <x v="0"/>
    <x v="0"/>
    <m/>
    <m/>
    <m/>
    <m/>
    <m/>
    <m/>
    <m/>
    <n v="1"/>
    <m/>
    <m/>
    <m/>
    <m/>
    <m/>
    <m/>
    <m/>
    <m/>
    <m/>
    <m/>
    <m/>
    <m/>
    <m/>
    <m/>
    <m/>
    <m/>
    <m/>
    <m/>
    <m/>
    <m/>
    <m/>
    <m/>
    <m/>
    <m/>
    <m/>
    <m/>
    <m/>
    <m/>
    <m/>
    <m/>
    <m/>
    <m/>
    <m/>
    <m/>
    <m/>
    <m/>
    <m/>
    <m/>
    <m/>
    <m/>
    <m/>
    <m/>
    <m/>
    <m/>
    <n v="1"/>
    <m/>
    <m/>
    <m/>
    <m/>
    <m/>
    <m/>
    <m/>
    <m/>
    <m/>
    <m/>
    <m/>
    <m/>
    <m/>
    <m/>
    <m/>
    <m/>
    <m/>
    <m/>
    <m/>
    <m/>
    <m/>
    <m/>
    <m/>
    <m/>
    <m/>
    <m/>
    <m/>
    <m/>
    <m/>
    <m/>
    <m/>
    <m/>
    <m/>
    <m/>
    <m/>
    <m/>
    <m/>
    <m/>
    <m/>
    <m/>
    <m/>
    <n v="2"/>
    <n v="1"/>
    <s v="DUWT0017"/>
    <s v="k6QdMKEdGZm"/>
    <s v="Allocated"/>
    <s v="Door Locked (NC_DL)"/>
    <s v="Shop close customer not meet "/>
    <d v="2026-06-03T00:00:00"/>
    <m/>
    <m/>
    <m/>
    <m/>
    <s v="259"/>
    <n v="129"/>
    <n v="4834"/>
  </r>
  <r>
    <n v="466209921"/>
    <s v="SHANKAR RAMDAS RATHOD"/>
    <m/>
    <x v="1"/>
    <m/>
    <m/>
    <m/>
    <m/>
    <n v="4115"/>
    <n v="4115"/>
    <n v="4163"/>
    <n v="8298"/>
    <x v="0"/>
    <x v="0"/>
    <x v="1"/>
    <x v="15"/>
    <n v="84496"/>
    <n v="48"/>
    <n v="0"/>
    <n v="3535"/>
    <s v="-"/>
    <n v="0.12405371166309259"/>
    <n v="4.6238874153284861E-3"/>
    <x v="0"/>
    <s v="PAID"/>
    <s v="-"/>
    <s v="PAID"/>
    <m/>
    <m/>
    <s v="CAVA"/>
    <m/>
    <s v="-"/>
    <s v="-"/>
    <s v="BHAWANI PETH"/>
    <s v="-"/>
    <s v="-"/>
    <s v="-"/>
    <n v="7698"/>
    <n v="84496"/>
    <n v="27"/>
    <n v="12"/>
    <s v="STABLE"/>
    <m/>
    <m/>
    <m/>
    <m/>
    <s v="REGULAR"/>
    <s v="MH12YE3523"/>
    <s v="HONDA ACTIVA DLX 2B"/>
    <d v="2025-05-27T00:00:00"/>
    <n v="36"/>
    <x v="0"/>
    <x v="1"/>
    <m/>
    <m/>
    <m/>
    <m/>
    <m/>
    <m/>
    <m/>
    <m/>
    <m/>
    <m/>
    <m/>
    <m/>
    <m/>
    <m/>
    <m/>
    <m/>
    <m/>
    <m/>
    <m/>
    <m/>
    <m/>
    <m/>
    <m/>
    <m/>
    <m/>
    <m/>
    <m/>
    <m/>
    <m/>
    <m/>
    <m/>
    <m/>
    <m/>
    <m/>
    <m/>
    <m/>
    <m/>
    <m/>
    <m/>
    <m/>
    <m/>
    <m/>
    <m/>
    <m/>
    <m/>
    <m/>
    <n v="1"/>
    <m/>
    <m/>
    <m/>
    <m/>
    <m/>
    <m/>
    <m/>
    <m/>
    <m/>
    <m/>
    <m/>
    <m/>
    <m/>
    <m/>
    <m/>
    <m/>
    <m/>
    <m/>
    <m/>
    <m/>
    <m/>
    <m/>
    <m/>
    <m/>
    <m/>
    <m/>
    <m/>
    <m/>
    <m/>
    <m/>
    <m/>
    <m/>
    <m/>
    <m/>
    <m/>
    <m/>
    <m/>
    <m/>
    <m/>
    <m/>
    <m/>
    <m/>
    <m/>
    <m/>
    <m/>
    <m/>
    <m/>
    <n v="1"/>
    <n v="1"/>
    <s v="DUWT0014"/>
    <s v="k6fqacJiv9m"/>
    <s v="Unallocated"/>
    <s v="Promise To Pay (PTP)"/>
    <s v="Customer meet at residence given ptp "/>
    <d v="2026-06-16T00:00:00"/>
    <m/>
    <m/>
    <m/>
    <m/>
    <s v="68"/>
    <n v="4163"/>
    <n v="8298"/>
  </r>
  <r>
    <n v="466948686"/>
    <s v="TEJAS SHARAD NALAWADE"/>
    <s v="ONLINE"/>
    <x v="5"/>
    <n v="3470"/>
    <m/>
    <m/>
    <m/>
    <n v="3470"/>
    <n v="6490.8"/>
    <n v="3301.7999999999993"/>
    <n v="6727.7999999999993"/>
    <x v="4"/>
    <x v="0"/>
    <x v="0"/>
    <x v="10"/>
    <n v="84494"/>
    <n v="281"/>
    <n v="0"/>
    <n v="2700"/>
    <s v="31.05.26"/>
    <n v="0.37284077319694303"/>
    <n v="1.8707933373320669E-2"/>
    <x v="0"/>
    <s v="PAID"/>
    <s v="BPTP"/>
    <s v="PAID"/>
    <m/>
    <m/>
    <s v="CAVA"/>
    <m/>
    <s v="-"/>
    <s v="-"/>
    <s v="DHOLWAD"/>
    <s v="-"/>
    <s v="-"/>
    <s v="-"/>
    <n v="9471.7999999999993"/>
    <n v="84494"/>
    <n v="57"/>
    <n v="43"/>
    <s v="STABLE"/>
    <m/>
    <m/>
    <m/>
    <m/>
    <s v="NPA"/>
    <s v="MH14MR8876"/>
    <s v="HONDA SHINE DISC BSVI"/>
    <d v="2025-09-26T00:00:00"/>
    <n v="36"/>
    <x v="0"/>
    <x v="0"/>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m/>
    <s v="237"/>
    <n v="3301.7999999999993"/>
    <n v="10197.799999999999"/>
  </r>
  <r>
    <n v="464441982"/>
    <s v="VRUSHBH SHIVAJI HANDE"/>
    <m/>
    <x v="1"/>
    <m/>
    <m/>
    <m/>
    <m/>
    <n v="12645"/>
    <n v="12645"/>
    <n v="12650"/>
    <n v="25446"/>
    <x v="0"/>
    <x v="1"/>
    <x v="1"/>
    <x v="14"/>
    <n v="84432"/>
    <n v="5"/>
    <n v="0"/>
    <n v="2250"/>
    <s v="-"/>
    <n v="0.12949527410193443"/>
    <n v="4.6203851336278018E-3"/>
    <x v="0"/>
    <s v="PTP"/>
    <s v="-"/>
    <s v="PTP"/>
    <m/>
    <n v="22"/>
    <s v="CAVA"/>
    <m/>
    <m/>
    <m/>
    <s v="TALEGAON DABHADE"/>
    <m/>
    <m/>
    <m/>
    <n v="14900"/>
    <n v="84432"/>
    <n v="27"/>
    <n v="43"/>
    <s v="FLOW"/>
    <m/>
    <m/>
    <m/>
    <m/>
    <s v="-"/>
    <s v="MH14LZ2115"/>
    <s v="CLASSIC 350 COMMANDO SAND"/>
    <d v="2024-10-25T00:00:00"/>
    <n v="24"/>
    <x v="1"/>
    <x v="1"/>
    <m/>
    <m/>
    <m/>
    <m/>
    <m/>
    <m/>
    <m/>
    <m/>
    <m/>
    <m/>
    <m/>
    <m/>
    <m/>
    <m/>
    <m/>
    <m/>
    <m/>
    <m/>
    <m/>
    <m/>
    <m/>
    <m/>
    <m/>
    <m/>
    <m/>
    <m/>
    <m/>
    <m/>
    <m/>
    <m/>
    <m/>
    <m/>
    <m/>
    <m/>
    <n v="1"/>
    <m/>
    <m/>
    <m/>
    <m/>
    <m/>
    <m/>
    <m/>
    <m/>
    <n v="1"/>
    <m/>
    <m/>
    <m/>
    <m/>
    <m/>
    <m/>
    <m/>
    <m/>
    <m/>
    <m/>
    <m/>
    <m/>
    <m/>
    <m/>
    <m/>
    <m/>
    <m/>
    <m/>
    <m/>
    <m/>
    <m/>
    <m/>
    <m/>
    <m/>
    <m/>
    <m/>
    <m/>
    <m/>
    <m/>
    <m/>
    <m/>
    <m/>
    <m/>
    <m/>
    <m/>
    <m/>
    <m/>
    <m/>
    <m/>
    <m/>
    <m/>
    <m/>
    <m/>
    <m/>
    <m/>
    <m/>
    <m/>
    <m/>
    <m/>
    <m/>
    <n v="2"/>
    <n v="1"/>
    <s v="DUWT0027"/>
    <s v="k6GYCXCyZ9c"/>
    <s v="Allocated"/>
    <s v="Promise To Pay (PTP)"/>
    <s v="Visited to Customers residence address and given PTP "/>
    <d v="2026-06-20T00:00:00"/>
    <m/>
    <m/>
    <m/>
    <s v="OTGNGDID"/>
    <s v="156"/>
    <n v="12650"/>
    <n v="25446"/>
  </r>
  <r>
    <n v="465493945"/>
    <s v="DIVYA RUSHIKESH UNDE"/>
    <m/>
    <x v="1"/>
    <m/>
    <m/>
    <m/>
    <m/>
    <n v="3958"/>
    <n v="18853.77"/>
    <n v="3701.7700000000004"/>
    <n v="23781.77"/>
    <x v="5"/>
    <x v="1"/>
    <x v="1"/>
    <x v="8"/>
    <n v="84252"/>
    <n v="680"/>
    <n v="0"/>
    <n v="2700"/>
    <s v="FLOW"/>
    <n v="0.23244928828752398"/>
    <n v="4.1010964771994042E-2"/>
    <x v="1"/>
    <s v="RTP"/>
    <s v="RTP"/>
    <s v="RTP"/>
    <s v="Financail problem"/>
    <m/>
    <s v="CAVNA"/>
    <m/>
    <s v="REPO"/>
    <s v="-"/>
    <s v="KANHE"/>
    <s v="-"/>
    <s v="-"/>
    <s v="-"/>
    <n v="22233.77"/>
    <n v="84252"/>
    <n v="147"/>
    <n v="163"/>
    <s v="FLOW"/>
    <m/>
    <m/>
    <m/>
    <m/>
    <s v="NPA"/>
    <s v="MH14ME3583"/>
    <s v="HONDA ACTIVA 125 DISC 2B"/>
    <d v="2025-02-13T00:00:00"/>
    <n v="36"/>
    <x v="0"/>
    <x v="1"/>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m/>
    <s v="970"/>
    <n v="3701.7700000000004"/>
    <n v="23781.77"/>
  </r>
  <r>
    <n v="466116116"/>
    <s v="SHWETA VINAYAK LANDGE"/>
    <s v="ONLINE"/>
    <x v="7"/>
    <n v="4348"/>
    <m/>
    <m/>
    <m/>
    <n v="3988"/>
    <n v="7579"/>
    <n v="3779"/>
    <n v="7516"/>
    <x v="4"/>
    <x v="0"/>
    <x v="0"/>
    <x v="13"/>
    <n v="84161"/>
    <n v="188"/>
    <n v="0"/>
    <n v="4038"/>
    <s v="27.05.26"/>
    <n v="0.21666576561965004"/>
    <n v="1.8634203382867906E-2"/>
    <x v="0"/>
    <s v="PAID"/>
    <s v="NC"/>
    <s v="PAID"/>
    <m/>
    <m/>
    <s v="CAVA"/>
    <m/>
    <s v="-"/>
    <s v="-"/>
    <s v="HINJEWADI"/>
    <s v="-"/>
    <s v="-"/>
    <s v="-"/>
    <n v="11805"/>
    <n v="84161"/>
    <n v="57"/>
    <n v="43"/>
    <s v="STABLE"/>
    <m/>
    <m/>
    <m/>
    <m/>
    <s v="REGULAR"/>
    <s v="MH14MK5294"/>
    <s v="TVS RAIDER DISC CONNECTED"/>
    <d v="2025-05-13T00:00:00"/>
    <n v="36"/>
    <x v="0"/>
    <x v="0"/>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m/>
    <s v="297"/>
    <n v="3779"/>
    <n v="11864"/>
  </r>
  <r>
    <n v="466014661"/>
    <s v="MANOHAR PRAKASH DESHMUKH"/>
    <m/>
    <x v="1"/>
    <m/>
    <m/>
    <m/>
    <m/>
    <n v="4040"/>
    <n v="3981"/>
    <n v="4040"/>
    <n v="8172"/>
    <x v="0"/>
    <x v="1"/>
    <x v="1"/>
    <x v="10"/>
    <n v="84123"/>
    <n v="59"/>
    <n v="0"/>
    <n v="3539"/>
    <s v="-"/>
    <n v="3.6278739331338884E-2"/>
    <n v="4.6034756797916857E-3"/>
    <x v="0"/>
    <s v="PTP"/>
    <s v="-"/>
    <s v="PTP"/>
    <m/>
    <n v="25"/>
    <s v="CAVA"/>
    <m/>
    <m/>
    <m/>
    <s v="JUNNAR"/>
    <m/>
    <m/>
    <m/>
    <n v="7579"/>
    <n v="84123"/>
    <n v="27"/>
    <n v="43"/>
    <s v="FLOW"/>
    <m/>
    <m/>
    <m/>
    <m/>
    <s v="-"/>
    <s v="MH14MJ4459"/>
    <s v="OLA S1X PLUS GEN 3"/>
    <d v="2025-04-29T00:00:00"/>
    <n v="36"/>
    <x v="1"/>
    <x v="0"/>
    <m/>
    <m/>
    <m/>
    <m/>
    <m/>
    <m/>
    <m/>
    <m/>
    <m/>
    <m/>
    <m/>
    <m/>
    <m/>
    <m/>
    <m/>
    <m/>
    <m/>
    <m/>
    <m/>
    <m/>
    <m/>
    <m/>
    <m/>
    <m/>
    <m/>
    <m/>
    <m/>
    <m/>
    <m/>
    <m/>
    <m/>
    <m/>
    <m/>
    <m/>
    <n v="1"/>
    <m/>
    <m/>
    <m/>
    <m/>
    <m/>
    <m/>
    <m/>
    <m/>
    <m/>
    <m/>
    <m/>
    <m/>
    <m/>
    <m/>
    <m/>
    <m/>
    <m/>
    <m/>
    <m/>
    <m/>
    <n v="1"/>
    <m/>
    <m/>
    <m/>
    <m/>
    <m/>
    <m/>
    <m/>
    <m/>
    <m/>
    <m/>
    <m/>
    <m/>
    <m/>
    <m/>
    <m/>
    <m/>
    <m/>
    <m/>
    <m/>
    <m/>
    <m/>
    <m/>
    <m/>
    <m/>
    <m/>
    <m/>
    <m/>
    <m/>
    <m/>
    <m/>
    <m/>
    <m/>
    <m/>
    <m/>
    <m/>
    <m/>
    <m/>
    <m/>
    <n v="2"/>
    <n v="1"/>
    <s v="ZBHT0021"/>
    <s v="kPM-rdMenLm"/>
    <s v="Allocated"/>
    <s v="Promise To Pay (PTP)"/>
    <s v=" M ptp cm not living kyc adrees"/>
    <d v="2026-06-28T00:00:00"/>
    <m/>
    <m/>
    <m/>
    <m/>
    <s v="151"/>
    <n v="4040"/>
    <n v="8172"/>
  </r>
  <r>
    <n v="466023937"/>
    <s v="ANITA BHASKAR BHOSALE"/>
    <m/>
    <x v="1"/>
    <m/>
    <m/>
    <m/>
    <m/>
    <n v="4034"/>
    <n v="4034"/>
    <n v="4137"/>
    <n v="8231"/>
    <x v="0"/>
    <x v="1"/>
    <x v="1"/>
    <x v="0"/>
    <n v="83593"/>
    <n v="103"/>
    <n v="0"/>
    <n v="1257"/>
    <s v="-"/>
    <n v="7.201027476261905E-2"/>
    <n v="4.5744724094578934E-3"/>
    <x v="1"/>
    <s v="NC"/>
    <s v="-"/>
    <s v="NC"/>
    <s v="Shifted"/>
    <m/>
    <s v="CNAVNA"/>
    <m/>
    <m/>
    <m/>
    <s v="DHANKWADI"/>
    <m/>
    <m/>
    <m/>
    <n v="5394"/>
    <n v="83593"/>
    <n v="27"/>
    <n v="43"/>
    <s v="FLOW"/>
    <m/>
    <m/>
    <m/>
    <m/>
    <s v="-"/>
    <s v="MH12YC1166"/>
    <s v="HERO VIDA V2 PLUS"/>
    <d v="2025-04-30T00:00:00"/>
    <n v="36"/>
    <x v="1"/>
    <x v="1"/>
    <m/>
    <m/>
    <m/>
    <m/>
    <m/>
    <m/>
    <m/>
    <m/>
    <m/>
    <m/>
    <m/>
    <m/>
    <m/>
    <m/>
    <m/>
    <m/>
    <m/>
    <m/>
    <m/>
    <m/>
    <m/>
    <m/>
    <m/>
    <m/>
    <m/>
    <m/>
    <m/>
    <m/>
    <m/>
    <m/>
    <m/>
    <n v="1"/>
    <m/>
    <m/>
    <n v="1"/>
    <m/>
    <m/>
    <m/>
    <m/>
    <m/>
    <m/>
    <m/>
    <m/>
    <m/>
    <m/>
    <m/>
    <m/>
    <m/>
    <m/>
    <m/>
    <m/>
    <m/>
    <n v="1"/>
    <m/>
    <m/>
    <m/>
    <m/>
    <m/>
    <m/>
    <m/>
    <m/>
    <m/>
    <m/>
    <m/>
    <m/>
    <m/>
    <m/>
    <m/>
    <m/>
    <m/>
    <m/>
    <m/>
    <m/>
    <m/>
    <m/>
    <m/>
    <m/>
    <m/>
    <m/>
    <m/>
    <m/>
    <m/>
    <m/>
    <m/>
    <m/>
    <m/>
    <m/>
    <m/>
    <m/>
    <m/>
    <m/>
    <m/>
    <m/>
    <m/>
    <n v="3"/>
    <n v="1"/>
    <s v="DUWT0031"/>
    <s v="k6BcHfgvqoS"/>
    <s v="Allocated"/>
    <s v="Left Message (LMCB)"/>
    <s v="Left message customer mother "/>
    <d v="2026-06-18T00:00:00"/>
    <m/>
    <m/>
    <m/>
    <m/>
    <s v="163"/>
    <n v="4137"/>
    <n v="8231"/>
  </r>
  <r>
    <n v="466061980"/>
    <s v="FAIZAN RAMZAN MUJAWAR"/>
    <m/>
    <x v="1"/>
    <m/>
    <m/>
    <m/>
    <s v="BANK STABLE 17"/>
    <n v="4062"/>
    <n v="3855"/>
    <n v="3938"/>
    <n v="8069"/>
    <x v="0"/>
    <x v="0"/>
    <x v="1"/>
    <x v="15"/>
    <n v="83446"/>
    <n v="83"/>
    <n v="0"/>
    <n v="0"/>
    <s v="-"/>
    <n v="0.12251214286402225"/>
    <n v="4.5664281061766343E-3"/>
    <x v="0"/>
    <s v="PAID"/>
    <s v="-"/>
    <s v="PTP"/>
    <m/>
    <n v="17"/>
    <s v="CAVA"/>
    <m/>
    <m/>
    <m/>
    <s v="GANJ PETH"/>
    <m/>
    <m/>
    <m/>
    <n v="3938"/>
    <n v="83446"/>
    <n v="27"/>
    <n v="12"/>
    <s v="STABLE"/>
    <m/>
    <m/>
    <m/>
    <m/>
    <s v="-"/>
    <s v="MH12YC6112"/>
    <s v="SUZUKI BURGMAN STREET"/>
    <d v="2025-05-05T00:00:00"/>
    <n v="36"/>
    <x v="1"/>
    <x v="1"/>
    <m/>
    <m/>
    <m/>
    <m/>
    <m/>
    <m/>
    <m/>
    <m/>
    <m/>
    <m/>
    <m/>
    <m/>
    <m/>
    <m/>
    <m/>
    <m/>
    <m/>
    <m/>
    <m/>
    <m/>
    <m/>
    <m/>
    <m/>
    <m/>
    <m/>
    <m/>
    <m/>
    <m/>
    <m/>
    <m/>
    <m/>
    <m/>
    <m/>
    <m/>
    <n v="1"/>
    <m/>
    <m/>
    <m/>
    <m/>
    <m/>
    <m/>
    <m/>
    <m/>
    <m/>
    <m/>
    <m/>
    <m/>
    <m/>
    <m/>
    <m/>
    <m/>
    <m/>
    <m/>
    <m/>
    <m/>
    <m/>
    <m/>
    <m/>
    <m/>
    <m/>
    <m/>
    <m/>
    <m/>
    <m/>
    <m/>
    <m/>
    <m/>
    <m/>
    <m/>
    <m/>
    <m/>
    <m/>
    <m/>
    <m/>
    <m/>
    <m/>
    <m/>
    <m/>
    <m/>
    <m/>
    <m/>
    <m/>
    <m/>
    <m/>
    <m/>
    <m/>
    <m/>
    <m/>
    <m/>
    <m/>
    <m/>
    <m/>
    <m/>
    <m/>
    <n v="1"/>
    <n v="1"/>
    <s v="DUWT0014"/>
    <s v="BoI-bd4r1D7"/>
    <s v="Allocated"/>
    <s v="Promise To Pay (PTP)"/>
    <s v="Customer meet at residence given ptp "/>
    <d v="2026-06-15T00:00:00"/>
    <m/>
    <m/>
    <m/>
    <m/>
    <s v="152"/>
    <n v="3938"/>
    <n v="8069"/>
  </r>
  <r>
    <n v="467134166"/>
    <s v="CHAKRANARAYAN ABHIJIT BHAGCHAND"/>
    <m/>
    <x v="1"/>
    <m/>
    <m/>
    <m/>
    <m/>
    <n v="3461"/>
    <n v="13691"/>
    <n v="4015"/>
    <n v="18138"/>
    <x v="2"/>
    <x v="1"/>
    <x v="1"/>
    <x v="2"/>
    <n v="82519"/>
    <n v="707"/>
    <n v="0"/>
    <n v="3150"/>
    <s v="FLOW"/>
    <n v="0.39489766130846132"/>
    <n v="2.7092548568126835E-2"/>
    <x v="1"/>
    <s v="RTP"/>
    <s v="RTP"/>
    <s v="RTP"/>
    <m/>
    <m/>
    <s v="CAVNA"/>
    <m/>
    <s v="REPO"/>
    <s v="-"/>
    <s v="DAPODI"/>
    <s v="-"/>
    <s v="-"/>
    <s v="-"/>
    <n v="17548"/>
    <n v="82519"/>
    <n v="111"/>
    <n v="127"/>
    <s v="FLOW"/>
    <m/>
    <m/>
    <m/>
    <m/>
    <s v="NPA"/>
    <s v="MH14MX0426"/>
    <s v="HONDA ACTIVA STD 2B"/>
    <d v="2025-10-23T00:00:00"/>
    <n v="36"/>
    <x v="0"/>
    <x v="1"/>
    <m/>
    <m/>
    <m/>
    <m/>
    <m/>
    <m/>
    <m/>
    <m/>
    <m/>
    <m/>
    <n v="1"/>
    <m/>
    <m/>
    <m/>
    <m/>
    <m/>
    <m/>
    <m/>
    <m/>
    <m/>
    <m/>
    <m/>
    <m/>
    <m/>
    <m/>
    <m/>
    <m/>
    <m/>
    <m/>
    <m/>
    <m/>
    <m/>
    <m/>
    <m/>
    <m/>
    <m/>
    <m/>
    <m/>
    <m/>
    <m/>
    <m/>
    <m/>
    <m/>
    <m/>
    <m/>
    <m/>
    <m/>
    <m/>
    <m/>
    <m/>
    <m/>
    <m/>
    <m/>
    <m/>
    <m/>
    <n v="1"/>
    <m/>
    <m/>
    <m/>
    <m/>
    <m/>
    <m/>
    <m/>
    <m/>
    <m/>
    <m/>
    <m/>
    <m/>
    <m/>
    <m/>
    <m/>
    <m/>
    <m/>
    <m/>
    <m/>
    <m/>
    <m/>
    <m/>
    <m/>
    <m/>
    <m/>
    <m/>
    <m/>
    <m/>
    <m/>
    <m/>
    <m/>
    <m/>
    <m/>
    <m/>
    <m/>
    <m/>
    <m/>
    <m/>
    <n v="2"/>
    <n v="1"/>
    <s v="ZBHT0009"/>
    <s v="B6ktVYk6Oem"/>
    <s v="Allocated"/>
    <s v="Left Message (LMCB)"/>
    <s v="Msg to mother "/>
    <d v="2026-06-04T00:00:00"/>
    <m/>
    <m/>
    <m/>
    <m/>
    <s v="986"/>
    <n v="4015"/>
    <n v="18138"/>
  </r>
  <r>
    <n v="460590733"/>
    <s v="ANITA AMIT KEDARI"/>
    <m/>
    <x v="1"/>
    <m/>
    <m/>
    <m/>
    <m/>
    <n v="4220"/>
    <n v="20766"/>
    <n v="4748"/>
    <n v="26142"/>
    <x v="5"/>
    <x v="1"/>
    <x v="1"/>
    <x v="8"/>
    <n v="82340.210000000006"/>
    <n v="862"/>
    <n v="0"/>
    <n v="5400"/>
    <s v="FLOW"/>
    <n v="0.2271747045998346"/>
    <n v="4.0080371405172482E-2"/>
    <x v="1"/>
    <s v="NC"/>
    <s v="NC"/>
    <s v="NC"/>
    <s v="Shifted"/>
    <m/>
    <s v="CNAVNA"/>
    <m/>
    <s v="REPO"/>
    <s v="-"/>
    <s v="KUSGAON"/>
    <s v="-"/>
    <s v="-"/>
    <s v="-"/>
    <n v="27028"/>
    <n v="82340.210000000006"/>
    <n v="147"/>
    <n v="163"/>
    <s v="FLOW"/>
    <m/>
    <m/>
    <m/>
    <m/>
    <s v="NPA"/>
    <s v="MH14LK1536"/>
    <s v="PIAGGIO VESPA SXL 125 CBS RACING 60"/>
    <d v="2023-11-10T00:00:00"/>
    <n v="48"/>
    <x v="0"/>
    <x v="1"/>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m/>
    <s v="1156"/>
    <n v="4748"/>
    <n v="26142"/>
  </r>
  <r>
    <n v="459845098"/>
    <s v="SHAIKH SHAHARUKH SHAHIR"/>
    <s v="ONLINE"/>
    <x v="19"/>
    <n v="5300"/>
    <m/>
    <m/>
    <m/>
    <n v="5173"/>
    <n v="4899"/>
    <n v="5011"/>
    <n v="4986"/>
    <x v="0"/>
    <x v="0"/>
    <x v="0"/>
    <x v="0"/>
    <n v="82290"/>
    <n v="112"/>
    <n v="0"/>
    <n v="0"/>
    <s v="21.05.26"/>
    <n v="7.0887819676479155E-2"/>
    <n v="4.5031681429580231E-3"/>
    <x v="0"/>
    <s v="PAID"/>
    <s v="PTP"/>
    <s v="PTP"/>
    <m/>
    <n v="25"/>
    <s v="CAVA"/>
    <m/>
    <s v="-"/>
    <s v="-"/>
    <s v="KATRAJ"/>
    <s v="-"/>
    <s v="-"/>
    <s v="-"/>
    <n v="5011"/>
    <n v="82290"/>
    <n v="27"/>
    <n v="43"/>
    <s v="FLOW"/>
    <m/>
    <m/>
    <m/>
    <m/>
    <s v="REGULAR"/>
    <s v="MH12VX7750"/>
    <s v="BULLET 350 MILITARY BLACK"/>
    <d v="2023-09-22T00:00:00"/>
    <n v="48"/>
    <x v="0"/>
    <x v="1"/>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m/>
    <s v="214"/>
    <n v="5011"/>
    <n v="10286"/>
  </r>
  <r>
    <n v="467739627"/>
    <s v="SHITAL SANJAY CHAVHAN"/>
    <m/>
    <x v="1"/>
    <m/>
    <m/>
    <m/>
    <m/>
    <n v="3242"/>
    <n v="6484"/>
    <n v="3305"/>
    <n v="9916"/>
    <x v="4"/>
    <x v="1"/>
    <x v="1"/>
    <x v="7"/>
    <n v="81582"/>
    <n v="63"/>
    <n v="0"/>
    <n v="900"/>
    <s v="FLOW"/>
    <n v="9.1251931603801517E-2"/>
    <n v="1.8063183426778786E-2"/>
    <x v="1"/>
    <s v="RTP"/>
    <s v="RTP"/>
    <s v="RTP"/>
    <s v="Financail problem"/>
    <m/>
    <s v="CAVA"/>
    <m/>
    <s v="-"/>
    <s v="-"/>
    <s v="ALEGAON PAGA"/>
    <s v="-"/>
    <s v="-"/>
    <s v="-"/>
    <n v="7447"/>
    <n v="81582"/>
    <n v="52"/>
    <n v="68"/>
    <s v="FLOW"/>
    <m/>
    <m/>
    <m/>
    <m/>
    <s v="REGULAR"/>
    <s v="MH12ZH0258"/>
    <s v="HF DELUXE DRS C I3S FI"/>
    <d v="2026-02-09T00:00:00"/>
    <n v="36"/>
    <x v="0"/>
    <x v="0"/>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s v="DIGICOLLTC"/>
    <s v="190"/>
    <n v="3305"/>
    <n v="9916"/>
  </r>
  <r>
    <n v="463603128"/>
    <s v="NITA JAYSINGH BONWATE"/>
    <m/>
    <x v="1"/>
    <m/>
    <m/>
    <m/>
    <m/>
    <n v="5812"/>
    <n v="5513"/>
    <n v="5617"/>
    <n v="11591"/>
    <x v="0"/>
    <x v="1"/>
    <x v="1"/>
    <x v="10"/>
    <n v="81580"/>
    <n v="104"/>
    <n v="0"/>
    <n v="2974"/>
    <s v="29.05.26"/>
    <n v="3.5182049554231612E-2"/>
    <n v="4.4643147053410569E-3"/>
    <x v="0"/>
    <s v="MPTP"/>
    <s v="MPTP"/>
    <s v="MPTP"/>
    <m/>
    <n v="28"/>
    <s v="CAVNA"/>
    <m/>
    <s v="-"/>
    <s v="-"/>
    <s v="JUNNAR"/>
    <s v="-"/>
    <s v="-"/>
    <s v="-"/>
    <n v="8591"/>
    <n v="81580"/>
    <n v="27"/>
    <n v="43"/>
    <s v="FLOW"/>
    <m/>
    <m/>
    <m/>
    <m/>
    <s v="REGULAR"/>
    <s v="MH14LR9442"/>
    <s v="YAMAHA AEROX 155 MOTOGP EDITION"/>
    <d v="2024-07-29T00:00:00"/>
    <n v="36"/>
    <x v="0"/>
    <x v="0"/>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m/>
    <s v="266"/>
    <n v="5617"/>
    <n v="11591"/>
  </r>
  <r>
    <n v="463952496"/>
    <s v="SURAJ BALU GAWARI"/>
    <m/>
    <x v="1"/>
    <m/>
    <m/>
    <m/>
    <m/>
    <n v="5489"/>
    <n v="5489"/>
    <n v="5552"/>
    <n v="11127"/>
    <x v="0"/>
    <x v="1"/>
    <x v="1"/>
    <x v="10"/>
    <n v="81389"/>
    <n v="63"/>
    <n v="0"/>
    <n v="3540"/>
    <s v="-"/>
    <n v="3.5099679224924699E-2"/>
    <n v="4.4538625833905766E-3"/>
    <x v="0"/>
    <s v="MPTP"/>
    <s v="-"/>
    <s v="MPTP"/>
    <s v="Shifted To chakn for job purpose"/>
    <n v="30"/>
    <s v="CAVNA"/>
    <m/>
    <m/>
    <m/>
    <s v="AMBOLI"/>
    <m/>
    <m/>
    <m/>
    <n v="9092"/>
    <n v="81389"/>
    <n v="27"/>
    <n v="43"/>
    <s v="FLOW"/>
    <m/>
    <m/>
    <m/>
    <m/>
    <s v="-"/>
    <s v="MH14LT8873"/>
    <s v="YAMAHA MT15 CUSTOMIZED COLOR"/>
    <d v="2024-09-05T00:00:00"/>
    <n v="36"/>
    <x v="1"/>
    <x v="0"/>
    <m/>
    <m/>
    <m/>
    <m/>
    <m/>
    <m/>
    <m/>
    <m/>
    <m/>
    <m/>
    <m/>
    <m/>
    <m/>
    <m/>
    <m/>
    <m/>
    <m/>
    <m/>
    <m/>
    <m/>
    <m/>
    <m/>
    <m/>
    <m/>
    <m/>
    <m/>
    <m/>
    <m/>
    <m/>
    <m/>
    <m/>
    <n v="1"/>
    <m/>
    <m/>
    <m/>
    <m/>
    <m/>
    <m/>
    <m/>
    <m/>
    <m/>
    <m/>
    <m/>
    <m/>
    <m/>
    <m/>
    <m/>
    <m/>
    <m/>
    <m/>
    <m/>
    <m/>
    <m/>
    <m/>
    <m/>
    <m/>
    <m/>
    <m/>
    <m/>
    <m/>
    <m/>
    <m/>
    <m/>
    <m/>
    <m/>
    <m/>
    <m/>
    <m/>
    <m/>
    <m/>
    <m/>
    <m/>
    <m/>
    <m/>
    <m/>
    <m/>
    <m/>
    <m/>
    <m/>
    <m/>
    <m/>
    <m/>
    <m/>
    <m/>
    <m/>
    <m/>
    <m/>
    <m/>
    <m/>
    <m/>
    <m/>
    <m/>
    <m/>
    <m/>
    <n v="1"/>
    <n v="1"/>
    <s v="ZBHT0021"/>
    <s v="k6WH6TWtSm"/>
    <s v="Allocated"/>
    <s v="Door Locked (NC_DL)"/>
    <s v="Door locked "/>
    <d v="2026-06-11T00:00:00"/>
    <m/>
    <m/>
    <m/>
    <m/>
    <s v="149"/>
    <n v="5552"/>
    <n v="11127"/>
  </r>
  <r>
    <n v="464847649"/>
    <s v="SABIYA RASHID PATEL"/>
    <s v="ONLINE"/>
    <x v="20"/>
    <n v="5103"/>
    <m/>
    <m/>
    <m/>
    <n v="4748"/>
    <n v="4492"/>
    <n v="4564"/>
    <n v="4231"/>
    <x v="0"/>
    <x v="0"/>
    <x v="0"/>
    <x v="10"/>
    <n v="81347"/>
    <n v="72"/>
    <n v="0"/>
    <n v="0"/>
    <s v="15.05.26"/>
    <n v="3.5081566377642551E-2"/>
    <n v="4.4515642110245024E-3"/>
    <x v="0"/>
    <s v="PAID"/>
    <s v="BPTP"/>
    <s v="PAID"/>
    <m/>
    <m/>
    <s v="CAVNA"/>
    <m/>
    <s v="-"/>
    <s v="-"/>
    <s v="JUNNAR"/>
    <s v="-"/>
    <s v="-"/>
    <s v="-"/>
    <n v="4564"/>
    <n v="81347"/>
    <n v="27"/>
    <n v="12"/>
    <s v="STABLE"/>
    <m/>
    <m/>
    <m/>
    <m/>
    <s v="REGULAR"/>
    <s v="MH14MG4876"/>
    <s v="SUZUKI BURGMAN STREET EX"/>
    <d v="2024-12-03T00:00:00"/>
    <n v="36"/>
    <x v="0"/>
    <x v="0"/>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m/>
    <s v="94"/>
    <n v="4564"/>
    <n v="9334"/>
  </r>
  <r>
    <n v="465788821"/>
    <s v="CHHABU RAMU KAMBALE"/>
    <m/>
    <x v="1"/>
    <m/>
    <m/>
    <m/>
    <m/>
    <n v="3838"/>
    <n v="19190"/>
    <n v="1378"/>
    <n v="24798"/>
    <x v="3"/>
    <x v="1"/>
    <x v="1"/>
    <x v="11"/>
    <n v="81230"/>
    <n v="1378"/>
    <n v="0"/>
    <n v="5772"/>
    <s v="FLOW"/>
    <n v="0.25912324852956403"/>
    <n v="3.4122421291896882E-2"/>
    <x v="1"/>
    <s v="BPTP"/>
    <s v="BPTP"/>
    <s v="BPTP"/>
    <s v="Financail problem"/>
    <m/>
    <s v="CAVNA"/>
    <m/>
    <s v="REPO"/>
    <s v="-"/>
    <s v="AMBETHAN"/>
    <s v="-"/>
    <s v="-"/>
    <s v="-"/>
    <n v="26340"/>
    <n v="81230"/>
    <n v="178"/>
    <n v="194"/>
    <s v="FLOW"/>
    <m/>
    <m/>
    <m/>
    <m/>
    <s v="NPA"/>
    <s v="MH14MM0818"/>
    <s v="HONDA ACTIVA DLX 2B"/>
    <d v="2025-03-27T00:00:00"/>
    <n v="36"/>
    <x v="0"/>
    <x v="0"/>
    <m/>
    <m/>
    <m/>
    <m/>
    <m/>
    <m/>
    <m/>
    <m/>
    <m/>
    <m/>
    <m/>
    <m/>
    <m/>
    <m/>
    <m/>
    <m/>
    <m/>
    <m/>
    <m/>
    <m/>
    <m/>
    <m/>
    <m/>
    <m/>
    <m/>
    <m/>
    <m/>
    <m/>
    <m/>
    <m/>
    <m/>
    <m/>
    <m/>
    <m/>
    <m/>
    <m/>
    <m/>
    <m/>
    <m/>
    <m/>
    <m/>
    <m/>
    <m/>
    <m/>
    <m/>
    <m/>
    <n v="1"/>
    <m/>
    <m/>
    <m/>
    <m/>
    <m/>
    <m/>
    <m/>
    <m/>
    <m/>
    <m/>
    <m/>
    <m/>
    <m/>
    <m/>
    <m/>
    <m/>
    <m/>
    <m/>
    <m/>
    <m/>
    <m/>
    <m/>
    <m/>
    <m/>
    <m/>
    <m/>
    <m/>
    <m/>
    <m/>
    <m/>
    <m/>
    <m/>
    <m/>
    <m/>
    <m/>
    <m/>
    <m/>
    <m/>
    <m/>
    <m/>
    <m/>
    <m/>
    <m/>
    <m/>
    <m/>
    <m/>
    <m/>
    <n v="1"/>
    <n v="1"/>
    <s v="ZBHT0010"/>
    <s v="GPDGolhR4EIc"/>
    <s v="Allocated"/>
    <s v="Left Message (LMCB)"/>
    <s v="Lmcb "/>
    <d v="2026-06-16T00:00:00"/>
    <m/>
    <m/>
    <m/>
    <m/>
    <s v="1770"/>
    <n v="1378"/>
    <n v="24798"/>
  </r>
  <r>
    <n v="466372391"/>
    <s v="PALLAVI MACHHINDRA GOPHANE"/>
    <m/>
    <x v="1"/>
    <m/>
    <m/>
    <m/>
    <m/>
    <n v="3723"/>
    <n v="3405"/>
    <n v="3506"/>
    <n v="7334"/>
    <x v="0"/>
    <x v="1"/>
    <x v="1"/>
    <x v="10"/>
    <n v="80985"/>
    <n v="101"/>
    <n v="0"/>
    <n v="3598"/>
    <s v="30.05.26"/>
    <n v="3.4925450884401167E-2"/>
    <n v="4.4317544301550067E-3"/>
    <x v="0"/>
    <s v="PTP"/>
    <s v="PTP"/>
    <s v="PTP"/>
    <m/>
    <n v="30"/>
    <s v="CAVA"/>
    <m/>
    <s v="-"/>
    <s v="-"/>
    <s v="JUNNAR"/>
    <s v="-"/>
    <s v="-"/>
    <s v="-"/>
    <n v="7104"/>
    <n v="80985"/>
    <n v="27"/>
    <n v="43"/>
    <s v="FLOW"/>
    <m/>
    <m/>
    <m/>
    <m/>
    <s v="REGULAR"/>
    <s v="MH14MM5925"/>
    <s v="TVS JUPITER 110 DRUM SMW OBDIIA"/>
    <d v="2025-06-21T00:00:00"/>
    <n v="36"/>
    <x v="0"/>
    <x v="0"/>
    <m/>
    <m/>
    <m/>
    <m/>
    <m/>
    <m/>
    <m/>
    <n v="1"/>
    <m/>
    <m/>
    <m/>
    <m/>
    <m/>
    <m/>
    <m/>
    <m/>
    <m/>
    <m/>
    <m/>
    <m/>
    <m/>
    <m/>
    <m/>
    <m/>
    <m/>
    <m/>
    <m/>
    <m/>
    <m/>
    <m/>
    <m/>
    <m/>
    <m/>
    <m/>
    <m/>
    <m/>
    <m/>
    <m/>
    <m/>
    <m/>
    <m/>
    <m/>
    <m/>
    <m/>
    <m/>
    <m/>
    <m/>
    <m/>
    <m/>
    <m/>
    <m/>
    <m/>
    <m/>
    <m/>
    <m/>
    <n v="1"/>
    <m/>
    <m/>
    <m/>
    <m/>
    <m/>
    <m/>
    <m/>
    <m/>
    <m/>
    <m/>
    <m/>
    <m/>
    <m/>
    <m/>
    <m/>
    <m/>
    <m/>
    <m/>
    <m/>
    <m/>
    <m/>
    <m/>
    <m/>
    <m/>
    <m/>
    <m/>
    <m/>
    <m/>
    <m/>
    <m/>
    <m/>
    <m/>
    <m/>
    <m/>
    <m/>
    <m/>
    <m/>
    <m/>
    <n v="2"/>
    <n v="1"/>
    <s v="ZBHT0021"/>
    <s v="A6ppDss3SDz"/>
    <s v="Allocated"/>
    <s v="Promise To Pay (PTP)"/>
    <s v="Ptp"/>
    <d v="2026-06-28T00:00:00"/>
    <m/>
    <m/>
    <m/>
    <m/>
    <s v="206"/>
    <n v="3506"/>
    <n v="7334"/>
  </r>
  <r>
    <n v="463996767"/>
    <s v="ASHOK YADAV"/>
    <m/>
    <x v="1"/>
    <m/>
    <m/>
    <m/>
    <m/>
    <n v="4688"/>
    <n v="18752"/>
    <n v="5146"/>
    <n v="24175"/>
    <x v="2"/>
    <x v="1"/>
    <x v="1"/>
    <x v="7"/>
    <n v="80652"/>
    <n v="458"/>
    <n v="0"/>
    <n v="6104"/>
    <s v="-"/>
    <n v="0.42013617700562389"/>
    <n v="2.6479577153341236E-2"/>
    <x v="1"/>
    <s v="NC"/>
    <s v="-"/>
    <s v="NC"/>
    <s v="Add not found"/>
    <m/>
    <s v="CNAVNA"/>
    <m/>
    <s v="REPO"/>
    <s v="-"/>
    <s v="SHIRUR"/>
    <s v="-"/>
    <s v="-"/>
    <s v="-"/>
    <n v="25314"/>
    <n v="80652"/>
    <n v="116"/>
    <n v="132"/>
    <s v="FLOW"/>
    <m/>
    <m/>
    <m/>
    <m/>
    <s v="NPA"/>
    <s v="MH12XD9215"/>
    <s v="XTREME 125"/>
    <d v="2024-09-11T00:00:00"/>
    <n v="36"/>
    <x v="0"/>
    <x v="0"/>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m/>
    <s v="735"/>
    <n v="5146"/>
    <n v="24175"/>
  </r>
  <r>
    <n v="457349311"/>
    <s v="RAHUL BANDA CHAVAN"/>
    <m/>
    <x v="1"/>
    <m/>
    <m/>
    <m/>
    <m/>
    <n v="6290"/>
    <n v="18870"/>
    <n v="864"/>
    <n v="26319"/>
    <x v="2"/>
    <x v="1"/>
    <x v="1"/>
    <x v="3"/>
    <n v="80321"/>
    <n v="864"/>
    <n v="0"/>
    <n v="6277"/>
    <s v="25.05.26"/>
    <n v="0.35112851965674469"/>
    <n v="2.6370903592391033E-2"/>
    <x v="0"/>
    <s v="PTP"/>
    <s v="PTP"/>
    <s v="PTP"/>
    <m/>
    <n v="20"/>
    <s v="CAVA"/>
    <m/>
    <s v="REPO"/>
    <s v="-"/>
    <s v="BHOR"/>
    <s v="-"/>
    <s v="-"/>
    <s v="-"/>
    <n v="26011"/>
    <n v="80321"/>
    <n v="116"/>
    <n v="132"/>
    <s v="FLOW"/>
    <m/>
    <m/>
    <m/>
    <m/>
    <s v="NPA"/>
    <s v="MH12VH8942"/>
    <s v="CLASSIC 350 DARK STEALTH BLACK"/>
    <d v="2023-03-23T00:00:00"/>
    <n v="48"/>
    <x v="0"/>
    <x v="1"/>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m/>
    <s v="1159"/>
    <n v="864"/>
    <n v="26319"/>
  </r>
  <r>
    <n v="465175758"/>
    <s v="SHANKAR RANGNATH BHAGWAT"/>
    <s v="ONLINE"/>
    <x v="4"/>
    <n v="7282"/>
    <m/>
    <m/>
    <s v="CBC COLL"/>
    <n v="3143"/>
    <n v="3143"/>
    <n v="3185"/>
    <n v="-945"/>
    <x v="0"/>
    <x v="2"/>
    <x v="0"/>
    <x v="4"/>
    <n v="78292"/>
    <n v="42"/>
    <n v="450"/>
    <n v="450"/>
    <s v="-"/>
    <n v="0.10881751558931971"/>
    <n v="4.284384982968399E-3"/>
    <x v="2"/>
    <s v="PAID"/>
    <s v="-"/>
    <s v="PAID"/>
    <m/>
    <m/>
    <m/>
    <m/>
    <s v="-"/>
    <s v="-"/>
    <s v="CHAKAN"/>
    <s v="-"/>
    <s v="-"/>
    <s v="-"/>
    <n v="3635"/>
    <n v="78292"/>
    <n v="27"/>
    <n v="12"/>
    <s v="STABLE"/>
    <m/>
    <m/>
    <m/>
    <m/>
    <s v="REGULAR"/>
    <s v="MH14MB9754"/>
    <s v="JUPITER SMW"/>
    <d v="2025-01-09T00:00:00"/>
    <n v="48"/>
    <x v="0"/>
    <x v="0"/>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m/>
    <s v="51"/>
    <n v="3185"/>
    <n v="6337"/>
  </r>
  <r>
    <n v="465804328"/>
    <s v="ANIKET ASHOK KANDALKAR"/>
    <m/>
    <x v="1"/>
    <m/>
    <m/>
    <m/>
    <m/>
    <n v="5044"/>
    <n v="4504"/>
    <n v="4642"/>
    <n v="9820"/>
    <x v="0"/>
    <x v="1"/>
    <x v="1"/>
    <x v="7"/>
    <n v="78173"/>
    <n v="138"/>
    <n v="0"/>
    <n v="2250"/>
    <s v="27.05.26"/>
    <n v="4.8670595673912291E-2"/>
    <n v="4.2778729279311896E-3"/>
    <x v="0"/>
    <s v="PTP"/>
    <s v="PTP"/>
    <s v="PTP"/>
    <m/>
    <n v="22"/>
    <s v="CAVNA"/>
    <m/>
    <s v="-"/>
    <s v="-"/>
    <s v="SHIRUR"/>
    <s v="-"/>
    <s v="-"/>
    <s v="-"/>
    <n v="6892"/>
    <n v="78173"/>
    <n v="27"/>
    <n v="43"/>
    <s v="FLOW"/>
    <m/>
    <m/>
    <m/>
    <m/>
    <s v="REGULAR"/>
    <s v="MH12XY8900"/>
    <s v="HONDA ACTIVA 125 SMART 2B"/>
    <d v="2025-03-29T00:00:00"/>
    <n v="30"/>
    <x v="0"/>
    <x v="0"/>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m/>
    <s v="272"/>
    <n v="4642"/>
    <n v="9820"/>
  </r>
  <r>
    <n v="461700090"/>
    <s v="AMARJEET KOUR GURUCHARANSINGHGILL"/>
    <s v="ONLINE"/>
    <x v="21"/>
    <n v="4330"/>
    <m/>
    <m/>
    <m/>
    <n v="4217"/>
    <n v="4073"/>
    <n v="4186"/>
    <n v="4178"/>
    <x v="0"/>
    <x v="0"/>
    <x v="0"/>
    <x v="6"/>
    <n v="78169"/>
    <n v="113"/>
    <n v="0"/>
    <n v="6294"/>
    <s v="25.05.26"/>
    <n v="4.4651674327256259E-2"/>
    <n v="4.2776540353248963E-3"/>
    <x v="0"/>
    <s v="PAID"/>
    <s v="PTP"/>
    <s v="PAID"/>
    <m/>
    <m/>
    <s v="CAVA"/>
    <m/>
    <s v="-"/>
    <s v="-"/>
    <s v="YERWADA"/>
    <s v="-"/>
    <s v="-"/>
    <s v="-"/>
    <n v="10480"/>
    <n v="78169"/>
    <n v="27"/>
    <n v="12"/>
    <s v="STABLE"/>
    <m/>
    <m/>
    <m/>
    <m/>
    <s v="REGULAR"/>
    <s v="MH12WN0638"/>
    <s v="PIAGGIO APRILIA SR160 FACELIFT"/>
    <d v="2024-01-29T00:00:00"/>
    <n v="48"/>
    <x v="0"/>
    <x v="1"/>
    <m/>
    <m/>
    <m/>
    <m/>
    <m/>
    <m/>
    <m/>
    <m/>
    <m/>
    <m/>
    <n v="1"/>
    <m/>
    <m/>
    <m/>
    <m/>
    <m/>
    <m/>
    <m/>
    <m/>
    <m/>
    <m/>
    <m/>
    <m/>
    <m/>
    <m/>
    <m/>
    <m/>
    <m/>
    <m/>
    <m/>
    <m/>
    <m/>
    <m/>
    <m/>
    <m/>
    <m/>
    <m/>
    <m/>
    <m/>
    <m/>
    <m/>
    <m/>
    <m/>
    <n v="2"/>
    <m/>
    <m/>
    <m/>
    <m/>
    <m/>
    <m/>
    <m/>
    <m/>
    <m/>
    <m/>
    <m/>
    <m/>
    <m/>
    <m/>
    <m/>
    <m/>
    <m/>
    <m/>
    <m/>
    <m/>
    <m/>
    <m/>
    <m/>
    <m/>
    <m/>
    <m/>
    <m/>
    <m/>
    <m/>
    <m/>
    <m/>
    <m/>
    <m/>
    <m/>
    <m/>
    <m/>
    <m/>
    <m/>
    <m/>
    <m/>
    <m/>
    <m/>
    <m/>
    <m/>
    <m/>
    <m/>
    <m/>
    <m/>
    <m/>
    <m/>
    <n v="3"/>
    <n v="1"/>
    <s v="ZBHT0012"/>
    <s v="Boppk2L_NIz"/>
    <s v="Allocated"/>
    <s v="Door Locked (NC_DL)"/>
    <s v="Nc"/>
    <d v="2026-06-04T00:00:00"/>
    <m/>
    <m/>
    <m/>
    <m/>
    <s v="218"/>
    <n v="4186"/>
    <n v="8508"/>
  </r>
  <r>
    <n v="465368631"/>
    <s v="SUDHIR PRADIP TELGOTE"/>
    <m/>
    <x v="1"/>
    <m/>
    <m/>
    <m/>
    <m/>
    <n v="4299"/>
    <n v="4179"/>
    <n v="4297"/>
    <n v="8717"/>
    <x v="0"/>
    <x v="1"/>
    <x v="1"/>
    <x v="8"/>
    <n v="77955"/>
    <n v="118"/>
    <n v="0"/>
    <n v="1800"/>
    <s v="24.05.26"/>
    <n v="8.5615390865367708E-2"/>
    <n v="4.2659432808882332E-3"/>
    <x v="0"/>
    <s v="PTP"/>
    <s v="PTP"/>
    <s v="PTP"/>
    <m/>
    <n v="25"/>
    <m/>
    <m/>
    <s v="-"/>
    <s v="-"/>
    <s v="MAVAL"/>
    <s v="-"/>
    <s v="-"/>
    <s v="-"/>
    <n v="6097"/>
    <n v="77955"/>
    <n v="27"/>
    <n v="43"/>
    <s v="FLOW"/>
    <m/>
    <m/>
    <m/>
    <m/>
    <s v="REGULAR"/>
    <s v="MH14MD7473"/>
    <s v="HONDA SHINE DISC BSVI"/>
    <d v="2025-01-30T00:00:00"/>
    <n v="36"/>
    <x v="0"/>
    <x v="1"/>
    <m/>
    <m/>
    <m/>
    <m/>
    <m/>
    <m/>
    <m/>
    <m/>
    <m/>
    <m/>
    <n v="1"/>
    <m/>
    <m/>
    <m/>
    <m/>
    <m/>
    <m/>
    <m/>
    <m/>
    <m/>
    <m/>
    <m/>
    <m/>
    <m/>
    <m/>
    <m/>
    <m/>
    <m/>
    <m/>
    <m/>
    <m/>
    <m/>
    <m/>
    <m/>
    <m/>
    <m/>
    <m/>
    <m/>
    <m/>
    <m/>
    <m/>
    <m/>
    <m/>
    <m/>
    <m/>
    <m/>
    <m/>
    <m/>
    <m/>
    <m/>
    <m/>
    <m/>
    <m/>
    <m/>
    <m/>
    <n v="1"/>
    <m/>
    <m/>
    <m/>
    <m/>
    <m/>
    <m/>
    <m/>
    <m/>
    <m/>
    <m/>
    <m/>
    <m/>
    <m/>
    <m/>
    <m/>
    <m/>
    <m/>
    <m/>
    <m/>
    <m/>
    <m/>
    <m/>
    <m/>
    <m/>
    <m/>
    <m/>
    <m/>
    <m/>
    <m/>
    <m/>
    <m/>
    <m/>
    <m/>
    <m/>
    <m/>
    <m/>
    <m/>
    <m/>
    <n v="2"/>
    <n v="1"/>
    <s v="ZBHT0013"/>
    <s v="A6NBw5fNIrRc"/>
    <s v="Allocated"/>
    <s v="Promise To Pay (PTP)"/>
    <s v="Ptp"/>
    <d v="2026-06-15T00:00:00"/>
    <m/>
    <m/>
    <m/>
    <m/>
    <s v="239"/>
    <n v="4297"/>
    <n v="8717"/>
  </r>
  <r>
    <n v="464631832"/>
    <s v="AKASH ASHOK DEVKATE"/>
    <s v="ONLINE"/>
    <x v="11"/>
    <n v="10323"/>
    <m/>
    <m/>
    <m/>
    <n v="4497"/>
    <n v="8798"/>
    <n v="4596"/>
    <n v="3097"/>
    <x v="4"/>
    <x v="2"/>
    <x v="0"/>
    <x v="1"/>
    <n v="77849"/>
    <n v="295"/>
    <n v="0"/>
    <n v="2694.77"/>
    <s v="04.05.26"/>
    <n v="0.13801587286250599"/>
    <n v="1.7236654735006518E-2"/>
    <x v="2"/>
    <s v="PAID"/>
    <s v="PAID"/>
    <s v="PAID"/>
    <m/>
    <m/>
    <s v="CAVNA"/>
    <m/>
    <s v="-"/>
    <s v="-"/>
    <s v="CHINCHWAD"/>
    <s v="-"/>
    <s v="-"/>
    <s v="-"/>
    <n v="11787.77"/>
    <n v="77849"/>
    <n v="57"/>
    <n v="12"/>
    <s v="STABLE"/>
    <m/>
    <m/>
    <m/>
    <m/>
    <s v="REGULAR"/>
    <s v="MH14MA0362"/>
    <s v="BAJAJ FREEDOM 125 NG04 DRUM LED"/>
    <d v="2024-11-10T00:00:00"/>
    <n v="36"/>
    <x v="0"/>
    <x v="0"/>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m/>
    <s v="125"/>
    <n v="4596"/>
    <n v="13420"/>
  </r>
  <r>
    <n v="466063242"/>
    <s v="SANTOSH NANDU ROY"/>
    <m/>
    <x v="1"/>
    <m/>
    <m/>
    <m/>
    <m/>
    <n v="3849"/>
    <n v="3849"/>
    <n v="3849"/>
    <n v="7765"/>
    <x v="0"/>
    <x v="1"/>
    <x v="1"/>
    <x v="0"/>
    <n v="77403"/>
    <n v="0"/>
    <n v="0"/>
    <n v="450"/>
    <s v="-"/>
    <n v="6.667796702416473E-2"/>
    <n v="4.2357361012198306E-3"/>
    <x v="0"/>
    <s v="PTP"/>
    <s v="-"/>
    <s v="PTP"/>
    <m/>
    <n v="22"/>
    <s v="CAVA"/>
    <m/>
    <m/>
    <m/>
    <s v="NHARE"/>
    <m/>
    <m/>
    <m/>
    <n v="4299"/>
    <n v="77403"/>
    <n v="27"/>
    <n v="43"/>
    <s v="FLOW"/>
    <m/>
    <m/>
    <m/>
    <m/>
    <s v="-"/>
    <s v="MH12YC5760"/>
    <s v="TVS NTORQ 125 RACE XP"/>
    <d v="2025-05-05T00:00:00"/>
    <n v="36"/>
    <x v="1"/>
    <x v="1"/>
    <m/>
    <m/>
    <m/>
    <m/>
    <m/>
    <m/>
    <m/>
    <m/>
    <m/>
    <m/>
    <m/>
    <m/>
    <m/>
    <m/>
    <m/>
    <m/>
    <m/>
    <m/>
    <m/>
    <m/>
    <m/>
    <m/>
    <m/>
    <m/>
    <m/>
    <m/>
    <m/>
    <m/>
    <m/>
    <m/>
    <m/>
    <m/>
    <m/>
    <m/>
    <m/>
    <m/>
    <m/>
    <m/>
    <m/>
    <m/>
    <m/>
    <m/>
    <m/>
    <m/>
    <m/>
    <m/>
    <n v="1"/>
    <m/>
    <m/>
    <m/>
    <m/>
    <m/>
    <m/>
    <m/>
    <m/>
    <n v="1"/>
    <m/>
    <m/>
    <m/>
    <m/>
    <m/>
    <m/>
    <m/>
    <m/>
    <m/>
    <m/>
    <m/>
    <m/>
    <m/>
    <m/>
    <m/>
    <m/>
    <m/>
    <m/>
    <m/>
    <m/>
    <m/>
    <m/>
    <m/>
    <m/>
    <m/>
    <m/>
    <m/>
    <m/>
    <m/>
    <m/>
    <m/>
    <m/>
    <m/>
    <m/>
    <m/>
    <m/>
    <m/>
    <m/>
    <n v="2"/>
    <n v="1"/>
    <s v="DUWT0031"/>
    <s v="B20u07yd4tS"/>
    <s v="Allocated"/>
    <s v="Promise To Pay (PTP)"/>
    <s v="Customer ptp on 20 june "/>
    <d v="2026-06-20T00:00:00"/>
    <m/>
    <m/>
    <m/>
    <m/>
    <s v="67"/>
    <n v="3849"/>
    <n v="7765"/>
  </r>
  <r>
    <n v="465143032"/>
    <s v="VISHAL DNYANESHWAR TAMBE"/>
    <m/>
    <x v="1"/>
    <m/>
    <m/>
    <m/>
    <m/>
    <n v="4330"/>
    <n v="4161"/>
    <n v="4278"/>
    <n v="8730"/>
    <x v="0"/>
    <x v="1"/>
    <x v="1"/>
    <x v="10"/>
    <n v="76514"/>
    <n v="117"/>
    <n v="0"/>
    <n v="5359"/>
    <s v="28.05.26"/>
    <n v="3.2997295165389531E-2"/>
    <n v="4.1870872194712623E-3"/>
    <x v="0"/>
    <s v="PTP"/>
    <s v="PTP"/>
    <s v="PTP"/>
    <m/>
    <n v="28"/>
    <s v="CAVA"/>
    <m/>
    <s v="-"/>
    <s v="-"/>
    <s v="OTUR"/>
    <s v="-"/>
    <s v="-"/>
    <s v="-"/>
    <n v="9637"/>
    <n v="76514"/>
    <n v="27"/>
    <n v="43"/>
    <s v="FLOW"/>
    <m/>
    <m/>
    <m/>
    <m/>
    <s v="REGULAR"/>
    <s v="MH14MB7155"/>
    <s v="HONDA UNICORN 160 BS6"/>
    <d v="2025-01-06T00:00:00"/>
    <n v="36"/>
    <x v="0"/>
    <x v="0"/>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m/>
    <s v="239"/>
    <n v="4278"/>
    <n v="8730"/>
  </r>
  <r>
    <n v="464515369"/>
    <s v="JUNAIB SHAGIR SHAIKH"/>
    <m/>
    <x v="1"/>
    <m/>
    <m/>
    <m/>
    <m/>
    <n v="3957"/>
    <n v="19777"/>
    <n v="3873"/>
    <n v="24645"/>
    <x v="5"/>
    <x v="1"/>
    <x v="1"/>
    <x v="6"/>
    <n v="76306"/>
    <n v="609"/>
    <n v="0"/>
    <n v="4050"/>
    <s v="-"/>
    <n v="1"/>
    <n v="3.7143126310257055E-2"/>
    <x v="1"/>
    <s v="NC"/>
    <s v="-"/>
    <s v="NC"/>
    <s v="no such person"/>
    <m/>
    <s v="CNAVNA"/>
    <m/>
    <s v="REPO"/>
    <s v="-"/>
    <s v="YERWADA"/>
    <s v="-"/>
    <s v="-"/>
    <s v="-"/>
    <n v="24436"/>
    <n v="76306"/>
    <n v="147"/>
    <n v="163"/>
    <s v="FLOW"/>
    <m/>
    <m/>
    <m/>
    <m/>
    <s v="NPA"/>
    <s v="MH12XK0137"/>
    <s v="SUZUKI BURGMAN STREET EX"/>
    <d v="2024-10-31T00:00:00"/>
    <n v="36"/>
    <x v="0"/>
    <x v="1"/>
    <m/>
    <m/>
    <m/>
    <m/>
    <m/>
    <m/>
    <m/>
    <m/>
    <m/>
    <m/>
    <m/>
    <m/>
    <m/>
    <m/>
    <m/>
    <m/>
    <m/>
    <m/>
    <m/>
    <m/>
    <m/>
    <m/>
    <n v="1"/>
    <m/>
    <m/>
    <m/>
    <m/>
    <m/>
    <m/>
    <m/>
    <m/>
    <m/>
    <m/>
    <m/>
    <m/>
    <m/>
    <m/>
    <m/>
    <m/>
    <m/>
    <m/>
    <m/>
    <m/>
    <m/>
    <m/>
    <m/>
    <m/>
    <m/>
    <m/>
    <m/>
    <m/>
    <m/>
    <n v="2"/>
    <m/>
    <m/>
    <m/>
    <m/>
    <m/>
    <m/>
    <m/>
    <m/>
    <m/>
    <m/>
    <m/>
    <m/>
    <m/>
    <m/>
    <m/>
    <m/>
    <m/>
    <m/>
    <m/>
    <m/>
    <m/>
    <m/>
    <m/>
    <m/>
    <m/>
    <m/>
    <m/>
    <m/>
    <m/>
    <m/>
    <m/>
    <m/>
    <m/>
    <m/>
    <m/>
    <m/>
    <m/>
    <m/>
    <m/>
    <m/>
    <m/>
    <n v="3"/>
    <n v="1"/>
    <s v="ZBHT0012"/>
    <s v="APHSV0wBOm"/>
    <s v="Allocated"/>
    <s v="No Such Person (NC_NSP)"/>
    <s v="Nc"/>
    <d v="2026-06-08T00:00:00"/>
    <m/>
    <m/>
    <m/>
    <m/>
    <s v="911"/>
    <n v="4558"/>
    <n v="24645"/>
  </r>
  <r>
    <n v="464930378"/>
    <s v="SARITA SEBASTIAN MARIYAN"/>
    <m/>
    <x v="1"/>
    <m/>
    <m/>
    <m/>
    <m/>
    <n v="4169"/>
    <n v="16628"/>
    <n v="4859"/>
    <n v="21883"/>
    <x v="2"/>
    <x v="1"/>
    <x v="1"/>
    <x v="12"/>
    <n v="75508"/>
    <n v="738"/>
    <n v="0"/>
    <n v="6300"/>
    <s v="FLOW"/>
    <n v="0.36007705500192755"/>
    <n v="2.4790704653257081E-2"/>
    <x v="1"/>
    <s v="NC"/>
    <s v="NC"/>
    <s v="NC"/>
    <s v="Shifted"/>
    <m/>
    <s v="CNAVNA"/>
    <m/>
    <s v="REPO"/>
    <s v="-"/>
    <s v="KHADAKI"/>
    <s v="-"/>
    <s v="-"/>
    <s v="-"/>
    <n v="23666"/>
    <n v="75508"/>
    <n v="116"/>
    <n v="132"/>
    <s v="FLOW"/>
    <m/>
    <m/>
    <m/>
    <m/>
    <s v="NPA"/>
    <s v="MH12XP7219"/>
    <s v="HONDA ACTIVA 125 SMART"/>
    <d v="2024-12-12T00:00:00"/>
    <n v="36"/>
    <x v="0"/>
    <x v="0"/>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m/>
    <s v="1086"/>
    <n v="4859"/>
    <n v="21883"/>
  </r>
  <r>
    <n v="467076911"/>
    <s v="ASHOK SURESH GAVADE"/>
    <m/>
    <x v="1"/>
    <m/>
    <m/>
    <m/>
    <m/>
    <n v="3236"/>
    <n v="9708"/>
    <n v="3434"/>
    <n v="13340"/>
    <x v="1"/>
    <x v="1"/>
    <x v="1"/>
    <x v="14"/>
    <n v="75488"/>
    <n v="198"/>
    <n v="0"/>
    <n v="1350"/>
    <s v="FLOW"/>
    <n v="0.85671807792266752"/>
    <n v="2.019005645175944E-2"/>
    <x v="0"/>
    <s v="MPTP"/>
    <s v="BPTP"/>
    <s v="MPTP"/>
    <s v="Shifted"/>
    <m/>
    <s v="CNAVNA"/>
    <m/>
    <s v="REPO"/>
    <s v="-"/>
    <s v="UMBRE"/>
    <s v="-"/>
    <s v="-"/>
    <s v="-"/>
    <n v="11256"/>
    <n v="75488"/>
    <n v="88"/>
    <n v="104"/>
    <s v="FLOW"/>
    <m/>
    <m/>
    <m/>
    <m/>
    <s v="REGULAR"/>
    <s v="MH14MX3194"/>
    <s v="DESTINI PRIME DRS CAST NOBLE RED"/>
    <d v="2025-10-14T00:00:00"/>
    <n v="36"/>
    <x v="0"/>
    <x v="1"/>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m/>
    <s v="396"/>
    <n v="3434"/>
    <n v="13340"/>
  </r>
  <r>
    <n v="462252818"/>
    <s v="RAVISHANKAR TANAJI SHINDE"/>
    <s v="COLLECT"/>
    <x v="19"/>
    <n v="15000"/>
    <m/>
    <m/>
    <m/>
    <n v="7369"/>
    <n v="7274"/>
    <n v="7368"/>
    <n v="-156"/>
    <x v="0"/>
    <x v="2"/>
    <x v="0"/>
    <x v="1"/>
    <n v="75127"/>
    <n v="94"/>
    <n v="0"/>
    <n v="1800"/>
    <s v="-"/>
    <n v="3.048549375290038E-2"/>
    <n v="4.1111862082392446E-3"/>
    <x v="0"/>
    <s v="PAID"/>
    <s v="-"/>
    <s v="PTP"/>
    <m/>
    <n v="18"/>
    <s v="CAVA"/>
    <m/>
    <m/>
    <m/>
    <s v="CHIKHALI"/>
    <m/>
    <m/>
    <m/>
    <n v="9168"/>
    <n v="75127"/>
    <n v="27"/>
    <n v="43"/>
    <s v="FLOW"/>
    <m/>
    <m/>
    <m/>
    <m/>
    <s v="-"/>
    <s v="MH14LK9561"/>
    <s v="BULLET 350 BLACK GOLD"/>
    <d v="2024-03-16T00:00:00"/>
    <n v="36"/>
    <x v="1"/>
    <x v="0"/>
    <m/>
    <m/>
    <m/>
    <m/>
    <m/>
    <m/>
    <m/>
    <m/>
    <m/>
    <m/>
    <m/>
    <m/>
    <m/>
    <m/>
    <m/>
    <m/>
    <m/>
    <m/>
    <m/>
    <m/>
    <m/>
    <m/>
    <m/>
    <m/>
    <m/>
    <m/>
    <m/>
    <m/>
    <m/>
    <m/>
    <m/>
    <m/>
    <m/>
    <m/>
    <n v="1"/>
    <m/>
    <m/>
    <m/>
    <m/>
    <m/>
    <m/>
    <m/>
    <m/>
    <m/>
    <m/>
    <m/>
    <m/>
    <m/>
    <m/>
    <m/>
    <m/>
    <m/>
    <m/>
    <m/>
    <m/>
    <n v="3"/>
    <m/>
    <m/>
    <m/>
    <m/>
    <m/>
    <m/>
    <m/>
    <m/>
    <m/>
    <m/>
    <m/>
    <m/>
    <m/>
    <m/>
    <m/>
    <m/>
    <m/>
    <m/>
    <m/>
    <m/>
    <m/>
    <m/>
    <m/>
    <m/>
    <m/>
    <m/>
    <m/>
    <m/>
    <m/>
    <m/>
    <m/>
    <m/>
    <m/>
    <m/>
    <m/>
    <m/>
    <m/>
    <m/>
    <n v="4"/>
    <n v="1"/>
    <s v="ZBHT0011"/>
    <s v="APdnHt5w1Nm"/>
    <s v="Allocated"/>
    <s v="Left Message (LMCB)"/>
    <s v="Visit cm residence address cm is not at home cm mother sd Two wheeler 3rd party "/>
    <d v="2026-06-12T00:00:00"/>
    <m/>
    <m/>
    <m/>
    <m/>
    <s v="201"/>
    <n v="7368"/>
    <n v="14844"/>
  </r>
  <r>
    <n v="463370462"/>
    <s v="NAGRAJ IRANNA MUTYAL"/>
    <s v="BRANCH"/>
    <x v="3"/>
    <n v="5750"/>
    <m/>
    <m/>
    <m/>
    <n v="5626"/>
    <n v="5602"/>
    <n v="5690"/>
    <n v="5606"/>
    <x v="0"/>
    <x v="0"/>
    <x v="0"/>
    <x v="14"/>
    <n v="74709"/>
    <n v="88"/>
    <n v="0"/>
    <n v="6100"/>
    <s v="-"/>
    <n v="0.11458288839399067"/>
    <n v="4.0883119308816503E-3"/>
    <x v="0"/>
    <s v="PAID"/>
    <s v="-"/>
    <s v="PAID"/>
    <m/>
    <m/>
    <s v="CAVA"/>
    <m/>
    <m/>
    <m/>
    <s v="DEHU ROAD"/>
    <m/>
    <m/>
    <m/>
    <n v="11790"/>
    <n v="74709"/>
    <n v="27"/>
    <n v="12"/>
    <s v="STABLE"/>
    <m/>
    <m/>
    <m/>
    <m/>
    <s v="-"/>
    <s v="MH14LR6042"/>
    <s v="PIAGGIO VESPA SXL 149 ABS RACING 60"/>
    <d v="2024-07-02T00:00:00"/>
    <n v="36"/>
    <x v="1"/>
    <x v="1"/>
    <m/>
    <m/>
    <m/>
    <m/>
    <m/>
    <m/>
    <m/>
    <m/>
    <m/>
    <m/>
    <m/>
    <m/>
    <m/>
    <m/>
    <m/>
    <m/>
    <m/>
    <m/>
    <m/>
    <m/>
    <m/>
    <m/>
    <m/>
    <m/>
    <m/>
    <m/>
    <m/>
    <m/>
    <m/>
    <m/>
    <m/>
    <m/>
    <m/>
    <m/>
    <n v="2"/>
    <m/>
    <m/>
    <m/>
    <m/>
    <m/>
    <m/>
    <m/>
    <m/>
    <m/>
    <m/>
    <m/>
    <m/>
    <m/>
    <m/>
    <m/>
    <m/>
    <m/>
    <m/>
    <m/>
    <m/>
    <m/>
    <m/>
    <m/>
    <m/>
    <m/>
    <m/>
    <m/>
    <m/>
    <m/>
    <m/>
    <m/>
    <m/>
    <m/>
    <m/>
    <m/>
    <m/>
    <m/>
    <m/>
    <m/>
    <m/>
    <m/>
    <m/>
    <m/>
    <m/>
    <m/>
    <m/>
    <m/>
    <m/>
    <m/>
    <m/>
    <m/>
    <m/>
    <m/>
    <m/>
    <m/>
    <m/>
    <m/>
    <m/>
    <m/>
    <n v="2"/>
    <n v="1"/>
    <s v="DUWT0027"/>
    <s v="AoQTzMY_tb"/>
    <s v="Allocated"/>
    <s v="Payment (PAID)"/>
    <s v="Payment (PAID)"/>
    <d v="2026-06-12T00:00:00"/>
    <m/>
    <m/>
    <m/>
    <m/>
    <s v="128"/>
    <n v="5690"/>
    <n v="11356"/>
  </r>
  <r>
    <n v="465922492"/>
    <s v="ROHINI AMIT GAIKWAD"/>
    <s v="ONLINE"/>
    <x v="11"/>
    <n v="3968"/>
    <m/>
    <m/>
    <m/>
    <n v="3838"/>
    <n v="7622"/>
    <n v="4023"/>
    <n v="7810"/>
    <x v="4"/>
    <x v="0"/>
    <x v="0"/>
    <x v="2"/>
    <n v="74559"/>
    <n v="239"/>
    <n v="0"/>
    <n v="5398"/>
    <s v="31.05.26 09.05.26"/>
    <n v="0.2493432663088351"/>
    <n v="1.6508211285788527E-2"/>
    <x v="0"/>
    <s v="PAID"/>
    <s v="PTP"/>
    <s v="PAID"/>
    <m/>
    <m/>
    <s v="CAVNA"/>
    <m/>
    <s v="-"/>
    <s v="-"/>
    <s v="DAPODI"/>
    <s v="-"/>
    <s v="-"/>
    <s v="-"/>
    <n v="13259"/>
    <n v="74559"/>
    <n v="57"/>
    <n v="43"/>
    <s v="STABLE"/>
    <m/>
    <m/>
    <m/>
    <m/>
    <s v="REGULAR"/>
    <s v="MH14MJ1078"/>
    <s v="HONDA ACTIVA DLX 2B"/>
    <d v="2025-04-15T00:00:00"/>
    <n v="36"/>
    <x v="0"/>
    <x v="1"/>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m/>
    <s v="318"/>
    <n v="4023"/>
    <n v="11778"/>
  </r>
  <r>
    <n v="467095115"/>
    <s v="REKHA GORAKSHA CHAVAN"/>
    <s v="ONLINE"/>
    <x v="15"/>
    <n v="6075"/>
    <m/>
    <m/>
    <m/>
    <n v="5978"/>
    <n v="17934"/>
    <n v="6269"/>
    <n v="18409"/>
    <x v="1"/>
    <x v="0"/>
    <x v="0"/>
    <x v="4"/>
    <n v="74325"/>
    <n v="291"/>
    <n v="0"/>
    <n v="1350"/>
    <s v="FLOW"/>
    <n v="0.31079270475750975"/>
    <n v="1.9878999917563325E-2"/>
    <x v="0"/>
    <s v="PAID"/>
    <s v="NC"/>
    <s v="PAID"/>
    <m/>
    <m/>
    <m/>
    <m/>
    <s v="REPO"/>
    <s v="-"/>
    <s v="CHAKAN"/>
    <s v="-"/>
    <s v="-"/>
    <s v="-"/>
    <n v="19575"/>
    <n v="74325"/>
    <n v="88"/>
    <n v="73"/>
    <s v="STABLE"/>
    <m/>
    <m/>
    <m/>
    <m/>
    <s v="REGULAR"/>
    <s v="MH14MX3953"/>
    <s v="HONDA ACTIVA 110 SMART 2 B"/>
    <d v="2025-10-16T00:00:00"/>
    <n v="18"/>
    <x v="0"/>
    <x v="0"/>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m/>
    <s v="572"/>
    <n v="6269"/>
    <n v="24484"/>
  </r>
  <r>
    <n v="467312870"/>
    <s v="LAXMAN MANIRAM JOSHI"/>
    <s v="ONLINE"/>
    <x v="5"/>
    <n v="4000"/>
    <m/>
    <m/>
    <m/>
    <n v="9394"/>
    <n v="22646"/>
    <n v="4374"/>
    <n v="28817"/>
    <x v="1"/>
    <x v="0"/>
    <x v="0"/>
    <x v="13"/>
    <n v="73905"/>
    <n v="516"/>
    <n v="0"/>
    <n v="1800"/>
    <s v="FLOW"/>
    <n v="0.32295342116285514"/>
    <n v="1.9766666517423714E-2"/>
    <x v="0"/>
    <s v="PAID"/>
    <s v="NC"/>
    <s v="PAID"/>
    <s v="Add not found"/>
    <m/>
    <s v="CAVNA"/>
    <m/>
    <s v="REPO"/>
    <s v="-"/>
    <s v="MARUNJI"/>
    <s v="-"/>
    <s v="-"/>
    <s v="-"/>
    <n v="24962"/>
    <n v="73905"/>
    <n v="83"/>
    <n v="68"/>
    <s v="STABLE"/>
    <m/>
    <m/>
    <m/>
    <m/>
    <s v="REGULAR"/>
    <s v="MH14MY0638"/>
    <s v="HONDA ACTIVA 125 DISC 2B"/>
    <d v="2025-11-20T00:00:00"/>
    <n v="12"/>
    <x v="0"/>
    <x v="0"/>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m/>
    <s v="777"/>
    <n v="4374"/>
    <n v="32817"/>
  </r>
  <r>
    <n v="457317317"/>
    <s v="SUNNY SURESH MARATHE"/>
    <m/>
    <x v="1"/>
    <m/>
    <m/>
    <m/>
    <m/>
    <n v="6685"/>
    <n v="7059"/>
    <n v="655"/>
    <n v="14153"/>
    <x v="4"/>
    <x v="1"/>
    <x v="1"/>
    <x v="8"/>
    <n v="73863"/>
    <n v="281"/>
    <n v="0"/>
    <n v="4957"/>
    <s v="-"/>
    <n v="0.20104518564241833"/>
    <n v="1.6354108963400768E-2"/>
    <x v="1"/>
    <s v="PTP"/>
    <s v="-"/>
    <s v="PTP"/>
    <m/>
    <n v="26"/>
    <s v="CAVA"/>
    <m/>
    <m/>
    <m/>
    <s v="LONAVLA"/>
    <m/>
    <m/>
    <m/>
    <n v="12297"/>
    <n v="73863"/>
    <n v="57"/>
    <n v="73"/>
    <s v="FLOW"/>
    <m/>
    <m/>
    <m/>
    <m/>
    <s v="-"/>
    <s v="MH14KR8364"/>
    <s v="CLASSIC 350 DARK GUNMETAL GREY"/>
    <d v="2023-03-21T00:00:00"/>
    <n v="48"/>
    <x v="1"/>
    <x v="1"/>
    <m/>
    <m/>
    <m/>
    <m/>
    <m/>
    <m/>
    <m/>
    <m/>
    <m/>
    <m/>
    <m/>
    <m/>
    <m/>
    <m/>
    <m/>
    <m/>
    <m/>
    <m/>
    <m/>
    <m/>
    <m/>
    <m/>
    <m/>
    <m/>
    <m/>
    <m/>
    <m/>
    <m/>
    <m/>
    <m/>
    <m/>
    <m/>
    <m/>
    <m/>
    <m/>
    <m/>
    <m/>
    <m/>
    <m/>
    <m/>
    <m/>
    <m/>
    <m/>
    <m/>
    <m/>
    <m/>
    <m/>
    <m/>
    <m/>
    <m/>
    <m/>
    <m/>
    <m/>
    <m/>
    <m/>
    <m/>
    <m/>
    <m/>
    <m/>
    <m/>
    <m/>
    <m/>
    <m/>
    <m/>
    <m/>
    <m/>
    <m/>
    <m/>
    <m/>
    <m/>
    <m/>
    <m/>
    <m/>
    <m/>
    <m/>
    <m/>
    <m/>
    <m/>
    <m/>
    <m/>
    <m/>
    <m/>
    <m/>
    <m/>
    <m/>
    <m/>
    <m/>
    <m/>
    <m/>
    <m/>
    <m/>
    <m/>
    <m/>
    <m/>
    <n v="0"/>
    <s v=""/>
    <s v="ZBHT0013"/>
    <s v="GoLfE2BLRc"/>
    <s v="Allocated"/>
    <e v="#N/A"/>
    <e v="#N/A"/>
    <e v="#N/A"/>
    <m/>
    <m/>
    <m/>
    <m/>
    <s v="409"/>
    <n v="655"/>
    <n v="14153"/>
  </r>
  <r>
    <n v="464712874"/>
    <s v="ARUN RAMBHAU JAGDHANE"/>
    <m/>
    <x v="1"/>
    <m/>
    <m/>
    <m/>
    <m/>
    <n v="3668"/>
    <n v="21980"/>
    <n v="4473"/>
    <n v="26806"/>
    <x v="3"/>
    <x v="1"/>
    <x v="1"/>
    <x v="6"/>
    <n v="73656"/>
    <n v="833"/>
    <n v="0"/>
    <n v="3352"/>
    <s v="FLOW"/>
    <n v="0.25548630796859839"/>
    <n v="3.0940798506413354E-2"/>
    <x v="1"/>
    <s v="NC"/>
    <s v="NC"/>
    <s v="NC"/>
    <s v="Shifted"/>
    <m/>
    <s v="CNAVNA"/>
    <m/>
    <s v="REPO"/>
    <s v="-"/>
    <s v="LOHEGAON"/>
    <s v="-"/>
    <s v="-"/>
    <s v="-"/>
    <n v="26165"/>
    <n v="73656"/>
    <n v="178"/>
    <n v="194"/>
    <s v="FLOW"/>
    <m/>
    <m/>
    <m/>
    <m/>
    <s v="NPA"/>
    <m/>
    <s v="BAJAJ PULSAR N 150 TD"/>
    <d v="2024-11-18T00:00:00"/>
    <n v="36"/>
    <x v="0"/>
    <x v="1"/>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m/>
    <s v="1158"/>
    <n v="4473"/>
    <n v="26806"/>
  </r>
  <r>
    <n v="466301939"/>
    <s v="ANNA TATYA FULMALI"/>
    <m/>
    <x v="1"/>
    <m/>
    <m/>
    <m/>
    <m/>
    <n v="3382"/>
    <n v="5185"/>
    <n v="1896"/>
    <n v="8743"/>
    <x v="4"/>
    <x v="1"/>
    <x v="1"/>
    <x v="10"/>
    <n v="73439"/>
    <n v="93"/>
    <n v="0"/>
    <n v="2700"/>
    <s v="FLOW"/>
    <n v="0.32405914671823205"/>
    <n v="1.6260230537118572E-2"/>
    <x v="1"/>
    <s v="NC"/>
    <s v="NC"/>
    <s v="NC"/>
    <s v="Shifted"/>
    <m/>
    <s v="CNAVNA"/>
    <m/>
    <s v="-"/>
    <s v="-"/>
    <s v="JUNNAR"/>
    <s v="-"/>
    <s v="-"/>
    <s v="-"/>
    <n v="7978"/>
    <n v="73439"/>
    <n v="57"/>
    <n v="73"/>
    <s v="FLOW"/>
    <m/>
    <m/>
    <m/>
    <m/>
    <s v="REGULAR"/>
    <s v="MH14MM0907"/>
    <s v="TVS RAIDER SMARTXONNECT"/>
    <d v="2025-06-10T00:00:00"/>
    <n v="36"/>
    <x v="0"/>
    <x v="0"/>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m/>
    <s v="176"/>
    <n v="1896"/>
    <n v="8743"/>
  </r>
  <r>
    <n v="465510482"/>
    <s v="SACHIN RATNAKAR SHINDE"/>
    <m/>
    <x v="1"/>
    <m/>
    <m/>
    <m/>
    <m/>
    <n v="3655"/>
    <n v="14620"/>
    <n v="4071"/>
    <n v="18949"/>
    <x v="2"/>
    <x v="1"/>
    <x v="1"/>
    <x v="10"/>
    <n v="73394"/>
    <n v="416"/>
    <n v="0"/>
    <n v="1800"/>
    <s v="FLOW"/>
    <n v="0.25186213916040345"/>
    <n v="2.4096638466402902E-2"/>
    <x v="1"/>
    <s v="RTP"/>
    <s v="BPTP"/>
    <s v="RTP"/>
    <s v="Financail problem"/>
    <m/>
    <s v="CAVNA"/>
    <m/>
    <s v="REPO"/>
    <s v="-"/>
    <s v="JUNNAR"/>
    <s v="-"/>
    <s v="-"/>
    <s v="-"/>
    <n v="16836"/>
    <n v="73394"/>
    <n v="116"/>
    <n v="132"/>
    <s v="FLOW"/>
    <m/>
    <m/>
    <m/>
    <m/>
    <s v="NPA"/>
    <s v="MH14ME3275"/>
    <s v="SPLENDOR PLUS I3S BS6 FI DRUM SELF"/>
    <d v="2025-02-15T00:00:00"/>
    <n v="36"/>
    <x v="0"/>
    <x v="0"/>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m/>
    <s v="674"/>
    <n v="4071"/>
    <n v="18949"/>
  </r>
  <r>
    <n v="462498267"/>
    <s v="JITENDRA DNYANESHWER TAMBE"/>
    <m/>
    <x v="1"/>
    <m/>
    <m/>
    <m/>
    <s v="BANK STABLE 11"/>
    <n v="4659"/>
    <n v="4514"/>
    <n v="4641"/>
    <n v="9269"/>
    <x v="0"/>
    <x v="0"/>
    <x v="1"/>
    <x v="10"/>
    <n v="73155"/>
    <n v="127"/>
    <n v="0"/>
    <n v="5850"/>
    <s v="26.05.26"/>
    <n v="3.1548698641086219E-2"/>
    <n v="4.0032721533369087E-3"/>
    <x v="0"/>
    <s v="PAID"/>
    <s v="PTP"/>
    <s v="PAID"/>
    <m/>
    <m/>
    <s v="CAVA"/>
    <m/>
    <s v="-"/>
    <s v="-"/>
    <s v="OTUR"/>
    <s v="-"/>
    <s v="-"/>
    <s v="-"/>
    <n v="10491"/>
    <n v="73155"/>
    <n v="27"/>
    <n v="12"/>
    <s v="STABLE"/>
    <m/>
    <m/>
    <m/>
    <m/>
    <s v="REGULAR"/>
    <s v="MH14LN2388"/>
    <s v="HONDA UNICORN 160 BSVI"/>
    <d v="2024-04-08T00:00:00"/>
    <n v="42"/>
    <x v="0"/>
    <x v="0"/>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m/>
    <s v="96"/>
    <n v="4641"/>
    <n v="9269"/>
  </r>
  <r>
    <n v="460139116"/>
    <s v="GURU SUHAS GAIKWAD"/>
    <m/>
    <x v="1"/>
    <m/>
    <m/>
    <m/>
    <m/>
    <n v="4186"/>
    <n v="12558"/>
    <n v="4382"/>
    <n v="17113"/>
    <x v="1"/>
    <x v="1"/>
    <x v="1"/>
    <x v="6"/>
    <n v="72754.460000000006"/>
    <n v="196"/>
    <n v="0"/>
    <n v="5989"/>
    <s v="FLOW"/>
    <n v="0.1513029483923867"/>
    <n v="1.9458942540765078E-2"/>
    <x v="1"/>
    <s v="NC"/>
    <s v="NC"/>
    <s v="NC"/>
    <s v="Add not found"/>
    <m/>
    <s v="CNAVNA"/>
    <m/>
    <s v="REPO"/>
    <s v="-"/>
    <s v="YERWADA"/>
    <s v="-"/>
    <s v="-"/>
    <s v="-"/>
    <n v="18743"/>
    <n v="72754.460000000006"/>
    <n v="88"/>
    <n v="104"/>
    <s v="FLOW"/>
    <m/>
    <m/>
    <m/>
    <m/>
    <s v="NPA"/>
    <s v="MH12WB0883"/>
    <s v="XPULSE 200 4V"/>
    <d v="2023-10-16T00:00:00"/>
    <n v="48"/>
    <x v="0"/>
    <x v="1"/>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m/>
    <s v="369"/>
    <n v="4382"/>
    <n v="17113"/>
  </r>
  <r>
    <n v="457264616"/>
    <s v="ROHAN AJINATH KARANJAKAR"/>
    <m/>
    <x v="1"/>
    <m/>
    <m/>
    <m/>
    <m/>
    <n v="7070"/>
    <n v="6004"/>
    <n v="6140"/>
    <n v="13346"/>
    <x v="0"/>
    <x v="1"/>
    <x v="1"/>
    <x v="1"/>
    <n v="72515.34"/>
    <n v="136"/>
    <n v="0"/>
    <n v="6268"/>
    <s v="30.05.26"/>
    <n v="2.9425718377673098E-2"/>
    <n v="3.9682679422015999E-3"/>
    <x v="0"/>
    <s v="MPTP"/>
    <s v="MPTP"/>
    <s v="MPTP"/>
    <s v="Shifted"/>
    <n v="23"/>
    <s v="CAVNA"/>
    <m/>
    <s v="-"/>
    <s v="-"/>
    <s v="CHIKHALI"/>
    <s v="-"/>
    <s v="-"/>
    <s v="-"/>
    <n v="12408"/>
    <n v="72515.34"/>
    <n v="27"/>
    <n v="43"/>
    <s v="FLOW"/>
    <m/>
    <m/>
    <m/>
    <m/>
    <s v="REGULAR"/>
    <m/>
    <s v="METEOR 350 SUPERNOVA RED"/>
    <d v="2023-03-17T00:00:00"/>
    <n v="48"/>
    <x v="0"/>
    <x v="0"/>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m/>
    <s v="272"/>
    <n v="6140"/>
    <n v="13346"/>
  </r>
  <r>
    <n v="464416298"/>
    <s v="SHILA PRATHAMESH KAKADE"/>
    <s v="ONLINE"/>
    <x v="3"/>
    <n v="3103"/>
    <m/>
    <m/>
    <m/>
    <n v="3005"/>
    <n v="2515"/>
    <n v="2585"/>
    <n v="2487"/>
    <x v="0"/>
    <x v="0"/>
    <x v="0"/>
    <x v="10"/>
    <n v="72280"/>
    <n v="70"/>
    <n v="0"/>
    <n v="1800"/>
    <s v="20.05.26"/>
    <n v="3.1171347656041445E-2"/>
    <n v="3.9553893957103648E-3"/>
    <x v="0"/>
    <s v="PAID"/>
    <s v="PTP"/>
    <s v="PAID"/>
    <m/>
    <m/>
    <s v="CAVNA"/>
    <m/>
    <s v="-"/>
    <s v="-"/>
    <s v="PIMPAL WANDI"/>
    <s v="-"/>
    <s v="-"/>
    <s v="-"/>
    <n v="4385"/>
    <n v="72280"/>
    <n v="27"/>
    <n v="12"/>
    <s v="STABLE"/>
    <m/>
    <m/>
    <m/>
    <m/>
    <s v="REGULAR"/>
    <s v="MH14LW8546"/>
    <s v="HONDA ACTIVA 125 DRUM ALLOY BSVI"/>
    <d v="2024-10-23T00:00:00"/>
    <n v="48"/>
    <x v="0"/>
    <x v="0"/>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m/>
    <s v="70"/>
    <n v="2585"/>
    <n v="5590"/>
  </r>
  <r>
    <n v="465213274"/>
    <s v="KUMAR BHAUSAHEB GAVHANE"/>
    <m/>
    <x v="1"/>
    <m/>
    <m/>
    <m/>
    <s v="BANK STABLE 11"/>
    <n v="5451"/>
    <n v="4714"/>
    <n v="4805"/>
    <n v="10292"/>
    <x v="0"/>
    <x v="0"/>
    <x v="1"/>
    <x v="7"/>
    <n v="72117"/>
    <n v="91"/>
    <n v="0"/>
    <n v="2700"/>
    <s v="22.05.26"/>
    <n v="4.4900123421328757E-2"/>
    <n v="3.9464695220039342E-3"/>
    <x v="0"/>
    <s v="PAID"/>
    <s v="PTP"/>
    <s v="PAID"/>
    <m/>
    <m/>
    <s v="CAVA"/>
    <m/>
    <s v="-"/>
    <s v="-"/>
    <s v="SHIRUR"/>
    <s v="-"/>
    <s v="-"/>
    <s v="-"/>
    <n v="7505"/>
    <n v="72117"/>
    <n v="27"/>
    <n v="12"/>
    <s v="STABLE"/>
    <m/>
    <m/>
    <m/>
    <m/>
    <s v="REGULAR"/>
    <s v="MH12XV7003"/>
    <s v="HONDA UNICORN 160 BSVI"/>
    <d v="2025-01-14T00:00:00"/>
    <n v="30"/>
    <x v="0"/>
    <x v="0"/>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m/>
    <s v="127"/>
    <n v="4805"/>
    <n v="10292"/>
  </r>
  <r>
    <n v="462234854"/>
    <s v="ANIL KISAN DUCHE"/>
    <m/>
    <x v="1"/>
    <m/>
    <m/>
    <m/>
    <s v="BANK STABLE 15"/>
    <n v="6572"/>
    <n v="13143"/>
    <n v="6747"/>
    <n v="19998"/>
    <x v="4"/>
    <x v="0"/>
    <x v="1"/>
    <x v="7"/>
    <n v="71965"/>
    <n v="176"/>
    <n v="0"/>
    <n v="961"/>
    <s v="FLOW"/>
    <n v="8.0495026572866279E-2"/>
    <n v="1.593387015895829E-2"/>
    <x v="0"/>
    <s v="PAID"/>
    <s v="RTP"/>
    <s v="PAID"/>
    <m/>
    <m/>
    <s v="CAVNA"/>
    <m/>
    <s v="-"/>
    <s v="-"/>
    <s v="SADAL GAON"/>
    <s v="-"/>
    <s v="-"/>
    <s v="-"/>
    <n v="14280"/>
    <n v="71965"/>
    <n v="57"/>
    <n v="43"/>
    <s v="STABLE"/>
    <m/>
    <m/>
    <m/>
    <m/>
    <s v="REGULAR"/>
    <s v="MH12WN6099"/>
    <s v="BAJAJ PULSAR NS 200 ABS"/>
    <d v="2024-03-14T00:00:00"/>
    <n v="36"/>
    <x v="0"/>
    <x v="0"/>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m/>
    <s v="283"/>
    <n v="6747"/>
    <n v="19998"/>
  </r>
  <r>
    <n v="463997528"/>
    <s v="AMIT AJIT DRAVID"/>
    <s v="ONLINE"/>
    <x v="19"/>
    <n v="6106"/>
    <m/>
    <m/>
    <m/>
    <n v="2953"/>
    <n v="9764"/>
    <n v="1209"/>
    <n v="7095"/>
    <x v="2"/>
    <x v="2"/>
    <x v="0"/>
    <x v="0"/>
    <n v="71959"/>
    <n v="304"/>
    <n v="0"/>
    <n v="2700"/>
    <s v="-"/>
    <n v="0.59655584523421856"/>
    <n v="2.3625500823008506E-2"/>
    <x v="0"/>
    <s v="PAID"/>
    <s v="-"/>
    <s v="PTP"/>
    <m/>
    <n v="22"/>
    <m/>
    <m/>
    <s v="REPO"/>
    <s v="-"/>
    <s v="WADGAON BK"/>
    <s v="-"/>
    <s v="-"/>
    <s v="-"/>
    <n v="12768"/>
    <n v="71959"/>
    <n v="116"/>
    <n v="132"/>
    <s v="FLOW"/>
    <m/>
    <m/>
    <m/>
    <m/>
    <s v="NPA"/>
    <s v="MH12XG8157"/>
    <s v="PASSION PLUS I3S DRS CAST"/>
    <d v="2024-09-11T00:00:00"/>
    <n v="48"/>
    <x v="0"/>
    <x v="1"/>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m/>
    <s v="484"/>
    <n v="1209"/>
    <n v="13201"/>
  </r>
  <r>
    <n v="467279658"/>
    <s v="SAIFULLAH"/>
    <m/>
    <x v="1"/>
    <m/>
    <m/>
    <m/>
    <m/>
    <n v="4084"/>
    <n v="16336"/>
    <n v="4626"/>
    <n v="21296"/>
    <x v="2"/>
    <x v="1"/>
    <x v="1"/>
    <x v="13"/>
    <n v="71794"/>
    <n v="542"/>
    <n v="0"/>
    <n v="2246.84"/>
    <s v="FLOW"/>
    <n v="0.32632157533588135"/>
    <n v="2.3571328201991034E-2"/>
    <x v="1"/>
    <s v="NC"/>
    <s v="NC"/>
    <s v="NC"/>
    <s v="Shifted"/>
    <m/>
    <s v="CNAVNA"/>
    <m/>
    <s v="REPO"/>
    <s v="-"/>
    <s v="JAMBE"/>
    <s v="-"/>
    <s v="-"/>
    <s v="-"/>
    <n v="19124.84"/>
    <n v="71794"/>
    <n v="116"/>
    <n v="132"/>
    <s v="FLOW"/>
    <m/>
    <m/>
    <m/>
    <m/>
    <s v="NPA"/>
    <s v="MH14MX5322"/>
    <s v="SPLENDOR PLUS I3S BS6 FI DRUM SELF"/>
    <d v="2025-11-13T00:00:00"/>
    <n v="24"/>
    <x v="0"/>
    <x v="0"/>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s v="DIGICOLLTC"/>
    <s v="876"/>
    <n v="4626"/>
    <n v="21296"/>
  </r>
  <r>
    <n v="464419363"/>
    <s v="AZHAR ALTAF SHAIKH"/>
    <m/>
    <x v="1"/>
    <m/>
    <m/>
    <m/>
    <m/>
    <n v="4606"/>
    <n v="27636"/>
    <n v="5715"/>
    <n v="33794"/>
    <x v="3"/>
    <x v="1"/>
    <x v="1"/>
    <x v="6"/>
    <n v="71520"/>
    <n v="1109"/>
    <n v="0"/>
    <n v="2700"/>
    <s v="FLOW"/>
    <n v="0.2480772882849212"/>
    <n v="3.004352543144731E-2"/>
    <x v="1"/>
    <s v="NC"/>
    <s v="NC"/>
    <s v="NC"/>
    <m/>
    <m/>
    <s v="CNAVNA"/>
    <m/>
    <s v="-"/>
    <s v="-"/>
    <s v="YERWADA"/>
    <s v="-"/>
    <s v="-"/>
    <s v="-"/>
    <n v="31445"/>
    <n v="71520"/>
    <n v="178"/>
    <n v="194"/>
    <s v="FLOW"/>
    <m/>
    <m/>
    <m/>
    <m/>
    <s v="NPA"/>
    <m/>
    <s v="SUZUKI BURGMAN STREET EX"/>
    <d v="2024-10-23T00:00:00"/>
    <n v="30"/>
    <x v="0"/>
    <x v="1"/>
    <m/>
    <m/>
    <m/>
    <m/>
    <m/>
    <m/>
    <m/>
    <m/>
    <m/>
    <m/>
    <n v="1"/>
    <m/>
    <m/>
    <m/>
    <m/>
    <m/>
    <m/>
    <m/>
    <m/>
    <m/>
    <m/>
    <m/>
    <m/>
    <m/>
    <m/>
    <m/>
    <m/>
    <m/>
    <m/>
    <m/>
    <m/>
    <m/>
    <m/>
    <m/>
    <m/>
    <m/>
    <m/>
    <m/>
    <m/>
    <m/>
    <m/>
    <m/>
    <m/>
    <m/>
    <m/>
    <m/>
    <n v="1"/>
    <m/>
    <m/>
    <m/>
    <m/>
    <m/>
    <m/>
    <m/>
    <m/>
    <m/>
    <m/>
    <m/>
    <m/>
    <m/>
    <m/>
    <m/>
    <m/>
    <m/>
    <m/>
    <m/>
    <m/>
    <m/>
    <m/>
    <m/>
    <m/>
    <m/>
    <m/>
    <m/>
    <m/>
    <m/>
    <m/>
    <m/>
    <m/>
    <m/>
    <m/>
    <m/>
    <m/>
    <m/>
    <m/>
    <m/>
    <m/>
    <m/>
    <m/>
    <m/>
    <m/>
    <m/>
    <m/>
    <m/>
    <n v="2"/>
    <n v="1"/>
    <s v="ZBHT0012"/>
    <s v="G67jVcIaZm"/>
    <s v="Allocated"/>
    <s v="Address Not Found (NC_ANF)"/>
    <s v="Customer given address is short unable to trace "/>
    <d v="2026-06-16T00:00:00"/>
    <m/>
    <m/>
    <m/>
    <m/>
    <s v="1552"/>
    <n v="5715"/>
    <n v="33794"/>
  </r>
  <r>
    <n v="464515656"/>
    <s v="SALMAN USUF KHAN"/>
    <m/>
    <x v="1"/>
    <m/>
    <m/>
    <m/>
    <m/>
    <n v="4381"/>
    <n v="4381"/>
    <n v="4381"/>
    <n v="8832"/>
    <x v="0"/>
    <x v="1"/>
    <x v="1"/>
    <x v="6"/>
    <n v="71259"/>
    <n v="0"/>
    <n v="0"/>
    <n v="450"/>
    <s v="-"/>
    <n v="4.0704546058999778E-2"/>
    <n v="3.8995170579541353E-3"/>
    <x v="1"/>
    <s v="BPTP"/>
    <s v="-"/>
    <s v="BPTP"/>
    <m/>
    <n v="20"/>
    <s v="CAVA"/>
    <m/>
    <m/>
    <m/>
    <s v="YERWADA"/>
    <m/>
    <m/>
    <m/>
    <n v="4831"/>
    <n v="71259"/>
    <n v="27"/>
    <n v="43"/>
    <s v="FLOW"/>
    <m/>
    <m/>
    <m/>
    <m/>
    <s v="-"/>
    <s v="MH12XK8967"/>
    <s v="SUZUKI BURGMAN STREET EX"/>
    <d v="2024-10-31T00:00:00"/>
    <n v="36"/>
    <x v="1"/>
    <x v="1"/>
    <m/>
    <m/>
    <m/>
    <m/>
    <m/>
    <m/>
    <m/>
    <m/>
    <m/>
    <m/>
    <m/>
    <m/>
    <m/>
    <m/>
    <m/>
    <m/>
    <m/>
    <m/>
    <m/>
    <m/>
    <m/>
    <m/>
    <m/>
    <m/>
    <m/>
    <m/>
    <m/>
    <m/>
    <m/>
    <m/>
    <m/>
    <m/>
    <m/>
    <m/>
    <m/>
    <m/>
    <m/>
    <n v="1"/>
    <m/>
    <m/>
    <m/>
    <m/>
    <m/>
    <m/>
    <m/>
    <m/>
    <m/>
    <m/>
    <m/>
    <m/>
    <m/>
    <m/>
    <m/>
    <m/>
    <m/>
    <m/>
    <m/>
    <m/>
    <m/>
    <m/>
    <m/>
    <m/>
    <m/>
    <m/>
    <m/>
    <m/>
    <m/>
    <m/>
    <m/>
    <m/>
    <m/>
    <m/>
    <m/>
    <m/>
    <m/>
    <m/>
    <m/>
    <m/>
    <m/>
    <m/>
    <m/>
    <m/>
    <m/>
    <m/>
    <m/>
    <m/>
    <m/>
    <m/>
    <m/>
    <m/>
    <m/>
    <m/>
    <m/>
    <m/>
    <n v="1"/>
    <n v="1"/>
    <s v="ZBHT0012"/>
    <s v="B6lRbc5c69"/>
    <s v="Allocated"/>
    <s v="Left Message (LMCB)"/>
    <s v="Lm"/>
    <d v="2026-06-13T00:00:00"/>
    <m/>
    <m/>
    <m/>
    <m/>
    <s v="70"/>
    <n v="4381"/>
    <n v="8832"/>
  </r>
  <r>
    <n v="457685874"/>
    <s v="FAYYAZ AJAZ ANSARI"/>
    <m/>
    <x v="1"/>
    <m/>
    <m/>
    <m/>
    <m/>
    <n v="6036"/>
    <n v="11023"/>
    <n v="5241"/>
    <n v="17467"/>
    <x v="4"/>
    <x v="1"/>
    <x v="1"/>
    <x v="17"/>
    <n v="71251.58"/>
    <n v="254"/>
    <n v="0"/>
    <n v="0"/>
    <s v="-"/>
    <n v="0.50829189389782892"/>
    <n v="1.5775910850283185E-2"/>
    <x v="1"/>
    <s v="BPTP"/>
    <s v="-"/>
    <s v="BPTP"/>
    <s v="Financail problem"/>
    <n v="20"/>
    <s v="CAVNA"/>
    <m/>
    <s v="-"/>
    <s v="-"/>
    <s v="PIMPARI"/>
    <s v="-"/>
    <s v="-"/>
    <s v="-"/>
    <n v="11277"/>
    <n v="71251.58"/>
    <n v="57"/>
    <n v="73"/>
    <s v="FLOW"/>
    <m/>
    <m/>
    <m/>
    <m/>
    <s v="REGULAR"/>
    <s v="MH14KV4801"/>
    <s v="CB350 RS DUAL TONE"/>
    <d v="2023-04-15T00:00:00"/>
    <n v="48"/>
    <x v="0"/>
    <x v="0"/>
    <m/>
    <m/>
    <m/>
    <m/>
    <m/>
    <m/>
    <m/>
    <n v="1"/>
    <m/>
    <m/>
    <m/>
    <m/>
    <m/>
    <m/>
    <m/>
    <m/>
    <m/>
    <m/>
    <m/>
    <m/>
    <m/>
    <m/>
    <m/>
    <m/>
    <m/>
    <m/>
    <m/>
    <m/>
    <m/>
    <m/>
    <m/>
    <m/>
    <m/>
    <m/>
    <m/>
    <m/>
    <m/>
    <m/>
    <m/>
    <m/>
    <m/>
    <m/>
    <m/>
    <n v="1"/>
    <m/>
    <m/>
    <m/>
    <m/>
    <m/>
    <m/>
    <m/>
    <m/>
    <n v="1"/>
    <m/>
    <m/>
    <m/>
    <m/>
    <m/>
    <m/>
    <m/>
    <m/>
    <m/>
    <m/>
    <m/>
    <m/>
    <m/>
    <m/>
    <m/>
    <m/>
    <m/>
    <m/>
    <m/>
    <m/>
    <m/>
    <m/>
    <m/>
    <m/>
    <m/>
    <m/>
    <m/>
    <m/>
    <m/>
    <m/>
    <m/>
    <m/>
    <m/>
    <m/>
    <m/>
    <m/>
    <m/>
    <m/>
    <m/>
    <m/>
    <m/>
    <n v="3"/>
    <n v="1"/>
    <s v="ZBHT0015"/>
    <s v="B6HO3AOHum"/>
    <s v="Allocated"/>
    <s v="Promise To Pay (PTP)"/>
    <s v="Visited at customer residence address. Customer has a clothing shop at pimpri camp. Vehicle with him. Customer promise to pay emi after 2/3 days."/>
    <d v="2026-06-10T00:00:00"/>
    <m/>
    <m/>
    <m/>
    <m/>
    <s v="408"/>
    <n v="5241"/>
    <n v="17467"/>
  </r>
  <r>
    <n v="464245745"/>
    <s v="SHUBHAM SHASHIKANT PANGARKAR"/>
    <m/>
    <x v="1"/>
    <m/>
    <m/>
    <m/>
    <m/>
    <n v="3850"/>
    <n v="19179"/>
    <n v="4578"/>
    <n v="24129"/>
    <x v="5"/>
    <x v="1"/>
    <x v="1"/>
    <x v="7"/>
    <n v="71123"/>
    <n v="799"/>
    <n v="0"/>
    <n v="3150"/>
    <s v="FLOW"/>
    <n v="0.20676597410545658"/>
    <n v="3.4620220855036465E-2"/>
    <x v="1"/>
    <s v="NC"/>
    <s v="NC"/>
    <s v="NC"/>
    <s v="Add not found"/>
    <m/>
    <s v="CNAVNA"/>
    <m/>
    <s v="REPO"/>
    <s v="-"/>
    <s v="SHIRUR"/>
    <s v="-"/>
    <s v="-"/>
    <s v="-"/>
    <n v="23128"/>
    <n v="71123"/>
    <n v="147"/>
    <n v="163"/>
    <s v="FLOW"/>
    <m/>
    <m/>
    <m/>
    <m/>
    <s v="NPA"/>
    <s v="MH23BL3806"/>
    <s v="HONDA SHINE DRUM BSVI"/>
    <d v="2024-10-08T00:00:00"/>
    <n v="36"/>
    <x v="0"/>
    <x v="0"/>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m/>
    <s v="1100"/>
    <n v="4578"/>
    <n v="24129"/>
  </r>
  <r>
    <n v="464733502"/>
    <s v="SHUBHANGI KESHAV KSHIRSAGAR"/>
    <m/>
    <x v="1"/>
    <m/>
    <m/>
    <m/>
    <m/>
    <n v="4196"/>
    <n v="4177"/>
    <n v="4247"/>
    <n v="8550"/>
    <x v="0"/>
    <x v="1"/>
    <x v="1"/>
    <x v="2"/>
    <n v="70873"/>
    <n v="70"/>
    <n v="0"/>
    <n v="5755.99"/>
    <s v="21.05.26"/>
    <n v="0.10679913880771759"/>
    <n v="3.8783939214468827E-3"/>
    <x v="0"/>
    <s v="MPTP"/>
    <s v="MPTP"/>
    <s v="MPTP"/>
    <m/>
    <n v="22"/>
    <s v="CAVNA"/>
    <m/>
    <s v="-"/>
    <s v="-"/>
    <s v="ALANDI"/>
    <s v="-"/>
    <s v="-"/>
    <s v="-"/>
    <n v="10002.99"/>
    <n v="70873"/>
    <n v="27"/>
    <n v="43"/>
    <s v="FLOW"/>
    <m/>
    <m/>
    <m/>
    <m/>
    <s v="REGULAR"/>
    <s v="MH14MB3966"/>
    <s v="HONDA ACTIVA 125 DISC BSVI"/>
    <d v="2024-11-21T00:00:00"/>
    <n v="36"/>
    <x v="0"/>
    <x v="1"/>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m/>
    <s v="177"/>
    <n v="4247"/>
    <n v="8550"/>
  </r>
  <r>
    <n v="463325530"/>
    <s v="SANGAMESH GURANNA GONI"/>
    <m/>
    <x v="1"/>
    <m/>
    <m/>
    <m/>
    <m/>
    <n v="4117"/>
    <n v="24470.86"/>
    <n v="5065.8600000000006"/>
    <n v="30174.86"/>
    <x v="3"/>
    <x v="1"/>
    <x v="1"/>
    <x v="12"/>
    <n v="69544"/>
    <n v="1180"/>
    <n v="0"/>
    <n v="6300"/>
    <s v="FLOW"/>
    <n v="0.62432893437471948"/>
    <n v="2.9213463822770857E-2"/>
    <x v="1"/>
    <s v="NC"/>
    <s v="OS"/>
    <s v="NC"/>
    <s v="Shifted"/>
    <m/>
    <s v="CNAVNA"/>
    <m/>
    <s v="REPO"/>
    <s v="-"/>
    <s v="KHADAKI"/>
    <s v="-"/>
    <s v="-"/>
    <s v="-"/>
    <n v="31950.86"/>
    <n v="69544"/>
    <n v="178"/>
    <n v="194"/>
    <s v="FLOW"/>
    <m/>
    <m/>
    <m/>
    <m/>
    <s v="NPA"/>
    <s v="MH12WY3036"/>
    <s v="HONDA SHINE DISC BSVI"/>
    <d v="2024-06-27T00:00:00"/>
    <n v="36"/>
    <x v="0"/>
    <x v="0"/>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m/>
    <s v="1587"/>
    <n v="5065.8600000000006"/>
    <n v="30174.86"/>
  </r>
  <r>
    <n v="464273873"/>
    <s v="SABA HABIB MULANI"/>
    <s v="ONLINE"/>
    <x v="20"/>
    <n v="4216"/>
    <m/>
    <m/>
    <m/>
    <n v="4216"/>
    <n v="8428"/>
    <n v="4419"/>
    <n v="8754"/>
    <x v="4"/>
    <x v="1"/>
    <x v="1"/>
    <x v="11"/>
    <n v="69517"/>
    <n v="207"/>
    <n v="0"/>
    <n v="3600"/>
    <s v="30.05.26"/>
    <n v="0.24038771592041538"/>
    <n v="1.5391855094008249E-2"/>
    <x v="0"/>
    <s v="PTP"/>
    <s v="PTP"/>
    <s v="PTP"/>
    <m/>
    <n v="20"/>
    <s v="CAVNA"/>
    <m/>
    <s v="-"/>
    <s v="-"/>
    <s v="RAJGURU NAGAR "/>
    <s v="-"/>
    <s v="-"/>
    <s v="-"/>
    <n v="12235"/>
    <n v="69517"/>
    <n v="57"/>
    <n v="73"/>
    <s v="FLOW"/>
    <m/>
    <m/>
    <m/>
    <m/>
    <s v="REGULAR"/>
    <s v="MH14LW1517"/>
    <s v="BAJAJ CHETAK URBANE 3202"/>
    <d v="2024-10-09T00:00:00"/>
    <n v="36"/>
    <x v="0"/>
    <x v="0"/>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m/>
    <s v="326"/>
    <n v="4419"/>
    <n v="12970"/>
  </r>
  <r>
    <n v="463336005"/>
    <s v="BAPURAO PARASRAM SHITOLE"/>
    <s v="ONLINE"/>
    <x v="21"/>
    <n v="10647"/>
    <m/>
    <m/>
    <m/>
    <n v="5193"/>
    <n v="5091"/>
    <n v="5214"/>
    <n v="-100"/>
    <x v="0"/>
    <x v="2"/>
    <x v="0"/>
    <x v="7"/>
    <n v="69399"/>
    <n v="123"/>
    <n v="0"/>
    <n v="3141"/>
    <s v="-"/>
    <n v="4.3207893635575444E-2"/>
    <n v="3.797731996027997E-3"/>
    <x v="2"/>
    <s v="PAID"/>
    <s v="-"/>
    <s v="PAID"/>
    <m/>
    <m/>
    <s v="CAVA"/>
    <m/>
    <s v="-"/>
    <s v="-"/>
    <s v="SADAL GAON"/>
    <s v="-"/>
    <s v="-"/>
    <s v="-"/>
    <n v="8355"/>
    <n v="69399"/>
    <n v="27"/>
    <n v="12"/>
    <s v="STABLE"/>
    <m/>
    <m/>
    <m/>
    <m/>
    <s v="NPA"/>
    <s v="MH12XB2503"/>
    <s v="HONDA UNICORN 160 BS6"/>
    <d v="2024-06-28T00:00:00"/>
    <n v="36"/>
    <x v="0"/>
    <x v="0"/>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m/>
    <s v="263"/>
    <n v="5214"/>
    <n v="10547"/>
  </r>
  <r>
    <n v="467443060"/>
    <s v="ROHITKUMAR BABURAM SINGH"/>
    <m/>
    <x v="1"/>
    <m/>
    <m/>
    <m/>
    <m/>
    <n v="4154"/>
    <n v="3630"/>
    <n v="3704"/>
    <n v="7931"/>
    <x v="0"/>
    <x v="1"/>
    <x v="1"/>
    <x v="12"/>
    <n v="68976"/>
    <n v="74"/>
    <n v="0"/>
    <n v="450"/>
    <s v="-"/>
    <n v="6.8847292740114058E-2"/>
    <n v="3.7745841029125362E-3"/>
    <x v="1"/>
    <s v="NC"/>
    <s v="-"/>
    <s v="NC"/>
    <s v="Shifted"/>
    <m/>
    <s v="CNAVNA"/>
    <m/>
    <m/>
    <m/>
    <s v="BANNER"/>
    <m/>
    <m/>
    <m/>
    <n v="4154"/>
    <n v="68976"/>
    <n v="27"/>
    <n v="43"/>
    <s v="FLOW"/>
    <m/>
    <m/>
    <m/>
    <m/>
    <s v="-"/>
    <s v="MH12YZ3467"/>
    <s v="SPLENDOR PLUS DRS CAST FI BLACK"/>
    <d v="2025-12-16T00:00:00"/>
    <n v="24"/>
    <x v="1"/>
    <x v="0"/>
    <m/>
    <m/>
    <m/>
    <m/>
    <m/>
    <m/>
    <m/>
    <m/>
    <m/>
    <m/>
    <m/>
    <m/>
    <m/>
    <m/>
    <m/>
    <m/>
    <m/>
    <m/>
    <m/>
    <m/>
    <m/>
    <m/>
    <m/>
    <m/>
    <m/>
    <m/>
    <m/>
    <m/>
    <m/>
    <m/>
    <m/>
    <n v="1"/>
    <m/>
    <m/>
    <m/>
    <m/>
    <m/>
    <n v="1"/>
    <m/>
    <m/>
    <m/>
    <m/>
    <m/>
    <m/>
    <m/>
    <m/>
    <m/>
    <m/>
    <m/>
    <m/>
    <m/>
    <m/>
    <m/>
    <m/>
    <m/>
    <m/>
    <m/>
    <m/>
    <m/>
    <m/>
    <m/>
    <m/>
    <m/>
    <m/>
    <m/>
    <m/>
    <m/>
    <m/>
    <m/>
    <m/>
    <m/>
    <m/>
    <m/>
    <m/>
    <m/>
    <m/>
    <m/>
    <m/>
    <m/>
    <m/>
    <m/>
    <m/>
    <m/>
    <m/>
    <m/>
    <m/>
    <m/>
    <m/>
    <m/>
    <m/>
    <m/>
    <m/>
    <m/>
    <m/>
    <n v="2"/>
    <n v="1"/>
    <s v="DUWT0023"/>
    <s v="G23YbBYZt9m"/>
    <s v="Allocated"/>
    <s v="Shifted (NC_SFTD)"/>
    <s v="Customer shifted from the given residency address "/>
    <d v="2026-06-13T00:00:00"/>
    <m/>
    <m/>
    <m/>
    <s v="DIGICOLLTC"/>
    <s v="147"/>
    <n v="3704"/>
    <n v="7931"/>
  </r>
  <r>
    <n v="463212097"/>
    <s v="ADITYA KASHINATH HIRVE"/>
    <s v="ONLINE"/>
    <x v="21"/>
    <n v="9130"/>
    <m/>
    <m/>
    <m/>
    <n v="9130"/>
    <n v="8491"/>
    <n v="8630"/>
    <n v="8776"/>
    <x v="0"/>
    <x v="0"/>
    <x v="0"/>
    <x v="5"/>
    <n v="68943"/>
    <n v="139"/>
    <n v="0"/>
    <n v="6300"/>
    <s v="-"/>
    <n v="0.13956990532494931"/>
    <n v="3.772778238910621E-3"/>
    <x v="0"/>
    <s v="PAID"/>
    <s v="-"/>
    <s v="PAID"/>
    <m/>
    <m/>
    <s v="CAVA"/>
    <m/>
    <m/>
    <m/>
    <s v="BHOSARI"/>
    <m/>
    <m/>
    <m/>
    <n v="14930"/>
    <n v="68943"/>
    <n v="27"/>
    <n v="12"/>
    <s v="STABLE"/>
    <m/>
    <m/>
    <m/>
    <m/>
    <s v="-"/>
    <s v="MH14LQ6897"/>
    <s v="BULLET 350 BLACK GOLD"/>
    <d v="2024-06-14T00:00:00"/>
    <n v="30"/>
    <x v="1"/>
    <x v="1"/>
    <m/>
    <m/>
    <m/>
    <m/>
    <m/>
    <m/>
    <m/>
    <m/>
    <m/>
    <m/>
    <m/>
    <m/>
    <m/>
    <m/>
    <m/>
    <m/>
    <m/>
    <m/>
    <m/>
    <m/>
    <m/>
    <m/>
    <m/>
    <m/>
    <m/>
    <m/>
    <m/>
    <m/>
    <m/>
    <m/>
    <m/>
    <m/>
    <m/>
    <m/>
    <m/>
    <m/>
    <m/>
    <m/>
    <m/>
    <m/>
    <m/>
    <m/>
    <m/>
    <m/>
    <m/>
    <m/>
    <m/>
    <m/>
    <m/>
    <n v="1"/>
    <m/>
    <m/>
    <m/>
    <m/>
    <m/>
    <m/>
    <m/>
    <m/>
    <m/>
    <m/>
    <m/>
    <m/>
    <m/>
    <m/>
    <m/>
    <m/>
    <m/>
    <m/>
    <m/>
    <m/>
    <m/>
    <m/>
    <m/>
    <m/>
    <m/>
    <m/>
    <m/>
    <m/>
    <m/>
    <m/>
    <m/>
    <m/>
    <m/>
    <m/>
    <m/>
    <m/>
    <m/>
    <m/>
    <m/>
    <m/>
    <m/>
    <m/>
    <m/>
    <m/>
    <n v="1"/>
    <n v="1"/>
    <s v="DUWT0025"/>
    <s v="BPAJLQj0BZm"/>
    <s v="Unallocated"/>
    <s v="Promise To Pay (PTP)"/>
    <s v="Customer given ptp to online payment "/>
    <d v="2026-06-17T00:00:00"/>
    <m/>
    <m/>
    <m/>
    <m/>
    <s v="285"/>
    <n v="8630"/>
    <n v="17906"/>
  </r>
  <r>
    <n v="463259658"/>
    <s v="ADARSH DUBEY"/>
    <m/>
    <x v="1"/>
    <m/>
    <m/>
    <m/>
    <m/>
    <n v="5475"/>
    <n v="3861"/>
    <n v="3953"/>
    <n v="9555"/>
    <x v="0"/>
    <x v="1"/>
    <x v="1"/>
    <x v="1"/>
    <n v="68266"/>
    <n v="92"/>
    <n v="0"/>
    <n v="4445"/>
    <s v="31.05.26"/>
    <n v="2.7701395191282726E-2"/>
    <n v="3.7357306652955695E-3"/>
    <x v="0"/>
    <s v="MPTP"/>
    <s v="MPTP"/>
    <s v="MPTP"/>
    <s v="Shifted"/>
    <n v="22"/>
    <s v="CAVNA"/>
    <m/>
    <s v="-"/>
    <s v="-"/>
    <s v="TALWADE"/>
    <s v="-"/>
    <s v="-"/>
    <s v="-"/>
    <n v="8398"/>
    <n v="68266"/>
    <n v="27"/>
    <n v="43"/>
    <s v="FLOW"/>
    <m/>
    <m/>
    <m/>
    <m/>
    <s v="REGULAR"/>
    <s v="MH14LQ8521"/>
    <s v="HUNTER 350 REBEL BLUE"/>
    <d v="2024-06-20T00:00:00"/>
    <n v="36"/>
    <x v="0"/>
    <x v="0"/>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m/>
    <s v="219"/>
    <n v="3953"/>
    <n v="9555"/>
  </r>
  <r>
    <n v="464211952"/>
    <s v="RESHMEE KHATUN"/>
    <m/>
    <x v="1"/>
    <m/>
    <m/>
    <m/>
    <m/>
    <n v="6725"/>
    <n v="40342"/>
    <n v="8536"/>
    <n v="49457"/>
    <x v="3"/>
    <x v="1"/>
    <x v="1"/>
    <x v="11"/>
    <n v="68057"/>
    <n v="1819"/>
    <n v="0"/>
    <n v="4600.99"/>
    <s v="FLOW"/>
    <n v="0.21710145174414058"/>
    <n v="2.8588817257941969E-2"/>
    <x v="1"/>
    <s v="NC"/>
    <s v="NC"/>
    <s v="NC"/>
    <s v="Shifted"/>
    <m/>
    <s v="CNAVNA"/>
    <m/>
    <s v="REPO"/>
    <s v="-"/>
    <s v="VASULI"/>
    <s v="-"/>
    <s v="-"/>
    <s v="-"/>
    <n v="46761.99"/>
    <n v="68057"/>
    <n v="178"/>
    <n v="194"/>
    <s v="FLOW"/>
    <m/>
    <m/>
    <m/>
    <m/>
    <s v="NPA"/>
    <s v="MH14LW0176"/>
    <s v="BAJAJ FREEDOM 125 NG04 DISC LED"/>
    <d v="2024-10-05T00:00:00"/>
    <n v="24"/>
    <x v="0"/>
    <x v="0"/>
    <m/>
    <m/>
    <m/>
    <m/>
    <m/>
    <m/>
    <m/>
    <m/>
    <m/>
    <m/>
    <m/>
    <m/>
    <m/>
    <m/>
    <m/>
    <m/>
    <m/>
    <m/>
    <m/>
    <m/>
    <m/>
    <m/>
    <m/>
    <m/>
    <m/>
    <m/>
    <m/>
    <m/>
    <m/>
    <m/>
    <m/>
    <m/>
    <m/>
    <m/>
    <m/>
    <m/>
    <m/>
    <m/>
    <m/>
    <m/>
    <m/>
    <m/>
    <m/>
    <m/>
    <m/>
    <m/>
    <n v="1"/>
    <m/>
    <m/>
    <m/>
    <m/>
    <m/>
    <m/>
    <m/>
    <m/>
    <m/>
    <m/>
    <m/>
    <m/>
    <m/>
    <m/>
    <m/>
    <m/>
    <m/>
    <m/>
    <m/>
    <m/>
    <m/>
    <m/>
    <m/>
    <m/>
    <m/>
    <m/>
    <m/>
    <m/>
    <m/>
    <m/>
    <m/>
    <m/>
    <m/>
    <m/>
    <m/>
    <m/>
    <m/>
    <m/>
    <m/>
    <m/>
    <m/>
    <m/>
    <m/>
    <m/>
    <m/>
    <m/>
    <m/>
    <n v="1"/>
    <n v="1"/>
    <s v="ZBHT0010"/>
    <s v="k6tqhUvCX4z"/>
    <s v="Allocated"/>
    <s v="Address Not Found (NC_ANF)"/>
    <s v="Address not found "/>
    <d v="2026-06-16T00:00:00"/>
    <m/>
    <m/>
    <m/>
    <m/>
    <s v="2390"/>
    <n v="8536"/>
    <n v="49457"/>
  </r>
  <r>
    <n v="467091224"/>
    <s v="SONALI CHETAN PAWAR"/>
    <s v="ONLINE"/>
    <x v="6"/>
    <n v="1603"/>
    <m/>
    <m/>
    <m/>
    <n v="4508"/>
    <n v="1295"/>
    <n v="1340"/>
    <n v="4235"/>
    <x v="0"/>
    <x v="0"/>
    <x v="0"/>
    <x v="1"/>
    <n v="67788"/>
    <n v="45"/>
    <n v="0"/>
    <n v="2700"/>
    <s v="-"/>
    <n v="2.750742942645934E-2"/>
    <n v="3.7095729988435833E-3"/>
    <x v="0"/>
    <s v="PAID"/>
    <s v="-"/>
    <s v="PAID"/>
    <s v="Add not found"/>
    <m/>
    <s v="CAVA"/>
    <m/>
    <m/>
    <m/>
    <s v="THERGAON"/>
    <m/>
    <m/>
    <m/>
    <n v="4040"/>
    <n v="67788"/>
    <n v="27"/>
    <n v="12"/>
    <s v="STABLE"/>
    <m/>
    <m/>
    <m/>
    <m/>
    <s v="-"/>
    <m/>
    <s v="SPLENDOR PLUS I3S BS6 FI DRUM SELF"/>
    <d v="2025-10-15T00:00:00"/>
    <n v="24"/>
    <x v="1"/>
    <x v="0"/>
    <m/>
    <m/>
    <m/>
    <m/>
    <m/>
    <m/>
    <m/>
    <m/>
    <m/>
    <m/>
    <m/>
    <m/>
    <m/>
    <m/>
    <m/>
    <m/>
    <m/>
    <m/>
    <m/>
    <m/>
    <m/>
    <m/>
    <m/>
    <m/>
    <m/>
    <m/>
    <m/>
    <m/>
    <m/>
    <m/>
    <m/>
    <n v="1"/>
    <m/>
    <m/>
    <m/>
    <m/>
    <m/>
    <m/>
    <m/>
    <m/>
    <m/>
    <m/>
    <m/>
    <m/>
    <m/>
    <m/>
    <m/>
    <m/>
    <m/>
    <m/>
    <m/>
    <m/>
    <m/>
    <m/>
    <m/>
    <m/>
    <m/>
    <m/>
    <m/>
    <m/>
    <m/>
    <m/>
    <m/>
    <m/>
    <m/>
    <m/>
    <m/>
    <m/>
    <m/>
    <m/>
    <m/>
    <m/>
    <m/>
    <m/>
    <m/>
    <m/>
    <m/>
    <m/>
    <m/>
    <m/>
    <m/>
    <m/>
    <m/>
    <m/>
    <m/>
    <m/>
    <m/>
    <m/>
    <m/>
    <m/>
    <m/>
    <m/>
    <m/>
    <m/>
    <n v="1"/>
    <n v="1"/>
    <s v="ZBHT0011"/>
    <s v="B2pKCc5mm7"/>
    <s v="Allocated"/>
    <s v="Promise To Pay (PTP)"/>
    <s v="Visit cm residence address cm make the payment tomorrow "/>
    <d v="2026-06-12T00:00:00"/>
    <m/>
    <m/>
    <m/>
    <m/>
    <s v="35"/>
    <n v="1340"/>
    <n v="5838"/>
  </r>
  <r>
    <n v="457429849"/>
    <s v="PRADIP SHIVAJI SURVE"/>
    <s v="ONLINE"/>
    <x v="11"/>
    <n v="5671"/>
    <m/>
    <m/>
    <m/>
    <n v="5671"/>
    <n v="11340"/>
    <n v="5952"/>
    <n v="11624"/>
    <x v="4"/>
    <x v="0"/>
    <x v="1"/>
    <x v="13"/>
    <n v="67655"/>
    <n v="283"/>
    <n v="0"/>
    <n v="2250"/>
    <s v="13.05.26"/>
    <n v="0.17417238831522228"/>
    <n v="1.4979587099344448E-2"/>
    <x v="0"/>
    <s v="PAID"/>
    <s v="PAID"/>
    <s v="PAID"/>
    <s v="Add not found"/>
    <m/>
    <s v="CAVNA"/>
    <m/>
    <s v="-"/>
    <s v="-"/>
    <s v="KARMOLI"/>
    <s v="-"/>
    <s v="-"/>
    <s v="-"/>
    <n v="13873"/>
    <n v="67655"/>
    <n v="57"/>
    <n v="43"/>
    <s v="STABLE"/>
    <m/>
    <m/>
    <m/>
    <m/>
    <s v="REGULAR"/>
    <s v="MH12VK3124"/>
    <s v="CLASSIC 350 HALCYON BLACK"/>
    <d v="2023-03-28T00:00:00"/>
    <n v="48"/>
    <x v="0"/>
    <x v="0"/>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m/>
    <s v="284"/>
    <n v="5952"/>
    <n v="17295"/>
  </r>
  <r>
    <n v="464738848"/>
    <s v="SARIKA DATTATRAY BHONDAVE"/>
    <m/>
    <x v="1"/>
    <m/>
    <m/>
    <m/>
    <m/>
    <n v="3993"/>
    <n v="3891.2"/>
    <n v="3984.2"/>
    <n v="8079.2"/>
    <x v="0"/>
    <x v="1"/>
    <x v="1"/>
    <x v="13"/>
    <n v="67450"/>
    <n v="93"/>
    <n v="0"/>
    <n v="4950"/>
    <s v="25.05.26"/>
    <n v="6.6656312620616304E-2"/>
    <n v="3.6910765736118444E-3"/>
    <x v="0"/>
    <s v="PTP"/>
    <s v="PTP"/>
    <s v="PTP"/>
    <m/>
    <n v="19"/>
    <s v="CAVA"/>
    <m/>
    <s v="-"/>
    <s v="-"/>
    <s v="NERE"/>
    <s v="-"/>
    <s v="-"/>
    <s v="-"/>
    <n v="8934.2000000000007"/>
    <n v="67450"/>
    <n v="27"/>
    <n v="43"/>
    <s v="FLOW"/>
    <m/>
    <m/>
    <m/>
    <m/>
    <s v="REGULAR"/>
    <s v="MH12XP5549"/>
    <m/>
    <d v="2024-11-21T00:00:00"/>
    <n v="36"/>
    <x v="0"/>
    <x v="0"/>
    <m/>
    <m/>
    <m/>
    <m/>
    <m/>
    <m/>
    <m/>
    <m/>
    <m/>
    <m/>
    <n v="1"/>
    <m/>
    <m/>
    <m/>
    <m/>
    <m/>
    <m/>
    <m/>
    <m/>
    <m/>
    <m/>
    <m/>
    <m/>
    <m/>
    <m/>
    <m/>
    <m/>
    <m/>
    <m/>
    <m/>
    <m/>
    <m/>
    <m/>
    <m/>
    <m/>
    <m/>
    <m/>
    <m/>
    <m/>
    <m/>
    <m/>
    <m/>
    <m/>
    <m/>
    <m/>
    <m/>
    <m/>
    <m/>
    <m/>
    <m/>
    <m/>
    <m/>
    <m/>
    <m/>
    <m/>
    <m/>
    <m/>
    <m/>
    <m/>
    <m/>
    <m/>
    <m/>
    <m/>
    <m/>
    <m/>
    <m/>
    <m/>
    <m/>
    <m/>
    <m/>
    <m/>
    <m/>
    <m/>
    <m/>
    <m/>
    <m/>
    <m/>
    <m/>
    <m/>
    <m/>
    <m/>
    <m/>
    <m/>
    <m/>
    <m/>
    <m/>
    <m/>
    <m/>
    <m/>
    <m/>
    <m/>
    <m/>
    <m/>
    <m/>
    <n v="1"/>
    <n v="1"/>
    <s v="DUWT0030"/>
    <s v="B2JMdyKpNIz"/>
    <s v="Allocated"/>
    <e v="#N/A"/>
    <e v="#N/A"/>
    <e v="#N/A"/>
    <m/>
    <m/>
    <m/>
    <m/>
    <s v="195"/>
    <n v="3984.2"/>
    <n v="8079.2"/>
  </r>
  <r>
    <n v="465072149"/>
    <s v="VISHAL PADMAKAR GAIKWAD"/>
    <m/>
    <x v="1"/>
    <m/>
    <m/>
    <m/>
    <s v="BANK STABLE 15"/>
    <n v="7571"/>
    <n v="11211"/>
    <n v="3840"/>
    <n v="19072"/>
    <x v="4"/>
    <x v="0"/>
    <x v="1"/>
    <x v="7"/>
    <n v="67062"/>
    <n v="200"/>
    <n v="0"/>
    <n v="900"/>
    <s v="FLOW"/>
    <n v="7.5010872952540233E-2"/>
    <n v="1.4848290149379018E-2"/>
    <x v="0"/>
    <s v="PAID"/>
    <s v="OS"/>
    <s v="PAID"/>
    <s v="Shifted to bhosari"/>
    <m/>
    <s v="CAVNA"/>
    <m/>
    <s v="-"/>
    <s v="-"/>
    <s v="SHIRUR"/>
    <s v="-"/>
    <s v="-"/>
    <s v="-"/>
    <n v="12311"/>
    <n v="67062"/>
    <n v="57"/>
    <n v="43"/>
    <s v="STABLE"/>
    <m/>
    <m/>
    <m/>
    <m/>
    <s v="REGULAR"/>
    <s v="MH17DG0875"/>
    <s v="BULLET BATTALION 350 BLACK"/>
    <d v="2024-12-30T00:00:00"/>
    <n v="24"/>
    <x v="0"/>
    <x v="0"/>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m/>
    <s v="290"/>
    <n v="3840"/>
    <n v="19072"/>
  </r>
  <r>
    <n v="465800021"/>
    <s v="AISWARYA SANDEEP PAWAR"/>
    <s v="ONLINE"/>
    <x v="3"/>
    <n v="8330"/>
    <m/>
    <m/>
    <m/>
    <n v="3459"/>
    <n v="3459"/>
    <n v="3459"/>
    <n v="-1350"/>
    <x v="0"/>
    <x v="2"/>
    <x v="0"/>
    <x v="1"/>
    <n v="66998"/>
    <n v="0"/>
    <n v="0"/>
    <n v="900"/>
    <s v="-"/>
    <n v="2.7186858392546216E-2"/>
    <n v="3.6663417091007612E-3"/>
    <x v="2"/>
    <s v="PAID"/>
    <s v="-"/>
    <s v="PAID"/>
    <s v="Add not found"/>
    <m/>
    <s v="CAVNA"/>
    <m/>
    <m/>
    <m/>
    <s v="CHINCHWAD"/>
    <m/>
    <m/>
    <m/>
    <n v="4359"/>
    <n v="66998"/>
    <n v="27"/>
    <n v="0"/>
    <s v="RB"/>
    <m/>
    <m/>
    <m/>
    <m/>
    <s v="-"/>
    <s v="MH14MG3801"/>
    <s v="DESTINI PRIME DRS CAST NEXUS BLUE"/>
    <d v="2025-03-29T00:00:00"/>
    <n v="36"/>
    <x v="1"/>
    <x v="0"/>
    <m/>
    <m/>
    <m/>
    <m/>
    <m/>
    <m/>
    <m/>
    <m/>
    <m/>
    <m/>
    <m/>
    <m/>
    <m/>
    <m/>
    <m/>
    <m/>
    <m/>
    <m/>
    <m/>
    <m/>
    <m/>
    <m/>
    <m/>
    <m/>
    <m/>
    <m/>
    <m/>
    <m/>
    <m/>
    <m/>
    <m/>
    <m/>
    <m/>
    <m/>
    <n v="1"/>
    <m/>
    <m/>
    <m/>
    <m/>
    <m/>
    <m/>
    <m/>
    <m/>
    <m/>
    <m/>
    <m/>
    <m/>
    <m/>
    <m/>
    <m/>
    <m/>
    <m/>
    <m/>
    <m/>
    <m/>
    <m/>
    <m/>
    <m/>
    <m/>
    <m/>
    <m/>
    <m/>
    <m/>
    <m/>
    <m/>
    <m/>
    <m/>
    <m/>
    <m/>
    <m/>
    <m/>
    <m/>
    <m/>
    <m/>
    <m/>
    <m/>
    <m/>
    <m/>
    <m/>
    <m/>
    <m/>
    <m/>
    <m/>
    <m/>
    <m/>
    <m/>
    <m/>
    <m/>
    <m/>
    <m/>
    <m/>
    <m/>
    <m/>
    <m/>
    <n v="1"/>
    <n v="1"/>
    <s v="ZBHT0011"/>
    <s v="GPXvHqyi97"/>
    <s v="Allocated"/>
    <s v="No Such Person (NC_NSP)"/>
    <s v="Visit cm residence address nobody knows cm in this area no such person "/>
    <d v="2026-06-12T00:00:00"/>
    <m/>
    <m/>
    <m/>
    <m/>
    <s v="62"/>
    <n v="3459"/>
    <n v="6980"/>
  </r>
  <r>
    <n v="466129754"/>
    <s v="SANDESH BALU NEHARKAR"/>
    <m/>
    <x v="1"/>
    <m/>
    <m/>
    <m/>
    <m/>
    <n v="3348"/>
    <n v="3348"/>
    <n v="3414"/>
    <n v="6822"/>
    <x v="0"/>
    <x v="1"/>
    <x v="1"/>
    <x v="10"/>
    <n v="66990"/>
    <n v="66"/>
    <n v="0"/>
    <n v="4013"/>
    <s v="-"/>
    <n v="2.8889991415027898E-2"/>
    <n v="3.6659039238881759E-3"/>
    <x v="1"/>
    <s v="BPTP"/>
    <s v="-"/>
    <s v="BPTP"/>
    <s v="Financail problem"/>
    <n v="26"/>
    <s v="CAVA"/>
    <m/>
    <s v="-"/>
    <s v="-"/>
    <s v="NARAYAN GAON"/>
    <s v="-"/>
    <s v="-"/>
    <s v="-"/>
    <n v="7427"/>
    <n v="66990"/>
    <n v="27"/>
    <n v="43"/>
    <s v="FLOW"/>
    <m/>
    <m/>
    <m/>
    <m/>
    <s v="REGULAR"/>
    <s v="MH14MK0378"/>
    <s v="SPLENDOR PLUS I3S BS6 FI DRUM SELF"/>
    <d v="2025-05-15T00:00:00"/>
    <n v="36"/>
    <x v="0"/>
    <x v="0"/>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m/>
    <s v="126"/>
    <n v="3414"/>
    <n v="6822"/>
  </r>
  <r>
    <n v="457889140"/>
    <s v="MAHESH CHANDRAKANT SHINDE"/>
    <s v="ONLINE"/>
    <x v="22"/>
    <n v="5393"/>
    <m/>
    <m/>
    <m/>
    <n v="5290"/>
    <n v="10310.57"/>
    <n v="5374.57"/>
    <n v="10566.57"/>
    <x v="4"/>
    <x v="0"/>
    <x v="0"/>
    <x v="15"/>
    <n v="66849"/>
    <n v="354"/>
    <n v="0"/>
    <n v="3600"/>
    <s v="-"/>
    <n v="0.46683234050541"/>
    <n v="1.4801129524855178E-2"/>
    <x v="0"/>
    <s v="PAID"/>
    <s v="-"/>
    <s v="PAID"/>
    <m/>
    <m/>
    <m/>
    <m/>
    <s v="-"/>
    <s v="-"/>
    <s v="GOKHLE NAGAR"/>
    <s v="-"/>
    <s v="-"/>
    <s v="-"/>
    <n v="14264.57"/>
    <n v="66849"/>
    <n v="57"/>
    <n v="43"/>
    <s v="STABLE"/>
    <m/>
    <m/>
    <m/>
    <m/>
    <s v="REGULAR"/>
    <s v="MH12VM2714"/>
    <s v="RE BULLET 350 EFI BLACK"/>
    <d v="2023-04-28T00:00:00"/>
    <n v="48"/>
    <x v="0"/>
    <x v="1"/>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m/>
    <s v="359"/>
    <n v="5374.57"/>
    <n v="15959.57"/>
  </r>
  <r>
    <n v="460269294"/>
    <s v="BALUSHA SAHEBRAV THORAT"/>
    <s v="ONLINE"/>
    <x v="3"/>
    <n v="4100"/>
    <m/>
    <m/>
    <m/>
    <n v="4047"/>
    <n v="3939"/>
    <n v="3998"/>
    <n v="3958"/>
    <x v="0"/>
    <x v="0"/>
    <x v="0"/>
    <x v="17"/>
    <n v="66730"/>
    <n v="59"/>
    <n v="0"/>
    <n v="5326"/>
    <s v="-"/>
    <n v="0.11201308906433821"/>
    <n v="3.6516759044791457E-3"/>
    <x v="0"/>
    <s v="PAID"/>
    <s v="-"/>
    <s v="PAID"/>
    <s v="Shifted"/>
    <m/>
    <s v="CAVNA"/>
    <m/>
    <m/>
    <m/>
    <s v="PIMPLE GURAV"/>
    <m/>
    <m/>
    <m/>
    <n v="9324"/>
    <n v="66730"/>
    <n v="27"/>
    <n v="12"/>
    <s v="STABLE"/>
    <m/>
    <m/>
    <m/>
    <m/>
    <s v="-"/>
    <s v="MH14LC7809"/>
    <s v="BAJAJ PULSAR 220 ABS"/>
    <d v="2023-10-23T00:00:00"/>
    <n v="48"/>
    <x v="1"/>
    <x v="0"/>
    <m/>
    <m/>
    <m/>
    <m/>
    <m/>
    <m/>
    <m/>
    <m/>
    <m/>
    <m/>
    <m/>
    <m/>
    <m/>
    <m/>
    <m/>
    <m/>
    <m/>
    <m/>
    <m/>
    <m/>
    <m/>
    <m/>
    <m/>
    <m/>
    <m/>
    <m/>
    <m/>
    <m/>
    <m/>
    <m/>
    <m/>
    <n v="1"/>
    <m/>
    <m/>
    <n v="1"/>
    <m/>
    <m/>
    <m/>
    <m/>
    <m/>
    <m/>
    <m/>
    <m/>
    <m/>
    <m/>
    <m/>
    <m/>
    <m/>
    <m/>
    <n v="1"/>
    <m/>
    <m/>
    <m/>
    <m/>
    <m/>
    <m/>
    <m/>
    <m/>
    <m/>
    <m/>
    <m/>
    <m/>
    <m/>
    <m/>
    <m/>
    <m/>
    <m/>
    <m/>
    <m/>
    <m/>
    <m/>
    <m/>
    <m/>
    <m/>
    <m/>
    <m/>
    <m/>
    <m/>
    <m/>
    <m/>
    <m/>
    <m/>
    <m/>
    <m/>
    <m/>
    <m/>
    <m/>
    <m/>
    <m/>
    <m/>
    <m/>
    <m/>
    <m/>
    <m/>
    <n v="3"/>
    <n v="1"/>
    <s v="ZBHT0015"/>
    <s v="APTx_KmLLzz"/>
    <s v="Allocated"/>
    <s v="Shifted (NC_SFTD)"/>
    <s v="Visited at customer residence address. Customer is shiffted other place. "/>
    <d v="2026-06-17T00:00:00"/>
    <m/>
    <m/>
    <m/>
    <m/>
    <s v="72"/>
    <n v="3998"/>
    <n v="8058"/>
  </r>
  <r>
    <n v="457622833"/>
    <s v="LAHU GANGARAM DHOTRE"/>
    <s v="ONLINE"/>
    <x v="23"/>
    <n v="6197"/>
    <m/>
    <m/>
    <m/>
    <n v="6063"/>
    <n v="5910"/>
    <n v="6040"/>
    <n v="5999"/>
    <x v="0"/>
    <x v="0"/>
    <x v="0"/>
    <x v="17"/>
    <n v="66645.679999999993"/>
    <n v="130"/>
    <n v="0"/>
    <n v="5351"/>
    <s v="09.05.26"/>
    <n v="0.11187154937199735"/>
    <n v="3.6470616483384936E-3"/>
    <x v="0"/>
    <s v="PAID"/>
    <s v="PTP"/>
    <s v="PTP"/>
    <m/>
    <n v="20"/>
    <s v="CAVA"/>
    <m/>
    <s v="-"/>
    <s v="-"/>
    <s v="PIMPARI"/>
    <s v="-"/>
    <s v="-"/>
    <s v="-"/>
    <n v="11391"/>
    <n v="66645.679999999993"/>
    <n v="27"/>
    <n v="43"/>
    <s v="FLOW"/>
    <m/>
    <m/>
    <m/>
    <m/>
    <s v="REGULAR"/>
    <s v="MH14KT5601"/>
    <s v="METEOR 350 FIREBALL RED"/>
    <d v="2023-04-11T00:00:00"/>
    <n v="48"/>
    <x v="0"/>
    <x v="0"/>
    <m/>
    <m/>
    <m/>
    <m/>
    <m/>
    <m/>
    <m/>
    <m/>
    <m/>
    <m/>
    <m/>
    <m/>
    <m/>
    <m/>
    <m/>
    <m/>
    <n v="1"/>
    <m/>
    <m/>
    <m/>
    <m/>
    <m/>
    <m/>
    <m/>
    <m/>
    <m/>
    <m/>
    <m/>
    <m/>
    <m/>
    <m/>
    <m/>
    <m/>
    <m/>
    <n v="1"/>
    <m/>
    <m/>
    <m/>
    <m/>
    <m/>
    <m/>
    <m/>
    <m/>
    <n v="1"/>
    <m/>
    <m/>
    <m/>
    <m/>
    <m/>
    <m/>
    <m/>
    <m/>
    <n v="1"/>
    <m/>
    <m/>
    <m/>
    <m/>
    <m/>
    <m/>
    <m/>
    <m/>
    <m/>
    <m/>
    <m/>
    <m/>
    <m/>
    <m/>
    <m/>
    <m/>
    <m/>
    <m/>
    <m/>
    <m/>
    <m/>
    <m/>
    <m/>
    <m/>
    <m/>
    <m/>
    <m/>
    <m/>
    <m/>
    <m/>
    <m/>
    <m/>
    <m/>
    <m/>
    <m/>
    <m/>
    <m/>
    <m/>
    <m/>
    <m/>
    <m/>
    <n v="4"/>
    <n v="1"/>
    <s v="ZBHT0015"/>
    <s v="B2Dkc3SAuz"/>
    <s v="Allocated"/>
    <s v="Promise To Pay (PTP)"/>
    <s v="Meet customer son ( Aryan ) other place and he promises to pay 1 emi paying after 3/4 days. Vehicle with son. "/>
    <d v="2026-06-15T00:00:00"/>
    <m/>
    <m/>
    <m/>
    <m/>
    <s v="223"/>
    <n v="6040"/>
    <n v="12196"/>
  </r>
  <r>
    <n v="457619974"/>
    <s v="TEJAS SUNIL AMBAVALE"/>
    <m/>
    <x v="1"/>
    <m/>
    <m/>
    <m/>
    <m/>
    <n v="4706"/>
    <n v="21954"/>
    <n v="4357"/>
    <n v="28189"/>
    <x v="5"/>
    <x v="1"/>
    <x v="1"/>
    <x v="3"/>
    <n v="66525.149999999994"/>
    <n v="1227"/>
    <n v="0"/>
    <n v="6300"/>
    <s v="FLOW"/>
    <n v="0.7701528667508305"/>
    <n v="3.2382146217319698E-2"/>
    <x v="1"/>
    <s v="NC"/>
    <s v="NC"/>
    <s v="NC"/>
    <s v="Shifted"/>
    <m/>
    <s v="CNAVNA"/>
    <m/>
    <s v="REPO"/>
    <s v="-"/>
    <s v="BHOR"/>
    <s v="-"/>
    <s v="-"/>
    <s v="-"/>
    <n v="29481"/>
    <n v="66525.149999999994"/>
    <n v="147"/>
    <n v="163"/>
    <s v="FLOW"/>
    <m/>
    <m/>
    <m/>
    <m/>
    <s v="NPA"/>
    <s v="MH12VM2530"/>
    <s v="RE BULLET X 350 ES EFI REGAL RED"/>
    <d v="2023-04-11T00:00:00"/>
    <n v="48"/>
    <x v="0"/>
    <x v="1"/>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m/>
    <s v="1529"/>
    <n v="4357"/>
    <n v="28189"/>
  </r>
  <r>
    <n v="463536873"/>
    <s v="CHINMAY SACHIN PATHAK"/>
    <s v="ONLINE"/>
    <x v="24"/>
    <n v="3070"/>
    <m/>
    <m/>
    <m/>
    <n v="2988"/>
    <n v="2987.99"/>
    <n v="3063.99"/>
    <n v="3059.99"/>
    <x v="0"/>
    <x v="0"/>
    <x v="0"/>
    <x v="15"/>
    <n v="66434"/>
    <n v="76"/>
    <n v="0"/>
    <n v="4050"/>
    <s v="22.05.26"/>
    <n v="9.7535791997560753E-2"/>
    <n v="3.6354778516134805E-3"/>
    <x v="0"/>
    <s v="PAID"/>
    <s v="PTP"/>
    <s v="PAID"/>
    <m/>
    <m/>
    <s v="CAVA"/>
    <m/>
    <s v="-"/>
    <s v="-"/>
    <s v="KASBA PETH"/>
    <s v="-"/>
    <s v="-"/>
    <s v="-"/>
    <n v="7113.99"/>
    <n v="66434"/>
    <n v="27"/>
    <n v="12"/>
    <s v="STABLE"/>
    <m/>
    <m/>
    <m/>
    <m/>
    <s v="REGULAR"/>
    <s v="MH12XB4987"/>
    <s v="SPLENDOR PLUS I3S DRSC FI"/>
    <d v="2024-07-22T00:00:00"/>
    <n v="48"/>
    <x v="0"/>
    <x v="1"/>
    <m/>
    <m/>
    <m/>
    <m/>
    <m/>
    <m/>
    <m/>
    <m/>
    <m/>
    <m/>
    <m/>
    <m/>
    <m/>
    <m/>
    <m/>
    <m/>
    <m/>
    <m/>
    <m/>
    <m/>
    <m/>
    <m/>
    <m/>
    <m/>
    <m/>
    <m/>
    <m/>
    <m/>
    <m/>
    <m/>
    <m/>
    <m/>
    <m/>
    <m/>
    <m/>
    <m/>
    <m/>
    <m/>
    <m/>
    <m/>
    <n v="2"/>
    <m/>
    <m/>
    <m/>
    <m/>
    <m/>
    <m/>
    <m/>
    <m/>
    <m/>
    <m/>
    <m/>
    <m/>
    <m/>
    <m/>
    <m/>
    <m/>
    <m/>
    <m/>
    <m/>
    <m/>
    <m/>
    <m/>
    <m/>
    <m/>
    <m/>
    <m/>
    <m/>
    <m/>
    <m/>
    <m/>
    <m/>
    <m/>
    <m/>
    <m/>
    <m/>
    <m/>
    <m/>
    <m/>
    <m/>
    <m/>
    <m/>
    <m/>
    <m/>
    <m/>
    <m/>
    <m/>
    <m/>
    <m/>
    <m/>
    <m/>
    <m/>
    <m/>
    <m/>
    <n v="2"/>
    <n v="1"/>
    <s v="DUWT0014"/>
    <s v="B6nZ7D4057"/>
    <s v="Allocated"/>
    <s v="Payment (PAID)"/>
    <s v="Payment (PAID)"/>
    <d v="2026-06-14T00:00:00"/>
    <m/>
    <m/>
    <m/>
    <m/>
    <s v="154"/>
    <n v="3063.99"/>
    <n v="6129.99"/>
  </r>
  <r>
    <n v="464393491"/>
    <s v="SHABIYANAZ RAJIIMAHAMMAD SAYYAD"/>
    <m/>
    <x v="1"/>
    <m/>
    <m/>
    <m/>
    <m/>
    <n v="4083"/>
    <n v="4083"/>
    <n v="4149"/>
    <n v="8319"/>
    <x v="0"/>
    <x v="1"/>
    <x v="1"/>
    <x v="15"/>
    <n v="66413"/>
    <n v="66"/>
    <n v="0"/>
    <n v="1350"/>
    <s v="-"/>
    <n v="9.7504960621579345E-2"/>
    <n v="3.6343286654304434E-3"/>
    <x v="1"/>
    <s v="NC"/>
    <s v="-"/>
    <s v="NC"/>
    <s v="Add not found"/>
    <m/>
    <s v="CNAVNA"/>
    <m/>
    <m/>
    <m/>
    <s v="MANAGALWAR PETH"/>
    <m/>
    <m/>
    <m/>
    <n v="5499"/>
    <n v="66413"/>
    <n v="27"/>
    <n v="43"/>
    <s v="FLOW"/>
    <m/>
    <m/>
    <m/>
    <m/>
    <s v="-"/>
    <s v="MH12XJ1513"/>
    <s v="SUZUKI BURGMAN STREET EX"/>
    <d v="2024-10-21T00:00:00"/>
    <n v="36"/>
    <x v="1"/>
    <x v="1"/>
    <m/>
    <m/>
    <m/>
    <m/>
    <m/>
    <m/>
    <m/>
    <m/>
    <m/>
    <m/>
    <m/>
    <m/>
    <m/>
    <m/>
    <m/>
    <m/>
    <m/>
    <m/>
    <m/>
    <m/>
    <m/>
    <m/>
    <m/>
    <m/>
    <m/>
    <m/>
    <m/>
    <m/>
    <m/>
    <m/>
    <m/>
    <m/>
    <m/>
    <m/>
    <n v="1"/>
    <m/>
    <m/>
    <m/>
    <m/>
    <m/>
    <m/>
    <m/>
    <m/>
    <m/>
    <m/>
    <m/>
    <m/>
    <m/>
    <m/>
    <m/>
    <m/>
    <m/>
    <m/>
    <m/>
    <m/>
    <m/>
    <m/>
    <m/>
    <m/>
    <m/>
    <m/>
    <m/>
    <m/>
    <m/>
    <m/>
    <m/>
    <m/>
    <m/>
    <m/>
    <m/>
    <m/>
    <m/>
    <m/>
    <m/>
    <m/>
    <m/>
    <m/>
    <m/>
    <m/>
    <m/>
    <m/>
    <m/>
    <m/>
    <m/>
    <m/>
    <m/>
    <m/>
    <m/>
    <m/>
    <m/>
    <m/>
    <m/>
    <m/>
    <m/>
    <n v="1"/>
    <n v="1"/>
    <s v="DUWT0014"/>
    <s v="B6AN0EXX4bm"/>
    <s v="Allocated"/>
    <s v="Address Not Found (NC_ANF)"/>
    <s v="Short address "/>
    <d v="2026-06-12T00:00:00"/>
    <m/>
    <m/>
    <m/>
    <m/>
    <s v="153"/>
    <n v="4149"/>
    <n v="8319"/>
  </r>
  <r>
    <n v="463556168"/>
    <s v="GANESH DIPAK PATOLE"/>
    <s v="ONLINE"/>
    <x v="24"/>
    <n v="4812"/>
    <m/>
    <m/>
    <m/>
    <n v="4726"/>
    <n v="4726"/>
    <n v="4801"/>
    <n v="4717"/>
    <x v="0"/>
    <x v="0"/>
    <x v="0"/>
    <x v="7"/>
    <n v="66337"/>
    <n v="75"/>
    <n v="0"/>
    <n v="6290"/>
    <s v="-"/>
    <n v="4.1301489071934296E-2"/>
    <n v="3.6301697059108809E-3"/>
    <x v="0"/>
    <s v="PAID"/>
    <s v="-"/>
    <s v="PAID"/>
    <m/>
    <m/>
    <s v="CAVA"/>
    <m/>
    <m/>
    <m/>
    <s v="ANDHAL GAON"/>
    <m/>
    <m/>
    <m/>
    <n v="11091"/>
    <n v="66337"/>
    <n v="27"/>
    <n v="12"/>
    <s v="STABLE"/>
    <m/>
    <m/>
    <m/>
    <m/>
    <s v="-"/>
    <m/>
    <s v="BAJAJ PULSAR N160 DUAL CHANNEL NEW"/>
    <d v="2024-07-23T00:00:00"/>
    <n v="36"/>
    <x v="1"/>
    <x v="0"/>
    <m/>
    <m/>
    <m/>
    <m/>
    <m/>
    <m/>
    <m/>
    <m/>
    <m/>
    <m/>
    <m/>
    <m/>
    <m/>
    <m/>
    <m/>
    <m/>
    <m/>
    <m/>
    <m/>
    <m/>
    <m/>
    <m/>
    <m/>
    <m/>
    <m/>
    <m/>
    <m/>
    <m/>
    <m/>
    <m/>
    <m/>
    <m/>
    <m/>
    <m/>
    <n v="1"/>
    <m/>
    <m/>
    <m/>
    <m/>
    <m/>
    <m/>
    <m/>
    <m/>
    <m/>
    <m/>
    <m/>
    <m/>
    <m/>
    <m/>
    <m/>
    <m/>
    <m/>
    <m/>
    <m/>
    <m/>
    <m/>
    <m/>
    <m/>
    <m/>
    <m/>
    <m/>
    <m/>
    <m/>
    <m/>
    <m/>
    <m/>
    <m/>
    <m/>
    <m/>
    <m/>
    <m/>
    <m/>
    <m/>
    <m/>
    <m/>
    <m/>
    <m/>
    <m/>
    <m/>
    <m/>
    <m/>
    <m/>
    <m/>
    <m/>
    <m/>
    <m/>
    <m/>
    <m/>
    <m/>
    <m/>
    <m/>
    <m/>
    <m/>
    <m/>
    <n v="1"/>
    <n v="1"/>
    <s v="ZBHT0024"/>
    <s v="GPUs73QXhL7"/>
    <s v="Allocated"/>
    <s v="Left Message (LMCB)"/>
    <s v="Meet Grand mother "/>
    <d v="2026-06-12T00:00:00"/>
    <m/>
    <m/>
    <m/>
    <m/>
    <s v="77"/>
    <n v="4801"/>
    <n v="9529"/>
  </r>
  <r>
    <n v="466597180"/>
    <s v="ANURADHA"/>
    <m/>
    <x v="1"/>
    <m/>
    <m/>
    <m/>
    <m/>
    <n v="3087"/>
    <n v="3085"/>
    <n v="3161"/>
    <n v="6311"/>
    <x v="0"/>
    <x v="1"/>
    <x v="1"/>
    <x v="16"/>
    <n v="65337"/>
    <n v="76"/>
    <n v="0"/>
    <n v="3150"/>
    <s v="-"/>
    <n v="0.2520930685151665"/>
    <n v="3.5754465543376885E-3"/>
    <x v="0"/>
    <s v="MPTP"/>
    <s v="-"/>
    <s v="MPTP"/>
    <s v="Shifted"/>
    <n v="21"/>
    <s v="CAVA"/>
    <m/>
    <m/>
    <m/>
    <s v="WAGHOLI"/>
    <m/>
    <m/>
    <m/>
    <n v="6311"/>
    <n v="65337"/>
    <n v="27"/>
    <n v="43"/>
    <s v="FLOW"/>
    <m/>
    <m/>
    <m/>
    <m/>
    <s v="-"/>
    <s v="MH12YJ8908"/>
    <s v="HONDA SHINE DRUM BSVI"/>
    <d v="2025-07-29T00:00:00"/>
    <n v="36"/>
    <x v="1"/>
    <x v="1"/>
    <m/>
    <m/>
    <m/>
    <m/>
    <m/>
    <m/>
    <m/>
    <m/>
    <m/>
    <m/>
    <m/>
    <m/>
    <m/>
    <m/>
    <m/>
    <m/>
    <m/>
    <m/>
    <m/>
    <m/>
    <m/>
    <m/>
    <m/>
    <m/>
    <m/>
    <m/>
    <m/>
    <m/>
    <m/>
    <m/>
    <m/>
    <n v="1"/>
    <m/>
    <m/>
    <m/>
    <m/>
    <m/>
    <m/>
    <m/>
    <m/>
    <m/>
    <m/>
    <m/>
    <m/>
    <m/>
    <m/>
    <m/>
    <m/>
    <m/>
    <m/>
    <m/>
    <m/>
    <m/>
    <m/>
    <m/>
    <m/>
    <m/>
    <m/>
    <m/>
    <m/>
    <m/>
    <m/>
    <m/>
    <m/>
    <m/>
    <m/>
    <m/>
    <m/>
    <m/>
    <m/>
    <m/>
    <m/>
    <m/>
    <m/>
    <m/>
    <m/>
    <m/>
    <m/>
    <m/>
    <m/>
    <m/>
    <m/>
    <m/>
    <m/>
    <m/>
    <m/>
    <m/>
    <m/>
    <m/>
    <m/>
    <m/>
    <m/>
    <m/>
    <m/>
    <n v="1"/>
    <n v="1"/>
    <s v="DUWT0021"/>
    <s v="B6AdA2Rxk5c"/>
    <s v="Allocated"/>
    <s v="Shifted (NC_SFTD)"/>
    <s v="Customer shifted from residence address "/>
    <d v="2026-06-11T00:00:00"/>
    <m/>
    <m/>
    <m/>
    <m/>
    <s v="139"/>
    <n v="3161"/>
    <n v="6311"/>
  </r>
  <r>
    <n v="464626828"/>
    <s v="VISHAL SANJAY SATPUTE"/>
    <s v="ONLINE"/>
    <x v="6"/>
    <n v="4023"/>
    <m/>
    <m/>
    <m/>
    <n v="4023"/>
    <n v="2429"/>
    <n v="2471"/>
    <n v="2474"/>
    <x v="0"/>
    <x v="0"/>
    <x v="0"/>
    <x v="11"/>
    <n v="65067"/>
    <n v="42"/>
    <n v="0"/>
    <n v="1800"/>
    <s v="-"/>
    <n v="6.426782509618123E-2"/>
    <n v="3.5606713034129264E-3"/>
    <x v="0"/>
    <s v="PAID"/>
    <s v="-"/>
    <s v="PAID"/>
    <m/>
    <m/>
    <m/>
    <m/>
    <m/>
    <m/>
    <s v="BHAMBOLI"/>
    <m/>
    <m/>
    <m/>
    <n v="4271"/>
    <n v="65067"/>
    <n v="27"/>
    <n v="12"/>
    <s v="STABLE"/>
    <m/>
    <m/>
    <m/>
    <m/>
    <s v="-"/>
    <s v="MH14MA3136"/>
    <s v="TVS JUPITER 125 DRUM ALLOY"/>
    <d v="2024-11-09T00:00:00"/>
    <n v="36"/>
    <x v="1"/>
    <x v="0"/>
    <m/>
    <m/>
    <m/>
    <m/>
    <m/>
    <m/>
    <m/>
    <m/>
    <m/>
    <m/>
    <m/>
    <m/>
    <m/>
    <m/>
    <m/>
    <m/>
    <m/>
    <m/>
    <m/>
    <m/>
    <m/>
    <m/>
    <m/>
    <m/>
    <m/>
    <m/>
    <m/>
    <m/>
    <m/>
    <m/>
    <m/>
    <m/>
    <m/>
    <m/>
    <m/>
    <m/>
    <m/>
    <m/>
    <m/>
    <m/>
    <m/>
    <m/>
    <m/>
    <m/>
    <m/>
    <m/>
    <n v="1"/>
    <m/>
    <m/>
    <m/>
    <m/>
    <m/>
    <m/>
    <m/>
    <m/>
    <m/>
    <m/>
    <m/>
    <m/>
    <m/>
    <m/>
    <m/>
    <m/>
    <m/>
    <m/>
    <m/>
    <m/>
    <m/>
    <m/>
    <m/>
    <m/>
    <m/>
    <m/>
    <m/>
    <m/>
    <m/>
    <m/>
    <m/>
    <m/>
    <m/>
    <m/>
    <m/>
    <m/>
    <m/>
    <m/>
    <m/>
    <m/>
    <m/>
    <m/>
    <m/>
    <m/>
    <m/>
    <m/>
    <m/>
    <n v="1"/>
    <n v="1"/>
    <s v="ZBHT0010"/>
    <s v="G289SlkUj7"/>
    <s v="Allocated"/>
    <s v="Promise To Pay (PTP)"/>
    <s v="Ptp "/>
    <d v="2026-06-17T00:00:00"/>
    <m/>
    <m/>
    <m/>
    <m/>
    <s v="45"/>
    <n v="2471"/>
    <n v="6497"/>
  </r>
  <r>
    <n v="466006259"/>
    <s v="ARIF S O TAHIR KHAN"/>
    <m/>
    <x v="1"/>
    <m/>
    <m/>
    <m/>
    <m/>
    <n v="5635"/>
    <n v="5526"/>
    <n v="5644"/>
    <n v="11409"/>
    <x v="0"/>
    <x v="1"/>
    <x v="1"/>
    <x v="1"/>
    <n v="65019"/>
    <n v="118"/>
    <n v="0"/>
    <n v="4428.42"/>
    <s v="STABLE"/>
    <n v="2.6383807663287896E-2"/>
    <n v="3.5580445921374131E-3"/>
    <x v="0"/>
    <s v="MPTP"/>
    <s v="PTP"/>
    <s v="MPTP"/>
    <s v="Add not found"/>
    <n v="20"/>
    <s v="CAVNA"/>
    <m/>
    <s v="-"/>
    <s v="-"/>
    <s v="THERGAON"/>
    <s v="-"/>
    <s v="-"/>
    <s v="-"/>
    <n v="10072.42"/>
    <n v="65019"/>
    <n v="27"/>
    <n v="43"/>
    <s v="FLOW"/>
    <m/>
    <m/>
    <m/>
    <m/>
    <s v="REGULAR"/>
    <s v="MH14MJ7138"/>
    <s v="HONDA ACTIVA DLX 2B"/>
    <d v="2025-04-28T00:00:00"/>
    <n v="24"/>
    <x v="0"/>
    <x v="0"/>
    <m/>
    <m/>
    <m/>
    <m/>
    <m/>
    <m/>
    <m/>
    <n v="1"/>
    <m/>
    <m/>
    <m/>
    <m/>
    <m/>
    <m/>
    <m/>
    <m/>
    <m/>
    <m/>
    <m/>
    <m/>
    <m/>
    <m/>
    <m/>
    <m/>
    <m/>
    <m/>
    <m/>
    <m/>
    <m/>
    <m/>
    <m/>
    <n v="1"/>
    <m/>
    <m/>
    <m/>
    <m/>
    <m/>
    <m/>
    <m/>
    <m/>
    <m/>
    <m/>
    <m/>
    <n v="1"/>
    <m/>
    <m/>
    <m/>
    <m/>
    <m/>
    <m/>
    <m/>
    <m/>
    <m/>
    <m/>
    <m/>
    <n v="2"/>
    <m/>
    <m/>
    <m/>
    <m/>
    <m/>
    <m/>
    <m/>
    <m/>
    <m/>
    <m/>
    <m/>
    <m/>
    <m/>
    <m/>
    <m/>
    <m/>
    <m/>
    <m/>
    <m/>
    <m/>
    <m/>
    <m/>
    <m/>
    <m/>
    <m/>
    <m/>
    <m/>
    <m/>
    <m/>
    <m/>
    <m/>
    <m/>
    <m/>
    <m/>
    <m/>
    <m/>
    <m/>
    <m/>
    <n v="5"/>
    <n v="1"/>
    <s v="ZBHT0011"/>
    <s v="A2vHTD9Aqz"/>
    <s v="Allocated"/>
    <s v="No Such Person (NC_NSP)"/>
    <s v="Visit cm residence address nobody knows cm in this colony no such person "/>
    <d v="2026-06-03T00:00:00"/>
    <m/>
    <m/>
    <m/>
    <m/>
    <s v="248"/>
    <n v="5644"/>
    <n v="11409"/>
  </r>
  <r>
    <n v="464497060"/>
    <s v="RAMESHWAR SHESHRAO DARADE"/>
    <m/>
    <x v="1"/>
    <m/>
    <m/>
    <m/>
    <m/>
    <n v="3983"/>
    <n v="3865"/>
    <n v="3935"/>
    <n v="8000"/>
    <x v="0"/>
    <x v="1"/>
    <x v="1"/>
    <x v="8"/>
    <n v="64975"/>
    <n v="70"/>
    <n v="0"/>
    <n v="2914"/>
    <s v="15.05.26"/>
    <n v="7.135988738986937E-2"/>
    <n v="3.5556367734681927E-3"/>
    <x v="0"/>
    <s v="PTP"/>
    <s v="PAID"/>
    <s v="PTP"/>
    <m/>
    <n v="23"/>
    <m/>
    <m/>
    <s v="-"/>
    <s v="-"/>
    <s v="LONAVALA"/>
    <s v="-"/>
    <s v="-"/>
    <s v="-"/>
    <n v="6849"/>
    <n v="64975"/>
    <n v="27"/>
    <n v="43"/>
    <s v="FLOW"/>
    <m/>
    <m/>
    <m/>
    <m/>
    <s v="REGULAR"/>
    <s v="MH22BF2078"/>
    <s v="HONDA SHINE DRUM BSVI"/>
    <d v="2024-10-30T00:00:00"/>
    <n v="36"/>
    <x v="0"/>
    <x v="1"/>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m/>
    <s v="152"/>
    <n v="3935"/>
    <n v="8000"/>
  </r>
  <r>
    <n v="466075261"/>
    <s v="RAMADAS DHONDIBA JADHAV"/>
    <s v="ONLINE"/>
    <x v="7"/>
    <n v="3323"/>
    <m/>
    <m/>
    <m/>
    <n v="3297"/>
    <n v="3126"/>
    <n v="3223"/>
    <n v="3195"/>
    <x v="0"/>
    <x v="0"/>
    <x v="0"/>
    <x v="7"/>
    <n v="64682"/>
    <n v="97"/>
    <n v="0"/>
    <n v="5381"/>
    <s v="-"/>
    <n v="4.0271084253898339E-2"/>
    <n v="3.5396028900572473E-3"/>
    <x v="0"/>
    <s v="PAID"/>
    <s v="-"/>
    <s v="PAID"/>
    <m/>
    <m/>
    <s v="CAVA"/>
    <m/>
    <s v="-"/>
    <s v="-"/>
    <s v="SAYAGAON"/>
    <s v="-"/>
    <s v="-"/>
    <s v="-"/>
    <n v="8604"/>
    <n v="64682"/>
    <n v="27"/>
    <n v="12"/>
    <s v="STABLE"/>
    <m/>
    <m/>
    <m/>
    <m/>
    <s v="REGULAR"/>
    <s v="MH12YM7818"/>
    <s v="PASSION PLUS I3S DRS CAST"/>
    <d v="2025-05-07T00:00:00"/>
    <n v="36"/>
    <x v="0"/>
    <x v="0"/>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m/>
    <s v="95"/>
    <n v="3223"/>
    <n v="6518"/>
  </r>
  <r>
    <n v="464239808"/>
    <s v="RAHUL KUMAR"/>
    <s v="ONLINE"/>
    <x v="18"/>
    <n v="4000"/>
    <m/>
    <m/>
    <m/>
    <n v="4071"/>
    <n v="3933"/>
    <n v="4009"/>
    <n v="4177"/>
    <x v="0"/>
    <x v="1"/>
    <x v="1"/>
    <x v="6"/>
    <n v="64291"/>
    <n v="76"/>
    <n v="0"/>
    <n v="4210"/>
    <s v="27.05.26"/>
    <n v="3.6724287046957647E-2"/>
    <n v="3.5182061377921287E-3"/>
    <x v="0"/>
    <s v="PTP"/>
    <s v="RTP"/>
    <s v="PTP"/>
    <m/>
    <n v="20"/>
    <s v="CAVA"/>
    <m/>
    <s v="-"/>
    <s v="-"/>
    <s v="LOHEGAON"/>
    <s v="-"/>
    <s v="-"/>
    <s v="-"/>
    <n v="8219"/>
    <n v="64291"/>
    <n v="27"/>
    <n v="43"/>
    <s v="FLOW"/>
    <m/>
    <m/>
    <m/>
    <m/>
    <s v="REGULAR"/>
    <s v="MH12XG4452"/>
    <s v="TVS NTORQ 125 RACE XP"/>
    <d v="2024-10-07T00:00:00"/>
    <n v="36"/>
    <x v="0"/>
    <x v="1"/>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m/>
    <s v="173"/>
    <n v="4009"/>
    <n v="8177"/>
  </r>
  <r>
    <n v="464551591"/>
    <s v="SADDAM BASHA MUJAVAR"/>
    <m/>
    <x v="1"/>
    <m/>
    <m/>
    <m/>
    <m/>
    <n v="4046"/>
    <n v="1129"/>
    <n v="1131"/>
    <n v="5242"/>
    <x v="0"/>
    <x v="1"/>
    <x v="1"/>
    <x v="6"/>
    <n v="64121"/>
    <n v="2"/>
    <n v="0"/>
    <n v="2250"/>
    <s v="31.05.26"/>
    <n v="3.6627179694482453E-2"/>
    <n v="3.5089032020246859E-3"/>
    <x v="0"/>
    <s v="PTP"/>
    <s v="PTP"/>
    <s v="PTP"/>
    <m/>
    <n v="25"/>
    <s v="CAVA"/>
    <m/>
    <s v="-"/>
    <s v="-"/>
    <s v="LOHEGAON"/>
    <s v="-"/>
    <s v="-"/>
    <s v="-"/>
    <n v="3381"/>
    <n v="64121"/>
    <n v="27"/>
    <n v="43"/>
    <s v="FLOW"/>
    <m/>
    <m/>
    <m/>
    <m/>
    <s v="REGULAR"/>
    <s v="MH12XP1980"/>
    <s v="HONDA ACTIVA 125 DISC BSVI"/>
    <d v="2024-11-04T00:00:00"/>
    <n v="36"/>
    <x v="0"/>
    <x v="1"/>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m/>
    <s v="67"/>
    <n v="1131"/>
    <n v="5242"/>
  </r>
  <r>
    <n v="458923719"/>
    <s v="ROSHAN RAJ"/>
    <m/>
    <x v="1"/>
    <m/>
    <m/>
    <m/>
    <m/>
    <n v="3816"/>
    <n v="17992"/>
    <n v="3431"/>
    <n v="22736"/>
    <x v="5"/>
    <x v="1"/>
    <x v="1"/>
    <x v="12"/>
    <n v="63897.41"/>
    <n v="703"/>
    <n v="0"/>
    <n v="4950"/>
    <s v="-"/>
    <n v="0.48112936406351076"/>
    <n v="3.1103053108907326E-2"/>
    <x v="1"/>
    <s v="NC"/>
    <s v="-"/>
    <s v="NC"/>
    <s v="Shifted"/>
    <m/>
    <s v="CNAVNA"/>
    <m/>
    <s v="REPO"/>
    <s v="-"/>
    <s v="SUSGAON"/>
    <s v="-"/>
    <s v="-"/>
    <s v="-"/>
    <n v="23645"/>
    <n v="63897.41"/>
    <n v="147"/>
    <n v="163"/>
    <s v="FLOW"/>
    <m/>
    <m/>
    <m/>
    <m/>
    <s v="NPA"/>
    <s v="MH12VR3982"/>
    <s v="HUNTER 350 DAPPER GREY"/>
    <d v="2023-07-10T00:00:00"/>
    <n v="48"/>
    <x v="0"/>
    <x v="0"/>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m/>
    <s v="928"/>
    <n v="3431"/>
    <n v="22736"/>
  </r>
  <r>
    <n v="464280420"/>
    <s v="KAPIL AJABRAO RATHOD"/>
    <s v="ONLINE"/>
    <x v="5"/>
    <n v="4103"/>
    <m/>
    <m/>
    <m/>
    <n v="3921"/>
    <n v="7823.76"/>
    <n v="4143.76"/>
    <n v="7911.76"/>
    <x v="4"/>
    <x v="0"/>
    <x v="0"/>
    <x v="13"/>
    <n v="63781"/>
    <n v="241"/>
    <n v="0"/>
    <n v="4950"/>
    <s v="30.05.26"/>
    <n v="0.16419908505111511"/>
    <n v="1.4121839402605694E-2"/>
    <x v="0"/>
    <s v="PAID"/>
    <s v="PTP"/>
    <s v="PAID"/>
    <m/>
    <m/>
    <s v="CAVA"/>
    <m/>
    <s v="-"/>
    <s v="-"/>
    <s v="MAAN"/>
    <s v="-"/>
    <s v="-"/>
    <s v="-"/>
    <n v="13014.76"/>
    <n v="63781"/>
    <n v="57"/>
    <n v="43"/>
    <s v="STABLE"/>
    <m/>
    <m/>
    <m/>
    <m/>
    <s v="REGULAR"/>
    <s v="MH30BX2267"/>
    <s v="HONDA UNICORN 160 BSVI"/>
    <d v="2024-10-10T00:00:00"/>
    <n v="36"/>
    <x v="0"/>
    <x v="0"/>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m/>
    <s v="270"/>
    <n v="4143.76"/>
    <n v="12014.76"/>
  </r>
  <r>
    <n v="459446869"/>
    <s v="VINAYAK SHIVRAM PAWAR"/>
    <m/>
    <x v="1"/>
    <m/>
    <m/>
    <m/>
    <m/>
    <n v="4361"/>
    <n v="4310"/>
    <n v="4361"/>
    <n v="8807"/>
    <x v="0"/>
    <x v="1"/>
    <x v="1"/>
    <x v="3"/>
    <n v="63314.15"/>
    <n v="51"/>
    <n v="0"/>
    <n v="5989"/>
    <s v="25.05.26"/>
    <n v="7.2136925983911207E-2"/>
    <n v="3.4647498271778558E-3"/>
    <x v="0"/>
    <s v="PTP"/>
    <s v="PTP"/>
    <s v="PTP"/>
    <m/>
    <n v="25"/>
    <s v="CAVA"/>
    <m/>
    <s v="-"/>
    <s v="-"/>
    <s v="BHOR"/>
    <s v="-"/>
    <s v="-"/>
    <s v="-"/>
    <n v="10350"/>
    <n v="63314.15"/>
    <n v="27"/>
    <n v="43"/>
    <s v="FLOW"/>
    <m/>
    <m/>
    <m/>
    <m/>
    <s v="NPA"/>
    <s v="MH12VY505"/>
    <s v="RE BULLET 350 EFI BLACK"/>
    <d v="2023-08-18T00:00:00"/>
    <n v="48"/>
    <x v="0"/>
    <x v="1"/>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m/>
    <s v="136"/>
    <n v="4361"/>
    <n v="8807"/>
  </r>
  <r>
    <n v="463773768"/>
    <s v="RUSHAB RAMCHANDRA SABLE"/>
    <s v="ONLINE"/>
    <x v="25"/>
    <n v="4600"/>
    <m/>
    <m/>
    <m/>
    <n v="4522"/>
    <n v="4115"/>
    <n v="4190"/>
    <n v="4216"/>
    <x v="0"/>
    <x v="0"/>
    <x v="0"/>
    <x v="1"/>
    <n v="63257"/>
    <n v="75"/>
    <n v="0"/>
    <n v="2697"/>
    <s v="19.05.26"/>
    <n v="2.5668812521825967E-2"/>
    <n v="3.4616223990654475E-3"/>
    <x v="0"/>
    <s v="PAID"/>
    <s v="PAID"/>
    <s v="PTP"/>
    <s v="medical problem"/>
    <n v="25"/>
    <s v="CAVA"/>
    <m/>
    <s v="-"/>
    <s v="-"/>
    <s v="CHINCHWAD"/>
    <s v="-"/>
    <s v="-"/>
    <s v="-"/>
    <n v="6887"/>
    <n v="63257"/>
    <n v="27"/>
    <n v="43"/>
    <s v="FLOW"/>
    <m/>
    <m/>
    <m/>
    <m/>
    <s v="NPA"/>
    <s v="MH14LV1808"/>
    <s v="PIAGGIO VESPA VXL 125"/>
    <d v="2024-08-16T00:00:00"/>
    <n v="36"/>
    <x v="0"/>
    <x v="0"/>
    <m/>
    <m/>
    <m/>
    <m/>
    <m/>
    <m/>
    <m/>
    <n v="1"/>
    <m/>
    <m/>
    <m/>
    <m/>
    <m/>
    <m/>
    <m/>
    <m/>
    <m/>
    <m/>
    <m/>
    <m/>
    <m/>
    <m/>
    <m/>
    <m/>
    <m/>
    <m/>
    <m/>
    <m/>
    <m/>
    <m/>
    <m/>
    <m/>
    <m/>
    <m/>
    <m/>
    <m/>
    <m/>
    <m/>
    <m/>
    <m/>
    <m/>
    <m/>
    <m/>
    <n v="1"/>
    <m/>
    <m/>
    <m/>
    <m/>
    <m/>
    <m/>
    <m/>
    <m/>
    <m/>
    <m/>
    <m/>
    <n v="2"/>
    <m/>
    <m/>
    <n v="1"/>
    <m/>
    <m/>
    <m/>
    <m/>
    <m/>
    <m/>
    <m/>
    <m/>
    <m/>
    <m/>
    <m/>
    <m/>
    <m/>
    <m/>
    <m/>
    <m/>
    <m/>
    <m/>
    <m/>
    <m/>
    <m/>
    <m/>
    <m/>
    <m/>
    <m/>
    <m/>
    <m/>
    <m/>
    <m/>
    <m/>
    <m/>
    <m/>
    <m/>
    <m/>
    <m/>
    <n v="5"/>
    <n v="1"/>
    <s v="ZBHT0011"/>
    <s v="G21LrC0UoS"/>
    <s v="Allocated"/>
    <s v="Left Message (LMCB)"/>
    <s v="Visit cm residence address cm is not at home lm with wife "/>
    <d v="2026-06-03T00:00:00"/>
    <m/>
    <m/>
    <m/>
    <m/>
    <s v="179"/>
    <n v="4190"/>
    <n v="8816"/>
  </r>
  <r>
    <n v="463265509"/>
    <s v="VIKAS NARESH JADHAV"/>
    <m/>
    <x v="1"/>
    <m/>
    <m/>
    <m/>
    <m/>
    <n v="4731"/>
    <n v="4705"/>
    <n v="4828"/>
    <n v="9678"/>
    <x v="0"/>
    <x v="1"/>
    <x v="1"/>
    <x v="14"/>
    <n v="63226"/>
    <n v="123"/>
    <n v="0"/>
    <n v="1800"/>
    <s v="27.05.26"/>
    <n v="9.6971150752900637E-2"/>
    <n v="3.4599259813666784E-3"/>
    <x v="0"/>
    <s v="PTP"/>
    <s v="PTP"/>
    <s v="PTP"/>
    <m/>
    <n v="26"/>
    <s v="CAVA"/>
    <m/>
    <s v="-"/>
    <s v="-"/>
    <s v="JAMBHUL WADI"/>
    <s v="-"/>
    <s v="-"/>
    <s v="-"/>
    <n v="6628"/>
    <n v="63226"/>
    <n v="27"/>
    <n v="43"/>
    <s v="FLOW"/>
    <m/>
    <m/>
    <m/>
    <m/>
    <s v="REGULAR"/>
    <s v="MH14LR2229"/>
    <s v="BAJAJ PULSAR NS 125 UG"/>
    <d v="2024-06-21T00:00:00"/>
    <n v="36"/>
    <x v="0"/>
    <x v="1"/>
    <m/>
    <m/>
    <m/>
    <m/>
    <m/>
    <m/>
    <m/>
    <m/>
    <m/>
    <m/>
    <m/>
    <m/>
    <m/>
    <n v="1"/>
    <m/>
    <m/>
    <m/>
    <m/>
    <m/>
    <m/>
    <m/>
    <m/>
    <m/>
    <m/>
    <m/>
    <m/>
    <m/>
    <m/>
    <m/>
    <m/>
    <m/>
    <m/>
    <m/>
    <m/>
    <n v="1"/>
    <m/>
    <m/>
    <m/>
    <m/>
    <m/>
    <m/>
    <m/>
    <m/>
    <m/>
    <m/>
    <m/>
    <m/>
    <m/>
    <m/>
    <m/>
    <m/>
    <m/>
    <n v="1"/>
    <m/>
    <m/>
    <m/>
    <m/>
    <m/>
    <m/>
    <m/>
    <m/>
    <m/>
    <m/>
    <m/>
    <m/>
    <m/>
    <m/>
    <m/>
    <m/>
    <m/>
    <m/>
    <m/>
    <m/>
    <m/>
    <m/>
    <m/>
    <m/>
    <m/>
    <m/>
    <m/>
    <m/>
    <m/>
    <m/>
    <m/>
    <m/>
    <m/>
    <m/>
    <m/>
    <m/>
    <m/>
    <m/>
    <m/>
    <m/>
    <m/>
    <n v="3"/>
    <n v="1"/>
    <s v="DUWT0027"/>
    <s v="GPnA5XxDgrK7"/>
    <s v="Allocated"/>
    <s v="Left Message (LMCB)"/>
    <s v="Visited to Customers residence address and Left massage with his Father "/>
    <d v="2026-06-05T00:00:00"/>
    <m/>
    <m/>
    <m/>
    <s v="OTGNGDID"/>
    <s v="242"/>
    <n v="4828"/>
    <n v="9678"/>
  </r>
  <r>
    <n v="464432247"/>
    <s v="ASHOK GULAB SHELAR"/>
    <m/>
    <x v="1"/>
    <m/>
    <m/>
    <m/>
    <m/>
    <n v="5821"/>
    <n v="34926"/>
    <n v="7323"/>
    <n v="42799"/>
    <x v="3"/>
    <x v="1"/>
    <x v="1"/>
    <x v="15"/>
    <n v="63198"/>
    <n v="1502"/>
    <n v="0"/>
    <n v="3599.71"/>
    <s v="FLOW"/>
    <n v="1"/>
    <n v="2.6547689041059943E-2"/>
    <x v="1"/>
    <s v="LMCB"/>
    <s v="LMCB"/>
    <s v="LMCB"/>
    <m/>
    <m/>
    <m/>
    <m/>
    <s v="REPO"/>
    <s v="-"/>
    <s v="BHAWANI PETH"/>
    <s v="-"/>
    <s v="-"/>
    <s v="-"/>
    <n v="40027.71"/>
    <n v="63198"/>
    <n v="178"/>
    <n v="194"/>
    <s v="FLOW"/>
    <m/>
    <m/>
    <m/>
    <m/>
    <s v="NPA"/>
    <s v="MH12XR9598"/>
    <s v="ACCESS 125 BT CONNECT ED DISC"/>
    <d v="2024-10-24T00:00:00"/>
    <n v="24"/>
    <x v="0"/>
    <x v="1"/>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m/>
    <s v="2052"/>
    <n v="7323"/>
    <n v="42799"/>
  </r>
  <r>
    <n v="465200754"/>
    <s v="SARALA MAHENDRA HIVALE"/>
    <s v="ONLINE"/>
    <x v="3"/>
    <n v="4270"/>
    <m/>
    <m/>
    <s v="CBC COLL"/>
    <n v="3616"/>
    <n v="3616"/>
    <n v="3707"/>
    <n v="2962"/>
    <x v="0"/>
    <x v="0"/>
    <x v="0"/>
    <x v="13"/>
    <n v="63099"/>
    <n v="91"/>
    <n v="450"/>
    <n v="3918.54"/>
    <s v="29.05.26"/>
    <n v="6.2356511045934301E-2"/>
    <n v="3.4529761411168833E-3"/>
    <x v="0"/>
    <s v="PAID"/>
    <s v="MPTP"/>
    <s v="PAID"/>
    <s v="Add not found"/>
    <m/>
    <s v="CAVNA"/>
    <m/>
    <s v="-"/>
    <s v="-"/>
    <s v="PIRANGUT"/>
    <s v="-"/>
    <s v="-"/>
    <s v="-"/>
    <n v="7625.54"/>
    <n v="63099"/>
    <n v="27"/>
    <n v="12"/>
    <s v="STABLE"/>
    <m/>
    <m/>
    <m/>
    <m/>
    <s v="REGULAR"/>
    <s v="MH19EN7140"/>
    <s v="SPLENDOR PLUS I3S DRS C FI OTHERS"/>
    <d v="2025-01-13T00:00:00"/>
    <n v="36"/>
    <x v="0"/>
    <x v="0"/>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m/>
    <s v="0"/>
    <n v="3707"/>
    <n v="7232"/>
  </r>
  <r>
    <n v="462376506"/>
    <s v="PATIL VIKRAM ARUN"/>
    <s v="ONLINE"/>
    <x v="0"/>
    <n v="3208"/>
    <m/>
    <m/>
    <m/>
    <n v="3208"/>
    <n v="2105"/>
    <n v="2148"/>
    <n v="2185"/>
    <x v="0"/>
    <x v="0"/>
    <x v="0"/>
    <x v="17"/>
    <n v="62984"/>
    <n v="43"/>
    <n v="0"/>
    <n v="6300"/>
    <s v="-"/>
    <n v="0.10572504722955609"/>
    <n v="3.446682978685966E-3"/>
    <x v="0"/>
    <s v="PAID"/>
    <s v="-"/>
    <s v="PAID"/>
    <m/>
    <m/>
    <s v="CAVA"/>
    <m/>
    <m/>
    <m/>
    <s v="PIMPLE NILAKH"/>
    <m/>
    <m/>
    <m/>
    <n v="8448"/>
    <n v="62984"/>
    <n v="27"/>
    <n v="12"/>
    <s v="STABLE"/>
    <m/>
    <m/>
    <m/>
    <m/>
    <s v="-"/>
    <s v="MH14LM5190"/>
    <s v="ACCESS 125 BT CONNECT ED DISC"/>
    <d v="2024-03-28T00:00:00"/>
    <n v="48"/>
    <x v="1"/>
    <x v="0"/>
    <m/>
    <m/>
    <m/>
    <m/>
    <m/>
    <m/>
    <m/>
    <m/>
    <m/>
    <m/>
    <m/>
    <m/>
    <m/>
    <m/>
    <m/>
    <m/>
    <m/>
    <m/>
    <m/>
    <m/>
    <m/>
    <m/>
    <m/>
    <m/>
    <m/>
    <m/>
    <m/>
    <m/>
    <m/>
    <m/>
    <m/>
    <n v="2"/>
    <m/>
    <m/>
    <m/>
    <m/>
    <m/>
    <m/>
    <m/>
    <m/>
    <m/>
    <m/>
    <m/>
    <m/>
    <m/>
    <m/>
    <m/>
    <m/>
    <m/>
    <m/>
    <m/>
    <m/>
    <m/>
    <m/>
    <m/>
    <m/>
    <m/>
    <m/>
    <m/>
    <m/>
    <m/>
    <m/>
    <m/>
    <m/>
    <m/>
    <m/>
    <m/>
    <m/>
    <m/>
    <m/>
    <m/>
    <m/>
    <m/>
    <m/>
    <m/>
    <m/>
    <m/>
    <m/>
    <m/>
    <m/>
    <m/>
    <m/>
    <m/>
    <m/>
    <m/>
    <m/>
    <m/>
    <m/>
    <m/>
    <m/>
    <m/>
    <m/>
    <m/>
    <m/>
    <n v="2"/>
    <n v="1"/>
    <s v="ZBHT0015"/>
    <s v="BoyP6fupOg7"/>
    <s v="Allocated"/>
    <s v="Promise To Pay (PTP)"/>
    <s v="Meet customer building areas and he sd i will pay balance emi after 3/4 days. "/>
    <d v="2026-06-16T00:00:00"/>
    <m/>
    <m/>
    <m/>
    <m/>
    <s v="80"/>
    <n v="2148"/>
    <n v="5393"/>
  </r>
  <r>
    <n v="467586191"/>
    <s v="SAHIL VISHNU KARLEKAR"/>
    <s v="BRANCH"/>
    <x v="21"/>
    <n v="4776"/>
    <m/>
    <m/>
    <m/>
    <n v="4704"/>
    <n v="4704"/>
    <n v="4768"/>
    <n v="4785"/>
    <x v="0"/>
    <x v="0"/>
    <x v="0"/>
    <x v="1"/>
    <n v="62966"/>
    <n v="64"/>
    <n v="0"/>
    <n v="1349"/>
    <s v="-"/>
    <n v="2.5550728761232652E-2"/>
    <n v="3.4456979619576487E-3"/>
    <x v="0"/>
    <s v="PAID"/>
    <s v="-"/>
    <s v="PAID"/>
    <s v="Shifted"/>
    <m/>
    <s v="CAVNA"/>
    <m/>
    <m/>
    <m/>
    <s v="CHIKHALI"/>
    <m/>
    <m/>
    <m/>
    <n v="6117"/>
    <n v="62966"/>
    <n v="27"/>
    <n v="12"/>
    <s v="STABLE"/>
    <m/>
    <m/>
    <m/>
    <m/>
    <s v="-"/>
    <s v="MH14NA6814"/>
    <s v="HUNTER 350 TOKYO BLACK"/>
    <d v="2026-01-13T00:00:00"/>
    <n v="18"/>
    <x v="1"/>
    <x v="0"/>
    <m/>
    <m/>
    <m/>
    <m/>
    <m/>
    <m/>
    <m/>
    <m/>
    <m/>
    <m/>
    <m/>
    <m/>
    <m/>
    <m/>
    <m/>
    <m/>
    <m/>
    <m/>
    <m/>
    <m/>
    <m/>
    <m/>
    <m/>
    <m/>
    <m/>
    <m/>
    <m/>
    <m/>
    <m/>
    <m/>
    <m/>
    <m/>
    <m/>
    <m/>
    <n v="1"/>
    <m/>
    <m/>
    <m/>
    <m/>
    <m/>
    <m/>
    <m/>
    <m/>
    <m/>
    <m/>
    <m/>
    <m/>
    <m/>
    <m/>
    <m/>
    <m/>
    <m/>
    <m/>
    <m/>
    <m/>
    <m/>
    <m/>
    <m/>
    <m/>
    <m/>
    <m/>
    <m/>
    <m/>
    <m/>
    <m/>
    <m/>
    <m/>
    <m/>
    <m/>
    <m/>
    <m/>
    <m/>
    <m/>
    <m/>
    <m/>
    <m/>
    <m/>
    <m/>
    <m/>
    <m/>
    <m/>
    <m/>
    <m/>
    <m/>
    <m/>
    <m/>
    <m/>
    <m/>
    <m/>
    <m/>
    <m/>
    <m/>
    <m/>
    <m/>
    <n v="1"/>
    <n v="1"/>
    <s v="ZBHT0011"/>
    <s v="B2ykA-2J5ybz"/>
    <s v="Allocated"/>
    <s v="Shifted (NC_SFTD)"/>
    <s v="Visit cm residence address cm shifted confirm with neighbour "/>
    <d v="2026-06-12T00:00:00"/>
    <m/>
    <m/>
    <m/>
    <m/>
    <s v="153"/>
    <n v="4768"/>
    <n v="9561"/>
  </r>
  <r>
    <n v="464426955"/>
    <s v="VIKAS DNYANESH THORAT"/>
    <s v="ONLINE"/>
    <x v="13"/>
    <n v="23000"/>
    <m/>
    <m/>
    <s v="CBC COLL"/>
    <n v="3523"/>
    <n v="13305"/>
    <n v="3702"/>
    <n v="-6172"/>
    <x v="2"/>
    <x v="2"/>
    <x v="0"/>
    <x v="17"/>
    <n v="62753"/>
    <n v="966"/>
    <n v="4500"/>
    <n v="4500"/>
    <s v="-"/>
    <n v="0.60140992498404788"/>
    <n v="2.0602996889148722E-2"/>
    <x v="2"/>
    <s v="PAID"/>
    <s v="-"/>
    <s v="PAID"/>
    <m/>
    <m/>
    <m/>
    <m/>
    <s v="REPO"/>
    <s v="-"/>
    <s v="PIMPARI"/>
    <s v="-"/>
    <s v="-"/>
    <s v="-"/>
    <n v="18771"/>
    <n v="62753"/>
    <n v="116"/>
    <n v="0"/>
    <s v="RB"/>
    <m/>
    <m/>
    <m/>
    <m/>
    <s v="NPA"/>
    <s v="MH14LZ0915"/>
    <s v="HONDA ACTIVA 6G H SMART"/>
    <d v="2024-10-24T00:00:00"/>
    <n v="36"/>
    <x v="0"/>
    <x v="0"/>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s v="DIGICOLLTC"/>
    <s v="0"/>
    <n v="3702"/>
    <n v="16828"/>
  </r>
  <r>
    <n v="456405006"/>
    <s v="SUNIL HARIBHAU NIKALJE"/>
    <m/>
    <x v="1"/>
    <m/>
    <m/>
    <m/>
    <m/>
    <n v="5277"/>
    <n v="26377"/>
    <n v="6012"/>
    <n v="32748"/>
    <x v="5"/>
    <x v="1"/>
    <x v="1"/>
    <x v="12"/>
    <n v="62600.72"/>
    <n v="743"/>
    <n v="0"/>
    <n v="6267"/>
    <s v="-"/>
    <n v="0.47136565634691452"/>
    <n v="3.0471869185555986E-2"/>
    <x v="1"/>
    <s v="NC"/>
    <s v="-"/>
    <s v="NC"/>
    <s v="Shifted"/>
    <m/>
    <s v="CNAVNA"/>
    <m/>
    <s v="REPO"/>
    <s v="-"/>
    <s v="PASHAN"/>
    <s v="-"/>
    <s v="-"/>
    <s v="-"/>
    <n v="33387"/>
    <n v="62600.72"/>
    <n v="147"/>
    <n v="163"/>
    <s v="FLOW"/>
    <m/>
    <m/>
    <m/>
    <m/>
    <s v="NPA"/>
    <s v="MH12VJ7151"/>
    <s v="RE BULLET 350 EFI BLACK"/>
    <d v="2023-01-16T00:00:00"/>
    <n v="48"/>
    <x v="0"/>
    <x v="0"/>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m/>
    <s v="1094"/>
    <n v="6012"/>
    <n v="32748"/>
  </r>
  <r>
    <n v="465149328"/>
    <s v="JANARDAN SITARAM CHAVAN"/>
    <m/>
    <x v="1"/>
    <m/>
    <m/>
    <m/>
    <m/>
    <n v="3579"/>
    <n v="3578"/>
    <n v="3653"/>
    <n v="7295"/>
    <x v="0"/>
    <x v="1"/>
    <x v="1"/>
    <x v="7"/>
    <n v="62455"/>
    <n v="75"/>
    <n v="0"/>
    <n v="755.99"/>
    <s v="-"/>
    <n v="3.8884551607514001E-2"/>
    <n v="3.4177344315037472E-3"/>
    <x v="0"/>
    <s v="PTP"/>
    <s v="-"/>
    <s v="PTP"/>
    <m/>
    <n v="24"/>
    <s v="CAVA"/>
    <m/>
    <s v="-"/>
    <s v="-"/>
    <s v="SHIRUR"/>
    <s v="-"/>
    <s v="-"/>
    <s v="-"/>
    <n v="4408.99"/>
    <n v="62455"/>
    <n v="27"/>
    <n v="43"/>
    <s v="FLOW"/>
    <m/>
    <m/>
    <m/>
    <m/>
    <s v="REGULAR"/>
    <m/>
    <s v="SPLENDOR PLUS FI DRK CAST"/>
    <d v="2025-01-07T00:00:00"/>
    <n v="36"/>
    <x v="0"/>
    <x v="0"/>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m/>
    <s v="138"/>
    <n v="3653"/>
    <n v="7295"/>
  </r>
  <r>
    <n v="467657607"/>
    <s v="NITYAGOPAL HALDER"/>
    <m/>
    <x v="1"/>
    <m/>
    <m/>
    <m/>
    <s v="BANK STABLE 20"/>
    <n v="3498"/>
    <n v="894.54"/>
    <n v="894.54"/>
    <n v="4415.54"/>
    <x v="0"/>
    <x v="0"/>
    <x v="0"/>
    <x v="13"/>
    <n v="62185.54"/>
    <n v="0"/>
    <n v="0"/>
    <n v="450"/>
    <s v="-"/>
    <n v="6.1453799773489109E-2"/>
    <n v="3.4029887310808348E-3"/>
    <x v="0"/>
    <s v="PAID"/>
    <s v="-"/>
    <s v="MPTP"/>
    <s v="Add not found"/>
    <n v="18"/>
    <s v="CAVNA"/>
    <m/>
    <m/>
    <m/>
    <s v="DANGE CHOWK"/>
    <m/>
    <m/>
    <m/>
    <n v="1344.54"/>
    <n v="62185.54"/>
    <n v="27"/>
    <n v="43"/>
    <s v="FLOW"/>
    <m/>
    <m/>
    <m/>
    <m/>
    <s v="-"/>
    <s v="MH14NB2337"/>
    <s v="HF DELUXE DRS C I3S FI"/>
    <d v="2026-01-27T00:00:00"/>
    <n v="24"/>
    <x v="1"/>
    <x v="0"/>
    <m/>
    <m/>
    <m/>
    <m/>
    <m/>
    <m/>
    <m/>
    <m/>
    <m/>
    <m/>
    <m/>
    <m/>
    <m/>
    <m/>
    <m/>
    <m/>
    <m/>
    <m/>
    <m/>
    <m/>
    <m/>
    <m/>
    <m/>
    <m/>
    <m/>
    <m/>
    <m/>
    <m/>
    <m/>
    <m/>
    <m/>
    <n v="1"/>
    <m/>
    <m/>
    <m/>
    <m/>
    <m/>
    <n v="1"/>
    <m/>
    <m/>
    <m/>
    <m/>
    <m/>
    <m/>
    <m/>
    <m/>
    <m/>
    <m/>
    <m/>
    <m/>
    <m/>
    <m/>
    <m/>
    <m/>
    <m/>
    <m/>
    <m/>
    <m/>
    <m/>
    <m/>
    <m/>
    <m/>
    <m/>
    <m/>
    <m/>
    <m/>
    <m/>
    <m/>
    <m/>
    <m/>
    <m/>
    <m/>
    <m/>
    <m/>
    <m/>
    <m/>
    <m/>
    <m/>
    <m/>
    <m/>
    <m/>
    <m/>
    <m/>
    <m/>
    <m/>
    <m/>
    <m/>
    <m/>
    <m/>
    <m/>
    <m/>
    <m/>
    <m/>
    <m/>
    <n v="2"/>
    <n v="1"/>
    <s v="DUWT0030"/>
    <s v="GPfiU9vd_v1"/>
    <s v="Allocated"/>
    <s v="Address Not Found (NC_ANF)"/>
    <s v="Address not found "/>
    <d v="2026-06-13T00:00:00"/>
    <m/>
    <m/>
    <m/>
    <m/>
    <s v="23"/>
    <n v="894.54"/>
    <n v="4415.54"/>
  </r>
  <r>
    <n v="464800548"/>
    <s v="SWAPNIL KAMBLE"/>
    <m/>
    <x v="1"/>
    <m/>
    <m/>
    <m/>
    <s v="BANK RB 11"/>
    <n v="3679"/>
    <n v="3574.8"/>
    <n v="3574.8"/>
    <n v="7253.8"/>
    <x v="0"/>
    <x v="2"/>
    <x v="1"/>
    <x v="6"/>
    <n v="62146"/>
    <n v="0"/>
    <n v="0"/>
    <n v="450"/>
    <s v="-"/>
    <n v="3.5499020746608857E-2"/>
    <n v="3.4008249776676307E-3"/>
    <x v="2"/>
    <s v="PAID"/>
    <s v="-"/>
    <s v="PAID"/>
    <m/>
    <m/>
    <s v="CAVA"/>
    <m/>
    <m/>
    <m/>
    <s v="YERWADA"/>
    <m/>
    <m/>
    <m/>
    <n v="4024.8"/>
    <n v="62146"/>
    <n v="27"/>
    <n v="0"/>
    <s v="RB"/>
    <m/>
    <m/>
    <m/>
    <m/>
    <s v="-"/>
    <s v="MH12XR3723"/>
    <s v="ACTIVA 6G DLX LTD ED"/>
    <d v="2024-11-28T00:00:00"/>
    <n v="36"/>
    <x v="1"/>
    <x v="1"/>
    <m/>
    <m/>
    <m/>
    <m/>
    <m/>
    <m/>
    <m/>
    <m/>
    <m/>
    <m/>
    <m/>
    <m/>
    <m/>
    <m/>
    <m/>
    <m/>
    <m/>
    <m/>
    <m/>
    <m/>
    <m/>
    <m/>
    <m/>
    <m/>
    <m/>
    <m/>
    <m/>
    <m/>
    <m/>
    <m/>
    <m/>
    <m/>
    <m/>
    <m/>
    <m/>
    <m/>
    <m/>
    <m/>
    <m/>
    <m/>
    <m/>
    <m/>
    <m/>
    <m/>
    <m/>
    <m/>
    <m/>
    <m/>
    <m/>
    <m/>
    <m/>
    <m/>
    <m/>
    <m/>
    <m/>
    <m/>
    <m/>
    <m/>
    <m/>
    <m/>
    <m/>
    <m/>
    <m/>
    <m/>
    <m/>
    <m/>
    <m/>
    <m/>
    <m/>
    <m/>
    <m/>
    <m/>
    <m/>
    <m/>
    <m/>
    <m/>
    <m/>
    <m/>
    <m/>
    <m/>
    <m/>
    <m/>
    <m/>
    <m/>
    <m/>
    <m/>
    <m/>
    <m/>
    <m/>
    <m/>
    <m/>
    <n v="1"/>
    <m/>
    <m/>
    <n v="1"/>
    <n v="1"/>
    <s v="ZBHT0012"/>
    <e v="#N/A"/>
    <e v="#N/A"/>
    <e v="#N/A"/>
    <e v="#N/A"/>
    <e v="#N/A"/>
    <m/>
    <m/>
    <m/>
    <m/>
    <n v="0"/>
    <n v="3574.8"/>
    <n v="7253.8"/>
  </r>
  <r>
    <n v="464296467"/>
    <s v="ANUSAYA SUNIL GAIKWAD"/>
    <s v="ONLINE"/>
    <x v="15"/>
    <n v="3003"/>
    <m/>
    <m/>
    <m/>
    <n v="3592"/>
    <n v="9888"/>
    <n v="3054"/>
    <n v="10870"/>
    <x v="1"/>
    <x v="0"/>
    <x v="0"/>
    <x v="1"/>
    <n v="61224"/>
    <n v="350"/>
    <n v="0"/>
    <n v="2302.58"/>
    <s v="FLOW"/>
    <n v="0.10219857812706049"/>
    <n v="1.6375000214637028E-2"/>
    <x v="0"/>
    <s v="PAID"/>
    <s v="MPTP"/>
    <s v="PAID"/>
    <s v="no such person"/>
    <m/>
    <s v="CAVNA"/>
    <m/>
    <s v="REPO"/>
    <s v="-"/>
    <s v="THERGAON"/>
    <s v="-"/>
    <s v="-"/>
    <s v="-"/>
    <n v="12540.58"/>
    <n v="61224"/>
    <n v="88"/>
    <n v="73"/>
    <s v="STABLE"/>
    <m/>
    <m/>
    <m/>
    <m/>
    <s v="REGULAR"/>
    <s v="MH14LW5329"/>
    <s v="PLEASURE PLUS XTEC DRUM JUBILANT"/>
    <d v="2024-10-12T00:00:00"/>
    <n v="36"/>
    <x v="0"/>
    <x v="0"/>
    <m/>
    <n v="2"/>
    <m/>
    <m/>
    <m/>
    <m/>
    <m/>
    <m/>
    <m/>
    <m/>
    <m/>
    <m/>
    <m/>
    <m/>
    <m/>
    <m/>
    <m/>
    <m/>
    <m/>
    <m/>
    <m/>
    <m/>
    <m/>
    <m/>
    <m/>
    <m/>
    <m/>
    <m/>
    <m/>
    <m/>
    <m/>
    <m/>
    <m/>
    <m/>
    <m/>
    <m/>
    <m/>
    <m/>
    <m/>
    <m/>
    <m/>
    <m/>
    <m/>
    <m/>
    <m/>
    <m/>
    <n v="1"/>
    <m/>
    <m/>
    <m/>
    <m/>
    <m/>
    <m/>
    <m/>
    <m/>
    <m/>
    <m/>
    <m/>
    <m/>
    <m/>
    <m/>
    <m/>
    <m/>
    <m/>
    <m/>
    <m/>
    <m/>
    <m/>
    <m/>
    <m/>
    <m/>
    <m/>
    <m/>
    <m/>
    <m/>
    <m/>
    <m/>
    <m/>
    <m/>
    <m/>
    <m/>
    <m/>
    <m/>
    <m/>
    <m/>
    <m/>
    <m/>
    <m/>
    <m/>
    <m/>
    <m/>
    <m/>
    <m/>
    <m/>
    <n v="3"/>
    <n v="1"/>
    <s v="ZBHT0011"/>
    <s v="A6GuU03InJc"/>
    <s v="Allocated"/>
    <s v="No Such Person (NC_NSP)"/>
    <s v="Visit cm residence address nobody knows the in this colony no such person "/>
    <d v="2026-06-01T00:00:00"/>
    <m/>
    <m/>
    <m/>
    <m/>
    <s v="393"/>
    <n v="3054"/>
    <n v="13873"/>
  </r>
  <r>
    <n v="464470565"/>
    <s v="SATISH BHIMRAO MANE"/>
    <s v="ONLINE"/>
    <x v="24"/>
    <n v="4100"/>
    <m/>
    <m/>
    <m/>
    <n v="3938"/>
    <n v="3925"/>
    <n v="4052"/>
    <n v="3919"/>
    <x v="0"/>
    <x v="0"/>
    <x v="0"/>
    <x v="12"/>
    <n v="61220"/>
    <n v="127"/>
    <n v="0"/>
    <n v="6063"/>
    <s v="13.05.26 23.05.26"/>
    <n v="6.1105765216158993E-2"/>
    <n v="3.3501513393108542E-3"/>
    <x v="0"/>
    <s v="PAID"/>
    <s v="PTP"/>
    <s v="PAID"/>
    <m/>
    <m/>
    <s v="CAVA"/>
    <m/>
    <s v="-"/>
    <s v="-"/>
    <s v="RANGE HIILS"/>
    <s v="-"/>
    <s v="-"/>
    <s v="-"/>
    <n v="10115"/>
    <n v="61220"/>
    <n v="27"/>
    <n v="12"/>
    <s v="STABLE"/>
    <m/>
    <m/>
    <m/>
    <m/>
    <s v="REGULAR"/>
    <s v="MH12XK5963"/>
    <s v="HONDA ACTIVA 125 SMART"/>
    <d v="2024-10-28T00:00:00"/>
    <n v="36"/>
    <x v="0"/>
    <x v="0"/>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m/>
    <s v="156"/>
    <n v="4052"/>
    <n v="8019"/>
  </r>
  <r>
    <n v="464416787"/>
    <s v="MUKUND GYANOBA KENDRE"/>
    <m/>
    <x v="1"/>
    <m/>
    <m/>
    <m/>
    <m/>
    <n v="2766"/>
    <n v="7622.98"/>
    <n v="2278.9799999999996"/>
    <n v="10696.98"/>
    <x v="1"/>
    <x v="1"/>
    <x v="1"/>
    <x v="7"/>
    <n v="60471"/>
    <n v="188"/>
    <n v="0"/>
    <n v="1800"/>
    <s v="FLOW"/>
    <n v="9.1580512819068274E-2"/>
    <n v="1.6173602475815296E-2"/>
    <x v="1"/>
    <s v="NC"/>
    <s v="NC"/>
    <s v="NC"/>
    <s v="Shifted"/>
    <m/>
    <s v="CNAVNA"/>
    <m/>
    <s v="REPO"/>
    <s v="-"/>
    <s v="RANJAN GAON"/>
    <s v="-"/>
    <s v="-"/>
    <s v="-"/>
    <n v="9610.98"/>
    <n v="60471"/>
    <n v="88"/>
    <n v="104"/>
    <s v="FLOW"/>
    <m/>
    <m/>
    <m/>
    <m/>
    <s v="REGULAR"/>
    <s v="MH44AD8553"/>
    <s v="HONDA SHINE 100 OBD2"/>
    <d v="2024-10-23T00:00:00"/>
    <n v="42"/>
    <x v="0"/>
    <x v="0"/>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m/>
    <s v="308"/>
    <n v="2278.9799999999996"/>
    <n v="10696.98"/>
  </r>
  <r>
    <n v="466641805"/>
    <s v="SARIKA SUMIT SHINDE"/>
    <m/>
    <x v="1"/>
    <m/>
    <m/>
    <m/>
    <m/>
    <n v="4241"/>
    <n v="4150"/>
    <n v="4257"/>
    <n v="8591"/>
    <x v="0"/>
    <x v="1"/>
    <x v="1"/>
    <x v="10"/>
    <n v="60129"/>
    <n v="107"/>
    <n v="0"/>
    <n v="2250"/>
    <s v="21.05.26"/>
    <n v="2.5931128434008247E-2"/>
    <n v="3.2904483809445008E-3"/>
    <x v="0"/>
    <s v="PTP"/>
    <s v="PTP"/>
    <s v="PTP"/>
    <m/>
    <n v="30"/>
    <s v="CAVA"/>
    <m/>
    <s v="-"/>
    <s v="-"/>
    <s v="PIMPAL WANDI"/>
    <s v="-"/>
    <s v="-"/>
    <s v="-"/>
    <n v="6507"/>
    <n v="60129"/>
    <n v="27"/>
    <n v="43"/>
    <s v="FLOW"/>
    <m/>
    <m/>
    <m/>
    <m/>
    <s v="REGULAR"/>
    <s v="MH14MP9447"/>
    <s v="TVS JUPITER 110 DRUM ALLOY OBDIIA"/>
    <d v="2025-08-05T00:00:00"/>
    <n v="24"/>
    <x v="0"/>
    <x v="0"/>
    <m/>
    <m/>
    <m/>
    <m/>
    <m/>
    <m/>
    <m/>
    <m/>
    <m/>
    <m/>
    <n v="1"/>
    <m/>
    <m/>
    <m/>
    <m/>
    <m/>
    <m/>
    <m/>
    <m/>
    <m/>
    <m/>
    <m/>
    <m/>
    <m/>
    <m/>
    <m/>
    <m/>
    <m/>
    <m/>
    <m/>
    <m/>
    <m/>
    <m/>
    <m/>
    <m/>
    <m/>
    <m/>
    <m/>
    <m/>
    <m/>
    <m/>
    <m/>
    <m/>
    <m/>
    <m/>
    <m/>
    <m/>
    <m/>
    <m/>
    <m/>
    <m/>
    <m/>
    <m/>
    <m/>
    <m/>
    <n v="1"/>
    <m/>
    <m/>
    <m/>
    <m/>
    <m/>
    <m/>
    <m/>
    <m/>
    <m/>
    <m/>
    <m/>
    <m/>
    <m/>
    <m/>
    <m/>
    <m/>
    <m/>
    <m/>
    <m/>
    <m/>
    <m/>
    <m/>
    <m/>
    <m/>
    <m/>
    <m/>
    <m/>
    <m/>
    <m/>
    <m/>
    <m/>
    <m/>
    <m/>
    <m/>
    <m/>
    <m/>
    <m/>
    <m/>
    <n v="2"/>
    <n v="1"/>
    <s v="ZBHT0021"/>
    <s v="GPDsbLULbNz"/>
    <s v="Allocated"/>
    <s v="Left Message (LMCB)"/>
    <s v="Lmcb neighbour "/>
    <d v="2026-06-04T00:00:00"/>
    <m/>
    <m/>
    <m/>
    <m/>
    <s v="200"/>
    <n v="4257"/>
    <n v="8591"/>
  </r>
  <r>
    <n v="464751408"/>
    <s v="VAISHNVI BHALERAV"/>
    <s v="ONLINE"/>
    <x v="7"/>
    <n v="7529"/>
    <m/>
    <m/>
    <s v="BANK RB 11"/>
    <n v="3706"/>
    <n v="3706"/>
    <n v="3873"/>
    <n v="0"/>
    <x v="0"/>
    <x v="2"/>
    <x v="0"/>
    <x v="6"/>
    <n v="60067"/>
    <n v="39"/>
    <n v="0"/>
    <n v="1684"/>
    <s v="-"/>
    <n v="3.431145494780926E-2"/>
    <n v="3.2870555455469632E-3"/>
    <x v="2"/>
    <s v="PAID"/>
    <s v="-"/>
    <s v="PAID"/>
    <s v="Add not found"/>
    <m/>
    <s v="CNAVNA"/>
    <m/>
    <s v="-"/>
    <s v="-"/>
    <s v="LOHEGAON"/>
    <s v="-"/>
    <s v="-"/>
    <s v="-"/>
    <n v="5429"/>
    <n v="60067"/>
    <n v="27"/>
    <n v="0"/>
    <s v="RB"/>
    <m/>
    <m/>
    <m/>
    <m/>
    <s v="REGULAR"/>
    <s v="MH14MA4494"/>
    <s v="HONDA ACTIVA 125 SMART"/>
    <d v="2024-11-22T00:00:00"/>
    <n v="36"/>
    <x v="0"/>
    <x v="1"/>
    <m/>
    <m/>
    <m/>
    <m/>
    <m/>
    <m/>
    <m/>
    <m/>
    <m/>
    <m/>
    <m/>
    <m/>
    <m/>
    <m/>
    <m/>
    <m/>
    <m/>
    <m/>
    <m/>
    <m/>
    <m/>
    <m/>
    <m/>
    <m/>
    <m/>
    <m/>
    <m/>
    <m/>
    <n v="1"/>
    <m/>
    <m/>
    <m/>
    <m/>
    <m/>
    <m/>
    <m/>
    <m/>
    <m/>
    <m/>
    <m/>
    <m/>
    <m/>
    <m/>
    <m/>
    <m/>
    <m/>
    <m/>
    <m/>
    <m/>
    <m/>
    <m/>
    <m/>
    <m/>
    <m/>
    <m/>
    <m/>
    <m/>
    <m/>
    <m/>
    <m/>
    <m/>
    <m/>
    <m/>
    <m/>
    <m/>
    <m/>
    <m/>
    <m/>
    <m/>
    <m/>
    <m/>
    <m/>
    <m/>
    <m/>
    <m/>
    <m/>
    <m/>
    <m/>
    <m/>
    <m/>
    <m/>
    <m/>
    <m/>
    <m/>
    <m/>
    <m/>
    <m/>
    <m/>
    <m/>
    <m/>
    <m/>
    <m/>
    <m/>
    <m/>
    <n v="1"/>
    <n v="1"/>
    <s v="ZBHT0012"/>
    <s v="A6GZRdnHJ1m"/>
    <s v="Allocated"/>
    <s v="No Such Person (NC_NSP)"/>
    <s v="Nc"/>
    <d v="2026-06-10T00:00:00"/>
    <m/>
    <m/>
    <m/>
    <m/>
    <s v="117"/>
    <n v="3745"/>
    <n v="7529"/>
  </r>
  <r>
    <n v="465315718"/>
    <s v="SMITESH ROHIDAS BHANUSGHARE"/>
    <m/>
    <x v="1"/>
    <m/>
    <m/>
    <m/>
    <m/>
    <n v="3178"/>
    <n v="6221"/>
    <n v="3299"/>
    <n v="9811"/>
    <x v="4"/>
    <x v="1"/>
    <x v="1"/>
    <x v="8"/>
    <n v="59755"/>
    <n v="256"/>
    <n v="0"/>
    <n v="4500"/>
    <s v="31.05.26"/>
    <n v="0.16264510063310056"/>
    <n v="1.3230437175690304E-2"/>
    <x v="0"/>
    <s v="PTP"/>
    <s v="PTP"/>
    <s v="PTP"/>
    <m/>
    <n v="25"/>
    <s v="CAVA"/>
    <m/>
    <s v="-"/>
    <s v="-"/>
    <s v="SHILTANAE"/>
    <s v="-"/>
    <s v="-"/>
    <s v="-"/>
    <n v="10977"/>
    <n v="59755"/>
    <n v="57"/>
    <n v="73"/>
    <s v="FLOW"/>
    <m/>
    <m/>
    <m/>
    <m/>
    <s v="NPA"/>
    <s v="MH14MD6202"/>
    <s v="SPLENDOR PLUS I3S DRSC FI"/>
    <d v="2025-01-24T00:00:00"/>
    <n v="36"/>
    <x v="0"/>
    <x v="1"/>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m/>
    <s v="412"/>
    <n v="3299"/>
    <n v="9811"/>
  </r>
  <r>
    <n v="463810078"/>
    <s v="MOHAMMAD MAZAR MOHAMMAD AKBAR"/>
    <m/>
    <x v="1"/>
    <m/>
    <m/>
    <m/>
    <m/>
    <n v="4217"/>
    <n v="3955"/>
    <n v="4066"/>
    <n v="8384"/>
    <x v="0"/>
    <x v="1"/>
    <x v="1"/>
    <x v="12"/>
    <n v="59694"/>
    <n v="111"/>
    <n v="0"/>
    <n v="6219.99"/>
    <s v="25.05.26"/>
    <n v="5.9582612688882639E-2"/>
    <n v="3.2666438100101623E-3"/>
    <x v="0"/>
    <s v="PTP"/>
    <s v="PTP"/>
    <s v="PTP"/>
    <m/>
    <n v="22"/>
    <s v="CAVA "/>
    <m/>
    <s v="-"/>
    <s v="-"/>
    <s v="KHADAKI"/>
    <s v="-"/>
    <s v="-"/>
    <s v="-"/>
    <n v="10285.99"/>
    <n v="59694"/>
    <n v="27"/>
    <n v="43"/>
    <s v="FLOW"/>
    <m/>
    <m/>
    <m/>
    <m/>
    <s v="REGULAR"/>
    <s v="MH12XC5761"/>
    <s v="BAJAJ FREEDOM 125 NG04 DISC LED"/>
    <d v="2024-08-19T00:00:00"/>
    <n v="36"/>
    <x v="0"/>
    <x v="0"/>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m/>
    <s v="212"/>
    <n v="4066"/>
    <n v="8384"/>
  </r>
  <r>
    <n v="460347439"/>
    <s v="MAHIBULLAH MOOHANIF SHAH"/>
    <s v="ONLINE"/>
    <x v="3"/>
    <n v="9003"/>
    <m/>
    <m/>
    <m/>
    <n v="8860"/>
    <n v="8606"/>
    <n v="8724"/>
    <n v="8575"/>
    <x v="0"/>
    <x v="0"/>
    <x v="0"/>
    <x v="10"/>
    <n v="59366"/>
    <n v="118"/>
    <n v="0"/>
    <n v="5365"/>
    <s v="-"/>
    <n v="2.5602078375049204E-2"/>
    <n v="3.2486946162941549E-3"/>
    <x v="0"/>
    <s v="PAID"/>
    <s v="-"/>
    <s v="PAID"/>
    <m/>
    <m/>
    <s v="CAVNA"/>
    <m/>
    <m/>
    <m/>
    <s v="JUNNAR"/>
    <m/>
    <m/>
    <m/>
    <n v="14089"/>
    <n v="59366"/>
    <n v="27"/>
    <n v="12"/>
    <s v="STABLE"/>
    <m/>
    <m/>
    <m/>
    <m/>
    <s v="-"/>
    <s v="MH14LD8271"/>
    <s v="TVS APACHE RR 310 BSVI"/>
    <d v="2023-10-27T00:00:00"/>
    <n v="36"/>
    <x v="1"/>
    <x v="0"/>
    <m/>
    <m/>
    <m/>
    <m/>
    <m/>
    <m/>
    <m/>
    <m/>
    <m/>
    <m/>
    <m/>
    <m/>
    <m/>
    <m/>
    <m/>
    <m/>
    <m/>
    <m/>
    <m/>
    <m/>
    <m/>
    <m/>
    <m/>
    <m/>
    <m/>
    <m/>
    <m/>
    <m/>
    <m/>
    <m/>
    <m/>
    <m/>
    <m/>
    <m/>
    <n v="1"/>
    <m/>
    <m/>
    <m/>
    <m/>
    <m/>
    <m/>
    <m/>
    <m/>
    <m/>
    <m/>
    <m/>
    <m/>
    <m/>
    <m/>
    <m/>
    <m/>
    <m/>
    <m/>
    <m/>
    <m/>
    <m/>
    <m/>
    <m/>
    <m/>
    <m/>
    <m/>
    <m/>
    <m/>
    <m/>
    <m/>
    <m/>
    <m/>
    <m/>
    <m/>
    <m/>
    <m/>
    <m/>
    <m/>
    <m/>
    <m/>
    <m/>
    <m/>
    <m/>
    <m/>
    <m/>
    <m/>
    <m/>
    <m/>
    <m/>
    <m/>
    <m/>
    <m/>
    <m/>
    <m/>
    <m/>
    <m/>
    <m/>
    <m/>
    <m/>
    <n v="1"/>
    <n v="1"/>
    <s v="ZBHT0021"/>
    <s v="Bo1ham2z4DI7"/>
    <s v="Allocated"/>
    <s v="Payment (PAID)"/>
    <s v="Paid"/>
    <d v="2026-06-12T00:00:00"/>
    <m/>
    <m/>
    <m/>
    <m/>
    <s v="112"/>
    <n v="8724"/>
    <n v="17578"/>
  </r>
  <r>
    <n v="462002443"/>
    <s v="RAJASHREE BAPU MANE"/>
    <m/>
    <x v="1"/>
    <m/>
    <m/>
    <m/>
    <m/>
    <n v="5840"/>
    <n v="5840"/>
    <n v="6001"/>
    <n v="11921"/>
    <x v="0"/>
    <x v="1"/>
    <x v="1"/>
    <x v="13"/>
    <n v="59239"/>
    <n v="161"/>
    <n v="0"/>
    <n v="450"/>
    <s v="-"/>
    <n v="5.8541931850744099E-2"/>
    <n v="3.2417447760443594E-3"/>
    <x v="0"/>
    <s v="MPTP"/>
    <s v="-"/>
    <s v="MPTP"/>
    <m/>
    <n v="20"/>
    <s v="CAVNA"/>
    <m/>
    <s v="-"/>
    <s v="-"/>
    <s v="JAMBE"/>
    <s v="-"/>
    <s v="-"/>
    <s v="-"/>
    <n v="6451"/>
    <n v="59239"/>
    <n v="27"/>
    <n v="43"/>
    <s v="FLOW"/>
    <m/>
    <m/>
    <m/>
    <m/>
    <s v="REGULAR"/>
    <s v="MH14LK1513"/>
    <s v="BAJAJ PULSAR RS200 ABS TWIN CHANNEL"/>
    <d v="2024-02-22T00:00:00"/>
    <n v="36"/>
    <x v="0"/>
    <x v="0"/>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s v="OTGNGDID"/>
    <s v="241"/>
    <n v="6001"/>
    <n v="11921"/>
  </r>
  <r>
    <n v="464000542"/>
    <s v="DHANANJAY SHANTARAM AKHADE"/>
    <m/>
    <x v="1"/>
    <m/>
    <m/>
    <m/>
    <m/>
    <n v="4728"/>
    <n v="18912"/>
    <n v="5167"/>
    <n v="24367"/>
    <x v="2"/>
    <x v="1"/>
    <x v="1"/>
    <x v="8"/>
    <n v="59213"/>
    <n v="439"/>
    <n v="0"/>
    <n v="5007"/>
    <s v="FLOW"/>
    <n v="0.58595346453038522"/>
    <n v="1.9440747929137463E-2"/>
    <x v="0"/>
    <s v="PTP"/>
    <s v="BPTP"/>
    <s v="PTP"/>
    <m/>
    <m/>
    <s v="CAVNA"/>
    <m/>
    <s v="REPO"/>
    <s v="-"/>
    <s v="LONAVALA"/>
    <s v="-"/>
    <s v="-"/>
    <s v="-"/>
    <n v="24358"/>
    <n v="59213"/>
    <n v="116"/>
    <n v="132"/>
    <s v="FLOW"/>
    <m/>
    <m/>
    <m/>
    <m/>
    <s v="NPA"/>
    <s v="MH14LV1826"/>
    <s v="XTREME 160R 4V STD"/>
    <d v="2024-09-11T00:00:00"/>
    <n v="30"/>
    <x v="0"/>
    <x v="1"/>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m/>
    <s v="727"/>
    <n v="5167"/>
    <n v="24367"/>
  </r>
  <r>
    <n v="463953257"/>
    <s v="CHETAN SATABIR TUSAMAD"/>
    <s v="COLLECT"/>
    <x v="4"/>
    <n v="3960"/>
    <m/>
    <m/>
    <m/>
    <n v="3761"/>
    <n v="11240"/>
    <n v="4348"/>
    <n v="11686"/>
    <x v="1"/>
    <x v="0"/>
    <x v="0"/>
    <x v="2"/>
    <n v="59186"/>
    <n v="630"/>
    <n v="0"/>
    <n v="6300"/>
    <s v="03.05.26"/>
    <n v="0.1973927981944959"/>
    <n v="1.5829915763483391E-2"/>
    <x v="0"/>
    <s v="PAID"/>
    <s v="PAID"/>
    <s v="PAID"/>
    <m/>
    <m/>
    <s v="CAVA "/>
    <m/>
    <s v="REPO"/>
    <s v="-"/>
    <s v="DAPODI"/>
    <s v="-"/>
    <s v="-"/>
    <s v="-"/>
    <n v="18170"/>
    <n v="59186"/>
    <n v="88"/>
    <n v="73"/>
    <s v="STABLE"/>
    <m/>
    <m/>
    <m/>
    <m/>
    <s v="REGULAR"/>
    <s v="MH14LT9936"/>
    <s v="HONDA ACTIVA 6G H SMART"/>
    <d v="2024-09-05T00:00:00"/>
    <n v="36"/>
    <x v="0"/>
    <x v="1"/>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m/>
    <s v="645"/>
    <n v="4348"/>
    <n v="15646"/>
  </r>
  <r>
    <n v="464516840"/>
    <s v="RUKMINI NARSING NARAL"/>
    <m/>
    <x v="1"/>
    <m/>
    <m/>
    <m/>
    <m/>
    <n v="3458"/>
    <n v="6916"/>
    <n v="3549"/>
    <n v="10576"/>
    <x v="4"/>
    <x v="1"/>
    <x v="1"/>
    <x v="15"/>
    <n v="58758"/>
    <n v="91"/>
    <n v="0"/>
    <n v="2700"/>
    <s v="-"/>
    <n v="0.41032976803567561"/>
    <n v="1.3009690027097497E-2"/>
    <x v="1"/>
    <s v="NC"/>
    <s v="-"/>
    <s v="NC"/>
    <s v="Shifted"/>
    <m/>
    <s v="CNAVNA"/>
    <m/>
    <s v="-"/>
    <s v="-"/>
    <s v="GHORPADI PETH"/>
    <s v="-"/>
    <s v="-"/>
    <s v="-"/>
    <n v="9707"/>
    <n v="58758"/>
    <n v="57"/>
    <n v="73"/>
    <s v="FLOW"/>
    <m/>
    <m/>
    <m/>
    <m/>
    <s v="REGULAR"/>
    <s v="MH12XK7423"/>
    <s v="HONDA ACTIVA 6G DLX BS VI"/>
    <d v="2024-10-31T00:00:00"/>
    <n v="36"/>
    <x v="0"/>
    <x v="1"/>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m/>
    <s v="202"/>
    <n v="3549"/>
    <n v="10576"/>
  </r>
  <r>
    <n v="465436824"/>
    <s v="ADIKA SHARAD BELHEKAR"/>
    <m/>
    <x v="1"/>
    <m/>
    <m/>
    <m/>
    <m/>
    <n v="3311"/>
    <n v="3192"/>
    <n v="3311"/>
    <n v="6685"/>
    <x v="0"/>
    <x v="1"/>
    <x v="1"/>
    <x v="10"/>
    <n v="58722"/>
    <n v="119"/>
    <n v="0"/>
    <n v="3988"/>
    <s v="-"/>
    <n v="2.5324348050056251E-2"/>
    <n v="3.2134529066810188E-3"/>
    <x v="1"/>
    <s v="NC"/>
    <s v="-"/>
    <s v="NC"/>
    <s v="Shifted"/>
    <m/>
    <s v="CNAVNA"/>
    <m/>
    <m/>
    <m/>
    <s v="BORI BK"/>
    <m/>
    <m/>
    <m/>
    <n v="7299"/>
    <n v="58722"/>
    <n v="27"/>
    <n v="43"/>
    <s v="FLOW"/>
    <m/>
    <m/>
    <m/>
    <m/>
    <s v="-"/>
    <s v="MH14MD7627"/>
    <s v="HONDA ACTIVA STD"/>
    <d v="2025-02-06T00:00:00"/>
    <n v="36"/>
    <x v="1"/>
    <x v="0"/>
    <m/>
    <m/>
    <m/>
    <m/>
    <m/>
    <m/>
    <m/>
    <m/>
    <m/>
    <m/>
    <m/>
    <m/>
    <m/>
    <m/>
    <m/>
    <m/>
    <m/>
    <m/>
    <m/>
    <m/>
    <m/>
    <m/>
    <m/>
    <m/>
    <m/>
    <m/>
    <m/>
    <m/>
    <m/>
    <m/>
    <m/>
    <m/>
    <m/>
    <m/>
    <m/>
    <m/>
    <m/>
    <m/>
    <m/>
    <m/>
    <m/>
    <m/>
    <m/>
    <m/>
    <m/>
    <m/>
    <n v="1"/>
    <m/>
    <m/>
    <m/>
    <m/>
    <m/>
    <m/>
    <m/>
    <m/>
    <m/>
    <m/>
    <m/>
    <m/>
    <m/>
    <m/>
    <m/>
    <m/>
    <m/>
    <m/>
    <m/>
    <m/>
    <m/>
    <m/>
    <m/>
    <m/>
    <m/>
    <m/>
    <m/>
    <m/>
    <m/>
    <m/>
    <m/>
    <m/>
    <m/>
    <m/>
    <m/>
    <m/>
    <m/>
    <m/>
    <m/>
    <m/>
    <m/>
    <m/>
    <m/>
    <m/>
    <m/>
    <m/>
    <m/>
    <n v="1"/>
    <n v="1"/>
    <s v="ZBHT0021"/>
    <s v="A62wHCoZwm"/>
    <s v="Allocated"/>
    <s v="Shifted (NC_SFTD)"/>
    <s v="Shifted "/>
    <d v="2026-06-16T00:00:00"/>
    <m/>
    <m/>
    <m/>
    <m/>
    <s v="182"/>
    <n v="3311"/>
    <n v="6685"/>
  </r>
  <r>
    <n v="463815869"/>
    <s v="RAHUL HONAJI VADEKAR"/>
    <s v="ONLINE"/>
    <x v="4"/>
    <n v="4103"/>
    <m/>
    <m/>
    <m/>
    <n v="3797"/>
    <n v="10761"/>
    <n v="3518"/>
    <n v="10912"/>
    <x v="1"/>
    <x v="0"/>
    <x v="0"/>
    <x v="9"/>
    <n v="58688"/>
    <n v="351"/>
    <n v="0"/>
    <n v="2250"/>
    <s v="02.05.26"/>
    <n v="0.18189293179774393"/>
    <n v="1.5696720446174994E-2"/>
    <x v="0"/>
    <s v="PAID"/>
    <s v="PAID"/>
    <s v="PAID"/>
    <m/>
    <m/>
    <s v="CAVA"/>
    <m/>
    <s v="REPO"/>
    <s v="-"/>
    <s v="AHUPE"/>
    <s v="-"/>
    <s v="-"/>
    <s v="-"/>
    <n v="13362"/>
    <n v="58688"/>
    <n v="88"/>
    <n v="73"/>
    <s v="STABLE"/>
    <m/>
    <m/>
    <m/>
    <m/>
    <s v="REGULAR"/>
    <s v="MH14LT6037"/>
    <s v="HONDA UNICORN 160 BSVI"/>
    <d v="2024-08-20T00:00:00"/>
    <n v="36"/>
    <x v="0"/>
    <x v="1"/>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m/>
    <s v="457"/>
    <n v="3518"/>
    <n v="15015"/>
  </r>
  <r>
    <n v="464267897"/>
    <s v="HEMRAJ MANOHAR KALOKAR"/>
    <m/>
    <x v="1"/>
    <m/>
    <m/>
    <m/>
    <s v="BANK RB 11"/>
    <n v="2487"/>
    <n v="986"/>
    <n v="1004"/>
    <n v="3491"/>
    <x v="0"/>
    <x v="2"/>
    <x v="1"/>
    <x v="10"/>
    <n v="58547"/>
    <n v="18"/>
    <n v="0"/>
    <n v="900"/>
    <s v="-"/>
    <n v="2.5248877853047295E-2"/>
    <n v="3.2038763551557104E-3"/>
    <x v="2"/>
    <s v="PAID"/>
    <s v="-"/>
    <s v="PAID"/>
    <s v="Shifted"/>
    <m/>
    <s v="CNAVNA"/>
    <m/>
    <s v="-"/>
    <s v="-"/>
    <s v="NARAYAN GAON"/>
    <s v="-"/>
    <s v="-"/>
    <s v="-"/>
    <n v="1904"/>
    <n v="58547"/>
    <n v="27"/>
    <n v="0"/>
    <s v="RB"/>
    <m/>
    <m/>
    <m/>
    <m/>
    <s v="REGULAR"/>
    <s v="MH15JZ2403"/>
    <s v="HF DELUXE DRS CS FI"/>
    <d v="2024-10-09T00:00:00"/>
    <n v="48"/>
    <x v="0"/>
    <x v="0"/>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m/>
    <s v="18"/>
    <n v="1004"/>
    <n v="3491"/>
  </r>
  <r>
    <n v="461248304"/>
    <s v="AMIT DILIP SALUNKE"/>
    <m/>
    <x v="1"/>
    <m/>
    <m/>
    <m/>
    <m/>
    <n v="5805"/>
    <n v="17363"/>
    <n v="6344"/>
    <n v="23972"/>
    <x v="1"/>
    <x v="1"/>
    <x v="1"/>
    <x v="1"/>
    <n v="58390"/>
    <n v="591"/>
    <n v="0"/>
    <n v="5832"/>
    <s v="FLOW"/>
    <n v="9.74679043649396E-2"/>
    <n v="1.5617017224171175E-2"/>
    <x v="1"/>
    <s v="NC"/>
    <s v="MPTP"/>
    <s v="NC"/>
    <s v="no such person"/>
    <m/>
    <s v="CNAVNA"/>
    <m/>
    <s v="REPO"/>
    <s v="-"/>
    <s v="CHIKHALI"/>
    <s v="-"/>
    <s v="-"/>
    <s v="-"/>
    <n v="23786"/>
    <n v="58390"/>
    <n v="88"/>
    <n v="104"/>
    <s v="FLOW"/>
    <m/>
    <m/>
    <m/>
    <m/>
    <s v="REGULAR"/>
    <s v="MH14LG2803"/>
    <s v="BAJAJ PULSAR RS200 ABS TWIN CHANNEL"/>
    <d v="2023-12-26T00:00:00"/>
    <n v="36"/>
    <x v="0"/>
    <x v="0"/>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s v="DIGICOLLTC"/>
    <s v="804"/>
    <n v="6344"/>
    <n v="23972"/>
  </r>
  <r>
    <n v="464238969"/>
    <s v="SWAPNIL VASANT GAIKWAD"/>
    <m/>
    <x v="1"/>
    <m/>
    <m/>
    <m/>
    <s v="BANK STABLE 11"/>
    <n v="3345"/>
    <n v="13530"/>
    <n v="1294"/>
    <n v="18082"/>
    <x v="5"/>
    <x v="0"/>
    <x v="1"/>
    <x v="2"/>
    <n v="58261"/>
    <n v="1144"/>
    <n v="0"/>
    <n v="1350"/>
    <s v="STABLE"/>
    <n v="0.538058736608792"/>
    <n v="2.8359443319816088E-2"/>
    <x v="0"/>
    <s v="PAID"/>
    <s v="PAID"/>
    <s v="PAID"/>
    <m/>
    <m/>
    <m/>
    <m/>
    <s v="-"/>
    <s v="-"/>
    <s v="DAPODI"/>
    <s v="-"/>
    <s v="-"/>
    <s v="-"/>
    <n v="16024"/>
    <n v="58261"/>
    <n v="147"/>
    <n v="132"/>
    <s v="STABLE"/>
    <m/>
    <m/>
    <m/>
    <m/>
    <s v="NPA"/>
    <s v="MH14LV9895"/>
    <s v="HONDA ACTIVA 6G DLX BS VI"/>
    <d v="2024-10-07T00:00:00"/>
    <n v="36"/>
    <x v="0"/>
    <x v="1"/>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m/>
    <s v="1207"/>
    <n v="1294"/>
    <n v="18082"/>
  </r>
  <r>
    <n v="464137329"/>
    <s v="SANDESH PRAKASH TAWHARE"/>
    <s v="ONLINE"/>
    <x v="17"/>
    <n v="6321"/>
    <m/>
    <m/>
    <m/>
    <n v="3159"/>
    <n v="14952"/>
    <n v="3507"/>
    <n v="12991"/>
    <x v="5"/>
    <x v="0"/>
    <x v="0"/>
    <x v="9"/>
    <n v="58162"/>
    <n v="1191"/>
    <n v="0"/>
    <n v="5400"/>
    <s v="05.05.26"/>
    <n v="0.60397316773240994"/>
    <n v="2.8311253537823645E-2"/>
    <x v="0"/>
    <s v="PAID"/>
    <s v="PAID"/>
    <s v="PAID"/>
    <m/>
    <m/>
    <s v="CAVA"/>
    <m/>
    <s v="REPO"/>
    <s v="-"/>
    <s v="NIRGOOODSAR"/>
    <s v="-"/>
    <s v="-"/>
    <s v="-"/>
    <n v="21543"/>
    <n v="58162"/>
    <n v="147"/>
    <n v="132"/>
    <s v="STABLE"/>
    <m/>
    <m/>
    <m/>
    <m/>
    <s v="NPA"/>
    <s v="MH14LW8931"/>
    <s v="SPLENDOR PLUS I3S DRS C FI OTHERS"/>
    <d v="2024-09-28T00:00:00"/>
    <n v="36"/>
    <x v="0"/>
    <x v="1"/>
    <m/>
    <m/>
    <m/>
    <m/>
    <m/>
    <m/>
    <m/>
    <m/>
    <m/>
    <m/>
    <n v="1"/>
    <m/>
    <m/>
    <m/>
    <m/>
    <m/>
    <m/>
    <m/>
    <m/>
    <m/>
    <m/>
    <m/>
    <m/>
    <m/>
    <m/>
    <m/>
    <m/>
    <m/>
    <m/>
    <m/>
    <m/>
    <m/>
    <m/>
    <m/>
    <m/>
    <m/>
    <m/>
    <m/>
    <m/>
    <m/>
    <m/>
    <m/>
    <m/>
    <m/>
    <m/>
    <m/>
    <m/>
    <m/>
    <m/>
    <m/>
    <m/>
    <m/>
    <m/>
    <m/>
    <m/>
    <m/>
    <m/>
    <m/>
    <m/>
    <m/>
    <m/>
    <m/>
    <m/>
    <m/>
    <m/>
    <m/>
    <m/>
    <m/>
    <m/>
    <m/>
    <m/>
    <m/>
    <m/>
    <m/>
    <m/>
    <m/>
    <m/>
    <m/>
    <m/>
    <m/>
    <m/>
    <m/>
    <m/>
    <m/>
    <m/>
    <m/>
    <m/>
    <m/>
    <m/>
    <m/>
    <m/>
    <m/>
    <m/>
    <m/>
    <n v="1"/>
    <n v="1"/>
    <s v="DUWT0029"/>
    <s v="B6w_Dnbl-7"/>
    <s v="Allocated"/>
    <e v="#N/A"/>
    <e v="#N/A"/>
    <e v="#N/A"/>
    <m/>
    <m/>
    <m/>
    <m/>
    <s v="1201"/>
    <n v="3507"/>
    <n v="19312"/>
  </r>
  <r>
    <n v="456991270"/>
    <s v="SHIVDAS DILIP CHAVAN"/>
    <s v="ONLINE"/>
    <x v="0"/>
    <n v="5739"/>
    <m/>
    <m/>
    <s v="BANK STABLE 17"/>
    <n v="5378"/>
    <n v="8538"/>
    <n v="3397"/>
    <n v="8535"/>
    <x v="4"/>
    <x v="0"/>
    <x v="0"/>
    <x v="3"/>
    <n v="58109"/>
    <n v="237"/>
    <n v="0"/>
    <n v="6300"/>
    <s v="STABLE"/>
    <n v="0.26809678686630706"/>
    <n v="1.2865994039698568E-2"/>
    <x v="0"/>
    <s v="PAID"/>
    <s v="PAID"/>
    <s v="PTP"/>
    <m/>
    <n v="15"/>
    <s v="CAVA"/>
    <m/>
    <s v="-"/>
    <s v="-"/>
    <s v="BHOR"/>
    <s v="-"/>
    <s v="-"/>
    <s v="-"/>
    <n v="15075"/>
    <n v="58109"/>
    <n v="57"/>
    <n v="43"/>
    <s v="STABLE"/>
    <m/>
    <m/>
    <m/>
    <m/>
    <s v="NPA"/>
    <s v="MH12VE8225"/>
    <s v="CLASSIC 350 CHROME RED"/>
    <d v="2023-02-24T00:00:00"/>
    <n v="48"/>
    <x v="0"/>
    <x v="1"/>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m/>
    <s v="358"/>
    <n v="3397"/>
    <n v="14274"/>
  </r>
  <r>
    <n v="464989124"/>
    <s v="SAGAR BHARAT GAIKAWAD"/>
    <m/>
    <x v="1"/>
    <m/>
    <m/>
    <m/>
    <m/>
    <n v="3106"/>
    <n v="11947"/>
    <n v="3190"/>
    <n v="15855"/>
    <x v="2"/>
    <x v="1"/>
    <x v="1"/>
    <x v="4"/>
    <n v="57998"/>
    <n v="561"/>
    <n v="0"/>
    <n v="2700"/>
    <s v="18.05.26"/>
    <n v="0.68797077209589219"/>
    <n v="1.9041840447099702E-2"/>
    <x v="1"/>
    <s v="MPTP"/>
    <s v="NC"/>
    <s v="MPTP"/>
    <s v="Shifted"/>
    <n v="25"/>
    <s v="CNAVNA"/>
    <m/>
    <s v="REPO"/>
    <s v="-"/>
    <s v="CHAKAN"/>
    <s v="-"/>
    <s v="-"/>
    <s v="-"/>
    <n v="15208"/>
    <n v="57998"/>
    <n v="116"/>
    <n v="132"/>
    <s v="FLOW"/>
    <m/>
    <m/>
    <m/>
    <m/>
    <s v="NPA"/>
    <s v="MH14MB2217"/>
    <s v="SPLENDOR PLUS I3S BS6 FI DRUM SELF"/>
    <d v="2024-12-19T00:00:00"/>
    <n v="36"/>
    <x v="0"/>
    <x v="0"/>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m/>
    <s v="802"/>
    <n v="3190"/>
    <n v="15855"/>
  </r>
  <r>
    <n v="466451006"/>
    <s v="ARBAJ SULTAN PATHAN"/>
    <s v="ONLINE"/>
    <x v="4"/>
    <n v="2853"/>
    <m/>
    <m/>
    <m/>
    <n v="2734"/>
    <n v="2125"/>
    <n v="2181"/>
    <n v="2060"/>
    <x v="0"/>
    <x v="0"/>
    <x v="0"/>
    <x v="10"/>
    <n v="57755"/>
    <n v="56"/>
    <n v="0"/>
    <n v="4050"/>
    <s v="15.05.26"/>
    <n v="2.4907321304298197E-2"/>
    <n v="3.1605356191097417E-3"/>
    <x v="0"/>
    <s v="PAID"/>
    <s v="PTP"/>
    <s v="PAID"/>
    <m/>
    <m/>
    <s v="CAVA"/>
    <m/>
    <s v="-"/>
    <s v="-"/>
    <s v="JUNNAR"/>
    <s v="-"/>
    <s v="-"/>
    <s v="-"/>
    <n v="6231"/>
    <n v="57755"/>
    <n v="27"/>
    <n v="12"/>
    <s v="STABLE"/>
    <m/>
    <m/>
    <m/>
    <m/>
    <s v="REGULAR"/>
    <s v="MH14MN8570"/>
    <s v="TVS XL 100 COM ITS"/>
    <d v="2025-07-03T00:00:00"/>
    <n v="36"/>
    <x v="0"/>
    <x v="0"/>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m/>
    <s v="54"/>
    <n v="2181"/>
    <n v="4913"/>
  </r>
  <r>
    <n v="464318531"/>
    <s v="PRASHANT DATTU SURWASE"/>
    <m/>
    <x v="1"/>
    <m/>
    <m/>
    <m/>
    <m/>
    <n v="3508"/>
    <n v="10413"/>
    <n v="3975"/>
    <n v="14712"/>
    <x v="1"/>
    <x v="1"/>
    <x v="1"/>
    <x v="2"/>
    <n v="57587"/>
    <n v="578"/>
    <n v="0"/>
    <n v="3600"/>
    <s v="09.05.26"/>
    <n v="0.19205993088950826"/>
    <n v="1.54022464615233E-2"/>
    <x v="1"/>
    <s v="NC"/>
    <s v="NC"/>
    <s v="NC"/>
    <s v="Entry restricted"/>
    <m/>
    <s v="CNAVNA"/>
    <m/>
    <s v="REPO"/>
    <s v="-"/>
    <s v="DAPODI"/>
    <s v="-"/>
    <s v="-"/>
    <s v="-"/>
    <n v="14591"/>
    <n v="57587"/>
    <n v="88"/>
    <n v="104"/>
    <s v="FLOW"/>
    <m/>
    <m/>
    <m/>
    <m/>
    <s v="NPA"/>
    <s v="MH14LW5956"/>
    <s v="HONDA ACTIVA 125 SMART"/>
    <d v="2024-10-14T00:00:00"/>
    <n v="36"/>
    <x v="0"/>
    <x v="1"/>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s v="DIGICOLLTC"/>
    <s v="791"/>
    <n v="3975"/>
    <n v="14712"/>
  </r>
  <r>
    <n v="460419172"/>
    <s v="PRADEEP ARJUN PHALKE"/>
    <m/>
    <x v="1"/>
    <m/>
    <m/>
    <m/>
    <m/>
    <n v="3435"/>
    <n v="4147.99"/>
    <n v="921.98999999999978"/>
    <n v="7894.99"/>
    <x v="4"/>
    <x v="1"/>
    <x v="1"/>
    <x v="1"/>
    <n v="57586.99"/>
    <n v="209"/>
    <n v="0"/>
    <n v="6300"/>
    <s v="30.05.26"/>
    <n v="0.10209403705088574"/>
    <n v="1.2750415083793921E-2"/>
    <x v="0"/>
    <s v="MPTP"/>
    <s v="PTP"/>
    <s v="MPTP"/>
    <s v="Shifted"/>
    <n v="25"/>
    <s v="CNAVNA"/>
    <m/>
    <s v="-"/>
    <s v="-"/>
    <s v="CHINCHWAD"/>
    <s v="-"/>
    <s v="-"/>
    <s v="-"/>
    <n v="10656.99"/>
    <n v="57586.99"/>
    <n v="57"/>
    <n v="73"/>
    <s v="FLOW"/>
    <m/>
    <m/>
    <m/>
    <m/>
    <s v="REGULAR"/>
    <s v="MH14LD8053"/>
    <s v="SUZUKI BURGMAN STREET"/>
    <d v="2023-11-01T00:00:00"/>
    <n v="48"/>
    <x v="0"/>
    <x v="0"/>
    <m/>
    <m/>
    <m/>
    <m/>
    <m/>
    <m/>
    <m/>
    <m/>
    <m/>
    <m/>
    <n v="1"/>
    <m/>
    <m/>
    <m/>
    <m/>
    <m/>
    <m/>
    <m/>
    <m/>
    <m/>
    <m/>
    <m/>
    <m/>
    <m/>
    <m/>
    <m/>
    <m/>
    <m/>
    <m/>
    <m/>
    <m/>
    <m/>
    <m/>
    <m/>
    <m/>
    <m/>
    <m/>
    <m/>
    <m/>
    <m/>
    <m/>
    <m/>
    <m/>
    <m/>
    <m/>
    <m/>
    <m/>
    <m/>
    <m/>
    <n v="1"/>
    <m/>
    <m/>
    <m/>
    <m/>
    <m/>
    <m/>
    <m/>
    <m/>
    <m/>
    <m/>
    <m/>
    <m/>
    <m/>
    <m/>
    <m/>
    <m/>
    <m/>
    <m/>
    <m/>
    <m/>
    <m/>
    <m/>
    <m/>
    <m/>
    <m/>
    <m/>
    <m/>
    <m/>
    <m/>
    <m/>
    <m/>
    <m/>
    <m/>
    <m/>
    <m/>
    <m/>
    <m/>
    <m/>
    <m/>
    <m/>
    <m/>
    <m/>
    <m/>
    <m/>
    <n v="2"/>
    <n v="1"/>
    <s v="ZBHT0011"/>
    <s v="G6wAKtHm_NJc"/>
    <s v="Allocated"/>
    <s v="Shifted (NC_SFTD)"/>
    <s v="Visit cm residence address cm shifted for a long time confirm with neighbour"/>
    <d v="2026-06-04T00:00:00"/>
    <m/>
    <m/>
    <m/>
    <m/>
    <s v="312"/>
    <n v="921.98999999999978"/>
    <n v="7894.99"/>
  </r>
  <r>
    <n v="464693708"/>
    <s v="ARCHANA DINESH PAWALE"/>
    <s v="ONLINE"/>
    <x v="19"/>
    <n v="3600"/>
    <m/>
    <m/>
    <m/>
    <n v="3546"/>
    <n v="3471"/>
    <n v="3508"/>
    <n v="3513"/>
    <x v="0"/>
    <x v="0"/>
    <x v="0"/>
    <x v="8"/>
    <n v="57341"/>
    <n v="37"/>
    <n v="0"/>
    <n v="2690"/>
    <s v="-"/>
    <n v="6.2975718396652544E-2"/>
    <n v="3.1378802343584398E-3"/>
    <x v="0"/>
    <s v="PAID"/>
    <s v="-"/>
    <s v="PTP"/>
    <m/>
    <m/>
    <m/>
    <m/>
    <s v="-"/>
    <s v="-"/>
    <s v="MAVAL"/>
    <s v="-"/>
    <s v="-"/>
    <s v="-"/>
    <n v="6198"/>
    <n v="57341"/>
    <n v="27"/>
    <n v="43"/>
    <s v="FLOW"/>
    <m/>
    <m/>
    <m/>
    <m/>
    <s v="REGULAR"/>
    <s v="MH14MA9847"/>
    <s v="HONDA DIO DLX BS VI"/>
    <d v="2024-11-16T00:00:00"/>
    <n v="36"/>
    <x v="0"/>
    <x v="1"/>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m/>
    <s v="96"/>
    <n v="3508"/>
    <n v="7113"/>
  </r>
  <r>
    <n v="462088489"/>
    <s v="SONU YADAV"/>
    <m/>
    <x v="1"/>
    <m/>
    <m/>
    <m/>
    <m/>
    <n v="4080"/>
    <n v="24479"/>
    <n v="5092"/>
    <n v="29975"/>
    <x v="3"/>
    <x v="1"/>
    <x v="1"/>
    <x v="4"/>
    <n v="56988"/>
    <n v="1013"/>
    <n v="0"/>
    <n v="5063"/>
    <s v="FLOW"/>
    <n v="0.33728884823209221"/>
    <n v="2.393904400569518E-2"/>
    <x v="1"/>
    <s v="NC"/>
    <s v="NC"/>
    <s v="NC"/>
    <s v="Shifted"/>
    <m/>
    <s v="CNAVNA"/>
    <m/>
    <s v="REPO"/>
    <s v="-"/>
    <s v="CHAKAN"/>
    <s v="-"/>
    <s v="-"/>
    <s v="-"/>
    <n v="30555"/>
    <n v="56988"/>
    <n v="178"/>
    <n v="194"/>
    <s v="FLOW"/>
    <m/>
    <m/>
    <m/>
    <m/>
    <s v="NPA"/>
    <s v="MH14LK6307"/>
    <s v="JUPITER ZX DISC SXC"/>
    <d v="2024-03-01T00:00:00"/>
    <n v="36"/>
    <x v="0"/>
    <x v="0"/>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m/>
    <s v="1416"/>
    <n v="5092"/>
    <n v="29975"/>
  </r>
  <r>
    <n v="465639719"/>
    <s v="BHUSHAN UTTAM PATIL"/>
    <m/>
    <x v="1"/>
    <m/>
    <m/>
    <m/>
    <m/>
    <n v="5665"/>
    <n v="5523"/>
    <n v="5679"/>
    <n v="11503"/>
    <x v="0"/>
    <x v="1"/>
    <x v="1"/>
    <x v="13"/>
    <n v="56984"/>
    <n v="156"/>
    <n v="0"/>
    <n v="2700"/>
    <s v="31.05.26"/>
    <n v="5.631346654370941E-2"/>
    <n v="3.11834406924681E-3"/>
    <x v="0"/>
    <s v="MPTP"/>
    <s v="MPTP"/>
    <s v="MPTP"/>
    <s v="Add not found"/>
    <m/>
    <s v="CAVNA"/>
    <m/>
    <s v="-"/>
    <s v="-"/>
    <s v="HINJEWADI"/>
    <s v="-"/>
    <s v="-"/>
    <s v="-"/>
    <n v="8379"/>
    <n v="56984"/>
    <n v="27"/>
    <n v="43"/>
    <s v="FLOW"/>
    <m/>
    <m/>
    <m/>
    <m/>
    <s v="REGULAR"/>
    <s v="MH19EQ1030"/>
    <s v="HUNTER 350 REBEL RED"/>
    <d v="2025-03-05T00:00:00"/>
    <n v="24"/>
    <x v="0"/>
    <x v="0"/>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m/>
    <s v="315"/>
    <n v="5679"/>
    <n v="11503"/>
  </r>
  <r>
    <n v="463427115"/>
    <s v="RAVINDRA SHANKAR MORE"/>
    <m/>
    <x v="1"/>
    <m/>
    <m/>
    <m/>
    <m/>
    <n v="3578"/>
    <n v="17821"/>
    <n v="4262"/>
    <n v="22480"/>
    <x v="5"/>
    <x v="1"/>
    <x v="1"/>
    <x v="7"/>
    <n v="56961"/>
    <n v="753"/>
    <n v="0"/>
    <n v="0"/>
    <s v="-"/>
    <n v="0.16559476752978519"/>
    <n v="2.7726648202743589E-2"/>
    <x v="1"/>
    <s v="RTP"/>
    <s v="-"/>
    <s v="RTP"/>
    <s v="Financail problem"/>
    <m/>
    <s v="CAVNA"/>
    <m/>
    <s v="-"/>
    <s v="-"/>
    <s v="ALEGAON PAGA"/>
    <s v="-"/>
    <s v="-"/>
    <s v="-"/>
    <n v="18574"/>
    <n v="56961"/>
    <n v="147"/>
    <n v="163"/>
    <s v="FLOW"/>
    <m/>
    <m/>
    <m/>
    <m/>
    <s v="NPA"/>
    <m/>
    <s v="SPLENDOR PLUS I3S XTEC"/>
    <d v="2024-07-08T00:00:00"/>
    <n v="36"/>
    <x v="0"/>
    <x v="0"/>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m/>
    <s v="1081"/>
    <n v="4262"/>
    <n v="22480"/>
  </r>
  <r>
    <n v="462670479"/>
    <s v="SWATI AMOL KSHIRSAGAR"/>
    <m/>
    <x v="1"/>
    <m/>
    <m/>
    <m/>
    <m/>
    <n v="2788"/>
    <n v="2389"/>
    <n v="2461"/>
    <n v="5328"/>
    <x v="0"/>
    <x v="1"/>
    <x v="1"/>
    <x v="17"/>
    <n v="56762"/>
    <n v="72"/>
    <n v="0"/>
    <n v="3150"/>
    <s v="30.05.26"/>
    <n v="9.5280787673759415E-2"/>
    <n v="3.1061955295975615E-3"/>
    <x v="1"/>
    <s v="NC"/>
    <s v="MPTP"/>
    <s v="NC"/>
    <s v="Shifted"/>
    <m/>
    <s v="CNAVNA"/>
    <m/>
    <s v="-"/>
    <s v="-"/>
    <s v="PIMPLE GURAV"/>
    <s v="-"/>
    <s v="-"/>
    <s v="-"/>
    <n v="5611"/>
    <n v="56762"/>
    <n v="27"/>
    <n v="43"/>
    <s v="FLOW"/>
    <m/>
    <m/>
    <m/>
    <m/>
    <s v="REGULAR"/>
    <s v="MH14LN2956"/>
    <s v="HONDA SP 125 DISC LTD ED"/>
    <d v="2024-04-23T00:00:00"/>
    <n v="48"/>
    <x v="0"/>
    <x v="0"/>
    <m/>
    <m/>
    <m/>
    <m/>
    <m/>
    <m/>
    <m/>
    <m/>
    <m/>
    <m/>
    <n v="1"/>
    <m/>
    <m/>
    <n v="1"/>
    <m/>
    <m/>
    <m/>
    <m/>
    <m/>
    <m/>
    <m/>
    <m/>
    <m/>
    <m/>
    <m/>
    <m/>
    <m/>
    <m/>
    <m/>
    <m/>
    <m/>
    <n v="1"/>
    <m/>
    <m/>
    <m/>
    <m/>
    <m/>
    <m/>
    <m/>
    <m/>
    <m/>
    <m/>
    <m/>
    <m/>
    <m/>
    <m/>
    <m/>
    <m/>
    <m/>
    <n v="1"/>
    <m/>
    <m/>
    <m/>
    <m/>
    <m/>
    <m/>
    <m/>
    <m/>
    <m/>
    <m/>
    <m/>
    <m/>
    <m/>
    <m/>
    <m/>
    <m/>
    <m/>
    <m/>
    <m/>
    <m/>
    <m/>
    <m/>
    <m/>
    <m/>
    <m/>
    <m/>
    <m/>
    <m/>
    <m/>
    <m/>
    <m/>
    <m/>
    <m/>
    <m/>
    <m/>
    <m/>
    <m/>
    <m/>
    <m/>
    <m/>
    <m/>
    <m/>
    <m/>
    <m/>
    <n v="4"/>
    <n v="1"/>
    <s v="ZBHT0015"/>
    <s v="ko8gJ8ZL1Ec"/>
    <s v="Allocated"/>
    <s v="Shifted (NC_SFTD)"/>
    <s v="Visited at customer residence address. Customer is shiffted other place long time. Vehicle with him."/>
    <d v="2026-06-05T00:00:00"/>
    <m/>
    <m/>
    <m/>
    <s v="DIGICOLLTC"/>
    <s v="151"/>
    <n v="2461"/>
    <n v="5328"/>
  </r>
  <r>
    <n v="464856605"/>
    <s v="NADE RAJU NAMDEV"/>
    <m/>
    <x v="1"/>
    <m/>
    <m/>
    <m/>
    <m/>
    <n v="4997"/>
    <n v="29874"/>
    <n v="6793"/>
    <n v="37372"/>
    <x v="3"/>
    <x v="1"/>
    <x v="1"/>
    <x v="2"/>
    <n v="56709"/>
    <n v="1904"/>
    <n v="0"/>
    <n v="5850"/>
    <s v="-"/>
    <n v="0.3923249346228882"/>
    <n v="2.3821844011352705E-2"/>
    <x v="1"/>
    <s v="NC"/>
    <s v="-"/>
    <s v="NC"/>
    <s v="Entry restricted"/>
    <m/>
    <s v="CNAVNA"/>
    <m/>
    <s v="REPO"/>
    <s v="-"/>
    <s v="CME"/>
    <s v="-"/>
    <s v="-"/>
    <s v="-"/>
    <n v="37628"/>
    <n v="56709"/>
    <n v="178"/>
    <n v="194"/>
    <s v="FLOW"/>
    <m/>
    <m/>
    <m/>
    <m/>
    <s v="NPA"/>
    <s v="MH14MA7792"/>
    <s v="PLEASURE PLUS XTEC DRS JUBILNT YELO"/>
    <d v="2024-12-04T00:00:00"/>
    <n v="24"/>
    <x v="0"/>
    <x v="1"/>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s v="DIGICOLLTC"/>
    <s v="2501"/>
    <n v="6793"/>
    <n v="37372"/>
  </r>
  <r>
    <n v="464434332"/>
    <s v="SUJATA ANIL SUKHADEVE"/>
    <s v="ONLINE"/>
    <x v="13"/>
    <n v="5003"/>
    <m/>
    <m/>
    <m/>
    <n v="4856"/>
    <n v="4856"/>
    <n v="4869"/>
    <n v="4783"/>
    <x v="0"/>
    <x v="0"/>
    <x v="0"/>
    <x v="7"/>
    <n v="56693"/>
    <n v="13"/>
    <n v="0"/>
    <n v="1406.58"/>
    <s v="-"/>
    <n v="3.5297124077892747E-2"/>
    <n v="3.1024196321390112E-3"/>
    <x v="0"/>
    <s v="PAID"/>
    <s v="-"/>
    <s v="PAID"/>
    <m/>
    <m/>
    <s v="CAVA"/>
    <m/>
    <s v="-"/>
    <s v="-"/>
    <s v="KAREGAON"/>
    <s v="-"/>
    <s v="-"/>
    <s v="-"/>
    <n v="6275.58"/>
    <n v="56693"/>
    <n v="27"/>
    <n v="12"/>
    <s v="STABLE"/>
    <m/>
    <m/>
    <m/>
    <m/>
    <s v="REGULAR"/>
    <s v="MH12XK7484"/>
    <s v="ACTIVA 125 DISC BSVI"/>
    <d v="2024-10-24T00:00:00"/>
    <n v="30"/>
    <x v="0"/>
    <x v="0"/>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m/>
    <s v="74"/>
    <n v="4869"/>
    <n v="9786"/>
  </r>
  <r>
    <n v="455993579"/>
    <s v="NITIKESH SAMBHAJI SHINDE"/>
    <m/>
    <x v="1"/>
    <m/>
    <m/>
    <m/>
    <s v="BANK RB 15"/>
    <n v="7519"/>
    <n v="7519"/>
    <n v="7557"/>
    <n v="15038"/>
    <x v="0"/>
    <x v="2"/>
    <x v="1"/>
    <x v="8"/>
    <n v="56543.15"/>
    <n v="38"/>
    <n v="0"/>
    <n v="2429"/>
    <s v="-"/>
    <n v="6.209946620497872E-2"/>
    <n v="3.0942193678757681E-3"/>
    <x v="2"/>
    <s v="PAID"/>
    <s v="-"/>
    <s v="PAID"/>
    <m/>
    <m/>
    <m/>
    <m/>
    <s v="-"/>
    <s v="-"/>
    <s v="VADGAON MAVAL"/>
    <s v="-"/>
    <s v="-"/>
    <s v="-"/>
    <n v="9986"/>
    <n v="56543.15"/>
    <n v="27"/>
    <n v="0"/>
    <s v="RB"/>
    <m/>
    <m/>
    <m/>
    <m/>
    <s v="NPA"/>
    <s v="MH14KM5379"/>
    <s v="RE CLASSIC 350 EFI STEALTH BLACK"/>
    <d v="2022-12-14T00:00:00"/>
    <n v="48"/>
    <x v="0"/>
    <x v="1"/>
    <m/>
    <m/>
    <m/>
    <m/>
    <m/>
    <m/>
    <m/>
    <m/>
    <m/>
    <m/>
    <m/>
    <m/>
    <m/>
    <m/>
    <m/>
    <m/>
    <m/>
    <m/>
    <m/>
    <m/>
    <m/>
    <m/>
    <m/>
    <m/>
    <m/>
    <m/>
    <m/>
    <m/>
    <m/>
    <m/>
    <m/>
    <m/>
    <m/>
    <m/>
    <m/>
    <m/>
    <m/>
    <m/>
    <m/>
    <m/>
    <m/>
    <m/>
    <m/>
    <m/>
    <m/>
    <m/>
    <m/>
    <m/>
    <m/>
    <m/>
    <m/>
    <m/>
    <m/>
    <m/>
    <m/>
    <m/>
    <m/>
    <m/>
    <m/>
    <m/>
    <m/>
    <m/>
    <m/>
    <m/>
    <m/>
    <m/>
    <m/>
    <m/>
    <m/>
    <m/>
    <m/>
    <m/>
    <m/>
    <m/>
    <m/>
    <m/>
    <m/>
    <m/>
    <m/>
    <m/>
    <m/>
    <m/>
    <m/>
    <m/>
    <m/>
    <m/>
    <m/>
    <m/>
    <m/>
    <m/>
    <m/>
    <n v="1"/>
    <m/>
    <m/>
    <n v="1"/>
    <n v="1"/>
    <s v="DUWT0027"/>
    <s v="k6kKDfp8_Wc"/>
    <s v="Allocated"/>
    <e v="#N/A"/>
    <e v="#N/A"/>
    <e v="#N/A"/>
    <m/>
    <m/>
    <m/>
    <m/>
    <s v="0"/>
    <n v="7557"/>
    <n v="15038"/>
  </r>
  <r>
    <n v="464400538"/>
    <s v="SAGAR DATTATRAY JADHAV"/>
    <m/>
    <x v="1"/>
    <m/>
    <m/>
    <m/>
    <s v="BANK RB 11"/>
    <n v="3361"/>
    <n v="4867"/>
    <n v="1737"/>
    <n v="8342"/>
    <x v="4"/>
    <x v="2"/>
    <x v="1"/>
    <x v="7"/>
    <n v="56334"/>
    <n v="231"/>
    <n v="0"/>
    <n v="4293.63"/>
    <s v="26.05.26"/>
    <n v="6.3011280858137272E-2"/>
    <n v="1.2472988835333237E-2"/>
    <x v="2"/>
    <s v="PAID"/>
    <s v="PTP"/>
    <s v="PAID"/>
    <m/>
    <m/>
    <s v="CAVA"/>
    <m/>
    <s v="-"/>
    <s v="-"/>
    <s v="SHIRUR"/>
    <s v="-"/>
    <s v="-"/>
    <s v="-"/>
    <n v="9391.6299999999992"/>
    <n v="56334"/>
    <n v="57"/>
    <n v="12"/>
    <s v="STABLE"/>
    <m/>
    <m/>
    <m/>
    <m/>
    <s v="REGULAR"/>
    <s v="MH12XP8883"/>
    <s v="SPLENDOR PLUS BS6 I3S DRS CAST FI"/>
    <d v="2024-10-22T00:00:00"/>
    <n v="36"/>
    <x v="0"/>
    <x v="0"/>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m/>
    <s v="114"/>
    <n v="1737"/>
    <n v="8342"/>
  </r>
  <r>
    <n v="466558846"/>
    <s v="SHARVAN KUMAR"/>
    <m/>
    <x v="1"/>
    <m/>
    <m/>
    <m/>
    <m/>
    <n v="6159"/>
    <n v="6159"/>
    <n v="6180"/>
    <n v="12444"/>
    <x v="0"/>
    <x v="1"/>
    <x v="1"/>
    <x v="7"/>
    <n v="56181"/>
    <n v="21"/>
    <n v="0"/>
    <n v="653.89"/>
    <s v="-"/>
    <n v="3.4978352315455034E-2"/>
    <n v="3.0744013785335366E-3"/>
    <x v="1"/>
    <s v="NC"/>
    <s v="-"/>
    <s v="NC"/>
    <s v="Shifted"/>
    <m/>
    <s v="CNAVNA"/>
    <m/>
    <m/>
    <m/>
    <s v="SHIRUR"/>
    <m/>
    <m/>
    <m/>
    <n v="6833.89"/>
    <n v="56181"/>
    <n v="27"/>
    <n v="43"/>
    <s v="FLOW"/>
    <m/>
    <m/>
    <m/>
    <m/>
    <s v="-"/>
    <s v="MH12YJ3924"/>
    <s v="HONDA ACTIVA 125 DISC 2B"/>
    <d v="2025-07-22T00:00:00"/>
    <n v="18"/>
    <x v="1"/>
    <x v="0"/>
    <m/>
    <m/>
    <m/>
    <m/>
    <m/>
    <m/>
    <m/>
    <m/>
    <m/>
    <m/>
    <m/>
    <m/>
    <m/>
    <m/>
    <m/>
    <m/>
    <m/>
    <m/>
    <m/>
    <m/>
    <m/>
    <m/>
    <m/>
    <m/>
    <m/>
    <m/>
    <m/>
    <m/>
    <m/>
    <m/>
    <m/>
    <n v="1"/>
    <m/>
    <m/>
    <m/>
    <m/>
    <m/>
    <m/>
    <m/>
    <m/>
    <m/>
    <m/>
    <m/>
    <m/>
    <m/>
    <m/>
    <m/>
    <m/>
    <m/>
    <m/>
    <m/>
    <m/>
    <m/>
    <m/>
    <m/>
    <m/>
    <m/>
    <m/>
    <m/>
    <m/>
    <m/>
    <m/>
    <m/>
    <m/>
    <m/>
    <m/>
    <m/>
    <m/>
    <m/>
    <m/>
    <m/>
    <m/>
    <m/>
    <m/>
    <m/>
    <m/>
    <m/>
    <m/>
    <m/>
    <m/>
    <m/>
    <m/>
    <m/>
    <m/>
    <m/>
    <m/>
    <m/>
    <m/>
    <m/>
    <m/>
    <m/>
    <m/>
    <m/>
    <m/>
    <n v="1"/>
    <n v="1"/>
    <s v="ZBHT0024"/>
    <s v="B6wUp_RvBS"/>
    <s v="Allocated"/>
    <s v="Shifted (NC_SFTD)"/>
    <s v="Shift since 6 month "/>
    <d v="2026-06-11T00:00:00"/>
    <m/>
    <m/>
    <m/>
    <s v="DIGICOLLTC"/>
    <s v="126"/>
    <n v="6180"/>
    <n v="12444"/>
  </r>
  <r>
    <n v="464019282"/>
    <s v="VIKESH PAWAR"/>
    <s v="COLLECT"/>
    <x v="18"/>
    <n v="5000"/>
    <m/>
    <m/>
    <m/>
    <n v="3733"/>
    <n v="3733"/>
    <n v="3769"/>
    <n v="2562"/>
    <x v="0"/>
    <x v="0"/>
    <x v="0"/>
    <x v="12"/>
    <n v="55151"/>
    <n v="36"/>
    <n v="0"/>
    <n v="4490"/>
    <s v="-"/>
    <n v="5.5048089798046138E-2"/>
    <n v="3.0180365324131478E-3"/>
    <x v="0"/>
    <s v="PAID"/>
    <s v="-"/>
    <s v="RTP"/>
    <s v="Financail problem"/>
    <m/>
    <s v="CAVNA"/>
    <m/>
    <s v="-"/>
    <s v="-"/>
    <s v="KHADAKI"/>
    <s v="-"/>
    <s v="-"/>
    <s v="-"/>
    <n v="8259"/>
    <n v="55151"/>
    <n v="27"/>
    <n v="43"/>
    <s v="FLOW"/>
    <m/>
    <m/>
    <m/>
    <m/>
    <s v="REGULAR"/>
    <s v="MH12XD7940"/>
    <s v="TVS JUPITER 125 DISC SXC OBDIIA"/>
    <d v="2024-09-13T00:00:00"/>
    <n v="36"/>
    <x v="0"/>
    <x v="0"/>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m/>
    <s v="96"/>
    <n v="3769"/>
    <n v="7562"/>
  </r>
  <r>
    <n v="460542843"/>
    <s v="HANUMANT TULSHIRAM PAWAR"/>
    <m/>
    <x v="1"/>
    <m/>
    <m/>
    <m/>
    <m/>
    <n v="7281"/>
    <n v="13972"/>
    <n v="7201"/>
    <n v="22017"/>
    <x v="4"/>
    <x v="1"/>
    <x v="1"/>
    <x v="6"/>
    <n v="54926.11"/>
    <n v="510"/>
    <n v="0"/>
    <n v="6300"/>
    <s v="27.05.26"/>
    <n v="0.45819827150332965"/>
    <n v="1.2161265963685967E-2"/>
    <x v="0"/>
    <s v="MPTP"/>
    <s v="NC"/>
    <s v="MPTP"/>
    <s v="Shifted"/>
    <n v="25"/>
    <s v="CAVNA"/>
    <m/>
    <s v="-"/>
    <s v="-"/>
    <s v="TINGRE NAGAR "/>
    <s v="-"/>
    <s v="-"/>
    <s v="-"/>
    <n v="20782"/>
    <n v="54926.11"/>
    <n v="57"/>
    <n v="73"/>
    <s v="FLOW"/>
    <m/>
    <m/>
    <m/>
    <m/>
    <s v="REGULAR"/>
    <s v="MH12WF4905"/>
    <s v="BULLET 350 THE STANDARD BLACK"/>
    <d v="2023-11-08T00:00:00"/>
    <n v="36"/>
    <x v="0"/>
    <x v="1"/>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m/>
    <s v="764"/>
    <n v="7201"/>
    <n v="22017"/>
  </r>
  <r>
    <n v="463129830"/>
    <s v="ANIKET RAJENDRA POUL"/>
    <m/>
    <x v="1"/>
    <m/>
    <m/>
    <m/>
    <m/>
    <n v="3580"/>
    <n v="16498.89"/>
    <n v="3094.8899999999994"/>
    <n v="21268.89"/>
    <x v="5"/>
    <x v="1"/>
    <x v="1"/>
    <x v="5"/>
    <n v="54802.89"/>
    <n v="916"/>
    <n v="0"/>
    <n v="6300"/>
    <s v="FLOW"/>
    <n v="1"/>
    <n v="2.6676154764201022E-2"/>
    <x v="1"/>
    <s v="NC"/>
    <s v="NC"/>
    <s v="NC"/>
    <s v="Shifted"/>
    <m/>
    <s v="CNAVNA"/>
    <m/>
    <s v="REPO"/>
    <s v="-"/>
    <s v="BHOSARI"/>
    <s v="-"/>
    <s v="-"/>
    <s v="-"/>
    <n v="23714.89"/>
    <n v="54802.89"/>
    <n v="147"/>
    <n v="163"/>
    <s v="FLOW"/>
    <m/>
    <m/>
    <m/>
    <m/>
    <s v="NPA"/>
    <m/>
    <s v="HONDA SHINE DRUM BSVI"/>
    <d v="2024-06-06T00:00:00"/>
    <n v="36"/>
    <x v="0"/>
    <x v="1"/>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s v="DIGICOLLTC"/>
    <s v="1190"/>
    <n v="3094.8899999999994"/>
    <n v="21268.89"/>
  </r>
  <r>
    <n v="466131426"/>
    <s v="MANISH MANGALSING PAWAR"/>
    <m/>
    <x v="1"/>
    <m/>
    <m/>
    <m/>
    <m/>
    <n v="4457"/>
    <n v="8914"/>
    <n v="4593"/>
    <n v="13668"/>
    <x v="4"/>
    <x v="1"/>
    <x v="1"/>
    <x v="7"/>
    <n v="54723"/>
    <n v="136"/>
    <n v="0"/>
    <n v="1350"/>
    <s v="-"/>
    <n v="6.1209328689598573E-2"/>
    <n v="1.2116295097737437E-2"/>
    <x v="1"/>
    <s v="OS"/>
    <s v="-"/>
    <s v="OS"/>
    <s v="Cust at village"/>
    <m/>
    <s v="CNAVNA"/>
    <m/>
    <s v="-"/>
    <s v="-"/>
    <s v="SHIRUR"/>
    <s v="-"/>
    <s v="-"/>
    <s v="-"/>
    <n v="10400"/>
    <n v="54723"/>
    <n v="57"/>
    <n v="73"/>
    <s v="FLOW"/>
    <m/>
    <m/>
    <m/>
    <m/>
    <s v="REGULAR"/>
    <s v="MH37AK8354"/>
    <s v="SPLENDOR PLUS XTEC 2"/>
    <d v="2025-05-15T00:00:00"/>
    <n v="24"/>
    <x v="0"/>
    <x v="0"/>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m/>
    <s v="297"/>
    <n v="4593"/>
    <n v="13668"/>
  </r>
  <r>
    <n v="463069996"/>
    <s v="LAXMAN MARUTI JADHAV"/>
    <s v="ONLINE"/>
    <x v="8"/>
    <n v="4371"/>
    <m/>
    <m/>
    <m/>
    <n v="4371"/>
    <n v="4078"/>
    <n v="4174"/>
    <n v="4280"/>
    <x v="0"/>
    <x v="0"/>
    <x v="0"/>
    <x v="15"/>
    <n v="54576"/>
    <n v="96"/>
    <n v="0"/>
    <n v="6300"/>
    <s v="23.05.26"/>
    <n v="8.0126341693393069E-2"/>
    <n v="2.986570720258562E-3"/>
    <x v="0"/>
    <s v="PAID"/>
    <s v="PTP"/>
    <s v="PTP"/>
    <m/>
    <n v="22"/>
    <s v="CAVA"/>
    <m/>
    <s v="-"/>
    <s v="-"/>
    <s v="JANWADI"/>
    <s v="-"/>
    <s v="-"/>
    <s v="-"/>
    <n v="10474"/>
    <n v="54576"/>
    <n v="27"/>
    <n v="43"/>
    <s v="FLOW"/>
    <m/>
    <m/>
    <m/>
    <m/>
    <s v="REGULAR"/>
    <s v="MH12WW9061"/>
    <s v="AMPERE PRIMUS"/>
    <d v="2024-05-31T00:00:00"/>
    <n v="36"/>
    <x v="0"/>
    <x v="1"/>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m/>
    <s v="202"/>
    <n v="4174"/>
    <n v="8651"/>
  </r>
  <r>
    <n v="460203500"/>
    <s v="SANTOSH VITTHAL NALAWADE"/>
    <m/>
    <x v="1"/>
    <m/>
    <m/>
    <m/>
    <m/>
    <n v="5528"/>
    <n v="30507"/>
    <n v="4053"/>
    <n v="37628"/>
    <x v="3"/>
    <x v="1"/>
    <x v="1"/>
    <x v="13"/>
    <n v="54304.47"/>
    <n v="1186"/>
    <n v="0"/>
    <n v="3150"/>
    <s v="FLOW"/>
    <n v="0.32151982403241597"/>
    <n v="2.2811769092369514E-2"/>
    <x v="1"/>
    <s v="NC"/>
    <s v="NC"/>
    <s v="NC"/>
    <s v="Add not found"/>
    <m/>
    <s v="CNAVNA"/>
    <m/>
    <s v="REPO"/>
    <s v="-"/>
    <s v="MAAN"/>
    <s v="-"/>
    <s v="-"/>
    <s v="-"/>
    <n v="34843"/>
    <n v="54304.47"/>
    <n v="178"/>
    <n v="194"/>
    <s v="FLOW"/>
    <m/>
    <m/>
    <m/>
    <m/>
    <s v="NPA"/>
    <s v="MH14LD9127"/>
    <s v="OLA S1 PRO"/>
    <d v="2023-10-19T00:00:00"/>
    <n v="36"/>
    <x v="0"/>
    <x v="0"/>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m/>
    <s v="1593"/>
    <n v="4053"/>
    <n v="37628"/>
  </r>
  <r>
    <n v="463739181"/>
    <s v="SHIVAJI NIVRUTTI WATORE"/>
    <s v="ONLINE"/>
    <x v="26"/>
    <n v="7520"/>
    <m/>
    <m/>
    <m/>
    <n v="3514"/>
    <n v="10445"/>
    <n v="3761"/>
    <n v="6851"/>
    <x v="1"/>
    <x v="0"/>
    <x v="0"/>
    <x v="3"/>
    <n v="54267"/>
    <n v="344"/>
    <n v="0"/>
    <n v="3465.64"/>
    <s v="FLOW"/>
    <n v="0.30853112700819979"/>
    <n v="1.4514277679467327E-2"/>
    <x v="0"/>
    <s v="PAID"/>
    <s v="MPTP"/>
    <s v="PAID"/>
    <m/>
    <m/>
    <s v="CAVNA"/>
    <m/>
    <s v="REPO"/>
    <s v="-"/>
    <s v="BHOR"/>
    <s v="-"/>
    <s v="-"/>
    <s v="-"/>
    <n v="14254.64"/>
    <n v="54267"/>
    <n v="88"/>
    <n v="43"/>
    <s v="STABLE"/>
    <m/>
    <m/>
    <m/>
    <m/>
    <s v="REGULAR"/>
    <s v="MH38AG9448"/>
    <s v="SPLENDOR PLUS I3S DRSC FI"/>
    <d v="2024-08-13T00:00:00"/>
    <n v="36"/>
    <x v="0"/>
    <x v="1"/>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m/>
    <s v="412"/>
    <n v="3761"/>
    <n v="14371"/>
  </r>
  <r>
    <n v="463834008"/>
    <s v="TUSHAR POPAT AWARE"/>
    <m/>
    <x v="1"/>
    <m/>
    <m/>
    <m/>
    <m/>
    <n v="3514"/>
    <n v="6953.81"/>
    <n v="3612.8100000000013"/>
    <n v="10773.810000000001"/>
    <x v="4"/>
    <x v="1"/>
    <x v="1"/>
    <x v="2"/>
    <n v="54266"/>
    <n v="173"/>
    <n v="0"/>
    <n v="6300"/>
    <s v="21.05.26"/>
    <n v="0.18147858326312377"/>
    <n v="1.2015110095824785E-2"/>
    <x v="0"/>
    <s v="PTP"/>
    <s v="PTP"/>
    <s v="PTP"/>
    <m/>
    <n v="25"/>
    <s v="CAVA"/>
    <m/>
    <s v="-"/>
    <s v="-"/>
    <s v="CHARHOLI"/>
    <s v="-"/>
    <s v="-"/>
    <s v="-"/>
    <n v="13426.81"/>
    <n v="54266"/>
    <n v="57"/>
    <n v="73"/>
    <s v="FLOW"/>
    <m/>
    <m/>
    <m/>
    <m/>
    <s v="REGULAR"/>
    <s v="MH15JV9519"/>
    <s v="TVS SCOOTY ZEST MATTE SERIES"/>
    <d v="2024-08-22T00:00:00"/>
    <n v="36"/>
    <x v="0"/>
    <x v="1"/>
    <m/>
    <m/>
    <m/>
    <m/>
    <n v="1"/>
    <m/>
    <m/>
    <m/>
    <m/>
    <m/>
    <m/>
    <m/>
    <m/>
    <m/>
    <m/>
    <m/>
    <m/>
    <m/>
    <m/>
    <m/>
    <m/>
    <m/>
    <m/>
    <m/>
    <m/>
    <m/>
    <m/>
    <m/>
    <m/>
    <m/>
    <m/>
    <m/>
    <m/>
    <m/>
    <m/>
    <m/>
    <m/>
    <m/>
    <m/>
    <m/>
    <m/>
    <m/>
    <m/>
    <m/>
    <m/>
    <m/>
    <n v="1"/>
    <m/>
    <m/>
    <m/>
    <m/>
    <m/>
    <m/>
    <m/>
    <m/>
    <m/>
    <m/>
    <m/>
    <m/>
    <m/>
    <m/>
    <m/>
    <m/>
    <m/>
    <m/>
    <m/>
    <m/>
    <m/>
    <m/>
    <m/>
    <m/>
    <m/>
    <m/>
    <m/>
    <m/>
    <m/>
    <m/>
    <m/>
    <m/>
    <m/>
    <m/>
    <m/>
    <m/>
    <m/>
    <m/>
    <m/>
    <m/>
    <m/>
    <m/>
    <m/>
    <m/>
    <m/>
    <m/>
    <m/>
    <n v="2"/>
    <n v="1"/>
    <s v="ZBHT0009"/>
    <s v="G6Ji9ibBV7"/>
    <s v="Allocated"/>
    <s v="Promise To Pay (PTP)"/>
    <s v="Customer promise pay online 3600 on 11/06"/>
    <d v="2026-06-11T00:00:00"/>
    <m/>
    <m/>
    <m/>
    <m/>
    <s v="306"/>
    <n v="3612.8100000000013"/>
    <n v="10773.810000000001"/>
  </r>
  <r>
    <n v="464516010"/>
    <s v="RUBINA IRFAN SHAIKH"/>
    <m/>
    <x v="1"/>
    <m/>
    <m/>
    <m/>
    <m/>
    <n v="3325"/>
    <n v="3325"/>
    <n v="3377"/>
    <n v="6754"/>
    <x v="0"/>
    <x v="1"/>
    <x v="1"/>
    <x v="15"/>
    <n v="54242"/>
    <n v="52"/>
    <n v="0"/>
    <n v="2541.87"/>
    <s v="-"/>
    <n v="7.9635975999212599E-2"/>
    <n v="2.968293187633116E-3"/>
    <x v="1"/>
    <s v="NC"/>
    <s v="-"/>
    <s v="NC"/>
    <s v="Shifted"/>
    <m/>
    <s v="CNAVNA"/>
    <m/>
    <m/>
    <m/>
    <s v="SADASHIV PETH"/>
    <m/>
    <m/>
    <m/>
    <n v="5918.87"/>
    <n v="54242"/>
    <n v="27"/>
    <n v="43"/>
    <s v="FLOW"/>
    <m/>
    <m/>
    <m/>
    <m/>
    <s v="-"/>
    <s v="MH12XL0122"/>
    <s v="HONDA DIO 125 STD"/>
    <d v="2024-10-31T00:00:00"/>
    <n v="36"/>
    <x v="1"/>
    <x v="1"/>
    <m/>
    <m/>
    <m/>
    <m/>
    <m/>
    <m/>
    <m/>
    <m/>
    <m/>
    <m/>
    <m/>
    <m/>
    <m/>
    <m/>
    <m/>
    <m/>
    <m/>
    <m/>
    <m/>
    <m/>
    <m/>
    <m/>
    <m/>
    <m/>
    <m/>
    <m/>
    <m/>
    <m/>
    <m/>
    <m/>
    <m/>
    <m/>
    <m/>
    <m/>
    <m/>
    <m/>
    <m/>
    <n v="1"/>
    <m/>
    <m/>
    <m/>
    <m/>
    <m/>
    <m/>
    <m/>
    <m/>
    <m/>
    <m/>
    <m/>
    <m/>
    <m/>
    <m/>
    <m/>
    <m/>
    <m/>
    <m/>
    <m/>
    <m/>
    <m/>
    <m/>
    <m/>
    <m/>
    <m/>
    <m/>
    <m/>
    <m/>
    <m/>
    <m/>
    <m/>
    <m/>
    <m/>
    <m/>
    <m/>
    <m/>
    <m/>
    <m/>
    <m/>
    <m/>
    <m/>
    <m/>
    <m/>
    <m/>
    <m/>
    <m/>
    <m/>
    <m/>
    <m/>
    <m/>
    <m/>
    <m/>
    <m/>
    <m/>
    <m/>
    <m/>
    <n v="1"/>
    <n v="1"/>
    <s v="DUWT0014"/>
    <s v="A62GPR_YZm"/>
    <s v="Allocated"/>
    <s v="Shifted (NC_SFTD)"/>
    <s v="Customer shifted from office address "/>
    <d v="2026-06-13T00:00:00"/>
    <m/>
    <m/>
    <m/>
    <m/>
    <s v="104"/>
    <n v="3377"/>
    <n v="6754"/>
  </r>
  <r>
    <n v="463269970"/>
    <s v="OMKAR JAYSING BONVATE"/>
    <s v="COLLECT"/>
    <x v="20"/>
    <n v="4100"/>
    <m/>
    <m/>
    <m/>
    <n v="4056"/>
    <n v="3617.75"/>
    <n v="3726.75"/>
    <n v="3646.75"/>
    <x v="0"/>
    <x v="0"/>
    <x v="0"/>
    <x v="10"/>
    <n v="54208"/>
    <n v="109"/>
    <n v="0"/>
    <n v="6300"/>
    <s v="10.05.26"/>
    <n v="2.337764822549384E-2"/>
    <n v="2.9664326004796271E-3"/>
    <x v="0"/>
    <s v="PAID"/>
    <s v="PTP"/>
    <s v="PAID"/>
    <m/>
    <m/>
    <s v="CAVNA"/>
    <m/>
    <s v="-"/>
    <s v="-"/>
    <s v="JUNNAR"/>
    <s v="-"/>
    <s v="-"/>
    <s v="-"/>
    <n v="10026.75"/>
    <n v="54208"/>
    <n v="27"/>
    <n v="12"/>
    <s v="STABLE"/>
    <m/>
    <m/>
    <m/>
    <m/>
    <s v="NPA"/>
    <s v="MH14LQ9184"/>
    <s v="ACCESS SPL ED DRUM CBS BT BSVI"/>
    <d v="2024-06-21T00:00:00"/>
    <n v="36"/>
    <x v="0"/>
    <x v="0"/>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m/>
    <s v="73"/>
    <n v="3726.75"/>
    <n v="7746.75"/>
  </r>
  <r>
    <n v="461699544"/>
    <s v="MUSTAFA YAKUB SHARIF"/>
    <m/>
    <x v="1"/>
    <m/>
    <m/>
    <m/>
    <m/>
    <n v="5867"/>
    <n v="5727"/>
    <n v="5884"/>
    <n v="11905"/>
    <x v="0"/>
    <x v="1"/>
    <x v="1"/>
    <x v="6"/>
    <n v="54165"/>
    <n v="157"/>
    <n v="0"/>
    <n v="6300"/>
    <s v="29.05.26"/>
    <n v="3.0940116157758643E-2"/>
    <n v="2.9640795049619799E-3"/>
    <x v="0"/>
    <s v="PTP"/>
    <s v="PTP"/>
    <s v="PTP"/>
    <m/>
    <n v="28"/>
    <s v="CAVA"/>
    <m/>
    <s v="-"/>
    <s v="-"/>
    <s v="WADGAON SHERI"/>
    <s v="-"/>
    <s v="-"/>
    <s v="-"/>
    <n v="12184"/>
    <n v="54165"/>
    <n v="27"/>
    <n v="43"/>
    <s v="FLOW"/>
    <m/>
    <m/>
    <m/>
    <m/>
    <s v="REGULAR"/>
    <s v="MH12WQ6553"/>
    <s v="PIAGGIO VESPA VXL 125 LTD EDITION"/>
    <d v="2024-01-29T00:00:00"/>
    <n v="36"/>
    <x v="0"/>
    <x v="1"/>
    <m/>
    <m/>
    <m/>
    <m/>
    <m/>
    <m/>
    <m/>
    <m/>
    <m/>
    <m/>
    <n v="1"/>
    <m/>
    <m/>
    <m/>
    <m/>
    <m/>
    <m/>
    <m/>
    <m/>
    <m/>
    <m/>
    <m/>
    <m/>
    <m/>
    <m/>
    <m/>
    <m/>
    <m/>
    <m/>
    <m/>
    <m/>
    <m/>
    <m/>
    <m/>
    <m/>
    <m/>
    <m/>
    <n v="1"/>
    <m/>
    <m/>
    <m/>
    <m/>
    <m/>
    <m/>
    <m/>
    <m/>
    <m/>
    <m/>
    <m/>
    <m/>
    <m/>
    <m/>
    <m/>
    <m/>
    <m/>
    <m/>
    <m/>
    <m/>
    <m/>
    <m/>
    <m/>
    <m/>
    <m/>
    <m/>
    <m/>
    <m/>
    <m/>
    <m/>
    <m/>
    <m/>
    <m/>
    <m/>
    <m/>
    <m/>
    <m/>
    <m/>
    <m/>
    <m/>
    <m/>
    <m/>
    <m/>
    <m/>
    <m/>
    <m/>
    <m/>
    <m/>
    <m/>
    <m/>
    <m/>
    <m/>
    <m/>
    <m/>
    <m/>
    <m/>
    <n v="2"/>
    <n v="1"/>
    <s v="ZBHT0012"/>
    <s v="kP08051qsDJc"/>
    <s v="Allocated"/>
    <s v="Left Message (LMCB)"/>
    <s v="Lm"/>
    <d v="2026-06-13T00:00:00"/>
    <m/>
    <m/>
    <m/>
    <m/>
    <s v="311"/>
    <n v="5884"/>
    <n v="11905"/>
  </r>
  <r>
    <n v="463554280"/>
    <s v="MOHD YUNUS"/>
    <m/>
    <x v="1"/>
    <m/>
    <m/>
    <m/>
    <m/>
    <n v="3252"/>
    <n v="14571"/>
    <n v="2266"/>
    <n v="18769"/>
    <x v="5"/>
    <x v="1"/>
    <x v="1"/>
    <x v="14"/>
    <n v="54156"/>
    <n v="703"/>
    <n v="0"/>
    <n v="3150"/>
    <s v="FLOW"/>
    <n v="0.21701723523023719"/>
    <n v="2.6361271046291001E-2"/>
    <x v="1"/>
    <s v="NC"/>
    <s v="NC"/>
    <s v="NC"/>
    <s v="Shifted"/>
    <m/>
    <s v="CNAVNA"/>
    <m/>
    <s v="REPO"/>
    <s v="-"/>
    <s v="TALEGAON DABADE"/>
    <s v="-"/>
    <s v="-"/>
    <s v="-"/>
    <n v="18424"/>
    <n v="54156"/>
    <n v="147"/>
    <n v="163"/>
    <s v="FLOW"/>
    <m/>
    <m/>
    <m/>
    <m/>
    <s v="NPA"/>
    <s v="MH14LR9016"/>
    <s v="SPLENDOR PLUS BS6 I3S DRS CAST FI"/>
    <d v="2024-07-23T00:00:00"/>
    <n v="36"/>
    <x v="0"/>
    <x v="1"/>
    <m/>
    <m/>
    <m/>
    <m/>
    <m/>
    <m/>
    <m/>
    <m/>
    <m/>
    <m/>
    <m/>
    <m/>
    <m/>
    <n v="1"/>
    <m/>
    <m/>
    <m/>
    <m/>
    <m/>
    <m/>
    <m/>
    <m/>
    <m/>
    <m/>
    <m/>
    <n v="1"/>
    <m/>
    <m/>
    <m/>
    <m/>
    <m/>
    <m/>
    <m/>
    <m/>
    <n v="1"/>
    <m/>
    <m/>
    <m/>
    <m/>
    <m/>
    <m/>
    <m/>
    <m/>
    <m/>
    <m/>
    <m/>
    <m/>
    <m/>
    <m/>
    <m/>
    <m/>
    <m/>
    <n v="1"/>
    <m/>
    <m/>
    <m/>
    <m/>
    <m/>
    <m/>
    <m/>
    <m/>
    <m/>
    <m/>
    <m/>
    <m/>
    <m/>
    <m/>
    <m/>
    <m/>
    <m/>
    <m/>
    <m/>
    <m/>
    <m/>
    <m/>
    <m/>
    <m/>
    <m/>
    <m/>
    <m/>
    <m/>
    <m/>
    <m/>
    <m/>
    <m/>
    <m/>
    <m/>
    <m/>
    <m/>
    <m/>
    <m/>
    <m/>
    <m/>
    <m/>
    <n v="4"/>
    <n v="1"/>
    <s v="DUWT0027"/>
    <s v="ko07yA-zsc"/>
    <s v="Allocated"/>
    <s v="Address Not Found (NC_ANF)"/>
    <s v="Visited to Customers residence address but short address so can't found Customer "/>
    <d v="2026-06-09T00:00:00"/>
    <m/>
    <m/>
    <m/>
    <s v="OTGNGDID"/>
    <s v="946"/>
    <n v="2266"/>
    <n v="18769"/>
  </r>
  <r>
    <n v="462813255"/>
    <s v="MINA DHRMARAJ KAMBALE"/>
    <m/>
    <x v="1"/>
    <m/>
    <m/>
    <m/>
    <m/>
    <n v="3378"/>
    <n v="3728"/>
    <n v="586"/>
    <n v="7459"/>
    <x v="4"/>
    <x v="1"/>
    <x v="1"/>
    <x v="7"/>
    <n v="54133"/>
    <n v="236"/>
    <n v="0"/>
    <n v="6300"/>
    <s v="29.05.26"/>
    <n v="6.0549395865614815E-2"/>
    <n v="1.1985662381920227E-2"/>
    <x v="0"/>
    <s v="PTP"/>
    <s v="PTP"/>
    <s v="PTP"/>
    <m/>
    <n v="28"/>
    <s v="CAVA"/>
    <m/>
    <s v="-"/>
    <s v="-"/>
    <s v="SHIRUR"/>
    <s v="-"/>
    <s v="-"/>
    <s v="-"/>
    <n v="10264"/>
    <n v="54133"/>
    <n v="57"/>
    <n v="73"/>
    <s v="FLOW"/>
    <m/>
    <m/>
    <m/>
    <m/>
    <s v="REGULAR"/>
    <s v="MH12WT6684"/>
    <s v="TVS RAIDER DISC"/>
    <d v="2024-05-06T00:00:00"/>
    <n v="42"/>
    <x v="0"/>
    <x v="0"/>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m/>
    <s v="353"/>
    <n v="586"/>
    <n v="7459"/>
  </r>
  <r>
    <n v="464077378"/>
    <s v="ARUNA RAVINDRA MORE"/>
    <s v="ONLINE"/>
    <x v="6"/>
    <n v="3625"/>
    <m/>
    <m/>
    <m/>
    <n v="3476"/>
    <n v="2601"/>
    <n v="2679"/>
    <n v="2524"/>
    <x v="0"/>
    <x v="0"/>
    <x v="0"/>
    <x v="6"/>
    <n v="53958"/>
    <n v="78"/>
    <n v="0"/>
    <n v="3600"/>
    <s v="21.05.26"/>
    <n v="3.0821873675627082E-2"/>
    <n v="2.9527518125863289E-3"/>
    <x v="0"/>
    <s v="PAID"/>
    <s v="PTP"/>
    <s v="PAID"/>
    <m/>
    <m/>
    <s v="CAVA"/>
    <m/>
    <s v="-"/>
    <s v="-"/>
    <s v="YERWADA"/>
    <s v="-"/>
    <s v="-"/>
    <s v="-"/>
    <n v="6279"/>
    <n v="53958"/>
    <n v="27"/>
    <n v="12"/>
    <s v="STABLE"/>
    <m/>
    <m/>
    <m/>
    <m/>
    <s v="REGULAR"/>
    <s v="MH12XF0331"/>
    <s v="HONDA SP 125 BS VI DRUM"/>
    <d v="2024-09-21T00:00:00"/>
    <n v="36"/>
    <x v="0"/>
    <x v="1"/>
    <m/>
    <m/>
    <m/>
    <m/>
    <m/>
    <m/>
    <m/>
    <m/>
    <m/>
    <m/>
    <n v="1"/>
    <m/>
    <m/>
    <m/>
    <m/>
    <m/>
    <m/>
    <m/>
    <m/>
    <m/>
    <m/>
    <m/>
    <m/>
    <m/>
    <m/>
    <m/>
    <m/>
    <m/>
    <m/>
    <m/>
    <m/>
    <m/>
    <m/>
    <m/>
    <m/>
    <m/>
    <m/>
    <m/>
    <m/>
    <m/>
    <m/>
    <m/>
    <m/>
    <n v="1"/>
    <m/>
    <m/>
    <m/>
    <m/>
    <m/>
    <m/>
    <m/>
    <m/>
    <m/>
    <m/>
    <m/>
    <m/>
    <m/>
    <m/>
    <m/>
    <m/>
    <m/>
    <m/>
    <m/>
    <m/>
    <m/>
    <m/>
    <m/>
    <m/>
    <m/>
    <m/>
    <m/>
    <m/>
    <m/>
    <m/>
    <m/>
    <m/>
    <m/>
    <m/>
    <m/>
    <m/>
    <m/>
    <m/>
    <m/>
    <m/>
    <m/>
    <m/>
    <m/>
    <m/>
    <m/>
    <m/>
    <m/>
    <m/>
    <m/>
    <m/>
    <n v="2"/>
    <n v="1"/>
    <s v="ZBHT0012"/>
    <s v="GoAcs4R0A5c"/>
    <s v="Allocated"/>
    <s v="Left Message (LMCB)"/>
    <s v="Lm"/>
    <d v="2026-06-04T00:00:00"/>
    <m/>
    <m/>
    <m/>
    <m/>
    <s v="72"/>
    <n v="2679"/>
    <n v="6149"/>
  </r>
  <r>
    <n v="464645726"/>
    <s v="DHAPATE PRAMOD BHAU"/>
    <m/>
    <x v="1"/>
    <m/>
    <m/>
    <m/>
    <m/>
    <n v="3376"/>
    <n v="3367"/>
    <n v="3466"/>
    <n v="6945"/>
    <x v="0"/>
    <x v="1"/>
    <x v="1"/>
    <x v="3"/>
    <n v="53535"/>
    <n v="99"/>
    <n v="0"/>
    <n v="2676"/>
    <s v="29.05.26"/>
    <n v="6.0995059280566609E-2"/>
    <n v="2.9296039194708686E-3"/>
    <x v="0"/>
    <s v="PTP"/>
    <s v="PTP"/>
    <s v="PTP"/>
    <m/>
    <n v="20"/>
    <s v="CAVA"/>
    <m/>
    <s v="-"/>
    <s v="-"/>
    <s v="BHOR"/>
    <s v="-"/>
    <s v="-"/>
    <s v="-"/>
    <n v="6142"/>
    <n v="53535"/>
    <n v="27"/>
    <n v="43"/>
    <s v="FLOW"/>
    <m/>
    <m/>
    <m/>
    <m/>
    <s v="REGULAR"/>
    <s v="MH12XL3563"/>
    <s v="HONDA ACTIVA DLX"/>
    <d v="2024-11-11T00:00:00"/>
    <n v="36"/>
    <x v="0"/>
    <x v="1"/>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m/>
    <s v="202"/>
    <n v="3466"/>
    <n v="6945"/>
  </r>
  <r>
    <n v="463471982"/>
    <s v="RAJEEV TANAJI JADHAV"/>
    <m/>
    <x v="1"/>
    <m/>
    <m/>
    <m/>
    <s v="BANK RB 11"/>
    <n v="3837"/>
    <n v="7555"/>
    <n v="3892"/>
    <n v="11392"/>
    <x v="4"/>
    <x v="2"/>
    <x v="1"/>
    <x v="13"/>
    <n v="53499"/>
    <n v="174"/>
    <n v="0"/>
    <n v="1350"/>
    <s v="FLOW"/>
    <n v="0.13772889812247546"/>
    <n v="1.1845287565262414E-2"/>
    <x v="2"/>
    <s v="PAID"/>
    <s v="MPTP"/>
    <s v="PAID"/>
    <m/>
    <m/>
    <s v="CAVNA"/>
    <m/>
    <s v="-"/>
    <s v="-"/>
    <s v="NERE"/>
    <s v="-"/>
    <s v="-"/>
    <s v="-"/>
    <n v="9079"/>
    <n v="53499"/>
    <n v="57"/>
    <n v="12"/>
    <s v="STABLE"/>
    <m/>
    <m/>
    <m/>
    <m/>
    <s v="REGULAR"/>
    <s v="MH14LR7828"/>
    <s v="HONDA ACTIVA 125 DRUM ALLOY BSVI"/>
    <d v="2024-07-14T00:00:00"/>
    <n v="36"/>
    <x v="0"/>
    <x v="0"/>
    <m/>
    <m/>
    <m/>
    <m/>
    <m/>
    <m/>
    <m/>
    <m/>
    <m/>
    <m/>
    <n v="1"/>
    <m/>
    <m/>
    <m/>
    <m/>
    <m/>
    <m/>
    <m/>
    <m/>
    <m/>
    <m/>
    <m/>
    <m/>
    <m/>
    <m/>
    <m/>
    <m/>
    <m/>
    <m/>
    <m/>
    <m/>
    <m/>
    <m/>
    <m/>
    <m/>
    <m/>
    <m/>
    <m/>
    <m/>
    <m/>
    <m/>
    <m/>
    <m/>
    <m/>
    <m/>
    <m/>
    <m/>
    <m/>
    <m/>
    <m/>
    <m/>
    <m/>
    <m/>
    <m/>
    <m/>
    <m/>
    <m/>
    <m/>
    <m/>
    <m/>
    <m/>
    <m/>
    <m/>
    <m/>
    <m/>
    <m/>
    <m/>
    <m/>
    <m/>
    <m/>
    <m/>
    <m/>
    <m/>
    <m/>
    <m/>
    <m/>
    <m/>
    <m/>
    <m/>
    <m/>
    <m/>
    <m/>
    <m/>
    <m/>
    <m/>
    <m/>
    <m/>
    <m/>
    <m/>
    <m/>
    <m/>
    <m/>
    <m/>
    <m/>
    <n v="1"/>
    <n v="1"/>
    <s v="DUWT0030"/>
    <e v="#N/A"/>
    <e v="#N/A"/>
    <e v="#N/A"/>
    <e v="#N/A"/>
    <e v="#N/A"/>
    <m/>
    <m/>
    <m/>
    <m/>
    <n v="0"/>
    <n v="3892"/>
    <n v="11392"/>
  </r>
  <r>
    <n v="463205215"/>
    <s v="DEVENDRA SAMBHAJIRAO DHUMAL"/>
    <m/>
    <x v="1"/>
    <m/>
    <m/>
    <m/>
    <m/>
    <n v="4227"/>
    <n v="4197"/>
    <n v="4258"/>
    <n v="8578"/>
    <x v="0"/>
    <x v="1"/>
    <x v="1"/>
    <x v="7"/>
    <n v="53257"/>
    <n v="61"/>
    <n v="0"/>
    <n v="2171"/>
    <s v="21.05.26"/>
    <n v="3.3157866703408423E-2"/>
    <n v="2.9143908833335211E-3"/>
    <x v="0"/>
    <s v="PTP"/>
    <s v="PTP"/>
    <s v="PTP"/>
    <m/>
    <n v="22"/>
    <s v="CAVA"/>
    <m/>
    <s v="-"/>
    <s v="-"/>
    <s v="KHALSA"/>
    <s v="-"/>
    <s v="-"/>
    <s v="-"/>
    <n v="6429"/>
    <n v="53257"/>
    <n v="27"/>
    <n v="43"/>
    <s v="FLOW"/>
    <m/>
    <m/>
    <m/>
    <m/>
    <s v="REGULAR"/>
    <s v="MH12WW4136"/>
    <s v="TVS IQUBE ELECTRIC"/>
    <d v="2024-06-14T00:00:00"/>
    <n v="36"/>
    <x v="0"/>
    <x v="0"/>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m/>
    <s v="154"/>
    <n v="4258"/>
    <n v="8578"/>
  </r>
  <r>
    <n v="466340283"/>
    <s v="RAJESH CHANDRAKANT GORE"/>
    <s v="ONLINE"/>
    <x v="14"/>
    <n v="4403"/>
    <m/>
    <m/>
    <m/>
    <n v="4336"/>
    <n v="4316"/>
    <n v="4362"/>
    <n v="4403"/>
    <x v="0"/>
    <x v="0"/>
    <x v="0"/>
    <x v="7"/>
    <n v="53118"/>
    <n v="46"/>
    <n v="0"/>
    <n v="1349"/>
    <s v="-"/>
    <n v="3.3071325150715376E-2"/>
    <n v="2.9067843652648474E-3"/>
    <x v="0"/>
    <s v="PAID"/>
    <s v="-"/>
    <s v="MPTP"/>
    <s v="Shifted"/>
    <n v="20"/>
    <s v="CAVA"/>
    <m/>
    <m/>
    <m/>
    <s v="SHIRUR"/>
    <m/>
    <m/>
    <m/>
    <n v="5711"/>
    <n v="53118"/>
    <n v="27"/>
    <n v="43"/>
    <s v="FLOW"/>
    <m/>
    <m/>
    <m/>
    <m/>
    <s v="-"/>
    <s v="MH22BG7797"/>
    <s v="SPLENDOR ISMART DSS CAST"/>
    <d v="2025-06-16T00:00:00"/>
    <n v="24"/>
    <x v="1"/>
    <x v="0"/>
    <m/>
    <m/>
    <m/>
    <m/>
    <m/>
    <m/>
    <m/>
    <m/>
    <m/>
    <m/>
    <m/>
    <m/>
    <m/>
    <m/>
    <m/>
    <m/>
    <m/>
    <m/>
    <m/>
    <m/>
    <m/>
    <m/>
    <m/>
    <m/>
    <m/>
    <m/>
    <m/>
    <m/>
    <m/>
    <m/>
    <m/>
    <n v="1"/>
    <m/>
    <m/>
    <m/>
    <m/>
    <m/>
    <m/>
    <m/>
    <m/>
    <m/>
    <m/>
    <m/>
    <m/>
    <m/>
    <m/>
    <m/>
    <m/>
    <m/>
    <m/>
    <m/>
    <m/>
    <m/>
    <m/>
    <m/>
    <m/>
    <m/>
    <m/>
    <m/>
    <m/>
    <m/>
    <m/>
    <m/>
    <m/>
    <m/>
    <m/>
    <m/>
    <m/>
    <m/>
    <m/>
    <m/>
    <m/>
    <m/>
    <m/>
    <m/>
    <m/>
    <m/>
    <m/>
    <m/>
    <m/>
    <m/>
    <m/>
    <m/>
    <m/>
    <m/>
    <m/>
    <m/>
    <m/>
    <m/>
    <m/>
    <m/>
    <m/>
    <m/>
    <m/>
    <n v="1"/>
    <n v="1"/>
    <s v="ZBHT0024"/>
    <s v="G2y_z748y77"/>
    <s v="Allocated"/>
    <s v="Shifted (NC_SFTD)"/>
    <s v="Customer shifted "/>
    <d v="2026-06-11T00:00:00"/>
    <m/>
    <m/>
    <m/>
    <m/>
    <s v="154"/>
    <n v="4362"/>
    <n v="8806"/>
  </r>
  <r>
    <n v="464370861"/>
    <s v="ADITYA SUNIL SONAVANE"/>
    <s v="ONLINE"/>
    <x v="21"/>
    <n v="3613"/>
    <m/>
    <m/>
    <m/>
    <n v="3504"/>
    <n v="3180"/>
    <n v="3277"/>
    <n v="3252"/>
    <x v="0"/>
    <x v="0"/>
    <x v="0"/>
    <x v="6"/>
    <n v="53112"/>
    <n v="97"/>
    <n v="0"/>
    <n v="5850"/>
    <s v="16.05.26"/>
    <n v="3.0338621792132873E-2"/>
    <n v="2.9064560263554083E-3"/>
    <x v="0"/>
    <s v="PAID"/>
    <s v="PAID"/>
    <s v="PAID"/>
    <m/>
    <m/>
    <s v="CAVA"/>
    <m/>
    <s v="-"/>
    <s v="-"/>
    <s v="YERWADA"/>
    <s v="-"/>
    <s v="-"/>
    <s v="-"/>
    <n v="9127"/>
    <n v="53112"/>
    <n v="27"/>
    <n v="12"/>
    <s v="STABLE"/>
    <m/>
    <m/>
    <m/>
    <m/>
    <s v="REGULAR"/>
    <s v="MH12XK9060"/>
    <m/>
    <d v="2024-10-19T00:00:00"/>
    <n v="36"/>
    <x v="0"/>
    <x v="1"/>
    <m/>
    <m/>
    <m/>
    <m/>
    <m/>
    <m/>
    <m/>
    <m/>
    <m/>
    <m/>
    <m/>
    <m/>
    <m/>
    <m/>
    <m/>
    <m/>
    <m/>
    <m/>
    <m/>
    <m/>
    <m/>
    <m/>
    <m/>
    <m/>
    <m/>
    <m/>
    <m/>
    <m/>
    <n v="1"/>
    <m/>
    <m/>
    <m/>
    <m/>
    <m/>
    <m/>
    <m/>
    <m/>
    <m/>
    <m/>
    <m/>
    <m/>
    <m/>
    <m/>
    <m/>
    <m/>
    <m/>
    <m/>
    <m/>
    <m/>
    <m/>
    <m/>
    <m/>
    <m/>
    <m/>
    <m/>
    <m/>
    <m/>
    <m/>
    <m/>
    <m/>
    <m/>
    <m/>
    <m/>
    <m/>
    <m/>
    <m/>
    <m/>
    <m/>
    <m/>
    <m/>
    <m/>
    <m/>
    <m/>
    <m/>
    <m/>
    <m/>
    <m/>
    <m/>
    <m/>
    <m/>
    <m/>
    <m/>
    <m/>
    <m/>
    <m/>
    <m/>
    <m/>
    <m/>
    <m/>
    <m/>
    <m/>
    <m/>
    <m/>
    <m/>
    <n v="1"/>
    <n v="1"/>
    <s v="ZBHT0012"/>
    <s v="GohOuSK_DMc"/>
    <s v="Allocated"/>
    <s v="Left Message (LMCB)"/>
    <s v="Lm"/>
    <d v="2026-06-10T00:00:00"/>
    <m/>
    <m/>
    <m/>
    <m/>
    <s v="181"/>
    <n v="3277"/>
    <n v="6865"/>
  </r>
  <r>
    <n v="464559146"/>
    <s v="AMIT SUDAM WAYKAR"/>
    <s v="COLLECT"/>
    <x v="19"/>
    <n v="3400"/>
    <m/>
    <m/>
    <m/>
    <n v="3255"/>
    <n v="3255"/>
    <n v="3290"/>
    <n v="3110"/>
    <x v="0"/>
    <x v="0"/>
    <x v="0"/>
    <x v="10"/>
    <n v="52931"/>
    <n v="35"/>
    <n v="0"/>
    <n v="2845"/>
    <s v="-"/>
    <n v="2.2826931416462779E-2"/>
    <n v="2.8965511359206604E-3"/>
    <x v="0"/>
    <s v="PAID"/>
    <s v="-"/>
    <s v="PTP"/>
    <m/>
    <m/>
    <s v="CAVA"/>
    <m/>
    <s v="-"/>
    <s v="-"/>
    <s v="KANDALI"/>
    <s v="-"/>
    <s v="-"/>
    <s v="-"/>
    <n v="6135"/>
    <n v="52931"/>
    <n v="27"/>
    <n v="43"/>
    <s v="FLOW"/>
    <m/>
    <m/>
    <m/>
    <m/>
    <s v="NPA"/>
    <s v="MH14MA0499"/>
    <s v="SPLENDOR PLUS I3S DRS C FI OTHERS"/>
    <d v="2024-11-04T00:00:00"/>
    <n v="36"/>
    <x v="0"/>
    <x v="0"/>
    <m/>
    <m/>
    <m/>
    <m/>
    <m/>
    <m/>
    <m/>
    <m/>
    <m/>
    <m/>
    <m/>
    <m/>
    <m/>
    <m/>
    <m/>
    <m/>
    <m/>
    <m/>
    <m/>
    <m/>
    <m/>
    <m/>
    <m/>
    <m/>
    <m/>
    <m/>
    <m/>
    <m/>
    <m/>
    <m/>
    <m/>
    <m/>
    <m/>
    <m/>
    <m/>
    <m/>
    <m/>
    <m/>
    <m/>
    <m/>
    <m/>
    <m/>
    <m/>
    <m/>
    <m/>
    <m/>
    <m/>
    <m/>
    <m/>
    <m/>
    <m/>
    <m/>
    <m/>
    <m/>
    <m/>
    <m/>
    <m/>
    <m/>
    <m/>
    <m/>
    <m/>
    <m/>
    <m/>
    <m/>
    <m/>
    <m/>
    <m/>
    <m/>
    <m/>
    <m/>
    <m/>
    <m/>
    <m/>
    <m/>
    <m/>
    <m/>
    <m/>
    <m/>
    <m/>
    <m/>
    <m/>
    <m/>
    <m/>
    <m/>
    <m/>
    <m/>
    <m/>
    <m/>
    <m/>
    <m/>
    <m/>
    <m/>
    <m/>
    <m/>
    <n v="0"/>
    <s v=""/>
    <s v="ZBHT0021"/>
    <e v="#N/A"/>
    <e v="#N/A"/>
    <e v="#N/A"/>
    <e v="#N/A"/>
    <e v="#N/A"/>
    <m/>
    <m/>
    <m/>
    <m/>
    <n v="0"/>
    <n v="3290"/>
    <n v="6510"/>
  </r>
  <r>
    <n v="463514822"/>
    <s v="ANANDA BALU SHINDE"/>
    <s v="ONLINE"/>
    <x v="21"/>
    <n v="4086"/>
    <m/>
    <m/>
    <m/>
    <n v="3996"/>
    <n v="3970"/>
    <n v="4037"/>
    <n v="4039"/>
    <x v="0"/>
    <x v="0"/>
    <x v="0"/>
    <x v="2"/>
    <n v="52644"/>
    <n v="67"/>
    <n v="0"/>
    <n v="2690"/>
    <s v="18.05.26"/>
    <n v="7.9329700497982089E-2"/>
    <n v="2.880845591419154E-3"/>
    <x v="0"/>
    <s v="PAID"/>
    <s v="PAID"/>
    <s v="PAID"/>
    <m/>
    <m/>
    <s v="CAVNA"/>
    <m/>
    <s v="-"/>
    <s v="-"/>
    <s v="CHINCHWAD"/>
    <s v="-"/>
    <s v="-"/>
    <s v="-"/>
    <n v="6727"/>
    <n v="52644"/>
    <n v="27"/>
    <n v="12"/>
    <s v="STABLE"/>
    <m/>
    <m/>
    <m/>
    <m/>
    <s v="REGULAR"/>
    <s v="MH14LR7215"/>
    <s v="ACCESS SPL ED DISC CBS BT BSVI"/>
    <d v="2024-07-19T00:00:00"/>
    <n v="36"/>
    <x v="0"/>
    <x v="1"/>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m/>
    <s v="159"/>
    <n v="4037"/>
    <n v="8125"/>
  </r>
  <r>
    <n v="461103769"/>
    <s v="MADHURI RAHUL CHOURE"/>
    <s v="BRANCH"/>
    <x v="2"/>
    <n v="3200"/>
    <m/>
    <m/>
    <m/>
    <n v="3106"/>
    <n v="2862"/>
    <n v="2926"/>
    <n v="2903"/>
    <x v="0"/>
    <x v="0"/>
    <x v="0"/>
    <x v="8"/>
    <n v="52567.02"/>
    <n v="64"/>
    <n v="0"/>
    <n v="6300"/>
    <s v="19.05.26"/>
    <n v="5.7732614507441486E-2"/>
    <n v="2.8766330032110494E-3"/>
    <x v="0"/>
    <s v="PAID"/>
    <s v="PAID"/>
    <s v="PTP"/>
    <m/>
    <m/>
    <m/>
    <m/>
    <s v="-"/>
    <s v="-"/>
    <s v="SOMANTNE"/>
    <s v="-"/>
    <s v="-"/>
    <s v="-"/>
    <n v="9226"/>
    <n v="52567.02"/>
    <n v="27"/>
    <n v="43"/>
    <s v="FLOW"/>
    <m/>
    <m/>
    <m/>
    <m/>
    <s v="REGULAR"/>
    <s v="MH14LG1537"/>
    <m/>
    <d v="2023-12-13T00:00:00"/>
    <n v="48"/>
    <x v="0"/>
    <x v="1"/>
    <m/>
    <m/>
    <m/>
    <m/>
    <m/>
    <m/>
    <m/>
    <m/>
    <m/>
    <m/>
    <m/>
    <m/>
    <m/>
    <m/>
    <m/>
    <m/>
    <m/>
    <m/>
    <m/>
    <m/>
    <m/>
    <m/>
    <m/>
    <m/>
    <m/>
    <m/>
    <m/>
    <m/>
    <m/>
    <m/>
    <m/>
    <m/>
    <m/>
    <m/>
    <m/>
    <m/>
    <m/>
    <m/>
    <m/>
    <m/>
    <m/>
    <m/>
    <m/>
    <m/>
    <m/>
    <m/>
    <m/>
    <m/>
    <m/>
    <m/>
    <m/>
    <m/>
    <m/>
    <m/>
    <m/>
    <m/>
    <m/>
    <m/>
    <n v="1"/>
    <m/>
    <m/>
    <m/>
    <m/>
    <m/>
    <m/>
    <m/>
    <m/>
    <m/>
    <m/>
    <m/>
    <m/>
    <m/>
    <m/>
    <m/>
    <m/>
    <m/>
    <m/>
    <m/>
    <m/>
    <m/>
    <m/>
    <m/>
    <m/>
    <m/>
    <m/>
    <m/>
    <m/>
    <m/>
    <m/>
    <m/>
    <m/>
    <m/>
    <m/>
    <m/>
    <n v="1"/>
    <n v="1"/>
    <s v="ZBHT0013"/>
    <s v="koEoVuw_DIc"/>
    <s v="Allocated"/>
    <e v="#N/A"/>
    <e v="#N/A"/>
    <e v="#N/A"/>
    <m/>
    <m/>
    <m/>
    <m/>
    <s v="135"/>
    <n v="2926"/>
    <n v="6103"/>
  </r>
  <r>
    <n v="462024518"/>
    <s v="KISHOR SHANKARRAO SOLANKE"/>
    <s v="COLLECT"/>
    <x v="5"/>
    <n v="3700"/>
    <m/>
    <m/>
    <m/>
    <n v="3562"/>
    <n v="3491"/>
    <n v="3549"/>
    <n v="3417"/>
    <x v="0"/>
    <x v="0"/>
    <x v="0"/>
    <x v="5"/>
    <n v="52446"/>
    <n v="58"/>
    <n v="0"/>
    <n v="1800"/>
    <s v="08.05.26"/>
    <n v="0.10617297266832444"/>
    <n v="2.870010407407662E-3"/>
    <x v="0"/>
    <s v="PAID"/>
    <s v="PTP"/>
    <s v="PAID"/>
    <m/>
    <m/>
    <s v="CAVA"/>
    <m/>
    <s v="-"/>
    <s v="-"/>
    <s v="BHOSARI"/>
    <s v="-"/>
    <s v="-"/>
    <s v="-"/>
    <n v="5349"/>
    <n v="52446"/>
    <n v="27"/>
    <n v="12"/>
    <s v="STABLE"/>
    <m/>
    <m/>
    <m/>
    <m/>
    <s v="REGULAR"/>
    <m/>
    <s v="HONDA SHINE DRUM BSVI"/>
    <d v="2024-02-25T00:00:00"/>
    <n v="42"/>
    <x v="0"/>
    <x v="1"/>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m/>
    <s v="64"/>
    <n v="3549"/>
    <n v="7117"/>
  </r>
  <r>
    <n v="465745916"/>
    <s v="RAHUL VIJAY MORE"/>
    <s v="ONLINE"/>
    <x v="21"/>
    <n v="5100"/>
    <m/>
    <m/>
    <m/>
    <n v="4873"/>
    <n v="4841.3500000000004"/>
    <n v="4911.3500000000004"/>
    <n v="4808.3500000000004"/>
    <x v="0"/>
    <x v="0"/>
    <x v="0"/>
    <x v="17"/>
    <n v="52337"/>
    <n v="70"/>
    <n v="0"/>
    <n v="900"/>
    <s v="-"/>
    <n v="8.7852975308860617E-2"/>
    <n v="2.8640455838861837E-3"/>
    <x v="0"/>
    <s v="PAID"/>
    <s v="-"/>
    <s v="PAID"/>
    <m/>
    <m/>
    <s v="CAVA"/>
    <m/>
    <m/>
    <m/>
    <s v="PIMPARI"/>
    <m/>
    <m/>
    <m/>
    <n v="5811.35"/>
    <n v="52337"/>
    <n v="27"/>
    <n v="12"/>
    <s v="STABLE"/>
    <m/>
    <m/>
    <m/>
    <m/>
    <s v="-"/>
    <s v="MH14MG0833"/>
    <s v="SPLENDOR PLUS BS6 I3S DRS CAST FI"/>
    <d v="2025-03-21T00:00:00"/>
    <n v="24"/>
    <x v="1"/>
    <x v="0"/>
    <m/>
    <m/>
    <m/>
    <m/>
    <m/>
    <m/>
    <m/>
    <m/>
    <m/>
    <m/>
    <m/>
    <m/>
    <m/>
    <m/>
    <m/>
    <m/>
    <m/>
    <m/>
    <m/>
    <m/>
    <m/>
    <m/>
    <m/>
    <m/>
    <m/>
    <m/>
    <m/>
    <m/>
    <m/>
    <m/>
    <m/>
    <m/>
    <m/>
    <m/>
    <n v="1"/>
    <m/>
    <m/>
    <m/>
    <m/>
    <m/>
    <m/>
    <m/>
    <m/>
    <n v="1"/>
    <m/>
    <m/>
    <m/>
    <m/>
    <m/>
    <m/>
    <m/>
    <m/>
    <m/>
    <m/>
    <m/>
    <m/>
    <m/>
    <m/>
    <m/>
    <m/>
    <m/>
    <m/>
    <m/>
    <m/>
    <m/>
    <m/>
    <m/>
    <m/>
    <m/>
    <m/>
    <m/>
    <m/>
    <m/>
    <m/>
    <m/>
    <m/>
    <m/>
    <m/>
    <m/>
    <m/>
    <m/>
    <m/>
    <m/>
    <m/>
    <m/>
    <m/>
    <m/>
    <m/>
    <m/>
    <m/>
    <m/>
    <m/>
    <m/>
    <m/>
    <n v="2"/>
    <n v="1"/>
    <s v="ZBHT0015"/>
    <s v="ko6lhhSuP1"/>
    <s v="Allocated"/>
    <s v="Left Message (LMCB)"/>
    <s v="Visited at customer residence address. Customer not live here his relatives sd. Customer at village. Left message at home with relatives."/>
    <d v="2026-06-15T00:00:00"/>
    <m/>
    <m/>
    <m/>
    <m/>
    <s v="194"/>
    <n v="4911.3500000000004"/>
    <n v="9908.35"/>
  </r>
  <r>
    <n v="467110513"/>
    <s v="SONALI BALASAHEB ABHYANKAR"/>
    <m/>
    <x v="1"/>
    <m/>
    <m/>
    <m/>
    <s v="BANK STABLE 15"/>
    <n v="9172"/>
    <n v="8584"/>
    <n v="8722"/>
    <n v="18023"/>
    <x v="0"/>
    <x v="0"/>
    <x v="1"/>
    <x v="4"/>
    <n v="52239"/>
    <n v="138"/>
    <n v="0"/>
    <n v="900"/>
    <s v="-"/>
    <n v="7.2606628989813418E-2"/>
    <n v="2.858682715032011E-3"/>
    <x v="0"/>
    <s v="PAID"/>
    <s v="-"/>
    <s v="PAID"/>
    <m/>
    <m/>
    <s v="CAVA"/>
    <m/>
    <m/>
    <m/>
    <s v="NANEKARWADI"/>
    <m/>
    <m/>
    <m/>
    <n v="9622"/>
    <n v="52239"/>
    <n v="22"/>
    <n v="7"/>
    <s v="STABLE"/>
    <m/>
    <m/>
    <m/>
    <m/>
    <s v="-"/>
    <s v="MH14MY4038"/>
    <s v="PIAGGIO VESPA SXL 149 ABS"/>
    <d v="2025-10-18T00:00:00"/>
    <n v="12"/>
    <x v="1"/>
    <x v="0"/>
    <m/>
    <m/>
    <m/>
    <m/>
    <m/>
    <m/>
    <m/>
    <m/>
    <m/>
    <m/>
    <m/>
    <m/>
    <m/>
    <m/>
    <m/>
    <m/>
    <m/>
    <m/>
    <m/>
    <m/>
    <m/>
    <m/>
    <m/>
    <m/>
    <m/>
    <m/>
    <m/>
    <m/>
    <m/>
    <m/>
    <m/>
    <m/>
    <m/>
    <m/>
    <n v="1"/>
    <m/>
    <m/>
    <m/>
    <m/>
    <m/>
    <m/>
    <m/>
    <m/>
    <m/>
    <m/>
    <m/>
    <m/>
    <m/>
    <m/>
    <m/>
    <m/>
    <m/>
    <m/>
    <m/>
    <m/>
    <m/>
    <m/>
    <m/>
    <m/>
    <m/>
    <m/>
    <m/>
    <m/>
    <m/>
    <m/>
    <m/>
    <m/>
    <m/>
    <m/>
    <m/>
    <m/>
    <m/>
    <m/>
    <m/>
    <m/>
    <m/>
    <m/>
    <m/>
    <m/>
    <m/>
    <m/>
    <m/>
    <m/>
    <m/>
    <m/>
    <m/>
    <m/>
    <m/>
    <m/>
    <m/>
    <m/>
    <m/>
    <m/>
    <m/>
    <n v="1"/>
    <n v="1"/>
    <s v="DUWT0017"/>
    <s v="kPnctcaS6b"/>
    <s v="Allocated"/>
    <s v="Promise To Pay (PTP)"/>
    <s v="Customer pay online "/>
    <d v="2026-06-12T00:00:00"/>
    <m/>
    <m/>
    <m/>
    <m/>
    <s v="267"/>
    <n v="8722"/>
    <n v="18023"/>
  </r>
  <r>
    <n v="466958013"/>
    <s v="PRAPHUL ASHOK JAIN"/>
    <m/>
    <x v="1"/>
    <m/>
    <m/>
    <m/>
    <m/>
    <n v="9332"/>
    <n v="9164"/>
    <n v="9355"/>
    <n v="18984"/>
    <x v="0"/>
    <x v="1"/>
    <x v="1"/>
    <x v="7"/>
    <n v="52197"/>
    <n v="191"/>
    <n v="0"/>
    <n v="1350"/>
    <s v="27.05.26"/>
    <n v="3.2497909538986604E-2"/>
    <n v="2.8563843426659369E-3"/>
    <x v="0"/>
    <s v="PTP"/>
    <s v="MPTP"/>
    <s v="PTP"/>
    <m/>
    <n v="20"/>
    <s v="CAVNA"/>
    <m/>
    <s v="-"/>
    <s v="-"/>
    <s v="SHIRUR"/>
    <s v="-"/>
    <s v="-"/>
    <s v="-"/>
    <n v="10705"/>
    <n v="52197"/>
    <n v="22"/>
    <n v="38"/>
    <s v="FLOW"/>
    <m/>
    <m/>
    <m/>
    <m/>
    <s v="REGULAR"/>
    <s v="MH12YT5870"/>
    <s v="TVS JUPITER 125 DISC"/>
    <d v="2025-09-27T00:00:00"/>
    <n v="12"/>
    <x v="0"/>
    <x v="0"/>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m/>
    <s v="488"/>
    <n v="9355"/>
    <n v="18984"/>
  </r>
  <r>
    <n v="462207375"/>
    <s v="MAHENDRA AKRUD MANCHARE"/>
    <m/>
    <x v="1"/>
    <m/>
    <m/>
    <m/>
    <m/>
    <n v="4144"/>
    <n v="16274"/>
    <n v="4256"/>
    <n v="21072"/>
    <x v="2"/>
    <x v="1"/>
    <x v="1"/>
    <x v="1"/>
    <n v="52058"/>
    <n v="414"/>
    <n v="0"/>
    <n v="2863.43"/>
    <s v="FLOW"/>
    <n v="0.107387575370161"/>
    <n v="1.709162609047064E-2"/>
    <x v="1"/>
    <s v="NC"/>
    <s v="NC"/>
    <s v="NC"/>
    <s v="Add not found"/>
    <m/>
    <s v="CNAVNA"/>
    <m/>
    <s v="REPO"/>
    <s v="-"/>
    <s v="CHINCHWAD"/>
    <s v="-"/>
    <s v="-"/>
    <s v="-"/>
    <n v="19551.43"/>
    <n v="52058"/>
    <n v="116"/>
    <n v="132"/>
    <s v="FLOW"/>
    <m/>
    <m/>
    <m/>
    <m/>
    <s v="NPA"/>
    <s v="MH14LK8938"/>
    <s v="HONDA UNICORN 160 BSVI"/>
    <d v="2024-03-12T00:00:00"/>
    <n v="36"/>
    <x v="0"/>
    <x v="0"/>
    <m/>
    <m/>
    <m/>
    <m/>
    <m/>
    <m/>
    <m/>
    <m/>
    <m/>
    <m/>
    <m/>
    <m/>
    <m/>
    <n v="1"/>
    <m/>
    <m/>
    <m/>
    <m/>
    <m/>
    <m/>
    <m/>
    <m/>
    <m/>
    <m/>
    <m/>
    <n v="1"/>
    <m/>
    <m/>
    <n v="1"/>
    <m/>
    <m/>
    <m/>
    <m/>
    <m/>
    <m/>
    <m/>
    <m/>
    <n v="1"/>
    <m/>
    <m/>
    <m/>
    <m/>
    <m/>
    <m/>
    <m/>
    <m/>
    <m/>
    <m/>
    <m/>
    <m/>
    <m/>
    <m/>
    <m/>
    <m/>
    <m/>
    <m/>
    <m/>
    <m/>
    <m/>
    <m/>
    <m/>
    <m/>
    <m/>
    <m/>
    <m/>
    <m/>
    <m/>
    <m/>
    <m/>
    <m/>
    <m/>
    <m/>
    <m/>
    <m/>
    <m/>
    <m/>
    <m/>
    <m/>
    <m/>
    <m/>
    <m/>
    <m/>
    <m/>
    <m/>
    <m/>
    <m/>
    <m/>
    <m/>
    <m/>
    <m/>
    <m/>
    <m/>
    <m/>
    <m/>
    <n v="4"/>
    <n v="1"/>
    <s v="ZBHT0011"/>
    <s v="Gol0mDGajz"/>
    <s v="Allocated"/>
    <s v="Address Not Found (NC_ANF)"/>
    <s v="Visit cm residence address surching for a long time cm address not found "/>
    <d v="2026-06-09T00:00:00"/>
    <m/>
    <m/>
    <m/>
    <m/>
    <s v="654"/>
    <n v="4256"/>
    <n v="21072"/>
  </r>
  <r>
    <n v="462490785"/>
    <s v="VAISHALI PRAMOD PAWAR"/>
    <s v="BRANCH"/>
    <x v="14"/>
    <n v="4300"/>
    <m/>
    <m/>
    <m/>
    <n v="4107"/>
    <n v="13320"/>
    <n v="1782"/>
    <n v="14161"/>
    <x v="2"/>
    <x v="0"/>
    <x v="0"/>
    <x v="6"/>
    <n v="51910"/>
    <n v="783"/>
    <n v="0"/>
    <n v="6300"/>
    <s v="18.05.26"/>
    <n v="0.18752010530892138"/>
    <n v="1.7043034891012544E-2"/>
    <x v="0"/>
    <s v="PAID"/>
    <s v="PAID"/>
    <s v="PAID"/>
    <m/>
    <m/>
    <s v="CAVNA"/>
    <m/>
    <s v="-"/>
    <s v="-"/>
    <s v="VISHRANTWADI"/>
    <s v="-"/>
    <s v="-"/>
    <s v="-"/>
    <n v="20403"/>
    <n v="51910"/>
    <n v="116"/>
    <n v="132"/>
    <s v="FLOW"/>
    <m/>
    <m/>
    <m/>
    <m/>
    <s v="NPA"/>
    <m/>
    <s v="OLA S1 AIR"/>
    <d v="2024-04-08T00:00:00"/>
    <n v="36"/>
    <x v="0"/>
    <x v="1"/>
    <m/>
    <m/>
    <m/>
    <m/>
    <m/>
    <m/>
    <m/>
    <n v="1"/>
    <m/>
    <m/>
    <m/>
    <m/>
    <m/>
    <n v="1"/>
    <m/>
    <m/>
    <m/>
    <m/>
    <m/>
    <m/>
    <m/>
    <m/>
    <m/>
    <m/>
    <m/>
    <m/>
    <m/>
    <m/>
    <m/>
    <m/>
    <m/>
    <m/>
    <m/>
    <m/>
    <m/>
    <m/>
    <m/>
    <m/>
    <m/>
    <m/>
    <m/>
    <m/>
    <m/>
    <m/>
    <m/>
    <m/>
    <n v="1"/>
    <m/>
    <m/>
    <m/>
    <m/>
    <m/>
    <m/>
    <m/>
    <m/>
    <m/>
    <m/>
    <m/>
    <m/>
    <m/>
    <m/>
    <m/>
    <m/>
    <m/>
    <m/>
    <m/>
    <m/>
    <m/>
    <m/>
    <m/>
    <m/>
    <m/>
    <m/>
    <m/>
    <m/>
    <m/>
    <m/>
    <m/>
    <m/>
    <m/>
    <m/>
    <m/>
    <m/>
    <m/>
    <m/>
    <m/>
    <m/>
    <m/>
    <m/>
    <m/>
    <m/>
    <m/>
    <m/>
    <m/>
    <n v="3"/>
    <n v="1"/>
    <s v="ZBHT0012"/>
    <s v="A6xAiB7q_Dgz"/>
    <s v="Allocated"/>
    <s v="Left Message (LMCB)"/>
    <s v="Lm"/>
    <d v="2026-06-05T00:00:00"/>
    <m/>
    <m/>
    <m/>
    <m/>
    <s v="1034"/>
    <n v="1782"/>
    <n v="18461"/>
  </r>
  <r>
    <n v="464619509"/>
    <s v="BABU ARJUN AVACHITE"/>
    <m/>
    <x v="1"/>
    <m/>
    <m/>
    <m/>
    <m/>
    <n v="3285"/>
    <n v="3259"/>
    <n v="3363"/>
    <n v="6760"/>
    <x v="0"/>
    <x v="1"/>
    <x v="1"/>
    <x v="7"/>
    <n v="51067"/>
    <n v="104"/>
    <n v="0"/>
    <n v="6286"/>
    <s v="29.05.26"/>
    <n v="3.1794370297669003E-2"/>
    <n v="2.7945471813882292E-3"/>
    <x v="0"/>
    <s v="PTP"/>
    <s v="PTP"/>
    <s v="PTP"/>
    <m/>
    <n v="25"/>
    <s v="CAVNA"/>
    <m/>
    <s v="-"/>
    <s v="-"/>
    <s v="SHIRUR"/>
    <s v="-"/>
    <s v="-"/>
    <s v="-"/>
    <n v="9649"/>
    <n v="51067"/>
    <n v="27"/>
    <n v="43"/>
    <s v="FLOW"/>
    <m/>
    <m/>
    <m/>
    <m/>
    <s v="REGULAR"/>
    <s v="MH12YC7753"/>
    <s v="DESTINI 125 XTEC"/>
    <d v="2024-11-08T00:00:00"/>
    <n v="36"/>
    <x v="0"/>
    <x v="0"/>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m/>
    <s v="216"/>
    <n v="3363"/>
    <n v="6760"/>
  </r>
  <r>
    <n v="465281966"/>
    <s v="BALU ABAJI GAWARI"/>
    <m/>
    <x v="1"/>
    <m/>
    <m/>
    <m/>
    <s v="BANK STABLE 17"/>
    <n v="5523"/>
    <n v="5520"/>
    <n v="5677"/>
    <n v="11316"/>
    <x v="0"/>
    <x v="0"/>
    <x v="1"/>
    <x v="15"/>
    <n v="50632"/>
    <n v="157"/>
    <n v="0"/>
    <n v="3595"/>
    <s v="29.05.26"/>
    <n v="7.4335915651932677E-2"/>
    <n v="2.7707426104538902E-3"/>
    <x v="0"/>
    <s v="PAID"/>
    <s v="NC"/>
    <s v="NC"/>
    <s v="Add  not found"/>
    <m/>
    <s v="CNAVNA"/>
    <m/>
    <s v="-"/>
    <s v="-"/>
    <s v="SANGAMWADI"/>
    <s v="-"/>
    <s v="-"/>
    <s v="-"/>
    <n v="9272"/>
    <n v="50632"/>
    <n v="27"/>
    <n v="12"/>
    <s v="STABLE"/>
    <m/>
    <m/>
    <m/>
    <m/>
    <s v="REGULAR"/>
    <s v="MH14MD2711"/>
    <s v="ACTIVA 125 DISC BSVI"/>
    <d v="2025-01-21T00:00:00"/>
    <n v="24"/>
    <x v="0"/>
    <x v="1"/>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m/>
    <s v="273"/>
    <n v="5677"/>
    <n v="11316"/>
  </r>
  <r>
    <n v="461702783"/>
    <s v="RAM ARUN BAGADE"/>
    <s v="ONLINE"/>
    <x v="11"/>
    <n v="3503"/>
    <m/>
    <m/>
    <m/>
    <n v="3338"/>
    <n v="9780"/>
    <n v="3538"/>
    <n v="10110"/>
    <x v="1"/>
    <x v="0"/>
    <x v="0"/>
    <x v="7"/>
    <n v="50591"/>
    <n v="434"/>
    <n v="0"/>
    <n v="0"/>
    <s v="06.05.26"/>
    <n v="7.6617713019951433E-2"/>
    <n v="1.3531092967769207E-2"/>
    <x v="0"/>
    <s v="PAID"/>
    <s v="PAID"/>
    <s v="PAID"/>
    <m/>
    <m/>
    <s v="CAVNA"/>
    <m/>
    <s v="REPO"/>
    <s v="-"/>
    <s v="SHIRUR"/>
    <s v="-"/>
    <s v="-"/>
    <s v="-"/>
    <n v="10214"/>
    <n v="50591"/>
    <n v="88"/>
    <n v="73"/>
    <s v="STABLE"/>
    <m/>
    <m/>
    <m/>
    <m/>
    <s v="REGULAR"/>
    <s v="MH12WM8212"/>
    <s v="HONDA ACTIVA 6G DLX BS VI"/>
    <d v="2024-01-29T00:00:00"/>
    <n v="42"/>
    <x v="0"/>
    <x v="0"/>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m/>
    <s v="495"/>
    <n v="3538"/>
    <n v="13613"/>
  </r>
  <r>
    <n v="465762771"/>
    <s v="ASHIM SAIKIA"/>
    <s v="ONLINE"/>
    <x v="19"/>
    <n v="4931"/>
    <m/>
    <m/>
    <m/>
    <n v="4727"/>
    <n v="4640"/>
    <n v="4727"/>
    <n v="4640"/>
    <x v="0"/>
    <x v="0"/>
    <x v="0"/>
    <x v="4"/>
    <n v="50509"/>
    <n v="87"/>
    <n v="0"/>
    <n v="3150"/>
    <s v="STABLE"/>
    <n v="7.0202113816238559E-2"/>
    <n v="2.7640116628103875E-3"/>
    <x v="0"/>
    <s v="PAID"/>
    <s v="NC"/>
    <s v="NC"/>
    <s v="Alwayws door lock"/>
    <m/>
    <s v="CNAVNA"/>
    <m/>
    <s v="-"/>
    <s v="-"/>
    <s v="NANEKAR WADI"/>
    <s v="-"/>
    <s v="-"/>
    <s v="-"/>
    <n v="7877"/>
    <n v="50509"/>
    <n v="27"/>
    <n v="43"/>
    <s v="FLOW"/>
    <m/>
    <m/>
    <m/>
    <m/>
    <s v="REGULAR"/>
    <s v="MH14MG6130"/>
    <s v="TVS RAIDER SMARTXONNECT"/>
    <d v="2025-03-24T00:00:00"/>
    <n v="24"/>
    <x v="0"/>
    <x v="0"/>
    <m/>
    <m/>
    <m/>
    <m/>
    <m/>
    <m/>
    <m/>
    <n v="1"/>
    <m/>
    <m/>
    <m/>
    <m/>
    <m/>
    <m/>
    <m/>
    <m/>
    <m/>
    <m/>
    <m/>
    <m/>
    <m/>
    <m/>
    <m/>
    <m/>
    <m/>
    <m/>
    <m/>
    <m/>
    <m/>
    <m/>
    <m/>
    <m/>
    <m/>
    <m/>
    <m/>
    <m/>
    <m/>
    <m/>
    <m/>
    <m/>
    <m/>
    <m/>
    <m/>
    <m/>
    <m/>
    <m/>
    <m/>
    <m/>
    <m/>
    <m/>
    <m/>
    <m/>
    <m/>
    <m/>
    <m/>
    <n v="1"/>
    <m/>
    <m/>
    <m/>
    <m/>
    <m/>
    <m/>
    <m/>
    <m/>
    <m/>
    <m/>
    <m/>
    <m/>
    <m/>
    <m/>
    <m/>
    <m/>
    <m/>
    <m/>
    <m/>
    <m/>
    <m/>
    <m/>
    <m/>
    <m/>
    <m/>
    <m/>
    <m/>
    <m/>
    <m/>
    <m/>
    <m/>
    <m/>
    <m/>
    <m/>
    <m/>
    <m/>
    <m/>
    <m/>
    <n v="2"/>
    <n v="1"/>
    <s v="DUWT0017"/>
    <s v="APG1EgdZybz"/>
    <s v="Allocated"/>
    <s v="Door Locked (NC_DL)"/>
    <s v="Customer not meet house lock "/>
    <d v="2026-06-03T00:00:00"/>
    <m/>
    <m/>
    <m/>
    <m/>
    <s v="204"/>
    <n v="4727"/>
    <n v="9571"/>
  </r>
  <r>
    <n v="463785816"/>
    <s v="SIDDHARTH SAWDEKAR"/>
    <s v="ONLINE"/>
    <x v="14"/>
    <n v="3953"/>
    <m/>
    <m/>
    <m/>
    <n v="3557"/>
    <n v="7047"/>
    <n v="3720"/>
    <n v="7028"/>
    <x v="4"/>
    <x v="0"/>
    <x v="0"/>
    <x v="5"/>
    <n v="50472"/>
    <n v="230"/>
    <n v="0"/>
    <n v="5017.99"/>
    <s v="FLOW"/>
    <n v="0.372380125206841"/>
    <n v="1.1175075309705313E-2"/>
    <x v="0"/>
    <s v="PAID"/>
    <s v="RTP"/>
    <s v="PAID"/>
    <m/>
    <m/>
    <s v="CAVA"/>
    <m/>
    <s v="-"/>
    <s v="-"/>
    <s v="BHOSARI"/>
    <s v="-"/>
    <s v="-"/>
    <s v="-"/>
    <n v="12294.99"/>
    <n v="50472"/>
    <n v="57"/>
    <n v="73"/>
    <s v="FLOW"/>
    <m/>
    <m/>
    <m/>
    <m/>
    <s v="REGULAR"/>
    <s v="MH14LT3723"/>
    <s v="PASSION PLUS I3S DRS CAST"/>
    <d v="2024-08-17T00:00:00"/>
    <n v="36"/>
    <x v="0"/>
    <x v="1"/>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m/>
    <s v="377"/>
    <n v="3720"/>
    <n v="10981"/>
  </r>
  <r>
    <n v="463886724"/>
    <s v="RUSHIKESH SUNIL MOHITE"/>
    <s v="ONLINE"/>
    <x v="21"/>
    <n v="5078"/>
    <m/>
    <m/>
    <m/>
    <n v="5002"/>
    <n v="5002"/>
    <n v="5004"/>
    <n v="5002"/>
    <x v="0"/>
    <x v="0"/>
    <x v="0"/>
    <x v="7"/>
    <n v="50437"/>
    <n v="2"/>
    <n v="0"/>
    <n v="450"/>
    <s v="-"/>
    <n v="3.1402131605606974E-2"/>
    <n v="2.7600715958971179E-3"/>
    <x v="2"/>
    <s v="PAID"/>
    <s v="-"/>
    <s v="PAID"/>
    <m/>
    <m/>
    <s v="CAVA"/>
    <m/>
    <m/>
    <m/>
    <s v="SHIRUR"/>
    <m/>
    <m/>
    <m/>
    <n v="5454"/>
    <n v="50437"/>
    <n v="27"/>
    <n v="12"/>
    <s v="STABLE"/>
    <m/>
    <m/>
    <m/>
    <m/>
    <s v="-"/>
    <s v="MH16DN0975"/>
    <s v="TVS RAIDER DISC"/>
    <d v="2024-08-29T00:00:00"/>
    <n v="30"/>
    <x v="1"/>
    <x v="0"/>
    <m/>
    <m/>
    <m/>
    <m/>
    <m/>
    <m/>
    <m/>
    <m/>
    <m/>
    <m/>
    <m/>
    <m/>
    <m/>
    <m/>
    <m/>
    <m/>
    <m/>
    <m/>
    <m/>
    <m/>
    <m/>
    <m/>
    <m/>
    <m/>
    <m/>
    <m/>
    <m/>
    <m/>
    <m/>
    <m/>
    <m/>
    <n v="1"/>
    <m/>
    <m/>
    <m/>
    <m/>
    <m/>
    <m/>
    <m/>
    <m/>
    <m/>
    <m/>
    <m/>
    <m/>
    <m/>
    <m/>
    <m/>
    <m/>
    <m/>
    <m/>
    <m/>
    <m/>
    <m/>
    <m/>
    <m/>
    <m/>
    <m/>
    <m/>
    <m/>
    <m/>
    <m/>
    <m/>
    <m/>
    <m/>
    <m/>
    <m/>
    <m/>
    <m/>
    <m/>
    <m/>
    <m/>
    <m/>
    <m/>
    <m/>
    <m/>
    <m/>
    <m/>
    <m/>
    <m/>
    <m/>
    <m/>
    <m/>
    <m/>
    <m/>
    <m/>
    <m/>
    <m/>
    <m/>
    <m/>
    <m/>
    <m/>
    <m/>
    <m/>
    <m/>
    <n v="1"/>
    <n v="1"/>
    <s v="ZBHT0024"/>
    <s v="GPfdiGVkyb"/>
    <s v="Allocated"/>
    <s v="Shifted (NC_SFTD)"/>
    <s v="Customer shifted "/>
    <d v="2026-06-11T00:00:00"/>
    <m/>
    <m/>
    <m/>
    <m/>
    <s v="76"/>
    <n v="5004"/>
    <n v="10080"/>
  </r>
  <r>
    <n v="461652917"/>
    <s v="PRATIK TULSIDAS PARMAR"/>
    <m/>
    <x v="1"/>
    <m/>
    <m/>
    <m/>
    <m/>
    <n v="4000"/>
    <n v="19789"/>
    <n v="4956"/>
    <n v="25261"/>
    <x v="5"/>
    <x v="1"/>
    <x v="1"/>
    <x v="2"/>
    <n v="50019"/>
    <n v="1167"/>
    <n v="0"/>
    <n v="6300"/>
    <s v="FLOW"/>
    <n v="0.461941263391208"/>
    <n v="2.4347522277576437E-2"/>
    <x v="1"/>
    <s v="BPTP"/>
    <s v="PTP"/>
    <s v="BPTP"/>
    <s v="Financail problem"/>
    <m/>
    <s v="CAVNA"/>
    <m/>
    <s v="REPO"/>
    <s v="-"/>
    <s v="DAPODI"/>
    <s v="-"/>
    <s v="-"/>
    <s v="-"/>
    <n v="27256"/>
    <n v="50019"/>
    <n v="147"/>
    <n v="163"/>
    <s v="FLOW"/>
    <m/>
    <m/>
    <m/>
    <m/>
    <s v="NPA"/>
    <s v="MH14LK9900"/>
    <s v="HONDA SP 160 DOUBLE DISC"/>
    <d v="2024-01-25T00:00:00"/>
    <n v="36"/>
    <x v="0"/>
    <x v="1"/>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m/>
    <s v="1472"/>
    <n v="4956"/>
    <n v="25261"/>
  </r>
  <r>
    <n v="460952186"/>
    <s v="ABHIJEET UTTAM KUMBHAR"/>
    <m/>
    <x v="1"/>
    <m/>
    <m/>
    <m/>
    <m/>
    <n v="2774"/>
    <n v="4637"/>
    <n v="2028"/>
    <n v="7672"/>
    <x v="4"/>
    <x v="1"/>
    <x v="1"/>
    <x v="14"/>
    <n v="49889"/>
    <n v="165"/>
    <n v="0"/>
    <n v="6300"/>
    <s v="27.05.26"/>
    <n v="0.11765566540954096"/>
    <n v="1.1045992473567292E-2"/>
    <x v="0"/>
    <s v="PTP"/>
    <s v="PTP"/>
    <s v="PTP"/>
    <m/>
    <n v="24"/>
    <s v="CAVA"/>
    <m/>
    <s v="-"/>
    <s v="-"/>
    <s v="DEHU"/>
    <s v="-"/>
    <s v="-"/>
    <s v="-"/>
    <n v="11102"/>
    <n v="49889"/>
    <n v="57"/>
    <n v="73"/>
    <s v="FLOW"/>
    <m/>
    <m/>
    <m/>
    <m/>
    <s v="REGULAR"/>
    <s v="MH14LF6664"/>
    <s v="SPLENDOR PLUS DRS CAST FI BLACK"/>
    <d v="2023-12-01T00:00:00"/>
    <n v="48"/>
    <x v="0"/>
    <x v="1"/>
    <m/>
    <m/>
    <m/>
    <m/>
    <m/>
    <m/>
    <m/>
    <m/>
    <m/>
    <m/>
    <m/>
    <m/>
    <m/>
    <n v="1"/>
    <m/>
    <m/>
    <m/>
    <m/>
    <m/>
    <m/>
    <m/>
    <m/>
    <m/>
    <m/>
    <m/>
    <m/>
    <m/>
    <m/>
    <m/>
    <m/>
    <m/>
    <m/>
    <m/>
    <m/>
    <m/>
    <m/>
    <m/>
    <m/>
    <m/>
    <m/>
    <m/>
    <m/>
    <m/>
    <n v="1"/>
    <m/>
    <m/>
    <m/>
    <m/>
    <m/>
    <m/>
    <m/>
    <m/>
    <m/>
    <m/>
    <m/>
    <n v="1"/>
    <m/>
    <m/>
    <m/>
    <m/>
    <m/>
    <m/>
    <m/>
    <m/>
    <m/>
    <m/>
    <m/>
    <m/>
    <m/>
    <m/>
    <m/>
    <m/>
    <m/>
    <m/>
    <m/>
    <m/>
    <m/>
    <m/>
    <m/>
    <m/>
    <m/>
    <m/>
    <m/>
    <m/>
    <m/>
    <m/>
    <m/>
    <m/>
    <m/>
    <m/>
    <m/>
    <m/>
    <m/>
    <m/>
    <n v="3"/>
    <n v="1"/>
    <s v="DUWT0027"/>
    <s v="G6Jit5JApz"/>
    <s v="Allocated"/>
    <s v="Door Locked (NC_DL)"/>
    <s v="Visited to Customers residence address but Customers residence is Door Lock "/>
    <d v="2026-06-05T00:00:00"/>
    <m/>
    <m/>
    <m/>
    <m/>
    <s v="261"/>
    <n v="2028"/>
    <n v="7672"/>
  </r>
  <r>
    <n v="463265017"/>
    <s v="DASTAGIR GUNDULAL INAMDAR"/>
    <m/>
    <x v="1"/>
    <m/>
    <m/>
    <m/>
    <m/>
    <n v="4612"/>
    <n v="18137.169999999998"/>
    <n v="4747.1699999999983"/>
    <n v="23498.17"/>
    <x v="2"/>
    <x v="1"/>
    <x v="1"/>
    <x v="5"/>
    <n v="49791"/>
    <n v="446"/>
    <n v="0"/>
    <n v="1800"/>
    <s v="FLOW"/>
    <n v="0.20237010094037414"/>
    <n v="1.6347327109582074E-2"/>
    <x v="1"/>
    <s v="NC"/>
    <s v="NC"/>
    <s v="NC"/>
    <s v="Add not found"/>
    <m/>
    <s v="CNAVNA"/>
    <m/>
    <s v="REPO"/>
    <s v="-"/>
    <s v="BHOSARI GAON"/>
    <s v="-"/>
    <s v="-"/>
    <s v="-"/>
    <n v="20383.169999999998"/>
    <n v="49791"/>
    <n v="116"/>
    <n v="132"/>
    <s v="FLOW"/>
    <m/>
    <m/>
    <m/>
    <m/>
    <s v="NPA"/>
    <s v="MH14LR3581"/>
    <s v="HONDA SHINE CELEBRATION ED DISC"/>
    <d v="2024-06-21T00:00:00"/>
    <n v="30"/>
    <x v="0"/>
    <x v="1"/>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s v="DIGICOLLTC"/>
    <s v="749"/>
    <n v="4747.1699999999983"/>
    <n v="23498.17"/>
  </r>
  <r>
    <n v="462848842"/>
    <s v="RAMESH MANIK RAUT"/>
    <m/>
    <x v="1"/>
    <m/>
    <m/>
    <m/>
    <m/>
    <n v="4230"/>
    <n v="3897"/>
    <n v="4008"/>
    <n v="8353"/>
    <x v="0"/>
    <x v="1"/>
    <x v="1"/>
    <x v="1"/>
    <n v="49284"/>
    <n v="111"/>
    <n v="0"/>
    <n v="5400"/>
    <s v="28.05.26"/>
    <n v="1.9998763082752436E-2"/>
    <n v="2.6969758021332265E-3"/>
    <x v="0"/>
    <s v="PTP"/>
    <s v="PTP"/>
    <s v="PTP"/>
    <m/>
    <n v="25"/>
    <s v="CAVA"/>
    <m/>
    <s v="-"/>
    <s v="-"/>
    <s v="THERGAON"/>
    <s v="-"/>
    <s v="-"/>
    <s v="-"/>
    <n v="9408"/>
    <n v="49284"/>
    <n v="27"/>
    <n v="43"/>
    <s v="FLOW"/>
    <m/>
    <m/>
    <m/>
    <m/>
    <s v="REGULAR"/>
    <s v="MH14LR6917"/>
    <m/>
    <d v="2024-05-09T00:00:00"/>
    <n v="36"/>
    <x v="0"/>
    <x v="0"/>
    <m/>
    <m/>
    <m/>
    <m/>
    <m/>
    <m/>
    <m/>
    <m/>
    <m/>
    <m/>
    <n v="1"/>
    <m/>
    <m/>
    <m/>
    <m/>
    <m/>
    <n v="1"/>
    <m/>
    <m/>
    <m/>
    <m/>
    <m/>
    <m/>
    <m/>
    <m/>
    <m/>
    <m/>
    <m/>
    <m/>
    <m/>
    <m/>
    <m/>
    <m/>
    <m/>
    <m/>
    <m/>
    <m/>
    <m/>
    <m/>
    <m/>
    <m/>
    <m/>
    <m/>
    <n v="1"/>
    <m/>
    <m/>
    <m/>
    <m/>
    <m/>
    <m/>
    <m/>
    <m/>
    <m/>
    <m/>
    <m/>
    <m/>
    <m/>
    <m/>
    <m/>
    <m/>
    <m/>
    <m/>
    <m/>
    <m/>
    <m/>
    <m/>
    <m/>
    <m/>
    <m/>
    <m/>
    <m/>
    <m/>
    <m/>
    <m/>
    <m/>
    <m/>
    <m/>
    <m/>
    <m/>
    <m/>
    <m/>
    <m/>
    <m/>
    <m/>
    <m/>
    <m/>
    <m/>
    <m/>
    <m/>
    <m/>
    <m/>
    <m/>
    <m/>
    <m/>
    <n v="3"/>
    <n v="1"/>
    <s v="ZBHT0011"/>
    <s v="B6svCMbusDg7"/>
    <s v="Allocated"/>
    <s v="Left Message (LMCB)"/>
    <s v="Visit cm residence address cm is not at home lm with wife "/>
    <d v="2026-06-06T00:00:00"/>
    <m/>
    <m/>
    <m/>
    <m/>
    <s v="226"/>
    <n v="4008"/>
    <n v="8353"/>
  </r>
  <r>
    <n v="462204563"/>
    <s v="GANESH DNYANDEV BAMHANE"/>
    <m/>
    <x v="1"/>
    <m/>
    <m/>
    <m/>
    <m/>
    <n v="3917"/>
    <n v="14925"/>
    <n v="3953"/>
    <n v="19873"/>
    <x v="2"/>
    <x v="1"/>
    <x v="1"/>
    <x v="10"/>
    <n v="49190"/>
    <n v="779"/>
    <n v="0"/>
    <n v="6148"/>
    <s v="21.05.26"/>
    <n v="0.16880260818732112"/>
    <n v="1.6150007441512366E-2"/>
    <x v="1"/>
    <s v="RTP"/>
    <s v="BPTP"/>
    <s v="RTP"/>
    <s v="Financail problem"/>
    <m/>
    <s v="CNAVNA"/>
    <m/>
    <s v="REPO"/>
    <s v="-"/>
    <s v="BHATKALWADI"/>
    <s v="-"/>
    <s v="-"/>
    <s v="-"/>
    <n v="21852"/>
    <n v="49190"/>
    <n v="116"/>
    <n v="132"/>
    <s v="FLOW"/>
    <m/>
    <m/>
    <m/>
    <m/>
    <s v="NPA"/>
    <s v="MH14LK9146"/>
    <s v="AMPERE MAGNUS EX"/>
    <d v="2024-03-12T00:00:00"/>
    <n v="36"/>
    <x v="0"/>
    <x v="0"/>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m/>
    <s v="1031"/>
    <n v="3953"/>
    <n v="19873"/>
  </r>
  <r>
    <n v="460516801"/>
    <s v="ALIM AMIR PATHAN"/>
    <s v="COLLECT"/>
    <x v="6"/>
    <n v="3100"/>
    <m/>
    <m/>
    <m/>
    <n v="2999"/>
    <n v="2822.99"/>
    <n v="2868.99"/>
    <n v="2773.99"/>
    <x v="0"/>
    <x v="0"/>
    <x v="0"/>
    <x v="10"/>
    <n v="49068.29"/>
    <n v="46"/>
    <n v="0"/>
    <n v="4385"/>
    <s v="10.05.26"/>
    <n v="2.1161105789671581E-2"/>
    <n v="2.6851714711073732E-3"/>
    <x v="0"/>
    <s v="PAID"/>
    <s v="PTP"/>
    <s v="PAID"/>
    <m/>
    <m/>
    <s v="CAVA"/>
    <m/>
    <s v="-"/>
    <s v="-"/>
    <s v="RAJURI"/>
    <s v="-"/>
    <s v="-"/>
    <s v="-"/>
    <n v="7253.99"/>
    <n v="49068.29"/>
    <n v="27"/>
    <n v="12"/>
    <s v="STABLE"/>
    <m/>
    <m/>
    <m/>
    <m/>
    <s v="REGULAR"/>
    <s v="MH14LD4719"/>
    <s v="TVS JUPITER 125 DISC"/>
    <d v="2023-11-07T00:00:00"/>
    <n v="48"/>
    <x v="0"/>
    <x v="0"/>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m/>
    <s v="52"/>
    <n v="2868.99"/>
    <n v="5873.99"/>
  </r>
  <r>
    <n v="462463887"/>
    <s v="SHAM PANDHRINATH CHAWAN"/>
    <s v="ONLINE"/>
    <x v="5"/>
    <n v="3718"/>
    <m/>
    <m/>
    <m/>
    <n v="3672"/>
    <n v="3664"/>
    <n v="3727"/>
    <n v="3681"/>
    <x v="0"/>
    <x v="1"/>
    <x v="1"/>
    <x v="11"/>
    <n v="49066"/>
    <n v="63"/>
    <n v="0"/>
    <n v="3725"/>
    <s v="08.05.26"/>
    <n v="4.8463354790742284E-2"/>
    <n v="2.6850461550902709E-3"/>
    <x v="0"/>
    <s v="PTP"/>
    <s v="PAID"/>
    <s v="PTP"/>
    <m/>
    <n v="20"/>
    <m/>
    <m/>
    <s v="-"/>
    <s v="-"/>
    <s v="MAHALUNGE"/>
    <s v="-"/>
    <s v="-"/>
    <s v="-"/>
    <n v="7443"/>
    <n v="49066"/>
    <n v="27"/>
    <n v="43"/>
    <s v="FLOW"/>
    <m/>
    <m/>
    <m/>
    <m/>
    <s v="NPA"/>
    <s v="MH14LM6881"/>
    <s v="TVS RAIDER DISC"/>
    <d v="2024-04-05T00:00:00"/>
    <n v="39"/>
    <x v="0"/>
    <x v="0"/>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m/>
    <s v="63"/>
    <n v="3727"/>
    <n v="7399"/>
  </r>
  <r>
    <n v="463864554"/>
    <s v="BALKRUSHNA MANIK SHELAR"/>
    <s v="ONLINE"/>
    <x v="27"/>
    <n v="3550"/>
    <m/>
    <m/>
    <m/>
    <n v="3255"/>
    <n v="6482"/>
    <n v="3511"/>
    <n v="6548"/>
    <x v="4"/>
    <x v="0"/>
    <x v="0"/>
    <x v="7"/>
    <n v="48972"/>
    <n v="284"/>
    <n v="0"/>
    <n v="6287"/>
    <s v="19.05.26"/>
    <n v="5.4776661451072149E-2"/>
    <n v="1.0842958235593766E-2"/>
    <x v="0"/>
    <s v="PAID"/>
    <s v="PAID"/>
    <s v="PAID"/>
    <m/>
    <m/>
    <s v="CAVA"/>
    <m/>
    <s v="-"/>
    <s v="-"/>
    <s v="NHAVARA"/>
    <s v="-"/>
    <s v="-"/>
    <s v="-"/>
    <n v="13053"/>
    <n v="48972"/>
    <n v="57"/>
    <n v="73"/>
    <s v="FLOW"/>
    <m/>
    <m/>
    <m/>
    <m/>
    <s v="REGULAR"/>
    <s v="MH12XV2835"/>
    <s v="DESTINI 125 XTEC"/>
    <d v="2024-08-26T00:00:00"/>
    <n v="36"/>
    <x v="0"/>
    <x v="0"/>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m/>
    <s v="361"/>
    <n v="3511"/>
    <n v="10098"/>
  </r>
  <r>
    <n v="466230787"/>
    <s v="SANJAY BABULAL GUJRATHI"/>
    <m/>
    <x v="1"/>
    <m/>
    <m/>
    <m/>
    <m/>
    <n v="3401"/>
    <n v="13598"/>
    <n v="3986"/>
    <n v="17867"/>
    <x v="2"/>
    <x v="1"/>
    <x v="1"/>
    <x v="11"/>
    <n v="48435"/>
    <n v="591"/>
    <n v="0"/>
    <n v="3600"/>
    <s v="FLOW"/>
    <n v="0.34192710355587247"/>
    <n v="1.5902126660493017E-2"/>
    <x v="0"/>
    <s v="PTP"/>
    <s v="PTP"/>
    <s v="PTP"/>
    <m/>
    <n v="25"/>
    <m/>
    <m/>
    <s v="REPO"/>
    <s v="-"/>
    <s v="RAJGURU NAGAR "/>
    <s v="-"/>
    <s v="-"/>
    <s v="-"/>
    <n v="17789"/>
    <n v="48435"/>
    <n v="116"/>
    <n v="132"/>
    <s v="FLOW"/>
    <m/>
    <m/>
    <m/>
    <m/>
    <s v="NPA"/>
    <s v="MH14MN3177"/>
    <s v="TVS XL 100 ES DX"/>
    <d v="2025-05-30T00:00:00"/>
    <n v="24"/>
    <x v="0"/>
    <x v="0"/>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m/>
    <s v="868"/>
    <n v="3986"/>
    <n v="17867"/>
  </r>
  <r>
    <n v="464234404"/>
    <s v="SEEMA VIJAY RAI"/>
    <m/>
    <x v="1"/>
    <m/>
    <m/>
    <m/>
    <m/>
    <n v="10356"/>
    <n v="49394"/>
    <n v="1187"/>
    <n v="64023"/>
    <x v="3"/>
    <x v="1"/>
    <x v="1"/>
    <x v="5"/>
    <n v="47965"/>
    <n v="3573"/>
    <n v="0"/>
    <n v="5850"/>
    <s v="FLOW"/>
    <n v="0.61341023607949463"/>
    <n v="2.0148737378626543E-2"/>
    <x v="0"/>
    <s v="PTP"/>
    <s v="PTP"/>
    <s v="PTP"/>
    <m/>
    <n v="20"/>
    <s v="CAVA"/>
    <m/>
    <s v="REPO"/>
    <s v="-"/>
    <s v="BHOSARI"/>
    <s v="-"/>
    <s v="-"/>
    <s v="-"/>
    <n v="58817"/>
    <n v="47965"/>
    <n v="178"/>
    <n v="194"/>
    <s v="FLOW"/>
    <m/>
    <m/>
    <m/>
    <m/>
    <s v="NPA"/>
    <s v="MH14LZ7650"/>
    <s v="PIAGGIO VESPA SXL 149 ABS"/>
    <d v="2024-10-07T00:00:00"/>
    <n v="18"/>
    <x v="0"/>
    <x v="1"/>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m/>
    <s v="4273"/>
    <n v="1187"/>
    <n v="64023"/>
  </r>
  <r>
    <n v="465514812"/>
    <s v="CHANDRAKANT DAGDOJI PACHKOR"/>
    <m/>
    <x v="1"/>
    <m/>
    <m/>
    <m/>
    <m/>
    <n v="5268"/>
    <n v="5199"/>
    <n v="5336"/>
    <n v="10747"/>
    <x v="0"/>
    <x v="1"/>
    <x v="1"/>
    <x v="7"/>
    <n v="47915"/>
    <n v="137"/>
    <n v="0"/>
    <n v="2250"/>
    <s v="22.05.26"/>
    <n v="2.9831931635161853E-2"/>
    <n v="2.6220598076295261E-3"/>
    <x v="0"/>
    <s v="PTP"/>
    <s v="PTP"/>
    <s v="PTP"/>
    <m/>
    <n v="22"/>
    <s v="CAVA"/>
    <m/>
    <s v="-"/>
    <s v="-"/>
    <s v="SHIRUR"/>
    <s v="-"/>
    <s v="-"/>
    <s v="-"/>
    <n v="7586"/>
    <n v="47915"/>
    <n v="27"/>
    <n v="43"/>
    <s v="FLOW"/>
    <m/>
    <m/>
    <m/>
    <m/>
    <s v="REGULAR"/>
    <s v="MH22BF9131"/>
    <s v="HONDA SHINE DISC BSVI"/>
    <d v="2025-02-16T00:00:00"/>
    <n v="24"/>
    <x v="0"/>
    <x v="0"/>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m/>
    <s v="280"/>
    <n v="5336"/>
    <n v="10747"/>
  </r>
  <r>
    <n v="463888060"/>
    <s v="BHEGADE AKASH ANKUSH"/>
    <m/>
    <x v="1"/>
    <m/>
    <m/>
    <m/>
    <m/>
    <n v="3150"/>
    <n v="6300"/>
    <n v="3231"/>
    <n v="9647"/>
    <x v="4"/>
    <x v="1"/>
    <x v="1"/>
    <x v="13"/>
    <n v="47910"/>
    <n v="81"/>
    <n v="0"/>
    <n v="5394"/>
    <s v="FLOW"/>
    <n v="0.12334046447686497"/>
    <n v="1.0607819347122793E-2"/>
    <x v="1"/>
    <s v="NC"/>
    <s v="MPTP"/>
    <s v="NC"/>
    <s v="Add not found"/>
    <m/>
    <s v="CNAVNA"/>
    <m/>
    <s v="-"/>
    <s v="-"/>
    <s v="PIRANGUT"/>
    <s v="-"/>
    <s v="-"/>
    <s v="-"/>
    <n v="11775"/>
    <n v="47910"/>
    <n v="57"/>
    <n v="73"/>
    <s v="FLOW"/>
    <m/>
    <m/>
    <m/>
    <m/>
    <s v="REGULAR"/>
    <s v="MH12XC6756"/>
    <s v="BAJAJ CHETAK 2901 STANDARD"/>
    <d v="2024-08-29T00:00:00"/>
    <n v="36"/>
    <x v="0"/>
    <x v="0"/>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m/>
    <s v="197"/>
    <n v="3231"/>
    <n v="9647"/>
  </r>
  <r>
    <n v="460212761"/>
    <s v="ROHIT TANAJI SHINDE"/>
    <m/>
    <x v="1"/>
    <m/>
    <m/>
    <m/>
    <m/>
    <n v="4331"/>
    <n v="4326"/>
    <n v="4384"/>
    <n v="8773"/>
    <x v="0"/>
    <x v="1"/>
    <x v="1"/>
    <x v="8"/>
    <n v="47738.28"/>
    <n v="58"/>
    <n v="0"/>
    <n v="450"/>
    <s v="-"/>
    <n v="5.2429369526526402E-2"/>
    <n v="2.6123891322835111E-3"/>
    <x v="1"/>
    <s v="NC"/>
    <s v="-"/>
    <s v="NC"/>
    <s v="Shifted"/>
    <m/>
    <s v="CNAVNA"/>
    <m/>
    <s v="-"/>
    <s v="-"/>
    <s v="SHIRGAON"/>
    <s v="-"/>
    <s v="-"/>
    <s v="-"/>
    <n v="4834"/>
    <n v="47738.28"/>
    <n v="27"/>
    <n v="43"/>
    <s v="FLOW"/>
    <m/>
    <m/>
    <m/>
    <m/>
    <s v="NPA"/>
    <s v="MH14LD2346"/>
    <s v="HONDA UNICORN 160 BSVI"/>
    <d v="2023-10-20T00:00:00"/>
    <n v="42"/>
    <x v="0"/>
    <x v="1"/>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m/>
    <s v="116"/>
    <n v="4384"/>
    <n v="8773"/>
  </r>
  <r>
    <n v="464022912"/>
    <s v="MANE BALU NIVRUTTI"/>
    <s v="ONLINE"/>
    <x v="6"/>
    <n v="3400"/>
    <m/>
    <m/>
    <m/>
    <n v="3310"/>
    <n v="3121"/>
    <n v="3206"/>
    <n v="3118"/>
    <x v="0"/>
    <x v="0"/>
    <x v="0"/>
    <x v="14"/>
    <n v="47629"/>
    <n v="85"/>
    <n v="0"/>
    <n v="3145"/>
    <s v="20.05.26"/>
    <n v="7.3049677968081234E-2"/>
    <n v="2.6064089862795929E-3"/>
    <x v="0"/>
    <s v="PAID"/>
    <s v="PTP"/>
    <s v="PAID"/>
    <m/>
    <m/>
    <s v="CAVA"/>
    <m/>
    <s v="-"/>
    <s v="-"/>
    <s v="DEHU"/>
    <s v="-"/>
    <s v="-"/>
    <s v="-"/>
    <n v="6351"/>
    <n v="47629"/>
    <n v="27"/>
    <n v="12"/>
    <s v="STABLE"/>
    <m/>
    <m/>
    <m/>
    <m/>
    <s v="REGULAR"/>
    <s v="MH14LV2354"/>
    <s v="TVS STARCITY PLUS ES DT DUAL TONE"/>
    <d v="2024-09-13T00:00:00"/>
    <n v="36"/>
    <x v="0"/>
    <x v="1"/>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m/>
    <s v="87"/>
    <n v="3206"/>
    <n v="6518"/>
  </r>
  <r>
    <n v="460416667"/>
    <s v="WILLIAM TONY YADAV"/>
    <m/>
    <x v="1"/>
    <m/>
    <m/>
    <m/>
    <s v="BANK RB 17"/>
    <n v="7066"/>
    <n v="7066"/>
    <n v="7071"/>
    <n v="14211"/>
    <x v="0"/>
    <x v="2"/>
    <x v="1"/>
    <x v="1"/>
    <n v="47462"/>
    <n v="5"/>
    <n v="0"/>
    <n v="450"/>
    <s v="-"/>
    <n v="1.9259420774157862E-2"/>
    <n v="2.5972702199668699E-3"/>
    <x v="2"/>
    <s v="PAID"/>
    <s v="-"/>
    <s v="PAID"/>
    <s v="Shifted"/>
    <m/>
    <s v="CNAVNA"/>
    <m/>
    <m/>
    <m/>
    <s v="NIGADI"/>
    <m/>
    <m/>
    <m/>
    <n v="7521"/>
    <n v="47462"/>
    <n v="27"/>
    <n v="0"/>
    <s v="RB"/>
    <m/>
    <m/>
    <m/>
    <m/>
    <s v="-"/>
    <s v="MH14LD4292"/>
    <s v="HONDA HIGHNESS CB 350 DLX 3"/>
    <d v="2023-11-01T00:00:00"/>
    <n v="36"/>
    <x v="1"/>
    <x v="0"/>
    <m/>
    <m/>
    <m/>
    <m/>
    <m/>
    <m/>
    <m/>
    <m/>
    <m/>
    <m/>
    <m/>
    <m/>
    <m/>
    <m/>
    <m/>
    <m/>
    <m/>
    <m/>
    <m/>
    <m/>
    <m/>
    <m/>
    <m/>
    <m/>
    <m/>
    <m/>
    <m/>
    <m/>
    <m/>
    <m/>
    <m/>
    <m/>
    <m/>
    <m/>
    <n v="1"/>
    <m/>
    <m/>
    <m/>
    <m/>
    <m/>
    <m/>
    <m/>
    <m/>
    <m/>
    <m/>
    <m/>
    <m/>
    <m/>
    <m/>
    <m/>
    <m/>
    <m/>
    <m/>
    <m/>
    <m/>
    <m/>
    <m/>
    <m/>
    <m/>
    <m/>
    <m/>
    <m/>
    <m/>
    <m/>
    <m/>
    <m/>
    <m/>
    <m/>
    <m/>
    <m/>
    <m/>
    <m/>
    <m/>
    <m/>
    <m/>
    <m/>
    <m/>
    <m/>
    <m/>
    <m/>
    <m/>
    <m/>
    <m/>
    <m/>
    <m/>
    <m/>
    <m/>
    <m/>
    <m/>
    <m/>
    <m/>
    <m/>
    <m/>
    <m/>
    <n v="1"/>
    <n v="1"/>
    <s v="ZBHT0011"/>
    <s v="AP5nBqnyBS"/>
    <s v="Allocated"/>
    <s v="Left Message (LMCB)"/>
    <s v="Visit cm residence address cm does not live here he has given the flat on rent"/>
    <d v="2026-06-12T00:00:00"/>
    <m/>
    <m/>
    <m/>
    <m/>
    <s v="79"/>
    <n v="7071"/>
    <n v="14211"/>
  </r>
  <r>
    <n v="463868517"/>
    <s v="ABHISHEK DATTU DEVADE"/>
    <s v="ONLINE"/>
    <x v="14"/>
    <n v="5003"/>
    <m/>
    <m/>
    <m/>
    <n v="4760"/>
    <n v="4095"/>
    <n v="4192"/>
    <n v="4055"/>
    <x v="0"/>
    <x v="0"/>
    <x v="0"/>
    <x v="11"/>
    <n v="47364"/>
    <n v="97"/>
    <n v="0"/>
    <n v="2700"/>
    <s v="18.05.26"/>
    <n v="4.6782259330467479E-2"/>
    <n v="2.5919073511126967E-3"/>
    <x v="0"/>
    <s v="PAID"/>
    <s v="PAID"/>
    <s v="PAID"/>
    <m/>
    <m/>
    <m/>
    <m/>
    <s v="-"/>
    <s v="-"/>
    <s v="RAJGURU NAGAR"/>
    <s v="-"/>
    <s v="-"/>
    <s v="-"/>
    <n v="6892"/>
    <n v="47364"/>
    <n v="27"/>
    <n v="43"/>
    <s v="FLOW"/>
    <m/>
    <m/>
    <m/>
    <m/>
    <s v="REGULAR"/>
    <s v="MH14LT7446"/>
    <s v="HONDA UNICORN 160 BSVI"/>
    <d v="2024-08-26T00:00:00"/>
    <n v="30"/>
    <x v="0"/>
    <x v="0"/>
    <m/>
    <m/>
    <m/>
    <m/>
    <m/>
    <m/>
    <m/>
    <m/>
    <m/>
    <m/>
    <m/>
    <m/>
    <m/>
    <m/>
    <m/>
    <m/>
    <m/>
    <m/>
    <m/>
    <m/>
    <m/>
    <m/>
    <m/>
    <m/>
    <m/>
    <m/>
    <m/>
    <m/>
    <m/>
    <m/>
    <m/>
    <m/>
    <m/>
    <m/>
    <m/>
    <m/>
    <m/>
    <m/>
    <m/>
    <m/>
    <m/>
    <m/>
    <m/>
    <m/>
    <m/>
    <m/>
    <n v="1"/>
    <m/>
    <m/>
    <m/>
    <m/>
    <m/>
    <m/>
    <m/>
    <m/>
    <m/>
    <m/>
    <m/>
    <m/>
    <m/>
    <m/>
    <m/>
    <m/>
    <m/>
    <m/>
    <m/>
    <m/>
    <m/>
    <m/>
    <m/>
    <m/>
    <m/>
    <m/>
    <m/>
    <m/>
    <m/>
    <m/>
    <m/>
    <m/>
    <m/>
    <m/>
    <m/>
    <m/>
    <m/>
    <m/>
    <m/>
    <m/>
    <m/>
    <m/>
    <m/>
    <m/>
    <m/>
    <m/>
    <m/>
    <n v="1"/>
    <n v="1"/>
    <s v="ZBHT0010"/>
    <s v="A6iMTkFeWez"/>
    <s v="Allocated"/>
    <s v="Promise To Pay (PTP)"/>
    <s v="à¤ªà¤‚à¤¤"/>
    <d v="2026-06-20T00:00:00"/>
    <m/>
    <m/>
    <m/>
    <m/>
    <s v="203"/>
    <n v="4192"/>
    <n v="9058"/>
  </r>
  <r>
    <n v="462906915"/>
    <s v="KOMAL ANIL CHAVAN"/>
    <m/>
    <x v="1"/>
    <m/>
    <m/>
    <m/>
    <m/>
    <n v="4314"/>
    <n v="659.77"/>
    <n v="659.77"/>
    <n v="5002.7700000000004"/>
    <x v="0"/>
    <x v="1"/>
    <x v="1"/>
    <x v="6"/>
    <n v="47229.77"/>
    <n v="0"/>
    <n v="0"/>
    <n v="450"/>
    <s v="-"/>
    <n v="2.6978576015955401E-2"/>
    <n v="2.5845618624770268E-3"/>
    <x v="0"/>
    <s v="MPTP"/>
    <s v="-"/>
    <s v="MPTP"/>
    <s v="Add not found"/>
    <n v="20"/>
    <s v="CNAVNA"/>
    <m/>
    <m/>
    <m/>
    <s v="YERWADA"/>
    <m/>
    <m/>
    <m/>
    <n v="1109.77"/>
    <n v="47229.77"/>
    <n v="27"/>
    <n v="43"/>
    <s v="FLOW"/>
    <m/>
    <m/>
    <m/>
    <m/>
    <s v="-"/>
    <s v="MH12WV0377"/>
    <s v="TVS JUPITER 125 DISC SXC"/>
    <d v="2024-05-15T00:00:00"/>
    <n v="36"/>
    <x v="1"/>
    <x v="1"/>
    <m/>
    <m/>
    <m/>
    <m/>
    <m/>
    <m/>
    <m/>
    <m/>
    <m/>
    <m/>
    <m/>
    <m/>
    <m/>
    <m/>
    <m/>
    <m/>
    <m/>
    <m/>
    <m/>
    <m/>
    <m/>
    <m/>
    <m/>
    <m/>
    <m/>
    <m/>
    <m/>
    <m/>
    <m/>
    <m/>
    <m/>
    <m/>
    <m/>
    <m/>
    <m/>
    <m/>
    <m/>
    <n v="1"/>
    <m/>
    <m/>
    <m/>
    <m/>
    <m/>
    <n v="1"/>
    <m/>
    <m/>
    <m/>
    <m/>
    <m/>
    <m/>
    <m/>
    <m/>
    <m/>
    <m/>
    <m/>
    <m/>
    <m/>
    <m/>
    <m/>
    <m/>
    <m/>
    <m/>
    <m/>
    <m/>
    <m/>
    <m/>
    <m/>
    <m/>
    <m/>
    <m/>
    <m/>
    <m/>
    <m/>
    <m/>
    <m/>
    <m/>
    <m/>
    <m/>
    <m/>
    <m/>
    <m/>
    <m/>
    <m/>
    <m/>
    <m/>
    <m/>
    <m/>
    <m/>
    <m/>
    <m/>
    <m/>
    <m/>
    <m/>
    <m/>
    <n v="2"/>
    <n v="1"/>
    <s v="ZBHT0012"/>
    <s v="k21HioqB81"/>
    <s v="Allocated"/>
    <s v="No Such Person (NC_NSP)"/>
    <s v="Nc"/>
    <d v="2026-06-15T00:00:00"/>
    <m/>
    <m/>
    <m/>
    <m/>
    <s v="29"/>
    <n v="659.77"/>
    <n v="5002.7700000000004"/>
  </r>
  <r>
    <n v="462898206"/>
    <s v="FAIZAN AHMED MEMAN"/>
    <s v="COLLECT"/>
    <x v="16"/>
    <n v="4000"/>
    <m/>
    <m/>
    <m/>
    <n v="3689"/>
    <n v="9341"/>
    <n v="2483"/>
    <n v="9541"/>
    <x v="1"/>
    <x v="0"/>
    <x v="0"/>
    <x v="12"/>
    <n v="47141"/>
    <n v="520"/>
    <n v="0"/>
    <n v="0"/>
    <s v="04.05.26"/>
    <n v="0.44206692379899415"/>
    <n v="1.2608354323765258E-2"/>
    <x v="0"/>
    <s v="PAID"/>
    <s v="PAID"/>
    <s v="PAID"/>
    <m/>
    <m/>
    <m/>
    <m/>
    <s v="REPO"/>
    <s v="-"/>
    <s v="KHADAKI"/>
    <s v="-"/>
    <s v="-"/>
    <s v="-"/>
    <n v="9861"/>
    <n v="47141"/>
    <n v="88"/>
    <n v="73"/>
    <s v="STABLE"/>
    <m/>
    <m/>
    <m/>
    <m/>
    <s v="REGULAR"/>
    <s v="MH12WV0196"/>
    <s v="HONDA ACTIVA 125 SMART"/>
    <d v="2024-05-14T00:00:00"/>
    <n v="36"/>
    <x v="0"/>
    <x v="0"/>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s v="DIGICOLLTC"/>
    <s v="511"/>
    <n v="2483"/>
    <n v="13541"/>
  </r>
  <r>
    <n v="136775582"/>
    <s v="ATUL RAOSAHEB NANAVARE"/>
    <m/>
    <x v="1"/>
    <m/>
    <m/>
    <m/>
    <m/>
    <n v="6125"/>
    <n v="6114"/>
    <n v="6178"/>
    <n v="12397"/>
    <x v="0"/>
    <x v="1"/>
    <x v="1"/>
    <x v="0"/>
    <n v="46779.89"/>
    <n v="64"/>
    <n v="0"/>
    <n v="900"/>
    <s v="20.05.26"/>
    <n v="4.0298024143948605E-2"/>
    <n v="2.5599430110472793E-3"/>
    <x v="0"/>
    <s v="MPTP"/>
    <s v="PAID"/>
    <s v="MPTP"/>
    <s v="Shifted"/>
    <n v="28"/>
    <s v="CNAVNA"/>
    <m/>
    <s v="-"/>
    <s v="-"/>
    <s v="AMBEGAON BK"/>
    <s v="-"/>
    <s v="-"/>
    <s v="-"/>
    <n v="7078"/>
    <n v="46779.89"/>
    <n v="26"/>
    <n v="42"/>
    <s v="FLOW"/>
    <m/>
    <m/>
    <m/>
    <m/>
    <s v="NPA"/>
    <s v="MH12UY0202"/>
    <s v="CLASSIC SIGNALS 350 MARSH GREY"/>
    <d v="2022-12-14T00:00:00"/>
    <n v="48"/>
    <x v="0"/>
    <x v="1"/>
    <m/>
    <m/>
    <m/>
    <m/>
    <m/>
    <m/>
    <m/>
    <m/>
    <m/>
    <m/>
    <m/>
    <m/>
    <m/>
    <m/>
    <m/>
    <m/>
    <m/>
    <m/>
    <m/>
    <m/>
    <m/>
    <m/>
    <m/>
    <m/>
    <m/>
    <m/>
    <m/>
    <m/>
    <m/>
    <m/>
    <m/>
    <n v="1"/>
    <m/>
    <m/>
    <m/>
    <m/>
    <m/>
    <m/>
    <m/>
    <m/>
    <m/>
    <m/>
    <m/>
    <m/>
    <m/>
    <m/>
    <m/>
    <m/>
    <m/>
    <m/>
    <m/>
    <m/>
    <m/>
    <m/>
    <m/>
    <m/>
    <m/>
    <m/>
    <m/>
    <m/>
    <m/>
    <m/>
    <m/>
    <m/>
    <m/>
    <m/>
    <m/>
    <m/>
    <m/>
    <m/>
    <m/>
    <m/>
    <m/>
    <m/>
    <m/>
    <m/>
    <m/>
    <m/>
    <m/>
    <m/>
    <m/>
    <m/>
    <m/>
    <m/>
    <m/>
    <m/>
    <m/>
    <m/>
    <m/>
    <m/>
    <m/>
    <m/>
    <m/>
    <m/>
    <n v="1"/>
    <n v="1"/>
    <s v="DUWT0031"/>
    <s v="A6hq4at7Lm"/>
    <s v="Allocated"/>
    <s v="Shifted (NC_SFTD)"/>
    <s v="Customer shifted at residence address "/>
    <d v="2026-06-11T00:00:00"/>
    <m/>
    <m/>
    <m/>
    <m/>
    <s v="158"/>
    <n v="6178"/>
    <n v="12397"/>
  </r>
  <r>
    <n v="464961061"/>
    <s v="MOHD FAIZUR RAHMAN SHAIKH JAMALODDIN"/>
    <s v="ONLINE"/>
    <x v="8"/>
    <n v="5728"/>
    <m/>
    <m/>
    <m/>
    <n v="5725"/>
    <n v="9840.35"/>
    <n v="4307.3500000000004"/>
    <n v="10187.35"/>
    <x v="4"/>
    <x v="0"/>
    <x v="0"/>
    <x v="3"/>
    <n v="46778.35"/>
    <n v="192"/>
    <n v="0"/>
    <n v="1350"/>
    <s v="FLOW"/>
    <n v="0.21582070470852219"/>
    <n v="1.0357259155843904E-2"/>
    <x v="0"/>
    <s v="PAID"/>
    <s v="NC"/>
    <s v="NC"/>
    <s v="Shifted"/>
    <m/>
    <s v="CNAVNA"/>
    <m/>
    <s v="-"/>
    <s v="-"/>
    <s v="KHED SHIVAPUR"/>
    <s v="-"/>
    <s v="-"/>
    <s v="-"/>
    <n v="11382.35"/>
    <n v="46778.35"/>
    <n v="56"/>
    <n v="72"/>
    <s v="FLOW"/>
    <m/>
    <m/>
    <m/>
    <m/>
    <s v="REGULAR"/>
    <s v="MH37AG0854"/>
    <s v="HUNTER 350 DAPPER WHITE"/>
    <d v="2024-12-16T00:00:00"/>
    <n v="24"/>
    <x v="0"/>
    <x v="1"/>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m/>
    <s v="350"/>
    <n v="4307.3500000000004"/>
    <n v="15915.35"/>
  </r>
  <r>
    <n v="464050687"/>
    <s v="BHARAT NIMBA RENGADE"/>
    <m/>
    <x v="1"/>
    <m/>
    <m/>
    <m/>
    <m/>
    <n v="5587"/>
    <n v="27732.35"/>
    <n v="6242.3499999999985"/>
    <n v="34588.35"/>
    <x v="5"/>
    <x v="1"/>
    <x v="1"/>
    <x v="10"/>
    <n v="46757"/>
    <n v="858"/>
    <n v="0"/>
    <n v="2250"/>
    <s v="FLOW"/>
    <n v="0.27473889903720045"/>
    <n v="2.2759693299199135E-2"/>
    <x v="1"/>
    <s v="NC"/>
    <s v="NC"/>
    <s v="NC"/>
    <s v="Shifted"/>
    <m/>
    <s v="CNAVNA"/>
    <m/>
    <s v="REPO"/>
    <s v="-"/>
    <s v="JUNNAR"/>
    <s v="-"/>
    <s v="-"/>
    <s v="-"/>
    <n v="30840.35"/>
    <n v="46757"/>
    <n v="147"/>
    <n v="163"/>
    <s v="FLOW"/>
    <m/>
    <m/>
    <m/>
    <m/>
    <s v="NPA"/>
    <s v="MH14LV4656"/>
    <s v="FZS V4"/>
    <d v="2024-09-17T00:00:00"/>
    <n v="24"/>
    <x v="0"/>
    <x v="0"/>
    <m/>
    <m/>
    <m/>
    <m/>
    <m/>
    <m/>
    <m/>
    <m/>
    <m/>
    <m/>
    <m/>
    <m/>
    <m/>
    <m/>
    <m/>
    <m/>
    <m/>
    <m/>
    <m/>
    <m/>
    <m/>
    <m/>
    <m/>
    <m/>
    <m/>
    <m/>
    <m/>
    <m/>
    <m/>
    <m/>
    <m/>
    <n v="1"/>
    <m/>
    <m/>
    <m/>
    <m/>
    <m/>
    <m/>
    <m/>
    <m/>
    <m/>
    <m/>
    <m/>
    <m/>
    <m/>
    <m/>
    <m/>
    <m/>
    <m/>
    <m/>
    <m/>
    <m/>
    <m/>
    <m/>
    <m/>
    <m/>
    <m/>
    <m/>
    <m/>
    <m/>
    <m/>
    <m/>
    <m/>
    <m/>
    <m/>
    <m/>
    <m/>
    <m/>
    <m/>
    <m/>
    <m/>
    <m/>
    <m/>
    <m/>
    <m/>
    <m/>
    <m/>
    <m/>
    <m/>
    <m/>
    <m/>
    <m/>
    <m/>
    <m/>
    <m/>
    <m/>
    <m/>
    <m/>
    <m/>
    <m/>
    <m/>
    <m/>
    <m/>
    <m/>
    <n v="1"/>
    <n v="1"/>
    <s v="ZBHT0021"/>
    <s v="Go7_hq2LK7"/>
    <s v="Allocated"/>
    <s v="Shifted (NC_SFTD)"/>
    <s v="Shifted "/>
    <d v="2026-06-11T00:00:00"/>
    <m/>
    <m/>
    <m/>
    <m/>
    <s v="1269"/>
    <n v="6242.3499999999985"/>
    <n v="34588.35"/>
  </r>
  <r>
    <n v="460714153"/>
    <s v="MANGESH MUKUNDRAO AAGJAL"/>
    <m/>
    <x v="1"/>
    <m/>
    <m/>
    <m/>
    <m/>
    <n v="2812"/>
    <n v="2812"/>
    <n v="2844"/>
    <n v="5696"/>
    <x v="0"/>
    <x v="1"/>
    <x v="1"/>
    <x v="13"/>
    <n v="46560.01"/>
    <n v="32"/>
    <n v="0"/>
    <n v="2697"/>
    <s v="-"/>
    <n v="4.6012136133121148E-2"/>
    <n v="2.5479104844793659E-3"/>
    <x v="0"/>
    <s v="MPTP"/>
    <s v="-"/>
    <s v="MPTP"/>
    <s v="Add not found"/>
    <n v="18"/>
    <s v="CAVNA"/>
    <m/>
    <s v="-"/>
    <s v="-"/>
    <s v="MAAN"/>
    <s v="-"/>
    <s v="-"/>
    <s v="-"/>
    <n v="5541"/>
    <n v="46560.01"/>
    <n v="27"/>
    <n v="43"/>
    <s v="FLOW"/>
    <m/>
    <m/>
    <m/>
    <m/>
    <s v="REGULAR"/>
    <m/>
    <s v="JUPITER BASIC"/>
    <d v="2023-11-16T00:00:00"/>
    <n v="48"/>
    <x v="0"/>
    <x v="0"/>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m/>
    <s v="72"/>
    <n v="2844"/>
    <n v="5696"/>
  </r>
  <r>
    <n v="459307537"/>
    <s v="TEJASWINI ISHWAR NIKUMBH"/>
    <s v="ONLINE"/>
    <x v="14"/>
    <n v="3400"/>
    <m/>
    <m/>
    <m/>
    <n v="3270"/>
    <n v="2945"/>
    <n v="2992"/>
    <n v="2938"/>
    <x v="0"/>
    <x v="0"/>
    <x v="0"/>
    <x v="5"/>
    <n v="46519.92"/>
    <n v="47"/>
    <n v="0"/>
    <n v="5585.5"/>
    <s v="27.05.26"/>
    <n v="9.4176070523827163E-2"/>
    <n v="2.5457166333327963E-3"/>
    <x v="0"/>
    <s v="PAID"/>
    <s v="PTP"/>
    <s v="PTP"/>
    <m/>
    <m/>
    <s v="CAVA"/>
    <m/>
    <s v="-"/>
    <s v="-"/>
    <s v="BHOSARI"/>
    <s v="-"/>
    <s v="-"/>
    <s v="-"/>
    <n v="8577.5"/>
    <n v="46519.92"/>
    <n v="27"/>
    <n v="43"/>
    <s v="FLOW"/>
    <m/>
    <m/>
    <m/>
    <m/>
    <s v="NPA"/>
    <s v="MH19EE8529"/>
    <s v="TVS RAIDER DISC"/>
    <d v="2023-08-08T00:00:00"/>
    <n v="48"/>
    <x v="0"/>
    <x v="1"/>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s v="DIGICOLLTC"/>
    <s v="123"/>
    <n v="2992"/>
    <n v="6338"/>
  </r>
  <r>
    <n v="462401584"/>
    <s v="AKASH BHOJLING SHINDE"/>
    <s v="ONLINE"/>
    <x v="4"/>
    <n v="4003"/>
    <m/>
    <m/>
    <m/>
    <n v="3771"/>
    <n v="10468"/>
    <n v="3407"/>
    <n v="10768"/>
    <x v="1"/>
    <x v="0"/>
    <x v="0"/>
    <x v="1"/>
    <n v="46428"/>
    <n v="481"/>
    <n v="0"/>
    <n v="4766"/>
    <s v="02.05.26"/>
    <n v="7.7500254561661513E-2"/>
    <n v="1.2417655004004441E-2"/>
    <x v="0"/>
    <s v="PAID"/>
    <s v="PAID"/>
    <s v="PAID"/>
    <s v="Add not found"/>
    <m/>
    <s v="CAVNA"/>
    <m/>
    <s v="REPO"/>
    <s v="-"/>
    <s v="CHIKHALI"/>
    <s v="-"/>
    <s v="-"/>
    <s v="-"/>
    <n v="15715"/>
    <n v="46428"/>
    <n v="88"/>
    <n v="73"/>
    <s v="STABLE"/>
    <m/>
    <m/>
    <m/>
    <m/>
    <s v="NPA"/>
    <s v="MH14LM3157"/>
    <s v="TVS JUPITER 125 DISC"/>
    <d v="2024-03-30T00:00:00"/>
    <n v="36"/>
    <x v="0"/>
    <x v="0"/>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m/>
    <s v="532"/>
    <n v="3407"/>
    <n v="14771"/>
  </r>
  <r>
    <n v="463696985"/>
    <s v="VAISHNAVI SANJAY CHOURE"/>
    <s v="ONLINE"/>
    <x v="16"/>
    <n v="3651"/>
    <m/>
    <m/>
    <m/>
    <n v="3551"/>
    <n v="513.5"/>
    <n v="581.5"/>
    <n v="481.5"/>
    <x v="0"/>
    <x v="0"/>
    <x v="0"/>
    <x v="12"/>
    <n v="46423.5"/>
    <n v="68"/>
    <n v="0"/>
    <n v="900"/>
    <s v="16.05.26 23.05.26"/>
    <n v="4.6336875065539969E-2"/>
    <n v="2.540440227058109E-3"/>
    <x v="2"/>
    <s v="PAID"/>
    <s v="PTP"/>
    <s v="PAID"/>
    <m/>
    <m/>
    <m/>
    <m/>
    <s v="-"/>
    <s v="-"/>
    <s v="KHADAKI"/>
    <s v="-"/>
    <s v="-"/>
    <s v="-"/>
    <n v="1481.5"/>
    <n v="46423.5"/>
    <n v="27"/>
    <n v="12"/>
    <s v="STABLE"/>
    <m/>
    <m/>
    <m/>
    <m/>
    <s v="REGULAR"/>
    <s v="MH12XB6828"/>
    <s v="FASCINO DISC DLX BSVI"/>
    <d v="2024-08-08T00:00:00"/>
    <n v="36"/>
    <x v="0"/>
    <x v="0"/>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m/>
    <s v="68"/>
    <n v="581.5"/>
    <n v="4132.5"/>
  </r>
  <r>
    <n v="464301174"/>
    <s v="SADIK IBRAHIM MULLA"/>
    <s v="ONLINE"/>
    <x v="28"/>
    <n v="4200"/>
    <m/>
    <m/>
    <m/>
    <n v="3976"/>
    <n v="7928"/>
    <n v="4130"/>
    <n v="7907"/>
    <x v="4"/>
    <x v="0"/>
    <x v="0"/>
    <x v="5"/>
    <n v="46417"/>
    <n v="178"/>
    <n v="0"/>
    <n v="2250"/>
    <s v="FLOW"/>
    <n v="0.3424625192527726"/>
    <n v="1.0277252152690434E-2"/>
    <x v="0"/>
    <s v="PAID"/>
    <s v="MPTP"/>
    <s v="PAID"/>
    <s v="Shifted"/>
    <m/>
    <s v="CAVNA"/>
    <m/>
    <s v="-"/>
    <s v="-"/>
    <s v="BHOSARI"/>
    <s v="-"/>
    <s v="-"/>
    <s v="-"/>
    <n v="10356"/>
    <n v="46417"/>
    <n v="57"/>
    <n v="43"/>
    <s v="STABLE"/>
    <m/>
    <m/>
    <m/>
    <m/>
    <s v="REGULAR"/>
    <s v="MH14LW5192"/>
    <s v="PASSION PLUS DRUM FI I3S"/>
    <d v="2024-10-13T00:00:00"/>
    <n v="30"/>
    <x v="0"/>
    <x v="1"/>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s v="OTGNGDID"/>
    <s v="203"/>
    <n v="4130"/>
    <n v="12107"/>
  </r>
  <r>
    <n v="463121248"/>
    <s v="PREETI SANTOSH GHAITADKE"/>
    <m/>
    <x v="1"/>
    <m/>
    <m/>
    <m/>
    <m/>
    <n v="3787"/>
    <n v="3570"/>
    <n v="3659"/>
    <n v="7530"/>
    <x v="0"/>
    <x v="1"/>
    <x v="1"/>
    <x v="12"/>
    <n v="46245"/>
    <n v="89"/>
    <n v="0"/>
    <n v="4238"/>
    <s v="-"/>
    <n v="4.6158708141477829E-2"/>
    <n v="2.5306721445022941E-3"/>
    <x v="0"/>
    <s v="PTP"/>
    <s v="-"/>
    <s v="PTP"/>
    <m/>
    <n v="22"/>
    <s v="CAVA"/>
    <m/>
    <m/>
    <m/>
    <s v="KHADKI"/>
    <m/>
    <m/>
    <m/>
    <n v="7897"/>
    <n v="46245"/>
    <n v="27"/>
    <n v="43"/>
    <s v="FLOW"/>
    <m/>
    <m/>
    <m/>
    <m/>
    <s v="-"/>
    <s v="MH12WV8868"/>
    <s v="HONDA ACTIVA 125 SMART"/>
    <d v="2024-06-05T00:00:00"/>
    <n v="36"/>
    <x v="1"/>
    <x v="0"/>
    <m/>
    <m/>
    <m/>
    <m/>
    <m/>
    <m/>
    <m/>
    <m/>
    <m/>
    <m/>
    <m/>
    <m/>
    <m/>
    <m/>
    <m/>
    <m/>
    <m/>
    <m/>
    <m/>
    <m/>
    <m/>
    <m/>
    <m/>
    <m/>
    <m/>
    <m/>
    <m/>
    <m/>
    <m/>
    <m/>
    <m/>
    <m/>
    <m/>
    <m/>
    <n v="1"/>
    <m/>
    <m/>
    <m/>
    <m/>
    <m/>
    <m/>
    <m/>
    <m/>
    <m/>
    <m/>
    <m/>
    <m/>
    <m/>
    <m/>
    <m/>
    <m/>
    <m/>
    <m/>
    <m/>
    <m/>
    <m/>
    <m/>
    <m/>
    <m/>
    <m/>
    <m/>
    <m/>
    <m/>
    <m/>
    <m/>
    <m/>
    <m/>
    <m/>
    <m/>
    <m/>
    <m/>
    <m/>
    <m/>
    <m/>
    <m/>
    <m/>
    <m/>
    <m/>
    <m/>
    <m/>
    <m/>
    <m/>
    <m/>
    <m/>
    <m/>
    <m/>
    <m/>
    <m/>
    <m/>
    <m/>
    <m/>
    <m/>
    <m/>
    <m/>
    <n v="1"/>
    <n v="1"/>
    <s v="DUWT0023"/>
    <s v="G2EEIcJaWc"/>
    <s v="Allocated"/>
    <s v="Refuse To Pay (RTP)"/>
    <s v="Customer financial problem RTP "/>
    <d v="2026-06-12T00:00:00"/>
    <m/>
    <m/>
    <m/>
    <m/>
    <s v="173"/>
    <n v="3659"/>
    <n v="7530"/>
  </r>
  <r>
    <n v="463823008"/>
    <s v="KIRAN YADAV GAIKWAD"/>
    <m/>
    <x v="1"/>
    <m/>
    <m/>
    <m/>
    <m/>
    <n v="2883"/>
    <n v="8485"/>
    <n v="2951"/>
    <n v="11753"/>
    <x v="1"/>
    <x v="1"/>
    <x v="1"/>
    <x v="7"/>
    <n v="46066"/>
    <n v="232"/>
    <n v="0"/>
    <n v="3600"/>
    <s v="FLOW"/>
    <n v="6.9764811290092751E-2"/>
    <n v="1.2320834311503158E-2"/>
    <x v="0"/>
    <s v="PTP"/>
    <s v="PTP"/>
    <s v="PTP"/>
    <m/>
    <n v="20"/>
    <s v="CAVA"/>
    <m/>
    <s v="REPO"/>
    <s v="-"/>
    <s v="RANJAN GAON"/>
    <s v="-"/>
    <s v="-"/>
    <s v="-"/>
    <n v="12317"/>
    <n v="46066"/>
    <n v="88"/>
    <n v="104"/>
    <s v="FLOW"/>
    <m/>
    <m/>
    <m/>
    <m/>
    <s v="NPA"/>
    <s v="MH12ZJ7748"/>
    <s v="HF DELUXE DRUM SELF CAST ALL BLACK"/>
    <d v="2024-08-21T00:00:00"/>
    <n v="36"/>
    <x v="0"/>
    <x v="0"/>
    <m/>
    <m/>
    <m/>
    <m/>
    <m/>
    <m/>
    <m/>
    <m/>
    <m/>
    <m/>
    <m/>
    <m/>
    <m/>
    <m/>
    <m/>
    <m/>
    <m/>
    <m/>
    <m/>
    <m/>
    <m/>
    <m/>
    <m/>
    <m/>
    <m/>
    <m/>
    <m/>
    <m/>
    <m/>
    <m/>
    <m/>
    <m/>
    <m/>
    <m/>
    <m/>
    <m/>
    <m/>
    <m/>
    <m/>
    <m/>
    <m/>
    <m/>
    <m/>
    <m/>
    <m/>
    <m/>
    <m/>
    <m/>
    <m/>
    <m/>
    <m/>
    <m/>
    <m/>
    <m/>
    <m/>
    <m/>
    <m/>
    <m/>
    <m/>
    <m/>
    <m/>
    <m/>
    <m/>
    <m/>
    <m/>
    <m/>
    <m/>
    <m/>
    <m/>
    <m/>
    <m/>
    <m/>
    <m/>
    <m/>
    <m/>
    <m/>
    <m/>
    <m/>
    <m/>
    <m/>
    <m/>
    <m/>
    <m/>
    <m/>
    <m/>
    <m/>
    <m/>
    <m/>
    <m/>
    <m/>
    <m/>
    <n v="1"/>
    <m/>
    <m/>
    <n v="1"/>
    <n v="1"/>
    <s v="ZBHT0024"/>
    <s v="APGdOJKdGWc"/>
    <s v="Allocated"/>
    <e v="#N/A"/>
    <e v="#N/A"/>
    <e v="#N/A"/>
    <m/>
    <m/>
    <m/>
    <m/>
    <s v="385"/>
    <n v="2951"/>
    <n v="11753"/>
  </r>
  <r>
    <n v="463072757"/>
    <s v="RUSHIKESH DAULAT GAIKWAD"/>
    <m/>
    <x v="1"/>
    <m/>
    <m/>
    <m/>
    <m/>
    <n v="3444"/>
    <n v="6714"/>
    <n v="3543"/>
    <n v="10580"/>
    <x v="4"/>
    <x v="1"/>
    <x v="1"/>
    <x v="3"/>
    <n v="45379"/>
    <n v="273"/>
    <n v="0"/>
    <n v="5842"/>
    <s v="25.05.26"/>
    <n v="0.20936454062548226"/>
    <n v="1.0047427137405243E-2"/>
    <x v="0"/>
    <s v="PTP"/>
    <s v="PTP"/>
    <s v="PTP"/>
    <m/>
    <n v="25"/>
    <s v="CAVA"/>
    <m/>
    <s v="-"/>
    <s v="-"/>
    <s v="BHOR"/>
    <s v="-"/>
    <s v="-"/>
    <s v="-"/>
    <n v="12829"/>
    <n v="45379"/>
    <n v="57"/>
    <n v="73"/>
    <s v="FLOW"/>
    <m/>
    <m/>
    <m/>
    <m/>
    <s v="NPA"/>
    <s v="MH12WV7789"/>
    <s v="SPLENDOR PLUS I3S DRSC FI"/>
    <d v="2024-06-01T00:00:00"/>
    <n v="36"/>
    <x v="0"/>
    <x v="1"/>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m/>
    <s v="422"/>
    <n v="3543"/>
    <n v="10580"/>
  </r>
  <r>
    <n v="465543533"/>
    <s v="ASHWINI GANESH BORKAR"/>
    <s v="ONLINE"/>
    <x v="5"/>
    <n v="11968"/>
    <m/>
    <m/>
    <m/>
    <n v="11753"/>
    <n v="11686"/>
    <n v="11958"/>
    <n v="11778"/>
    <x v="0"/>
    <x v="0"/>
    <x v="0"/>
    <x v="17"/>
    <n v="45278"/>
    <n v="272"/>
    <n v="0"/>
    <n v="1800"/>
    <s v="27.05.26"/>
    <n v="7.6003726159974611E-2"/>
    <n v="2.477754856931017E-3"/>
    <x v="0"/>
    <s v="PAID"/>
    <s v="PTP"/>
    <s v="PAID"/>
    <m/>
    <m/>
    <m/>
    <m/>
    <s v="-"/>
    <s v="-"/>
    <s v="SANGAVI"/>
    <s v="-"/>
    <s v="-"/>
    <s v="-"/>
    <n v="13758"/>
    <n v="45278"/>
    <n v="27"/>
    <n v="12"/>
    <s v="STABLE"/>
    <m/>
    <m/>
    <m/>
    <m/>
    <s v="REGULAR"/>
    <s v="MH12XV1046"/>
    <s v="BULLET BATTALION 350 BLACK"/>
    <d v="2025-02-20T00:00:00"/>
    <n v="18"/>
    <x v="0"/>
    <x v="0"/>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m/>
    <s v="307"/>
    <n v="11958"/>
    <n v="23746"/>
  </r>
  <r>
    <n v="462947636"/>
    <s v="RAMPRABHU BALIRAM BORADE"/>
    <m/>
    <x v="1"/>
    <m/>
    <m/>
    <m/>
    <m/>
    <n v="3644"/>
    <n v="6966"/>
    <n v="3534"/>
    <n v="10956"/>
    <x v="4"/>
    <x v="1"/>
    <x v="1"/>
    <x v="12"/>
    <n v="45170"/>
    <n v="212"/>
    <n v="0"/>
    <n v="6300"/>
    <s v="13.05.26"/>
    <n v="0.42408705567445287"/>
    <n v="1.0001152158412368E-2"/>
    <x v="0"/>
    <s v="PTP"/>
    <s v="PTP"/>
    <s v="PTP"/>
    <m/>
    <n v="25"/>
    <s v="CAVNA"/>
    <m/>
    <s v="-"/>
    <s v="-"/>
    <s v="RANGE HIILS"/>
    <s v="-"/>
    <s v="-"/>
    <s v="-"/>
    <n v="13478"/>
    <n v="45170"/>
    <n v="57"/>
    <n v="73"/>
    <s v="FLOW"/>
    <m/>
    <m/>
    <m/>
    <m/>
    <s v="REGULAR"/>
    <s v="MH12WV1542"/>
    <s v="SPLENDOR PLUS I3S DRS C FI OTHERS"/>
    <d v="2024-05-18T00:00:00"/>
    <n v="36"/>
    <x v="0"/>
    <x v="0"/>
    <m/>
    <m/>
    <m/>
    <m/>
    <m/>
    <m/>
    <m/>
    <m/>
    <m/>
    <m/>
    <n v="1"/>
    <m/>
    <m/>
    <m/>
    <m/>
    <m/>
    <m/>
    <m/>
    <m/>
    <m/>
    <m/>
    <m/>
    <m/>
    <m/>
    <m/>
    <m/>
    <m/>
    <m/>
    <m/>
    <m/>
    <m/>
    <n v="1"/>
    <m/>
    <m/>
    <m/>
    <m/>
    <m/>
    <n v="1"/>
    <m/>
    <m/>
    <m/>
    <m/>
    <m/>
    <m/>
    <m/>
    <m/>
    <m/>
    <m/>
    <m/>
    <n v="1"/>
    <m/>
    <m/>
    <m/>
    <m/>
    <m/>
    <n v="1"/>
    <m/>
    <m/>
    <m/>
    <m/>
    <m/>
    <m/>
    <m/>
    <m/>
    <m/>
    <m/>
    <m/>
    <m/>
    <m/>
    <m/>
    <m/>
    <m/>
    <m/>
    <m/>
    <m/>
    <m/>
    <m/>
    <m/>
    <m/>
    <m/>
    <m/>
    <m/>
    <m/>
    <m/>
    <m/>
    <m/>
    <m/>
    <m/>
    <m/>
    <m/>
    <m/>
    <m/>
    <m/>
    <m/>
    <n v="5"/>
    <n v="1"/>
    <s v="DUWT0023"/>
    <s v="koGLoEHCl_z"/>
    <s v="Allocated"/>
    <s v="Promise To Pay (PTP)"/>
    <s v="Customer given ptp "/>
    <d v="2026-06-07T00:00:00"/>
    <m/>
    <m/>
    <m/>
    <m/>
    <s v="346"/>
    <n v="3534"/>
    <n v="10956"/>
  </r>
  <r>
    <n v="466528006"/>
    <s v="SHUBHAM RAGHUNATH KATE"/>
    <m/>
    <x v="1"/>
    <m/>
    <m/>
    <m/>
    <m/>
    <n v="2652"/>
    <n v="15912"/>
    <n v="3291"/>
    <n v="19458"/>
    <x v="3"/>
    <x v="1"/>
    <x v="1"/>
    <x v="0"/>
    <n v="45063"/>
    <n v="639"/>
    <n v="0"/>
    <n v="3596"/>
    <s v="-"/>
    <n v="0.16780177919113459"/>
    <n v="1.8929689408799081E-2"/>
    <x v="1"/>
    <s v="RTP"/>
    <s v="-"/>
    <s v="RTP"/>
    <m/>
    <m/>
    <m/>
    <m/>
    <s v="REPO"/>
    <s v="-"/>
    <s v="PARVATI"/>
    <s v="-"/>
    <s v="-"/>
    <s v="-"/>
    <n v="20147"/>
    <n v="45063"/>
    <n v="177"/>
    <n v="193"/>
    <s v="FLOW"/>
    <m/>
    <m/>
    <m/>
    <m/>
    <s v="NPA"/>
    <s v="MH12XL5399"/>
    <s v="YAMAHA R15 V4"/>
    <d v="2025-07-16T00:00:00"/>
    <n v="24"/>
    <x v="0"/>
    <x v="1"/>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m/>
    <s v="894"/>
    <n v="3291"/>
    <n v="19458"/>
  </r>
  <r>
    <n v="462383949"/>
    <s v="RAVINDRA KHANDU JADHAV"/>
    <m/>
    <x v="1"/>
    <m/>
    <m/>
    <m/>
    <m/>
    <n v="3281"/>
    <n v="16405"/>
    <n v="1013"/>
    <n v="21007"/>
    <x v="3"/>
    <x v="1"/>
    <x v="1"/>
    <x v="2"/>
    <n v="44987"/>
    <n v="1013"/>
    <n v="0"/>
    <n v="0"/>
    <s v="FLOW"/>
    <n v="0.31122964315857926"/>
    <n v="1.8897763962311524E-2"/>
    <x v="0"/>
    <s v="BPTP"/>
    <s v="PTP"/>
    <s v="BPTP"/>
    <m/>
    <n v="25"/>
    <s v="CAVA"/>
    <m/>
    <s v="REPO"/>
    <s v="-"/>
    <s v="BOPODI"/>
    <s v="-"/>
    <s v="-"/>
    <s v="-"/>
    <n v="17418"/>
    <n v="44987"/>
    <n v="178"/>
    <n v="194"/>
    <s v="FLOW"/>
    <m/>
    <m/>
    <m/>
    <m/>
    <s v="NPA"/>
    <s v="MH12WQ4856"/>
    <s v="HONDA ACTIVA 6G H SMART"/>
    <d v="2024-03-29T00:00:00"/>
    <n v="36"/>
    <x v="0"/>
    <x v="1"/>
    <m/>
    <m/>
    <m/>
    <m/>
    <m/>
    <m/>
    <m/>
    <m/>
    <m/>
    <m/>
    <m/>
    <m/>
    <m/>
    <n v="1"/>
    <m/>
    <m/>
    <m/>
    <m/>
    <m/>
    <m/>
    <m/>
    <m/>
    <m/>
    <m/>
    <m/>
    <m/>
    <m/>
    <m/>
    <m/>
    <m/>
    <m/>
    <m/>
    <m/>
    <m/>
    <m/>
    <m/>
    <m/>
    <m/>
    <m/>
    <m/>
    <m/>
    <m/>
    <m/>
    <m/>
    <m/>
    <m/>
    <m/>
    <m/>
    <m/>
    <m/>
    <m/>
    <m/>
    <m/>
    <m/>
    <m/>
    <n v="1"/>
    <m/>
    <m/>
    <m/>
    <m/>
    <m/>
    <m/>
    <m/>
    <m/>
    <m/>
    <m/>
    <m/>
    <m/>
    <m/>
    <m/>
    <m/>
    <m/>
    <m/>
    <m/>
    <m/>
    <m/>
    <m/>
    <m/>
    <m/>
    <m/>
    <m/>
    <m/>
    <m/>
    <m/>
    <m/>
    <m/>
    <m/>
    <m/>
    <m/>
    <m/>
    <m/>
    <m/>
    <m/>
    <m/>
    <n v="2"/>
    <n v="1"/>
    <s v="ZBHT0009"/>
    <s v="k6-taz-q_OI7"/>
    <s v="Allocated"/>
    <s v="Left Message (LMCB)"/>
    <s v="Msg to wife "/>
    <d v="2026-06-05T00:00:00"/>
    <m/>
    <m/>
    <m/>
    <m/>
    <s v="1321"/>
    <n v="1013"/>
    <n v="21007"/>
  </r>
  <r>
    <n v="466279858"/>
    <s v="HARSHA SEETARAM BADADE"/>
    <s v="COLLECT"/>
    <x v="20"/>
    <n v="6230"/>
    <m/>
    <m/>
    <m/>
    <n v="6072"/>
    <n v="6072"/>
    <n v="6224"/>
    <n v="6020"/>
    <x v="0"/>
    <x v="0"/>
    <x v="0"/>
    <x v="6"/>
    <n v="44985"/>
    <n v="152"/>
    <n v="0"/>
    <n v="717"/>
    <s v="-"/>
    <n v="2.5696319124098081E-2"/>
    <n v="2.4617209735200716E-3"/>
    <x v="0"/>
    <s v="PAID"/>
    <s v="-"/>
    <s v="PAID"/>
    <m/>
    <m/>
    <s v="CAVA"/>
    <m/>
    <s v="-"/>
    <s v="-"/>
    <s v="WADGAON SHERI"/>
    <s v="-"/>
    <s v="-"/>
    <s v="-"/>
    <n v="6941"/>
    <n v="44985"/>
    <n v="27"/>
    <n v="12"/>
    <s v="STABLE"/>
    <m/>
    <m/>
    <m/>
    <m/>
    <s v="REGULAR"/>
    <s v="MH12YF4974"/>
    <s v="HONDA ACTIVA STD 2B"/>
    <d v="2025-06-06T00:00:00"/>
    <n v="18"/>
    <x v="0"/>
    <x v="1"/>
    <m/>
    <m/>
    <m/>
    <m/>
    <m/>
    <m/>
    <m/>
    <m/>
    <m/>
    <m/>
    <m/>
    <m/>
    <m/>
    <m/>
    <m/>
    <m/>
    <m/>
    <m/>
    <m/>
    <m/>
    <m/>
    <m/>
    <m/>
    <m/>
    <m/>
    <m/>
    <m/>
    <m/>
    <n v="3"/>
    <m/>
    <m/>
    <m/>
    <m/>
    <m/>
    <m/>
    <m/>
    <m/>
    <m/>
    <m/>
    <m/>
    <m/>
    <m/>
    <m/>
    <m/>
    <m/>
    <m/>
    <m/>
    <m/>
    <m/>
    <m/>
    <m/>
    <m/>
    <m/>
    <m/>
    <m/>
    <m/>
    <m/>
    <m/>
    <m/>
    <m/>
    <m/>
    <m/>
    <m/>
    <m/>
    <m/>
    <m/>
    <m/>
    <m/>
    <m/>
    <m/>
    <m/>
    <m/>
    <m/>
    <m/>
    <m/>
    <m/>
    <m/>
    <m/>
    <m/>
    <m/>
    <m/>
    <m/>
    <m/>
    <m/>
    <m/>
    <m/>
    <m/>
    <m/>
    <m/>
    <m/>
    <m/>
    <m/>
    <m/>
    <m/>
    <n v="3"/>
    <n v="1"/>
    <s v="ZBHT0012"/>
    <s v="Aoj0ddo6EF7"/>
    <s v="Allocated"/>
    <s v="Payment (PAID)"/>
    <s v="Payment (PAID)"/>
    <d v="2026-06-10T00:00:00"/>
    <m/>
    <m/>
    <m/>
    <m/>
    <s v="106"/>
    <n v="6224"/>
    <n v="12250"/>
  </r>
  <r>
    <n v="465527769"/>
    <s v="SAHIL ARVIND KHANDARE"/>
    <m/>
    <x v="1"/>
    <m/>
    <m/>
    <m/>
    <s v="BANK STABLE 15"/>
    <n v="4912"/>
    <n v="4908"/>
    <n v="4995"/>
    <n v="10066"/>
    <x v="0"/>
    <x v="0"/>
    <x v="1"/>
    <x v="4"/>
    <n v="44677"/>
    <n v="87"/>
    <n v="0"/>
    <n v="3937"/>
    <s v="30.05.26"/>
    <n v="6.2096256884279832E-2"/>
    <n v="2.4448662428355281E-3"/>
    <x v="0"/>
    <s v="PAID"/>
    <s v="NC"/>
    <s v="NC"/>
    <s v="Shifted"/>
    <m/>
    <s v="CNAVNA"/>
    <m/>
    <s v="-"/>
    <s v="-"/>
    <s v="MEDANKAR WADI"/>
    <s v="-"/>
    <s v="-"/>
    <s v="-"/>
    <n v="8932"/>
    <n v="44677"/>
    <n v="27"/>
    <n v="12"/>
    <s v="STABLE"/>
    <m/>
    <m/>
    <m/>
    <m/>
    <s v="REGULAR"/>
    <s v="MH38AH9206"/>
    <s v="HONDA ACTIVA DLX 2B"/>
    <d v="2025-02-18T00:00:00"/>
    <n v="24"/>
    <x v="0"/>
    <x v="0"/>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m/>
    <s v="246"/>
    <n v="4995"/>
    <n v="10066"/>
  </r>
  <r>
    <n v="462935207"/>
    <s v="MANGAL MACHHINDRA GARADE"/>
    <m/>
    <x v="1"/>
    <m/>
    <m/>
    <m/>
    <m/>
    <n v="3820"/>
    <n v="3820"/>
    <n v="3844"/>
    <n v="7728"/>
    <x v="0"/>
    <x v="1"/>
    <x v="1"/>
    <x v="8"/>
    <n v="44321"/>
    <n v="24"/>
    <n v="0"/>
    <n v="450"/>
    <s v="-"/>
    <n v="4.8676284247886115E-2"/>
    <n v="2.4253848008754715E-3"/>
    <x v="1"/>
    <s v="PTP"/>
    <s v="-"/>
    <s v="PTP"/>
    <m/>
    <n v="23"/>
    <m/>
    <m/>
    <m/>
    <m/>
    <s v="SHIVNE"/>
    <m/>
    <m/>
    <m/>
    <n v="4294"/>
    <n v="44321"/>
    <n v="27"/>
    <n v="43"/>
    <s v="FLOW"/>
    <m/>
    <m/>
    <m/>
    <m/>
    <s v="-"/>
    <s v="MH14LQ1829"/>
    <s v="HONDA ACTIVA 125 DRUM ALLOY BSVI"/>
    <d v="2024-05-18T00:00:00"/>
    <n v="36"/>
    <x v="1"/>
    <x v="1"/>
    <m/>
    <m/>
    <m/>
    <m/>
    <m/>
    <m/>
    <m/>
    <m/>
    <m/>
    <m/>
    <m/>
    <m/>
    <m/>
    <m/>
    <m/>
    <m/>
    <m/>
    <m/>
    <m/>
    <m/>
    <m/>
    <m/>
    <m/>
    <m/>
    <m/>
    <m/>
    <m/>
    <m/>
    <m/>
    <m/>
    <m/>
    <m/>
    <m/>
    <m/>
    <m/>
    <m/>
    <m/>
    <m/>
    <m/>
    <m/>
    <m/>
    <m/>
    <m/>
    <m/>
    <m/>
    <m/>
    <m/>
    <m/>
    <m/>
    <m/>
    <m/>
    <m/>
    <m/>
    <m/>
    <m/>
    <m/>
    <m/>
    <m/>
    <m/>
    <m/>
    <m/>
    <m/>
    <m/>
    <m/>
    <m/>
    <m/>
    <m/>
    <m/>
    <m/>
    <m/>
    <m/>
    <m/>
    <m/>
    <m/>
    <m/>
    <m/>
    <m/>
    <m/>
    <m/>
    <m/>
    <m/>
    <m/>
    <m/>
    <m/>
    <m/>
    <m/>
    <m/>
    <m/>
    <m/>
    <m/>
    <m/>
    <m/>
    <m/>
    <m/>
    <n v="0"/>
    <s v=""/>
    <s v="ZBHT0013"/>
    <s v="kPQTsxbCQNz"/>
    <s v="Allocated"/>
    <e v="#N/A"/>
    <e v="#N/A"/>
    <e v="#N/A"/>
    <m/>
    <m/>
    <m/>
    <m/>
    <s v="88"/>
    <n v="3844"/>
    <n v="7728"/>
  </r>
  <r>
    <n v="463069843"/>
    <s v="DEEPAK"/>
    <m/>
    <x v="1"/>
    <m/>
    <m/>
    <m/>
    <m/>
    <n v="3528"/>
    <n v="3405"/>
    <n v="3503"/>
    <n v="7128"/>
    <x v="0"/>
    <x v="1"/>
    <x v="1"/>
    <x v="6"/>
    <n v="44051"/>
    <n v="98"/>
    <n v="0"/>
    <n v="0"/>
    <s v="29.05.26"/>
    <n v="2.5162799905204949E-2"/>
    <n v="2.4106095499507097E-3"/>
    <x v="0"/>
    <s v="PTP"/>
    <s v="PTP"/>
    <s v="PTP"/>
    <m/>
    <n v="25"/>
    <s v="CAVNA"/>
    <m/>
    <s v="-"/>
    <s v="-"/>
    <s v="YERWADA"/>
    <s v="-"/>
    <s v="-"/>
    <s v="-"/>
    <n v="3503"/>
    <n v="44051"/>
    <n v="27"/>
    <n v="43"/>
    <s v="FLOW"/>
    <m/>
    <m/>
    <m/>
    <m/>
    <s v="REGULAR"/>
    <s v="MH12WV9538"/>
    <s v="HONDA ACTIVA 125 SMART"/>
    <d v="2024-05-31T00:00:00"/>
    <n v="36"/>
    <x v="0"/>
    <x v="1"/>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m/>
    <s v="195"/>
    <n v="3503"/>
    <n v="7128"/>
  </r>
  <r>
    <n v="462307995"/>
    <s v="PRADNYA VIKAS PAWAR"/>
    <s v="ONLINE"/>
    <x v="3"/>
    <n v="2400"/>
    <m/>
    <m/>
    <m/>
    <n v="3777"/>
    <n v="7213.99"/>
    <n v="3771.99"/>
    <n v="9061.99"/>
    <x v="4"/>
    <x v="1"/>
    <x v="1"/>
    <x v="7"/>
    <n v="43824"/>
    <n v="335"/>
    <n v="0"/>
    <n v="6300"/>
    <s v="-"/>
    <n v="4.9018467929261331E-2"/>
    <n v="9.7031324372429395E-3"/>
    <x v="0"/>
    <s v="MPTP"/>
    <s v="-"/>
    <s v="MPTP"/>
    <s v="Cust at pune after marrage"/>
    <n v="20"/>
    <s v="CAVA"/>
    <m/>
    <m/>
    <m/>
    <s v="SHIRUR"/>
    <m/>
    <m/>
    <m/>
    <n v="13848.99"/>
    <n v="43824"/>
    <n v="57"/>
    <n v="73"/>
    <s v="FLOW"/>
    <m/>
    <m/>
    <m/>
    <m/>
    <s v="-"/>
    <m/>
    <s v="HONDA ACTIVA 125 DRUM ALLOY BSVI"/>
    <d v="2024-03-21T00:00:00"/>
    <n v="36"/>
    <x v="1"/>
    <x v="0"/>
    <m/>
    <m/>
    <m/>
    <m/>
    <m/>
    <m/>
    <m/>
    <m/>
    <m/>
    <m/>
    <m/>
    <m/>
    <m/>
    <m/>
    <m/>
    <m/>
    <m/>
    <m/>
    <m/>
    <m/>
    <m/>
    <m/>
    <m/>
    <m/>
    <m/>
    <m/>
    <m/>
    <m/>
    <m/>
    <m/>
    <m/>
    <m/>
    <m/>
    <m/>
    <n v="1"/>
    <m/>
    <m/>
    <m/>
    <m/>
    <m/>
    <m/>
    <m/>
    <m/>
    <m/>
    <m/>
    <m/>
    <m/>
    <m/>
    <m/>
    <m/>
    <m/>
    <m/>
    <m/>
    <m/>
    <m/>
    <m/>
    <m/>
    <m/>
    <m/>
    <m/>
    <m/>
    <m/>
    <m/>
    <m/>
    <m/>
    <m/>
    <m/>
    <m/>
    <m/>
    <m/>
    <m/>
    <m/>
    <m/>
    <m/>
    <m/>
    <m/>
    <m/>
    <m/>
    <m/>
    <m/>
    <m/>
    <m/>
    <m/>
    <m/>
    <m/>
    <m/>
    <m/>
    <m/>
    <m/>
    <m/>
    <m/>
    <m/>
    <m/>
    <m/>
    <n v="1"/>
    <n v="1"/>
    <s v="ZBHT0024"/>
    <s v="k2pMnnV_OMm"/>
    <s v="Allocated"/>
    <s v="Left Message (LMCB)"/>
    <s v="Meet Father in law "/>
    <d v="2026-06-12T00:00:00"/>
    <m/>
    <m/>
    <m/>
    <m/>
    <s v="471"/>
    <n v="3771.99"/>
    <n v="11461.99"/>
  </r>
  <r>
    <n v="462472454"/>
    <s v="AKASH RAM MUGLE"/>
    <s v="ONLINE"/>
    <x v="7"/>
    <n v="8295"/>
    <m/>
    <m/>
    <m/>
    <n v="4059"/>
    <n v="4045"/>
    <n v="4113"/>
    <n v="-191"/>
    <x v="0"/>
    <x v="2"/>
    <x v="0"/>
    <x v="6"/>
    <n v="43822"/>
    <n v="68"/>
    <n v="0"/>
    <n v="5524"/>
    <s v="27.05.26"/>
    <n v="2.5031990589223653E-2"/>
    <n v="2.3980779482404486E-3"/>
    <x v="2"/>
    <s v="PAID"/>
    <s v="MPTP"/>
    <s v="PAID"/>
    <m/>
    <m/>
    <s v="CAVA"/>
    <m/>
    <s v="-"/>
    <s v="-"/>
    <s v="DHANORI"/>
    <s v="-"/>
    <s v="-"/>
    <s v="-"/>
    <n v="9637"/>
    <n v="43822"/>
    <n v="27"/>
    <n v="0"/>
    <s v="RB"/>
    <m/>
    <m/>
    <m/>
    <m/>
    <s v="NPA"/>
    <s v="MH24BY0180"/>
    <s v="HONDA SP 125 BS VI DISC"/>
    <d v="2024-04-06T00:00:00"/>
    <n v="36"/>
    <x v="0"/>
    <x v="1"/>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m/>
    <s v="0"/>
    <n v="4113"/>
    <n v="8104"/>
  </r>
  <r>
    <n v="462836533"/>
    <s v="SURESH NARAYANRAO JOSHI"/>
    <m/>
    <x v="1"/>
    <m/>
    <m/>
    <m/>
    <m/>
    <n v="2807"/>
    <n v="16842"/>
    <n v="3563"/>
    <n v="20707"/>
    <x v="3"/>
    <x v="1"/>
    <x v="1"/>
    <x v="2"/>
    <n v="42850"/>
    <n v="756"/>
    <n v="0"/>
    <n v="2700"/>
    <s v="FLOW"/>
    <n v="0.29644542221853248"/>
    <n v="1.8000070815681168E-2"/>
    <x v="1"/>
    <s v="EXP"/>
    <s v="EXP"/>
    <s v="EXP"/>
    <s v="Csutomer expire"/>
    <m/>
    <m/>
    <m/>
    <s v="REPO"/>
    <s v="-"/>
    <s v="CHARHOLI"/>
    <s v="-"/>
    <s v="-"/>
    <s v="-"/>
    <n v="20298"/>
    <n v="42850"/>
    <n v="178"/>
    <n v="194"/>
    <s v="FLOW"/>
    <m/>
    <m/>
    <m/>
    <m/>
    <s v="NPA"/>
    <m/>
    <s v="SPLENDOR PLUS BS6 I3S DRS CAST FI"/>
    <d v="2024-05-08T00:00:00"/>
    <n v="36"/>
    <x v="0"/>
    <x v="1"/>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m/>
    <s v="1058"/>
    <n v="3563"/>
    <n v="20707"/>
  </r>
  <r>
    <n v="462590490"/>
    <s v="DIKSHA GAUTAM JANJAL"/>
    <m/>
    <x v="1"/>
    <m/>
    <m/>
    <m/>
    <m/>
    <n v="4347"/>
    <n v="25773"/>
    <n v="5433"/>
    <n v="31999"/>
    <x v="3"/>
    <x v="1"/>
    <x v="1"/>
    <x v="4"/>
    <n v="42842"/>
    <n v="1395"/>
    <n v="0"/>
    <n v="6300"/>
    <s v="FLOW"/>
    <n v="0.2535644141917473"/>
    <n v="1.7996710242366692E-2"/>
    <x v="1"/>
    <s v="NC"/>
    <s v="NC"/>
    <s v="NC"/>
    <s v="Shifted"/>
    <m/>
    <s v="CNAVNA"/>
    <m/>
    <s v="REPO"/>
    <s v="-"/>
    <s v="KHADACHIWADI"/>
    <s v="-"/>
    <s v="-"/>
    <s v="-"/>
    <n v="33468"/>
    <n v="42842"/>
    <n v="178"/>
    <n v="194"/>
    <s v="FLOW"/>
    <m/>
    <m/>
    <m/>
    <m/>
    <s v="NPA"/>
    <s v="MH30BV0947"/>
    <s v="HONDA ACTIVA 125 SMART"/>
    <d v="2024-04-16T00:00:00"/>
    <n v="30"/>
    <x v="0"/>
    <x v="0"/>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m/>
    <s v="1879"/>
    <n v="5433"/>
    <n v="31999"/>
  </r>
  <r>
    <n v="139851810"/>
    <s v="ALKA KAILAS MEDANKAR"/>
    <m/>
    <x v="1"/>
    <m/>
    <m/>
    <m/>
    <m/>
    <n v="3901"/>
    <n v="3901"/>
    <n v="3903"/>
    <n v="7858"/>
    <x v="0"/>
    <x v="1"/>
    <x v="1"/>
    <x v="4"/>
    <n v="42826.720000000001"/>
    <n v="2"/>
    <n v="0"/>
    <n v="803"/>
    <s v="-"/>
    <n v="5.952456536094914E-2"/>
    <n v="2.3436130899426814E-3"/>
    <x v="0"/>
    <s v="PTP"/>
    <s v="-"/>
    <s v="PTP"/>
    <m/>
    <n v="25"/>
    <s v="CAVA"/>
    <m/>
    <m/>
    <m/>
    <s v="CHAKAN"/>
    <m/>
    <m/>
    <m/>
    <n v="4706"/>
    <n v="42826.720000000001"/>
    <n v="26"/>
    <n v="42"/>
    <s v="STABLE"/>
    <m/>
    <m/>
    <m/>
    <m/>
    <s v="-"/>
    <s v="MH14KT0041"/>
    <s v="PIAGGIO VESPA SXL 125 CBS"/>
    <d v="2023-03-28T00:00:00"/>
    <n v="48"/>
    <x v="1"/>
    <x v="0"/>
    <m/>
    <m/>
    <m/>
    <m/>
    <m/>
    <m/>
    <m/>
    <m/>
    <m/>
    <m/>
    <m/>
    <m/>
    <m/>
    <m/>
    <m/>
    <m/>
    <m/>
    <m/>
    <m/>
    <m/>
    <m/>
    <m/>
    <m/>
    <m/>
    <m/>
    <m/>
    <m/>
    <m/>
    <m/>
    <m/>
    <m/>
    <m/>
    <m/>
    <m/>
    <n v="1"/>
    <m/>
    <m/>
    <m/>
    <m/>
    <m/>
    <m/>
    <m/>
    <m/>
    <m/>
    <m/>
    <m/>
    <m/>
    <m/>
    <m/>
    <m/>
    <m/>
    <m/>
    <m/>
    <m/>
    <m/>
    <m/>
    <m/>
    <m/>
    <m/>
    <m/>
    <m/>
    <m/>
    <m/>
    <m/>
    <m/>
    <m/>
    <m/>
    <m/>
    <m/>
    <m/>
    <m/>
    <m/>
    <m/>
    <m/>
    <m/>
    <m/>
    <m/>
    <m/>
    <m/>
    <m/>
    <m/>
    <m/>
    <m/>
    <m/>
    <m/>
    <m/>
    <m/>
    <m/>
    <m/>
    <m/>
    <m/>
    <m/>
    <m/>
    <m/>
    <n v="1"/>
    <n v="1"/>
    <s v="DUWT0017"/>
    <s v="kPOokQa_yS"/>
    <s v="Allocated"/>
    <s v="Left Message (LMCB)"/>
    <s v="Customer not meet massage with son "/>
    <d v="2026-06-12T00:00:00"/>
    <m/>
    <m/>
    <m/>
    <m/>
    <s v="56"/>
    <n v="3903"/>
    <n v="7858"/>
  </r>
  <r>
    <n v="463204809"/>
    <s v="SACHIN VISHNU GHANSAWANT"/>
    <m/>
    <x v="1"/>
    <m/>
    <m/>
    <m/>
    <m/>
    <n v="3723"/>
    <n v="22216"/>
    <n v="4654"/>
    <n v="27400"/>
    <x v="3"/>
    <x v="1"/>
    <x v="1"/>
    <x v="7"/>
    <n v="42710"/>
    <n v="1053"/>
    <n v="0"/>
    <n v="2700"/>
    <s v="-"/>
    <n v="8.6837359379797044E-2"/>
    <n v="1.7941260782677777E-2"/>
    <x v="1"/>
    <s v="NC"/>
    <s v="-"/>
    <s v="NC"/>
    <s v="Add not found"/>
    <m/>
    <s v="CNAVNA"/>
    <m/>
    <s v="REPO"/>
    <s v="-"/>
    <s v="KAREGAON"/>
    <s v="-"/>
    <s v="-"/>
    <s v="-"/>
    <n v="25969"/>
    <n v="42710"/>
    <n v="178"/>
    <n v="194"/>
    <s v="FLOW"/>
    <m/>
    <m/>
    <m/>
    <m/>
    <s v="NPA"/>
    <s v="MH12WY6580"/>
    <s v="HONDA ACTIVA 6G DLX BS VI"/>
    <d v="2024-06-14T00:00:00"/>
    <n v="30"/>
    <x v="0"/>
    <x v="0"/>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m/>
    <s v="1461"/>
    <n v="4654"/>
    <n v="27400"/>
  </r>
  <r>
    <n v="461404386"/>
    <s v="ASHOK DADASAHEB SABLE"/>
    <m/>
    <x v="1"/>
    <m/>
    <m/>
    <m/>
    <m/>
    <n v="3667"/>
    <n v="18330"/>
    <n v="4313"/>
    <n v="22949"/>
    <x v="5"/>
    <x v="1"/>
    <x v="1"/>
    <x v="7"/>
    <n v="42600.59"/>
    <n v="651"/>
    <n v="0"/>
    <n v="2250"/>
    <s v="FLOW"/>
    <n v="0.12384675124526766"/>
    <n v="2.0736496412621205E-2"/>
    <x v="1"/>
    <s v="NC"/>
    <s v="NC"/>
    <s v="NC"/>
    <s v="Alwayws door lock"/>
    <m/>
    <s v="CNAVNA"/>
    <m/>
    <s v="REPO"/>
    <s v="-"/>
    <s v="SHIRUR"/>
    <s v="-"/>
    <s v="-"/>
    <s v="-"/>
    <n v="21231"/>
    <n v="42600.59"/>
    <n v="147"/>
    <n v="163"/>
    <s v="FLOW"/>
    <m/>
    <m/>
    <m/>
    <m/>
    <s v="NPA"/>
    <s v="MH12WH3414"/>
    <s v="SPLENDOR PLUS I3S BS6 FI DRUM SELF"/>
    <d v="2024-01-06T00:00:00"/>
    <n v="36"/>
    <x v="0"/>
    <x v="0"/>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m/>
    <s v="952"/>
    <n v="4313"/>
    <n v="22949"/>
  </r>
  <r>
    <n v="462821869"/>
    <s v="SANGITA DILIP FAKATKAR"/>
    <s v="ONLINE"/>
    <x v="19"/>
    <n v="4000"/>
    <m/>
    <m/>
    <m/>
    <n v="3696"/>
    <n v="2748"/>
    <n v="2819"/>
    <n v="2579"/>
    <x v="0"/>
    <x v="0"/>
    <x v="0"/>
    <x v="8"/>
    <n v="42390"/>
    <n v="71"/>
    <n v="0"/>
    <n v="6172"/>
    <s v="-"/>
    <n v="4.6555530995868601E-2"/>
    <n v="2.3197143951876366E-3"/>
    <x v="0"/>
    <s v="PAID"/>
    <s v="-"/>
    <s v="-"/>
    <m/>
    <m/>
    <m/>
    <m/>
    <m/>
    <m/>
    <s v="KARLA"/>
    <m/>
    <m/>
    <m/>
    <n v="8991"/>
    <n v="42390"/>
    <n v="27"/>
    <n v="43"/>
    <s v="FLOW"/>
    <m/>
    <m/>
    <m/>
    <m/>
    <s v="-"/>
    <s v="MH14LN8745"/>
    <s v="HONDA ACTIVA DLX"/>
    <d v="2024-05-07T00:00:00"/>
    <n v="36"/>
    <x v="1"/>
    <x v="1"/>
    <m/>
    <m/>
    <m/>
    <m/>
    <m/>
    <m/>
    <m/>
    <m/>
    <m/>
    <m/>
    <m/>
    <m/>
    <m/>
    <m/>
    <m/>
    <m/>
    <m/>
    <m/>
    <m/>
    <m/>
    <m/>
    <m/>
    <m/>
    <m/>
    <m/>
    <m/>
    <m/>
    <m/>
    <m/>
    <m/>
    <m/>
    <m/>
    <m/>
    <m/>
    <m/>
    <m/>
    <m/>
    <m/>
    <m/>
    <m/>
    <m/>
    <m/>
    <m/>
    <m/>
    <m/>
    <m/>
    <m/>
    <m/>
    <m/>
    <m/>
    <m/>
    <m/>
    <m/>
    <m/>
    <m/>
    <n v="1"/>
    <m/>
    <m/>
    <m/>
    <m/>
    <m/>
    <m/>
    <m/>
    <m/>
    <m/>
    <m/>
    <m/>
    <m/>
    <m/>
    <m/>
    <m/>
    <m/>
    <m/>
    <m/>
    <m/>
    <m/>
    <m/>
    <m/>
    <m/>
    <m/>
    <m/>
    <m/>
    <m/>
    <m/>
    <m/>
    <m/>
    <m/>
    <m/>
    <m/>
    <m/>
    <m/>
    <m/>
    <m/>
    <m/>
    <n v="1"/>
    <n v="1"/>
    <s v="ZBHT0013"/>
    <s v="A69as-LBNz"/>
    <s v="Allocated"/>
    <e v="#N/A"/>
    <e v="#N/A"/>
    <e v="#N/A"/>
    <m/>
    <m/>
    <m/>
    <m/>
    <s v="135"/>
    <n v="2819"/>
    <n v="6579"/>
  </r>
  <r>
    <n v="462852715"/>
    <s v="AJINKYA GOVIND HANGE"/>
    <s v="ONLINE"/>
    <x v="2"/>
    <n v="10000"/>
    <m/>
    <m/>
    <m/>
    <n v="3392"/>
    <n v="6779"/>
    <n v="3511"/>
    <n v="409"/>
    <x v="4"/>
    <x v="2"/>
    <x v="0"/>
    <x v="14"/>
    <n v="42049"/>
    <n v="124"/>
    <n v="0"/>
    <n v="6287"/>
    <s v="FLOW"/>
    <n v="9.9166210483388875E-2"/>
    <n v="9.3101272328776109E-3"/>
    <x v="2"/>
    <s v="PAID"/>
    <s v="NC"/>
    <s v="NC"/>
    <s v="Add not found"/>
    <m/>
    <s v="CNAVNA"/>
    <m/>
    <s v="-"/>
    <s v="-"/>
    <s v="DEHU"/>
    <s v="-"/>
    <s v="-"/>
    <s v="-"/>
    <n v="13190"/>
    <n v="42049"/>
    <n v="57"/>
    <n v="73"/>
    <s v="FLOW"/>
    <m/>
    <m/>
    <m/>
    <m/>
    <s v="REGULAR"/>
    <m/>
    <s v="SPLENDOR PLUS DRS CAST FI BLACK"/>
    <d v="2024-05-10T00:00:00"/>
    <n v="36"/>
    <x v="0"/>
    <x v="1"/>
    <m/>
    <m/>
    <m/>
    <m/>
    <m/>
    <m/>
    <m/>
    <m/>
    <m/>
    <m/>
    <m/>
    <m/>
    <m/>
    <n v="1"/>
    <m/>
    <m/>
    <m/>
    <m/>
    <m/>
    <m/>
    <m/>
    <m/>
    <m/>
    <m/>
    <m/>
    <m/>
    <m/>
    <m/>
    <m/>
    <m/>
    <m/>
    <m/>
    <m/>
    <m/>
    <m/>
    <m/>
    <m/>
    <m/>
    <m/>
    <m/>
    <m/>
    <m/>
    <m/>
    <n v="1"/>
    <m/>
    <m/>
    <m/>
    <m/>
    <m/>
    <m/>
    <m/>
    <m/>
    <m/>
    <m/>
    <m/>
    <n v="1"/>
    <m/>
    <m/>
    <m/>
    <m/>
    <m/>
    <m/>
    <m/>
    <m/>
    <m/>
    <m/>
    <m/>
    <m/>
    <m/>
    <m/>
    <m/>
    <m/>
    <m/>
    <m/>
    <m/>
    <m/>
    <m/>
    <m/>
    <m/>
    <m/>
    <m/>
    <m/>
    <m/>
    <m/>
    <m/>
    <m/>
    <m/>
    <m/>
    <m/>
    <m/>
    <m/>
    <m/>
    <m/>
    <m/>
    <n v="3"/>
    <n v="1"/>
    <s v="DUWT0027"/>
    <s v="koWkv_wGEz"/>
    <s v="Allocated"/>
    <s v="Address Not Found (NC_ANF)"/>
    <s v="Visited to Customers residence address but short address so can't found Customer "/>
    <d v="2026-06-05T00:00:00"/>
    <m/>
    <m/>
    <m/>
    <m/>
    <s v="238"/>
    <n v="3511"/>
    <n v="10409"/>
  </r>
  <r>
    <n v="459192730"/>
    <s v="SHRUTIKA RAJARAM GAWARI"/>
    <m/>
    <x v="1"/>
    <m/>
    <m/>
    <m/>
    <m/>
    <n v="8859"/>
    <n v="16375"/>
    <n v="7874"/>
    <n v="25862"/>
    <x v="4"/>
    <x v="1"/>
    <x v="1"/>
    <x v="4"/>
    <n v="41942"/>
    <n v="358"/>
    <n v="0"/>
    <n v="2250"/>
    <s v="STABLE"/>
    <n v="0.89073417291396773"/>
    <n v="9.28643621492432E-3"/>
    <x v="1"/>
    <s v="NC"/>
    <s v="NC"/>
    <s v="NC"/>
    <s v="Shifted"/>
    <m/>
    <s v="CNAVNA"/>
    <m/>
    <s v="-"/>
    <s v="-"/>
    <s v="MOI"/>
    <s v="-"/>
    <s v="-"/>
    <s v="-"/>
    <n v="18983"/>
    <n v="41942"/>
    <n v="57"/>
    <n v="73"/>
    <s v="FLOW"/>
    <m/>
    <m/>
    <m/>
    <m/>
    <s v="REGULAR"/>
    <s v="MH14KY9352"/>
    <s v="CLASSIC 350 DARK STEALTH BLACK"/>
    <d v="2023-07-31T00:00:00"/>
    <n v="36"/>
    <x v="0"/>
    <x v="0"/>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m/>
    <s v="628"/>
    <n v="7874"/>
    <n v="25862"/>
  </r>
  <r>
    <n v="462919078"/>
    <s v="GAJANAN SOPANRAO MULE"/>
    <m/>
    <x v="1"/>
    <m/>
    <m/>
    <m/>
    <m/>
    <n v="2908"/>
    <n v="14540"/>
    <n v="961"/>
    <n v="18688"/>
    <x v="3"/>
    <x v="1"/>
    <x v="1"/>
    <x v="12"/>
    <n v="41846"/>
    <n v="961"/>
    <n v="0"/>
    <n v="2700"/>
    <s v="FLOW"/>
    <n v="0.37567106562528052"/>
    <n v="1.7578318864713983E-2"/>
    <x v="1"/>
    <s v="NC"/>
    <s v="NC"/>
    <s v="NC"/>
    <s v="Add not found"/>
    <m/>
    <s v="CNAVNA"/>
    <m/>
    <s v="REPO"/>
    <s v="-"/>
    <s v="BALEWADI"/>
    <s v="-"/>
    <s v="-"/>
    <s v="-"/>
    <n v="18201"/>
    <n v="41846"/>
    <n v="178"/>
    <n v="194"/>
    <s v="FLOW"/>
    <m/>
    <m/>
    <m/>
    <m/>
    <s v="NPA"/>
    <m/>
    <s v="SPLENDOR PLUS DRS CAST FI BLACK"/>
    <d v="2024-05-16T00:00:00"/>
    <n v="36"/>
    <x v="0"/>
    <x v="0"/>
    <m/>
    <m/>
    <m/>
    <m/>
    <m/>
    <m/>
    <m/>
    <m/>
    <m/>
    <m/>
    <n v="1"/>
    <m/>
    <m/>
    <m/>
    <m/>
    <m/>
    <n v="1"/>
    <m/>
    <m/>
    <m/>
    <m/>
    <m/>
    <n v="1"/>
    <m/>
    <m/>
    <m/>
    <m/>
    <m/>
    <n v="1"/>
    <m/>
    <m/>
    <m/>
    <m/>
    <m/>
    <m/>
    <m/>
    <m/>
    <m/>
    <m/>
    <m/>
    <m/>
    <m/>
    <m/>
    <n v="1"/>
    <m/>
    <m/>
    <m/>
    <m/>
    <m/>
    <m/>
    <m/>
    <m/>
    <m/>
    <m/>
    <m/>
    <m/>
    <m/>
    <m/>
    <m/>
    <m/>
    <m/>
    <m/>
    <m/>
    <m/>
    <m/>
    <m/>
    <m/>
    <m/>
    <m/>
    <m/>
    <m/>
    <m/>
    <m/>
    <m/>
    <m/>
    <m/>
    <m/>
    <m/>
    <m/>
    <m/>
    <m/>
    <m/>
    <m/>
    <m/>
    <m/>
    <m/>
    <m/>
    <m/>
    <m/>
    <m/>
    <m/>
    <m/>
    <m/>
    <m/>
    <n v="5"/>
    <n v="1"/>
    <s v="DUWT0023"/>
    <s v="G2ytoM9BBRXm"/>
    <s v="Allocated"/>
    <s v="Address Not Found (NC_ANF)"/>
    <s v="Customer address short not found "/>
    <d v="2026-06-08T00:00:00"/>
    <m/>
    <m/>
    <m/>
    <m/>
    <s v="1240"/>
    <n v="961"/>
    <n v="18688"/>
  </r>
  <r>
    <n v="462856016"/>
    <s v="SANTOSH BABU LABADE"/>
    <s v="COLLECT"/>
    <x v="3"/>
    <n v="3500"/>
    <m/>
    <m/>
    <m/>
    <n v="3235"/>
    <n v="9394"/>
    <n v="3457"/>
    <n v="9894"/>
    <x v="1"/>
    <x v="0"/>
    <x v="0"/>
    <x v="9"/>
    <n v="41825"/>
    <n v="533"/>
    <n v="0"/>
    <n v="6300"/>
    <s v="29.05.26"/>
    <n v="0.12962908724851144"/>
    <n v="1.1186534430569607E-2"/>
    <x v="0"/>
    <s v="PAID"/>
    <s v="PTP"/>
    <s v="PAID"/>
    <m/>
    <m/>
    <s v="CAVA"/>
    <m/>
    <s v="REPO"/>
    <s v="-"/>
    <s v="AMBEGAON"/>
    <s v="-"/>
    <s v="-"/>
    <s v="-"/>
    <n v="16227"/>
    <n v="41825"/>
    <n v="88"/>
    <n v="73"/>
    <s v="STABLE"/>
    <m/>
    <m/>
    <m/>
    <m/>
    <s v="NPA"/>
    <s v="MH14LQ3190"/>
    <s v="SPLENDOR PLUS DRS CAST FI BLACK"/>
    <d v="2024-05-10T00:00:00"/>
    <n v="36"/>
    <x v="0"/>
    <x v="1"/>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m/>
    <s v="765"/>
    <n v="3457"/>
    <n v="13394"/>
  </r>
  <r>
    <n v="136615657"/>
    <s v="NIKITA SHIVAJI DHUMAL"/>
    <m/>
    <x v="1"/>
    <m/>
    <m/>
    <m/>
    <m/>
    <n v="2461"/>
    <n v="2430"/>
    <n v="2471"/>
    <n v="4973"/>
    <x v="0"/>
    <x v="1"/>
    <x v="1"/>
    <x v="12"/>
    <n v="41650.959999999999"/>
    <n v="41"/>
    <n v="0"/>
    <n v="900"/>
    <s v="-"/>
    <n v="4.1573240489833872E-2"/>
    <n v="2.2792717972489841E-3"/>
    <x v="0"/>
    <s v="PTP"/>
    <s v="-"/>
    <s v="PTP"/>
    <m/>
    <n v="25"/>
    <s v="CAVA"/>
    <m/>
    <m/>
    <m/>
    <s v="BANNER"/>
    <m/>
    <m/>
    <m/>
    <n v="3371"/>
    <n v="41650.959999999999"/>
    <n v="26"/>
    <n v="42"/>
    <s v="FLOW"/>
    <m/>
    <m/>
    <m/>
    <m/>
    <s v="-"/>
    <s v="MH12UX9648"/>
    <s v="JUPITER BASIC"/>
    <d v="2022-12-07T00:00:00"/>
    <n v="60"/>
    <x v="1"/>
    <x v="0"/>
    <m/>
    <m/>
    <m/>
    <m/>
    <m/>
    <m/>
    <m/>
    <m/>
    <m/>
    <m/>
    <m/>
    <m/>
    <m/>
    <m/>
    <m/>
    <m/>
    <m/>
    <m/>
    <m/>
    <m/>
    <m/>
    <m/>
    <m/>
    <m/>
    <m/>
    <m/>
    <m/>
    <m/>
    <m/>
    <m/>
    <m/>
    <n v="1"/>
    <m/>
    <m/>
    <m/>
    <m/>
    <m/>
    <n v="1"/>
    <m/>
    <m/>
    <m/>
    <m/>
    <m/>
    <m/>
    <m/>
    <m/>
    <m/>
    <m/>
    <m/>
    <m/>
    <m/>
    <m/>
    <m/>
    <m/>
    <m/>
    <m/>
    <m/>
    <m/>
    <m/>
    <m/>
    <m/>
    <m/>
    <m/>
    <m/>
    <m/>
    <m/>
    <m/>
    <m/>
    <m/>
    <m/>
    <m/>
    <m/>
    <m/>
    <m/>
    <m/>
    <m/>
    <m/>
    <m/>
    <m/>
    <m/>
    <m/>
    <m/>
    <m/>
    <m/>
    <m/>
    <m/>
    <m/>
    <m/>
    <m/>
    <m/>
    <m/>
    <m/>
    <m/>
    <m/>
    <n v="2"/>
    <n v="1"/>
    <s v="DUWT0023"/>
    <s v="G2bAOLwFkF8m"/>
    <s v="Allocated"/>
    <s v="Door Locked (NC_DL)"/>
    <s v="Door lock "/>
    <d v="2026-06-13T00:00:00"/>
    <m/>
    <m/>
    <m/>
    <m/>
    <s v="82"/>
    <n v="2471"/>
    <n v="4973"/>
  </r>
  <r>
    <n v="460835887"/>
    <s v="JANARDHAN PRAKASH BORAWADE"/>
    <m/>
    <x v="1"/>
    <m/>
    <m/>
    <m/>
    <s v="BANK STABLE 15"/>
    <n v="3573"/>
    <n v="20520"/>
    <n v="3851"/>
    <n v="25460"/>
    <x v="3"/>
    <x v="0"/>
    <x v="1"/>
    <x v="7"/>
    <n v="41319"/>
    <n v="1196"/>
    <n v="0"/>
    <n v="6300"/>
    <s v="FLOW"/>
    <n v="8.4009198131909019E-2"/>
    <n v="1.7356941097622643E-2"/>
    <x v="0"/>
    <s v="PAID"/>
    <s v="NC"/>
    <s v="NC"/>
    <s v="Shifted"/>
    <m/>
    <s v="CNAVNA"/>
    <m/>
    <s v="REPO"/>
    <s v="-"/>
    <s v="DUMLA"/>
    <s v="-"/>
    <s v="-"/>
    <s v="-"/>
    <n v="28016"/>
    <n v="41319"/>
    <n v="178"/>
    <n v="163"/>
    <s v="STABLE"/>
    <m/>
    <m/>
    <m/>
    <m/>
    <s v="NPA"/>
    <s v="MH12WL6692"/>
    <s v="DESTINI 125 XTEC"/>
    <d v="2023-11-22T00:00:00"/>
    <n v="36"/>
    <x v="0"/>
    <x v="0"/>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m/>
    <s v="1367"/>
    <n v="3851"/>
    <n v="25460"/>
  </r>
  <r>
    <n v="465282350"/>
    <s v="ADITYA MARUTI KHAWALE"/>
    <m/>
    <x v="1"/>
    <m/>
    <m/>
    <m/>
    <m/>
    <n v="4043"/>
    <n v="8086"/>
    <n v="4097"/>
    <n v="12291"/>
    <x v="4"/>
    <x v="1"/>
    <x v="1"/>
    <x v="1"/>
    <n v="41113"/>
    <n v="54"/>
    <n v="0"/>
    <n v="1350"/>
    <s v="FLOW"/>
    <n v="7.2887854448948713E-2"/>
    <n v="9.1028861786320043E-3"/>
    <x v="1"/>
    <s v="NC"/>
    <s v="NC"/>
    <s v="NC"/>
    <s v="Shifted"/>
    <m/>
    <s v="CNAVNA"/>
    <m/>
    <s v="-"/>
    <s v="-"/>
    <s v="CHINCHWAD GAON"/>
    <s v="-"/>
    <s v="-"/>
    <s v="-"/>
    <n v="9490"/>
    <n v="41113"/>
    <n v="56"/>
    <n v="72"/>
    <s v="FLOW"/>
    <m/>
    <m/>
    <m/>
    <m/>
    <s v="REGULAR"/>
    <s v="MH14LN8288"/>
    <s v="BULLET 350 BLACK GOLD"/>
    <d v="2025-01-21T00:00:00"/>
    <n v="24"/>
    <x v="0"/>
    <x v="0"/>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s v="DIGICOLLTC"/>
    <s v="162"/>
    <n v="4097"/>
    <n v="12291"/>
  </r>
  <r>
    <n v="135050716"/>
    <s v="KARUNA MHATU GHOLAP"/>
    <s v="ONLINE"/>
    <x v="2"/>
    <n v="6140"/>
    <m/>
    <m/>
    <m/>
    <n v="6140"/>
    <n v="5436"/>
    <n v="5547"/>
    <n v="5656"/>
    <x v="0"/>
    <x v="0"/>
    <x v="0"/>
    <x v="6"/>
    <n v="40640.980000000003"/>
    <n v="111"/>
    <n v="0"/>
    <n v="6300"/>
    <s v="19.05.26"/>
    <n v="2.3214929234102205E-2"/>
    <n v="2.2240025086230912E-3"/>
    <x v="0"/>
    <s v="PAID"/>
    <s v="PAID"/>
    <s v="PTP"/>
    <m/>
    <n v="20"/>
    <s v="CAVA"/>
    <m/>
    <s v="-"/>
    <s v="-"/>
    <s v="VIMAN NAGAR"/>
    <s v="-"/>
    <s v="-"/>
    <s v="-"/>
    <n v="11847"/>
    <n v="40640.980000000003"/>
    <n v="27"/>
    <n v="43"/>
    <s v="FLOW"/>
    <m/>
    <m/>
    <m/>
    <m/>
    <s v="NPA"/>
    <s v="MH12UV1996"/>
    <s v="BAJAJ KTM RC 200"/>
    <d v="2022-10-28T00:00:00"/>
    <n v="48"/>
    <x v="0"/>
    <x v="1"/>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m/>
    <s v="220"/>
    <n v="5547"/>
    <n v="11796"/>
  </r>
  <r>
    <n v="460116654"/>
    <s v="SHAIKH SHABINA JAVEED"/>
    <s v="COLLECT"/>
    <x v="3"/>
    <n v="7100"/>
    <m/>
    <m/>
    <m/>
    <n v="7015"/>
    <n v="7015"/>
    <n v="7069"/>
    <n v="7062"/>
    <x v="0"/>
    <x v="0"/>
    <x v="0"/>
    <x v="17"/>
    <n v="40509.9"/>
    <n v="54"/>
    <n v="0"/>
    <n v="6049"/>
    <s v="-"/>
    <n v="6.79999855640257E-2"/>
    <n v="2.2168293979148773E-3"/>
    <x v="0"/>
    <s v="PAID"/>
    <s v="-"/>
    <s v="PAID"/>
    <m/>
    <m/>
    <m/>
    <m/>
    <s v="-"/>
    <s v="-"/>
    <s v="PIMPLE GURAV"/>
    <s v="-"/>
    <s v="-"/>
    <s v="-"/>
    <n v="13118"/>
    <n v="40509.9"/>
    <n v="27"/>
    <n v="12"/>
    <s v="STABLE"/>
    <m/>
    <m/>
    <m/>
    <m/>
    <s v="REGULAR"/>
    <s v="MH14LC4368"/>
    <s v="BULLET 350 THE STANDARD BLACK"/>
    <d v="2023-10-13T00:00:00"/>
    <n v="36"/>
    <x v="0"/>
    <x v="0"/>
    <m/>
    <m/>
    <m/>
    <m/>
    <m/>
    <m/>
    <m/>
    <m/>
    <m/>
    <m/>
    <n v="1"/>
    <m/>
    <m/>
    <n v="1"/>
    <m/>
    <m/>
    <m/>
    <m/>
    <m/>
    <m/>
    <m/>
    <m/>
    <m/>
    <m/>
    <m/>
    <m/>
    <m/>
    <m/>
    <m/>
    <m/>
    <m/>
    <n v="1"/>
    <m/>
    <m/>
    <n v="2"/>
    <m/>
    <m/>
    <m/>
    <m/>
    <m/>
    <m/>
    <m/>
    <m/>
    <m/>
    <m/>
    <m/>
    <m/>
    <m/>
    <m/>
    <n v="1"/>
    <m/>
    <m/>
    <m/>
    <m/>
    <m/>
    <m/>
    <m/>
    <m/>
    <m/>
    <m/>
    <m/>
    <m/>
    <m/>
    <m/>
    <m/>
    <m/>
    <m/>
    <m/>
    <m/>
    <m/>
    <m/>
    <m/>
    <m/>
    <m/>
    <m/>
    <m/>
    <m/>
    <m/>
    <m/>
    <m/>
    <m/>
    <m/>
    <m/>
    <m/>
    <m/>
    <m/>
    <m/>
    <m/>
    <m/>
    <m/>
    <m/>
    <m/>
    <m/>
    <m/>
    <n v="6"/>
    <n v="1"/>
    <s v="ZBHT0015"/>
    <s v="A2GAv03PBnez"/>
    <s v="Allocated"/>
    <s v="Promise To Pay (PTP)"/>
    <s v="Visited at customer residence address. Customer not meet at home discus about due amount with customer son ( umar ) Vehicle with son. Customer son promise to pay 1 emi after 3/4 days. "/>
    <d v="2026-06-10T00:00:00"/>
    <m/>
    <m/>
    <m/>
    <m/>
    <s v="132"/>
    <n v="7069"/>
    <n v="14162"/>
  </r>
  <r>
    <n v="458806785"/>
    <s v="SNEHAL NAMDEV KHANDARE"/>
    <s v="ONLINE"/>
    <x v="10"/>
    <n v="5200"/>
    <m/>
    <m/>
    <m/>
    <n v="4591"/>
    <n v="6563"/>
    <n v="2227"/>
    <n v="6195"/>
    <x v="4"/>
    <x v="0"/>
    <x v="0"/>
    <x v="11"/>
    <n v="40474"/>
    <n v="255"/>
    <n v="0"/>
    <n v="5400"/>
    <s v="13.05.26"/>
    <n v="0.13995788676385476"/>
    <n v="8.9614043050604865E-3"/>
    <x v="0"/>
    <s v="PAID"/>
    <s v="PAID"/>
    <s v="PAID"/>
    <m/>
    <m/>
    <s v="CAVA"/>
    <m/>
    <s v="-"/>
    <s v="-"/>
    <s v="AMBETHAN"/>
    <s v="-"/>
    <s v="-"/>
    <s v="-"/>
    <n v="12218"/>
    <n v="40474"/>
    <n v="57"/>
    <n v="43"/>
    <s v="STABLE"/>
    <m/>
    <m/>
    <m/>
    <m/>
    <s v="NPA"/>
    <s v="MH14KX7966"/>
    <s v="YAMAHA FZX"/>
    <d v="2023-07-03T00:00:00"/>
    <n v="42"/>
    <x v="0"/>
    <x v="0"/>
    <m/>
    <m/>
    <m/>
    <m/>
    <m/>
    <m/>
    <m/>
    <m/>
    <m/>
    <m/>
    <m/>
    <m/>
    <m/>
    <m/>
    <m/>
    <m/>
    <m/>
    <m/>
    <m/>
    <m/>
    <m/>
    <m/>
    <m/>
    <m/>
    <m/>
    <m/>
    <m/>
    <m/>
    <m/>
    <m/>
    <m/>
    <m/>
    <m/>
    <m/>
    <m/>
    <m/>
    <m/>
    <m/>
    <m/>
    <m/>
    <m/>
    <m/>
    <m/>
    <m/>
    <m/>
    <m/>
    <n v="1"/>
    <m/>
    <m/>
    <m/>
    <m/>
    <m/>
    <m/>
    <m/>
    <m/>
    <m/>
    <m/>
    <m/>
    <m/>
    <m/>
    <m/>
    <m/>
    <m/>
    <m/>
    <m/>
    <m/>
    <m/>
    <m/>
    <m/>
    <m/>
    <m/>
    <m/>
    <m/>
    <m/>
    <m/>
    <m/>
    <m/>
    <m/>
    <m/>
    <m/>
    <m/>
    <m/>
    <m/>
    <m/>
    <m/>
    <m/>
    <m/>
    <m/>
    <m/>
    <m/>
    <m/>
    <m/>
    <m/>
    <m/>
    <n v="1"/>
    <n v="1"/>
    <s v="ZBHT0010"/>
    <s v="kP2bb4nepm"/>
    <s v="Allocated"/>
    <s v="Door Locked (NC_DL)"/>
    <s v="Door lock "/>
    <d v="2026-06-16T00:00:00"/>
    <m/>
    <m/>
    <m/>
    <m/>
    <s v="241"/>
    <n v="2227"/>
    <n v="11395"/>
  </r>
  <r>
    <n v="462516053"/>
    <s v="SACHIN ARJUN LONDHE"/>
    <s v="ONLINE"/>
    <x v="15"/>
    <n v="3308"/>
    <m/>
    <m/>
    <m/>
    <n v="3305"/>
    <n v="9912"/>
    <n v="3863"/>
    <n v="10468"/>
    <x v="1"/>
    <x v="0"/>
    <x v="0"/>
    <x v="13"/>
    <n v="40184"/>
    <n v="561"/>
    <n v="0"/>
    <n v="4050"/>
    <s v="STABLE"/>
    <n v="0.17559786585492418"/>
    <n v="1.0747631788595556E-2"/>
    <x v="0"/>
    <s v="PAID"/>
    <s v="PAID"/>
    <s v="PAID"/>
    <s v="Add not found"/>
    <m/>
    <s v="CAVNA"/>
    <m/>
    <s v="REPO"/>
    <s v="-"/>
    <s v="WAKAD"/>
    <s v="-"/>
    <s v="-"/>
    <s v="-"/>
    <n v="14523"/>
    <n v="40184"/>
    <n v="88"/>
    <n v="73"/>
    <s v="STABLE"/>
    <m/>
    <m/>
    <m/>
    <m/>
    <s v="REGULAR"/>
    <s v="MH14LM6573"/>
    <s v="SPLENDOR PLUS I3S BS6 FI DRUM SELF"/>
    <d v="2024-04-10T00:00:00"/>
    <n v="36"/>
    <x v="0"/>
    <x v="0"/>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m/>
    <s v="559"/>
    <n v="3863"/>
    <n v="13776"/>
  </r>
  <r>
    <n v="462801904"/>
    <s v="BHARATIBAI LIMBRAJ BHONG"/>
    <m/>
    <x v="1"/>
    <m/>
    <m/>
    <m/>
    <m/>
    <n v="3303"/>
    <n v="5242"/>
    <n v="2159"/>
    <n v="8878"/>
    <x v="4"/>
    <x v="1"/>
    <x v="1"/>
    <x v="7"/>
    <n v="39832"/>
    <n v="220"/>
    <n v="0"/>
    <n v="6300"/>
    <s v="-"/>
    <n v="4.4553295330374616E-2"/>
    <n v="8.8192581973407444E-3"/>
    <x v="1"/>
    <s v="RTP"/>
    <s v="-"/>
    <s v="RTP"/>
    <s v="medical problem"/>
    <m/>
    <s v="CAVA"/>
    <m/>
    <s v="-"/>
    <s v="-"/>
    <s v="ALEGAON PAGA"/>
    <s v="-"/>
    <s v="-"/>
    <s v="-"/>
    <n v="11762"/>
    <n v="39832"/>
    <n v="57"/>
    <n v="73"/>
    <s v="FLOW"/>
    <m/>
    <m/>
    <m/>
    <m/>
    <s v="NPA"/>
    <s v="MH12YE1688"/>
    <s v="SPLENDOR PLUS I3S XTEC"/>
    <d v="2024-05-04T00:00:00"/>
    <n v="36"/>
    <x v="0"/>
    <x v="0"/>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m/>
    <s v="333"/>
    <n v="2159"/>
    <n v="8878"/>
  </r>
  <r>
    <n v="460723500"/>
    <s v="ARJUN ROHIDAS BHISE"/>
    <s v="ONLINE"/>
    <x v="2"/>
    <n v="2500"/>
    <m/>
    <m/>
    <m/>
    <n v="2431"/>
    <n v="2195"/>
    <n v="2258"/>
    <n v="2243"/>
    <x v="0"/>
    <x v="0"/>
    <x v="0"/>
    <x v="13"/>
    <n v="39766.080000000002"/>
    <n v="63"/>
    <n v="0"/>
    <n v="5886"/>
    <s v="22.05.26"/>
    <n v="3.9298150632712199E-2"/>
    <n v="2.1761252233117052E-3"/>
    <x v="0"/>
    <s v="PAID"/>
    <s v="PTP"/>
    <s v="PTP"/>
    <m/>
    <n v="16"/>
    <s v="CAVA"/>
    <m/>
    <s v="-"/>
    <s v="-"/>
    <s v="HINJEWADI"/>
    <s v="-"/>
    <s v="-"/>
    <s v="-"/>
    <n v="8144"/>
    <n v="39766.080000000002"/>
    <n v="27"/>
    <n v="43"/>
    <s v="FLOW"/>
    <m/>
    <m/>
    <m/>
    <m/>
    <s v="REGULAR"/>
    <s v="MH14LF4565"/>
    <s v="SPLENDOR PLUS I3S BS6 FI DRUM SELF"/>
    <d v="2023-11-16T00:00:00"/>
    <n v="48"/>
    <x v="0"/>
    <x v="0"/>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m/>
    <s v="117"/>
    <n v="2258"/>
    <n v="4743"/>
  </r>
  <r>
    <n v="460094148"/>
    <s v="AKSHAY SHIVAJI SONAWANE"/>
    <m/>
    <x v="1"/>
    <m/>
    <m/>
    <m/>
    <m/>
    <n v="3620"/>
    <n v="3669"/>
    <n v="123"/>
    <n v="7415"/>
    <x v="4"/>
    <x v="1"/>
    <x v="1"/>
    <x v="16"/>
    <n v="39740.65"/>
    <n v="74"/>
    <n v="0"/>
    <n v="3576.43"/>
    <s v="-"/>
    <n v="0.50544129046945885"/>
    <n v="8.799032267527351E-3"/>
    <x v="1"/>
    <s v="NC"/>
    <s v="-"/>
    <s v="NC"/>
    <s v="Shifted"/>
    <m/>
    <s v="CNAVNA"/>
    <m/>
    <s v="-"/>
    <s v="-"/>
    <s v="KESNAND"/>
    <s v="-"/>
    <s v="-"/>
    <s v="-"/>
    <n v="7319.43"/>
    <n v="39740.65"/>
    <n v="57"/>
    <n v="73"/>
    <s v="FLOW"/>
    <m/>
    <m/>
    <m/>
    <m/>
    <s v="NPA"/>
    <s v="MH17CZ5619"/>
    <s v="BAJAJ PULSAR 125 CARBON SPLIT DISC"/>
    <d v="2023-10-12T00:00:00"/>
    <n v="42"/>
    <x v="0"/>
    <x v="1"/>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m/>
    <s v="126"/>
    <n v="123"/>
    <n v="7415"/>
  </r>
  <r>
    <n v="468012757"/>
    <s v="ANWAR SUBHAN ANSARI"/>
    <m/>
    <x v="1"/>
    <m/>
    <m/>
    <m/>
    <m/>
    <n v="3753"/>
    <n v="3995"/>
    <n v="3995"/>
    <n v="7830"/>
    <x v="0"/>
    <x v="1"/>
    <x v="1"/>
    <x v="13"/>
    <n v="39591"/>
    <n v="0"/>
    <n v="0"/>
    <n v="450"/>
    <s v="-"/>
    <n v="3.9125130807454708E-2"/>
    <n v="2.1665442939342704E-3"/>
    <x v="1"/>
    <s v="NC"/>
    <s v="-"/>
    <s v="NC"/>
    <s v="Add not found"/>
    <m/>
    <s v="CNAVNA"/>
    <m/>
    <s v="-"/>
    <s v="-"/>
    <s v="MARUNJI"/>
    <s v="-"/>
    <s v="-"/>
    <s v="-"/>
    <n v="4445"/>
    <n v="39591"/>
    <n v="22"/>
    <n v="38"/>
    <s v="FLOW"/>
    <m/>
    <m/>
    <m/>
    <m/>
    <s v="REGULAR"/>
    <s v="MH14LM5338"/>
    <s v="SPLENDOR PLUS I3S BS6 FI DRUM SELF"/>
    <d v="2026-04-01T00:00:00"/>
    <n v="12"/>
    <x v="0"/>
    <x v="0"/>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m/>
    <s v="82"/>
    <n v="3995"/>
    <n v="7830"/>
  </r>
  <r>
    <n v="460545508"/>
    <s v="JYOTSNA RAJENDRA AMALE"/>
    <m/>
    <x v="1"/>
    <m/>
    <m/>
    <m/>
    <m/>
    <n v="2380"/>
    <n v="2368"/>
    <n v="2441"/>
    <n v="4748"/>
    <x v="0"/>
    <x v="1"/>
    <x v="1"/>
    <x v="10"/>
    <n v="38937.9"/>
    <n v="73"/>
    <n v="0"/>
    <n v="5946"/>
    <s v="STABLE"/>
    <n v="1.6792291337799893E-2"/>
    <n v="2.1308046036418184E-3"/>
    <x v="1"/>
    <s v="BPTP"/>
    <s v="-"/>
    <s v="BPTP"/>
    <s v="Financail problem"/>
    <m/>
    <s v="CAVNA"/>
    <m/>
    <s v="-"/>
    <s v="-"/>
    <s v="JUNNAR"/>
    <s v="-"/>
    <s v="-"/>
    <s v="-"/>
    <n v="8387"/>
    <n v="38937.9"/>
    <n v="27"/>
    <n v="43"/>
    <s v="FLOW"/>
    <m/>
    <m/>
    <m/>
    <m/>
    <s v="NPA"/>
    <s v="MH14LG1669"/>
    <s v="HONDA SHINE 100 OBD2"/>
    <d v="2023-11-08T00:00:00"/>
    <n v="48"/>
    <x v="0"/>
    <x v="0"/>
    <m/>
    <m/>
    <m/>
    <m/>
    <m/>
    <m/>
    <m/>
    <m/>
    <m/>
    <m/>
    <m/>
    <m/>
    <m/>
    <m/>
    <m/>
    <m/>
    <m/>
    <m/>
    <m/>
    <m/>
    <m/>
    <m/>
    <m/>
    <m/>
    <m/>
    <m/>
    <m/>
    <m/>
    <m/>
    <m/>
    <m/>
    <m/>
    <m/>
    <m/>
    <m/>
    <m/>
    <m/>
    <m/>
    <m/>
    <m/>
    <m/>
    <m/>
    <m/>
    <m/>
    <m/>
    <m/>
    <m/>
    <m/>
    <m/>
    <m/>
    <m/>
    <m/>
    <m/>
    <m/>
    <m/>
    <m/>
    <m/>
    <m/>
    <m/>
    <m/>
    <m/>
    <m/>
    <m/>
    <m/>
    <m/>
    <m/>
    <m/>
    <m/>
    <m/>
    <m/>
    <m/>
    <m/>
    <m/>
    <m/>
    <m/>
    <m/>
    <m/>
    <m/>
    <m/>
    <m/>
    <m/>
    <m/>
    <m/>
    <m/>
    <m/>
    <m/>
    <m/>
    <m/>
    <m/>
    <m/>
    <m/>
    <m/>
    <m/>
    <m/>
    <n v="0"/>
    <s v=""/>
    <s v="ZBHT0021"/>
    <e v="#N/A"/>
    <e v="#N/A"/>
    <e v="#N/A"/>
    <e v="#N/A"/>
    <e v="#N/A"/>
    <m/>
    <m/>
    <m/>
    <m/>
    <n v="0"/>
    <n v="2441"/>
    <n v="4748"/>
  </r>
  <r>
    <n v="464470722"/>
    <s v="ARCHANA ASHOK KULAL"/>
    <m/>
    <x v="1"/>
    <m/>
    <m/>
    <m/>
    <m/>
    <n v="5289"/>
    <n v="10245"/>
    <n v="5256"/>
    <n v="15983"/>
    <x v="4"/>
    <x v="1"/>
    <x v="1"/>
    <x v="16"/>
    <n v="38885"/>
    <n v="300"/>
    <n v="0"/>
    <n v="2303.5300000000002"/>
    <s v="-"/>
    <n v="0.49455870953054126"/>
    <n v="8.6095816178849878E-3"/>
    <x v="0"/>
    <s v="PTP"/>
    <s v="-"/>
    <s v="PTP"/>
    <m/>
    <n v="20"/>
    <s v="CAVA"/>
    <m/>
    <m/>
    <m/>
    <s v="WAGHOLI"/>
    <m/>
    <m/>
    <m/>
    <n v="12848.53"/>
    <n v="38885"/>
    <n v="57"/>
    <n v="73"/>
    <s v="FLOW"/>
    <m/>
    <m/>
    <m/>
    <m/>
    <s v="-"/>
    <s v="MH28BZ8530"/>
    <s v="HONDA ACTIVA 125 DISC BSVI"/>
    <d v="2024-10-28T00:00:00"/>
    <n v="24"/>
    <x v="1"/>
    <x v="1"/>
    <m/>
    <m/>
    <m/>
    <m/>
    <m/>
    <m/>
    <m/>
    <m/>
    <m/>
    <m/>
    <m/>
    <m/>
    <m/>
    <m/>
    <m/>
    <m/>
    <m/>
    <m/>
    <m/>
    <m/>
    <m/>
    <m/>
    <m/>
    <m/>
    <m/>
    <m/>
    <m/>
    <m/>
    <m/>
    <m/>
    <m/>
    <n v="1"/>
    <m/>
    <m/>
    <m/>
    <m/>
    <m/>
    <m/>
    <m/>
    <m/>
    <m/>
    <m/>
    <m/>
    <m/>
    <m/>
    <m/>
    <m/>
    <m/>
    <m/>
    <m/>
    <m/>
    <m/>
    <m/>
    <m/>
    <m/>
    <m/>
    <m/>
    <m/>
    <m/>
    <m/>
    <m/>
    <m/>
    <m/>
    <m/>
    <m/>
    <m/>
    <m/>
    <m/>
    <m/>
    <m/>
    <m/>
    <m/>
    <m/>
    <m/>
    <m/>
    <m/>
    <m/>
    <m/>
    <m/>
    <m/>
    <m/>
    <m/>
    <m/>
    <m/>
    <m/>
    <m/>
    <m/>
    <m/>
    <m/>
    <m/>
    <m/>
    <m/>
    <m/>
    <m/>
    <n v="1"/>
    <n v="1"/>
    <s v="DUWT0021"/>
    <s v="A6-g-mZz7z"/>
    <s v="Allocated"/>
    <s v="Left Message (LMCB)"/>
    <s v="Left message at residence with husband "/>
    <d v="2026-06-11T00:00:00"/>
    <m/>
    <m/>
    <m/>
    <m/>
    <s v="449"/>
    <n v="5256"/>
    <n v="15983"/>
  </r>
  <r>
    <n v="466805634"/>
    <s v="MD ISRAFIL ANSARI"/>
    <m/>
    <x v="1"/>
    <m/>
    <m/>
    <m/>
    <m/>
    <n v="3886"/>
    <n v="3886"/>
    <n v="3921"/>
    <n v="7872"/>
    <x v="0"/>
    <x v="1"/>
    <x v="1"/>
    <x v="4"/>
    <n v="38761"/>
    <n v="35"/>
    <n v="0"/>
    <n v="450"/>
    <s v="-"/>
    <n v="5.3873648926552151E-2"/>
    <n v="2.1211240781285204E-3"/>
    <x v="1"/>
    <s v="NC"/>
    <s v="-"/>
    <s v="NC"/>
    <s v="Add not found"/>
    <m/>
    <s v="CNAVNA"/>
    <m/>
    <m/>
    <m/>
    <s v="CHAKAN"/>
    <m/>
    <m/>
    <m/>
    <n v="4371"/>
    <n v="38761"/>
    <n v="26"/>
    <n v="42"/>
    <s v="FLOW"/>
    <m/>
    <m/>
    <m/>
    <m/>
    <s v="-"/>
    <s v="MH14LQ3032"/>
    <s v="SUZUKI BURGMAN STREET EX"/>
    <d v="2025-09-02T00:00:00"/>
    <n v="18"/>
    <x v="1"/>
    <x v="0"/>
    <m/>
    <m/>
    <m/>
    <m/>
    <m/>
    <m/>
    <m/>
    <m/>
    <m/>
    <m/>
    <m/>
    <m/>
    <m/>
    <m/>
    <m/>
    <m/>
    <m/>
    <m/>
    <m/>
    <m/>
    <m/>
    <m/>
    <m/>
    <m/>
    <m/>
    <m/>
    <m/>
    <m/>
    <m/>
    <m/>
    <m/>
    <m/>
    <m/>
    <m/>
    <n v="1"/>
    <m/>
    <m/>
    <m/>
    <m/>
    <m/>
    <m/>
    <m/>
    <m/>
    <m/>
    <m/>
    <m/>
    <m/>
    <m/>
    <m/>
    <m/>
    <m/>
    <m/>
    <m/>
    <m/>
    <m/>
    <m/>
    <m/>
    <m/>
    <m/>
    <m/>
    <m/>
    <m/>
    <m/>
    <m/>
    <m/>
    <m/>
    <m/>
    <m/>
    <m/>
    <m/>
    <m/>
    <m/>
    <m/>
    <m/>
    <m/>
    <m/>
    <m/>
    <m/>
    <m/>
    <m/>
    <m/>
    <m/>
    <m/>
    <m/>
    <m/>
    <m/>
    <m/>
    <m/>
    <m/>
    <m/>
    <m/>
    <m/>
    <m/>
    <m/>
    <n v="1"/>
    <n v="1"/>
    <s v="DUWT0017"/>
    <s v="A2G7qp11Z1m"/>
    <s v="Allocated"/>
    <s v="Address Not Found (NC_ANF)"/>
    <s v="Short address available"/>
    <d v="2026-06-12T00:00:00"/>
    <m/>
    <m/>
    <m/>
    <m/>
    <s v="100"/>
    <n v="3921"/>
    <n v="7872"/>
  </r>
  <r>
    <n v="461511012"/>
    <s v="NANDA SHANKAR MANJULE"/>
    <m/>
    <x v="1"/>
    <m/>
    <m/>
    <m/>
    <m/>
    <n v="4467"/>
    <n v="5923.89"/>
    <n v="1672.8899999999994"/>
    <n v="10390.89"/>
    <x v="4"/>
    <x v="1"/>
    <x v="1"/>
    <x v="5"/>
    <n v="38649.919999999998"/>
    <n v="216"/>
    <n v="0"/>
    <n v="900"/>
    <s v="FLOW"/>
    <n v="0.28515735554038651"/>
    <n v="8.5575322300302254E-3"/>
    <x v="1"/>
    <s v="NC"/>
    <s v="NC"/>
    <s v="NC"/>
    <s v="Add not found"/>
    <m/>
    <s v="CNAVNA"/>
    <m/>
    <s v="-"/>
    <s v="-"/>
    <s v="BHOSARI"/>
    <s v="-"/>
    <s v="-"/>
    <s v="-"/>
    <n v="7039.89"/>
    <n v="38649.919999999998"/>
    <n v="57"/>
    <n v="73"/>
    <s v="FLOW"/>
    <m/>
    <m/>
    <m/>
    <m/>
    <s v="REGULAR"/>
    <s v="MH14LH0427"/>
    <s v="HONDA UNICORN 160 BSVI"/>
    <d v="2024-01-15T00:00:00"/>
    <n v="36"/>
    <x v="0"/>
    <x v="1"/>
    <m/>
    <m/>
    <m/>
    <m/>
    <m/>
    <m/>
    <m/>
    <m/>
    <m/>
    <m/>
    <n v="1"/>
    <m/>
    <m/>
    <m/>
    <m/>
    <m/>
    <m/>
    <m/>
    <m/>
    <m/>
    <m/>
    <m/>
    <m/>
    <m/>
    <m/>
    <m/>
    <m/>
    <m/>
    <m/>
    <m/>
    <m/>
    <m/>
    <m/>
    <m/>
    <m/>
    <m/>
    <m/>
    <m/>
    <m/>
    <m/>
    <m/>
    <m/>
    <m/>
    <m/>
    <m/>
    <m/>
    <m/>
    <m/>
    <m/>
    <m/>
    <m/>
    <m/>
    <m/>
    <m/>
    <m/>
    <m/>
    <m/>
    <m/>
    <m/>
    <m/>
    <m/>
    <m/>
    <m/>
    <m/>
    <m/>
    <m/>
    <m/>
    <m/>
    <m/>
    <m/>
    <m/>
    <m/>
    <m/>
    <m/>
    <m/>
    <m/>
    <m/>
    <m/>
    <m/>
    <m/>
    <m/>
    <m/>
    <m/>
    <m/>
    <m/>
    <m/>
    <m/>
    <m/>
    <m/>
    <m/>
    <m/>
    <m/>
    <m/>
    <m/>
    <n v="1"/>
    <n v="1"/>
    <s v="DUWT0025"/>
    <e v="#N/A"/>
    <e v="#N/A"/>
    <e v="#N/A"/>
    <e v="#N/A"/>
    <e v="#N/A"/>
    <m/>
    <m/>
    <m/>
    <m/>
    <n v="0"/>
    <n v="1672.8899999999994"/>
    <n v="10390.89"/>
  </r>
  <r>
    <n v="462702660"/>
    <s v="SHAMRAO BHIKAJI ZENDE"/>
    <m/>
    <x v="1"/>
    <m/>
    <m/>
    <m/>
    <m/>
    <n v="3151"/>
    <n v="6178"/>
    <n v="3235"/>
    <n v="9650"/>
    <x v="4"/>
    <x v="1"/>
    <x v="1"/>
    <x v="7"/>
    <n v="38588"/>
    <n v="208"/>
    <n v="0"/>
    <n v="0"/>
    <s v="FLOW"/>
    <n v="4.3161843748958019E-2"/>
    <n v="8.5438224372109024E-3"/>
    <x v="1"/>
    <s v="BPTP"/>
    <s v="PTP"/>
    <s v="BPTP"/>
    <s v="Financail problem"/>
    <m/>
    <s v="CAVA"/>
    <m/>
    <s v="-"/>
    <s v="-"/>
    <s v="AMBALE"/>
    <s v="-"/>
    <s v="-"/>
    <s v="-"/>
    <n v="6386"/>
    <n v="38588"/>
    <n v="57"/>
    <n v="73"/>
    <s v="FLOW"/>
    <m/>
    <m/>
    <m/>
    <m/>
    <s v="REGULAR"/>
    <s v="MH12XL2984"/>
    <s v="SPLENDOR PLUS I3S XTEC"/>
    <d v="2024-04-26T00:00:00"/>
    <n v="36"/>
    <x v="0"/>
    <x v="0"/>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m/>
    <s v="321"/>
    <n v="3235"/>
    <n v="9650"/>
  </r>
  <r>
    <n v="461100108"/>
    <s v="MADHAV KISHANRAO HULGUNDE"/>
    <m/>
    <x v="1"/>
    <m/>
    <m/>
    <m/>
    <m/>
    <n v="3822"/>
    <n v="16312"/>
    <n v="2201"/>
    <n v="20134"/>
    <x v="5"/>
    <x v="1"/>
    <x v="1"/>
    <x v="4"/>
    <n v="38518"/>
    <n v="1177"/>
    <n v="0"/>
    <n v="6300"/>
    <s v="FLOW"/>
    <n v="0.6131584393256817"/>
    <n v="1.87492325533835E-2"/>
    <x v="1"/>
    <s v="OS"/>
    <s v="OS"/>
    <s v="OS"/>
    <s v="Cust at village"/>
    <m/>
    <s v="CNAVNA"/>
    <m/>
    <s v="REPO"/>
    <s v="-"/>
    <s v="KURULI"/>
    <s v="-"/>
    <s v="-"/>
    <s v="-"/>
    <n v="23789"/>
    <n v="38518"/>
    <n v="147"/>
    <n v="163"/>
    <s v="FLOW"/>
    <m/>
    <m/>
    <m/>
    <m/>
    <s v="NPA"/>
    <s v="MH26CL1468"/>
    <s v="BAJAJ PULSAR 125 NEONDISC SPLIT CBS"/>
    <d v="2023-12-12T00:00:00"/>
    <n v="36"/>
    <x v="0"/>
    <x v="0"/>
    <m/>
    <m/>
    <m/>
    <m/>
    <m/>
    <m/>
    <m/>
    <m/>
    <m/>
    <m/>
    <m/>
    <m/>
    <m/>
    <m/>
    <m/>
    <m/>
    <m/>
    <m/>
    <m/>
    <m/>
    <m/>
    <m/>
    <m/>
    <m/>
    <m/>
    <m/>
    <m/>
    <m/>
    <m/>
    <m/>
    <m/>
    <m/>
    <m/>
    <m/>
    <m/>
    <m/>
    <m/>
    <m/>
    <m/>
    <m/>
    <m/>
    <m/>
    <m/>
    <m/>
    <m/>
    <m/>
    <m/>
    <m/>
    <m/>
    <m/>
    <m/>
    <m/>
    <m/>
    <m/>
    <m/>
    <m/>
    <m/>
    <m/>
    <m/>
    <m/>
    <m/>
    <m/>
    <m/>
    <m/>
    <m/>
    <m/>
    <m/>
    <m/>
    <m/>
    <m/>
    <m/>
    <m/>
    <m/>
    <m/>
    <m/>
    <m/>
    <m/>
    <m/>
    <m/>
    <m/>
    <m/>
    <m/>
    <m/>
    <m/>
    <m/>
    <m/>
    <m/>
    <m/>
    <m/>
    <m/>
    <m/>
    <n v="1"/>
    <m/>
    <m/>
    <n v="1"/>
    <n v="1"/>
    <s v="DUWT0017"/>
    <e v="#N/A"/>
    <e v="#N/A"/>
    <e v="#N/A"/>
    <e v="#N/A"/>
    <e v="#N/A"/>
    <m/>
    <m/>
    <m/>
    <m/>
    <n v="0"/>
    <n v="2201"/>
    <n v="20134"/>
  </r>
  <r>
    <n v="463696870"/>
    <s v="SAI SUNIL RAYKAR"/>
    <m/>
    <x v="1"/>
    <m/>
    <m/>
    <m/>
    <m/>
    <n v="4608"/>
    <n v="27616"/>
    <n v="6321"/>
    <n v="34429"/>
    <x v="3"/>
    <x v="1"/>
    <x v="1"/>
    <x v="0"/>
    <n v="38219"/>
    <n v="1745"/>
    <n v="0"/>
    <n v="6298.34"/>
    <s v="-"/>
    <n v="0.14231667219017757"/>
    <n v="1.6054718938261811E-2"/>
    <x v="1"/>
    <s v="RTP"/>
    <s v="-"/>
    <s v="RTP"/>
    <s v="Financail problem"/>
    <m/>
    <s v="CAVNA"/>
    <m/>
    <s v="REPO"/>
    <s v="-"/>
    <s v="KHADAKI"/>
    <s v="-"/>
    <s v="-"/>
    <s v="-"/>
    <n v="35659.339999999997"/>
    <n v="38219"/>
    <n v="178"/>
    <n v="194"/>
    <s v="FLOW"/>
    <m/>
    <m/>
    <m/>
    <m/>
    <s v="NPA"/>
    <s v="MH12XC2676"/>
    <s v="JUPITER SMW"/>
    <d v="2024-08-08T00:00:00"/>
    <n v="24"/>
    <x v="0"/>
    <x v="1"/>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m/>
    <s v="2205"/>
    <n v="6321"/>
    <n v="34429"/>
  </r>
  <r>
    <n v="463295962"/>
    <s v="PRASAD ASHOK TAJANE"/>
    <m/>
    <x v="1"/>
    <m/>
    <m/>
    <m/>
    <s v="BANK STABLE 11"/>
    <n v="5988"/>
    <n v="27926.98"/>
    <n v="4977.9799999999959"/>
    <n v="35231.979999999996"/>
    <x v="5"/>
    <x v="0"/>
    <x v="1"/>
    <x v="9"/>
    <n v="38136.980000000003"/>
    <n v="1003"/>
    <n v="0"/>
    <n v="6300"/>
    <s v="FLOW"/>
    <n v="0.39602683226758995"/>
    <n v="1.8563765172224297E-2"/>
    <x v="0"/>
    <s v="PAID"/>
    <s v="LMCB"/>
    <s v="PAID"/>
    <m/>
    <m/>
    <s v="CAVA "/>
    <m/>
    <s v="REPO"/>
    <s v="-"/>
    <s v="AWASARI BK"/>
    <s v="-"/>
    <s v="-"/>
    <s v="-"/>
    <n v="35229.980000000003"/>
    <n v="38136.980000000003"/>
    <n v="147"/>
    <n v="132"/>
    <s v="STABLE"/>
    <m/>
    <m/>
    <m/>
    <m/>
    <s v="NPA"/>
    <s v="MH14LR5025"/>
    <s v="FZS FI V3 ABS DARKNIGHT BSVI"/>
    <d v="2024-06-24T00:00:00"/>
    <n v="24"/>
    <x v="0"/>
    <x v="1"/>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m/>
    <s v="1317"/>
    <n v="4977.9799999999959"/>
    <n v="35231.979999999996"/>
  </r>
  <r>
    <n v="460523159"/>
    <s v="ASHUTOSH BABA LONDHE"/>
    <m/>
    <x v="1"/>
    <m/>
    <m/>
    <m/>
    <m/>
    <n v="5730"/>
    <n v="5724"/>
    <n v="5861"/>
    <n v="11728"/>
    <x v="0"/>
    <x v="1"/>
    <x v="1"/>
    <x v="15"/>
    <n v="38057.32"/>
    <n v="137"/>
    <n v="0"/>
    <n v="5850"/>
    <s v="29.05.26"/>
    <n v="5.5874263893557645E-2"/>
    <n v="2.0826164908294962E-3"/>
    <x v="0"/>
    <s v="PTP"/>
    <s v="PTP"/>
    <s v="PTP"/>
    <m/>
    <n v="28"/>
    <s v="CAVA"/>
    <m/>
    <s v="-"/>
    <s v="-"/>
    <s v="BHAWANI PETH"/>
    <s v="-"/>
    <s v="-"/>
    <s v="-"/>
    <n v="11711"/>
    <n v="38057.32"/>
    <n v="27"/>
    <n v="43"/>
    <s v="FLOW"/>
    <m/>
    <m/>
    <m/>
    <m/>
    <s v="REGULAR"/>
    <s v="MH12WC6082"/>
    <s v="BULLET 350 MILITARY RED"/>
    <d v="2023-11-07T00:00:00"/>
    <n v="36"/>
    <x v="0"/>
    <x v="1"/>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m/>
    <s v="274"/>
    <n v="5861"/>
    <n v="11728"/>
  </r>
  <r>
    <n v="462027650"/>
    <s v="NEELAM YOGESH KUMBHAKARNA"/>
    <m/>
    <x v="1"/>
    <m/>
    <m/>
    <m/>
    <m/>
    <n v="3798"/>
    <n v="3672"/>
    <n v="3750"/>
    <n v="7630"/>
    <x v="0"/>
    <x v="1"/>
    <x v="1"/>
    <x v="7"/>
    <n v="37929"/>
    <n v="78"/>
    <n v="0"/>
    <n v="5382"/>
    <s v="-"/>
    <n v="2.3614637065429486E-2"/>
    <n v="2.0755944160196242E-3"/>
    <x v="0"/>
    <s v="MPTP"/>
    <s v="-"/>
    <s v="MPTP"/>
    <s v="no such person"/>
    <n v="21"/>
    <s v="CAVNA"/>
    <m/>
    <s v="-"/>
    <s v="-"/>
    <s v="ALEGAON PAGA"/>
    <s v="-"/>
    <s v="-"/>
    <s v="-"/>
    <n v="9132"/>
    <n v="37929"/>
    <n v="27"/>
    <n v="43"/>
    <s v="FLOW"/>
    <m/>
    <m/>
    <m/>
    <m/>
    <s v="NPA"/>
    <s v="MH12WN2154"/>
    <s v="BAJAJ PULSAR 125 NEON DISC CBS"/>
    <d v="2024-02-26T00:00:00"/>
    <n v="36"/>
    <x v="0"/>
    <x v="0"/>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s v="DIGICOLLTC"/>
    <s v="160"/>
    <n v="3750"/>
    <n v="7630"/>
  </r>
  <r>
    <n v="9695028"/>
    <s v="NITIN LAXMAN CHAVAN"/>
    <m/>
    <x v="1"/>
    <m/>
    <m/>
    <m/>
    <m/>
    <n v="2653"/>
    <n v="15914"/>
    <n v="3430"/>
    <n v="19573"/>
    <x v="3"/>
    <x v="1"/>
    <x v="1"/>
    <x v="4"/>
    <n v="37768"/>
    <n v="781"/>
    <n v="0"/>
    <n v="6300"/>
    <s v="FLOW"/>
    <n v="0.22353346704621427"/>
    <n v="1.5865266617658025E-2"/>
    <x v="1"/>
    <s v="RTP"/>
    <s v="RTP"/>
    <s v="RTP"/>
    <s v="Financail problem"/>
    <m/>
    <s v="CAVA"/>
    <m/>
    <s v="REPO"/>
    <s v="-"/>
    <s v="KHED"/>
    <s v="-"/>
    <s v="-"/>
    <s v="-"/>
    <n v="22995"/>
    <n v="37768"/>
    <n v="178"/>
    <n v="194"/>
    <s v="FLOW"/>
    <m/>
    <m/>
    <m/>
    <m/>
    <s v="NPA"/>
    <s v="MH14JN8085"/>
    <s v="BAJAJ PULSAR 125"/>
    <d v="2021-03-02T00:00:00"/>
    <n v="72"/>
    <x v="0"/>
    <x v="0"/>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m/>
    <s v="1006"/>
    <n v="3430"/>
    <n v="19573"/>
  </r>
  <r>
    <n v="465033317"/>
    <s v="TEJASHREE CHANDRAKANT TALLELU"/>
    <m/>
    <x v="1"/>
    <m/>
    <m/>
    <m/>
    <m/>
    <n v="4624"/>
    <n v="4624"/>
    <n v="4721"/>
    <n v="9451"/>
    <x v="0"/>
    <x v="1"/>
    <x v="1"/>
    <x v="12"/>
    <n v="37576"/>
    <n v="97"/>
    <n v="0"/>
    <n v="2250"/>
    <s v="-"/>
    <n v="3.750588424963068E-2"/>
    <n v="2.0562771435142873E-3"/>
    <x v="0"/>
    <s v="MPTP"/>
    <s v="-"/>
    <s v="MPTP"/>
    <s v="Add not found"/>
    <n v="26"/>
    <s v="CNAVNA"/>
    <m/>
    <m/>
    <m/>
    <s v="KHADAKI"/>
    <m/>
    <m/>
    <m/>
    <n v="6971"/>
    <n v="37576"/>
    <n v="27"/>
    <n v="43"/>
    <s v="FLOW"/>
    <m/>
    <m/>
    <m/>
    <m/>
    <s v="-"/>
    <s v="MH12XR1416"/>
    <s v="HONDA ACTIVA DLX"/>
    <d v="2024-12-24T00:00:00"/>
    <n v="24"/>
    <x v="1"/>
    <x v="0"/>
    <m/>
    <m/>
    <m/>
    <m/>
    <m/>
    <m/>
    <m/>
    <m/>
    <m/>
    <m/>
    <m/>
    <m/>
    <m/>
    <m/>
    <m/>
    <m/>
    <m/>
    <m/>
    <m/>
    <m/>
    <m/>
    <m/>
    <m/>
    <m/>
    <m/>
    <m/>
    <m/>
    <m/>
    <m/>
    <m/>
    <m/>
    <m/>
    <m/>
    <m/>
    <n v="1"/>
    <m/>
    <m/>
    <m/>
    <m/>
    <m/>
    <m/>
    <m/>
    <m/>
    <m/>
    <m/>
    <m/>
    <m/>
    <m/>
    <m/>
    <m/>
    <m/>
    <m/>
    <m/>
    <m/>
    <m/>
    <m/>
    <m/>
    <m/>
    <m/>
    <m/>
    <m/>
    <m/>
    <m/>
    <m/>
    <m/>
    <m/>
    <m/>
    <m/>
    <m/>
    <m/>
    <m/>
    <m/>
    <m/>
    <m/>
    <m/>
    <m/>
    <m/>
    <m/>
    <m/>
    <m/>
    <m/>
    <m/>
    <m/>
    <m/>
    <m/>
    <m/>
    <m/>
    <m/>
    <m/>
    <m/>
    <m/>
    <m/>
    <m/>
    <m/>
    <n v="1"/>
    <n v="1"/>
    <s v="DUWT0023"/>
    <s v="ko84KrXlp9z"/>
    <s v="Allocated"/>
    <s v="Address Not Found (NC_ANF)"/>
    <s v="Customer address short not found "/>
    <d v="2026-06-12T00:00:00"/>
    <m/>
    <m/>
    <m/>
    <m/>
    <s v="203"/>
    <n v="4721"/>
    <n v="9451"/>
  </r>
  <r>
    <n v="458417053"/>
    <s v="PRASHANT GHONGANE"/>
    <m/>
    <x v="1"/>
    <m/>
    <m/>
    <m/>
    <m/>
    <n v="2686"/>
    <n v="8013.09"/>
    <n v="2996.09"/>
    <n v="11186.09"/>
    <x v="1"/>
    <x v="1"/>
    <x v="1"/>
    <x v="2"/>
    <n v="37517"/>
    <n v="355"/>
    <n v="0"/>
    <n v="6300"/>
    <s v="04.05.26"/>
    <n v="0.12512394163928806"/>
    <n v="1.0034314697709025E-2"/>
    <x v="0"/>
    <s v="PTP"/>
    <s v="PAID"/>
    <s v="PTP"/>
    <m/>
    <n v="23"/>
    <s v="CAVA"/>
    <m/>
    <s v="REPO"/>
    <s v="-"/>
    <s v="ALANDI DEVACHI "/>
    <s v="-"/>
    <s v="-"/>
    <s v="-"/>
    <n v="14668.09"/>
    <n v="37517"/>
    <n v="88"/>
    <n v="104"/>
    <s v="FLOW"/>
    <m/>
    <m/>
    <m/>
    <m/>
    <s v="REGULAR"/>
    <s v="MH14KX3901"/>
    <s v="SPLENDOR PLUS BS6 I3S DRS CAST FI"/>
    <d v="2023-06-05T00:00:00"/>
    <n v="48"/>
    <x v="0"/>
    <x v="1"/>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m/>
    <s v="487"/>
    <n v="2996.09"/>
    <n v="11186.09"/>
  </r>
  <r>
    <n v="462727954"/>
    <s v="PALLAVI SANGAM PETHSANGAVE"/>
    <s v="ONLINE"/>
    <x v="19"/>
    <n v="50"/>
    <m/>
    <m/>
    <m/>
    <n v="3254"/>
    <n v="0"/>
    <n v="43"/>
    <n v="3305"/>
    <x v="0"/>
    <x v="0"/>
    <x v="0"/>
    <x v="1"/>
    <n v="37435"/>
    <n v="43"/>
    <n v="0"/>
    <n v="450"/>
    <s v="-"/>
    <n v="1.5190603360174448E-2"/>
    <n v="2.0485611791424669E-3"/>
    <x v="0"/>
    <s v="PAID"/>
    <s v="-"/>
    <s v="NC"/>
    <s v="Add not found"/>
    <m/>
    <s v="CNAVNA"/>
    <m/>
    <s v="-"/>
    <s v="-"/>
    <s v="THERGAON"/>
    <s v="-"/>
    <s v="-"/>
    <s v="-"/>
    <n v="3747"/>
    <n v="37435"/>
    <n v="27"/>
    <n v="43"/>
    <s v="FLOW"/>
    <m/>
    <m/>
    <m/>
    <m/>
    <s v="REGULAR"/>
    <s v="MH42BM6521"/>
    <s v="HONDA ACTIVA 6G H SMART"/>
    <d v="2024-04-29T00:00:00"/>
    <n v="36"/>
    <x v="0"/>
    <x v="0"/>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s v="DIGICOLLTC"/>
    <s v="101"/>
    <n v="43"/>
    <n v="3355"/>
  </r>
  <r>
    <n v="464559429"/>
    <s v="MAYUR NABAJI BOTKAR"/>
    <m/>
    <x v="1"/>
    <m/>
    <m/>
    <m/>
    <m/>
    <n v="5629"/>
    <n v="5558"/>
    <n v="5640"/>
    <n v="11420"/>
    <x v="0"/>
    <x v="1"/>
    <x v="1"/>
    <x v="10"/>
    <n v="37199"/>
    <n v="82"/>
    <n v="0"/>
    <n v="1800"/>
    <s v="31.05.26"/>
    <n v="1.6042376334492056E-2"/>
    <n v="2.0356465153711935E-3"/>
    <x v="1"/>
    <s v="NC"/>
    <s v="NC"/>
    <s v="NC"/>
    <s v="Shifted"/>
    <m/>
    <s v="CNAVNA"/>
    <m/>
    <s v="-"/>
    <s v="-"/>
    <s v="NARAYAN GAON"/>
    <s v="-"/>
    <s v="-"/>
    <s v="-"/>
    <n v="7440"/>
    <n v="37199"/>
    <n v="27"/>
    <n v="43"/>
    <s v="FLOW"/>
    <m/>
    <m/>
    <m/>
    <m/>
    <s v="REGULAR"/>
    <s v="MH14LZ7244"/>
    <s v="ACCESS SPL ED DISC CBS BT BSVI"/>
    <d v="2024-11-04T00:00:00"/>
    <n v="24"/>
    <x v="0"/>
    <x v="0"/>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s v="DIGICOLLTC"/>
    <s v="233"/>
    <n v="5640"/>
    <n v="11420"/>
  </r>
  <r>
    <n v="461328793"/>
    <s v="ASHWINI PRAKASH CHAVAN"/>
    <s v="COLLECT"/>
    <x v="18"/>
    <n v="3200"/>
    <m/>
    <m/>
    <m/>
    <n v="3477"/>
    <n v="13908"/>
    <n v="3924"/>
    <n v="14887"/>
    <x v="2"/>
    <x v="0"/>
    <x v="0"/>
    <x v="7"/>
    <n v="37146"/>
    <n v="447"/>
    <n v="0"/>
    <n v="2250"/>
    <s v="-"/>
    <n v="0.19350268351746894"/>
    <n v="1.219573442615203E-2"/>
    <x v="0"/>
    <s v="PAID"/>
    <s v="-"/>
    <s v="NC"/>
    <s v="Shifted After marrage"/>
    <m/>
    <s v="CNAVNA"/>
    <m/>
    <s v="REPO"/>
    <s v="-"/>
    <s v="SHIKRAPUR"/>
    <s v="-"/>
    <s v="-"/>
    <s v="-"/>
    <n v="16605"/>
    <n v="37146"/>
    <n v="116"/>
    <n v="132"/>
    <s v="FLOW"/>
    <m/>
    <m/>
    <m/>
    <m/>
    <s v="NPA"/>
    <s v="MH12WH9851"/>
    <s v="HONDA SHINE DRUM BSVI"/>
    <d v="2024-01-01T00:00:00"/>
    <n v="36"/>
    <x v="0"/>
    <x v="0"/>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m/>
    <s v="702"/>
    <n v="3924"/>
    <n v="18087"/>
  </r>
  <r>
    <n v="136118452"/>
    <s v="TANMAY DHANANJAY GAIKWAD"/>
    <m/>
    <x v="1"/>
    <m/>
    <m/>
    <m/>
    <m/>
    <n v="3676"/>
    <n v="17482"/>
    <n v="3466"/>
    <n v="22072"/>
    <x v="5"/>
    <x v="1"/>
    <x v="1"/>
    <x v="15"/>
    <n v="37056.85"/>
    <n v="688"/>
    <n v="0"/>
    <n v="6300"/>
    <s v="-"/>
    <n v="0.2398963399168228"/>
    <n v="1.8037995180067743E-2"/>
    <x v="1"/>
    <s v="NC"/>
    <s v="-"/>
    <s v="NC"/>
    <s v="Shifted"/>
    <m/>
    <s v="CNAVNA"/>
    <m/>
    <s v="REPO"/>
    <s v="-"/>
    <s v="LOKMANYANAGAR"/>
    <s v="-"/>
    <s v="-"/>
    <s v="-"/>
    <n v="24470"/>
    <n v="37056.85"/>
    <n v="147"/>
    <n v="163"/>
    <s v="FLOW"/>
    <m/>
    <m/>
    <m/>
    <m/>
    <s v="NPA"/>
    <s v="MH12UV6060"/>
    <s v="YAMAHA AEROX 155 STD"/>
    <d v="2022-11-17T00:00:00"/>
    <n v="48"/>
    <x v="0"/>
    <x v="1"/>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m/>
    <s v="914"/>
    <n v="3466"/>
    <n v="22072"/>
  </r>
  <r>
    <n v="459730458"/>
    <s v="RAM BHANUDAS PANGARE"/>
    <m/>
    <x v="1"/>
    <m/>
    <m/>
    <m/>
    <m/>
    <n v="7727"/>
    <n v="6674"/>
    <n v="6787"/>
    <n v="14401"/>
    <x v="0"/>
    <x v="1"/>
    <x v="1"/>
    <x v="3"/>
    <n v="36825.31"/>
    <n v="113"/>
    <n v="0"/>
    <n v="0"/>
    <s v="25.05.26"/>
    <n v="4.1956887390963711E-2"/>
    <n v="2.0151970208598072E-3"/>
    <x v="0"/>
    <s v="PTP"/>
    <s v="PTP"/>
    <s v="PTP"/>
    <m/>
    <n v="14"/>
    <s v="CAVA"/>
    <m/>
    <s v="-"/>
    <s v="-"/>
    <s v="BHOR"/>
    <s v="-"/>
    <s v="-"/>
    <s v="-"/>
    <n v="6787"/>
    <n v="36825.31"/>
    <n v="27"/>
    <n v="43"/>
    <s v="FLOW"/>
    <m/>
    <m/>
    <m/>
    <m/>
    <s v="REGULAR"/>
    <s v="MH12VX4075"/>
    <m/>
    <d v="2023-09-12T00:00:00"/>
    <n v="36"/>
    <x v="0"/>
    <x v="1"/>
    <m/>
    <m/>
    <m/>
    <m/>
    <m/>
    <m/>
    <m/>
    <m/>
    <m/>
    <m/>
    <m/>
    <m/>
    <m/>
    <m/>
    <m/>
    <m/>
    <m/>
    <m/>
    <m/>
    <m/>
    <m/>
    <m/>
    <m/>
    <m/>
    <m/>
    <m/>
    <m/>
    <m/>
    <m/>
    <m/>
    <m/>
    <m/>
    <m/>
    <m/>
    <m/>
    <m/>
    <m/>
    <m/>
    <m/>
    <m/>
    <m/>
    <m/>
    <m/>
    <n v="1"/>
    <m/>
    <m/>
    <m/>
    <m/>
    <m/>
    <m/>
    <m/>
    <m/>
    <m/>
    <m/>
    <m/>
    <m/>
    <m/>
    <m/>
    <m/>
    <m/>
    <m/>
    <m/>
    <m/>
    <m/>
    <m/>
    <m/>
    <m/>
    <m/>
    <m/>
    <m/>
    <m/>
    <m/>
    <m/>
    <m/>
    <m/>
    <m/>
    <m/>
    <m/>
    <m/>
    <m/>
    <m/>
    <m/>
    <m/>
    <m/>
    <m/>
    <m/>
    <m/>
    <m/>
    <m/>
    <m/>
    <m/>
    <m/>
    <m/>
    <m/>
    <n v="1"/>
    <n v="1"/>
    <s v="DUWT0011"/>
    <e v="#N/A"/>
    <e v="#N/A"/>
    <e v="#N/A"/>
    <e v="#N/A"/>
    <e v="#N/A"/>
    <m/>
    <m/>
    <m/>
    <m/>
    <n v="0"/>
    <n v="6787"/>
    <n v="14401"/>
  </r>
  <r>
    <n v="465449543"/>
    <s v="NIRNAY ROHIDAS MURKUTE"/>
    <m/>
    <x v="1"/>
    <m/>
    <m/>
    <m/>
    <m/>
    <n v="3989"/>
    <n v="3706"/>
    <n v="3829"/>
    <n v="7695"/>
    <x v="0"/>
    <x v="1"/>
    <x v="1"/>
    <x v="9"/>
    <n v="36145"/>
    <n v="123"/>
    <n v="0"/>
    <n v="3150"/>
    <s v="15.05.26"/>
    <n v="0.38671650989018513"/>
    <n v="1.9779683136130484E-3"/>
    <x v="0"/>
    <s v="PTP"/>
    <s v="PTP"/>
    <s v="PTP"/>
    <m/>
    <n v="22"/>
    <s v="CAVA"/>
    <m/>
    <s v="-"/>
    <s v="-"/>
    <s v="AMBEGAON"/>
    <s v="-"/>
    <s v="-"/>
    <s v="-"/>
    <n v="6979"/>
    <n v="36145"/>
    <n v="27"/>
    <n v="43"/>
    <s v="FLOW"/>
    <m/>
    <m/>
    <m/>
    <m/>
    <s v="REGULAR"/>
    <s v="MH14MD8140"/>
    <s v="SPLENDOR PLUS I3S BS6 FI DRUM SELF"/>
    <d v="2025-02-07T00:00:00"/>
    <n v="24"/>
    <x v="0"/>
    <x v="1"/>
    <m/>
    <m/>
    <m/>
    <m/>
    <m/>
    <m/>
    <m/>
    <m/>
    <m/>
    <m/>
    <m/>
    <m/>
    <m/>
    <m/>
    <m/>
    <m/>
    <m/>
    <m/>
    <m/>
    <m/>
    <m/>
    <m/>
    <m/>
    <m/>
    <m/>
    <m/>
    <m/>
    <m/>
    <m/>
    <m/>
    <m/>
    <m/>
    <m/>
    <m/>
    <m/>
    <m/>
    <m/>
    <m/>
    <m/>
    <m/>
    <m/>
    <m/>
    <m/>
    <m/>
    <m/>
    <m/>
    <m/>
    <m/>
    <m/>
    <m/>
    <m/>
    <m/>
    <m/>
    <m/>
    <m/>
    <m/>
    <m/>
    <m/>
    <m/>
    <m/>
    <m/>
    <m/>
    <m/>
    <m/>
    <m/>
    <m/>
    <m/>
    <m/>
    <m/>
    <m/>
    <m/>
    <m/>
    <m/>
    <m/>
    <m/>
    <m/>
    <m/>
    <m/>
    <m/>
    <m/>
    <m/>
    <m/>
    <m/>
    <m/>
    <m/>
    <m/>
    <m/>
    <m/>
    <m/>
    <m/>
    <m/>
    <n v="1"/>
    <m/>
    <m/>
    <n v="1"/>
    <n v="1"/>
    <s v="DUWT0029"/>
    <e v="#N/A"/>
    <e v="#N/A"/>
    <e v="#N/A"/>
    <e v="#N/A"/>
    <e v="#N/A"/>
    <m/>
    <m/>
    <m/>
    <m/>
    <n v="0"/>
    <n v="3829"/>
    <n v="7695"/>
  </r>
  <r>
    <n v="460097741"/>
    <s v="LATA BABAN BABAR"/>
    <m/>
    <x v="1"/>
    <m/>
    <m/>
    <m/>
    <m/>
    <n v="2336"/>
    <n v="526.22"/>
    <n v="527.22"/>
    <n v="2893.2200000000003"/>
    <x v="0"/>
    <x v="1"/>
    <x v="1"/>
    <x v="14"/>
    <n v="35599.050000000003"/>
    <n v="1"/>
    <n v="0"/>
    <n v="900"/>
    <s v="-"/>
    <n v="5.4599070702085341E-2"/>
    <n v="1.9480922090116641E-3"/>
    <x v="1"/>
    <s v="NC"/>
    <s v="-"/>
    <s v="NC"/>
    <s v="Shifted"/>
    <m/>
    <s v="CNAVNA"/>
    <m/>
    <m/>
    <m/>
    <s v="TALEGAON DABHADE"/>
    <m/>
    <m/>
    <m/>
    <n v="1427.22"/>
    <n v="35599.050000000003"/>
    <n v="27"/>
    <n v="43"/>
    <s v="FLOW"/>
    <m/>
    <m/>
    <m/>
    <m/>
    <s v="-"/>
    <s v="MH14LD1208"/>
    <s v="HONDA ACTIVA 125 DRUM ALLOY BSVI"/>
    <d v="2023-10-12T00:00:00"/>
    <n v="48"/>
    <x v="1"/>
    <x v="1"/>
    <m/>
    <m/>
    <m/>
    <m/>
    <m/>
    <m/>
    <m/>
    <m/>
    <m/>
    <m/>
    <m/>
    <m/>
    <m/>
    <m/>
    <m/>
    <m/>
    <m/>
    <m/>
    <m/>
    <m/>
    <m/>
    <m/>
    <m/>
    <m/>
    <m/>
    <m/>
    <m/>
    <m/>
    <m/>
    <m/>
    <m/>
    <m/>
    <m/>
    <m/>
    <n v="1"/>
    <m/>
    <m/>
    <m/>
    <m/>
    <m/>
    <m/>
    <m/>
    <m/>
    <n v="1"/>
    <m/>
    <m/>
    <m/>
    <m/>
    <m/>
    <m/>
    <m/>
    <m/>
    <n v="1"/>
    <m/>
    <m/>
    <m/>
    <m/>
    <m/>
    <m/>
    <m/>
    <m/>
    <m/>
    <m/>
    <m/>
    <m/>
    <m/>
    <m/>
    <m/>
    <m/>
    <m/>
    <m/>
    <m/>
    <m/>
    <m/>
    <m/>
    <m/>
    <m/>
    <m/>
    <m/>
    <m/>
    <m/>
    <m/>
    <m/>
    <m/>
    <m/>
    <m/>
    <m/>
    <m/>
    <m/>
    <m/>
    <m/>
    <m/>
    <m/>
    <m/>
    <n v="3"/>
    <n v="1"/>
    <s v="DUWT0027"/>
    <s v="B2_xP404tb"/>
    <s v="Allocated"/>
    <s v="Entry Restricted (NC_ER)"/>
    <s v="Visited to Customers residence address but Entry restricted at Customers residence premises "/>
    <d v="2026-06-15T00:00:00"/>
    <m/>
    <m/>
    <m/>
    <s v="OTGNGDID"/>
    <s v="31"/>
    <n v="527.22"/>
    <n v="2893.2200000000003"/>
  </r>
  <r>
    <n v="461265756"/>
    <s v="RAHILA RAFIK SHAIKH"/>
    <m/>
    <x v="1"/>
    <m/>
    <m/>
    <m/>
    <m/>
    <n v="3909"/>
    <n v="7818"/>
    <n v="3981"/>
    <n v="11942"/>
    <x v="4"/>
    <x v="1"/>
    <x v="1"/>
    <x v="0"/>
    <n v="35419"/>
    <n v="72"/>
    <n v="0"/>
    <n v="900"/>
    <s v="-"/>
    <n v="0.4933678319827553"/>
    <n v="7.8421697653045744E-3"/>
    <x v="1"/>
    <s v="NC"/>
    <s v="-"/>
    <s v="NC"/>
    <s v="Shifted"/>
    <m/>
    <s v="CNAVNA"/>
    <m/>
    <s v="-"/>
    <s v="-"/>
    <s v="NAHRE"/>
    <s v="-"/>
    <s v="-"/>
    <s v="-"/>
    <n v="8790"/>
    <n v="35419"/>
    <n v="57"/>
    <n v="73"/>
    <s v="FLOW"/>
    <m/>
    <m/>
    <m/>
    <m/>
    <s v="REGULAR"/>
    <s v="MH12WG5912"/>
    <s v="ACCESS SPL ED DISC CBS BT BSVI"/>
    <d v="2023-12-27T00:00:00"/>
    <n v="36"/>
    <x v="0"/>
    <x v="1"/>
    <m/>
    <m/>
    <m/>
    <m/>
    <m/>
    <m/>
    <m/>
    <m/>
    <m/>
    <m/>
    <m/>
    <m/>
    <m/>
    <m/>
    <m/>
    <m/>
    <m/>
    <m/>
    <m/>
    <m/>
    <m/>
    <m/>
    <m/>
    <m/>
    <m/>
    <m/>
    <m/>
    <m/>
    <m/>
    <m/>
    <m/>
    <m/>
    <m/>
    <m/>
    <m/>
    <m/>
    <m/>
    <m/>
    <m/>
    <m/>
    <m/>
    <m/>
    <m/>
    <m/>
    <m/>
    <m/>
    <n v="1"/>
    <m/>
    <m/>
    <m/>
    <m/>
    <m/>
    <m/>
    <m/>
    <m/>
    <m/>
    <m/>
    <m/>
    <m/>
    <m/>
    <m/>
    <m/>
    <m/>
    <m/>
    <m/>
    <m/>
    <m/>
    <m/>
    <m/>
    <m/>
    <m/>
    <m/>
    <m/>
    <m/>
    <m/>
    <m/>
    <m/>
    <m/>
    <m/>
    <m/>
    <m/>
    <m/>
    <m/>
    <m/>
    <m/>
    <m/>
    <m/>
    <m/>
    <m/>
    <m/>
    <m/>
    <m/>
    <m/>
    <m/>
    <n v="1"/>
    <n v="1"/>
    <s v="DUWT0031"/>
    <s v="APEWF1ga57"/>
    <s v="Allocated"/>
    <s v="Address Not Found (NC_ANF)"/>
    <s v="Customer address not found "/>
    <d v="2026-06-16T00:00:00"/>
    <m/>
    <m/>
    <m/>
    <m/>
    <s v="215"/>
    <n v="3981"/>
    <n v="11942"/>
  </r>
  <r>
    <n v="463491160"/>
    <s v="BHAUSAHEB LAXMAN KHARADE"/>
    <m/>
    <x v="1"/>
    <m/>
    <m/>
    <m/>
    <m/>
    <n v="2617"/>
    <n v="4698"/>
    <n v="2312"/>
    <n v="7664"/>
    <x v="4"/>
    <x v="1"/>
    <x v="1"/>
    <x v="7"/>
    <n v="35289"/>
    <n v="231"/>
    <n v="0"/>
    <n v="5734"/>
    <s v="15.05.26"/>
    <n v="3.9471812585699685E-2"/>
    <n v="7.8133862855482416E-3"/>
    <x v="0"/>
    <s v="PTP"/>
    <s v="PAID"/>
    <s v="PTP"/>
    <m/>
    <n v="23"/>
    <s v="CAVA"/>
    <m/>
    <s v="-"/>
    <s v="-"/>
    <s v="CHINCHANI"/>
    <s v="-"/>
    <s v="-"/>
    <s v="-"/>
    <n v="10663"/>
    <n v="35289"/>
    <n v="57"/>
    <n v="73"/>
    <s v="FLOW"/>
    <m/>
    <m/>
    <m/>
    <m/>
    <s v="REGULAR"/>
    <s v="MH12XC8849"/>
    <s v="HF DELUXE DRUM SELF CAST ALL BLACK"/>
    <d v="2024-07-16T00:00:00"/>
    <n v="36"/>
    <x v="0"/>
    <x v="0"/>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m/>
    <s v="349"/>
    <n v="2312"/>
    <n v="7664"/>
  </r>
  <r>
    <n v="464352072"/>
    <s v="PRANALI DILIP HATALE"/>
    <m/>
    <x v="1"/>
    <m/>
    <m/>
    <m/>
    <s v="BANK STABLE 05"/>
    <n v="4736"/>
    <n v="13748"/>
    <n v="4909"/>
    <n v="19225"/>
    <x v="1"/>
    <x v="0"/>
    <x v="1"/>
    <x v="11"/>
    <n v="34755"/>
    <n v="633"/>
    <n v="0"/>
    <n v="4491"/>
    <s v="STABLE"/>
    <n v="0.50139215488264066"/>
    <n v="9.2955888615528209E-3"/>
    <x v="0"/>
    <s v="PAID"/>
    <s v="NC"/>
    <s v="PAID"/>
    <m/>
    <m/>
    <m/>
    <m/>
    <s v="REPO"/>
    <s v="-"/>
    <s v="KALUS"/>
    <s v="-"/>
    <s v="-"/>
    <s v="-"/>
    <n v="18872"/>
    <n v="34755"/>
    <n v="88"/>
    <n v="73"/>
    <s v="STABLE"/>
    <m/>
    <m/>
    <m/>
    <m/>
    <s v="NPA"/>
    <s v="MH14LW7730"/>
    <s v="HONDA ACTIVA 6G H SMART"/>
    <d v="2024-10-17T00:00:00"/>
    <n v="24"/>
    <x v="0"/>
    <x v="0"/>
    <m/>
    <m/>
    <m/>
    <m/>
    <m/>
    <m/>
    <m/>
    <m/>
    <m/>
    <m/>
    <m/>
    <m/>
    <m/>
    <m/>
    <m/>
    <m/>
    <m/>
    <m/>
    <m/>
    <m/>
    <m/>
    <m/>
    <m/>
    <m/>
    <m/>
    <m/>
    <m/>
    <m/>
    <m/>
    <m/>
    <m/>
    <m/>
    <m/>
    <m/>
    <m/>
    <m/>
    <m/>
    <m/>
    <m/>
    <m/>
    <m/>
    <m/>
    <m/>
    <m/>
    <m/>
    <m/>
    <m/>
    <m/>
    <m/>
    <m/>
    <m/>
    <m/>
    <m/>
    <m/>
    <m/>
    <m/>
    <m/>
    <m/>
    <m/>
    <m/>
    <m/>
    <m/>
    <m/>
    <m/>
    <m/>
    <m/>
    <m/>
    <m/>
    <m/>
    <m/>
    <m/>
    <m/>
    <m/>
    <m/>
    <m/>
    <m/>
    <m/>
    <m/>
    <m/>
    <m/>
    <m/>
    <m/>
    <m/>
    <m/>
    <m/>
    <m/>
    <m/>
    <m/>
    <m/>
    <m/>
    <m/>
    <m/>
    <m/>
    <m/>
    <n v="0"/>
    <s v=""/>
    <s v="ZBHT0010"/>
    <s v="G6kHSoypIjc"/>
    <s v="Allocated"/>
    <e v="#N/A"/>
    <e v="#N/A"/>
    <e v="#N/A"/>
    <m/>
    <m/>
    <m/>
    <m/>
    <s v="741"/>
    <n v="4909"/>
    <n v="19225"/>
  </r>
  <r>
    <n v="461375051"/>
    <s v="REKHA MAROTI KALE"/>
    <s v="ONLINE"/>
    <x v="15"/>
    <n v="130"/>
    <m/>
    <m/>
    <m/>
    <n v="3776"/>
    <n v="7552"/>
    <n v="394.03"/>
    <n v="11592.03"/>
    <x v="1"/>
    <x v="0"/>
    <x v="0"/>
    <x v="11"/>
    <n v="34562"/>
    <n v="394.03"/>
    <n v="0"/>
    <n v="3600"/>
    <s v="STABLE"/>
    <n v="0.49860784511735939"/>
    <n v="9.2439689895839044E-3"/>
    <x v="0"/>
    <s v="PAID"/>
    <s v="PAID"/>
    <s v="PAID"/>
    <m/>
    <m/>
    <m/>
    <m/>
    <s v="REPO"/>
    <s v="-"/>
    <s v="SAVARDHARI"/>
    <s v="-"/>
    <s v="-"/>
    <s v="-"/>
    <n v="11546.03"/>
    <n v="34562"/>
    <n v="88"/>
    <n v="73"/>
    <s v="STABLE"/>
    <m/>
    <m/>
    <m/>
    <m/>
    <s v="REGULAR"/>
    <s v="MH22BD0801"/>
    <s v="HONDA SHINE CELEBRATION ED DRUM"/>
    <d v="2024-01-04T00:00:00"/>
    <n v="36"/>
    <x v="0"/>
    <x v="0"/>
    <m/>
    <m/>
    <m/>
    <m/>
    <m/>
    <m/>
    <m/>
    <m/>
    <m/>
    <m/>
    <m/>
    <m/>
    <m/>
    <m/>
    <m/>
    <m/>
    <m/>
    <m/>
    <m/>
    <m/>
    <m/>
    <m/>
    <m/>
    <m/>
    <m/>
    <m/>
    <m/>
    <m/>
    <m/>
    <m/>
    <m/>
    <m/>
    <m/>
    <m/>
    <m/>
    <m/>
    <m/>
    <m/>
    <m/>
    <m/>
    <m/>
    <m/>
    <m/>
    <m/>
    <m/>
    <m/>
    <n v="1"/>
    <m/>
    <m/>
    <m/>
    <m/>
    <m/>
    <m/>
    <m/>
    <m/>
    <m/>
    <m/>
    <m/>
    <m/>
    <m/>
    <m/>
    <m/>
    <m/>
    <m/>
    <m/>
    <m/>
    <m/>
    <m/>
    <m/>
    <m/>
    <m/>
    <m/>
    <m/>
    <m/>
    <m/>
    <m/>
    <m/>
    <m/>
    <m/>
    <m/>
    <m/>
    <m/>
    <m/>
    <m/>
    <m/>
    <m/>
    <m/>
    <m/>
    <m/>
    <m/>
    <m/>
    <m/>
    <m/>
    <m/>
    <n v="1"/>
    <n v="1"/>
    <s v="ZBHT0010"/>
    <s v="BolmyYUrFdm"/>
    <s v="Allocated"/>
    <s v="Door Locked (NC_DL)"/>
    <s v="Door lock "/>
    <d v="2026-06-16T00:00:00"/>
    <m/>
    <m/>
    <m/>
    <m/>
    <s v="394.03"/>
    <n v="394.03"/>
    <n v="11722.03"/>
  </r>
  <r>
    <n v="463200379"/>
    <s v="SANGEETA VILAS JAGDALE"/>
    <m/>
    <x v="1"/>
    <m/>
    <m/>
    <m/>
    <m/>
    <n v="2797"/>
    <n v="2191"/>
    <n v="2255"/>
    <n v="5129"/>
    <x v="0"/>
    <x v="1"/>
    <x v="1"/>
    <x v="10"/>
    <n v="34057"/>
    <n v="64"/>
    <n v="0"/>
    <n v="5547"/>
    <s v="21.05.26"/>
    <n v="1.4687362854479849E-2"/>
    <n v="1.8637063731282222E-3"/>
    <x v="0"/>
    <s v="PTP"/>
    <s v="PTP"/>
    <s v="PTP"/>
    <m/>
    <n v="25"/>
    <s v="CAVNA"/>
    <m/>
    <s v="-"/>
    <s v="-"/>
    <s v="JUNNAR"/>
    <s v="-"/>
    <s v="-"/>
    <s v="-"/>
    <n v="7802"/>
    <n v="34057"/>
    <n v="27"/>
    <n v="43"/>
    <s v="FLOW"/>
    <m/>
    <m/>
    <m/>
    <m/>
    <s v="REGULAR"/>
    <s v="MH14LR5137"/>
    <s v="HONDA ACTIVA 6G DLX BS VI"/>
    <d v="2024-06-13T00:00:00"/>
    <n v="36"/>
    <x v="0"/>
    <x v="0"/>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m/>
    <s v="141"/>
    <n v="2255"/>
    <n v="5129"/>
  </r>
  <r>
    <n v="456675556"/>
    <s v="RAVINDRA KISAN TEMGIRE"/>
    <m/>
    <x v="1"/>
    <m/>
    <m/>
    <m/>
    <m/>
    <n v="3667"/>
    <n v="3609"/>
    <n v="3693"/>
    <n v="7441"/>
    <x v="0"/>
    <x v="1"/>
    <x v="1"/>
    <x v="8"/>
    <n v="34007"/>
    <n v="84"/>
    <n v="0"/>
    <n v="6300"/>
    <s v="24.05.26"/>
    <n v="3.7348760145706622E-2"/>
    <n v="1.8609702155495626E-3"/>
    <x v="0"/>
    <s v="PTP"/>
    <s v="PTP"/>
    <s v="PTP"/>
    <m/>
    <n v="26"/>
    <m/>
    <m/>
    <s v="-"/>
    <s v="-"/>
    <s v="LONAVALA"/>
    <s v="-"/>
    <s v="-"/>
    <s v="-"/>
    <n v="9993"/>
    <n v="34007"/>
    <n v="27"/>
    <n v="43"/>
    <s v="FLOW"/>
    <m/>
    <m/>
    <m/>
    <m/>
    <s v="NPA"/>
    <s v="MH14KP7672"/>
    <s v="HONDA UNICORN 160 BS6"/>
    <d v="2023-02-04T00:00:00"/>
    <n v="48"/>
    <x v="0"/>
    <x v="1"/>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m/>
    <s v="165"/>
    <n v="3693"/>
    <n v="7441"/>
  </r>
  <r>
    <n v="462178358"/>
    <s v="POOJA SANDEEP KHADSE"/>
    <m/>
    <x v="1"/>
    <m/>
    <m/>
    <m/>
    <m/>
    <n v="3410"/>
    <n v="3410"/>
    <n v="3444"/>
    <n v="6917"/>
    <x v="0"/>
    <x v="1"/>
    <x v="1"/>
    <x v="17"/>
    <n v="33648"/>
    <n v="34"/>
    <n v="0"/>
    <n v="4287"/>
    <s v="-"/>
    <n v="5.648158880318975E-2"/>
    <n v="1.8413246041347863E-3"/>
    <x v="0"/>
    <s v="MPTP"/>
    <s v="-"/>
    <s v="MPTP"/>
    <s v="Shifted"/>
    <m/>
    <s v="CAVNA"/>
    <m/>
    <s v="-"/>
    <s v="-"/>
    <s v="PIMPLE GURAV"/>
    <s v="-"/>
    <s v="-"/>
    <s v="-"/>
    <n v="7731"/>
    <n v="33648"/>
    <n v="27"/>
    <n v="43"/>
    <s v="FLOW"/>
    <m/>
    <m/>
    <m/>
    <m/>
    <s v="REGULAR"/>
    <s v="MH14LK5867"/>
    <s v="SPLENDOR PLUS XTEC I3S DRSC FI"/>
    <d v="2024-03-11T00:00:00"/>
    <n v="36"/>
    <x v="0"/>
    <x v="0"/>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s v="DIGICOLLTC"/>
    <s v="97"/>
    <n v="3444"/>
    <n v="6917"/>
  </r>
  <r>
    <n v="464867406"/>
    <s v="AHMAD KHAN"/>
    <s v="ONLINE"/>
    <x v="6"/>
    <n v="4606"/>
    <m/>
    <m/>
    <m/>
    <n v="4523"/>
    <n v="4521"/>
    <n v="4596"/>
    <n v="4513"/>
    <x v="0"/>
    <x v="0"/>
    <x v="0"/>
    <x v="1"/>
    <n v="33633"/>
    <n v="75"/>
    <n v="0"/>
    <n v="5850"/>
    <s v="-"/>
    <n v="1.3647804536202677E-2"/>
    <n v="1.8405037568611886E-3"/>
    <x v="0"/>
    <s v="PAID"/>
    <s v="-"/>
    <s v="PAID"/>
    <s v="Shifted"/>
    <m/>
    <s v="CAVNA"/>
    <m/>
    <m/>
    <m/>
    <s v="RUPEENAGAR"/>
    <m/>
    <m/>
    <m/>
    <n v="10446"/>
    <n v="33633"/>
    <n v="27"/>
    <n v="12"/>
    <s v="STABLE"/>
    <m/>
    <m/>
    <m/>
    <m/>
    <s v="-"/>
    <s v="MH14MB9786"/>
    <s v="SUZUKI BURGMAN STREET BT BSVI"/>
    <d v="2024-12-05T00:00:00"/>
    <n v="24"/>
    <x v="1"/>
    <x v="0"/>
    <m/>
    <m/>
    <m/>
    <m/>
    <m/>
    <m/>
    <m/>
    <m/>
    <m/>
    <m/>
    <m/>
    <m/>
    <m/>
    <m/>
    <m/>
    <m/>
    <m/>
    <m/>
    <m/>
    <m/>
    <m/>
    <m/>
    <m/>
    <m/>
    <m/>
    <m/>
    <m/>
    <m/>
    <m/>
    <m/>
    <m/>
    <m/>
    <m/>
    <m/>
    <m/>
    <m/>
    <m/>
    <m/>
    <m/>
    <m/>
    <m/>
    <m/>
    <m/>
    <m/>
    <m/>
    <m/>
    <m/>
    <m/>
    <m/>
    <m/>
    <m/>
    <m/>
    <m/>
    <m/>
    <m/>
    <m/>
    <m/>
    <m/>
    <m/>
    <m/>
    <m/>
    <m/>
    <m/>
    <m/>
    <m/>
    <m/>
    <m/>
    <m/>
    <m/>
    <m/>
    <m/>
    <m/>
    <m/>
    <m/>
    <m/>
    <m/>
    <m/>
    <m/>
    <m/>
    <m/>
    <m/>
    <m/>
    <m/>
    <m/>
    <m/>
    <m/>
    <m/>
    <m/>
    <m/>
    <m/>
    <m/>
    <n v="1"/>
    <m/>
    <m/>
    <n v="1"/>
    <n v="1"/>
    <s v="ZBHT0011"/>
    <s v="B6tnCRcUVz"/>
    <s v="Unallocated"/>
    <e v="#N/A"/>
    <e v="#N/A"/>
    <e v="#N/A"/>
    <m/>
    <m/>
    <m/>
    <m/>
    <s v="75"/>
    <n v="4596"/>
    <n v="9119"/>
  </r>
  <r>
    <n v="460568310"/>
    <s v="MALIBA DAMU KACHARE"/>
    <m/>
    <x v="1"/>
    <m/>
    <m/>
    <m/>
    <s v="BANK STABLE 11"/>
    <n v="3461"/>
    <n v="14928"/>
    <n v="2196"/>
    <n v="18389"/>
    <x v="5"/>
    <x v="0"/>
    <x v="1"/>
    <x v="8"/>
    <n v="33145.1"/>
    <n v="1112"/>
    <n v="0"/>
    <n v="6300"/>
    <s v="FLOW"/>
    <n v="9.1446552072577639E-2"/>
    <n v="1.6133890334522855E-2"/>
    <x v="0"/>
    <s v="PAID"/>
    <s v="PAID"/>
    <s v="PAID"/>
    <m/>
    <m/>
    <m/>
    <m/>
    <s v="REPO"/>
    <s v="-"/>
    <s v="TAKAVE"/>
    <s v="-"/>
    <s v="-"/>
    <s v="-"/>
    <n v="22340"/>
    <n v="33145.1"/>
    <n v="147"/>
    <n v="132"/>
    <s v="STABLE"/>
    <m/>
    <m/>
    <m/>
    <m/>
    <s v="NPA"/>
    <s v="MH14LF9921"/>
    <s v="HONDA ACTIVA 6G STD BS VI"/>
    <d v="2023-11-09T00:00:00"/>
    <n v="36"/>
    <x v="0"/>
    <x v="1"/>
    <m/>
    <m/>
    <m/>
    <m/>
    <m/>
    <m/>
    <m/>
    <m/>
    <m/>
    <m/>
    <m/>
    <m/>
    <m/>
    <m/>
    <m/>
    <m/>
    <m/>
    <m/>
    <m/>
    <m/>
    <m/>
    <m/>
    <m/>
    <m/>
    <m/>
    <m/>
    <m/>
    <m/>
    <m/>
    <m/>
    <m/>
    <m/>
    <m/>
    <m/>
    <m/>
    <m/>
    <m/>
    <m/>
    <m/>
    <m/>
    <m/>
    <m/>
    <m/>
    <m/>
    <m/>
    <m/>
    <m/>
    <m/>
    <m/>
    <m/>
    <m/>
    <m/>
    <m/>
    <m/>
    <m/>
    <m/>
    <m/>
    <m/>
    <m/>
    <m/>
    <m/>
    <m/>
    <m/>
    <m/>
    <m/>
    <m/>
    <m/>
    <m/>
    <m/>
    <m/>
    <m/>
    <m/>
    <m/>
    <m/>
    <m/>
    <m/>
    <m/>
    <m/>
    <m/>
    <m/>
    <m/>
    <m/>
    <m/>
    <m/>
    <m/>
    <m/>
    <m/>
    <m/>
    <m/>
    <m/>
    <m/>
    <m/>
    <m/>
    <m/>
    <n v="0"/>
    <s v=""/>
    <s v="ZBHT0013"/>
    <e v="#N/A"/>
    <e v="#N/A"/>
    <e v="#N/A"/>
    <e v="#N/A"/>
    <e v="#N/A"/>
    <m/>
    <m/>
    <m/>
    <m/>
    <n v="0"/>
    <n v="2196"/>
    <n v="18389"/>
  </r>
  <r>
    <n v="467688957"/>
    <s v="MANISH MANGALSING PAWAR"/>
    <m/>
    <x v="1"/>
    <m/>
    <m/>
    <m/>
    <m/>
    <n v="2327"/>
    <n v="4654"/>
    <n v="2375"/>
    <n v="7124"/>
    <x v="4"/>
    <x v="1"/>
    <x v="1"/>
    <x v="7"/>
    <n v="33143"/>
    <n v="48"/>
    <n v="0"/>
    <n v="900"/>
    <s v="-"/>
    <n v="3.7071446754735039E-2"/>
    <n v="7.3382374581859883E-3"/>
    <x v="1"/>
    <s v="OS"/>
    <s v="-"/>
    <s v="OS"/>
    <s v="Cust at village"/>
    <m/>
    <s v="CNAVNA"/>
    <m/>
    <s v="-"/>
    <s v="-"/>
    <s v="SHIRUR"/>
    <s v="-"/>
    <s v="-"/>
    <s v="-"/>
    <n v="5602"/>
    <n v="33143"/>
    <n v="57"/>
    <n v="73"/>
    <s v="FLOW"/>
    <m/>
    <m/>
    <m/>
    <m/>
    <s v="REGULAR"/>
    <s v="MH37AK8354"/>
    <s v="SPLENDOR PLUS XTEC 2"/>
    <d v="2026-01-31T00:00:00"/>
    <n v="18"/>
    <x v="0"/>
    <x v="0"/>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s v="DIGICOLLTC"/>
    <s v="143"/>
    <n v="2375"/>
    <n v="7124"/>
  </r>
  <r>
    <n v="461907039"/>
    <s v="VIKAS ASHOK DUKARE"/>
    <s v="ONLINE"/>
    <x v="5"/>
    <n v="3753"/>
    <m/>
    <m/>
    <m/>
    <n v="3585"/>
    <n v="3585"/>
    <n v="3632"/>
    <n v="3476"/>
    <x v="0"/>
    <x v="0"/>
    <x v="0"/>
    <x v="10"/>
    <n v="32804.31"/>
    <n v="47"/>
    <n v="0"/>
    <n v="4014.51"/>
    <s v="-"/>
    <n v="1.4147129933959005E-2"/>
    <n v="1.7951552283839993E-3"/>
    <x v="0"/>
    <s v="PAID"/>
    <s v="-"/>
    <s v="PAID"/>
    <m/>
    <m/>
    <s v="CAVA"/>
    <m/>
    <s v="-"/>
    <s v="-"/>
    <s v="ALE"/>
    <s v="-"/>
    <s v="-"/>
    <s v="-"/>
    <n v="7646.51"/>
    <n v="32804.31"/>
    <n v="27"/>
    <n v="12"/>
    <s v="STABLE"/>
    <m/>
    <m/>
    <m/>
    <m/>
    <s v="REGULAR"/>
    <s v="MH14LK1918"/>
    <s v="HONDA ACTIVA 6G DLX BS VI"/>
    <d v="2024-02-14T00:00:00"/>
    <n v="36"/>
    <x v="0"/>
    <x v="0"/>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m/>
    <s v="59"/>
    <n v="3632"/>
    <n v="7229"/>
  </r>
  <r>
    <n v="461892940"/>
    <s v="AJAY VITTHAL SHRIRAM"/>
    <m/>
    <x v="1"/>
    <m/>
    <m/>
    <m/>
    <m/>
    <n v="3631"/>
    <n v="3631"/>
    <n v="3743"/>
    <n v="7505"/>
    <x v="0"/>
    <x v="1"/>
    <x v="1"/>
    <x v="7"/>
    <n v="32626.23"/>
    <n v="112"/>
    <n v="0"/>
    <n v="0"/>
    <s v="-"/>
    <n v="2.0313126638277505E-2"/>
    <n v="1.7854101295518452E-3"/>
    <x v="0"/>
    <s v="PTP"/>
    <s v="-"/>
    <s v="PTP"/>
    <m/>
    <n v="27"/>
    <s v="CAVA"/>
    <m/>
    <s v="-"/>
    <s v="-"/>
    <s v="SHIRUR"/>
    <s v="-"/>
    <s v="-"/>
    <s v="-"/>
    <n v="3743"/>
    <n v="32626.23"/>
    <n v="27"/>
    <n v="43"/>
    <s v="FLOW"/>
    <m/>
    <m/>
    <m/>
    <m/>
    <s v="REGULAR"/>
    <m/>
    <s v="PASSION XTEC DISC"/>
    <d v="2024-02-12T00:00:00"/>
    <n v="36"/>
    <x v="0"/>
    <x v="0"/>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m/>
    <s v="243"/>
    <n v="3743"/>
    <n v="7505"/>
  </r>
  <r>
    <n v="465143711"/>
    <s v="SACHIN NARSING TOTARE"/>
    <m/>
    <x v="1"/>
    <m/>
    <m/>
    <m/>
    <m/>
    <n v="6839"/>
    <n v="20515"/>
    <n v="7196"/>
    <n v="28072"/>
    <x v="1"/>
    <x v="1"/>
    <x v="1"/>
    <x v="4"/>
    <n v="32472"/>
    <n v="359"/>
    <n v="0"/>
    <n v="1350"/>
    <s v="FLOW"/>
    <n v="0.13578285514814473"/>
    <n v="8.6849765936510767E-3"/>
    <x v="1"/>
    <s v="NC"/>
    <s v="NC"/>
    <s v="NC"/>
    <s v="Shifted"/>
    <m/>
    <s v="CNAVNA"/>
    <m/>
    <s v="REPO"/>
    <s v="-"/>
    <s v="CHAKAN"/>
    <s v="-"/>
    <s v="-"/>
    <s v="-"/>
    <n v="22224"/>
    <n v="32472"/>
    <n v="88"/>
    <n v="104"/>
    <s v="FLOW"/>
    <m/>
    <m/>
    <m/>
    <m/>
    <s v="NPA"/>
    <s v="MH14MB9290"/>
    <s v="HONDA ACTIVA 6G DLX BS VI"/>
    <d v="2025-01-06T00:00:00"/>
    <n v="18"/>
    <x v="0"/>
    <x v="0"/>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m/>
    <s v="718"/>
    <n v="7196"/>
    <n v="28072"/>
  </r>
  <r>
    <n v="461826957"/>
    <s v="BHAVAR EKNATH VILAS"/>
    <s v="ONLINE"/>
    <x v="21"/>
    <n v="3560"/>
    <m/>
    <m/>
    <m/>
    <n v="3504"/>
    <n v="3483"/>
    <n v="3541"/>
    <n v="3488"/>
    <x v="0"/>
    <x v="0"/>
    <x v="0"/>
    <x v="7"/>
    <n v="32064.55"/>
    <n v="58"/>
    <n v="0"/>
    <n v="5947"/>
    <s v="-"/>
    <n v="1.996342405326576E-2"/>
    <n v="1.7546732297762143E-3"/>
    <x v="0"/>
    <s v="PAID"/>
    <s v="-"/>
    <s v="PAID"/>
    <m/>
    <m/>
    <s v="CAVA"/>
    <m/>
    <m/>
    <m/>
    <s v="NHAVRE"/>
    <m/>
    <m/>
    <m/>
    <n v="9488"/>
    <n v="32064.55"/>
    <n v="27"/>
    <n v="12"/>
    <s v="STABLE"/>
    <m/>
    <m/>
    <m/>
    <m/>
    <s v="-"/>
    <s v="MH15JT7057"/>
    <s v="SPLENDOR PLUS BS6 I3S DRS CAST FI"/>
    <d v="2024-02-07T00:00:00"/>
    <n v="36"/>
    <x v="1"/>
    <x v="0"/>
    <m/>
    <m/>
    <m/>
    <m/>
    <m/>
    <m/>
    <m/>
    <m/>
    <m/>
    <m/>
    <m/>
    <m/>
    <m/>
    <m/>
    <m/>
    <m/>
    <m/>
    <m/>
    <m/>
    <m/>
    <m/>
    <m/>
    <m/>
    <m/>
    <m/>
    <m/>
    <m/>
    <m/>
    <m/>
    <m/>
    <m/>
    <m/>
    <m/>
    <m/>
    <n v="1"/>
    <m/>
    <m/>
    <m/>
    <m/>
    <m/>
    <m/>
    <m/>
    <m/>
    <m/>
    <m/>
    <m/>
    <m/>
    <m/>
    <m/>
    <m/>
    <m/>
    <m/>
    <m/>
    <m/>
    <m/>
    <m/>
    <m/>
    <m/>
    <m/>
    <m/>
    <m/>
    <m/>
    <m/>
    <m/>
    <m/>
    <m/>
    <m/>
    <m/>
    <m/>
    <m/>
    <m/>
    <m/>
    <m/>
    <m/>
    <m/>
    <m/>
    <m/>
    <m/>
    <m/>
    <m/>
    <m/>
    <m/>
    <m/>
    <m/>
    <m/>
    <m/>
    <m/>
    <m/>
    <m/>
    <m/>
    <m/>
    <m/>
    <m/>
    <m/>
    <n v="1"/>
    <n v="1"/>
    <s v="ZBHT0024"/>
    <s v="BPkp33J8p5c"/>
    <s v="Allocated"/>
    <s v="Left Message (LMCB)"/>
    <s v="Meet wife "/>
    <d v="2026-06-12T00:00:00"/>
    <m/>
    <m/>
    <m/>
    <m/>
    <s v="61"/>
    <n v="3541"/>
    <n v="7048"/>
  </r>
  <r>
    <n v="464446213"/>
    <s v="GANESH DATTATRAY LOKHANDE"/>
    <m/>
    <x v="1"/>
    <m/>
    <m/>
    <m/>
    <m/>
    <n v="4839"/>
    <n v="4639"/>
    <n v="4717"/>
    <n v="9646"/>
    <x v="0"/>
    <x v="1"/>
    <x v="1"/>
    <x v="9"/>
    <n v="31980"/>
    <n v="78"/>
    <n v="0"/>
    <n v="4042.96"/>
    <s v="-"/>
    <n v="0.34215504181181688"/>
    <n v="1.750046387310701E-3"/>
    <x v="0"/>
    <s v="PTP"/>
    <s v="-"/>
    <s v="PTP"/>
    <m/>
    <n v="28"/>
    <s v="CAVA"/>
    <m/>
    <m/>
    <m/>
    <s v="PARGAON"/>
    <m/>
    <m/>
    <m/>
    <n v="8759.9599999999991"/>
    <n v="31980"/>
    <n v="27"/>
    <n v="43"/>
    <s v="FLOW"/>
    <m/>
    <m/>
    <m/>
    <m/>
    <s v="-"/>
    <s v="MH14MA4154"/>
    <s v="HONDA UNICORN 160 BSVI"/>
    <d v="2024-10-25T00:00:00"/>
    <n v="24"/>
    <x v="1"/>
    <x v="1"/>
    <m/>
    <m/>
    <m/>
    <m/>
    <m/>
    <m/>
    <m/>
    <m/>
    <m/>
    <m/>
    <m/>
    <m/>
    <m/>
    <m/>
    <m/>
    <m/>
    <m/>
    <m/>
    <m/>
    <m/>
    <m/>
    <m/>
    <m/>
    <m/>
    <m/>
    <m/>
    <m/>
    <m/>
    <m/>
    <m/>
    <m/>
    <m/>
    <m/>
    <m/>
    <m/>
    <m/>
    <m/>
    <m/>
    <m/>
    <m/>
    <m/>
    <m/>
    <m/>
    <n v="1"/>
    <m/>
    <m/>
    <m/>
    <m/>
    <m/>
    <m/>
    <m/>
    <m/>
    <m/>
    <m/>
    <m/>
    <m/>
    <m/>
    <m/>
    <m/>
    <m/>
    <m/>
    <m/>
    <m/>
    <m/>
    <m/>
    <m/>
    <m/>
    <m/>
    <m/>
    <m/>
    <m/>
    <m/>
    <m/>
    <m/>
    <m/>
    <m/>
    <m/>
    <m/>
    <m/>
    <m/>
    <m/>
    <m/>
    <m/>
    <m/>
    <m/>
    <m/>
    <m/>
    <m/>
    <m/>
    <m/>
    <m/>
    <m/>
    <m/>
    <m/>
    <n v="1"/>
    <n v="1"/>
    <s v="DUWT0029"/>
    <s v="B2HCaFu5g3m"/>
    <s v="Allocated"/>
    <s v="Promise To Pay (PTP)"/>
    <s v="Promise to pay 25 Jun "/>
    <d v="2026-06-25T00:00:00"/>
    <m/>
    <m/>
    <m/>
    <m/>
    <s v="168"/>
    <n v="4717"/>
    <n v="9646"/>
  </r>
  <r>
    <n v="461736128"/>
    <s v="ARUNA KACHARU SABALE"/>
    <s v="ONLINE"/>
    <x v="7"/>
    <n v="3561"/>
    <m/>
    <m/>
    <m/>
    <n v="3508"/>
    <n v="3501"/>
    <n v="3540"/>
    <n v="3509"/>
    <x v="0"/>
    <x v="0"/>
    <x v="0"/>
    <x v="17"/>
    <n v="31924"/>
    <n v="39"/>
    <n v="0"/>
    <n v="6102"/>
    <s v="-"/>
    <n v="5.3587679533791892E-2"/>
    <n v="1.7469818908226022E-3"/>
    <x v="0"/>
    <s v="PAID"/>
    <s v="-"/>
    <s v="PAID"/>
    <m/>
    <m/>
    <m/>
    <m/>
    <s v="-"/>
    <s v="-"/>
    <s v="PIMPALE GURAV"/>
    <s v="-"/>
    <s v="-"/>
    <s v="-"/>
    <n v="9642"/>
    <n v="31924"/>
    <n v="27"/>
    <n v="12"/>
    <s v="STABLE"/>
    <m/>
    <m/>
    <m/>
    <m/>
    <s v="REGULAR"/>
    <s v="MH14LH9517"/>
    <s v="HONDA ACTIVA 125 SMART"/>
    <d v="2024-01-31T00:00:00"/>
    <n v="36"/>
    <x v="0"/>
    <x v="0"/>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m/>
    <s v="61"/>
    <n v="3540"/>
    <n v="7070"/>
  </r>
  <r>
    <n v="460299045"/>
    <s v="PRASHIK BAPU AHIRE"/>
    <m/>
    <x v="1"/>
    <m/>
    <m/>
    <m/>
    <m/>
    <n v="3208"/>
    <n v="15837"/>
    <n v="1289"/>
    <n v="20827"/>
    <x v="3"/>
    <x v="1"/>
    <x v="1"/>
    <x v="1"/>
    <n v="31842"/>
    <n v="1492"/>
    <n v="0"/>
    <n v="5850"/>
    <s v="FLOW"/>
    <n v="0.12520939011442728"/>
    <n v="1.3375921934957288E-2"/>
    <x v="1"/>
    <s v="NC"/>
    <s v="NC"/>
    <s v="NC"/>
    <s v="Add not found"/>
    <m/>
    <s v="CNAVNA"/>
    <m/>
    <s v="REPO"/>
    <s v="-"/>
    <s v="NIGADI"/>
    <s v="-"/>
    <s v="-"/>
    <s v="-"/>
    <n v="23179"/>
    <n v="31842"/>
    <n v="178"/>
    <n v="194"/>
    <s v="FLOW"/>
    <m/>
    <m/>
    <m/>
    <m/>
    <s v="NPA"/>
    <s v="MH14LD7196"/>
    <s v="HONDA ACTIVA DLX"/>
    <d v="2023-10-25T00:00:00"/>
    <n v="36"/>
    <x v="0"/>
    <x v="0"/>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m/>
    <s v="1782"/>
    <n v="1289"/>
    <n v="20827"/>
  </r>
  <r>
    <n v="461480386"/>
    <s v="MAINUDDIN S O FAKRULLA"/>
    <m/>
    <x v="1"/>
    <m/>
    <m/>
    <m/>
    <s v="BANK RB 17"/>
    <n v="3834"/>
    <n v="3834"/>
    <n v="3853"/>
    <n v="7750"/>
    <x v="0"/>
    <x v="2"/>
    <x v="1"/>
    <x v="1"/>
    <n v="31830.639999999999"/>
    <n v="19"/>
    <n v="0"/>
    <n v="880"/>
    <s v="-"/>
    <n v="1.2916431866982854E-2"/>
    <n v="1.7418729373917289E-3"/>
    <x v="2"/>
    <s v="PAID"/>
    <s v="-"/>
    <s v="NC"/>
    <s v="Shifted"/>
    <m/>
    <s v="CNAVNA"/>
    <m/>
    <m/>
    <m/>
    <s v="TALWADE"/>
    <m/>
    <m/>
    <m/>
    <n v="4733"/>
    <n v="31830.639999999999"/>
    <n v="27"/>
    <n v="0"/>
    <s v="RB"/>
    <m/>
    <m/>
    <m/>
    <m/>
    <s v="-"/>
    <s v="MH14LG9217"/>
    <s v="BAJAJ PULSAR 125 NEON DISC CBS"/>
    <d v="2024-01-12T00:00:00"/>
    <n v="36"/>
    <x v="1"/>
    <x v="0"/>
    <m/>
    <m/>
    <m/>
    <m/>
    <m/>
    <m/>
    <m/>
    <m/>
    <m/>
    <m/>
    <m/>
    <m/>
    <m/>
    <m/>
    <m/>
    <m/>
    <m/>
    <m/>
    <m/>
    <m/>
    <m/>
    <m/>
    <m/>
    <m/>
    <m/>
    <m/>
    <m/>
    <m/>
    <m/>
    <m/>
    <m/>
    <m/>
    <m/>
    <m/>
    <n v="1"/>
    <m/>
    <m/>
    <m/>
    <m/>
    <m/>
    <m/>
    <m/>
    <m/>
    <m/>
    <m/>
    <m/>
    <m/>
    <m/>
    <m/>
    <m/>
    <m/>
    <m/>
    <m/>
    <m/>
    <m/>
    <m/>
    <m/>
    <m/>
    <m/>
    <m/>
    <m/>
    <m/>
    <m/>
    <m/>
    <m/>
    <m/>
    <m/>
    <m/>
    <m/>
    <m/>
    <m/>
    <m/>
    <m/>
    <m/>
    <m/>
    <m/>
    <m/>
    <m/>
    <m/>
    <m/>
    <m/>
    <m/>
    <m/>
    <m/>
    <m/>
    <m/>
    <m/>
    <m/>
    <m/>
    <m/>
    <m/>
    <m/>
    <m/>
    <m/>
    <n v="1"/>
    <n v="1"/>
    <s v="ZBHT0011"/>
    <s v="B2kAOO21rrzc"/>
    <s v="Allocated"/>
    <s v="Left Message (LMCB)"/>
    <s v="Visit cm residence address cm shifted lm with relative neighbour person "/>
    <d v="2026-06-12T00:00:00"/>
    <m/>
    <m/>
    <m/>
    <m/>
    <s v="82"/>
    <n v="3853"/>
    <n v="7750"/>
  </r>
  <r>
    <n v="460472259"/>
    <s v="FARHIN RAJJAK TAMBOLI"/>
    <s v="ONLINE"/>
    <x v="4"/>
    <n v="210"/>
    <m/>
    <m/>
    <m/>
    <n v="4266"/>
    <n v="8532"/>
    <n v="345"/>
    <n v="12866"/>
    <x v="1"/>
    <x v="0"/>
    <x v="0"/>
    <x v="6"/>
    <n v="31761"/>
    <n v="345"/>
    <n v="0"/>
    <n v="0"/>
    <s v="STABLE"/>
    <n v="6.6051386319004965E-2"/>
    <n v="8.4948121948433073E-3"/>
    <x v="0"/>
    <s v="PAID"/>
    <s v="PAID"/>
    <s v="PAID"/>
    <m/>
    <m/>
    <s v="CAVNA"/>
    <m/>
    <s v="REPO"/>
    <s v="-"/>
    <s v="YERWADA"/>
    <s v="-"/>
    <s v="-"/>
    <s v="-"/>
    <n v="8877"/>
    <n v="31761"/>
    <n v="88"/>
    <n v="43"/>
    <s v="STABLE"/>
    <m/>
    <m/>
    <m/>
    <m/>
    <s v="REGULAR"/>
    <s v="MH12WB5216"/>
    <s v="AMPERE MAGNUS EX"/>
    <d v="2023-11-04T00:00:00"/>
    <n v="36"/>
    <x v="0"/>
    <x v="1"/>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m/>
    <s v="278"/>
    <n v="345"/>
    <n v="13076"/>
  </r>
  <r>
    <n v="134779762"/>
    <s v="SANJU PITAMBAR JADHAV"/>
    <s v="ONLINE"/>
    <x v="21"/>
    <n v="5603"/>
    <m/>
    <m/>
    <m/>
    <n v="5560"/>
    <n v="4898"/>
    <n v="4981"/>
    <n v="5014"/>
    <x v="0"/>
    <x v="0"/>
    <x v="0"/>
    <x v="17"/>
    <n v="31751.39"/>
    <n v="83"/>
    <n v="0"/>
    <n v="6750"/>
    <s v="15.05.26"/>
    <n v="5.3297936100502583E-2"/>
    <n v="1.7375361276295534E-3"/>
    <x v="0"/>
    <s v="PAID"/>
    <s v="PTP"/>
    <s v="PAID"/>
    <m/>
    <m/>
    <m/>
    <m/>
    <s v="-"/>
    <s v="-"/>
    <s v="PIMPRI GAON"/>
    <s v="-"/>
    <s v="-"/>
    <s v="-"/>
    <n v="11731"/>
    <n v="31751.39"/>
    <n v="26"/>
    <n v="11"/>
    <s v="STABLE"/>
    <m/>
    <m/>
    <m/>
    <m/>
    <s v="REGULAR"/>
    <s v="MH14KK3648"/>
    <s v="CLASSIC 350 DARK STEALTH BLACK"/>
    <d v="2022-10-11T00:00:00"/>
    <n v="48"/>
    <x v="0"/>
    <x v="0"/>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m/>
    <s v="159"/>
    <n v="4981"/>
    <n v="10617"/>
  </r>
  <r>
    <n v="460406801"/>
    <s v="VARSHA SUBHASH LONKE"/>
    <s v="COLLECT"/>
    <x v="19"/>
    <n v="4800"/>
    <m/>
    <m/>
    <m/>
    <n v="4791"/>
    <n v="4350"/>
    <n v="4432"/>
    <n v="4533"/>
    <x v="0"/>
    <x v="0"/>
    <x v="0"/>
    <x v="6"/>
    <n v="31713"/>
    <n v="82"/>
    <n v="0"/>
    <n v="6300"/>
    <s v="26.05.26"/>
    <n v="1.8115090994387517E-2"/>
    <n v="1.7354353058406586E-3"/>
    <x v="0"/>
    <s v="PAID"/>
    <s v="PTP"/>
    <s v="PTP"/>
    <m/>
    <n v="25"/>
    <s v="CAVA"/>
    <m/>
    <s v="-"/>
    <s v="-"/>
    <s v="INDRA NAGAR"/>
    <s v="-"/>
    <s v="-"/>
    <s v="-"/>
    <n v="10732"/>
    <n v="31713"/>
    <n v="27"/>
    <n v="43"/>
    <s v="FLOW"/>
    <m/>
    <m/>
    <m/>
    <m/>
    <s v="REGULAR"/>
    <s v="MH12XC5352"/>
    <s v="PIAGGIO VESPA SXL 125 CBS"/>
    <d v="2023-10-31T00:00:00"/>
    <n v="36"/>
    <x v="0"/>
    <x v="1"/>
    <m/>
    <m/>
    <m/>
    <m/>
    <m/>
    <m/>
    <m/>
    <m/>
    <m/>
    <m/>
    <m/>
    <m/>
    <m/>
    <n v="1"/>
    <m/>
    <m/>
    <m/>
    <m/>
    <m/>
    <m/>
    <m/>
    <m/>
    <m/>
    <m/>
    <m/>
    <m/>
    <m/>
    <m/>
    <m/>
    <m/>
    <m/>
    <m/>
    <m/>
    <m/>
    <m/>
    <m/>
    <m/>
    <m/>
    <m/>
    <m/>
    <m/>
    <m/>
    <m/>
    <m/>
    <m/>
    <m/>
    <m/>
    <m/>
    <m/>
    <m/>
    <m/>
    <m/>
    <m/>
    <m/>
    <m/>
    <n v="2"/>
    <m/>
    <m/>
    <m/>
    <m/>
    <m/>
    <m/>
    <m/>
    <m/>
    <m/>
    <m/>
    <m/>
    <m/>
    <m/>
    <m/>
    <m/>
    <m/>
    <m/>
    <m/>
    <m/>
    <m/>
    <m/>
    <m/>
    <m/>
    <m/>
    <m/>
    <m/>
    <m/>
    <m/>
    <m/>
    <m/>
    <m/>
    <m/>
    <m/>
    <m/>
    <m/>
    <m/>
    <m/>
    <m/>
    <n v="3"/>
    <n v="1"/>
    <s v="ZBHT0012"/>
    <s v="Ao_-fOwsOIz"/>
    <s v="Allocated"/>
    <s v="Left Message (LMCB)"/>
    <s v="Lm"/>
    <d v="2026-06-05T00:00:00"/>
    <m/>
    <m/>
    <m/>
    <m/>
    <s v="192"/>
    <n v="4432"/>
    <n v="9333"/>
  </r>
  <r>
    <n v="464962855"/>
    <s v="RAVISHANKAR TANAJI SHINDE"/>
    <m/>
    <x v="1"/>
    <m/>
    <m/>
    <m/>
    <m/>
    <n v="4200"/>
    <n v="4200"/>
    <n v="4256"/>
    <n v="8512"/>
    <x v="0"/>
    <x v="1"/>
    <x v="1"/>
    <x v="15"/>
    <n v="31670"/>
    <n v="56"/>
    <n v="0"/>
    <n v="457"/>
    <s v="-"/>
    <n v="4.6496651301483408E-2"/>
    <n v="1.7330822103230113E-3"/>
    <x v="1"/>
    <s v="NC"/>
    <s v="-"/>
    <s v="NC"/>
    <s v="Add not found"/>
    <m/>
    <s v="CNAVNA"/>
    <m/>
    <m/>
    <m/>
    <s v="GOKHLE NAGAR"/>
    <m/>
    <m/>
    <m/>
    <n v="4713"/>
    <n v="31670"/>
    <n v="26"/>
    <n v="42"/>
    <s v="FLOW"/>
    <m/>
    <m/>
    <m/>
    <m/>
    <s v="-"/>
    <s v="MH14LK9561"/>
    <s v="BULLET 350 BLACK GOLD"/>
    <d v="2024-12-16T00:00:00"/>
    <n v="24"/>
    <x v="1"/>
    <x v="1"/>
    <m/>
    <m/>
    <m/>
    <m/>
    <m/>
    <m/>
    <m/>
    <m/>
    <m/>
    <m/>
    <m/>
    <m/>
    <m/>
    <m/>
    <m/>
    <m/>
    <m/>
    <m/>
    <m/>
    <m/>
    <m/>
    <m/>
    <m/>
    <m/>
    <m/>
    <m/>
    <m/>
    <m/>
    <m/>
    <m/>
    <m/>
    <m/>
    <m/>
    <m/>
    <n v="1"/>
    <m/>
    <m/>
    <m/>
    <m/>
    <m/>
    <m/>
    <m/>
    <m/>
    <m/>
    <m/>
    <m/>
    <m/>
    <m/>
    <m/>
    <m/>
    <m/>
    <m/>
    <m/>
    <m/>
    <m/>
    <m/>
    <m/>
    <m/>
    <m/>
    <m/>
    <m/>
    <m/>
    <m/>
    <m/>
    <m/>
    <m/>
    <m/>
    <m/>
    <m/>
    <m/>
    <m/>
    <m/>
    <m/>
    <m/>
    <m/>
    <m/>
    <m/>
    <m/>
    <m/>
    <m/>
    <m/>
    <m/>
    <m/>
    <m/>
    <m/>
    <m/>
    <m/>
    <m/>
    <m/>
    <m/>
    <m/>
    <m/>
    <m/>
    <m/>
    <n v="1"/>
    <n v="1"/>
    <s v="DUWT0014"/>
    <s v="A2vOzeFs97"/>
    <s v="Allocated"/>
    <s v="Address Not Found (NC_ANF)"/>
    <s v="Short address "/>
    <d v="2026-06-12T00:00:00"/>
    <m/>
    <m/>
    <m/>
    <m/>
    <s v="112"/>
    <n v="4256"/>
    <n v="8512"/>
  </r>
  <r>
    <n v="463630491"/>
    <s v="MAHADEV RAMESH GHOLAP"/>
    <m/>
    <x v="1"/>
    <m/>
    <m/>
    <m/>
    <m/>
    <n v="4368"/>
    <n v="20595"/>
    <n v="4383"/>
    <n v="26618"/>
    <x v="5"/>
    <x v="1"/>
    <x v="1"/>
    <x v="7"/>
    <n v="31481"/>
    <n v="1260"/>
    <n v="0"/>
    <n v="5530.21"/>
    <s v="-"/>
    <n v="9.1520318755028307E-2"/>
    <n v="1.5323863908122591E-2"/>
    <x v="1"/>
    <s v="SETT"/>
    <s v="-"/>
    <s v="SETT"/>
    <m/>
    <m/>
    <s v="CAVA"/>
    <m/>
    <s v="REPO"/>
    <s v="-"/>
    <s v="SHIRUR"/>
    <s v="-"/>
    <s v="-"/>
    <s v="-"/>
    <n v="27385.21"/>
    <n v="31481"/>
    <n v="147"/>
    <n v="163"/>
    <s v="FLOW"/>
    <m/>
    <m/>
    <m/>
    <m/>
    <s v="NPA"/>
    <s v="MH12XB4517"/>
    <s v="HONDA ACTIVA 6G H SMART"/>
    <d v="2024-08-01T00:00:00"/>
    <n v="24"/>
    <x v="0"/>
    <x v="0"/>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m/>
    <s v="1655"/>
    <n v="4383"/>
    <n v="26618"/>
  </r>
  <r>
    <n v="460389870"/>
    <s v="KARAN MANOJ WAYAL"/>
    <s v="ONLINE"/>
    <x v="22"/>
    <n v="7597"/>
    <m/>
    <m/>
    <m/>
    <n v="5071"/>
    <n v="2388"/>
    <n v="2455"/>
    <n v="-79"/>
    <x v="0"/>
    <x v="2"/>
    <x v="0"/>
    <x v="0"/>
    <n v="31439"/>
    <n v="67"/>
    <n v="0"/>
    <n v="6261"/>
    <s v="17.05.26"/>
    <n v="2.7082782389218959E-2"/>
    <n v="1.7204411623096038E-3"/>
    <x v="2"/>
    <s v="PAID"/>
    <s v="PAID"/>
    <s v="PAID"/>
    <m/>
    <m/>
    <s v="CAVA"/>
    <m/>
    <s v="-"/>
    <s v="-"/>
    <s v="KATRAJ"/>
    <s v="-"/>
    <s v="-"/>
    <s v="-"/>
    <n v="8716"/>
    <n v="31439"/>
    <n v="27"/>
    <n v="0"/>
    <s v="RB"/>
    <m/>
    <m/>
    <m/>
    <m/>
    <s v="REGULAR"/>
    <s v="MH42BL3810"/>
    <s v="APACHE RTR 200 4V BSVI 2CH ABS"/>
    <d v="2023-10-30T00:00:00"/>
    <n v="36"/>
    <x v="0"/>
    <x v="1"/>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m/>
    <s v="59"/>
    <n v="2455"/>
    <n v="7518"/>
  </r>
  <r>
    <n v="461226479"/>
    <s v="JADHAV RAHUL DNYANOBA"/>
    <m/>
    <x v="1"/>
    <m/>
    <m/>
    <m/>
    <m/>
    <n v="3414"/>
    <n v="6404"/>
    <n v="3212"/>
    <n v="10171"/>
    <x v="4"/>
    <x v="1"/>
    <x v="1"/>
    <x v="12"/>
    <n v="31246"/>
    <n v="222"/>
    <n v="0"/>
    <n v="4167.95"/>
    <s v="-"/>
    <n v="0.29335895819357882"/>
    <n v="6.9182200651262526E-3"/>
    <x v="1"/>
    <s v="NC"/>
    <s v="-"/>
    <s v="NC"/>
    <s v="Shifted"/>
    <m/>
    <s v="CNAVNA"/>
    <m/>
    <s v="-"/>
    <s v="-"/>
    <s v="AUNDH"/>
    <s v="-"/>
    <s v="-"/>
    <s v="-"/>
    <n v="10793.95"/>
    <n v="31246"/>
    <n v="57"/>
    <n v="73"/>
    <s v="FLOW"/>
    <m/>
    <m/>
    <m/>
    <m/>
    <s v="REGULAR"/>
    <s v="MH12WH4533"/>
    <s v="HONDA ACTIVA 6G STD BS VI"/>
    <d v="2023-12-24T00:00:00"/>
    <n v="36"/>
    <x v="0"/>
    <x v="0"/>
    <m/>
    <m/>
    <m/>
    <m/>
    <m/>
    <m/>
    <m/>
    <m/>
    <m/>
    <m/>
    <n v="1"/>
    <m/>
    <m/>
    <m/>
    <m/>
    <m/>
    <m/>
    <m/>
    <m/>
    <m/>
    <m/>
    <m/>
    <m/>
    <m/>
    <m/>
    <m/>
    <m/>
    <m/>
    <m/>
    <m/>
    <m/>
    <m/>
    <m/>
    <m/>
    <m/>
    <m/>
    <m/>
    <m/>
    <m/>
    <m/>
    <m/>
    <m/>
    <m/>
    <m/>
    <m/>
    <m/>
    <m/>
    <m/>
    <m/>
    <n v="1"/>
    <m/>
    <m/>
    <m/>
    <m/>
    <m/>
    <m/>
    <m/>
    <m/>
    <m/>
    <m/>
    <m/>
    <m/>
    <m/>
    <m/>
    <m/>
    <m/>
    <m/>
    <m/>
    <m/>
    <m/>
    <m/>
    <m/>
    <m/>
    <m/>
    <m/>
    <m/>
    <m/>
    <m/>
    <m/>
    <m/>
    <m/>
    <m/>
    <m/>
    <m/>
    <m/>
    <m/>
    <m/>
    <m/>
    <m/>
    <m/>
    <m/>
    <m/>
    <m/>
    <m/>
    <n v="2"/>
    <n v="1"/>
    <s v="DUWT0023"/>
    <s v="A6G5Jgw2MUc"/>
    <s v="Allocated"/>
    <s v="Shifted (NC_SFTD)"/>
    <s v="Customer shifted from the given residence address "/>
    <d v="2026-06-04T00:00:00"/>
    <m/>
    <m/>
    <m/>
    <m/>
    <s v="353"/>
    <n v="3212"/>
    <n v="10171"/>
  </r>
  <r>
    <n v="460423919"/>
    <s v="ANITA RAVINDRA BHOR"/>
    <m/>
    <x v="1"/>
    <m/>
    <m/>
    <m/>
    <m/>
    <n v="3664"/>
    <n v="10837"/>
    <n v="3768"/>
    <n v="14896"/>
    <x v="1"/>
    <x v="1"/>
    <x v="1"/>
    <x v="10"/>
    <n v="31007"/>
    <n v="259"/>
    <n v="0"/>
    <n v="4050"/>
    <s v="FLOW"/>
    <n v="0.67752649404566812"/>
    <n v="8.2931469955450521E-3"/>
    <x v="1"/>
    <s v="RTP"/>
    <s v="RTP"/>
    <s v="RTP"/>
    <s v="vehicle damage"/>
    <m/>
    <s v="CAVA"/>
    <m/>
    <s v="REPO"/>
    <s v="-"/>
    <s v="JUNNAR"/>
    <s v="-"/>
    <s v="-"/>
    <s v="-"/>
    <n v="15146"/>
    <n v="31007"/>
    <n v="88"/>
    <n v="104"/>
    <s v="FLOW"/>
    <m/>
    <m/>
    <m/>
    <m/>
    <s v="REGULAR"/>
    <s v="MH14LD2981"/>
    <s v="OLA S1 AIR"/>
    <d v="2023-11-01T00:00:00"/>
    <n v="36"/>
    <x v="0"/>
    <x v="0"/>
    <m/>
    <m/>
    <m/>
    <m/>
    <m/>
    <m/>
    <m/>
    <m/>
    <m/>
    <m/>
    <m/>
    <m/>
    <m/>
    <m/>
    <m/>
    <m/>
    <n v="1"/>
    <m/>
    <m/>
    <m/>
    <m/>
    <m/>
    <m/>
    <m/>
    <m/>
    <m/>
    <m/>
    <m/>
    <m/>
    <m/>
    <m/>
    <m/>
    <m/>
    <m/>
    <n v="1"/>
    <m/>
    <m/>
    <m/>
    <m/>
    <m/>
    <m/>
    <m/>
    <m/>
    <m/>
    <m/>
    <m/>
    <m/>
    <m/>
    <m/>
    <m/>
    <m/>
    <m/>
    <m/>
    <m/>
    <m/>
    <m/>
    <m/>
    <m/>
    <m/>
    <m/>
    <m/>
    <m/>
    <m/>
    <m/>
    <m/>
    <m/>
    <m/>
    <m/>
    <m/>
    <m/>
    <m/>
    <m/>
    <m/>
    <m/>
    <m/>
    <m/>
    <m/>
    <m/>
    <m/>
    <m/>
    <m/>
    <m/>
    <m/>
    <m/>
    <m/>
    <m/>
    <m/>
    <m/>
    <m/>
    <m/>
    <m/>
    <m/>
    <m/>
    <m/>
    <n v="2"/>
    <n v="1"/>
    <s v="ZBHT0021"/>
    <s v="GPZ8uBxm_DMm"/>
    <s v="Allocated"/>
    <s v="Door Locked (NC_DL)"/>
    <s v="Door locked "/>
    <d v="2026-06-06T00:00:00"/>
    <m/>
    <m/>
    <m/>
    <m/>
    <s v="395"/>
    <n v="3768"/>
    <n v="14896"/>
  </r>
  <r>
    <n v="459838566"/>
    <s v="DANIEL SHANTAVN NIKALJE"/>
    <s v="ONLINE"/>
    <x v="14"/>
    <n v="14310"/>
    <m/>
    <m/>
    <m/>
    <n v="4661"/>
    <n v="9322"/>
    <n v="4734"/>
    <n v="-122"/>
    <x v="4"/>
    <x v="2"/>
    <x v="0"/>
    <x v="6"/>
    <n v="30851"/>
    <n v="73"/>
    <n v="0"/>
    <n v="5011"/>
    <s v="FLOW"/>
    <n v="0.25736166049533132"/>
    <n v="6.8307625689435457E-3"/>
    <x v="2"/>
    <s v="PAID"/>
    <s v="PTP"/>
    <s v="PAID"/>
    <m/>
    <m/>
    <s v="CAVNA"/>
    <m/>
    <s v="-"/>
    <s v="-"/>
    <s v="LOHEGAON"/>
    <s v="-"/>
    <s v="-"/>
    <s v="-"/>
    <n v="14406"/>
    <n v="30851"/>
    <n v="57"/>
    <n v="0"/>
    <s v="RB"/>
    <m/>
    <m/>
    <m/>
    <m/>
    <s v="NPA"/>
    <s v="MH12VX9506"/>
    <s v="HONDA UNICORN 160 BS6"/>
    <d v="2023-09-22T00:00:00"/>
    <n v="36"/>
    <x v="0"/>
    <x v="1"/>
    <m/>
    <m/>
    <m/>
    <m/>
    <m/>
    <m/>
    <m/>
    <m/>
    <m/>
    <m/>
    <m/>
    <m/>
    <m/>
    <m/>
    <m/>
    <m/>
    <m/>
    <m/>
    <m/>
    <m/>
    <m/>
    <m/>
    <m/>
    <m/>
    <m/>
    <m/>
    <m/>
    <m/>
    <n v="1"/>
    <m/>
    <m/>
    <m/>
    <m/>
    <m/>
    <m/>
    <m/>
    <m/>
    <m/>
    <m/>
    <m/>
    <m/>
    <m/>
    <m/>
    <n v="1"/>
    <m/>
    <m/>
    <m/>
    <m/>
    <m/>
    <m/>
    <m/>
    <m/>
    <m/>
    <m/>
    <m/>
    <m/>
    <m/>
    <m/>
    <m/>
    <m/>
    <m/>
    <m/>
    <m/>
    <m/>
    <m/>
    <m/>
    <m/>
    <m/>
    <m/>
    <m/>
    <m/>
    <m/>
    <m/>
    <m/>
    <m/>
    <m/>
    <m/>
    <m/>
    <m/>
    <m/>
    <m/>
    <m/>
    <m/>
    <m/>
    <m/>
    <m/>
    <m/>
    <m/>
    <m/>
    <m/>
    <m/>
    <m/>
    <m/>
    <m/>
    <n v="2"/>
    <n v="1"/>
    <s v="ZBHT0012"/>
    <s v="A6FEjsLGEm"/>
    <s v="Allocated"/>
    <s v="No Such Person (NC_NSP)"/>
    <s v="Nc"/>
    <d v="2026-06-15T00:00:00"/>
    <m/>
    <m/>
    <m/>
    <m/>
    <s v="205"/>
    <n v="4734"/>
    <n v="14188"/>
  </r>
  <r>
    <n v="461510911"/>
    <s v="AKASH DNYANOBA PENTULE"/>
    <s v="ONLINE"/>
    <x v="17"/>
    <n v="5467"/>
    <m/>
    <m/>
    <m/>
    <n v="3491"/>
    <n v="5314.76"/>
    <n v="1975.7600000000002"/>
    <n v="3433.76"/>
    <x v="4"/>
    <x v="2"/>
    <x v="0"/>
    <x v="1"/>
    <n v="30804.04"/>
    <n v="152"/>
    <n v="0"/>
    <n v="2250"/>
    <s v="11.05.26"/>
    <n v="5.4611446110952602E-2"/>
    <n v="6.8203650904100268E-3"/>
    <x v="2"/>
    <s v="PAID"/>
    <s v="PAID"/>
    <s v="PAID"/>
    <s v="no such person"/>
    <m/>
    <s v="CAVA"/>
    <m/>
    <s v="-"/>
    <s v="-"/>
    <s v="THERGAON"/>
    <s v="-"/>
    <s v="-"/>
    <s v="-"/>
    <n v="7716.76"/>
    <n v="30804.04"/>
    <n v="57"/>
    <n v="12"/>
    <s v="STABLE"/>
    <m/>
    <m/>
    <m/>
    <m/>
    <s v="REGULAR"/>
    <s v="MH44AC7527"/>
    <s v="SPLENDOR PLUS DRS CAST FI BLACK"/>
    <d v="2024-01-15T00:00:00"/>
    <n v="36"/>
    <x v="0"/>
    <x v="0"/>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m/>
    <s v="95"/>
    <n v="1975.7600000000002"/>
    <n v="8900.76"/>
  </r>
  <r>
    <n v="463646816"/>
    <s v="DOULATRAO BAPURAO KOLEKAR"/>
    <s v="COLLECT"/>
    <x v="0"/>
    <n v="5000"/>
    <m/>
    <m/>
    <m/>
    <n v="4722"/>
    <n v="18211"/>
    <n v="4965"/>
    <n v="19177"/>
    <x v="2"/>
    <x v="0"/>
    <x v="0"/>
    <x v="7"/>
    <n v="30797"/>
    <n v="920"/>
    <n v="0"/>
    <n v="3831.06"/>
    <s v="13.05.26"/>
    <n v="0.16042917526214104"/>
    <n v="1.0111237633182687E-2"/>
    <x v="0"/>
    <s v="PAID"/>
    <s v="PAID"/>
    <s v="PAID"/>
    <m/>
    <m/>
    <s v="CAVA"/>
    <m/>
    <s v="REPO"/>
    <s v="-"/>
    <s v="RANJAN GAON"/>
    <s v="-"/>
    <s v="-"/>
    <s v="-"/>
    <n v="22962.06"/>
    <n v="30797"/>
    <n v="116"/>
    <n v="132"/>
    <s v="FLOW"/>
    <m/>
    <m/>
    <m/>
    <m/>
    <s v="NPA"/>
    <s v="MH12XB6413"/>
    <s v="PLEASURE PLUS XTEC DRUM CAST"/>
    <d v="2024-08-03T00:00:00"/>
    <n v="24"/>
    <x v="0"/>
    <x v="0"/>
    <m/>
    <m/>
    <m/>
    <m/>
    <m/>
    <m/>
    <m/>
    <m/>
    <m/>
    <m/>
    <n v="1"/>
    <m/>
    <m/>
    <m/>
    <m/>
    <m/>
    <m/>
    <m/>
    <m/>
    <m/>
    <m/>
    <m/>
    <m/>
    <m/>
    <m/>
    <m/>
    <m/>
    <m/>
    <m/>
    <m/>
    <m/>
    <m/>
    <m/>
    <m/>
    <m/>
    <m/>
    <m/>
    <m/>
    <m/>
    <m/>
    <m/>
    <m/>
    <m/>
    <m/>
    <m/>
    <m/>
    <n v="2"/>
    <m/>
    <m/>
    <m/>
    <m/>
    <m/>
    <m/>
    <m/>
    <m/>
    <m/>
    <m/>
    <m/>
    <m/>
    <m/>
    <m/>
    <m/>
    <m/>
    <m/>
    <m/>
    <m/>
    <m/>
    <m/>
    <m/>
    <m/>
    <m/>
    <m/>
    <m/>
    <m/>
    <m/>
    <m/>
    <m/>
    <m/>
    <m/>
    <m/>
    <m/>
    <m/>
    <m/>
    <m/>
    <m/>
    <m/>
    <m/>
    <m/>
    <m/>
    <m/>
    <m/>
    <m/>
    <m/>
    <m/>
    <n v="3"/>
    <n v="1"/>
    <s v="ZBHT0024"/>
    <s v="B2AZ5XtnFsc"/>
    <s v="Allocated"/>
    <s v="Left Message (LMCB)"/>
    <s v="Meet son"/>
    <d v="2026-06-04T00:00:00"/>
    <m/>
    <m/>
    <m/>
    <m/>
    <s v="1244"/>
    <n v="4965"/>
    <n v="24177"/>
  </r>
  <r>
    <n v="464911621"/>
    <s v="GANESH DNYANESHWAR KOTWAL"/>
    <m/>
    <x v="1"/>
    <m/>
    <m/>
    <m/>
    <m/>
    <n v="3864"/>
    <n v="5610"/>
    <n v="1999"/>
    <n v="9474"/>
    <x v="4"/>
    <x v="1"/>
    <x v="1"/>
    <x v="14"/>
    <n v="30727"/>
    <n v="253"/>
    <n v="0"/>
    <n v="4500"/>
    <s v="31.05.26"/>
    <n v="7.2464984887228953E-2"/>
    <n v="6.803307557483658E-3"/>
    <x v="0"/>
    <s v="PTP"/>
    <s v="PTP"/>
    <s v="PTP"/>
    <m/>
    <n v="26"/>
    <s v="CAVA"/>
    <m/>
    <s v="-"/>
    <s v="-"/>
    <s v="DEHU"/>
    <s v="-"/>
    <s v="-"/>
    <s v="-"/>
    <n v="10363"/>
    <n v="30727"/>
    <n v="57"/>
    <n v="73"/>
    <s v="FLOW"/>
    <m/>
    <m/>
    <m/>
    <m/>
    <s v="NPA"/>
    <s v="MH14MB4248"/>
    <s v="BULLET BATTALION 350 BLACK"/>
    <d v="2024-12-10T00:00:00"/>
    <n v="24"/>
    <x v="0"/>
    <x v="1"/>
    <m/>
    <m/>
    <m/>
    <m/>
    <m/>
    <m/>
    <m/>
    <m/>
    <m/>
    <m/>
    <m/>
    <m/>
    <m/>
    <m/>
    <m/>
    <m/>
    <m/>
    <m/>
    <m/>
    <m/>
    <m/>
    <m/>
    <m/>
    <m/>
    <m/>
    <m/>
    <m/>
    <m/>
    <m/>
    <m/>
    <m/>
    <m/>
    <m/>
    <m/>
    <m/>
    <m/>
    <m/>
    <m/>
    <m/>
    <m/>
    <m/>
    <m/>
    <m/>
    <m/>
    <m/>
    <m/>
    <m/>
    <m/>
    <m/>
    <m/>
    <m/>
    <m/>
    <m/>
    <m/>
    <m/>
    <m/>
    <m/>
    <m/>
    <m/>
    <m/>
    <m/>
    <m/>
    <m/>
    <m/>
    <m/>
    <m/>
    <m/>
    <m/>
    <m/>
    <m/>
    <m/>
    <m/>
    <m/>
    <m/>
    <m/>
    <m/>
    <m/>
    <m/>
    <m/>
    <m/>
    <m/>
    <m/>
    <m/>
    <m/>
    <m/>
    <m/>
    <m/>
    <m/>
    <m/>
    <m/>
    <m/>
    <n v="1"/>
    <m/>
    <m/>
    <n v="1"/>
    <n v="1"/>
    <s v="DUWT0027"/>
    <e v="#N/A"/>
    <e v="#N/A"/>
    <e v="#N/A"/>
    <e v="#N/A"/>
    <e v="#N/A"/>
    <m/>
    <m/>
    <m/>
    <m/>
    <n v="0"/>
    <n v="1999"/>
    <n v="9474"/>
  </r>
  <r>
    <n v="461431253"/>
    <s v="SANTOSH SOMNATHAPPA LANDE"/>
    <s v="ONLINE"/>
    <x v="8"/>
    <n v="3703"/>
    <m/>
    <m/>
    <m/>
    <n v="3645"/>
    <n v="3245"/>
    <n v="3351"/>
    <n v="3392"/>
    <x v="0"/>
    <x v="0"/>
    <x v="0"/>
    <x v="0"/>
    <n v="30264.2"/>
    <n v="106"/>
    <n v="0"/>
    <n v="1800"/>
    <s v="-"/>
    <n v="2.6070763789681619E-2"/>
    <n v="1.656152403841417E-3"/>
    <x v="0"/>
    <s v="PAID"/>
    <s v="-"/>
    <s v="NC"/>
    <s v="Shifted"/>
    <m/>
    <s v="CNAVNA"/>
    <m/>
    <s v="-"/>
    <s v="-"/>
    <s v="BIBVEWADI"/>
    <s v="-"/>
    <s v="-"/>
    <s v="-"/>
    <n v="5151"/>
    <n v="30264.2"/>
    <n v="27"/>
    <n v="43"/>
    <s v="FLOW"/>
    <m/>
    <m/>
    <m/>
    <m/>
    <s v="REGULAR"/>
    <s v="MH12WL1051"/>
    <s v="HONDA ACTIVA 6G DLX LTD ED"/>
    <d v="2024-01-08T00:00:00"/>
    <n v="36"/>
    <x v="0"/>
    <x v="1"/>
    <m/>
    <m/>
    <m/>
    <m/>
    <m/>
    <m/>
    <m/>
    <m/>
    <m/>
    <m/>
    <m/>
    <m/>
    <m/>
    <m/>
    <m/>
    <m/>
    <m/>
    <m/>
    <m/>
    <m/>
    <m/>
    <m/>
    <m/>
    <m/>
    <m/>
    <m/>
    <m/>
    <m/>
    <n v="1"/>
    <m/>
    <m/>
    <m/>
    <m/>
    <m/>
    <m/>
    <m/>
    <m/>
    <m/>
    <m/>
    <m/>
    <m/>
    <m/>
    <m/>
    <m/>
    <m/>
    <m/>
    <m/>
    <m/>
    <m/>
    <m/>
    <m/>
    <m/>
    <m/>
    <m/>
    <m/>
    <m/>
    <m/>
    <m/>
    <m/>
    <m/>
    <m/>
    <m/>
    <m/>
    <m/>
    <m/>
    <m/>
    <m/>
    <m/>
    <m/>
    <m/>
    <m/>
    <m/>
    <m/>
    <m/>
    <m/>
    <m/>
    <m/>
    <m/>
    <m/>
    <m/>
    <m/>
    <m/>
    <m/>
    <m/>
    <m/>
    <m/>
    <m/>
    <m/>
    <m/>
    <m/>
    <m/>
    <m/>
    <m/>
    <m/>
    <n v="1"/>
    <n v="1"/>
    <s v="DUWT0031"/>
    <s v="G6Q-9XkjHDm"/>
    <s v="Allocated"/>
    <s v="Shifted (NC_SFTD)"/>
    <s v="Customer shifted at residence address "/>
    <d v="2026-06-10T00:00:00"/>
    <m/>
    <m/>
    <m/>
    <m/>
    <s v="205"/>
    <n v="3351"/>
    <n v="7095"/>
  </r>
  <r>
    <n v="462495534"/>
    <s v="RAMESH DATTATRAY RAJURKAR"/>
    <m/>
    <x v="1"/>
    <m/>
    <m/>
    <m/>
    <m/>
    <n v="7859"/>
    <n v="31436"/>
    <n v="-5736"/>
    <n v="41916"/>
    <x v="3"/>
    <x v="1"/>
    <x v="1"/>
    <x v="5"/>
    <n v="30229"/>
    <n v="2123"/>
    <n v="0"/>
    <n v="5849"/>
    <s v="FLOW"/>
    <n v="0.38658976392050542"/>
    <n v="1.2698346340425347E-2"/>
    <x v="1"/>
    <s v="NC"/>
    <s v="NC"/>
    <s v="NC"/>
    <s v="Shifted"/>
    <m/>
    <s v="CNAVNA"/>
    <m/>
    <s v="REPO"/>
    <s v="-"/>
    <s v="BHOSARI"/>
    <s v="-"/>
    <s v="-"/>
    <s v="-"/>
    <n v="39408"/>
    <n v="30229"/>
    <n v="178"/>
    <n v="194"/>
    <s v="FLOW"/>
    <m/>
    <m/>
    <m/>
    <m/>
    <s v="NPA"/>
    <s v="MH14LN9626"/>
    <s v="PIAGGIO VESPA SXL 149 ABS RACING 60"/>
    <d v="2024-04-08T00:00:00"/>
    <n v="24"/>
    <x v="0"/>
    <x v="1"/>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s v="DIGICOLLTC"/>
    <s v="2621"/>
    <n v="-5736"/>
    <n v="41916"/>
  </r>
  <r>
    <n v="462485071"/>
    <s v="GANESH BABURAV KAKDE"/>
    <m/>
    <x v="1"/>
    <m/>
    <m/>
    <m/>
    <m/>
    <n v="4045"/>
    <n v="11859.53"/>
    <n v="4239.5300000000007"/>
    <n v="16578.53"/>
    <x v="1"/>
    <x v="1"/>
    <x v="1"/>
    <x v="12"/>
    <n v="30067"/>
    <n v="470"/>
    <n v="0"/>
    <n v="6300"/>
    <s v="08.05.26"/>
    <n v="0.2819546933214051"/>
    <n v="8.041734147613543E-3"/>
    <x v="1"/>
    <s v="NC"/>
    <s v="NC"/>
    <s v="NC"/>
    <s v="Shifted"/>
    <m/>
    <s v="CNAVNA"/>
    <m/>
    <s v="REPO"/>
    <s v="-"/>
    <s v="PASHAN"/>
    <s v="-"/>
    <s v="-"/>
    <s v="-"/>
    <n v="18629.53"/>
    <n v="30067"/>
    <n v="88"/>
    <n v="104"/>
    <s v="FLOW"/>
    <m/>
    <m/>
    <m/>
    <m/>
    <s v="NPA"/>
    <s v="MH21CC1705"/>
    <s v="SPLENDOR PLUS I3S BS6 FI DRUM SELF"/>
    <d v="2024-04-07T00:00:00"/>
    <n v="30"/>
    <x v="0"/>
    <x v="0"/>
    <m/>
    <m/>
    <m/>
    <m/>
    <m/>
    <m/>
    <m/>
    <m/>
    <m/>
    <m/>
    <n v="1"/>
    <m/>
    <m/>
    <m/>
    <m/>
    <m/>
    <m/>
    <m/>
    <m/>
    <m/>
    <m/>
    <m/>
    <m/>
    <m/>
    <m/>
    <m/>
    <m/>
    <m/>
    <m/>
    <m/>
    <m/>
    <m/>
    <m/>
    <m/>
    <m/>
    <m/>
    <m/>
    <m/>
    <m/>
    <m/>
    <m/>
    <m/>
    <m/>
    <m/>
    <m/>
    <m/>
    <m/>
    <m/>
    <m/>
    <m/>
    <m/>
    <m/>
    <m/>
    <m/>
    <m/>
    <n v="1"/>
    <m/>
    <m/>
    <m/>
    <m/>
    <m/>
    <m/>
    <m/>
    <m/>
    <m/>
    <m/>
    <m/>
    <m/>
    <m/>
    <m/>
    <m/>
    <m/>
    <m/>
    <m/>
    <m/>
    <m/>
    <m/>
    <m/>
    <m/>
    <m/>
    <m/>
    <m/>
    <m/>
    <m/>
    <m/>
    <m/>
    <m/>
    <m/>
    <m/>
    <m/>
    <m/>
    <m/>
    <m/>
    <m/>
    <n v="2"/>
    <n v="1"/>
    <s v="DUWT0023"/>
    <s v="GoLiTMGEEc"/>
    <s v="Allocated"/>
    <s v="Shifted (NC_SFTD)"/>
    <s v="Customer shifted from the given residence address "/>
    <d v="2026-06-04T00:00:00"/>
    <m/>
    <m/>
    <m/>
    <m/>
    <s v="674"/>
    <n v="4239.5300000000007"/>
    <n v="16578.53"/>
  </r>
  <r>
    <n v="460476205"/>
    <s v="MACHHINDRA LAXMAN CHATE"/>
    <m/>
    <x v="1"/>
    <m/>
    <m/>
    <m/>
    <m/>
    <n v="2867"/>
    <n v="15378"/>
    <n v="2096"/>
    <n v="19548"/>
    <x v="3"/>
    <x v="1"/>
    <x v="1"/>
    <x v="7"/>
    <n v="29708"/>
    <n v="1053"/>
    <n v="0"/>
    <n v="4950"/>
    <s v="-"/>
    <n v="6.0401879476820665E-2"/>
    <n v="1.2479489003319865E-2"/>
    <x v="1"/>
    <s v="NC"/>
    <s v="-"/>
    <s v="NC"/>
    <s v="Add not found"/>
    <m/>
    <s v="CNAVNA"/>
    <m/>
    <s v="REPO"/>
    <s v="-"/>
    <s v="SHIRUR"/>
    <s v="-"/>
    <s v="-"/>
    <s v="-"/>
    <n v="21381"/>
    <n v="29708"/>
    <n v="178"/>
    <n v="194"/>
    <s v="FLOW"/>
    <m/>
    <m/>
    <m/>
    <m/>
    <s v="NPA"/>
    <s v="MH12WC8520"/>
    <s v="HONDA SHINE DISC BSVI"/>
    <d v="2023-11-04T00:00:00"/>
    <n v="36"/>
    <x v="0"/>
    <x v="0"/>
    <m/>
    <m/>
    <m/>
    <m/>
    <m/>
    <m/>
    <m/>
    <m/>
    <m/>
    <m/>
    <m/>
    <m/>
    <m/>
    <m/>
    <m/>
    <m/>
    <m/>
    <m/>
    <m/>
    <m/>
    <m/>
    <m/>
    <m/>
    <m/>
    <m/>
    <m/>
    <m/>
    <m/>
    <m/>
    <m/>
    <m/>
    <m/>
    <m/>
    <m/>
    <m/>
    <m/>
    <m/>
    <n v="1"/>
    <m/>
    <m/>
    <m/>
    <m/>
    <m/>
    <m/>
    <m/>
    <m/>
    <m/>
    <m/>
    <m/>
    <m/>
    <m/>
    <m/>
    <m/>
    <m/>
    <m/>
    <m/>
    <m/>
    <m/>
    <m/>
    <m/>
    <m/>
    <m/>
    <m/>
    <m/>
    <m/>
    <m/>
    <m/>
    <m/>
    <m/>
    <m/>
    <m/>
    <m/>
    <m/>
    <m/>
    <m/>
    <m/>
    <m/>
    <m/>
    <m/>
    <m/>
    <m/>
    <m/>
    <m/>
    <m/>
    <m/>
    <m/>
    <m/>
    <m/>
    <m/>
    <m/>
    <m/>
    <m/>
    <m/>
    <m/>
    <n v="1"/>
    <n v="1"/>
    <s v="ZBHT0024"/>
    <s v="A6TxQwpDI7"/>
    <s v="Allocated"/>
    <s v="Address Not Found (NC_ANF)"/>
    <s v="Address not found "/>
    <d v="2026-06-13T00:00:00"/>
    <m/>
    <m/>
    <m/>
    <m/>
    <s v="1303"/>
    <n v="2096"/>
    <n v="19548"/>
  </r>
  <r>
    <n v="462115167"/>
    <s v="SANKET TULASHIRAM SONAWANE"/>
    <m/>
    <x v="1"/>
    <m/>
    <m/>
    <m/>
    <m/>
    <n v="2974"/>
    <n v="2940.35"/>
    <n v="3064.35"/>
    <n v="6141.35"/>
    <x v="0"/>
    <x v="1"/>
    <x v="1"/>
    <x v="2"/>
    <n v="29669"/>
    <n v="124"/>
    <n v="0"/>
    <n v="4500"/>
    <s v="-"/>
    <n v="4.4708473597648936E-2"/>
    <n v="1.6235811840250528E-3"/>
    <x v="0"/>
    <s v="PTP"/>
    <s v="-"/>
    <s v="PTP"/>
    <m/>
    <n v="24"/>
    <s v="CAVA"/>
    <m/>
    <m/>
    <m/>
    <s v="CHARHOLI"/>
    <m/>
    <m/>
    <m/>
    <n v="7564.35"/>
    <n v="29669"/>
    <n v="27"/>
    <n v="43"/>
    <s v="FLOW"/>
    <m/>
    <m/>
    <m/>
    <m/>
    <s v="-"/>
    <s v="MH14LK6484"/>
    <s v="HF DELUXE DRS C I3S FI"/>
    <d v="2024-03-04T00:00:00"/>
    <n v="36"/>
    <x v="1"/>
    <x v="1"/>
    <m/>
    <m/>
    <m/>
    <m/>
    <m/>
    <m/>
    <m/>
    <m/>
    <m/>
    <m/>
    <m/>
    <m/>
    <m/>
    <m/>
    <m/>
    <m/>
    <m/>
    <m/>
    <m/>
    <m/>
    <m/>
    <m/>
    <m/>
    <m/>
    <m/>
    <m/>
    <m/>
    <m/>
    <m/>
    <m/>
    <m/>
    <m/>
    <m/>
    <m/>
    <m/>
    <m/>
    <m/>
    <m/>
    <m/>
    <m/>
    <m/>
    <m/>
    <m/>
    <m/>
    <m/>
    <m/>
    <m/>
    <m/>
    <m/>
    <n v="1"/>
    <m/>
    <m/>
    <m/>
    <m/>
    <m/>
    <m/>
    <m/>
    <m/>
    <m/>
    <m/>
    <m/>
    <m/>
    <m/>
    <m/>
    <m/>
    <m/>
    <m/>
    <m/>
    <m/>
    <m/>
    <m/>
    <m/>
    <m/>
    <m/>
    <m/>
    <m/>
    <m/>
    <m/>
    <m/>
    <m/>
    <m/>
    <m/>
    <m/>
    <m/>
    <m/>
    <m/>
    <m/>
    <m/>
    <m/>
    <m/>
    <m/>
    <m/>
    <m/>
    <m/>
    <n v="1"/>
    <n v="1"/>
    <s v="ZBHT0009"/>
    <s v="BPkHeKIRep7"/>
    <s v="Allocated"/>
    <s v="Promise To Pay (PTP)"/>
    <s v="Customer promise pay online 3200 on 21/06"/>
    <d v="2026-06-21T00:00:00"/>
    <m/>
    <m/>
    <m/>
    <m/>
    <s v="227"/>
    <n v="3064.35"/>
    <n v="6141.35"/>
  </r>
  <r>
    <n v="464069443"/>
    <s v="SIMON VILAS JADHAV"/>
    <m/>
    <x v="1"/>
    <m/>
    <m/>
    <m/>
    <m/>
    <n v="4557"/>
    <n v="13671"/>
    <n v="4883"/>
    <n v="18816"/>
    <x v="1"/>
    <x v="1"/>
    <x v="1"/>
    <x v="6"/>
    <n v="29586"/>
    <n v="326"/>
    <n v="0"/>
    <n v="1800"/>
    <s v="FLOW"/>
    <n v="6.1528173408711341E-2"/>
    <n v="7.9130856584060348E-3"/>
    <x v="1"/>
    <s v="NC"/>
    <s v="NC"/>
    <s v="NC"/>
    <s v="no such person"/>
    <m/>
    <s v="CNAVNA"/>
    <m/>
    <s v="REPO"/>
    <s v="-"/>
    <s v="KHARADI"/>
    <s v="-"/>
    <s v="-"/>
    <s v="-"/>
    <n v="15797"/>
    <n v="29586"/>
    <n v="88"/>
    <n v="104"/>
    <s v="FLOW"/>
    <m/>
    <m/>
    <m/>
    <m/>
    <s v="REGULAR"/>
    <s v="MH12XF0668"/>
    <s v="HONDA ACTIVA 6G DLX BS VI"/>
    <d v="2024-09-20T00:00:00"/>
    <n v="24"/>
    <x v="0"/>
    <x v="1"/>
    <m/>
    <m/>
    <m/>
    <m/>
    <m/>
    <m/>
    <m/>
    <n v="1"/>
    <m/>
    <m/>
    <m/>
    <m/>
    <m/>
    <m/>
    <m/>
    <m/>
    <m/>
    <m/>
    <m/>
    <m/>
    <m/>
    <m/>
    <m/>
    <m/>
    <m/>
    <m/>
    <m/>
    <m/>
    <m/>
    <m/>
    <m/>
    <m/>
    <m/>
    <m/>
    <m/>
    <m/>
    <m/>
    <m/>
    <m/>
    <m/>
    <m/>
    <m/>
    <m/>
    <m/>
    <m/>
    <m/>
    <m/>
    <m/>
    <m/>
    <m/>
    <m/>
    <m/>
    <m/>
    <m/>
    <m/>
    <m/>
    <m/>
    <m/>
    <m/>
    <m/>
    <m/>
    <m/>
    <m/>
    <m/>
    <m/>
    <m/>
    <m/>
    <m/>
    <m/>
    <m/>
    <m/>
    <m/>
    <m/>
    <m/>
    <m/>
    <m/>
    <m/>
    <m/>
    <m/>
    <m/>
    <m/>
    <m/>
    <m/>
    <m/>
    <m/>
    <m/>
    <m/>
    <m/>
    <m/>
    <m/>
    <m/>
    <m/>
    <m/>
    <m/>
    <n v="1"/>
    <n v="1"/>
    <s v="ZBHT0012"/>
    <s v="B2k0XtMMYqz"/>
    <s v="Unallocated"/>
    <s v="No Such Person (NC_NSP)"/>
    <s v="Nc"/>
    <d v="2026-06-03T00:00:00"/>
    <m/>
    <m/>
    <m/>
    <m/>
    <s v="588"/>
    <n v="4883"/>
    <n v="18816"/>
  </r>
  <r>
    <n v="461935037"/>
    <s v="RAHUL ANIL CHAVAN"/>
    <m/>
    <x v="1"/>
    <m/>
    <m/>
    <m/>
    <m/>
    <n v="3271"/>
    <n v="3241"/>
    <n v="3308"/>
    <n v="6610"/>
    <x v="0"/>
    <x v="1"/>
    <x v="1"/>
    <x v="16"/>
    <n v="29572.639999999999"/>
    <n v="67"/>
    <n v="0"/>
    <n v="0"/>
    <s v="-"/>
    <n v="0.11410162024112454"/>
    <n v="1.61830806113946E-3"/>
    <x v="0"/>
    <s v="MPTP"/>
    <s v="-"/>
    <s v="MPTP"/>
    <s v="Shifted"/>
    <n v="20"/>
    <s v="CAVNA"/>
    <m/>
    <m/>
    <m/>
    <s v="WAGHOLI"/>
    <m/>
    <m/>
    <m/>
    <n v="3308"/>
    <n v="29572.639999999999"/>
    <n v="27"/>
    <n v="43"/>
    <s v="FLOW"/>
    <m/>
    <m/>
    <m/>
    <m/>
    <s v="-"/>
    <s v="MH21CB7894"/>
    <s v="HONDA SHINE SP DISC BSVI"/>
    <d v="2024-02-16T00:00:00"/>
    <n v="36"/>
    <x v="1"/>
    <x v="1"/>
    <m/>
    <m/>
    <m/>
    <m/>
    <m/>
    <m/>
    <m/>
    <m/>
    <m/>
    <m/>
    <m/>
    <m/>
    <m/>
    <m/>
    <m/>
    <m/>
    <m/>
    <m/>
    <m/>
    <m/>
    <m/>
    <m/>
    <m/>
    <m/>
    <m/>
    <m/>
    <m/>
    <m/>
    <m/>
    <m/>
    <m/>
    <m/>
    <m/>
    <m/>
    <m/>
    <m/>
    <m/>
    <m/>
    <m/>
    <m/>
    <m/>
    <m/>
    <m/>
    <m/>
    <m/>
    <m/>
    <m/>
    <m/>
    <m/>
    <m/>
    <m/>
    <m/>
    <m/>
    <m/>
    <m/>
    <m/>
    <m/>
    <m/>
    <m/>
    <m/>
    <m/>
    <m/>
    <m/>
    <m/>
    <m/>
    <m/>
    <m/>
    <m/>
    <m/>
    <m/>
    <m/>
    <m/>
    <m/>
    <m/>
    <m/>
    <m/>
    <m/>
    <m/>
    <m/>
    <m/>
    <m/>
    <m/>
    <m/>
    <m/>
    <m/>
    <m/>
    <m/>
    <m/>
    <m/>
    <m/>
    <m/>
    <n v="1"/>
    <m/>
    <m/>
    <n v="1"/>
    <n v="1"/>
    <s v="DUWT0021"/>
    <s v="B2A1B2PDzzc"/>
    <s v="Allocated"/>
    <s v="Shifted (NC_SFTD)"/>
    <s v="Customer shifted from residence address "/>
    <d v="2026-06-12T00:00:00"/>
    <m/>
    <m/>
    <m/>
    <m/>
    <s v="98"/>
    <n v="3308"/>
    <n v="6610"/>
  </r>
  <r>
    <n v="460644820"/>
    <s v="MANISHA KISHOR DORKE"/>
    <m/>
    <x v="1"/>
    <m/>
    <m/>
    <m/>
    <m/>
    <n v="3554"/>
    <n v="10662"/>
    <n v="3797"/>
    <n v="14655"/>
    <x v="1"/>
    <x v="1"/>
    <x v="1"/>
    <x v="12"/>
    <n v="29237.7"/>
    <n v="243"/>
    <n v="0"/>
    <n v="3143"/>
    <s v="FLOW"/>
    <n v="0.27417789393432157"/>
    <n v="7.8199291744331153E-3"/>
    <x v="1"/>
    <s v="NC"/>
    <s v="NC"/>
    <s v="NC"/>
    <s v="Shifted"/>
    <m/>
    <s v="CNAVNA"/>
    <m/>
    <s v="REPO"/>
    <s v="-"/>
    <s v="RANGE HIILS"/>
    <s v="-"/>
    <s v="-"/>
    <s v="-"/>
    <n v="14048"/>
    <n v="29237.7"/>
    <n v="88"/>
    <n v="104"/>
    <s v="FLOW"/>
    <m/>
    <m/>
    <m/>
    <m/>
    <s v="REGULAR"/>
    <s v="MH12WD4626"/>
    <s v="HONDA ACTIVA 125 DISC BSVI"/>
    <d v="2023-11-13T00:00:00"/>
    <n v="36"/>
    <x v="0"/>
    <x v="0"/>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m/>
    <s v="439"/>
    <n v="3797"/>
    <n v="14655"/>
  </r>
  <r>
    <n v="462615275"/>
    <s v="RAJESH GANGARAM JADHAV"/>
    <m/>
    <x v="1"/>
    <m/>
    <m/>
    <m/>
    <m/>
    <n v="5136"/>
    <n v="5136"/>
    <n v="5147"/>
    <n v="10364"/>
    <x v="0"/>
    <x v="1"/>
    <x v="1"/>
    <x v="3"/>
    <n v="29176"/>
    <n v="11"/>
    <n v="0"/>
    <n v="826"/>
    <s v="-"/>
    <n v="3.3241652182120322E-2"/>
    <n v="1.5966026702994688E-3"/>
    <x v="0"/>
    <s v="PTP"/>
    <s v="-"/>
    <s v="PTP"/>
    <m/>
    <n v="15"/>
    <s v="CAVA"/>
    <m/>
    <m/>
    <m/>
    <s v="BHOR"/>
    <m/>
    <m/>
    <m/>
    <n v="5973"/>
    <n v="29176"/>
    <n v="27"/>
    <n v="43"/>
    <s v="FLOW"/>
    <m/>
    <m/>
    <m/>
    <m/>
    <s v="-"/>
    <s v="MH12WS7624"/>
    <s v="BAJAJ PULSAR 150 TWIN DISC ABS"/>
    <d v="2024-04-18T00:00:00"/>
    <n v="30"/>
    <x v="1"/>
    <x v="1"/>
    <m/>
    <m/>
    <m/>
    <m/>
    <m/>
    <m/>
    <m/>
    <m/>
    <m/>
    <m/>
    <m/>
    <m/>
    <m/>
    <m/>
    <m/>
    <m/>
    <m/>
    <m/>
    <m/>
    <m/>
    <m/>
    <m/>
    <m/>
    <m/>
    <m/>
    <m/>
    <m/>
    <m/>
    <m/>
    <m/>
    <m/>
    <n v="1"/>
    <m/>
    <m/>
    <m/>
    <m/>
    <m/>
    <m/>
    <m/>
    <m/>
    <m/>
    <m/>
    <m/>
    <m/>
    <m/>
    <m/>
    <m/>
    <m/>
    <m/>
    <m/>
    <m/>
    <m/>
    <m/>
    <m/>
    <m/>
    <m/>
    <m/>
    <m/>
    <m/>
    <m/>
    <m/>
    <m/>
    <m/>
    <m/>
    <m/>
    <m/>
    <m/>
    <m/>
    <m/>
    <m/>
    <m/>
    <m/>
    <m/>
    <m/>
    <m/>
    <m/>
    <m/>
    <m/>
    <m/>
    <m/>
    <m/>
    <m/>
    <m/>
    <m/>
    <m/>
    <m/>
    <m/>
    <m/>
    <m/>
    <m/>
    <m/>
    <m/>
    <m/>
    <m/>
    <n v="1"/>
    <n v="1"/>
    <s v="DUWT0011"/>
    <s v="Bote4d0st9"/>
    <s v="Allocated"/>
    <s v="Promise To Pay (PTP)"/>
    <s v="Customer home visit promise to pay amt. 10000 ptp date 15.06.2026"/>
    <d v="2026-06-15T00:00:00"/>
    <m/>
    <m/>
    <m/>
    <m/>
    <s v="92"/>
    <n v="5147"/>
    <n v="10364"/>
  </r>
  <r>
    <n v="465044729"/>
    <s v="MANISH RAHUL KAPURE"/>
    <m/>
    <x v="1"/>
    <m/>
    <m/>
    <m/>
    <m/>
    <n v="3441"/>
    <n v="3441"/>
    <n v="3441"/>
    <n v="6937"/>
    <x v="0"/>
    <x v="1"/>
    <x v="1"/>
    <x v="6"/>
    <n v="28625"/>
    <n v="0"/>
    <n v="0"/>
    <n v="450"/>
    <s v="-"/>
    <n v="1.6351164497661611E-2"/>
    <n v="1.5664502137826396E-3"/>
    <x v="0"/>
    <s v="PTP"/>
    <s v="-"/>
    <s v="PTP"/>
    <m/>
    <n v="18"/>
    <s v="CAVA"/>
    <m/>
    <m/>
    <m/>
    <s v="SHANTI NAGAR"/>
    <m/>
    <m/>
    <m/>
    <n v="3891"/>
    <n v="28625"/>
    <n v="26"/>
    <n v="42"/>
    <s v="FLOW"/>
    <m/>
    <m/>
    <m/>
    <m/>
    <s v="-"/>
    <s v="MH12WL8330"/>
    <s v="HUNTER 350 DAPPER ASH"/>
    <d v="2024-12-26T00:00:00"/>
    <n v="24"/>
    <x v="1"/>
    <x v="1"/>
    <m/>
    <m/>
    <m/>
    <m/>
    <m/>
    <m/>
    <m/>
    <m/>
    <m/>
    <m/>
    <m/>
    <m/>
    <m/>
    <m/>
    <m/>
    <m/>
    <m/>
    <m/>
    <m/>
    <m/>
    <m/>
    <m/>
    <m/>
    <m/>
    <m/>
    <m/>
    <m/>
    <m/>
    <m/>
    <m/>
    <m/>
    <m/>
    <m/>
    <m/>
    <n v="2"/>
    <m/>
    <m/>
    <m/>
    <m/>
    <m/>
    <m/>
    <m/>
    <m/>
    <n v="1"/>
    <m/>
    <m/>
    <m/>
    <m/>
    <m/>
    <m/>
    <m/>
    <m/>
    <m/>
    <m/>
    <m/>
    <m/>
    <m/>
    <m/>
    <n v="1"/>
    <m/>
    <m/>
    <m/>
    <m/>
    <m/>
    <m/>
    <m/>
    <m/>
    <m/>
    <m/>
    <m/>
    <m/>
    <m/>
    <m/>
    <m/>
    <m/>
    <m/>
    <m/>
    <m/>
    <m/>
    <m/>
    <m/>
    <m/>
    <m/>
    <m/>
    <m/>
    <m/>
    <m/>
    <m/>
    <m/>
    <m/>
    <m/>
    <m/>
    <m/>
    <m/>
    <n v="4"/>
    <n v="1"/>
    <s v="ZBHT0012"/>
    <s v="BPqyyQ8DG1"/>
    <s v="Allocated"/>
    <s v="Left Message (LMCB)"/>
    <s v="Lm"/>
    <d v="2026-06-15T00:00:00"/>
    <m/>
    <m/>
    <m/>
    <m/>
    <s v="55"/>
    <n v="3441"/>
    <n v="6937"/>
  </r>
  <r>
    <n v="461750939"/>
    <s v="NAMDEV YALAPPA REDEKAR"/>
    <m/>
    <x v="1"/>
    <m/>
    <m/>
    <m/>
    <s v="BANK STABLE 15"/>
    <n v="3101"/>
    <n v="3067"/>
    <n v="3121"/>
    <n v="6253"/>
    <x v="0"/>
    <x v="0"/>
    <x v="1"/>
    <x v="4"/>
    <n v="28376"/>
    <n v="54"/>
    <n v="0"/>
    <n v="4032"/>
    <s v="-"/>
    <n v="3.9439608419283401E-2"/>
    <n v="1.5528241490409148E-3"/>
    <x v="0"/>
    <s v="PAID"/>
    <s v="-"/>
    <s v="NC"/>
    <s v="Shifted"/>
    <m/>
    <s v="CNAVNA"/>
    <m/>
    <m/>
    <m/>
    <s v="CHAKAN"/>
    <m/>
    <m/>
    <m/>
    <n v="7153"/>
    <n v="28376"/>
    <n v="27"/>
    <n v="12"/>
    <s v="STABLE"/>
    <m/>
    <m/>
    <m/>
    <m/>
    <s v="-"/>
    <s v="MH09GQ5807"/>
    <s v="SPLENDOR PLUS BS6 I3S DRS CAST FI"/>
    <d v="2024-02-01T00:00:00"/>
    <n v="36"/>
    <x v="1"/>
    <x v="0"/>
    <m/>
    <m/>
    <m/>
    <m/>
    <m/>
    <m/>
    <m/>
    <m/>
    <m/>
    <m/>
    <m/>
    <m/>
    <m/>
    <m/>
    <m/>
    <m/>
    <m/>
    <m/>
    <m/>
    <m/>
    <m/>
    <m/>
    <m/>
    <m/>
    <m/>
    <m/>
    <m/>
    <m/>
    <m/>
    <m/>
    <m/>
    <m/>
    <m/>
    <m/>
    <n v="1"/>
    <m/>
    <m/>
    <m/>
    <m/>
    <m/>
    <m/>
    <m/>
    <m/>
    <m/>
    <m/>
    <m/>
    <m/>
    <m/>
    <m/>
    <m/>
    <m/>
    <m/>
    <m/>
    <m/>
    <m/>
    <m/>
    <m/>
    <m/>
    <m/>
    <m/>
    <m/>
    <m/>
    <m/>
    <m/>
    <m/>
    <m/>
    <m/>
    <m/>
    <m/>
    <m/>
    <m/>
    <m/>
    <m/>
    <m/>
    <m/>
    <m/>
    <m/>
    <m/>
    <m/>
    <m/>
    <m/>
    <m/>
    <m/>
    <m/>
    <m/>
    <m/>
    <m/>
    <m/>
    <m/>
    <m/>
    <m/>
    <m/>
    <m/>
    <m/>
    <n v="1"/>
    <n v="1"/>
    <s v="DUWT0017"/>
    <s v="k2PG9AbPVfEm"/>
    <s v="Allocated"/>
    <s v="Shifted (NC_SFTD)"/>
    <s v="Shifted customer from residence address "/>
    <d v="2026-06-12T00:00:00"/>
    <m/>
    <m/>
    <m/>
    <m/>
    <s v="85"/>
    <n v="3121"/>
    <n v="6253"/>
  </r>
  <r>
    <n v="461017884"/>
    <s v="ATUL ARUN KAMBLE"/>
    <m/>
    <x v="1"/>
    <m/>
    <m/>
    <m/>
    <m/>
    <n v="3434"/>
    <n v="6868"/>
    <n v="3506"/>
    <n v="10494"/>
    <x v="4"/>
    <x v="1"/>
    <x v="1"/>
    <x v="7"/>
    <n v="28366"/>
    <n v="72"/>
    <n v="0"/>
    <n v="0"/>
    <s v="FLOW"/>
    <n v="3.1728227940886887E-2"/>
    <n v="6.2805552828320834E-3"/>
    <x v="0"/>
    <s v="PTP"/>
    <s v="PTP"/>
    <s v="PTP"/>
    <m/>
    <n v="22"/>
    <s v="CAVA"/>
    <m/>
    <s v="-"/>
    <s v="-"/>
    <s v="ALEGAON PAGA"/>
    <s v="-"/>
    <s v="-"/>
    <s v="-"/>
    <n v="6940"/>
    <n v="28366"/>
    <n v="57"/>
    <n v="73"/>
    <s v="FLOW"/>
    <m/>
    <m/>
    <m/>
    <m/>
    <s v="REGULAR"/>
    <s v="MH12WM8082"/>
    <s v="SPLENDORPLUS I3S DRS C FI BLACKACNT"/>
    <d v="2023-12-02T00:00:00"/>
    <n v="36"/>
    <x v="0"/>
    <x v="0"/>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m/>
    <s v="192"/>
    <n v="3506"/>
    <n v="10494"/>
  </r>
  <r>
    <n v="460087897"/>
    <s v="DATTATRAY GANPATRAV BALINAWAR"/>
    <s v="COLLECT"/>
    <x v="3"/>
    <n v="70"/>
    <m/>
    <m/>
    <m/>
    <n v="4950"/>
    <n v="0"/>
    <n v="68"/>
    <n v="5012"/>
    <x v="0"/>
    <x v="0"/>
    <x v="0"/>
    <x v="7"/>
    <n v="28365.69"/>
    <n v="68"/>
    <n v="0"/>
    <n v="4500"/>
    <s v="-"/>
    <n v="1.7660509754026801E-2"/>
    <n v="1.5522599533481949E-3"/>
    <x v="0"/>
    <s v="PAID"/>
    <s v="-"/>
    <s v="PAID"/>
    <m/>
    <m/>
    <s v="CAVA"/>
    <m/>
    <m/>
    <m/>
    <s v="ALEGAON PAGA"/>
    <m/>
    <m/>
    <m/>
    <n v="9514"/>
    <n v="28365.69"/>
    <n v="27"/>
    <n v="12"/>
    <s v="STABLE"/>
    <m/>
    <m/>
    <m/>
    <m/>
    <s v="-"/>
    <s v="MH12VY4771"/>
    <s v="HONDA UNICORN 160 BSVI"/>
    <d v="2023-10-11T00:00:00"/>
    <n v="36"/>
    <x v="1"/>
    <x v="0"/>
    <m/>
    <m/>
    <m/>
    <m/>
    <m/>
    <m/>
    <m/>
    <m/>
    <m/>
    <m/>
    <m/>
    <m/>
    <m/>
    <m/>
    <m/>
    <m/>
    <m/>
    <m/>
    <m/>
    <m/>
    <m/>
    <m/>
    <m/>
    <m/>
    <m/>
    <m/>
    <m/>
    <m/>
    <m/>
    <m/>
    <m/>
    <m/>
    <m/>
    <m/>
    <n v="2"/>
    <m/>
    <m/>
    <m/>
    <m/>
    <m/>
    <m/>
    <m/>
    <m/>
    <m/>
    <m/>
    <m/>
    <m/>
    <m/>
    <m/>
    <m/>
    <m/>
    <m/>
    <m/>
    <m/>
    <m/>
    <m/>
    <m/>
    <m/>
    <m/>
    <m/>
    <m/>
    <m/>
    <m/>
    <m/>
    <m/>
    <m/>
    <m/>
    <m/>
    <m/>
    <m/>
    <m/>
    <m/>
    <m/>
    <m/>
    <m/>
    <m/>
    <m/>
    <m/>
    <m/>
    <m/>
    <m/>
    <m/>
    <m/>
    <m/>
    <m/>
    <m/>
    <m/>
    <m/>
    <m/>
    <m/>
    <m/>
    <m/>
    <m/>
    <m/>
    <n v="2"/>
    <n v="1"/>
    <s v="ZBHT0024"/>
    <s v="BPGCpRATum"/>
    <s v="Allocated"/>
    <s v="Payment (PAID)"/>
    <s v="Payment (PAID)"/>
    <d v="2026-06-12T00:00:00"/>
    <m/>
    <m/>
    <m/>
    <m/>
    <s v="132"/>
    <n v="68"/>
    <n v="5082"/>
  </r>
  <r>
    <n v="461486702"/>
    <s v="AJINKYA SHIVAJI DEOKAR"/>
    <s v="ONLINE"/>
    <x v="13"/>
    <n v="3500"/>
    <m/>
    <m/>
    <m/>
    <n v="3394"/>
    <n v="3273"/>
    <n v="3354"/>
    <n v="3224"/>
    <x v="0"/>
    <x v="0"/>
    <x v="0"/>
    <x v="6"/>
    <n v="28031.64"/>
    <n v="81"/>
    <n v="0"/>
    <n v="2250"/>
    <s v="05.05.26"/>
    <n v="1.6012225564339951E-2"/>
    <n v="1.5339796845651702E-3"/>
    <x v="0"/>
    <s v="PAID"/>
    <s v="PAID"/>
    <s v="PAID"/>
    <m/>
    <m/>
    <s v="CAVA"/>
    <m/>
    <s v="-"/>
    <s v="-"/>
    <s v="YERWADA"/>
    <s v="-"/>
    <s v="-"/>
    <s v="-"/>
    <n v="5604"/>
    <n v="28031.64"/>
    <n v="27"/>
    <n v="12"/>
    <s v="STABLE"/>
    <m/>
    <m/>
    <m/>
    <m/>
    <s v="REGULAR"/>
    <s v="MH12WL2154"/>
    <s v="HONDA ACTIVA 6G DLX BS VI"/>
    <d v="2024-01-12T00:00:00"/>
    <n v="36"/>
    <x v="0"/>
    <x v="1"/>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m/>
    <s v="57"/>
    <n v="3354"/>
    <n v="6724"/>
  </r>
  <r>
    <n v="461264401"/>
    <s v="SAPANA GANGADHAR PAWAR"/>
    <s v="ONLINE"/>
    <x v="8"/>
    <n v="3503"/>
    <m/>
    <m/>
    <m/>
    <n v="3109"/>
    <n v="5537"/>
    <n v="2681"/>
    <n v="5539"/>
    <x v="4"/>
    <x v="0"/>
    <x v="0"/>
    <x v="3"/>
    <n v="28004"/>
    <n v="253"/>
    <n v="0"/>
    <n v="5400"/>
    <s v="29.05.26"/>
    <n v="0.12920171435412869"/>
    <n v="6.2004043622798308E-3"/>
    <x v="0"/>
    <s v="PAID"/>
    <s v="PTP"/>
    <s v="PTP"/>
    <m/>
    <n v="14"/>
    <s v="CAVA"/>
    <m/>
    <s v="-"/>
    <s v="-"/>
    <s v="BHOR"/>
    <s v="-"/>
    <s v="-"/>
    <s v="-"/>
    <n v="11190"/>
    <n v="28004"/>
    <n v="57"/>
    <n v="73"/>
    <s v="FLOW"/>
    <m/>
    <m/>
    <m/>
    <m/>
    <s v="REGULAR"/>
    <s v="MH12WH6963"/>
    <s v="BAJAJ PLATINA 110 5 SPEED DISC ABS"/>
    <d v="2023-12-27T00:00:00"/>
    <n v="36"/>
    <x v="0"/>
    <x v="1"/>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m/>
    <s v="396"/>
    <n v="2681"/>
    <n v="9042"/>
  </r>
  <r>
    <n v="464131543"/>
    <s v="GANESH SUDHAKAR KULKARNI"/>
    <s v="ONLINE"/>
    <x v="10"/>
    <n v="5150"/>
    <m/>
    <m/>
    <m/>
    <n v="4976"/>
    <n v="4884"/>
    <n v="4979"/>
    <n v="4836"/>
    <x v="0"/>
    <x v="0"/>
    <x v="0"/>
    <x v="6"/>
    <n v="27952"/>
    <n v="95"/>
    <n v="0"/>
    <n v="2250"/>
    <s v="-"/>
    <n v="1.5966733625803923E-2"/>
    <n v="1.5296215327738811E-3"/>
    <x v="0"/>
    <s v="PAID"/>
    <s v="-"/>
    <s v="PAID"/>
    <m/>
    <m/>
    <s v="CAVA"/>
    <m/>
    <m/>
    <m/>
    <s v="KHARADI"/>
    <m/>
    <m/>
    <m/>
    <n v="7229"/>
    <n v="27952"/>
    <n v="27"/>
    <n v="12"/>
    <s v="STABLE"/>
    <m/>
    <m/>
    <m/>
    <m/>
    <s v="-"/>
    <s v="MH12XF4840"/>
    <s v="HONDA SP 125 BS VI DISC"/>
    <d v="2024-09-27T00:00:00"/>
    <n v="24"/>
    <x v="1"/>
    <x v="1"/>
    <m/>
    <m/>
    <m/>
    <m/>
    <m/>
    <m/>
    <m/>
    <m/>
    <m/>
    <m/>
    <m/>
    <m/>
    <m/>
    <m/>
    <m/>
    <m/>
    <m/>
    <m/>
    <m/>
    <m/>
    <m/>
    <m/>
    <m/>
    <m/>
    <m/>
    <m/>
    <m/>
    <m/>
    <m/>
    <m/>
    <m/>
    <m/>
    <m/>
    <m/>
    <n v="1"/>
    <m/>
    <m/>
    <m/>
    <m/>
    <m/>
    <m/>
    <m/>
    <m/>
    <m/>
    <m/>
    <m/>
    <m/>
    <m/>
    <m/>
    <m/>
    <m/>
    <m/>
    <m/>
    <m/>
    <m/>
    <m/>
    <m/>
    <m/>
    <m/>
    <m/>
    <m/>
    <m/>
    <m/>
    <m/>
    <m/>
    <m/>
    <m/>
    <m/>
    <m/>
    <m/>
    <m/>
    <m/>
    <m/>
    <m/>
    <m/>
    <m/>
    <m/>
    <m/>
    <m/>
    <m/>
    <m/>
    <m/>
    <m/>
    <m/>
    <m/>
    <m/>
    <m/>
    <m/>
    <m/>
    <m/>
    <m/>
    <m/>
    <m/>
    <m/>
    <n v="1"/>
    <n v="1"/>
    <s v="ZBHT0012"/>
    <s v="APKF-xitbz"/>
    <s v="Allocated"/>
    <s v="Promise To Pay (PTP)"/>
    <s v="Ptp"/>
    <d v="2026-06-17T00:00:00"/>
    <m/>
    <m/>
    <m/>
    <m/>
    <s v="126"/>
    <n v="4979"/>
    <n v="9986"/>
  </r>
  <r>
    <n v="464634347"/>
    <s v="KAILASH"/>
    <s v="ONLINE"/>
    <x v="20"/>
    <n v="8000"/>
    <m/>
    <m/>
    <m/>
    <n v="7367"/>
    <n v="28203"/>
    <n v="7180"/>
    <n v="28753"/>
    <x v="2"/>
    <x v="0"/>
    <x v="0"/>
    <x v="17"/>
    <n v="27624"/>
    <n v="1078"/>
    <n v="0"/>
    <n v="0"/>
    <s v="-"/>
    <n v="0.26474188911700375"/>
    <n v="9.0694817150709008E-3"/>
    <x v="0"/>
    <s v="PAID"/>
    <s v="-"/>
    <s v="PAID"/>
    <m/>
    <m/>
    <m/>
    <m/>
    <s v="REPO"/>
    <s v="-"/>
    <s v="PIMPLE GURAV"/>
    <s v="-"/>
    <s v="-"/>
    <s v="-"/>
    <n v="29281"/>
    <n v="27624"/>
    <n v="116"/>
    <n v="104"/>
    <s v="STABLE"/>
    <m/>
    <m/>
    <m/>
    <m/>
    <s v="NPA"/>
    <s v="UP90AE6144"/>
    <s v="APACHE RTR 160 2V RM DISC BT"/>
    <d v="2024-11-11T00:00:00"/>
    <n v="18"/>
    <x v="0"/>
    <x v="0"/>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s v="DIGICOLLTC"/>
    <s v="1183"/>
    <n v="7180"/>
    <n v="36753"/>
  </r>
  <r>
    <n v="467306509"/>
    <s v="SALMAN USUF KHAN"/>
    <m/>
    <x v="1"/>
    <m/>
    <m/>
    <m/>
    <m/>
    <n v="1633"/>
    <n v="3266"/>
    <n v="1660"/>
    <n v="4981"/>
    <x v="4"/>
    <x v="1"/>
    <x v="1"/>
    <x v="6"/>
    <n v="27575"/>
    <n v="27"/>
    <n v="0"/>
    <n v="900"/>
    <s v="FLOW"/>
    <n v="0.23003299044305731"/>
    <n v="6.1054188790839285E-3"/>
    <x v="1"/>
    <s v="NC"/>
    <s v="OS"/>
    <s v="NC"/>
    <s v="Add not found"/>
    <m/>
    <s v="CNAVNA"/>
    <m/>
    <s v="-"/>
    <s v="-"/>
    <s v="YERWADA"/>
    <s v="-"/>
    <s v="-"/>
    <s v="-"/>
    <n v="4193"/>
    <n v="27575"/>
    <n v="56"/>
    <n v="72"/>
    <s v="FLOW"/>
    <m/>
    <m/>
    <m/>
    <m/>
    <s v="REGULAR"/>
    <s v="MH12XK8967"/>
    <s v="SUZUKI BURGMAN STREET EX"/>
    <d v="2025-11-19T00:00:00"/>
    <n v="24"/>
    <x v="0"/>
    <x v="1"/>
    <m/>
    <m/>
    <m/>
    <m/>
    <m/>
    <m/>
    <m/>
    <m/>
    <m/>
    <m/>
    <n v="1"/>
    <m/>
    <m/>
    <m/>
    <m/>
    <m/>
    <m/>
    <m/>
    <m/>
    <m/>
    <m/>
    <m/>
    <m/>
    <m/>
    <m/>
    <m/>
    <m/>
    <m/>
    <m/>
    <m/>
    <m/>
    <m/>
    <m/>
    <m/>
    <m/>
    <m/>
    <m/>
    <m/>
    <m/>
    <m/>
    <m/>
    <m/>
    <m/>
    <m/>
    <m/>
    <m/>
    <m/>
    <m/>
    <m/>
    <m/>
    <m/>
    <m/>
    <m/>
    <m/>
    <m/>
    <n v="1"/>
    <m/>
    <m/>
    <m/>
    <m/>
    <m/>
    <m/>
    <m/>
    <m/>
    <m/>
    <m/>
    <m/>
    <m/>
    <m/>
    <m/>
    <m/>
    <m/>
    <m/>
    <m/>
    <m/>
    <m/>
    <m/>
    <m/>
    <m/>
    <m/>
    <m/>
    <m/>
    <m/>
    <m/>
    <m/>
    <m/>
    <m/>
    <m/>
    <m/>
    <m/>
    <m/>
    <m/>
    <m/>
    <m/>
    <n v="2"/>
    <n v="1"/>
    <s v="ZBHT0012"/>
    <s v="GoJgzulX41c"/>
    <s v="Allocated"/>
    <s v="Left Message (LMCB)"/>
    <s v="Lm"/>
    <d v="2026-06-04T00:00:00"/>
    <m/>
    <m/>
    <m/>
    <s v="DIGICOLLTC"/>
    <s v="82"/>
    <n v="1660"/>
    <n v="4981"/>
  </r>
  <r>
    <n v="461099946"/>
    <s v="MANGAL DATTATRAY UKALE"/>
    <m/>
    <x v="1"/>
    <m/>
    <m/>
    <m/>
    <m/>
    <n v="3352"/>
    <n v="6186"/>
    <n v="3105"/>
    <n v="9971"/>
    <x v="4"/>
    <x v="1"/>
    <x v="1"/>
    <x v="7"/>
    <n v="27566.59"/>
    <n v="271"/>
    <n v="0"/>
    <n v="0"/>
    <s v="29.05.26"/>
    <n v="3.0834063705597301E-2"/>
    <n v="6.1035568093550764E-3"/>
    <x v="0"/>
    <s v="PTP"/>
    <s v="PTP"/>
    <s v="PTP"/>
    <m/>
    <n v="25"/>
    <s v="CAVA"/>
    <m/>
    <s v="-"/>
    <s v="-"/>
    <s v="RANJAN GAON"/>
    <s v="-"/>
    <s v="-"/>
    <s v="-"/>
    <n v="6457"/>
    <n v="27566.59"/>
    <n v="57"/>
    <n v="73"/>
    <s v="FLOW"/>
    <m/>
    <m/>
    <m/>
    <m/>
    <s v="REGULAR"/>
    <s v="MH12WN3370"/>
    <s v="SPLENDORPLUS I3S DRS C FI BLACKACNT"/>
    <d v="2023-12-12T00:00:00"/>
    <n v="36"/>
    <x v="0"/>
    <x v="0"/>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m/>
    <s v="433"/>
    <n v="3105"/>
    <n v="9971"/>
  </r>
  <r>
    <n v="464476115"/>
    <s v="RAJESHWAR ARUN DIKSHIT"/>
    <m/>
    <x v="1"/>
    <m/>
    <m/>
    <m/>
    <m/>
    <n v="4189"/>
    <n v="4189"/>
    <n v="4207"/>
    <n v="8463"/>
    <x v="0"/>
    <x v="1"/>
    <x v="1"/>
    <x v="4"/>
    <n v="27526"/>
    <n v="18"/>
    <n v="0"/>
    <n v="1350"/>
    <s v="-"/>
    <n v="3.8258199229954708E-2"/>
    <n v="1.506309470203701E-3"/>
    <x v="0"/>
    <s v="PTP"/>
    <s v="-"/>
    <s v="PTP"/>
    <m/>
    <n v="22"/>
    <s v="CAVA"/>
    <m/>
    <m/>
    <m/>
    <s v="DEHU"/>
    <m/>
    <m/>
    <m/>
    <n v="5557"/>
    <n v="27526"/>
    <n v="27"/>
    <n v="43"/>
    <s v="STABLE"/>
    <m/>
    <m/>
    <m/>
    <m/>
    <s v="-"/>
    <s v="MH14LZ9227"/>
    <s v="HONDA SHINE DISC BSVI"/>
    <d v="2024-10-28T00:00:00"/>
    <n v="24"/>
    <x v="1"/>
    <x v="0"/>
    <m/>
    <m/>
    <m/>
    <m/>
    <m/>
    <m/>
    <m/>
    <m/>
    <m/>
    <m/>
    <m/>
    <m/>
    <m/>
    <m/>
    <m/>
    <m/>
    <m/>
    <m/>
    <m/>
    <m/>
    <m/>
    <m/>
    <m/>
    <m/>
    <m/>
    <m/>
    <m/>
    <m/>
    <m/>
    <m/>
    <m/>
    <m/>
    <m/>
    <m/>
    <n v="1"/>
    <m/>
    <m/>
    <m/>
    <m/>
    <m/>
    <m/>
    <m/>
    <m/>
    <m/>
    <m/>
    <m/>
    <m/>
    <m/>
    <m/>
    <m/>
    <m/>
    <m/>
    <m/>
    <m/>
    <m/>
    <n v="1"/>
    <m/>
    <m/>
    <m/>
    <m/>
    <m/>
    <m/>
    <m/>
    <m/>
    <m/>
    <m/>
    <m/>
    <m/>
    <m/>
    <m/>
    <m/>
    <m/>
    <m/>
    <m/>
    <m/>
    <m/>
    <m/>
    <m/>
    <m/>
    <m/>
    <m/>
    <m/>
    <m/>
    <m/>
    <m/>
    <m/>
    <m/>
    <m/>
    <m/>
    <m/>
    <m/>
    <m/>
    <m/>
    <m/>
    <n v="2"/>
    <n v="1"/>
    <s v="DUWT0017"/>
    <s v="A6BjJNJWt1m"/>
    <s v="Allocated"/>
    <s v="Promise To Pay (PTP)"/>
    <s v="Customer pay online "/>
    <d v="2026-06-15T00:00:00"/>
    <m/>
    <m/>
    <m/>
    <m/>
    <s v="85"/>
    <n v="4207"/>
    <n v="8463"/>
  </r>
  <r>
    <n v="459479805"/>
    <s v="MAYAPPA UADDAV KAMBALE"/>
    <m/>
    <x v="1"/>
    <m/>
    <m/>
    <m/>
    <m/>
    <n v="3690"/>
    <n v="14754"/>
    <n v="4155"/>
    <n v="19158"/>
    <x v="2"/>
    <x v="1"/>
    <x v="1"/>
    <x v="16"/>
    <n v="27448"/>
    <n v="471"/>
    <n v="0"/>
    <n v="5902"/>
    <s v="-"/>
    <n v="0.93820071096527213"/>
    <n v="9.0116975859855959E-3"/>
    <x v="1"/>
    <s v="SETT"/>
    <s v="-"/>
    <s v="SETT"/>
    <m/>
    <m/>
    <m/>
    <m/>
    <s v="-"/>
    <s v="-"/>
    <s v="WAGHOLI"/>
    <s v="-"/>
    <s v="-"/>
    <s v="-"/>
    <n v="21127"/>
    <n v="27448"/>
    <n v="116"/>
    <n v="132"/>
    <s v="FLOW"/>
    <m/>
    <m/>
    <m/>
    <m/>
    <s v="NPA"/>
    <s v="MH12VU2984"/>
    <s v="HONDA SHINE DISC BSVI"/>
    <d v="2023-08-21T00:00:00"/>
    <n v="36"/>
    <x v="0"/>
    <x v="1"/>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m/>
    <s v="714"/>
    <n v="4155"/>
    <n v="19158"/>
  </r>
  <r>
    <n v="461279153"/>
    <s v="UJWALA SATISH MANE"/>
    <m/>
    <x v="1"/>
    <m/>
    <m/>
    <m/>
    <m/>
    <n v="3281"/>
    <n v="2926.45"/>
    <n v="2926.45"/>
    <n v="6255.45"/>
    <x v="0"/>
    <x v="1"/>
    <x v="1"/>
    <x v="13"/>
    <n v="27240"/>
    <n v="0"/>
    <n v="0"/>
    <n v="450"/>
    <s v="-"/>
    <n v="2.6919465615798194E-2"/>
    <n v="1.4906586488537678E-3"/>
    <x v="1"/>
    <s v="NC"/>
    <s v="-"/>
    <s v="NC"/>
    <s v="Add not found"/>
    <m/>
    <s v="CNAVNA"/>
    <m/>
    <m/>
    <m/>
    <s v="PUNWALE"/>
    <m/>
    <m/>
    <m/>
    <n v="3376.45"/>
    <n v="27240"/>
    <n v="27"/>
    <n v="43"/>
    <s v="FLOW"/>
    <m/>
    <m/>
    <m/>
    <m/>
    <s v="-"/>
    <s v="MH14LG6760"/>
    <s v="TVS SCOOTY ZEST"/>
    <d v="2023-12-28T00:00:00"/>
    <n v="36"/>
    <x v="1"/>
    <x v="0"/>
    <m/>
    <m/>
    <m/>
    <m/>
    <m/>
    <m/>
    <m/>
    <m/>
    <m/>
    <m/>
    <m/>
    <m/>
    <m/>
    <m/>
    <m/>
    <m/>
    <m/>
    <m/>
    <m/>
    <m/>
    <m/>
    <m/>
    <m/>
    <m/>
    <m/>
    <m/>
    <m/>
    <m/>
    <m/>
    <m/>
    <m/>
    <n v="1"/>
    <m/>
    <m/>
    <m/>
    <m/>
    <m/>
    <m/>
    <m/>
    <m/>
    <m/>
    <m/>
    <m/>
    <m/>
    <m/>
    <m/>
    <m/>
    <m/>
    <m/>
    <m/>
    <m/>
    <m/>
    <m/>
    <m/>
    <m/>
    <m/>
    <m/>
    <m/>
    <m/>
    <m/>
    <m/>
    <m/>
    <m/>
    <m/>
    <m/>
    <m/>
    <m/>
    <m/>
    <m/>
    <m/>
    <m/>
    <m/>
    <m/>
    <m/>
    <m/>
    <m/>
    <m/>
    <m/>
    <m/>
    <m/>
    <m/>
    <m/>
    <m/>
    <m/>
    <m/>
    <m/>
    <m/>
    <m/>
    <m/>
    <m/>
    <m/>
    <m/>
    <m/>
    <m/>
    <n v="1"/>
    <n v="1"/>
    <s v="DUWT0030"/>
    <s v="AoZyma0sy9"/>
    <s v="Allocated"/>
    <s v="Address Not Found (NC_ANF)"/>
    <s v="Address not found "/>
    <d v="2026-06-11T00:00:00"/>
    <m/>
    <m/>
    <m/>
    <m/>
    <s v="48"/>
    <n v="2926.45"/>
    <n v="6255.45"/>
  </r>
  <r>
    <n v="464296005"/>
    <s v="PRATHAMESH NITIN MINDHE"/>
    <m/>
    <x v="1"/>
    <m/>
    <m/>
    <m/>
    <m/>
    <n v="4768"/>
    <n v="4388"/>
    <n v="4477"/>
    <n v="9156"/>
    <x v="0"/>
    <x v="1"/>
    <x v="1"/>
    <x v="10"/>
    <n v="27097"/>
    <n v="89"/>
    <n v="0"/>
    <n v="1800"/>
    <s v="19.05.26"/>
    <n v="1.1685805304866561E-2"/>
    <n v="1.4828332381788014E-3"/>
    <x v="1"/>
    <s v="BPTP"/>
    <s v="PAID"/>
    <s v="BPTP"/>
    <s v="medical problem"/>
    <m/>
    <s v="CAVNA"/>
    <m/>
    <s v="-"/>
    <s v="-"/>
    <s v="SHIROLI"/>
    <s v="-"/>
    <s v="-"/>
    <s v="-"/>
    <n v="6277"/>
    <n v="27097"/>
    <n v="27"/>
    <n v="43"/>
    <s v="FLOW"/>
    <m/>
    <m/>
    <m/>
    <m/>
    <s v="REGULAR"/>
    <s v="MH14LW5147"/>
    <s v="ACCESS SPL ED DISC CBS BT BSVI"/>
    <d v="2024-10-12T00:00:00"/>
    <n v="24"/>
    <x v="0"/>
    <x v="0"/>
    <m/>
    <m/>
    <m/>
    <m/>
    <m/>
    <m/>
    <m/>
    <m/>
    <m/>
    <m/>
    <m/>
    <m/>
    <m/>
    <m/>
    <m/>
    <m/>
    <m/>
    <m/>
    <m/>
    <m/>
    <m/>
    <m/>
    <m/>
    <m/>
    <m/>
    <m/>
    <m/>
    <m/>
    <m/>
    <m/>
    <m/>
    <m/>
    <m/>
    <m/>
    <m/>
    <m/>
    <m/>
    <m/>
    <m/>
    <m/>
    <m/>
    <m/>
    <m/>
    <m/>
    <m/>
    <m/>
    <m/>
    <m/>
    <m/>
    <m/>
    <m/>
    <m/>
    <m/>
    <m/>
    <m/>
    <m/>
    <m/>
    <m/>
    <m/>
    <m/>
    <m/>
    <m/>
    <m/>
    <m/>
    <m/>
    <m/>
    <m/>
    <m/>
    <m/>
    <m/>
    <m/>
    <m/>
    <m/>
    <m/>
    <m/>
    <m/>
    <m/>
    <m/>
    <m/>
    <m/>
    <m/>
    <m/>
    <m/>
    <m/>
    <m/>
    <m/>
    <m/>
    <m/>
    <m/>
    <m/>
    <m/>
    <n v="1"/>
    <m/>
    <m/>
    <n v="1"/>
    <n v="1"/>
    <s v="ZBHT0021"/>
    <e v="#N/A"/>
    <e v="#N/A"/>
    <e v="#N/A"/>
    <e v="#N/A"/>
    <e v="#N/A"/>
    <m/>
    <m/>
    <m/>
    <m/>
    <n v="0"/>
    <n v="4477"/>
    <n v="9156"/>
  </r>
  <r>
    <n v="464564316"/>
    <s v="DHIRAJ BHAVARLAL SHARMA"/>
    <m/>
    <x v="1"/>
    <m/>
    <m/>
    <m/>
    <m/>
    <n v="7033"/>
    <n v="27950"/>
    <n v="7687"/>
    <n v="36259"/>
    <x v="2"/>
    <x v="1"/>
    <x v="1"/>
    <x v="0"/>
    <n v="27060"/>
    <n v="836"/>
    <n v="0"/>
    <n v="2250"/>
    <s v="-"/>
    <n v="0.22433331719504099"/>
    <n v="8.8843098468657181E-3"/>
    <x v="1"/>
    <s v="NC"/>
    <s v="-"/>
    <s v="NC"/>
    <s v="AS PER RELATIVEShifted "/>
    <m/>
    <s v="CNAVNA"/>
    <m/>
    <s v="REPO"/>
    <s v="-"/>
    <s v="BIBVEWADI"/>
    <s v="-"/>
    <s v="-"/>
    <s v="-"/>
    <n v="31036"/>
    <n v="27060"/>
    <n v="116"/>
    <n v="132"/>
    <s v="FLOW"/>
    <m/>
    <m/>
    <m/>
    <m/>
    <s v="NPA"/>
    <s v="MH12XK4925"/>
    <s v="FASCINO DISC DLX BSVI"/>
    <d v="2024-11-04T00:00:00"/>
    <n v="18"/>
    <x v="0"/>
    <x v="1"/>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m/>
    <s v="1276"/>
    <n v="7687"/>
    <n v="36259"/>
  </r>
  <r>
    <n v="467623626"/>
    <s v="ANJALI RAMESH BHUJANG"/>
    <m/>
    <x v="1"/>
    <m/>
    <m/>
    <m/>
    <m/>
    <n v="1530"/>
    <n v="1528"/>
    <n v="1528"/>
    <n v="3089"/>
    <x v="0"/>
    <x v="1"/>
    <x v="1"/>
    <x v="12"/>
    <n v="26897"/>
    <n v="0"/>
    <n v="0"/>
    <n v="900"/>
    <s v="-"/>
    <n v="2.6846810960781255E-2"/>
    <n v="1.4718886078641628E-3"/>
    <x v="1"/>
    <s v="NC"/>
    <s v="-"/>
    <s v="NC"/>
    <s v="Add not found"/>
    <m/>
    <s v="CNAVNA"/>
    <m/>
    <s v="-"/>
    <s v="-"/>
    <s v="KHADAKI"/>
    <s v="-"/>
    <s v="-"/>
    <s v="-"/>
    <n v="2428"/>
    <n v="26897"/>
    <n v="27"/>
    <n v="43"/>
    <s v="FLOW"/>
    <m/>
    <m/>
    <m/>
    <m/>
    <s v="REGULAR"/>
    <s v="MH12XV5633"/>
    <s v="TVS JUPITER 110 DRUM ALLOY OBDIIA"/>
    <d v="2026-01-21T00:00:00"/>
    <n v="24"/>
    <x v="0"/>
    <x v="0"/>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m/>
    <s v="31"/>
    <n v="1528"/>
    <n v="3089"/>
  </r>
  <r>
    <n v="463967273"/>
    <s v="AKASH DATTATRAY PATIL"/>
    <m/>
    <x v="1"/>
    <m/>
    <m/>
    <m/>
    <m/>
    <n v="4734"/>
    <n v="9280"/>
    <n v="4846"/>
    <n v="14482"/>
    <x v="4"/>
    <x v="1"/>
    <x v="1"/>
    <x v="7"/>
    <n v="26819"/>
    <n v="300"/>
    <n v="0"/>
    <n v="1800"/>
    <s v="11.05.26"/>
    <n v="2.9997861705797272E-2"/>
    <n v="5.9380318737317092E-3"/>
    <x v="1"/>
    <s v="BPTP"/>
    <s v="PAID"/>
    <s v="BPTP"/>
    <s v="Financail problem"/>
    <n v="25"/>
    <s v="CAVA"/>
    <m/>
    <s v="-"/>
    <s v="-"/>
    <s v="KAREGAON"/>
    <s v="-"/>
    <s v="-"/>
    <s v="-"/>
    <n v="11380"/>
    <n v="26819"/>
    <n v="57"/>
    <n v="73"/>
    <s v="FLOW"/>
    <m/>
    <m/>
    <m/>
    <m/>
    <s v="REGULAR"/>
    <s v="MH29CF6329"/>
    <s v="HONDA SHINE DISC BSVI"/>
    <d v="2024-09-07T00:00:00"/>
    <n v="24"/>
    <x v="0"/>
    <x v="0"/>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m/>
    <s v="468"/>
    <n v="4846"/>
    <n v="14482"/>
  </r>
  <r>
    <n v="460587311"/>
    <s v="VIKAS KESHAV TIKONE"/>
    <s v="ONLINE"/>
    <x v="8"/>
    <n v="4086"/>
    <m/>
    <m/>
    <m/>
    <n v="4031"/>
    <n v="4015.5"/>
    <n v="4083.5"/>
    <n v="4106.5"/>
    <x v="0"/>
    <x v="0"/>
    <x v="0"/>
    <x v="8"/>
    <n v="26685.09"/>
    <n v="68"/>
    <n v="0"/>
    <n v="2572.8000000000002"/>
    <s v="18.05.26 30.05.26"/>
    <n v="2.9307349247995832E-2"/>
    <n v="1.4602922248142876E-3"/>
    <x v="0"/>
    <s v="PAID"/>
    <s v="PTP"/>
    <s v="PTP"/>
    <m/>
    <n v="20"/>
    <m/>
    <m/>
    <s v="REPO"/>
    <s v="-"/>
    <s v="VEHERGAON"/>
    <s v="-"/>
    <s v="-"/>
    <s v="-"/>
    <n v="6656.3"/>
    <n v="26685.09"/>
    <n v="27"/>
    <n v="43"/>
    <s v="FLOW"/>
    <m/>
    <m/>
    <m/>
    <m/>
    <s v="NPA"/>
    <s v="MH14LF8117"/>
    <s v="HONDA ACTIVA 125 SMART"/>
    <d v="2023-11-10T00:00:00"/>
    <n v="36"/>
    <x v="0"/>
    <x v="1"/>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m/>
    <s v="146"/>
    <n v="4083.5"/>
    <n v="8192.5"/>
  </r>
  <r>
    <n v="461361352"/>
    <s v="SANTOSH BHRAT LAMKHADE"/>
    <m/>
    <x v="1"/>
    <m/>
    <m/>
    <m/>
    <m/>
    <n v="3223"/>
    <n v="3219"/>
    <n v="3279"/>
    <n v="6558"/>
    <x v="0"/>
    <x v="1"/>
    <x v="1"/>
    <x v="10"/>
    <n v="26621"/>
    <n v="60"/>
    <n v="0"/>
    <n v="1723"/>
    <s v="-"/>
    <n v="1.1480526369002203E-2"/>
    <n v="1.4567850180299616E-3"/>
    <x v="0"/>
    <s v="PTP"/>
    <s v="-"/>
    <s v="PTP"/>
    <m/>
    <n v="26"/>
    <s v="CAVNA"/>
    <m/>
    <m/>
    <m/>
    <s v="JUNNAR"/>
    <m/>
    <m/>
    <m/>
    <n v="5002"/>
    <n v="26621"/>
    <n v="27"/>
    <n v="43"/>
    <s v="FLOW"/>
    <m/>
    <m/>
    <m/>
    <m/>
    <s v="-"/>
    <s v="MH14LG6871"/>
    <s v="HONDA SHINE DISC BSVI"/>
    <d v="2024-01-03T00:00:00"/>
    <n v="36"/>
    <x v="1"/>
    <x v="0"/>
    <m/>
    <m/>
    <m/>
    <m/>
    <m/>
    <m/>
    <m/>
    <m/>
    <m/>
    <m/>
    <m/>
    <m/>
    <m/>
    <m/>
    <m/>
    <m/>
    <m/>
    <m/>
    <m/>
    <m/>
    <m/>
    <m/>
    <m/>
    <m/>
    <m/>
    <m/>
    <m/>
    <m/>
    <m/>
    <m/>
    <m/>
    <m/>
    <m/>
    <m/>
    <n v="1"/>
    <m/>
    <m/>
    <m/>
    <m/>
    <m/>
    <m/>
    <m/>
    <m/>
    <m/>
    <m/>
    <m/>
    <n v="1"/>
    <m/>
    <m/>
    <m/>
    <m/>
    <m/>
    <m/>
    <m/>
    <m/>
    <m/>
    <m/>
    <m/>
    <m/>
    <m/>
    <m/>
    <m/>
    <m/>
    <m/>
    <m/>
    <m/>
    <m/>
    <m/>
    <m/>
    <m/>
    <m/>
    <m/>
    <m/>
    <m/>
    <m/>
    <m/>
    <m/>
    <m/>
    <m/>
    <m/>
    <m/>
    <m/>
    <m/>
    <m/>
    <m/>
    <m/>
    <m/>
    <m/>
    <m/>
    <m/>
    <m/>
    <m/>
    <m/>
    <m/>
    <n v="2"/>
    <n v="1"/>
    <s v="ZBHT0021"/>
    <s v="B2EoxdtEBS"/>
    <s v="Allocated"/>
    <s v="Customer wants Settlement (SETT)"/>
    <s v="Cm wants settlement "/>
    <d v="2026-06-16T00:00:00"/>
    <m/>
    <m/>
    <m/>
    <m/>
    <s v="116"/>
    <n v="3279"/>
    <n v="6558"/>
  </r>
  <r>
    <n v="461195835"/>
    <s v="AARTI DEVI"/>
    <m/>
    <x v="1"/>
    <m/>
    <m/>
    <m/>
    <m/>
    <n v="3202"/>
    <n v="3167.24"/>
    <n v="3253.24"/>
    <n v="6537.24"/>
    <x v="0"/>
    <x v="1"/>
    <x v="1"/>
    <x v="13"/>
    <n v="26579"/>
    <n v="86"/>
    <n v="0"/>
    <n v="6300"/>
    <s v="23.05.26"/>
    <n v="2.6266243634445675E-2"/>
    <n v="1.4544866456638874E-3"/>
    <x v="0"/>
    <s v="PTP"/>
    <s v="PTP"/>
    <s v="PTP"/>
    <m/>
    <n v="20"/>
    <s v="CAVA"/>
    <m/>
    <s v="-"/>
    <s v="-"/>
    <s v="MARUNJI"/>
    <s v="-"/>
    <s v="-"/>
    <s v="-"/>
    <n v="9553.24"/>
    <n v="26579"/>
    <n v="27"/>
    <n v="43"/>
    <s v="FLOW"/>
    <m/>
    <m/>
    <m/>
    <m/>
    <s v="REGULAR"/>
    <s v="MH14LG2843"/>
    <s v="HF DELUXE DRS C I3S FI"/>
    <d v="2023-12-21T00:00:00"/>
    <n v="36"/>
    <x v="0"/>
    <x v="0"/>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m/>
    <s v="168"/>
    <n v="3253.24"/>
    <n v="6537.24"/>
  </r>
  <r>
    <n v="467347524"/>
    <s v="SUBHASH PRALHAD HARIMKAR"/>
    <m/>
    <x v="1"/>
    <m/>
    <m/>
    <m/>
    <m/>
    <n v="2060"/>
    <n v="4120"/>
    <n v="2100"/>
    <n v="6301"/>
    <x v="4"/>
    <x v="1"/>
    <x v="1"/>
    <x v="2"/>
    <n v="26554"/>
    <n v="40"/>
    <n v="0"/>
    <n v="900"/>
    <s v="FLOW"/>
    <n v="8.880297608021577E-2"/>
    <n v="5.8793578573053361E-3"/>
    <x v="1"/>
    <s v="NC"/>
    <s v="EXP"/>
    <s v="NC"/>
    <s v="Short add"/>
    <m/>
    <s v="CNAVNA"/>
    <m/>
    <s v="-"/>
    <s v="-"/>
    <s v="ALANDI DEVACHI"/>
    <s v="-"/>
    <s v="-"/>
    <s v="-"/>
    <n v="5060"/>
    <n v="26554"/>
    <n v="56"/>
    <n v="72"/>
    <s v="FLOW"/>
    <m/>
    <m/>
    <m/>
    <m/>
    <s v="REGULAR"/>
    <s v="MH38AF3104"/>
    <s v="SPLENDOR PLUS I3S BS6 FI DRUM SELF"/>
    <d v="2025-11-26T00:00:00"/>
    <n v="18"/>
    <x v="0"/>
    <x v="1"/>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s v="DIGICOLLTC"/>
    <s v="121"/>
    <n v="2100"/>
    <n v="6301"/>
  </r>
  <r>
    <n v="460384585"/>
    <s v="RAJU MOTILALJI AHIR"/>
    <m/>
    <x v="1"/>
    <m/>
    <m/>
    <m/>
    <m/>
    <n v="3181"/>
    <n v="9199"/>
    <n v="3060"/>
    <n v="12745"/>
    <x v="1"/>
    <x v="1"/>
    <x v="1"/>
    <x v="6"/>
    <n v="26539"/>
    <n v="223"/>
    <n v="0"/>
    <n v="5801"/>
    <s v="FLOW"/>
    <n v="5.5191516058060913E-2"/>
    <n v="7.0981335864408086E-3"/>
    <x v="1"/>
    <s v="NC"/>
    <s v="NC"/>
    <s v="NC"/>
    <s v="Shifted"/>
    <m/>
    <s v="CNAVNA"/>
    <m/>
    <s v="REPO"/>
    <s v="-"/>
    <s v="YERWADA"/>
    <s v="-"/>
    <s v="-"/>
    <s v="-"/>
    <n v="15223"/>
    <n v="26539"/>
    <n v="88"/>
    <n v="104"/>
    <s v="FLOW"/>
    <m/>
    <m/>
    <m/>
    <m/>
    <s v="REGULAR"/>
    <s v="MH12WN3926"/>
    <s v="SPLENDOR PLUS I3S BS6 FI DRUM SELF"/>
    <d v="2023-10-30T00:00:00"/>
    <n v="36"/>
    <x v="0"/>
    <x v="1"/>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m/>
    <s v="365"/>
    <n v="3060"/>
    <n v="12745"/>
  </r>
  <r>
    <n v="465893690"/>
    <s v="SHAKIL ABDULKHADAR SHAIKH"/>
    <s v="ONLINE"/>
    <x v="25"/>
    <n v="17500"/>
    <m/>
    <m/>
    <m/>
    <n v="2685"/>
    <n v="16057"/>
    <n v="3512"/>
    <n v="2436"/>
    <x v="3"/>
    <x v="2"/>
    <x v="0"/>
    <x v="0"/>
    <n v="26339"/>
    <n v="880"/>
    <n v="0"/>
    <n v="0"/>
    <s v="-"/>
    <n v="9.8078935315342827E-2"/>
    <n v="1.1064267566259658E-2"/>
    <x v="2"/>
    <s v="PAID"/>
    <s v="-"/>
    <s v="NC"/>
    <s v="Shited"/>
    <m/>
    <s v="CNAVNA"/>
    <m/>
    <s v="REPO"/>
    <s v="-"/>
    <s v="GULTEKADI"/>
    <s v="-"/>
    <s v="-"/>
    <s v="-"/>
    <n v="16937"/>
    <n v="26339"/>
    <n v="177"/>
    <n v="193"/>
    <s v="FLOW"/>
    <m/>
    <m/>
    <m/>
    <m/>
    <s v="NPA"/>
    <s v="MH24BV4802"/>
    <s v="SPLENDOR PLUS BS6 I3S DRS CAST FI"/>
    <d v="2025-04-10T00:00:00"/>
    <n v="18"/>
    <x v="0"/>
    <x v="1"/>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m/>
    <s v="1194"/>
    <n v="3512"/>
    <n v="19936"/>
  </r>
  <r>
    <n v="467003063"/>
    <s v="SACHIN NARSING TOTARE"/>
    <m/>
    <x v="1"/>
    <m/>
    <m/>
    <m/>
    <m/>
    <n v="3301"/>
    <n v="11982"/>
    <n v="2396"/>
    <n v="15835"/>
    <x v="2"/>
    <x v="1"/>
    <x v="1"/>
    <x v="4"/>
    <n v="26305"/>
    <n v="317"/>
    <n v="0"/>
    <n v="1800"/>
    <s v="FLOW"/>
    <n v="0.31202922790410781"/>
    <n v="8.6364290658463676E-3"/>
    <x v="1"/>
    <s v="NC"/>
    <s v="NC"/>
    <s v="NC"/>
    <s v="Shifted"/>
    <m/>
    <s v="CNAVNA"/>
    <m/>
    <s v="REPO"/>
    <s v="-"/>
    <s v="NANEKAR WADI"/>
    <s v="-"/>
    <s v="-"/>
    <s v="-"/>
    <n v="14099"/>
    <n v="26305"/>
    <n v="115"/>
    <n v="131"/>
    <s v="FLOW"/>
    <m/>
    <m/>
    <m/>
    <m/>
    <s v="NPA"/>
    <s v="MH14MB9290"/>
    <s v="HONDA ACTIVA 6G DLX BS VI"/>
    <d v="2025-10-04T00:00:00"/>
    <n v="12"/>
    <x v="0"/>
    <x v="0"/>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m/>
    <s v="552"/>
    <n v="2396"/>
    <n v="15835"/>
  </r>
  <r>
    <n v="460384052"/>
    <s v="AJAY BAJIRAO MAKAR"/>
    <m/>
    <x v="1"/>
    <m/>
    <m/>
    <m/>
    <m/>
    <n v="3984"/>
    <n v="3835"/>
    <n v="3901"/>
    <n v="7957"/>
    <x v="0"/>
    <x v="1"/>
    <x v="1"/>
    <x v="0"/>
    <n v="26289"/>
    <n v="66"/>
    <n v="0"/>
    <n v="6300"/>
    <s v="-"/>
    <n v="2.2646371265949209E-2"/>
    <n v="1.4386169317076617E-3"/>
    <x v="0"/>
    <s v="PTP"/>
    <s v="-"/>
    <s v="PTP"/>
    <m/>
    <n v="25"/>
    <s v="CAVA"/>
    <m/>
    <m/>
    <m/>
    <s v="DHAYARI"/>
    <m/>
    <m/>
    <m/>
    <n v="10201"/>
    <n v="26289"/>
    <n v="27"/>
    <n v="43"/>
    <s v="FLOW"/>
    <m/>
    <m/>
    <m/>
    <m/>
    <s v="-"/>
    <s v="MH12WC3681"/>
    <s v="HONDA UNICORN 160 BS6"/>
    <d v="2023-10-30T00:00:00"/>
    <n v="36"/>
    <x v="1"/>
    <x v="1"/>
    <m/>
    <m/>
    <m/>
    <m/>
    <m/>
    <m/>
    <m/>
    <m/>
    <m/>
    <m/>
    <m/>
    <m/>
    <m/>
    <m/>
    <m/>
    <m/>
    <m/>
    <m/>
    <m/>
    <m/>
    <m/>
    <m/>
    <m/>
    <m/>
    <m/>
    <m/>
    <m/>
    <m/>
    <m/>
    <m/>
    <m/>
    <n v="1"/>
    <m/>
    <m/>
    <m/>
    <m/>
    <m/>
    <m/>
    <m/>
    <m/>
    <m/>
    <m/>
    <m/>
    <m/>
    <m/>
    <m/>
    <m/>
    <m/>
    <m/>
    <m/>
    <m/>
    <m/>
    <m/>
    <m/>
    <m/>
    <m/>
    <m/>
    <m/>
    <m/>
    <m/>
    <m/>
    <m/>
    <m/>
    <m/>
    <m/>
    <m/>
    <m/>
    <m/>
    <m/>
    <m/>
    <m/>
    <m/>
    <m/>
    <m/>
    <m/>
    <m/>
    <m/>
    <m/>
    <m/>
    <m/>
    <m/>
    <m/>
    <m/>
    <m/>
    <m/>
    <m/>
    <m/>
    <m/>
    <m/>
    <m/>
    <m/>
    <m/>
    <m/>
    <m/>
    <n v="1"/>
    <n v="1"/>
    <s v="DUWT0031"/>
    <s v="B2_3nrmC_7"/>
    <s v="Allocated"/>
    <s v="Left Message (LMCB)"/>
    <s v="Left message customer father "/>
    <d v="2026-06-11T00:00:00"/>
    <m/>
    <m/>
    <m/>
    <m/>
    <s v="138"/>
    <n v="3901"/>
    <n v="7957"/>
  </r>
  <r>
    <n v="461262091"/>
    <s v="SACHIN APPASO NIRMAL"/>
    <s v="ONLINE"/>
    <x v="21"/>
    <n v="6429"/>
    <m/>
    <m/>
    <m/>
    <n v="3178"/>
    <n v="3178"/>
    <n v="3193"/>
    <n v="0"/>
    <x v="0"/>
    <x v="2"/>
    <x v="0"/>
    <x v="16"/>
    <n v="26169"/>
    <n v="15"/>
    <n v="0"/>
    <n v="0"/>
    <s v="-"/>
    <n v="0.10096918300462819"/>
    <n v="1.4320501535188786E-3"/>
    <x v="2"/>
    <s v="PAID"/>
    <s v="-"/>
    <s v="PAID"/>
    <m/>
    <m/>
    <s v="CAVNA"/>
    <m/>
    <m/>
    <m/>
    <s v="KOREGOAN BHIMA"/>
    <m/>
    <m/>
    <m/>
    <n v="3193"/>
    <n v="26169"/>
    <n v="27"/>
    <n v="0"/>
    <s v="RB"/>
    <m/>
    <m/>
    <m/>
    <m/>
    <s v="-"/>
    <m/>
    <s v="SPLENDOR PLUS DRS CAST FI BLACK"/>
    <d v="2023-12-26T00:00:00"/>
    <n v="36"/>
    <x v="1"/>
    <x v="1"/>
    <m/>
    <m/>
    <m/>
    <m/>
    <m/>
    <m/>
    <m/>
    <m/>
    <m/>
    <m/>
    <m/>
    <m/>
    <m/>
    <m/>
    <m/>
    <m/>
    <m/>
    <m/>
    <m/>
    <m/>
    <m/>
    <m/>
    <m/>
    <m/>
    <m/>
    <m/>
    <m/>
    <m/>
    <m/>
    <m/>
    <m/>
    <m/>
    <m/>
    <m/>
    <m/>
    <m/>
    <m/>
    <n v="1"/>
    <m/>
    <m/>
    <m/>
    <m/>
    <m/>
    <m/>
    <m/>
    <m/>
    <m/>
    <m/>
    <m/>
    <m/>
    <m/>
    <m/>
    <m/>
    <m/>
    <m/>
    <m/>
    <m/>
    <m/>
    <m/>
    <m/>
    <m/>
    <m/>
    <m/>
    <m/>
    <m/>
    <m/>
    <m/>
    <m/>
    <m/>
    <m/>
    <m/>
    <m/>
    <m/>
    <m/>
    <m/>
    <m/>
    <m/>
    <m/>
    <m/>
    <m/>
    <m/>
    <m/>
    <m/>
    <m/>
    <m/>
    <m/>
    <m/>
    <m/>
    <m/>
    <m/>
    <m/>
    <m/>
    <m/>
    <m/>
    <n v="1"/>
    <n v="1"/>
    <s v="DUWT0021"/>
    <s v="BPKK7Q2N9m"/>
    <s v="Allocated"/>
    <s v="Address Not Found (NC_ANF)"/>
    <s v="Customer residence address is not found "/>
    <d v="2026-06-13T00:00:00"/>
    <m/>
    <m/>
    <m/>
    <m/>
    <s v="73"/>
    <n v="3193"/>
    <n v="6429"/>
  </r>
  <r>
    <n v="459335118"/>
    <s v="MEHABUB JAHANGIR SHAIKH"/>
    <s v="COLLECT"/>
    <x v="2"/>
    <n v="7000"/>
    <m/>
    <m/>
    <m/>
    <n v="6762"/>
    <n v="6760"/>
    <n v="6877"/>
    <n v="6732"/>
    <x v="0"/>
    <x v="0"/>
    <x v="0"/>
    <x v="12"/>
    <n v="26143.67"/>
    <n v="117"/>
    <n v="0"/>
    <n v="900"/>
    <s v="-"/>
    <n v="2.609488665319731E-2"/>
    <n v="1.4306640160895296E-3"/>
    <x v="0"/>
    <s v="PAID"/>
    <s v="-"/>
    <s v="NC"/>
    <s v="Add not found"/>
    <m/>
    <s v="CNAVNA"/>
    <m/>
    <m/>
    <m/>
    <s v="PASHAN"/>
    <m/>
    <m/>
    <m/>
    <n v="7777"/>
    <n v="26143.67"/>
    <n v="27"/>
    <n v="43"/>
    <s v="FLOW"/>
    <m/>
    <m/>
    <m/>
    <m/>
    <s v="-"/>
    <s v="MH12VS7560"/>
    <s v="RE CLASSIC 350 EFI CLASSIC BLACK"/>
    <d v="2023-08-10T00:00:00"/>
    <n v="36"/>
    <x v="1"/>
    <x v="0"/>
    <m/>
    <m/>
    <m/>
    <m/>
    <m/>
    <m/>
    <m/>
    <m/>
    <m/>
    <m/>
    <m/>
    <m/>
    <m/>
    <m/>
    <m/>
    <m/>
    <m/>
    <m/>
    <m/>
    <m/>
    <m/>
    <m/>
    <m/>
    <m/>
    <m/>
    <m/>
    <m/>
    <m/>
    <m/>
    <m/>
    <m/>
    <n v="1"/>
    <m/>
    <m/>
    <m/>
    <m/>
    <m/>
    <m/>
    <m/>
    <m/>
    <m/>
    <m/>
    <m/>
    <m/>
    <m/>
    <m/>
    <m/>
    <m/>
    <m/>
    <m/>
    <m/>
    <m/>
    <n v="2"/>
    <m/>
    <m/>
    <m/>
    <m/>
    <m/>
    <m/>
    <m/>
    <m/>
    <m/>
    <m/>
    <m/>
    <m/>
    <m/>
    <m/>
    <m/>
    <m/>
    <m/>
    <m/>
    <m/>
    <m/>
    <m/>
    <m/>
    <m/>
    <m/>
    <m/>
    <m/>
    <m/>
    <m/>
    <m/>
    <m/>
    <m/>
    <m/>
    <m/>
    <m/>
    <m/>
    <m/>
    <m/>
    <m/>
    <m/>
    <m/>
    <m/>
    <n v="3"/>
    <n v="1"/>
    <s v="DUWT0023"/>
    <s v="GoKv2ntycc"/>
    <s v="Allocated"/>
    <s v="Payment (PAID)"/>
    <s v="Customer given PTP "/>
    <d v="2026-06-18T00:00:00"/>
    <m/>
    <m/>
    <m/>
    <m/>
    <s v="210"/>
    <n v="6877"/>
    <n v="13732"/>
  </r>
  <r>
    <n v="464782908"/>
    <s v="RUSHIKESH RAJENDRA SHINDE"/>
    <m/>
    <x v="1"/>
    <m/>
    <m/>
    <m/>
    <m/>
    <n v="3954"/>
    <n v="23495"/>
    <n v="4894"/>
    <n v="27449"/>
    <x v="3"/>
    <x v="1"/>
    <x v="1"/>
    <x v="6"/>
    <n v="25984"/>
    <n v="1169"/>
    <n v="0"/>
    <n v="3600"/>
    <s v="FLOW"/>
    <n v="9.0129198249376291E-2"/>
    <n v="1.0915142125429628E-2"/>
    <x v="1"/>
    <s v="NC"/>
    <s v="NC"/>
    <s v="NC"/>
    <m/>
    <m/>
    <s v="CNAVNA"/>
    <m/>
    <s v="REPO"/>
    <s v="-"/>
    <s v="VIMAN NAGAR"/>
    <s v="-"/>
    <s v="-"/>
    <s v="-"/>
    <n v="28264"/>
    <n v="25984"/>
    <n v="177"/>
    <n v="193"/>
    <s v="FLOW"/>
    <m/>
    <m/>
    <m/>
    <m/>
    <s v="NPA"/>
    <s v="MH12UH3755"/>
    <s v="CLASSIC 350 HALCYON BLACK"/>
    <d v="2024-11-26T00:00:00"/>
    <n v="18"/>
    <x v="0"/>
    <x v="1"/>
    <m/>
    <m/>
    <m/>
    <m/>
    <m/>
    <m/>
    <m/>
    <m/>
    <m/>
    <m/>
    <m/>
    <m/>
    <m/>
    <m/>
    <m/>
    <m/>
    <m/>
    <m/>
    <m/>
    <m/>
    <m/>
    <m/>
    <m/>
    <m/>
    <m/>
    <m/>
    <m/>
    <m/>
    <m/>
    <m/>
    <m/>
    <m/>
    <m/>
    <m/>
    <m/>
    <m/>
    <m/>
    <m/>
    <m/>
    <m/>
    <m/>
    <m/>
    <m/>
    <m/>
    <m/>
    <m/>
    <m/>
    <m/>
    <m/>
    <m/>
    <m/>
    <m/>
    <m/>
    <m/>
    <m/>
    <m/>
    <m/>
    <m/>
    <m/>
    <m/>
    <m/>
    <m/>
    <m/>
    <m/>
    <m/>
    <m/>
    <m/>
    <m/>
    <m/>
    <m/>
    <m/>
    <m/>
    <m/>
    <m/>
    <m/>
    <m/>
    <m/>
    <m/>
    <m/>
    <m/>
    <m/>
    <m/>
    <m/>
    <m/>
    <m/>
    <m/>
    <m/>
    <m/>
    <m/>
    <m/>
    <m/>
    <n v="1"/>
    <m/>
    <m/>
    <n v="1"/>
    <n v="1"/>
    <s v="ZBHT0012"/>
    <e v="#N/A"/>
    <e v="#N/A"/>
    <e v="#N/A"/>
    <e v="#N/A"/>
    <e v="#N/A"/>
    <m/>
    <m/>
    <m/>
    <m/>
    <n v="0"/>
    <n v="4894"/>
    <n v="27449"/>
  </r>
  <r>
    <n v="463200237"/>
    <s v="ROSHAN MAHADEV HERODE"/>
    <m/>
    <x v="1"/>
    <m/>
    <m/>
    <m/>
    <m/>
    <n v="3523"/>
    <n v="3432"/>
    <n v="3501"/>
    <n v="7092"/>
    <x v="0"/>
    <x v="1"/>
    <x v="1"/>
    <x v="13"/>
    <n v="25897"/>
    <n v="69"/>
    <n v="0"/>
    <n v="5450"/>
    <s v="-"/>
    <n v="2.5592268761098599E-2"/>
    <n v="1.41716545629097E-3"/>
    <x v="0"/>
    <s v="PTP"/>
    <s v="-"/>
    <s v="PTP"/>
    <m/>
    <n v="20"/>
    <s v="CAVA"/>
    <m/>
    <m/>
    <m/>
    <s v="HINJEWADI"/>
    <m/>
    <m/>
    <m/>
    <n v="8951"/>
    <n v="25897"/>
    <n v="27"/>
    <n v="43"/>
    <s v="FLOW"/>
    <m/>
    <m/>
    <m/>
    <m/>
    <s v="-"/>
    <s v="MH28BY5773"/>
    <s v="SPLENDOR PLUS DRS CAST FI BLACK"/>
    <d v="2024-06-13T00:00:00"/>
    <n v="30"/>
    <x v="1"/>
    <x v="0"/>
    <m/>
    <m/>
    <m/>
    <m/>
    <m/>
    <m/>
    <m/>
    <m/>
    <m/>
    <m/>
    <m/>
    <m/>
    <m/>
    <m/>
    <m/>
    <m/>
    <m/>
    <m/>
    <m/>
    <m/>
    <m/>
    <m/>
    <m/>
    <m/>
    <m/>
    <m/>
    <m/>
    <m/>
    <m/>
    <m/>
    <m/>
    <m/>
    <m/>
    <m/>
    <m/>
    <m/>
    <m/>
    <m/>
    <m/>
    <m/>
    <m/>
    <m/>
    <m/>
    <m/>
    <m/>
    <m/>
    <m/>
    <m/>
    <m/>
    <m/>
    <m/>
    <m/>
    <m/>
    <m/>
    <m/>
    <m/>
    <m/>
    <m/>
    <m/>
    <m/>
    <m/>
    <m/>
    <m/>
    <m/>
    <m/>
    <m/>
    <m/>
    <m/>
    <m/>
    <m/>
    <m/>
    <m/>
    <m/>
    <m/>
    <m/>
    <m/>
    <m/>
    <m/>
    <m/>
    <m/>
    <m/>
    <m/>
    <m/>
    <m/>
    <m/>
    <m/>
    <m/>
    <m/>
    <m/>
    <m/>
    <m/>
    <n v="1"/>
    <m/>
    <m/>
    <n v="1"/>
    <n v="1"/>
    <s v="DUWT0030"/>
    <s v="A2y5plNSkVc"/>
    <s v="Unallocated"/>
    <e v="#N/A"/>
    <e v="#N/A"/>
    <e v="#N/A"/>
    <m/>
    <m/>
    <m/>
    <m/>
    <s v="137"/>
    <n v="3501"/>
    <n v="7092"/>
  </r>
  <r>
    <n v="460564240"/>
    <s v="GANESH MOHAN GAIKWAD"/>
    <m/>
    <x v="1"/>
    <m/>
    <m/>
    <m/>
    <m/>
    <n v="3857"/>
    <n v="3836"/>
    <n v="3883"/>
    <n v="7819"/>
    <x v="0"/>
    <x v="1"/>
    <x v="1"/>
    <x v="0"/>
    <n v="25740.76"/>
    <n v="47"/>
    <n v="0"/>
    <n v="900"/>
    <s v="-"/>
    <n v="2.2174095919498451E-2"/>
    <n v="1.4086155110891745E-3"/>
    <x v="0"/>
    <s v="PTP"/>
    <s v="-"/>
    <s v="PTP"/>
    <m/>
    <n v="20"/>
    <s v="CAVA"/>
    <m/>
    <m/>
    <m/>
    <s v="DHAYARI"/>
    <m/>
    <m/>
    <m/>
    <n v="4783"/>
    <n v="25740.76"/>
    <n v="27"/>
    <n v="43"/>
    <s v="FLOW"/>
    <m/>
    <m/>
    <m/>
    <m/>
    <s v="-"/>
    <s v="MH12WC8024"/>
    <s v="BAJAJ CHETAK PREMIUM"/>
    <d v="2023-11-09T00:00:00"/>
    <n v="36"/>
    <x v="1"/>
    <x v="1"/>
    <m/>
    <m/>
    <m/>
    <m/>
    <m/>
    <m/>
    <m/>
    <m/>
    <m/>
    <m/>
    <m/>
    <m/>
    <m/>
    <m/>
    <m/>
    <m/>
    <m/>
    <m/>
    <m/>
    <m/>
    <m/>
    <m/>
    <m/>
    <m/>
    <m/>
    <m/>
    <m/>
    <m/>
    <m/>
    <m/>
    <m/>
    <n v="1"/>
    <m/>
    <m/>
    <m/>
    <m/>
    <m/>
    <m/>
    <m/>
    <m/>
    <m/>
    <m/>
    <m/>
    <m/>
    <m/>
    <m/>
    <m/>
    <m/>
    <m/>
    <m/>
    <m/>
    <m/>
    <m/>
    <m/>
    <m/>
    <m/>
    <m/>
    <m/>
    <m/>
    <m/>
    <m/>
    <m/>
    <m/>
    <m/>
    <m/>
    <m/>
    <m/>
    <m/>
    <m/>
    <m/>
    <m/>
    <m/>
    <m/>
    <m/>
    <m/>
    <m/>
    <m/>
    <m/>
    <m/>
    <m/>
    <m/>
    <m/>
    <m/>
    <m/>
    <m/>
    <m/>
    <m/>
    <m/>
    <m/>
    <m/>
    <m/>
    <m/>
    <m/>
    <m/>
    <n v="1"/>
    <n v="1"/>
    <s v="DUWT0031"/>
    <s v="k26tmI6DSm"/>
    <s v="Allocated"/>
    <s v="Left Message (LMCB)"/>
    <s v="Left message customer uncle "/>
    <d v="2026-06-11T00:00:00"/>
    <m/>
    <m/>
    <m/>
    <m/>
    <s v="126"/>
    <n v="3883"/>
    <n v="7819"/>
  </r>
  <r>
    <n v="460579176"/>
    <s v="TUKARAM SUBHASH BIRADAR"/>
    <m/>
    <x v="1"/>
    <m/>
    <m/>
    <m/>
    <m/>
    <n v="8746"/>
    <n v="26021"/>
    <n v="8997"/>
    <n v="35582"/>
    <x v="1"/>
    <x v="1"/>
    <x v="1"/>
    <x v="4"/>
    <n v="25553.54"/>
    <n v="468"/>
    <n v="0"/>
    <n v="2700"/>
    <s v="04.05.26"/>
    <n v="0.10685306172525014"/>
    <n v="6.8345619852465678E-3"/>
    <x v="1"/>
    <s v="MPTP"/>
    <s v="PAID"/>
    <s v="MPTP"/>
    <s v="Customer neve meet at home"/>
    <m/>
    <s v="CNAVNA"/>
    <m/>
    <s v="REPO"/>
    <s v="-"/>
    <s v="CHAKAN"/>
    <s v="-"/>
    <s v="-"/>
    <s v="-"/>
    <n v="29189"/>
    <n v="25553.54"/>
    <n v="88"/>
    <n v="104"/>
    <s v="FLOW"/>
    <m/>
    <m/>
    <m/>
    <m/>
    <s v="NPA"/>
    <s v="MH14LD6157"/>
    <s v="CLASSIC 350 DARK GUNMETAL GREY"/>
    <d v="2023-11-10T00:00:00"/>
    <n v="30"/>
    <x v="0"/>
    <x v="0"/>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m/>
    <s v="815"/>
    <n v="8997"/>
    <n v="35582"/>
  </r>
  <r>
    <n v="456351377"/>
    <s v="KANIJA BEE RAHIM SHAH"/>
    <m/>
    <x v="1"/>
    <m/>
    <m/>
    <m/>
    <m/>
    <n v="3030"/>
    <n v="3030"/>
    <n v="3065"/>
    <n v="6145"/>
    <x v="0"/>
    <x v="1"/>
    <x v="1"/>
    <x v="2"/>
    <n v="25154.26"/>
    <n v="35"/>
    <n v="0"/>
    <n v="6230"/>
    <s v="-"/>
    <n v="3.790517270815992E-2"/>
    <n v="1.376520382691497E-3"/>
    <x v="0"/>
    <s v="PTP"/>
    <s v="-"/>
    <s v="PTP"/>
    <m/>
    <n v="23"/>
    <s v="CAVA"/>
    <m/>
    <s v="-"/>
    <s v="-"/>
    <s v="DAPODI"/>
    <s v="-"/>
    <s v="-"/>
    <s v="-"/>
    <n v="9295"/>
    <n v="25154.26"/>
    <n v="27"/>
    <n v="43"/>
    <s v="FLOW"/>
    <m/>
    <m/>
    <m/>
    <m/>
    <s v="NPA"/>
    <s v="MH28BT3148"/>
    <s v="HONDA SHINE DISC BSVI"/>
    <d v="2023-01-12T00:00:00"/>
    <n v="48"/>
    <x v="0"/>
    <x v="1"/>
    <m/>
    <m/>
    <m/>
    <m/>
    <m/>
    <m/>
    <m/>
    <m/>
    <m/>
    <m/>
    <n v="1"/>
    <m/>
    <m/>
    <m/>
    <m/>
    <m/>
    <m/>
    <m/>
    <m/>
    <m/>
    <m/>
    <m/>
    <m/>
    <m/>
    <m/>
    <m/>
    <m/>
    <m/>
    <m/>
    <m/>
    <m/>
    <m/>
    <m/>
    <m/>
    <m/>
    <m/>
    <m/>
    <m/>
    <m/>
    <m/>
    <m/>
    <m/>
    <m/>
    <m/>
    <m/>
    <m/>
    <m/>
    <m/>
    <m/>
    <m/>
    <m/>
    <m/>
    <m/>
    <m/>
    <m/>
    <n v="1"/>
    <m/>
    <m/>
    <m/>
    <m/>
    <m/>
    <m/>
    <m/>
    <m/>
    <m/>
    <m/>
    <m/>
    <m/>
    <m/>
    <m/>
    <m/>
    <m/>
    <m/>
    <m/>
    <m/>
    <m/>
    <m/>
    <m/>
    <m/>
    <m/>
    <m/>
    <m/>
    <m/>
    <m/>
    <m/>
    <m/>
    <m/>
    <m/>
    <m/>
    <m/>
    <m/>
    <m/>
    <m/>
    <m/>
    <n v="2"/>
    <n v="1"/>
    <s v="ZBHT0009"/>
    <s v="APAbn8svpZ7"/>
    <s v="Allocated"/>
    <s v="Left Message (LMCB)"/>
    <s v="Msg to son"/>
    <d v="2026-06-04T00:00:00"/>
    <m/>
    <m/>
    <m/>
    <m/>
    <s v="85"/>
    <n v="3065"/>
    <n v="6145"/>
  </r>
  <r>
    <n v="462291870"/>
    <s v="AMOL HARIBHAU CHAVAN"/>
    <m/>
    <x v="1"/>
    <m/>
    <m/>
    <m/>
    <m/>
    <n v="3355"/>
    <n v="13169.33"/>
    <n v="3477.3300000000017"/>
    <n v="16524.330000000002"/>
    <x v="2"/>
    <x v="1"/>
    <x v="1"/>
    <x v="13"/>
    <n v="24935"/>
    <n v="373"/>
    <n v="0"/>
    <n v="2250"/>
    <s v="FLOW"/>
    <n v="0.11333577291974541"/>
    <n v="8.1866321519437051E-3"/>
    <x v="1"/>
    <s v="NC"/>
    <s v="NC"/>
    <s v="NC"/>
    <s v="Shifted"/>
    <m/>
    <s v="CNAVNA"/>
    <m/>
    <s v="REPO"/>
    <s v="-"/>
    <s v="WAKAD"/>
    <s v="-"/>
    <s v="-"/>
    <s v="-"/>
    <n v="15792.33"/>
    <n v="24935"/>
    <n v="116"/>
    <n v="132"/>
    <s v="FLOW"/>
    <m/>
    <m/>
    <m/>
    <m/>
    <s v="NPA"/>
    <s v="MH23BK2667"/>
    <s v="SPLENDORPLUS I3S DRS C FI BLACKACNT"/>
    <d v="2024-03-20T00:00:00"/>
    <n v="30"/>
    <x v="0"/>
    <x v="0"/>
    <m/>
    <m/>
    <m/>
    <m/>
    <m/>
    <m/>
    <m/>
    <m/>
    <m/>
    <m/>
    <n v="1"/>
    <m/>
    <m/>
    <m/>
    <m/>
    <m/>
    <m/>
    <m/>
    <m/>
    <m/>
    <m/>
    <m/>
    <m/>
    <m/>
    <m/>
    <m/>
    <m/>
    <m/>
    <m/>
    <m/>
    <m/>
    <m/>
    <m/>
    <m/>
    <m/>
    <m/>
    <m/>
    <m/>
    <m/>
    <m/>
    <m/>
    <m/>
    <m/>
    <m/>
    <m/>
    <m/>
    <m/>
    <m/>
    <m/>
    <m/>
    <m/>
    <m/>
    <m/>
    <m/>
    <m/>
    <m/>
    <m/>
    <m/>
    <m/>
    <m/>
    <m/>
    <m/>
    <m/>
    <m/>
    <m/>
    <m/>
    <m/>
    <m/>
    <m/>
    <m/>
    <m/>
    <m/>
    <m/>
    <m/>
    <m/>
    <m/>
    <m/>
    <m/>
    <m/>
    <m/>
    <m/>
    <m/>
    <m/>
    <m/>
    <m/>
    <m/>
    <m/>
    <m/>
    <m/>
    <m/>
    <m/>
    <m/>
    <m/>
    <m/>
    <n v="1"/>
    <n v="1"/>
    <s v="DUWT0030"/>
    <e v="#N/A"/>
    <e v="#N/A"/>
    <e v="#N/A"/>
    <e v="#N/A"/>
    <e v="#N/A"/>
    <m/>
    <m/>
    <m/>
    <m/>
    <n v="0"/>
    <n v="3477.3300000000017"/>
    <n v="16524.330000000002"/>
  </r>
  <r>
    <n v="460917311"/>
    <s v="RUPALI ARVIND SHELAR"/>
    <m/>
    <x v="1"/>
    <m/>
    <m/>
    <m/>
    <m/>
    <n v="3364"/>
    <n v="2461"/>
    <n v="2523"/>
    <n v="5944"/>
    <x v="0"/>
    <x v="1"/>
    <x v="1"/>
    <x v="7"/>
    <n v="24727"/>
    <n v="62"/>
    <n v="0"/>
    <n v="6300"/>
    <s v="18.05.26"/>
    <n v="1.5395057362885257E-2"/>
    <n v="1.3531393689503346E-3"/>
    <x v="0"/>
    <s v="PTP"/>
    <s v="PAID"/>
    <s v="PTP"/>
    <m/>
    <n v="20"/>
    <s v="CAVA"/>
    <m/>
    <s v="-"/>
    <s v="-"/>
    <s v="SHIRUR"/>
    <s v="-"/>
    <s v="-"/>
    <s v="-"/>
    <n v="8823"/>
    <n v="24727"/>
    <n v="27"/>
    <n v="43"/>
    <s v="FLOW"/>
    <m/>
    <m/>
    <m/>
    <m/>
    <s v="REGULAR"/>
    <s v="MH12WL1860"/>
    <s v="HERO XOOM 110 ZX"/>
    <d v="2023-11-28T00:00:00"/>
    <n v="36"/>
    <x v="0"/>
    <x v="0"/>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m/>
    <s v="119"/>
    <n v="2523"/>
    <n v="5944"/>
  </r>
  <r>
    <n v="461361123"/>
    <s v="BABAN SHANKAR DIVEKAR"/>
    <m/>
    <x v="1"/>
    <m/>
    <m/>
    <m/>
    <m/>
    <n v="3839"/>
    <n v="6653"/>
    <n v="3017"/>
    <n v="10832"/>
    <x v="4"/>
    <x v="1"/>
    <x v="1"/>
    <x v="10"/>
    <n v="24578"/>
    <n v="203"/>
    <n v="0"/>
    <n v="0"/>
    <s v="10.05.26"/>
    <n v="0.10845362420567692"/>
    <n v="5.4418489650090588E-3"/>
    <x v="0"/>
    <s v="MPTP"/>
    <s v="PTP"/>
    <s v="MPTP"/>
    <s v="Cust at pune for edcuation Purpose"/>
    <m/>
    <s v="CNAVNA"/>
    <m/>
    <s v="-"/>
    <s v="-"/>
    <s v="JUNNAR"/>
    <s v="-"/>
    <s v="-"/>
    <s v="-"/>
    <n v="6856"/>
    <n v="24578"/>
    <n v="57"/>
    <n v="73"/>
    <s v="FLOW"/>
    <m/>
    <m/>
    <m/>
    <m/>
    <s v="REGULAR"/>
    <s v="MH14LG6861"/>
    <s v="HONDA ACTIVA 6G H SMART"/>
    <d v="2024-01-03T00:00:00"/>
    <n v="34"/>
    <x v="0"/>
    <x v="0"/>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m/>
    <s v="340"/>
    <n v="3017"/>
    <n v="10832"/>
  </r>
  <r>
    <n v="460718470"/>
    <s v="DOMINIC BENEDICT JOKIN"/>
    <s v="COLLECT"/>
    <x v="17"/>
    <n v="3610"/>
    <m/>
    <m/>
    <m/>
    <n v="3736"/>
    <n v="3541"/>
    <n v="3602"/>
    <n v="3739"/>
    <x v="0"/>
    <x v="0"/>
    <x v="0"/>
    <x v="17"/>
    <n v="24527.77"/>
    <n v="61"/>
    <n v="0"/>
    <n v="6030"/>
    <s v="12.05.26"/>
    <n v="4.1172355545625698E-2"/>
    <n v="1.3422368754624076E-3"/>
    <x v="0"/>
    <s v="PAID"/>
    <s v="PAID"/>
    <s v="PAID"/>
    <m/>
    <m/>
    <m/>
    <m/>
    <s v="-"/>
    <s v="-"/>
    <s v="PIMPARI"/>
    <s v="-"/>
    <s v="-"/>
    <s v="-"/>
    <n v="9632"/>
    <n v="24527.77"/>
    <n v="27"/>
    <n v="12"/>
    <s v="STABLE"/>
    <m/>
    <m/>
    <m/>
    <m/>
    <s v="REGULAR"/>
    <s v="MH14LF1328"/>
    <s v="SUZUKI BURGMAN STREET"/>
    <d v="2023-11-15T00:00:00"/>
    <n v="36"/>
    <x v="0"/>
    <x v="0"/>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m/>
    <s v="72"/>
    <n v="3602"/>
    <n v="7349"/>
  </r>
  <r>
    <n v="462338520"/>
    <s v="SANDHYA YUVRAJ ISAVE"/>
    <m/>
    <x v="1"/>
    <m/>
    <m/>
    <m/>
    <m/>
    <n v="3753"/>
    <n v="7405"/>
    <n v="3997"/>
    <n v="11689"/>
    <x v="4"/>
    <x v="1"/>
    <x v="1"/>
    <x v="13"/>
    <n v="24405"/>
    <n v="345"/>
    <n v="0"/>
    <n v="2443"/>
    <s v="-"/>
    <n v="6.2828721259818199E-2"/>
    <n v="5.4035447957948603E-3"/>
    <x v="1"/>
    <s v="NC"/>
    <s v="-"/>
    <s v="NC"/>
    <s v="Add not found"/>
    <m/>
    <s v="CNAVNA"/>
    <m/>
    <s v="-"/>
    <s v="-"/>
    <s v="MULSHI "/>
    <s v="-"/>
    <s v="-"/>
    <s v="-"/>
    <n v="10193"/>
    <n v="24405"/>
    <n v="57"/>
    <n v="73"/>
    <s v="FLOW"/>
    <m/>
    <m/>
    <m/>
    <m/>
    <s v="REGULAR"/>
    <s v="MH14LM4260"/>
    <s v="HONDA ACTIVA DLX"/>
    <d v="2024-03-26T00:00:00"/>
    <n v="30"/>
    <x v="0"/>
    <x v="0"/>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m/>
    <s v="531"/>
    <n v="3997"/>
    <n v="11689"/>
  </r>
  <r>
    <n v="459484458"/>
    <s v="ARBAJ ALTAF SHAIKH"/>
    <m/>
    <x v="1"/>
    <m/>
    <m/>
    <m/>
    <m/>
    <n v="2915"/>
    <n v="14574"/>
    <n v="3364"/>
    <n v="18164"/>
    <x v="5"/>
    <x v="1"/>
    <x v="1"/>
    <x v="7"/>
    <n v="24318"/>
    <n v="450"/>
    <n v="0"/>
    <n v="2700"/>
    <s v="FLOW"/>
    <n v="7.0696328308655326E-2"/>
    <n v="1.1837162813053116E-2"/>
    <x v="1"/>
    <s v="NC"/>
    <s v="NC"/>
    <s v="NC"/>
    <s v="Shifted"/>
    <m/>
    <s v="CNAVNA"/>
    <m/>
    <s v="REPO"/>
    <s v="-"/>
    <s v="TALEGAON DHAMDHERE"/>
    <s v="-"/>
    <s v="-"/>
    <s v="-"/>
    <n v="17724"/>
    <n v="24318"/>
    <n v="147"/>
    <n v="163"/>
    <s v="FLOW"/>
    <m/>
    <m/>
    <m/>
    <m/>
    <s v="NPA"/>
    <s v="MH12VU2754"/>
    <s v="SUP SPLENDOR XTEC DISC"/>
    <d v="2023-08-21T00:00:00"/>
    <n v="36"/>
    <x v="0"/>
    <x v="0"/>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m/>
    <s v="675"/>
    <n v="3364"/>
    <n v="18164"/>
  </r>
  <r>
    <n v="132195021"/>
    <s v="BHAGYASHRI DHANSING PATIL"/>
    <m/>
    <x v="1"/>
    <m/>
    <m/>
    <m/>
    <m/>
    <n v="6124"/>
    <n v="6574"/>
    <n v="456"/>
    <n v="12790"/>
    <x v="4"/>
    <x v="1"/>
    <x v="1"/>
    <x v="17"/>
    <n v="24169.89"/>
    <n v="6"/>
    <n v="0"/>
    <n v="900"/>
    <s v="-"/>
    <n v="0.17242226998197369"/>
    <n v="5.3514887655986164E-3"/>
    <x v="1"/>
    <s v="NC"/>
    <s v="-"/>
    <s v="NC"/>
    <s v="Shifted"/>
    <m/>
    <s v="CNAVNA"/>
    <m/>
    <s v="-"/>
    <s v="-"/>
    <s v="PIMPLE GURAV"/>
    <s v="-"/>
    <s v="-"/>
    <s v="-"/>
    <n v="7480"/>
    <n v="24169.89"/>
    <n v="56"/>
    <n v="72"/>
    <s v="FLOW"/>
    <m/>
    <m/>
    <m/>
    <m/>
    <s v="NPA"/>
    <s v="MH14KE9617"/>
    <s v="RE CLASSIC 350 EFI STEALTH BLACK"/>
    <d v="2022-07-22T00:00:00"/>
    <n v="48"/>
    <x v="0"/>
    <x v="0"/>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s v="OTGNGDID"/>
    <s v="92"/>
    <n v="456"/>
    <n v="12790"/>
  </r>
  <r>
    <n v="458787050"/>
    <s v="PRANJAL DIPAK RAUT"/>
    <s v="ONLINE"/>
    <x v="13"/>
    <n v="7303"/>
    <m/>
    <m/>
    <m/>
    <n v="3668"/>
    <n v="18456"/>
    <n v="1448"/>
    <n v="14821"/>
    <x v="3"/>
    <x v="0"/>
    <x v="0"/>
    <x v="11"/>
    <n v="24007"/>
    <n v="1332"/>
    <n v="0"/>
    <n v="6300"/>
    <s v="FLOW"/>
    <n v="7.6582196570838909E-2"/>
    <n v="1.0084660445088864E-2"/>
    <x v="0"/>
    <s v="PAID"/>
    <s v="PTP"/>
    <s v="PAID"/>
    <m/>
    <m/>
    <m/>
    <m/>
    <s v="REPO"/>
    <s v="-"/>
    <s v="MAHALUNGE"/>
    <s v="-"/>
    <s v="-"/>
    <s v="-"/>
    <n v="26088"/>
    <n v="24007"/>
    <n v="178"/>
    <n v="132"/>
    <s v="STABLE"/>
    <m/>
    <m/>
    <m/>
    <m/>
    <s v="NPA"/>
    <s v="MH14KX8617"/>
    <s v="HONDA ACTIVA 6G H SMART"/>
    <d v="2023-07-01T00:00:00"/>
    <n v="36"/>
    <x v="0"/>
    <x v="0"/>
    <m/>
    <m/>
    <m/>
    <m/>
    <m/>
    <m/>
    <m/>
    <m/>
    <m/>
    <m/>
    <n v="1"/>
    <m/>
    <m/>
    <m/>
    <m/>
    <m/>
    <m/>
    <m/>
    <m/>
    <m/>
    <m/>
    <m/>
    <m/>
    <m/>
    <m/>
    <m/>
    <m/>
    <m/>
    <m/>
    <m/>
    <m/>
    <m/>
    <m/>
    <m/>
    <m/>
    <m/>
    <m/>
    <m/>
    <m/>
    <m/>
    <m/>
    <m/>
    <m/>
    <m/>
    <m/>
    <m/>
    <m/>
    <m/>
    <m/>
    <m/>
    <m/>
    <m/>
    <m/>
    <m/>
    <m/>
    <m/>
    <m/>
    <m/>
    <m/>
    <m/>
    <m/>
    <m/>
    <m/>
    <m/>
    <m/>
    <m/>
    <m/>
    <m/>
    <m/>
    <m/>
    <m/>
    <m/>
    <m/>
    <m/>
    <m/>
    <m/>
    <m/>
    <m/>
    <m/>
    <m/>
    <m/>
    <m/>
    <m/>
    <m/>
    <m/>
    <m/>
    <m/>
    <m/>
    <m/>
    <m/>
    <m/>
    <m/>
    <m/>
    <m/>
    <n v="1"/>
    <n v="1"/>
    <s v="ZBHT0010"/>
    <e v="#N/A"/>
    <e v="#N/A"/>
    <e v="#N/A"/>
    <e v="#N/A"/>
    <e v="#N/A"/>
    <m/>
    <m/>
    <m/>
    <m/>
    <n v="0"/>
    <n v="1448"/>
    <n v="22124"/>
  </r>
  <r>
    <n v="459762372"/>
    <s v="NIKITA AMIT MOHOL"/>
    <m/>
    <x v="1"/>
    <m/>
    <m/>
    <m/>
    <m/>
    <n v="3652"/>
    <n v="10631"/>
    <n v="3870"/>
    <n v="15018"/>
    <x v="1"/>
    <x v="1"/>
    <x v="1"/>
    <x v="8"/>
    <n v="23960.31"/>
    <n v="543"/>
    <n v="0"/>
    <n v="5850"/>
    <s v="STABLE"/>
    <n v="6.8474129773943987E-2"/>
    <n v="6.4084359302360146E-3"/>
    <x v="1"/>
    <s v="NC"/>
    <s v="NC"/>
    <s v="NC"/>
    <s v="Shifted"/>
    <m/>
    <m/>
    <m/>
    <s v="REPO"/>
    <s v="-"/>
    <s v="TIKONA PETH"/>
    <s v="-"/>
    <s v="-"/>
    <s v="-"/>
    <n v="17024"/>
    <n v="23960.31"/>
    <n v="88"/>
    <n v="104"/>
    <s v="FLOW"/>
    <m/>
    <m/>
    <m/>
    <m/>
    <s v="NPA"/>
    <s v="MH12VY480"/>
    <s v="HONDA ACTIVA 6G DLX BS VI"/>
    <d v="2023-09-14T00:00:00"/>
    <n v="36"/>
    <x v="0"/>
    <x v="1"/>
    <m/>
    <m/>
    <m/>
    <m/>
    <m/>
    <m/>
    <m/>
    <m/>
    <m/>
    <m/>
    <m/>
    <m/>
    <m/>
    <m/>
    <m/>
    <m/>
    <m/>
    <m/>
    <m/>
    <m/>
    <m/>
    <m/>
    <m/>
    <m/>
    <m/>
    <m/>
    <m/>
    <m/>
    <m/>
    <m/>
    <m/>
    <m/>
    <m/>
    <m/>
    <m/>
    <m/>
    <m/>
    <m/>
    <m/>
    <m/>
    <m/>
    <m/>
    <m/>
    <m/>
    <m/>
    <m/>
    <m/>
    <m/>
    <m/>
    <m/>
    <m/>
    <m/>
    <m/>
    <m/>
    <m/>
    <m/>
    <m/>
    <m/>
    <m/>
    <m/>
    <m/>
    <m/>
    <m/>
    <m/>
    <m/>
    <m/>
    <m/>
    <m/>
    <m/>
    <m/>
    <m/>
    <m/>
    <m/>
    <m/>
    <m/>
    <m/>
    <m/>
    <m/>
    <m/>
    <m/>
    <m/>
    <m/>
    <m/>
    <m/>
    <m/>
    <m/>
    <m/>
    <m/>
    <m/>
    <m/>
    <m/>
    <m/>
    <m/>
    <m/>
    <n v="0"/>
    <s v=""/>
    <s v="ZBHT0013"/>
    <s v="BPt4gL34DJ7"/>
    <s v="Allocated"/>
    <e v="#N/A"/>
    <e v="#N/A"/>
    <e v="#N/A"/>
    <m/>
    <m/>
    <m/>
    <m/>
    <s v="735"/>
    <n v="3870"/>
    <n v="15018"/>
  </r>
  <r>
    <n v="461125158"/>
    <s v="NAMRTA SHANTARAM KUDEKAR"/>
    <m/>
    <x v="1"/>
    <m/>
    <m/>
    <m/>
    <m/>
    <n v="3228"/>
    <n v="2589"/>
    <n v="2679"/>
    <n v="5989"/>
    <x v="0"/>
    <x v="1"/>
    <x v="1"/>
    <x v="4"/>
    <n v="23731.38"/>
    <n v="90"/>
    <n v="0"/>
    <n v="0"/>
    <s v="26.05.26"/>
    <n v="3.2984082832295383E-2"/>
    <n v="1.2986559047810328E-3"/>
    <x v="0"/>
    <s v="PTP"/>
    <s v="PTP"/>
    <s v="PTP"/>
    <m/>
    <n v="25"/>
    <s v="CAVA"/>
    <m/>
    <s v="-"/>
    <s v="-"/>
    <s v="CHAKAN"/>
    <s v="-"/>
    <s v="-"/>
    <s v="-"/>
    <n v="2679"/>
    <n v="23731.38"/>
    <n v="27"/>
    <n v="43"/>
    <s v="STABLE"/>
    <m/>
    <m/>
    <m/>
    <m/>
    <s v="REGULAR"/>
    <s v="MH14LG3125"/>
    <s v="HONDA DIO DLX BS VI"/>
    <d v="2023-12-14T00:00:00"/>
    <n v="36"/>
    <x v="0"/>
    <x v="0"/>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m/>
    <s v="172"/>
    <n v="2679"/>
    <n v="5989"/>
  </r>
  <r>
    <n v="465574833"/>
    <s v="VRUSHALI RAVINDRA DEVGHARKAR"/>
    <s v="ONLINE"/>
    <x v="17"/>
    <n v="5048"/>
    <m/>
    <m/>
    <m/>
    <n v="9114"/>
    <n v="24143.99"/>
    <n v="-9808.0099999999948"/>
    <n v="31140.990000000005"/>
    <x v="5"/>
    <x v="1"/>
    <x v="1"/>
    <x v="0"/>
    <n v="23675.99"/>
    <n v="2504"/>
    <n v="0"/>
    <n v="5400"/>
    <s v="STABLE"/>
    <n v="0.72801106469049526"/>
    <n v="1.1524654510659489E-2"/>
    <x v="0"/>
    <s v="PTP"/>
    <s v="PAID"/>
    <s v="PTP"/>
    <m/>
    <m/>
    <m/>
    <m/>
    <s v="REPO"/>
    <s v="-"/>
    <s v="DHANKWADI"/>
    <s v="-"/>
    <s v="-"/>
    <s v="-"/>
    <n v="32047.99"/>
    <n v="23675.99"/>
    <n v="147"/>
    <n v="163"/>
    <s v="FLOW"/>
    <m/>
    <m/>
    <m/>
    <m/>
    <s v="NPA"/>
    <s v="MH08BG8898"/>
    <s v="HONDA ACTIVA DLX"/>
    <d v="2025-02-25T00:00:00"/>
    <n v="12"/>
    <x v="0"/>
    <x v="1"/>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m/>
    <s v="2931"/>
    <n v="-9808.0099999999948"/>
    <n v="36188.990000000005"/>
  </r>
  <r>
    <n v="454743569"/>
    <s v="ASHWINI RAJU KHUDE"/>
    <m/>
    <x v="1"/>
    <m/>
    <m/>
    <m/>
    <m/>
    <n v="2833"/>
    <n v="14164"/>
    <n v="3301"/>
    <n v="17699"/>
    <x v="5"/>
    <x v="1"/>
    <x v="1"/>
    <x v="15"/>
    <n v="23515.41"/>
    <n v="469"/>
    <n v="0"/>
    <n v="2680"/>
    <s v="FLOW"/>
    <n v="0.15223260451558765"/>
    <n v="1.1446489710736795E-2"/>
    <x v="1"/>
    <s v="RTP"/>
    <s v="RTP"/>
    <s v="RTP"/>
    <s v="Customer is job less"/>
    <m/>
    <s v="CAVNA"/>
    <m/>
    <s v="REPO"/>
    <s v="-"/>
    <s v="SANGAMWADI"/>
    <s v="-"/>
    <s v="-"/>
    <s v="-"/>
    <n v="17313"/>
    <n v="23515.41"/>
    <n v="147"/>
    <n v="163"/>
    <s v="FLOW"/>
    <m/>
    <m/>
    <m/>
    <m/>
    <s v="NPA"/>
    <s v="MH12UR0998"/>
    <s v="HONDA ACTIVA 6G DLX BS VI"/>
    <d v="2022-09-19T00:00:00"/>
    <n v="48"/>
    <x v="0"/>
    <x v="1"/>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m/>
    <s v="702"/>
    <n v="3301"/>
    <n v="17699"/>
  </r>
  <r>
    <n v="460434530"/>
    <s v="ASHISH SUDAM KAMBLE"/>
    <m/>
    <x v="1"/>
    <m/>
    <m/>
    <m/>
    <s v="BANK STABLE 11"/>
    <n v="3537"/>
    <n v="3537"/>
    <n v="3612"/>
    <n v="7196"/>
    <x v="4"/>
    <x v="0"/>
    <x v="1"/>
    <x v="0"/>
    <n v="23491"/>
    <n v="75"/>
    <n v="0"/>
    <n v="2250"/>
    <s v="-"/>
    <n v="0.32721713603170349"/>
    <n v="5.2011747919695579E-3"/>
    <x v="0"/>
    <s v="PAID"/>
    <s v="-"/>
    <s v="PAID"/>
    <m/>
    <m/>
    <s v="CAVA"/>
    <m/>
    <s v="-"/>
    <s v="-"/>
    <s v="BIBVEWADI"/>
    <s v="-"/>
    <s v="-"/>
    <s v="-"/>
    <n v="5862"/>
    <n v="23491"/>
    <n v="57"/>
    <n v="43"/>
    <s v="STABLE"/>
    <m/>
    <m/>
    <m/>
    <m/>
    <s v="REGULAR"/>
    <s v="MH12WC2046"/>
    <s v="BAJAJ CHETAK PREMIUM"/>
    <d v="2023-11-02T00:00:00"/>
    <n v="36"/>
    <x v="0"/>
    <x v="1"/>
    <m/>
    <m/>
    <m/>
    <m/>
    <m/>
    <m/>
    <m/>
    <m/>
    <m/>
    <m/>
    <m/>
    <m/>
    <m/>
    <m/>
    <m/>
    <m/>
    <m/>
    <m/>
    <m/>
    <m/>
    <m/>
    <m/>
    <m/>
    <m/>
    <m/>
    <m/>
    <m/>
    <m/>
    <m/>
    <m/>
    <m/>
    <m/>
    <m/>
    <m/>
    <m/>
    <m/>
    <m/>
    <m/>
    <m/>
    <m/>
    <m/>
    <m/>
    <m/>
    <m/>
    <m/>
    <m/>
    <m/>
    <m/>
    <m/>
    <m/>
    <m/>
    <m/>
    <n v="1"/>
    <m/>
    <m/>
    <m/>
    <m/>
    <m/>
    <m/>
    <m/>
    <m/>
    <m/>
    <m/>
    <m/>
    <m/>
    <m/>
    <m/>
    <m/>
    <m/>
    <m/>
    <m/>
    <m/>
    <m/>
    <m/>
    <m/>
    <m/>
    <m/>
    <m/>
    <m/>
    <m/>
    <m/>
    <m/>
    <m/>
    <m/>
    <m/>
    <m/>
    <m/>
    <m/>
    <m/>
    <m/>
    <m/>
    <m/>
    <m/>
    <m/>
    <n v="1"/>
    <n v="1"/>
    <s v="DUWT0031"/>
    <s v="A6WyVdgduc"/>
    <s v="Allocated"/>
    <e v="#N/A"/>
    <e v="#N/A"/>
    <e v="#N/A"/>
    <m/>
    <m/>
    <m/>
    <m/>
    <s v="122"/>
    <n v="3612"/>
    <n v="7196"/>
  </r>
  <r>
    <n v="460858883"/>
    <s v="MRUNAL GANESH KHOPADKAR"/>
    <s v="ONLINE"/>
    <x v="4"/>
    <n v="3155"/>
    <m/>
    <m/>
    <s v="BANK STABLE 11"/>
    <n v="3104"/>
    <n v="3097.78"/>
    <n v="3145.78"/>
    <n v="3129.7800000000007"/>
    <x v="0"/>
    <x v="0"/>
    <x v="0"/>
    <x v="15"/>
    <n v="23192"/>
    <n v="48"/>
    <n v="0"/>
    <n v="6050"/>
    <s v="STABLE"/>
    <n v="3.4049584369561202E-2"/>
    <n v="1.2691393312854839E-3"/>
    <x v="0"/>
    <s v="PAID"/>
    <s v="PTP"/>
    <s v="PAID"/>
    <m/>
    <m/>
    <s v="CAVA"/>
    <m/>
    <s v="-"/>
    <s v="-"/>
    <s v="DECCAN JYMKHANA"/>
    <s v="-"/>
    <s v="-"/>
    <s v="-"/>
    <n v="9195.7800000000007"/>
    <n v="23192"/>
    <n v="27"/>
    <n v="12"/>
    <s v="STABLE"/>
    <m/>
    <m/>
    <m/>
    <m/>
    <s v="REGULAR"/>
    <s v="MH12WF6522"/>
    <s v="HONDA ACTIVA 6G DLX BS VI"/>
    <d v="2023-11-23T00:00:00"/>
    <n v="36"/>
    <x v="0"/>
    <x v="1"/>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m/>
    <s v="83"/>
    <n v="3145.78"/>
    <n v="6284.7800000000007"/>
  </r>
  <r>
    <n v="460234987"/>
    <s v="KALPANA KISAN WAGHMARE"/>
    <m/>
    <x v="1"/>
    <m/>
    <m/>
    <m/>
    <m/>
    <n v="3479"/>
    <n v="3479"/>
    <n v="3497"/>
    <n v="6958"/>
    <x v="0"/>
    <x v="1"/>
    <x v="1"/>
    <x v="6"/>
    <n v="23028"/>
    <n v="18"/>
    <n v="0"/>
    <n v="450"/>
    <s v="-"/>
    <n v="1.3154047722345906E-2"/>
    <n v="1.2601647344274805E-3"/>
    <x v="1"/>
    <s v="NC"/>
    <s v="-"/>
    <s v="NC"/>
    <s v="Add not found"/>
    <m/>
    <s v="CNAVNA"/>
    <m/>
    <m/>
    <m/>
    <s v="CHANDAN NAGAR"/>
    <m/>
    <m/>
    <m/>
    <n v="3947"/>
    <n v="23028"/>
    <n v="27"/>
    <n v="43"/>
    <s v="FLOW"/>
    <m/>
    <m/>
    <m/>
    <m/>
    <s v="-"/>
    <s v="MH12WC1845"/>
    <s v="HONDA DIO DLX BS VI"/>
    <d v="2023-10-21T00:00:00"/>
    <n v="36"/>
    <x v="1"/>
    <x v="1"/>
    <m/>
    <m/>
    <m/>
    <m/>
    <m/>
    <m/>
    <m/>
    <m/>
    <m/>
    <m/>
    <m/>
    <m/>
    <m/>
    <m/>
    <m/>
    <m/>
    <m/>
    <m/>
    <m/>
    <m/>
    <m/>
    <m/>
    <m/>
    <m/>
    <m/>
    <m/>
    <m/>
    <m/>
    <m/>
    <m/>
    <m/>
    <m/>
    <m/>
    <m/>
    <m/>
    <m/>
    <m/>
    <m/>
    <m/>
    <m/>
    <m/>
    <m/>
    <m/>
    <m/>
    <m/>
    <m/>
    <m/>
    <m/>
    <m/>
    <m/>
    <m/>
    <m/>
    <m/>
    <m/>
    <m/>
    <m/>
    <m/>
    <m/>
    <m/>
    <m/>
    <m/>
    <m/>
    <m/>
    <m/>
    <m/>
    <m/>
    <m/>
    <m/>
    <m/>
    <m/>
    <m/>
    <m/>
    <m/>
    <m/>
    <m/>
    <m/>
    <m/>
    <m/>
    <m/>
    <m/>
    <m/>
    <m/>
    <m/>
    <m/>
    <m/>
    <m/>
    <m/>
    <m/>
    <m/>
    <m/>
    <m/>
    <m/>
    <m/>
    <m/>
    <n v="0"/>
    <s v=""/>
    <s v="ZBHT0012"/>
    <e v="#N/A"/>
    <e v="#N/A"/>
    <e v="#N/A"/>
    <e v="#N/A"/>
    <e v="#N/A"/>
    <m/>
    <m/>
    <m/>
    <m/>
    <n v="0"/>
    <n v="3497"/>
    <n v="6958"/>
  </r>
  <r>
    <n v="464448758"/>
    <s v="LAXMAN DASHRATH MANE"/>
    <m/>
    <x v="1"/>
    <m/>
    <m/>
    <m/>
    <m/>
    <n v="3489"/>
    <n v="3489"/>
    <n v="3544"/>
    <n v="7088"/>
    <x v="0"/>
    <x v="1"/>
    <x v="1"/>
    <x v="13"/>
    <n v="22956"/>
    <n v="55"/>
    <n v="0"/>
    <n v="450.43"/>
    <s v="-"/>
    <n v="2.2685875648908345E-2"/>
    <n v="1.2562246675142106E-3"/>
    <x v="1"/>
    <s v="NC"/>
    <s v="-"/>
    <s v="NC"/>
    <s v="Shifted"/>
    <m/>
    <s v="CNAVNA"/>
    <m/>
    <m/>
    <m/>
    <s v="HINJEWADI"/>
    <m/>
    <m/>
    <m/>
    <n v="3994.43"/>
    <n v="22956"/>
    <n v="27"/>
    <n v="43"/>
    <s v="FLOW"/>
    <m/>
    <m/>
    <m/>
    <m/>
    <s v="-"/>
    <s v="MH14LZ6618"/>
    <s v="HONDA SHINE DISC BSVI"/>
    <d v="2024-10-26T00:00:00"/>
    <n v="24"/>
    <x v="1"/>
    <x v="0"/>
    <m/>
    <m/>
    <m/>
    <m/>
    <m/>
    <m/>
    <m/>
    <m/>
    <m/>
    <m/>
    <m/>
    <m/>
    <m/>
    <m/>
    <m/>
    <m/>
    <m/>
    <m/>
    <m/>
    <m/>
    <m/>
    <m/>
    <m/>
    <m/>
    <m/>
    <m/>
    <m/>
    <m/>
    <m/>
    <m/>
    <m/>
    <n v="1"/>
    <m/>
    <m/>
    <m/>
    <m/>
    <m/>
    <m/>
    <m/>
    <m/>
    <m/>
    <m/>
    <m/>
    <m/>
    <m/>
    <m/>
    <m/>
    <m/>
    <m/>
    <m/>
    <m/>
    <m/>
    <m/>
    <m/>
    <m/>
    <m/>
    <m/>
    <m/>
    <m/>
    <m/>
    <m/>
    <m/>
    <m/>
    <m/>
    <m/>
    <m/>
    <m/>
    <m/>
    <m/>
    <m/>
    <m/>
    <m/>
    <m/>
    <m/>
    <m/>
    <m/>
    <m/>
    <m/>
    <m/>
    <m/>
    <m/>
    <m/>
    <m/>
    <m/>
    <m/>
    <m/>
    <m/>
    <m/>
    <m/>
    <m/>
    <m/>
    <m/>
    <m/>
    <m/>
    <n v="1"/>
    <n v="1"/>
    <s v="DUWT0030"/>
    <s v="BPYeuxZ8b7"/>
    <s v="Allocated"/>
    <s v="Shifted (NC_SFTD)"/>
    <s v="We had visited to customer but customer shifted "/>
    <d v="2026-06-11T00:00:00"/>
    <m/>
    <m/>
    <m/>
    <m/>
    <s v="110"/>
    <n v="3544"/>
    <n v="7088"/>
  </r>
  <r>
    <n v="462841404"/>
    <s v="KADAM AAKASH TUKARAM"/>
    <m/>
    <x v="1"/>
    <m/>
    <m/>
    <m/>
    <m/>
    <n v="11637"/>
    <n v="23274"/>
    <n v="11817"/>
    <n v="35372"/>
    <x v="4"/>
    <x v="1"/>
    <x v="1"/>
    <x v="11"/>
    <n v="22860"/>
    <n v="180"/>
    <n v="0"/>
    <n v="900"/>
    <s v="FLOW"/>
    <n v="7.9049199274144388E-2"/>
    <n v="5.0614642094599675E-3"/>
    <x v="1"/>
    <s v="RTP"/>
    <s v="RTP"/>
    <s v="RTP"/>
    <s v="Financail problem"/>
    <m/>
    <m/>
    <m/>
    <s v="-"/>
    <s v="-"/>
    <s v="RAJGURU NAGAR"/>
    <s v="-"/>
    <s v="-"/>
    <s v="-"/>
    <n v="24354"/>
    <n v="22860"/>
    <n v="57"/>
    <n v="73"/>
    <s v="FLOW"/>
    <m/>
    <m/>
    <m/>
    <m/>
    <s v="REGULAR"/>
    <s v="MH14LN5931"/>
    <s v="CLASSIC 350 DARK GUNMETAL GREY"/>
    <d v="2024-05-09T00:00:00"/>
    <n v="24"/>
    <x v="0"/>
    <x v="0"/>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m/>
    <s v="461"/>
    <n v="11817"/>
    <n v="35372"/>
  </r>
  <r>
    <n v="460465980"/>
    <s v="BINAY KUMAR"/>
    <m/>
    <x v="1"/>
    <m/>
    <m/>
    <m/>
    <s v="BANK STABLE 11"/>
    <n v="2751"/>
    <n v="7943"/>
    <n v="2865"/>
    <n v="11164"/>
    <x v="1"/>
    <x v="0"/>
    <x v="1"/>
    <x v="2"/>
    <n v="22724"/>
    <n v="424"/>
    <n v="0"/>
    <n v="4500"/>
    <s v="05.05.26"/>
    <n v="7.5787415033483005E-2"/>
    <n v="6.0777718685060076E-3"/>
    <x v="0"/>
    <s v="PAID"/>
    <s v="PAID"/>
    <s v="PAID"/>
    <m/>
    <m/>
    <s v="CAVNA"/>
    <m/>
    <s v="REPO"/>
    <s v="-"/>
    <s v="DAPODI"/>
    <s v="-"/>
    <s v="-"/>
    <s v="-"/>
    <n v="12867"/>
    <n v="22724"/>
    <n v="88"/>
    <n v="73"/>
    <s v="STABLE"/>
    <m/>
    <m/>
    <m/>
    <m/>
    <s v="NPA"/>
    <s v="MH14LD7256"/>
    <s v="HONDA SHINE DRUM BSVI"/>
    <d v="2023-11-04T00:00:00"/>
    <n v="36"/>
    <x v="0"/>
    <x v="1"/>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m/>
    <s v="470"/>
    <n v="2865"/>
    <n v="11164"/>
  </r>
  <r>
    <n v="464549996"/>
    <s v="SOHIT SINGH"/>
    <s v="ONLINE"/>
    <x v="10"/>
    <n v="3645"/>
    <m/>
    <m/>
    <m/>
    <n v="3500"/>
    <n v="3500"/>
    <n v="3576"/>
    <n v="3424"/>
    <x v="0"/>
    <x v="0"/>
    <x v="0"/>
    <x v="4"/>
    <n v="22688"/>
    <n v="76"/>
    <n v="0"/>
    <n v="6059"/>
    <s v="-"/>
    <n v="3.1533896102928595E-2"/>
    <n v="1.2415588628925949E-3"/>
    <x v="0"/>
    <s v="PAID"/>
    <s v="-"/>
    <s v="PAID"/>
    <m/>
    <m/>
    <m/>
    <m/>
    <m/>
    <m/>
    <s v="MAHALUNGE"/>
    <m/>
    <m/>
    <m/>
    <n v="9635"/>
    <n v="22688"/>
    <n v="27"/>
    <n v="12"/>
    <s v="STABLE"/>
    <m/>
    <m/>
    <m/>
    <m/>
    <s v="-"/>
    <s v="MH14MA1159"/>
    <s v="HONDA SHINE 100 OBD2"/>
    <d v="2024-11-04T00:00:00"/>
    <n v="24"/>
    <x v="1"/>
    <x v="0"/>
    <m/>
    <m/>
    <m/>
    <m/>
    <m/>
    <m/>
    <m/>
    <m/>
    <m/>
    <m/>
    <m/>
    <m/>
    <m/>
    <m/>
    <m/>
    <m/>
    <m/>
    <m/>
    <m/>
    <m/>
    <m/>
    <m/>
    <m/>
    <m/>
    <m/>
    <m/>
    <m/>
    <m/>
    <m/>
    <m/>
    <m/>
    <m/>
    <m/>
    <m/>
    <n v="1"/>
    <m/>
    <m/>
    <m/>
    <m/>
    <m/>
    <m/>
    <m/>
    <m/>
    <m/>
    <m/>
    <m/>
    <m/>
    <m/>
    <m/>
    <m/>
    <m/>
    <m/>
    <m/>
    <m/>
    <m/>
    <m/>
    <m/>
    <m/>
    <m/>
    <m/>
    <m/>
    <m/>
    <m/>
    <m/>
    <m/>
    <m/>
    <m/>
    <m/>
    <m/>
    <m/>
    <m/>
    <m/>
    <m/>
    <m/>
    <m/>
    <m/>
    <m/>
    <m/>
    <m/>
    <m/>
    <m/>
    <m/>
    <m/>
    <m/>
    <m/>
    <m/>
    <m/>
    <m/>
    <m/>
    <m/>
    <m/>
    <m/>
    <m/>
    <m/>
    <n v="1"/>
    <n v="1"/>
    <s v="DUWT0017"/>
    <s v="Goc78CxA5m"/>
    <s v="Allocated"/>
    <s v="Address Not Found (NC_ANF)"/>
    <s v="Short address available "/>
    <d v="2026-06-12T00:00:00"/>
    <m/>
    <m/>
    <m/>
    <m/>
    <s v="69"/>
    <n v="3576"/>
    <n v="7069"/>
  </r>
  <r>
    <n v="460718163"/>
    <s v="VIKAS LAXMAN SHELAR"/>
    <m/>
    <x v="1"/>
    <m/>
    <m/>
    <m/>
    <m/>
    <n v="3434"/>
    <n v="3434"/>
    <n v="3482"/>
    <n v="6976"/>
    <x v="0"/>
    <x v="1"/>
    <x v="1"/>
    <x v="7"/>
    <n v="22440.53"/>
    <n v="48"/>
    <n v="0"/>
    <n v="5352"/>
    <s v="-"/>
    <n v="1.3971498629172463E-2"/>
    <n v="1.2280165245727769E-3"/>
    <x v="1"/>
    <s v="BPTP"/>
    <s v="-"/>
    <s v="BPTP"/>
    <s v="Financail problem"/>
    <m/>
    <s v="CAVA"/>
    <m/>
    <s v="-"/>
    <s v="-"/>
    <s v="SHIRUR"/>
    <s v="-"/>
    <s v="-"/>
    <s v="-"/>
    <n v="8834"/>
    <n v="22440.53"/>
    <n v="27"/>
    <n v="43"/>
    <s v="FLOW"/>
    <m/>
    <m/>
    <m/>
    <m/>
    <s v="REGULAR"/>
    <s v="MH12WF7602"/>
    <s v="SPLENDORPLUS I3S DRS C FI BLACKACNT"/>
    <d v="2023-11-15T00:00:00"/>
    <n v="36"/>
    <x v="0"/>
    <x v="0"/>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m/>
    <s v="108"/>
    <n v="3482"/>
    <n v="6976"/>
  </r>
  <r>
    <n v="466120249"/>
    <s v="SHIVNANDA RAHUL WAGHULE"/>
    <m/>
    <x v="1"/>
    <m/>
    <m/>
    <m/>
    <m/>
    <n v="2479"/>
    <n v="10014"/>
    <n v="493"/>
    <n v="13084"/>
    <x v="5"/>
    <x v="1"/>
    <x v="1"/>
    <x v="8"/>
    <n v="22415"/>
    <n v="395"/>
    <n v="0"/>
    <n v="1800"/>
    <s v="FLOW"/>
    <n v="6.1842458303243246E-2"/>
    <n v="1.091084811475391E-2"/>
    <x v="1"/>
    <s v="NC"/>
    <s v="NC"/>
    <s v="NC"/>
    <s v="Add not found"/>
    <m/>
    <s v="CNAVNA"/>
    <m/>
    <s v="REPO"/>
    <s v="-"/>
    <s v="KAMSHET"/>
    <s v="-"/>
    <s v="-"/>
    <s v="-"/>
    <n v="12209"/>
    <n v="22415"/>
    <n v="146"/>
    <n v="162"/>
    <s v="FLOW"/>
    <m/>
    <m/>
    <m/>
    <m/>
    <s v="NPA"/>
    <s v="MH14LN6546"/>
    <s v="SPLENDOR PLUS DRS CAST FI BLACK"/>
    <d v="2025-05-14T00:00:00"/>
    <n v="18"/>
    <x v="0"/>
    <x v="1"/>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m/>
    <s v="591"/>
    <n v="493"/>
    <n v="13084"/>
  </r>
  <r>
    <n v="460260039"/>
    <s v="SNEHA SHRIDHAR PILLAY"/>
    <s v="COLLECT"/>
    <x v="14"/>
    <n v="3500"/>
    <m/>
    <m/>
    <m/>
    <n v="3434"/>
    <n v="2936"/>
    <n v="2996"/>
    <n v="3004"/>
    <x v="0"/>
    <x v="0"/>
    <x v="0"/>
    <x v="17"/>
    <n v="22333"/>
    <n v="60"/>
    <n v="0"/>
    <n v="2615"/>
    <s v="-"/>
    <n v="3.7488210970685824E-2"/>
    <n v="1.2221321440841115E-3"/>
    <x v="0"/>
    <s v="PAID"/>
    <s v="-"/>
    <s v="PAID"/>
    <m/>
    <m/>
    <s v="CAVNA"/>
    <m/>
    <m/>
    <m/>
    <s v="SANGAVI"/>
    <m/>
    <m/>
    <m/>
    <n v="5611"/>
    <n v="22333"/>
    <n v="27"/>
    <n v="43"/>
    <s v="FLOW"/>
    <m/>
    <m/>
    <m/>
    <m/>
    <s v="-"/>
    <s v="MH14LD0112"/>
    <s v="HONDA ACTIVA 125 SMART"/>
    <d v="2023-10-23T00:00:00"/>
    <n v="36"/>
    <x v="1"/>
    <x v="0"/>
    <m/>
    <m/>
    <m/>
    <m/>
    <m/>
    <m/>
    <m/>
    <m/>
    <m/>
    <m/>
    <m/>
    <m/>
    <m/>
    <m/>
    <m/>
    <m/>
    <m/>
    <m/>
    <m/>
    <m/>
    <m/>
    <m/>
    <m/>
    <m/>
    <m/>
    <m/>
    <m/>
    <m/>
    <m/>
    <m/>
    <m/>
    <n v="1"/>
    <m/>
    <m/>
    <m/>
    <m/>
    <m/>
    <m/>
    <m/>
    <m/>
    <m/>
    <m/>
    <m/>
    <m/>
    <m/>
    <m/>
    <m/>
    <m/>
    <m/>
    <n v="2"/>
    <m/>
    <m/>
    <m/>
    <m/>
    <m/>
    <m/>
    <m/>
    <m/>
    <m/>
    <m/>
    <m/>
    <m/>
    <m/>
    <m/>
    <m/>
    <m/>
    <m/>
    <m/>
    <m/>
    <m/>
    <m/>
    <m/>
    <m/>
    <m/>
    <m/>
    <m/>
    <m/>
    <m/>
    <m/>
    <m/>
    <m/>
    <m/>
    <m/>
    <m/>
    <m/>
    <m/>
    <m/>
    <m/>
    <m/>
    <m/>
    <m/>
    <m/>
    <m/>
    <m/>
    <n v="3"/>
    <n v="1"/>
    <s v="ZBHT0015"/>
    <s v="kPJtmjsD1qmc"/>
    <s v="Allocated"/>
    <s v="Payment (PAID)"/>
    <s v="Payment (PAID)"/>
    <d v="2026-06-17T00:00:00"/>
    <m/>
    <m/>
    <m/>
    <m/>
    <s v="134"/>
    <n v="2996"/>
    <n v="6504"/>
  </r>
  <r>
    <n v="460111082"/>
    <s v="SHIVAJI BABAN GUNJAL"/>
    <m/>
    <x v="1"/>
    <m/>
    <m/>
    <m/>
    <m/>
    <n v="2991"/>
    <n v="8894"/>
    <n v="3135"/>
    <n v="12252"/>
    <x v="1"/>
    <x v="1"/>
    <x v="1"/>
    <x v="9"/>
    <n v="22264.35"/>
    <n v="223"/>
    <n v="0"/>
    <n v="6293"/>
    <s v="FLOW"/>
    <n v="6.9004360279292187E-2"/>
    <n v="5.9548336604722642E-3"/>
    <x v="1"/>
    <s v="BPTP"/>
    <s v="PTP"/>
    <s v="BPTP"/>
    <m/>
    <n v="26"/>
    <s v="CAVA"/>
    <m/>
    <s v="REPO"/>
    <s v="-"/>
    <s v="VALTI"/>
    <s v="-"/>
    <s v="-"/>
    <s v="-"/>
    <n v="15410"/>
    <n v="22264.35"/>
    <n v="88"/>
    <n v="104"/>
    <s v="FLOW"/>
    <m/>
    <m/>
    <m/>
    <m/>
    <s v="REGULAR"/>
    <s v="MH14LD2646"/>
    <s v="SPLENDOR PLUS BS6 DRK CAST FI"/>
    <d v="2023-10-13T00:00:00"/>
    <n v="36"/>
    <x v="0"/>
    <x v="1"/>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m/>
    <s v="367"/>
    <n v="3135"/>
    <n v="12252"/>
  </r>
  <r>
    <n v="465334990"/>
    <s v="SAHIL RAOKHANDE"/>
    <s v="ONLINE"/>
    <x v="21"/>
    <n v="6000"/>
    <m/>
    <m/>
    <m/>
    <n v="5848"/>
    <n v="5691"/>
    <n v="5884"/>
    <n v="5912"/>
    <x v="0"/>
    <x v="0"/>
    <x v="0"/>
    <x v="6"/>
    <n v="22245"/>
    <n v="193"/>
    <n v="0"/>
    <n v="5394"/>
    <s v="21.05.26"/>
    <n v="1.2706782681239565E-2"/>
    <n v="1.2173165067456706E-3"/>
    <x v="0"/>
    <s v="PAID"/>
    <s v="PTP"/>
    <s v="PAID"/>
    <m/>
    <m/>
    <s v="CAVA"/>
    <m/>
    <s v="-"/>
    <s v="-"/>
    <s v="KHARADI"/>
    <s v="-"/>
    <s v="-"/>
    <s v="-"/>
    <n v="11278"/>
    <n v="22245"/>
    <n v="27"/>
    <n v="12"/>
    <s v="STABLE"/>
    <m/>
    <m/>
    <m/>
    <m/>
    <s v="REGULAR"/>
    <s v="MH12XU1681"/>
    <s v="HONDA DIO 125 STD"/>
    <d v="2025-01-27T00:00:00"/>
    <n v="18"/>
    <x v="0"/>
    <x v="1"/>
    <m/>
    <m/>
    <m/>
    <m/>
    <m/>
    <m/>
    <m/>
    <m/>
    <m/>
    <m/>
    <m/>
    <m/>
    <m/>
    <m/>
    <m/>
    <m/>
    <m/>
    <m/>
    <m/>
    <m/>
    <m/>
    <m/>
    <m/>
    <m/>
    <m/>
    <m/>
    <m/>
    <m/>
    <n v="1"/>
    <m/>
    <m/>
    <m/>
    <m/>
    <m/>
    <m/>
    <m/>
    <m/>
    <m/>
    <m/>
    <m/>
    <m/>
    <m/>
    <m/>
    <m/>
    <m/>
    <m/>
    <m/>
    <m/>
    <m/>
    <m/>
    <m/>
    <m/>
    <m/>
    <m/>
    <m/>
    <m/>
    <m/>
    <m/>
    <m/>
    <m/>
    <m/>
    <m/>
    <m/>
    <m/>
    <m/>
    <m/>
    <m/>
    <m/>
    <m/>
    <m/>
    <m/>
    <m/>
    <m/>
    <m/>
    <m/>
    <m/>
    <m/>
    <m/>
    <m/>
    <m/>
    <m/>
    <m/>
    <m/>
    <m/>
    <m/>
    <m/>
    <m/>
    <m/>
    <m/>
    <m/>
    <m/>
    <m/>
    <m/>
    <m/>
    <n v="1"/>
    <n v="1"/>
    <s v="ZBHT0012"/>
    <s v="G6SB9qUOsEJc"/>
    <s v="Allocated"/>
    <s v="Left Message (LMCB)"/>
    <s v="Lm"/>
    <d v="2026-06-10T00:00:00"/>
    <m/>
    <m/>
    <m/>
    <m/>
    <s v="373"/>
    <n v="5884"/>
    <n v="11912"/>
  </r>
  <r>
    <n v="460051993"/>
    <s v="DHEERAJ KASHINATH PANSARE"/>
    <m/>
    <x v="1"/>
    <m/>
    <m/>
    <m/>
    <m/>
    <n v="3380"/>
    <n v="6677"/>
    <n v="3581"/>
    <n v="10487"/>
    <x v="4"/>
    <x v="1"/>
    <x v="1"/>
    <x v="10"/>
    <n v="22196.639999999999"/>
    <n v="284"/>
    <n v="0"/>
    <n v="6300"/>
    <s v="26.05.26"/>
    <n v="9.7945563234953875E-2"/>
    <n v="4.914588754604877E-3"/>
    <x v="0"/>
    <s v="PTP"/>
    <s v="PTP"/>
    <s v="PTP"/>
    <m/>
    <n v="25"/>
    <s v="CAVA"/>
    <m/>
    <s v="-"/>
    <s v="-"/>
    <s v="OTUR"/>
    <s v="-"/>
    <s v="-"/>
    <s v="-"/>
    <n v="13261"/>
    <n v="22196.639999999999"/>
    <n v="57"/>
    <n v="73"/>
    <s v="FLOW"/>
    <m/>
    <m/>
    <m/>
    <m/>
    <s v="REGULAR"/>
    <s v="MH14LD1684"/>
    <s v="HONDA ACTIVA 6G DLX BS VI"/>
    <d v="2023-10-09T00:00:00"/>
    <n v="36"/>
    <x v="0"/>
    <x v="0"/>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m/>
    <s v="430"/>
    <n v="3581"/>
    <n v="10487"/>
  </r>
  <r>
    <n v="461546516"/>
    <s v="MANIK ANNASO ANAP"/>
    <s v="ONLINE"/>
    <x v="19"/>
    <n v="2710"/>
    <m/>
    <m/>
    <m/>
    <n v="2660"/>
    <n v="2657"/>
    <n v="2701"/>
    <n v="2696"/>
    <x v="0"/>
    <x v="0"/>
    <x v="0"/>
    <x v="10"/>
    <n v="22083.64"/>
    <n v="44"/>
    <n v="0"/>
    <n v="3502"/>
    <s v="-"/>
    <n v="9.5237523512847685E-3"/>
    <n v="1.2084863790078201E-3"/>
    <x v="0"/>
    <s v="PAID"/>
    <s v="-"/>
    <s v="MPTP"/>
    <s v="Shifted"/>
    <m/>
    <s v="CAVNA"/>
    <m/>
    <m/>
    <m/>
    <s v="JUNNAR"/>
    <m/>
    <m/>
    <m/>
    <n v="6203"/>
    <n v="22083.64"/>
    <n v="27"/>
    <n v="43"/>
    <s v="FLOW"/>
    <m/>
    <m/>
    <m/>
    <m/>
    <s v="-"/>
    <s v="MH14LH4796"/>
    <s v="SPLENDOR PLUS DRS CAST FI BLACK"/>
    <d v="2024-01-17T00:00:00"/>
    <n v="36"/>
    <x v="1"/>
    <x v="0"/>
    <m/>
    <m/>
    <m/>
    <m/>
    <m/>
    <m/>
    <m/>
    <m/>
    <m/>
    <m/>
    <m/>
    <m/>
    <m/>
    <m/>
    <m/>
    <m/>
    <m/>
    <m/>
    <m/>
    <m/>
    <m/>
    <m/>
    <m/>
    <m/>
    <m/>
    <m/>
    <m/>
    <m/>
    <m/>
    <m/>
    <m/>
    <n v="1"/>
    <m/>
    <m/>
    <m/>
    <m/>
    <m/>
    <m/>
    <m/>
    <m/>
    <m/>
    <m/>
    <m/>
    <m/>
    <m/>
    <m/>
    <m/>
    <m/>
    <m/>
    <m/>
    <m/>
    <m/>
    <m/>
    <m/>
    <m/>
    <m/>
    <m/>
    <m/>
    <m/>
    <m/>
    <m/>
    <m/>
    <m/>
    <m/>
    <m/>
    <m/>
    <m/>
    <m/>
    <m/>
    <m/>
    <m/>
    <m/>
    <m/>
    <m/>
    <m/>
    <m/>
    <m/>
    <m/>
    <m/>
    <m/>
    <m/>
    <m/>
    <m/>
    <m/>
    <m/>
    <m/>
    <m/>
    <m/>
    <m/>
    <m/>
    <m/>
    <m/>
    <m/>
    <m/>
    <n v="1"/>
    <n v="1"/>
    <s v="ZBHT0021"/>
    <s v="A2j5UVxGi7"/>
    <s v="Allocated"/>
    <s v="Promise To Pay (PTP)"/>
    <s v="Ptp"/>
    <d v="2026-06-20T00:00:00"/>
    <m/>
    <m/>
    <m/>
    <m/>
    <s v="89"/>
    <n v="2701"/>
    <n v="5406"/>
  </r>
  <r>
    <n v="467004899"/>
    <s v="SAGAR BHARAT GAIKAWAD"/>
    <m/>
    <x v="1"/>
    <m/>
    <m/>
    <m/>
    <m/>
    <n v="2444"/>
    <n v="12070"/>
    <n v="3012"/>
    <n v="15488"/>
    <x v="5"/>
    <x v="1"/>
    <x v="1"/>
    <x v="4"/>
    <n v="22002"/>
    <n v="718"/>
    <n v="0"/>
    <n v="2700"/>
    <s v="18.05.26"/>
    <n v="0.35024435282319044"/>
    <n v="1.0709813973714724E-2"/>
    <x v="1"/>
    <s v="MPTP"/>
    <s v="NC"/>
    <s v="MPTP"/>
    <s v="Shifted"/>
    <n v="25"/>
    <s v="CNAVNA"/>
    <m/>
    <s v="REPO"/>
    <s v="-"/>
    <s v="CHAKAN"/>
    <s v="-"/>
    <s v="-"/>
    <s v="-"/>
    <n v="15488"/>
    <n v="22002"/>
    <n v="146"/>
    <n v="162"/>
    <s v="FLOW"/>
    <m/>
    <m/>
    <m/>
    <m/>
    <s v="NPA"/>
    <s v="MH14MB2217"/>
    <s v="SPLENDOR PLUS I3S BS6 FI DRUM SELF"/>
    <d v="2025-10-04T00:00:00"/>
    <n v="12"/>
    <x v="0"/>
    <x v="0"/>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m/>
    <s v="974"/>
    <n v="3012"/>
    <n v="15488"/>
  </r>
  <r>
    <n v="460349990"/>
    <s v="DATTATRAY SAKHARAM DHANAVALE"/>
    <m/>
    <x v="1"/>
    <m/>
    <m/>
    <m/>
    <s v="BANK STABLE 11"/>
    <n v="3319"/>
    <n v="3369"/>
    <n v="52"/>
    <n v="6744"/>
    <x v="4"/>
    <x v="0"/>
    <x v="1"/>
    <x v="3"/>
    <n v="21841"/>
    <n v="2"/>
    <n v="0"/>
    <n v="6219"/>
    <s v="-"/>
    <n v="0.10076755617799331"/>
    <n v="4.8358460104468565E-3"/>
    <x v="0"/>
    <s v="PAID"/>
    <s v="-"/>
    <s v="PAID"/>
    <m/>
    <n v="14"/>
    <s v="CAVA"/>
    <m/>
    <s v="-"/>
    <s v="-"/>
    <s v="BHOR"/>
    <s v="-"/>
    <s v="-"/>
    <s v="-"/>
    <n v="9590"/>
    <n v="21841"/>
    <n v="57"/>
    <n v="43"/>
    <s v="STABLE"/>
    <m/>
    <m/>
    <m/>
    <m/>
    <s v="REGULAR"/>
    <s v="MH12WD6455"/>
    <s v="HONDA DIO DLX BS VI"/>
    <d v="2023-10-27T00:00:00"/>
    <n v="36"/>
    <x v="0"/>
    <x v="1"/>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m/>
    <s v="56"/>
    <n v="52"/>
    <n v="6744"/>
  </r>
  <r>
    <n v="458427914"/>
    <s v="PRAVIN TUKARAM BHONDAVE"/>
    <s v="ONLINE"/>
    <x v="13"/>
    <n v="4508"/>
    <m/>
    <m/>
    <m/>
    <n v="4505"/>
    <n v="17769"/>
    <n v="4877"/>
    <n v="18688"/>
    <x v="2"/>
    <x v="0"/>
    <x v="0"/>
    <x v="0"/>
    <n v="21605.08"/>
    <n v="623"/>
    <n v="0"/>
    <n v="5850"/>
    <s v="-"/>
    <n v="0.17911083757074045"/>
    <n v="7.0933564296497267E-3"/>
    <x v="0"/>
    <s v="PAID"/>
    <s v="-"/>
    <s v="PAID"/>
    <m/>
    <m/>
    <m/>
    <m/>
    <s v="REPO"/>
    <s v="-"/>
    <s v="BIBVEWADI"/>
    <s v="-"/>
    <s v="-"/>
    <s v="-"/>
    <n v="24242"/>
    <n v="21605.08"/>
    <n v="116"/>
    <n v="104"/>
    <s v="STABLE"/>
    <m/>
    <m/>
    <m/>
    <m/>
    <s v="NPA"/>
    <s v="MH12VM7890"/>
    <s v="BAJAJ CHETAK PREMIUM"/>
    <d v="2023-06-06T00:00:00"/>
    <n v="36"/>
    <x v="0"/>
    <x v="1"/>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m/>
    <s v="922"/>
    <n v="4877"/>
    <n v="23196"/>
  </r>
  <r>
    <n v="460648088"/>
    <s v="SATISH SANTOSH VISHWAKARMA"/>
    <m/>
    <x v="1"/>
    <m/>
    <m/>
    <m/>
    <m/>
    <n v="3284"/>
    <n v="3246"/>
    <n v="3299"/>
    <n v="6676"/>
    <x v="0"/>
    <x v="1"/>
    <x v="1"/>
    <x v="16"/>
    <n v="21565.23"/>
    <n v="53"/>
    <n v="0"/>
    <n v="6187"/>
    <s v="STABLE"/>
    <n v="8.3206223180362193E-2"/>
    <n v="1.1801173500007613E-3"/>
    <x v="1"/>
    <s v="NC"/>
    <s v="NC"/>
    <s v="NC"/>
    <s v="Add not found"/>
    <m/>
    <s v="CNAVNA"/>
    <m/>
    <s v="-"/>
    <s v="-"/>
    <s v="WAGHOLI"/>
    <s v="-"/>
    <s v="-"/>
    <s v="-"/>
    <n v="9486"/>
    <n v="21565.23"/>
    <n v="27"/>
    <n v="43"/>
    <s v="FLOW"/>
    <m/>
    <m/>
    <m/>
    <m/>
    <s v="REGULAR"/>
    <s v="MH12WF3771"/>
    <s v="HONDA ACTIVA 6G H SMART"/>
    <d v="2023-11-13T00:00:00"/>
    <n v="36"/>
    <x v="0"/>
    <x v="1"/>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m/>
    <s v="146"/>
    <n v="3299"/>
    <n v="6676"/>
  </r>
  <r>
    <n v="460561110"/>
    <s v="SAMADHAN RAMDAS DEVKAR"/>
    <m/>
    <x v="1"/>
    <m/>
    <m/>
    <m/>
    <m/>
    <n v="3257"/>
    <n v="3255"/>
    <n v="3305"/>
    <n v="6654"/>
    <x v="0"/>
    <x v="1"/>
    <x v="1"/>
    <x v="7"/>
    <n v="21457.34"/>
    <n v="50"/>
    <n v="0"/>
    <n v="1269"/>
    <s v="30.05.26"/>
    <n v="1.3359363455127284E-2"/>
    <n v="1.1742132691775296E-3"/>
    <x v="0"/>
    <s v="MPTP"/>
    <s v="OS"/>
    <s v="MPTP"/>
    <s v="Customer never meet at home  left msg with father"/>
    <m/>
    <s v="CNAVNA"/>
    <m/>
    <s v="-"/>
    <s v="-"/>
    <s v="KOREGAON BHIMA"/>
    <s v="-"/>
    <s v="-"/>
    <s v="-"/>
    <n v="4574"/>
    <n v="21457.34"/>
    <n v="27"/>
    <n v="43"/>
    <s v="FLOW"/>
    <m/>
    <m/>
    <m/>
    <m/>
    <s v="REGULAR"/>
    <s v="MH12WD6948"/>
    <s v="HONDA ACTIVA 6G H SMART"/>
    <d v="2023-11-09T00:00:00"/>
    <n v="36"/>
    <x v="0"/>
    <x v="0"/>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m/>
    <s v="142"/>
    <n v="3305"/>
    <n v="6654"/>
  </r>
  <r>
    <n v="460863978"/>
    <s v="HANUMAN PANDURANG KATKE"/>
    <s v="ONLINE"/>
    <x v="24"/>
    <n v="125"/>
    <m/>
    <m/>
    <m/>
    <n v="2862"/>
    <n v="0"/>
    <n v="44"/>
    <n v="2850"/>
    <x v="0"/>
    <x v="0"/>
    <x v="0"/>
    <x v="7"/>
    <n v="21383"/>
    <n v="44"/>
    <n v="0"/>
    <n v="900"/>
    <s v="23.05.26"/>
    <n v="1.3313079289463965E-2"/>
    <n v="1.1701451500895784E-3"/>
    <x v="0"/>
    <s v="PAID"/>
    <s v="PTP"/>
    <s v="PAID"/>
    <m/>
    <m/>
    <s v="CAVA"/>
    <m/>
    <s v="-"/>
    <s v="-"/>
    <s v="SHIRUR"/>
    <s v="-"/>
    <s v="-"/>
    <s v="-"/>
    <n v="3804"/>
    <n v="21383"/>
    <n v="27"/>
    <n v="12"/>
    <s v="STABLE"/>
    <m/>
    <m/>
    <m/>
    <m/>
    <s v="REGULAR"/>
    <s v="MH12WL2558"/>
    <s v="SPLENDOR PLUS I3S XTEC"/>
    <d v="2023-11-24T00:00:00"/>
    <n v="36"/>
    <x v="0"/>
    <x v="0"/>
    <m/>
    <m/>
    <m/>
    <m/>
    <m/>
    <m/>
    <m/>
    <m/>
    <m/>
    <m/>
    <m/>
    <m/>
    <m/>
    <m/>
    <m/>
    <m/>
    <m/>
    <m/>
    <m/>
    <m/>
    <m/>
    <m/>
    <m/>
    <m/>
    <m/>
    <m/>
    <m/>
    <m/>
    <m/>
    <m/>
    <m/>
    <m/>
    <m/>
    <m/>
    <m/>
    <m/>
    <m/>
    <m/>
    <m/>
    <m/>
    <n v="2"/>
    <m/>
    <m/>
    <m/>
    <m/>
    <m/>
    <m/>
    <m/>
    <m/>
    <m/>
    <m/>
    <m/>
    <m/>
    <m/>
    <m/>
    <m/>
    <m/>
    <m/>
    <m/>
    <m/>
    <m/>
    <m/>
    <m/>
    <m/>
    <m/>
    <m/>
    <m/>
    <m/>
    <m/>
    <m/>
    <m/>
    <m/>
    <m/>
    <m/>
    <m/>
    <m/>
    <m/>
    <m/>
    <m/>
    <m/>
    <m/>
    <m/>
    <m/>
    <m/>
    <m/>
    <m/>
    <m/>
    <m/>
    <m/>
    <m/>
    <m/>
    <m/>
    <m/>
    <m/>
    <n v="2"/>
    <n v="1"/>
    <s v="ZBHT0024"/>
    <s v="kosnba3F6b"/>
    <s v="Allocated"/>
    <s v="Payment (PAID)"/>
    <s v="Payment (PAID)"/>
    <d v="2026-06-14T00:00:00"/>
    <m/>
    <m/>
    <m/>
    <m/>
    <s v="113"/>
    <n v="44"/>
    <n v="2975"/>
  </r>
  <r>
    <n v="460005853"/>
    <s v="SHRUTIKA RAVINDRA OHAL"/>
    <m/>
    <x v="1"/>
    <m/>
    <m/>
    <m/>
    <m/>
    <n v="3731"/>
    <n v="3651"/>
    <n v="3768"/>
    <n v="7644"/>
    <x v="0"/>
    <x v="1"/>
    <x v="1"/>
    <x v="0"/>
    <n v="21164"/>
    <n v="117"/>
    <n v="0"/>
    <n v="0"/>
    <s v="-"/>
    <n v="1.8231496119006013E-2"/>
    <n v="1.1581607798950492E-3"/>
    <x v="0"/>
    <s v="PTP"/>
    <s v="-"/>
    <s v="PTP"/>
    <m/>
    <n v="28"/>
    <s v="CAVA"/>
    <m/>
    <s v="-"/>
    <s v="-"/>
    <s v="GULTEKADI"/>
    <s v="-"/>
    <s v="-"/>
    <s v="-"/>
    <n v="3768"/>
    <n v="21164"/>
    <n v="27"/>
    <n v="43"/>
    <s v="FLOW"/>
    <m/>
    <m/>
    <m/>
    <m/>
    <s v="REGULAR"/>
    <s v="MH12VY3093"/>
    <s v="SUZUKI BURGMAN STREET"/>
    <d v="2023-10-05T00:00:00"/>
    <n v="36"/>
    <x v="0"/>
    <x v="1"/>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m/>
    <s v="262"/>
    <n v="3768"/>
    <n v="7644"/>
  </r>
  <r>
    <n v="459782251"/>
    <s v="MRINMOY MITRA"/>
    <s v="ONLINE"/>
    <x v="11"/>
    <n v="707"/>
    <m/>
    <m/>
    <s v="BANK STABLE 05"/>
    <n v="3664"/>
    <n v="7711"/>
    <n v="707"/>
    <n v="11042"/>
    <x v="1"/>
    <x v="0"/>
    <x v="0"/>
    <x v="0"/>
    <n v="21154.94"/>
    <n v="324"/>
    <n v="0"/>
    <n v="5544"/>
    <s v="FLOW"/>
    <n v="0.87411869949941023"/>
    <n v="5.6581103332130119E-3"/>
    <x v="0"/>
    <s v="PAID"/>
    <s v="NC"/>
    <s v="PAID"/>
    <m/>
    <m/>
    <m/>
    <m/>
    <s v="REPO"/>
    <s v="-"/>
    <s v="DATTAWADI"/>
    <s v="-"/>
    <s v="-"/>
    <s v="-"/>
    <n v="13579"/>
    <n v="21154.94"/>
    <n v="88"/>
    <n v="73"/>
    <s v="STABLE"/>
    <m/>
    <m/>
    <m/>
    <m/>
    <s v="REGULAR"/>
    <s v="MH12VY3090"/>
    <s v="HONDA ACTIVA DLX"/>
    <d v="2023-09-16T00:00:00"/>
    <n v="36"/>
    <x v="0"/>
    <x v="1"/>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m/>
    <s v="374"/>
    <n v="707"/>
    <n v="11749"/>
  </r>
  <r>
    <n v="136793784"/>
    <s v="PANKAJ ASHOK SHELAR"/>
    <m/>
    <x v="1"/>
    <m/>
    <m/>
    <m/>
    <m/>
    <n v="2832"/>
    <n v="2287"/>
    <n v="2351"/>
    <n v="5243"/>
    <x v="0"/>
    <x v="1"/>
    <x v="1"/>
    <x v="10"/>
    <n v="21048.49"/>
    <n v="64"/>
    <n v="0"/>
    <n v="4521"/>
    <s v="26.05.26"/>
    <n v="9.0773353545200858E-3"/>
    <n v="1.1518397086568298E-3"/>
    <x v="0"/>
    <s v="PTP"/>
    <s v="PTP"/>
    <s v="PTP"/>
    <m/>
    <n v="28"/>
    <s v="CAVA"/>
    <m/>
    <s v="-"/>
    <s v="-"/>
    <s v="JUNNAR"/>
    <s v="-"/>
    <s v="-"/>
    <s v="-"/>
    <n v="6872"/>
    <n v="21048.49"/>
    <n v="27"/>
    <n v="43"/>
    <s v="FLOW"/>
    <m/>
    <m/>
    <m/>
    <m/>
    <s v="REGULAR"/>
    <s v="MH14KR3853"/>
    <s v="YAMAHA FZS SPECIAL"/>
    <d v="2022-12-15T00:00:00"/>
    <n v="48"/>
    <x v="0"/>
    <x v="0"/>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m/>
    <s v="124"/>
    <n v="2351"/>
    <n v="5243"/>
  </r>
  <r>
    <n v="454116052"/>
    <s v="NARAYANI KEDAAR DEWALE"/>
    <m/>
    <x v="1"/>
    <m/>
    <m/>
    <m/>
    <m/>
    <n v="2837"/>
    <n v="13758.68"/>
    <n v="3038.6800000000003"/>
    <n v="17450.68"/>
    <x v="5"/>
    <x v="1"/>
    <x v="1"/>
    <x v="8"/>
    <n v="21019.68"/>
    <n v="628"/>
    <n v="0"/>
    <n v="5850"/>
    <s v="FLOW"/>
    <n v="5.7992803209793262E-2"/>
    <n v="1.0231654512635757E-2"/>
    <x v="1"/>
    <s v="RTP"/>
    <s v="RTP"/>
    <s v="RTP"/>
    <m/>
    <m/>
    <s v="CAVNA"/>
    <m/>
    <s v="REPO"/>
    <s v="-"/>
    <s v="LONAVALA"/>
    <s v="-"/>
    <s v="-"/>
    <s v="-"/>
    <n v="20236.68"/>
    <n v="21019.68"/>
    <n v="147"/>
    <n v="163"/>
    <s v="FLOW"/>
    <m/>
    <m/>
    <m/>
    <m/>
    <s v="NPA"/>
    <s v="MH14KG7661"/>
    <s v="OKINAWA RIDGE PLUS"/>
    <d v="2022-07-21T00:00:00"/>
    <n v="48"/>
    <x v="0"/>
    <x v="1"/>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m/>
    <s v="855"/>
    <n v="3038.6800000000003"/>
    <n v="17450.68"/>
  </r>
  <r>
    <n v="460122210"/>
    <s v="ABHIJIT BHAGWAN ELBHAR"/>
    <m/>
    <x v="1"/>
    <m/>
    <m/>
    <m/>
    <m/>
    <n v="3674"/>
    <n v="3674"/>
    <n v="3758"/>
    <n v="7520"/>
    <x v="0"/>
    <x v="1"/>
    <x v="1"/>
    <x v="9"/>
    <n v="20991.4"/>
    <n v="84"/>
    <n v="0"/>
    <n v="4489"/>
    <s v="29.05.26 26.05.26"/>
    <n v="0.22458765930858579"/>
    <n v="1.1487155639335162E-3"/>
    <x v="0"/>
    <s v="PTP"/>
    <s v="PTP"/>
    <s v="PTP"/>
    <m/>
    <n v="25"/>
    <s v="CAVA"/>
    <m/>
    <s v="-"/>
    <s v="-"/>
    <s v="AWASARI BK"/>
    <s v="-"/>
    <s v="-"/>
    <s v="-"/>
    <n v="8247"/>
    <n v="20991.4"/>
    <n v="27"/>
    <n v="43"/>
    <s v="FLOW"/>
    <m/>
    <m/>
    <m/>
    <m/>
    <s v="REGULAR"/>
    <s v="MH14LF6590"/>
    <s v="DESTINI 125 XTEC"/>
    <d v="2023-10-14T00:00:00"/>
    <n v="36"/>
    <x v="0"/>
    <x v="1"/>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m/>
    <s v="172"/>
    <n v="3758"/>
    <n v="7520"/>
  </r>
  <r>
    <n v="459059044"/>
    <s v="IMTIYAZ RASHID SHAIKH"/>
    <m/>
    <x v="1"/>
    <m/>
    <m/>
    <m/>
    <m/>
    <n v="3911"/>
    <n v="14157"/>
    <n v="2968"/>
    <n v="18866"/>
    <x v="2"/>
    <x v="1"/>
    <x v="1"/>
    <x v="8"/>
    <n v="20969.25"/>
    <n v="544"/>
    <n v="0"/>
    <n v="6213"/>
    <s v="FLOW"/>
    <n v="0.20750518781523955"/>
    <n v="6.884601413761602E-3"/>
    <x v="1"/>
    <s v="RTP"/>
    <s v="NC"/>
    <s v="RTP"/>
    <s v="Financail problem"/>
    <m/>
    <s v="CAVNA"/>
    <m/>
    <s v="REPO"/>
    <s v="-"/>
    <s v="LONAVALA"/>
    <s v="-"/>
    <s v="-"/>
    <s v="-"/>
    <n v="20914"/>
    <n v="20969.25"/>
    <n v="116"/>
    <n v="132"/>
    <s v="FLOW"/>
    <m/>
    <m/>
    <m/>
    <m/>
    <s v="NPA"/>
    <s v="MH14KY1815"/>
    <s v="SUZUKI BURGMAN STREET BT BSVI"/>
    <d v="2023-07-20T00:00:00"/>
    <n v="36"/>
    <x v="0"/>
    <x v="1"/>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m/>
    <s v="798"/>
    <n v="2968"/>
    <n v="18866"/>
  </r>
  <r>
    <n v="461252668"/>
    <s v="VIJAYALAKSHMI SAMBHAJI GARJE"/>
    <m/>
    <x v="1"/>
    <m/>
    <m/>
    <m/>
    <m/>
    <n v="3628"/>
    <n v="14463"/>
    <n v="3975"/>
    <n v="18091"/>
    <x v="2"/>
    <x v="1"/>
    <x v="1"/>
    <x v="6"/>
    <n v="20580"/>
    <n v="396"/>
    <n v="0"/>
    <n v="6295"/>
    <s v="FLOW"/>
    <n v="7.4343359030198466E-2"/>
    <n v="6.7568032759976523E-3"/>
    <x v="0"/>
    <s v="PTP"/>
    <s v="PTP"/>
    <s v="PTP"/>
    <m/>
    <m/>
    <m/>
    <m/>
    <s v="REPO"/>
    <s v="-"/>
    <s v="LOHEGAON"/>
    <s v="-"/>
    <s v="-"/>
    <s v="-"/>
    <n v="21154"/>
    <n v="20580"/>
    <n v="116"/>
    <n v="132"/>
    <s v="FLOW"/>
    <m/>
    <m/>
    <m/>
    <m/>
    <s v="NPA"/>
    <s v="MH12WL4609"/>
    <s v="HONDA ACTIVA 6G STD BS VI"/>
    <d v="2023-12-26T00:00:00"/>
    <n v="30"/>
    <x v="0"/>
    <x v="1"/>
    <m/>
    <m/>
    <m/>
    <m/>
    <m/>
    <m/>
    <m/>
    <m/>
    <m/>
    <m/>
    <m/>
    <m/>
    <m/>
    <m/>
    <m/>
    <m/>
    <m/>
    <m/>
    <m/>
    <m/>
    <m/>
    <m/>
    <m/>
    <m/>
    <m/>
    <m/>
    <m/>
    <m/>
    <m/>
    <m/>
    <m/>
    <m/>
    <m/>
    <m/>
    <m/>
    <m/>
    <m/>
    <m/>
    <m/>
    <m/>
    <m/>
    <m/>
    <m/>
    <m/>
    <m/>
    <m/>
    <m/>
    <m/>
    <m/>
    <m/>
    <m/>
    <m/>
    <m/>
    <m/>
    <m/>
    <m/>
    <m/>
    <m/>
    <m/>
    <m/>
    <m/>
    <m/>
    <m/>
    <m/>
    <m/>
    <m/>
    <m/>
    <m/>
    <m/>
    <m/>
    <m/>
    <m/>
    <m/>
    <m/>
    <m/>
    <m/>
    <m/>
    <m/>
    <m/>
    <m/>
    <m/>
    <m/>
    <m/>
    <m/>
    <m/>
    <m/>
    <m/>
    <m/>
    <m/>
    <m/>
    <m/>
    <n v="1"/>
    <m/>
    <m/>
    <n v="1"/>
    <n v="1"/>
    <s v="ZBHT0012"/>
    <e v="#N/A"/>
    <e v="#N/A"/>
    <e v="#N/A"/>
    <e v="#N/A"/>
    <e v="#N/A"/>
    <m/>
    <m/>
    <m/>
    <m/>
    <n v="0"/>
    <n v="3975"/>
    <n v="18091"/>
  </r>
  <r>
    <n v="462723868"/>
    <s v="AJAY KISHOR SHINDE"/>
    <m/>
    <x v="1"/>
    <m/>
    <m/>
    <m/>
    <m/>
    <n v="4284"/>
    <n v="21416"/>
    <n v="5179"/>
    <n v="26951"/>
    <x v="5"/>
    <x v="1"/>
    <x v="1"/>
    <x v="10"/>
    <n v="20402"/>
    <n v="899"/>
    <n v="0"/>
    <n v="3600"/>
    <s v="FLOW"/>
    <n v="0.11987986864334675"/>
    <n v="9.930989214240878E-3"/>
    <x v="1"/>
    <s v="BPTP"/>
    <s v="BPTP"/>
    <s v="BPTP"/>
    <s v="Financail problem"/>
    <m/>
    <s v="CAVNA"/>
    <m/>
    <s v="REPO"/>
    <s v="-"/>
    <s v="ALE PHATA"/>
    <s v="-"/>
    <s v="-"/>
    <s v="-"/>
    <n v="25915"/>
    <n v="20402"/>
    <n v="147"/>
    <n v="163"/>
    <s v="FLOW"/>
    <m/>
    <m/>
    <m/>
    <m/>
    <s v="NPA"/>
    <s v="MH14LN7864"/>
    <s v="PASSION PLUS I3S DRS CAST"/>
    <d v="2024-04-29T00:00:00"/>
    <n v="24"/>
    <x v="0"/>
    <x v="0"/>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m/>
    <s v="1251"/>
    <n v="5179"/>
    <n v="26951"/>
  </r>
  <r>
    <n v="454987694"/>
    <s v="KAILAS SURESH SANAP"/>
    <s v="ONLINE"/>
    <x v="15"/>
    <n v="3000"/>
    <m/>
    <m/>
    <m/>
    <n v="2813"/>
    <n v="7561"/>
    <n v="2282"/>
    <n v="7731"/>
    <x v="1"/>
    <x v="0"/>
    <x v="0"/>
    <x v="3"/>
    <n v="20387.71"/>
    <n v="347"/>
    <n v="0"/>
    <n v="6270.2"/>
    <s v="04.05.26"/>
    <n v="0.11591285944342501"/>
    <n v="5.4529066318103597E-3"/>
    <x v="0"/>
    <s v="PAID"/>
    <s v="PAID"/>
    <s v="PAID"/>
    <m/>
    <m/>
    <s v="CAVNA"/>
    <m/>
    <s v="REPO"/>
    <s v="-"/>
    <s v="KHED SHIVAPUR"/>
    <s v="-"/>
    <s v="-"/>
    <s v="-"/>
    <n v="14178.2"/>
    <n v="20387.71"/>
    <n v="88"/>
    <n v="73"/>
    <s v="STABLE"/>
    <m/>
    <m/>
    <m/>
    <m/>
    <s v="REGULAR"/>
    <s v="MH12UV3228"/>
    <s v="HONDA ACTIVA 6G STD BS VI"/>
    <d v="2022-10-07T00:00:00"/>
    <n v="48"/>
    <x v="0"/>
    <x v="1"/>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m/>
    <s v="357"/>
    <n v="2282"/>
    <n v="10731"/>
  </r>
  <r>
    <n v="460696847"/>
    <s v="MANISHA RAMDAS BATWAL"/>
    <s v="ONLINE"/>
    <x v="2"/>
    <n v="6573"/>
    <m/>
    <m/>
    <m/>
    <n v="3073"/>
    <n v="3073"/>
    <n v="3116"/>
    <n v="-334"/>
    <x v="4"/>
    <x v="2"/>
    <x v="0"/>
    <x v="10"/>
    <n v="20176.57"/>
    <n v="43"/>
    <n v="0"/>
    <n v="450"/>
    <s v="-"/>
    <n v="8.9031741416695204E-2"/>
    <n v="4.4673222626712026E-3"/>
    <x v="2"/>
    <s v="PAID"/>
    <s v="-"/>
    <s v="PAID"/>
    <m/>
    <m/>
    <s v="CAVA"/>
    <m/>
    <s v="-"/>
    <s v="-"/>
    <s v="JUNNAR"/>
    <s v="-"/>
    <s v="-"/>
    <s v="-"/>
    <n v="3566"/>
    <n v="20176.57"/>
    <n v="57"/>
    <n v="73"/>
    <s v="FLOW"/>
    <m/>
    <m/>
    <m/>
    <m/>
    <s v="REGULAR"/>
    <s v="MH14LF5866"/>
    <s v="HONDA SHINE DISC BSVI"/>
    <d v="2023-11-15T00:00:00"/>
    <n v="36"/>
    <x v="0"/>
    <x v="0"/>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m/>
    <s v="93"/>
    <n v="3116"/>
    <n v="6239"/>
  </r>
  <r>
    <n v="460639769"/>
    <s v="MANGESH MARUTI GEDGULE"/>
    <s v="COLLECT"/>
    <x v="21"/>
    <n v="3090"/>
    <m/>
    <m/>
    <m/>
    <n v="3040"/>
    <n v="3012"/>
    <n v="3075"/>
    <n v="3087"/>
    <x v="0"/>
    <x v="0"/>
    <x v="0"/>
    <x v="10"/>
    <n v="20028.03"/>
    <n v="63"/>
    <n v="0"/>
    <n v="0"/>
    <s v="15.05.26"/>
    <n v="8.6372535417214673E-3"/>
    <n v="1.0959969214024495E-3"/>
    <x v="0"/>
    <s v="PAID"/>
    <s v="PTP"/>
    <s v="PTP"/>
    <m/>
    <n v="27"/>
    <s v="CAVA"/>
    <m/>
    <s v="-"/>
    <s v="-"/>
    <s v="JUNNAR"/>
    <s v="-"/>
    <s v="-"/>
    <s v="-"/>
    <n v="3075"/>
    <n v="20028.03"/>
    <n v="27"/>
    <n v="43"/>
    <s v="FLOW"/>
    <m/>
    <m/>
    <m/>
    <m/>
    <s v="REGULAR"/>
    <s v="MH14LF6518"/>
    <s v="SPLENDOR PLUS DRS CAST FI BLACK"/>
    <d v="2023-11-13T00:00:00"/>
    <n v="36"/>
    <x v="0"/>
    <x v="0"/>
    <m/>
    <m/>
    <m/>
    <m/>
    <m/>
    <m/>
    <m/>
    <m/>
    <m/>
    <m/>
    <m/>
    <m/>
    <m/>
    <n v="1"/>
    <m/>
    <m/>
    <m/>
    <m/>
    <m/>
    <m/>
    <m/>
    <m/>
    <m/>
    <m/>
    <m/>
    <m/>
    <m/>
    <m/>
    <m/>
    <m/>
    <m/>
    <m/>
    <m/>
    <m/>
    <m/>
    <m/>
    <m/>
    <m/>
    <m/>
    <m/>
    <m/>
    <m/>
    <m/>
    <n v="2"/>
    <m/>
    <m/>
    <m/>
    <m/>
    <m/>
    <m/>
    <m/>
    <m/>
    <m/>
    <m/>
    <m/>
    <m/>
    <m/>
    <m/>
    <m/>
    <m/>
    <m/>
    <m/>
    <m/>
    <m/>
    <m/>
    <m/>
    <m/>
    <m/>
    <m/>
    <m/>
    <m/>
    <m/>
    <m/>
    <m/>
    <m/>
    <m/>
    <m/>
    <m/>
    <m/>
    <m/>
    <m/>
    <m/>
    <m/>
    <m/>
    <m/>
    <m/>
    <m/>
    <m/>
    <m/>
    <m/>
    <m/>
    <m/>
    <m/>
    <m/>
    <n v="3"/>
    <n v="1"/>
    <s v="ZBHT0021"/>
    <s v="G6JHnjdAim"/>
    <s v="Allocated"/>
    <s v="Promise To Pay (PTP)"/>
    <s v="Ptp"/>
    <d v="2026-06-18T00:00:00"/>
    <m/>
    <m/>
    <m/>
    <m/>
    <s v="125"/>
    <n v="3075"/>
    <n v="6177"/>
  </r>
  <r>
    <n v="460742707"/>
    <s v="SEEMA SHRIRAM AREKAR"/>
    <m/>
    <x v="1"/>
    <m/>
    <m/>
    <m/>
    <m/>
    <n v="3521"/>
    <n v="21125"/>
    <n v="4931"/>
    <n v="26401"/>
    <x v="3"/>
    <x v="1"/>
    <x v="1"/>
    <x v="4"/>
    <n v="19970.04"/>
    <n v="1411"/>
    <n v="0"/>
    <n v="6300"/>
    <s v="FLOW"/>
    <n v="0.11819456360547503"/>
    <n v="8.3888479391361868E-3"/>
    <x v="0"/>
    <s v="MPTP"/>
    <s v="MPTP"/>
    <s v="MPTP"/>
    <m/>
    <m/>
    <s v="CAVNA"/>
    <m/>
    <s v="REPO"/>
    <s v="-"/>
    <s v="CHAKAN"/>
    <s v="-"/>
    <s v="-"/>
    <s v="-"/>
    <n v="28836"/>
    <n v="19970.04"/>
    <n v="178"/>
    <n v="194"/>
    <s v="FLOW"/>
    <m/>
    <m/>
    <m/>
    <m/>
    <s v="NPA"/>
    <s v="MH14LF8487"/>
    <s v="HONDA DIO DLX BS VI"/>
    <d v="2023-11-16T00:00:00"/>
    <n v="30"/>
    <x v="0"/>
    <x v="0"/>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m/>
    <s v="1755"/>
    <n v="4931"/>
    <n v="26401"/>
  </r>
  <r>
    <n v="460558724"/>
    <s v="BHAGYASHRI KRUSHNA UKRANDE"/>
    <m/>
    <x v="1"/>
    <m/>
    <m/>
    <m/>
    <m/>
    <n v="3037"/>
    <n v="2750"/>
    <n v="2810"/>
    <n v="5924"/>
    <x v="0"/>
    <x v="1"/>
    <x v="1"/>
    <x v="16"/>
    <n v="19942.22"/>
    <n v="60"/>
    <n v="0"/>
    <n v="6285"/>
    <s v="-"/>
    <n v="7.6944081191430952E-2"/>
    <n v="1.0913011277659541E-3"/>
    <x v="1"/>
    <s v="NC"/>
    <s v="-"/>
    <s v="NC"/>
    <s v="Add not found"/>
    <m/>
    <s v="CNAVNA"/>
    <m/>
    <s v="-"/>
    <s v="-"/>
    <s v="ASHTAPUR"/>
    <s v="-"/>
    <s v="-"/>
    <s v="-"/>
    <n v="9095"/>
    <n v="19942.22"/>
    <n v="27"/>
    <n v="43"/>
    <s v="FLOW"/>
    <m/>
    <m/>
    <m/>
    <m/>
    <s v="REGULAR"/>
    <s v="MH12WG3938"/>
    <s v="SPLENDOR PLUS BS6 I3S DRS CAST FI"/>
    <d v="2023-11-09T00:00:00"/>
    <n v="36"/>
    <x v="0"/>
    <x v="1"/>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m/>
    <s v="137"/>
    <n v="2810"/>
    <n v="5924"/>
  </r>
  <r>
    <n v="466434465"/>
    <s v="SUBHASH VISHNU PATIL"/>
    <m/>
    <x v="1"/>
    <m/>
    <m/>
    <m/>
    <m/>
    <n v="4146"/>
    <n v="12325"/>
    <n v="4336"/>
    <n v="16937"/>
    <x v="1"/>
    <x v="1"/>
    <x v="1"/>
    <x v="8"/>
    <n v="19927"/>
    <n v="303"/>
    <n v="0"/>
    <n v="3150"/>
    <s v="FLOW"/>
    <n v="5.6947676553658184E-2"/>
    <n v="5.3296849156715025E-3"/>
    <x v="1"/>
    <s v="NC"/>
    <s v="NC"/>
    <s v="NC"/>
    <s v="Door lock"/>
    <m/>
    <m/>
    <m/>
    <s v="REPO"/>
    <s v="-"/>
    <s v="MAVAL"/>
    <s v="-"/>
    <s v="-"/>
    <s v="-"/>
    <n v="15778"/>
    <n v="19927"/>
    <n v="87"/>
    <n v="103"/>
    <s v="FLOW"/>
    <m/>
    <m/>
    <m/>
    <m/>
    <s v="NPA"/>
    <s v="MH14LW0799"/>
    <s v="CLASSIC 350 DARK STEALTH BLACK"/>
    <d v="2025-07-01T00:00:00"/>
    <n v="12"/>
    <x v="0"/>
    <x v="1"/>
    <m/>
    <m/>
    <m/>
    <m/>
    <m/>
    <m/>
    <m/>
    <m/>
    <m/>
    <m/>
    <n v="1"/>
    <m/>
    <m/>
    <m/>
    <m/>
    <m/>
    <m/>
    <m/>
    <m/>
    <m/>
    <m/>
    <m/>
    <m/>
    <m/>
    <m/>
    <m/>
    <m/>
    <m/>
    <m/>
    <m/>
    <m/>
    <m/>
    <m/>
    <m/>
    <m/>
    <m/>
    <m/>
    <m/>
    <m/>
    <m/>
    <m/>
    <m/>
    <m/>
    <m/>
    <m/>
    <m/>
    <m/>
    <m/>
    <m/>
    <m/>
    <m/>
    <m/>
    <m/>
    <m/>
    <m/>
    <n v="1"/>
    <m/>
    <m/>
    <m/>
    <m/>
    <m/>
    <m/>
    <m/>
    <m/>
    <m/>
    <m/>
    <m/>
    <m/>
    <m/>
    <m/>
    <m/>
    <m/>
    <m/>
    <m/>
    <m/>
    <m/>
    <m/>
    <m/>
    <m/>
    <m/>
    <m/>
    <m/>
    <m/>
    <m/>
    <m/>
    <m/>
    <m/>
    <m/>
    <m/>
    <m/>
    <m/>
    <m/>
    <m/>
    <m/>
    <n v="2"/>
    <n v="1"/>
    <s v="ZBHT0013"/>
    <s v="AovXFk1dmsz"/>
    <s v="Allocated"/>
    <s v="Door Locked (NC_DL)"/>
    <s v="Door lock "/>
    <d v="2026-06-04T00:00:00"/>
    <m/>
    <m/>
    <m/>
    <m/>
    <s v="466"/>
    <n v="4336"/>
    <n v="16937"/>
  </r>
  <r>
    <n v="96668452"/>
    <s v="ARCHANA VINOD LONARI"/>
    <s v="ONLINE"/>
    <x v="6"/>
    <n v="13232"/>
    <m/>
    <m/>
    <s v="CBC COLL"/>
    <n v="3468"/>
    <n v="3468"/>
    <n v="3468"/>
    <n v="-6250"/>
    <x v="0"/>
    <x v="2"/>
    <x v="0"/>
    <x v="1"/>
    <n v="19859.43"/>
    <n v="0"/>
    <n v="6250"/>
    <n v="5800"/>
    <s v="-"/>
    <n v="8.0586810228168628E-3"/>
    <n v="1.0867705980472093E-3"/>
    <x v="2"/>
    <s v="PAID"/>
    <s v="-"/>
    <s v="PAID"/>
    <m/>
    <m/>
    <s v="CAVA"/>
    <m/>
    <m/>
    <m/>
    <s v="CHINCHWAD"/>
    <m/>
    <m/>
    <m/>
    <n v="9268"/>
    <n v="19859.43"/>
    <n v="26"/>
    <n v="0"/>
    <s v="RB"/>
    <m/>
    <m/>
    <m/>
    <m/>
    <s v="-"/>
    <s v="MH14HY1500"/>
    <s v="JAWA 42 DOUBLE"/>
    <d v="2019-11-30T00:00:00"/>
    <n v="82"/>
    <x v="1"/>
    <x v="0"/>
    <m/>
    <m/>
    <m/>
    <m/>
    <m/>
    <m/>
    <m/>
    <m/>
    <m/>
    <m/>
    <m/>
    <m/>
    <m/>
    <m/>
    <m/>
    <m/>
    <m/>
    <m/>
    <m/>
    <m/>
    <m/>
    <m/>
    <m/>
    <m/>
    <m/>
    <m/>
    <m/>
    <m/>
    <m/>
    <m/>
    <m/>
    <n v="1"/>
    <m/>
    <m/>
    <m/>
    <m/>
    <m/>
    <m/>
    <m/>
    <m/>
    <m/>
    <m/>
    <m/>
    <m/>
    <m/>
    <m/>
    <m/>
    <m/>
    <m/>
    <m/>
    <m/>
    <m/>
    <m/>
    <m/>
    <m/>
    <m/>
    <m/>
    <m/>
    <m/>
    <m/>
    <m/>
    <m/>
    <m/>
    <m/>
    <m/>
    <m/>
    <m/>
    <m/>
    <m/>
    <m/>
    <m/>
    <m/>
    <m/>
    <m/>
    <m/>
    <m/>
    <m/>
    <m/>
    <m/>
    <m/>
    <m/>
    <m/>
    <m/>
    <m/>
    <m/>
    <m/>
    <m/>
    <m/>
    <m/>
    <m/>
    <m/>
    <m/>
    <m/>
    <m/>
    <n v="1"/>
    <n v="1"/>
    <s v="ZBHT0011"/>
    <s v="BP3F3oJ4yS"/>
    <s v="Allocated"/>
    <s v="Promise To Pay (PTP)"/>
    <s v="Visit cm residence address cm husband meet make the FC PTP today "/>
    <d v="2026-06-11T00:00:00"/>
    <m/>
    <m/>
    <m/>
    <m/>
    <s v="46"/>
    <n v="3468"/>
    <n v="6982"/>
  </r>
  <r>
    <n v="462726617"/>
    <s v="DNYANESHWAR HARIBHAU NAMDAS"/>
    <m/>
    <x v="1"/>
    <m/>
    <m/>
    <m/>
    <m/>
    <n v="4322"/>
    <n v="20703"/>
    <n v="4701"/>
    <n v="26733"/>
    <x v="5"/>
    <x v="1"/>
    <x v="1"/>
    <x v="3"/>
    <n v="19854"/>
    <n v="1286"/>
    <n v="0"/>
    <n v="5834"/>
    <s v="FLOW"/>
    <n v="0.22984713324916953"/>
    <n v="9.6642417341210856E-3"/>
    <x v="1"/>
    <s v="NC"/>
    <s v="NC"/>
    <s v="NC"/>
    <s v="Shifted"/>
    <m/>
    <s v="CNAVNA"/>
    <m/>
    <s v="REPO"/>
    <s v="-"/>
    <s v="BHOR"/>
    <s v="-"/>
    <s v="-"/>
    <s v="-"/>
    <n v="27823"/>
    <n v="19854"/>
    <n v="147"/>
    <n v="163"/>
    <s v="FLOW"/>
    <m/>
    <m/>
    <m/>
    <m/>
    <s v="NPA"/>
    <s v="MH12WV1302"/>
    <s v="SPLENDORPLUS I3S DRS C FI BLACKACNT"/>
    <d v="2024-04-29T00:00:00"/>
    <n v="24"/>
    <x v="0"/>
    <x v="1"/>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m/>
    <s v="1708"/>
    <n v="4701"/>
    <n v="26733"/>
  </r>
  <r>
    <n v="461649431"/>
    <s v="SHAILESH JADHAV"/>
    <m/>
    <x v="1"/>
    <m/>
    <m/>
    <m/>
    <m/>
    <n v="3468"/>
    <n v="10200"/>
    <n v="3606"/>
    <n v="14177"/>
    <x v="1"/>
    <x v="1"/>
    <x v="1"/>
    <x v="16"/>
    <n v="19659"/>
    <n v="342"/>
    <n v="0"/>
    <n v="4689"/>
    <s v="FLOW"/>
    <n v="1"/>
    <n v="5.2580055079633698E-3"/>
    <x v="1"/>
    <s v="NC"/>
    <s v="NC"/>
    <s v="NC"/>
    <s v="Shifted"/>
    <m/>
    <s v="CNAVNA"/>
    <m/>
    <s v="REPO"/>
    <s v="-"/>
    <s v="WAGHOLI"/>
    <s v="-"/>
    <s v="-"/>
    <s v="-"/>
    <n v="15231"/>
    <n v="19659"/>
    <n v="88"/>
    <n v="104"/>
    <s v="FLOW"/>
    <m/>
    <m/>
    <m/>
    <m/>
    <s v="REGULAR"/>
    <s v="MH02GD8528"/>
    <s v="SPLENDOR PLUS I3S BS6 FI DRUM SELF"/>
    <d v="2024-01-25T00:00:00"/>
    <n v="30"/>
    <x v="0"/>
    <x v="1"/>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m/>
    <s v="509"/>
    <n v="3606"/>
    <n v="14177"/>
  </r>
  <r>
    <n v="460112492"/>
    <s v="AXYE MANOHR BHOIR"/>
    <s v="ONLINE"/>
    <x v="5"/>
    <n v="3303"/>
    <m/>
    <m/>
    <m/>
    <n v="3292"/>
    <n v="4042"/>
    <n v="873"/>
    <n v="4158"/>
    <x v="4"/>
    <x v="0"/>
    <x v="0"/>
    <x v="11"/>
    <n v="19559.990000000002"/>
    <n v="123"/>
    <n v="0"/>
    <n v="6300"/>
    <s v="11.05.26"/>
    <n v="6.7637862961954134E-2"/>
    <n v="4.3308044323007383E-3"/>
    <x v="0"/>
    <s v="PAID"/>
    <s v="PAID"/>
    <s v="PAID"/>
    <m/>
    <m/>
    <m/>
    <m/>
    <s v="-"/>
    <s v="-"/>
    <s v="AMBOLI "/>
    <s v="-"/>
    <s v="-"/>
    <s v="-"/>
    <n v="10465"/>
    <n v="19559.990000000002"/>
    <n v="57"/>
    <n v="43"/>
    <s v="STABLE"/>
    <m/>
    <m/>
    <m/>
    <m/>
    <s v="NPA"/>
    <s v="MH14LC6073"/>
    <s v="HF DELUXE BS6 I3S DRUM SELF CAST"/>
    <d v="2023-10-13T00:00:00"/>
    <n v="36"/>
    <x v="0"/>
    <x v="0"/>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m/>
    <s v="127"/>
    <n v="873"/>
    <n v="7461"/>
  </r>
  <r>
    <n v="464230553"/>
    <s v="SAKSHI SANJAY SHIRSAT"/>
    <s v="ONLINE"/>
    <x v="11"/>
    <n v="3650"/>
    <m/>
    <m/>
    <m/>
    <n v="3438"/>
    <n v="3265"/>
    <n v="3362"/>
    <n v="3117"/>
    <x v="0"/>
    <x v="0"/>
    <x v="0"/>
    <x v="10"/>
    <n v="19517"/>
    <n v="97"/>
    <n v="0"/>
    <n v="4500"/>
    <s v="11.05.26"/>
    <n v="8.4168676287072614E-3"/>
    <n v="1.068031749254001E-3"/>
    <x v="0"/>
    <s v="PAID"/>
    <s v="PTP"/>
    <s v="PAID"/>
    <m/>
    <m/>
    <s v="CAVA"/>
    <m/>
    <s v="-"/>
    <s v="-"/>
    <s v="NARAYAN GAON"/>
    <s v="-"/>
    <s v="-"/>
    <s v="-"/>
    <n v="7862"/>
    <n v="19517"/>
    <n v="27"/>
    <n v="12"/>
    <s v="STABLE"/>
    <m/>
    <m/>
    <m/>
    <m/>
    <s v="REGULAR"/>
    <s v="MH14LW2528"/>
    <s v="BAJAJ PLATINA 100 ES ALLOY DRUM CBS"/>
    <d v="2024-10-07T00:00:00"/>
    <n v="24"/>
    <x v="0"/>
    <x v="0"/>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m/>
    <s v="64"/>
    <n v="3362"/>
    <n v="6767"/>
  </r>
  <r>
    <n v="460543663"/>
    <s v="LATABAI NANA PAIKE"/>
    <m/>
    <x v="1"/>
    <m/>
    <m/>
    <m/>
    <m/>
    <n v="2968"/>
    <n v="2921"/>
    <n v="2969"/>
    <n v="6000"/>
    <x v="0"/>
    <x v="1"/>
    <x v="1"/>
    <x v="12"/>
    <n v="19483.78"/>
    <n v="48"/>
    <n v="0"/>
    <n v="3139"/>
    <s v="-"/>
    <n v="1.9447423819067205E-2"/>
    <n v="1.0662138461587395E-3"/>
    <x v="1"/>
    <s v="NC"/>
    <s v="-"/>
    <s v="NC"/>
    <s v="Add not found"/>
    <m/>
    <s v="CNAVNA"/>
    <m/>
    <m/>
    <m/>
    <s v="PASHAN"/>
    <m/>
    <m/>
    <m/>
    <n v="6108"/>
    <n v="19483.78"/>
    <n v="27"/>
    <n v="43"/>
    <s v="FLOW"/>
    <m/>
    <m/>
    <m/>
    <m/>
    <s v="-"/>
    <s v="MH12WF0445"/>
    <s v="SPLENDOR PLUS DRS CAST FI BLACK"/>
    <d v="2023-11-08T00:00:00"/>
    <n v="36"/>
    <x v="1"/>
    <x v="0"/>
    <m/>
    <m/>
    <m/>
    <m/>
    <m/>
    <m/>
    <m/>
    <m/>
    <m/>
    <m/>
    <m/>
    <m/>
    <m/>
    <m/>
    <m/>
    <m/>
    <m/>
    <m/>
    <m/>
    <m/>
    <m/>
    <m/>
    <m/>
    <m/>
    <m/>
    <m/>
    <m/>
    <m/>
    <m/>
    <m/>
    <m/>
    <m/>
    <m/>
    <m/>
    <m/>
    <m/>
    <m/>
    <m/>
    <m/>
    <m/>
    <m/>
    <m/>
    <m/>
    <m/>
    <m/>
    <m/>
    <m/>
    <m/>
    <m/>
    <n v="1"/>
    <m/>
    <m/>
    <m/>
    <m/>
    <m/>
    <m/>
    <m/>
    <m/>
    <m/>
    <m/>
    <m/>
    <m/>
    <m/>
    <m/>
    <m/>
    <m/>
    <m/>
    <m/>
    <m/>
    <m/>
    <m/>
    <m/>
    <m/>
    <m/>
    <m/>
    <m/>
    <m/>
    <m/>
    <m/>
    <m/>
    <m/>
    <m/>
    <m/>
    <m/>
    <m/>
    <m/>
    <m/>
    <m/>
    <m/>
    <m/>
    <m/>
    <m/>
    <m/>
    <m/>
    <n v="1"/>
    <n v="1"/>
    <s v="DUWT0031"/>
    <s v="B6yIyp5ybm"/>
    <s v="Allocated"/>
    <s v="Address Not Found (NC_ANF)"/>
    <s v="Customer address short "/>
    <d v="2026-06-17T00:00:00"/>
    <m/>
    <m/>
    <m/>
    <m/>
    <s v="111"/>
    <n v="2969"/>
    <n v="6000"/>
  </r>
  <r>
    <n v="459425260"/>
    <s v="SAMPADA GULAB TALAWADE"/>
    <m/>
    <x v="1"/>
    <m/>
    <m/>
    <m/>
    <m/>
    <n v="3418"/>
    <n v="10209"/>
    <n v="3624"/>
    <n v="14046"/>
    <x v="1"/>
    <x v="1"/>
    <x v="1"/>
    <x v="8"/>
    <n v="19377.32"/>
    <n v="251"/>
    <n v="0"/>
    <n v="3851"/>
    <s v="FLOW"/>
    <n v="5.5376792885870017E-2"/>
    <n v="5.1826672409364038E-3"/>
    <x v="1"/>
    <s v="BPTP"/>
    <s v="RTP"/>
    <s v="BPTP"/>
    <m/>
    <m/>
    <s v="CAVA"/>
    <m/>
    <s v="REPO"/>
    <s v="-"/>
    <s v="KONDIVADE"/>
    <s v="-"/>
    <s v="-"/>
    <s v="-"/>
    <n v="14311"/>
    <n v="19377.32"/>
    <n v="88"/>
    <n v="104"/>
    <s v="FLOW"/>
    <m/>
    <m/>
    <m/>
    <m/>
    <s v="NPA"/>
    <s v="MH14KY9802"/>
    <s v="HONDA ACTIVA 6G DLX BS VI"/>
    <d v="2023-08-17T00:00:00"/>
    <n v="36"/>
    <x v="0"/>
    <x v="1"/>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m/>
    <s v="419"/>
    <n v="3624"/>
    <n v="14046"/>
  </r>
  <r>
    <n v="460591015"/>
    <s v="RANGNATH BABAN BICHARE"/>
    <s v="COLLECT"/>
    <x v="6"/>
    <n v="3500"/>
    <m/>
    <m/>
    <m/>
    <n v="2951"/>
    <n v="2399"/>
    <n v="2450"/>
    <n v="1924"/>
    <x v="0"/>
    <x v="0"/>
    <x v="0"/>
    <x v="10"/>
    <n v="19187.439999999999"/>
    <n v="51"/>
    <n v="0"/>
    <n v="1350"/>
    <s v="-"/>
    <n v="8.274742153699997E-3"/>
    <n v="1.0499971874215397E-3"/>
    <x v="0"/>
    <s v="PAID"/>
    <s v="-"/>
    <s v="PAID"/>
    <m/>
    <m/>
    <s v="CAVNA"/>
    <m/>
    <m/>
    <m/>
    <s v="JUNNAR"/>
    <m/>
    <m/>
    <m/>
    <n v="3800"/>
    <n v="19187.439999999999"/>
    <n v="27"/>
    <n v="12"/>
    <s v="STABLE"/>
    <m/>
    <m/>
    <m/>
    <m/>
    <s v="-"/>
    <s v="MH14LF6602"/>
    <s v="SPLENDOR PLUS BS6 DRK CAST FI"/>
    <d v="2023-11-10T00:00:00"/>
    <n v="36"/>
    <x v="1"/>
    <x v="0"/>
    <m/>
    <m/>
    <m/>
    <m/>
    <m/>
    <m/>
    <m/>
    <m/>
    <m/>
    <m/>
    <m/>
    <m/>
    <m/>
    <m/>
    <m/>
    <m/>
    <m/>
    <m/>
    <m/>
    <m/>
    <m/>
    <m/>
    <m/>
    <m/>
    <m/>
    <m/>
    <m/>
    <m/>
    <m/>
    <m/>
    <m/>
    <n v="2"/>
    <m/>
    <m/>
    <m/>
    <m/>
    <m/>
    <m/>
    <m/>
    <m/>
    <m/>
    <m/>
    <m/>
    <m/>
    <m/>
    <m/>
    <m/>
    <m/>
    <m/>
    <m/>
    <m/>
    <m/>
    <m/>
    <m/>
    <m/>
    <m/>
    <m/>
    <m/>
    <m/>
    <m/>
    <m/>
    <m/>
    <m/>
    <m/>
    <m/>
    <m/>
    <m/>
    <m/>
    <m/>
    <m/>
    <m/>
    <m/>
    <m/>
    <m/>
    <m/>
    <m/>
    <m/>
    <m/>
    <m/>
    <m/>
    <m/>
    <m/>
    <m/>
    <m/>
    <m/>
    <m/>
    <m/>
    <m/>
    <m/>
    <m/>
    <m/>
    <m/>
    <m/>
    <m/>
    <n v="2"/>
    <n v="1"/>
    <s v="ZBHT0021"/>
    <s v="GPTltnfX3c"/>
    <s v="Allocated"/>
    <s v="Payment (PAID)"/>
    <s v="Payment (PAID)"/>
    <d v="2026-06-11T00:00:00"/>
    <m/>
    <m/>
    <m/>
    <m/>
    <s v="74"/>
    <n v="2450"/>
    <n v="5424"/>
  </r>
  <r>
    <n v="463788352"/>
    <s v="HUSEN YAKUB SHAIKH"/>
    <m/>
    <x v="1"/>
    <m/>
    <m/>
    <m/>
    <m/>
    <n v="4925"/>
    <n v="4925"/>
    <n v="4925"/>
    <n v="9932"/>
    <x v="0"/>
    <x v="1"/>
    <x v="1"/>
    <x v="13"/>
    <n v="18909"/>
    <n v="0"/>
    <n v="0"/>
    <n v="450"/>
    <s v="-"/>
    <n v="1.8686496891671369E-2"/>
    <n v="1.0347600730974999E-3"/>
    <x v="1"/>
    <s v="NC"/>
    <s v="-"/>
    <s v="NC"/>
    <s v="Shifted"/>
    <m/>
    <s v="CNAVNA"/>
    <m/>
    <m/>
    <m/>
    <s v="WAKAD"/>
    <m/>
    <m/>
    <m/>
    <n v="5375"/>
    <n v="18909"/>
    <n v="27"/>
    <n v="43"/>
    <s v="FLOW"/>
    <m/>
    <m/>
    <m/>
    <m/>
    <s v="-"/>
    <s v="MH14LT5162"/>
    <s v="HONDA ACTIVA 6G DLX BS VI"/>
    <d v="2024-08-17T00:00:00"/>
    <n v="24"/>
    <x v="1"/>
    <x v="0"/>
    <m/>
    <m/>
    <m/>
    <m/>
    <m/>
    <m/>
    <m/>
    <m/>
    <m/>
    <m/>
    <m/>
    <m/>
    <m/>
    <m/>
    <m/>
    <m/>
    <m/>
    <m/>
    <m/>
    <m/>
    <m/>
    <m/>
    <m/>
    <m/>
    <m/>
    <m/>
    <m/>
    <m/>
    <m/>
    <m/>
    <m/>
    <n v="1"/>
    <m/>
    <m/>
    <m/>
    <m/>
    <m/>
    <m/>
    <m/>
    <m/>
    <m/>
    <m/>
    <m/>
    <m/>
    <m/>
    <m/>
    <m/>
    <m/>
    <m/>
    <m/>
    <m/>
    <m/>
    <m/>
    <m/>
    <m/>
    <m/>
    <m/>
    <m/>
    <m/>
    <m/>
    <m/>
    <m/>
    <m/>
    <m/>
    <m/>
    <m/>
    <m/>
    <m/>
    <m/>
    <m/>
    <m/>
    <m/>
    <m/>
    <m/>
    <m/>
    <m/>
    <m/>
    <m/>
    <m/>
    <m/>
    <m/>
    <m/>
    <m/>
    <m/>
    <m/>
    <m/>
    <m/>
    <m/>
    <m/>
    <m/>
    <m/>
    <m/>
    <m/>
    <m/>
    <n v="1"/>
    <n v="1"/>
    <s v="DUWT0030"/>
    <s v="AoAmcZBuky1"/>
    <s v="Allocated"/>
    <s v="Shifted (NC_SFTD)"/>
    <s v="We had visited to customer but customer shifted "/>
    <d v="2026-06-11T00:00:00"/>
    <m/>
    <m/>
    <m/>
    <m/>
    <s v="82"/>
    <n v="4925"/>
    <n v="9932"/>
  </r>
  <r>
    <n v="460198610"/>
    <s v="BARDE NILESH"/>
    <m/>
    <x v="1"/>
    <m/>
    <m/>
    <m/>
    <m/>
    <n v="6682"/>
    <n v="19142"/>
    <n v="94"/>
    <n v="27093"/>
    <x v="2"/>
    <x v="1"/>
    <x v="1"/>
    <x v="7"/>
    <n v="18860.18"/>
    <n v="998"/>
    <n v="0"/>
    <n v="4477"/>
    <s v="FLOW"/>
    <n v="9.8247333269329065E-2"/>
    <n v="6.1921538391596408E-3"/>
    <x v="1"/>
    <s v="OS"/>
    <s v="NC"/>
    <s v="OS"/>
    <s v="Cust at village nagar"/>
    <m/>
    <s v="CNAVNA"/>
    <m/>
    <s v="REPO"/>
    <s v="-"/>
    <s v="SHIRUR"/>
    <s v="-"/>
    <s v="-"/>
    <s v="-"/>
    <n v="24617"/>
    <n v="18860.18"/>
    <n v="116"/>
    <n v="132"/>
    <s v="FLOW"/>
    <m/>
    <m/>
    <m/>
    <m/>
    <s v="NPA"/>
    <s v="MH17CZ6755"/>
    <s v="YAMAHA R15 V3"/>
    <d v="2023-10-19T00:00:00"/>
    <n v="30"/>
    <x v="0"/>
    <x v="0"/>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m/>
    <s v="1269"/>
    <n v="94"/>
    <n v="27093"/>
  </r>
  <r>
    <n v="460405924"/>
    <s v="VITTHAL MASA MANE"/>
    <m/>
    <x v="1"/>
    <m/>
    <m/>
    <m/>
    <m/>
    <n v="2843"/>
    <n v="2777"/>
    <n v="2843"/>
    <n v="5741"/>
    <x v="0"/>
    <x v="1"/>
    <x v="1"/>
    <x v="13"/>
    <n v="18727"/>
    <n v="66"/>
    <n v="0"/>
    <n v="1800"/>
    <s v="-"/>
    <n v="1.8506638494385198E-2"/>
    <n v="1.0248004595111789E-3"/>
    <x v="0"/>
    <s v="MPTP"/>
    <s v="-"/>
    <s v="MPTP"/>
    <s v="Add not found"/>
    <n v="18"/>
    <s v="CAVNA"/>
    <m/>
    <m/>
    <m/>
    <s v="WAKAD"/>
    <m/>
    <m/>
    <m/>
    <n v="4643"/>
    <n v="18727"/>
    <n v="27"/>
    <n v="43"/>
    <s v="FLOW"/>
    <m/>
    <m/>
    <m/>
    <m/>
    <s v="-"/>
    <s v="MH14LD1075"/>
    <s v="PASSION PLUS I3S DRS CAST"/>
    <d v="2023-10-31T00:00:00"/>
    <n v="36"/>
    <x v="1"/>
    <x v="0"/>
    <m/>
    <m/>
    <m/>
    <m/>
    <m/>
    <m/>
    <m/>
    <m/>
    <m/>
    <m/>
    <m/>
    <m/>
    <m/>
    <m/>
    <m/>
    <m/>
    <m/>
    <m/>
    <m/>
    <m/>
    <m/>
    <m/>
    <m/>
    <m/>
    <m/>
    <m/>
    <m/>
    <m/>
    <m/>
    <m/>
    <m/>
    <n v="1"/>
    <m/>
    <m/>
    <m/>
    <m/>
    <m/>
    <m/>
    <m/>
    <m/>
    <m/>
    <m/>
    <m/>
    <m/>
    <m/>
    <m/>
    <m/>
    <m/>
    <m/>
    <m/>
    <m/>
    <m/>
    <m/>
    <m/>
    <m/>
    <m/>
    <m/>
    <m/>
    <m/>
    <m/>
    <m/>
    <m/>
    <m/>
    <m/>
    <m/>
    <m/>
    <m/>
    <m/>
    <m/>
    <m/>
    <m/>
    <m/>
    <m/>
    <m/>
    <m/>
    <m/>
    <m/>
    <m/>
    <m/>
    <m/>
    <m/>
    <m/>
    <m/>
    <m/>
    <m/>
    <m/>
    <m/>
    <m/>
    <m/>
    <m/>
    <m/>
    <m/>
    <m/>
    <m/>
    <n v="1"/>
    <n v="1"/>
    <s v="DUWT0030"/>
    <s v="BoyIzr-XK3z"/>
    <s v="Allocated"/>
    <s v="Address Not Found (NC_ANF)"/>
    <s v="Address not found "/>
    <d v="2026-06-11T00:00:00"/>
    <m/>
    <m/>
    <m/>
    <m/>
    <s v="121"/>
    <n v="2843"/>
    <n v="5741"/>
  </r>
  <r>
    <n v="464721019"/>
    <s v="MARJEENA BABU SHAIKH"/>
    <s v="ONLINE"/>
    <x v="5"/>
    <n v="10000"/>
    <m/>
    <m/>
    <m/>
    <n v="9546"/>
    <n v="18928"/>
    <n v="9716"/>
    <n v="18904"/>
    <x v="4"/>
    <x v="0"/>
    <x v="0"/>
    <x v="17"/>
    <n v="18667"/>
    <n v="334"/>
    <n v="0"/>
    <n v="1350"/>
    <s v="-"/>
    <n v="0.1331659562270868"/>
    <n v="4.1330862816268245E-3"/>
    <x v="0"/>
    <s v="PAID"/>
    <s v="-"/>
    <s v="PAID"/>
    <m/>
    <m/>
    <m/>
    <m/>
    <s v="-"/>
    <s v="-"/>
    <s v="KALEWADI"/>
    <s v="-"/>
    <s v="-"/>
    <s v="-"/>
    <n v="20612"/>
    <n v="18667"/>
    <n v="57"/>
    <n v="43"/>
    <s v="STABLE"/>
    <m/>
    <m/>
    <m/>
    <m/>
    <s v="REGULAR"/>
    <s v="MH14MA7120"/>
    <s v="PIAGGIO VESPA SXL 149 ABS RACING 60"/>
    <d v="2024-11-19T00:00:00"/>
    <n v="18"/>
    <x v="0"/>
    <x v="0"/>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s v="DIGICOLLTC"/>
    <s v="430"/>
    <n v="9716"/>
    <n v="28904"/>
  </r>
  <r>
    <n v="461914147"/>
    <s v="AAKASH BALU KADAM"/>
    <m/>
    <x v="1"/>
    <m/>
    <m/>
    <m/>
    <m/>
    <n v="4841"/>
    <n v="4606"/>
    <n v="4728"/>
    <n v="9709"/>
    <x v="0"/>
    <x v="1"/>
    <x v="1"/>
    <x v="6"/>
    <n v="18593.39"/>
    <n v="122"/>
    <n v="0"/>
    <n v="3472.44"/>
    <s v="29.05.26"/>
    <n v="1.0620911037875158E-2"/>
    <n v="1.0174888992294845E-3"/>
    <x v="0"/>
    <s v="PTP"/>
    <s v="PTP"/>
    <s v="PTP"/>
    <m/>
    <n v="26"/>
    <s v="CAVA"/>
    <m/>
    <s v="-"/>
    <s v="-"/>
    <s v="YERWADA"/>
    <s v="-"/>
    <s v="-"/>
    <s v="-"/>
    <n v="8200.44"/>
    <n v="18593.39"/>
    <n v="27"/>
    <n v="43"/>
    <s v="FLOW"/>
    <m/>
    <m/>
    <m/>
    <m/>
    <s v="REGULAR"/>
    <s v="MH12WM4307"/>
    <s v="HONDA SP 125 BS VI DISC"/>
    <d v="2024-02-14T00:00:00"/>
    <n v="30"/>
    <x v="0"/>
    <x v="1"/>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m/>
    <s v="262"/>
    <n v="4728"/>
    <n v="9709"/>
  </r>
  <r>
    <n v="461828293"/>
    <s v="NIVRUTTI MAHADEV MHASAL"/>
    <s v="COLLECT"/>
    <x v="14"/>
    <n v="5000"/>
    <m/>
    <m/>
    <m/>
    <n v="4833"/>
    <n v="4833"/>
    <n v="4899"/>
    <n v="4812"/>
    <x v="0"/>
    <x v="0"/>
    <x v="0"/>
    <x v="5"/>
    <n v="18561.93"/>
    <n v="66"/>
    <n v="0"/>
    <n v="4008"/>
    <s v="-"/>
    <n v="3.7577227749711159E-2"/>
    <n v="1.0157673088809918E-3"/>
    <x v="0"/>
    <s v="PAID"/>
    <s v="-"/>
    <s v="PTP"/>
    <m/>
    <n v="19"/>
    <s v="CAVA"/>
    <m/>
    <m/>
    <m/>
    <s v="BHOSARI"/>
    <m/>
    <m/>
    <m/>
    <n v="8907"/>
    <n v="18561.93"/>
    <n v="27"/>
    <n v="43"/>
    <s v="FLOW"/>
    <m/>
    <m/>
    <m/>
    <m/>
    <s v="-"/>
    <s v="MH30BU5203"/>
    <s v="ACCESS SPL ED DISC CBS BT BSVI"/>
    <d v="2024-02-07T00:00:00"/>
    <n v="30"/>
    <x v="1"/>
    <x v="1"/>
    <m/>
    <m/>
    <m/>
    <m/>
    <m/>
    <m/>
    <m/>
    <m/>
    <m/>
    <m/>
    <m/>
    <m/>
    <m/>
    <m/>
    <m/>
    <m/>
    <m/>
    <m/>
    <m/>
    <m/>
    <m/>
    <m/>
    <m/>
    <m/>
    <m/>
    <m/>
    <m/>
    <m/>
    <m/>
    <m/>
    <m/>
    <m/>
    <m/>
    <m/>
    <n v="1"/>
    <m/>
    <m/>
    <m/>
    <m/>
    <m/>
    <m/>
    <m/>
    <m/>
    <m/>
    <m/>
    <m/>
    <m/>
    <m/>
    <m/>
    <m/>
    <m/>
    <m/>
    <m/>
    <m/>
    <m/>
    <m/>
    <m/>
    <m/>
    <m/>
    <m/>
    <m/>
    <m/>
    <m/>
    <m/>
    <m/>
    <m/>
    <m/>
    <m/>
    <m/>
    <m/>
    <m/>
    <m/>
    <m/>
    <m/>
    <m/>
    <m/>
    <m/>
    <m/>
    <m/>
    <m/>
    <m/>
    <m/>
    <m/>
    <m/>
    <m/>
    <m/>
    <m/>
    <m/>
    <m/>
    <m/>
    <m/>
    <m/>
    <m/>
    <m/>
    <n v="1"/>
    <n v="1"/>
    <s v="DUWT0025"/>
    <s v="APZqgHoO1m"/>
    <s v="Allocated"/>
    <s v="Payment (PAID)"/>
    <s v="Payment (PAID)"/>
    <d v="2026-06-17T00:00:00"/>
    <m/>
    <m/>
    <m/>
    <m/>
    <s v="146"/>
    <n v="4899"/>
    <n v="9812"/>
  </r>
  <r>
    <n v="460557225"/>
    <s v="ASHWINI UTTAM BAHIRAT"/>
    <s v="ONLINE"/>
    <x v="0"/>
    <n v="3100"/>
    <m/>
    <m/>
    <m/>
    <n v="2924"/>
    <n v="1844"/>
    <n v="1906"/>
    <n v="1668"/>
    <x v="0"/>
    <x v="0"/>
    <x v="0"/>
    <x v="7"/>
    <n v="18473.25"/>
    <n v="62"/>
    <n v="0"/>
    <n v="6300"/>
    <s v="17.05.26"/>
    <n v="1.150146574307114E-2"/>
    <n v="1.0109144597994812E-3"/>
    <x v="0"/>
    <s v="PAID"/>
    <s v="PAID"/>
    <s v="PTP"/>
    <m/>
    <n v="18"/>
    <s v="CAVA"/>
    <m/>
    <s v="-"/>
    <s v="-"/>
    <s v="SHIRUR"/>
    <s v="-"/>
    <s v="-"/>
    <s v="-"/>
    <n v="8206"/>
    <n v="18473.25"/>
    <n v="27"/>
    <n v="12"/>
    <s v="STABLE"/>
    <m/>
    <m/>
    <m/>
    <m/>
    <s v="REGULAR"/>
    <s v="MH12YP5246"/>
    <m/>
    <d v="2023-11-08T00:00:00"/>
    <n v="36"/>
    <x v="0"/>
    <x v="0"/>
    <m/>
    <m/>
    <m/>
    <m/>
    <m/>
    <m/>
    <m/>
    <m/>
    <m/>
    <m/>
    <m/>
    <m/>
    <m/>
    <m/>
    <m/>
    <m/>
    <m/>
    <m/>
    <m/>
    <m/>
    <m/>
    <m/>
    <m/>
    <m/>
    <m/>
    <m/>
    <m/>
    <m/>
    <m/>
    <m/>
    <m/>
    <m/>
    <m/>
    <m/>
    <m/>
    <m/>
    <m/>
    <m/>
    <m/>
    <m/>
    <m/>
    <m/>
    <m/>
    <m/>
    <m/>
    <m/>
    <m/>
    <m/>
    <m/>
    <m/>
    <m/>
    <m/>
    <m/>
    <m/>
    <m/>
    <m/>
    <m/>
    <m/>
    <m/>
    <m/>
    <m/>
    <m/>
    <m/>
    <m/>
    <m/>
    <m/>
    <m/>
    <m/>
    <m/>
    <m/>
    <m/>
    <m/>
    <m/>
    <m/>
    <m/>
    <m/>
    <m/>
    <m/>
    <m/>
    <m/>
    <m/>
    <m/>
    <m/>
    <m/>
    <m/>
    <m/>
    <m/>
    <m/>
    <m/>
    <m/>
    <m/>
    <n v="1"/>
    <m/>
    <m/>
    <n v="1"/>
    <n v="1"/>
    <s v="ZBHT0024"/>
    <e v="#N/A"/>
    <e v="#N/A"/>
    <e v="#N/A"/>
    <e v="#N/A"/>
    <e v="#N/A"/>
    <m/>
    <m/>
    <m/>
    <m/>
    <n v="0"/>
    <n v="1906"/>
    <n v="4768"/>
  </r>
  <r>
    <n v="461898596"/>
    <s v="KAMBLE DATTATREYA BANSHI"/>
    <m/>
    <x v="1"/>
    <m/>
    <m/>
    <m/>
    <m/>
    <n v="3953"/>
    <n v="7242"/>
    <n v="3499"/>
    <n v="11527"/>
    <x v="4"/>
    <x v="1"/>
    <x v="1"/>
    <x v="1"/>
    <n v="18471.28"/>
    <n v="210"/>
    <n v="0"/>
    <n v="4308.91"/>
    <s v="-"/>
    <n v="3.2747110843912568E-2"/>
    <n v="4.0897516457967494E-3"/>
    <x v="1"/>
    <s v="NC"/>
    <s v="-"/>
    <s v="NC"/>
    <s v="no such person"/>
    <m/>
    <s v="CNAVNA"/>
    <m/>
    <m/>
    <m/>
    <s v="CHIKHALI"/>
    <m/>
    <m/>
    <m/>
    <n v="11760.91"/>
    <n v="18471.28"/>
    <n v="57"/>
    <n v="73"/>
    <s v="FLOW"/>
    <m/>
    <m/>
    <m/>
    <m/>
    <s v="-"/>
    <s v="MH24BV6637"/>
    <s v="SPLENDOR PLUS BS6 I3S DRS CAST FI"/>
    <d v="2024-02-13T00:00:00"/>
    <n v="30"/>
    <x v="1"/>
    <x v="0"/>
    <m/>
    <m/>
    <m/>
    <m/>
    <m/>
    <m/>
    <m/>
    <m/>
    <m/>
    <m/>
    <m/>
    <m/>
    <m/>
    <m/>
    <m/>
    <m/>
    <m/>
    <m/>
    <m/>
    <m/>
    <m/>
    <m/>
    <m/>
    <m/>
    <m/>
    <m/>
    <m/>
    <m/>
    <m/>
    <m/>
    <m/>
    <m/>
    <m/>
    <m/>
    <n v="1"/>
    <m/>
    <m/>
    <m/>
    <m/>
    <m/>
    <m/>
    <m/>
    <m/>
    <m/>
    <m/>
    <m/>
    <m/>
    <m/>
    <m/>
    <m/>
    <m/>
    <m/>
    <m/>
    <m/>
    <m/>
    <m/>
    <m/>
    <m/>
    <m/>
    <m/>
    <m/>
    <m/>
    <m/>
    <m/>
    <m/>
    <m/>
    <m/>
    <m/>
    <m/>
    <m/>
    <m/>
    <m/>
    <m/>
    <m/>
    <m/>
    <m/>
    <m/>
    <m/>
    <m/>
    <m/>
    <m/>
    <m/>
    <m/>
    <m/>
    <m/>
    <m/>
    <m/>
    <m/>
    <m/>
    <m/>
    <m/>
    <m/>
    <m/>
    <m/>
    <n v="1"/>
    <n v="1"/>
    <s v="ZBHT0011"/>
    <s v="AoVkkotABKez"/>
    <s v="Allocated"/>
    <s v="Shifted (NC_SFTD)"/>
    <s v="Visit cm residence address cm shifted for a long time "/>
    <d v="2026-06-12T00:00:00"/>
    <m/>
    <m/>
    <m/>
    <m/>
    <s v="332"/>
    <n v="3499"/>
    <n v="11527"/>
  </r>
  <r>
    <n v="459021769"/>
    <s v="SHUBHAM GAJENDRA DONGARE"/>
    <m/>
    <x v="1"/>
    <m/>
    <m/>
    <m/>
    <m/>
    <n v="3867"/>
    <n v="11601"/>
    <n v="608"/>
    <n v="16284"/>
    <x v="2"/>
    <x v="1"/>
    <x v="1"/>
    <x v="10"/>
    <n v="18336.45"/>
    <n v="608"/>
    <n v="0"/>
    <n v="3150"/>
    <s v="FLOW"/>
    <n v="6.2924183470144432E-2"/>
    <n v="6.0202033736718738E-3"/>
    <x v="1"/>
    <s v="NC"/>
    <s v="NC"/>
    <s v="NC"/>
    <s v="Shifted"/>
    <m/>
    <s v="CNAVNA"/>
    <m/>
    <s v="REPO"/>
    <s v="-"/>
    <s v="NARAYAN GAON"/>
    <s v="-"/>
    <s v="-"/>
    <s v="-"/>
    <n v="15359"/>
    <n v="18336.45"/>
    <n v="116"/>
    <n v="132"/>
    <s v="FLOW"/>
    <m/>
    <m/>
    <m/>
    <m/>
    <s v="NPA"/>
    <s v="MH14KY2106"/>
    <s v="HONDA ACTIVA 125 DISC BSVI"/>
    <d v="2023-07-17T00:00:00"/>
    <n v="36"/>
    <x v="0"/>
    <x v="0"/>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m/>
    <s v="816"/>
    <n v="608"/>
    <n v="16284"/>
  </r>
  <r>
    <n v="459691612"/>
    <s v="ANAND RAMESH PARDESHI"/>
    <m/>
    <x v="1"/>
    <m/>
    <m/>
    <m/>
    <m/>
    <n v="3813"/>
    <n v="3813"/>
    <n v="3813"/>
    <n v="7679"/>
    <x v="0"/>
    <x v="1"/>
    <x v="1"/>
    <x v="2"/>
    <n v="18294.07"/>
    <n v="0"/>
    <n v="0"/>
    <n v="450"/>
    <s v="-"/>
    <n v="2.7567492857478899E-2"/>
    <n v="1.0011091655005965E-3"/>
    <x v="1"/>
    <s v="LMCB"/>
    <s v="-"/>
    <s v="LMCB"/>
    <s v="As per relative cust expire"/>
    <m/>
    <s v="CAVNA"/>
    <m/>
    <m/>
    <m/>
    <s v="BOPODI"/>
    <m/>
    <m/>
    <m/>
    <n v="4263"/>
    <n v="18294.07"/>
    <n v="27"/>
    <n v="43"/>
    <s v="FLOW"/>
    <m/>
    <m/>
    <m/>
    <m/>
    <s v="-"/>
    <s v="MH12VX0719"/>
    <s v="FZS V4"/>
    <d v="2023-09-08T00:00:00"/>
    <n v="36"/>
    <x v="1"/>
    <x v="1"/>
    <m/>
    <m/>
    <m/>
    <m/>
    <m/>
    <m/>
    <m/>
    <m/>
    <m/>
    <m/>
    <m/>
    <m/>
    <m/>
    <m/>
    <m/>
    <m/>
    <m/>
    <m/>
    <m/>
    <m/>
    <m/>
    <m/>
    <m/>
    <m/>
    <m/>
    <m/>
    <m/>
    <m/>
    <m/>
    <m/>
    <m/>
    <n v="1"/>
    <m/>
    <m/>
    <m/>
    <m/>
    <m/>
    <m/>
    <m/>
    <m/>
    <m/>
    <m/>
    <m/>
    <m/>
    <m/>
    <m/>
    <m/>
    <m/>
    <m/>
    <m/>
    <m/>
    <m/>
    <m/>
    <m/>
    <m/>
    <m/>
    <m/>
    <m/>
    <m/>
    <m/>
    <m/>
    <m/>
    <m/>
    <m/>
    <m/>
    <m/>
    <m/>
    <m/>
    <m/>
    <m/>
    <m/>
    <m/>
    <m/>
    <m/>
    <m/>
    <m/>
    <m/>
    <m/>
    <m/>
    <m/>
    <m/>
    <m/>
    <m/>
    <m/>
    <m/>
    <m/>
    <m/>
    <m/>
    <m/>
    <m/>
    <m/>
    <m/>
    <m/>
    <m/>
    <n v="1"/>
    <n v="1"/>
    <s v="ZBHT0009"/>
    <s v="A6cy6k3ZMwz"/>
    <s v="Allocated"/>
    <s v="Left Message (LMCB)"/>
    <s v="Msg to son"/>
    <d v="2026-06-11T00:00:00"/>
    <m/>
    <m/>
    <m/>
    <m/>
    <s v="53"/>
    <n v="3813"/>
    <n v="7679"/>
  </r>
  <r>
    <n v="463845874"/>
    <s v="RAJKUMAR ZIRAPPA VASUDEV"/>
    <s v="ONLINE"/>
    <x v="20"/>
    <n v="12334"/>
    <m/>
    <m/>
    <s v="CBC COLL"/>
    <n v="3824"/>
    <n v="3364"/>
    <n v="3450"/>
    <n v="-4941"/>
    <x v="0"/>
    <x v="2"/>
    <x v="0"/>
    <x v="17"/>
    <n v="17954"/>
    <n v="86"/>
    <n v="4950"/>
    <n v="4500"/>
    <s v="27.05.26"/>
    <n v="3.0137614282348693E-2"/>
    <n v="9.8249946334510096E-4"/>
    <x v="2"/>
    <s v="PAID"/>
    <s v="MPTP"/>
    <s v="PAID"/>
    <m/>
    <m/>
    <m/>
    <m/>
    <s v="-"/>
    <s v="-"/>
    <s v="PIMPLE SAUDAGAR"/>
    <s v="-"/>
    <s v="-"/>
    <s v="-"/>
    <n v="7950"/>
    <n v="17954"/>
    <n v="27"/>
    <n v="0"/>
    <s v="RB"/>
    <m/>
    <m/>
    <m/>
    <m/>
    <s v="REGULAR"/>
    <s v="MH14LT7562"/>
    <s v="HONDA ACTIVA DLX"/>
    <d v="2024-08-23T00:00:00"/>
    <n v="24"/>
    <x v="0"/>
    <x v="0"/>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m/>
    <s v="205"/>
    <n v="3450"/>
    <n v="7393"/>
  </r>
  <r>
    <n v="461099948"/>
    <s v="DILIP SHIVAJI GIRHE"/>
    <s v="ONLINE"/>
    <x v="8"/>
    <n v="2460"/>
    <m/>
    <m/>
    <m/>
    <n v="2409"/>
    <n v="2245"/>
    <n v="2296"/>
    <n v="2304"/>
    <x v="0"/>
    <x v="0"/>
    <x v="0"/>
    <x v="7"/>
    <n v="17882.87"/>
    <n v="51"/>
    <n v="0"/>
    <n v="6299"/>
    <s v="-"/>
    <n v="1.1133894506532125E-2"/>
    <n v="9.7860700557369953E-4"/>
    <x v="0"/>
    <s v="PAID"/>
    <s v="-"/>
    <s v="PTP"/>
    <m/>
    <n v="20"/>
    <s v="CAVA"/>
    <m/>
    <s v="-"/>
    <s v="-"/>
    <s v="ANDHAL GAON"/>
    <s v="-"/>
    <s v="-"/>
    <s v="-"/>
    <n v="8595"/>
    <n v="17882.87"/>
    <n v="27"/>
    <n v="43"/>
    <s v="FLOW"/>
    <m/>
    <m/>
    <m/>
    <m/>
    <s v="NPA"/>
    <m/>
    <s v="PLEASURE PLUS XTEC DRUM CAST"/>
    <d v="2023-12-12T00:00:00"/>
    <n v="36"/>
    <x v="0"/>
    <x v="0"/>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m/>
    <s v="110"/>
    <n v="2296"/>
    <n v="4764"/>
  </r>
  <r>
    <n v="461528342"/>
    <s v="NABIALAM NOORALAM SAYYAD"/>
    <m/>
    <x v="1"/>
    <m/>
    <m/>
    <m/>
    <m/>
    <n v="4569"/>
    <n v="9134"/>
    <n v="4726"/>
    <n v="14006"/>
    <x v="4"/>
    <x v="1"/>
    <x v="1"/>
    <x v="15"/>
    <n v="17590.02"/>
    <n v="161"/>
    <n v="0"/>
    <n v="1800"/>
    <s v="-"/>
    <n v="0.12283789145891445"/>
    <n v="3.8946306506423894E-3"/>
    <x v="1"/>
    <s v="NC"/>
    <s v="-"/>
    <s v="NC"/>
    <s v="Add not found"/>
    <m/>
    <s v="CNAVNA"/>
    <m/>
    <s v="-"/>
    <s v="-"/>
    <s v="MANAGWALWAR PETH"/>
    <s v="-"/>
    <s v="-"/>
    <s v="-"/>
    <n v="11095"/>
    <n v="17590.02"/>
    <n v="57"/>
    <n v="73"/>
    <s v="FLOW"/>
    <m/>
    <m/>
    <m/>
    <m/>
    <s v="REGULAR"/>
    <s v="MH12WH8335"/>
    <s v="SUZUKI BURGMAN STREET BT BSVI"/>
    <d v="2024-01-16T00:00:00"/>
    <n v="30"/>
    <x v="0"/>
    <x v="1"/>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m/>
    <s v="303"/>
    <n v="4726"/>
    <n v="14006"/>
  </r>
  <r>
    <n v="456535616"/>
    <s v="KOKANE SHIVPRASAD BHAGWAT"/>
    <s v="BRANCH"/>
    <x v="5"/>
    <n v="3160"/>
    <m/>
    <m/>
    <m/>
    <n v="3153"/>
    <n v="8872.99"/>
    <n v="2949.99"/>
    <n v="9302.99"/>
    <x v="1"/>
    <x v="0"/>
    <x v="0"/>
    <x v="7"/>
    <n v="17580.990000000002"/>
    <n v="383"/>
    <n v="0"/>
    <n v="6300"/>
    <s v="STABLE"/>
    <n v="2.6625590449420568E-2"/>
    <n v="4.702219963144052E-3"/>
    <x v="0"/>
    <s v="PAID"/>
    <s v="PAID"/>
    <s v="PAID"/>
    <m/>
    <m/>
    <s v="CAVA"/>
    <m/>
    <s v="REPO"/>
    <s v="-"/>
    <s v="SHIRUR"/>
    <s v="-"/>
    <s v="-"/>
    <s v="-"/>
    <n v="15555.99"/>
    <n v="17580.990000000002"/>
    <n v="88"/>
    <n v="73"/>
    <s v="STABLE"/>
    <m/>
    <m/>
    <m/>
    <m/>
    <s v="NPA"/>
    <s v="MH12VE2218"/>
    <s v="SPLENDOR PLUS I3S BS6 FI DRUM SELF"/>
    <d v="2023-01-25T00:00:00"/>
    <n v="42"/>
    <x v="0"/>
    <x v="0"/>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m/>
    <s v="437"/>
    <n v="2949.99"/>
    <n v="12462.99"/>
  </r>
  <r>
    <n v="459780483"/>
    <s v="SATPAL S O SAUKARU LAL"/>
    <m/>
    <x v="1"/>
    <m/>
    <m/>
    <m/>
    <m/>
    <n v="3652"/>
    <n v="3382"/>
    <n v="3406"/>
    <n v="7114"/>
    <x v="0"/>
    <x v="1"/>
    <x v="1"/>
    <x v="12"/>
    <n v="17390.919999999998"/>
    <n v="24"/>
    <n v="0"/>
    <n v="1787"/>
    <s v="-"/>
    <n v="1.7358469036475067E-2"/>
    <n v="9.516859511572675E-4"/>
    <x v="1"/>
    <s v="NC"/>
    <s v="-"/>
    <s v="NC"/>
    <s v="Add not found"/>
    <m/>
    <s v="CNAVNA"/>
    <m/>
    <s v="-"/>
    <s v="-"/>
    <s v="SUTARWADI"/>
    <s v="-"/>
    <s v="-"/>
    <s v="-"/>
    <n v="5193"/>
    <n v="17390.919999999998"/>
    <n v="27"/>
    <n v="43"/>
    <s v="FLOW"/>
    <m/>
    <m/>
    <m/>
    <m/>
    <s v="REGULAR"/>
    <s v="MH12VX6086"/>
    <s v="HONDA SP 125 BS VI DRUM"/>
    <d v="2023-09-16T00:00:00"/>
    <n v="36"/>
    <x v="0"/>
    <x v="0"/>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m/>
    <s v="80"/>
    <n v="3406"/>
    <n v="7114"/>
  </r>
  <r>
    <n v="461841840"/>
    <s v="SUREKHA GOVIND SALUNKE"/>
    <m/>
    <x v="1"/>
    <m/>
    <m/>
    <m/>
    <m/>
    <n v="4435"/>
    <n v="4786"/>
    <n v="509"/>
    <n v="9470"/>
    <x v="4"/>
    <x v="1"/>
    <x v="1"/>
    <x v="2"/>
    <n v="17280.509999999998"/>
    <n v="158"/>
    <n v="0"/>
    <n v="5850"/>
    <s v="-"/>
    <n v="5.7790190411385445E-2"/>
    <n v="3.8261016135702122E-3"/>
    <x v="0"/>
    <s v="PTP"/>
    <s v="-"/>
    <s v="PTP"/>
    <m/>
    <n v="23"/>
    <s v="CAVA"/>
    <m/>
    <s v="-"/>
    <s v="-"/>
    <s v="DAPODI"/>
    <s v="-"/>
    <s v="-"/>
    <s v="-"/>
    <n v="10794"/>
    <n v="17280.509999999998"/>
    <n v="57"/>
    <n v="73"/>
    <s v="FLOW"/>
    <m/>
    <m/>
    <m/>
    <m/>
    <s v="REGULAR"/>
    <s v="MH14LH8036"/>
    <s v="HONDA ACTIVA 125 SMART"/>
    <d v="2024-02-08T00:00:00"/>
    <n v="30"/>
    <x v="0"/>
    <x v="1"/>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m/>
    <s v="249"/>
    <n v="509"/>
    <n v="9470"/>
  </r>
  <r>
    <n v="139693319"/>
    <s v="SANDIP DNYANDEV PAWAR"/>
    <m/>
    <x v="1"/>
    <m/>
    <m/>
    <m/>
    <m/>
    <n v="3792"/>
    <n v="17887"/>
    <n v="866"/>
    <n v="23954"/>
    <x v="3"/>
    <x v="1"/>
    <x v="1"/>
    <x v="17"/>
    <n v="17201.34"/>
    <n v="1939"/>
    <n v="0"/>
    <n v="6300"/>
    <s v="FLOW"/>
    <n v="0.59552477224682998"/>
    <n v="7.2257955221612397E-3"/>
    <x v="1"/>
    <s v="NC"/>
    <s v="NC"/>
    <s v="NC"/>
    <s v="Shifted"/>
    <m/>
    <s v="CNAVNA"/>
    <m/>
    <s v="REPO"/>
    <s v="-"/>
    <s v="PIMPALE GURAV"/>
    <s v="-"/>
    <s v="-"/>
    <s v="-"/>
    <n v="26126"/>
    <n v="17201.34"/>
    <n v="177"/>
    <n v="193"/>
    <s v="FLOW"/>
    <m/>
    <m/>
    <m/>
    <m/>
    <s v="NPA"/>
    <s v="MH14KT8364"/>
    <s v="HONDA SP 125 BS VI DISC"/>
    <d v="2023-04-13T00:00:00"/>
    <n v="36"/>
    <x v="0"/>
    <x v="0"/>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s v="OTGNGDID"/>
    <s v="2275"/>
    <n v="866"/>
    <n v="23954"/>
  </r>
  <r>
    <n v="454823699"/>
    <s v="GANESH DEVIDAS GHOLAP"/>
    <m/>
    <x v="1"/>
    <m/>
    <m/>
    <m/>
    <m/>
    <n v="3033"/>
    <n v="3022"/>
    <n v="3072"/>
    <n v="6183"/>
    <x v="0"/>
    <x v="1"/>
    <x v="1"/>
    <x v="10"/>
    <n v="17194"/>
    <n v="50"/>
    <n v="0"/>
    <n v="4405.99"/>
    <s v="24.05.26"/>
    <n v="7.4150546706969649E-3"/>
    <n v="9.4090986814947448E-4"/>
    <x v="0"/>
    <s v="MPTP"/>
    <s v="BPTP"/>
    <s v="MPTP"/>
    <s v="Shifted left msg with father"/>
    <n v="26"/>
    <s v="CAVNA"/>
    <m/>
    <s v="-"/>
    <s v="-"/>
    <s v="OTUR"/>
    <s v="-"/>
    <s v="-"/>
    <s v="-"/>
    <n v="7477.99"/>
    <n v="17194"/>
    <n v="27"/>
    <n v="43"/>
    <s v="FLOW"/>
    <m/>
    <m/>
    <m/>
    <m/>
    <s v="NPA"/>
    <s v="MH14KK1053"/>
    <s v="ACTIVA 6G DLX LTD ED"/>
    <d v="2022-09-27T00:00:00"/>
    <n v="48"/>
    <x v="0"/>
    <x v="0"/>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m/>
    <s v="128"/>
    <n v="3072"/>
    <n v="6183"/>
  </r>
  <r>
    <n v="460097350"/>
    <s v="PUJA LALA SURYAVANSHI"/>
    <s v="ONLINE"/>
    <x v="5"/>
    <n v="6000"/>
    <m/>
    <m/>
    <m/>
    <n v="3035"/>
    <n v="3070"/>
    <n v="41"/>
    <n v="160"/>
    <x v="4"/>
    <x v="2"/>
    <x v="0"/>
    <x v="7"/>
    <n v="17153.009999999998"/>
    <n v="6"/>
    <n v="0"/>
    <n v="0"/>
    <s v="-"/>
    <n v="1.918615987986717E-2"/>
    <n v="3.7978716622707308E-3"/>
    <x v="2"/>
    <s v="PAID"/>
    <s v="-"/>
    <s v="PAID"/>
    <m/>
    <m/>
    <s v="CAVA"/>
    <m/>
    <s v="-"/>
    <s v="-"/>
    <s v="SHIRUR"/>
    <s v="-"/>
    <s v="-"/>
    <s v="-"/>
    <n v="3076"/>
    <n v="17153.009999999998"/>
    <n v="57"/>
    <n v="12"/>
    <s v="STABLE"/>
    <m/>
    <m/>
    <m/>
    <m/>
    <s v="REGULAR"/>
    <s v="MH12WL2559"/>
    <s v="SPLENDOR PLUS I3S XTEC"/>
    <d v="2023-10-12T00:00:00"/>
    <n v="36"/>
    <x v="0"/>
    <x v="0"/>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m/>
    <s v="55"/>
    <n v="41"/>
    <n v="6160"/>
  </r>
  <r>
    <n v="458762564"/>
    <s v="SUNIL NAMDEV GODANBE"/>
    <s v="ONLINE"/>
    <x v="10"/>
    <n v="19309"/>
    <m/>
    <m/>
    <s v="BANK RB 15"/>
    <n v="5807"/>
    <n v="5807"/>
    <n v="5815"/>
    <n v="-7607"/>
    <x v="0"/>
    <x v="2"/>
    <x v="0"/>
    <x v="12"/>
    <n v="16954"/>
    <n v="8"/>
    <n v="0"/>
    <n v="1350"/>
    <s v="-"/>
    <n v="1.6922364316804307E-2"/>
    <n v="9.2777631177190826E-4"/>
    <x v="2"/>
    <s v="PAID"/>
    <s v="-"/>
    <s v="PAID"/>
    <s v="Add not found"/>
    <m/>
    <s v="CAVNA"/>
    <m/>
    <m/>
    <m/>
    <s v="PASHAN"/>
    <m/>
    <m/>
    <m/>
    <n v="7165"/>
    <n v="16954"/>
    <n v="27"/>
    <n v="0"/>
    <s v="RB"/>
    <m/>
    <m/>
    <m/>
    <m/>
    <s v="-"/>
    <s v="MH12VR3516"/>
    <s v="RE BULLET 350 EFI BLACK"/>
    <d v="2023-06-29T00:00:00"/>
    <n v="36"/>
    <x v="1"/>
    <x v="0"/>
    <m/>
    <m/>
    <m/>
    <m/>
    <m/>
    <m/>
    <m/>
    <m/>
    <m/>
    <m/>
    <m/>
    <m/>
    <m/>
    <m/>
    <m/>
    <m/>
    <m/>
    <m/>
    <m/>
    <m/>
    <m/>
    <m/>
    <m/>
    <m/>
    <m/>
    <m/>
    <m/>
    <m/>
    <m/>
    <m/>
    <m/>
    <n v="1"/>
    <m/>
    <m/>
    <m/>
    <m/>
    <m/>
    <m/>
    <m/>
    <m/>
    <m/>
    <m/>
    <m/>
    <m/>
    <m/>
    <m/>
    <m/>
    <m/>
    <m/>
    <m/>
    <m/>
    <m/>
    <m/>
    <m/>
    <m/>
    <m/>
    <m/>
    <m/>
    <m/>
    <m/>
    <m/>
    <m/>
    <m/>
    <m/>
    <m/>
    <m/>
    <m/>
    <m/>
    <m/>
    <m/>
    <m/>
    <m/>
    <m/>
    <m/>
    <m/>
    <m/>
    <m/>
    <m/>
    <m/>
    <m/>
    <m/>
    <m/>
    <m/>
    <m/>
    <m/>
    <m/>
    <m/>
    <m/>
    <m/>
    <m/>
    <m/>
    <m/>
    <m/>
    <m/>
    <n v="1"/>
    <n v="1"/>
    <s v="DUWT0023"/>
    <s v="BoZ4yfOmPS"/>
    <s v="Allocated"/>
    <s v="Left Message (LMCB)"/>
    <s v="Customer not available lm with relatives "/>
    <d v="2026-06-11T00:00:00"/>
    <m/>
    <m/>
    <m/>
    <m/>
    <s v="88"/>
    <n v="5815"/>
    <n v="11702"/>
  </r>
  <r>
    <n v="458111295"/>
    <s v="ARATI RAVINDRAKUMAR SAKHARE"/>
    <m/>
    <x v="1"/>
    <m/>
    <m/>
    <m/>
    <m/>
    <n v="5795"/>
    <n v="17385"/>
    <n v="805"/>
    <n v="23180"/>
    <x v="2"/>
    <x v="1"/>
    <x v="1"/>
    <x v="6"/>
    <n v="16914.650000000001"/>
    <n v="805"/>
    <n v="0"/>
    <n v="6300"/>
    <s v="27.05.26"/>
    <n v="6.1102618941698078E-2"/>
    <n v="5.5533995399588776E-3"/>
    <x v="1"/>
    <s v="LMCB"/>
    <s v="LMCB"/>
    <s v="LMCB"/>
    <m/>
    <m/>
    <m/>
    <m/>
    <s v="REPO"/>
    <s v="-"/>
    <s v="DIGHI"/>
    <s v="-"/>
    <s v="-"/>
    <s v="-"/>
    <n v="24490"/>
    <n v="16914.650000000001"/>
    <n v="116"/>
    <n v="132"/>
    <s v="FLOW"/>
    <m/>
    <m/>
    <m/>
    <m/>
    <s v="NPA"/>
    <s v="MH14KV4441"/>
    <s v="RE BULLET 350 EFI BLACK"/>
    <d v="2023-05-15T00:00:00"/>
    <n v="36"/>
    <x v="0"/>
    <x v="1"/>
    <m/>
    <m/>
    <m/>
    <m/>
    <m/>
    <m/>
    <m/>
    <m/>
    <m/>
    <m/>
    <m/>
    <m/>
    <m/>
    <m/>
    <m/>
    <m/>
    <m/>
    <m/>
    <m/>
    <m/>
    <m/>
    <m/>
    <m/>
    <m/>
    <m/>
    <m/>
    <m/>
    <m/>
    <m/>
    <m/>
    <m/>
    <m/>
    <m/>
    <m/>
    <m/>
    <m/>
    <m/>
    <m/>
    <m/>
    <m/>
    <m/>
    <m/>
    <m/>
    <m/>
    <m/>
    <m/>
    <m/>
    <m/>
    <m/>
    <m/>
    <m/>
    <m/>
    <m/>
    <m/>
    <m/>
    <m/>
    <m/>
    <m/>
    <m/>
    <m/>
    <m/>
    <m/>
    <m/>
    <m/>
    <m/>
    <m/>
    <m/>
    <m/>
    <m/>
    <m/>
    <m/>
    <m/>
    <m/>
    <m/>
    <m/>
    <m/>
    <m/>
    <m/>
    <m/>
    <m/>
    <m/>
    <m/>
    <m/>
    <m/>
    <m/>
    <m/>
    <m/>
    <m/>
    <m/>
    <m/>
    <m/>
    <n v="1"/>
    <m/>
    <m/>
    <n v="1"/>
    <n v="1"/>
    <s v="ZBHT0012"/>
    <e v="#N/A"/>
    <e v="#N/A"/>
    <e v="#N/A"/>
    <e v="#N/A"/>
    <e v="#N/A"/>
    <m/>
    <m/>
    <m/>
    <m/>
    <n v="0"/>
    <n v="805"/>
    <n v="23180"/>
  </r>
  <r>
    <n v="458645849"/>
    <s v="SHITAL PRASHANT MANE"/>
    <m/>
    <x v="1"/>
    <m/>
    <m/>
    <m/>
    <s v="BANK RB 05"/>
    <n v="4448"/>
    <n v="8164"/>
    <n v="3942"/>
    <n v="12612"/>
    <x v="4"/>
    <x v="2"/>
    <x v="1"/>
    <x v="3"/>
    <n v="16635"/>
    <n v="226"/>
    <n v="0"/>
    <n v="3257"/>
    <s v="FLOW"/>
    <n v="7.6748697267566446E-2"/>
    <n v="3.6831783518970498E-3"/>
    <x v="2"/>
    <s v="PAID"/>
    <s v="PTP"/>
    <s v="PAID"/>
    <m/>
    <n v="25"/>
    <s v="CAVA"/>
    <m/>
    <s v="-"/>
    <s v="-"/>
    <s v="BHOR"/>
    <s v="-"/>
    <s v="-"/>
    <s v="-"/>
    <n v="11647"/>
    <n v="16635"/>
    <n v="57"/>
    <n v="12"/>
    <s v="STABLE"/>
    <m/>
    <m/>
    <m/>
    <m/>
    <s v="REGULAR"/>
    <s v="MH12VP6553"/>
    <s v="TVS IQUBE ELECTRIC"/>
    <d v="2023-06-21T00:00:00"/>
    <n v="36"/>
    <x v="0"/>
    <x v="1"/>
    <m/>
    <m/>
    <m/>
    <m/>
    <m/>
    <m/>
    <m/>
    <m/>
    <m/>
    <m/>
    <n v="1"/>
    <m/>
    <m/>
    <m/>
    <m/>
    <m/>
    <m/>
    <m/>
    <m/>
    <m/>
    <m/>
    <m/>
    <m/>
    <m/>
    <m/>
    <m/>
    <m/>
    <m/>
    <m/>
    <m/>
    <m/>
    <m/>
    <m/>
    <m/>
    <m/>
    <m/>
    <m/>
    <m/>
    <m/>
    <m/>
    <m/>
    <m/>
    <m/>
    <m/>
    <m/>
    <m/>
    <m/>
    <m/>
    <m/>
    <m/>
    <m/>
    <m/>
    <m/>
    <m/>
    <m/>
    <m/>
    <m/>
    <m/>
    <m/>
    <m/>
    <m/>
    <m/>
    <m/>
    <m/>
    <m/>
    <m/>
    <m/>
    <m/>
    <m/>
    <m/>
    <m/>
    <m/>
    <m/>
    <m/>
    <m/>
    <m/>
    <m/>
    <m/>
    <m/>
    <m/>
    <m/>
    <m/>
    <m/>
    <m/>
    <m/>
    <m/>
    <m/>
    <m/>
    <m/>
    <m/>
    <m/>
    <m/>
    <m/>
    <m/>
    <n v="1"/>
    <n v="1"/>
    <s v="DUWT0011"/>
    <e v="#N/A"/>
    <e v="#N/A"/>
    <e v="#N/A"/>
    <e v="#N/A"/>
    <e v="#N/A"/>
    <m/>
    <m/>
    <m/>
    <m/>
    <n v="0"/>
    <n v="3942"/>
    <n v="12612"/>
  </r>
  <r>
    <n v="459445373"/>
    <s v="RAMA NITIN ADMANE"/>
    <s v="ONLINE"/>
    <x v="25"/>
    <n v="4000"/>
    <m/>
    <m/>
    <m/>
    <n v="4550"/>
    <n v="3280"/>
    <n v="3361"/>
    <n v="3991"/>
    <x v="0"/>
    <x v="0"/>
    <x v="0"/>
    <x v="12"/>
    <n v="16508.55"/>
    <n v="81"/>
    <n v="0"/>
    <n v="6300"/>
    <s v="-"/>
    <n v="1.6477745513871635E-2"/>
    <n v="9.0339988390362948E-4"/>
    <x v="0"/>
    <s v="PAID"/>
    <s v="-"/>
    <s v="PTP"/>
    <m/>
    <n v="18"/>
    <s v="CAVA"/>
    <m/>
    <s v="-"/>
    <s v="-"/>
    <s v="PASHAN"/>
    <s v="-"/>
    <s v="-"/>
    <s v="-"/>
    <n v="9661"/>
    <n v="16508.55"/>
    <n v="27"/>
    <n v="43"/>
    <s v="FLOW"/>
    <m/>
    <m/>
    <m/>
    <m/>
    <s v="REGULAR"/>
    <s v="MH44AC1790"/>
    <s v="HONDA UNICORN 160 BSVI"/>
    <d v="2023-08-18T00:00:00"/>
    <n v="36"/>
    <x v="0"/>
    <x v="0"/>
    <m/>
    <m/>
    <m/>
    <m/>
    <m/>
    <m/>
    <m/>
    <m/>
    <m/>
    <m/>
    <n v="1"/>
    <m/>
    <m/>
    <m/>
    <m/>
    <m/>
    <m/>
    <m/>
    <m/>
    <m/>
    <m/>
    <m/>
    <m/>
    <m/>
    <m/>
    <m/>
    <m/>
    <m/>
    <n v="1"/>
    <m/>
    <m/>
    <m/>
    <m/>
    <m/>
    <m/>
    <m/>
    <m/>
    <m/>
    <m/>
    <m/>
    <m/>
    <m/>
    <m/>
    <m/>
    <m/>
    <m/>
    <m/>
    <m/>
    <m/>
    <m/>
    <m/>
    <m/>
    <m/>
    <m/>
    <m/>
    <n v="1"/>
    <m/>
    <m/>
    <m/>
    <m/>
    <m/>
    <m/>
    <m/>
    <m/>
    <m/>
    <m/>
    <m/>
    <m/>
    <m/>
    <m/>
    <m/>
    <m/>
    <m/>
    <m/>
    <m/>
    <m/>
    <m/>
    <m/>
    <m/>
    <m/>
    <m/>
    <m/>
    <m/>
    <m/>
    <m/>
    <m/>
    <m/>
    <m/>
    <m/>
    <m/>
    <m/>
    <m/>
    <m/>
    <m/>
    <n v="3"/>
    <n v="1"/>
    <s v="DUWT0023"/>
    <s v="GPJtMoxS_EI7"/>
    <s v="Allocated"/>
    <s v="Left Message (LMCB)"/>
    <s v="Customer not available Lm with relatives "/>
    <d v="2026-06-04T00:00:00"/>
    <m/>
    <m/>
    <m/>
    <m/>
    <s v="161"/>
    <n v="3361"/>
    <n v="7991"/>
  </r>
  <r>
    <n v="463650409"/>
    <s v="RAVI SOMNATH MORE"/>
    <s v="ONLINE"/>
    <x v="6"/>
    <n v="4303"/>
    <m/>
    <m/>
    <m/>
    <n v="4409"/>
    <n v="3755"/>
    <n v="3796"/>
    <n v="3945"/>
    <x v="0"/>
    <x v="0"/>
    <x v="0"/>
    <x v="1"/>
    <n v="16469"/>
    <n v="41"/>
    <n v="0"/>
    <n v="5345"/>
    <s v="-"/>
    <n v="6.6828915917914516E-3"/>
    <n v="9.0123558325890982E-4"/>
    <x v="0"/>
    <s v="PAID"/>
    <s v="-"/>
    <s v="PAID"/>
    <s v="Shifted"/>
    <m/>
    <s v="CAVNA"/>
    <m/>
    <m/>
    <m/>
    <s v="CHINCHWAD"/>
    <m/>
    <m/>
    <m/>
    <n v="9141"/>
    <n v="16469"/>
    <n v="27"/>
    <n v="12"/>
    <s v="STABLE"/>
    <m/>
    <m/>
    <m/>
    <m/>
    <s v="-"/>
    <s v="MH14LT0680"/>
    <s v="SPLENDOR PLUS BS6 I3S DRS CAST FI"/>
    <d v="2024-08-03T00:00:00"/>
    <n v="24"/>
    <x v="1"/>
    <x v="0"/>
    <m/>
    <m/>
    <m/>
    <m/>
    <m/>
    <m/>
    <m/>
    <m/>
    <m/>
    <m/>
    <m/>
    <m/>
    <m/>
    <m/>
    <m/>
    <m/>
    <m/>
    <m/>
    <m/>
    <m/>
    <m/>
    <m/>
    <m/>
    <m/>
    <m/>
    <m/>
    <m/>
    <m/>
    <m/>
    <m/>
    <m/>
    <m/>
    <m/>
    <m/>
    <n v="1"/>
    <m/>
    <m/>
    <m/>
    <m/>
    <m/>
    <m/>
    <m/>
    <m/>
    <m/>
    <m/>
    <m/>
    <m/>
    <m/>
    <m/>
    <m/>
    <m/>
    <m/>
    <m/>
    <m/>
    <m/>
    <m/>
    <m/>
    <m/>
    <m/>
    <m/>
    <m/>
    <m/>
    <m/>
    <m/>
    <m/>
    <m/>
    <m/>
    <m/>
    <m/>
    <m/>
    <m/>
    <m/>
    <m/>
    <m/>
    <m/>
    <m/>
    <m/>
    <m/>
    <m/>
    <m/>
    <m/>
    <m/>
    <m/>
    <m/>
    <m/>
    <m/>
    <m/>
    <m/>
    <m/>
    <m/>
    <m/>
    <m/>
    <m/>
    <m/>
    <n v="1"/>
    <n v="1"/>
    <s v="ZBHT0011"/>
    <s v="k6GbFE8Rl47"/>
    <s v="Allocated"/>
    <s v="Shifted (NC_SFTD)"/>
    <s v="Visit cm residence address cm  shifted this place are going sra development scheme"/>
    <d v="2026-06-12T00:00:00"/>
    <m/>
    <m/>
    <m/>
    <m/>
    <s v="84"/>
    <n v="3796"/>
    <n v="8248"/>
  </r>
  <r>
    <n v="460109573"/>
    <s v="JAYSHREE HEMRAJ BHUJBAL"/>
    <m/>
    <x v="1"/>
    <m/>
    <m/>
    <m/>
    <m/>
    <n v="2845"/>
    <n v="3152.65"/>
    <n v="322.64999999999964"/>
    <n v="6063.65"/>
    <x v="4"/>
    <x v="1"/>
    <x v="1"/>
    <x v="7"/>
    <n v="16448.14"/>
    <n v="15"/>
    <n v="0"/>
    <n v="1800"/>
    <s v="-"/>
    <n v="1.8397741490644406E-2"/>
    <n v="3.6418054209180605E-3"/>
    <x v="0"/>
    <s v="PTP"/>
    <s v="-"/>
    <s v="PTP"/>
    <m/>
    <m/>
    <s v="CAVA"/>
    <m/>
    <s v="-"/>
    <s v="-"/>
    <s v="SHIRUR"/>
    <s v="-"/>
    <s v="-"/>
    <s v="-"/>
    <n v="4967.6499999999996"/>
    <n v="16448.14"/>
    <n v="57"/>
    <n v="73"/>
    <s v="FLOW"/>
    <m/>
    <m/>
    <m/>
    <m/>
    <s v="REGULAR"/>
    <s v="MH12WN2689"/>
    <s v="HF DELUXE DRUM SELF CAST ALL BLACK"/>
    <d v="2023-10-12T00:00:00"/>
    <n v="36"/>
    <x v="0"/>
    <x v="0"/>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s v="DIGICOLLTC"/>
    <s v="66"/>
    <n v="322.64999999999964"/>
    <n v="6063.65"/>
  </r>
  <r>
    <n v="465971898"/>
    <s v="SOMNATH LAXMAN MADGE"/>
    <s v="ONLINE"/>
    <x v="13"/>
    <n v="6720"/>
    <m/>
    <m/>
    <m/>
    <n v="2240"/>
    <n v="4480"/>
    <n v="2284"/>
    <n v="88"/>
    <x v="4"/>
    <x v="2"/>
    <x v="0"/>
    <x v="11"/>
    <n v="16438"/>
    <n v="44"/>
    <n v="0"/>
    <n v="900"/>
    <s v="FLOW"/>
    <n v="5.6842114508678279E-2"/>
    <n v="3.6395603094970664E-3"/>
    <x v="2"/>
    <s v="PAID"/>
    <s v="PTP"/>
    <s v="PAID"/>
    <m/>
    <m/>
    <m/>
    <m/>
    <s v="-"/>
    <s v="-"/>
    <s v="RAJGURU NAGAR"/>
    <s v="-"/>
    <s v="-"/>
    <s v="-"/>
    <n v="5424"/>
    <n v="16438"/>
    <n v="56"/>
    <n v="11"/>
    <s v="STABLE"/>
    <m/>
    <m/>
    <m/>
    <m/>
    <s v="REGULAR"/>
    <s v="MH14LN5785"/>
    <s v="HONDA DIO 125 SMART LTD ED"/>
    <d v="2025-04-22T00:00:00"/>
    <n v="18"/>
    <x v="0"/>
    <x v="0"/>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m/>
    <s v="88"/>
    <n v="2284"/>
    <n v="6808"/>
  </r>
  <r>
    <n v="464487568"/>
    <s v="SACHIN GANPAT MORE"/>
    <s v="ONLINE"/>
    <x v="2"/>
    <n v="2603"/>
    <m/>
    <m/>
    <m/>
    <n v="2496"/>
    <n v="2240"/>
    <n v="2303"/>
    <n v="2251"/>
    <x v="0"/>
    <x v="0"/>
    <x v="0"/>
    <x v="10"/>
    <n v="16402"/>
    <n v="63"/>
    <n v="0"/>
    <n v="2700"/>
    <s v="19.05.26"/>
    <n v="7.073498121947866E-3"/>
    <n v="8.9756913210350584E-4"/>
    <x v="0"/>
    <s v="PAID"/>
    <s v="MPTP"/>
    <s v="PTP"/>
    <m/>
    <n v="25"/>
    <s v="CAVA"/>
    <m/>
    <s v="-"/>
    <s v="-"/>
    <s v="JUNNAR"/>
    <s v="-"/>
    <s v="-"/>
    <s v="-"/>
    <n v="5003"/>
    <n v="16402"/>
    <n v="27"/>
    <n v="43"/>
    <s v="FLOW"/>
    <m/>
    <m/>
    <m/>
    <m/>
    <s v="REGULAR"/>
    <s v="MH14MA2699"/>
    <s v="HONDA SHINE DISC BSVI"/>
    <d v="2024-10-29T00:00:00"/>
    <n v="24"/>
    <x v="0"/>
    <x v="0"/>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m/>
    <s v="118"/>
    <n v="2303"/>
    <n v="4854"/>
  </r>
  <r>
    <n v="135586566"/>
    <s v="VISHAL VIJAY SHINDE"/>
    <s v="ONLINE"/>
    <x v="2"/>
    <n v="5140"/>
    <m/>
    <m/>
    <m/>
    <n v="2466"/>
    <n v="2259"/>
    <n v="2307"/>
    <n v="-317"/>
    <x v="0"/>
    <x v="2"/>
    <x v="0"/>
    <x v="6"/>
    <n v="16376.58"/>
    <n v="48"/>
    <n v="0"/>
    <n v="3150"/>
    <s v="23.05.26"/>
    <n v="9.3546254494014033E-3"/>
    <n v="8.9617806959051529E-4"/>
    <x v="0"/>
    <s v="PAID"/>
    <s v="PTP"/>
    <s v="PTP"/>
    <m/>
    <n v="26"/>
    <s v="CAVA"/>
    <m/>
    <s v="-"/>
    <s v="-"/>
    <s v="TINGRE NAGAR"/>
    <s v="-"/>
    <s v="-"/>
    <s v="-"/>
    <n v="5457"/>
    <n v="16376.58"/>
    <n v="26"/>
    <n v="42"/>
    <s v="FLOW"/>
    <m/>
    <m/>
    <m/>
    <m/>
    <s v="NPA"/>
    <s v="MH12UX3011"/>
    <s v="PIAGGIO APRILIA SR 125 CBS"/>
    <d v="2022-11-09T00:00:00"/>
    <n v="48"/>
    <x v="0"/>
    <x v="1"/>
    <m/>
    <m/>
    <m/>
    <m/>
    <m/>
    <m/>
    <m/>
    <m/>
    <m/>
    <m/>
    <m/>
    <m/>
    <m/>
    <n v="1"/>
    <m/>
    <m/>
    <m/>
    <m/>
    <m/>
    <m/>
    <m/>
    <m/>
    <m/>
    <m/>
    <m/>
    <m/>
    <m/>
    <m/>
    <m/>
    <m/>
    <m/>
    <m/>
    <m/>
    <m/>
    <m/>
    <m/>
    <m/>
    <m/>
    <m/>
    <m/>
    <m/>
    <m/>
    <m/>
    <m/>
    <m/>
    <m/>
    <m/>
    <m/>
    <m/>
    <m/>
    <m/>
    <m/>
    <m/>
    <m/>
    <m/>
    <n v="1"/>
    <m/>
    <m/>
    <m/>
    <m/>
    <m/>
    <m/>
    <m/>
    <m/>
    <m/>
    <m/>
    <m/>
    <m/>
    <m/>
    <m/>
    <m/>
    <m/>
    <m/>
    <m/>
    <m/>
    <m/>
    <m/>
    <m/>
    <m/>
    <m/>
    <m/>
    <m/>
    <m/>
    <m/>
    <m/>
    <m/>
    <m/>
    <m/>
    <m/>
    <m/>
    <m/>
    <m/>
    <m/>
    <m/>
    <n v="2"/>
    <n v="1"/>
    <s v="ZBHT0012"/>
    <s v="A6kO3Ijesc"/>
    <s v="Allocated"/>
    <s v="Door Locked (NC_DL)"/>
    <s v="Nc"/>
    <d v="2026-06-05T00:00:00"/>
    <m/>
    <m/>
    <m/>
    <m/>
    <s v="98"/>
    <n v="2307"/>
    <n v="4823"/>
  </r>
  <r>
    <n v="463022170"/>
    <s v="CHETAN SURESHARAO CHAUKADE"/>
    <m/>
    <x v="1"/>
    <m/>
    <m/>
    <m/>
    <m/>
    <n v="5571"/>
    <n v="11142"/>
    <n v="5887"/>
    <n v="17215"/>
    <x v="4"/>
    <x v="1"/>
    <x v="1"/>
    <x v="13"/>
    <n v="16172"/>
    <n v="316"/>
    <n v="0"/>
    <n v="4950"/>
    <s v="-"/>
    <n v="4.1633521008554795E-2"/>
    <n v="3.5806648816879526E-3"/>
    <x v="0"/>
    <s v="PTP"/>
    <s v="-"/>
    <s v="PTP"/>
    <m/>
    <n v="20"/>
    <s v="CAVA"/>
    <m/>
    <m/>
    <m/>
    <s v="WAKAD"/>
    <m/>
    <m/>
    <m/>
    <n v="16408"/>
    <n v="16172"/>
    <n v="57"/>
    <n v="73"/>
    <s v="FLOW"/>
    <m/>
    <m/>
    <m/>
    <m/>
    <s v="-"/>
    <s v="MH14LQ2537"/>
    <s v="ACCESS 125 BT CONNECT ED DISC"/>
    <d v="2024-05-27T00:00:00"/>
    <n v="24"/>
    <x v="1"/>
    <x v="0"/>
    <m/>
    <m/>
    <m/>
    <m/>
    <m/>
    <m/>
    <m/>
    <m/>
    <m/>
    <m/>
    <m/>
    <m/>
    <m/>
    <m/>
    <m/>
    <m/>
    <m/>
    <m/>
    <m/>
    <m/>
    <m/>
    <m/>
    <m/>
    <m/>
    <m/>
    <m/>
    <m/>
    <m/>
    <m/>
    <m/>
    <m/>
    <n v="1"/>
    <m/>
    <m/>
    <m/>
    <m/>
    <m/>
    <m/>
    <m/>
    <m/>
    <m/>
    <m/>
    <m/>
    <m/>
    <m/>
    <m/>
    <m/>
    <m/>
    <m/>
    <m/>
    <m/>
    <m/>
    <m/>
    <m/>
    <m/>
    <m/>
    <m/>
    <m/>
    <m/>
    <m/>
    <m/>
    <m/>
    <m/>
    <m/>
    <m/>
    <m/>
    <m/>
    <m/>
    <m/>
    <m/>
    <m/>
    <m/>
    <m/>
    <m/>
    <m/>
    <m/>
    <m/>
    <m/>
    <m/>
    <m/>
    <m/>
    <m/>
    <m/>
    <m/>
    <m/>
    <m/>
    <m/>
    <m/>
    <m/>
    <m/>
    <m/>
    <m/>
    <m/>
    <m/>
    <n v="1"/>
    <n v="1"/>
    <s v="DUWT0030"/>
    <s v="G2FVUxj_EI7"/>
    <s v="Allocated"/>
    <s v="Shifted (NC_SFTD)"/>
    <s v="We had visited to customer but customer shifted "/>
    <d v="2026-06-11T00:00:00"/>
    <m/>
    <m/>
    <m/>
    <m/>
    <s v="502"/>
    <n v="5887"/>
    <n v="17215"/>
  </r>
  <r>
    <n v="460138753"/>
    <s v="MOHAN RAJARAM BANGAR"/>
    <s v="ONLINE"/>
    <x v="6"/>
    <n v="5800"/>
    <m/>
    <m/>
    <m/>
    <n v="2845"/>
    <n v="2845"/>
    <n v="2845"/>
    <n v="-64"/>
    <x v="0"/>
    <x v="2"/>
    <x v="0"/>
    <x v="2"/>
    <n v="16140.49"/>
    <n v="0"/>
    <n v="0"/>
    <n v="2693"/>
    <s v="-"/>
    <n v="2.4322244464529193E-2"/>
    <n v="8.8325848073560025E-4"/>
    <x v="2"/>
    <s v="PAID"/>
    <s v="-"/>
    <s v="PAID"/>
    <m/>
    <m/>
    <m/>
    <m/>
    <m/>
    <m/>
    <s v="ALANADI DEVACHI"/>
    <m/>
    <m/>
    <m/>
    <n v="5538"/>
    <n v="16140.49"/>
    <n v="27"/>
    <n v="0"/>
    <s v="RB"/>
    <m/>
    <m/>
    <m/>
    <m/>
    <s v="-"/>
    <s v="MH14LD3183"/>
    <s v="SPLENDOR PLUS BS6 I3S DRS CAST FI"/>
    <d v="2023-10-16T00:00:00"/>
    <n v="36"/>
    <x v="1"/>
    <x v="1"/>
    <m/>
    <m/>
    <m/>
    <m/>
    <m/>
    <m/>
    <m/>
    <m/>
    <m/>
    <m/>
    <m/>
    <m/>
    <m/>
    <m/>
    <m/>
    <m/>
    <m/>
    <m/>
    <m/>
    <m/>
    <m/>
    <m/>
    <m/>
    <m/>
    <m/>
    <m/>
    <m/>
    <m/>
    <m/>
    <m/>
    <m/>
    <n v="2"/>
    <m/>
    <m/>
    <m/>
    <m/>
    <m/>
    <m/>
    <m/>
    <m/>
    <m/>
    <m/>
    <m/>
    <m/>
    <m/>
    <m/>
    <m/>
    <m/>
    <m/>
    <m/>
    <m/>
    <m/>
    <m/>
    <m/>
    <m/>
    <m/>
    <m/>
    <m/>
    <m/>
    <m/>
    <m/>
    <m/>
    <m/>
    <m/>
    <m/>
    <m/>
    <m/>
    <m/>
    <m/>
    <m/>
    <m/>
    <m/>
    <m/>
    <m/>
    <m/>
    <m/>
    <m/>
    <m/>
    <m/>
    <m/>
    <m/>
    <m/>
    <m/>
    <m/>
    <m/>
    <m/>
    <m/>
    <m/>
    <m/>
    <m/>
    <m/>
    <m/>
    <m/>
    <m/>
    <n v="2"/>
    <n v="1"/>
    <s v="ZBHT0009"/>
    <s v="GoUxoPHW97"/>
    <s v="Allocated"/>
    <s v="Payment (PAID)"/>
    <s v="Payment (PAID)"/>
    <d v="2026-06-11T00:00:00"/>
    <m/>
    <m/>
    <m/>
    <m/>
    <s v="46"/>
    <n v="2845"/>
    <n v="5736"/>
  </r>
  <r>
    <n v="466394730"/>
    <s v="RAJESH RAMESH BARELA"/>
    <m/>
    <x v="1"/>
    <m/>
    <m/>
    <m/>
    <m/>
    <n v="5558"/>
    <n v="5558"/>
    <n v="5561"/>
    <n v="11212"/>
    <x v="0"/>
    <x v="1"/>
    <x v="1"/>
    <x v="7"/>
    <n v="16134"/>
    <n v="3"/>
    <n v="0"/>
    <n v="523"/>
    <s v="-"/>
    <n v="1.0045046123378927E-2"/>
    <n v="8.8290332748189022E-4"/>
    <x v="1"/>
    <s v="NC"/>
    <s v="-"/>
    <s v="NC"/>
    <s v="Shifted"/>
    <m/>
    <s v="CNAVNA"/>
    <m/>
    <m/>
    <m/>
    <s v="SHIRUR"/>
    <m/>
    <m/>
    <m/>
    <n v="6084"/>
    <n v="16134"/>
    <n v="26"/>
    <n v="42"/>
    <s v="FLOW"/>
    <m/>
    <m/>
    <m/>
    <m/>
    <s v="-"/>
    <s v="MH19EM0386"/>
    <s v="BAJAJ PULSAR N160 UG"/>
    <d v="2025-06-25T00:00:00"/>
    <n v="12"/>
    <x v="1"/>
    <x v="0"/>
    <m/>
    <m/>
    <m/>
    <m/>
    <m/>
    <m/>
    <m/>
    <m/>
    <m/>
    <m/>
    <m/>
    <m/>
    <m/>
    <m/>
    <m/>
    <m/>
    <m/>
    <m/>
    <m/>
    <m/>
    <m/>
    <m/>
    <m/>
    <m/>
    <m/>
    <m/>
    <m/>
    <m/>
    <m/>
    <m/>
    <m/>
    <n v="1"/>
    <m/>
    <m/>
    <m/>
    <m/>
    <m/>
    <m/>
    <m/>
    <m/>
    <m/>
    <m/>
    <m/>
    <m/>
    <m/>
    <m/>
    <m/>
    <m/>
    <m/>
    <m/>
    <m/>
    <m/>
    <m/>
    <m/>
    <m/>
    <m/>
    <m/>
    <m/>
    <m/>
    <m/>
    <m/>
    <m/>
    <m/>
    <m/>
    <m/>
    <m/>
    <m/>
    <m/>
    <m/>
    <m/>
    <m/>
    <m/>
    <m/>
    <m/>
    <m/>
    <m/>
    <m/>
    <m/>
    <m/>
    <m/>
    <m/>
    <m/>
    <m/>
    <m/>
    <m/>
    <m/>
    <m/>
    <m/>
    <m/>
    <m/>
    <m/>
    <m/>
    <m/>
    <m/>
    <n v="1"/>
    <n v="1"/>
    <s v="ZBHT0024"/>
    <s v="B2Lup72uhDm"/>
    <s v="Allocated"/>
    <s v="Shifted (NC_SFTD)"/>
    <s v="Customer shifted "/>
    <d v="2026-06-11T00:00:00"/>
    <m/>
    <m/>
    <m/>
    <m/>
    <s v="96"/>
    <n v="5561"/>
    <n v="11212"/>
  </r>
  <r>
    <n v="459750261"/>
    <s v="KOMAL ROHIT CHANDANE"/>
    <s v="ONLINE"/>
    <x v="6"/>
    <n v="3410"/>
    <m/>
    <m/>
    <m/>
    <n v="3370"/>
    <n v="3341"/>
    <n v="3406"/>
    <n v="3362"/>
    <x v="0"/>
    <x v="0"/>
    <x v="0"/>
    <x v="2"/>
    <n v="16059.4"/>
    <n v="65"/>
    <n v="0"/>
    <n v="6300"/>
    <s v="-"/>
    <n v="2.4200049239747997E-2"/>
    <n v="8.7882098037453003E-4"/>
    <x v="0"/>
    <s v="PAID"/>
    <s v="-"/>
    <s v="PAID"/>
    <m/>
    <m/>
    <m/>
    <m/>
    <m/>
    <m/>
    <s v="DAPODI"/>
    <m/>
    <m/>
    <m/>
    <n v="9706"/>
    <n v="16059.4"/>
    <n v="27"/>
    <n v="12"/>
    <s v="STABLE"/>
    <m/>
    <m/>
    <m/>
    <m/>
    <s v="-"/>
    <s v="MH14KZ6499"/>
    <s v="HONDA ACTIVA 6G H SMART"/>
    <d v="2023-09-13T00:00:00"/>
    <n v="36"/>
    <x v="1"/>
    <x v="1"/>
    <m/>
    <m/>
    <m/>
    <m/>
    <m/>
    <m/>
    <m/>
    <m/>
    <m/>
    <m/>
    <m/>
    <m/>
    <m/>
    <m/>
    <m/>
    <m/>
    <m/>
    <m/>
    <m/>
    <m/>
    <m/>
    <m/>
    <m/>
    <m/>
    <m/>
    <m/>
    <m/>
    <m/>
    <m/>
    <m/>
    <m/>
    <n v="1"/>
    <m/>
    <m/>
    <m/>
    <m/>
    <m/>
    <m/>
    <m/>
    <m/>
    <m/>
    <m/>
    <m/>
    <m/>
    <m/>
    <m/>
    <m/>
    <m/>
    <m/>
    <m/>
    <m/>
    <m/>
    <m/>
    <m/>
    <m/>
    <m/>
    <m/>
    <m/>
    <m/>
    <m/>
    <m/>
    <m/>
    <m/>
    <m/>
    <m/>
    <m/>
    <m/>
    <m/>
    <m/>
    <m/>
    <m/>
    <m/>
    <m/>
    <m/>
    <m/>
    <m/>
    <m/>
    <m/>
    <m/>
    <m/>
    <m/>
    <m/>
    <m/>
    <m/>
    <m/>
    <m/>
    <m/>
    <m/>
    <m/>
    <m/>
    <m/>
    <m/>
    <m/>
    <m/>
    <n v="1"/>
    <n v="1"/>
    <s v="ZBHT0009"/>
    <s v="GoVBpQcm_EM7"/>
    <s v="Allocated"/>
    <s v="Promise To Pay (PTP)"/>
    <s v="Customer promise pay online 3000 on 11/06"/>
    <d v="2026-06-11T00:00:00"/>
    <m/>
    <m/>
    <m/>
    <m/>
    <s v="61"/>
    <n v="3406"/>
    <n v="6772"/>
  </r>
  <r>
    <n v="462901902"/>
    <s v="MANISHA RAJENDRA PALASKAR"/>
    <s v="ONLINE"/>
    <x v="10"/>
    <n v="10000"/>
    <m/>
    <m/>
    <m/>
    <n v="4441"/>
    <n v="16360"/>
    <n v="3712"/>
    <n v="11536"/>
    <x v="2"/>
    <x v="0"/>
    <x v="0"/>
    <x v="10"/>
    <n v="15860"/>
    <n v="675"/>
    <n v="0"/>
    <n v="2929"/>
    <s v="FLOW"/>
    <n v="5.4425886681254587E-2"/>
    <n v="5.2071379959826415E-3"/>
    <x v="0"/>
    <s v="PAID"/>
    <s v="RTP"/>
    <s v="PAID"/>
    <m/>
    <m/>
    <s v="CAVA"/>
    <m/>
    <s v="REPO"/>
    <s v="-"/>
    <s v="NARAYAN GAON"/>
    <s v="-"/>
    <s v="-"/>
    <s v="-"/>
    <n v="19964"/>
    <n v="15860"/>
    <n v="116"/>
    <n v="73"/>
    <s v="STABLE"/>
    <m/>
    <m/>
    <m/>
    <m/>
    <s v="NPA"/>
    <s v="MH12WV1574"/>
    <s v="HONDA SHINE DRUM BSVI"/>
    <d v="2024-05-14T00:00:00"/>
    <n v="24"/>
    <x v="0"/>
    <x v="0"/>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m/>
    <s v="735"/>
    <n v="3712"/>
    <n v="21536"/>
  </r>
  <r>
    <n v="459836925"/>
    <s v="JAGDISH NATTHU SAHU"/>
    <s v="ONLINE"/>
    <x v="3"/>
    <n v="3453"/>
    <m/>
    <m/>
    <m/>
    <n v="3191"/>
    <n v="593"/>
    <n v="621"/>
    <n v="331"/>
    <x v="0"/>
    <x v="0"/>
    <x v="0"/>
    <x v="10"/>
    <n v="15837"/>
    <n v="28"/>
    <n v="0"/>
    <n v="6300"/>
    <s v="16.05.26"/>
    <n v="6.829837200176098E-3"/>
    <n v="8.66650551464652E-4"/>
    <x v="0"/>
    <s v="PAID"/>
    <s v="MPTP"/>
    <s v="PAID"/>
    <m/>
    <m/>
    <s v="CAVNA"/>
    <m/>
    <s v="-"/>
    <s v="-"/>
    <s v="PARUNDE"/>
    <s v="-"/>
    <s v="-"/>
    <s v="-"/>
    <n v="6921"/>
    <n v="15837"/>
    <n v="27"/>
    <n v="12"/>
    <s v="STABLE"/>
    <m/>
    <m/>
    <m/>
    <m/>
    <s v="REGULAR"/>
    <s v="MH14KZ9850"/>
    <s v="LIVO DRUM CBS"/>
    <d v="2023-09-21T00:00:00"/>
    <n v="36"/>
    <x v="0"/>
    <x v="0"/>
    <m/>
    <m/>
    <m/>
    <m/>
    <m/>
    <m/>
    <m/>
    <m/>
    <m/>
    <m/>
    <n v="1"/>
    <m/>
    <m/>
    <m/>
    <m/>
    <m/>
    <m/>
    <m/>
    <m/>
    <m/>
    <m/>
    <m/>
    <m/>
    <m/>
    <m/>
    <m/>
    <m/>
    <m/>
    <m/>
    <m/>
    <m/>
    <m/>
    <m/>
    <m/>
    <m/>
    <m/>
    <m/>
    <m/>
    <m/>
    <m/>
    <m/>
    <m/>
    <m/>
    <m/>
    <m/>
    <m/>
    <m/>
    <m/>
    <m/>
    <m/>
    <m/>
    <m/>
    <m/>
    <m/>
    <m/>
    <m/>
    <m/>
    <m/>
    <m/>
    <m/>
    <m/>
    <m/>
    <m/>
    <m/>
    <m/>
    <m/>
    <m/>
    <m/>
    <m/>
    <m/>
    <m/>
    <m/>
    <m/>
    <m/>
    <m/>
    <m/>
    <m/>
    <m/>
    <m/>
    <m/>
    <m/>
    <m/>
    <m/>
    <m/>
    <m/>
    <m/>
    <m/>
    <m/>
    <m/>
    <m/>
    <m/>
    <m/>
    <m/>
    <m/>
    <n v="1"/>
    <n v="1"/>
    <s v="ZBHT0021"/>
    <e v="#N/A"/>
    <e v="#N/A"/>
    <e v="#N/A"/>
    <e v="#N/A"/>
    <e v="#N/A"/>
    <m/>
    <m/>
    <m/>
    <m/>
    <n v="0"/>
    <n v="621"/>
    <n v="3784"/>
  </r>
  <r>
    <n v="126147108"/>
    <s v="AKSHAY BALWANT SURVE"/>
    <m/>
    <x v="1"/>
    <m/>
    <m/>
    <m/>
    <m/>
    <n v="9255"/>
    <n v="15877.19"/>
    <n v="-29384.809999999998"/>
    <n v="26317.190000000002"/>
    <x v="3"/>
    <x v="1"/>
    <x v="1"/>
    <x v="13"/>
    <n v="15777.82"/>
    <n v="1013"/>
    <n v="0"/>
    <n v="1800"/>
    <s v="FLOW"/>
    <n v="9.3415549585791624E-2"/>
    <n v="6.6278151065827457E-3"/>
    <x v="1"/>
    <s v="LMCB"/>
    <s v="LMCB"/>
    <s v="LMCB"/>
    <s v="Custmer never meet at home"/>
    <m/>
    <s v="CNAVNA"/>
    <m/>
    <s v="REPO"/>
    <s v="-"/>
    <s v="MULSHI"/>
    <s v="-"/>
    <s v="-"/>
    <s v="-"/>
    <n v="18690.189999999999"/>
    <n v="15777.82"/>
    <n v="178"/>
    <n v="194"/>
    <s v="FLOW"/>
    <m/>
    <m/>
    <m/>
    <m/>
    <s v="NPA"/>
    <s v="MH12TZ9984"/>
    <s v="CONTINETNAL GT 650 BR GREEN"/>
    <d v="2022-01-15T00:00:00"/>
    <n v="48"/>
    <x v="0"/>
    <x v="0"/>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s v="DIGICOLLTC"/>
    <s v="1185"/>
    <n v="-29384.809999999998"/>
    <n v="26317.190000000002"/>
  </r>
  <r>
    <n v="459748188"/>
    <s v="MUKESH ANANT GURAV"/>
    <m/>
    <x v="1"/>
    <m/>
    <m/>
    <m/>
    <s v="BANK STABLE 11"/>
    <n v="3283"/>
    <n v="3288"/>
    <n v="152"/>
    <n v="6771"/>
    <x v="4"/>
    <x v="0"/>
    <x v="1"/>
    <x v="8"/>
    <n v="15648.83"/>
    <n v="147"/>
    <n v="0"/>
    <n v="1350"/>
    <s v="-"/>
    <n v="4.259401774144897E-2"/>
    <n v="3.464829088579327E-3"/>
    <x v="0"/>
    <s v="PAID"/>
    <s v="-"/>
    <s v="PAID"/>
    <m/>
    <m/>
    <m/>
    <m/>
    <m/>
    <m/>
    <s v="MAVAL"/>
    <m/>
    <m/>
    <m/>
    <n v="4785"/>
    <n v="15648.83"/>
    <n v="57"/>
    <n v="43"/>
    <s v="STABLE"/>
    <m/>
    <m/>
    <m/>
    <m/>
    <s v="-"/>
    <s v="MH14KZ7290"/>
    <s v="HONDA ACTIVA DLX"/>
    <d v="2023-09-13T00:00:00"/>
    <n v="36"/>
    <x v="1"/>
    <x v="1"/>
    <m/>
    <m/>
    <m/>
    <m/>
    <m/>
    <m/>
    <m/>
    <m/>
    <m/>
    <m/>
    <m/>
    <m/>
    <m/>
    <m/>
    <m/>
    <m/>
    <m/>
    <m/>
    <m/>
    <m/>
    <m/>
    <m/>
    <m/>
    <m/>
    <m/>
    <m/>
    <m/>
    <m/>
    <m/>
    <m/>
    <m/>
    <m/>
    <m/>
    <m/>
    <m/>
    <m/>
    <m/>
    <m/>
    <m/>
    <m/>
    <m/>
    <m/>
    <m/>
    <m/>
    <m/>
    <m/>
    <m/>
    <m/>
    <m/>
    <m/>
    <m/>
    <m/>
    <m/>
    <m/>
    <m/>
    <m/>
    <m/>
    <m/>
    <m/>
    <m/>
    <m/>
    <m/>
    <m/>
    <m/>
    <m/>
    <m/>
    <m/>
    <m/>
    <m/>
    <m/>
    <m/>
    <m/>
    <m/>
    <m/>
    <m/>
    <m/>
    <m/>
    <m/>
    <m/>
    <m/>
    <m/>
    <m/>
    <m/>
    <m/>
    <m/>
    <m/>
    <m/>
    <m/>
    <m/>
    <m/>
    <m/>
    <n v="1"/>
    <m/>
    <m/>
    <n v="1"/>
    <n v="1"/>
    <s v="ZBHT0013"/>
    <s v="k2y8joGYb7"/>
    <s v="Allocated"/>
    <s v="Refuse To Pay (RTP)"/>
    <s v="Rtp"/>
    <d v="2026-06-04T00:00:00"/>
    <m/>
    <m/>
    <m/>
    <m/>
    <s v="200"/>
    <n v="152"/>
    <n v="6771"/>
  </r>
  <r>
    <n v="457900568"/>
    <s v="SAHIL MOHAN SHINDE"/>
    <m/>
    <x v="1"/>
    <m/>
    <m/>
    <m/>
    <m/>
    <n v="4053"/>
    <n v="16188"/>
    <n v="4574"/>
    <n v="21110"/>
    <x v="2"/>
    <x v="1"/>
    <x v="1"/>
    <x v="15"/>
    <n v="15411"/>
    <n v="545"/>
    <n v="0"/>
    <n v="1800"/>
    <s v="FLOW"/>
    <n v="1"/>
    <n v="5.059722803032061E-3"/>
    <x v="1"/>
    <s v="OS"/>
    <s v="OS"/>
    <s v="OS"/>
    <s v="Customer at village"/>
    <m/>
    <s v="CNAVNA"/>
    <m/>
    <s v="REPO"/>
    <s v="-"/>
    <s v="SANGAMWADI"/>
    <s v="-"/>
    <s v="-"/>
    <s v="-"/>
    <n v="18533"/>
    <n v="15411"/>
    <n v="116"/>
    <n v="132"/>
    <s v="FLOW"/>
    <m/>
    <m/>
    <m/>
    <m/>
    <s v="NPA"/>
    <s v="MH12VM0333"/>
    <s v="TVS JUPITER 125 DISC"/>
    <d v="2023-04-29T00:00:00"/>
    <n v="36"/>
    <x v="0"/>
    <x v="1"/>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m/>
    <s v="869"/>
    <n v="4574"/>
    <n v="21110"/>
  </r>
  <r>
    <n v="461914236"/>
    <s v="SHIVAJI VISHNU CHANDANSHIV"/>
    <m/>
    <x v="1"/>
    <m/>
    <m/>
    <m/>
    <m/>
    <n v="3993"/>
    <n v="3988"/>
    <n v="4054"/>
    <n v="8170"/>
    <x v="0"/>
    <x v="1"/>
    <x v="1"/>
    <x v="17"/>
    <n v="15338"/>
    <n v="66"/>
    <n v="0"/>
    <n v="1405.9"/>
    <s v="-"/>
    <n v="2.5746392328320388E-2"/>
    <n v="8.3934369882962892E-4"/>
    <x v="1"/>
    <s v="NC"/>
    <s v="-"/>
    <s v="NC"/>
    <s v="Add not found"/>
    <m/>
    <s v="CNAVNA"/>
    <m/>
    <m/>
    <m/>
    <s v="KALEWADI"/>
    <m/>
    <m/>
    <m/>
    <n v="5459.9"/>
    <n v="15338"/>
    <n v="27"/>
    <n v="43"/>
    <s v="FLOW"/>
    <m/>
    <m/>
    <m/>
    <m/>
    <s v="-"/>
    <s v="MH14LK0587"/>
    <s v="SPLENDOR PLUS DRS CAST FI BLACK"/>
    <d v="2024-02-14T00:00:00"/>
    <n v="30"/>
    <x v="1"/>
    <x v="0"/>
    <m/>
    <m/>
    <m/>
    <m/>
    <m/>
    <m/>
    <m/>
    <m/>
    <m/>
    <m/>
    <m/>
    <m/>
    <m/>
    <m/>
    <m/>
    <m/>
    <m/>
    <m/>
    <m/>
    <m/>
    <m/>
    <m/>
    <m/>
    <m/>
    <m/>
    <m/>
    <m/>
    <m/>
    <m/>
    <m/>
    <m/>
    <m/>
    <m/>
    <m/>
    <n v="1"/>
    <m/>
    <m/>
    <m/>
    <m/>
    <m/>
    <m/>
    <m/>
    <m/>
    <m/>
    <m/>
    <m/>
    <m/>
    <m/>
    <m/>
    <m/>
    <m/>
    <m/>
    <m/>
    <m/>
    <m/>
    <m/>
    <m/>
    <m/>
    <m/>
    <m/>
    <m/>
    <m/>
    <m/>
    <m/>
    <m/>
    <m/>
    <m/>
    <m/>
    <m/>
    <m/>
    <m/>
    <m/>
    <m/>
    <m/>
    <m/>
    <m/>
    <m/>
    <m/>
    <m/>
    <m/>
    <m/>
    <m/>
    <m/>
    <m/>
    <m/>
    <m/>
    <m/>
    <m/>
    <m/>
    <m/>
    <m/>
    <m/>
    <m/>
    <m/>
    <n v="1"/>
    <n v="1"/>
    <s v="ZBHT0015"/>
    <s v="k6jjmvoNb7"/>
    <s v="Allocated"/>
    <s v="No Such Person (NC_NSP)"/>
    <s v="Visited at customer given address but no buddy know customer this areas. "/>
    <d v="2026-06-12T00:00:00"/>
    <m/>
    <m/>
    <m/>
    <m/>
    <s v="189"/>
    <n v="4054"/>
    <n v="8170"/>
  </r>
  <r>
    <n v="467004508"/>
    <s v="KOMAL ANIL CHAVAN"/>
    <m/>
    <x v="1"/>
    <m/>
    <m/>
    <m/>
    <m/>
    <n v="1000"/>
    <n v="1000"/>
    <n v="1000"/>
    <n v="2020"/>
    <x v="0"/>
    <x v="1"/>
    <x v="1"/>
    <x v="6"/>
    <n v="15045"/>
    <n v="0"/>
    <n v="0"/>
    <n v="450"/>
    <s v="-"/>
    <n v="8.5940006940548094E-3"/>
    <n v="8.2330981541868346E-4"/>
    <x v="1"/>
    <s v="NC"/>
    <s v="-"/>
    <s v="NC"/>
    <s v="Add not found"/>
    <m/>
    <s v="CNAVNA"/>
    <m/>
    <m/>
    <m/>
    <s v="YERWADA"/>
    <m/>
    <m/>
    <m/>
    <n v="1450"/>
    <n v="15045"/>
    <n v="26"/>
    <n v="42"/>
    <s v="FLOW"/>
    <m/>
    <m/>
    <m/>
    <m/>
    <s v="-"/>
    <s v="MH12WV0377"/>
    <s v="TVS JUPITER 125 DISC SXC"/>
    <d v="2025-10-04T00:00:00"/>
    <n v="24"/>
    <x v="1"/>
    <x v="1"/>
    <m/>
    <m/>
    <m/>
    <m/>
    <m/>
    <m/>
    <m/>
    <m/>
    <m/>
    <m/>
    <m/>
    <m/>
    <m/>
    <m/>
    <m/>
    <m/>
    <m/>
    <m/>
    <m/>
    <m/>
    <m/>
    <m/>
    <m/>
    <m/>
    <m/>
    <m/>
    <m/>
    <m/>
    <m/>
    <m/>
    <m/>
    <m/>
    <m/>
    <m/>
    <m/>
    <m/>
    <m/>
    <n v="1"/>
    <m/>
    <m/>
    <m/>
    <m/>
    <m/>
    <n v="1"/>
    <m/>
    <m/>
    <m/>
    <m/>
    <m/>
    <m/>
    <m/>
    <m/>
    <m/>
    <m/>
    <m/>
    <m/>
    <m/>
    <m/>
    <m/>
    <m/>
    <m/>
    <m/>
    <m/>
    <m/>
    <m/>
    <m/>
    <m/>
    <m/>
    <m/>
    <m/>
    <m/>
    <m/>
    <m/>
    <m/>
    <m/>
    <m/>
    <m/>
    <m/>
    <m/>
    <m/>
    <m/>
    <m/>
    <m/>
    <m/>
    <m/>
    <m/>
    <m/>
    <m/>
    <m/>
    <m/>
    <m/>
    <m/>
    <m/>
    <m/>
    <n v="2"/>
    <n v="1"/>
    <s v="ZBHT0012"/>
    <s v="GPybghBjkyb"/>
    <s v="Allocated"/>
    <s v="No Such Person (NC_NSP)"/>
    <s v="Nc"/>
    <d v="2026-06-15T00:00:00"/>
    <m/>
    <m/>
    <m/>
    <m/>
    <s v="20"/>
    <n v="1000"/>
    <n v="2020"/>
  </r>
  <r>
    <n v="459565125"/>
    <s v="AKASH HARBHAU JADHAV"/>
    <m/>
    <x v="1"/>
    <m/>
    <m/>
    <m/>
    <m/>
    <n v="3152"/>
    <n v="3152"/>
    <n v="3212"/>
    <n v="6421"/>
    <x v="0"/>
    <x v="1"/>
    <x v="1"/>
    <x v="7"/>
    <n v="14946"/>
    <n v="60"/>
    <n v="0"/>
    <n v="5873"/>
    <s v="-"/>
    <n v="9.3053960183476798E-3"/>
    <n v="8.1789222341293742E-4"/>
    <x v="0"/>
    <s v="MPTP"/>
    <s v="-"/>
    <s v="MPTP"/>
    <s v="Shifted"/>
    <n v="20"/>
    <s v="CAVNA"/>
    <m/>
    <m/>
    <m/>
    <s v="NHAVRE"/>
    <m/>
    <m/>
    <m/>
    <n v="9085"/>
    <n v="14946"/>
    <n v="27"/>
    <n v="43"/>
    <s v="FLOW"/>
    <m/>
    <m/>
    <m/>
    <m/>
    <s v="-"/>
    <s v="MH08BD1997"/>
    <s v="SPLENDOR PLUS I3S XTEC"/>
    <d v="2023-08-28T00:00:00"/>
    <n v="36"/>
    <x v="1"/>
    <x v="0"/>
    <m/>
    <m/>
    <m/>
    <m/>
    <m/>
    <m/>
    <m/>
    <m/>
    <m/>
    <m/>
    <m/>
    <m/>
    <m/>
    <m/>
    <m/>
    <m/>
    <m/>
    <m/>
    <m/>
    <m/>
    <m/>
    <m/>
    <m/>
    <m/>
    <m/>
    <m/>
    <m/>
    <m/>
    <m/>
    <m/>
    <m/>
    <m/>
    <m/>
    <m/>
    <n v="1"/>
    <m/>
    <m/>
    <m/>
    <m/>
    <m/>
    <m/>
    <m/>
    <m/>
    <m/>
    <m/>
    <m/>
    <m/>
    <m/>
    <m/>
    <m/>
    <m/>
    <m/>
    <m/>
    <m/>
    <m/>
    <m/>
    <m/>
    <m/>
    <m/>
    <m/>
    <m/>
    <m/>
    <m/>
    <m/>
    <m/>
    <m/>
    <m/>
    <m/>
    <m/>
    <m/>
    <m/>
    <m/>
    <m/>
    <m/>
    <m/>
    <m/>
    <m/>
    <m/>
    <m/>
    <m/>
    <m/>
    <m/>
    <m/>
    <m/>
    <m/>
    <m/>
    <m/>
    <m/>
    <m/>
    <m/>
    <m/>
    <m/>
    <m/>
    <m/>
    <n v="1"/>
    <n v="1"/>
    <s v="ZBHT0024"/>
    <s v="k6HTEYUzsc"/>
    <s v="Allocated"/>
    <s v="Shifted (NC_SFTD)"/>
    <s v="Customer shifted "/>
    <d v="2026-06-12T00:00:00"/>
    <m/>
    <m/>
    <m/>
    <m/>
    <s v="117"/>
    <n v="3212"/>
    <n v="6421"/>
  </r>
  <r>
    <n v="463286136"/>
    <s v="RASHID SAJID KHAN"/>
    <m/>
    <x v="1"/>
    <m/>
    <m/>
    <m/>
    <m/>
    <n v="5122"/>
    <n v="5116"/>
    <n v="5267"/>
    <n v="10517"/>
    <x v="0"/>
    <x v="1"/>
    <x v="1"/>
    <x v="1"/>
    <n v="14868"/>
    <n v="151"/>
    <n v="0"/>
    <n v="6286"/>
    <s v="20.05.26"/>
    <n v="6.0332280154687772E-3"/>
    <n v="8.1362381759022835E-4"/>
    <x v="0"/>
    <s v="MPTP"/>
    <s v="PAID"/>
    <s v="MPTP"/>
    <s v="no such person"/>
    <m/>
    <s v="CAVNA"/>
    <m/>
    <s v="-"/>
    <s v="-"/>
    <s v="THERGAON"/>
    <s v="-"/>
    <s v="-"/>
    <s v="-"/>
    <n v="11553"/>
    <n v="14868"/>
    <n v="27"/>
    <n v="43"/>
    <s v="FLOW"/>
    <m/>
    <m/>
    <m/>
    <m/>
    <s v="REGULAR"/>
    <s v="MH14LR3380"/>
    <s v="HONDA ACTIVA 6G DLX LTD ED"/>
    <d v="2024-06-24T00:00:00"/>
    <n v="24"/>
    <x v="0"/>
    <x v="0"/>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m/>
    <s v="279"/>
    <n v="5267"/>
    <n v="10517"/>
  </r>
  <r>
    <n v="460859858"/>
    <s v="AMIT SUDAM WAYKAR"/>
    <s v="ONLINE"/>
    <x v="21"/>
    <n v="4100"/>
    <m/>
    <m/>
    <m/>
    <n v="3900"/>
    <n v="11194"/>
    <n v="3896"/>
    <n v="10994"/>
    <x v="1"/>
    <x v="0"/>
    <x v="0"/>
    <x v="10"/>
    <n v="14743"/>
    <n v="502"/>
    <n v="0"/>
    <n v="3150"/>
    <s v="21.05.26"/>
    <n v="0.32214574456462364"/>
    <n v="3.9431698053768735E-3"/>
    <x v="0"/>
    <s v="PAID"/>
    <s v="BPTP"/>
    <s v="PAID"/>
    <m/>
    <m/>
    <s v="CAVA"/>
    <m/>
    <s v="REPO"/>
    <s v="-"/>
    <s v="PIMPAL WANDI"/>
    <s v="-"/>
    <s v="-"/>
    <s v="-"/>
    <n v="14846"/>
    <n v="14743"/>
    <n v="88"/>
    <n v="73"/>
    <s v="STABLE"/>
    <m/>
    <m/>
    <m/>
    <m/>
    <s v="NPA"/>
    <s v="MH14LG7515"/>
    <s v="HERO XOOM 110 ZX"/>
    <d v="2023-11-24T00:00:00"/>
    <n v="30"/>
    <x v="0"/>
    <x v="0"/>
    <m/>
    <m/>
    <m/>
    <m/>
    <m/>
    <m/>
    <m/>
    <m/>
    <m/>
    <m/>
    <m/>
    <m/>
    <m/>
    <m/>
    <m/>
    <m/>
    <m/>
    <m/>
    <m/>
    <m/>
    <m/>
    <m/>
    <m/>
    <m/>
    <m/>
    <m/>
    <m/>
    <m/>
    <m/>
    <m/>
    <m/>
    <m/>
    <m/>
    <m/>
    <m/>
    <m/>
    <m/>
    <m/>
    <m/>
    <m/>
    <m/>
    <m/>
    <m/>
    <m/>
    <m/>
    <m/>
    <m/>
    <m/>
    <m/>
    <m/>
    <m/>
    <m/>
    <m/>
    <m/>
    <m/>
    <m/>
    <m/>
    <m/>
    <m/>
    <m/>
    <m/>
    <m/>
    <m/>
    <m/>
    <m/>
    <m/>
    <m/>
    <m/>
    <m/>
    <m/>
    <m/>
    <m/>
    <m/>
    <m/>
    <m/>
    <m/>
    <m/>
    <m/>
    <m/>
    <m/>
    <m/>
    <m/>
    <m/>
    <m/>
    <m/>
    <m/>
    <m/>
    <m/>
    <m/>
    <m/>
    <m/>
    <m/>
    <m/>
    <m/>
    <n v="0"/>
    <s v=""/>
    <s v="ZBHT0021"/>
    <e v="#N/A"/>
    <e v="#N/A"/>
    <e v="#N/A"/>
    <e v="#N/A"/>
    <e v="#N/A"/>
    <m/>
    <m/>
    <m/>
    <m/>
    <n v="0"/>
    <n v="3896"/>
    <n v="15094"/>
  </r>
  <r>
    <n v="94397306"/>
    <s v="ASHUTOSH CHANDRAKANT WALUNJ"/>
    <s v="ONLINE"/>
    <x v="17"/>
    <n v="5133"/>
    <m/>
    <m/>
    <m/>
    <n v="5053"/>
    <n v="10148"/>
    <n v="5175"/>
    <n v="10309"/>
    <x v="4"/>
    <x v="0"/>
    <x v="0"/>
    <x v="8"/>
    <n v="14731.53"/>
    <n v="80"/>
    <n v="0"/>
    <n v="5845"/>
    <s v="FLOW"/>
    <n v="4.0097250093373608E-2"/>
    <n v="3.2617284271909798E-3"/>
    <x v="0"/>
    <s v="PAID"/>
    <s v="PTP"/>
    <s v="PAID"/>
    <m/>
    <m/>
    <m/>
    <m/>
    <s v="-"/>
    <s v="-"/>
    <s v="LONAVALA"/>
    <s v="-"/>
    <s v="-"/>
    <s v="-"/>
    <n v="16073"/>
    <n v="14731.53"/>
    <n v="58"/>
    <n v="44"/>
    <s v="STABLE"/>
    <m/>
    <m/>
    <m/>
    <m/>
    <s v="REGULAR"/>
    <s v="MH14HV8916"/>
    <s v="JAWA 42"/>
    <d v="2019-10-10T00:00:00"/>
    <n v="80"/>
    <x v="0"/>
    <x v="1"/>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m/>
    <s v="241"/>
    <n v="5175"/>
    <n v="15442"/>
  </r>
  <r>
    <n v="459188219"/>
    <s v="PRAVIN MACHINDRA AALHAT"/>
    <s v="ONLINE"/>
    <x v="29"/>
    <n v="6400"/>
    <m/>
    <m/>
    <m/>
    <n v="3107"/>
    <n v="6141"/>
    <n v="3227"/>
    <n v="2848"/>
    <x v="4"/>
    <x v="2"/>
    <x v="0"/>
    <x v="11"/>
    <n v="14730"/>
    <n v="193"/>
    <n v="0"/>
    <n v="5361"/>
    <s v="FLOW"/>
    <n v="5.0935901369560228E-2"/>
    <n v="3.2613896677753857E-3"/>
    <x v="2"/>
    <s v="PAID"/>
    <s v="PTP"/>
    <s v="PAID"/>
    <m/>
    <m/>
    <m/>
    <m/>
    <s v="-"/>
    <s v="-"/>
    <s v="KOYALI TARF"/>
    <s v="-"/>
    <s v="-"/>
    <s v="-"/>
    <n v="11695"/>
    <n v="14730"/>
    <n v="57"/>
    <n v="43"/>
    <s v="STABLE"/>
    <m/>
    <m/>
    <m/>
    <m/>
    <s v="REGULAR"/>
    <s v="MH14KY4469"/>
    <s v="HONDA SP 125 BS VI DRUM"/>
    <d v="2023-07-31T00:00:00"/>
    <n v="36"/>
    <x v="0"/>
    <x v="0"/>
    <m/>
    <m/>
    <m/>
    <m/>
    <m/>
    <m/>
    <m/>
    <m/>
    <m/>
    <m/>
    <m/>
    <m/>
    <m/>
    <m/>
    <m/>
    <m/>
    <m/>
    <m/>
    <m/>
    <m/>
    <m/>
    <m/>
    <m/>
    <m/>
    <m/>
    <m/>
    <m/>
    <m/>
    <m/>
    <m/>
    <m/>
    <m/>
    <m/>
    <m/>
    <m/>
    <m/>
    <m/>
    <m/>
    <m/>
    <m/>
    <m/>
    <m/>
    <m/>
    <m/>
    <m/>
    <m/>
    <m/>
    <m/>
    <m/>
    <m/>
    <m/>
    <m/>
    <m/>
    <m/>
    <m/>
    <m/>
    <m/>
    <m/>
    <m/>
    <m/>
    <m/>
    <m/>
    <m/>
    <m/>
    <m/>
    <m/>
    <m/>
    <m/>
    <m/>
    <m/>
    <m/>
    <m/>
    <m/>
    <m/>
    <m/>
    <m/>
    <m/>
    <m/>
    <m/>
    <m/>
    <m/>
    <m/>
    <m/>
    <m/>
    <m/>
    <m/>
    <m/>
    <m/>
    <m/>
    <m/>
    <m/>
    <m/>
    <m/>
    <m/>
    <n v="0"/>
    <s v=""/>
    <s v="ZBHT0010"/>
    <e v="#N/A"/>
    <e v="#N/A"/>
    <e v="#N/A"/>
    <e v="#N/A"/>
    <e v="#N/A"/>
    <m/>
    <m/>
    <m/>
    <m/>
    <n v="0"/>
    <n v="3227"/>
    <n v="9248"/>
  </r>
  <r>
    <n v="459074627"/>
    <s v="RENUKA DEEPAK BHOJANE"/>
    <s v="ONLINE"/>
    <x v="17"/>
    <n v="3925"/>
    <m/>
    <m/>
    <s v="CBC COLL"/>
    <n v="3797"/>
    <n v="3911"/>
    <n v="126"/>
    <n v="3851"/>
    <x v="4"/>
    <x v="2"/>
    <x v="0"/>
    <x v="17"/>
    <n v="14648"/>
    <n v="12"/>
    <n v="4939"/>
    <n v="4939"/>
    <s v="-"/>
    <n v="0.10449536223358694"/>
    <n v="3.2432339343906212E-3"/>
    <x v="2"/>
    <s v="PAID"/>
    <s v="-"/>
    <s v="PAID"/>
    <m/>
    <m/>
    <m/>
    <m/>
    <s v="-"/>
    <s v="-"/>
    <s v="PIMPARI"/>
    <s v="-"/>
    <s v="-"/>
    <s v="-"/>
    <n v="8862"/>
    <n v="14648"/>
    <n v="57"/>
    <n v="12"/>
    <s v="STABLE"/>
    <m/>
    <m/>
    <m/>
    <m/>
    <s v="REGULAR"/>
    <s v="MH14KY2130"/>
    <s v="ACCESS SPL ED DISC CBS BT BSVI"/>
    <d v="2023-07-21T00:00:00"/>
    <n v="36"/>
    <x v="0"/>
    <x v="0"/>
    <m/>
    <m/>
    <m/>
    <m/>
    <m/>
    <m/>
    <m/>
    <n v="1"/>
    <m/>
    <m/>
    <m/>
    <m/>
    <m/>
    <m/>
    <m/>
    <m/>
    <m/>
    <m/>
    <m/>
    <m/>
    <m/>
    <m/>
    <m/>
    <m/>
    <m/>
    <m/>
    <m/>
    <m/>
    <m/>
    <m/>
    <m/>
    <m/>
    <m/>
    <m/>
    <m/>
    <m/>
    <m/>
    <m/>
    <m/>
    <m/>
    <m/>
    <m/>
    <m/>
    <m/>
    <m/>
    <m/>
    <m/>
    <m/>
    <m/>
    <m/>
    <m/>
    <m/>
    <n v="1"/>
    <m/>
    <m/>
    <m/>
    <m/>
    <m/>
    <m/>
    <m/>
    <m/>
    <m/>
    <m/>
    <m/>
    <m/>
    <m/>
    <m/>
    <m/>
    <m/>
    <m/>
    <m/>
    <m/>
    <m/>
    <m/>
    <m/>
    <m/>
    <m/>
    <m/>
    <m/>
    <m/>
    <m/>
    <m/>
    <m/>
    <m/>
    <m/>
    <m/>
    <m/>
    <m/>
    <m/>
    <m/>
    <m/>
    <m/>
    <m/>
    <m/>
    <n v="2"/>
    <n v="1"/>
    <s v="ZBHT0015"/>
    <s v="G255KFLGDz"/>
    <s v="Allocated"/>
    <s v="Promise To Pay (PTP)"/>
    <s v="Visited at customer residence address. Customer is private sector work. Customer promise to pay emi after 1/2 days. Vehicle with him."/>
    <d v="2026-06-17T00:00:00"/>
    <m/>
    <m/>
    <m/>
    <m/>
    <s v="68"/>
    <n v="126"/>
    <n v="7776"/>
  </r>
  <r>
    <n v="463481628"/>
    <s v="SHUBHAM DHONDIRAM GORE"/>
    <s v="ONLINE"/>
    <x v="6"/>
    <n v="5206"/>
    <m/>
    <m/>
    <m/>
    <n v="5006"/>
    <n v="5006"/>
    <n v="5087"/>
    <n v="4889"/>
    <x v="0"/>
    <x v="0"/>
    <x v="0"/>
    <x v="17"/>
    <n v="14518"/>
    <n v="81"/>
    <n v="0"/>
    <n v="4015"/>
    <s v="-"/>
    <n v="2.4369938963525583E-2"/>
    <n v="7.9447071453961089E-4"/>
    <x v="0"/>
    <s v="PAID"/>
    <s v="-"/>
    <s v="PAID"/>
    <m/>
    <m/>
    <s v="CAVA"/>
    <s v="C"/>
    <m/>
    <m/>
    <s v="PIMPLE GURAV"/>
    <m/>
    <m/>
    <m/>
    <n v="9102"/>
    <n v="14518"/>
    <n v="27"/>
    <n v="12"/>
    <s v="STABLE"/>
    <m/>
    <m/>
    <m/>
    <m/>
    <s v="-"/>
    <s v="MH14LR5315"/>
    <s v="XTREME 160R 4V STD"/>
    <d v="2024-07-15T00:00:00"/>
    <n v="24"/>
    <x v="1"/>
    <x v="0"/>
    <m/>
    <m/>
    <m/>
    <m/>
    <m/>
    <m/>
    <m/>
    <m/>
    <m/>
    <m/>
    <m/>
    <m/>
    <m/>
    <m/>
    <m/>
    <m/>
    <m/>
    <m/>
    <m/>
    <m/>
    <m/>
    <m/>
    <m/>
    <m/>
    <m/>
    <m/>
    <m/>
    <m/>
    <m/>
    <m/>
    <m/>
    <n v="1"/>
    <m/>
    <m/>
    <m/>
    <m/>
    <m/>
    <m/>
    <m/>
    <m/>
    <m/>
    <m/>
    <m/>
    <m/>
    <m/>
    <m/>
    <m/>
    <m/>
    <m/>
    <m/>
    <m/>
    <m/>
    <m/>
    <m/>
    <m/>
    <m/>
    <m/>
    <m/>
    <m/>
    <m/>
    <m/>
    <m/>
    <m/>
    <m/>
    <m/>
    <m/>
    <m/>
    <m/>
    <m/>
    <m/>
    <m/>
    <m/>
    <m/>
    <m/>
    <m/>
    <m/>
    <m/>
    <m/>
    <m/>
    <m/>
    <m/>
    <m/>
    <m/>
    <m/>
    <m/>
    <m/>
    <m/>
    <m/>
    <m/>
    <m/>
    <m/>
    <m/>
    <m/>
    <m/>
    <n v="1"/>
    <n v="1"/>
    <s v="ZBHT0015"/>
    <s v="Bo9xaer1Oc"/>
    <s v="Allocated"/>
    <s v="No Such Person (NC_NSP)"/>
    <s v="Visited at customer given address but no buddy know customer this areas."/>
    <d v="2026-06-11T00:00:00"/>
    <m/>
    <m/>
    <m/>
    <m/>
    <s v="83"/>
    <n v="5087"/>
    <n v="10095"/>
  </r>
  <r>
    <n v="465402369"/>
    <s v="GOVIND VILAS THORAT"/>
    <m/>
    <x v="1"/>
    <m/>
    <m/>
    <m/>
    <m/>
    <n v="1317"/>
    <n v="3845"/>
    <n v="1317"/>
    <n v="5334"/>
    <x v="1"/>
    <x v="1"/>
    <x v="1"/>
    <x v="9"/>
    <n v="14515"/>
    <n v="106"/>
    <n v="0"/>
    <n v="2904.53"/>
    <s v="31.05.26"/>
    <n v="4.4986639603398534E-2"/>
    <n v="3.8821888167296561E-3"/>
    <x v="0"/>
    <s v="-"/>
    <s v="LMCB"/>
    <s v="-"/>
    <m/>
    <m/>
    <s v="CAVA"/>
    <m/>
    <s v="REPO"/>
    <s v="-"/>
    <s v="AMBEGAON"/>
    <s v="-"/>
    <s v="-"/>
    <s v="-"/>
    <n v="6855.53"/>
    <n v="14515"/>
    <n v="87"/>
    <n v="103"/>
    <s v="FLOW"/>
    <m/>
    <m/>
    <m/>
    <m/>
    <s v="NPA"/>
    <s v="MH14LQ9456"/>
    <s v="CLASSIC SIGNALS 350 MARSH GREY"/>
    <d v="2025-02-03T00:00:00"/>
    <n v="24"/>
    <x v="0"/>
    <x v="1"/>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s v="DIGICOLLTC"/>
    <s v="172"/>
    <n v="1317"/>
    <n v="5334"/>
  </r>
  <r>
    <n v="458545884"/>
    <s v="PRAVIN VITTHAL KOLHE"/>
    <s v="ONLINE"/>
    <x v="2"/>
    <n v="3947"/>
    <m/>
    <m/>
    <s v="BANK STABLE 17"/>
    <n v="3817"/>
    <n v="11002"/>
    <n v="3871"/>
    <n v="11580"/>
    <x v="1"/>
    <x v="0"/>
    <x v="0"/>
    <x v="7"/>
    <n v="14451.24"/>
    <n v="503"/>
    <n v="0"/>
    <n v="6185"/>
    <s v="STABLE"/>
    <n v="2.1885729855160855E-2"/>
    <n v="3.8651355367465569E-3"/>
    <x v="0"/>
    <s v="PAID"/>
    <s v="PAID"/>
    <s v="BPTP"/>
    <m/>
    <n v="20"/>
    <s v="CAVA"/>
    <m/>
    <s v="REPO"/>
    <s v="-"/>
    <s v="MOTEWADI"/>
    <s v="-"/>
    <s v="-"/>
    <s v="-"/>
    <n v="17690"/>
    <n v="14451.24"/>
    <n v="88"/>
    <n v="73"/>
    <s v="STABLE"/>
    <m/>
    <m/>
    <m/>
    <m/>
    <s v="NPA"/>
    <s v="MH12VP3122"/>
    <s v="TVS RAIDER DISC"/>
    <d v="2023-06-14T00:00:00"/>
    <n v="36"/>
    <x v="0"/>
    <x v="0"/>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m/>
    <s v="708"/>
    <n v="3871"/>
    <n v="15527"/>
  </r>
  <r>
    <n v="457308586"/>
    <s v="ANILKUMAR DHANDEV YADHAV"/>
    <s v="ONLINE"/>
    <x v="16"/>
    <n v="7595"/>
    <m/>
    <m/>
    <m/>
    <n v="7229"/>
    <n v="14458"/>
    <n v="320"/>
    <n v="14517"/>
    <x v="1"/>
    <x v="0"/>
    <x v="0"/>
    <x v="1"/>
    <n v="14201"/>
    <n v="320"/>
    <n v="0"/>
    <n v="4006"/>
    <s v="FLOW"/>
    <n v="2.370511577130514E-2"/>
    <n v="3.7982062271014706E-3"/>
    <x v="0"/>
    <s v="PAID"/>
    <s v="MPTP"/>
    <s v="PAID"/>
    <m/>
    <m/>
    <s v="CAVA"/>
    <m/>
    <s v="REPO"/>
    <s v="-"/>
    <s v="JADHAWADI"/>
    <s v="-"/>
    <s v="-"/>
    <s v="-"/>
    <n v="18784"/>
    <n v="14201"/>
    <n v="88"/>
    <n v="73"/>
    <s v="STABLE"/>
    <m/>
    <m/>
    <m/>
    <m/>
    <s v="REGULAR"/>
    <s v="MH14KT1313"/>
    <s v="CLASSIC 350 CHROME RED"/>
    <d v="2023-03-21T00:00:00"/>
    <n v="36"/>
    <x v="0"/>
    <x v="0"/>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m/>
    <s v="425"/>
    <n v="320"/>
    <n v="22112"/>
  </r>
  <r>
    <n v="462695298"/>
    <s v="PRADIP SHANKAR KAD"/>
    <m/>
    <x v="1"/>
    <m/>
    <m/>
    <m/>
    <m/>
    <n v="4905"/>
    <n v="14361"/>
    <n v="5165"/>
    <n v="20137"/>
    <x v="1"/>
    <x v="1"/>
    <x v="1"/>
    <x v="4"/>
    <n v="14102"/>
    <n v="614"/>
    <n v="0"/>
    <n v="2250"/>
    <s v="04.05.26"/>
    <n v="5.8968028556883989E-2"/>
    <n v="3.7717276399257052E-3"/>
    <x v="0"/>
    <s v="BPTP"/>
    <s v="PAID"/>
    <s v="BPTP"/>
    <m/>
    <n v="26"/>
    <s v="CAVA"/>
    <m/>
    <s v="REPO"/>
    <s v="-"/>
    <s v="KHADACHIWADI"/>
    <s v="-"/>
    <s v="-"/>
    <s v="-"/>
    <n v="17225"/>
    <n v="14102"/>
    <n v="88"/>
    <n v="104"/>
    <s v="FLOW"/>
    <m/>
    <m/>
    <m/>
    <m/>
    <s v="REGULAR"/>
    <s v="MH14LN5782"/>
    <s v="HONDA ACTIVA 6G H SMART"/>
    <d v="2024-04-25T00:00:00"/>
    <n v="24"/>
    <x v="0"/>
    <x v="0"/>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m/>
    <s v="871"/>
    <n v="5165"/>
    <n v="20137"/>
  </r>
  <r>
    <n v="142456496"/>
    <s v="DIPAK DILIP THOKAL"/>
    <m/>
    <x v="1"/>
    <m/>
    <m/>
    <m/>
    <m/>
    <n v="3125"/>
    <n v="11290"/>
    <n v="2305"/>
    <n v="14973"/>
    <x v="2"/>
    <x v="1"/>
    <x v="1"/>
    <x v="17"/>
    <n v="13966.14"/>
    <n v="390"/>
    <n v="0"/>
    <n v="0"/>
    <s v="FLOW"/>
    <n v="0.1338481858989484"/>
    <n v="4.5853479351332287E-3"/>
    <x v="1"/>
    <s v="BPTP"/>
    <s v="PTP"/>
    <s v="BPTP"/>
    <s v="Financail problem"/>
    <m/>
    <s v="CAVA"/>
    <m/>
    <s v="REPO"/>
    <s v="-"/>
    <s v="PIMPARI"/>
    <s v="-"/>
    <s v="-"/>
    <s v="-"/>
    <n v="11680"/>
    <n v="13966.14"/>
    <n v="115"/>
    <n v="131"/>
    <s v="FLOW"/>
    <m/>
    <m/>
    <m/>
    <m/>
    <s v="NPA"/>
    <s v="MH14KX2154"/>
    <s v="HONDA ACTIVA 6G DLX BS VI"/>
    <d v="2023-06-15T00:00:00"/>
    <n v="36"/>
    <x v="0"/>
    <x v="0"/>
    <m/>
    <m/>
    <m/>
    <m/>
    <m/>
    <m/>
    <m/>
    <n v="2"/>
    <m/>
    <m/>
    <m/>
    <m/>
    <m/>
    <m/>
    <m/>
    <m/>
    <n v="1"/>
    <m/>
    <m/>
    <m/>
    <m/>
    <m/>
    <n v="1"/>
    <m/>
    <m/>
    <m/>
    <m/>
    <m/>
    <m/>
    <m/>
    <m/>
    <n v="1"/>
    <m/>
    <m/>
    <m/>
    <m/>
    <m/>
    <m/>
    <m/>
    <m/>
    <m/>
    <m/>
    <m/>
    <m/>
    <m/>
    <m/>
    <m/>
    <m/>
    <m/>
    <m/>
    <m/>
    <m/>
    <n v="1"/>
    <m/>
    <m/>
    <m/>
    <m/>
    <m/>
    <m/>
    <m/>
    <m/>
    <m/>
    <m/>
    <m/>
    <m/>
    <m/>
    <m/>
    <m/>
    <m/>
    <m/>
    <m/>
    <m/>
    <m/>
    <m/>
    <m/>
    <m/>
    <m/>
    <m/>
    <m/>
    <m/>
    <m/>
    <m/>
    <m/>
    <m/>
    <m/>
    <m/>
    <m/>
    <m/>
    <m/>
    <m/>
    <m/>
    <m/>
    <m/>
    <m/>
    <n v="6"/>
    <n v="1"/>
    <s v="ZBHT0015"/>
    <s v="kodNpPjXsz"/>
    <s v="Allocated"/>
    <s v="Left Message (LMCB)"/>
    <s v="Visited at customer residence address. Customer not meet at home. Left message at home with daughter."/>
    <d v="2026-06-08T00:00:00"/>
    <m/>
    <m/>
    <m/>
    <m/>
    <s v="558"/>
    <n v="2305"/>
    <n v="14973"/>
  </r>
  <r>
    <n v="458063666"/>
    <s v="OMKAR ANIL WAINGANKAR"/>
    <m/>
    <x v="1"/>
    <m/>
    <m/>
    <m/>
    <m/>
    <n v="6040"/>
    <n v="14063"/>
    <n v="2545"/>
    <n v="20861"/>
    <x v="1"/>
    <x v="1"/>
    <x v="1"/>
    <x v="5"/>
    <n v="13817.2"/>
    <n v="562"/>
    <n v="0"/>
    <n v="0"/>
    <s v="STABLE"/>
    <n v="1"/>
    <n v="3.6955548962119881E-3"/>
    <x v="1"/>
    <s v="NC"/>
    <s v="NC"/>
    <s v="NC"/>
    <s v="Add not found"/>
    <m/>
    <s v="CNAVNA"/>
    <m/>
    <s v="REPO"/>
    <s v="-"/>
    <s v="BHOSARI"/>
    <s v="-"/>
    <s v="-"/>
    <s v="-"/>
    <n v="14625"/>
    <n v="13817.2"/>
    <n v="88"/>
    <n v="104"/>
    <s v="FLOW"/>
    <m/>
    <m/>
    <m/>
    <m/>
    <s v="NPA"/>
    <s v="MH14KV2267"/>
    <s v="RE BULLET X 350 ES EFI JET BLACK"/>
    <d v="2023-05-11T00:00:00"/>
    <n v="36"/>
    <x v="0"/>
    <x v="1"/>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m/>
    <s v="758"/>
    <n v="2545"/>
    <n v="20861"/>
  </r>
  <r>
    <n v="458751236"/>
    <s v="GANESH PRAKASH MUNDHE"/>
    <s v="COLLECT"/>
    <x v="20"/>
    <n v="4700"/>
    <m/>
    <m/>
    <m/>
    <n v="4655"/>
    <n v="4374"/>
    <n v="4459"/>
    <n v="4420"/>
    <x v="0"/>
    <x v="0"/>
    <x v="0"/>
    <x v="0"/>
    <n v="13494"/>
    <n v="85"/>
    <n v="0"/>
    <n v="6300"/>
    <s v="19.05.26"/>
    <n v="1.1624258582019804E-2"/>
    <n v="7.3843420732866167E-4"/>
    <x v="0"/>
    <s v="PAID"/>
    <s v="PAID"/>
    <s v="PAID"/>
    <m/>
    <m/>
    <s v="CAVA"/>
    <m/>
    <s v="-"/>
    <s v="-"/>
    <s v="KATRAJ"/>
    <s v="-"/>
    <s v="-"/>
    <s v="-"/>
    <n v="10759"/>
    <n v="13494"/>
    <n v="27"/>
    <n v="12"/>
    <s v="STABLE"/>
    <m/>
    <m/>
    <m/>
    <m/>
    <s v="REGULAR"/>
    <s v="MH12VR3785"/>
    <s v="PIAGGIO APRILIA SR 125 CBS"/>
    <d v="2023-06-28T00:00:00"/>
    <n v="36"/>
    <x v="0"/>
    <x v="1"/>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m/>
    <s v="91"/>
    <n v="4459"/>
    <n v="9120"/>
  </r>
  <r>
    <n v="457133918"/>
    <s v="SHILA ARJUN MANDLIK"/>
    <m/>
    <x v="1"/>
    <m/>
    <m/>
    <m/>
    <s v="BANK RB 11"/>
    <n v="6692"/>
    <n v="13284"/>
    <n v="-6232"/>
    <n v="19976"/>
    <x v="2"/>
    <x v="2"/>
    <x v="1"/>
    <x v="12"/>
    <n v="13105.56"/>
    <n v="560"/>
    <n v="0"/>
    <n v="900"/>
    <s v="-"/>
    <n v="6.2496840718216096E-2"/>
    <n v="4.3028032430410005E-3"/>
    <x v="2"/>
    <s v="PAID"/>
    <s v="-"/>
    <s v="PAID"/>
    <m/>
    <m/>
    <m/>
    <m/>
    <s v="REPO"/>
    <s v="-"/>
    <s v="PASHAN"/>
    <s v="-"/>
    <s v="-"/>
    <s v="-"/>
    <n v="14744"/>
    <n v="13105.56"/>
    <n v="116"/>
    <n v="0"/>
    <s v="RB"/>
    <m/>
    <m/>
    <m/>
    <m/>
    <s v="NPA"/>
    <s v="MH12VJ7846"/>
    <s v="RE BULLET 350 EFI BLACK"/>
    <d v="2023-03-08T00:00:00"/>
    <n v="36"/>
    <x v="0"/>
    <x v="0"/>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m/>
    <s v="0"/>
    <n v="-6232"/>
    <n v="19976"/>
  </r>
  <r>
    <n v="129678051"/>
    <s v="PRATIK DINESH SHARMA"/>
    <m/>
    <x v="1"/>
    <m/>
    <m/>
    <m/>
    <m/>
    <n v="6682"/>
    <n v="13175"/>
    <n v="6664"/>
    <n v="20176"/>
    <x v="4"/>
    <x v="1"/>
    <x v="1"/>
    <x v="12"/>
    <n v="13101.15"/>
    <n v="171"/>
    <n v="0"/>
    <n v="5400"/>
    <s v="FLOW"/>
    <n v="0.12300261521915781"/>
    <n v="2.9007437369976572E-3"/>
    <x v="1"/>
    <s v="NC"/>
    <s v="NC"/>
    <s v="NC"/>
    <s v="Shifted"/>
    <m/>
    <s v="CNAVNA"/>
    <m/>
    <s v="-"/>
    <s v="-"/>
    <s v="BALEWADI"/>
    <s v="-"/>
    <s v="-"/>
    <s v="-"/>
    <n v="18746"/>
    <n v="13101.15"/>
    <n v="57"/>
    <n v="73"/>
    <s v="FLOW"/>
    <m/>
    <m/>
    <m/>
    <m/>
    <s v="NPA"/>
    <s v="MH30BQ2920"/>
    <s v="TVS APACHE RR 310 BSVI"/>
    <d v="2022-05-01T00:00:00"/>
    <n v="48"/>
    <x v="0"/>
    <x v="0"/>
    <m/>
    <m/>
    <m/>
    <m/>
    <m/>
    <m/>
    <m/>
    <m/>
    <m/>
    <m/>
    <n v="1"/>
    <m/>
    <m/>
    <m/>
    <m/>
    <m/>
    <m/>
    <m/>
    <m/>
    <m/>
    <m/>
    <m/>
    <m/>
    <m/>
    <m/>
    <m/>
    <m/>
    <m/>
    <m/>
    <m/>
    <m/>
    <m/>
    <m/>
    <m/>
    <m/>
    <m/>
    <m/>
    <n v="1"/>
    <m/>
    <m/>
    <m/>
    <m/>
    <m/>
    <m/>
    <m/>
    <m/>
    <m/>
    <m/>
    <m/>
    <m/>
    <m/>
    <m/>
    <m/>
    <m/>
    <m/>
    <m/>
    <m/>
    <m/>
    <m/>
    <m/>
    <m/>
    <m/>
    <m/>
    <m/>
    <m/>
    <m/>
    <m/>
    <m/>
    <m/>
    <m/>
    <m/>
    <m/>
    <m/>
    <m/>
    <m/>
    <m/>
    <m/>
    <m/>
    <m/>
    <m/>
    <m/>
    <m/>
    <m/>
    <m/>
    <m/>
    <m/>
    <m/>
    <m/>
    <m/>
    <m/>
    <m/>
    <m/>
    <m/>
    <m/>
    <n v="2"/>
    <n v="1"/>
    <s v="DUWT0023"/>
    <s v="GoFvS1HilOIm"/>
    <s v="Allocated"/>
    <s v="Shifted (NC_SFTD)"/>
    <s v="Customer shifted from residence address "/>
    <d v="2026-06-04T00:00:00"/>
    <m/>
    <m/>
    <m/>
    <m/>
    <s v="319"/>
    <n v="6664"/>
    <n v="20176"/>
  </r>
  <r>
    <n v="140932285"/>
    <s v="SACHIN KANU PARIHAR"/>
    <s v="ONLINE"/>
    <x v="8"/>
    <n v="4636"/>
    <m/>
    <m/>
    <m/>
    <n v="4489"/>
    <n v="13376"/>
    <n v="4715"/>
    <n v="13733"/>
    <x v="1"/>
    <x v="0"/>
    <x v="0"/>
    <x v="6"/>
    <n v="13099.43"/>
    <n v="317"/>
    <n v="0"/>
    <n v="6503"/>
    <s v="FLOW"/>
    <n v="2.7242073974017292E-2"/>
    <n v="3.5035797899781577E-3"/>
    <x v="0"/>
    <s v="PAID"/>
    <s v="NC"/>
    <s v="OS"/>
    <s v="Cust at village"/>
    <m/>
    <s v="CNAVNA"/>
    <m/>
    <s v="REPO"/>
    <s v="-"/>
    <s v="DHANORI"/>
    <s v="-"/>
    <s v="-"/>
    <s v="-"/>
    <n v="20196"/>
    <n v="13099.43"/>
    <n v="87"/>
    <n v="103"/>
    <s v="FLOW"/>
    <m/>
    <m/>
    <m/>
    <m/>
    <s v="NPA"/>
    <s v="MH12VK8871"/>
    <s v="PIAGGIO APRILIA SR 125"/>
    <d v="2023-04-25T00:00:00"/>
    <n v="36"/>
    <x v="0"/>
    <x v="1"/>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m/>
    <s v="504"/>
    <n v="4715"/>
    <n v="18369"/>
  </r>
  <r>
    <n v="462898516"/>
    <s v="YOGESH SAHEBRAO WALHEKAR"/>
    <s v="ONLINE"/>
    <x v="3"/>
    <n v="4650"/>
    <m/>
    <m/>
    <m/>
    <n v="4514"/>
    <n v="13425"/>
    <n v="4842"/>
    <n v="13878"/>
    <x v="1"/>
    <x v="0"/>
    <x v="0"/>
    <x v="6"/>
    <n v="13057"/>
    <n v="445"/>
    <n v="0"/>
    <n v="5333.03"/>
    <s v="-"/>
    <n v="2.7153834928599473E-2"/>
    <n v="3.4922314419592918E-3"/>
    <x v="0"/>
    <s v="PAID"/>
    <s v="-"/>
    <s v="PAID"/>
    <m/>
    <m/>
    <s v="CAVA"/>
    <m/>
    <s v="REPO"/>
    <s v="-"/>
    <s v="YERWADA"/>
    <s v="-"/>
    <s v="-"/>
    <s v="-"/>
    <n v="19203.03"/>
    <n v="13057"/>
    <n v="88"/>
    <n v="73"/>
    <s v="STABLE"/>
    <m/>
    <m/>
    <m/>
    <m/>
    <s v="NPA"/>
    <s v="MH12WV0314"/>
    <s v="HONDA ACTIVA 6G DLX BS VI"/>
    <d v="2024-05-14T00:00:00"/>
    <n v="24"/>
    <x v="0"/>
    <x v="1"/>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m/>
    <s v="589"/>
    <n v="4842"/>
    <n v="18528"/>
  </r>
  <r>
    <n v="463989879"/>
    <s v="NANDA PRASHANT JADHAV"/>
    <m/>
    <x v="1"/>
    <m/>
    <m/>
    <m/>
    <s v="BANK RB 15"/>
    <n v="2728"/>
    <n v="2708"/>
    <n v="2713"/>
    <n v="5486"/>
    <x v="0"/>
    <x v="2"/>
    <x v="1"/>
    <x v="12"/>
    <n v="12985"/>
    <n v="5"/>
    <n v="0"/>
    <n v="900"/>
    <s v="-"/>
    <n v="1.2960770358246072E-2"/>
    <n v="7.1058012317790661E-4"/>
    <x v="2"/>
    <s v="PAID"/>
    <s v="-"/>
    <s v="PAID"/>
    <m/>
    <m/>
    <s v="CNAVNA"/>
    <m/>
    <m/>
    <m/>
    <s v="BALEWADI"/>
    <m/>
    <m/>
    <m/>
    <n v="3613"/>
    <n v="12985"/>
    <n v="26"/>
    <n v="0"/>
    <s v="RB"/>
    <m/>
    <m/>
    <m/>
    <m/>
    <s v="-"/>
    <s v="MH12VE9363"/>
    <s v="PIAGGIO VESPA VXL 125"/>
    <d v="2024-09-10T00:00:00"/>
    <n v="24"/>
    <x v="1"/>
    <x v="0"/>
    <m/>
    <m/>
    <m/>
    <m/>
    <m/>
    <m/>
    <m/>
    <m/>
    <m/>
    <m/>
    <m/>
    <m/>
    <m/>
    <m/>
    <m/>
    <m/>
    <m/>
    <m/>
    <m/>
    <m/>
    <m/>
    <m/>
    <m/>
    <m/>
    <m/>
    <m/>
    <m/>
    <m/>
    <m/>
    <m/>
    <m/>
    <n v="1"/>
    <m/>
    <m/>
    <m/>
    <m/>
    <m/>
    <m/>
    <m/>
    <m/>
    <m/>
    <m/>
    <m/>
    <m/>
    <m/>
    <m/>
    <m/>
    <m/>
    <m/>
    <m/>
    <m/>
    <m/>
    <m/>
    <m/>
    <m/>
    <m/>
    <m/>
    <m/>
    <m/>
    <m/>
    <m/>
    <m/>
    <m/>
    <m/>
    <m/>
    <m/>
    <m/>
    <m/>
    <m/>
    <m/>
    <m/>
    <m/>
    <m/>
    <m/>
    <m/>
    <m/>
    <m/>
    <m/>
    <m/>
    <m/>
    <m/>
    <m/>
    <m/>
    <m/>
    <m/>
    <m/>
    <m/>
    <m/>
    <m/>
    <m/>
    <m/>
    <m/>
    <m/>
    <m/>
    <n v="1"/>
    <n v="1"/>
    <s v="DUWT0023"/>
    <s v="ko1902MPBS"/>
    <s v="Allocated"/>
    <s v="Address Not Found (NC_ANF)"/>
    <s v="Address short not found "/>
    <d v="2026-06-11T00:00:00"/>
    <m/>
    <m/>
    <m/>
    <m/>
    <s v="50"/>
    <n v="2713"/>
    <n v="5486"/>
  </r>
  <r>
    <n v="458739499"/>
    <s v="MARUTI EKNATH NIGHUL"/>
    <m/>
    <x v="1"/>
    <m/>
    <m/>
    <m/>
    <m/>
    <n v="3402"/>
    <n v="6804"/>
    <n v="3540"/>
    <n v="10477"/>
    <x v="4"/>
    <x v="1"/>
    <x v="1"/>
    <x v="7"/>
    <n v="12964"/>
    <n v="138"/>
    <n v="0"/>
    <n v="5393"/>
    <s v="FLOW"/>
    <n v="1.4500625644280391E-2"/>
    <n v="2.8703771658547253E-3"/>
    <x v="1"/>
    <s v="BPTP"/>
    <s v="PTP"/>
    <s v="BPTP"/>
    <s v="Financail problem"/>
    <n v="25"/>
    <s v="CAVA"/>
    <m/>
    <s v="-"/>
    <s v="-"/>
    <s v="TALEGAON DHAMDHERE"/>
    <s v="-"/>
    <s v="-"/>
    <s v="-"/>
    <n v="12335"/>
    <n v="12964"/>
    <n v="57"/>
    <n v="73"/>
    <s v="FLOW"/>
    <m/>
    <m/>
    <m/>
    <m/>
    <s v="REGULAR"/>
    <s v="MH12VY2350"/>
    <s v="SPLENDOR PLUS I3S BS6 FI DRUM SELF"/>
    <d v="2023-06-27T00:00:00"/>
    <n v="36"/>
    <x v="0"/>
    <x v="0"/>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m/>
    <s v="271"/>
    <n v="3540"/>
    <n v="10477"/>
  </r>
  <r>
    <n v="459755661"/>
    <s v="AMIT NARAYAN SASTE"/>
    <s v="COLLECT"/>
    <x v="21"/>
    <n v="3000"/>
    <m/>
    <m/>
    <m/>
    <n v="2850"/>
    <n v="1999"/>
    <n v="2058"/>
    <n v="1978"/>
    <x v="0"/>
    <x v="0"/>
    <x v="0"/>
    <x v="10"/>
    <n v="12909.02"/>
    <n v="59"/>
    <n v="0"/>
    <n v="6240"/>
    <s v="24.05.26"/>
    <n v="5.5671216148145009E-3"/>
    <n v="7.0642225812137546E-4"/>
    <x v="0"/>
    <s v="PAID"/>
    <s v="PTP"/>
    <s v="PAID"/>
    <m/>
    <m/>
    <s v="CAVA"/>
    <m/>
    <s v="-"/>
    <s v="-"/>
    <s v="JUNNAR"/>
    <s v="-"/>
    <s v="-"/>
    <s v="-"/>
    <n v="8298"/>
    <n v="12909.02"/>
    <n v="27"/>
    <n v="12"/>
    <s v="STABLE"/>
    <m/>
    <m/>
    <m/>
    <m/>
    <s v="REGULAR"/>
    <m/>
    <s v="HONDA SHINE 100 OBD2"/>
    <d v="2023-09-14T00:00:00"/>
    <n v="36"/>
    <x v="0"/>
    <x v="0"/>
    <m/>
    <m/>
    <m/>
    <m/>
    <m/>
    <m/>
    <m/>
    <m/>
    <m/>
    <m/>
    <n v="1"/>
    <m/>
    <m/>
    <m/>
    <m/>
    <m/>
    <n v="1"/>
    <m/>
    <m/>
    <m/>
    <m/>
    <m/>
    <m/>
    <m/>
    <m/>
    <m/>
    <m/>
    <m/>
    <m/>
    <m/>
    <m/>
    <m/>
    <m/>
    <m/>
    <m/>
    <m/>
    <m/>
    <m/>
    <m/>
    <m/>
    <m/>
    <m/>
    <m/>
    <n v="2"/>
    <m/>
    <m/>
    <m/>
    <m/>
    <m/>
    <m/>
    <m/>
    <m/>
    <m/>
    <m/>
    <m/>
    <m/>
    <m/>
    <m/>
    <m/>
    <m/>
    <m/>
    <m/>
    <m/>
    <m/>
    <m/>
    <m/>
    <m/>
    <m/>
    <m/>
    <m/>
    <m/>
    <m/>
    <m/>
    <m/>
    <m/>
    <m/>
    <m/>
    <m/>
    <m/>
    <m/>
    <m/>
    <m/>
    <m/>
    <m/>
    <m/>
    <m/>
    <m/>
    <m/>
    <m/>
    <m/>
    <m/>
    <m/>
    <m/>
    <m/>
    <n v="4"/>
    <n v="1"/>
    <s v="ZBHT0021"/>
    <s v="BoBBeclw_NM7"/>
    <s v="Allocated"/>
    <s v="Promise To Pay (PTP)"/>
    <s v="Ptp "/>
    <d v="2026-06-29T00:00:00"/>
    <m/>
    <m/>
    <m/>
    <m/>
    <s v="129"/>
    <n v="2058"/>
    <n v="4978"/>
  </r>
  <r>
    <n v="465002328"/>
    <s v="SANDIP JANARDHAN KALE"/>
    <s v="ONLINE"/>
    <x v="0"/>
    <n v="4575"/>
    <m/>
    <m/>
    <m/>
    <n v="4483"/>
    <n v="4482"/>
    <n v="4573"/>
    <n v="4575"/>
    <x v="0"/>
    <x v="0"/>
    <x v="0"/>
    <x v="7"/>
    <n v="12905"/>
    <n v="91"/>
    <n v="0"/>
    <n v="3288.51"/>
    <s v="-"/>
    <n v="8.0346671762864183E-3"/>
    <n v="7.062022710520512E-4"/>
    <x v="0"/>
    <s v="PAID"/>
    <s v="-"/>
    <s v="PTP"/>
    <m/>
    <n v="18"/>
    <s v="CAVA"/>
    <m/>
    <m/>
    <m/>
    <s v="ALEGAON"/>
    <m/>
    <m/>
    <m/>
    <n v="7861.51"/>
    <n v="12905"/>
    <n v="27"/>
    <n v="12"/>
    <s v="STABLE"/>
    <m/>
    <m/>
    <m/>
    <m/>
    <s v="-"/>
    <s v="MH12XS5277"/>
    <s v="SPLENDOR PLUS DRS CAST FI BLACK"/>
    <d v="2024-12-21T00:00:00"/>
    <n v="18"/>
    <x v="1"/>
    <x v="0"/>
    <m/>
    <m/>
    <m/>
    <m/>
    <m/>
    <m/>
    <m/>
    <m/>
    <m/>
    <m/>
    <m/>
    <m/>
    <m/>
    <m/>
    <m/>
    <m/>
    <m/>
    <m/>
    <m/>
    <m/>
    <m/>
    <m/>
    <m/>
    <m/>
    <m/>
    <m/>
    <m/>
    <m/>
    <m/>
    <m/>
    <m/>
    <m/>
    <m/>
    <m/>
    <n v="1"/>
    <m/>
    <m/>
    <m/>
    <m/>
    <m/>
    <m/>
    <m/>
    <m/>
    <m/>
    <m/>
    <m/>
    <m/>
    <m/>
    <m/>
    <m/>
    <m/>
    <m/>
    <m/>
    <m/>
    <m/>
    <m/>
    <m/>
    <m/>
    <m/>
    <m/>
    <m/>
    <m/>
    <m/>
    <m/>
    <m/>
    <m/>
    <m/>
    <m/>
    <m/>
    <m/>
    <m/>
    <m/>
    <m/>
    <m/>
    <m/>
    <m/>
    <m/>
    <m/>
    <m/>
    <m/>
    <m/>
    <m/>
    <m/>
    <m/>
    <m/>
    <m/>
    <m/>
    <m/>
    <m/>
    <m/>
    <m/>
    <m/>
    <m/>
    <m/>
    <n v="1"/>
    <n v="1"/>
    <s v="ZBHT0024"/>
    <s v="AovBsdkbrL7m"/>
    <s v="Allocated"/>
    <s v="Left Message (LMCB)"/>
    <s v="Meet son"/>
    <d v="2026-06-12T00:00:00"/>
    <m/>
    <m/>
    <m/>
    <m/>
    <s v="185"/>
    <n v="4573"/>
    <n v="9150"/>
  </r>
  <r>
    <n v="460840197"/>
    <s v="VENILA SURALI PERISWAMI"/>
    <s v="ONLINE"/>
    <x v="20"/>
    <n v="3730"/>
    <m/>
    <m/>
    <s v="BANK STABLE 11"/>
    <n v="3730"/>
    <n v="9250"/>
    <n v="2222"/>
    <n v="9695"/>
    <x v="1"/>
    <x v="0"/>
    <x v="1"/>
    <x v="14"/>
    <n v="12625"/>
    <n v="432"/>
    <n v="0"/>
    <n v="6300"/>
    <s v="07.05.26"/>
    <n v="0.14328192207733251"/>
    <n v="3.3766885161014061E-3"/>
    <x v="0"/>
    <s v="PAID"/>
    <s v="PAID"/>
    <s v="PAID"/>
    <m/>
    <m/>
    <s v="CAVNA"/>
    <m/>
    <s v="REPO"/>
    <s v="-"/>
    <s v="DEHU"/>
    <s v="-"/>
    <s v="-"/>
    <s v="-"/>
    <n v="15982"/>
    <n v="12625"/>
    <n v="88"/>
    <n v="73"/>
    <s v="STABLE"/>
    <m/>
    <m/>
    <m/>
    <m/>
    <s v="NPA"/>
    <s v="MH14LG0472"/>
    <s v="ACCESS SPL ED DISC CBS BT BSVI"/>
    <d v="2023-11-22T00:00:00"/>
    <n v="30"/>
    <x v="0"/>
    <x v="1"/>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m/>
    <s v="445"/>
    <n v="2222"/>
    <n v="13425"/>
  </r>
  <r>
    <n v="459133250"/>
    <s v="NIHAL RAMDAS BHISE"/>
    <m/>
    <x v="1"/>
    <m/>
    <m/>
    <m/>
    <m/>
    <n v="3259"/>
    <n v="3375"/>
    <n v="163"/>
    <n v="6741"/>
    <x v="4"/>
    <x v="1"/>
    <x v="1"/>
    <x v="12"/>
    <n v="12585"/>
    <n v="47"/>
    <n v="0"/>
    <n v="6270"/>
    <s v="-"/>
    <n v="0.1181566436941109"/>
    <n v="2.7864622517958745E-3"/>
    <x v="1"/>
    <s v="LMCB"/>
    <s v="-"/>
    <s v="LMCB"/>
    <s v="Left msg with relative"/>
    <m/>
    <s v="CNAVNA"/>
    <m/>
    <s v="-"/>
    <s v="-"/>
    <s v="KHADAKI"/>
    <s v="-"/>
    <s v="-"/>
    <s v="-"/>
    <n v="9692"/>
    <n v="12585"/>
    <n v="57"/>
    <n v="73"/>
    <s v="FLOW"/>
    <m/>
    <m/>
    <m/>
    <m/>
    <s v="REGULAR"/>
    <s v="MH12VY2655"/>
    <s v="HONDA ACTIVA 125 DRUM BSVI"/>
    <d v="2023-07-26T00:00:00"/>
    <n v="36"/>
    <x v="0"/>
    <x v="0"/>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m/>
    <s v="107"/>
    <n v="163"/>
    <n v="6741"/>
  </r>
  <r>
    <n v="458188534"/>
    <s v="PARSHURAM BABAN FALKE"/>
    <m/>
    <x v="1"/>
    <m/>
    <m/>
    <m/>
    <m/>
    <n v="3298"/>
    <n v="13114"/>
    <n v="3734"/>
    <n v="17183"/>
    <x v="2"/>
    <x v="1"/>
    <x v="1"/>
    <x v="7"/>
    <n v="12571.97"/>
    <n v="514"/>
    <n v="0"/>
    <n v="5850"/>
    <s v="FLOW"/>
    <n v="6.5490495130057447E-2"/>
    <n v="4.1276155530487954E-3"/>
    <x v="1"/>
    <s v="NC"/>
    <s v="NC"/>
    <s v="NC"/>
    <s v="Add not found"/>
    <m/>
    <s v="CNAVNA"/>
    <m/>
    <s v="REPO"/>
    <s v="-"/>
    <s v="JAMBUT"/>
    <s v="-"/>
    <s v="-"/>
    <s v="-"/>
    <n v="19478"/>
    <n v="12571.97"/>
    <n v="116"/>
    <n v="132"/>
    <s v="FLOW"/>
    <m/>
    <m/>
    <m/>
    <m/>
    <s v="NPA"/>
    <s v="MH12VP3154"/>
    <s v="TVS RADEON 110 DUAL TONE DRUM"/>
    <d v="2023-05-20T00:00:00"/>
    <n v="36"/>
    <x v="0"/>
    <x v="0"/>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m/>
    <s v="771"/>
    <n v="3734"/>
    <n v="17183"/>
  </r>
  <r>
    <n v="458430421"/>
    <s v="SACHIN DHONDIBA BORATE"/>
    <s v="ONLINE"/>
    <x v="4"/>
    <n v="3203"/>
    <m/>
    <m/>
    <m/>
    <n v="3038"/>
    <n v="9077"/>
    <n v="3475"/>
    <n v="9388"/>
    <x v="1"/>
    <x v="0"/>
    <x v="0"/>
    <x v="2"/>
    <n v="11622.25"/>
    <n v="474"/>
    <n v="0"/>
    <n v="6300"/>
    <s v="05.05.26"/>
    <n v="3.8761674193491365E-2"/>
    <n v="3.1084925232680843E-3"/>
    <x v="0"/>
    <s v="PAID"/>
    <s v="PAID"/>
    <s v="PAID"/>
    <m/>
    <m/>
    <s v="CAVNA"/>
    <m/>
    <s v="REPO"/>
    <s v="-"/>
    <s v="ALANDI DEVACHI "/>
    <s v="-"/>
    <s v="-"/>
    <s v="-"/>
    <n v="15851"/>
    <n v="11622.25"/>
    <n v="88"/>
    <n v="73"/>
    <s v="STABLE"/>
    <m/>
    <m/>
    <m/>
    <m/>
    <s v="REGULAR"/>
    <s v="MH14KX3906"/>
    <s v="SPLENDOR PLUS I3S BS6 FI DRUM SELF"/>
    <d v="2023-06-06T00:00:00"/>
    <n v="36"/>
    <x v="0"/>
    <x v="1"/>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m/>
    <s v="476"/>
    <n v="3475"/>
    <n v="12591"/>
  </r>
  <r>
    <n v="140151869"/>
    <s v="SHUBHRA BHUSHAN WAGH"/>
    <m/>
    <x v="1"/>
    <m/>
    <m/>
    <m/>
    <m/>
    <n v="2969"/>
    <n v="11869"/>
    <n v="447"/>
    <n v="15467"/>
    <x v="5"/>
    <x v="1"/>
    <x v="1"/>
    <x v="17"/>
    <n v="11450.34"/>
    <n v="454"/>
    <n v="0"/>
    <n v="1870.88"/>
    <s v="-"/>
    <n v="1"/>
    <n v="5.5736301852460984E-3"/>
    <x v="1"/>
    <s v="NC"/>
    <s v="-"/>
    <s v="NC"/>
    <m/>
    <m/>
    <s v="CNAVNA"/>
    <m/>
    <s v="REPO"/>
    <s v="-"/>
    <s v="NEW SANGAVI"/>
    <s v="-"/>
    <s v="-"/>
    <s v="-"/>
    <n v="14193.88"/>
    <n v="11450.34"/>
    <n v="146"/>
    <n v="162"/>
    <s v="FLOW"/>
    <m/>
    <m/>
    <m/>
    <m/>
    <s v="NPA"/>
    <s v="MH14KT0529"/>
    <s v="SPLENDOR PLUS DRS CAST FI BLACK"/>
    <d v="2023-03-23T00:00:00"/>
    <n v="36"/>
    <x v="0"/>
    <x v="0"/>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s v="OTGNGDID"/>
    <s v="629"/>
    <n v="447"/>
    <n v="15467"/>
  </r>
  <r>
    <n v="465718124"/>
    <s v="AJAY MOHAN SHINDE"/>
    <m/>
    <x v="1"/>
    <m/>
    <m/>
    <m/>
    <m/>
    <n v="2406"/>
    <n v="2372"/>
    <n v="2422"/>
    <n v="4860"/>
    <x v="0"/>
    <x v="1"/>
    <x v="1"/>
    <x v="2"/>
    <n v="11353"/>
    <n v="50"/>
    <n v="0"/>
    <n v="3150"/>
    <s v="20.05.26"/>
    <n v="1.710793423283927E-2"/>
    <n v="6.2127193981045619E-4"/>
    <x v="0"/>
    <s v="PTP"/>
    <s v="PTP"/>
    <s v="PTP"/>
    <m/>
    <n v="17"/>
    <s v="CAVA"/>
    <m/>
    <s v="-"/>
    <s v="-"/>
    <s v="DAPODI"/>
    <s v="-"/>
    <s v="-"/>
    <s v="-"/>
    <n v="5572"/>
    <n v="11353"/>
    <n v="26"/>
    <n v="42"/>
    <s v="FLOW"/>
    <m/>
    <m/>
    <m/>
    <m/>
    <s v="REGULAR"/>
    <s v="MH14LT6945"/>
    <s v="AMPERE MAGNUS EX"/>
    <d v="2025-03-17T00:00:00"/>
    <n v="18"/>
    <x v="0"/>
    <x v="1"/>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m/>
    <s v="82"/>
    <n v="2422"/>
    <n v="4860"/>
  </r>
  <r>
    <n v="140926524"/>
    <s v="PRANAV PRAMOD GURAV"/>
    <s v="ONLINE"/>
    <x v="5"/>
    <n v="3849"/>
    <m/>
    <m/>
    <m/>
    <n v="3170"/>
    <n v="11669"/>
    <n v="2740"/>
    <n v="11666"/>
    <x v="2"/>
    <x v="0"/>
    <x v="0"/>
    <x v="5"/>
    <n v="11338.31"/>
    <n v="581"/>
    <n v="0"/>
    <n v="6300"/>
    <s v="FLOW"/>
    <n v="4.6083327091105887E-2"/>
    <n v="3.7225816400523293E-3"/>
    <x v="0"/>
    <s v="PAID"/>
    <s v="PTP"/>
    <s v="PAID"/>
    <m/>
    <m/>
    <s v="CAVA"/>
    <m/>
    <s v="REPO"/>
    <s v="-"/>
    <s v="BHOSARI"/>
    <s v="-"/>
    <s v="-"/>
    <s v="-"/>
    <n v="18550"/>
    <n v="11338.31"/>
    <n v="115"/>
    <n v="103"/>
    <s v="STABLE"/>
    <m/>
    <m/>
    <m/>
    <m/>
    <s v="NPA"/>
    <s v="MH14KV0186"/>
    <s v="SPLENDOR PLUS BS6 I3S DRS CAST FI"/>
    <d v="2023-04-29T00:00:00"/>
    <n v="36"/>
    <x v="0"/>
    <x v="1"/>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m/>
    <s v="676"/>
    <n v="2740"/>
    <n v="15515"/>
  </r>
  <r>
    <n v="118808490"/>
    <s v="KAILASH SUKHDEV SAV"/>
    <s v="ONLINE"/>
    <x v="10"/>
    <n v="67100"/>
    <m/>
    <m/>
    <s v="BANK RB 15"/>
    <n v="5612"/>
    <n v="5612"/>
    <n v="5641"/>
    <n v="-55789"/>
    <x v="0"/>
    <x v="2"/>
    <x v="0"/>
    <x v="6"/>
    <n v="11052.48"/>
    <n v="29"/>
    <n v="0"/>
    <n v="450"/>
    <s v="-"/>
    <n v="6.3133945357944105E-3"/>
    <n v="6.0482653829968026E-4"/>
    <x v="2"/>
    <s v="PAID"/>
    <s v="-"/>
    <s v="PAID"/>
    <m/>
    <m/>
    <s v="CAVA"/>
    <m/>
    <m/>
    <m/>
    <s v="VADGAON SHERI"/>
    <m/>
    <m/>
    <m/>
    <n v="6091"/>
    <n v="11052.48"/>
    <n v="26"/>
    <n v="0"/>
    <s v="RB"/>
    <m/>
    <m/>
    <m/>
    <m/>
    <s v="-"/>
    <s v="MH12TJ8588"/>
    <s v="BMW G310R"/>
    <d v="2021-05-31T00:00:00"/>
    <n v="60"/>
    <x v="1"/>
    <x v="1"/>
    <m/>
    <m/>
    <m/>
    <m/>
    <m/>
    <m/>
    <m/>
    <m/>
    <m/>
    <m/>
    <m/>
    <m/>
    <m/>
    <m/>
    <m/>
    <m/>
    <m/>
    <m/>
    <m/>
    <m/>
    <m/>
    <m/>
    <m/>
    <m/>
    <m/>
    <m/>
    <m/>
    <m/>
    <m/>
    <m/>
    <m/>
    <m/>
    <m/>
    <m/>
    <m/>
    <m/>
    <m/>
    <n v="1"/>
    <m/>
    <m/>
    <m/>
    <m/>
    <m/>
    <m/>
    <m/>
    <m/>
    <m/>
    <m/>
    <m/>
    <m/>
    <m/>
    <m/>
    <m/>
    <m/>
    <m/>
    <m/>
    <m/>
    <m/>
    <m/>
    <m/>
    <m/>
    <m/>
    <m/>
    <m/>
    <m/>
    <m/>
    <m/>
    <m/>
    <m/>
    <m/>
    <m/>
    <m/>
    <m/>
    <m/>
    <m/>
    <m/>
    <m/>
    <m/>
    <m/>
    <m/>
    <m/>
    <m/>
    <m/>
    <m/>
    <m/>
    <m/>
    <m/>
    <m/>
    <m/>
    <m/>
    <m/>
    <m/>
    <m/>
    <m/>
    <n v="1"/>
    <n v="1"/>
    <s v="ZBHT0012"/>
    <s v="GPf3Dq7Z1m"/>
    <s v="Allocated"/>
    <s v="Promise To Pay (PTP)"/>
    <s v="Ptp"/>
    <d v="2026-06-17T00:00:00"/>
    <m/>
    <m/>
    <m/>
    <m/>
    <s v="87"/>
    <n v="5641"/>
    <n v="11311"/>
  </r>
  <r>
    <n v="463281065"/>
    <s v="GANESH KHANDU GHARE"/>
    <m/>
    <x v="1"/>
    <m/>
    <m/>
    <m/>
    <s v="BANK RB 17"/>
    <n v="3806"/>
    <n v="3709"/>
    <n v="3713"/>
    <n v="7515"/>
    <x v="0"/>
    <x v="2"/>
    <x v="1"/>
    <x v="8"/>
    <n v="11047"/>
    <n v="4"/>
    <n v="0"/>
    <n v="450"/>
    <s v="-"/>
    <n v="1.2132553689817421E-2"/>
    <n v="6.045266554290592E-4"/>
    <x v="2"/>
    <s v="PAID"/>
    <s v="-"/>
    <s v="PAID"/>
    <m/>
    <m/>
    <m/>
    <m/>
    <m/>
    <m/>
    <s v="TALEGAON DABHADE"/>
    <m/>
    <m/>
    <m/>
    <n v="4163"/>
    <n v="11047"/>
    <n v="27"/>
    <n v="0"/>
    <s v="RB"/>
    <m/>
    <m/>
    <m/>
    <m/>
    <s v="-"/>
    <s v="MH14LQ9477"/>
    <s v="HF DELUXE BS6 DRUM SELF CAST"/>
    <d v="2024-06-23T00:00:00"/>
    <n v="24"/>
    <x v="1"/>
    <x v="1"/>
    <m/>
    <m/>
    <m/>
    <m/>
    <m/>
    <m/>
    <m/>
    <m/>
    <m/>
    <m/>
    <m/>
    <m/>
    <m/>
    <m/>
    <m/>
    <m/>
    <m/>
    <m/>
    <m/>
    <m/>
    <m/>
    <m/>
    <m/>
    <m/>
    <m/>
    <m/>
    <m/>
    <m/>
    <m/>
    <m/>
    <m/>
    <m/>
    <m/>
    <m/>
    <m/>
    <m/>
    <m/>
    <m/>
    <m/>
    <m/>
    <m/>
    <m/>
    <m/>
    <m/>
    <m/>
    <m/>
    <m/>
    <m/>
    <m/>
    <m/>
    <m/>
    <m/>
    <m/>
    <m/>
    <m/>
    <m/>
    <m/>
    <m/>
    <m/>
    <m/>
    <m/>
    <m/>
    <m/>
    <m/>
    <m/>
    <m/>
    <m/>
    <m/>
    <m/>
    <m/>
    <m/>
    <m/>
    <m/>
    <m/>
    <m/>
    <m/>
    <m/>
    <m/>
    <m/>
    <m/>
    <m/>
    <m/>
    <m/>
    <m/>
    <m/>
    <m/>
    <m/>
    <m/>
    <m/>
    <m/>
    <m/>
    <m/>
    <m/>
    <m/>
    <n v="0"/>
    <s v=""/>
    <s v="ZBHT0013"/>
    <e v="#N/A"/>
    <e v="#N/A"/>
    <e v="#N/A"/>
    <e v="#N/A"/>
    <e v="#N/A"/>
    <m/>
    <m/>
    <m/>
    <m/>
    <n v="0"/>
    <n v="3713"/>
    <n v="7515"/>
  </r>
  <r>
    <n v="463254087"/>
    <s v="SARSWATI BAPU DUNGHAV"/>
    <m/>
    <x v="1"/>
    <m/>
    <m/>
    <m/>
    <m/>
    <n v="4397"/>
    <n v="6794"/>
    <n v="2541"/>
    <n v="11449"/>
    <x v="4"/>
    <x v="1"/>
    <x v="1"/>
    <x v="17"/>
    <n v="10977"/>
    <n v="144"/>
    <n v="0"/>
    <n v="900"/>
    <s v="FLOW"/>
    <n v="7.8307317807078364E-2"/>
    <n v="2.4304327483482967E-3"/>
    <x v="1"/>
    <s v="NC"/>
    <s v="NC"/>
    <s v="NC"/>
    <s v="Add not found"/>
    <m/>
    <s v="CNAVNA"/>
    <m/>
    <s v="-"/>
    <s v="-"/>
    <s v="KALEWADI"/>
    <s v="-"/>
    <s v="-"/>
    <s v="-"/>
    <n v="7838"/>
    <n v="10977"/>
    <n v="57"/>
    <n v="73"/>
    <s v="FLOW"/>
    <m/>
    <m/>
    <m/>
    <m/>
    <s v="REGULAR"/>
    <s v="MH14LQ9295"/>
    <s v="JUPITER BASIC"/>
    <d v="2024-06-19T00:00:00"/>
    <n v="24"/>
    <x v="0"/>
    <x v="0"/>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s v="OTGNGDID"/>
    <s v="258"/>
    <n v="2541"/>
    <n v="11449"/>
  </r>
  <r>
    <n v="459315274"/>
    <s v="MUKTA DINESH RATHOD"/>
    <m/>
    <x v="1"/>
    <m/>
    <m/>
    <m/>
    <m/>
    <n v="2936"/>
    <n v="2438"/>
    <n v="2438"/>
    <n v="5418"/>
    <x v="0"/>
    <x v="1"/>
    <x v="1"/>
    <x v="12"/>
    <n v="10939.08"/>
    <n v="0"/>
    <n v="0"/>
    <n v="0"/>
    <s v="-"/>
    <n v="1.0918667986945125E-2"/>
    <n v="5.9862093291128025E-4"/>
    <x v="1"/>
    <s v="NC"/>
    <s v="-"/>
    <s v="NC"/>
    <s v="Add not found"/>
    <m/>
    <s v="CNAVNA"/>
    <m/>
    <m/>
    <m/>
    <s v="SUS"/>
    <m/>
    <m/>
    <m/>
    <n v="2438"/>
    <n v="10939.08"/>
    <n v="27"/>
    <n v="43"/>
    <s v="FLOW"/>
    <m/>
    <m/>
    <m/>
    <m/>
    <s v="-"/>
    <s v="MH12VU7549"/>
    <s v="SPLENDOR PLUS I3S BS6 FI DRUM SELF"/>
    <d v="2023-08-09T00:00:00"/>
    <n v="36"/>
    <x v="1"/>
    <x v="0"/>
    <m/>
    <m/>
    <m/>
    <m/>
    <m/>
    <m/>
    <m/>
    <m/>
    <m/>
    <m/>
    <m/>
    <m/>
    <m/>
    <m/>
    <m/>
    <m/>
    <m/>
    <m/>
    <m/>
    <m/>
    <m/>
    <m/>
    <m/>
    <m/>
    <m/>
    <m/>
    <m/>
    <m/>
    <m/>
    <m/>
    <m/>
    <n v="1"/>
    <m/>
    <m/>
    <m/>
    <m/>
    <m/>
    <m/>
    <m/>
    <m/>
    <m/>
    <m/>
    <m/>
    <m/>
    <m/>
    <m/>
    <m/>
    <m/>
    <m/>
    <m/>
    <m/>
    <m/>
    <m/>
    <m/>
    <m/>
    <m/>
    <m/>
    <m/>
    <m/>
    <m/>
    <m/>
    <m/>
    <m/>
    <m/>
    <m/>
    <m/>
    <m/>
    <m/>
    <m/>
    <m/>
    <m/>
    <m/>
    <m/>
    <m/>
    <m/>
    <m/>
    <m/>
    <m/>
    <m/>
    <m/>
    <m/>
    <m/>
    <m/>
    <m/>
    <m/>
    <m/>
    <m/>
    <m/>
    <m/>
    <m/>
    <m/>
    <m/>
    <m/>
    <m/>
    <n v="1"/>
    <n v="1"/>
    <s v="DUWT0023"/>
    <s v="G2Wu3_Ysv9"/>
    <s v="Allocated"/>
    <s v="Address Not Found (NC_ANF)"/>
    <s v="Address short not found "/>
    <d v="2026-06-11T00:00:00"/>
    <m/>
    <m/>
    <m/>
    <m/>
    <s v="44"/>
    <n v="2438"/>
    <n v="5418"/>
  </r>
  <r>
    <n v="458368125"/>
    <s v="GOVIND DHONDU VIRNAK"/>
    <s v="COLLECT"/>
    <x v="11"/>
    <n v="5600"/>
    <m/>
    <m/>
    <m/>
    <n v="5482"/>
    <n v="5482"/>
    <n v="5558"/>
    <n v="5439"/>
    <x v="0"/>
    <x v="0"/>
    <x v="0"/>
    <x v="5"/>
    <n v="10744"/>
    <n v="76"/>
    <n v="0"/>
    <n v="3918"/>
    <s v="04.05.26"/>
    <n v="2.1750417922214806E-2"/>
    <n v="5.8794554050238187E-4"/>
    <x v="0"/>
    <s v="PAID"/>
    <s v="PAID"/>
    <s v="PAID"/>
    <m/>
    <m/>
    <s v="CAVA"/>
    <m/>
    <s v="-"/>
    <s v="-"/>
    <s v="BOPKHEL"/>
    <s v="-"/>
    <s v="-"/>
    <s v="-"/>
    <n v="9476"/>
    <n v="10744"/>
    <n v="27"/>
    <n v="12"/>
    <s v="STABLE"/>
    <m/>
    <m/>
    <m/>
    <m/>
    <s v="REGULAR"/>
    <s v="MH12VR9247"/>
    <s v="PIAGGIO VESPA SXL 125 CBS RACING 60"/>
    <d v="2023-06-02T00:00:00"/>
    <n v="36"/>
    <x v="0"/>
    <x v="1"/>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m/>
    <s v="75"/>
    <n v="5558"/>
    <n v="11039"/>
  </r>
  <r>
    <n v="454220390"/>
    <s v="NIKHIL ANANTA KANDHARE"/>
    <m/>
    <x v="1"/>
    <m/>
    <m/>
    <m/>
    <m/>
    <n v="3127"/>
    <n v="1328.19"/>
    <n v="1371.19"/>
    <n v="4521.1900000000005"/>
    <x v="0"/>
    <x v="1"/>
    <x v="1"/>
    <x v="13"/>
    <n v="10409.19"/>
    <n v="43"/>
    <n v="0"/>
    <n v="450"/>
    <s v="-"/>
    <n v="1.0286704562896858E-2"/>
    <n v="5.696236821241613E-4"/>
    <x v="0"/>
    <s v="MPTP"/>
    <s v="-"/>
    <s v="MPTP"/>
    <s v="Add not found"/>
    <n v="28"/>
    <s v="CAVNA"/>
    <m/>
    <m/>
    <m/>
    <s v="PAUD"/>
    <m/>
    <m/>
    <m/>
    <n v="1821.19"/>
    <n v="10409.19"/>
    <n v="27"/>
    <n v="43"/>
    <s v="FLOW"/>
    <m/>
    <m/>
    <m/>
    <m/>
    <s v="-"/>
    <s v="MH12UP1435"/>
    <s v="TVS JUPITER 125 DRUM ALLOY"/>
    <d v="2022-07-31T00:00:00"/>
    <n v="48"/>
    <x v="1"/>
    <x v="0"/>
    <m/>
    <m/>
    <m/>
    <m/>
    <m/>
    <m/>
    <m/>
    <m/>
    <m/>
    <m/>
    <m/>
    <m/>
    <m/>
    <m/>
    <m/>
    <m/>
    <m/>
    <m/>
    <m/>
    <m/>
    <m/>
    <m/>
    <m/>
    <m/>
    <m/>
    <m/>
    <m/>
    <m/>
    <m/>
    <m/>
    <m/>
    <m/>
    <m/>
    <m/>
    <m/>
    <m/>
    <m/>
    <m/>
    <m/>
    <m/>
    <m/>
    <m/>
    <m/>
    <n v="1"/>
    <m/>
    <m/>
    <m/>
    <m/>
    <m/>
    <m/>
    <m/>
    <m/>
    <m/>
    <m/>
    <m/>
    <m/>
    <m/>
    <m/>
    <m/>
    <m/>
    <m/>
    <m/>
    <m/>
    <m/>
    <m/>
    <m/>
    <m/>
    <m/>
    <m/>
    <m/>
    <m/>
    <m/>
    <m/>
    <m/>
    <m/>
    <m/>
    <m/>
    <m/>
    <m/>
    <m/>
    <m/>
    <m/>
    <m/>
    <m/>
    <m/>
    <m/>
    <m/>
    <m/>
    <m/>
    <m/>
    <m/>
    <m/>
    <m/>
    <m/>
    <n v="1"/>
    <n v="1"/>
    <s v="DUWT0030"/>
    <s v="G6yZ-itsi7"/>
    <s v="Allocated"/>
    <s v="Address Not Found (NC_ANF)"/>
    <s v="Address not found "/>
    <d v="2026-06-15T00:00:00"/>
    <m/>
    <m/>
    <m/>
    <m/>
    <s v="66"/>
    <n v="1371.19"/>
    <n v="4521.1900000000005"/>
  </r>
  <r>
    <n v="467233620"/>
    <s v="RAJEEV TANAJI JADHAV"/>
    <m/>
    <x v="1"/>
    <m/>
    <m/>
    <m/>
    <m/>
    <n v="1415"/>
    <n v="2830"/>
    <n v="1499"/>
    <n v="4245"/>
    <x v="4"/>
    <x v="1"/>
    <x v="1"/>
    <x v="13"/>
    <n v="10383"/>
    <n v="84"/>
    <n v="0"/>
    <n v="1350"/>
    <s v="28.05.26"/>
    <n v="2.6730203353439553E-2"/>
    <n v="2.2989143870001242E-3"/>
    <x v="0"/>
    <s v="MPTP"/>
    <s v="NC"/>
    <s v="MPTP"/>
    <m/>
    <n v="27"/>
    <s v="CAVNA"/>
    <m/>
    <s v="-"/>
    <s v="-"/>
    <s v="HINJEWADI"/>
    <s v="-"/>
    <s v="-"/>
    <s v="-"/>
    <n v="4264"/>
    <n v="10383"/>
    <n v="56"/>
    <n v="72"/>
    <s v="FLOW"/>
    <m/>
    <m/>
    <m/>
    <m/>
    <s v="REGULAR"/>
    <s v="MH14LR7828"/>
    <s v="HONDA ACTIVA 125 DRUM ALLOY BSVI"/>
    <d v="2025-11-04T00:00:00"/>
    <n v="12"/>
    <x v="0"/>
    <x v="0"/>
    <m/>
    <m/>
    <m/>
    <m/>
    <m/>
    <m/>
    <m/>
    <m/>
    <m/>
    <m/>
    <n v="1"/>
    <m/>
    <m/>
    <m/>
    <m/>
    <m/>
    <m/>
    <m/>
    <m/>
    <m/>
    <m/>
    <m/>
    <m/>
    <m/>
    <m/>
    <m/>
    <m/>
    <m/>
    <m/>
    <m/>
    <m/>
    <m/>
    <m/>
    <m/>
    <m/>
    <m/>
    <m/>
    <m/>
    <m/>
    <m/>
    <m/>
    <m/>
    <m/>
    <m/>
    <m/>
    <m/>
    <m/>
    <m/>
    <m/>
    <m/>
    <m/>
    <m/>
    <m/>
    <m/>
    <m/>
    <m/>
    <m/>
    <m/>
    <m/>
    <m/>
    <m/>
    <m/>
    <m/>
    <m/>
    <m/>
    <m/>
    <m/>
    <m/>
    <m/>
    <m/>
    <m/>
    <m/>
    <m/>
    <m/>
    <m/>
    <m/>
    <m/>
    <m/>
    <m/>
    <m/>
    <m/>
    <m/>
    <m/>
    <m/>
    <m/>
    <m/>
    <m/>
    <m/>
    <m/>
    <m/>
    <m/>
    <m/>
    <m/>
    <m/>
    <n v="1"/>
    <n v="1"/>
    <s v="DUWT0030"/>
    <e v="#N/A"/>
    <e v="#N/A"/>
    <e v="#N/A"/>
    <e v="#N/A"/>
    <e v="#N/A"/>
    <m/>
    <m/>
    <m/>
    <m/>
    <n v="0"/>
    <n v="1499"/>
    <n v="4245"/>
  </r>
  <r>
    <n v="461449931"/>
    <s v="SAHIL NURMUHAMD SHAIKH"/>
    <m/>
    <x v="1"/>
    <m/>
    <m/>
    <m/>
    <m/>
    <n v="3462"/>
    <n v="3457"/>
    <n v="3508"/>
    <n v="7040"/>
    <x v="0"/>
    <x v="1"/>
    <x v="1"/>
    <x v="7"/>
    <n v="10084.73"/>
    <n v="51"/>
    <n v="0"/>
    <n v="1306"/>
    <s v="-"/>
    <n v="6.2787639761883703E-3"/>
    <n v="5.5186820836472311E-4"/>
    <x v="0"/>
    <s v="PTP"/>
    <s v="-"/>
    <s v="PTP"/>
    <m/>
    <n v="23"/>
    <s v="CAVA"/>
    <m/>
    <m/>
    <m/>
    <s v="SHIRUR"/>
    <m/>
    <m/>
    <m/>
    <n v="4814"/>
    <n v="10084.73"/>
    <n v="27"/>
    <n v="43"/>
    <s v="FLOW"/>
    <m/>
    <m/>
    <m/>
    <m/>
    <s v="-"/>
    <s v="MH12WM5353"/>
    <s v="SUZUKI BURGMAN STREET BT BSVI"/>
    <d v="2024-01-09T00:00:00"/>
    <n v="30"/>
    <x v="1"/>
    <x v="0"/>
    <m/>
    <m/>
    <m/>
    <m/>
    <m/>
    <m/>
    <m/>
    <m/>
    <m/>
    <m/>
    <m/>
    <m/>
    <m/>
    <m/>
    <m/>
    <m/>
    <m/>
    <m/>
    <m/>
    <m/>
    <m/>
    <m/>
    <m/>
    <m/>
    <m/>
    <m/>
    <m/>
    <m/>
    <m/>
    <m/>
    <m/>
    <n v="1"/>
    <m/>
    <m/>
    <m/>
    <m/>
    <m/>
    <m/>
    <m/>
    <m/>
    <m/>
    <m/>
    <m/>
    <m/>
    <m/>
    <m/>
    <m/>
    <m/>
    <m/>
    <m/>
    <m/>
    <m/>
    <m/>
    <m/>
    <m/>
    <m/>
    <m/>
    <m/>
    <m/>
    <m/>
    <m/>
    <m/>
    <m/>
    <m/>
    <m/>
    <m/>
    <m/>
    <m/>
    <m/>
    <m/>
    <m/>
    <m/>
    <m/>
    <m/>
    <m/>
    <m/>
    <m/>
    <m/>
    <m/>
    <m/>
    <m/>
    <m/>
    <m/>
    <m/>
    <m/>
    <m/>
    <m/>
    <m/>
    <m/>
    <m/>
    <m/>
    <m/>
    <m/>
    <m/>
    <n v="1"/>
    <n v="1"/>
    <s v="ZBHT0024"/>
    <s v="G2-evJ2N9z"/>
    <s v="Allocated"/>
    <s v="Left Message (LMCB)"/>
    <s v="Meet brother "/>
    <d v="2026-06-11T00:00:00"/>
    <m/>
    <m/>
    <m/>
    <m/>
    <s v="121"/>
    <n v="3508"/>
    <n v="7040"/>
  </r>
  <r>
    <n v="454109710"/>
    <s v="MAYUR RAMDAS ALHAT"/>
    <m/>
    <x v="1"/>
    <m/>
    <m/>
    <m/>
    <m/>
    <n v="2619"/>
    <n v="5217"/>
    <n v="2727"/>
    <n v="8051"/>
    <x v="4"/>
    <x v="1"/>
    <x v="1"/>
    <x v="7"/>
    <n v="10061.870000000001"/>
    <n v="129"/>
    <n v="0"/>
    <n v="6232"/>
    <s v="FLOW"/>
    <n v="1.1254505565521102E-2"/>
    <n v="2.2278125496604973E-3"/>
    <x v="1"/>
    <s v="BPTP"/>
    <s v="PTP"/>
    <s v="BPTP"/>
    <s v="Financail problem"/>
    <n v="28"/>
    <s v="CAVA"/>
    <m/>
    <s v="-"/>
    <s v="-"/>
    <s v="TALEGAON DHAMDHERE"/>
    <s v="-"/>
    <s v="-"/>
    <s v="-"/>
    <n v="11578"/>
    <n v="10061.870000000001"/>
    <n v="57"/>
    <n v="73"/>
    <s v="FLOW"/>
    <m/>
    <m/>
    <m/>
    <m/>
    <s v="NPA"/>
    <s v="MH12UL7331"/>
    <s v="JUPITER ZX AOL DRUM"/>
    <d v="2022-07-20T00:00:00"/>
    <n v="48"/>
    <x v="0"/>
    <x v="0"/>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m/>
    <s v="215"/>
    <n v="2727"/>
    <n v="8051"/>
  </r>
  <r>
    <n v="458642653"/>
    <s v="SHITAL YOGESH DUDHANE"/>
    <s v="ONLINE"/>
    <x v="6"/>
    <n v="3453"/>
    <m/>
    <m/>
    <m/>
    <n v="3450"/>
    <n v="3472"/>
    <n v="142"/>
    <n v="3622"/>
    <x v="4"/>
    <x v="0"/>
    <x v="0"/>
    <x v="11"/>
    <n v="10010"/>
    <n v="120"/>
    <n v="0"/>
    <n v="6291"/>
    <s v="19.05.26"/>
    <n v="3.4614281921880374E-2"/>
    <n v="2.2163279412377199E-3"/>
    <x v="0"/>
    <s v="PAID"/>
    <s v="PAID"/>
    <s v="PAID"/>
    <m/>
    <m/>
    <m/>
    <m/>
    <s v="-"/>
    <s v="-"/>
    <s v="SAVARDHARI"/>
    <s v="-"/>
    <s v="-"/>
    <s v="-"/>
    <n v="9883"/>
    <n v="10010"/>
    <n v="57"/>
    <n v="43"/>
    <s v="STABLE"/>
    <m/>
    <m/>
    <m/>
    <m/>
    <s v="REGULAR"/>
    <s v="MH14KX6662"/>
    <s v="HONDA ACTIVA 6G STD BS VI"/>
    <d v="2023-06-21T00:00:00"/>
    <n v="36"/>
    <x v="0"/>
    <x v="0"/>
    <m/>
    <m/>
    <m/>
    <m/>
    <m/>
    <m/>
    <m/>
    <m/>
    <m/>
    <m/>
    <m/>
    <m/>
    <m/>
    <m/>
    <m/>
    <m/>
    <m/>
    <m/>
    <m/>
    <m/>
    <m/>
    <m/>
    <m/>
    <m/>
    <m/>
    <m/>
    <m/>
    <m/>
    <m/>
    <m/>
    <m/>
    <m/>
    <m/>
    <m/>
    <m/>
    <m/>
    <m/>
    <m/>
    <m/>
    <m/>
    <m/>
    <m/>
    <m/>
    <m/>
    <m/>
    <m/>
    <n v="1"/>
    <m/>
    <m/>
    <m/>
    <m/>
    <m/>
    <m/>
    <m/>
    <m/>
    <m/>
    <m/>
    <m/>
    <m/>
    <m/>
    <m/>
    <m/>
    <m/>
    <m/>
    <m/>
    <m/>
    <m/>
    <m/>
    <m/>
    <m/>
    <m/>
    <m/>
    <m/>
    <m/>
    <m/>
    <m/>
    <m/>
    <m/>
    <m/>
    <m/>
    <m/>
    <m/>
    <m/>
    <m/>
    <m/>
    <m/>
    <m/>
    <m/>
    <m/>
    <m/>
    <m/>
    <m/>
    <m/>
    <m/>
    <n v="1"/>
    <n v="1"/>
    <s v="ZBHT0010"/>
    <s v="k6O56GR3c7"/>
    <s v="Allocated"/>
    <s v="Promise To Pay (PTP)"/>
    <s v="Ptp "/>
    <d v="2026-06-20T00:00:00"/>
    <m/>
    <m/>
    <m/>
    <m/>
    <s v="153"/>
    <n v="142"/>
    <n v="7075"/>
  </r>
  <r>
    <n v="458483656"/>
    <s v="VINUTHA SHARATH SHETTY"/>
    <s v="ONLINE"/>
    <x v="14"/>
    <n v="11929"/>
    <m/>
    <m/>
    <s v="CBC COLL"/>
    <n v="3443"/>
    <n v="6886"/>
    <n v="3564"/>
    <n v="-1350"/>
    <x v="4"/>
    <x v="2"/>
    <x v="0"/>
    <x v="14"/>
    <n v="9951.48"/>
    <n v="121"/>
    <n v="1350"/>
    <n v="900"/>
    <s v="FLOW"/>
    <n v="2.3469061340370394E-2"/>
    <n v="2.2033709471197143E-3"/>
    <x v="2"/>
    <s v="PAID"/>
    <s v="NC"/>
    <s v="NC"/>
    <s v="Always door lock"/>
    <m/>
    <s v="CNAVNA"/>
    <m/>
    <s v="-"/>
    <s v="-"/>
    <s v="DEHU ROAD"/>
    <s v="-"/>
    <s v="-"/>
    <s v="-"/>
    <n v="7907"/>
    <n v="9951.48"/>
    <n v="57"/>
    <n v="73"/>
    <s v="FLOW"/>
    <m/>
    <m/>
    <m/>
    <m/>
    <s v="REGULAR"/>
    <s v="MH14KX2094"/>
    <s v="HONDA ACTIVA 6G DLX BS VI"/>
    <d v="2023-06-09T00:00:00"/>
    <n v="36"/>
    <x v="0"/>
    <x v="1"/>
    <m/>
    <m/>
    <m/>
    <m/>
    <m/>
    <m/>
    <m/>
    <m/>
    <m/>
    <m/>
    <m/>
    <m/>
    <m/>
    <n v="1"/>
    <m/>
    <m/>
    <m/>
    <m/>
    <m/>
    <m/>
    <m/>
    <m/>
    <m/>
    <m/>
    <m/>
    <m/>
    <m/>
    <m/>
    <m/>
    <m/>
    <m/>
    <m/>
    <m/>
    <m/>
    <n v="1"/>
    <m/>
    <m/>
    <m/>
    <m/>
    <m/>
    <m/>
    <m/>
    <m/>
    <m/>
    <m/>
    <m/>
    <m/>
    <m/>
    <m/>
    <m/>
    <m/>
    <m/>
    <n v="1"/>
    <m/>
    <m/>
    <m/>
    <m/>
    <m/>
    <m/>
    <m/>
    <m/>
    <m/>
    <m/>
    <m/>
    <m/>
    <m/>
    <m/>
    <m/>
    <m/>
    <m/>
    <m/>
    <m/>
    <m/>
    <m/>
    <m/>
    <m/>
    <m/>
    <m/>
    <m/>
    <m/>
    <m/>
    <m/>
    <m/>
    <m/>
    <m/>
    <m/>
    <m/>
    <m/>
    <m/>
    <m/>
    <m/>
    <m/>
    <m/>
    <m/>
    <n v="3"/>
    <n v="1"/>
    <s v="DUWT0027"/>
    <s v="Ao4pRT-iqc"/>
    <s v="Allocated"/>
    <s v="Door Locked (NC_DL)"/>
    <s v="Visited to Customers residence address but Customers residence is Door Lock "/>
    <d v="2026-06-05T00:00:00"/>
    <m/>
    <m/>
    <m/>
    <s v="OTGNGDID"/>
    <s v="250"/>
    <n v="3564"/>
    <n v="10579"/>
  </r>
  <r>
    <n v="458618433"/>
    <s v="MAHESH RAJU SHIRKE"/>
    <m/>
    <x v="1"/>
    <m/>
    <m/>
    <m/>
    <m/>
    <n v="3399"/>
    <n v="6798"/>
    <n v="3505"/>
    <n v="10425"/>
    <x v="4"/>
    <x v="1"/>
    <x v="1"/>
    <x v="0"/>
    <n v="9840.25"/>
    <n v="106"/>
    <n v="0"/>
    <n v="0"/>
    <s v="-"/>
    <n v="0.13706944884576944"/>
    <n v="2.1787433590174298E-3"/>
    <x v="1"/>
    <s v="NC"/>
    <s v="-"/>
    <s v="NC"/>
    <s v="Shifted"/>
    <m/>
    <s v="CNAVNA"/>
    <m/>
    <s v="-"/>
    <s v="-"/>
    <s v="PARVATI DARSHAN"/>
    <s v="-"/>
    <s v="-"/>
    <s v="-"/>
    <n v="6904"/>
    <n v="9840.25"/>
    <n v="57"/>
    <n v="73"/>
    <s v="FLOW"/>
    <m/>
    <m/>
    <m/>
    <m/>
    <s v="REGULAR"/>
    <s v="MH12VP6291"/>
    <s v="HONDA ACTIVA DLX"/>
    <d v="2023-06-19T00:00:00"/>
    <n v="36"/>
    <x v="0"/>
    <x v="1"/>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m/>
    <s v="228"/>
    <n v="3505"/>
    <n v="10425"/>
  </r>
  <r>
    <n v="458385778"/>
    <s v="PRADNYA TUSHAR BHOSALE"/>
    <m/>
    <x v="1"/>
    <m/>
    <m/>
    <m/>
    <m/>
    <n v="3199"/>
    <n v="6281"/>
    <n v="3292"/>
    <n v="9802"/>
    <x v="4"/>
    <x v="1"/>
    <x v="1"/>
    <x v="13"/>
    <n v="9262"/>
    <n v="210"/>
    <n v="0"/>
    <n v="0"/>
    <s v="-"/>
    <n v="2.384427848016538E-2"/>
    <n v="2.0507122269474284E-3"/>
    <x v="0"/>
    <s v="PTP"/>
    <s v="-"/>
    <s v="PTP"/>
    <m/>
    <n v="18"/>
    <s v="CAVA"/>
    <m/>
    <s v="-"/>
    <s v="-"/>
    <s v="MAAN"/>
    <s v="-"/>
    <s v="-"/>
    <s v="-"/>
    <n v="6491"/>
    <n v="9262"/>
    <n v="57"/>
    <n v="73"/>
    <s v="FLOW"/>
    <m/>
    <m/>
    <m/>
    <m/>
    <s v="REGULAR"/>
    <s v="MH14KV9244"/>
    <s v="SPLENDOR PLUS DRS CAST FI BLACK"/>
    <d v="2023-06-03T00:00:00"/>
    <n v="36"/>
    <x v="0"/>
    <x v="0"/>
    <m/>
    <m/>
    <m/>
    <m/>
    <m/>
    <m/>
    <m/>
    <m/>
    <m/>
    <m/>
    <n v="1"/>
    <m/>
    <m/>
    <m/>
    <m/>
    <m/>
    <m/>
    <m/>
    <m/>
    <m/>
    <m/>
    <m/>
    <m/>
    <m/>
    <m/>
    <m/>
    <m/>
    <m/>
    <m/>
    <m/>
    <m/>
    <m/>
    <m/>
    <m/>
    <m/>
    <m/>
    <m/>
    <m/>
    <m/>
    <m/>
    <m/>
    <m/>
    <m/>
    <n v="1"/>
    <m/>
    <m/>
    <m/>
    <m/>
    <m/>
    <m/>
    <m/>
    <m/>
    <m/>
    <m/>
    <m/>
    <m/>
    <m/>
    <m/>
    <m/>
    <m/>
    <m/>
    <m/>
    <m/>
    <m/>
    <m/>
    <m/>
    <m/>
    <m/>
    <m/>
    <m/>
    <m/>
    <m/>
    <m/>
    <m/>
    <m/>
    <m/>
    <m/>
    <m/>
    <m/>
    <m/>
    <m/>
    <m/>
    <m/>
    <m/>
    <m/>
    <m/>
    <m/>
    <m/>
    <m/>
    <m/>
    <m/>
    <m/>
    <m/>
    <m/>
    <n v="2"/>
    <n v="1"/>
    <s v="DUWT0030"/>
    <s v="G6YGObES4Egc"/>
    <s v="Allocated"/>
    <s v="Promise To Pay (PTP)"/>
    <s v="Meet customer in given PTP 5 Jun to customer but customer "/>
    <d v="2026-06-05T00:00:00"/>
    <m/>
    <m/>
    <m/>
    <m/>
    <s v="322"/>
    <n v="3292"/>
    <n v="9802"/>
  </r>
  <r>
    <n v="458211193"/>
    <s v="RAHUL SHIVAJI MACHAVE"/>
    <m/>
    <x v="1"/>
    <m/>
    <m/>
    <m/>
    <m/>
    <n v="3228"/>
    <n v="6160"/>
    <n v="3200"/>
    <n v="9783"/>
    <x v="4"/>
    <x v="1"/>
    <x v="1"/>
    <x v="2"/>
    <n v="9219"/>
    <n v="268"/>
    <n v="0"/>
    <n v="4500"/>
    <s v="15.05.26"/>
    <n v="3.0830557975578411E-2"/>
    <n v="2.0411915374895641E-3"/>
    <x v="0"/>
    <s v="PTP"/>
    <s v="PTP"/>
    <s v="PTP"/>
    <m/>
    <n v="21"/>
    <s v="CAVA"/>
    <m/>
    <s v="-"/>
    <s v="-"/>
    <s v="ALANDI"/>
    <s v="-"/>
    <s v="-"/>
    <s v="-"/>
    <n v="10928"/>
    <n v="9219"/>
    <n v="57"/>
    <n v="73"/>
    <s v="FLOW"/>
    <m/>
    <m/>
    <m/>
    <m/>
    <s v="REGULAR"/>
    <s v="MH14KV9575"/>
    <s v="SPLENDOR PLUS I3S BS6 FI DRUM SELF"/>
    <d v="2023-05-22T00:00:00"/>
    <n v="36"/>
    <x v="0"/>
    <x v="1"/>
    <m/>
    <m/>
    <m/>
    <m/>
    <n v="1"/>
    <m/>
    <m/>
    <m/>
    <m/>
    <m/>
    <m/>
    <m/>
    <m/>
    <m/>
    <m/>
    <m/>
    <m/>
    <m/>
    <m/>
    <m/>
    <m/>
    <m/>
    <m/>
    <m/>
    <m/>
    <m/>
    <m/>
    <m/>
    <m/>
    <m/>
    <m/>
    <m/>
    <m/>
    <m/>
    <m/>
    <m/>
    <m/>
    <m/>
    <m/>
    <m/>
    <m/>
    <m/>
    <m/>
    <m/>
    <m/>
    <m/>
    <n v="1"/>
    <m/>
    <m/>
    <m/>
    <m/>
    <m/>
    <m/>
    <m/>
    <m/>
    <m/>
    <m/>
    <m/>
    <m/>
    <m/>
    <m/>
    <m/>
    <m/>
    <m/>
    <m/>
    <m/>
    <m/>
    <m/>
    <m/>
    <m/>
    <m/>
    <m/>
    <m/>
    <m/>
    <m/>
    <m/>
    <m/>
    <m/>
    <m/>
    <m/>
    <m/>
    <m/>
    <m/>
    <m/>
    <m/>
    <m/>
    <m/>
    <m/>
    <m/>
    <m/>
    <m/>
    <m/>
    <m/>
    <m/>
    <n v="2"/>
    <n v="1"/>
    <s v="ZBHT0009"/>
    <s v="BoenDmxAWm"/>
    <s v="Allocated"/>
    <s v="Promise To Pay (PTP)"/>
    <s v="Customer promise pay online 3350 10/06"/>
    <d v="2026-06-10T00:00:00"/>
    <m/>
    <m/>
    <m/>
    <m/>
    <s v="395"/>
    <n v="3200"/>
    <n v="9783"/>
  </r>
  <r>
    <n v="462843811"/>
    <s v="SHASHIKALA BHARAT GADDALE"/>
    <m/>
    <x v="1"/>
    <m/>
    <m/>
    <m/>
    <m/>
    <n v="4000"/>
    <n v="9231"/>
    <n v="1703"/>
    <n v="13856"/>
    <x v="1"/>
    <x v="1"/>
    <x v="1"/>
    <x v="17"/>
    <n v="9034"/>
    <n v="472"/>
    <n v="0"/>
    <n v="3150"/>
    <s v="-"/>
    <n v="0.60834525242893667"/>
    <n v="2.416237944907731E-3"/>
    <x v="1"/>
    <s v="NC"/>
    <s v="-"/>
    <s v="NC"/>
    <s v="Shifted"/>
    <m/>
    <s v="CNAVNA"/>
    <m/>
    <s v="-"/>
    <s v="-"/>
    <s v="PIMPARI"/>
    <s v="-"/>
    <s v="-"/>
    <s v="-"/>
    <n v="12853"/>
    <n v="9034"/>
    <n v="88"/>
    <n v="104"/>
    <s v="FLOW"/>
    <m/>
    <m/>
    <m/>
    <m/>
    <s v="NPA"/>
    <m/>
    <s v="JUPITER BASIC"/>
    <d v="2024-05-09T00:00:00"/>
    <n v="24"/>
    <x v="0"/>
    <x v="0"/>
    <m/>
    <m/>
    <m/>
    <m/>
    <m/>
    <m/>
    <m/>
    <n v="1"/>
    <m/>
    <m/>
    <m/>
    <m/>
    <m/>
    <m/>
    <m/>
    <m/>
    <m/>
    <m/>
    <m/>
    <m/>
    <m/>
    <m/>
    <m/>
    <m/>
    <m/>
    <m/>
    <m/>
    <m/>
    <m/>
    <m/>
    <m/>
    <m/>
    <m/>
    <m/>
    <n v="1"/>
    <m/>
    <m/>
    <m/>
    <m/>
    <m/>
    <m/>
    <m/>
    <m/>
    <m/>
    <m/>
    <m/>
    <m/>
    <m/>
    <m/>
    <m/>
    <m/>
    <m/>
    <n v="1"/>
    <m/>
    <m/>
    <m/>
    <m/>
    <m/>
    <m/>
    <m/>
    <m/>
    <m/>
    <m/>
    <m/>
    <m/>
    <m/>
    <m/>
    <m/>
    <m/>
    <m/>
    <m/>
    <m/>
    <m/>
    <m/>
    <m/>
    <m/>
    <m/>
    <m/>
    <m/>
    <m/>
    <m/>
    <m/>
    <m/>
    <m/>
    <m/>
    <m/>
    <m/>
    <m/>
    <m/>
    <m/>
    <m/>
    <m/>
    <m/>
    <m/>
    <n v="3"/>
    <n v="1"/>
    <s v="ZBHT0015"/>
    <s v="GoMu8HtsWm"/>
    <s v="Allocated"/>
    <s v="Shifted (NC_SFTD)"/>
    <s v="Visited at customer residence address. Customer is shiffted other place long time. "/>
    <d v="2026-06-03T00:00:00"/>
    <m/>
    <m/>
    <m/>
    <s v="OTGNGDID"/>
    <s v="625"/>
    <n v="1703"/>
    <n v="13856"/>
  </r>
  <r>
    <n v="458849195"/>
    <s v="SHARADA PRAKASH SARDAR"/>
    <s v="ONLINE"/>
    <x v="10"/>
    <n v="3500"/>
    <m/>
    <m/>
    <m/>
    <n v="3280"/>
    <n v="2601"/>
    <n v="2666"/>
    <n v="2456"/>
    <x v="0"/>
    <x v="0"/>
    <x v="0"/>
    <x v="4"/>
    <n v="8983.66"/>
    <n v="65"/>
    <n v="0"/>
    <n v="4050"/>
    <s v="-"/>
    <n v="1.2486327620946557E-2"/>
    <n v="4.9161418786202794E-4"/>
    <x v="0"/>
    <s v="PAID"/>
    <s v="-"/>
    <s v="PAID"/>
    <m/>
    <m/>
    <m/>
    <m/>
    <m/>
    <m/>
    <s v="CHAKAN"/>
    <m/>
    <m/>
    <m/>
    <n v="6716"/>
    <n v="8983.66"/>
    <n v="27"/>
    <n v="12"/>
    <s v="STABLE"/>
    <m/>
    <m/>
    <m/>
    <m/>
    <s v="-"/>
    <s v="MH14KX8560"/>
    <s v="HONDA ACTIVA 6G H SMART"/>
    <d v="2023-07-06T00:00:00"/>
    <n v="36"/>
    <x v="1"/>
    <x v="0"/>
    <m/>
    <m/>
    <m/>
    <m/>
    <m/>
    <m/>
    <m/>
    <m/>
    <m/>
    <m/>
    <m/>
    <m/>
    <m/>
    <m/>
    <m/>
    <m/>
    <m/>
    <m/>
    <m/>
    <m/>
    <m/>
    <m/>
    <m/>
    <m/>
    <m/>
    <m/>
    <m/>
    <m/>
    <m/>
    <m/>
    <m/>
    <m/>
    <m/>
    <m/>
    <n v="1"/>
    <m/>
    <m/>
    <m/>
    <m/>
    <m/>
    <m/>
    <m/>
    <m/>
    <m/>
    <m/>
    <m/>
    <m/>
    <m/>
    <m/>
    <m/>
    <m/>
    <m/>
    <m/>
    <m/>
    <m/>
    <m/>
    <m/>
    <m/>
    <m/>
    <m/>
    <m/>
    <m/>
    <m/>
    <m/>
    <m/>
    <m/>
    <m/>
    <m/>
    <m/>
    <m/>
    <m/>
    <m/>
    <m/>
    <m/>
    <m/>
    <m/>
    <m/>
    <m/>
    <m/>
    <m/>
    <m/>
    <m/>
    <m/>
    <m/>
    <m/>
    <m/>
    <m/>
    <m/>
    <m/>
    <m/>
    <m/>
    <m/>
    <m/>
    <m/>
    <n v="1"/>
    <n v="1"/>
    <s v="DUWT0017"/>
    <s v="A6skpNw1Nz"/>
    <s v="Allocated"/>
    <s v="Entry Restricted (NC_ER)"/>
    <s v="No entry without permission as per security "/>
    <d v="2026-06-12T00:00:00"/>
    <m/>
    <m/>
    <m/>
    <m/>
    <s v="75"/>
    <n v="2666"/>
    <n v="5956"/>
  </r>
  <r>
    <n v="462126435"/>
    <s v="POONAM SUNIL JADHAV"/>
    <m/>
    <x v="1"/>
    <m/>
    <m/>
    <m/>
    <m/>
    <n v="4545"/>
    <n v="9090"/>
    <n v="-4064"/>
    <n v="14286"/>
    <x v="2"/>
    <x v="1"/>
    <x v="1"/>
    <x v="12"/>
    <n v="8842"/>
    <n v="481"/>
    <n v="0"/>
    <n v="2250"/>
    <s v="-"/>
    <n v="4.2165086087925033E-2"/>
    <n v="2.9029958487060857E-3"/>
    <x v="1"/>
    <s v="NC"/>
    <s v="-"/>
    <s v="NC"/>
    <s v="Add not found"/>
    <m/>
    <s v="CNAVNA"/>
    <m/>
    <s v="REPO"/>
    <s v="-"/>
    <s v="BAVDHAN"/>
    <s v="-"/>
    <s v="-"/>
    <s v="-"/>
    <n v="11821"/>
    <n v="8842"/>
    <n v="116"/>
    <n v="132"/>
    <s v="FLOW"/>
    <m/>
    <m/>
    <m/>
    <m/>
    <s v="NPA"/>
    <s v="MH16DK1481"/>
    <s v="HONDA ACTIVA 125 DLX"/>
    <d v="2024-03-05T00:00:00"/>
    <n v="24"/>
    <x v="0"/>
    <x v="0"/>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m/>
    <s v="651"/>
    <n v="-4064"/>
    <n v="14286"/>
  </r>
  <r>
    <n v="458203657"/>
    <s v="SUBHASH PRALHAD HARIMKAR"/>
    <m/>
    <x v="1"/>
    <m/>
    <m/>
    <m/>
    <m/>
    <n v="3038"/>
    <n v="6076"/>
    <n v="3093"/>
    <n v="9278"/>
    <x v="4"/>
    <x v="1"/>
    <x v="1"/>
    <x v="2"/>
    <n v="8792"/>
    <n v="55"/>
    <n v="0"/>
    <n v="900"/>
    <s v="FLOW"/>
    <n v="2.9402567059473413E-2"/>
    <n v="1.9466488770591441E-3"/>
    <x v="1"/>
    <s v="NC"/>
    <s v="EXP"/>
    <s v="NC"/>
    <s v="Short add"/>
    <m/>
    <s v="CNAVNA"/>
    <m/>
    <s v="-"/>
    <s v="-"/>
    <s v="ALANDI DEVACHI"/>
    <s v="-"/>
    <s v="-"/>
    <s v="-"/>
    <n v="7031"/>
    <n v="8792"/>
    <n v="57"/>
    <n v="73"/>
    <s v="FLOW"/>
    <m/>
    <m/>
    <m/>
    <m/>
    <s v="REGULAR"/>
    <s v="MH38AF3104"/>
    <s v="SPLENDOR PLUS I3S BS6 FI DRUM SELF"/>
    <d v="2023-05-22T00:00:00"/>
    <n v="36"/>
    <x v="0"/>
    <x v="1"/>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s v="DIGICOLLTC"/>
    <s v="164"/>
    <n v="3093"/>
    <n v="9278"/>
  </r>
  <r>
    <n v="129682413"/>
    <s v="YASH VIJAY PARDESHI"/>
    <m/>
    <x v="1"/>
    <m/>
    <m/>
    <m/>
    <m/>
    <n v="4521"/>
    <n v="4120"/>
    <n v="4223"/>
    <n v="8837"/>
    <x v="0"/>
    <x v="1"/>
    <x v="1"/>
    <x v="17"/>
    <n v="8583.2099999999991"/>
    <n v="103"/>
    <n v="0"/>
    <n v="6319"/>
    <s v="26.05.26"/>
    <n v="1.4407790591756606E-2"/>
    <n v="4.6970030181454285E-4"/>
    <x v="0"/>
    <s v="PTP"/>
    <s v="PTP"/>
    <s v="PTP"/>
    <m/>
    <n v="20"/>
    <s v="CAVA"/>
    <m/>
    <s v="-"/>
    <s v="-"/>
    <s v="PIMPARI"/>
    <s v="-"/>
    <s v="-"/>
    <s v="-"/>
    <n v="10542"/>
    <n v="8583.2099999999991"/>
    <n v="26"/>
    <n v="42"/>
    <s v="FLOW"/>
    <m/>
    <m/>
    <m/>
    <m/>
    <s v="REGULAR"/>
    <s v="MH14KC1997"/>
    <s v="RE BULLET 350 EFI BLACK"/>
    <d v="2022-05-21T00:00:00"/>
    <n v="48"/>
    <x v="0"/>
    <x v="0"/>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m/>
    <s v="196"/>
    <n v="4223"/>
    <n v="8837"/>
  </r>
  <r>
    <n v="463865582"/>
    <s v="SACHIN SHANTARAM NIKALJE"/>
    <m/>
    <x v="1"/>
    <m/>
    <m/>
    <m/>
    <m/>
    <n v="2918"/>
    <n v="8754"/>
    <n v="-4591"/>
    <n v="13104"/>
    <x v="3"/>
    <x v="1"/>
    <x v="1"/>
    <x v="17"/>
    <n v="8425"/>
    <n v="1245"/>
    <n v="0"/>
    <n v="5400"/>
    <s v="14.05.26"/>
    <n v="0.2916805438517896"/>
    <n v="3.539103771811292E-3"/>
    <x v="1"/>
    <s v="RTP"/>
    <s v="RTP"/>
    <s v="RTP"/>
    <s v="refuse to pay"/>
    <m/>
    <s v="CAVNA"/>
    <m/>
    <s v="REPO"/>
    <s v="-"/>
    <s v="PIMPARI"/>
    <s v="-"/>
    <s v="-"/>
    <s v="-"/>
    <n v="15399"/>
    <n v="8425"/>
    <n v="177"/>
    <n v="193"/>
    <s v="FLOW"/>
    <m/>
    <m/>
    <m/>
    <m/>
    <s v="NPA"/>
    <s v="MH14KE7198"/>
    <s v="SPLENDOR PLUS DRS CAST FI BLACK"/>
    <d v="2024-08-26T00:00:00"/>
    <n v="18"/>
    <x v="0"/>
    <x v="0"/>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m/>
    <s v="1432"/>
    <n v="-4591"/>
    <n v="13104"/>
  </r>
  <r>
    <n v="464666998"/>
    <s v="ABHISHEK SUBHASH ALKUNTE"/>
    <m/>
    <x v="1"/>
    <m/>
    <m/>
    <m/>
    <m/>
    <n v="8521"/>
    <n v="8521"/>
    <n v="8521"/>
    <n v="17143"/>
    <x v="0"/>
    <x v="1"/>
    <x v="1"/>
    <x v="15"/>
    <n v="8420"/>
    <n v="0"/>
    <n v="0"/>
    <n v="450"/>
    <s v="-"/>
    <n v="1.2361913607783085E-2"/>
    <n v="4.6076893624628212E-4"/>
    <x v="1"/>
    <s v="KIV"/>
    <s v="-"/>
    <s v="KIV"/>
    <s v="Add not found"/>
    <m/>
    <s v="CNAVNA"/>
    <m/>
    <s v="-"/>
    <s v="-"/>
    <s v="WADARWADI"/>
    <s v="-"/>
    <s v="-"/>
    <s v="-"/>
    <n v="8971"/>
    <n v="8420"/>
    <n v="27"/>
    <n v="43"/>
    <s v="FLOW"/>
    <m/>
    <m/>
    <m/>
    <m/>
    <s v="REGULAR"/>
    <s v="MH12XL1070"/>
    <s v="ENFIELD SCRAM 411 WHITE FLAME"/>
    <d v="2024-11-13T00:00:00"/>
    <n v="18"/>
    <x v="0"/>
    <x v="1"/>
    <m/>
    <m/>
    <m/>
    <m/>
    <m/>
    <m/>
    <m/>
    <m/>
    <m/>
    <m/>
    <m/>
    <m/>
    <m/>
    <m/>
    <m/>
    <m/>
    <m/>
    <m/>
    <m/>
    <m/>
    <m/>
    <m/>
    <n v="1"/>
    <m/>
    <m/>
    <m/>
    <m/>
    <m/>
    <m/>
    <m/>
    <m/>
    <m/>
    <m/>
    <m/>
    <m/>
    <m/>
    <m/>
    <m/>
    <m/>
    <m/>
    <m/>
    <m/>
    <m/>
    <m/>
    <m/>
    <m/>
    <m/>
    <m/>
    <m/>
    <m/>
    <m/>
    <m/>
    <m/>
    <m/>
    <m/>
    <m/>
    <m/>
    <m/>
    <m/>
    <m/>
    <m/>
    <m/>
    <m/>
    <m/>
    <m/>
    <m/>
    <m/>
    <m/>
    <m/>
    <m/>
    <m/>
    <m/>
    <m/>
    <m/>
    <m/>
    <m/>
    <m/>
    <m/>
    <m/>
    <m/>
    <m/>
    <m/>
    <m/>
    <m/>
    <m/>
    <m/>
    <m/>
    <m/>
    <m/>
    <m/>
    <m/>
    <m/>
    <m/>
    <m/>
    <n v="1"/>
    <n v="1"/>
    <s v="DUWT0014"/>
    <s v="GoaRy3c1G1"/>
    <s v="Allocated"/>
    <s v="Door Locked (NC_DL)"/>
    <s v="Door lock "/>
    <d v="2026-06-08T00:00:00"/>
    <m/>
    <m/>
    <m/>
    <m/>
    <s v="101"/>
    <n v="8521"/>
    <n v="17143"/>
  </r>
  <r>
    <n v="461320967"/>
    <s v="VILAS HIRASING CHAVHAN"/>
    <m/>
    <x v="1"/>
    <m/>
    <m/>
    <m/>
    <m/>
    <n v="4610"/>
    <n v="8421"/>
    <n v="-13706"/>
    <n v="14084"/>
    <x v="3"/>
    <x v="1"/>
    <x v="1"/>
    <x v="4"/>
    <n v="8355"/>
    <n v="923"/>
    <n v="0"/>
    <n v="4500"/>
    <s v="FLOW"/>
    <n v="4.9449854828720614E-2"/>
    <n v="3.5096987553095956E-3"/>
    <x v="1"/>
    <s v="NC"/>
    <s v="NC"/>
    <s v="NC"/>
    <s v="Shifted"/>
    <m/>
    <s v="CNAVNA"/>
    <m/>
    <s v="REPO"/>
    <s v="-"/>
    <s v="NANEKAR WADI"/>
    <s v="-"/>
    <s v="-"/>
    <s v="-"/>
    <n v="13844"/>
    <n v="8355"/>
    <n v="178"/>
    <n v="194"/>
    <s v="FLOW"/>
    <m/>
    <m/>
    <m/>
    <m/>
    <s v="NPA"/>
    <s v="MH37AG3226"/>
    <s v="BAJAJ PULSAR NS 125"/>
    <d v="2023-12-31T00:00:00"/>
    <n v="24"/>
    <x v="0"/>
    <x v="0"/>
    <m/>
    <m/>
    <m/>
    <m/>
    <m/>
    <m/>
    <m/>
    <n v="1"/>
    <m/>
    <m/>
    <m/>
    <m/>
    <m/>
    <m/>
    <m/>
    <m/>
    <m/>
    <m/>
    <m/>
    <m/>
    <m/>
    <m/>
    <m/>
    <m/>
    <m/>
    <m/>
    <m/>
    <m/>
    <m/>
    <m/>
    <m/>
    <m/>
    <m/>
    <m/>
    <m/>
    <m/>
    <m/>
    <m/>
    <m/>
    <m/>
    <m/>
    <m/>
    <m/>
    <m/>
    <m/>
    <m/>
    <m/>
    <m/>
    <m/>
    <m/>
    <m/>
    <m/>
    <m/>
    <m/>
    <m/>
    <m/>
    <m/>
    <m/>
    <m/>
    <m/>
    <m/>
    <m/>
    <m/>
    <m/>
    <m/>
    <m/>
    <m/>
    <m/>
    <m/>
    <m/>
    <m/>
    <m/>
    <m/>
    <m/>
    <m/>
    <m/>
    <m/>
    <m/>
    <m/>
    <m/>
    <m/>
    <m/>
    <m/>
    <m/>
    <m/>
    <m/>
    <m/>
    <m/>
    <m/>
    <m/>
    <m/>
    <m/>
    <m/>
    <m/>
    <n v="1"/>
    <n v="1"/>
    <s v="DUWT0017"/>
    <s v="kPhlhMwpOJz"/>
    <s v="Allocated"/>
    <s v="Shifted (NC_SFTD)"/>
    <s v="Customer shifted from residence as per neighbor "/>
    <d v="2026-06-03T00:00:00"/>
    <m/>
    <m/>
    <m/>
    <m/>
    <s v="1053"/>
    <n v="-13706"/>
    <n v="14084"/>
  </r>
  <r>
    <n v="457824962"/>
    <s v="PRATHMESH BHAU JADHAV"/>
    <s v="ONLINE"/>
    <x v="21"/>
    <n v="8993"/>
    <m/>
    <m/>
    <s v="BANK RB 15"/>
    <n v="8383"/>
    <n v="8383"/>
    <n v="8445"/>
    <n v="7933"/>
    <x v="0"/>
    <x v="2"/>
    <x v="0"/>
    <x v="3"/>
    <n v="8285"/>
    <n v="62"/>
    <n v="0"/>
    <n v="450"/>
    <s v="-"/>
    <n v="9.43950810011197E-3"/>
    <n v="4.5338131078390115E-4"/>
    <x v="2"/>
    <s v="PAID"/>
    <s v="-"/>
    <s v="KIV"/>
    <m/>
    <m/>
    <m/>
    <m/>
    <m/>
    <m/>
    <s v="BHOR"/>
    <m/>
    <m/>
    <m/>
    <n v="8895"/>
    <n v="8285"/>
    <n v="27"/>
    <n v="0"/>
    <s v="RB"/>
    <m/>
    <m/>
    <m/>
    <m/>
    <s v="-"/>
    <s v="MH12VK5359"/>
    <s v="HIMALAYAN INDIA GRANITE BLACK"/>
    <d v="2023-04-24T00:00:00"/>
    <n v="36"/>
    <x v="1"/>
    <x v="1"/>
    <m/>
    <m/>
    <m/>
    <m/>
    <m/>
    <m/>
    <m/>
    <m/>
    <m/>
    <m/>
    <m/>
    <m/>
    <m/>
    <m/>
    <m/>
    <m/>
    <m/>
    <m/>
    <m/>
    <m/>
    <m/>
    <m/>
    <m/>
    <m/>
    <m/>
    <m/>
    <m/>
    <m/>
    <m/>
    <m/>
    <m/>
    <m/>
    <m/>
    <m/>
    <m/>
    <m/>
    <m/>
    <m/>
    <m/>
    <m/>
    <m/>
    <m/>
    <m/>
    <n v="1"/>
    <m/>
    <m/>
    <m/>
    <m/>
    <m/>
    <m/>
    <m/>
    <m/>
    <m/>
    <m/>
    <m/>
    <m/>
    <m/>
    <m/>
    <m/>
    <m/>
    <m/>
    <m/>
    <m/>
    <m/>
    <m/>
    <m/>
    <m/>
    <m/>
    <m/>
    <m/>
    <m/>
    <m/>
    <m/>
    <m/>
    <m/>
    <m/>
    <m/>
    <m/>
    <m/>
    <m/>
    <m/>
    <m/>
    <m/>
    <m/>
    <m/>
    <m/>
    <m/>
    <m/>
    <m/>
    <m/>
    <m/>
    <m/>
    <m/>
    <m/>
    <n v="1"/>
    <n v="1"/>
    <s v="DUWT0011"/>
    <s v="k6NjbWitbc"/>
    <s v="Allocated"/>
    <s v="Promise To Pay (PTP)"/>
    <s v="Customer home visit customer promise to pay amount. 8000 ptp date 16.06.2026"/>
    <d v="2026-06-16T00:00:00"/>
    <m/>
    <m/>
    <m/>
    <m/>
    <s v="160"/>
    <n v="8445"/>
    <n v="16926"/>
  </r>
  <r>
    <n v="453843150"/>
    <s v="PRATHMESH CHNDRAKANT PHARATE"/>
    <m/>
    <x v="1"/>
    <m/>
    <m/>
    <m/>
    <m/>
    <n v="2805"/>
    <n v="2805"/>
    <n v="2842"/>
    <n v="5691"/>
    <x v="0"/>
    <x v="1"/>
    <x v="1"/>
    <x v="7"/>
    <n v="8156"/>
    <n v="37"/>
    <n v="0"/>
    <n v="6205"/>
    <s v="-"/>
    <n v="5.0779345594569565E-3"/>
    <n v="4.4632202423095928E-4"/>
    <x v="0"/>
    <s v="MPTP"/>
    <s v="-"/>
    <s v="MPTP"/>
    <s v="Shifted to pune for job"/>
    <m/>
    <s v="CAVNA"/>
    <m/>
    <s v="-"/>
    <s v="-"/>
    <s v="NHAVARA"/>
    <s v="-"/>
    <s v="-"/>
    <s v="-"/>
    <n v="9047"/>
    <n v="8156"/>
    <n v="27"/>
    <n v="43"/>
    <s v="FLOW"/>
    <m/>
    <m/>
    <m/>
    <m/>
    <s v="REGULAR"/>
    <s v="MH12UK4258"/>
    <s v="HONDA ACTIVA 6G DLX BS VI"/>
    <d v="2022-06-26T00:00:00"/>
    <n v="48"/>
    <x v="0"/>
    <x v="0"/>
    <m/>
    <m/>
    <m/>
    <m/>
    <m/>
    <m/>
    <m/>
    <m/>
    <m/>
    <m/>
    <m/>
    <m/>
    <m/>
    <m/>
    <m/>
    <m/>
    <n v="1"/>
    <m/>
    <m/>
    <m/>
    <m/>
    <m/>
    <m/>
    <m/>
    <m/>
    <m/>
    <m/>
    <m/>
    <m/>
    <m/>
    <m/>
    <m/>
    <m/>
    <m/>
    <m/>
    <m/>
    <m/>
    <m/>
    <m/>
    <m/>
    <m/>
    <m/>
    <m/>
    <m/>
    <m/>
    <m/>
    <m/>
    <m/>
    <m/>
    <m/>
    <m/>
    <m/>
    <m/>
    <m/>
    <m/>
    <m/>
    <m/>
    <m/>
    <m/>
    <m/>
    <m/>
    <m/>
    <m/>
    <m/>
    <m/>
    <m/>
    <m/>
    <m/>
    <m/>
    <m/>
    <m/>
    <m/>
    <m/>
    <m/>
    <m/>
    <m/>
    <m/>
    <m/>
    <m/>
    <m/>
    <m/>
    <m/>
    <m/>
    <m/>
    <m/>
    <m/>
    <m/>
    <m/>
    <m/>
    <m/>
    <m/>
    <m/>
    <m/>
    <m/>
    <n v="1"/>
    <n v="1"/>
    <s v="ZBHT0024"/>
    <s v="kocKapSrrc7"/>
    <s v="Allocated"/>
    <s v="Left Message (LMCB)"/>
    <s v="Met father"/>
    <d v="2026-06-06T00:00:00"/>
    <m/>
    <m/>
    <m/>
    <m/>
    <s v="81"/>
    <n v="2842"/>
    <n v="5691"/>
  </r>
  <r>
    <n v="139863935"/>
    <s v="PRAVIN BALU AUTI"/>
    <m/>
    <x v="1"/>
    <m/>
    <m/>
    <m/>
    <m/>
    <n v="3047"/>
    <n v="8147"/>
    <n v="-3249"/>
    <n v="12139"/>
    <x v="5"/>
    <x v="1"/>
    <x v="1"/>
    <x v="10"/>
    <n v="7979.84"/>
    <n v="792"/>
    <n v="0"/>
    <n v="4508"/>
    <s v="FLOW"/>
    <n v="4.6888646750069804E-2"/>
    <n v="3.8843106053998593E-3"/>
    <x v="1"/>
    <s v="NC"/>
    <s v="BPTP"/>
    <s v="NC"/>
    <s v="Shifted"/>
    <m/>
    <s v="CNAVNA"/>
    <m/>
    <s v="REPO"/>
    <s v="-"/>
    <s v="JUNNAR"/>
    <s v="-"/>
    <s v="-"/>
    <s v="-"/>
    <n v="13447"/>
    <n v="7979.84"/>
    <n v="147"/>
    <n v="163"/>
    <s v="FLOW"/>
    <m/>
    <m/>
    <m/>
    <m/>
    <s v="NPA"/>
    <s v="MH14KR8415"/>
    <s v="HF DELUXE DRS C I3S FI"/>
    <d v="2023-03-13T00:00:00"/>
    <n v="36"/>
    <x v="0"/>
    <x v="0"/>
    <m/>
    <m/>
    <m/>
    <m/>
    <m/>
    <m/>
    <m/>
    <m/>
    <m/>
    <m/>
    <m/>
    <m/>
    <m/>
    <m/>
    <m/>
    <m/>
    <m/>
    <m/>
    <m/>
    <m/>
    <m/>
    <m/>
    <m/>
    <m/>
    <m/>
    <m/>
    <m/>
    <m/>
    <m/>
    <m/>
    <m/>
    <m/>
    <m/>
    <m/>
    <n v="1"/>
    <m/>
    <m/>
    <m/>
    <m/>
    <m/>
    <m/>
    <m/>
    <m/>
    <m/>
    <m/>
    <m/>
    <m/>
    <m/>
    <m/>
    <m/>
    <m/>
    <m/>
    <m/>
    <m/>
    <m/>
    <m/>
    <m/>
    <m/>
    <m/>
    <m/>
    <m/>
    <m/>
    <m/>
    <m/>
    <m/>
    <m/>
    <m/>
    <m/>
    <m/>
    <m/>
    <m/>
    <m/>
    <m/>
    <m/>
    <m/>
    <m/>
    <m/>
    <m/>
    <m/>
    <m/>
    <m/>
    <m/>
    <m/>
    <m/>
    <m/>
    <m/>
    <m/>
    <m/>
    <m/>
    <m/>
    <m/>
    <m/>
    <m/>
    <m/>
    <n v="1"/>
    <n v="1"/>
    <s v="ZBHT0021"/>
    <s v="B6Mk7fNO93"/>
    <s v="Allocated"/>
    <s v="Promise To Pay (PTP)"/>
    <s v="Ptp"/>
    <d v="2026-06-30T00:00:00"/>
    <m/>
    <m/>
    <m/>
    <m/>
    <s v="945"/>
    <n v="-3249"/>
    <n v="12139"/>
  </r>
  <r>
    <n v="140085711"/>
    <s v="RUPALI SANDIP MALPOTE"/>
    <m/>
    <x v="1"/>
    <m/>
    <m/>
    <m/>
    <m/>
    <n v="3881"/>
    <n v="7951"/>
    <n v="-3372"/>
    <n v="12264"/>
    <x v="2"/>
    <x v="1"/>
    <x v="1"/>
    <x v="8"/>
    <n v="7789.19"/>
    <n v="320"/>
    <n v="0"/>
    <n v="4463.82"/>
    <s v="FLOW"/>
    <n v="7.7079405981548485E-2"/>
    <n v="2.5573384115339238E-3"/>
    <x v="0"/>
    <s v="BPTP"/>
    <s v="PTP"/>
    <s v="BPTP"/>
    <m/>
    <m/>
    <m/>
    <m/>
    <s v="REPO"/>
    <s v="-"/>
    <s v="TAKAVE"/>
    <s v="-"/>
    <s v="-"/>
    <s v="-"/>
    <n v="12734.82"/>
    <n v="7789.19"/>
    <n v="115"/>
    <n v="131"/>
    <s v="FLOW"/>
    <m/>
    <m/>
    <m/>
    <m/>
    <s v="NPA"/>
    <s v="MH14KT4084"/>
    <s v="TVS IQUBE ELECTRIC"/>
    <d v="2023-04-03T00:00:00"/>
    <n v="36"/>
    <x v="0"/>
    <x v="1"/>
    <m/>
    <m/>
    <m/>
    <m/>
    <m/>
    <m/>
    <m/>
    <m/>
    <m/>
    <m/>
    <m/>
    <m/>
    <m/>
    <m/>
    <m/>
    <m/>
    <m/>
    <m/>
    <m/>
    <m/>
    <m/>
    <m/>
    <m/>
    <m/>
    <m/>
    <m/>
    <m/>
    <m/>
    <m/>
    <m/>
    <m/>
    <m/>
    <m/>
    <m/>
    <m/>
    <m/>
    <m/>
    <m/>
    <m/>
    <m/>
    <m/>
    <m/>
    <m/>
    <m/>
    <m/>
    <m/>
    <m/>
    <m/>
    <m/>
    <m/>
    <m/>
    <m/>
    <m/>
    <m/>
    <m/>
    <m/>
    <m/>
    <m/>
    <m/>
    <m/>
    <m/>
    <m/>
    <m/>
    <m/>
    <m/>
    <m/>
    <m/>
    <m/>
    <m/>
    <m/>
    <m/>
    <m/>
    <m/>
    <m/>
    <m/>
    <m/>
    <m/>
    <m/>
    <m/>
    <m/>
    <m/>
    <m/>
    <m/>
    <m/>
    <m/>
    <m/>
    <m/>
    <m/>
    <m/>
    <m/>
    <m/>
    <m/>
    <m/>
    <m/>
    <n v="0"/>
    <s v=""/>
    <s v="ZBHT0013"/>
    <s v="G6gFU3F21f7"/>
    <s v="Allocated"/>
    <e v="#N/A"/>
    <e v="#N/A"/>
    <e v="#N/A"/>
    <m/>
    <m/>
    <m/>
    <m/>
    <s v="432"/>
    <n v="-3372"/>
    <n v="12264"/>
  </r>
  <r>
    <n v="458769121"/>
    <s v="ASHUTOSH"/>
    <m/>
    <x v="1"/>
    <m/>
    <m/>
    <m/>
    <m/>
    <n v="3858"/>
    <n v="7716"/>
    <n v="-11000"/>
    <n v="12275"/>
    <x v="3"/>
    <x v="1"/>
    <x v="1"/>
    <x v="0"/>
    <n v="7533"/>
    <n v="574"/>
    <n v="0"/>
    <n v="1350"/>
    <s v="-"/>
    <n v="2.8050746791088405E-2"/>
    <n v="3.1643998472468205E-3"/>
    <x v="1"/>
    <s v="NC"/>
    <s v="-"/>
    <s v="NC"/>
    <s v="Add not found"/>
    <m/>
    <s v="CNAVNA"/>
    <m/>
    <s v="-"/>
    <s v="-"/>
    <s v="KATRAJ"/>
    <s v="-"/>
    <s v="-"/>
    <s v="-"/>
    <n v="9640"/>
    <n v="7533"/>
    <n v="178"/>
    <n v="194"/>
    <s v="FLOW"/>
    <m/>
    <m/>
    <m/>
    <m/>
    <s v="NPA"/>
    <s v="MH12VP8791"/>
    <s v="ACCESS SPL ED DISC CBS BT BSVI"/>
    <d v="2023-06-30T00:00:00"/>
    <n v="30"/>
    <x v="0"/>
    <x v="1"/>
    <m/>
    <m/>
    <m/>
    <m/>
    <m/>
    <m/>
    <m/>
    <m/>
    <m/>
    <m/>
    <m/>
    <m/>
    <m/>
    <m/>
    <m/>
    <m/>
    <m/>
    <m/>
    <m/>
    <m/>
    <m/>
    <m/>
    <m/>
    <m/>
    <m/>
    <n v="1"/>
    <m/>
    <m/>
    <m/>
    <m/>
    <m/>
    <m/>
    <m/>
    <m/>
    <m/>
    <m/>
    <m/>
    <m/>
    <m/>
    <m/>
    <m/>
    <m/>
    <m/>
    <m/>
    <m/>
    <m/>
    <m/>
    <m/>
    <m/>
    <m/>
    <m/>
    <m/>
    <m/>
    <m/>
    <m/>
    <m/>
    <m/>
    <m/>
    <m/>
    <m/>
    <m/>
    <m/>
    <m/>
    <m/>
    <m/>
    <m/>
    <m/>
    <m/>
    <m/>
    <m/>
    <m/>
    <m/>
    <m/>
    <m/>
    <m/>
    <m/>
    <m/>
    <m/>
    <m/>
    <m/>
    <m/>
    <m/>
    <m/>
    <m/>
    <m/>
    <m/>
    <m/>
    <m/>
    <m/>
    <m/>
    <m/>
    <m/>
    <m/>
    <m/>
    <n v="1"/>
    <n v="1"/>
    <s v="DUWT0031"/>
    <s v="APB-66EFfOc"/>
    <s v="Allocated"/>
    <s v="Address Not Found (NC_ANF)"/>
    <s v="Customer address not found "/>
    <d v="2026-06-09T00:00:00"/>
    <m/>
    <m/>
    <m/>
    <m/>
    <s v="701"/>
    <n v="-11000"/>
    <n v="12275"/>
  </r>
  <r>
    <n v="465073670"/>
    <s v="LATA BABAN BABAR"/>
    <m/>
    <x v="1"/>
    <m/>
    <m/>
    <m/>
    <m/>
    <n v="914"/>
    <n v="914"/>
    <n v="915"/>
    <n v="1847"/>
    <x v="0"/>
    <x v="1"/>
    <x v="1"/>
    <x v="14"/>
    <n v="7475"/>
    <n v="1"/>
    <n v="0"/>
    <n v="900"/>
    <s v="-"/>
    <n v="1.1464577102425147E-2"/>
    <n v="4.090555580096151E-4"/>
    <x v="1"/>
    <s v="NC"/>
    <s v="-"/>
    <s v="NC"/>
    <s v="Shifted"/>
    <m/>
    <s v="CNAVNA"/>
    <m/>
    <m/>
    <m/>
    <s v="TALEGAON DABHADE"/>
    <m/>
    <m/>
    <m/>
    <n v="1815"/>
    <n v="7475"/>
    <n v="26"/>
    <n v="42"/>
    <s v="FLOW"/>
    <m/>
    <m/>
    <m/>
    <m/>
    <s v="-"/>
    <s v="MH14LD1208"/>
    <s v="HONDA ACTIVA 125 DRUM ALLOY BSVI"/>
    <d v="2024-12-30T00:00:00"/>
    <n v="24"/>
    <x v="1"/>
    <x v="1"/>
    <m/>
    <m/>
    <m/>
    <m/>
    <m/>
    <m/>
    <m/>
    <m/>
    <m/>
    <m/>
    <m/>
    <m/>
    <m/>
    <m/>
    <m/>
    <m/>
    <m/>
    <m/>
    <m/>
    <m/>
    <m/>
    <m/>
    <m/>
    <m/>
    <m/>
    <m/>
    <m/>
    <m/>
    <m/>
    <m/>
    <m/>
    <m/>
    <m/>
    <m/>
    <n v="1"/>
    <m/>
    <m/>
    <m/>
    <m/>
    <m/>
    <m/>
    <m/>
    <m/>
    <n v="1"/>
    <m/>
    <m/>
    <m/>
    <m/>
    <m/>
    <m/>
    <m/>
    <m/>
    <n v="1"/>
    <m/>
    <m/>
    <m/>
    <m/>
    <m/>
    <m/>
    <m/>
    <m/>
    <m/>
    <m/>
    <m/>
    <m/>
    <m/>
    <m/>
    <m/>
    <m/>
    <m/>
    <m/>
    <m/>
    <m/>
    <m/>
    <m/>
    <m/>
    <m/>
    <m/>
    <m/>
    <m/>
    <m/>
    <m/>
    <m/>
    <m/>
    <m/>
    <m/>
    <m/>
    <m/>
    <m/>
    <m/>
    <m/>
    <m/>
    <m/>
    <m/>
    <n v="3"/>
    <n v="1"/>
    <s v="DUWT0027"/>
    <s v="AP8FPgdpv9"/>
    <s v="Allocated"/>
    <s v="Entry Restricted (NC_ER)"/>
    <s v="Visited to Customers residence address but Entry restricted at Customers residence premises "/>
    <d v="2026-06-15T00:00:00"/>
    <m/>
    <m/>
    <m/>
    <s v="OTGNGDID"/>
    <s v="19"/>
    <n v="915"/>
    <n v="1847"/>
  </r>
  <r>
    <n v="460407116"/>
    <s v="SUVARNA AMOL DEVKAR"/>
    <m/>
    <x v="1"/>
    <m/>
    <m/>
    <m/>
    <m/>
    <n v="3806"/>
    <n v="7612"/>
    <n v="3986"/>
    <n v="11715"/>
    <x v="4"/>
    <x v="1"/>
    <x v="1"/>
    <x v="7"/>
    <n v="7438"/>
    <n v="180"/>
    <n v="0"/>
    <n v="6299"/>
    <s v="FLOW"/>
    <n v="8.3196277030359121E-3"/>
    <n v="1.6468578648277882E-3"/>
    <x v="0"/>
    <s v="PTP"/>
    <s v="PTP"/>
    <s v="PTP"/>
    <m/>
    <n v="26"/>
    <s v="CAVA"/>
    <m/>
    <s v="-"/>
    <s v="-"/>
    <s v="SHIRUR"/>
    <s v="-"/>
    <s v="-"/>
    <s v="-"/>
    <n v="14091"/>
    <n v="7438"/>
    <n v="57"/>
    <n v="73"/>
    <s v="FLOW"/>
    <m/>
    <m/>
    <m/>
    <m/>
    <s v="REGULAR"/>
    <m/>
    <s v="TVS STARCITY PLUS ES DT DUAL TONE"/>
    <d v="2023-10-31T00:00:00"/>
    <n v="30"/>
    <x v="0"/>
    <x v="0"/>
    <m/>
    <m/>
    <m/>
    <m/>
    <m/>
    <m/>
    <m/>
    <m/>
    <m/>
    <m/>
    <m/>
    <m/>
    <m/>
    <n v="1"/>
    <m/>
    <m/>
    <m/>
    <m/>
    <m/>
    <m/>
    <m/>
    <m/>
    <m/>
    <m/>
    <m/>
    <m/>
    <m/>
    <m/>
    <m/>
    <m/>
    <m/>
    <m/>
    <m/>
    <m/>
    <m/>
    <m/>
    <m/>
    <m/>
    <m/>
    <m/>
    <m/>
    <m/>
    <m/>
    <m/>
    <m/>
    <m/>
    <m/>
    <m/>
    <m/>
    <m/>
    <m/>
    <m/>
    <m/>
    <m/>
    <m/>
    <m/>
    <m/>
    <m/>
    <m/>
    <m/>
    <m/>
    <m/>
    <m/>
    <m/>
    <m/>
    <m/>
    <m/>
    <m/>
    <m/>
    <m/>
    <m/>
    <m/>
    <m/>
    <m/>
    <m/>
    <m/>
    <m/>
    <m/>
    <m/>
    <m/>
    <m/>
    <m/>
    <m/>
    <m/>
    <m/>
    <m/>
    <m/>
    <m/>
    <m/>
    <m/>
    <m/>
    <m/>
    <m/>
    <m/>
    <n v="1"/>
    <n v="1"/>
    <s v="ZBHT0024"/>
    <s v="BoXbzT1rr7c"/>
    <s v="Allocated"/>
    <s v="Left Message (LMCB)"/>
    <s v="Meet son"/>
    <d v="2026-06-05T00:00:00"/>
    <m/>
    <m/>
    <m/>
    <m/>
    <s v="297"/>
    <n v="3986"/>
    <n v="11715"/>
  </r>
  <r>
    <n v="141806383"/>
    <s v="DHARMANATH BABAN HAMBIR"/>
    <s v="ONLINE"/>
    <x v="0"/>
    <n v="4003"/>
    <m/>
    <m/>
    <m/>
    <n v="3865"/>
    <n v="3614"/>
    <n v="3763"/>
    <n v="3683"/>
    <x v="0"/>
    <x v="0"/>
    <x v="0"/>
    <x v="11"/>
    <n v="7423.53"/>
    <n v="149"/>
    <n v="0"/>
    <n v="2700"/>
    <s v="-"/>
    <n v="7.3323516934276087E-3"/>
    <n v="4.0623895739814282E-4"/>
    <x v="0"/>
    <s v="PAID"/>
    <s v="-"/>
    <s v="PAID"/>
    <m/>
    <m/>
    <m/>
    <m/>
    <m/>
    <m/>
    <s v="VASULI"/>
    <m/>
    <m/>
    <m/>
    <n v="6463"/>
    <n v="7423.53"/>
    <n v="26"/>
    <n v="11"/>
    <s v="STABLE"/>
    <m/>
    <m/>
    <m/>
    <m/>
    <s v="-"/>
    <s v="MH14KV6780"/>
    <s v="BAJAJ CHETAK PREMIUM"/>
    <d v="2023-05-25T00:00:00"/>
    <n v="36"/>
    <x v="1"/>
    <x v="0"/>
    <m/>
    <m/>
    <m/>
    <m/>
    <m/>
    <m/>
    <m/>
    <m/>
    <m/>
    <m/>
    <m/>
    <m/>
    <m/>
    <m/>
    <m/>
    <m/>
    <m/>
    <m/>
    <m/>
    <m/>
    <m/>
    <m/>
    <m/>
    <m/>
    <m/>
    <m/>
    <m/>
    <m/>
    <m/>
    <m/>
    <m/>
    <m/>
    <m/>
    <m/>
    <m/>
    <m/>
    <m/>
    <m/>
    <m/>
    <m/>
    <m/>
    <m/>
    <m/>
    <m/>
    <m/>
    <m/>
    <n v="1"/>
    <m/>
    <m/>
    <m/>
    <m/>
    <m/>
    <m/>
    <m/>
    <m/>
    <m/>
    <m/>
    <m/>
    <m/>
    <m/>
    <m/>
    <m/>
    <m/>
    <m/>
    <m/>
    <m/>
    <m/>
    <m/>
    <m/>
    <m/>
    <m/>
    <m/>
    <m/>
    <m/>
    <m/>
    <m/>
    <m/>
    <m/>
    <m/>
    <m/>
    <m/>
    <m/>
    <m/>
    <m/>
    <m/>
    <m/>
    <m/>
    <m/>
    <m/>
    <m/>
    <m/>
    <m/>
    <m/>
    <m/>
    <n v="1"/>
    <n v="1"/>
    <s v="ZBHT0010"/>
    <s v="komOfAH457"/>
    <s v="Allocated"/>
    <s v="Promise To Pay (PTP)"/>
    <s v="Ptp "/>
    <d v="2026-06-17T00:00:00"/>
    <m/>
    <m/>
    <m/>
    <m/>
    <s v="207"/>
    <n v="3763"/>
    <n v="7686"/>
  </r>
  <r>
    <n v="463209020"/>
    <s v="ARJUN GOND"/>
    <s v="ONLINE"/>
    <x v="2"/>
    <n v="3877"/>
    <m/>
    <m/>
    <m/>
    <n v="3806"/>
    <n v="3806"/>
    <n v="3877"/>
    <n v="3877"/>
    <x v="0"/>
    <x v="0"/>
    <x v="0"/>
    <x v="1"/>
    <n v="7400"/>
    <n v="71"/>
    <n v="0"/>
    <n v="900"/>
    <s v="-"/>
    <n v="3.0028172796925582E-3"/>
    <n v="4.0495132164162563E-4"/>
    <x v="0"/>
    <s v="PAID"/>
    <s v="-"/>
    <s v="NC"/>
    <s v="Add not found"/>
    <m/>
    <s v="CNAVNA"/>
    <m/>
    <m/>
    <m/>
    <s v="THERGAON"/>
    <m/>
    <m/>
    <m/>
    <n v="4777"/>
    <n v="7400"/>
    <n v="27"/>
    <n v="43"/>
    <s v="FLOW"/>
    <m/>
    <m/>
    <m/>
    <m/>
    <s v="-"/>
    <s v="MH14LQ4030"/>
    <s v="SPLENDOR PLUS I3S XTEC"/>
    <d v="2024-06-14T00:00:00"/>
    <n v="24"/>
    <x v="1"/>
    <x v="0"/>
    <m/>
    <m/>
    <m/>
    <m/>
    <m/>
    <m/>
    <m/>
    <m/>
    <m/>
    <m/>
    <m/>
    <m/>
    <m/>
    <m/>
    <m/>
    <m/>
    <m/>
    <m/>
    <m/>
    <m/>
    <m/>
    <m/>
    <m/>
    <m/>
    <m/>
    <m/>
    <m/>
    <m/>
    <m/>
    <m/>
    <m/>
    <n v="1"/>
    <m/>
    <m/>
    <m/>
    <m/>
    <m/>
    <m/>
    <m/>
    <m/>
    <m/>
    <m/>
    <m/>
    <m/>
    <m/>
    <m/>
    <m/>
    <m/>
    <m/>
    <m/>
    <m/>
    <m/>
    <m/>
    <m/>
    <m/>
    <m/>
    <m/>
    <m/>
    <m/>
    <m/>
    <m/>
    <m/>
    <m/>
    <m/>
    <m/>
    <m/>
    <m/>
    <m/>
    <m/>
    <m/>
    <m/>
    <m/>
    <m/>
    <m/>
    <m/>
    <m/>
    <m/>
    <m/>
    <m/>
    <m/>
    <m/>
    <m/>
    <m/>
    <m/>
    <m/>
    <m/>
    <m/>
    <m/>
    <m/>
    <m/>
    <m/>
    <m/>
    <m/>
    <m/>
    <n v="1"/>
    <n v="1"/>
    <s v="ZBHT0011"/>
    <s v="koI29kSrrmc"/>
    <s v="Allocated"/>
    <s v="Address Not Found (NC_ANF)"/>
    <s v="Visit cm residence address cm address not found  short address "/>
    <d v="2026-06-11T00:00:00"/>
    <m/>
    <m/>
    <m/>
    <m/>
    <s v="142"/>
    <n v="3877"/>
    <n v="7754"/>
  </r>
  <r>
    <n v="457860684"/>
    <s v="KIRAN LAXMAN LOHAR"/>
    <m/>
    <x v="1"/>
    <m/>
    <m/>
    <m/>
    <m/>
    <n v="3786"/>
    <n v="7497"/>
    <n v="4005"/>
    <n v="11745"/>
    <x v="4"/>
    <x v="1"/>
    <x v="1"/>
    <x v="2"/>
    <n v="7388"/>
    <n v="294"/>
    <n v="0"/>
    <n v="6300"/>
    <s v="26.05.26"/>
    <n v="2.4707252665535667E-2"/>
    <n v="1.6357872956907365E-3"/>
    <x v="0"/>
    <s v="PTP"/>
    <s v="PTP"/>
    <s v="PTP"/>
    <m/>
    <n v="25"/>
    <s v="CAVA"/>
    <m/>
    <s v="-"/>
    <s v="-"/>
    <s v="MOSHI"/>
    <s v="-"/>
    <s v="-"/>
    <s v="-"/>
    <n v="14091"/>
    <n v="7388"/>
    <n v="57"/>
    <n v="73"/>
    <s v="FLOW"/>
    <m/>
    <m/>
    <m/>
    <m/>
    <s v="REGULAR"/>
    <s v="MH12VK9272"/>
    <s v="DESTINI 125 XTEC"/>
    <d v="2023-04-26T00:00:00"/>
    <n v="36"/>
    <x v="0"/>
    <x v="1"/>
    <m/>
    <m/>
    <m/>
    <m/>
    <m/>
    <m/>
    <m/>
    <m/>
    <m/>
    <m/>
    <m/>
    <m/>
    <m/>
    <n v="1"/>
    <m/>
    <m/>
    <m/>
    <m/>
    <m/>
    <m/>
    <m/>
    <m/>
    <m/>
    <m/>
    <m/>
    <m/>
    <m/>
    <m/>
    <m/>
    <m/>
    <m/>
    <m/>
    <m/>
    <m/>
    <m/>
    <m/>
    <m/>
    <m/>
    <m/>
    <m/>
    <m/>
    <m/>
    <m/>
    <m/>
    <m/>
    <m/>
    <m/>
    <m/>
    <m/>
    <m/>
    <m/>
    <m/>
    <m/>
    <m/>
    <m/>
    <m/>
    <m/>
    <m/>
    <m/>
    <m/>
    <m/>
    <m/>
    <m/>
    <m/>
    <m/>
    <m/>
    <m/>
    <m/>
    <m/>
    <m/>
    <m/>
    <m/>
    <m/>
    <m/>
    <m/>
    <m/>
    <m/>
    <m/>
    <m/>
    <m/>
    <m/>
    <m/>
    <m/>
    <m/>
    <m/>
    <m/>
    <m/>
    <m/>
    <m/>
    <m/>
    <m/>
    <m/>
    <m/>
    <m/>
    <n v="1"/>
    <n v="1"/>
    <s v="ZBHT0009"/>
    <s v="APeBdtkbpEJc"/>
    <s v="Allocated"/>
    <s v="Left Message (LMCB)"/>
    <s v="Msg to wife"/>
    <d v="2026-06-05T00:00:00"/>
    <m/>
    <m/>
    <m/>
    <m/>
    <s v="462"/>
    <n v="4005"/>
    <n v="11745"/>
  </r>
  <r>
    <n v="459019869"/>
    <s v="VIKAS PRAKASH THITE"/>
    <m/>
    <x v="1"/>
    <m/>
    <m/>
    <m/>
    <s v="BANK STABLE 17"/>
    <n v="3352"/>
    <n v="852"/>
    <n v="869"/>
    <n v="4238"/>
    <x v="0"/>
    <x v="0"/>
    <x v="1"/>
    <x v="7"/>
    <n v="7381.86"/>
    <n v="17"/>
    <n v="0"/>
    <n v="755"/>
    <s v="-"/>
    <n v="4.5959541450555329E-3"/>
    <n v="4.039586436720879E-4"/>
    <x v="0"/>
    <s v="PAID"/>
    <s v="-"/>
    <s v="PTP"/>
    <m/>
    <n v="20"/>
    <s v="CAVA"/>
    <m/>
    <m/>
    <m/>
    <s v="KENDUR"/>
    <m/>
    <m/>
    <m/>
    <n v="1624"/>
    <n v="7381.86"/>
    <n v="27"/>
    <n v="12"/>
    <s v="STABLE"/>
    <m/>
    <m/>
    <m/>
    <m/>
    <s v="-"/>
    <s v="MH12VR7153"/>
    <s v="SPLENDOR PLUS I3S BS6 FI DRUM SELF"/>
    <d v="2023-07-17T00:00:00"/>
    <n v="36"/>
    <x v="1"/>
    <x v="0"/>
    <m/>
    <m/>
    <m/>
    <m/>
    <m/>
    <m/>
    <m/>
    <m/>
    <m/>
    <m/>
    <m/>
    <m/>
    <m/>
    <m/>
    <m/>
    <m/>
    <m/>
    <m/>
    <m/>
    <m/>
    <m/>
    <m/>
    <m/>
    <m/>
    <m/>
    <m/>
    <m/>
    <m/>
    <m/>
    <m/>
    <m/>
    <m/>
    <m/>
    <m/>
    <m/>
    <m/>
    <m/>
    <n v="1"/>
    <m/>
    <m/>
    <m/>
    <m/>
    <m/>
    <m/>
    <m/>
    <m/>
    <m/>
    <m/>
    <m/>
    <m/>
    <m/>
    <m/>
    <m/>
    <m/>
    <m/>
    <m/>
    <m/>
    <m/>
    <m/>
    <m/>
    <m/>
    <m/>
    <m/>
    <m/>
    <m/>
    <m/>
    <m/>
    <m/>
    <m/>
    <m/>
    <m/>
    <m/>
    <m/>
    <m/>
    <m/>
    <m/>
    <m/>
    <m/>
    <m/>
    <m/>
    <m/>
    <m/>
    <m/>
    <m/>
    <m/>
    <m/>
    <m/>
    <m/>
    <m/>
    <m/>
    <m/>
    <m/>
    <m/>
    <m/>
    <n v="1"/>
    <n v="1"/>
    <s v="ZBHT0024"/>
    <s v="GoDpvMjB81"/>
    <s v="Allocated"/>
    <s v="Left Message (LMCB)"/>
    <s v="Meet wife "/>
    <d v="2026-06-13T00:00:00"/>
    <m/>
    <m/>
    <m/>
    <m/>
    <s v="34"/>
    <n v="869"/>
    <n v="4238"/>
  </r>
  <r>
    <n v="462289057"/>
    <s v="KIRAN YADAV GAIKWAD"/>
    <m/>
    <x v="1"/>
    <m/>
    <m/>
    <m/>
    <m/>
    <n v="3932"/>
    <n v="7337"/>
    <n v="-3814"/>
    <n v="12048"/>
    <x v="2"/>
    <x v="1"/>
    <x v="1"/>
    <x v="7"/>
    <n v="7269"/>
    <n v="645"/>
    <n v="0"/>
    <n v="4493"/>
    <s v="FLOW"/>
    <n v="3.7866015358005753E-2"/>
    <n v="2.3865501950061678E-3"/>
    <x v="0"/>
    <s v="PTP"/>
    <s v="RTP"/>
    <s v="PTP"/>
    <m/>
    <n v="20"/>
    <s v="CAVA"/>
    <m/>
    <s v="REPO"/>
    <s v="-"/>
    <s v="RANJAN GAON"/>
    <s v="-"/>
    <s v="-"/>
    <s v="-"/>
    <n v="12475"/>
    <n v="7269"/>
    <n v="116"/>
    <n v="132"/>
    <s v="FLOW"/>
    <m/>
    <m/>
    <m/>
    <m/>
    <s v="NPA"/>
    <s v="MH12XS1324"/>
    <s v="HF DELUXE BS6 I3S DRUM SELF CAST"/>
    <d v="2024-03-19T00:00:00"/>
    <n v="24"/>
    <x v="0"/>
    <x v="0"/>
    <m/>
    <m/>
    <m/>
    <m/>
    <m/>
    <m/>
    <m/>
    <m/>
    <m/>
    <m/>
    <m/>
    <m/>
    <m/>
    <m/>
    <m/>
    <m/>
    <n v="1"/>
    <m/>
    <m/>
    <m/>
    <m/>
    <m/>
    <m/>
    <m/>
    <m/>
    <m/>
    <m/>
    <m/>
    <m/>
    <m/>
    <m/>
    <m/>
    <m/>
    <m/>
    <m/>
    <m/>
    <m/>
    <m/>
    <m/>
    <m/>
    <m/>
    <m/>
    <m/>
    <m/>
    <m/>
    <m/>
    <m/>
    <m/>
    <m/>
    <m/>
    <m/>
    <m/>
    <m/>
    <m/>
    <m/>
    <m/>
    <m/>
    <m/>
    <m/>
    <m/>
    <m/>
    <m/>
    <m/>
    <m/>
    <m/>
    <m/>
    <m/>
    <m/>
    <m/>
    <m/>
    <m/>
    <m/>
    <m/>
    <m/>
    <m/>
    <m/>
    <m/>
    <m/>
    <m/>
    <m/>
    <m/>
    <m/>
    <m/>
    <m/>
    <m/>
    <m/>
    <m/>
    <m/>
    <m/>
    <m/>
    <m/>
    <m/>
    <m/>
    <m/>
    <n v="1"/>
    <n v="1"/>
    <s v="ZBHT0024"/>
    <s v="G2pY4SMU5m"/>
    <s v="Allocated"/>
    <s v="Left Message (LMCB)"/>
    <s v="Meet mother "/>
    <d v="2026-06-06T00:00:00"/>
    <m/>
    <m/>
    <m/>
    <m/>
    <s v="779"/>
    <n v="-3814"/>
    <n v="12048"/>
  </r>
  <r>
    <n v="460946914"/>
    <s v="GANESH NANDU DANGAT"/>
    <m/>
    <x v="1"/>
    <m/>
    <m/>
    <m/>
    <m/>
    <n v="3694"/>
    <n v="3595"/>
    <n v="3660"/>
    <n v="7414"/>
    <x v="0"/>
    <x v="1"/>
    <x v="1"/>
    <x v="14"/>
    <n v="7241"/>
    <n v="65"/>
    <n v="0"/>
    <n v="6300"/>
    <s v="-"/>
    <n v="1.1105685993131836E-2"/>
    <n v="3.9625034054148798E-4"/>
    <x v="0"/>
    <s v="PTP"/>
    <s v="-"/>
    <s v="PTP"/>
    <m/>
    <n v="23"/>
    <s v="CAVA"/>
    <m/>
    <m/>
    <m/>
    <s v="DEHU ROAD"/>
    <m/>
    <m/>
    <m/>
    <n v="9960"/>
    <n v="7241"/>
    <n v="27"/>
    <n v="43"/>
    <s v="FLOW"/>
    <m/>
    <m/>
    <m/>
    <m/>
    <s v="-"/>
    <s v="MH14LF5257"/>
    <s v="BAJAJ CHETAK PREMIUM"/>
    <d v="2023-11-30T00:00:00"/>
    <n v="30"/>
    <x v="1"/>
    <x v="1"/>
    <m/>
    <m/>
    <m/>
    <m/>
    <m/>
    <m/>
    <m/>
    <m/>
    <m/>
    <m/>
    <m/>
    <m/>
    <m/>
    <m/>
    <m/>
    <m/>
    <m/>
    <m/>
    <m/>
    <m/>
    <m/>
    <m/>
    <m/>
    <m/>
    <m/>
    <m/>
    <m/>
    <m/>
    <m/>
    <m/>
    <m/>
    <m/>
    <m/>
    <m/>
    <n v="1"/>
    <m/>
    <m/>
    <m/>
    <m/>
    <m/>
    <m/>
    <m/>
    <m/>
    <n v="1"/>
    <m/>
    <m/>
    <m/>
    <m/>
    <m/>
    <m/>
    <m/>
    <m/>
    <n v="1"/>
    <m/>
    <m/>
    <m/>
    <m/>
    <m/>
    <m/>
    <m/>
    <m/>
    <m/>
    <m/>
    <m/>
    <m/>
    <m/>
    <m/>
    <m/>
    <m/>
    <m/>
    <m/>
    <m/>
    <m/>
    <m/>
    <m/>
    <m/>
    <m/>
    <m/>
    <m/>
    <m/>
    <m/>
    <m/>
    <m/>
    <m/>
    <m/>
    <m/>
    <m/>
    <m/>
    <m/>
    <m/>
    <m/>
    <m/>
    <m/>
    <m/>
    <n v="3"/>
    <n v="1"/>
    <s v="DUWT0027"/>
    <s v="A6Z6Pc34Ogm"/>
    <s v="Allocated"/>
    <s v="Left Message (LMCB)"/>
    <s v="Visited Coustomer residence address met his brother and Left message "/>
    <d v="2026-06-18T00:00:00"/>
    <m/>
    <m/>
    <m/>
    <m/>
    <s v="125"/>
    <n v="3660"/>
    <n v="7414"/>
  </r>
  <r>
    <n v="459816044"/>
    <s v="VIKAS SANJAY PANDAGALE"/>
    <m/>
    <x v="1"/>
    <m/>
    <m/>
    <m/>
    <m/>
    <n v="3709"/>
    <n v="7202"/>
    <n v="-3322"/>
    <n v="11646"/>
    <x v="2"/>
    <x v="1"/>
    <x v="1"/>
    <x v="13"/>
    <n v="7134.97"/>
    <n v="603"/>
    <n v="0"/>
    <n v="2465.1"/>
    <s v="FLOW"/>
    <n v="3.2430212139931656E-2"/>
    <n v="2.3425456107942161E-3"/>
    <x v="1"/>
    <s v="NC"/>
    <s v="NC"/>
    <s v="NC"/>
    <s v="Always door lock"/>
    <m/>
    <s v="CNAVNA"/>
    <m/>
    <s v="REPO"/>
    <s v="-"/>
    <s v="SUS"/>
    <s v="-"/>
    <s v="-"/>
    <s v="-"/>
    <n v="10270.1"/>
    <n v="7134.97"/>
    <n v="116"/>
    <n v="132"/>
    <s v="FLOW"/>
    <m/>
    <m/>
    <m/>
    <m/>
    <s v="NPA"/>
    <s v="MH22BB5602"/>
    <s v="SPLENDOR PLUS I3S BS6 FI DRUM SELF"/>
    <d v="2023-09-20T00:00:00"/>
    <n v="30"/>
    <x v="0"/>
    <x v="0"/>
    <m/>
    <m/>
    <m/>
    <m/>
    <m/>
    <m/>
    <m/>
    <m/>
    <m/>
    <m/>
    <n v="1"/>
    <m/>
    <m/>
    <m/>
    <m/>
    <m/>
    <m/>
    <m/>
    <m/>
    <m/>
    <m/>
    <m/>
    <m/>
    <m/>
    <m/>
    <m/>
    <m/>
    <m/>
    <m/>
    <m/>
    <m/>
    <m/>
    <m/>
    <m/>
    <m/>
    <m/>
    <m/>
    <m/>
    <m/>
    <m/>
    <m/>
    <m/>
    <m/>
    <m/>
    <m/>
    <m/>
    <m/>
    <m/>
    <m/>
    <m/>
    <m/>
    <m/>
    <m/>
    <m/>
    <m/>
    <m/>
    <m/>
    <m/>
    <m/>
    <m/>
    <m/>
    <m/>
    <m/>
    <m/>
    <m/>
    <m/>
    <m/>
    <m/>
    <m/>
    <m/>
    <m/>
    <m/>
    <m/>
    <m/>
    <m/>
    <m/>
    <m/>
    <m/>
    <m/>
    <m/>
    <m/>
    <m/>
    <m/>
    <m/>
    <m/>
    <m/>
    <m/>
    <m/>
    <m/>
    <m/>
    <m/>
    <m/>
    <m/>
    <m/>
    <n v="1"/>
    <n v="1"/>
    <s v="DUWT0030"/>
    <s v="BPKKTByGnFm"/>
    <s v="Allocated"/>
    <s v="Door Locked (NC_DL)"/>
    <s v="Door lock "/>
    <d v="2026-06-04T00:00:00"/>
    <m/>
    <m/>
    <m/>
    <m/>
    <s v="735"/>
    <n v="-3322"/>
    <n v="11646"/>
  </r>
  <r>
    <n v="466444305"/>
    <s v="MUNDE DATTA BABURAO"/>
    <m/>
    <x v="1"/>
    <m/>
    <m/>
    <m/>
    <m/>
    <n v="1880"/>
    <n v="3539"/>
    <n v="1806"/>
    <n v="5653"/>
    <x v="4"/>
    <x v="1"/>
    <x v="1"/>
    <x v="13"/>
    <n v="7116"/>
    <n v="147"/>
    <n v="0"/>
    <n v="2699"/>
    <s v="31.05.26"/>
    <n v="1.8319573058179318E-2"/>
    <n v="1.5755633995851762E-3"/>
    <x v="0"/>
    <s v="PTP"/>
    <s v="PTP"/>
    <s v="PTP"/>
    <m/>
    <n v="20"/>
    <s v="CAVNA"/>
    <m/>
    <s v="-"/>
    <s v="-"/>
    <s v="MULSHI"/>
    <s v="-"/>
    <s v="-"/>
    <s v="-"/>
    <n v="6385"/>
    <n v="7116"/>
    <n v="56"/>
    <n v="72"/>
    <s v="FLOW"/>
    <m/>
    <m/>
    <m/>
    <m/>
    <s v="REGULAR"/>
    <s v="MH12XP0951"/>
    <s v="HONDA UNICORN 160 BS6"/>
    <d v="2025-07-02T00:00:00"/>
    <n v="12"/>
    <x v="0"/>
    <x v="0"/>
    <m/>
    <m/>
    <m/>
    <m/>
    <m/>
    <m/>
    <m/>
    <m/>
    <m/>
    <m/>
    <n v="1"/>
    <m/>
    <m/>
    <m/>
    <m/>
    <m/>
    <m/>
    <m/>
    <m/>
    <m/>
    <m/>
    <m/>
    <m/>
    <m/>
    <m/>
    <m/>
    <m/>
    <m/>
    <m/>
    <m/>
    <m/>
    <m/>
    <m/>
    <m/>
    <m/>
    <m/>
    <m/>
    <m/>
    <m/>
    <m/>
    <m/>
    <m/>
    <m/>
    <m/>
    <m/>
    <m/>
    <m/>
    <m/>
    <m/>
    <m/>
    <m/>
    <m/>
    <m/>
    <m/>
    <m/>
    <m/>
    <m/>
    <m/>
    <m/>
    <m/>
    <m/>
    <m/>
    <m/>
    <m/>
    <m/>
    <m/>
    <m/>
    <m/>
    <m/>
    <m/>
    <m/>
    <m/>
    <m/>
    <m/>
    <m/>
    <m/>
    <m/>
    <m/>
    <m/>
    <m/>
    <m/>
    <m/>
    <m/>
    <m/>
    <m/>
    <m/>
    <m/>
    <m/>
    <m/>
    <m/>
    <m/>
    <m/>
    <m/>
    <m/>
    <n v="1"/>
    <n v="1"/>
    <s v="DUWT0030"/>
    <s v="Gol3Mfl31Nz"/>
    <s v="Allocated"/>
    <s v="Door Locked (NC_DL)"/>
    <s v="Door lock "/>
    <d v="2026-06-04T00:00:00"/>
    <m/>
    <m/>
    <m/>
    <m/>
    <s v="234"/>
    <n v="1806"/>
    <n v="5653"/>
  </r>
  <r>
    <n v="140231764"/>
    <s v="REKHA MOHAN WAGHMARE"/>
    <m/>
    <x v="1"/>
    <m/>
    <m/>
    <m/>
    <m/>
    <n v="3653"/>
    <n v="7306"/>
    <n v="228"/>
    <n v="11324"/>
    <x v="1"/>
    <x v="1"/>
    <x v="1"/>
    <x v="2"/>
    <n v="7105.45"/>
    <n v="228"/>
    <n v="0"/>
    <n v="1775"/>
    <s v="FLOW"/>
    <n v="2.3697574729346145E-2"/>
    <n v="1.9004270429095235E-3"/>
    <x v="1"/>
    <s v="RTP"/>
    <s v=" "/>
    <s v="RTP"/>
    <s v="medical problem"/>
    <m/>
    <s v="CAVNA"/>
    <m/>
    <s v="REPO"/>
    <s v="-"/>
    <s v="DAPODI"/>
    <s v="-"/>
    <s v="-"/>
    <s v="-"/>
    <n v="9309"/>
    <n v="7105.45"/>
    <n v="88"/>
    <n v="104"/>
    <s v="FLOW"/>
    <m/>
    <m/>
    <m/>
    <m/>
    <s v="REGULAR"/>
    <s v="MH14KT5731"/>
    <s v="HONDA ACTIVA 6G H SMART"/>
    <d v="2023-03-22T00:00:00"/>
    <n v="36"/>
    <x v="0"/>
    <x v="1"/>
    <m/>
    <n v="1"/>
    <m/>
    <m/>
    <m/>
    <m/>
    <m/>
    <m/>
    <m/>
    <m/>
    <m/>
    <m/>
    <m/>
    <m/>
    <m/>
    <m/>
    <m/>
    <m/>
    <m/>
    <m/>
    <m/>
    <m/>
    <m/>
    <m/>
    <m/>
    <m/>
    <m/>
    <m/>
    <m/>
    <m/>
    <m/>
    <m/>
    <m/>
    <m/>
    <m/>
    <m/>
    <m/>
    <m/>
    <m/>
    <m/>
    <m/>
    <m/>
    <m/>
    <m/>
    <m/>
    <m/>
    <m/>
    <m/>
    <m/>
    <m/>
    <m/>
    <m/>
    <m/>
    <m/>
    <m/>
    <m/>
    <m/>
    <m/>
    <m/>
    <m/>
    <m/>
    <m/>
    <m/>
    <m/>
    <m/>
    <m/>
    <m/>
    <m/>
    <m/>
    <m/>
    <m/>
    <m/>
    <m/>
    <m/>
    <m/>
    <m/>
    <m/>
    <m/>
    <m/>
    <m/>
    <m/>
    <m/>
    <m/>
    <m/>
    <m/>
    <m/>
    <m/>
    <m/>
    <m/>
    <m/>
    <m/>
    <m/>
    <m/>
    <m/>
    <n v="1"/>
    <n v="1"/>
    <s v="ZBHT0009"/>
    <s v="kPzgl85nLc"/>
    <s v="Allocated"/>
    <s v="Shifted (NC_SFTD)"/>
    <s v="Customer shifted from address "/>
    <d v="2026-06-01T00:00:00"/>
    <m/>
    <m/>
    <m/>
    <m/>
    <s v="365"/>
    <n v="228"/>
    <n v="11324"/>
  </r>
  <r>
    <n v="458212981"/>
    <s v="VENKATESH JAGANNATH KARTAL"/>
    <m/>
    <x v="1"/>
    <m/>
    <m/>
    <m/>
    <m/>
    <n v="3623"/>
    <n v="3656"/>
    <n v="3788"/>
    <n v="7505"/>
    <x v="0"/>
    <x v="1"/>
    <x v="1"/>
    <x v="15"/>
    <n v="7076"/>
    <n v="132"/>
    <n v="0"/>
    <n v="6186"/>
    <s v="14.05.26"/>
    <n v="1.0388705544973054E-2"/>
    <n v="3.8722102053191123E-4"/>
    <x v="0"/>
    <s v="PTP"/>
    <s v="PTP"/>
    <s v="PTP"/>
    <m/>
    <m/>
    <s v="CAVA"/>
    <m/>
    <s v="-"/>
    <s v="-"/>
    <s v="BHAWANI PETH"/>
    <s v="-"/>
    <s v="-"/>
    <s v="-"/>
    <n v="9974"/>
    <n v="7076"/>
    <n v="27"/>
    <n v="43"/>
    <s v="FLOW"/>
    <m/>
    <m/>
    <m/>
    <m/>
    <s v="REGULAR"/>
    <s v="MH12VM8075"/>
    <s v="HONDA ACTIVA 6G H SMART"/>
    <d v="2023-05-22T00:00:00"/>
    <n v="36"/>
    <x v="0"/>
    <x v="1"/>
    <m/>
    <m/>
    <m/>
    <m/>
    <m/>
    <m/>
    <m/>
    <m/>
    <m/>
    <m/>
    <m/>
    <m/>
    <m/>
    <n v="1"/>
    <m/>
    <m/>
    <m/>
    <m/>
    <m/>
    <m/>
    <m/>
    <m/>
    <m/>
    <m/>
    <m/>
    <m/>
    <m/>
    <m/>
    <m/>
    <m/>
    <m/>
    <m/>
    <m/>
    <m/>
    <m/>
    <m/>
    <m/>
    <m/>
    <m/>
    <m/>
    <m/>
    <m/>
    <m/>
    <m/>
    <m/>
    <m/>
    <m/>
    <m/>
    <m/>
    <m/>
    <m/>
    <m/>
    <m/>
    <m/>
    <m/>
    <m/>
    <m/>
    <m/>
    <m/>
    <m/>
    <m/>
    <m/>
    <m/>
    <m/>
    <m/>
    <m/>
    <m/>
    <m/>
    <m/>
    <m/>
    <m/>
    <m/>
    <m/>
    <m/>
    <m/>
    <m/>
    <m/>
    <m/>
    <m/>
    <m/>
    <m/>
    <m/>
    <m/>
    <m/>
    <m/>
    <m/>
    <m/>
    <m/>
    <m/>
    <m/>
    <m/>
    <m/>
    <m/>
    <m/>
    <n v="1"/>
    <n v="1"/>
    <s v="DUWT0014"/>
    <s v="A64R9b7pOJc"/>
    <s v="Allocated"/>
    <s v="Promise To Pay (PTP)"/>
    <s v="Customer meet at residence given ptp "/>
    <d v="2026-06-15T00:00:00"/>
    <m/>
    <m/>
    <m/>
    <m/>
    <s v="226"/>
    <n v="3788"/>
    <n v="7505"/>
  </r>
  <r>
    <n v="139827641"/>
    <s v="RAVINDRA DILIP BHALERAO"/>
    <m/>
    <x v="1"/>
    <m/>
    <m/>
    <m/>
    <s v="BANK STABLE 15"/>
    <n v="3621"/>
    <n v="7280"/>
    <n v="-2903"/>
    <n v="11644"/>
    <x v="2"/>
    <x v="0"/>
    <x v="1"/>
    <x v="1"/>
    <n v="7072.44"/>
    <n v="680"/>
    <n v="0"/>
    <n v="6300"/>
    <s v="STABLE"/>
    <n v="1.4589346182161077E-2"/>
    <n v="2.3220158290231697E-3"/>
    <x v="0"/>
    <s v="PAID"/>
    <s v="PAID"/>
    <s v="PAID"/>
    <s v="Shifted"/>
    <m/>
    <s v="CNAVNA"/>
    <s v=" "/>
    <s v="REPO"/>
    <s v="-"/>
    <s v="CHIKHALI"/>
    <s v="-"/>
    <s v="-"/>
    <s v="-"/>
    <n v="14260"/>
    <n v="7072.44"/>
    <n v="115"/>
    <n v="103"/>
    <s v="STABLE"/>
    <m/>
    <m/>
    <m/>
    <m/>
    <s v="NPA"/>
    <s v="MH14KT6814"/>
    <s v="TVS RAIDER DISC"/>
    <d v="2023-03-28T00:00:00"/>
    <n v="36"/>
    <x v="0"/>
    <x v="0"/>
    <m/>
    <m/>
    <m/>
    <m/>
    <m/>
    <m/>
    <m/>
    <m/>
    <m/>
    <m/>
    <m/>
    <m/>
    <m/>
    <m/>
    <m/>
    <m/>
    <n v="1"/>
    <m/>
    <m/>
    <m/>
    <m/>
    <m/>
    <m/>
    <m/>
    <m/>
    <m/>
    <m/>
    <m/>
    <m/>
    <m/>
    <m/>
    <m/>
    <m/>
    <m/>
    <m/>
    <m/>
    <m/>
    <m/>
    <m/>
    <m/>
    <m/>
    <m/>
    <m/>
    <m/>
    <m/>
    <m/>
    <m/>
    <m/>
    <m/>
    <m/>
    <m/>
    <m/>
    <m/>
    <m/>
    <m/>
    <m/>
    <m/>
    <m/>
    <m/>
    <m/>
    <m/>
    <m/>
    <m/>
    <m/>
    <m/>
    <m/>
    <m/>
    <m/>
    <m/>
    <m/>
    <m/>
    <m/>
    <m/>
    <m/>
    <m/>
    <m/>
    <m/>
    <m/>
    <m/>
    <m/>
    <m/>
    <m/>
    <m/>
    <m/>
    <m/>
    <m/>
    <m/>
    <m/>
    <m/>
    <m/>
    <m/>
    <m/>
    <m/>
    <m/>
    <n v="1"/>
    <n v="1"/>
    <s v="ZBHT0011"/>
    <s v="A6Bbb2YDE9w"/>
    <s v="Allocated"/>
    <s v="Shifted (NC_SFTD)"/>
    <s v="Visit cm residence address cm shifted for a long time "/>
    <d v="2026-06-06T00:00:00"/>
    <m/>
    <m/>
    <m/>
    <s v="DIGICOLLTC"/>
    <s v="743"/>
    <n v="-2903"/>
    <n v="11644"/>
  </r>
  <r>
    <n v="463791527"/>
    <s v="PRASHIK BAPU AHIRE"/>
    <m/>
    <x v="1"/>
    <m/>
    <m/>
    <m/>
    <m/>
    <n v="1237"/>
    <n v="3756"/>
    <n v="533"/>
    <n v="5573"/>
    <x v="2"/>
    <x v="1"/>
    <x v="1"/>
    <x v="1"/>
    <n v="6982"/>
    <n v="488"/>
    <n v="0"/>
    <n v="4500"/>
    <s v="STABLE"/>
    <n v="1.4402782497108304E-2"/>
    <n v="2.2923226663272892E-3"/>
    <x v="1"/>
    <s v="NC"/>
    <s v="NC"/>
    <s v="NC"/>
    <s v="Add not found"/>
    <m/>
    <s v="CNAVNA"/>
    <m/>
    <s v="REPO"/>
    <s v="-"/>
    <s v="NIGADI"/>
    <s v="-"/>
    <s v="-"/>
    <s v="-"/>
    <n v="8744"/>
    <n v="6982"/>
    <n v="115"/>
    <n v="131"/>
    <s v="FLOW"/>
    <m/>
    <m/>
    <m/>
    <m/>
    <s v="NPA"/>
    <s v="MH14LD7196"/>
    <s v="HONDA ACTIVA DLX"/>
    <d v="2024-08-17T00:00:00"/>
    <n v="24"/>
    <x v="0"/>
    <x v="0"/>
    <m/>
    <m/>
    <m/>
    <m/>
    <m/>
    <m/>
    <m/>
    <m/>
    <m/>
    <m/>
    <m/>
    <m/>
    <m/>
    <n v="1"/>
    <m/>
    <m/>
    <m/>
    <m/>
    <m/>
    <m/>
    <m/>
    <m/>
    <m/>
    <m/>
    <m/>
    <m/>
    <m/>
    <m/>
    <m/>
    <m/>
    <m/>
    <m/>
    <m/>
    <m/>
    <m/>
    <m/>
    <m/>
    <m/>
    <m/>
    <m/>
    <m/>
    <m/>
    <m/>
    <m/>
    <m/>
    <m/>
    <m/>
    <m/>
    <m/>
    <m/>
    <m/>
    <m/>
    <m/>
    <m/>
    <m/>
    <n v="2"/>
    <m/>
    <m/>
    <m/>
    <m/>
    <m/>
    <m/>
    <m/>
    <m/>
    <m/>
    <m/>
    <m/>
    <m/>
    <m/>
    <m/>
    <m/>
    <m/>
    <m/>
    <m/>
    <m/>
    <m/>
    <m/>
    <m/>
    <m/>
    <m/>
    <m/>
    <m/>
    <m/>
    <m/>
    <m/>
    <m/>
    <m/>
    <m/>
    <m/>
    <m/>
    <m/>
    <m/>
    <m/>
    <m/>
    <n v="3"/>
    <n v="1"/>
    <s v="ZBHT0011"/>
    <s v="GohSBttO0m"/>
    <s v="Allocated"/>
    <s v="Address Not Found (NC_ANF)"/>
    <s v="Visit cm residence address cm residence address not found short address "/>
    <d v="2026-06-05T00:00:00"/>
    <m/>
    <m/>
    <m/>
    <m/>
    <s v="580"/>
    <n v="533"/>
    <n v="5573"/>
  </r>
  <r>
    <n v="458205452"/>
    <s v="ARUNA MOHAN VAIDHYA"/>
    <m/>
    <x v="1"/>
    <m/>
    <m/>
    <m/>
    <m/>
    <n v="3476"/>
    <n v="3418"/>
    <n v="3488"/>
    <n v="7047"/>
    <x v="0"/>
    <x v="1"/>
    <x v="1"/>
    <x v="5"/>
    <n v="6765"/>
    <n v="70"/>
    <n v="0"/>
    <n v="0"/>
    <s v="-"/>
    <n v="1.3695232431476467E-2"/>
    <n v="3.702021203926483E-4"/>
    <x v="0"/>
    <s v="PTP"/>
    <s v="-"/>
    <s v="PTP"/>
    <m/>
    <n v="29"/>
    <s v="CAVA"/>
    <m/>
    <m/>
    <m/>
    <s v="BHOSARI"/>
    <m/>
    <m/>
    <m/>
    <n v="3488"/>
    <n v="6765"/>
    <n v="27"/>
    <n v="43"/>
    <s v="FLOW"/>
    <m/>
    <m/>
    <m/>
    <m/>
    <s v="-"/>
    <s v="MH14KV8419"/>
    <s v="HONDA ACTIVA 6G H SMART"/>
    <d v="2023-05-22T00:00:00"/>
    <n v="36"/>
    <x v="1"/>
    <x v="1"/>
    <m/>
    <m/>
    <m/>
    <m/>
    <m/>
    <m/>
    <m/>
    <m/>
    <m/>
    <m/>
    <m/>
    <m/>
    <m/>
    <m/>
    <m/>
    <m/>
    <m/>
    <m/>
    <m/>
    <m/>
    <m/>
    <m/>
    <m/>
    <m/>
    <m/>
    <m/>
    <m/>
    <m/>
    <m/>
    <m/>
    <m/>
    <m/>
    <m/>
    <m/>
    <n v="1"/>
    <m/>
    <m/>
    <m/>
    <m/>
    <m/>
    <m/>
    <m/>
    <m/>
    <m/>
    <m/>
    <m/>
    <m/>
    <m/>
    <m/>
    <m/>
    <m/>
    <m/>
    <m/>
    <m/>
    <m/>
    <m/>
    <m/>
    <m/>
    <m/>
    <m/>
    <m/>
    <m/>
    <m/>
    <m/>
    <m/>
    <m/>
    <m/>
    <m/>
    <m/>
    <m/>
    <m/>
    <m/>
    <m/>
    <m/>
    <m/>
    <m/>
    <m/>
    <m/>
    <m/>
    <m/>
    <m/>
    <m/>
    <m/>
    <m/>
    <m/>
    <m/>
    <m/>
    <m/>
    <m/>
    <m/>
    <m/>
    <m/>
    <m/>
    <m/>
    <n v="1"/>
    <n v="1"/>
    <s v="DUWT0025"/>
    <s v="APl3m1y5Sm"/>
    <s v="Allocated"/>
    <s v="Door Locked (NC_DL)"/>
    <s v="Customer residence is lock "/>
    <d v="2026-06-12T00:00:00"/>
    <m/>
    <m/>
    <m/>
    <m/>
    <s v="153"/>
    <n v="3488"/>
    <n v="7047"/>
  </r>
  <r>
    <n v="457887935"/>
    <s v="PRAKASH MOHANTY"/>
    <m/>
    <x v="1"/>
    <m/>
    <m/>
    <m/>
    <m/>
    <n v="3445"/>
    <n v="6842"/>
    <n v="3616"/>
    <n v="10629"/>
    <x v="4"/>
    <x v="1"/>
    <x v="1"/>
    <x v="2"/>
    <n v="6709"/>
    <n v="219"/>
    <n v="0"/>
    <n v="0"/>
    <s v="FLOW"/>
    <n v="2.2436513012057225E-2"/>
    <n v="1.4854489668095765E-3"/>
    <x v="0"/>
    <s v="MPTP"/>
    <s v="PTP"/>
    <s v="MPTP"/>
    <s v="Shifted"/>
    <n v="20"/>
    <s v="CAVNA"/>
    <m/>
    <s v="-"/>
    <s v="-"/>
    <s v="CHARHOLI"/>
    <s v="-"/>
    <s v="-"/>
    <s v="-"/>
    <n v="7061"/>
    <n v="6709"/>
    <n v="57"/>
    <n v="73"/>
    <s v="FLOW"/>
    <m/>
    <m/>
    <m/>
    <m/>
    <s v="NPA"/>
    <s v="MH14KV1614"/>
    <s v="GLAMOUR XTEC DISC"/>
    <d v="2023-04-28T00:00:00"/>
    <n v="36"/>
    <x v="0"/>
    <x v="1"/>
    <m/>
    <m/>
    <m/>
    <m/>
    <n v="1"/>
    <m/>
    <m/>
    <m/>
    <m/>
    <m/>
    <m/>
    <m/>
    <m/>
    <m/>
    <m/>
    <m/>
    <m/>
    <m/>
    <m/>
    <m/>
    <m/>
    <m/>
    <m/>
    <m/>
    <m/>
    <m/>
    <m/>
    <m/>
    <m/>
    <m/>
    <m/>
    <m/>
    <m/>
    <m/>
    <m/>
    <m/>
    <m/>
    <m/>
    <m/>
    <m/>
    <m/>
    <m/>
    <m/>
    <m/>
    <m/>
    <m/>
    <m/>
    <m/>
    <m/>
    <m/>
    <m/>
    <m/>
    <m/>
    <m/>
    <m/>
    <m/>
    <m/>
    <m/>
    <m/>
    <m/>
    <m/>
    <m/>
    <m/>
    <m/>
    <m/>
    <m/>
    <m/>
    <m/>
    <m/>
    <m/>
    <m/>
    <m/>
    <m/>
    <m/>
    <m/>
    <m/>
    <m/>
    <m/>
    <m/>
    <m/>
    <m/>
    <m/>
    <m/>
    <m/>
    <m/>
    <m/>
    <m/>
    <m/>
    <m/>
    <m/>
    <m/>
    <m/>
    <m/>
    <m/>
    <n v="1"/>
    <n v="1"/>
    <s v="ZBHT0009"/>
    <s v="Ao-jC-tfCz"/>
    <s v="Allocated"/>
    <s v="Shifted (NC_SFTD)"/>
    <s v="Customer shifted from address msg to friend "/>
    <d v="2026-06-02T00:00:00"/>
    <m/>
    <m/>
    <m/>
    <m/>
    <s v="342"/>
    <n v="3616"/>
    <n v="10629"/>
  </r>
  <r>
    <n v="462502133"/>
    <s v="ATHAR IQBAL SHAIKH"/>
    <s v="ONLINE"/>
    <x v="10"/>
    <n v="6800"/>
    <m/>
    <m/>
    <s v="BANK RB 15"/>
    <n v="6856"/>
    <n v="6522"/>
    <n v="6707"/>
    <n v="6856"/>
    <x v="4"/>
    <x v="2"/>
    <x v="0"/>
    <x v="6"/>
    <n v="6522"/>
    <n v="185"/>
    <n v="0"/>
    <n v="0"/>
    <s v="FLOW"/>
    <n v="5.4407077558281766E-2"/>
    <n v="1.4440450382370038E-3"/>
    <x v="2"/>
    <s v="PAID"/>
    <s v="PTP"/>
    <s v="PAID"/>
    <m/>
    <m/>
    <s v="CAVA"/>
    <m/>
    <s v="-"/>
    <s v="-"/>
    <s v="YERWADA"/>
    <s v="-"/>
    <s v="-"/>
    <s v="-"/>
    <n v="6707"/>
    <n v="6522"/>
    <n v="57"/>
    <n v="0"/>
    <s v="RB"/>
    <m/>
    <m/>
    <m/>
    <m/>
    <s v="REGULAR"/>
    <s v="MH12WQ5877"/>
    <s v="PIAGGIO VESPA SXL 125 CBS"/>
    <d v="2024-04-08T00:00:00"/>
    <n v="24"/>
    <x v="0"/>
    <x v="1"/>
    <m/>
    <m/>
    <m/>
    <m/>
    <m/>
    <m/>
    <m/>
    <m/>
    <m/>
    <m/>
    <n v="1"/>
    <m/>
    <m/>
    <m/>
    <m/>
    <m/>
    <m/>
    <m/>
    <m/>
    <m/>
    <m/>
    <m/>
    <m/>
    <m/>
    <m/>
    <m/>
    <m/>
    <m/>
    <m/>
    <m/>
    <m/>
    <m/>
    <m/>
    <m/>
    <m/>
    <m/>
    <m/>
    <m/>
    <m/>
    <m/>
    <m/>
    <m/>
    <m/>
    <m/>
    <m/>
    <m/>
    <m/>
    <m/>
    <m/>
    <m/>
    <m/>
    <m/>
    <m/>
    <m/>
    <m/>
    <m/>
    <m/>
    <m/>
    <m/>
    <m/>
    <m/>
    <m/>
    <m/>
    <m/>
    <m/>
    <m/>
    <m/>
    <m/>
    <m/>
    <m/>
    <m/>
    <m/>
    <m/>
    <m/>
    <m/>
    <m/>
    <m/>
    <m/>
    <m/>
    <m/>
    <m/>
    <m/>
    <m/>
    <m/>
    <m/>
    <m/>
    <m/>
    <m/>
    <m/>
    <m/>
    <m/>
    <m/>
    <m/>
    <m/>
    <n v="1"/>
    <n v="1"/>
    <s v="ZBHT0012"/>
    <s v="kPlC2_rkNm"/>
    <s v="Allocated"/>
    <s v="Door Locked (NC_DL)"/>
    <s v="Nc"/>
    <d v="2026-06-04T00:00:00"/>
    <m/>
    <m/>
    <m/>
    <m/>
    <s v="278"/>
    <n v="6707"/>
    <n v="13656"/>
  </r>
  <r>
    <n v="463298684"/>
    <s v="VANDANA VIJAY BENDRE"/>
    <m/>
    <x v="1"/>
    <m/>
    <m/>
    <m/>
    <m/>
    <n v="7568"/>
    <n v="6466"/>
    <n v="7859"/>
    <n v="15627"/>
    <x v="5"/>
    <x v="1"/>
    <x v="1"/>
    <x v="7"/>
    <n v="6466"/>
    <n v="1393"/>
    <n v="0"/>
    <n v="2250"/>
    <s v="20.05.26"/>
    <n v="1.8797699598806044E-2"/>
    <n v="3.1474255592236801E-3"/>
    <x v="0"/>
    <s v="PTP"/>
    <s v="PAID"/>
    <s v="PTP"/>
    <m/>
    <n v="20"/>
    <s v="CAVNA"/>
    <m/>
    <s v="REPO"/>
    <s v="-"/>
    <s v="SHIRUR"/>
    <s v="-"/>
    <s v="-"/>
    <s v="-"/>
    <n v="10109"/>
    <n v="6466"/>
    <n v="147"/>
    <n v="163"/>
    <s v="FLOW"/>
    <m/>
    <m/>
    <m/>
    <m/>
    <s v="NPA"/>
    <s v="MH12WW8522"/>
    <s v="HONDA UNICORN 160 BSVI"/>
    <d v="2024-06-24T00:00:00"/>
    <n v="18"/>
    <x v="0"/>
    <x v="0"/>
    <m/>
    <m/>
    <m/>
    <m/>
    <m/>
    <m/>
    <m/>
    <m/>
    <m/>
    <m/>
    <n v="1"/>
    <m/>
    <m/>
    <m/>
    <m/>
    <m/>
    <m/>
    <m/>
    <m/>
    <m/>
    <m/>
    <m/>
    <m/>
    <m/>
    <m/>
    <m/>
    <m/>
    <m/>
    <m/>
    <m/>
    <m/>
    <m/>
    <m/>
    <m/>
    <m/>
    <m/>
    <m/>
    <m/>
    <m/>
    <m/>
    <m/>
    <m/>
    <m/>
    <m/>
    <m/>
    <m/>
    <m/>
    <m/>
    <m/>
    <m/>
    <m/>
    <m/>
    <m/>
    <m/>
    <m/>
    <m/>
    <m/>
    <m/>
    <m/>
    <m/>
    <m/>
    <m/>
    <m/>
    <m/>
    <m/>
    <m/>
    <m/>
    <m/>
    <m/>
    <m/>
    <m/>
    <m/>
    <m/>
    <m/>
    <m/>
    <m/>
    <m/>
    <m/>
    <m/>
    <m/>
    <m/>
    <m/>
    <m/>
    <m/>
    <m/>
    <m/>
    <m/>
    <m/>
    <m/>
    <m/>
    <m/>
    <m/>
    <m/>
    <m/>
    <n v="1"/>
    <n v="1"/>
    <s v="ZBHT0024"/>
    <s v="APkAVHejsOJz"/>
    <s v="Allocated"/>
    <s v="Left Message (LMCB)"/>
    <s v="Meet doughter "/>
    <d v="2026-06-04T00:00:00"/>
    <m/>
    <m/>
    <m/>
    <m/>
    <s v="1593"/>
    <n v="7859"/>
    <n v="15627"/>
  </r>
  <r>
    <n v="137632312"/>
    <s v="GIRIJA DNYANESHWAR CHORGHE"/>
    <m/>
    <x v="1"/>
    <m/>
    <m/>
    <m/>
    <m/>
    <n v="3302"/>
    <n v="6593"/>
    <n v="-6143"/>
    <n v="10477"/>
    <x v="5"/>
    <x v="1"/>
    <x v="1"/>
    <x v="8"/>
    <n v="6443.26"/>
    <n v="472"/>
    <n v="0"/>
    <n v="4950"/>
    <s v="FLOW"/>
    <n v="1.7776802939413566E-2"/>
    <n v="3.1363565123296582E-3"/>
    <x v="1"/>
    <s v="RTP"/>
    <s v="RTP"/>
    <s v="RTP"/>
    <m/>
    <m/>
    <s v="CAVNA"/>
    <m/>
    <s v="REPO"/>
    <s v="-"/>
    <s v="SOMATANE"/>
    <s v="-"/>
    <s v="-"/>
    <s v="-"/>
    <n v="12015"/>
    <n v="6443.26"/>
    <n v="146"/>
    <n v="162"/>
    <s v="FLOW"/>
    <m/>
    <m/>
    <m/>
    <m/>
    <s v="NPA"/>
    <s v="MH14KP6722"/>
    <s v="TVS JUPITER 125 DRUM ALLOY"/>
    <d v="2023-01-21T00:00:00"/>
    <n v="36"/>
    <x v="0"/>
    <x v="1"/>
    <m/>
    <m/>
    <m/>
    <m/>
    <m/>
    <m/>
    <m/>
    <m/>
    <m/>
    <m/>
    <n v="1"/>
    <m/>
    <m/>
    <m/>
    <m/>
    <m/>
    <m/>
    <m/>
    <m/>
    <m/>
    <m/>
    <m/>
    <m/>
    <m/>
    <m/>
    <m/>
    <m/>
    <m/>
    <m/>
    <m/>
    <m/>
    <m/>
    <m/>
    <m/>
    <m/>
    <m/>
    <m/>
    <m/>
    <m/>
    <m/>
    <m/>
    <m/>
    <m/>
    <m/>
    <m/>
    <m/>
    <m/>
    <m/>
    <m/>
    <m/>
    <m/>
    <m/>
    <m/>
    <m/>
    <m/>
    <m/>
    <m/>
    <m/>
    <m/>
    <m/>
    <m/>
    <m/>
    <m/>
    <m/>
    <m/>
    <m/>
    <m/>
    <m/>
    <m/>
    <m/>
    <m/>
    <m/>
    <m/>
    <m/>
    <m/>
    <m/>
    <m/>
    <m/>
    <m/>
    <m/>
    <m/>
    <m/>
    <m/>
    <m/>
    <m/>
    <m/>
    <m/>
    <m/>
    <m/>
    <m/>
    <m/>
    <m/>
    <m/>
    <m/>
    <n v="1"/>
    <n v="1"/>
    <s v="ZBHT0013"/>
    <s v="A2B8XCrlkXvz"/>
    <s v="Allocated"/>
    <s v="Left Message (LMCB)"/>
    <s v="Left massage "/>
    <d v="2026-06-04T00:00:00"/>
    <m/>
    <m/>
    <m/>
    <m/>
    <s v="582"/>
    <n v="-6143"/>
    <n v="10477"/>
  </r>
  <r>
    <n v="462636667"/>
    <s v="ARVIND ANAND SHINDE"/>
    <m/>
    <x v="1"/>
    <m/>
    <m/>
    <m/>
    <m/>
    <n v="3247"/>
    <n v="6494"/>
    <n v="191"/>
    <n v="10059"/>
    <x v="1"/>
    <x v="1"/>
    <x v="1"/>
    <x v="6"/>
    <n v="6308"/>
    <n v="191"/>
    <n v="0"/>
    <n v="3577"/>
    <s v="FLOW"/>
    <n v="1.3118357258911348E-2"/>
    <n v="1.6871406859063499E-3"/>
    <x v="1"/>
    <s v="BPTP"/>
    <s v="LMCB"/>
    <s v="BPTP"/>
    <s v="Financail problem"/>
    <m/>
    <s v="CAVNA"/>
    <m/>
    <s v="REPO"/>
    <s v="-"/>
    <s v="YERWADA"/>
    <s v="-"/>
    <s v="-"/>
    <s v="-"/>
    <n v="10262"/>
    <n v="6308"/>
    <n v="87"/>
    <n v="103"/>
    <s v="FLOW"/>
    <m/>
    <m/>
    <m/>
    <m/>
    <s v="REGULAR"/>
    <s v="MH12VS2944"/>
    <s v="HONDA SHINE DRUM BSVI"/>
    <d v="2024-04-20T00:00:00"/>
    <n v="24"/>
    <x v="0"/>
    <x v="1"/>
    <m/>
    <m/>
    <m/>
    <m/>
    <n v="1"/>
    <m/>
    <m/>
    <m/>
    <m/>
    <m/>
    <m/>
    <m/>
    <m/>
    <m/>
    <m/>
    <m/>
    <m/>
    <m/>
    <m/>
    <m/>
    <m/>
    <m/>
    <m/>
    <m/>
    <m/>
    <m/>
    <m/>
    <m/>
    <m/>
    <m/>
    <m/>
    <m/>
    <m/>
    <m/>
    <m/>
    <m/>
    <m/>
    <m/>
    <m/>
    <m/>
    <m/>
    <m/>
    <m/>
    <m/>
    <m/>
    <m/>
    <m/>
    <m/>
    <m/>
    <m/>
    <m/>
    <m/>
    <m/>
    <m/>
    <m/>
    <m/>
    <m/>
    <m/>
    <m/>
    <m/>
    <m/>
    <m/>
    <m/>
    <m/>
    <m/>
    <m/>
    <m/>
    <m/>
    <m/>
    <m/>
    <m/>
    <m/>
    <m/>
    <m/>
    <m/>
    <m/>
    <m/>
    <m/>
    <m/>
    <m/>
    <m/>
    <m/>
    <m/>
    <m/>
    <m/>
    <m/>
    <m/>
    <m/>
    <m/>
    <m/>
    <m/>
    <m/>
    <m/>
    <m/>
    <n v="1"/>
    <n v="1"/>
    <s v="ZBHT0012"/>
    <s v="k2dKUKPiLm"/>
    <s v="Allocated"/>
    <s v="Left Message (LMCB)"/>
    <s v="Lm"/>
    <d v="2026-06-02T00:00:00"/>
    <m/>
    <m/>
    <m/>
    <m/>
    <s v="318"/>
    <n v="191"/>
    <n v="10059"/>
  </r>
  <r>
    <n v="464044897"/>
    <s v="VIKAS KESHAV TIKONE"/>
    <s v="ONLINE"/>
    <x v="8"/>
    <n v="900"/>
    <m/>
    <m/>
    <m/>
    <n v="874"/>
    <n v="3264"/>
    <n v="829"/>
    <n v="3489"/>
    <x v="2"/>
    <x v="0"/>
    <x v="0"/>
    <x v="8"/>
    <n v="6306"/>
    <n v="187"/>
    <n v="0"/>
    <n v="4470"/>
    <s v="FLOW"/>
    <n v="6.2402218217766522E-2"/>
    <n v="2.070379079613275E-3"/>
    <x v="0"/>
    <s v="PAID"/>
    <s v="PTP"/>
    <s v="PTP"/>
    <m/>
    <m/>
    <s v="CAVA"/>
    <m/>
    <s v="REPO"/>
    <s v="-"/>
    <s v="KARLA"/>
    <s v="-"/>
    <s v="-"/>
    <s v="-"/>
    <n v="7921"/>
    <n v="6306"/>
    <n v="115"/>
    <n v="131"/>
    <s v="FLOW"/>
    <m/>
    <m/>
    <m/>
    <m/>
    <s v="NPA"/>
    <s v="MH14LF8117"/>
    <s v="HONDA ACTIVA 125 SMART"/>
    <d v="2024-09-17T00:00:00"/>
    <n v="24"/>
    <x v="0"/>
    <x v="1"/>
    <m/>
    <m/>
    <m/>
    <m/>
    <m/>
    <m/>
    <m/>
    <m/>
    <m/>
    <m/>
    <n v="1"/>
    <m/>
    <m/>
    <m/>
    <m/>
    <m/>
    <m/>
    <m/>
    <m/>
    <m/>
    <m/>
    <m/>
    <m/>
    <m/>
    <m/>
    <m/>
    <m/>
    <m/>
    <m/>
    <m/>
    <m/>
    <m/>
    <m/>
    <m/>
    <m/>
    <m/>
    <m/>
    <m/>
    <m/>
    <m/>
    <m/>
    <m/>
    <m/>
    <m/>
    <m/>
    <m/>
    <m/>
    <m/>
    <m/>
    <m/>
    <m/>
    <m/>
    <m/>
    <m/>
    <m/>
    <m/>
    <m/>
    <m/>
    <m/>
    <m/>
    <m/>
    <m/>
    <m/>
    <m/>
    <m/>
    <m/>
    <m/>
    <m/>
    <m/>
    <m/>
    <m/>
    <m/>
    <m/>
    <m/>
    <m/>
    <m/>
    <m/>
    <m/>
    <m/>
    <m/>
    <m/>
    <m/>
    <m/>
    <m/>
    <m/>
    <m/>
    <m/>
    <m/>
    <m/>
    <m/>
    <m/>
    <m/>
    <m/>
    <m/>
    <n v="1"/>
    <n v="1"/>
    <s v="ZBHT0013"/>
    <s v="k2YDIP0Wdz"/>
    <s v="Allocated"/>
    <s v="Promise To Pay (PTP)"/>
    <s v="Ptp"/>
    <d v="2026-06-12T00:00:00"/>
    <m/>
    <m/>
    <m/>
    <m/>
    <s v="251"/>
    <n v="829"/>
    <n v="4389"/>
  </r>
  <r>
    <n v="463361916"/>
    <s v="HANUMAN PANDURANG KATKE"/>
    <m/>
    <x v="1"/>
    <m/>
    <m/>
    <m/>
    <m/>
    <n v="2179"/>
    <n v="2179"/>
    <n v="2222"/>
    <n v="4468"/>
    <x v="0"/>
    <x v="1"/>
    <x v="1"/>
    <x v="7"/>
    <n v="6290"/>
    <n v="43"/>
    <n v="0"/>
    <n v="900"/>
    <s v="23.05.26"/>
    <n v="3.9161609096351468E-3"/>
    <n v="3.4420862339538179E-4"/>
    <x v="0"/>
    <s v="PTP"/>
    <s v="PTP"/>
    <s v="PTP"/>
    <m/>
    <n v="21"/>
    <s v="CAVA"/>
    <m/>
    <s v="-"/>
    <s v="-"/>
    <s v="SHIRUR"/>
    <s v="-"/>
    <s v="-"/>
    <s v="-"/>
    <n v="3122"/>
    <n v="6290"/>
    <n v="26"/>
    <n v="42"/>
    <s v="FLOW"/>
    <m/>
    <m/>
    <m/>
    <m/>
    <s v="REGULAR"/>
    <s v="MH12WL2558"/>
    <s v="SPLENDOR PLUS I3S XTEC"/>
    <d v="2024-07-01T00:00:00"/>
    <n v="24"/>
    <x v="0"/>
    <x v="0"/>
    <m/>
    <m/>
    <m/>
    <m/>
    <m/>
    <m/>
    <m/>
    <m/>
    <m/>
    <m/>
    <m/>
    <m/>
    <m/>
    <n v="1"/>
    <m/>
    <m/>
    <m/>
    <m/>
    <m/>
    <m/>
    <m/>
    <m/>
    <m/>
    <m/>
    <m/>
    <m/>
    <m/>
    <m/>
    <m/>
    <m/>
    <m/>
    <m/>
    <m/>
    <m/>
    <m/>
    <m/>
    <m/>
    <m/>
    <m/>
    <m/>
    <n v="2"/>
    <m/>
    <m/>
    <m/>
    <m/>
    <m/>
    <m/>
    <m/>
    <m/>
    <m/>
    <m/>
    <m/>
    <m/>
    <m/>
    <m/>
    <m/>
    <m/>
    <m/>
    <m/>
    <m/>
    <m/>
    <m/>
    <m/>
    <m/>
    <m/>
    <m/>
    <m/>
    <m/>
    <m/>
    <m/>
    <m/>
    <m/>
    <m/>
    <m/>
    <m/>
    <m/>
    <m/>
    <m/>
    <m/>
    <m/>
    <m/>
    <m/>
    <m/>
    <m/>
    <m/>
    <m/>
    <m/>
    <m/>
    <m/>
    <m/>
    <m/>
    <m/>
    <m/>
    <m/>
    <n v="3"/>
    <n v="1"/>
    <s v="ZBHT0024"/>
    <s v="Gow3QYrX21"/>
    <s v="Allocated"/>
    <s v="Left Message (LMCB)"/>
    <s v="Meet mother "/>
    <d v="2026-06-05T00:00:00"/>
    <m/>
    <m/>
    <m/>
    <m/>
    <s v="110"/>
    <n v="2222"/>
    <n v="4468"/>
  </r>
  <r>
    <n v="458337144"/>
    <s v="PALLAVI NANABHAU PACHUNDKAR"/>
    <m/>
    <x v="1"/>
    <m/>
    <m/>
    <m/>
    <m/>
    <n v="3228"/>
    <n v="3228"/>
    <n v="3258"/>
    <n v="6544"/>
    <x v="0"/>
    <x v="1"/>
    <x v="1"/>
    <x v="7"/>
    <n v="6287"/>
    <n v="30"/>
    <n v="0"/>
    <n v="0"/>
    <s v="-"/>
    <n v="3.9142931063396134E-3"/>
    <n v="3.4404445394066219E-4"/>
    <x v="0"/>
    <s v="PTP"/>
    <s v="-"/>
    <s v="PTP"/>
    <m/>
    <n v="20"/>
    <s v="CAVA"/>
    <m/>
    <s v="-"/>
    <s v="-"/>
    <s v="SHIRUR"/>
    <s v="-"/>
    <s v="-"/>
    <s v="-"/>
    <n v="3258"/>
    <n v="6287"/>
    <n v="27"/>
    <n v="43"/>
    <s v="FLOW"/>
    <m/>
    <m/>
    <m/>
    <m/>
    <s v="REGULAR"/>
    <s v="MH12VY0969"/>
    <s v="SPLENDOR PLUS BS6 I3S DRS CAST FI"/>
    <d v="2023-05-31T00:00:00"/>
    <n v="36"/>
    <x v="0"/>
    <x v="0"/>
    <m/>
    <m/>
    <m/>
    <m/>
    <m/>
    <m/>
    <m/>
    <m/>
    <m/>
    <m/>
    <m/>
    <m/>
    <m/>
    <n v="1"/>
    <m/>
    <m/>
    <m/>
    <m/>
    <m/>
    <m/>
    <m/>
    <m/>
    <m/>
    <m/>
    <m/>
    <m/>
    <m/>
    <m/>
    <m/>
    <m/>
    <m/>
    <m/>
    <m/>
    <m/>
    <m/>
    <m/>
    <m/>
    <m/>
    <m/>
    <m/>
    <m/>
    <m/>
    <m/>
    <m/>
    <m/>
    <m/>
    <m/>
    <m/>
    <m/>
    <m/>
    <m/>
    <m/>
    <m/>
    <m/>
    <m/>
    <m/>
    <m/>
    <m/>
    <m/>
    <m/>
    <m/>
    <m/>
    <m/>
    <m/>
    <m/>
    <m/>
    <m/>
    <m/>
    <m/>
    <m/>
    <m/>
    <m/>
    <m/>
    <m/>
    <m/>
    <m/>
    <m/>
    <m/>
    <m/>
    <m/>
    <m/>
    <m/>
    <m/>
    <m/>
    <m/>
    <m/>
    <m/>
    <m/>
    <m/>
    <m/>
    <m/>
    <m/>
    <m/>
    <m/>
    <n v="1"/>
    <n v="1"/>
    <s v="ZBHT0024"/>
    <s v="BPetMk514OIz"/>
    <s v="Allocated"/>
    <s v="Door Locked (NC_DL)"/>
    <s v="Door lock "/>
    <d v="2026-06-05T00:00:00"/>
    <m/>
    <m/>
    <m/>
    <m/>
    <s v="88"/>
    <n v="3258"/>
    <n v="6544"/>
  </r>
  <r>
    <n v="457999507"/>
    <s v="RAHUL VIJAY KUMARRAMHRUDAYYADAV"/>
    <m/>
    <x v="1"/>
    <m/>
    <m/>
    <m/>
    <m/>
    <n v="6372"/>
    <n v="6361"/>
    <n v="6450"/>
    <n v="12958"/>
    <x v="0"/>
    <x v="1"/>
    <x v="1"/>
    <x v="14"/>
    <n v="6286.33"/>
    <n v="89"/>
    <n v="0"/>
    <n v="900"/>
    <s v="21.05.26 26.05.26"/>
    <n v="9.6414869533496001E-3"/>
    <n v="3.4400778942910814E-4"/>
    <x v="0"/>
    <s v="PTP"/>
    <s v="PTP"/>
    <s v="PTP"/>
    <m/>
    <n v="22"/>
    <s v="CAVA"/>
    <m/>
    <s v="-"/>
    <s v="-"/>
    <s v="DEHU ROAD"/>
    <s v="-"/>
    <s v="-"/>
    <s v="-"/>
    <n v="7350"/>
    <n v="6286.33"/>
    <n v="27"/>
    <n v="43"/>
    <s v="FLOW"/>
    <m/>
    <m/>
    <m/>
    <m/>
    <s v="REGULAR"/>
    <s v="MH14KV2892"/>
    <s v="BAJAJ KTM DUKE 200 ABS"/>
    <d v="2023-05-06T00:00:00"/>
    <n v="36"/>
    <x v="0"/>
    <x v="1"/>
    <m/>
    <m/>
    <m/>
    <m/>
    <m/>
    <m/>
    <m/>
    <m/>
    <m/>
    <m/>
    <m/>
    <m/>
    <m/>
    <n v="1"/>
    <m/>
    <m/>
    <m/>
    <m/>
    <m/>
    <m/>
    <m/>
    <m/>
    <m/>
    <m/>
    <m/>
    <m/>
    <m/>
    <m/>
    <m/>
    <m/>
    <m/>
    <m/>
    <m/>
    <m/>
    <n v="1"/>
    <m/>
    <m/>
    <m/>
    <m/>
    <m/>
    <m/>
    <m/>
    <m/>
    <m/>
    <m/>
    <m/>
    <m/>
    <m/>
    <m/>
    <m/>
    <m/>
    <m/>
    <n v="1"/>
    <m/>
    <m/>
    <m/>
    <m/>
    <m/>
    <m/>
    <m/>
    <m/>
    <m/>
    <m/>
    <m/>
    <m/>
    <m/>
    <m/>
    <m/>
    <m/>
    <m/>
    <m/>
    <m/>
    <m/>
    <m/>
    <m/>
    <m/>
    <m/>
    <m/>
    <m/>
    <m/>
    <m/>
    <m/>
    <m/>
    <m/>
    <m/>
    <m/>
    <m/>
    <m/>
    <m/>
    <m/>
    <m/>
    <m/>
    <m/>
    <m/>
    <n v="3"/>
    <n v="1"/>
    <s v="DUWT0027"/>
    <s v="k2NpI5Zt1z"/>
    <s v="Allocated"/>
    <s v="Door Locked (NC_DL)"/>
    <s v="Visited to Customers residence address but Customers residence is Door Lock "/>
    <d v="2026-06-05T00:00:00"/>
    <m/>
    <m/>
    <m/>
    <m/>
    <s v="225"/>
    <n v="6450"/>
    <n v="12958"/>
  </r>
  <r>
    <n v="459996600"/>
    <s v="SHRINATH HARICHANDRA BHAVAL"/>
    <s v="ONLINE"/>
    <x v="10"/>
    <n v="3350"/>
    <m/>
    <m/>
    <m/>
    <n v="3305"/>
    <n v="6270"/>
    <n v="45"/>
    <n v="6595"/>
    <x v="1"/>
    <x v="0"/>
    <x v="0"/>
    <x v="1"/>
    <n v="6220"/>
    <n v="385"/>
    <n v="0"/>
    <n v="5850"/>
    <s v="-"/>
    <n v="1.0382777276073374E-2"/>
    <n v="1.6636041639723361E-3"/>
    <x v="0"/>
    <s v="PAID"/>
    <s v="-"/>
    <s v="PAID"/>
    <m/>
    <m/>
    <s v="CAVA"/>
    <m/>
    <m/>
    <m/>
    <s v="THERGAON"/>
    <m/>
    <m/>
    <m/>
    <n v="12505"/>
    <n v="6220"/>
    <n v="88"/>
    <n v="73"/>
    <s v="STABLE"/>
    <m/>
    <m/>
    <m/>
    <m/>
    <s v="-"/>
    <s v="MH14LC4276"/>
    <s v="SPLENDOR PLUS DRS CAST FI BLACK"/>
    <d v="2023-10-04T00:00:00"/>
    <n v="30"/>
    <x v="1"/>
    <x v="0"/>
    <m/>
    <m/>
    <m/>
    <m/>
    <m/>
    <m/>
    <m/>
    <m/>
    <m/>
    <m/>
    <m/>
    <m/>
    <m/>
    <m/>
    <m/>
    <m/>
    <m/>
    <m/>
    <m/>
    <m/>
    <m/>
    <m/>
    <m/>
    <m/>
    <m/>
    <m/>
    <m/>
    <m/>
    <m/>
    <m/>
    <m/>
    <m/>
    <m/>
    <m/>
    <m/>
    <m/>
    <m/>
    <m/>
    <m/>
    <m/>
    <m/>
    <m/>
    <m/>
    <m/>
    <m/>
    <m/>
    <m/>
    <m/>
    <m/>
    <m/>
    <m/>
    <m/>
    <m/>
    <m/>
    <m/>
    <m/>
    <m/>
    <m/>
    <m/>
    <m/>
    <m/>
    <m/>
    <m/>
    <m/>
    <m/>
    <m/>
    <m/>
    <m/>
    <m/>
    <m/>
    <m/>
    <m/>
    <m/>
    <m/>
    <m/>
    <m/>
    <m/>
    <m/>
    <m/>
    <m/>
    <m/>
    <m/>
    <m/>
    <m/>
    <m/>
    <m/>
    <m/>
    <m/>
    <m/>
    <m/>
    <m/>
    <n v="1"/>
    <m/>
    <m/>
    <n v="1"/>
    <n v="1"/>
    <s v="ZBHT0011"/>
    <s v="koKXfvLpDJ7"/>
    <s v="Allocated"/>
    <s v="Promise To Pay (PTP)"/>
    <s v="cm mother meet market palace make the online payment today "/>
    <d v="2026-06-13T00:00:00"/>
    <m/>
    <m/>
    <m/>
    <m/>
    <s v="370"/>
    <n v="45"/>
    <n v="9945"/>
  </r>
  <r>
    <n v="458039157"/>
    <s v="ANKITA SURESH KONDE"/>
    <m/>
    <x v="1"/>
    <m/>
    <m/>
    <m/>
    <m/>
    <n v="6126"/>
    <n v="6126"/>
    <n v="6132"/>
    <n v="12342"/>
    <x v="0"/>
    <x v="1"/>
    <x v="1"/>
    <x v="3"/>
    <n v="6045.46"/>
    <n v="6"/>
    <n v="0"/>
    <n v="863.33"/>
    <s v="-"/>
    <n v="6.8878899986605808E-3"/>
    <n v="3.3082662390967327E-4"/>
    <x v="1"/>
    <s v="NC"/>
    <s v="-"/>
    <s v="NC"/>
    <s v="Add not found"/>
    <m/>
    <s v="CNAVNA"/>
    <m/>
    <s v="-"/>
    <s v="-"/>
    <s v="KHED SHIVAPUR"/>
    <s v="-"/>
    <s v="-"/>
    <s v="-"/>
    <n v="6995.33"/>
    <n v="6045.46"/>
    <n v="27"/>
    <n v="43"/>
    <s v="FLOW"/>
    <m/>
    <m/>
    <m/>
    <m/>
    <s v="REGULAR"/>
    <s v="MH12VM5535"/>
    <s v="RE BULLET 350 EFI BLACK"/>
    <d v="2023-05-09T00:00:00"/>
    <n v="36"/>
    <x v="0"/>
    <x v="1"/>
    <m/>
    <m/>
    <m/>
    <m/>
    <m/>
    <m/>
    <m/>
    <m/>
    <m/>
    <m/>
    <n v="1"/>
    <m/>
    <m/>
    <m/>
    <m/>
    <m/>
    <n v="1"/>
    <m/>
    <m/>
    <m/>
    <m/>
    <m/>
    <m/>
    <m/>
    <m/>
    <m/>
    <m/>
    <m/>
    <m/>
    <m/>
    <m/>
    <m/>
    <m/>
    <m/>
    <m/>
    <m/>
    <m/>
    <m/>
    <m/>
    <m/>
    <m/>
    <m/>
    <m/>
    <m/>
    <m/>
    <m/>
    <m/>
    <m/>
    <m/>
    <m/>
    <m/>
    <m/>
    <m/>
    <m/>
    <m/>
    <m/>
    <m/>
    <m/>
    <m/>
    <m/>
    <m/>
    <m/>
    <m/>
    <m/>
    <m/>
    <m/>
    <m/>
    <m/>
    <m/>
    <m/>
    <m/>
    <m/>
    <m/>
    <m/>
    <m/>
    <m/>
    <m/>
    <m/>
    <m/>
    <m/>
    <m/>
    <m/>
    <m/>
    <m/>
    <m/>
    <m/>
    <m/>
    <m/>
    <m/>
    <m/>
    <m/>
    <m/>
    <m/>
    <m/>
    <n v="2"/>
    <n v="1"/>
    <s v="DUWT0011"/>
    <s v="k6lwdcCyG1"/>
    <s v="Allocated"/>
    <s v="Others (NC_OTHER)"/>
    <s v="Customer address not found short address "/>
    <d v="2026-06-06T00:00:00"/>
    <m/>
    <m/>
    <m/>
    <m/>
    <s v="90"/>
    <n v="6132"/>
    <n v="12342"/>
  </r>
  <r>
    <n v="458432366"/>
    <s v="RAMA AISHWAS KAMBALE"/>
    <m/>
    <x v="1"/>
    <m/>
    <m/>
    <m/>
    <m/>
    <n v="3105"/>
    <n v="3105"/>
    <n v="3161"/>
    <n v="6322"/>
    <x v="0"/>
    <x v="1"/>
    <x v="1"/>
    <x v="7"/>
    <n v="6044.6"/>
    <n v="56"/>
    <n v="0"/>
    <n v="450"/>
    <s v="-"/>
    <n v="3.7633746000605098E-3"/>
    <n v="3.307795619993203E-4"/>
    <x v="1"/>
    <s v="BPTP"/>
    <s v="-"/>
    <s v="BPTP"/>
    <s v="Financail problem"/>
    <m/>
    <s v="CAVNA"/>
    <m/>
    <m/>
    <m/>
    <s v="KURULI"/>
    <m/>
    <m/>
    <m/>
    <n v="3611"/>
    <n v="6044.6"/>
    <n v="27"/>
    <n v="43"/>
    <s v="FLOW"/>
    <m/>
    <m/>
    <m/>
    <m/>
    <s v="-"/>
    <s v="MH38AG2802"/>
    <s v="HF DELUXE BS6 I3S DRUM SELF CAST"/>
    <d v="2023-06-06T00:00:00"/>
    <n v="36"/>
    <x v="1"/>
    <x v="0"/>
    <m/>
    <m/>
    <m/>
    <m/>
    <m/>
    <m/>
    <m/>
    <m/>
    <m/>
    <m/>
    <m/>
    <m/>
    <m/>
    <m/>
    <m/>
    <m/>
    <m/>
    <m/>
    <m/>
    <m/>
    <m/>
    <m/>
    <m/>
    <m/>
    <m/>
    <m/>
    <m/>
    <m/>
    <m/>
    <m/>
    <m/>
    <m/>
    <m/>
    <m/>
    <n v="1"/>
    <m/>
    <m/>
    <m/>
    <m/>
    <m/>
    <m/>
    <m/>
    <m/>
    <m/>
    <m/>
    <m/>
    <m/>
    <m/>
    <m/>
    <m/>
    <m/>
    <m/>
    <m/>
    <m/>
    <m/>
    <m/>
    <m/>
    <m/>
    <m/>
    <m/>
    <m/>
    <m/>
    <m/>
    <m/>
    <m/>
    <m/>
    <m/>
    <m/>
    <m/>
    <m/>
    <m/>
    <m/>
    <m/>
    <m/>
    <m/>
    <m/>
    <m/>
    <m/>
    <m/>
    <m/>
    <m/>
    <m/>
    <m/>
    <m/>
    <m/>
    <m/>
    <m/>
    <m/>
    <m/>
    <m/>
    <m/>
    <m/>
    <m/>
    <m/>
    <n v="1"/>
    <n v="1"/>
    <s v="ZBHT0024"/>
    <s v="k6xYxwXs97"/>
    <s v="Allocated"/>
    <s v="Left Message (LMCB)"/>
    <s v="Meet wife "/>
    <d v="2026-06-12T00:00:00"/>
    <m/>
    <m/>
    <m/>
    <m/>
    <s v="112"/>
    <n v="3161"/>
    <n v="6322"/>
  </r>
  <r>
    <n v="139640918"/>
    <s v="KAJAL AVINASH ADAGALE"/>
    <m/>
    <x v="1"/>
    <m/>
    <m/>
    <m/>
    <m/>
    <n v="2814"/>
    <n v="6138"/>
    <n v="-4433"/>
    <n v="9751"/>
    <x v="5"/>
    <x v="1"/>
    <x v="1"/>
    <x v="7"/>
    <n v="5983.67"/>
    <n v="685"/>
    <n v="0"/>
    <n v="5850"/>
    <s v="FLOW"/>
    <n v="1.7395488889326904E-2"/>
    <n v="2.9126439678255423E-3"/>
    <x v="1"/>
    <s v="NC"/>
    <s v="LMCB"/>
    <s v="NC"/>
    <s v="Customer at solupar "/>
    <m/>
    <s v="CNAVNA"/>
    <m/>
    <s v="REPO"/>
    <s v="-"/>
    <s v="SHIRUR"/>
    <s v="-"/>
    <s v="-"/>
    <s v="-"/>
    <n v="12673"/>
    <n v="5983.67"/>
    <n v="146"/>
    <n v="162"/>
    <s v="FLOW"/>
    <m/>
    <m/>
    <m/>
    <m/>
    <s v="NPA"/>
    <s v="MH12VX7985"/>
    <s v="SPLENDOR PLUS I3S XTEC"/>
    <d v="2023-03-16T00:00:00"/>
    <n v="36"/>
    <x v="0"/>
    <x v="0"/>
    <m/>
    <m/>
    <m/>
    <m/>
    <m/>
    <m/>
    <m/>
    <m/>
    <m/>
    <m/>
    <m/>
    <m/>
    <m/>
    <m/>
    <m/>
    <m/>
    <n v="1"/>
    <m/>
    <m/>
    <m/>
    <m/>
    <m/>
    <m/>
    <m/>
    <m/>
    <m/>
    <m/>
    <m/>
    <m/>
    <m/>
    <m/>
    <m/>
    <m/>
    <m/>
    <m/>
    <m/>
    <m/>
    <m/>
    <m/>
    <m/>
    <m/>
    <m/>
    <m/>
    <m/>
    <m/>
    <m/>
    <m/>
    <m/>
    <m/>
    <m/>
    <m/>
    <m/>
    <m/>
    <m/>
    <m/>
    <m/>
    <m/>
    <m/>
    <m/>
    <m/>
    <m/>
    <m/>
    <m/>
    <m/>
    <m/>
    <m/>
    <m/>
    <m/>
    <m/>
    <m/>
    <m/>
    <m/>
    <m/>
    <m/>
    <m/>
    <m/>
    <m/>
    <m/>
    <m/>
    <m/>
    <m/>
    <m/>
    <m/>
    <m/>
    <m/>
    <m/>
    <m/>
    <m/>
    <m/>
    <m/>
    <m/>
    <m/>
    <m/>
    <m/>
    <n v="1"/>
    <n v="1"/>
    <s v="ZBHT0024"/>
    <s v="GPLBX_lFGFyc"/>
    <s v="Allocated"/>
    <s v="Left Message (LMCB)"/>
    <s v="Meet mother in law "/>
    <d v="2026-06-06T00:00:00"/>
    <m/>
    <m/>
    <m/>
    <m/>
    <s v="799"/>
    <n v="-4433"/>
    <n v="9751"/>
  </r>
  <r>
    <n v="140383146"/>
    <s v="SUNIL SEBASTIAN SEBASTIAN"/>
    <m/>
    <x v="1"/>
    <m/>
    <m/>
    <m/>
    <m/>
    <n v="3191"/>
    <n v="5887"/>
    <n v="-87"/>
    <n v="9597"/>
    <x v="1"/>
    <x v="1"/>
    <x v="1"/>
    <x v="13"/>
    <n v="5828.22"/>
    <n v="408"/>
    <n v="0"/>
    <n v="0"/>
    <s v="04.05.26"/>
    <n v="2.5468420110814908E-2"/>
    <n v="1.5588184984802009E-3"/>
    <x v="0"/>
    <s v="MPTP"/>
    <s v="PAID"/>
    <s v="MPTP"/>
    <s v="Entry restricted"/>
    <n v="15"/>
    <s v="CAVNA"/>
    <m/>
    <s v="REPO"/>
    <s v="-"/>
    <s v="MULSHI"/>
    <s v="-"/>
    <s v="-"/>
    <s v="-"/>
    <n v="6295"/>
    <n v="5828.22"/>
    <n v="87"/>
    <n v="103"/>
    <s v="FLOW"/>
    <m/>
    <m/>
    <m/>
    <m/>
    <s v="REGULAR"/>
    <s v="MH12VJ4389"/>
    <s v="HONDA ACTIVA 6G H SMART"/>
    <d v="2023-03-29T00:00:00"/>
    <n v="36"/>
    <x v="0"/>
    <x v="0"/>
    <m/>
    <m/>
    <m/>
    <m/>
    <m/>
    <m/>
    <m/>
    <m/>
    <m/>
    <m/>
    <n v="1"/>
    <m/>
    <m/>
    <m/>
    <m/>
    <m/>
    <m/>
    <m/>
    <m/>
    <m/>
    <m/>
    <m/>
    <m/>
    <m/>
    <m/>
    <m/>
    <m/>
    <m/>
    <m/>
    <m/>
    <m/>
    <m/>
    <m/>
    <m/>
    <m/>
    <m/>
    <m/>
    <m/>
    <m/>
    <m/>
    <m/>
    <m/>
    <m/>
    <m/>
    <m/>
    <m/>
    <m/>
    <m/>
    <m/>
    <m/>
    <m/>
    <m/>
    <m/>
    <m/>
    <m/>
    <m/>
    <m/>
    <m/>
    <m/>
    <m/>
    <m/>
    <m/>
    <m/>
    <m/>
    <m/>
    <m/>
    <m/>
    <m/>
    <m/>
    <m/>
    <m/>
    <m/>
    <m/>
    <m/>
    <m/>
    <m/>
    <m/>
    <m/>
    <m/>
    <m/>
    <m/>
    <m/>
    <m/>
    <m/>
    <m/>
    <m/>
    <m/>
    <m/>
    <m/>
    <m/>
    <m/>
    <m/>
    <m/>
    <m/>
    <n v="1"/>
    <n v="1"/>
    <s v="DUWT0030"/>
    <s v="koUvV2uFsm"/>
    <s v="Allocated"/>
    <s v="Entry Restricted (NC_ER)"/>
    <s v="No Entry "/>
    <d v="2026-06-04T00:00:00"/>
    <m/>
    <m/>
    <m/>
    <m/>
    <s v="519"/>
    <n v="-87"/>
    <n v="9597"/>
  </r>
  <r>
    <n v="139563434"/>
    <s v="KUNAL KUNDLIK TIJAGE"/>
    <s v="ONLINE"/>
    <x v="6"/>
    <n v="6343"/>
    <m/>
    <m/>
    <m/>
    <n v="2712"/>
    <n v="5951"/>
    <n v="-4505"/>
    <n v="2419"/>
    <x v="5"/>
    <x v="2"/>
    <x v="0"/>
    <x v="11"/>
    <n v="5818.64"/>
    <n v="392"/>
    <n v="0"/>
    <n v="4050"/>
    <s v="FLOW"/>
    <n v="1"/>
    <n v="2.8323130615405621E-3"/>
    <x v="2"/>
    <s v="PAID"/>
    <s v="PTP"/>
    <s v="PAID"/>
    <m/>
    <m/>
    <m/>
    <m/>
    <s v="REPO"/>
    <s v="-"/>
    <s v="RAJGURU NAGAR "/>
    <s v="-"/>
    <s v="-"/>
    <s v="-"/>
    <n v="10393"/>
    <n v="5818.64"/>
    <n v="146"/>
    <n v="11"/>
    <s v="STABLE"/>
    <m/>
    <m/>
    <m/>
    <m/>
    <s v="NPA"/>
    <s v="MH14KT3175"/>
    <s v="SPLENDOR PLUS DRS CAST FI BLACK"/>
    <d v="2023-03-20T00:00:00"/>
    <n v="36"/>
    <x v="0"/>
    <x v="0"/>
    <m/>
    <m/>
    <m/>
    <m/>
    <m/>
    <m/>
    <m/>
    <m/>
    <m/>
    <m/>
    <m/>
    <m/>
    <m/>
    <n v="1"/>
    <m/>
    <m/>
    <m/>
    <m/>
    <m/>
    <m/>
    <m/>
    <m/>
    <m/>
    <m/>
    <m/>
    <m/>
    <m/>
    <m/>
    <m/>
    <m/>
    <m/>
    <m/>
    <m/>
    <m/>
    <m/>
    <m/>
    <m/>
    <m/>
    <m/>
    <m/>
    <m/>
    <m/>
    <m/>
    <m/>
    <m/>
    <m/>
    <m/>
    <m/>
    <m/>
    <m/>
    <m/>
    <m/>
    <m/>
    <m/>
    <m/>
    <m/>
    <m/>
    <m/>
    <m/>
    <m/>
    <m/>
    <m/>
    <m/>
    <m/>
    <m/>
    <m/>
    <m/>
    <m/>
    <m/>
    <m/>
    <m/>
    <m/>
    <m/>
    <m/>
    <m/>
    <m/>
    <m/>
    <m/>
    <m/>
    <m/>
    <m/>
    <m/>
    <m/>
    <m/>
    <m/>
    <m/>
    <m/>
    <m/>
    <m/>
    <m/>
    <m/>
    <m/>
    <m/>
    <m/>
    <n v="1"/>
    <n v="1"/>
    <s v="ZBHT0010"/>
    <s v="BPEtb_hs8p43"/>
    <s v="Allocated"/>
    <s v="Promise To Pay (PTP)"/>
    <s v="Ptp "/>
    <d v="2026-06-05T00:00:00"/>
    <m/>
    <m/>
    <m/>
    <m/>
    <s v="99"/>
    <n v="-4505"/>
    <n v="8762"/>
  </r>
  <r>
    <n v="140583201"/>
    <s v="POOJA AKSHAY MHETRE"/>
    <s v="ONLINE"/>
    <x v="4"/>
    <n v="3700"/>
    <m/>
    <m/>
    <m/>
    <n v="3495"/>
    <n v="5867"/>
    <n v="-760"/>
    <n v="6016"/>
    <x v="1"/>
    <x v="0"/>
    <x v="0"/>
    <x v="17"/>
    <n v="5816.12"/>
    <n v="363"/>
    <n v="0"/>
    <n v="6300"/>
    <s v="02.05.26"/>
    <n v="0.39165474757106344"/>
    <n v="1.5555822267142739E-3"/>
    <x v="0"/>
    <s v="PAID"/>
    <s v="PAID"/>
    <s v="PAID"/>
    <m/>
    <m/>
    <m/>
    <m/>
    <s v="REPO"/>
    <s v="-"/>
    <s v="PIMPARI"/>
    <s v="-"/>
    <s v="-"/>
    <s v="-"/>
    <n v="12530"/>
    <n v="5816.12"/>
    <n v="87"/>
    <n v="72"/>
    <s v="STABLE"/>
    <m/>
    <m/>
    <m/>
    <m/>
    <s v="REGULAR"/>
    <s v="MH14KT6733"/>
    <s v="ACCESS SPL ED DISC CBS BT BSVI"/>
    <d v="2023-04-11T00:00:00"/>
    <n v="36"/>
    <x v="0"/>
    <x v="0"/>
    <m/>
    <m/>
    <m/>
    <m/>
    <m/>
    <m/>
    <m/>
    <n v="1"/>
    <m/>
    <m/>
    <m/>
    <m/>
    <m/>
    <m/>
    <m/>
    <m/>
    <m/>
    <m/>
    <m/>
    <m/>
    <m/>
    <m/>
    <m/>
    <m/>
    <m/>
    <m/>
    <m/>
    <m/>
    <m/>
    <m/>
    <m/>
    <m/>
    <m/>
    <m/>
    <m/>
    <m/>
    <m/>
    <m/>
    <m/>
    <m/>
    <m/>
    <m/>
    <m/>
    <n v="1"/>
    <m/>
    <m/>
    <m/>
    <m/>
    <m/>
    <m/>
    <m/>
    <m/>
    <n v="1"/>
    <m/>
    <m/>
    <m/>
    <m/>
    <m/>
    <m/>
    <m/>
    <m/>
    <m/>
    <m/>
    <m/>
    <m/>
    <m/>
    <m/>
    <m/>
    <m/>
    <m/>
    <m/>
    <m/>
    <m/>
    <m/>
    <m/>
    <m/>
    <m/>
    <m/>
    <m/>
    <m/>
    <m/>
    <m/>
    <m/>
    <m/>
    <m/>
    <m/>
    <m/>
    <m/>
    <m/>
    <m/>
    <m/>
    <m/>
    <m/>
    <m/>
    <n v="3"/>
    <n v="1"/>
    <s v="ZBHT0015"/>
    <s v="BoLmyqMsAoz"/>
    <s v="Allocated"/>
    <s v="Promise To Pay (PTP)"/>
    <s v="Meet customer husband other place and he promises to pay emi on date. Vehicle with husband."/>
    <d v="2026-06-22T00:00:00"/>
    <m/>
    <m/>
    <m/>
    <m/>
    <s v="354"/>
    <n v="-760"/>
    <n v="9716"/>
  </r>
  <r>
    <n v="140106553"/>
    <s v="LATABAI CHINTAMAN JOSHI"/>
    <s v="BRANCH"/>
    <x v="2"/>
    <n v="3000"/>
    <m/>
    <m/>
    <s v="BANK STABLE 17"/>
    <n v="2978"/>
    <n v="5956"/>
    <n v="-2591"/>
    <n v="6420"/>
    <x v="2"/>
    <x v="0"/>
    <x v="0"/>
    <x v="10"/>
    <n v="5811"/>
    <n v="387"/>
    <n v="0"/>
    <n v="3395"/>
    <s v="FLOW"/>
    <n v="1.9941287988951475E-2"/>
    <n v="1.9078612165608531E-3"/>
    <x v="0"/>
    <s v="PAID"/>
    <s v="PTP"/>
    <s v="PAID"/>
    <m/>
    <m/>
    <s v="CAVA"/>
    <m/>
    <s v="REPO"/>
    <s v="-"/>
    <s v="JUNNAR"/>
    <s v="-"/>
    <s v="-"/>
    <s v="-"/>
    <n v="9738"/>
    <n v="5811"/>
    <n v="115"/>
    <n v="103"/>
    <s v="STABLE"/>
    <m/>
    <m/>
    <m/>
    <m/>
    <s v="NPA"/>
    <s v="MH14KT1594"/>
    <s v="HONDA SHINE DISC BSVI"/>
    <d v="2023-03-30T00:00:00"/>
    <n v="36"/>
    <x v="0"/>
    <x v="0"/>
    <m/>
    <m/>
    <m/>
    <m/>
    <m/>
    <m/>
    <m/>
    <n v="1"/>
    <m/>
    <m/>
    <m/>
    <m/>
    <m/>
    <n v="1"/>
    <m/>
    <m/>
    <m/>
    <m/>
    <m/>
    <m/>
    <m/>
    <m/>
    <m/>
    <m/>
    <m/>
    <m/>
    <m/>
    <m/>
    <m/>
    <m/>
    <m/>
    <m/>
    <m/>
    <m/>
    <m/>
    <m/>
    <m/>
    <m/>
    <m/>
    <m/>
    <m/>
    <m/>
    <m/>
    <m/>
    <m/>
    <m/>
    <m/>
    <m/>
    <m/>
    <m/>
    <m/>
    <m/>
    <m/>
    <m/>
    <m/>
    <m/>
    <m/>
    <m/>
    <m/>
    <m/>
    <m/>
    <m/>
    <m/>
    <m/>
    <m/>
    <m/>
    <m/>
    <m/>
    <m/>
    <m/>
    <m/>
    <m/>
    <m/>
    <m/>
    <m/>
    <m/>
    <m/>
    <m/>
    <m/>
    <m/>
    <m/>
    <m/>
    <m/>
    <m/>
    <m/>
    <m/>
    <m/>
    <m/>
    <m/>
    <m/>
    <m/>
    <m/>
    <m/>
    <m/>
    <n v="2"/>
    <n v="1"/>
    <s v="ZBHT0021"/>
    <s v="BPEAg5aPGRlz"/>
    <s v="Allocated"/>
    <s v="Promise To Pay (PTP)"/>
    <s v="Ptp"/>
    <d v="2026-06-23T00:00:00"/>
    <m/>
    <m/>
    <m/>
    <m/>
    <s v="486"/>
    <n v="-2591"/>
    <n v="9420"/>
  </r>
  <r>
    <n v="138346312"/>
    <s v="AWEZ MUSTAQ SAIYYED"/>
    <m/>
    <x v="1"/>
    <m/>
    <m/>
    <m/>
    <m/>
    <n v="3035"/>
    <n v="5805"/>
    <n v="-5796"/>
    <n v="9486"/>
    <x v="5"/>
    <x v="1"/>
    <x v="1"/>
    <x v="0"/>
    <n v="5750.43"/>
    <n v="539"/>
    <n v="0"/>
    <n v="1350"/>
    <s v="-"/>
    <n v="0.17681949801162125"/>
    <n v="2.7991107885132426E-3"/>
    <x v="1"/>
    <s v="NC"/>
    <s v="-"/>
    <s v="NC"/>
    <s v="Shifted"/>
    <m/>
    <s v="CNAVNA"/>
    <m/>
    <s v="-"/>
    <s v="-"/>
    <s v="GULTEKADI"/>
    <s v="-"/>
    <s v="-"/>
    <s v="-"/>
    <n v="7694"/>
    <n v="5750.43"/>
    <n v="146"/>
    <n v="162"/>
    <s v="FLOW"/>
    <m/>
    <m/>
    <m/>
    <m/>
    <s v="NPA"/>
    <s v="MH12VE1690"/>
    <s v="ACCESS SPL ED DISC CBS"/>
    <d v="2023-02-13T00:00:00"/>
    <n v="36"/>
    <x v="0"/>
    <x v="1"/>
    <m/>
    <m/>
    <m/>
    <m/>
    <m/>
    <m/>
    <m/>
    <m/>
    <m/>
    <m/>
    <m/>
    <m/>
    <m/>
    <m/>
    <m/>
    <m/>
    <m/>
    <m/>
    <m/>
    <m/>
    <m/>
    <m/>
    <m/>
    <m/>
    <m/>
    <m/>
    <m/>
    <m/>
    <m/>
    <m/>
    <m/>
    <m/>
    <m/>
    <m/>
    <m/>
    <m/>
    <m/>
    <m/>
    <m/>
    <m/>
    <m/>
    <m/>
    <m/>
    <m/>
    <m/>
    <m/>
    <m/>
    <m/>
    <m/>
    <m/>
    <m/>
    <m/>
    <n v="1"/>
    <m/>
    <m/>
    <m/>
    <m/>
    <m/>
    <m/>
    <m/>
    <m/>
    <m/>
    <m/>
    <m/>
    <m/>
    <m/>
    <m/>
    <m/>
    <m/>
    <m/>
    <m/>
    <m/>
    <m/>
    <m/>
    <m/>
    <m/>
    <m/>
    <m/>
    <m/>
    <m/>
    <m/>
    <m/>
    <m/>
    <m/>
    <m/>
    <m/>
    <m/>
    <m/>
    <m/>
    <m/>
    <m/>
    <m/>
    <m/>
    <m/>
    <n v="1"/>
    <n v="1"/>
    <s v="DUWT0031"/>
    <s v="G2VkUOYUZz"/>
    <s v="Allocated"/>
    <e v="#N/A"/>
    <e v="#N/A"/>
    <e v="#N/A"/>
    <m/>
    <m/>
    <m/>
    <m/>
    <s v="646"/>
    <n v="-5796"/>
    <n v="9486"/>
  </r>
  <r>
    <n v="463492200"/>
    <s v="DILIP KUMAR"/>
    <m/>
    <x v="1"/>
    <m/>
    <m/>
    <m/>
    <m/>
    <n v="5741"/>
    <n v="5731"/>
    <n v="6373"/>
    <n v="12224"/>
    <x v="5"/>
    <x v="1"/>
    <x v="1"/>
    <x v="13"/>
    <n v="5633"/>
    <n v="642"/>
    <n v="0"/>
    <n v="0"/>
    <s v="-"/>
    <n v="1"/>
    <n v="2.7419499188226092E-3"/>
    <x v="1"/>
    <s v="NC"/>
    <s v="-"/>
    <s v="NC"/>
    <s v="Add not found"/>
    <m/>
    <s v="CNAVNA"/>
    <m/>
    <s v="REPO"/>
    <s v="-"/>
    <s v="HINJEWADI"/>
    <s v="-"/>
    <s v="-"/>
    <s v="-"/>
    <n v="6373"/>
    <n v="5633"/>
    <n v="147"/>
    <n v="163"/>
    <s v="FLOW"/>
    <m/>
    <m/>
    <m/>
    <m/>
    <s v="NPA"/>
    <m/>
    <s v="DESTINI 125 LX BS6 FI DRS SM"/>
    <d v="2024-07-16T00:00:00"/>
    <n v="18"/>
    <x v="0"/>
    <x v="0"/>
    <m/>
    <m/>
    <m/>
    <m/>
    <m/>
    <m/>
    <m/>
    <n v="1"/>
    <m/>
    <m/>
    <m/>
    <m/>
    <m/>
    <m/>
    <m/>
    <m/>
    <m/>
    <m/>
    <m/>
    <m/>
    <m/>
    <m/>
    <m/>
    <m/>
    <m/>
    <m/>
    <m/>
    <m/>
    <m/>
    <m/>
    <m/>
    <m/>
    <m/>
    <m/>
    <m/>
    <m/>
    <m/>
    <m/>
    <m/>
    <m/>
    <m/>
    <m/>
    <m/>
    <m/>
    <m/>
    <m/>
    <m/>
    <m/>
    <m/>
    <m/>
    <m/>
    <m/>
    <m/>
    <m/>
    <m/>
    <m/>
    <m/>
    <m/>
    <m/>
    <m/>
    <m/>
    <m/>
    <m/>
    <m/>
    <m/>
    <m/>
    <m/>
    <m/>
    <m/>
    <m/>
    <m/>
    <m/>
    <m/>
    <m/>
    <m/>
    <m/>
    <m/>
    <m/>
    <m/>
    <m/>
    <m/>
    <m/>
    <m/>
    <m/>
    <m/>
    <m/>
    <m/>
    <m/>
    <m/>
    <m/>
    <m/>
    <m/>
    <m/>
    <m/>
    <n v="1"/>
    <n v="1"/>
    <s v="DUWT0030"/>
    <s v="G6wkpcNkBRlc"/>
    <s v="Allocated"/>
    <s v="Address Not Found (NC_ANF)"/>
    <s v="Address not found "/>
    <d v="2026-06-03T00:00:00"/>
    <m/>
    <m/>
    <m/>
    <s v="OTGNGDID"/>
    <s v="752"/>
    <n v="6373"/>
    <n v="12224"/>
  </r>
  <r>
    <n v="457235804"/>
    <s v="AASHA SAKHARAM PATOLE"/>
    <m/>
    <x v="1"/>
    <m/>
    <m/>
    <m/>
    <m/>
    <n v="6427"/>
    <n v="5536"/>
    <n v="6084"/>
    <n v="12627"/>
    <x v="1"/>
    <x v="1"/>
    <x v="1"/>
    <x v="3"/>
    <n v="5536"/>
    <n v="548"/>
    <n v="0"/>
    <n v="5400"/>
    <s v="18.05.26"/>
    <n v="3.1474529992765295E-2"/>
    <n v="1.4806611980306837E-3"/>
    <x v="0"/>
    <s v="PTP"/>
    <s v="PAID"/>
    <s v="PTP"/>
    <m/>
    <n v="20"/>
    <m/>
    <m/>
    <s v="REPO"/>
    <s v="-"/>
    <s v="BHOR"/>
    <s v="-"/>
    <s v="-"/>
    <s v="-"/>
    <n v="11484"/>
    <n v="5536"/>
    <n v="88"/>
    <n v="104"/>
    <s v="FLOW"/>
    <m/>
    <m/>
    <m/>
    <m/>
    <s v="NPA"/>
    <s v="MH12VH6521"/>
    <s v="RE BULLET X 350 ES EFI JET BLACK"/>
    <d v="2023-03-15T00:00:00"/>
    <n v="36"/>
    <x v="0"/>
    <x v="1"/>
    <m/>
    <m/>
    <m/>
    <m/>
    <m/>
    <m/>
    <m/>
    <m/>
    <m/>
    <m/>
    <n v="1"/>
    <m/>
    <m/>
    <m/>
    <m/>
    <m/>
    <m/>
    <m/>
    <m/>
    <m/>
    <m/>
    <m/>
    <m/>
    <m/>
    <m/>
    <m/>
    <m/>
    <m/>
    <m/>
    <m/>
    <m/>
    <m/>
    <m/>
    <m/>
    <m/>
    <m/>
    <m/>
    <m/>
    <m/>
    <m/>
    <m/>
    <m/>
    <m/>
    <m/>
    <m/>
    <m/>
    <m/>
    <m/>
    <m/>
    <m/>
    <m/>
    <m/>
    <m/>
    <m/>
    <m/>
    <m/>
    <m/>
    <m/>
    <m/>
    <m/>
    <m/>
    <m/>
    <m/>
    <m/>
    <m/>
    <m/>
    <m/>
    <m/>
    <m/>
    <m/>
    <m/>
    <m/>
    <m/>
    <m/>
    <m/>
    <m/>
    <m/>
    <m/>
    <m/>
    <m/>
    <m/>
    <m/>
    <m/>
    <m/>
    <m/>
    <m/>
    <m/>
    <m/>
    <m/>
    <m/>
    <m/>
    <m/>
    <m/>
    <m/>
    <n v="1"/>
    <n v="1"/>
    <s v="DUWT0011"/>
    <s v="APBAHBd9_NJc"/>
    <s v="Allocated"/>
    <s v="Promise To Pay (PTP)"/>
    <s v="Customer home visit promise to pay amt. 6600 ptp date 15.06.2026"/>
    <d v="2026-06-15T00:00:00"/>
    <m/>
    <m/>
    <m/>
    <m/>
    <s v="664"/>
    <n v="6084"/>
    <n v="12627"/>
  </r>
  <r>
    <n v="137168563"/>
    <s v="BHARAT NAMDEO SATHE"/>
    <m/>
    <x v="1"/>
    <m/>
    <m/>
    <m/>
    <m/>
    <n v="3263"/>
    <n v="5293"/>
    <n v="-10301"/>
    <n v="9374"/>
    <x v="3"/>
    <x v="1"/>
    <x v="1"/>
    <x v="6"/>
    <n v="5234.25"/>
    <n v="721"/>
    <n v="0"/>
    <n v="4500"/>
    <s v="FLOW"/>
    <n v="1.8155740299291789E-2"/>
    <n v="2.198760108914333E-3"/>
    <x v="1"/>
    <s v="LMCB"/>
    <s v="LMCB"/>
    <s v="LMCB"/>
    <m/>
    <m/>
    <m/>
    <m/>
    <s v="REPO"/>
    <s v="-"/>
    <s v="KHARADI"/>
    <s v="-"/>
    <s v="-"/>
    <s v="-"/>
    <n v="10514"/>
    <n v="5234.25"/>
    <n v="178"/>
    <n v="194"/>
    <s v="FLOW"/>
    <m/>
    <m/>
    <m/>
    <m/>
    <s v="NPA"/>
    <s v="MH12UZ0366"/>
    <s v="HONDA SHINE DISC BSVI"/>
    <d v="2022-12-21T00:00:00"/>
    <n v="36"/>
    <x v="0"/>
    <x v="1"/>
    <m/>
    <m/>
    <m/>
    <m/>
    <m/>
    <m/>
    <m/>
    <m/>
    <m/>
    <m/>
    <m/>
    <m/>
    <m/>
    <m/>
    <m/>
    <m/>
    <m/>
    <m/>
    <m/>
    <m/>
    <m/>
    <m/>
    <m/>
    <m/>
    <m/>
    <m/>
    <m/>
    <m/>
    <n v="1"/>
    <m/>
    <m/>
    <m/>
    <m/>
    <m/>
    <m/>
    <m/>
    <m/>
    <m/>
    <m/>
    <m/>
    <m/>
    <m/>
    <m/>
    <m/>
    <m/>
    <m/>
    <m/>
    <m/>
    <m/>
    <m/>
    <m/>
    <m/>
    <m/>
    <m/>
    <m/>
    <m/>
    <m/>
    <m/>
    <m/>
    <m/>
    <m/>
    <m/>
    <m/>
    <m/>
    <m/>
    <m/>
    <m/>
    <m/>
    <m/>
    <m/>
    <m/>
    <m/>
    <m/>
    <m/>
    <m/>
    <m/>
    <m/>
    <m/>
    <m/>
    <m/>
    <m/>
    <m/>
    <m/>
    <m/>
    <m/>
    <m/>
    <m/>
    <m/>
    <m/>
    <m/>
    <m/>
    <m/>
    <m/>
    <m/>
    <n v="1"/>
    <n v="1"/>
    <s v="ZBHT0012"/>
    <s v="GobkNFbFBXy7"/>
    <s v="Allocated"/>
    <s v="Door Locked (NC_DL)"/>
    <s v="Nc"/>
    <d v="2026-06-10T00:00:00"/>
    <m/>
    <m/>
    <m/>
    <m/>
    <s v="818"/>
    <n v="-10301"/>
    <n v="9374"/>
  </r>
  <r>
    <n v="458301374"/>
    <s v="VINOD SHAMRAO SHIVDAS"/>
    <s v="ONLINE"/>
    <x v="7"/>
    <n v="2782"/>
    <m/>
    <m/>
    <m/>
    <n v="2682"/>
    <n v="2682"/>
    <n v="2773"/>
    <n v="2630"/>
    <x v="4"/>
    <x v="2"/>
    <x v="0"/>
    <x v="14"/>
    <n v="5225"/>
    <n v="91"/>
    <n v="0"/>
    <n v="2642"/>
    <s v="FLOW"/>
    <n v="1.2322372702697018E-2"/>
    <n v="1.1568744748218867E-3"/>
    <x v="2"/>
    <s v="PAID"/>
    <s v="RTP"/>
    <s v="PAID"/>
    <m/>
    <m/>
    <s v="CAVNA"/>
    <m/>
    <s v="-"/>
    <s v="-"/>
    <s v="RAVET"/>
    <s v="-"/>
    <s v="-"/>
    <s v="-"/>
    <n v="5415"/>
    <n v="5225"/>
    <n v="57"/>
    <n v="12"/>
    <s v="STABLE"/>
    <m/>
    <m/>
    <m/>
    <m/>
    <s v="REGULAR"/>
    <s v="MH14KV9673"/>
    <s v="TVS SPORT ELS BSVI"/>
    <d v="2023-05-29T00:00:00"/>
    <n v="36"/>
    <x v="0"/>
    <x v="1"/>
    <m/>
    <m/>
    <m/>
    <m/>
    <m/>
    <m/>
    <m/>
    <m/>
    <m/>
    <m/>
    <m/>
    <m/>
    <m/>
    <n v="2"/>
    <m/>
    <m/>
    <m/>
    <m/>
    <m/>
    <m/>
    <m/>
    <m/>
    <m/>
    <m/>
    <m/>
    <m/>
    <m/>
    <m/>
    <m/>
    <m/>
    <m/>
    <m/>
    <m/>
    <m/>
    <m/>
    <m/>
    <m/>
    <m/>
    <m/>
    <m/>
    <m/>
    <m/>
    <m/>
    <m/>
    <m/>
    <m/>
    <m/>
    <m/>
    <m/>
    <m/>
    <m/>
    <m/>
    <m/>
    <m/>
    <m/>
    <m/>
    <m/>
    <m/>
    <m/>
    <m/>
    <m/>
    <m/>
    <m/>
    <m/>
    <m/>
    <m/>
    <m/>
    <m/>
    <m/>
    <m/>
    <m/>
    <m/>
    <m/>
    <m/>
    <m/>
    <m/>
    <m/>
    <m/>
    <m/>
    <m/>
    <m/>
    <m/>
    <m/>
    <m/>
    <m/>
    <m/>
    <m/>
    <m/>
    <m/>
    <m/>
    <m/>
    <m/>
    <m/>
    <m/>
    <n v="2"/>
    <n v="1"/>
    <s v="DUWT0027"/>
    <s v="kP51OVj5Mr7"/>
    <s v="Allocated"/>
    <s v="Payment (PAID)"/>
    <s v="Visited to Customers friend at other place he called to Customer and Customer paid Rs. 2682/- by online payment mode "/>
    <d v="2026-06-05T00:00:00"/>
    <m/>
    <m/>
    <m/>
    <m/>
    <s v="48"/>
    <n v="2773"/>
    <n v="5412"/>
  </r>
  <r>
    <n v="462480094"/>
    <s v="GOWARDHAN PRALHAD GOLE"/>
    <m/>
    <x v="1"/>
    <m/>
    <m/>
    <m/>
    <m/>
    <n v="5223"/>
    <n v="5167"/>
    <n v="5309"/>
    <n v="10609"/>
    <x v="4"/>
    <x v="1"/>
    <x v="1"/>
    <x v="4"/>
    <n v="5145"/>
    <n v="142"/>
    <n v="0"/>
    <n v="450"/>
    <s v="FLOW"/>
    <n v="0.10926582708603223"/>
    <n v="1.1391615642026042E-3"/>
    <x v="1"/>
    <s v="NC"/>
    <s v="NC"/>
    <s v="NC"/>
    <s v="Shifted"/>
    <m/>
    <s v="CNAVNA"/>
    <m/>
    <s v="-"/>
    <s v="-"/>
    <s v="KURULI"/>
    <s v="-"/>
    <s v="-"/>
    <s v="-"/>
    <n v="5759"/>
    <n v="5145"/>
    <n v="57"/>
    <n v="73"/>
    <s v="FLOW"/>
    <m/>
    <m/>
    <m/>
    <m/>
    <s v="REGULAR"/>
    <s v="MH12WQ9206"/>
    <s v="FZS V4"/>
    <d v="2024-04-06T00:00:00"/>
    <n v="24"/>
    <x v="0"/>
    <x v="0"/>
    <m/>
    <m/>
    <m/>
    <m/>
    <m/>
    <m/>
    <m/>
    <m/>
    <m/>
    <m/>
    <n v="1"/>
    <m/>
    <m/>
    <m/>
    <m/>
    <m/>
    <m/>
    <m/>
    <m/>
    <m/>
    <m/>
    <m/>
    <m/>
    <m/>
    <m/>
    <m/>
    <m/>
    <m/>
    <m/>
    <m/>
    <m/>
    <m/>
    <m/>
    <m/>
    <m/>
    <m/>
    <m/>
    <m/>
    <m/>
    <m/>
    <m/>
    <m/>
    <m/>
    <m/>
    <m/>
    <m/>
    <m/>
    <m/>
    <m/>
    <m/>
    <m/>
    <m/>
    <m/>
    <m/>
    <m/>
    <m/>
    <m/>
    <m/>
    <m/>
    <m/>
    <m/>
    <m/>
    <m/>
    <m/>
    <m/>
    <m/>
    <m/>
    <m/>
    <m/>
    <m/>
    <m/>
    <m/>
    <m/>
    <m/>
    <m/>
    <m/>
    <m/>
    <m/>
    <m/>
    <m/>
    <m/>
    <m/>
    <m/>
    <m/>
    <m/>
    <m/>
    <m/>
    <m/>
    <m/>
    <m/>
    <m/>
    <m/>
    <m/>
    <m/>
    <n v="1"/>
    <n v="1"/>
    <s v="DUWT0017"/>
    <s v="k6BGDW5yyzm"/>
    <s v="Allocated"/>
    <s v="Shifted (NC_SFTD)"/>
    <s v="Customer shifted from residence as per neighbor "/>
    <d v="2026-06-04T00:00:00"/>
    <m/>
    <m/>
    <m/>
    <m/>
    <s v="219"/>
    <n v="5309"/>
    <n v="10609"/>
  </r>
  <r>
    <n v="460443378"/>
    <s v="SHITAL NAVNATH PAWAR"/>
    <m/>
    <x v="1"/>
    <m/>
    <m/>
    <m/>
    <m/>
    <n v="3174"/>
    <n v="5120"/>
    <n v="2063"/>
    <n v="8526"/>
    <x v="4"/>
    <x v="1"/>
    <x v="1"/>
    <x v="7"/>
    <n v="5073"/>
    <n v="117"/>
    <n v="0"/>
    <n v="1350"/>
    <s v="26.05.26"/>
    <n v="5.6743037560501716E-3"/>
    <n v="1.12321994464525E-3"/>
    <x v="0"/>
    <s v="PTP"/>
    <s v="PTP"/>
    <s v="PTP"/>
    <m/>
    <n v="22"/>
    <s v="CAVA"/>
    <m/>
    <s v="-"/>
    <s v="-"/>
    <s v="SHIRUR"/>
    <s v="-"/>
    <s v="-"/>
    <s v="-"/>
    <n v="6587"/>
    <n v="5073"/>
    <n v="57"/>
    <n v="73"/>
    <s v="FLOW"/>
    <m/>
    <m/>
    <m/>
    <m/>
    <s v="REGULAR"/>
    <m/>
    <s v="TVS SPORT ES"/>
    <d v="2023-11-02T00:00:00"/>
    <n v="30"/>
    <x v="0"/>
    <x v="0"/>
    <m/>
    <m/>
    <m/>
    <m/>
    <m/>
    <m/>
    <m/>
    <m/>
    <m/>
    <m/>
    <m/>
    <m/>
    <m/>
    <n v="1"/>
    <m/>
    <m/>
    <m/>
    <m/>
    <m/>
    <m/>
    <m/>
    <m/>
    <m/>
    <m/>
    <m/>
    <m/>
    <m/>
    <m/>
    <m/>
    <m/>
    <m/>
    <m/>
    <m/>
    <m/>
    <m/>
    <m/>
    <m/>
    <m/>
    <m/>
    <m/>
    <m/>
    <m/>
    <m/>
    <m/>
    <m/>
    <m/>
    <m/>
    <m/>
    <m/>
    <m/>
    <m/>
    <m/>
    <m/>
    <m/>
    <m/>
    <m/>
    <m/>
    <m/>
    <m/>
    <m/>
    <m/>
    <m/>
    <m/>
    <m/>
    <m/>
    <m/>
    <m/>
    <m/>
    <m/>
    <m/>
    <m/>
    <m/>
    <m/>
    <m/>
    <m/>
    <m/>
    <m/>
    <m/>
    <m/>
    <m/>
    <m/>
    <m/>
    <m/>
    <m/>
    <m/>
    <m/>
    <m/>
    <m/>
    <m/>
    <m/>
    <m/>
    <m/>
    <m/>
    <m/>
    <n v="1"/>
    <n v="1"/>
    <s v="ZBHT0024"/>
    <s v="GoiXCPAx9c"/>
    <s v="Allocated"/>
    <s v="Left Message (LMCB)"/>
    <s v="Meet husband "/>
    <d v="2026-06-05T00:00:00"/>
    <m/>
    <m/>
    <m/>
    <m/>
    <s v="232"/>
    <n v="2063"/>
    <n v="8526"/>
  </r>
  <r>
    <n v="458253431"/>
    <s v="YUVRAJ SHIVAJI KADAM"/>
    <m/>
    <x v="1"/>
    <m/>
    <m/>
    <m/>
    <m/>
    <n v="2543"/>
    <n v="2613"/>
    <n v="141"/>
    <n v="5263"/>
    <x v="4"/>
    <x v="1"/>
    <x v="1"/>
    <x v="2"/>
    <n v="5053"/>
    <n v="71"/>
    <n v="0"/>
    <n v="1350"/>
    <s v="-"/>
    <n v="1.6898449880746038E-2"/>
    <n v="1.1187917169904293E-3"/>
    <x v="0"/>
    <s v="PTP"/>
    <s v="-"/>
    <s v="PTP"/>
    <m/>
    <n v="22"/>
    <s v="CAVA"/>
    <m/>
    <m/>
    <m/>
    <s v="CHARHOLI"/>
    <m/>
    <m/>
    <m/>
    <n v="4034"/>
    <n v="5053"/>
    <n v="57"/>
    <n v="73"/>
    <s v="FLOW"/>
    <m/>
    <m/>
    <m/>
    <m/>
    <s v="-"/>
    <s v="MH14KV6925"/>
    <s v="BAJAJ CHETAK PREMIUM"/>
    <d v="2023-05-25T00:00:00"/>
    <n v="36"/>
    <x v="1"/>
    <x v="1"/>
    <m/>
    <m/>
    <m/>
    <m/>
    <m/>
    <m/>
    <m/>
    <m/>
    <m/>
    <m/>
    <m/>
    <m/>
    <m/>
    <m/>
    <m/>
    <m/>
    <m/>
    <m/>
    <m/>
    <m/>
    <m/>
    <m/>
    <m/>
    <m/>
    <m/>
    <m/>
    <m/>
    <m/>
    <m/>
    <m/>
    <m/>
    <n v="1"/>
    <m/>
    <m/>
    <m/>
    <m/>
    <m/>
    <m/>
    <m/>
    <m/>
    <m/>
    <m/>
    <m/>
    <m/>
    <m/>
    <m/>
    <m/>
    <m/>
    <m/>
    <m/>
    <m/>
    <m/>
    <m/>
    <m/>
    <m/>
    <m/>
    <m/>
    <m/>
    <m/>
    <m/>
    <m/>
    <m/>
    <m/>
    <m/>
    <m/>
    <m/>
    <m/>
    <m/>
    <m/>
    <m/>
    <m/>
    <m/>
    <m/>
    <m/>
    <m/>
    <m/>
    <m/>
    <m/>
    <m/>
    <m/>
    <m/>
    <m/>
    <m/>
    <m/>
    <m/>
    <m/>
    <m/>
    <m/>
    <m/>
    <m/>
    <m/>
    <m/>
    <m/>
    <m/>
    <n v="1"/>
    <n v="1"/>
    <s v="ZBHT0009"/>
    <s v="B2tGCsY_yS"/>
    <s v="Allocated"/>
    <s v="Left Message (LMCB)"/>
    <s v="Msg to wife"/>
    <d v="2026-06-11T00:00:00"/>
    <m/>
    <m/>
    <m/>
    <m/>
    <s v="107"/>
    <n v="141"/>
    <n v="5263"/>
  </r>
  <r>
    <n v="462525757"/>
    <s v="SOMNATH LAXMAN MADGE"/>
    <s v="ONLINE"/>
    <x v="13"/>
    <n v="4979"/>
    <m/>
    <m/>
    <m/>
    <n v="4979"/>
    <n v="4979"/>
    <n v="5066"/>
    <n v="5153"/>
    <x v="4"/>
    <x v="0"/>
    <x v="0"/>
    <x v="11"/>
    <n v="4894"/>
    <n v="87"/>
    <n v="0"/>
    <n v="450"/>
    <s v="-"/>
    <n v="1.6923306266301952E-2"/>
    <n v="1.0835873071346055E-3"/>
    <x v="0"/>
    <s v="PAID"/>
    <s v="-"/>
    <s v="PAID"/>
    <m/>
    <m/>
    <m/>
    <m/>
    <s v="-"/>
    <s v="-"/>
    <s v="RAJGURU NAGAR"/>
    <s v="-"/>
    <s v="-"/>
    <s v="-"/>
    <n v="5516"/>
    <n v="4894"/>
    <n v="57"/>
    <n v="43"/>
    <s v="STABLE"/>
    <m/>
    <m/>
    <m/>
    <m/>
    <s v="REGULAR"/>
    <s v="MH14LN5785"/>
    <s v="HONDA DIO 125 SMART LTD ED"/>
    <d v="2024-04-10T00:00:00"/>
    <n v="24"/>
    <x v="0"/>
    <x v="0"/>
    <m/>
    <m/>
    <m/>
    <m/>
    <m/>
    <m/>
    <m/>
    <m/>
    <m/>
    <m/>
    <m/>
    <m/>
    <m/>
    <m/>
    <m/>
    <m/>
    <m/>
    <m/>
    <m/>
    <m/>
    <m/>
    <m/>
    <m/>
    <m/>
    <m/>
    <n v="1"/>
    <m/>
    <m/>
    <m/>
    <m/>
    <m/>
    <m/>
    <m/>
    <m/>
    <m/>
    <m/>
    <m/>
    <m/>
    <m/>
    <m/>
    <m/>
    <m/>
    <m/>
    <m/>
    <m/>
    <m/>
    <m/>
    <m/>
    <m/>
    <m/>
    <m/>
    <m/>
    <m/>
    <m/>
    <m/>
    <m/>
    <m/>
    <m/>
    <m/>
    <m/>
    <m/>
    <m/>
    <m/>
    <m/>
    <m/>
    <m/>
    <m/>
    <m/>
    <m/>
    <m/>
    <m/>
    <m/>
    <m/>
    <m/>
    <m/>
    <m/>
    <m/>
    <m/>
    <m/>
    <m/>
    <m/>
    <m/>
    <m/>
    <m/>
    <m/>
    <m/>
    <m/>
    <m/>
    <m/>
    <m/>
    <m/>
    <m/>
    <m/>
    <m/>
    <n v="1"/>
    <n v="1"/>
    <s v="ZBHT0010"/>
    <s v="B2ahBJtOB1"/>
    <s v="Allocated"/>
    <s v="Promise To Pay (PTP)"/>
    <s v="Ptp "/>
    <d v="2026-06-09T00:00:00"/>
    <m/>
    <m/>
    <m/>
    <m/>
    <s v="174"/>
    <n v="5066"/>
    <n v="10132"/>
  </r>
  <r>
    <n v="462832504"/>
    <s v="HEMANT DNYNESHWAR THORVE"/>
    <m/>
    <x v="1"/>
    <m/>
    <m/>
    <m/>
    <m/>
    <n v="4919"/>
    <n v="4919"/>
    <n v="5008"/>
    <n v="10016"/>
    <x v="0"/>
    <x v="1"/>
    <x v="1"/>
    <x v="11"/>
    <n v="4830"/>
    <n v="89"/>
    <n v="0"/>
    <n v="450"/>
    <s v="-"/>
    <n v="4.7706763061852444E-3"/>
    <n v="2.643128220985205E-4"/>
    <x v="1"/>
    <s v="KIV"/>
    <s v="-"/>
    <s v="KIV"/>
    <m/>
    <m/>
    <m/>
    <m/>
    <m/>
    <m/>
    <s v="RUPEENAGAR"/>
    <m/>
    <m/>
    <m/>
    <n v="5458"/>
    <n v="4830"/>
    <n v="27"/>
    <n v="43"/>
    <s v="FLOW"/>
    <m/>
    <m/>
    <m/>
    <m/>
    <s v="-"/>
    <s v="MH14LN5861"/>
    <s v="ACCESS SPL ED DISC CBS BT BSVI"/>
    <d v="2024-05-08T00:00:00"/>
    <n v="24"/>
    <x v="1"/>
    <x v="0"/>
    <m/>
    <m/>
    <m/>
    <m/>
    <m/>
    <m/>
    <m/>
    <m/>
    <m/>
    <m/>
    <m/>
    <m/>
    <m/>
    <m/>
    <m/>
    <m/>
    <m/>
    <m/>
    <m/>
    <m/>
    <m/>
    <m/>
    <m/>
    <m/>
    <m/>
    <m/>
    <m/>
    <m/>
    <m/>
    <m/>
    <m/>
    <m/>
    <m/>
    <m/>
    <m/>
    <m/>
    <m/>
    <m/>
    <m/>
    <m/>
    <m/>
    <m/>
    <m/>
    <m/>
    <m/>
    <m/>
    <m/>
    <m/>
    <m/>
    <m/>
    <m/>
    <m/>
    <m/>
    <m/>
    <m/>
    <m/>
    <m/>
    <m/>
    <m/>
    <m/>
    <m/>
    <m/>
    <m/>
    <m/>
    <m/>
    <m/>
    <m/>
    <m/>
    <m/>
    <m/>
    <m/>
    <m/>
    <m/>
    <m/>
    <m/>
    <m/>
    <m/>
    <m/>
    <m/>
    <m/>
    <m/>
    <m/>
    <m/>
    <m/>
    <m/>
    <m/>
    <m/>
    <m/>
    <m/>
    <m/>
    <m/>
    <m/>
    <m/>
    <m/>
    <n v="0"/>
    <s v=""/>
    <s v="ZBHT0010"/>
    <s v="k6B6TUNe_17"/>
    <s v="Allocated"/>
    <e v="#N/A"/>
    <e v="#N/A"/>
    <e v="#N/A"/>
    <m/>
    <m/>
    <m/>
    <m/>
    <s v="178"/>
    <n v="5008"/>
    <n v="10016"/>
  </r>
  <r>
    <n v="461943547"/>
    <s v="MAYUR CHANDRAKANT SHITOLE"/>
    <m/>
    <x v="1"/>
    <m/>
    <m/>
    <m/>
    <m/>
    <n v="5816"/>
    <n v="4670.18"/>
    <n v="5159.18"/>
    <n v="11039.18"/>
    <x v="2"/>
    <x v="1"/>
    <x v="1"/>
    <x v="7"/>
    <n v="4670.18"/>
    <n v="489"/>
    <n v="0"/>
    <n v="4950"/>
    <s v="-"/>
    <n v="2.432812045737396E-2"/>
    <n v="1.5333084316568862E-3"/>
    <x v="0"/>
    <s v="PTP"/>
    <s v="-"/>
    <s v="PTP"/>
    <s v="Financail problem"/>
    <m/>
    <s v="CAVNA"/>
    <m/>
    <s v="-"/>
    <s v="-"/>
    <s v="SHIRUR"/>
    <s v="-"/>
    <s v="-"/>
    <s v="-"/>
    <n v="10109.18"/>
    <n v="4670.18"/>
    <n v="116"/>
    <n v="132"/>
    <s v="FLOW"/>
    <m/>
    <m/>
    <m/>
    <m/>
    <s v="NPA"/>
    <s v="MH12WM1940"/>
    <s v="HONDA UNICORN 160 BSVI"/>
    <d v="2024-02-17T00:00:00"/>
    <n v="24"/>
    <x v="0"/>
    <x v="0"/>
    <m/>
    <m/>
    <m/>
    <m/>
    <m/>
    <m/>
    <m/>
    <m/>
    <m/>
    <m/>
    <m/>
    <m/>
    <m/>
    <m/>
    <m/>
    <m/>
    <n v="1"/>
    <m/>
    <m/>
    <m/>
    <m/>
    <m/>
    <m/>
    <m/>
    <m/>
    <m/>
    <m/>
    <m/>
    <m/>
    <m/>
    <m/>
    <m/>
    <m/>
    <m/>
    <m/>
    <m/>
    <m/>
    <m/>
    <m/>
    <m/>
    <m/>
    <m/>
    <m/>
    <m/>
    <m/>
    <m/>
    <m/>
    <m/>
    <m/>
    <m/>
    <m/>
    <m/>
    <m/>
    <m/>
    <m/>
    <m/>
    <m/>
    <m/>
    <m/>
    <m/>
    <m/>
    <m/>
    <m/>
    <m/>
    <m/>
    <m/>
    <m/>
    <m/>
    <m/>
    <m/>
    <m/>
    <m/>
    <m/>
    <m/>
    <m/>
    <m/>
    <m/>
    <m/>
    <m/>
    <m/>
    <m/>
    <m/>
    <m/>
    <m/>
    <m/>
    <m/>
    <m/>
    <m/>
    <m/>
    <m/>
    <m/>
    <m/>
    <m/>
    <m/>
    <n v="1"/>
    <n v="1"/>
    <s v="ZBHT0024"/>
    <s v="A2lvWuqVsNIz"/>
    <s v="Allocated"/>
    <s v="Left Message (LMCB)"/>
    <s v="Meet mother "/>
    <d v="2026-06-06T00:00:00"/>
    <m/>
    <m/>
    <m/>
    <m/>
    <s v="553"/>
    <n v="5159.18"/>
    <n v="11039.18"/>
  </r>
  <r>
    <n v="140002557"/>
    <s v="PRIYANKA RAMESH KAPARE"/>
    <s v="ONLINE"/>
    <x v="4"/>
    <n v="1000"/>
    <m/>
    <m/>
    <m/>
    <n v="4537"/>
    <n v="4727"/>
    <n v="-4144"/>
    <n v="8460"/>
    <x v="1"/>
    <x v="0"/>
    <x v="0"/>
    <x v="3"/>
    <n v="4664.54"/>
    <n v="203"/>
    <n v="0"/>
    <n v="2250"/>
    <s v="FLOW"/>
    <n v="2.6519906815833348E-2"/>
    <n v="1.2475800911600516E-3"/>
    <x v="0"/>
    <s v="PAID"/>
    <s v="PTP"/>
    <s v="PAID"/>
    <m/>
    <m/>
    <s v="CAVA"/>
    <m/>
    <s v="-"/>
    <s v="-"/>
    <s v="BHOR"/>
    <s v="-"/>
    <s v="-"/>
    <s v="-"/>
    <n v="7180"/>
    <n v="4664.54"/>
    <n v="87"/>
    <n v="72"/>
    <s v="STABLE"/>
    <m/>
    <m/>
    <m/>
    <m/>
    <s v="REGULAR"/>
    <s v="MH12VJ0850"/>
    <s v="YAMAHA FZS WITH BLUETOOTH"/>
    <d v="2023-03-21T00:00:00"/>
    <n v="36"/>
    <x v="0"/>
    <x v="1"/>
    <m/>
    <m/>
    <m/>
    <m/>
    <m/>
    <m/>
    <m/>
    <m/>
    <m/>
    <m/>
    <m/>
    <m/>
    <m/>
    <m/>
    <m/>
    <m/>
    <m/>
    <m/>
    <m/>
    <m/>
    <m/>
    <m/>
    <n v="1"/>
    <m/>
    <m/>
    <m/>
    <m/>
    <m/>
    <m/>
    <m/>
    <m/>
    <m/>
    <m/>
    <m/>
    <m/>
    <m/>
    <m/>
    <m/>
    <m/>
    <m/>
    <m/>
    <m/>
    <m/>
    <m/>
    <m/>
    <m/>
    <m/>
    <m/>
    <m/>
    <m/>
    <m/>
    <m/>
    <m/>
    <m/>
    <m/>
    <m/>
    <m/>
    <m/>
    <m/>
    <m/>
    <m/>
    <m/>
    <m/>
    <m/>
    <m/>
    <m/>
    <m/>
    <m/>
    <m/>
    <m/>
    <m/>
    <m/>
    <m/>
    <m/>
    <m/>
    <m/>
    <m/>
    <m/>
    <m/>
    <m/>
    <m/>
    <m/>
    <m/>
    <m/>
    <m/>
    <m/>
    <m/>
    <m/>
    <m/>
    <m/>
    <m/>
    <m/>
    <m/>
    <m/>
    <n v="1"/>
    <n v="1"/>
    <s v="DUWT0011"/>
    <s v="k6j2US_IVc"/>
    <s v="Allocated"/>
    <s v="Promise To Pay (PTP)"/>
    <s v="Customer one emi clear next emi ptp date 15.06.2026"/>
    <d v="2026-06-15T00:00:00"/>
    <m/>
    <m/>
    <m/>
    <m/>
    <s v="196"/>
    <n v="-4144"/>
    <n v="9460"/>
  </r>
  <r>
    <n v="138395859"/>
    <s v="RUTVIK SUNIL SHELKE"/>
    <s v="COLLECT"/>
    <x v="8"/>
    <n v="3600"/>
    <m/>
    <m/>
    <m/>
    <n v="3573"/>
    <n v="4699"/>
    <n v="-8488"/>
    <n v="5872"/>
    <x v="5"/>
    <x v="0"/>
    <x v="0"/>
    <x v="10"/>
    <n v="4646.2"/>
    <n v="1105"/>
    <n v="0"/>
    <n v="5400"/>
    <s v="21.05.26"/>
    <n v="2.7300551205309168E-2"/>
    <n v="2.2616097484171142E-3"/>
    <x v="0"/>
    <s v="PAID"/>
    <s v="PTP"/>
    <s v="PTP"/>
    <m/>
    <n v="25"/>
    <s v="CAVA"/>
    <m/>
    <s v="-"/>
    <s v="-"/>
    <s v="JUNNAR"/>
    <s v="-"/>
    <s v="-"/>
    <s v="-"/>
    <n v="11204"/>
    <n v="4646.2"/>
    <n v="146"/>
    <n v="162"/>
    <s v="FLOW"/>
    <m/>
    <m/>
    <m/>
    <m/>
    <s v="NPA"/>
    <s v="MH14KR4203"/>
    <s v="YAMAHA FZS WITH BLUETOOTH"/>
    <d v="2023-02-16T00:00:00"/>
    <n v="36"/>
    <x v="0"/>
    <x v="0"/>
    <m/>
    <m/>
    <m/>
    <m/>
    <m/>
    <m/>
    <m/>
    <m/>
    <m/>
    <m/>
    <m/>
    <m/>
    <m/>
    <n v="1"/>
    <m/>
    <m/>
    <m/>
    <m/>
    <m/>
    <m/>
    <m/>
    <m/>
    <m/>
    <m/>
    <m/>
    <m/>
    <m/>
    <m/>
    <m/>
    <m/>
    <m/>
    <m/>
    <m/>
    <m/>
    <m/>
    <m/>
    <m/>
    <m/>
    <m/>
    <m/>
    <m/>
    <m/>
    <m/>
    <m/>
    <m/>
    <m/>
    <m/>
    <m/>
    <m/>
    <m/>
    <m/>
    <m/>
    <m/>
    <m/>
    <m/>
    <m/>
    <m/>
    <m/>
    <n v="2"/>
    <m/>
    <m/>
    <m/>
    <m/>
    <m/>
    <m/>
    <m/>
    <m/>
    <m/>
    <m/>
    <m/>
    <m/>
    <m/>
    <m/>
    <m/>
    <m/>
    <m/>
    <m/>
    <m/>
    <m/>
    <m/>
    <m/>
    <m/>
    <m/>
    <m/>
    <m/>
    <m/>
    <m/>
    <m/>
    <m/>
    <m/>
    <m/>
    <m/>
    <m/>
    <m/>
    <n v="3"/>
    <n v="1"/>
    <s v="ZBHT0021"/>
    <s v="kocBsk4lBl87"/>
    <s v="Allocated"/>
    <s v="Promise To Pay (PTP)"/>
    <s v="Ptp"/>
    <d v="2026-06-26T00:00:00"/>
    <m/>
    <m/>
    <m/>
    <m/>
    <s v="1200"/>
    <n v="-8488"/>
    <n v="9472"/>
  </r>
  <r>
    <n v="461495371"/>
    <s v="GOVIND LAXMAN SHERKAR"/>
    <m/>
    <x v="1"/>
    <m/>
    <m/>
    <m/>
    <m/>
    <n v="4828"/>
    <n v="4496.01"/>
    <n v="4975.01"/>
    <n v="9877.01"/>
    <x v="5"/>
    <x v="1"/>
    <x v="1"/>
    <x v="1"/>
    <n v="4496.01"/>
    <n v="479"/>
    <n v="0"/>
    <n v="3600"/>
    <s v="FLOW"/>
    <n v="4.4680840280164946E-2"/>
    <n v="2.1885024417762542E-3"/>
    <x v="1"/>
    <s v="NC"/>
    <s v="NC"/>
    <s v="NC"/>
    <s v="Shifted"/>
    <m/>
    <s v="CNAVNA"/>
    <m/>
    <s v="-"/>
    <s v="-"/>
    <s v="CHIKHALI"/>
    <s v="-"/>
    <s v="-"/>
    <s v="-"/>
    <n v="8575.01"/>
    <n v="4496.01"/>
    <n v="147"/>
    <n v="163"/>
    <s v="FLOW"/>
    <m/>
    <m/>
    <m/>
    <m/>
    <s v="NPA"/>
    <s v="MH22BD0616"/>
    <s v="SPLENDOR PLUS BS6 I3S DRS CAST FI"/>
    <d v="2024-01-14T00:00:00"/>
    <n v="24"/>
    <x v="0"/>
    <x v="0"/>
    <m/>
    <m/>
    <m/>
    <m/>
    <m/>
    <m/>
    <m/>
    <m/>
    <m/>
    <m/>
    <m/>
    <m/>
    <m/>
    <m/>
    <m/>
    <m/>
    <n v="1"/>
    <m/>
    <m/>
    <m/>
    <m/>
    <m/>
    <m/>
    <m/>
    <m/>
    <m/>
    <m/>
    <m/>
    <m/>
    <m/>
    <m/>
    <m/>
    <m/>
    <m/>
    <m/>
    <m/>
    <m/>
    <m/>
    <m/>
    <m/>
    <m/>
    <m/>
    <m/>
    <m/>
    <m/>
    <m/>
    <m/>
    <m/>
    <m/>
    <m/>
    <m/>
    <m/>
    <m/>
    <m/>
    <m/>
    <m/>
    <m/>
    <m/>
    <m/>
    <m/>
    <m/>
    <m/>
    <m/>
    <m/>
    <m/>
    <m/>
    <m/>
    <m/>
    <m/>
    <m/>
    <m/>
    <m/>
    <m/>
    <m/>
    <m/>
    <m/>
    <m/>
    <m/>
    <m/>
    <m/>
    <m/>
    <m/>
    <m/>
    <m/>
    <m/>
    <m/>
    <m/>
    <m/>
    <m/>
    <m/>
    <m/>
    <m/>
    <m/>
    <m/>
    <n v="1"/>
    <n v="1"/>
    <s v="ZBHT0011"/>
    <s v="B6Wtp2Xw4EIz"/>
    <s v="Allocated"/>
    <s v="Shifted (NC_SFTD)"/>
    <s v="Visit cm residence address cm shifted "/>
    <d v="2026-06-06T00:00:00"/>
    <m/>
    <m/>
    <m/>
    <m/>
    <s v="553"/>
    <n v="4975.01"/>
    <n v="9877.01"/>
  </r>
  <r>
    <n v="463259758"/>
    <s v="ARIFA MIRASAHAB SHAIKH"/>
    <s v="COLLECT"/>
    <x v="5"/>
    <n v="2600"/>
    <m/>
    <m/>
    <m/>
    <n v="2467"/>
    <n v="2074"/>
    <n v="2075"/>
    <n v="1982"/>
    <x v="0"/>
    <x v="0"/>
    <x v="0"/>
    <x v="6"/>
    <n v="4492"/>
    <n v="1"/>
    <n v="0"/>
    <n v="450"/>
    <s v="-"/>
    <n v="2.565918984226933E-3"/>
    <n v="2.458163968667814E-4"/>
    <x v="0"/>
    <s v="PAID"/>
    <s v="-"/>
    <s v="PAID"/>
    <m/>
    <m/>
    <s v="CAVA"/>
    <m/>
    <s v="-"/>
    <s v="-"/>
    <s v="TADIWALA ROAD"/>
    <s v="-"/>
    <s v="-"/>
    <s v="-"/>
    <n v="2525"/>
    <n v="4492"/>
    <n v="26"/>
    <n v="11"/>
    <s v="STABLE"/>
    <m/>
    <m/>
    <m/>
    <m/>
    <s v="NPA"/>
    <s v="MH12UR3151"/>
    <s v="HONDA ACTIVA 6G DLX BS VI"/>
    <d v="2024-06-20T00:00:00"/>
    <n v="24"/>
    <x v="0"/>
    <x v="1"/>
    <m/>
    <m/>
    <m/>
    <m/>
    <m/>
    <m/>
    <m/>
    <m/>
    <m/>
    <m/>
    <m/>
    <m/>
    <m/>
    <m/>
    <m/>
    <m/>
    <m/>
    <m/>
    <m/>
    <m/>
    <m/>
    <m/>
    <n v="2"/>
    <m/>
    <m/>
    <m/>
    <m/>
    <m/>
    <m/>
    <m/>
    <m/>
    <m/>
    <m/>
    <m/>
    <m/>
    <m/>
    <m/>
    <m/>
    <m/>
    <m/>
    <m/>
    <m/>
    <m/>
    <m/>
    <m/>
    <m/>
    <m/>
    <m/>
    <m/>
    <m/>
    <m/>
    <m/>
    <m/>
    <m/>
    <m/>
    <m/>
    <m/>
    <m/>
    <m/>
    <m/>
    <m/>
    <m/>
    <m/>
    <m/>
    <m/>
    <m/>
    <m/>
    <m/>
    <m/>
    <m/>
    <m/>
    <m/>
    <m/>
    <m/>
    <m/>
    <m/>
    <m/>
    <m/>
    <m/>
    <m/>
    <m/>
    <m/>
    <m/>
    <m/>
    <m/>
    <m/>
    <m/>
    <m/>
    <m/>
    <m/>
    <m/>
    <m/>
    <m/>
    <m/>
    <n v="2"/>
    <n v="1"/>
    <s v="ZBHT0012"/>
    <s v="B2-TVeZF657"/>
    <s v="Allocated"/>
    <s v="Payment (PAID)"/>
    <s v="Payment (PAID)"/>
    <d v="2026-06-08T00:00:00"/>
    <m/>
    <m/>
    <m/>
    <m/>
    <s v="41"/>
    <n v="2075"/>
    <n v="4582"/>
  </r>
  <r>
    <n v="462896762"/>
    <s v="DATTA BHIMRAO BAGAL"/>
    <m/>
    <x v="1"/>
    <m/>
    <m/>
    <m/>
    <m/>
    <n v="4379"/>
    <n v="4490"/>
    <n v="411"/>
    <n v="9255"/>
    <x v="4"/>
    <x v="1"/>
    <x v="1"/>
    <x v="12"/>
    <n v="4409"/>
    <n v="300"/>
    <n v="0"/>
    <n v="2250"/>
    <s v="-"/>
    <n v="4.1394727218699641E-2"/>
    <n v="9.7620278650520538E-4"/>
    <x v="1"/>
    <s v="NC"/>
    <s v="-"/>
    <s v="NC"/>
    <s v="Shifted"/>
    <m/>
    <s v="CNAVNA"/>
    <m/>
    <s v="-"/>
    <s v="-"/>
    <s v="PASHAN"/>
    <s v="-"/>
    <s v="-"/>
    <s v="-"/>
    <n v="7040"/>
    <n v="4409"/>
    <n v="57"/>
    <n v="73"/>
    <s v="FLOW"/>
    <m/>
    <m/>
    <m/>
    <m/>
    <s v="REGULAR"/>
    <m/>
    <s v="SPLENDOR PLUS I3S BS6 FI DRUM SELF"/>
    <d v="2024-05-14T00:00:00"/>
    <n v="24"/>
    <x v="0"/>
    <x v="0"/>
    <m/>
    <m/>
    <m/>
    <m/>
    <m/>
    <m/>
    <m/>
    <m/>
    <m/>
    <m/>
    <n v="1"/>
    <m/>
    <m/>
    <m/>
    <m/>
    <m/>
    <n v="1"/>
    <m/>
    <m/>
    <m/>
    <m/>
    <m/>
    <m/>
    <m/>
    <m/>
    <m/>
    <m/>
    <m/>
    <m/>
    <m/>
    <m/>
    <m/>
    <m/>
    <m/>
    <m/>
    <m/>
    <m/>
    <m/>
    <m/>
    <m/>
    <m/>
    <m/>
    <m/>
    <m/>
    <m/>
    <m/>
    <m/>
    <m/>
    <m/>
    <m/>
    <m/>
    <m/>
    <m/>
    <m/>
    <m/>
    <m/>
    <m/>
    <m/>
    <m/>
    <m/>
    <m/>
    <m/>
    <m/>
    <m/>
    <m/>
    <m/>
    <m/>
    <m/>
    <m/>
    <m/>
    <m/>
    <m/>
    <m/>
    <m/>
    <m/>
    <m/>
    <m/>
    <m/>
    <m/>
    <m/>
    <m/>
    <m/>
    <m/>
    <m/>
    <m/>
    <m/>
    <m/>
    <m/>
    <m/>
    <m/>
    <m/>
    <m/>
    <m/>
    <m/>
    <n v="2"/>
    <n v="1"/>
    <s v="DUWT0023"/>
    <s v="koelXawGOm"/>
    <s v="Allocated"/>
    <s v="Shifted (NC_SFTD)"/>
    <s v="Customer shifted from residence address "/>
    <d v="2026-06-06T00:00:00"/>
    <m/>
    <m/>
    <m/>
    <m/>
    <s v="386"/>
    <n v="411"/>
    <n v="9255"/>
  </r>
  <r>
    <n v="466623159"/>
    <s v="HEMRAJ MANOHAR KALOKAR"/>
    <m/>
    <x v="1"/>
    <m/>
    <m/>
    <m/>
    <s v="BANK RB 11"/>
    <n v="1141"/>
    <n v="1141"/>
    <n v="1151"/>
    <n v="2292"/>
    <x v="0"/>
    <x v="2"/>
    <x v="1"/>
    <x v="9"/>
    <n v="4350"/>
    <n v="10"/>
    <n v="0"/>
    <n v="900"/>
    <s v="-"/>
    <n v="4.6540788989412239E-2"/>
    <n v="2.3804570934338803E-4"/>
    <x v="2"/>
    <s v="PAID"/>
    <s v="-"/>
    <s v="PAID"/>
    <s v="Shifted"/>
    <m/>
    <s v="CAVNA"/>
    <m/>
    <s v="-"/>
    <s v="-"/>
    <s v="MANJARWADI"/>
    <s v="-"/>
    <s v="-"/>
    <s v="-"/>
    <n v="2051"/>
    <n v="4350"/>
    <n v="26"/>
    <n v="0"/>
    <s v="RB"/>
    <m/>
    <m/>
    <m/>
    <m/>
    <s v="REGULAR"/>
    <s v="MH15JZ2403"/>
    <s v="HF DELUXE DRS CS FI"/>
    <d v="2025-08-02T00:00:00"/>
    <n v="12"/>
    <x v="0"/>
    <x v="1"/>
    <m/>
    <m/>
    <m/>
    <m/>
    <m/>
    <m/>
    <m/>
    <m/>
    <m/>
    <m/>
    <n v="1"/>
    <m/>
    <m/>
    <m/>
    <m/>
    <m/>
    <m/>
    <m/>
    <m/>
    <m/>
    <m/>
    <m/>
    <m/>
    <m/>
    <m/>
    <m/>
    <m/>
    <m/>
    <m/>
    <m/>
    <m/>
    <m/>
    <m/>
    <m/>
    <m/>
    <m/>
    <m/>
    <m/>
    <m/>
    <m/>
    <m/>
    <m/>
    <m/>
    <m/>
    <m/>
    <m/>
    <m/>
    <m/>
    <m/>
    <m/>
    <m/>
    <m/>
    <m/>
    <m/>
    <m/>
    <m/>
    <m/>
    <m/>
    <m/>
    <m/>
    <m/>
    <m/>
    <m/>
    <m/>
    <m/>
    <m/>
    <m/>
    <m/>
    <m/>
    <m/>
    <m/>
    <m/>
    <m/>
    <m/>
    <m/>
    <m/>
    <m/>
    <m/>
    <m/>
    <m/>
    <m/>
    <m/>
    <m/>
    <m/>
    <m/>
    <m/>
    <m/>
    <m/>
    <m/>
    <m/>
    <m/>
    <m/>
    <m/>
    <m/>
    <n v="1"/>
    <n v="1"/>
    <s v="DUWT0029"/>
    <s v="BPg58B1Si97"/>
    <s v="Allocated"/>
    <s v="Shifted (NC_SFTD)"/>
    <s v="Shifted "/>
    <d v="2026-06-04T00:00:00"/>
    <m/>
    <m/>
    <m/>
    <m/>
    <s v="10"/>
    <n v="1151"/>
    <n v="2292"/>
  </r>
  <r>
    <n v="461449222"/>
    <s v="KHETARAM"/>
    <m/>
    <x v="1"/>
    <m/>
    <m/>
    <m/>
    <m/>
    <n v="3185"/>
    <n v="4287.91"/>
    <n v="-11303.09"/>
    <n v="7876.91"/>
    <x v="3"/>
    <x v="1"/>
    <x v="1"/>
    <x v="11"/>
    <n v="4235.6499999999996"/>
    <n v="334"/>
    <n v="0"/>
    <n v="900"/>
    <s v="FLOW"/>
    <n v="1.351169995856516E-2"/>
    <n v="1.7792765449344209E-3"/>
    <x v="1"/>
    <s v="NC"/>
    <s v="NC"/>
    <s v="NC"/>
    <s v="Add not found"/>
    <m/>
    <s v="CNAVNA"/>
    <m/>
    <s v="-"/>
    <s v="-"/>
    <s v="KHALUMBARE"/>
    <s v="-"/>
    <s v="-"/>
    <s v="-"/>
    <n v="5521.91"/>
    <n v="4235.6499999999996"/>
    <n v="178"/>
    <n v="194"/>
    <s v="FLOW"/>
    <m/>
    <m/>
    <m/>
    <m/>
    <s v="NPA"/>
    <s v="MH14LH0689"/>
    <s v="SPLENDOR PLUS I3S BS6 FI DRUM SELF"/>
    <d v="2024-01-09T00:00:00"/>
    <n v="24"/>
    <x v="0"/>
    <x v="0"/>
    <m/>
    <m/>
    <m/>
    <m/>
    <m/>
    <m/>
    <m/>
    <m/>
    <m/>
    <m/>
    <m/>
    <m/>
    <m/>
    <m/>
    <m/>
    <m/>
    <m/>
    <m/>
    <m/>
    <m/>
    <m/>
    <m/>
    <m/>
    <m/>
    <m/>
    <m/>
    <m/>
    <m/>
    <m/>
    <m/>
    <m/>
    <m/>
    <m/>
    <m/>
    <m/>
    <m/>
    <m/>
    <m/>
    <m/>
    <m/>
    <m/>
    <m/>
    <m/>
    <m/>
    <m/>
    <m/>
    <m/>
    <m/>
    <m/>
    <m/>
    <m/>
    <m/>
    <m/>
    <m/>
    <m/>
    <m/>
    <m/>
    <m/>
    <m/>
    <m/>
    <m/>
    <m/>
    <m/>
    <m/>
    <m/>
    <m/>
    <m/>
    <m/>
    <m/>
    <m/>
    <m/>
    <m/>
    <m/>
    <m/>
    <m/>
    <m/>
    <m/>
    <m/>
    <m/>
    <m/>
    <m/>
    <m/>
    <m/>
    <m/>
    <m/>
    <m/>
    <m/>
    <m/>
    <m/>
    <m/>
    <m/>
    <m/>
    <m/>
    <m/>
    <n v="0"/>
    <s v=""/>
    <s v="ZBHT0010"/>
    <s v="B2WgQULkEm"/>
    <s v="Allocated"/>
    <e v="#N/A"/>
    <e v="#N/A"/>
    <e v="#N/A"/>
    <m/>
    <m/>
    <m/>
    <m/>
    <s v="404"/>
    <n v="-11303.09"/>
    <n v="7876.91"/>
  </r>
  <r>
    <n v="460327068"/>
    <s v="AJIT SANJAY WAGHMARE"/>
    <s v="ONLINE"/>
    <x v="21"/>
    <n v="4500"/>
    <m/>
    <m/>
    <s v="BANK RB 17"/>
    <n v="4573"/>
    <n v="4208"/>
    <n v="4277"/>
    <n v="4438"/>
    <x v="0"/>
    <x v="2"/>
    <x v="0"/>
    <x v="4"/>
    <n v="4208"/>
    <n v="69"/>
    <n v="0"/>
    <n v="4722.6400000000003"/>
    <s v="20.05.26"/>
    <n v="5.8486704337589708E-3"/>
    <n v="2.3027502181999468E-4"/>
    <x v="2"/>
    <s v="PAID"/>
    <s v="PAID"/>
    <s v="PAID"/>
    <m/>
    <m/>
    <s v="CAVA"/>
    <m/>
    <s v="-"/>
    <s v="-"/>
    <s v="CHAKAN"/>
    <s v="-"/>
    <s v="-"/>
    <s v="-"/>
    <n v="8999.64"/>
    <n v="4208"/>
    <n v="27"/>
    <n v="0"/>
    <s v="RB"/>
    <m/>
    <m/>
    <m/>
    <m/>
    <s v="REGULAR"/>
    <s v="MH17CZ8047"/>
    <s v="HONDA UNICORN 160 BSVI"/>
    <d v="2023-10-26T00:00:00"/>
    <n v="30"/>
    <x v="0"/>
    <x v="0"/>
    <m/>
    <m/>
    <m/>
    <m/>
    <m/>
    <m/>
    <m/>
    <n v="1"/>
    <m/>
    <m/>
    <m/>
    <m/>
    <m/>
    <m/>
    <m/>
    <m/>
    <m/>
    <m/>
    <m/>
    <m/>
    <m/>
    <m/>
    <m/>
    <m/>
    <m/>
    <m/>
    <m/>
    <m/>
    <m/>
    <m/>
    <m/>
    <m/>
    <m/>
    <m/>
    <m/>
    <m/>
    <m/>
    <m/>
    <m/>
    <m/>
    <m/>
    <m/>
    <m/>
    <m/>
    <m/>
    <m/>
    <m/>
    <m/>
    <m/>
    <m/>
    <m/>
    <m/>
    <n v="1"/>
    <m/>
    <m/>
    <m/>
    <m/>
    <m/>
    <m/>
    <m/>
    <m/>
    <m/>
    <m/>
    <m/>
    <m/>
    <m/>
    <m/>
    <m/>
    <m/>
    <m/>
    <m/>
    <m/>
    <m/>
    <m/>
    <m/>
    <m/>
    <m/>
    <m/>
    <m/>
    <m/>
    <m/>
    <m/>
    <m/>
    <m/>
    <m/>
    <m/>
    <m/>
    <m/>
    <m/>
    <m/>
    <m/>
    <m/>
    <m/>
    <m/>
    <n v="2"/>
    <n v="1"/>
    <s v="DUWT0017"/>
    <s v="GoBXZZmcnpm"/>
    <s v="Allocated"/>
    <s v="Left Message (LMCB)"/>
    <s v="Customer not meet massage with wife "/>
    <d v="2026-06-03T00:00:00"/>
    <m/>
    <m/>
    <m/>
    <m/>
    <s v="157"/>
    <n v="4277"/>
    <n v="8938"/>
  </r>
  <r>
    <n v="460501590"/>
    <s v="SAGAR BHANUDAS BELE"/>
    <m/>
    <x v="1"/>
    <m/>
    <m/>
    <m/>
    <s v="BANK STABLE 11"/>
    <n v="3837"/>
    <n v="4211"/>
    <n v="487"/>
    <n v="8164"/>
    <x v="4"/>
    <x v="0"/>
    <x v="1"/>
    <x v="9"/>
    <n v="4153.8"/>
    <n v="113"/>
    <n v="0"/>
    <n v="6010.27"/>
    <s v="-"/>
    <n v="1"/>
    <n v="9.1969860162969435E-4"/>
    <x v="0"/>
    <s v="PAID"/>
    <s v="-"/>
    <s v="PAID"/>
    <m/>
    <m/>
    <s v="CAVA"/>
    <m/>
    <s v="-"/>
    <s v="-"/>
    <s v="GHODEGAON"/>
    <s v="-"/>
    <s v="-"/>
    <s v="-"/>
    <n v="10334.27"/>
    <n v="4153.8"/>
    <n v="57"/>
    <n v="43"/>
    <s v="STABLE"/>
    <m/>
    <m/>
    <m/>
    <m/>
    <s v="REGULAR"/>
    <m/>
    <s v="PASSION PLUS I3S DRS CAST"/>
    <d v="2023-11-06T00:00:00"/>
    <n v="30"/>
    <x v="0"/>
    <x v="1"/>
    <m/>
    <m/>
    <m/>
    <m/>
    <m/>
    <m/>
    <m/>
    <n v="1"/>
    <m/>
    <m/>
    <m/>
    <m/>
    <m/>
    <m/>
    <m/>
    <m/>
    <m/>
    <m/>
    <m/>
    <m/>
    <m/>
    <m/>
    <m/>
    <m/>
    <m/>
    <n v="1"/>
    <m/>
    <m/>
    <m/>
    <m/>
    <m/>
    <m/>
    <m/>
    <m/>
    <m/>
    <m/>
    <m/>
    <m/>
    <m/>
    <m/>
    <m/>
    <m/>
    <m/>
    <m/>
    <m/>
    <m/>
    <m/>
    <m/>
    <m/>
    <m/>
    <m/>
    <m/>
    <m/>
    <m/>
    <m/>
    <m/>
    <m/>
    <m/>
    <m/>
    <m/>
    <m/>
    <m/>
    <m/>
    <m/>
    <m/>
    <m/>
    <m/>
    <m/>
    <m/>
    <m/>
    <m/>
    <m/>
    <m/>
    <m/>
    <m/>
    <m/>
    <m/>
    <m/>
    <m/>
    <m/>
    <m/>
    <m/>
    <m/>
    <m/>
    <m/>
    <m/>
    <m/>
    <m/>
    <m/>
    <m/>
    <m/>
    <m/>
    <m/>
    <m/>
    <n v="2"/>
    <n v="1"/>
    <s v="DUWT0029"/>
    <s v="G2i7k2bbAb"/>
    <s v="Allocated"/>
    <s v="Door Locked (NC_DL)"/>
    <s v="Door locked "/>
    <d v="2026-06-09T00:00:00"/>
    <m/>
    <m/>
    <m/>
    <m/>
    <s v="116"/>
    <n v="487"/>
    <n v="8164"/>
  </r>
  <r>
    <n v="461282227"/>
    <s v="HARSHDIP DEEPAK SOLWANDE"/>
    <s v="COLLECT"/>
    <x v="7"/>
    <n v="5000"/>
    <m/>
    <m/>
    <m/>
    <n v="4535"/>
    <n v="4125"/>
    <n v="4679"/>
    <n v="3660"/>
    <x v="5"/>
    <x v="2"/>
    <x v="0"/>
    <x v="12"/>
    <n v="4125"/>
    <n v="554"/>
    <n v="0"/>
    <n v="2986"/>
    <s v="FLOW"/>
    <n v="3.1060079379774262E-2"/>
    <n v="2.0079075830185091E-3"/>
    <x v="2"/>
    <s v="PAID"/>
    <s v="RTP"/>
    <s v="PAID"/>
    <m/>
    <m/>
    <m/>
    <m/>
    <s v="-"/>
    <s v="-"/>
    <s v="KHADAKI"/>
    <s v="-"/>
    <s v="-"/>
    <s v="-"/>
    <n v="7665"/>
    <n v="4125"/>
    <n v="147"/>
    <n v="0"/>
    <s v="RB"/>
    <m/>
    <m/>
    <m/>
    <m/>
    <s v="NPA"/>
    <s v="MH12WH0172"/>
    <s v="HONDA ACTIVA DLX"/>
    <d v="2023-12-28T00:00:00"/>
    <n v="24"/>
    <x v="0"/>
    <x v="0"/>
    <m/>
    <m/>
    <m/>
    <m/>
    <m/>
    <m/>
    <m/>
    <m/>
    <m/>
    <m/>
    <m/>
    <m/>
    <m/>
    <n v="1"/>
    <m/>
    <m/>
    <m/>
    <m/>
    <m/>
    <m/>
    <m/>
    <m/>
    <m/>
    <m/>
    <m/>
    <m/>
    <m/>
    <m/>
    <m/>
    <m/>
    <m/>
    <m/>
    <m/>
    <m/>
    <m/>
    <m/>
    <m/>
    <m/>
    <m/>
    <m/>
    <m/>
    <m/>
    <m/>
    <m/>
    <m/>
    <m/>
    <m/>
    <m/>
    <m/>
    <m/>
    <m/>
    <m/>
    <m/>
    <m/>
    <m/>
    <m/>
    <m/>
    <m/>
    <m/>
    <m/>
    <m/>
    <m/>
    <m/>
    <m/>
    <m/>
    <m/>
    <m/>
    <m/>
    <m/>
    <m/>
    <m/>
    <m/>
    <m/>
    <m/>
    <m/>
    <m/>
    <m/>
    <m/>
    <m/>
    <m/>
    <m/>
    <m/>
    <m/>
    <m/>
    <m/>
    <m/>
    <m/>
    <m/>
    <m/>
    <m/>
    <m/>
    <m/>
    <m/>
    <m/>
    <n v="1"/>
    <n v="1"/>
    <s v="DUWT0023"/>
    <s v="A6mzjvL_OM7"/>
    <s v="Allocated"/>
    <s v="Payment (PAID)"/>
    <s v="Customer given PTP "/>
    <d v="2026-06-05T00:00:00"/>
    <m/>
    <m/>
    <m/>
    <m/>
    <s v="0"/>
    <n v="4679"/>
    <n v="8660"/>
  </r>
  <r>
    <n v="464698828"/>
    <s v="GAJANAN NINAJI MORE"/>
    <m/>
    <x v="1"/>
    <m/>
    <m/>
    <m/>
    <m/>
    <n v="2107"/>
    <n v="4214"/>
    <n v="2189"/>
    <n v="6486"/>
    <x v="4"/>
    <x v="1"/>
    <x v="1"/>
    <x v="13"/>
    <n v="4093"/>
    <n v="82"/>
    <n v="0"/>
    <n v="6750"/>
    <s v="FLOW"/>
    <n v="1.0537101254514888E-2"/>
    <n v="9.0623678955903961E-4"/>
    <x v="0"/>
    <s v="MPTP"/>
    <s v="PTP"/>
    <s v="MPTP"/>
    <s v="Add not found"/>
    <n v="20"/>
    <s v="CAVNA"/>
    <m/>
    <s v="-"/>
    <s v="-"/>
    <s v="MAAN"/>
    <s v="-"/>
    <s v="-"/>
    <s v="-"/>
    <n v="11046"/>
    <n v="4093"/>
    <n v="56"/>
    <n v="72"/>
    <s v="FLOW"/>
    <m/>
    <m/>
    <m/>
    <m/>
    <s v="REGULAR"/>
    <s v="MH28BU0974"/>
    <s v="SPLENDOR PLUS I3S XTEC"/>
    <d v="2024-11-16T00:00:00"/>
    <n v="18"/>
    <x v="0"/>
    <x v="0"/>
    <m/>
    <m/>
    <m/>
    <m/>
    <m/>
    <m/>
    <m/>
    <m/>
    <m/>
    <m/>
    <n v="1"/>
    <m/>
    <m/>
    <m/>
    <m/>
    <m/>
    <m/>
    <m/>
    <m/>
    <m/>
    <m/>
    <m/>
    <m/>
    <m/>
    <m/>
    <m/>
    <m/>
    <m/>
    <m/>
    <m/>
    <m/>
    <m/>
    <m/>
    <m/>
    <m/>
    <m/>
    <m/>
    <m/>
    <m/>
    <m/>
    <m/>
    <m/>
    <m/>
    <m/>
    <m/>
    <m/>
    <m/>
    <m/>
    <m/>
    <m/>
    <m/>
    <m/>
    <m/>
    <m/>
    <m/>
    <m/>
    <m/>
    <m/>
    <m/>
    <m/>
    <m/>
    <m/>
    <m/>
    <m/>
    <m/>
    <m/>
    <m/>
    <m/>
    <m/>
    <m/>
    <m/>
    <m/>
    <m/>
    <m/>
    <m/>
    <m/>
    <m/>
    <m/>
    <m/>
    <m/>
    <m/>
    <m/>
    <m/>
    <m/>
    <m/>
    <m/>
    <m/>
    <m/>
    <m/>
    <m/>
    <m/>
    <m/>
    <m/>
    <m/>
    <n v="1"/>
    <n v="1"/>
    <s v="DUWT0030"/>
    <s v="BPXf5_woltm"/>
    <s v="Allocated"/>
    <s v="Address Not Found (NC_ANF)"/>
    <s v="Address not found "/>
    <d v="2026-06-04T00:00:00"/>
    <m/>
    <m/>
    <m/>
    <m/>
    <s v="165"/>
    <n v="2189"/>
    <n v="6486"/>
  </r>
  <r>
    <n v="462216543"/>
    <s v="GULFAM"/>
    <m/>
    <x v="1"/>
    <m/>
    <m/>
    <m/>
    <m/>
    <n v="4121"/>
    <n v="4112"/>
    <n v="4510"/>
    <n v="8748"/>
    <x v="1"/>
    <x v="1"/>
    <x v="1"/>
    <x v="1"/>
    <n v="4042"/>
    <n v="398"/>
    <n v="0"/>
    <n v="1769"/>
    <s v="STABLE"/>
    <n v="6.7471359726508969E-3"/>
    <n v="1.0810752461054957E-3"/>
    <x v="1"/>
    <s v="NC"/>
    <s v="PAID"/>
    <s v="NC"/>
    <s v="Shifted"/>
    <m/>
    <s v="CNAVNA"/>
    <m/>
    <s v="-"/>
    <s v="-"/>
    <s v="THERGAON"/>
    <s v="-"/>
    <s v="-"/>
    <s v="-"/>
    <n v="6279"/>
    <n v="4042"/>
    <n v="88"/>
    <n v="104"/>
    <s v="FLOW"/>
    <m/>
    <m/>
    <m/>
    <m/>
    <s v="NPA"/>
    <s v="MH14LK8042"/>
    <s v="SPLENDOR PLUS I3S XTEC"/>
    <d v="2024-03-13T00:00:00"/>
    <n v="24"/>
    <x v="0"/>
    <x v="0"/>
    <m/>
    <m/>
    <m/>
    <m/>
    <m/>
    <m/>
    <m/>
    <n v="1"/>
    <m/>
    <m/>
    <m/>
    <m/>
    <m/>
    <m/>
    <m/>
    <m/>
    <m/>
    <m/>
    <m/>
    <m/>
    <m/>
    <m/>
    <m/>
    <m/>
    <m/>
    <m/>
    <m/>
    <m/>
    <m/>
    <m/>
    <m/>
    <m/>
    <m/>
    <m/>
    <m/>
    <m/>
    <m/>
    <m/>
    <m/>
    <m/>
    <m/>
    <m/>
    <m/>
    <m/>
    <m/>
    <m/>
    <m/>
    <m/>
    <m/>
    <m/>
    <m/>
    <m/>
    <m/>
    <m/>
    <m/>
    <m/>
    <m/>
    <m/>
    <m/>
    <m/>
    <m/>
    <m/>
    <m/>
    <m/>
    <m/>
    <m/>
    <m/>
    <m/>
    <m/>
    <m/>
    <m/>
    <m/>
    <m/>
    <m/>
    <m/>
    <m/>
    <m/>
    <m/>
    <m/>
    <m/>
    <m/>
    <m/>
    <m/>
    <m/>
    <m/>
    <m/>
    <m/>
    <m/>
    <m/>
    <m/>
    <m/>
    <m/>
    <m/>
    <m/>
    <n v="1"/>
    <n v="1"/>
    <s v="ZBHT0011"/>
    <s v="APGX7f4Iu7"/>
    <s v="Allocated"/>
    <s v="Shifted (NC_SFTD)"/>
    <s v="Visit cm residence address cm shifted for a long time confirm with neighbour "/>
    <d v="2026-06-03T00:00:00"/>
    <m/>
    <m/>
    <m/>
    <m/>
    <s v="515"/>
    <n v="4510"/>
    <n v="8748"/>
  </r>
  <r>
    <n v="462670629"/>
    <s v="KRUSHNA VIKRAM BINDE"/>
    <s v="ONLINE"/>
    <x v="24"/>
    <n v="4152"/>
    <m/>
    <m/>
    <s v="BANK RB 15"/>
    <n v="4029"/>
    <n v="3992"/>
    <n v="4063"/>
    <n v="4026"/>
    <x v="0"/>
    <x v="2"/>
    <x v="0"/>
    <x v="2"/>
    <n v="3960"/>
    <n v="71"/>
    <n v="0"/>
    <n v="5850"/>
    <s v="-"/>
    <n v="5.9673583688931138E-3"/>
    <n v="2.1670368022984291E-4"/>
    <x v="2"/>
    <s v="PAID"/>
    <s v="-"/>
    <s v="PAID"/>
    <m/>
    <m/>
    <s v="CAVA"/>
    <m/>
    <m/>
    <m/>
    <s v="MOSHI"/>
    <m/>
    <m/>
    <m/>
    <n v="9913"/>
    <n v="3960"/>
    <n v="27"/>
    <n v="0"/>
    <s v="RB"/>
    <m/>
    <m/>
    <m/>
    <m/>
    <s v="-"/>
    <s v="MH14LN1775"/>
    <s v="SPLENDOR PLUS BS6 I3S DRS CAST FI"/>
    <d v="2024-04-23T00:00:00"/>
    <n v="24"/>
    <x v="1"/>
    <x v="1"/>
    <m/>
    <m/>
    <m/>
    <m/>
    <m/>
    <m/>
    <m/>
    <m/>
    <m/>
    <m/>
    <m/>
    <m/>
    <m/>
    <m/>
    <m/>
    <m/>
    <m/>
    <m/>
    <m/>
    <m/>
    <m/>
    <m/>
    <m/>
    <m/>
    <m/>
    <m/>
    <m/>
    <m/>
    <m/>
    <m/>
    <m/>
    <n v="1"/>
    <m/>
    <m/>
    <m/>
    <m/>
    <m/>
    <m/>
    <m/>
    <m/>
    <m/>
    <m/>
    <m/>
    <m/>
    <m/>
    <m/>
    <m/>
    <m/>
    <m/>
    <m/>
    <m/>
    <m/>
    <m/>
    <m/>
    <m/>
    <m/>
    <m/>
    <m/>
    <m/>
    <m/>
    <m/>
    <m/>
    <m/>
    <m/>
    <m/>
    <m/>
    <m/>
    <m/>
    <m/>
    <m/>
    <m/>
    <m/>
    <m/>
    <m/>
    <m/>
    <m/>
    <m/>
    <m/>
    <m/>
    <m/>
    <m/>
    <m/>
    <m/>
    <m/>
    <m/>
    <m/>
    <m/>
    <m/>
    <m/>
    <m/>
    <m/>
    <m/>
    <m/>
    <m/>
    <n v="1"/>
    <n v="1"/>
    <s v="ZBHT0009"/>
    <s v="APzd1O2Zwc"/>
    <s v="Allocated"/>
    <s v="Promise To Pay (PTP)"/>
    <s v="Customer promise pay online 4120 on 15/06"/>
    <d v="2026-06-15T00:00:00"/>
    <m/>
    <m/>
    <m/>
    <m/>
    <s v="157"/>
    <n v="4063"/>
    <n v="8178"/>
  </r>
  <r>
    <n v="140313978"/>
    <s v="SACHIN NIVRUTTI WAGHMARE"/>
    <m/>
    <x v="1"/>
    <m/>
    <m/>
    <m/>
    <m/>
    <n v="3102"/>
    <n v="3985"/>
    <n v="-2085"/>
    <n v="7289"/>
    <x v="1"/>
    <x v="1"/>
    <x v="1"/>
    <x v="8"/>
    <n v="3933.07"/>
    <n v="134"/>
    <n v="0"/>
    <n v="900"/>
    <s v="FLOW"/>
    <n v="1.1239985859532113E-2"/>
    <n v="1.051940776397858E-3"/>
    <x v="0"/>
    <s v="PTP"/>
    <s v="BPTP"/>
    <s v="PTP"/>
    <m/>
    <m/>
    <s v="CAVNA"/>
    <m/>
    <s v="-"/>
    <s v="-"/>
    <s v="MAVAL"/>
    <s v="-"/>
    <s v="-"/>
    <s v="-"/>
    <n v="5019"/>
    <n v="3933.07"/>
    <n v="88"/>
    <n v="104"/>
    <s v="FLOW"/>
    <m/>
    <m/>
    <m/>
    <m/>
    <s v="REGULAR"/>
    <s v="MH14KT5285"/>
    <s v="HONDA ACTIVA 6G DLX BS VI"/>
    <d v="2023-03-25T00:00:00"/>
    <n v="36"/>
    <x v="0"/>
    <x v="1"/>
    <m/>
    <m/>
    <m/>
    <m/>
    <m/>
    <m/>
    <m/>
    <m/>
    <m/>
    <m/>
    <n v="1"/>
    <m/>
    <m/>
    <m/>
    <m/>
    <m/>
    <m/>
    <m/>
    <m/>
    <m/>
    <m/>
    <m/>
    <m/>
    <m/>
    <m/>
    <m/>
    <m/>
    <m/>
    <m/>
    <m/>
    <m/>
    <m/>
    <m/>
    <m/>
    <m/>
    <m/>
    <m/>
    <m/>
    <m/>
    <m/>
    <m/>
    <m/>
    <m/>
    <m/>
    <m/>
    <m/>
    <m/>
    <m/>
    <m/>
    <m/>
    <m/>
    <m/>
    <m/>
    <m/>
    <m/>
    <m/>
    <m/>
    <m/>
    <m/>
    <m/>
    <m/>
    <m/>
    <m/>
    <m/>
    <m/>
    <m/>
    <m/>
    <m/>
    <m/>
    <m/>
    <m/>
    <m/>
    <m/>
    <m/>
    <m/>
    <m/>
    <m/>
    <m/>
    <m/>
    <m/>
    <m/>
    <m/>
    <m/>
    <m/>
    <m/>
    <m/>
    <m/>
    <m/>
    <m/>
    <m/>
    <m/>
    <m/>
    <m/>
    <m/>
    <n v="1"/>
    <n v="1"/>
    <s v="ZBHT0013"/>
    <s v="GPfzHUMX3m"/>
    <s v="Allocated"/>
    <s v="Promise To Pay (PTP)"/>
    <s v="Ptp"/>
    <d v="2026-06-12T00:00:00"/>
    <m/>
    <m/>
    <m/>
    <m/>
    <s v="202"/>
    <n v="-2085"/>
    <n v="7289"/>
  </r>
  <r>
    <n v="460504076"/>
    <s v="IMRAN RAFIK SHAIKH"/>
    <m/>
    <x v="1"/>
    <m/>
    <m/>
    <m/>
    <m/>
    <n v="3991"/>
    <n v="3910"/>
    <n v="3994"/>
    <n v="8050"/>
    <x v="0"/>
    <x v="1"/>
    <x v="1"/>
    <x v="17"/>
    <n v="3910"/>
    <n v="84"/>
    <n v="0"/>
    <n v="6256"/>
    <s v="08.05.26"/>
    <n v="6.5633325077410817E-3"/>
    <n v="2.1396752265118328E-4"/>
    <x v="0"/>
    <s v="PTP"/>
    <s v="PTP"/>
    <s v="PTP"/>
    <m/>
    <n v="20"/>
    <s v="CAVA"/>
    <m/>
    <s v="-"/>
    <s v="-"/>
    <s v="KALEWADI"/>
    <s v="-"/>
    <s v="-"/>
    <s v="-"/>
    <n v="10250"/>
    <n v="3910"/>
    <n v="27"/>
    <n v="43"/>
    <s v="FLOW"/>
    <m/>
    <m/>
    <m/>
    <m/>
    <s v="REGULAR"/>
    <s v="MH14LD6195"/>
    <s v="SUZUKI BURGMAN STREET"/>
    <d v="2023-11-06T00:00:00"/>
    <n v="30"/>
    <x v="0"/>
    <x v="0"/>
    <m/>
    <m/>
    <m/>
    <m/>
    <m/>
    <m/>
    <m/>
    <m/>
    <m/>
    <m/>
    <m/>
    <m/>
    <m/>
    <m/>
    <m/>
    <m/>
    <n v="1"/>
    <m/>
    <m/>
    <m/>
    <m/>
    <m/>
    <n v="1"/>
    <m/>
    <m/>
    <m/>
    <m/>
    <m/>
    <m/>
    <m/>
    <m/>
    <m/>
    <m/>
    <m/>
    <n v="1"/>
    <m/>
    <m/>
    <m/>
    <m/>
    <m/>
    <m/>
    <m/>
    <m/>
    <m/>
    <m/>
    <m/>
    <m/>
    <m/>
    <m/>
    <m/>
    <m/>
    <m/>
    <m/>
    <m/>
    <m/>
    <m/>
    <m/>
    <m/>
    <m/>
    <m/>
    <m/>
    <m/>
    <m/>
    <m/>
    <m/>
    <m/>
    <m/>
    <m/>
    <m/>
    <m/>
    <m/>
    <m/>
    <m/>
    <m/>
    <m/>
    <m/>
    <m/>
    <m/>
    <m/>
    <m/>
    <m/>
    <m/>
    <m/>
    <m/>
    <m/>
    <m/>
    <m/>
    <m/>
    <m/>
    <m/>
    <m/>
    <m/>
    <m/>
    <m/>
    <n v="3"/>
    <n v="1"/>
    <s v="ZBHT0015"/>
    <s v="GPOBotc4DJz"/>
    <s v="Allocated"/>
    <s v="Promise To Pay (PTP)"/>
    <s v="Visited at customer residence address. Customer promise to pay emi after 5/6 days. "/>
    <d v="2026-06-16T00:00:00"/>
    <m/>
    <m/>
    <m/>
    <m/>
    <s v="149"/>
    <n v="3994"/>
    <n v="8050"/>
  </r>
  <r>
    <n v="460451199"/>
    <s v="DIPAK BALASAHEB KATKE"/>
    <m/>
    <x v="1"/>
    <m/>
    <m/>
    <m/>
    <m/>
    <n v="3690"/>
    <n v="3690"/>
    <n v="3695"/>
    <n v="7434"/>
    <x v="0"/>
    <x v="1"/>
    <x v="1"/>
    <x v="10"/>
    <n v="3642"/>
    <n v="5"/>
    <n v="0"/>
    <n v="900"/>
    <s v="-"/>
    <n v="1.570642614323505E-3"/>
    <n v="1.9930171802956764E-4"/>
    <x v="0"/>
    <s v="MPTP"/>
    <s v="-"/>
    <s v="MPTP"/>
    <s v="Add not found"/>
    <n v="22"/>
    <s v="CAVNA"/>
    <m/>
    <s v="-"/>
    <s v="-"/>
    <s v="NARAYAN GAON"/>
    <s v="-"/>
    <s v="-"/>
    <s v="-"/>
    <n v="4595"/>
    <n v="3642"/>
    <n v="27"/>
    <n v="43"/>
    <s v="FLOW"/>
    <m/>
    <m/>
    <m/>
    <m/>
    <s v="NPA"/>
    <s v="MH12WD0939"/>
    <s v="BAJAJ CHETAK PREMIUM"/>
    <d v="2023-11-03T00:00:00"/>
    <n v="30"/>
    <x v="0"/>
    <x v="0"/>
    <m/>
    <m/>
    <m/>
    <m/>
    <m/>
    <m/>
    <m/>
    <m/>
    <m/>
    <m/>
    <m/>
    <m/>
    <m/>
    <m/>
    <m/>
    <m/>
    <m/>
    <m/>
    <m/>
    <m/>
    <m/>
    <m/>
    <m/>
    <m/>
    <m/>
    <m/>
    <m/>
    <m/>
    <n v="1"/>
    <m/>
    <m/>
    <m/>
    <m/>
    <m/>
    <m/>
    <m/>
    <m/>
    <m/>
    <m/>
    <m/>
    <m/>
    <m/>
    <m/>
    <m/>
    <m/>
    <m/>
    <m/>
    <m/>
    <m/>
    <m/>
    <m/>
    <m/>
    <m/>
    <m/>
    <m/>
    <m/>
    <m/>
    <m/>
    <m/>
    <m/>
    <m/>
    <m/>
    <m/>
    <m/>
    <m/>
    <m/>
    <m/>
    <m/>
    <m/>
    <m/>
    <m/>
    <m/>
    <m/>
    <m/>
    <m/>
    <m/>
    <m/>
    <m/>
    <m/>
    <m/>
    <m/>
    <m/>
    <m/>
    <m/>
    <m/>
    <m/>
    <m/>
    <m/>
    <m/>
    <m/>
    <m/>
    <m/>
    <m/>
    <m/>
    <n v="1"/>
    <n v="1"/>
    <s v="ZBHT0021"/>
    <s v="G2uOq3I9tc"/>
    <s v="Allocated"/>
    <s v="Promise To Pay (PTP)"/>
    <s v="Ptp"/>
    <d v="2026-06-28T00:00:00"/>
    <m/>
    <m/>
    <m/>
    <m/>
    <s v="54"/>
    <n v="3695"/>
    <n v="7434"/>
  </r>
  <r>
    <n v="465617157"/>
    <s v="GANESH SURYAKANT BARTAKKE"/>
    <m/>
    <x v="1"/>
    <m/>
    <m/>
    <m/>
    <m/>
    <n v="2793"/>
    <n v="3638.66"/>
    <n v="-4501.34"/>
    <n v="6741.66"/>
    <x v="2"/>
    <x v="1"/>
    <x v="1"/>
    <x v="8"/>
    <n v="3583.66"/>
    <n v="239"/>
    <n v="0"/>
    <n v="900"/>
    <s v="FLOW"/>
    <n v="3.5462786764713157E-2"/>
    <n v="1.1765833638513969E-3"/>
    <x v="0"/>
    <s v="PTP"/>
    <s v="BPTP"/>
    <s v="PTP"/>
    <m/>
    <m/>
    <s v="CAVNA"/>
    <m/>
    <s v="-"/>
    <s v="-"/>
    <s v="KHANDALA"/>
    <s v="-"/>
    <s v="-"/>
    <s v="-"/>
    <n v="4777.66"/>
    <n v="3583.66"/>
    <n v="115"/>
    <n v="131"/>
    <s v="FLOW"/>
    <m/>
    <m/>
    <m/>
    <m/>
    <s v="NPA"/>
    <s v="MH14KM5928"/>
    <s v="HONDA ACTIVA 6G DLX BS VI"/>
    <d v="2025-03-03T00:00:00"/>
    <n v="12"/>
    <x v="0"/>
    <x v="1"/>
    <m/>
    <m/>
    <m/>
    <m/>
    <m/>
    <m/>
    <m/>
    <m/>
    <m/>
    <m/>
    <n v="1"/>
    <m/>
    <m/>
    <m/>
    <m/>
    <m/>
    <m/>
    <m/>
    <m/>
    <m/>
    <m/>
    <m/>
    <m/>
    <m/>
    <m/>
    <m/>
    <m/>
    <m/>
    <m/>
    <m/>
    <m/>
    <m/>
    <m/>
    <m/>
    <m/>
    <m/>
    <m/>
    <m/>
    <m/>
    <m/>
    <m/>
    <m/>
    <m/>
    <m/>
    <m/>
    <m/>
    <m/>
    <m/>
    <m/>
    <m/>
    <m/>
    <m/>
    <m/>
    <m/>
    <m/>
    <m/>
    <m/>
    <m/>
    <m/>
    <m/>
    <m/>
    <m/>
    <m/>
    <m/>
    <m/>
    <m/>
    <m/>
    <m/>
    <m/>
    <m/>
    <m/>
    <m/>
    <m/>
    <m/>
    <m/>
    <m/>
    <m/>
    <m/>
    <m/>
    <m/>
    <m/>
    <m/>
    <m/>
    <m/>
    <m/>
    <m/>
    <m/>
    <m/>
    <m/>
    <m/>
    <m/>
    <m/>
    <m/>
    <m/>
    <n v="1"/>
    <n v="1"/>
    <s v="ZBHT0013"/>
    <s v="A6JWiHKJrnz"/>
    <s v="Allocated"/>
    <s v="Promise To Pay (PTP)"/>
    <s v="Ptp"/>
    <d v="2026-06-10T00:00:00"/>
    <m/>
    <m/>
    <m/>
    <m/>
    <s v="310"/>
    <n v="-4501.34"/>
    <n v="6741.66"/>
  </r>
  <r>
    <n v="466507861"/>
    <s v="VISHAL SANJAY SATPUTE"/>
    <m/>
    <x v="1"/>
    <m/>
    <m/>
    <m/>
    <s v="BANK STABLE 11"/>
    <n v="1349"/>
    <n v="922"/>
    <n v="946"/>
    <n v="2295"/>
    <x v="0"/>
    <x v="0"/>
    <x v="1"/>
    <x v="11"/>
    <n v="3541"/>
    <n v="24"/>
    <n v="0"/>
    <n v="1800"/>
    <s v="-"/>
    <n v="3.4975082402074432E-3"/>
    <n v="1.9377467972067519E-4"/>
    <x v="0"/>
    <s v="PAID"/>
    <s v="-"/>
    <s v="PAID"/>
    <m/>
    <m/>
    <m/>
    <m/>
    <m/>
    <m/>
    <s v="BHAMBOLI"/>
    <m/>
    <m/>
    <m/>
    <n v="2746"/>
    <n v="3541"/>
    <n v="26"/>
    <n v="11"/>
    <s v="STABLE"/>
    <m/>
    <m/>
    <m/>
    <m/>
    <s v="-"/>
    <s v="MH14MA3136"/>
    <s v="TVS JUPITER 125 DRUM ALLOY"/>
    <d v="2025-07-14T00:00:00"/>
    <n v="12"/>
    <x v="1"/>
    <x v="0"/>
    <m/>
    <m/>
    <m/>
    <m/>
    <m/>
    <m/>
    <m/>
    <m/>
    <m/>
    <m/>
    <m/>
    <m/>
    <m/>
    <m/>
    <m/>
    <m/>
    <m/>
    <m/>
    <m/>
    <m/>
    <m/>
    <m/>
    <m/>
    <m/>
    <m/>
    <m/>
    <m/>
    <m/>
    <m/>
    <m/>
    <m/>
    <m/>
    <m/>
    <m/>
    <m/>
    <m/>
    <m/>
    <m/>
    <m/>
    <m/>
    <m/>
    <m/>
    <m/>
    <m/>
    <m/>
    <m/>
    <n v="1"/>
    <m/>
    <m/>
    <m/>
    <m/>
    <m/>
    <m/>
    <m/>
    <m/>
    <m/>
    <m/>
    <m/>
    <m/>
    <m/>
    <m/>
    <m/>
    <m/>
    <m/>
    <m/>
    <m/>
    <m/>
    <m/>
    <m/>
    <m/>
    <m/>
    <m/>
    <m/>
    <m/>
    <m/>
    <m/>
    <m/>
    <m/>
    <m/>
    <m/>
    <m/>
    <m/>
    <m/>
    <m/>
    <m/>
    <m/>
    <m/>
    <m/>
    <m/>
    <m/>
    <m/>
    <m/>
    <m/>
    <m/>
    <n v="1"/>
    <n v="1"/>
    <s v="ZBHT0010"/>
    <s v="koyDmnyU5jm"/>
    <s v="Allocated"/>
    <s v="Promise To Pay (PTP)"/>
    <s v="Ptp "/>
    <d v="2026-06-17T00:00:00"/>
    <m/>
    <m/>
    <m/>
    <m/>
    <s v="24"/>
    <n v="946"/>
    <n v="2295"/>
  </r>
  <r>
    <n v="457439340"/>
    <s v="KUNAL SANJAY SHINDE"/>
    <m/>
    <x v="1"/>
    <m/>
    <m/>
    <m/>
    <m/>
    <n v="3679"/>
    <n v="3485.63"/>
    <n v="3709.63"/>
    <n v="7478.63"/>
    <x v="4"/>
    <x v="1"/>
    <x v="1"/>
    <x v="7"/>
    <n v="3485.63"/>
    <n v="224"/>
    <n v="0"/>
    <n v="5850"/>
    <s v="21.05.26"/>
    <n v="3.8987824563771261E-3"/>
    <n v="7.7175815802361968E-4"/>
    <x v="0"/>
    <s v="PTP"/>
    <s v="BPTP"/>
    <s v="PTP"/>
    <m/>
    <n v="22"/>
    <s v="CAVA"/>
    <m/>
    <s v="-"/>
    <s v="-"/>
    <s v="SHIRUR"/>
    <s v="-"/>
    <s v="-"/>
    <s v="-"/>
    <n v="9559.6299999999992"/>
    <n v="3485.63"/>
    <n v="57"/>
    <n v="73"/>
    <s v="FLOW"/>
    <m/>
    <m/>
    <m/>
    <m/>
    <s v="REGULAR"/>
    <s v="MH12VJ9583"/>
    <s v="HONDA ACTIVA DLX"/>
    <d v="2023-03-29T00:00:00"/>
    <n v="36"/>
    <x v="0"/>
    <x v="0"/>
    <m/>
    <m/>
    <m/>
    <m/>
    <m/>
    <m/>
    <m/>
    <m/>
    <m/>
    <m/>
    <m/>
    <m/>
    <m/>
    <n v="1"/>
    <m/>
    <m/>
    <m/>
    <m/>
    <m/>
    <m/>
    <m/>
    <m/>
    <m/>
    <m/>
    <m/>
    <m/>
    <m/>
    <m/>
    <m/>
    <m/>
    <m/>
    <m/>
    <m/>
    <m/>
    <m/>
    <m/>
    <m/>
    <m/>
    <m/>
    <m/>
    <m/>
    <m/>
    <m/>
    <m/>
    <m/>
    <m/>
    <m/>
    <m/>
    <m/>
    <m/>
    <m/>
    <m/>
    <m/>
    <m/>
    <m/>
    <m/>
    <m/>
    <m/>
    <m/>
    <m/>
    <m/>
    <m/>
    <m/>
    <m/>
    <m/>
    <m/>
    <m/>
    <m/>
    <m/>
    <m/>
    <m/>
    <m/>
    <m/>
    <m/>
    <m/>
    <m/>
    <m/>
    <m/>
    <m/>
    <m/>
    <m/>
    <m/>
    <m/>
    <m/>
    <m/>
    <m/>
    <m/>
    <m/>
    <m/>
    <m/>
    <m/>
    <m/>
    <m/>
    <m/>
    <n v="1"/>
    <n v="1"/>
    <s v="ZBHT0024"/>
    <s v="B2RhoccsEJz"/>
    <s v="Allocated"/>
    <s v="Left Message (LMCB)"/>
    <s v="Meet wife "/>
    <d v="2026-06-05T00:00:00"/>
    <m/>
    <m/>
    <m/>
    <m/>
    <s v="314"/>
    <n v="3709.63"/>
    <n v="7478.63"/>
  </r>
  <r>
    <n v="457032374"/>
    <s v="ARBAAZ ASHPAK MANIYAR"/>
    <m/>
    <x v="1"/>
    <m/>
    <m/>
    <m/>
    <m/>
    <n v="3548"/>
    <n v="3447"/>
    <n v="3782"/>
    <n v="7386"/>
    <x v="1"/>
    <x v="1"/>
    <x v="1"/>
    <x v="2"/>
    <n v="3447"/>
    <n v="335"/>
    <n v="0"/>
    <n v="5400"/>
    <s v="FLOW"/>
    <n v="1.1496181113378625E-2"/>
    <n v="9.2193626257437993E-4"/>
    <x v="0"/>
    <s v="PTP"/>
    <s v="PTP"/>
    <s v="PTP"/>
    <m/>
    <n v="28"/>
    <s v="CAVA"/>
    <m/>
    <s v="-"/>
    <s v="-"/>
    <s v="BOPODI"/>
    <s v="-"/>
    <s v="-"/>
    <s v="-"/>
    <n v="9182"/>
    <n v="3447"/>
    <n v="88"/>
    <n v="104"/>
    <s v="FLOW"/>
    <m/>
    <m/>
    <m/>
    <m/>
    <s v="NPA"/>
    <s v="MH12VH1647"/>
    <s v="HONDA ACTIVA 6G DLX BS VI"/>
    <d v="2023-03-01T00:00:00"/>
    <n v="36"/>
    <x v="0"/>
    <x v="1"/>
    <m/>
    <m/>
    <m/>
    <m/>
    <m/>
    <m/>
    <m/>
    <m/>
    <m/>
    <m/>
    <n v="1"/>
    <m/>
    <m/>
    <m/>
    <m/>
    <m/>
    <m/>
    <m/>
    <m/>
    <m/>
    <m/>
    <m/>
    <m/>
    <m/>
    <m/>
    <m/>
    <m/>
    <m/>
    <m/>
    <m/>
    <m/>
    <m/>
    <m/>
    <m/>
    <m/>
    <m/>
    <m/>
    <m/>
    <m/>
    <m/>
    <m/>
    <m/>
    <m/>
    <m/>
    <m/>
    <m/>
    <m/>
    <m/>
    <m/>
    <m/>
    <m/>
    <m/>
    <m/>
    <m/>
    <m/>
    <n v="1"/>
    <m/>
    <m/>
    <m/>
    <m/>
    <m/>
    <m/>
    <m/>
    <m/>
    <m/>
    <m/>
    <m/>
    <m/>
    <m/>
    <m/>
    <m/>
    <m/>
    <m/>
    <m/>
    <m/>
    <m/>
    <m/>
    <m/>
    <m/>
    <m/>
    <m/>
    <m/>
    <m/>
    <m/>
    <m/>
    <m/>
    <m/>
    <m/>
    <m/>
    <m/>
    <m/>
    <m/>
    <m/>
    <m/>
    <n v="2"/>
    <n v="1"/>
    <s v="ZBHT0009"/>
    <s v="G6VwnRCF4z"/>
    <s v="Allocated"/>
    <s v="Shifted (NC_SFTD)"/>
    <s v="Customer shifted from address relative on address msg to him"/>
    <d v="2026-06-04T00:00:00"/>
    <m/>
    <m/>
    <m/>
    <m/>
    <s v="391"/>
    <n v="3782"/>
    <n v="7386"/>
  </r>
  <r>
    <n v="139178059"/>
    <s v="LATIKA BABAN ALHAT"/>
    <m/>
    <x v="1"/>
    <m/>
    <m/>
    <m/>
    <m/>
    <n v="3535"/>
    <n v="3441"/>
    <n v="3647"/>
    <n v="7247"/>
    <x v="1"/>
    <x v="1"/>
    <x v="1"/>
    <x v="6"/>
    <n v="3441"/>
    <n v="206"/>
    <n v="0"/>
    <n v="5703"/>
    <s v="FLOW"/>
    <n v="7.1560347698024643E-3"/>
    <n v="9.2033149971524264E-4"/>
    <x v="1"/>
    <s v="BPTP"/>
    <s v="LMCB"/>
    <s v="BPTP"/>
    <s v="Financail problem"/>
    <m/>
    <s v="CAVA"/>
    <m/>
    <s v="-"/>
    <s v="-"/>
    <s v="YERWADA"/>
    <s v="-"/>
    <s v="-"/>
    <s v="-"/>
    <n v="9350"/>
    <n v="3441"/>
    <n v="87"/>
    <n v="103"/>
    <s v="FLOW"/>
    <m/>
    <m/>
    <m/>
    <m/>
    <s v="REGULAR"/>
    <s v="MH12VJ1059"/>
    <s v="HONDA ACTIVA 6G DLX BS VI"/>
    <d v="2023-03-16T00:00:00"/>
    <n v="36"/>
    <x v="0"/>
    <x v="1"/>
    <m/>
    <m/>
    <m/>
    <m/>
    <n v="1"/>
    <m/>
    <m/>
    <m/>
    <m/>
    <m/>
    <m/>
    <m/>
    <m/>
    <m/>
    <m/>
    <m/>
    <m/>
    <m/>
    <m/>
    <m/>
    <m/>
    <m/>
    <m/>
    <m/>
    <m/>
    <m/>
    <m/>
    <m/>
    <m/>
    <m/>
    <m/>
    <m/>
    <m/>
    <m/>
    <m/>
    <m/>
    <m/>
    <m/>
    <m/>
    <m/>
    <m/>
    <m/>
    <m/>
    <m/>
    <m/>
    <m/>
    <m/>
    <m/>
    <m/>
    <m/>
    <m/>
    <m/>
    <m/>
    <m/>
    <m/>
    <m/>
    <m/>
    <m/>
    <m/>
    <m/>
    <m/>
    <m/>
    <m/>
    <m/>
    <m/>
    <m/>
    <m/>
    <m/>
    <m/>
    <m/>
    <m/>
    <m/>
    <m/>
    <m/>
    <m/>
    <m/>
    <m/>
    <m/>
    <m/>
    <m/>
    <m/>
    <m/>
    <m/>
    <m/>
    <m/>
    <m/>
    <m/>
    <m/>
    <m/>
    <m/>
    <m/>
    <m/>
    <m/>
    <m/>
    <n v="1"/>
    <n v="1"/>
    <s v="ZBHT0012"/>
    <s v="A6uDgVBM3Rm"/>
    <s v="Allocated"/>
    <s v="Door Locked (NC_DL)"/>
    <s v="Nc"/>
    <d v="2026-06-02T00:00:00"/>
    <m/>
    <m/>
    <m/>
    <m/>
    <s v="271"/>
    <n v="3647"/>
    <n v="7247"/>
  </r>
  <r>
    <n v="465544507"/>
    <s v="SHASHIKANT LAXMAN KATTIMANI"/>
    <m/>
    <x v="1"/>
    <m/>
    <m/>
    <m/>
    <m/>
    <n v="1141"/>
    <n v="3314"/>
    <n v="-2119"/>
    <n v="4782"/>
    <x v="3"/>
    <x v="1"/>
    <x v="1"/>
    <x v="17"/>
    <n v="3258"/>
    <n v="272"/>
    <n v="0"/>
    <n v="3108"/>
    <s v="-"/>
    <n v="0.11279468390138048"/>
    <n v="1.3685934823218029E-3"/>
    <x v="1"/>
    <s v="NC"/>
    <s v="-"/>
    <s v="NC"/>
    <s v="no such person"/>
    <m/>
    <s v="CNAVNA"/>
    <m/>
    <s v="-"/>
    <s v="-"/>
    <s v="PIMPLE GURAV"/>
    <s v="-"/>
    <s v="-"/>
    <s v="-"/>
    <n v="6694"/>
    <n v="3258"/>
    <n v="177"/>
    <n v="193"/>
    <s v="FLOW"/>
    <m/>
    <m/>
    <m/>
    <m/>
    <s v="NPA"/>
    <s v="MH14LK7476"/>
    <s v="HONDA HORNET 2.0 BS VI"/>
    <d v="2025-02-20T00:00:00"/>
    <n v="12"/>
    <x v="0"/>
    <x v="0"/>
    <m/>
    <m/>
    <m/>
    <m/>
    <m/>
    <m/>
    <m/>
    <m/>
    <m/>
    <m/>
    <m/>
    <m/>
    <m/>
    <n v="1"/>
    <m/>
    <m/>
    <m/>
    <m/>
    <m/>
    <m/>
    <m/>
    <m/>
    <m/>
    <m/>
    <m/>
    <m/>
    <m/>
    <m/>
    <m/>
    <m/>
    <m/>
    <m/>
    <m/>
    <m/>
    <m/>
    <m/>
    <m/>
    <m/>
    <m/>
    <m/>
    <m/>
    <m/>
    <m/>
    <m/>
    <m/>
    <m/>
    <m/>
    <m/>
    <m/>
    <m/>
    <m/>
    <m/>
    <m/>
    <m/>
    <m/>
    <m/>
    <m/>
    <m/>
    <m/>
    <m/>
    <m/>
    <m/>
    <m/>
    <m/>
    <m/>
    <m/>
    <m/>
    <m/>
    <m/>
    <m/>
    <m/>
    <m/>
    <m/>
    <m/>
    <m/>
    <m/>
    <m/>
    <m/>
    <m/>
    <m/>
    <m/>
    <m/>
    <m/>
    <m/>
    <m/>
    <m/>
    <m/>
    <m/>
    <m/>
    <m/>
    <m/>
    <m/>
    <m/>
    <m/>
    <n v="1"/>
    <n v="1"/>
    <s v="ZBHT0015"/>
    <s v="B662OARe_z"/>
    <s v="Allocated"/>
    <s v="No Such Person (NC_NSP)"/>
    <s v="Visited at customer given address but no buddy know customer this areas."/>
    <d v="2026-06-05T00:00:00"/>
    <m/>
    <m/>
    <m/>
    <s v="OTGNGDID"/>
    <s v="327"/>
    <n v="-2119"/>
    <n v="4782"/>
  </r>
  <r>
    <n v="140403056"/>
    <s v="SATISH BALIRAM SHIRKE"/>
    <m/>
    <x v="1"/>
    <m/>
    <m/>
    <m/>
    <m/>
    <n v="3307"/>
    <n v="3286"/>
    <n v="3412"/>
    <n v="6780"/>
    <x v="4"/>
    <x v="1"/>
    <x v="1"/>
    <x v="7"/>
    <n v="3246.15"/>
    <n v="126"/>
    <n v="0"/>
    <n v="2082"/>
    <s v="FLOW"/>
    <n v="3.6309168416523291E-3"/>
    <n v="7.1873456008479761E-4"/>
    <x v="0"/>
    <s v="BPTP"/>
    <s v="PTP"/>
    <s v="BPTP"/>
    <m/>
    <n v="23"/>
    <s v="CAVNA"/>
    <m/>
    <s v="-"/>
    <s v="-"/>
    <s v="NHAVARA"/>
    <s v="-"/>
    <s v="-"/>
    <s v="-"/>
    <n v="5494"/>
    <n v="3246.15"/>
    <n v="57"/>
    <n v="73"/>
    <s v="FLOW"/>
    <m/>
    <m/>
    <m/>
    <m/>
    <s v="REGULAR"/>
    <s v="MH12VR2068"/>
    <s v="SPLENDOR PLUS DRS CAST FI BLACK"/>
    <d v="2023-03-30T00:00:00"/>
    <n v="36"/>
    <x v="0"/>
    <x v="0"/>
    <m/>
    <m/>
    <m/>
    <m/>
    <m/>
    <m/>
    <m/>
    <m/>
    <m/>
    <m/>
    <m/>
    <m/>
    <m/>
    <n v="1"/>
    <m/>
    <m/>
    <m/>
    <m/>
    <m/>
    <m/>
    <m/>
    <m/>
    <m/>
    <m/>
    <m/>
    <m/>
    <m/>
    <m/>
    <m/>
    <m/>
    <m/>
    <m/>
    <m/>
    <m/>
    <m/>
    <m/>
    <m/>
    <m/>
    <m/>
    <m/>
    <m/>
    <m/>
    <m/>
    <m/>
    <m/>
    <m/>
    <m/>
    <m/>
    <m/>
    <m/>
    <m/>
    <m/>
    <m/>
    <m/>
    <m/>
    <m/>
    <m/>
    <m/>
    <m/>
    <m/>
    <m/>
    <m/>
    <m/>
    <m/>
    <m/>
    <m/>
    <m/>
    <m/>
    <m/>
    <m/>
    <m/>
    <m/>
    <m/>
    <m/>
    <m/>
    <m/>
    <m/>
    <m/>
    <m/>
    <m/>
    <m/>
    <m/>
    <m/>
    <m/>
    <m/>
    <m/>
    <m/>
    <m/>
    <m/>
    <m/>
    <m/>
    <m/>
    <m/>
    <m/>
    <n v="1"/>
    <n v="1"/>
    <s v="ZBHT0024"/>
    <s v="G6AhzaWCuEm"/>
    <s v="Allocated"/>
    <s v="Left Message (LMCB)"/>
    <s v="Meet wife "/>
    <d v="2026-06-05T00:00:00"/>
    <m/>
    <m/>
    <m/>
    <m/>
    <s v="187"/>
    <n v="3412"/>
    <n v="6780"/>
  </r>
  <r>
    <n v="457929229"/>
    <s v="RUPALI BHARAT VAIRAT"/>
    <m/>
    <x v="1"/>
    <m/>
    <m/>
    <m/>
    <m/>
    <n v="3341"/>
    <n v="3310"/>
    <n v="3341"/>
    <n v="6748"/>
    <x v="0"/>
    <x v="1"/>
    <x v="1"/>
    <x v="0"/>
    <n v="3245"/>
    <n v="31"/>
    <n v="0"/>
    <n v="6346"/>
    <s v="-"/>
    <n v="2.7953697271864732E-3"/>
    <n v="1.7757662685501016E-4"/>
    <x v="1"/>
    <s v="NC"/>
    <s v="-"/>
    <s v="NC"/>
    <s v="Add not found"/>
    <m/>
    <s v="CNAVNA"/>
    <m/>
    <s v="-"/>
    <s v="-"/>
    <s v="DHAYARI"/>
    <s v="-"/>
    <s v="-"/>
    <s v="-"/>
    <n v="9687"/>
    <n v="3245"/>
    <n v="27"/>
    <n v="43"/>
    <s v="FLOW"/>
    <m/>
    <m/>
    <m/>
    <m/>
    <s v="REGULAR"/>
    <s v="MH12VM5150"/>
    <s v="SPLENDOR PLUS DRS CAST FI BLACK"/>
    <d v="2023-05-02T00:00:00"/>
    <n v="36"/>
    <x v="0"/>
    <x v="1"/>
    <m/>
    <m/>
    <m/>
    <m/>
    <m/>
    <m/>
    <m/>
    <m/>
    <m/>
    <m/>
    <m/>
    <m/>
    <m/>
    <m/>
    <m/>
    <m/>
    <m/>
    <m/>
    <m/>
    <m/>
    <m/>
    <m/>
    <m/>
    <m/>
    <m/>
    <m/>
    <m/>
    <m/>
    <m/>
    <m/>
    <m/>
    <n v="1"/>
    <m/>
    <m/>
    <m/>
    <m/>
    <m/>
    <m/>
    <m/>
    <m/>
    <m/>
    <m/>
    <m/>
    <m/>
    <m/>
    <m/>
    <m/>
    <m/>
    <m/>
    <m/>
    <m/>
    <m/>
    <m/>
    <m/>
    <m/>
    <m/>
    <m/>
    <m/>
    <m/>
    <m/>
    <m/>
    <m/>
    <m/>
    <m/>
    <m/>
    <m/>
    <m/>
    <m/>
    <m/>
    <m/>
    <m/>
    <m/>
    <m/>
    <m/>
    <m/>
    <m/>
    <m/>
    <m/>
    <m/>
    <m/>
    <m/>
    <m/>
    <m/>
    <m/>
    <m/>
    <m/>
    <m/>
    <m/>
    <m/>
    <m/>
    <m/>
    <m/>
    <m/>
    <m/>
    <n v="1"/>
    <n v="1"/>
    <s v="DUWT0031"/>
    <s v="B2qmH55vSz"/>
    <s v="Allocated"/>
    <s v="Address Not Found (NC_ANF)"/>
    <s v="Customer address not found "/>
    <d v="2026-06-11T00:00:00"/>
    <m/>
    <m/>
    <m/>
    <m/>
    <s v="97"/>
    <n v="3341"/>
    <n v="6748"/>
  </r>
  <r>
    <n v="138970894"/>
    <s v="RASHI SANTOSH MADDILI"/>
    <m/>
    <x v="1"/>
    <m/>
    <m/>
    <m/>
    <m/>
    <n v="3281"/>
    <n v="3193"/>
    <n v="3948"/>
    <n v="6474"/>
    <x v="2"/>
    <x v="1"/>
    <x v="1"/>
    <x v="8"/>
    <n v="3193"/>
    <n v="755"/>
    <n v="0"/>
    <n v="5850"/>
    <s v="FLOW"/>
    <n v="3.1596936690347049E-2"/>
    <n v="1.0483222964169342E-3"/>
    <x v="1"/>
    <s v="NC"/>
    <s v="NC"/>
    <s v="NC"/>
    <m/>
    <m/>
    <s v="CNAVNA"/>
    <m/>
    <s v="-"/>
    <s v="-"/>
    <s v="MAVAL"/>
    <s v="-"/>
    <s v="-"/>
    <s v="-"/>
    <n v="9798"/>
    <n v="3193"/>
    <n v="115"/>
    <n v="131"/>
    <s v="FLOW"/>
    <m/>
    <m/>
    <m/>
    <m/>
    <s v="NPA"/>
    <s v="MH14KR1802"/>
    <s v="HONDA SHINE DRUM BSVI"/>
    <d v="2023-02-23T00:00:00"/>
    <n v="36"/>
    <x v="0"/>
    <x v="1"/>
    <m/>
    <m/>
    <m/>
    <m/>
    <m/>
    <m/>
    <m/>
    <m/>
    <m/>
    <m/>
    <m/>
    <m/>
    <m/>
    <m/>
    <m/>
    <m/>
    <m/>
    <m/>
    <m/>
    <m/>
    <m/>
    <m/>
    <m/>
    <m/>
    <m/>
    <m/>
    <m/>
    <m/>
    <m/>
    <m/>
    <m/>
    <m/>
    <m/>
    <m/>
    <m/>
    <m/>
    <m/>
    <m/>
    <m/>
    <m/>
    <m/>
    <m/>
    <m/>
    <m/>
    <m/>
    <m/>
    <m/>
    <m/>
    <m/>
    <m/>
    <m/>
    <m/>
    <m/>
    <m/>
    <m/>
    <m/>
    <m/>
    <m/>
    <m/>
    <m/>
    <m/>
    <m/>
    <m/>
    <m/>
    <m/>
    <m/>
    <m/>
    <m/>
    <m/>
    <m/>
    <m/>
    <m/>
    <m/>
    <m/>
    <m/>
    <m/>
    <m/>
    <m/>
    <m/>
    <m/>
    <m/>
    <m/>
    <m/>
    <m/>
    <m/>
    <m/>
    <m/>
    <m/>
    <m/>
    <m/>
    <m/>
    <m/>
    <m/>
    <m/>
    <n v="0"/>
    <s v=""/>
    <s v="ZBHT0013"/>
    <e v="#N/A"/>
    <e v="#N/A"/>
    <e v="#N/A"/>
    <e v="#N/A"/>
    <e v="#N/A"/>
    <m/>
    <m/>
    <m/>
    <m/>
    <n v="0"/>
    <n v="3948"/>
    <n v="6474"/>
  </r>
  <r>
    <n v="137603871"/>
    <s v="VIKAS DEEPAK JADHAV"/>
    <m/>
    <x v="1"/>
    <m/>
    <m/>
    <m/>
    <m/>
    <n v="3431"/>
    <n v="3095.05"/>
    <n v="3541.05"/>
    <n v="7023.05"/>
    <x v="5"/>
    <x v="1"/>
    <x v="1"/>
    <x v="0"/>
    <n v="3095.05"/>
    <n v="446"/>
    <n v="0"/>
    <n v="2250"/>
    <s v="-"/>
    <n v="9.5169437297883519E-2"/>
    <n v="1.5065634823809545E-3"/>
    <x v="0"/>
    <s v="PTP"/>
    <s v="-"/>
    <s v="PTP"/>
    <m/>
    <n v="20"/>
    <s v="CAVA"/>
    <m/>
    <s v="-"/>
    <s v="-"/>
    <s v="PARVATI"/>
    <s v="-"/>
    <s v="-"/>
    <s v="-"/>
    <n v="5791.05"/>
    <n v="3095.05"/>
    <n v="147"/>
    <n v="163"/>
    <s v="FLOW"/>
    <m/>
    <m/>
    <m/>
    <m/>
    <s v="NPA"/>
    <s v="MH12UZ2035"/>
    <s v="BS 6 ACCES DRUM CBS"/>
    <d v="2023-01-03T00:00:00"/>
    <n v="36"/>
    <x v="0"/>
    <x v="1"/>
    <m/>
    <m/>
    <m/>
    <m/>
    <m/>
    <m/>
    <m/>
    <m/>
    <m/>
    <m/>
    <m/>
    <m/>
    <m/>
    <n v="1"/>
    <m/>
    <m/>
    <m/>
    <m/>
    <m/>
    <m/>
    <m/>
    <m/>
    <m/>
    <m/>
    <m/>
    <m/>
    <m/>
    <m/>
    <m/>
    <m/>
    <m/>
    <m/>
    <m/>
    <m/>
    <m/>
    <m/>
    <m/>
    <m/>
    <m/>
    <m/>
    <m/>
    <m/>
    <m/>
    <m/>
    <m/>
    <m/>
    <m/>
    <m/>
    <m/>
    <m/>
    <m/>
    <m/>
    <m/>
    <m/>
    <m/>
    <m/>
    <m/>
    <m/>
    <m/>
    <m/>
    <m/>
    <m/>
    <m/>
    <m/>
    <m/>
    <m/>
    <m/>
    <m/>
    <m/>
    <m/>
    <m/>
    <m/>
    <m/>
    <m/>
    <m/>
    <m/>
    <m/>
    <m/>
    <m/>
    <m/>
    <m/>
    <m/>
    <m/>
    <m/>
    <m/>
    <m/>
    <m/>
    <m/>
    <m/>
    <m/>
    <m/>
    <m/>
    <m/>
    <m/>
    <n v="1"/>
    <n v="1"/>
    <s v="DUWT0031"/>
    <s v="B2P5apaBim"/>
    <s v="Allocated"/>
    <s v="Left Message (LMCB)"/>
    <s v="Left message customer mother "/>
    <d v="2026-06-05T00:00:00"/>
    <m/>
    <m/>
    <m/>
    <m/>
    <s v="497"/>
    <n v="3541.05"/>
    <n v="7023.05"/>
  </r>
  <r>
    <n v="117460395"/>
    <s v="KOMAL BHARAT RAWAL"/>
    <m/>
    <x v="1"/>
    <m/>
    <m/>
    <m/>
    <m/>
    <n v="3073"/>
    <n v="3058"/>
    <n v="3357"/>
    <n v="6494"/>
    <x v="1"/>
    <x v="1"/>
    <x v="1"/>
    <x v="0"/>
    <n v="3046.51"/>
    <n v="299"/>
    <n v="0"/>
    <n v="5850"/>
    <s v="13.05.26"/>
    <n v="0.12588130050058988"/>
    <n v="8.1482101633173032E-4"/>
    <x v="0"/>
    <s v="PTP"/>
    <s v="PAID"/>
    <s v="PTP"/>
    <m/>
    <n v="26"/>
    <s v="CAVA"/>
    <m/>
    <s v="-"/>
    <s v="-"/>
    <s v="DHANKWADI"/>
    <s v="-"/>
    <s v="-"/>
    <s v="-"/>
    <n v="9207"/>
    <n v="3046.51"/>
    <n v="87"/>
    <n v="103"/>
    <s v="FLOW"/>
    <m/>
    <m/>
    <m/>
    <m/>
    <s v="NPA"/>
    <s v="MH12TG2834"/>
    <s v="HONDA ACTIVA"/>
    <d v="2021-02-27T00:00:00"/>
    <n v="60"/>
    <x v="0"/>
    <x v="1"/>
    <m/>
    <m/>
    <m/>
    <m/>
    <m/>
    <m/>
    <m/>
    <n v="1"/>
    <m/>
    <m/>
    <m/>
    <m/>
    <m/>
    <m/>
    <m/>
    <m/>
    <m/>
    <m/>
    <m/>
    <m/>
    <m/>
    <m/>
    <m/>
    <m/>
    <m/>
    <m/>
    <m/>
    <m/>
    <m/>
    <m/>
    <m/>
    <m/>
    <m/>
    <m/>
    <m/>
    <m/>
    <m/>
    <m/>
    <m/>
    <m/>
    <m/>
    <m/>
    <m/>
    <m/>
    <m/>
    <m/>
    <m/>
    <m/>
    <m/>
    <m/>
    <m/>
    <m/>
    <m/>
    <m/>
    <m/>
    <m/>
    <m/>
    <m/>
    <m/>
    <m/>
    <m/>
    <m/>
    <m/>
    <m/>
    <m/>
    <m/>
    <m/>
    <m/>
    <m/>
    <m/>
    <m/>
    <m/>
    <m/>
    <m/>
    <m/>
    <m/>
    <m/>
    <m/>
    <m/>
    <m/>
    <m/>
    <m/>
    <m/>
    <m/>
    <m/>
    <m/>
    <m/>
    <m/>
    <m/>
    <m/>
    <m/>
    <m/>
    <m/>
    <m/>
    <n v="1"/>
    <n v="1"/>
    <s v="DUWT0031"/>
    <s v="A2ZiaxHHBp7"/>
    <s v="Allocated"/>
    <s v="Left Message (LMCB)"/>
    <s v="Left message customer mother "/>
    <d v="2026-06-03T00:00:00"/>
    <m/>
    <m/>
    <m/>
    <m/>
    <s v="363"/>
    <n v="3357"/>
    <n v="6494"/>
  </r>
  <r>
    <n v="140395188"/>
    <s v="ANITA LALCHAND DHANGAR"/>
    <m/>
    <x v="1"/>
    <m/>
    <m/>
    <m/>
    <m/>
    <n v="3885"/>
    <n v="3040"/>
    <n v="3228"/>
    <n v="7196"/>
    <x v="4"/>
    <x v="1"/>
    <x v="1"/>
    <x v="0"/>
    <n v="3040"/>
    <n v="188"/>
    <n v="0"/>
    <n v="6300"/>
    <s v="28.05.26"/>
    <n v="4.2345583139771763E-2"/>
    <n v="6.7309060353273409E-4"/>
    <x v="0"/>
    <s v="PTP"/>
    <s v="PTP"/>
    <s v="PTP"/>
    <m/>
    <n v="28"/>
    <s v="CAVA"/>
    <m/>
    <s v="-"/>
    <s v="-"/>
    <s v="YEVLEWADI"/>
    <s v="-"/>
    <s v="-"/>
    <s v="-"/>
    <n v="9528"/>
    <n v="3040"/>
    <n v="56"/>
    <n v="72"/>
    <s v="FLOW"/>
    <m/>
    <m/>
    <m/>
    <m/>
    <s v="REGULAR"/>
    <s v="MH12VJ4304"/>
    <s v="BAJAJ CHETAK PREMIUM"/>
    <d v="2023-03-28T00:00:00"/>
    <n v="36"/>
    <x v="0"/>
    <x v="1"/>
    <m/>
    <m/>
    <m/>
    <m/>
    <m/>
    <m/>
    <m/>
    <m/>
    <m/>
    <m/>
    <m/>
    <m/>
    <m/>
    <m/>
    <m/>
    <m/>
    <n v="1"/>
    <m/>
    <m/>
    <m/>
    <m/>
    <m/>
    <m/>
    <m/>
    <m/>
    <m/>
    <m/>
    <m/>
    <m/>
    <m/>
    <m/>
    <m/>
    <m/>
    <m/>
    <m/>
    <m/>
    <m/>
    <m/>
    <m/>
    <m/>
    <m/>
    <m/>
    <m/>
    <m/>
    <m/>
    <m/>
    <m/>
    <m/>
    <m/>
    <m/>
    <m/>
    <m/>
    <m/>
    <m/>
    <m/>
    <m/>
    <m/>
    <m/>
    <m/>
    <m/>
    <m/>
    <m/>
    <m/>
    <m/>
    <m/>
    <m/>
    <m/>
    <m/>
    <m/>
    <m/>
    <m/>
    <m/>
    <m/>
    <m/>
    <m/>
    <m/>
    <m/>
    <m/>
    <m/>
    <m/>
    <m/>
    <m/>
    <m/>
    <m/>
    <m/>
    <m/>
    <m/>
    <m/>
    <m/>
    <m/>
    <m/>
    <m/>
    <m/>
    <m/>
    <n v="1"/>
    <n v="1"/>
    <s v="DUWT0031"/>
    <s v="G2YHOmh4BPm"/>
    <s v="Allocated"/>
    <s v="Left Message (LMCB)"/>
    <s v="Left message customer husband "/>
    <d v="2026-06-06T00:00:00"/>
    <m/>
    <m/>
    <m/>
    <m/>
    <s v="271"/>
    <n v="3228"/>
    <n v="7196"/>
  </r>
  <r>
    <n v="461809379"/>
    <s v="BHUPENDRA VINAYAK KHARAT"/>
    <m/>
    <x v="1"/>
    <m/>
    <m/>
    <m/>
    <m/>
    <n v="1052"/>
    <n v="3156"/>
    <n v="-1857"/>
    <n v="4516"/>
    <x v="3"/>
    <x v="1"/>
    <x v="1"/>
    <x v="4"/>
    <n v="3036"/>
    <n v="247"/>
    <n v="0"/>
    <n v="1350"/>
    <s v="FLOW"/>
    <n v="1.7968852095750543E-2"/>
    <n v="1.2753375728449948E-3"/>
    <x v="1"/>
    <s v="NC"/>
    <s v="NC"/>
    <s v="NC"/>
    <s v="Shifted"/>
    <m/>
    <s v="CNAVNA"/>
    <m/>
    <s v="-"/>
    <s v="-"/>
    <s v="CHAKAN"/>
    <s v="-"/>
    <s v="-"/>
    <s v="-"/>
    <n v="4753"/>
    <n v="3036"/>
    <n v="177"/>
    <n v="193"/>
    <s v="FLOW"/>
    <m/>
    <m/>
    <m/>
    <m/>
    <s v="NPA"/>
    <s v="MH14KM0458"/>
    <s v="TVS JUPITER 125 DISC"/>
    <d v="2024-02-06T00:00:00"/>
    <n v="24"/>
    <x v="0"/>
    <x v="0"/>
    <m/>
    <m/>
    <m/>
    <m/>
    <m/>
    <m/>
    <m/>
    <m/>
    <m/>
    <m/>
    <n v="1"/>
    <m/>
    <m/>
    <m/>
    <m/>
    <m/>
    <m/>
    <m/>
    <m/>
    <m/>
    <m/>
    <m/>
    <m/>
    <m/>
    <m/>
    <m/>
    <m/>
    <m/>
    <m/>
    <m/>
    <m/>
    <m/>
    <m/>
    <m/>
    <m/>
    <m/>
    <m/>
    <m/>
    <m/>
    <m/>
    <m/>
    <m/>
    <m/>
    <m/>
    <m/>
    <m/>
    <m/>
    <m/>
    <m/>
    <m/>
    <m/>
    <m/>
    <m/>
    <m/>
    <m/>
    <m/>
    <m/>
    <m/>
    <m/>
    <m/>
    <m/>
    <m/>
    <m/>
    <m/>
    <m/>
    <m/>
    <m/>
    <m/>
    <m/>
    <m/>
    <m/>
    <m/>
    <m/>
    <m/>
    <m/>
    <m/>
    <m/>
    <m/>
    <m/>
    <m/>
    <m/>
    <m/>
    <m/>
    <m/>
    <m/>
    <m/>
    <m/>
    <m/>
    <m/>
    <m/>
    <m/>
    <m/>
    <m/>
    <m/>
    <n v="1"/>
    <n v="1"/>
    <s v="DUWT0017"/>
    <s v="k6FjYYlfNm"/>
    <s v="Allocated"/>
    <s v="Shifted (NC_SFTD)"/>
    <s v="Shifted customer from residence as per neighbor "/>
    <d v="2026-06-04T00:00:00"/>
    <m/>
    <m/>
    <m/>
    <m/>
    <s v="308"/>
    <n v="-1857"/>
    <n v="4516"/>
  </r>
  <r>
    <n v="457907674"/>
    <s v="SIDDHI ANIL MOTE"/>
    <s v="ONLINE"/>
    <x v="20"/>
    <n v="3666"/>
    <m/>
    <m/>
    <m/>
    <n v="3666"/>
    <n v="3001"/>
    <n v="3073"/>
    <n v="3156"/>
    <x v="0"/>
    <x v="2"/>
    <x v="0"/>
    <x v="5"/>
    <n v="3001"/>
    <n v="72"/>
    <n v="0"/>
    <n v="3600"/>
    <s v="16.05.26"/>
    <n v="6.0752982301346455E-3"/>
    <n v="1.6422417787115116E-4"/>
    <x v="2"/>
    <s v="PAID"/>
    <s v="PAID"/>
    <s v="PAID"/>
    <m/>
    <m/>
    <s v="CAVA"/>
    <m/>
    <s v="-"/>
    <s v="-"/>
    <s v="KASARWADI"/>
    <s v="-"/>
    <s v="-"/>
    <s v="-"/>
    <n v="6673"/>
    <n v="3001"/>
    <n v="27"/>
    <n v="0"/>
    <s v="RB"/>
    <m/>
    <m/>
    <m/>
    <m/>
    <s v="REGULAR"/>
    <s v="MH14KV0901"/>
    <s v="HONDA ACTIVA 6G H SMART"/>
    <d v="2023-04-29T00:00:00"/>
    <n v="36"/>
    <x v="0"/>
    <x v="1"/>
    <m/>
    <m/>
    <m/>
    <m/>
    <m/>
    <m/>
    <m/>
    <n v="1"/>
    <m/>
    <m/>
    <m/>
    <m/>
    <m/>
    <m/>
    <m/>
    <m/>
    <m/>
    <m/>
    <m/>
    <m/>
    <m/>
    <m/>
    <m/>
    <m/>
    <m/>
    <m/>
    <m/>
    <m/>
    <m/>
    <m/>
    <m/>
    <m/>
    <m/>
    <m/>
    <m/>
    <m/>
    <m/>
    <m/>
    <m/>
    <m/>
    <m/>
    <m/>
    <m/>
    <m/>
    <m/>
    <m/>
    <m/>
    <m/>
    <m/>
    <m/>
    <m/>
    <m/>
    <m/>
    <m/>
    <m/>
    <m/>
    <m/>
    <m/>
    <m/>
    <m/>
    <m/>
    <m/>
    <m/>
    <m/>
    <m/>
    <m/>
    <m/>
    <m/>
    <m/>
    <m/>
    <m/>
    <m/>
    <m/>
    <m/>
    <m/>
    <m/>
    <m/>
    <m/>
    <m/>
    <m/>
    <m/>
    <m/>
    <m/>
    <m/>
    <m/>
    <m/>
    <m/>
    <m/>
    <m/>
    <m/>
    <m/>
    <m/>
    <m/>
    <m/>
    <n v="1"/>
    <n v="1"/>
    <s v="DUWT0025"/>
    <s v="Go0fdbxk5m"/>
    <s v="Allocated"/>
    <s v="Promise To Pay (PTP)"/>
    <s v="Customer given ptp to online payment "/>
    <d v="2026-06-07T00:00:00"/>
    <m/>
    <m/>
    <m/>
    <m/>
    <s v="155"/>
    <n v="3073"/>
    <n v="6822"/>
  </r>
  <r>
    <n v="458076322"/>
    <s v="KHANDU BHAGWANT AWATE"/>
    <m/>
    <x v="1"/>
    <m/>
    <m/>
    <m/>
    <m/>
    <n v="2825"/>
    <n v="2969"/>
    <n v="259"/>
    <n v="5968"/>
    <x v="4"/>
    <x v="1"/>
    <x v="1"/>
    <x v="11"/>
    <n v="2914"/>
    <n v="115"/>
    <n v="0"/>
    <n v="450"/>
    <s v="-"/>
    <n v="1.0076525226809132E-2"/>
    <n v="6.4519276930736418E-4"/>
    <x v="1"/>
    <s v="KIV"/>
    <s v="-"/>
    <s v="KIV"/>
    <m/>
    <m/>
    <m/>
    <m/>
    <s v="-"/>
    <s v="-"/>
    <s v="SHELGAON"/>
    <s v="-"/>
    <s v="-"/>
    <s v="-"/>
    <n v="3534"/>
    <n v="2914"/>
    <n v="57"/>
    <n v="73"/>
    <s v="FLOW"/>
    <m/>
    <m/>
    <m/>
    <m/>
    <s v="REGULAR"/>
    <s v="MH14KV9928"/>
    <s v="SPLENDOR PLUS I3S BS6 FI DRUM SELF"/>
    <d v="2023-05-11T00:00:00"/>
    <n v="36"/>
    <x v="0"/>
    <x v="0"/>
    <m/>
    <m/>
    <m/>
    <m/>
    <m/>
    <m/>
    <m/>
    <m/>
    <m/>
    <m/>
    <m/>
    <m/>
    <m/>
    <m/>
    <m/>
    <m/>
    <m/>
    <m/>
    <m/>
    <m/>
    <m/>
    <m/>
    <m/>
    <m/>
    <m/>
    <m/>
    <m/>
    <m/>
    <m/>
    <m/>
    <m/>
    <m/>
    <m/>
    <m/>
    <m/>
    <m/>
    <m/>
    <m/>
    <m/>
    <m/>
    <m/>
    <m/>
    <m/>
    <m/>
    <m/>
    <m/>
    <m/>
    <m/>
    <m/>
    <m/>
    <m/>
    <m/>
    <m/>
    <m/>
    <m/>
    <m/>
    <m/>
    <m/>
    <m/>
    <m/>
    <m/>
    <m/>
    <m/>
    <m/>
    <m/>
    <m/>
    <m/>
    <m/>
    <m/>
    <m/>
    <m/>
    <m/>
    <m/>
    <m/>
    <m/>
    <m/>
    <m/>
    <m/>
    <m/>
    <m/>
    <m/>
    <m/>
    <m/>
    <m/>
    <m/>
    <m/>
    <m/>
    <m/>
    <m/>
    <m/>
    <m/>
    <m/>
    <m/>
    <m/>
    <n v="0"/>
    <s v=""/>
    <s v="ZBHT0010"/>
    <s v="APm7ePY-Zz"/>
    <s v="Allocated"/>
    <e v="#N/A"/>
    <e v="#N/A"/>
    <e v="#N/A"/>
    <m/>
    <m/>
    <m/>
    <m/>
    <s v="174"/>
    <n v="259"/>
    <n v="5968"/>
  </r>
  <r>
    <n v="465932490"/>
    <s v="SHUBHANGI RAHUL SONWANE"/>
    <m/>
    <x v="1"/>
    <m/>
    <m/>
    <m/>
    <m/>
    <n v="2198"/>
    <n v="2941"/>
    <n v="-1329"/>
    <n v="5323"/>
    <x v="1"/>
    <x v="1"/>
    <x v="1"/>
    <x v="7"/>
    <n v="2898"/>
    <n v="126"/>
    <n v="0"/>
    <n v="1948.37"/>
    <s v="FLOW"/>
    <n v="4.3888860139514778E-3"/>
    <n v="7.7510046096331681E-4"/>
    <x v="0"/>
    <s v="PTP"/>
    <s v="PTP"/>
    <s v="PTP"/>
    <m/>
    <n v="20"/>
    <s v="CAVA"/>
    <m/>
    <s v="-"/>
    <s v="-"/>
    <s v="SHIRUR"/>
    <s v="-"/>
    <s v="-"/>
    <s v="-"/>
    <n v="5015.37"/>
    <n v="2898"/>
    <n v="87"/>
    <n v="103"/>
    <s v="FLOW"/>
    <m/>
    <m/>
    <m/>
    <m/>
    <s v="REGULAR"/>
    <s v="MH12WV1577"/>
    <s v="HONDA SHINE DRUM BSVI"/>
    <d v="2025-04-16T00:00:00"/>
    <n v="12"/>
    <x v="0"/>
    <x v="0"/>
    <m/>
    <m/>
    <m/>
    <m/>
    <m/>
    <m/>
    <m/>
    <m/>
    <m/>
    <m/>
    <m/>
    <m/>
    <m/>
    <n v="1"/>
    <m/>
    <m/>
    <m/>
    <m/>
    <m/>
    <m/>
    <m/>
    <m/>
    <m/>
    <m/>
    <m/>
    <m/>
    <m/>
    <m/>
    <m/>
    <m/>
    <m/>
    <m/>
    <m/>
    <m/>
    <m/>
    <m/>
    <m/>
    <m/>
    <m/>
    <m/>
    <m/>
    <m/>
    <m/>
    <m/>
    <m/>
    <m/>
    <m/>
    <m/>
    <m/>
    <m/>
    <m/>
    <m/>
    <m/>
    <m/>
    <m/>
    <m/>
    <m/>
    <m/>
    <m/>
    <m/>
    <m/>
    <m/>
    <m/>
    <m/>
    <m/>
    <m/>
    <m/>
    <m/>
    <m/>
    <m/>
    <m/>
    <m/>
    <m/>
    <m/>
    <m/>
    <m/>
    <m/>
    <m/>
    <m/>
    <m/>
    <m/>
    <m/>
    <m/>
    <m/>
    <m/>
    <m/>
    <m/>
    <m/>
    <m/>
    <m/>
    <m/>
    <m/>
    <m/>
    <m/>
    <n v="1"/>
    <n v="1"/>
    <s v="ZBHT0024"/>
    <s v="kPgMMd_LbN7"/>
    <s v="Allocated"/>
    <s v="Left Message (LMCB)"/>
    <s v="Meet mother in law "/>
    <d v="2026-06-05T00:00:00"/>
    <m/>
    <m/>
    <m/>
    <m/>
    <s v="184"/>
    <n v="-1329"/>
    <n v="5323"/>
  </r>
  <r>
    <n v="140185045"/>
    <s v="SUJIT MACHINDRA WAJE"/>
    <s v="ONLINE"/>
    <x v="8"/>
    <n v="9000"/>
    <m/>
    <m/>
    <m/>
    <n v="3229"/>
    <n v="2885.66"/>
    <n v="3055.66"/>
    <n v="-2622.34"/>
    <x v="4"/>
    <x v="2"/>
    <x v="0"/>
    <x v="8"/>
    <n v="2885.66"/>
    <n v="170"/>
    <n v="0"/>
    <n v="5850"/>
    <s v="29.05.26"/>
    <n v="7.8543797354683788E-3"/>
    <n v="6.3891797072048329E-4"/>
    <x v="0"/>
    <s v="PAID"/>
    <s v="PTP"/>
    <s v="PTP"/>
    <m/>
    <n v="20"/>
    <s v="CAVA"/>
    <m/>
    <s v="-"/>
    <s v="-"/>
    <s v="ADHALE BK"/>
    <s v="-"/>
    <s v="-"/>
    <s v="-"/>
    <n v="8905.66"/>
    <n v="2885.66"/>
    <n v="57"/>
    <n v="73"/>
    <s v="FLOW"/>
    <m/>
    <m/>
    <m/>
    <m/>
    <s v="NPA"/>
    <s v="MH14KT1712"/>
    <s v="SPLENDOR PLUS BS6 I3S DRS CAST FI"/>
    <d v="2023-03-21T00:00:00"/>
    <n v="36"/>
    <x v="0"/>
    <x v="1"/>
    <m/>
    <m/>
    <m/>
    <m/>
    <m/>
    <m/>
    <m/>
    <n v="1"/>
    <m/>
    <m/>
    <m/>
    <m/>
    <m/>
    <m/>
    <m/>
    <m/>
    <m/>
    <m/>
    <m/>
    <m/>
    <m/>
    <m/>
    <m/>
    <m/>
    <m/>
    <m/>
    <m/>
    <m/>
    <m/>
    <m/>
    <m/>
    <m/>
    <m/>
    <m/>
    <m/>
    <m/>
    <m/>
    <m/>
    <m/>
    <m/>
    <m/>
    <m/>
    <m/>
    <m/>
    <m/>
    <m/>
    <m/>
    <m/>
    <m/>
    <m/>
    <m/>
    <m/>
    <m/>
    <m/>
    <m/>
    <m/>
    <m/>
    <m/>
    <n v="2"/>
    <m/>
    <m/>
    <m/>
    <m/>
    <m/>
    <m/>
    <m/>
    <m/>
    <m/>
    <m/>
    <m/>
    <m/>
    <m/>
    <m/>
    <m/>
    <m/>
    <m/>
    <m/>
    <m/>
    <m/>
    <m/>
    <m/>
    <m/>
    <m/>
    <m/>
    <m/>
    <m/>
    <m/>
    <m/>
    <m/>
    <m/>
    <m/>
    <m/>
    <m/>
    <m/>
    <n v="3"/>
    <n v="1"/>
    <s v="ZBHT0013"/>
    <s v="B2zh1N4kXv7"/>
    <s v="Allocated"/>
    <s v="Promise To Pay (PTP)"/>
    <s v="Ptp "/>
    <d v="2026-06-10T00:00:00"/>
    <m/>
    <m/>
    <m/>
    <m/>
    <s v="263"/>
    <n v="3055.66"/>
    <n v="6377.66"/>
  </r>
  <r>
    <n v="140272079"/>
    <s v="SAIPRASAD SHIVAJI PANCHAL"/>
    <m/>
    <x v="1"/>
    <m/>
    <m/>
    <m/>
    <m/>
    <n v="2901"/>
    <n v="2847"/>
    <n v="3045"/>
    <n v="6036"/>
    <x v="4"/>
    <x v="1"/>
    <x v="1"/>
    <x v="2"/>
    <n v="2847"/>
    <n v="198"/>
    <n v="0"/>
    <n v="6300"/>
    <s v="26.05.26"/>
    <n v="9.5210541877070974E-3"/>
    <n v="6.3035820666371514E-4"/>
    <x v="0"/>
    <s v="PTP"/>
    <s v="PTP"/>
    <s v="PTP"/>
    <m/>
    <n v="26"/>
    <s v="CAVA"/>
    <m/>
    <s v="-"/>
    <s v="-"/>
    <s v="MOSHI"/>
    <s v="-"/>
    <s v="-"/>
    <s v="-"/>
    <n v="9345"/>
    <n v="2847"/>
    <n v="56"/>
    <n v="72"/>
    <s v="FLOW"/>
    <m/>
    <m/>
    <m/>
    <m/>
    <s v="REGULAR"/>
    <s v="MH14KT1223"/>
    <s v="SPLENDOR PLUS BS6 I3S DRS CAST FI"/>
    <d v="2023-03-24T00:00:00"/>
    <n v="36"/>
    <x v="0"/>
    <x v="1"/>
    <m/>
    <m/>
    <m/>
    <m/>
    <m/>
    <m/>
    <m/>
    <m/>
    <m/>
    <m/>
    <m/>
    <m/>
    <m/>
    <n v="1"/>
    <m/>
    <m/>
    <m/>
    <m/>
    <m/>
    <m/>
    <m/>
    <m/>
    <m/>
    <m/>
    <m/>
    <m/>
    <m/>
    <m/>
    <m/>
    <m/>
    <m/>
    <m/>
    <m/>
    <m/>
    <m/>
    <m/>
    <m/>
    <m/>
    <m/>
    <m/>
    <m/>
    <m/>
    <m/>
    <m/>
    <m/>
    <m/>
    <m/>
    <m/>
    <m/>
    <m/>
    <m/>
    <m/>
    <m/>
    <m/>
    <m/>
    <m/>
    <m/>
    <m/>
    <m/>
    <m/>
    <m/>
    <m/>
    <m/>
    <m/>
    <m/>
    <m/>
    <m/>
    <m/>
    <m/>
    <m/>
    <m/>
    <m/>
    <m/>
    <m/>
    <m/>
    <m/>
    <m/>
    <m/>
    <m/>
    <m/>
    <m/>
    <m/>
    <m/>
    <m/>
    <m/>
    <m/>
    <m/>
    <m/>
    <m/>
    <m/>
    <m/>
    <m/>
    <m/>
    <m/>
    <n v="1"/>
    <n v="1"/>
    <s v="ZBHT0009"/>
    <s v="BPkmtN7oDX7"/>
    <s v="Allocated"/>
    <s v="Promise To Pay (PTP)"/>
    <s v="Customer promise pay online 9345 on 12/06"/>
    <d v="2026-06-12T00:00:00"/>
    <m/>
    <m/>
    <m/>
    <m/>
    <s v="288"/>
    <n v="3045"/>
    <n v="6036"/>
  </r>
  <r>
    <n v="458109013"/>
    <s v="GANESH POPAT CHAVHAN"/>
    <m/>
    <x v="1"/>
    <m/>
    <m/>
    <m/>
    <m/>
    <n v="2917"/>
    <n v="2815"/>
    <n v="2893"/>
    <n v="5901"/>
    <x v="0"/>
    <x v="1"/>
    <x v="1"/>
    <x v="7"/>
    <n v="2815"/>
    <n v="78"/>
    <n v="0"/>
    <n v="0"/>
    <s v="28.05.26"/>
    <n v="1.7526220923088931E-3"/>
    <n v="1.5404567167853731E-4"/>
    <x v="0"/>
    <s v="PTP"/>
    <s v="PTP"/>
    <s v="PTP"/>
    <m/>
    <n v="25"/>
    <s v="CAVA"/>
    <m/>
    <s v="-"/>
    <s v="-"/>
    <s v="SHIRUR"/>
    <s v="-"/>
    <s v="-"/>
    <s v="-"/>
    <n v="2893"/>
    <n v="2815"/>
    <n v="27"/>
    <n v="43"/>
    <s v="FLOW"/>
    <m/>
    <m/>
    <m/>
    <m/>
    <s v="REGULAR"/>
    <s v="MH12VS7596"/>
    <s v="SPLENDOR PLUS I3S BS6 FI DRUM SELF"/>
    <d v="2023-05-12T00:00:00"/>
    <n v="36"/>
    <x v="0"/>
    <x v="0"/>
    <m/>
    <m/>
    <m/>
    <m/>
    <m/>
    <m/>
    <m/>
    <m/>
    <m/>
    <m/>
    <m/>
    <m/>
    <m/>
    <m/>
    <m/>
    <m/>
    <m/>
    <m/>
    <m/>
    <m/>
    <m/>
    <m/>
    <m/>
    <m/>
    <m/>
    <m/>
    <m/>
    <m/>
    <m/>
    <m/>
    <m/>
    <m/>
    <m/>
    <m/>
    <n v="1"/>
    <m/>
    <m/>
    <m/>
    <m/>
    <m/>
    <m/>
    <m/>
    <m/>
    <m/>
    <m/>
    <m/>
    <m/>
    <m/>
    <m/>
    <m/>
    <m/>
    <m/>
    <m/>
    <m/>
    <m/>
    <m/>
    <m/>
    <m/>
    <m/>
    <m/>
    <m/>
    <m/>
    <m/>
    <m/>
    <m/>
    <m/>
    <m/>
    <m/>
    <m/>
    <m/>
    <m/>
    <m/>
    <m/>
    <m/>
    <m/>
    <m/>
    <m/>
    <m/>
    <m/>
    <m/>
    <m/>
    <m/>
    <m/>
    <m/>
    <m/>
    <m/>
    <m/>
    <m/>
    <m/>
    <m/>
    <m/>
    <m/>
    <m/>
    <m/>
    <n v="1"/>
    <n v="1"/>
    <s v="ZBHT0024"/>
    <s v="GotyUNghbvNm"/>
    <s v="Allocated"/>
    <s v="Address Not Found (NC_ANF)"/>
    <s v="Address not found "/>
    <d v="2026-06-12T00:00:00"/>
    <m/>
    <m/>
    <m/>
    <m/>
    <s v="169"/>
    <n v="2893"/>
    <n v="5901"/>
  </r>
  <r>
    <n v="465618986"/>
    <s v="HARSHADA PRAMOD DESHMUKH"/>
    <m/>
    <x v="1"/>
    <m/>
    <m/>
    <m/>
    <s v="BANK RB 05"/>
    <n v="2369"/>
    <n v="2369"/>
    <n v="2479"/>
    <n v="4738"/>
    <x v="1"/>
    <x v="2"/>
    <x v="1"/>
    <x v="8"/>
    <n v="2323"/>
    <n v="110"/>
    <n v="0"/>
    <n v="900"/>
    <s v="FLOW"/>
    <n v="6.638703900945851E-3"/>
    <n v="6.2131068696265866E-4"/>
    <x v="2"/>
    <s v="PAID"/>
    <s v="RTP"/>
    <s v="PAID"/>
    <m/>
    <m/>
    <m/>
    <m/>
    <s v="-"/>
    <s v="-"/>
    <s v="MAVAL"/>
    <s v="-"/>
    <s v="-"/>
    <s v="-"/>
    <n v="3379"/>
    <n v="2323"/>
    <n v="87"/>
    <n v="11"/>
    <s v="STABLE"/>
    <m/>
    <m/>
    <m/>
    <m/>
    <s v="REGULAR"/>
    <s v="MH14LH4413"/>
    <s v="HONDA ACTIVA STD"/>
    <d v="2025-03-03T00:00:00"/>
    <n v="12"/>
    <x v="0"/>
    <x v="1"/>
    <m/>
    <m/>
    <m/>
    <m/>
    <m/>
    <m/>
    <m/>
    <m/>
    <m/>
    <m/>
    <m/>
    <m/>
    <m/>
    <m/>
    <m/>
    <m/>
    <m/>
    <m/>
    <m/>
    <m/>
    <m/>
    <m/>
    <m/>
    <m/>
    <m/>
    <m/>
    <m/>
    <m/>
    <m/>
    <m/>
    <m/>
    <m/>
    <m/>
    <m/>
    <m/>
    <m/>
    <m/>
    <m/>
    <m/>
    <m/>
    <m/>
    <m/>
    <m/>
    <m/>
    <m/>
    <m/>
    <m/>
    <m/>
    <m/>
    <m/>
    <m/>
    <m/>
    <m/>
    <m/>
    <m/>
    <m/>
    <m/>
    <m/>
    <m/>
    <m/>
    <m/>
    <m/>
    <m/>
    <m/>
    <m/>
    <m/>
    <m/>
    <m/>
    <m/>
    <m/>
    <m/>
    <m/>
    <m/>
    <m/>
    <m/>
    <m/>
    <m/>
    <m/>
    <m/>
    <m/>
    <m/>
    <m/>
    <m/>
    <m/>
    <m/>
    <m/>
    <m/>
    <m/>
    <m/>
    <m/>
    <m/>
    <m/>
    <m/>
    <m/>
    <n v="0"/>
    <s v=""/>
    <s v="ZBHT0013"/>
    <e v="#N/A"/>
    <e v="#N/A"/>
    <e v="#N/A"/>
    <e v="#N/A"/>
    <e v="#N/A"/>
    <m/>
    <m/>
    <m/>
    <m/>
    <n v="0"/>
    <n v="2479"/>
    <n v="4738"/>
  </r>
  <r>
    <n v="465129468"/>
    <s v="JYOTI SANDIP SAWATKAR"/>
    <m/>
    <x v="1"/>
    <m/>
    <m/>
    <m/>
    <m/>
    <n v="5390"/>
    <n v="2299"/>
    <n v="2866"/>
    <n v="8343"/>
    <x v="5"/>
    <x v="1"/>
    <x v="1"/>
    <x v="4"/>
    <n v="2299"/>
    <n v="567"/>
    <n v="0"/>
    <n v="900"/>
    <s v="23.05.26"/>
    <n v="3.6597207851127841E-2"/>
    <n v="1.1190738262689824E-3"/>
    <x v="1"/>
    <s v="PTP"/>
    <s v="OS"/>
    <s v="PTP"/>
    <m/>
    <m/>
    <s v="CAVA"/>
    <m/>
    <s v="-"/>
    <s v="-"/>
    <s v="KHARABWADI"/>
    <s v="-"/>
    <s v="-"/>
    <s v="-"/>
    <n v="3766"/>
    <n v="2299"/>
    <n v="147"/>
    <n v="163"/>
    <s v="FLOW"/>
    <m/>
    <m/>
    <m/>
    <m/>
    <s v="NPA"/>
    <s v="MH14MD1254"/>
    <s v="YAMAHA FASCINO S 125 FI HYBRID"/>
    <d v="2025-01-04T00:00:00"/>
    <n v="12"/>
    <x v="0"/>
    <x v="0"/>
    <m/>
    <m/>
    <m/>
    <m/>
    <m/>
    <m/>
    <m/>
    <m/>
    <m/>
    <m/>
    <n v="1"/>
    <m/>
    <m/>
    <m/>
    <m/>
    <m/>
    <m/>
    <m/>
    <m/>
    <m/>
    <m/>
    <m/>
    <m/>
    <m/>
    <m/>
    <m/>
    <m/>
    <m/>
    <m/>
    <m/>
    <m/>
    <m/>
    <m/>
    <m/>
    <m/>
    <m/>
    <m/>
    <m/>
    <m/>
    <m/>
    <m/>
    <m/>
    <m/>
    <m/>
    <m/>
    <m/>
    <m/>
    <m/>
    <m/>
    <m/>
    <m/>
    <m/>
    <m/>
    <m/>
    <m/>
    <m/>
    <m/>
    <m/>
    <m/>
    <m/>
    <m/>
    <m/>
    <m/>
    <m/>
    <m/>
    <m/>
    <m/>
    <m/>
    <m/>
    <m/>
    <m/>
    <m/>
    <m/>
    <m/>
    <m/>
    <m/>
    <m/>
    <m/>
    <m/>
    <m/>
    <m/>
    <m/>
    <m/>
    <m/>
    <m/>
    <m/>
    <m/>
    <m/>
    <m/>
    <m/>
    <m/>
    <m/>
    <m/>
    <m/>
    <n v="1"/>
    <n v="1"/>
    <s v="DUWT0017"/>
    <s v="k6f4gYrGNc"/>
    <s v="Allocated"/>
    <s v="Left Message (LMCB)"/>
    <s v="Customer not meet massage with son "/>
    <d v="2026-06-04T00:00:00"/>
    <m/>
    <m/>
    <m/>
    <m/>
    <s v="654"/>
    <n v="2866"/>
    <n v="8343"/>
  </r>
  <r>
    <n v="137873997"/>
    <s v="LIMBAJI SHIVAJI MAKASARE"/>
    <m/>
    <x v="1"/>
    <m/>
    <m/>
    <m/>
    <m/>
    <n v="3202"/>
    <n v="2184"/>
    <n v="2659"/>
    <n v="5901"/>
    <x v="5"/>
    <x v="1"/>
    <x v="1"/>
    <x v="12"/>
    <n v="2184"/>
    <n v="475"/>
    <n v="0"/>
    <n v="1800"/>
    <s v="-"/>
    <n v="1.6444900209800481E-2"/>
    <n v="1.0630957966817998E-3"/>
    <x v="1"/>
    <s v="NC"/>
    <s v="-"/>
    <s v="NC"/>
    <s v="Always door lock"/>
    <m/>
    <s v="CNAVNA"/>
    <m/>
    <s v="-"/>
    <s v="-"/>
    <s v="BALEWADI"/>
    <s v="-"/>
    <s v="-"/>
    <s v="-"/>
    <n v="4459"/>
    <n v="2184"/>
    <n v="146"/>
    <n v="162"/>
    <s v="FLOW"/>
    <m/>
    <m/>
    <m/>
    <m/>
    <s v="NPA"/>
    <s v="MH22AZ9270"/>
    <s v="SPLENDOR PLUS I3S XTEC"/>
    <d v="2023-01-19T00:00:00"/>
    <n v="36"/>
    <x v="0"/>
    <x v="0"/>
    <m/>
    <m/>
    <m/>
    <m/>
    <m/>
    <m/>
    <m/>
    <m/>
    <m/>
    <m/>
    <n v="1"/>
    <m/>
    <m/>
    <m/>
    <m/>
    <m/>
    <n v="1"/>
    <m/>
    <m/>
    <m/>
    <m/>
    <m/>
    <n v="1"/>
    <m/>
    <m/>
    <m/>
    <m/>
    <m/>
    <m/>
    <m/>
    <m/>
    <m/>
    <m/>
    <m/>
    <m/>
    <m/>
    <m/>
    <m/>
    <m/>
    <m/>
    <m/>
    <m/>
    <m/>
    <n v="1"/>
    <m/>
    <m/>
    <m/>
    <m/>
    <m/>
    <m/>
    <m/>
    <m/>
    <m/>
    <m/>
    <m/>
    <m/>
    <m/>
    <m/>
    <m/>
    <m/>
    <m/>
    <m/>
    <m/>
    <m/>
    <m/>
    <m/>
    <m/>
    <m/>
    <m/>
    <m/>
    <m/>
    <m/>
    <m/>
    <m/>
    <m/>
    <m/>
    <m/>
    <m/>
    <m/>
    <m/>
    <m/>
    <m/>
    <m/>
    <m/>
    <m/>
    <m/>
    <m/>
    <m/>
    <m/>
    <m/>
    <m/>
    <m/>
    <m/>
    <m/>
    <n v="4"/>
    <n v="1"/>
    <s v="DUWT0023"/>
    <s v="B6yFwHqF4c"/>
    <s v="Allocated"/>
    <s v="Door Locked (NC_DL)"/>
    <s v="Customer house door lock "/>
    <d v="2026-06-08T00:00:00"/>
    <m/>
    <m/>
    <m/>
    <m/>
    <s v="515"/>
    <n v="2659"/>
    <n v="5901"/>
  </r>
  <r>
    <n v="458035947"/>
    <s v="BAPU KISAN BHUJBAL"/>
    <m/>
    <x v="1"/>
    <m/>
    <m/>
    <m/>
    <m/>
    <n v="3169"/>
    <n v="1847"/>
    <n v="1912"/>
    <n v="5146"/>
    <x v="0"/>
    <x v="1"/>
    <x v="1"/>
    <x v="7"/>
    <n v="1847"/>
    <n v="65"/>
    <n v="0"/>
    <n v="6300"/>
    <s v="25.05.26"/>
    <n v="1.1499442289500978E-3"/>
    <n v="1.0107366095568683E-4"/>
    <x v="0"/>
    <s v="PTP"/>
    <s v="PTP"/>
    <s v="PTP"/>
    <m/>
    <n v="23"/>
    <s v="CAVA"/>
    <m/>
    <s v="-"/>
    <s v="-"/>
    <s v="SHIRUR"/>
    <s v="-"/>
    <s v="-"/>
    <s v="-"/>
    <n v="8212"/>
    <n v="1847"/>
    <n v="27"/>
    <n v="43"/>
    <s v="FLOW"/>
    <m/>
    <m/>
    <m/>
    <m/>
    <s v="NPA"/>
    <m/>
    <s v="HF DELUXE DRUM SELF CAST ALL BLACK"/>
    <d v="2023-05-09T00:00:00"/>
    <n v="36"/>
    <x v="0"/>
    <x v="0"/>
    <m/>
    <m/>
    <m/>
    <m/>
    <m/>
    <m/>
    <m/>
    <m/>
    <m/>
    <m/>
    <m/>
    <m/>
    <m/>
    <n v="1"/>
    <m/>
    <m/>
    <m/>
    <m/>
    <m/>
    <m/>
    <m/>
    <m/>
    <m/>
    <m/>
    <m/>
    <m/>
    <m/>
    <m/>
    <m/>
    <m/>
    <m/>
    <m/>
    <m/>
    <m/>
    <m/>
    <m/>
    <m/>
    <m/>
    <m/>
    <m/>
    <m/>
    <m/>
    <m/>
    <m/>
    <m/>
    <m/>
    <m/>
    <m/>
    <m/>
    <m/>
    <m/>
    <m/>
    <m/>
    <m/>
    <m/>
    <m/>
    <m/>
    <m/>
    <m/>
    <m/>
    <m/>
    <m/>
    <m/>
    <m/>
    <m/>
    <m/>
    <m/>
    <m/>
    <m/>
    <m/>
    <m/>
    <m/>
    <m/>
    <m/>
    <m/>
    <m/>
    <m/>
    <m/>
    <m/>
    <m/>
    <m/>
    <m/>
    <m/>
    <m/>
    <m/>
    <m/>
    <m/>
    <m/>
    <m/>
    <m/>
    <m/>
    <m/>
    <m/>
    <m/>
    <n v="1"/>
    <n v="1"/>
    <s v="ZBHT0024"/>
    <s v="GoAGkH7z_Ng7"/>
    <s v="Allocated"/>
    <s v="Door Locked (NC_DL)"/>
    <s v="Door lock "/>
    <d v="2026-06-05T00:00:00"/>
    <m/>
    <m/>
    <m/>
    <m/>
    <s v="130"/>
    <n v="1912"/>
    <n v="5146"/>
  </r>
  <r>
    <n v="461971285"/>
    <s v="PRAFUL BALU SONAWANE"/>
    <m/>
    <x v="1"/>
    <m/>
    <m/>
    <m/>
    <m/>
    <n v="5424"/>
    <n v="1808"/>
    <n v="1923"/>
    <n v="7373"/>
    <x v="2"/>
    <x v="1"/>
    <x v="1"/>
    <x v="16"/>
    <n v="1808"/>
    <n v="115"/>
    <n v="0"/>
    <n v="2700"/>
    <s v="-"/>
    <n v="6.1799289034727922E-2"/>
    <n v="5.9360059878541091E-4"/>
    <x v="1"/>
    <s v="NC"/>
    <s v="-"/>
    <s v="NC"/>
    <s v="Shifted"/>
    <m/>
    <s v="CNAVNA"/>
    <m/>
    <s v="-"/>
    <s v="-"/>
    <s v="KESNAND"/>
    <s v="-"/>
    <s v="-"/>
    <s v="-"/>
    <n v="4623"/>
    <n v="1808"/>
    <n v="116"/>
    <n v="132"/>
    <s v="FLOW"/>
    <m/>
    <m/>
    <m/>
    <m/>
    <s v="NPA"/>
    <s v="MH12WM1787"/>
    <s v="BAJAJ PULSAR NS 125"/>
    <d v="2024-02-20T00:00:00"/>
    <n v="24"/>
    <x v="0"/>
    <x v="1"/>
    <m/>
    <m/>
    <m/>
    <m/>
    <m/>
    <m/>
    <m/>
    <m/>
    <m/>
    <m/>
    <m/>
    <m/>
    <m/>
    <m/>
    <m/>
    <m/>
    <m/>
    <m/>
    <m/>
    <m/>
    <m/>
    <m/>
    <n v="1"/>
    <m/>
    <m/>
    <m/>
    <m/>
    <m/>
    <m/>
    <m/>
    <m/>
    <n v="1"/>
    <m/>
    <m/>
    <m/>
    <m/>
    <m/>
    <m/>
    <m/>
    <m/>
    <m/>
    <m/>
    <m/>
    <m/>
    <m/>
    <m/>
    <m/>
    <m/>
    <m/>
    <m/>
    <m/>
    <m/>
    <m/>
    <m/>
    <m/>
    <m/>
    <m/>
    <m/>
    <m/>
    <m/>
    <m/>
    <m/>
    <m/>
    <m/>
    <m/>
    <m/>
    <m/>
    <m/>
    <m/>
    <m/>
    <m/>
    <m/>
    <m/>
    <m/>
    <m/>
    <m/>
    <m/>
    <m/>
    <m/>
    <m/>
    <m/>
    <m/>
    <m/>
    <m/>
    <m/>
    <m/>
    <m/>
    <m/>
    <m/>
    <m/>
    <m/>
    <m/>
    <m/>
    <m/>
    <n v="2"/>
    <n v="1"/>
    <s v="DUWT0021"/>
    <s v="kowtvNkau7"/>
    <s v="Allocated"/>
    <s v="Shifted (NC_SFTD)"/>
    <s v="Customer SHIFTED from residence address "/>
    <d v="2026-06-08T00:00:00"/>
    <m/>
    <m/>
    <m/>
    <m/>
    <s v="141"/>
    <n v="1923"/>
    <n v="7373"/>
  </r>
  <r>
    <n v="462905638"/>
    <s v="PRAMOD SHASHIKANT DOKE"/>
    <m/>
    <x v="1"/>
    <m/>
    <m/>
    <m/>
    <m/>
    <n v="1420"/>
    <n v="1767"/>
    <n v="440"/>
    <n v="3315"/>
    <x v="4"/>
    <x v="1"/>
    <x v="1"/>
    <x v="10"/>
    <n v="1738"/>
    <n v="93"/>
    <n v="0"/>
    <n v="5234"/>
    <s v="STABLE"/>
    <n v="7.66915122749884E-3"/>
    <n v="3.8481298320391179E-4"/>
    <x v="1"/>
    <s v="BPTP"/>
    <s v="PAID"/>
    <s v="BPTP"/>
    <m/>
    <m/>
    <s v="CAVA"/>
    <m/>
    <s v="-"/>
    <s v="-"/>
    <s v="OTUR"/>
    <s v="-"/>
    <s v="-"/>
    <s v="-"/>
    <n v="7094"/>
    <n v="1738"/>
    <n v="56"/>
    <n v="72"/>
    <s v="FLOW"/>
    <m/>
    <m/>
    <m/>
    <m/>
    <s v="REGULAR"/>
    <s v="MH14KH7216"/>
    <s v="HONDA ACTIVA 6G DLX BS VI"/>
    <d v="2024-05-15T00:00:00"/>
    <n v="24"/>
    <x v="0"/>
    <x v="0"/>
    <m/>
    <m/>
    <m/>
    <m/>
    <m/>
    <m/>
    <m/>
    <m/>
    <m/>
    <m/>
    <m/>
    <m/>
    <m/>
    <m/>
    <m/>
    <m/>
    <n v="1"/>
    <m/>
    <m/>
    <m/>
    <m/>
    <m/>
    <m/>
    <m/>
    <m/>
    <m/>
    <m/>
    <m/>
    <m/>
    <m/>
    <m/>
    <m/>
    <m/>
    <m/>
    <m/>
    <m/>
    <m/>
    <m/>
    <m/>
    <m/>
    <m/>
    <m/>
    <m/>
    <m/>
    <m/>
    <m/>
    <m/>
    <m/>
    <m/>
    <m/>
    <m/>
    <m/>
    <m/>
    <m/>
    <m/>
    <m/>
    <m/>
    <m/>
    <m/>
    <m/>
    <m/>
    <m/>
    <m/>
    <m/>
    <m/>
    <m/>
    <m/>
    <m/>
    <m/>
    <m/>
    <m/>
    <m/>
    <m/>
    <m/>
    <m/>
    <m/>
    <m/>
    <m/>
    <m/>
    <m/>
    <m/>
    <m/>
    <m/>
    <m/>
    <m/>
    <m/>
    <m/>
    <m/>
    <m/>
    <m/>
    <m/>
    <m/>
    <m/>
    <m/>
    <n v="1"/>
    <n v="1"/>
    <s v="ZBHT0021"/>
    <s v="k2lNLBj_NM7"/>
    <s v="Allocated"/>
    <s v="Left Message (LMCB)"/>
    <s v="Lmcb father "/>
    <d v="2026-06-06T00:00:00"/>
    <m/>
    <m/>
    <m/>
    <m/>
    <s v="128"/>
    <n v="440"/>
    <n v="3315"/>
  </r>
  <r>
    <n v="140624071"/>
    <s v="SANTOSH BHAGWAN HARIHAR"/>
    <s v="ONLINE"/>
    <x v="3"/>
    <n v="1652"/>
    <m/>
    <m/>
    <s v="BANK RB 11"/>
    <n v="3235"/>
    <n v="1409"/>
    <n v="1606"/>
    <n v="3232"/>
    <x v="4"/>
    <x v="2"/>
    <x v="0"/>
    <x v="7"/>
    <n v="1409"/>
    <n v="197"/>
    <n v="0"/>
    <n v="0"/>
    <s v="STABLE"/>
    <n v="1.576009066090024E-3"/>
    <n v="3.1196863828211258E-4"/>
    <x v="2"/>
    <s v="PAID"/>
    <s v="OS"/>
    <s v="PAID"/>
    <m/>
    <m/>
    <s v="CAVA"/>
    <m/>
    <s v="-"/>
    <s v="-"/>
    <s v="SHIRUR"/>
    <s v="-"/>
    <s v="-"/>
    <s v="-"/>
    <n v="1606"/>
    <n v="1409"/>
    <n v="56"/>
    <n v="0"/>
    <s v="RB"/>
    <m/>
    <m/>
    <m/>
    <m/>
    <s v="REGULAR"/>
    <s v="MH42BL1351"/>
    <s v="DESTINI 125 XTEC"/>
    <d v="2023-04-20T00:00:00"/>
    <n v="36"/>
    <x v="0"/>
    <x v="0"/>
    <m/>
    <m/>
    <m/>
    <m/>
    <m/>
    <m/>
    <m/>
    <m/>
    <m/>
    <m/>
    <m/>
    <m/>
    <m/>
    <n v="1"/>
    <m/>
    <m/>
    <m/>
    <m/>
    <m/>
    <m/>
    <m/>
    <m/>
    <m/>
    <m/>
    <m/>
    <m/>
    <m/>
    <m/>
    <m/>
    <m/>
    <m/>
    <m/>
    <m/>
    <m/>
    <m/>
    <m/>
    <m/>
    <m/>
    <m/>
    <m/>
    <m/>
    <m/>
    <m/>
    <m/>
    <m/>
    <m/>
    <m/>
    <m/>
    <m/>
    <m/>
    <m/>
    <m/>
    <m/>
    <m/>
    <m/>
    <m/>
    <m/>
    <m/>
    <m/>
    <m/>
    <m/>
    <m/>
    <m/>
    <m/>
    <m/>
    <m/>
    <m/>
    <m/>
    <m/>
    <m/>
    <m/>
    <m/>
    <m/>
    <m/>
    <m/>
    <m/>
    <m/>
    <m/>
    <m/>
    <m/>
    <m/>
    <m/>
    <m/>
    <m/>
    <m/>
    <m/>
    <m/>
    <m/>
    <m/>
    <m/>
    <m/>
    <m/>
    <m/>
    <m/>
    <n v="1"/>
    <n v="1"/>
    <s v="ZBHT0024"/>
    <s v="B6qhsulGXt7"/>
    <s v="Allocated"/>
    <s v="Left Message (LMCB)"/>
    <s v="Meet son "/>
    <d v="2026-06-05T00:00:00"/>
    <m/>
    <m/>
    <m/>
    <m/>
    <s v="240"/>
    <n v="1606"/>
    <n v="4884"/>
  </r>
  <r>
    <n v="465414331"/>
    <s v="YOGESH SAHEBRAO WALHEKAR"/>
    <m/>
    <x v="1"/>
    <m/>
    <m/>
    <m/>
    <m/>
    <n v="3009"/>
    <n v="604"/>
    <n v="676"/>
    <n v="3697"/>
    <x v="2"/>
    <x v="1"/>
    <x v="1"/>
    <x v="6"/>
    <n v="604"/>
    <n v="72"/>
    <n v="0"/>
    <n v="4050"/>
    <s v="-"/>
    <n v="2.1818945021496537E-3"/>
    <n v="1.9830462481548017E-4"/>
    <x v="1"/>
    <s v="LMCB"/>
    <s v="-"/>
    <s v="LMCB"/>
    <s v="Left msg with relative"/>
    <m/>
    <s v="CNAVNA"/>
    <m/>
    <s v="REPO"/>
    <s v="-"/>
    <s v="YERWADA"/>
    <s v="-"/>
    <s v="-"/>
    <s v="-"/>
    <n v="4726"/>
    <n v="604"/>
    <n v="115"/>
    <n v="131"/>
    <s v="FLOW"/>
    <m/>
    <m/>
    <m/>
    <m/>
    <s v="NPA"/>
    <s v="MH12WV0314"/>
    <s v="HONDA ACTIVA 6G DLX BS VI"/>
    <d v="2025-02-04T00:00:00"/>
    <n v="12"/>
    <x v="0"/>
    <x v="1"/>
    <m/>
    <m/>
    <m/>
    <m/>
    <m/>
    <m/>
    <m/>
    <m/>
    <m/>
    <m/>
    <n v="1"/>
    <m/>
    <m/>
    <m/>
    <m/>
    <m/>
    <m/>
    <m/>
    <m/>
    <m/>
    <m/>
    <m/>
    <m/>
    <m/>
    <m/>
    <m/>
    <m/>
    <m/>
    <m/>
    <m/>
    <m/>
    <m/>
    <m/>
    <m/>
    <m/>
    <m/>
    <m/>
    <m/>
    <m/>
    <m/>
    <m/>
    <m/>
    <m/>
    <m/>
    <m/>
    <m/>
    <m/>
    <m/>
    <m/>
    <m/>
    <m/>
    <m/>
    <m/>
    <m/>
    <m/>
    <m/>
    <m/>
    <m/>
    <m/>
    <m/>
    <m/>
    <m/>
    <m/>
    <m/>
    <m/>
    <m/>
    <m/>
    <m/>
    <m/>
    <m/>
    <m/>
    <m/>
    <m/>
    <m/>
    <m/>
    <m/>
    <m/>
    <m/>
    <m/>
    <m/>
    <m/>
    <m/>
    <m/>
    <m/>
    <m/>
    <m/>
    <m/>
    <m/>
    <m/>
    <m/>
    <m/>
    <m/>
    <m/>
    <m/>
    <n v="1"/>
    <n v="1"/>
    <s v="ZBHT0012"/>
    <s v="G23A2kFC4OM7"/>
    <s v="Allocated"/>
    <s v="Left Message (LMCB)"/>
    <s v="Lm"/>
    <d v="2026-06-04T00:00:00"/>
    <m/>
    <m/>
    <m/>
    <m/>
    <s v="84"/>
    <n v="676"/>
    <n v="3697"/>
  </r>
  <r>
    <n v="462336291"/>
    <s v="SUNIL DAGADU BIBINAVARE"/>
    <s v="ONLINE"/>
    <x v="13"/>
    <n v="774"/>
    <m/>
    <m/>
    <m/>
    <n v="11738"/>
    <n v="443"/>
    <n v="769"/>
    <n v="11738"/>
    <x v="4"/>
    <x v="2"/>
    <x v="0"/>
    <x v="17"/>
    <n v="443"/>
    <n v="326"/>
    <n v="0"/>
    <n v="3150"/>
    <s v="-"/>
    <n v="3.1602570637274041E-3"/>
    <n v="9.8085242554276706E-5"/>
    <x v="2"/>
    <s v="PAID"/>
    <s v="-"/>
    <s v="PAID"/>
    <m/>
    <m/>
    <m/>
    <m/>
    <s v="-"/>
    <s v="-"/>
    <s v="PIMPLE GURAV"/>
    <s v="-"/>
    <s v="-"/>
    <s v="-"/>
    <n v="3919"/>
    <n v="443"/>
    <n v="57"/>
    <n v="0"/>
    <s v="RB"/>
    <m/>
    <m/>
    <m/>
    <m/>
    <s v="REGULAR"/>
    <s v="MH14LM0849"/>
    <s v="CLASSIC 350 DARK STEALTH BLACK"/>
    <d v="2024-03-26T00:00:00"/>
    <n v="24"/>
    <x v="0"/>
    <x v="0"/>
    <m/>
    <m/>
    <m/>
    <m/>
    <m/>
    <m/>
    <m/>
    <m/>
    <m/>
    <m/>
    <m/>
    <m/>
    <m/>
    <n v="1"/>
    <m/>
    <m/>
    <m/>
    <m/>
    <m/>
    <m/>
    <m/>
    <m/>
    <m/>
    <m/>
    <m/>
    <m/>
    <m/>
    <m/>
    <m/>
    <m/>
    <m/>
    <m/>
    <m/>
    <m/>
    <m/>
    <m/>
    <m/>
    <m/>
    <m/>
    <m/>
    <m/>
    <m/>
    <m/>
    <m/>
    <m/>
    <m/>
    <m/>
    <m/>
    <m/>
    <m/>
    <m/>
    <m/>
    <m/>
    <m/>
    <m/>
    <m/>
    <m/>
    <m/>
    <m/>
    <m/>
    <m/>
    <m/>
    <m/>
    <m/>
    <m/>
    <m/>
    <m/>
    <m/>
    <m/>
    <m/>
    <m/>
    <m/>
    <m/>
    <m/>
    <m/>
    <m/>
    <m/>
    <m/>
    <m/>
    <m/>
    <m/>
    <m/>
    <m/>
    <m/>
    <m/>
    <m/>
    <m/>
    <m/>
    <m/>
    <m/>
    <m/>
    <m/>
    <m/>
    <m/>
    <n v="1"/>
    <n v="1"/>
    <s v="ZBHT0015"/>
    <s v="APkSnGeJAsm"/>
    <s v="Allocated"/>
    <s v="Shifted (NC_SFTD)"/>
    <s v="Visited at customer residence address. Customer is shiffted last 2/3 month ago. Customer is ranted this system address. Vehicle with him. Customer new address not available."/>
    <d v="2026-06-05T00:00:00"/>
    <m/>
    <m/>
    <m/>
    <m/>
    <s v="331"/>
    <n v="769"/>
    <n v="12512"/>
  </r>
  <r>
    <n v="462177974"/>
    <s v="RUPALI RAVINDRA BHUMKAR"/>
    <s v="ONLINE"/>
    <x v="4"/>
    <n v="5123"/>
    <m/>
    <m/>
    <s v="CBC COLL"/>
    <n v="5459"/>
    <n v="192"/>
    <n v="604"/>
    <n v="940"/>
    <x v="1"/>
    <x v="2"/>
    <x v="0"/>
    <x v="12"/>
    <n v="192"/>
    <n v="412"/>
    <n v="4500"/>
    <n v="4500"/>
    <s v="FLOW"/>
    <n v="1.8004889452792024E-3"/>
    <n v="5.1352411492393659E-5"/>
    <x v="2"/>
    <s v="PAID"/>
    <s v="PTP"/>
    <s v="PAID"/>
    <m/>
    <m/>
    <m/>
    <m/>
    <s v="-"/>
    <s v="-"/>
    <s v="KHADAKI"/>
    <s v="-"/>
    <s v="-"/>
    <s v="-"/>
    <n v="5104"/>
    <n v="192"/>
    <n v="88"/>
    <n v="0"/>
    <s v="RB"/>
    <m/>
    <m/>
    <m/>
    <m/>
    <s v="REGULAR"/>
    <s v="MH12WN3599"/>
    <s v="HONDA ACTIVA 125 SMART"/>
    <d v="2024-03-11T00:00:00"/>
    <n v="24"/>
    <x v="0"/>
    <x v="0"/>
    <m/>
    <n v="1"/>
    <m/>
    <m/>
    <m/>
    <m/>
    <m/>
    <m/>
    <m/>
    <m/>
    <m/>
    <m/>
    <m/>
    <n v="1"/>
    <m/>
    <m/>
    <m/>
    <m/>
    <m/>
    <m/>
    <m/>
    <m/>
    <m/>
    <m/>
    <m/>
    <m/>
    <m/>
    <m/>
    <m/>
    <m/>
    <m/>
    <m/>
    <m/>
    <m/>
    <m/>
    <m/>
    <m/>
    <m/>
    <m/>
    <m/>
    <m/>
    <m/>
    <m/>
    <m/>
    <m/>
    <m/>
    <m/>
    <m/>
    <m/>
    <m/>
    <m/>
    <m/>
    <m/>
    <m/>
    <m/>
    <m/>
    <m/>
    <m/>
    <m/>
    <m/>
    <m/>
    <m/>
    <m/>
    <m/>
    <m/>
    <m/>
    <m/>
    <m/>
    <m/>
    <m/>
    <m/>
    <m/>
    <m/>
    <m/>
    <m/>
    <m/>
    <m/>
    <m/>
    <m/>
    <m/>
    <m/>
    <m/>
    <m/>
    <m/>
    <m/>
    <m/>
    <m/>
    <m/>
    <m/>
    <m/>
    <m/>
    <m/>
    <m/>
    <m/>
    <n v="2"/>
    <n v="1"/>
    <s v="DUWT0023"/>
    <s v="GPXtMYlRLc"/>
    <s v="Allocated"/>
    <s v="Left Message (LMCB)"/>
    <s v="Customer not available Lm with relatives son"/>
    <d v="2026-06-05T00:00:00"/>
    <m/>
    <m/>
    <m/>
    <m/>
    <s v="412"/>
    <n v="604"/>
    <n v="6063"/>
  </r>
  <r>
    <n v="458535525"/>
    <s v="MAYA MOHAN KARANDE"/>
    <s v="COLLECT"/>
    <x v="13"/>
    <n v="3540"/>
    <m/>
    <m/>
    <m/>
    <n v="4099"/>
    <n v="128"/>
    <n v="383"/>
    <n v="687"/>
    <x v="3"/>
    <x v="2"/>
    <x v="0"/>
    <x v="11"/>
    <n v="128"/>
    <n v="255"/>
    <n v="0"/>
    <n v="3146"/>
    <s v="FLOW"/>
    <n v="4.0831928858530342E-4"/>
    <n v="5.3769173031673042E-5"/>
    <x v="2"/>
    <s v="PAID"/>
    <s v="PTP"/>
    <s v="PAID"/>
    <m/>
    <m/>
    <s v="CAVA"/>
    <m/>
    <s v="-"/>
    <s v="-"/>
    <s v="RAJGURU NAGAR"/>
    <s v="-"/>
    <s v="-"/>
    <s v="-"/>
    <n v="3529"/>
    <n v="128"/>
    <n v="178"/>
    <n v="0"/>
    <s v="RB"/>
    <m/>
    <m/>
    <m/>
    <m/>
    <s v="NPA"/>
    <s v="MH14KX3427"/>
    <s v="HONDA ACTIVA 6G DLX BS VI"/>
    <d v="2023-06-13T00:00:00"/>
    <n v="30"/>
    <x v="0"/>
    <x v="0"/>
    <m/>
    <m/>
    <m/>
    <m/>
    <m/>
    <m/>
    <m/>
    <m/>
    <m/>
    <m/>
    <m/>
    <m/>
    <m/>
    <m/>
    <m/>
    <m/>
    <m/>
    <m/>
    <m/>
    <m/>
    <m/>
    <m/>
    <m/>
    <m/>
    <m/>
    <n v="2"/>
    <m/>
    <m/>
    <m/>
    <m/>
    <m/>
    <m/>
    <m/>
    <m/>
    <m/>
    <m/>
    <m/>
    <m/>
    <m/>
    <m/>
    <m/>
    <m/>
    <m/>
    <m/>
    <m/>
    <m/>
    <m/>
    <m/>
    <m/>
    <m/>
    <m/>
    <m/>
    <m/>
    <m/>
    <m/>
    <m/>
    <m/>
    <m/>
    <m/>
    <m/>
    <m/>
    <m/>
    <m/>
    <m/>
    <m/>
    <m/>
    <m/>
    <m/>
    <m/>
    <m/>
    <m/>
    <m/>
    <m/>
    <m/>
    <m/>
    <m/>
    <m/>
    <m/>
    <m/>
    <m/>
    <m/>
    <m/>
    <m/>
    <m/>
    <m/>
    <m/>
    <m/>
    <m/>
    <m/>
    <m/>
    <m/>
    <m/>
    <m/>
    <m/>
    <n v="2"/>
    <n v="1"/>
    <s v="ZBHT0010"/>
    <s v="B2vXIf5Aac"/>
    <s v="Allocated"/>
    <s v="Payment (PAID)"/>
    <s v="Payment (PAID)"/>
    <d v="2026-06-09T00:00:00"/>
    <m/>
    <m/>
    <m/>
    <m/>
    <s v="0"/>
    <n v="383"/>
    <n v="4227"/>
  </r>
  <r>
    <n v="139918071"/>
    <s v="PRATHAMESH JAGANNATH SUPEKAR"/>
    <m/>
    <x v="1"/>
    <m/>
    <m/>
    <m/>
    <m/>
    <n v="5583"/>
    <n v="56"/>
    <n v="58"/>
    <n v="5642"/>
    <x v="4"/>
    <x v="1"/>
    <x v="1"/>
    <x v="14"/>
    <n v="56"/>
    <n v="2"/>
    <n v="0"/>
    <n v="5473"/>
    <s v="-"/>
    <n v="1.3206753518680056E-4"/>
    <n v="1.2399037433497733E-5"/>
    <x v="1"/>
    <s v="NC"/>
    <s v="-"/>
    <s v="NC"/>
    <s v="Add not found"/>
    <m/>
    <s v="CNAVNA"/>
    <m/>
    <s v="-"/>
    <s v="-"/>
    <s v="TALEGAON DABADE"/>
    <s v="-"/>
    <s v="-"/>
    <s v="-"/>
    <n v="5531"/>
    <n v="56"/>
    <n v="56"/>
    <n v="72"/>
    <s v="FLOW"/>
    <m/>
    <m/>
    <m/>
    <m/>
    <s v="NPA"/>
    <s v="MH14KT3263"/>
    <s v="YAMAHA MT15"/>
    <d v="2023-03-28T00:00:00"/>
    <n v="36"/>
    <x v="0"/>
    <x v="1"/>
    <m/>
    <m/>
    <m/>
    <m/>
    <m/>
    <m/>
    <m/>
    <m/>
    <m/>
    <m/>
    <m/>
    <m/>
    <m/>
    <n v="1"/>
    <m/>
    <m/>
    <m/>
    <m/>
    <m/>
    <m/>
    <m/>
    <m/>
    <m/>
    <m/>
    <m/>
    <m/>
    <m/>
    <m/>
    <m/>
    <m/>
    <m/>
    <m/>
    <m/>
    <m/>
    <n v="1"/>
    <m/>
    <m/>
    <m/>
    <m/>
    <m/>
    <m/>
    <m/>
    <m/>
    <m/>
    <m/>
    <m/>
    <m/>
    <m/>
    <m/>
    <m/>
    <m/>
    <m/>
    <m/>
    <m/>
    <m/>
    <m/>
    <m/>
    <m/>
    <m/>
    <m/>
    <m/>
    <m/>
    <m/>
    <m/>
    <m/>
    <m/>
    <m/>
    <m/>
    <m/>
    <m/>
    <m/>
    <m/>
    <m/>
    <m/>
    <m/>
    <m/>
    <m/>
    <m/>
    <m/>
    <m/>
    <m/>
    <m/>
    <m/>
    <m/>
    <m/>
    <m/>
    <m/>
    <m/>
    <m/>
    <m/>
    <m/>
    <m/>
    <m/>
    <m/>
    <n v="2"/>
    <n v="1"/>
    <s v="DUWT0027"/>
    <s v="B6qgSr9bA1"/>
    <s v="Allocated"/>
    <s v="Address Not Found (NC_ANF)"/>
    <s v="Visited to Customers residence address but short address so can't found Customer "/>
    <d v="2026-06-05T00:00:00"/>
    <m/>
    <m/>
    <m/>
    <s v="OTGNGDID"/>
    <s v="3"/>
    <n v="58"/>
    <n v="5642"/>
  </r>
  <r>
    <n v="462460942"/>
    <s v="SAGAR MOSHERAM AHWAD"/>
    <s v="ONLINE"/>
    <x v="17"/>
    <n v="40"/>
    <m/>
    <m/>
    <m/>
    <n v="3980"/>
    <n v="22"/>
    <n v="40"/>
    <n v="3980"/>
    <x v="4"/>
    <x v="2"/>
    <x v="0"/>
    <x v="17"/>
    <n v="22"/>
    <n v="18"/>
    <n v="0"/>
    <n v="5397"/>
    <s v="-"/>
    <n v="1.5694278871783947E-4"/>
    <n v="4.8710504203026804E-6"/>
    <x v="2"/>
    <s v="PAID"/>
    <s v="-"/>
    <s v="PAID"/>
    <m/>
    <m/>
    <m/>
    <m/>
    <s v="-"/>
    <s v="-"/>
    <s v="PIMPLE NILAKH"/>
    <s v="-"/>
    <s v="-"/>
    <s v="-"/>
    <n v="5437"/>
    <n v="22"/>
    <n v="57"/>
    <n v="0"/>
    <s v="RB"/>
    <m/>
    <m/>
    <m/>
    <m/>
    <s v="REGULAR"/>
    <s v="MH14LM6254"/>
    <s v="SPLENDOR PLUS I3S BS6 FI DRUM SELF"/>
    <d v="2024-04-05T00:00:00"/>
    <n v="24"/>
    <x v="0"/>
    <x v="0"/>
    <m/>
    <m/>
    <m/>
    <m/>
    <m/>
    <m/>
    <m/>
    <m/>
    <m/>
    <m/>
    <m/>
    <m/>
    <m/>
    <m/>
    <m/>
    <m/>
    <n v="1"/>
    <m/>
    <m/>
    <m/>
    <m/>
    <m/>
    <m/>
    <m/>
    <m/>
    <m/>
    <m/>
    <m/>
    <m/>
    <m/>
    <m/>
    <n v="1"/>
    <m/>
    <m/>
    <m/>
    <m/>
    <m/>
    <m/>
    <m/>
    <m/>
    <m/>
    <m/>
    <m/>
    <m/>
    <m/>
    <m/>
    <m/>
    <m/>
    <m/>
    <m/>
    <m/>
    <m/>
    <m/>
    <m/>
    <m/>
    <m/>
    <m/>
    <m/>
    <m/>
    <m/>
    <m/>
    <m/>
    <m/>
    <m/>
    <m/>
    <m/>
    <m/>
    <m/>
    <m/>
    <m/>
    <m/>
    <m/>
    <m/>
    <m/>
    <m/>
    <m/>
    <m/>
    <m/>
    <m/>
    <m/>
    <m/>
    <m/>
    <m/>
    <m/>
    <m/>
    <m/>
    <m/>
    <m/>
    <m/>
    <m/>
    <m/>
    <m/>
    <m/>
    <m/>
    <n v="2"/>
    <n v="1"/>
    <s v="ZBHT0015"/>
    <s v="BP9Hamz9Gb"/>
    <s v="Allocated"/>
    <s v="Address Not Found (NC_ANF)"/>
    <s v="Visited at customer given address but address not found due to short address."/>
    <d v="2026-06-06T00:00:00"/>
    <m/>
    <m/>
    <m/>
    <m/>
    <s v="18"/>
    <n v="40"/>
    <n v="4020"/>
  </r>
  <r>
    <n v="463886389"/>
    <s v="ULHAS SHADANAN BADHE"/>
    <m/>
    <x v="1"/>
    <m/>
    <m/>
    <m/>
    <m/>
    <n v="2339"/>
    <n v="15"/>
    <n v="22"/>
    <n v="2361"/>
    <x v="1"/>
    <x v="1"/>
    <x v="1"/>
    <x v="10"/>
    <n v="15"/>
    <n v="7"/>
    <n v="0"/>
    <n v="450"/>
    <s v="FLOW"/>
    <n v="3.2776138970829236E-4"/>
    <n v="4.0119071478432546E-6"/>
    <x v="1"/>
    <s v="NC"/>
    <s v="PTP"/>
    <s v="NC"/>
    <s v="Shifted"/>
    <m/>
    <s v="CNAVNA"/>
    <m/>
    <s v="-"/>
    <s v="-"/>
    <s v="JUNNAR"/>
    <s v="-"/>
    <s v="-"/>
    <s v="-"/>
    <n v="472"/>
    <n v="15"/>
    <n v="87"/>
    <n v="103"/>
    <s v="FLOW"/>
    <m/>
    <m/>
    <m/>
    <m/>
    <s v="REGULAR"/>
    <s v="MH14KC2055"/>
    <s v="OKINAWA PRAISE PRO"/>
    <d v="2024-08-29T00:00:00"/>
    <n v="18"/>
    <x v="0"/>
    <x v="0"/>
    <m/>
    <m/>
    <m/>
    <m/>
    <m/>
    <m/>
    <m/>
    <m/>
    <m/>
    <m/>
    <n v="1"/>
    <m/>
    <m/>
    <m/>
    <m/>
    <m/>
    <m/>
    <m/>
    <m/>
    <m/>
    <m/>
    <m/>
    <m/>
    <m/>
    <m/>
    <m/>
    <m/>
    <m/>
    <m/>
    <m/>
    <m/>
    <m/>
    <m/>
    <m/>
    <m/>
    <m/>
    <m/>
    <m/>
    <m/>
    <m/>
    <m/>
    <m/>
    <m/>
    <m/>
    <m/>
    <m/>
    <m/>
    <m/>
    <m/>
    <m/>
    <m/>
    <m/>
    <m/>
    <m/>
    <m/>
    <m/>
    <m/>
    <m/>
    <m/>
    <m/>
    <m/>
    <m/>
    <m/>
    <m/>
    <m/>
    <m/>
    <m/>
    <m/>
    <m/>
    <m/>
    <m/>
    <m/>
    <m/>
    <m/>
    <m/>
    <m/>
    <m/>
    <m/>
    <m/>
    <m/>
    <m/>
    <m/>
    <m/>
    <m/>
    <m/>
    <m/>
    <m/>
    <m/>
    <m/>
    <m/>
    <m/>
    <m/>
    <m/>
    <m/>
    <n v="1"/>
    <n v="1"/>
    <s v="ZBHT0021"/>
    <s v="k2Wi4Cd-oS"/>
    <s v="Allocated"/>
    <s v="Door Locked (NC_DL)"/>
    <s v="Door locked "/>
    <d v="2026-06-04T00:00:00"/>
    <m/>
    <m/>
    <m/>
    <m/>
    <s v="7"/>
    <n v="22"/>
    <n v="2361"/>
  </r>
  <r>
    <n v="135390694"/>
    <s v="RESHMA GANESH SHINDE"/>
    <m/>
    <x v="1"/>
    <m/>
    <m/>
    <m/>
    <m/>
    <n v="3192"/>
    <n v="0"/>
    <n v="142"/>
    <n v="3334"/>
    <x v="3"/>
    <x v="1"/>
    <x v="1"/>
    <x v="10"/>
    <n v="0.1"/>
    <n v="142"/>
    <n v="0"/>
    <n v="4050"/>
    <s v="FLOW"/>
    <n v="1"/>
    <n v="4.2007166430994564E-8"/>
    <x v="1"/>
    <s v="NITP"/>
    <s v="PTP"/>
    <s v="NITP"/>
    <s v="no intesntion to pay"/>
    <m/>
    <s v="CAVA"/>
    <m/>
    <s v="-"/>
    <s v="-"/>
    <s v="JUNNAR"/>
    <s v="-"/>
    <s v="-"/>
    <s v="-"/>
    <n v="4192"/>
    <n v="0"/>
    <n v="177"/>
    <n v="193"/>
    <s v="FLOW"/>
    <m/>
    <m/>
    <m/>
    <m/>
    <s v="NPA"/>
    <s v="MH14KL0967"/>
    <s v="DESTINI 125 VX BS6 FI DRS CAST"/>
    <d v="2022-10-28T00:00:00"/>
    <n v="36"/>
    <x v="0"/>
    <x v="0"/>
    <m/>
    <m/>
    <m/>
    <m/>
    <m/>
    <m/>
    <m/>
    <m/>
    <m/>
    <m/>
    <m/>
    <m/>
    <m/>
    <n v="1"/>
    <m/>
    <m/>
    <m/>
    <m/>
    <m/>
    <m/>
    <m/>
    <m/>
    <m/>
    <m/>
    <m/>
    <m/>
    <m/>
    <m/>
    <m/>
    <m/>
    <m/>
    <m/>
    <m/>
    <m/>
    <m/>
    <m/>
    <m/>
    <m/>
    <m/>
    <m/>
    <m/>
    <m/>
    <m/>
    <m/>
    <m/>
    <m/>
    <m/>
    <m/>
    <m/>
    <m/>
    <m/>
    <m/>
    <m/>
    <m/>
    <m/>
    <m/>
    <m/>
    <m/>
    <m/>
    <m/>
    <m/>
    <m/>
    <m/>
    <m/>
    <m/>
    <m/>
    <m/>
    <m/>
    <m/>
    <m/>
    <m/>
    <m/>
    <m/>
    <m/>
    <m/>
    <m/>
    <m/>
    <m/>
    <m/>
    <m/>
    <m/>
    <m/>
    <m/>
    <m/>
    <m/>
    <m/>
    <m/>
    <m/>
    <m/>
    <m/>
    <m/>
    <m/>
    <m/>
    <m/>
    <n v="1"/>
    <n v="1"/>
    <s v="ZBHT0021"/>
    <s v="A2jEC6IBQkL"/>
    <s v="Allocated"/>
    <s v="Left Message (LMCB)"/>
    <s v="Lmcb daughter "/>
    <d v="2026-06-05T00:00:00"/>
    <m/>
    <m/>
    <m/>
    <m/>
    <s v="142"/>
    <n v="142"/>
    <n v="3334"/>
  </r>
  <r>
    <n v="139133063"/>
    <s v="YOGESH BAJARANG DHALE"/>
    <m/>
    <x v="1"/>
    <m/>
    <m/>
    <m/>
    <m/>
    <n v="2977"/>
    <n v="0"/>
    <n v="52"/>
    <n v="3029"/>
    <x v="1"/>
    <x v="1"/>
    <x v="1"/>
    <x v="2"/>
    <n v="0"/>
    <n v="52"/>
    <n v="0"/>
    <n v="2250"/>
    <s v="FLOW"/>
    <n v="0"/>
    <n v="0"/>
    <x v="1"/>
    <s v="NC"/>
    <s v="NC"/>
    <s v="NC"/>
    <s v="Add not found"/>
    <m/>
    <s v="CNAVNA"/>
    <m/>
    <s v="-"/>
    <s v="-"/>
    <s v="ALANDI DEVACHI"/>
    <s v="-"/>
    <s v="-"/>
    <s v="-"/>
    <n v="2302"/>
    <n v="0"/>
    <n v="87"/>
    <n v="103"/>
    <s v="FLOW"/>
    <m/>
    <m/>
    <m/>
    <m/>
    <s v="REGULAR"/>
    <s v="MH14KR4403"/>
    <s v="SPLENDOR PLUS BS6 I3S DRS CAST FI"/>
    <d v="2023-03-06T00:00:00"/>
    <n v="36"/>
    <x v="0"/>
    <x v="1"/>
    <m/>
    <m/>
    <m/>
    <m/>
    <n v="1"/>
    <m/>
    <m/>
    <m/>
    <m/>
    <m/>
    <m/>
    <m/>
    <m/>
    <m/>
    <m/>
    <m/>
    <m/>
    <m/>
    <m/>
    <m/>
    <m/>
    <m/>
    <m/>
    <m/>
    <m/>
    <m/>
    <m/>
    <m/>
    <m/>
    <m/>
    <m/>
    <m/>
    <m/>
    <m/>
    <m/>
    <m/>
    <m/>
    <m/>
    <m/>
    <m/>
    <m/>
    <m/>
    <m/>
    <m/>
    <m/>
    <m/>
    <m/>
    <m/>
    <m/>
    <m/>
    <m/>
    <m/>
    <m/>
    <m/>
    <m/>
    <m/>
    <m/>
    <m/>
    <m/>
    <m/>
    <m/>
    <m/>
    <m/>
    <m/>
    <m/>
    <m/>
    <m/>
    <m/>
    <m/>
    <m/>
    <m/>
    <m/>
    <m/>
    <m/>
    <m/>
    <m/>
    <m/>
    <m/>
    <m/>
    <m/>
    <m/>
    <m/>
    <m/>
    <m/>
    <m/>
    <m/>
    <m/>
    <m/>
    <m/>
    <m/>
    <m/>
    <m/>
    <m/>
    <m/>
    <n v="1"/>
    <n v="1"/>
    <s v="ZBHT0009"/>
    <s v="GoHNqQhXH37"/>
    <s v="Allocated"/>
    <s v="Shifted (NC_SFTD)"/>
    <s v="Customer shifted from address "/>
    <d v="2026-06-02T00:00:00"/>
    <m/>
    <m/>
    <m/>
    <m/>
    <s v="52"/>
    <n v="52"/>
    <n v="3029"/>
  </r>
  <r>
    <n v="460094851"/>
    <s v="KALURAM HIRAMAN SARODE"/>
    <s v="ONLINE"/>
    <x v="21"/>
    <n v="2243"/>
    <m/>
    <m/>
    <s v="CBC COLL"/>
    <n v="3576"/>
    <n v="0"/>
    <n v="33"/>
    <n v="1366"/>
    <x v="3"/>
    <x v="2"/>
    <x v="0"/>
    <x v="7"/>
    <n v="0"/>
    <n v="33"/>
    <n v="2210"/>
    <n v="2210"/>
    <s v="FLOW"/>
    <n v="0"/>
    <n v="0"/>
    <x v="2"/>
    <s v="PAID"/>
    <s v="NC"/>
    <s v="PAID"/>
    <m/>
    <m/>
    <s v="CAVNA"/>
    <m/>
    <s v="-"/>
    <s v="-"/>
    <s v="ANDHAL GAON"/>
    <s v="-"/>
    <s v="-"/>
    <s v="-"/>
    <n v="2243"/>
    <n v="0"/>
    <n v="178"/>
    <n v="0"/>
    <s v="RB"/>
    <m/>
    <m/>
    <m/>
    <m/>
    <s v="NPA"/>
    <s v="MH12WG2737"/>
    <m/>
    <d v="2023-10-11T00:00:00"/>
    <n v="24"/>
    <x v="0"/>
    <x v="0"/>
    <m/>
    <m/>
    <m/>
    <m/>
    <m/>
    <m/>
    <m/>
    <m/>
    <m/>
    <m/>
    <m/>
    <m/>
    <m/>
    <n v="1"/>
    <m/>
    <m/>
    <m/>
    <m/>
    <m/>
    <m/>
    <m/>
    <m/>
    <m/>
    <m/>
    <m/>
    <m/>
    <m/>
    <m/>
    <m/>
    <m/>
    <m/>
    <m/>
    <m/>
    <m/>
    <m/>
    <m/>
    <m/>
    <m/>
    <m/>
    <m/>
    <m/>
    <m/>
    <m/>
    <n v="2"/>
    <m/>
    <m/>
    <m/>
    <m/>
    <m/>
    <m/>
    <m/>
    <m/>
    <m/>
    <m/>
    <m/>
    <m/>
    <m/>
    <m/>
    <m/>
    <m/>
    <m/>
    <m/>
    <m/>
    <m/>
    <m/>
    <m/>
    <m/>
    <m/>
    <m/>
    <m/>
    <m/>
    <m/>
    <m/>
    <m/>
    <m/>
    <m/>
    <m/>
    <m/>
    <m/>
    <m/>
    <m/>
    <m/>
    <m/>
    <m/>
    <m/>
    <m/>
    <m/>
    <m/>
    <m/>
    <m/>
    <m/>
    <m/>
    <m/>
    <m/>
    <n v="3"/>
    <n v="1"/>
    <s v="ZBHT0024"/>
    <s v="APBLFIm6rR7"/>
    <s v="Allocated"/>
    <s v="Shifted (NC_SFTD)"/>
    <s v="Shift "/>
    <d v="2026-06-05T00:00:00"/>
    <m/>
    <m/>
    <m/>
    <m/>
    <s v="33"/>
    <n v="33"/>
    <n v="3609"/>
  </r>
  <r>
    <n v="135404351"/>
    <s v="MONIKA NITIN MORE"/>
    <m/>
    <x v="1"/>
    <m/>
    <m/>
    <m/>
    <m/>
    <n v="3001"/>
    <n v="0"/>
    <n v="2"/>
    <n v="3003"/>
    <x v="3"/>
    <x v="1"/>
    <x v="1"/>
    <x v="15"/>
    <n v="0"/>
    <n v="2"/>
    <n v="0"/>
    <n v="1507"/>
    <s v="-"/>
    <n v="0"/>
    <n v="0"/>
    <x v="1"/>
    <s v="NC"/>
    <s v="-"/>
    <s v="NC"/>
    <s v="Add not found"/>
    <m/>
    <s v="CNAVNA"/>
    <m/>
    <s v="-"/>
    <s v="-"/>
    <s v="BHAWANI PETH"/>
    <s v="-"/>
    <s v="-"/>
    <s v="-"/>
    <n v="1509"/>
    <n v="0"/>
    <n v="178"/>
    <n v="194"/>
    <s v="FLOW"/>
    <m/>
    <m/>
    <m/>
    <m/>
    <s v="NPA"/>
    <s v="MH12UX2200"/>
    <s v="HONDA ACTIVA 6G DLX BS VI"/>
    <d v="2022-10-26T00:00:00"/>
    <n v="36"/>
    <x v="0"/>
    <x v="1"/>
    <m/>
    <m/>
    <m/>
    <m/>
    <m/>
    <m/>
    <m/>
    <m/>
    <m/>
    <m/>
    <m/>
    <m/>
    <m/>
    <n v="1"/>
    <m/>
    <m/>
    <m/>
    <m/>
    <m/>
    <m/>
    <m/>
    <m/>
    <m/>
    <m/>
    <m/>
    <m/>
    <m/>
    <m/>
    <m/>
    <m/>
    <m/>
    <m/>
    <m/>
    <m/>
    <m/>
    <m/>
    <m/>
    <m/>
    <m/>
    <m/>
    <m/>
    <m/>
    <m/>
    <m/>
    <m/>
    <m/>
    <m/>
    <m/>
    <m/>
    <m/>
    <m/>
    <m/>
    <m/>
    <m/>
    <m/>
    <m/>
    <m/>
    <m/>
    <m/>
    <m/>
    <m/>
    <m/>
    <m/>
    <m/>
    <m/>
    <m/>
    <m/>
    <m/>
    <m/>
    <m/>
    <m/>
    <m/>
    <m/>
    <m/>
    <m/>
    <m/>
    <m/>
    <m/>
    <m/>
    <m/>
    <m/>
    <m/>
    <m/>
    <m/>
    <m/>
    <m/>
    <m/>
    <m/>
    <m/>
    <m/>
    <m/>
    <m/>
    <m/>
    <m/>
    <n v="1"/>
    <n v="1"/>
    <s v="DUWT0014"/>
    <s v="k6EL5LAlhbL"/>
    <s v="Allocated"/>
    <s v="Address Not Found (NC_ANF)"/>
    <s v="Short address "/>
    <d v="2026-06-05T00:00:00"/>
    <m/>
    <m/>
    <m/>
    <m/>
    <s v="2"/>
    <n v="2"/>
    <n v="3003"/>
  </r>
  <r>
    <n v="140151772"/>
    <s v="AKSHAY SAMPAT KINDRE"/>
    <s v="ONLINE"/>
    <x v="5"/>
    <n v="1907"/>
    <m/>
    <m/>
    <s v="CBC COLL"/>
    <n v="3633"/>
    <n v="0"/>
    <n v="101"/>
    <n v="1830"/>
    <x v="4"/>
    <x v="2"/>
    <x v="0"/>
    <x v="3"/>
    <n v="0"/>
    <n v="101"/>
    <n v="1800"/>
    <n v="1800"/>
    <s v="-"/>
    <n v="0"/>
    <n v="0"/>
    <x v="2"/>
    <s v="PAID"/>
    <s v="-"/>
    <s v="PAID"/>
    <m/>
    <m/>
    <s v="CAVA"/>
    <m/>
    <s v="-"/>
    <s v="-"/>
    <s v="BHOR"/>
    <s v="-"/>
    <s v="-"/>
    <s v="-"/>
    <n v="1901"/>
    <n v="0"/>
    <n v="56"/>
    <n v="0"/>
    <s v="RB"/>
    <m/>
    <m/>
    <m/>
    <m/>
    <s v="REGULAR"/>
    <s v="MH12VK6376"/>
    <s v="BAJAJ CHETAK PREMIUM"/>
    <d v="2023-04-06T00:00:00"/>
    <n v="36"/>
    <x v="0"/>
    <x v="1"/>
    <m/>
    <m/>
    <m/>
    <m/>
    <m/>
    <m/>
    <m/>
    <m/>
    <m/>
    <m/>
    <n v="1"/>
    <m/>
    <m/>
    <m/>
    <m/>
    <m/>
    <m/>
    <m/>
    <m/>
    <m/>
    <m/>
    <m/>
    <m/>
    <m/>
    <m/>
    <m/>
    <m/>
    <m/>
    <m/>
    <m/>
    <m/>
    <m/>
    <m/>
    <m/>
    <m/>
    <m/>
    <m/>
    <m/>
    <m/>
    <m/>
    <m/>
    <m/>
    <m/>
    <m/>
    <m/>
    <m/>
    <m/>
    <m/>
    <m/>
    <m/>
    <m/>
    <m/>
    <m/>
    <m/>
    <m/>
    <m/>
    <m/>
    <m/>
    <m/>
    <m/>
    <m/>
    <m/>
    <m/>
    <m/>
    <m/>
    <m/>
    <m/>
    <m/>
    <m/>
    <m/>
    <m/>
    <m/>
    <m/>
    <m/>
    <m/>
    <m/>
    <m/>
    <m/>
    <m/>
    <m/>
    <m/>
    <m/>
    <m/>
    <m/>
    <m/>
    <m/>
    <m/>
    <m/>
    <m/>
    <m/>
    <m/>
    <m/>
    <m/>
    <m/>
    <n v="1"/>
    <n v="1"/>
    <s v="DUWT0011"/>
    <s v="GP4k0GHkuhN7"/>
    <s v="Allocated"/>
    <s v="Entry Restricted (NC_ER)"/>
    <s v="Entry restricted in shogini company "/>
    <d v="2026-06-04T00:00:00"/>
    <m/>
    <m/>
    <m/>
    <m/>
    <s v="104"/>
    <n v="101"/>
    <n v="3737"/>
  </r>
  <r>
    <n v="461261729"/>
    <s v="SUDHAKAR KISHAN SAWRE"/>
    <m/>
    <x v="1"/>
    <m/>
    <m/>
    <m/>
    <m/>
    <n v="4531"/>
    <n v="0"/>
    <n v="46"/>
    <n v="4577"/>
    <x v="2"/>
    <x v="1"/>
    <x v="1"/>
    <x v="11"/>
    <n v="0"/>
    <n v="46"/>
    <n v="0"/>
    <n v="3570"/>
    <s v="FLOW"/>
    <n v="0"/>
    <n v="0"/>
    <x v="1"/>
    <s v="NC"/>
    <s v="NC"/>
    <s v="NC"/>
    <s v="Add not found"/>
    <m/>
    <s v="CNAVNA"/>
    <m/>
    <s v="-"/>
    <s v="-"/>
    <s v="BHOSE"/>
    <s v="-"/>
    <s v="-"/>
    <s v="-"/>
    <n v="3616"/>
    <n v="0"/>
    <n v="116"/>
    <n v="132"/>
    <s v="FLOW"/>
    <m/>
    <m/>
    <m/>
    <m/>
    <s v="NPA"/>
    <s v="MH14LG8826"/>
    <m/>
    <d v="2023-12-26T00:00:00"/>
    <n v="24"/>
    <x v="0"/>
    <x v="0"/>
    <m/>
    <m/>
    <m/>
    <m/>
    <m/>
    <m/>
    <m/>
    <m/>
    <m/>
    <m/>
    <m/>
    <m/>
    <m/>
    <m/>
    <m/>
    <m/>
    <m/>
    <m/>
    <m/>
    <m/>
    <m/>
    <m/>
    <m/>
    <m/>
    <m/>
    <m/>
    <m/>
    <m/>
    <m/>
    <m/>
    <m/>
    <m/>
    <m/>
    <m/>
    <m/>
    <m/>
    <m/>
    <m/>
    <m/>
    <m/>
    <m/>
    <m/>
    <m/>
    <m/>
    <m/>
    <m/>
    <m/>
    <m/>
    <m/>
    <m/>
    <m/>
    <m/>
    <m/>
    <m/>
    <m/>
    <m/>
    <m/>
    <m/>
    <m/>
    <m/>
    <m/>
    <m/>
    <m/>
    <m/>
    <m/>
    <m/>
    <m/>
    <m/>
    <m/>
    <m/>
    <m/>
    <m/>
    <m/>
    <m/>
    <m/>
    <m/>
    <m/>
    <m/>
    <m/>
    <m/>
    <m/>
    <m/>
    <m/>
    <m/>
    <m/>
    <m/>
    <m/>
    <m/>
    <m/>
    <m/>
    <m/>
    <m/>
    <m/>
    <m/>
    <n v="0"/>
    <s v=""/>
    <s v="ZBHT0010"/>
    <s v="BoHbedPqhD7"/>
    <s v="Allocated"/>
    <e v="#N/A"/>
    <e v="#N/A"/>
    <e v="#N/A"/>
    <m/>
    <m/>
    <m/>
    <m/>
    <s v="46"/>
    <n v="46"/>
    <n v="4577"/>
  </r>
  <r>
    <n v="463177975"/>
    <s v="RUTUJA ANANTHA BURSE"/>
    <m/>
    <x v="1"/>
    <m/>
    <m/>
    <m/>
    <m/>
    <n v="3391"/>
    <n v="0"/>
    <n v="32"/>
    <n v="3423"/>
    <x v="3"/>
    <x v="1"/>
    <x v="1"/>
    <x v="11"/>
    <n v="0"/>
    <n v="32"/>
    <n v="0"/>
    <n v="2691"/>
    <s v="FLOW"/>
    <n v="0"/>
    <n v="0"/>
    <x v="1"/>
    <s v="LMCB"/>
    <s v="LMCB"/>
    <s v="LMCB"/>
    <m/>
    <m/>
    <m/>
    <m/>
    <s v="-"/>
    <s v="-"/>
    <s v="CHAS"/>
    <s v="-"/>
    <s v="-"/>
    <s v="-"/>
    <n v="2723"/>
    <n v="0"/>
    <n v="178"/>
    <n v="194"/>
    <s v="FLOW"/>
    <m/>
    <m/>
    <m/>
    <m/>
    <s v="NPA"/>
    <s v="MH14LQ8368"/>
    <m/>
    <d v="2024-06-11T00:00:00"/>
    <n v="18"/>
    <x v="0"/>
    <x v="0"/>
    <m/>
    <m/>
    <m/>
    <m/>
    <m/>
    <m/>
    <m/>
    <m/>
    <m/>
    <m/>
    <m/>
    <m/>
    <m/>
    <m/>
    <m/>
    <m/>
    <m/>
    <m/>
    <m/>
    <m/>
    <m/>
    <m/>
    <m/>
    <m/>
    <m/>
    <m/>
    <m/>
    <m/>
    <m/>
    <m/>
    <m/>
    <m/>
    <m/>
    <m/>
    <m/>
    <m/>
    <m/>
    <m/>
    <m/>
    <m/>
    <m/>
    <m/>
    <m/>
    <m/>
    <m/>
    <m/>
    <m/>
    <m/>
    <m/>
    <m/>
    <m/>
    <m/>
    <m/>
    <m/>
    <m/>
    <m/>
    <m/>
    <m/>
    <m/>
    <m/>
    <m/>
    <m/>
    <m/>
    <m/>
    <m/>
    <m/>
    <m/>
    <m/>
    <m/>
    <m/>
    <m/>
    <m/>
    <m/>
    <m/>
    <m/>
    <m/>
    <m/>
    <m/>
    <m/>
    <m/>
    <m/>
    <m/>
    <m/>
    <m/>
    <m/>
    <m/>
    <m/>
    <m/>
    <m/>
    <m/>
    <m/>
    <m/>
    <m/>
    <m/>
    <n v="0"/>
    <s v=""/>
    <s v="ZBHT0010"/>
    <s v="G2tez0LAEz"/>
    <s v="Allocated"/>
    <e v="#N/A"/>
    <e v="#N/A"/>
    <e v="#N/A"/>
    <m/>
    <m/>
    <m/>
    <m/>
    <s v="32"/>
    <n v="32"/>
    <n v="3423"/>
  </r>
  <r>
    <n v="123556600"/>
    <s v="DILIP AMBADAS MANKAR"/>
    <m/>
    <x v="1"/>
    <m/>
    <m/>
    <m/>
    <m/>
    <n v="6149"/>
    <n v="0"/>
    <n v="10"/>
    <n v="6159"/>
    <x v="3"/>
    <x v="1"/>
    <x v="1"/>
    <x v="1"/>
    <n v="0"/>
    <n v="10"/>
    <n v="0"/>
    <n v="1510"/>
    <s v="FLOW"/>
    <n v="0"/>
    <n v="0"/>
    <x v="1"/>
    <s v="NC"/>
    <s v="NC"/>
    <s v="NC"/>
    <s v="Shifted"/>
    <m/>
    <s v="CNAVNA"/>
    <m/>
    <s v="-"/>
    <s v="-"/>
    <s v="CHIKHALI"/>
    <s v="-"/>
    <s v="-"/>
    <s v="-"/>
    <n v="1520"/>
    <n v="0"/>
    <n v="177"/>
    <n v="193"/>
    <s v="FLOW"/>
    <m/>
    <m/>
    <m/>
    <m/>
    <s v="NPA"/>
    <s v="MH14JT9734"/>
    <s v="CLASSIC 350 CHROME BRONZE"/>
    <d v="2021-10-16T00:00:00"/>
    <n v="48"/>
    <x v="0"/>
    <x v="0"/>
    <m/>
    <m/>
    <m/>
    <m/>
    <m/>
    <m/>
    <m/>
    <m/>
    <m/>
    <m/>
    <m/>
    <m/>
    <m/>
    <n v="1"/>
    <m/>
    <m/>
    <m/>
    <m/>
    <m/>
    <m/>
    <m/>
    <m/>
    <m/>
    <m/>
    <m/>
    <m/>
    <m/>
    <m/>
    <m/>
    <m/>
    <m/>
    <m/>
    <m/>
    <m/>
    <m/>
    <m/>
    <m/>
    <m/>
    <m/>
    <m/>
    <m/>
    <m/>
    <m/>
    <m/>
    <m/>
    <m/>
    <m/>
    <m/>
    <m/>
    <m/>
    <m/>
    <m/>
    <m/>
    <m/>
    <m/>
    <m/>
    <m/>
    <m/>
    <m/>
    <m/>
    <m/>
    <m/>
    <m/>
    <m/>
    <m/>
    <m/>
    <m/>
    <m/>
    <m/>
    <m/>
    <m/>
    <m/>
    <m/>
    <m/>
    <m/>
    <m/>
    <m/>
    <m/>
    <m/>
    <m/>
    <m/>
    <m/>
    <m/>
    <m/>
    <m/>
    <m/>
    <m/>
    <m/>
    <m/>
    <m/>
    <m/>
    <m/>
    <m/>
    <m/>
    <n v="1"/>
    <n v="1"/>
    <s v="ZBHT0011"/>
    <s v="koDqYYbunm"/>
    <s v="Allocated"/>
    <s v="Shifted (NC_SFTD)"/>
    <s v="Visit cm residence address cm shifted from a long time "/>
    <d v="2026-06-05T00:00:00"/>
    <m/>
    <m/>
    <m/>
    <m/>
    <s v="10"/>
    <n v="10"/>
    <n v="6159"/>
  </r>
  <r>
    <n v="136841301"/>
    <s v="DEVKATE APPASAHEB RAMA"/>
    <m/>
    <x v="1"/>
    <m/>
    <m/>
    <m/>
    <m/>
    <n v="5778"/>
    <n v="0"/>
    <n v="27"/>
    <n v="5805"/>
    <x v="2"/>
    <x v="1"/>
    <x v="1"/>
    <x v="1"/>
    <n v="0"/>
    <n v="27"/>
    <n v="0"/>
    <n v="2677"/>
    <s v="FLOW"/>
    <n v="0"/>
    <n v="0"/>
    <x v="1"/>
    <s v="NC"/>
    <s v="NC"/>
    <s v="NC"/>
    <s v="Shifted"/>
    <m/>
    <s v="CNAVNA"/>
    <m/>
    <s v="REPO"/>
    <s v="-"/>
    <s v="CHIKHALI"/>
    <s v="-"/>
    <s v="-"/>
    <s v="-"/>
    <n v="2704"/>
    <n v="0"/>
    <n v="115"/>
    <n v="131"/>
    <s v="FLOW"/>
    <m/>
    <m/>
    <m/>
    <m/>
    <s v="NPA"/>
    <s v="MH14KM3125"/>
    <s v="RE BULLET X 350 ES EFI JET BLACK"/>
    <d v="2022-12-13T00:00:00"/>
    <n v="36"/>
    <x v="0"/>
    <x v="0"/>
    <m/>
    <m/>
    <m/>
    <m/>
    <m/>
    <m/>
    <m/>
    <m/>
    <m/>
    <m/>
    <m/>
    <m/>
    <m/>
    <n v="1"/>
    <m/>
    <m/>
    <m/>
    <m/>
    <m/>
    <m/>
    <m/>
    <m/>
    <m/>
    <m/>
    <m/>
    <m/>
    <m/>
    <m/>
    <m/>
    <m/>
    <m/>
    <m/>
    <m/>
    <m/>
    <m/>
    <m/>
    <m/>
    <m/>
    <m/>
    <m/>
    <m/>
    <m/>
    <m/>
    <m/>
    <m/>
    <m/>
    <m/>
    <m/>
    <m/>
    <m/>
    <m/>
    <m/>
    <m/>
    <m/>
    <m/>
    <m/>
    <m/>
    <m/>
    <m/>
    <m/>
    <m/>
    <m/>
    <m/>
    <m/>
    <m/>
    <m/>
    <m/>
    <m/>
    <m/>
    <m/>
    <m/>
    <m/>
    <m/>
    <m/>
    <m/>
    <m/>
    <m/>
    <m/>
    <m/>
    <m/>
    <m/>
    <m/>
    <m/>
    <m/>
    <m/>
    <m/>
    <m/>
    <m/>
    <m/>
    <m/>
    <m/>
    <m/>
    <m/>
    <m/>
    <n v="1"/>
    <n v="1"/>
    <s v="ZBHT0011"/>
    <s v="BoynAYWoic"/>
    <s v="Allocated"/>
    <s v="Shifted (NC_SFTD)"/>
    <s v="Visit cm residence address cm shifted fro a long time "/>
    <d v="2026-06-05T00:00:00"/>
    <m/>
    <m/>
    <m/>
    <m/>
    <s v="27"/>
    <n v="27"/>
    <n v="5805"/>
  </r>
  <r>
    <n v="137201869"/>
    <s v="MAHATAB HAKANI SHAIKH"/>
    <m/>
    <x v="1"/>
    <m/>
    <m/>
    <m/>
    <m/>
    <n v="3534"/>
    <n v="0"/>
    <n v="21"/>
    <n v="3555"/>
    <x v="5"/>
    <x v="1"/>
    <x v="1"/>
    <x v="1"/>
    <n v="0"/>
    <n v="21"/>
    <n v="0"/>
    <n v="2009"/>
    <s v="FLOW"/>
    <n v="0"/>
    <n v="0"/>
    <x v="1"/>
    <s v="RTP"/>
    <s v="RTP"/>
    <s v="RTP"/>
    <s v="Financail problem"/>
    <m/>
    <s v="CAVNA"/>
    <m/>
    <s v="-"/>
    <s v="-"/>
    <s v="CHINCHWAD"/>
    <s v="-"/>
    <s v="-"/>
    <s v="-"/>
    <n v="2030"/>
    <n v="0"/>
    <n v="146"/>
    <n v="162"/>
    <s v="FLOW"/>
    <m/>
    <m/>
    <m/>
    <m/>
    <s v="NPA"/>
    <s v="MH24BQ9907"/>
    <s v="SPLENDOR PLUS I3S XTEC"/>
    <d v="2022-12-27T00:00:00"/>
    <n v="30"/>
    <x v="0"/>
    <x v="0"/>
    <m/>
    <m/>
    <m/>
    <m/>
    <m/>
    <m/>
    <m/>
    <m/>
    <m/>
    <m/>
    <n v="1"/>
    <m/>
    <m/>
    <m/>
    <m/>
    <m/>
    <m/>
    <m/>
    <m/>
    <m/>
    <m/>
    <m/>
    <m/>
    <m/>
    <m/>
    <m/>
    <m/>
    <m/>
    <m/>
    <m/>
    <m/>
    <m/>
    <m/>
    <m/>
    <m/>
    <m/>
    <m/>
    <m/>
    <m/>
    <m/>
    <m/>
    <m/>
    <m/>
    <m/>
    <m/>
    <m/>
    <m/>
    <m/>
    <m/>
    <n v="1"/>
    <m/>
    <m/>
    <m/>
    <m/>
    <m/>
    <m/>
    <m/>
    <m/>
    <m/>
    <m/>
    <m/>
    <m/>
    <m/>
    <m/>
    <m/>
    <m/>
    <m/>
    <m/>
    <m/>
    <m/>
    <m/>
    <m/>
    <m/>
    <m/>
    <m/>
    <m/>
    <m/>
    <m/>
    <m/>
    <m/>
    <m/>
    <m/>
    <m/>
    <m/>
    <m/>
    <m/>
    <m/>
    <m/>
    <m/>
    <m/>
    <m/>
    <m/>
    <m/>
    <m/>
    <n v="2"/>
    <n v="1"/>
    <s v="ZBHT0011"/>
    <s v="BoZdAFhMrm"/>
    <s v="Allocated"/>
    <s v="Door Locked (NC_DL)"/>
    <s v="Visit cm residence address door lock room owner sd cm gone to the village "/>
    <d v="2026-06-04T00:00:00"/>
    <m/>
    <m/>
    <m/>
    <m/>
    <s v="21"/>
    <n v="21"/>
    <n v="3555"/>
  </r>
  <r>
    <n v="459302420"/>
    <s v="JYOTI MRUTYUNJAY GUPTA"/>
    <m/>
    <x v="1"/>
    <m/>
    <m/>
    <m/>
    <m/>
    <n v="4543"/>
    <n v="0"/>
    <n v="123"/>
    <n v="4666"/>
    <x v="5"/>
    <x v="1"/>
    <x v="1"/>
    <x v="2"/>
    <n v="0"/>
    <n v="123"/>
    <n v="0"/>
    <n v="2250"/>
    <s v="FLOW"/>
    <n v="0"/>
    <n v="0"/>
    <x v="0"/>
    <s v="PTP"/>
    <s v="NC"/>
    <s v="PTP"/>
    <m/>
    <n v="26"/>
    <s v="CAVA"/>
    <m/>
    <s v="-"/>
    <s v="-"/>
    <s v="DAPODI"/>
    <s v="-"/>
    <s v="-"/>
    <s v="-"/>
    <n v="2373"/>
    <n v="0"/>
    <n v="147"/>
    <n v="163"/>
    <s v="FLOW"/>
    <m/>
    <m/>
    <m/>
    <m/>
    <s v="NPA"/>
    <s v="MH14KY6451"/>
    <m/>
    <d v="2023-08-08T00:00:00"/>
    <n v="24"/>
    <x v="0"/>
    <x v="1"/>
    <m/>
    <m/>
    <m/>
    <m/>
    <m/>
    <m/>
    <m/>
    <m/>
    <m/>
    <m/>
    <n v="1"/>
    <m/>
    <m/>
    <m/>
    <m/>
    <m/>
    <m/>
    <m/>
    <m/>
    <m/>
    <m/>
    <m/>
    <m/>
    <m/>
    <m/>
    <m/>
    <m/>
    <m/>
    <m/>
    <m/>
    <m/>
    <m/>
    <m/>
    <m/>
    <m/>
    <m/>
    <m/>
    <m/>
    <m/>
    <m/>
    <m/>
    <m/>
    <m/>
    <m/>
    <m/>
    <m/>
    <m/>
    <m/>
    <m/>
    <m/>
    <m/>
    <m/>
    <m/>
    <m/>
    <m/>
    <m/>
    <m/>
    <m/>
    <m/>
    <m/>
    <m/>
    <m/>
    <m/>
    <m/>
    <m/>
    <m/>
    <m/>
    <m/>
    <m/>
    <m/>
    <m/>
    <m/>
    <m/>
    <m/>
    <m/>
    <m/>
    <m/>
    <m/>
    <m/>
    <m/>
    <m/>
    <m/>
    <m/>
    <m/>
    <m/>
    <m/>
    <m/>
    <m/>
    <m/>
    <m/>
    <m/>
    <m/>
    <m/>
    <m/>
    <n v="1"/>
    <n v="1"/>
    <s v="ZBHT0009"/>
    <s v="G2oHsatSpOMm"/>
    <s v="Allocated"/>
    <s v="Door Locked (NC_DL)"/>
    <s v="Door lock "/>
    <d v="2026-06-04T00:00:00"/>
    <m/>
    <m/>
    <m/>
    <m/>
    <s v="123"/>
    <n v="123"/>
    <n v="4666"/>
  </r>
  <r>
    <n v="135144145"/>
    <s v="JAYSHRI GULAB BHALERAO"/>
    <m/>
    <x v="1"/>
    <m/>
    <m/>
    <m/>
    <m/>
    <n v="2691"/>
    <n v="0"/>
    <n v="30"/>
    <n v="2721"/>
    <x v="3"/>
    <x v="1"/>
    <x v="1"/>
    <x v="15"/>
    <n v="0"/>
    <n v="30"/>
    <n v="0"/>
    <n v="1319"/>
    <s v="-"/>
    <n v="0"/>
    <n v="0"/>
    <x v="1"/>
    <s v="NC"/>
    <s v="-"/>
    <s v="NC"/>
    <s v="Add not found"/>
    <m/>
    <s v="CNAVNA"/>
    <m/>
    <s v="-"/>
    <s v="-"/>
    <s v="GANJ PATH"/>
    <s v="-"/>
    <s v="-"/>
    <s v="-"/>
    <n v="1349"/>
    <n v="0"/>
    <n v="177"/>
    <n v="193"/>
    <s v="FLOW"/>
    <m/>
    <m/>
    <m/>
    <m/>
    <s v="NPA"/>
    <s v="MH12UV7396"/>
    <s v="SPLENDOR PLUS I3S BS6 FI DRUM SELF"/>
    <d v="2022-11-11T00:00:00"/>
    <n v="36"/>
    <x v="0"/>
    <x v="1"/>
    <m/>
    <m/>
    <m/>
    <m/>
    <m/>
    <m/>
    <m/>
    <m/>
    <m/>
    <m/>
    <m/>
    <m/>
    <m/>
    <n v="1"/>
    <m/>
    <m/>
    <m/>
    <m/>
    <m/>
    <m/>
    <m/>
    <m/>
    <m/>
    <m/>
    <m/>
    <m/>
    <m/>
    <m/>
    <m/>
    <m/>
    <m/>
    <m/>
    <m/>
    <m/>
    <m/>
    <m/>
    <m/>
    <m/>
    <m/>
    <m/>
    <m/>
    <m/>
    <m/>
    <m/>
    <m/>
    <m/>
    <m/>
    <m/>
    <m/>
    <m/>
    <m/>
    <m/>
    <m/>
    <m/>
    <m/>
    <m/>
    <m/>
    <m/>
    <m/>
    <m/>
    <m/>
    <m/>
    <m/>
    <m/>
    <m/>
    <m/>
    <m/>
    <m/>
    <m/>
    <m/>
    <m/>
    <m/>
    <m/>
    <m/>
    <m/>
    <m/>
    <m/>
    <m/>
    <m/>
    <m/>
    <m/>
    <m/>
    <m/>
    <m/>
    <m/>
    <m/>
    <m/>
    <m/>
    <m/>
    <m/>
    <m/>
    <m/>
    <m/>
    <m/>
    <n v="1"/>
    <n v="1"/>
    <s v="DUWT0014"/>
    <s v="k6uRQEkLRz"/>
    <s v="Allocated"/>
    <s v="Address Not Found (NC_ANF)"/>
    <s v="Short address "/>
    <d v="2026-06-05T00:00:00"/>
    <m/>
    <m/>
    <m/>
    <m/>
    <s v="30"/>
    <n v="30"/>
    <n v="2721"/>
  </r>
  <r>
    <n v="453957819"/>
    <s v="GANESH SURYABHAN CHAVHAN"/>
    <m/>
    <x v="1"/>
    <m/>
    <m/>
    <m/>
    <m/>
    <n v="3619"/>
    <n v="0"/>
    <n v="6"/>
    <n v="3625"/>
    <x v="3"/>
    <x v="1"/>
    <x v="1"/>
    <x v="13"/>
    <n v="0"/>
    <n v="6"/>
    <n v="0"/>
    <n v="1800"/>
    <s v="-"/>
    <n v="0"/>
    <n v="0"/>
    <x v="1"/>
    <s v="NC"/>
    <s v="-"/>
    <s v="NC"/>
    <s v="Always door lock"/>
    <m/>
    <s v="CNAVNA"/>
    <m/>
    <s v="-"/>
    <s v="-"/>
    <s v="HINJEWADI"/>
    <s v="-"/>
    <s v="-"/>
    <s v="-"/>
    <n v="1806"/>
    <n v="0"/>
    <n v="178"/>
    <n v="194"/>
    <s v="FLOW"/>
    <m/>
    <m/>
    <m/>
    <m/>
    <s v="NPA"/>
    <s v="MH29BX2519"/>
    <s v="HONDA SHINE SP DISC BSVI"/>
    <d v="2022-07-06T00:00:00"/>
    <n v="36"/>
    <x v="0"/>
    <x v="0"/>
    <m/>
    <m/>
    <m/>
    <m/>
    <m/>
    <m/>
    <m/>
    <m/>
    <m/>
    <m/>
    <n v="1"/>
    <m/>
    <m/>
    <m/>
    <m/>
    <m/>
    <m/>
    <m/>
    <m/>
    <m/>
    <m/>
    <m/>
    <m/>
    <m/>
    <m/>
    <m/>
    <m/>
    <m/>
    <m/>
    <m/>
    <m/>
    <m/>
    <m/>
    <m/>
    <m/>
    <m/>
    <m/>
    <m/>
    <m/>
    <m/>
    <m/>
    <m/>
    <m/>
    <m/>
    <m/>
    <m/>
    <m/>
    <m/>
    <m/>
    <m/>
    <m/>
    <m/>
    <m/>
    <m/>
    <m/>
    <m/>
    <m/>
    <m/>
    <m/>
    <m/>
    <m/>
    <m/>
    <m/>
    <m/>
    <m/>
    <m/>
    <m/>
    <m/>
    <m/>
    <m/>
    <m/>
    <m/>
    <m/>
    <m/>
    <m/>
    <m/>
    <m/>
    <m/>
    <m/>
    <m/>
    <m/>
    <m/>
    <m/>
    <m/>
    <m/>
    <m/>
    <m/>
    <m/>
    <m/>
    <m/>
    <m/>
    <m/>
    <m/>
    <m/>
    <n v="1"/>
    <n v="1"/>
    <s v="DUWT0030"/>
    <s v="kPIZVkGLKz"/>
    <s v="Allocated"/>
    <s v="Door Locked (NC_DL)"/>
    <s v="Door lock "/>
    <d v="2026-06-04T00:00:00"/>
    <m/>
    <m/>
    <m/>
    <m/>
    <s v="6"/>
    <n v="6"/>
    <n v="3625"/>
  </r>
  <r>
    <n v="462178191"/>
    <s v="SHUBHAM PANDURANG PAWAR"/>
    <m/>
    <x v="1"/>
    <m/>
    <m/>
    <m/>
    <m/>
    <n v="4421"/>
    <n v="0"/>
    <n v="22"/>
    <n v="4443"/>
    <x v="4"/>
    <x v="1"/>
    <x v="1"/>
    <x v="13"/>
    <n v="0"/>
    <n v="22"/>
    <n v="0"/>
    <n v="4004"/>
    <s v="-"/>
    <n v="0"/>
    <n v="0"/>
    <x v="0"/>
    <s v="PTP"/>
    <s v="-"/>
    <s v="PTP"/>
    <m/>
    <n v="18"/>
    <s v="CAVA"/>
    <m/>
    <s v="-"/>
    <s v="-"/>
    <s v="HINJEWADI"/>
    <s v="-"/>
    <s v="-"/>
    <s v="-"/>
    <n v="4026"/>
    <n v="0"/>
    <n v="57"/>
    <n v="73"/>
    <s v="FLOW"/>
    <m/>
    <m/>
    <m/>
    <m/>
    <s v="REGULAR"/>
    <s v="MH14LK1575"/>
    <m/>
    <d v="2024-03-11T00:00:00"/>
    <n v="24"/>
    <x v="0"/>
    <x v="0"/>
    <m/>
    <m/>
    <m/>
    <m/>
    <m/>
    <m/>
    <m/>
    <n v="1"/>
    <m/>
    <m/>
    <m/>
    <m/>
    <m/>
    <m/>
    <m/>
    <m/>
    <m/>
    <m/>
    <m/>
    <m/>
    <m/>
    <m/>
    <m/>
    <m/>
    <m/>
    <m/>
    <m/>
    <m/>
    <m/>
    <m/>
    <m/>
    <m/>
    <m/>
    <m/>
    <m/>
    <m/>
    <m/>
    <m/>
    <m/>
    <m/>
    <m/>
    <m/>
    <m/>
    <m/>
    <m/>
    <m/>
    <m/>
    <m/>
    <m/>
    <m/>
    <m/>
    <m/>
    <m/>
    <m/>
    <m/>
    <m/>
    <m/>
    <m/>
    <m/>
    <m/>
    <m/>
    <m/>
    <m/>
    <m/>
    <m/>
    <m/>
    <m/>
    <m/>
    <m/>
    <m/>
    <m/>
    <m/>
    <m/>
    <m/>
    <m/>
    <m/>
    <m/>
    <m/>
    <m/>
    <m/>
    <m/>
    <m/>
    <m/>
    <m/>
    <m/>
    <m/>
    <m/>
    <m/>
    <m/>
    <m/>
    <m/>
    <m/>
    <m/>
    <m/>
    <n v="1"/>
    <n v="1"/>
    <s v="DUWT0030"/>
    <s v="B2tGCM8OG1"/>
    <s v="Allocated"/>
    <s v="Door Locked (NC_DL)"/>
    <s v="Door lock "/>
    <d v="2026-06-03T00:00:00"/>
    <m/>
    <m/>
    <m/>
    <m/>
    <s v="22"/>
    <n v="22"/>
    <n v="4443"/>
  </r>
  <r>
    <n v="463322332"/>
    <s v="LATABAI CHINTAMAN JOSHI"/>
    <m/>
    <x v="1"/>
    <m/>
    <m/>
    <m/>
    <m/>
    <n v="1442"/>
    <n v="0"/>
    <n v="65"/>
    <n v="1507"/>
    <x v="5"/>
    <x v="1"/>
    <x v="1"/>
    <x v="10"/>
    <n v="0"/>
    <n v="65"/>
    <n v="0"/>
    <n v="2700"/>
    <s v="FLOW"/>
    <n v="0"/>
    <n v="0"/>
    <x v="0"/>
    <s v="PTP"/>
    <s v="PTP"/>
    <s v="PTP"/>
    <m/>
    <n v="25"/>
    <s v="CAVA"/>
    <m/>
    <s v="REPO"/>
    <s v="-"/>
    <s v="JUNNAR"/>
    <s v="-"/>
    <s v="-"/>
    <s v="-"/>
    <n v="2765"/>
    <n v="0"/>
    <n v="146"/>
    <n v="162"/>
    <s v="FLOW"/>
    <m/>
    <m/>
    <m/>
    <m/>
    <s v="NPA"/>
    <s v="MH14KT1594"/>
    <m/>
    <d v="2024-06-27T00:00:00"/>
    <n v="18"/>
    <x v="0"/>
    <x v="0"/>
    <m/>
    <m/>
    <m/>
    <m/>
    <m/>
    <m/>
    <m/>
    <m/>
    <m/>
    <m/>
    <m/>
    <m/>
    <m/>
    <m/>
    <m/>
    <m/>
    <m/>
    <m/>
    <m/>
    <m/>
    <m/>
    <m/>
    <m/>
    <m/>
    <m/>
    <m/>
    <m/>
    <m/>
    <m/>
    <m/>
    <m/>
    <n v="1"/>
    <m/>
    <m/>
    <m/>
    <m/>
    <m/>
    <m/>
    <m/>
    <m/>
    <m/>
    <m/>
    <m/>
    <m/>
    <m/>
    <m/>
    <m/>
    <m/>
    <m/>
    <m/>
    <m/>
    <m/>
    <m/>
    <m/>
    <m/>
    <m/>
    <m/>
    <m/>
    <m/>
    <m/>
    <m/>
    <m/>
    <m/>
    <m/>
    <m/>
    <m/>
    <m/>
    <m/>
    <m/>
    <m/>
    <m/>
    <m/>
    <m/>
    <m/>
    <m/>
    <m/>
    <m/>
    <m/>
    <m/>
    <m/>
    <m/>
    <m/>
    <m/>
    <m/>
    <m/>
    <m/>
    <m/>
    <m/>
    <m/>
    <m/>
    <m/>
    <m/>
    <m/>
    <m/>
    <n v="1"/>
    <n v="1"/>
    <s v="ZBHT0021"/>
    <s v="G2TyAYSC_OJz"/>
    <s v="Allocated"/>
    <s v="Refuse To Pay (RTP)"/>
    <s v="Cm meet as market place"/>
    <d v="2026-06-11T00:00:00"/>
    <m/>
    <m/>
    <m/>
    <m/>
    <s v="65"/>
    <n v="65"/>
    <n v="1507"/>
  </r>
  <r>
    <n v="460241672"/>
    <s v="AMOL NARAYAN POTE"/>
    <m/>
    <x v="1"/>
    <m/>
    <m/>
    <m/>
    <m/>
    <n v="4574"/>
    <n v="0"/>
    <n v="6"/>
    <n v="4580"/>
    <x v="2"/>
    <x v="1"/>
    <x v="1"/>
    <x v="7"/>
    <n v="0"/>
    <n v="6"/>
    <n v="0"/>
    <n v="445"/>
    <s v="FLOW"/>
    <n v="0"/>
    <n v="0"/>
    <x v="1"/>
    <s v="LMCB"/>
    <s v="LMCB"/>
    <s v="LMCB"/>
    <s v="Left msg with brother "/>
    <m/>
    <s v="CAVNA"/>
    <m/>
    <s v="-"/>
    <s v="-"/>
    <s v="KAREGAON"/>
    <s v="-"/>
    <s v="-"/>
    <s v="-"/>
    <n v="451"/>
    <n v="0"/>
    <n v="116"/>
    <n v="132"/>
    <s v="FLOW"/>
    <m/>
    <m/>
    <m/>
    <m/>
    <s v="NPA"/>
    <s v="MH16DH4828"/>
    <m/>
    <d v="2023-10-21T00:00:00"/>
    <n v="24"/>
    <x v="0"/>
    <x v="0"/>
    <m/>
    <m/>
    <m/>
    <m/>
    <m/>
    <m/>
    <m/>
    <m/>
    <m/>
    <m/>
    <n v="1"/>
    <m/>
    <m/>
    <m/>
    <m/>
    <m/>
    <m/>
    <m/>
    <m/>
    <m/>
    <m/>
    <m/>
    <m/>
    <m/>
    <m/>
    <m/>
    <m/>
    <m/>
    <m/>
    <m/>
    <m/>
    <m/>
    <m/>
    <m/>
    <m/>
    <m/>
    <m/>
    <m/>
    <m/>
    <m/>
    <m/>
    <m/>
    <m/>
    <m/>
    <m/>
    <m/>
    <m/>
    <m/>
    <m/>
    <m/>
    <m/>
    <m/>
    <m/>
    <m/>
    <m/>
    <m/>
    <m/>
    <m/>
    <m/>
    <m/>
    <m/>
    <m/>
    <m/>
    <m/>
    <m/>
    <m/>
    <m/>
    <m/>
    <m/>
    <m/>
    <m/>
    <m/>
    <m/>
    <m/>
    <m/>
    <m/>
    <m/>
    <m/>
    <m/>
    <m/>
    <m/>
    <m/>
    <m/>
    <m/>
    <m/>
    <m/>
    <m/>
    <m/>
    <m/>
    <m/>
    <m/>
    <m/>
    <m/>
    <m/>
    <n v="1"/>
    <n v="1"/>
    <s v="ZBHT0024"/>
    <s v="GPG1l6EfVm"/>
    <s v="Allocated"/>
    <s v="Left Message (LMCB)"/>
    <s v="Met brother "/>
    <d v="2026-06-04T00:00:00"/>
    <m/>
    <m/>
    <m/>
    <m/>
    <s v="6"/>
    <n v="6"/>
    <n v="4580"/>
  </r>
  <r>
    <n v="456338926"/>
    <s v="SANDIP BALU HULAVALE"/>
    <m/>
    <x v="1"/>
    <m/>
    <m/>
    <m/>
    <m/>
    <n v="3359"/>
    <n v="0"/>
    <n v="18"/>
    <n v="3377"/>
    <x v="1"/>
    <x v="1"/>
    <x v="1"/>
    <x v="8"/>
    <n v="0"/>
    <n v="18"/>
    <n v="0"/>
    <n v="3996"/>
    <s v="FLOW"/>
    <n v="0"/>
    <n v="0"/>
    <x v="0"/>
    <s v="PTP"/>
    <s v="NC"/>
    <s v="PTP"/>
    <m/>
    <m/>
    <s v="CAVNA"/>
    <m/>
    <s v="-"/>
    <s v="-"/>
    <s v="KARLA"/>
    <s v="-"/>
    <s v="-"/>
    <s v="-"/>
    <n v="4014"/>
    <n v="0"/>
    <n v="88"/>
    <n v="104"/>
    <s v="FLOW"/>
    <m/>
    <m/>
    <m/>
    <m/>
    <s v="REGULAR"/>
    <s v="MH14KP3148"/>
    <m/>
    <d v="2023-01-11T00:00:00"/>
    <n v="36"/>
    <x v="0"/>
    <x v="1"/>
    <m/>
    <m/>
    <m/>
    <m/>
    <m/>
    <m/>
    <m/>
    <m/>
    <m/>
    <m/>
    <n v="1"/>
    <m/>
    <m/>
    <m/>
    <m/>
    <m/>
    <m/>
    <m/>
    <m/>
    <m/>
    <m/>
    <m/>
    <m/>
    <m/>
    <m/>
    <m/>
    <m/>
    <m/>
    <m/>
    <m/>
    <m/>
    <m/>
    <m/>
    <m/>
    <m/>
    <m/>
    <m/>
    <m/>
    <m/>
    <m/>
    <m/>
    <m/>
    <m/>
    <m/>
    <m/>
    <m/>
    <m/>
    <m/>
    <m/>
    <m/>
    <m/>
    <m/>
    <m/>
    <m/>
    <m/>
    <m/>
    <m/>
    <m/>
    <m/>
    <m/>
    <m/>
    <m/>
    <m/>
    <m/>
    <m/>
    <m/>
    <m/>
    <m/>
    <m/>
    <m/>
    <m/>
    <m/>
    <m/>
    <m/>
    <m/>
    <m/>
    <m/>
    <m/>
    <m/>
    <m/>
    <m/>
    <m/>
    <m/>
    <m/>
    <m/>
    <m/>
    <m/>
    <m/>
    <m/>
    <m/>
    <m/>
    <m/>
    <m/>
    <m/>
    <n v="1"/>
    <n v="1"/>
    <s v="ZBHT0013"/>
    <s v="GoZXcL8yc7"/>
    <s v="Allocated"/>
    <s v="Promise To Pay (PTP)"/>
    <s v="Ptp"/>
    <d v="2026-06-05T00:00:00"/>
    <m/>
    <m/>
    <m/>
    <m/>
    <s v="18"/>
    <n v="18"/>
    <n v="3377"/>
  </r>
  <r>
    <n v="462011491"/>
    <s v="RAHUL HIRA CHAVAN"/>
    <m/>
    <x v="1"/>
    <m/>
    <m/>
    <m/>
    <m/>
    <n v="3778"/>
    <n v="0"/>
    <n v="9"/>
    <n v="3787"/>
    <x v="1"/>
    <x v="1"/>
    <x v="1"/>
    <x v="11"/>
    <n v="0"/>
    <n v="9"/>
    <n v="0"/>
    <n v="893"/>
    <s v="FLOW"/>
    <n v="0"/>
    <n v="0"/>
    <x v="1"/>
    <s v="BPTP"/>
    <s v="PTP"/>
    <s v="BPTP"/>
    <m/>
    <m/>
    <m/>
    <m/>
    <s v="-"/>
    <s v="-"/>
    <s v="KHALUMBARE"/>
    <s v="-"/>
    <s v="-"/>
    <s v="-"/>
    <n v="902"/>
    <n v="0"/>
    <n v="88"/>
    <n v="104"/>
    <s v="FLOW"/>
    <m/>
    <m/>
    <m/>
    <m/>
    <s v="REGULAR"/>
    <s v="MH14LK0545"/>
    <m/>
    <d v="2024-02-23T00:00:00"/>
    <n v="24"/>
    <x v="0"/>
    <x v="0"/>
    <m/>
    <m/>
    <m/>
    <m/>
    <m/>
    <m/>
    <m/>
    <m/>
    <m/>
    <m/>
    <m/>
    <m/>
    <m/>
    <m/>
    <m/>
    <m/>
    <m/>
    <m/>
    <m/>
    <m/>
    <m/>
    <m/>
    <m/>
    <m/>
    <m/>
    <m/>
    <m/>
    <m/>
    <m/>
    <m/>
    <m/>
    <m/>
    <m/>
    <m/>
    <m/>
    <m/>
    <m/>
    <m/>
    <m/>
    <m/>
    <m/>
    <m/>
    <m/>
    <m/>
    <m/>
    <m/>
    <m/>
    <m/>
    <m/>
    <m/>
    <m/>
    <m/>
    <m/>
    <m/>
    <m/>
    <m/>
    <m/>
    <m/>
    <m/>
    <m/>
    <m/>
    <m/>
    <m/>
    <m/>
    <m/>
    <m/>
    <m/>
    <m/>
    <m/>
    <m/>
    <m/>
    <m/>
    <m/>
    <m/>
    <m/>
    <m/>
    <m/>
    <m/>
    <m/>
    <m/>
    <m/>
    <m/>
    <m/>
    <m/>
    <m/>
    <m/>
    <m/>
    <m/>
    <m/>
    <m/>
    <m/>
    <m/>
    <m/>
    <m/>
    <n v="0"/>
    <s v=""/>
    <s v="ZBHT0010"/>
    <s v="B6SfsJj5JL7"/>
    <s v="Allocated"/>
    <e v="#N/A"/>
    <e v="#N/A"/>
    <e v="#N/A"/>
    <m/>
    <m/>
    <m/>
    <m/>
    <s v="9"/>
    <n v="9"/>
    <n v="3787"/>
  </r>
  <r>
    <n v="136892187"/>
    <s v="KARAN UTTAM LOHAR"/>
    <m/>
    <x v="1"/>
    <m/>
    <m/>
    <m/>
    <m/>
    <n v="2794"/>
    <n v="0"/>
    <n v="5"/>
    <n v="2799"/>
    <x v="2"/>
    <x v="1"/>
    <x v="1"/>
    <x v="8"/>
    <n v="0"/>
    <n v="5"/>
    <n v="0"/>
    <n v="450"/>
    <s v="FLOW"/>
    <n v="0"/>
    <n v="0"/>
    <x v="0"/>
    <s v="PTP"/>
    <s v="PTP"/>
    <s v="PTP"/>
    <m/>
    <m/>
    <s v="CAVA"/>
    <m/>
    <s v="-"/>
    <s v="-"/>
    <s v="KUSGAON"/>
    <s v="-"/>
    <s v="-"/>
    <s v="-"/>
    <n v="455"/>
    <n v="0"/>
    <n v="115"/>
    <n v="131"/>
    <s v="FLOW"/>
    <m/>
    <m/>
    <m/>
    <m/>
    <s v="NPA"/>
    <s v="MH14KM2722"/>
    <s v="SPLENDOR PLUS BS6 I3S DRS CAST FI"/>
    <d v="2022-12-27T00:00:00"/>
    <n v="36"/>
    <x v="0"/>
    <x v="1"/>
    <m/>
    <m/>
    <m/>
    <m/>
    <m/>
    <m/>
    <m/>
    <m/>
    <m/>
    <m/>
    <n v="1"/>
    <m/>
    <m/>
    <m/>
    <m/>
    <m/>
    <m/>
    <m/>
    <m/>
    <m/>
    <m/>
    <m/>
    <m/>
    <m/>
    <m/>
    <m/>
    <m/>
    <m/>
    <m/>
    <m/>
    <m/>
    <m/>
    <m/>
    <m/>
    <m/>
    <m/>
    <m/>
    <m/>
    <m/>
    <m/>
    <m/>
    <m/>
    <m/>
    <m/>
    <m/>
    <m/>
    <m/>
    <m/>
    <m/>
    <m/>
    <m/>
    <m/>
    <m/>
    <m/>
    <m/>
    <m/>
    <m/>
    <m/>
    <m/>
    <m/>
    <m/>
    <m/>
    <m/>
    <m/>
    <m/>
    <m/>
    <m/>
    <m/>
    <m/>
    <m/>
    <m/>
    <m/>
    <m/>
    <m/>
    <m/>
    <m/>
    <m/>
    <m/>
    <m/>
    <m/>
    <m/>
    <m/>
    <m/>
    <m/>
    <m/>
    <m/>
    <m/>
    <m/>
    <m/>
    <m/>
    <m/>
    <m/>
    <m/>
    <m/>
    <n v="1"/>
    <n v="1"/>
    <s v="ZBHT0013"/>
    <s v="BP_qi7K3c7"/>
    <s v="Allocated"/>
    <s v="Promise To Pay (PTP)"/>
    <s v="Ptp"/>
    <d v="2026-06-08T00:00:00"/>
    <m/>
    <m/>
    <m/>
    <m/>
    <s v="5"/>
    <n v="5"/>
    <n v="2799"/>
  </r>
  <r>
    <n v="462252637"/>
    <s v="SHAKUNTI DEVI"/>
    <m/>
    <x v="1"/>
    <m/>
    <m/>
    <m/>
    <s v="BANK RB 05"/>
    <n v="2640"/>
    <n v="0"/>
    <n v="43"/>
    <n v="2683"/>
    <x v="4"/>
    <x v="2"/>
    <x v="1"/>
    <x v="13"/>
    <n v="0"/>
    <n v="43"/>
    <n v="0"/>
    <n v="900"/>
    <s v="-"/>
    <n v="0"/>
    <n v="0"/>
    <x v="2"/>
    <s v="PAID"/>
    <s v="-"/>
    <s v="PAID"/>
    <s v="Add not found"/>
    <m/>
    <s v="CAVNA"/>
    <m/>
    <s v="-"/>
    <s v="-"/>
    <s v="MAAN"/>
    <s v="-"/>
    <s v="-"/>
    <s v="-"/>
    <n v="943"/>
    <n v="0"/>
    <n v="56"/>
    <n v="0"/>
    <s v="RB"/>
    <m/>
    <m/>
    <m/>
    <m/>
    <s v="REGULAR"/>
    <s v="MH14KT6196"/>
    <m/>
    <d v="2024-03-16T00:00:00"/>
    <n v="24"/>
    <x v="0"/>
    <x v="0"/>
    <m/>
    <m/>
    <m/>
    <m/>
    <m/>
    <m/>
    <m/>
    <m/>
    <m/>
    <m/>
    <n v="1"/>
    <m/>
    <m/>
    <m/>
    <m/>
    <m/>
    <m/>
    <m/>
    <m/>
    <m/>
    <m/>
    <m/>
    <m/>
    <m/>
    <m/>
    <m/>
    <m/>
    <m/>
    <m/>
    <m/>
    <m/>
    <m/>
    <m/>
    <m/>
    <m/>
    <m/>
    <m/>
    <m/>
    <m/>
    <m/>
    <m/>
    <m/>
    <m/>
    <m/>
    <m/>
    <m/>
    <m/>
    <m/>
    <m/>
    <m/>
    <m/>
    <m/>
    <m/>
    <m/>
    <m/>
    <m/>
    <m/>
    <m/>
    <m/>
    <m/>
    <m/>
    <m/>
    <m/>
    <m/>
    <m/>
    <m/>
    <m/>
    <m/>
    <m/>
    <m/>
    <m/>
    <m/>
    <m/>
    <m/>
    <m/>
    <m/>
    <m/>
    <m/>
    <m/>
    <m/>
    <m/>
    <m/>
    <m/>
    <m/>
    <m/>
    <m/>
    <m/>
    <m/>
    <m/>
    <m/>
    <m/>
    <m/>
    <m/>
    <m/>
    <n v="1"/>
    <n v="1"/>
    <s v="DUWT0030"/>
    <s v="APY1joKDr7"/>
    <s v="Allocated"/>
    <s v="Address Not Found (NC_ANF)"/>
    <s v="Address not found "/>
    <d v="2026-06-04T00:00:00"/>
    <m/>
    <m/>
    <m/>
    <m/>
    <s v="43"/>
    <n v="43"/>
    <n v="2683"/>
  </r>
  <r>
    <n v="134196820"/>
    <s v="VISHAL VITTHAL MAKAR"/>
    <m/>
    <x v="1"/>
    <m/>
    <m/>
    <m/>
    <m/>
    <n v="3506"/>
    <n v="0"/>
    <n v="126"/>
    <n v="3632"/>
    <x v="3"/>
    <x v="1"/>
    <x v="1"/>
    <x v="13"/>
    <n v="0"/>
    <n v="126"/>
    <n v="0"/>
    <n v="3600"/>
    <s v="FLOW"/>
    <n v="0"/>
    <n v="0"/>
    <x v="0"/>
    <s v="PTP"/>
    <s v="PTP"/>
    <s v="PTP"/>
    <m/>
    <m/>
    <s v="CAVA"/>
    <m/>
    <s v="-"/>
    <s v="-"/>
    <s v="MULSHI"/>
    <s v="-"/>
    <s v="-"/>
    <s v="-"/>
    <n v="3726"/>
    <n v="0"/>
    <n v="177"/>
    <n v="193"/>
    <s v="FLOW"/>
    <m/>
    <m/>
    <m/>
    <m/>
    <s v="NPA"/>
    <s v="MH12UR9254"/>
    <s v="JUPITER ZX ZX DRUM"/>
    <d v="2022-10-04T00:00:00"/>
    <n v="36"/>
    <x v="0"/>
    <x v="0"/>
    <m/>
    <m/>
    <m/>
    <m/>
    <m/>
    <m/>
    <m/>
    <m/>
    <m/>
    <m/>
    <n v="1"/>
    <m/>
    <m/>
    <m/>
    <m/>
    <m/>
    <m/>
    <m/>
    <m/>
    <m/>
    <m/>
    <m/>
    <m/>
    <m/>
    <m/>
    <m/>
    <m/>
    <m/>
    <m/>
    <m/>
    <m/>
    <m/>
    <m/>
    <m/>
    <m/>
    <m/>
    <m/>
    <m/>
    <m/>
    <m/>
    <m/>
    <m/>
    <m/>
    <m/>
    <m/>
    <m/>
    <m/>
    <m/>
    <m/>
    <m/>
    <m/>
    <m/>
    <m/>
    <m/>
    <m/>
    <m/>
    <m/>
    <m/>
    <m/>
    <m/>
    <m/>
    <m/>
    <m/>
    <m/>
    <m/>
    <m/>
    <m/>
    <m/>
    <m/>
    <m/>
    <m/>
    <m/>
    <m/>
    <m/>
    <m/>
    <m/>
    <m/>
    <m/>
    <m/>
    <m/>
    <m/>
    <m/>
    <m/>
    <m/>
    <m/>
    <m/>
    <m/>
    <m/>
    <m/>
    <m/>
    <m/>
    <m/>
    <m/>
    <m/>
    <n v="1"/>
    <n v="1"/>
    <s v="DUWT0030"/>
    <s v="kPMAI2DWAlym"/>
    <s v="Allocated"/>
    <s v="Left Message (LMCB)"/>
    <s v="Left message to wife "/>
    <d v="2026-06-04T00:00:00"/>
    <m/>
    <m/>
    <m/>
    <s v="DIGICOLLTC"/>
    <s v="126"/>
    <n v="126"/>
    <n v="3632"/>
  </r>
  <r>
    <n v="136056637"/>
    <s v="LALITA RAHIDAS PAPAL"/>
    <m/>
    <x v="1"/>
    <m/>
    <m/>
    <m/>
    <m/>
    <n v="3440"/>
    <n v="0"/>
    <n v="6"/>
    <n v="3446"/>
    <x v="5"/>
    <x v="1"/>
    <x v="1"/>
    <x v="13"/>
    <n v="0"/>
    <n v="6"/>
    <n v="0"/>
    <n v="450"/>
    <s v="FLOW"/>
    <n v="0"/>
    <n v="0"/>
    <x v="1"/>
    <s v="NC"/>
    <s v="NC"/>
    <s v="NC"/>
    <s v="Add not found"/>
    <m/>
    <s v="CNAVNA"/>
    <m/>
    <s v="-"/>
    <s v="-"/>
    <s v="MULSHI"/>
    <s v="-"/>
    <s v="-"/>
    <s v="-"/>
    <n v="456"/>
    <n v="0"/>
    <n v="146"/>
    <n v="162"/>
    <s v="FLOW"/>
    <m/>
    <m/>
    <m/>
    <m/>
    <s v="NPA"/>
    <s v="MH12UX1152"/>
    <s v="GLAMOUR XTEC DISC"/>
    <d v="2022-11-21T00:00:00"/>
    <n v="36"/>
    <x v="0"/>
    <x v="0"/>
    <m/>
    <m/>
    <m/>
    <m/>
    <m/>
    <m/>
    <m/>
    <m/>
    <m/>
    <m/>
    <n v="1"/>
    <m/>
    <m/>
    <m/>
    <m/>
    <m/>
    <m/>
    <m/>
    <m/>
    <m/>
    <m/>
    <m/>
    <m/>
    <m/>
    <m/>
    <m/>
    <m/>
    <m/>
    <m/>
    <m/>
    <m/>
    <m/>
    <m/>
    <m/>
    <m/>
    <m/>
    <m/>
    <m/>
    <m/>
    <m/>
    <m/>
    <m/>
    <m/>
    <m/>
    <m/>
    <m/>
    <m/>
    <m/>
    <m/>
    <m/>
    <m/>
    <m/>
    <m/>
    <m/>
    <m/>
    <m/>
    <m/>
    <m/>
    <m/>
    <m/>
    <m/>
    <m/>
    <m/>
    <m/>
    <m/>
    <m/>
    <m/>
    <m/>
    <m/>
    <m/>
    <m/>
    <m/>
    <m/>
    <m/>
    <m/>
    <m/>
    <m/>
    <m/>
    <m/>
    <m/>
    <m/>
    <m/>
    <m/>
    <m/>
    <m/>
    <m/>
    <m/>
    <m/>
    <m/>
    <m/>
    <m/>
    <m/>
    <m/>
    <m/>
    <n v="1"/>
    <n v="1"/>
    <s v="DUWT0030"/>
    <s v="AoWMmpfI3z"/>
    <s v="Allocated"/>
    <s v="Address Not Found (NC_ANF)"/>
    <s v="Address not found "/>
    <d v="2026-06-04T00:00:00"/>
    <m/>
    <m/>
    <m/>
    <m/>
    <s v="6"/>
    <n v="6"/>
    <n v="3446"/>
  </r>
  <r>
    <n v="463281658"/>
    <s v="NITIN SANJAY TELANGE"/>
    <s v="ONLINE"/>
    <x v="17"/>
    <n v="1489"/>
    <m/>
    <m/>
    <s v="CBC COLL"/>
    <n v="5449"/>
    <n v="0"/>
    <n v="47"/>
    <n v="3960"/>
    <x v="2"/>
    <x v="2"/>
    <x v="0"/>
    <x v="4"/>
    <n v="0"/>
    <n v="47"/>
    <n v="1441.52"/>
    <n v="1441.52"/>
    <s v="FLOW"/>
    <n v="0"/>
    <n v="0"/>
    <x v="2"/>
    <s v="PAID"/>
    <s v="PTP"/>
    <s v="PAID"/>
    <m/>
    <m/>
    <s v="CAVA"/>
    <m/>
    <s v="-"/>
    <s v="-"/>
    <s v="NANEKAR WADI"/>
    <s v="-"/>
    <s v="-"/>
    <s v="-"/>
    <n v="1488.52"/>
    <n v="0"/>
    <n v="116"/>
    <n v="0"/>
    <s v="RB"/>
    <m/>
    <m/>
    <m/>
    <m/>
    <s v="NPA"/>
    <s v="MH14LR2155"/>
    <m/>
    <d v="2024-06-23T00:00:00"/>
    <n v="18"/>
    <x v="0"/>
    <x v="0"/>
    <m/>
    <m/>
    <m/>
    <m/>
    <m/>
    <m/>
    <m/>
    <n v="1"/>
    <m/>
    <m/>
    <m/>
    <m/>
    <m/>
    <m/>
    <m/>
    <m/>
    <m/>
    <m/>
    <m/>
    <m/>
    <m/>
    <m/>
    <m/>
    <m/>
    <m/>
    <m/>
    <m/>
    <m/>
    <m/>
    <m/>
    <m/>
    <m/>
    <m/>
    <m/>
    <m/>
    <m/>
    <m/>
    <m/>
    <m/>
    <m/>
    <m/>
    <m/>
    <m/>
    <m/>
    <m/>
    <m/>
    <m/>
    <m/>
    <m/>
    <m/>
    <m/>
    <m/>
    <m/>
    <m/>
    <m/>
    <m/>
    <m/>
    <m/>
    <m/>
    <m/>
    <m/>
    <m/>
    <m/>
    <m/>
    <m/>
    <m/>
    <m/>
    <m/>
    <m/>
    <m/>
    <m/>
    <m/>
    <m/>
    <m/>
    <m/>
    <m/>
    <m/>
    <m/>
    <m/>
    <m/>
    <m/>
    <m/>
    <m/>
    <m/>
    <m/>
    <m/>
    <m/>
    <m/>
    <m/>
    <m/>
    <m/>
    <m/>
    <m/>
    <m/>
    <n v="1"/>
    <n v="1"/>
    <s v="DUWT0017"/>
    <s v="A62dzLNLcz"/>
    <s v="Allocated"/>
    <s v="Promise To Pay (PTP)"/>
    <s v="Customer pay online "/>
    <d v="2026-06-03T00:00:00"/>
    <m/>
    <m/>
    <m/>
    <m/>
    <s v="0"/>
    <n v="47"/>
    <n v="5449"/>
  </r>
  <r>
    <n v="456772826"/>
    <s v="AKASH BABURAO GHADGE"/>
    <s v="ONLINE"/>
    <x v="11"/>
    <n v="2003"/>
    <m/>
    <m/>
    <m/>
    <n v="3269"/>
    <n v="0"/>
    <n v="25"/>
    <n v="1291"/>
    <x v="4"/>
    <x v="2"/>
    <x v="0"/>
    <x v="10"/>
    <n v="0"/>
    <n v="25"/>
    <n v="0"/>
    <n v="4487"/>
    <s v="-"/>
    <n v="0"/>
    <n v="0"/>
    <x v="2"/>
    <s v="PAID"/>
    <s v="-"/>
    <s v="PAID"/>
    <m/>
    <m/>
    <s v="CAVA"/>
    <m/>
    <s v="-"/>
    <s v="-"/>
    <s v="PIMPAL WANDI"/>
    <s v="-"/>
    <s v="-"/>
    <s v="-"/>
    <n v="4512"/>
    <n v="0"/>
    <n v="57"/>
    <n v="0"/>
    <s v="RB"/>
    <m/>
    <m/>
    <m/>
    <m/>
    <s v="REGULAR"/>
    <s v="MH14KP9733"/>
    <m/>
    <d v="2023-02-10T00:00:00"/>
    <n v="36"/>
    <x v="0"/>
    <x v="0"/>
    <m/>
    <m/>
    <m/>
    <m/>
    <m/>
    <m/>
    <m/>
    <m/>
    <m/>
    <m/>
    <n v="1"/>
    <m/>
    <m/>
    <m/>
    <m/>
    <m/>
    <n v="1"/>
    <m/>
    <m/>
    <m/>
    <m/>
    <m/>
    <m/>
    <m/>
    <m/>
    <m/>
    <m/>
    <m/>
    <m/>
    <m/>
    <m/>
    <m/>
    <m/>
    <m/>
    <m/>
    <m/>
    <m/>
    <m/>
    <m/>
    <m/>
    <m/>
    <m/>
    <m/>
    <m/>
    <m/>
    <m/>
    <m/>
    <m/>
    <m/>
    <m/>
    <m/>
    <m/>
    <m/>
    <m/>
    <m/>
    <m/>
    <m/>
    <m/>
    <m/>
    <m/>
    <m/>
    <m/>
    <m/>
    <m/>
    <m/>
    <m/>
    <m/>
    <m/>
    <m/>
    <m/>
    <m/>
    <m/>
    <m/>
    <m/>
    <m/>
    <m/>
    <m/>
    <m/>
    <m/>
    <m/>
    <m/>
    <m/>
    <m/>
    <m/>
    <m/>
    <m/>
    <m/>
    <m/>
    <m/>
    <m/>
    <m/>
    <m/>
    <m/>
    <m/>
    <n v="2"/>
    <n v="1"/>
    <s v="ZBHT0021"/>
    <s v="Bo67JStNA9"/>
    <s v="Allocated"/>
    <s v="Cash In Hand (PAID)"/>
    <s v="Paid"/>
    <d v="2026-06-06T00:00:00"/>
    <m/>
    <m/>
    <m/>
    <m/>
    <s v="25"/>
    <n v="25"/>
    <n v="3294"/>
  </r>
  <r>
    <n v="135236443"/>
    <s v="REKHA PANDURANG GAIKWAD"/>
    <m/>
    <x v="1"/>
    <m/>
    <m/>
    <m/>
    <m/>
    <n v="3294"/>
    <n v="0"/>
    <n v="40"/>
    <n v="3334"/>
    <x v="3"/>
    <x v="1"/>
    <x v="1"/>
    <x v="17"/>
    <n v="0"/>
    <n v="40"/>
    <n v="0"/>
    <n v="900"/>
    <s v="-"/>
    <n v="0"/>
    <n v="0"/>
    <x v="1"/>
    <s v="NC"/>
    <s v="-"/>
    <s v="NC"/>
    <s v="Shifted"/>
    <m/>
    <s v="CNAVNA"/>
    <m/>
    <s v="-"/>
    <s v="-"/>
    <s v="PIMPLE GURAV"/>
    <s v="-"/>
    <s v="-"/>
    <s v="-"/>
    <n v="940"/>
    <n v="0"/>
    <n v="177"/>
    <n v="193"/>
    <s v="FLOW"/>
    <m/>
    <m/>
    <m/>
    <m/>
    <s v="NPA"/>
    <s v="MH14KK8228"/>
    <s v="HONDA ACTIVA 6G DLX BS VI"/>
    <d v="2022-10-28T00:00:00"/>
    <n v="36"/>
    <x v="0"/>
    <x v="0"/>
    <m/>
    <m/>
    <m/>
    <m/>
    <m/>
    <m/>
    <m/>
    <m/>
    <m/>
    <m/>
    <m/>
    <m/>
    <m/>
    <n v="1"/>
    <m/>
    <m/>
    <m/>
    <m/>
    <m/>
    <m/>
    <m/>
    <m/>
    <m/>
    <m/>
    <m/>
    <m/>
    <m/>
    <m/>
    <m/>
    <m/>
    <m/>
    <m/>
    <m/>
    <m/>
    <m/>
    <m/>
    <m/>
    <m/>
    <m/>
    <m/>
    <m/>
    <m/>
    <m/>
    <m/>
    <m/>
    <m/>
    <m/>
    <m/>
    <m/>
    <m/>
    <m/>
    <m/>
    <n v="1"/>
    <m/>
    <m/>
    <m/>
    <m/>
    <m/>
    <m/>
    <m/>
    <m/>
    <m/>
    <m/>
    <m/>
    <m/>
    <m/>
    <m/>
    <m/>
    <m/>
    <m/>
    <m/>
    <m/>
    <m/>
    <m/>
    <m/>
    <m/>
    <m/>
    <m/>
    <m/>
    <m/>
    <m/>
    <m/>
    <m/>
    <m/>
    <m/>
    <m/>
    <m/>
    <m/>
    <m/>
    <m/>
    <m/>
    <m/>
    <m/>
    <m/>
    <n v="2"/>
    <n v="1"/>
    <s v="ZBHT0015"/>
    <s v="k6-FzEG3nz"/>
    <s v="Allocated"/>
    <s v="Shifted (NC_SFTD)"/>
    <s v="Visited at customer residence address. Customer is shifted other place. Vehicle status not available."/>
    <d v="2026-06-05T00:00:00"/>
    <m/>
    <m/>
    <m/>
    <m/>
    <s v="40"/>
    <n v="40"/>
    <n v="3334"/>
  </r>
  <r>
    <n v="462075900"/>
    <s v="AJIT TUKARAM BHISE"/>
    <s v="ONLINE"/>
    <x v="8"/>
    <n v="456"/>
    <m/>
    <m/>
    <m/>
    <n v="4345"/>
    <n v="0"/>
    <n v="6"/>
    <n v="3895"/>
    <x v="4"/>
    <x v="2"/>
    <x v="0"/>
    <x v="17"/>
    <n v="0"/>
    <n v="6"/>
    <n v="0"/>
    <n v="450"/>
    <s v="-"/>
    <n v="0"/>
    <n v="0"/>
    <x v="2"/>
    <s v="PAID"/>
    <s v="-"/>
    <s v="NC"/>
    <s v="Add not found"/>
    <m/>
    <s v="CNAVNA"/>
    <m/>
    <s v="-"/>
    <s v="-"/>
    <s v="PIMPLE SAUDAGAR"/>
    <s v="-"/>
    <s v="-"/>
    <s v="-"/>
    <n v="456"/>
    <n v="0"/>
    <n v="57"/>
    <n v="73"/>
    <s v="FLOW"/>
    <m/>
    <m/>
    <m/>
    <m/>
    <s v="REGULAR"/>
    <s v="MH14LK0305"/>
    <m/>
    <d v="2024-02-29T00:00:00"/>
    <n v="24"/>
    <x v="0"/>
    <x v="0"/>
    <m/>
    <m/>
    <m/>
    <m/>
    <m/>
    <m/>
    <m/>
    <m/>
    <m/>
    <m/>
    <m/>
    <m/>
    <m/>
    <n v="1"/>
    <m/>
    <m/>
    <n v="1"/>
    <m/>
    <m/>
    <m/>
    <m/>
    <m/>
    <m/>
    <m/>
    <m/>
    <m/>
    <m/>
    <m/>
    <m/>
    <m/>
    <m/>
    <n v="1"/>
    <m/>
    <m/>
    <m/>
    <m/>
    <m/>
    <m/>
    <m/>
    <m/>
    <m/>
    <m/>
    <m/>
    <m/>
    <m/>
    <m/>
    <m/>
    <m/>
    <m/>
    <m/>
    <m/>
    <m/>
    <m/>
    <m/>
    <m/>
    <m/>
    <m/>
    <m/>
    <m/>
    <m/>
    <m/>
    <m/>
    <m/>
    <m/>
    <m/>
    <m/>
    <m/>
    <m/>
    <m/>
    <m/>
    <m/>
    <m/>
    <m/>
    <m/>
    <m/>
    <m/>
    <m/>
    <m/>
    <m/>
    <m/>
    <m/>
    <m/>
    <m/>
    <m/>
    <m/>
    <m/>
    <m/>
    <m/>
    <m/>
    <m/>
    <m/>
    <m/>
    <m/>
    <m/>
    <n v="3"/>
    <n v="1"/>
    <s v="ZBHT0015"/>
    <s v="k6qu3rzbA9"/>
    <s v="Allocated"/>
    <s v="Address Not Found (NC_ANF)"/>
    <s v="Visited at customer given address but address not found due to short address."/>
    <d v="2026-06-06T00:00:00"/>
    <m/>
    <m/>
    <m/>
    <m/>
    <s v="6"/>
    <n v="6"/>
    <n v="4351"/>
  </r>
  <r>
    <n v="461562384"/>
    <s v="KRUSHNA RAMESHWAR KHADE"/>
    <m/>
    <x v="1"/>
    <m/>
    <m/>
    <m/>
    <m/>
    <n v="5554"/>
    <n v="0"/>
    <n v="213"/>
    <n v="5767"/>
    <x v="5"/>
    <x v="1"/>
    <x v="1"/>
    <x v="13"/>
    <n v="0"/>
    <n v="213"/>
    <n v="0"/>
    <n v="4500"/>
    <s v="FLOW"/>
    <n v="0"/>
    <n v="0"/>
    <x v="1"/>
    <s v="RTP"/>
    <s v="RTP"/>
    <s v="RTP"/>
    <s v="not ready to pay charges"/>
    <m/>
    <s v="CAVNA"/>
    <m/>
    <s v="-"/>
    <s v="-"/>
    <s v="PIRANGUT"/>
    <s v="-"/>
    <s v="-"/>
    <s v="-"/>
    <n v="4713"/>
    <n v="0"/>
    <n v="147"/>
    <n v="163"/>
    <s v="FLOW"/>
    <m/>
    <m/>
    <m/>
    <m/>
    <s v="NPA"/>
    <s v="MH21CB5557"/>
    <m/>
    <d v="2024-01-18T00:00:00"/>
    <n v="24"/>
    <x v="0"/>
    <x v="0"/>
    <m/>
    <m/>
    <m/>
    <m/>
    <m/>
    <m/>
    <m/>
    <n v="1"/>
    <m/>
    <m/>
    <m/>
    <m/>
    <m/>
    <m/>
    <m/>
    <m/>
    <m/>
    <m/>
    <m/>
    <m/>
    <m/>
    <m/>
    <m/>
    <m/>
    <m/>
    <m/>
    <m/>
    <m/>
    <m/>
    <m/>
    <m/>
    <m/>
    <m/>
    <m/>
    <m/>
    <m/>
    <m/>
    <m/>
    <m/>
    <m/>
    <m/>
    <m/>
    <m/>
    <m/>
    <m/>
    <m/>
    <m/>
    <m/>
    <m/>
    <m/>
    <m/>
    <m/>
    <m/>
    <m/>
    <m/>
    <m/>
    <m/>
    <m/>
    <m/>
    <m/>
    <m/>
    <m/>
    <m/>
    <m/>
    <m/>
    <m/>
    <m/>
    <m/>
    <m/>
    <m/>
    <m/>
    <m/>
    <m/>
    <m/>
    <m/>
    <m/>
    <m/>
    <m/>
    <m/>
    <m/>
    <m/>
    <m/>
    <m/>
    <m/>
    <m/>
    <m/>
    <m/>
    <m/>
    <m/>
    <m/>
    <m/>
    <m/>
    <m/>
    <m/>
    <n v="1"/>
    <n v="1"/>
    <s v="DUWT0030"/>
    <s v="BPi8jq6Lnz"/>
    <s v="Allocated"/>
    <s v="Door Locked (NC_DL)"/>
    <s v="Door lock "/>
    <d v="2026-06-03T00:00:00"/>
    <m/>
    <m/>
    <m/>
    <m/>
    <s v="213"/>
    <n v="213"/>
    <n v="5767"/>
  </r>
  <r>
    <n v="135424700"/>
    <s v="GAJANAN BANSI KUMBHAR"/>
    <m/>
    <x v="1"/>
    <m/>
    <m/>
    <m/>
    <m/>
    <n v="3249"/>
    <n v="0"/>
    <n v="149"/>
    <n v="3398"/>
    <x v="5"/>
    <x v="1"/>
    <x v="1"/>
    <x v="13"/>
    <n v="0"/>
    <n v="149"/>
    <n v="0"/>
    <n v="900"/>
    <s v="FLOW"/>
    <n v="0"/>
    <n v="0"/>
    <x v="1"/>
    <s v="NC"/>
    <s v="NC"/>
    <s v="NC"/>
    <s v="Shifted"/>
    <m/>
    <s v="CNAVNA"/>
    <m/>
    <s v="-"/>
    <s v="-"/>
    <s v="PUNWALE"/>
    <s v="-"/>
    <s v="-"/>
    <s v="-"/>
    <n v="1049"/>
    <n v="0"/>
    <n v="146"/>
    <n v="162"/>
    <s v="FLOW"/>
    <m/>
    <m/>
    <m/>
    <m/>
    <s v="NPA"/>
    <s v="MH14KL5389"/>
    <s v="SPLENDOR PLUS I3S CAST FI PRIME RED"/>
    <d v="2022-10-31T00:00:00"/>
    <n v="36"/>
    <x v="0"/>
    <x v="0"/>
    <m/>
    <m/>
    <m/>
    <m/>
    <m/>
    <m/>
    <m/>
    <n v="1"/>
    <m/>
    <m/>
    <m/>
    <m/>
    <m/>
    <m/>
    <m/>
    <m/>
    <m/>
    <m/>
    <m/>
    <m/>
    <m/>
    <m/>
    <m/>
    <m/>
    <m/>
    <m/>
    <m/>
    <m/>
    <m/>
    <m/>
    <m/>
    <m/>
    <m/>
    <m/>
    <m/>
    <m/>
    <m/>
    <m/>
    <m/>
    <m/>
    <m/>
    <m/>
    <m/>
    <m/>
    <m/>
    <m/>
    <m/>
    <m/>
    <m/>
    <m/>
    <m/>
    <m/>
    <m/>
    <m/>
    <m/>
    <m/>
    <m/>
    <m/>
    <m/>
    <m/>
    <m/>
    <m/>
    <m/>
    <m/>
    <m/>
    <m/>
    <m/>
    <m/>
    <m/>
    <m/>
    <m/>
    <m/>
    <m/>
    <m/>
    <m/>
    <m/>
    <m/>
    <m/>
    <m/>
    <m/>
    <m/>
    <m/>
    <m/>
    <m/>
    <m/>
    <m/>
    <m/>
    <m/>
    <m/>
    <m/>
    <m/>
    <m/>
    <m/>
    <m/>
    <n v="1"/>
    <n v="1"/>
    <s v="DUWT0030"/>
    <s v="GPGqCO41R4c"/>
    <s v="Allocated"/>
    <s v="Shifted (NC_SFTD)"/>
    <s v="We had visited to customer but customer shifted "/>
    <d v="2026-06-03T00:00:00"/>
    <m/>
    <m/>
    <m/>
    <m/>
    <s v="149"/>
    <n v="149"/>
    <n v="3398"/>
  </r>
  <r>
    <n v="456721727"/>
    <s v="ABHIJIT RAMESH GORE"/>
    <m/>
    <x v="1"/>
    <m/>
    <m/>
    <m/>
    <m/>
    <n v="3794"/>
    <n v="0"/>
    <n v="23"/>
    <n v="3817"/>
    <x v="4"/>
    <x v="1"/>
    <x v="1"/>
    <x v="11"/>
    <n v="0"/>
    <n v="23"/>
    <n v="0"/>
    <n v="2082.71"/>
    <s v="-"/>
    <n v="0"/>
    <n v="0"/>
    <x v="1"/>
    <s v="KIV"/>
    <s v="-"/>
    <s v="KIV"/>
    <m/>
    <m/>
    <m/>
    <m/>
    <s v="-"/>
    <s v="-"/>
    <s v="RAJGURU NAGAR "/>
    <s v="-"/>
    <s v="-"/>
    <s v="-"/>
    <n v="2105.71"/>
    <n v="0"/>
    <n v="57"/>
    <n v="73"/>
    <s v="FLOW"/>
    <m/>
    <m/>
    <m/>
    <m/>
    <s v="REGULAR"/>
    <s v="MH14KP8052"/>
    <m/>
    <d v="2023-02-07T00:00:00"/>
    <n v="36"/>
    <x v="0"/>
    <x v="0"/>
    <m/>
    <m/>
    <m/>
    <m/>
    <m/>
    <m/>
    <m/>
    <m/>
    <m/>
    <m/>
    <m/>
    <m/>
    <m/>
    <m/>
    <m/>
    <m/>
    <m/>
    <m/>
    <m/>
    <m/>
    <m/>
    <m/>
    <m/>
    <m/>
    <m/>
    <m/>
    <m/>
    <m/>
    <m/>
    <m/>
    <m/>
    <m/>
    <m/>
    <m/>
    <m/>
    <m/>
    <m/>
    <m/>
    <m/>
    <m/>
    <m/>
    <m/>
    <m/>
    <m/>
    <m/>
    <m/>
    <m/>
    <m/>
    <m/>
    <m/>
    <m/>
    <m/>
    <m/>
    <m/>
    <m/>
    <m/>
    <m/>
    <m/>
    <m/>
    <m/>
    <m/>
    <m/>
    <m/>
    <m/>
    <m/>
    <m/>
    <m/>
    <m/>
    <m/>
    <m/>
    <m/>
    <m/>
    <m/>
    <m/>
    <m/>
    <m/>
    <m/>
    <m/>
    <m/>
    <m/>
    <m/>
    <m/>
    <m/>
    <m/>
    <m/>
    <m/>
    <m/>
    <m/>
    <m/>
    <m/>
    <m/>
    <m/>
    <m/>
    <m/>
    <n v="0"/>
    <s v=""/>
    <s v="ZBHT0010"/>
    <s v="k20dN98Ok9"/>
    <s v="Allocated"/>
    <e v="#N/A"/>
    <e v="#N/A"/>
    <e v="#N/A"/>
    <m/>
    <m/>
    <m/>
    <m/>
    <s v="23"/>
    <n v="23"/>
    <n v="3817"/>
  </r>
  <r>
    <n v="138861451"/>
    <s v="GANESH DATTATRAY BENAKE"/>
    <s v="ONLINE"/>
    <x v="20"/>
    <n v="38"/>
    <m/>
    <m/>
    <m/>
    <n v="3037"/>
    <n v="0"/>
    <n v="38"/>
    <n v="3037"/>
    <x v="4"/>
    <x v="2"/>
    <x v="0"/>
    <x v="7"/>
    <n v="0"/>
    <n v="38"/>
    <n v="0"/>
    <n v="3787"/>
    <s v="-"/>
    <n v="0"/>
    <n v="0"/>
    <x v="2"/>
    <s v="PAID"/>
    <s v="-"/>
    <s v="PAID"/>
    <m/>
    <m/>
    <s v="CAVA"/>
    <m/>
    <s v="-"/>
    <s v="-"/>
    <s v="SHIRUR"/>
    <s v="-"/>
    <s v="-"/>
    <s v="-"/>
    <n v="3825"/>
    <n v="0"/>
    <n v="56"/>
    <n v="0"/>
    <s v="RB"/>
    <m/>
    <m/>
    <m/>
    <m/>
    <s v="REGULAR"/>
    <m/>
    <s v="HF DELUXE BS6 I3S DRUM SELF CAST"/>
    <d v="2023-02-27T00:00:00"/>
    <n v="36"/>
    <x v="0"/>
    <x v="0"/>
    <m/>
    <m/>
    <m/>
    <m/>
    <m/>
    <m/>
    <m/>
    <m/>
    <m/>
    <m/>
    <m/>
    <m/>
    <m/>
    <m/>
    <m/>
    <m/>
    <n v="1"/>
    <m/>
    <m/>
    <m/>
    <m/>
    <m/>
    <m/>
    <m/>
    <m/>
    <m/>
    <m/>
    <m/>
    <m/>
    <m/>
    <m/>
    <m/>
    <m/>
    <m/>
    <m/>
    <m/>
    <m/>
    <m/>
    <m/>
    <m/>
    <m/>
    <m/>
    <m/>
    <m/>
    <m/>
    <m/>
    <m/>
    <m/>
    <m/>
    <m/>
    <m/>
    <m/>
    <m/>
    <m/>
    <m/>
    <m/>
    <m/>
    <m/>
    <m/>
    <m/>
    <m/>
    <m/>
    <m/>
    <m/>
    <m/>
    <m/>
    <m/>
    <m/>
    <m/>
    <m/>
    <m/>
    <m/>
    <m/>
    <m/>
    <m/>
    <m/>
    <m/>
    <m/>
    <m/>
    <m/>
    <m/>
    <m/>
    <m/>
    <m/>
    <m/>
    <m/>
    <m/>
    <m/>
    <m/>
    <m/>
    <m/>
    <m/>
    <m/>
    <m/>
    <n v="1"/>
    <n v="1"/>
    <s v="ZBHT0024"/>
    <s v="A6WosjtNkS"/>
    <s v="Allocated"/>
    <s v="Left Message (LMCB)"/>
    <s v="Meet son"/>
    <d v="2026-06-06T00:00:00"/>
    <m/>
    <m/>
    <m/>
    <m/>
    <s v="38"/>
    <n v="38"/>
    <n v="3075"/>
  </r>
  <r>
    <n v="137963404"/>
    <s v="MAYUR HARIDAS MANMODE"/>
    <m/>
    <x v="1"/>
    <m/>
    <m/>
    <m/>
    <m/>
    <n v="5976"/>
    <n v="0"/>
    <n v="139.58000000000001"/>
    <n v="6115.58"/>
    <x v="4"/>
    <x v="1"/>
    <x v="1"/>
    <x v="12"/>
    <n v="0"/>
    <n v="139.58000000000001"/>
    <n v="0"/>
    <n v="3150"/>
    <s v="02.05.26"/>
    <n v="0"/>
    <n v="0"/>
    <x v="1"/>
    <s v="NC"/>
    <s v="PAID"/>
    <s v="NC"/>
    <s v="Always door lock"/>
    <m/>
    <s v="CNAVNA"/>
    <m/>
    <s v="-"/>
    <s v="-"/>
    <s v="SUS"/>
    <s v="-"/>
    <s v="-"/>
    <s v="-"/>
    <n v="3289.58"/>
    <n v="0"/>
    <n v="56"/>
    <n v="72"/>
    <s v="FLOW"/>
    <m/>
    <m/>
    <m/>
    <m/>
    <s v="REGULAR"/>
    <s v="MH12VD4164"/>
    <s v="RE BULLET 350 EFI BLACK"/>
    <d v="2023-01-21T00:00:00"/>
    <n v="36"/>
    <x v="0"/>
    <x v="0"/>
    <m/>
    <m/>
    <m/>
    <m/>
    <m/>
    <m/>
    <m/>
    <m/>
    <m/>
    <m/>
    <n v="1"/>
    <m/>
    <m/>
    <m/>
    <m/>
    <m/>
    <m/>
    <m/>
    <m/>
    <m/>
    <m/>
    <m/>
    <m/>
    <m/>
    <m/>
    <m/>
    <m/>
    <m/>
    <m/>
    <m/>
    <m/>
    <m/>
    <m/>
    <m/>
    <m/>
    <m/>
    <m/>
    <m/>
    <m/>
    <m/>
    <m/>
    <m/>
    <m/>
    <m/>
    <m/>
    <m/>
    <m/>
    <m/>
    <m/>
    <m/>
    <m/>
    <m/>
    <m/>
    <m/>
    <m/>
    <m/>
    <m/>
    <m/>
    <m/>
    <m/>
    <m/>
    <m/>
    <m/>
    <m/>
    <m/>
    <m/>
    <m/>
    <m/>
    <m/>
    <m/>
    <m/>
    <m/>
    <m/>
    <m/>
    <m/>
    <m/>
    <m/>
    <m/>
    <m/>
    <m/>
    <m/>
    <m/>
    <m/>
    <m/>
    <m/>
    <m/>
    <m/>
    <m/>
    <m/>
    <m/>
    <m/>
    <m/>
    <m/>
    <m/>
    <n v="1"/>
    <n v="1"/>
    <s v="DUWT0023"/>
    <s v="G64yySkqQNz"/>
    <s v="Allocated"/>
    <s v="Door Locked (NC_DL)"/>
    <s v="Door lock "/>
    <d v="2026-06-04T00:00:00"/>
    <m/>
    <m/>
    <m/>
    <m/>
    <s v="139.58"/>
    <n v="139.58000000000001"/>
    <n v="6115.58"/>
  </r>
  <r>
    <n v="454518679"/>
    <s v="SHESHRAV RAMNATH RANMALE"/>
    <m/>
    <x v="1"/>
    <m/>
    <m/>
    <m/>
    <m/>
    <n v="3135"/>
    <n v="0"/>
    <n v="2"/>
    <n v="3137"/>
    <x v="4"/>
    <x v="1"/>
    <x v="1"/>
    <x v="1"/>
    <n v="0"/>
    <n v="2"/>
    <n v="0"/>
    <n v="3121.26"/>
    <s v="-"/>
    <n v="0"/>
    <n v="0"/>
    <x v="1"/>
    <s v="NC"/>
    <s v="-"/>
    <s v="NC"/>
    <s v="Add not found"/>
    <m/>
    <s v="CNAVNA"/>
    <m/>
    <s v="-"/>
    <s v="-"/>
    <s v="THERGAON"/>
    <s v="-"/>
    <s v="-"/>
    <s v="-"/>
    <n v="3123.26"/>
    <n v="0"/>
    <n v="57"/>
    <n v="73"/>
    <s v="FLOW"/>
    <m/>
    <m/>
    <m/>
    <m/>
    <s v="NPA"/>
    <s v="MH16DB1209"/>
    <m/>
    <d v="2022-08-28T00:00:00"/>
    <n v="42"/>
    <x v="0"/>
    <x v="0"/>
    <m/>
    <m/>
    <m/>
    <m/>
    <m/>
    <m/>
    <m/>
    <n v="1"/>
    <m/>
    <m/>
    <m/>
    <m/>
    <m/>
    <m/>
    <m/>
    <m/>
    <m/>
    <m/>
    <m/>
    <m/>
    <m/>
    <m/>
    <m/>
    <m/>
    <m/>
    <m/>
    <m/>
    <m/>
    <m/>
    <m/>
    <m/>
    <m/>
    <m/>
    <m/>
    <m/>
    <m/>
    <m/>
    <m/>
    <m/>
    <m/>
    <m/>
    <m/>
    <m/>
    <m/>
    <m/>
    <m/>
    <m/>
    <m/>
    <m/>
    <m/>
    <m/>
    <m/>
    <m/>
    <m/>
    <m/>
    <m/>
    <m/>
    <m/>
    <m/>
    <m/>
    <m/>
    <m/>
    <m/>
    <m/>
    <m/>
    <m/>
    <m/>
    <m/>
    <m/>
    <m/>
    <m/>
    <m/>
    <m/>
    <m/>
    <m/>
    <m/>
    <m/>
    <m/>
    <m/>
    <m/>
    <m/>
    <m/>
    <m/>
    <m/>
    <m/>
    <m/>
    <m/>
    <m/>
    <m/>
    <m/>
    <m/>
    <m/>
    <m/>
    <m/>
    <n v="1"/>
    <n v="1"/>
    <s v="ZBHT0011"/>
    <s v="G2yHsQ9bkb"/>
    <s v="Allocated"/>
    <s v="Address Not Found (NC_ANF)"/>
    <s v="Visit cm residence address cm short address not found "/>
    <d v="2026-06-03T00:00:00"/>
    <m/>
    <m/>
    <m/>
    <s v="DIGICOLLTC"/>
    <s v="2"/>
    <n v="2"/>
    <n v="3137"/>
  </r>
  <r>
    <n v="461234688"/>
    <s v="VILAKSHI DINESH SHINDE"/>
    <m/>
    <x v="1"/>
    <m/>
    <m/>
    <m/>
    <m/>
    <n v="4992"/>
    <n v="0"/>
    <n v="3"/>
    <n v="4995"/>
    <x v="2"/>
    <x v="1"/>
    <x v="1"/>
    <x v="1"/>
    <n v="0"/>
    <n v="3"/>
    <n v="0"/>
    <n v="4050"/>
    <s v="FLOW"/>
    <n v="0"/>
    <n v="0"/>
    <x v="1"/>
    <s v="RTP"/>
    <s v="RTP"/>
    <s v="RTP"/>
    <s v="Financail problem"/>
    <m/>
    <m/>
    <m/>
    <s v="-"/>
    <s v="-"/>
    <s v="WALHEKARWADI"/>
    <s v="-"/>
    <s v="-"/>
    <s v="-"/>
    <n v="4053"/>
    <n v="0"/>
    <n v="116"/>
    <n v="132"/>
    <s v="FLOW"/>
    <m/>
    <m/>
    <m/>
    <m/>
    <s v="NPA"/>
    <s v="MH14LG4276"/>
    <m/>
    <d v="2023-12-26T00:00:00"/>
    <n v="24"/>
    <x v="0"/>
    <x v="0"/>
    <m/>
    <m/>
    <m/>
    <m/>
    <m/>
    <m/>
    <m/>
    <m/>
    <m/>
    <m/>
    <n v="1"/>
    <m/>
    <m/>
    <m/>
    <m/>
    <m/>
    <m/>
    <m/>
    <m/>
    <m/>
    <m/>
    <m/>
    <m/>
    <m/>
    <m/>
    <m/>
    <m/>
    <m/>
    <m/>
    <m/>
    <m/>
    <m/>
    <m/>
    <m/>
    <m/>
    <m/>
    <m/>
    <m/>
    <m/>
    <m/>
    <m/>
    <m/>
    <m/>
    <m/>
    <m/>
    <m/>
    <m/>
    <m/>
    <m/>
    <m/>
    <m/>
    <m/>
    <m/>
    <m/>
    <m/>
    <m/>
    <m/>
    <m/>
    <m/>
    <m/>
    <m/>
    <m/>
    <m/>
    <m/>
    <m/>
    <m/>
    <m/>
    <m/>
    <m/>
    <m/>
    <m/>
    <m/>
    <m/>
    <m/>
    <m/>
    <m/>
    <m/>
    <m/>
    <m/>
    <m/>
    <m/>
    <m/>
    <m/>
    <m/>
    <m/>
    <m/>
    <m/>
    <m/>
    <m/>
    <m/>
    <m/>
    <m/>
    <m/>
    <m/>
    <n v="1"/>
    <n v="1"/>
    <s v="ZBHT0011"/>
    <s v="G6tk52nL7z"/>
    <s v="Allocated"/>
    <s v="Refuse To Pay (RTP)"/>
    <s v="Visit cm residence address cm not able to pay finance problem "/>
    <d v="2026-06-04T00:00:00"/>
    <m/>
    <m/>
    <m/>
    <m/>
    <s v="3"/>
    <n v="3"/>
    <n v="4995"/>
  </r>
  <r>
    <n v="135494657"/>
    <s v="SIRMAKUMARI RAMAVTAR MOURYA"/>
    <m/>
    <x v="1"/>
    <m/>
    <m/>
    <m/>
    <m/>
    <n v="3189"/>
    <n v="0"/>
    <n v="23"/>
    <n v="3212"/>
    <x v="3"/>
    <x v="1"/>
    <x v="1"/>
    <x v="6"/>
    <n v="0"/>
    <n v="23"/>
    <n v="0"/>
    <n v="2697"/>
    <s v="-"/>
    <n v="0"/>
    <n v="0"/>
    <x v="1"/>
    <s v="NC"/>
    <s v="-"/>
    <s v="NC"/>
    <s v="no such person"/>
    <m/>
    <s v="CNAVNA"/>
    <m/>
    <s v="-"/>
    <s v="-"/>
    <s v="YERWADA"/>
    <s v="-"/>
    <s v="-"/>
    <s v="-"/>
    <n v="2720"/>
    <n v="0"/>
    <n v="177"/>
    <n v="193"/>
    <s v="FLOW"/>
    <m/>
    <m/>
    <m/>
    <m/>
    <s v="NPA"/>
    <s v="MH12UV3696"/>
    <s v="HONDA ACTIVA 6G STD BS VI"/>
    <d v="2022-10-31T00:00:00"/>
    <n v="36"/>
    <x v="0"/>
    <x v="1"/>
    <m/>
    <m/>
    <m/>
    <m/>
    <m/>
    <m/>
    <m/>
    <m/>
    <m/>
    <m/>
    <n v="1"/>
    <m/>
    <m/>
    <m/>
    <m/>
    <m/>
    <m/>
    <m/>
    <m/>
    <m/>
    <m/>
    <m/>
    <m/>
    <m/>
    <m/>
    <m/>
    <m/>
    <m/>
    <m/>
    <m/>
    <m/>
    <m/>
    <m/>
    <m/>
    <m/>
    <m/>
    <m/>
    <m/>
    <m/>
    <m/>
    <m/>
    <m/>
    <m/>
    <m/>
    <m/>
    <m/>
    <m/>
    <m/>
    <m/>
    <m/>
    <m/>
    <m/>
    <m/>
    <m/>
    <m/>
    <m/>
    <m/>
    <m/>
    <m/>
    <m/>
    <m/>
    <m/>
    <m/>
    <m/>
    <m/>
    <m/>
    <m/>
    <m/>
    <m/>
    <m/>
    <m/>
    <m/>
    <m/>
    <m/>
    <m/>
    <m/>
    <m/>
    <m/>
    <m/>
    <m/>
    <m/>
    <m/>
    <m/>
    <m/>
    <m/>
    <m/>
    <m/>
    <m/>
    <m/>
    <m/>
    <m/>
    <m/>
    <m/>
    <m/>
    <n v="1"/>
    <n v="1"/>
    <s v="ZBHT0012"/>
    <s v="B6OWeNGLnc"/>
    <s v="Allocated"/>
    <s v="No Such Person (NC_NSP)"/>
    <s v="Nc"/>
    <d v="2026-06-04T00:00:00"/>
    <m/>
    <m/>
    <m/>
    <m/>
    <s v="23"/>
    <n v="23"/>
    <n v="3212"/>
  </r>
  <r>
    <n v="463182764"/>
    <s v="NILAM RAJU GAIKWAD"/>
    <m/>
    <x v="1"/>
    <m/>
    <m/>
    <m/>
    <m/>
    <n v="1668"/>
    <n v="0"/>
    <n v="133"/>
    <n v="1801"/>
    <x v="2"/>
    <x v="1"/>
    <x v="1"/>
    <x v="6"/>
    <n v="0"/>
    <n v="133"/>
    <n v="0"/>
    <n v="4500"/>
    <s v="-"/>
    <n v="0"/>
    <n v="0"/>
    <x v="1"/>
    <s v="NC"/>
    <s v="-"/>
    <s v="NC"/>
    <s v="Shifted"/>
    <m/>
    <s v="CNAVNA"/>
    <m/>
    <s v="-"/>
    <s v="-"/>
    <s v="YERWADA"/>
    <s v="-"/>
    <s v="-"/>
    <s v="-"/>
    <n v="4633"/>
    <n v="0"/>
    <n v="115"/>
    <n v="131"/>
    <s v="FLOW"/>
    <m/>
    <m/>
    <m/>
    <m/>
    <s v="NPA"/>
    <s v="MH12WB5598"/>
    <m/>
    <d v="2024-06-12T00:00:00"/>
    <n v="18"/>
    <x v="0"/>
    <x v="1"/>
    <m/>
    <m/>
    <m/>
    <m/>
    <m/>
    <m/>
    <m/>
    <m/>
    <m/>
    <m/>
    <m/>
    <m/>
    <m/>
    <n v="1"/>
    <m/>
    <m/>
    <m/>
    <m/>
    <m/>
    <m/>
    <m/>
    <m/>
    <m/>
    <m/>
    <m/>
    <m/>
    <m/>
    <m/>
    <m/>
    <m/>
    <m/>
    <m/>
    <m/>
    <m/>
    <m/>
    <m/>
    <m/>
    <m/>
    <m/>
    <m/>
    <m/>
    <m/>
    <m/>
    <m/>
    <m/>
    <m/>
    <m/>
    <m/>
    <m/>
    <m/>
    <m/>
    <m/>
    <m/>
    <m/>
    <m/>
    <m/>
    <m/>
    <m/>
    <m/>
    <m/>
    <m/>
    <m/>
    <m/>
    <m/>
    <m/>
    <m/>
    <m/>
    <m/>
    <m/>
    <m/>
    <m/>
    <m/>
    <m/>
    <m/>
    <m/>
    <m/>
    <m/>
    <m/>
    <m/>
    <m/>
    <m/>
    <m/>
    <m/>
    <m/>
    <m/>
    <m/>
    <m/>
    <m/>
    <m/>
    <m/>
    <m/>
    <m/>
    <m/>
    <m/>
    <n v="1"/>
    <n v="1"/>
    <s v="ZBHT0012"/>
    <s v="koQfwGzTtpz"/>
    <s v="Allocated"/>
    <s v="Shifted (NC_SFTD)"/>
    <s v="Nc"/>
    <d v="2026-06-05T00:00:00"/>
    <m/>
    <m/>
    <m/>
    <m/>
    <s v="133"/>
    <n v="133"/>
    <n v="180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CF0BCC0-4069-4F60-944E-A5D10B7A28A6}" name="PivotTable12" cacheId="5"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B31:D39" firstHeaderRow="1" firstDataRow="2" firstDataCol="1" rowPageCount="4" colPageCount="1"/>
  <pivotFields count="163">
    <pivotField compact="0" outline="0" showAll="0"/>
    <pivotField compact="0" outline="0" showAll="0" defaultSubtotal="0"/>
    <pivotField compact="0" outline="0" showAll="0"/>
    <pivotField axis="axisPage" compact="0" outline="0" multipleItemSelectionAllowed="1" showAll="0">
      <items count="22">
        <item h="1" x="0"/>
        <item h="1" x="8"/>
        <item h="1" x="9"/>
        <item x="1"/>
        <item h="1" x="10"/>
        <item h="1" m="1" x="20"/>
        <item h="1" x="4"/>
        <item h="1" m="1" x="19"/>
        <item h="1" x="5"/>
        <item h="1" x="13"/>
        <item h="1" m="1" x="16"/>
        <item h="1" x="2"/>
        <item h="1" m="1" x="17"/>
        <item h="1" m="1" x="18"/>
        <item h="1" x="7"/>
        <item h="1" x="6"/>
        <item h="1" m="1" x="15"/>
        <item h="1" x="3"/>
        <item h="1" x="12"/>
        <item h="1" m="1" x="14"/>
        <item h="1" x="11"/>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Col" compact="0" outline="0" showAll="0" includeNewItemsInFilter="1" sortType="ascending">
      <items count="7">
        <item n="BUCKET 1" x="0"/>
        <item n="BUCKET 2" x="4"/>
        <item n="BUCKET 3" x="1"/>
        <item n="BUCKET 4" x="2"/>
        <item n="BUCKET 5" x="5"/>
        <item n="BUCKET 6" x="3"/>
        <item t="default"/>
      </items>
    </pivotField>
    <pivotField compact="0" outline="0" showAll="0" defaultSubtotal="0"/>
    <pivotField axis="axisPage" dataField="1" compact="0" outline="0" multipleItemSelectionAllowed="1" showAll="0">
      <items count="3">
        <item x="1"/>
        <item h="1" x="0"/>
        <item t="default"/>
      </items>
    </pivotField>
    <pivotField axis="axisRow" compact="0" outline="0" showAll="0" defaultSubtotal="0">
      <items count="18">
        <item x="2"/>
        <item x="3"/>
        <item x="6"/>
        <item x="14"/>
        <item x="9"/>
        <item x="15"/>
        <item x="13"/>
        <item x="7"/>
        <item x="17"/>
        <item x="8"/>
        <item x="16"/>
        <item x="11"/>
        <item x="0"/>
        <item x="12"/>
        <item x="4"/>
        <item x="5"/>
        <item x="10"/>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7">
    <i>
      <x/>
    </i>
    <i>
      <x v="3"/>
    </i>
    <i>
      <x v="7"/>
    </i>
    <i>
      <x v="9"/>
    </i>
    <i>
      <x v="15"/>
    </i>
    <i>
      <x v="17"/>
    </i>
    <i t="grand">
      <x/>
    </i>
  </rowItems>
  <colFields count="1">
    <field x="12"/>
  </colFields>
  <colItems count="2">
    <i>
      <x v="2"/>
    </i>
    <i t="grand">
      <x/>
    </i>
  </colItems>
  <pageFields count="4">
    <pageField fld="51" hier="-1"/>
    <pageField fld="3" hier="-1"/>
    <pageField fld="14" hier="-1"/>
    <pageField fld="162" hier="-1"/>
  </pageFields>
  <dataFields count="1">
    <dataField name="Count of RECEIPT CUT" fld="14" subtotal="count" baseField="0" baseItem="0"/>
  </dataFields>
  <formats count="688">
    <format dxfId="21974">
      <pivotArea type="all" dataOnly="0" outline="0" fieldPosition="0"/>
    </format>
    <format dxfId="21973">
      <pivotArea outline="0" collapsedLevelsAreSubtotals="1" fieldPosition="0"/>
    </format>
    <format dxfId="21972">
      <pivotArea dataOnly="0" labelOnly="1" grandRow="1" outline="0" fieldPosition="0"/>
    </format>
    <format dxfId="21971">
      <pivotArea dataOnly="0" labelOnly="1" outline="0" fieldPosition="0">
        <references count="1">
          <reference field="12" count="4">
            <x v="0"/>
            <x v="1"/>
            <x v="2"/>
            <x v="4"/>
          </reference>
        </references>
      </pivotArea>
    </format>
    <format dxfId="21970">
      <pivotArea dataOnly="0" labelOnly="1" grandCol="1" outline="0" fieldPosition="0"/>
    </format>
    <format dxfId="21969">
      <pivotArea type="all" dataOnly="0" outline="0" fieldPosition="0"/>
    </format>
    <format dxfId="21968">
      <pivotArea outline="0" collapsedLevelsAreSubtotals="1" fieldPosition="0"/>
    </format>
    <format dxfId="21967">
      <pivotArea dataOnly="0" labelOnly="1" grandRow="1" outline="0" fieldPosition="0"/>
    </format>
    <format dxfId="21966">
      <pivotArea dataOnly="0" labelOnly="1" outline="0" fieldPosition="0">
        <references count="1">
          <reference field="12" count="4">
            <x v="0"/>
            <x v="1"/>
            <x v="2"/>
            <x v="4"/>
          </reference>
        </references>
      </pivotArea>
    </format>
    <format dxfId="21965">
      <pivotArea dataOnly="0" labelOnly="1" grandCol="1" outline="0" fieldPosition="0"/>
    </format>
    <format dxfId="21964">
      <pivotArea type="all" dataOnly="0" outline="0" fieldPosition="0"/>
    </format>
    <format dxfId="21963">
      <pivotArea type="origin" dataOnly="0" labelOnly="1" outline="0" fieldPosition="0"/>
    </format>
    <format dxfId="21962">
      <pivotArea type="origin" dataOnly="0" labelOnly="1" outline="0" fieldPosition="0"/>
    </format>
    <format dxfId="21961">
      <pivotArea type="all" dataOnly="0" outline="0" fieldPosition="0"/>
    </format>
    <format dxfId="21960">
      <pivotArea outline="0" collapsedLevelsAreSubtotals="1" fieldPosition="0">
        <references count="1">
          <reference field="12" count="2" selected="0">
            <x v="1"/>
            <x v="2"/>
          </reference>
        </references>
      </pivotArea>
    </format>
    <format dxfId="21959">
      <pivotArea grandCol="1" outline="0" collapsedLevelsAreSubtotals="1" fieldPosition="0"/>
    </format>
    <format dxfId="21958">
      <pivotArea type="topRight" dataOnly="0" labelOnly="1" outline="0" offset="D1" fieldPosition="0"/>
    </format>
    <format dxfId="21957">
      <pivotArea dataOnly="0" labelOnly="1" outline="0" fieldPosition="0">
        <references count="1">
          <reference field="12" count="0"/>
        </references>
      </pivotArea>
    </format>
    <format dxfId="21956">
      <pivotArea dataOnly="0" labelOnly="1" outline="0" fieldPosition="0">
        <references count="1">
          <reference field="12" count="0"/>
        </references>
      </pivotArea>
    </format>
    <format dxfId="21955">
      <pivotArea dataOnly="0" labelOnly="1" outline="0" fieldPosition="0">
        <references count="1">
          <reference field="12" count="4">
            <x v="0"/>
            <x v="1"/>
            <x v="2"/>
            <x v="3"/>
          </reference>
        </references>
      </pivotArea>
    </format>
    <format dxfId="21954">
      <pivotArea outline="0" collapsedLevelsAreSubtotals="1" fieldPosition="0"/>
    </format>
    <format dxfId="21953">
      <pivotArea dataOnly="0" labelOnly="1" outline="0" fieldPosition="0">
        <references count="1">
          <reference field="12" count="2">
            <x v="0"/>
            <x v="4"/>
          </reference>
        </references>
      </pivotArea>
    </format>
    <format dxfId="21952">
      <pivotArea dataOnly="0" labelOnly="1" grandCol="1" outline="0" fieldPosition="0"/>
    </format>
    <format dxfId="21951">
      <pivotArea dataOnly="0" labelOnly="1" grandRow="1" outline="0" fieldPosition="0"/>
    </format>
    <format dxfId="21950">
      <pivotArea dataOnly="0" grandCol="1" outline="0" axis="axisCol" fieldPosition="0"/>
    </format>
    <format dxfId="21949">
      <pivotArea type="all" dataOnly="0" outline="0" fieldPosition="0"/>
    </format>
    <format dxfId="21948">
      <pivotArea outline="0" collapsedLevelsAreSubtotals="1" fieldPosition="0"/>
    </format>
    <format dxfId="21947">
      <pivotArea dataOnly="0" labelOnly="1" grandRow="1" outline="0" fieldPosition="0"/>
    </format>
    <format dxfId="21946">
      <pivotArea dataOnly="0" labelOnly="1" outline="0" fieldPosition="0">
        <references count="1">
          <reference field="12" count="2">
            <x v="0"/>
            <x v="4"/>
          </reference>
        </references>
      </pivotArea>
    </format>
    <format dxfId="21945">
      <pivotArea dataOnly="0" labelOnly="1" grandCol="1" outline="0" fieldPosition="0"/>
    </format>
    <format dxfId="21944">
      <pivotArea outline="0" collapsedLevelsAreSubtotals="1" fieldPosition="0"/>
    </format>
    <format dxfId="21943">
      <pivotArea dataOnly="0" labelOnly="1" grandRow="1" outline="0" fieldPosition="0"/>
    </format>
    <format dxfId="21942">
      <pivotArea dataOnly="0" labelOnly="1" outline="0" fieldPosition="0">
        <references count="1">
          <reference field="12" count="5">
            <x v="0"/>
            <x v="1"/>
            <x v="2"/>
            <x v="3"/>
            <x v="4"/>
          </reference>
        </references>
      </pivotArea>
    </format>
    <format dxfId="21941">
      <pivotArea dataOnly="0" labelOnly="1" grandCol="1" outline="0" fieldPosition="0"/>
    </format>
    <format dxfId="21940">
      <pivotArea outline="0" collapsedLevelsAreSubtotals="1" fieldPosition="0"/>
    </format>
    <format dxfId="21939">
      <pivotArea dataOnly="0" labelOnly="1" grandRow="1" outline="0" fieldPosition="0"/>
    </format>
    <format dxfId="21938">
      <pivotArea dataOnly="0" labelOnly="1" outline="0" fieldPosition="0">
        <references count="1">
          <reference field="12" count="0"/>
        </references>
      </pivotArea>
    </format>
    <format dxfId="21937">
      <pivotArea dataOnly="0" labelOnly="1" grandCol="1" outline="0" fieldPosition="0"/>
    </format>
    <format dxfId="21936">
      <pivotArea dataOnly="0" labelOnly="1" outline="0" fieldPosition="0">
        <references count="1">
          <reference field="12" count="5">
            <x v="0"/>
            <x v="1"/>
            <x v="2"/>
            <x v="3"/>
            <x v="4"/>
          </reference>
        </references>
      </pivotArea>
    </format>
    <format dxfId="21935">
      <pivotArea dataOnly="0" labelOnly="1" outline="0" fieldPosition="0">
        <references count="1">
          <reference field="12" count="4">
            <x v="0"/>
            <x v="1"/>
            <x v="3"/>
            <x v="4"/>
          </reference>
        </references>
      </pivotArea>
    </format>
    <format dxfId="21934">
      <pivotArea dataOnly="0" labelOnly="1" grandRow="1" outline="0" fieldPosition="0"/>
    </format>
    <format dxfId="21933">
      <pivotArea dataOnly="0" labelOnly="1" grandRow="1" outline="0" fieldPosition="0"/>
    </format>
    <format dxfId="21932">
      <pivotArea outline="0" collapsedLevelsAreSubtotals="1" fieldPosition="0"/>
    </format>
    <format dxfId="21931">
      <pivotArea dataOnly="0" labelOnly="1" outline="0" fieldPosition="0">
        <references count="1">
          <reference field="12" count="4">
            <x v="0"/>
            <x v="1"/>
            <x v="2"/>
            <x v="5"/>
          </reference>
        </references>
      </pivotArea>
    </format>
    <format dxfId="21930">
      <pivotArea dataOnly="0" labelOnly="1" grandCol="1" outline="0" fieldPosition="0"/>
    </format>
    <format dxfId="21929">
      <pivotArea dataOnly="0" labelOnly="1" outline="0" fieldPosition="0">
        <references count="1">
          <reference field="12" count="4">
            <x v="0"/>
            <x v="1"/>
            <x v="3"/>
            <x v="5"/>
          </reference>
        </references>
      </pivotArea>
    </format>
    <format dxfId="21928">
      <pivotArea type="all" dataOnly="0" outline="0" fieldPosition="0"/>
    </format>
    <format dxfId="21927">
      <pivotArea outline="0" collapsedLevelsAreSubtotals="1" fieldPosition="0"/>
    </format>
    <format dxfId="21926">
      <pivotArea dataOnly="0" labelOnly="1" grandRow="1" outline="0" fieldPosition="0"/>
    </format>
    <format dxfId="21925">
      <pivotArea dataOnly="0" labelOnly="1" outline="0" fieldPosition="0">
        <references count="1">
          <reference field="12" count="4">
            <x v="0"/>
            <x v="1"/>
            <x v="2"/>
            <x v="4"/>
          </reference>
        </references>
      </pivotArea>
    </format>
    <format dxfId="21924">
      <pivotArea dataOnly="0" labelOnly="1" grandCol="1" outline="0" fieldPosition="0"/>
    </format>
    <format dxfId="21923">
      <pivotArea outline="0" collapsedLevelsAreSubtotals="1" fieldPosition="0"/>
    </format>
    <format dxfId="21922">
      <pivotArea dataOnly="0" labelOnly="1" grandRow="1" outline="0" fieldPosition="0"/>
    </format>
    <format dxfId="21921">
      <pivotArea dataOnly="0" labelOnly="1" outline="0" fieldPosition="0">
        <references count="1">
          <reference field="12" count="4">
            <x v="0"/>
            <x v="1"/>
            <x v="2"/>
            <x v="4"/>
          </reference>
        </references>
      </pivotArea>
    </format>
    <format dxfId="21920">
      <pivotArea dataOnly="0" labelOnly="1" grandCol="1" outline="0" fieldPosition="0"/>
    </format>
    <format dxfId="21919">
      <pivotArea outline="0" collapsedLevelsAreSubtotals="1" fieldPosition="0"/>
    </format>
    <format dxfId="21918">
      <pivotArea dataOnly="0" labelOnly="1" grandRow="1" outline="0" fieldPosition="0"/>
    </format>
    <format dxfId="21917">
      <pivotArea dataOnly="0" labelOnly="1" outline="0" fieldPosition="0">
        <references count="1">
          <reference field="12" count="4">
            <x v="0"/>
            <x v="1"/>
            <x v="2"/>
            <x v="4"/>
          </reference>
        </references>
      </pivotArea>
    </format>
    <format dxfId="21916">
      <pivotArea dataOnly="0" labelOnly="1" grandCol="1" outline="0" fieldPosition="0"/>
    </format>
    <format dxfId="21915">
      <pivotArea dataOnly="0" grandCol="1" outline="0" axis="axisCol" fieldPosition="0"/>
    </format>
    <format dxfId="21914">
      <pivotArea dataOnly="0" labelOnly="1" outline="0" fieldPosition="0">
        <references count="1">
          <reference field="12" count="0"/>
        </references>
      </pivotArea>
    </format>
    <format dxfId="21913">
      <pivotArea dataOnly="0" grandCol="1" outline="0" axis="axisCol" fieldPosition="0"/>
    </format>
    <format dxfId="21912">
      <pivotArea dataOnly="0" labelOnly="1" outline="0" fieldPosition="0">
        <references count="1">
          <reference field="12" count="5">
            <x v="0"/>
            <x v="2"/>
            <x v="3"/>
            <x v="4"/>
            <x v="5"/>
          </reference>
        </references>
      </pivotArea>
    </format>
    <format dxfId="21911">
      <pivotArea dataOnly="0" labelOnly="1" grandCol="1" outline="0" fieldPosition="0"/>
    </format>
    <format dxfId="21910">
      <pivotArea dataOnly="0" labelOnly="1" grandCol="1" outline="0" fieldPosition="0"/>
    </format>
    <format dxfId="21909">
      <pivotArea dataOnly="0" labelOnly="1" outline="0" fieldPosition="0">
        <references count="1">
          <reference field="12" count="4">
            <x v="0"/>
            <x v="1"/>
            <x v="2"/>
            <x v="3"/>
          </reference>
        </references>
      </pivotArea>
    </format>
    <format dxfId="21908">
      <pivotArea dataOnly="0" labelOnly="1" grandCol="1" outline="0" fieldPosition="0"/>
    </format>
    <format dxfId="21907">
      <pivotArea dataOnly="0" labelOnly="1" grandCol="1" outline="0" fieldPosition="0"/>
    </format>
    <format dxfId="21906">
      <pivotArea dataOnly="0" labelOnly="1" outline="0" fieldPosition="0">
        <references count="1">
          <reference field="12" count="4">
            <x v="0"/>
            <x v="1"/>
            <x v="2"/>
            <x v="3"/>
          </reference>
        </references>
      </pivotArea>
    </format>
    <format dxfId="21905">
      <pivotArea dataOnly="0" labelOnly="1" grandCol="1" outline="0" fieldPosition="0"/>
    </format>
    <format dxfId="21904">
      <pivotArea outline="0" collapsedLevelsAreSubtotals="1" fieldPosition="0"/>
    </format>
    <format dxfId="21903">
      <pivotArea dataOnly="0" labelOnly="1" outline="0" fieldPosition="0">
        <references count="1">
          <reference field="12" count="4">
            <x v="0"/>
            <x v="1"/>
            <x v="3"/>
            <x v="4"/>
          </reference>
        </references>
      </pivotArea>
    </format>
    <format dxfId="21902">
      <pivotArea dataOnly="0" labelOnly="1" grandCol="1" outline="0" fieldPosition="0"/>
    </format>
    <format dxfId="21901">
      <pivotArea dataOnly="0" labelOnly="1" grandRow="1" outline="0" fieldPosition="0"/>
    </format>
    <format dxfId="21900">
      <pivotArea grandCol="1" outline="0" collapsedLevelsAreSubtotals="1" fieldPosition="0"/>
    </format>
    <format dxfId="21899">
      <pivotArea dataOnly="0" labelOnly="1" grandCol="1" outline="0" fieldPosition="0"/>
    </format>
    <format dxfId="21898">
      <pivotArea type="all" dataOnly="0" outline="0" fieldPosition="0"/>
    </format>
    <format dxfId="21897">
      <pivotArea outline="0" collapsedLevelsAreSubtotals="1" fieldPosition="0"/>
    </format>
    <format dxfId="21896">
      <pivotArea type="origin" dataOnly="0" labelOnly="1" outline="0" fieldPosition="0"/>
    </format>
    <format dxfId="21895">
      <pivotArea field="12" type="button" dataOnly="0" labelOnly="1" outline="0" axis="axisCol" fieldPosition="0"/>
    </format>
    <format dxfId="21894">
      <pivotArea type="topRight" dataOnly="0" labelOnly="1" outline="0" fieldPosition="0"/>
    </format>
    <format dxfId="21893">
      <pivotArea dataOnly="0" labelOnly="1" grandRow="1" outline="0" fieldPosition="0"/>
    </format>
    <format dxfId="21892">
      <pivotArea dataOnly="0" labelOnly="1" outline="0" fieldPosition="0">
        <references count="1">
          <reference field="12" count="4">
            <x v="0"/>
            <x v="1"/>
            <x v="2"/>
            <x v="4"/>
          </reference>
        </references>
      </pivotArea>
    </format>
    <format dxfId="21891">
      <pivotArea dataOnly="0" labelOnly="1" grandCol="1" outline="0" fieldPosition="0"/>
    </format>
    <format dxfId="21890">
      <pivotArea dataOnly="0" labelOnly="1" outline="0" fieldPosition="0">
        <references count="1">
          <reference field="12" count="1">
            <x v="2"/>
          </reference>
        </references>
      </pivotArea>
    </format>
    <format dxfId="21889">
      <pivotArea outline="0" collapsedLevelsAreSubtotals="1" fieldPosition="0"/>
    </format>
    <format dxfId="21888">
      <pivotArea dataOnly="0" labelOnly="1" outline="0" fieldPosition="0">
        <references count="1">
          <reference field="12" count="5">
            <x v="0"/>
            <x v="1"/>
            <x v="2"/>
            <x v="4"/>
            <x v="5"/>
          </reference>
        </references>
      </pivotArea>
    </format>
    <format dxfId="21887">
      <pivotArea dataOnly="0" labelOnly="1" grandCol="1" outline="0" fieldPosition="0"/>
    </format>
    <format dxfId="21886">
      <pivotArea grandRow="1" outline="0" collapsedLevelsAreSubtotals="1" fieldPosition="0"/>
    </format>
    <format dxfId="21885">
      <pivotArea dataOnly="0" labelOnly="1" grandRow="1" outline="0" fieldPosition="0"/>
    </format>
    <format dxfId="21884">
      <pivotArea outline="0" collapsedLevelsAreSubtotals="1" fieldPosition="0"/>
    </format>
    <format dxfId="21883">
      <pivotArea dataOnly="0" labelOnly="1" grandRow="1" outline="0" fieldPosition="0"/>
    </format>
    <format dxfId="21882">
      <pivotArea dataOnly="0" labelOnly="1" outline="0" fieldPosition="0">
        <references count="1">
          <reference field="12" count="6">
            <x v="0"/>
            <x v="1"/>
            <x v="2"/>
            <x v="3"/>
            <x v="4"/>
            <x v="5"/>
          </reference>
        </references>
      </pivotArea>
    </format>
    <format dxfId="21881">
      <pivotArea dataOnly="0" labelOnly="1" grandCol="1" outline="0" fieldPosition="0"/>
    </format>
    <format dxfId="21880">
      <pivotArea dataOnly="0" labelOnly="1" outline="0" fieldPosition="0">
        <references count="1">
          <reference field="12" count="4">
            <x v="0"/>
            <x v="1"/>
            <x v="2"/>
            <x v="3"/>
          </reference>
        </references>
      </pivotArea>
    </format>
    <format dxfId="21879">
      <pivotArea dataOnly="0" labelOnly="1" grandCol="1" outline="0" fieldPosition="0"/>
    </format>
    <format dxfId="21878">
      <pivotArea type="all" dataOnly="0" outline="0" fieldPosition="0"/>
    </format>
    <format dxfId="21877">
      <pivotArea outline="0" collapsedLevelsAreSubtotals="1" fieldPosition="0"/>
    </format>
    <format dxfId="21876">
      <pivotArea type="origin" dataOnly="0" labelOnly="1" outline="0" fieldPosition="0"/>
    </format>
    <format dxfId="21875">
      <pivotArea field="12" type="button" dataOnly="0" labelOnly="1" outline="0" axis="axisCol" fieldPosition="0"/>
    </format>
    <format dxfId="21874">
      <pivotArea type="topRight" dataOnly="0" labelOnly="1" outline="0" fieldPosition="0"/>
    </format>
    <format dxfId="21873">
      <pivotArea dataOnly="0" labelOnly="1" grandRow="1" outline="0" fieldPosition="0"/>
    </format>
    <format dxfId="21872">
      <pivotArea dataOnly="0" labelOnly="1" outline="0" fieldPosition="0">
        <references count="1">
          <reference field="12" count="5">
            <x v="0"/>
            <x v="1"/>
            <x v="2"/>
            <x v="3"/>
            <x v="4"/>
          </reference>
        </references>
      </pivotArea>
    </format>
    <format dxfId="21871">
      <pivotArea dataOnly="0" labelOnly="1" grandCol="1" outline="0" fieldPosition="0"/>
    </format>
    <format dxfId="21870">
      <pivotArea dataOnly="0" labelOnly="1" outline="0" fieldPosition="0">
        <references count="1">
          <reference field="12" count="4">
            <x v="0"/>
            <x v="1"/>
            <x v="2"/>
            <x v="3"/>
          </reference>
        </references>
      </pivotArea>
    </format>
    <format dxfId="21869">
      <pivotArea dataOnly="0" labelOnly="1" grandCol="1" outline="0" fieldPosition="0"/>
    </format>
    <format dxfId="21868">
      <pivotArea dataOnly="0" labelOnly="1" outline="0" fieldPosition="0">
        <references count="1">
          <reference field="12" count="5">
            <x v="0"/>
            <x v="1"/>
            <x v="2"/>
            <x v="3"/>
            <x v="5"/>
          </reference>
        </references>
      </pivotArea>
    </format>
    <format dxfId="21867">
      <pivotArea dataOnly="0" labelOnly="1" grandCol="1" outline="0" fieldPosition="0"/>
    </format>
    <format dxfId="21866">
      <pivotArea dataOnly="0" labelOnly="1" outline="0" fieldPosition="0">
        <references count="1">
          <reference field="12" count="5">
            <x v="0"/>
            <x v="1"/>
            <x v="2"/>
            <x v="3"/>
            <x v="5"/>
          </reference>
        </references>
      </pivotArea>
    </format>
    <format dxfId="21865">
      <pivotArea dataOnly="0" labelOnly="1" grandCol="1" outline="0" fieldPosition="0"/>
    </format>
    <format dxfId="21864">
      <pivotArea dataOnly="0" labelOnly="1" outline="0" fieldPosition="0">
        <references count="1">
          <reference field="12" count="5">
            <x v="0"/>
            <x v="1"/>
            <x v="2"/>
            <x v="3"/>
            <x v="5"/>
          </reference>
        </references>
      </pivotArea>
    </format>
    <format dxfId="21863">
      <pivotArea dataOnly="0" labelOnly="1" grandCol="1" outline="0" fieldPosition="0"/>
    </format>
    <format dxfId="21862">
      <pivotArea grandRow="1" outline="0" collapsedLevelsAreSubtotals="1" fieldPosition="0"/>
    </format>
    <format dxfId="21861">
      <pivotArea dataOnly="0" labelOnly="1" grandRow="1" outline="0" fieldPosition="0"/>
    </format>
    <format dxfId="21860">
      <pivotArea outline="0" collapsedLevelsAreSubtotals="1" fieldPosition="0"/>
    </format>
    <format dxfId="21859">
      <pivotArea dataOnly="0" labelOnly="1" grandRow="1" outline="0" fieldPosition="0"/>
    </format>
    <format dxfId="21858">
      <pivotArea dataOnly="0" labelOnly="1" outline="0" fieldPosition="0">
        <references count="1">
          <reference field="12" count="5">
            <x v="0"/>
            <x v="1"/>
            <x v="2"/>
            <x v="3"/>
            <x v="5"/>
          </reference>
        </references>
      </pivotArea>
    </format>
    <format dxfId="21857">
      <pivotArea dataOnly="0" labelOnly="1" grandCol="1" outline="0" fieldPosition="0"/>
    </format>
    <format dxfId="21856">
      <pivotArea outline="0" collapsedLevelsAreSubtotals="1" fieldPosition="0"/>
    </format>
    <format dxfId="21855">
      <pivotArea dataOnly="0" labelOnly="1" grandRow="1" outline="0" fieldPosition="0"/>
    </format>
    <format dxfId="21854">
      <pivotArea dataOnly="0" labelOnly="1" outline="0" fieldPosition="0">
        <references count="1">
          <reference field="12" count="4">
            <x v="0"/>
            <x v="1"/>
            <x v="2"/>
            <x v="3"/>
          </reference>
        </references>
      </pivotArea>
    </format>
    <format dxfId="21853">
      <pivotArea dataOnly="0" labelOnly="1" grandCol="1" outline="0" fieldPosition="0"/>
    </format>
    <format dxfId="21852">
      <pivotArea outline="0" collapsedLevelsAreSubtotals="1" fieldPosition="0"/>
    </format>
    <format dxfId="21851">
      <pivotArea dataOnly="0" labelOnly="1" grandRow="1" outline="0" fieldPosition="0"/>
    </format>
    <format dxfId="21850">
      <pivotArea dataOnly="0" labelOnly="1" outline="0" fieldPosition="0">
        <references count="1">
          <reference field="12" count="4">
            <x v="0"/>
            <x v="1"/>
            <x v="2"/>
            <x v="3"/>
          </reference>
        </references>
      </pivotArea>
    </format>
    <format dxfId="21849">
      <pivotArea dataOnly="0" labelOnly="1" grandCol="1" outline="0" fieldPosition="0"/>
    </format>
    <format dxfId="21848">
      <pivotArea dataOnly="0" labelOnly="1" outline="0" fieldPosition="0">
        <references count="1">
          <reference field="12" count="4">
            <x v="0"/>
            <x v="1"/>
            <x v="2"/>
            <x v="3"/>
          </reference>
        </references>
      </pivotArea>
    </format>
    <format dxfId="21847">
      <pivotArea dataOnly="0" labelOnly="1" grandCol="1" outline="0" fieldPosition="0"/>
    </format>
    <format dxfId="21846">
      <pivotArea grandRow="1" outline="0" collapsedLevelsAreSubtotals="1" fieldPosition="0"/>
    </format>
    <format dxfId="21845">
      <pivotArea dataOnly="0" labelOnly="1" grandRow="1" outline="0" fieldPosition="0"/>
    </format>
    <format dxfId="21844">
      <pivotArea grandCol="1" outline="0" collapsedLevelsAreSubtotals="1" fieldPosition="0"/>
    </format>
    <format dxfId="21843">
      <pivotArea dataOnly="0" labelOnly="1" grandCol="1" outline="0" fieldPosition="0"/>
    </format>
    <format dxfId="21842">
      <pivotArea outline="0" collapsedLevelsAreSubtotals="1" fieldPosition="0"/>
    </format>
    <format dxfId="21841">
      <pivotArea dataOnly="0" labelOnly="1" grandRow="1" outline="0" fieldPosition="0"/>
    </format>
    <format dxfId="21840">
      <pivotArea dataOnly="0" labelOnly="1" outline="0" fieldPosition="0">
        <references count="1">
          <reference field="12" count="5">
            <x v="0"/>
            <x v="1"/>
            <x v="2"/>
            <x v="3"/>
            <x v="4"/>
          </reference>
        </references>
      </pivotArea>
    </format>
    <format dxfId="21839">
      <pivotArea dataOnly="0" labelOnly="1" grandCol="1" outline="0" fieldPosition="0"/>
    </format>
    <format dxfId="21838">
      <pivotArea outline="0" collapsedLevelsAreSubtotals="1" fieldPosition="0"/>
    </format>
    <format dxfId="21837">
      <pivotArea dataOnly="0" labelOnly="1" grandRow="1" outline="0" fieldPosition="0"/>
    </format>
    <format dxfId="21836">
      <pivotArea dataOnly="0" labelOnly="1" outline="0" fieldPosition="0">
        <references count="1">
          <reference field="12" count="5">
            <x v="0"/>
            <x v="1"/>
            <x v="2"/>
            <x v="3"/>
            <x v="4"/>
          </reference>
        </references>
      </pivotArea>
    </format>
    <format dxfId="21835">
      <pivotArea dataOnly="0" labelOnly="1" grandCol="1" outline="0" fieldPosition="0"/>
    </format>
    <format dxfId="21834">
      <pivotArea dataOnly="0" labelOnly="1" outline="0" fieldPosition="0">
        <references count="1">
          <reference field="12" count="5">
            <x v="0"/>
            <x v="1"/>
            <x v="2"/>
            <x v="3"/>
            <x v="4"/>
          </reference>
        </references>
      </pivotArea>
    </format>
    <format dxfId="21833">
      <pivotArea dataOnly="0" labelOnly="1" grandCol="1" outline="0" fieldPosition="0"/>
    </format>
    <format dxfId="21832">
      <pivotArea outline="0" collapsedLevelsAreSubtotals="1" fieldPosition="0"/>
    </format>
    <format dxfId="21831">
      <pivotArea dataOnly="0" labelOnly="1" grandRow="1" outline="0" fieldPosition="0"/>
    </format>
    <format dxfId="21830">
      <pivotArea dataOnly="0" labelOnly="1" outline="0" fieldPosition="0">
        <references count="1">
          <reference field="12" count="5">
            <x v="0"/>
            <x v="1"/>
            <x v="2"/>
            <x v="3"/>
            <x v="4"/>
          </reference>
        </references>
      </pivotArea>
    </format>
    <format dxfId="21829">
      <pivotArea dataOnly="0" labelOnly="1" grandCol="1" outline="0" fieldPosition="0"/>
    </format>
    <format dxfId="21828">
      <pivotArea grandRow="1" outline="0" collapsedLevelsAreSubtotals="1" fieldPosition="0"/>
    </format>
    <format dxfId="21827">
      <pivotArea dataOnly="0" labelOnly="1" grandRow="1" outline="0" fieldPosition="0"/>
    </format>
    <format dxfId="21826">
      <pivotArea outline="0" collapsedLevelsAreSubtotals="1" fieldPosition="0"/>
    </format>
    <format dxfId="21825">
      <pivotArea dataOnly="0" labelOnly="1" grandRow="1" outline="0" fieldPosition="0"/>
    </format>
    <format dxfId="21824">
      <pivotArea dataOnly="0" labelOnly="1" outline="0" fieldPosition="0">
        <references count="1">
          <reference field="12" count="4">
            <x v="0"/>
            <x v="1"/>
            <x v="2"/>
            <x v="5"/>
          </reference>
        </references>
      </pivotArea>
    </format>
    <format dxfId="21823">
      <pivotArea dataOnly="0" labelOnly="1" grandCol="1" outline="0" fieldPosition="0"/>
    </format>
    <format dxfId="21822">
      <pivotArea outline="0" collapsedLevelsAreSubtotals="1" fieldPosition="0"/>
    </format>
    <format dxfId="21821">
      <pivotArea dataOnly="0" labelOnly="1" grandRow="1" outline="0" fieldPosition="0"/>
    </format>
    <format dxfId="21820">
      <pivotArea dataOnly="0" labelOnly="1" outline="0" fieldPosition="0">
        <references count="1">
          <reference field="12" count="4">
            <x v="0"/>
            <x v="1"/>
            <x v="2"/>
            <x v="5"/>
          </reference>
        </references>
      </pivotArea>
    </format>
    <format dxfId="21819">
      <pivotArea dataOnly="0" labelOnly="1" grandCol="1" outline="0" fieldPosition="0"/>
    </format>
    <format dxfId="21818">
      <pivotArea dataOnly="0" labelOnly="1" outline="0" fieldPosition="0">
        <references count="1">
          <reference field="12" count="4">
            <x v="0"/>
            <x v="1"/>
            <x v="2"/>
            <x v="5"/>
          </reference>
        </references>
      </pivotArea>
    </format>
    <format dxfId="21817">
      <pivotArea dataOnly="0" labelOnly="1" grandCol="1" outline="0" fieldPosition="0"/>
    </format>
    <format dxfId="21816">
      <pivotArea dataOnly="0" labelOnly="1" outline="0" fieldPosition="0">
        <references count="1">
          <reference field="12" count="4">
            <x v="0"/>
            <x v="1"/>
            <x v="3"/>
            <x v="5"/>
          </reference>
        </references>
      </pivotArea>
    </format>
    <format dxfId="21815">
      <pivotArea dataOnly="0" labelOnly="1" grandCol="1" outline="0" fieldPosition="0"/>
    </format>
    <format dxfId="21814">
      <pivotArea dataOnly="0" labelOnly="1" outline="0" fieldPosition="0">
        <references count="1">
          <reference field="12" count="4">
            <x v="0"/>
            <x v="1"/>
            <x v="3"/>
            <x v="5"/>
          </reference>
        </references>
      </pivotArea>
    </format>
    <format dxfId="21813">
      <pivotArea dataOnly="0" labelOnly="1" grandCol="1" outline="0" fieldPosition="0"/>
    </format>
    <format dxfId="21812">
      <pivotArea grandRow="1" outline="0" collapsedLevelsAreSubtotals="1" fieldPosition="0"/>
    </format>
    <format dxfId="21811">
      <pivotArea dataOnly="0" labelOnly="1" grandRow="1" outline="0" fieldPosition="0"/>
    </format>
    <format dxfId="21810">
      <pivotArea dataOnly="0" labelOnly="1" grandCol="1" outline="0" fieldPosition="0"/>
    </format>
    <format dxfId="21809">
      <pivotArea dataOnly="0" labelOnly="1" outline="0" fieldPosition="0">
        <references count="1">
          <reference field="12" count="3">
            <x v="0"/>
            <x v="1"/>
            <x v="3"/>
          </reference>
        </references>
      </pivotArea>
    </format>
    <format dxfId="21808">
      <pivotArea dataOnly="0" labelOnly="1" grandCol="1" outline="0" fieldPosition="0"/>
    </format>
    <format dxfId="21807">
      <pivotArea dataOnly="0" labelOnly="1" outline="0" fieldPosition="0">
        <references count="1">
          <reference field="12" count="3">
            <x v="0"/>
            <x v="1"/>
            <x v="3"/>
          </reference>
        </references>
      </pivotArea>
    </format>
    <format dxfId="21806">
      <pivotArea dataOnly="0" labelOnly="1" grandCol="1" outline="0" fieldPosition="0"/>
    </format>
    <format dxfId="21805">
      <pivotArea dataOnly="0" labelOnly="1" outline="0" fieldPosition="0">
        <references count="1">
          <reference field="12" count="3">
            <x v="0"/>
            <x v="1"/>
            <x v="3"/>
          </reference>
        </references>
      </pivotArea>
    </format>
    <format dxfId="21804">
      <pivotArea dataOnly="0" labelOnly="1" grandCol="1" outline="0" fieldPosition="0"/>
    </format>
    <format dxfId="21803">
      <pivotArea outline="0" collapsedLevelsAreSubtotals="1" fieldPosition="0"/>
    </format>
    <format dxfId="21802">
      <pivotArea dataOnly="0" labelOnly="1" grandRow="1" outline="0" fieldPosition="0"/>
    </format>
    <format dxfId="21801">
      <pivotArea dataOnly="0" labelOnly="1" outline="0" fieldPosition="0">
        <references count="1">
          <reference field="12" count="3">
            <x v="0"/>
            <x v="1"/>
            <x v="3"/>
          </reference>
        </references>
      </pivotArea>
    </format>
    <format dxfId="21800">
      <pivotArea dataOnly="0" labelOnly="1" grandCol="1" outline="0" fieldPosition="0"/>
    </format>
    <format dxfId="21799">
      <pivotArea dataOnly="0" labelOnly="1" outline="0" fieldPosition="0">
        <references count="1">
          <reference field="12" count="3">
            <x v="0"/>
            <x v="1"/>
            <x v="3"/>
          </reference>
        </references>
      </pivotArea>
    </format>
    <format dxfId="21798">
      <pivotArea dataOnly="0" labelOnly="1" grandCol="1" outline="0" fieldPosition="0"/>
    </format>
    <format dxfId="21797">
      <pivotArea dataOnly="0" labelOnly="1" outline="0" fieldPosition="0">
        <references count="1">
          <reference field="12" count="3">
            <x v="0"/>
            <x v="1"/>
            <x v="3"/>
          </reference>
        </references>
      </pivotArea>
    </format>
    <format dxfId="21796">
      <pivotArea dataOnly="0" labelOnly="1" grandCol="1" outline="0" fieldPosition="0"/>
    </format>
    <format dxfId="21795">
      <pivotArea grandRow="1" outline="0" collapsedLevelsAreSubtotals="1" fieldPosition="0"/>
    </format>
    <format dxfId="21794">
      <pivotArea dataOnly="0" labelOnly="1" grandRow="1" outline="0" fieldPosition="0"/>
    </format>
    <format dxfId="21793">
      <pivotArea dataOnly="0" labelOnly="1" outline="0" fieldPosition="0">
        <references count="1">
          <reference field="12" count="3">
            <x v="0"/>
            <x v="1"/>
            <x v="3"/>
          </reference>
        </references>
      </pivotArea>
    </format>
    <format dxfId="21792">
      <pivotArea dataOnly="0" labelOnly="1" grandCol="1" outline="0" fieldPosition="0"/>
    </format>
    <format dxfId="21791">
      <pivotArea dataOnly="0" labelOnly="1" grandRow="1" outline="0" fieldPosition="0"/>
    </format>
    <format dxfId="21790">
      <pivotArea dataOnly="0" labelOnly="1" grandRow="1" outline="0" fieldPosition="0"/>
    </format>
    <format dxfId="21789">
      <pivotArea dataOnly="0" labelOnly="1" grandRow="1" outline="0" fieldPosition="0"/>
    </format>
    <format dxfId="21788">
      <pivotArea outline="0" collapsedLevelsAreSubtotals="1" fieldPosition="0"/>
    </format>
    <format dxfId="21787">
      <pivotArea dataOnly="0" labelOnly="1" grandRow="1" outline="0" fieldPosition="0"/>
    </format>
    <format dxfId="21786">
      <pivotArea dataOnly="0" labelOnly="1" outline="0" fieldPosition="0">
        <references count="1">
          <reference field="12" count="0"/>
        </references>
      </pivotArea>
    </format>
    <format dxfId="21785">
      <pivotArea dataOnly="0" labelOnly="1" grandCol="1" outline="0" fieldPosition="0"/>
    </format>
    <format dxfId="21784">
      <pivotArea dataOnly="0" labelOnly="1" outline="0" fieldPosition="0">
        <references count="1">
          <reference field="12" count="0"/>
        </references>
      </pivotArea>
    </format>
    <format dxfId="21783">
      <pivotArea dataOnly="0" labelOnly="1" grandCol="1" outline="0" fieldPosition="0"/>
    </format>
    <format dxfId="21782">
      <pivotArea grandRow="1" outline="0" collapsedLevelsAreSubtotals="1" fieldPosition="0"/>
    </format>
    <format dxfId="21781">
      <pivotArea dataOnly="0" labelOnly="1" grandRow="1" outline="0" fieldPosition="0"/>
    </format>
    <format dxfId="21780">
      <pivotArea grandRow="1" outline="0" collapsedLevelsAreSubtotals="1" fieldPosition="0"/>
    </format>
    <format dxfId="21779">
      <pivotArea dataOnly="0" labelOnly="1" grandRow="1" outline="0" fieldPosition="0"/>
    </format>
    <format dxfId="21778">
      <pivotArea grandRow="1" outline="0" collapsedLevelsAreSubtotals="1" fieldPosition="0"/>
    </format>
    <format dxfId="21777">
      <pivotArea dataOnly="0" labelOnly="1" grandRow="1" outline="0" fieldPosition="0"/>
    </format>
    <format dxfId="21776">
      <pivotArea grandRow="1" outline="0" collapsedLevelsAreSubtotals="1" fieldPosition="0"/>
    </format>
    <format dxfId="21775">
      <pivotArea dataOnly="0" labelOnly="1" grandRow="1" outline="0" fieldPosition="0"/>
    </format>
    <format dxfId="21774">
      <pivotArea grandRow="1" outline="0" collapsedLevelsAreSubtotals="1" fieldPosition="0"/>
    </format>
    <format dxfId="21773">
      <pivotArea dataOnly="0" labelOnly="1" grandRow="1" outline="0" fieldPosition="0"/>
    </format>
    <format dxfId="21772">
      <pivotArea grandRow="1" outline="0" collapsedLevelsAreSubtotals="1" fieldPosition="0"/>
    </format>
    <format dxfId="21771">
      <pivotArea dataOnly="0" labelOnly="1" grandRow="1" outline="0" fieldPosition="0"/>
    </format>
    <format dxfId="21770">
      <pivotArea type="origin" dataOnly="0" labelOnly="1" outline="0" fieldPosition="0"/>
    </format>
    <format dxfId="21769">
      <pivotArea dataOnly="0" labelOnly="1" grandRow="1" outline="0" fieldPosition="0"/>
    </format>
    <format dxfId="21768">
      <pivotArea type="origin" dataOnly="0" labelOnly="1" outline="0" fieldPosition="0"/>
    </format>
    <format dxfId="21767">
      <pivotArea dataOnly="0" labelOnly="1" grandRow="1" outline="0" fieldPosition="0"/>
    </format>
    <format dxfId="21766">
      <pivotArea type="origin" dataOnly="0" labelOnly="1" outline="0" fieldPosition="0"/>
    </format>
    <format dxfId="21765">
      <pivotArea dataOnly="0" labelOnly="1" grandRow="1" outline="0" fieldPosition="0"/>
    </format>
    <format dxfId="21764">
      <pivotArea type="origin" dataOnly="0" labelOnly="1" outline="0" fieldPosition="0"/>
    </format>
    <format dxfId="21763">
      <pivotArea dataOnly="0" labelOnly="1" grandRow="1" outline="0" fieldPosition="0"/>
    </format>
    <format dxfId="21762">
      <pivotArea type="all" dataOnly="0" outline="0" fieldPosition="0"/>
    </format>
    <format dxfId="21761">
      <pivotArea outline="0" collapsedLevelsAreSubtotals="1" fieldPosition="0"/>
    </format>
    <format dxfId="21760">
      <pivotArea type="origin" dataOnly="0" labelOnly="1" outline="0" fieldPosition="0"/>
    </format>
    <format dxfId="21759">
      <pivotArea field="12" type="button" dataOnly="0" labelOnly="1" outline="0" axis="axisCol" fieldPosition="0"/>
    </format>
    <format dxfId="21758">
      <pivotArea type="topRight" dataOnly="0" labelOnly="1" outline="0" fieldPosition="0"/>
    </format>
    <format dxfId="21757">
      <pivotArea dataOnly="0" labelOnly="1" grandRow="1" outline="0" fieldPosition="0"/>
    </format>
    <format dxfId="21756">
      <pivotArea dataOnly="0" labelOnly="1" outline="0" fieldPosition="0">
        <references count="1">
          <reference field="12" count="0"/>
        </references>
      </pivotArea>
    </format>
    <format dxfId="21755">
      <pivotArea dataOnly="0" labelOnly="1" grandCol="1" outline="0" fieldPosition="0"/>
    </format>
    <format dxfId="21754">
      <pivotArea grandRow="1" outline="0" collapsedLevelsAreSubtotals="1" fieldPosition="0"/>
    </format>
    <format dxfId="21753">
      <pivotArea dataOnly="0" labelOnly="1" grandRow="1" outline="0" fieldPosition="0"/>
    </format>
    <format dxfId="21752">
      <pivotArea dataOnly="0" labelOnly="1" outline="0" fieldPosition="0">
        <references count="1">
          <reference field="12" count="3">
            <x v="0"/>
            <x v="1"/>
            <x v="3"/>
          </reference>
        </references>
      </pivotArea>
    </format>
    <format dxfId="21751">
      <pivotArea dataOnly="0" labelOnly="1" grandCol="1" outline="0" fieldPosition="0"/>
    </format>
    <format dxfId="21750">
      <pivotArea dataOnly="0" labelOnly="1" grandRow="1" outline="0" fieldPosition="0"/>
    </format>
    <format dxfId="21749">
      <pivotArea outline="0" collapsedLevelsAreSubtotals="1" fieldPosition="0"/>
    </format>
    <format dxfId="21748">
      <pivotArea dataOnly="0" labelOnly="1" grandRow="1" outline="0" fieldPosition="0"/>
    </format>
    <format dxfId="21747">
      <pivotArea dataOnly="0" labelOnly="1" outline="0" fieldPosition="0">
        <references count="1">
          <reference field="12" count="3">
            <x v="0"/>
            <x v="1"/>
            <x v="2"/>
          </reference>
        </references>
      </pivotArea>
    </format>
    <format dxfId="21746">
      <pivotArea dataOnly="0" labelOnly="1" grandCol="1" outline="0" fieldPosition="0"/>
    </format>
    <format dxfId="21745">
      <pivotArea outline="0" collapsedLevelsAreSubtotals="1" fieldPosition="0"/>
    </format>
    <format dxfId="21744">
      <pivotArea dataOnly="0" labelOnly="1" grandRow="1" outline="0" fieldPosition="0"/>
    </format>
    <format dxfId="21743">
      <pivotArea dataOnly="0" labelOnly="1" outline="0" fieldPosition="0">
        <references count="1">
          <reference field="12" count="3">
            <x v="0"/>
            <x v="1"/>
            <x v="2"/>
          </reference>
        </references>
      </pivotArea>
    </format>
    <format dxfId="21742">
      <pivotArea dataOnly="0" labelOnly="1" grandCol="1" outline="0" fieldPosition="0"/>
    </format>
    <format dxfId="21741">
      <pivotArea outline="0" collapsedLevelsAreSubtotals="1" fieldPosition="0"/>
    </format>
    <format dxfId="21740">
      <pivotArea dataOnly="0" labelOnly="1" grandRow="1" outline="0" fieldPosition="0"/>
    </format>
    <format dxfId="21739">
      <pivotArea dataOnly="0" labelOnly="1" outline="0" fieldPosition="0">
        <references count="1">
          <reference field="12" count="5">
            <x v="0"/>
            <x v="1"/>
            <x v="2"/>
            <x v="3"/>
            <x v="5"/>
          </reference>
        </references>
      </pivotArea>
    </format>
    <format dxfId="21738">
      <pivotArea dataOnly="0" labelOnly="1" grandCol="1" outline="0" fieldPosition="0"/>
    </format>
    <format dxfId="21737">
      <pivotArea outline="0" collapsedLevelsAreSubtotals="1" fieldPosition="0"/>
    </format>
    <format dxfId="21736">
      <pivotArea dataOnly="0" labelOnly="1" grandRow="1" outline="0" fieldPosition="0"/>
    </format>
    <format dxfId="21735">
      <pivotArea dataOnly="0" labelOnly="1" outline="0" fieldPosition="0">
        <references count="1">
          <reference field="12" count="5">
            <x v="0"/>
            <x v="1"/>
            <x v="2"/>
            <x v="3"/>
            <x v="5"/>
          </reference>
        </references>
      </pivotArea>
    </format>
    <format dxfId="21734">
      <pivotArea dataOnly="0" labelOnly="1" grandCol="1" outline="0" fieldPosition="0"/>
    </format>
    <format dxfId="21733">
      <pivotArea dataOnly="0" labelOnly="1" outline="0" fieldPosition="0">
        <references count="1">
          <reference field="12" count="5">
            <x v="0"/>
            <x v="1"/>
            <x v="2"/>
            <x v="3"/>
            <x v="5"/>
          </reference>
        </references>
      </pivotArea>
    </format>
    <format dxfId="21732">
      <pivotArea dataOnly="0" labelOnly="1" grandCol="1" outline="0" fieldPosition="0"/>
    </format>
    <format dxfId="21731">
      <pivotArea outline="0" collapsedLevelsAreSubtotals="1" fieldPosition="0"/>
    </format>
    <format dxfId="21730">
      <pivotArea dataOnly="0" labelOnly="1" grandRow="1" outline="0" fieldPosition="0"/>
    </format>
    <format dxfId="21729">
      <pivotArea dataOnly="0" labelOnly="1" outline="0" fieldPosition="0">
        <references count="1">
          <reference field="12" count="4">
            <x v="0"/>
            <x v="1"/>
            <x v="2"/>
            <x v="3"/>
          </reference>
        </references>
      </pivotArea>
    </format>
    <format dxfId="21728">
      <pivotArea dataOnly="0" labelOnly="1" grandCol="1" outline="0" fieldPosition="0"/>
    </format>
    <format dxfId="21727">
      <pivotArea outline="0" collapsedLevelsAreSubtotals="1" fieldPosition="0"/>
    </format>
    <format dxfId="21726">
      <pivotArea dataOnly="0" labelOnly="1" grandRow="1" outline="0" fieldPosition="0"/>
    </format>
    <format dxfId="21725">
      <pivotArea dataOnly="0" labelOnly="1" outline="0" fieldPosition="0">
        <references count="1">
          <reference field="12" count="4">
            <x v="0"/>
            <x v="1"/>
            <x v="2"/>
            <x v="3"/>
          </reference>
        </references>
      </pivotArea>
    </format>
    <format dxfId="21724">
      <pivotArea dataOnly="0" labelOnly="1" grandCol="1" outline="0" fieldPosition="0"/>
    </format>
    <format dxfId="21723">
      <pivotArea dataOnly="0" labelOnly="1" outline="0" fieldPosition="0">
        <references count="1">
          <reference field="12" count="4">
            <x v="0"/>
            <x v="1"/>
            <x v="2"/>
            <x v="3"/>
          </reference>
        </references>
      </pivotArea>
    </format>
    <format dxfId="21722">
      <pivotArea dataOnly="0" labelOnly="1" grandCol="1" outline="0" fieldPosition="0"/>
    </format>
    <format dxfId="21721">
      <pivotArea grandRow="1" outline="0" collapsedLevelsAreSubtotals="1" fieldPosition="0"/>
    </format>
    <format dxfId="21720">
      <pivotArea dataOnly="0" labelOnly="1" grandRow="1" outline="0" fieldPosition="0"/>
    </format>
    <format dxfId="21719">
      <pivotArea outline="0" collapsedLevelsAreSubtotals="1" fieldPosition="0"/>
    </format>
    <format dxfId="21718">
      <pivotArea dataOnly="0" labelOnly="1" grandRow="1" outline="0" fieldPosition="0"/>
    </format>
    <format dxfId="21717">
      <pivotArea dataOnly="0" labelOnly="1" outline="0" fieldPosition="0">
        <references count="1">
          <reference field="12" count="5">
            <x v="0"/>
            <x v="1"/>
            <x v="2"/>
            <x v="3"/>
            <x v="4"/>
          </reference>
        </references>
      </pivotArea>
    </format>
    <format dxfId="21716">
      <pivotArea dataOnly="0" labelOnly="1" grandCol="1" outline="0" fieldPosition="0"/>
    </format>
    <format dxfId="21715">
      <pivotArea outline="0" collapsedLevelsAreSubtotals="1" fieldPosition="0"/>
    </format>
    <format dxfId="21714">
      <pivotArea dataOnly="0" labelOnly="1" grandRow="1" outline="0" fieldPosition="0"/>
    </format>
    <format dxfId="21713">
      <pivotArea dataOnly="0" labelOnly="1" outline="0" fieldPosition="0">
        <references count="1">
          <reference field="12" count="5">
            <x v="0"/>
            <x v="1"/>
            <x v="2"/>
            <x v="3"/>
            <x v="4"/>
          </reference>
        </references>
      </pivotArea>
    </format>
    <format dxfId="21712">
      <pivotArea dataOnly="0" labelOnly="1" grandCol="1" outline="0" fieldPosition="0"/>
    </format>
    <format dxfId="21711">
      <pivotArea type="all" dataOnly="0" outline="0" fieldPosition="0"/>
    </format>
    <format dxfId="21710">
      <pivotArea outline="0" collapsedLevelsAreSubtotals="1" fieldPosition="0"/>
    </format>
    <format dxfId="21709">
      <pivotArea type="origin" dataOnly="0" labelOnly="1" outline="0" fieldPosition="0"/>
    </format>
    <format dxfId="21708">
      <pivotArea field="12" type="button" dataOnly="0" labelOnly="1" outline="0" axis="axisCol" fieldPosition="0"/>
    </format>
    <format dxfId="21707">
      <pivotArea type="topRight" dataOnly="0" labelOnly="1" outline="0" fieldPosition="0"/>
    </format>
    <format dxfId="21706">
      <pivotArea dataOnly="0" labelOnly="1" grandRow="1" outline="0" fieldPosition="0"/>
    </format>
    <format dxfId="21705">
      <pivotArea dataOnly="0" labelOnly="1" outline="0" fieldPosition="0">
        <references count="1">
          <reference field="12" count="5">
            <x v="0"/>
            <x v="1"/>
            <x v="2"/>
            <x v="3"/>
            <x v="4"/>
          </reference>
        </references>
      </pivotArea>
    </format>
    <format dxfId="21704">
      <pivotArea dataOnly="0" labelOnly="1" grandCol="1" outline="0" fieldPosition="0"/>
    </format>
    <format dxfId="21703">
      <pivotArea type="all" dataOnly="0" outline="0" fieldPosition="0"/>
    </format>
    <format dxfId="21702">
      <pivotArea outline="0" collapsedLevelsAreSubtotals="1" fieldPosition="0"/>
    </format>
    <format dxfId="21701">
      <pivotArea type="origin" dataOnly="0" labelOnly="1" outline="0" fieldPosition="0"/>
    </format>
    <format dxfId="21700">
      <pivotArea field="12" type="button" dataOnly="0" labelOnly="1" outline="0" axis="axisCol" fieldPosition="0"/>
    </format>
    <format dxfId="21699">
      <pivotArea type="topRight" dataOnly="0" labelOnly="1" outline="0" fieldPosition="0"/>
    </format>
    <format dxfId="21698">
      <pivotArea dataOnly="0" labelOnly="1" grandRow="1" outline="0" fieldPosition="0"/>
    </format>
    <format dxfId="21697">
      <pivotArea dataOnly="0" labelOnly="1" outline="0" fieldPosition="0">
        <references count="1">
          <reference field="12" count="5">
            <x v="0"/>
            <x v="1"/>
            <x v="2"/>
            <x v="3"/>
            <x v="4"/>
          </reference>
        </references>
      </pivotArea>
    </format>
    <format dxfId="21696">
      <pivotArea dataOnly="0" labelOnly="1" grandCol="1" outline="0" fieldPosition="0"/>
    </format>
    <format dxfId="21695">
      <pivotArea type="all" dataOnly="0" outline="0" fieldPosition="0"/>
    </format>
    <format dxfId="21694">
      <pivotArea outline="0" collapsedLevelsAreSubtotals="1" fieldPosition="0"/>
    </format>
    <format dxfId="21693">
      <pivotArea type="origin" dataOnly="0" labelOnly="1" outline="0" fieldPosition="0"/>
    </format>
    <format dxfId="21692">
      <pivotArea field="12" type="button" dataOnly="0" labelOnly="1" outline="0" axis="axisCol" fieldPosition="0"/>
    </format>
    <format dxfId="21691">
      <pivotArea type="topRight" dataOnly="0" labelOnly="1" outline="0" fieldPosition="0"/>
    </format>
    <format dxfId="21690">
      <pivotArea dataOnly="0" labelOnly="1" grandRow="1" outline="0" fieldPosition="0"/>
    </format>
    <format dxfId="21689">
      <pivotArea dataOnly="0" labelOnly="1" outline="0" fieldPosition="0">
        <references count="1">
          <reference field="12" count="5">
            <x v="0"/>
            <x v="1"/>
            <x v="2"/>
            <x v="3"/>
            <x v="4"/>
          </reference>
        </references>
      </pivotArea>
    </format>
    <format dxfId="21688">
      <pivotArea dataOnly="0" labelOnly="1" grandCol="1" outline="0" fieldPosition="0"/>
    </format>
    <format dxfId="21687">
      <pivotArea dataOnly="0" labelOnly="1" outline="0" fieldPosition="0">
        <references count="1">
          <reference field="12" count="5">
            <x v="0"/>
            <x v="1"/>
            <x v="2"/>
            <x v="3"/>
            <x v="4"/>
          </reference>
        </references>
      </pivotArea>
    </format>
    <format dxfId="21686">
      <pivotArea dataOnly="0" labelOnly="1" grandCol="1" outline="0" fieldPosition="0"/>
    </format>
    <format dxfId="21685">
      <pivotArea grandRow="1" outline="0" collapsedLevelsAreSubtotals="1" fieldPosition="0"/>
    </format>
    <format dxfId="21684">
      <pivotArea dataOnly="0" labelOnly="1" grandRow="1" outline="0" fieldPosition="0"/>
    </format>
    <format dxfId="21683">
      <pivotArea dataOnly="0" grandCol="1" outline="0" fieldPosition="0"/>
    </format>
    <format dxfId="21682">
      <pivotArea dataOnly="0" labelOnly="1" outline="0" fieldPosition="0">
        <references count="1">
          <reference field="12" count="5">
            <x v="0"/>
            <x v="1"/>
            <x v="2"/>
            <x v="4"/>
            <x v="5"/>
          </reference>
        </references>
      </pivotArea>
    </format>
    <format dxfId="21681">
      <pivotArea dataOnly="0" labelOnly="1" grandCol="1" outline="0" fieldPosition="0"/>
    </format>
    <format dxfId="21680">
      <pivotArea outline="0" collapsedLevelsAreSubtotals="1" fieldPosition="0"/>
    </format>
    <format dxfId="21679">
      <pivotArea dataOnly="0" labelOnly="1" grandRow="1" outline="0" fieldPosition="0"/>
    </format>
    <format dxfId="21678">
      <pivotArea dataOnly="0" labelOnly="1" outline="0" fieldPosition="0">
        <references count="1">
          <reference field="12" count="4">
            <x v="0"/>
            <x v="1"/>
            <x v="2"/>
            <x v="4"/>
          </reference>
        </references>
      </pivotArea>
    </format>
    <format dxfId="21677">
      <pivotArea dataOnly="0" labelOnly="1" grandCol="1" outline="0" fieldPosition="0"/>
    </format>
    <format dxfId="21676">
      <pivotArea outline="0" collapsedLevelsAreSubtotals="1" fieldPosition="0"/>
    </format>
    <format dxfId="21675">
      <pivotArea dataOnly="0" labelOnly="1" grandRow="1" outline="0" fieldPosition="0"/>
    </format>
    <format dxfId="21674">
      <pivotArea dataOnly="0" labelOnly="1" outline="0" fieldPosition="0">
        <references count="1">
          <reference field="12" count="4">
            <x v="0"/>
            <x v="1"/>
            <x v="2"/>
            <x v="3"/>
          </reference>
        </references>
      </pivotArea>
    </format>
    <format dxfId="21673">
      <pivotArea dataOnly="0" labelOnly="1" grandCol="1" outline="0" fieldPosition="0"/>
    </format>
    <format dxfId="21672">
      <pivotArea grandRow="1" outline="0" collapsedLevelsAreSubtotals="1" fieldPosition="0"/>
    </format>
    <format dxfId="21671">
      <pivotArea dataOnly="0" labelOnly="1" grandRow="1" outline="0" fieldPosition="0"/>
    </format>
    <format dxfId="21670">
      <pivotArea type="origin" dataOnly="0" labelOnly="1" outline="0" fieldPosition="0"/>
    </format>
    <format dxfId="21669">
      <pivotArea field="12" type="button" dataOnly="0" labelOnly="1" outline="0" axis="axisCol" fieldPosition="0"/>
    </format>
    <format dxfId="21668">
      <pivotArea type="topRight" dataOnly="0" labelOnly="1" outline="0" fieldPosition="0"/>
    </format>
    <format dxfId="21667">
      <pivotArea dataOnly="0" labelOnly="1" outline="0" fieldPosition="0">
        <references count="1">
          <reference field="12" count="4">
            <x v="0"/>
            <x v="1"/>
            <x v="2"/>
            <x v="3"/>
          </reference>
        </references>
      </pivotArea>
    </format>
    <format dxfId="21666">
      <pivotArea dataOnly="0" labelOnly="1" grandCol="1" outline="0" fieldPosition="0"/>
    </format>
    <format dxfId="21665">
      <pivotArea dataOnly="0" grandCol="1" outline="0" axis="axisCol" fieldPosition="0"/>
    </format>
    <format dxfId="21664">
      <pivotArea dataOnly="0" labelOnly="1" grandRow="1" outline="0" fieldPosition="0"/>
    </format>
    <format dxfId="21663">
      <pivotArea type="all" dataOnly="0" outline="0" fieldPosition="0"/>
    </format>
    <format dxfId="21662">
      <pivotArea outline="0" collapsedLevelsAreSubtotals="1" fieldPosition="0"/>
    </format>
    <format dxfId="21661">
      <pivotArea type="origin" dataOnly="0" labelOnly="1" outline="0" fieldPosition="0"/>
    </format>
    <format dxfId="21660">
      <pivotArea field="12" type="button" dataOnly="0" labelOnly="1" outline="0" axis="axisCol" fieldPosition="0"/>
    </format>
    <format dxfId="21659">
      <pivotArea type="topRight" dataOnly="0" labelOnly="1" outline="0" fieldPosition="0"/>
    </format>
    <format dxfId="21658">
      <pivotArea dataOnly="0" labelOnly="1" grandRow="1" outline="0" fieldPosition="0"/>
    </format>
    <format dxfId="21657">
      <pivotArea dataOnly="0" labelOnly="1" outline="0" fieldPosition="0">
        <references count="1">
          <reference field="12" count="4">
            <x v="0"/>
            <x v="1"/>
            <x v="2"/>
            <x v="3"/>
          </reference>
        </references>
      </pivotArea>
    </format>
    <format dxfId="21656">
      <pivotArea dataOnly="0" labelOnly="1" grandCol="1" outline="0" fieldPosition="0"/>
    </format>
    <format dxfId="21655">
      <pivotArea outline="0" collapsedLevelsAreSubtotals="1" fieldPosition="0"/>
    </format>
    <format dxfId="21654">
      <pivotArea dataOnly="0" labelOnly="1" grandRow="1" outline="0" fieldPosition="0"/>
    </format>
    <format dxfId="21653">
      <pivotArea dataOnly="0" labelOnly="1" outline="0" fieldPosition="0">
        <references count="1">
          <reference field="12" count="3">
            <x v="0"/>
            <x v="1"/>
            <x v="2"/>
          </reference>
        </references>
      </pivotArea>
    </format>
    <format dxfId="21652">
      <pivotArea dataOnly="0" labelOnly="1" grandCol="1" outline="0" fieldPosition="0"/>
    </format>
    <format dxfId="21651">
      <pivotArea outline="0" collapsedLevelsAreSubtotals="1" fieldPosition="0"/>
    </format>
    <format dxfId="21650">
      <pivotArea field="12" type="button" dataOnly="0" labelOnly="1" outline="0" axis="axisCol" fieldPosition="0"/>
    </format>
    <format dxfId="21649">
      <pivotArea type="topRight" dataOnly="0" labelOnly="1" outline="0" fieldPosition="0"/>
    </format>
    <format dxfId="21648">
      <pivotArea dataOnly="0" labelOnly="1" outline="0" fieldPosition="0">
        <references count="1">
          <reference field="12" count="2">
            <x v="0"/>
            <x v="1"/>
          </reference>
        </references>
      </pivotArea>
    </format>
    <format dxfId="21647">
      <pivotArea dataOnly="0" labelOnly="1" grandCol="1" outline="0" fieldPosition="0"/>
    </format>
    <format dxfId="21646">
      <pivotArea grandRow="1" outline="0" collapsedLevelsAreSubtotals="1" fieldPosition="0"/>
    </format>
    <format dxfId="21645">
      <pivotArea dataOnly="0" labelOnly="1" grandRow="1" outline="0" fieldPosition="0"/>
    </format>
    <format dxfId="21644">
      <pivotArea outline="0" collapsedLevelsAreSubtotals="1" fieldPosition="0"/>
    </format>
    <format dxfId="21643">
      <pivotArea dataOnly="0" labelOnly="1" grandRow="1" outline="0" fieldPosition="0"/>
    </format>
    <format dxfId="21642">
      <pivotArea dataOnly="0" labelOnly="1" outline="0" fieldPosition="0">
        <references count="1">
          <reference field="12" count="4">
            <x v="0"/>
            <x v="1"/>
            <x v="4"/>
            <x v="5"/>
          </reference>
        </references>
      </pivotArea>
    </format>
    <format dxfId="21641">
      <pivotArea dataOnly="0" labelOnly="1" grandCol="1" outline="0" fieldPosition="0"/>
    </format>
    <format dxfId="21640">
      <pivotArea outline="0" collapsedLevelsAreSubtotals="1" fieldPosition="0"/>
    </format>
    <format dxfId="21639">
      <pivotArea dataOnly="0" labelOnly="1" grandRow="1" outline="0" fieldPosition="0"/>
    </format>
    <format dxfId="21638">
      <pivotArea dataOnly="0" labelOnly="1" outline="0" fieldPosition="0">
        <references count="1">
          <reference field="12" count="4">
            <x v="0"/>
            <x v="1"/>
            <x v="4"/>
            <x v="5"/>
          </reference>
        </references>
      </pivotArea>
    </format>
    <format dxfId="21637">
      <pivotArea dataOnly="0" labelOnly="1" grandCol="1" outline="0" fieldPosition="0"/>
    </format>
    <format dxfId="21636">
      <pivotArea dataOnly="0" labelOnly="1" outline="0" fieldPosition="0">
        <references count="1">
          <reference field="12" count="4">
            <x v="0"/>
            <x v="1"/>
            <x v="4"/>
            <x v="5"/>
          </reference>
        </references>
      </pivotArea>
    </format>
    <format dxfId="21635">
      <pivotArea dataOnly="0" labelOnly="1" grandCol="1" outline="0" fieldPosition="0"/>
    </format>
    <format dxfId="21634">
      <pivotArea outline="0" collapsedLevelsAreSubtotals="1" fieldPosition="0"/>
    </format>
    <format dxfId="21633">
      <pivotArea dataOnly="0" labelOnly="1" grandRow="1" outline="0" fieldPosition="0"/>
    </format>
    <format dxfId="21632">
      <pivotArea dataOnly="0" labelOnly="1" outline="0" fieldPosition="0">
        <references count="1">
          <reference field="12" count="4">
            <x v="0"/>
            <x v="1"/>
            <x v="3"/>
            <x v="4"/>
          </reference>
        </references>
      </pivotArea>
    </format>
    <format dxfId="21631">
      <pivotArea dataOnly="0" labelOnly="1" grandCol="1" outline="0" fieldPosition="0"/>
    </format>
    <format dxfId="21630">
      <pivotArea outline="0" collapsedLevelsAreSubtotals="1" fieldPosition="0"/>
    </format>
    <format dxfId="21629">
      <pivotArea dataOnly="0" labelOnly="1" grandRow="1" outline="0" fieldPosition="0"/>
    </format>
    <format dxfId="21628">
      <pivotArea dataOnly="0" labelOnly="1" outline="0" fieldPosition="0">
        <references count="1">
          <reference field="12" count="4">
            <x v="0"/>
            <x v="1"/>
            <x v="3"/>
            <x v="4"/>
          </reference>
        </references>
      </pivotArea>
    </format>
    <format dxfId="21627">
      <pivotArea dataOnly="0" labelOnly="1" grandCol="1" outline="0" fieldPosition="0"/>
    </format>
    <format dxfId="21626">
      <pivotArea dataOnly="0" labelOnly="1" outline="0" fieldPosition="0">
        <references count="1">
          <reference field="12" count="4">
            <x v="0"/>
            <x v="1"/>
            <x v="3"/>
            <x v="4"/>
          </reference>
        </references>
      </pivotArea>
    </format>
    <format dxfId="21625">
      <pivotArea dataOnly="0" labelOnly="1" grandCol="1" outline="0" fieldPosition="0"/>
    </format>
    <format dxfId="21624">
      <pivotArea grandRow="1" outline="0" collapsedLevelsAreSubtotals="1" fieldPosition="0"/>
    </format>
    <format dxfId="21623">
      <pivotArea dataOnly="0" labelOnly="1" grandRow="1" outline="0" fieldPosition="0"/>
    </format>
    <format dxfId="21622">
      <pivotArea outline="0" collapsedLevelsAreSubtotals="1" fieldPosition="0"/>
    </format>
    <format dxfId="21621">
      <pivotArea dataOnly="0" labelOnly="1" grandRow="1" outline="0" fieldPosition="0"/>
    </format>
    <format dxfId="21620">
      <pivotArea dataOnly="0" labelOnly="1" outline="0" fieldPosition="0">
        <references count="1">
          <reference field="12" count="3">
            <x v="0"/>
            <x v="1"/>
            <x v="2"/>
          </reference>
        </references>
      </pivotArea>
    </format>
    <format dxfId="21619">
      <pivotArea dataOnly="0" labelOnly="1" grandCol="1" outline="0" fieldPosition="0"/>
    </format>
    <format dxfId="21618">
      <pivotArea outline="0" collapsedLevelsAreSubtotals="1" fieldPosition="0"/>
    </format>
    <format dxfId="21617">
      <pivotArea dataOnly="0" labelOnly="1" grandRow="1" outline="0" fieldPosition="0"/>
    </format>
    <format dxfId="21616">
      <pivotArea dataOnly="0" labelOnly="1" outline="0" fieldPosition="0">
        <references count="1">
          <reference field="12" count="3">
            <x v="0"/>
            <x v="1"/>
            <x v="2"/>
          </reference>
        </references>
      </pivotArea>
    </format>
    <format dxfId="21615">
      <pivotArea dataOnly="0" labelOnly="1" grandCol="1" outline="0" fieldPosition="0"/>
    </format>
    <format dxfId="21614">
      <pivotArea dataOnly="0" labelOnly="1" outline="0" fieldPosition="0">
        <references count="1">
          <reference field="12" count="3">
            <x v="0"/>
            <x v="1"/>
            <x v="2"/>
          </reference>
        </references>
      </pivotArea>
    </format>
    <format dxfId="21613">
      <pivotArea dataOnly="0" labelOnly="1" grandCol="1" outline="0" fieldPosition="0"/>
    </format>
    <format dxfId="21612">
      <pivotArea outline="0" collapsedLevelsAreSubtotals="1" fieldPosition="0"/>
    </format>
    <format dxfId="21611">
      <pivotArea dataOnly="0" labelOnly="1" grandRow="1" outline="0" fieldPosition="0"/>
    </format>
    <format dxfId="21610">
      <pivotArea dataOnly="0" labelOnly="1" outline="0" fieldPosition="0">
        <references count="1">
          <reference field="12" count="3">
            <x v="0"/>
            <x v="1"/>
            <x v="2"/>
          </reference>
        </references>
      </pivotArea>
    </format>
    <format dxfId="21609">
      <pivotArea dataOnly="0" labelOnly="1" grandCol="1" outline="0" fieldPosition="0"/>
    </format>
    <format dxfId="21608">
      <pivotArea outline="0" collapsedLevelsAreSubtotals="1" fieldPosition="0"/>
    </format>
    <format dxfId="21607">
      <pivotArea dataOnly="0" labelOnly="1" grandRow="1" outline="0" fieldPosition="0"/>
    </format>
    <format dxfId="21606">
      <pivotArea dataOnly="0" labelOnly="1" outline="0" fieldPosition="0">
        <references count="1">
          <reference field="12" count="3">
            <x v="0"/>
            <x v="1"/>
            <x v="2"/>
          </reference>
        </references>
      </pivotArea>
    </format>
    <format dxfId="21605">
      <pivotArea dataOnly="0" labelOnly="1" grandCol="1" outline="0" fieldPosition="0"/>
    </format>
    <format dxfId="21604">
      <pivotArea dataOnly="0" labelOnly="1" outline="0" fieldPosition="0">
        <references count="1">
          <reference field="12" count="3">
            <x v="0"/>
            <x v="1"/>
            <x v="2"/>
          </reference>
        </references>
      </pivotArea>
    </format>
    <format dxfId="21603">
      <pivotArea dataOnly="0" labelOnly="1" grandCol="1" outline="0" fieldPosition="0"/>
    </format>
    <format dxfId="21602">
      <pivotArea grandRow="1" outline="0" collapsedLevelsAreSubtotals="1" fieldPosition="0"/>
    </format>
    <format dxfId="21601">
      <pivotArea dataOnly="0" labelOnly="1" grandRow="1" outline="0" fieldPosition="0"/>
    </format>
    <format dxfId="21600">
      <pivotArea outline="0" collapsedLevelsAreSubtotals="1" fieldPosition="0"/>
    </format>
    <format dxfId="21599">
      <pivotArea dataOnly="0" labelOnly="1" grandRow="1" outline="0" fieldPosition="0"/>
    </format>
    <format dxfId="21598">
      <pivotArea dataOnly="0" labelOnly="1" outline="0" fieldPosition="0">
        <references count="1">
          <reference field="12" count="3">
            <x v="0"/>
            <x v="1"/>
            <x v="3"/>
          </reference>
        </references>
      </pivotArea>
    </format>
    <format dxfId="21597">
      <pivotArea dataOnly="0" labelOnly="1" grandCol="1" outline="0" fieldPosition="0"/>
    </format>
    <format dxfId="21596">
      <pivotArea outline="0" collapsedLevelsAreSubtotals="1" fieldPosition="0"/>
    </format>
    <format dxfId="21595">
      <pivotArea dataOnly="0" labelOnly="1" grandRow="1" outline="0" fieldPosition="0"/>
    </format>
    <format dxfId="21594">
      <pivotArea dataOnly="0" labelOnly="1" outline="0" fieldPosition="0">
        <references count="1">
          <reference field="12" count="3">
            <x v="0"/>
            <x v="1"/>
            <x v="3"/>
          </reference>
        </references>
      </pivotArea>
    </format>
    <format dxfId="21593">
      <pivotArea dataOnly="0" labelOnly="1" grandCol="1" outline="0" fieldPosition="0"/>
    </format>
    <format dxfId="21592">
      <pivotArea dataOnly="0" labelOnly="1" outline="0" fieldPosition="0">
        <references count="1">
          <reference field="12" count="3">
            <x v="0"/>
            <x v="1"/>
            <x v="3"/>
          </reference>
        </references>
      </pivotArea>
    </format>
    <format dxfId="21591">
      <pivotArea dataOnly="0" labelOnly="1" grandCol="1" outline="0" fieldPosition="0"/>
    </format>
    <format dxfId="21590">
      <pivotArea grandRow="1" outline="0" collapsedLevelsAreSubtotals="1" fieldPosition="0"/>
    </format>
    <format dxfId="21589">
      <pivotArea dataOnly="0" labelOnly="1" grandRow="1" outline="0" fieldPosition="0"/>
    </format>
    <format dxfId="21588">
      <pivotArea grandCol="1" outline="0" collapsedLevelsAreSubtotals="1" fieldPosition="0"/>
    </format>
    <format dxfId="21587">
      <pivotArea dataOnly="0" labelOnly="1" grandCol="1" outline="0" fieldPosition="0"/>
    </format>
    <format dxfId="21586">
      <pivotArea outline="0" collapsedLevelsAreSubtotals="1" fieldPosition="0"/>
    </format>
    <format dxfId="21585">
      <pivotArea dataOnly="0" labelOnly="1" grandRow="1" outline="0" fieldPosition="0"/>
    </format>
    <format dxfId="21584">
      <pivotArea dataOnly="0" labelOnly="1" outline="0" fieldPosition="0">
        <references count="1">
          <reference field="12" count="3">
            <x v="0"/>
            <x v="2"/>
            <x v="4"/>
          </reference>
        </references>
      </pivotArea>
    </format>
    <format dxfId="21583">
      <pivotArea dataOnly="0" labelOnly="1" grandCol="1" outline="0" fieldPosition="0"/>
    </format>
    <format dxfId="21582">
      <pivotArea outline="0" collapsedLevelsAreSubtotals="1" fieldPosition="0"/>
    </format>
    <format dxfId="21581">
      <pivotArea dataOnly="0" labelOnly="1" grandRow="1" outline="0" fieldPosition="0"/>
    </format>
    <format dxfId="21580">
      <pivotArea dataOnly="0" labelOnly="1" outline="0" fieldPosition="0">
        <references count="1">
          <reference field="12" count="3">
            <x v="0"/>
            <x v="2"/>
            <x v="4"/>
          </reference>
        </references>
      </pivotArea>
    </format>
    <format dxfId="21579">
      <pivotArea dataOnly="0" labelOnly="1" grandCol="1" outline="0" fieldPosition="0"/>
    </format>
    <format dxfId="21578">
      <pivotArea outline="0" collapsedLevelsAreSubtotals="1" fieldPosition="0"/>
    </format>
    <format dxfId="21577">
      <pivotArea dataOnly="0" labelOnly="1" grandRow="1" outline="0" fieldPosition="0"/>
    </format>
    <format dxfId="21576">
      <pivotArea dataOnly="0" labelOnly="1" outline="0" fieldPosition="0">
        <references count="1">
          <reference field="12" count="4">
            <x v="0"/>
            <x v="1"/>
            <x v="3"/>
            <x v="5"/>
          </reference>
        </references>
      </pivotArea>
    </format>
    <format dxfId="21575">
      <pivotArea dataOnly="0" labelOnly="1" grandCol="1" outline="0" fieldPosition="0"/>
    </format>
    <format dxfId="21574">
      <pivotArea outline="0" collapsedLevelsAreSubtotals="1" fieldPosition="0"/>
    </format>
    <format dxfId="21573">
      <pivotArea dataOnly="0" labelOnly="1" grandRow="1" outline="0" fieldPosition="0"/>
    </format>
    <format dxfId="21572">
      <pivotArea dataOnly="0" labelOnly="1" outline="0" fieldPosition="0">
        <references count="1">
          <reference field="12" count="4">
            <x v="0"/>
            <x v="1"/>
            <x v="3"/>
            <x v="5"/>
          </reference>
        </references>
      </pivotArea>
    </format>
    <format dxfId="21571">
      <pivotArea dataOnly="0" labelOnly="1" grandCol="1" outline="0" fieldPosition="0"/>
    </format>
    <format dxfId="21570">
      <pivotArea outline="0" collapsedLevelsAreSubtotals="1" fieldPosition="0"/>
    </format>
    <format dxfId="21569">
      <pivotArea dataOnly="0" labelOnly="1" grandRow="1" outline="0" fieldPosition="0"/>
    </format>
    <format dxfId="21568">
      <pivotArea dataOnly="0" labelOnly="1" outline="0" fieldPosition="0">
        <references count="1">
          <reference field="12" count="3">
            <x v="0"/>
            <x v="1"/>
            <x v="4"/>
          </reference>
        </references>
      </pivotArea>
    </format>
    <format dxfId="21567">
      <pivotArea dataOnly="0" labelOnly="1" grandCol="1" outline="0" fieldPosition="0"/>
    </format>
    <format dxfId="21566">
      <pivotArea outline="0" collapsedLevelsAreSubtotals="1" fieldPosition="0"/>
    </format>
    <format dxfId="21565">
      <pivotArea dataOnly="0" labelOnly="1" grandRow="1" outline="0" fieldPosition="0"/>
    </format>
    <format dxfId="21564">
      <pivotArea dataOnly="0" labelOnly="1" outline="0" fieldPosition="0">
        <references count="1">
          <reference field="12" count="3">
            <x v="0"/>
            <x v="1"/>
            <x v="4"/>
          </reference>
        </references>
      </pivotArea>
    </format>
    <format dxfId="21563">
      <pivotArea dataOnly="0" labelOnly="1" grandCol="1" outline="0" fieldPosition="0"/>
    </format>
    <format dxfId="21562">
      <pivotArea grandRow="1" outline="0" collapsedLevelsAreSubtotals="1" fieldPosition="0"/>
    </format>
    <format dxfId="21561">
      <pivotArea dataOnly="0" labelOnly="1" grandRow="1" outline="0" fieldPosition="0"/>
    </format>
    <format dxfId="21560">
      <pivotArea dataOnly="0" labelOnly="1" outline="0" fieldPosition="0">
        <references count="1">
          <reference field="12" count="3">
            <x v="0"/>
            <x v="1"/>
            <x v="4"/>
          </reference>
        </references>
      </pivotArea>
    </format>
    <format dxfId="21559">
      <pivotArea dataOnly="0" labelOnly="1" grandCol="1" outline="0" fieldPosition="0"/>
    </format>
    <format dxfId="21558">
      <pivotArea grandCol="1" outline="0" collapsedLevelsAreSubtotals="1" fieldPosition="0"/>
    </format>
    <format dxfId="21557">
      <pivotArea dataOnly="0" labelOnly="1" grandCol="1" outline="0" fieldPosition="0"/>
    </format>
    <format dxfId="21556">
      <pivotArea outline="0" collapsedLevelsAreSubtotals="1" fieldPosition="0"/>
    </format>
    <format dxfId="21555">
      <pivotArea dataOnly="0" labelOnly="1" grandRow="1" outline="0" fieldPosition="0"/>
    </format>
    <format dxfId="21554">
      <pivotArea dataOnly="0" labelOnly="1" outline="0" fieldPosition="0">
        <references count="1">
          <reference field="12" count="5">
            <x v="0"/>
            <x v="1"/>
            <x v="2"/>
            <x v="3"/>
            <x v="5"/>
          </reference>
        </references>
      </pivotArea>
    </format>
    <format dxfId="21553">
      <pivotArea dataOnly="0" labelOnly="1" grandCol="1" outline="0" fieldPosition="0"/>
    </format>
    <format dxfId="21552">
      <pivotArea outline="0" collapsedLevelsAreSubtotals="1" fieldPosition="0"/>
    </format>
    <format dxfId="21551">
      <pivotArea dataOnly="0" labelOnly="1" grandRow="1" outline="0" fieldPosition="0"/>
    </format>
    <format dxfId="21550">
      <pivotArea dataOnly="0" labelOnly="1" outline="0" fieldPosition="0">
        <references count="1">
          <reference field="12" count="5">
            <x v="0"/>
            <x v="1"/>
            <x v="2"/>
            <x v="3"/>
            <x v="5"/>
          </reference>
        </references>
      </pivotArea>
    </format>
    <format dxfId="21549">
      <pivotArea dataOnly="0" labelOnly="1" grandCol="1" outline="0" fieldPosition="0"/>
    </format>
    <format dxfId="21548">
      <pivotArea outline="0" collapsedLevelsAreSubtotals="1" fieldPosition="0"/>
    </format>
    <format dxfId="21547">
      <pivotArea dataOnly="0" labelOnly="1" grandRow="1" outline="0" fieldPosition="0"/>
    </format>
    <format dxfId="21546">
      <pivotArea dataOnly="0" labelOnly="1" outline="0" fieldPosition="0">
        <references count="1">
          <reference field="12" count="3">
            <x v="0"/>
            <x v="1"/>
            <x v="2"/>
          </reference>
        </references>
      </pivotArea>
    </format>
    <format dxfId="21545">
      <pivotArea dataOnly="0" labelOnly="1" grandCol="1" outline="0" fieldPosition="0"/>
    </format>
    <format dxfId="21544">
      <pivotArea outline="0" collapsedLevelsAreSubtotals="1" fieldPosition="0"/>
    </format>
    <format dxfId="21543">
      <pivotArea dataOnly="0" labelOnly="1" grandRow="1" outline="0" fieldPosition="0"/>
    </format>
    <format dxfId="21542">
      <pivotArea dataOnly="0" labelOnly="1" outline="0" fieldPosition="0">
        <references count="1">
          <reference field="12" count="3">
            <x v="0"/>
            <x v="1"/>
            <x v="2"/>
          </reference>
        </references>
      </pivotArea>
    </format>
    <format dxfId="21541">
      <pivotArea dataOnly="0" labelOnly="1" grandCol="1" outline="0" fieldPosition="0"/>
    </format>
    <format dxfId="21540">
      <pivotArea dataOnly="0" labelOnly="1" outline="0" fieldPosition="0">
        <references count="1">
          <reference field="12" count="3">
            <x v="0"/>
            <x v="1"/>
            <x v="2"/>
          </reference>
        </references>
      </pivotArea>
    </format>
    <format dxfId="21539">
      <pivotArea dataOnly="0" labelOnly="1" grandCol="1" outline="0" fieldPosition="0"/>
    </format>
    <format dxfId="21538">
      <pivotArea grandRow="1" outline="0" collapsedLevelsAreSubtotals="1" fieldPosition="0"/>
    </format>
    <format dxfId="21537">
      <pivotArea dataOnly="0" labelOnly="1" grandRow="1" outline="0" fieldPosition="0"/>
    </format>
    <format dxfId="21536">
      <pivotArea outline="0" collapsedLevelsAreSubtotals="1" fieldPosition="0"/>
    </format>
    <format dxfId="21535">
      <pivotArea dataOnly="0" labelOnly="1" grandRow="1" outline="0" fieldPosition="0"/>
    </format>
    <format dxfId="21534">
      <pivotArea dataOnly="0" labelOnly="1" outline="0" fieldPosition="0">
        <references count="1">
          <reference field="12" count="3">
            <x v="0"/>
            <x v="1"/>
            <x v="3"/>
          </reference>
        </references>
      </pivotArea>
    </format>
    <format dxfId="21533">
      <pivotArea dataOnly="0" labelOnly="1" grandCol="1" outline="0" fieldPosition="0"/>
    </format>
    <format dxfId="21532">
      <pivotArea outline="0" collapsedLevelsAreSubtotals="1" fieldPosition="0"/>
    </format>
    <format dxfId="21531">
      <pivotArea dataOnly="0" labelOnly="1" grandRow="1" outline="0" fieldPosition="0"/>
    </format>
    <format dxfId="21530">
      <pivotArea dataOnly="0" labelOnly="1" outline="0" fieldPosition="0">
        <references count="1">
          <reference field="12" count="3">
            <x v="0"/>
            <x v="1"/>
            <x v="3"/>
          </reference>
        </references>
      </pivotArea>
    </format>
    <format dxfId="21529">
      <pivotArea dataOnly="0" labelOnly="1" grandCol="1" outline="0" fieldPosition="0"/>
    </format>
    <format dxfId="21528">
      <pivotArea dataOnly="0" labelOnly="1" outline="0" fieldPosition="0">
        <references count="1">
          <reference field="12" count="3">
            <x v="0"/>
            <x v="1"/>
            <x v="3"/>
          </reference>
        </references>
      </pivotArea>
    </format>
    <format dxfId="21527">
      <pivotArea dataOnly="0" labelOnly="1" grandCol="1" outline="0" fieldPosition="0"/>
    </format>
    <format dxfId="21526">
      <pivotArea grandRow="1" outline="0" collapsedLevelsAreSubtotals="1" fieldPosition="0"/>
    </format>
    <format dxfId="21525">
      <pivotArea dataOnly="0" labelOnly="1" grandRow="1" outline="0" fieldPosition="0"/>
    </format>
    <format dxfId="21524">
      <pivotArea outline="0" collapsedLevelsAreSubtotals="1" fieldPosition="0"/>
    </format>
    <format dxfId="21523">
      <pivotArea dataOnly="0" labelOnly="1" grandRow="1" outline="0" fieldPosition="0"/>
    </format>
    <format dxfId="21522">
      <pivotArea dataOnly="0" labelOnly="1" outline="0" fieldPosition="0">
        <references count="1">
          <reference field="12" count="3">
            <x v="0"/>
            <x v="2"/>
            <x v="5"/>
          </reference>
        </references>
      </pivotArea>
    </format>
    <format dxfId="21521">
      <pivotArea dataOnly="0" labelOnly="1" grandCol="1" outline="0" fieldPosition="0"/>
    </format>
    <format dxfId="21520">
      <pivotArea outline="0" collapsedLevelsAreSubtotals="1" fieldPosition="0"/>
    </format>
    <format dxfId="21519">
      <pivotArea dataOnly="0" labelOnly="1" grandRow="1" outline="0" fieldPosition="0"/>
    </format>
    <format dxfId="21518">
      <pivotArea dataOnly="0" labelOnly="1" outline="0" fieldPosition="0">
        <references count="1">
          <reference field="12" count="3">
            <x v="0"/>
            <x v="2"/>
            <x v="5"/>
          </reference>
        </references>
      </pivotArea>
    </format>
    <format dxfId="21517">
      <pivotArea dataOnly="0" labelOnly="1" grandCol="1" outline="0" fieldPosition="0"/>
    </format>
    <format dxfId="21516">
      <pivotArea dataOnly="0" labelOnly="1" outline="0" fieldPosition="0">
        <references count="1">
          <reference field="12" count="3">
            <x v="0"/>
            <x v="1"/>
            <x v="2"/>
          </reference>
        </references>
      </pivotArea>
    </format>
    <format dxfId="21515">
      <pivotArea dataOnly="0" labelOnly="1" grandCol="1" outline="0" fieldPosition="0"/>
    </format>
    <format dxfId="21514">
      <pivotArea dataOnly="0" labelOnly="1" outline="0" fieldPosition="0">
        <references count="1">
          <reference field="12" count="3">
            <x v="0"/>
            <x v="1"/>
            <x v="2"/>
          </reference>
        </references>
      </pivotArea>
    </format>
    <format dxfId="21513">
      <pivotArea dataOnly="0" labelOnly="1" grandCol="1" outline="0" fieldPosition="0"/>
    </format>
    <format dxfId="21512">
      <pivotArea dataOnly="0" labelOnly="1" outline="0" fieldPosition="0">
        <references count="1">
          <reference field="12" count="3">
            <x v="0"/>
            <x v="1"/>
            <x v="2"/>
          </reference>
        </references>
      </pivotArea>
    </format>
    <format dxfId="21511">
      <pivotArea dataOnly="0" labelOnly="1" grandCol="1" outline="0" fieldPosition="0"/>
    </format>
    <format dxfId="21510">
      <pivotArea outline="0" collapsedLevelsAreSubtotals="1" fieldPosition="0"/>
    </format>
    <format dxfId="21509">
      <pivotArea dataOnly="0" labelOnly="1" grandRow="1" outline="0" fieldPosition="0"/>
    </format>
    <format dxfId="21508">
      <pivotArea dataOnly="0" labelOnly="1" outline="0" fieldPosition="0">
        <references count="1">
          <reference field="12" count="3">
            <x v="0"/>
            <x v="1"/>
            <x v="2"/>
          </reference>
        </references>
      </pivotArea>
    </format>
    <format dxfId="21507">
      <pivotArea dataOnly="0" labelOnly="1" grandCol="1" outline="0" fieldPosition="0"/>
    </format>
    <format dxfId="21506">
      <pivotArea outline="0" collapsedLevelsAreSubtotals="1" fieldPosition="0"/>
    </format>
    <format dxfId="21505">
      <pivotArea dataOnly="0" labelOnly="1" grandRow="1" outline="0" fieldPosition="0"/>
    </format>
    <format dxfId="21504">
      <pivotArea dataOnly="0" labelOnly="1" outline="0" fieldPosition="0">
        <references count="1">
          <reference field="12" count="3">
            <x v="0"/>
            <x v="1"/>
            <x v="2"/>
          </reference>
        </references>
      </pivotArea>
    </format>
    <format dxfId="21503">
      <pivotArea dataOnly="0" labelOnly="1" grandCol="1" outline="0" fieldPosition="0"/>
    </format>
    <format dxfId="21502">
      <pivotArea dataOnly="0" labelOnly="1" outline="0" fieldPosition="0">
        <references count="1">
          <reference field="12" count="3">
            <x v="0"/>
            <x v="1"/>
            <x v="2"/>
          </reference>
        </references>
      </pivotArea>
    </format>
    <format dxfId="21501">
      <pivotArea dataOnly="0" labelOnly="1" grandCol="1" outline="0" fieldPosition="0"/>
    </format>
    <format dxfId="21500">
      <pivotArea grandRow="1" outline="0" collapsedLevelsAreSubtotals="1" fieldPosition="0"/>
    </format>
    <format dxfId="21499">
      <pivotArea dataOnly="0" labelOnly="1" grandRow="1" outline="0" fieldPosition="0"/>
    </format>
    <format dxfId="21498">
      <pivotArea outline="0" collapsedLevelsAreSubtotals="1" fieldPosition="0"/>
    </format>
    <format dxfId="21497">
      <pivotArea dataOnly="0" labelOnly="1" grandRow="1" outline="0" fieldPosition="0"/>
    </format>
    <format dxfId="21496">
      <pivotArea dataOnly="0" labelOnly="1" outline="0" fieldPosition="0">
        <references count="1">
          <reference field="12" count="3">
            <x v="0"/>
            <x v="1"/>
            <x v="3"/>
          </reference>
        </references>
      </pivotArea>
    </format>
    <format dxfId="21495">
      <pivotArea dataOnly="0" labelOnly="1" grandCol="1" outline="0" fieldPosition="0"/>
    </format>
    <format dxfId="21494">
      <pivotArea outline="0" collapsedLevelsAreSubtotals="1" fieldPosition="0"/>
    </format>
    <format dxfId="21493">
      <pivotArea dataOnly="0" labelOnly="1" grandRow="1" outline="0" fieldPosition="0"/>
    </format>
    <format dxfId="21492">
      <pivotArea dataOnly="0" labelOnly="1" outline="0" fieldPosition="0">
        <references count="1">
          <reference field="12" count="3">
            <x v="0"/>
            <x v="1"/>
            <x v="3"/>
          </reference>
        </references>
      </pivotArea>
    </format>
    <format dxfId="21491">
      <pivotArea dataOnly="0" labelOnly="1" grandCol="1" outline="0" fieldPosition="0"/>
    </format>
    <format dxfId="21490">
      <pivotArea dataOnly="0" labelOnly="1" outline="0" fieldPosition="0">
        <references count="1">
          <reference field="12" count="3">
            <x v="0"/>
            <x v="1"/>
            <x v="3"/>
          </reference>
        </references>
      </pivotArea>
    </format>
    <format dxfId="21489">
      <pivotArea dataOnly="0" labelOnly="1" grandCol="1" outline="0" fieldPosition="0"/>
    </format>
    <format dxfId="21488">
      <pivotArea grandRow="1" outline="0" collapsedLevelsAreSubtotals="1" fieldPosition="0"/>
    </format>
    <format dxfId="21487">
      <pivotArea dataOnly="0" labelOnly="1" grandRow="1" outline="0" fieldPosition="0"/>
    </format>
    <format dxfId="21486">
      <pivotArea type="all" dataOnly="0" outline="0" fieldPosition="0"/>
    </format>
    <format dxfId="21485">
      <pivotArea outline="0" collapsedLevelsAreSubtotals="1" fieldPosition="0"/>
    </format>
    <format dxfId="21484">
      <pivotArea type="origin" dataOnly="0" labelOnly="1" outline="0" fieldPosition="0"/>
    </format>
    <format dxfId="21483">
      <pivotArea field="12" type="button" dataOnly="0" labelOnly="1" outline="0" axis="axisCol" fieldPosition="0"/>
    </format>
    <format dxfId="21482">
      <pivotArea type="topRight" dataOnly="0" labelOnly="1" outline="0" fieldPosition="0"/>
    </format>
    <format dxfId="21481">
      <pivotArea dataOnly="0" labelOnly="1" grandRow="1" outline="0" fieldPosition="0"/>
    </format>
    <format dxfId="21480">
      <pivotArea dataOnly="0" labelOnly="1" outline="0" fieldPosition="0">
        <references count="1">
          <reference field="12" count="3">
            <x v="0"/>
            <x v="3"/>
            <x v="5"/>
          </reference>
        </references>
      </pivotArea>
    </format>
    <format dxfId="21479">
      <pivotArea dataOnly="0" labelOnly="1" grandCol="1" outline="0" fieldPosition="0"/>
    </format>
    <format dxfId="21478">
      <pivotArea type="all" dataOnly="0" outline="0" fieldPosition="0"/>
    </format>
    <format dxfId="21477">
      <pivotArea outline="0" collapsedLevelsAreSubtotals="1" fieldPosition="0"/>
    </format>
    <format dxfId="21476">
      <pivotArea type="origin" dataOnly="0" labelOnly="1" outline="0" fieldPosition="0"/>
    </format>
    <format dxfId="21475">
      <pivotArea field="12" type="button" dataOnly="0" labelOnly="1" outline="0" axis="axisCol" fieldPosition="0"/>
    </format>
    <format dxfId="21474">
      <pivotArea type="topRight" dataOnly="0" labelOnly="1" outline="0" fieldPosition="0"/>
    </format>
    <format dxfId="21473">
      <pivotArea dataOnly="0" labelOnly="1" grandRow="1" outline="0" fieldPosition="0"/>
    </format>
    <format dxfId="21472">
      <pivotArea dataOnly="0" labelOnly="1" outline="0" fieldPosition="0">
        <references count="1">
          <reference field="12" count="3">
            <x v="0"/>
            <x v="3"/>
            <x v="5"/>
          </reference>
        </references>
      </pivotArea>
    </format>
    <format dxfId="21471">
      <pivotArea dataOnly="0" labelOnly="1" grandCol="1" outline="0" fieldPosition="0"/>
    </format>
    <format dxfId="21470">
      <pivotArea outline="0" collapsedLevelsAreSubtotals="1" fieldPosition="0"/>
    </format>
    <format dxfId="21469">
      <pivotArea dataOnly="0" labelOnly="1" grandRow="1" outline="0" fieldPosition="0"/>
    </format>
    <format dxfId="21468">
      <pivotArea dataOnly="0" labelOnly="1" outline="0" fieldPosition="0">
        <references count="1">
          <reference field="12" count="3">
            <x v="0"/>
            <x v="3"/>
            <x v="5"/>
          </reference>
        </references>
      </pivotArea>
    </format>
    <format dxfId="21467">
      <pivotArea dataOnly="0" labelOnly="1" grandCol="1" outline="0" fieldPosition="0"/>
    </format>
    <format dxfId="21466">
      <pivotArea outline="0" collapsedLevelsAreSubtotals="1" fieldPosition="0"/>
    </format>
    <format dxfId="21465">
      <pivotArea dataOnly="0" labelOnly="1" grandRow="1" outline="0" fieldPosition="0"/>
    </format>
    <format dxfId="21464">
      <pivotArea dataOnly="0" labelOnly="1" outline="0" fieldPosition="0">
        <references count="1">
          <reference field="12" count="3">
            <x v="0"/>
            <x v="3"/>
            <x v="5"/>
          </reference>
        </references>
      </pivotArea>
    </format>
    <format dxfId="21463">
      <pivotArea dataOnly="0" labelOnly="1" grandCol="1" outline="0" fieldPosition="0"/>
    </format>
    <format dxfId="21462">
      <pivotArea outline="0" collapsedLevelsAreSubtotals="1" fieldPosition="0"/>
    </format>
    <format dxfId="21461">
      <pivotArea dataOnly="0" labelOnly="1" grandRow="1" outline="0" fieldPosition="0"/>
    </format>
    <format dxfId="21460">
      <pivotArea dataOnly="0" labelOnly="1" outline="0" fieldPosition="0">
        <references count="1">
          <reference field="12" count="4">
            <x v="0"/>
            <x v="1"/>
            <x v="3"/>
            <x v="5"/>
          </reference>
        </references>
      </pivotArea>
    </format>
    <format dxfId="21459">
      <pivotArea dataOnly="0" labelOnly="1" grandCol="1" outline="0" fieldPosition="0"/>
    </format>
    <format dxfId="21458">
      <pivotArea outline="0" collapsedLevelsAreSubtotals="1" fieldPosition="0"/>
    </format>
    <format dxfId="21457">
      <pivotArea dataOnly="0" labelOnly="1" grandRow="1" outline="0" fieldPosition="0"/>
    </format>
    <format dxfId="21456">
      <pivotArea dataOnly="0" labelOnly="1" outline="0" fieldPosition="0">
        <references count="1">
          <reference field="12" count="4">
            <x v="0"/>
            <x v="1"/>
            <x v="3"/>
            <x v="5"/>
          </reference>
        </references>
      </pivotArea>
    </format>
    <format dxfId="21455">
      <pivotArea dataOnly="0" labelOnly="1" grandCol="1" outline="0" fieldPosition="0"/>
    </format>
    <format dxfId="21454">
      <pivotArea outline="0" collapsedLevelsAreSubtotals="1" fieldPosition="0"/>
    </format>
    <format dxfId="21453">
      <pivotArea dataOnly="0" labelOnly="1" grandRow="1" outline="0" fieldPosition="0"/>
    </format>
    <format dxfId="21452">
      <pivotArea dataOnly="0" labelOnly="1" outline="0" fieldPosition="0">
        <references count="1">
          <reference field="12" count="4">
            <x v="0"/>
            <x v="1"/>
            <x v="3"/>
            <x v="5"/>
          </reference>
        </references>
      </pivotArea>
    </format>
    <format dxfId="21451">
      <pivotArea dataOnly="0" labelOnly="1" grandCol="1" outline="0" fieldPosition="0"/>
    </format>
    <format dxfId="21450">
      <pivotArea dataOnly="0" labelOnly="1" outline="0" fieldPosition="0">
        <references count="1">
          <reference field="12" count="4">
            <x v="0"/>
            <x v="1"/>
            <x v="3"/>
            <x v="5"/>
          </reference>
        </references>
      </pivotArea>
    </format>
    <format dxfId="21449">
      <pivotArea dataOnly="0" labelOnly="1" grandCol="1" outline="0" fieldPosition="0"/>
    </format>
    <format dxfId="21448">
      <pivotArea grandRow="1" outline="0" collapsedLevelsAreSubtotals="1" fieldPosition="0"/>
    </format>
    <format dxfId="21447">
      <pivotArea dataOnly="0" labelOnly="1" grandRow="1" outline="0" fieldPosition="0"/>
    </format>
    <format dxfId="21446">
      <pivotArea outline="0" collapsedLevelsAreSubtotals="1" fieldPosition="0"/>
    </format>
    <format dxfId="21445">
      <pivotArea dataOnly="0" labelOnly="1" grandRow="1" outline="0" fieldPosition="0"/>
    </format>
    <format dxfId="21444">
      <pivotArea dataOnly="0" labelOnly="1" outline="0" fieldPosition="0">
        <references count="1">
          <reference field="12" count="4">
            <x v="1"/>
            <x v="2"/>
            <x v="3"/>
            <x v="4"/>
          </reference>
        </references>
      </pivotArea>
    </format>
    <format dxfId="21443">
      <pivotArea dataOnly="0" labelOnly="1" grandCol="1" outline="0" fieldPosition="0"/>
    </format>
    <format dxfId="21442">
      <pivotArea outline="0" collapsedLevelsAreSubtotals="1" fieldPosition="0"/>
    </format>
    <format dxfId="21441">
      <pivotArea dataOnly="0" labelOnly="1" grandRow="1" outline="0" fieldPosition="0"/>
    </format>
    <format dxfId="21440">
      <pivotArea dataOnly="0" labelOnly="1" outline="0" fieldPosition="0">
        <references count="1">
          <reference field="12" count="4">
            <x v="1"/>
            <x v="2"/>
            <x v="3"/>
            <x v="4"/>
          </reference>
        </references>
      </pivotArea>
    </format>
    <format dxfId="21439">
      <pivotArea dataOnly="0" labelOnly="1" grandCol="1" outline="0" fieldPosition="0"/>
    </format>
    <format dxfId="21438">
      <pivotArea dataOnly="0" labelOnly="1" outline="0" fieldPosition="0">
        <references count="1">
          <reference field="12" count="4">
            <x v="1"/>
            <x v="2"/>
            <x v="3"/>
            <x v="4"/>
          </reference>
        </references>
      </pivotArea>
    </format>
    <format dxfId="21437">
      <pivotArea dataOnly="0" labelOnly="1" grandCol="1" outline="0" fieldPosition="0"/>
    </format>
    <format dxfId="21436">
      <pivotArea grandRow="1" outline="0" collapsedLevelsAreSubtotals="1" fieldPosition="0"/>
    </format>
    <format dxfId="21435">
      <pivotArea dataOnly="0" labelOnly="1" grandRow="1" outline="0" fieldPosition="0"/>
    </format>
    <format dxfId="21434">
      <pivotArea outline="0" collapsedLevelsAreSubtotals="1" fieldPosition="0"/>
    </format>
    <format dxfId="21433">
      <pivotArea dataOnly="0" labelOnly="1" grandRow="1" outline="0" fieldPosition="0"/>
    </format>
    <format dxfId="21432">
      <pivotArea dataOnly="0" labelOnly="1" outline="0" fieldPosition="0">
        <references count="1">
          <reference field="12" count="4">
            <x v="0"/>
            <x v="1"/>
            <x v="2"/>
            <x v="4"/>
          </reference>
        </references>
      </pivotArea>
    </format>
    <format dxfId="21431">
      <pivotArea dataOnly="0" labelOnly="1" grandCol="1" outline="0" fieldPosition="0"/>
    </format>
    <format dxfId="21430">
      <pivotArea outline="0" collapsedLevelsAreSubtotals="1" fieldPosition="0"/>
    </format>
    <format dxfId="21429">
      <pivotArea dataOnly="0" labelOnly="1" grandRow="1" outline="0" fieldPosition="0"/>
    </format>
    <format dxfId="21428">
      <pivotArea dataOnly="0" labelOnly="1" outline="0" fieldPosition="0">
        <references count="1">
          <reference field="12" count="4">
            <x v="0"/>
            <x v="1"/>
            <x v="2"/>
            <x v="4"/>
          </reference>
        </references>
      </pivotArea>
    </format>
    <format dxfId="21427">
      <pivotArea dataOnly="0" labelOnly="1" grandCol="1" outline="0" fieldPosition="0"/>
    </format>
    <format dxfId="21426">
      <pivotArea dataOnly="0" labelOnly="1" outline="0" fieldPosition="0">
        <references count="1">
          <reference field="12" count="4">
            <x v="0"/>
            <x v="1"/>
            <x v="2"/>
            <x v="4"/>
          </reference>
        </references>
      </pivotArea>
    </format>
    <format dxfId="21425">
      <pivotArea dataOnly="0" labelOnly="1" grandCol="1" outline="0" fieldPosition="0"/>
    </format>
    <format dxfId="21424">
      <pivotArea grandRow="1" outline="0" collapsedLevelsAreSubtotals="1" fieldPosition="0"/>
    </format>
    <format dxfId="21423">
      <pivotArea dataOnly="0" labelOnly="1" grandRow="1" outline="0" fieldPosition="0"/>
    </format>
    <format dxfId="21422">
      <pivotArea outline="0" collapsedLevelsAreSubtotals="1" fieldPosition="0"/>
    </format>
    <format dxfId="21421">
      <pivotArea dataOnly="0" labelOnly="1" grandRow="1" outline="0" fieldPosition="0"/>
    </format>
    <format dxfId="21420">
      <pivotArea dataOnly="0" labelOnly="1" outline="0" fieldPosition="0">
        <references count="1">
          <reference field="12" count="3">
            <x v="0"/>
            <x v="1"/>
            <x v="2"/>
          </reference>
        </references>
      </pivotArea>
    </format>
    <format dxfId="21419">
      <pivotArea dataOnly="0" labelOnly="1" grandCol="1" outline="0" fieldPosition="0"/>
    </format>
    <format dxfId="21418">
      <pivotArea outline="0" collapsedLevelsAreSubtotals="1" fieldPosition="0"/>
    </format>
    <format dxfId="21417">
      <pivotArea dataOnly="0" labelOnly="1" grandRow="1" outline="0" fieldPosition="0"/>
    </format>
    <format dxfId="21416">
      <pivotArea dataOnly="0" labelOnly="1" outline="0" fieldPosition="0">
        <references count="1">
          <reference field="12" count="3">
            <x v="0"/>
            <x v="1"/>
            <x v="2"/>
          </reference>
        </references>
      </pivotArea>
    </format>
    <format dxfId="21415">
      <pivotArea dataOnly="0" labelOnly="1" grandCol="1" outline="0" fieldPosition="0"/>
    </format>
    <format dxfId="21414">
      <pivotArea outline="0" collapsedLevelsAreSubtotals="1" fieldPosition="0"/>
    </format>
    <format dxfId="21413">
      <pivotArea dataOnly="0" labelOnly="1" grandRow="1" outline="0" fieldPosition="0"/>
    </format>
    <format dxfId="21412">
      <pivotArea dataOnly="0" labelOnly="1" outline="0" fieldPosition="0">
        <references count="1">
          <reference field="12" count="2">
            <x v="0"/>
            <x v="1"/>
          </reference>
        </references>
      </pivotArea>
    </format>
    <format dxfId="21411">
      <pivotArea dataOnly="0" labelOnly="1" grandCol="1" outline="0" fieldPosition="0"/>
    </format>
    <format dxfId="21410">
      <pivotArea dataOnly="0" labelOnly="1" outline="0" fieldPosition="0">
        <references count="1">
          <reference field="12" count="2">
            <x v="0"/>
            <x v="1"/>
          </reference>
        </references>
      </pivotArea>
    </format>
    <format dxfId="21409">
      <pivotArea dataOnly="0" labelOnly="1" grandCol="1" outline="0" fieldPosition="0"/>
    </format>
    <format dxfId="21408">
      <pivotArea grandRow="1" outline="0" collapsedLevelsAreSubtotals="1" fieldPosition="0"/>
    </format>
    <format dxfId="21407">
      <pivotArea dataOnly="0" labelOnly="1" grandRow="1" outline="0" fieldPosition="0"/>
    </format>
    <format dxfId="21406">
      <pivotArea dataOnly="0" grandCol="1" outline="0" axis="axisCol" fieldPosition="0"/>
    </format>
    <format dxfId="21405">
      <pivotArea outline="0" collapsedLevelsAreSubtotals="1" fieldPosition="0"/>
    </format>
    <format dxfId="21404">
      <pivotArea dataOnly="0" labelOnly="1" grandRow="1" outline="0" fieldPosition="0"/>
    </format>
    <format dxfId="21403">
      <pivotArea dataOnly="0" labelOnly="1" outline="0" fieldPosition="0">
        <references count="1">
          <reference field="12" count="3">
            <x v="0"/>
            <x v="1"/>
            <x v="3"/>
          </reference>
        </references>
      </pivotArea>
    </format>
    <format dxfId="21402">
      <pivotArea dataOnly="0" labelOnly="1" grandCol="1" outline="0" fieldPosition="0"/>
    </format>
    <format dxfId="21401">
      <pivotArea dataOnly="0" labelOnly="1" outline="0" fieldPosition="0">
        <references count="1">
          <reference field="12" count="3">
            <x v="0"/>
            <x v="1"/>
            <x v="3"/>
          </reference>
        </references>
      </pivotArea>
    </format>
    <format dxfId="21400">
      <pivotArea dataOnly="0" labelOnly="1" grandCol="1" outline="0" fieldPosition="0"/>
    </format>
    <format dxfId="21399">
      <pivotArea grandRow="1" outline="0" collapsedLevelsAreSubtotals="1" fieldPosition="0"/>
    </format>
    <format dxfId="21398">
      <pivotArea dataOnly="0" labelOnly="1" grandRow="1" outline="0" fieldPosition="0"/>
    </format>
    <format dxfId="21397">
      <pivotArea outline="0" collapsedLevelsAreSubtotals="1" fieldPosition="0"/>
    </format>
    <format dxfId="21396">
      <pivotArea dataOnly="0" labelOnly="1" grandRow="1" outline="0" fieldPosition="0"/>
    </format>
    <format dxfId="21395">
      <pivotArea dataOnly="0" labelOnly="1" outline="0" fieldPosition="0">
        <references count="1">
          <reference field="12" count="3">
            <x v="0"/>
            <x v="1"/>
            <x v="3"/>
          </reference>
        </references>
      </pivotArea>
    </format>
    <format dxfId="21394">
      <pivotArea dataOnly="0" labelOnly="1" grandCol="1" outline="0" fieldPosition="0"/>
    </format>
    <format dxfId="21393">
      <pivotArea outline="0" collapsedLevelsAreSubtotals="1" fieldPosition="0"/>
    </format>
    <format dxfId="21392">
      <pivotArea dataOnly="0" labelOnly="1" grandRow="1" outline="0" fieldPosition="0"/>
    </format>
    <format dxfId="21391">
      <pivotArea dataOnly="0" labelOnly="1" outline="0" fieldPosition="0">
        <references count="1">
          <reference field="12" count="2">
            <x v="0"/>
            <x v="1"/>
          </reference>
        </references>
      </pivotArea>
    </format>
    <format dxfId="21390">
      <pivotArea dataOnly="0" labelOnly="1" grandCol="1" outline="0" fieldPosition="0"/>
    </format>
    <format dxfId="21389">
      <pivotArea dataOnly="0" labelOnly="1" outline="0" fieldPosition="0">
        <references count="1">
          <reference field="12" count="2">
            <x v="0"/>
            <x v="1"/>
          </reference>
        </references>
      </pivotArea>
    </format>
    <format dxfId="21388">
      <pivotArea dataOnly="0" labelOnly="1" grandCol="1" outline="0" fieldPosition="0"/>
    </format>
    <format dxfId="21387">
      <pivotArea dataOnly="0" labelOnly="1" outline="0" fieldPosition="0">
        <references count="1">
          <reference field="12" count="2">
            <x v="0"/>
            <x v="1"/>
          </reference>
        </references>
      </pivotArea>
    </format>
    <format dxfId="21386">
      <pivotArea dataOnly="0" labelOnly="1" grandCol="1" outline="0" fieldPosition="0"/>
    </format>
    <format dxfId="21385">
      <pivotArea grandRow="1" outline="0" collapsedLevelsAreSubtotals="1" fieldPosition="0"/>
    </format>
    <format dxfId="21384">
      <pivotArea dataOnly="0" labelOnly="1" grandRow="1" outline="0" fieldPosition="0"/>
    </format>
    <format dxfId="21383">
      <pivotArea outline="0" collapsedLevelsAreSubtotals="1" fieldPosition="0"/>
    </format>
    <format dxfId="21382">
      <pivotArea dataOnly="0" labelOnly="1" grandRow="1" outline="0" fieldPosition="0"/>
    </format>
    <format dxfId="21381">
      <pivotArea dataOnly="0" labelOnly="1" outline="0" fieldPosition="0">
        <references count="1">
          <reference field="12" count="2">
            <x v="0"/>
            <x v="1"/>
          </reference>
        </references>
      </pivotArea>
    </format>
    <format dxfId="21380">
      <pivotArea dataOnly="0" labelOnly="1" grandCol="1" outline="0" fieldPosition="0"/>
    </format>
    <format dxfId="21379">
      <pivotArea outline="0" collapsedLevelsAreSubtotals="1" fieldPosition="0"/>
    </format>
    <format dxfId="21378">
      <pivotArea dataOnly="0" labelOnly="1" grandRow="1" outline="0" fieldPosition="0"/>
    </format>
    <format dxfId="21377">
      <pivotArea dataOnly="0" labelOnly="1" outline="0" fieldPosition="0">
        <references count="1">
          <reference field="12" count="2">
            <x v="0"/>
            <x v="3"/>
          </reference>
        </references>
      </pivotArea>
    </format>
    <format dxfId="21376">
      <pivotArea dataOnly="0" labelOnly="1" grandCol="1" outline="0" fieldPosition="0"/>
    </format>
    <format dxfId="21375">
      <pivotArea outline="0" collapsedLevelsAreSubtotals="1" fieldPosition="0"/>
    </format>
    <format dxfId="21374">
      <pivotArea dataOnly="0" labelOnly="1" grandRow="1" outline="0" fieldPosition="0"/>
    </format>
    <format dxfId="21373">
      <pivotArea dataOnly="0" labelOnly="1" outline="0" fieldPosition="0">
        <references count="1">
          <reference field="12" count="2">
            <x v="0"/>
            <x v="3"/>
          </reference>
        </references>
      </pivotArea>
    </format>
    <format dxfId="21372">
      <pivotArea dataOnly="0" labelOnly="1" grandCol="1" outline="0" fieldPosition="0"/>
    </format>
    <format dxfId="21371">
      <pivotArea dataOnly="0" labelOnly="1" outline="0" fieldPosition="0">
        <references count="1">
          <reference field="12" count="2">
            <x v="0"/>
            <x v="3"/>
          </reference>
        </references>
      </pivotArea>
    </format>
    <format dxfId="21370">
      <pivotArea dataOnly="0" labelOnly="1" grandCol="1" outline="0" fieldPosition="0"/>
    </format>
    <format dxfId="21369">
      <pivotArea grandRow="1" outline="0" collapsedLevelsAreSubtotals="1" fieldPosition="0"/>
    </format>
    <format dxfId="21368">
      <pivotArea dataOnly="0" labelOnly="1" grandRow="1" outline="0" fieldPosition="0"/>
    </format>
    <format dxfId="21367">
      <pivotArea outline="0" collapsedLevelsAreSubtotals="1" fieldPosition="0"/>
    </format>
    <format dxfId="21366">
      <pivotArea dataOnly="0" labelOnly="1" grandRow="1" outline="0" fieldPosition="0"/>
    </format>
    <format dxfId="21365">
      <pivotArea dataOnly="0" labelOnly="1" outline="0" fieldPosition="0">
        <references count="1">
          <reference field="12" count="1">
            <x v="0"/>
          </reference>
        </references>
      </pivotArea>
    </format>
    <format dxfId="21364">
      <pivotArea dataOnly="0" labelOnly="1" grandCol="1" outline="0" fieldPosition="0"/>
    </format>
    <format dxfId="21363">
      <pivotArea dataOnly="0" labelOnly="1" outline="0" fieldPosition="0">
        <references count="1">
          <reference field="12" count="1">
            <x v="0"/>
          </reference>
        </references>
      </pivotArea>
    </format>
    <format dxfId="21362">
      <pivotArea dataOnly="0" labelOnly="1" grandCol="1" outline="0" fieldPosition="0"/>
    </format>
    <format dxfId="21361">
      <pivotArea grandRow="1" outline="0" collapsedLevelsAreSubtotals="1" fieldPosition="0"/>
    </format>
    <format dxfId="21360">
      <pivotArea dataOnly="0" labelOnly="1" grandRow="1" outline="0" fieldPosition="0"/>
    </format>
    <format dxfId="21359">
      <pivotArea grandCol="1" outline="0" collapsedLevelsAreSubtotals="1" fieldPosition="0"/>
    </format>
    <format dxfId="21358">
      <pivotArea dataOnly="0" labelOnly="1" grandCol="1" outline="0" fieldPosition="0"/>
    </format>
    <format dxfId="21357">
      <pivotArea outline="0" collapsedLevelsAreSubtotals="1" fieldPosition="0"/>
    </format>
    <format dxfId="21356">
      <pivotArea dataOnly="0" labelOnly="1" grandRow="1" outline="0" fieldPosition="0"/>
    </format>
    <format dxfId="21355">
      <pivotArea dataOnly="0" labelOnly="1" outline="0" fieldPosition="0">
        <references count="1">
          <reference field="12" count="0"/>
        </references>
      </pivotArea>
    </format>
    <format dxfId="21354">
      <pivotArea dataOnly="0" labelOnly="1" grandCol="1" outline="0" fieldPosition="0"/>
    </format>
    <format dxfId="21353">
      <pivotArea outline="0" collapsedLevelsAreSubtotals="1" fieldPosition="0"/>
    </format>
    <format dxfId="21352">
      <pivotArea dataOnly="0" labelOnly="1" grandRow="1" outline="0" fieldPosition="0"/>
    </format>
    <format dxfId="21351">
      <pivotArea dataOnly="0" labelOnly="1" outline="0" fieldPosition="0">
        <references count="1">
          <reference field="12" count="0"/>
        </references>
      </pivotArea>
    </format>
    <format dxfId="21350">
      <pivotArea dataOnly="0" labelOnly="1" grandCol="1" outline="0" fieldPosition="0"/>
    </format>
    <format dxfId="21349">
      <pivotArea outline="0" collapsedLevelsAreSubtotals="1" fieldPosition="0"/>
    </format>
    <format dxfId="21348">
      <pivotArea dataOnly="0" labelOnly="1" grandRow="1" outline="0" fieldPosition="0"/>
    </format>
    <format dxfId="21347">
      <pivotArea dataOnly="0" labelOnly="1" outline="0" fieldPosition="0">
        <references count="1">
          <reference field="12" count="0"/>
        </references>
      </pivotArea>
    </format>
    <format dxfId="21346">
      <pivotArea dataOnly="0" labelOnly="1" grandCol="1" outline="0" fieldPosition="0"/>
    </format>
    <format dxfId="21345">
      <pivotArea grandRow="1" outline="0" collapsedLevelsAreSubtotals="1" fieldPosition="0"/>
    </format>
    <format dxfId="21344">
      <pivotArea dataOnly="0" labelOnly="1" grandRow="1" outline="0" fieldPosition="0"/>
    </format>
    <format dxfId="21343">
      <pivotArea dataOnly="0" labelOnly="1" outline="0" fieldPosition="0">
        <references count="1">
          <reference field="12" count="0"/>
        </references>
      </pivotArea>
    </format>
    <format dxfId="21342">
      <pivotArea dataOnly="0" labelOnly="1" grandCol="1" outline="0" fieldPosition="0"/>
    </format>
    <format dxfId="21341">
      <pivotArea grandCol="1" outline="0" collapsedLevelsAreSubtotals="1" fieldPosition="0"/>
    </format>
    <format dxfId="21340">
      <pivotArea dataOnly="0" labelOnly="1" grandCol="1" outline="0" fieldPosition="0"/>
    </format>
    <format dxfId="21339">
      <pivotArea outline="0" collapsedLevelsAreSubtotals="1" fieldPosition="0"/>
    </format>
    <format dxfId="21338">
      <pivotArea field="15" type="button" dataOnly="0" labelOnly="1" outline="0" axis="axisRow" fieldPosition="0"/>
    </format>
    <format dxfId="21337">
      <pivotArea dataOnly="0" labelOnly="1" outline="0" fieldPosition="0">
        <references count="1">
          <reference field="15" count="0"/>
        </references>
      </pivotArea>
    </format>
    <format dxfId="21336">
      <pivotArea dataOnly="0" labelOnly="1" grandRow="1" outline="0" fieldPosition="0"/>
    </format>
    <format dxfId="21335">
      <pivotArea dataOnly="0" labelOnly="1" outline="0" fieldPosition="0">
        <references count="1">
          <reference field="12" count="0"/>
        </references>
      </pivotArea>
    </format>
    <format dxfId="21334">
      <pivotArea dataOnly="0" labelOnly="1" grandCol="1" outline="0" fieldPosition="0"/>
    </format>
    <format dxfId="21333">
      <pivotArea outline="0" collapsedLevelsAreSubtotals="1" fieldPosition="0"/>
    </format>
    <format dxfId="21332">
      <pivotArea field="15" type="button" dataOnly="0" labelOnly="1" outline="0" axis="axisRow" fieldPosition="0"/>
    </format>
    <format dxfId="21331">
      <pivotArea dataOnly="0" labelOnly="1" outline="0" fieldPosition="0">
        <references count="1">
          <reference field="15" count="0"/>
        </references>
      </pivotArea>
    </format>
    <format dxfId="21330">
      <pivotArea dataOnly="0" labelOnly="1" grandRow="1" outline="0" fieldPosition="0"/>
    </format>
    <format dxfId="21329">
      <pivotArea dataOnly="0" labelOnly="1" outline="0" fieldPosition="0">
        <references count="1">
          <reference field="12" count="0"/>
        </references>
      </pivotArea>
    </format>
    <format dxfId="21328">
      <pivotArea dataOnly="0" labelOnly="1" grandCol="1" outline="0" fieldPosition="0"/>
    </format>
    <format dxfId="21327">
      <pivotArea outline="0" collapsedLevelsAreSubtotals="1" fieldPosition="0"/>
    </format>
    <format dxfId="21326">
      <pivotArea field="15" type="button" dataOnly="0" labelOnly="1" outline="0" axis="axisRow" fieldPosition="0"/>
    </format>
    <format dxfId="21325">
      <pivotArea dataOnly="0" labelOnly="1" outline="0" fieldPosition="0">
        <references count="1">
          <reference field="15" count="5">
            <x v="4"/>
            <x v="6"/>
            <x v="10"/>
            <x v="11"/>
            <x v="13"/>
          </reference>
        </references>
      </pivotArea>
    </format>
    <format dxfId="21324">
      <pivotArea dataOnly="0" labelOnly="1" grandRow="1" outline="0" fieldPosition="0"/>
    </format>
    <format dxfId="21323">
      <pivotArea dataOnly="0" labelOnly="1" outline="0" fieldPosition="0">
        <references count="1">
          <reference field="12" count="3">
            <x v="0"/>
            <x v="1"/>
            <x v="4"/>
          </reference>
        </references>
      </pivotArea>
    </format>
    <format dxfId="21322">
      <pivotArea dataOnly="0" labelOnly="1" grandCol="1" outline="0" fieldPosition="0"/>
    </format>
    <format dxfId="21321">
      <pivotArea outline="0" collapsedLevelsAreSubtotals="1" fieldPosition="0"/>
    </format>
    <format dxfId="21320">
      <pivotArea field="15" type="button" dataOnly="0" labelOnly="1" outline="0" axis="axisRow" fieldPosition="0"/>
    </format>
    <format dxfId="21319">
      <pivotArea dataOnly="0" labelOnly="1" outline="0" fieldPosition="0">
        <references count="1">
          <reference field="15" count="5">
            <x v="4"/>
            <x v="6"/>
            <x v="10"/>
            <x v="11"/>
            <x v="13"/>
          </reference>
        </references>
      </pivotArea>
    </format>
    <format dxfId="21318">
      <pivotArea dataOnly="0" labelOnly="1" grandRow="1" outline="0" fieldPosition="0"/>
    </format>
    <format dxfId="21317">
      <pivotArea dataOnly="0" labelOnly="1" outline="0" fieldPosition="0">
        <references count="1">
          <reference field="12" count="3">
            <x v="0"/>
            <x v="1"/>
            <x v="4"/>
          </reference>
        </references>
      </pivotArea>
    </format>
    <format dxfId="21316">
      <pivotArea dataOnly="0" labelOnly="1" grandCol="1" outline="0" fieldPosition="0"/>
    </format>
    <format dxfId="21315">
      <pivotArea grandRow="1" outline="0" collapsedLevelsAreSubtotals="1" fieldPosition="0"/>
    </format>
    <format dxfId="21314">
      <pivotArea dataOnly="0" labelOnly="1" grandRow="1" outline="0" fieldPosition="0"/>
    </format>
    <format dxfId="21313">
      <pivotArea type="all" dataOnly="0" outline="0" fieldPosition="0"/>
    </format>
    <format dxfId="21312">
      <pivotArea dataOnly="0" labelOnly="1" outline="0" fieldPosition="0">
        <references count="1">
          <reference field="15" count="11">
            <x v="0"/>
            <x v="1"/>
            <x v="2"/>
            <x v="3"/>
            <x v="4"/>
            <x v="10"/>
            <x v="11"/>
            <x v="13"/>
            <x v="14"/>
            <x v="15"/>
            <x v="16"/>
          </reference>
        </references>
      </pivotArea>
    </format>
    <format dxfId="21311">
      <pivotArea dataOnly="0" labelOnly="1" outline="0" fieldPosition="0">
        <references count="1">
          <reference field="12" count="5">
            <x v="0"/>
            <x v="1"/>
            <x v="2"/>
            <x v="4"/>
            <x v="5"/>
          </reference>
        </references>
      </pivotArea>
    </format>
    <format dxfId="21310">
      <pivotArea type="all" dataOnly="0" outline="0" fieldPosition="0"/>
    </format>
    <format dxfId="21309">
      <pivotArea dataOnly="0" labelOnly="1" outline="0" fieldPosition="0">
        <references count="1">
          <reference field="15" count="11">
            <x v="0"/>
            <x v="1"/>
            <x v="2"/>
            <x v="3"/>
            <x v="4"/>
            <x v="10"/>
            <x v="11"/>
            <x v="13"/>
            <x v="14"/>
            <x v="15"/>
            <x v="16"/>
          </reference>
        </references>
      </pivotArea>
    </format>
    <format dxfId="21308">
      <pivotArea dataOnly="0" labelOnly="1" outline="0" fieldPosition="0">
        <references count="1">
          <reference field="12" count="5">
            <x v="0"/>
            <x v="1"/>
            <x v="2"/>
            <x v="4"/>
            <x v="5"/>
          </reference>
        </references>
      </pivotArea>
    </format>
    <format dxfId="21307">
      <pivotArea dataOnly="0" labelOnly="1" outline="0" fieldPosition="0">
        <references count="1">
          <reference field="15" count="11">
            <x v="0"/>
            <x v="1"/>
            <x v="2"/>
            <x v="3"/>
            <x v="4"/>
            <x v="10"/>
            <x v="11"/>
            <x v="13"/>
            <x v="14"/>
            <x v="15"/>
            <x v="16"/>
          </reference>
        </references>
      </pivotArea>
    </format>
    <format dxfId="21306">
      <pivotArea dataOnly="0" labelOnly="1" outline="0" fieldPosition="0">
        <references count="1">
          <reference field="12" count="5">
            <x v="0"/>
            <x v="1"/>
            <x v="2"/>
            <x v="4"/>
            <x v="5"/>
          </reference>
        </references>
      </pivotArea>
    </format>
    <format dxfId="21305">
      <pivotArea dataOnly="0" labelOnly="1" outline="0" fieldPosition="0">
        <references count="1">
          <reference field="15" count="4">
            <x v="7"/>
            <x v="8"/>
            <x v="12"/>
            <x v="13"/>
          </reference>
        </references>
      </pivotArea>
    </format>
    <format dxfId="21304">
      <pivotArea dataOnly="0" labelOnly="1" outline="0" fieldPosition="0">
        <references count="1">
          <reference field="15" count="1">
            <x v="6"/>
          </reference>
        </references>
      </pivotArea>
    </format>
    <format dxfId="21303">
      <pivotArea type="all" dataOnly="0" outline="0" fieldPosition="0"/>
    </format>
    <format dxfId="21302">
      <pivotArea dataOnly="0" labelOnly="1" outline="0" fieldPosition="0">
        <references count="1">
          <reference field="15" count="0"/>
        </references>
      </pivotArea>
    </format>
    <format dxfId="21301">
      <pivotArea dataOnly="0" labelOnly="1" outline="0" fieldPosition="0">
        <references count="1">
          <reference field="12" count="0"/>
        </references>
      </pivotArea>
    </format>
    <format dxfId="21300">
      <pivotArea type="all" dataOnly="0" outline="0" fieldPosition="0"/>
    </format>
    <format dxfId="21299">
      <pivotArea dataOnly="0" labelOnly="1" outline="0" fieldPosition="0">
        <references count="1">
          <reference field="15" count="0"/>
        </references>
      </pivotArea>
    </format>
    <format dxfId="21298">
      <pivotArea dataOnly="0" labelOnly="1" outline="0" fieldPosition="0">
        <references count="1">
          <reference field="12" count="0"/>
        </references>
      </pivotArea>
    </format>
    <format dxfId="21297">
      <pivotArea dataOnly="0" labelOnly="1" outline="0" fieldPosition="0">
        <references count="1">
          <reference field="15" count="10">
            <x v="1"/>
            <x v="2"/>
            <x v="3"/>
            <x v="4"/>
            <x v="6"/>
            <x v="7"/>
            <x v="8"/>
            <x v="11"/>
            <x v="13"/>
            <x v="15"/>
          </reference>
        </references>
      </pivotArea>
    </format>
    <format dxfId="21296">
      <pivotArea type="all" dataOnly="0" outline="0" fieldPosition="0"/>
    </format>
    <format dxfId="21295">
      <pivotArea outline="0" collapsedLevelsAreSubtotals="1" fieldPosition="0"/>
    </format>
    <format dxfId="21294">
      <pivotArea type="origin" dataOnly="0" labelOnly="1" outline="0" fieldPosition="0"/>
    </format>
    <format dxfId="21293">
      <pivotArea field="12" type="button" dataOnly="0" labelOnly="1" outline="0" axis="axisCol" fieldPosition="0"/>
    </format>
    <format dxfId="21292">
      <pivotArea type="topRight" dataOnly="0" labelOnly="1" outline="0" fieldPosition="0"/>
    </format>
    <format dxfId="21291">
      <pivotArea field="15" type="button" dataOnly="0" labelOnly="1" outline="0" axis="axisRow" fieldPosition="0"/>
    </format>
    <format dxfId="21290">
      <pivotArea dataOnly="0" labelOnly="1" outline="0" fieldPosition="0">
        <references count="1">
          <reference field="15" count="12">
            <x v="0"/>
            <x v="1"/>
            <x v="2"/>
            <x v="3"/>
            <x v="4"/>
            <x v="7"/>
            <x v="8"/>
            <x v="11"/>
            <x v="12"/>
            <x v="13"/>
            <x v="14"/>
            <x v="17"/>
          </reference>
        </references>
      </pivotArea>
    </format>
    <format dxfId="21289">
      <pivotArea dataOnly="0" labelOnly="1" grandRow="1" outline="0" fieldPosition="0"/>
    </format>
    <format dxfId="21288">
      <pivotArea dataOnly="0" labelOnly="1" outline="0" fieldPosition="0">
        <references count="1">
          <reference field="12" count="4">
            <x v="0"/>
            <x v="1"/>
            <x v="2"/>
            <x v="4"/>
          </reference>
        </references>
      </pivotArea>
    </format>
    <format dxfId="21287">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07F488B-CE36-4C7F-A7A4-CA10795FE7EC}" name="PivotTable6" cacheId="5"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3:J20" firstHeaderRow="1" firstDataRow="2" firstDataCol="1" rowPageCount="1" colPageCount="1"/>
  <pivotFields count="16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multipleItemSelectionAllowed="1" showAll="0">
      <items count="7">
        <item x="4"/>
        <item x="1"/>
        <item x="0"/>
        <item x="2"/>
        <item x="3"/>
        <item x="5"/>
        <item t="default"/>
      </items>
    </pivotField>
    <pivotField compact="0" outline="0" showAll="0"/>
    <pivotField axis="axisCol" dataField="1" compact="0" outline="0" showAll="0">
      <items count="3">
        <item x="1"/>
        <item x="0"/>
        <item t="default"/>
      </items>
    </pivotField>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numFmtId="1" outline="0" showAll="0"/>
    <pivotField compact="0" numFmtId="1" outline="0" showAll="0"/>
    <pivotField compact="0" numFmtId="1" outline="0" showAll="0"/>
    <pivotField compact="0" numFmtId="1"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
  </colFields>
  <colItems count="3">
    <i>
      <x/>
    </i>
    <i>
      <x v="1"/>
    </i>
    <i t="grand">
      <x/>
    </i>
  </colItems>
  <pageFields count="1">
    <pageField fld="162" hier="-1"/>
  </pageFields>
  <dataFields count="1">
    <dataField name="Count of RECEIPT CUT" fld="14" subtotal="count" baseField="0" baseItem="0"/>
  </dataFields>
  <formats count="269">
    <format dxfId="22243">
      <pivotArea outline="0" collapsedLevelsAreSubtotals="1" fieldPosition="0"/>
    </format>
    <format dxfId="22242">
      <pivotArea dataOnly="0" labelOnly="1" grandCol="1" outline="0" fieldPosition="0"/>
    </format>
    <format dxfId="22241">
      <pivotArea outline="0" collapsedLevelsAreSubtotals="1" fieldPosition="0"/>
    </format>
    <format dxfId="22240">
      <pivotArea dataOnly="0" labelOnly="1" grandCol="1" outline="0" fieldPosition="0"/>
    </format>
    <format dxfId="22239">
      <pivotArea dataOnly="0" labelOnly="1" grandRow="1" outline="0" fieldPosition="0"/>
    </format>
    <format dxfId="22238">
      <pivotArea dataOnly="0" labelOnly="1" grandCol="1" outline="0" fieldPosition="0"/>
    </format>
    <format dxfId="22237">
      <pivotArea dataOnly="0" labelOnly="1" grandCol="1" outline="0" fieldPosition="0"/>
    </format>
    <format dxfId="22236">
      <pivotArea dataOnly="0" labelOnly="1" outline="0" fieldPosition="0">
        <references count="1">
          <reference field="14" count="0"/>
        </references>
      </pivotArea>
    </format>
    <format dxfId="22235">
      <pivotArea dataOnly="0" labelOnly="1" grandCol="1" outline="0" fieldPosition="0"/>
    </format>
    <format dxfId="22234">
      <pivotArea dataOnly="0" labelOnly="1" outline="0" fieldPosition="0">
        <references count="1">
          <reference field="14" count="0"/>
        </references>
      </pivotArea>
    </format>
    <format dxfId="22233">
      <pivotArea dataOnly="0" labelOnly="1" grandCol="1" outline="0" fieldPosition="0"/>
    </format>
    <format dxfId="22232">
      <pivotArea grandRow="1" outline="0" collapsedLevelsAreSubtotals="1" fieldPosition="0"/>
    </format>
    <format dxfId="22231">
      <pivotArea dataOnly="0" labelOnly="1" grandRow="1" outline="0" fieldPosition="0"/>
    </format>
    <format dxfId="22230">
      <pivotArea dataOnly="0" labelOnly="1" grandRow="1" outline="0" fieldPosition="0"/>
    </format>
    <format dxfId="22229">
      <pivotArea grandRow="1" outline="0" collapsedLevelsAreSubtotals="1" fieldPosition="0"/>
    </format>
    <format dxfId="22228">
      <pivotArea dataOnly="0" labelOnly="1" grandRow="1" outline="0" fieldPosition="0"/>
    </format>
    <format dxfId="22227">
      <pivotArea grandRow="1" outline="0" collapsedLevelsAreSubtotals="1" fieldPosition="0"/>
    </format>
    <format dxfId="22226">
      <pivotArea dataOnly="0" labelOnly="1" grandRow="1" outline="0" fieldPosition="0"/>
    </format>
    <format dxfId="22225">
      <pivotArea grandRow="1" outline="0" collapsedLevelsAreSubtotals="1" fieldPosition="0"/>
    </format>
    <format dxfId="22224">
      <pivotArea grandRow="1" outline="0" collapsedLevelsAreSubtotals="1" fieldPosition="0"/>
    </format>
    <format dxfId="22223">
      <pivotArea dataOnly="0" labelOnly="1" grandRow="1" outline="0" fieldPosition="0"/>
    </format>
    <format dxfId="22222">
      <pivotArea dataOnly="0" labelOnly="1" grandRow="1" outline="0" fieldPosition="0"/>
    </format>
    <format dxfId="22221">
      <pivotArea dataOnly="0" labelOnly="1" grandRow="1" outline="0" fieldPosition="0"/>
    </format>
    <format dxfId="22220">
      <pivotArea dataOnly="0" labelOnly="1" grandRow="1" outline="0" fieldPosition="0"/>
    </format>
    <format dxfId="22219">
      <pivotArea grandRow="1" outline="0" collapsedLevelsAreSubtotals="1" fieldPosition="0"/>
    </format>
    <format dxfId="22218">
      <pivotArea dataOnly="0" labelOnly="1" grandRow="1" outline="0" fieldPosition="0"/>
    </format>
    <format dxfId="22217">
      <pivotArea dataOnly="0" labelOnly="1" outline="0" fieldPosition="0">
        <references count="1">
          <reference field="14" count="0"/>
        </references>
      </pivotArea>
    </format>
    <format dxfId="22216">
      <pivotArea dataOnly="0" labelOnly="1" grandCol="1" outline="0" fieldPosition="0"/>
    </format>
    <format dxfId="22215">
      <pivotArea grandRow="1" outline="0" collapsedLevelsAreSubtotals="1" fieldPosition="0"/>
    </format>
    <format dxfId="22214">
      <pivotArea dataOnly="0" labelOnly="1" grandRow="1" outline="0" fieldPosition="0"/>
    </format>
    <format dxfId="22213">
      <pivotArea grandRow="1" outline="0" collapsedLevelsAreSubtotals="1" fieldPosition="0"/>
    </format>
    <format dxfId="22212">
      <pivotArea dataOnly="0" labelOnly="1" grandRow="1" outline="0" fieldPosition="0"/>
    </format>
    <format dxfId="22211">
      <pivotArea dataOnly="0" labelOnly="1" outline="0" fieldPosition="0">
        <references count="1">
          <reference field="14" count="0"/>
        </references>
      </pivotArea>
    </format>
    <format dxfId="22210">
      <pivotArea dataOnly="0" labelOnly="1" grandCol="1" outline="0" fieldPosition="0"/>
    </format>
    <format dxfId="22209">
      <pivotArea dataOnly="0" labelOnly="1" grandCol="1" outline="0" fieldPosition="0"/>
    </format>
    <format dxfId="22208">
      <pivotArea grandRow="1" grandCol="1" outline="0" collapsedLevelsAreSubtotals="1" fieldPosition="0"/>
    </format>
    <format dxfId="22207">
      <pivotArea dataOnly="0" labelOnly="1" outline="0" fieldPosition="0">
        <references count="1">
          <reference field="14" count="0"/>
        </references>
      </pivotArea>
    </format>
    <format dxfId="22206">
      <pivotArea dataOnly="0" labelOnly="1" grandCol="1" outline="0" fieldPosition="0"/>
    </format>
    <format dxfId="22205">
      <pivotArea dataOnly="0" labelOnly="1" outline="0" fieldPosition="0">
        <references count="1">
          <reference field="14" count="0"/>
        </references>
      </pivotArea>
    </format>
    <format dxfId="22204">
      <pivotArea dataOnly="0" labelOnly="1" grandCol="1" outline="0" fieldPosition="0"/>
    </format>
    <format dxfId="22203">
      <pivotArea grandRow="1" outline="0" collapsedLevelsAreSubtotals="1" fieldPosition="0"/>
    </format>
    <format dxfId="22202">
      <pivotArea grandRow="1" outline="0" collapsedLevelsAreSubtotals="1" fieldPosition="0"/>
    </format>
    <format dxfId="22201">
      <pivotArea type="origin" dataOnly="0" labelOnly="1" outline="0" fieldPosition="0"/>
    </format>
    <format dxfId="22200">
      <pivotArea type="origin" dataOnly="0" labelOnly="1" outline="0" fieldPosition="0"/>
    </format>
    <format dxfId="22199">
      <pivotArea type="origin" dataOnly="0" labelOnly="1" outline="0" fieldPosition="0"/>
    </format>
    <format dxfId="22198">
      <pivotArea dataOnly="0" labelOnly="1" outline="0" fieldPosition="0">
        <references count="1">
          <reference field="14" count="0"/>
        </references>
      </pivotArea>
    </format>
    <format dxfId="22197">
      <pivotArea type="topRight" dataOnly="0" labelOnly="1" outline="0" fieldPosition="0"/>
    </format>
    <format dxfId="22196">
      <pivotArea outline="0" collapsedLevelsAreSubtotals="1" fieldPosition="0"/>
    </format>
    <format dxfId="22195">
      <pivotArea dataOnly="0" labelOnly="1" grandRow="1" outline="0" fieldPosition="0"/>
    </format>
    <format dxfId="22194">
      <pivotArea dataOnly="0" labelOnly="1" outline="0" fieldPosition="0">
        <references count="1">
          <reference field="14" count="0"/>
        </references>
      </pivotArea>
    </format>
    <format dxfId="22193">
      <pivotArea dataOnly="0" labelOnly="1" grandCol="1" outline="0" fieldPosition="0"/>
    </format>
    <format dxfId="22192">
      <pivotArea dataOnly="0" labelOnly="1" outline="0" fieldPosition="0">
        <references count="1">
          <reference field="14" count="0"/>
        </references>
      </pivotArea>
    </format>
    <format dxfId="22191">
      <pivotArea dataOnly="0" labelOnly="1" grandCol="1" outline="0" fieldPosition="0"/>
    </format>
    <format dxfId="22190">
      <pivotArea grandRow="1" outline="0" collapsedLevelsAreSubtotals="1" fieldPosition="0"/>
    </format>
    <format dxfId="22189">
      <pivotArea dataOnly="0" labelOnly="1" grandRow="1" outline="0" fieldPosition="0"/>
    </format>
    <format dxfId="22188">
      <pivotArea outline="0" collapsedLevelsAreSubtotals="1" fieldPosition="0"/>
    </format>
    <format dxfId="22187">
      <pivotArea dataOnly="0" labelOnly="1" grandRow="1" outline="0" fieldPosition="0"/>
    </format>
    <format dxfId="22186">
      <pivotArea dataOnly="0" labelOnly="1" outline="0" fieldPosition="0">
        <references count="1">
          <reference field="14" count="0"/>
        </references>
      </pivotArea>
    </format>
    <format dxfId="22185">
      <pivotArea dataOnly="0" labelOnly="1" grandCol="1" outline="0" fieldPosition="0"/>
    </format>
    <format dxfId="22184">
      <pivotArea grandRow="1" outline="0" collapsedLevelsAreSubtotals="1" fieldPosition="0"/>
    </format>
    <format dxfId="22183">
      <pivotArea dataOnly="0" labelOnly="1" grandRow="1" outline="0" fieldPosition="0"/>
    </format>
    <format dxfId="22182">
      <pivotArea grandRow="1" outline="0" collapsedLevelsAreSubtotals="1" fieldPosition="0"/>
    </format>
    <format dxfId="22181">
      <pivotArea dataOnly="0" labelOnly="1" grandRow="1" outline="0" fieldPosition="0"/>
    </format>
    <format dxfId="22180">
      <pivotArea dataOnly="0" labelOnly="1" outline="0" fieldPosition="0">
        <references count="1">
          <reference field="14" count="0"/>
        </references>
      </pivotArea>
    </format>
    <format dxfId="22179">
      <pivotArea dataOnly="0" labelOnly="1" grandCol="1" outline="0" fieldPosition="0"/>
    </format>
    <format dxfId="22178">
      <pivotArea grandRow="1" outline="0" collapsedLevelsAreSubtotals="1" fieldPosition="0"/>
    </format>
    <format dxfId="22177">
      <pivotArea dataOnly="0" labelOnly="1" grandRow="1" outline="0" fieldPosition="0"/>
    </format>
    <format dxfId="22176">
      <pivotArea dataOnly="0" labelOnly="1" outline="0" fieldPosition="0">
        <references count="1">
          <reference field="14" count="0"/>
        </references>
      </pivotArea>
    </format>
    <format dxfId="22175">
      <pivotArea dataOnly="0" labelOnly="1" grandCol="1" outline="0" fieldPosition="0"/>
    </format>
    <format dxfId="22174">
      <pivotArea grandRow="1" outline="0" collapsedLevelsAreSubtotals="1" fieldPosition="0"/>
    </format>
    <format dxfId="22173">
      <pivotArea dataOnly="0" labelOnly="1" grandRow="1" outline="0" fieldPosition="0"/>
    </format>
    <format dxfId="22172">
      <pivotArea outline="0" collapsedLevelsAreSubtotals="1" fieldPosition="0"/>
    </format>
    <format dxfId="22171">
      <pivotArea dataOnly="0" labelOnly="1" grandRow="1" outline="0" fieldPosition="0"/>
    </format>
    <format dxfId="22170">
      <pivotArea dataOnly="0" labelOnly="1" outline="0" fieldPosition="0">
        <references count="1">
          <reference field="14" count="0"/>
        </references>
      </pivotArea>
    </format>
    <format dxfId="22169">
      <pivotArea dataOnly="0" labelOnly="1" grandCol="1" outline="0" fieldPosition="0"/>
    </format>
    <format dxfId="22168">
      <pivotArea field="12" type="button" dataOnly="0" labelOnly="1" outline="0"/>
    </format>
    <format dxfId="22167">
      <pivotArea type="origin" dataOnly="0" labelOnly="1" outline="0" fieldPosition="0"/>
    </format>
    <format dxfId="22166">
      <pivotArea dataOnly="0" labelOnly="1" grandRow="1" outline="0" fieldPosition="0"/>
    </format>
    <format dxfId="22165">
      <pivotArea field="12" type="button" dataOnly="0" labelOnly="1" outline="0"/>
    </format>
    <format dxfId="22164">
      <pivotArea type="origin" dataOnly="0" labelOnly="1" outline="0" fieldPosition="0"/>
    </format>
    <format dxfId="22163">
      <pivotArea dataOnly="0" labelOnly="1" grandRow="1" outline="0" fieldPosition="0"/>
    </format>
    <format dxfId="22162">
      <pivotArea field="12" type="button" dataOnly="0" labelOnly="1" outline="0"/>
    </format>
    <format dxfId="22161">
      <pivotArea type="origin" dataOnly="0" labelOnly="1" outline="0" fieldPosition="0"/>
    </format>
    <format dxfId="22160">
      <pivotArea dataOnly="0" labelOnly="1" grandRow="1" outline="0" fieldPosition="0"/>
    </format>
    <format dxfId="22159">
      <pivotArea field="12" type="button" dataOnly="0" labelOnly="1" outline="0"/>
    </format>
    <format dxfId="22158">
      <pivotArea type="origin" dataOnly="0" labelOnly="1" outline="0" fieldPosition="0"/>
    </format>
    <format dxfId="22157">
      <pivotArea dataOnly="0" labelOnly="1" grandRow="1" outline="0" fieldPosition="0"/>
    </format>
    <format dxfId="22156">
      <pivotArea grandRow="1" outline="0" collapsedLevelsAreSubtotals="1" fieldPosition="0"/>
    </format>
    <format dxfId="22155">
      <pivotArea dataOnly="0" labelOnly="1" grandRow="1" outline="0" fieldPosition="0"/>
    </format>
    <format dxfId="22154">
      <pivotArea grandRow="1" outline="0" collapsedLevelsAreSubtotals="1" fieldPosition="0"/>
    </format>
    <format dxfId="22153">
      <pivotArea dataOnly="0" labelOnly="1" grandRow="1" outline="0" fieldPosition="0"/>
    </format>
    <format dxfId="22152">
      <pivotArea outline="0" collapsedLevelsAreSubtotals="1" fieldPosition="0"/>
    </format>
    <format dxfId="22151">
      <pivotArea dataOnly="0" labelOnly="1" grandRow="1" outline="0" fieldPosition="0"/>
    </format>
    <format dxfId="22150">
      <pivotArea outline="0" collapsedLevelsAreSubtotals="1" fieldPosition="0"/>
    </format>
    <format dxfId="22149">
      <pivotArea dataOnly="0" labelOnly="1" grandRow="1" outline="0" fieldPosition="0"/>
    </format>
    <format dxfId="22148">
      <pivotArea dataOnly="0" labelOnly="1" outline="0" fieldPosition="0">
        <references count="1">
          <reference field="14" count="0"/>
        </references>
      </pivotArea>
    </format>
    <format dxfId="22147">
      <pivotArea dataOnly="0" labelOnly="1" grandCol="1" outline="0" fieldPosition="0"/>
    </format>
    <format dxfId="22146">
      <pivotArea dataOnly="0" labelOnly="1" outline="0" fieldPosition="0">
        <references count="1">
          <reference field="14" count="0"/>
        </references>
      </pivotArea>
    </format>
    <format dxfId="22145">
      <pivotArea dataOnly="0" labelOnly="1" grandCol="1" outline="0" fieldPosition="0"/>
    </format>
    <format dxfId="22144">
      <pivotArea outline="0" fieldPosition="0">
        <references count="1">
          <reference field="14" count="0" selected="0"/>
        </references>
      </pivotArea>
    </format>
    <format dxfId="22143">
      <pivotArea dataOnly="0" labelOnly="1" grandRow="1" outline="0" fieldPosition="0"/>
    </format>
    <format dxfId="22142">
      <pivotArea dataOnly="0" labelOnly="1" outline="0" fieldPosition="0">
        <references count="1">
          <reference field="14" count="0"/>
        </references>
      </pivotArea>
    </format>
    <format dxfId="22141">
      <pivotArea grandRow="1" outline="0" collapsedLevelsAreSubtotals="1" fieldPosition="0"/>
    </format>
    <format dxfId="22140">
      <pivotArea dataOnly="0" labelOnly="1" grandRow="1" outline="0" fieldPosition="0"/>
    </format>
    <format dxfId="22139">
      <pivotArea outline="0" collapsedLevelsAreSubtotals="1" fieldPosition="0"/>
    </format>
    <format dxfId="22138">
      <pivotArea dataOnly="0" labelOnly="1" grandRow="1" outline="0" fieldPosition="0"/>
    </format>
    <format dxfId="22137">
      <pivotArea dataOnly="0" labelOnly="1" outline="0" fieldPosition="0">
        <references count="1">
          <reference field="14" count="0"/>
        </references>
      </pivotArea>
    </format>
    <format dxfId="22136">
      <pivotArea dataOnly="0" labelOnly="1" grandCol="1" outline="0" fieldPosition="0"/>
    </format>
    <format dxfId="22135">
      <pivotArea outline="0" collapsedLevelsAreSubtotals="1" fieldPosition="0"/>
    </format>
    <format dxfId="22134">
      <pivotArea dataOnly="0" labelOnly="1" grandRow="1" outline="0" fieldPosition="0"/>
    </format>
    <format dxfId="22133">
      <pivotArea dataOnly="0" labelOnly="1" outline="0" fieldPosition="0">
        <references count="1">
          <reference field="14" count="0"/>
        </references>
      </pivotArea>
    </format>
    <format dxfId="22132">
      <pivotArea dataOnly="0" labelOnly="1" grandCol="1" outline="0" fieldPosition="0"/>
    </format>
    <format dxfId="22131">
      <pivotArea outline="0" collapsedLevelsAreSubtotals="1" fieldPosition="0"/>
    </format>
    <format dxfId="22130">
      <pivotArea dataOnly="0" labelOnly="1" grandRow="1" outline="0" fieldPosition="0"/>
    </format>
    <format dxfId="22129">
      <pivotArea dataOnly="0" labelOnly="1" outline="0" fieldPosition="0">
        <references count="1">
          <reference field="14" count="0"/>
        </references>
      </pivotArea>
    </format>
    <format dxfId="22128">
      <pivotArea dataOnly="0" labelOnly="1" grandCol="1" outline="0" fieldPosition="0"/>
    </format>
    <format dxfId="22127">
      <pivotArea dataOnly="0" labelOnly="1" outline="0" fieldPosition="0">
        <references count="1">
          <reference field="14" count="0"/>
        </references>
      </pivotArea>
    </format>
    <format dxfId="22126">
      <pivotArea dataOnly="0" labelOnly="1" grandCol="1" outline="0" fieldPosition="0"/>
    </format>
    <format dxfId="22125">
      <pivotArea grandRow="1" outline="0" collapsedLevelsAreSubtotals="1" fieldPosition="0"/>
    </format>
    <format dxfId="22124">
      <pivotArea dataOnly="0" labelOnly="1" grandRow="1" outline="0" fieldPosition="0"/>
    </format>
    <format dxfId="22123">
      <pivotArea outline="0" collapsedLevelsAreSubtotals="1" fieldPosition="0"/>
    </format>
    <format dxfId="22122">
      <pivotArea dataOnly="0" labelOnly="1" grandRow="1" outline="0" fieldPosition="0"/>
    </format>
    <format dxfId="22121">
      <pivotArea dataOnly="0" labelOnly="1" outline="0" fieldPosition="0">
        <references count="1">
          <reference field="14" count="0"/>
        </references>
      </pivotArea>
    </format>
    <format dxfId="22120">
      <pivotArea dataOnly="0" labelOnly="1" grandCol="1" outline="0" fieldPosition="0"/>
    </format>
    <format dxfId="22119">
      <pivotArea outline="0" collapsedLevelsAreSubtotals="1" fieldPosition="0"/>
    </format>
    <format dxfId="22118">
      <pivotArea field="15" type="button" dataOnly="0" labelOnly="1" outline="0" axis="axisRow" fieldPosition="0"/>
    </format>
    <format dxfId="22117">
      <pivotArea dataOnly="0" labelOnly="1" outline="0" fieldPosition="0">
        <references count="1">
          <reference field="15" count="0"/>
        </references>
      </pivotArea>
    </format>
    <format dxfId="22116">
      <pivotArea dataOnly="0" labelOnly="1" grandRow="1" outline="0" fieldPosition="0"/>
    </format>
    <format dxfId="22115">
      <pivotArea dataOnly="0" labelOnly="1" outline="0" fieldPosition="0">
        <references count="1">
          <reference field="14" count="0"/>
        </references>
      </pivotArea>
    </format>
    <format dxfId="22114">
      <pivotArea dataOnly="0" labelOnly="1" grandCol="1" outline="0" fieldPosition="0"/>
    </format>
    <format dxfId="22113">
      <pivotArea outline="0" collapsedLevelsAreSubtotals="1" fieldPosition="0"/>
    </format>
    <format dxfId="22112">
      <pivotArea field="15" type="button" dataOnly="0" labelOnly="1" outline="0" axis="axisRow" fieldPosition="0"/>
    </format>
    <format dxfId="22111">
      <pivotArea dataOnly="0" labelOnly="1" outline="0" fieldPosition="0">
        <references count="1">
          <reference field="15" count="0"/>
        </references>
      </pivotArea>
    </format>
    <format dxfId="22110">
      <pivotArea dataOnly="0" labelOnly="1" grandRow="1" outline="0" fieldPosition="0"/>
    </format>
    <format dxfId="22109">
      <pivotArea dataOnly="0" labelOnly="1" outline="0" fieldPosition="0">
        <references count="1">
          <reference field="14" count="0"/>
        </references>
      </pivotArea>
    </format>
    <format dxfId="22108">
      <pivotArea dataOnly="0" labelOnly="1" grandCol="1" outline="0" fieldPosition="0"/>
    </format>
    <format dxfId="22107">
      <pivotArea outline="0" collapsedLevelsAreSubtotals="1" fieldPosition="0"/>
    </format>
    <format dxfId="22106">
      <pivotArea field="15" type="button" dataOnly="0" labelOnly="1" outline="0" axis="axisRow" fieldPosition="0"/>
    </format>
    <format dxfId="22105">
      <pivotArea dataOnly="0" labelOnly="1" outline="0" fieldPosition="0">
        <references count="1">
          <reference field="15" count="0"/>
        </references>
      </pivotArea>
    </format>
    <format dxfId="22104">
      <pivotArea dataOnly="0" labelOnly="1" grandRow="1" outline="0" fieldPosition="0"/>
    </format>
    <format dxfId="22103">
      <pivotArea dataOnly="0" labelOnly="1" outline="0" fieldPosition="0">
        <references count="1">
          <reference field="14" count="0"/>
        </references>
      </pivotArea>
    </format>
    <format dxfId="22102">
      <pivotArea dataOnly="0" labelOnly="1" grandCol="1" outline="0" fieldPosition="0"/>
    </format>
    <format dxfId="22101">
      <pivotArea outline="0" collapsedLevelsAreSubtotals="1" fieldPosition="0"/>
    </format>
    <format dxfId="22100">
      <pivotArea field="15" type="button" dataOnly="0" labelOnly="1" outline="0" axis="axisRow" fieldPosition="0"/>
    </format>
    <format dxfId="22099">
      <pivotArea dataOnly="0" labelOnly="1" outline="0" fieldPosition="0">
        <references count="1">
          <reference field="15" count="0"/>
        </references>
      </pivotArea>
    </format>
    <format dxfId="22098">
      <pivotArea dataOnly="0" labelOnly="1" grandRow="1" outline="0" fieldPosition="0"/>
    </format>
    <format dxfId="22097">
      <pivotArea dataOnly="0" labelOnly="1" outline="0" fieldPosition="0">
        <references count="1">
          <reference field="14" count="0"/>
        </references>
      </pivotArea>
    </format>
    <format dxfId="22096">
      <pivotArea dataOnly="0" labelOnly="1" grandCol="1" outline="0" fieldPosition="0"/>
    </format>
    <format dxfId="22095">
      <pivotArea grandRow="1" outline="0" collapsedLevelsAreSubtotals="1" fieldPosition="0"/>
    </format>
    <format dxfId="22094">
      <pivotArea dataOnly="0" labelOnly="1" grandRow="1" outline="0" fieldPosition="0"/>
    </format>
    <format dxfId="22093">
      <pivotArea grandRow="1" outline="0" collapsedLevelsAreSubtotals="1" fieldPosition="0"/>
    </format>
    <format dxfId="22092">
      <pivotArea dataOnly="0" labelOnly="1" grandRow="1" outline="0" fieldPosition="0"/>
    </format>
    <format dxfId="22091">
      <pivotArea outline="0" collapsedLevelsAreSubtotals="1" fieldPosition="0"/>
    </format>
    <format dxfId="22090">
      <pivotArea dataOnly="0" labelOnly="1" outline="0" fieldPosition="0">
        <references count="1">
          <reference field="14" count="0"/>
        </references>
      </pivotArea>
    </format>
    <format dxfId="22089">
      <pivotArea dataOnly="0" labelOnly="1" grandCol="1" outline="0" fieldPosition="0"/>
    </format>
    <format dxfId="22088">
      <pivotArea outline="0" collapsedLevelsAreSubtotals="1" fieldPosition="0"/>
    </format>
    <format dxfId="22087">
      <pivotArea dataOnly="0" labelOnly="1" outline="0" fieldPosition="0">
        <references count="1">
          <reference field="14" count="0"/>
        </references>
      </pivotArea>
    </format>
    <format dxfId="22086">
      <pivotArea dataOnly="0" labelOnly="1" grandCol="1" outline="0" fieldPosition="0"/>
    </format>
    <format dxfId="22085">
      <pivotArea outline="0" collapsedLevelsAreSubtotals="1" fieldPosition="0"/>
    </format>
    <format dxfId="22084">
      <pivotArea field="15" type="button" dataOnly="0" labelOnly="1" outline="0" axis="axisRow" fieldPosition="0"/>
    </format>
    <format dxfId="22083">
      <pivotArea dataOnly="0" labelOnly="1" outline="0" fieldPosition="0">
        <references count="1">
          <reference field="15" count="12">
            <x v="0"/>
            <x v="2"/>
            <x v="3"/>
            <x v="4"/>
            <x v="5"/>
            <x v="7"/>
            <x v="8"/>
            <x v="9"/>
            <x v="10"/>
            <x v="11"/>
            <x v="15"/>
            <x v="17"/>
          </reference>
        </references>
      </pivotArea>
    </format>
    <format dxfId="22082">
      <pivotArea dataOnly="0" labelOnly="1" grandRow="1" outline="0" fieldPosition="0"/>
    </format>
    <format dxfId="22081">
      <pivotArea dataOnly="0" labelOnly="1" outline="0" fieldPosition="0">
        <references count="1">
          <reference field="14" count="0"/>
        </references>
      </pivotArea>
    </format>
    <format dxfId="22080">
      <pivotArea dataOnly="0" labelOnly="1" grandCol="1" outline="0" fieldPosition="0"/>
    </format>
    <format dxfId="22079">
      <pivotArea outline="0" collapsedLevelsAreSubtotals="1" fieldPosition="0"/>
    </format>
    <format dxfId="22078">
      <pivotArea field="15" type="button" dataOnly="0" labelOnly="1" outline="0" axis="axisRow" fieldPosition="0"/>
    </format>
    <format dxfId="22077">
      <pivotArea dataOnly="0" labelOnly="1" outline="0" fieldPosition="0">
        <references count="1">
          <reference field="15" count="12">
            <x v="0"/>
            <x v="2"/>
            <x v="3"/>
            <x v="4"/>
            <x v="5"/>
            <x v="7"/>
            <x v="8"/>
            <x v="9"/>
            <x v="10"/>
            <x v="11"/>
            <x v="15"/>
            <x v="17"/>
          </reference>
        </references>
      </pivotArea>
    </format>
    <format dxfId="22076">
      <pivotArea dataOnly="0" labelOnly="1" grandRow="1" outline="0" fieldPosition="0"/>
    </format>
    <format dxfId="22075">
      <pivotArea dataOnly="0" labelOnly="1" outline="0" fieldPosition="0">
        <references count="1">
          <reference field="14" count="0"/>
        </references>
      </pivotArea>
    </format>
    <format dxfId="22074">
      <pivotArea dataOnly="0" labelOnly="1" grandCol="1" outline="0" fieldPosition="0"/>
    </format>
    <format dxfId="22073">
      <pivotArea grandRow="1" outline="0" collapsedLevelsAreSubtotals="1" fieldPosition="0"/>
    </format>
    <format dxfId="22072">
      <pivotArea dataOnly="0" labelOnly="1" grandRow="1" outline="0" fieldPosition="0"/>
    </format>
    <format dxfId="22071">
      <pivotArea field="15" type="button" dataOnly="0" labelOnly="1" outline="0" axis="axisRow" fieldPosition="0"/>
    </format>
    <format dxfId="22070">
      <pivotArea dataOnly="0" labelOnly="1" outline="0" fieldPosition="0">
        <references count="1">
          <reference field="14" count="0"/>
        </references>
      </pivotArea>
    </format>
    <format dxfId="22069">
      <pivotArea dataOnly="0" labelOnly="1" grandCol="1" outline="0" fieldPosition="0"/>
    </format>
    <format dxfId="22068">
      <pivotArea outline="0" collapsedLevelsAreSubtotals="1" fieldPosition="0"/>
    </format>
    <format dxfId="22067">
      <pivotArea field="15" type="button" dataOnly="0" labelOnly="1" outline="0" axis="axisRow" fieldPosition="0"/>
    </format>
    <format dxfId="22066">
      <pivotArea dataOnly="0" labelOnly="1" outline="0" fieldPosition="0">
        <references count="1">
          <reference field="15" count="7">
            <x v="2"/>
            <x v="3"/>
            <x v="4"/>
            <x v="5"/>
            <x v="8"/>
            <x v="9"/>
            <x v="11"/>
          </reference>
        </references>
      </pivotArea>
    </format>
    <format dxfId="22065">
      <pivotArea dataOnly="0" labelOnly="1" grandRow="1" outline="0" fieldPosition="0"/>
    </format>
    <format dxfId="22064">
      <pivotArea dataOnly="0" labelOnly="1" outline="0" fieldPosition="0">
        <references count="1">
          <reference field="14" count="0"/>
        </references>
      </pivotArea>
    </format>
    <format dxfId="22063">
      <pivotArea dataOnly="0" labelOnly="1" grandCol="1" outline="0" fieldPosition="0"/>
    </format>
    <format dxfId="22062">
      <pivotArea outline="0" collapsedLevelsAreSubtotals="1" fieldPosition="0"/>
    </format>
    <format dxfId="22061">
      <pivotArea field="15" type="button" dataOnly="0" labelOnly="1" outline="0" axis="axisRow" fieldPosition="0"/>
    </format>
    <format dxfId="22060">
      <pivotArea dataOnly="0" labelOnly="1" outline="0" fieldPosition="0">
        <references count="1">
          <reference field="15" count="7">
            <x v="2"/>
            <x v="3"/>
            <x v="4"/>
            <x v="5"/>
            <x v="8"/>
            <x v="9"/>
            <x v="11"/>
          </reference>
        </references>
      </pivotArea>
    </format>
    <format dxfId="22059">
      <pivotArea dataOnly="0" labelOnly="1" grandRow="1" outline="0" fieldPosition="0"/>
    </format>
    <format dxfId="22058">
      <pivotArea dataOnly="0" labelOnly="1" outline="0" fieldPosition="0">
        <references count="1">
          <reference field="14" count="0"/>
        </references>
      </pivotArea>
    </format>
    <format dxfId="22057">
      <pivotArea dataOnly="0" labelOnly="1" grandCol="1" outline="0" fieldPosition="0"/>
    </format>
    <format dxfId="22056">
      <pivotArea outline="0" collapsedLevelsAreSubtotals="1" fieldPosition="0"/>
    </format>
    <format dxfId="22055">
      <pivotArea field="15" type="button" dataOnly="0" labelOnly="1" outline="0" axis="axisRow" fieldPosition="0"/>
    </format>
    <format dxfId="22054">
      <pivotArea dataOnly="0" labelOnly="1" outline="0" fieldPosition="0">
        <references count="1">
          <reference field="15" count="7">
            <x v="2"/>
            <x v="3"/>
            <x v="4"/>
            <x v="5"/>
            <x v="8"/>
            <x v="9"/>
            <x v="11"/>
          </reference>
        </references>
      </pivotArea>
    </format>
    <format dxfId="22053">
      <pivotArea dataOnly="0" labelOnly="1" grandRow="1" outline="0" fieldPosition="0"/>
    </format>
    <format dxfId="22052">
      <pivotArea dataOnly="0" labelOnly="1" outline="0" fieldPosition="0">
        <references count="1">
          <reference field="14" count="0"/>
        </references>
      </pivotArea>
    </format>
    <format dxfId="22051">
      <pivotArea dataOnly="0" labelOnly="1" grandCol="1" outline="0" fieldPosition="0"/>
    </format>
    <format dxfId="22050">
      <pivotArea field="15" type="button" dataOnly="0" labelOnly="1" outline="0" axis="axisRow" fieldPosition="0"/>
    </format>
    <format dxfId="22049">
      <pivotArea dataOnly="0" labelOnly="1" outline="0" fieldPosition="0">
        <references count="1">
          <reference field="14" count="0"/>
        </references>
      </pivotArea>
    </format>
    <format dxfId="22048">
      <pivotArea dataOnly="0" labelOnly="1" grandCol="1" outline="0" fieldPosition="0"/>
    </format>
    <format dxfId="22047">
      <pivotArea grandRow="1" outline="0" collapsedLevelsAreSubtotals="1" fieldPosition="0"/>
    </format>
    <format dxfId="22046">
      <pivotArea dataOnly="0" labelOnly="1" grandRow="1" outline="0" fieldPosition="0"/>
    </format>
    <format dxfId="22045">
      <pivotArea grandRow="1" outline="0" collapsedLevelsAreSubtotals="1" fieldPosition="0"/>
    </format>
    <format dxfId="22044">
      <pivotArea outline="0" collapsedLevelsAreSubtotals="1" fieldPosition="0"/>
    </format>
    <format dxfId="22043">
      <pivotArea dataOnly="0" labelOnly="1" outline="0" fieldPosition="0">
        <references count="1">
          <reference field="15" count="8">
            <x v="2"/>
            <x v="3"/>
            <x v="4"/>
            <x v="5"/>
            <x v="8"/>
            <x v="9"/>
            <x v="11"/>
            <x v="15"/>
          </reference>
        </references>
      </pivotArea>
    </format>
    <format dxfId="22042">
      <pivotArea dataOnly="0" labelOnly="1" grandRow="1" outline="0" fieldPosition="0"/>
    </format>
    <format dxfId="22041">
      <pivotArea field="15" type="button" dataOnly="0" labelOnly="1" outline="0" axis="axisRow" fieldPosition="0"/>
    </format>
    <format dxfId="22040">
      <pivotArea dataOnly="0" labelOnly="1" outline="0" fieldPosition="0">
        <references count="1">
          <reference field="14" count="0"/>
        </references>
      </pivotArea>
    </format>
    <format dxfId="22039">
      <pivotArea dataOnly="0" labelOnly="1" grandCol="1" outline="0" fieldPosition="0"/>
    </format>
    <format dxfId="22038">
      <pivotArea dataOnly="0" labelOnly="1" grandRow="1" outline="0" fieldPosition="0"/>
    </format>
    <format dxfId="22037">
      <pivotArea outline="0" collapsedLevelsAreSubtotals="1" fieldPosition="0"/>
    </format>
    <format dxfId="22036">
      <pivotArea field="15" type="button" dataOnly="0" labelOnly="1" outline="0" axis="axisRow" fieldPosition="0"/>
    </format>
    <format dxfId="22035">
      <pivotArea dataOnly="0" labelOnly="1" outline="0" fieldPosition="0">
        <references count="1">
          <reference field="15" count="8">
            <x v="2"/>
            <x v="3"/>
            <x v="4"/>
            <x v="5"/>
            <x v="8"/>
            <x v="9"/>
            <x v="11"/>
            <x v="15"/>
          </reference>
        </references>
      </pivotArea>
    </format>
    <format dxfId="22034">
      <pivotArea dataOnly="0" labelOnly="1" grandRow="1" outline="0" fieldPosition="0"/>
    </format>
    <format dxfId="22033">
      <pivotArea dataOnly="0" labelOnly="1" outline="0" fieldPosition="0">
        <references count="1">
          <reference field="14" count="0"/>
        </references>
      </pivotArea>
    </format>
    <format dxfId="22032">
      <pivotArea dataOnly="0" labelOnly="1" grandCol="1" outline="0" fieldPosition="0"/>
    </format>
    <format dxfId="22031">
      <pivotArea outline="0" collapsedLevelsAreSubtotals="1" fieldPosition="0"/>
    </format>
    <format dxfId="22030">
      <pivotArea field="15" type="button" dataOnly="0" labelOnly="1" outline="0" axis="axisRow" fieldPosition="0"/>
    </format>
    <format dxfId="22029">
      <pivotArea dataOnly="0" labelOnly="1" outline="0" fieldPosition="0">
        <references count="1">
          <reference field="15" count="8">
            <x v="2"/>
            <x v="3"/>
            <x v="4"/>
            <x v="5"/>
            <x v="8"/>
            <x v="9"/>
            <x v="11"/>
            <x v="15"/>
          </reference>
        </references>
      </pivotArea>
    </format>
    <format dxfId="22028">
      <pivotArea dataOnly="0" labelOnly="1" grandRow="1" outline="0" fieldPosition="0"/>
    </format>
    <format dxfId="22027">
      <pivotArea dataOnly="0" labelOnly="1" outline="0" fieldPosition="0">
        <references count="1">
          <reference field="14" count="0"/>
        </references>
      </pivotArea>
    </format>
    <format dxfId="22026">
      <pivotArea dataOnly="0" labelOnly="1" grandCol="1" outline="0" fieldPosition="0"/>
    </format>
    <format dxfId="22025">
      <pivotArea outline="0" collapsedLevelsAreSubtotals="1" fieldPosition="0"/>
    </format>
    <format dxfId="22024">
      <pivotArea field="15" type="button" dataOnly="0" labelOnly="1" outline="0" axis="axisRow" fieldPosition="0"/>
    </format>
    <format dxfId="22023">
      <pivotArea dataOnly="0" labelOnly="1" outline="0" fieldPosition="0">
        <references count="1">
          <reference field="15" count="8">
            <x v="2"/>
            <x v="3"/>
            <x v="4"/>
            <x v="5"/>
            <x v="8"/>
            <x v="9"/>
            <x v="11"/>
            <x v="15"/>
          </reference>
        </references>
      </pivotArea>
    </format>
    <format dxfId="22022">
      <pivotArea dataOnly="0" labelOnly="1" grandRow="1" outline="0" fieldPosition="0"/>
    </format>
    <format dxfId="22021">
      <pivotArea dataOnly="0" labelOnly="1" outline="0" fieldPosition="0">
        <references count="1">
          <reference field="14" count="0"/>
        </references>
      </pivotArea>
    </format>
    <format dxfId="22020">
      <pivotArea dataOnly="0" labelOnly="1" grandCol="1" outline="0" fieldPosition="0"/>
    </format>
    <format dxfId="22019">
      <pivotArea field="15" type="button" dataOnly="0" labelOnly="1" outline="0" axis="axisRow" fieldPosition="0"/>
    </format>
    <format dxfId="22018">
      <pivotArea dataOnly="0" labelOnly="1" outline="0" fieldPosition="0">
        <references count="1">
          <reference field="14" count="0"/>
        </references>
      </pivotArea>
    </format>
    <format dxfId="22017">
      <pivotArea dataOnly="0" labelOnly="1" grandCol="1" outline="0" fieldPosition="0"/>
    </format>
    <format dxfId="22016">
      <pivotArea dataOnly="0" labelOnly="1" outline="0" fieldPosition="0">
        <references count="1">
          <reference field="15" count="8">
            <x v="2"/>
            <x v="3"/>
            <x v="4"/>
            <x v="5"/>
            <x v="8"/>
            <x v="9"/>
            <x v="11"/>
            <x v="15"/>
          </reference>
        </references>
      </pivotArea>
    </format>
    <format dxfId="22015">
      <pivotArea dataOnly="0" labelOnly="1" outline="0" fieldPosition="0">
        <references count="1">
          <reference field="15" count="0"/>
        </references>
      </pivotArea>
    </format>
    <format dxfId="22014">
      <pivotArea outline="0" collapsedLevelsAreSubtotals="1" fieldPosition="0"/>
    </format>
    <format dxfId="22013">
      <pivotArea field="15" type="button" dataOnly="0" labelOnly="1" outline="0" axis="axisRow" fieldPosition="0"/>
    </format>
    <format dxfId="22012">
      <pivotArea dataOnly="0" labelOnly="1" outline="0" fieldPosition="0">
        <references count="1">
          <reference field="15" count="9">
            <x v="2"/>
            <x v="3"/>
            <x v="4"/>
            <x v="5"/>
            <x v="7"/>
            <x v="8"/>
            <x v="9"/>
            <x v="11"/>
            <x v="15"/>
          </reference>
        </references>
      </pivotArea>
    </format>
    <format dxfId="22011">
      <pivotArea dataOnly="0" labelOnly="1" grandRow="1" outline="0" fieldPosition="0"/>
    </format>
    <format dxfId="22010">
      <pivotArea dataOnly="0" labelOnly="1" outline="0" fieldPosition="0">
        <references count="1">
          <reference field="14" count="0"/>
        </references>
      </pivotArea>
    </format>
    <format dxfId="22009">
      <pivotArea dataOnly="0" labelOnly="1" grandCol="1" outline="0" fieldPosition="0"/>
    </format>
    <format dxfId="22008">
      <pivotArea dataOnly="0" labelOnly="1" outline="0" fieldPosition="0">
        <references count="1">
          <reference field="15" count="11">
            <x v="2"/>
            <x v="3"/>
            <x v="4"/>
            <x v="5"/>
            <x v="7"/>
            <x v="8"/>
            <x v="9"/>
            <x v="10"/>
            <x v="11"/>
            <x v="12"/>
            <x v="15"/>
          </reference>
        </references>
      </pivotArea>
    </format>
    <format dxfId="22007">
      <pivotArea outline="0" fieldPosition="0">
        <references count="1">
          <reference field="15" count="10" selected="0">
            <x v="2"/>
            <x v="3"/>
            <x v="4"/>
            <x v="5"/>
            <x v="8"/>
            <x v="9"/>
            <x v="10"/>
            <x v="11"/>
            <x v="12"/>
            <x v="15"/>
          </reference>
        </references>
      </pivotArea>
    </format>
    <format dxfId="22006">
      <pivotArea dataOnly="0" labelOnly="1" outline="0" fieldPosition="0">
        <references count="1">
          <reference field="15" count="10">
            <x v="2"/>
            <x v="3"/>
            <x v="4"/>
            <x v="5"/>
            <x v="8"/>
            <x v="9"/>
            <x v="10"/>
            <x v="11"/>
            <x v="12"/>
            <x v="15"/>
          </reference>
        </references>
      </pivotArea>
    </format>
    <format dxfId="22005">
      <pivotArea dataOnly="0" labelOnly="1" outline="0" fieldPosition="0">
        <references count="1">
          <reference field="15" count="9">
            <x v="0"/>
            <x v="3"/>
            <x v="4"/>
            <x v="5"/>
            <x v="7"/>
            <x v="8"/>
            <x v="9"/>
            <x v="11"/>
            <x v="15"/>
          </reference>
        </references>
      </pivotArea>
    </format>
    <format dxfId="22004">
      <pivotArea dataOnly="0" labelOnly="1" outline="0" fieldPosition="0">
        <references count="1">
          <reference field="15" count="9">
            <x v="0"/>
            <x v="3"/>
            <x v="4"/>
            <x v="5"/>
            <x v="7"/>
            <x v="8"/>
            <x v="9"/>
            <x v="11"/>
            <x v="15"/>
          </reference>
        </references>
      </pivotArea>
    </format>
    <format dxfId="22003">
      <pivotArea dataOnly="0" labelOnly="1" outline="0" fieldPosition="0">
        <references count="1">
          <reference field="15" count="9">
            <x v="0"/>
            <x v="3"/>
            <x v="4"/>
            <x v="5"/>
            <x v="7"/>
            <x v="8"/>
            <x v="9"/>
            <x v="11"/>
            <x v="15"/>
          </reference>
        </references>
      </pivotArea>
    </format>
    <format dxfId="22002">
      <pivotArea type="all" dataOnly="0" outline="0" fieldPosition="0"/>
    </format>
    <format dxfId="22001">
      <pivotArea type="origin" dataOnly="0" labelOnly="1" outline="0" fieldPosition="0"/>
    </format>
    <format dxfId="22000">
      <pivotArea field="14" type="button" dataOnly="0" labelOnly="1" outline="0" axis="axisCol" fieldPosition="0"/>
    </format>
    <format dxfId="21999">
      <pivotArea type="topRight" dataOnly="0" labelOnly="1" outline="0" fieldPosition="0"/>
    </format>
    <format dxfId="21998">
      <pivotArea type="all" dataOnly="0" outline="0" fieldPosition="0"/>
    </format>
    <format dxfId="21997">
      <pivotArea type="origin" dataOnly="0" labelOnly="1" outline="0" fieldPosition="0"/>
    </format>
    <format dxfId="21996">
      <pivotArea field="14" type="button" dataOnly="0" labelOnly="1" outline="0" axis="axisCol" fieldPosition="0"/>
    </format>
    <format dxfId="21995">
      <pivotArea type="topRight" dataOnly="0" labelOnly="1" outline="0" fieldPosition="0"/>
    </format>
    <format dxfId="21994">
      <pivotArea grandRow="1" outline="0" collapsedLevelsAreSubtotals="1" fieldPosition="0"/>
    </format>
    <format dxfId="21993">
      <pivotArea outline="0" fieldPosition="0">
        <references count="1">
          <reference field="15" count="9" selected="0">
            <x v="0"/>
            <x v="3"/>
            <x v="4"/>
            <x v="5"/>
            <x v="7"/>
            <x v="8"/>
            <x v="9"/>
            <x v="11"/>
            <x v="15"/>
          </reference>
        </references>
      </pivotArea>
    </format>
    <format dxfId="21992">
      <pivotArea grandRow="1" outline="0" collapsedLevelsAreSubtotals="1" fieldPosition="0"/>
    </format>
    <format dxfId="21991">
      <pivotArea outline="0" collapsedLevelsAreSubtotals="1" fieldPosition="0"/>
    </format>
    <format dxfId="21990">
      <pivotArea field="15" type="button" dataOnly="0" labelOnly="1" outline="0" axis="axisRow" fieldPosition="0"/>
    </format>
    <format dxfId="21989">
      <pivotArea dataOnly="0" labelOnly="1" outline="0" fieldPosition="0">
        <references count="1">
          <reference field="15" count="0"/>
        </references>
      </pivotArea>
    </format>
    <format dxfId="21988">
      <pivotArea dataOnly="0" labelOnly="1" grandRow="1" outline="0" fieldPosition="0"/>
    </format>
    <format dxfId="21987">
      <pivotArea dataOnly="0" labelOnly="1" outline="0" fieldPosition="0">
        <references count="1">
          <reference field="14" count="0"/>
        </references>
      </pivotArea>
    </format>
    <format dxfId="21986">
      <pivotArea dataOnly="0" labelOnly="1" grandCol="1" outline="0" fieldPosition="0"/>
    </format>
    <format dxfId="21985">
      <pivotArea field="15" type="button" dataOnly="0" labelOnly="1" outline="0" axis="axisRow" fieldPosition="0"/>
    </format>
    <format dxfId="21984">
      <pivotArea dataOnly="0" labelOnly="1" outline="0" fieldPosition="0">
        <references count="1">
          <reference field="14" count="0"/>
        </references>
      </pivotArea>
    </format>
    <format dxfId="21983">
      <pivotArea dataOnly="0" labelOnly="1" grandCol="1" outline="0" fieldPosition="0"/>
    </format>
    <format dxfId="21982">
      <pivotArea grandRow="1" outline="0" collapsedLevelsAreSubtotals="1" fieldPosition="0"/>
    </format>
    <format dxfId="21981">
      <pivotArea dataOnly="0" labelOnly="1" grandRow="1" outline="0" fieldPosition="0"/>
    </format>
    <format dxfId="21980">
      <pivotArea field="15" type="button" dataOnly="0" labelOnly="1" outline="0" axis="axisRow" fieldPosition="0"/>
    </format>
    <format dxfId="21979">
      <pivotArea dataOnly="0" labelOnly="1" outline="0" fieldPosition="0">
        <references count="1">
          <reference field="14" count="0"/>
        </references>
      </pivotArea>
    </format>
    <format dxfId="21978">
      <pivotArea dataOnly="0" labelOnly="1" grandCol="1" outline="0" fieldPosition="0"/>
    </format>
    <format dxfId="21977">
      <pivotArea field="15" type="button" dataOnly="0" labelOnly="1" outline="0" axis="axisRow" fieldPosition="0"/>
    </format>
    <format dxfId="21976">
      <pivotArea dataOnly="0" labelOnly="1" outline="0" fieldPosition="0">
        <references count="1">
          <reference field="14" count="0"/>
        </references>
      </pivotArea>
    </format>
    <format dxfId="21975">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F3098A-70B7-4DAD-A570-7EF7BFE70F9A}" name="PivotTable5" cacheId="5"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B3:E20" firstHeaderRow="1" firstDataRow="2" firstDataCol="1" rowPageCount="1" colPageCount="1"/>
  <pivotFields count="16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multipleItemSelectionAllowed="1" showAll="0">
      <items count="7">
        <item x="4"/>
        <item x="1"/>
        <item x="0"/>
        <item x="2"/>
        <item x="3"/>
        <item x="5"/>
        <item t="default"/>
      </items>
    </pivotField>
    <pivotField compact="0" outline="0" showAll="0"/>
    <pivotField axis="axisCol" compact="0" outline="0" showAll="0">
      <items count="3">
        <item x="0"/>
        <item x="1"/>
        <item t="default"/>
      </items>
    </pivotField>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numFmtId="1" outline="0" showAll="0"/>
    <pivotField compact="0" numFmtId="1" outline="0" showAll="0"/>
    <pivotField compact="0" numFmtId="1" outline="0" showAll="0"/>
    <pivotField compact="0" numFmtId="1"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
  </colFields>
  <colItems count="3">
    <i>
      <x/>
    </i>
    <i>
      <x v="1"/>
    </i>
    <i t="grand">
      <x/>
    </i>
  </colItems>
  <pageFields count="1">
    <pageField fld="162" hier="-1"/>
  </pageFields>
  <dataFields count="1">
    <dataField name="Sum of POS 1" fld="16" baseField="0" baseItem="0" numFmtId="3"/>
  </dataFields>
  <formats count="285">
    <format dxfId="22528">
      <pivotArea outline="0" collapsedLevelsAreSubtotals="1" fieldPosition="0"/>
    </format>
    <format dxfId="22527">
      <pivotArea dataOnly="0" labelOnly="1" grandCol="1" outline="0" fieldPosition="0"/>
    </format>
    <format dxfId="22526">
      <pivotArea outline="0" collapsedLevelsAreSubtotals="1" fieldPosition="0"/>
    </format>
    <format dxfId="22525">
      <pivotArea dataOnly="0" labelOnly="1" grandCol="1" outline="0" fieldPosition="0"/>
    </format>
    <format dxfId="22524">
      <pivotArea dataOnly="0" labelOnly="1" grandRow="1" outline="0" fieldPosition="0"/>
    </format>
    <format dxfId="22523">
      <pivotArea dataOnly="0" labelOnly="1" grandCol="1" outline="0" fieldPosition="0"/>
    </format>
    <format dxfId="22522">
      <pivotArea dataOnly="0" labelOnly="1" grandCol="1" outline="0" fieldPosition="0"/>
    </format>
    <format dxfId="22521">
      <pivotArea dataOnly="0" labelOnly="1" outline="0" fieldPosition="0">
        <references count="1">
          <reference field="14" count="0"/>
        </references>
      </pivotArea>
    </format>
    <format dxfId="22520">
      <pivotArea dataOnly="0" labelOnly="1" grandCol="1" outline="0" fieldPosition="0"/>
    </format>
    <format dxfId="22519">
      <pivotArea dataOnly="0" labelOnly="1" outline="0" fieldPosition="0">
        <references count="1">
          <reference field="14" count="0"/>
        </references>
      </pivotArea>
    </format>
    <format dxfId="22518">
      <pivotArea dataOnly="0" labelOnly="1" grandCol="1" outline="0" fieldPosition="0"/>
    </format>
    <format dxfId="22517">
      <pivotArea grandRow="1" outline="0" collapsedLevelsAreSubtotals="1" fieldPosition="0"/>
    </format>
    <format dxfId="22516">
      <pivotArea dataOnly="0" labelOnly="1" grandRow="1" outline="0" fieldPosition="0"/>
    </format>
    <format dxfId="22515">
      <pivotArea dataOnly="0" labelOnly="1" grandRow="1" outline="0" fieldPosition="0"/>
    </format>
    <format dxfId="22514">
      <pivotArea grandRow="1" outline="0" collapsedLevelsAreSubtotals="1" fieldPosition="0"/>
    </format>
    <format dxfId="22513">
      <pivotArea dataOnly="0" labelOnly="1" grandRow="1" outline="0" fieldPosition="0"/>
    </format>
    <format dxfId="22512">
      <pivotArea grandRow="1" outline="0" collapsedLevelsAreSubtotals="1" fieldPosition="0"/>
    </format>
    <format dxfId="22511">
      <pivotArea dataOnly="0" labelOnly="1" grandRow="1" outline="0" fieldPosition="0"/>
    </format>
    <format dxfId="22510">
      <pivotArea grandRow="1" outline="0" collapsedLevelsAreSubtotals="1" fieldPosition="0"/>
    </format>
    <format dxfId="22509">
      <pivotArea grandRow="1" outline="0" collapsedLevelsAreSubtotals="1" fieldPosition="0"/>
    </format>
    <format dxfId="22508">
      <pivotArea dataOnly="0" labelOnly="1" grandRow="1" outline="0" fieldPosition="0"/>
    </format>
    <format dxfId="22507">
      <pivotArea dataOnly="0" labelOnly="1" grandRow="1" outline="0" fieldPosition="0"/>
    </format>
    <format dxfId="22506">
      <pivotArea dataOnly="0" labelOnly="1" grandRow="1" outline="0" fieldPosition="0"/>
    </format>
    <format dxfId="22505">
      <pivotArea dataOnly="0" labelOnly="1" grandRow="1" outline="0" fieldPosition="0"/>
    </format>
    <format dxfId="22504">
      <pivotArea grandRow="1" outline="0" collapsedLevelsAreSubtotals="1" fieldPosition="0"/>
    </format>
    <format dxfId="22503">
      <pivotArea dataOnly="0" labelOnly="1" grandRow="1" outline="0" fieldPosition="0"/>
    </format>
    <format dxfId="22502">
      <pivotArea dataOnly="0" labelOnly="1" outline="0" fieldPosition="0">
        <references count="1">
          <reference field="14" count="0"/>
        </references>
      </pivotArea>
    </format>
    <format dxfId="22501">
      <pivotArea dataOnly="0" labelOnly="1" grandCol="1" outline="0" fieldPosition="0"/>
    </format>
    <format dxfId="22500">
      <pivotArea grandRow="1" outline="0" collapsedLevelsAreSubtotals="1" fieldPosition="0"/>
    </format>
    <format dxfId="22499">
      <pivotArea dataOnly="0" labelOnly="1" grandRow="1" outline="0" fieldPosition="0"/>
    </format>
    <format dxfId="22498">
      <pivotArea grandRow="1" outline="0" collapsedLevelsAreSubtotals="1" fieldPosition="0"/>
    </format>
    <format dxfId="22497">
      <pivotArea dataOnly="0" labelOnly="1" grandRow="1" outline="0" fieldPosition="0"/>
    </format>
    <format dxfId="22496">
      <pivotArea dataOnly="0" labelOnly="1" outline="0" fieldPosition="0">
        <references count="1">
          <reference field="14" count="0"/>
        </references>
      </pivotArea>
    </format>
    <format dxfId="22495">
      <pivotArea dataOnly="0" labelOnly="1" grandCol="1" outline="0" fieldPosition="0"/>
    </format>
    <format dxfId="22494">
      <pivotArea dataOnly="0" labelOnly="1" grandCol="1" outline="0" fieldPosition="0"/>
    </format>
    <format dxfId="22493">
      <pivotArea grandRow="1" grandCol="1" outline="0" collapsedLevelsAreSubtotals="1" fieldPosition="0"/>
    </format>
    <format dxfId="22492">
      <pivotArea dataOnly="0" labelOnly="1" outline="0" fieldPosition="0">
        <references count="1">
          <reference field="14" count="0"/>
        </references>
      </pivotArea>
    </format>
    <format dxfId="22491">
      <pivotArea dataOnly="0" labelOnly="1" grandCol="1" outline="0" fieldPosition="0"/>
    </format>
    <format dxfId="22490">
      <pivotArea dataOnly="0" labelOnly="1" outline="0" fieldPosition="0">
        <references count="1">
          <reference field="14" count="0"/>
        </references>
      </pivotArea>
    </format>
    <format dxfId="22489">
      <pivotArea dataOnly="0" labelOnly="1" grandCol="1" outline="0" fieldPosition="0"/>
    </format>
    <format dxfId="22488">
      <pivotArea grandRow="1" outline="0" collapsedLevelsAreSubtotals="1" fieldPosition="0"/>
    </format>
    <format dxfId="22487">
      <pivotArea grandRow="1" outline="0" collapsedLevelsAreSubtotals="1" fieldPosition="0"/>
    </format>
    <format dxfId="22486">
      <pivotArea type="origin" dataOnly="0" labelOnly="1" outline="0" fieldPosition="0"/>
    </format>
    <format dxfId="22485">
      <pivotArea type="origin" dataOnly="0" labelOnly="1" outline="0" fieldPosition="0"/>
    </format>
    <format dxfId="22484">
      <pivotArea type="origin" dataOnly="0" labelOnly="1" outline="0" fieldPosition="0"/>
    </format>
    <format dxfId="22483">
      <pivotArea dataOnly="0" labelOnly="1" outline="0" fieldPosition="0">
        <references count="1">
          <reference field="14" count="0"/>
        </references>
      </pivotArea>
    </format>
    <format dxfId="22482">
      <pivotArea type="topRight" dataOnly="0" labelOnly="1" outline="0" fieldPosition="0"/>
    </format>
    <format dxfId="22481">
      <pivotArea outline="0" collapsedLevelsAreSubtotals="1" fieldPosition="0"/>
    </format>
    <format dxfId="22480">
      <pivotArea dataOnly="0" labelOnly="1" grandRow="1" outline="0" fieldPosition="0"/>
    </format>
    <format dxfId="22479">
      <pivotArea dataOnly="0" labelOnly="1" outline="0" fieldPosition="0">
        <references count="1">
          <reference field="14" count="0"/>
        </references>
      </pivotArea>
    </format>
    <format dxfId="22478">
      <pivotArea dataOnly="0" labelOnly="1" grandCol="1" outline="0" fieldPosition="0"/>
    </format>
    <format dxfId="22477">
      <pivotArea dataOnly="0" labelOnly="1" outline="0" fieldPosition="0">
        <references count="1">
          <reference field="14" count="0"/>
        </references>
      </pivotArea>
    </format>
    <format dxfId="22476">
      <pivotArea dataOnly="0" labelOnly="1" grandCol="1" outline="0" fieldPosition="0"/>
    </format>
    <format dxfId="22475">
      <pivotArea grandRow="1" outline="0" collapsedLevelsAreSubtotals="1" fieldPosition="0"/>
    </format>
    <format dxfId="22474">
      <pivotArea dataOnly="0" labelOnly="1" grandRow="1" outline="0" fieldPosition="0"/>
    </format>
    <format dxfId="22473">
      <pivotArea outline="0" collapsedLevelsAreSubtotals="1" fieldPosition="0"/>
    </format>
    <format dxfId="22472">
      <pivotArea dataOnly="0" labelOnly="1" grandRow="1" outline="0" fieldPosition="0"/>
    </format>
    <format dxfId="22471">
      <pivotArea dataOnly="0" labelOnly="1" outline="0" fieldPosition="0">
        <references count="1">
          <reference field="14" count="0"/>
        </references>
      </pivotArea>
    </format>
    <format dxfId="22470">
      <pivotArea dataOnly="0" labelOnly="1" grandCol="1" outline="0" fieldPosition="0"/>
    </format>
    <format dxfId="22469">
      <pivotArea grandRow="1" outline="0" collapsedLevelsAreSubtotals="1" fieldPosition="0"/>
    </format>
    <format dxfId="22468">
      <pivotArea dataOnly="0" labelOnly="1" grandRow="1" outline="0" fieldPosition="0"/>
    </format>
    <format dxfId="22467">
      <pivotArea grandRow="1" outline="0" collapsedLevelsAreSubtotals="1" fieldPosition="0"/>
    </format>
    <format dxfId="22466">
      <pivotArea dataOnly="0" labelOnly="1" grandRow="1" outline="0" fieldPosition="0"/>
    </format>
    <format dxfId="22465">
      <pivotArea dataOnly="0" labelOnly="1" outline="0" fieldPosition="0">
        <references count="1">
          <reference field="14" count="0"/>
        </references>
      </pivotArea>
    </format>
    <format dxfId="22464">
      <pivotArea dataOnly="0" labelOnly="1" grandCol="1" outline="0" fieldPosition="0"/>
    </format>
    <format dxfId="22463">
      <pivotArea grandRow="1" outline="0" collapsedLevelsAreSubtotals="1" fieldPosition="0"/>
    </format>
    <format dxfId="22462">
      <pivotArea dataOnly="0" labelOnly="1" grandRow="1" outline="0" fieldPosition="0"/>
    </format>
    <format dxfId="22461">
      <pivotArea dataOnly="0" labelOnly="1" outline="0" fieldPosition="0">
        <references count="1">
          <reference field="14" count="0"/>
        </references>
      </pivotArea>
    </format>
    <format dxfId="22460">
      <pivotArea dataOnly="0" labelOnly="1" grandCol="1" outline="0" fieldPosition="0"/>
    </format>
    <format dxfId="22459">
      <pivotArea grandRow="1" outline="0" collapsedLevelsAreSubtotals="1" fieldPosition="0"/>
    </format>
    <format dxfId="22458">
      <pivotArea dataOnly="0" labelOnly="1" grandRow="1" outline="0" fieldPosition="0"/>
    </format>
    <format dxfId="22457">
      <pivotArea outline="0" collapsedLevelsAreSubtotals="1" fieldPosition="0"/>
    </format>
    <format dxfId="22456">
      <pivotArea dataOnly="0" labelOnly="1" grandRow="1" outline="0" fieldPosition="0"/>
    </format>
    <format dxfId="22455">
      <pivotArea dataOnly="0" labelOnly="1" outline="0" fieldPosition="0">
        <references count="1">
          <reference field="14" count="0"/>
        </references>
      </pivotArea>
    </format>
    <format dxfId="22454">
      <pivotArea dataOnly="0" labelOnly="1" grandCol="1" outline="0" fieldPosition="0"/>
    </format>
    <format dxfId="22453">
      <pivotArea field="12" type="button" dataOnly="0" labelOnly="1" outline="0"/>
    </format>
    <format dxfId="22452">
      <pivotArea type="origin" dataOnly="0" labelOnly="1" outline="0" fieldPosition="0"/>
    </format>
    <format dxfId="22451">
      <pivotArea dataOnly="0" labelOnly="1" grandRow="1" outline="0" fieldPosition="0"/>
    </format>
    <format dxfId="22450">
      <pivotArea field="12" type="button" dataOnly="0" labelOnly="1" outline="0"/>
    </format>
    <format dxfId="22449">
      <pivotArea type="origin" dataOnly="0" labelOnly="1" outline="0" fieldPosition="0"/>
    </format>
    <format dxfId="22448">
      <pivotArea dataOnly="0" labelOnly="1" grandRow="1" outline="0" fieldPosition="0"/>
    </format>
    <format dxfId="22447">
      <pivotArea field="12" type="button" dataOnly="0" labelOnly="1" outline="0"/>
    </format>
    <format dxfId="22446">
      <pivotArea type="origin" dataOnly="0" labelOnly="1" outline="0" fieldPosition="0"/>
    </format>
    <format dxfId="22445">
      <pivotArea dataOnly="0" labelOnly="1" grandRow="1" outline="0" fieldPosition="0"/>
    </format>
    <format dxfId="22444">
      <pivotArea field="12" type="button" dataOnly="0" labelOnly="1" outline="0"/>
    </format>
    <format dxfId="22443">
      <pivotArea type="origin" dataOnly="0" labelOnly="1" outline="0" fieldPosition="0"/>
    </format>
    <format dxfId="22442">
      <pivotArea dataOnly="0" labelOnly="1" grandRow="1" outline="0" fieldPosition="0"/>
    </format>
    <format dxfId="22441">
      <pivotArea grandRow="1" outline="0" collapsedLevelsAreSubtotals="1" fieldPosition="0"/>
    </format>
    <format dxfId="22440">
      <pivotArea dataOnly="0" labelOnly="1" grandRow="1" outline="0" fieldPosition="0"/>
    </format>
    <format dxfId="22439">
      <pivotArea grandRow="1" outline="0" collapsedLevelsAreSubtotals="1" fieldPosition="0"/>
    </format>
    <format dxfId="22438">
      <pivotArea dataOnly="0" labelOnly="1" grandRow="1" outline="0" fieldPosition="0"/>
    </format>
    <format dxfId="22437">
      <pivotArea outline="0" collapsedLevelsAreSubtotals="1" fieldPosition="0"/>
    </format>
    <format dxfId="22436">
      <pivotArea dataOnly="0" labelOnly="1" grandRow="1" outline="0" fieldPosition="0"/>
    </format>
    <format dxfId="22435">
      <pivotArea outline="0" collapsedLevelsAreSubtotals="1" fieldPosition="0"/>
    </format>
    <format dxfId="22434">
      <pivotArea dataOnly="0" labelOnly="1" grandRow="1" outline="0" fieldPosition="0"/>
    </format>
    <format dxfId="22433">
      <pivotArea dataOnly="0" labelOnly="1" outline="0" fieldPosition="0">
        <references count="1">
          <reference field="14" count="0"/>
        </references>
      </pivotArea>
    </format>
    <format dxfId="22432">
      <pivotArea dataOnly="0" labelOnly="1" grandCol="1" outline="0" fieldPosition="0"/>
    </format>
    <format dxfId="22431">
      <pivotArea dataOnly="0" labelOnly="1" outline="0" fieldPosition="0">
        <references count="1">
          <reference field="14" count="0"/>
        </references>
      </pivotArea>
    </format>
    <format dxfId="22430">
      <pivotArea dataOnly="0" labelOnly="1" grandCol="1" outline="0" fieldPosition="0"/>
    </format>
    <format dxfId="22429">
      <pivotArea outline="0" fieldPosition="0">
        <references count="1">
          <reference field="14" count="0" selected="0"/>
        </references>
      </pivotArea>
    </format>
    <format dxfId="22428">
      <pivotArea dataOnly="0" labelOnly="1" grandRow="1" outline="0" fieldPosition="0"/>
    </format>
    <format dxfId="22427">
      <pivotArea dataOnly="0" labelOnly="1" outline="0" fieldPosition="0">
        <references count="1">
          <reference field="14" count="0"/>
        </references>
      </pivotArea>
    </format>
    <format dxfId="22426">
      <pivotArea grandRow="1" outline="0" collapsedLevelsAreSubtotals="1" fieldPosition="0"/>
    </format>
    <format dxfId="22425">
      <pivotArea dataOnly="0" labelOnly="1" grandRow="1" outline="0" fieldPosition="0"/>
    </format>
    <format dxfId="22424">
      <pivotArea outline="0" collapsedLevelsAreSubtotals="1" fieldPosition="0"/>
    </format>
    <format dxfId="22423">
      <pivotArea dataOnly="0" labelOnly="1" grandRow="1" outline="0" fieldPosition="0"/>
    </format>
    <format dxfId="22422">
      <pivotArea dataOnly="0" labelOnly="1" outline="0" fieldPosition="0">
        <references count="1">
          <reference field="14" count="0"/>
        </references>
      </pivotArea>
    </format>
    <format dxfId="22421">
      <pivotArea dataOnly="0" labelOnly="1" grandCol="1" outline="0" fieldPosition="0"/>
    </format>
    <format dxfId="22420">
      <pivotArea outline="0" collapsedLevelsAreSubtotals="1" fieldPosition="0"/>
    </format>
    <format dxfId="22419">
      <pivotArea dataOnly="0" labelOnly="1" grandRow="1" outline="0" fieldPosition="0"/>
    </format>
    <format dxfId="22418">
      <pivotArea dataOnly="0" labelOnly="1" outline="0" fieldPosition="0">
        <references count="1">
          <reference field="14" count="0"/>
        </references>
      </pivotArea>
    </format>
    <format dxfId="22417">
      <pivotArea dataOnly="0" labelOnly="1" grandCol="1" outline="0" fieldPosition="0"/>
    </format>
    <format dxfId="22416">
      <pivotArea outline="0" collapsedLevelsAreSubtotals="1" fieldPosition="0"/>
    </format>
    <format dxfId="22415">
      <pivotArea dataOnly="0" labelOnly="1" grandRow="1" outline="0" fieldPosition="0"/>
    </format>
    <format dxfId="22414">
      <pivotArea dataOnly="0" labelOnly="1" outline="0" fieldPosition="0">
        <references count="1">
          <reference field="14" count="0"/>
        </references>
      </pivotArea>
    </format>
    <format dxfId="22413">
      <pivotArea dataOnly="0" labelOnly="1" grandCol="1" outline="0" fieldPosition="0"/>
    </format>
    <format dxfId="22412">
      <pivotArea dataOnly="0" labelOnly="1" outline="0" fieldPosition="0">
        <references count="1">
          <reference field="14" count="0"/>
        </references>
      </pivotArea>
    </format>
    <format dxfId="22411">
      <pivotArea dataOnly="0" labelOnly="1" grandCol="1" outline="0" fieldPosition="0"/>
    </format>
    <format dxfId="22410">
      <pivotArea grandRow="1" outline="0" collapsedLevelsAreSubtotals="1" fieldPosition="0"/>
    </format>
    <format dxfId="22409">
      <pivotArea dataOnly="0" labelOnly="1" grandRow="1" outline="0" fieldPosition="0"/>
    </format>
    <format dxfId="22408">
      <pivotArea outline="0" collapsedLevelsAreSubtotals="1" fieldPosition="0"/>
    </format>
    <format dxfId="22407">
      <pivotArea dataOnly="0" labelOnly="1" grandRow="1" outline="0" fieldPosition="0"/>
    </format>
    <format dxfId="22406">
      <pivotArea dataOnly="0" labelOnly="1" outline="0" fieldPosition="0">
        <references count="1">
          <reference field="14" count="0"/>
        </references>
      </pivotArea>
    </format>
    <format dxfId="22405">
      <pivotArea dataOnly="0" labelOnly="1" grandCol="1" outline="0" fieldPosition="0"/>
    </format>
    <format dxfId="22404">
      <pivotArea outline="0" collapsedLevelsAreSubtotals="1" fieldPosition="0"/>
    </format>
    <format dxfId="22403">
      <pivotArea field="15" type="button" dataOnly="0" labelOnly="1" outline="0" axis="axisRow" fieldPosition="0"/>
    </format>
    <format dxfId="22402">
      <pivotArea dataOnly="0" labelOnly="1" outline="0" fieldPosition="0">
        <references count="1">
          <reference field="15" count="0"/>
        </references>
      </pivotArea>
    </format>
    <format dxfId="22401">
      <pivotArea dataOnly="0" labelOnly="1" grandRow="1" outline="0" fieldPosition="0"/>
    </format>
    <format dxfId="22400">
      <pivotArea dataOnly="0" labelOnly="1" outline="0" fieldPosition="0">
        <references count="1">
          <reference field="14" count="0"/>
        </references>
      </pivotArea>
    </format>
    <format dxfId="22399">
      <pivotArea dataOnly="0" labelOnly="1" grandCol="1" outline="0" fieldPosition="0"/>
    </format>
    <format dxfId="22398">
      <pivotArea outline="0" collapsedLevelsAreSubtotals="1" fieldPosition="0"/>
    </format>
    <format dxfId="22397">
      <pivotArea field="15" type="button" dataOnly="0" labelOnly="1" outline="0" axis="axisRow" fieldPosition="0"/>
    </format>
    <format dxfId="22396">
      <pivotArea dataOnly="0" labelOnly="1" outline="0" fieldPosition="0">
        <references count="1">
          <reference field="15" count="0"/>
        </references>
      </pivotArea>
    </format>
    <format dxfId="22395">
      <pivotArea dataOnly="0" labelOnly="1" grandRow="1" outline="0" fieldPosition="0"/>
    </format>
    <format dxfId="22394">
      <pivotArea dataOnly="0" labelOnly="1" outline="0" fieldPosition="0">
        <references count="1">
          <reference field="14" count="0"/>
        </references>
      </pivotArea>
    </format>
    <format dxfId="22393">
      <pivotArea dataOnly="0" labelOnly="1" grandCol="1" outline="0" fieldPosition="0"/>
    </format>
    <format dxfId="22392">
      <pivotArea outline="0" collapsedLevelsAreSubtotals="1" fieldPosition="0"/>
    </format>
    <format dxfId="22391">
      <pivotArea field="15" type="button" dataOnly="0" labelOnly="1" outline="0" axis="axisRow" fieldPosition="0"/>
    </format>
    <format dxfId="22390">
      <pivotArea dataOnly="0" labelOnly="1" outline="0" fieldPosition="0">
        <references count="1">
          <reference field="15" count="0"/>
        </references>
      </pivotArea>
    </format>
    <format dxfId="22389">
      <pivotArea dataOnly="0" labelOnly="1" grandRow="1" outline="0" fieldPosition="0"/>
    </format>
    <format dxfId="22388">
      <pivotArea dataOnly="0" labelOnly="1" outline="0" fieldPosition="0">
        <references count="1">
          <reference field="14" count="0"/>
        </references>
      </pivotArea>
    </format>
    <format dxfId="22387">
      <pivotArea dataOnly="0" labelOnly="1" grandCol="1" outline="0" fieldPosition="0"/>
    </format>
    <format dxfId="22386">
      <pivotArea outline="0" collapsedLevelsAreSubtotals="1" fieldPosition="0"/>
    </format>
    <format dxfId="22385">
      <pivotArea field="15" type="button" dataOnly="0" labelOnly="1" outline="0" axis="axisRow" fieldPosition="0"/>
    </format>
    <format dxfId="22384">
      <pivotArea dataOnly="0" labelOnly="1" outline="0" fieldPosition="0">
        <references count="1">
          <reference field="15" count="0"/>
        </references>
      </pivotArea>
    </format>
    <format dxfId="22383">
      <pivotArea dataOnly="0" labelOnly="1" grandRow="1" outline="0" fieldPosition="0"/>
    </format>
    <format dxfId="22382">
      <pivotArea dataOnly="0" labelOnly="1" outline="0" fieldPosition="0">
        <references count="1">
          <reference field="14" count="0"/>
        </references>
      </pivotArea>
    </format>
    <format dxfId="22381">
      <pivotArea dataOnly="0" labelOnly="1" grandCol="1" outline="0" fieldPosition="0"/>
    </format>
    <format dxfId="22380">
      <pivotArea grandRow="1" outline="0" collapsedLevelsAreSubtotals="1" fieldPosition="0"/>
    </format>
    <format dxfId="22379">
      <pivotArea dataOnly="0" labelOnly="1" grandRow="1" outline="0" fieldPosition="0"/>
    </format>
    <format dxfId="22378">
      <pivotArea grandRow="1" outline="0" collapsedLevelsAreSubtotals="1" fieldPosition="0"/>
    </format>
    <format dxfId="22377">
      <pivotArea dataOnly="0" labelOnly="1" grandRow="1" outline="0" fieldPosition="0"/>
    </format>
    <format dxfId="22376">
      <pivotArea outline="0" collapsedLevelsAreSubtotals="1" fieldPosition="0"/>
    </format>
    <format dxfId="22375">
      <pivotArea field="15" type="button" dataOnly="0" labelOnly="1" outline="0" axis="axisRow" fieldPosition="0"/>
    </format>
    <format dxfId="22374">
      <pivotArea dataOnly="0" labelOnly="1" outline="0" fieldPosition="0">
        <references count="1">
          <reference field="15" count="12">
            <x v="0"/>
            <x v="2"/>
            <x v="3"/>
            <x v="4"/>
            <x v="5"/>
            <x v="7"/>
            <x v="8"/>
            <x v="9"/>
            <x v="10"/>
            <x v="11"/>
            <x v="15"/>
            <x v="17"/>
          </reference>
        </references>
      </pivotArea>
    </format>
    <format dxfId="22373">
      <pivotArea dataOnly="0" labelOnly="1" grandRow="1" outline="0" fieldPosition="0"/>
    </format>
    <format dxfId="22372">
      <pivotArea dataOnly="0" labelOnly="1" outline="0" fieldPosition="0">
        <references count="1">
          <reference field="14" count="0"/>
        </references>
      </pivotArea>
    </format>
    <format dxfId="22371">
      <pivotArea dataOnly="0" labelOnly="1" grandCol="1" outline="0" fieldPosition="0"/>
    </format>
    <format dxfId="22370">
      <pivotArea outline="0" collapsedLevelsAreSubtotals="1" fieldPosition="0"/>
    </format>
    <format dxfId="22369">
      <pivotArea field="15" type="button" dataOnly="0" labelOnly="1" outline="0" axis="axisRow" fieldPosition="0"/>
    </format>
    <format dxfId="22368">
      <pivotArea dataOnly="0" labelOnly="1" outline="0" fieldPosition="0">
        <references count="1">
          <reference field="15" count="12">
            <x v="0"/>
            <x v="2"/>
            <x v="3"/>
            <x v="4"/>
            <x v="5"/>
            <x v="7"/>
            <x v="8"/>
            <x v="9"/>
            <x v="10"/>
            <x v="11"/>
            <x v="15"/>
            <x v="17"/>
          </reference>
        </references>
      </pivotArea>
    </format>
    <format dxfId="22367">
      <pivotArea dataOnly="0" labelOnly="1" grandRow="1" outline="0" fieldPosition="0"/>
    </format>
    <format dxfId="22366">
      <pivotArea dataOnly="0" labelOnly="1" outline="0" fieldPosition="0">
        <references count="1">
          <reference field="14" count="0"/>
        </references>
      </pivotArea>
    </format>
    <format dxfId="22365">
      <pivotArea dataOnly="0" labelOnly="1" grandCol="1" outline="0" fieldPosition="0"/>
    </format>
    <format dxfId="22364">
      <pivotArea outline="0" collapsedLevelsAreSubtotals="1" fieldPosition="0"/>
    </format>
    <format dxfId="22363">
      <pivotArea field="15" type="button" dataOnly="0" labelOnly="1" outline="0" axis="axisRow" fieldPosition="0"/>
    </format>
    <format dxfId="22362">
      <pivotArea dataOnly="0" labelOnly="1" outline="0" fieldPosition="0">
        <references count="1">
          <reference field="15" count="12">
            <x v="0"/>
            <x v="2"/>
            <x v="3"/>
            <x v="4"/>
            <x v="5"/>
            <x v="7"/>
            <x v="8"/>
            <x v="9"/>
            <x v="10"/>
            <x v="11"/>
            <x v="15"/>
            <x v="17"/>
          </reference>
        </references>
      </pivotArea>
    </format>
    <format dxfId="22361">
      <pivotArea dataOnly="0" labelOnly="1" grandRow="1" outline="0" fieldPosition="0"/>
    </format>
    <format dxfId="22360">
      <pivotArea dataOnly="0" labelOnly="1" outline="0" fieldPosition="0">
        <references count="1">
          <reference field="14" count="0"/>
        </references>
      </pivotArea>
    </format>
    <format dxfId="22359">
      <pivotArea dataOnly="0" labelOnly="1" grandCol="1" outline="0" fieldPosition="0"/>
    </format>
    <format dxfId="22358">
      <pivotArea grandRow="1" outline="0" collapsedLevelsAreSubtotals="1" fieldPosition="0"/>
    </format>
    <format dxfId="22357">
      <pivotArea dataOnly="0" labelOnly="1" grandRow="1" outline="0" fieldPosition="0"/>
    </format>
    <format dxfId="22356">
      <pivotArea field="15" type="button" dataOnly="0" labelOnly="1" outline="0" axis="axisRow" fieldPosition="0"/>
    </format>
    <format dxfId="22355">
      <pivotArea dataOnly="0" labelOnly="1" outline="0" fieldPosition="0">
        <references count="1">
          <reference field="14" count="0"/>
        </references>
      </pivotArea>
    </format>
    <format dxfId="22354">
      <pivotArea dataOnly="0" labelOnly="1" grandCol="1" outline="0" fieldPosition="0"/>
    </format>
    <format dxfId="22353">
      <pivotArea outline="0" fieldPosition="0">
        <references count="1">
          <reference field="4294967294" count="1">
            <x v="0"/>
          </reference>
        </references>
      </pivotArea>
    </format>
    <format dxfId="22352">
      <pivotArea outline="0" collapsedLevelsAreSubtotals="1" fieldPosition="0"/>
    </format>
    <format dxfId="22351">
      <pivotArea field="15" type="button" dataOnly="0" labelOnly="1" outline="0" axis="axisRow" fieldPosition="0"/>
    </format>
    <format dxfId="22350">
      <pivotArea dataOnly="0" labelOnly="1" outline="0" fieldPosition="0">
        <references count="1">
          <reference field="15" count="7">
            <x v="2"/>
            <x v="3"/>
            <x v="4"/>
            <x v="5"/>
            <x v="8"/>
            <x v="9"/>
            <x v="11"/>
          </reference>
        </references>
      </pivotArea>
    </format>
    <format dxfId="22349">
      <pivotArea dataOnly="0" labelOnly="1" grandRow="1" outline="0" fieldPosition="0"/>
    </format>
    <format dxfId="22348">
      <pivotArea dataOnly="0" labelOnly="1" outline="0" fieldPosition="0">
        <references count="1">
          <reference field="14" count="0"/>
        </references>
      </pivotArea>
    </format>
    <format dxfId="22347">
      <pivotArea dataOnly="0" labelOnly="1" grandCol="1" outline="0" fieldPosition="0"/>
    </format>
    <format dxfId="22346">
      <pivotArea outline="0" collapsedLevelsAreSubtotals="1" fieldPosition="0"/>
    </format>
    <format dxfId="22345">
      <pivotArea field="15" type="button" dataOnly="0" labelOnly="1" outline="0" axis="axisRow" fieldPosition="0"/>
    </format>
    <format dxfId="22344">
      <pivotArea dataOnly="0" labelOnly="1" outline="0" fieldPosition="0">
        <references count="1">
          <reference field="15" count="7">
            <x v="2"/>
            <x v="3"/>
            <x v="4"/>
            <x v="5"/>
            <x v="8"/>
            <x v="9"/>
            <x v="11"/>
          </reference>
        </references>
      </pivotArea>
    </format>
    <format dxfId="22343">
      <pivotArea dataOnly="0" labelOnly="1" grandRow="1" outline="0" fieldPosition="0"/>
    </format>
    <format dxfId="22342">
      <pivotArea dataOnly="0" labelOnly="1" outline="0" fieldPosition="0">
        <references count="1">
          <reference field="14" count="0"/>
        </references>
      </pivotArea>
    </format>
    <format dxfId="22341">
      <pivotArea dataOnly="0" labelOnly="1" grandCol="1" outline="0" fieldPosition="0"/>
    </format>
    <format dxfId="22340">
      <pivotArea outline="0" collapsedLevelsAreSubtotals="1" fieldPosition="0"/>
    </format>
    <format dxfId="22339">
      <pivotArea field="15" type="button" dataOnly="0" labelOnly="1" outline="0" axis="axisRow" fieldPosition="0"/>
    </format>
    <format dxfId="22338">
      <pivotArea dataOnly="0" labelOnly="1" outline="0" fieldPosition="0">
        <references count="1">
          <reference field="15" count="7">
            <x v="2"/>
            <x v="3"/>
            <x v="4"/>
            <x v="5"/>
            <x v="8"/>
            <x v="9"/>
            <x v="11"/>
          </reference>
        </references>
      </pivotArea>
    </format>
    <format dxfId="22337">
      <pivotArea dataOnly="0" labelOnly="1" grandRow="1" outline="0" fieldPosition="0"/>
    </format>
    <format dxfId="22336">
      <pivotArea dataOnly="0" labelOnly="1" outline="0" fieldPosition="0">
        <references count="1">
          <reference field="14" count="0"/>
        </references>
      </pivotArea>
    </format>
    <format dxfId="22335">
      <pivotArea dataOnly="0" labelOnly="1" grandCol="1" outline="0" fieldPosition="0"/>
    </format>
    <format dxfId="22334">
      <pivotArea field="15" type="button" dataOnly="0" labelOnly="1" outline="0" axis="axisRow" fieldPosition="0"/>
    </format>
    <format dxfId="22333">
      <pivotArea dataOnly="0" labelOnly="1" outline="0" fieldPosition="0">
        <references count="1">
          <reference field="14" count="0"/>
        </references>
      </pivotArea>
    </format>
    <format dxfId="22332">
      <pivotArea dataOnly="0" labelOnly="1" grandCol="1" outline="0" fieldPosition="0"/>
    </format>
    <format dxfId="22331">
      <pivotArea grandRow="1" outline="0" collapsedLevelsAreSubtotals="1" fieldPosition="0"/>
    </format>
    <format dxfId="22330">
      <pivotArea dataOnly="0" labelOnly="1" grandRow="1" outline="0" fieldPosition="0"/>
    </format>
    <format dxfId="22329">
      <pivotArea outline="0" collapsedLevelsAreSubtotals="1" fieldPosition="0"/>
    </format>
    <format dxfId="22328">
      <pivotArea field="15" type="button" dataOnly="0" labelOnly="1" outline="0" axis="axisRow" fieldPosition="0"/>
    </format>
    <format dxfId="22327">
      <pivotArea dataOnly="0" labelOnly="1" outline="0" fieldPosition="0">
        <references count="1">
          <reference field="15" count="7">
            <x v="2"/>
            <x v="3"/>
            <x v="4"/>
            <x v="5"/>
            <x v="8"/>
            <x v="9"/>
            <x v="11"/>
          </reference>
        </references>
      </pivotArea>
    </format>
    <format dxfId="22326">
      <pivotArea dataOnly="0" labelOnly="1" grandRow="1" outline="0" fieldPosition="0"/>
    </format>
    <format dxfId="22325">
      <pivotArea dataOnly="0" labelOnly="1" outline="0" fieldPosition="0">
        <references count="1">
          <reference field="14" count="0"/>
        </references>
      </pivotArea>
    </format>
    <format dxfId="22324">
      <pivotArea dataOnly="0" labelOnly="1" grandCol="1" outline="0" fieldPosition="0"/>
    </format>
    <format dxfId="22323">
      <pivotArea outline="0" collapsedLevelsAreSubtotals="1" fieldPosition="0"/>
    </format>
    <format dxfId="22322">
      <pivotArea field="15" type="button" dataOnly="0" labelOnly="1" outline="0" axis="axisRow" fieldPosition="0"/>
    </format>
    <format dxfId="22321">
      <pivotArea dataOnly="0" labelOnly="1" outline="0" fieldPosition="0">
        <references count="1">
          <reference field="15" count="7">
            <x v="2"/>
            <x v="3"/>
            <x v="4"/>
            <x v="5"/>
            <x v="8"/>
            <x v="9"/>
            <x v="11"/>
          </reference>
        </references>
      </pivotArea>
    </format>
    <format dxfId="22320">
      <pivotArea dataOnly="0" labelOnly="1" grandRow="1" outline="0" fieldPosition="0"/>
    </format>
    <format dxfId="22319">
      <pivotArea dataOnly="0" labelOnly="1" outline="0" fieldPosition="0">
        <references count="1">
          <reference field="14" count="0"/>
        </references>
      </pivotArea>
    </format>
    <format dxfId="22318">
      <pivotArea dataOnly="0" labelOnly="1" grandCol="1" outline="0" fieldPosition="0"/>
    </format>
    <format dxfId="22317">
      <pivotArea outline="0" collapsedLevelsAreSubtotals="1" fieldPosition="0"/>
    </format>
    <format dxfId="22316">
      <pivotArea field="15" type="button" dataOnly="0" labelOnly="1" outline="0" axis="axisRow" fieldPosition="0"/>
    </format>
    <format dxfId="22315">
      <pivotArea dataOnly="0" labelOnly="1" outline="0" fieldPosition="0">
        <references count="1">
          <reference field="15" count="8">
            <x v="2"/>
            <x v="3"/>
            <x v="4"/>
            <x v="5"/>
            <x v="8"/>
            <x v="9"/>
            <x v="11"/>
            <x v="15"/>
          </reference>
        </references>
      </pivotArea>
    </format>
    <format dxfId="22314">
      <pivotArea dataOnly="0" labelOnly="1" grandRow="1" outline="0" fieldPosition="0"/>
    </format>
    <format dxfId="22313">
      <pivotArea dataOnly="0" labelOnly="1" outline="0" fieldPosition="0">
        <references count="1">
          <reference field="14" count="0"/>
        </references>
      </pivotArea>
    </format>
    <format dxfId="22312">
      <pivotArea dataOnly="0" labelOnly="1" grandCol="1" outline="0" fieldPosition="0"/>
    </format>
    <format dxfId="22311">
      <pivotArea field="15" type="button" dataOnly="0" labelOnly="1" outline="0" axis="axisRow" fieldPosition="0"/>
    </format>
    <format dxfId="22310">
      <pivotArea dataOnly="0" labelOnly="1" outline="0" fieldPosition="0">
        <references count="1">
          <reference field="14" count="0"/>
        </references>
      </pivotArea>
    </format>
    <format dxfId="22309">
      <pivotArea dataOnly="0" labelOnly="1" grandCol="1" outline="0" fieldPosition="0"/>
    </format>
    <format dxfId="22308">
      <pivotArea dataOnly="0" labelOnly="1" grandRow="1" outline="0" fieldPosition="0"/>
    </format>
    <format dxfId="22307">
      <pivotArea outline="0" collapsedLevelsAreSubtotals="1" fieldPosition="0"/>
    </format>
    <format dxfId="22306">
      <pivotArea field="15" type="button" dataOnly="0" labelOnly="1" outline="0" axis="axisRow" fieldPosition="0"/>
    </format>
    <format dxfId="22305">
      <pivotArea dataOnly="0" labelOnly="1" outline="0" fieldPosition="0">
        <references count="1">
          <reference field="15" count="8">
            <x v="2"/>
            <x v="3"/>
            <x v="4"/>
            <x v="5"/>
            <x v="8"/>
            <x v="9"/>
            <x v="11"/>
            <x v="15"/>
          </reference>
        </references>
      </pivotArea>
    </format>
    <format dxfId="22304">
      <pivotArea dataOnly="0" labelOnly="1" grandRow="1" outline="0" fieldPosition="0"/>
    </format>
    <format dxfId="22303">
      <pivotArea dataOnly="0" labelOnly="1" outline="0" fieldPosition="0">
        <references count="1">
          <reference field="14" count="0"/>
        </references>
      </pivotArea>
    </format>
    <format dxfId="22302">
      <pivotArea dataOnly="0" labelOnly="1" grandCol="1" outline="0" fieldPosition="0"/>
    </format>
    <format dxfId="22301">
      <pivotArea dataOnly="0" labelOnly="1" outline="0" fieldPosition="0">
        <references count="1">
          <reference field="15" count="8">
            <x v="2"/>
            <x v="3"/>
            <x v="4"/>
            <x v="5"/>
            <x v="8"/>
            <x v="9"/>
            <x v="11"/>
            <x v="15"/>
          </reference>
        </references>
      </pivotArea>
    </format>
    <format dxfId="22300">
      <pivotArea outline="0" collapsedLevelsAreSubtotals="1" fieldPosition="0"/>
    </format>
    <format dxfId="22299">
      <pivotArea field="15" type="button" dataOnly="0" labelOnly="1" outline="0" axis="axisRow" fieldPosition="0"/>
    </format>
    <format dxfId="22298">
      <pivotArea dataOnly="0" labelOnly="1" outline="0" fieldPosition="0">
        <references count="1">
          <reference field="15" count="9">
            <x v="2"/>
            <x v="3"/>
            <x v="4"/>
            <x v="5"/>
            <x v="7"/>
            <x v="8"/>
            <x v="9"/>
            <x v="11"/>
            <x v="15"/>
          </reference>
        </references>
      </pivotArea>
    </format>
    <format dxfId="22297">
      <pivotArea dataOnly="0" labelOnly="1" grandRow="1" outline="0" fieldPosition="0"/>
    </format>
    <format dxfId="22296">
      <pivotArea dataOnly="0" labelOnly="1" outline="0" fieldPosition="0">
        <references count="1">
          <reference field="14" count="0"/>
        </references>
      </pivotArea>
    </format>
    <format dxfId="22295">
      <pivotArea dataOnly="0" labelOnly="1" grandCol="1" outline="0" fieldPosition="0"/>
    </format>
    <format dxfId="22294">
      <pivotArea outline="0" collapsedLevelsAreSubtotals="1" fieldPosition="0"/>
    </format>
    <format dxfId="22293">
      <pivotArea dataOnly="0" labelOnly="1" outline="0" fieldPosition="0">
        <references count="1">
          <reference field="15" count="11">
            <x v="2"/>
            <x v="3"/>
            <x v="4"/>
            <x v="5"/>
            <x v="7"/>
            <x v="8"/>
            <x v="9"/>
            <x v="10"/>
            <x v="11"/>
            <x v="12"/>
            <x v="15"/>
          </reference>
        </references>
      </pivotArea>
    </format>
    <format dxfId="22292">
      <pivotArea dataOnly="0" labelOnly="1" grandRow="1" outline="0" fieldPosition="0"/>
    </format>
    <format dxfId="22291">
      <pivotArea outline="0" collapsedLevelsAreSubtotals="1" fieldPosition="0"/>
    </format>
    <format dxfId="22290">
      <pivotArea dataOnly="0" labelOnly="1" outline="0" fieldPosition="0">
        <references count="1">
          <reference field="15" count="10">
            <x v="2"/>
            <x v="3"/>
            <x v="4"/>
            <x v="5"/>
            <x v="8"/>
            <x v="9"/>
            <x v="10"/>
            <x v="11"/>
            <x v="12"/>
            <x v="15"/>
          </reference>
        </references>
      </pivotArea>
    </format>
    <format dxfId="22289">
      <pivotArea dataOnly="0" labelOnly="1" grandRow="1" outline="0" fieldPosition="0"/>
    </format>
    <format dxfId="22288">
      <pivotArea field="15" type="button" dataOnly="0" labelOnly="1" outline="0" axis="axisRow" fieldPosition="0"/>
    </format>
    <format dxfId="22287">
      <pivotArea dataOnly="0" labelOnly="1" outline="0" fieldPosition="0">
        <references count="1">
          <reference field="14" count="0"/>
        </references>
      </pivotArea>
    </format>
    <format dxfId="22286">
      <pivotArea dataOnly="0" labelOnly="1" grandCol="1" outline="0" fieldPosition="0"/>
    </format>
    <format dxfId="22285">
      <pivotArea field="15" type="button" dataOnly="0" labelOnly="1" outline="0" axis="axisRow" fieldPosition="0"/>
    </format>
    <format dxfId="22284">
      <pivotArea dataOnly="0" labelOnly="1" outline="0" fieldPosition="0">
        <references count="1">
          <reference field="14" count="0"/>
        </references>
      </pivotArea>
    </format>
    <format dxfId="22283">
      <pivotArea dataOnly="0" labelOnly="1" grandCol="1" outline="0" fieldPosition="0"/>
    </format>
    <format dxfId="22282">
      <pivotArea field="15" type="button" dataOnly="0" labelOnly="1" outline="0" axis="axisRow" fieldPosition="0"/>
    </format>
    <format dxfId="22281">
      <pivotArea dataOnly="0" labelOnly="1" outline="0" fieldPosition="0">
        <references count="1">
          <reference field="14" count="0"/>
        </references>
      </pivotArea>
    </format>
    <format dxfId="22280">
      <pivotArea dataOnly="0" labelOnly="1" grandCol="1" outline="0" fieldPosition="0"/>
    </format>
    <format dxfId="22279">
      <pivotArea outline="0" fieldPosition="0">
        <references count="1">
          <reference field="15" count="10" selected="0">
            <x v="2"/>
            <x v="3"/>
            <x v="4"/>
            <x v="5"/>
            <x v="8"/>
            <x v="9"/>
            <x v="10"/>
            <x v="11"/>
            <x v="12"/>
            <x v="15"/>
          </reference>
        </references>
      </pivotArea>
    </format>
    <format dxfId="22278">
      <pivotArea dataOnly="0" labelOnly="1" outline="0" fieldPosition="0">
        <references count="1">
          <reference field="15" count="10">
            <x v="2"/>
            <x v="3"/>
            <x v="4"/>
            <x v="5"/>
            <x v="8"/>
            <x v="9"/>
            <x v="10"/>
            <x v="11"/>
            <x v="12"/>
            <x v="15"/>
          </reference>
        </references>
      </pivotArea>
    </format>
    <format dxfId="22277">
      <pivotArea dataOnly="0" labelOnly="1" outline="0" fieldPosition="0">
        <references count="1">
          <reference field="15" count="9">
            <x v="0"/>
            <x v="3"/>
            <x v="4"/>
            <x v="5"/>
            <x v="7"/>
            <x v="8"/>
            <x v="9"/>
            <x v="11"/>
            <x v="15"/>
          </reference>
        </references>
      </pivotArea>
    </format>
    <format dxfId="22276">
      <pivotArea dataOnly="0" labelOnly="1" outline="0" fieldPosition="0">
        <references count="1">
          <reference field="15" count="9">
            <x v="0"/>
            <x v="3"/>
            <x v="4"/>
            <x v="5"/>
            <x v="7"/>
            <x v="8"/>
            <x v="9"/>
            <x v="11"/>
            <x v="15"/>
          </reference>
        </references>
      </pivotArea>
    </format>
    <format dxfId="22275">
      <pivotArea dataOnly="0" labelOnly="1" outline="0" fieldPosition="0">
        <references count="1">
          <reference field="15" count="9">
            <x v="0"/>
            <x v="3"/>
            <x v="4"/>
            <x v="5"/>
            <x v="7"/>
            <x v="8"/>
            <x v="9"/>
            <x v="11"/>
            <x v="15"/>
          </reference>
        </references>
      </pivotArea>
    </format>
    <format dxfId="22274">
      <pivotArea type="all" dataOnly="0" outline="0" fieldPosition="0"/>
    </format>
    <format dxfId="22273">
      <pivotArea type="origin" dataOnly="0" labelOnly="1" outline="0" fieldPosition="0"/>
    </format>
    <format dxfId="22272">
      <pivotArea field="14" type="button" dataOnly="0" labelOnly="1" outline="0" axis="axisCol" fieldPosition="0"/>
    </format>
    <format dxfId="22271">
      <pivotArea type="topRight" dataOnly="0" labelOnly="1" outline="0" fieldPosition="0"/>
    </format>
    <format dxfId="22270">
      <pivotArea type="all" dataOnly="0" outline="0" fieldPosition="0"/>
    </format>
    <format dxfId="22269">
      <pivotArea type="origin" dataOnly="0" labelOnly="1" outline="0" fieldPosition="0"/>
    </format>
    <format dxfId="22268">
      <pivotArea field="14" type="button" dataOnly="0" labelOnly="1" outline="0" axis="axisCol" fieldPosition="0"/>
    </format>
    <format dxfId="22267">
      <pivotArea type="topRight" dataOnly="0" labelOnly="1" outline="0" fieldPosition="0"/>
    </format>
    <format dxfId="22266">
      <pivotArea outline="0" fieldPosition="0">
        <references count="1">
          <reference field="15" count="9" selected="0">
            <x v="0"/>
            <x v="3"/>
            <x v="4"/>
            <x v="5"/>
            <x v="7"/>
            <x v="8"/>
            <x v="9"/>
            <x v="11"/>
            <x v="15"/>
          </reference>
        </references>
      </pivotArea>
    </format>
    <format dxfId="22265">
      <pivotArea outline="0" fieldPosition="0">
        <references count="1">
          <reference field="15" count="9" selected="0">
            <x v="0"/>
            <x v="3"/>
            <x v="4"/>
            <x v="5"/>
            <x v="7"/>
            <x v="8"/>
            <x v="9"/>
            <x v="11"/>
            <x v="15"/>
          </reference>
        </references>
      </pivotArea>
    </format>
    <format dxfId="22264">
      <pivotArea dataOnly="0" labelOnly="1" outline="0" fieldPosition="0">
        <references count="1">
          <reference field="15" count="0"/>
        </references>
      </pivotArea>
    </format>
    <format dxfId="22263">
      <pivotArea grandRow="1" outline="0" collapsedLevelsAreSubtotals="1" fieldPosition="0"/>
    </format>
    <format dxfId="22262">
      <pivotArea dataOnly="0" labelOnly="1" outline="0" fieldPosition="0">
        <references count="1">
          <reference field="15" count="0"/>
        </references>
      </pivotArea>
    </format>
    <format dxfId="22261">
      <pivotArea grandRow="1" outline="0" collapsedLevelsAreSubtotals="1" fieldPosition="0"/>
    </format>
    <format dxfId="22260">
      <pivotArea outline="0" collapsedLevelsAreSubtotals="1" fieldPosition="0"/>
    </format>
    <format dxfId="22259">
      <pivotArea field="15" type="button" dataOnly="0" labelOnly="1" outline="0" axis="axisRow" fieldPosition="0"/>
    </format>
    <format dxfId="22258">
      <pivotArea dataOnly="0" labelOnly="1" outline="0" fieldPosition="0">
        <references count="1">
          <reference field="15" count="0"/>
        </references>
      </pivotArea>
    </format>
    <format dxfId="22257">
      <pivotArea dataOnly="0" labelOnly="1" grandRow="1" outline="0" fieldPosition="0"/>
    </format>
    <format dxfId="22256">
      <pivotArea dataOnly="0" labelOnly="1" outline="0" fieldPosition="0">
        <references count="1">
          <reference field="14" count="0"/>
        </references>
      </pivotArea>
    </format>
    <format dxfId="22255">
      <pivotArea dataOnly="0" labelOnly="1" grandCol="1" outline="0" fieldPosition="0"/>
    </format>
    <format dxfId="22254">
      <pivotArea field="15" type="button" dataOnly="0" labelOnly="1" outline="0" axis="axisRow" fieldPosition="0"/>
    </format>
    <format dxfId="22253">
      <pivotArea dataOnly="0" labelOnly="1" outline="0" fieldPosition="0">
        <references count="1">
          <reference field="14" count="0"/>
        </references>
      </pivotArea>
    </format>
    <format dxfId="22252">
      <pivotArea dataOnly="0" labelOnly="1" grandCol="1" outline="0" fieldPosition="0"/>
    </format>
    <format dxfId="22251">
      <pivotArea grandRow="1" outline="0" collapsedLevelsAreSubtotals="1" fieldPosition="0"/>
    </format>
    <format dxfId="22250">
      <pivotArea dataOnly="0" labelOnly="1" grandRow="1" outline="0" fieldPosition="0"/>
    </format>
    <format dxfId="22249">
      <pivotArea field="15" type="button" dataOnly="0" labelOnly="1" outline="0" axis="axisRow" fieldPosition="0"/>
    </format>
    <format dxfId="22248">
      <pivotArea dataOnly="0" labelOnly="1" outline="0" fieldPosition="0">
        <references count="1">
          <reference field="14" count="0"/>
        </references>
      </pivotArea>
    </format>
    <format dxfId="22247">
      <pivotArea dataOnly="0" labelOnly="1" grandCol="1" outline="0" fieldPosition="0"/>
    </format>
    <format dxfId="22246">
      <pivotArea field="15" type="button" dataOnly="0" labelOnly="1" outline="0" axis="axisRow" fieldPosition="0"/>
    </format>
    <format dxfId="22245">
      <pivotArea dataOnly="0" labelOnly="1" outline="0" fieldPosition="0">
        <references count="1">
          <reference field="14" count="0"/>
        </references>
      </pivotArea>
    </format>
    <format dxfId="22244">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FC31DE2-528A-44B5-A2D7-51A33239A9BF}" name="PivotTable6"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3:F23" firstHeaderRow="1" firstDataRow="2" firstDataCol="1"/>
  <pivotFields count="164">
    <pivotField dataField="1" showAll="0"/>
    <pivotField showAll="0"/>
    <pivotField showAll="0"/>
    <pivotField showAll="0"/>
    <pivotField showAll="0"/>
    <pivotField showAll="0"/>
    <pivotField showAll="0"/>
    <pivotField showAll="0"/>
    <pivotField showAll="0"/>
    <pivotField showAll="0"/>
    <pivotField numFmtId="1" showAll="0"/>
    <pivotField numFmtId="1" showAll="0"/>
    <pivotField showAll="0"/>
    <pivotField showAll="0"/>
    <pivotField showAll="0"/>
    <pivotField axis="axisRow" showAll="0">
      <items count="19">
        <item x="3"/>
        <item x="4"/>
        <item x="7"/>
        <item x="2"/>
        <item x="10"/>
        <item x="11"/>
        <item x="15"/>
        <item x="1"/>
        <item x="14"/>
        <item x="8"/>
        <item x="17"/>
        <item x="9"/>
        <item x="16"/>
        <item x="12"/>
        <item x="0"/>
        <item x="13"/>
        <item x="5"/>
        <item x="6"/>
        <item t="default"/>
      </items>
    </pivotField>
    <pivotField numFmtId="165" showAll="0"/>
    <pivotField numFmtId="3" showAll="0"/>
    <pivotField numFmtId="3"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items count="7">
        <item m="1" x="3"/>
        <item m="1" x="4"/>
        <item m="1" x="5"/>
        <item x="0"/>
        <item x="1"/>
        <item x="2"/>
        <item t="default"/>
      </items>
    </pivotField>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58"/>
  </colFields>
  <colItems count="4">
    <i>
      <x v="3"/>
    </i>
    <i>
      <x v="4"/>
    </i>
    <i>
      <x v="5"/>
    </i>
    <i t="grand">
      <x/>
    </i>
  </colItems>
  <dataFields count="1">
    <dataField name="Count of LOAN NO" fld="0" subtotal="count" baseField="15" baseItem="0"/>
  </dataFields>
  <formats count="19">
    <format dxfId="21286">
      <pivotArea outline="0" collapsedLevelsAreSubtotals="1" fieldPosition="0"/>
    </format>
    <format dxfId="21285">
      <pivotArea field="15" type="button" dataOnly="0" labelOnly="1" outline="0" axis="axisRow" fieldPosition="0"/>
    </format>
    <format dxfId="21284">
      <pivotArea dataOnly="0" labelOnly="1" fieldPosition="0">
        <references count="1">
          <reference field="15" count="0"/>
        </references>
      </pivotArea>
    </format>
    <format dxfId="21283">
      <pivotArea dataOnly="0" labelOnly="1" grandRow="1" outline="0" fieldPosition="0"/>
    </format>
    <format dxfId="21282">
      <pivotArea dataOnly="0" labelOnly="1" fieldPosition="0">
        <references count="1">
          <reference field="158" count="0"/>
        </references>
      </pivotArea>
    </format>
    <format dxfId="21281">
      <pivotArea dataOnly="0" labelOnly="1" grandCol="1" outline="0" fieldPosition="0"/>
    </format>
    <format dxfId="21280">
      <pivotArea outline="0" collapsedLevelsAreSubtotals="1" fieldPosition="0"/>
    </format>
    <format dxfId="21279">
      <pivotArea field="15" type="button" dataOnly="0" labelOnly="1" outline="0" axis="axisRow" fieldPosition="0"/>
    </format>
    <format dxfId="21278">
      <pivotArea dataOnly="0" labelOnly="1" fieldPosition="0">
        <references count="1">
          <reference field="15" count="0"/>
        </references>
      </pivotArea>
    </format>
    <format dxfId="21277">
      <pivotArea dataOnly="0" labelOnly="1" grandRow="1" outline="0" fieldPosition="0"/>
    </format>
    <format dxfId="21276">
      <pivotArea dataOnly="0" labelOnly="1" fieldPosition="0">
        <references count="1">
          <reference field="158" count="0"/>
        </references>
      </pivotArea>
    </format>
    <format dxfId="21275">
      <pivotArea dataOnly="0" labelOnly="1" grandCol="1" outline="0" fieldPosition="0"/>
    </format>
    <format dxfId="21274">
      <pivotArea collapsedLevelsAreSubtotals="1" fieldPosition="0">
        <references count="1">
          <reference field="15" count="0"/>
        </references>
      </pivotArea>
    </format>
    <format dxfId="21273">
      <pivotArea dataOnly="0" labelOnly="1" fieldPosition="0">
        <references count="1">
          <reference field="15" count="0"/>
        </references>
      </pivotArea>
    </format>
    <format dxfId="21272">
      <pivotArea grandRow="1" outline="0" collapsedLevelsAreSubtotals="1" fieldPosition="0"/>
    </format>
    <format dxfId="21271">
      <pivotArea dataOnly="0" labelOnly="1" grandRow="1" outline="0" fieldPosition="0"/>
    </format>
    <format dxfId="21270">
      <pivotArea field="15" type="button" dataOnly="0" labelOnly="1" outline="0" axis="axisRow" fieldPosition="0"/>
    </format>
    <format dxfId="21269">
      <pivotArea dataOnly="0" labelOnly="1" fieldPosition="0">
        <references count="1">
          <reference field="158" count="0"/>
        </references>
      </pivotArea>
    </format>
    <format dxfId="21268">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117F687-3C96-495B-A10B-4F4F2CCB2DB0}" name="PivotTable2"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H23" firstHeaderRow="1" firstDataRow="2" firstDataCol="1"/>
  <pivotFields count="162">
    <pivotField showAll="0"/>
    <pivotField showAll="0"/>
    <pivotField showAll="0"/>
    <pivotField showAll="0"/>
    <pivotField showAll="0"/>
    <pivotField showAll="0"/>
    <pivotField showAll="0"/>
    <pivotField showAll="0"/>
    <pivotField showAll="0"/>
    <pivotField showAll="0"/>
    <pivotField numFmtId="1" showAll="0"/>
    <pivotField numFmtId="1" showAll="0"/>
    <pivotField axis="axisCol" showAll="0">
      <items count="7">
        <item x="0"/>
        <item x="4"/>
        <item x="1"/>
        <item x="2"/>
        <item x="5"/>
        <item x="3"/>
        <item t="default"/>
      </items>
    </pivotField>
    <pivotField showAll="0"/>
    <pivotField showAll="0"/>
    <pivotField axis="axisRow" showAll="0">
      <items count="19">
        <item x="3"/>
        <item x="4"/>
        <item x="7"/>
        <item x="2"/>
        <item x="10"/>
        <item x="11"/>
        <item x="15"/>
        <item x="1"/>
        <item x="14"/>
        <item x="8"/>
        <item x="17"/>
        <item x="9"/>
        <item x="16"/>
        <item x="12"/>
        <item x="0"/>
        <item x="13"/>
        <item x="5"/>
        <item x="6"/>
        <item t="default"/>
      </items>
    </pivotField>
    <pivotField numFmtId="165" showAll="0"/>
    <pivotField numFmtId="3" showAll="0"/>
    <pivotField dataField="1" numFmtId="3"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2"/>
  </colFields>
  <colItems count="7">
    <i>
      <x/>
    </i>
    <i>
      <x v="1"/>
    </i>
    <i>
      <x v="2"/>
    </i>
    <i>
      <x v="3"/>
    </i>
    <i>
      <x v="4"/>
    </i>
    <i>
      <x v="5"/>
    </i>
    <i t="grand">
      <x/>
    </i>
  </colItems>
  <dataFields count="1">
    <dataField name="Sum of CBC COLL" fld="18" baseField="15" baseItem="0" numFmtId="3"/>
  </dataFields>
  <formats count="24">
    <format dxfId="21267">
      <pivotArea outline="0" collapsedLevelsAreSubtotals="1" fieldPosition="0"/>
    </format>
    <format dxfId="21266">
      <pivotArea dataOnly="0" labelOnly="1" fieldPosition="0">
        <references count="1">
          <reference field="15" count="0"/>
        </references>
      </pivotArea>
    </format>
    <format dxfId="21265">
      <pivotArea dataOnly="0" labelOnly="1" grandRow="1" outline="0" fieldPosition="0"/>
    </format>
    <format dxfId="21264">
      <pivotArea outline="0" collapsedLevelsAreSubtotals="1" fieldPosition="0"/>
    </format>
    <format dxfId="21263">
      <pivotArea dataOnly="0" labelOnly="1" fieldPosition="0">
        <references count="1">
          <reference field="15" count="0"/>
        </references>
      </pivotArea>
    </format>
    <format dxfId="21262">
      <pivotArea dataOnly="0" labelOnly="1" grandRow="1" outline="0" fieldPosition="0"/>
    </format>
    <format dxfId="21261">
      <pivotArea type="all" dataOnly="0" outline="0" fieldPosition="0"/>
    </format>
    <format dxfId="21260">
      <pivotArea outline="0" collapsedLevelsAreSubtotals="1" fieldPosition="0"/>
    </format>
    <format dxfId="21259">
      <pivotArea field="15" type="button" dataOnly="0" labelOnly="1" outline="0" axis="axisRow" fieldPosition="0"/>
    </format>
    <format dxfId="21258">
      <pivotArea dataOnly="0" labelOnly="1" fieldPosition="0">
        <references count="1">
          <reference field="15" count="0"/>
        </references>
      </pivotArea>
    </format>
    <format dxfId="21257">
      <pivotArea dataOnly="0" labelOnly="1" grandRow="1" outline="0" fieldPosition="0"/>
    </format>
    <format dxfId="21256">
      <pivotArea dataOnly="0" labelOnly="1" outline="0" axis="axisValues" fieldPosition="0"/>
    </format>
    <format dxfId="21255">
      <pivotArea outline="0" collapsedLevelsAreSubtotals="1" fieldPosition="0"/>
    </format>
    <format dxfId="21254">
      <pivotArea field="15" type="button" dataOnly="0" labelOnly="1" outline="0" axis="axisRow" fieldPosition="0"/>
    </format>
    <format dxfId="21253">
      <pivotArea dataOnly="0" labelOnly="1" fieldPosition="0">
        <references count="1">
          <reference field="15" count="0"/>
        </references>
      </pivotArea>
    </format>
    <format dxfId="21252">
      <pivotArea dataOnly="0" labelOnly="1" grandRow="1" outline="0" fieldPosition="0"/>
    </format>
    <format dxfId="21251">
      <pivotArea dataOnly="0" labelOnly="1" fieldPosition="0">
        <references count="1">
          <reference field="12" count="0"/>
        </references>
      </pivotArea>
    </format>
    <format dxfId="21250">
      <pivotArea dataOnly="0" labelOnly="1" grandCol="1" outline="0" fieldPosition="0"/>
    </format>
    <format dxfId="21249">
      <pivotArea outline="0" collapsedLevelsAreSubtotals="1" fieldPosition="0"/>
    </format>
    <format dxfId="21248">
      <pivotArea field="15" type="button" dataOnly="0" labelOnly="1" outline="0" axis="axisRow" fieldPosition="0"/>
    </format>
    <format dxfId="21247">
      <pivotArea dataOnly="0" labelOnly="1" fieldPosition="0">
        <references count="1">
          <reference field="15" count="0"/>
        </references>
      </pivotArea>
    </format>
    <format dxfId="21246">
      <pivotArea dataOnly="0" labelOnly="1" grandRow="1" outline="0" fieldPosition="0"/>
    </format>
    <format dxfId="21245">
      <pivotArea dataOnly="0" labelOnly="1" fieldPosition="0">
        <references count="1">
          <reference field="12" count="0"/>
        </references>
      </pivotArea>
    </format>
    <format dxfId="21244">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FDC5964-EFD7-4E01-8807-E3E51AA0FDB9}" name="PivotTable9" cacheId="8"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location ref="BF4:BI24" firstHeaderRow="1" firstDataRow="2" firstDataCol="1" rowPageCount="1" colPageCount="1"/>
  <pivotFields count="162">
    <pivotField dataField="1" showAll="0"/>
    <pivotField showAll="0"/>
    <pivotField showAll="0"/>
    <pivotField showAll="0"/>
    <pivotField showAll="0"/>
    <pivotField showAll="0"/>
    <pivotField showAll="0"/>
    <pivotField showAll="0"/>
    <pivotField showAll="0"/>
    <pivotField showAll="0" defaultSubtotal="0"/>
    <pivotField showAll="0"/>
    <pivotField showAll="0"/>
    <pivotField axis="axisPage" multipleItemSelectionAllowed="1" showAll="0">
      <items count="7">
        <item x="4"/>
        <item x="1"/>
        <item x="3"/>
        <item x="0"/>
        <item x="2"/>
        <item x="5"/>
        <item t="default"/>
      </items>
    </pivotField>
    <pivotField showAll="0"/>
    <pivotField showAll="0"/>
    <pivotField axis="axisRow" showAll="0" sortType="ascending" defaultSubtotal="0">
      <items count="18">
        <item x="3"/>
        <item x="4"/>
        <item x="7"/>
        <item x="2"/>
        <item x="10"/>
        <item x="11"/>
        <item x="15"/>
        <item x="1"/>
        <item x="14"/>
        <item x="8"/>
        <item x="17"/>
        <item x="9"/>
        <item x="16"/>
        <item x="12"/>
        <item x="0"/>
        <item x="13"/>
        <item x="5"/>
        <item x="6"/>
      </items>
    </pivotField>
    <pivotField numFmtId="165" showAll="0"/>
    <pivotField numFmtId="3" showAll="0"/>
    <pivotField numFmtId="3" showAll="0"/>
    <pivotField numFmtId="3"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defaultSubtotal="0">
      <items count="2">
        <item x="1"/>
        <item x="0"/>
      </items>
    </pivotField>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8"/>
  </colFields>
  <colItems count="3">
    <i>
      <x/>
    </i>
    <i>
      <x v="1"/>
    </i>
    <i t="grand">
      <x/>
    </i>
  </colItems>
  <pageFields count="1">
    <pageField fld="12" hier="-1"/>
  </pageFields>
  <dataFields count="1">
    <dataField name="Count of LOAN NO" fld="0" subtotal="count" baseField="13" baseItem="3"/>
  </dataFields>
  <formats count="6">
    <format dxfId="20879">
      <pivotArea field="148" type="button" dataOnly="0" labelOnly="1" outline="0" axis="axisCol" fieldPosition="0"/>
    </format>
    <format dxfId="20878">
      <pivotArea field="148" type="button" dataOnly="0" labelOnly="1" outline="0" axis="axisCol" fieldPosition="0"/>
    </format>
    <format dxfId="20877">
      <pivotArea field="148" type="button" dataOnly="0" labelOnly="1" outline="0" axis="axisCol" fieldPosition="0"/>
    </format>
    <format dxfId="20876">
      <pivotArea field="148" type="button" dataOnly="0" labelOnly="1" outline="0" axis="axisCol" fieldPosition="0"/>
    </format>
    <format dxfId="20875">
      <pivotArea field="148" type="button" dataOnly="0" labelOnly="1" outline="0" axis="axisCol" fieldPosition="0"/>
    </format>
    <format dxfId="20874">
      <pivotArea field="148" type="button" dataOnly="0" labelOnly="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A291EF-E125-4F98-98D9-00D39C04A2CE}" name="PivotTable7" cacheId="8"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AS4:BA24" firstHeaderRow="1" firstDataRow="2" firstDataCol="1"/>
  <pivotFields count="162">
    <pivotField dataField="1"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pivotField multipleItemSelectionAllowed="1" showAll="0"/>
    <pivotField showAll="0" defaultSubtotal="0"/>
    <pivotField showAll="0" defaultSubtotal="0"/>
    <pivotField axis="axisRow" showAll="0" sortType="ascending" defaultSubtotal="0">
      <items count="18">
        <item x="3"/>
        <item x="4"/>
        <item x="7"/>
        <item x="2"/>
        <item x="10"/>
        <item x="11"/>
        <item x="15"/>
        <item x="1"/>
        <item x="14"/>
        <item x="8"/>
        <item x="17"/>
        <item x="9"/>
        <item x="16"/>
        <item x="12"/>
        <item x="0"/>
        <item x="13"/>
        <item x="5"/>
        <item x="6"/>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axis="axisCol" multipleItemSelectionAllowed="1" showAll="0">
      <items count="8">
        <item x="5"/>
        <item x="1"/>
        <item x="2"/>
        <item x="0"/>
        <item x="3"/>
        <item x="6"/>
        <item x="4"/>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7"/>
  </colFields>
  <colItems count="8">
    <i>
      <x/>
    </i>
    <i>
      <x v="1"/>
    </i>
    <i>
      <x v="2"/>
    </i>
    <i>
      <x v="3"/>
    </i>
    <i>
      <x v="4"/>
    </i>
    <i>
      <x v="5"/>
    </i>
    <i>
      <x v="6"/>
    </i>
    <i t="grand">
      <x/>
    </i>
  </colItems>
  <dataFields count="1">
    <dataField name="LOAN CNT NO" fld="0" subtotal="count" baseField="13" baseItem="3"/>
  </dataFields>
  <formats count="30">
    <format dxfId="20909">
      <pivotArea outline="0" collapsedLevelsAreSubtotals="1" fieldPosition="0"/>
    </format>
    <format dxfId="20908">
      <pivotArea field="147" type="button" dataOnly="0" labelOnly="1" outline="0" axis="axisCol" fieldPosition="0"/>
    </format>
    <format dxfId="20907">
      <pivotArea type="topRight" dataOnly="0" labelOnly="1" outline="0" fieldPosition="0"/>
    </format>
    <format dxfId="20906">
      <pivotArea dataOnly="0" labelOnly="1" grandCol="1" outline="0" fieldPosition="0"/>
    </format>
    <format dxfId="20905">
      <pivotArea outline="0" collapsedLevelsAreSubtotals="1" fieldPosition="0"/>
    </format>
    <format dxfId="20904">
      <pivotArea field="147" type="button" dataOnly="0" labelOnly="1" outline="0" axis="axisCol" fieldPosition="0"/>
    </format>
    <format dxfId="20903">
      <pivotArea type="topRight" dataOnly="0" labelOnly="1" outline="0" fieldPosition="0"/>
    </format>
    <format dxfId="20902">
      <pivotArea dataOnly="0" labelOnly="1" grandCol="1" outline="0" fieldPosition="0"/>
    </format>
    <format dxfId="20901">
      <pivotArea type="all" dataOnly="0" outline="0" fieldPosition="0"/>
    </format>
    <format dxfId="20900">
      <pivotArea outline="0" collapsedLevelsAreSubtotals="1" fieldPosition="0"/>
    </format>
    <format dxfId="20899">
      <pivotArea dataOnly="0" labelOnly="1" grandRow="1" outline="0" fieldPosition="0"/>
    </format>
    <format dxfId="20898">
      <pivotArea dataOnly="0" labelOnly="1" grandCol="1" outline="0" fieldPosition="0"/>
    </format>
    <format dxfId="20897">
      <pivotArea grandRow="1" outline="0" collapsedLevelsAreSubtotals="1" fieldPosition="0"/>
    </format>
    <format dxfId="20896">
      <pivotArea outline="0" collapsedLevelsAreSubtotals="1" fieldPosition="0"/>
    </format>
    <format dxfId="20895">
      <pivotArea dataOnly="0" labelOnly="1" grandRow="1" outline="0" fieldPosition="0"/>
    </format>
    <format dxfId="20894">
      <pivotArea dataOnly="0" labelOnly="1" fieldPosition="0">
        <references count="1">
          <reference field="147" count="0"/>
        </references>
      </pivotArea>
    </format>
    <format dxfId="20893">
      <pivotArea dataOnly="0" labelOnly="1" grandCol="1" outline="0" fieldPosition="0"/>
    </format>
    <format dxfId="20892">
      <pivotArea outline="0" collapsedLevelsAreSubtotals="1" fieldPosition="0"/>
    </format>
    <format dxfId="20891">
      <pivotArea dataOnly="0" labelOnly="1" grandRow="1" outline="0" fieldPosition="0"/>
    </format>
    <format dxfId="20890">
      <pivotArea type="all" dataOnly="0" outline="0" fieldPosition="0"/>
    </format>
    <format dxfId="20889">
      <pivotArea dataOnly="0" labelOnly="1" fieldPosition="0">
        <references count="1">
          <reference field="147" count="0"/>
        </references>
      </pivotArea>
    </format>
    <format dxfId="20888">
      <pivotArea dataOnly="0" labelOnly="1" grandCol="1" outline="0" fieldPosition="0"/>
    </format>
    <format dxfId="20887">
      <pivotArea outline="0" collapsedLevelsAreSubtotals="1" fieldPosition="0"/>
    </format>
    <format dxfId="20886">
      <pivotArea dataOnly="0" labelOnly="1" grandRow="1" outline="0" fieldPosition="0"/>
    </format>
    <format dxfId="20885">
      <pivotArea dataOnly="0" labelOnly="1" fieldPosition="0">
        <references count="1">
          <reference field="147" count="0"/>
        </references>
      </pivotArea>
    </format>
    <format dxfId="20884">
      <pivotArea dataOnly="0" labelOnly="1" grandCol="1" outline="0" fieldPosition="0"/>
    </format>
    <format dxfId="20883">
      <pivotArea outline="0" collapsedLevelsAreSubtotals="1" fieldPosition="0"/>
    </format>
    <format dxfId="20882">
      <pivotArea dataOnly="0" labelOnly="1" grandRow="1" outline="0" fieldPosition="0"/>
    </format>
    <format dxfId="20881">
      <pivotArea dataOnly="0" labelOnly="1" fieldPosition="0">
        <references count="1">
          <reference field="147" count="0"/>
        </references>
      </pivotArea>
    </format>
    <format dxfId="20880">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21ED3FF-6D5C-488B-927F-7EEE6CF1EC6E}" name="PivotTable8" cacheId="8" applyNumberFormats="0" applyBorderFormats="0" applyFontFormats="0" applyPatternFormats="0" applyAlignmentFormats="0" applyWidthHeightFormats="1" dataCaption="Values" updatedVersion="8" minRefreshableVersion="3" useAutoFormatting="1" itemPrintTitles="1" createdVersion="6" indent="0" compact="0" compactData="0" gridDropZones="1" multipleFieldFilters="0">
  <location ref="A4:AG24" firstHeaderRow="1" firstDataRow="2" firstDataCol="1" rowPageCount="1" colPageCount="1"/>
  <pivotFields count="162">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pivotField compact="0" outline="0" showAll="0" defaultSubtotal="0"/>
    <pivotField compact="0" outline="0" showAll="0"/>
    <pivotField compact="0" outline="0" showAll="0"/>
    <pivotField compact="0" numFmtId="1" outline="0" multipleItemSelectionAllowed="1" showAll="0">
      <items count="7">
        <item x="4"/>
        <item x="1"/>
        <item x="3"/>
        <item x="0"/>
        <item x="2"/>
        <item x="5"/>
        <item t="default"/>
      </items>
    </pivotField>
    <pivotField compact="0" outline="0" showAll="0" defaultSubtotal="0"/>
    <pivotField compact="0" outline="0" showAll="0" defaultSubtota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name="202" compact="0" outline="0" showAll="0"/>
    <pivotField name="222" compact="0" outline="0" showAll="0"/>
    <pivotField name="272" compact="0" outline="0" showAll="0"/>
    <pivotField name="282"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3">
        <item m="1" x="2"/>
        <item x="0"/>
        <item x="1"/>
      </items>
    </pivotField>
    <pivotField compact="0" outline="0" showAll="0" defaultSubtotal="0"/>
    <pivotField dataField="1" compact="0" outline="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defaultSubtotal="0"/>
    <pivotField compact="0" outline="0" subtotalTop="0" multipleItemSelectionAllowed="1"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2"/>
  </colFields>
  <colItems count="32">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colItems>
  <pageFields count="1">
    <pageField fld="52" hier="-1"/>
  </pageFields>
  <dataFields count="32">
    <dataField name="CASES" fld="0" subtotal="count" baseField="0" baseItem="0"/>
    <dataField name="01" fld="54" subtotal="count" baseField="13" baseItem="3"/>
    <dataField name="02" fld="57" subtotal="count" baseField="13" baseItem="4"/>
    <dataField name="03" fld="60" subtotal="count" baseField="13" baseItem="4"/>
    <dataField name="04" fld="63" subtotal="count" baseField="13" baseItem="11"/>
    <dataField name="05" fld="66" subtotal="count" baseField="18" baseItem="0"/>
    <dataField name="06" fld="69" subtotal="count" baseField="13" baseItem="0"/>
    <dataField name="07" fld="72" subtotal="count" baseField="13" baseItem="16"/>
    <dataField name="08" fld="75" subtotal="count" baseField="13" baseItem="16"/>
    <dataField name="09" fld="78" subtotal="count" baseField="13" baseItem="14"/>
    <dataField name="10" fld="81" subtotal="count" baseField="13" baseItem="0"/>
    <dataField name="11" fld="84" subtotal="count" baseField="0" baseItem="0"/>
    <dataField name="12" fld="87" subtotal="count" baseField="13" baseItem="0"/>
    <dataField name="13" fld="90" baseField="0" baseItem="0"/>
    <dataField name="14" fld="93" subtotal="count" baseField="13" baseItem="0"/>
    <dataField name="15" fld="96" subtotal="count" baseField="13" baseItem="0"/>
    <dataField name="16" fld="99" subtotal="count" baseField="13" baseItem="0"/>
    <dataField name="17" fld="102" subtotal="count" baseField="13" baseItem="0"/>
    <dataField name="18" fld="105" subtotal="count" baseField="13" baseItem="0"/>
    <dataField name="19" fld="108" subtotal="count" baseField="13" baseItem="0"/>
    <dataField name="20" fld="111" subtotal="count" baseField="0" baseItem="0"/>
    <dataField name="21" fld="114" subtotal="count" baseField="0" baseItem="0"/>
    <dataField name="22" fld="117" subtotal="count" baseField="0" baseItem="0"/>
    <dataField name="23" fld="120" subtotal="count" baseField="0" baseItem="0"/>
    <dataField name="24" fld="123" subtotal="count" baseField="13" baseItem="0"/>
    <dataField name="25" fld="126" subtotal="count" baseField="13" baseItem="0"/>
    <dataField name="26" fld="129" subtotal="count" baseField="0" baseItem="0"/>
    <dataField name="27" fld="132" subtotal="count" baseField="0" baseItem="0"/>
    <dataField name="28" fld="135" subtotal="count" baseField="0" baseItem="0"/>
    <dataField name="29" fld="138" subtotal="count" baseField="0" baseItem="0"/>
    <dataField name="30" fld="141" subtotal="count" baseField="0" baseItem="0"/>
    <dataField name="31" fld="144" subtotal="count" baseField="0" baseItem="0"/>
  </dataFields>
  <formats count="149">
    <format dxfId="21058">
      <pivotArea type="all" dataOnly="0" outline="0" fieldPosition="0"/>
    </format>
    <format dxfId="21057">
      <pivotArea outline="0" collapsedLevelsAreSubtotals="1" fieldPosition="0"/>
    </format>
    <format dxfId="21056">
      <pivotArea field="-2" type="button" dataOnly="0" labelOnly="1" outline="0" axis="axisCol" fieldPosition="0"/>
    </format>
    <format dxfId="21055">
      <pivotArea type="topRight" dataOnly="0" labelOnly="1" outline="0" fieldPosition="0"/>
    </format>
    <format dxfId="21054">
      <pivotArea type="origin" dataOnly="0" labelOnly="1" outline="0" fieldPosition="0"/>
    </format>
    <format dxfId="21053">
      <pivotArea dataOnly="0" labelOnly="1" grandRow="1" outline="0" fieldPosition="0"/>
    </format>
    <format dxfId="21052">
      <pivotArea type="origin" dataOnly="0" labelOnly="1" outline="0" fieldPosition="0"/>
    </format>
    <format dxfId="21051">
      <pivotArea dataOnly="0" labelOnly="1" grandRow="1" outline="0" fieldPosition="0"/>
    </format>
    <format dxfId="21050">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1049">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1048">
      <pivotArea outline="0" collapsedLevelsAreSubtotals="1" fieldPosition="0">
        <references count="1">
          <reference field="4294967294" count="6" selected="0">
            <x v="2"/>
            <x v="3"/>
            <x v="4"/>
            <x v="5"/>
            <x v="6"/>
            <x v="7"/>
          </reference>
        </references>
      </pivotArea>
    </format>
    <format dxfId="21047">
      <pivotArea dataOnly="0" labelOnly="1" outline="0" fieldPosition="0">
        <references count="1">
          <reference field="4294967294" count="6">
            <x v="2"/>
            <x v="3"/>
            <x v="4"/>
            <x v="5"/>
            <x v="6"/>
            <x v="7"/>
          </reference>
        </references>
      </pivotArea>
    </format>
    <format dxfId="21046">
      <pivotArea outline="0" collapsedLevelsAreSubtotals="1" fieldPosition="0">
        <references count="1">
          <reference field="4294967294" count="6" selected="0">
            <x v="2"/>
            <x v="3"/>
            <x v="4"/>
            <x v="5"/>
            <x v="6"/>
            <x v="7"/>
          </reference>
        </references>
      </pivotArea>
    </format>
    <format dxfId="21045">
      <pivotArea dataOnly="0" labelOnly="1" outline="0" fieldPosition="0">
        <references count="1">
          <reference field="4294967294" count="6">
            <x v="2"/>
            <x v="3"/>
            <x v="4"/>
            <x v="5"/>
            <x v="6"/>
            <x v="7"/>
          </reference>
        </references>
      </pivotArea>
    </format>
    <format dxfId="21044">
      <pivotArea type="all" dataOnly="0" outline="0" fieldPosition="0"/>
    </format>
    <format dxfId="21043">
      <pivotArea outline="0" collapsedLevelsAreSubtotals="1" fieldPosition="0"/>
    </format>
    <format dxfId="21042">
      <pivotArea dataOnly="0" labelOnly="1" grandRow="1" outline="0" fieldPosition="0"/>
    </format>
    <format dxfId="21041">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1040">
      <pivotArea field="12" type="button" dataOnly="0" labelOnly="1" outline="0"/>
    </format>
    <format dxfId="21039">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1038">
      <pivotArea field="12" type="button" dataOnly="0" labelOnly="1" outline="0"/>
    </format>
    <format dxfId="21037">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1036">
      <pivotArea grandRow="1" outline="0" collapsedLevelsAreSubtotals="1" fieldPosition="0"/>
    </format>
    <format dxfId="21035">
      <pivotArea grandRow="1" outline="0" collapsedLevelsAreSubtotals="1" fieldPosition="0"/>
    </format>
    <format dxfId="21034">
      <pivotArea outline="0" fieldPosition="0">
        <references count="1">
          <reference field="4294967294" count="20" selected="0">
            <x v="5"/>
            <x v="6"/>
            <x v="7"/>
            <x v="8"/>
            <x v="9"/>
            <x v="10"/>
            <x v="11"/>
            <x v="12"/>
            <x v="14"/>
            <x v="15"/>
            <x v="16"/>
            <x v="17"/>
            <x v="18"/>
            <x v="19"/>
            <x v="20"/>
            <x v="21"/>
            <x v="22"/>
            <x v="23"/>
            <x v="25"/>
            <x v="26"/>
          </reference>
        </references>
      </pivotArea>
    </format>
    <format dxfId="21033">
      <pivotArea dataOnly="0" labelOnly="1" outline="0" fieldPosition="0">
        <references count="1">
          <reference field="4294967294" count="20">
            <x v="5"/>
            <x v="6"/>
            <x v="7"/>
            <x v="8"/>
            <x v="9"/>
            <x v="10"/>
            <x v="11"/>
            <x v="12"/>
            <x v="14"/>
            <x v="15"/>
            <x v="16"/>
            <x v="17"/>
            <x v="18"/>
            <x v="19"/>
            <x v="20"/>
            <x v="21"/>
            <x v="22"/>
            <x v="23"/>
            <x v="25"/>
            <x v="26"/>
          </reference>
        </references>
      </pivotArea>
    </format>
    <format dxfId="21032">
      <pivotArea dataOnly="0" labelOnly="1" outline="0" fieldPosition="0">
        <references count="1">
          <reference field="4294967294" count="1">
            <x v="1"/>
          </reference>
        </references>
      </pivotArea>
    </format>
    <format dxfId="21031">
      <pivotArea outline="0" collapsedLevelsAreSubtotals="1" fieldPosition="0">
        <references count="1">
          <reference field="4294967294" count="29" selected="0">
            <x v="1"/>
            <x v="2"/>
            <x v="3"/>
            <x v="4"/>
            <x v="5"/>
            <x v="6"/>
            <x v="7"/>
            <x v="8"/>
            <x v="9"/>
            <x v="10"/>
            <x v="11"/>
            <x v="12"/>
            <x v="14"/>
            <x v="15"/>
            <x v="16"/>
            <x v="17"/>
            <x v="18"/>
            <x v="19"/>
            <x v="20"/>
            <x v="21"/>
            <x v="22"/>
            <x v="23"/>
            <x v="25"/>
            <x v="26"/>
            <x v="27"/>
            <x v="28"/>
            <x v="29"/>
            <x v="30"/>
            <x v="31"/>
          </reference>
        </references>
      </pivotArea>
    </format>
    <format dxfId="21030">
      <pivotArea type="all" dataOnly="0" outline="0" fieldPosition="0"/>
    </format>
    <format dxfId="21029">
      <pivotArea grandRow="1" outline="0" collapsedLevelsAreSubtotals="1" fieldPosition="0"/>
    </format>
    <format dxfId="21028">
      <pivotArea dataOnly="0" labelOnly="1" outline="0" fieldPosition="0">
        <references count="1">
          <reference field="4294967294" count="30">
            <x v="0"/>
            <x v="1"/>
            <x v="2"/>
            <x v="3"/>
            <x v="4"/>
            <x v="5"/>
            <x v="6"/>
            <x v="7"/>
            <x v="8"/>
            <x v="9"/>
            <x v="10"/>
            <x v="11"/>
            <x v="12"/>
            <x v="14"/>
            <x v="15"/>
            <x v="16"/>
            <x v="17"/>
            <x v="18"/>
            <x v="19"/>
            <x v="20"/>
            <x v="21"/>
            <x v="22"/>
            <x v="23"/>
            <x v="25"/>
            <x v="26"/>
            <x v="27"/>
            <x v="28"/>
            <x v="29"/>
            <x v="30"/>
            <x v="31"/>
          </reference>
        </references>
      </pivotArea>
    </format>
    <format dxfId="21027">
      <pivotArea type="all" dataOnly="0" outline="0" fieldPosition="0"/>
    </format>
    <format dxfId="21026">
      <pivotArea dataOnly="0" labelOnly="1" outline="0" fieldPosition="0">
        <references count="1">
          <reference field="4294967294" count="29">
            <x v="2"/>
            <x v="3"/>
            <x v="4"/>
            <x v="5"/>
            <x v="6"/>
            <x v="7"/>
            <x v="8"/>
            <x v="9"/>
            <x v="10"/>
            <x v="11"/>
            <x v="12"/>
            <x v="13"/>
            <x v="14"/>
            <x v="15"/>
            <x v="16"/>
            <x v="17"/>
            <x v="18"/>
            <x v="19"/>
            <x v="20"/>
            <x v="21"/>
            <x v="22"/>
            <x v="23"/>
            <x v="25"/>
            <x v="26"/>
            <x v="27"/>
            <x v="28"/>
            <x v="29"/>
            <x v="30"/>
            <x v="31"/>
          </reference>
        </references>
      </pivotArea>
    </format>
    <format dxfId="21025">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21024">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21023">
      <pivotArea dataOnly="0" labelOnly="1" outline="0" fieldPosition="0">
        <references count="1">
          <reference field="4294967294" count="1">
            <x v="14"/>
          </reference>
        </references>
      </pivotArea>
    </format>
    <format dxfId="21022">
      <pivotArea outline="0" fieldPosition="0">
        <references count="1">
          <reference field="4294967294" count="15" selected="0">
            <x v="0"/>
            <x v="1"/>
            <x v="2"/>
            <x v="3"/>
            <x v="4"/>
            <x v="5"/>
            <x v="6"/>
            <x v="7"/>
            <x v="8"/>
            <x v="9"/>
            <x v="10"/>
            <x v="11"/>
            <x v="12"/>
            <x v="13"/>
            <x v="14"/>
          </reference>
        </references>
      </pivotArea>
    </format>
    <format dxfId="21021">
      <pivotArea dataOnly="0" labelOnly="1" grandRow="1" outline="0" fieldPosition="0"/>
    </format>
    <format dxfId="2102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1019">
      <pivotArea outline="0" fieldPosition="0">
        <references count="1">
          <reference field="4294967294" count="1" selected="0">
            <x v="17"/>
          </reference>
        </references>
      </pivotArea>
    </format>
    <format dxfId="21018">
      <pivotArea outline="0" fieldPosition="0">
        <references count="1">
          <reference field="4294967294" count="1" selected="0">
            <x v="17"/>
          </reference>
        </references>
      </pivotArea>
    </format>
    <format dxfId="2101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101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1015">
      <pivotArea dataOnly="0" labelOnly="1" grandRow="1" outline="0" fieldPosition="0"/>
    </format>
    <format dxfId="2101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101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101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1011">
      <pivotArea grandRow="1" outline="0" collapsedLevelsAreSubtotals="1" fieldPosition="0"/>
    </format>
    <format dxfId="21010">
      <pivotArea dataOnly="0" labelOnly="1" grandRow="1" outline="0" fieldPosition="0"/>
    </format>
    <format dxfId="21009">
      <pivotArea outline="0" fieldPosition="0">
        <references count="1">
          <reference field="4294967294" count="1" selected="0">
            <x v="13"/>
          </reference>
        </references>
      </pivotArea>
    </format>
    <format dxfId="21008">
      <pivotArea dataOnly="0" labelOnly="1" outline="0" fieldPosition="0">
        <references count="1">
          <reference field="4294967294" count="1">
            <x v="13"/>
          </reference>
        </references>
      </pivotArea>
    </format>
    <format dxfId="21007">
      <pivotArea dataOnly="0" outline="0" fieldPosition="0">
        <references count="1">
          <reference field="4294967294" count="1">
            <x v="13"/>
          </reference>
        </references>
      </pivotArea>
    </format>
    <format dxfId="21006">
      <pivotArea grandRow="1" outline="0" collapsedLevelsAreSubtotals="1" fieldPosition="0"/>
    </format>
    <format dxfId="21005">
      <pivotArea dataOnly="0" labelOnly="1" grandRow="1" outline="0" fieldPosition="0"/>
    </format>
    <format dxfId="21004">
      <pivotArea dataOnly="0" outline="0" fieldPosition="0">
        <references count="1">
          <reference field="4294967294" count="1">
            <x v="3"/>
          </reference>
        </references>
      </pivotArea>
    </format>
    <format dxfId="21003">
      <pivotArea outline="0" fieldPosition="0">
        <references count="1">
          <reference field="4294967294" count="1" selected="0">
            <x v="3"/>
          </reference>
        </references>
      </pivotArea>
    </format>
    <format dxfId="21002">
      <pivotArea dataOnly="0" labelOnly="1" outline="0" fieldPosition="0">
        <references count="1">
          <reference field="4294967294" count="1">
            <x v="3"/>
          </reference>
        </references>
      </pivotArea>
    </format>
    <format dxfId="21001">
      <pivotArea outline="0" fieldPosition="0">
        <references count="1">
          <reference field="4294967294" count="1" selected="0">
            <x v="4"/>
          </reference>
        </references>
      </pivotArea>
    </format>
    <format dxfId="21000">
      <pivotArea dataOnly="0" labelOnly="1" outline="0" fieldPosition="0">
        <references count="1">
          <reference field="4294967294" count="1">
            <x v="4"/>
          </reference>
        </references>
      </pivotArea>
    </format>
    <format dxfId="20999">
      <pivotArea outline="0" fieldPosition="0">
        <references count="1">
          <reference field="4294967294" count="1" selected="0">
            <x v="4"/>
          </reference>
        </references>
      </pivotArea>
    </format>
    <format dxfId="20998">
      <pivotArea dataOnly="0" labelOnly="1" outline="0" fieldPosition="0">
        <references count="1">
          <reference field="4294967294" count="1">
            <x v="4"/>
          </reference>
        </references>
      </pivotArea>
    </format>
    <format dxfId="20997">
      <pivotArea outline="0" fieldPosition="0">
        <references count="1">
          <reference field="4294967294" count="1" selected="0">
            <x v="18"/>
          </reference>
        </references>
      </pivotArea>
    </format>
    <format dxfId="20996">
      <pivotArea dataOnly="0" labelOnly="1" outline="0" fieldPosition="0">
        <references count="1">
          <reference field="4294967294" count="1">
            <x v="18"/>
          </reference>
        </references>
      </pivotArea>
    </format>
    <format dxfId="20995">
      <pivotArea outline="0" fieldPosition="0">
        <references count="1">
          <reference field="4294967294" count="1" selected="0">
            <x v="18"/>
          </reference>
        </references>
      </pivotArea>
    </format>
    <format dxfId="20994">
      <pivotArea dataOnly="0" labelOnly="1" outline="0" fieldPosition="0">
        <references count="1">
          <reference field="4294967294" count="1">
            <x v="18"/>
          </reference>
        </references>
      </pivotArea>
    </format>
    <format dxfId="20993">
      <pivotArea outline="0" fieldPosition="0">
        <references count="1">
          <reference field="4294967294" count="1" selected="0">
            <x v="16"/>
          </reference>
        </references>
      </pivotArea>
    </format>
    <format dxfId="20992">
      <pivotArea outline="0" fieldPosition="0">
        <references count="1">
          <reference field="4294967294" count="3" selected="0">
            <x v="14"/>
            <x v="15"/>
            <x v="16"/>
          </reference>
        </references>
      </pivotArea>
    </format>
    <format dxfId="20991">
      <pivotArea dataOnly="0" labelOnly="1" outline="0" fieldPosition="0">
        <references count="1">
          <reference field="4294967294" count="1">
            <x v="4"/>
          </reference>
        </references>
      </pivotArea>
    </format>
    <format dxfId="20990">
      <pivotArea dataOnly="0" labelOnly="1" outline="0" fieldPosition="0">
        <references count="1">
          <reference field="4294967294" count="1">
            <x v="4"/>
          </reference>
        </references>
      </pivotArea>
    </format>
    <format dxfId="20989">
      <pivotArea grandRow="1" outline="0" collapsedLevelsAreSubtotals="1" fieldPosition="0"/>
    </format>
    <format dxfId="20988">
      <pivotArea dataOnly="0" labelOnly="1" grandRow="1" outline="0" fieldPosition="0"/>
    </format>
    <format dxfId="20987">
      <pivotArea dataOnly="0" labelOnly="1" outline="0" fieldPosition="0">
        <references count="1">
          <reference field="4294967294" count="1">
            <x v="6"/>
          </reference>
        </references>
      </pivotArea>
    </format>
    <format dxfId="20986">
      <pivotArea dataOnly="0" labelOnly="1" outline="0" fieldPosition="0">
        <references count="1">
          <reference field="4294967294" count="1">
            <x v="6"/>
          </reference>
        </references>
      </pivotArea>
    </format>
    <format dxfId="20985">
      <pivotArea outline="0" fieldPosition="0">
        <references count="1">
          <reference field="4294967294" count="1" selected="0">
            <x v="8"/>
          </reference>
        </references>
      </pivotArea>
    </format>
    <format dxfId="20984">
      <pivotArea dataOnly="0" labelOnly="1" outline="0" fieldPosition="0">
        <references count="1">
          <reference field="4294967294" count="1">
            <x v="8"/>
          </reference>
        </references>
      </pivotArea>
    </format>
    <format dxfId="20983">
      <pivotArea grandRow="1" outline="0" collapsedLevelsAreSubtotals="1" fieldPosition="0"/>
    </format>
    <format dxfId="20982">
      <pivotArea dataOnly="0" labelOnly="1" grandRow="1" outline="0" fieldPosition="0"/>
    </format>
    <format dxfId="20981">
      <pivotArea grandRow="1" outline="0" collapsedLevelsAreSubtotals="1" fieldPosition="0"/>
    </format>
    <format dxfId="20980">
      <pivotArea dataOnly="0" labelOnly="1" grandRow="1" outline="0" fieldPosition="0"/>
    </format>
    <format dxfId="20979">
      <pivotArea grandRow="1" outline="0" collapsedLevelsAreSubtotals="1" fieldPosition="0"/>
    </format>
    <format dxfId="20978">
      <pivotArea dataOnly="0" labelOnly="1" grandRow="1" outline="0" fieldPosition="0"/>
    </format>
    <format dxfId="20977">
      <pivotArea grandRow="1" outline="0" collapsedLevelsAreSubtotals="1" fieldPosition="0"/>
    </format>
    <format dxfId="20976">
      <pivotArea dataOnly="0" labelOnly="1" grandRow="1" outline="0" fieldPosition="0"/>
    </format>
    <format dxfId="20975">
      <pivotArea outline="0" fieldPosition="0">
        <references count="1">
          <reference field="4294967294" count="1" selected="0">
            <x v="6"/>
          </reference>
        </references>
      </pivotArea>
    </format>
    <format dxfId="20974">
      <pivotArea dataOnly="0" labelOnly="1" outline="0" fieldPosition="0">
        <references count="1">
          <reference field="4294967294" count="1">
            <x v="6"/>
          </reference>
        </references>
      </pivotArea>
    </format>
    <format dxfId="20973">
      <pivotArea outline="0" fieldPosition="0">
        <references count="1">
          <reference field="4294967294" count="1" selected="0">
            <x v="6"/>
          </reference>
        </references>
      </pivotArea>
    </format>
    <format dxfId="20972">
      <pivotArea dataOnly="0" labelOnly="1" outline="0" fieldPosition="0">
        <references count="1">
          <reference field="4294967294" count="1">
            <x v="6"/>
          </reference>
        </references>
      </pivotArea>
    </format>
    <format dxfId="20971">
      <pivotArea outline="0" fieldPosition="0">
        <references count="1">
          <reference field="4294967294" count="1" selected="0">
            <x v="8"/>
          </reference>
        </references>
      </pivotArea>
    </format>
    <format dxfId="20970">
      <pivotArea dataOnly="0" labelOnly="1" outline="0" fieldPosition="0">
        <references count="1">
          <reference field="4294967294" count="1">
            <x v="8"/>
          </reference>
        </references>
      </pivotArea>
    </format>
    <format dxfId="20969">
      <pivotArea outline="0" fieldPosition="0">
        <references count="1">
          <reference field="4294967294" count="1" selected="0">
            <x v="12"/>
          </reference>
        </references>
      </pivotArea>
    </format>
    <format dxfId="20968">
      <pivotArea dataOnly="0" labelOnly="1" outline="0" fieldPosition="0">
        <references count="1">
          <reference field="4294967294" count="1">
            <x v="12"/>
          </reference>
        </references>
      </pivotArea>
    </format>
    <format dxfId="20967">
      <pivotArea outline="0" fieldPosition="0">
        <references count="1">
          <reference field="4294967294" count="1" selected="0">
            <x v="12"/>
          </reference>
        </references>
      </pivotArea>
    </format>
    <format dxfId="20966">
      <pivotArea dataOnly="0" labelOnly="1" outline="0" fieldPosition="0">
        <references count="1">
          <reference field="4294967294" count="1">
            <x v="12"/>
          </reference>
        </references>
      </pivotArea>
    </format>
    <format dxfId="20965">
      <pivotArea dataOnly="0" labelOnly="1" grandRow="1" outline="0" fieldPosition="0"/>
    </format>
    <format dxfId="2096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0963">
      <pivotArea dataOnly="0" labelOnly="1" grandRow="1" outline="0" fieldPosition="0"/>
    </format>
    <format dxfId="2096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0961">
      <pivotArea dataOnly="0" labelOnly="1" grandRow="1" outline="0" fieldPosition="0"/>
    </format>
    <format dxfId="2096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095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095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0957">
      <pivotArea dataOnly="0" labelOnly="1" grandRow="1" outline="0" fieldPosition="0"/>
    </format>
    <format dxfId="2095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0955">
      <pivotArea dataOnly="0" labelOnly="1" grandRow="1" outline="0" fieldPosition="0"/>
    </format>
    <format dxfId="2095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0953">
      <pivotArea dataOnly="0" labelOnly="1" grandRow="1" outline="0" fieldPosition="0"/>
    </format>
    <format dxfId="2095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0951">
      <pivotArea dataOnly="0" labelOnly="1" grandRow="1" outline="0" fieldPosition="0"/>
    </format>
    <format dxfId="2095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094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094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094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0946">
      <pivotArea dataOnly="0" labelOnly="1" outline="0" fieldPosition="0">
        <references count="1">
          <reference field="4294967294" count="1">
            <x v="24"/>
          </reference>
        </references>
      </pivotArea>
    </format>
    <format dxfId="20945">
      <pivotArea dataOnly="0" labelOnly="1" grandRow="1" outline="0" fieldPosition="0"/>
    </format>
    <format dxfId="2094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0943">
      <pivotArea dataOnly="0" labelOnly="1" grandRow="1" outline="0" fieldPosition="0"/>
    </format>
    <format dxfId="2094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0941">
      <pivotArea dataOnly="0" labelOnly="1" outline="0" fieldPosition="0">
        <references count="1">
          <reference field="4294967294" count="1">
            <x v="0"/>
          </reference>
        </references>
      </pivotArea>
    </format>
    <format dxfId="20940">
      <pivotArea dataOnly="0" labelOnly="1" outline="0" fieldPosition="0">
        <references count="1">
          <reference field="4294967294" count="1">
            <x v="0"/>
          </reference>
        </references>
      </pivotArea>
    </format>
    <format dxfId="2093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0938">
      <pivotArea grandRow="1" outline="0" collapsedLevelsAreSubtotals="1" fieldPosition="0"/>
    </format>
    <format dxfId="20937">
      <pivotArea dataOnly="0" labelOnly="1" grandRow="1" outline="0" fieldPosition="0"/>
    </format>
    <format dxfId="20936">
      <pivotArea type="origin" dataOnly="0" labelOnly="1" outline="0" fieldPosition="0"/>
    </format>
    <format dxfId="20935">
      <pivotArea field="-2" type="button" dataOnly="0" labelOnly="1" outline="0" axis="axisCol" fieldPosition="0"/>
    </format>
    <format dxfId="20934">
      <pivotArea type="topRight" dataOnly="0" labelOnly="1" outline="0" fieldPosition="0"/>
    </format>
    <format dxfId="20933">
      <pivotArea grandRow="1" outline="0" collapsedLevelsAreSubtotals="1" fieldPosition="0"/>
    </format>
    <format dxfId="20932">
      <pivotArea grandRow="1" outline="0" collapsedLevelsAreSubtotals="1" fieldPosition="0"/>
    </format>
    <format dxfId="20931">
      <pivotArea field="15" type="button" dataOnly="0" labelOnly="1" outline="0" axis="axisRow" fieldPosition="0"/>
    </format>
    <format dxfId="2093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0929">
      <pivotArea field="15" type="button" dataOnly="0" labelOnly="1" outline="0" axis="axisRow" fieldPosition="0"/>
    </format>
    <format dxfId="2092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0927">
      <pivotArea field="15" type="button" dataOnly="0" labelOnly="1" outline="0" axis="axisRow" fieldPosition="0"/>
    </format>
    <format dxfId="2092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0925">
      <pivotArea field="15" type="button" dataOnly="0" labelOnly="1" outline="0" axis="axisRow" fieldPosition="0"/>
    </format>
    <format dxfId="2092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0923">
      <pivotArea field="15" type="button" dataOnly="0" labelOnly="1" outline="0" axis="axisRow" fieldPosition="0"/>
    </format>
    <format dxfId="2092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0921">
      <pivotArea grandRow="1" outline="0" collapsedLevelsAreSubtotals="1" fieldPosition="0"/>
    </format>
    <format dxfId="20920">
      <pivotArea field="15" type="button" dataOnly="0" labelOnly="1" outline="0" axis="axisRow" fieldPosition="0"/>
    </format>
    <format dxfId="2091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0918">
      <pivotArea field="15" type="button" dataOnly="0" labelOnly="1" outline="0" axis="axisRow" fieldPosition="0"/>
    </format>
    <format dxfId="2091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0916">
      <pivotArea outline="0" fieldPosition="0">
        <references count="1">
          <reference field="4294967294" count="3" selected="0">
            <x v="0"/>
            <x v="1"/>
            <x v="2"/>
          </reference>
        </references>
      </pivotArea>
    </format>
    <format dxfId="20915">
      <pivotArea outline="0" collapsedLevelsAreSubtotals="1" fieldPosition="0"/>
    </format>
    <format dxfId="20914">
      <pivotArea field="15" type="button" dataOnly="0" labelOnly="1" outline="0" axis="axisRow" fieldPosition="0"/>
    </format>
    <format dxfId="20913">
      <pivotArea dataOnly="0" labelOnly="1" outline="0" fieldPosition="0">
        <references count="1">
          <reference field="15" count="0"/>
        </references>
      </pivotArea>
    </format>
    <format dxfId="20912">
      <pivotArea dataOnly="0" labelOnly="1" grandRow="1" outline="0" fieldPosition="0"/>
    </format>
    <format dxfId="2091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0910">
      <pivotArea outline="0" fieldPosition="0">
        <references count="1">
          <reference field="15" count="0" selected="0"/>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0A79D54-2B5F-4242-A294-84B78EA36ACE}" name="PivotTable18" cacheId="4"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AS32:AX49" firstHeaderRow="1" firstDataRow="2" firstDataCol="1" rowPageCount="2" colPageCount="1"/>
  <pivotFields count="163">
    <pivotField dataField="1"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pivotField axis="axisPage" multipleItemSelectionAllowed="1" showAll="0">
      <items count="7">
        <item x="4"/>
        <item x="1"/>
        <item x="0"/>
        <item x="2"/>
        <item x="3"/>
        <item x="5"/>
        <item t="default"/>
      </items>
    </pivotField>
    <pivotField showAll="0" defaultSubtotal="0"/>
    <pivotField showAll="0" defaultSubtotal="0"/>
    <pivotField axis="axisRow" showAll="0" sortType="ascending" defaultSubtotal="0">
      <items count="18">
        <item x="2"/>
        <item x="3"/>
        <item x="6"/>
        <item x="14"/>
        <item x="9"/>
        <item x="10"/>
        <item x="15"/>
        <item x="1"/>
        <item x="13"/>
        <item x="7"/>
        <item x="17"/>
        <item x="8"/>
        <item x="16"/>
        <item x="11"/>
        <item x="0"/>
        <item x="12"/>
        <item x="4"/>
        <item x="5"/>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axis="axisCol" multipleItemSelectionAllowed="1" showAll="0">
      <items count="7">
        <item x="3"/>
        <item x="1"/>
        <item x="2"/>
        <item x="4"/>
        <item x="0"/>
        <item x="5"/>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7"/>
  </colFields>
  <colItems count="5">
    <i>
      <x/>
    </i>
    <i>
      <x v="1"/>
    </i>
    <i>
      <x v="2"/>
    </i>
    <i>
      <x v="3"/>
    </i>
    <i t="grand">
      <x/>
    </i>
  </colItems>
  <pageFields count="2">
    <pageField fld="12" hier="-1"/>
    <pageField fld="162" hier="-1"/>
  </pageFields>
  <dataFields count="1">
    <dataField name="LOAN CNT NO" fld="0" subtotal="count" baseField="13" baseItem="3"/>
  </dataFields>
  <formats count="30">
    <format dxfId="21088">
      <pivotArea outline="0" collapsedLevelsAreSubtotals="1" fieldPosition="0"/>
    </format>
    <format dxfId="21087">
      <pivotArea field="147" type="button" dataOnly="0" labelOnly="1" outline="0" axis="axisCol" fieldPosition="0"/>
    </format>
    <format dxfId="21086">
      <pivotArea type="topRight" dataOnly="0" labelOnly="1" outline="0" fieldPosition="0"/>
    </format>
    <format dxfId="21085">
      <pivotArea dataOnly="0" labelOnly="1" grandCol="1" outline="0" fieldPosition="0"/>
    </format>
    <format dxfId="21084">
      <pivotArea outline="0" collapsedLevelsAreSubtotals="1" fieldPosition="0"/>
    </format>
    <format dxfId="21083">
      <pivotArea field="147" type="button" dataOnly="0" labelOnly="1" outline="0" axis="axisCol" fieldPosition="0"/>
    </format>
    <format dxfId="21082">
      <pivotArea type="topRight" dataOnly="0" labelOnly="1" outline="0" fieldPosition="0"/>
    </format>
    <format dxfId="21081">
      <pivotArea dataOnly="0" labelOnly="1" grandCol="1" outline="0" fieldPosition="0"/>
    </format>
    <format dxfId="21080">
      <pivotArea type="all" dataOnly="0" outline="0" fieldPosition="0"/>
    </format>
    <format dxfId="21079">
      <pivotArea outline="0" collapsedLevelsAreSubtotals="1" fieldPosition="0"/>
    </format>
    <format dxfId="21078">
      <pivotArea dataOnly="0" labelOnly="1" grandRow="1" outline="0" fieldPosition="0"/>
    </format>
    <format dxfId="21077">
      <pivotArea dataOnly="0" labelOnly="1" grandCol="1" outline="0" fieldPosition="0"/>
    </format>
    <format dxfId="21076">
      <pivotArea grandRow="1" outline="0" collapsedLevelsAreSubtotals="1" fieldPosition="0"/>
    </format>
    <format dxfId="21075">
      <pivotArea outline="0" collapsedLevelsAreSubtotals="1" fieldPosition="0"/>
    </format>
    <format dxfId="21074">
      <pivotArea dataOnly="0" labelOnly="1" grandRow="1" outline="0" fieldPosition="0"/>
    </format>
    <format dxfId="21073">
      <pivotArea dataOnly="0" labelOnly="1" fieldPosition="0">
        <references count="1">
          <reference field="147" count="0"/>
        </references>
      </pivotArea>
    </format>
    <format dxfId="21072">
      <pivotArea dataOnly="0" labelOnly="1" grandCol="1" outline="0" fieldPosition="0"/>
    </format>
    <format dxfId="21071">
      <pivotArea outline="0" collapsedLevelsAreSubtotals="1" fieldPosition="0"/>
    </format>
    <format dxfId="21070">
      <pivotArea dataOnly="0" labelOnly="1" grandRow="1" outline="0" fieldPosition="0"/>
    </format>
    <format dxfId="21069">
      <pivotArea type="all" dataOnly="0" outline="0" fieldPosition="0"/>
    </format>
    <format dxfId="21068">
      <pivotArea dataOnly="0" labelOnly="1" fieldPosition="0">
        <references count="1">
          <reference field="147" count="0"/>
        </references>
      </pivotArea>
    </format>
    <format dxfId="21067">
      <pivotArea dataOnly="0" labelOnly="1" grandCol="1" outline="0" fieldPosition="0"/>
    </format>
    <format dxfId="21066">
      <pivotArea outline="0" collapsedLevelsAreSubtotals="1" fieldPosition="0"/>
    </format>
    <format dxfId="21065">
      <pivotArea dataOnly="0" labelOnly="1" grandRow="1" outline="0" fieldPosition="0"/>
    </format>
    <format dxfId="21064">
      <pivotArea dataOnly="0" labelOnly="1" fieldPosition="0">
        <references count="1">
          <reference field="147" count="0"/>
        </references>
      </pivotArea>
    </format>
    <format dxfId="21063">
      <pivotArea dataOnly="0" labelOnly="1" grandCol="1" outline="0" fieldPosition="0"/>
    </format>
    <format dxfId="21062">
      <pivotArea outline="0" collapsedLevelsAreSubtotals="1" fieldPosition="0"/>
    </format>
    <format dxfId="21061">
      <pivotArea dataOnly="0" labelOnly="1" grandRow="1" outline="0" fieldPosition="0"/>
    </format>
    <format dxfId="21060">
      <pivotArea dataOnly="0" labelOnly="1" fieldPosition="0">
        <references count="1">
          <reference field="147" count="0"/>
        </references>
      </pivotArea>
    </format>
    <format dxfId="21059">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D1CE5EA-43C8-470A-8EB8-38C266CFA7BE}" name="PivotTable17" cacheId="4" applyNumberFormats="0" applyBorderFormats="0" applyFontFormats="0" applyPatternFormats="0" applyAlignmentFormats="0" applyWidthHeightFormats="1" dataCaption="Values" updatedVersion="8" minRefreshableVersion="3" useAutoFormatting="1" itemPrintTitles="1" createdVersion="6" indent="0" compact="0" compactData="0" gridDropZones="1" multipleFieldFilters="0">
  <location ref="A32:AG49" firstHeaderRow="1" firstDataRow="2" firstDataCol="1" rowPageCount="3" colPageCount="1"/>
  <pivotFields count="163">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pivotField compact="0" outline="0" showAll="0" defaultSubtotal="0"/>
    <pivotField compact="0" outline="0" showAll="0"/>
    <pivotField compact="0" outline="0" showAll="0"/>
    <pivotField axis="axisPage" compact="0" numFmtId="1" outline="0" multipleItemSelectionAllowed="1" showAll="0">
      <items count="7">
        <item x="4"/>
        <item x="1"/>
        <item x="0"/>
        <item x="2"/>
        <item x="3"/>
        <item x="5"/>
        <item t="default"/>
      </items>
    </pivotField>
    <pivotField compact="0" outline="0" showAll="0" defaultSubtotal="0"/>
    <pivotField compact="0" outline="0" showAll="0" defaultSubtotal="0"/>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name="202" compact="0" outline="0" showAll="0"/>
    <pivotField name="222" compact="0" outline="0" showAll="0"/>
    <pivotField name="272" compact="0" outline="0" showAll="0"/>
    <pivotField name="282"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1">
        <item x="0"/>
      </items>
    </pivotField>
    <pivotField compact="0" outline="0" showAll="0" defaultSubtotal="0"/>
    <pivotField dataField="1" compact="0" outline="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defaultSubtotal="0"/>
    <pivotField compact="0" outline="0" subtotalTop="0" multipleItemSelectionAllowed="1"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2"/>
  </colFields>
  <colItems count="32">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colItems>
  <pageFields count="3">
    <pageField fld="52" hier="-1"/>
    <pageField fld="12" hier="-1"/>
    <pageField fld="162" hier="-1"/>
  </pageFields>
  <dataFields count="32">
    <dataField name="CASES" fld="0" subtotal="count" baseField="0" baseItem="0"/>
    <dataField name="01" fld="54" subtotal="count" baseField="13" baseItem="3"/>
    <dataField name="02" fld="57" subtotal="count" baseField="13" baseItem="4"/>
    <dataField name="03" fld="60" subtotal="count" baseField="13" baseItem="4"/>
    <dataField name="04" fld="63" subtotal="count" baseField="13" baseItem="11"/>
    <dataField name="05" fld="66" subtotal="count" baseField="18" baseItem="0"/>
    <dataField name="06" fld="69" subtotal="count" baseField="13" baseItem="0"/>
    <dataField name="07" fld="72" subtotal="count" baseField="13" baseItem="16"/>
    <dataField name="08" fld="75" subtotal="count" baseField="13" baseItem="16"/>
    <dataField name="09" fld="78" subtotal="count" baseField="13" baseItem="14"/>
    <dataField name="10" fld="81" subtotal="count" baseField="13" baseItem="0"/>
    <dataField name="11" fld="84" subtotal="count" baseField="0" baseItem="0"/>
    <dataField name="12" fld="87" subtotal="count" baseField="13" baseItem="0"/>
    <dataField name="13" fld="90" baseField="0" baseItem="0"/>
    <dataField name="14" fld="93" subtotal="count" baseField="13" baseItem="0"/>
    <dataField name="15" fld="96" subtotal="count" baseField="13" baseItem="0"/>
    <dataField name="16" fld="99" subtotal="count" baseField="13" baseItem="0"/>
    <dataField name="17" fld="102" subtotal="count" baseField="13" baseItem="0"/>
    <dataField name="18" fld="105" subtotal="count" baseField="13" baseItem="0"/>
    <dataField name="19" fld="108" subtotal="count" baseField="13" baseItem="0"/>
    <dataField name="20" fld="111" subtotal="count" baseField="0" baseItem="0"/>
    <dataField name="21" fld="114" subtotal="count" baseField="0" baseItem="0"/>
    <dataField name="22" fld="117" subtotal="count" baseField="0" baseItem="0"/>
    <dataField name="23" fld="120" subtotal="count" baseField="0" baseItem="0"/>
    <dataField name="24" fld="123" subtotal="count" baseField="13" baseItem="0"/>
    <dataField name="25" fld="126" subtotal="count" baseField="13" baseItem="0"/>
    <dataField name="26" fld="129" subtotal="count" baseField="0" baseItem="0"/>
    <dataField name="27" fld="132" subtotal="count" baseField="0" baseItem="0"/>
    <dataField name="28" fld="135" subtotal="count" baseField="0" baseItem="0"/>
    <dataField name="29" fld="138" subtotal="count" baseField="0" baseItem="0"/>
    <dataField name="30" fld="141" subtotal="count" baseField="0" baseItem="0"/>
    <dataField name="31" fld="144" subtotal="count" baseField="0" baseItem="0"/>
  </dataFields>
  <formats count="149">
    <format dxfId="21237">
      <pivotArea type="all" dataOnly="0" outline="0" fieldPosition="0"/>
    </format>
    <format dxfId="21236">
      <pivotArea outline="0" collapsedLevelsAreSubtotals="1" fieldPosition="0"/>
    </format>
    <format dxfId="21235">
      <pivotArea field="-2" type="button" dataOnly="0" labelOnly="1" outline="0" axis="axisCol" fieldPosition="0"/>
    </format>
    <format dxfId="21234">
      <pivotArea type="topRight" dataOnly="0" labelOnly="1" outline="0" fieldPosition="0"/>
    </format>
    <format dxfId="21233">
      <pivotArea type="origin" dataOnly="0" labelOnly="1" outline="0" fieldPosition="0"/>
    </format>
    <format dxfId="21232">
      <pivotArea dataOnly="0" labelOnly="1" grandRow="1" outline="0" fieldPosition="0"/>
    </format>
    <format dxfId="21231">
      <pivotArea type="origin" dataOnly="0" labelOnly="1" outline="0" fieldPosition="0"/>
    </format>
    <format dxfId="21230">
      <pivotArea dataOnly="0" labelOnly="1" grandRow="1" outline="0" fieldPosition="0"/>
    </format>
    <format dxfId="21229">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1228">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1227">
      <pivotArea outline="0" collapsedLevelsAreSubtotals="1" fieldPosition="0">
        <references count="1">
          <reference field="4294967294" count="6" selected="0">
            <x v="2"/>
            <x v="3"/>
            <x v="4"/>
            <x v="5"/>
            <x v="6"/>
            <x v="7"/>
          </reference>
        </references>
      </pivotArea>
    </format>
    <format dxfId="21226">
      <pivotArea dataOnly="0" labelOnly="1" outline="0" fieldPosition="0">
        <references count="1">
          <reference field="4294967294" count="6">
            <x v="2"/>
            <x v="3"/>
            <x v="4"/>
            <x v="5"/>
            <x v="6"/>
            <x v="7"/>
          </reference>
        </references>
      </pivotArea>
    </format>
    <format dxfId="21225">
      <pivotArea outline="0" collapsedLevelsAreSubtotals="1" fieldPosition="0">
        <references count="1">
          <reference field="4294967294" count="6" selected="0">
            <x v="2"/>
            <x v="3"/>
            <x v="4"/>
            <x v="5"/>
            <x v="6"/>
            <x v="7"/>
          </reference>
        </references>
      </pivotArea>
    </format>
    <format dxfId="21224">
      <pivotArea dataOnly="0" labelOnly="1" outline="0" fieldPosition="0">
        <references count="1">
          <reference field="4294967294" count="6">
            <x v="2"/>
            <x v="3"/>
            <x v="4"/>
            <x v="5"/>
            <x v="6"/>
            <x v="7"/>
          </reference>
        </references>
      </pivotArea>
    </format>
    <format dxfId="21223">
      <pivotArea type="all" dataOnly="0" outline="0" fieldPosition="0"/>
    </format>
    <format dxfId="21222">
      <pivotArea outline="0" collapsedLevelsAreSubtotals="1" fieldPosition="0"/>
    </format>
    <format dxfId="21221">
      <pivotArea dataOnly="0" labelOnly="1" grandRow="1" outline="0" fieldPosition="0"/>
    </format>
    <format dxfId="21220">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1219">
      <pivotArea field="12" type="button" dataOnly="0" labelOnly="1" outline="0" axis="axisPage" fieldPosition="1"/>
    </format>
    <format dxfId="21218">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1217">
      <pivotArea field="12" type="button" dataOnly="0" labelOnly="1" outline="0" axis="axisPage" fieldPosition="1"/>
    </format>
    <format dxfId="21216">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1215">
      <pivotArea grandRow="1" outline="0" collapsedLevelsAreSubtotals="1" fieldPosition="0"/>
    </format>
    <format dxfId="21214">
      <pivotArea grandRow="1" outline="0" collapsedLevelsAreSubtotals="1" fieldPosition="0"/>
    </format>
    <format dxfId="21213">
      <pivotArea outline="0" fieldPosition="0">
        <references count="1">
          <reference field="4294967294" count="20" selected="0">
            <x v="5"/>
            <x v="6"/>
            <x v="7"/>
            <x v="8"/>
            <x v="9"/>
            <x v="10"/>
            <x v="11"/>
            <x v="12"/>
            <x v="14"/>
            <x v="15"/>
            <x v="16"/>
            <x v="17"/>
            <x v="18"/>
            <x v="19"/>
            <x v="20"/>
            <x v="21"/>
            <x v="22"/>
            <x v="23"/>
            <x v="25"/>
            <x v="26"/>
          </reference>
        </references>
      </pivotArea>
    </format>
    <format dxfId="21212">
      <pivotArea dataOnly="0" labelOnly="1" outline="0" fieldPosition="0">
        <references count="1">
          <reference field="4294967294" count="20">
            <x v="5"/>
            <x v="6"/>
            <x v="7"/>
            <x v="8"/>
            <x v="9"/>
            <x v="10"/>
            <x v="11"/>
            <x v="12"/>
            <x v="14"/>
            <x v="15"/>
            <x v="16"/>
            <x v="17"/>
            <x v="18"/>
            <x v="19"/>
            <x v="20"/>
            <x v="21"/>
            <x v="22"/>
            <x v="23"/>
            <x v="25"/>
            <x v="26"/>
          </reference>
        </references>
      </pivotArea>
    </format>
    <format dxfId="21211">
      <pivotArea dataOnly="0" labelOnly="1" outline="0" fieldPosition="0">
        <references count="1">
          <reference field="4294967294" count="1">
            <x v="1"/>
          </reference>
        </references>
      </pivotArea>
    </format>
    <format dxfId="21210">
      <pivotArea outline="0" collapsedLevelsAreSubtotals="1" fieldPosition="0">
        <references count="1">
          <reference field="4294967294" count="29" selected="0">
            <x v="1"/>
            <x v="2"/>
            <x v="3"/>
            <x v="4"/>
            <x v="5"/>
            <x v="6"/>
            <x v="7"/>
            <x v="8"/>
            <x v="9"/>
            <x v="10"/>
            <x v="11"/>
            <x v="12"/>
            <x v="14"/>
            <x v="15"/>
            <x v="16"/>
            <x v="17"/>
            <x v="18"/>
            <x v="19"/>
            <x v="20"/>
            <x v="21"/>
            <x v="22"/>
            <x v="23"/>
            <x v="25"/>
            <x v="26"/>
            <x v="27"/>
            <x v="28"/>
            <x v="29"/>
            <x v="30"/>
            <x v="31"/>
          </reference>
        </references>
      </pivotArea>
    </format>
    <format dxfId="21209">
      <pivotArea type="all" dataOnly="0" outline="0" fieldPosition="0"/>
    </format>
    <format dxfId="21208">
      <pivotArea grandRow="1" outline="0" collapsedLevelsAreSubtotals="1" fieldPosition="0"/>
    </format>
    <format dxfId="21207">
      <pivotArea dataOnly="0" labelOnly="1" outline="0" fieldPosition="0">
        <references count="1">
          <reference field="4294967294" count="30">
            <x v="0"/>
            <x v="1"/>
            <x v="2"/>
            <x v="3"/>
            <x v="4"/>
            <x v="5"/>
            <x v="6"/>
            <x v="7"/>
            <x v="8"/>
            <x v="9"/>
            <x v="10"/>
            <x v="11"/>
            <x v="12"/>
            <x v="14"/>
            <x v="15"/>
            <x v="16"/>
            <x v="17"/>
            <x v="18"/>
            <x v="19"/>
            <x v="20"/>
            <x v="21"/>
            <x v="22"/>
            <x v="23"/>
            <x v="25"/>
            <x v="26"/>
            <x v="27"/>
            <x v="28"/>
            <x v="29"/>
            <x v="30"/>
            <x v="31"/>
          </reference>
        </references>
      </pivotArea>
    </format>
    <format dxfId="21206">
      <pivotArea type="all" dataOnly="0" outline="0" fieldPosition="0"/>
    </format>
    <format dxfId="21205">
      <pivotArea dataOnly="0" labelOnly="1" outline="0" fieldPosition="0">
        <references count="1">
          <reference field="4294967294" count="29">
            <x v="2"/>
            <x v="3"/>
            <x v="4"/>
            <x v="5"/>
            <x v="6"/>
            <x v="7"/>
            <x v="8"/>
            <x v="9"/>
            <x v="10"/>
            <x v="11"/>
            <x v="12"/>
            <x v="13"/>
            <x v="14"/>
            <x v="15"/>
            <x v="16"/>
            <x v="17"/>
            <x v="18"/>
            <x v="19"/>
            <x v="20"/>
            <x v="21"/>
            <x v="22"/>
            <x v="23"/>
            <x v="25"/>
            <x v="26"/>
            <x v="27"/>
            <x v="28"/>
            <x v="29"/>
            <x v="30"/>
            <x v="31"/>
          </reference>
        </references>
      </pivotArea>
    </format>
    <format dxfId="21204">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21203">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21202">
      <pivotArea dataOnly="0" labelOnly="1" outline="0" fieldPosition="0">
        <references count="1">
          <reference field="4294967294" count="1">
            <x v="14"/>
          </reference>
        </references>
      </pivotArea>
    </format>
    <format dxfId="21201">
      <pivotArea outline="0" fieldPosition="0">
        <references count="1">
          <reference field="4294967294" count="15" selected="0">
            <x v="0"/>
            <x v="1"/>
            <x v="2"/>
            <x v="3"/>
            <x v="4"/>
            <x v="5"/>
            <x v="6"/>
            <x v="7"/>
            <x v="8"/>
            <x v="9"/>
            <x v="10"/>
            <x v="11"/>
            <x v="12"/>
            <x v="13"/>
            <x v="14"/>
          </reference>
        </references>
      </pivotArea>
    </format>
    <format dxfId="21200">
      <pivotArea dataOnly="0" labelOnly="1" grandRow="1" outline="0" fieldPosition="0"/>
    </format>
    <format dxfId="2119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1198">
      <pivotArea outline="0" fieldPosition="0">
        <references count="1">
          <reference field="4294967294" count="1" selected="0">
            <x v="17"/>
          </reference>
        </references>
      </pivotArea>
    </format>
    <format dxfId="21197">
      <pivotArea outline="0" fieldPosition="0">
        <references count="1">
          <reference field="4294967294" count="1" selected="0">
            <x v="17"/>
          </reference>
        </references>
      </pivotArea>
    </format>
    <format dxfId="2119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119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1194">
      <pivotArea dataOnly="0" labelOnly="1" grandRow="1" outline="0" fieldPosition="0"/>
    </format>
    <format dxfId="2119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119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119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1190">
      <pivotArea grandRow="1" outline="0" collapsedLevelsAreSubtotals="1" fieldPosition="0"/>
    </format>
    <format dxfId="21189">
      <pivotArea dataOnly="0" labelOnly="1" grandRow="1" outline="0" fieldPosition="0"/>
    </format>
    <format dxfId="21188">
      <pivotArea outline="0" fieldPosition="0">
        <references count="1">
          <reference field="4294967294" count="1" selected="0">
            <x v="13"/>
          </reference>
        </references>
      </pivotArea>
    </format>
    <format dxfId="21187">
      <pivotArea dataOnly="0" labelOnly="1" outline="0" fieldPosition="0">
        <references count="1">
          <reference field="4294967294" count="1">
            <x v="13"/>
          </reference>
        </references>
      </pivotArea>
    </format>
    <format dxfId="21186">
      <pivotArea dataOnly="0" outline="0" fieldPosition="0">
        <references count="1">
          <reference field="4294967294" count="1">
            <x v="13"/>
          </reference>
        </references>
      </pivotArea>
    </format>
    <format dxfId="21185">
      <pivotArea grandRow="1" outline="0" collapsedLevelsAreSubtotals="1" fieldPosition="0"/>
    </format>
    <format dxfId="21184">
      <pivotArea dataOnly="0" labelOnly="1" grandRow="1" outline="0" fieldPosition="0"/>
    </format>
    <format dxfId="21183">
      <pivotArea dataOnly="0" outline="0" fieldPosition="0">
        <references count="1">
          <reference field="4294967294" count="1">
            <x v="3"/>
          </reference>
        </references>
      </pivotArea>
    </format>
    <format dxfId="21182">
      <pivotArea outline="0" fieldPosition="0">
        <references count="1">
          <reference field="4294967294" count="1" selected="0">
            <x v="3"/>
          </reference>
        </references>
      </pivotArea>
    </format>
    <format dxfId="21181">
      <pivotArea dataOnly="0" labelOnly="1" outline="0" fieldPosition="0">
        <references count="1">
          <reference field="4294967294" count="1">
            <x v="3"/>
          </reference>
        </references>
      </pivotArea>
    </format>
    <format dxfId="21180">
      <pivotArea outline="0" fieldPosition="0">
        <references count="1">
          <reference field="4294967294" count="1" selected="0">
            <x v="4"/>
          </reference>
        </references>
      </pivotArea>
    </format>
    <format dxfId="21179">
      <pivotArea dataOnly="0" labelOnly="1" outline="0" fieldPosition="0">
        <references count="1">
          <reference field="4294967294" count="1">
            <x v="4"/>
          </reference>
        </references>
      </pivotArea>
    </format>
    <format dxfId="21178">
      <pivotArea outline="0" fieldPosition="0">
        <references count="1">
          <reference field="4294967294" count="1" selected="0">
            <x v="4"/>
          </reference>
        </references>
      </pivotArea>
    </format>
    <format dxfId="21177">
      <pivotArea dataOnly="0" labelOnly="1" outline="0" fieldPosition="0">
        <references count="1">
          <reference field="4294967294" count="1">
            <x v="4"/>
          </reference>
        </references>
      </pivotArea>
    </format>
    <format dxfId="21176">
      <pivotArea outline="0" fieldPosition="0">
        <references count="1">
          <reference field="4294967294" count="1" selected="0">
            <x v="18"/>
          </reference>
        </references>
      </pivotArea>
    </format>
    <format dxfId="21175">
      <pivotArea dataOnly="0" labelOnly="1" outline="0" fieldPosition="0">
        <references count="1">
          <reference field="4294967294" count="1">
            <x v="18"/>
          </reference>
        </references>
      </pivotArea>
    </format>
    <format dxfId="21174">
      <pivotArea outline="0" fieldPosition="0">
        <references count="1">
          <reference field="4294967294" count="1" selected="0">
            <x v="18"/>
          </reference>
        </references>
      </pivotArea>
    </format>
    <format dxfId="21173">
      <pivotArea dataOnly="0" labelOnly="1" outline="0" fieldPosition="0">
        <references count="1">
          <reference field="4294967294" count="1">
            <x v="18"/>
          </reference>
        </references>
      </pivotArea>
    </format>
    <format dxfId="21172">
      <pivotArea outline="0" fieldPosition="0">
        <references count="1">
          <reference field="4294967294" count="1" selected="0">
            <x v="16"/>
          </reference>
        </references>
      </pivotArea>
    </format>
    <format dxfId="21171">
      <pivotArea outline="0" fieldPosition="0">
        <references count="1">
          <reference field="4294967294" count="3" selected="0">
            <x v="14"/>
            <x v="15"/>
            <x v="16"/>
          </reference>
        </references>
      </pivotArea>
    </format>
    <format dxfId="21170">
      <pivotArea dataOnly="0" labelOnly="1" outline="0" fieldPosition="0">
        <references count="1">
          <reference field="4294967294" count="1">
            <x v="4"/>
          </reference>
        </references>
      </pivotArea>
    </format>
    <format dxfId="21169">
      <pivotArea dataOnly="0" labelOnly="1" outline="0" fieldPosition="0">
        <references count="1">
          <reference field="4294967294" count="1">
            <x v="4"/>
          </reference>
        </references>
      </pivotArea>
    </format>
    <format dxfId="21168">
      <pivotArea grandRow="1" outline="0" collapsedLevelsAreSubtotals="1" fieldPosition="0"/>
    </format>
    <format dxfId="21167">
      <pivotArea dataOnly="0" labelOnly="1" grandRow="1" outline="0" fieldPosition="0"/>
    </format>
    <format dxfId="21166">
      <pivotArea dataOnly="0" labelOnly="1" outline="0" fieldPosition="0">
        <references count="1">
          <reference field="4294967294" count="1">
            <x v="6"/>
          </reference>
        </references>
      </pivotArea>
    </format>
    <format dxfId="21165">
      <pivotArea dataOnly="0" labelOnly="1" outline="0" fieldPosition="0">
        <references count="1">
          <reference field="4294967294" count="1">
            <x v="6"/>
          </reference>
        </references>
      </pivotArea>
    </format>
    <format dxfId="21164">
      <pivotArea outline="0" fieldPosition="0">
        <references count="1">
          <reference field="4294967294" count="1" selected="0">
            <x v="8"/>
          </reference>
        </references>
      </pivotArea>
    </format>
    <format dxfId="21163">
      <pivotArea dataOnly="0" labelOnly="1" outline="0" fieldPosition="0">
        <references count="1">
          <reference field="4294967294" count="1">
            <x v="8"/>
          </reference>
        </references>
      </pivotArea>
    </format>
    <format dxfId="21162">
      <pivotArea grandRow="1" outline="0" collapsedLevelsAreSubtotals="1" fieldPosition="0"/>
    </format>
    <format dxfId="21161">
      <pivotArea dataOnly="0" labelOnly="1" grandRow="1" outline="0" fieldPosition="0"/>
    </format>
    <format dxfId="21160">
      <pivotArea grandRow="1" outline="0" collapsedLevelsAreSubtotals="1" fieldPosition="0"/>
    </format>
    <format dxfId="21159">
      <pivotArea dataOnly="0" labelOnly="1" grandRow="1" outline="0" fieldPosition="0"/>
    </format>
    <format dxfId="21158">
      <pivotArea grandRow="1" outline="0" collapsedLevelsAreSubtotals="1" fieldPosition="0"/>
    </format>
    <format dxfId="21157">
      <pivotArea dataOnly="0" labelOnly="1" grandRow="1" outline="0" fieldPosition="0"/>
    </format>
    <format dxfId="21156">
      <pivotArea grandRow="1" outline="0" collapsedLevelsAreSubtotals="1" fieldPosition="0"/>
    </format>
    <format dxfId="21155">
      <pivotArea dataOnly="0" labelOnly="1" grandRow="1" outline="0" fieldPosition="0"/>
    </format>
    <format dxfId="21154">
      <pivotArea outline="0" fieldPosition="0">
        <references count="1">
          <reference field="4294967294" count="1" selected="0">
            <x v="6"/>
          </reference>
        </references>
      </pivotArea>
    </format>
    <format dxfId="21153">
      <pivotArea dataOnly="0" labelOnly="1" outline="0" fieldPosition="0">
        <references count="1">
          <reference field="4294967294" count="1">
            <x v="6"/>
          </reference>
        </references>
      </pivotArea>
    </format>
    <format dxfId="21152">
      <pivotArea outline="0" fieldPosition="0">
        <references count="1">
          <reference field="4294967294" count="1" selected="0">
            <x v="6"/>
          </reference>
        </references>
      </pivotArea>
    </format>
    <format dxfId="21151">
      <pivotArea dataOnly="0" labelOnly="1" outline="0" fieldPosition="0">
        <references count="1">
          <reference field="4294967294" count="1">
            <x v="6"/>
          </reference>
        </references>
      </pivotArea>
    </format>
    <format dxfId="21150">
      <pivotArea outline="0" fieldPosition="0">
        <references count="1">
          <reference field="4294967294" count="1" selected="0">
            <x v="8"/>
          </reference>
        </references>
      </pivotArea>
    </format>
    <format dxfId="21149">
      <pivotArea dataOnly="0" labelOnly="1" outline="0" fieldPosition="0">
        <references count="1">
          <reference field="4294967294" count="1">
            <x v="8"/>
          </reference>
        </references>
      </pivotArea>
    </format>
    <format dxfId="21148">
      <pivotArea outline="0" fieldPosition="0">
        <references count="1">
          <reference field="4294967294" count="1" selected="0">
            <x v="12"/>
          </reference>
        </references>
      </pivotArea>
    </format>
    <format dxfId="21147">
      <pivotArea dataOnly="0" labelOnly="1" outline="0" fieldPosition="0">
        <references count="1">
          <reference field="4294967294" count="1">
            <x v="12"/>
          </reference>
        </references>
      </pivotArea>
    </format>
    <format dxfId="21146">
      <pivotArea outline="0" fieldPosition="0">
        <references count="1">
          <reference field="4294967294" count="1" selected="0">
            <x v="12"/>
          </reference>
        </references>
      </pivotArea>
    </format>
    <format dxfId="21145">
      <pivotArea dataOnly="0" labelOnly="1" outline="0" fieldPosition="0">
        <references count="1">
          <reference field="4294967294" count="1">
            <x v="12"/>
          </reference>
        </references>
      </pivotArea>
    </format>
    <format dxfId="21144">
      <pivotArea dataOnly="0" labelOnly="1" grandRow="1" outline="0" fieldPosition="0"/>
    </format>
    <format dxfId="2114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1142">
      <pivotArea dataOnly="0" labelOnly="1" grandRow="1" outline="0" fieldPosition="0"/>
    </format>
    <format dxfId="2114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1140">
      <pivotArea dataOnly="0" labelOnly="1" grandRow="1" outline="0" fieldPosition="0"/>
    </format>
    <format dxfId="2113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113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113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1136">
      <pivotArea dataOnly="0" labelOnly="1" grandRow="1" outline="0" fieldPosition="0"/>
    </format>
    <format dxfId="2113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1134">
      <pivotArea dataOnly="0" labelOnly="1" grandRow="1" outline="0" fieldPosition="0"/>
    </format>
    <format dxfId="2113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1132">
      <pivotArea dataOnly="0" labelOnly="1" grandRow="1" outline="0" fieldPosition="0"/>
    </format>
    <format dxfId="2113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1130">
      <pivotArea dataOnly="0" labelOnly="1" grandRow="1" outline="0" fieldPosition="0"/>
    </format>
    <format dxfId="2112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112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112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112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1125">
      <pivotArea dataOnly="0" labelOnly="1" outline="0" fieldPosition="0">
        <references count="1">
          <reference field="4294967294" count="1">
            <x v="24"/>
          </reference>
        </references>
      </pivotArea>
    </format>
    <format dxfId="21124">
      <pivotArea dataOnly="0" labelOnly="1" grandRow="1" outline="0" fieldPosition="0"/>
    </format>
    <format dxfId="2112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1122">
      <pivotArea dataOnly="0" labelOnly="1" grandRow="1" outline="0" fieldPosition="0"/>
    </format>
    <format dxfId="2112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1120">
      <pivotArea dataOnly="0" labelOnly="1" outline="0" fieldPosition="0">
        <references count="1">
          <reference field="4294967294" count="1">
            <x v="0"/>
          </reference>
        </references>
      </pivotArea>
    </format>
    <format dxfId="21119">
      <pivotArea dataOnly="0" labelOnly="1" outline="0" fieldPosition="0">
        <references count="1">
          <reference field="4294967294" count="1">
            <x v="0"/>
          </reference>
        </references>
      </pivotArea>
    </format>
    <format dxfId="2111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1117">
      <pivotArea grandRow="1" outline="0" collapsedLevelsAreSubtotals="1" fieldPosition="0"/>
    </format>
    <format dxfId="21116">
      <pivotArea dataOnly="0" labelOnly="1" grandRow="1" outline="0" fieldPosition="0"/>
    </format>
    <format dxfId="21115">
      <pivotArea type="origin" dataOnly="0" labelOnly="1" outline="0" fieldPosition="0"/>
    </format>
    <format dxfId="21114">
      <pivotArea field="-2" type="button" dataOnly="0" labelOnly="1" outline="0" axis="axisCol" fieldPosition="0"/>
    </format>
    <format dxfId="21113">
      <pivotArea type="topRight" dataOnly="0" labelOnly="1" outline="0" fieldPosition="0"/>
    </format>
    <format dxfId="21112">
      <pivotArea grandRow="1" outline="0" collapsedLevelsAreSubtotals="1" fieldPosition="0"/>
    </format>
    <format dxfId="21111">
      <pivotArea grandRow="1" outline="0" collapsedLevelsAreSubtotals="1" fieldPosition="0"/>
    </format>
    <format dxfId="21110">
      <pivotArea field="15" type="button" dataOnly="0" labelOnly="1" outline="0" axis="axisRow" fieldPosition="0"/>
    </format>
    <format dxfId="2110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1108">
      <pivotArea field="15" type="button" dataOnly="0" labelOnly="1" outline="0" axis="axisRow" fieldPosition="0"/>
    </format>
    <format dxfId="2110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1106">
      <pivotArea field="15" type="button" dataOnly="0" labelOnly="1" outline="0" axis="axisRow" fieldPosition="0"/>
    </format>
    <format dxfId="2110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1104">
      <pivotArea field="15" type="button" dataOnly="0" labelOnly="1" outline="0" axis="axisRow" fieldPosition="0"/>
    </format>
    <format dxfId="2110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1102">
      <pivotArea field="15" type="button" dataOnly="0" labelOnly="1" outline="0" axis="axisRow" fieldPosition="0"/>
    </format>
    <format dxfId="2110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1100">
      <pivotArea grandRow="1" outline="0" collapsedLevelsAreSubtotals="1" fieldPosition="0"/>
    </format>
    <format dxfId="21099">
      <pivotArea field="15" type="button" dataOnly="0" labelOnly="1" outline="0" axis="axisRow" fieldPosition="0"/>
    </format>
    <format dxfId="2109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1097">
      <pivotArea field="15" type="button" dataOnly="0" labelOnly="1" outline="0" axis="axisRow" fieldPosition="0"/>
    </format>
    <format dxfId="2109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1095">
      <pivotArea outline="0" fieldPosition="0">
        <references count="1">
          <reference field="4294967294" count="3" selected="0">
            <x v="0"/>
            <x v="1"/>
            <x v="2"/>
          </reference>
        </references>
      </pivotArea>
    </format>
    <format dxfId="21094">
      <pivotArea outline="0" collapsedLevelsAreSubtotals="1" fieldPosition="0"/>
    </format>
    <format dxfId="21093">
      <pivotArea field="15" type="button" dataOnly="0" labelOnly="1" outline="0" axis="axisRow" fieldPosition="0"/>
    </format>
    <format dxfId="21092">
      <pivotArea dataOnly="0" labelOnly="1" outline="0" fieldPosition="0">
        <references count="1">
          <reference field="15" count="0"/>
        </references>
      </pivotArea>
    </format>
    <format dxfId="21091">
      <pivotArea dataOnly="0" labelOnly="1" grandRow="1" outline="0" fieldPosition="0"/>
    </format>
    <format dxfId="2109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1089">
      <pivotArea outline="0" fieldPosition="0">
        <references count="1">
          <reference field="15" count="0" selected="0"/>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16A4CFC-D0F7-4A12-B151-F22E9C230AF2}" name="PivotTable16" cacheId="4"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location ref="BF32:BI49" firstHeaderRow="1" firstDataRow="2" firstDataCol="1" rowPageCount="2" colPageCount="1"/>
  <pivotFields count="163">
    <pivotField dataField="1" showAll="0"/>
    <pivotField showAll="0"/>
    <pivotField showAll="0"/>
    <pivotField showAll="0"/>
    <pivotField showAll="0"/>
    <pivotField showAll="0"/>
    <pivotField showAll="0"/>
    <pivotField showAll="0"/>
    <pivotField showAll="0"/>
    <pivotField showAll="0" defaultSubtotal="0"/>
    <pivotField showAll="0"/>
    <pivotField showAll="0"/>
    <pivotField axis="axisPage" multipleItemSelectionAllowed="1" showAll="0">
      <items count="7">
        <item x="4"/>
        <item x="1"/>
        <item x="0"/>
        <item x="2"/>
        <item x="3"/>
        <item x="5"/>
        <item t="default"/>
      </items>
    </pivotField>
    <pivotField showAll="0"/>
    <pivotField showAll="0"/>
    <pivotField axis="axisRow" showAll="0" sortType="ascending" defaultSubtotal="0">
      <items count="18">
        <item x="2"/>
        <item x="3"/>
        <item x="6"/>
        <item x="14"/>
        <item x="9"/>
        <item x="10"/>
        <item x="15"/>
        <item x="1"/>
        <item x="13"/>
        <item x="7"/>
        <item x="17"/>
        <item x="8"/>
        <item x="16"/>
        <item x="11"/>
        <item x="0"/>
        <item x="12"/>
        <item x="4"/>
        <item x="5"/>
      </items>
    </pivotField>
    <pivotField numFmtId="165" showAll="0"/>
    <pivotField numFmtId="3" showAll="0"/>
    <pivotField numFmtId="3" showAll="0"/>
    <pivotField numFmtId="3"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defaultSubtotal="0">
      <items count="2">
        <item x="1"/>
        <item x="0"/>
      </items>
    </pivotField>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pivotField showAll="0"/>
    <pivotField showAll="0"/>
    <pivotField showAll="0"/>
    <pivotField axis="axisPage"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8"/>
  </colFields>
  <colItems count="3">
    <i>
      <x/>
    </i>
    <i>
      <x v="1"/>
    </i>
    <i t="grand">
      <x/>
    </i>
  </colItems>
  <pageFields count="2">
    <pageField fld="12" hier="-1"/>
    <pageField fld="162" hier="-1"/>
  </pageFields>
  <dataFields count="1">
    <dataField name="Count of LOAN NO" fld="0" subtotal="count" baseField="13" baseItem="3"/>
  </dataFields>
  <formats count="6">
    <format dxfId="21243">
      <pivotArea field="148" type="button" dataOnly="0" labelOnly="1" outline="0" axis="axisCol" fieldPosition="0"/>
    </format>
    <format dxfId="21242">
      <pivotArea field="148" type="button" dataOnly="0" labelOnly="1" outline="0" axis="axisCol" fieldPosition="0"/>
    </format>
    <format dxfId="21241">
      <pivotArea field="148" type="button" dataOnly="0" labelOnly="1" outline="0" axis="axisCol" fieldPosition="0"/>
    </format>
    <format dxfId="21240">
      <pivotArea field="148" type="button" dataOnly="0" labelOnly="1" outline="0" axis="axisCol" fieldPosition="0"/>
    </format>
    <format dxfId="21239">
      <pivotArea field="148" type="button" dataOnly="0" labelOnly="1" outline="0" axis="axisCol" fieldPosition="0"/>
    </format>
    <format dxfId="21238">
      <pivotArea field="148" type="button" dataOnly="0" labelOnly="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9AA660-DB2F-4190-8478-D26EDDF25299}" name="PivotTable19" cacheId="86"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42:E62" firstHeaderRow="1" firstDataRow="2" firstDataCol="1" rowPageCount="3" colPageCount="1"/>
  <pivotFields count="162">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x="1"/>
        <item x="0"/>
        <item x="2"/>
        <item t="default"/>
      </items>
    </pivotField>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m="1" x="2"/>
        <item x="0"/>
        <item x="1"/>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12" hier="-1"/>
    <pageField fld="51" hier="-1"/>
    <pageField fld="52" hier="-1"/>
  </pageFields>
  <dataFields count="1">
    <dataField name="Sum of POS" fld="38" baseField="0" baseItem="0"/>
  </dataFields>
  <formats count="326">
    <format dxfId="26069">
      <pivotArea dataOnly="0" labelOnly="1" outline="0" fieldPosition="0">
        <references count="1">
          <reference field="13" count="0"/>
        </references>
      </pivotArea>
    </format>
    <format dxfId="26068">
      <pivotArea dataOnly="0" labelOnly="1" grandCol="1" outline="0" fieldPosition="0"/>
    </format>
    <format dxfId="26067">
      <pivotArea dataOnly="0" labelOnly="1" outline="0" fieldPosition="0">
        <references count="1">
          <reference field="13" count="0"/>
        </references>
      </pivotArea>
    </format>
    <format dxfId="26066">
      <pivotArea dataOnly="0" labelOnly="1" grandCol="1" outline="0" fieldPosition="0"/>
    </format>
    <format dxfId="26065">
      <pivotArea dataOnly="0" labelOnly="1" outline="0" fieldPosition="0">
        <references count="1">
          <reference field="13" count="0"/>
        </references>
      </pivotArea>
    </format>
    <format dxfId="26064">
      <pivotArea dataOnly="0" labelOnly="1" grandCol="1" outline="0" fieldPosition="0"/>
    </format>
    <format dxfId="26063">
      <pivotArea outline="0" collapsedLevelsAreSubtotals="1" fieldPosition="0"/>
    </format>
    <format dxfId="26062">
      <pivotArea dataOnly="0" labelOnly="1" grandRow="1" outline="0" fieldPosition="0"/>
    </format>
    <format dxfId="26061">
      <pivotArea outline="0" collapsedLevelsAreSubtotals="1" fieldPosition="0"/>
    </format>
    <format dxfId="26060">
      <pivotArea dataOnly="0" labelOnly="1" grandRow="1" outline="0" fieldPosition="0"/>
    </format>
    <format dxfId="26059">
      <pivotArea type="all" dataOnly="0" outline="0" fieldPosition="0"/>
    </format>
    <format dxfId="26058">
      <pivotArea dataOnly="0" labelOnly="1" outline="0" fieldPosition="0">
        <references count="1">
          <reference field="12" count="0"/>
        </references>
      </pivotArea>
    </format>
    <format dxfId="26057">
      <pivotArea dataOnly="0" labelOnly="1" outline="0" fieldPosition="0">
        <references count="1">
          <reference field="12" count="0"/>
        </references>
      </pivotArea>
    </format>
    <format dxfId="26056">
      <pivotArea type="all" dataOnly="0" outline="0" fieldPosition="0"/>
    </format>
    <format dxfId="26055">
      <pivotArea grandCol="1" outline="0" collapsedLevelsAreSubtotals="1" fieldPosition="0"/>
    </format>
    <format dxfId="26054">
      <pivotArea grandRow="1" grandCol="1" outline="0" collapsedLevelsAreSubtotals="1" fieldPosition="0"/>
    </format>
    <format dxfId="26053">
      <pivotArea dataOnly="0" labelOnly="1" grandRow="1" outline="0" fieldPosition="0"/>
    </format>
    <format dxfId="26052">
      <pivotArea dataOnly="0" labelOnly="1" grandRow="1" outline="0" fieldPosition="0"/>
    </format>
    <format dxfId="26051">
      <pivotArea field="13" grandRow="1" outline="0" collapsedLevelsAreSubtotals="1" axis="axisCol" fieldPosition="0">
        <references count="1">
          <reference field="13" count="1" selected="0">
            <x v="1"/>
          </reference>
        </references>
      </pivotArea>
    </format>
    <format dxfId="26050">
      <pivotArea dataOnly="0" labelOnly="1" grandRow="1" outline="0" fieldPosition="0"/>
    </format>
    <format dxfId="26049">
      <pivotArea dataOnly="0" labelOnly="1" grandRow="1" outline="0" fieldPosition="0"/>
    </format>
    <format dxfId="26048">
      <pivotArea dataOnly="0" labelOnly="1" grandRow="1" outline="0" fieldPosition="0"/>
    </format>
    <format dxfId="26047">
      <pivotArea dataOnly="0" labelOnly="1" grandRow="1" outline="0" fieldPosition="0"/>
    </format>
    <format dxfId="26046">
      <pivotArea dataOnly="0" labelOnly="1" grandRow="1" outline="0" fieldPosition="0"/>
    </format>
    <format dxfId="26045">
      <pivotArea dataOnly="0" labelOnly="1" grandRow="1" outline="0" fieldPosition="0"/>
    </format>
    <format dxfId="26044">
      <pivotArea outline="0" collapsedLevelsAreSubtotals="1" fieldPosition="0"/>
    </format>
    <format dxfId="26043">
      <pivotArea grandRow="1" outline="0" collapsedLevelsAreSubtotals="1" fieldPosition="0"/>
    </format>
    <format dxfId="26042">
      <pivotArea outline="0" collapsedLevelsAreSubtotals="1" fieldPosition="0"/>
    </format>
    <format dxfId="26041">
      <pivotArea outline="0" collapsedLevelsAreSubtotals="1" fieldPosition="0"/>
    </format>
    <format dxfId="26040">
      <pivotArea grandRow="1" grandCol="1" outline="0" collapsedLevelsAreSubtotals="1" fieldPosition="0"/>
    </format>
    <format dxfId="26039">
      <pivotArea dataOnly="0" labelOnly="1" outline="0" fieldPosition="0">
        <references count="1">
          <reference field="13" count="0"/>
        </references>
      </pivotArea>
    </format>
    <format dxfId="26038">
      <pivotArea dataOnly="0" labelOnly="1" grandCol="1" outline="0" fieldPosition="0"/>
    </format>
    <format dxfId="26037">
      <pivotArea dataOnly="0" labelOnly="1" outline="0" fieldPosition="0">
        <references count="1">
          <reference field="13" count="0"/>
        </references>
      </pivotArea>
    </format>
    <format dxfId="26036">
      <pivotArea dataOnly="0" labelOnly="1" grandCol="1" outline="0" fieldPosition="0"/>
    </format>
    <format dxfId="26035">
      <pivotArea dataOnly="0" labelOnly="1" outline="0" fieldPosition="0">
        <references count="1">
          <reference field="13" count="0"/>
        </references>
      </pivotArea>
    </format>
    <format dxfId="26034">
      <pivotArea dataOnly="0" labelOnly="1" grandCol="1" outline="0" fieldPosition="0"/>
    </format>
    <format dxfId="26033">
      <pivotArea outline="0" collapsedLevelsAreSubtotals="1" fieldPosition="0"/>
    </format>
    <format dxfId="26032">
      <pivotArea dataOnly="0" labelOnly="1" grandRow="1" outline="0" fieldPosition="0"/>
    </format>
    <format dxfId="26031">
      <pivotArea dataOnly="0" labelOnly="1" outline="0" fieldPosition="0">
        <references count="1">
          <reference field="13" count="0"/>
        </references>
      </pivotArea>
    </format>
    <format dxfId="26030">
      <pivotArea dataOnly="0" labelOnly="1" grandCol="1" outline="0" fieldPosition="0"/>
    </format>
    <format dxfId="26029">
      <pivotArea dataOnly="0" labelOnly="1" grandRow="1" outline="0" fieldPosition="0"/>
    </format>
    <format dxfId="26028">
      <pivotArea grandRow="1" outline="0" collapsedLevelsAreSubtotals="1" fieldPosition="0"/>
    </format>
    <format dxfId="26027">
      <pivotArea dataOnly="0" labelOnly="1" grandRow="1" outline="0" fieldPosition="0"/>
    </format>
    <format dxfId="26026">
      <pivotArea type="all" dataOnly="0" outline="0" fieldPosition="0"/>
    </format>
    <format dxfId="26025">
      <pivotArea outline="0" collapsedLevelsAreSubtotals="1" fieldPosition="0"/>
    </format>
    <format dxfId="26024">
      <pivotArea dataOnly="0" labelOnly="1" grandRow="1" outline="0" fieldPosition="0"/>
    </format>
    <format dxfId="26023">
      <pivotArea dataOnly="0" labelOnly="1" outline="0" fieldPosition="0">
        <references count="1">
          <reference field="13" count="0"/>
        </references>
      </pivotArea>
    </format>
    <format dxfId="26022">
      <pivotArea dataOnly="0" labelOnly="1" grandCol="1" outline="0" fieldPosition="0"/>
    </format>
    <format dxfId="26021">
      <pivotArea outline="0" collapsedLevelsAreSubtotals="1" fieldPosition="0"/>
    </format>
    <format dxfId="26020">
      <pivotArea dataOnly="0" labelOnly="1" grandRow="1" outline="0" fieldPosition="0"/>
    </format>
    <format dxfId="26019">
      <pivotArea dataOnly="0" labelOnly="1" outline="0" fieldPosition="0">
        <references count="1">
          <reference field="13" count="0"/>
        </references>
      </pivotArea>
    </format>
    <format dxfId="26018">
      <pivotArea dataOnly="0" labelOnly="1" grandCol="1" outline="0" fieldPosition="0"/>
    </format>
    <format dxfId="26017">
      <pivotArea outline="0" collapsedLevelsAreSubtotals="1" fieldPosition="0"/>
    </format>
    <format dxfId="26016">
      <pivotArea dataOnly="0" labelOnly="1" grandRow="1" outline="0" fieldPosition="0"/>
    </format>
    <format dxfId="26015">
      <pivotArea dataOnly="0" labelOnly="1" outline="0" fieldPosition="0">
        <references count="1">
          <reference field="13" count="0"/>
        </references>
      </pivotArea>
    </format>
    <format dxfId="26014">
      <pivotArea dataOnly="0" labelOnly="1" grandCol="1" outline="0" fieldPosition="0"/>
    </format>
    <format dxfId="26013">
      <pivotArea outline="0" collapsedLevelsAreSubtotals="1" fieldPosition="0"/>
    </format>
    <format dxfId="26012">
      <pivotArea dataOnly="0" labelOnly="1" grandRow="1" outline="0" fieldPosition="0"/>
    </format>
    <format dxfId="26011">
      <pivotArea dataOnly="0" labelOnly="1" outline="0" fieldPosition="0">
        <references count="1">
          <reference field="13" count="0"/>
        </references>
      </pivotArea>
    </format>
    <format dxfId="26010">
      <pivotArea dataOnly="0" labelOnly="1" grandCol="1" outline="0" fieldPosition="0"/>
    </format>
    <format dxfId="26009">
      <pivotArea dataOnly="0" labelOnly="1" outline="0" fieldPosition="0">
        <references count="1">
          <reference field="13" count="0"/>
        </references>
      </pivotArea>
    </format>
    <format dxfId="26008">
      <pivotArea dataOnly="0" labelOnly="1" grandCol="1" outline="0" fieldPosition="0"/>
    </format>
    <format dxfId="26007">
      <pivotArea dataOnly="0" labelOnly="1" outline="0" fieldPosition="0">
        <references count="1">
          <reference field="13" count="0"/>
        </references>
      </pivotArea>
    </format>
    <format dxfId="26006">
      <pivotArea dataOnly="0" labelOnly="1" grandCol="1" outline="0" fieldPosition="0"/>
    </format>
    <format dxfId="26005">
      <pivotArea dataOnly="0" labelOnly="1" outline="0" fieldPosition="0">
        <references count="1">
          <reference field="13" count="0"/>
        </references>
      </pivotArea>
    </format>
    <format dxfId="26004">
      <pivotArea dataOnly="0" labelOnly="1" grandCol="1" outline="0" fieldPosition="0"/>
    </format>
    <format dxfId="26003">
      <pivotArea dataOnly="0" labelOnly="1" outline="0" fieldPosition="0">
        <references count="1">
          <reference field="13" count="0"/>
        </references>
      </pivotArea>
    </format>
    <format dxfId="26002">
      <pivotArea dataOnly="0" labelOnly="1" grandCol="1" outline="0" fieldPosition="0"/>
    </format>
    <format dxfId="26001">
      <pivotArea grandRow="1" outline="0" collapsedLevelsAreSubtotals="1" fieldPosition="0"/>
    </format>
    <format dxfId="26000">
      <pivotArea dataOnly="0" labelOnly="1" grandRow="1" outline="0" fieldPosition="0"/>
    </format>
    <format dxfId="25999">
      <pivotArea dataOnly="0" labelOnly="1" outline="0" fieldPosition="0">
        <references count="1">
          <reference field="13" count="0"/>
        </references>
      </pivotArea>
    </format>
    <format dxfId="25998">
      <pivotArea dataOnly="0" labelOnly="1" grandCol="1" outline="0" fieldPosition="0"/>
    </format>
    <format dxfId="25997">
      <pivotArea dataOnly="0" labelOnly="1" outline="0" fieldPosition="0">
        <references count="1">
          <reference field="13" count="0"/>
        </references>
      </pivotArea>
    </format>
    <format dxfId="25996">
      <pivotArea dataOnly="0" labelOnly="1" grandCol="1" outline="0" fieldPosition="0"/>
    </format>
    <format dxfId="25995">
      <pivotArea grandRow="1" outline="0" collapsedLevelsAreSubtotals="1" fieldPosition="0"/>
    </format>
    <format dxfId="25994">
      <pivotArea dataOnly="0" labelOnly="1" grandRow="1" outline="0" fieldPosition="0"/>
    </format>
    <format dxfId="25993">
      <pivotArea grandRow="1" outline="0" collapsedLevelsAreSubtotals="1" fieldPosition="0"/>
    </format>
    <format dxfId="25992">
      <pivotArea dataOnly="0" labelOnly="1" grandRow="1" outline="0" fieldPosition="0"/>
    </format>
    <format dxfId="25991">
      <pivotArea dataOnly="0" labelOnly="1" outline="0" fieldPosition="0">
        <references count="1">
          <reference field="13" count="0"/>
        </references>
      </pivotArea>
    </format>
    <format dxfId="25990">
      <pivotArea dataOnly="0" labelOnly="1" grandCol="1" outline="0" fieldPosition="0"/>
    </format>
    <format dxfId="25989">
      <pivotArea dataOnly="0" labelOnly="1" outline="0" fieldPosition="0">
        <references count="1">
          <reference field="13" count="0"/>
        </references>
      </pivotArea>
    </format>
    <format dxfId="25988">
      <pivotArea dataOnly="0" labelOnly="1" grandCol="1" outline="0" fieldPosition="0"/>
    </format>
    <format dxfId="25987">
      <pivotArea dataOnly="0" labelOnly="1" outline="0" fieldPosition="0">
        <references count="1">
          <reference field="13" count="0"/>
        </references>
      </pivotArea>
    </format>
    <format dxfId="25986">
      <pivotArea dataOnly="0" labelOnly="1" grandCol="1" outline="0" fieldPosition="0"/>
    </format>
    <format dxfId="25985">
      <pivotArea grandRow="1" outline="0" collapsedLevelsAreSubtotals="1" fieldPosition="0"/>
    </format>
    <format dxfId="25984">
      <pivotArea dataOnly="0" labelOnly="1" grandRow="1" outline="0" fieldPosition="0"/>
    </format>
    <format dxfId="25983">
      <pivotArea dataOnly="0" labelOnly="1" outline="0" fieldPosition="0">
        <references count="1">
          <reference field="13" count="0"/>
        </references>
      </pivotArea>
    </format>
    <format dxfId="25982">
      <pivotArea dataOnly="0" labelOnly="1" grandCol="1" outline="0" fieldPosition="0"/>
    </format>
    <format dxfId="25981">
      <pivotArea grandRow="1" outline="0" collapsedLevelsAreSubtotals="1" fieldPosition="0"/>
    </format>
    <format dxfId="25980">
      <pivotArea dataOnly="0" labelOnly="1" grandRow="1" outline="0" fieldPosition="0"/>
    </format>
    <format dxfId="25979">
      <pivotArea type="origin" dataOnly="0" labelOnly="1" outline="0" fieldPosition="0"/>
    </format>
    <format dxfId="25978">
      <pivotArea dataOnly="0" labelOnly="1" grandRow="1" outline="0" fieldPosition="0"/>
    </format>
    <format dxfId="25977">
      <pivotArea type="origin" dataOnly="0" labelOnly="1" outline="0" fieldPosition="0"/>
    </format>
    <format dxfId="25976">
      <pivotArea dataOnly="0" labelOnly="1" grandRow="1" outline="0" fieldPosition="0"/>
    </format>
    <format dxfId="25975">
      <pivotArea type="origin" dataOnly="0" labelOnly="1" outline="0" fieldPosition="0"/>
    </format>
    <format dxfId="25974">
      <pivotArea dataOnly="0" labelOnly="1" grandRow="1" outline="0" fieldPosition="0"/>
    </format>
    <format dxfId="25973">
      <pivotArea type="origin" dataOnly="0" labelOnly="1" outline="0" fieldPosition="0"/>
    </format>
    <format dxfId="25972">
      <pivotArea dataOnly="0" labelOnly="1" grandRow="1" outline="0" fieldPosition="0"/>
    </format>
    <format dxfId="25971">
      <pivotArea type="all" dataOnly="0" outline="0" fieldPosition="0"/>
    </format>
    <format dxfId="25970">
      <pivotArea outline="0" collapsedLevelsAreSubtotals="1" fieldPosition="0"/>
    </format>
    <format dxfId="25969">
      <pivotArea field="13" type="button" dataOnly="0" labelOnly="1" outline="0" axis="axisCol" fieldPosition="0"/>
    </format>
    <format dxfId="25968">
      <pivotArea type="topRight" dataOnly="0" labelOnly="1" outline="0" fieldPosition="0"/>
    </format>
    <format dxfId="25967">
      <pivotArea dataOnly="0" labelOnly="1" grandRow="1" outline="0" fieldPosition="0"/>
    </format>
    <format dxfId="25966">
      <pivotArea dataOnly="0" labelOnly="1" outline="0" fieldPosition="0">
        <references count="1">
          <reference field="13" count="0"/>
        </references>
      </pivotArea>
    </format>
    <format dxfId="25965">
      <pivotArea dataOnly="0" labelOnly="1" grandCol="1" outline="0" fieldPosition="0"/>
    </format>
    <format dxfId="25964">
      <pivotArea type="all" dataOnly="0" outline="0" fieldPosition="0"/>
    </format>
    <format dxfId="25963">
      <pivotArea outline="0" collapsedLevelsAreSubtotals="1" fieldPosition="0"/>
    </format>
    <format dxfId="25962">
      <pivotArea field="13" type="button" dataOnly="0" labelOnly="1" outline="0" axis="axisCol" fieldPosition="0"/>
    </format>
    <format dxfId="25961">
      <pivotArea type="topRight" dataOnly="0" labelOnly="1" outline="0" fieldPosition="0"/>
    </format>
    <format dxfId="25960">
      <pivotArea dataOnly="0" labelOnly="1" grandRow="1" outline="0" fieldPosition="0"/>
    </format>
    <format dxfId="25959">
      <pivotArea dataOnly="0" labelOnly="1" outline="0" fieldPosition="0">
        <references count="1">
          <reference field="13" count="0"/>
        </references>
      </pivotArea>
    </format>
    <format dxfId="25958">
      <pivotArea dataOnly="0" labelOnly="1" grandCol="1" outline="0" fieldPosition="0"/>
    </format>
    <format dxfId="25957">
      <pivotArea outline="0" collapsedLevelsAreSubtotals="1" fieldPosition="0"/>
    </format>
    <format dxfId="25956">
      <pivotArea dataOnly="0" labelOnly="1" grandRow="1" outline="0" fieldPosition="0"/>
    </format>
    <format dxfId="25955">
      <pivotArea dataOnly="0" labelOnly="1" outline="0" fieldPosition="0">
        <references count="1">
          <reference field="13" count="0"/>
        </references>
      </pivotArea>
    </format>
    <format dxfId="25954">
      <pivotArea dataOnly="0" labelOnly="1" grandCol="1" outline="0" fieldPosition="0"/>
    </format>
    <format dxfId="25953">
      <pivotArea outline="0" collapsedLevelsAreSubtotals="1" fieldPosition="0"/>
    </format>
    <format dxfId="25952">
      <pivotArea dataOnly="0" labelOnly="1" grandRow="1" outline="0" fieldPosition="0"/>
    </format>
    <format dxfId="25951">
      <pivotArea dataOnly="0" labelOnly="1" outline="0" fieldPosition="0">
        <references count="1">
          <reference field="13" count="0"/>
        </references>
      </pivotArea>
    </format>
    <format dxfId="25950">
      <pivotArea dataOnly="0" labelOnly="1" grandCol="1" outline="0" fieldPosition="0"/>
    </format>
    <format dxfId="25949">
      <pivotArea grandRow="1" outline="0" collapsedLevelsAreSubtotals="1" fieldPosition="0"/>
    </format>
    <format dxfId="25948">
      <pivotArea dataOnly="0" labelOnly="1" grandRow="1" outline="0" fieldPosition="0"/>
    </format>
    <format dxfId="25947">
      <pivotArea outline="0" collapsedLevelsAreSubtotals="1" fieldPosition="0"/>
    </format>
    <format dxfId="25946">
      <pivotArea dataOnly="0" labelOnly="1" grandRow="1" outline="0" fieldPosition="0"/>
    </format>
    <format dxfId="25945">
      <pivotArea grandRow="1" outline="0" collapsedLevelsAreSubtotals="1" fieldPosition="0"/>
    </format>
    <format dxfId="25944">
      <pivotArea dataOnly="0" labelOnly="1" grandRow="1" outline="0" fieldPosition="0"/>
    </format>
    <format dxfId="25943">
      <pivotArea dataOnly="0" labelOnly="1" grandRow="1" outline="0" fieldPosition="0"/>
    </format>
    <format dxfId="25942">
      <pivotArea dataOnly="0" labelOnly="1" grandRow="1" outline="0" fieldPosition="0"/>
    </format>
    <format dxfId="25941">
      <pivotArea grandRow="1" outline="0" collapsedLevelsAreSubtotals="1" fieldPosition="0"/>
    </format>
    <format dxfId="25940">
      <pivotArea dataOnly="0" labelOnly="1" grandRow="1" outline="0" fieldPosition="0"/>
    </format>
    <format dxfId="25939">
      <pivotArea outline="0" collapsedLevelsAreSubtotals="1" fieldPosition="0"/>
    </format>
    <format dxfId="25938">
      <pivotArea dataOnly="0" labelOnly="1" grandRow="1" outline="0" fieldPosition="0"/>
    </format>
    <format dxfId="25937">
      <pivotArea type="all" dataOnly="0" outline="0" fieldPosition="0"/>
    </format>
    <format dxfId="25936">
      <pivotArea outline="0" collapsedLevelsAreSubtotals="1" fieldPosition="0"/>
    </format>
    <format dxfId="25935">
      <pivotArea field="13" type="button" dataOnly="0" labelOnly="1" outline="0" axis="axisCol" fieldPosition="0"/>
    </format>
    <format dxfId="25934">
      <pivotArea type="topRight" dataOnly="0" labelOnly="1" outline="0" fieldPosition="0"/>
    </format>
    <format dxfId="25933">
      <pivotArea dataOnly="0" labelOnly="1" grandRow="1" outline="0" fieldPosition="0"/>
    </format>
    <format dxfId="25932">
      <pivotArea dataOnly="0" labelOnly="1" outline="0" fieldPosition="0">
        <references count="1">
          <reference field="13" count="0"/>
        </references>
      </pivotArea>
    </format>
    <format dxfId="25931">
      <pivotArea dataOnly="0" labelOnly="1" grandCol="1" outline="0" fieldPosition="0"/>
    </format>
    <format dxfId="25930">
      <pivotArea type="all" dataOnly="0" outline="0" fieldPosition="0"/>
    </format>
    <format dxfId="25929">
      <pivotArea outline="0" collapsedLevelsAreSubtotals="1" fieldPosition="0"/>
    </format>
    <format dxfId="25928">
      <pivotArea field="13" type="button" dataOnly="0" labelOnly="1" outline="0" axis="axisCol" fieldPosition="0"/>
    </format>
    <format dxfId="25927">
      <pivotArea type="topRight" dataOnly="0" labelOnly="1" outline="0" fieldPosition="0"/>
    </format>
    <format dxfId="25926">
      <pivotArea dataOnly="0" labelOnly="1" grandRow="1" outline="0" fieldPosition="0"/>
    </format>
    <format dxfId="25925">
      <pivotArea dataOnly="0" labelOnly="1" outline="0" fieldPosition="0">
        <references count="1">
          <reference field="13" count="0"/>
        </references>
      </pivotArea>
    </format>
    <format dxfId="25924">
      <pivotArea dataOnly="0" labelOnly="1" grandCol="1" outline="0" fieldPosition="0"/>
    </format>
    <format dxfId="25923">
      <pivotArea outline="0" collapsedLevelsAreSubtotals="1" fieldPosition="0"/>
    </format>
    <format dxfId="25922">
      <pivotArea dataOnly="0" labelOnly="1" grandRow="1" outline="0" fieldPosition="0"/>
    </format>
    <format dxfId="25921">
      <pivotArea outline="0" collapsedLevelsAreSubtotals="1" fieldPosition="0"/>
    </format>
    <format dxfId="25920">
      <pivotArea outline="0" collapsedLevelsAreSubtotals="1" fieldPosition="0"/>
    </format>
    <format dxfId="25919">
      <pivotArea outline="0" collapsedLevelsAreSubtotals="1" fieldPosition="0"/>
    </format>
    <format dxfId="25918">
      <pivotArea outline="0" fieldPosition="0">
        <references count="1">
          <reference field="13" count="1" selected="0">
            <x v="1"/>
          </reference>
        </references>
      </pivotArea>
    </format>
    <format dxfId="25917">
      <pivotArea outline="0" fieldPosition="0">
        <references count="1">
          <reference field="13" count="1" selected="0">
            <x v="2"/>
          </reference>
        </references>
      </pivotArea>
    </format>
    <format dxfId="25916">
      <pivotArea grandCol="1" outline="0" collapsedLevelsAreSubtotals="1" fieldPosition="0"/>
    </format>
    <format dxfId="25915">
      <pivotArea field="13" grandRow="1" outline="0" axis="axisCol" fieldPosition="0">
        <references count="1">
          <reference field="13" count="1" selected="0">
            <x v="0"/>
          </reference>
        </references>
      </pivotArea>
    </format>
    <format dxfId="25914">
      <pivotArea field="13" type="button" dataOnly="0" labelOnly="1" outline="0" axis="axisCol" fieldPosition="0"/>
    </format>
    <format dxfId="25913">
      <pivotArea field="13" type="button" dataOnly="0" labelOnly="1" outline="0" axis="axisCol" fieldPosition="0"/>
    </format>
    <format dxfId="25912">
      <pivotArea dataOnly="0" labelOnly="1" outline="0" fieldPosition="0">
        <references count="1">
          <reference field="51" count="0"/>
        </references>
      </pivotArea>
    </format>
    <format dxfId="25911">
      <pivotArea dataOnly="0" labelOnly="1" outline="0" fieldPosition="0">
        <references count="1">
          <reference field="13" count="0"/>
        </references>
      </pivotArea>
    </format>
    <format dxfId="25910">
      <pivotArea dataOnly="0" labelOnly="1" grandCol="1" outline="0" fieldPosition="0"/>
    </format>
    <format dxfId="25909">
      <pivotArea outline="0" collapsedLevelsAreSubtotals="1" fieldPosition="0"/>
    </format>
    <format dxfId="25908">
      <pivotArea field="13" type="button" dataOnly="0" labelOnly="1" outline="0" axis="axisCol" fieldPosition="0"/>
    </format>
    <format dxfId="25907">
      <pivotArea type="topRight" dataOnly="0" labelOnly="1" outline="0" fieldPosition="0"/>
    </format>
    <format dxfId="25906">
      <pivotArea dataOnly="0" labelOnly="1" outline="0" fieldPosition="0">
        <references count="1">
          <reference field="13" count="0"/>
        </references>
      </pivotArea>
    </format>
    <format dxfId="25905">
      <pivotArea dataOnly="0" labelOnly="1" grandCol="1" outline="0" fieldPosition="0"/>
    </format>
    <format dxfId="25904">
      <pivotArea outline="0" collapsedLevelsAreSubtotals="1" fieldPosition="0"/>
    </format>
    <format dxfId="25903">
      <pivotArea dataOnly="0" labelOnly="1" grandRow="1" outline="0" fieldPosition="0"/>
    </format>
    <format dxfId="25902">
      <pivotArea dataOnly="0" labelOnly="1" outline="0" fieldPosition="0">
        <references count="1">
          <reference field="13" count="0"/>
        </references>
      </pivotArea>
    </format>
    <format dxfId="25901">
      <pivotArea dataOnly="0" labelOnly="1" grandCol="1" outline="0" fieldPosition="0"/>
    </format>
    <format dxfId="25900">
      <pivotArea outline="0" collapsedLevelsAreSubtotals="1" fieldPosition="0"/>
    </format>
    <format dxfId="25899">
      <pivotArea dataOnly="0" labelOnly="1" grandRow="1" outline="0" fieldPosition="0"/>
    </format>
    <format dxfId="25898">
      <pivotArea dataOnly="0" labelOnly="1" outline="0" fieldPosition="0">
        <references count="1">
          <reference field="13" count="0"/>
        </references>
      </pivotArea>
    </format>
    <format dxfId="25897">
      <pivotArea dataOnly="0" labelOnly="1" grandCol="1" outline="0" fieldPosition="0"/>
    </format>
    <format dxfId="25896">
      <pivotArea dataOnly="0" labelOnly="1" outline="0" fieldPosition="0">
        <references count="1">
          <reference field="13" count="0"/>
        </references>
      </pivotArea>
    </format>
    <format dxfId="25895">
      <pivotArea dataOnly="0" labelOnly="1" grandCol="1" outline="0" fieldPosition="0"/>
    </format>
    <format dxfId="25894">
      <pivotArea grandRow="1" outline="0" collapsedLevelsAreSubtotals="1" fieldPosition="0"/>
    </format>
    <format dxfId="25893">
      <pivotArea dataOnly="0" labelOnly="1" grandRow="1" outline="0" fieldPosition="0"/>
    </format>
    <format dxfId="25892">
      <pivotArea outline="0" collapsedLevelsAreSubtotals="1" fieldPosition="0"/>
    </format>
    <format dxfId="25891">
      <pivotArea dataOnly="0" labelOnly="1" grandRow="1" outline="0" fieldPosition="0"/>
    </format>
    <format dxfId="25890">
      <pivotArea dataOnly="0" labelOnly="1" outline="0" fieldPosition="0">
        <references count="1">
          <reference field="13" count="0"/>
        </references>
      </pivotArea>
    </format>
    <format dxfId="25889">
      <pivotArea dataOnly="0" labelOnly="1" grandCol="1" outline="0" fieldPosition="0"/>
    </format>
    <format dxfId="25888">
      <pivotArea outline="0" collapsedLevelsAreSubtotals="1" fieldPosition="0"/>
    </format>
    <format dxfId="25887">
      <pivotArea dataOnly="0" labelOnly="1" grandRow="1" outline="0" fieldPosition="0"/>
    </format>
    <format dxfId="25886">
      <pivotArea dataOnly="0" labelOnly="1" outline="0" fieldPosition="0">
        <references count="1">
          <reference field="13" count="0"/>
        </references>
      </pivotArea>
    </format>
    <format dxfId="25885">
      <pivotArea dataOnly="0" labelOnly="1" grandCol="1" outline="0" fieldPosition="0"/>
    </format>
    <format dxfId="25884">
      <pivotArea outline="0" collapsedLevelsAreSubtotals="1" fieldPosition="0"/>
    </format>
    <format dxfId="25883">
      <pivotArea dataOnly="0" labelOnly="1" grandRow="1" outline="0" fieldPosition="0"/>
    </format>
    <format dxfId="25882">
      <pivotArea dataOnly="0" labelOnly="1" outline="0" fieldPosition="0">
        <references count="1">
          <reference field="13" count="0"/>
        </references>
      </pivotArea>
    </format>
    <format dxfId="25881">
      <pivotArea dataOnly="0" labelOnly="1" grandCol="1" outline="0" fieldPosition="0"/>
    </format>
    <format dxfId="25880">
      <pivotArea outline="0" collapsedLevelsAreSubtotals="1" fieldPosition="0"/>
    </format>
    <format dxfId="25879">
      <pivotArea dataOnly="0" labelOnly="1" grandRow="1" outline="0" fieldPosition="0"/>
    </format>
    <format dxfId="25878">
      <pivotArea dataOnly="0" labelOnly="1" outline="0" fieldPosition="0">
        <references count="1">
          <reference field="13" count="0"/>
        </references>
      </pivotArea>
    </format>
    <format dxfId="25877">
      <pivotArea dataOnly="0" labelOnly="1" grandCol="1" outline="0" fieldPosition="0"/>
    </format>
    <format dxfId="25876">
      <pivotArea outline="0" collapsedLevelsAreSubtotals="1" fieldPosition="0"/>
    </format>
    <format dxfId="25875">
      <pivotArea dataOnly="0" labelOnly="1" grandRow="1" outline="0" fieldPosition="0"/>
    </format>
    <format dxfId="25874">
      <pivotArea dataOnly="0" labelOnly="1" outline="0" fieldPosition="0">
        <references count="1">
          <reference field="13" count="0"/>
        </references>
      </pivotArea>
    </format>
    <format dxfId="25873">
      <pivotArea dataOnly="0" labelOnly="1" grandCol="1" outline="0" fieldPosition="0"/>
    </format>
    <format dxfId="25872">
      <pivotArea outline="0" collapsedLevelsAreSubtotals="1" fieldPosition="0"/>
    </format>
    <format dxfId="25871">
      <pivotArea dataOnly="0" labelOnly="1" grandRow="1" outline="0" fieldPosition="0"/>
    </format>
    <format dxfId="25870">
      <pivotArea dataOnly="0" labelOnly="1" outline="0" fieldPosition="0">
        <references count="1">
          <reference field="13" count="0"/>
        </references>
      </pivotArea>
    </format>
    <format dxfId="25869">
      <pivotArea dataOnly="0" labelOnly="1" grandCol="1" outline="0" fieldPosition="0"/>
    </format>
    <format dxfId="25868">
      <pivotArea dataOnly="0" labelOnly="1" outline="0" fieldPosition="0">
        <references count="1">
          <reference field="13" count="0"/>
        </references>
      </pivotArea>
    </format>
    <format dxfId="25867">
      <pivotArea dataOnly="0" labelOnly="1" grandCol="1" outline="0" fieldPosition="0"/>
    </format>
    <format dxfId="25866">
      <pivotArea grandRow="1" outline="0" collapsedLevelsAreSubtotals="1" fieldPosition="0"/>
    </format>
    <format dxfId="25865">
      <pivotArea dataOnly="0" labelOnly="1" grandRow="1" outline="0" fieldPosition="0"/>
    </format>
    <format dxfId="25864">
      <pivotArea outline="0" collapsedLevelsAreSubtotals="1" fieldPosition="0"/>
    </format>
    <format dxfId="25863">
      <pivotArea dataOnly="0" labelOnly="1" grandRow="1" outline="0" fieldPosition="0"/>
    </format>
    <format dxfId="25862">
      <pivotArea dataOnly="0" labelOnly="1" outline="0" fieldPosition="0">
        <references count="1">
          <reference field="13" count="0"/>
        </references>
      </pivotArea>
    </format>
    <format dxfId="25861">
      <pivotArea dataOnly="0" labelOnly="1" grandCol="1" outline="0" fieldPosition="0"/>
    </format>
    <format dxfId="25860">
      <pivotArea outline="0" collapsedLevelsAreSubtotals="1" fieldPosition="0"/>
    </format>
    <format dxfId="25859">
      <pivotArea dataOnly="0" labelOnly="1" grandRow="1" outline="0" fieldPosition="0"/>
    </format>
    <format dxfId="25858">
      <pivotArea dataOnly="0" labelOnly="1" outline="0" fieldPosition="0">
        <references count="1">
          <reference field="13" count="0"/>
        </references>
      </pivotArea>
    </format>
    <format dxfId="25857">
      <pivotArea dataOnly="0" labelOnly="1" grandCol="1" outline="0" fieldPosition="0"/>
    </format>
    <format dxfId="25856">
      <pivotArea dataOnly="0" labelOnly="1" outline="0" fieldPosition="0">
        <references count="1">
          <reference field="13" count="0"/>
        </references>
      </pivotArea>
    </format>
    <format dxfId="25855">
      <pivotArea dataOnly="0" labelOnly="1" grandCol="1" outline="0" fieldPosition="0"/>
    </format>
    <format dxfId="25854">
      <pivotArea grandRow="1" outline="0" collapsedLevelsAreSubtotals="1" fieldPosition="0"/>
    </format>
    <format dxfId="25853">
      <pivotArea dataOnly="0" labelOnly="1" grandRow="1" outline="0" fieldPosition="0"/>
    </format>
    <format dxfId="25852">
      <pivotArea outline="0" collapsedLevelsAreSubtotals="1" fieldPosition="0"/>
    </format>
    <format dxfId="25851">
      <pivotArea dataOnly="0" labelOnly="1" grandRow="1" outline="0" fieldPosition="0"/>
    </format>
    <format dxfId="25850">
      <pivotArea dataOnly="0" labelOnly="1" outline="0" fieldPosition="0">
        <references count="1">
          <reference field="13" count="0"/>
        </references>
      </pivotArea>
    </format>
    <format dxfId="25849">
      <pivotArea dataOnly="0" labelOnly="1" grandCol="1" outline="0" fieldPosition="0"/>
    </format>
    <format dxfId="25848">
      <pivotArea outline="0" collapsedLevelsAreSubtotals="1" fieldPosition="0"/>
    </format>
    <format dxfId="25847">
      <pivotArea dataOnly="0" labelOnly="1" grandRow="1" outline="0" fieldPosition="0"/>
    </format>
    <format dxfId="25846">
      <pivotArea dataOnly="0" labelOnly="1" outline="0" fieldPosition="0">
        <references count="1">
          <reference field="13" count="0"/>
        </references>
      </pivotArea>
    </format>
    <format dxfId="25845">
      <pivotArea dataOnly="0" labelOnly="1" grandCol="1" outline="0" fieldPosition="0"/>
    </format>
    <format dxfId="25844">
      <pivotArea grandRow="1" outline="0" collapsedLevelsAreSubtotals="1" fieldPosition="0"/>
    </format>
    <format dxfId="25843">
      <pivotArea dataOnly="0" labelOnly="1" grandRow="1" outline="0" fieldPosition="0"/>
    </format>
    <format dxfId="25842">
      <pivotArea dataOnly="0" labelOnly="1" outline="0" fieldPosition="0">
        <references count="1">
          <reference field="13" count="0"/>
        </references>
      </pivotArea>
    </format>
    <format dxfId="25841">
      <pivotArea dataOnly="0" labelOnly="1" grandCol="1" outline="0" fieldPosition="0"/>
    </format>
    <format dxfId="25840">
      <pivotArea outline="0" collapsedLevelsAreSubtotals="1" fieldPosition="0"/>
    </format>
    <format dxfId="25839">
      <pivotArea dataOnly="0" labelOnly="1" grandRow="1" outline="0" fieldPosition="0"/>
    </format>
    <format dxfId="25838">
      <pivotArea dataOnly="0" labelOnly="1" outline="0" fieldPosition="0">
        <references count="1">
          <reference field="13" count="0"/>
        </references>
      </pivotArea>
    </format>
    <format dxfId="25837">
      <pivotArea dataOnly="0" labelOnly="1" grandCol="1" outline="0" fieldPosition="0"/>
    </format>
    <format dxfId="25836">
      <pivotArea grandRow="1" outline="0" collapsedLevelsAreSubtotals="1" fieldPosition="0"/>
    </format>
    <format dxfId="25835">
      <pivotArea dataOnly="0" labelOnly="1" grandRow="1" outline="0" fieldPosition="0"/>
    </format>
    <format dxfId="25834">
      <pivotArea grandRow="1" outline="0" collapsedLevelsAreSubtotals="1" fieldPosition="0"/>
    </format>
    <format dxfId="25833">
      <pivotArea dataOnly="0" labelOnly="1" grandRow="1" outline="0" fieldPosition="0"/>
    </format>
    <format dxfId="25832">
      <pivotArea field="15" type="button" dataOnly="0" labelOnly="1" outline="0" axis="axisRow" fieldPosition="0"/>
    </format>
    <format dxfId="25831">
      <pivotArea dataOnly="0" labelOnly="1" outline="0" fieldPosition="0">
        <references count="1">
          <reference field="13" count="0"/>
        </references>
      </pivotArea>
    </format>
    <format dxfId="25830">
      <pivotArea dataOnly="0" labelOnly="1" grandCol="1" outline="0" fieldPosition="0"/>
    </format>
    <format dxfId="25829">
      <pivotArea outline="0" collapsedLevelsAreSubtotals="1" fieldPosition="0"/>
    </format>
    <format dxfId="25828">
      <pivotArea field="15" type="button" dataOnly="0" labelOnly="1" outline="0" axis="axisRow" fieldPosition="0"/>
    </format>
    <format dxfId="25827">
      <pivotArea dataOnly="0" labelOnly="1" outline="0" fieldPosition="0">
        <references count="1">
          <reference field="15" count="0"/>
        </references>
      </pivotArea>
    </format>
    <format dxfId="25826">
      <pivotArea dataOnly="0" labelOnly="1" grandRow="1" outline="0" fieldPosition="0"/>
    </format>
    <format dxfId="25825">
      <pivotArea dataOnly="0" labelOnly="1" outline="0" fieldPosition="0">
        <references count="1">
          <reference field="13" count="0"/>
        </references>
      </pivotArea>
    </format>
    <format dxfId="25824">
      <pivotArea dataOnly="0" labelOnly="1" grandCol="1" outline="0" fieldPosition="0"/>
    </format>
    <format dxfId="25823">
      <pivotArea outline="0" collapsedLevelsAreSubtotals="1" fieldPosition="0"/>
    </format>
    <format dxfId="25822">
      <pivotArea field="15" type="button" dataOnly="0" labelOnly="1" outline="0" axis="axisRow" fieldPosition="0"/>
    </format>
    <format dxfId="25821">
      <pivotArea dataOnly="0" labelOnly="1" outline="0" fieldPosition="0">
        <references count="1">
          <reference field="15" count="0"/>
        </references>
      </pivotArea>
    </format>
    <format dxfId="25820">
      <pivotArea dataOnly="0" labelOnly="1" grandRow="1" outline="0" fieldPosition="0"/>
    </format>
    <format dxfId="25819">
      <pivotArea dataOnly="0" labelOnly="1" outline="0" fieldPosition="0">
        <references count="1">
          <reference field="13" count="0"/>
        </references>
      </pivotArea>
    </format>
    <format dxfId="25818">
      <pivotArea dataOnly="0" labelOnly="1" grandCol="1" outline="0" fieldPosition="0"/>
    </format>
    <format dxfId="25817">
      <pivotArea field="15" type="button" dataOnly="0" labelOnly="1" outline="0" axis="axisRow" fieldPosition="0"/>
    </format>
    <format dxfId="25816">
      <pivotArea dataOnly="0" labelOnly="1" outline="0" fieldPosition="0">
        <references count="1">
          <reference field="13" count="0"/>
        </references>
      </pivotArea>
    </format>
    <format dxfId="25815">
      <pivotArea dataOnly="0" labelOnly="1" grandCol="1" outline="0" fieldPosition="0"/>
    </format>
    <format dxfId="25814">
      <pivotArea dataOnly="0" labelOnly="1" grandRow="1" outline="0" fieldPosition="0"/>
    </format>
    <format dxfId="25813">
      <pivotArea outline="0" collapsedLevelsAreSubtotals="1" fieldPosition="0"/>
    </format>
    <format dxfId="25812">
      <pivotArea field="15" type="button" dataOnly="0" labelOnly="1" outline="0" axis="axisRow" fieldPosition="0"/>
    </format>
    <format dxfId="25811">
      <pivotArea dataOnly="0" labelOnly="1" outline="0" fieldPosition="0">
        <references count="1">
          <reference field="15" count="0"/>
        </references>
      </pivotArea>
    </format>
    <format dxfId="25810">
      <pivotArea dataOnly="0" labelOnly="1" grandRow="1" outline="0" fieldPosition="0"/>
    </format>
    <format dxfId="25809">
      <pivotArea dataOnly="0" labelOnly="1" outline="0" fieldPosition="0">
        <references count="1">
          <reference field="13" count="0"/>
        </references>
      </pivotArea>
    </format>
    <format dxfId="25808">
      <pivotArea dataOnly="0" labelOnly="1" grandCol="1" outline="0" fieldPosition="0"/>
    </format>
    <format dxfId="25807">
      <pivotArea outline="0" collapsedLevelsAreSubtotals="1" fieldPosition="0"/>
    </format>
    <format dxfId="25806">
      <pivotArea field="15" type="button" dataOnly="0" labelOnly="1" outline="0" axis="axisRow" fieldPosition="0"/>
    </format>
    <format dxfId="25805">
      <pivotArea dataOnly="0" labelOnly="1" outline="0" fieldPosition="0">
        <references count="1">
          <reference field="15" count="0"/>
        </references>
      </pivotArea>
    </format>
    <format dxfId="25804">
      <pivotArea dataOnly="0" labelOnly="1" grandRow="1" outline="0" fieldPosition="0"/>
    </format>
    <format dxfId="25803">
      <pivotArea dataOnly="0" labelOnly="1" outline="0" fieldPosition="0">
        <references count="1">
          <reference field="13" count="0"/>
        </references>
      </pivotArea>
    </format>
    <format dxfId="25802">
      <pivotArea dataOnly="0" labelOnly="1" grandCol="1" outline="0" fieldPosition="0"/>
    </format>
    <format dxfId="25801">
      <pivotArea dataOnly="0" labelOnly="1" grandRow="1" outline="0" fieldPosition="0"/>
    </format>
    <format dxfId="25800">
      <pivotArea field="15" type="button" dataOnly="0" labelOnly="1" outline="0" axis="axisRow" fieldPosition="0"/>
    </format>
    <format dxfId="25799">
      <pivotArea dataOnly="0" labelOnly="1" outline="0" fieldPosition="0">
        <references count="1">
          <reference field="13" count="0"/>
        </references>
      </pivotArea>
    </format>
    <format dxfId="25798">
      <pivotArea dataOnly="0" labelOnly="1" grandCol="1" outline="0" fieldPosition="0"/>
    </format>
    <format dxfId="25797">
      <pivotArea type="all" dataOnly="0" outline="0" fieldPosition="0"/>
    </format>
    <format dxfId="25796">
      <pivotArea outline="0" collapsedLevelsAreSubtotals="1" fieldPosition="0"/>
    </format>
    <format dxfId="25795">
      <pivotArea field="15" type="button" dataOnly="0" labelOnly="1" outline="0" axis="axisRow" fieldPosition="0"/>
    </format>
    <format dxfId="25794">
      <pivotArea dataOnly="0" labelOnly="1" outline="0" fieldPosition="0">
        <references count="1">
          <reference field="15" count="0"/>
        </references>
      </pivotArea>
    </format>
    <format dxfId="25793">
      <pivotArea dataOnly="0" labelOnly="1" grandRow="1" outline="0" fieldPosition="0"/>
    </format>
    <format dxfId="25792">
      <pivotArea dataOnly="0" labelOnly="1" outline="0" fieldPosition="0">
        <references count="1">
          <reference field="13" count="0"/>
        </references>
      </pivotArea>
    </format>
    <format dxfId="25791">
      <pivotArea dataOnly="0" labelOnly="1" grandCol="1" outline="0" fieldPosition="0"/>
    </format>
    <format dxfId="25790">
      <pivotArea type="all" dataOnly="0" outline="0" fieldPosition="0"/>
    </format>
    <format dxfId="25789">
      <pivotArea outline="0" collapsedLevelsAreSubtotals="1" fieldPosition="0"/>
    </format>
    <format dxfId="25788">
      <pivotArea field="15" type="button" dataOnly="0" labelOnly="1" outline="0" axis="axisRow" fieldPosition="0"/>
    </format>
    <format dxfId="25787">
      <pivotArea dataOnly="0" labelOnly="1" outline="0" fieldPosition="0">
        <references count="1">
          <reference field="15" count="0"/>
        </references>
      </pivotArea>
    </format>
    <format dxfId="25786">
      <pivotArea dataOnly="0" labelOnly="1" grandRow="1" outline="0" fieldPosition="0"/>
    </format>
    <format dxfId="25785">
      <pivotArea dataOnly="0" labelOnly="1" outline="0" fieldPosition="0">
        <references count="1">
          <reference field="13" count="0"/>
        </references>
      </pivotArea>
    </format>
    <format dxfId="25784">
      <pivotArea dataOnly="0" labelOnly="1" grandCol="1" outline="0" fieldPosition="0"/>
    </format>
    <format dxfId="25783">
      <pivotArea outline="0" collapsedLevelsAreSubtotals="1" fieldPosition="0"/>
    </format>
    <format dxfId="25782">
      <pivotArea field="15" type="button" dataOnly="0" labelOnly="1" outline="0" axis="axisRow" fieldPosition="0"/>
    </format>
    <format dxfId="25781">
      <pivotArea dataOnly="0" labelOnly="1" outline="0" fieldPosition="0">
        <references count="1">
          <reference field="15" count="0"/>
        </references>
      </pivotArea>
    </format>
    <format dxfId="25780">
      <pivotArea dataOnly="0" labelOnly="1" grandRow="1" outline="0" fieldPosition="0"/>
    </format>
    <format dxfId="25779">
      <pivotArea dataOnly="0" labelOnly="1" outline="0" fieldPosition="0">
        <references count="1">
          <reference field="13" count="0"/>
        </references>
      </pivotArea>
    </format>
    <format dxfId="25778">
      <pivotArea dataOnly="0" labelOnly="1" grandCol="1" outline="0" fieldPosition="0"/>
    </format>
    <format dxfId="25777">
      <pivotArea dataOnly="0" labelOnly="1" grandRow="1" outline="0" fieldPosition="0"/>
    </format>
    <format dxfId="25776">
      <pivotArea field="15" type="button" dataOnly="0" labelOnly="1" outline="0" axis="axisRow" fieldPosition="0"/>
    </format>
    <format dxfId="25775">
      <pivotArea dataOnly="0" labelOnly="1" outline="0" fieldPosition="0">
        <references count="1">
          <reference field="13" count="0"/>
        </references>
      </pivotArea>
    </format>
    <format dxfId="25774">
      <pivotArea dataOnly="0" labelOnly="1" grandCol="1" outline="0" fieldPosition="0"/>
    </format>
    <format dxfId="25773">
      <pivotArea field="15" type="button" dataOnly="0" labelOnly="1" outline="0" axis="axisRow" fieldPosition="0"/>
    </format>
    <format dxfId="25772">
      <pivotArea dataOnly="0" labelOnly="1" outline="0" fieldPosition="0">
        <references count="1">
          <reference field="13" count="0"/>
        </references>
      </pivotArea>
    </format>
    <format dxfId="25771">
      <pivotArea dataOnly="0" labelOnly="1" grandCol="1" outline="0" fieldPosition="0"/>
    </format>
    <format dxfId="25770">
      <pivotArea field="15" type="button" dataOnly="0" labelOnly="1" outline="0" axis="axisRow" fieldPosition="0"/>
    </format>
    <format dxfId="25769">
      <pivotArea dataOnly="0" labelOnly="1" outline="0" fieldPosition="0">
        <references count="1">
          <reference field="13" count="0"/>
        </references>
      </pivotArea>
    </format>
    <format dxfId="25768">
      <pivotArea dataOnly="0" labelOnly="1" grandCol="1" outline="0" fieldPosition="0"/>
    </format>
    <format dxfId="25767">
      <pivotArea type="all" dataOnly="0" outline="0" fieldPosition="0"/>
    </format>
    <format dxfId="25766">
      <pivotArea outline="0" collapsedLevelsAreSubtotals="1" fieldPosition="0"/>
    </format>
    <format dxfId="25765">
      <pivotArea type="origin" dataOnly="0" labelOnly="1" outline="0" fieldPosition="0"/>
    </format>
    <format dxfId="25764">
      <pivotArea field="13" type="button" dataOnly="0" labelOnly="1" outline="0" axis="axisCol" fieldPosition="0"/>
    </format>
    <format dxfId="25763">
      <pivotArea type="topRight" dataOnly="0" labelOnly="1" outline="0" fieldPosition="0"/>
    </format>
    <format dxfId="25762">
      <pivotArea field="15" type="button" dataOnly="0" labelOnly="1" outline="0" axis="axisRow" fieldPosition="0"/>
    </format>
    <format dxfId="25761">
      <pivotArea dataOnly="0" labelOnly="1" outline="0" fieldPosition="0">
        <references count="1">
          <reference field="15" count="0"/>
        </references>
      </pivotArea>
    </format>
    <format dxfId="25760">
      <pivotArea dataOnly="0" labelOnly="1" grandRow="1" outline="0" fieldPosition="0"/>
    </format>
    <format dxfId="25759">
      <pivotArea dataOnly="0" labelOnly="1" outline="0" fieldPosition="0">
        <references count="1">
          <reference field="13" count="0"/>
        </references>
      </pivotArea>
    </format>
    <format dxfId="25758">
      <pivotArea dataOnly="0" labelOnly="1" grandCol="1" outline="0" fieldPosition="0"/>
    </format>
    <format dxfId="25757">
      <pivotArea outline="0" collapsedLevelsAreSubtotals="1" fieldPosition="0"/>
    </format>
    <format dxfId="25756">
      <pivotArea field="15" type="button" dataOnly="0" labelOnly="1" outline="0" axis="axisRow" fieldPosition="0"/>
    </format>
    <format dxfId="25755">
      <pivotArea dataOnly="0" labelOnly="1" outline="0" fieldPosition="0">
        <references count="1">
          <reference field="15" count="18">
            <x v="0"/>
            <x v="1"/>
            <x v="2"/>
            <x v="3"/>
            <x v="4"/>
            <x v="5"/>
            <x v="6"/>
            <x v="7"/>
            <x v="8"/>
            <x v="9"/>
            <x v="10"/>
            <x v="11"/>
            <x v="12"/>
            <x v="13"/>
            <x v="14"/>
            <x v="15"/>
            <x v="16"/>
            <x v="17"/>
          </reference>
        </references>
      </pivotArea>
    </format>
    <format dxfId="25754">
      <pivotArea dataOnly="0" labelOnly="1" grandRow="1" outline="0" fieldPosition="0"/>
    </format>
    <format dxfId="25753">
      <pivotArea dataOnly="0" labelOnly="1" outline="0" fieldPosition="0">
        <references count="1">
          <reference field="13" count="0"/>
        </references>
      </pivotArea>
    </format>
    <format dxfId="25752">
      <pivotArea dataOnly="0" labelOnly="1" grandCol="1" outline="0" fieldPosition="0"/>
    </format>
    <format dxfId="25751">
      <pivotArea outline="0" collapsedLevelsAreSubtotals="1" fieldPosition="0"/>
    </format>
    <format dxfId="25750">
      <pivotArea field="15" type="button" dataOnly="0" labelOnly="1" outline="0" axis="axisRow" fieldPosition="0"/>
    </format>
    <format dxfId="25749">
      <pivotArea dataOnly="0" labelOnly="1" outline="0" fieldPosition="0">
        <references count="1">
          <reference field="15" count="0"/>
        </references>
      </pivotArea>
    </format>
    <format dxfId="25748">
      <pivotArea dataOnly="0" labelOnly="1" grandRow="1" outline="0" fieldPosition="0"/>
    </format>
    <format dxfId="25747">
      <pivotArea dataOnly="0" labelOnly="1" outline="0" fieldPosition="0">
        <references count="1">
          <reference field="13" count="0"/>
        </references>
      </pivotArea>
    </format>
    <format dxfId="25746">
      <pivotArea dataOnly="0" labelOnly="1" grandCol="1" outline="0" fieldPosition="0"/>
    </format>
    <format dxfId="25745">
      <pivotArea grandRow="1" outline="0" collapsedLevelsAreSubtotals="1" fieldPosition="0"/>
    </format>
    <format dxfId="25744">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6A92E40-956E-4F98-B579-8B937C4ECE84}" name="PivotTable1" cacheId="86"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95:E315" firstHeaderRow="1" firstDataRow="2" firstDataCol="1" rowPageCount="3" colPageCount="1"/>
  <pivotFields count="162">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compact="0" outline="0" showAll="0" defaultSubtotal="0"/>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Col" compact="0" outline="0" showAll="0" defaultSubtotal="0">
      <items count="3">
        <item x="1"/>
        <item x="0"/>
        <item x="2"/>
      </items>
    </pivotField>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numFmtId="1"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x="1"/>
        <item x="0"/>
        <item m="1" x="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23"/>
  </colFields>
  <colItems count="4">
    <i>
      <x/>
    </i>
    <i>
      <x v="1"/>
    </i>
    <i>
      <x v="2"/>
    </i>
    <i t="grand">
      <x/>
    </i>
  </colItems>
  <pageFields count="3">
    <pageField fld="12" hier="-1"/>
    <pageField fld="51" hier="-1"/>
    <pageField fld="52" hier="-1"/>
  </pageFields>
  <dataFields count="1">
    <dataField name="Sum of POS" fld="38" baseField="13" baseItem="2"/>
  </dataFields>
  <formats count="122">
    <format dxfId="22650">
      <pivotArea dataOnly="0" labelOnly="1" grandCol="1" outline="0" fieldPosition="0"/>
    </format>
    <format dxfId="22649">
      <pivotArea dataOnly="0" labelOnly="1" grandCol="1" outline="0" fieldPosition="0"/>
    </format>
    <format dxfId="22648">
      <pivotArea dataOnly="0" labelOnly="1" grandCol="1" outline="0" fieldPosition="0"/>
    </format>
    <format dxfId="22647">
      <pivotArea outline="0" collapsedLevelsAreSubtotals="1" fieldPosition="0"/>
    </format>
    <format dxfId="22646">
      <pivotArea dataOnly="0" labelOnly="1" grandRow="1" outline="0" fieldPosition="0"/>
    </format>
    <format dxfId="22645">
      <pivotArea outline="0" collapsedLevelsAreSubtotals="1" fieldPosition="0"/>
    </format>
    <format dxfId="22644">
      <pivotArea dataOnly="0" labelOnly="1" grandRow="1" outline="0" fieldPosition="0"/>
    </format>
    <format dxfId="22643">
      <pivotArea type="all" dataOnly="0" outline="0" fieldPosition="0"/>
    </format>
    <format dxfId="22642">
      <pivotArea dataOnly="0" labelOnly="1" outline="0" fieldPosition="0">
        <references count="1">
          <reference field="12" count="0"/>
        </references>
      </pivotArea>
    </format>
    <format dxfId="22641">
      <pivotArea dataOnly="0" labelOnly="1" outline="0" fieldPosition="0">
        <references count="1">
          <reference field="12" count="0"/>
        </references>
      </pivotArea>
    </format>
    <format dxfId="22640">
      <pivotArea type="all" dataOnly="0" outline="0" fieldPosition="0"/>
    </format>
    <format dxfId="22639">
      <pivotArea grandCol="1" outline="0" collapsedLevelsAreSubtotals="1" fieldPosition="0"/>
    </format>
    <format dxfId="22638">
      <pivotArea grandRow="1" grandCol="1" outline="0" collapsedLevelsAreSubtotals="1" fieldPosition="0"/>
    </format>
    <format dxfId="22637">
      <pivotArea dataOnly="0" labelOnly="1" grandRow="1" outline="0" fieldPosition="0"/>
    </format>
    <format dxfId="22636">
      <pivotArea dataOnly="0" labelOnly="1" grandRow="1" outline="0" fieldPosition="0"/>
    </format>
    <format dxfId="22635">
      <pivotArea dataOnly="0" labelOnly="1" grandRow="1" outline="0" fieldPosition="0"/>
    </format>
    <format dxfId="22634">
      <pivotArea dataOnly="0" labelOnly="1" grandRow="1" outline="0" fieldPosition="0"/>
    </format>
    <format dxfId="22633">
      <pivotArea dataOnly="0" labelOnly="1" grandRow="1" outline="0" fieldPosition="0"/>
    </format>
    <format dxfId="22632">
      <pivotArea dataOnly="0" labelOnly="1" grandRow="1" outline="0" fieldPosition="0"/>
    </format>
    <format dxfId="22631">
      <pivotArea dataOnly="0" labelOnly="1" grandRow="1" outline="0" fieldPosition="0"/>
    </format>
    <format dxfId="22630">
      <pivotArea dataOnly="0" labelOnly="1" grandRow="1" outline="0" fieldPosition="0"/>
    </format>
    <format dxfId="22629">
      <pivotArea dataOnly="0" labelOnly="1" grandCol="1" outline="0" fieldPosition="0"/>
    </format>
    <format dxfId="22628">
      <pivotArea dataOnly="0" labelOnly="1" grandCol="1" outline="0" fieldPosition="0"/>
    </format>
    <format dxfId="22627">
      <pivotArea dataOnly="0" labelOnly="1" outline="0" fieldPosition="0">
        <references count="1">
          <reference field="23" count="0"/>
        </references>
      </pivotArea>
    </format>
    <format dxfId="22626">
      <pivotArea dataOnly="0" labelOnly="1" grandCol="1" outline="0" fieldPosition="0"/>
    </format>
    <format dxfId="22625">
      <pivotArea dataOnly="0" labelOnly="1" outline="0" fieldPosition="0">
        <references count="1">
          <reference field="23" count="0"/>
        </references>
      </pivotArea>
    </format>
    <format dxfId="22624">
      <pivotArea dataOnly="0" labelOnly="1" grandCol="1" outline="0" fieldPosition="0"/>
    </format>
    <format dxfId="22623">
      <pivotArea field="23" grandRow="1" outline="0" axis="axisCol" fieldPosition="0">
        <references count="1">
          <reference field="23" count="0" selected="0"/>
        </references>
      </pivotArea>
    </format>
    <format dxfId="22622">
      <pivotArea grandCol="1" outline="0" collapsedLevelsAreSubtotals="1" fieldPosition="0"/>
    </format>
    <format dxfId="22621">
      <pivotArea dataOnly="0" labelOnly="1" outline="0" fieldPosition="0">
        <references count="1">
          <reference field="23" count="0"/>
        </references>
      </pivotArea>
    </format>
    <format dxfId="22620">
      <pivotArea dataOnly="0" labelOnly="1" grandCol="1" outline="0" fieldPosition="0"/>
    </format>
    <format dxfId="22619">
      <pivotArea dataOnly="0" labelOnly="1" outline="0" fieldPosition="0">
        <references count="1">
          <reference field="23" count="0"/>
        </references>
      </pivotArea>
    </format>
    <format dxfId="22618">
      <pivotArea dataOnly="0" labelOnly="1" grandCol="1" outline="0" fieldPosition="0"/>
    </format>
    <format dxfId="22617">
      <pivotArea dataOnly="0" labelOnly="1" outline="0" fieldPosition="0">
        <references count="1">
          <reference field="23" count="0"/>
        </references>
      </pivotArea>
    </format>
    <format dxfId="22616">
      <pivotArea dataOnly="0" labelOnly="1" grandCol="1" outline="0" fieldPosition="0"/>
    </format>
    <format dxfId="22615">
      <pivotArea dataOnly="0" labelOnly="1" outline="0" fieldPosition="0">
        <references count="1">
          <reference field="23" count="0"/>
        </references>
      </pivotArea>
    </format>
    <format dxfId="22614">
      <pivotArea dataOnly="0" labelOnly="1" grandCol="1" outline="0" fieldPosition="0"/>
    </format>
    <format dxfId="22613">
      <pivotArea outline="0" collapsedLevelsAreSubtotals="1" fieldPosition="0"/>
    </format>
    <format dxfId="22612">
      <pivotArea dataOnly="0" labelOnly="1" grandRow="1" outline="0" fieldPosition="0"/>
    </format>
    <format dxfId="22611">
      <pivotArea dataOnly="0" labelOnly="1" outline="0" fieldPosition="0">
        <references count="1">
          <reference field="23" count="0"/>
        </references>
      </pivotArea>
    </format>
    <format dxfId="22610">
      <pivotArea dataOnly="0" labelOnly="1" grandCol="1" outline="0" fieldPosition="0"/>
    </format>
    <format dxfId="22609">
      <pivotArea outline="0" collapsedLevelsAreSubtotals="1" fieldPosition="0"/>
    </format>
    <format dxfId="22608">
      <pivotArea dataOnly="0" labelOnly="1" grandRow="1" outline="0" fieldPosition="0"/>
    </format>
    <format dxfId="22607">
      <pivotArea dataOnly="0" labelOnly="1" outline="0" fieldPosition="0">
        <references count="1">
          <reference field="23" count="0"/>
        </references>
      </pivotArea>
    </format>
    <format dxfId="22606">
      <pivotArea dataOnly="0" labelOnly="1" grandCol="1" outline="0" fieldPosition="0"/>
    </format>
    <format dxfId="22605">
      <pivotArea outline="0" collapsedLevelsAreSubtotals="1" fieldPosition="0"/>
    </format>
    <format dxfId="22604">
      <pivotArea dataOnly="0" labelOnly="1" grandRow="1" outline="0" fieldPosition="0"/>
    </format>
    <format dxfId="22603">
      <pivotArea dataOnly="0" labelOnly="1" outline="0" fieldPosition="0">
        <references count="1">
          <reference field="23" count="0"/>
        </references>
      </pivotArea>
    </format>
    <format dxfId="22602">
      <pivotArea dataOnly="0" labelOnly="1" grandCol="1" outline="0" fieldPosition="0"/>
    </format>
    <format dxfId="22601">
      <pivotArea outline="0" collapsedLevelsAreSubtotals="1" fieldPosition="0"/>
    </format>
    <format dxfId="22600">
      <pivotArea dataOnly="0" labelOnly="1" outline="0" fieldPosition="0">
        <references count="1">
          <reference field="23" count="0"/>
        </references>
      </pivotArea>
    </format>
    <format dxfId="22599">
      <pivotArea dataOnly="0" labelOnly="1" grandCol="1" outline="0" fieldPosition="0"/>
    </format>
    <format dxfId="22598">
      <pivotArea dataOnly="0" labelOnly="1" grandRow="1" outline="0" fieldPosition="0"/>
    </format>
    <format dxfId="22597">
      <pivotArea outline="0" collapsedLevelsAreSubtotals="1" fieldPosition="0"/>
    </format>
    <format dxfId="22596">
      <pivotArea dataOnly="0" labelOnly="1" grandRow="1" outline="0" fieldPosition="0"/>
    </format>
    <format dxfId="22595">
      <pivotArea dataOnly="0" labelOnly="1" outline="0" fieldPosition="0">
        <references count="1">
          <reference field="23" count="0"/>
        </references>
      </pivotArea>
    </format>
    <format dxfId="22594">
      <pivotArea dataOnly="0" labelOnly="1" grandCol="1" outline="0" fieldPosition="0"/>
    </format>
    <format dxfId="22593">
      <pivotArea dataOnly="0" labelOnly="1" outline="0" fieldPosition="0">
        <references count="1">
          <reference field="23" count="0"/>
        </references>
      </pivotArea>
    </format>
    <format dxfId="22592">
      <pivotArea dataOnly="0" labelOnly="1" grandCol="1" outline="0" fieldPosition="0"/>
    </format>
    <format dxfId="22591">
      <pivotArea dataOnly="0" labelOnly="1" grandRow="1" outline="0" fieldPosition="0"/>
    </format>
    <format dxfId="22590">
      <pivotArea outline="0" collapsedLevelsAreSubtotals="1" fieldPosition="0"/>
    </format>
    <format dxfId="22589">
      <pivotArea dataOnly="0" labelOnly="1" grandRow="1" outline="0" fieldPosition="0"/>
    </format>
    <format dxfId="22588">
      <pivotArea dataOnly="0" labelOnly="1" outline="0" fieldPosition="0">
        <references count="1">
          <reference field="23" count="0"/>
        </references>
      </pivotArea>
    </format>
    <format dxfId="22587">
      <pivotArea dataOnly="0" labelOnly="1" grandCol="1" outline="0" fieldPosition="0"/>
    </format>
    <format dxfId="22586">
      <pivotArea dataOnly="0" labelOnly="1" grandRow="1" outline="0" fieldPosition="0"/>
    </format>
    <format dxfId="22585">
      <pivotArea type="origin" dataOnly="0" labelOnly="1" outline="0" fieldPosition="0"/>
    </format>
    <format dxfId="22584">
      <pivotArea dataOnly="0" labelOnly="1" grandRow="1" outline="0" fieldPosition="0"/>
    </format>
    <format dxfId="22583">
      <pivotArea type="origin" dataOnly="0" labelOnly="1" outline="0" fieldPosition="0"/>
    </format>
    <format dxfId="22582">
      <pivotArea dataOnly="0" labelOnly="1" grandRow="1" outline="0" fieldPosition="0"/>
    </format>
    <format dxfId="22581">
      <pivotArea type="origin" dataOnly="0" labelOnly="1" outline="0" fieldPosition="0"/>
    </format>
    <format dxfId="22580">
      <pivotArea dataOnly="0" labelOnly="1" grandRow="1" outline="0" fieldPosition="0"/>
    </format>
    <format dxfId="22579">
      <pivotArea type="origin" dataOnly="0" labelOnly="1" outline="0" fieldPosition="0"/>
    </format>
    <format dxfId="22578">
      <pivotArea dataOnly="0" labelOnly="1" grandRow="1" outline="0" fieldPosition="0"/>
    </format>
    <format dxfId="22577">
      <pivotArea outline="0" collapsedLevelsAreSubtotals="1" fieldPosition="0"/>
    </format>
    <format dxfId="22576">
      <pivotArea dataOnly="0" labelOnly="1" grandRow="1" outline="0" fieldPosition="0"/>
    </format>
    <format dxfId="22575">
      <pivotArea dataOnly="0" labelOnly="1" outline="0" fieldPosition="0">
        <references count="1">
          <reference field="23" count="0"/>
        </references>
      </pivotArea>
    </format>
    <format dxfId="22574">
      <pivotArea dataOnly="0" labelOnly="1" grandCol="1" outline="0" fieldPosition="0"/>
    </format>
    <format dxfId="22573">
      <pivotArea outline="0" collapsedLevelsAreSubtotals="1" fieldPosition="0"/>
    </format>
    <format dxfId="22572">
      <pivotArea dataOnly="0" labelOnly="1" grandRow="1" outline="0" fieldPosition="0"/>
    </format>
    <format dxfId="22571">
      <pivotArea dataOnly="0" labelOnly="1" outline="0" fieldPosition="0">
        <references count="1">
          <reference field="23" count="0"/>
        </references>
      </pivotArea>
    </format>
    <format dxfId="22570">
      <pivotArea dataOnly="0" labelOnly="1" grandCol="1" outline="0" fieldPosition="0"/>
    </format>
    <format dxfId="22569">
      <pivotArea outline="0" collapsedLevelsAreSubtotals="1" fieldPosition="0"/>
    </format>
    <format dxfId="22568">
      <pivotArea dataOnly="0" labelOnly="1" grandRow="1" outline="0" fieldPosition="0"/>
    </format>
    <format dxfId="22567">
      <pivotArea dataOnly="0" labelOnly="1" outline="0" fieldPosition="0">
        <references count="1">
          <reference field="23" count="0"/>
        </references>
      </pivotArea>
    </format>
    <format dxfId="22566">
      <pivotArea dataOnly="0" labelOnly="1" grandCol="1" outline="0" fieldPosition="0"/>
    </format>
    <format dxfId="22565">
      <pivotArea dataOnly="0" labelOnly="1" outline="0" fieldPosition="0">
        <references count="1">
          <reference field="23" count="0"/>
        </references>
      </pivotArea>
    </format>
    <format dxfId="22564">
      <pivotArea dataOnly="0" labelOnly="1" grandCol="1" outline="0" fieldPosition="0"/>
    </format>
    <format dxfId="22563">
      <pivotArea outline="0" collapsedLevelsAreSubtotals="1" fieldPosition="0"/>
    </format>
    <format dxfId="22562">
      <pivotArea dataOnly="0" labelOnly="1" grandRow="1" outline="0" fieldPosition="0"/>
    </format>
    <format dxfId="22561">
      <pivotArea dataOnly="0" labelOnly="1" outline="0" fieldPosition="0">
        <references count="1">
          <reference field="23" count="0"/>
        </references>
      </pivotArea>
    </format>
    <format dxfId="22560">
      <pivotArea dataOnly="0" labelOnly="1" grandCol="1" outline="0" fieldPosition="0"/>
    </format>
    <format dxfId="22559">
      <pivotArea outline="0" collapsedLevelsAreSubtotals="1" fieldPosition="0"/>
    </format>
    <format dxfId="22558">
      <pivotArea dataOnly="0" labelOnly="1" grandRow="1" outline="0" fieldPosition="0"/>
    </format>
    <format dxfId="22557">
      <pivotArea dataOnly="0" labelOnly="1" outline="0" fieldPosition="0">
        <references count="1">
          <reference field="23" count="0"/>
        </references>
      </pivotArea>
    </format>
    <format dxfId="22556">
      <pivotArea dataOnly="0" labelOnly="1" grandCol="1" outline="0" fieldPosition="0"/>
    </format>
    <format dxfId="22555">
      <pivotArea dataOnly="0" labelOnly="1" outline="0" fieldPosition="0">
        <references count="1">
          <reference field="23" count="0"/>
        </references>
      </pivotArea>
    </format>
    <format dxfId="22554">
      <pivotArea dataOnly="0" labelOnly="1" grandCol="1" outline="0" fieldPosition="0"/>
    </format>
    <format dxfId="22553">
      <pivotArea type="all" dataOnly="0" outline="0" fieldPosition="0"/>
    </format>
    <format dxfId="22552">
      <pivotArea outline="0" collapsedLevelsAreSubtotals="1" fieldPosition="0"/>
    </format>
    <format dxfId="22551">
      <pivotArea type="origin" dataOnly="0" labelOnly="1" outline="0" fieldPosition="0"/>
    </format>
    <format dxfId="22550">
      <pivotArea field="23" type="button" dataOnly="0" labelOnly="1" outline="0" axis="axisCol" fieldPosition="0"/>
    </format>
    <format dxfId="22549">
      <pivotArea type="topRight" dataOnly="0" labelOnly="1" outline="0" fieldPosition="0"/>
    </format>
    <format dxfId="22548">
      <pivotArea dataOnly="0" labelOnly="1" grandRow="1" outline="0" fieldPosition="0"/>
    </format>
    <format dxfId="22547">
      <pivotArea dataOnly="0" labelOnly="1" outline="0" fieldPosition="0">
        <references count="1">
          <reference field="23" count="0"/>
        </references>
      </pivotArea>
    </format>
    <format dxfId="22546">
      <pivotArea dataOnly="0" labelOnly="1" grandCol="1" outline="0" fieldPosition="0"/>
    </format>
    <format dxfId="22545">
      <pivotArea type="all" dataOnly="0" outline="0" fieldPosition="0"/>
    </format>
    <format dxfId="22544">
      <pivotArea outline="0" collapsedLevelsAreSubtotals="1" fieldPosition="0"/>
    </format>
    <format dxfId="22543">
      <pivotArea type="origin" dataOnly="0" labelOnly="1" outline="0" fieldPosition="0"/>
    </format>
    <format dxfId="22542">
      <pivotArea field="23" type="button" dataOnly="0" labelOnly="1" outline="0" axis="axisCol" fieldPosition="0"/>
    </format>
    <format dxfId="22541">
      <pivotArea type="topRight" dataOnly="0" labelOnly="1" outline="0" fieldPosition="0"/>
    </format>
    <format dxfId="22540">
      <pivotArea dataOnly="0" labelOnly="1" grandRow="1" outline="0" fieldPosition="0"/>
    </format>
    <format dxfId="22539">
      <pivotArea dataOnly="0" labelOnly="1" outline="0" fieldPosition="0">
        <references count="1">
          <reference field="23" count="0"/>
        </references>
      </pivotArea>
    </format>
    <format dxfId="22538">
      <pivotArea dataOnly="0" labelOnly="1" grandCol="1" outline="0" fieldPosition="0"/>
    </format>
    <format dxfId="22537">
      <pivotArea field="23" type="button" dataOnly="0" labelOnly="1" outline="0" axis="axisCol" fieldPosition="0"/>
    </format>
    <format dxfId="22536">
      <pivotArea type="topRight" dataOnly="0" labelOnly="1" outline="0" fieldPosition="0"/>
    </format>
    <format dxfId="22535">
      <pivotArea outline="0" collapsedLevelsAreSubtotals="1" fieldPosition="0"/>
    </format>
    <format dxfId="22534">
      <pivotArea dataOnly="0" labelOnly="1" outline="0" fieldPosition="0">
        <references count="1">
          <reference field="15" count="0"/>
        </references>
      </pivotArea>
    </format>
    <format dxfId="22533">
      <pivotArea grandRow="1" outline="0" collapsedLevelsAreSubtotals="1" fieldPosition="0"/>
    </format>
    <format dxfId="22532">
      <pivotArea dataOnly="0" labelOnly="1" grandRow="1" outline="0" fieldPosition="0"/>
    </format>
    <format dxfId="22531">
      <pivotArea field="15" type="button" dataOnly="0" labelOnly="1" outline="0" axis="axisRow" fieldPosition="0"/>
    </format>
    <format dxfId="22530">
      <pivotArea dataOnly="0" labelOnly="1" outline="0" fieldPosition="0">
        <references count="1">
          <reference field="23" count="0"/>
        </references>
      </pivotArea>
    </format>
    <format dxfId="22529">
      <pivotArea dataOnly="0" labelOnly="1" grandCol="1" outline="0" fieldPosition="0"/>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CA87D25-5FA9-4999-8E9C-78215BD97AEE}" name="PivotTable14" cacheId="86" applyNumberFormats="0" applyBorderFormats="0" applyFontFormats="0" applyPatternFormats="0" applyAlignmentFormats="0" applyWidthHeightFormats="1" dataCaption="Values" missingCaption="0" updatedVersion="8" minRefreshableVersion="3" useAutoFormatting="1" itemPrintTitles="1" createdVersion="5" indent="0" compact="0" compactData="0" gridDropZones="1" multipleFieldFilters="0">
  <location ref="I173:L193" firstHeaderRow="1" firstDataRow="2" firstDataCol="1" rowPageCount="1" colPageCount="1"/>
  <pivotFields count="162">
    <pivotField compact="0" outline="0" showAll="0"/>
    <pivotField compact="0" outline="0" showAl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compact="0" outline="0" showAll="0"/>
    <pivotField axis="axisCol" dataField="1" compact="0" outline="0" showAll="0">
      <items count="3">
        <item x="0"/>
        <item x="1"/>
        <item t="default"/>
      </items>
    </pivotField>
    <pivotField axis="axisRow" compact="0" outline="0" showAll="0" defaultSubtotal="0">
      <items count="18">
        <item x="3"/>
        <item x="4"/>
        <item x="2"/>
        <item x="10"/>
        <item x="11"/>
        <item x="15"/>
        <item x="14"/>
        <item x="8"/>
        <item x="17"/>
        <item x="9"/>
        <item x="16"/>
        <item x="12"/>
        <item x="0"/>
        <item x="13"/>
        <item x="5"/>
        <item x="6"/>
        <item x="7"/>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
  </colFields>
  <colItems count="3">
    <i>
      <x/>
    </i>
    <i>
      <x v="1"/>
    </i>
    <i t="grand">
      <x/>
    </i>
  </colItems>
  <pageFields count="1">
    <pageField fld="12" hier="-1"/>
  </pageFields>
  <dataFields count="1">
    <dataField name="Count of RECEIPT CUT" fld="14" subtotal="count" baseField="0" baseItem="0"/>
  </dataFields>
  <formats count="76">
    <format dxfId="22726">
      <pivotArea outline="0" collapsedLevelsAreSubtotals="1" fieldPosition="0"/>
    </format>
    <format dxfId="22725">
      <pivotArea dataOnly="0" labelOnly="1" grandCol="1" outline="0" fieldPosition="0"/>
    </format>
    <format dxfId="22724">
      <pivotArea outline="0" collapsedLevelsAreSubtotals="1" fieldPosition="0"/>
    </format>
    <format dxfId="22723">
      <pivotArea dataOnly="0" labelOnly="1" grandCol="1" outline="0" fieldPosition="0"/>
    </format>
    <format dxfId="22722">
      <pivotArea dataOnly="0" labelOnly="1" grandRow="1" outline="0" fieldPosition="0"/>
    </format>
    <format dxfId="22721">
      <pivotArea dataOnly="0" labelOnly="1" grandCol="1" outline="0" fieldPosition="0"/>
    </format>
    <format dxfId="22720">
      <pivotArea dataOnly="0" labelOnly="1" grandCol="1" outline="0" fieldPosition="0"/>
    </format>
    <format dxfId="22719">
      <pivotArea dataOnly="0" labelOnly="1" grandCol="1" outline="0" fieldPosition="0"/>
    </format>
    <format dxfId="22718">
      <pivotArea dataOnly="0" labelOnly="1" grandCol="1" outline="0" fieldPosition="0"/>
    </format>
    <format dxfId="22717">
      <pivotArea grandRow="1" outline="0" collapsedLevelsAreSubtotals="1" fieldPosition="0"/>
    </format>
    <format dxfId="22716">
      <pivotArea dataOnly="0" labelOnly="1" grandRow="1" outline="0" fieldPosition="0"/>
    </format>
    <format dxfId="22715">
      <pivotArea dataOnly="0" labelOnly="1" grandRow="1" outline="0" fieldPosition="0"/>
    </format>
    <format dxfId="22714">
      <pivotArea grandRow="1" outline="0" collapsedLevelsAreSubtotals="1" fieldPosition="0"/>
    </format>
    <format dxfId="22713">
      <pivotArea dataOnly="0" labelOnly="1" grandRow="1" outline="0" fieldPosition="0"/>
    </format>
    <format dxfId="22712">
      <pivotArea grandRow="1" outline="0" collapsedLevelsAreSubtotals="1" fieldPosition="0"/>
    </format>
    <format dxfId="22711">
      <pivotArea dataOnly="0" labelOnly="1" grandRow="1" outline="0" fieldPosition="0"/>
    </format>
    <format dxfId="22710">
      <pivotArea grandRow="1" outline="0" collapsedLevelsAreSubtotals="1" fieldPosition="0"/>
    </format>
    <format dxfId="22709">
      <pivotArea grandRow="1" outline="0" collapsedLevelsAreSubtotals="1" fieldPosition="0"/>
    </format>
    <format dxfId="22708">
      <pivotArea dataOnly="0" labelOnly="1" grandRow="1" outline="0" fieldPosition="0"/>
    </format>
    <format dxfId="22707">
      <pivotArea dataOnly="0" labelOnly="1" grandRow="1" outline="0" fieldPosition="0"/>
    </format>
    <format dxfId="22706">
      <pivotArea dataOnly="0" labelOnly="1" grandRow="1" outline="0" fieldPosition="0"/>
    </format>
    <format dxfId="22705">
      <pivotArea dataOnly="0" labelOnly="1" grandRow="1" outline="0" fieldPosition="0"/>
    </format>
    <format dxfId="22704">
      <pivotArea grandRow="1" outline="0" collapsedLevelsAreSubtotals="1" fieldPosition="0"/>
    </format>
    <format dxfId="22703">
      <pivotArea dataOnly="0" labelOnly="1" grandRow="1" outline="0" fieldPosition="0"/>
    </format>
    <format dxfId="22702">
      <pivotArea dataOnly="0" labelOnly="1" grandCol="1" outline="0" fieldPosition="0"/>
    </format>
    <format dxfId="22701">
      <pivotArea grandRow="1" outline="0" collapsedLevelsAreSubtotals="1" fieldPosition="0"/>
    </format>
    <format dxfId="22700">
      <pivotArea dataOnly="0" labelOnly="1" grandRow="1" outline="0" fieldPosition="0"/>
    </format>
    <format dxfId="22699">
      <pivotArea grandRow="1" outline="0" collapsedLevelsAreSubtotals="1" fieldPosition="0"/>
    </format>
    <format dxfId="22698">
      <pivotArea dataOnly="0" labelOnly="1" grandRow="1" outline="0" fieldPosition="0"/>
    </format>
    <format dxfId="22697">
      <pivotArea dataOnly="0" labelOnly="1" grandCol="1" outline="0" fieldPosition="0"/>
    </format>
    <format dxfId="22696">
      <pivotArea dataOnly="0" labelOnly="1" grandCol="1" outline="0" fieldPosition="0"/>
    </format>
    <format dxfId="22695">
      <pivotArea grandRow="1" grandCol="1" outline="0" collapsedLevelsAreSubtotals="1" fieldPosition="0"/>
    </format>
    <format dxfId="22694">
      <pivotArea dataOnly="0" labelOnly="1" grandCol="1" outline="0" fieldPosition="0"/>
    </format>
    <format dxfId="22693">
      <pivotArea dataOnly="0" labelOnly="1" grandCol="1" outline="0" fieldPosition="0"/>
    </format>
    <format dxfId="22692">
      <pivotArea grandRow="1" outline="0" collapsedLevelsAreSubtotals="1" fieldPosition="0"/>
    </format>
    <format dxfId="22691">
      <pivotArea grandRow="1" outline="0" collapsedLevelsAreSubtotals="1" fieldPosition="0"/>
    </format>
    <format dxfId="22690">
      <pivotArea type="origin" dataOnly="0" labelOnly="1" outline="0" fieldPosition="0"/>
    </format>
    <format dxfId="22689">
      <pivotArea type="origin" dataOnly="0" labelOnly="1" outline="0" fieldPosition="0"/>
    </format>
    <format dxfId="22688">
      <pivotArea type="origin" dataOnly="0" labelOnly="1" outline="0" fieldPosition="0"/>
    </format>
    <format dxfId="22687">
      <pivotArea type="topRight" dataOnly="0" labelOnly="1" outline="0" fieldPosition="0"/>
    </format>
    <format dxfId="22686">
      <pivotArea dataOnly="0" labelOnly="1" grandRow="1" outline="0" fieldPosition="0"/>
    </format>
    <format dxfId="22685">
      <pivotArea grandRow="1" outline="0" collapsedLevelsAreSubtotals="1" fieldPosition="0"/>
    </format>
    <format dxfId="22684">
      <pivotArea dataOnly="0" labelOnly="1" grandRow="1" outline="0" fieldPosition="0"/>
    </format>
    <format dxfId="22683">
      <pivotArea dataOnly="0" labelOnly="1" grandRow="1" outline="0" fieldPosition="0"/>
    </format>
    <format dxfId="22682">
      <pivotArea grandRow="1" outline="0" collapsedLevelsAreSubtotals="1" fieldPosition="0"/>
    </format>
    <format dxfId="22681">
      <pivotArea dataOnly="0" labelOnly="1" grandRow="1" outline="0" fieldPosition="0"/>
    </format>
    <format dxfId="22680">
      <pivotArea grandRow="1" outline="0" collapsedLevelsAreSubtotals="1" fieldPosition="0"/>
    </format>
    <format dxfId="22679">
      <pivotArea dataOnly="0" labelOnly="1" grandRow="1" outline="0" fieldPosition="0"/>
    </format>
    <format dxfId="22678">
      <pivotArea dataOnly="0" labelOnly="1" grandRow="1" outline="0" fieldPosition="0"/>
    </format>
    <format dxfId="22677">
      <pivotArea dataOnly="0" labelOnly="1" grandRow="1" outline="0" fieldPosition="0"/>
    </format>
    <format dxfId="22676">
      <pivotArea dataOnly="0" labelOnly="1" grandRow="1" outline="0" fieldPosition="0"/>
    </format>
    <format dxfId="22675">
      <pivotArea field="12" type="button" dataOnly="0" labelOnly="1" outline="0" axis="axisPage" fieldPosition="0"/>
    </format>
    <format dxfId="22674">
      <pivotArea type="origin" dataOnly="0" labelOnly="1" outline="0" fieldPosition="0"/>
    </format>
    <format dxfId="22673">
      <pivotArea dataOnly="0" labelOnly="1" grandRow="1" outline="0" fieldPosition="0"/>
    </format>
    <format dxfId="22672">
      <pivotArea field="12" type="button" dataOnly="0" labelOnly="1" outline="0" axis="axisPage" fieldPosition="0"/>
    </format>
    <format dxfId="22671">
      <pivotArea type="origin" dataOnly="0" labelOnly="1" outline="0" fieldPosition="0"/>
    </format>
    <format dxfId="22670">
      <pivotArea dataOnly="0" labelOnly="1" grandRow="1" outline="0" fieldPosition="0"/>
    </format>
    <format dxfId="22669">
      <pivotArea field="12" type="button" dataOnly="0" labelOnly="1" outline="0" axis="axisPage" fieldPosition="0"/>
    </format>
    <format dxfId="22668">
      <pivotArea type="origin" dataOnly="0" labelOnly="1" outline="0" fieldPosition="0"/>
    </format>
    <format dxfId="22667">
      <pivotArea dataOnly="0" labelOnly="1" grandRow="1" outline="0" fieldPosition="0"/>
    </format>
    <format dxfId="22666">
      <pivotArea field="12" type="button" dataOnly="0" labelOnly="1" outline="0" axis="axisPage" fieldPosition="0"/>
    </format>
    <format dxfId="22665">
      <pivotArea type="origin" dataOnly="0" labelOnly="1" outline="0" fieldPosition="0"/>
    </format>
    <format dxfId="22664">
      <pivotArea dataOnly="0" labelOnly="1" grandRow="1" outline="0" fieldPosition="0"/>
    </format>
    <format dxfId="22663">
      <pivotArea grandRow="1" outline="0" collapsedLevelsAreSubtotals="1" fieldPosition="0"/>
    </format>
    <format dxfId="22662">
      <pivotArea grandRow="1" outline="0" collapsedLevelsAreSubtotals="1" fieldPosition="0"/>
    </format>
    <format dxfId="22661">
      <pivotArea type="origin" dataOnly="0" labelOnly="1" outline="0" fieldPosition="0"/>
    </format>
    <format dxfId="22660">
      <pivotArea field="14" type="button" dataOnly="0" labelOnly="1" outline="0" axis="axisCol" fieldPosition="0"/>
    </format>
    <format dxfId="22659">
      <pivotArea type="topRight" dataOnly="0" labelOnly="1" outline="0" offset="A1" fieldPosition="0"/>
    </format>
    <format dxfId="22658">
      <pivotArea grandRow="1" outline="0" collapsedLevelsAreSubtotals="1" fieldPosition="0"/>
    </format>
    <format dxfId="22657">
      <pivotArea grandRow="1" outline="0" collapsedLevelsAreSubtotals="1" fieldPosition="0"/>
    </format>
    <format dxfId="22656">
      <pivotArea outline="0" collapsedLevelsAreSubtotals="1" fieldPosition="0"/>
    </format>
    <format dxfId="22655">
      <pivotArea field="15" type="button" dataOnly="0" labelOnly="1" outline="0" axis="axisRow" fieldPosition="0"/>
    </format>
    <format dxfId="22654">
      <pivotArea dataOnly="0" labelOnly="1" outline="0" fieldPosition="0">
        <references count="1">
          <reference field="15" count="0"/>
        </references>
      </pivotArea>
    </format>
    <format dxfId="22653">
      <pivotArea dataOnly="0" labelOnly="1" grandRow="1" outline="0" fieldPosition="0"/>
    </format>
    <format dxfId="22652">
      <pivotArea dataOnly="0" labelOnly="1" outline="0" fieldPosition="0">
        <references count="1">
          <reference field="14" count="0"/>
        </references>
      </pivotArea>
    </format>
    <format dxfId="22651">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BFAFBBB-A722-4B01-9A58-67FF99BE2ADE}" name="PivotTable13" cacheId="86" applyNumberFormats="0" applyBorderFormats="0" applyFontFormats="0" applyPatternFormats="0" applyAlignmentFormats="0" applyWidthHeightFormats="1" dataCaption="Values" updatedVersion="8" minRefreshableVersion="3" useAutoFormatting="1" colGrandTotals="0" itemPrintTitles="1" createdVersion="5" indent="0" outline="1" outlineData="1" multipleFieldFilters="0" rowHeaderCaption="EXECUTIVE" colHeaderCaption=".">
  <location ref="A136:F147" firstHeaderRow="1" firstDataRow="2" firstDataCol="1" rowPageCount="2" colPageCount="1"/>
  <pivotFields count="162">
    <pivotField showAll="0"/>
    <pivotField showAll="0"/>
    <pivotField showAll="0"/>
    <pivotField axis="axisPage" multipleItemSelectionAllowed="1" showAll="0">
      <items count="32">
        <item h="1" x="1"/>
        <item h="1" x="16"/>
        <item h="1" x="15"/>
        <item h="1" x="4"/>
        <item h="1" x="17"/>
        <item h="1" x="7"/>
        <item h="1" x="11"/>
        <item h="1" x="28"/>
        <item h="1" x="5"/>
        <item h="1" x="13"/>
        <item h="1" x="20"/>
        <item h="1" x="6"/>
        <item h="1" x="22"/>
        <item h="1" x="3"/>
        <item h="1" x="10"/>
        <item h="1" x="12"/>
        <item h="1" x="24"/>
        <item h="1" x="21"/>
        <item h="1" x="0"/>
        <item h="1" m="1" x="30"/>
        <item h="1" x="26"/>
        <item h="1" x="14"/>
        <item h="1" x="9"/>
        <item h="1" x="29"/>
        <item h="1" x="2"/>
        <item h="1" x="23"/>
        <item h="1" x="19"/>
        <item x="8"/>
        <item h="1" x="18"/>
        <item h="1" x="25"/>
        <item h="1" x="27"/>
        <item t="default"/>
      </items>
    </pivotField>
    <pivotField showAll="0"/>
    <pivotField showAll="0" defaultSubtotal="0"/>
    <pivotField showAll="0"/>
    <pivotField showAll="0"/>
    <pivotField showAll="0"/>
    <pivotField showAll="0" defaultSubtotal="0"/>
    <pivotField showAll="0"/>
    <pivotField showAll="0"/>
    <pivotField axis="axisCol" multipleItemSelectionAllowed="1" showAll="0" includeNewItemsInFilter="1">
      <items count="7">
        <item n="BKT 1" x="0"/>
        <item n="BKT 2" x="4"/>
        <item n="BKT 3" x="1"/>
        <item n="BKT 4" x="2"/>
        <item n="BKT 5" x="5"/>
        <item n="BKT 6" x="3"/>
        <item t="default"/>
      </items>
    </pivotField>
    <pivotField showAll="0" defaultSubtotal="0"/>
    <pivotField showAll="0"/>
    <pivotField axis="axisRow" showAll="0" sortType="ascending" defaultSubtotal="0">
      <items count="18">
        <item x="3"/>
        <item x="4"/>
        <item x="7"/>
        <item x="2"/>
        <item x="10"/>
        <item x="11"/>
        <item x="15"/>
        <item x="1"/>
        <item x="14"/>
        <item x="8"/>
        <item x="17"/>
        <item x="9"/>
        <item x="16"/>
        <item x="12"/>
        <item x="0"/>
        <item x="13"/>
        <item x="5"/>
        <item x="6"/>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defaultSubtotal="0"/>
    <pivotField showAll="0"/>
    <pivotField showAll="0" defaultSubtotal="0"/>
    <pivotField showAll="0"/>
    <pivotField showAll="0"/>
    <pivotField showAll="0"/>
    <pivotField showAll="0"/>
    <pivotField showAll="0"/>
    <pivotField dataField="1"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4">
        <item m="1" x="2"/>
        <item x="0"/>
        <item x="1"/>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s>
  <rowFields count="1">
    <field x="15"/>
  </rowFields>
  <rowItems count="10">
    <i>
      <x/>
    </i>
    <i>
      <x v="2"/>
    </i>
    <i>
      <x v="4"/>
    </i>
    <i>
      <x v="6"/>
    </i>
    <i>
      <x v="7"/>
    </i>
    <i>
      <x v="9"/>
    </i>
    <i>
      <x v="10"/>
    </i>
    <i>
      <x v="14"/>
    </i>
    <i>
      <x v="17"/>
    </i>
    <i t="grand">
      <x/>
    </i>
  </rowItems>
  <colFields count="1">
    <field x="12"/>
  </colFields>
  <colItems count="5">
    <i>
      <x/>
    </i>
    <i>
      <x v="1"/>
    </i>
    <i>
      <x v="2"/>
    </i>
    <i>
      <x v="3"/>
    </i>
    <i>
      <x v="4"/>
    </i>
  </colItems>
  <pageFields count="2">
    <pageField fld="3" hier="-1"/>
    <pageField fld="52" hier="-1"/>
  </pageFields>
  <dataFields count="1">
    <dataField name="Sum of POS" fld="38" baseField="0" baseItem="0" numFmtId="4"/>
  </dataFields>
  <formats count="92">
    <format dxfId="22818">
      <pivotArea grandRow="1" outline="0" collapsedLevelsAreSubtotals="1" fieldPosition="0"/>
    </format>
    <format dxfId="22817">
      <pivotArea outline="0" collapsedLevelsAreSubtotals="1" fieldPosition="0"/>
    </format>
    <format dxfId="22816">
      <pivotArea dataOnly="0" labelOnly="1" grandCol="1" outline="0" fieldPosition="0"/>
    </format>
    <format dxfId="22815">
      <pivotArea outline="0" collapsedLevelsAreSubtotals="1" fieldPosition="0"/>
    </format>
    <format dxfId="22814">
      <pivotArea dataOnly="0" labelOnly="1" grandRow="1" outline="0" fieldPosition="0"/>
    </format>
    <format dxfId="22813">
      <pivotArea dataOnly="0" labelOnly="1" grandCol="1" outline="0" fieldPosition="0"/>
    </format>
    <format dxfId="22812">
      <pivotArea outline="0" collapsedLevelsAreSubtotals="1" fieldPosition="0"/>
    </format>
    <format dxfId="22811">
      <pivotArea dataOnly="0" labelOnly="1" grandRow="1" outline="0" fieldPosition="0"/>
    </format>
    <format dxfId="22810">
      <pivotArea dataOnly="0" labelOnly="1" grandCol="1" outline="0" fieldPosition="0"/>
    </format>
    <format dxfId="22809">
      <pivotArea outline="0" collapsedLevelsAreSubtotals="1" fieldPosition="0"/>
    </format>
    <format dxfId="22808">
      <pivotArea dataOnly="0" labelOnly="1" grandRow="1" outline="0" fieldPosition="0"/>
    </format>
    <format dxfId="22807">
      <pivotArea dataOnly="0" labelOnly="1" grandCol="1" outline="0" fieldPosition="0"/>
    </format>
    <format dxfId="22806">
      <pivotArea outline="0" collapsedLevelsAreSubtotals="1" fieldPosition="0"/>
    </format>
    <format dxfId="22805">
      <pivotArea dataOnly="0" labelOnly="1" grandRow="1" outline="0" fieldPosition="0"/>
    </format>
    <format dxfId="22804">
      <pivotArea dataOnly="0" labelOnly="1" grandCol="1" outline="0" fieldPosition="0"/>
    </format>
    <format dxfId="22803">
      <pivotArea type="all" dataOnly="0" outline="0" fieldPosition="0"/>
    </format>
    <format dxfId="22802">
      <pivotArea outline="0" collapsedLevelsAreSubtotals="1" fieldPosition="0"/>
    </format>
    <format dxfId="22801">
      <pivotArea dataOnly="0" labelOnly="1" grandRow="1" outline="0" fieldPosition="0"/>
    </format>
    <format dxfId="22800">
      <pivotArea outline="0" collapsedLevelsAreSubtotals="1" fieldPosition="0"/>
    </format>
    <format dxfId="22799">
      <pivotArea dataOnly="0" labelOnly="1" grandRow="1" outline="0" fieldPosition="0"/>
    </format>
    <format dxfId="22798">
      <pivotArea outline="0" collapsedLevelsAreSubtotals="1" fieldPosition="0"/>
    </format>
    <format dxfId="22797">
      <pivotArea dataOnly="0" labelOnly="1" grandRow="1" outline="0" fieldPosition="0"/>
    </format>
    <format dxfId="22796">
      <pivotArea type="all" dataOnly="0" outline="0" fieldPosition="0"/>
    </format>
    <format dxfId="22795">
      <pivotArea outline="0" collapsedLevelsAreSubtotals="1" fieldPosition="0"/>
    </format>
    <format dxfId="22794">
      <pivotArea dataOnly="0" labelOnly="1" grandRow="1" outline="0" fieldPosition="0"/>
    </format>
    <format dxfId="22793">
      <pivotArea grandRow="1" outline="0" collapsedLevelsAreSubtotals="1" fieldPosition="0"/>
    </format>
    <format dxfId="22792">
      <pivotArea dataOnly="0" labelOnly="1" grandRow="1" outline="0" fieldPosition="0"/>
    </format>
    <format dxfId="22791">
      <pivotArea outline="0" collapsedLevelsAreSubtotals="1" fieldPosition="0"/>
    </format>
    <format dxfId="22790">
      <pivotArea dataOnly="0" labelOnly="1" grandRow="1" outline="0" fieldPosition="0"/>
    </format>
    <format dxfId="22789">
      <pivotArea outline="0" collapsedLevelsAreSubtotals="1" fieldPosition="0"/>
    </format>
    <format dxfId="22788">
      <pivotArea dataOnly="0" labelOnly="1" grandRow="1" outline="0" fieldPosition="0"/>
    </format>
    <format dxfId="22787">
      <pivotArea type="all" dataOnly="0" outline="0" fieldPosition="0"/>
    </format>
    <format dxfId="22786">
      <pivotArea outline="0" collapsedLevelsAreSubtotals="1" fieldPosition="0"/>
    </format>
    <format dxfId="22785">
      <pivotArea dataOnly="0" labelOnly="1" grandRow="1" outline="0" fieldPosition="0"/>
    </format>
    <format dxfId="22784">
      <pivotArea grandRow="1" outline="0" collapsedLevelsAreSubtotals="1" fieldPosition="0"/>
    </format>
    <format dxfId="22783">
      <pivotArea type="all" dataOnly="0" outline="0" fieldPosition="0"/>
    </format>
    <format dxfId="22782">
      <pivotArea outline="0" collapsedLevelsAreSubtotals="1" fieldPosition="0"/>
    </format>
    <format dxfId="22781">
      <pivotArea dataOnly="0" labelOnly="1" grandRow="1" outline="0" fieldPosition="0"/>
    </format>
    <format dxfId="22780">
      <pivotArea type="all" dataOnly="0" outline="0" fieldPosition="0"/>
    </format>
    <format dxfId="22779">
      <pivotArea outline="0" collapsedLevelsAreSubtotals="1" fieldPosition="0"/>
    </format>
    <format dxfId="22778">
      <pivotArea dataOnly="0" labelOnly="1" grandRow="1" outline="0" fieldPosition="0"/>
    </format>
    <format dxfId="22777">
      <pivotArea grandRow="1" outline="0" collapsedLevelsAreSubtotals="1" fieldPosition="0"/>
    </format>
    <format dxfId="22776">
      <pivotArea outline="0" collapsedLevelsAreSubtotals="1" fieldPosition="0"/>
    </format>
    <format dxfId="22775">
      <pivotArea dataOnly="0" labelOnly="1" fieldPosition="0">
        <references count="1">
          <reference field="12" count="1">
            <x v="0"/>
          </reference>
        </references>
      </pivotArea>
    </format>
    <format dxfId="22774">
      <pivotArea outline="0" collapsedLevelsAreSubtotals="1" fieldPosition="0"/>
    </format>
    <format dxfId="22773">
      <pivotArea grandRow="1" outline="0" collapsedLevelsAreSubtotals="1" fieldPosition="0"/>
    </format>
    <format dxfId="22772">
      <pivotArea outline="0" collapsedLevelsAreSubtotals="1" fieldPosition="0"/>
    </format>
    <format dxfId="22771">
      <pivotArea dataOnly="0" labelOnly="1" grandRow="1" outline="0" fieldPosition="0"/>
    </format>
    <format dxfId="22770">
      <pivotArea dataOnly="0" labelOnly="1" fieldPosition="0">
        <references count="1">
          <reference field="12" count="1">
            <x v="0"/>
          </reference>
        </references>
      </pivotArea>
    </format>
    <format dxfId="22769">
      <pivotArea dataOnly="0" labelOnly="1" fieldPosition="0">
        <references count="1">
          <reference field="12" count="0"/>
        </references>
      </pivotArea>
    </format>
    <format dxfId="22768">
      <pivotArea dataOnly="0" labelOnly="1" fieldPosition="0">
        <references count="1">
          <reference field="12" count="0"/>
        </references>
      </pivotArea>
    </format>
    <format dxfId="22767">
      <pivotArea grandRow="1" outline="0" collapsedLevelsAreSubtotals="1" fieldPosition="0"/>
    </format>
    <format dxfId="22766">
      <pivotArea dataOnly="0" labelOnly="1" grandRow="1" outline="0" fieldPosition="0"/>
    </format>
    <format dxfId="22765">
      <pivotArea dataOnly="0" labelOnly="1" fieldPosition="0">
        <references count="1">
          <reference field="12" count="0"/>
        </references>
      </pivotArea>
    </format>
    <format dxfId="22764">
      <pivotArea dataOnly="0" labelOnly="1" grandRow="1" outline="0" fieldPosition="0"/>
    </format>
    <format dxfId="22763">
      <pivotArea dataOnly="0" labelOnly="1" grandRow="1" outline="0" fieldPosition="0"/>
    </format>
    <format dxfId="22762">
      <pivotArea dataOnly="0" labelOnly="1" grandRow="1" outline="0" fieldPosition="0"/>
    </format>
    <format dxfId="22761">
      <pivotArea field="3" type="button" dataOnly="0" labelOnly="1" outline="0" axis="axisPage" fieldPosition="0"/>
    </format>
    <format dxfId="22760">
      <pivotArea type="origin" dataOnly="0" labelOnly="1" outline="0" fieldPosition="0"/>
    </format>
    <format dxfId="22759">
      <pivotArea dataOnly="0" labelOnly="1" grandRow="1" outline="0" fieldPosition="0"/>
    </format>
    <format dxfId="22758">
      <pivotArea field="3" type="button" dataOnly="0" labelOnly="1" outline="0" axis="axisPage" fieldPosition="0"/>
    </format>
    <format dxfId="22757">
      <pivotArea type="origin" dataOnly="0" labelOnly="1" outline="0" fieldPosition="0"/>
    </format>
    <format dxfId="22756">
      <pivotArea dataOnly="0" labelOnly="1" grandRow="1" outline="0" fieldPosition="0"/>
    </format>
    <format dxfId="22755">
      <pivotArea field="3" type="button" dataOnly="0" labelOnly="1" outline="0" axis="axisPage" fieldPosition="0"/>
    </format>
    <format dxfId="22754">
      <pivotArea type="origin" dataOnly="0" labelOnly="1" outline="0" fieldPosition="0"/>
    </format>
    <format dxfId="22753">
      <pivotArea dataOnly="0" labelOnly="1" grandRow="1" outline="0" fieldPosition="0"/>
    </format>
    <format dxfId="22752">
      <pivotArea field="3" type="button" dataOnly="0" labelOnly="1" outline="0" axis="axisPage" fieldPosition="0"/>
    </format>
    <format dxfId="22751">
      <pivotArea type="origin" dataOnly="0" labelOnly="1" outline="0" fieldPosition="0"/>
    </format>
    <format dxfId="22750">
      <pivotArea dataOnly="0" labelOnly="1" grandRow="1" outline="0" fieldPosition="0"/>
    </format>
    <format dxfId="22749">
      <pivotArea dataOnly="0" labelOnly="1" fieldPosition="0">
        <references count="1">
          <reference field="12" count="1">
            <x v="0"/>
          </reference>
        </references>
      </pivotArea>
    </format>
    <format dxfId="22748">
      <pivotArea dataOnly="0" labelOnly="1" fieldPosition="0">
        <references count="1">
          <reference field="12" count="1">
            <x v="1"/>
          </reference>
        </references>
      </pivotArea>
    </format>
    <format dxfId="22747">
      <pivotArea dataOnly="0" labelOnly="1" fieldPosition="0">
        <references count="1">
          <reference field="12" count="1">
            <x v="0"/>
          </reference>
        </references>
      </pivotArea>
    </format>
    <format dxfId="22746">
      <pivotArea dataOnly="0" labelOnly="1" fieldPosition="0">
        <references count="1">
          <reference field="12" count="1">
            <x v="1"/>
          </reference>
        </references>
      </pivotArea>
    </format>
    <format dxfId="22745">
      <pivotArea field="12" grandRow="1" outline="0" collapsedLevelsAreSubtotals="1" axis="axisCol" fieldPosition="0">
        <references count="1">
          <reference field="12" count="1" selected="0">
            <x v="0"/>
          </reference>
        </references>
      </pivotArea>
    </format>
    <format dxfId="22744">
      <pivotArea field="12" grandRow="1" outline="0" collapsedLevelsAreSubtotals="1" axis="axisCol" fieldPosition="0">
        <references count="1">
          <reference field="12" count="1" selected="0">
            <x v="0"/>
          </reference>
        </references>
      </pivotArea>
    </format>
    <format dxfId="22743">
      <pivotArea dataOnly="0" labelOnly="1" outline="0" fieldPosition="0">
        <references count="1">
          <reference field="3" count="0"/>
        </references>
      </pivotArea>
    </format>
    <format dxfId="22742">
      <pivotArea dataOnly="0" labelOnly="1" fieldPosition="0">
        <references count="1">
          <reference field="12" count="2">
            <x v="0"/>
            <x v="1"/>
          </reference>
        </references>
      </pivotArea>
    </format>
    <format dxfId="22741">
      <pivotArea collapsedLevelsAreSubtotals="1" fieldPosition="0">
        <references count="2">
          <reference field="12" count="1" selected="0">
            <x v="0"/>
          </reference>
          <reference field="15" count="1">
            <x v="0"/>
          </reference>
        </references>
      </pivotArea>
    </format>
    <format dxfId="22740">
      <pivotArea grandRow="1" outline="0" collapsedLevelsAreSubtotals="1" fieldPosition="0"/>
    </format>
    <format dxfId="22739">
      <pivotArea dataOnly="0" labelOnly="1" fieldPosition="0">
        <references count="1">
          <reference field="12" count="1">
            <x v="0"/>
          </reference>
        </references>
      </pivotArea>
    </format>
    <format dxfId="22738">
      <pivotArea type="all" dataOnly="0" outline="0" fieldPosition="0"/>
    </format>
    <format dxfId="22737">
      <pivotArea type="origin" dataOnly="0" labelOnly="1" outline="0" fieldPosition="0"/>
    </format>
    <format dxfId="22736">
      <pivotArea field="12" type="button" dataOnly="0" labelOnly="1" outline="0" axis="axisCol" fieldPosition="0"/>
    </format>
    <format dxfId="22735">
      <pivotArea type="topRight" dataOnly="0" labelOnly="1" outline="0" fieldPosition="0"/>
    </format>
    <format dxfId="22734">
      <pivotArea collapsedLevelsAreSubtotals="1" fieldPosition="0">
        <references count="1">
          <reference field="15" count="0"/>
        </references>
      </pivotArea>
    </format>
    <format dxfId="22733">
      <pivotArea outline="0" collapsedLevelsAreSubtotals="1" fieldPosition="0"/>
    </format>
    <format dxfId="22732">
      <pivotArea field="15" type="button" dataOnly="0" labelOnly="1" outline="0" axis="axisRow" fieldPosition="0"/>
    </format>
    <format dxfId="22731">
      <pivotArea dataOnly="0" labelOnly="1" fieldPosition="0">
        <references count="1">
          <reference field="15" count="0"/>
        </references>
      </pivotArea>
    </format>
    <format dxfId="22730">
      <pivotArea dataOnly="0" labelOnly="1" grandRow="1" outline="0" fieldPosition="0"/>
    </format>
    <format dxfId="22729">
      <pivotArea dataOnly="0" labelOnly="1" fieldPosition="0">
        <references count="1">
          <reference field="12" count="0"/>
        </references>
      </pivotArea>
    </format>
    <format dxfId="22728">
      <pivotArea field="15" type="button" dataOnly="0" labelOnly="1" outline="0" axis="axisRow" fieldPosition="0"/>
    </format>
    <format dxfId="22727">
      <pivotArea dataOnly="0" labelOnly="1" fieldPosition="0">
        <references count="1">
          <reference field="12" count="0"/>
        </references>
      </pivotArea>
    </format>
  </formats>
  <conditionalFormats count="2">
    <conditionalFormat priority="2">
      <pivotAreas count="1">
        <pivotArea type="data" collapsedLevelsAreSubtotals="1" fieldPosition="0">
          <references count="3">
            <reference field="4294967294" count="1" selected="0">
              <x v="0"/>
            </reference>
            <reference field="12" count="2" selected="0">
              <x v="0"/>
              <x v="1"/>
            </reference>
            <reference field="15" count="17">
              <x v="1"/>
              <x v="2"/>
              <x v="3"/>
              <x v="4"/>
              <x v="5"/>
              <x v="6"/>
              <x v="7"/>
              <x v="8"/>
              <x v="9"/>
              <x v="10"/>
              <x v="11"/>
              <x v="12"/>
              <x v="13"/>
              <x v="14"/>
              <x v="15"/>
              <x v="16"/>
              <x v="17"/>
            </reference>
          </references>
        </pivotArea>
      </pivotAreas>
    </conditionalFormat>
    <conditionalFormat priority="3">
      <pivotAreas count="1">
        <pivotArea type="data" collapsedLevelsAreSubtotals="1" fieldPosition="0">
          <references count="3">
            <reference field="4294967294" count="1" selected="0">
              <x v="0"/>
            </reference>
            <reference field="12" count="2" selected="0">
              <x v="0"/>
              <x v="1"/>
            </reference>
            <reference field="15" count="1">
              <x v="0"/>
            </reference>
          </references>
        </pivotArea>
      </pivotAreas>
    </conditionalFormat>
  </conditional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35FFCC4-3047-4F33-BA6B-8E853BA0152C}" name="PivotTable20" cacheId="86"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94:D102" firstHeaderRow="1" firstDataRow="2" firstDataCol="1"/>
  <pivotFields count="162">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compact="0" outline="0" showAll="0"/>
    <pivotField axis="axisCol" dataField="1" compact="0" outline="0" showAll="0">
      <items count="3">
        <item x="0"/>
        <item x="1"/>
        <item t="default"/>
      </items>
    </pivotField>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2"/>
  </rowFields>
  <rowItems count="7">
    <i>
      <x/>
    </i>
    <i>
      <x v="1"/>
    </i>
    <i>
      <x v="2"/>
    </i>
    <i>
      <x v="3"/>
    </i>
    <i>
      <x v="4"/>
    </i>
    <i>
      <x v="5"/>
    </i>
    <i t="grand">
      <x/>
    </i>
  </rowItems>
  <colFields count="1">
    <field x="14"/>
  </colFields>
  <colItems count="3">
    <i>
      <x/>
    </i>
    <i>
      <x v="1"/>
    </i>
    <i t="grand">
      <x/>
    </i>
  </colItems>
  <dataFields count="1">
    <dataField name="Count of RECEIPT CUT" fld="14" subtotal="count" baseField="0" baseItem="0"/>
  </dataFields>
  <formats count="132">
    <format dxfId="22950">
      <pivotArea dataOnly="0" labelOnly="1" outline="0" fieldPosition="0">
        <references count="1">
          <reference field="12" count="0"/>
        </references>
      </pivotArea>
    </format>
    <format dxfId="22949">
      <pivotArea dataOnly="0" labelOnly="1" outline="0" fieldPosition="0">
        <references count="1">
          <reference field="12" count="0"/>
        </references>
      </pivotArea>
    </format>
    <format dxfId="22948">
      <pivotArea field="12" type="button" dataOnly="0" labelOnly="1" outline="0" axis="axisRow" fieldPosition="0"/>
    </format>
    <format dxfId="22947">
      <pivotArea dataOnly="0" labelOnly="1" outline="0" fieldPosition="0">
        <references count="1">
          <reference field="14" count="0"/>
        </references>
      </pivotArea>
    </format>
    <format dxfId="22946">
      <pivotArea dataOnly="0" labelOnly="1" grandCol="1" outline="0" fieldPosition="0"/>
    </format>
    <format dxfId="22945">
      <pivotArea outline="0" collapsedLevelsAreSubtotals="1" fieldPosition="0"/>
    </format>
    <format dxfId="22944">
      <pivotArea field="12" type="button" dataOnly="0" labelOnly="1" outline="0" axis="axisRow" fieldPosition="0"/>
    </format>
    <format dxfId="22943">
      <pivotArea dataOnly="0" labelOnly="1" outline="0" fieldPosition="0">
        <references count="1">
          <reference field="12" count="0"/>
        </references>
      </pivotArea>
    </format>
    <format dxfId="22942">
      <pivotArea dataOnly="0" labelOnly="1" grandRow="1" outline="0" fieldPosition="0"/>
    </format>
    <format dxfId="22941">
      <pivotArea dataOnly="0" labelOnly="1" outline="0" fieldPosition="0">
        <references count="1">
          <reference field="14" count="0"/>
        </references>
      </pivotArea>
    </format>
    <format dxfId="22940">
      <pivotArea dataOnly="0" labelOnly="1" grandCol="1" outline="0" fieldPosition="0"/>
    </format>
    <format dxfId="22939">
      <pivotArea outline="0" collapsedLevelsAreSubtotals="1" fieldPosition="0"/>
    </format>
    <format dxfId="22938">
      <pivotArea field="12" type="button" dataOnly="0" labelOnly="1" outline="0" axis="axisRow" fieldPosition="0"/>
    </format>
    <format dxfId="22937">
      <pivotArea dataOnly="0" labelOnly="1" outline="0" fieldPosition="0">
        <references count="1">
          <reference field="12" count="0"/>
        </references>
      </pivotArea>
    </format>
    <format dxfId="22936">
      <pivotArea dataOnly="0" labelOnly="1" grandRow="1" outline="0" fieldPosition="0"/>
    </format>
    <format dxfId="22935">
      <pivotArea dataOnly="0" labelOnly="1" outline="0" fieldPosition="0">
        <references count="1">
          <reference field="14" count="0"/>
        </references>
      </pivotArea>
    </format>
    <format dxfId="22934">
      <pivotArea dataOnly="0" labelOnly="1" grandCol="1" outline="0" fieldPosition="0"/>
    </format>
    <format dxfId="22933">
      <pivotArea grandRow="1" outline="0" collapsedLevelsAreSubtotals="1" fieldPosition="0"/>
    </format>
    <format dxfId="22932">
      <pivotArea grandRow="1" outline="0" collapsedLevelsAreSubtotals="1" fieldPosition="0"/>
    </format>
    <format dxfId="22931">
      <pivotArea outline="0" collapsedLevelsAreSubtotals="1" fieldPosition="0">
        <references count="1">
          <reference field="12" count="0" selected="0"/>
        </references>
      </pivotArea>
    </format>
    <format dxfId="22930">
      <pivotArea dataOnly="0" labelOnly="1" grandRow="1" outline="0" fieldPosition="0"/>
    </format>
    <format dxfId="22929">
      <pivotArea grandRow="1" outline="0" collapsedLevelsAreSubtotals="1" fieldPosition="0"/>
    </format>
    <format dxfId="22928">
      <pivotArea dataOnly="0" labelOnly="1" grandRow="1" outline="0" fieldPosition="0"/>
    </format>
    <format dxfId="22927">
      <pivotArea grandRow="1" outline="0" collapsedLevelsAreSubtotals="1" fieldPosition="0"/>
    </format>
    <format dxfId="22926">
      <pivotArea dataOnly="0" labelOnly="1" grandRow="1" outline="0" fieldPosition="0"/>
    </format>
    <format dxfId="22925">
      <pivotArea grandRow="1" outline="0" collapsedLevelsAreSubtotals="1" fieldPosition="0"/>
    </format>
    <format dxfId="22924">
      <pivotArea dataOnly="0" labelOnly="1" grandRow="1" outline="0" fieldPosition="0"/>
    </format>
    <format dxfId="22923">
      <pivotArea outline="0" collapsedLevelsAreSubtotals="1" fieldPosition="0"/>
    </format>
    <format dxfId="22922">
      <pivotArea field="12" type="button" dataOnly="0" labelOnly="1" outline="0" axis="axisRow" fieldPosition="0"/>
    </format>
    <format dxfId="22921">
      <pivotArea dataOnly="0" labelOnly="1" outline="0" fieldPosition="0">
        <references count="1">
          <reference field="12" count="0"/>
        </references>
      </pivotArea>
    </format>
    <format dxfId="22920">
      <pivotArea dataOnly="0" labelOnly="1" grandRow="1" outline="0" fieldPosition="0"/>
    </format>
    <format dxfId="22919">
      <pivotArea dataOnly="0" labelOnly="1" outline="0" fieldPosition="0">
        <references count="1">
          <reference field="14" count="0"/>
        </references>
      </pivotArea>
    </format>
    <format dxfId="22918">
      <pivotArea dataOnly="0" labelOnly="1" grandCol="1" outline="0" fieldPosition="0"/>
    </format>
    <format dxfId="22917">
      <pivotArea outline="0" collapsedLevelsAreSubtotals="1" fieldPosition="0"/>
    </format>
    <format dxfId="22916">
      <pivotArea field="12" type="button" dataOnly="0" labelOnly="1" outline="0" axis="axisRow" fieldPosition="0"/>
    </format>
    <format dxfId="22915">
      <pivotArea dataOnly="0" labelOnly="1" outline="0" fieldPosition="0">
        <references count="1">
          <reference field="12" count="0"/>
        </references>
      </pivotArea>
    </format>
    <format dxfId="22914">
      <pivotArea dataOnly="0" labelOnly="1" grandRow="1" outline="0" fieldPosition="0"/>
    </format>
    <format dxfId="22913">
      <pivotArea dataOnly="0" labelOnly="1" outline="0" fieldPosition="0">
        <references count="1">
          <reference field="14" count="0"/>
        </references>
      </pivotArea>
    </format>
    <format dxfId="22912">
      <pivotArea dataOnly="0" labelOnly="1" grandCol="1" outline="0" fieldPosition="0"/>
    </format>
    <format dxfId="22911">
      <pivotArea outline="0" collapsedLevelsAreSubtotals="1" fieldPosition="0"/>
    </format>
    <format dxfId="22910">
      <pivotArea field="12" type="button" dataOnly="0" labelOnly="1" outline="0" axis="axisRow" fieldPosition="0"/>
    </format>
    <format dxfId="22909">
      <pivotArea dataOnly="0" labelOnly="1" outline="0" fieldPosition="0">
        <references count="1">
          <reference field="12" count="0"/>
        </references>
      </pivotArea>
    </format>
    <format dxfId="22908">
      <pivotArea dataOnly="0" labelOnly="1" outline="0" fieldPosition="0">
        <references count="1">
          <reference field="14" count="0"/>
        </references>
      </pivotArea>
    </format>
    <format dxfId="22907">
      <pivotArea dataOnly="0" labelOnly="1" grandCol="1" outline="0" fieldPosition="0"/>
    </format>
    <format dxfId="22906">
      <pivotArea dataOnly="0" labelOnly="1" grandRow="1" outline="0" fieldPosition="0"/>
    </format>
    <format dxfId="22905">
      <pivotArea dataOnly="0" labelOnly="1" grandRow="1" outline="0" fieldPosition="0"/>
    </format>
    <format dxfId="22904">
      <pivotArea outline="0" collapsedLevelsAreSubtotals="1" fieldPosition="0"/>
    </format>
    <format dxfId="22903">
      <pivotArea dataOnly="0" labelOnly="1" outline="0" fieldPosition="0">
        <references count="1">
          <reference field="12" count="0"/>
        </references>
      </pivotArea>
    </format>
    <format dxfId="22902">
      <pivotArea dataOnly="0" labelOnly="1" grandRow="1" outline="0" fieldPosition="0"/>
    </format>
    <format dxfId="22901">
      <pivotArea outline="0" collapsedLevelsAreSubtotals="1" fieldPosition="0"/>
    </format>
    <format dxfId="22900">
      <pivotArea dataOnly="0" labelOnly="1" outline="0" fieldPosition="0">
        <references count="1">
          <reference field="12" count="0"/>
        </references>
      </pivotArea>
    </format>
    <format dxfId="22899">
      <pivotArea dataOnly="0" labelOnly="1" grandRow="1" outline="0" fieldPosition="0"/>
    </format>
    <format dxfId="22898">
      <pivotArea outline="0" collapsedLevelsAreSubtotals="1" fieldPosition="0"/>
    </format>
    <format dxfId="22897">
      <pivotArea dataOnly="0" labelOnly="1" outline="0" fieldPosition="0">
        <references count="1">
          <reference field="12" count="0"/>
        </references>
      </pivotArea>
    </format>
    <format dxfId="22896">
      <pivotArea dataOnly="0" labelOnly="1" grandRow="1" outline="0" fieldPosition="0"/>
    </format>
    <format dxfId="22895">
      <pivotArea dataOnly="0" labelOnly="1" grandRow="1" outline="0" fieldPosition="0"/>
    </format>
    <format dxfId="22894">
      <pivotArea dataOnly="0" labelOnly="1" grandRow="1" outline="0" fieldPosition="0"/>
    </format>
    <format dxfId="22893">
      <pivotArea outline="0" collapsedLevelsAreSubtotals="1" fieldPosition="0"/>
    </format>
    <format dxfId="22892">
      <pivotArea dataOnly="0" labelOnly="1" outline="0" fieldPosition="0">
        <references count="1">
          <reference field="12" count="0"/>
        </references>
      </pivotArea>
    </format>
    <format dxfId="22891">
      <pivotArea dataOnly="0" labelOnly="1" grandRow="1" outline="0" fieldPosition="0"/>
    </format>
    <format dxfId="22890">
      <pivotArea outline="0" fieldPosition="0">
        <references count="1">
          <reference field="12" count="0" selected="0"/>
        </references>
      </pivotArea>
    </format>
    <format dxfId="22889">
      <pivotArea dataOnly="0" labelOnly="1" outline="0" fieldPosition="0">
        <references count="1">
          <reference field="12" count="0"/>
        </references>
      </pivotArea>
    </format>
    <format dxfId="22888">
      <pivotArea outline="0" collapsedLevelsAreSubtotals="1" fieldPosition="0"/>
    </format>
    <format dxfId="22887">
      <pivotArea field="12" type="button" dataOnly="0" labelOnly="1" outline="0" axis="axisRow" fieldPosition="0"/>
    </format>
    <format dxfId="22886">
      <pivotArea dataOnly="0" labelOnly="1" outline="0" fieldPosition="0">
        <references count="1">
          <reference field="12" count="0"/>
        </references>
      </pivotArea>
    </format>
    <format dxfId="22885">
      <pivotArea dataOnly="0" labelOnly="1" grandRow="1" outline="0" fieldPosition="0"/>
    </format>
    <format dxfId="22884">
      <pivotArea dataOnly="0" labelOnly="1" outline="0" fieldPosition="0">
        <references count="1">
          <reference field="14" count="0"/>
        </references>
      </pivotArea>
    </format>
    <format dxfId="22883">
      <pivotArea dataOnly="0" labelOnly="1" grandCol="1" outline="0" fieldPosition="0"/>
    </format>
    <format dxfId="22882">
      <pivotArea dataOnly="0" labelOnly="1" grandRow="1" outline="0" fieldPosition="0"/>
    </format>
    <format dxfId="22881">
      <pivotArea field="12" type="button" dataOnly="0" labelOnly="1" outline="0" axis="axisRow" fieldPosition="0"/>
    </format>
    <format dxfId="22880">
      <pivotArea dataOnly="0" labelOnly="1" outline="0" fieldPosition="0">
        <references count="1">
          <reference field="14" count="0"/>
        </references>
      </pivotArea>
    </format>
    <format dxfId="22879">
      <pivotArea dataOnly="0" labelOnly="1" grandCol="1" outline="0" fieldPosition="0"/>
    </format>
    <format dxfId="22878">
      <pivotArea dataOnly="0" labelOnly="1" grandRow="1" outline="0" fieldPosition="0"/>
    </format>
    <format dxfId="22877">
      <pivotArea dataOnly="0" labelOnly="1" grandRow="1" outline="0" fieldPosition="0"/>
    </format>
    <format dxfId="22876">
      <pivotArea dataOnly="0" labelOnly="1" grandRow="1" outline="0" fieldPosition="0"/>
    </format>
    <format dxfId="22875">
      <pivotArea dataOnly="0" labelOnly="1" grandRow="1" outline="0" fieldPosition="0"/>
    </format>
    <format dxfId="22874">
      <pivotArea dataOnly="0" labelOnly="1" grandRow="1" outline="0" fieldPosition="0"/>
    </format>
    <format dxfId="22873">
      <pivotArea dataOnly="0" labelOnly="1" grandRow="1" outline="0" fieldPosition="0"/>
    </format>
    <format dxfId="22872">
      <pivotArea dataOnly="0" labelOnly="1" grandRow="1" outline="0" fieldPosition="0"/>
    </format>
    <format dxfId="22871">
      <pivotArea dataOnly="0" labelOnly="1" grandRow="1" outline="0" fieldPosition="0"/>
    </format>
    <format dxfId="22870">
      <pivotArea dataOnly="0" labelOnly="1" grandRow="1" outline="0" fieldPosition="0"/>
    </format>
    <format dxfId="22869">
      <pivotArea dataOnly="0" labelOnly="1" grandRow="1" outline="0" fieldPosition="0"/>
    </format>
    <format dxfId="22868">
      <pivotArea dataOnly="0" labelOnly="1" grandRow="1" outline="0" fieldPosition="0"/>
    </format>
    <format dxfId="22867">
      <pivotArea dataOnly="0" labelOnly="1" grandRow="1" outline="0" fieldPosition="0"/>
    </format>
    <format dxfId="22866">
      <pivotArea dataOnly="0" labelOnly="1" grandRow="1" outline="0" fieldPosition="0"/>
    </format>
    <format dxfId="22865">
      <pivotArea dataOnly="0" labelOnly="1" grandRow="1" outline="0" fieldPosition="0"/>
    </format>
    <format dxfId="22864">
      <pivotArea dataOnly="0" labelOnly="1" grandRow="1" outline="0" fieldPosition="0"/>
    </format>
    <format dxfId="22863">
      <pivotArea dataOnly="0" labelOnly="1" grandRow="1" outline="0" fieldPosition="0"/>
    </format>
    <format dxfId="22862">
      <pivotArea dataOnly="0" labelOnly="1" grandRow="1" outline="0" fieldPosition="0"/>
    </format>
    <format dxfId="22861">
      <pivotArea type="origin" dataOnly="0" labelOnly="1" outline="0" fieldPosition="0"/>
    </format>
    <format dxfId="22860">
      <pivotArea field="12" type="button" dataOnly="0" labelOnly="1" outline="0" axis="axisRow" fieldPosition="0"/>
    </format>
    <format dxfId="22859">
      <pivotArea dataOnly="0" labelOnly="1" outline="0" fieldPosition="0">
        <references count="1">
          <reference field="12" count="0"/>
        </references>
      </pivotArea>
    </format>
    <format dxfId="22858">
      <pivotArea dataOnly="0" labelOnly="1" grandRow="1" outline="0" fieldPosition="0"/>
    </format>
    <format dxfId="22857">
      <pivotArea type="origin" dataOnly="0" labelOnly="1" outline="0" fieldPosition="0"/>
    </format>
    <format dxfId="22856">
      <pivotArea field="12" type="button" dataOnly="0" labelOnly="1" outline="0" axis="axisRow" fieldPosition="0"/>
    </format>
    <format dxfId="22855">
      <pivotArea dataOnly="0" labelOnly="1" outline="0" fieldPosition="0">
        <references count="1">
          <reference field="12" count="0"/>
        </references>
      </pivotArea>
    </format>
    <format dxfId="22854">
      <pivotArea dataOnly="0" labelOnly="1" grandRow="1" outline="0" fieldPosition="0"/>
    </format>
    <format dxfId="22853">
      <pivotArea type="origin" dataOnly="0" labelOnly="1" outline="0" fieldPosition="0"/>
    </format>
    <format dxfId="22852">
      <pivotArea field="12" type="button" dataOnly="0" labelOnly="1" outline="0" axis="axisRow" fieldPosition="0"/>
    </format>
    <format dxfId="22851">
      <pivotArea dataOnly="0" labelOnly="1" outline="0" fieldPosition="0">
        <references count="1">
          <reference field="12" count="0"/>
        </references>
      </pivotArea>
    </format>
    <format dxfId="22850">
      <pivotArea dataOnly="0" labelOnly="1" grandRow="1" outline="0" fieldPosition="0"/>
    </format>
    <format dxfId="22849">
      <pivotArea type="origin" dataOnly="0" labelOnly="1" outline="0" fieldPosition="0"/>
    </format>
    <format dxfId="22848">
      <pivotArea field="12" type="button" dataOnly="0" labelOnly="1" outline="0" axis="axisRow" fieldPosition="0"/>
    </format>
    <format dxfId="22847">
      <pivotArea dataOnly="0" labelOnly="1" outline="0" fieldPosition="0">
        <references count="1">
          <reference field="12" count="0"/>
        </references>
      </pivotArea>
    </format>
    <format dxfId="22846">
      <pivotArea dataOnly="0" labelOnly="1" grandRow="1" outline="0" fieldPosition="0"/>
    </format>
    <format dxfId="22845">
      <pivotArea outline="0" collapsedLevelsAreSubtotals="1" fieldPosition="0"/>
    </format>
    <format dxfId="22844">
      <pivotArea field="12" type="button" dataOnly="0" labelOnly="1" outline="0" axis="axisRow" fieldPosition="0"/>
    </format>
    <format dxfId="22843">
      <pivotArea dataOnly="0" labelOnly="1" outline="0" fieldPosition="0">
        <references count="1">
          <reference field="12" count="0"/>
        </references>
      </pivotArea>
    </format>
    <format dxfId="22842">
      <pivotArea dataOnly="0" labelOnly="1" outline="0" fieldPosition="0">
        <references count="1">
          <reference field="14" count="0"/>
        </references>
      </pivotArea>
    </format>
    <format dxfId="22841">
      <pivotArea dataOnly="0" labelOnly="1" grandCol="1" outline="0" fieldPosition="0"/>
    </format>
    <format dxfId="22840">
      <pivotArea outline="0" collapsedLevelsAreSubtotals="1" fieldPosition="0"/>
    </format>
    <format dxfId="22839">
      <pivotArea field="12" type="button" dataOnly="0" labelOnly="1" outline="0" axis="axisRow" fieldPosition="0"/>
    </format>
    <format dxfId="22838">
      <pivotArea dataOnly="0" labelOnly="1" outline="0" fieldPosition="0">
        <references count="1">
          <reference field="12" count="0"/>
        </references>
      </pivotArea>
    </format>
    <format dxfId="22837">
      <pivotArea dataOnly="0" labelOnly="1" outline="0" fieldPosition="0">
        <references count="1">
          <reference field="14" count="0"/>
        </references>
      </pivotArea>
    </format>
    <format dxfId="22836">
      <pivotArea dataOnly="0" labelOnly="1" grandCol="1" outline="0" fieldPosition="0"/>
    </format>
    <format dxfId="22835">
      <pivotArea field="12" type="button" dataOnly="0" labelOnly="1" outline="0" axis="axisRow" fieldPosition="0"/>
    </format>
    <format dxfId="22834">
      <pivotArea dataOnly="0" labelOnly="1" outline="0" fieldPosition="0">
        <references count="1">
          <reference field="14" count="0"/>
        </references>
      </pivotArea>
    </format>
    <format dxfId="22833">
      <pivotArea dataOnly="0" labelOnly="1" grandCol="1" outline="0" fieldPosition="0"/>
    </format>
    <format dxfId="22832">
      <pivotArea outline="0" collapsedLevelsAreSubtotals="1" fieldPosition="0"/>
    </format>
    <format dxfId="22831">
      <pivotArea field="14" type="button" dataOnly="0" labelOnly="1" outline="0" axis="axisCol" fieldPosition="0"/>
    </format>
    <format dxfId="22830">
      <pivotArea type="topRight" dataOnly="0" labelOnly="1" outline="0" fieldPosition="0"/>
    </format>
    <format dxfId="22829">
      <pivotArea dataOnly="0" labelOnly="1" outline="0" fieldPosition="0">
        <references count="1">
          <reference field="14" count="0"/>
        </references>
      </pivotArea>
    </format>
    <format dxfId="22828">
      <pivotArea dataOnly="0" labelOnly="1" grandCol="1" outline="0" fieldPosition="0"/>
    </format>
    <format dxfId="22827">
      <pivotArea outline="0" collapsedLevelsAreSubtotals="1" fieldPosition="0"/>
    </format>
    <format dxfId="22826">
      <pivotArea field="12" type="button" dataOnly="0" labelOnly="1" outline="0" axis="axisRow" fieldPosition="0"/>
    </format>
    <format dxfId="22825">
      <pivotArea dataOnly="0" labelOnly="1" outline="0" fieldPosition="0">
        <references count="1">
          <reference field="12" count="0"/>
        </references>
      </pivotArea>
    </format>
    <format dxfId="22824">
      <pivotArea dataOnly="0" labelOnly="1" outline="0" fieldPosition="0">
        <references count="1">
          <reference field="14" count="0"/>
        </references>
      </pivotArea>
    </format>
    <format dxfId="22823">
      <pivotArea dataOnly="0" labelOnly="1" grandCol="1" outline="0" fieldPosition="0"/>
    </format>
    <format dxfId="22822">
      <pivotArea grandRow="1" outline="0" collapsedLevelsAreSubtotals="1" fieldPosition="0"/>
    </format>
    <format dxfId="22821">
      <pivotArea dataOnly="0" labelOnly="1" grandRow="1" outline="0" fieldPosition="0"/>
    </format>
    <format dxfId="22820">
      <pivotArea grandRow="1" outline="0" collapsedLevelsAreSubtotals="1" fieldPosition="0"/>
    </format>
    <format dxfId="22819">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000000-0007-0000-0400-00000E000000}" name="PivotTable4" cacheId="1"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273:J287" firstHeaderRow="1" firstDataRow="2" firstDataCol="1" rowPageCount="1" colPageCount="1"/>
  <pivotFields count="15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1"/>
        <item h="1" x="3"/>
        <item h="1" x="6"/>
        <item x="0"/>
        <item t="default"/>
      </items>
    </pivotField>
    <pivotField compact="0" outline="0" showAll="0"/>
    <pivotField axis="axisCol" dataField="1" compact="0" outline="0" showAll="0">
      <items count="3">
        <item x="0"/>
        <item x="1"/>
        <item t="default"/>
      </items>
    </pivotField>
    <pivotField axis="axisRow" compact="0" outline="0" showAll="0" sortType="ascending" defaultSubtotal="0">
      <items count="21">
        <item x="8"/>
        <item x="2"/>
        <item x="9"/>
        <item x="4"/>
        <item x="0"/>
        <item x="10"/>
        <item x="6"/>
        <item x="14"/>
        <item x="15"/>
        <item x="5"/>
        <item x="17"/>
        <item x="20"/>
        <item x="1"/>
        <item x="7"/>
        <item x="12"/>
        <item x="19"/>
        <item x="16"/>
        <item x="11"/>
        <item x="3"/>
        <item x="18"/>
        <item x="13"/>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3">
    <i>
      <x v="1"/>
    </i>
    <i>
      <x v="2"/>
    </i>
    <i>
      <x v="3"/>
    </i>
    <i>
      <x v="4"/>
    </i>
    <i>
      <x v="5"/>
    </i>
    <i>
      <x v="6"/>
    </i>
    <i>
      <x v="8"/>
    </i>
    <i>
      <x v="9"/>
    </i>
    <i>
      <x v="10"/>
    </i>
    <i>
      <x v="13"/>
    </i>
    <i>
      <x v="17"/>
    </i>
    <i>
      <x v="18"/>
    </i>
    <i t="grand">
      <x/>
    </i>
  </rowItems>
  <colFields count="1">
    <field x="12"/>
  </colFields>
  <colItems count="3">
    <i>
      <x/>
    </i>
    <i>
      <x v="1"/>
    </i>
    <i t="grand">
      <x/>
    </i>
  </colItems>
  <pageFields count="1">
    <pageField fld="10" hier="-1"/>
  </pageFields>
  <dataFields count="1">
    <dataField name="Count of RECEIPT CUT" fld="12" subtotal="count" baseField="0" baseItem="0"/>
  </dataFields>
  <formats count="141">
    <format dxfId="23091">
      <pivotArea outline="0" collapsedLevelsAreSubtotals="1" fieldPosition="0"/>
    </format>
    <format dxfId="23090">
      <pivotArea dataOnly="0" labelOnly="1" grandCol="1" outline="0" fieldPosition="0"/>
    </format>
    <format dxfId="23089">
      <pivotArea outline="0" collapsedLevelsAreSubtotals="1" fieldPosition="0"/>
    </format>
    <format dxfId="23088">
      <pivotArea dataOnly="0" labelOnly="1" grandCol="1" outline="0" fieldPosition="0"/>
    </format>
    <format dxfId="23087">
      <pivotArea dataOnly="0" labelOnly="1" grandRow="1" outline="0" fieldPosition="0"/>
    </format>
    <format dxfId="23086">
      <pivotArea dataOnly="0" labelOnly="1" grandCol="1" outline="0" fieldPosition="0"/>
    </format>
    <format dxfId="23085">
      <pivotArea dataOnly="0" labelOnly="1" grandCol="1" outline="0" fieldPosition="0"/>
    </format>
    <format dxfId="23084">
      <pivotArea dataOnly="0" labelOnly="1" outline="0" fieldPosition="0">
        <references count="1">
          <reference field="12" count="0"/>
        </references>
      </pivotArea>
    </format>
    <format dxfId="23083">
      <pivotArea dataOnly="0" labelOnly="1" grandCol="1" outline="0" fieldPosition="0"/>
    </format>
    <format dxfId="23082">
      <pivotArea dataOnly="0" labelOnly="1" outline="0" fieldPosition="0">
        <references count="1">
          <reference field="12" count="0"/>
        </references>
      </pivotArea>
    </format>
    <format dxfId="23081">
      <pivotArea dataOnly="0" labelOnly="1" grandCol="1" outline="0" fieldPosition="0"/>
    </format>
    <format dxfId="23080">
      <pivotArea grandRow="1" outline="0" collapsedLevelsAreSubtotals="1" fieldPosition="0"/>
    </format>
    <format dxfId="23079">
      <pivotArea dataOnly="0" labelOnly="1" grandRow="1" outline="0" fieldPosition="0"/>
    </format>
    <format dxfId="23078">
      <pivotArea dataOnly="0" labelOnly="1" grandRow="1" outline="0" fieldPosition="0"/>
    </format>
    <format dxfId="23077">
      <pivotArea grandRow="1" outline="0" collapsedLevelsAreSubtotals="1" fieldPosition="0"/>
    </format>
    <format dxfId="23076">
      <pivotArea dataOnly="0" labelOnly="1" grandRow="1" outline="0" fieldPosition="0"/>
    </format>
    <format dxfId="23075">
      <pivotArea grandRow="1" outline="0" collapsedLevelsAreSubtotals="1" fieldPosition="0"/>
    </format>
    <format dxfId="23074">
      <pivotArea dataOnly="0" labelOnly="1" grandRow="1" outline="0" fieldPosition="0"/>
    </format>
    <format dxfId="23073">
      <pivotArea grandRow="1" outline="0" collapsedLevelsAreSubtotals="1" fieldPosition="0"/>
    </format>
    <format dxfId="23072">
      <pivotArea grandRow="1" outline="0" collapsedLevelsAreSubtotals="1" fieldPosition="0"/>
    </format>
    <format dxfId="23071">
      <pivotArea dataOnly="0" labelOnly="1" grandRow="1" outline="0" fieldPosition="0"/>
    </format>
    <format dxfId="23070">
      <pivotArea dataOnly="0" labelOnly="1" grandRow="1" outline="0" fieldPosition="0"/>
    </format>
    <format dxfId="23069">
      <pivotArea dataOnly="0" labelOnly="1" grandRow="1" outline="0" fieldPosition="0"/>
    </format>
    <format dxfId="23068">
      <pivotArea dataOnly="0" labelOnly="1" grandRow="1" outline="0" fieldPosition="0"/>
    </format>
    <format dxfId="23067">
      <pivotArea grandRow="1" outline="0" collapsedLevelsAreSubtotals="1" fieldPosition="0"/>
    </format>
    <format dxfId="23066">
      <pivotArea dataOnly="0" labelOnly="1" grandRow="1" outline="0" fieldPosition="0"/>
    </format>
    <format dxfId="23065">
      <pivotArea dataOnly="0" labelOnly="1" outline="0" fieldPosition="0">
        <references count="1">
          <reference field="12" count="0"/>
        </references>
      </pivotArea>
    </format>
    <format dxfId="23064">
      <pivotArea dataOnly="0" labelOnly="1" grandCol="1" outline="0" fieldPosition="0"/>
    </format>
    <format dxfId="23063">
      <pivotArea grandRow="1" outline="0" collapsedLevelsAreSubtotals="1" fieldPosition="0"/>
    </format>
    <format dxfId="23062">
      <pivotArea dataOnly="0" labelOnly="1" grandRow="1" outline="0" fieldPosition="0"/>
    </format>
    <format dxfId="23061">
      <pivotArea grandRow="1" outline="0" collapsedLevelsAreSubtotals="1" fieldPosition="0"/>
    </format>
    <format dxfId="23060">
      <pivotArea dataOnly="0" labelOnly="1" grandRow="1" outline="0" fieldPosition="0"/>
    </format>
    <format dxfId="23059">
      <pivotArea dataOnly="0" labelOnly="1" outline="0" fieldPosition="0">
        <references count="1">
          <reference field="12" count="0"/>
        </references>
      </pivotArea>
    </format>
    <format dxfId="23058">
      <pivotArea dataOnly="0" labelOnly="1" grandCol="1" outline="0" fieldPosition="0"/>
    </format>
    <format dxfId="23057">
      <pivotArea dataOnly="0" labelOnly="1" grandCol="1" outline="0" fieldPosition="0"/>
    </format>
    <format dxfId="23056">
      <pivotArea grandRow="1" grandCol="1" outline="0" collapsedLevelsAreSubtotals="1" fieldPosition="0"/>
    </format>
    <format dxfId="23055">
      <pivotArea dataOnly="0" labelOnly="1" outline="0" fieldPosition="0">
        <references count="1">
          <reference field="12" count="0"/>
        </references>
      </pivotArea>
    </format>
    <format dxfId="23054">
      <pivotArea dataOnly="0" labelOnly="1" grandCol="1" outline="0" fieldPosition="0"/>
    </format>
    <format dxfId="23053">
      <pivotArea dataOnly="0" labelOnly="1" outline="0" fieldPosition="0">
        <references count="1">
          <reference field="12" count="0"/>
        </references>
      </pivotArea>
    </format>
    <format dxfId="23052">
      <pivotArea dataOnly="0" labelOnly="1" grandCol="1" outline="0" fieldPosition="0"/>
    </format>
    <format dxfId="23051">
      <pivotArea grandRow="1" outline="0" collapsedLevelsAreSubtotals="1" fieldPosition="0"/>
    </format>
    <format dxfId="23050">
      <pivotArea grandRow="1" outline="0" collapsedLevelsAreSubtotals="1" fieldPosition="0"/>
    </format>
    <format dxfId="23049">
      <pivotArea type="origin" dataOnly="0" labelOnly="1" outline="0" fieldPosition="0"/>
    </format>
    <format dxfId="23048">
      <pivotArea type="origin" dataOnly="0" labelOnly="1" outline="0" fieldPosition="0"/>
    </format>
    <format dxfId="23047">
      <pivotArea type="origin" dataOnly="0" labelOnly="1" outline="0" fieldPosition="0"/>
    </format>
    <format dxfId="23046">
      <pivotArea type="topRight" dataOnly="0" labelOnly="1" outline="0" fieldPosition="0"/>
    </format>
    <format dxfId="23045">
      <pivotArea dataOnly="0" labelOnly="1" grandRow="1" outline="0" fieldPosition="0"/>
    </format>
    <format dxfId="23044">
      <pivotArea grandRow="1" outline="0" collapsedLevelsAreSubtotals="1" fieldPosition="0"/>
    </format>
    <format dxfId="23043">
      <pivotArea dataOnly="0" labelOnly="1" grandRow="1" outline="0" fieldPosition="0"/>
    </format>
    <format dxfId="23042">
      <pivotArea dataOnly="0" labelOnly="1" grandRow="1" outline="0" fieldPosition="0"/>
    </format>
    <format dxfId="23041">
      <pivotArea grandRow="1" outline="0" collapsedLevelsAreSubtotals="1" fieldPosition="0"/>
    </format>
    <format dxfId="23040">
      <pivotArea dataOnly="0" labelOnly="1" grandRow="1" outline="0" fieldPosition="0"/>
    </format>
    <format dxfId="23039">
      <pivotArea grandRow="1" outline="0" collapsedLevelsAreSubtotals="1" fieldPosition="0"/>
    </format>
    <format dxfId="23038">
      <pivotArea dataOnly="0" labelOnly="1" grandRow="1" outline="0" fieldPosition="0"/>
    </format>
    <format dxfId="23037">
      <pivotArea grandRow="1" outline="0" collapsedLevelsAreSubtotals="1" fieldPosition="0"/>
    </format>
    <format dxfId="23036">
      <pivotArea dataOnly="0" labelOnly="1" grandRow="1" outline="0" fieldPosition="0"/>
    </format>
    <format dxfId="23035">
      <pivotArea grandRow="1" outline="0" collapsedLevelsAreSubtotals="1" fieldPosition="0"/>
    </format>
    <format dxfId="23034">
      <pivotArea dataOnly="0" labelOnly="1" grandRow="1" outline="0" fieldPosition="0"/>
    </format>
    <format dxfId="23033">
      <pivotArea dataOnly="0" labelOnly="1" grandRow="1" outline="0" fieldPosition="0"/>
    </format>
    <format dxfId="23032">
      <pivotArea field="10" type="button" dataOnly="0" labelOnly="1" outline="0" axis="axisPage" fieldPosition="0"/>
    </format>
    <format dxfId="23031">
      <pivotArea type="origin" dataOnly="0" labelOnly="1" outline="0" fieldPosition="0"/>
    </format>
    <format dxfId="23030">
      <pivotArea dataOnly="0" labelOnly="1" grandRow="1" outline="0" fieldPosition="0"/>
    </format>
    <format dxfId="23029">
      <pivotArea field="10" type="button" dataOnly="0" labelOnly="1" outline="0" axis="axisPage" fieldPosition="0"/>
    </format>
    <format dxfId="23028">
      <pivotArea type="origin" dataOnly="0" labelOnly="1" outline="0" fieldPosition="0"/>
    </format>
    <format dxfId="23027">
      <pivotArea dataOnly="0" labelOnly="1" grandRow="1" outline="0" fieldPosition="0"/>
    </format>
    <format dxfId="23026">
      <pivotArea field="10" type="button" dataOnly="0" labelOnly="1" outline="0" axis="axisPage" fieldPosition="0"/>
    </format>
    <format dxfId="23025">
      <pivotArea type="origin" dataOnly="0" labelOnly="1" outline="0" fieldPosition="0"/>
    </format>
    <format dxfId="23024">
      <pivotArea dataOnly="0" labelOnly="1" grandRow="1" outline="0" fieldPosition="0"/>
    </format>
    <format dxfId="23023">
      <pivotArea field="10" type="button" dataOnly="0" labelOnly="1" outline="0" axis="axisPage" fieldPosition="0"/>
    </format>
    <format dxfId="23022">
      <pivotArea type="origin" dataOnly="0" labelOnly="1" outline="0" fieldPosition="0"/>
    </format>
    <format dxfId="23021">
      <pivotArea dataOnly="0" labelOnly="1" grandRow="1" outline="0" fieldPosition="0"/>
    </format>
    <format dxfId="23020">
      <pivotArea grandRow="1" outline="0" collapsedLevelsAreSubtotals="1" fieldPosition="0"/>
    </format>
    <format dxfId="23019">
      <pivotArea dataOnly="0" labelOnly="1" grandRow="1" outline="0" fieldPosition="0"/>
    </format>
    <format dxfId="23018">
      <pivotArea grandRow="1" outline="0" collapsedLevelsAreSubtotals="1" fieldPosition="0"/>
    </format>
    <format dxfId="23017">
      <pivotArea dataOnly="0" labelOnly="1" grandRow="1" outline="0" fieldPosition="0"/>
    </format>
    <format dxfId="23016">
      <pivotArea dataOnly="0" labelOnly="1" grandRow="1" outline="0" fieldPosition="0"/>
    </format>
    <format dxfId="23015">
      <pivotArea dataOnly="0" labelOnly="1" grandRow="1" outline="0" fieldPosition="0"/>
    </format>
    <format dxfId="23014">
      <pivotArea outline="0" fieldPosition="0">
        <references count="1">
          <reference field="12" count="0" selected="0"/>
        </references>
      </pivotArea>
    </format>
    <format dxfId="23013">
      <pivotArea type="origin" dataOnly="0" labelOnly="1" outline="0" fieldPosition="0"/>
    </format>
    <format dxfId="23012">
      <pivotArea field="12" type="button" dataOnly="0" labelOnly="1" outline="0" axis="axisCol" fieldPosition="0"/>
    </format>
    <format dxfId="23011">
      <pivotArea type="topRight" dataOnly="0" labelOnly="1" outline="0" offset="A1" fieldPosition="0"/>
    </format>
    <format dxfId="23010">
      <pivotArea dataOnly="0" labelOnly="1" grandRow="1" outline="0" fieldPosition="0"/>
    </format>
    <format dxfId="23009">
      <pivotArea grandRow="1" outline="0" collapsedLevelsAreSubtotals="1" fieldPosition="0"/>
    </format>
    <format dxfId="23008">
      <pivotArea dataOnly="0" labelOnly="1" grandRow="1" outline="0" fieldPosition="0"/>
    </format>
    <format dxfId="23007">
      <pivotArea dataOnly="0" labelOnly="1" grandRow="1" outline="0" fieldPosition="0"/>
    </format>
    <format dxfId="23006">
      <pivotArea dataOnly="0" labelOnly="1" grandRow="1" outline="0" fieldPosition="0"/>
    </format>
    <format dxfId="23005">
      <pivotArea dataOnly="0" labelOnly="1" grandRow="1" outline="0" fieldPosition="0"/>
    </format>
    <format dxfId="23004">
      <pivotArea grandRow="1" outline="0" collapsedLevelsAreSubtotals="1" fieldPosition="0"/>
    </format>
    <format dxfId="23003">
      <pivotArea dataOnly="0" labelOnly="1" grandRow="1" outline="0" fieldPosition="0"/>
    </format>
    <format dxfId="23002">
      <pivotArea dataOnly="0" labelOnly="1" grandRow="1" outline="0" fieldPosition="0"/>
    </format>
    <format dxfId="23001">
      <pivotArea dataOnly="0" labelOnly="1" outline="0" fieldPosition="0">
        <references count="1">
          <reference field="13" count="0"/>
        </references>
      </pivotArea>
    </format>
    <format dxfId="23000">
      <pivotArea dataOnly="0" labelOnly="1" grandRow="1" outline="0" fieldPosition="0"/>
    </format>
    <format dxfId="22999">
      <pivotArea dataOnly="0" labelOnly="1" outline="0" fieldPosition="0">
        <references count="1">
          <reference field="13" count="0"/>
        </references>
      </pivotArea>
    </format>
    <format dxfId="22998">
      <pivotArea dataOnly="0" labelOnly="1" grandRow="1" outline="0" fieldPosition="0"/>
    </format>
    <format dxfId="22997">
      <pivotArea dataOnly="0" labelOnly="1" outline="0" fieldPosition="0">
        <references count="1">
          <reference field="13" count="0"/>
        </references>
      </pivotArea>
    </format>
    <format dxfId="22996">
      <pivotArea dataOnly="0" labelOnly="1" grandRow="1" outline="0" fieldPosition="0"/>
    </format>
    <format dxfId="22995">
      <pivotArea dataOnly="0" labelOnly="1" outline="0" fieldPosition="0">
        <references count="1">
          <reference field="13" count="0"/>
        </references>
      </pivotArea>
    </format>
    <format dxfId="22994">
      <pivotArea dataOnly="0" labelOnly="1" grandRow="1" outline="0" fieldPosition="0"/>
    </format>
    <format dxfId="22993">
      <pivotArea grandRow="1" outline="0" collapsedLevelsAreSubtotals="1" fieldPosition="0"/>
    </format>
    <format dxfId="22992">
      <pivotArea dataOnly="0" labelOnly="1" grandRow="1" outline="0" fieldPosition="0"/>
    </format>
    <format dxfId="22991">
      <pivotArea grandRow="1" outline="0" collapsedLevelsAreSubtotals="1" fieldPosition="0"/>
    </format>
    <format dxfId="22990">
      <pivotArea dataOnly="0" labelOnly="1" grandRow="1" outline="0" fieldPosition="0"/>
    </format>
    <format dxfId="22989">
      <pivotArea dataOnly="0" labelOnly="1" outline="0" fieldPosition="0">
        <references count="1">
          <reference field="13" count="19">
            <x v="0"/>
            <x v="1"/>
            <x v="2"/>
            <x v="3"/>
            <x v="4"/>
            <x v="5"/>
            <x v="6"/>
            <x v="7"/>
            <x v="8"/>
            <x v="9"/>
            <x v="10"/>
            <x v="11"/>
            <x v="12"/>
            <x v="13"/>
            <x v="15"/>
            <x v="16"/>
            <x v="17"/>
            <x v="18"/>
            <x v="19"/>
          </reference>
        </references>
      </pivotArea>
    </format>
    <format dxfId="22988">
      <pivotArea dataOnly="0" labelOnly="1" grandRow="1" outline="0" fieldPosition="0"/>
    </format>
    <format dxfId="22987">
      <pivotArea dataOnly="0" labelOnly="1" outline="0" fieldPosition="0">
        <references count="1">
          <reference field="13" count="19">
            <x v="0"/>
            <x v="1"/>
            <x v="2"/>
            <x v="3"/>
            <x v="4"/>
            <x v="5"/>
            <x v="6"/>
            <x v="7"/>
            <x v="8"/>
            <x v="9"/>
            <x v="10"/>
            <x v="11"/>
            <x v="12"/>
            <x v="13"/>
            <x v="15"/>
            <x v="16"/>
            <x v="17"/>
            <x v="18"/>
            <x v="19"/>
          </reference>
        </references>
      </pivotArea>
    </format>
    <format dxfId="22986">
      <pivotArea dataOnly="0" labelOnly="1" grandRow="1" outline="0" fieldPosition="0"/>
    </format>
    <format dxfId="22985">
      <pivotArea grandRow="1" outline="0" collapsedLevelsAreSubtotals="1" fieldPosition="0"/>
    </format>
    <format dxfId="22984">
      <pivotArea dataOnly="0" labelOnly="1" grandRow="1" outline="0" fieldPosition="0"/>
    </format>
    <format dxfId="22983">
      <pivotArea dataOnly="0" labelOnly="1" grandRow="1" outline="0" fieldPosition="0"/>
    </format>
    <format dxfId="22982">
      <pivotArea dataOnly="0" labelOnly="1" outline="0" fieldPosition="0">
        <references count="1">
          <reference field="13" count="11">
            <x v="1"/>
            <x v="2"/>
            <x v="3"/>
            <x v="4"/>
            <x v="5"/>
            <x v="6"/>
            <x v="7"/>
            <x v="9"/>
            <x v="10"/>
            <x v="13"/>
            <x v="18"/>
          </reference>
        </references>
      </pivotArea>
    </format>
    <format dxfId="22981">
      <pivotArea dataOnly="0" labelOnly="1" grandRow="1" outline="0" fieldPosition="0"/>
    </format>
    <format dxfId="22980">
      <pivotArea dataOnly="0" labelOnly="1" outline="0" fieldPosition="0">
        <references count="1">
          <reference field="13" count="11">
            <x v="1"/>
            <x v="2"/>
            <x v="3"/>
            <x v="4"/>
            <x v="5"/>
            <x v="6"/>
            <x v="7"/>
            <x v="9"/>
            <x v="10"/>
            <x v="13"/>
            <x v="18"/>
          </reference>
        </references>
      </pivotArea>
    </format>
    <format dxfId="22979">
      <pivotArea dataOnly="0" labelOnly="1" grandRow="1" outline="0" fieldPosition="0"/>
    </format>
    <format dxfId="22978">
      <pivotArea grandRow="1" outline="0" collapsedLevelsAreSubtotals="1" fieldPosition="0"/>
    </format>
    <format dxfId="22977">
      <pivotArea dataOnly="0" labelOnly="1" grandRow="1" outline="0" fieldPosition="0"/>
    </format>
    <format dxfId="22976">
      <pivotArea outline="0" fieldPosition="0">
        <references count="1">
          <reference field="13" count="1" selected="0">
            <x v="18"/>
          </reference>
        </references>
      </pivotArea>
    </format>
    <format dxfId="22975">
      <pivotArea grandRow="1" outline="0" collapsedLevelsAreSubtotals="1" fieldPosition="0"/>
    </format>
    <format dxfId="22974">
      <pivotArea dataOnly="0" labelOnly="1" outline="0" fieldPosition="0">
        <references count="1">
          <reference field="13" count="12">
            <x v="1"/>
            <x v="2"/>
            <x v="3"/>
            <x v="4"/>
            <x v="5"/>
            <x v="6"/>
            <x v="7"/>
            <x v="9"/>
            <x v="10"/>
            <x v="13"/>
            <x v="17"/>
            <x v="18"/>
          </reference>
        </references>
      </pivotArea>
    </format>
    <format dxfId="22973">
      <pivotArea dataOnly="0" labelOnly="1" grandRow="1" outline="0" fieldPosition="0"/>
    </format>
    <format dxfId="22972">
      <pivotArea grandRow="1" outline="0" collapsedLevelsAreSubtotals="1" fieldPosition="0"/>
    </format>
    <format dxfId="22971">
      <pivotArea dataOnly="0" labelOnly="1" grandRow="1" outline="0" fieldPosition="0"/>
    </format>
    <format dxfId="22970">
      <pivotArea dataOnly="0" labelOnly="1" outline="0" fieldPosition="0">
        <references count="1">
          <reference field="13" count="12">
            <x v="1"/>
            <x v="2"/>
            <x v="3"/>
            <x v="4"/>
            <x v="5"/>
            <x v="6"/>
            <x v="7"/>
            <x v="9"/>
            <x v="10"/>
            <x v="13"/>
            <x v="17"/>
            <x v="18"/>
          </reference>
        </references>
      </pivotArea>
    </format>
    <format dxfId="22969">
      <pivotArea dataOnly="0" labelOnly="1" grandRow="1" outline="0" fieldPosition="0"/>
    </format>
    <format dxfId="22968">
      <pivotArea dataOnly="0" labelOnly="1" outline="0" fieldPosition="0">
        <references count="1">
          <reference field="13" count="12">
            <x v="1"/>
            <x v="2"/>
            <x v="3"/>
            <x v="4"/>
            <x v="5"/>
            <x v="6"/>
            <x v="7"/>
            <x v="9"/>
            <x v="10"/>
            <x v="13"/>
            <x v="17"/>
            <x v="18"/>
          </reference>
        </references>
      </pivotArea>
    </format>
    <format dxfId="22967">
      <pivotArea dataOnly="0" labelOnly="1" grandRow="1" outline="0" fieldPosition="0"/>
    </format>
    <format dxfId="22966">
      <pivotArea dataOnly="0" labelOnly="1" outline="0" fieldPosition="0">
        <references count="1">
          <reference field="13" count="12">
            <x v="1"/>
            <x v="2"/>
            <x v="3"/>
            <x v="4"/>
            <x v="5"/>
            <x v="6"/>
            <x v="7"/>
            <x v="9"/>
            <x v="10"/>
            <x v="13"/>
            <x v="17"/>
            <x v="18"/>
          </reference>
        </references>
      </pivotArea>
    </format>
    <format dxfId="22965">
      <pivotArea dataOnly="0" labelOnly="1" grandRow="1" outline="0" fieldPosition="0"/>
    </format>
    <format dxfId="22964">
      <pivotArea dataOnly="0" labelOnly="1" outline="0" fieldPosition="0">
        <references count="1">
          <reference field="13" count="12">
            <x v="1"/>
            <x v="2"/>
            <x v="3"/>
            <x v="4"/>
            <x v="5"/>
            <x v="6"/>
            <x v="7"/>
            <x v="9"/>
            <x v="10"/>
            <x v="13"/>
            <x v="17"/>
            <x v="18"/>
          </reference>
        </references>
      </pivotArea>
    </format>
    <format dxfId="22963">
      <pivotArea dataOnly="0" labelOnly="1" outline="0" fieldPosition="0">
        <references count="1">
          <reference field="13" count="0"/>
        </references>
      </pivotArea>
    </format>
    <format dxfId="22962">
      <pivotArea dataOnly="0" labelOnly="1" grandRow="1" outline="0" fieldPosition="0"/>
    </format>
    <format dxfId="22961">
      <pivotArea outline="0" collapsedLevelsAreSubtotals="1" fieldPosition="0"/>
    </format>
    <format dxfId="22960">
      <pivotArea field="13" type="button" dataOnly="0" labelOnly="1" outline="0" axis="axisRow" fieldPosition="0"/>
    </format>
    <format dxfId="22959">
      <pivotArea dataOnly="0" labelOnly="1" outline="0" fieldPosition="0">
        <references count="1">
          <reference field="13" count="12">
            <x v="1"/>
            <x v="2"/>
            <x v="3"/>
            <x v="4"/>
            <x v="5"/>
            <x v="6"/>
            <x v="8"/>
            <x v="9"/>
            <x v="10"/>
            <x v="13"/>
            <x v="17"/>
            <x v="18"/>
          </reference>
        </references>
      </pivotArea>
    </format>
    <format dxfId="22958">
      <pivotArea dataOnly="0" labelOnly="1" grandRow="1" outline="0" fieldPosition="0"/>
    </format>
    <format dxfId="22957">
      <pivotArea dataOnly="0" labelOnly="1" outline="0" fieldPosition="0">
        <references count="1">
          <reference field="12" count="0"/>
        </references>
      </pivotArea>
    </format>
    <format dxfId="22956">
      <pivotArea dataOnly="0" labelOnly="1" grandCol="1" outline="0" fieldPosition="0"/>
    </format>
    <format dxfId="22955">
      <pivotArea field="13" type="button" dataOnly="0" labelOnly="1" outline="0" axis="axisRow" fieldPosition="0"/>
    </format>
    <format dxfId="22954">
      <pivotArea dataOnly="0" labelOnly="1" outline="0" fieldPosition="0">
        <references count="1">
          <reference field="12" count="0"/>
        </references>
      </pivotArea>
    </format>
    <format dxfId="22953">
      <pivotArea dataOnly="0" labelOnly="1" grandCol="1" outline="0" fieldPosition="0"/>
    </format>
    <format dxfId="22952">
      <pivotArea grandRow="1" outline="0" collapsedLevelsAreSubtotals="1" fieldPosition="0"/>
    </format>
    <format dxfId="22951">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1AC8D30-42A6-4E9D-B6C0-AE9120D4F605}" name="PivotTable11" cacheId="86"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A173:E193" firstHeaderRow="1" firstDataRow="2" firstDataCol="1" rowPageCount="3" colPageCount="1"/>
  <pivotFields count="162">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x="1"/>
        <item x="0"/>
        <item x="2"/>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axis="axisPage" compact="0" outline="0" multipleItemSelectionAllowed="1" showAll="0">
      <items count="4">
        <item m="1" x="2"/>
        <item x="0"/>
        <item x="1"/>
        <item t="default"/>
      </items>
    </pivotField>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51" hier="-1"/>
    <pageField fld="12" hier="-1"/>
    <pageField fld="52" hier="-1"/>
  </pageFields>
  <dataFields count="1">
    <dataField name="Count of RECEIPT CUT" fld="14" subtotal="count" baseField="0" baseItem="0"/>
  </dataFields>
  <formats count="194">
    <format dxfId="23285">
      <pivotArea outline="0" collapsedLevelsAreSubtotals="1" fieldPosition="0"/>
    </format>
    <format dxfId="23284">
      <pivotArea dataOnly="0" labelOnly="1" grandRow="1" outline="0" fieldPosition="0"/>
    </format>
    <format dxfId="23283">
      <pivotArea dataOnly="0" labelOnly="1" outline="0" fieldPosition="0">
        <references count="1">
          <reference field="13" count="0"/>
        </references>
      </pivotArea>
    </format>
    <format dxfId="23282">
      <pivotArea dataOnly="0" labelOnly="1" grandCol="1" outline="0" fieldPosition="0"/>
    </format>
    <format dxfId="23281">
      <pivotArea outline="0" collapsedLevelsAreSubtotals="1" fieldPosition="0"/>
    </format>
    <format dxfId="23280">
      <pivotArea dataOnly="0" labelOnly="1" grandRow="1" outline="0" fieldPosition="0"/>
    </format>
    <format dxfId="23279">
      <pivotArea dataOnly="0" labelOnly="1" outline="0" fieldPosition="0">
        <references count="1">
          <reference field="13" count="0"/>
        </references>
      </pivotArea>
    </format>
    <format dxfId="23278">
      <pivotArea dataOnly="0" labelOnly="1" grandCol="1" outline="0" fieldPosition="0"/>
    </format>
    <format dxfId="23277">
      <pivotArea type="all" dataOnly="0" outline="0" fieldPosition="0"/>
    </format>
    <format dxfId="23276">
      <pivotArea outline="0" collapsedLevelsAreSubtotals="1" fieldPosition="0"/>
    </format>
    <format dxfId="23275">
      <pivotArea outline="0" collapsedLevelsAreSubtotals="1" fieldPosition="0"/>
    </format>
    <format dxfId="23274">
      <pivotArea type="origin" dataOnly="0" labelOnly="1" outline="0" fieldPosition="0"/>
    </format>
    <format dxfId="23273">
      <pivotArea type="origin" dataOnly="0" labelOnly="1" outline="0" fieldPosition="0"/>
    </format>
    <format dxfId="23272">
      <pivotArea type="origin" dataOnly="0" labelOnly="1" outline="0" fieldPosition="0"/>
    </format>
    <format dxfId="23271">
      <pivotArea field="13" type="button" dataOnly="0" labelOnly="1" outline="0" axis="axisCol" fieldPosition="0"/>
    </format>
    <format dxfId="23270">
      <pivotArea type="topRight" dataOnly="0" labelOnly="1" outline="0" fieldPosition="0"/>
    </format>
    <format dxfId="23269">
      <pivotArea dataOnly="0" labelOnly="1" outline="0" fieldPosition="0">
        <references count="1">
          <reference field="13" count="0"/>
        </references>
      </pivotArea>
    </format>
    <format dxfId="23268">
      <pivotArea dataOnly="0" labelOnly="1" grandCol="1" outline="0" fieldPosition="0"/>
    </format>
    <format dxfId="23267">
      <pivotArea outline="0" collapsedLevelsAreSubtotals="1" fieldPosition="0"/>
    </format>
    <format dxfId="23266">
      <pivotArea dataOnly="0" labelOnly="1" outline="0" fieldPosition="0">
        <references count="1">
          <reference field="13" count="0"/>
        </references>
      </pivotArea>
    </format>
    <format dxfId="23265">
      <pivotArea dataOnly="0" labelOnly="1" grandCol="1" outline="0" fieldPosition="0"/>
    </format>
    <format dxfId="23264">
      <pivotArea outline="0" collapsedLevelsAreSubtotals="1" fieldPosition="0"/>
    </format>
    <format dxfId="23263">
      <pivotArea dataOnly="0" labelOnly="1" outline="0" fieldPosition="0">
        <references count="1">
          <reference field="13" count="0"/>
        </references>
      </pivotArea>
    </format>
    <format dxfId="23262">
      <pivotArea dataOnly="0" labelOnly="1" grandCol="1" outline="0" fieldPosition="0"/>
    </format>
    <format dxfId="23261">
      <pivotArea outline="0" collapsedLevelsAreSubtotals="1" fieldPosition="0"/>
    </format>
    <format dxfId="23260">
      <pivotArea dataOnly="0" labelOnly="1" grandRow="1" outline="0" fieldPosition="0"/>
    </format>
    <format dxfId="23259">
      <pivotArea dataOnly="0" labelOnly="1" outline="0" fieldPosition="0">
        <references count="1">
          <reference field="13" count="0"/>
        </references>
      </pivotArea>
    </format>
    <format dxfId="23258">
      <pivotArea dataOnly="0" labelOnly="1" grandCol="1" outline="0" fieldPosition="0"/>
    </format>
    <format dxfId="23257">
      <pivotArea dataOnly="0" labelOnly="1" outline="0" fieldPosition="0">
        <references count="1">
          <reference field="13" count="0"/>
        </references>
      </pivotArea>
    </format>
    <format dxfId="23256">
      <pivotArea dataOnly="0" labelOnly="1" grandCol="1" outline="0" fieldPosition="0"/>
    </format>
    <format dxfId="23255">
      <pivotArea dataOnly="0" labelOnly="1" outline="0" fieldPosition="0">
        <references count="1">
          <reference field="13" count="0"/>
        </references>
      </pivotArea>
    </format>
    <format dxfId="23254">
      <pivotArea dataOnly="0" labelOnly="1" grandCol="1" outline="0" fieldPosition="0"/>
    </format>
    <format dxfId="23253">
      <pivotArea outline="0" collapsedLevelsAreSubtotals="1" fieldPosition="0"/>
    </format>
    <format dxfId="23252">
      <pivotArea dataOnly="0" labelOnly="1" outline="0" fieldPosition="0">
        <references count="1">
          <reference field="13" count="0"/>
        </references>
      </pivotArea>
    </format>
    <format dxfId="23251">
      <pivotArea dataOnly="0" labelOnly="1" grandCol="1" outline="0" fieldPosition="0"/>
    </format>
    <format dxfId="23250">
      <pivotArea grandRow="1" outline="0" collapsedLevelsAreSubtotals="1" fieldPosition="0"/>
    </format>
    <format dxfId="23249">
      <pivotArea dataOnly="0" labelOnly="1" grandRow="1" outline="0" fieldPosition="0"/>
    </format>
    <format dxfId="23248">
      <pivotArea dataOnly="0" labelOnly="1" outline="0" fieldPosition="0">
        <references count="1">
          <reference field="13" count="0"/>
        </references>
      </pivotArea>
    </format>
    <format dxfId="23247">
      <pivotArea outline="0" collapsedLevelsAreSubtotals="1" fieldPosition="0"/>
    </format>
    <format dxfId="23246">
      <pivotArea dataOnly="0" labelOnly="1" grandRow="1" outline="0" fieldPosition="0"/>
    </format>
    <format dxfId="23245">
      <pivotArea dataOnly="0" labelOnly="1" outline="0" fieldPosition="0">
        <references count="1">
          <reference field="13" count="0"/>
        </references>
      </pivotArea>
    </format>
    <format dxfId="23244">
      <pivotArea dataOnly="0" labelOnly="1" grandCol="1" outline="0" fieldPosition="0"/>
    </format>
    <format dxfId="23243">
      <pivotArea outline="0" collapsedLevelsAreSubtotals="1" fieldPosition="0"/>
    </format>
    <format dxfId="23242">
      <pivotArea dataOnly="0" labelOnly="1" grandRow="1" outline="0" fieldPosition="0"/>
    </format>
    <format dxfId="23241">
      <pivotArea dataOnly="0" labelOnly="1" outline="0" fieldPosition="0">
        <references count="1">
          <reference field="13" count="0"/>
        </references>
      </pivotArea>
    </format>
    <format dxfId="23240">
      <pivotArea dataOnly="0" labelOnly="1" grandCol="1" outline="0" fieldPosition="0"/>
    </format>
    <format dxfId="23239">
      <pivotArea dataOnly="0" labelOnly="1" grandRow="1" outline="0" fieldPosition="0"/>
    </format>
    <format dxfId="23238">
      <pivotArea dataOnly="0" labelOnly="1" outline="0" fieldPosition="0">
        <references count="1">
          <reference field="13" count="0"/>
        </references>
      </pivotArea>
    </format>
    <format dxfId="23237">
      <pivotArea dataOnly="0" labelOnly="1" grandCol="1" outline="0" fieldPosition="0"/>
    </format>
    <format dxfId="23236">
      <pivotArea dataOnly="0" labelOnly="1" outline="0" fieldPosition="0">
        <references count="1">
          <reference field="13" count="0"/>
        </references>
      </pivotArea>
    </format>
    <format dxfId="23235">
      <pivotArea dataOnly="0" labelOnly="1" grandCol="1" outline="0" fieldPosition="0"/>
    </format>
    <format dxfId="23234">
      <pivotArea grandRow="1" outline="0" collapsedLevelsAreSubtotals="1" fieldPosition="0"/>
    </format>
    <format dxfId="23233">
      <pivotArea dataOnly="0" labelOnly="1" grandRow="1" outline="0" fieldPosition="0"/>
    </format>
    <format dxfId="23232">
      <pivotArea dataOnly="0" labelOnly="1" grandRow="1" outline="0" fieldPosition="0"/>
    </format>
    <format dxfId="23231">
      <pivotArea dataOnly="0" labelOnly="1" outline="0" fieldPosition="0">
        <references count="1">
          <reference field="13" count="0"/>
        </references>
      </pivotArea>
    </format>
    <format dxfId="23230">
      <pivotArea dataOnly="0" labelOnly="1" grandCol="1" outline="0" fieldPosition="0"/>
    </format>
    <format dxfId="23229">
      <pivotArea outline="0" fieldPosition="0">
        <references count="1">
          <reference field="13" count="1" selected="0">
            <x v="1"/>
          </reference>
        </references>
      </pivotArea>
    </format>
    <format dxfId="23228">
      <pivotArea grandCol="1" outline="0" collapsedLevelsAreSubtotals="1" fieldPosition="0"/>
    </format>
    <format dxfId="23227">
      <pivotArea type="topRight" dataOnly="0" labelOnly="1" outline="0" fieldPosition="0"/>
    </format>
    <format dxfId="23226">
      <pivotArea dataOnly="0" labelOnly="1" outline="0" fieldPosition="0">
        <references count="1">
          <reference field="13" count="1">
            <x v="1"/>
          </reference>
        </references>
      </pivotArea>
    </format>
    <format dxfId="23225">
      <pivotArea dataOnly="0" labelOnly="1" grandCol="1" outline="0" fieldPosition="0"/>
    </format>
    <format dxfId="23224">
      <pivotArea outline="0" fieldPosition="0">
        <references count="1">
          <reference field="13" count="1" selected="0">
            <x v="1"/>
          </reference>
        </references>
      </pivotArea>
    </format>
    <format dxfId="23223">
      <pivotArea grandCol="1" outline="0" collapsedLevelsAreSubtotals="1" fieldPosition="0"/>
    </format>
    <format dxfId="23222">
      <pivotArea type="topRight" dataOnly="0" labelOnly="1" outline="0" fieldPosition="0"/>
    </format>
    <format dxfId="23221">
      <pivotArea dataOnly="0" labelOnly="1" outline="0" fieldPosition="0">
        <references count="1">
          <reference field="13" count="1">
            <x v="1"/>
          </reference>
        </references>
      </pivotArea>
    </format>
    <format dxfId="23220">
      <pivotArea dataOnly="0" labelOnly="1" grandCol="1" outline="0" fieldPosition="0"/>
    </format>
    <format dxfId="23219">
      <pivotArea dataOnly="0" labelOnly="1" outline="0" fieldPosition="0">
        <references count="1">
          <reference field="13" count="0"/>
        </references>
      </pivotArea>
    </format>
    <format dxfId="23218">
      <pivotArea dataOnly="0" labelOnly="1" grandCol="1" outline="0" fieldPosition="0"/>
    </format>
    <format dxfId="23217">
      <pivotArea dataOnly="0" labelOnly="1" outline="0" fieldPosition="0">
        <references count="1">
          <reference field="13" count="0"/>
        </references>
      </pivotArea>
    </format>
    <format dxfId="23216">
      <pivotArea dataOnly="0" labelOnly="1" grandCol="1" outline="0" fieldPosition="0"/>
    </format>
    <format dxfId="23215">
      <pivotArea dataOnly="0" labelOnly="1" outline="0" fieldPosition="0">
        <references count="1">
          <reference field="13" count="0"/>
        </references>
      </pivotArea>
    </format>
    <format dxfId="23214">
      <pivotArea dataOnly="0" labelOnly="1" grandCol="1" outline="0" fieldPosition="0"/>
    </format>
    <format dxfId="23213">
      <pivotArea dataOnly="0" labelOnly="1" outline="0" fieldPosition="0">
        <references count="1">
          <reference field="13" count="0"/>
        </references>
      </pivotArea>
    </format>
    <format dxfId="23212">
      <pivotArea dataOnly="0" labelOnly="1" grandCol="1" outline="0" fieldPosition="0"/>
    </format>
    <format dxfId="23211">
      <pivotArea dataOnly="0" labelOnly="1" outline="0" fieldPosition="0">
        <references count="1">
          <reference field="13" count="0"/>
        </references>
      </pivotArea>
    </format>
    <format dxfId="23210">
      <pivotArea dataOnly="0" labelOnly="1" grandCol="1" outline="0" fieldPosition="0"/>
    </format>
    <format dxfId="23209">
      <pivotArea dataOnly="0" labelOnly="1" outline="0" fieldPosition="0">
        <references count="1">
          <reference field="13" count="0"/>
        </references>
      </pivotArea>
    </format>
    <format dxfId="23208">
      <pivotArea dataOnly="0" labelOnly="1" grandCol="1" outline="0" fieldPosition="0"/>
    </format>
    <format dxfId="23207">
      <pivotArea dataOnly="0" labelOnly="1" outline="0" fieldPosition="0">
        <references count="1">
          <reference field="13" count="0"/>
        </references>
      </pivotArea>
    </format>
    <format dxfId="23206">
      <pivotArea dataOnly="0" labelOnly="1" grandCol="1" outline="0" fieldPosition="0"/>
    </format>
    <format dxfId="23205">
      <pivotArea dataOnly="0" labelOnly="1" outline="0" fieldPosition="0">
        <references count="1">
          <reference field="13" count="0"/>
        </references>
      </pivotArea>
    </format>
    <format dxfId="23204">
      <pivotArea dataOnly="0" labelOnly="1" grandCol="1" outline="0" fieldPosition="0"/>
    </format>
    <format dxfId="23203">
      <pivotArea grandRow="1" outline="0" collapsedLevelsAreSubtotals="1" fieldPosition="0"/>
    </format>
    <format dxfId="23202">
      <pivotArea dataOnly="0" labelOnly="1" grandRow="1" outline="0" fieldPosition="0"/>
    </format>
    <format dxfId="23201">
      <pivotArea dataOnly="0" labelOnly="1" grandRow="1" outline="0" fieldPosition="0"/>
    </format>
    <format dxfId="23200">
      <pivotArea dataOnly="0" labelOnly="1" outline="0" fieldPosition="0">
        <references count="1">
          <reference field="13" count="0"/>
        </references>
      </pivotArea>
    </format>
    <format dxfId="23199">
      <pivotArea dataOnly="0" labelOnly="1" grandCol="1" outline="0" fieldPosition="0"/>
    </format>
    <format dxfId="23198">
      <pivotArea dataOnly="0" labelOnly="1" grandRow="1" outline="0" fieldPosition="0"/>
    </format>
    <format dxfId="23197">
      <pivotArea dataOnly="0" labelOnly="1" outline="0" fieldPosition="0">
        <references count="1">
          <reference field="13" count="0"/>
        </references>
      </pivotArea>
    </format>
    <format dxfId="23196">
      <pivotArea dataOnly="0" labelOnly="1" grandCol="1" outline="0" fieldPosition="0"/>
    </format>
    <format dxfId="23195">
      <pivotArea dataOnly="0" labelOnly="1" grandRow="1" outline="0" fieldPosition="0"/>
    </format>
    <format dxfId="23194">
      <pivotArea dataOnly="0" labelOnly="1" outline="0" fieldPosition="0">
        <references count="1">
          <reference field="13" count="0"/>
        </references>
      </pivotArea>
    </format>
    <format dxfId="23193">
      <pivotArea dataOnly="0" labelOnly="1" grandCol="1" outline="0" fieldPosition="0"/>
    </format>
    <format dxfId="23192">
      <pivotArea dataOnly="0" labelOnly="1" outline="0" fieldPosition="0">
        <references count="1">
          <reference field="13" count="0"/>
        </references>
      </pivotArea>
    </format>
    <format dxfId="23191">
      <pivotArea dataOnly="0" labelOnly="1" grandCol="1" outline="0" fieldPosition="0"/>
    </format>
    <format dxfId="23190">
      <pivotArea dataOnly="0" labelOnly="1" outline="0" fieldPosition="0">
        <references count="1">
          <reference field="13" count="0"/>
        </references>
      </pivotArea>
    </format>
    <format dxfId="23189">
      <pivotArea dataOnly="0" labelOnly="1" grandCol="1" outline="0" fieldPosition="0"/>
    </format>
    <format dxfId="23188">
      <pivotArea dataOnly="0" labelOnly="1" grandRow="1" outline="0" fieldPosition="0"/>
    </format>
    <format dxfId="23187">
      <pivotArea dataOnly="0" labelOnly="1" outline="0" fieldPosition="0">
        <references count="1">
          <reference field="13" count="0"/>
        </references>
      </pivotArea>
    </format>
    <format dxfId="23186">
      <pivotArea dataOnly="0" labelOnly="1" grandCol="1" outline="0" fieldPosition="0"/>
    </format>
    <format dxfId="23185">
      <pivotArea dataOnly="0" labelOnly="1" grandRow="1" outline="0" fieldPosition="0"/>
    </format>
    <format dxfId="23184">
      <pivotArea dataOnly="0" labelOnly="1" outline="0" fieldPosition="0">
        <references count="1">
          <reference field="13" count="0"/>
        </references>
      </pivotArea>
    </format>
    <format dxfId="23183">
      <pivotArea dataOnly="0" labelOnly="1" grandCol="1" outline="0" fieldPosition="0"/>
    </format>
    <format dxfId="23182">
      <pivotArea dataOnly="0" labelOnly="1" grandRow="1" outline="0" fieldPosition="0"/>
    </format>
    <format dxfId="23181">
      <pivotArea dataOnly="0" labelOnly="1" outline="0" fieldPosition="0">
        <references count="1">
          <reference field="13" count="0"/>
        </references>
      </pivotArea>
    </format>
    <format dxfId="23180">
      <pivotArea dataOnly="0" labelOnly="1" grandCol="1" outline="0" fieldPosition="0"/>
    </format>
    <format dxfId="23179">
      <pivotArea type="topRight" dataOnly="0" labelOnly="1" outline="0" fieldPosition="0"/>
    </format>
    <format dxfId="23178">
      <pivotArea type="topRight" dataOnly="0" labelOnly="1" outline="0" fieldPosition="0"/>
    </format>
    <format dxfId="23177">
      <pivotArea dataOnly="0" labelOnly="1" outline="0" fieldPosition="0">
        <references count="1">
          <reference field="13" count="0"/>
        </references>
      </pivotArea>
    </format>
    <format dxfId="23176">
      <pivotArea dataOnly="0" labelOnly="1" grandCol="1" outline="0" fieldPosition="0"/>
    </format>
    <format dxfId="23175">
      <pivotArea dataOnly="0" labelOnly="1" grandRow="1" outline="0" fieldPosition="0"/>
    </format>
    <format dxfId="23174">
      <pivotArea dataOnly="0" labelOnly="1" outline="0" fieldPosition="0">
        <references count="1">
          <reference field="13" count="0"/>
        </references>
      </pivotArea>
    </format>
    <format dxfId="23173">
      <pivotArea dataOnly="0" labelOnly="1" grandCol="1" outline="0" fieldPosition="0"/>
    </format>
    <format dxfId="23172">
      <pivotArea dataOnly="0" labelOnly="1" grandRow="1" outline="0" fieldPosition="0"/>
    </format>
    <format dxfId="23171">
      <pivotArea dataOnly="0" labelOnly="1" outline="0" fieldPosition="0">
        <references count="1">
          <reference field="13" count="0"/>
        </references>
      </pivotArea>
    </format>
    <format dxfId="23170">
      <pivotArea dataOnly="0" labelOnly="1" grandCol="1" outline="0" fieldPosition="0"/>
    </format>
    <format dxfId="23169">
      <pivotArea dataOnly="0" labelOnly="1" grandRow="1" outline="0" fieldPosition="0"/>
    </format>
    <format dxfId="23168">
      <pivotArea dataOnly="0" labelOnly="1" outline="0" fieldPosition="0">
        <references count="1">
          <reference field="13" count="0"/>
        </references>
      </pivotArea>
    </format>
    <format dxfId="23167">
      <pivotArea dataOnly="0" labelOnly="1" grandCol="1" outline="0" fieldPosition="0"/>
    </format>
    <format dxfId="23166">
      <pivotArea dataOnly="0" labelOnly="1" outline="0" fieldPosition="0">
        <references count="1">
          <reference field="13" count="0"/>
        </references>
      </pivotArea>
    </format>
    <format dxfId="23165">
      <pivotArea dataOnly="0" labelOnly="1" grandCol="1" outline="0" fieldPosition="0"/>
    </format>
    <format dxfId="23164">
      <pivotArea grandRow="1" outline="0" collapsedLevelsAreSubtotals="1" fieldPosition="0"/>
    </format>
    <format dxfId="23163">
      <pivotArea dataOnly="0" labelOnly="1" grandRow="1" outline="0" fieldPosition="0"/>
    </format>
    <format dxfId="23162">
      <pivotArea dataOnly="0" labelOnly="1" grandRow="1" outline="0" fieldPosition="0"/>
    </format>
    <format dxfId="23161">
      <pivotArea dataOnly="0" labelOnly="1" outline="0" fieldPosition="0">
        <references count="1">
          <reference field="13" count="0"/>
        </references>
      </pivotArea>
    </format>
    <format dxfId="23160">
      <pivotArea dataOnly="0" labelOnly="1" grandCol="1" outline="0" fieldPosition="0"/>
    </format>
    <format dxfId="23159">
      <pivotArea dataOnly="0" labelOnly="1" grandRow="1" outline="0" fieldPosition="0"/>
    </format>
    <format dxfId="23158">
      <pivotArea dataOnly="0" labelOnly="1" outline="0" fieldPosition="0">
        <references count="1">
          <reference field="13" count="0"/>
        </references>
      </pivotArea>
    </format>
    <format dxfId="23157">
      <pivotArea dataOnly="0" labelOnly="1" grandCol="1" outline="0" fieldPosition="0"/>
    </format>
    <format dxfId="23156">
      <pivotArea dataOnly="0" labelOnly="1" outline="0" fieldPosition="0">
        <references count="1">
          <reference field="13" count="0"/>
        </references>
      </pivotArea>
    </format>
    <format dxfId="23155">
      <pivotArea dataOnly="0" labelOnly="1" grandCol="1" outline="0" fieldPosition="0"/>
    </format>
    <format dxfId="23154">
      <pivotArea grandRow="1" outline="0" collapsedLevelsAreSubtotals="1" fieldPosition="0"/>
    </format>
    <format dxfId="23153">
      <pivotArea dataOnly="0" labelOnly="1" grandRow="1" outline="0" fieldPosition="0"/>
    </format>
    <format dxfId="23152">
      <pivotArea dataOnly="0" labelOnly="1" grandRow="1" outline="0" fieldPosition="0"/>
    </format>
    <format dxfId="23151">
      <pivotArea dataOnly="0" labelOnly="1" outline="0" fieldPosition="0">
        <references count="1">
          <reference field="13" count="0"/>
        </references>
      </pivotArea>
    </format>
    <format dxfId="23150">
      <pivotArea dataOnly="0" labelOnly="1" grandCol="1" outline="0" fieldPosition="0"/>
    </format>
    <format dxfId="23149">
      <pivotArea dataOnly="0" labelOnly="1" grandRow="1" outline="0" fieldPosition="0"/>
    </format>
    <format dxfId="23148">
      <pivotArea dataOnly="0" labelOnly="1" outline="0" fieldPosition="0">
        <references count="1">
          <reference field="13" count="0"/>
        </references>
      </pivotArea>
    </format>
    <format dxfId="23147">
      <pivotArea dataOnly="0" labelOnly="1" grandCol="1" outline="0" fieldPosition="0"/>
    </format>
    <format dxfId="23146">
      <pivotArea dataOnly="0" labelOnly="1" outline="0" fieldPosition="0">
        <references count="1">
          <reference field="13" count="0"/>
        </references>
      </pivotArea>
    </format>
    <format dxfId="23145">
      <pivotArea dataOnly="0" labelOnly="1" grandCol="1" outline="0" fieldPosition="0"/>
    </format>
    <format dxfId="23144">
      <pivotArea dataOnly="0" labelOnly="1" grandRow="1" outline="0" fieldPosition="0"/>
    </format>
    <format dxfId="23143">
      <pivotArea dataOnly="0" labelOnly="1" grandRow="1" outline="0" fieldPosition="0"/>
    </format>
    <format dxfId="23142">
      <pivotArea grandRow="1" outline="0" collapsedLevelsAreSubtotals="1" fieldPosition="0"/>
    </format>
    <format dxfId="23141">
      <pivotArea dataOnly="0" labelOnly="1" grandRow="1" outline="0" fieldPosition="0"/>
    </format>
    <format dxfId="23140">
      <pivotArea dataOnly="0" labelOnly="1" grandRow="1" outline="0" fieldPosition="0"/>
    </format>
    <format dxfId="23139">
      <pivotArea dataOnly="0" labelOnly="1" outline="0" fieldPosition="0">
        <references count="1">
          <reference field="13" count="0"/>
        </references>
      </pivotArea>
    </format>
    <format dxfId="23138">
      <pivotArea dataOnly="0" labelOnly="1" grandCol="1" outline="0" fieldPosition="0"/>
    </format>
    <format dxfId="23137">
      <pivotArea dataOnly="0" labelOnly="1" grandRow="1" outline="0" fieldPosition="0"/>
    </format>
    <format dxfId="23136">
      <pivotArea dataOnly="0" labelOnly="1" outline="0" fieldPosition="0">
        <references count="1">
          <reference field="13" count="0"/>
        </references>
      </pivotArea>
    </format>
    <format dxfId="23135">
      <pivotArea dataOnly="0" labelOnly="1" grandCol="1" outline="0" fieldPosition="0"/>
    </format>
    <format dxfId="23134">
      <pivotArea grandRow="1" outline="0" collapsedLevelsAreSubtotals="1" fieldPosition="0"/>
    </format>
    <format dxfId="23133">
      <pivotArea dataOnly="0" labelOnly="1" grandRow="1" outline="0" fieldPosition="0"/>
    </format>
    <format dxfId="23132">
      <pivotArea dataOnly="0" labelOnly="1" grandRow="1" outline="0" fieldPosition="0"/>
    </format>
    <format dxfId="23131">
      <pivotArea dataOnly="0" labelOnly="1" outline="0" fieldPosition="0">
        <references count="1">
          <reference field="13" count="0"/>
        </references>
      </pivotArea>
    </format>
    <format dxfId="23130">
      <pivotArea dataOnly="0" labelOnly="1" grandCol="1" outline="0" fieldPosition="0"/>
    </format>
    <format dxfId="23129">
      <pivotArea dataOnly="0" labelOnly="1" grandRow="1" outline="0" fieldPosition="0"/>
    </format>
    <format dxfId="23128">
      <pivotArea dataOnly="0" labelOnly="1" outline="0" fieldPosition="0">
        <references count="1">
          <reference field="13" count="0"/>
        </references>
      </pivotArea>
    </format>
    <format dxfId="23127">
      <pivotArea dataOnly="0" labelOnly="1" grandCol="1" outline="0" fieldPosition="0"/>
    </format>
    <format dxfId="23126">
      <pivotArea grandRow="1" outline="0" collapsedLevelsAreSubtotals="1" fieldPosition="0"/>
    </format>
    <format dxfId="23125">
      <pivotArea dataOnly="0" labelOnly="1" grandRow="1" outline="0" fieldPosition="0"/>
    </format>
    <format dxfId="23124">
      <pivotArea dataOnly="0" labelOnly="1" outline="0" fieldPosition="0">
        <references count="1">
          <reference field="13" count="0"/>
        </references>
      </pivotArea>
    </format>
    <format dxfId="23123">
      <pivotArea dataOnly="0" labelOnly="1" grandCol="1" outline="0" fieldPosition="0"/>
    </format>
    <format dxfId="23122">
      <pivotArea dataOnly="0" labelOnly="1" outline="0" fieldPosition="0">
        <references count="1">
          <reference field="13" count="0"/>
        </references>
      </pivotArea>
    </format>
    <format dxfId="23121">
      <pivotArea dataOnly="0" labelOnly="1" grandCol="1" outline="0" fieldPosition="0"/>
    </format>
    <format dxfId="23120">
      <pivotArea grandRow="1" outline="0" collapsedLevelsAreSubtotals="1" fieldPosition="0"/>
    </format>
    <format dxfId="23119">
      <pivotArea dataOnly="0" labelOnly="1" outline="0" fieldPosition="0">
        <references count="1">
          <reference field="13" count="0"/>
        </references>
      </pivotArea>
    </format>
    <format dxfId="23118">
      <pivotArea dataOnly="0" labelOnly="1" grandCol="1" outline="0" fieldPosition="0"/>
    </format>
    <format dxfId="23117">
      <pivotArea dataOnly="0" labelOnly="1" outline="0" fieldPosition="0">
        <references count="1">
          <reference field="13" count="0"/>
        </references>
      </pivotArea>
    </format>
    <format dxfId="23116">
      <pivotArea dataOnly="0" labelOnly="1" grandCol="1" outline="0" fieldPosition="0"/>
    </format>
    <format dxfId="23115">
      <pivotArea dataOnly="0" labelOnly="1" outline="0" fieldPosition="0">
        <references count="1">
          <reference field="13" count="0"/>
        </references>
      </pivotArea>
    </format>
    <format dxfId="23114">
      <pivotArea dataOnly="0" labelOnly="1" grandCol="1" outline="0" fieldPosition="0"/>
    </format>
    <format dxfId="23113">
      <pivotArea dataOnly="0" labelOnly="1" outline="0" fieldPosition="0">
        <references count="1">
          <reference field="13" count="0"/>
        </references>
      </pivotArea>
    </format>
    <format dxfId="23112">
      <pivotArea dataOnly="0" labelOnly="1" grandCol="1" outline="0" fieldPosition="0"/>
    </format>
    <format dxfId="23111">
      <pivotArea dataOnly="0" labelOnly="1" outline="0" fieldPosition="0">
        <references count="1">
          <reference field="13" count="0"/>
        </references>
      </pivotArea>
    </format>
    <format dxfId="23110">
      <pivotArea dataOnly="0" labelOnly="1" grandCol="1" outline="0" fieldPosition="0"/>
    </format>
    <format dxfId="23109">
      <pivotArea dataOnly="0" labelOnly="1" outline="0" fieldPosition="0">
        <references count="1">
          <reference field="13" count="0"/>
        </references>
      </pivotArea>
    </format>
    <format dxfId="23108">
      <pivotArea dataOnly="0" labelOnly="1" grandCol="1" outline="0" fieldPosition="0"/>
    </format>
    <format dxfId="23107">
      <pivotArea field="13" type="button" dataOnly="0" labelOnly="1" outline="0" axis="axisCol" fieldPosition="0"/>
    </format>
    <format dxfId="23106">
      <pivotArea type="topRight" dataOnly="0" labelOnly="1" outline="0" fieldPosition="0"/>
    </format>
    <format dxfId="23105">
      <pivotArea outline="0" collapsedLevelsAreSubtotals="1" fieldPosition="0"/>
    </format>
    <format dxfId="23104">
      <pivotArea field="15" type="button" dataOnly="0" labelOnly="1" outline="0" axis="axisRow" fieldPosition="0"/>
    </format>
    <format dxfId="23103">
      <pivotArea dataOnly="0" labelOnly="1" outline="0" fieldPosition="0">
        <references count="1">
          <reference field="15" count="0"/>
        </references>
      </pivotArea>
    </format>
    <format dxfId="23102">
      <pivotArea dataOnly="0" labelOnly="1" grandRow="1" outline="0" fieldPosition="0"/>
    </format>
    <format dxfId="23101">
      <pivotArea dataOnly="0" labelOnly="1" outline="0" fieldPosition="0">
        <references count="1">
          <reference field="13" count="0"/>
        </references>
      </pivotArea>
    </format>
    <format dxfId="23100">
      <pivotArea dataOnly="0" labelOnly="1" grandCol="1" outline="0" fieldPosition="0"/>
    </format>
    <format dxfId="23099">
      <pivotArea field="15" type="button" dataOnly="0" labelOnly="1" outline="0" axis="axisRow" fieldPosition="0"/>
    </format>
    <format dxfId="23098">
      <pivotArea dataOnly="0" labelOnly="1" outline="0" fieldPosition="0">
        <references count="1">
          <reference field="13" count="0"/>
        </references>
      </pivotArea>
    </format>
    <format dxfId="23097">
      <pivotArea dataOnly="0" labelOnly="1" grandCol="1" outline="0" fieldPosition="0"/>
    </format>
    <format dxfId="23096">
      <pivotArea field="15" type="button" dataOnly="0" labelOnly="1" outline="0" axis="axisRow" fieldPosition="0"/>
    </format>
    <format dxfId="23095">
      <pivotArea dataOnly="0" labelOnly="1" outline="0" fieldPosition="0">
        <references count="1">
          <reference field="13" count="0"/>
        </references>
      </pivotArea>
    </format>
    <format dxfId="23094">
      <pivotArea dataOnly="0" labelOnly="1" grandCol="1" outline="0" fieldPosition="0"/>
    </format>
    <format dxfId="23093">
      <pivotArea grandRow="1" outline="0" collapsedLevelsAreSubtotals="1" fieldPosition="0"/>
    </format>
    <format dxfId="23092">
      <pivotArea dataOnly="0" labelOnly="1" grandRow="1" outline="0" fieldPosition="0"/>
    </format>
  </formats>
  <conditionalFormats count="1">
    <conditionalFormat priority="30">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1207CA9-FB0A-4B9D-994A-08274CCC5949}" name="PivotTable10" cacheId="86" dataOnRows="1"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A4:F19" firstHeaderRow="1" firstDataRow="2" firstDataCol="2"/>
  <pivotFields count="162">
    <pivotField dataField="1" compact="0" outline="0" showAll="0" defaultSubtota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axis="axisCol" compact="0" outline="0" showAll="0">
      <items count="4">
        <item x="1"/>
        <item x="0"/>
        <item x="2"/>
        <item t="default"/>
      </items>
    </pivotField>
    <pivotField compact="0" outline="0" showAll="0"/>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2">
    <field x="12"/>
    <field x="-2"/>
  </rowFields>
  <rowItems count="14">
    <i>
      <x/>
      <x/>
    </i>
    <i r="1" i="1">
      <x v="1"/>
    </i>
    <i>
      <x v="1"/>
      <x/>
    </i>
    <i r="1" i="1">
      <x v="1"/>
    </i>
    <i>
      <x v="2"/>
      <x/>
    </i>
    <i r="1" i="1">
      <x v="1"/>
    </i>
    <i>
      <x v="3"/>
      <x/>
    </i>
    <i r="1" i="1">
      <x v="1"/>
    </i>
    <i>
      <x v="4"/>
      <x/>
    </i>
    <i r="1" i="1">
      <x v="1"/>
    </i>
    <i>
      <x v="5"/>
      <x/>
    </i>
    <i r="1" i="1">
      <x v="1"/>
    </i>
    <i t="grand">
      <x/>
    </i>
    <i t="grand" i="1">
      <x/>
    </i>
  </rowItems>
  <colFields count="1">
    <field x="13"/>
  </colFields>
  <colItems count="4">
    <i>
      <x/>
    </i>
    <i>
      <x v="1"/>
    </i>
    <i>
      <x v="2"/>
    </i>
    <i t="grand">
      <x/>
    </i>
  </colItems>
  <dataFields count="2">
    <dataField name="Count of LOAN NO" fld="0" subtotal="count" baseField="10" baseItem="2"/>
    <dataField name="Sum of POS" fld="38" baseField="0" baseItem="0"/>
  </dataFields>
  <formats count="195">
    <format dxfId="23480">
      <pivotArea type="all" dataOnly="0" outline="0" fieldPosition="0"/>
    </format>
    <format dxfId="23479">
      <pivotArea outline="0" collapsedLevelsAreSubtotals="1" fieldPosition="0"/>
    </format>
    <format dxfId="23478">
      <pivotArea dataOnly="0" labelOnly="1" outline="0" fieldPosition="0">
        <references count="1">
          <reference field="12" count="0"/>
        </references>
      </pivotArea>
    </format>
    <format dxfId="23477">
      <pivotArea field="12" dataOnly="0" labelOnly="1" grandRow="1" outline="0" axis="axisRow" fieldPosition="0">
        <references count="1">
          <reference field="4294967294" count="1" selected="0">
            <x v="1"/>
          </reference>
        </references>
      </pivotArea>
    </format>
    <format dxfId="23476">
      <pivotArea dataOnly="0" labelOnly="1" outline="0" fieldPosition="0">
        <references count="2">
          <reference field="4294967294" count="1">
            <x v="1"/>
          </reference>
          <reference field="12" count="1" selected="0">
            <x v="0"/>
          </reference>
        </references>
      </pivotArea>
    </format>
    <format dxfId="23475">
      <pivotArea dataOnly="0" labelOnly="1" outline="0" fieldPosition="0">
        <references count="2">
          <reference field="4294967294" count="1">
            <x v="1"/>
          </reference>
          <reference field="12" count="1" selected="0">
            <x v="1"/>
          </reference>
        </references>
      </pivotArea>
    </format>
    <format dxfId="23474">
      <pivotArea dataOnly="0" labelOnly="1" outline="0" fieldPosition="0">
        <references count="2">
          <reference field="4294967294" count="1">
            <x v="1"/>
          </reference>
          <reference field="12" count="1" selected="0">
            <x v="2"/>
          </reference>
        </references>
      </pivotArea>
    </format>
    <format dxfId="23473">
      <pivotArea dataOnly="0" labelOnly="1" outline="0" fieldPosition="0">
        <references count="2">
          <reference field="4294967294" count="1">
            <x v="1"/>
          </reference>
          <reference field="12" count="1" selected="0">
            <x v="3"/>
          </reference>
        </references>
      </pivotArea>
    </format>
    <format dxfId="23472">
      <pivotArea dataOnly="0" labelOnly="1" outline="0" fieldPosition="0">
        <references count="2">
          <reference field="4294967294" count="1">
            <x v="1"/>
          </reference>
          <reference field="12" count="1" selected="0">
            <x v="4"/>
          </reference>
        </references>
      </pivotArea>
    </format>
    <format dxfId="23471">
      <pivotArea dataOnly="0" labelOnly="1" outline="0" fieldPosition="0">
        <references count="2">
          <reference field="4294967294" count="1">
            <x v="1"/>
          </reference>
          <reference field="12" count="1" selected="0">
            <x v="5"/>
          </reference>
        </references>
      </pivotArea>
    </format>
    <format dxfId="23470">
      <pivotArea dataOnly="0" labelOnly="1" outline="0" fieldPosition="0">
        <references count="1">
          <reference field="13" count="0"/>
        </references>
      </pivotArea>
    </format>
    <format dxfId="23469">
      <pivotArea dataOnly="0" labelOnly="1" grandCol="1" outline="0" fieldPosition="0"/>
    </format>
    <format dxfId="23468">
      <pivotArea type="all" dataOnly="0" outline="0" fieldPosition="0"/>
    </format>
    <format dxfId="23467">
      <pivotArea outline="0" collapsedLevelsAreSubtotals="1" fieldPosition="0"/>
    </format>
    <format dxfId="23466">
      <pivotArea dataOnly="0" labelOnly="1" outline="0" fieldPosition="0">
        <references count="1">
          <reference field="12" count="0"/>
        </references>
      </pivotArea>
    </format>
    <format dxfId="23465">
      <pivotArea field="12" dataOnly="0" labelOnly="1" grandRow="1" outline="0" axis="axisRow" fieldPosition="0">
        <references count="1">
          <reference field="4294967294" count="1" selected="0">
            <x v="1"/>
          </reference>
        </references>
      </pivotArea>
    </format>
    <format dxfId="23464">
      <pivotArea dataOnly="0" labelOnly="1" outline="0" fieldPosition="0">
        <references count="2">
          <reference field="4294967294" count="1">
            <x v="1"/>
          </reference>
          <reference field="12" count="1" selected="0">
            <x v="0"/>
          </reference>
        </references>
      </pivotArea>
    </format>
    <format dxfId="23463">
      <pivotArea dataOnly="0" labelOnly="1" outline="0" fieldPosition="0">
        <references count="2">
          <reference field="4294967294" count="1">
            <x v="1"/>
          </reference>
          <reference field="12" count="1" selected="0">
            <x v="1"/>
          </reference>
        </references>
      </pivotArea>
    </format>
    <format dxfId="23462">
      <pivotArea dataOnly="0" labelOnly="1" outline="0" fieldPosition="0">
        <references count="2">
          <reference field="4294967294" count="1">
            <x v="1"/>
          </reference>
          <reference field="12" count="1" selected="0">
            <x v="2"/>
          </reference>
        </references>
      </pivotArea>
    </format>
    <format dxfId="23461">
      <pivotArea dataOnly="0" labelOnly="1" outline="0" fieldPosition="0">
        <references count="2">
          <reference field="4294967294" count="1">
            <x v="1"/>
          </reference>
          <reference field="12" count="1" selected="0">
            <x v="3"/>
          </reference>
        </references>
      </pivotArea>
    </format>
    <format dxfId="23460">
      <pivotArea dataOnly="0" labelOnly="1" outline="0" fieldPosition="0">
        <references count="2">
          <reference field="4294967294" count="1">
            <x v="1"/>
          </reference>
          <reference field="12" count="1" selected="0">
            <x v="4"/>
          </reference>
        </references>
      </pivotArea>
    </format>
    <format dxfId="23459">
      <pivotArea dataOnly="0" labelOnly="1" outline="0" fieldPosition="0">
        <references count="2">
          <reference field="4294967294" count="1">
            <x v="1"/>
          </reference>
          <reference field="12" count="1" selected="0">
            <x v="5"/>
          </reference>
        </references>
      </pivotArea>
    </format>
    <format dxfId="23458">
      <pivotArea dataOnly="0" labelOnly="1" outline="0" fieldPosition="0">
        <references count="1">
          <reference field="13" count="0"/>
        </references>
      </pivotArea>
    </format>
    <format dxfId="23457">
      <pivotArea dataOnly="0" labelOnly="1" grandCol="1" outline="0" fieldPosition="0"/>
    </format>
    <format dxfId="23456">
      <pivotArea field="12" dataOnly="0" labelOnly="1" grandRow="1" outline="0" axis="axisRow" fieldPosition="0">
        <references count="1">
          <reference field="4294967294" count="1" selected="0">
            <x v="1"/>
          </reference>
        </references>
      </pivotArea>
    </format>
    <format dxfId="23455">
      <pivotArea field="12" grandRow="1" outline="0" collapsedLevelsAreSubtotals="1" axis="axisRow" fieldPosition="0">
        <references count="1">
          <reference field="4294967294" count="1" selected="0">
            <x v="1"/>
          </reference>
        </references>
      </pivotArea>
    </format>
    <format dxfId="23454">
      <pivotArea field="12" dataOnly="0" labelOnly="1" grandRow="1" outline="0" axis="axisRow" fieldPosition="0">
        <references count="1">
          <reference field="4294967294" count="1" selected="0">
            <x v="1"/>
          </reference>
        </references>
      </pivotArea>
    </format>
    <format dxfId="23453">
      <pivotArea field="12" grandRow="1" outline="0" collapsedLevelsAreSubtotals="1" axis="axisRow" fieldPosition="0">
        <references count="1">
          <reference field="4294967294" count="1" selected="0">
            <x v="1"/>
          </reference>
        </references>
      </pivotArea>
    </format>
    <format dxfId="23452">
      <pivotArea field="12" dataOnly="0" labelOnly="1" grandRow="1" outline="0" axis="axisRow" fieldPosition="0">
        <references count="1">
          <reference field="4294967294" count="1" selected="0">
            <x v="1"/>
          </reference>
        </references>
      </pivotArea>
    </format>
    <format dxfId="23451">
      <pivotArea outline="0" collapsedLevelsAreSubtotals="1" fieldPosition="0"/>
    </format>
    <format dxfId="23450">
      <pivotArea field="12" dataOnly="0" labelOnly="1" grandRow="1" outline="0" axis="axisRow" fieldPosition="0">
        <references count="1">
          <reference field="4294967294" count="1" selected="0">
            <x v="1"/>
          </reference>
        </references>
      </pivotArea>
    </format>
    <format dxfId="23449">
      <pivotArea field="12" dataOnly="0" labelOnly="1" grandRow="1" outline="0" axis="axisRow" fieldPosition="0">
        <references count="1">
          <reference field="4294967294" count="1" selected="0">
            <x v="1"/>
          </reference>
        </references>
      </pivotArea>
    </format>
    <format dxfId="23448">
      <pivotArea field="12" grandRow="1" outline="0" axis="axisRow" fieldPosition="0">
        <references count="1">
          <reference field="4294967294" count="1" selected="0">
            <x v="1"/>
          </reference>
        </references>
      </pivotArea>
    </format>
    <format dxfId="23447">
      <pivotArea field="12" grandRow="1" outline="0" axis="axisRow" fieldPosition="0">
        <references count="1">
          <reference field="4294967294" count="1" selected="0">
            <x v="1"/>
          </reference>
        </references>
      </pivotArea>
    </format>
    <format dxfId="23446">
      <pivotArea field="12" dataOnly="0" labelOnly="1" grandRow="1" outline="0" axis="axisRow" fieldPosition="0">
        <references count="1">
          <reference field="4294967294" count="1" selected="0">
            <x v="1"/>
          </reference>
        </references>
      </pivotArea>
    </format>
    <format dxfId="23445">
      <pivotArea field="12" type="button" dataOnly="0" labelOnly="1" outline="0" axis="axisRow" fieldPosition="0"/>
    </format>
    <format dxfId="23444">
      <pivotArea field="-2" type="button" dataOnly="0" labelOnly="1" outline="0" axis="axisRow" fieldPosition="1"/>
    </format>
    <format dxfId="23443">
      <pivotArea outline="0" collapsedLevelsAreSubtotals="1" fieldPosition="0">
        <references count="2">
          <reference field="4294967294" count="1" selected="0">
            <x v="1"/>
          </reference>
          <reference field="12" count="0" selected="0"/>
        </references>
      </pivotArea>
    </format>
    <format dxfId="23442">
      <pivotArea dataOnly="0" labelOnly="1" outline="0" fieldPosition="0">
        <references count="1">
          <reference field="12" count="0"/>
        </references>
      </pivotArea>
    </format>
    <format dxfId="23441">
      <pivotArea dataOnly="0" labelOnly="1" outline="0" fieldPosition="0">
        <references count="2">
          <reference field="4294967294" count="1">
            <x v="1"/>
          </reference>
          <reference field="12" count="1" selected="0">
            <x v="0"/>
          </reference>
        </references>
      </pivotArea>
    </format>
    <format dxfId="23440">
      <pivotArea dataOnly="0" labelOnly="1" outline="0" fieldPosition="0">
        <references count="2">
          <reference field="4294967294" count="1">
            <x v="1"/>
          </reference>
          <reference field="12" count="1" selected="0">
            <x v="1"/>
          </reference>
        </references>
      </pivotArea>
    </format>
    <format dxfId="23439">
      <pivotArea dataOnly="0" labelOnly="1" outline="0" fieldPosition="0">
        <references count="2">
          <reference field="4294967294" count="1">
            <x v="1"/>
          </reference>
          <reference field="12" count="1" selected="0">
            <x v="2"/>
          </reference>
        </references>
      </pivotArea>
    </format>
    <format dxfId="23438">
      <pivotArea dataOnly="0" labelOnly="1" outline="0" fieldPosition="0">
        <references count="2">
          <reference field="4294967294" count="1">
            <x v="1"/>
          </reference>
          <reference field="12" count="1" selected="0">
            <x v="3"/>
          </reference>
        </references>
      </pivotArea>
    </format>
    <format dxfId="23437">
      <pivotArea dataOnly="0" labelOnly="1" outline="0" fieldPosition="0">
        <references count="2">
          <reference field="4294967294" count="1">
            <x v="1"/>
          </reference>
          <reference field="12" count="1" selected="0">
            <x v="4"/>
          </reference>
        </references>
      </pivotArea>
    </format>
    <format dxfId="23436">
      <pivotArea dataOnly="0" labelOnly="1" outline="0" fieldPosition="0">
        <references count="2">
          <reference field="4294967294" count="1">
            <x v="1"/>
          </reference>
          <reference field="12" count="1" selected="0">
            <x v="5"/>
          </reference>
        </references>
      </pivotArea>
    </format>
    <format dxfId="23435">
      <pivotArea dataOnly="0" labelOnly="1" outline="0" fieldPosition="0">
        <references count="1">
          <reference field="13" count="0"/>
        </references>
      </pivotArea>
    </format>
    <format dxfId="23434">
      <pivotArea dataOnly="0" labelOnly="1" grandCol="1" outline="0" fieldPosition="0"/>
    </format>
    <format dxfId="23433">
      <pivotArea dataOnly="0" labelOnly="1" outline="0" fieldPosition="0">
        <references count="1">
          <reference field="13" count="0"/>
        </references>
      </pivotArea>
    </format>
    <format dxfId="23432">
      <pivotArea dataOnly="0" labelOnly="1" grandCol="1" outline="0" fieldPosition="0"/>
    </format>
    <format dxfId="23431">
      <pivotArea outline="0" collapsedLevelsAreSubtotals="1" fieldPosition="0">
        <references count="2">
          <reference field="4294967294" count="1" selected="0">
            <x v="1"/>
          </reference>
          <reference field="12" count="1" selected="0">
            <x v="0"/>
          </reference>
        </references>
      </pivotArea>
    </format>
    <format dxfId="23430">
      <pivotArea outline="0" collapsedLevelsAreSubtotals="1" fieldPosition="0">
        <references count="2">
          <reference field="4294967294" count="1" selected="0">
            <x v="1"/>
          </reference>
          <reference field="12" count="1" selected="0">
            <x v="1"/>
          </reference>
        </references>
      </pivotArea>
    </format>
    <format dxfId="23429">
      <pivotArea outline="0" collapsedLevelsAreSubtotals="1" fieldPosition="0">
        <references count="2">
          <reference field="4294967294" count="1" selected="0">
            <x v="1"/>
          </reference>
          <reference field="12" count="1" selected="0">
            <x v="3"/>
          </reference>
        </references>
      </pivotArea>
    </format>
    <format dxfId="23428">
      <pivotArea outline="0" collapsedLevelsAreSubtotals="1" fieldPosition="0">
        <references count="2">
          <reference field="4294967294" count="1" selected="0">
            <x v="1"/>
          </reference>
          <reference field="12" count="1" selected="0">
            <x v="2"/>
          </reference>
        </references>
      </pivotArea>
    </format>
    <format dxfId="23427">
      <pivotArea outline="0" collapsedLevelsAreSubtotals="1" fieldPosition="0">
        <references count="2">
          <reference field="4294967294" count="1" selected="0">
            <x v="1"/>
          </reference>
          <reference field="12" count="1" selected="0">
            <x v="4"/>
          </reference>
        </references>
      </pivotArea>
    </format>
    <format dxfId="23426">
      <pivotArea outline="0" collapsedLevelsAreSubtotals="1" fieldPosition="0">
        <references count="2">
          <reference field="4294967294" count="1" selected="0">
            <x v="1"/>
          </reference>
          <reference field="12" count="1" selected="0">
            <x v="5"/>
          </reference>
        </references>
      </pivotArea>
    </format>
    <format dxfId="23425">
      <pivotArea outline="0" fieldPosition="0">
        <references count="2">
          <reference field="4294967294" count="1" selected="0">
            <x v="1"/>
          </reference>
          <reference field="12" count="0" selected="0"/>
        </references>
      </pivotArea>
    </format>
    <format dxfId="23424">
      <pivotArea field="12" type="button" dataOnly="0" labelOnly="1" outline="0" axis="axisRow" fieldPosition="0"/>
    </format>
    <format dxfId="23423">
      <pivotArea field="-2" type="button" dataOnly="0" labelOnly="1" outline="0" axis="axisRow" fieldPosition="1"/>
    </format>
    <format dxfId="23422">
      <pivotArea dataOnly="0" labelOnly="1" outline="0" fieldPosition="0">
        <references count="1">
          <reference field="12" count="0"/>
        </references>
      </pivotArea>
    </format>
    <format dxfId="23421">
      <pivotArea dataOnly="0" labelOnly="1" outline="0" fieldPosition="0">
        <references count="2">
          <reference field="4294967294" count="1">
            <x v="1"/>
          </reference>
          <reference field="12" count="1" selected="0">
            <x v="0"/>
          </reference>
        </references>
      </pivotArea>
    </format>
    <format dxfId="23420">
      <pivotArea dataOnly="0" labelOnly="1" outline="0" fieldPosition="0">
        <references count="2">
          <reference field="4294967294" count="1">
            <x v="1"/>
          </reference>
          <reference field="12" count="1" selected="0">
            <x v="1"/>
          </reference>
        </references>
      </pivotArea>
    </format>
    <format dxfId="23419">
      <pivotArea dataOnly="0" labelOnly="1" outline="0" fieldPosition="0">
        <references count="2">
          <reference field="4294967294" count="1">
            <x v="1"/>
          </reference>
          <reference field="12" count="1" selected="0">
            <x v="2"/>
          </reference>
        </references>
      </pivotArea>
    </format>
    <format dxfId="23418">
      <pivotArea dataOnly="0" labelOnly="1" outline="0" fieldPosition="0">
        <references count="2">
          <reference field="4294967294" count="1">
            <x v="1"/>
          </reference>
          <reference field="12" count="1" selected="0">
            <x v="3"/>
          </reference>
        </references>
      </pivotArea>
    </format>
    <format dxfId="23417">
      <pivotArea dataOnly="0" labelOnly="1" outline="0" fieldPosition="0">
        <references count="2">
          <reference field="4294967294" count="1">
            <x v="1"/>
          </reference>
          <reference field="12" count="1" selected="0">
            <x v="4"/>
          </reference>
        </references>
      </pivotArea>
    </format>
    <format dxfId="23416">
      <pivotArea dataOnly="0" labelOnly="1" outline="0" fieldPosition="0">
        <references count="2">
          <reference field="4294967294" count="1">
            <x v="1"/>
          </reference>
          <reference field="12" count="1" selected="0">
            <x v="5"/>
          </reference>
        </references>
      </pivotArea>
    </format>
    <format dxfId="23415">
      <pivotArea dataOnly="0" labelOnly="1" outline="0" fieldPosition="0">
        <references count="1">
          <reference field="13" count="0"/>
        </references>
      </pivotArea>
    </format>
    <format dxfId="23414">
      <pivotArea dataOnly="0" labelOnly="1" grandCol="1" outline="0" fieldPosition="0"/>
    </format>
    <format dxfId="23413">
      <pivotArea outline="0" fieldPosition="0">
        <references count="2">
          <reference field="4294967294" count="1" selected="0">
            <x v="1"/>
          </reference>
          <reference field="12" count="0" selected="0"/>
        </references>
      </pivotArea>
    </format>
    <format dxfId="23412">
      <pivotArea field="12" type="button" dataOnly="0" labelOnly="1" outline="0" axis="axisRow" fieldPosition="0"/>
    </format>
    <format dxfId="23411">
      <pivotArea field="-2" type="button" dataOnly="0" labelOnly="1" outline="0" axis="axisRow" fieldPosition="1"/>
    </format>
    <format dxfId="23410">
      <pivotArea dataOnly="0" labelOnly="1" outline="0" fieldPosition="0">
        <references count="1">
          <reference field="12" count="0"/>
        </references>
      </pivotArea>
    </format>
    <format dxfId="23409">
      <pivotArea dataOnly="0" labelOnly="1" outline="0" fieldPosition="0">
        <references count="2">
          <reference field="4294967294" count="1">
            <x v="1"/>
          </reference>
          <reference field="12" count="1" selected="0">
            <x v="0"/>
          </reference>
        </references>
      </pivotArea>
    </format>
    <format dxfId="23408">
      <pivotArea dataOnly="0" labelOnly="1" outline="0" fieldPosition="0">
        <references count="2">
          <reference field="4294967294" count="1">
            <x v="1"/>
          </reference>
          <reference field="12" count="1" selected="0">
            <x v="1"/>
          </reference>
        </references>
      </pivotArea>
    </format>
    <format dxfId="23407">
      <pivotArea dataOnly="0" labelOnly="1" outline="0" fieldPosition="0">
        <references count="2">
          <reference field="4294967294" count="1">
            <x v="1"/>
          </reference>
          <reference field="12" count="1" selected="0">
            <x v="2"/>
          </reference>
        </references>
      </pivotArea>
    </format>
    <format dxfId="23406">
      <pivotArea dataOnly="0" labelOnly="1" outline="0" fieldPosition="0">
        <references count="2">
          <reference field="4294967294" count="1">
            <x v="1"/>
          </reference>
          <reference field="12" count="1" selected="0">
            <x v="3"/>
          </reference>
        </references>
      </pivotArea>
    </format>
    <format dxfId="23405">
      <pivotArea dataOnly="0" labelOnly="1" outline="0" fieldPosition="0">
        <references count="2">
          <reference field="4294967294" count="1">
            <x v="1"/>
          </reference>
          <reference field="12" count="1" selected="0">
            <x v="4"/>
          </reference>
        </references>
      </pivotArea>
    </format>
    <format dxfId="23404">
      <pivotArea dataOnly="0" labelOnly="1" outline="0" fieldPosition="0">
        <references count="2">
          <reference field="4294967294" count="1">
            <x v="1"/>
          </reference>
          <reference field="12" count="1" selected="0">
            <x v="5"/>
          </reference>
        </references>
      </pivotArea>
    </format>
    <format dxfId="23403">
      <pivotArea dataOnly="0" labelOnly="1" outline="0" fieldPosition="0">
        <references count="1">
          <reference field="13" count="0"/>
        </references>
      </pivotArea>
    </format>
    <format dxfId="23402">
      <pivotArea dataOnly="0" labelOnly="1" grandCol="1" outline="0" fieldPosition="0"/>
    </format>
    <format dxfId="23401">
      <pivotArea outline="0" fieldPosition="0">
        <references count="2">
          <reference field="4294967294" count="1" selected="0">
            <x v="1"/>
          </reference>
          <reference field="12" count="0" selected="0"/>
        </references>
      </pivotArea>
    </format>
    <format dxfId="23400">
      <pivotArea field="12" type="button" dataOnly="0" labelOnly="1" outline="0" axis="axisRow" fieldPosition="0"/>
    </format>
    <format dxfId="23399">
      <pivotArea field="-2" type="button" dataOnly="0" labelOnly="1" outline="0" axis="axisRow" fieldPosition="1"/>
    </format>
    <format dxfId="23398">
      <pivotArea dataOnly="0" labelOnly="1" outline="0" fieldPosition="0">
        <references count="1">
          <reference field="12" count="0"/>
        </references>
      </pivotArea>
    </format>
    <format dxfId="23397">
      <pivotArea dataOnly="0" labelOnly="1" outline="0" fieldPosition="0">
        <references count="2">
          <reference field="4294967294" count="1">
            <x v="1"/>
          </reference>
          <reference field="12" count="1" selected="0">
            <x v="0"/>
          </reference>
        </references>
      </pivotArea>
    </format>
    <format dxfId="23396">
      <pivotArea dataOnly="0" labelOnly="1" outline="0" fieldPosition="0">
        <references count="2">
          <reference field="4294967294" count="1">
            <x v="1"/>
          </reference>
          <reference field="12" count="1" selected="0">
            <x v="1"/>
          </reference>
        </references>
      </pivotArea>
    </format>
    <format dxfId="23395">
      <pivotArea dataOnly="0" labelOnly="1" outline="0" fieldPosition="0">
        <references count="2">
          <reference field="4294967294" count="1">
            <x v="1"/>
          </reference>
          <reference field="12" count="1" selected="0">
            <x v="2"/>
          </reference>
        </references>
      </pivotArea>
    </format>
    <format dxfId="23394">
      <pivotArea dataOnly="0" labelOnly="1" outline="0" fieldPosition="0">
        <references count="2">
          <reference field="4294967294" count="1">
            <x v="1"/>
          </reference>
          <reference field="12" count="1" selected="0">
            <x v="3"/>
          </reference>
        </references>
      </pivotArea>
    </format>
    <format dxfId="23393">
      <pivotArea dataOnly="0" labelOnly="1" outline="0" fieldPosition="0">
        <references count="2">
          <reference field="4294967294" count="1">
            <x v="1"/>
          </reference>
          <reference field="12" count="1" selected="0">
            <x v="4"/>
          </reference>
        </references>
      </pivotArea>
    </format>
    <format dxfId="23392">
      <pivotArea dataOnly="0" labelOnly="1" outline="0" fieldPosition="0">
        <references count="2">
          <reference field="4294967294" count="1">
            <x v="1"/>
          </reference>
          <reference field="12" count="1" selected="0">
            <x v="5"/>
          </reference>
        </references>
      </pivotArea>
    </format>
    <format dxfId="23391">
      <pivotArea dataOnly="0" labelOnly="1" outline="0" fieldPosition="0">
        <references count="1">
          <reference field="13" count="0"/>
        </references>
      </pivotArea>
    </format>
    <format dxfId="23390">
      <pivotArea dataOnly="0" labelOnly="1" grandCol="1" outline="0" fieldPosition="0"/>
    </format>
    <format dxfId="23389">
      <pivotArea type="origin" dataOnly="0" labelOnly="1" outline="0" fieldPosition="0"/>
    </format>
    <format dxfId="23388">
      <pivotArea field="12" type="button" dataOnly="0" labelOnly="1" outline="0" axis="axisRow" fieldPosition="0"/>
    </format>
    <format dxfId="23387">
      <pivotArea dataOnly="0" labelOnly="1" outline="0" fieldPosition="0">
        <references count="1">
          <reference field="12" count="0"/>
        </references>
      </pivotArea>
    </format>
    <format dxfId="23386">
      <pivotArea field="12" dataOnly="0" labelOnly="1" grandRow="1" outline="0" axis="axisRow" fieldPosition="0">
        <references count="1">
          <reference field="4294967294" count="1" selected="0">
            <x v="1"/>
          </reference>
        </references>
      </pivotArea>
    </format>
    <format dxfId="23385">
      <pivotArea field="12" dataOnly="0" labelOnly="1" grandRow="1" outline="0" axis="axisRow" fieldPosition="0">
        <references count="1">
          <reference field="4294967294" count="1" selected="0">
            <x v="1"/>
          </reference>
        </references>
      </pivotArea>
    </format>
    <format dxfId="23384">
      <pivotArea type="origin" dataOnly="0" labelOnly="1" outline="0" fieldPosition="0"/>
    </format>
    <format dxfId="23383">
      <pivotArea field="12" type="button" dataOnly="0" labelOnly="1" outline="0" axis="axisRow" fieldPosition="0"/>
    </format>
    <format dxfId="23382">
      <pivotArea dataOnly="0" labelOnly="1" outline="0" fieldPosition="0">
        <references count="1">
          <reference field="12" count="0"/>
        </references>
      </pivotArea>
    </format>
    <format dxfId="23381">
      <pivotArea field="12" dataOnly="0" labelOnly="1" grandRow="1" outline="0" axis="axisRow" fieldPosition="0">
        <references count="1">
          <reference field="4294967294" count="1" selected="0">
            <x v="1"/>
          </reference>
        </references>
      </pivotArea>
    </format>
    <format dxfId="23380">
      <pivotArea field="12" dataOnly="0" labelOnly="1" grandRow="1" outline="0" axis="axisRow" fieldPosition="0">
        <references count="1">
          <reference field="4294967294" count="1" selected="0">
            <x v="1"/>
          </reference>
        </references>
      </pivotArea>
    </format>
    <format dxfId="23379">
      <pivotArea type="origin" dataOnly="0" labelOnly="1" outline="0" fieldPosition="0"/>
    </format>
    <format dxfId="23378">
      <pivotArea field="12" type="button" dataOnly="0" labelOnly="1" outline="0" axis="axisRow" fieldPosition="0"/>
    </format>
    <format dxfId="23377">
      <pivotArea dataOnly="0" labelOnly="1" outline="0" fieldPosition="0">
        <references count="1">
          <reference field="12" count="0"/>
        </references>
      </pivotArea>
    </format>
    <format dxfId="23376">
      <pivotArea field="12" dataOnly="0" labelOnly="1" grandRow="1" outline="0" axis="axisRow" fieldPosition="0">
        <references count="1">
          <reference field="4294967294" count="1" selected="0">
            <x v="1"/>
          </reference>
        </references>
      </pivotArea>
    </format>
    <format dxfId="23375">
      <pivotArea field="12" dataOnly="0" labelOnly="1" grandRow="1" outline="0" axis="axisRow" fieldPosition="0">
        <references count="1">
          <reference field="4294967294" count="1" selected="0">
            <x v="1"/>
          </reference>
        </references>
      </pivotArea>
    </format>
    <format dxfId="23374">
      <pivotArea type="origin" dataOnly="0" labelOnly="1" outline="0" fieldPosition="0"/>
    </format>
    <format dxfId="23373">
      <pivotArea field="12" type="button" dataOnly="0" labelOnly="1" outline="0" axis="axisRow" fieldPosition="0"/>
    </format>
    <format dxfId="23372">
      <pivotArea dataOnly="0" labelOnly="1" outline="0" fieldPosition="0">
        <references count="1">
          <reference field="12" count="0"/>
        </references>
      </pivotArea>
    </format>
    <format dxfId="23371">
      <pivotArea field="12" dataOnly="0" labelOnly="1" grandRow="1" outline="0" axis="axisRow" fieldPosition="0">
        <references count="1">
          <reference field="4294967294" count="1" selected="0">
            <x v="1"/>
          </reference>
        </references>
      </pivotArea>
    </format>
    <format dxfId="23370">
      <pivotArea field="12" dataOnly="0" labelOnly="1" grandRow="1" outline="0" axis="axisRow" fieldPosition="0">
        <references count="1">
          <reference field="4294967294" count="1" selected="0">
            <x v="1"/>
          </reference>
        </references>
      </pivotArea>
    </format>
    <format dxfId="23369">
      <pivotArea outline="0" collapsedLevelsAreSubtotals="1" fieldPosition="0"/>
    </format>
    <format dxfId="23368">
      <pivotArea type="origin" dataOnly="0" labelOnly="1" outline="0" offset="B1" fieldPosition="0"/>
    </format>
    <format dxfId="23367">
      <pivotArea field="13" type="button" dataOnly="0" labelOnly="1" outline="0" axis="axisCol" fieldPosition="0"/>
    </format>
    <format dxfId="23366">
      <pivotArea type="topRight" dataOnly="0" labelOnly="1" outline="0" fieldPosition="0"/>
    </format>
    <format dxfId="23365">
      <pivotArea field="-2" type="button" dataOnly="0" labelOnly="1" outline="0" axis="axisRow" fieldPosition="1"/>
    </format>
    <format dxfId="23364">
      <pivotArea dataOnly="0" labelOnly="1" outline="0" fieldPosition="0">
        <references count="2">
          <reference field="4294967294" count="1">
            <x v="1"/>
          </reference>
          <reference field="12" count="1" selected="0">
            <x v="0"/>
          </reference>
        </references>
      </pivotArea>
    </format>
    <format dxfId="23363">
      <pivotArea dataOnly="0" labelOnly="1" outline="0" fieldPosition="0">
        <references count="2">
          <reference field="4294967294" count="1">
            <x v="1"/>
          </reference>
          <reference field="12" count="1" selected="0">
            <x v="1"/>
          </reference>
        </references>
      </pivotArea>
    </format>
    <format dxfId="23362">
      <pivotArea dataOnly="0" labelOnly="1" outline="0" fieldPosition="0">
        <references count="2">
          <reference field="4294967294" count="1">
            <x v="1"/>
          </reference>
          <reference field="12" count="1" selected="0">
            <x v="2"/>
          </reference>
        </references>
      </pivotArea>
    </format>
    <format dxfId="23361">
      <pivotArea dataOnly="0" labelOnly="1" outline="0" fieldPosition="0">
        <references count="2">
          <reference field="4294967294" count="1">
            <x v="1"/>
          </reference>
          <reference field="12" count="1" selected="0">
            <x v="3"/>
          </reference>
        </references>
      </pivotArea>
    </format>
    <format dxfId="23360">
      <pivotArea dataOnly="0" labelOnly="1" outline="0" fieldPosition="0">
        <references count="2">
          <reference field="4294967294" count="1">
            <x v="1"/>
          </reference>
          <reference field="12" count="1" selected="0">
            <x v="4"/>
          </reference>
        </references>
      </pivotArea>
    </format>
    <format dxfId="23359">
      <pivotArea dataOnly="0" labelOnly="1" outline="0" fieldPosition="0">
        <references count="2">
          <reference field="4294967294" count="1">
            <x v="1"/>
          </reference>
          <reference field="12" count="1" selected="0">
            <x v="5"/>
          </reference>
        </references>
      </pivotArea>
    </format>
    <format dxfId="23358">
      <pivotArea dataOnly="0" labelOnly="1" outline="0" fieldPosition="0">
        <references count="1">
          <reference field="13" count="0"/>
        </references>
      </pivotArea>
    </format>
    <format dxfId="23357">
      <pivotArea dataOnly="0" labelOnly="1" grandCol="1" outline="0" fieldPosition="0"/>
    </format>
    <format dxfId="23356">
      <pivotArea outline="0" collapsedLevelsAreSubtotals="1" fieldPosition="0"/>
    </format>
    <format dxfId="23355">
      <pivotArea field="12" type="button" dataOnly="0" labelOnly="1" outline="0" axis="axisRow" fieldPosition="0"/>
    </format>
    <format dxfId="23354">
      <pivotArea field="-2" type="button" dataOnly="0" labelOnly="1" outline="0" axis="axisRow" fieldPosition="1"/>
    </format>
    <format dxfId="23353">
      <pivotArea dataOnly="0" labelOnly="1" outline="0" fieldPosition="0">
        <references count="1">
          <reference field="12" count="0"/>
        </references>
      </pivotArea>
    </format>
    <format dxfId="23352">
      <pivotArea field="12" dataOnly="0" labelOnly="1" grandRow="1" outline="0" axis="axisRow" fieldPosition="0">
        <references count="1">
          <reference field="4294967294" count="1" selected="0">
            <x v="0"/>
          </reference>
        </references>
      </pivotArea>
    </format>
    <format dxfId="23351">
      <pivotArea field="12" dataOnly="0" labelOnly="1" grandRow="1" outline="0" axis="axisRow" fieldPosition="0">
        <references count="1">
          <reference field="4294967294" count="1" selected="0">
            <x v="1"/>
          </reference>
        </references>
      </pivotArea>
    </format>
    <format dxfId="23350">
      <pivotArea field="12" dataOnly="0" labelOnly="1" grandRow="1" outline="0" axis="axisRow" fieldPosition="0">
        <references count="1">
          <reference field="4294967294" count="1" selected="0">
            <x v="0"/>
          </reference>
        </references>
      </pivotArea>
    </format>
    <format dxfId="23349">
      <pivotArea field="12" dataOnly="0" labelOnly="1" grandRow="1" outline="0" axis="axisRow" fieldPosition="0">
        <references count="1">
          <reference field="4294967294" count="1" selected="0">
            <x v="1"/>
          </reference>
        </references>
      </pivotArea>
    </format>
    <format dxfId="23348">
      <pivotArea dataOnly="0" labelOnly="1" outline="0" fieldPosition="0">
        <references count="2">
          <reference field="4294967294" count="2">
            <x v="0"/>
            <x v="1"/>
          </reference>
          <reference field="12" count="1" selected="0">
            <x v="0"/>
          </reference>
        </references>
      </pivotArea>
    </format>
    <format dxfId="23347">
      <pivotArea dataOnly="0" labelOnly="1" outline="0" fieldPosition="0">
        <references count="2">
          <reference field="4294967294" count="2">
            <x v="0"/>
            <x v="1"/>
          </reference>
          <reference field="12" count="1" selected="0">
            <x v="1"/>
          </reference>
        </references>
      </pivotArea>
    </format>
    <format dxfId="23346">
      <pivotArea dataOnly="0" labelOnly="1" outline="0" fieldPosition="0">
        <references count="2">
          <reference field="4294967294" count="2">
            <x v="0"/>
            <x v="1"/>
          </reference>
          <reference field="12" count="1" selected="0">
            <x v="2"/>
          </reference>
        </references>
      </pivotArea>
    </format>
    <format dxfId="23345">
      <pivotArea dataOnly="0" labelOnly="1" outline="0" fieldPosition="0">
        <references count="2">
          <reference field="4294967294" count="2">
            <x v="0"/>
            <x v="1"/>
          </reference>
          <reference field="12" count="1" selected="0">
            <x v="3"/>
          </reference>
        </references>
      </pivotArea>
    </format>
    <format dxfId="23344">
      <pivotArea dataOnly="0" labelOnly="1" outline="0" fieldPosition="0">
        <references count="2">
          <reference field="4294967294" count="2">
            <x v="0"/>
            <x v="1"/>
          </reference>
          <reference field="12" count="1" selected="0">
            <x v="4"/>
          </reference>
        </references>
      </pivotArea>
    </format>
    <format dxfId="23343">
      <pivotArea dataOnly="0" labelOnly="1" outline="0" fieldPosition="0">
        <references count="2">
          <reference field="4294967294" count="2">
            <x v="0"/>
            <x v="1"/>
          </reference>
          <reference field="12" count="1" selected="0">
            <x v="5"/>
          </reference>
        </references>
      </pivotArea>
    </format>
    <format dxfId="23342">
      <pivotArea dataOnly="0" labelOnly="1" outline="0" fieldPosition="0">
        <references count="1">
          <reference field="13" count="0"/>
        </references>
      </pivotArea>
    </format>
    <format dxfId="23341">
      <pivotArea dataOnly="0" labelOnly="1" grandCol="1" outline="0" fieldPosition="0"/>
    </format>
    <format dxfId="23340">
      <pivotArea outline="0" collapsedLevelsAreSubtotals="1" fieldPosition="0"/>
    </format>
    <format dxfId="23339">
      <pivotArea field="12" type="button" dataOnly="0" labelOnly="1" outline="0" axis="axisRow" fieldPosition="0"/>
    </format>
    <format dxfId="23338">
      <pivotArea field="-2" type="button" dataOnly="0" labelOnly="1" outline="0" axis="axisRow" fieldPosition="1"/>
    </format>
    <format dxfId="23337">
      <pivotArea dataOnly="0" labelOnly="1" outline="0" fieldPosition="0">
        <references count="1">
          <reference field="12" count="0"/>
        </references>
      </pivotArea>
    </format>
    <format dxfId="23336">
      <pivotArea field="12" dataOnly="0" labelOnly="1" grandRow="1" outline="0" axis="axisRow" fieldPosition="0">
        <references count="1">
          <reference field="4294967294" count="1" selected="0">
            <x v="0"/>
          </reference>
        </references>
      </pivotArea>
    </format>
    <format dxfId="23335">
      <pivotArea field="12" dataOnly="0" labelOnly="1" grandRow="1" outline="0" axis="axisRow" fieldPosition="0">
        <references count="1">
          <reference field="4294967294" count="1" selected="0">
            <x v="1"/>
          </reference>
        </references>
      </pivotArea>
    </format>
    <format dxfId="23334">
      <pivotArea field="12" dataOnly="0" labelOnly="1" grandRow="1" outline="0" axis="axisRow" fieldPosition="0">
        <references count="1">
          <reference field="4294967294" count="1" selected="0">
            <x v="0"/>
          </reference>
        </references>
      </pivotArea>
    </format>
    <format dxfId="23333">
      <pivotArea field="12" dataOnly="0" labelOnly="1" grandRow="1" outline="0" axis="axisRow" fieldPosition="0">
        <references count="1">
          <reference field="4294967294" count="1" selected="0">
            <x v="1"/>
          </reference>
        </references>
      </pivotArea>
    </format>
    <format dxfId="23332">
      <pivotArea dataOnly="0" labelOnly="1" outline="0" fieldPosition="0">
        <references count="2">
          <reference field="4294967294" count="2">
            <x v="0"/>
            <x v="1"/>
          </reference>
          <reference field="12" count="1" selected="0">
            <x v="0"/>
          </reference>
        </references>
      </pivotArea>
    </format>
    <format dxfId="23331">
      <pivotArea dataOnly="0" labelOnly="1" outline="0" fieldPosition="0">
        <references count="2">
          <reference field="4294967294" count="2">
            <x v="0"/>
            <x v="1"/>
          </reference>
          <reference field="12" count="1" selected="0">
            <x v="1"/>
          </reference>
        </references>
      </pivotArea>
    </format>
    <format dxfId="23330">
      <pivotArea dataOnly="0" labelOnly="1" outline="0" fieldPosition="0">
        <references count="2">
          <reference field="4294967294" count="2">
            <x v="0"/>
            <x v="1"/>
          </reference>
          <reference field="12" count="1" selected="0">
            <x v="2"/>
          </reference>
        </references>
      </pivotArea>
    </format>
    <format dxfId="23329">
      <pivotArea dataOnly="0" labelOnly="1" outline="0" fieldPosition="0">
        <references count="2">
          <reference field="4294967294" count="2">
            <x v="0"/>
            <x v="1"/>
          </reference>
          <reference field="12" count="1" selected="0">
            <x v="3"/>
          </reference>
        </references>
      </pivotArea>
    </format>
    <format dxfId="23328">
      <pivotArea dataOnly="0" labelOnly="1" outline="0" fieldPosition="0">
        <references count="2">
          <reference field="4294967294" count="2">
            <x v="0"/>
            <x v="1"/>
          </reference>
          <reference field="12" count="1" selected="0">
            <x v="4"/>
          </reference>
        </references>
      </pivotArea>
    </format>
    <format dxfId="23327">
      <pivotArea dataOnly="0" labelOnly="1" outline="0" fieldPosition="0">
        <references count="2">
          <reference field="4294967294" count="2">
            <x v="0"/>
            <x v="1"/>
          </reference>
          <reference field="12" count="1" selected="0">
            <x v="5"/>
          </reference>
        </references>
      </pivotArea>
    </format>
    <format dxfId="23326">
      <pivotArea dataOnly="0" labelOnly="1" outline="0" fieldPosition="0">
        <references count="1">
          <reference field="13" count="0"/>
        </references>
      </pivotArea>
    </format>
    <format dxfId="23325">
      <pivotArea dataOnly="0" labelOnly="1" grandCol="1" outline="0" fieldPosition="0"/>
    </format>
    <format dxfId="23324">
      <pivotArea outline="0" collapsedLevelsAreSubtotals="1" fieldPosition="0"/>
    </format>
    <format dxfId="23323">
      <pivotArea field="12" type="button" dataOnly="0" labelOnly="1" outline="0" axis="axisRow" fieldPosition="0"/>
    </format>
    <format dxfId="23322">
      <pivotArea field="-2" type="button" dataOnly="0" labelOnly="1" outline="0" axis="axisRow" fieldPosition="1"/>
    </format>
    <format dxfId="23321">
      <pivotArea dataOnly="0" labelOnly="1" outline="0" fieldPosition="0">
        <references count="1">
          <reference field="12" count="0"/>
        </references>
      </pivotArea>
    </format>
    <format dxfId="23320">
      <pivotArea field="12" dataOnly="0" labelOnly="1" grandRow="1" outline="0" axis="axisRow" fieldPosition="0">
        <references count="1">
          <reference field="4294967294" count="1" selected="0">
            <x v="0"/>
          </reference>
        </references>
      </pivotArea>
    </format>
    <format dxfId="23319">
      <pivotArea field="12" dataOnly="0" labelOnly="1" grandRow="1" outline="0" axis="axisRow" fieldPosition="0">
        <references count="1">
          <reference field="4294967294" count="1" selected="0">
            <x v="1"/>
          </reference>
        </references>
      </pivotArea>
    </format>
    <format dxfId="23318">
      <pivotArea field="12" dataOnly="0" labelOnly="1" grandRow="1" outline="0" axis="axisRow" fieldPosition="0">
        <references count="1">
          <reference field="4294967294" count="1" selected="0">
            <x v="0"/>
          </reference>
        </references>
      </pivotArea>
    </format>
    <format dxfId="23317">
      <pivotArea field="12" dataOnly="0" labelOnly="1" grandRow="1" outline="0" axis="axisRow" fieldPosition="0">
        <references count="1">
          <reference field="4294967294" count="1" selected="0">
            <x v="1"/>
          </reference>
        </references>
      </pivotArea>
    </format>
    <format dxfId="23316">
      <pivotArea dataOnly="0" labelOnly="1" outline="0" fieldPosition="0">
        <references count="2">
          <reference field="4294967294" count="2">
            <x v="0"/>
            <x v="1"/>
          </reference>
          <reference field="12" count="1" selected="0">
            <x v="0"/>
          </reference>
        </references>
      </pivotArea>
    </format>
    <format dxfId="23315">
      <pivotArea dataOnly="0" labelOnly="1" outline="0" fieldPosition="0">
        <references count="2">
          <reference field="4294967294" count="2">
            <x v="0"/>
            <x v="1"/>
          </reference>
          <reference field="12" count="1" selected="0">
            <x v="1"/>
          </reference>
        </references>
      </pivotArea>
    </format>
    <format dxfId="23314">
      <pivotArea dataOnly="0" labelOnly="1" outline="0" fieldPosition="0">
        <references count="2">
          <reference field="4294967294" count="2">
            <x v="0"/>
            <x v="1"/>
          </reference>
          <reference field="12" count="1" selected="0">
            <x v="2"/>
          </reference>
        </references>
      </pivotArea>
    </format>
    <format dxfId="23313">
      <pivotArea dataOnly="0" labelOnly="1" outline="0" fieldPosition="0">
        <references count="2">
          <reference field="4294967294" count="2">
            <x v="0"/>
            <x v="1"/>
          </reference>
          <reference field="12" count="1" selected="0">
            <x v="3"/>
          </reference>
        </references>
      </pivotArea>
    </format>
    <format dxfId="23312">
      <pivotArea dataOnly="0" labelOnly="1" outline="0" fieldPosition="0">
        <references count="2">
          <reference field="4294967294" count="2">
            <x v="0"/>
            <x v="1"/>
          </reference>
          <reference field="12" count="1" selected="0">
            <x v="4"/>
          </reference>
        </references>
      </pivotArea>
    </format>
    <format dxfId="23311">
      <pivotArea dataOnly="0" labelOnly="1" outline="0" fieldPosition="0">
        <references count="2">
          <reference field="4294967294" count="2">
            <x v="0"/>
            <x v="1"/>
          </reference>
          <reference field="12" count="1" selected="0">
            <x v="5"/>
          </reference>
        </references>
      </pivotArea>
    </format>
    <format dxfId="23310">
      <pivotArea dataOnly="0" labelOnly="1" outline="0" fieldPosition="0">
        <references count="1">
          <reference field="13" count="0"/>
        </references>
      </pivotArea>
    </format>
    <format dxfId="23309">
      <pivotArea dataOnly="0" labelOnly="1" grandCol="1" outline="0" fieldPosition="0"/>
    </format>
    <format dxfId="23308">
      <pivotArea outline="0" collapsedLevelsAreSubtotals="1" fieldPosition="0"/>
    </format>
    <format dxfId="23307">
      <pivotArea field="12" type="button" dataOnly="0" labelOnly="1" outline="0" axis="axisRow" fieldPosition="0"/>
    </format>
    <format dxfId="23306">
      <pivotArea field="-2" type="button" dataOnly="0" labelOnly="1" outline="0" axis="axisRow" fieldPosition="1"/>
    </format>
    <format dxfId="23305">
      <pivotArea dataOnly="0" labelOnly="1" outline="0" fieldPosition="0">
        <references count="1">
          <reference field="12" count="0"/>
        </references>
      </pivotArea>
    </format>
    <format dxfId="23304">
      <pivotArea field="12" dataOnly="0" labelOnly="1" grandRow="1" outline="0" axis="axisRow" fieldPosition="0">
        <references count="1">
          <reference field="4294967294" count="1" selected="0">
            <x v="0"/>
          </reference>
        </references>
      </pivotArea>
    </format>
    <format dxfId="23303">
      <pivotArea field="12" dataOnly="0" labelOnly="1" grandRow="1" outline="0" axis="axisRow" fieldPosition="0">
        <references count="1">
          <reference field="4294967294" count="1" selected="0">
            <x v="1"/>
          </reference>
        </references>
      </pivotArea>
    </format>
    <format dxfId="23302">
      <pivotArea field="12" dataOnly="0" labelOnly="1" grandRow="1" outline="0" axis="axisRow" fieldPosition="0">
        <references count="1">
          <reference field="4294967294" count="1" selected="0">
            <x v="0"/>
          </reference>
        </references>
      </pivotArea>
    </format>
    <format dxfId="23301">
      <pivotArea field="12" dataOnly="0" labelOnly="1" grandRow="1" outline="0" axis="axisRow" fieldPosition="0">
        <references count="1">
          <reference field="4294967294" count="1" selected="0">
            <x v="1"/>
          </reference>
        </references>
      </pivotArea>
    </format>
    <format dxfId="23300">
      <pivotArea dataOnly="0" labelOnly="1" outline="0" fieldPosition="0">
        <references count="2">
          <reference field="4294967294" count="2">
            <x v="0"/>
            <x v="1"/>
          </reference>
          <reference field="12" count="1" selected="0">
            <x v="0"/>
          </reference>
        </references>
      </pivotArea>
    </format>
    <format dxfId="23299">
      <pivotArea dataOnly="0" labelOnly="1" outline="0" fieldPosition="0">
        <references count="2">
          <reference field="4294967294" count="2">
            <x v="0"/>
            <x v="1"/>
          </reference>
          <reference field="12" count="1" selected="0">
            <x v="1"/>
          </reference>
        </references>
      </pivotArea>
    </format>
    <format dxfId="23298">
      <pivotArea dataOnly="0" labelOnly="1" outline="0" fieldPosition="0">
        <references count="2">
          <reference field="4294967294" count="2">
            <x v="0"/>
            <x v="1"/>
          </reference>
          <reference field="12" count="1" selected="0">
            <x v="2"/>
          </reference>
        </references>
      </pivotArea>
    </format>
    <format dxfId="23297">
      <pivotArea dataOnly="0" labelOnly="1" outline="0" fieldPosition="0">
        <references count="2">
          <reference field="4294967294" count="2">
            <x v="0"/>
            <x v="1"/>
          </reference>
          <reference field="12" count="1" selected="0">
            <x v="3"/>
          </reference>
        </references>
      </pivotArea>
    </format>
    <format dxfId="23296">
      <pivotArea dataOnly="0" labelOnly="1" outline="0" fieldPosition="0">
        <references count="2">
          <reference field="4294967294" count="2">
            <x v="0"/>
            <x v="1"/>
          </reference>
          <reference field="12" count="1" selected="0">
            <x v="4"/>
          </reference>
        </references>
      </pivotArea>
    </format>
    <format dxfId="23295">
      <pivotArea dataOnly="0" labelOnly="1" outline="0" fieldPosition="0">
        <references count="2">
          <reference field="4294967294" count="2">
            <x v="0"/>
            <x v="1"/>
          </reference>
          <reference field="12" count="1" selected="0">
            <x v="5"/>
          </reference>
        </references>
      </pivotArea>
    </format>
    <format dxfId="23294">
      <pivotArea dataOnly="0" labelOnly="1" outline="0" fieldPosition="0">
        <references count="1">
          <reference field="13" count="0"/>
        </references>
      </pivotArea>
    </format>
    <format dxfId="23293">
      <pivotArea dataOnly="0" labelOnly="1" grandCol="1" outline="0" fieldPosition="0"/>
    </format>
    <format dxfId="23292">
      <pivotArea field="12" type="button" dataOnly="0" labelOnly="1" outline="0" axis="axisRow" fieldPosition="0"/>
    </format>
    <format dxfId="23291">
      <pivotArea field="-2" type="button" dataOnly="0" labelOnly="1" outline="0" axis="axisRow" fieldPosition="1"/>
    </format>
    <format dxfId="23290">
      <pivotArea dataOnly="0" labelOnly="1" outline="0" fieldPosition="0">
        <references count="1">
          <reference field="13" count="0"/>
        </references>
      </pivotArea>
    </format>
    <format dxfId="23289">
      <pivotArea dataOnly="0" labelOnly="1" grandCol="1" outline="0" fieldPosition="0"/>
    </format>
    <format dxfId="23288">
      <pivotArea field="12" grandRow="1" outline="0" axis="axisRow" fieldPosition="0">
        <references count="1">
          <reference field="4294967294" count="1" selected="0">
            <x v="1"/>
          </reference>
        </references>
      </pivotArea>
    </format>
    <format dxfId="23287">
      <pivotArea field="12" dataOnly="0" labelOnly="1" grandRow="1" outline="0" axis="axisRow" fieldPosition="0">
        <references count="1">
          <reference field="4294967294" count="1" selected="0">
            <x v="0"/>
          </reference>
        </references>
      </pivotArea>
    </format>
    <format dxfId="23286">
      <pivotArea field="12" dataOnly="0" labelOnly="1" grandRow="1" outline="0" axis="axisRow" fieldPosition="0">
        <references count="1">
          <reference field="4294967294" count="1" selected="0">
            <x v="1"/>
          </reference>
        </references>
      </pivotArea>
    </format>
  </formats>
  <pivotTableStyleInfo name="PivotStyleLight20"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81AD611-5C9C-4BB0-8C6A-773C6C194939}" name="PivotTable5" cacheId="6"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322:B324" firstHeaderRow="1" firstDataRow="2" firstDataCol="1" rowPageCount="3" colPageCount="1"/>
  <pivotFields count="159">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m="1" x="1"/>
        <item h="1" m="1" x="2"/>
        <item h="1" m="1" x="3"/>
        <item h="1" m="1" x="4"/>
        <item h="1" m="1" x="5"/>
        <item t="default"/>
      </items>
    </pivotField>
    <pivotField compact="0" outline="0" showAll="0" defaultSubtotal="0"/>
    <pivotField compact="0" outline="0" showAll="0"/>
    <pivotField axis="axisRow" compact="0" outline="0" showAll="0" sortType="ascending" defaultSubtotal="0">
      <items count="18">
        <item m="1" x="5"/>
        <item m="1" x="6"/>
        <item m="1" x="10"/>
        <item m="1" x="9"/>
        <item m="1" x="13"/>
        <item m="1" x="14"/>
        <item m="1" x="16"/>
        <item m="1" x="2"/>
        <item m="1" x="1"/>
        <item m="1" x="11"/>
        <item m="1" x="12"/>
        <item m="1" x="4"/>
        <item m="1" x="17"/>
        <item m="1" x="7"/>
        <item x="0"/>
        <item m="1" x="15"/>
        <item m="1" x="8"/>
        <item m="1" x="3"/>
      </items>
    </pivotField>
    <pivotField compact="0" numFmtId="4"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Col" compact="0" outline="0" showAll="0" defaultSubtotal="0">
      <items count="3">
        <item m="1" x="1"/>
        <item x="0"/>
        <item m="1" x="2"/>
      </items>
    </pivotField>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numFmtId="1"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5">
        <item m="1" x="1"/>
        <item m="1" x="2"/>
        <item m="1" x="3"/>
        <item x="0"/>
        <item t="default"/>
      </items>
    </pivotField>
    <pivotField axis="axisPage" compact="0" outline="0" multipleItemSelectionAllowed="1" showAll="0" defaultSubtotal="0">
      <items count="3">
        <item m="1" x="2"/>
        <item x="0"/>
        <item m="1" x="1"/>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
    <i t="grand">
      <x/>
    </i>
  </rowItems>
  <colFields count="1">
    <field x="23"/>
  </colFields>
  <colItems count="1">
    <i t="grand">
      <x/>
    </i>
  </colItems>
  <pageFields count="3">
    <pageField fld="12" hier="-1"/>
    <pageField fld="51" hier="-1"/>
    <pageField fld="52" hier="-1"/>
  </pageFields>
  <dataFields count="1">
    <dataField name="Sum of POS" fld="38" baseField="13" baseItem="2"/>
  </dataFields>
  <formats count="122">
    <format dxfId="23602">
      <pivotArea dataOnly="0" labelOnly="1" grandCol="1" outline="0" fieldPosition="0"/>
    </format>
    <format dxfId="23601">
      <pivotArea dataOnly="0" labelOnly="1" grandCol="1" outline="0" fieldPosition="0"/>
    </format>
    <format dxfId="23600">
      <pivotArea dataOnly="0" labelOnly="1" grandCol="1" outline="0" fieldPosition="0"/>
    </format>
    <format dxfId="23599">
      <pivotArea outline="0" collapsedLevelsAreSubtotals="1" fieldPosition="0"/>
    </format>
    <format dxfId="23598">
      <pivotArea dataOnly="0" labelOnly="1" grandRow="1" outline="0" fieldPosition="0"/>
    </format>
    <format dxfId="23597">
      <pivotArea outline="0" collapsedLevelsAreSubtotals="1" fieldPosition="0"/>
    </format>
    <format dxfId="23596">
      <pivotArea dataOnly="0" labelOnly="1" grandRow="1" outline="0" fieldPosition="0"/>
    </format>
    <format dxfId="23595">
      <pivotArea type="all" dataOnly="0" outline="0" fieldPosition="0"/>
    </format>
    <format dxfId="23594">
      <pivotArea dataOnly="0" labelOnly="1" outline="0" fieldPosition="0">
        <references count="1">
          <reference field="12" count="0"/>
        </references>
      </pivotArea>
    </format>
    <format dxfId="23593">
      <pivotArea dataOnly="0" labelOnly="1" outline="0" fieldPosition="0">
        <references count="1">
          <reference field="12" count="0"/>
        </references>
      </pivotArea>
    </format>
    <format dxfId="23592">
      <pivotArea type="all" dataOnly="0" outline="0" fieldPosition="0"/>
    </format>
    <format dxfId="23591">
      <pivotArea grandCol="1" outline="0" collapsedLevelsAreSubtotals="1" fieldPosition="0"/>
    </format>
    <format dxfId="23590">
      <pivotArea grandRow="1" grandCol="1" outline="0" collapsedLevelsAreSubtotals="1" fieldPosition="0"/>
    </format>
    <format dxfId="23589">
      <pivotArea dataOnly="0" labelOnly="1" grandRow="1" outline="0" fieldPosition="0"/>
    </format>
    <format dxfId="23588">
      <pivotArea dataOnly="0" labelOnly="1" grandRow="1" outline="0" fieldPosition="0"/>
    </format>
    <format dxfId="23587">
      <pivotArea dataOnly="0" labelOnly="1" grandRow="1" outline="0" fieldPosition="0"/>
    </format>
    <format dxfId="23586">
      <pivotArea dataOnly="0" labelOnly="1" grandRow="1" outline="0" fieldPosition="0"/>
    </format>
    <format dxfId="23585">
      <pivotArea dataOnly="0" labelOnly="1" grandRow="1" outline="0" fieldPosition="0"/>
    </format>
    <format dxfId="23584">
      <pivotArea dataOnly="0" labelOnly="1" grandRow="1" outline="0" fieldPosition="0"/>
    </format>
    <format dxfId="23583">
      <pivotArea dataOnly="0" labelOnly="1" grandRow="1" outline="0" fieldPosition="0"/>
    </format>
    <format dxfId="23582">
      <pivotArea dataOnly="0" labelOnly="1" grandRow="1" outline="0" fieldPosition="0"/>
    </format>
    <format dxfId="23581">
      <pivotArea dataOnly="0" labelOnly="1" grandCol="1" outline="0" fieldPosition="0"/>
    </format>
    <format dxfId="23580">
      <pivotArea dataOnly="0" labelOnly="1" grandCol="1" outline="0" fieldPosition="0"/>
    </format>
    <format dxfId="23579">
      <pivotArea dataOnly="0" labelOnly="1" outline="0" fieldPosition="0">
        <references count="1">
          <reference field="23" count="0"/>
        </references>
      </pivotArea>
    </format>
    <format dxfId="23578">
      <pivotArea dataOnly="0" labelOnly="1" grandCol="1" outline="0" fieldPosition="0"/>
    </format>
    <format dxfId="23577">
      <pivotArea dataOnly="0" labelOnly="1" outline="0" fieldPosition="0">
        <references count="1">
          <reference field="23" count="0"/>
        </references>
      </pivotArea>
    </format>
    <format dxfId="23576">
      <pivotArea dataOnly="0" labelOnly="1" grandCol="1" outline="0" fieldPosition="0"/>
    </format>
    <format dxfId="23575">
      <pivotArea field="23" grandRow="1" outline="0" axis="axisCol" fieldPosition="0">
        <references count="1">
          <reference field="23" count="0" selected="0"/>
        </references>
      </pivotArea>
    </format>
    <format dxfId="23574">
      <pivotArea grandCol="1" outline="0" collapsedLevelsAreSubtotals="1" fieldPosition="0"/>
    </format>
    <format dxfId="23573">
      <pivotArea dataOnly="0" labelOnly="1" outline="0" fieldPosition="0">
        <references count="1">
          <reference field="23" count="0"/>
        </references>
      </pivotArea>
    </format>
    <format dxfId="23572">
      <pivotArea dataOnly="0" labelOnly="1" grandCol="1" outline="0" fieldPosition="0"/>
    </format>
    <format dxfId="23571">
      <pivotArea dataOnly="0" labelOnly="1" outline="0" fieldPosition="0">
        <references count="1">
          <reference field="23" count="0"/>
        </references>
      </pivotArea>
    </format>
    <format dxfId="23570">
      <pivotArea dataOnly="0" labelOnly="1" grandCol="1" outline="0" fieldPosition="0"/>
    </format>
    <format dxfId="23569">
      <pivotArea dataOnly="0" labelOnly="1" outline="0" fieldPosition="0">
        <references count="1">
          <reference field="23" count="0"/>
        </references>
      </pivotArea>
    </format>
    <format dxfId="23568">
      <pivotArea dataOnly="0" labelOnly="1" grandCol="1" outline="0" fieldPosition="0"/>
    </format>
    <format dxfId="23567">
      <pivotArea dataOnly="0" labelOnly="1" outline="0" fieldPosition="0">
        <references count="1">
          <reference field="23" count="0"/>
        </references>
      </pivotArea>
    </format>
    <format dxfId="23566">
      <pivotArea dataOnly="0" labelOnly="1" grandCol="1" outline="0" fieldPosition="0"/>
    </format>
    <format dxfId="23565">
      <pivotArea outline="0" collapsedLevelsAreSubtotals="1" fieldPosition="0"/>
    </format>
    <format dxfId="23564">
      <pivotArea dataOnly="0" labelOnly="1" grandRow="1" outline="0" fieldPosition="0"/>
    </format>
    <format dxfId="23563">
      <pivotArea dataOnly="0" labelOnly="1" outline="0" fieldPosition="0">
        <references count="1">
          <reference field="23" count="0"/>
        </references>
      </pivotArea>
    </format>
    <format dxfId="23562">
      <pivotArea dataOnly="0" labelOnly="1" grandCol="1" outline="0" fieldPosition="0"/>
    </format>
    <format dxfId="23561">
      <pivotArea outline="0" collapsedLevelsAreSubtotals="1" fieldPosition="0"/>
    </format>
    <format dxfId="23560">
      <pivotArea dataOnly="0" labelOnly="1" grandRow="1" outline="0" fieldPosition="0"/>
    </format>
    <format dxfId="23559">
      <pivotArea dataOnly="0" labelOnly="1" outline="0" fieldPosition="0">
        <references count="1">
          <reference field="23" count="0"/>
        </references>
      </pivotArea>
    </format>
    <format dxfId="23558">
      <pivotArea dataOnly="0" labelOnly="1" grandCol="1" outline="0" fieldPosition="0"/>
    </format>
    <format dxfId="23557">
      <pivotArea outline="0" collapsedLevelsAreSubtotals="1" fieldPosition="0"/>
    </format>
    <format dxfId="23556">
      <pivotArea dataOnly="0" labelOnly="1" grandRow="1" outline="0" fieldPosition="0"/>
    </format>
    <format dxfId="23555">
      <pivotArea dataOnly="0" labelOnly="1" outline="0" fieldPosition="0">
        <references count="1">
          <reference field="23" count="0"/>
        </references>
      </pivotArea>
    </format>
    <format dxfId="23554">
      <pivotArea dataOnly="0" labelOnly="1" grandCol="1" outline="0" fieldPosition="0"/>
    </format>
    <format dxfId="23553">
      <pivotArea outline="0" collapsedLevelsAreSubtotals="1" fieldPosition="0"/>
    </format>
    <format dxfId="23552">
      <pivotArea dataOnly="0" labelOnly="1" outline="0" fieldPosition="0">
        <references count="1">
          <reference field="23" count="0"/>
        </references>
      </pivotArea>
    </format>
    <format dxfId="23551">
      <pivotArea dataOnly="0" labelOnly="1" grandCol="1" outline="0" fieldPosition="0"/>
    </format>
    <format dxfId="23550">
      <pivotArea dataOnly="0" labelOnly="1" grandRow="1" outline="0" fieldPosition="0"/>
    </format>
    <format dxfId="23549">
      <pivotArea outline="0" collapsedLevelsAreSubtotals="1" fieldPosition="0"/>
    </format>
    <format dxfId="23548">
      <pivotArea dataOnly="0" labelOnly="1" grandRow="1" outline="0" fieldPosition="0"/>
    </format>
    <format dxfId="23547">
      <pivotArea dataOnly="0" labelOnly="1" outline="0" fieldPosition="0">
        <references count="1">
          <reference field="23" count="0"/>
        </references>
      </pivotArea>
    </format>
    <format dxfId="23546">
      <pivotArea dataOnly="0" labelOnly="1" grandCol="1" outline="0" fieldPosition="0"/>
    </format>
    <format dxfId="23545">
      <pivotArea dataOnly="0" labelOnly="1" outline="0" fieldPosition="0">
        <references count="1">
          <reference field="23" count="0"/>
        </references>
      </pivotArea>
    </format>
    <format dxfId="23544">
      <pivotArea dataOnly="0" labelOnly="1" grandCol="1" outline="0" fieldPosition="0"/>
    </format>
    <format dxfId="23543">
      <pivotArea dataOnly="0" labelOnly="1" grandRow="1" outline="0" fieldPosition="0"/>
    </format>
    <format dxfId="23542">
      <pivotArea outline="0" collapsedLevelsAreSubtotals="1" fieldPosition="0"/>
    </format>
    <format dxfId="23541">
      <pivotArea dataOnly="0" labelOnly="1" grandRow="1" outline="0" fieldPosition="0"/>
    </format>
    <format dxfId="23540">
      <pivotArea dataOnly="0" labelOnly="1" outline="0" fieldPosition="0">
        <references count="1">
          <reference field="23" count="0"/>
        </references>
      </pivotArea>
    </format>
    <format dxfId="23539">
      <pivotArea dataOnly="0" labelOnly="1" grandCol="1" outline="0" fieldPosition="0"/>
    </format>
    <format dxfId="23538">
      <pivotArea dataOnly="0" labelOnly="1" grandRow="1" outline="0" fieldPosition="0"/>
    </format>
    <format dxfId="23537">
      <pivotArea type="origin" dataOnly="0" labelOnly="1" outline="0" fieldPosition="0"/>
    </format>
    <format dxfId="23536">
      <pivotArea dataOnly="0" labelOnly="1" grandRow="1" outline="0" fieldPosition="0"/>
    </format>
    <format dxfId="23535">
      <pivotArea type="origin" dataOnly="0" labelOnly="1" outline="0" fieldPosition="0"/>
    </format>
    <format dxfId="23534">
      <pivotArea dataOnly="0" labelOnly="1" grandRow="1" outline="0" fieldPosition="0"/>
    </format>
    <format dxfId="23533">
      <pivotArea type="origin" dataOnly="0" labelOnly="1" outline="0" fieldPosition="0"/>
    </format>
    <format dxfId="23532">
      <pivotArea dataOnly="0" labelOnly="1" grandRow="1" outline="0" fieldPosition="0"/>
    </format>
    <format dxfId="23531">
      <pivotArea type="origin" dataOnly="0" labelOnly="1" outline="0" fieldPosition="0"/>
    </format>
    <format dxfId="23530">
      <pivotArea dataOnly="0" labelOnly="1" grandRow="1" outline="0" fieldPosition="0"/>
    </format>
    <format dxfId="23529">
      <pivotArea outline="0" collapsedLevelsAreSubtotals="1" fieldPosition="0"/>
    </format>
    <format dxfId="23528">
      <pivotArea dataOnly="0" labelOnly="1" grandRow="1" outline="0" fieldPosition="0"/>
    </format>
    <format dxfId="23527">
      <pivotArea dataOnly="0" labelOnly="1" outline="0" fieldPosition="0">
        <references count="1">
          <reference field="23" count="0"/>
        </references>
      </pivotArea>
    </format>
    <format dxfId="23526">
      <pivotArea dataOnly="0" labelOnly="1" grandCol="1" outline="0" fieldPosition="0"/>
    </format>
    <format dxfId="23525">
      <pivotArea outline="0" collapsedLevelsAreSubtotals="1" fieldPosition="0"/>
    </format>
    <format dxfId="23524">
      <pivotArea dataOnly="0" labelOnly="1" grandRow="1" outline="0" fieldPosition="0"/>
    </format>
    <format dxfId="23523">
      <pivotArea dataOnly="0" labelOnly="1" outline="0" fieldPosition="0">
        <references count="1">
          <reference field="23" count="0"/>
        </references>
      </pivotArea>
    </format>
    <format dxfId="23522">
      <pivotArea dataOnly="0" labelOnly="1" grandCol="1" outline="0" fieldPosition="0"/>
    </format>
    <format dxfId="23521">
      <pivotArea outline="0" collapsedLevelsAreSubtotals="1" fieldPosition="0"/>
    </format>
    <format dxfId="23520">
      <pivotArea dataOnly="0" labelOnly="1" grandRow="1" outline="0" fieldPosition="0"/>
    </format>
    <format dxfId="23519">
      <pivotArea dataOnly="0" labelOnly="1" outline="0" fieldPosition="0">
        <references count="1">
          <reference field="23" count="0"/>
        </references>
      </pivotArea>
    </format>
    <format dxfId="23518">
      <pivotArea dataOnly="0" labelOnly="1" grandCol="1" outline="0" fieldPosition="0"/>
    </format>
    <format dxfId="23517">
      <pivotArea dataOnly="0" labelOnly="1" outline="0" fieldPosition="0">
        <references count="1">
          <reference field="23" count="0"/>
        </references>
      </pivotArea>
    </format>
    <format dxfId="23516">
      <pivotArea dataOnly="0" labelOnly="1" grandCol="1" outline="0" fieldPosition="0"/>
    </format>
    <format dxfId="23515">
      <pivotArea outline="0" collapsedLevelsAreSubtotals="1" fieldPosition="0"/>
    </format>
    <format dxfId="23514">
      <pivotArea dataOnly="0" labelOnly="1" grandRow="1" outline="0" fieldPosition="0"/>
    </format>
    <format dxfId="23513">
      <pivotArea dataOnly="0" labelOnly="1" outline="0" fieldPosition="0">
        <references count="1">
          <reference field="23" count="0"/>
        </references>
      </pivotArea>
    </format>
    <format dxfId="23512">
      <pivotArea dataOnly="0" labelOnly="1" grandCol="1" outline="0" fieldPosition="0"/>
    </format>
    <format dxfId="23511">
      <pivotArea outline="0" collapsedLevelsAreSubtotals="1" fieldPosition="0"/>
    </format>
    <format dxfId="23510">
      <pivotArea dataOnly="0" labelOnly="1" grandRow="1" outline="0" fieldPosition="0"/>
    </format>
    <format dxfId="23509">
      <pivotArea dataOnly="0" labelOnly="1" outline="0" fieldPosition="0">
        <references count="1">
          <reference field="23" count="0"/>
        </references>
      </pivotArea>
    </format>
    <format dxfId="23508">
      <pivotArea dataOnly="0" labelOnly="1" grandCol="1" outline="0" fieldPosition="0"/>
    </format>
    <format dxfId="23507">
      <pivotArea dataOnly="0" labelOnly="1" outline="0" fieldPosition="0">
        <references count="1">
          <reference field="23" count="0"/>
        </references>
      </pivotArea>
    </format>
    <format dxfId="23506">
      <pivotArea dataOnly="0" labelOnly="1" grandCol="1" outline="0" fieldPosition="0"/>
    </format>
    <format dxfId="23505">
      <pivotArea type="all" dataOnly="0" outline="0" fieldPosition="0"/>
    </format>
    <format dxfId="23504">
      <pivotArea outline="0" collapsedLevelsAreSubtotals="1" fieldPosition="0"/>
    </format>
    <format dxfId="23503">
      <pivotArea type="origin" dataOnly="0" labelOnly="1" outline="0" fieldPosition="0"/>
    </format>
    <format dxfId="23502">
      <pivotArea field="23" type="button" dataOnly="0" labelOnly="1" outline="0" axis="axisCol" fieldPosition="0"/>
    </format>
    <format dxfId="23501">
      <pivotArea type="topRight" dataOnly="0" labelOnly="1" outline="0" fieldPosition="0"/>
    </format>
    <format dxfId="23500">
      <pivotArea dataOnly="0" labelOnly="1" grandRow="1" outline="0" fieldPosition="0"/>
    </format>
    <format dxfId="23499">
      <pivotArea dataOnly="0" labelOnly="1" outline="0" fieldPosition="0">
        <references count="1">
          <reference field="23" count="0"/>
        </references>
      </pivotArea>
    </format>
    <format dxfId="23498">
      <pivotArea dataOnly="0" labelOnly="1" grandCol="1" outline="0" fieldPosition="0"/>
    </format>
    <format dxfId="23497">
      <pivotArea type="all" dataOnly="0" outline="0" fieldPosition="0"/>
    </format>
    <format dxfId="23496">
      <pivotArea outline="0" collapsedLevelsAreSubtotals="1" fieldPosition="0"/>
    </format>
    <format dxfId="23495">
      <pivotArea type="origin" dataOnly="0" labelOnly="1" outline="0" fieldPosition="0"/>
    </format>
    <format dxfId="23494">
      <pivotArea field="23" type="button" dataOnly="0" labelOnly="1" outline="0" axis="axisCol" fieldPosition="0"/>
    </format>
    <format dxfId="23493">
      <pivotArea type="topRight" dataOnly="0" labelOnly="1" outline="0" fieldPosition="0"/>
    </format>
    <format dxfId="23492">
      <pivotArea dataOnly="0" labelOnly="1" grandRow="1" outline="0" fieldPosition="0"/>
    </format>
    <format dxfId="23491">
      <pivotArea dataOnly="0" labelOnly="1" outline="0" fieldPosition="0">
        <references count="1">
          <reference field="23" count="0"/>
        </references>
      </pivotArea>
    </format>
    <format dxfId="23490">
      <pivotArea dataOnly="0" labelOnly="1" grandCol="1" outline="0" fieldPosition="0"/>
    </format>
    <format dxfId="23489">
      <pivotArea field="23" type="button" dataOnly="0" labelOnly="1" outline="0" axis="axisCol" fieldPosition="0"/>
    </format>
    <format dxfId="23488">
      <pivotArea type="topRight" dataOnly="0" labelOnly="1" outline="0" fieldPosition="0"/>
    </format>
    <format dxfId="23487">
      <pivotArea grandRow="1" outline="0" collapsedLevelsAreSubtotals="1" fieldPosition="0"/>
    </format>
    <format dxfId="23486">
      <pivotArea outline="0" collapsedLevelsAreSubtotals="1" fieldPosition="0"/>
    </format>
    <format dxfId="23485">
      <pivotArea field="15" type="button" dataOnly="0" labelOnly="1" outline="0" axis="axisRow" fieldPosition="0"/>
    </format>
    <format dxfId="23484">
      <pivotArea dataOnly="0" labelOnly="1" outline="0" fieldPosition="0">
        <references count="1">
          <reference field="15" count="0"/>
        </references>
      </pivotArea>
    </format>
    <format dxfId="23483">
      <pivotArea dataOnly="0" labelOnly="1" grandRow="1" outline="0" fieldPosition="0"/>
    </format>
    <format dxfId="23482">
      <pivotArea dataOnly="0" labelOnly="1" outline="0" fieldPosition="0">
        <references count="1">
          <reference field="23" count="0"/>
        </references>
      </pivotArea>
    </format>
    <format dxfId="23481">
      <pivotArea dataOnly="0" labelOnly="1" grandCol="1" outline="0" fieldPosition="0"/>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000000-0007-0000-0400-000014000000}" name="PivotTable3" cacheId="1"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73:D287" firstHeaderRow="1" firstDataRow="2" firstDataCol="1" rowPageCount="1" colPageCount="1"/>
  <pivotFields count="15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1"/>
        <item h="1" x="3"/>
        <item h="1" x="6"/>
        <item x="0"/>
        <item t="default"/>
      </items>
    </pivotField>
    <pivotField compact="0" outline="0" showAll="0"/>
    <pivotField axis="axisCol" compact="0" outline="0" showAll="0">
      <items count="3">
        <item x="0"/>
        <item x="1"/>
        <item t="default"/>
      </items>
    </pivotField>
    <pivotField axis="axisRow" compact="0" outline="0" showAll="0" sortType="ascending" defaultSubtotal="0">
      <items count="21">
        <item x="8"/>
        <item x="2"/>
        <item x="9"/>
        <item x="4"/>
        <item x="0"/>
        <item x="10"/>
        <item x="6"/>
        <item x="14"/>
        <item x="15"/>
        <item x="5"/>
        <item x="17"/>
        <item x="20"/>
        <item x="1"/>
        <item x="7"/>
        <item x="12"/>
        <item x="19"/>
        <item x="16"/>
        <item x="11"/>
        <item x="3"/>
        <item x="18"/>
        <item x="13"/>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3">
    <i>
      <x v="1"/>
    </i>
    <i>
      <x v="2"/>
    </i>
    <i>
      <x v="3"/>
    </i>
    <i>
      <x v="4"/>
    </i>
    <i>
      <x v="5"/>
    </i>
    <i>
      <x v="6"/>
    </i>
    <i>
      <x v="8"/>
    </i>
    <i>
      <x v="9"/>
    </i>
    <i>
      <x v="10"/>
    </i>
    <i>
      <x v="13"/>
    </i>
    <i>
      <x v="17"/>
    </i>
    <i>
      <x v="18"/>
    </i>
    <i t="grand">
      <x/>
    </i>
  </rowItems>
  <colFields count="1">
    <field x="12"/>
  </colFields>
  <colItems count="3">
    <i>
      <x/>
    </i>
    <i>
      <x v="1"/>
    </i>
    <i t="grand">
      <x/>
    </i>
  </colItems>
  <pageFields count="1">
    <pageField fld="10" hier="-1"/>
  </pageFields>
  <dataFields count="1">
    <dataField name="Sum of POS 1" fld="14" baseField="0" baseItem="0" numFmtId="3"/>
  </dataFields>
  <formats count="235">
    <format dxfId="23837">
      <pivotArea outline="0" collapsedLevelsAreSubtotals="1" fieldPosition="0"/>
    </format>
    <format dxfId="23836">
      <pivotArea dataOnly="0" labelOnly="1" grandCol="1" outline="0" fieldPosition="0"/>
    </format>
    <format dxfId="23835">
      <pivotArea outline="0" collapsedLevelsAreSubtotals="1" fieldPosition="0"/>
    </format>
    <format dxfId="23834">
      <pivotArea dataOnly="0" labelOnly="1" grandCol="1" outline="0" fieldPosition="0"/>
    </format>
    <format dxfId="23833">
      <pivotArea dataOnly="0" labelOnly="1" grandRow="1" outline="0" fieldPosition="0"/>
    </format>
    <format dxfId="23832">
      <pivotArea dataOnly="0" labelOnly="1" grandCol="1" outline="0" fieldPosition="0"/>
    </format>
    <format dxfId="23831">
      <pivotArea dataOnly="0" labelOnly="1" grandCol="1" outline="0" fieldPosition="0"/>
    </format>
    <format dxfId="23830">
      <pivotArea dataOnly="0" labelOnly="1" outline="0" fieldPosition="0">
        <references count="1">
          <reference field="12" count="0"/>
        </references>
      </pivotArea>
    </format>
    <format dxfId="23829">
      <pivotArea dataOnly="0" labelOnly="1" grandCol="1" outline="0" fieldPosition="0"/>
    </format>
    <format dxfId="23828">
      <pivotArea dataOnly="0" labelOnly="1" outline="0" fieldPosition="0">
        <references count="1">
          <reference field="12" count="0"/>
        </references>
      </pivotArea>
    </format>
    <format dxfId="23827">
      <pivotArea dataOnly="0" labelOnly="1" grandCol="1" outline="0" fieldPosition="0"/>
    </format>
    <format dxfId="23826">
      <pivotArea grandRow="1" outline="0" collapsedLevelsAreSubtotals="1" fieldPosition="0"/>
    </format>
    <format dxfId="23825">
      <pivotArea dataOnly="0" labelOnly="1" grandRow="1" outline="0" fieldPosition="0"/>
    </format>
    <format dxfId="23824">
      <pivotArea dataOnly="0" labelOnly="1" grandRow="1" outline="0" fieldPosition="0"/>
    </format>
    <format dxfId="23823">
      <pivotArea grandRow="1" outline="0" collapsedLevelsAreSubtotals="1" fieldPosition="0"/>
    </format>
    <format dxfId="23822">
      <pivotArea dataOnly="0" labelOnly="1" grandRow="1" outline="0" fieldPosition="0"/>
    </format>
    <format dxfId="23821">
      <pivotArea grandRow="1" outline="0" collapsedLevelsAreSubtotals="1" fieldPosition="0"/>
    </format>
    <format dxfId="23820">
      <pivotArea dataOnly="0" labelOnly="1" grandRow="1" outline="0" fieldPosition="0"/>
    </format>
    <format dxfId="23819">
      <pivotArea grandRow="1" outline="0" collapsedLevelsAreSubtotals="1" fieldPosition="0"/>
    </format>
    <format dxfId="23818">
      <pivotArea grandRow="1" outline="0" collapsedLevelsAreSubtotals="1" fieldPosition="0"/>
    </format>
    <format dxfId="23817">
      <pivotArea dataOnly="0" labelOnly="1" grandRow="1" outline="0" fieldPosition="0"/>
    </format>
    <format dxfId="23816">
      <pivotArea dataOnly="0" labelOnly="1" grandRow="1" outline="0" fieldPosition="0"/>
    </format>
    <format dxfId="23815">
      <pivotArea dataOnly="0" labelOnly="1" grandRow="1" outline="0" fieldPosition="0"/>
    </format>
    <format dxfId="23814">
      <pivotArea dataOnly="0" labelOnly="1" grandRow="1" outline="0" fieldPosition="0"/>
    </format>
    <format dxfId="23813">
      <pivotArea grandRow="1" outline="0" collapsedLevelsAreSubtotals="1" fieldPosition="0"/>
    </format>
    <format dxfId="23812">
      <pivotArea dataOnly="0" labelOnly="1" grandRow="1" outline="0" fieldPosition="0"/>
    </format>
    <format dxfId="23811">
      <pivotArea dataOnly="0" labelOnly="1" outline="0" fieldPosition="0">
        <references count="1">
          <reference field="12" count="0"/>
        </references>
      </pivotArea>
    </format>
    <format dxfId="23810">
      <pivotArea dataOnly="0" labelOnly="1" grandCol="1" outline="0" fieldPosition="0"/>
    </format>
    <format dxfId="23809">
      <pivotArea grandRow="1" outline="0" collapsedLevelsAreSubtotals="1" fieldPosition="0"/>
    </format>
    <format dxfId="23808">
      <pivotArea dataOnly="0" labelOnly="1" grandRow="1" outline="0" fieldPosition="0"/>
    </format>
    <format dxfId="23807">
      <pivotArea grandRow="1" outline="0" collapsedLevelsAreSubtotals="1" fieldPosition="0"/>
    </format>
    <format dxfId="23806">
      <pivotArea dataOnly="0" labelOnly="1" grandRow="1" outline="0" fieldPosition="0"/>
    </format>
    <format dxfId="23805">
      <pivotArea dataOnly="0" labelOnly="1" outline="0" fieldPosition="0">
        <references count="1">
          <reference field="12" count="0"/>
        </references>
      </pivotArea>
    </format>
    <format dxfId="23804">
      <pivotArea dataOnly="0" labelOnly="1" grandCol="1" outline="0" fieldPosition="0"/>
    </format>
    <format dxfId="23803">
      <pivotArea dataOnly="0" labelOnly="1" grandCol="1" outline="0" fieldPosition="0"/>
    </format>
    <format dxfId="23802">
      <pivotArea grandRow="1" grandCol="1" outline="0" collapsedLevelsAreSubtotals="1" fieldPosition="0"/>
    </format>
    <format dxfId="23801">
      <pivotArea dataOnly="0" labelOnly="1" outline="0" fieldPosition="0">
        <references count="1">
          <reference field="12" count="0"/>
        </references>
      </pivotArea>
    </format>
    <format dxfId="23800">
      <pivotArea dataOnly="0" labelOnly="1" grandCol="1" outline="0" fieldPosition="0"/>
    </format>
    <format dxfId="23799">
      <pivotArea dataOnly="0" labelOnly="1" outline="0" fieldPosition="0">
        <references count="1">
          <reference field="12" count="0"/>
        </references>
      </pivotArea>
    </format>
    <format dxfId="23798">
      <pivotArea dataOnly="0" labelOnly="1" grandCol="1" outline="0" fieldPosition="0"/>
    </format>
    <format dxfId="23797">
      <pivotArea grandRow="1" outline="0" collapsedLevelsAreSubtotals="1" fieldPosition="0"/>
    </format>
    <format dxfId="23796">
      <pivotArea grandRow="1" outline="0" collapsedLevelsAreSubtotals="1" fieldPosition="0"/>
    </format>
    <format dxfId="23795">
      <pivotArea type="origin" dataOnly="0" labelOnly="1" outline="0" fieldPosition="0"/>
    </format>
    <format dxfId="23794">
      <pivotArea type="origin" dataOnly="0" labelOnly="1" outline="0" fieldPosition="0"/>
    </format>
    <format dxfId="23793">
      <pivotArea type="origin" dataOnly="0" labelOnly="1" outline="0" fieldPosition="0"/>
    </format>
    <format dxfId="23792">
      <pivotArea dataOnly="0" labelOnly="1" outline="0" fieldPosition="0">
        <references count="1">
          <reference field="12" count="0"/>
        </references>
      </pivotArea>
    </format>
    <format dxfId="23791">
      <pivotArea type="topRight" dataOnly="0" labelOnly="1" outline="0" fieldPosition="0"/>
    </format>
    <format dxfId="23790">
      <pivotArea outline="0" collapsedLevelsAreSubtotals="1" fieldPosition="0"/>
    </format>
    <format dxfId="23789">
      <pivotArea dataOnly="0" labelOnly="1" grandRow="1" outline="0" fieldPosition="0"/>
    </format>
    <format dxfId="23788">
      <pivotArea dataOnly="0" labelOnly="1" outline="0" fieldPosition="0">
        <references count="1">
          <reference field="12" count="0"/>
        </references>
      </pivotArea>
    </format>
    <format dxfId="23787">
      <pivotArea dataOnly="0" labelOnly="1" grandCol="1" outline="0" fieldPosition="0"/>
    </format>
    <format dxfId="23786">
      <pivotArea dataOnly="0" labelOnly="1" outline="0" fieldPosition="0">
        <references count="1">
          <reference field="12" count="0"/>
        </references>
      </pivotArea>
    </format>
    <format dxfId="23785">
      <pivotArea dataOnly="0" labelOnly="1" grandCol="1" outline="0" fieldPosition="0"/>
    </format>
    <format dxfId="23784">
      <pivotArea grandRow="1" outline="0" collapsedLevelsAreSubtotals="1" fieldPosition="0"/>
    </format>
    <format dxfId="23783">
      <pivotArea dataOnly="0" labelOnly="1" grandRow="1" outline="0" fieldPosition="0"/>
    </format>
    <format dxfId="23782">
      <pivotArea outline="0" collapsedLevelsAreSubtotals="1" fieldPosition="0"/>
    </format>
    <format dxfId="23781">
      <pivotArea dataOnly="0" labelOnly="1" grandRow="1" outline="0" fieldPosition="0"/>
    </format>
    <format dxfId="23780">
      <pivotArea dataOnly="0" labelOnly="1" outline="0" fieldPosition="0">
        <references count="1">
          <reference field="12" count="0"/>
        </references>
      </pivotArea>
    </format>
    <format dxfId="23779">
      <pivotArea dataOnly="0" labelOnly="1" grandCol="1" outline="0" fieldPosition="0"/>
    </format>
    <format dxfId="23778">
      <pivotArea grandRow="1" outline="0" collapsedLevelsAreSubtotals="1" fieldPosition="0"/>
    </format>
    <format dxfId="23777">
      <pivotArea dataOnly="0" labelOnly="1" grandRow="1" outline="0" fieldPosition="0"/>
    </format>
    <format dxfId="23776">
      <pivotArea grandRow="1" outline="0" collapsedLevelsAreSubtotals="1" fieldPosition="0"/>
    </format>
    <format dxfId="23775">
      <pivotArea dataOnly="0" labelOnly="1" grandRow="1" outline="0" fieldPosition="0"/>
    </format>
    <format dxfId="23774">
      <pivotArea dataOnly="0" labelOnly="1" outline="0" fieldPosition="0">
        <references count="1">
          <reference field="12" count="0"/>
        </references>
      </pivotArea>
    </format>
    <format dxfId="23773">
      <pivotArea dataOnly="0" labelOnly="1" grandCol="1" outline="0" fieldPosition="0"/>
    </format>
    <format dxfId="23772">
      <pivotArea grandRow="1" outline="0" collapsedLevelsAreSubtotals="1" fieldPosition="0"/>
    </format>
    <format dxfId="23771">
      <pivotArea dataOnly="0" labelOnly="1" grandRow="1" outline="0" fieldPosition="0"/>
    </format>
    <format dxfId="23770">
      <pivotArea dataOnly="0" labelOnly="1" outline="0" fieldPosition="0">
        <references count="1">
          <reference field="12" count="0"/>
        </references>
      </pivotArea>
    </format>
    <format dxfId="23769">
      <pivotArea dataOnly="0" labelOnly="1" grandCol="1" outline="0" fieldPosition="0"/>
    </format>
    <format dxfId="23768">
      <pivotArea grandRow="1" outline="0" collapsedLevelsAreSubtotals="1" fieldPosition="0"/>
    </format>
    <format dxfId="23767">
      <pivotArea dataOnly="0" labelOnly="1" grandRow="1" outline="0" fieldPosition="0"/>
    </format>
    <format dxfId="23766">
      <pivotArea outline="0" collapsedLevelsAreSubtotals="1" fieldPosition="0"/>
    </format>
    <format dxfId="23765">
      <pivotArea dataOnly="0" labelOnly="1" grandRow="1" outline="0" fieldPosition="0"/>
    </format>
    <format dxfId="23764">
      <pivotArea dataOnly="0" labelOnly="1" outline="0" fieldPosition="0">
        <references count="1">
          <reference field="12" count="0"/>
        </references>
      </pivotArea>
    </format>
    <format dxfId="23763">
      <pivotArea dataOnly="0" labelOnly="1" grandCol="1" outline="0" fieldPosition="0"/>
    </format>
    <format dxfId="23762">
      <pivotArea field="10" type="button" dataOnly="0" labelOnly="1" outline="0" axis="axisPage" fieldPosition="0"/>
    </format>
    <format dxfId="23761">
      <pivotArea type="origin" dataOnly="0" labelOnly="1" outline="0" fieldPosition="0"/>
    </format>
    <format dxfId="23760">
      <pivotArea dataOnly="0" labelOnly="1" grandRow="1" outline="0" fieldPosition="0"/>
    </format>
    <format dxfId="23759">
      <pivotArea field="10" type="button" dataOnly="0" labelOnly="1" outline="0" axis="axisPage" fieldPosition="0"/>
    </format>
    <format dxfId="23758">
      <pivotArea type="origin" dataOnly="0" labelOnly="1" outline="0" fieldPosition="0"/>
    </format>
    <format dxfId="23757">
      <pivotArea dataOnly="0" labelOnly="1" grandRow="1" outline="0" fieldPosition="0"/>
    </format>
    <format dxfId="23756">
      <pivotArea field="10" type="button" dataOnly="0" labelOnly="1" outline="0" axis="axisPage" fieldPosition="0"/>
    </format>
    <format dxfId="23755">
      <pivotArea type="origin" dataOnly="0" labelOnly="1" outline="0" fieldPosition="0"/>
    </format>
    <format dxfId="23754">
      <pivotArea dataOnly="0" labelOnly="1" grandRow="1" outline="0" fieldPosition="0"/>
    </format>
    <format dxfId="23753">
      <pivotArea field="10" type="button" dataOnly="0" labelOnly="1" outline="0" axis="axisPage" fieldPosition="0"/>
    </format>
    <format dxfId="23752">
      <pivotArea type="origin" dataOnly="0" labelOnly="1" outline="0" fieldPosition="0"/>
    </format>
    <format dxfId="23751">
      <pivotArea dataOnly="0" labelOnly="1" grandRow="1" outline="0" fieldPosition="0"/>
    </format>
    <format dxfId="23750">
      <pivotArea grandRow="1" outline="0" collapsedLevelsAreSubtotals="1" fieldPosition="0"/>
    </format>
    <format dxfId="23749">
      <pivotArea dataOnly="0" labelOnly="1" grandRow="1" outline="0" fieldPosition="0"/>
    </format>
    <format dxfId="23748">
      <pivotArea grandRow="1" outline="0" collapsedLevelsAreSubtotals="1" fieldPosition="0"/>
    </format>
    <format dxfId="23747">
      <pivotArea dataOnly="0" labelOnly="1" grandRow="1" outline="0" fieldPosition="0"/>
    </format>
    <format dxfId="23746">
      <pivotArea outline="0" collapsedLevelsAreSubtotals="1" fieldPosition="0"/>
    </format>
    <format dxfId="23745">
      <pivotArea dataOnly="0" labelOnly="1" grandRow="1" outline="0" fieldPosition="0"/>
    </format>
    <format dxfId="23744">
      <pivotArea outline="0" collapsedLevelsAreSubtotals="1" fieldPosition="0"/>
    </format>
    <format dxfId="23743">
      <pivotArea dataOnly="0" labelOnly="1" grandRow="1" outline="0" fieldPosition="0"/>
    </format>
    <format dxfId="23742">
      <pivotArea dataOnly="0" labelOnly="1" outline="0" fieldPosition="0">
        <references count="1">
          <reference field="12" count="0"/>
        </references>
      </pivotArea>
    </format>
    <format dxfId="23741">
      <pivotArea dataOnly="0" labelOnly="1" grandCol="1" outline="0" fieldPosition="0"/>
    </format>
    <format dxfId="23740">
      <pivotArea dataOnly="0" labelOnly="1" outline="0" fieldPosition="0">
        <references count="1">
          <reference field="12" count="0"/>
        </references>
      </pivotArea>
    </format>
    <format dxfId="23739">
      <pivotArea dataOnly="0" labelOnly="1" grandCol="1" outline="0" fieldPosition="0"/>
    </format>
    <format dxfId="23738">
      <pivotArea outline="0" fieldPosition="0">
        <references count="1">
          <reference field="12" count="0" selected="0"/>
        </references>
      </pivotArea>
    </format>
    <format dxfId="23737">
      <pivotArea type="origin" dataOnly="0" labelOnly="1" outline="0" fieldPosition="0"/>
    </format>
    <format dxfId="23736">
      <pivotArea field="12" type="button" dataOnly="0" labelOnly="1" outline="0" axis="axisCol" fieldPosition="0"/>
    </format>
    <format dxfId="23735">
      <pivotArea type="topRight" dataOnly="0" labelOnly="1" outline="0" offset="A1" fieldPosition="0"/>
    </format>
    <format dxfId="23734">
      <pivotArea dataOnly="0" labelOnly="1" grandRow="1" outline="0" fieldPosition="0"/>
    </format>
    <format dxfId="23733">
      <pivotArea dataOnly="0" labelOnly="1" outline="0" fieldPosition="0">
        <references count="1">
          <reference field="12" count="0"/>
        </references>
      </pivotArea>
    </format>
    <format dxfId="23732">
      <pivotArea grandRow="1" outline="0" collapsedLevelsAreSubtotals="1" fieldPosition="0"/>
    </format>
    <format dxfId="23731">
      <pivotArea dataOnly="0" labelOnly="1" grandRow="1" outline="0" fieldPosition="0"/>
    </format>
    <format dxfId="23730">
      <pivotArea outline="0" collapsedLevelsAreSubtotals="1" fieldPosition="0"/>
    </format>
    <format dxfId="23729">
      <pivotArea dataOnly="0" labelOnly="1" grandRow="1" outline="0" fieldPosition="0"/>
    </format>
    <format dxfId="23728">
      <pivotArea dataOnly="0" labelOnly="1" outline="0" fieldPosition="0">
        <references count="1">
          <reference field="12" count="0"/>
        </references>
      </pivotArea>
    </format>
    <format dxfId="23727">
      <pivotArea dataOnly="0" labelOnly="1" grandCol="1" outline="0" fieldPosition="0"/>
    </format>
    <format dxfId="23726">
      <pivotArea outline="0" collapsedLevelsAreSubtotals="1" fieldPosition="0"/>
    </format>
    <format dxfId="23725">
      <pivotArea dataOnly="0" labelOnly="1" grandRow="1" outline="0" fieldPosition="0"/>
    </format>
    <format dxfId="23724">
      <pivotArea dataOnly="0" labelOnly="1" outline="0" fieldPosition="0">
        <references count="1">
          <reference field="12" count="0"/>
        </references>
      </pivotArea>
    </format>
    <format dxfId="23723">
      <pivotArea dataOnly="0" labelOnly="1" grandCol="1" outline="0" fieldPosition="0"/>
    </format>
    <format dxfId="23722">
      <pivotArea outline="0" collapsedLevelsAreSubtotals="1" fieldPosition="0"/>
    </format>
    <format dxfId="23721">
      <pivotArea dataOnly="0" labelOnly="1" grandRow="1" outline="0" fieldPosition="0"/>
    </format>
    <format dxfId="23720">
      <pivotArea dataOnly="0" labelOnly="1" outline="0" fieldPosition="0">
        <references count="1">
          <reference field="12" count="0"/>
        </references>
      </pivotArea>
    </format>
    <format dxfId="23719">
      <pivotArea dataOnly="0" labelOnly="1" grandCol="1" outline="0" fieldPosition="0"/>
    </format>
    <format dxfId="23718">
      <pivotArea dataOnly="0" labelOnly="1" outline="0" fieldPosition="0">
        <references count="1">
          <reference field="12" count="0"/>
        </references>
      </pivotArea>
    </format>
    <format dxfId="23717">
      <pivotArea dataOnly="0" labelOnly="1" grandCol="1" outline="0" fieldPosition="0"/>
    </format>
    <format dxfId="23716">
      <pivotArea grandRow="1" outline="0" collapsedLevelsAreSubtotals="1" fieldPosition="0"/>
    </format>
    <format dxfId="23715">
      <pivotArea dataOnly="0" labelOnly="1" grandRow="1" outline="0" fieldPosition="0"/>
    </format>
    <format dxfId="23714">
      <pivotArea outline="0" collapsedLevelsAreSubtotals="1" fieldPosition="0"/>
    </format>
    <format dxfId="23713">
      <pivotArea dataOnly="0" labelOnly="1" grandRow="1" outline="0" fieldPosition="0"/>
    </format>
    <format dxfId="23712">
      <pivotArea dataOnly="0" labelOnly="1" outline="0" fieldPosition="0">
        <references count="1">
          <reference field="12" count="0"/>
        </references>
      </pivotArea>
    </format>
    <format dxfId="23711">
      <pivotArea dataOnly="0" labelOnly="1" grandCol="1" outline="0" fieldPosition="0"/>
    </format>
    <format dxfId="23710">
      <pivotArea outline="0" collapsedLevelsAreSubtotals="1" fieldPosition="0"/>
    </format>
    <format dxfId="23709">
      <pivotArea field="13" type="button" dataOnly="0" labelOnly="1" outline="0" axis="axisRow" fieldPosition="0"/>
    </format>
    <format dxfId="23708">
      <pivotArea dataOnly="0" labelOnly="1" outline="0" fieldPosition="0">
        <references count="1">
          <reference field="13" count="0"/>
        </references>
      </pivotArea>
    </format>
    <format dxfId="23707">
      <pivotArea dataOnly="0" labelOnly="1" grandRow="1" outline="0" fieldPosition="0"/>
    </format>
    <format dxfId="23706">
      <pivotArea dataOnly="0" labelOnly="1" outline="0" fieldPosition="0">
        <references count="1">
          <reference field="12" count="0"/>
        </references>
      </pivotArea>
    </format>
    <format dxfId="23705">
      <pivotArea dataOnly="0" labelOnly="1" grandCol="1" outline="0" fieldPosition="0"/>
    </format>
    <format dxfId="23704">
      <pivotArea outline="0" collapsedLevelsAreSubtotals="1" fieldPosition="0"/>
    </format>
    <format dxfId="23703">
      <pivotArea field="13" type="button" dataOnly="0" labelOnly="1" outline="0" axis="axisRow" fieldPosition="0"/>
    </format>
    <format dxfId="23702">
      <pivotArea dataOnly="0" labelOnly="1" outline="0" fieldPosition="0">
        <references count="1">
          <reference field="13" count="0"/>
        </references>
      </pivotArea>
    </format>
    <format dxfId="23701">
      <pivotArea dataOnly="0" labelOnly="1" grandRow="1" outline="0" fieldPosition="0"/>
    </format>
    <format dxfId="23700">
      <pivotArea dataOnly="0" labelOnly="1" outline="0" fieldPosition="0">
        <references count="1">
          <reference field="12" count="0"/>
        </references>
      </pivotArea>
    </format>
    <format dxfId="23699">
      <pivotArea dataOnly="0" labelOnly="1" grandCol="1" outline="0" fieldPosition="0"/>
    </format>
    <format dxfId="23698">
      <pivotArea outline="0" collapsedLevelsAreSubtotals="1" fieldPosition="0"/>
    </format>
    <format dxfId="23697">
      <pivotArea field="13" type="button" dataOnly="0" labelOnly="1" outline="0" axis="axisRow" fieldPosition="0"/>
    </format>
    <format dxfId="23696">
      <pivotArea dataOnly="0" labelOnly="1" outline="0" fieldPosition="0">
        <references count="1">
          <reference field="13" count="0"/>
        </references>
      </pivotArea>
    </format>
    <format dxfId="23695">
      <pivotArea dataOnly="0" labelOnly="1" grandRow="1" outline="0" fieldPosition="0"/>
    </format>
    <format dxfId="23694">
      <pivotArea dataOnly="0" labelOnly="1" outline="0" fieldPosition="0">
        <references count="1">
          <reference field="12" count="0"/>
        </references>
      </pivotArea>
    </format>
    <format dxfId="23693">
      <pivotArea dataOnly="0" labelOnly="1" grandCol="1" outline="0" fieldPosition="0"/>
    </format>
    <format dxfId="23692">
      <pivotArea outline="0" collapsedLevelsAreSubtotals="1" fieldPosition="0"/>
    </format>
    <format dxfId="23691">
      <pivotArea field="13" type="button" dataOnly="0" labelOnly="1" outline="0" axis="axisRow" fieldPosition="0"/>
    </format>
    <format dxfId="23690">
      <pivotArea dataOnly="0" labelOnly="1" outline="0" fieldPosition="0">
        <references count="1">
          <reference field="13" count="0"/>
        </references>
      </pivotArea>
    </format>
    <format dxfId="23689">
      <pivotArea dataOnly="0" labelOnly="1" grandRow="1" outline="0" fieldPosition="0"/>
    </format>
    <format dxfId="23688">
      <pivotArea dataOnly="0" labelOnly="1" outline="0" fieldPosition="0">
        <references count="1">
          <reference field="12" count="0"/>
        </references>
      </pivotArea>
    </format>
    <format dxfId="23687">
      <pivotArea dataOnly="0" labelOnly="1" grandCol="1" outline="0" fieldPosition="0"/>
    </format>
    <format dxfId="23686">
      <pivotArea grandRow="1" outline="0" collapsedLevelsAreSubtotals="1" fieldPosition="0"/>
    </format>
    <format dxfId="23685">
      <pivotArea dataOnly="0" labelOnly="1" grandRow="1" outline="0" fieldPosition="0"/>
    </format>
    <format dxfId="23684">
      <pivotArea grandRow="1" outline="0" collapsedLevelsAreSubtotals="1" fieldPosition="0"/>
    </format>
    <format dxfId="23683">
      <pivotArea dataOnly="0" labelOnly="1" grandRow="1" outline="0" fieldPosition="0"/>
    </format>
    <format dxfId="23682">
      <pivotArea outline="0" collapsedLevelsAreSubtotals="1" fieldPosition="0"/>
    </format>
    <format dxfId="23681">
      <pivotArea field="13" type="button" dataOnly="0" labelOnly="1" outline="0" axis="axisRow" fieldPosition="0"/>
    </format>
    <format dxfId="23680">
      <pivotArea dataOnly="0" labelOnly="1" outline="0" fieldPosition="0">
        <references count="1">
          <reference field="13" count="19">
            <x v="0"/>
            <x v="1"/>
            <x v="2"/>
            <x v="3"/>
            <x v="4"/>
            <x v="5"/>
            <x v="6"/>
            <x v="7"/>
            <x v="8"/>
            <x v="9"/>
            <x v="10"/>
            <x v="11"/>
            <x v="12"/>
            <x v="13"/>
            <x v="15"/>
            <x v="16"/>
            <x v="17"/>
            <x v="18"/>
            <x v="19"/>
          </reference>
        </references>
      </pivotArea>
    </format>
    <format dxfId="23679">
      <pivotArea dataOnly="0" labelOnly="1" grandRow="1" outline="0" fieldPosition="0"/>
    </format>
    <format dxfId="23678">
      <pivotArea dataOnly="0" labelOnly="1" outline="0" fieldPosition="0">
        <references count="1">
          <reference field="12" count="0"/>
        </references>
      </pivotArea>
    </format>
    <format dxfId="23677">
      <pivotArea dataOnly="0" labelOnly="1" grandCol="1" outline="0" fieldPosition="0"/>
    </format>
    <format dxfId="23676">
      <pivotArea outline="0" collapsedLevelsAreSubtotals="1" fieldPosition="0"/>
    </format>
    <format dxfId="23675">
      <pivotArea field="13" type="button" dataOnly="0" labelOnly="1" outline="0" axis="axisRow" fieldPosition="0"/>
    </format>
    <format dxfId="23674">
      <pivotArea dataOnly="0" labelOnly="1" outline="0" fieldPosition="0">
        <references count="1">
          <reference field="13" count="19">
            <x v="0"/>
            <x v="1"/>
            <x v="2"/>
            <x v="3"/>
            <x v="4"/>
            <x v="5"/>
            <x v="6"/>
            <x v="7"/>
            <x v="8"/>
            <x v="9"/>
            <x v="10"/>
            <x v="11"/>
            <x v="12"/>
            <x v="13"/>
            <x v="15"/>
            <x v="16"/>
            <x v="17"/>
            <x v="18"/>
            <x v="19"/>
          </reference>
        </references>
      </pivotArea>
    </format>
    <format dxfId="23673">
      <pivotArea dataOnly="0" labelOnly="1" grandRow="1" outline="0" fieldPosition="0"/>
    </format>
    <format dxfId="23672">
      <pivotArea dataOnly="0" labelOnly="1" outline="0" fieldPosition="0">
        <references count="1">
          <reference field="12" count="0"/>
        </references>
      </pivotArea>
    </format>
    <format dxfId="23671">
      <pivotArea dataOnly="0" labelOnly="1" grandCol="1" outline="0" fieldPosition="0"/>
    </format>
    <format dxfId="23670">
      <pivotArea outline="0" collapsedLevelsAreSubtotals="1" fieldPosition="0"/>
    </format>
    <format dxfId="23669">
      <pivotArea field="13" type="button" dataOnly="0" labelOnly="1" outline="0" axis="axisRow" fieldPosition="0"/>
    </format>
    <format dxfId="23668">
      <pivotArea dataOnly="0" labelOnly="1" outline="0" fieldPosition="0">
        <references count="1">
          <reference field="13" count="19">
            <x v="0"/>
            <x v="1"/>
            <x v="2"/>
            <x v="3"/>
            <x v="4"/>
            <x v="5"/>
            <x v="6"/>
            <x v="7"/>
            <x v="8"/>
            <x v="9"/>
            <x v="10"/>
            <x v="11"/>
            <x v="12"/>
            <x v="13"/>
            <x v="15"/>
            <x v="16"/>
            <x v="17"/>
            <x v="18"/>
            <x v="19"/>
          </reference>
        </references>
      </pivotArea>
    </format>
    <format dxfId="23667">
      <pivotArea dataOnly="0" labelOnly="1" grandRow="1" outline="0" fieldPosition="0"/>
    </format>
    <format dxfId="23666">
      <pivotArea dataOnly="0" labelOnly="1" outline="0" fieldPosition="0">
        <references count="1">
          <reference field="12" count="0"/>
        </references>
      </pivotArea>
    </format>
    <format dxfId="23665">
      <pivotArea dataOnly="0" labelOnly="1" grandCol="1" outline="0" fieldPosition="0"/>
    </format>
    <format dxfId="23664">
      <pivotArea grandRow="1" outline="0" collapsedLevelsAreSubtotals="1" fieldPosition="0"/>
    </format>
    <format dxfId="23663">
      <pivotArea dataOnly="0" labelOnly="1" grandRow="1" outline="0" fieldPosition="0"/>
    </format>
    <format dxfId="23662">
      <pivotArea field="13" type="button" dataOnly="0" labelOnly="1" outline="0" axis="axisRow" fieldPosition="0"/>
    </format>
    <format dxfId="23661">
      <pivotArea dataOnly="0" labelOnly="1" outline="0" fieldPosition="0">
        <references count="1">
          <reference field="12" count="0"/>
        </references>
      </pivotArea>
    </format>
    <format dxfId="23660">
      <pivotArea dataOnly="0" labelOnly="1" grandCol="1" outline="0" fieldPosition="0"/>
    </format>
    <format dxfId="23659">
      <pivotArea outline="0" fieldPosition="0">
        <references count="1">
          <reference field="4294967294" count="1">
            <x v="0"/>
          </reference>
        </references>
      </pivotArea>
    </format>
    <format dxfId="23658">
      <pivotArea outline="0" collapsedLevelsAreSubtotals="1" fieldPosition="0"/>
    </format>
    <format dxfId="23657">
      <pivotArea field="13" type="button" dataOnly="0" labelOnly="1" outline="0" axis="axisRow" fieldPosition="0"/>
    </format>
    <format dxfId="23656">
      <pivotArea dataOnly="0" labelOnly="1" outline="0" fieldPosition="0">
        <references count="1">
          <reference field="13" count="9">
            <x v="1"/>
            <x v="2"/>
            <x v="3"/>
            <x v="4"/>
            <x v="5"/>
            <x v="6"/>
            <x v="9"/>
            <x v="10"/>
            <x v="13"/>
          </reference>
        </references>
      </pivotArea>
    </format>
    <format dxfId="23655">
      <pivotArea dataOnly="0" labelOnly="1" grandRow="1" outline="0" fieldPosition="0"/>
    </format>
    <format dxfId="23654">
      <pivotArea dataOnly="0" labelOnly="1" outline="0" fieldPosition="0">
        <references count="1">
          <reference field="12" count="0"/>
        </references>
      </pivotArea>
    </format>
    <format dxfId="23653">
      <pivotArea dataOnly="0" labelOnly="1" grandCol="1" outline="0" fieldPosition="0"/>
    </format>
    <format dxfId="23652">
      <pivotArea outline="0" collapsedLevelsAreSubtotals="1" fieldPosition="0"/>
    </format>
    <format dxfId="23651">
      <pivotArea field="13" type="button" dataOnly="0" labelOnly="1" outline="0" axis="axisRow" fieldPosition="0"/>
    </format>
    <format dxfId="23650">
      <pivotArea dataOnly="0" labelOnly="1" outline="0" fieldPosition="0">
        <references count="1">
          <reference field="13" count="11">
            <x v="1"/>
            <x v="2"/>
            <x v="3"/>
            <x v="4"/>
            <x v="5"/>
            <x v="6"/>
            <x v="7"/>
            <x v="9"/>
            <x v="10"/>
            <x v="13"/>
            <x v="18"/>
          </reference>
        </references>
      </pivotArea>
    </format>
    <format dxfId="23649">
      <pivotArea dataOnly="0" labelOnly="1" grandRow="1" outline="0" fieldPosition="0"/>
    </format>
    <format dxfId="23648">
      <pivotArea dataOnly="0" labelOnly="1" outline="0" fieldPosition="0">
        <references count="1">
          <reference field="12" count="0"/>
        </references>
      </pivotArea>
    </format>
    <format dxfId="23647">
      <pivotArea dataOnly="0" labelOnly="1" grandCol="1" outline="0" fieldPosition="0"/>
    </format>
    <format dxfId="23646">
      <pivotArea outline="0" collapsedLevelsAreSubtotals="1" fieldPosition="0"/>
    </format>
    <format dxfId="23645">
      <pivotArea field="13" type="button" dataOnly="0" labelOnly="1" outline="0" axis="axisRow" fieldPosition="0"/>
    </format>
    <format dxfId="23644">
      <pivotArea dataOnly="0" labelOnly="1" outline="0" fieldPosition="0">
        <references count="1">
          <reference field="13" count="11">
            <x v="1"/>
            <x v="2"/>
            <x v="3"/>
            <x v="4"/>
            <x v="5"/>
            <x v="6"/>
            <x v="7"/>
            <x v="9"/>
            <x v="10"/>
            <x v="13"/>
            <x v="18"/>
          </reference>
        </references>
      </pivotArea>
    </format>
    <format dxfId="23643">
      <pivotArea dataOnly="0" labelOnly="1" grandRow="1" outline="0" fieldPosition="0"/>
    </format>
    <format dxfId="23642">
      <pivotArea dataOnly="0" labelOnly="1" outline="0" fieldPosition="0">
        <references count="1">
          <reference field="12" count="0"/>
        </references>
      </pivotArea>
    </format>
    <format dxfId="23641">
      <pivotArea dataOnly="0" labelOnly="1" grandCol="1" outline="0" fieldPosition="0"/>
    </format>
    <format dxfId="23640">
      <pivotArea field="13" type="button" dataOnly="0" labelOnly="1" outline="0" axis="axisRow" fieldPosition="0"/>
    </format>
    <format dxfId="23639">
      <pivotArea dataOnly="0" labelOnly="1" outline="0" fieldPosition="0">
        <references count="1">
          <reference field="12" count="0"/>
        </references>
      </pivotArea>
    </format>
    <format dxfId="23638">
      <pivotArea dataOnly="0" labelOnly="1" grandCol="1" outline="0" fieldPosition="0"/>
    </format>
    <format dxfId="23637">
      <pivotArea grandRow="1" outline="0" collapsedLevelsAreSubtotals="1" fieldPosition="0"/>
    </format>
    <format dxfId="23636">
      <pivotArea dataOnly="0" labelOnly="1" grandRow="1" outline="0" fieldPosition="0"/>
    </format>
    <format dxfId="23635">
      <pivotArea outline="0" collapsedLevelsAreSubtotals="1" fieldPosition="0"/>
    </format>
    <format dxfId="23634">
      <pivotArea field="13" type="button" dataOnly="0" labelOnly="1" outline="0" axis="axisRow" fieldPosition="0"/>
    </format>
    <format dxfId="23633">
      <pivotArea dataOnly="0" labelOnly="1" outline="0" fieldPosition="0">
        <references count="1">
          <reference field="13" count="11">
            <x v="1"/>
            <x v="2"/>
            <x v="3"/>
            <x v="4"/>
            <x v="5"/>
            <x v="6"/>
            <x v="7"/>
            <x v="9"/>
            <x v="10"/>
            <x v="13"/>
            <x v="18"/>
          </reference>
        </references>
      </pivotArea>
    </format>
    <format dxfId="23632">
      <pivotArea dataOnly="0" labelOnly="1" grandRow="1" outline="0" fieldPosition="0"/>
    </format>
    <format dxfId="23631">
      <pivotArea dataOnly="0" labelOnly="1" outline="0" fieldPosition="0">
        <references count="1">
          <reference field="12" count="0"/>
        </references>
      </pivotArea>
    </format>
    <format dxfId="23630">
      <pivotArea dataOnly="0" labelOnly="1" grandCol="1" outline="0" fieldPosition="0"/>
    </format>
    <format dxfId="23629">
      <pivotArea outline="0" collapsedLevelsAreSubtotals="1" fieldPosition="0"/>
    </format>
    <format dxfId="23628">
      <pivotArea field="13" type="button" dataOnly="0" labelOnly="1" outline="0" axis="axisRow" fieldPosition="0"/>
    </format>
    <format dxfId="23627">
      <pivotArea dataOnly="0" labelOnly="1" outline="0" fieldPosition="0">
        <references count="1">
          <reference field="13" count="11">
            <x v="1"/>
            <x v="2"/>
            <x v="3"/>
            <x v="4"/>
            <x v="5"/>
            <x v="6"/>
            <x v="7"/>
            <x v="9"/>
            <x v="10"/>
            <x v="13"/>
            <x v="18"/>
          </reference>
        </references>
      </pivotArea>
    </format>
    <format dxfId="23626">
      <pivotArea dataOnly="0" labelOnly="1" grandRow="1" outline="0" fieldPosition="0"/>
    </format>
    <format dxfId="23625">
      <pivotArea dataOnly="0" labelOnly="1" outline="0" fieldPosition="0">
        <references count="1">
          <reference field="12" count="0"/>
        </references>
      </pivotArea>
    </format>
    <format dxfId="23624">
      <pivotArea dataOnly="0" labelOnly="1" grandCol="1" outline="0" fieldPosition="0"/>
    </format>
    <format dxfId="23623">
      <pivotArea outline="0" collapsedLevelsAreSubtotals="1" fieldPosition="0"/>
    </format>
    <format dxfId="23622">
      <pivotArea field="13" type="button" dataOnly="0" labelOnly="1" outline="0" axis="axisRow" fieldPosition="0"/>
    </format>
    <format dxfId="23621">
      <pivotArea dataOnly="0" labelOnly="1" outline="0" fieldPosition="0">
        <references count="1">
          <reference field="13" count="12">
            <x v="1"/>
            <x v="2"/>
            <x v="3"/>
            <x v="4"/>
            <x v="5"/>
            <x v="6"/>
            <x v="7"/>
            <x v="9"/>
            <x v="10"/>
            <x v="13"/>
            <x v="17"/>
            <x v="18"/>
          </reference>
        </references>
      </pivotArea>
    </format>
    <format dxfId="23620">
      <pivotArea dataOnly="0" labelOnly="1" grandRow="1" outline="0" fieldPosition="0"/>
    </format>
    <format dxfId="23619">
      <pivotArea dataOnly="0" labelOnly="1" outline="0" fieldPosition="0">
        <references count="1">
          <reference field="12" count="0"/>
        </references>
      </pivotArea>
    </format>
    <format dxfId="23618">
      <pivotArea dataOnly="0" labelOnly="1" grandCol="1" outline="0" fieldPosition="0"/>
    </format>
    <format dxfId="23617">
      <pivotArea field="13" type="button" dataOnly="0" labelOnly="1" outline="0" axis="axisRow" fieldPosition="0"/>
    </format>
    <format dxfId="23616">
      <pivotArea dataOnly="0" labelOnly="1" outline="0" fieldPosition="0">
        <references count="1">
          <reference field="12" count="0"/>
        </references>
      </pivotArea>
    </format>
    <format dxfId="23615">
      <pivotArea dataOnly="0" labelOnly="1" grandCol="1" outline="0" fieldPosition="0"/>
    </format>
    <format dxfId="23614">
      <pivotArea grandRow="1" outline="0" collapsedLevelsAreSubtotals="1" fieldPosition="0"/>
    </format>
    <format dxfId="23613">
      <pivotArea dataOnly="0" labelOnly="1" grandRow="1" outline="0" fieldPosition="0"/>
    </format>
    <format dxfId="23612">
      <pivotArea outline="0" collapsedLevelsAreSubtotals="1" fieldPosition="0"/>
    </format>
    <format dxfId="23611">
      <pivotArea field="13" type="button" dataOnly="0" labelOnly="1" outline="0" axis="axisRow" fieldPosition="0"/>
    </format>
    <format dxfId="23610">
      <pivotArea dataOnly="0" labelOnly="1" outline="0" fieldPosition="0">
        <references count="1">
          <reference field="13" count="12">
            <x v="1"/>
            <x v="2"/>
            <x v="3"/>
            <x v="4"/>
            <x v="5"/>
            <x v="6"/>
            <x v="7"/>
            <x v="9"/>
            <x v="10"/>
            <x v="13"/>
            <x v="17"/>
            <x v="18"/>
          </reference>
        </references>
      </pivotArea>
    </format>
    <format dxfId="23609">
      <pivotArea dataOnly="0" labelOnly="1" grandRow="1" outline="0" fieldPosition="0"/>
    </format>
    <format dxfId="23608">
      <pivotArea dataOnly="0" labelOnly="1" outline="0" fieldPosition="0">
        <references count="1">
          <reference field="12" count="0"/>
        </references>
      </pivotArea>
    </format>
    <format dxfId="23607">
      <pivotArea dataOnly="0" labelOnly="1" grandCol="1" outline="0" fieldPosition="0"/>
    </format>
    <format dxfId="23606">
      <pivotArea dataOnly="0" labelOnly="1" outline="0" fieldPosition="0">
        <references count="1">
          <reference field="13" count="12">
            <x v="1"/>
            <x v="2"/>
            <x v="3"/>
            <x v="4"/>
            <x v="5"/>
            <x v="6"/>
            <x v="7"/>
            <x v="9"/>
            <x v="10"/>
            <x v="13"/>
            <x v="17"/>
            <x v="18"/>
          </reference>
        </references>
      </pivotArea>
    </format>
    <format dxfId="23605">
      <pivotArea dataOnly="0" labelOnly="1" outline="0" fieldPosition="0">
        <references count="1">
          <reference field="13" count="12">
            <x v="1"/>
            <x v="2"/>
            <x v="3"/>
            <x v="4"/>
            <x v="5"/>
            <x v="6"/>
            <x v="7"/>
            <x v="9"/>
            <x v="10"/>
            <x v="13"/>
            <x v="17"/>
            <x v="18"/>
          </reference>
        </references>
      </pivotArea>
    </format>
    <format dxfId="23604">
      <pivotArea dataOnly="0" labelOnly="1" outline="0" fieldPosition="0">
        <references count="1">
          <reference field="13" count="12">
            <x v="1"/>
            <x v="2"/>
            <x v="3"/>
            <x v="4"/>
            <x v="5"/>
            <x v="6"/>
            <x v="8"/>
            <x v="9"/>
            <x v="10"/>
            <x v="13"/>
            <x v="17"/>
            <x v="18"/>
          </reference>
        </references>
      </pivotArea>
    </format>
    <format dxfId="23603">
      <pivotArea dataOnly="0" labelOnly="1" outline="0" fieldPosition="0">
        <references count="1">
          <reference field="13" count="12">
            <x v="1"/>
            <x v="2"/>
            <x v="3"/>
            <x v="4"/>
            <x v="5"/>
            <x v="6"/>
            <x v="8"/>
            <x v="9"/>
            <x v="10"/>
            <x v="13"/>
            <x v="17"/>
            <x v="18"/>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8ECC4BE-7209-426F-A07C-BB1AFDB59D45}" name="PivotTable22" cacheId="86"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69:E89" firstHeaderRow="1" firstDataRow="2" firstDataCol="1" rowPageCount="3" colPageCount="1"/>
  <pivotFields count="162">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x="4"/>
        <item h="1" x="1"/>
        <item h="1" x="2"/>
        <item h="1" x="5"/>
        <item h="1" x="3"/>
        <item t="default"/>
      </items>
    </pivotField>
    <pivotField axis="axisCol" compact="0" outline="0" showAll="0">
      <items count="4">
        <item x="1"/>
        <item x="0"/>
        <item x="2"/>
        <item t="default"/>
      </items>
    </pivotField>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m="1" x="2"/>
        <item x="0"/>
        <item x="1"/>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12" hier="-1"/>
    <pageField fld="51" hier="-1"/>
    <pageField fld="52" hier="-1"/>
  </pageFields>
  <dataFields count="1">
    <dataField name="Sum of POS" fld="38" baseField="0" baseItem="0"/>
  </dataFields>
  <formats count="168">
    <format dxfId="24005">
      <pivotArea dataOnly="0" labelOnly="1" outline="0" fieldPosition="0">
        <references count="1">
          <reference field="13" count="0"/>
        </references>
      </pivotArea>
    </format>
    <format dxfId="24004">
      <pivotArea dataOnly="0" labelOnly="1" grandCol="1" outline="0" fieldPosition="0"/>
    </format>
    <format dxfId="24003">
      <pivotArea dataOnly="0" labelOnly="1" outline="0" fieldPosition="0">
        <references count="1">
          <reference field="13" count="0"/>
        </references>
      </pivotArea>
    </format>
    <format dxfId="24002">
      <pivotArea dataOnly="0" labelOnly="1" grandCol="1" outline="0" fieldPosition="0"/>
    </format>
    <format dxfId="24001">
      <pivotArea dataOnly="0" labelOnly="1" outline="0" fieldPosition="0">
        <references count="1">
          <reference field="13" count="0"/>
        </references>
      </pivotArea>
    </format>
    <format dxfId="24000">
      <pivotArea dataOnly="0" labelOnly="1" grandCol="1" outline="0" fieldPosition="0"/>
    </format>
    <format dxfId="23999">
      <pivotArea outline="0" collapsedLevelsAreSubtotals="1" fieldPosition="0"/>
    </format>
    <format dxfId="23998">
      <pivotArea dataOnly="0" labelOnly="1" grandRow="1" outline="0" fieldPosition="0"/>
    </format>
    <format dxfId="23997">
      <pivotArea outline="0" collapsedLevelsAreSubtotals="1" fieldPosition="0"/>
    </format>
    <format dxfId="23996">
      <pivotArea dataOnly="0" labelOnly="1" grandRow="1" outline="0" fieldPosition="0"/>
    </format>
    <format dxfId="23995">
      <pivotArea type="all" dataOnly="0" outline="0" fieldPosition="0"/>
    </format>
    <format dxfId="23994">
      <pivotArea dataOnly="0" labelOnly="1" outline="0" fieldPosition="0">
        <references count="1">
          <reference field="12" count="0"/>
        </references>
      </pivotArea>
    </format>
    <format dxfId="23993">
      <pivotArea dataOnly="0" labelOnly="1" outline="0" fieldPosition="0">
        <references count="1">
          <reference field="12" count="0"/>
        </references>
      </pivotArea>
    </format>
    <format dxfId="23992">
      <pivotArea type="all" dataOnly="0" outline="0" fieldPosition="0"/>
    </format>
    <format dxfId="23991">
      <pivotArea grandCol="1" outline="0" collapsedLevelsAreSubtotals="1" fieldPosition="0"/>
    </format>
    <format dxfId="23990">
      <pivotArea grandRow="1" grandCol="1" outline="0" collapsedLevelsAreSubtotals="1" fieldPosition="0"/>
    </format>
    <format dxfId="23989">
      <pivotArea dataOnly="0" labelOnly="1" grandRow="1" outline="0" fieldPosition="0"/>
    </format>
    <format dxfId="23988">
      <pivotArea dataOnly="0" labelOnly="1" grandRow="1" outline="0" fieldPosition="0"/>
    </format>
    <format dxfId="23987">
      <pivotArea field="13" grandRow="1" outline="0" collapsedLevelsAreSubtotals="1" axis="axisCol" fieldPosition="0">
        <references count="1">
          <reference field="13" count="1" selected="0">
            <x v="1"/>
          </reference>
        </references>
      </pivotArea>
    </format>
    <format dxfId="23986">
      <pivotArea dataOnly="0" labelOnly="1" grandRow="1" outline="0" fieldPosition="0"/>
    </format>
    <format dxfId="23985">
      <pivotArea dataOnly="0" labelOnly="1" grandRow="1" outline="0" fieldPosition="0"/>
    </format>
    <format dxfId="23984">
      <pivotArea dataOnly="0" labelOnly="1" grandRow="1" outline="0" fieldPosition="0"/>
    </format>
    <format dxfId="23983">
      <pivotArea dataOnly="0" labelOnly="1" grandRow="1" outline="0" fieldPosition="0"/>
    </format>
    <format dxfId="23982">
      <pivotArea dataOnly="0" labelOnly="1" grandRow="1" outline="0" fieldPosition="0"/>
    </format>
    <format dxfId="23981">
      <pivotArea dataOnly="0" labelOnly="1" grandRow="1" outline="0" fieldPosition="0"/>
    </format>
    <format dxfId="23980">
      <pivotArea outline="0" collapsedLevelsAreSubtotals="1" fieldPosition="0"/>
    </format>
    <format dxfId="23979">
      <pivotArea grandRow="1" outline="0" collapsedLevelsAreSubtotals="1" fieldPosition="0"/>
    </format>
    <format dxfId="23978">
      <pivotArea outline="0" collapsedLevelsAreSubtotals="1" fieldPosition="0"/>
    </format>
    <format dxfId="23977">
      <pivotArea outline="0" collapsedLevelsAreSubtotals="1" fieldPosition="0"/>
    </format>
    <format dxfId="23976">
      <pivotArea grandRow="1" grandCol="1" outline="0" collapsedLevelsAreSubtotals="1" fieldPosition="0"/>
    </format>
    <format dxfId="23975">
      <pivotArea dataOnly="0" labelOnly="1" outline="0" fieldPosition="0">
        <references count="1">
          <reference field="13" count="0"/>
        </references>
      </pivotArea>
    </format>
    <format dxfId="23974">
      <pivotArea dataOnly="0" labelOnly="1" grandCol="1" outline="0" fieldPosition="0"/>
    </format>
    <format dxfId="23973">
      <pivotArea dataOnly="0" labelOnly="1" outline="0" fieldPosition="0">
        <references count="1">
          <reference field="13" count="0"/>
        </references>
      </pivotArea>
    </format>
    <format dxfId="23972">
      <pivotArea dataOnly="0" labelOnly="1" grandCol="1" outline="0" fieldPosition="0"/>
    </format>
    <format dxfId="23971">
      <pivotArea dataOnly="0" labelOnly="1" outline="0" fieldPosition="0">
        <references count="1">
          <reference field="13" count="0"/>
        </references>
      </pivotArea>
    </format>
    <format dxfId="23970">
      <pivotArea dataOnly="0" labelOnly="1" grandCol="1" outline="0" fieldPosition="0"/>
    </format>
    <format dxfId="23969">
      <pivotArea outline="0" collapsedLevelsAreSubtotals="1" fieldPosition="0"/>
    </format>
    <format dxfId="23968">
      <pivotArea dataOnly="0" labelOnly="1" grandRow="1" outline="0" fieldPosition="0"/>
    </format>
    <format dxfId="23967">
      <pivotArea dataOnly="0" labelOnly="1" outline="0" fieldPosition="0">
        <references count="1">
          <reference field="13" count="0"/>
        </references>
      </pivotArea>
    </format>
    <format dxfId="23966">
      <pivotArea dataOnly="0" labelOnly="1" grandCol="1" outline="0" fieldPosition="0"/>
    </format>
    <format dxfId="23965">
      <pivotArea dataOnly="0" labelOnly="1" grandRow="1" outline="0" fieldPosition="0"/>
    </format>
    <format dxfId="23964">
      <pivotArea grandRow="1" outline="0" collapsedLevelsAreSubtotals="1" fieldPosition="0"/>
    </format>
    <format dxfId="23963">
      <pivotArea dataOnly="0" labelOnly="1" grandRow="1" outline="0" fieldPosition="0"/>
    </format>
    <format dxfId="23962">
      <pivotArea type="all" dataOnly="0" outline="0" fieldPosition="0"/>
    </format>
    <format dxfId="23961">
      <pivotArea outline="0" collapsedLevelsAreSubtotals="1" fieldPosition="0"/>
    </format>
    <format dxfId="23960">
      <pivotArea dataOnly="0" labelOnly="1" grandRow="1" outline="0" fieldPosition="0"/>
    </format>
    <format dxfId="23959">
      <pivotArea dataOnly="0" labelOnly="1" outline="0" fieldPosition="0">
        <references count="1">
          <reference field="13" count="0"/>
        </references>
      </pivotArea>
    </format>
    <format dxfId="23958">
      <pivotArea dataOnly="0" labelOnly="1" grandCol="1" outline="0" fieldPosition="0"/>
    </format>
    <format dxfId="23957">
      <pivotArea dataOnly="0" labelOnly="1" grandRow="1" outline="0" fieldPosition="0"/>
    </format>
    <format dxfId="23956">
      <pivotArea dataOnly="0" labelOnly="1" outline="0" fieldPosition="0">
        <references count="1">
          <reference field="13" count="0"/>
        </references>
      </pivotArea>
    </format>
    <format dxfId="23955">
      <pivotArea dataOnly="0" labelOnly="1" grandCol="1" outline="0" fieldPosition="0"/>
    </format>
    <format dxfId="23954">
      <pivotArea dataOnly="0" labelOnly="1" grandRow="1" outline="0" fieldPosition="0"/>
    </format>
    <format dxfId="23953">
      <pivotArea dataOnly="0" labelOnly="1" outline="0" fieldPosition="0">
        <references count="1">
          <reference field="13" count="0"/>
        </references>
      </pivotArea>
    </format>
    <format dxfId="23952">
      <pivotArea dataOnly="0" labelOnly="1" grandCol="1" outline="0" fieldPosition="0"/>
    </format>
    <format dxfId="23951">
      <pivotArea dataOnly="0" labelOnly="1" grandRow="1" outline="0" fieldPosition="0"/>
    </format>
    <format dxfId="23950">
      <pivotArea dataOnly="0" labelOnly="1" outline="0" fieldPosition="0">
        <references count="1">
          <reference field="13" count="0"/>
        </references>
      </pivotArea>
    </format>
    <format dxfId="23949">
      <pivotArea dataOnly="0" labelOnly="1" grandCol="1" outline="0" fieldPosition="0"/>
    </format>
    <format dxfId="23948">
      <pivotArea dataOnly="0" labelOnly="1" outline="0" fieldPosition="0">
        <references count="1">
          <reference field="13" count="0"/>
        </references>
      </pivotArea>
    </format>
    <format dxfId="23947">
      <pivotArea dataOnly="0" labelOnly="1" grandCol="1" outline="0" fieldPosition="0"/>
    </format>
    <format dxfId="23946">
      <pivotArea dataOnly="0" labelOnly="1" grandRow="1" outline="0" fieldPosition="0"/>
    </format>
    <format dxfId="23945">
      <pivotArea grandRow="1" outline="0" collapsedLevelsAreSubtotals="1" fieldPosition="0"/>
    </format>
    <format dxfId="23944">
      <pivotArea dataOnly="0" labelOnly="1" grandRow="1" outline="0" fieldPosition="0"/>
    </format>
    <format dxfId="23943">
      <pivotArea dataOnly="0" labelOnly="1" outline="0" fieldPosition="0">
        <references count="1">
          <reference field="13" count="0"/>
        </references>
      </pivotArea>
    </format>
    <format dxfId="23942">
      <pivotArea dataOnly="0" labelOnly="1" grandCol="1" outline="0" fieldPosition="0"/>
    </format>
    <format dxfId="23941">
      <pivotArea dataOnly="0" labelOnly="1" outline="0" fieldPosition="0">
        <references count="1">
          <reference field="13" count="0"/>
        </references>
      </pivotArea>
    </format>
    <format dxfId="23940">
      <pivotArea dataOnly="0" labelOnly="1" grandCol="1" outline="0" fieldPosition="0"/>
    </format>
    <format dxfId="23939">
      <pivotArea dataOnly="0" labelOnly="1" outline="0" fieldPosition="0">
        <references count="1">
          <reference field="13" count="0"/>
        </references>
      </pivotArea>
    </format>
    <format dxfId="23938">
      <pivotArea dataOnly="0" labelOnly="1" grandCol="1" outline="0" fieldPosition="0"/>
    </format>
    <format dxfId="23937">
      <pivotArea dataOnly="0" labelOnly="1" outline="0" fieldPosition="0">
        <references count="1">
          <reference field="13" count="0"/>
        </references>
      </pivotArea>
    </format>
    <format dxfId="23936">
      <pivotArea dataOnly="0" labelOnly="1" grandCol="1" outline="0" fieldPosition="0"/>
    </format>
    <format dxfId="23935">
      <pivotArea dataOnly="0" labelOnly="1" outline="0" fieldPosition="0">
        <references count="1">
          <reference field="13" count="0"/>
        </references>
      </pivotArea>
    </format>
    <format dxfId="23934">
      <pivotArea dataOnly="0" labelOnly="1" grandCol="1" outline="0" fieldPosition="0"/>
    </format>
    <format dxfId="23933">
      <pivotArea dataOnly="0" labelOnly="1" grandRow="1" outline="0" fieldPosition="0"/>
    </format>
    <format dxfId="23932">
      <pivotArea dataOnly="0" labelOnly="1" outline="0" fieldPosition="0">
        <references count="1">
          <reference field="13" count="0"/>
        </references>
      </pivotArea>
    </format>
    <format dxfId="23931">
      <pivotArea dataOnly="0" labelOnly="1" grandCol="1" outline="0" fieldPosition="0"/>
    </format>
    <format dxfId="23930">
      <pivotArea dataOnly="0" labelOnly="1" outline="0" fieldPosition="0">
        <references count="1">
          <reference field="13" count="0"/>
        </references>
      </pivotArea>
    </format>
    <format dxfId="23929">
      <pivotArea dataOnly="0" labelOnly="1" grandCol="1" outline="0" fieldPosition="0"/>
    </format>
    <format dxfId="23928">
      <pivotArea grandRow="1" outline="0" collapsedLevelsAreSubtotals="1" fieldPosition="0"/>
    </format>
    <format dxfId="23927">
      <pivotArea dataOnly="0" labelOnly="1" grandRow="1" outline="0" fieldPosition="0"/>
    </format>
    <format dxfId="23926">
      <pivotArea dataOnly="0" labelOnly="1" grandRow="1" outline="0" fieldPosition="0"/>
    </format>
    <format dxfId="23925">
      <pivotArea type="origin" dataOnly="0" labelOnly="1" outline="0" fieldPosition="0"/>
    </format>
    <format dxfId="23924">
      <pivotArea dataOnly="0" labelOnly="1" grandRow="1" outline="0" fieldPosition="0"/>
    </format>
    <format dxfId="23923">
      <pivotArea type="origin" dataOnly="0" labelOnly="1" outline="0" fieldPosition="0"/>
    </format>
    <format dxfId="23922">
      <pivotArea dataOnly="0" labelOnly="1" grandRow="1" outline="0" fieldPosition="0"/>
    </format>
    <format dxfId="23921">
      <pivotArea type="origin" dataOnly="0" labelOnly="1" outline="0" fieldPosition="0"/>
    </format>
    <format dxfId="23920">
      <pivotArea dataOnly="0" labelOnly="1" grandRow="1" outline="0" fieldPosition="0"/>
    </format>
    <format dxfId="23919">
      <pivotArea type="origin" dataOnly="0" labelOnly="1" outline="0" fieldPosition="0"/>
    </format>
    <format dxfId="23918">
      <pivotArea dataOnly="0" labelOnly="1" grandRow="1" outline="0" fieldPosition="0"/>
    </format>
    <format dxfId="23917">
      <pivotArea dataOnly="0" labelOnly="1" grandRow="1" outline="0" fieldPosition="0"/>
    </format>
    <format dxfId="23916">
      <pivotArea grandRow="1" outline="0" collapsedLevelsAreSubtotals="1" fieldPosition="0"/>
    </format>
    <format dxfId="23915">
      <pivotArea grandRow="1" outline="0" collapsedLevelsAreSubtotals="1" fieldPosition="0"/>
    </format>
    <format dxfId="23914">
      <pivotArea grandRow="1" outline="0" collapsedLevelsAreSubtotals="1" fieldPosition="0"/>
    </format>
    <format dxfId="23913">
      <pivotArea grandRow="1" outline="0" collapsedLevelsAreSubtotals="1" fieldPosition="0"/>
    </format>
    <format dxfId="23912">
      <pivotArea dataOnly="0" labelOnly="1" outline="0" fieldPosition="0">
        <references count="1">
          <reference field="13" count="0"/>
        </references>
      </pivotArea>
    </format>
    <format dxfId="23911">
      <pivotArea dataOnly="0" labelOnly="1" grandCol="1" outline="0" fieldPosition="0"/>
    </format>
    <format dxfId="23910">
      <pivotArea dataOnly="0" labelOnly="1" outline="0" fieldPosition="0">
        <references count="1">
          <reference field="13" count="0"/>
        </references>
      </pivotArea>
    </format>
    <format dxfId="23909">
      <pivotArea dataOnly="0" labelOnly="1" grandCol="1" outline="0" fieldPosition="0"/>
    </format>
    <format dxfId="23908">
      <pivotArea dataOnly="0" labelOnly="1" outline="0" fieldPosition="0">
        <references count="1">
          <reference field="13" count="0"/>
        </references>
      </pivotArea>
    </format>
    <format dxfId="23907">
      <pivotArea dataOnly="0" labelOnly="1" grandCol="1" outline="0" fieldPosition="0"/>
    </format>
    <format dxfId="23906">
      <pivotArea dataOnly="0" labelOnly="1" outline="0" fieldPosition="0">
        <references count="1">
          <reference field="13" count="0"/>
        </references>
      </pivotArea>
    </format>
    <format dxfId="23905">
      <pivotArea dataOnly="0" labelOnly="1" grandCol="1" outline="0" fieldPosition="0"/>
    </format>
    <format dxfId="23904">
      <pivotArea dataOnly="0" labelOnly="1" outline="0" fieldPosition="0">
        <references count="1">
          <reference field="13" count="0"/>
        </references>
      </pivotArea>
    </format>
    <format dxfId="23903">
      <pivotArea dataOnly="0" labelOnly="1" grandCol="1" outline="0" fieldPosition="0"/>
    </format>
    <format dxfId="23902">
      <pivotArea dataOnly="0" labelOnly="1" outline="0" fieldPosition="0">
        <references count="1">
          <reference field="13" count="0"/>
        </references>
      </pivotArea>
    </format>
    <format dxfId="23901">
      <pivotArea dataOnly="0" labelOnly="1" grandCol="1" outline="0" fieldPosition="0"/>
    </format>
    <format dxfId="23900">
      <pivotArea grandRow="1" outline="0" collapsedLevelsAreSubtotals="1" fieldPosition="0"/>
    </format>
    <format dxfId="23899">
      <pivotArea grandRow="1" outline="0" collapsedLevelsAreSubtotals="1" fieldPosition="0"/>
    </format>
    <format dxfId="23898">
      <pivotArea dataOnly="0" labelOnly="1" outline="0" fieldPosition="0">
        <references count="1">
          <reference field="13" count="0"/>
        </references>
      </pivotArea>
    </format>
    <format dxfId="23897">
      <pivotArea dataOnly="0" labelOnly="1" grandCol="1" outline="0" fieldPosition="0"/>
    </format>
    <format dxfId="23896">
      <pivotArea dataOnly="0" labelOnly="1" outline="0" fieldPosition="0">
        <references count="1">
          <reference field="13" count="0"/>
        </references>
      </pivotArea>
    </format>
    <format dxfId="23895">
      <pivotArea dataOnly="0" labelOnly="1" grandCol="1" outline="0" fieldPosition="0"/>
    </format>
    <format dxfId="23894">
      <pivotArea dataOnly="0" labelOnly="1" outline="0" fieldPosition="0">
        <references count="1">
          <reference field="13" count="0"/>
        </references>
      </pivotArea>
    </format>
    <format dxfId="23893">
      <pivotArea dataOnly="0" labelOnly="1" grandCol="1" outline="0" fieldPosition="0"/>
    </format>
    <format dxfId="23892">
      <pivotArea dataOnly="0" labelOnly="1" outline="0" fieldPosition="0">
        <references count="1">
          <reference field="13" count="0"/>
        </references>
      </pivotArea>
    </format>
    <format dxfId="23891">
      <pivotArea dataOnly="0" labelOnly="1" grandCol="1" outline="0" fieldPosition="0"/>
    </format>
    <format dxfId="23890">
      <pivotArea dataOnly="0" labelOnly="1" outline="0" fieldPosition="0">
        <references count="1">
          <reference field="13" count="0"/>
        </references>
      </pivotArea>
    </format>
    <format dxfId="23889">
      <pivotArea dataOnly="0" labelOnly="1" grandCol="1" outline="0" fieldPosition="0"/>
    </format>
    <format dxfId="23888">
      <pivotArea grandRow="1" outline="0" collapsedLevelsAreSubtotals="1" fieldPosition="0"/>
    </format>
    <format dxfId="23887">
      <pivotArea dataOnly="0" labelOnly="1" outline="0" fieldPosition="0">
        <references count="1">
          <reference field="13" count="0"/>
        </references>
      </pivotArea>
    </format>
    <format dxfId="23886">
      <pivotArea dataOnly="0" labelOnly="1" grandCol="1" outline="0" fieldPosition="0"/>
    </format>
    <format dxfId="23885">
      <pivotArea dataOnly="0" labelOnly="1" outline="0" fieldPosition="0">
        <references count="1">
          <reference field="13" count="0"/>
        </references>
      </pivotArea>
    </format>
    <format dxfId="23884">
      <pivotArea dataOnly="0" labelOnly="1" grandCol="1" outline="0" fieldPosition="0"/>
    </format>
    <format dxfId="23883">
      <pivotArea dataOnly="0" labelOnly="1" outline="0" fieldPosition="0">
        <references count="1">
          <reference field="13" count="0"/>
        </references>
      </pivotArea>
    </format>
    <format dxfId="23882">
      <pivotArea dataOnly="0" labelOnly="1" grandCol="1" outline="0" fieldPosition="0"/>
    </format>
    <format dxfId="23881">
      <pivotArea dataOnly="0" labelOnly="1" outline="0" fieldPosition="0">
        <references count="1">
          <reference field="13" count="0"/>
        </references>
      </pivotArea>
    </format>
    <format dxfId="23880">
      <pivotArea dataOnly="0" labelOnly="1" grandCol="1" outline="0" fieldPosition="0"/>
    </format>
    <format dxfId="23879">
      <pivotArea dataOnly="0" labelOnly="1" outline="0" fieldPosition="0">
        <references count="1">
          <reference field="13" count="0"/>
        </references>
      </pivotArea>
    </format>
    <format dxfId="23878">
      <pivotArea dataOnly="0" labelOnly="1" grandCol="1" outline="0" fieldPosition="0"/>
    </format>
    <format dxfId="23877">
      <pivotArea dataOnly="0" labelOnly="1" outline="0" fieldPosition="0">
        <references count="1">
          <reference field="13" count="0"/>
        </references>
      </pivotArea>
    </format>
    <format dxfId="23876">
      <pivotArea dataOnly="0" labelOnly="1" grandCol="1" outline="0" fieldPosition="0"/>
    </format>
    <format dxfId="23875">
      <pivotArea dataOnly="0" labelOnly="1" outline="0" fieldPosition="0">
        <references count="1">
          <reference field="13" count="0"/>
        </references>
      </pivotArea>
    </format>
    <format dxfId="23874">
      <pivotArea dataOnly="0" labelOnly="1" grandCol="1" outline="0" fieldPosition="0"/>
    </format>
    <format dxfId="23873">
      <pivotArea dataOnly="0" labelOnly="1" outline="0" fieldPosition="0">
        <references count="1">
          <reference field="13" count="0"/>
        </references>
      </pivotArea>
    </format>
    <format dxfId="23872">
      <pivotArea dataOnly="0" labelOnly="1" grandCol="1" outline="0" fieldPosition="0"/>
    </format>
    <format dxfId="23871">
      <pivotArea dataOnly="0" labelOnly="1" outline="0" fieldPosition="0">
        <references count="1">
          <reference field="13" count="0"/>
        </references>
      </pivotArea>
    </format>
    <format dxfId="23870">
      <pivotArea dataOnly="0" labelOnly="1" grandCol="1" outline="0" fieldPosition="0"/>
    </format>
    <format dxfId="23869">
      <pivotArea dataOnly="0" labelOnly="1" outline="0" fieldPosition="0">
        <references count="1">
          <reference field="13" count="0"/>
        </references>
      </pivotArea>
    </format>
    <format dxfId="23868">
      <pivotArea dataOnly="0" labelOnly="1" grandCol="1" outline="0" fieldPosition="0"/>
    </format>
    <format dxfId="23867">
      <pivotArea dataOnly="0" labelOnly="1" outline="0" fieldPosition="0">
        <references count="1">
          <reference field="13" count="0"/>
        </references>
      </pivotArea>
    </format>
    <format dxfId="23866">
      <pivotArea dataOnly="0" labelOnly="1" grandCol="1" outline="0" fieldPosition="0"/>
    </format>
    <format dxfId="23865">
      <pivotArea dataOnly="0" labelOnly="1" outline="0" fieldPosition="0">
        <references count="1">
          <reference field="13" count="0"/>
        </references>
      </pivotArea>
    </format>
    <format dxfId="23864">
      <pivotArea dataOnly="0" labelOnly="1" grandCol="1" outline="0" fieldPosition="0"/>
    </format>
    <format dxfId="23863">
      <pivotArea dataOnly="0" labelOnly="1" outline="0" fieldPosition="0">
        <references count="1">
          <reference field="13" count="0"/>
        </references>
      </pivotArea>
    </format>
    <format dxfId="23862">
      <pivotArea dataOnly="0" labelOnly="1" grandCol="1" outline="0" fieldPosition="0"/>
    </format>
    <format dxfId="23861">
      <pivotArea dataOnly="0" labelOnly="1" outline="0" fieldPosition="0">
        <references count="1">
          <reference field="13" count="0"/>
        </references>
      </pivotArea>
    </format>
    <format dxfId="23860">
      <pivotArea dataOnly="0" labelOnly="1" grandCol="1" outline="0" fieldPosition="0"/>
    </format>
    <format dxfId="23859">
      <pivotArea dataOnly="0" labelOnly="1" outline="0" fieldPosition="0">
        <references count="1">
          <reference field="13" count="0"/>
        </references>
      </pivotArea>
    </format>
    <format dxfId="23858">
      <pivotArea dataOnly="0" labelOnly="1" grandCol="1" outline="0" fieldPosition="0"/>
    </format>
    <format dxfId="23857">
      <pivotArea field="13" type="button" dataOnly="0" labelOnly="1" outline="0" axis="axisCol" fieldPosition="0"/>
    </format>
    <format dxfId="23856">
      <pivotArea type="topRight" dataOnly="0" labelOnly="1" outline="0" fieldPosition="0"/>
    </format>
    <format dxfId="23855">
      <pivotArea grandRow="1" outline="0" collapsedLevelsAreSubtotals="1" fieldPosition="0"/>
    </format>
    <format dxfId="23854">
      <pivotArea grandRow="1" outline="0" collapsedLevelsAreSubtotals="1" fieldPosition="0"/>
    </format>
    <format dxfId="23853">
      <pivotArea grandRow="1" outline="0" collapsedLevelsAreSubtotals="1" fieldPosition="0"/>
    </format>
    <format dxfId="23852">
      <pivotArea grandRow="1" outline="0" collapsedLevelsAreSubtotals="1" fieldPosition="0"/>
    </format>
    <format dxfId="23851">
      <pivotArea outline="0" collapsedLevelsAreSubtotals="1" fieldPosition="0"/>
    </format>
    <format dxfId="23850">
      <pivotArea field="15" type="button" dataOnly="0" labelOnly="1" outline="0" axis="axisRow" fieldPosition="0"/>
    </format>
    <format dxfId="23849">
      <pivotArea dataOnly="0" labelOnly="1" outline="0" fieldPosition="0">
        <references count="1">
          <reference field="15" count="0"/>
        </references>
      </pivotArea>
    </format>
    <format dxfId="23848">
      <pivotArea dataOnly="0" labelOnly="1" grandRow="1" outline="0" fieldPosition="0"/>
    </format>
    <format dxfId="23847">
      <pivotArea dataOnly="0" labelOnly="1" outline="0" fieldPosition="0">
        <references count="1">
          <reference field="13" count="0"/>
        </references>
      </pivotArea>
    </format>
    <format dxfId="23846">
      <pivotArea dataOnly="0" labelOnly="1" grandCol="1" outline="0" fieldPosition="0"/>
    </format>
    <format dxfId="23845">
      <pivotArea outline="0" collapsedLevelsAreSubtotals="1" fieldPosition="0"/>
    </format>
    <format dxfId="23844">
      <pivotArea dataOnly="0" labelOnly="1" outline="0" fieldPosition="0">
        <references count="1">
          <reference field="15" count="0"/>
        </references>
      </pivotArea>
    </format>
    <format dxfId="23843">
      <pivotArea dataOnly="0" labelOnly="1" grandRow="1" outline="0" fieldPosition="0"/>
    </format>
    <format dxfId="23842">
      <pivotArea grandRow="1" outline="0" collapsedLevelsAreSubtotals="1" fieldPosition="0"/>
    </format>
    <format dxfId="23841">
      <pivotArea dataOnly="0" labelOnly="1" grandRow="1" outline="0" fieldPosition="0"/>
    </format>
    <format dxfId="23840">
      <pivotArea field="15" type="button" dataOnly="0" labelOnly="1" outline="0" axis="axisRow" fieldPosition="0"/>
    </format>
    <format dxfId="23839">
      <pivotArea dataOnly="0" labelOnly="1" outline="0" fieldPosition="0">
        <references count="1">
          <reference field="13" count="0"/>
        </references>
      </pivotArea>
    </format>
    <format dxfId="23838">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000000-0007-0000-0400-000009000000}" name="PivotTable26" cacheId="0"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235:J246" firstHeaderRow="1" firstDataRow="2" firstDataCol="1" rowPageCount="1" colPageCount="1"/>
  <pivotFields count="149">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3"/>
        <item h="1" x="6"/>
        <item h="1" x="1"/>
        <item x="0"/>
        <item t="default"/>
      </items>
    </pivotField>
    <pivotField compact="0" outline="0" showAll="0"/>
    <pivotField axis="axisCol" dataField="1" compact="0" outline="0" showAll="0">
      <items count="3">
        <item x="1"/>
        <item x="0"/>
        <item t="default"/>
      </items>
    </pivotField>
    <pivotField axis="axisRow" compact="0" outline="0" showAll="0" defaultSubtotal="0">
      <items count="18">
        <item x="5"/>
        <item x="6"/>
        <item x="13"/>
        <item x="4"/>
        <item x="10"/>
        <item x="11"/>
        <item x="15"/>
        <item x="1"/>
        <item x="14"/>
        <item x="0"/>
        <item x="16"/>
        <item x="3"/>
        <item x="17"/>
        <item x="7"/>
        <item x="2"/>
        <item x="12"/>
        <item x="8"/>
        <item x="9"/>
      </items>
    </pivotField>
    <pivotField compact="0" numFmtId="4" outline="0" showAll="0"/>
    <pivotField compact="0" outline="0" showAll="0" defaultSubtotal="0"/>
    <pivotField compact="0" numFmtId="3"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0">
    <i>
      <x/>
    </i>
    <i>
      <x v="1"/>
    </i>
    <i>
      <x v="4"/>
    </i>
    <i>
      <x v="5"/>
    </i>
    <i>
      <x v="7"/>
    </i>
    <i>
      <x v="8"/>
    </i>
    <i>
      <x v="9"/>
    </i>
    <i>
      <x v="11"/>
    </i>
    <i>
      <x v="15"/>
    </i>
    <i t="grand">
      <x/>
    </i>
  </rowItems>
  <colFields count="1">
    <field x="12"/>
  </colFields>
  <colItems count="3">
    <i>
      <x/>
    </i>
    <i>
      <x v="1"/>
    </i>
    <i t="grand">
      <x/>
    </i>
  </colItems>
  <pageFields count="1">
    <pageField fld="10" hier="-1"/>
  </pageFields>
  <dataFields count="1">
    <dataField name="Count of RECEIPT CUT" fld="12" subtotal="count" baseField="0" baseItem="0"/>
  </dataFields>
  <formats count="259">
    <format dxfId="24264">
      <pivotArea outline="0" collapsedLevelsAreSubtotals="1" fieldPosition="0"/>
    </format>
    <format dxfId="24263">
      <pivotArea dataOnly="0" labelOnly="1" grandCol="1" outline="0" fieldPosition="0"/>
    </format>
    <format dxfId="24262">
      <pivotArea outline="0" collapsedLevelsAreSubtotals="1" fieldPosition="0"/>
    </format>
    <format dxfId="24261">
      <pivotArea dataOnly="0" labelOnly="1" grandCol="1" outline="0" fieldPosition="0"/>
    </format>
    <format dxfId="24260">
      <pivotArea dataOnly="0" labelOnly="1" grandRow="1" outline="0" fieldPosition="0"/>
    </format>
    <format dxfId="24259">
      <pivotArea dataOnly="0" labelOnly="1" grandCol="1" outline="0" fieldPosition="0"/>
    </format>
    <format dxfId="24258">
      <pivotArea dataOnly="0" labelOnly="1" grandCol="1" outline="0" fieldPosition="0"/>
    </format>
    <format dxfId="24257">
      <pivotArea dataOnly="0" labelOnly="1" outline="0" fieldPosition="0">
        <references count="1">
          <reference field="12" count="0"/>
        </references>
      </pivotArea>
    </format>
    <format dxfId="24256">
      <pivotArea dataOnly="0" labelOnly="1" grandCol="1" outline="0" fieldPosition="0"/>
    </format>
    <format dxfId="24255">
      <pivotArea dataOnly="0" labelOnly="1" outline="0" fieldPosition="0">
        <references count="1">
          <reference field="12" count="0"/>
        </references>
      </pivotArea>
    </format>
    <format dxfId="24254">
      <pivotArea dataOnly="0" labelOnly="1" grandCol="1" outline="0" fieldPosition="0"/>
    </format>
    <format dxfId="24253">
      <pivotArea grandRow="1" outline="0" collapsedLevelsAreSubtotals="1" fieldPosition="0"/>
    </format>
    <format dxfId="24252">
      <pivotArea dataOnly="0" labelOnly="1" grandRow="1" outline="0" fieldPosition="0"/>
    </format>
    <format dxfId="24251">
      <pivotArea dataOnly="0" labelOnly="1" grandRow="1" outline="0" fieldPosition="0"/>
    </format>
    <format dxfId="24250">
      <pivotArea grandRow="1" outline="0" collapsedLevelsAreSubtotals="1" fieldPosition="0"/>
    </format>
    <format dxfId="24249">
      <pivotArea dataOnly="0" labelOnly="1" grandRow="1" outline="0" fieldPosition="0"/>
    </format>
    <format dxfId="24248">
      <pivotArea grandRow="1" outline="0" collapsedLevelsAreSubtotals="1" fieldPosition="0"/>
    </format>
    <format dxfId="24247">
      <pivotArea dataOnly="0" labelOnly="1" grandRow="1" outline="0" fieldPosition="0"/>
    </format>
    <format dxfId="24246">
      <pivotArea grandRow="1" outline="0" collapsedLevelsAreSubtotals="1" fieldPosition="0"/>
    </format>
    <format dxfId="24245">
      <pivotArea grandRow="1" outline="0" collapsedLevelsAreSubtotals="1" fieldPosition="0"/>
    </format>
    <format dxfId="24244">
      <pivotArea dataOnly="0" labelOnly="1" grandRow="1" outline="0" fieldPosition="0"/>
    </format>
    <format dxfId="24243">
      <pivotArea dataOnly="0" labelOnly="1" grandRow="1" outline="0" fieldPosition="0"/>
    </format>
    <format dxfId="24242">
      <pivotArea dataOnly="0" labelOnly="1" grandRow="1" outline="0" fieldPosition="0"/>
    </format>
    <format dxfId="24241">
      <pivotArea dataOnly="0" labelOnly="1" grandRow="1" outline="0" fieldPosition="0"/>
    </format>
    <format dxfId="24240">
      <pivotArea grandRow="1" outline="0" collapsedLevelsAreSubtotals="1" fieldPosition="0"/>
    </format>
    <format dxfId="24239">
      <pivotArea dataOnly="0" labelOnly="1" grandRow="1" outline="0" fieldPosition="0"/>
    </format>
    <format dxfId="24238">
      <pivotArea dataOnly="0" labelOnly="1" outline="0" fieldPosition="0">
        <references count="1">
          <reference field="12" count="0"/>
        </references>
      </pivotArea>
    </format>
    <format dxfId="24237">
      <pivotArea dataOnly="0" labelOnly="1" grandCol="1" outline="0" fieldPosition="0"/>
    </format>
    <format dxfId="24236">
      <pivotArea grandRow="1" outline="0" collapsedLevelsAreSubtotals="1" fieldPosition="0"/>
    </format>
    <format dxfId="24235">
      <pivotArea dataOnly="0" labelOnly="1" grandRow="1" outline="0" fieldPosition="0"/>
    </format>
    <format dxfId="24234">
      <pivotArea grandRow="1" outline="0" collapsedLevelsAreSubtotals="1" fieldPosition="0"/>
    </format>
    <format dxfId="24233">
      <pivotArea dataOnly="0" labelOnly="1" grandRow="1" outline="0" fieldPosition="0"/>
    </format>
    <format dxfId="24232">
      <pivotArea dataOnly="0" labelOnly="1" outline="0" fieldPosition="0">
        <references count="1">
          <reference field="12" count="0"/>
        </references>
      </pivotArea>
    </format>
    <format dxfId="24231">
      <pivotArea dataOnly="0" labelOnly="1" grandCol="1" outline="0" fieldPosition="0"/>
    </format>
    <format dxfId="24230">
      <pivotArea dataOnly="0" labelOnly="1" grandCol="1" outline="0" fieldPosition="0"/>
    </format>
    <format dxfId="24229">
      <pivotArea grandRow="1" grandCol="1" outline="0" collapsedLevelsAreSubtotals="1" fieldPosition="0"/>
    </format>
    <format dxfId="24228">
      <pivotArea dataOnly="0" labelOnly="1" outline="0" fieldPosition="0">
        <references count="1">
          <reference field="12" count="0"/>
        </references>
      </pivotArea>
    </format>
    <format dxfId="24227">
      <pivotArea dataOnly="0" labelOnly="1" grandCol="1" outline="0" fieldPosition="0"/>
    </format>
    <format dxfId="24226">
      <pivotArea dataOnly="0" labelOnly="1" outline="0" fieldPosition="0">
        <references count="1">
          <reference field="12" count="0"/>
        </references>
      </pivotArea>
    </format>
    <format dxfId="24225">
      <pivotArea dataOnly="0" labelOnly="1" grandCol="1" outline="0" fieldPosition="0"/>
    </format>
    <format dxfId="24224">
      <pivotArea grandRow="1" outline="0" collapsedLevelsAreSubtotals="1" fieldPosition="0"/>
    </format>
    <format dxfId="24223">
      <pivotArea grandRow="1" outline="0" collapsedLevelsAreSubtotals="1" fieldPosition="0"/>
    </format>
    <format dxfId="24222">
      <pivotArea type="origin" dataOnly="0" labelOnly="1" outline="0" fieldPosition="0"/>
    </format>
    <format dxfId="24221">
      <pivotArea type="origin" dataOnly="0" labelOnly="1" outline="0" fieldPosition="0"/>
    </format>
    <format dxfId="24220">
      <pivotArea type="origin" dataOnly="0" labelOnly="1" outline="0" fieldPosition="0"/>
    </format>
    <format dxfId="24219">
      <pivotArea dataOnly="0" labelOnly="1" outline="0" fieldPosition="0">
        <references count="1">
          <reference field="12" count="0"/>
        </references>
      </pivotArea>
    </format>
    <format dxfId="24218">
      <pivotArea type="topRight" dataOnly="0" labelOnly="1" outline="0" fieldPosition="0"/>
    </format>
    <format dxfId="24217">
      <pivotArea outline="0" collapsedLevelsAreSubtotals="1" fieldPosition="0"/>
    </format>
    <format dxfId="24216">
      <pivotArea dataOnly="0" labelOnly="1" grandRow="1" outline="0" fieldPosition="0"/>
    </format>
    <format dxfId="24215">
      <pivotArea dataOnly="0" labelOnly="1" outline="0" fieldPosition="0">
        <references count="1">
          <reference field="12" count="0"/>
        </references>
      </pivotArea>
    </format>
    <format dxfId="24214">
      <pivotArea dataOnly="0" labelOnly="1" grandCol="1" outline="0" fieldPosition="0"/>
    </format>
    <format dxfId="24213">
      <pivotArea dataOnly="0" labelOnly="1" outline="0" fieldPosition="0">
        <references count="1">
          <reference field="12" count="0"/>
        </references>
      </pivotArea>
    </format>
    <format dxfId="24212">
      <pivotArea dataOnly="0" labelOnly="1" grandCol="1" outline="0" fieldPosition="0"/>
    </format>
    <format dxfId="24211">
      <pivotArea grandRow="1" outline="0" collapsedLevelsAreSubtotals="1" fieldPosition="0"/>
    </format>
    <format dxfId="24210">
      <pivotArea dataOnly="0" labelOnly="1" grandRow="1" outline="0" fieldPosition="0"/>
    </format>
    <format dxfId="24209">
      <pivotArea outline="0" collapsedLevelsAreSubtotals="1" fieldPosition="0"/>
    </format>
    <format dxfId="24208">
      <pivotArea dataOnly="0" labelOnly="1" grandRow="1" outline="0" fieldPosition="0"/>
    </format>
    <format dxfId="24207">
      <pivotArea dataOnly="0" labelOnly="1" outline="0" fieldPosition="0">
        <references count="1">
          <reference field="12" count="0"/>
        </references>
      </pivotArea>
    </format>
    <format dxfId="24206">
      <pivotArea dataOnly="0" labelOnly="1" grandCol="1" outline="0" fieldPosition="0"/>
    </format>
    <format dxfId="24205">
      <pivotArea grandRow="1" outline="0" collapsedLevelsAreSubtotals="1" fieldPosition="0"/>
    </format>
    <format dxfId="24204">
      <pivotArea dataOnly="0" labelOnly="1" grandRow="1" outline="0" fieldPosition="0"/>
    </format>
    <format dxfId="24203">
      <pivotArea grandRow="1" outline="0" collapsedLevelsAreSubtotals="1" fieldPosition="0"/>
    </format>
    <format dxfId="24202">
      <pivotArea dataOnly="0" labelOnly="1" grandRow="1" outline="0" fieldPosition="0"/>
    </format>
    <format dxfId="24201">
      <pivotArea dataOnly="0" labelOnly="1" outline="0" fieldPosition="0">
        <references count="1">
          <reference field="12" count="0"/>
        </references>
      </pivotArea>
    </format>
    <format dxfId="24200">
      <pivotArea dataOnly="0" labelOnly="1" grandCol="1" outline="0" fieldPosition="0"/>
    </format>
    <format dxfId="24199">
      <pivotArea grandRow="1" outline="0" collapsedLevelsAreSubtotals="1" fieldPosition="0"/>
    </format>
    <format dxfId="24198">
      <pivotArea dataOnly="0" labelOnly="1" grandRow="1" outline="0" fieldPosition="0"/>
    </format>
    <format dxfId="24197">
      <pivotArea dataOnly="0" labelOnly="1" outline="0" fieldPosition="0">
        <references count="1">
          <reference field="12" count="0"/>
        </references>
      </pivotArea>
    </format>
    <format dxfId="24196">
      <pivotArea dataOnly="0" labelOnly="1" grandCol="1" outline="0" fieldPosition="0"/>
    </format>
    <format dxfId="24195">
      <pivotArea grandRow="1" outline="0" collapsedLevelsAreSubtotals="1" fieldPosition="0"/>
    </format>
    <format dxfId="24194">
      <pivotArea dataOnly="0" labelOnly="1" grandRow="1" outline="0" fieldPosition="0"/>
    </format>
    <format dxfId="24193">
      <pivotArea outline="0" collapsedLevelsAreSubtotals="1" fieldPosition="0"/>
    </format>
    <format dxfId="24192">
      <pivotArea dataOnly="0" labelOnly="1" grandRow="1" outline="0" fieldPosition="0"/>
    </format>
    <format dxfId="24191">
      <pivotArea dataOnly="0" labelOnly="1" outline="0" fieldPosition="0">
        <references count="1">
          <reference field="12" count="0"/>
        </references>
      </pivotArea>
    </format>
    <format dxfId="24190">
      <pivotArea dataOnly="0" labelOnly="1" grandCol="1" outline="0" fieldPosition="0"/>
    </format>
    <format dxfId="24189">
      <pivotArea field="10" type="button" dataOnly="0" labelOnly="1" outline="0" axis="axisPage" fieldPosition="0"/>
    </format>
    <format dxfId="24188">
      <pivotArea type="origin" dataOnly="0" labelOnly="1" outline="0" fieldPosition="0"/>
    </format>
    <format dxfId="24187">
      <pivotArea dataOnly="0" labelOnly="1" grandRow="1" outline="0" fieldPosition="0"/>
    </format>
    <format dxfId="24186">
      <pivotArea field="10" type="button" dataOnly="0" labelOnly="1" outline="0" axis="axisPage" fieldPosition="0"/>
    </format>
    <format dxfId="24185">
      <pivotArea type="origin" dataOnly="0" labelOnly="1" outline="0" fieldPosition="0"/>
    </format>
    <format dxfId="24184">
      <pivotArea dataOnly="0" labelOnly="1" grandRow="1" outline="0" fieldPosition="0"/>
    </format>
    <format dxfId="24183">
      <pivotArea field="10" type="button" dataOnly="0" labelOnly="1" outline="0" axis="axisPage" fieldPosition="0"/>
    </format>
    <format dxfId="24182">
      <pivotArea type="origin" dataOnly="0" labelOnly="1" outline="0" fieldPosition="0"/>
    </format>
    <format dxfId="24181">
      <pivotArea dataOnly="0" labelOnly="1" grandRow="1" outline="0" fieldPosition="0"/>
    </format>
    <format dxfId="24180">
      <pivotArea field="10" type="button" dataOnly="0" labelOnly="1" outline="0" axis="axisPage" fieldPosition="0"/>
    </format>
    <format dxfId="24179">
      <pivotArea type="origin" dataOnly="0" labelOnly="1" outline="0" fieldPosition="0"/>
    </format>
    <format dxfId="24178">
      <pivotArea dataOnly="0" labelOnly="1" grandRow="1" outline="0" fieldPosition="0"/>
    </format>
    <format dxfId="24177">
      <pivotArea grandRow="1" outline="0" collapsedLevelsAreSubtotals="1" fieldPosition="0"/>
    </format>
    <format dxfId="24176">
      <pivotArea dataOnly="0" labelOnly="1" grandRow="1" outline="0" fieldPosition="0"/>
    </format>
    <format dxfId="24175">
      <pivotArea grandRow="1" outline="0" collapsedLevelsAreSubtotals="1" fieldPosition="0"/>
    </format>
    <format dxfId="24174">
      <pivotArea dataOnly="0" labelOnly="1" grandRow="1" outline="0" fieldPosition="0"/>
    </format>
    <format dxfId="24173">
      <pivotArea outline="0" collapsedLevelsAreSubtotals="1" fieldPosition="0"/>
    </format>
    <format dxfId="24172">
      <pivotArea dataOnly="0" labelOnly="1" grandRow="1" outline="0" fieldPosition="0"/>
    </format>
    <format dxfId="24171">
      <pivotArea outline="0" collapsedLevelsAreSubtotals="1" fieldPosition="0"/>
    </format>
    <format dxfId="24170">
      <pivotArea dataOnly="0" labelOnly="1" grandRow="1" outline="0" fieldPosition="0"/>
    </format>
    <format dxfId="24169">
      <pivotArea dataOnly="0" labelOnly="1" outline="0" fieldPosition="0">
        <references count="1">
          <reference field="12" count="0"/>
        </references>
      </pivotArea>
    </format>
    <format dxfId="24168">
      <pivotArea dataOnly="0" labelOnly="1" grandCol="1" outline="0" fieldPosition="0"/>
    </format>
    <format dxfId="24167">
      <pivotArea dataOnly="0" labelOnly="1" outline="0" fieldPosition="0">
        <references count="1">
          <reference field="12" count="0"/>
        </references>
      </pivotArea>
    </format>
    <format dxfId="24166">
      <pivotArea dataOnly="0" labelOnly="1" grandCol="1" outline="0" fieldPosition="0"/>
    </format>
    <format dxfId="24165">
      <pivotArea outline="0" fieldPosition="0">
        <references count="1">
          <reference field="12" count="0" selected="0"/>
        </references>
      </pivotArea>
    </format>
    <format dxfId="24164">
      <pivotArea dataOnly="0" labelOnly="1" grandRow="1" outline="0" fieldPosition="0"/>
    </format>
    <format dxfId="24163">
      <pivotArea dataOnly="0" labelOnly="1" outline="0" fieldPosition="0">
        <references count="1">
          <reference field="12" count="0"/>
        </references>
      </pivotArea>
    </format>
    <format dxfId="24162">
      <pivotArea grandRow="1" outline="0" collapsedLevelsAreSubtotals="1" fieldPosition="0"/>
    </format>
    <format dxfId="24161">
      <pivotArea dataOnly="0" labelOnly="1" grandRow="1" outline="0" fieldPosition="0"/>
    </format>
    <format dxfId="24160">
      <pivotArea outline="0" collapsedLevelsAreSubtotals="1" fieldPosition="0"/>
    </format>
    <format dxfId="24159">
      <pivotArea dataOnly="0" labelOnly="1" grandRow="1" outline="0" fieldPosition="0"/>
    </format>
    <format dxfId="24158">
      <pivotArea dataOnly="0" labelOnly="1" outline="0" fieldPosition="0">
        <references count="1">
          <reference field="12" count="0"/>
        </references>
      </pivotArea>
    </format>
    <format dxfId="24157">
      <pivotArea dataOnly="0" labelOnly="1" grandCol="1" outline="0" fieldPosition="0"/>
    </format>
    <format dxfId="24156">
      <pivotArea outline="0" collapsedLevelsAreSubtotals="1" fieldPosition="0"/>
    </format>
    <format dxfId="24155">
      <pivotArea dataOnly="0" labelOnly="1" grandRow="1" outline="0" fieldPosition="0"/>
    </format>
    <format dxfId="24154">
      <pivotArea dataOnly="0" labelOnly="1" outline="0" fieldPosition="0">
        <references count="1">
          <reference field="12" count="0"/>
        </references>
      </pivotArea>
    </format>
    <format dxfId="24153">
      <pivotArea dataOnly="0" labelOnly="1" grandCol="1" outline="0" fieldPosition="0"/>
    </format>
    <format dxfId="24152">
      <pivotArea outline="0" collapsedLevelsAreSubtotals="1" fieldPosition="0"/>
    </format>
    <format dxfId="24151">
      <pivotArea dataOnly="0" labelOnly="1" grandRow="1" outline="0" fieldPosition="0"/>
    </format>
    <format dxfId="24150">
      <pivotArea dataOnly="0" labelOnly="1" outline="0" fieldPosition="0">
        <references count="1">
          <reference field="12" count="0"/>
        </references>
      </pivotArea>
    </format>
    <format dxfId="24149">
      <pivotArea dataOnly="0" labelOnly="1" grandCol="1" outline="0" fieldPosition="0"/>
    </format>
    <format dxfId="24148">
      <pivotArea dataOnly="0" labelOnly="1" outline="0" fieldPosition="0">
        <references count="1">
          <reference field="12" count="0"/>
        </references>
      </pivotArea>
    </format>
    <format dxfId="24147">
      <pivotArea dataOnly="0" labelOnly="1" grandCol="1" outline="0" fieldPosition="0"/>
    </format>
    <format dxfId="24146">
      <pivotArea grandRow="1" outline="0" collapsedLevelsAreSubtotals="1" fieldPosition="0"/>
    </format>
    <format dxfId="24145">
      <pivotArea dataOnly="0" labelOnly="1" grandRow="1" outline="0" fieldPosition="0"/>
    </format>
    <format dxfId="24144">
      <pivotArea outline="0" collapsedLevelsAreSubtotals="1" fieldPosition="0"/>
    </format>
    <format dxfId="24143">
      <pivotArea dataOnly="0" labelOnly="1" grandRow="1" outline="0" fieldPosition="0"/>
    </format>
    <format dxfId="24142">
      <pivotArea dataOnly="0" labelOnly="1" outline="0" fieldPosition="0">
        <references count="1">
          <reference field="12" count="0"/>
        </references>
      </pivotArea>
    </format>
    <format dxfId="24141">
      <pivotArea dataOnly="0" labelOnly="1" grandCol="1" outline="0" fieldPosition="0"/>
    </format>
    <format dxfId="24140">
      <pivotArea outline="0" collapsedLevelsAreSubtotals="1" fieldPosition="0"/>
    </format>
    <format dxfId="24139">
      <pivotArea field="13" type="button" dataOnly="0" labelOnly="1" outline="0" axis="axisRow" fieldPosition="0"/>
    </format>
    <format dxfId="24138">
      <pivotArea dataOnly="0" labelOnly="1" outline="0" fieldPosition="0">
        <references count="1">
          <reference field="13" count="0"/>
        </references>
      </pivotArea>
    </format>
    <format dxfId="24137">
      <pivotArea dataOnly="0" labelOnly="1" grandRow="1" outline="0" fieldPosition="0"/>
    </format>
    <format dxfId="24136">
      <pivotArea dataOnly="0" labelOnly="1" outline="0" fieldPosition="0">
        <references count="1">
          <reference field="12" count="0"/>
        </references>
      </pivotArea>
    </format>
    <format dxfId="24135">
      <pivotArea dataOnly="0" labelOnly="1" grandCol="1" outline="0" fieldPosition="0"/>
    </format>
    <format dxfId="24134">
      <pivotArea outline="0" collapsedLevelsAreSubtotals="1" fieldPosition="0"/>
    </format>
    <format dxfId="24133">
      <pivotArea field="13" type="button" dataOnly="0" labelOnly="1" outline="0" axis="axisRow" fieldPosition="0"/>
    </format>
    <format dxfId="24132">
      <pivotArea dataOnly="0" labelOnly="1" outline="0" fieldPosition="0">
        <references count="1">
          <reference field="13" count="0"/>
        </references>
      </pivotArea>
    </format>
    <format dxfId="24131">
      <pivotArea dataOnly="0" labelOnly="1" grandRow="1" outline="0" fieldPosition="0"/>
    </format>
    <format dxfId="24130">
      <pivotArea dataOnly="0" labelOnly="1" outline="0" fieldPosition="0">
        <references count="1">
          <reference field="12" count="0"/>
        </references>
      </pivotArea>
    </format>
    <format dxfId="24129">
      <pivotArea dataOnly="0" labelOnly="1" grandCol="1" outline="0" fieldPosition="0"/>
    </format>
    <format dxfId="24128">
      <pivotArea outline="0" collapsedLevelsAreSubtotals="1" fieldPosition="0"/>
    </format>
    <format dxfId="24127">
      <pivotArea field="13" type="button" dataOnly="0" labelOnly="1" outline="0" axis="axisRow" fieldPosition="0"/>
    </format>
    <format dxfId="24126">
      <pivotArea dataOnly="0" labelOnly="1" outline="0" fieldPosition="0">
        <references count="1">
          <reference field="13" count="0"/>
        </references>
      </pivotArea>
    </format>
    <format dxfId="24125">
      <pivotArea dataOnly="0" labelOnly="1" grandRow="1" outline="0" fieldPosition="0"/>
    </format>
    <format dxfId="24124">
      <pivotArea dataOnly="0" labelOnly="1" outline="0" fieldPosition="0">
        <references count="1">
          <reference field="12" count="0"/>
        </references>
      </pivotArea>
    </format>
    <format dxfId="24123">
      <pivotArea dataOnly="0" labelOnly="1" grandCol="1" outline="0" fieldPosition="0"/>
    </format>
    <format dxfId="24122">
      <pivotArea outline="0" collapsedLevelsAreSubtotals="1" fieldPosition="0"/>
    </format>
    <format dxfId="24121">
      <pivotArea field="13" type="button" dataOnly="0" labelOnly="1" outline="0" axis="axisRow" fieldPosition="0"/>
    </format>
    <format dxfId="24120">
      <pivotArea dataOnly="0" labelOnly="1" outline="0" fieldPosition="0">
        <references count="1">
          <reference field="13" count="0"/>
        </references>
      </pivotArea>
    </format>
    <format dxfId="24119">
      <pivotArea dataOnly="0" labelOnly="1" grandRow="1" outline="0" fieldPosition="0"/>
    </format>
    <format dxfId="24118">
      <pivotArea dataOnly="0" labelOnly="1" outline="0" fieldPosition="0">
        <references count="1">
          <reference field="12" count="0"/>
        </references>
      </pivotArea>
    </format>
    <format dxfId="24117">
      <pivotArea dataOnly="0" labelOnly="1" grandCol="1" outline="0" fieldPosition="0"/>
    </format>
    <format dxfId="24116">
      <pivotArea grandRow="1" outline="0" collapsedLevelsAreSubtotals="1" fieldPosition="0"/>
    </format>
    <format dxfId="24115">
      <pivotArea dataOnly="0" labelOnly="1" grandRow="1" outline="0" fieldPosition="0"/>
    </format>
    <format dxfId="24114">
      <pivotArea grandRow="1" outline="0" collapsedLevelsAreSubtotals="1" fieldPosition="0"/>
    </format>
    <format dxfId="24113">
      <pivotArea dataOnly="0" labelOnly="1" grandRow="1" outline="0" fieldPosition="0"/>
    </format>
    <format dxfId="24112">
      <pivotArea outline="0" collapsedLevelsAreSubtotals="1" fieldPosition="0"/>
    </format>
    <format dxfId="24111">
      <pivotArea dataOnly="0" labelOnly="1" outline="0" fieldPosition="0">
        <references count="1">
          <reference field="12" count="0"/>
        </references>
      </pivotArea>
    </format>
    <format dxfId="24110">
      <pivotArea dataOnly="0" labelOnly="1" grandCol="1" outline="0" fieldPosition="0"/>
    </format>
    <format dxfId="24109">
      <pivotArea outline="0" collapsedLevelsAreSubtotals="1" fieldPosition="0"/>
    </format>
    <format dxfId="24108">
      <pivotArea dataOnly="0" labelOnly="1" outline="0" fieldPosition="0">
        <references count="1">
          <reference field="12" count="0"/>
        </references>
      </pivotArea>
    </format>
    <format dxfId="24107">
      <pivotArea dataOnly="0" labelOnly="1" grandCol="1" outline="0" fieldPosition="0"/>
    </format>
    <format dxfId="24106">
      <pivotArea outline="0" collapsedLevelsAreSubtotals="1" fieldPosition="0"/>
    </format>
    <format dxfId="24105">
      <pivotArea field="13" type="button" dataOnly="0" labelOnly="1" outline="0" axis="axisRow" fieldPosition="0"/>
    </format>
    <format dxfId="24104">
      <pivotArea dataOnly="0" labelOnly="1" outline="0" fieldPosition="0">
        <references count="1">
          <reference field="13" count="17">
            <x v="0"/>
            <x v="1"/>
            <x v="2"/>
            <x v="3"/>
            <x v="4"/>
            <x v="5"/>
            <x v="6"/>
            <x v="7"/>
            <x v="8"/>
            <x v="9"/>
            <x v="10"/>
            <x v="11"/>
            <x v="13"/>
            <x v="14"/>
            <x v="15"/>
            <x v="16"/>
            <x v="17"/>
          </reference>
        </references>
      </pivotArea>
    </format>
    <format dxfId="24103">
      <pivotArea dataOnly="0" labelOnly="1" grandRow="1" outline="0" fieldPosition="0"/>
    </format>
    <format dxfId="24102">
      <pivotArea dataOnly="0" labelOnly="1" outline="0" fieldPosition="0">
        <references count="1">
          <reference field="12" count="0"/>
        </references>
      </pivotArea>
    </format>
    <format dxfId="24101">
      <pivotArea dataOnly="0" labelOnly="1" grandCol="1" outline="0" fieldPosition="0"/>
    </format>
    <format dxfId="24100">
      <pivotArea outline="0" collapsedLevelsAreSubtotals="1" fieldPosition="0"/>
    </format>
    <format dxfId="24099">
      <pivotArea field="13" type="button" dataOnly="0" labelOnly="1" outline="0" axis="axisRow" fieldPosition="0"/>
    </format>
    <format dxfId="24098">
      <pivotArea dataOnly="0" labelOnly="1" outline="0" fieldPosition="0">
        <references count="1">
          <reference field="13" count="17">
            <x v="0"/>
            <x v="1"/>
            <x v="2"/>
            <x v="3"/>
            <x v="4"/>
            <x v="5"/>
            <x v="6"/>
            <x v="7"/>
            <x v="8"/>
            <x v="9"/>
            <x v="10"/>
            <x v="11"/>
            <x v="13"/>
            <x v="14"/>
            <x v="15"/>
            <x v="16"/>
            <x v="17"/>
          </reference>
        </references>
      </pivotArea>
    </format>
    <format dxfId="24097">
      <pivotArea dataOnly="0" labelOnly="1" grandRow="1" outline="0" fieldPosition="0"/>
    </format>
    <format dxfId="24096">
      <pivotArea dataOnly="0" labelOnly="1" outline="0" fieldPosition="0">
        <references count="1">
          <reference field="12" count="0"/>
        </references>
      </pivotArea>
    </format>
    <format dxfId="24095">
      <pivotArea dataOnly="0" labelOnly="1" grandCol="1" outline="0" fieldPosition="0"/>
    </format>
    <format dxfId="24094">
      <pivotArea grandRow="1" outline="0" collapsedLevelsAreSubtotals="1" fieldPosition="0"/>
    </format>
    <format dxfId="24093">
      <pivotArea dataOnly="0" labelOnly="1" grandRow="1" outline="0" fieldPosition="0"/>
    </format>
    <format dxfId="24092">
      <pivotArea field="13" type="button" dataOnly="0" labelOnly="1" outline="0" axis="axisRow" fieldPosition="0"/>
    </format>
    <format dxfId="24091">
      <pivotArea dataOnly="0" labelOnly="1" outline="0" fieldPosition="0">
        <references count="1">
          <reference field="12" count="0"/>
        </references>
      </pivotArea>
    </format>
    <format dxfId="24090">
      <pivotArea dataOnly="0" labelOnly="1" grandCol="1" outline="0" fieldPosition="0"/>
    </format>
    <format dxfId="24089">
      <pivotArea outline="0" collapsedLevelsAreSubtotals="1" fieldPosition="0"/>
    </format>
    <format dxfId="24088">
      <pivotArea field="13" type="button" dataOnly="0" labelOnly="1" outline="0" axis="axisRow" fieldPosition="0"/>
    </format>
    <format dxfId="24087">
      <pivotArea dataOnly="0" labelOnly="1" outline="0" fieldPosition="0">
        <references count="1">
          <reference field="13" count="8">
            <x v="1"/>
            <x v="2"/>
            <x v="3"/>
            <x v="4"/>
            <x v="5"/>
            <x v="8"/>
            <x v="9"/>
            <x v="11"/>
          </reference>
        </references>
      </pivotArea>
    </format>
    <format dxfId="24086">
      <pivotArea dataOnly="0" labelOnly="1" grandRow="1" outline="0" fieldPosition="0"/>
    </format>
    <format dxfId="24085">
      <pivotArea dataOnly="0" labelOnly="1" outline="0" fieldPosition="0">
        <references count="1">
          <reference field="12" count="0"/>
        </references>
      </pivotArea>
    </format>
    <format dxfId="24084">
      <pivotArea dataOnly="0" labelOnly="1" grandCol="1" outline="0" fieldPosition="0"/>
    </format>
    <format dxfId="24083">
      <pivotArea outline="0" collapsedLevelsAreSubtotals="1" fieldPosition="0"/>
    </format>
    <format dxfId="24082">
      <pivotArea field="13" type="button" dataOnly="0" labelOnly="1" outline="0" axis="axisRow" fieldPosition="0"/>
    </format>
    <format dxfId="24081">
      <pivotArea dataOnly="0" labelOnly="1" outline="0" fieldPosition="0">
        <references count="1">
          <reference field="13" count="10">
            <x v="1"/>
            <x v="2"/>
            <x v="3"/>
            <x v="4"/>
            <x v="5"/>
            <x v="6"/>
            <x v="8"/>
            <x v="9"/>
            <x v="11"/>
            <x v="16"/>
          </reference>
        </references>
      </pivotArea>
    </format>
    <format dxfId="24080">
      <pivotArea dataOnly="0" labelOnly="1" grandRow="1" outline="0" fieldPosition="0"/>
    </format>
    <format dxfId="24079">
      <pivotArea dataOnly="0" labelOnly="1" outline="0" fieldPosition="0">
        <references count="1">
          <reference field="12" count="0"/>
        </references>
      </pivotArea>
    </format>
    <format dxfId="24078">
      <pivotArea dataOnly="0" labelOnly="1" grandCol="1" outline="0" fieldPosition="0"/>
    </format>
    <format dxfId="24077">
      <pivotArea outline="0" collapsedLevelsAreSubtotals="1" fieldPosition="0"/>
    </format>
    <format dxfId="24076">
      <pivotArea field="13" type="button" dataOnly="0" labelOnly="1" outline="0" axis="axisRow" fieldPosition="0"/>
    </format>
    <format dxfId="24075">
      <pivotArea dataOnly="0" labelOnly="1" outline="0" fieldPosition="0">
        <references count="1">
          <reference field="13" count="10">
            <x v="1"/>
            <x v="2"/>
            <x v="3"/>
            <x v="4"/>
            <x v="5"/>
            <x v="6"/>
            <x v="8"/>
            <x v="9"/>
            <x v="11"/>
            <x v="16"/>
          </reference>
        </references>
      </pivotArea>
    </format>
    <format dxfId="24074">
      <pivotArea dataOnly="0" labelOnly="1" grandRow="1" outline="0" fieldPosition="0"/>
    </format>
    <format dxfId="24073">
      <pivotArea dataOnly="0" labelOnly="1" outline="0" fieldPosition="0">
        <references count="1">
          <reference field="12" count="0"/>
        </references>
      </pivotArea>
    </format>
    <format dxfId="24072">
      <pivotArea dataOnly="0" labelOnly="1" grandCol="1" outline="0" fieldPosition="0"/>
    </format>
    <format dxfId="24071">
      <pivotArea field="13" type="button" dataOnly="0" labelOnly="1" outline="0" axis="axisRow" fieldPosition="0"/>
    </format>
    <format dxfId="24070">
      <pivotArea dataOnly="0" labelOnly="1" outline="0" fieldPosition="0">
        <references count="1">
          <reference field="12" count="0"/>
        </references>
      </pivotArea>
    </format>
    <format dxfId="24069">
      <pivotArea dataOnly="0" labelOnly="1" grandCol="1" outline="0" fieldPosition="0"/>
    </format>
    <format dxfId="24068">
      <pivotArea grandRow="1" outline="0" collapsedLevelsAreSubtotals="1" fieldPosition="0"/>
    </format>
    <format dxfId="24067">
      <pivotArea dataOnly="0" labelOnly="1" grandRow="1" outline="0" fieldPosition="0"/>
    </format>
    <format dxfId="24066">
      <pivotArea outline="0" fieldPosition="0">
        <references count="1">
          <reference field="13" count="1" selected="0">
            <x v="16"/>
          </reference>
        </references>
      </pivotArea>
    </format>
    <format dxfId="24065">
      <pivotArea grandRow="1" outline="0" collapsedLevelsAreSubtotals="1" fieldPosition="0"/>
    </format>
    <format dxfId="24064">
      <pivotArea outline="0" collapsedLevelsAreSubtotals="1" fieldPosition="0"/>
    </format>
    <format dxfId="24063">
      <pivotArea dataOnly="0" labelOnly="1" outline="0" fieldPosition="0">
        <references count="1">
          <reference field="13" count="11">
            <x v="1"/>
            <x v="2"/>
            <x v="3"/>
            <x v="4"/>
            <x v="5"/>
            <x v="6"/>
            <x v="8"/>
            <x v="9"/>
            <x v="11"/>
            <x v="15"/>
            <x v="16"/>
          </reference>
        </references>
      </pivotArea>
    </format>
    <format dxfId="24062">
      <pivotArea dataOnly="0" labelOnly="1" grandRow="1" outline="0" fieldPosition="0"/>
    </format>
    <format dxfId="24061">
      <pivotArea field="13" type="button" dataOnly="0" labelOnly="1" outline="0" axis="axisRow" fieldPosition="0"/>
    </format>
    <format dxfId="24060">
      <pivotArea dataOnly="0" labelOnly="1" outline="0" fieldPosition="0">
        <references count="1">
          <reference field="12" count="0"/>
        </references>
      </pivotArea>
    </format>
    <format dxfId="24059">
      <pivotArea dataOnly="0" labelOnly="1" grandCol="1" outline="0" fieldPosition="0"/>
    </format>
    <format dxfId="24058">
      <pivotArea dataOnly="0" labelOnly="1" grandRow="1" outline="0" fieldPosition="0"/>
    </format>
    <format dxfId="24057">
      <pivotArea outline="0" collapsedLevelsAreSubtotals="1" fieldPosition="0"/>
    </format>
    <format dxfId="24056">
      <pivotArea field="13" type="button" dataOnly="0" labelOnly="1" outline="0" axis="axisRow" fieldPosition="0"/>
    </format>
    <format dxfId="24055">
      <pivotArea dataOnly="0" labelOnly="1" outline="0" fieldPosition="0">
        <references count="1">
          <reference field="13" count="11">
            <x v="1"/>
            <x v="2"/>
            <x v="3"/>
            <x v="4"/>
            <x v="5"/>
            <x v="6"/>
            <x v="8"/>
            <x v="9"/>
            <x v="11"/>
            <x v="15"/>
            <x v="16"/>
          </reference>
        </references>
      </pivotArea>
    </format>
    <format dxfId="24054">
      <pivotArea dataOnly="0" labelOnly="1" grandRow="1" outline="0" fieldPosition="0"/>
    </format>
    <format dxfId="24053">
      <pivotArea dataOnly="0" labelOnly="1" outline="0" fieldPosition="0">
        <references count="1">
          <reference field="12" count="0"/>
        </references>
      </pivotArea>
    </format>
    <format dxfId="24052">
      <pivotArea dataOnly="0" labelOnly="1" grandCol="1" outline="0" fieldPosition="0"/>
    </format>
    <format dxfId="24051">
      <pivotArea outline="0" collapsedLevelsAreSubtotals="1" fieldPosition="0"/>
    </format>
    <format dxfId="24050">
      <pivotArea field="13" type="button" dataOnly="0" labelOnly="1" outline="0" axis="axisRow" fieldPosition="0"/>
    </format>
    <format dxfId="24049">
      <pivotArea dataOnly="0" labelOnly="1" outline="0" fieldPosition="0">
        <references count="1">
          <reference field="13" count="11">
            <x v="1"/>
            <x v="2"/>
            <x v="3"/>
            <x v="4"/>
            <x v="5"/>
            <x v="6"/>
            <x v="8"/>
            <x v="9"/>
            <x v="11"/>
            <x v="15"/>
            <x v="16"/>
          </reference>
        </references>
      </pivotArea>
    </format>
    <format dxfId="24048">
      <pivotArea dataOnly="0" labelOnly="1" grandRow="1" outline="0" fieldPosition="0"/>
    </format>
    <format dxfId="24047">
      <pivotArea dataOnly="0" labelOnly="1" outline="0" fieldPosition="0">
        <references count="1">
          <reference field="12" count="0"/>
        </references>
      </pivotArea>
    </format>
    <format dxfId="24046">
      <pivotArea dataOnly="0" labelOnly="1" grandCol="1" outline="0" fieldPosition="0"/>
    </format>
    <format dxfId="24045">
      <pivotArea outline="0" collapsedLevelsAreSubtotals="1" fieldPosition="0"/>
    </format>
    <format dxfId="24044">
      <pivotArea field="13" type="button" dataOnly="0" labelOnly="1" outline="0" axis="axisRow" fieldPosition="0"/>
    </format>
    <format dxfId="24043">
      <pivotArea dataOnly="0" labelOnly="1" outline="0" fieldPosition="0">
        <references count="1">
          <reference field="13" count="11">
            <x v="1"/>
            <x v="2"/>
            <x v="3"/>
            <x v="4"/>
            <x v="5"/>
            <x v="6"/>
            <x v="8"/>
            <x v="9"/>
            <x v="11"/>
            <x v="15"/>
            <x v="16"/>
          </reference>
        </references>
      </pivotArea>
    </format>
    <format dxfId="24042">
      <pivotArea dataOnly="0" labelOnly="1" grandRow="1" outline="0" fieldPosition="0"/>
    </format>
    <format dxfId="24041">
      <pivotArea dataOnly="0" labelOnly="1" outline="0" fieldPosition="0">
        <references count="1">
          <reference field="12" count="0"/>
        </references>
      </pivotArea>
    </format>
    <format dxfId="24040">
      <pivotArea dataOnly="0" labelOnly="1" grandCol="1" outline="0" fieldPosition="0"/>
    </format>
    <format dxfId="24039">
      <pivotArea field="13" type="button" dataOnly="0" labelOnly="1" outline="0" axis="axisRow" fieldPosition="0"/>
    </format>
    <format dxfId="24038">
      <pivotArea dataOnly="0" labelOnly="1" outline="0" fieldPosition="0">
        <references count="1">
          <reference field="12" count="0"/>
        </references>
      </pivotArea>
    </format>
    <format dxfId="24037">
      <pivotArea dataOnly="0" labelOnly="1" grandCol="1" outline="0" fieldPosition="0"/>
    </format>
    <format dxfId="24036">
      <pivotArea dataOnly="0" labelOnly="1" outline="0" fieldPosition="0">
        <references count="1">
          <reference field="13" count="11">
            <x v="1"/>
            <x v="2"/>
            <x v="3"/>
            <x v="4"/>
            <x v="5"/>
            <x v="6"/>
            <x v="8"/>
            <x v="9"/>
            <x v="11"/>
            <x v="15"/>
            <x v="16"/>
          </reference>
        </references>
      </pivotArea>
    </format>
    <format dxfId="24035">
      <pivotArea dataOnly="0" labelOnly="1" outline="0" fieldPosition="0">
        <references count="1">
          <reference field="13" count="0"/>
        </references>
      </pivotArea>
    </format>
    <format dxfId="24034">
      <pivotArea outline="0" collapsedLevelsAreSubtotals="1" fieldPosition="0"/>
    </format>
    <format dxfId="24033">
      <pivotArea field="13" type="button" dataOnly="0" labelOnly="1" outline="0" axis="axisRow" fieldPosition="0"/>
    </format>
    <format dxfId="24032">
      <pivotArea dataOnly="0" labelOnly="1" outline="0" fieldPosition="0">
        <references count="1">
          <reference field="13" count="11">
            <x v="1"/>
            <x v="2"/>
            <x v="3"/>
            <x v="4"/>
            <x v="5"/>
            <x v="7"/>
            <x v="8"/>
            <x v="9"/>
            <x v="11"/>
            <x v="15"/>
            <x v="16"/>
          </reference>
        </references>
      </pivotArea>
    </format>
    <format dxfId="24031">
      <pivotArea dataOnly="0" labelOnly="1" grandRow="1" outline="0" fieldPosition="0"/>
    </format>
    <format dxfId="24030">
      <pivotArea dataOnly="0" labelOnly="1" outline="0" fieldPosition="0">
        <references count="1">
          <reference field="12" count="0"/>
        </references>
      </pivotArea>
    </format>
    <format dxfId="24029">
      <pivotArea dataOnly="0" labelOnly="1" grandCol="1" outline="0" fieldPosition="0"/>
    </format>
    <format dxfId="24028">
      <pivotArea dataOnly="0" labelOnly="1" outline="0" fieldPosition="0">
        <references count="1">
          <reference field="13" count="15">
            <x v="1"/>
            <x v="2"/>
            <x v="3"/>
            <x v="4"/>
            <x v="5"/>
            <x v="6"/>
            <x v="7"/>
            <x v="8"/>
            <x v="9"/>
            <x v="10"/>
            <x v="11"/>
            <x v="12"/>
            <x v="13"/>
            <x v="15"/>
            <x v="16"/>
          </reference>
        </references>
      </pivotArea>
    </format>
    <format dxfId="24027">
      <pivotArea outline="0" fieldPosition="0">
        <references count="1">
          <reference field="13" count="14" selected="0">
            <x v="1"/>
            <x v="2"/>
            <x v="3"/>
            <x v="4"/>
            <x v="5"/>
            <x v="6"/>
            <x v="8"/>
            <x v="9"/>
            <x v="10"/>
            <x v="11"/>
            <x v="12"/>
            <x v="13"/>
            <x v="15"/>
            <x v="16"/>
          </reference>
        </references>
      </pivotArea>
    </format>
    <format dxfId="24026">
      <pivotArea dataOnly="0" labelOnly="1" outline="0" fieldPosition="0">
        <references count="1">
          <reference field="13" count="14">
            <x v="1"/>
            <x v="2"/>
            <x v="3"/>
            <x v="4"/>
            <x v="5"/>
            <x v="6"/>
            <x v="8"/>
            <x v="9"/>
            <x v="10"/>
            <x v="11"/>
            <x v="12"/>
            <x v="13"/>
            <x v="15"/>
            <x v="16"/>
          </reference>
        </references>
      </pivotArea>
    </format>
    <format dxfId="24025">
      <pivotArea dataOnly="0" labelOnly="1" outline="0" fieldPosition="0">
        <references count="1">
          <reference field="13" count="10">
            <x v="0"/>
            <x v="1"/>
            <x v="3"/>
            <x v="4"/>
            <x v="5"/>
            <x v="7"/>
            <x v="8"/>
            <x v="9"/>
            <x v="11"/>
            <x v="15"/>
          </reference>
        </references>
      </pivotArea>
    </format>
    <format dxfId="24024">
      <pivotArea dataOnly="0" labelOnly="1" outline="0" fieldPosition="0">
        <references count="1">
          <reference field="13" count="10">
            <x v="0"/>
            <x v="1"/>
            <x v="3"/>
            <x v="4"/>
            <x v="5"/>
            <x v="7"/>
            <x v="8"/>
            <x v="9"/>
            <x v="11"/>
            <x v="15"/>
          </reference>
        </references>
      </pivotArea>
    </format>
    <format dxfId="24023">
      <pivotArea dataOnly="0" labelOnly="1" outline="0" fieldPosition="0">
        <references count="1">
          <reference field="13" count="10">
            <x v="0"/>
            <x v="1"/>
            <x v="3"/>
            <x v="4"/>
            <x v="5"/>
            <x v="7"/>
            <x v="8"/>
            <x v="9"/>
            <x v="11"/>
            <x v="15"/>
          </reference>
        </references>
      </pivotArea>
    </format>
    <format dxfId="24022">
      <pivotArea type="all" dataOnly="0" outline="0" fieldPosition="0"/>
    </format>
    <format dxfId="24021">
      <pivotArea type="origin" dataOnly="0" labelOnly="1" outline="0" fieldPosition="0"/>
    </format>
    <format dxfId="24020">
      <pivotArea field="12" type="button" dataOnly="0" labelOnly="1" outline="0" axis="axisCol" fieldPosition="0"/>
    </format>
    <format dxfId="24019">
      <pivotArea type="topRight" dataOnly="0" labelOnly="1" outline="0" fieldPosition="0"/>
    </format>
    <format dxfId="24018">
      <pivotArea type="all" dataOnly="0" outline="0" fieldPosition="0"/>
    </format>
    <format dxfId="24017">
      <pivotArea type="origin" dataOnly="0" labelOnly="1" outline="0" fieldPosition="0"/>
    </format>
    <format dxfId="24016">
      <pivotArea field="12" type="button" dataOnly="0" labelOnly="1" outline="0" axis="axisCol" fieldPosition="0"/>
    </format>
    <format dxfId="24015">
      <pivotArea type="topRight" dataOnly="0" labelOnly="1" outline="0" fieldPosition="0"/>
    </format>
    <format dxfId="24014">
      <pivotArea outline="0" collapsedLevelsAreSubtotals="1" fieldPosition="0"/>
    </format>
    <format dxfId="24013">
      <pivotArea dataOnly="0" labelOnly="1" outline="0" fieldPosition="0">
        <references count="1">
          <reference field="13" count="10">
            <x v="0"/>
            <x v="1"/>
            <x v="3"/>
            <x v="4"/>
            <x v="5"/>
            <x v="7"/>
            <x v="8"/>
            <x v="9"/>
            <x v="11"/>
            <x v="15"/>
          </reference>
        </references>
      </pivotArea>
    </format>
    <format dxfId="24012">
      <pivotArea field="13" type="button" dataOnly="0" labelOnly="1" outline="0" axis="axisRow" fieldPosition="0"/>
    </format>
    <format dxfId="24011">
      <pivotArea dataOnly="0" labelOnly="1" outline="0" fieldPosition="0">
        <references count="1">
          <reference field="12" count="0"/>
        </references>
      </pivotArea>
    </format>
    <format dxfId="24010">
      <pivotArea dataOnly="0" labelOnly="1" grandCol="1" outline="0" fieldPosition="0"/>
    </format>
    <format dxfId="24009">
      <pivotArea grandRow="1" outline="0" collapsedLevelsAreSubtotals="1" fieldPosition="0"/>
    </format>
    <format dxfId="24008">
      <pivotArea dataOnly="0" labelOnly="1" grandRow="1" outline="0" fieldPosition="0"/>
    </format>
    <format dxfId="24007">
      <pivotArea outline="0" fieldPosition="0">
        <references count="1">
          <reference field="13" count="10" selected="0">
            <x v="0"/>
            <x v="1"/>
            <x v="3"/>
            <x v="4"/>
            <x v="5"/>
            <x v="7"/>
            <x v="8"/>
            <x v="9"/>
            <x v="11"/>
            <x v="15"/>
          </reference>
        </references>
      </pivotArea>
    </format>
    <format dxfId="24006">
      <pivotArea dataOnly="0" labelOnly="1" outline="0" fieldPosition="0">
        <references count="1">
          <reference field="13" count="10">
            <x v="0"/>
            <x v="1"/>
            <x v="3"/>
            <x v="4"/>
            <x v="5"/>
            <x v="7"/>
            <x v="8"/>
            <x v="9"/>
            <x v="11"/>
            <x v="15"/>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6BD2C37-FAC8-4AE1-9768-1EF941A58DEF}" name="PivotTable9" cacheId="86"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4:E32" firstHeaderRow="1" firstDataRow="2" firstDataCol="1"/>
  <pivotFields count="162">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axis="axisCol" compact="0" outline="0" showAll="0">
      <items count="4">
        <item x="1"/>
        <item x="0"/>
        <item x="2"/>
        <item t="default"/>
      </items>
    </pivotField>
    <pivotField compact="0" outline="0" showAll="0"/>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4"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2"/>
  </rowFields>
  <rowItems count="7">
    <i>
      <x/>
    </i>
    <i>
      <x v="1"/>
    </i>
    <i>
      <x v="2"/>
    </i>
    <i>
      <x v="3"/>
    </i>
    <i>
      <x v="4"/>
    </i>
    <i>
      <x v="5"/>
    </i>
    <i t="grand">
      <x/>
    </i>
  </rowItems>
  <colFields count="1">
    <field x="13"/>
  </colFields>
  <colItems count="4">
    <i>
      <x/>
    </i>
    <i>
      <x v="1"/>
    </i>
    <i>
      <x v="2"/>
    </i>
    <i t="grand">
      <x/>
    </i>
  </colItems>
  <dataFields count="1">
    <dataField name="." fld="38" baseField="0" baseItem="0"/>
  </dataFields>
  <formats count="71">
    <format dxfId="24335">
      <pivotArea outline="0" collapsedLevelsAreSubtotals="1" fieldPosition="0"/>
    </format>
    <format dxfId="24334">
      <pivotArea field="12" type="button" dataOnly="0" labelOnly="1" outline="0" axis="axisRow" fieldPosition="0"/>
    </format>
    <format dxfId="24333">
      <pivotArea dataOnly="0" labelOnly="1" outline="0" fieldPosition="0">
        <references count="1">
          <reference field="12" count="0"/>
        </references>
      </pivotArea>
    </format>
    <format dxfId="24332">
      <pivotArea dataOnly="0" labelOnly="1" grandRow="1" outline="0" fieldPosition="0"/>
    </format>
    <format dxfId="24331">
      <pivotArea dataOnly="0" labelOnly="1" outline="0" fieldPosition="0">
        <references count="1">
          <reference field="13" count="0"/>
        </references>
      </pivotArea>
    </format>
    <format dxfId="24330">
      <pivotArea dataOnly="0" labelOnly="1" grandCol="1" outline="0" fieldPosition="0"/>
    </format>
    <format dxfId="24329">
      <pivotArea outline="0" collapsedLevelsAreSubtotals="1" fieldPosition="0"/>
    </format>
    <format dxfId="24328">
      <pivotArea field="12" type="button" dataOnly="0" labelOnly="1" outline="0" axis="axisRow" fieldPosition="0"/>
    </format>
    <format dxfId="24327">
      <pivotArea dataOnly="0" labelOnly="1" outline="0" fieldPosition="0">
        <references count="1">
          <reference field="12" count="0"/>
        </references>
      </pivotArea>
    </format>
    <format dxfId="24326">
      <pivotArea dataOnly="0" labelOnly="1" grandRow="1" outline="0" fieldPosition="0"/>
    </format>
    <format dxfId="24325">
      <pivotArea dataOnly="0" labelOnly="1" outline="0" fieldPosition="0">
        <references count="1">
          <reference field="13" count="0"/>
        </references>
      </pivotArea>
    </format>
    <format dxfId="24324">
      <pivotArea dataOnly="0" labelOnly="1" grandCol="1" outline="0" fieldPosition="0"/>
    </format>
    <format dxfId="24323">
      <pivotArea dataOnly="0" labelOnly="1" outline="0" fieldPosition="0">
        <references count="1">
          <reference field="12" count="0"/>
        </references>
      </pivotArea>
    </format>
    <format dxfId="24322">
      <pivotArea grandRow="1" outline="0" collapsedLevelsAreSubtotals="1" fieldPosition="0"/>
    </format>
    <format dxfId="24321">
      <pivotArea dataOnly="0" labelOnly="1" grandRow="1" outline="0" fieldPosition="0"/>
    </format>
    <format dxfId="24320">
      <pivotArea field="12" type="button" dataOnly="0" labelOnly="1" outline="0" axis="axisRow" fieldPosition="0"/>
    </format>
    <format dxfId="24319">
      <pivotArea type="origin" dataOnly="0" labelOnly="1" outline="0" fieldPosition="0"/>
    </format>
    <format dxfId="24318">
      <pivotArea field="12" type="button" dataOnly="0" labelOnly="1" outline="0" axis="axisRow" fieldPosition="0"/>
    </format>
    <format dxfId="24317">
      <pivotArea dataOnly="0" labelOnly="1" outline="0" fieldPosition="0">
        <references count="1">
          <reference field="12" count="0"/>
        </references>
      </pivotArea>
    </format>
    <format dxfId="24316">
      <pivotArea dataOnly="0" labelOnly="1" grandRow="1" outline="0" fieldPosition="0"/>
    </format>
    <format dxfId="24315">
      <pivotArea type="origin" dataOnly="0" labelOnly="1" outline="0" fieldPosition="0"/>
    </format>
    <format dxfId="24314">
      <pivotArea field="12" type="button" dataOnly="0" labelOnly="1" outline="0" axis="axisRow" fieldPosition="0"/>
    </format>
    <format dxfId="24313">
      <pivotArea dataOnly="0" labelOnly="1" outline="0" fieldPosition="0">
        <references count="1">
          <reference field="12" count="0"/>
        </references>
      </pivotArea>
    </format>
    <format dxfId="24312">
      <pivotArea dataOnly="0" labelOnly="1" grandRow="1" outline="0" fieldPosition="0"/>
    </format>
    <format dxfId="24311">
      <pivotArea type="origin" dataOnly="0" labelOnly="1" outline="0" fieldPosition="0"/>
    </format>
    <format dxfId="24310">
      <pivotArea field="12" type="button" dataOnly="0" labelOnly="1" outline="0" axis="axisRow" fieldPosition="0"/>
    </format>
    <format dxfId="24309">
      <pivotArea dataOnly="0" labelOnly="1" outline="0" fieldPosition="0">
        <references count="1">
          <reference field="12" count="0"/>
        </references>
      </pivotArea>
    </format>
    <format dxfId="24308">
      <pivotArea dataOnly="0" labelOnly="1" grandRow="1" outline="0" fieldPosition="0"/>
    </format>
    <format dxfId="24307">
      <pivotArea type="origin" dataOnly="0" labelOnly="1" outline="0" fieldPosition="0"/>
    </format>
    <format dxfId="24306">
      <pivotArea field="12" type="button" dataOnly="0" labelOnly="1" outline="0" axis="axisRow" fieldPosition="0"/>
    </format>
    <format dxfId="24305">
      <pivotArea dataOnly="0" labelOnly="1" outline="0" fieldPosition="0">
        <references count="1">
          <reference field="12" count="0"/>
        </references>
      </pivotArea>
    </format>
    <format dxfId="24304">
      <pivotArea dataOnly="0" labelOnly="1" grandRow="1" outline="0" fieldPosition="0"/>
    </format>
    <format dxfId="24303">
      <pivotArea grandRow="1" outline="0" collapsedLevelsAreSubtotals="1" fieldPosition="0"/>
    </format>
    <format dxfId="24302">
      <pivotArea dataOnly="0" labelOnly="1" grandRow="1" outline="0" fieldPosition="0"/>
    </format>
    <format dxfId="24301">
      <pivotArea grandRow="1" outline="0" collapsedLevelsAreSubtotals="1" fieldPosition="0"/>
    </format>
    <format dxfId="24300">
      <pivotArea dataOnly="0" labelOnly="1" grandRow="1" outline="0" fieldPosition="0"/>
    </format>
    <format dxfId="24299">
      <pivotArea dataOnly="0" labelOnly="1" outline="0" fieldPosition="0">
        <references count="1">
          <reference field="12" count="0"/>
        </references>
      </pivotArea>
    </format>
    <format dxfId="24298">
      <pivotArea dataOnly="0" labelOnly="1" grandRow="1" outline="0" fieldPosition="0"/>
    </format>
    <format dxfId="24297">
      <pivotArea dataOnly="0" labelOnly="1" outline="0" fieldPosition="0">
        <references count="1">
          <reference field="12" count="0"/>
        </references>
      </pivotArea>
    </format>
    <format dxfId="24296">
      <pivotArea dataOnly="0" labelOnly="1" grandRow="1" outline="0" fieldPosition="0"/>
    </format>
    <format dxfId="24295">
      <pivotArea grandRow="1" outline="0" collapsedLevelsAreSubtotals="1" fieldPosition="0"/>
    </format>
    <format dxfId="24294">
      <pivotArea dataOnly="0" labelOnly="1" grandRow="1" outline="0" fieldPosition="0"/>
    </format>
    <format dxfId="24293">
      <pivotArea dataOnly="0" labelOnly="1" outline="0" fieldPosition="0">
        <references count="1">
          <reference field="12" count="0"/>
        </references>
      </pivotArea>
    </format>
    <format dxfId="24292">
      <pivotArea dataOnly="0" labelOnly="1" grandRow="1" outline="0" fieldPosition="0"/>
    </format>
    <format dxfId="24291">
      <pivotArea dataOnly="0" labelOnly="1" outline="0" fieldPosition="0">
        <references count="1">
          <reference field="12" count="0"/>
        </references>
      </pivotArea>
    </format>
    <format dxfId="24290">
      <pivotArea dataOnly="0" labelOnly="1" grandRow="1" outline="0" fieldPosition="0"/>
    </format>
    <format dxfId="24289">
      <pivotArea dataOnly="0" labelOnly="1" outline="0" fieldPosition="0">
        <references count="1">
          <reference field="12" count="0"/>
        </references>
      </pivotArea>
    </format>
    <format dxfId="24288">
      <pivotArea dataOnly="0" labelOnly="1" grandRow="1" outline="0" fieldPosition="0"/>
    </format>
    <format dxfId="24287">
      <pivotArea grandRow="1" outline="0" collapsedLevelsAreSubtotals="1" fieldPosition="0"/>
    </format>
    <format dxfId="24286">
      <pivotArea dataOnly="0" labelOnly="1" grandRow="1" outline="0" fieldPosition="0"/>
    </format>
    <format dxfId="24285">
      <pivotArea outline="0" fieldPosition="0">
        <references count="1">
          <reference field="12" count="0" selected="0"/>
        </references>
      </pivotArea>
    </format>
    <format dxfId="24284">
      <pivotArea dataOnly="0" labelOnly="1" outline="0" fieldPosition="0">
        <references count="1">
          <reference field="12" count="0"/>
        </references>
      </pivotArea>
    </format>
    <format dxfId="24283">
      <pivotArea outline="0" fieldPosition="0">
        <references count="1">
          <reference field="12" count="0" selected="0"/>
        </references>
      </pivotArea>
    </format>
    <format dxfId="24282">
      <pivotArea dataOnly="0" labelOnly="1" outline="0" fieldPosition="0">
        <references count="1">
          <reference field="12" count="0"/>
        </references>
      </pivotArea>
    </format>
    <format dxfId="24281">
      <pivotArea grandRow="1" outline="0" collapsedLevelsAreSubtotals="1" fieldPosition="0"/>
    </format>
    <format dxfId="24280">
      <pivotArea dataOnly="0" labelOnly="1" grandRow="1" outline="0" fieldPosition="0"/>
    </format>
    <format dxfId="24279">
      <pivotArea type="all" dataOnly="0" outline="0" fieldPosition="0"/>
    </format>
    <format dxfId="24278">
      <pivotArea type="origin" dataOnly="0" labelOnly="1" outline="0" fieldPosition="0"/>
    </format>
    <format dxfId="24277">
      <pivotArea field="13" type="button" dataOnly="0" labelOnly="1" outline="0" axis="axisCol" fieldPosition="0"/>
    </format>
    <format dxfId="24276">
      <pivotArea type="topRight" dataOnly="0" labelOnly="1" outline="0" fieldPosition="0"/>
    </format>
    <format dxfId="24275">
      <pivotArea outline="0" collapsedLevelsAreSubtotals="1" fieldPosition="0"/>
    </format>
    <format dxfId="24274">
      <pivotArea field="12" type="button" dataOnly="0" labelOnly="1" outline="0" axis="axisRow" fieldPosition="0"/>
    </format>
    <format dxfId="24273">
      <pivotArea dataOnly="0" labelOnly="1" outline="0" fieldPosition="0">
        <references count="1">
          <reference field="12" count="0"/>
        </references>
      </pivotArea>
    </format>
    <format dxfId="24272">
      <pivotArea dataOnly="0" labelOnly="1" grandRow="1" outline="0" fieldPosition="0"/>
    </format>
    <format dxfId="24271">
      <pivotArea dataOnly="0" labelOnly="1" outline="0" fieldPosition="0">
        <references count="1">
          <reference field="13" count="0"/>
        </references>
      </pivotArea>
    </format>
    <format dxfId="24270">
      <pivotArea dataOnly="0" labelOnly="1" grandCol="1" outline="0" fieldPosition="0"/>
    </format>
    <format dxfId="24269">
      <pivotArea field="12" type="button" dataOnly="0" labelOnly="1" outline="0" axis="axisRow" fieldPosition="0"/>
    </format>
    <format dxfId="24268">
      <pivotArea dataOnly="0" labelOnly="1" outline="0" fieldPosition="0">
        <references count="1">
          <reference field="13" count="0"/>
        </references>
      </pivotArea>
    </format>
    <format dxfId="24267">
      <pivotArea dataOnly="0" labelOnly="1" grandCol="1" outline="0" fieldPosition="0"/>
    </format>
    <format dxfId="24266">
      <pivotArea grandRow="1" outline="0" collapsedLevelsAreSubtotals="1" fieldPosition="0"/>
    </format>
    <format dxfId="24265">
      <pivotArea dataOnly="0" labelOnly="1" grandRow="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26668D2-CD84-40C7-9793-59332C99D4C9}" name="PivotTable6" cacheId="2"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location ref="L331:N340" firstHeaderRow="0" firstDataRow="1" firstDataCol="1" rowPageCount="2" colPageCount="1"/>
  <pivotFields count="154">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axis="axisPage" multipleItemSelectionAllowed="1" showAll="0" defaultSubtotal="0">
      <items count="8">
        <item x="2"/>
        <item h="1" x="5"/>
        <item h="1" x="4"/>
        <item h="1" x="6"/>
        <item h="1" x="0"/>
        <item h="1" x="1"/>
        <item h="1" x="3"/>
        <item h="1" x="7"/>
      </items>
    </pivotField>
    <pivotField showAll="0" defaultSubtotal="0"/>
    <pivotField showAll="0" defaultSubtotal="0"/>
    <pivotField showAll="0" defaultSubtotal="0"/>
    <pivotField dataField="1" numFmtId="165" showAll="0" defaultSubtotal="0"/>
    <pivotField showAll="0" defaultSubtotal="0"/>
    <pivotField numFmtId="3" showAll="0" defaultSubtotal="0"/>
    <pivotField showAll="0" defaultSubtotal="0"/>
    <pivotField showAll="0"/>
    <pivotField showAll="0" defaultSubtotal="0"/>
    <pivotField showAll="0" defaultSubtotal="0"/>
    <pivotField showAll="0" defaultSubtotal="0"/>
    <pivotField showAll="0" defaultSubtotal="0"/>
    <pivotField axis="axisRow" showAll="0" sortType="ascending" defaultSubtotal="0">
      <items count="16">
        <item x="5"/>
        <item x="14"/>
        <item x="7"/>
        <item x="10"/>
        <item x="13"/>
        <item m="1" x="15"/>
        <item x="6"/>
        <item x="2"/>
        <item x="0"/>
        <item x="4"/>
        <item x="11"/>
        <item x="12"/>
        <item x="1"/>
        <item x="3"/>
        <item x="8"/>
        <item x="9"/>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numFmtId="14" showAll="0" defaultSubtotal="0"/>
    <pivotField showAll="0" defaultSubtotal="0"/>
    <pivotField axis="axisPage" multipleItemSelectionAllowed="1" showAll="0" defaultSubtotal="0">
      <items count="7">
        <item x="0"/>
        <item x="1"/>
        <item x="2"/>
        <item x="3"/>
        <item x="4"/>
        <item x="6"/>
        <item x="5"/>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23"/>
  </rowFields>
  <rowItems count="9">
    <i>
      <x v="2"/>
    </i>
    <i>
      <x v="6"/>
    </i>
    <i>
      <x v="7"/>
    </i>
    <i>
      <x v="8"/>
    </i>
    <i>
      <x v="11"/>
    </i>
    <i>
      <x v="12"/>
    </i>
    <i>
      <x v="13"/>
    </i>
    <i>
      <x v="14"/>
    </i>
    <i t="grand">
      <x/>
    </i>
  </rowItems>
  <colFields count="1">
    <field x="-2"/>
  </colFields>
  <colItems count="2">
    <i>
      <x/>
    </i>
    <i i="1">
      <x v="1"/>
    </i>
  </colItems>
  <pageFields count="2">
    <pageField fld="46" hier="-1"/>
    <pageField fld="10" hier="-1"/>
  </pageFields>
  <dataFields count="2">
    <dataField name="COUNT OF POSS" fld="14" subtotal="count" baseField="21" baseItem="1"/>
    <dataField name="Sum of POS" fld="14" baseField="0" baseItem="0" numFmtId="3"/>
  </dataFields>
  <formats count="358">
    <format dxfId="24693">
      <pivotArea type="all" dataOnly="0" outline="0" fieldPosition="0"/>
    </format>
    <format dxfId="24692">
      <pivotArea outline="0" collapsedLevelsAreSubtotals="1" fieldPosition="0"/>
    </format>
    <format dxfId="24691">
      <pivotArea dataOnly="0" labelOnly="1" grandRow="1" outline="0" fieldPosition="0"/>
    </format>
    <format dxfId="24690">
      <pivotArea type="all" dataOnly="0" outline="0" fieldPosition="0"/>
    </format>
    <format dxfId="24689">
      <pivotArea outline="0" collapsedLevelsAreSubtotals="1" fieldPosition="0"/>
    </format>
    <format dxfId="24688">
      <pivotArea dataOnly="0" labelOnly="1" grandRow="1" outline="0" fieldPosition="0"/>
    </format>
    <format dxfId="24687">
      <pivotArea type="all" dataOnly="0" outline="0" fieldPosition="0"/>
    </format>
    <format dxfId="24686">
      <pivotArea type="all" dataOnly="0" outline="0" fieldPosition="0"/>
    </format>
    <format dxfId="24685">
      <pivotArea outline="0" collapsedLevelsAreSubtotals="1" fieldPosition="0"/>
    </format>
    <format dxfId="24684">
      <pivotArea grandRow="1" outline="0" collapsedLevelsAreSubtotals="1" fieldPosition="0"/>
    </format>
    <format dxfId="24683">
      <pivotArea dataOnly="0" labelOnly="1" grandRow="1" outline="0" fieldPosition="0"/>
    </format>
    <format dxfId="24682">
      <pivotArea type="all" dataOnly="0" outline="0" fieldPosition="0"/>
    </format>
    <format dxfId="24681">
      <pivotArea outline="0" collapsedLevelsAreSubtotals="1" fieldPosition="0"/>
    </format>
    <format dxfId="24680">
      <pivotArea dataOnly="0" labelOnly="1" grandRow="1" outline="0" fieldPosition="0"/>
    </format>
    <format dxfId="24679">
      <pivotArea type="all" dataOnly="0" outline="0" fieldPosition="0"/>
    </format>
    <format dxfId="24678">
      <pivotArea outline="0" collapsedLevelsAreSubtotals="1" fieldPosition="0"/>
    </format>
    <format dxfId="24677">
      <pivotArea type="all" dataOnly="0" outline="0" fieldPosition="0"/>
    </format>
    <format dxfId="24676">
      <pivotArea outline="0" collapsedLevelsAreSubtotals="1" fieldPosition="0"/>
    </format>
    <format dxfId="24675">
      <pivotArea grandRow="1" outline="0" collapsedLevelsAreSubtotals="1" fieldPosition="0"/>
    </format>
    <format dxfId="24674">
      <pivotArea dataOnly="0" labelOnly="1" grandRow="1" outline="0" fieldPosition="0"/>
    </format>
    <format dxfId="24673">
      <pivotArea grandRow="1" outline="0" collapsedLevelsAreSubtotals="1" fieldPosition="0"/>
    </format>
    <format dxfId="24672">
      <pivotArea dataOnly="0" labelOnly="1" grandRow="1" outline="0" fieldPosition="0"/>
    </format>
    <format dxfId="24671">
      <pivotArea outline="0" collapsedLevelsAreSubtotals="1" fieldPosition="0"/>
    </format>
    <format dxfId="24670">
      <pivotArea dataOnly="0" labelOnly="1" grandRow="1" outline="0" fieldPosition="0"/>
    </format>
    <format dxfId="24669">
      <pivotArea type="all" dataOnly="0" outline="0" fieldPosition="0"/>
    </format>
    <format dxfId="24668">
      <pivotArea outline="0" collapsedLevelsAreSubtotals="1" fieldPosition="0"/>
    </format>
    <format dxfId="24667">
      <pivotArea dataOnly="0" labelOnly="1" grandRow="1" outline="0" fieldPosition="0"/>
    </format>
    <format dxfId="24666">
      <pivotArea type="all" dataOnly="0" outline="0" fieldPosition="0"/>
    </format>
    <format dxfId="24665">
      <pivotArea outline="0" collapsedLevelsAreSubtotals="1" fieldPosition="0"/>
    </format>
    <format dxfId="24664">
      <pivotArea dataOnly="0" labelOnly="1" grandRow="1" outline="0" fieldPosition="0"/>
    </format>
    <format dxfId="24663">
      <pivotArea grandRow="1" outline="0" collapsedLevelsAreSubtotals="1" fieldPosition="0"/>
    </format>
    <format dxfId="24662">
      <pivotArea dataOnly="0" labelOnly="1" grandRow="1" outline="0" fieldPosition="0"/>
    </format>
    <format dxfId="24661">
      <pivotArea type="all" dataOnly="0" outline="0" fieldPosition="0"/>
    </format>
    <format dxfId="24660">
      <pivotArea outline="0" collapsedLevelsAreSubtotals="1" fieldPosition="0"/>
    </format>
    <format dxfId="24659">
      <pivotArea dataOnly="0" labelOnly="1" grandRow="1" outline="0" fieldPosition="0"/>
    </format>
    <format dxfId="24658">
      <pivotArea type="all" dataOnly="0" outline="0" fieldPosition="0"/>
    </format>
    <format dxfId="24657">
      <pivotArea outline="0" collapsedLevelsAreSubtotals="1" fieldPosition="0"/>
    </format>
    <format dxfId="24656">
      <pivotArea dataOnly="0" labelOnly="1" grandRow="1" outline="0" fieldPosition="0"/>
    </format>
    <format dxfId="24655">
      <pivotArea grandRow="1" outline="0" collapsedLevelsAreSubtotals="1" fieldPosition="0"/>
    </format>
    <format dxfId="24654">
      <pivotArea dataOnly="0" labelOnly="1" grandRow="1" outline="0" fieldPosition="0"/>
    </format>
    <format dxfId="24653">
      <pivotArea grandRow="1" outline="0" collapsedLevelsAreSubtotals="1" fieldPosition="0"/>
    </format>
    <format dxfId="24652">
      <pivotArea dataOnly="0" labelOnly="1" grandRow="1" outline="0" fieldPosition="0"/>
    </format>
    <format dxfId="24651">
      <pivotArea type="all" dataOnly="0" outline="0" fieldPosition="0"/>
    </format>
    <format dxfId="24650">
      <pivotArea outline="0" collapsedLevelsAreSubtotals="1" fieldPosition="0"/>
    </format>
    <format dxfId="24649">
      <pivotArea dataOnly="0" labelOnly="1" grandRow="1" outline="0" fieldPosition="0"/>
    </format>
    <format dxfId="24648">
      <pivotArea type="all" dataOnly="0" outline="0" fieldPosition="0"/>
    </format>
    <format dxfId="24647">
      <pivotArea outline="0" collapsedLevelsAreSubtotals="1" fieldPosition="0"/>
    </format>
    <format dxfId="24646">
      <pivotArea dataOnly="0" labelOnly="1" grandRow="1" outline="0" fieldPosition="0"/>
    </format>
    <format dxfId="24645">
      <pivotArea grandRow="1" outline="0" collapsedLevelsAreSubtotals="1" fieldPosition="0"/>
    </format>
    <format dxfId="24644">
      <pivotArea dataOnly="0" labelOnly="1" grandRow="1" outline="0" fieldPosition="0"/>
    </format>
    <format dxfId="24643">
      <pivotArea type="all" dataOnly="0" outline="0" fieldPosition="0"/>
    </format>
    <format dxfId="24642">
      <pivotArea outline="0" collapsedLevelsAreSubtotals="1" fieldPosition="0"/>
    </format>
    <format dxfId="24641">
      <pivotArea dataOnly="0" labelOnly="1" grandRow="1" outline="0" fieldPosition="0"/>
    </format>
    <format dxfId="24640">
      <pivotArea type="all" dataOnly="0" outline="0" fieldPosition="0"/>
    </format>
    <format dxfId="24639">
      <pivotArea outline="0" collapsedLevelsAreSubtotals="1" fieldPosition="0"/>
    </format>
    <format dxfId="24638">
      <pivotArea dataOnly="0" labelOnly="1" grandRow="1" outline="0" fieldPosition="0"/>
    </format>
    <format dxfId="24637">
      <pivotArea type="all" dataOnly="0" outline="0" fieldPosition="0"/>
    </format>
    <format dxfId="24636">
      <pivotArea outline="0" collapsedLevelsAreSubtotals="1" fieldPosition="0"/>
    </format>
    <format dxfId="24635">
      <pivotArea dataOnly="0" labelOnly="1" grandRow="1" outline="0" fieldPosition="0"/>
    </format>
    <format dxfId="24634">
      <pivotArea grandRow="1" outline="0" collapsedLevelsAreSubtotals="1" fieldPosition="0"/>
    </format>
    <format dxfId="24633">
      <pivotArea dataOnly="0" labelOnly="1" grandRow="1" outline="0" fieldPosition="0"/>
    </format>
    <format dxfId="24632">
      <pivotArea type="all" dataOnly="0" outline="0" fieldPosition="0"/>
    </format>
    <format dxfId="24631">
      <pivotArea outline="0" collapsedLevelsAreSubtotals="1" fieldPosition="0"/>
    </format>
    <format dxfId="24630">
      <pivotArea dataOnly="0" labelOnly="1" grandRow="1" outline="0" fieldPosition="0"/>
    </format>
    <format dxfId="24629">
      <pivotArea grandRow="1" outline="0" collapsedLevelsAreSubtotals="1" fieldPosition="0"/>
    </format>
    <format dxfId="24628">
      <pivotArea dataOnly="0" labelOnly="1" grandRow="1" outline="0" fieldPosition="0"/>
    </format>
    <format dxfId="24627">
      <pivotArea type="all" dataOnly="0" outline="0" fieldPosition="0"/>
    </format>
    <format dxfId="24626">
      <pivotArea outline="0" collapsedLevelsAreSubtotals="1" fieldPosition="0"/>
    </format>
    <format dxfId="24625">
      <pivotArea dataOnly="0" labelOnly="1" grandRow="1" outline="0" fieldPosition="0"/>
    </format>
    <format dxfId="24624">
      <pivotArea grandRow="1" outline="0" collapsedLevelsAreSubtotals="1" fieldPosition="0"/>
    </format>
    <format dxfId="24623">
      <pivotArea dataOnly="0" labelOnly="1" grandRow="1" outline="0" fieldPosition="0"/>
    </format>
    <format dxfId="24622">
      <pivotArea type="all" dataOnly="0" outline="0" fieldPosition="0"/>
    </format>
    <format dxfId="24621">
      <pivotArea outline="0" collapsedLevelsAreSubtotals="1" fieldPosition="0"/>
    </format>
    <format dxfId="24620">
      <pivotArea dataOnly="0" labelOnly="1" grandRow="1" outline="0" fieldPosition="0"/>
    </format>
    <format dxfId="24619">
      <pivotArea type="all" dataOnly="0" outline="0" fieldPosition="0"/>
    </format>
    <format dxfId="24618">
      <pivotArea outline="0" collapsedLevelsAreSubtotals="1" fieldPosition="0"/>
    </format>
    <format dxfId="24617">
      <pivotArea dataOnly="0" labelOnly="1" grandRow="1" outline="0" fieldPosition="0"/>
    </format>
    <format dxfId="24616">
      <pivotArea type="all" dataOnly="0" outline="0" fieldPosition="0"/>
    </format>
    <format dxfId="24615">
      <pivotArea outline="0" collapsedLevelsAreSubtotals="1" fieldPosition="0"/>
    </format>
    <format dxfId="24614">
      <pivotArea dataOnly="0" labelOnly="1" grandRow="1" outline="0" fieldPosition="0"/>
    </format>
    <format dxfId="24613">
      <pivotArea type="all" dataOnly="0" outline="0" fieldPosition="0"/>
    </format>
    <format dxfId="24612">
      <pivotArea outline="0" collapsedLevelsAreSubtotals="1" fieldPosition="0"/>
    </format>
    <format dxfId="24611">
      <pivotArea dataOnly="0" labelOnly="1" grandRow="1" outline="0" fieldPosition="0"/>
    </format>
    <format dxfId="24610">
      <pivotArea type="all" dataOnly="0" outline="0" fieldPosition="0"/>
    </format>
    <format dxfId="24609">
      <pivotArea outline="0" collapsedLevelsAreSubtotals="1" fieldPosition="0"/>
    </format>
    <format dxfId="24608">
      <pivotArea dataOnly="0" labelOnly="1" grandRow="1" outline="0" fieldPosition="0"/>
    </format>
    <format dxfId="24607">
      <pivotArea type="all" dataOnly="0" outline="0" fieldPosition="0"/>
    </format>
    <format dxfId="24606">
      <pivotArea outline="0" collapsedLevelsAreSubtotals="1" fieldPosition="0"/>
    </format>
    <format dxfId="24605">
      <pivotArea dataOnly="0" labelOnly="1" grandRow="1" outline="0" fieldPosition="0"/>
    </format>
    <format dxfId="24604">
      <pivotArea type="all" dataOnly="0" outline="0" fieldPosition="0"/>
    </format>
    <format dxfId="24603">
      <pivotArea outline="0" collapsedLevelsAreSubtotals="1" fieldPosition="0"/>
    </format>
    <format dxfId="24602">
      <pivotArea dataOnly="0" labelOnly="1" grandRow="1" outline="0" fieldPosition="0"/>
    </format>
    <format dxfId="24601">
      <pivotArea type="all" dataOnly="0" outline="0" fieldPosition="0"/>
    </format>
    <format dxfId="24600">
      <pivotArea outline="0" collapsedLevelsAreSubtotals="1" fieldPosition="0"/>
    </format>
    <format dxfId="24599">
      <pivotArea dataOnly="0" labelOnly="1" grandRow="1" outline="0" fieldPosition="0"/>
    </format>
    <format dxfId="24598">
      <pivotArea type="all" dataOnly="0" outline="0" fieldPosition="0"/>
    </format>
    <format dxfId="24597">
      <pivotArea outline="0" collapsedLevelsAreSubtotals="1" fieldPosition="0"/>
    </format>
    <format dxfId="24596">
      <pivotArea dataOnly="0" labelOnly="1" grandRow="1" outline="0" fieldPosition="0"/>
    </format>
    <format dxfId="24595">
      <pivotArea grandRow="1" outline="0" collapsedLevelsAreSubtotals="1" fieldPosition="0"/>
    </format>
    <format dxfId="24594">
      <pivotArea dataOnly="0" labelOnly="1" grandRow="1" outline="0" fieldPosition="0"/>
    </format>
    <format dxfId="24593">
      <pivotArea type="all" dataOnly="0" outline="0" fieldPosition="0"/>
    </format>
    <format dxfId="24592">
      <pivotArea outline="0" collapsedLevelsAreSubtotals="1" fieldPosition="0"/>
    </format>
    <format dxfId="24591">
      <pivotArea dataOnly="0" labelOnly="1" grandRow="1" outline="0" fieldPosition="0"/>
    </format>
    <format dxfId="24590">
      <pivotArea type="all" dataOnly="0" outline="0" fieldPosition="0"/>
    </format>
    <format dxfId="24589">
      <pivotArea outline="0" collapsedLevelsAreSubtotals="1" fieldPosition="0"/>
    </format>
    <format dxfId="24588">
      <pivotArea dataOnly="0" labelOnly="1" grandRow="1" outline="0" fieldPosition="0"/>
    </format>
    <format dxfId="24587">
      <pivotArea type="all" dataOnly="0" outline="0" fieldPosition="0"/>
    </format>
    <format dxfId="24586">
      <pivotArea outline="0" collapsedLevelsAreSubtotals="1" fieldPosition="0"/>
    </format>
    <format dxfId="24585">
      <pivotArea dataOnly="0" labelOnly="1" grandRow="1" outline="0" fieldPosition="0"/>
    </format>
    <format dxfId="24584">
      <pivotArea type="all" dataOnly="0" outline="0" fieldPosition="0"/>
    </format>
    <format dxfId="24583">
      <pivotArea outline="0" collapsedLevelsAreSubtotals="1" fieldPosition="0"/>
    </format>
    <format dxfId="24582">
      <pivotArea dataOnly="0" labelOnly="1" grandRow="1" outline="0" fieldPosition="0"/>
    </format>
    <format dxfId="24581">
      <pivotArea type="all" dataOnly="0" outline="0" fieldPosition="0"/>
    </format>
    <format dxfId="24580">
      <pivotArea outline="0" collapsedLevelsAreSubtotals="1" fieldPosition="0"/>
    </format>
    <format dxfId="24579">
      <pivotArea dataOnly="0" labelOnly="1" grandRow="1" outline="0" fieldPosition="0"/>
    </format>
    <format dxfId="24578">
      <pivotArea outline="0" fieldPosition="0">
        <references count="1">
          <reference field="4294967294" count="1">
            <x v="1"/>
          </reference>
        </references>
      </pivotArea>
    </format>
    <format dxfId="24577">
      <pivotArea type="all" dataOnly="0" outline="0" fieldPosition="0"/>
    </format>
    <format dxfId="24576">
      <pivotArea outline="0" collapsedLevelsAreSubtotals="1" fieldPosition="0"/>
    </format>
    <format dxfId="24575">
      <pivotArea field="23" type="button" dataOnly="0" labelOnly="1" outline="0" axis="axisRow" fieldPosition="0"/>
    </format>
    <format dxfId="24574">
      <pivotArea dataOnly="0" labelOnly="1" grandRow="1" outline="0" fieldPosition="0"/>
    </format>
    <format dxfId="24573">
      <pivotArea dataOnly="0" labelOnly="1" outline="0" fieldPosition="0">
        <references count="1">
          <reference field="4294967294" count="2">
            <x v="0"/>
            <x v="1"/>
          </reference>
        </references>
      </pivotArea>
    </format>
    <format dxfId="24572">
      <pivotArea type="all" dataOnly="0" outline="0" fieldPosition="0"/>
    </format>
    <format dxfId="24571">
      <pivotArea outline="0" collapsedLevelsAreSubtotals="1" fieldPosition="0"/>
    </format>
    <format dxfId="24570">
      <pivotArea field="23" type="button" dataOnly="0" labelOnly="1" outline="0" axis="axisRow" fieldPosition="0"/>
    </format>
    <format dxfId="24569">
      <pivotArea dataOnly="0" labelOnly="1" grandRow="1" outline="0" fieldPosition="0"/>
    </format>
    <format dxfId="24568">
      <pivotArea dataOnly="0" labelOnly="1" outline="0" fieldPosition="0">
        <references count="1">
          <reference field="4294967294" count="2">
            <x v="0"/>
            <x v="1"/>
          </reference>
        </references>
      </pivotArea>
    </format>
    <format dxfId="24567">
      <pivotArea type="all" dataOnly="0" outline="0" fieldPosition="0"/>
    </format>
    <format dxfId="24566">
      <pivotArea outline="0" collapsedLevelsAreSubtotals="1" fieldPosition="0"/>
    </format>
    <format dxfId="24565">
      <pivotArea field="23" type="button" dataOnly="0" labelOnly="1" outline="0" axis="axisRow" fieldPosition="0"/>
    </format>
    <format dxfId="24564">
      <pivotArea dataOnly="0" labelOnly="1" grandRow="1" outline="0" fieldPosition="0"/>
    </format>
    <format dxfId="24563">
      <pivotArea dataOnly="0" labelOnly="1" outline="0" fieldPosition="0">
        <references count="1">
          <reference field="4294967294" count="2">
            <x v="0"/>
            <x v="1"/>
          </reference>
        </references>
      </pivotArea>
    </format>
    <format dxfId="24562">
      <pivotArea type="all" dataOnly="0" outline="0" fieldPosition="0"/>
    </format>
    <format dxfId="24561">
      <pivotArea outline="0" collapsedLevelsAreSubtotals="1" fieldPosition="0"/>
    </format>
    <format dxfId="24560">
      <pivotArea field="23" type="button" dataOnly="0" labelOnly="1" outline="0" axis="axisRow" fieldPosition="0"/>
    </format>
    <format dxfId="24559">
      <pivotArea dataOnly="0" labelOnly="1" grandRow="1" outline="0" fieldPosition="0"/>
    </format>
    <format dxfId="24558">
      <pivotArea dataOnly="0" labelOnly="1" outline="0" fieldPosition="0">
        <references count="1">
          <reference field="4294967294" count="2">
            <x v="0"/>
            <x v="1"/>
          </reference>
        </references>
      </pivotArea>
    </format>
    <format dxfId="24557">
      <pivotArea type="all" dataOnly="0" outline="0" fieldPosition="0"/>
    </format>
    <format dxfId="24556">
      <pivotArea outline="0" collapsedLevelsAreSubtotals="1" fieldPosition="0"/>
    </format>
    <format dxfId="24555">
      <pivotArea field="23" type="button" dataOnly="0" labelOnly="1" outline="0" axis="axisRow" fieldPosition="0"/>
    </format>
    <format dxfId="24554">
      <pivotArea dataOnly="0" labelOnly="1" grandRow="1" outline="0" fieldPosition="0"/>
    </format>
    <format dxfId="24553">
      <pivotArea dataOnly="0" labelOnly="1" outline="0" fieldPosition="0">
        <references count="1">
          <reference field="4294967294" count="2">
            <x v="0"/>
            <x v="1"/>
          </reference>
        </references>
      </pivotArea>
    </format>
    <format dxfId="24552">
      <pivotArea type="all" dataOnly="0" outline="0" fieldPosition="0"/>
    </format>
    <format dxfId="24551">
      <pivotArea outline="0" collapsedLevelsAreSubtotals="1" fieldPosition="0"/>
    </format>
    <format dxfId="24550">
      <pivotArea field="23" type="button" dataOnly="0" labelOnly="1" outline="0" axis="axisRow" fieldPosition="0"/>
    </format>
    <format dxfId="24549">
      <pivotArea dataOnly="0" labelOnly="1" grandRow="1" outline="0" fieldPosition="0"/>
    </format>
    <format dxfId="24548">
      <pivotArea dataOnly="0" labelOnly="1" outline="0" fieldPosition="0">
        <references count="1">
          <reference field="4294967294" count="2">
            <x v="0"/>
            <x v="1"/>
          </reference>
        </references>
      </pivotArea>
    </format>
    <format dxfId="24547">
      <pivotArea type="all" dataOnly="0" outline="0" fieldPosition="0"/>
    </format>
    <format dxfId="24546">
      <pivotArea outline="0" collapsedLevelsAreSubtotals="1" fieldPosition="0"/>
    </format>
    <format dxfId="24545">
      <pivotArea field="23" type="button" dataOnly="0" labelOnly="1" outline="0" axis="axisRow" fieldPosition="0"/>
    </format>
    <format dxfId="24544">
      <pivotArea dataOnly="0" labelOnly="1" grandRow="1" outline="0" fieldPosition="0"/>
    </format>
    <format dxfId="24543">
      <pivotArea dataOnly="0" labelOnly="1" outline="0" fieldPosition="0">
        <references count="1">
          <reference field="4294967294" count="2">
            <x v="0"/>
            <x v="1"/>
          </reference>
        </references>
      </pivotArea>
    </format>
    <format dxfId="24542">
      <pivotArea type="all" dataOnly="0" outline="0" fieldPosition="0"/>
    </format>
    <format dxfId="24541">
      <pivotArea outline="0" collapsedLevelsAreSubtotals="1" fieldPosition="0"/>
    </format>
    <format dxfId="24540">
      <pivotArea field="23" type="button" dataOnly="0" labelOnly="1" outline="0" axis="axisRow" fieldPosition="0"/>
    </format>
    <format dxfId="24539">
      <pivotArea dataOnly="0" labelOnly="1" grandRow="1" outline="0" fieldPosition="0"/>
    </format>
    <format dxfId="24538">
      <pivotArea dataOnly="0" labelOnly="1" outline="0" fieldPosition="0">
        <references count="1">
          <reference field="4294967294" count="2">
            <x v="0"/>
            <x v="1"/>
          </reference>
        </references>
      </pivotArea>
    </format>
    <format dxfId="24537">
      <pivotArea field="23" type="button" dataOnly="0" labelOnly="1" outline="0" axis="axisRow" fieldPosition="0"/>
    </format>
    <format dxfId="24536">
      <pivotArea dataOnly="0" labelOnly="1" outline="0" fieldPosition="0">
        <references count="1">
          <reference field="4294967294" count="2">
            <x v="0"/>
            <x v="1"/>
          </reference>
        </references>
      </pivotArea>
    </format>
    <format dxfId="24535">
      <pivotArea grandRow="1" outline="0" collapsedLevelsAreSubtotals="1" fieldPosition="0"/>
    </format>
    <format dxfId="24534">
      <pivotArea dataOnly="0" labelOnly="1" grandRow="1" outline="0" fieldPosition="0"/>
    </format>
    <format dxfId="24533">
      <pivotArea dataOnly="0" labelOnly="1" outline="0" fieldPosition="0">
        <references count="1">
          <reference field="4294967294" count="1">
            <x v="1"/>
          </reference>
        </references>
      </pivotArea>
    </format>
    <format dxfId="24532">
      <pivotArea type="all" dataOnly="0" outline="0" fieldPosition="0"/>
    </format>
    <format dxfId="24531">
      <pivotArea outline="0" collapsedLevelsAreSubtotals="1" fieldPosition="0"/>
    </format>
    <format dxfId="24530">
      <pivotArea field="23" type="button" dataOnly="0" labelOnly="1" outline="0" axis="axisRow" fieldPosition="0"/>
    </format>
    <format dxfId="24529">
      <pivotArea dataOnly="0" labelOnly="1" grandRow="1" outline="0" fieldPosition="0"/>
    </format>
    <format dxfId="24528">
      <pivotArea dataOnly="0" labelOnly="1" outline="0" fieldPosition="0">
        <references count="1">
          <reference field="4294967294" count="2">
            <x v="0"/>
            <x v="1"/>
          </reference>
        </references>
      </pivotArea>
    </format>
    <format dxfId="24527">
      <pivotArea type="all" dataOnly="0" outline="0" fieldPosition="0"/>
    </format>
    <format dxfId="24526">
      <pivotArea outline="0" collapsedLevelsAreSubtotals="1" fieldPosition="0"/>
    </format>
    <format dxfId="24525">
      <pivotArea field="23" type="button" dataOnly="0" labelOnly="1" outline="0" axis="axisRow" fieldPosition="0"/>
    </format>
    <format dxfId="24524">
      <pivotArea dataOnly="0" labelOnly="1" grandRow="1" outline="0" fieldPosition="0"/>
    </format>
    <format dxfId="24523">
      <pivotArea dataOnly="0" labelOnly="1" outline="0" fieldPosition="0">
        <references count="1">
          <reference field="4294967294" count="2">
            <x v="0"/>
            <x v="1"/>
          </reference>
        </references>
      </pivotArea>
    </format>
    <format dxfId="24522">
      <pivotArea type="all" dataOnly="0" outline="0" fieldPosition="0"/>
    </format>
    <format dxfId="24521">
      <pivotArea outline="0" collapsedLevelsAreSubtotals="1" fieldPosition="0"/>
    </format>
    <format dxfId="24520">
      <pivotArea field="23" type="button" dataOnly="0" labelOnly="1" outline="0" axis="axisRow" fieldPosition="0"/>
    </format>
    <format dxfId="24519">
      <pivotArea dataOnly="0" labelOnly="1" grandRow="1" outline="0" fieldPosition="0"/>
    </format>
    <format dxfId="24518">
      <pivotArea dataOnly="0" labelOnly="1" outline="0" fieldPosition="0">
        <references count="1">
          <reference field="4294967294" count="2">
            <x v="0"/>
            <x v="1"/>
          </reference>
        </references>
      </pivotArea>
    </format>
    <format dxfId="24517">
      <pivotArea type="all" dataOnly="0" outline="0" fieldPosition="0"/>
    </format>
    <format dxfId="24516">
      <pivotArea outline="0" collapsedLevelsAreSubtotals="1" fieldPosition="0"/>
    </format>
    <format dxfId="24515">
      <pivotArea field="23" type="button" dataOnly="0" labelOnly="1" outline="0" axis="axisRow" fieldPosition="0"/>
    </format>
    <format dxfId="24514">
      <pivotArea dataOnly="0" labelOnly="1" grandRow="1" outline="0" fieldPosition="0"/>
    </format>
    <format dxfId="24513">
      <pivotArea dataOnly="0" labelOnly="1" outline="0" fieldPosition="0">
        <references count="1">
          <reference field="4294967294" count="2">
            <x v="0"/>
            <x v="1"/>
          </reference>
        </references>
      </pivotArea>
    </format>
    <format dxfId="24512">
      <pivotArea type="all" dataOnly="0" outline="0" fieldPosition="0"/>
    </format>
    <format dxfId="24511">
      <pivotArea outline="0" collapsedLevelsAreSubtotals="1" fieldPosition="0"/>
    </format>
    <format dxfId="24510">
      <pivotArea field="23" type="button" dataOnly="0" labelOnly="1" outline="0" axis="axisRow" fieldPosition="0"/>
    </format>
    <format dxfId="24509">
      <pivotArea dataOnly="0" labelOnly="1" grandRow="1" outline="0" fieldPosition="0"/>
    </format>
    <format dxfId="24508">
      <pivotArea dataOnly="0" labelOnly="1" outline="0" fieldPosition="0">
        <references count="1">
          <reference field="4294967294" count="2">
            <x v="0"/>
            <x v="1"/>
          </reference>
        </references>
      </pivotArea>
    </format>
    <format dxfId="24507">
      <pivotArea type="all" dataOnly="0" outline="0" fieldPosition="0"/>
    </format>
    <format dxfId="24506">
      <pivotArea outline="0" collapsedLevelsAreSubtotals="1" fieldPosition="0"/>
    </format>
    <format dxfId="24505">
      <pivotArea field="23" type="button" dataOnly="0" labelOnly="1" outline="0" axis="axisRow" fieldPosition="0"/>
    </format>
    <format dxfId="24504">
      <pivotArea dataOnly="0" labelOnly="1" grandRow="1" outline="0" fieldPosition="0"/>
    </format>
    <format dxfId="24503">
      <pivotArea dataOnly="0" labelOnly="1" outline="0" fieldPosition="0">
        <references count="1">
          <reference field="4294967294" count="2">
            <x v="0"/>
            <x v="1"/>
          </reference>
        </references>
      </pivotArea>
    </format>
    <format dxfId="24502">
      <pivotArea type="all" dataOnly="0" outline="0" fieldPosition="0"/>
    </format>
    <format dxfId="24501">
      <pivotArea outline="0" collapsedLevelsAreSubtotals="1" fieldPosition="0"/>
    </format>
    <format dxfId="24500">
      <pivotArea field="23" type="button" dataOnly="0" labelOnly="1" outline="0" axis="axisRow" fieldPosition="0"/>
    </format>
    <format dxfId="24499">
      <pivotArea dataOnly="0" labelOnly="1" grandRow="1" outline="0" fieldPosition="0"/>
    </format>
    <format dxfId="24498">
      <pivotArea dataOnly="0" labelOnly="1" outline="0" fieldPosition="0">
        <references count="1">
          <reference field="4294967294" count="2">
            <x v="0"/>
            <x v="1"/>
          </reference>
        </references>
      </pivotArea>
    </format>
    <format dxfId="24497">
      <pivotArea type="all" dataOnly="0" outline="0" fieldPosition="0"/>
    </format>
    <format dxfId="24496">
      <pivotArea outline="0" collapsedLevelsAreSubtotals="1" fieldPosition="0"/>
    </format>
    <format dxfId="24495">
      <pivotArea field="23" type="button" dataOnly="0" labelOnly="1" outline="0" axis="axisRow" fieldPosition="0"/>
    </format>
    <format dxfId="24494">
      <pivotArea dataOnly="0" labelOnly="1" grandRow="1" outline="0" fieldPosition="0"/>
    </format>
    <format dxfId="24493">
      <pivotArea dataOnly="0" labelOnly="1" outline="0" fieldPosition="0">
        <references count="1">
          <reference field="4294967294" count="2">
            <x v="0"/>
            <x v="1"/>
          </reference>
        </references>
      </pivotArea>
    </format>
    <format dxfId="24492">
      <pivotArea field="23" type="button" dataOnly="0" labelOnly="1" outline="0" axis="axisRow" fieldPosition="0"/>
    </format>
    <format dxfId="24491">
      <pivotArea dataOnly="0" labelOnly="1" outline="0" fieldPosition="0">
        <references count="1">
          <reference field="4294967294" count="2">
            <x v="0"/>
            <x v="1"/>
          </reference>
        </references>
      </pivotArea>
    </format>
    <format dxfId="24490">
      <pivotArea type="all" dataOnly="0" outline="0" fieldPosition="0"/>
    </format>
    <format dxfId="24489">
      <pivotArea outline="0" collapsedLevelsAreSubtotals="1" fieldPosition="0"/>
    </format>
    <format dxfId="24488">
      <pivotArea field="23" type="button" dataOnly="0" labelOnly="1" outline="0" axis="axisRow" fieldPosition="0"/>
    </format>
    <format dxfId="24487">
      <pivotArea dataOnly="0" labelOnly="1" grandRow="1" outline="0" fieldPosition="0"/>
    </format>
    <format dxfId="24486">
      <pivotArea dataOnly="0" labelOnly="1" outline="0" fieldPosition="0">
        <references count="1">
          <reference field="4294967294" count="2">
            <x v="0"/>
            <x v="1"/>
          </reference>
        </references>
      </pivotArea>
    </format>
    <format dxfId="24485">
      <pivotArea type="all" dataOnly="0" outline="0" fieldPosition="0"/>
    </format>
    <format dxfId="24484">
      <pivotArea outline="0" collapsedLevelsAreSubtotals="1" fieldPosition="0"/>
    </format>
    <format dxfId="24483">
      <pivotArea field="23" type="button" dataOnly="0" labelOnly="1" outline="0" axis="axisRow" fieldPosition="0"/>
    </format>
    <format dxfId="24482">
      <pivotArea dataOnly="0" labelOnly="1" grandRow="1" outline="0" fieldPosition="0"/>
    </format>
    <format dxfId="24481">
      <pivotArea dataOnly="0" labelOnly="1" outline="0" fieldPosition="0">
        <references count="1">
          <reference field="4294967294" count="2">
            <x v="0"/>
            <x v="1"/>
          </reference>
        </references>
      </pivotArea>
    </format>
    <format dxfId="24480">
      <pivotArea type="all" dataOnly="0" outline="0" fieldPosition="0"/>
    </format>
    <format dxfId="24479">
      <pivotArea outline="0" collapsedLevelsAreSubtotals="1" fieldPosition="0"/>
    </format>
    <format dxfId="24478">
      <pivotArea field="23" type="button" dataOnly="0" labelOnly="1" outline="0" axis="axisRow" fieldPosition="0"/>
    </format>
    <format dxfId="24477">
      <pivotArea dataOnly="0" labelOnly="1" grandRow="1" outline="0" fieldPosition="0"/>
    </format>
    <format dxfId="24476">
      <pivotArea dataOnly="0" labelOnly="1" outline="0" fieldPosition="0">
        <references count="1">
          <reference field="4294967294" count="2">
            <x v="0"/>
            <x v="1"/>
          </reference>
        </references>
      </pivotArea>
    </format>
    <format dxfId="24475">
      <pivotArea grandRow="1" outline="0" collapsedLevelsAreSubtotals="1" fieldPosition="0"/>
    </format>
    <format dxfId="24474">
      <pivotArea dataOnly="0" labelOnly="1" grandRow="1" outline="0" fieldPosition="0"/>
    </format>
    <format dxfId="24473">
      <pivotArea grandRow="1" outline="0" collapsedLevelsAreSubtotals="1" fieldPosition="0"/>
    </format>
    <format dxfId="24472">
      <pivotArea dataOnly="0" labelOnly="1" grandRow="1" outline="0" fieldPosition="0"/>
    </format>
    <format dxfId="24471">
      <pivotArea type="all" dataOnly="0" outline="0" fieldPosition="0"/>
    </format>
    <format dxfId="24470">
      <pivotArea outline="0" collapsedLevelsAreSubtotals="1" fieldPosition="0"/>
    </format>
    <format dxfId="24469">
      <pivotArea field="23" type="button" dataOnly="0" labelOnly="1" outline="0" axis="axisRow" fieldPosition="0"/>
    </format>
    <format dxfId="24468">
      <pivotArea dataOnly="0" labelOnly="1" grandRow="1" outline="0" fieldPosition="0"/>
    </format>
    <format dxfId="24467">
      <pivotArea dataOnly="0" labelOnly="1" outline="0" fieldPosition="0">
        <references count="1">
          <reference field="4294967294" count="2">
            <x v="0"/>
            <x v="1"/>
          </reference>
        </references>
      </pivotArea>
    </format>
    <format dxfId="24466">
      <pivotArea type="all" dataOnly="0" outline="0" fieldPosition="0"/>
    </format>
    <format dxfId="24465">
      <pivotArea outline="0" collapsedLevelsAreSubtotals="1" fieldPosition="0"/>
    </format>
    <format dxfId="24464">
      <pivotArea field="23" type="button" dataOnly="0" labelOnly="1" outline="0" axis="axisRow" fieldPosition="0"/>
    </format>
    <format dxfId="24463">
      <pivotArea dataOnly="0" labelOnly="1" grandRow="1" outline="0" fieldPosition="0"/>
    </format>
    <format dxfId="24462">
      <pivotArea dataOnly="0" labelOnly="1" outline="0" fieldPosition="0">
        <references count="1">
          <reference field="4294967294" count="2">
            <x v="0"/>
            <x v="1"/>
          </reference>
        </references>
      </pivotArea>
    </format>
    <format dxfId="24461">
      <pivotArea type="all" dataOnly="0" outline="0" fieldPosition="0"/>
    </format>
    <format dxfId="24460">
      <pivotArea outline="0" collapsedLevelsAreSubtotals="1" fieldPosition="0"/>
    </format>
    <format dxfId="24459">
      <pivotArea field="23" type="button" dataOnly="0" labelOnly="1" outline="0" axis="axisRow" fieldPosition="0"/>
    </format>
    <format dxfId="24458">
      <pivotArea dataOnly="0" labelOnly="1" grandRow="1" outline="0" fieldPosition="0"/>
    </format>
    <format dxfId="24457">
      <pivotArea dataOnly="0" labelOnly="1" outline="0" fieldPosition="0">
        <references count="1">
          <reference field="4294967294" count="2">
            <x v="0"/>
            <x v="1"/>
          </reference>
        </references>
      </pivotArea>
    </format>
    <format dxfId="24456">
      <pivotArea type="all" dataOnly="0" outline="0" fieldPosition="0"/>
    </format>
    <format dxfId="24455">
      <pivotArea outline="0" collapsedLevelsAreSubtotals="1" fieldPosition="0"/>
    </format>
    <format dxfId="24454">
      <pivotArea field="23" type="button" dataOnly="0" labelOnly="1" outline="0" axis="axisRow" fieldPosition="0"/>
    </format>
    <format dxfId="24453">
      <pivotArea dataOnly="0" labelOnly="1" grandRow="1" outline="0" fieldPosition="0"/>
    </format>
    <format dxfId="24452">
      <pivotArea dataOnly="0" labelOnly="1" outline="0" fieldPosition="0">
        <references count="1">
          <reference field="4294967294" count="2">
            <x v="0"/>
            <x v="1"/>
          </reference>
        </references>
      </pivotArea>
    </format>
    <format dxfId="24451">
      <pivotArea type="all" dataOnly="0" outline="0" fieldPosition="0"/>
    </format>
    <format dxfId="24450">
      <pivotArea outline="0" collapsedLevelsAreSubtotals="1" fieldPosition="0"/>
    </format>
    <format dxfId="24449">
      <pivotArea field="23" type="button" dataOnly="0" labelOnly="1" outline="0" axis="axisRow" fieldPosition="0"/>
    </format>
    <format dxfId="24448">
      <pivotArea dataOnly="0" labelOnly="1" grandRow="1" outline="0" fieldPosition="0"/>
    </format>
    <format dxfId="24447">
      <pivotArea dataOnly="0" labelOnly="1" outline="0" fieldPosition="0">
        <references count="1">
          <reference field="4294967294" count="2">
            <x v="0"/>
            <x v="1"/>
          </reference>
        </references>
      </pivotArea>
    </format>
    <format dxfId="24446">
      <pivotArea type="all" dataOnly="0" outline="0" fieldPosition="0"/>
    </format>
    <format dxfId="24445">
      <pivotArea outline="0" collapsedLevelsAreSubtotals="1" fieldPosition="0"/>
    </format>
    <format dxfId="24444">
      <pivotArea field="23" type="button" dataOnly="0" labelOnly="1" outline="0" axis="axisRow" fieldPosition="0"/>
    </format>
    <format dxfId="24443">
      <pivotArea dataOnly="0" labelOnly="1" grandRow="1" outline="0" fieldPosition="0"/>
    </format>
    <format dxfId="24442">
      <pivotArea dataOnly="0" labelOnly="1" outline="0" fieldPosition="0">
        <references count="1">
          <reference field="4294967294" count="2">
            <x v="0"/>
            <x v="1"/>
          </reference>
        </references>
      </pivotArea>
    </format>
    <format dxfId="24441">
      <pivotArea type="all" dataOnly="0" outline="0" fieldPosition="0"/>
    </format>
    <format dxfId="24440">
      <pivotArea outline="0" collapsedLevelsAreSubtotals="1" fieldPosition="0"/>
    </format>
    <format dxfId="24439">
      <pivotArea field="23" type="button" dataOnly="0" labelOnly="1" outline="0" axis="axisRow" fieldPosition="0"/>
    </format>
    <format dxfId="24438">
      <pivotArea dataOnly="0" labelOnly="1" grandRow="1" outline="0" fieldPosition="0"/>
    </format>
    <format dxfId="24437">
      <pivotArea dataOnly="0" labelOnly="1" outline="0" fieldPosition="0">
        <references count="1">
          <reference field="4294967294" count="2">
            <x v="0"/>
            <x v="1"/>
          </reference>
        </references>
      </pivotArea>
    </format>
    <format dxfId="24436">
      <pivotArea type="all" dataOnly="0" outline="0" fieldPosition="0"/>
    </format>
    <format dxfId="24435">
      <pivotArea outline="0" collapsedLevelsAreSubtotals="1" fieldPosition="0"/>
    </format>
    <format dxfId="24434">
      <pivotArea field="23" type="button" dataOnly="0" labelOnly="1" outline="0" axis="axisRow" fieldPosition="0"/>
    </format>
    <format dxfId="24433">
      <pivotArea dataOnly="0" labelOnly="1" grandRow="1" outline="0" fieldPosition="0"/>
    </format>
    <format dxfId="24432">
      <pivotArea dataOnly="0" labelOnly="1" outline="0" fieldPosition="0">
        <references count="1">
          <reference field="4294967294" count="2">
            <x v="0"/>
            <x v="1"/>
          </reference>
        </references>
      </pivotArea>
    </format>
    <format dxfId="24431">
      <pivotArea type="all" dataOnly="0" outline="0" fieldPosition="0"/>
    </format>
    <format dxfId="24430">
      <pivotArea outline="0" collapsedLevelsAreSubtotals="1" fieldPosition="0"/>
    </format>
    <format dxfId="24429">
      <pivotArea field="23" type="button" dataOnly="0" labelOnly="1" outline="0" axis="axisRow" fieldPosition="0"/>
    </format>
    <format dxfId="24428">
      <pivotArea dataOnly="0" labelOnly="1" grandRow="1" outline="0" fieldPosition="0"/>
    </format>
    <format dxfId="24427">
      <pivotArea dataOnly="0" labelOnly="1" outline="0" fieldPosition="0">
        <references count="1">
          <reference field="4294967294" count="2">
            <x v="0"/>
            <x v="1"/>
          </reference>
        </references>
      </pivotArea>
    </format>
    <format dxfId="24426">
      <pivotArea type="all" dataOnly="0" outline="0" fieldPosition="0"/>
    </format>
    <format dxfId="24425">
      <pivotArea outline="0" collapsedLevelsAreSubtotals="1" fieldPosition="0"/>
    </format>
    <format dxfId="24424">
      <pivotArea field="23" type="button" dataOnly="0" labelOnly="1" outline="0" axis="axisRow" fieldPosition="0"/>
    </format>
    <format dxfId="24423">
      <pivotArea dataOnly="0" labelOnly="1" grandRow="1" outline="0" fieldPosition="0"/>
    </format>
    <format dxfId="24422">
      <pivotArea dataOnly="0" labelOnly="1" outline="0" fieldPosition="0">
        <references count="1">
          <reference field="4294967294" count="2">
            <x v="0"/>
            <x v="1"/>
          </reference>
        </references>
      </pivotArea>
    </format>
    <format dxfId="24421">
      <pivotArea type="all" dataOnly="0" outline="0" fieldPosition="0"/>
    </format>
    <format dxfId="24420">
      <pivotArea outline="0" collapsedLevelsAreSubtotals="1" fieldPosition="0"/>
    </format>
    <format dxfId="24419">
      <pivotArea field="23" type="button" dataOnly="0" labelOnly="1" outline="0" axis="axisRow" fieldPosition="0"/>
    </format>
    <format dxfId="24418">
      <pivotArea dataOnly="0" labelOnly="1" grandRow="1" outline="0" fieldPosition="0"/>
    </format>
    <format dxfId="24417">
      <pivotArea dataOnly="0" labelOnly="1" outline="0" fieldPosition="0">
        <references count="1">
          <reference field="4294967294" count="2">
            <x v="0"/>
            <x v="1"/>
          </reference>
        </references>
      </pivotArea>
    </format>
    <format dxfId="24416">
      <pivotArea type="all" dataOnly="0" outline="0" fieldPosition="0"/>
    </format>
    <format dxfId="24415">
      <pivotArea outline="0" collapsedLevelsAreSubtotals="1" fieldPosition="0"/>
    </format>
    <format dxfId="24414">
      <pivotArea field="23" type="button" dataOnly="0" labelOnly="1" outline="0" axis="axisRow" fieldPosition="0"/>
    </format>
    <format dxfId="24413">
      <pivotArea dataOnly="0" labelOnly="1" grandRow="1" outline="0" fieldPosition="0"/>
    </format>
    <format dxfId="24412">
      <pivotArea dataOnly="0" labelOnly="1" outline="0" fieldPosition="0">
        <references count="1">
          <reference field="4294967294" count="2">
            <x v="0"/>
            <x v="1"/>
          </reference>
        </references>
      </pivotArea>
    </format>
    <format dxfId="24411">
      <pivotArea type="all" dataOnly="0" outline="0" fieldPosition="0"/>
    </format>
    <format dxfId="24410">
      <pivotArea outline="0" collapsedLevelsAreSubtotals="1" fieldPosition="0"/>
    </format>
    <format dxfId="24409">
      <pivotArea field="23" type="button" dataOnly="0" labelOnly="1" outline="0" axis="axisRow" fieldPosition="0"/>
    </format>
    <format dxfId="24408">
      <pivotArea dataOnly="0" labelOnly="1" grandRow="1" outline="0" fieldPosition="0"/>
    </format>
    <format dxfId="24407">
      <pivotArea dataOnly="0" labelOnly="1" outline="0" fieldPosition="0">
        <references count="1">
          <reference field="4294967294" count="2">
            <x v="0"/>
            <x v="1"/>
          </reference>
        </references>
      </pivotArea>
    </format>
    <format dxfId="24406">
      <pivotArea type="all" dataOnly="0" outline="0" fieldPosition="0"/>
    </format>
    <format dxfId="24405">
      <pivotArea outline="0" collapsedLevelsAreSubtotals="1" fieldPosition="0"/>
    </format>
    <format dxfId="24404">
      <pivotArea field="23" type="button" dataOnly="0" labelOnly="1" outline="0" axis="axisRow" fieldPosition="0"/>
    </format>
    <format dxfId="24403">
      <pivotArea dataOnly="0" labelOnly="1" grandRow="1" outline="0" fieldPosition="0"/>
    </format>
    <format dxfId="24402">
      <pivotArea dataOnly="0" labelOnly="1" outline="0" fieldPosition="0">
        <references count="1">
          <reference field="4294967294" count="2">
            <x v="0"/>
            <x v="1"/>
          </reference>
        </references>
      </pivotArea>
    </format>
    <format dxfId="24401">
      <pivotArea type="all" dataOnly="0" outline="0" fieldPosition="0"/>
    </format>
    <format dxfId="24400">
      <pivotArea outline="0" collapsedLevelsAreSubtotals="1" fieldPosition="0"/>
    </format>
    <format dxfId="24399">
      <pivotArea field="23" type="button" dataOnly="0" labelOnly="1" outline="0" axis="axisRow" fieldPosition="0"/>
    </format>
    <format dxfId="24398">
      <pivotArea dataOnly="0" labelOnly="1" grandRow="1" outline="0" fieldPosition="0"/>
    </format>
    <format dxfId="24397">
      <pivotArea dataOnly="0" labelOnly="1" outline="0" fieldPosition="0">
        <references count="1">
          <reference field="4294967294" count="2">
            <x v="0"/>
            <x v="1"/>
          </reference>
        </references>
      </pivotArea>
    </format>
    <format dxfId="24396">
      <pivotArea type="all" dataOnly="0" outline="0" fieldPosition="0"/>
    </format>
    <format dxfId="24395">
      <pivotArea outline="0" collapsedLevelsAreSubtotals="1" fieldPosition="0"/>
    </format>
    <format dxfId="24394">
      <pivotArea field="23" type="button" dataOnly="0" labelOnly="1" outline="0" axis="axisRow" fieldPosition="0"/>
    </format>
    <format dxfId="24393">
      <pivotArea dataOnly="0" labelOnly="1" grandRow="1" outline="0" fieldPosition="0"/>
    </format>
    <format dxfId="24392">
      <pivotArea dataOnly="0" labelOnly="1" outline="0" fieldPosition="0">
        <references count="1">
          <reference field="4294967294" count="2">
            <x v="0"/>
            <x v="1"/>
          </reference>
        </references>
      </pivotArea>
    </format>
    <format dxfId="24391">
      <pivotArea type="all" dataOnly="0" outline="0" fieldPosition="0"/>
    </format>
    <format dxfId="24390">
      <pivotArea outline="0" collapsedLevelsAreSubtotals="1" fieldPosition="0"/>
    </format>
    <format dxfId="24389">
      <pivotArea field="23" type="button" dataOnly="0" labelOnly="1" outline="0" axis="axisRow" fieldPosition="0"/>
    </format>
    <format dxfId="24388">
      <pivotArea dataOnly="0" labelOnly="1" grandRow="1" outline="0" fieldPosition="0"/>
    </format>
    <format dxfId="24387">
      <pivotArea dataOnly="0" labelOnly="1" outline="0" fieldPosition="0">
        <references count="1">
          <reference field="4294967294" count="2">
            <x v="0"/>
            <x v="1"/>
          </reference>
        </references>
      </pivotArea>
    </format>
    <format dxfId="24386">
      <pivotArea type="all" dataOnly="0" outline="0" fieldPosition="0"/>
    </format>
    <format dxfId="24385">
      <pivotArea outline="0" collapsedLevelsAreSubtotals="1" fieldPosition="0"/>
    </format>
    <format dxfId="24384">
      <pivotArea field="23" type="button" dataOnly="0" labelOnly="1" outline="0" axis="axisRow" fieldPosition="0"/>
    </format>
    <format dxfId="24383">
      <pivotArea dataOnly="0" labelOnly="1" grandRow="1" outline="0" fieldPosition="0"/>
    </format>
    <format dxfId="24382">
      <pivotArea dataOnly="0" labelOnly="1" outline="0" fieldPosition="0">
        <references count="1">
          <reference field="4294967294" count="2">
            <x v="0"/>
            <x v="1"/>
          </reference>
        </references>
      </pivotArea>
    </format>
    <format dxfId="24381">
      <pivotArea type="all" dataOnly="0" outline="0" fieldPosition="0"/>
    </format>
    <format dxfId="24380">
      <pivotArea outline="0" collapsedLevelsAreSubtotals="1" fieldPosition="0"/>
    </format>
    <format dxfId="24379">
      <pivotArea field="23" type="button" dataOnly="0" labelOnly="1" outline="0" axis="axisRow" fieldPosition="0"/>
    </format>
    <format dxfId="24378">
      <pivotArea dataOnly="0" labelOnly="1" grandRow="1" outline="0" fieldPosition="0"/>
    </format>
    <format dxfId="24377">
      <pivotArea dataOnly="0" labelOnly="1" outline="0" fieldPosition="0">
        <references count="1">
          <reference field="4294967294" count="2">
            <x v="0"/>
            <x v="1"/>
          </reference>
        </references>
      </pivotArea>
    </format>
    <format dxfId="24376">
      <pivotArea type="all" dataOnly="0" outline="0" fieldPosition="0"/>
    </format>
    <format dxfId="24375">
      <pivotArea outline="0" collapsedLevelsAreSubtotals="1" fieldPosition="0"/>
    </format>
    <format dxfId="24374">
      <pivotArea field="23" type="button" dataOnly="0" labelOnly="1" outline="0" axis="axisRow" fieldPosition="0"/>
    </format>
    <format dxfId="24373">
      <pivotArea dataOnly="0" labelOnly="1" grandRow="1" outline="0" fieldPosition="0"/>
    </format>
    <format dxfId="24372">
      <pivotArea dataOnly="0" labelOnly="1" outline="0" fieldPosition="0">
        <references count="1">
          <reference field="4294967294" count="2">
            <x v="0"/>
            <x v="1"/>
          </reference>
        </references>
      </pivotArea>
    </format>
    <format dxfId="24371">
      <pivotArea type="all" dataOnly="0" outline="0" fieldPosition="0"/>
    </format>
    <format dxfId="24370">
      <pivotArea outline="0" collapsedLevelsAreSubtotals="1" fieldPosition="0"/>
    </format>
    <format dxfId="24369">
      <pivotArea field="23" type="button" dataOnly="0" labelOnly="1" outline="0" axis="axisRow" fieldPosition="0"/>
    </format>
    <format dxfId="24368">
      <pivotArea dataOnly="0" labelOnly="1" grandRow="1" outline="0" fieldPosition="0"/>
    </format>
    <format dxfId="24367">
      <pivotArea dataOnly="0" labelOnly="1" outline="0" fieldPosition="0">
        <references count="1">
          <reference field="4294967294" count="2">
            <x v="0"/>
            <x v="1"/>
          </reference>
        </references>
      </pivotArea>
    </format>
    <format dxfId="24366">
      <pivotArea type="all" dataOnly="0" outline="0" fieldPosition="0"/>
    </format>
    <format dxfId="24365">
      <pivotArea outline="0" collapsedLevelsAreSubtotals="1" fieldPosition="0"/>
    </format>
    <format dxfId="24364">
      <pivotArea field="23" type="button" dataOnly="0" labelOnly="1" outline="0" axis="axisRow" fieldPosition="0"/>
    </format>
    <format dxfId="24363">
      <pivotArea dataOnly="0" labelOnly="1" grandRow="1" outline="0" fieldPosition="0"/>
    </format>
    <format dxfId="24362">
      <pivotArea dataOnly="0" labelOnly="1" outline="0" fieldPosition="0">
        <references count="1">
          <reference field="4294967294" count="2">
            <x v="0"/>
            <x v="1"/>
          </reference>
        </references>
      </pivotArea>
    </format>
    <format dxfId="24361">
      <pivotArea type="all" dataOnly="0" outline="0" fieldPosition="0"/>
    </format>
    <format dxfId="24360">
      <pivotArea outline="0" collapsedLevelsAreSubtotals="1" fieldPosition="0"/>
    </format>
    <format dxfId="24359">
      <pivotArea field="23" type="button" dataOnly="0" labelOnly="1" outline="0" axis="axisRow" fieldPosition="0"/>
    </format>
    <format dxfId="24358">
      <pivotArea dataOnly="0" labelOnly="1" grandRow="1" outline="0" fieldPosition="0"/>
    </format>
    <format dxfId="24357">
      <pivotArea dataOnly="0" labelOnly="1" outline="0" fieldPosition="0">
        <references count="1">
          <reference field="4294967294" count="2">
            <x v="0"/>
            <x v="1"/>
          </reference>
        </references>
      </pivotArea>
    </format>
    <format dxfId="24356">
      <pivotArea grandRow="1" outline="0" collapsedLevelsAreSubtotals="1" fieldPosition="0"/>
    </format>
    <format dxfId="24355">
      <pivotArea dataOnly="0" labelOnly="1" grandRow="1" outline="0" fieldPosition="0"/>
    </format>
    <format dxfId="24354">
      <pivotArea type="all" dataOnly="0" outline="0" fieldPosition="0"/>
    </format>
    <format dxfId="24353">
      <pivotArea outline="0" collapsedLevelsAreSubtotals="1" fieldPosition="0"/>
    </format>
    <format dxfId="24352">
      <pivotArea field="23" type="button" dataOnly="0" labelOnly="1" outline="0" axis="axisRow" fieldPosition="0"/>
    </format>
    <format dxfId="24351">
      <pivotArea dataOnly="0" labelOnly="1" grandRow="1" outline="0" fieldPosition="0"/>
    </format>
    <format dxfId="24350">
      <pivotArea dataOnly="0" labelOnly="1" outline="0" fieldPosition="0">
        <references count="1">
          <reference field="4294967294" count="2">
            <x v="0"/>
            <x v="1"/>
          </reference>
        </references>
      </pivotArea>
    </format>
    <format dxfId="24349">
      <pivotArea grandRow="1" outline="0" collapsedLevelsAreSubtotals="1" fieldPosition="0"/>
    </format>
    <format dxfId="24348">
      <pivotArea dataOnly="0" labelOnly="1" grandRow="1" outline="0" fieldPosition="0"/>
    </format>
    <format dxfId="24347">
      <pivotArea type="all" dataOnly="0" outline="0" fieldPosition="0"/>
    </format>
    <format dxfId="24346">
      <pivotArea outline="0" collapsedLevelsAreSubtotals="1" fieldPosition="0"/>
    </format>
    <format dxfId="24345">
      <pivotArea field="23" type="button" dataOnly="0" labelOnly="1" outline="0" axis="axisRow" fieldPosition="0"/>
    </format>
    <format dxfId="24344">
      <pivotArea dataOnly="0" labelOnly="1" fieldPosition="0">
        <references count="1">
          <reference field="23" count="6">
            <x v="2"/>
            <x v="7"/>
            <x v="8"/>
            <x v="12"/>
            <x v="13"/>
            <x v="14"/>
          </reference>
        </references>
      </pivotArea>
    </format>
    <format dxfId="24343">
      <pivotArea dataOnly="0" labelOnly="1" grandRow="1" outline="0" fieldPosition="0"/>
    </format>
    <format dxfId="24342">
      <pivotArea dataOnly="0" labelOnly="1" outline="0" fieldPosition="0">
        <references count="1">
          <reference field="4294967294" count="2">
            <x v="0"/>
            <x v="1"/>
          </reference>
        </references>
      </pivotArea>
    </format>
    <format dxfId="24341">
      <pivotArea type="all" dataOnly="0" outline="0" fieldPosition="0"/>
    </format>
    <format dxfId="24340">
      <pivotArea outline="0" collapsedLevelsAreSubtotals="1" fieldPosition="0"/>
    </format>
    <format dxfId="24339">
      <pivotArea field="23" type="button" dataOnly="0" labelOnly="1" outline="0" axis="axisRow" fieldPosition="0"/>
    </format>
    <format dxfId="24338">
      <pivotArea dataOnly="0" labelOnly="1" fieldPosition="0">
        <references count="1">
          <reference field="23" count="9">
            <x v="0"/>
            <x v="2"/>
            <x v="6"/>
            <x v="7"/>
            <x v="8"/>
            <x v="9"/>
            <x v="12"/>
            <x v="13"/>
            <x v="14"/>
          </reference>
        </references>
      </pivotArea>
    </format>
    <format dxfId="24337">
      <pivotArea dataOnly="0" labelOnly="1" grandRow="1" outline="0" fieldPosition="0"/>
    </format>
    <format dxfId="24336">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36CA6DD-C8F4-47C0-B082-FF993278DB31}" name="PivotTable24" cacheId="86"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J42:N62" firstHeaderRow="1" firstDataRow="2" firstDataCol="1" rowPageCount="2" colPageCount="1"/>
  <pivotFields count="162">
    <pivotField compact="0" outline="0" showAll="0" defaultSubtota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n="FLOW" x="1"/>
        <item x="0"/>
        <item x="2"/>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2">
    <pageField fld="51" hier="-1"/>
    <pageField fld="12" hier="-1"/>
  </pageFields>
  <dataFields count="1">
    <dataField name="Count of RECEIPT CUT" fld="14" subtotal="count" baseField="0" baseItem="0"/>
  </dataFields>
  <formats count="311">
    <format dxfId="25004">
      <pivotArea outline="0" collapsedLevelsAreSubtotals="1" fieldPosition="0"/>
    </format>
    <format dxfId="25003">
      <pivotArea dataOnly="0" labelOnly="1" grandRow="1" outline="0" fieldPosition="0"/>
    </format>
    <format dxfId="25002">
      <pivotArea dataOnly="0" labelOnly="1" outline="0" fieldPosition="0">
        <references count="1">
          <reference field="13" count="0"/>
        </references>
      </pivotArea>
    </format>
    <format dxfId="25001">
      <pivotArea dataOnly="0" labelOnly="1" grandCol="1" outline="0" fieldPosition="0"/>
    </format>
    <format dxfId="25000">
      <pivotArea outline="0" collapsedLevelsAreSubtotals="1" fieldPosition="0"/>
    </format>
    <format dxfId="24999">
      <pivotArea dataOnly="0" labelOnly="1" grandRow="1" outline="0" fieldPosition="0"/>
    </format>
    <format dxfId="24998">
      <pivotArea dataOnly="0" labelOnly="1" outline="0" fieldPosition="0">
        <references count="1">
          <reference field="13" count="0"/>
        </references>
      </pivotArea>
    </format>
    <format dxfId="24997">
      <pivotArea dataOnly="0" labelOnly="1" grandCol="1" outline="0" fieldPosition="0"/>
    </format>
    <format dxfId="24996">
      <pivotArea type="all" dataOnly="0" outline="0" fieldPosition="0"/>
    </format>
    <format dxfId="24995">
      <pivotArea outline="0" collapsedLevelsAreSubtotals="1" fieldPosition="0"/>
    </format>
    <format dxfId="24994">
      <pivotArea outline="0" collapsedLevelsAreSubtotals="1" fieldPosition="0"/>
    </format>
    <format dxfId="24993">
      <pivotArea type="origin" dataOnly="0" labelOnly="1" outline="0" fieldPosition="0"/>
    </format>
    <format dxfId="24992">
      <pivotArea type="origin" dataOnly="0" labelOnly="1" outline="0" fieldPosition="0"/>
    </format>
    <format dxfId="24991">
      <pivotArea type="origin" dataOnly="0" labelOnly="1" outline="0" fieldPosition="0"/>
    </format>
    <format dxfId="24990">
      <pivotArea field="13" type="button" dataOnly="0" labelOnly="1" outline="0" axis="axisCol" fieldPosition="0"/>
    </format>
    <format dxfId="24989">
      <pivotArea type="topRight" dataOnly="0" labelOnly="1" outline="0" fieldPosition="0"/>
    </format>
    <format dxfId="24988">
      <pivotArea dataOnly="0" labelOnly="1" outline="0" fieldPosition="0">
        <references count="1">
          <reference field="13" count="0"/>
        </references>
      </pivotArea>
    </format>
    <format dxfId="24987">
      <pivotArea dataOnly="0" labelOnly="1" grandCol="1" outline="0" fieldPosition="0"/>
    </format>
    <format dxfId="24986">
      <pivotArea outline="0" collapsedLevelsAreSubtotals="1" fieldPosition="0"/>
    </format>
    <format dxfId="24985">
      <pivotArea dataOnly="0" labelOnly="1" outline="0" fieldPosition="0">
        <references count="1">
          <reference field="13" count="0"/>
        </references>
      </pivotArea>
    </format>
    <format dxfId="24984">
      <pivotArea dataOnly="0" labelOnly="1" grandCol="1" outline="0" fieldPosition="0"/>
    </format>
    <format dxfId="24983">
      <pivotArea outline="0" collapsedLevelsAreSubtotals="1" fieldPosition="0"/>
    </format>
    <format dxfId="24982">
      <pivotArea dataOnly="0" labelOnly="1" outline="0" fieldPosition="0">
        <references count="1">
          <reference field="13" count="0"/>
        </references>
      </pivotArea>
    </format>
    <format dxfId="24981">
      <pivotArea dataOnly="0" labelOnly="1" grandCol="1" outline="0" fieldPosition="0"/>
    </format>
    <format dxfId="24980">
      <pivotArea outline="0" collapsedLevelsAreSubtotals="1" fieldPosition="0"/>
    </format>
    <format dxfId="24979">
      <pivotArea dataOnly="0" labelOnly="1" grandRow="1" outline="0" fieldPosition="0"/>
    </format>
    <format dxfId="24978">
      <pivotArea dataOnly="0" labelOnly="1" outline="0" fieldPosition="0">
        <references count="1">
          <reference field="13" count="0"/>
        </references>
      </pivotArea>
    </format>
    <format dxfId="24977">
      <pivotArea dataOnly="0" labelOnly="1" grandCol="1" outline="0" fieldPosition="0"/>
    </format>
    <format dxfId="24976">
      <pivotArea dataOnly="0" labelOnly="1" outline="0" fieldPosition="0">
        <references count="1">
          <reference field="13" count="0"/>
        </references>
      </pivotArea>
    </format>
    <format dxfId="24975">
      <pivotArea dataOnly="0" labelOnly="1" grandCol="1" outline="0" fieldPosition="0"/>
    </format>
    <format dxfId="24974">
      <pivotArea dataOnly="0" labelOnly="1" outline="0" fieldPosition="0">
        <references count="1">
          <reference field="13" count="0"/>
        </references>
      </pivotArea>
    </format>
    <format dxfId="24973">
      <pivotArea dataOnly="0" labelOnly="1" grandCol="1" outline="0" fieldPosition="0"/>
    </format>
    <format dxfId="24972">
      <pivotArea outline="0" collapsedLevelsAreSubtotals="1" fieldPosition="0"/>
    </format>
    <format dxfId="24971">
      <pivotArea dataOnly="0" labelOnly="1" outline="0" fieldPosition="0">
        <references count="1">
          <reference field="13" count="0"/>
        </references>
      </pivotArea>
    </format>
    <format dxfId="24970">
      <pivotArea dataOnly="0" labelOnly="1" grandCol="1" outline="0" fieldPosition="0"/>
    </format>
    <format dxfId="24969">
      <pivotArea grandRow="1" outline="0" collapsedLevelsAreSubtotals="1" fieldPosition="0"/>
    </format>
    <format dxfId="24968">
      <pivotArea dataOnly="0" labelOnly="1" grandRow="1" outline="0" fieldPosition="0"/>
    </format>
    <format dxfId="24967">
      <pivotArea dataOnly="0" labelOnly="1" outline="0" fieldPosition="0">
        <references count="1">
          <reference field="13" count="0"/>
        </references>
      </pivotArea>
    </format>
    <format dxfId="24966">
      <pivotArea outline="0" collapsedLevelsAreSubtotals="1" fieldPosition="0"/>
    </format>
    <format dxfId="24965">
      <pivotArea dataOnly="0" labelOnly="1" grandRow="1" outline="0" fieldPosition="0"/>
    </format>
    <format dxfId="24964">
      <pivotArea dataOnly="0" labelOnly="1" outline="0" fieldPosition="0">
        <references count="1">
          <reference field="13" count="0"/>
        </references>
      </pivotArea>
    </format>
    <format dxfId="24963">
      <pivotArea dataOnly="0" labelOnly="1" grandCol="1" outline="0" fieldPosition="0"/>
    </format>
    <format dxfId="24962">
      <pivotArea outline="0" collapsedLevelsAreSubtotals="1" fieldPosition="0"/>
    </format>
    <format dxfId="24961">
      <pivotArea dataOnly="0" labelOnly="1" grandRow="1" outline="0" fieldPosition="0"/>
    </format>
    <format dxfId="24960">
      <pivotArea dataOnly="0" labelOnly="1" outline="0" fieldPosition="0">
        <references count="1">
          <reference field="13" count="0"/>
        </references>
      </pivotArea>
    </format>
    <format dxfId="24959">
      <pivotArea dataOnly="0" labelOnly="1" grandCol="1" outline="0" fieldPosition="0"/>
    </format>
    <format dxfId="24958">
      <pivotArea outline="0" collapsedLevelsAreSubtotals="1" fieldPosition="0"/>
    </format>
    <format dxfId="24957">
      <pivotArea dataOnly="0" labelOnly="1" grandRow="1" outline="0" fieldPosition="0"/>
    </format>
    <format dxfId="24956">
      <pivotArea dataOnly="0" labelOnly="1" outline="0" fieldPosition="0">
        <references count="1">
          <reference field="13" count="0"/>
        </references>
      </pivotArea>
    </format>
    <format dxfId="24955">
      <pivotArea dataOnly="0" labelOnly="1" grandCol="1" outline="0" fieldPosition="0"/>
    </format>
    <format dxfId="24954">
      <pivotArea dataOnly="0" labelOnly="1" outline="0" fieldPosition="0">
        <references count="1">
          <reference field="13" count="0"/>
        </references>
      </pivotArea>
    </format>
    <format dxfId="24953">
      <pivotArea dataOnly="0" labelOnly="1" grandCol="1" outline="0" fieldPosition="0"/>
    </format>
    <format dxfId="24952">
      <pivotArea grandRow="1" outline="0" collapsedLevelsAreSubtotals="1" fieldPosition="0"/>
    </format>
    <format dxfId="24951">
      <pivotArea dataOnly="0" labelOnly="1" grandRow="1" outline="0" fieldPosition="0"/>
    </format>
    <format dxfId="24950">
      <pivotArea outline="0" collapsedLevelsAreSubtotals="1" fieldPosition="0"/>
    </format>
    <format dxfId="24949">
      <pivotArea dataOnly="0" labelOnly="1" grandRow="1" outline="0" fieldPosition="0"/>
    </format>
    <format dxfId="24948">
      <pivotArea dataOnly="0" labelOnly="1" outline="0" fieldPosition="0">
        <references count="1">
          <reference field="13" count="0"/>
        </references>
      </pivotArea>
    </format>
    <format dxfId="24947">
      <pivotArea dataOnly="0" labelOnly="1" grandCol="1" outline="0" fieldPosition="0"/>
    </format>
    <format dxfId="24946">
      <pivotArea outline="0" fieldPosition="0">
        <references count="1">
          <reference field="13" count="1" selected="0">
            <x v="1"/>
          </reference>
        </references>
      </pivotArea>
    </format>
    <format dxfId="24945">
      <pivotArea grandCol="1" outline="0" collapsedLevelsAreSubtotals="1" fieldPosition="0"/>
    </format>
    <format dxfId="24944">
      <pivotArea type="topRight" dataOnly="0" labelOnly="1" outline="0" fieldPosition="0"/>
    </format>
    <format dxfId="24943">
      <pivotArea dataOnly="0" labelOnly="1" outline="0" fieldPosition="0">
        <references count="1">
          <reference field="13" count="1">
            <x v="1"/>
          </reference>
        </references>
      </pivotArea>
    </format>
    <format dxfId="24942">
      <pivotArea dataOnly="0" labelOnly="1" grandCol="1" outline="0" fieldPosition="0"/>
    </format>
    <format dxfId="24941">
      <pivotArea outline="0" fieldPosition="0">
        <references count="1">
          <reference field="13" count="1" selected="0">
            <x v="1"/>
          </reference>
        </references>
      </pivotArea>
    </format>
    <format dxfId="24940">
      <pivotArea grandCol="1" outline="0" collapsedLevelsAreSubtotals="1" fieldPosition="0"/>
    </format>
    <format dxfId="24939">
      <pivotArea type="topRight" dataOnly="0" labelOnly="1" outline="0" fieldPosition="0"/>
    </format>
    <format dxfId="24938">
      <pivotArea dataOnly="0" labelOnly="1" outline="0" fieldPosition="0">
        <references count="1">
          <reference field="13" count="1">
            <x v="1"/>
          </reference>
        </references>
      </pivotArea>
    </format>
    <format dxfId="24937">
      <pivotArea dataOnly="0" labelOnly="1" grandCol="1" outline="0" fieldPosition="0"/>
    </format>
    <format dxfId="24936">
      <pivotArea dataOnly="0" labelOnly="1" outline="0" fieldPosition="0">
        <references count="1">
          <reference field="13" count="0"/>
        </references>
      </pivotArea>
    </format>
    <format dxfId="24935">
      <pivotArea dataOnly="0" labelOnly="1" grandCol="1" outline="0" fieldPosition="0"/>
    </format>
    <format dxfId="24934">
      <pivotArea dataOnly="0" labelOnly="1" outline="0" fieldPosition="0">
        <references count="1">
          <reference field="13" count="0"/>
        </references>
      </pivotArea>
    </format>
    <format dxfId="24933">
      <pivotArea dataOnly="0" labelOnly="1" grandCol="1" outline="0" fieldPosition="0"/>
    </format>
    <format dxfId="24932">
      <pivotArea dataOnly="0" labelOnly="1" outline="0" fieldPosition="0">
        <references count="1">
          <reference field="13" count="0"/>
        </references>
      </pivotArea>
    </format>
    <format dxfId="24931">
      <pivotArea dataOnly="0" labelOnly="1" grandCol="1" outline="0" fieldPosition="0"/>
    </format>
    <format dxfId="24930">
      <pivotArea dataOnly="0" labelOnly="1" outline="0" fieldPosition="0">
        <references count="1">
          <reference field="13" count="0"/>
        </references>
      </pivotArea>
    </format>
    <format dxfId="24929">
      <pivotArea dataOnly="0" labelOnly="1" grandCol="1" outline="0" fieldPosition="0"/>
    </format>
    <format dxfId="24928">
      <pivotArea dataOnly="0" labelOnly="1" outline="0" fieldPosition="0">
        <references count="1">
          <reference field="13" count="0"/>
        </references>
      </pivotArea>
    </format>
    <format dxfId="24927">
      <pivotArea dataOnly="0" labelOnly="1" grandCol="1" outline="0" fieldPosition="0"/>
    </format>
    <format dxfId="24926">
      <pivotArea dataOnly="0" labelOnly="1" outline="0" fieldPosition="0">
        <references count="1">
          <reference field="13" count="0"/>
        </references>
      </pivotArea>
    </format>
    <format dxfId="24925">
      <pivotArea dataOnly="0" labelOnly="1" grandCol="1" outline="0" fieldPosition="0"/>
    </format>
    <format dxfId="24924">
      <pivotArea dataOnly="0" labelOnly="1" outline="0" fieldPosition="0">
        <references count="1">
          <reference field="13" count="0"/>
        </references>
      </pivotArea>
    </format>
    <format dxfId="24923">
      <pivotArea dataOnly="0" labelOnly="1" grandCol="1" outline="0" fieldPosition="0"/>
    </format>
    <format dxfId="24922">
      <pivotArea dataOnly="0" labelOnly="1" outline="0" fieldPosition="0">
        <references count="1">
          <reference field="13" count="0"/>
        </references>
      </pivotArea>
    </format>
    <format dxfId="24921">
      <pivotArea dataOnly="0" labelOnly="1" grandCol="1" outline="0" fieldPosition="0"/>
    </format>
    <format dxfId="24920">
      <pivotArea grandRow="1" outline="0" collapsedLevelsAreSubtotals="1" fieldPosition="0"/>
    </format>
    <format dxfId="24919">
      <pivotArea dataOnly="0" labelOnly="1" grandRow="1" outline="0" fieldPosition="0"/>
    </format>
    <format dxfId="24918">
      <pivotArea outline="0" collapsedLevelsAreSubtotals="1" fieldPosition="0"/>
    </format>
    <format dxfId="24917">
      <pivotArea dataOnly="0" labelOnly="1" grandRow="1" outline="0" fieldPosition="0"/>
    </format>
    <format dxfId="24916">
      <pivotArea dataOnly="0" labelOnly="1" outline="0" fieldPosition="0">
        <references count="1">
          <reference field="13" count="0"/>
        </references>
      </pivotArea>
    </format>
    <format dxfId="24915">
      <pivotArea dataOnly="0" labelOnly="1" grandCol="1" outline="0" fieldPosition="0"/>
    </format>
    <format dxfId="24914">
      <pivotArea outline="0" collapsedLevelsAreSubtotals="1" fieldPosition="0"/>
    </format>
    <format dxfId="24913">
      <pivotArea dataOnly="0" labelOnly="1" grandRow="1" outline="0" fieldPosition="0"/>
    </format>
    <format dxfId="24912">
      <pivotArea dataOnly="0" labelOnly="1" outline="0" fieldPosition="0">
        <references count="1">
          <reference field="13" count="0"/>
        </references>
      </pivotArea>
    </format>
    <format dxfId="24911">
      <pivotArea dataOnly="0" labelOnly="1" grandCol="1" outline="0" fieldPosition="0"/>
    </format>
    <format dxfId="24910">
      <pivotArea outline="0" collapsedLevelsAreSubtotals="1" fieldPosition="0"/>
    </format>
    <format dxfId="24909">
      <pivotArea dataOnly="0" labelOnly="1" grandRow="1" outline="0" fieldPosition="0"/>
    </format>
    <format dxfId="24908">
      <pivotArea dataOnly="0" labelOnly="1" outline="0" fieldPosition="0">
        <references count="1">
          <reference field="13" count="0"/>
        </references>
      </pivotArea>
    </format>
    <format dxfId="24907">
      <pivotArea dataOnly="0" labelOnly="1" grandCol="1" outline="0" fieldPosition="0"/>
    </format>
    <format dxfId="24906">
      <pivotArea dataOnly="0" labelOnly="1" outline="0" fieldPosition="0">
        <references count="1">
          <reference field="13" count="0"/>
        </references>
      </pivotArea>
    </format>
    <format dxfId="24905">
      <pivotArea dataOnly="0" labelOnly="1" grandCol="1" outline="0" fieldPosition="0"/>
    </format>
    <format dxfId="24904">
      <pivotArea dataOnly="0" labelOnly="1" outline="0" fieldPosition="0">
        <references count="1">
          <reference field="13" count="0"/>
        </references>
      </pivotArea>
    </format>
    <format dxfId="24903">
      <pivotArea dataOnly="0" labelOnly="1" grandCol="1" outline="0" fieldPosition="0"/>
    </format>
    <format dxfId="24902">
      <pivotArea outline="0" collapsedLevelsAreSubtotals="1" fieldPosition="0"/>
    </format>
    <format dxfId="24901">
      <pivotArea dataOnly="0" labelOnly="1" grandRow="1" outline="0" fieldPosition="0"/>
    </format>
    <format dxfId="24900">
      <pivotArea dataOnly="0" labelOnly="1" outline="0" fieldPosition="0">
        <references count="1">
          <reference field="13" count="0"/>
        </references>
      </pivotArea>
    </format>
    <format dxfId="24899">
      <pivotArea dataOnly="0" labelOnly="1" grandCol="1" outline="0" fieldPosition="0"/>
    </format>
    <format dxfId="24898">
      <pivotArea outline="0" collapsedLevelsAreSubtotals="1" fieldPosition="0"/>
    </format>
    <format dxfId="24897">
      <pivotArea dataOnly="0" labelOnly="1" grandRow="1" outline="0" fieldPosition="0"/>
    </format>
    <format dxfId="24896">
      <pivotArea dataOnly="0" labelOnly="1" outline="0" fieldPosition="0">
        <references count="1">
          <reference field="13" count="0"/>
        </references>
      </pivotArea>
    </format>
    <format dxfId="24895">
      <pivotArea dataOnly="0" labelOnly="1" grandCol="1" outline="0" fieldPosition="0"/>
    </format>
    <format dxfId="24894">
      <pivotArea outline="0" collapsedLevelsAreSubtotals="1" fieldPosition="0"/>
    </format>
    <format dxfId="24893">
      <pivotArea dataOnly="0" labelOnly="1" grandRow="1" outline="0" fieldPosition="0"/>
    </format>
    <format dxfId="24892">
      <pivotArea dataOnly="0" labelOnly="1" outline="0" fieldPosition="0">
        <references count="1">
          <reference field="13" count="0"/>
        </references>
      </pivotArea>
    </format>
    <format dxfId="24891">
      <pivotArea dataOnly="0" labelOnly="1" grandCol="1" outline="0" fieldPosition="0"/>
    </format>
    <format dxfId="24890">
      <pivotArea type="topRight" dataOnly="0" labelOnly="1" outline="0" fieldPosition="0"/>
    </format>
    <format dxfId="24889">
      <pivotArea type="topRight" dataOnly="0" labelOnly="1" outline="0" fieldPosition="0"/>
    </format>
    <format dxfId="24888">
      <pivotArea dataOnly="0" labelOnly="1" outline="0" fieldPosition="0">
        <references count="1">
          <reference field="13" count="0"/>
        </references>
      </pivotArea>
    </format>
    <format dxfId="24887">
      <pivotArea dataOnly="0" labelOnly="1" grandCol="1" outline="0" fieldPosition="0"/>
    </format>
    <format dxfId="24886">
      <pivotArea outline="0" collapsedLevelsAreSubtotals="1" fieldPosition="0"/>
    </format>
    <format dxfId="24885">
      <pivotArea dataOnly="0" labelOnly="1" grandRow="1" outline="0" fieldPosition="0"/>
    </format>
    <format dxfId="24884">
      <pivotArea dataOnly="0" labelOnly="1" outline="0" fieldPosition="0">
        <references count="1">
          <reference field="13" count="0"/>
        </references>
      </pivotArea>
    </format>
    <format dxfId="24883">
      <pivotArea dataOnly="0" labelOnly="1" grandCol="1" outline="0" fieldPosition="0"/>
    </format>
    <format dxfId="24882">
      <pivotArea outline="0" collapsedLevelsAreSubtotals="1" fieldPosition="0"/>
    </format>
    <format dxfId="24881">
      <pivotArea dataOnly="0" labelOnly="1" grandRow="1" outline="0" fieldPosition="0"/>
    </format>
    <format dxfId="24880">
      <pivotArea dataOnly="0" labelOnly="1" outline="0" fieldPosition="0">
        <references count="1">
          <reference field="13" count="0"/>
        </references>
      </pivotArea>
    </format>
    <format dxfId="24879">
      <pivotArea dataOnly="0" labelOnly="1" grandCol="1" outline="0" fieldPosition="0"/>
    </format>
    <format dxfId="24878">
      <pivotArea outline="0" collapsedLevelsAreSubtotals="1" fieldPosition="0"/>
    </format>
    <format dxfId="24877">
      <pivotArea dataOnly="0" labelOnly="1" grandRow="1" outline="0" fieldPosition="0"/>
    </format>
    <format dxfId="24876">
      <pivotArea dataOnly="0" labelOnly="1" outline="0" fieldPosition="0">
        <references count="1">
          <reference field="13" count="0"/>
        </references>
      </pivotArea>
    </format>
    <format dxfId="24875">
      <pivotArea dataOnly="0" labelOnly="1" grandCol="1" outline="0" fieldPosition="0"/>
    </format>
    <format dxfId="24874">
      <pivotArea dataOnly="0" labelOnly="1" outline="0" fieldPosition="0">
        <references count="1">
          <reference field="13" count="0"/>
        </references>
      </pivotArea>
    </format>
    <format dxfId="24873">
      <pivotArea dataOnly="0" labelOnly="1" grandCol="1" outline="0" fieldPosition="0"/>
    </format>
    <format dxfId="24872">
      <pivotArea grandRow="1" outline="0" collapsedLevelsAreSubtotals="1" fieldPosition="0"/>
    </format>
    <format dxfId="24871">
      <pivotArea dataOnly="0" labelOnly="1" grandRow="1" outline="0" fieldPosition="0"/>
    </format>
    <format dxfId="24870">
      <pivotArea outline="0" collapsedLevelsAreSubtotals="1" fieldPosition="0"/>
    </format>
    <format dxfId="24869">
      <pivotArea dataOnly="0" labelOnly="1" grandRow="1" outline="0" fieldPosition="0"/>
    </format>
    <format dxfId="24868">
      <pivotArea dataOnly="0" labelOnly="1" outline="0" fieldPosition="0">
        <references count="1">
          <reference field="13" count="0"/>
        </references>
      </pivotArea>
    </format>
    <format dxfId="24867">
      <pivotArea dataOnly="0" labelOnly="1" grandCol="1" outline="0" fieldPosition="0"/>
    </format>
    <format dxfId="24866">
      <pivotArea outline="0" collapsedLevelsAreSubtotals="1" fieldPosition="0"/>
    </format>
    <format dxfId="24865">
      <pivotArea dataOnly="0" labelOnly="1" grandRow="1" outline="0" fieldPosition="0"/>
    </format>
    <format dxfId="24864">
      <pivotArea dataOnly="0" labelOnly="1" outline="0" fieldPosition="0">
        <references count="1">
          <reference field="13" count="0"/>
        </references>
      </pivotArea>
    </format>
    <format dxfId="24863">
      <pivotArea dataOnly="0" labelOnly="1" grandCol="1" outline="0" fieldPosition="0"/>
    </format>
    <format dxfId="24862">
      <pivotArea dataOnly="0" labelOnly="1" outline="0" fieldPosition="0">
        <references count="1">
          <reference field="13" count="0"/>
        </references>
      </pivotArea>
    </format>
    <format dxfId="24861">
      <pivotArea dataOnly="0" labelOnly="1" grandCol="1" outline="0" fieldPosition="0"/>
    </format>
    <format dxfId="24860">
      <pivotArea grandRow="1" outline="0" collapsedLevelsAreSubtotals="1" fieldPosition="0"/>
    </format>
    <format dxfId="24859">
      <pivotArea dataOnly="0" labelOnly="1" grandRow="1" outline="0" fieldPosition="0"/>
    </format>
    <format dxfId="24858">
      <pivotArea outline="0" collapsedLevelsAreSubtotals="1" fieldPosition="0"/>
    </format>
    <format dxfId="24857">
      <pivotArea dataOnly="0" labelOnly="1" grandRow="1" outline="0" fieldPosition="0"/>
    </format>
    <format dxfId="24856">
      <pivotArea dataOnly="0" labelOnly="1" outline="0" fieldPosition="0">
        <references count="1">
          <reference field="13" count="0"/>
        </references>
      </pivotArea>
    </format>
    <format dxfId="24855">
      <pivotArea dataOnly="0" labelOnly="1" grandCol="1" outline="0" fieldPosition="0"/>
    </format>
    <format dxfId="24854">
      <pivotArea outline="0" collapsedLevelsAreSubtotals="1" fieldPosition="0"/>
    </format>
    <format dxfId="24853">
      <pivotArea dataOnly="0" labelOnly="1" grandRow="1" outline="0" fieldPosition="0"/>
    </format>
    <format dxfId="24852">
      <pivotArea dataOnly="0" labelOnly="1" outline="0" fieldPosition="0">
        <references count="1">
          <reference field="13" count="0"/>
        </references>
      </pivotArea>
    </format>
    <format dxfId="24851">
      <pivotArea dataOnly="0" labelOnly="1" grandCol="1" outline="0" fieldPosition="0"/>
    </format>
    <format dxfId="24850">
      <pivotArea dataOnly="0" labelOnly="1" outline="0" fieldPosition="0">
        <references count="1">
          <reference field="13" count="0"/>
        </references>
      </pivotArea>
    </format>
    <format dxfId="24849">
      <pivotArea dataOnly="0" labelOnly="1" grandCol="1" outline="0" fieldPosition="0"/>
    </format>
    <format dxfId="24848">
      <pivotArea outline="0" collapsedLevelsAreSubtotals="1" fieldPosition="0"/>
    </format>
    <format dxfId="24847">
      <pivotArea dataOnly="0" labelOnly="1" grandRow="1" outline="0" fieldPosition="0"/>
    </format>
    <format dxfId="24846">
      <pivotArea outline="0" collapsedLevelsAreSubtotals="1" fieldPosition="0"/>
    </format>
    <format dxfId="24845">
      <pivotArea dataOnly="0" labelOnly="1" grandRow="1" outline="0" fieldPosition="0"/>
    </format>
    <format dxfId="24844">
      <pivotArea grandRow="1" outline="0" collapsedLevelsAreSubtotals="1" fieldPosition="0"/>
    </format>
    <format dxfId="24843">
      <pivotArea dataOnly="0" labelOnly="1" grandRow="1" outline="0" fieldPosition="0"/>
    </format>
    <format dxfId="24842">
      <pivotArea outline="0" collapsedLevelsAreSubtotals="1" fieldPosition="0"/>
    </format>
    <format dxfId="24841">
      <pivotArea dataOnly="0" labelOnly="1" grandRow="1" outline="0" fieldPosition="0"/>
    </format>
    <format dxfId="24840">
      <pivotArea dataOnly="0" labelOnly="1" outline="0" fieldPosition="0">
        <references count="1">
          <reference field="13" count="0"/>
        </references>
      </pivotArea>
    </format>
    <format dxfId="24839">
      <pivotArea dataOnly="0" labelOnly="1" grandCol="1" outline="0" fieldPosition="0"/>
    </format>
    <format dxfId="24838">
      <pivotArea outline="0" collapsedLevelsAreSubtotals="1" fieldPosition="0"/>
    </format>
    <format dxfId="24837">
      <pivotArea dataOnly="0" labelOnly="1" grandRow="1" outline="0" fieldPosition="0"/>
    </format>
    <format dxfId="24836">
      <pivotArea dataOnly="0" labelOnly="1" outline="0" fieldPosition="0">
        <references count="1">
          <reference field="13" count="0"/>
        </references>
      </pivotArea>
    </format>
    <format dxfId="24835">
      <pivotArea dataOnly="0" labelOnly="1" grandCol="1" outline="0" fieldPosition="0"/>
    </format>
    <format dxfId="24834">
      <pivotArea grandRow="1" outline="0" collapsedLevelsAreSubtotals="1" fieldPosition="0"/>
    </format>
    <format dxfId="24833">
      <pivotArea dataOnly="0" labelOnly="1" grandRow="1" outline="0" fieldPosition="0"/>
    </format>
    <format dxfId="24832">
      <pivotArea outline="0" collapsedLevelsAreSubtotals="1" fieldPosition="0"/>
    </format>
    <format dxfId="24831">
      <pivotArea dataOnly="0" labelOnly="1" grandRow="1" outline="0" fieldPosition="0"/>
    </format>
    <format dxfId="24830">
      <pivotArea dataOnly="0" labelOnly="1" outline="0" fieldPosition="0">
        <references count="1">
          <reference field="13" count="0"/>
        </references>
      </pivotArea>
    </format>
    <format dxfId="24829">
      <pivotArea dataOnly="0" labelOnly="1" grandCol="1" outline="0" fieldPosition="0"/>
    </format>
    <format dxfId="24828">
      <pivotArea outline="0" collapsedLevelsAreSubtotals="1" fieldPosition="0"/>
    </format>
    <format dxfId="24827">
      <pivotArea dataOnly="0" labelOnly="1" grandRow="1" outline="0" fieldPosition="0"/>
    </format>
    <format dxfId="24826">
      <pivotArea dataOnly="0" labelOnly="1" outline="0" fieldPosition="0">
        <references count="1">
          <reference field="13" count="0"/>
        </references>
      </pivotArea>
    </format>
    <format dxfId="24825">
      <pivotArea dataOnly="0" labelOnly="1" grandCol="1" outline="0" fieldPosition="0"/>
    </format>
    <format dxfId="24824">
      <pivotArea grandRow="1" outline="0" collapsedLevelsAreSubtotals="1" fieldPosition="0"/>
    </format>
    <format dxfId="24823">
      <pivotArea dataOnly="0" labelOnly="1" grandRow="1" outline="0" fieldPosition="0"/>
    </format>
    <format dxfId="24822">
      <pivotArea dataOnly="0" labelOnly="1" grandRow="1" outline="0" fieldPosition="0"/>
    </format>
    <format dxfId="24821">
      <pivotArea dataOnly="0" labelOnly="1" outline="0" fieldPosition="0">
        <references count="1">
          <reference field="13" count="0"/>
        </references>
      </pivotArea>
    </format>
    <format dxfId="24820">
      <pivotArea dataOnly="0" labelOnly="1" grandCol="1" outline="0" fieldPosition="0"/>
    </format>
    <format dxfId="24819">
      <pivotArea dataOnly="0" labelOnly="1" outline="0" fieldPosition="0">
        <references count="1">
          <reference field="13" count="0"/>
        </references>
      </pivotArea>
    </format>
    <format dxfId="24818">
      <pivotArea dataOnly="0" labelOnly="1" grandCol="1" outline="0" fieldPosition="0"/>
    </format>
    <format dxfId="24817">
      <pivotArea grandRow="1" outline="0" collapsedLevelsAreSubtotals="1" fieldPosition="0"/>
    </format>
    <format dxfId="24816">
      <pivotArea dataOnly="0" labelOnly="1" grandRow="1" outline="0" fieldPosition="0"/>
    </format>
    <format dxfId="24815">
      <pivotArea outline="0" collapsedLevelsAreSubtotals="1" fieldPosition="0"/>
    </format>
    <format dxfId="24814">
      <pivotArea dataOnly="0" labelOnly="1" grandRow="1" outline="0" fieldPosition="0"/>
    </format>
    <format dxfId="24813">
      <pivotArea dataOnly="0" labelOnly="1" grandRow="1" outline="0" fieldPosition="0"/>
    </format>
    <format dxfId="24812">
      <pivotArea outline="0" collapsedLevelsAreSubtotals="1" fieldPosition="0"/>
    </format>
    <format dxfId="24811">
      <pivotArea dataOnly="0" labelOnly="1" grandRow="1" outline="0" fieldPosition="0"/>
    </format>
    <format dxfId="24810">
      <pivotArea dataOnly="0" labelOnly="1" outline="0" fieldPosition="0">
        <references count="1">
          <reference field="13" count="0"/>
        </references>
      </pivotArea>
    </format>
    <format dxfId="24809">
      <pivotArea dataOnly="0" labelOnly="1" grandCol="1" outline="0" fieldPosition="0"/>
    </format>
    <format dxfId="24808">
      <pivotArea outline="0" collapsedLevelsAreSubtotals="1" fieldPosition="0"/>
    </format>
    <format dxfId="24807">
      <pivotArea dataOnly="0" labelOnly="1" grandRow="1" outline="0" fieldPosition="0"/>
    </format>
    <format dxfId="24806">
      <pivotArea dataOnly="0" labelOnly="1" outline="0" fieldPosition="0">
        <references count="1">
          <reference field="13" count="0"/>
        </references>
      </pivotArea>
    </format>
    <format dxfId="24805">
      <pivotArea dataOnly="0" labelOnly="1" grandCol="1" outline="0" fieldPosition="0"/>
    </format>
    <format dxfId="24804">
      <pivotArea outline="0" collapsedLevelsAreSubtotals="1" fieldPosition="0"/>
    </format>
    <format dxfId="24803">
      <pivotArea dataOnly="0" labelOnly="1" grandRow="1" outline="0" fieldPosition="0"/>
    </format>
    <format dxfId="24802">
      <pivotArea dataOnly="0" labelOnly="1" outline="0" fieldPosition="0">
        <references count="1">
          <reference field="13" count="0"/>
        </references>
      </pivotArea>
    </format>
    <format dxfId="24801">
      <pivotArea dataOnly="0" labelOnly="1" grandCol="1" outline="0" fieldPosition="0"/>
    </format>
    <format dxfId="24800">
      <pivotArea dataOnly="0" labelOnly="1" outline="0" fieldPosition="0">
        <references count="1">
          <reference field="13" count="0"/>
        </references>
      </pivotArea>
    </format>
    <format dxfId="24799">
      <pivotArea dataOnly="0" labelOnly="1" grandCol="1" outline="0" fieldPosition="0"/>
    </format>
    <format dxfId="24798">
      <pivotArea dataOnly="0" labelOnly="1" outline="0" fieldPosition="0">
        <references count="1">
          <reference field="13" count="0"/>
        </references>
      </pivotArea>
    </format>
    <format dxfId="24797">
      <pivotArea dataOnly="0" labelOnly="1" grandCol="1" outline="0" fieldPosition="0"/>
    </format>
    <format dxfId="24796">
      <pivotArea dataOnly="0" labelOnly="1" outline="0" fieldPosition="0">
        <references count="1">
          <reference field="13" count="0"/>
        </references>
      </pivotArea>
    </format>
    <format dxfId="24795">
      <pivotArea dataOnly="0" labelOnly="1" grandCol="1" outline="0" fieldPosition="0"/>
    </format>
    <format dxfId="24794">
      <pivotArea outline="0" collapsedLevelsAreSubtotals="1" fieldPosition="0"/>
    </format>
    <format dxfId="24793">
      <pivotArea dataOnly="0" labelOnly="1" grandRow="1" outline="0" fieldPosition="0"/>
    </format>
    <format dxfId="24792">
      <pivotArea dataOnly="0" labelOnly="1" outline="0" fieldPosition="0">
        <references count="1">
          <reference field="13" count="0"/>
        </references>
      </pivotArea>
    </format>
    <format dxfId="24791">
      <pivotArea dataOnly="0" labelOnly="1" grandCol="1" outline="0" fieldPosition="0"/>
    </format>
    <format dxfId="24790">
      <pivotArea outline="0" collapsedLevelsAreSubtotals="1" fieldPosition="0"/>
    </format>
    <format dxfId="24789">
      <pivotArea dataOnly="0" labelOnly="1" grandRow="1" outline="0" fieldPosition="0"/>
    </format>
    <format dxfId="24788">
      <pivotArea dataOnly="0" labelOnly="1" outline="0" fieldPosition="0">
        <references count="1">
          <reference field="13" count="0"/>
        </references>
      </pivotArea>
    </format>
    <format dxfId="24787">
      <pivotArea dataOnly="0" labelOnly="1" grandCol="1" outline="0" fieldPosition="0"/>
    </format>
    <format dxfId="24786">
      <pivotArea dataOnly="0" labelOnly="1" outline="0" fieldPosition="0">
        <references count="1">
          <reference field="13" count="0"/>
        </references>
      </pivotArea>
    </format>
    <format dxfId="24785">
      <pivotArea dataOnly="0" labelOnly="1" grandCol="1" outline="0" fieldPosition="0"/>
    </format>
    <format dxfId="24784">
      <pivotArea dataOnly="0" labelOnly="1" grandRow="1" outline="0" fieldPosition="0"/>
    </format>
    <format dxfId="24783">
      <pivotArea outline="0" collapsedLevelsAreSubtotals="1" fieldPosition="0"/>
    </format>
    <format dxfId="24782">
      <pivotArea dataOnly="0" labelOnly="1" grandRow="1" outline="0" fieldPosition="0"/>
    </format>
    <format dxfId="24781">
      <pivotArea dataOnly="0" labelOnly="1" outline="0" fieldPosition="0">
        <references count="1">
          <reference field="13" count="0"/>
        </references>
      </pivotArea>
    </format>
    <format dxfId="24780">
      <pivotArea dataOnly="0" labelOnly="1" grandCol="1" outline="0" fieldPosition="0"/>
    </format>
    <format dxfId="24779">
      <pivotArea outline="0" collapsedLevelsAreSubtotals="1" fieldPosition="0"/>
    </format>
    <format dxfId="24778">
      <pivotArea field="13" type="button" dataOnly="0" labelOnly="1" outline="0" axis="axisCol" fieldPosition="0"/>
    </format>
    <format dxfId="24777">
      <pivotArea type="topRight" dataOnly="0" labelOnly="1" outline="0" fieldPosition="0"/>
    </format>
    <format dxfId="24776">
      <pivotArea dataOnly="0" labelOnly="1" outline="0" fieldPosition="0">
        <references count="1">
          <reference field="13" count="0"/>
        </references>
      </pivotArea>
    </format>
    <format dxfId="24775">
      <pivotArea dataOnly="0" labelOnly="1" grandCol="1" outline="0" fieldPosition="0"/>
    </format>
    <format dxfId="24774">
      <pivotArea outline="0" collapsedLevelsAreSubtotals="1" fieldPosition="0"/>
    </format>
    <format dxfId="24773">
      <pivotArea dataOnly="0" labelOnly="1" grandRow="1" outline="0" fieldPosition="0"/>
    </format>
    <format dxfId="24772">
      <pivotArea dataOnly="0" labelOnly="1" outline="0" fieldPosition="0">
        <references count="1">
          <reference field="13" count="0"/>
        </references>
      </pivotArea>
    </format>
    <format dxfId="24771">
      <pivotArea dataOnly="0" labelOnly="1" grandCol="1" outline="0" fieldPosition="0"/>
    </format>
    <format dxfId="24770">
      <pivotArea outline="0" collapsedLevelsAreSubtotals="1" fieldPosition="0"/>
    </format>
    <format dxfId="24769">
      <pivotArea dataOnly="0" labelOnly="1" grandRow="1" outline="0" fieldPosition="0"/>
    </format>
    <format dxfId="24768">
      <pivotArea dataOnly="0" labelOnly="1" outline="0" fieldPosition="0">
        <references count="1">
          <reference field="13" count="0"/>
        </references>
      </pivotArea>
    </format>
    <format dxfId="24767">
      <pivotArea dataOnly="0" labelOnly="1" grandCol="1" outline="0" fieldPosition="0"/>
    </format>
    <format dxfId="24766">
      <pivotArea dataOnly="0" labelOnly="1" outline="0" fieldPosition="0">
        <references count="1">
          <reference field="13" count="0"/>
        </references>
      </pivotArea>
    </format>
    <format dxfId="24765">
      <pivotArea dataOnly="0" labelOnly="1" grandCol="1" outline="0" fieldPosition="0"/>
    </format>
    <format dxfId="24764">
      <pivotArea dataOnly="0" labelOnly="1" grandRow="1" outline="0" fieldPosition="0"/>
    </format>
    <format dxfId="24763">
      <pivotArea outline="0" collapsedLevelsAreSubtotals="1" fieldPosition="0"/>
    </format>
    <format dxfId="24762">
      <pivotArea dataOnly="0" labelOnly="1" grandRow="1" outline="0" fieldPosition="0"/>
    </format>
    <format dxfId="24761">
      <pivotArea dataOnly="0" labelOnly="1" outline="0" fieldPosition="0">
        <references count="1">
          <reference field="13" count="0"/>
        </references>
      </pivotArea>
    </format>
    <format dxfId="24760">
      <pivotArea dataOnly="0" labelOnly="1" grandCol="1" outline="0" fieldPosition="0"/>
    </format>
    <format dxfId="24759">
      <pivotArea outline="0" collapsedLevelsAreSubtotals="1" fieldPosition="0"/>
    </format>
    <format dxfId="24758">
      <pivotArea dataOnly="0" labelOnly="1" grandRow="1" outline="0" fieldPosition="0"/>
    </format>
    <format dxfId="24757">
      <pivotArea dataOnly="0" labelOnly="1" outline="0" fieldPosition="0">
        <references count="1">
          <reference field="13" count="0"/>
        </references>
      </pivotArea>
    </format>
    <format dxfId="24756">
      <pivotArea dataOnly="0" labelOnly="1" grandCol="1" outline="0" fieldPosition="0"/>
    </format>
    <format dxfId="24755">
      <pivotArea outline="0" collapsedLevelsAreSubtotals="1" fieldPosition="0"/>
    </format>
    <format dxfId="24754">
      <pivotArea dataOnly="0" labelOnly="1" grandRow="1" outline="0" fieldPosition="0"/>
    </format>
    <format dxfId="24753">
      <pivotArea dataOnly="0" labelOnly="1" outline="0" fieldPosition="0">
        <references count="1">
          <reference field="13" count="0"/>
        </references>
      </pivotArea>
    </format>
    <format dxfId="24752">
      <pivotArea dataOnly="0" labelOnly="1" grandCol="1" outline="0" fieldPosition="0"/>
    </format>
    <format dxfId="24751">
      <pivotArea dataOnly="0" labelOnly="1" grandRow="1" outline="0" fieldPosition="0"/>
    </format>
    <format dxfId="24750">
      <pivotArea outline="0" collapsedLevelsAreSubtotals="1" fieldPosition="0"/>
    </format>
    <format dxfId="24749">
      <pivotArea field="15" type="button" dataOnly="0" labelOnly="1" outline="0" axis="axisRow" fieldPosition="0"/>
    </format>
    <format dxfId="24748">
      <pivotArea dataOnly="0" labelOnly="1" outline="0" fieldPosition="0">
        <references count="1">
          <reference field="15" count="0"/>
        </references>
      </pivotArea>
    </format>
    <format dxfId="24747">
      <pivotArea dataOnly="0" labelOnly="1" grandRow="1" outline="0" fieldPosition="0"/>
    </format>
    <format dxfId="24746">
      <pivotArea dataOnly="0" labelOnly="1" outline="0" fieldPosition="0">
        <references count="1">
          <reference field="13" count="0"/>
        </references>
      </pivotArea>
    </format>
    <format dxfId="24745">
      <pivotArea dataOnly="0" labelOnly="1" grandCol="1" outline="0" fieldPosition="0"/>
    </format>
    <format dxfId="24744">
      <pivotArea outline="0" collapsedLevelsAreSubtotals="1" fieldPosition="0"/>
    </format>
    <format dxfId="24743">
      <pivotArea field="15" type="button" dataOnly="0" labelOnly="1" outline="0" axis="axisRow" fieldPosition="0"/>
    </format>
    <format dxfId="24742">
      <pivotArea dataOnly="0" labelOnly="1" outline="0" fieldPosition="0">
        <references count="1">
          <reference field="15" count="0"/>
        </references>
      </pivotArea>
    </format>
    <format dxfId="24741">
      <pivotArea dataOnly="0" labelOnly="1" grandRow="1" outline="0" fieldPosition="0"/>
    </format>
    <format dxfId="24740">
      <pivotArea dataOnly="0" labelOnly="1" outline="0" fieldPosition="0">
        <references count="1">
          <reference field="13" count="0"/>
        </references>
      </pivotArea>
    </format>
    <format dxfId="24739">
      <pivotArea dataOnly="0" labelOnly="1" grandCol="1" outline="0" fieldPosition="0"/>
    </format>
    <format dxfId="24738">
      <pivotArea outline="0" collapsedLevelsAreSubtotals="1" fieldPosition="0"/>
    </format>
    <format dxfId="24737">
      <pivotArea field="15" type="button" dataOnly="0" labelOnly="1" outline="0" axis="axisRow" fieldPosition="0"/>
    </format>
    <format dxfId="24736">
      <pivotArea dataOnly="0" labelOnly="1" outline="0" fieldPosition="0">
        <references count="1">
          <reference field="15" count="0"/>
        </references>
      </pivotArea>
    </format>
    <format dxfId="24735">
      <pivotArea dataOnly="0" labelOnly="1" grandRow="1" outline="0" fieldPosition="0"/>
    </format>
    <format dxfId="24734">
      <pivotArea dataOnly="0" labelOnly="1" outline="0" fieldPosition="0">
        <references count="1">
          <reference field="13" count="0"/>
        </references>
      </pivotArea>
    </format>
    <format dxfId="24733">
      <pivotArea dataOnly="0" labelOnly="1" grandCol="1" outline="0" fieldPosition="0"/>
    </format>
    <format dxfId="24732">
      <pivotArea field="15" type="button" dataOnly="0" labelOnly="1" outline="0" axis="axisRow" fieldPosition="0"/>
    </format>
    <format dxfId="24731">
      <pivotArea dataOnly="0" labelOnly="1" outline="0" fieldPosition="0">
        <references count="1">
          <reference field="13" count="0"/>
        </references>
      </pivotArea>
    </format>
    <format dxfId="24730">
      <pivotArea dataOnly="0" labelOnly="1" grandCol="1" outline="0" fieldPosition="0"/>
    </format>
    <format dxfId="24729">
      <pivotArea dataOnly="0" labelOnly="1" grandRow="1" outline="0" fieldPosition="0"/>
    </format>
    <format dxfId="24728">
      <pivotArea type="all" dataOnly="0" outline="0" fieldPosition="0"/>
    </format>
    <format dxfId="24727">
      <pivotArea outline="0" collapsedLevelsAreSubtotals="1" fieldPosition="0"/>
    </format>
    <format dxfId="24726">
      <pivotArea field="15" type="button" dataOnly="0" labelOnly="1" outline="0" axis="axisRow" fieldPosition="0"/>
    </format>
    <format dxfId="24725">
      <pivotArea dataOnly="0" labelOnly="1" outline="0" fieldPosition="0">
        <references count="1">
          <reference field="15" count="0"/>
        </references>
      </pivotArea>
    </format>
    <format dxfId="24724">
      <pivotArea dataOnly="0" labelOnly="1" grandRow="1" outline="0" fieldPosition="0"/>
    </format>
    <format dxfId="24723">
      <pivotArea dataOnly="0" labelOnly="1" outline="0" fieldPosition="0">
        <references count="1">
          <reference field="13" count="0"/>
        </references>
      </pivotArea>
    </format>
    <format dxfId="24722">
      <pivotArea dataOnly="0" labelOnly="1" grandCol="1" outline="0" fieldPosition="0"/>
    </format>
    <format dxfId="24721">
      <pivotArea type="all" dataOnly="0" outline="0" fieldPosition="0"/>
    </format>
    <format dxfId="24720">
      <pivotArea outline="0" collapsedLevelsAreSubtotals="1" fieldPosition="0"/>
    </format>
    <format dxfId="24719">
      <pivotArea field="15" type="button" dataOnly="0" labelOnly="1" outline="0" axis="axisRow" fieldPosition="0"/>
    </format>
    <format dxfId="24718">
      <pivotArea dataOnly="0" labelOnly="1" outline="0" fieldPosition="0">
        <references count="1">
          <reference field="15" count="0"/>
        </references>
      </pivotArea>
    </format>
    <format dxfId="24717">
      <pivotArea dataOnly="0" labelOnly="1" grandRow="1" outline="0" fieldPosition="0"/>
    </format>
    <format dxfId="24716">
      <pivotArea dataOnly="0" labelOnly="1" outline="0" fieldPosition="0">
        <references count="1">
          <reference field="13" count="0"/>
        </references>
      </pivotArea>
    </format>
    <format dxfId="24715">
      <pivotArea dataOnly="0" labelOnly="1" grandCol="1" outline="0" fieldPosition="0"/>
    </format>
    <format dxfId="24714">
      <pivotArea outline="0" collapsedLevelsAreSubtotals="1" fieldPosition="0"/>
    </format>
    <format dxfId="24713">
      <pivotArea field="15" type="button" dataOnly="0" labelOnly="1" outline="0" axis="axisRow" fieldPosition="0"/>
    </format>
    <format dxfId="24712">
      <pivotArea dataOnly="0" labelOnly="1" outline="0" fieldPosition="0">
        <references count="1">
          <reference field="15" count="0"/>
        </references>
      </pivotArea>
    </format>
    <format dxfId="24711">
      <pivotArea dataOnly="0" labelOnly="1" grandRow="1" outline="0" fieldPosition="0"/>
    </format>
    <format dxfId="24710">
      <pivotArea dataOnly="0" labelOnly="1" outline="0" fieldPosition="0">
        <references count="1">
          <reference field="13" count="0"/>
        </references>
      </pivotArea>
    </format>
    <format dxfId="24709">
      <pivotArea dataOnly="0" labelOnly="1" grandCol="1" outline="0" fieldPosition="0"/>
    </format>
    <format dxfId="24708">
      <pivotArea field="15" type="button" dataOnly="0" labelOnly="1" outline="0" axis="axisRow" fieldPosition="0"/>
    </format>
    <format dxfId="24707">
      <pivotArea dataOnly="0" labelOnly="1" outline="0" fieldPosition="0">
        <references count="1">
          <reference field="13" count="0"/>
        </references>
      </pivotArea>
    </format>
    <format dxfId="24706">
      <pivotArea dataOnly="0" labelOnly="1" grandCol="1" outline="0" fieldPosition="0"/>
    </format>
    <format dxfId="24705">
      <pivotArea grandRow="1" outline="0" collapsedLevelsAreSubtotals="1" fieldPosition="0"/>
    </format>
    <format dxfId="24704">
      <pivotArea dataOnly="0" labelOnly="1" grandRow="1" outline="0" fieldPosition="0"/>
    </format>
    <format dxfId="24703">
      <pivotArea type="all" dataOnly="0" outline="0" fieldPosition="0"/>
    </format>
    <format dxfId="24702">
      <pivotArea outline="0" collapsedLevelsAreSubtotals="1" fieldPosition="0"/>
    </format>
    <format dxfId="24701">
      <pivotArea type="origin" dataOnly="0" labelOnly="1" outline="0" fieldPosition="0"/>
    </format>
    <format dxfId="24700">
      <pivotArea field="13" type="button" dataOnly="0" labelOnly="1" outline="0" axis="axisCol" fieldPosition="0"/>
    </format>
    <format dxfId="24699">
      <pivotArea type="topRight" dataOnly="0" labelOnly="1" outline="0" fieldPosition="0"/>
    </format>
    <format dxfId="24698">
      <pivotArea field="15" type="button" dataOnly="0" labelOnly="1" outline="0" axis="axisRow" fieldPosition="0"/>
    </format>
    <format dxfId="24697">
      <pivotArea dataOnly="0" labelOnly="1" outline="0" fieldPosition="0">
        <references count="1">
          <reference field="15" count="0"/>
        </references>
      </pivotArea>
    </format>
    <format dxfId="24696">
      <pivotArea dataOnly="0" labelOnly="1" grandRow="1" outline="0" fieldPosition="0"/>
    </format>
    <format dxfId="24695">
      <pivotArea dataOnly="0" labelOnly="1" outline="0" fieldPosition="0">
        <references count="1">
          <reference field="13" count="0"/>
        </references>
      </pivotArea>
    </format>
    <format dxfId="24694">
      <pivotArea dataOnly="0" labelOnly="1" grandCol="1" outline="0" fieldPosition="0"/>
    </format>
  </formats>
  <conditionalFormats count="1">
    <conditionalFormat priority="29">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94F7209-53E2-4F3C-BD24-48CD9B479D31}" name="PivotTable2" cacheId="6"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location ref="L304:N306" firstHeaderRow="0" firstDataRow="1" firstDataCol="1" rowPageCount="2" colPageCount="1"/>
  <pivotFields count="159">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axis="axisPage" multipleItemSelectionAllowed="1" showAll="0" defaultSubtotal="0">
      <items count="6">
        <item x="0"/>
        <item h="1" m="1" x="1"/>
        <item h="1" m="1" x="2"/>
        <item h="1" m="1" x="3"/>
        <item h="1" m="1" x="4"/>
        <item h="1" m="1" x="5"/>
      </items>
    </pivotField>
    <pivotField showAll="0" defaultSubtotal="0"/>
    <pivotField showAll="0" defaultSubtotal="0"/>
    <pivotField showAll="0" defaultSubtotal="0"/>
    <pivotField dataField="1" numFmtId="165" showAll="0" defaultSubtota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axis="axisRow" showAll="0" sortType="ascending" defaultSubtotal="0">
      <items count="12">
        <item m="1" x="1"/>
        <item m="1" x="4"/>
        <item m="1" x="9"/>
        <item m="1" x="8"/>
        <item m="1" x="10"/>
        <item m="1" x="5"/>
        <item m="1" x="7"/>
        <item m="1" x="11"/>
        <item m="1" x="3"/>
        <item x="0"/>
        <item m="1" x="6"/>
        <item m="1" x="2"/>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numFmtId="1" showAll="0"/>
    <pivotField showAll="0"/>
    <pivotField showAll="0"/>
    <pivotField showAll="0"/>
    <pivotField showAll="0"/>
    <pivotField showAll="0"/>
    <pivotField showAll="0" defaultSubtotal="0"/>
    <pivotField showAll="0" defaultSubtotal="0"/>
    <pivotField showAll="0" defaultSubtotal="0"/>
    <pivotField numFmtId="14" showAll="0" defaultSubtotal="0"/>
    <pivotField showAll="0" defaultSubtotal="0"/>
    <pivotField axis="axisPage" multipleItemSelectionAllowed="1" showAll="0" defaultSubtotal="0">
      <items count="4">
        <item m="1" x="1"/>
        <item m="1" x="2"/>
        <item m="1" x="3"/>
        <item x="0"/>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24"/>
  </rowFields>
  <rowItems count="2">
    <i>
      <x v="9"/>
    </i>
    <i t="grand">
      <x/>
    </i>
  </rowItems>
  <colFields count="1">
    <field x="-2"/>
  </colFields>
  <colItems count="2">
    <i>
      <x/>
    </i>
    <i i="1">
      <x v="1"/>
    </i>
  </colItems>
  <pageFields count="2">
    <pageField fld="51" hier="-1"/>
    <pageField fld="12" hier="-1"/>
  </pageFields>
  <dataFields count="2">
    <dataField name="COUNT OF POSS" fld="16" subtotal="count" baseField="21" baseItem="1"/>
    <dataField name="Sum of POS" fld="16" baseField="0" baseItem="0" numFmtId="3"/>
  </dataFields>
  <formats count="358">
    <format dxfId="25362">
      <pivotArea type="all" dataOnly="0" outline="0" fieldPosition="0"/>
    </format>
    <format dxfId="25361">
      <pivotArea outline="0" collapsedLevelsAreSubtotals="1" fieldPosition="0"/>
    </format>
    <format dxfId="25360">
      <pivotArea dataOnly="0" labelOnly="1" grandRow="1" outline="0" fieldPosition="0"/>
    </format>
    <format dxfId="25359">
      <pivotArea type="all" dataOnly="0" outline="0" fieldPosition="0"/>
    </format>
    <format dxfId="25358">
      <pivotArea outline="0" collapsedLevelsAreSubtotals="1" fieldPosition="0"/>
    </format>
    <format dxfId="25357">
      <pivotArea dataOnly="0" labelOnly="1" grandRow="1" outline="0" fieldPosition="0"/>
    </format>
    <format dxfId="25356">
      <pivotArea type="all" dataOnly="0" outline="0" fieldPosition="0"/>
    </format>
    <format dxfId="25355">
      <pivotArea type="all" dataOnly="0" outline="0" fieldPosition="0"/>
    </format>
    <format dxfId="25354">
      <pivotArea outline="0" collapsedLevelsAreSubtotals="1" fieldPosition="0"/>
    </format>
    <format dxfId="25353">
      <pivotArea grandRow="1" outline="0" collapsedLevelsAreSubtotals="1" fieldPosition="0"/>
    </format>
    <format dxfId="25352">
      <pivotArea dataOnly="0" labelOnly="1" grandRow="1" outline="0" fieldPosition="0"/>
    </format>
    <format dxfId="25351">
      <pivotArea type="all" dataOnly="0" outline="0" fieldPosition="0"/>
    </format>
    <format dxfId="25350">
      <pivotArea outline="0" collapsedLevelsAreSubtotals="1" fieldPosition="0"/>
    </format>
    <format dxfId="25349">
      <pivotArea dataOnly="0" labelOnly="1" grandRow="1" outline="0" fieldPosition="0"/>
    </format>
    <format dxfId="25348">
      <pivotArea type="all" dataOnly="0" outline="0" fieldPosition="0"/>
    </format>
    <format dxfId="25347">
      <pivotArea outline="0" collapsedLevelsAreSubtotals="1" fieldPosition="0"/>
    </format>
    <format dxfId="25346">
      <pivotArea type="all" dataOnly="0" outline="0" fieldPosition="0"/>
    </format>
    <format dxfId="25345">
      <pivotArea outline="0" collapsedLevelsAreSubtotals="1" fieldPosition="0"/>
    </format>
    <format dxfId="25344">
      <pivotArea grandRow="1" outline="0" collapsedLevelsAreSubtotals="1" fieldPosition="0"/>
    </format>
    <format dxfId="25343">
      <pivotArea dataOnly="0" labelOnly="1" grandRow="1" outline="0" fieldPosition="0"/>
    </format>
    <format dxfId="25342">
      <pivotArea grandRow="1" outline="0" collapsedLevelsAreSubtotals="1" fieldPosition="0"/>
    </format>
    <format dxfId="25341">
      <pivotArea dataOnly="0" labelOnly="1" grandRow="1" outline="0" fieldPosition="0"/>
    </format>
    <format dxfId="25340">
      <pivotArea outline="0" collapsedLevelsAreSubtotals="1" fieldPosition="0"/>
    </format>
    <format dxfId="25339">
      <pivotArea dataOnly="0" labelOnly="1" grandRow="1" outline="0" fieldPosition="0"/>
    </format>
    <format dxfId="25338">
      <pivotArea type="all" dataOnly="0" outline="0" fieldPosition="0"/>
    </format>
    <format dxfId="25337">
      <pivotArea outline="0" collapsedLevelsAreSubtotals="1" fieldPosition="0"/>
    </format>
    <format dxfId="25336">
      <pivotArea dataOnly="0" labelOnly="1" grandRow="1" outline="0" fieldPosition="0"/>
    </format>
    <format dxfId="25335">
      <pivotArea type="all" dataOnly="0" outline="0" fieldPosition="0"/>
    </format>
    <format dxfId="25334">
      <pivotArea outline="0" collapsedLevelsAreSubtotals="1" fieldPosition="0"/>
    </format>
    <format dxfId="25333">
      <pivotArea dataOnly="0" labelOnly="1" grandRow="1" outline="0" fieldPosition="0"/>
    </format>
    <format dxfId="25332">
      <pivotArea grandRow="1" outline="0" collapsedLevelsAreSubtotals="1" fieldPosition="0"/>
    </format>
    <format dxfId="25331">
      <pivotArea dataOnly="0" labelOnly="1" grandRow="1" outline="0" fieldPosition="0"/>
    </format>
    <format dxfId="25330">
      <pivotArea type="all" dataOnly="0" outline="0" fieldPosition="0"/>
    </format>
    <format dxfId="25329">
      <pivotArea outline="0" collapsedLevelsAreSubtotals="1" fieldPosition="0"/>
    </format>
    <format dxfId="25328">
      <pivotArea dataOnly="0" labelOnly="1" grandRow="1" outline="0" fieldPosition="0"/>
    </format>
    <format dxfId="25327">
      <pivotArea type="all" dataOnly="0" outline="0" fieldPosition="0"/>
    </format>
    <format dxfId="25326">
      <pivotArea outline="0" collapsedLevelsAreSubtotals="1" fieldPosition="0"/>
    </format>
    <format dxfId="25325">
      <pivotArea dataOnly="0" labelOnly="1" grandRow="1" outline="0" fieldPosition="0"/>
    </format>
    <format dxfId="25324">
      <pivotArea grandRow="1" outline="0" collapsedLevelsAreSubtotals="1" fieldPosition="0"/>
    </format>
    <format dxfId="25323">
      <pivotArea dataOnly="0" labelOnly="1" grandRow="1" outline="0" fieldPosition="0"/>
    </format>
    <format dxfId="25322">
      <pivotArea grandRow="1" outline="0" collapsedLevelsAreSubtotals="1" fieldPosition="0"/>
    </format>
    <format dxfId="25321">
      <pivotArea dataOnly="0" labelOnly="1" grandRow="1" outline="0" fieldPosition="0"/>
    </format>
    <format dxfId="25320">
      <pivotArea type="all" dataOnly="0" outline="0" fieldPosition="0"/>
    </format>
    <format dxfId="25319">
      <pivotArea outline="0" collapsedLevelsAreSubtotals="1" fieldPosition="0"/>
    </format>
    <format dxfId="25318">
      <pivotArea dataOnly="0" labelOnly="1" grandRow="1" outline="0" fieldPosition="0"/>
    </format>
    <format dxfId="25317">
      <pivotArea type="all" dataOnly="0" outline="0" fieldPosition="0"/>
    </format>
    <format dxfId="25316">
      <pivotArea outline="0" collapsedLevelsAreSubtotals="1" fieldPosition="0"/>
    </format>
    <format dxfId="25315">
      <pivotArea dataOnly="0" labelOnly="1" grandRow="1" outline="0" fieldPosition="0"/>
    </format>
    <format dxfId="25314">
      <pivotArea grandRow="1" outline="0" collapsedLevelsAreSubtotals="1" fieldPosition="0"/>
    </format>
    <format dxfId="25313">
      <pivotArea dataOnly="0" labelOnly="1" grandRow="1" outline="0" fieldPosition="0"/>
    </format>
    <format dxfId="25312">
      <pivotArea type="all" dataOnly="0" outline="0" fieldPosition="0"/>
    </format>
    <format dxfId="25311">
      <pivotArea outline="0" collapsedLevelsAreSubtotals="1" fieldPosition="0"/>
    </format>
    <format dxfId="25310">
      <pivotArea dataOnly="0" labelOnly="1" grandRow="1" outline="0" fieldPosition="0"/>
    </format>
    <format dxfId="25309">
      <pivotArea type="all" dataOnly="0" outline="0" fieldPosition="0"/>
    </format>
    <format dxfId="25308">
      <pivotArea outline="0" collapsedLevelsAreSubtotals="1" fieldPosition="0"/>
    </format>
    <format dxfId="25307">
      <pivotArea dataOnly="0" labelOnly="1" grandRow="1" outline="0" fieldPosition="0"/>
    </format>
    <format dxfId="25306">
      <pivotArea type="all" dataOnly="0" outline="0" fieldPosition="0"/>
    </format>
    <format dxfId="25305">
      <pivotArea outline="0" collapsedLevelsAreSubtotals="1" fieldPosition="0"/>
    </format>
    <format dxfId="25304">
      <pivotArea dataOnly="0" labelOnly="1" grandRow="1" outline="0" fieldPosition="0"/>
    </format>
    <format dxfId="25303">
      <pivotArea grandRow="1" outline="0" collapsedLevelsAreSubtotals="1" fieldPosition="0"/>
    </format>
    <format dxfId="25302">
      <pivotArea dataOnly="0" labelOnly="1" grandRow="1" outline="0" fieldPosition="0"/>
    </format>
    <format dxfId="25301">
      <pivotArea type="all" dataOnly="0" outline="0" fieldPosition="0"/>
    </format>
    <format dxfId="25300">
      <pivotArea outline="0" collapsedLevelsAreSubtotals="1" fieldPosition="0"/>
    </format>
    <format dxfId="25299">
      <pivotArea dataOnly="0" labelOnly="1" grandRow="1" outline="0" fieldPosition="0"/>
    </format>
    <format dxfId="25298">
      <pivotArea grandRow="1" outline="0" collapsedLevelsAreSubtotals="1" fieldPosition="0"/>
    </format>
    <format dxfId="25297">
      <pivotArea dataOnly="0" labelOnly="1" grandRow="1" outline="0" fieldPosition="0"/>
    </format>
    <format dxfId="25296">
      <pivotArea type="all" dataOnly="0" outline="0" fieldPosition="0"/>
    </format>
    <format dxfId="25295">
      <pivotArea outline="0" collapsedLevelsAreSubtotals="1" fieldPosition="0"/>
    </format>
    <format dxfId="25294">
      <pivotArea dataOnly="0" labelOnly="1" grandRow="1" outline="0" fieldPosition="0"/>
    </format>
    <format dxfId="25293">
      <pivotArea grandRow="1" outline="0" collapsedLevelsAreSubtotals="1" fieldPosition="0"/>
    </format>
    <format dxfId="25292">
      <pivotArea dataOnly="0" labelOnly="1" grandRow="1" outline="0" fieldPosition="0"/>
    </format>
    <format dxfId="25291">
      <pivotArea type="all" dataOnly="0" outline="0" fieldPosition="0"/>
    </format>
    <format dxfId="25290">
      <pivotArea outline="0" collapsedLevelsAreSubtotals="1" fieldPosition="0"/>
    </format>
    <format dxfId="25289">
      <pivotArea dataOnly="0" labelOnly="1" grandRow="1" outline="0" fieldPosition="0"/>
    </format>
    <format dxfId="25288">
      <pivotArea type="all" dataOnly="0" outline="0" fieldPosition="0"/>
    </format>
    <format dxfId="25287">
      <pivotArea outline="0" collapsedLevelsAreSubtotals="1" fieldPosition="0"/>
    </format>
    <format dxfId="25286">
      <pivotArea dataOnly="0" labelOnly="1" grandRow="1" outline="0" fieldPosition="0"/>
    </format>
    <format dxfId="25285">
      <pivotArea type="all" dataOnly="0" outline="0" fieldPosition="0"/>
    </format>
    <format dxfId="25284">
      <pivotArea outline="0" collapsedLevelsAreSubtotals="1" fieldPosition="0"/>
    </format>
    <format dxfId="25283">
      <pivotArea dataOnly="0" labelOnly="1" grandRow="1" outline="0" fieldPosition="0"/>
    </format>
    <format dxfId="25282">
      <pivotArea type="all" dataOnly="0" outline="0" fieldPosition="0"/>
    </format>
    <format dxfId="25281">
      <pivotArea outline="0" collapsedLevelsAreSubtotals="1" fieldPosition="0"/>
    </format>
    <format dxfId="25280">
      <pivotArea dataOnly="0" labelOnly="1" grandRow="1" outline="0" fieldPosition="0"/>
    </format>
    <format dxfId="25279">
      <pivotArea type="all" dataOnly="0" outline="0" fieldPosition="0"/>
    </format>
    <format dxfId="25278">
      <pivotArea outline="0" collapsedLevelsAreSubtotals="1" fieldPosition="0"/>
    </format>
    <format dxfId="25277">
      <pivotArea dataOnly="0" labelOnly="1" grandRow="1" outline="0" fieldPosition="0"/>
    </format>
    <format dxfId="25276">
      <pivotArea type="all" dataOnly="0" outline="0" fieldPosition="0"/>
    </format>
    <format dxfId="25275">
      <pivotArea outline="0" collapsedLevelsAreSubtotals="1" fieldPosition="0"/>
    </format>
    <format dxfId="25274">
      <pivotArea dataOnly="0" labelOnly="1" grandRow="1" outline="0" fieldPosition="0"/>
    </format>
    <format dxfId="25273">
      <pivotArea type="all" dataOnly="0" outline="0" fieldPosition="0"/>
    </format>
    <format dxfId="25272">
      <pivotArea outline="0" collapsedLevelsAreSubtotals="1" fieldPosition="0"/>
    </format>
    <format dxfId="25271">
      <pivotArea dataOnly="0" labelOnly="1" grandRow="1" outline="0" fieldPosition="0"/>
    </format>
    <format dxfId="25270">
      <pivotArea type="all" dataOnly="0" outline="0" fieldPosition="0"/>
    </format>
    <format dxfId="25269">
      <pivotArea outline="0" collapsedLevelsAreSubtotals="1" fieldPosition="0"/>
    </format>
    <format dxfId="25268">
      <pivotArea dataOnly="0" labelOnly="1" grandRow="1" outline="0" fieldPosition="0"/>
    </format>
    <format dxfId="25267">
      <pivotArea type="all" dataOnly="0" outline="0" fieldPosition="0"/>
    </format>
    <format dxfId="25266">
      <pivotArea outline="0" collapsedLevelsAreSubtotals="1" fieldPosition="0"/>
    </format>
    <format dxfId="25265">
      <pivotArea dataOnly="0" labelOnly="1" grandRow="1" outline="0" fieldPosition="0"/>
    </format>
    <format dxfId="25264">
      <pivotArea grandRow="1" outline="0" collapsedLevelsAreSubtotals="1" fieldPosition="0"/>
    </format>
    <format dxfId="25263">
      <pivotArea dataOnly="0" labelOnly="1" grandRow="1" outline="0" fieldPosition="0"/>
    </format>
    <format dxfId="25262">
      <pivotArea type="all" dataOnly="0" outline="0" fieldPosition="0"/>
    </format>
    <format dxfId="25261">
      <pivotArea outline="0" collapsedLevelsAreSubtotals="1" fieldPosition="0"/>
    </format>
    <format dxfId="25260">
      <pivotArea dataOnly="0" labelOnly="1" grandRow="1" outline="0" fieldPosition="0"/>
    </format>
    <format dxfId="25259">
      <pivotArea type="all" dataOnly="0" outline="0" fieldPosition="0"/>
    </format>
    <format dxfId="25258">
      <pivotArea outline="0" collapsedLevelsAreSubtotals="1" fieldPosition="0"/>
    </format>
    <format dxfId="25257">
      <pivotArea dataOnly="0" labelOnly="1" grandRow="1" outline="0" fieldPosition="0"/>
    </format>
    <format dxfId="25256">
      <pivotArea type="all" dataOnly="0" outline="0" fieldPosition="0"/>
    </format>
    <format dxfId="25255">
      <pivotArea outline="0" collapsedLevelsAreSubtotals="1" fieldPosition="0"/>
    </format>
    <format dxfId="25254">
      <pivotArea dataOnly="0" labelOnly="1" grandRow="1" outline="0" fieldPosition="0"/>
    </format>
    <format dxfId="25253">
      <pivotArea type="all" dataOnly="0" outline="0" fieldPosition="0"/>
    </format>
    <format dxfId="25252">
      <pivotArea outline="0" collapsedLevelsAreSubtotals="1" fieldPosition="0"/>
    </format>
    <format dxfId="25251">
      <pivotArea dataOnly="0" labelOnly="1" grandRow="1" outline="0" fieldPosition="0"/>
    </format>
    <format dxfId="25250">
      <pivotArea type="all" dataOnly="0" outline="0" fieldPosition="0"/>
    </format>
    <format dxfId="25249">
      <pivotArea outline="0" collapsedLevelsAreSubtotals="1" fieldPosition="0"/>
    </format>
    <format dxfId="25248">
      <pivotArea dataOnly="0" labelOnly="1" grandRow="1" outline="0" fieldPosition="0"/>
    </format>
    <format dxfId="25247">
      <pivotArea outline="0" fieldPosition="0">
        <references count="1">
          <reference field="4294967294" count="1">
            <x v="1"/>
          </reference>
        </references>
      </pivotArea>
    </format>
    <format dxfId="25246">
      <pivotArea type="all" dataOnly="0" outline="0" fieldPosition="0"/>
    </format>
    <format dxfId="25245">
      <pivotArea outline="0" collapsedLevelsAreSubtotals="1" fieldPosition="0"/>
    </format>
    <format dxfId="25244">
      <pivotArea field="24" type="button" dataOnly="0" labelOnly="1" outline="0" axis="axisRow" fieldPosition="0"/>
    </format>
    <format dxfId="25243">
      <pivotArea dataOnly="0" labelOnly="1" grandRow="1" outline="0" fieldPosition="0"/>
    </format>
    <format dxfId="25242">
      <pivotArea dataOnly="0" labelOnly="1" outline="0" fieldPosition="0">
        <references count="1">
          <reference field="4294967294" count="2">
            <x v="0"/>
            <x v="1"/>
          </reference>
        </references>
      </pivotArea>
    </format>
    <format dxfId="25241">
      <pivotArea type="all" dataOnly="0" outline="0" fieldPosition="0"/>
    </format>
    <format dxfId="25240">
      <pivotArea outline="0" collapsedLevelsAreSubtotals="1" fieldPosition="0"/>
    </format>
    <format dxfId="25239">
      <pivotArea field="24" type="button" dataOnly="0" labelOnly="1" outline="0" axis="axisRow" fieldPosition="0"/>
    </format>
    <format dxfId="25238">
      <pivotArea dataOnly="0" labelOnly="1" grandRow="1" outline="0" fieldPosition="0"/>
    </format>
    <format dxfId="25237">
      <pivotArea dataOnly="0" labelOnly="1" outline="0" fieldPosition="0">
        <references count="1">
          <reference field="4294967294" count="2">
            <x v="0"/>
            <x v="1"/>
          </reference>
        </references>
      </pivotArea>
    </format>
    <format dxfId="25236">
      <pivotArea type="all" dataOnly="0" outline="0" fieldPosition="0"/>
    </format>
    <format dxfId="25235">
      <pivotArea outline="0" collapsedLevelsAreSubtotals="1" fieldPosition="0"/>
    </format>
    <format dxfId="25234">
      <pivotArea field="24" type="button" dataOnly="0" labelOnly="1" outline="0" axis="axisRow" fieldPosition="0"/>
    </format>
    <format dxfId="25233">
      <pivotArea dataOnly="0" labelOnly="1" grandRow="1" outline="0" fieldPosition="0"/>
    </format>
    <format dxfId="25232">
      <pivotArea dataOnly="0" labelOnly="1" outline="0" fieldPosition="0">
        <references count="1">
          <reference field="4294967294" count="2">
            <x v="0"/>
            <x v="1"/>
          </reference>
        </references>
      </pivotArea>
    </format>
    <format dxfId="25231">
      <pivotArea type="all" dataOnly="0" outline="0" fieldPosition="0"/>
    </format>
    <format dxfId="25230">
      <pivotArea outline="0" collapsedLevelsAreSubtotals="1" fieldPosition="0"/>
    </format>
    <format dxfId="25229">
      <pivotArea field="24" type="button" dataOnly="0" labelOnly="1" outline="0" axis="axisRow" fieldPosition="0"/>
    </format>
    <format dxfId="25228">
      <pivotArea dataOnly="0" labelOnly="1" grandRow="1" outline="0" fieldPosition="0"/>
    </format>
    <format dxfId="25227">
      <pivotArea dataOnly="0" labelOnly="1" outline="0" fieldPosition="0">
        <references count="1">
          <reference field="4294967294" count="2">
            <x v="0"/>
            <x v="1"/>
          </reference>
        </references>
      </pivotArea>
    </format>
    <format dxfId="25226">
      <pivotArea type="all" dataOnly="0" outline="0" fieldPosition="0"/>
    </format>
    <format dxfId="25225">
      <pivotArea outline="0" collapsedLevelsAreSubtotals="1" fieldPosition="0"/>
    </format>
    <format dxfId="25224">
      <pivotArea field="24" type="button" dataOnly="0" labelOnly="1" outline="0" axis="axisRow" fieldPosition="0"/>
    </format>
    <format dxfId="25223">
      <pivotArea dataOnly="0" labelOnly="1" grandRow="1" outline="0" fieldPosition="0"/>
    </format>
    <format dxfId="25222">
      <pivotArea dataOnly="0" labelOnly="1" outline="0" fieldPosition="0">
        <references count="1">
          <reference field="4294967294" count="2">
            <x v="0"/>
            <x v="1"/>
          </reference>
        </references>
      </pivotArea>
    </format>
    <format dxfId="25221">
      <pivotArea type="all" dataOnly="0" outline="0" fieldPosition="0"/>
    </format>
    <format dxfId="25220">
      <pivotArea outline="0" collapsedLevelsAreSubtotals="1" fieldPosition="0"/>
    </format>
    <format dxfId="25219">
      <pivotArea field="24" type="button" dataOnly="0" labelOnly="1" outline="0" axis="axisRow" fieldPosition="0"/>
    </format>
    <format dxfId="25218">
      <pivotArea dataOnly="0" labelOnly="1" grandRow="1" outline="0" fieldPosition="0"/>
    </format>
    <format dxfId="25217">
      <pivotArea dataOnly="0" labelOnly="1" outline="0" fieldPosition="0">
        <references count="1">
          <reference field="4294967294" count="2">
            <x v="0"/>
            <x v="1"/>
          </reference>
        </references>
      </pivotArea>
    </format>
    <format dxfId="25216">
      <pivotArea type="all" dataOnly="0" outline="0" fieldPosition="0"/>
    </format>
    <format dxfId="25215">
      <pivotArea outline="0" collapsedLevelsAreSubtotals="1" fieldPosition="0"/>
    </format>
    <format dxfId="25214">
      <pivotArea field="24" type="button" dataOnly="0" labelOnly="1" outline="0" axis="axisRow" fieldPosition="0"/>
    </format>
    <format dxfId="25213">
      <pivotArea dataOnly="0" labelOnly="1" grandRow="1" outline="0" fieldPosition="0"/>
    </format>
    <format dxfId="25212">
      <pivotArea dataOnly="0" labelOnly="1" outline="0" fieldPosition="0">
        <references count="1">
          <reference field="4294967294" count="2">
            <x v="0"/>
            <x v="1"/>
          </reference>
        </references>
      </pivotArea>
    </format>
    <format dxfId="25211">
      <pivotArea type="all" dataOnly="0" outline="0" fieldPosition="0"/>
    </format>
    <format dxfId="25210">
      <pivotArea outline="0" collapsedLevelsAreSubtotals="1" fieldPosition="0"/>
    </format>
    <format dxfId="25209">
      <pivotArea field="24" type="button" dataOnly="0" labelOnly="1" outline="0" axis="axisRow" fieldPosition="0"/>
    </format>
    <format dxfId="25208">
      <pivotArea dataOnly="0" labelOnly="1" grandRow="1" outline="0" fieldPosition="0"/>
    </format>
    <format dxfId="25207">
      <pivotArea dataOnly="0" labelOnly="1" outline="0" fieldPosition="0">
        <references count="1">
          <reference field="4294967294" count="2">
            <x v="0"/>
            <x v="1"/>
          </reference>
        </references>
      </pivotArea>
    </format>
    <format dxfId="25206">
      <pivotArea field="24" type="button" dataOnly="0" labelOnly="1" outline="0" axis="axisRow" fieldPosition="0"/>
    </format>
    <format dxfId="25205">
      <pivotArea dataOnly="0" labelOnly="1" outline="0" fieldPosition="0">
        <references count="1">
          <reference field="4294967294" count="2">
            <x v="0"/>
            <x v="1"/>
          </reference>
        </references>
      </pivotArea>
    </format>
    <format dxfId="25204">
      <pivotArea grandRow="1" outline="0" collapsedLevelsAreSubtotals="1" fieldPosition="0"/>
    </format>
    <format dxfId="25203">
      <pivotArea dataOnly="0" labelOnly="1" grandRow="1" outline="0" fieldPosition="0"/>
    </format>
    <format dxfId="25202">
      <pivotArea dataOnly="0" labelOnly="1" outline="0" fieldPosition="0">
        <references count="1">
          <reference field="4294967294" count="1">
            <x v="1"/>
          </reference>
        </references>
      </pivotArea>
    </format>
    <format dxfId="25201">
      <pivotArea type="all" dataOnly="0" outline="0" fieldPosition="0"/>
    </format>
    <format dxfId="25200">
      <pivotArea outline="0" collapsedLevelsAreSubtotals="1" fieldPosition="0"/>
    </format>
    <format dxfId="25199">
      <pivotArea field="24" type="button" dataOnly="0" labelOnly="1" outline="0" axis="axisRow" fieldPosition="0"/>
    </format>
    <format dxfId="25198">
      <pivotArea dataOnly="0" labelOnly="1" grandRow="1" outline="0" fieldPosition="0"/>
    </format>
    <format dxfId="25197">
      <pivotArea dataOnly="0" labelOnly="1" outline="0" fieldPosition="0">
        <references count="1">
          <reference field="4294967294" count="2">
            <x v="0"/>
            <x v="1"/>
          </reference>
        </references>
      </pivotArea>
    </format>
    <format dxfId="25196">
      <pivotArea type="all" dataOnly="0" outline="0" fieldPosition="0"/>
    </format>
    <format dxfId="25195">
      <pivotArea outline="0" collapsedLevelsAreSubtotals="1" fieldPosition="0"/>
    </format>
    <format dxfId="25194">
      <pivotArea field="24" type="button" dataOnly="0" labelOnly="1" outline="0" axis="axisRow" fieldPosition="0"/>
    </format>
    <format dxfId="25193">
      <pivotArea dataOnly="0" labelOnly="1" grandRow="1" outline="0" fieldPosition="0"/>
    </format>
    <format dxfId="25192">
      <pivotArea dataOnly="0" labelOnly="1" outline="0" fieldPosition="0">
        <references count="1">
          <reference field="4294967294" count="2">
            <x v="0"/>
            <x v="1"/>
          </reference>
        </references>
      </pivotArea>
    </format>
    <format dxfId="25191">
      <pivotArea type="all" dataOnly="0" outline="0" fieldPosition="0"/>
    </format>
    <format dxfId="25190">
      <pivotArea outline="0" collapsedLevelsAreSubtotals="1" fieldPosition="0"/>
    </format>
    <format dxfId="25189">
      <pivotArea field="24" type="button" dataOnly="0" labelOnly="1" outline="0" axis="axisRow" fieldPosition="0"/>
    </format>
    <format dxfId="25188">
      <pivotArea dataOnly="0" labelOnly="1" grandRow="1" outline="0" fieldPosition="0"/>
    </format>
    <format dxfId="25187">
      <pivotArea dataOnly="0" labelOnly="1" outline="0" fieldPosition="0">
        <references count="1">
          <reference field="4294967294" count="2">
            <x v="0"/>
            <x v="1"/>
          </reference>
        </references>
      </pivotArea>
    </format>
    <format dxfId="25186">
      <pivotArea type="all" dataOnly="0" outline="0" fieldPosition="0"/>
    </format>
    <format dxfId="25185">
      <pivotArea outline="0" collapsedLevelsAreSubtotals="1" fieldPosition="0"/>
    </format>
    <format dxfId="25184">
      <pivotArea field="24" type="button" dataOnly="0" labelOnly="1" outline="0" axis="axisRow" fieldPosition="0"/>
    </format>
    <format dxfId="25183">
      <pivotArea dataOnly="0" labelOnly="1" grandRow="1" outline="0" fieldPosition="0"/>
    </format>
    <format dxfId="25182">
      <pivotArea dataOnly="0" labelOnly="1" outline="0" fieldPosition="0">
        <references count="1">
          <reference field="4294967294" count="2">
            <x v="0"/>
            <x v="1"/>
          </reference>
        </references>
      </pivotArea>
    </format>
    <format dxfId="25181">
      <pivotArea type="all" dataOnly="0" outline="0" fieldPosition="0"/>
    </format>
    <format dxfId="25180">
      <pivotArea outline="0" collapsedLevelsAreSubtotals="1" fieldPosition="0"/>
    </format>
    <format dxfId="25179">
      <pivotArea field="24" type="button" dataOnly="0" labelOnly="1" outline="0" axis="axisRow" fieldPosition="0"/>
    </format>
    <format dxfId="25178">
      <pivotArea dataOnly="0" labelOnly="1" grandRow="1" outline="0" fieldPosition="0"/>
    </format>
    <format dxfId="25177">
      <pivotArea dataOnly="0" labelOnly="1" outline="0" fieldPosition="0">
        <references count="1">
          <reference field="4294967294" count="2">
            <x v="0"/>
            <x v="1"/>
          </reference>
        </references>
      </pivotArea>
    </format>
    <format dxfId="25176">
      <pivotArea type="all" dataOnly="0" outline="0" fieldPosition="0"/>
    </format>
    <format dxfId="25175">
      <pivotArea outline="0" collapsedLevelsAreSubtotals="1" fieldPosition="0"/>
    </format>
    <format dxfId="25174">
      <pivotArea field="24" type="button" dataOnly="0" labelOnly="1" outline="0" axis="axisRow" fieldPosition="0"/>
    </format>
    <format dxfId="25173">
      <pivotArea dataOnly="0" labelOnly="1" grandRow="1" outline="0" fieldPosition="0"/>
    </format>
    <format dxfId="25172">
      <pivotArea dataOnly="0" labelOnly="1" outline="0" fieldPosition="0">
        <references count="1">
          <reference field="4294967294" count="2">
            <x v="0"/>
            <x v="1"/>
          </reference>
        </references>
      </pivotArea>
    </format>
    <format dxfId="25171">
      <pivotArea type="all" dataOnly="0" outline="0" fieldPosition="0"/>
    </format>
    <format dxfId="25170">
      <pivotArea outline="0" collapsedLevelsAreSubtotals="1" fieldPosition="0"/>
    </format>
    <format dxfId="25169">
      <pivotArea field="24" type="button" dataOnly="0" labelOnly="1" outline="0" axis="axisRow" fieldPosition="0"/>
    </format>
    <format dxfId="25168">
      <pivotArea dataOnly="0" labelOnly="1" grandRow="1" outline="0" fieldPosition="0"/>
    </format>
    <format dxfId="25167">
      <pivotArea dataOnly="0" labelOnly="1" outline="0" fieldPosition="0">
        <references count="1">
          <reference field="4294967294" count="2">
            <x v="0"/>
            <x v="1"/>
          </reference>
        </references>
      </pivotArea>
    </format>
    <format dxfId="25166">
      <pivotArea type="all" dataOnly="0" outline="0" fieldPosition="0"/>
    </format>
    <format dxfId="25165">
      <pivotArea outline="0" collapsedLevelsAreSubtotals="1" fieldPosition="0"/>
    </format>
    <format dxfId="25164">
      <pivotArea field="24" type="button" dataOnly="0" labelOnly="1" outline="0" axis="axisRow" fieldPosition="0"/>
    </format>
    <format dxfId="25163">
      <pivotArea dataOnly="0" labelOnly="1" grandRow="1" outline="0" fieldPosition="0"/>
    </format>
    <format dxfId="25162">
      <pivotArea dataOnly="0" labelOnly="1" outline="0" fieldPosition="0">
        <references count="1">
          <reference field="4294967294" count="2">
            <x v="0"/>
            <x v="1"/>
          </reference>
        </references>
      </pivotArea>
    </format>
    <format dxfId="25161">
      <pivotArea field="24" type="button" dataOnly="0" labelOnly="1" outline="0" axis="axisRow" fieldPosition="0"/>
    </format>
    <format dxfId="25160">
      <pivotArea dataOnly="0" labelOnly="1" outline="0" fieldPosition="0">
        <references count="1">
          <reference field="4294967294" count="2">
            <x v="0"/>
            <x v="1"/>
          </reference>
        </references>
      </pivotArea>
    </format>
    <format dxfId="25159">
      <pivotArea type="all" dataOnly="0" outline="0" fieldPosition="0"/>
    </format>
    <format dxfId="25158">
      <pivotArea outline="0" collapsedLevelsAreSubtotals="1" fieldPosition="0"/>
    </format>
    <format dxfId="25157">
      <pivotArea field="24" type="button" dataOnly="0" labelOnly="1" outline="0" axis="axisRow" fieldPosition="0"/>
    </format>
    <format dxfId="25156">
      <pivotArea dataOnly="0" labelOnly="1" grandRow="1" outline="0" fieldPosition="0"/>
    </format>
    <format dxfId="25155">
      <pivotArea dataOnly="0" labelOnly="1" outline="0" fieldPosition="0">
        <references count="1">
          <reference field="4294967294" count="2">
            <x v="0"/>
            <x v="1"/>
          </reference>
        </references>
      </pivotArea>
    </format>
    <format dxfId="25154">
      <pivotArea type="all" dataOnly="0" outline="0" fieldPosition="0"/>
    </format>
    <format dxfId="25153">
      <pivotArea outline="0" collapsedLevelsAreSubtotals="1" fieldPosition="0"/>
    </format>
    <format dxfId="25152">
      <pivotArea field="24" type="button" dataOnly="0" labelOnly="1" outline="0" axis="axisRow" fieldPosition="0"/>
    </format>
    <format dxfId="25151">
      <pivotArea dataOnly="0" labelOnly="1" grandRow="1" outline="0" fieldPosition="0"/>
    </format>
    <format dxfId="25150">
      <pivotArea dataOnly="0" labelOnly="1" outline="0" fieldPosition="0">
        <references count="1">
          <reference field="4294967294" count="2">
            <x v="0"/>
            <x v="1"/>
          </reference>
        </references>
      </pivotArea>
    </format>
    <format dxfId="25149">
      <pivotArea type="all" dataOnly="0" outline="0" fieldPosition="0"/>
    </format>
    <format dxfId="25148">
      <pivotArea outline="0" collapsedLevelsAreSubtotals="1" fieldPosition="0"/>
    </format>
    <format dxfId="25147">
      <pivotArea field="24" type="button" dataOnly="0" labelOnly="1" outline="0" axis="axisRow" fieldPosition="0"/>
    </format>
    <format dxfId="25146">
      <pivotArea dataOnly="0" labelOnly="1" grandRow="1" outline="0" fieldPosition="0"/>
    </format>
    <format dxfId="25145">
      <pivotArea dataOnly="0" labelOnly="1" outline="0" fieldPosition="0">
        <references count="1">
          <reference field="4294967294" count="2">
            <x v="0"/>
            <x v="1"/>
          </reference>
        </references>
      </pivotArea>
    </format>
    <format dxfId="25144">
      <pivotArea grandRow="1" outline="0" collapsedLevelsAreSubtotals="1" fieldPosition="0"/>
    </format>
    <format dxfId="25143">
      <pivotArea dataOnly="0" labelOnly="1" grandRow="1" outline="0" fieldPosition="0"/>
    </format>
    <format dxfId="25142">
      <pivotArea grandRow="1" outline="0" collapsedLevelsAreSubtotals="1" fieldPosition="0"/>
    </format>
    <format dxfId="25141">
      <pivotArea dataOnly="0" labelOnly="1" grandRow="1" outline="0" fieldPosition="0"/>
    </format>
    <format dxfId="25140">
      <pivotArea type="all" dataOnly="0" outline="0" fieldPosition="0"/>
    </format>
    <format dxfId="25139">
      <pivotArea outline="0" collapsedLevelsAreSubtotals="1" fieldPosition="0"/>
    </format>
    <format dxfId="25138">
      <pivotArea field="24" type="button" dataOnly="0" labelOnly="1" outline="0" axis="axisRow" fieldPosition="0"/>
    </format>
    <format dxfId="25137">
      <pivotArea dataOnly="0" labelOnly="1" grandRow="1" outline="0" fieldPosition="0"/>
    </format>
    <format dxfId="25136">
      <pivotArea dataOnly="0" labelOnly="1" outline="0" fieldPosition="0">
        <references count="1">
          <reference field="4294967294" count="2">
            <x v="0"/>
            <x v="1"/>
          </reference>
        </references>
      </pivotArea>
    </format>
    <format dxfId="25135">
      <pivotArea type="all" dataOnly="0" outline="0" fieldPosition="0"/>
    </format>
    <format dxfId="25134">
      <pivotArea outline="0" collapsedLevelsAreSubtotals="1" fieldPosition="0"/>
    </format>
    <format dxfId="25133">
      <pivotArea field="24" type="button" dataOnly="0" labelOnly="1" outline="0" axis="axisRow" fieldPosition="0"/>
    </format>
    <format dxfId="25132">
      <pivotArea dataOnly="0" labelOnly="1" grandRow="1" outline="0" fieldPosition="0"/>
    </format>
    <format dxfId="25131">
      <pivotArea dataOnly="0" labelOnly="1" outline="0" fieldPosition="0">
        <references count="1">
          <reference field="4294967294" count="2">
            <x v="0"/>
            <x v="1"/>
          </reference>
        </references>
      </pivotArea>
    </format>
    <format dxfId="25130">
      <pivotArea type="all" dataOnly="0" outline="0" fieldPosition="0"/>
    </format>
    <format dxfId="25129">
      <pivotArea outline="0" collapsedLevelsAreSubtotals="1" fieldPosition="0"/>
    </format>
    <format dxfId="25128">
      <pivotArea field="24" type="button" dataOnly="0" labelOnly="1" outline="0" axis="axisRow" fieldPosition="0"/>
    </format>
    <format dxfId="25127">
      <pivotArea dataOnly="0" labelOnly="1" grandRow="1" outline="0" fieldPosition="0"/>
    </format>
    <format dxfId="25126">
      <pivotArea dataOnly="0" labelOnly="1" outline="0" fieldPosition="0">
        <references count="1">
          <reference field="4294967294" count="2">
            <x v="0"/>
            <x v="1"/>
          </reference>
        </references>
      </pivotArea>
    </format>
    <format dxfId="25125">
      <pivotArea type="all" dataOnly="0" outline="0" fieldPosition="0"/>
    </format>
    <format dxfId="25124">
      <pivotArea outline="0" collapsedLevelsAreSubtotals="1" fieldPosition="0"/>
    </format>
    <format dxfId="25123">
      <pivotArea field="24" type="button" dataOnly="0" labelOnly="1" outline="0" axis="axisRow" fieldPosition="0"/>
    </format>
    <format dxfId="25122">
      <pivotArea dataOnly="0" labelOnly="1" grandRow="1" outline="0" fieldPosition="0"/>
    </format>
    <format dxfId="25121">
      <pivotArea dataOnly="0" labelOnly="1" outline="0" fieldPosition="0">
        <references count="1">
          <reference field="4294967294" count="2">
            <x v="0"/>
            <x v="1"/>
          </reference>
        </references>
      </pivotArea>
    </format>
    <format dxfId="25120">
      <pivotArea type="all" dataOnly="0" outline="0" fieldPosition="0"/>
    </format>
    <format dxfId="25119">
      <pivotArea outline="0" collapsedLevelsAreSubtotals="1" fieldPosition="0"/>
    </format>
    <format dxfId="25118">
      <pivotArea field="24" type="button" dataOnly="0" labelOnly="1" outline="0" axis="axisRow" fieldPosition="0"/>
    </format>
    <format dxfId="25117">
      <pivotArea dataOnly="0" labelOnly="1" grandRow="1" outline="0" fieldPosition="0"/>
    </format>
    <format dxfId="25116">
      <pivotArea dataOnly="0" labelOnly="1" outline="0" fieldPosition="0">
        <references count="1">
          <reference field="4294967294" count="2">
            <x v="0"/>
            <x v="1"/>
          </reference>
        </references>
      </pivotArea>
    </format>
    <format dxfId="25115">
      <pivotArea type="all" dataOnly="0" outline="0" fieldPosition="0"/>
    </format>
    <format dxfId="25114">
      <pivotArea outline="0" collapsedLevelsAreSubtotals="1" fieldPosition="0"/>
    </format>
    <format dxfId="25113">
      <pivotArea field="24" type="button" dataOnly="0" labelOnly="1" outline="0" axis="axisRow" fieldPosition="0"/>
    </format>
    <format dxfId="25112">
      <pivotArea dataOnly="0" labelOnly="1" grandRow="1" outline="0" fieldPosition="0"/>
    </format>
    <format dxfId="25111">
      <pivotArea dataOnly="0" labelOnly="1" outline="0" fieldPosition="0">
        <references count="1">
          <reference field="4294967294" count="2">
            <x v="0"/>
            <x v="1"/>
          </reference>
        </references>
      </pivotArea>
    </format>
    <format dxfId="25110">
      <pivotArea type="all" dataOnly="0" outline="0" fieldPosition="0"/>
    </format>
    <format dxfId="25109">
      <pivotArea outline="0" collapsedLevelsAreSubtotals="1" fieldPosition="0"/>
    </format>
    <format dxfId="25108">
      <pivotArea field="24" type="button" dataOnly="0" labelOnly="1" outline="0" axis="axisRow" fieldPosition="0"/>
    </format>
    <format dxfId="25107">
      <pivotArea dataOnly="0" labelOnly="1" grandRow="1" outline="0" fieldPosition="0"/>
    </format>
    <format dxfId="25106">
      <pivotArea dataOnly="0" labelOnly="1" outline="0" fieldPosition="0">
        <references count="1">
          <reference field="4294967294" count="2">
            <x v="0"/>
            <x v="1"/>
          </reference>
        </references>
      </pivotArea>
    </format>
    <format dxfId="25105">
      <pivotArea type="all" dataOnly="0" outline="0" fieldPosition="0"/>
    </format>
    <format dxfId="25104">
      <pivotArea outline="0" collapsedLevelsAreSubtotals="1" fieldPosition="0"/>
    </format>
    <format dxfId="25103">
      <pivotArea field="24" type="button" dataOnly="0" labelOnly="1" outline="0" axis="axisRow" fieldPosition="0"/>
    </format>
    <format dxfId="25102">
      <pivotArea dataOnly="0" labelOnly="1" grandRow="1" outline="0" fieldPosition="0"/>
    </format>
    <format dxfId="25101">
      <pivotArea dataOnly="0" labelOnly="1" outline="0" fieldPosition="0">
        <references count="1">
          <reference field="4294967294" count="2">
            <x v="0"/>
            <x v="1"/>
          </reference>
        </references>
      </pivotArea>
    </format>
    <format dxfId="25100">
      <pivotArea type="all" dataOnly="0" outline="0" fieldPosition="0"/>
    </format>
    <format dxfId="25099">
      <pivotArea outline="0" collapsedLevelsAreSubtotals="1" fieldPosition="0"/>
    </format>
    <format dxfId="25098">
      <pivotArea field="24" type="button" dataOnly="0" labelOnly="1" outline="0" axis="axisRow" fieldPosition="0"/>
    </format>
    <format dxfId="25097">
      <pivotArea dataOnly="0" labelOnly="1" grandRow="1" outline="0" fieldPosition="0"/>
    </format>
    <format dxfId="25096">
      <pivotArea dataOnly="0" labelOnly="1" outline="0" fieldPosition="0">
        <references count="1">
          <reference field="4294967294" count="2">
            <x v="0"/>
            <x v="1"/>
          </reference>
        </references>
      </pivotArea>
    </format>
    <format dxfId="25095">
      <pivotArea type="all" dataOnly="0" outline="0" fieldPosition="0"/>
    </format>
    <format dxfId="25094">
      <pivotArea outline="0" collapsedLevelsAreSubtotals="1" fieldPosition="0"/>
    </format>
    <format dxfId="25093">
      <pivotArea field="24" type="button" dataOnly="0" labelOnly="1" outline="0" axis="axisRow" fieldPosition="0"/>
    </format>
    <format dxfId="25092">
      <pivotArea dataOnly="0" labelOnly="1" grandRow="1" outline="0" fieldPosition="0"/>
    </format>
    <format dxfId="25091">
      <pivotArea dataOnly="0" labelOnly="1" outline="0" fieldPosition="0">
        <references count="1">
          <reference field="4294967294" count="2">
            <x v="0"/>
            <x v="1"/>
          </reference>
        </references>
      </pivotArea>
    </format>
    <format dxfId="25090">
      <pivotArea type="all" dataOnly="0" outline="0" fieldPosition="0"/>
    </format>
    <format dxfId="25089">
      <pivotArea outline="0" collapsedLevelsAreSubtotals="1" fieldPosition="0"/>
    </format>
    <format dxfId="25088">
      <pivotArea field="24" type="button" dataOnly="0" labelOnly="1" outline="0" axis="axisRow" fieldPosition="0"/>
    </format>
    <format dxfId="25087">
      <pivotArea dataOnly="0" labelOnly="1" grandRow="1" outline="0" fieldPosition="0"/>
    </format>
    <format dxfId="25086">
      <pivotArea dataOnly="0" labelOnly="1" outline="0" fieldPosition="0">
        <references count="1">
          <reference field="4294967294" count="2">
            <x v="0"/>
            <x v="1"/>
          </reference>
        </references>
      </pivotArea>
    </format>
    <format dxfId="25085">
      <pivotArea type="all" dataOnly="0" outline="0" fieldPosition="0"/>
    </format>
    <format dxfId="25084">
      <pivotArea outline="0" collapsedLevelsAreSubtotals="1" fieldPosition="0"/>
    </format>
    <format dxfId="25083">
      <pivotArea field="24" type="button" dataOnly="0" labelOnly="1" outline="0" axis="axisRow" fieldPosition="0"/>
    </format>
    <format dxfId="25082">
      <pivotArea dataOnly="0" labelOnly="1" grandRow="1" outline="0" fieldPosition="0"/>
    </format>
    <format dxfId="25081">
      <pivotArea dataOnly="0" labelOnly="1" outline="0" fieldPosition="0">
        <references count="1">
          <reference field="4294967294" count="2">
            <x v="0"/>
            <x v="1"/>
          </reference>
        </references>
      </pivotArea>
    </format>
    <format dxfId="25080">
      <pivotArea type="all" dataOnly="0" outline="0" fieldPosition="0"/>
    </format>
    <format dxfId="25079">
      <pivotArea outline="0" collapsedLevelsAreSubtotals="1" fieldPosition="0"/>
    </format>
    <format dxfId="25078">
      <pivotArea field="24" type="button" dataOnly="0" labelOnly="1" outline="0" axis="axisRow" fieldPosition="0"/>
    </format>
    <format dxfId="25077">
      <pivotArea dataOnly="0" labelOnly="1" grandRow="1" outline="0" fieldPosition="0"/>
    </format>
    <format dxfId="25076">
      <pivotArea dataOnly="0" labelOnly="1" outline="0" fieldPosition="0">
        <references count="1">
          <reference field="4294967294" count="2">
            <x v="0"/>
            <x v="1"/>
          </reference>
        </references>
      </pivotArea>
    </format>
    <format dxfId="25075">
      <pivotArea type="all" dataOnly="0" outline="0" fieldPosition="0"/>
    </format>
    <format dxfId="25074">
      <pivotArea outline="0" collapsedLevelsAreSubtotals="1" fieldPosition="0"/>
    </format>
    <format dxfId="25073">
      <pivotArea field="24" type="button" dataOnly="0" labelOnly="1" outline="0" axis="axisRow" fieldPosition="0"/>
    </format>
    <format dxfId="25072">
      <pivotArea dataOnly="0" labelOnly="1" grandRow="1" outline="0" fieldPosition="0"/>
    </format>
    <format dxfId="25071">
      <pivotArea dataOnly="0" labelOnly="1" outline="0" fieldPosition="0">
        <references count="1">
          <reference field="4294967294" count="2">
            <x v="0"/>
            <x v="1"/>
          </reference>
        </references>
      </pivotArea>
    </format>
    <format dxfId="25070">
      <pivotArea type="all" dataOnly="0" outline="0" fieldPosition="0"/>
    </format>
    <format dxfId="25069">
      <pivotArea outline="0" collapsedLevelsAreSubtotals="1" fieldPosition="0"/>
    </format>
    <format dxfId="25068">
      <pivotArea field="24" type="button" dataOnly="0" labelOnly="1" outline="0" axis="axisRow" fieldPosition="0"/>
    </format>
    <format dxfId="25067">
      <pivotArea dataOnly="0" labelOnly="1" grandRow="1" outline="0" fieldPosition="0"/>
    </format>
    <format dxfId="25066">
      <pivotArea dataOnly="0" labelOnly="1" outline="0" fieldPosition="0">
        <references count="1">
          <reference field="4294967294" count="2">
            <x v="0"/>
            <x v="1"/>
          </reference>
        </references>
      </pivotArea>
    </format>
    <format dxfId="25065">
      <pivotArea type="all" dataOnly="0" outline="0" fieldPosition="0"/>
    </format>
    <format dxfId="25064">
      <pivotArea outline="0" collapsedLevelsAreSubtotals="1" fieldPosition="0"/>
    </format>
    <format dxfId="25063">
      <pivotArea field="24" type="button" dataOnly="0" labelOnly="1" outline="0" axis="axisRow" fieldPosition="0"/>
    </format>
    <format dxfId="25062">
      <pivotArea dataOnly="0" labelOnly="1" grandRow="1" outline="0" fieldPosition="0"/>
    </format>
    <format dxfId="25061">
      <pivotArea dataOnly="0" labelOnly="1" outline="0" fieldPosition="0">
        <references count="1">
          <reference field="4294967294" count="2">
            <x v="0"/>
            <x v="1"/>
          </reference>
        </references>
      </pivotArea>
    </format>
    <format dxfId="25060">
      <pivotArea type="all" dataOnly="0" outline="0" fieldPosition="0"/>
    </format>
    <format dxfId="25059">
      <pivotArea outline="0" collapsedLevelsAreSubtotals="1" fieldPosition="0"/>
    </format>
    <format dxfId="25058">
      <pivotArea field="24" type="button" dataOnly="0" labelOnly="1" outline="0" axis="axisRow" fieldPosition="0"/>
    </format>
    <format dxfId="25057">
      <pivotArea dataOnly="0" labelOnly="1" grandRow="1" outline="0" fieldPosition="0"/>
    </format>
    <format dxfId="25056">
      <pivotArea dataOnly="0" labelOnly="1" outline="0" fieldPosition="0">
        <references count="1">
          <reference field="4294967294" count="2">
            <x v="0"/>
            <x v="1"/>
          </reference>
        </references>
      </pivotArea>
    </format>
    <format dxfId="25055">
      <pivotArea type="all" dataOnly="0" outline="0" fieldPosition="0"/>
    </format>
    <format dxfId="25054">
      <pivotArea outline="0" collapsedLevelsAreSubtotals="1" fieldPosition="0"/>
    </format>
    <format dxfId="25053">
      <pivotArea field="24" type="button" dataOnly="0" labelOnly="1" outline="0" axis="axisRow" fieldPosition="0"/>
    </format>
    <format dxfId="25052">
      <pivotArea dataOnly="0" labelOnly="1" grandRow="1" outline="0" fieldPosition="0"/>
    </format>
    <format dxfId="25051">
      <pivotArea dataOnly="0" labelOnly="1" outline="0" fieldPosition="0">
        <references count="1">
          <reference field="4294967294" count="2">
            <x v="0"/>
            <x v="1"/>
          </reference>
        </references>
      </pivotArea>
    </format>
    <format dxfId="25050">
      <pivotArea type="all" dataOnly="0" outline="0" fieldPosition="0"/>
    </format>
    <format dxfId="25049">
      <pivotArea outline="0" collapsedLevelsAreSubtotals="1" fieldPosition="0"/>
    </format>
    <format dxfId="25048">
      <pivotArea field="24" type="button" dataOnly="0" labelOnly="1" outline="0" axis="axisRow" fieldPosition="0"/>
    </format>
    <format dxfId="25047">
      <pivotArea dataOnly="0" labelOnly="1" grandRow="1" outline="0" fieldPosition="0"/>
    </format>
    <format dxfId="25046">
      <pivotArea dataOnly="0" labelOnly="1" outline="0" fieldPosition="0">
        <references count="1">
          <reference field="4294967294" count="2">
            <x v="0"/>
            <x v="1"/>
          </reference>
        </references>
      </pivotArea>
    </format>
    <format dxfId="25045">
      <pivotArea type="all" dataOnly="0" outline="0" fieldPosition="0"/>
    </format>
    <format dxfId="25044">
      <pivotArea outline="0" collapsedLevelsAreSubtotals="1" fieldPosition="0"/>
    </format>
    <format dxfId="25043">
      <pivotArea field="24" type="button" dataOnly="0" labelOnly="1" outline="0" axis="axisRow" fieldPosition="0"/>
    </format>
    <format dxfId="25042">
      <pivotArea dataOnly="0" labelOnly="1" grandRow="1" outline="0" fieldPosition="0"/>
    </format>
    <format dxfId="25041">
      <pivotArea dataOnly="0" labelOnly="1" outline="0" fieldPosition="0">
        <references count="1">
          <reference field="4294967294" count="2">
            <x v="0"/>
            <x v="1"/>
          </reference>
        </references>
      </pivotArea>
    </format>
    <format dxfId="25040">
      <pivotArea type="all" dataOnly="0" outline="0" fieldPosition="0"/>
    </format>
    <format dxfId="25039">
      <pivotArea outline="0" collapsedLevelsAreSubtotals="1" fieldPosition="0"/>
    </format>
    <format dxfId="25038">
      <pivotArea field="24" type="button" dataOnly="0" labelOnly="1" outline="0" axis="axisRow" fieldPosition="0"/>
    </format>
    <format dxfId="25037">
      <pivotArea dataOnly="0" labelOnly="1" grandRow="1" outline="0" fieldPosition="0"/>
    </format>
    <format dxfId="25036">
      <pivotArea dataOnly="0" labelOnly="1" outline="0" fieldPosition="0">
        <references count="1">
          <reference field="4294967294" count="2">
            <x v="0"/>
            <x v="1"/>
          </reference>
        </references>
      </pivotArea>
    </format>
    <format dxfId="25035">
      <pivotArea type="all" dataOnly="0" outline="0" fieldPosition="0"/>
    </format>
    <format dxfId="25034">
      <pivotArea outline="0" collapsedLevelsAreSubtotals="1" fieldPosition="0"/>
    </format>
    <format dxfId="25033">
      <pivotArea field="24" type="button" dataOnly="0" labelOnly="1" outline="0" axis="axisRow" fieldPosition="0"/>
    </format>
    <format dxfId="25032">
      <pivotArea dataOnly="0" labelOnly="1" grandRow="1" outline="0" fieldPosition="0"/>
    </format>
    <format dxfId="25031">
      <pivotArea dataOnly="0" labelOnly="1" outline="0" fieldPosition="0">
        <references count="1">
          <reference field="4294967294" count="2">
            <x v="0"/>
            <x v="1"/>
          </reference>
        </references>
      </pivotArea>
    </format>
    <format dxfId="25030">
      <pivotArea type="all" dataOnly="0" outline="0" fieldPosition="0"/>
    </format>
    <format dxfId="25029">
      <pivotArea outline="0" collapsedLevelsAreSubtotals="1" fieldPosition="0"/>
    </format>
    <format dxfId="25028">
      <pivotArea field="24" type="button" dataOnly="0" labelOnly="1" outline="0" axis="axisRow" fieldPosition="0"/>
    </format>
    <format dxfId="25027">
      <pivotArea dataOnly="0" labelOnly="1" grandRow="1" outline="0" fieldPosition="0"/>
    </format>
    <format dxfId="25026">
      <pivotArea dataOnly="0" labelOnly="1" outline="0" fieldPosition="0">
        <references count="1">
          <reference field="4294967294" count="2">
            <x v="0"/>
            <x v="1"/>
          </reference>
        </references>
      </pivotArea>
    </format>
    <format dxfId="25025">
      <pivotArea grandRow="1" outline="0" collapsedLevelsAreSubtotals="1" fieldPosition="0"/>
    </format>
    <format dxfId="25024">
      <pivotArea dataOnly="0" labelOnly="1" grandRow="1" outline="0" fieldPosition="0"/>
    </format>
    <format dxfId="25023">
      <pivotArea type="all" dataOnly="0" outline="0" fieldPosition="0"/>
    </format>
    <format dxfId="25022">
      <pivotArea outline="0" collapsedLevelsAreSubtotals="1" fieldPosition="0"/>
    </format>
    <format dxfId="25021">
      <pivotArea field="24" type="button" dataOnly="0" labelOnly="1" outline="0" axis="axisRow" fieldPosition="0"/>
    </format>
    <format dxfId="25020">
      <pivotArea dataOnly="0" labelOnly="1" grandRow="1" outline="0" fieldPosition="0"/>
    </format>
    <format dxfId="25019">
      <pivotArea dataOnly="0" labelOnly="1" outline="0" fieldPosition="0">
        <references count="1">
          <reference field="4294967294" count="2">
            <x v="0"/>
            <x v="1"/>
          </reference>
        </references>
      </pivotArea>
    </format>
    <format dxfId="25018">
      <pivotArea grandRow="1" outline="0" collapsedLevelsAreSubtotals="1" fieldPosition="0"/>
    </format>
    <format dxfId="25017">
      <pivotArea dataOnly="0" labelOnly="1" grandRow="1" outline="0" fieldPosition="0"/>
    </format>
    <format dxfId="25016">
      <pivotArea type="all" dataOnly="0" outline="0" fieldPosition="0"/>
    </format>
    <format dxfId="25015">
      <pivotArea outline="0" collapsedLevelsAreSubtotals="1" fieldPosition="0"/>
    </format>
    <format dxfId="25014">
      <pivotArea field="24" type="button" dataOnly="0" labelOnly="1" outline="0" axis="axisRow" fieldPosition="0"/>
    </format>
    <format dxfId="25013">
      <pivotArea dataOnly="0" labelOnly="1" fieldPosition="0">
        <references count="1">
          <reference field="24" count="6">
            <x v="1"/>
            <x v="4"/>
            <x v="5"/>
            <x v="9"/>
            <x v="10"/>
            <x v="11"/>
          </reference>
        </references>
      </pivotArea>
    </format>
    <format dxfId="25012">
      <pivotArea dataOnly="0" labelOnly="1" grandRow="1" outline="0" fieldPosition="0"/>
    </format>
    <format dxfId="25011">
      <pivotArea dataOnly="0" labelOnly="1" outline="0" fieldPosition="0">
        <references count="1">
          <reference field="4294967294" count="2">
            <x v="0"/>
            <x v="1"/>
          </reference>
        </references>
      </pivotArea>
    </format>
    <format dxfId="25010">
      <pivotArea type="all" dataOnly="0" outline="0" fieldPosition="0"/>
    </format>
    <format dxfId="25009">
      <pivotArea outline="0" collapsedLevelsAreSubtotals="1" fieldPosition="0"/>
    </format>
    <format dxfId="25008">
      <pivotArea field="24" type="button" dataOnly="0" labelOnly="1" outline="0" axis="axisRow" fieldPosition="0"/>
    </format>
    <format dxfId="25007">
      <pivotArea dataOnly="0" labelOnly="1" fieldPosition="0">
        <references count="1">
          <reference field="24" count="8">
            <x v="0"/>
            <x v="1"/>
            <x v="3"/>
            <x v="4"/>
            <x v="5"/>
            <x v="9"/>
            <x v="10"/>
            <x v="11"/>
          </reference>
        </references>
      </pivotArea>
    </format>
    <format dxfId="25006">
      <pivotArea dataOnly="0" labelOnly="1" grandRow="1" outline="0" fieldPosition="0"/>
    </format>
    <format dxfId="25005">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BBAEDA3-0043-41F5-84DF-8EDAABD43152}" name="PivotTable12" cacheId="86"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J69:N89" firstHeaderRow="1" firstDataRow="2" firstDataCol="1" rowPageCount="2" colPageCount="1"/>
  <pivotFields count="162">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x="4"/>
        <item h="1" x="1"/>
        <item h="1" x="2"/>
        <item h="1" x="5"/>
        <item h="1" x="3"/>
        <item t="default"/>
      </items>
    </pivotField>
    <pivotField axis="axisCol" compact="0" outline="0" showAll="0">
      <items count="4">
        <item x="1"/>
        <item x="2"/>
        <item x="0"/>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2">
    <pageField fld="51" hier="-1"/>
    <pageField fld="12" hier="-1"/>
  </pageFields>
  <dataFields count="1">
    <dataField name="Count of RECEIPT CUT" fld="14" subtotal="count" baseField="0" baseItem="0"/>
  </dataFields>
  <formats count="109">
    <format dxfId="25471">
      <pivotArea outline="0" collapsedLevelsAreSubtotals="1" fieldPosition="0"/>
    </format>
    <format dxfId="25470">
      <pivotArea dataOnly="0" labelOnly="1" grandRow="1" outline="0" fieldPosition="0"/>
    </format>
    <format dxfId="25469">
      <pivotArea dataOnly="0" labelOnly="1" outline="0" fieldPosition="0">
        <references count="1">
          <reference field="13" count="0"/>
        </references>
      </pivotArea>
    </format>
    <format dxfId="25468">
      <pivotArea dataOnly="0" labelOnly="1" grandCol="1" outline="0" fieldPosition="0"/>
    </format>
    <format dxfId="25467">
      <pivotArea outline="0" collapsedLevelsAreSubtotals="1" fieldPosition="0"/>
    </format>
    <format dxfId="25466">
      <pivotArea dataOnly="0" labelOnly="1" grandRow="1" outline="0" fieldPosition="0"/>
    </format>
    <format dxfId="25465">
      <pivotArea dataOnly="0" labelOnly="1" outline="0" fieldPosition="0">
        <references count="1">
          <reference field="13" count="0"/>
        </references>
      </pivotArea>
    </format>
    <format dxfId="25464">
      <pivotArea dataOnly="0" labelOnly="1" grandCol="1" outline="0" fieldPosition="0"/>
    </format>
    <format dxfId="25463">
      <pivotArea type="all" dataOnly="0" outline="0" fieldPosition="0"/>
    </format>
    <format dxfId="25462">
      <pivotArea outline="0" collapsedLevelsAreSubtotals="1" fieldPosition="0"/>
    </format>
    <format dxfId="25461">
      <pivotArea outline="0" collapsedLevelsAreSubtotals="1" fieldPosition="0"/>
    </format>
    <format dxfId="25460">
      <pivotArea type="origin" dataOnly="0" labelOnly="1" outline="0" fieldPosition="0"/>
    </format>
    <format dxfId="25459">
      <pivotArea type="origin" dataOnly="0" labelOnly="1" outline="0" fieldPosition="0"/>
    </format>
    <format dxfId="25458">
      <pivotArea type="origin" dataOnly="0" labelOnly="1" outline="0" fieldPosition="0"/>
    </format>
    <format dxfId="25457">
      <pivotArea field="13" type="button" dataOnly="0" labelOnly="1" outline="0" axis="axisCol" fieldPosition="0"/>
    </format>
    <format dxfId="25456">
      <pivotArea type="topRight" dataOnly="0" labelOnly="1" outline="0" fieldPosition="0"/>
    </format>
    <format dxfId="25455">
      <pivotArea dataOnly="0" labelOnly="1" outline="0" fieldPosition="0">
        <references count="1">
          <reference field="13" count="0"/>
        </references>
      </pivotArea>
    </format>
    <format dxfId="25454">
      <pivotArea dataOnly="0" labelOnly="1" grandCol="1" outline="0" fieldPosition="0"/>
    </format>
    <format dxfId="25453">
      <pivotArea outline="0" collapsedLevelsAreSubtotals="1" fieldPosition="0"/>
    </format>
    <format dxfId="25452">
      <pivotArea dataOnly="0" labelOnly="1" outline="0" fieldPosition="0">
        <references count="1">
          <reference field="13" count="0"/>
        </references>
      </pivotArea>
    </format>
    <format dxfId="25451">
      <pivotArea dataOnly="0" labelOnly="1" grandCol="1" outline="0" fieldPosition="0"/>
    </format>
    <format dxfId="25450">
      <pivotArea outline="0" collapsedLevelsAreSubtotals="1" fieldPosition="0"/>
    </format>
    <format dxfId="25449">
      <pivotArea dataOnly="0" labelOnly="1" outline="0" fieldPosition="0">
        <references count="1">
          <reference field="13" count="0"/>
        </references>
      </pivotArea>
    </format>
    <format dxfId="25448">
      <pivotArea dataOnly="0" labelOnly="1" grandCol="1" outline="0" fieldPosition="0"/>
    </format>
    <format dxfId="25447">
      <pivotArea outline="0" collapsedLevelsAreSubtotals="1" fieldPosition="0"/>
    </format>
    <format dxfId="25446">
      <pivotArea dataOnly="0" labelOnly="1" grandRow="1" outline="0" fieldPosition="0"/>
    </format>
    <format dxfId="25445">
      <pivotArea dataOnly="0" labelOnly="1" outline="0" fieldPosition="0">
        <references count="1">
          <reference field="13" count="0"/>
        </references>
      </pivotArea>
    </format>
    <format dxfId="25444">
      <pivotArea dataOnly="0" labelOnly="1" grandCol="1" outline="0" fieldPosition="0"/>
    </format>
    <format dxfId="25443">
      <pivotArea dataOnly="0" labelOnly="1" outline="0" fieldPosition="0">
        <references count="1">
          <reference field="13" count="0"/>
        </references>
      </pivotArea>
    </format>
    <format dxfId="25442">
      <pivotArea dataOnly="0" labelOnly="1" grandCol="1" outline="0" fieldPosition="0"/>
    </format>
    <format dxfId="25441">
      <pivotArea dataOnly="0" labelOnly="1" outline="0" fieldPosition="0">
        <references count="1">
          <reference field="13" count="0"/>
        </references>
      </pivotArea>
    </format>
    <format dxfId="25440">
      <pivotArea dataOnly="0" labelOnly="1" grandCol="1" outline="0" fieldPosition="0"/>
    </format>
    <format dxfId="25439">
      <pivotArea outline="0" collapsedLevelsAreSubtotals="1" fieldPosition="0"/>
    </format>
    <format dxfId="25438">
      <pivotArea dataOnly="0" labelOnly="1" outline="0" fieldPosition="0">
        <references count="1">
          <reference field="13" count="0"/>
        </references>
      </pivotArea>
    </format>
    <format dxfId="25437">
      <pivotArea dataOnly="0" labelOnly="1" grandCol="1" outline="0" fieldPosition="0"/>
    </format>
    <format dxfId="25436">
      <pivotArea grandRow="1" outline="0" collapsedLevelsAreSubtotals="1" fieldPosition="0"/>
    </format>
    <format dxfId="25435">
      <pivotArea dataOnly="0" labelOnly="1" grandRow="1" outline="0" fieldPosition="0"/>
    </format>
    <format dxfId="25434">
      <pivotArea dataOnly="0" labelOnly="1" outline="0" fieldPosition="0">
        <references count="1">
          <reference field="13" count="0"/>
        </references>
      </pivotArea>
    </format>
    <format dxfId="25433">
      <pivotArea outline="0" collapsedLevelsAreSubtotals="1" fieldPosition="0"/>
    </format>
    <format dxfId="25432">
      <pivotArea dataOnly="0" labelOnly="1" grandRow="1" outline="0" fieldPosition="0"/>
    </format>
    <format dxfId="25431">
      <pivotArea dataOnly="0" labelOnly="1" outline="0" fieldPosition="0">
        <references count="1">
          <reference field="13" count="0"/>
        </references>
      </pivotArea>
    </format>
    <format dxfId="25430">
      <pivotArea dataOnly="0" labelOnly="1" grandCol="1" outline="0" fieldPosition="0"/>
    </format>
    <format dxfId="25429">
      <pivotArea outline="0" collapsedLevelsAreSubtotals="1" fieldPosition="0"/>
    </format>
    <format dxfId="25428">
      <pivotArea dataOnly="0" labelOnly="1" grandRow="1" outline="0" fieldPosition="0"/>
    </format>
    <format dxfId="25427">
      <pivotArea dataOnly="0" labelOnly="1" outline="0" fieldPosition="0">
        <references count="1">
          <reference field="13" count="0"/>
        </references>
      </pivotArea>
    </format>
    <format dxfId="25426">
      <pivotArea dataOnly="0" labelOnly="1" grandCol="1" outline="0" fieldPosition="0"/>
    </format>
    <format dxfId="25425">
      <pivotArea outline="0" collapsedLevelsAreSubtotals="1" fieldPosition="0"/>
    </format>
    <format dxfId="25424">
      <pivotArea dataOnly="0" labelOnly="1" grandRow="1" outline="0" fieldPosition="0"/>
    </format>
    <format dxfId="25423">
      <pivotArea dataOnly="0" labelOnly="1" outline="0" fieldPosition="0">
        <references count="1">
          <reference field="13" count="0"/>
        </references>
      </pivotArea>
    </format>
    <format dxfId="25422">
      <pivotArea dataOnly="0" labelOnly="1" grandCol="1" outline="0" fieldPosition="0"/>
    </format>
    <format dxfId="25421">
      <pivotArea dataOnly="0" labelOnly="1" outline="0" fieldPosition="0">
        <references count="1">
          <reference field="13" count="0"/>
        </references>
      </pivotArea>
    </format>
    <format dxfId="25420">
      <pivotArea dataOnly="0" labelOnly="1" grandCol="1" outline="0" fieldPosition="0"/>
    </format>
    <format dxfId="25419">
      <pivotArea grandRow="1" outline="0" collapsedLevelsAreSubtotals="1" fieldPosition="0"/>
    </format>
    <format dxfId="25418">
      <pivotArea dataOnly="0" labelOnly="1" grandRow="1" outline="0" fieldPosition="0"/>
    </format>
    <format dxfId="25417">
      <pivotArea outline="0" collapsedLevelsAreSubtotals="1" fieldPosition="0"/>
    </format>
    <format dxfId="25416">
      <pivotArea dataOnly="0" labelOnly="1" grandRow="1" outline="0" fieldPosition="0"/>
    </format>
    <format dxfId="25415">
      <pivotArea dataOnly="0" labelOnly="1" outline="0" fieldPosition="0">
        <references count="1">
          <reference field="13" count="0"/>
        </references>
      </pivotArea>
    </format>
    <format dxfId="25414">
      <pivotArea dataOnly="0" labelOnly="1" grandCol="1" outline="0" fieldPosition="0"/>
    </format>
    <format dxfId="25413">
      <pivotArea dataOnly="0" labelOnly="1" grandRow="1" outline="0" fieldPosition="0"/>
    </format>
    <format dxfId="25412">
      <pivotArea dataOnly="0" labelOnly="1" grandRow="1" outline="0" fieldPosition="0"/>
    </format>
    <format dxfId="25411">
      <pivotArea type="origin" dataOnly="0" labelOnly="1" outline="0" fieldPosition="0"/>
    </format>
    <format dxfId="25410">
      <pivotArea dataOnly="0" labelOnly="1" grandRow="1" outline="0" fieldPosition="0"/>
    </format>
    <format dxfId="25409">
      <pivotArea type="origin" dataOnly="0" labelOnly="1" outline="0" fieldPosition="0"/>
    </format>
    <format dxfId="25408">
      <pivotArea dataOnly="0" labelOnly="1" grandRow="1" outline="0" fieldPosition="0"/>
    </format>
    <format dxfId="25407">
      <pivotArea field="15" type="button" dataOnly="0" labelOnly="1" outline="0" axis="axisRow" fieldPosition="0"/>
    </format>
    <format dxfId="25406">
      <pivotArea dataOnly="0" labelOnly="1" outline="0" fieldPosition="0">
        <references count="1">
          <reference field="13" count="0"/>
        </references>
      </pivotArea>
    </format>
    <format dxfId="25405">
      <pivotArea dataOnly="0" labelOnly="1" grandCol="1" outline="0" fieldPosition="0"/>
    </format>
    <format dxfId="25404">
      <pivotArea field="15" type="button" dataOnly="0" labelOnly="1" outline="0" axis="axisRow" fieldPosition="0"/>
    </format>
    <format dxfId="25403">
      <pivotArea dataOnly="0" labelOnly="1" outline="0" fieldPosition="0">
        <references count="1">
          <reference field="13" count="0"/>
        </references>
      </pivotArea>
    </format>
    <format dxfId="25402">
      <pivotArea dataOnly="0" labelOnly="1" grandCol="1" outline="0" fieldPosition="0"/>
    </format>
    <format dxfId="25401">
      <pivotArea field="15" type="button" dataOnly="0" labelOnly="1" outline="0" axis="axisRow" fieldPosition="0"/>
    </format>
    <format dxfId="25400">
      <pivotArea dataOnly="0" labelOnly="1" outline="0" fieldPosition="0">
        <references count="1">
          <reference field="13" count="0"/>
        </references>
      </pivotArea>
    </format>
    <format dxfId="25399">
      <pivotArea dataOnly="0" labelOnly="1" grandCol="1" outline="0" fieldPosition="0"/>
    </format>
    <format dxfId="25398">
      <pivotArea field="15" type="button" dataOnly="0" labelOnly="1" outline="0" axis="axisRow" fieldPosition="0"/>
    </format>
    <format dxfId="25397">
      <pivotArea dataOnly="0" labelOnly="1" outline="0" fieldPosition="0">
        <references count="1">
          <reference field="13" count="0"/>
        </references>
      </pivotArea>
    </format>
    <format dxfId="25396">
      <pivotArea dataOnly="0" labelOnly="1" grandCol="1" outline="0" fieldPosition="0"/>
    </format>
    <format dxfId="25395">
      <pivotArea field="15" type="button" dataOnly="0" labelOnly="1" outline="0" axis="axisRow" fieldPosition="0"/>
    </format>
    <format dxfId="25394">
      <pivotArea dataOnly="0" labelOnly="1" outline="0" fieldPosition="0">
        <references count="1">
          <reference field="13" count="0"/>
        </references>
      </pivotArea>
    </format>
    <format dxfId="25393">
      <pivotArea dataOnly="0" labelOnly="1" grandCol="1" outline="0" fieldPosition="0"/>
    </format>
    <format dxfId="25392">
      <pivotArea field="15" type="button" dataOnly="0" labelOnly="1" outline="0" axis="axisRow" fieldPosition="0"/>
    </format>
    <format dxfId="25391">
      <pivotArea dataOnly="0" labelOnly="1" outline="0" fieldPosition="0">
        <references count="1">
          <reference field="13" count="0"/>
        </references>
      </pivotArea>
    </format>
    <format dxfId="25390">
      <pivotArea dataOnly="0" labelOnly="1" grandCol="1" outline="0" fieldPosition="0"/>
    </format>
    <format dxfId="25389">
      <pivotArea grandCol="1" outline="0" collapsedLevelsAreSubtotals="1" fieldPosition="0"/>
    </format>
    <format dxfId="25388">
      <pivotArea dataOnly="0" labelOnly="1" grandCol="1" outline="0" fieldPosition="0"/>
    </format>
    <format dxfId="25387">
      <pivotArea outline="0" fieldPosition="0">
        <references count="1">
          <reference field="13" count="1" selected="0">
            <x v="0"/>
          </reference>
        </references>
      </pivotArea>
    </format>
    <format dxfId="25386">
      <pivotArea type="origin" dataOnly="0" labelOnly="1" outline="0" fieldPosition="0"/>
    </format>
    <format dxfId="25385">
      <pivotArea field="13" type="button" dataOnly="0" labelOnly="1" outline="0" axis="axisCol" fieldPosition="0"/>
    </format>
    <format dxfId="25384">
      <pivotArea field="15" type="button" dataOnly="0" labelOnly="1" outline="0" axis="axisRow" fieldPosition="0"/>
    </format>
    <format dxfId="25383">
      <pivotArea dataOnly="0" labelOnly="1" outline="0" fieldPosition="0">
        <references count="1">
          <reference field="15" count="15">
            <x v="0"/>
            <x v="1"/>
            <x v="3"/>
            <x v="4"/>
            <x v="5"/>
            <x v="8"/>
            <x v="9"/>
            <x v="10"/>
            <x v="11"/>
            <x v="12"/>
            <x v="13"/>
            <x v="14"/>
            <x v="15"/>
            <x v="16"/>
            <x v="17"/>
          </reference>
        </references>
      </pivotArea>
    </format>
    <format dxfId="25382">
      <pivotArea dataOnly="0" labelOnly="1" grandRow="1" outline="0" fieldPosition="0"/>
    </format>
    <format dxfId="25381">
      <pivotArea dataOnly="0" labelOnly="1" outline="0" fieldPosition="0">
        <references count="1">
          <reference field="13" count="1">
            <x v="0"/>
          </reference>
        </references>
      </pivotArea>
    </format>
    <format dxfId="25380">
      <pivotArea outline="0" collapsedLevelsAreSubtotals="1" fieldPosition="0"/>
    </format>
    <format dxfId="25379">
      <pivotArea field="15" type="button" dataOnly="0" labelOnly="1" outline="0" axis="axisRow" fieldPosition="0"/>
    </format>
    <format dxfId="25378">
      <pivotArea dataOnly="0" labelOnly="1" outline="0" fieldPosition="0">
        <references count="1">
          <reference field="15" count="15">
            <x v="0"/>
            <x v="1"/>
            <x v="3"/>
            <x v="4"/>
            <x v="5"/>
            <x v="8"/>
            <x v="9"/>
            <x v="10"/>
            <x v="11"/>
            <x v="12"/>
            <x v="13"/>
            <x v="14"/>
            <x v="15"/>
            <x v="16"/>
            <x v="17"/>
          </reference>
        </references>
      </pivotArea>
    </format>
    <format dxfId="25377">
      <pivotArea dataOnly="0" labelOnly="1" grandRow="1" outline="0" fieldPosition="0"/>
    </format>
    <format dxfId="25376">
      <pivotArea dataOnly="0" labelOnly="1" outline="0" fieldPosition="0">
        <references count="1">
          <reference field="13" count="0"/>
        </references>
      </pivotArea>
    </format>
    <format dxfId="25375">
      <pivotArea dataOnly="0" labelOnly="1" grandCol="1" outline="0" fieldPosition="0"/>
    </format>
    <format dxfId="25374">
      <pivotArea outline="0" collapsedLevelsAreSubtotals="1" fieldPosition="0"/>
    </format>
    <format dxfId="25373">
      <pivotArea field="15" type="button" dataOnly="0" labelOnly="1" outline="0" axis="axisRow" fieldPosition="0"/>
    </format>
    <format dxfId="25372">
      <pivotArea dataOnly="0" labelOnly="1" outline="0" fieldPosition="0">
        <references count="1">
          <reference field="15" count="15">
            <x v="0"/>
            <x v="1"/>
            <x v="3"/>
            <x v="4"/>
            <x v="5"/>
            <x v="8"/>
            <x v="9"/>
            <x v="10"/>
            <x v="11"/>
            <x v="12"/>
            <x v="13"/>
            <x v="14"/>
            <x v="15"/>
            <x v="16"/>
            <x v="17"/>
          </reference>
        </references>
      </pivotArea>
    </format>
    <format dxfId="25371">
      <pivotArea dataOnly="0" labelOnly="1" grandRow="1" outline="0" fieldPosition="0"/>
    </format>
    <format dxfId="25370">
      <pivotArea dataOnly="0" labelOnly="1" outline="0" fieldPosition="0">
        <references count="1">
          <reference field="13" count="0"/>
        </references>
      </pivotArea>
    </format>
    <format dxfId="25369">
      <pivotArea dataOnly="0" labelOnly="1" grandCol="1" outline="0" fieldPosition="0"/>
    </format>
    <format dxfId="25368">
      <pivotArea outline="0" collapsedLevelsAreSubtotals="1" fieldPosition="0"/>
    </format>
    <format dxfId="25367">
      <pivotArea field="15" type="button" dataOnly="0" labelOnly="1" outline="0" axis="axisRow" fieldPosition="0"/>
    </format>
    <format dxfId="25366">
      <pivotArea dataOnly="0" labelOnly="1" outline="0" fieldPosition="0">
        <references count="1">
          <reference field="15" count="15">
            <x v="0"/>
            <x v="1"/>
            <x v="3"/>
            <x v="4"/>
            <x v="5"/>
            <x v="8"/>
            <x v="9"/>
            <x v="10"/>
            <x v="11"/>
            <x v="12"/>
            <x v="13"/>
            <x v="14"/>
            <x v="15"/>
            <x v="16"/>
            <x v="17"/>
          </reference>
        </references>
      </pivotArea>
    </format>
    <format dxfId="25365">
      <pivotArea dataOnly="0" labelOnly="1" grandRow="1" outline="0" fieldPosition="0"/>
    </format>
    <format dxfId="25364">
      <pivotArea dataOnly="0" labelOnly="1" outline="0" fieldPosition="0">
        <references count="1">
          <reference field="13" count="0"/>
        </references>
      </pivotArea>
    </format>
    <format dxfId="25363">
      <pivotArea dataOnly="0" labelOnly="1" grandCol="1" outline="0" fieldPosition="0"/>
    </format>
  </formats>
  <conditionalFormats count="1">
    <conditionalFormat priority="34">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000000-0007-0000-0400-000003000000}" name="PivotTable27" cacheId="0"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35:D246" firstHeaderRow="1" firstDataRow="2" firstDataCol="1" rowPageCount="1" colPageCount="1"/>
  <pivotFields count="149">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3"/>
        <item h="1" x="6"/>
        <item h="1" x="1"/>
        <item x="0"/>
        <item t="default"/>
      </items>
    </pivotField>
    <pivotField compact="0" outline="0" showAll="0"/>
    <pivotField axis="axisCol" compact="0" outline="0" showAll="0">
      <items count="3">
        <item x="1"/>
        <item x="0"/>
        <item t="default"/>
      </items>
    </pivotField>
    <pivotField axis="axisRow" compact="0" outline="0" showAll="0" sortType="ascending" defaultSubtotal="0">
      <items count="18">
        <item x="5"/>
        <item x="6"/>
        <item x="13"/>
        <item x="4"/>
        <item x="10"/>
        <item x="11"/>
        <item x="15"/>
        <item x="1"/>
        <item x="14"/>
        <item x="0"/>
        <item x="16"/>
        <item x="3"/>
        <item x="17"/>
        <item x="7"/>
        <item x="2"/>
        <item x="12"/>
        <item x="8"/>
        <item x="9"/>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0">
    <i>
      <x/>
    </i>
    <i>
      <x v="1"/>
    </i>
    <i>
      <x v="4"/>
    </i>
    <i>
      <x v="5"/>
    </i>
    <i>
      <x v="7"/>
    </i>
    <i>
      <x v="8"/>
    </i>
    <i>
      <x v="9"/>
    </i>
    <i>
      <x v="11"/>
    </i>
    <i>
      <x v="15"/>
    </i>
    <i t="grand">
      <x/>
    </i>
  </rowItems>
  <colFields count="1">
    <field x="12"/>
  </colFields>
  <colItems count="3">
    <i>
      <x/>
    </i>
    <i>
      <x v="1"/>
    </i>
    <i t="grand">
      <x/>
    </i>
  </colItems>
  <pageFields count="1">
    <pageField fld="10" hier="-1"/>
  </pageFields>
  <dataFields count="1">
    <dataField name="Sum of POS 1" fld="14" baseField="0" baseItem="0" numFmtId="3"/>
  </dataFields>
  <formats count="272">
    <format dxfId="25743">
      <pivotArea outline="0" collapsedLevelsAreSubtotals="1" fieldPosition="0"/>
    </format>
    <format dxfId="25742">
      <pivotArea dataOnly="0" labelOnly="1" grandCol="1" outline="0" fieldPosition="0"/>
    </format>
    <format dxfId="25741">
      <pivotArea outline="0" collapsedLevelsAreSubtotals="1" fieldPosition="0"/>
    </format>
    <format dxfId="25740">
      <pivotArea dataOnly="0" labelOnly="1" grandCol="1" outline="0" fieldPosition="0"/>
    </format>
    <format dxfId="25739">
      <pivotArea dataOnly="0" labelOnly="1" grandRow="1" outline="0" fieldPosition="0"/>
    </format>
    <format dxfId="25738">
      <pivotArea dataOnly="0" labelOnly="1" grandCol="1" outline="0" fieldPosition="0"/>
    </format>
    <format dxfId="25737">
      <pivotArea dataOnly="0" labelOnly="1" grandCol="1" outline="0" fieldPosition="0"/>
    </format>
    <format dxfId="25736">
      <pivotArea dataOnly="0" labelOnly="1" outline="0" fieldPosition="0">
        <references count="1">
          <reference field="12" count="0"/>
        </references>
      </pivotArea>
    </format>
    <format dxfId="25735">
      <pivotArea dataOnly="0" labelOnly="1" grandCol="1" outline="0" fieldPosition="0"/>
    </format>
    <format dxfId="25734">
      <pivotArea dataOnly="0" labelOnly="1" outline="0" fieldPosition="0">
        <references count="1">
          <reference field="12" count="0"/>
        </references>
      </pivotArea>
    </format>
    <format dxfId="25733">
      <pivotArea dataOnly="0" labelOnly="1" grandCol="1" outline="0" fieldPosition="0"/>
    </format>
    <format dxfId="25732">
      <pivotArea grandRow="1" outline="0" collapsedLevelsAreSubtotals="1" fieldPosition="0"/>
    </format>
    <format dxfId="25731">
      <pivotArea dataOnly="0" labelOnly="1" grandRow="1" outline="0" fieldPosition="0"/>
    </format>
    <format dxfId="25730">
      <pivotArea dataOnly="0" labelOnly="1" grandRow="1" outline="0" fieldPosition="0"/>
    </format>
    <format dxfId="25729">
      <pivotArea grandRow="1" outline="0" collapsedLevelsAreSubtotals="1" fieldPosition="0"/>
    </format>
    <format dxfId="25728">
      <pivotArea dataOnly="0" labelOnly="1" grandRow="1" outline="0" fieldPosition="0"/>
    </format>
    <format dxfId="25727">
      <pivotArea grandRow="1" outline="0" collapsedLevelsAreSubtotals="1" fieldPosition="0"/>
    </format>
    <format dxfId="25726">
      <pivotArea dataOnly="0" labelOnly="1" grandRow="1" outline="0" fieldPosition="0"/>
    </format>
    <format dxfId="25725">
      <pivotArea grandRow="1" outline="0" collapsedLevelsAreSubtotals="1" fieldPosition="0"/>
    </format>
    <format dxfId="25724">
      <pivotArea grandRow="1" outline="0" collapsedLevelsAreSubtotals="1" fieldPosition="0"/>
    </format>
    <format dxfId="25723">
      <pivotArea dataOnly="0" labelOnly="1" grandRow="1" outline="0" fieldPosition="0"/>
    </format>
    <format dxfId="25722">
      <pivotArea dataOnly="0" labelOnly="1" grandRow="1" outline="0" fieldPosition="0"/>
    </format>
    <format dxfId="25721">
      <pivotArea dataOnly="0" labelOnly="1" grandRow="1" outline="0" fieldPosition="0"/>
    </format>
    <format dxfId="25720">
      <pivotArea dataOnly="0" labelOnly="1" grandRow="1" outline="0" fieldPosition="0"/>
    </format>
    <format dxfId="25719">
      <pivotArea grandRow="1" outline="0" collapsedLevelsAreSubtotals="1" fieldPosition="0"/>
    </format>
    <format dxfId="25718">
      <pivotArea dataOnly="0" labelOnly="1" grandRow="1" outline="0" fieldPosition="0"/>
    </format>
    <format dxfId="25717">
      <pivotArea dataOnly="0" labelOnly="1" outline="0" fieldPosition="0">
        <references count="1">
          <reference field="12" count="0"/>
        </references>
      </pivotArea>
    </format>
    <format dxfId="25716">
      <pivotArea dataOnly="0" labelOnly="1" grandCol="1" outline="0" fieldPosition="0"/>
    </format>
    <format dxfId="25715">
      <pivotArea grandRow="1" outline="0" collapsedLevelsAreSubtotals="1" fieldPosition="0"/>
    </format>
    <format dxfId="25714">
      <pivotArea dataOnly="0" labelOnly="1" grandRow="1" outline="0" fieldPosition="0"/>
    </format>
    <format dxfId="25713">
      <pivotArea grandRow="1" outline="0" collapsedLevelsAreSubtotals="1" fieldPosition="0"/>
    </format>
    <format dxfId="25712">
      <pivotArea dataOnly="0" labelOnly="1" grandRow="1" outline="0" fieldPosition="0"/>
    </format>
    <format dxfId="25711">
      <pivotArea dataOnly="0" labelOnly="1" outline="0" fieldPosition="0">
        <references count="1">
          <reference field="12" count="0"/>
        </references>
      </pivotArea>
    </format>
    <format dxfId="25710">
      <pivotArea dataOnly="0" labelOnly="1" grandCol="1" outline="0" fieldPosition="0"/>
    </format>
    <format dxfId="25709">
      <pivotArea dataOnly="0" labelOnly="1" grandCol="1" outline="0" fieldPosition="0"/>
    </format>
    <format dxfId="25708">
      <pivotArea grandRow="1" grandCol="1" outline="0" collapsedLevelsAreSubtotals="1" fieldPosition="0"/>
    </format>
    <format dxfId="25707">
      <pivotArea dataOnly="0" labelOnly="1" outline="0" fieldPosition="0">
        <references count="1">
          <reference field="12" count="0"/>
        </references>
      </pivotArea>
    </format>
    <format dxfId="25706">
      <pivotArea dataOnly="0" labelOnly="1" grandCol="1" outline="0" fieldPosition="0"/>
    </format>
    <format dxfId="25705">
      <pivotArea dataOnly="0" labelOnly="1" outline="0" fieldPosition="0">
        <references count="1">
          <reference field="12" count="0"/>
        </references>
      </pivotArea>
    </format>
    <format dxfId="25704">
      <pivotArea dataOnly="0" labelOnly="1" grandCol="1" outline="0" fieldPosition="0"/>
    </format>
    <format dxfId="25703">
      <pivotArea grandRow="1" outline="0" collapsedLevelsAreSubtotals="1" fieldPosition="0"/>
    </format>
    <format dxfId="25702">
      <pivotArea grandRow="1" outline="0" collapsedLevelsAreSubtotals="1" fieldPosition="0"/>
    </format>
    <format dxfId="25701">
      <pivotArea type="origin" dataOnly="0" labelOnly="1" outline="0" fieldPosition="0"/>
    </format>
    <format dxfId="25700">
      <pivotArea type="origin" dataOnly="0" labelOnly="1" outline="0" fieldPosition="0"/>
    </format>
    <format dxfId="25699">
      <pivotArea type="origin" dataOnly="0" labelOnly="1" outline="0" fieldPosition="0"/>
    </format>
    <format dxfId="25698">
      <pivotArea dataOnly="0" labelOnly="1" outline="0" fieldPosition="0">
        <references count="1">
          <reference field="12" count="0"/>
        </references>
      </pivotArea>
    </format>
    <format dxfId="25697">
      <pivotArea type="topRight" dataOnly="0" labelOnly="1" outline="0" fieldPosition="0"/>
    </format>
    <format dxfId="25696">
      <pivotArea outline="0" collapsedLevelsAreSubtotals="1" fieldPosition="0"/>
    </format>
    <format dxfId="25695">
      <pivotArea dataOnly="0" labelOnly="1" grandRow="1" outline="0" fieldPosition="0"/>
    </format>
    <format dxfId="25694">
      <pivotArea dataOnly="0" labelOnly="1" outline="0" fieldPosition="0">
        <references count="1">
          <reference field="12" count="0"/>
        </references>
      </pivotArea>
    </format>
    <format dxfId="25693">
      <pivotArea dataOnly="0" labelOnly="1" grandCol="1" outline="0" fieldPosition="0"/>
    </format>
    <format dxfId="25692">
      <pivotArea dataOnly="0" labelOnly="1" outline="0" fieldPosition="0">
        <references count="1">
          <reference field="12" count="0"/>
        </references>
      </pivotArea>
    </format>
    <format dxfId="25691">
      <pivotArea dataOnly="0" labelOnly="1" grandCol="1" outline="0" fieldPosition="0"/>
    </format>
    <format dxfId="25690">
      <pivotArea grandRow="1" outline="0" collapsedLevelsAreSubtotals="1" fieldPosition="0"/>
    </format>
    <format dxfId="25689">
      <pivotArea dataOnly="0" labelOnly="1" grandRow="1" outline="0" fieldPosition="0"/>
    </format>
    <format dxfId="25688">
      <pivotArea outline="0" collapsedLevelsAreSubtotals="1" fieldPosition="0"/>
    </format>
    <format dxfId="25687">
      <pivotArea dataOnly="0" labelOnly="1" grandRow="1" outline="0" fieldPosition="0"/>
    </format>
    <format dxfId="25686">
      <pivotArea dataOnly="0" labelOnly="1" outline="0" fieldPosition="0">
        <references count="1">
          <reference field="12" count="0"/>
        </references>
      </pivotArea>
    </format>
    <format dxfId="25685">
      <pivotArea dataOnly="0" labelOnly="1" grandCol="1" outline="0" fieldPosition="0"/>
    </format>
    <format dxfId="25684">
      <pivotArea grandRow="1" outline="0" collapsedLevelsAreSubtotals="1" fieldPosition="0"/>
    </format>
    <format dxfId="25683">
      <pivotArea dataOnly="0" labelOnly="1" grandRow="1" outline="0" fieldPosition="0"/>
    </format>
    <format dxfId="25682">
      <pivotArea grandRow="1" outline="0" collapsedLevelsAreSubtotals="1" fieldPosition="0"/>
    </format>
    <format dxfId="25681">
      <pivotArea dataOnly="0" labelOnly="1" grandRow="1" outline="0" fieldPosition="0"/>
    </format>
    <format dxfId="25680">
      <pivotArea dataOnly="0" labelOnly="1" outline="0" fieldPosition="0">
        <references count="1">
          <reference field="12" count="0"/>
        </references>
      </pivotArea>
    </format>
    <format dxfId="25679">
      <pivotArea dataOnly="0" labelOnly="1" grandCol="1" outline="0" fieldPosition="0"/>
    </format>
    <format dxfId="25678">
      <pivotArea grandRow="1" outline="0" collapsedLevelsAreSubtotals="1" fieldPosition="0"/>
    </format>
    <format dxfId="25677">
      <pivotArea dataOnly="0" labelOnly="1" grandRow="1" outline="0" fieldPosition="0"/>
    </format>
    <format dxfId="25676">
      <pivotArea dataOnly="0" labelOnly="1" outline="0" fieldPosition="0">
        <references count="1">
          <reference field="12" count="0"/>
        </references>
      </pivotArea>
    </format>
    <format dxfId="25675">
      <pivotArea dataOnly="0" labelOnly="1" grandCol="1" outline="0" fieldPosition="0"/>
    </format>
    <format dxfId="25674">
      <pivotArea grandRow="1" outline="0" collapsedLevelsAreSubtotals="1" fieldPosition="0"/>
    </format>
    <format dxfId="25673">
      <pivotArea dataOnly="0" labelOnly="1" grandRow="1" outline="0" fieldPosition="0"/>
    </format>
    <format dxfId="25672">
      <pivotArea outline="0" collapsedLevelsAreSubtotals="1" fieldPosition="0"/>
    </format>
    <format dxfId="25671">
      <pivotArea dataOnly="0" labelOnly="1" grandRow="1" outline="0" fieldPosition="0"/>
    </format>
    <format dxfId="25670">
      <pivotArea dataOnly="0" labelOnly="1" outline="0" fieldPosition="0">
        <references count="1">
          <reference field="12" count="0"/>
        </references>
      </pivotArea>
    </format>
    <format dxfId="25669">
      <pivotArea dataOnly="0" labelOnly="1" grandCol="1" outline="0" fieldPosition="0"/>
    </format>
    <format dxfId="25668">
      <pivotArea field="10" type="button" dataOnly="0" labelOnly="1" outline="0" axis="axisPage" fieldPosition="0"/>
    </format>
    <format dxfId="25667">
      <pivotArea type="origin" dataOnly="0" labelOnly="1" outline="0" fieldPosition="0"/>
    </format>
    <format dxfId="25666">
      <pivotArea dataOnly="0" labelOnly="1" grandRow="1" outline="0" fieldPosition="0"/>
    </format>
    <format dxfId="25665">
      <pivotArea field="10" type="button" dataOnly="0" labelOnly="1" outline="0" axis="axisPage" fieldPosition="0"/>
    </format>
    <format dxfId="25664">
      <pivotArea type="origin" dataOnly="0" labelOnly="1" outline="0" fieldPosition="0"/>
    </format>
    <format dxfId="25663">
      <pivotArea dataOnly="0" labelOnly="1" grandRow="1" outline="0" fieldPosition="0"/>
    </format>
    <format dxfId="25662">
      <pivotArea field="10" type="button" dataOnly="0" labelOnly="1" outline="0" axis="axisPage" fieldPosition="0"/>
    </format>
    <format dxfId="25661">
      <pivotArea type="origin" dataOnly="0" labelOnly="1" outline="0" fieldPosition="0"/>
    </format>
    <format dxfId="25660">
      <pivotArea dataOnly="0" labelOnly="1" grandRow="1" outline="0" fieldPosition="0"/>
    </format>
    <format dxfId="25659">
      <pivotArea field="10" type="button" dataOnly="0" labelOnly="1" outline="0" axis="axisPage" fieldPosition="0"/>
    </format>
    <format dxfId="25658">
      <pivotArea type="origin" dataOnly="0" labelOnly="1" outline="0" fieldPosition="0"/>
    </format>
    <format dxfId="25657">
      <pivotArea dataOnly="0" labelOnly="1" grandRow="1" outline="0" fieldPosition="0"/>
    </format>
    <format dxfId="25656">
      <pivotArea grandRow="1" outline="0" collapsedLevelsAreSubtotals="1" fieldPosition="0"/>
    </format>
    <format dxfId="25655">
      <pivotArea dataOnly="0" labelOnly="1" grandRow="1" outline="0" fieldPosition="0"/>
    </format>
    <format dxfId="25654">
      <pivotArea grandRow="1" outline="0" collapsedLevelsAreSubtotals="1" fieldPosition="0"/>
    </format>
    <format dxfId="25653">
      <pivotArea dataOnly="0" labelOnly="1" grandRow="1" outline="0" fieldPosition="0"/>
    </format>
    <format dxfId="25652">
      <pivotArea outline="0" collapsedLevelsAreSubtotals="1" fieldPosition="0"/>
    </format>
    <format dxfId="25651">
      <pivotArea dataOnly="0" labelOnly="1" grandRow="1" outline="0" fieldPosition="0"/>
    </format>
    <format dxfId="25650">
      <pivotArea outline="0" collapsedLevelsAreSubtotals="1" fieldPosition="0"/>
    </format>
    <format dxfId="25649">
      <pivotArea dataOnly="0" labelOnly="1" grandRow="1" outline="0" fieldPosition="0"/>
    </format>
    <format dxfId="25648">
      <pivotArea dataOnly="0" labelOnly="1" outline="0" fieldPosition="0">
        <references count="1">
          <reference field="12" count="0"/>
        </references>
      </pivotArea>
    </format>
    <format dxfId="25647">
      <pivotArea dataOnly="0" labelOnly="1" grandCol="1" outline="0" fieldPosition="0"/>
    </format>
    <format dxfId="25646">
      <pivotArea dataOnly="0" labelOnly="1" outline="0" fieldPosition="0">
        <references count="1">
          <reference field="12" count="0"/>
        </references>
      </pivotArea>
    </format>
    <format dxfId="25645">
      <pivotArea dataOnly="0" labelOnly="1" grandCol="1" outline="0" fieldPosition="0"/>
    </format>
    <format dxfId="25644">
      <pivotArea outline="0" fieldPosition="0">
        <references count="1">
          <reference field="12" count="0" selected="0"/>
        </references>
      </pivotArea>
    </format>
    <format dxfId="25643">
      <pivotArea dataOnly="0" labelOnly="1" grandRow="1" outline="0" fieldPosition="0"/>
    </format>
    <format dxfId="25642">
      <pivotArea dataOnly="0" labelOnly="1" outline="0" fieldPosition="0">
        <references count="1">
          <reference field="12" count="0"/>
        </references>
      </pivotArea>
    </format>
    <format dxfId="25641">
      <pivotArea grandRow="1" outline="0" collapsedLevelsAreSubtotals="1" fieldPosition="0"/>
    </format>
    <format dxfId="25640">
      <pivotArea dataOnly="0" labelOnly="1" grandRow="1" outline="0" fieldPosition="0"/>
    </format>
    <format dxfId="25639">
      <pivotArea outline="0" collapsedLevelsAreSubtotals="1" fieldPosition="0"/>
    </format>
    <format dxfId="25638">
      <pivotArea dataOnly="0" labelOnly="1" grandRow="1" outline="0" fieldPosition="0"/>
    </format>
    <format dxfId="25637">
      <pivotArea dataOnly="0" labelOnly="1" outline="0" fieldPosition="0">
        <references count="1">
          <reference field="12" count="0"/>
        </references>
      </pivotArea>
    </format>
    <format dxfId="25636">
      <pivotArea dataOnly="0" labelOnly="1" grandCol="1" outline="0" fieldPosition="0"/>
    </format>
    <format dxfId="25635">
      <pivotArea outline="0" collapsedLevelsAreSubtotals="1" fieldPosition="0"/>
    </format>
    <format dxfId="25634">
      <pivotArea dataOnly="0" labelOnly="1" grandRow="1" outline="0" fieldPosition="0"/>
    </format>
    <format dxfId="25633">
      <pivotArea dataOnly="0" labelOnly="1" outline="0" fieldPosition="0">
        <references count="1">
          <reference field="12" count="0"/>
        </references>
      </pivotArea>
    </format>
    <format dxfId="25632">
      <pivotArea dataOnly="0" labelOnly="1" grandCol="1" outline="0" fieldPosition="0"/>
    </format>
    <format dxfId="25631">
      <pivotArea outline="0" collapsedLevelsAreSubtotals="1" fieldPosition="0"/>
    </format>
    <format dxfId="25630">
      <pivotArea dataOnly="0" labelOnly="1" grandRow="1" outline="0" fieldPosition="0"/>
    </format>
    <format dxfId="25629">
      <pivotArea dataOnly="0" labelOnly="1" outline="0" fieldPosition="0">
        <references count="1">
          <reference field="12" count="0"/>
        </references>
      </pivotArea>
    </format>
    <format dxfId="25628">
      <pivotArea dataOnly="0" labelOnly="1" grandCol="1" outline="0" fieldPosition="0"/>
    </format>
    <format dxfId="25627">
      <pivotArea dataOnly="0" labelOnly="1" outline="0" fieldPosition="0">
        <references count="1">
          <reference field="12" count="0"/>
        </references>
      </pivotArea>
    </format>
    <format dxfId="25626">
      <pivotArea dataOnly="0" labelOnly="1" grandCol="1" outline="0" fieldPosition="0"/>
    </format>
    <format dxfId="25625">
      <pivotArea grandRow="1" outline="0" collapsedLevelsAreSubtotals="1" fieldPosition="0"/>
    </format>
    <format dxfId="25624">
      <pivotArea dataOnly="0" labelOnly="1" grandRow="1" outline="0" fieldPosition="0"/>
    </format>
    <format dxfId="25623">
      <pivotArea outline="0" collapsedLevelsAreSubtotals="1" fieldPosition="0"/>
    </format>
    <format dxfId="25622">
      <pivotArea dataOnly="0" labelOnly="1" grandRow="1" outline="0" fieldPosition="0"/>
    </format>
    <format dxfId="25621">
      <pivotArea dataOnly="0" labelOnly="1" outline="0" fieldPosition="0">
        <references count="1">
          <reference field="12" count="0"/>
        </references>
      </pivotArea>
    </format>
    <format dxfId="25620">
      <pivotArea dataOnly="0" labelOnly="1" grandCol="1" outline="0" fieldPosition="0"/>
    </format>
    <format dxfId="25619">
      <pivotArea outline="0" collapsedLevelsAreSubtotals="1" fieldPosition="0"/>
    </format>
    <format dxfId="25618">
      <pivotArea field="13" type="button" dataOnly="0" labelOnly="1" outline="0" axis="axisRow" fieldPosition="0"/>
    </format>
    <format dxfId="25617">
      <pivotArea dataOnly="0" labelOnly="1" outline="0" fieldPosition="0">
        <references count="1">
          <reference field="13" count="0"/>
        </references>
      </pivotArea>
    </format>
    <format dxfId="25616">
      <pivotArea dataOnly="0" labelOnly="1" grandRow="1" outline="0" fieldPosition="0"/>
    </format>
    <format dxfId="25615">
      <pivotArea dataOnly="0" labelOnly="1" outline="0" fieldPosition="0">
        <references count="1">
          <reference field="12" count="0"/>
        </references>
      </pivotArea>
    </format>
    <format dxfId="25614">
      <pivotArea dataOnly="0" labelOnly="1" grandCol="1" outline="0" fieldPosition="0"/>
    </format>
    <format dxfId="25613">
      <pivotArea outline="0" collapsedLevelsAreSubtotals="1" fieldPosition="0"/>
    </format>
    <format dxfId="25612">
      <pivotArea field="13" type="button" dataOnly="0" labelOnly="1" outline="0" axis="axisRow" fieldPosition="0"/>
    </format>
    <format dxfId="25611">
      <pivotArea dataOnly="0" labelOnly="1" outline="0" fieldPosition="0">
        <references count="1">
          <reference field="13" count="0"/>
        </references>
      </pivotArea>
    </format>
    <format dxfId="25610">
      <pivotArea dataOnly="0" labelOnly="1" grandRow="1" outline="0" fieldPosition="0"/>
    </format>
    <format dxfId="25609">
      <pivotArea dataOnly="0" labelOnly="1" outline="0" fieldPosition="0">
        <references count="1">
          <reference field="12" count="0"/>
        </references>
      </pivotArea>
    </format>
    <format dxfId="25608">
      <pivotArea dataOnly="0" labelOnly="1" grandCol="1" outline="0" fieldPosition="0"/>
    </format>
    <format dxfId="25607">
      <pivotArea outline="0" collapsedLevelsAreSubtotals="1" fieldPosition="0"/>
    </format>
    <format dxfId="25606">
      <pivotArea field="13" type="button" dataOnly="0" labelOnly="1" outline="0" axis="axisRow" fieldPosition="0"/>
    </format>
    <format dxfId="25605">
      <pivotArea dataOnly="0" labelOnly="1" outline="0" fieldPosition="0">
        <references count="1">
          <reference field="13" count="0"/>
        </references>
      </pivotArea>
    </format>
    <format dxfId="25604">
      <pivotArea dataOnly="0" labelOnly="1" grandRow="1" outline="0" fieldPosition="0"/>
    </format>
    <format dxfId="25603">
      <pivotArea dataOnly="0" labelOnly="1" outline="0" fieldPosition="0">
        <references count="1">
          <reference field="12" count="0"/>
        </references>
      </pivotArea>
    </format>
    <format dxfId="25602">
      <pivotArea dataOnly="0" labelOnly="1" grandCol="1" outline="0" fieldPosition="0"/>
    </format>
    <format dxfId="25601">
      <pivotArea outline="0" collapsedLevelsAreSubtotals="1" fieldPosition="0"/>
    </format>
    <format dxfId="25600">
      <pivotArea field="13" type="button" dataOnly="0" labelOnly="1" outline="0" axis="axisRow" fieldPosition="0"/>
    </format>
    <format dxfId="25599">
      <pivotArea dataOnly="0" labelOnly="1" outline="0" fieldPosition="0">
        <references count="1">
          <reference field="13" count="0"/>
        </references>
      </pivotArea>
    </format>
    <format dxfId="25598">
      <pivotArea dataOnly="0" labelOnly="1" grandRow="1" outline="0" fieldPosition="0"/>
    </format>
    <format dxfId="25597">
      <pivotArea dataOnly="0" labelOnly="1" outline="0" fieldPosition="0">
        <references count="1">
          <reference field="12" count="0"/>
        </references>
      </pivotArea>
    </format>
    <format dxfId="25596">
      <pivotArea dataOnly="0" labelOnly="1" grandCol="1" outline="0" fieldPosition="0"/>
    </format>
    <format dxfId="25595">
      <pivotArea grandRow="1" outline="0" collapsedLevelsAreSubtotals="1" fieldPosition="0"/>
    </format>
    <format dxfId="25594">
      <pivotArea dataOnly="0" labelOnly="1" grandRow="1" outline="0" fieldPosition="0"/>
    </format>
    <format dxfId="25593">
      <pivotArea grandRow="1" outline="0" collapsedLevelsAreSubtotals="1" fieldPosition="0"/>
    </format>
    <format dxfId="25592">
      <pivotArea dataOnly="0" labelOnly="1" grandRow="1" outline="0" fieldPosition="0"/>
    </format>
    <format dxfId="25591">
      <pivotArea outline="0" collapsedLevelsAreSubtotals="1" fieldPosition="0"/>
    </format>
    <format dxfId="25590">
      <pivotArea field="13" type="button" dataOnly="0" labelOnly="1" outline="0" axis="axisRow" fieldPosition="0"/>
    </format>
    <format dxfId="25589">
      <pivotArea dataOnly="0" labelOnly="1" outline="0" fieldPosition="0">
        <references count="1">
          <reference field="13" count="17">
            <x v="0"/>
            <x v="1"/>
            <x v="2"/>
            <x v="3"/>
            <x v="4"/>
            <x v="5"/>
            <x v="6"/>
            <x v="7"/>
            <x v="8"/>
            <x v="9"/>
            <x v="10"/>
            <x v="11"/>
            <x v="13"/>
            <x v="14"/>
            <x v="15"/>
            <x v="16"/>
            <x v="17"/>
          </reference>
        </references>
      </pivotArea>
    </format>
    <format dxfId="25588">
      <pivotArea dataOnly="0" labelOnly="1" grandRow="1" outline="0" fieldPosition="0"/>
    </format>
    <format dxfId="25587">
      <pivotArea dataOnly="0" labelOnly="1" outline="0" fieldPosition="0">
        <references count="1">
          <reference field="12" count="0"/>
        </references>
      </pivotArea>
    </format>
    <format dxfId="25586">
      <pivotArea dataOnly="0" labelOnly="1" grandCol="1" outline="0" fieldPosition="0"/>
    </format>
    <format dxfId="25585">
      <pivotArea outline="0" collapsedLevelsAreSubtotals="1" fieldPosition="0"/>
    </format>
    <format dxfId="25584">
      <pivotArea field="13" type="button" dataOnly="0" labelOnly="1" outline="0" axis="axisRow" fieldPosition="0"/>
    </format>
    <format dxfId="25583">
      <pivotArea dataOnly="0" labelOnly="1" outline="0" fieldPosition="0">
        <references count="1">
          <reference field="13" count="17">
            <x v="0"/>
            <x v="1"/>
            <x v="2"/>
            <x v="3"/>
            <x v="4"/>
            <x v="5"/>
            <x v="6"/>
            <x v="7"/>
            <x v="8"/>
            <x v="9"/>
            <x v="10"/>
            <x v="11"/>
            <x v="13"/>
            <x v="14"/>
            <x v="15"/>
            <x v="16"/>
            <x v="17"/>
          </reference>
        </references>
      </pivotArea>
    </format>
    <format dxfId="25582">
      <pivotArea dataOnly="0" labelOnly="1" grandRow="1" outline="0" fieldPosition="0"/>
    </format>
    <format dxfId="25581">
      <pivotArea dataOnly="0" labelOnly="1" outline="0" fieldPosition="0">
        <references count="1">
          <reference field="12" count="0"/>
        </references>
      </pivotArea>
    </format>
    <format dxfId="25580">
      <pivotArea dataOnly="0" labelOnly="1" grandCol="1" outline="0" fieldPosition="0"/>
    </format>
    <format dxfId="25579">
      <pivotArea outline="0" collapsedLevelsAreSubtotals="1" fieldPosition="0"/>
    </format>
    <format dxfId="25578">
      <pivotArea field="13" type="button" dataOnly="0" labelOnly="1" outline="0" axis="axisRow" fieldPosition="0"/>
    </format>
    <format dxfId="25577">
      <pivotArea dataOnly="0" labelOnly="1" outline="0" fieldPosition="0">
        <references count="1">
          <reference field="13" count="17">
            <x v="0"/>
            <x v="1"/>
            <x v="2"/>
            <x v="3"/>
            <x v="4"/>
            <x v="5"/>
            <x v="6"/>
            <x v="7"/>
            <x v="8"/>
            <x v="9"/>
            <x v="10"/>
            <x v="11"/>
            <x v="13"/>
            <x v="14"/>
            <x v="15"/>
            <x v="16"/>
            <x v="17"/>
          </reference>
        </references>
      </pivotArea>
    </format>
    <format dxfId="25576">
      <pivotArea dataOnly="0" labelOnly="1" grandRow="1" outline="0" fieldPosition="0"/>
    </format>
    <format dxfId="25575">
      <pivotArea dataOnly="0" labelOnly="1" outline="0" fieldPosition="0">
        <references count="1">
          <reference field="12" count="0"/>
        </references>
      </pivotArea>
    </format>
    <format dxfId="25574">
      <pivotArea dataOnly="0" labelOnly="1" grandCol="1" outline="0" fieldPosition="0"/>
    </format>
    <format dxfId="25573">
      <pivotArea grandRow="1" outline="0" collapsedLevelsAreSubtotals="1" fieldPosition="0"/>
    </format>
    <format dxfId="25572">
      <pivotArea dataOnly="0" labelOnly="1" grandRow="1" outline="0" fieldPosition="0"/>
    </format>
    <format dxfId="25571">
      <pivotArea field="13" type="button" dataOnly="0" labelOnly="1" outline="0" axis="axisRow" fieldPosition="0"/>
    </format>
    <format dxfId="25570">
      <pivotArea dataOnly="0" labelOnly="1" outline="0" fieldPosition="0">
        <references count="1">
          <reference field="12" count="0"/>
        </references>
      </pivotArea>
    </format>
    <format dxfId="25569">
      <pivotArea dataOnly="0" labelOnly="1" grandCol="1" outline="0" fieldPosition="0"/>
    </format>
    <format dxfId="25568">
      <pivotArea outline="0" fieldPosition="0">
        <references count="1">
          <reference field="4294967294" count="1">
            <x v="0"/>
          </reference>
        </references>
      </pivotArea>
    </format>
    <format dxfId="25567">
      <pivotArea outline="0" collapsedLevelsAreSubtotals="1" fieldPosition="0"/>
    </format>
    <format dxfId="25566">
      <pivotArea field="13" type="button" dataOnly="0" labelOnly="1" outline="0" axis="axisRow" fieldPosition="0"/>
    </format>
    <format dxfId="25565">
      <pivotArea dataOnly="0" labelOnly="1" outline="0" fieldPosition="0">
        <references count="1">
          <reference field="13" count="8">
            <x v="1"/>
            <x v="2"/>
            <x v="3"/>
            <x v="4"/>
            <x v="5"/>
            <x v="8"/>
            <x v="9"/>
            <x v="11"/>
          </reference>
        </references>
      </pivotArea>
    </format>
    <format dxfId="25564">
      <pivotArea dataOnly="0" labelOnly="1" grandRow="1" outline="0" fieldPosition="0"/>
    </format>
    <format dxfId="25563">
      <pivotArea dataOnly="0" labelOnly="1" outline="0" fieldPosition="0">
        <references count="1">
          <reference field="12" count="0"/>
        </references>
      </pivotArea>
    </format>
    <format dxfId="25562">
      <pivotArea dataOnly="0" labelOnly="1" grandCol="1" outline="0" fieldPosition="0"/>
    </format>
    <format dxfId="25561">
      <pivotArea outline="0" collapsedLevelsAreSubtotals="1" fieldPosition="0"/>
    </format>
    <format dxfId="25560">
      <pivotArea field="13" type="button" dataOnly="0" labelOnly="1" outline="0" axis="axisRow" fieldPosition="0"/>
    </format>
    <format dxfId="25559">
      <pivotArea dataOnly="0" labelOnly="1" outline="0" fieldPosition="0">
        <references count="1">
          <reference field="13" count="10">
            <x v="1"/>
            <x v="2"/>
            <x v="3"/>
            <x v="4"/>
            <x v="5"/>
            <x v="6"/>
            <x v="8"/>
            <x v="9"/>
            <x v="11"/>
            <x v="16"/>
          </reference>
        </references>
      </pivotArea>
    </format>
    <format dxfId="25558">
      <pivotArea dataOnly="0" labelOnly="1" grandRow="1" outline="0" fieldPosition="0"/>
    </format>
    <format dxfId="25557">
      <pivotArea dataOnly="0" labelOnly="1" outline="0" fieldPosition="0">
        <references count="1">
          <reference field="12" count="0"/>
        </references>
      </pivotArea>
    </format>
    <format dxfId="25556">
      <pivotArea dataOnly="0" labelOnly="1" grandCol="1" outline="0" fieldPosition="0"/>
    </format>
    <format dxfId="25555">
      <pivotArea outline="0" collapsedLevelsAreSubtotals="1" fieldPosition="0"/>
    </format>
    <format dxfId="25554">
      <pivotArea field="13" type="button" dataOnly="0" labelOnly="1" outline="0" axis="axisRow" fieldPosition="0"/>
    </format>
    <format dxfId="25553">
      <pivotArea dataOnly="0" labelOnly="1" outline="0" fieldPosition="0">
        <references count="1">
          <reference field="13" count="10">
            <x v="1"/>
            <x v="2"/>
            <x v="3"/>
            <x v="4"/>
            <x v="5"/>
            <x v="6"/>
            <x v="8"/>
            <x v="9"/>
            <x v="11"/>
            <x v="16"/>
          </reference>
        </references>
      </pivotArea>
    </format>
    <format dxfId="25552">
      <pivotArea dataOnly="0" labelOnly="1" grandRow="1" outline="0" fieldPosition="0"/>
    </format>
    <format dxfId="25551">
      <pivotArea dataOnly="0" labelOnly="1" outline="0" fieldPosition="0">
        <references count="1">
          <reference field="12" count="0"/>
        </references>
      </pivotArea>
    </format>
    <format dxfId="25550">
      <pivotArea dataOnly="0" labelOnly="1" grandCol="1" outline="0" fieldPosition="0"/>
    </format>
    <format dxfId="25549">
      <pivotArea field="13" type="button" dataOnly="0" labelOnly="1" outline="0" axis="axisRow" fieldPosition="0"/>
    </format>
    <format dxfId="25548">
      <pivotArea dataOnly="0" labelOnly="1" outline="0" fieldPosition="0">
        <references count="1">
          <reference field="12" count="0"/>
        </references>
      </pivotArea>
    </format>
    <format dxfId="25547">
      <pivotArea dataOnly="0" labelOnly="1" grandCol="1" outline="0" fieldPosition="0"/>
    </format>
    <format dxfId="25546">
      <pivotArea grandRow="1" outline="0" collapsedLevelsAreSubtotals="1" fieldPosition="0"/>
    </format>
    <format dxfId="25545">
      <pivotArea dataOnly="0" labelOnly="1" grandRow="1" outline="0" fieldPosition="0"/>
    </format>
    <format dxfId="25544">
      <pivotArea outline="0" collapsedLevelsAreSubtotals="1" fieldPosition="0"/>
    </format>
    <format dxfId="25543">
      <pivotArea field="13" type="button" dataOnly="0" labelOnly="1" outline="0" axis="axisRow" fieldPosition="0"/>
    </format>
    <format dxfId="25542">
      <pivotArea dataOnly="0" labelOnly="1" outline="0" fieldPosition="0">
        <references count="1">
          <reference field="13" count="10">
            <x v="1"/>
            <x v="2"/>
            <x v="3"/>
            <x v="4"/>
            <x v="5"/>
            <x v="6"/>
            <x v="8"/>
            <x v="9"/>
            <x v="11"/>
            <x v="16"/>
          </reference>
        </references>
      </pivotArea>
    </format>
    <format dxfId="25541">
      <pivotArea dataOnly="0" labelOnly="1" grandRow="1" outline="0" fieldPosition="0"/>
    </format>
    <format dxfId="25540">
      <pivotArea dataOnly="0" labelOnly="1" outline="0" fieldPosition="0">
        <references count="1">
          <reference field="12" count="0"/>
        </references>
      </pivotArea>
    </format>
    <format dxfId="25539">
      <pivotArea dataOnly="0" labelOnly="1" grandCol="1" outline="0" fieldPosition="0"/>
    </format>
    <format dxfId="25538">
      <pivotArea outline="0" collapsedLevelsAreSubtotals="1" fieldPosition="0"/>
    </format>
    <format dxfId="25537">
      <pivotArea field="13" type="button" dataOnly="0" labelOnly="1" outline="0" axis="axisRow" fieldPosition="0"/>
    </format>
    <format dxfId="25536">
      <pivotArea dataOnly="0" labelOnly="1" outline="0" fieldPosition="0">
        <references count="1">
          <reference field="13" count="10">
            <x v="1"/>
            <x v="2"/>
            <x v="3"/>
            <x v="4"/>
            <x v="5"/>
            <x v="6"/>
            <x v="8"/>
            <x v="9"/>
            <x v="11"/>
            <x v="16"/>
          </reference>
        </references>
      </pivotArea>
    </format>
    <format dxfId="25535">
      <pivotArea dataOnly="0" labelOnly="1" grandRow="1" outline="0" fieldPosition="0"/>
    </format>
    <format dxfId="25534">
      <pivotArea dataOnly="0" labelOnly="1" outline="0" fieldPosition="0">
        <references count="1">
          <reference field="12" count="0"/>
        </references>
      </pivotArea>
    </format>
    <format dxfId="25533">
      <pivotArea dataOnly="0" labelOnly="1" grandCol="1" outline="0" fieldPosition="0"/>
    </format>
    <format dxfId="25532">
      <pivotArea outline="0" collapsedLevelsAreSubtotals="1" fieldPosition="0"/>
    </format>
    <format dxfId="25531">
      <pivotArea field="13" type="button" dataOnly="0" labelOnly="1" outline="0" axis="axisRow" fieldPosition="0"/>
    </format>
    <format dxfId="25530">
      <pivotArea dataOnly="0" labelOnly="1" outline="0" fieldPosition="0">
        <references count="1">
          <reference field="13" count="11">
            <x v="1"/>
            <x v="2"/>
            <x v="3"/>
            <x v="4"/>
            <x v="5"/>
            <x v="6"/>
            <x v="8"/>
            <x v="9"/>
            <x v="11"/>
            <x v="15"/>
            <x v="16"/>
          </reference>
        </references>
      </pivotArea>
    </format>
    <format dxfId="25529">
      <pivotArea dataOnly="0" labelOnly="1" grandRow="1" outline="0" fieldPosition="0"/>
    </format>
    <format dxfId="25528">
      <pivotArea dataOnly="0" labelOnly="1" outline="0" fieldPosition="0">
        <references count="1">
          <reference field="12" count="0"/>
        </references>
      </pivotArea>
    </format>
    <format dxfId="25527">
      <pivotArea dataOnly="0" labelOnly="1" grandCol="1" outline="0" fieldPosition="0"/>
    </format>
    <format dxfId="25526">
      <pivotArea field="13" type="button" dataOnly="0" labelOnly="1" outline="0" axis="axisRow" fieldPosition="0"/>
    </format>
    <format dxfId="25525">
      <pivotArea dataOnly="0" labelOnly="1" outline="0" fieldPosition="0">
        <references count="1">
          <reference field="12" count="0"/>
        </references>
      </pivotArea>
    </format>
    <format dxfId="25524">
      <pivotArea dataOnly="0" labelOnly="1" grandCol="1" outline="0" fieldPosition="0"/>
    </format>
    <format dxfId="25523">
      <pivotArea dataOnly="0" labelOnly="1" grandRow="1" outline="0" fieldPosition="0"/>
    </format>
    <format dxfId="25522">
      <pivotArea outline="0" collapsedLevelsAreSubtotals="1" fieldPosition="0"/>
    </format>
    <format dxfId="25521">
      <pivotArea field="13" type="button" dataOnly="0" labelOnly="1" outline="0" axis="axisRow" fieldPosition="0"/>
    </format>
    <format dxfId="25520">
      <pivotArea dataOnly="0" labelOnly="1" outline="0" fieldPosition="0">
        <references count="1">
          <reference field="13" count="11">
            <x v="1"/>
            <x v="2"/>
            <x v="3"/>
            <x v="4"/>
            <x v="5"/>
            <x v="6"/>
            <x v="8"/>
            <x v="9"/>
            <x v="11"/>
            <x v="15"/>
            <x v="16"/>
          </reference>
        </references>
      </pivotArea>
    </format>
    <format dxfId="25519">
      <pivotArea dataOnly="0" labelOnly="1" grandRow="1" outline="0" fieldPosition="0"/>
    </format>
    <format dxfId="25518">
      <pivotArea dataOnly="0" labelOnly="1" outline="0" fieldPosition="0">
        <references count="1">
          <reference field="12" count="0"/>
        </references>
      </pivotArea>
    </format>
    <format dxfId="25517">
      <pivotArea dataOnly="0" labelOnly="1" grandCol="1" outline="0" fieldPosition="0"/>
    </format>
    <format dxfId="25516">
      <pivotArea dataOnly="0" labelOnly="1" outline="0" fieldPosition="0">
        <references count="1">
          <reference field="13" count="11">
            <x v="1"/>
            <x v="2"/>
            <x v="3"/>
            <x v="4"/>
            <x v="5"/>
            <x v="6"/>
            <x v="8"/>
            <x v="9"/>
            <x v="11"/>
            <x v="15"/>
            <x v="16"/>
          </reference>
        </references>
      </pivotArea>
    </format>
    <format dxfId="25515">
      <pivotArea outline="0" collapsedLevelsAreSubtotals="1" fieldPosition="0"/>
    </format>
    <format dxfId="25514">
      <pivotArea field="13" type="button" dataOnly="0" labelOnly="1" outline="0" axis="axisRow" fieldPosition="0"/>
    </format>
    <format dxfId="25513">
      <pivotArea dataOnly="0" labelOnly="1" outline="0" fieldPosition="0">
        <references count="1">
          <reference field="13" count="11">
            <x v="1"/>
            <x v="2"/>
            <x v="3"/>
            <x v="4"/>
            <x v="5"/>
            <x v="7"/>
            <x v="8"/>
            <x v="9"/>
            <x v="11"/>
            <x v="15"/>
            <x v="16"/>
          </reference>
        </references>
      </pivotArea>
    </format>
    <format dxfId="25512">
      <pivotArea dataOnly="0" labelOnly="1" grandRow="1" outline="0" fieldPosition="0"/>
    </format>
    <format dxfId="25511">
      <pivotArea dataOnly="0" labelOnly="1" outline="0" fieldPosition="0">
        <references count="1">
          <reference field="12" count="0"/>
        </references>
      </pivotArea>
    </format>
    <format dxfId="25510">
      <pivotArea dataOnly="0" labelOnly="1" grandCol="1" outline="0" fieldPosition="0"/>
    </format>
    <format dxfId="25509">
      <pivotArea outline="0" collapsedLevelsAreSubtotals="1" fieldPosition="0"/>
    </format>
    <format dxfId="25508">
      <pivotArea dataOnly="0" labelOnly="1" outline="0" fieldPosition="0">
        <references count="1">
          <reference field="13" count="15">
            <x v="1"/>
            <x v="2"/>
            <x v="3"/>
            <x v="4"/>
            <x v="5"/>
            <x v="6"/>
            <x v="7"/>
            <x v="8"/>
            <x v="9"/>
            <x v="10"/>
            <x v="11"/>
            <x v="12"/>
            <x v="13"/>
            <x v="15"/>
            <x v="16"/>
          </reference>
        </references>
      </pivotArea>
    </format>
    <format dxfId="25507">
      <pivotArea dataOnly="0" labelOnly="1" grandRow="1" outline="0" fieldPosition="0"/>
    </format>
    <format dxfId="25506">
      <pivotArea outline="0" collapsedLevelsAreSubtotals="1" fieldPosition="0"/>
    </format>
    <format dxfId="25505">
      <pivotArea dataOnly="0" labelOnly="1" outline="0" fieldPosition="0">
        <references count="1">
          <reference field="13" count="14">
            <x v="1"/>
            <x v="2"/>
            <x v="3"/>
            <x v="4"/>
            <x v="5"/>
            <x v="6"/>
            <x v="8"/>
            <x v="9"/>
            <x v="10"/>
            <x v="11"/>
            <x v="12"/>
            <x v="13"/>
            <x v="15"/>
            <x v="16"/>
          </reference>
        </references>
      </pivotArea>
    </format>
    <format dxfId="25504">
      <pivotArea dataOnly="0" labelOnly="1" grandRow="1" outline="0" fieldPosition="0"/>
    </format>
    <format dxfId="25503">
      <pivotArea field="13" type="button" dataOnly="0" labelOnly="1" outline="0" axis="axisRow" fieldPosition="0"/>
    </format>
    <format dxfId="25502">
      <pivotArea dataOnly="0" labelOnly="1" outline="0" fieldPosition="0">
        <references count="1">
          <reference field="12" count="0"/>
        </references>
      </pivotArea>
    </format>
    <format dxfId="25501">
      <pivotArea dataOnly="0" labelOnly="1" grandCol="1" outline="0" fieldPosition="0"/>
    </format>
    <format dxfId="25500">
      <pivotArea field="13" type="button" dataOnly="0" labelOnly="1" outline="0" axis="axisRow" fieldPosition="0"/>
    </format>
    <format dxfId="25499">
      <pivotArea dataOnly="0" labelOnly="1" outline="0" fieldPosition="0">
        <references count="1">
          <reference field="12" count="0"/>
        </references>
      </pivotArea>
    </format>
    <format dxfId="25498">
      <pivotArea dataOnly="0" labelOnly="1" grandCol="1" outline="0" fieldPosition="0"/>
    </format>
    <format dxfId="25497">
      <pivotArea field="13" type="button" dataOnly="0" labelOnly="1" outline="0" axis="axisRow" fieldPosition="0"/>
    </format>
    <format dxfId="25496">
      <pivotArea dataOnly="0" labelOnly="1" outline="0" fieldPosition="0">
        <references count="1">
          <reference field="12" count="0"/>
        </references>
      </pivotArea>
    </format>
    <format dxfId="25495">
      <pivotArea dataOnly="0" labelOnly="1" grandCol="1" outline="0" fieldPosition="0"/>
    </format>
    <format dxfId="25494">
      <pivotArea outline="0" fieldPosition="0">
        <references count="1">
          <reference field="13" count="14" selected="0">
            <x v="1"/>
            <x v="2"/>
            <x v="3"/>
            <x v="4"/>
            <x v="5"/>
            <x v="6"/>
            <x v="8"/>
            <x v="9"/>
            <x v="10"/>
            <x v="11"/>
            <x v="12"/>
            <x v="13"/>
            <x v="15"/>
            <x v="16"/>
          </reference>
        </references>
      </pivotArea>
    </format>
    <format dxfId="25493">
      <pivotArea dataOnly="0" labelOnly="1" outline="0" fieldPosition="0">
        <references count="1">
          <reference field="13" count="14">
            <x v="1"/>
            <x v="2"/>
            <x v="3"/>
            <x v="4"/>
            <x v="5"/>
            <x v="6"/>
            <x v="8"/>
            <x v="9"/>
            <x v="10"/>
            <x v="11"/>
            <x v="12"/>
            <x v="13"/>
            <x v="15"/>
            <x v="16"/>
          </reference>
        </references>
      </pivotArea>
    </format>
    <format dxfId="25492">
      <pivotArea dataOnly="0" labelOnly="1" outline="0" fieldPosition="0">
        <references count="1">
          <reference field="13" count="10">
            <x v="0"/>
            <x v="1"/>
            <x v="3"/>
            <x v="4"/>
            <x v="5"/>
            <x v="7"/>
            <x v="8"/>
            <x v="9"/>
            <x v="11"/>
            <x v="15"/>
          </reference>
        </references>
      </pivotArea>
    </format>
    <format dxfId="25491">
      <pivotArea dataOnly="0" labelOnly="1" outline="0" fieldPosition="0">
        <references count="1">
          <reference field="13" count="10">
            <x v="0"/>
            <x v="1"/>
            <x v="3"/>
            <x v="4"/>
            <x v="5"/>
            <x v="7"/>
            <x v="8"/>
            <x v="9"/>
            <x v="11"/>
            <x v="15"/>
          </reference>
        </references>
      </pivotArea>
    </format>
    <format dxfId="25490">
      <pivotArea dataOnly="0" labelOnly="1" outline="0" fieldPosition="0">
        <references count="1">
          <reference field="13" count="10">
            <x v="0"/>
            <x v="1"/>
            <x v="3"/>
            <x v="4"/>
            <x v="5"/>
            <x v="7"/>
            <x v="8"/>
            <x v="9"/>
            <x v="11"/>
            <x v="15"/>
          </reference>
        </references>
      </pivotArea>
    </format>
    <format dxfId="25489">
      <pivotArea type="all" dataOnly="0" outline="0" fieldPosition="0"/>
    </format>
    <format dxfId="25488">
      <pivotArea type="origin" dataOnly="0" labelOnly="1" outline="0" fieldPosition="0"/>
    </format>
    <format dxfId="25487">
      <pivotArea field="12" type="button" dataOnly="0" labelOnly="1" outline="0" axis="axisCol" fieldPosition="0"/>
    </format>
    <format dxfId="25486">
      <pivotArea type="topRight" dataOnly="0" labelOnly="1" outline="0" fieldPosition="0"/>
    </format>
    <format dxfId="25485">
      <pivotArea type="all" dataOnly="0" outline="0" fieldPosition="0"/>
    </format>
    <format dxfId="25484">
      <pivotArea type="origin" dataOnly="0" labelOnly="1" outline="0" fieldPosition="0"/>
    </format>
    <format dxfId="25483">
      <pivotArea field="12" type="button" dataOnly="0" labelOnly="1" outline="0" axis="axisCol" fieldPosition="0"/>
    </format>
    <format dxfId="25482">
      <pivotArea type="topRight" dataOnly="0" labelOnly="1" outline="0" fieldPosition="0"/>
    </format>
    <format dxfId="25481">
      <pivotArea outline="0" collapsedLevelsAreSubtotals="1" fieldPosition="0"/>
    </format>
    <format dxfId="25480">
      <pivotArea dataOnly="0" labelOnly="1" outline="0" fieldPosition="0">
        <references count="1">
          <reference field="13" count="10">
            <x v="0"/>
            <x v="1"/>
            <x v="3"/>
            <x v="4"/>
            <x v="5"/>
            <x v="7"/>
            <x v="8"/>
            <x v="9"/>
            <x v="11"/>
            <x v="15"/>
          </reference>
        </references>
      </pivotArea>
    </format>
    <format dxfId="25479">
      <pivotArea field="13" type="button" dataOnly="0" labelOnly="1" outline="0" axis="axisRow" fieldPosition="0"/>
    </format>
    <format dxfId="25478">
      <pivotArea dataOnly="0" labelOnly="1" outline="0" fieldPosition="0">
        <references count="1">
          <reference field="12" count="0"/>
        </references>
      </pivotArea>
    </format>
    <format dxfId="25477">
      <pivotArea dataOnly="0" labelOnly="1" grandCol="1" outline="0" fieldPosition="0"/>
    </format>
    <format dxfId="25476">
      <pivotArea grandRow="1" outline="0" collapsedLevelsAreSubtotals="1" fieldPosition="0"/>
    </format>
    <format dxfId="25475">
      <pivotArea dataOnly="0" labelOnly="1" grandRow="1" outline="0" fieldPosition="0"/>
    </format>
    <format dxfId="25474">
      <pivotArea outline="0" fieldPosition="0">
        <references count="1">
          <reference field="13" count="10" selected="0">
            <x v="0"/>
            <x v="1"/>
            <x v="3"/>
            <x v="4"/>
            <x v="5"/>
            <x v="7"/>
            <x v="8"/>
            <x v="9"/>
            <x v="11"/>
            <x v="15"/>
          </reference>
        </references>
      </pivotArea>
    </format>
    <format dxfId="25473">
      <pivotArea outline="0" fieldPosition="0">
        <references count="1">
          <reference field="13" count="10" selected="0">
            <x v="0"/>
            <x v="1"/>
            <x v="3"/>
            <x v="4"/>
            <x v="5"/>
            <x v="7"/>
            <x v="8"/>
            <x v="9"/>
            <x v="11"/>
            <x v="15"/>
          </reference>
        </references>
      </pivotArea>
    </format>
    <format dxfId="25472">
      <pivotArea dataOnly="0" labelOnly="1" outline="0" fieldPosition="0">
        <references count="1">
          <reference field="13" count="10">
            <x v="0"/>
            <x v="1"/>
            <x v="3"/>
            <x v="4"/>
            <x v="5"/>
            <x v="7"/>
            <x v="8"/>
            <x v="9"/>
            <x v="11"/>
            <x v="15"/>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000000-0007-0000-0400-000010000000}" name="PivotTable18" cacheId="3"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rowHeaderCaption="EXECUTIVE">
  <location ref="A252:G269" firstHeaderRow="1" firstDataRow="3" firstDataCol="1" rowPageCount="3" colPageCount="1"/>
  <pivotFields count="153">
    <pivotField dataField="1" showAll="0"/>
    <pivotField showAll="0" defaultSubtotal="0"/>
    <pivotField showAll="0"/>
    <pivotField showAll="0"/>
    <pivotField showAll="0"/>
    <pivotField showAll="0"/>
    <pivotField showAll="0"/>
    <pivotField showAll="0"/>
    <pivotField showAll="0"/>
    <pivotField showAll="0" defaultSubtotal="0"/>
    <pivotField axis="axisPage" multipleItemSelectionAllowed="1" showAll="0">
      <items count="7">
        <item x="0"/>
        <item h="1" x="4"/>
        <item h="1" x="2"/>
        <item h="1" x="1"/>
        <item h="1" x="3"/>
        <item h="1" x="5"/>
        <item t="default"/>
      </items>
    </pivotField>
    <pivotField axis="axisPage" multipleItemSelectionAllowed="1" showAll="0">
      <items count="4">
        <item x="1"/>
        <item x="2"/>
        <item x="0"/>
        <item t="default"/>
      </items>
    </pivotField>
    <pivotField axis="axisCol" showAll="0">
      <items count="4">
        <item x="0"/>
        <item x="1"/>
        <item m="1" x="2"/>
        <item t="default"/>
      </items>
    </pivotField>
    <pivotField axis="axisRow" showAll="0" sortType="ascending" defaultSubtotal="0">
      <items count="19">
        <item x="8"/>
        <item x="2"/>
        <item x="15"/>
        <item x="16"/>
        <item x="14"/>
        <item x="17"/>
        <item x="18"/>
        <item x="3"/>
        <item x="5"/>
        <item x="11"/>
        <item x="12"/>
        <item x="7"/>
        <item x="13"/>
        <item x="6"/>
        <item x="4"/>
        <item x="1"/>
        <item x="0"/>
        <item x="10"/>
        <item x="9"/>
      </items>
    </pivotField>
    <pivotField dataField="1" numFmtId="165" showAll="0"/>
    <pivotField showAll="0" defaultSubtotal="0"/>
    <pivotField showAll="0" defaultSubtotal="0"/>
    <pivotField showAll="0" defaultSubtotal="0"/>
    <pivotField showAll="0"/>
    <pivotField showAll="0" defaultSubtotal="0"/>
    <pivotField showAll="0" defaultSubtotal="0"/>
    <pivotField showAll="0"/>
    <pivotField multipleItemSelectionAllowed="1" showAll="0"/>
    <pivotField showAll="0"/>
    <pivotField axis="axisPage" multipleItemSelectionAllowed="1" showAll="0">
      <items count="11">
        <item h="1" x="5"/>
        <item h="1" x="0"/>
        <item x="2"/>
        <item h="1" x="4"/>
        <item h="1" x="1"/>
        <item h="1" x="3"/>
        <item h="1" x="6"/>
        <item h="1" x="8"/>
        <item h="1" x="7"/>
        <item h="1" x="9"/>
        <item t="default"/>
      </items>
    </pivotField>
    <pivotField showAll="0"/>
    <pivotField showAll="0"/>
    <pivotField showAll="0"/>
    <pivotField showAll="0"/>
    <pivotField showAll="0"/>
    <pivotField showAll="0" defaultSubtotal="0"/>
    <pivotField showAll="0"/>
    <pivotField showAll="0"/>
    <pivotField showAll="0"/>
    <pivotField showAll="0"/>
    <pivotField showAll="0"/>
    <pivotField showAll="0"/>
    <pivotField numFmtId="1" showAll="0"/>
    <pivotField showAll="0" defaultSubtota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13"/>
  </rowFields>
  <rowItems count="15">
    <i>
      <x v="1"/>
    </i>
    <i>
      <x v="2"/>
    </i>
    <i>
      <x v="3"/>
    </i>
    <i>
      <x v="6"/>
    </i>
    <i>
      <x v="7"/>
    </i>
    <i>
      <x v="8"/>
    </i>
    <i>
      <x v="9"/>
    </i>
    <i>
      <x v="10"/>
    </i>
    <i>
      <x v="11"/>
    </i>
    <i>
      <x v="14"/>
    </i>
    <i>
      <x v="15"/>
    </i>
    <i>
      <x v="16"/>
    </i>
    <i>
      <x v="17"/>
    </i>
    <i>
      <x v="18"/>
    </i>
    <i t="grand">
      <x/>
    </i>
  </rowItems>
  <colFields count="2">
    <field x="12"/>
    <field x="-2"/>
  </colFields>
  <colItems count="6">
    <i>
      <x/>
      <x/>
    </i>
    <i r="1" i="1">
      <x v="1"/>
    </i>
    <i>
      <x v="1"/>
      <x/>
    </i>
    <i r="1" i="1">
      <x v="1"/>
    </i>
    <i t="grand">
      <x/>
    </i>
    <i t="grand" i="1">
      <x/>
    </i>
  </colItems>
  <pageFields count="3">
    <pageField fld="10" hier="-1"/>
    <pageField fld="24" hier="-1"/>
    <pageField fld="11" hier="-1"/>
  </pageFields>
  <dataFields count="2">
    <dataField name="COUNT" fld="0" subtotal="count" baseField="0" baseItem="0"/>
    <dataField name="POS." fld="14" baseField="0" baseItem="0" numFmtId="3"/>
  </dataFields>
  <formats count="638">
    <format dxfId="26707">
      <pivotArea type="all" dataOnly="0" outline="0" fieldPosition="0"/>
    </format>
    <format dxfId="26706">
      <pivotArea outline="0" collapsedLevelsAreSubtotals="1" fieldPosition="0"/>
    </format>
    <format dxfId="26705">
      <pivotArea dataOnly="0" labelOnly="1" outline="0" axis="axisValues" fieldPosition="0"/>
    </format>
    <format dxfId="26704">
      <pivotArea dataOnly="0" labelOnly="1" grandRow="1" outline="0" fieldPosition="0"/>
    </format>
    <format dxfId="26703">
      <pivotArea dataOnly="0" labelOnly="1" outline="0" axis="axisValues" fieldPosition="0"/>
    </format>
    <format dxfId="26702">
      <pivotArea type="all" dataOnly="0" outline="0" fieldPosition="0"/>
    </format>
    <format dxfId="26701">
      <pivotArea outline="0" collapsedLevelsAreSubtotals="1" fieldPosition="0"/>
    </format>
    <format dxfId="26700">
      <pivotArea dataOnly="0" labelOnly="1" outline="0" axis="axisValues" fieldPosition="0"/>
    </format>
    <format dxfId="26699">
      <pivotArea dataOnly="0" labelOnly="1" grandRow="1" outline="0" fieldPosition="0"/>
    </format>
    <format dxfId="26698">
      <pivotArea dataOnly="0" labelOnly="1" outline="0" axis="axisValues" fieldPosition="0"/>
    </format>
    <format dxfId="26697">
      <pivotArea outline="0" collapsedLevelsAreSubtotals="1" fieldPosition="0"/>
    </format>
    <format dxfId="26696">
      <pivotArea dataOnly="0" labelOnly="1" grandRow="1" outline="0" fieldPosition="0"/>
    </format>
    <format dxfId="26695">
      <pivotArea dataOnly="0" labelOnly="1" grandCol="1" outline="0" fieldPosition="0"/>
    </format>
    <format dxfId="26694">
      <pivotArea outline="0" collapsedLevelsAreSubtotals="1" fieldPosition="0"/>
    </format>
    <format dxfId="26693">
      <pivotArea dataOnly="0" labelOnly="1" grandRow="1" outline="0" fieldPosition="0"/>
    </format>
    <format dxfId="26692">
      <pivotArea dataOnly="0" labelOnly="1" grandCol="1" outline="0" fieldPosition="0"/>
    </format>
    <format dxfId="26691">
      <pivotArea dataOnly="0" labelOnly="1" grandRow="1" outline="0" fieldPosition="0"/>
    </format>
    <format dxfId="26690">
      <pivotArea grandRow="1" outline="0" collapsedLevelsAreSubtotals="1" fieldPosition="0"/>
    </format>
    <format dxfId="26689">
      <pivotArea dataOnly="0" labelOnly="1" grandRow="1" outline="0" fieldPosition="0"/>
    </format>
    <format dxfId="26688">
      <pivotArea type="origin" dataOnly="0" labelOnly="1" outline="0" fieldPosition="0"/>
    </format>
    <format dxfId="26687">
      <pivotArea field="12" type="button" dataOnly="0" labelOnly="1" outline="0" axis="axisCol" fieldPosition="0"/>
    </format>
    <format dxfId="26686">
      <pivotArea type="topRight" dataOnly="0" labelOnly="1" outline="0" fieldPosition="0"/>
    </format>
    <format dxfId="26685">
      <pivotArea dataOnly="0" labelOnly="1" grandCol="1" outline="0" fieldPosition="0"/>
    </format>
    <format dxfId="26684">
      <pivotArea grandRow="1" outline="0" collapsedLevelsAreSubtotals="1" fieldPosition="0"/>
    </format>
    <format dxfId="26683">
      <pivotArea dataOnly="0" labelOnly="1" grandRow="1" outline="0" fieldPosition="0"/>
    </format>
    <format dxfId="26682">
      <pivotArea grandRow="1" outline="0" collapsedLevelsAreSubtotals="1" fieldPosition="0"/>
    </format>
    <format dxfId="26681">
      <pivotArea dataOnly="0" labelOnly="1" grandRow="1" outline="0" fieldPosition="0"/>
    </format>
    <format dxfId="26680">
      <pivotArea grandRow="1" outline="0" collapsedLevelsAreSubtotals="1" fieldPosition="0"/>
    </format>
    <format dxfId="26679">
      <pivotArea dataOnly="0" labelOnly="1" grandRow="1" outline="0" fieldPosition="0"/>
    </format>
    <format dxfId="26678">
      <pivotArea outline="0" fieldPosition="0">
        <references count="1">
          <reference field="4294967294" count="1">
            <x v="1"/>
          </reference>
        </references>
      </pivotArea>
    </format>
    <format dxfId="26677">
      <pivotArea type="all" dataOnly="0" outline="0" fieldPosition="0"/>
    </format>
    <format dxfId="26676">
      <pivotArea outline="0" collapsedLevelsAreSubtotals="1" fieldPosition="0"/>
    </format>
    <format dxfId="26675">
      <pivotArea type="origin" dataOnly="0" labelOnly="1" outline="0" fieldPosition="0"/>
    </format>
    <format dxfId="26674">
      <pivotArea field="12" type="button" dataOnly="0" labelOnly="1" outline="0" axis="axisCol" fieldPosition="0"/>
    </format>
    <format dxfId="26673">
      <pivotArea field="-2" type="button" dataOnly="0" labelOnly="1" outline="0" axis="axisCol" fieldPosition="1"/>
    </format>
    <format dxfId="26672">
      <pivotArea type="topRight" dataOnly="0" labelOnly="1" outline="0" fieldPosition="0"/>
    </format>
    <format dxfId="26671">
      <pivotArea dataOnly="0" labelOnly="1" grandRow="1" outline="0" fieldPosition="0"/>
    </format>
    <format dxfId="26670">
      <pivotArea dataOnly="0" labelOnly="1" fieldPosition="0">
        <references count="1">
          <reference field="12" count="0"/>
        </references>
      </pivotArea>
    </format>
    <format dxfId="26669">
      <pivotArea field="12" dataOnly="0" labelOnly="1" grandCol="1" outline="0" axis="axisCol" fieldPosition="0">
        <references count="1">
          <reference field="4294967294" count="1" selected="0">
            <x v="0"/>
          </reference>
        </references>
      </pivotArea>
    </format>
    <format dxfId="26668">
      <pivotArea field="12" dataOnly="0" labelOnly="1" grandCol="1" outline="0" axis="axisCol" fieldPosition="0">
        <references count="1">
          <reference field="4294967294" count="1" selected="0">
            <x v="1"/>
          </reference>
        </references>
      </pivotArea>
    </format>
    <format dxfId="26667">
      <pivotArea field="12" dataOnly="0" labelOnly="1" grandCol="1" outline="0" axis="axisCol" fieldPosition="0">
        <references count="1">
          <reference field="4294967294" count="1" selected="0">
            <x v="0"/>
          </reference>
        </references>
      </pivotArea>
    </format>
    <format dxfId="26666">
      <pivotArea field="12" dataOnly="0" labelOnly="1" grandCol="1" outline="0" axis="axisCol" fieldPosition="0">
        <references count="1">
          <reference field="4294967294" count="1" selected="0">
            <x v="1"/>
          </reference>
        </references>
      </pivotArea>
    </format>
    <format dxfId="26665">
      <pivotArea dataOnly="0" labelOnly="1" outline="0" fieldPosition="0">
        <references count="2">
          <reference field="4294967294" count="2">
            <x v="0"/>
            <x v="1"/>
          </reference>
          <reference field="12" count="1" selected="0">
            <x v="0"/>
          </reference>
        </references>
      </pivotArea>
    </format>
    <format dxfId="26664">
      <pivotArea dataOnly="0" labelOnly="1" outline="0" fieldPosition="0">
        <references count="2">
          <reference field="4294967294" count="2">
            <x v="0"/>
            <x v="1"/>
          </reference>
          <reference field="12" count="1" selected="0">
            <x v="1"/>
          </reference>
        </references>
      </pivotArea>
    </format>
    <format dxfId="26663">
      <pivotArea type="all" dataOnly="0" outline="0" fieldPosition="0"/>
    </format>
    <format dxfId="26662">
      <pivotArea outline="0" collapsedLevelsAreSubtotals="1" fieldPosition="0"/>
    </format>
    <format dxfId="26661">
      <pivotArea type="origin" dataOnly="0" labelOnly="1" outline="0" fieldPosition="0"/>
    </format>
    <format dxfId="26660">
      <pivotArea field="12" type="button" dataOnly="0" labelOnly="1" outline="0" axis="axisCol" fieldPosition="0"/>
    </format>
    <format dxfId="26659">
      <pivotArea field="-2" type="button" dataOnly="0" labelOnly="1" outline="0" axis="axisCol" fieldPosition="1"/>
    </format>
    <format dxfId="26658">
      <pivotArea type="topRight" dataOnly="0" labelOnly="1" outline="0" fieldPosition="0"/>
    </format>
    <format dxfId="26657">
      <pivotArea dataOnly="0" labelOnly="1" grandRow="1" outline="0" fieldPosition="0"/>
    </format>
    <format dxfId="26656">
      <pivotArea dataOnly="0" labelOnly="1" fieldPosition="0">
        <references count="1">
          <reference field="12" count="0"/>
        </references>
      </pivotArea>
    </format>
    <format dxfId="26655">
      <pivotArea field="12" dataOnly="0" labelOnly="1" grandCol="1" outline="0" axis="axisCol" fieldPosition="0">
        <references count="1">
          <reference field="4294967294" count="1" selected="0">
            <x v="0"/>
          </reference>
        </references>
      </pivotArea>
    </format>
    <format dxfId="26654">
      <pivotArea field="12" dataOnly="0" labelOnly="1" grandCol="1" outline="0" axis="axisCol" fieldPosition="0">
        <references count="1">
          <reference field="4294967294" count="1" selected="0">
            <x v="1"/>
          </reference>
        </references>
      </pivotArea>
    </format>
    <format dxfId="26653">
      <pivotArea field="12" dataOnly="0" labelOnly="1" grandCol="1" outline="0" axis="axisCol" fieldPosition="0">
        <references count="1">
          <reference field="4294967294" count="1" selected="0">
            <x v="0"/>
          </reference>
        </references>
      </pivotArea>
    </format>
    <format dxfId="26652">
      <pivotArea field="12" dataOnly="0" labelOnly="1" grandCol="1" outline="0" axis="axisCol" fieldPosition="0">
        <references count="1">
          <reference field="4294967294" count="1" selected="0">
            <x v="1"/>
          </reference>
        </references>
      </pivotArea>
    </format>
    <format dxfId="26651">
      <pivotArea dataOnly="0" labelOnly="1" outline="0" fieldPosition="0">
        <references count="2">
          <reference field="4294967294" count="2">
            <x v="0"/>
            <x v="1"/>
          </reference>
          <reference field="12" count="1" selected="0">
            <x v="0"/>
          </reference>
        </references>
      </pivotArea>
    </format>
    <format dxfId="26650">
      <pivotArea dataOnly="0" labelOnly="1" outline="0" fieldPosition="0">
        <references count="2">
          <reference field="4294967294" count="2">
            <x v="0"/>
            <x v="1"/>
          </reference>
          <reference field="12" count="1" selected="0">
            <x v="1"/>
          </reference>
        </references>
      </pivotArea>
    </format>
    <format dxfId="26649">
      <pivotArea grandRow="1" outline="0" collapsedLevelsAreSubtotals="1" fieldPosition="0"/>
    </format>
    <format dxfId="26648">
      <pivotArea dataOnly="0" labelOnly="1" grandRow="1" outline="0" fieldPosition="0"/>
    </format>
    <format dxfId="26647">
      <pivotArea type="origin" dataOnly="0" labelOnly="1" outline="0" fieldPosition="0"/>
    </format>
    <format dxfId="26646">
      <pivotArea dataOnly="0" labelOnly="1" grandRow="1" outline="0" fieldPosition="0"/>
    </format>
    <format dxfId="26645">
      <pivotArea type="all" dataOnly="0" outline="0" fieldPosition="0"/>
    </format>
    <format dxfId="26644">
      <pivotArea outline="0" collapsedLevelsAreSubtotals="1" fieldPosition="0"/>
    </format>
    <format dxfId="26643">
      <pivotArea type="origin" dataOnly="0" labelOnly="1" outline="0" fieldPosition="0"/>
    </format>
    <format dxfId="26642">
      <pivotArea field="12" type="button" dataOnly="0" labelOnly="1" outline="0" axis="axisCol" fieldPosition="0"/>
    </format>
    <format dxfId="26641">
      <pivotArea field="-2" type="button" dataOnly="0" labelOnly="1" outline="0" axis="axisCol" fieldPosition="1"/>
    </format>
    <format dxfId="26640">
      <pivotArea type="topRight" dataOnly="0" labelOnly="1" outline="0" fieldPosition="0"/>
    </format>
    <format dxfId="26639">
      <pivotArea dataOnly="0" labelOnly="1" grandRow="1" outline="0" fieldPosition="0"/>
    </format>
    <format dxfId="26638">
      <pivotArea dataOnly="0" labelOnly="1" fieldPosition="0">
        <references count="1">
          <reference field="12" count="0"/>
        </references>
      </pivotArea>
    </format>
    <format dxfId="26637">
      <pivotArea field="12" dataOnly="0" labelOnly="1" grandCol="1" outline="0" axis="axisCol" fieldPosition="0">
        <references count="1">
          <reference field="4294967294" count="1" selected="0">
            <x v="0"/>
          </reference>
        </references>
      </pivotArea>
    </format>
    <format dxfId="26636">
      <pivotArea field="12" dataOnly="0" labelOnly="1" grandCol="1" outline="0" axis="axisCol" fieldPosition="0">
        <references count="1">
          <reference field="4294967294" count="1" selected="0">
            <x v="1"/>
          </reference>
        </references>
      </pivotArea>
    </format>
    <format dxfId="26635">
      <pivotArea field="12" dataOnly="0" labelOnly="1" grandCol="1" outline="0" axis="axisCol" fieldPosition="0">
        <references count="1">
          <reference field="4294967294" count="1" selected="0">
            <x v="0"/>
          </reference>
        </references>
      </pivotArea>
    </format>
    <format dxfId="26634">
      <pivotArea field="12" dataOnly="0" labelOnly="1" grandCol="1" outline="0" axis="axisCol" fieldPosition="0">
        <references count="1">
          <reference field="4294967294" count="1" selected="0">
            <x v="1"/>
          </reference>
        </references>
      </pivotArea>
    </format>
    <format dxfId="26633">
      <pivotArea dataOnly="0" labelOnly="1" outline="0" fieldPosition="0">
        <references count="2">
          <reference field="4294967294" count="2">
            <x v="0"/>
            <x v="1"/>
          </reference>
          <reference field="12" count="1" selected="0">
            <x v="0"/>
          </reference>
        </references>
      </pivotArea>
    </format>
    <format dxfId="26632">
      <pivotArea dataOnly="0" labelOnly="1" outline="0" fieldPosition="0">
        <references count="2">
          <reference field="4294967294" count="2">
            <x v="0"/>
            <x v="1"/>
          </reference>
          <reference field="12" count="1" selected="0">
            <x v="1"/>
          </reference>
        </references>
      </pivotArea>
    </format>
    <format dxfId="26631">
      <pivotArea type="all" dataOnly="0" outline="0" fieldPosition="0"/>
    </format>
    <format dxfId="26630">
      <pivotArea outline="0" collapsedLevelsAreSubtotals="1" fieldPosition="0"/>
    </format>
    <format dxfId="26629">
      <pivotArea type="origin" dataOnly="0" labelOnly="1" outline="0" fieldPosition="0"/>
    </format>
    <format dxfId="26628">
      <pivotArea field="12" type="button" dataOnly="0" labelOnly="1" outline="0" axis="axisCol" fieldPosition="0"/>
    </format>
    <format dxfId="26627">
      <pivotArea field="-2" type="button" dataOnly="0" labelOnly="1" outline="0" axis="axisCol" fieldPosition="1"/>
    </format>
    <format dxfId="26626">
      <pivotArea type="topRight" dataOnly="0" labelOnly="1" outline="0" fieldPosition="0"/>
    </format>
    <format dxfId="26625">
      <pivotArea dataOnly="0" labelOnly="1" grandRow="1" outline="0" fieldPosition="0"/>
    </format>
    <format dxfId="26624">
      <pivotArea dataOnly="0" labelOnly="1" fieldPosition="0">
        <references count="1">
          <reference field="12" count="0"/>
        </references>
      </pivotArea>
    </format>
    <format dxfId="26623">
      <pivotArea field="12" dataOnly="0" labelOnly="1" grandCol="1" outline="0" axis="axisCol" fieldPosition="0">
        <references count="1">
          <reference field="4294967294" count="1" selected="0">
            <x v="0"/>
          </reference>
        </references>
      </pivotArea>
    </format>
    <format dxfId="26622">
      <pivotArea field="12" dataOnly="0" labelOnly="1" grandCol="1" outline="0" axis="axisCol" fieldPosition="0">
        <references count="1">
          <reference field="4294967294" count="1" selected="0">
            <x v="1"/>
          </reference>
        </references>
      </pivotArea>
    </format>
    <format dxfId="26621">
      <pivotArea field="12" dataOnly="0" labelOnly="1" grandCol="1" outline="0" axis="axisCol" fieldPosition="0">
        <references count="1">
          <reference field="4294967294" count="1" selected="0">
            <x v="0"/>
          </reference>
        </references>
      </pivotArea>
    </format>
    <format dxfId="26620">
      <pivotArea field="12" dataOnly="0" labelOnly="1" grandCol="1" outline="0" axis="axisCol" fieldPosition="0">
        <references count="1">
          <reference field="4294967294" count="1" selected="0">
            <x v="1"/>
          </reference>
        </references>
      </pivotArea>
    </format>
    <format dxfId="26619">
      <pivotArea dataOnly="0" labelOnly="1" outline="0" fieldPosition="0">
        <references count="2">
          <reference field="4294967294" count="2">
            <x v="0"/>
            <x v="1"/>
          </reference>
          <reference field="12" count="1" selected="0">
            <x v="0"/>
          </reference>
        </references>
      </pivotArea>
    </format>
    <format dxfId="26618">
      <pivotArea dataOnly="0" labelOnly="1" outline="0" fieldPosition="0">
        <references count="2">
          <reference field="4294967294" count="2">
            <x v="0"/>
            <x v="1"/>
          </reference>
          <reference field="12" count="1" selected="0">
            <x v="1"/>
          </reference>
        </references>
      </pivotArea>
    </format>
    <format dxfId="26617">
      <pivotArea dataOnly="0" labelOnly="1" grandRow="1" outline="0" fieldPosition="0"/>
    </format>
    <format dxfId="26616">
      <pivotArea grandRow="1" outline="0" collapsedLevelsAreSubtotals="1" fieldPosition="0"/>
    </format>
    <format dxfId="26615">
      <pivotArea dataOnly="0" labelOnly="1" grandRow="1" outline="0" fieldPosition="0"/>
    </format>
    <format dxfId="26614">
      <pivotArea outline="0" collapsedLevelsAreSubtotals="1" fieldPosition="0"/>
    </format>
    <format dxfId="26613">
      <pivotArea dataOnly="0" labelOnly="1" grandRow="1" outline="0" fieldPosition="0"/>
    </format>
    <format dxfId="26612">
      <pivotArea type="all" dataOnly="0" outline="0" fieldPosition="0"/>
    </format>
    <format dxfId="26611">
      <pivotArea outline="0" collapsedLevelsAreSubtotals="1" fieldPosition="0"/>
    </format>
    <format dxfId="26610">
      <pivotArea type="origin" dataOnly="0" labelOnly="1" outline="0" fieldPosition="0"/>
    </format>
    <format dxfId="26609">
      <pivotArea field="12" type="button" dataOnly="0" labelOnly="1" outline="0" axis="axisCol" fieldPosition="0"/>
    </format>
    <format dxfId="26608">
      <pivotArea field="-2" type="button" dataOnly="0" labelOnly="1" outline="0" axis="axisCol" fieldPosition="1"/>
    </format>
    <format dxfId="26607">
      <pivotArea type="topRight" dataOnly="0" labelOnly="1" outline="0" fieldPosition="0"/>
    </format>
    <format dxfId="26606">
      <pivotArea dataOnly="0" labelOnly="1" grandRow="1" outline="0" fieldPosition="0"/>
    </format>
    <format dxfId="26605">
      <pivotArea dataOnly="0" labelOnly="1" fieldPosition="0">
        <references count="1">
          <reference field="12" count="0"/>
        </references>
      </pivotArea>
    </format>
    <format dxfId="26604">
      <pivotArea field="12" dataOnly="0" labelOnly="1" grandCol="1" outline="0" axis="axisCol" fieldPosition="0">
        <references count="1">
          <reference field="4294967294" count="1" selected="0">
            <x v="0"/>
          </reference>
        </references>
      </pivotArea>
    </format>
    <format dxfId="26603">
      <pivotArea field="12" dataOnly="0" labelOnly="1" grandCol="1" outline="0" axis="axisCol" fieldPosition="0">
        <references count="1">
          <reference field="4294967294" count="1" selected="0">
            <x v="1"/>
          </reference>
        </references>
      </pivotArea>
    </format>
    <format dxfId="26602">
      <pivotArea field="12" dataOnly="0" labelOnly="1" grandCol="1" outline="0" axis="axisCol" fieldPosition="0">
        <references count="1">
          <reference field="4294967294" count="1" selected="0">
            <x v="0"/>
          </reference>
        </references>
      </pivotArea>
    </format>
    <format dxfId="26601">
      <pivotArea field="12" dataOnly="0" labelOnly="1" grandCol="1" outline="0" axis="axisCol" fieldPosition="0">
        <references count="1">
          <reference field="4294967294" count="1" selected="0">
            <x v="1"/>
          </reference>
        </references>
      </pivotArea>
    </format>
    <format dxfId="26600">
      <pivotArea dataOnly="0" labelOnly="1" outline="0" fieldPosition="0">
        <references count="2">
          <reference field="4294967294" count="2">
            <x v="0"/>
            <x v="1"/>
          </reference>
          <reference field="12" count="1" selected="0">
            <x v="0"/>
          </reference>
        </references>
      </pivotArea>
    </format>
    <format dxfId="26599">
      <pivotArea dataOnly="0" labelOnly="1" outline="0" fieldPosition="0">
        <references count="2">
          <reference field="4294967294" count="2">
            <x v="0"/>
            <x v="1"/>
          </reference>
          <reference field="12" count="1" selected="0">
            <x v="1"/>
          </reference>
        </references>
      </pivotArea>
    </format>
    <format dxfId="26598">
      <pivotArea outline="0" collapsedLevelsAreSubtotals="1" fieldPosition="0">
        <references count="2">
          <reference field="4294967294" count="2" selected="0">
            <x v="0"/>
            <x v="1"/>
          </reference>
          <reference field="12" count="1" selected="0">
            <x v="0"/>
          </reference>
        </references>
      </pivotArea>
    </format>
    <format dxfId="26597">
      <pivotArea dataOnly="0" labelOnly="1" fieldPosition="0">
        <references count="1">
          <reference field="12" count="1">
            <x v="0"/>
          </reference>
        </references>
      </pivotArea>
    </format>
    <format dxfId="26596">
      <pivotArea dataOnly="0" labelOnly="1" outline="0" fieldPosition="0">
        <references count="2">
          <reference field="4294967294" count="2">
            <x v="0"/>
            <x v="1"/>
          </reference>
          <reference field="12" count="1" selected="0">
            <x v="0"/>
          </reference>
        </references>
      </pivotArea>
    </format>
    <format dxfId="26595">
      <pivotArea outline="0" collapsedLevelsAreSubtotals="1" fieldPosition="0">
        <references count="2">
          <reference field="4294967294" count="2" selected="0">
            <x v="0"/>
            <x v="1"/>
          </reference>
          <reference field="12" count="1" selected="0">
            <x v="1"/>
          </reference>
        </references>
      </pivotArea>
    </format>
    <format dxfId="26594">
      <pivotArea dataOnly="0" labelOnly="1" fieldPosition="0">
        <references count="1">
          <reference field="12" count="1">
            <x v="1"/>
          </reference>
        </references>
      </pivotArea>
    </format>
    <format dxfId="26593">
      <pivotArea dataOnly="0" labelOnly="1" outline="0" fieldPosition="0">
        <references count="2">
          <reference field="4294967294" count="2">
            <x v="0"/>
            <x v="1"/>
          </reference>
          <reference field="12" count="1" selected="0">
            <x v="1"/>
          </reference>
        </references>
      </pivotArea>
    </format>
    <format dxfId="26592">
      <pivotArea field="12" grandRow="1" outline="0" collapsedLevelsAreSubtotals="1" axis="axisCol" fieldPosition="0">
        <references count="2">
          <reference field="4294967294" count="2" selected="0">
            <x v="0"/>
            <x v="1"/>
          </reference>
          <reference field="12" count="0" selected="0"/>
        </references>
      </pivotArea>
    </format>
    <format dxfId="26591">
      <pivotArea dataOnly="0" labelOnly="1" fieldPosition="0">
        <references count="1">
          <reference field="12" count="0"/>
        </references>
      </pivotArea>
    </format>
    <format dxfId="26590">
      <pivotArea dataOnly="0" labelOnly="1" outline="0" fieldPosition="0">
        <references count="2">
          <reference field="4294967294" count="2">
            <x v="0"/>
            <x v="1"/>
          </reference>
          <reference field="12" count="1" selected="0">
            <x v="0"/>
          </reference>
        </references>
      </pivotArea>
    </format>
    <format dxfId="26589">
      <pivotArea dataOnly="0" labelOnly="1" outline="0" fieldPosition="0">
        <references count="2">
          <reference field="4294967294" count="2">
            <x v="0"/>
            <x v="1"/>
          </reference>
          <reference field="12" count="1" selected="0">
            <x v="1"/>
          </reference>
        </references>
      </pivotArea>
    </format>
    <format dxfId="26588">
      <pivotArea type="origin" dataOnly="0" labelOnly="1" outline="0" fieldPosition="0"/>
    </format>
    <format dxfId="26587">
      <pivotArea field="12" type="button" dataOnly="0" labelOnly="1" outline="0" axis="axisCol" fieldPosition="0"/>
    </format>
    <format dxfId="26586">
      <pivotArea field="-2" type="button" dataOnly="0" labelOnly="1" outline="0" axis="axisCol" fieldPosition="1"/>
    </format>
    <format dxfId="26585">
      <pivotArea type="topRight" dataOnly="0" labelOnly="1" outline="0" fieldPosition="0"/>
    </format>
    <format dxfId="26584">
      <pivotArea dataOnly="0" labelOnly="1" fieldPosition="0">
        <references count="1">
          <reference field="12" count="0"/>
        </references>
      </pivotArea>
    </format>
    <format dxfId="26583">
      <pivotArea field="12" dataOnly="0" labelOnly="1" grandCol="1" outline="0" axis="axisCol" fieldPosition="0">
        <references count="1">
          <reference field="4294967294" count="1" selected="0">
            <x v="0"/>
          </reference>
        </references>
      </pivotArea>
    </format>
    <format dxfId="26582">
      <pivotArea field="12" dataOnly="0" labelOnly="1" grandCol="1" outline="0" axis="axisCol" fieldPosition="0">
        <references count="1">
          <reference field="4294967294" count="1" selected="0">
            <x v="1"/>
          </reference>
        </references>
      </pivotArea>
    </format>
    <format dxfId="26581">
      <pivotArea field="12" dataOnly="0" labelOnly="1" grandCol="1" outline="0" axis="axisCol" fieldPosition="0">
        <references count="1">
          <reference field="4294967294" count="1" selected="0">
            <x v="0"/>
          </reference>
        </references>
      </pivotArea>
    </format>
    <format dxfId="26580">
      <pivotArea field="12" dataOnly="0" labelOnly="1" grandCol="1" outline="0" axis="axisCol" fieldPosition="0">
        <references count="1">
          <reference field="4294967294" count="1" selected="0">
            <x v="1"/>
          </reference>
        </references>
      </pivotArea>
    </format>
    <format dxfId="26579">
      <pivotArea dataOnly="0" labelOnly="1" outline="0" fieldPosition="0">
        <references count="2">
          <reference field="4294967294" count="2">
            <x v="0"/>
            <x v="1"/>
          </reference>
          <reference field="12" count="1" selected="0">
            <x v="0"/>
          </reference>
        </references>
      </pivotArea>
    </format>
    <format dxfId="26578">
      <pivotArea dataOnly="0" labelOnly="1" outline="0" fieldPosition="0">
        <references count="2">
          <reference field="4294967294" count="2">
            <x v="0"/>
            <x v="1"/>
          </reference>
          <reference field="12" count="1" selected="0">
            <x v="1"/>
          </reference>
        </references>
      </pivotArea>
    </format>
    <format dxfId="26577">
      <pivotArea type="all" dataOnly="0" outline="0" fieldPosition="0"/>
    </format>
    <format dxfId="26576">
      <pivotArea outline="0" collapsedLevelsAreSubtotals="1" fieldPosition="0"/>
    </format>
    <format dxfId="26575">
      <pivotArea type="origin" dataOnly="0" labelOnly="1" outline="0" fieldPosition="0"/>
    </format>
    <format dxfId="26574">
      <pivotArea field="12" type="button" dataOnly="0" labelOnly="1" outline="0" axis="axisCol" fieldPosition="0"/>
    </format>
    <format dxfId="26573">
      <pivotArea field="-2" type="button" dataOnly="0" labelOnly="1" outline="0" axis="axisCol" fieldPosition="1"/>
    </format>
    <format dxfId="26572">
      <pivotArea type="topRight" dataOnly="0" labelOnly="1" outline="0" fieldPosition="0"/>
    </format>
    <format dxfId="26571">
      <pivotArea dataOnly="0" labelOnly="1" grandRow="1" outline="0" fieldPosition="0"/>
    </format>
    <format dxfId="26570">
      <pivotArea dataOnly="0" labelOnly="1" fieldPosition="0">
        <references count="1">
          <reference field="12" count="0"/>
        </references>
      </pivotArea>
    </format>
    <format dxfId="26569">
      <pivotArea field="12" dataOnly="0" labelOnly="1" grandCol="1" outline="0" axis="axisCol" fieldPosition="0">
        <references count="1">
          <reference field="4294967294" count="1" selected="0">
            <x v="0"/>
          </reference>
        </references>
      </pivotArea>
    </format>
    <format dxfId="26568">
      <pivotArea field="12" dataOnly="0" labelOnly="1" grandCol="1" outline="0" axis="axisCol" fieldPosition="0">
        <references count="1">
          <reference field="4294967294" count="1" selected="0">
            <x v="1"/>
          </reference>
        </references>
      </pivotArea>
    </format>
    <format dxfId="26567">
      <pivotArea field="12" dataOnly="0" labelOnly="1" grandCol="1" outline="0" axis="axisCol" fieldPosition="0">
        <references count="1">
          <reference field="4294967294" count="1" selected="0">
            <x v="0"/>
          </reference>
        </references>
      </pivotArea>
    </format>
    <format dxfId="26566">
      <pivotArea field="12" dataOnly="0" labelOnly="1" grandCol="1" outline="0" axis="axisCol" fieldPosition="0">
        <references count="1">
          <reference field="4294967294" count="1" selected="0">
            <x v="1"/>
          </reference>
        </references>
      </pivotArea>
    </format>
    <format dxfId="26565">
      <pivotArea dataOnly="0" labelOnly="1" outline="0" fieldPosition="0">
        <references count="2">
          <reference field="4294967294" count="2">
            <x v="0"/>
            <x v="1"/>
          </reference>
          <reference field="12" count="1" selected="0">
            <x v="0"/>
          </reference>
        </references>
      </pivotArea>
    </format>
    <format dxfId="26564">
      <pivotArea dataOnly="0" labelOnly="1" outline="0" fieldPosition="0">
        <references count="2">
          <reference field="4294967294" count="2">
            <x v="0"/>
            <x v="1"/>
          </reference>
          <reference field="12" count="1" selected="0">
            <x v="1"/>
          </reference>
        </references>
      </pivotArea>
    </format>
    <format dxfId="26563">
      <pivotArea type="all" dataOnly="0" outline="0" fieldPosition="0"/>
    </format>
    <format dxfId="26562">
      <pivotArea outline="0" collapsedLevelsAreSubtotals="1" fieldPosition="0"/>
    </format>
    <format dxfId="26561">
      <pivotArea type="origin" dataOnly="0" labelOnly="1" outline="0" fieldPosition="0"/>
    </format>
    <format dxfId="26560">
      <pivotArea field="12" type="button" dataOnly="0" labelOnly="1" outline="0" axis="axisCol" fieldPosition="0"/>
    </format>
    <format dxfId="26559">
      <pivotArea field="-2" type="button" dataOnly="0" labelOnly="1" outline="0" axis="axisCol" fieldPosition="1"/>
    </format>
    <format dxfId="26558">
      <pivotArea type="topRight" dataOnly="0" labelOnly="1" outline="0" fieldPosition="0"/>
    </format>
    <format dxfId="26557">
      <pivotArea dataOnly="0" labelOnly="1" grandRow="1" outline="0" fieldPosition="0"/>
    </format>
    <format dxfId="26556">
      <pivotArea dataOnly="0" labelOnly="1" fieldPosition="0">
        <references count="1">
          <reference field="12" count="0"/>
        </references>
      </pivotArea>
    </format>
    <format dxfId="26555">
      <pivotArea field="12" dataOnly="0" labelOnly="1" grandCol="1" outline="0" axis="axisCol" fieldPosition="0">
        <references count="1">
          <reference field="4294967294" count="1" selected="0">
            <x v="0"/>
          </reference>
        </references>
      </pivotArea>
    </format>
    <format dxfId="26554">
      <pivotArea field="12" dataOnly="0" labelOnly="1" grandCol="1" outline="0" axis="axisCol" fieldPosition="0">
        <references count="1">
          <reference field="4294967294" count="1" selected="0">
            <x v="1"/>
          </reference>
        </references>
      </pivotArea>
    </format>
    <format dxfId="26553">
      <pivotArea field="12" dataOnly="0" labelOnly="1" grandCol="1" outline="0" axis="axisCol" fieldPosition="0">
        <references count="1">
          <reference field="4294967294" count="1" selected="0">
            <x v="0"/>
          </reference>
        </references>
      </pivotArea>
    </format>
    <format dxfId="26552">
      <pivotArea field="12" dataOnly="0" labelOnly="1" grandCol="1" outline="0" axis="axisCol" fieldPosition="0">
        <references count="1">
          <reference field="4294967294" count="1" selected="0">
            <x v="1"/>
          </reference>
        </references>
      </pivotArea>
    </format>
    <format dxfId="26551">
      <pivotArea dataOnly="0" labelOnly="1" outline="0" fieldPosition="0">
        <references count="2">
          <reference field="4294967294" count="2">
            <x v="0"/>
            <x v="1"/>
          </reference>
          <reference field="12" count="1" selected="0">
            <x v="0"/>
          </reference>
        </references>
      </pivotArea>
    </format>
    <format dxfId="26550">
      <pivotArea dataOnly="0" labelOnly="1" outline="0" fieldPosition="0">
        <references count="2">
          <reference field="4294967294" count="2">
            <x v="0"/>
            <x v="1"/>
          </reference>
          <reference field="12" count="1" selected="0">
            <x v="1"/>
          </reference>
        </references>
      </pivotArea>
    </format>
    <format dxfId="26549">
      <pivotArea grandRow="1" outline="0" collapsedLevelsAreSubtotals="1" fieldPosition="0"/>
    </format>
    <format dxfId="26548">
      <pivotArea dataOnly="0" labelOnly="1" grandRow="1" outline="0" fieldPosition="0"/>
    </format>
    <format dxfId="26547">
      <pivotArea type="origin" dataOnly="0" labelOnly="1" outline="0" offset="A1" fieldPosition="0"/>
    </format>
    <format dxfId="26546">
      <pivotArea field="12" type="button" dataOnly="0" labelOnly="1" outline="0" axis="axisCol" fieldPosition="0"/>
    </format>
    <format dxfId="26545">
      <pivotArea field="-2" type="button" dataOnly="0" labelOnly="1" outline="0" axis="axisCol" fieldPosition="1"/>
    </format>
    <format dxfId="26544">
      <pivotArea type="topRight" dataOnly="0" labelOnly="1" outline="0" fieldPosition="0"/>
    </format>
    <format dxfId="26543">
      <pivotArea grandRow="1" outline="0" collapsedLevelsAreSubtotals="1" fieldPosition="0"/>
    </format>
    <format dxfId="26542">
      <pivotArea dataOnly="0" labelOnly="1" grandRow="1" outline="0" fieldPosition="0"/>
    </format>
    <format dxfId="26541">
      <pivotArea grandRow="1" outline="0" collapsedLevelsAreSubtotals="1" fieldPosition="0"/>
    </format>
    <format dxfId="26540">
      <pivotArea dataOnly="0" labelOnly="1" grandRow="1" outline="0" fieldPosition="0"/>
    </format>
    <format dxfId="26539">
      <pivotArea type="origin" dataOnly="0" labelOnly="1" outline="0" offset="A1" fieldPosition="0"/>
    </format>
    <format dxfId="26538">
      <pivotArea field="12" type="button" dataOnly="0" labelOnly="1" outline="0" axis="axisCol" fieldPosition="0"/>
    </format>
    <format dxfId="26537">
      <pivotArea field="-2" type="button" dataOnly="0" labelOnly="1" outline="0" axis="axisCol" fieldPosition="1"/>
    </format>
    <format dxfId="26536">
      <pivotArea type="topRight" dataOnly="0" labelOnly="1" outline="0" fieldPosition="0"/>
    </format>
    <format dxfId="26535">
      <pivotArea grandRow="1" outline="0" collapsedLevelsAreSubtotals="1" fieldPosition="0"/>
    </format>
    <format dxfId="26534">
      <pivotArea dataOnly="0" labelOnly="1" grandRow="1" outline="0" fieldPosition="0"/>
    </format>
    <format dxfId="26533">
      <pivotArea grandRow="1" outline="0" collapsedLevelsAreSubtotals="1" fieldPosition="0"/>
    </format>
    <format dxfId="26532">
      <pivotArea dataOnly="0" labelOnly="1" grandRow="1" outline="0" fieldPosition="0"/>
    </format>
    <format dxfId="26531">
      <pivotArea outline="0" collapsedLevelsAreSubtotals="1" fieldPosition="0"/>
    </format>
    <format dxfId="26530">
      <pivotArea dataOnly="0" labelOnly="1" grandRow="1" outline="0" fieldPosition="0"/>
    </format>
    <format dxfId="26529">
      <pivotArea field="12" dataOnly="0" labelOnly="1" grandCol="1" outline="0" axis="axisCol" fieldPosition="0">
        <references count="1">
          <reference field="4294967294" count="1" selected="0">
            <x v="0"/>
          </reference>
        </references>
      </pivotArea>
    </format>
    <format dxfId="26528">
      <pivotArea field="12" dataOnly="0" labelOnly="1" grandCol="1" outline="0" axis="axisCol" fieldPosition="0">
        <references count="1">
          <reference field="4294967294" count="1" selected="0">
            <x v="1"/>
          </reference>
        </references>
      </pivotArea>
    </format>
    <format dxfId="26527">
      <pivotArea field="12" dataOnly="0" labelOnly="1" grandCol="1" outline="0" axis="axisCol" fieldPosition="0">
        <references count="1">
          <reference field="4294967294" count="1" selected="0">
            <x v="0"/>
          </reference>
        </references>
      </pivotArea>
    </format>
    <format dxfId="26526">
      <pivotArea field="12" dataOnly="0" labelOnly="1" grandCol="1" outline="0" axis="axisCol" fieldPosition="0">
        <references count="1">
          <reference field="4294967294" count="1" selected="0">
            <x v="1"/>
          </reference>
        </references>
      </pivotArea>
    </format>
    <format dxfId="26525">
      <pivotArea dataOnly="0" labelOnly="1" outline="0" fieldPosition="0">
        <references count="2">
          <reference field="4294967294" count="2">
            <x v="0"/>
            <x v="1"/>
          </reference>
          <reference field="12" count="1" selected="0">
            <x v="0"/>
          </reference>
        </references>
      </pivotArea>
    </format>
    <format dxfId="26524">
      <pivotArea dataOnly="0" labelOnly="1" outline="0" fieldPosition="0">
        <references count="2">
          <reference field="4294967294" count="2">
            <x v="0"/>
            <x v="1"/>
          </reference>
          <reference field="12" count="1" selected="0">
            <x v="1"/>
          </reference>
        </references>
      </pivotArea>
    </format>
    <format dxfId="26523">
      <pivotArea field="12" dataOnly="0" labelOnly="1" grandCol="1" outline="0" axis="axisCol" fieldPosition="0">
        <references count="1">
          <reference field="4294967294" count="1" selected="0">
            <x v="0"/>
          </reference>
        </references>
      </pivotArea>
    </format>
    <format dxfId="26522">
      <pivotArea field="12" dataOnly="0" labelOnly="1" grandCol="1" outline="0" axis="axisCol" fieldPosition="0">
        <references count="1">
          <reference field="4294967294" count="1" selected="0">
            <x v="1"/>
          </reference>
        </references>
      </pivotArea>
    </format>
    <format dxfId="26521">
      <pivotArea field="12" dataOnly="0" labelOnly="1" grandCol="1" outline="0" axis="axisCol" fieldPosition="0">
        <references count="1">
          <reference field="4294967294" count="1" selected="0">
            <x v="0"/>
          </reference>
        </references>
      </pivotArea>
    </format>
    <format dxfId="26520">
      <pivotArea field="12" dataOnly="0" labelOnly="1" grandCol="1" outline="0" axis="axisCol" fieldPosition="0">
        <references count="1">
          <reference field="4294967294" count="1" selected="0">
            <x v="1"/>
          </reference>
        </references>
      </pivotArea>
    </format>
    <format dxfId="26519">
      <pivotArea dataOnly="0" labelOnly="1" outline="0" fieldPosition="0">
        <references count="2">
          <reference field="4294967294" count="2">
            <x v="0"/>
            <x v="1"/>
          </reference>
          <reference field="12" count="1" selected="0">
            <x v="0"/>
          </reference>
        </references>
      </pivotArea>
    </format>
    <format dxfId="26518">
      <pivotArea dataOnly="0" labelOnly="1" outline="0" fieldPosition="0">
        <references count="2">
          <reference field="4294967294" count="2">
            <x v="0"/>
            <x v="1"/>
          </reference>
          <reference field="12" count="1" selected="0">
            <x v="1"/>
          </reference>
        </references>
      </pivotArea>
    </format>
    <format dxfId="26517">
      <pivotArea outline="0" collapsedLevelsAreSubtotals="1" fieldPosition="0"/>
    </format>
    <format dxfId="26516">
      <pivotArea type="origin" dataOnly="0" labelOnly="1" outline="0" offset="A2" fieldPosition="0"/>
    </format>
    <format dxfId="26515">
      <pivotArea dataOnly="0" labelOnly="1" grandRow="1" outline="0" fieldPosition="0"/>
    </format>
    <format dxfId="26514">
      <pivotArea dataOnly="0" labelOnly="1" fieldPosition="0">
        <references count="1">
          <reference field="12" count="0"/>
        </references>
      </pivotArea>
    </format>
    <format dxfId="26513">
      <pivotArea field="12" dataOnly="0" labelOnly="1" grandCol="1" outline="0" axis="axisCol" fieldPosition="0">
        <references count="1">
          <reference field="4294967294" count="1" selected="0">
            <x v="0"/>
          </reference>
        </references>
      </pivotArea>
    </format>
    <format dxfId="26512">
      <pivotArea field="12" dataOnly="0" labelOnly="1" grandCol="1" outline="0" axis="axisCol" fieldPosition="0">
        <references count="1">
          <reference field="4294967294" count="1" selected="0">
            <x v="1"/>
          </reference>
        </references>
      </pivotArea>
    </format>
    <format dxfId="26511">
      <pivotArea field="12" dataOnly="0" labelOnly="1" grandCol="1" outline="0" axis="axisCol" fieldPosition="0">
        <references count="1">
          <reference field="4294967294" count="1" selected="0">
            <x v="0"/>
          </reference>
        </references>
      </pivotArea>
    </format>
    <format dxfId="26510">
      <pivotArea field="12" dataOnly="0" labelOnly="1" grandCol="1" outline="0" axis="axisCol" fieldPosition="0">
        <references count="1">
          <reference field="4294967294" count="1" selected="0">
            <x v="1"/>
          </reference>
        </references>
      </pivotArea>
    </format>
    <format dxfId="26509">
      <pivotArea dataOnly="0" labelOnly="1" outline="0" fieldPosition="0">
        <references count="2">
          <reference field="4294967294" count="2">
            <x v="0"/>
            <x v="1"/>
          </reference>
          <reference field="12" count="1" selected="0">
            <x v="0"/>
          </reference>
        </references>
      </pivotArea>
    </format>
    <format dxfId="26508">
      <pivotArea dataOnly="0" labelOnly="1" outline="0" fieldPosition="0">
        <references count="2">
          <reference field="4294967294" count="2">
            <x v="0"/>
            <x v="1"/>
          </reference>
          <reference field="12" count="1" selected="0">
            <x v="1"/>
          </reference>
        </references>
      </pivotArea>
    </format>
    <format dxfId="26507">
      <pivotArea outline="0" collapsedLevelsAreSubtotals="1" fieldPosition="0"/>
    </format>
    <format dxfId="26506">
      <pivotArea type="origin" dataOnly="0" labelOnly="1" outline="0" offset="A2" fieldPosition="0"/>
    </format>
    <format dxfId="26505">
      <pivotArea dataOnly="0" labelOnly="1" grandRow="1" outline="0" fieldPosition="0"/>
    </format>
    <format dxfId="26504">
      <pivotArea dataOnly="0" labelOnly="1" fieldPosition="0">
        <references count="1">
          <reference field="12" count="0"/>
        </references>
      </pivotArea>
    </format>
    <format dxfId="26503">
      <pivotArea field="12" dataOnly="0" labelOnly="1" grandCol="1" outline="0" axis="axisCol" fieldPosition="0">
        <references count="1">
          <reference field="4294967294" count="1" selected="0">
            <x v="0"/>
          </reference>
        </references>
      </pivotArea>
    </format>
    <format dxfId="26502">
      <pivotArea field="12" dataOnly="0" labelOnly="1" grandCol="1" outline="0" axis="axisCol" fieldPosition="0">
        <references count="1">
          <reference field="4294967294" count="1" selected="0">
            <x v="1"/>
          </reference>
        </references>
      </pivotArea>
    </format>
    <format dxfId="26501">
      <pivotArea field="12" dataOnly="0" labelOnly="1" grandCol="1" outline="0" axis="axisCol" fieldPosition="0">
        <references count="1">
          <reference field="4294967294" count="1" selected="0">
            <x v="0"/>
          </reference>
        </references>
      </pivotArea>
    </format>
    <format dxfId="26500">
      <pivotArea field="12" dataOnly="0" labelOnly="1" grandCol="1" outline="0" axis="axisCol" fieldPosition="0">
        <references count="1">
          <reference field="4294967294" count="1" selected="0">
            <x v="1"/>
          </reference>
        </references>
      </pivotArea>
    </format>
    <format dxfId="26499">
      <pivotArea dataOnly="0" labelOnly="1" outline="0" fieldPosition="0">
        <references count="2">
          <reference field="4294967294" count="2">
            <x v="0"/>
            <x v="1"/>
          </reference>
          <reference field="12" count="1" selected="0">
            <x v="0"/>
          </reference>
        </references>
      </pivotArea>
    </format>
    <format dxfId="26498">
      <pivotArea dataOnly="0" labelOnly="1" outline="0" fieldPosition="0">
        <references count="2">
          <reference field="4294967294" count="2">
            <x v="0"/>
            <x v="1"/>
          </reference>
          <reference field="12" count="1" selected="0">
            <x v="1"/>
          </reference>
        </references>
      </pivotArea>
    </format>
    <format dxfId="26497">
      <pivotArea grandRow="1" outline="0" collapsedLevelsAreSubtotals="1" fieldPosition="0"/>
    </format>
    <format dxfId="26496">
      <pivotArea dataOnly="0" labelOnly="1" grandRow="1" outline="0" fieldPosition="0"/>
    </format>
    <format dxfId="26495">
      <pivotArea field="12" dataOnly="0" labelOnly="1" grandCol="1" outline="0" axis="axisCol" fieldPosition="0">
        <references count="1">
          <reference field="4294967294" count="1" selected="0">
            <x v="0"/>
          </reference>
        </references>
      </pivotArea>
    </format>
    <format dxfId="26494">
      <pivotArea field="12" dataOnly="0" labelOnly="1" grandCol="1" outline="0" axis="axisCol" fieldPosition="0">
        <references count="1">
          <reference field="4294967294" count="1" selected="0">
            <x v="1"/>
          </reference>
        </references>
      </pivotArea>
    </format>
    <format dxfId="26493">
      <pivotArea field="12" dataOnly="0" labelOnly="1" grandCol="1" outline="0" axis="axisCol" fieldPosition="0">
        <references count="1">
          <reference field="4294967294" count="1" selected="0">
            <x v="0"/>
          </reference>
        </references>
      </pivotArea>
    </format>
    <format dxfId="26492">
      <pivotArea field="12" dataOnly="0" labelOnly="1" grandCol="1" outline="0" axis="axisCol" fieldPosition="0">
        <references count="1">
          <reference field="4294967294" count="1" selected="0">
            <x v="1"/>
          </reference>
        </references>
      </pivotArea>
    </format>
    <format dxfId="26491">
      <pivotArea dataOnly="0" labelOnly="1" outline="0" fieldPosition="0">
        <references count="2">
          <reference field="4294967294" count="2">
            <x v="0"/>
            <x v="1"/>
          </reference>
          <reference field="12" count="1" selected="0">
            <x v="0"/>
          </reference>
        </references>
      </pivotArea>
    </format>
    <format dxfId="26490">
      <pivotArea dataOnly="0" labelOnly="1" outline="0" fieldPosition="0">
        <references count="2">
          <reference field="4294967294" count="2">
            <x v="0"/>
            <x v="1"/>
          </reference>
          <reference field="12" count="1" selected="0">
            <x v="1"/>
          </reference>
        </references>
      </pivotArea>
    </format>
    <format dxfId="26489">
      <pivotArea field="12" dataOnly="0" labelOnly="1" grandCol="1" outline="0" axis="axisCol" fieldPosition="0">
        <references count="1">
          <reference field="4294967294" count="1" selected="0">
            <x v="0"/>
          </reference>
        </references>
      </pivotArea>
    </format>
    <format dxfId="26488">
      <pivotArea field="12" dataOnly="0" labelOnly="1" grandCol="1" outline="0" axis="axisCol" fieldPosition="0">
        <references count="1">
          <reference field="4294967294" count="1" selected="0">
            <x v="1"/>
          </reference>
        </references>
      </pivotArea>
    </format>
    <format dxfId="26487">
      <pivotArea field="12" dataOnly="0" labelOnly="1" grandCol="1" outline="0" axis="axisCol" fieldPosition="0">
        <references count="1">
          <reference field="4294967294" count="1" selected="0">
            <x v="0"/>
          </reference>
        </references>
      </pivotArea>
    </format>
    <format dxfId="26486">
      <pivotArea field="12" dataOnly="0" labelOnly="1" grandCol="1" outline="0" axis="axisCol" fieldPosition="0">
        <references count="1">
          <reference field="4294967294" count="1" selected="0">
            <x v="1"/>
          </reference>
        </references>
      </pivotArea>
    </format>
    <format dxfId="26485">
      <pivotArea dataOnly="0" labelOnly="1" outline="0" fieldPosition="0">
        <references count="2">
          <reference field="4294967294" count="2">
            <x v="0"/>
            <x v="1"/>
          </reference>
          <reference field="12" count="1" selected="0">
            <x v="0"/>
          </reference>
        </references>
      </pivotArea>
    </format>
    <format dxfId="26484">
      <pivotArea dataOnly="0" labelOnly="1" outline="0" fieldPosition="0">
        <references count="2">
          <reference field="4294967294" count="2">
            <x v="0"/>
            <x v="1"/>
          </reference>
          <reference field="12" count="1" selected="0">
            <x v="1"/>
          </reference>
        </references>
      </pivotArea>
    </format>
    <format dxfId="26483">
      <pivotArea field="12" dataOnly="0" labelOnly="1" grandCol="1" outline="0" offset="IV256" axis="axisCol" fieldPosition="0">
        <references count="1">
          <reference field="4294967294" count="1" selected="0">
            <x v="0"/>
          </reference>
        </references>
      </pivotArea>
    </format>
    <format dxfId="26482">
      <pivotArea field="12" dataOnly="0" labelOnly="1" grandCol="1" outline="0" offset="IV256" axis="axisCol" fieldPosition="0">
        <references count="1">
          <reference field="4294967294" count="1" selected="0">
            <x v="1"/>
          </reference>
        </references>
      </pivotArea>
    </format>
    <format dxfId="26481">
      <pivotArea field="12" dataOnly="0" labelOnly="1" grandCol="1" outline="0" offset="IV256" axis="axisCol" fieldPosition="0">
        <references count="1">
          <reference field="4294967294" count="1" selected="0">
            <x v="0"/>
          </reference>
        </references>
      </pivotArea>
    </format>
    <format dxfId="26480">
      <pivotArea field="12" dataOnly="0" labelOnly="1" grandCol="1" outline="0" offset="IV256" axis="axisCol" fieldPosition="0">
        <references count="1">
          <reference field="4294967294" count="1" selected="0">
            <x v="1"/>
          </reference>
        </references>
      </pivotArea>
    </format>
    <format dxfId="26479">
      <pivotArea dataOnly="0" labelOnly="1" outline="0" fieldPosition="0">
        <references count="2">
          <reference field="4294967294" count="2">
            <x v="0"/>
            <x v="1"/>
          </reference>
          <reference field="12" count="1" selected="0">
            <x v="0"/>
          </reference>
        </references>
      </pivotArea>
    </format>
    <format dxfId="26478">
      <pivotArea dataOnly="0" labelOnly="1" outline="0" fieldPosition="0">
        <references count="2">
          <reference field="4294967294" count="2">
            <x v="0"/>
            <x v="1"/>
          </reference>
          <reference field="12" count="1" selected="0">
            <x v="1"/>
          </reference>
        </references>
      </pivotArea>
    </format>
    <format dxfId="26477">
      <pivotArea grandRow="1" outline="0" collapsedLevelsAreSubtotals="1" fieldPosition="0"/>
    </format>
    <format dxfId="26476">
      <pivotArea dataOnly="0" labelOnly="1" grandRow="1" outline="0" fieldPosition="0"/>
    </format>
    <format dxfId="26475">
      <pivotArea grandRow="1" outline="0" collapsedLevelsAreSubtotals="1" fieldPosition="0"/>
    </format>
    <format dxfId="26474">
      <pivotArea dataOnly="0" labelOnly="1" grandRow="1" outline="0" fieldPosition="0"/>
    </format>
    <format dxfId="26473">
      <pivotArea field="12" dataOnly="0" labelOnly="1" grandCol="1" outline="0" offset="IV256" axis="axisCol" fieldPosition="0">
        <references count="1">
          <reference field="4294967294" count="1" selected="0">
            <x v="0"/>
          </reference>
        </references>
      </pivotArea>
    </format>
    <format dxfId="26472">
      <pivotArea field="12" dataOnly="0" labelOnly="1" grandCol="1" outline="0" offset="IV256" axis="axisCol" fieldPosition="0">
        <references count="1">
          <reference field="4294967294" count="1" selected="0">
            <x v="1"/>
          </reference>
        </references>
      </pivotArea>
    </format>
    <format dxfId="26471">
      <pivotArea field="12" dataOnly="0" labelOnly="1" grandCol="1" outline="0" offset="IV256" axis="axisCol" fieldPosition="0">
        <references count="1">
          <reference field="4294967294" count="1" selected="0">
            <x v="0"/>
          </reference>
        </references>
      </pivotArea>
    </format>
    <format dxfId="26470">
      <pivotArea field="12" dataOnly="0" labelOnly="1" grandCol="1" outline="0" offset="IV256" axis="axisCol" fieldPosition="0">
        <references count="1">
          <reference field="4294967294" count="1" selected="0">
            <x v="1"/>
          </reference>
        </references>
      </pivotArea>
    </format>
    <format dxfId="26469">
      <pivotArea dataOnly="0" labelOnly="1" outline="0" fieldPosition="0">
        <references count="2">
          <reference field="4294967294" count="2">
            <x v="0"/>
            <x v="1"/>
          </reference>
          <reference field="12" count="1" selected="0">
            <x v="0"/>
          </reference>
        </references>
      </pivotArea>
    </format>
    <format dxfId="26468">
      <pivotArea dataOnly="0" labelOnly="1" outline="0" fieldPosition="0">
        <references count="2">
          <reference field="4294967294" count="2">
            <x v="0"/>
            <x v="1"/>
          </reference>
          <reference field="12" count="1" selected="0">
            <x v="1"/>
          </reference>
        </references>
      </pivotArea>
    </format>
    <format dxfId="26467">
      <pivotArea field="12" dataOnly="0" labelOnly="1" grandCol="1" outline="0" offset="IV256" axis="axisCol" fieldPosition="0">
        <references count="1">
          <reference field="4294967294" count="1" selected="0">
            <x v="0"/>
          </reference>
        </references>
      </pivotArea>
    </format>
    <format dxfId="26466">
      <pivotArea field="12" dataOnly="0" labelOnly="1" grandCol="1" outline="0" offset="IV256" axis="axisCol" fieldPosition="0">
        <references count="1">
          <reference field="4294967294" count="1" selected="0">
            <x v="1"/>
          </reference>
        </references>
      </pivotArea>
    </format>
    <format dxfId="26465">
      <pivotArea field="12" dataOnly="0" labelOnly="1" grandCol="1" outline="0" offset="IV256" axis="axisCol" fieldPosition="0">
        <references count="1">
          <reference field="4294967294" count="1" selected="0">
            <x v="0"/>
          </reference>
        </references>
      </pivotArea>
    </format>
    <format dxfId="26464">
      <pivotArea field="12" dataOnly="0" labelOnly="1" grandCol="1" outline="0" offset="IV256" axis="axisCol" fieldPosition="0">
        <references count="1">
          <reference field="4294967294" count="1" selected="0">
            <x v="1"/>
          </reference>
        </references>
      </pivotArea>
    </format>
    <format dxfId="26463">
      <pivotArea dataOnly="0" labelOnly="1" outline="0" fieldPosition="0">
        <references count="2">
          <reference field="4294967294" count="2">
            <x v="0"/>
            <x v="1"/>
          </reference>
          <reference field="12" count="1" selected="0">
            <x v="0"/>
          </reference>
        </references>
      </pivotArea>
    </format>
    <format dxfId="26462">
      <pivotArea dataOnly="0" labelOnly="1" outline="0" fieldPosition="0">
        <references count="2">
          <reference field="4294967294" count="2">
            <x v="0"/>
            <x v="1"/>
          </reference>
          <reference field="12" count="1" selected="0">
            <x v="1"/>
          </reference>
        </references>
      </pivotArea>
    </format>
    <format dxfId="26461">
      <pivotArea outline="0" collapsedLevelsAreSubtotals="1" fieldPosition="0"/>
    </format>
    <format dxfId="26460">
      <pivotArea type="origin" dataOnly="0" labelOnly="1" outline="0" offset="A2" fieldPosition="0"/>
    </format>
    <format dxfId="26459">
      <pivotArea dataOnly="0" labelOnly="1" grandRow="1" outline="0" fieldPosition="0"/>
    </format>
    <format dxfId="26458">
      <pivotArea dataOnly="0" labelOnly="1" fieldPosition="0">
        <references count="1">
          <reference field="12" count="0"/>
        </references>
      </pivotArea>
    </format>
    <format dxfId="26457">
      <pivotArea field="12" dataOnly="0" labelOnly="1" grandCol="1" outline="0" axis="axisCol" fieldPosition="0">
        <references count="1">
          <reference field="4294967294" count="1" selected="0">
            <x v="0"/>
          </reference>
        </references>
      </pivotArea>
    </format>
    <format dxfId="26456">
      <pivotArea field="12" dataOnly="0" labelOnly="1" grandCol="1" outline="0" axis="axisCol" fieldPosition="0">
        <references count="1">
          <reference field="4294967294" count="1" selected="0">
            <x v="1"/>
          </reference>
        </references>
      </pivotArea>
    </format>
    <format dxfId="26455">
      <pivotArea field="12" dataOnly="0" labelOnly="1" grandCol="1" outline="0" axis="axisCol" fieldPosition="0">
        <references count="1">
          <reference field="4294967294" count="1" selected="0">
            <x v="0"/>
          </reference>
        </references>
      </pivotArea>
    </format>
    <format dxfId="26454">
      <pivotArea field="12" dataOnly="0" labelOnly="1" grandCol="1" outline="0" axis="axisCol" fieldPosition="0">
        <references count="1">
          <reference field="4294967294" count="1" selected="0">
            <x v="1"/>
          </reference>
        </references>
      </pivotArea>
    </format>
    <format dxfId="26453">
      <pivotArea dataOnly="0" labelOnly="1" outline="0" fieldPosition="0">
        <references count="2">
          <reference field="4294967294" count="2">
            <x v="0"/>
            <x v="1"/>
          </reference>
          <reference field="12" count="1" selected="0">
            <x v="0"/>
          </reference>
        </references>
      </pivotArea>
    </format>
    <format dxfId="26452">
      <pivotArea dataOnly="0" labelOnly="1" outline="0" fieldPosition="0">
        <references count="2">
          <reference field="4294967294" count="2">
            <x v="0"/>
            <x v="1"/>
          </reference>
          <reference field="12" count="1" selected="0">
            <x v="1"/>
          </reference>
        </references>
      </pivotArea>
    </format>
    <format dxfId="26451">
      <pivotArea outline="0" collapsedLevelsAreSubtotals="1" fieldPosition="0"/>
    </format>
    <format dxfId="26450">
      <pivotArea type="origin" dataOnly="0" labelOnly="1" outline="0" offset="A2" fieldPosition="0"/>
    </format>
    <format dxfId="26449">
      <pivotArea dataOnly="0" labelOnly="1" grandRow="1" outline="0" fieldPosition="0"/>
    </format>
    <format dxfId="26448">
      <pivotArea dataOnly="0" labelOnly="1" fieldPosition="0">
        <references count="1">
          <reference field="12" count="0"/>
        </references>
      </pivotArea>
    </format>
    <format dxfId="26447">
      <pivotArea field="12" dataOnly="0" labelOnly="1" grandCol="1" outline="0" axis="axisCol" fieldPosition="0">
        <references count="1">
          <reference field="4294967294" count="1" selected="0">
            <x v="0"/>
          </reference>
        </references>
      </pivotArea>
    </format>
    <format dxfId="26446">
      <pivotArea field="12" dataOnly="0" labelOnly="1" grandCol="1" outline="0" axis="axisCol" fieldPosition="0">
        <references count="1">
          <reference field="4294967294" count="1" selected="0">
            <x v="1"/>
          </reference>
        </references>
      </pivotArea>
    </format>
    <format dxfId="26445">
      <pivotArea field="12" dataOnly="0" labelOnly="1" grandCol="1" outline="0" axis="axisCol" fieldPosition="0">
        <references count="1">
          <reference field="4294967294" count="1" selected="0">
            <x v="0"/>
          </reference>
        </references>
      </pivotArea>
    </format>
    <format dxfId="26444">
      <pivotArea field="12" dataOnly="0" labelOnly="1" grandCol="1" outline="0" axis="axisCol" fieldPosition="0">
        <references count="1">
          <reference field="4294967294" count="1" selected="0">
            <x v="1"/>
          </reference>
        </references>
      </pivotArea>
    </format>
    <format dxfId="26443">
      <pivotArea dataOnly="0" labelOnly="1" outline="0" fieldPosition="0">
        <references count="2">
          <reference field="4294967294" count="2">
            <x v="0"/>
            <x v="1"/>
          </reference>
          <reference field="12" count="1" selected="0">
            <x v="0"/>
          </reference>
        </references>
      </pivotArea>
    </format>
    <format dxfId="26442">
      <pivotArea dataOnly="0" labelOnly="1" outline="0" fieldPosition="0">
        <references count="2">
          <reference field="4294967294" count="2">
            <x v="0"/>
            <x v="1"/>
          </reference>
          <reference field="12" count="1" selected="0">
            <x v="1"/>
          </reference>
        </references>
      </pivotArea>
    </format>
    <format dxfId="26441">
      <pivotArea grandRow="1" outline="0" collapsedLevelsAreSubtotals="1" fieldPosition="0"/>
    </format>
    <format dxfId="26440">
      <pivotArea dataOnly="0" labelOnly="1" grandRow="1" outline="0" fieldPosition="0"/>
    </format>
    <format dxfId="26439">
      <pivotArea grandRow="1" outline="0" collapsedLevelsAreSubtotals="1" fieldPosition="0"/>
    </format>
    <format dxfId="26438">
      <pivotArea dataOnly="0" labelOnly="1" grandRow="1" outline="0" fieldPosition="0"/>
    </format>
    <format dxfId="26437">
      <pivotArea outline="0" collapsedLevelsAreSubtotals="1" fieldPosition="0"/>
    </format>
    <format dxfId="26436">
      <pivotArea type="origin" dataOnly="0" labelOnly="1" outline="0" offset="A2" fieldPosition="0"/>
    </format>
    <format dxfId="26435">
      <pivotArea dataOnly="0" labelOnly="1" grandRow="1" outline="0" fieldPosition="0"/>
    </format>
    <format dxfId="26434">
      <pivotArea dataOnly="0" labelOnly="1" fieldPosition="0">
        <references count="1">
          <reference field="12" count="0"/>
        </references>
      </pivotArea>
    </format>
    <format dxfId="26433">
      <pivotArea field="12" dataOnly="0" labelOnly="1" grandCol="1" outline="0" axis="axisCol" fieldPosition="0">
        <references count="1">
          <reference field="4294967294" count="1" selected="0">
            <x v="0"/>
          </reference>
        </references>
      </pivotArea>
    </format>
    <format dxfId="26432">
      <pivotArea field="12" dataOnly="0" labelOnly="1" grandCol="1" outline="0" axis="axisCol" fieldPosition="0">
        <references count="1">
          <reference field="4294967294" count="1" selected="0">
            <x v="1"/>
          </reference>
        </references>
      </pivotArea>
    </format>
    <format dxfId="26431">
      <pivotArea field="12" dataOnly="0" labelOnly="1" grandCol="1" outline="0" axis="axisCol" fieldPosition="0">
        <references count="1">
          <reference field="4294967294" count="1" selected="0">
            <x v="0"/>
          </reference>
        </references>
      </pivotArea>
    </format>
    <format dxfId="26430">
      <pivotArea field="12" dataOnly="0" labelOnly="1" grandCol="1" outline="0" axis="axisCol" fieldPosition="0">
        <references count="1">
          <reference field="4294967294" count="1" selected="0">
            <x v="1"/>
          </reference>
        </references>
      </pivotArea>
    </format>
    <format dxfId="26429">
      <pivotArea dataOnly="0" labelOnly="1" outline="0" fieldPosition="0">
        <references count="2">
          <reference field="4294967294" count="2">
            <x v="0"/>
            <x v="1"/>
          </reference>
          <reference field="12" count="1" selected="0">
            <x v="0"/>
          </reference>
        </references>
      </pivotArea>
    </format>
    <format dxfId="26428">
      <pivotArea dataOnly="0" labelOnly="1" outline="0" fieldPosition="0">
        <references count="2">
          <reference field="4294967294" count="2">
            <x v="0"/>
            <x v="1"/>
          </reference>
          <reference field="12" count="1" selected="0">
            <x v="1"/>
          </reference>
        </references>
      </pivotArea>
    </format>
    <format dxfId="26427">
      <pivotArea outline="0" collapsedLevelsAreSubtotals="1" fieldPosition="0"/>
    </format>
    <format dxfId="26426">
      <pivotArea outline="0" collapsedLevelsAreSubtotals="1" fieldPosition="0"/>
    </format>
    <format dxfId="26425">
      <pivotArea outline="0" collapsedLevelsAreSubtotals="1" fieldPosition="0"/>
    </format>
    <format dxfId="26424">
      <pivotArea type="origin" dataOnly="0" labelOnly="1" outline="0" offset="A2" fieldPosition="0"/>
    </format>
    <format dxfId="26423">
      <pivotArea field="13" type="button" dataOnly="0" labelOnly="1" outline="0" axis="axisRow" fieldPosition="0"/>
    </format>
    <format dxfId="26422">
      <pivotArea dataOnly="0" labelOnly="1" fieldPosition="0">
        <references count="1">
          <reference field="13" count="15">
            <x v="0"/>
            <x v="1"/>
            <x v="2"/>
            <x v="3"/>
            <x v="5"/>
            <x v="7"/>
            <x v="8"/>
            <x v="10"/>
            <x v="11"/>
            <x v="12"/>
            <x v="14"/>
            <x v="15"/>
            <x v="16"/>
            <x v="17"/>
            <x v="18"/>
          </reference>
        </references>
      </pivotArea>
    </format>
    <format dxfId="26421">
      <pivotArea dataOnly="0" labelOnly="1" grandRow="1" outline="0" fieldPosition="0"/>
    </format>
    <format dxfId="26420">
      <pivotArea dataOnly="0" labelOnly="1" fieldPosition="0">
        <references count="1">
          <reference field="12" count="0"/>
        </references>
      </pivotArea>
    </format>
    <format dxfId="26419">
      <pivotArea field="12" dataOnly="0" labelOnly="1" grandCol="1" outline="0" axis="axisCol" fieldPosition="0">
        <references count="1">
          <reference field="4294967294" count="1" selected="0">
            <x v="0"/>
          </reference>
        </references>
      </pivotArea>
    </format>
    <format dxfId="26418">
      <pivotArea field="12" dataOnly="0" labelOnly="1" grandCol="1" outline="0" axis="axisCol" fieldPosition="0">
        <references count="1">
          <reference field="4294967294" count="1" selected="0">
            <x v="1"/>
          </reference>
        </references>
      </pivotArea>
    </format>
    <format dxfId="26417">
      <pivotArea field="12" dataOnly="0" labelOnly="1" grandCol="1" outline="0" axis="axisCol" fieldPosition="0">
        <references count="1">
          <reference field="4294967294" count="1" selected="0">
            <x v="0"/>
          </reference>
        </references>
      </pivotArea>
    </format>
    <format dxfId="26416">
      <pivotArea field="12" dataOnly="0" labelOnly="1" grandCol="1" outline="0" axis="axisCol" fieldPosition="0">
        <references count="1">
          <reference field="4294967294" count="1" selected="0">
            <x v="1"/>
          </reference>
        </references>
      </pivotArea>
    </format>
    <format dxfId="26415">
      <pivotArea dataOnly="0" labelOnly="1" outline="0" fieldPosition="0">
        <references count="2">
          <reference field="4294967294" count="2">
            <x v="0"/>
            <x v="1"/>
          </reference>
          <reference field="12" count="1" selected="0">
            <x v="0"/>
          </reference>
        </references>
      </pivotArea>
    </format>
    <format dxfId="26414">
      <pivotArea dataOnly="0" labelOnly="1" outline="0" fieldPosition="0">
        <references count="2">
          <reference field="4294967294" count="2">
            <x v="0"/>
            <x v="1"/>
          </reference>
          <reference field="12" count="1" selected="0">
            <x v="1"/>
          </reference>
        </references>
      </pivotArea>
    </format>
    <format dxfId="26413">
      <pivotArea outline="0" collapsedLevelsAreSubtotals="1" fieldPosition="0"/>
    </format>
    <format dxfId="26412">
      <pivotArea type="origin" dataOnly="0" labelOnly="1" outline="0" offset="A2" fieldPosition="0"/>
    </format>
    <format dxfId="26411">
      <pivotArea field="13" type="button" dataOnly="0" labelOnly="1" outline="0" axis="axisRow" fieldPosition="0"/>
    </format>
    <format dxfId="26410">
      <pivotArea dataOnly="0" labelOnly="1" fieldPosition="0">
        <references count="1">
          <reference field="13" count="15">
            <x v="0"/>
            <x v="1"/>
            <x v="2"/>
            <x v="3"/>
            <x v="5"/>
            <x v="7"/>
            <x v="8"/>
            <x v="10"/>
            <x v="11"/>
            <x v="12"/>
            <x v="14"/>
            <x v="15"/>
            <x v="16"/>
            <x v="17"/>
            <x v="18"/>
          </reference>
        </references>
      </pivotArea>
    </format>
    <format dxfId="26409">
      <pivotArea dataOnly="0" labelOnly="1" grandRow="1" outline="0" fieldPosition="0"/>
    </format>
    <format dxfId="26408">
      <pivotArea dataOnly="0" labelOnly="1" fieldPosition="0">
        <references count="1">
          <reference field="12" count="0"/>
        </references>
      </pivotArea>
    </format>
    <format dxfId="26407">
      <pivotArea field="12" dataOnly="0" labelOnly="1" grandCol="1" outline="0" axis="axisCol" fieldPosition="0">
        <references count="1">
          <reference field="4294967294" count="1" selected="0">
            <x v="0"/>
          </reference>
        </references>
      </pivotArea>
    </format>
    <format dxfId="26406">
      <pivotArea field="12" dataOnly="0" labelOnly="1" grandCol="1" outline="0" axis="axisCol" fieldPosition="0">
        <references count="1">
          <reference field="4294967294" count="1" selected="0">
            <x v="1"/>
          </reference>
        </references>
      </pivotArea>
    </format>
    <format dxfId="26405">
      <pivotArea field="12" dataOnly="0" labelOnly="1" grandCol="1" outline="0" axis="axisCol" fieldPosition="0">
        <references count="1">
          <reference field="4294967294" count="1" selected="0">
            <x v="0"/>
          </reference>
        </references>
      </pivotArea>
    </format>
    <format dxfId="26404">
      <pivotArea field="12" dataOnly="0" labelOnly="1" grandCol="1" outline="0" axis="axisCol" fieldPosition="0">
        <references count="1">
          <reference field="4294967294" count="1" selected="0">
            <x v="1"/>
          </reference>
        </references>
      </pivotArea>
    </format>
    <format dxfId="26403">
      <pivotArea dataOnly="0" labelOnly="1" outline="0" fieldPosition="0">
        <references count="2">
          <reference field="4294967294" count="2">
            <x v="0"/>
            <x v="1"/>
          </reference>
          <reference field="12" count="1" selected="0">
            <x v="0"/>
          </reference>
        </references>
      </pivotArea>
    </format>
    <format dxfId="26402">
      <pivotArea dataOnly="0" labelOnly="1" outline="0" fieldPosition="0">
        <references count="2">
          <reference field="4294967294" count="2">
            <x v="0"/>
            <x v="1"/>
          </reference>
          <reference field="12" count="1" selected="0">
            <x v="1"/>
          </reference>
        </references>
      </pivotArea>
    </format>
    <format dxfId="26401">
      <pivotArea outline="0" collapsedLevelsAreSubtotals="1" fieldPosition="0"/>
    </format>
    <format dxfId="26400">
      <pivotArea field="12" type="button" dataOnly="0" labelOnly="1" outline="0" axis="axisCol" fieldPosition="0"/>
    </format>
    <format dxfId="26399">
      <pivotArea field="-2" type="button" dataOnly="0" labelOnly="1" outline="0" axis="axisCol" fieldPosition="1"/>
    </format>
    <format dxfId="26398">
      <pivotArea type="topRight" dataOnly="0" labelOnly="1" outline="0" fieldPosition="0"/>
    </format>
    <format dxfId="26397">
      <pivotArea dataOnly="0" labelOnly="1" fieldPosition="0">
        <references count="1">
          <reference field="12" count="0"/>
        </references>
      </pivotArea>
    </format>
    <format dxfId="26396">
      <pivotArea field="12" dataOnly="0" labelOnly="1" grandCol="1" outline="0" axis="axisCol" fieldPosition="0">
        <references count="1">
          <reference field="4294967294" count="1" selected="0">
            <x v="0"/>
          </reference>
        </references>
      </pivotArea>
    </format>
    <format dxfId="26395">
      <pivotArea field="12" dataOnly="0" labelOnly="1" grandCol="1" outline="0" axis="axisCol" fieldPosition="0">
        <references count="1">
          <reference field="4294967294" count="1" selected="0">
            <x v="1"/>
          </reference>
        </references>
      </pivotArea>
    </format>
    <format dxfId="26394">
      <pivotArea field="12" dataOnly="0" labelOnly="1" grandCol="1" outline="0" axis="axisCol" fieldPosition="0">
        <references count="1">
          <reference field="4294967294" count="1" selected="0">
            <x v="0"/>
          </reference>
        </references>
      </pivotArea>
    </format>
    <format dxfId="26393">
      <pivotArea field="12" dataOnly="0" labelOnly="1" grandCol="1" outline="0" axis="axisCol" fieldPosition="0">
        <references count="1">
          <reference field="4294967294" count="1" selected="0">
            <x v="1"/>
          </reference>
        </references>
      </pivotArea>
    </format>
    <format dxfId="26392">
      <pivotArea dataOnly="0" labelOnly="1" outline="0" fieldPosition="0">
        <references count="2">
          <reference field="4294967294" count="2">
            <x v="0"/>
            <x v="1"/>
          </reference>
          <reference field="12" count="1" selected="0">
            <x v="0"/>
          </reference>
        </references>
      </pivotArea>
    </format>
    <format dxfId="26391">
      <pivotArea dataOnly="0" labelOnly="1" outline="0" fieldPosition="0">
        <references count="2">
          <reference field="4294967294" count="2">
            <x v="0"/>
            <x v="1"/>
          </reference>
          <reference field="12" count="1" selected="0">
            <x v="1"/>
          </reference>
        </references>
      </pivotArea>
    </format>
    <format dxfId="26390">
      <pivotArea type="all" dataOnly="0" outline="0" fieldPosition="0"/>
    </format>
    <format dxfId="26389">
      <pivotArea outline="0" collapsedLevelsAreSubtotals="1" fieldPosition="0"/>
    </format>
    <format dxfId="26388">
      <pivotArea type="origin" dataOnly="0" labelOnly="1" outline="0" fieldPosition="0"/>
    </format>
    <format dxfId="26387">
      <pivotArea field="12" type="button" dataOnly="0" labelOnly="1" outline="0" axis="axisCol" fieldPosition="0"/>
    </format>
    <format dxfId="26386">
      <pivotArea field="-2" type="button" dataOnly="0" labelOnly="1" outline="0" axis="axisCol" fieldPosition="1"/>
    </format>
    <format dxfId="26385">
      <pivotArea type="topRight" dataOnly="0" labelOnly="1" outline="0" fieldPosition="0"/>
    </format>
    <format dxfId="26384">
      <pivotArea field="13" type="button" dataOnly="0" labelOnly="1" outline="0" axis="axisRow" fieldPosition="0"/>
    </format>
    <format dxfId="26383">
      <pivotArea dataOnly="0" labelOnly="1" fieldPosition="0">
        <references count="1">
          <reference field="13" count="15">
            <x v="0"/>
            <x v="1"/>
            <x v="2"/>
            <x v="3"/>
            <x v="6"/>
            <x v="7"/>
            <x v="8"/>
            <x v="9"/>
            <x v="10"/>
            <x v="11"/>
            <x v="13"/>
            <x v="14"/>
            <x v="16"/>
            <x v="17"/>
            <x v="18"/>
          </reference>
        </references>
      </pivotArea>
    </format>
    <format dxfId="26382">
      <pivotArea dataOnly="0" labelOnly="1" grandRow="1" outline="0" fieldPosition="0"/>
    </format>
    <format dxfId="26381">
      <pivotArea dataOnly="0" labelOnly="1" fieldPosition="0">
        <references count="1">
          <reference field="12" count="0"/>
        </references>
      </pivotArea>
    </format>
    <format dxfId="26380">
      <pivotArea field="12" dataOnly="0" labelOnly="1" grandCol="1" outline="0" axis="axisCol" fieldPosition="0">
        <references count="1">
          <reference field="4294967294" count="1" selected="0">
            <x v="0"/>
          </reference>
        </references>
      </pivotArea>
    </format>
    <format dxfId="26379">
      <pivotArea field="12" dataOnly="0" labelOnly="1" grandCol="1" outline="0" axis="axisCol" fieldPosition="0">
        <references count="1">
          <reference field="4294967294" count="1" selected="0">
            <x v="1"/>
          </reference>
        </references>
      </pivotArea>
    </format>
    <format dxfId="26378">
      <pivotArea field="12" dataOnly="0" labelOnly="1" grandCol="1" outline="0" axis="axisCol" fieldPosition="0">
        <references count="1">
          <reference field="4294967294" count="1" selected="0">
            <x v="0"/>
          </reference>
        </references>
      </pivotArea>
    </format>
    <format dxfId="26377">
      <pivotArea field="12" dataOnly="0" labelOnly="1" grandCol="1" outline="0" axis="axisCol" fieldPosition="0">
        <references count="1">
          <reference field="4294967294" count="1" selected="0">
            <x v="1"/>
          </reference>
        </references>
      </pivotArea>
    </format>
    <format dxfId="26376">
      <pivotArea dataOnly="0" labelOnly="1" outline="0" fieldPosition="0">
        <references count="2">
          <reference field="4294967294" count="2">
            <x v="0"/>
            <x v="1"/>
          </reference>
          <reference field="12" count="1" selected="0">
            <x v="0"/>
          </reference>
        </references>
      </pivotArea>
    </format>
    <format dxfId="26375">
      <pivotArea dataOnly="0" labelOnly="1" outline="0" fieldPosition="0">
        <references count="2">
          <reference field="4294967294" count="2">
            <x v="0"/>
            <x v="1"/>
          </reference>
          <reference field="12" count="1" selected="0">
            <x v="1"/>
          </reference>
        </references>
      </pivotArea>
    </format>
    <format dxfId="26374">
      <pivotArea outline="0" collapsedLevelsAreSubtotals="1" fieldPosition="0"/>
    </format>
    <format dxfId="26373">
      <pivotArea type="origin" dataOnly="0" labelOnly="1" outline="0" offset="A2" fieldPosition="0"/>
    </format>
    <format dxfId="26372">
      <pivotArea field="13" type="button" dataOnly="0" labelOnly="1" outline="0" axis="axisRow" fieldPosition="0"/>
    </format>
    <format dxfId="26371">
      <pivotArea dataOnly="0" labelOnly="1" fieldPosition="0">
        <references count="1">
          <reference field="13" count="16">
            <x v="0"/>
            <x v="1"/>
            <x v="2"/>
            <x v="3"/>
            <x v="6"/>
            <x v="7"/>
            <x v="8"/>
            <x v="9"/>
            <x v="10"/>
            <x v="11"/>
            <x v="13"/>
            <x v="14"/>
            <x v="15"/>
            <x v="16"/>
            <x v="17"/>
            <x v="18"/>
          </reference>
        </references>
      </pivotArea>
    </format>
    <format dxfId="26370">
      <pivotArea dataOnly="0" labelOnly="1" grandRow="1" outline="0" fieldPosition="0"/>
    </format>
    <format dxfId="26369">
      <pivotArea dataOnly="0" labelOnly="1" fieldPosition="0">
        <references count="1">
          <reference field="12" count="0"/>
        </references>
      </pivotArea>
    </format>
    <format dxfId="26368">
      <pivotArea field="12" dataOnly="0" labelOnly="1" grandCol="1" outline="0" axis="axisCol" fieldPosition="0">
        <references count="1">
          <reference field="4294967294" count="1" selected="0">
            <x v="0"/>
          </reference>
        </references>
      </pivotArea>
    </format>
    <format dxfId="26367">
      <pivotArea field="12" dataOnly="0" labelOnly="1" grandCol="1" outline="0" axis="axisCol" fieldPosition="0">
        <references count="1">
          <reference field="4294967294" count="1" selected="0">
            <x v="1"/>
          </reference>
        </references>
      </pivotArea>
    </format>
    <format dxfId="26366">
      <pivotArea field="12" dataOnly="0" labelOnly="1" grandCol="1" outline="0" axis="axisCol" fieldPosition="0">
        <references count="1">
          <reference field="4294967294" count="1" selected="0">
            <x v="0"/>
          </reference>
        </references>
      </pivotArea>
    </format>
    <format dxfId="26365">
      <pivotArea field="12" dataOnly="0" labelOnly="1" grandCol="1" outline="0" axis="axisCol" fieldPosition="0">
        <references count="1">
          <reference field="4294967294" count="1" selected="0">
            <x v="1"/>
          </reference>
        </references>
      </pivotArea>
    </format>
    <format dxfId="26364">
      <pivotArea dataOnly="0" labelOnly="1" outline="0" fieldPosition="0">
        <references count="2">
          <reference field="4294967294" count="2">
            <x v="0"/>
            <x v="1"/>
          </reference>
          <reference field="12" count="1" selected="0">
            <x v="0"/>
          </reference>
        </references>
      </pivotArea>
    </format>
    <format dxfId="26363">
      <pivotArea dataOnly="0" labelOnly="1" outline="0" fieldPosition="0">
        <references count="2">
          <reference field="4294967294" count="2">
            <x v="0"/>
            <x v="1"/>
          </reference>
          <reference field="12" count="1" selected="0">
            <x v="1"/>
          </reference>
        </references>
      </pivotArea>
    </format>
    <format dxfId="26362">
      <pivotArea outline="0" collapsedLevelsAreSubtotals="1" fieldPosition="0"/>
    </format>
    <format dxfId="26361">
      <pivotArea type="origin" dataOnly="0" labelOnly="1" outline="0" offset="A2" fieldPosition="0"/>
    </format>
    <format dxfId="26360">
      <pivotArea field="13" type="button" dataOnly="0" labelOnly="1" outline="0" axis="axisRow" fieldPosition="0"/>
    </format>
    <format dxfId="26359">
      <pivotArea dataOnly="0" labelOnly="1" fieldPosition="0">
        <references count="1">
          <reference field="13" count="16">
            <x v="0"/>
            <x v="1"/>
            <x v="2"/>
            <x v="3"/>
            <x v="6"/>
            <x v="7"/>
            <x v="8"/>
            <x v="9"/>
            <x v="10"/>
            <x v="11"/>
            <x v="13"/>
            <x v="14"/>
            <x v="15"/>
            <x v="16"/>
            <x v="17"/>
            <x v="18"/>
          </reference>
        </references>
      </pivotArea>
    </format>
    <format dxfId="26358">
      <pivotArea dataOnly="0" labelOnly="1" grandRow="1" outline="0" fieldPosition="0"/>
    </format>
    <format dxfId="26357">
      <pivotArea dataOnly="0" labelOnly="1" fieldPosition="0">
        <references count="1">
          <reference field="12" count="0"/>
        </references>
      </pivotArea>
    </format>
    <format dxfId="26356">
      <pivotArea field="12" dataOnly="0" labelOnly="1" grandCol="1" outline="0" axis="axisCol" fieldPosition="0">
        <references count="1">
          <reference field="4294967294" count="1" selected="0">
            <x v="0"/>
          </reference>
        </references>
      </pivotArea>
    </format>
    <format dxfId="26355">
      <pivotArea field="12" dataOnly="0" labelOnly="1" grandCol="1" outline="0" axis="axisCol" fieldPosition="0">
        <references count="1">
          <reference field="4294967294" count="1" selected="0">
            <x v="1"/>
          </reference>
        </references>
      </pivotArea>
    </format>
    <format dxfId="26354">
      <pivotArea field="12" dataOnly="0" labelOnly="1" grandCol="1" outline="0" axis="axisCol" fieldPosition="0">
        <references count="1">
          <reference field="4294967294" count="1" selected="0">
            <x v="0"/>
          </reference>
        </references>
      </pivotArea>
    </format>
    <format dxfId="26353">
      <pivotArea field="12" dataOnly="0" labelOnly="1" grandCol="1" outline="0" axis="axisCol" fieldPosition="0">
        <references count="1">
          <reference field="4294967294" count="1" selected="0">
            <x v="1"/>
          </reference>
        </references>
      </pivotArea>
    </format>
    <format dxfId="26352">
      <pivotArea dataOnly="0" labelOnly="1" outline="0" fieldPosition="0">
        <references count="2">
          <reference field="4294967294" count="2">
            <x v="0"/>
            <x v="1"/>
          </reference>
          <reference field="12" count="1" selected="0">
            <x v="0"/>
          </reference>
        </references>
      </pivotArea>
    </format>
    <format dxfId="26351">
      <pivotArea dataOnly="0" labelOnly="1" outline="0" fieldPosition="0">
        <references count="2">
          <reference field="4294967294" count="2">
            <x v="0"/>
            <x v="1"/>
          </reference>
          <reference field="12" count="1" selected="0">
            <x v="1"/>
          </reference>
        </references>
      </pivotArea>
    </format>
    <format dxfId="26350">
      <pivotArea outline="0" collapsedLevelsAreSubtotals="1" fieldPosition="0"/>
    </format>
    <format dxfId="26349">
      <pivotArea type="origin" dataOnly="0" labelOnly="1" outline="0" offset="A2" fieldPosition="0"/>
    </format>
    <format dxfId="26348">
      <pivotArea field="13" type="button" dataOnly="0" labelOnly="1" outline="0" axis="axisRow" fieldPosition="0"/>
    </format>
    <format dxfId="26347">
      <pivotArea dataOnly="0" labelOnly="1" fieldPosition="0">
        <references count="1">
          <reference field="13" count="16">
            <x v="0"/>
            <x v="1"/>
            <x v="2"/>
            <x v="3"/>
            <x v="6"/>
            <x v="7"/>
            <x v="8"/>
            <x v="9"/>
            <x v="10"/>
            <x v="11"/>
            <x v="13"/>
            <x v="14"/>
            <x v="15"/>
            <x v="16"/>
            <x v="17"/>
            <x v="18"/>
          </reference>
        </references>
      </pivotArea>
    </format>
    <format dxfId="26346">
      <pivotArea dataOnly="0" labelOnly="1" grandRow="1" outline="0" fieldPosition="0"/>
    </format>
    <format dxfId="26345">
      <pivotArea dataOnly="0" labelOnly="1" fieldPosition="0">
        <references count="1">
          <reference field="12" count="0"/>
        </references>
      </pivotArea>
    </format>
    <format dxfId="26344">
      <pivotArea field="12" dataOnly="0" labelOnly="1" grandCol="1" outline="0" axis="axisCol" fieldPosition="0">
        <references count="1">
          <reference field="4294967294" count="1" selected="0">
            <x v="0"/>
          </reference>
        </references>
      </pivotArea>
    </format>
    <format dxfId="26343">
      <pivotArea field="12" dataOnly="0" labelOnly="1" grandCol="1" outline="0" axis="axisCol" fieldPosition="0">
        <references count="1">
          <reference field="4294967294" count="1" selected="0">
            <x v="1"/>
          </reference>
        </references>
      </pivotArea>
    </format>
    <format dxfId="26342">
      <pivotArea field="12" dataOnly="0" labelOnly="1" grandCol="1" outline="0" axis="axisCol" fieldPosition="0">
        <references count="1">
          <reference field="4294967294" count="1" selected="0">
            <x v="0"/>
          </reference>
        </references>
      </pivotArea>
    </format>
    <format dxfId="26341">
      <pivotArea field="12" dataOnly="0" labelOnly="1" grandCol="1" outline="0" axis="axisCol" fieldPosition="0">
        <references count="1">
          <reference field="4294967294" count="1" selected="0">
            <x v="1"/>
          </reference>
        </references>
      </pivotArea>
    </format>
    <format dxfId="26340">
      <pivotArea dataOnly="0" labelOnly="1" outline="0" fieldPosition="0">
        <references count="2">
          <reference field="4294967294" count="2">
            <x v="0"/>
            <x v="1"/>
          </reference>
          <reference field="12" count="1" selected="0">
            <x v="0"/>
          </reference>
        </references>
      </pivotArea>
    </format>
    <format dxfId="26339">
      <pivotArea dataOnly="0" labelOnly="1" outline="0" fieldPosition="0">
        <references count="2">
          <reference field="4294967294" count="2">
            <x v="0"/>
            <x v="1"/>
          </reference>
          <reference field="12" count="1" selected="0">
            <x v="1"/>
          </reference>
        </references>
      </pivotArea>
    </format>
    <format dxfId="26338">
      <pivotArea outline="0" collapsedLevelsAreSubtotals="1" fieldPosition="0">
        <references count="2">
          <reference field="4294967294" count="2" selected="0">
            <x v="0"/>
            <x v="1"/>
          </reference>
          <reference field="12" count="1" selected="0">
            <x v="0"/>
          </reference>
        </references>
      </pivotArea>
    </format>
    <format dxfId="26337">
      <pivotArea type="origin" dataOnly="0" labelOnly="1" outline="0" offset="A2" fieldPosition="0"/>
    </format>
    <format dxfId="26336">
      <pivotArea field="13" type="button" dataOnly="0" labelOnly="1" outline="0" axis="axisRow" fieldPosition="0"/>
    </format>
    <format dxfId="26335">
      <pivotArea dataOnly="0" labelOnly="1" fieldPosition="0">
        <references count="1">
          <reference field="13" count="16">
            <x v="0"/>
            <x v="1"/>
            <x v="2"/>
            <x v="3"/>
            <x v="6"/>
            <x v="7"/>
            <x v="8"/>
            <x v="9"/>
            <x v="10"/>
            <x v="11"/>
            <x v="13"/>
            <x v="14"/>
            <x v="15"/>
            <x v="16"/>
            <x v="17"/>
            <x v="18"/>
          </reference>
        </references>
      </pivotArea>
    </format>
    <format dxfId="26334">
      <pivotArea dataOnly="0" labelOnly="1" grandRow="1" outline="0" fieldPosition="0"/>
    </format>
    <format dxfId="26333">
      <pivotArea dataOnly="0" labelOnly="1" fieldPosition="0">
        <references count="1">
          <reference field="12" count="1">
            <x v="0"/>
          </reference>
        </references>
      </pivotArea>
    </format>
    <format dxfId="26332">
      <pivotArea dataOnly="0" labelOnly="1" outline="0" fieldPosition="0">
        <references count="2">
          <reference field="4294967294" count="2">
            <x v="0"/>
            <x v="1"/>
          </reference>
          <reference field="12" count="1" selected="0">
            <x v="0"/>
          </reference>
        </references>
      </pivotArea>
    </format>
    <format dxfId="26331">
      <pivotArea outline="0" collapsedLevelsAreSubtotals="1" fieldPosition="0">
        <references count="2">
          <reference field="4294967294" count="2" selected="0">
            <x v="0"/>
            <x v="1"/>
          </reference>
          <reference field="12" count="1" selected="0">
            <x v="1"/>
          </reference>
        </references>
      </pivotArea>
    </format>
    <format dxfId="26330">
      <pivotArea field="12" grandCol="1" outline="0" collapsedLevelsAreSubtotals="1" axis="axisCol" fieldPosition="0">
        <references count="1">
          <reference field="4294967294" count="1" selected="0">
            <x v="0"/>
          </reference>
        </references>
      </pivotArea>
    </format>
    <format dxfId="26329">
      <pivotArea dataOnly="0" labelOnly="1" fieldPosition="0">
        <references count="1">
          <reference field="12" count="1">
            <x v="1"/>
          </reference>
        </references>
      </pivotArea>
    </format>
    <format dxfId="26328">
      <pivotArea field="12" dataOnly="0" labelOnly="1" grandCol="1" outline="0" axis="axisCol" fieldPosition="0">
        <references count="1">
          <reference field="4294967294" count="1" selected="0">
            <x v="0"/>
          </reference>
        </references>
      </pivotArea>
    </format>
    <format dxfId="26327">
      <pivotArea field="12" dataOnly="0" labelOnly="1" grandCol="1" outline="0" axis="axisCol" fieldPosition="0">
        <references count="1">
          <reference field="4294967294" count="1" selected="0">
            <x v="1"/>
          </reference>
        </references>
      </pivotArea>
    </format>
    <format dxfId="26326">
      <pivotArea dataOnly="0" labelOnly="1" outline="0" fieldPosition="0">
        <references count="2">
          <reference field="4294967294" count="2">
            <x v="0"/>
            <x v="1"/>
          </reference>
          <reference field="12" count="1" selected="0">
            <x v="1"/>
          </reference>
        </references>
      </pivotArea>
    </format>
    <format dxfId="26325">
      <pivotArea field="12" grandCol="1" outline="0" collapsedLevelsAreSubtotals="1" axis="axisCol" fieldPosition="0">
        <references count="1">
          <reference field="4294967294" count="1" selected="0">
            <x v="1"/>
          </reference>
        </references>
      </pivotArea>
    </format>
    <format dxfId="26324">
      <pivotArea field="12" dataOnly="0" labelOnly="1" grandCol="1" outline="0" axis="axisCol" fieldPosition="0">
        <references count="1">
          <reference field="4294967294" count="1" selected="0">
            <x v="0"/>
          </reference>
        </references>
      </pivotArea>
    </format>
    <format dxfId="26323">
      <pivotArea field="12" dataOnly="0" labelOnly="1" grandCol="1" outline="0" axis="axisCol" fieldPosition="0">
        <references count="1">
          <reference field="4294967294" count="1" selected="0">
            <x v="1"/>
          </reference>
        </references>
      </pivotArea>
    </format>
    <format dxfId="26322">
      <pivotArea collapsedLevelsAreSubtotals="1" fieldPosition="0">
        <references count="3">
          <reference field="4294967294" count="2" selected="0">
            <x v="0"/>
            <x v="1"/>
          </reference>
          <reference field="12" count="1" selected="0">
            <x v="0"/>
          </reference>
          <reference field="13" count="16">
            <x v="0"/>
            <x v="1"/>
            <x v="2"/>
            <x v="3"/>
            <x v="6"/>
            <x v="7"/>
            <x v="8"/>
            <x v="9"/>
            <x v="10"/>
            <x v="11"/>
            <x v="13"/>
            <x v="14"/>
            <x v="15"/>
            <x v="16"/>
            <x v="17"/>
            <x v="18"/>
          </reference>
        </references>
      </pivotArea>
    </format>
    <format dxfId="26321">
      <pivotArea type="origin" dataOnly="0" labelOnly="1" outline="0" offset="A2" fieldPosition="0"/>
    </format>
    <format dxfId="26320">
      <pivotArea field="13" type="button" dataOnly="0" labelOnly="1" outline="0" axis="axisRow" fieldPosition="0"/>
    </format>
    <format dxfId="26319">
      <pivotArea dataOnly="0" labelOnly="1" fieldPosition="0">
        <references count="1">
          <reference field="13" count="16">
            <x v="0"/>
            <x v="1"/>
            <x v="2"/>
            <x v="3"/>
            <x v="6"/>
            <x v="7"/>
            <x v="8"/>
            <x v="9"/>
            <x v="10"/>
            <x v="11"/>
            <x v="13"/>
            <x v="14"/>
            <x v="15"/>
            <x v="16"/>
            <x v="17"/>
            <x v="18"/>
          </reference>
        </references>
      </pivotArea>
    </format>
    <format dxfId="26318">
      <pivotArea dataOnly="0" labelOnly="1" fieldPosition="0">
        <references count="1">
          <reference field="12" count="1">
            <x v="0"/>
          </reference>
        </references>
      </pivotArea>
    </format>
    <format dxfId="26317">
      <pivotArea dataOnly="0" labelOnly="1" outline="0" fieldPosition="0">
        <references count="2">
          <reference field="4294967294" count="2">
            <x v="0"/>
            <x v="1"/>
          </reference>
          <reference field="12" count="1" selected="0">
            <x v="0"/>
          </reference>
        </references>
      </pivotArea>
    </format>
    <format dxfId="26316">
      <pivotArea collapsedLevelsAreSubtotals="1" fieldPosition="0">
        <references count="3">
          <reference field="4294967294" count="2" selected="0">
            <x v="0"/>
            <x v="1"/>
          </reference>
          <reference field="12" count="1" selected="0">
            <x v="0"/>
          </reference>
          <reference field="13" count="16">
            <x v="0"/>
            <x v="1"/>
            <x v="2"/>
            <x v="3"/>
            <x v="6"/>
            <x v="7"/>
            <x v="8"/>
            <x v="9"/>
            <x v="10"/>
            <x v="11"/>
            <x v="13"/>
            <x v="14"/>
            <x v="15"/>
            <x v="16"/>
            <x v="17"/>
            <x v="18"/>
          </reference>
        </references>
      </pivotArea>
    </format>
    <format dxfId="26315">
      <pivotArea type="origin" dataOnly="0" labelOnly="1" outline="0" offset="A2" fieldPosition="0"/>
    </format>
    <format dxfId="26314">
      <pivotArea field="13" type="button" dataOnly="0" labelOnly="1" outline="0" axis="axisRow" fieldPosition="0"/>
    </format>
    <format dxfId="26313">
      <pivotArea dataOnly="0" labelOnly="1" fieldPosition="0">
        <references count="1">
          <reference field="13" count="16">
            <x v="0"/>
            <x v="1"/>
            <x v="2"/>
            <x v="3"/>
            <x v="6"/>
            <x v="7"/>
            <x v="8"/>
            <x v="9"/>
            <x v="10"/>
            <x v="11"/>
            <x v="13"/>
            <x v="14"/>
            <x v="15"/>
            <x v="16"/>
            <x v="17"/>
            <x v="18"/>
          </reference>
        </references>
      </pivotArea>
    </format>
    <format dxfId="26312">
      <pivotArea dataOnly="0" labelOnly="1" fieldPosition="0">
        <references count="1">
          <reference field="12" count="1">
            <x v="0"/>
          </reference>
        </references>
      </pivotArea>
    </format>
    <format dxfId="26311">
      <pivotArea dataOnly="0" labelOnly="1" outline="0" fieldPosition="0">
        <references count="2">
          <reference field="4294967294" count="2">
            <x v="0"/>
            <x v="1"/>
          </reference>
          <reference field="12" count="1" selected="0">
            <x v="0"/>
          </reference>
        </references>
      </pivotArea>
    </format>
    <format dxfId="26310">
      <pivotArea outline="0" collapsedLevelsAreSubtotals="1" fieldPosition="0">
        <references count="2">
          <reference field="4294967294" count="2" selected="0">
            <x v="0"/>
            <x v="1"/>
          </reference>
          <reference field="12" count="1" selected="0">
            <x v="1"/>
          </reference>
        </references>
      </pivotArea>
    </format>
    <format dxfId="26309">
      <pivotArea field="12" grandCol="1" outline="0" collapsedLevelsAreSubtotals="1" axis="axisCol" fieldPosition="0">
        <references count="1">
          <reference field="4294967294" count="1" selected="0">
            <x v="0"/>
          </reference>
        </references>
      </pivotArea>
    </format>
    <format dxfId="26308">
      <pivotArea dataOnly="0" labelOnly="1" fieldPosition="0">
        <references count="1">
          <reference field="12" count="1">
            <x v="1"/>
          </reference>
        </references>
      </pivotArea>
    </format>
    <format dxfId="26307">
      <pivotArea field="12" dataOnly="0" labelOnly="1" grandCol="1" outline="0" axis="axisCol" fieldPosition="0">
        <references count="1">
          <reference field="4294967294" count="1" selected="0">
            <x v="0"/>
          </reference>
        </references>
      </pivotArea>
    </format>
    <format dxfId="26306">
      <pivotArea field="12" dataOnly="0" labelOnly="1" grandCol="1" outline="0" axis="axisCol" fieldPosition="0">
        <references count="1">
          <reference field="4294967294" count="1" selected="0">
            <x v="1"/>
          </reference>
        </references>
      </pivotArea>
    </format>
    <format dxfId="26305">
      <pivotArea dataOnly="0" labelOnly="1" outline="0" fieldPosition="0">
        <references count="2">
          <reference field="4294967294" count="2">
            <x v="0"/>
            <x v="1"/>
          </reference>
          <reference field="12" count="1" selected="0">
            <x v="1"/>
          </reference>
        </references>
      </pivotArea>
    </format>
    <format dxfId="26304">
      <pivotArea field="12" grandCol="1" outline="0" collapsedLevelsAreSubtotals="1" axis="axisCol" fieldPosition="0">
        <references count="1">
          <reference field="4294967294" count="1" selected="0">
            <x v="1"/>
          </reference>
        </references>
      </pivotArea>
    </format>
    <format dxfId="26303">
      <pivotArea field="12" dataOnly="0" labelOnly="1" grandCol="1" outline="0" axis="axisCol" fieldPosition="0">
        <references count="1">
          <reference field="4294967294" count="1" selected="0">
            <x v="0"/>
          </reference>
        </references>
      </pivotArea>
    </format>
    <format dxfId="26302">
      <pivotArea field="12" dataOnly="0" labelOnly="1" grandCol="1" outline="0" axis="axisCol" fieldPosition="0">
        <references count="1">
          <reference field="4294967294" count="1" selected="0">
            <x v="1"/>
          </reference>
        </references>
      </pivotArea>
    </format>
    <format dxfId="26301">
      <pivotArea grandRow="1" outline="0" collapsedLevelsAreSubtotals="1" fieldPosition="0"/>
    </format>
    <format dxfId="26300">
      <pivotArea dataOnly="0" labelOnly="1" grandRow="1" outline="0" fieldPosition="0"/>
    </format>
    <format dxfId="26299">
      <pivotArea collapsedLevelsAreSubtotals="1" fieldPosition="0">
        <references count="3">
          <reference field="4294967294" count="2" selected="0">
            <x v="0"/>
            <x v="1"/>
          </reference>
          <reference field="12" count="1" selected="0">
            <x v="0"/>
          </reference>
          <reference field="13" count="1">
            <x v="5"/>
          </reference>
        </references>
      </pivotArea>
    </format>
    <format dxfId="26298">
      <pivotArea dataOnly="0" labelOnly="1" fieldPosition="0">
        <references count="1">
          <reference field="13" count="1">
            <x v="5"/>
          </reference>
        </references>
      </pivotArea>
    </format>
    <format dxfId="26297">
      <pivotArea dataOnly="0" labelOnly="1" fieldPosition="0">
        <references count="1">
          <reference field="13" count="1">
            <x v="12"/>
          </reference>
        </references>
      </pivotArea>
    </format>
    <format dxfId="26296">
      <pivotArea collapsedLevelsAreSubtotals="1" fieldPosition="0">
        <references count="1">
          <reference field="13" count="12">
            <x v="3"/>
            <x v="5"/>
            <x v="6"/>
            <x v="7"/>
            <x v="8"/>
            <x v="10"/>
            <x v="11"/>
            <x v="12"/>
            <x v="14"/>
            <x v="16"/>
            <x v="17"/>
            <x v="18"/>
          </reference>
        </references>
      </pivotArea>
    </format>
    <format dxfId="26295">
      <pivotArea type="origin" dataOnly="0" labelOnly="1" outline="0" offset="A2" fieldPosition="0"/>
    </format>
    <format dxfId="26294">
      <pivotArea field="13" type="button" dataOnly="0" labelOnly="1" outline="0" axis="axisRow" fieldPosition="0"/>
    </format>
    <format dxfId="26293">
      <pivotArea dataOnly="0" labelOnly="1" fieldPosition="0">
        <references count="1">
          <reference field="13" count="12">
            <x v="3"/>
            <x v="5"/>
            <x v="6"/>
            <x v="7"/>
            <x v="8"/>
            <x v="10"/>
            <x v="11"/>
            <x v="12"/>
            <x v="14"/>
            <x v="16"/>
            <x v="17"/>
            <x v="18"/>
          </reference>
        </references>
      </pivotArea>
    </format>
    <format dxfId="26292">
      <pivotArea dataOnly="0" labelOnly="1" fieldPosition="0">
        <references count="1">
          <reference field="12" count="0"/>
        </references>
      </pivotArea>
    </format>
    <format dxfId="26291">
      <pivotArea field="12" dataOnly="0" labelOnly="1" grandCol="1" outline="0" axis="axisCol" fieldPosition="0">
        <references count="1">
          <reference field="4294967294" count="1" selected="0">
            <x v="0"/>
          </reference>
        </references>
      </pivotArea>
    </format>
    <format dxfId="26290">
      <pivotArea field="12" dataOnly="0" labelOnly="1" grandCol="1" outline="0" axis="axisCol" fieldPosition="0">
        <references count="1">
          <reference field="4294967294" count="1" selected="0">
            <x v="1"/>
          </reference>
        </references>
      </pivotArea>
    </format>
    <format dxfId="26289">
      <pivotArea field="12" dataOnly="0" labelOnly="1" grandCol="1" outline="0" axis="axisCol" fieldPosition="0">
        <references count="1">
          <reference field="4294967294" count="1" selected="0">
            <x v="0"/>
          </reference>
        </references>
      </pivotArea>
    </format>
    <format dxfId="26288">
      <pivotArea field="12" dataOnly="0" labelOnly="1" grandCol="1" outline="0" axis="axisCol" fieldPosition="0">
        <references count="1">
          <reference field="4294967294" count="1" selected="0">
            <x v="1"/>
          </reference>
        </references>
      </pivotArea>
    </format>
    <format dxfId="26287">
      <pivotArea dataOnly="0" labelOnly="1" outline="0" fieldPosition="0">
        <references count="2">
          <reference field="4294967294" count="2">
            <x v="0"/>
            <x v="1"/>
          </reference>
          <reference field="12" count="1" selected="0">
            <x v="0"/>
          </reference>
        </references>
      </pivotArea>
    </format>
    <format dxfId="26286">
      <pivotArea dataOnly="0" labelOnly="1" outline="0" fieldPosition="0">
        <references count="2">
          <reference field="4294967294" count="2">
            <x v="0"/>
            <x v="1"/>
          </reference>
          <reference field="12" count="1" selected="0">
            <x v="1"/>
          </reference>
        </references>
      </pivotArea>
    </format>
    <format dxfId="26285">
      <pivotArea collapsedLevelsAreSubtotals="1" fieldPosition="0">
        <references count="1">
          <reference field="13" count="12">
            <x v="3"/>
            <x v="5"/>
            <x v="6"/>
            <x v="7"/>
            <x v="8"/>
            <x v="10"/>
            <x v="11"/>
            <x v="12"/>
            <x v="14"/>
            <x v="16"/>
            <x v="17"/>
            <x v="18"/>
          </reference>
        </references>
      </pivotArea>
    </format>
    <format dxfId="26284">
      <pivotArea type="origin" dataOnly="0" labelOnly="1" outline="0" offset="A2" fieldPosition="0"/>
    </format>
    <format dxfId="26283">
      <pivotArea field="13" type="button" dataOnly="0" labelOnly="1" outline="0" axis="axisRow" fieldPosition="0"/>
    </format>
    <format dxfId="26282">
      <pivotArea dataOnly="0" labelOnly="1" fieldPosition="0">
        <references count="1">
          <reference field="13" count="12">
            <x v="3"/>
            <x v="5"/>
            <x v="6"/>
            <x v="7"/>
            <x v="8"/>
            <x v="10"/>
            <x v="11"/>
            <x v="12"/>
            <x v="14"/>
            <x v="16"/>
            <x v="17"/>
            <x v="18"/>
          </reference>
        </references>
      </pivotArea>
    </format>
    <format dxfId="26281">
      <pivotArea dataOnly="0" labelOnly="1" fieldPosition="0">
        <references count="1">
          <reference field="12" count="0"/>
        </references>
      </pivotArea>
    </format>
    <format dxfId="26280">
      <pivotArea field="12" dataOnly="0" labelOnly="1" grandCol="1" outline="0" axis="axisCol" fieldPosition="0">
        <references count="1">
          <reference field="4294967294" count="1" selected="0">
            <x v="0"/>
          </reference>
        </references>
      </pivotArea>
    </format>
    <format dxfId="26279">
      <pivotArea field="12" dataOnly="0" labelOnly="1" grandCol="1" outline="0" axis="axisCol" fieldPosition="0">
        <references count="1">
          <reference field="4294967294" count="1" selected="0">
            <x v="1"/>
          </reference>
        </references>
      </pivotArea>
    </format>
    <format dxfId="26278">
      <pivotArea field="12" dataOnly="0" labelOnly="1" grandCol="1" outline="0" axis="axisCol" fieldPosition="0">
        <references count="1">
          <reference field="4294967294" count="1" selected="0">
            <x v="0"/>
          </reference>
        </references>
      </pivotArea>
    </format>
    <format dxfId="26277">
      <pivotArea field="12" dataOnly="0" labelOnly="1" grandCol="1" outline="0" axis="axisCol" fieldPosition="0">
        <references count="1">
          <reference field="4294967294" count="1" selected="0">
            <x v="1"/>
          </reference>
        </references>
      </pivotArea>
    </format>
    <format dxfId="26276">
      <pivotArea dataOnly="0" labelOnly="1" outline="0" fieldPosition="0">
        <references count="2">
          <reference field="4294967294" count="2">
            <x v="0"/>
            <x v="1"/>
          </reference>
          <reference field="12" count="1" selected="0">
            <x v="0"/>
          </reference>
        </references>
      </pivotArea>
    </format>
    <format dxfId="26275">
      <pivotArea dataOnly="0" labelOnly="1" outline="0" fieldPosition="0">
        <references count="2">
          <reference field="4294967294" count="2">
            <x v="0"/>
            <x v="1"/>
          </reference>
          <reference field="12" count="1" selected="0">
            <x v="1"/>
          </reference>
        </references>
      </pivotArea>
    </format>
    <format dxfId="26274">
      <pivotArea type="origin" dataOnly="0" labelOnly="1" outline="0" offset="A2" fieldPosition="0"/>
    </format>
    <format dxfId="26273">
      <pivotArea dataOnly="0" labelOnly="1" fieldPosition="0">
        <references count="1">
          <reference field="12" count="0"/>
        </references>
      </pivotArea>
    </format>
    <format dxfId="26272">
      <pivotArea field="12" dataOnly="0" labelOnly="1" grandCol="1" outline="0" offset="IV1" axis="axisCol" fieldPosition="0">
        <references count="1">
          <reference field="4294967294" count="1" selected="0">
            <x v="0"/>
          </reference>
        </references>
      </pivotArea>
    </format>
    <format dxfId="26271">
      <pivotArea field="12" dataOnly="0" labelOnly="1" grandCol="1" outline="0" offset="IV1" axis="axisCol" fieldPosition="0">
        <references count="1">
          <reference field="4294967294" count="1" selected="0">
            <x v="1"/>
          </reference>
        </references>
      </pivotArea>
    </format>
    <format dxfId="26270">
      <pivotArea field="12" dataOnly="0" labelOnly="1" grandCol="1" outline="0" offset="IV1" axis="axisCol" fieldPosition="0">
        <references count="1">
          <reference field="4294967294" count="1" selected="0">
            <x v="0"/>
          </reference>
        </references>
      </pivotArea>
    </format>
    <format dxfId="26269">
      <pivotArea field="12" dataOnly="0" labelOnly="1" grandCol="1" outline="0" offset="IV1" axis="axisCol" fieldPosition="0">
        <references count="1">
          <reference field="4294967294" count="1" selected="0">
            <x v="1"/>
          </reference>
        </references>
      </pivotArea>
    </format>
    <format dxfId="26268">
      <pivotArea field="12" dataOnly="0" grandCol="1" outline="0" axis="axisCol" fieldPosition="0">
        <references count="1">
          <reference field="4294967294" count="1" selected="0">
            <x v="1"/>
          </reference>
        </references>
      </pivotArea>
    </format>
    <format dxfId="26267">
      <pivotArea field="12" dataOnly="0" labelOnly="1" grandCol="1" outline="0" offset="IV1" axis="axisCol" fieldPosition="0">
        <references count="1">
          <reference field="4294967294" count="1" selected="0">
            <x v="0"/>
          </reference>
        </references>
      </pivotArea>
    </format>
    <format dxfId="26266">
      <pivotArea field="12" dataOnly="0" labelOnly="1" grandCol="1" outline="0" offset="IV1" axis="axisCol" fieldPosition="0">
        <references count="1">
          <reference field="4294967294" count="1" selected="0">
            <x v="1"/>
          </reference>
        </references>
      </pivotArea>
    </format>
    <format dxfId="26265">
      <pivotArea field="12" dataOnly="0" labelOnly="1" grandCol="1" outline="0" offset="IV1" axis="axisCol" fieldPosition="0">
        <references count="1">
          <reference field="4294967294" count="1" selected="0">
            <x v="0"/>
          </reference>
        </references>
      </pivotArea>
    </format>
    <format dxfId="26264">
      <pivotArea field="12" dataOnly="0" labelOnly="1" grandCol="1" outline="0" offset="IV1" axis="axisCol" fieldPosition="0">
        <references count="1">
          <reference field="4294967294" count="1" selected="0">
            <x v="1"/>
          </reference>
        </references>
      </pivotArea>
    </format>
    <format dxfId="26263">
      <pivotArea field="12" dataOnly="0" labelOnly="1" grandCol="1" outline="0" offset="IV1" axis="axisCol" fieldPosition="0">
        <references count="1">
          <reference field="4294967294" count="1" selected="0">
            <x v="0"/>
          </reference>
        </references>
      </pivotArea>
    </format>
    <format dxfId="26262">
      <pivotArea field="12" dataOnly="0" labelOnly="1" grandCol="1" outline="0" offset="IV1" axis="axisCol" fieldPosition="0">
        <references count="1">
          <reference field="4294967294" count="1" selected="0">
            <x v="1"/>
          </reference>
        </references>
      </pivotArea>
    </format>
    <format dxfId="26261">
      <pivotArea type="all" dataOnly="0" outline="0" fieldPosition="0"/>
    </format>
    <format dxfId="26260">
      <pivotArea outline="0" collapsedLevelsAreSubtotals="1" fieldPosition="0"/>
    </format>
    <format dxfId="26259">
      <pivotArea type="origin" dataOnly="0" labelOnly="1" outline="0" fieldPosition="0"/>
    </format>
    <format dxfId="26258">
      <pivotArea field="12" type="button" dataOnly="0" labelOnly="1" outline="0" axis="axisCol" fieldPosition="0"/>
    </format>
    <format dxfId="26257">
      <pivotArea field="-2" type="button" dataOnly="0" labelOnly="1" outline="0" axis="axisCol" fieldPosition="1"/>
    </format>
    <format dxfId="26256">
      <pivotArea type="topRight" dataOnly="0" labelOnly="1" outline="0" fieldPosition="0"/>
    </format>
    <format dxfId="26255">
      <pivotArea field="13" type="button" dataOnly="0" labelOnly="1" outline="0" axis="axisRow" fieldPosition="0"/>
    </format>
    <format dxfId="26254">
      <pivotArea dataOnly="0" labelOnly="1" fieldPosition="0">
        <references count="1">
          <reference field="13" count="12">
            <x v="3"/>
            <x v="5"/>
            <x v="6"/>
            <x v="7"/>
            <x v="8"/>
            <x v="10"/>
            <x v="11"/>
            <x v="12"/>
            <x v="14"/>
            <x v="16"/>
            <x v="17"/>
            <x v="18"/>
          </reference>
        </references>
      </pivotArea>
    </format>
    <format dxfId="26253">
      <pivotArea dataOnly="0" labelOnly="1" grandRow="1" outline="0" fieldPosition="0"/>
    </format>
    <format dxfId="26252">
      <pivotArea dataOnly="0" labelOnly="1" fieldPosition="0">
        <references count="1">
          <reference field="12" count="0"/>
        </references>
      </pivotArea>
    </format>
    <format dxfId="26251">
      <pivotArea field="12" dataOnly="0" labelOnly="1" grandCol="1" outline="0" axis="axisCol" fieldPosition="0">
        <references count="1">
          <reference field="4294967294" count="1" selected="0">
            <x v="0"/>
          </reference>
        </references>
      </pivotArea>
    </format>
    <format dxfId="26250">
      <pivotArea field="12" dataOnly="0" labelOnly="1" grandCol="1" outline="0" axis="axisCol" fieldPosition="0">
        <references count="1">
          <reference field="4294967294" count="1" selected="0">
            <x v="1"/>
          </reference>
        </references>
      </pivotArea>
    </format>
    <format dxfId="26249">
      <pivotArea field="12" dataOnly="0" labelOnly="1" grandCol="1" outline="0" axis="axisCol" fieldPosition="0">
        <references count="1">
          <reference field="4294967294" count="1" selected="0">
            <x v="0"/>
          </reference>
        </references>
      </pivotArea>
    </format>
    <format dxfId="26248">
      <pivotArea field="12" dataOnly="0" labelOnly="1" grandCol="1" outline="0" axis="axisCol" fieldPosition="0">
        <references count="1">
          <reference field="4294967294" count="1" selected="0">
            <x v="1"/>
          </reference>
        </references>
      </pivotArea>
    </format>
    <format dxfId="26247">
      <pivotArea dataOnly="0" labelOnly="1" outline="0" fieldPosition="0">
        <references count="2">
          <reference field="4294967294" count="2">
            <x v="0"/>
            <x v="1"/>
          </reference>
          <reference field="12" count="1" selected="0">
            <x v="0"/>
          </reference>
        </references>
      </pivotArea>
    </format>
    <format dxfId="26246">
      <pivotArea dataOnly="0" labelOnly="1" outline="0" fieldPosition="0">
        <references count="2">
          <reference field="4294967294" count="2">
            <x v="0"/>
            <x v="1"/>
          </reference>
          <reference field="12" count="1" selected="0">
            <x v="1"/>
          </reference>
        </references>
      </pivotArea>
    </format>
    <format dxfId="26245">
      <pivotArea type="all" dataOnly="0" outline="0" fieldPosition="0"/>
    </format>
    <format dxfId="26244">
      <pivotArea outline="0" collapsedLevelsAreSubtotals="1" fieldPosition="0"/>
    </format>
    <format dxfId="26243">
      <pivotArea type="origin" dataOnly="0" labelOnly="1" outline="0" fieldPosition="0"/>
    </format>
    <format dxfId="26242">
      <pivotArea field="12" type="button" dataOnly="0" labelOnly="1" outline="0" axis="axisCol" fieldPosition="0"/>
    </format>
    <format dxfId="26241">
      <pivotArea field="-2" type="button" dataOnly="0" labelOnly="1" outline="0" axis="axisCol" fieldPosition="1"/>
    </format>
    <format dxfId="26240">
      <pivotArea type="topRight" dataOnly="0" labelOnly="1" outline="0" fieldPosition="0"/>
    </format>
    <format dxfId="26239">
      <pivotArea field="13" type="button" dataOnly="0" labelOnly="1" outline="0" axis="axisRow" fieldPosition="0"/>
    </format>
    <format dxfId="26238">
      <pivotArea dataOnly="0" labelOnly="1" fieldPosition="0">
        <references count="1">
          <reference field="13" count="12">
            <x v="3"/>
            <x v="5"/>
            <x v="6"/>
            <x v="7"/>
            <x v="8"/>
            <x v="10"/>
            <x v="11"/>
            <x v="12"/>
            <x v="14"/>
            <x v="16"/>
            <x v="17"/>
            <x v="18"/>
          </reference>
        </references>
      </pivotArea>
    </format>
    <format dxfId="26237">
      <pivotArea dataOnly="0" labelOnly="1" grandRow="1" outline="0" fieldPosition="0"/>
    </format>
    <format dxfId="26236">
      <pivotArea dataOnly="0" labelOnly="1" fieldPosition="0">
        <references count="1">
          <reference field="12" count="0"/>
        </references>
      </pivotArea>
    </format>
    <format dxfId="26235">
      <pivotArea field="12" dataOnly="0" labelOnly="1" grandCol="1" outline="0" axis="axisCol" fieldPosition="0">
        <references count="1">
          <reference field="4294967294" count="1" selected="0">
            <x v="0"/>
          </reference>
        </references>
      </pivotArea>
    </format>
    <format dxfId="26234">
      <pivotArea field="12" dataOnly="0" labelOnly="1" grandCol="1" outline="0" axis="axisCol" fieldPosition="0">
        <references count="1">
          <reference field="4294967294" count="1" selected="0">
            <x v="1"/>
          </reference>
        </references>
      </pivotArea>
    </format>
    <format dxfId="26233">
      <pivotArea field="12" dataOnly="0" labelOnly="1" grandCol="1" outline="0" axis="axisCol" fieldPosition="0">
        <references count="1">
          <reference field="4294967294" count="1" selected="0">
            <x v="0"/>
          </reference>
        </references>
      </pivotArea>
    </format>
    <format dxfId="26232">
      <pivotArea field="12" dataOnly="0" labelOnly="1" grandCol="1" outline="0" axis="axisCol" fieldPosition="0">
        <references count="1">
          <reference field="4294967294" count="1" selected="0">
            <x v="1"/>
          </reference>
        </references>
      </pivotArea>
    </format>
    <format dxfId="26231">
      <pivotArea dataOnly="0" labelOnly="1" outline="0" fieldPosition="0">
        <references count="2">
          <reference field="4294967294" count="2">
            <x v="0"/>
            <x v="1"/>
          </reference>
          <reference field="12" count="1" selected="0">
            <x v="0"/>
          </reference>
        </references>
      </pivotArea>
    </format>
    <format dxfId="26230">
      <pivotArea dataOnly="0" labelOnly="1" outline="0" fieldPosition="0">
        <references count="2">
          <reference field="4294967294" count="2">
            <x v="0"/>
            <x v="1"/>
          </reference>
          <reference field="12" count="1" selected="0">
            <x v="1"/>
          </reference>
        </references>
      </pivotArea>
    </format>
    <format dxfId="26229">
      <pivotArea outline="0" collapsedLevelsAreSubtotals="1" fieldPosition="0"/>
    </format>
    <format dxfId="26228">
      <pivotArea type="origin" dataOnly="0" labelOnly="1" outline="0" offset="A2" fieldPosition="0"/>
    </format>
    <format dxfId="26227">
      <pivotArea field="13" type="button" dataOnly="0" labelOnly="1" outline="0" axis="axisRow" fieldPosition="0"/>
    </format>
    <format dxfId="26226">
      <pivotArea dataOnly="0" labelOnly="1" fieldPosition="0">
        <references count="1">
          <reference field="13" count="12">
            <x v="3"/>
            <x v="5"/>
            <x v="6"/>
            <x v="7"/>
            <x v="8"/>
            <x v="10"/>
            <x v="11"/>
            <x v="12"/>
            <x v="14"/>
            <x v="16"/>
            <x v="17"/>
            <x v="18"/>
          </reference>
        </references>
      </pivotArea>
    </format>
    <format dxfId="26225">
      <pivotArea dataOnly="0" labelOnly="1" grandRow="1" outline="0" fieldPosition="0"/>
    </format>
    <format dxfId="26224">
      <pivotArea dataOnly="0" labelOnly="1" fieldPosition="0">
        <references count="1">
          <reference field="12" count="0"/>
        </references>
      </pivotArea>
    </format>
    <format dxfId="26223">
      <pivotArea field="12" dataOnly="0" labelOnly="1" grandCol="1" outline="0" axis="axisCol" fieldPosition="0">
        <references count="1">
          <reference field="4294967294" count="1" selected="0">
            <x v="0"/>
          </reference>
        </references>
      </pivotArea>
    </format>
    <format dxfId="26222">
      <pivotArea field="12" dataOnly="0" labelOnly="1" grandCol="1" outline="0" axis="axisCol" fieldPosition="0">
        <references count="1">
          <reference field="4294967294" count="1" selected="0">
            <x v="1"/>
          </reference>
        </references>
      </pivotArea>
    </format>
    <format dxfId="26221">
      <pivotArea field="12" dataOnly="0" labelOnly="1" grandCol="1" outline="0" axis="axisCol" fieldPosition="0">
        <references count="1">
          <reference field="4294967294" count="1" selected="0">
            <x v="0"/>
          </reference>
        </references>
      </pivotArea>
    </format>
    <format dxfId="26220">
      <pivotArea field="12" dataOnly="0" labelOnly="1" grandCol="1" outline="0" axis="axisCol" fieldPosition="0">
        <references count="1">
          <reference field="4294967294" count="1" selected="0">
            <x v="1"/>
          </reference>
        </references>
      </pivotArea>
    </format>
    <format dxfId="26219">
      <pivotArea dataOnly="0" labelOnly="1" outline="0" fieldPosition="0">
        <references count="2">
          <reference field="4294967294" count="2">
            <x v="0"/>
            <x v="1"/>
          </reference>
          <reference field="12" count="1" selected="0">
            <x v="0"/>
          </reference>
        </references>
      </pivotArea>
    </format>
    <format dxfId="26218">
      <pivotArea dataOnly="0" labelOnly="1" outline="0" fieldPosition="0">
        <references count="2">
          <reference field="4294967294" count="2">
            <x v="0"/>
            <x v="1"/>
          </reference>
          <reference field="12" count="1" selected="0">
            <x v="1"/>
          </reference>
        </references>
      </pivotArea>
    </format>
    <format dxfId="26217">
      <pivotArea outline="0" collapsedLevelsAreSubtotals="1" fieldPosition="0"/>
    </format>
    <format dxfId="26216">
      <pivotArea type="origin" dataOnly="0" labelOnly="1" outline="0" offset="A2" fieldPosition="0"/>
    </format>
    <format dxfId="26215">
      <pivotArea field="13" type="button" dataOnly="0" labelOnly="1" outline="0" axis="axisRow" fieldPosition="0"/>
    </format>
    <format dxfId="26214">
      <pivotArea dataOnly="0" labelOnly="1" fieldPosition="0">
        <references count="1">
          <reference field="13" count="12">
            <x v="3"/>
            <x v="5"/>
            <x v="6"/>
            <x v="7"/>
            <x v="8"/>
            <x v="10"/>
            <x v="11"/>
            <x v="12"/>
            <x v="14"/>
            <x v="16"/>
            <x v="17"/>
            <x v="18"/>
          </reference>
        </references>
      </pivotArea>
    </format>
    <format dxfId="26213">
      <pivotArea dataOnly="0" labelOnly="1" grandRow="1" outline="0" fieldPosition="0"/>
    </format>
    <format dxfId="26212">
      <pivotArea dataOnly="0" labelOnly="1" fieldPosition="0">
        <references count="1">
          <reference field="12" count="0"/>
        </references>
      </pivotArea>
    </format>
    <format dxfId="26211">
      <pivotArea field="12" dataOnly="0" labelOnly="1" grandCol="1" outline="0" axis="axisCol" fieldPosition="0">
        <references count="1">
          <reference field="4294967294" count="1" selected="0">
            <x v="0"/>
          </reference>
        </references>
      </pivotArea>
    </format>
    <format dxfId="26210">
      <pivotArea field="12" dataOnly="0" labelOnly="1" grandCol="1" outline="0" axis="axisCol" fieldPosition="0">
        <references count="1">
          <reference field="4294967294" count="1" selected="0">
            <x v="1"/>
          </reference>
        </references>
      </pivotArea>
    </format>
    <format dxfId="26209">
      <pivotArea field="12" dataOnly="0" labelOnly="1" grandCol="1" outline="0" axis="axisCol" fieldPosition="0">
        <references count="1">
          <reference field="4294967294" count="1" selected="0">
            <x v="0"/>
          </reference>
        </references>
      </pivotArea>
    </format>
    <format dxfId="26208">
      <pivotArea field="12" dataOnly="0" labelOnly="1" grandCol="1" outline="0" axis="axisCol" fieldPosition="0">
        <references count="1">
          <reference field="4294967294" count="1" selected="0">
            <x v="1"/>
          </reference>
        </references>
      </pivotArea>
    </format>
    <format dxfId="26207">
      <pivotArea dataOnly="0" labelOnly="1" outline="0" fieldPosition="0">
        <references count="2">
          <reference field="4294967294" count="2">
            <x v="0"/>
            <x v="1"/>
          </reference>
          <reference field="12" count="1" selected="0">
            <x v="0"/>
          </reference>
        </references>
      </pivotArea>
    </format>
    <format dxfId="26206">
      <pivotArea dataOnly="0" labelOnly="1" outline="0" fieldPosition="0">
        <references count="2">
          <reference field="4294967294" count="2">
            <x v="0"/>
            <x v="1"/>
          </reference>
          <reference field="12" count="1" selected="0">
            <x v="1"/>
          </reference>
        </references>
      </pivotArea>
    </format>
    <format dxfId="26205">
      <pivotArea type="origin" dataOnly="0" labelOnly="1" outline="0" offset="A2" fieldPosition="0"/>
    </format>
    <format dxfId="26204">
      <pivotArea dataOnly="0" labelOnly="1" fieldPosition="0">
        <references count="1">
          <reference field="12" count="0"/>
        </references>
      </pivotArea>
    </format>
    <format dxfId="26203">
      <pivotArea field="12" dataOnly="0" labelOnly="1" grandCol="1" outline="0" offset="IV1" axis="axisCol" fieldPosition="0">
        <references count="1">
          <reference field="4294967294" count="1" selected="0">
            <x v="0"/>
          </reference>
        </references>
      </pivotArea>
    </format>
    <format dxfId="26202">
      <pivotArea field="12" dataOnly="0" labelOnly="1" grandCol="1" outline="0" offset="IV1" axis="axisCol" fieldPosition="0">
        <references count="1">
          <reference field="4294967294" count="1" selected="0">
            <x v="1"/>
          </reference>
        </references>
      </pivotArea>
    </format>
    <format dxfId="26201">
      <pivotArea field="12" dataOnly="0" labelOnly="1" grandCol="1" outline="0" offset="IV1" axis="axisCol" fieldPosition="0">
        <references count="1">
          <reference field="4294967294" count="1" selected="0">
            <x v="0"/>
          </reference>
        </references>
      </pivotArea>
    </format>
    <format dxfId="26200">
      <pivotArea field="12" dataOnly="0" labelOnly="1" grandCol="1" outline="0" offset="IV1" axis="axisCol" fieldPosition="0">
        <references count="1">
          <reference field="4294967294" count="1" selected="0">
            <x v="1"/>
          </reference>
        </references>
      </pivotArea>
    </format>
    <format dxfId="26199">
      <pivotArea grandRow="1" outline="0" collapsedLevelsAreSubtotals="1" fieldPosition="0"/>
    </format>
    <format dxfId="26198">
      <pivotArea dataOnly="0" labelOnly="1" grandRow="1" outline="0" fieldPosition="0"/>
    </format>
    <format dxfId="26197">
      <pivotArea field="12" grandCol="1" outline="0" collapsedLevelsAreSubtotals="1" axis="axisCol" fieldPosition="0">
        <references count="1">
          <reference field="4294967294" count="1" selected="0">
            <x v="1"/>
          </reference>
        </references>
      </pivotArea>
    </format>
    <format dxfId="26196">
      <pivotArea field="12" dataOnly="0" labelOnly="1" grandCol="1" outline="0" axis="axisCol" fieldPosition="0">
        <references count="1">
          <reference field="4294967294" count="1" selected="0">
            <x v="0"/>
          </reference>
        </references>
      </pivotArea>
    </format>
    <format dxfId="26195">
      <pivotArea field="12" dataOnly="0" labelOnly="1" grandCol="1" outline="0" axis="axisCol" fieldPosition="0">
        <references count="1">
          <reference field="4294967294" count="1" selected="0">
            <x v="1"/>
          </reference>
        </references>
      </pivotArea>
    </format>
    <format dxfId="26194">
      <pivotArea collapsedLevelsAreSubtotals="1" fieldPosition="0">
        <references count="3">
          <reference field="4294967294" count="2" selected="0">
            <x v="0"/>
            <x v="1"/>
          </reference>
          <reference field="12" count="1" selected="0">
            <x v="1"/>
          </reference>
          <reference field="13" count="12">
            <x v="3"/>
            <x v="5"/>
            <x v="6"/>
            <x v="7"/>
            <x v="8"/>
            <x v="10"/>
            <x v="11"/>
            <x v="12"/>
            <x v="14"/>
            <x v="16"/>
            <x v="17"/>
            <x v="18"/>
          </reference>
        </references>
      </pivotArea>
    </format>
    <format dxfId="26193">
      <pivotArea field="13" grandCol="1" collapsedLevelsAreSubtotals="1" axis="axisRow" fieldPosition="0">
        <references count="2">
          <reference field="4294967294" count="2" selected="0">
            <x v="0"/>
            <x v="1"/>
          </reference>
          <reference field="13" count="12">
            <x v="3"/>
            <x v="5"/>
            <x v="6"/>
            <x v="7"/>
            <x v="8"/>
            <x v="10"/>
            <x v="11"/>
            <x v="12"/>
            <x v="14"/>
            <x v="16"/>
            <x v="17"/>
            <x v="18"/>
          </reference>
        </references>
      </pivotArea>
    </format>
    <format dxfId="26192">
      <pivotArea dataOnly="0" labelOnly="1" fieldPosition="0">
        <references count="1">
          <reference field="12" count="1">
            <x v="1"/>
          </reference>
        </references>
      </pivotArea>
    </format>
    <format dxfId="26191">
      <pivotArea field="12" dataOnly="0" labelOnly="1" grandCol="1" outline="0" axis="axisCol" fieldPosition="0">
        <references count="1">
          <reference field="4294967294" count="1" selected="0">
            <x v="0"/>
          </reference>
        </references>
      </pivotArea>
    </format>
    <format dxfId="26190">
      <pivotArea field="12" dataOnly="0" labelOnly="1" grandCol="1" outline="0" axis="axisCol" fieldPosition="0">
        <references count="1">
          <reference field="4294967294" count="1" selected="0">
            <x v="1"/>
          </reference>
        </references>
      </pivotArea>
    </format>
    <format dxfId="26189">
      <pivotArea field="12" dataOnly="0" labelOnly="1" grandCol="1" outline="0" axis="axisCol" fieldPosition="0">
        <references count="1">
          <reference field="4294967294" count="1" selected="0">
            <x v="0"/>
          </reference>
        </references>
      </pivotArea>
    </format>
    <format dxfId="26188">
      <pivotArea field="12" dataOnly="0" labelOnly="1" grandCol="1" outline="0" axis="axisCol" fieldPosition="0">
        <references count="1">
          <reference field="4294967294" count="1" selected="0">
            <x v="1"/>
          </reference>
        </references>
      </pivotArea>
    </format>
    <format dxfId="26187">
      <pivotArea dataOnly="0" labelOnly="1" outline="0" fieldPosition="0">
        <references count="2">
          <reference field="4294967294" count="2">
            <x v="0"/>
            <x v="1"/>
          </reference>
          <reference field="12" count="1" selected="0">
            <x v="1"/>
          </reference>
        </references>
      </pivotArea>
    </format>
    <format dxfId="26186">
      <pivotArea collapsedLevelsAreSubtotals="1" fieldPosition="0">
        <references count="3">
          <reference field="4294967294" count="2" selected="0">
            <x v="0"/>
            <x v="1"/>
          </reference>
          <reference field="12" count="1" selected="0">
            <x v="0"/>
          </reference>
          <reference field="13" count="12">
            <x v="3"/>
            <x v="5"/>
            <x v="6"/>
            <x v="7"/>
            <x v="8"/>
            <x v="10"/>
            <x v="11"/>
            <x v="12"/>
            <x v="14"/>
            <x v="16"/>
            <x v="17"/>
            <x v="18"/>
          </reference>
        </references>
      </pivotArea>
    </format>
    <format dxfId="26185">
      <pivotArea type="origin" dataOnly="0" labelOnly="1" outline="0" offset="A2" fieldPosition="0"/>
    </format>
    <format dxfId="26184">
      <pivotArea field="13" type="button" dataOnly="0" labelOnly="1" outline="0" axis="axisRow" fieldPosition="0"/>
    </format>
    <format dxfId="26183">
      <pivotArea dataOnly="0" labelOnly="1" fieldPosition="0">
        <references count="1">
          <reference field="13" count="12">
            <x v="3"/>
            <x v="5"/>
            <x v="6"/>
            <x v="7"/>
            <x v="8"/>
            <x v="10"/>
            <x v="11"/>
            <x v="12"/>
            <x v="14"/>
            <x v="16"/>
            <x v="17"/>
            <x v="18"/>
          </reference>
        </references>
      </pivotArea>
    </format>
    <format dxfId="26182">
      <pivotArea dataOnly="0" labelOnly="1" fieldPosition="0">
        <references count="1">
          <reference field="12" count="1">
            <x v="0"/>
          </reference>
        </references>
      </pivotArea>
    </format>
    <format dxfId="26181">
      <pivotArea dataOnly="0" labelOnly="1" outline="0" fieldPosition="0">
        <references count="2">
          <reference field="4294967294" count="2">
            <x v="0"/>
            <x v="1"/>
          </reference>
          <reference field="12" count="1" selected="0">
            <x v="0"/>
          </reference>
        </references>
      </pivotArea>
    </format>
    <format dxfId="26180">
      <pivotArea type="all" dataOnly="0" outline="0" fieldPosition="0"/>
    </format>
    <format dxfId="26179">
      <pivotArea outline="0" collapsedLevelsAreSubtotals="1" fieldPosition="0"/>
    </format>
    <format dxfId="26178">
      <pivotArea type="origin" dataOnly="0" labelOnly="1" outline="0" fieldPosition="0"/>
    </format>
    <format dxfId="26177">
      <pivotArea field="12" type="button" dataOnly="0" labelOnly="1" outline="0" axis="axisCol" fieldPosition="0"/>
    </format>
    <format dxfId="26176">
      <pivotArea field="-2" type="button" dataOnly="0" labelOnly="1" outline="0" axis="axisCol" fieldPosition="1"/>
    </format>
    <format dxfId="26175">
      <pivotArea type="topRight" dataOnly="0" labelOnly="1" outline="0" fieldPosition="0"/>
    </format>
    <format dxfId="26174">
      <pivotArea field="13" type="button" dataOnly="0" labelOnly="1" outline="0" axis="axisRow" fieldPosition="0"/>
    </format>
    <format dxfId="26173">
      <pivotArea dataOnly="0" labelOnly="1" fieldPosition="0">
        <references count="1">
          <reference field="13" count="14">
            <x v="1"/>
            <x v="2"/>
            <x v="3"/>
            <x v="6"/>
            <x v="7"/>
            <x v="8"/>
            <x v="9"/>
            <x v="10"/>
            <x v="11"/>
            <x v="14"/>
            <x v="15"/>
            <x v="16"/>
            <x v="17"/>
            <x v="18"/>
          </reference>
        </references>
      </pivotArea>
    </format>
    <format dxfId="26172">
      <pivotArea dataOnly="0" labelOnly="1" grandRow="1" outline="0" fieldPosition="0"/>
    </format>
    <format dxfId="26171">
      <pivotArea dataOnly="0" labelOnly="1" fieldPosition="0">
        <references count="1">
          <reference field="12" count="0"/>
        </references>
      </pivotArea>
    </format>
    <format dxfId="26170">
      <pivotArea field="12" dataOnly="0" labelOnly="1" grandCol="1" outline="0" axis="axisCol" fieldPosition="0">
        <references count="1">
          <reference field="4294967294" count="1" selected="0">
            <x v="0"/>
          </reference>
        </references>
      </pivotArea>
    </format>
    <format dxfId="26169">
      <pivotArea field="12" dataOnly="0" labelOnly="1" grandCol="1" outline="0" axis="axisCol" fieldPosition="0">
        <references count="1">
          <reference field="4294967294" count="1" selected="0">
            <x v="1"/>
          </reference>
        </references>
      </pivotArea>
    </format>
    <format dxfId="26168">
      <pivotArea field="12" dataOnly="0" labelOnly="1" grandCol="1" outline="0" axis="axisCol" fieldPosition="0">
        <references count="1">
          <reference field="4294967294" count="1" selected="0">
            <x v="0"/>
          </reference>
        </references>
      </pivotArea>
    </format>
    <format dxfId="26167">
      <pivotArea field="12" dataOnly="0" labelOnly="1" grandCol="1" outline="0" axis="axisCol" fieldPosition="0">
        <references count="1">
          <reference field="4294967294" count="1" selected="0">
            <x v="1"/>
          </reference>
        </references>
      </pivotArea>
    </format>
    <format dxfId="26166">
      <pivotArea dataOnly="0" labelOnly="1" outline="0" fieldPosition="0">
        <references count="2">
          <reference field="4294967294" count="2">
            <x v="0"/>
            <x v="1"/>
          </reference>
          <reference field="12" count="1" selected="0">
            <x v="0"/>
          </reference>
        </references>
      </pivotArea>
    </format>
    <format dxfId="26165">
      <pivotArea dataOnly="0" labelOnly="1" outline="0" fieldPosition="0">
        <references count="2">
          <reference field="4294967294" count="2">
            <x v="0"/>
            <x v="1"/>
          </reference>
          <reference field="12" count="1" selected="0">
            <x v="1"/>
          </reference>
        </references>
      </pivotArea>
    </format>
    <format dxfId="26164">
      <pivotArea type="all" dataOnly="0" outline="0" fieldPosition="0"/>
    </format>
    <format dxfId="26163">
      <pivotArea outline="0" collapsedLevelsAreSubtotals="1" fieldPosition="0"/>
    </format>
    <format dxfId="26162">
      <pivotArea type="origin" dataOnly="0" labelOnly="1" outline="0" fieldPosition="0"/>
    </format>
    <format dxfId="26161">
      <pivotArea field="12" type="button" dataOnly="0" labelOnly="1" outline="0" axis="axisCol" fieldPosition="0"/>
    </format>
    <format dxfId="26160">
      <pivotArea field="-2" type="button" dataOnly="0" labelOnly="1" outline="0" axis="axisCol" fieldPosition="1"/>
    </format>
    <format dxfId="26159">
      <pivotArea type="topRight" dataOnly="0" labelOnly="1" outline="0" fieldPosition="0"/>
    </format>
    <format dxfId="26158">
      <pivotArea field="13" type="button" dataOnly="0" labelOnly="1" outline="0" axis="axisRow" fieldPosition="0"/>
    </format>
    <format dxfId="26157">
      <pivotArea dataOnly="0" labelOnly="1" fieldPosition="0">
        <references count="1">
          <reference field="13" count="14">
            <x v="1"/>
            <x v="2"/>
            <x v="3"/>
            <x v="6"/>
            <x v="7"/>
            <x v="8"/>
            <x v="9"/>
            <x v="10"/>
            <x v="11"/>
            <x v="14"/>
            <x v="15"/>
            <x v="16"/>
            <x v="17"/>
            <x v="18"/>
          </reference>
        </references>
      </pivotArea>
    </format>
    <format dxfId="26156">
      <pivotArea dataOnly="0" labelOnly="1" grandRow="1" outline="0" fieldPosition="0"/>
    </format>
    <format dxfId="26155">
      <pivotArea dataOnly="0" labelOnly="1" fieldPosition="0">
        <references count="1">
          <reference field="12" count="0"/>
        </references>
      </pivotArea>
    </format>
    <format dxfId="26154">
      <pivotArea field="12" dataOnly="0" labelOnly="1" grandCol="1" outline="0" axis="axisCol" fieldPosition="0">
        <references count="1">
          <reference field="4294967294" count="1" selected="0">
            <x v="0"/>
          </reference>
        </references>
      </pivotArea>
    </format>
    <format dxfId="26153">
      <pivotArea field="12" dataOnly="0" labelOnly="1" grandCol="1" outline="0" axis="axisCol" fieldPosition="0">
        <references count="1">
          <reference field="4294967294" count="1" selected="0">
            <x v="1"/>
          </reference>
        </references>
      </pivotArea>
    </format>
    <format dxfId="26152">
      <pivotArea field="12" dataOnly="0" labelOnly="1" grandCol="1" outline="0" axis="axisCol" fieldPosition="0">
        <references count="1">
          <reference field="4294967294" count="1" selected="0">
            <x v="0"/>
          </reference>
        </references>
      </pivotArea>
    </format>
    <format dxfId="26151">
      <pivotArea field="12" dataOnly="0" labelOnly="1" grandCol="1" outline="0" axis="axisCol" fieldPosition="0">
        <references count="1">
          <reference field="4294967294" count="1" selected="0">
            <x v="1"/>
          </reference>
        </references>
      </pivotArea>
    </format>
    <format dxfId="26150">
      <pivotArea dataOnly="0" labelOnly="1" outline="0" fieldPosition="0">
        <references count="2">
          <reference field="4294967294" count="2">
            <x v="0"/>
            <x v="1"/>
          </reference>
          <reference field="12" count="1" selected="0">
            <x v="0"/>
          </reference>
        </references>
      </pivotArea>
    </format>
    <format dxfId="26149">
      <pivotArea dataOnly="0" labelOnly="1" outline="0" fieldPosition="0">
        <references count="2">
          <reference field="4294967294" count="2">
            <x v="0"/>
            <x v="1"/>
          </reference>
          <reference field="12" count="1" selected="0">
            <x v="1"/>
          </reference>
        </references>
      </pivotArea>
    </format>
    <format dxfId="26148">
      <pivotArea type="all" dataOnly="0" outline="0" fieldPosition="0"/>
    </format>
    <format dxfId="26147">
      <pivotArea outline="0" collapsedLevelsAreSubtotals="1" fieldPosition="0"/>
    </format>
    <format dxfId="26146">
      <pivotArea type="origin" dataOnly="0" labelOnly="1" outline="0" fieldPosition="0"/>
    </format>
    <format dxfId="26145">
      <pivotArea field="12" type="button" dataOnly="0" labelOnly="1" outline="0" axis="axisCol" fieldPosition="0"/>
    </format>
    <format dxfId="26144">
      <pivotArea field="-2" type="button" dataOnly="0" labelOnly="1" outline="0" axis="axisCol" fieldPosition="1"/>
    </format>
    <format dxfId="26143">
      <pivotArea type="topRight" dataOnly="0" labelOnly="1" outline="0" fieldPosition="0"/>
    </format>
    <format dxfId="26142">
      <pivotArea field="13" type="button" dataOnly="0" labelOnly="1" outline="0" axis="axisRow" fieldPosition="0"/>
    </format>
    <format dxfId="26141">
      <pivotArea dataOnly="0" labelOnly="1" fieldPosition="0">
        <references count="1">
          <reference field="13" count="14">
            <x v="1"/>
            <x v="2"/>
            <x v="3"/>
            <x v="6"/>
            <x v="7"/>
            <x v="8"/>
            <x v="9"/>
            <x v="10"/>
            <x v="11"/>
            <x v="14"/>
            <x v="15"/>
            <x v="16"/>
            <x v="17"/>
            <x v="18"/>
          </reference>
        </references>
      </pivotArea>
    </format>
    <format dxfId="26140">
      <pivotArea dataOnly="0" labelOnly="1" grandRow="1" outline="0" fieldPosition="0"/>
    </format>
    <format dxfId="26139">
      <pivotArea dataOnly="0" labelOnly="1" fieldPosition="0">
        <references count="1">
          <reference field="12" count="0"/>
        </references>
      </pivotArea>
    </format>
    <format dxfId="26138">
      <pivotArea field="12" dataOnly="0" labelOnly="1" grandCol="1" outline="0" axis="axisCol" fieldPosition="0">
        <references count="1">
          <reference field="4294967294" count="1" selected="0">
            <x v="0"/>
          </reference>
        </references>
      </pivotArea>
    </format>
    <format dxfId="26137">
      <pivotArea field="12" dataOnly="0" labelOnly="1" grandCol="1" outline="0" axis="axisCol" fieldPosition="0">
        <references count="1">
          <reference field="4294967294" count="1" selected="0">
            <x v="1"/>
          </reference>
        </references>
      </pivotArea>
    </format>
    <format dxfId="26136">
      <pivotArea field="12" dataOnly="0" labelOnly="1" grandCol="1" outline="0" axis="axisCol" fieldPosition="0">
        <references count="1">
          <reference field="4294967294" count="1" selected="0">
            <x v="0"/>
          </reference>
        </references>
      </pivotArea>
    </format>
    <format dxfId="26135">
      <pivotArea field="12" dataOnly="0" labelOnly="1" grandCol="1" outline="0" axis="axisCol" fieldPosition="0">
        <references count="1">
          <reference field="4294967294" count="1" selected="0">
            <x v="1"/>
          </reference>
        </references>
      </pivotArea>
    </format>
    <format dxfId="26134">
      <pivotArea dataOnly="0" labelOnly="1" outline="0" fieldPosition="0">
        <references count="2">
          <reference field="4294967294" count="2">
            <x v="0"/>
            <x v="1"/>
          </reference>
          <reference field="12" count="1" selected="0">
            <x v="0"/>
          </reference>
        </references>
      </pivotArea>
    </format>
    <format dxfId="26133">
      <pivotArea dataOnly="0" labelOnly="1" outline="0" fieldPosition="0">
        <references count="2">
          <reference field="4294967294" count="2">
            <x v="0"/>
            <x v="1"/>
          </reference>
          <reference field="12" count="1" selected="0">
            <x v="1"/>
          </reference>
        </references>
      </pivotArea>
    </format>
    <format dxfId="26132">
      <pivotArea outline="0" collapsedLevelsAreSubtotals="1" fieldPosition="0"/>
    </format>
    <format dxfId="26131">
      <pivotArea type="origin" dataOnly="0" labelOnly="1" outline="0" offset="A2" fieldPosition="0"/>
    </format>
    <format dxfId="26130">
      <pivotArea field="13" type="button" dataOnly="0" labelOnly="1" outline="0" axis="axisRow" fieldPosition="0"/>
    </format>
    <format dxfId="26129">
      <pivotArea dataOnly="0" labelOnly="1" fieldPosition="0">
        <references count="1">
          <reference field="13" count="14">
            <x v="1"/>
            <x v="2"/>
            <x v="3"/>
            <x v="6"/>
            <x v="7"/>
            <x v="8"/>
            <x v="9"/>
            <x v="10"/>
            <x v="11"/>
            <x v="14"/>
            <x v="15"/>
            <x v="16"/>
            <x v="17"/>
            <x v="18"/>
          </reference>
        </references>
      </pivotArea>
    </format>
    <format dxfId="26128">
      <pivotArea dataOnly="0" labelOnly="1" grandRow="1" outline="0" fieldPosition="0"/>
    </format>
    <format dxfId="26127">
      <pivotArea dataOnly="0" labelOnly="1" fieldPosition="0">
        <references count="1">
          <reference field="12" count="0"/>
        </references>
      </pivotArea>
    </format>
    <format dxfId="26126">
      <pivotArea field="12" dataOnly="0" labelOnly="1" grandCol="1" outline="0" axis="axisCol" fieldPosition="0">
        <references count="1">
          <reference field="4294967294" count="1" selected="0">
            <x v="0"/>
          </reference>
        </references>
      </pivotArea>
    </format>
    <format dxfId="26125">
      <pivotArea field="12" dataOnly="0" labelOnly="1" grandCol="1" outline="0" axis="axisCol" fieldPosition="0">
        <references count="1">
          <reference field="4294967294" count="1" selected="0">
            <x v="1"/>
          </reference>
        </references>
      </pivotArea>
    </format>
    <format dxfId="26124">
      <pivotArea field="12" dataOnly="0" labelOnly="1" grandCol="1" outline="0" axis="axisCol" fieldPosition="0">
        <references count="1">
          <reference field="4294967294" count="1" selected="0">
            <x v="0"/>
          </reference>
        </references>
      </pivotArea>
    </format>
    <format dxfId="26123">
      <pivotArea field="12" dataOnly="0" labelOnly="1" grandCol="1" outline="0" axis="axisCol" fieldPosition="0">
        <references count="1">
          <reference field="4294967294" count="1" selected="0">
            <x v="1"/>
          </reference>
        </references>
      </pivotArea>
    </format>
    <format dxfId="26122">
      <pivotArea dataOnly="0" labelOnly="1" outline="0" fieldPosition="0">
        <references count="2">
          <reference field="4294967294" count="2">
            <x v="0"/>
            <x v="1"/>
          </reference>
          <reference field="12" count="1" selected="0">
            <x v="0"/>
          </reference>
        </references>
      </pivotArea>
    </format>
    <format dxfId="26121">
      <pivotArea dataOnly="0" labelOnly="1" outline="0" fieldPosition="0">
        <references count="2">
          <reference field="4294967294" count="2">
            <x v="0"/>
            <x v="1"/>
          </reference>
          <reference field="12" count="1" selected="0">
            <x v="1"/>
          </reference>
        </references>
      </pivotArea>
    </format>
    <format dxfId="26120">
      <pivotArea collapsedLevelsAreSubtotals="1" fieldPosition="0">
        <references count="3">
          <reference field="4294967294" count="2" selected="0">
            <x v="0"/>
            <x v="1"/>
          </reference>
          <reference field="12" count="1" selected="0">
            <x v="1"/>
          </reference>
          <reference field="13" count="3">
            <x v="1"/>
            <x v="2"/>
            <x v="3"/>
          </reference>
        </references>
      </pivotArea>
    </format>
    <format dxfId="26119">
      <pivotArea field="13" grandCol="1" collapsedLevelsAreSubtotals="1" axis="axisRow" fieldPosition="0">
        <references count="2">
          <reference field="4294967294" count="2" selected="0">
            <x v="0"/>
            <x v="1"/>
          </reference>
          <reference field="13" count="3">
            <x v="1"/>
            <x v="2"/>
            <x v="3"/>
          </reference>
        </references>
      </pivotArea>
    </format>
    <format dxfId="26118">
      <pivotArea collapsedLevelsAreSubtotals="1" fieldPosition="0">
        <references count="3">
          <reference field="4294967294" count="2" selected="0">
            <x v="0"/>
            <x v="1"/>
          </reference>
          <reference field="12" count="1" selected="0">
            <x v="0"/>
          </reference>
          <reference field="13" count="4">
            <x v="1"/>
            <x v="2"/>
            <x v="3"/>
            <x v="6"/>
          </reference>
        </references>
      </pivotArea>
    </format>
    <format dxfId="26117">
      <pivotArea dataOnly="0" labelOnly="1" fieldPosition="0">
        <references count="1">
          <reference field="13" count="4">
            <x v="1"/>
            <x v="2"/>
            <x v="3"/>
            <x v="6"/>
          </reference>
        </references>
      </pivotArea>
    </format>
    <format dxfId="26116">
      <pivotArea outline="0" collapsedLevelsAreSubtotals="1" fieldPosition="0"/>
    </format>
    <format dxfId="26115">
      <pivotArea type="origin" dataOnly="0" labelOnly="1" outline="0" offset="A2" fieldPosition="0"/>
    </format>
    <format dxfId="26114">
      <pivotArea field="13" type="button" dataOnly="0" labelOnly="1" outline="0" axis="axisRow" fieldPosition="0"/>
    </format>
    <format dxfId="26113">
      <pivotArea dataOnly="0" labelOnly="1" fieldPosition="0">
        <references count="1">
          <reference field="13" count="14">
            <x v="1"/>
            <x v="2"/>
            <x v="3"/>
            <x v="6"/>
            <x v="7"/>
            <x v="8"/>
            <x v="9"/>
            <x v="10"/>
            <x v="11"/>
            <x v="14"/>
            <x v="15"/>
            <x v="16"/>
            <x v="17"/>
            <x v="18"/>
          </reference>
        </references>
      </pivotArea>
    </format>
    <format dxfId="26112">
      <pivotArea dataOnly="0" labelOnly="1" grandRow="1" outline="0" fieldPosition="0"/>
    </format>
    <format dxfId="26111">
      <pivotArea dataOnly="0" labelOnly="1" fieldPosition="0">
        <references count="1">
          <reference field="12" count="0"/>
        </references>
      </pivotArea>
    </format>
    <format dxfId="26110">
      <pivotArea field="12" dataOnly="0" labelOnly="1" grandCol="1" outline="0" axis="axisCol" fieldPosition="0">
        <references count="1">
          <reference field="4294967294" count="1" selected="0">
            <x v="0"/>
          </reference>
        </references>
      </pivotArea>
    </format>
    <format dxfId="26109">
      <pivotArea field="12" dataOnly="0" labelOnly="1" grandCol="1" outline="0" axis="axisCol" fieldPosition="0">
        <references count="1">
          <reference field="4294967294" count="1" selected="0">
            <x v="1"/>
          </reference>
        </references>
      </pivotArea>
    </format>
    <format dxfId="26108">
      <pivotArea field="12" dataOnly="0" labelOnly="1" grandCol="1" outline="0" axis="axisCol" fieldPosition="0">
        <references count="1">
          <reference field="4294967294" count="1" selected="0">
            <x v="0"/>
          </reference>
        </references>
      </pivotArea>
    </format>
    <format dxfId="26107">
      <pivotArea field="12" dataOnly="0" labelOnly="1" grandCol="1" outline="0" axis="axisCol" fieldPosition="0">
        <references count="1">
          <reference field="4294967294" count="1" selected="0">
            <x v="1"/>
          </reference>
        </references>
      </pivotArea>
    </format>
    <format dxfId="26106">
      <pivotArea dataOnly="0" labelOnly="1" outline="0" fieldPosition="0">
        <references count="2">
          <reference field="4294967294" count="2">
            <x v="0"/>
            <x v="1"/>
          </reference>
          <reference field="12" count="1" selected="0">
            <x v="0"/>
          </reference>
        </references>
      </pivotArea>
    </format>
    <format dxfId="26105">
      <pivotArea dataOnly="0" labelOnly="1" outline="0" fieldPosition="0">
        <references count="2">
          <reference field="4294967294" count="2">
            <x v="0"/>
            <x v="1"/>
          </reference>
          <reference field="12" count="1" selected="0">
            <x v="1"/>
          </reference>
        </references>
      </pivotArea>
    </format>
    <format dxfId="26104">
      <pivotArea grandRow="1" outline="0" collapsedLevelsAreSubtotals="1" fieldPosition="0"/>
    </format>
    <format dxfId="26103">
      <pivotArea dataOnly="0" labelOnly="1" grandRow="1" outline="0" fieldPosition="0"/>
    </format>
    <format dxfId="26102">
      <pivotArea type="origin" dataOnly="0" labelOnly="1" outline="0" offset="A2" fieldPosition="0"/>
    </format>
    <format dxfId="26101">
      <pivotArea dataOnly="0" labelOnly="1" fieldPosition="0">
        <references count="1">
          <reference field="12" count="0"/>
        </references>
      </pivotArea>
    </format>
    <format dxfId="26100">
      <pivotArea field="12" dataOnly="0" labelOnly="1" grandCol="1" outline="0" offset="IV1" axis="axisCol" fieldPosition="0">
        <references count="1">
          <reference field="4294967294" count="1" selected="0">
            <x v="0"/>
          </reference>
        </references>
      </pivotArea>
    </format>
    <format dxfId="26099">
      <pivotArea field="12" dataOnly="0" labelOnly="1" grandCol="1" outline="0" offset="IV1" axis="axisCol" fieldPosition="0">
        <references count="1">
          <reference field="4294967294" count="1" selected="0">
            <x v="1"/>
          </reference>
        </references>
      </pivotArea>
    </format>
    <format dxfId="26098">
      <pivotArea field="12" dataOnly="0" labelOnly="1" grandCol="1" outline="0" offset="IV1" axis="axisCol" fieldPosition="0">
        <references count="1">
          <reference field="4294967294" count="1" selected="0">
            <x v="0"/>
          </reference>
        </references>
      </pivotArea>
    </format>
    <format dxfId="26097">
      <pivotArea field="12" dataOnly="0" labelOnly="1" grandCol="1" outline="0" offset="IV1" axis="axisCol" fieldPosition="0">
        <references count="1">
          <reference field="4294967294" count="1" selected="0">
            <x v="1"/>
          </reference>
        </references>
      </pivotArea>
    </format>
    <format dxfId="26096">
      <pivotArea field="12" dataOnly="0" grandCol="1" outline="0" axis="axisCol" fieldPosition="0">
        <references count="1">
          <reference field="4294967294" count="1" selected="0">
            <x v="1"/>
          </reference>
        </references>
      </pivotArea>
    </format>
    <format dxfId="26095">
      <pivotArea collapsedLevelsAreSubtotals="1" fieldPosition="0">
        <references count="1">
          <reference field="13" count="14">
            <x v="1"/>
            <x v="2"/>
            <x v="3"/>
            <x v="6"/>
            <x v="7"/>
            <x v="8"/>
            <x v="9"/>
            <x v="10"/>
            <x v="11"/>
            <x v="14"/>
            <x v="15"/>
            <x v="16"/>
            <x v="17"/>
            <x v="18"/>
          </reference>
        </references>
      </pivotArea>
    </format>
    <format dxfId="26094">
      <pivotArea type="origin" dataOnly="0" labelOnly="1" outline="0" offset="A2" fieldPosition="0"/>
    </format>
    <format dxfId="26093">
      <pivotArea field="13" type="button" dataOnly="0" labelOnly="1" outline="0" axis="axisRow" fieldPosition="0"/>
    </format>
    <format dxfId="26092">
      <pivotArea dataOnly="0" labelOnly="1" fieldPosition="0">
        <references count="1">
          <reference field="13" count="14">
            <x v="1"/>
            <x v="2"/>
            <x v="3"/>
            <x v="6"/>
            <x v="7"/>
            <x v="8"/>
            <x v="9"/>
            <x v="10"/>
            <x v="11"/>
            <x v="14"/>
            <x v="15"/>
            <x v="16"/>
            <x v="17"/>
            <x v="18"/>
          </reference>
        </references>
      </pivotArea>
    </format>
    <format dxfId="26091">
      <pivotArea dataOnly="0" labelOnly="1" fieldPosition="0">
        <references count="1">
          <reference field="12" count="0"/>
        </references>
      </pivotArea>
    </format>
    <format dxfId="26090">
      <pivotArea field="12" dataOnly="0" labelOnly="1" grandCol="1" outline="0" axis="axisCol" fieldPosition="0">
        <references count="1">
          <reference field="4294967294" count="1" selected="0">
            <x v="0"/>
          </reference>
        </references>
      </pivotArea>
    </format>
    <format dxfId="26089">
      <pivotArea field="12" dataOnly="0" labelOnly="1" grandCol="1" outline="0" axis="axisCol" fieldPosition="0">
        <references count="1">
          <reference field="4294967294" count="1" selected="0">
            <x v="1"/>
          </reference>
        </references>
      </pivotArea>
    </format>
    <format dxfId="26088">
      <pivotArea field="12" dataOnly="0" labelOnly="1" grandCol="1" outline="0" axis="axisCol" fieldPosition="0">
        <references count="1">
          <reference field="4294967294" count="1" selected="0">
            <x v="0"/>
          </reference>
        </references>
      </pivotArea>
    </format>
    <format dxfId="26087">
      <pivotArea field="12" dataOnly="0" labelOnly="1" grandCol="1" outline="0" axis="axisCol" fieldPosition="0">
        <references count="1">
          <reference field="4294967294" count="1" selected="0">
            <x v="1"/>
          </reference>
        </references>
      </pivotArea>
    </format>
    <format dxfId="26086">
      <pivotArea dataOnly="0" labelOnly="1" outline="0" fieldPosition="0">
        <references count="2">
          <reference field="4294967294" count="2">
            <x v="0"/>
            <x v="1"/>
          </reference>
          <reference field="12" count="1" selected="0">
            <x v="0"/>
          </reference>
        </references>
      </pivotArea>
    </format>
    <format dxfId="26085">
      <pivotArea dataOnly="0" labelOnly="1" outline="0" fieldPosition="0">
        <references count="2">
          <reference field="4294967294" count="2">
            <x v="0"/>
            <x v="1"/>
          </reference>
          <reference field="12" count="1" selected="0">
            <x v="1"/>
          </reference>
        </references>
      </pivotArea>
    </format>
    <format dxfId="26084">
      <pivotArea collapsedLevelsAreSubtotals="1" fieldPosition="0">
        <references count="1">
          <reference field="13" count="14">
            <x v="1"/>
            <x v="2"/>
            <x v="3"/>
            <x v="6"/>
            <x v="7"/>
            <x v="8"/>
            <x v="9"/>
            <x v="10"/>
            <x v="11"/>
            <x v="14"/>
            <x v="15"/>
            <x v="16"/>
            <x v="17"/>
            <x v="18"/>
          </reference>
        </references>
      </pivotArea>
    </format>
    <format dxfId="26083">
      <pivotArea type="origin" dataOnly="0" labelOnly="1" outline="0" offset="A2" fieldPosition="0"/>
    </format>
    <format dxfId="26082">
      <pivotArea field="13" type="button" dataOnly="0" labelOnly="1" outline="0" axis="axisRow" fieldPosition="0"/>
    </format>
    <format dxfId="26081">
      <pivotArea dataOnly="0" labelOnly="1" fieldPosition="0">
        <references count="1">
          <reference field="13" count="14">
            <x v="1"/>
            <x v="2"/>
            <x v="3"/>
            <x v="6"/>
            <x v="7"/>
            <x v="8"/>
            <x v="9"/>
            <x v="10"/>
            <x v="11"/>
            <x v="14"/>
            <x v="15"/>
            <x v="16"/>
            <x v="17"/>
            <x v="18"/>
          </reference>
        </references>
      </pivotArea>
    </format>
    <format dxfId="26080">
      <pivotArea dataOnly="0" labelOnly="1" fieldPosition="0">
        <references count="1">
          <reference field="12" count="0"/>
        </references>
      </pivotArea>
    </format>
    <format dxfId="26079">
      <pivotArea field="12" dataOnly="0" labelOnly="1" grandCol="1" outline="0" axis="axisCol" fieldPosition="0">
        <references count="1">
          <reference field="4294967294" count="1" selected="0">
            <x v="0"/>
          </reference>
        </references>
      </pivotArea>
    </format>
    <format dxfId="26078">
      <pivotArea field="12" dataOnly="0" labelOnly="1" grandCol="1" outline="0" axis="axisCol" fieldPosition="0">
        <references count="1">
          <reference field="4294967294" count="1" selected="0">
            <x v="1"/>
          </reference>
        </references>
      </pivotArea>
    </format>
    <format dxfId="26077">
      <pivotArea field="12" dataOnly="0" labelOnly="1" grandCol="1" outline="0" axis="axisCol" fieldPosition="0">
        <references count="1">
          <reference field="4294967294" count="1" selected="0">
            <x v="0"/>
          </reference>
        </references>
      </pivotArea>
    </format>
    <format dxfId="26076">
      <pivotArea field="12" dataOnly="0" labelOnly="1" grandCol="1" outline="0" axis="axisCol" fieldPosition="0">
        <references count="1">
          <reference field="4294967294" count="1" selected="0">
            <x v="1"/>
          </reference>
        </references>
      </pivotArea>
    </format>
    <format dxfId="26075">
      <pivotArea dataOnly="0" labelOnly="1" outline="0" fieldPosition="0">
        <references count="2">
          <reference field="4294967294" count="2">
            <x v="0"/>
            <x v="1"/>
          </reference>
          <reference field="12" count="1" selected="0">
            <x v="0"/>
          </reference>
        </references>
      </pivotArea>
    </format>
    <format dxfId="26074">
      <pivotArea dataOnly="0" labelOnly="1" outline="0" fieldPosition="0">
        <references count="2">
          <reference field="4294967294" count="2">
            <x v="0"/>
            <x v="1"/>
          </reference>
          <reference field="12" count="1" selected="0">
            <x v="1"/>
          </reference>
        </references>
      </pivotArea>
    </format>
    <format dxfId="26073">
      <pivotArea collapsedLevelsAreSubtotals="1" fieldPosition="0">
        <references count="3">
          <reference field="4294967294" count="2" selected="0">
            <x v="0"/>
            <x v="1"/>
          </reference>
          <reference field="12" count="1" selected="0">
            <x v="1"/>
          </reference>
          <reference field="13" count="14">
            <x v="1"/>
            <x v="2"/>
            <x v="3"/>
            <x v="6"/>
            <x v="7"/>
            <x v="8"/>
            <x v="9"/>
            <x v="10"/>
            <x v="11"/>
            <x v="14"/>
            <x v="15"/>
            <x v="16"/>
            <x v="17"/>
            <x v="18"/>
          </reference>
        </references>
      </pivotArea>
    </format>
    <format dxfId="26072">
      <pivotArea field="13" grandCol="1" collapsedLevelsAreSubtotals="1" axis="axisRow" fieldPosition="0">
        <references count="2">
          <reference field="4294967294" count="2" selected="0">
            <x v="0"/>
            <x v="1"/>
          </reference>
          <reference field="13" count="14">
            <x v="1"/>
            <x v="2"/>
            <x v="3"/>
            <x v="6"/>
            <x v="7"/>
            <x v="8"/>
            <x v="9"/>
            <x v="10"/>
            <x v="11"/>
            <x v="14"/>
            <x v="15"/>
            <x v="16"/>
            <x v="17"/>
            <x v="18"/>
          </reference>
        </references>
      </pivotArea>
    </format>
    <format dxfId="26071">
      <pivotArea collapsedLevelsAreSubtotals="1" fieldPosition="0">
        <references count="3">
          <reference field="4294967294" count="2" selected="0">
            <x v="0"/>
            <x v="1"/>
          </reference>
          <reference field="12" count="1" selected="0">
            <x v="0"/>
          </reference>
          <reference field="13" count="14">
            <x v="1"/>
            <x v="2"/>
            <x v="3"/>
            <x v="6"/>
            <x v="7"/>
            <x v="8"/>
            <x v="9"/>
            <x v="10"/>
            <x v="11"/>
            <x v="14"/>
            <x v="15"/>
            <x v="16"/>
            <x v="17"/>
            <x v="18"/>
          </reference>
        </references>
      </pivotArea>
    </format>
    <format dxfId="26070">
      <pivotArea dataOnly="0" labelOnly="1" fieldPosition="0">
        <references count="1">
          <reference field="13" count="14">
            <x v="1"/>
            <x v="2"/>
            <x v="3"/>
            <x v="6"/>
            <x v="7"/>
            <x v="8"/>
            <x v="9"/>
            <x v="10"/>
            <x v="11"/>
            <x v="14"/>
            <x v="15"/>
            <x v="16"/>
            <x v="17"/>
            <x v="18"/>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BFC0014-FB4F-4614-A380-DE26C9D13C2C}" name="PivotTable17" cacheId="86"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01:D221" firstHeaderRow="1" firstDataRow="2" firstDataCol="1" rowPageCount="3" colPageCount="1"/>
  <pivotFields count="162">
    <pivotField compact="0" outline="0" showAll="0"/>
    <pivotField compact="0" outline="0" showAll="0"/>
    <pivotField compact="0" outline="0" showAll="0"/>
    <pivotField axis="axisPage" compact="0" outline="0" multipleItemSelectionAllowed="1" showAll="0">
      <items count="32">
        <item x="1"/>
        <item x="15"/>
        <item x="16"/>
        <item x="4"/>
        <item x="17"/>
        <item x="7"/>
        <item x="11"/>
        <item x="28"/>
        <item x="5"/>
        <item x="13"/>
        <item x="20"/>
        <item x="6"/>
        <item x="22"/>
        <item x="3"/>
        <item x="10"/>
        <item x="12"/>
        <item x="24"/>
        <item x="21"/>
        <item x="0"/>
        <item x="26"/>
        <item m="1" x="30"/>
        <item x="14"/>
        <item x="9"/>
        <item x="29"/>
        <item x="2"/>
        <item x="23"/>
        <item x="19"/>
        <item x="8"/>
        <item x="18"/>
        <item x="25"/>
        <item x="27"/>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x="4"/>
        <item x="1"/>
        <item x="2"/>
        <item x="5"/>
        <item x="3"/>
        <item t="default"/>
      </items>
    </pivotField>
    <pivotField compact="0" outline="0" showAll="0" defaultSubtotal="0"/>
    <pivotField axis="axisCol" dataField="1" compact="0" outline="0" showAll="0" sortType="ascending">
      <items count="3">
        <item x="0"/>
        <item x="1"/>
        <item t="default"/>
      </items>
    </pivotField>
    <pivotField axis="axisRow" compact="0" outline="0" showAll="0" sortType="ascending" defaultSubtotal="0">
      <items count="18">
        <item x="3"/>
        <item x="4"/>
        <item x="7"/>
        <item x="2"/>
        <item x="10"/>
        <item x="11"/>
        <item x="15"/>
        <item x="1"/>
        <item n="PARMESHWAR KOTULE"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3">
        <item x="0"/>
        <item x="1"/>
        <item m="1" x="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
  </colFields>
  <colItems count="3">
    <i>
      <x/>
    </i>
    <i>
      <x v="1"/>
    </i>
    <i t="grand">
      <x/>
    </i>
  </colItems>
  <pageFields count="3">
    <pageField fld="12" hier="-1"/>
    <pageField fld="3" hier="-1"/>
    <pageField fld="52" hier="-1"/>
  </pageFields>
  <dataFields count="1">
    <dataField name="Count of RECEIPT CUT" fld="14" subtotal="count" baseField="0" baseItem="0"/>
  </dataFields>
  <formats count="398">
    <format dxfId="27105">
      <pivotArea outline="0" collapsedLevelsAreSubtotals="1" fieldPosition="0"/>
    </format>
    <format dxfId="27104">
      <pivotArea dataOnly="0" labelOnly="1" grandCol="1" outline="0" fieldPosition="0"/>
    </format>
    <format dxfId="27103">
      <pivotArea outline="0" collapsedLevelsAreSubtotals="1" fieldPosition="0"/>
    </format>
    <format dxfId="27102">
      <pivotArea dataOnly="0" labelOnly="1" grandCol="1" outline="0" fieldPosition="0"/>
    </format>
    <format dxfId="27101">
      <pivotArea dataOnly="0" labelOnly="1" grandRow="1" outline="0" fieldPosition="0"/>
    </format>
    <format dxfId="27100">
      <pivotArea dataOnly="0" labelOnly="1" grandCol="1" outline="0" fieldPosition="0"/>
    </format>
    <format dxfId="27099">
      <pivotArea dataOnly="0" labelOnly="1" grandCol="1" outline="0" fieldPosition="0"/>
    </format>
    <format dxfId="27098">
      <pivotArea dataOnly="0" labelOnly="1" outline="0" fieldPosition="0">
        <references count="1">
          <reference field="14" count="0"/>
        </references>
      </pivotArea>
    </format>
    <format dxfId="27097">
      <pivotArea dataOnly="0" labelOnly="1" grandCol="1" outline="0" fieldPosition="0"/>
    </format>
    <format dxfId="27096">
      <pivotArea dataOnly="0" labelOnly="1" outline="0" fieldPosition="0">
        <references count="1">
          <reference field="14" count="0"/>
        </references>
      </pivotArea>
    </format>
    <format dxfId="27095">
      <pivotArea dataOnly="0" labelOnly="1" grandCol="1" outline="0" fieldPosition="0"/>
    </format>
    <format dxfId="27094">
      <pivotArea grandRow="1" outline="0" collapsedLevelsAreSubtotals="1" fieldPosition="0"/>
    </format>
    <format dxfId="27093">
      <pivotArea dataOnly="0" labelOnly="1" grandRow="1" outline="0" fieldPosition="0"/>
    </format>
    <format dxfId="27092">
      <pivotArea dataOnly="0" labelOnly="1" grandRow="1" outline="0" fieldPosition="0"/>
    </format>
    <format dxfId="27091">
      <pivotArea grandRow="1" outline="0" collapsedLevelsAreSubtotals="1" fieldPosition="0"/>
    </format>
    <format dxfId="27090">
      <pivotArea dataOnly="0" labelOnly="1" grandRow="1" outline="0" fieldPosition="0"/>
    </format>
    <format dxfId="27089">
      <pivotArea grandRow="1" outline="0" collapsedLevelsAreSubtotals="1" fieldPosition="0"/>
    </format>
    <format dxfId="27088">
      <pivotArea dataOnly="0" labelOnly="1" grandRow="1" outline="0" fieldPosition="0"/>
    </format>
    <format dxfId="27087">
      <pivotArea grandRow="1" outline="0" collapsedLevelsAreSubtotals="1" fieldPosition="0"/>
    </format>
    <format dxfId="27086">
      <pivotArea grandRow="1" outline="0" collapsedLevelsAreSubtotals="1" fieldPosition="0"/>
    </format>
    <format dxfId="27085">
      <pivotArea dataOnly="0" labelOnly="1" grandRow="1" outline="0" fieldPosition="0"/>
    </format>
    <format dxfId="27084">
      <pivotArea dataOnly="0" labelOnly="1" grandRow="1" outline="0" fieldPosition="0"/>
    </format>
    <format dxfId="27083">
      <pivotArea dataOnly="0" labelOnly="1" grandRow="1" outline="0" fieldPosition="0"/>
    </format>
    <format dxfId="27082">
      <pivotArea dataOnly="0" labelOnly="1" grandRow="1" outline="0" fieldPosition="0"/>
    </format>
    <format dxfId="27081">
      <pivotArea grandRow="1" outline="0" collapsedLevelsAreSubtotals="1" fieldPosition="0"/>
    </format>
    <format dxfId="27080">
      <pivotArea dataOnly="0" labelOnly="1" grandRow="1" outline="0" fieldPosition="0"/>
    </format>
    <format dxfId="27079">
      <pivotArea dataOnly="0" labelOnly="1" outline="0" fieldPosition="0">
        <references count="1">
          <reference field="14" count="0"/>
        </references>
      </pivotArea>
    </format>
    <format dxfId="27078">
      <pivotArea dataOnly="0" labelOnly="1" grandCol="1" outline="0" fieldPosition="0"/>
    </format>
    <format dxfId="27077">
      <pivotArea grandRow="1" outline="0" collapsedLevelsAreSubtotals="1" fieldPosition="0"/>
    </format>
    <format dxfId="27076">
      <pivotArea dataOnly="0" labelOnly="1" grandRow="1" outline="0" fieldPosition="0"/>
    </format>
    <format dxfId="27075">
      <pivotArea grandRow="1" outline="0" collapsedLevelsAreSubtotals="1" fieldPosition="0"/>
    </format>
    <format dxfId="27074">
      <pivotArea dataOnly="0" labelOnly="1" grandRow="1" outline="0" fieldPosition="0"/>
    </format>
    <format dxfId="27073">
      <pivotArea dataOnly="0" labelOnly="1" outline="0" fieldPosition="0">
        <references count="1">
          <reference field="14" count="0"/>
        </references>
      </pivotArea>
    </format>
    <format dxfId="27072">
      <pivotArea dataOnly="0" labelOnly="1" grandCol="1" outline="0" fieldPosition="0"/>
    </format>
    <format dxfId="27071">
      <pivotArea dataOnly="0" labelOnly="1" outline="0" fieldPosition="0">
        <references count="1">
          <reference field="14" count="1">
            <x v="0"/>
          </reference>
        </references>
      </pivotArea>
    </format>
    <format dxfId="27070">
      <pivotArea dataOnly="0" labelOnly="1" grandCol="1" outline="0" fieldPosition="0"/>
    </format>
    <format dxfId="27069">
      <pivotArea field="14" grandRow="1" outline="0" collapsedLevelsAreSubtotals="1" axis="axisCol" fieldPosition="0">
        <references count="1">
          <reference field="14" count="1" selected="0">
            <x v="0"/>
          </reference>
        </references>
      </pivotArea>
    </format>
    <format dxfId="27068">
      <pivotArea grandRow="1" grandCol="1" outline="0" collapsedLevelsAreSubtotals="1" fieldPosition="0"/>
    </format>
    <format dxfId="27067">
      <pivotArea dataOnly="0" labelOnly="1" outline="0" fieldPosition="0">
        <references count="1">
          <reference field="14" count="0"/>
        </references>
      </pivotArea>
    </format>
    <format dxfId="27066">
      <pivotArea dataOnly="0" labelOnly="1" grandCol="1" outline="0" fieldPosition="0"/>
    </format>
    <format dxfId="27065">
      <pivotArea dataOnly="0" labelOnly="1" outline="0" fieldPosition="0">
        <references count="1">
          <reference field="14" count="0"/>
        </references>
      </pivotArea>
    </format>
    <format dxfId="27064">
      <pivotArea dataOnly="0" labelOnly="1" grandCol="1" outline="0" fieldPosition="0"/>
    </format>
    <format dxfId="27063">
      <pivotArea grandRow="1" outline="0" collapsedLevelsAreSubtotals="1" fieldPosition="0"/>
    </format>
    <format dxfId="27062">
      <pivotArea grandRow="1" outline="0" collapsedLevelsAreSubtotals="1" fieldPosition="0"/>
    </format>
    <format dxfId="27061">
      <pivotArea dataOnly="0" labelOnly="1" grandRow="1" outline="0" fieldPosition="0"/>
    </format>
    <format dxfId="27060">
      <pivotArea dataOnly="0" labelOnly="1" outline="0" fieldPosition="0">
        <references count="1">
          <reference field="14" count="0"/>
        </references>
      </pivotArea>
    </format>
    <format dxfId="27059">
      <pivotArea dataOnly="0" labelOnly="1" grandCol="1" outline="0" fieldPosition="0"/>
    </format>
    <format dxfId="27058">
      <pivotArea dataOnly="0" labelOnly="1" grandRow="1" outline="0" fieldPosition="0"/>
    </format>
    <format dxfId="27057">
      <pivotArea dataOnly="0" labelOnly="1" outline="0" fieldPosition="0">
        <references count="1">
          <reference field="14" count="0"/>
        </references>
      </pivotArea>
    </format>
    <format dxfId="27056">
      <pivotArea dataOnly="0" labelOnly="1" grandCol="1" outline="0" fieldPosition="0"/>
    </format>
    <format dxfId="27055">
      <pivotArea dataOnly="0" labelOnly="1" outline="0" fieldPosition="0">
        <references count="1">
          <reference field="14" count="0"/>
        </references>
      </pivotArea>
    </format>
    <format dxfId="27054">
      <pivotArea dataOnly="0" labelOnly="1" grandCol="1" outline="0" fieldPosition="0"/>
    </format>
    <format dxfId="27053">
      <pivotArea type="origin" dataOnly="0" labelOnly="1" outline="0" fieldPosition="0"/>
    </format>
    <format dxfId="27052">
      <pivotArea field="14" type="button" dataOnly="0" labelOnly="1" outline="0" axis="axisCol" fieldPosition="0"/>
    </format>
    <format dxfId="27051">
      <pivotArea type="topRight" dataOnly="0" labelOnly="1" outline="0" fieldPosition="0"/>
    </format>
    <format dxfId="27050">
      <pivotArea dataOnly="0" labelOnly="1" outline="0" fieldPosition="0">
        <references count="1">
          <reference field="14" count="0"/>
        </references>
      </pivotArea>
    </format>
    <format dxfId="27049">
      <pivotArea dataOnly="0" labelOnly="1" grandCol="1" outline="0" fieldPosition="0"/>
    </format>
    <format dxfId="27048">
      <pivotArea type="origin" dataOnly="0" labelOnly="1" outline="0" fieldPosition="0"/>
    </format>
    <format dxfId="27047">
      <pivotArea field="14" type="button" dataOnly="0" labelOnly="1" outline="0" axis="axisCol" fieldPosition="0"/>
    </format>
    <format dxfId="27046">
      <pivotArea type="topRight" dataOnly="0" labelOnly="1" outline="0" fieldPosition="0"/>
    </format>
    <format dxfId="27045">
      <pivotArea dataOnly="0" labelOnly="1" outline="0" fieldPosition="0">
        <references count="1">
          <reference field="14" count="0"/>
        </references>
      </pivotArea>
    </format>
    <format dxfId="27044">
      <pivotArea dataOnly="0" labelOnly="1" grandCol="1" outline="0" fieldPosition="0"/>
    </format>
    <format dxfId="27043">
      <pivotArea grandRow="1" outline="0" collapsedLevelsAreSubtotals="1" fieldPosition="0"/>
    </format>
    <format dxfId="27042">
      <pivotArea dataOnly="0" labelOnly="1" grandRow="1" outline="0" fieldPosition="0"/>
    </format>
    <format dxfId="27041">
      <pivotArea grandRow="1" outline="0" collapsedLevelsAreSubtotals="1" fieldPosition="0"/>
    </format>
    <format dxfId="27040">
      <pivotArea dataOnly="0" labelOnly="1" grandRow="1" outline="0" fieldPosition="0"/>
    </format>
    <format dxfId="27039">
      <pivotArea grandRow="1" outline="0" collapsedLevelsAreSubtotals="1" fieldPosition="0"/>
    </format>
    <format dxfId="27038">
      <pivotArea dataOnly="0" labelOnly="1" grandRow="1" outline="0" fieldPosition="0"/>
    </format>
    <format dxfId="27037">
      <pivotArea grandRow="1" outline="0" collapsedLevelsAreSubtotals="1" fieldPosition="0"/>
    </format>
    <format dxfId="27036">
      <pivotArea dataOnly="0" labelOnly="1" grandRow="1" outline="0" fieldPosition="0"/>
    </format>
    <format dxfId="27035">
      <pivotArea grandRow="1" outline="0" collapsedLevelsAreSubtotals="1" fieldPosition="0"/>
    </format>
    <format dxfId="27034">
      <pivotArea dataOnly="0" labelOnly="1" grandRow="1" outline="0" fieldPosition="0"/>
    </format>
    <format dxfId="27033">
      <pivotArea grandRow="1" outline="0" collapsedLevelsAreSubtotals="1" fieldPosition="0"/>
    </format>
    <format dxfId="27032">
      <pivotArea dataOnly="0" labelOnly="1" grandRow="1" outline="0" fieldPosition="0"/>
    </format>
    <format dxfId="27031">
      <pivotArea grandRow="1" outline="0" collapsedLevelsAreSubtotals="1" fieldPosition="0"/>
    </format>
    <format dxfId="27030">
      <pivotArea dataOnly="0" labelOnly="1" grandRow="1" outline="0" fieldPosition="0"/>
    </format>
    <format dxfId="27029">
      <pivotArea grandRow="1" outline="0" collapsedLevelsAreSubtotals="1" fieldPosition="0"/>
    </format>
    <format dxfId="27028">
      <pivotArea dataOnly="0" labelOnly="1" grandRow="1" outline="0" fieldPosition="0"/>
    </format>
    <format dxfId="27027">
      <pivotArea dataOnly="0" labelOnly="1" grandRow="1" outline="0" fieldPosition="0"/>
    </format>
    <format dxfId="27026">
      <pivotArea dataOnly="0" labelOnly="1" grandRow="1" outline="0" fieldPosition="0"/>
    </format>
    <format dxfId="27025">
      <pivotArea dataOnly="0" labelOnly="1" grandRow="1" outline="0" fieldPosition="0"/>
    </format>
    <format dxfId="27024">
      <pivotArea dataOnly="0" labelOnly="1" grandRow="1" outline="0" fieldPosition="0"/>
    </format>
    <format dxfId="27023">
      <pivotArea dataOnly="0" labelOnly="1" grandRow="1" outline="0" fieldPosition="0"/>
    </format>
    <format dxfId="27022">
      <pivotArea dataOnly="0" labelOnly="1" grandRow="1" outline="0" fieldPosition="0"/>
    </format>
    <format dxfId="27021">
      <pivotArea dataOnly="0" labelOnly="1" grandRow="1" outline="0" fieldPosition="0"/>
    </format>
    <format dxfId="27020">
      <pivotArea dataOnly="0" labelOnly="1" grandRow="1" outline="0" fieldPosition="0"/>
    </format>
    <format dxfId="27019">
      <pivotArea dataOnly="0" labelOnly="1" grandRow="1" outline="0" fieldPosition="0"/>
    </format>
    <format dxfId="27018">
      <pivotArea dataOnly="0" labelOnly="1" grandRow="1" outline="0" fieldPosition="0"/>
    </format>
    <format dxfId="27017">
      <pivotArea dataOnly="0" labelOnly="1" grandRow="1" outline="0" fieldPosition="0"/>
    </format>
    <format dxfId="27016">
      <pivotArea dataOnly="0" labelOnly="1" grandRow="1" outline="0" fieldPosition="0"/>
    </format>
    <format dxfId="27015">
      <pivotArea dataOnly="0" labelOnly="1" grandRow="1" outline="0" fieldPosition="0"/>
    </format>
    <format dxfId="27014">
      <pivotArea dataOnly="0" labelOnly="1" grandRow="1" outline="0" fieldPosition="0"/>
    </format>
    <format dxfId="27013">
      <pivotArea dataOnly="0" labelOnly="1" grandRow="1" outline="0" fieldPosition="0"/>
    </format>
    <format dxfId="27012">
      <pivotArea dataOnly="0" labelOnly="1" grandRow="1" outline="0" fieldPosition="0"/>
    </format>
    <format dxfId="27011">
      <pivotArea dataOnly="0" labelOnly="1" grandRow="1" outline="0" fieldPosition="0"/>
    </format>
    <format dxfId="27010">
      <pivotArea dataOnly="0" labelOnly="1" grandRow="1" outline="0" fieldPosition="0"/>
    </format>
    <format dxfId="27009">
      <pivotArea dataOnly="0" labelOnly="1" grandRow="1" outline="0" fieldPosition="0"/>
    </format>
    <format dxfId="27008">
      <pivotArea dataOnly="0" labelOnly="1" grandRow="1" outline="0" fieldPosition="0"/>
    </format>
    <format dxfId="27007">
      <pivotArea dataOnly="0" labelOnly="1" grandRow="1" outline="0" fieldPosition="0"/>
    </format>
    <format dxfId="27006">
      <pivotArea dataOnly="0" labelOnly="1" grandRow="1" outline="0" fieldPosition="0"/>
    </format>
    <format dxfId="27005">
      <pivotArea dataOnly="0" labelOnly="1" grandRow="1" outline="0" fieldPosition="0"/>
    </format>
    <format dxfId="27004">
      <pivotArea dataOnly="0" labelOnly="1" grandRow="1" outline="0" fieldPosition="0"/>
    </format>
    <format dxfId="27003">
      <pivotArea dataOnly="0" labelOnly="1" grandRow="1" outline="0" fieldPosition="0"/>
    </format>
    <format dxfId="27002">
      <pivotArea dataOnly="0" labelOnly="1" grandRow="1" outline="0" fieldPosition="0"/>
    </format>
    <format dxfId="27001">
      <pivotArea dataOnly="0" labelOnly="1" grandRow="1" outline="0" fieldPosition="0"/>
    </format>
    <format dxfId="27000">
      <pivotArea dataOnly="0" labelOnly="1" grandRow="1" outline="0" fieldPosition="0"/>
    </format>
    <format dxfId="26999">
      <pivotArea dataOnly="0" labelOnly="1" grandRow="1" outline="0" fieldPosition="0"/>
    </format>
    <format dxfId="26998">
      <pivotArea dataOnly="0" labelOnly="1" grandRow="1" outline="0" fieldPosition="0"/>
    </format>
    <format dxfId="26997">
      <pivotArea dataOnly="0" labelOnly="1" grandRow="1" outline="0" fieldPosition="0"/>
    </format>
    <format dxfId="26996">
      <pivotArea dataOnly="0" labelOnly="1" grandRow="1" outline="0" fieldPosition="0"/>
    </format>
    <format dxfId="26995">
      <pivotArea dataOnly="0" labelOnly="1" grandRow="1" outline="0" fieldPosition="0"/>
    </format>
    <format dxfId="26994">
      <pivotArea dataOnly="0" labelOnly="1" grandRow="1" outline="0" fieldPosition="0"/>
    </format>
    <format dxfId="26993">
      <pivotArea type="origin" dataOnly="0" labelOnly="1" outline="0" fieldPosition="0"/>
    </format>
    <format dxfId="26992">
      <pivotArea dataOnly="0" labelOnly="1" grandRow="1" outline="0" fieldPosition="0"/>
    </format>
    <format dxfId="26991">
      <pivotArea type="origin" dataOnly="0" labelOnly="1" outline="0" fieldPosition="0"/>
    </format>
    <format dxfId="26990">
      <pivotArea dataOnly="0" labelOnly="1" grandRow="1" outline="0" fieldPosition="0"/>
    </format>
    <format dxfId="26989">
      <pivotArea dataOnly="0" labelOnly="1" grandRow="1" outline="0" fieldPosition="0"/>
    </format>
    <format dxfId="26988">
      <pivotArea type="origin" dataOnly="0" labelOnly="1" outline="0" fieldPosition="0"/>
    </format>
    <format dxfId="26987">
      <pivotArea dataOnly="0" labelOnly="1" grandRow="1" outline="0" fieldPosition="0"/>
    </format>
    <format dxfId="26986">
      <pivotArea type="origin" dataOnly="0" labelOnly="1" outline="0" fieldPosition="0"/>
    </format>
    <format dxfId="26985">
      <pivotArea dataOnly="0" labelOnly="1" grandRow="1" outline="0" fieldPosition="0"/>
    </format>
    <format dxfId="26984">
      <pivotArea grandRow="1" outline="0" collapsedLevelsAreSubtotals="1" fieldPosition="0"/>
    </format>
    <format dxfId="26983">
      <pivotArea grandRow="1" outline="0" collapsedLevelsAreSubtotals="1" fieldPosition="0"/>
    </format>
    <format dxfId="26982">
      <pivotArea dataOnly="0" labelOnly="1" grandRow="1" outline="0" fieldPosition="0"/>
    </format>
    <format dxfId="26981">
      <pivotArea dataOnly="0" labelOnly="1" outline="0" fieldPosition="0">
        <references count="1">
          <reference field="14" count="0"/>
        </references>
      </pivotArea>
    </format>
    <format dxfId="26980">
      <pivotArea dataOnly="0" labelOnly="1" grandCol="1" outline="0" fieldPosition="0"/>
    </format>
    <format dxfId="26979">
      <pivotArea dataOnly="0" labelOnly="1" outline="0" fieldPosition="0">
        <references count="1">
          <reference field="14" count="0"/>
        </references>
      </pivotArea>
    </format>
    <format dxfId="26978">
      <pivotArea dataOnly="0" labelOnly="1" grandCol="1" outline="0" fieldPosition="0"/>
    </format>
    <format dxfId="26977">
      <pivotArea grandRow="1" outline="0" collapsedLevelsAreSubtotals="1" fieldPosition="0"/>
    </format>
    <format dxfId="26976">
      <pivotArea dataOnly="0" labelOnly="1" grandRow="1" outline="0" fieldPosition="0"/>
    </format>
    <format dxfId="26975">
      <pivotArea grandRow="1" outline="0" collapsedLevelsAreSubtotals="1" fieldPosition="0"/>
    </format>
    <format dxfId="26974">
      <pivotArea dataOnly="0" labelOnly="1" grandRow="1" outline="0" fieldPosition="0"/>
    </format>
    <format dxfId="26973">
      <pivotArea grandRow="1" outline="0" collapsedLevelsAreSubtotals="1" fieldPosition="0"/>
    </format>
    <format dxfId="26972">
      <pivotArea dataOnly="0" labelOnly="1" grandRow="1" outline="0" fieldPosition="0"/>
    </format>
    <format dxfId="26971">
      <pivotArea grandRow="1" outline="0" collapsedLevelsAreSubtotals="1" fieldPosition="0"/>
    </format>
    <format dxfId="26970">
      <pivotArea dataOnly="0" labelOnly="1" grandRow="1" outline="0" fieldPosition="0"/>
    </format>
    <format dxfId="26969">
      <pivotArea grandRow="1" outline="0" collapsedLevelsAreSubtotals="1" fieldPosition="0"/>
    </format>
    <format dxfId="26968">
      <pivotArea dataOnly="0" labelOnly="1" grandRow="1" outline="0" fieldPosition="0"/>
    </format>
    <format dxfId="26967">
      <pivotArea grandRow="1" outline="0" collapsedLevelsAreSubtotals="1" fieldPosition="0"/>
    </format>
    <format dxfId="26966">
      <pivotArea dataOnly="0" labelOnly="1" grandRow="1" outline="0" fieldPosition="0"/>
    </format>
    <format dxfId="26965">
      <pivotArea grandRow="1" outline="0" collapsedLevelsAreSubtotals="1" fieldPosition="0"/>
    </format>
    <format dxfId="26964">
      <pivotArea dataOnly="0" labelOnly="1" grandRow="1" outline="0" fieldPosition="0"/>
    </format>
    <format dxfId="26963">
      <pivotArea grandRow="1" outline="0" collapsedLevelsAreSubtotals="1" fieldPosition="0"/>
    </format>
    <format dxfId="26962">
      <pivotArea dataOnly="0" labelOnly="1" grandRow="1" outline="0" fieldPosition="0"/>
    </format>
    <format dxfId="26961">
      <pivotArea grandRow="1" outline="0" collapsedLevelsAreSubtotals="1" fieldPosition="0"/>
    </format>
    <format dxfId="26960">
      <pivotArea dataOnly="0" labelOnly="1" grandRow="1" outline="0" fieldPosition="0"/>
    </format>
    <format dxfId="26959">
      <pivotArea grandRow="1" outline="0" collapsedLevelsAreSubtotals="1" fieldPosition="0"/>
    </format>
    <format dxfId="26958">
      <pivotArea dataOnly="0" labelOnly="1" grandRow="1" outline="0" fieldPosition="0"/>
    </format>
    <format dxfId="26957">
      <pivotArea dataOnly="0" labelOnly="1" grandRow="1" outline="0" fieldPosition="0"/>
    </format>
    <format dxfId="26956">
      <pivotArea dataOnly="0" labelOnly="1" outline="0" fieldPosition="0">
        <references count="1">
          <reference field="14" count="0"/>
        </references>
      </pivotArea>
    </format>
    <format dxfId="26955">
      <pivotArea dataOnly="0" labelOnly="1" grandCol="1" outline="0" fieldPosition="0"/>
    </format>
    <format dxfId="26954">
      <pivotArea dataOnly="0" labelOnly="1" grandRow="1" outline="0" fieldPosition="0"/>
    </format>
    <format dxfId="26953">
      <pivotArea dataOnly="0" labelOnly="1" outline="0" fieldPosition="0">
        <references count="1">
          <reference field="14" count="0"/>
        </references>
      </pivotArea>
    </format>
    <format dxfId="26952">
      <pivotArea dataOnly="0" labelOnly="1" grandCol="1" outline="0" fieldPosition="0"/>
    </format>
    <format dxfId="26951">
      <pivotArea dataOnly="0" labelOnly="1" outline="0" fieldPosition="0">
        <references count="1">
          <reference field="14" count="0"/>
        </references>
      </pivotArea>
    </format>
    <format dxfId="26950">
      <pivotArea dataOnly="0" labelOnly="1" grandCol="1" outline="0" fieldPosition="0"/>
    </format>
    <format dxfId="26949">
      <pivotArea dataOnly="0" labelOnly="1" grandRow="1" outline="0" fieldPosition="0"/>
    </format>
    <format dxfId="26948">
      <pivotArea dataOnly="0" labelOnly="1" outline="0" fieldPosition="0">
        <references count="1">
          <reference field="14" count="0"/>
        </references>
      </pivotArea>
    </format>
    <format dxfId="26947">
      <pivotArea dataOnly="0" labelOnly="1" grandCol="1" outline="0" fieldPosition="0"/>
    </format>
    <format dxfId="26946">
      <pivotArea dataOnly="0" labelOnly="1" grandRow="1" outline="0" fieldPosition="0"/>
    </format>
    <format dxfId="26945">
      <pivotArea dataOnly="0" labelOnly="1" outline="0" fieldPosition="0">
        <references count="1">
          <reference field="14" count="0"/>
        </references>
      </pivotArea>
    </format>
    <format dxfId="26944">
      <pivotArea dataOnly="0" labelOnly="1" grandCol="1" outline="0" fieldPosition="0"/>
    </format>
    <format dxfId="26943">
      <pivotArea dataOnly="0" labelOnly="1" grandRow="1" outline="0" fieldPosition="0"/>
    </format>
    <format dxfId="26942">
      <pivotArea dataOnly="0" labelOnly="1" outline="0" fieldPosition="0">
        <references count="1">
          <reference field="14" count="0"/>
        </references>
      </pivotArea>
    </format>
    <format dxfId="26941">
      <pivotArea dataOnly="0" labelOnly="1" grandCol="1" outline="0" fieldPosition="0"/>
    </format>
    <format dxfId="26940">
      <pivotArea dataOnly="0" labelOnly="1" grandRow="1" outline="0" fieldPosition="0"/>
    </format>
    <format dxfId="26939">
      <pivotArea dataOnly="0" labelOnly="1" outline="0" fieldPosition="0">
        <references count="1">
          <reference field="14" count="0"/>
        </references>
      </pivotArea>
    </format>
    <format dxfId="26938">
      <pivotArea dataOnly="0" labelOnly="1" grandCol="1" outline="0" fieldPosition="0"/>
    </format>
    <format dxfId="26937">
      <pivotArea dataOnly="0" labelOnly="1" outline="0" fieldPosition="0">
        <references count="1">
          <reference field="14" count="0"/>
        </references>
      </pivotArea>
    </format>
    <format dxfId="26936">
      <pivotArea dataOnly="0" labelOnly="1" grandCol="1" outline="0" fieldPosition="0"/>
    </format>
    <format dxfId="26935">
      <pivotArea grandRow="1" outline="0" collapsedLevelsAreSubtotals="1" fieldPosition="0"/>
    </format>
    <format dxfId="26934">
      <pivotArea dataOnly="0" labelOnly="1" grandRow="1" outline="0" fieldPosition="0"/>
    </format>
    <format dxfId="26933">
      <pivotArea grandRow="1" outline="0" collapsedLevelsAreSubtotals="1" fieldPosition="0"/>
    </format>
    <format dxfId="26932">
      <pivotArea dataOnly="0" labelOnly="1" grandRow="1" outline="0" fieldPosition="0"/>
    </format>
    <format dxfId="26931">
      <pivotArea grandRow="1" outline="0" collapsedLevelsAreSubtotals="1" fieldPosition="0"/>
    </format>
    <format dxfId="26930">
      <pivotArea dataOnly="0" labelOnly="1" grandRow="1" outline="0" fieldPosition="0"/>
    </format>
    <format dxfId="26929">
      <pivotArea grandRow="1" outline="0" collapsedLevelsAreSubtotals="1" fieldPosition="0"/>
    </format>
    <format dxfId="26928">
      <pivotArea dataOnly="0" labelOnly="1" grandRow="1" outline="0" fieldPosition="0"/>
    </format>
    <format dxfId="26927">
      <pivotArea grandRow="1" outline="0" collapsedLevelsAreSubtotals="1" fieldPosition="0"/>
    </format>
    <format dxfId="26926">
      <pivotArea dataOnly="0" labelOnly="1" grandRow="1" outline="0" fieldPosition="0"/>
    </format>
    <format dxfId="26925">
      <pivotArea dataOnly="0" labelOnly="1" grandRow="1" outline="0" fieldPosition="0"/>
    </format>
    <format dxfId="26924">
      <pivotArea dataOnly="0" labelOnly="1" outline="0" fieldPosition="0">
        <references count="1">
          <reference field="14" count="0"/>
        </references>
      </pivotArea>
    </format>
    <format dxfId="26923">
      <pivotArea dataOnly="0" labelOnly="1" grandCol="1" outline="0" fieldPosition="0"/>
    </format>
    <format dxfId="26922">
      <pivotArea dataOnly="0" labelOnly="1" grandRow="1" outline="0" fieldPosition="0"/>
    </format>
    <format dxfId="26921">
      <pivotArea dataOnly="0" labelOnly="1" outline="0" fieldPosition="0">
        <references count="1">
          <reference field="14" count="0"/>
        </references>
      </pivotArea>
    </format>
    <format dxfId="26920">
      <pivotArea dataOnly="0" labelOnly="1" grandCol="1" outline="0" fieldPosition="0"/>
    </format>
    <format dxfId="26919">
      <pivotArea dataOnly="0" labelOnly="1" outline="0" fieldPosition="0">
        <references count="1">
          <reference field="14" count="0"/>
        </references>
      </pivotArea>
    </format>
    <format dxfId="26918">
      <pivotArea dataOnly="0" labelOnly="1" grandCol="1" outline="0" fieldPosition="0"/>
    </format>
    <format dxfId="26917">
      <pivotArea grandRow="1" outline="0" collapsedLevelsAreSubtotals="1" fieldPosition="0"/>
    </format>
    <format dxfId="26916">
      <pivotArea dataOnly="0" labelOnly="1" grandRow="1" outline="0" fieldPosition="0"/>
    </format>
    <format dxfId="26915">
      <pivotArea grandRow="1" outline="0" collapsedLevelsAreSubtotals="1" fieldPosition="0"/>
    </format>
    <format dxfId="26914">
      <pivotArea dataOnly="0" labelOnly="1" grandRow="1" outline="0" fieldPosition="0"/>
    </format>
    <format dxfId="26913">
      <pivotArea grandRow="1" outline="0" collapsedLevelsAreSubtotals="1" fieldPosition="0"/>
    </format>
    <format dxfId="26912">
      <pivotArea dataOnly="0" labelOnly="1" grandRow="1" outline="0" fieldPosition="0"/>
    </format>
    <format dxfId="26911">
      <pivotArea grandRow="1" outline="0" collapsedLevelsAreSubtotals="1" fieldPosition="0"/>
    </format>
    <format dxfId="26910">
      <pivotArea dataOnly="0" labelOnly="1" grandRow="1" outline="0" fieldPosition="0"/>
    </format>
    <format dxfId="26909">
      <pivotArea grandRow="1" outline="0" collapsedLevelsAreSubtotals="1" fieldPosition="0"/>
    </format>
    <format dxfId="26908">
      <pivotArea dataOnly="0" labelOnly="1" grandRow="1" outline="0" fieldPosition="0"/>
    </format>
    <format dxfId="26907">
      <pivotArea grandRow="1" outline="0" collapsedLevelsAreSubtotals="1" fieldPosition="0"/>
    </format>
    <format dxfId="26906">
      <pivotArea dataOnly="0" labelOnly="1" grandRow="1" outline="0" fieldPosition="0"/>
    </format>
    <format dxfId="26905">
      <pivotArea grandRow="1" outline="0" collapsedLevelsAreSubtotals="1" fieldPosition="0"/>
    </format>
    <format dxfId="26904">
      <pivotArea dataOnly="0" labelOnly="1" grandRow="1" outline="0" fieldPosition="0"/>
    </format>
    <format dxfId="26903">
      <pivotArea grandRow="1" outline="0" collapsedLevelsAreSubtotals="1" fieldPosition="0"/>
    </format>
    <format dxfId="26902">
      <pivotArea dataOnly="0" labelOnly="1" grandRow="1" outline="0" fieldPosition="0"/>
    </format>
    <format dxfId="26901">
      <pivotArea grandRow="1" outline="0" collapsedLevelsAreSubtotals="1" fieldPosition="0"/>
    </format>
    <format dxfId="26900">
      <pivotArea dataOnly="0" labelOnly="1" grandRow="1" outline="0" fieldPosition="0"/>
    </format>
    <format dxfId="26899">
      <pivotArea grandRow="1" outline="0" collapsedLevelsAreSubtotals="1" fieldPosition="0"/>
    </format>
    <format dxfId="26898">
      <pivotArea dataOnly="0" labelOnly="1" grandRow="1" outline="0" fieldPosition="0"/>
    </format>
    <format dxfId="26897">
      <pivotArea grandRow="1" outline="0" collapsedLevelsAreSubtotals="1" fieldPosition="0"/>
    </format>
    <format dxfId="26896">
      <pivotArea dataOnly="0" labelOnly="1" grandRow="1" outline="0" fieldPosition="0"/>
    </format>
    <format dxfId="26895">
      <pivotArea grandRow="1" outline="0" collapsedLevelsAreSubtotals="1" fieldPosition="0"/>
    </format>
    <format dxfId="26894">
      <pivotArea dataOnly="0" labelOnly="1" grandRow="1" outline="0" fieldPosition="0"/>
    </format>
    <format dxfId="26893">
      <pivotArea grandRow="1" outline="0" collapsedLevelsAreSubtotals="1" fieldPosition="0"/>
    </format>
    <format dxfId="26892">
      <pivotArea dataOnly="0" labelOnly="1" grandRow="1" outline="0" fieldPosition="0"/>
    </format>
    <format dxfId="26891">
      <pivotArea grandRow="1" outline="0" collapsedLevelsAreSubtotals="1" fieldPosition="0"/>
    </format>
    <format dxfId="26890">
      <pivotArea dataOnly="0" labelOnly="1" grandRow="1" outline="0" fieldPosition="0"/>
    </format>
    <format dxfId="26889">
      <pivotArea dataOnly="0" labelOnly="1" grandRow="1" outline="0" fieldPosition="0"/>
    </format>
    <format dxfId="26888">
      <pivotArea dataOnly="0" labelOnly="1" outline="0" fieldPosition="0">
        <references count="1">
          <reference field="14" count="0"/>
        </references>
      </pivotArea>
    </format>
    <format dxfId="26887">
      <pivotArea dataOnly="0" labelOnly="1" grandCol="1" outline="0" fieldPosition="0"/>
    </format>
    <format dxfId="26886">
      <pivotArea grandRow="1" outline="0" collapsedLevelsAreSubtotals="1" fieldPosition="0"/>
    </format>
    <format dxfId="26885">
      <pivotArea dataOnly="0" labelOnly="1" grandRow="1" outline="0" fieldPosition="0"/>
    </format>
    <format dxfId="26884">
      <pivotArea grandRow="1" outline="0" collapsedLevelsAreSubtotals="1" fieldPosition="0"/>
    </format>
    <format dxfId="26883">
      <pivotArea dataOnly="0" labelOnly="1" grandRow="1" outline="0" fieldPosition="0"/>
    </format>
    <format dxfId="26882">
      <pivotArea dataOnly="0" labelOnly="1" grandRow="1" outline="0" fieldPosition="0"/>
    </format>
    <format dxfId="26881">
      <pivotArea dataOnly="0" labelOnly="1" outline="0" fieldPosition="0">
        <references count="1">
          <reference field="14" count="0"/>
        </references>
      </pivotArea>
    </format>
    <format dxfId="26880">
      <pivotArea dataOnly="0" labelOnly="1" grandCol="1" outline="0" fieldPosition="0"/>
    </format>
    <format dxfId="26879">
      <pivotArea grandRow="1" outline="0" collapsedLevelsAreSubtotals="1" fieldPosition="0"/>
    </format>
    <format dxfId="26878">
      <pivotArea dataOnly="0" labelOnly="1" grandRow="1" outline="0" fieldPosition="0"/>
    </format>
    <format dxfId="26877">
      <pivotArea grandRow="1" outline="0" collapsedLevelsAreSubtotals="1" fieldPosition="0"/>
    </format>
    <format dxfId="26876">
      <pivotArea dataOnly="0" labelOnly="1" grandRow="1" outline="0" fieldPosition="0"/>
    </format>
    <format dxfId="26875">
      <pivotArea dataOnly="0" labelOnly="1" grandRow="1" outline="0" fieldPosition="0"/>
    </format>
    <format dxfId="26874">
      <pivotArea dataOnly="0" labelOnly="1" outline="0" fieldPosition="0">
        <references count="1">
          <reference field="14" count="0"/>
        </references>
      </pivotArea>
    </format>
    <format dxfId="26873">
      <pivotArea dataOnly="0" labelOnly="1" grandCol="1" outline="0" fieldPosition="0"/>
    </format>
    <format dxfId="26872">
      <pivotArea grandRow="1" outline="0" collapsedLevelsAreSubtotals="1" fieldPosition="0"/>
    </format>
    <format dxfId="26871">
      <pivotArea dataOnly="0" labelOnly="1" grandRow="1" outline="0" fieldPosition="0"/>
    </format>
    <format dxfId="26870">
      <pivotArea dataOnly="0" labelOnly="1" outline="0" fieldPosition="0">
        <references count="1">
          <reference field="14" count="0"/>
        </references>
      </pivotArea>
    </format>
    <format dxfId="26869">
      <pivotArea dataOnly="0" labelOnly="1" grandCol="1" outline="0" fieldPosition="0"/>
    </format>
    <format dxfId="26868">
      <pivotArea dataOnly="0" labelOnly="1" outline="0" fieldPosition="0">
        <references count="1">
          <reference field="14" count="0"/>
        </references>
      </pivotArea>
    </format>
    <format dxfId="26867">
      <pivotArea dataOnly="0" labelOnly="1" grandCol="1" outline="0" fieldPosition="0"/>
    </format>
    <format dxfId="26866">
      <pivotArea dataOnly="0" labelOnly="1" outline="0" fieldPosition="0">
        <references count="1">
          <reference field="14" count="0"/>
        </references>
      </pivotArea>
    </format>
    <format dxfId="26865">
      <pivotArea dataOnly="0" labelOnly="1" grandCol="1" outline="0" fieldPosition="0"/>
    </format>
    <format dxfId="26864">
      <pivotArea dataOnly="0" labelOnly="1" outline="0" fieldPosition="0">
        <references count="1">
          <reference field="14" count="0"/>
        </references>
      </pivotArea>
    </format>
    <format dxfId="26863">
      <pivotArea dataOnly="0" labelOnly="1" grandCol="1" outline="0" fieldPosition="0"/>
    </format>
    <format dxfId="26862">
      <pivotArea grandRow="1" outline="0" collapsedLevelsAreSubtotals="1" fieldPosition="0"/>
    </format>
    <format dxfId="26861">
      <pivotArea dataOnly="0" labelOnly="1" grandRow="1" outline="0" fieldPosition="0"/>
    </format>
    <format dxfId="26860">
      <pivotArea grandRow="1" outline="0" collapsedLevelsAreSubtotals="1" fieldPosition="0"/>
    </format>
    <format dxfId="26859">
      <pivotArea dataOnly="0" labelOnly="1" grandRow="1" outline="0" fieldPosition="0"/>
    </format>
    <format dxfId="26858">
      <pivotArea dataOnly="0" labelOnly="1" grandRow="1" outline="0" fieldPosition="0"/>
    </format>
    <format dxfId="26857">
      <pivotArea dataOnly="0" labelOnly="1" outline="0" fieldPosition="0">
        <references count="1">
          <reference field="14" count="0"/>
        </references>
      </pivotArea>
    </format>
    <format dxfId="26856">
      <pivotArea dataOnly="0" labelOnly="1" grandCol="1" outline="0" fieldPosition="0"/>
    </format>
    <format dxfId="26855">
      <pivotArea dataOnly="0" labelOnly="1" grandRow="1" outline="0" fieldPosition="0"/>
    </format>
    <format dxfId="26854">
      <pivotArea dataOnly="0" labelOnly="1" outline="0" fieldPosition="0">
        <references count="1">
          <reference field="14" count="0"/>
        </references>
      </pivotArea>
    </format>
    <format dxfId="26853">
      <pivotArea dataOnly="0" labelOnly="1" grandCol="1" outline="0" fieldPosition="0"/>
    </format>
    <format dxfId="26852">
      <pivotArea dataOnly="0" labelOnly="1" grandRow="1" outline="0" fieldPosition="0"/>
    </format>
    <format dxfId="26851">
      <pivotArea dataOnly="0" labelOnly="1" outline="0" fieldPosition="0">
        <references count="1">
          <reference field="14" count="0"/>
        </references>
      </pivotArea>
    </format>
    <format dxfId="26850">
      <pivotArea dataOnly="0" labelOnly="1" grandCol="1" outline="0" fieldPosition="0"/>
    </format>
    <format dxfId="26849">
      <pivotArea dataOnly="0" labelOnly="1" outline="0" fieldPosition="0">
        <references count="1">
          <reference field="14" count="0"/>
        </references>
      </pivotArea>
    </format>
    <format dxfId="26848">
      <pivotArea dataOnly="0" labelOnly="1" grandCol="1" outline="0" fieldPosition="0"/>
    </format>
    <format dxfId="26847">
      <pivotArea grandRow="1" outline="0" collapsedLevelsAreSubtotals="1" fieldPosition="0"/>
    </format>
    <format dxfId="26846">
      <pivotArea dataOnly="0" labelOnly="1" grandRow="1" outline="0" fieldPosition="0"/>
    </format>
    <format dxfId="26845">
      <pivotArea grandRow="1" outline="0" collapsedLevelsAreSubtotals="1" fieldPosition="0"/>
    </format>
    <format dxfId="26844">
      <pivotArea dataOnly="0" labelOnly="1" grandRow="1" outline="0" fieldPosition="0"/>
    </format>
    <format dxfId="26843">
      <pivotArea dataOnly="0" labelOnly="1" grandRow="1" outline="0" fieldPosition="0"/>
    </format>
    <format dxfId="26842">
      <pivotArea dataOnly="0" labelOnly="1" outline="0" fieldPosition="0">
        <references count="1">
          <reference field="14" count="0"/>
        </references>
      </pivotArea>
    </format>
    <format dxfId="26841">
      <pivotArea dataOnly="0" labelOnly="1" grandCol="1" outline="0" fieldPosition="0"/>
    </format>
    <format dxfId="26840">
      <pivotArea grandRow="1" outline="0" collapsedLevelsAreSubtotals="1" fieldPosition="0"/>
    </format>
    <format dxfId="26839">
      <pivotArea dataOnly="0" labelOnly="1" grandRow="1" outline="0" fieldPosition="0"/>
    </format>
    <format dxfId="26838">
      <pivotArea dataOnly="0" labelOnly="1" grandRow="1" outline="0" fieldPosition="0"/>
    </format>
    <format dxfId="26837">
      <pivotArea dataOnly="0" labelOnly="1" outline="0" fieldPosition="0">
        <references count="1">
          <reference field="14" count="0"/>
        </references>
      </pivotArea>
    </format>
    <format dxfId="26836">
      <pivotArea dataOnly="0" labelOnly="1" grandCol="1" outline="0" fieldPosition="0"/>
    </format>
    <format dxfId="26835">
      <pivotArea grandRow="1" outline="0" collapsedLevelsAreSubtotals="1" fieldPosition="0"/>
    </format>
    <format dxfId="26834">
      <pivotArea dataOnly="0" labelOnly="1" grandRow="1" outline="0" fieldPosition="0"/>
    </format>
    <format dxfId="26833">
      <pivotArea grandRow="1" outline="0" collapsedLevelsAreSubtotals="1" fieldPosition="0"/>
    </format>
    <format dxfId="26832">
      <pivotArea dataOnly="0" labelOnly="1" grandRow="1" outline="0" fieldPosition="0"/>
    </format>
    <format dxfId="26831">
      <pivotArea grandRow="1" outline="0" collapsedLevelsAreSubtotals="1" fieldPosition="0"/>
    </format>
    <format dxfId="26830">
      <pivotArea dataOnly="0" labelOnly="1" grandRow="1" outline="0" fieldPosition="0"/>
    </format>
    <format dxfId="26829">
      <pivotArea grandRow="1" outline="0" collapsedLevelsAreSubtotals="1" fieldPosition="0"/>
    </format>
    <format dxfId="26828">
      <pivotArea dataOnly="0" labelOnly="1" grandRow="1" outline="0" fieldPosition="0"/>
    </format>
    <format dxfId="26827">
      <pivotArea field="14" type="button" dataOnly="0" labelOnly="1" outline="0" axis="axisCol" fieldPosition="0"/>
    </format>
    <format dxfId="26826">
      <pivotArea type="topRight" dataOnly="0" labelOnly="1" outline="0" fieldPosition="0"/>
    </format>
    <format dxfId="26825">
      <pivotArea dataOnly="0" labelOnly="1" outline="0" fieldPosition="0">
        <references count="1">
          <reference field="14" count="0"/>
        </references>
      </pivotArea>
    </format>
    <format dxfId="26824">
      <pivotArea dataOnly="0" labelOnly="1" grandCol="1" outline="0" fieldPosition="0"/>
    </format>
    <format dxfId="26823">
      <pivotArea dataOnly="0" labelOnly="1" grandRow="1" outline="0" fieldPosition="0"/>
    </format>
    <format dxfId="26822">
      <pivotArea dataOnly="0" labelOnly="1" outline="0" fieldPosition="0">
        <references count="1">
          <reference field="14" count="0"/>
        </references>
      </pivotArea>
    </format>
    <format dxfId="26821">
      <pivotArea dataOnly="0" labelOnly="1" grandCol="1" outline="0" fieldPosition="0"/>
    </format>
    <format dxfId="26820">
      <pivotArea dataOnly="0" labelOnly="1" grandRow="1" outline="0" fieldPosition="0"/>
    </format>
    <format dxfId="26819">
      <pivotArea dataOnly="0" labelOnly="1" outline="0" fieldPosition="0">
        <references count="1">
          <reference field="14" count="0"/>
        </references>
      </pivotArea>
    </format>
    <format dxfId="26818">
      <pivotArea dataOnly="0" labelOnly="1" grandCol="1" outline="0" fieldPosition="0"/>
    </format>
    <format dxfId="26817">
      <pivotArea dataOnly="0" labelOnly="1" grandRow="1" outline="0" fieldPosition="0"/>
    </format>
    <format dxfId="26816">
      <pivotArea dataOnly="0" labelOnly="1" outline="0" fieldPosition="0">
        <references count="1">
          <reference field="14" count="0"/>
        </references>
      </pivotArea>
    </format>
    <format dxfId="26815">
      <pivotArea dataOnly="0" labelOnly="1" grandCol="1" outline="0" fieldPosition="0"/>
    </format>
    <format dxfId="26814">
      <pivotArea dataOnly="0" labelOnly="1" grandRow="1" outline="0" fieldPosition="0"/>
    </format>
    <format dxfId="26813">
      <pivotArea dataOnly="0" labelOnly="1" outline="0" fieldPosition="0">
        <references count="1">
          <reference field="14" count="0"/>
        </references>
      </pivotArea>
    </format>
    <format dxfId="26812">
      <pivotArea dataOnly="0" labelOnly="1" grandCol="1" outline="0" fieldPosition="0"/>
    </format>
    <format dxfId="26811">
      <pivotArea dataOnly="0" labelOnly="1" outline="0" fieldPosition="0">
        <references count="1">
          <reference field="14" count="0"/>
        </references>
      </pivotArea>
    </format>
    <format dxfId="26810">
      <pivotArea dataOnly="0" labelOnly="1" grandCol="1" outline="0" fieldPosition="0"/>
    </format>
    <format dxfId="26809">
      <pivotArea dataOnly="0" labelOnly="1" grandRow="1" outline="0" fieldPosition="0"/>
    </format>
    <format dxfId="26808">
      <pivotArea dataOnly="0" labelOnly="1" outline="0" fieldPosition="0">
        <references count="1">
          <reference field="14" count="0"/>
        </references>
      </pivotArea>
    </format>
    <format dxfId="26807">
      <pivotArea dataOnly="0" labelOnly="1" grandCol="1" outline="0" fieldPosition="0"/>
    </format>
    <format dxfId="26806">
      <pivotArea dataOnly="0" labelOnly="1" grandRow="1" outline="0" fieldPosition="0"/>
    </format>
    <format dxfId="26805">
      <pivotArea dataOnly="0" labelOnly="1" outline="0" fieldPosition="0">
        <references count="1">
          <reference field="14" count="0"/>
        </references>
      </pivotArea>
    </format>
    <format dxfId="26804">
      <pivotArea dataOnly="0" labelOnly="1" grandCol="1" outline="0" fieldPosition="0"/>
    </format>
    <format dxfId="26803">
      <pivotArea dataOnly="0" labelOnly="1" grandRow="1" outline="0" fieldPosition="0"/>
    </format>
    <format dxfId="26802">
      <pivotArea dataOnly="0" labelOnly="1" outline="0" fieldPosition="0">
        <references count="1">
          <reference field="14" count="0"/>
        </references>
      </pivotArea>
    </format>
    <format dxfId="26801">
      <pivotArea dataOnly="0" labelOnly="1" grandCol="1" outline="0" fieldPosition="0"/>
    </format>
    <format dxfId="26800">
      <pivotArea dataOnly="0" labelOnly="1" outline="0" fieldPosition="0">
        <references count="1">
          <reference field="14" count="0"/>
        </references>
      </pivotArea>
    </format>
    <format dxfId="26799">
      <pivotArea dataOnly="0" labelOnly="1" grandCol="1" outline="0" fieldPosition="0"/>
    </format>
    <format dxfId="26798">
      <pivotArea grandRow="1" outline="0" collapsedLevelsAreSubtotals="1" fieldPosition="0"/>
    </format>
    <format dxfId="26797">
      <pivotArea dataOnly="0" labelOnly="1" grandRow="1" outline="0" fieldPosition="0"/>
    </format>
    <format dxfId="26796">
      <pivotArea grandRow="1" outline="0" collapsedLevelsAreSubtotals="1" fieldPosition="0"/>
    </format>
    <format dxfId="26795">
      <pivotArea dataOnly="0" labelOnly="1" grandRow="1" outline="0" fieldPosition="0"/>
    </format>
    <format dxfId="26794">
      <pivotArea dataOnly="0" labelOnly="1" grandRow="1" outline="0" fieldPosition="0"/>
    </format>
    <format dxfId="26793">
      <pivotArea dataOnly="0" labelOnly="1" outline="0" fieldPosition="0">
        <references count="1">
          <reference field="14" count="0"/>
        </references>
      </pivotArea>
    </format>
    <format dxfId="26792">
      <pivotArea dataOnly="0" labelOnly="1" grandCol="1" outline="0" fieldPosition="0"/>
    </format>
    <format dxfId="26791">
      <pivotArea dataOnly="0" labelOnly="1" grandRow="1" outline="0" fieldPosition="0"/>
    </format>
    <format dxfId="26790">
      <pivotArea dataOnly="0" labelOnly="1" outline="0" fieldPosition="0">
        <references count="1">
          <reference field="14" count="0"/>
        </references>
      </pivotArea>
    </format>
    <format dxfId="26789">
      <pivotArea dataOnly="0" labelOnly="1" grandCol="1" outline="0" fieldPosition="0"/>
    </format>
    <format dxfId="26788">
      <pivotArea dataOnly="0" labelOnly="1" outline="0" fieldPosition="0">
        <references count="1">
          <reference field="14" count="0"/>
        </references>
      </pivotArea>
    </format>
    <format dxfId="26787">
      <pivotArea dataOnly="0" labelOnly="1" grandCol="1" outline="0" fieldPosition="0"/>
    </format>
    <format dxfId="26786">
      <pivotArea grandRow="1" outline="0" collapsedLevelsAreSubtotals="1" fieldPosition="0"/>
    </format>
    <format dxfId="26785">
      <pivotArea dataOnly="0" labelOnly="1" grandRow="1" outline="0" fieldPosition="0"/>
    </format>
    <format dxfId="26784">
      <pivotArea dataOnly="0" labelOnly="1" grandRow="1" outline="0" fieldPosition="0"/>
    </format>
    <format dxfId="26783">
      <pivotArea dataOnly="0" labelOnly="1" outline="0" fieldPosition="0">
        <references count="1">
          <reference field="14" count="0"/>
        </references>
      </pivotArea>
    </format>
    <format dxfId="26782">
      <pivotArea dataOnly="0" labelOnly="1" grandCol="1" outline="0" fieldPosition="0"/>
    </format>
    <format dxfId="26781">
      <pivotArea grandRow="1" outline="0" collapsedLevelsAreSubtotals="1" fieldPosition="0"/>
    </format>
    <format dxfId="26780">
      <pivotArea dataOnly="0" labelOnly="1" grandRow="1" outline="0" fieldPosition="0"/>
    </format>
    <format dxfId="26779">
      <pivotArea dataOnly="0" labelOnly="1" grandRow="1" outline="0" fieldPosition="0"/>
    </format>
    <format dxfId="26778">
      <pivotArea dataOnly="0" labelOnly="1" outline="0" fieldPosition="0">
        <references count="1">
          <reference field="14" count="0"/>
        </references>
      </pivotArea>
    </format>
    <format dxfId="26777">
      <pivotArea dataOnly="0" labelOnly="1" grandCol="1" outline="0" fieldPosition="0"/>
    </format>
    <format dxfId="26776">
      <pivotArea dataOnly="0" labelOnly="1" grandRow="1" outline="0" fieldPosition="0"/>
    </format>
    <format dxfId="26775">
      <pivotArea dataOnly="0" labelOnly="1" outline="0" fieldPosition="0">
        <references count="1">
          <reference field="14" count="0"/>
        </references>
      </pivotArea>
    </format>
    <format dxfId="26774">
      <pivotArea dataOnly="0" labelOnly="1" grandCol="1" outline="0" fieldPosition="0"/>
    </format>
    <format dxfId="26773">
      <pivotArea dataOnly="0" labelOnly="1" outline="0" fieldPosition="0">
        <references count="1">
          <reference field="14" count="0"/>
        </references>
      </pivotArea>
    </format>
    <format dxfId="26772">
      <pivotArea dataOnly="0" labelOnly="1" grandCol="1" outline="0" fieldPosition="0"/>
    </format>
    <format dxfId="26771">
      <pivotArea grandRow="1" outline="0" collapsedLevelsAreSubtotals="1" fieldPosition="0"/>
    </format>
    <format dxfId="26770">
      <pivotArea dataOnly="0" labelOnly="1" grandRow="1" outline="0" fieldPosition="0"/>
    </format>
    <format dxfId="26769">
      <pivotArea grandRow="1" outline="0" collapsedLevelsAreSubtotals="1" fieldPosition="0"/>
    </format>
    <format dxfId="26768">
      <pivotArea dataOnly="0" labelOnly="1" grandRow="1" outline="0" fieldPosition="0"/>
    </format>
    <format dxfId="26767">
      <pivotArea dataOnly="0" labelOnly="1" grandRow="1" outline="0" fieldPosition="0"/>
    </format>
    <format dxfId="26766">
      <pivotArea dataOnly="0" labelOnly="1" outline="0" fieldPosition="0">
        <references count="1">
          <reference field="14" count="0"/>
        </references>
      </pivotArea>
    </format>
    <format dxfId="26765">
      <pivotArea dataOnly="0" labelOnly="1" grandCol="1" outline="0" fieldPosition="0"/>
    </format>
    <format dxfId="26764">
      <pivotArea dataOnly="0" labelOnly="1" grandRow="1" outline="0" fieldPosition="0"/>
    </format>
    <format dxfId="26763">
      <pivotArea dataOnly="0" labelOnly="1" outline="0" fieldPosition="0">
        <references count="1">
          <reference field="14" count="0"/>
        </references>
      </pivotArea>
    </format>
    <format dxfId="26762">
      <pivotArea dataOnly="0" labelOnly="1" grandCol="1" outline="0" fieldPosition="0"/>
    </format>
    <format dxfId="26761">
      <pivotArea grandRow="1" outline="0" collapsedLevelsAreSubtotals="1" fieldPosition="0"/>
    </format>
    <format dxfId="26760">
      <pivotArea dataOnly="0" labelOnly="1" grandRow="1" outline="0" fieldPosition="0"/>
    </format>
    <format dxfId="26759">
      <pivotArea dataOnly="0" labelOnly="1" outline="0" fieldPosition="0">
        <references count="1">
          <reference field="14" count="0"/>
        </references>
      </pivotArea>
    </format>
    <format dxfId="26758">
      <pivotArea dataOnly="0" labelOnly="1" grandCol="1" outline="0" fieldPosition="0"/>
    </format>
    <format dxfId="26757">
      <pivotArea grandRow="1" outline="0" collapsedLevelsAreSubtotals="1" fieldPosition="0"/>
    </format>
    <format dxfId="26756">
      <pivotArea dataOnly="0" labelOnly="1" grandRow="1" outline="0" fieldPosition="0"/>
    </format>
    <format dxfId="26755">
      <pivotArea grandRow="1" outline="0" collapsedLevelsAreSubtotals="1" fieldPosition="0"/>
    </format>
    <format dxfId="26754">
      <pivotArea dataOnly="0" labelOnly="1" grandRow="1" outline="0" fieldPosition="0"/>
    </format>
    <format dxfId="26753">
      <pivotArea grandRow="1" outline="0" collapsedLevelsAreSubtotals="1" fieldPosition="0"/>
    </format>
    <format dxfId="26752">
      <pivotArea dataOnly="0" labelOnly="1" grandRow="1" outline="0" fieldPosition="0"/>
    </format>
    <format dxfId="26751">
      <pivotArea dataOnly="0" labelOnly="1" grandRow="1" outline="0" fieldPosition="0"/>
    </format>
    <format dxfId="26750">
      <pivotArea dataOnly="0" labelOnly="1" outline="0" fieldPosition="0">
        <references count="1">
          <reference field="14" count="0"/>
        </references>
      </pivotArea>
    </format>
    <format dxfId="26749">
      <pivotArea dataOnly="0" labelOnly="1" grandCol="1" outline="0" fieldPosition="0"/>
    </format>
    <format dxfId="26748">
      <pivotArea grandRow="1" outline="0" collapsedLevelsAreSubtotals="1" fieldPosition="0"/>
    </format>
    <format dxfId="26747">
      <pivotArea dataOnly="0" labelOnly="1" grandRow="1" outline="0" fieldPosition="0"/>
    </format>
    <format dxfId="26746">
      <pivotArea grandRow="1" outline="0" collapsedLevelsAreSubtotals="1" fieldPosition="0"/>
    </format>
    <format dxfId="26745">
      <pivotArea dataOnly="0" labelOnly="1" grandRow="1" outline="0" fieldPosition="0"/>
    </format>
    <format dxfId="26744">
      <pivotArea dataOnly="0" labelOnly="1" grandRow="1" outline="0" fieldPosition="0"/>
    </format>
    <format dxfId="26743">
      <pivotArea dataOnly="0" labelOnly="1" outline="0" fieldPosition="0">
        <references count="1">
          <reference field="14" count="0"/>
        </references>
      </pivotArea>
    </format>
    <format dxfId="26742">
      <pivotArea dataOnly="0" labelOnly="1" grandCol="1" outline="0" fieldPosition="0"/>
    </format>
    <format dxfId="26741">
      <pivotArea dataOnly="0" labelOnly="1" grandRow="1" outline="0" fieldPosition="0"/>
    </format>
    <format dxfId="26740">
      <pivotArea dataOnly="0" labelOnly="1" outline="0" fieldPosition="0">
        <references count="1">
          <reference field="14" count="0"/>
        </references>
      </pivotArea>
    </format>
    <format dxfId="26739">
      <pivotArea dataOnly="0" labelOnly="1" grandCol="1" outline="0" fieldPosition="0"/>
    </format>
    <format dxfId="26738">
      <pivotArea dataOnly="0" labelOnly="1" grandRow="1" outline="0" fieldPosition="0"/>
    </format>
    <format dxfId="26737">
      <pivotArea dataOnly="0" labelOnly="1" outline="0" fieldPosition="0">
        <references count="1">
          <reference field="14" count="0"/>
        </references>
      </pivotArea>
    </format>
    <format dxfId="26736">
      <pivotArea dataOnly="0" labelOnly="1" grandCol="1" outline="0" fieldPosition="0"/>
    </format>
    <format dxfId="26735">
      <pivotArea dataOnly="0" labelOnly="1" grandRow="1" outline="0" fieldPosition="0"/>
    </format>
    <format dxfId="26734">
      <pivotArea dataOnly="0" labelOnly="1" outline="0" fieldPosition="0">
        <references count="1">
          <reference field="14" count="0"/>
        </references>
      </pivotArea>
    </format>
    <format dxfId="26733">
      <pivotArea dataOnly="0" labelOnly="1" grandCol="1" outline="0" fieldPosition="0"/>
    </format>
    <format dxfId="26732">
      <pivotArea grandRow="1" outline="0" collapsedLevelsAreSubtotals="1" fieldPosition="0"/>
    </format>
    <format dxfId="26731">
      <pivotArea dataOnly="0" labelOnly="1" grandRow="1" outline="0" fieldPosition="0"/>
    </format>
    <format dxfId="26730">
      <pivotArea grandRow="1" outline="0" collapsedLevelsAreSubtotals="1" fieldPosition="0"/>
    </format>
    <format dxfId="26729">
      <pivotArea dataOnly="0" labelOnly="1" grandRow="1" outline="0" fieldPosition="0"/>
    </format>
    <format dxfId="26728">
      <pivotArea dataOnly="0" labelOnly="1" outline="0" fieldPosition="0">
        <references count="1">
          <reference field="14" count="0"/>
        </references>
      </pivotArea>
    </format>
    <format dxfId="26727">
      <pivotArea dataOnly="0" labelOnly="1" grandCol="1" outline="0" fieldPosition="0"/>
    </format>
    <format dxfId="26726">
      <pivotArea field="15" type="button" dataOnly="0" labelOnly="1" outline="0" axis="axisRow" fieldPosition="0"/>
    </format>
    <format dxfId="26725">
      <pivotArea dataOnly="0" labelOnly="1" outline="0" fieldPosition="0">
        <references count="1">
          <reference field="14" count="0"/>
        </references>
      </pivotArea>
    </format>
    <format dxfId="26724">
      <pivotArea dataOnly="0" labelOnly="1" grandCol="1" outline="0" fieldPosition="0"/>
    </format>
    <format dxfId="26723">
      <pivotArea field="15" type="button" dataOnly="0" labelOnly="1" outline="0" axis="axisRow" fieldPosition="0"/>
    </format>
    <format dxfId="26722">
      <pivotArea dataOnly="0" labelOnly="1" outline="0" fieldPosition="0">
        <references count="1">
          <reference field="14" count="0"/>
        </references>
      </pivotArea>
    </format>
    <format dxfId="26721">
      <pivotArea dataOnly="0" labelOnly="1" grandCol="1" outline="0" fieldPosition="0"/>
    </format>
    <format dxfId="26720">
      <pivotArea field="15" type="button" dataOnly="0" labelOnly="1" outline="0" axis="axisRow" fieldPosition="0"/>
    </format>
    <format dxfId="26719">
      <pivotArea dataOnly="0" labelOnly="1" outline="0" fieldPosition="0">
        <references count="1">
          <reference field="14" count="0"/>
        </references>
      </pivotArea>
    </format>
    <format dxfId="26718">
      <pivotArea dataOnly="0" labelOnly="1" grandCol="1" outline="0" fieldPosition="0"/>
    </format>
    <format dxfId="26717">
      <pivotArea outline="0" fieldPosition="0">
        <references count="1">
          <reference field="15" count="0" selected="0"/>
        </references>
      </pivotArea>
    </format>
    <format dxfId="26716">
      <pivotArea outline="0" fieldPosition="0">
        <references count="1">
          <reference field="15" count="0" selected="0"/>
        </references>
      </pivotArea>
    </format>
    <format dxfId="26715">
      <pivotArea grandRow="1" outline="0" collapsedLevelsAreSubtotals="1" fieldPosition="0"/>
    </format>
    <format dxfId="26714">
      <pivotArea grandRow="1" outline="0" collapsedLevelsAreSubtotals="1" fieldPosition="0"/>
    </format>
    <format dxfId="26713">
      <pivotArea outline="0" collapsedLevelsAreSubtotals="1" fieldPosition="0"/>
    </format>
    <format dxfId="26712">
      <pivotArea field="15" type="button" dataOnly="0" labelOnly="1" outline="0" axis="axisRow" fieldPosition="0"/>
    </format>
    <format dxfId="26711">
      <pivotArea dataOnly="0" labelOnly="1" outline="0" fieldPosition="0">
        <references count="1">
          <reference field="15" count="0"/>
        </references>
      </pivotArea>
    </format>
    <format dxfId="26710">
      <pivotArea dataOnly="0" labelOnly="1" grandRow="1" outline="0" fieldPosition="0"/>
    </format>
    <format dxfId="26709">
      <pivotArea dataOnly="0" labelOnly="1" outline="0" fieldPosition="0">
        <references count="1">
          <reference field="14" count="0"/>
        </references>
      </pivotArea>
    </format>
    <format dxfId="26708">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100A4A7-3F66-4C59-91CC-B2B3C230F0D1}" name="PivotTable15" cacheId="86"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A109:D114" firstHeaderRow="1" firstDataRow="2" firstDataCol="1" rowPageCount="2" colPageCount="1"/>
  <pivotFields count="162">
    <pivotField compact="0" outline="0" showAll="0"/>
    <pivotField compact="0" outline="0" showAll="0"/>
    <pivotField compact="0" outline="0" showAll="0"/>
    <pivotField axis="axisPage" compact="0" outline="0" multipleItemSelectionAllowed="1" showAll="0">
      <items count="32">
        <item h="1" x="1"/>
        <item h="1" x="15"/>
        <item h="1" x="16"/>
        <item h="1" x="4"/>
        <item h="1" x="17"/>
        <item h="1" x="7"/>
        <item h="1" x="11"/>
        <item h="1" x="28"/>
        <item h="1" x="5"/>
        <item h="1" x="13"/>
        <item h="1" x="20"/>
        <item h="1" x="6"/>
        <item h="1" x="22"/>
        <item h="1" x="3"/>
        <item h="1" x="10"/>
        <item h="1" x="12"/>
        <item h="1" x="24"/>
        <item h="1" x="21"/>
        <item h="1" x="0"/>
        <item h="1" m="1" x="30"/>
        <item h="1" x="26"/>
        <item h="1" x="14"/>
        <item h="1" x="9"/>
        <item h="1" x="29"/>
        <item h="1" x="2"/>
        <item h="1" x="23"/>
        <item h="1" x="19"/>
        <item h="1" x="8"/>
        <item h="1" x="18"/>
        <item x="25"/>
        <item h="1" x="27"/>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Col" compact="0" outline="0" showAll="0" includeNewItemsInFilter="1" sortType="ascending">
      <items count="7">
        <item n="BUCKET 1" x="0"/>
        <item n="BUCKET 2" x="4"/>
        <item n="BUCKET 3" x="1"/>
        <item n="BUCKET 4" x="2"/>
        <item n="BUCKET 5" x="5"/>
        <item n="BUCKET 6" x="3"/>
        <item t="default"/>
      </items>
    </pivotField>
    <pivotField compact="0" outline="0" showAll="0" defaultSubtotal="0"/>
    <pivotField axis="axisPage" dataField="1" compact="0" outline="0" multipleItemSelectionAllowed="1" showAll="0">
      <items count="3">
        <item x="0"/>
        <item h="1" x="1"/>
        <item t="default"/>
      </items>
    </pivotField>
    <pivotField axis="axisRow" compact="0" outline="0" showAll="0" defaultSubtotal="0">
      <items count="18">
        <item x="3"/>
        <item x="4"/>
        <item x="7"/>
        <item x="2"/>
        <item x="10"/>
        <item x="15"/>
        <item x="14"/>
        <item x="8"/>
        <item x="17"/>
        <item x="9"/>
        <item x="16"/>
        <item x="12"/>
        <item x="0"/>
        <item x="13"/>
        <item x="5"/>
        <item x="6"/>
        <item x="11"/>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multipleItemSelectionAllowed="1"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4">
    <i>
      <x v="11"/>
    </i>
    <i>
      <x v="12"/>
    </i>
    <i>
      <x v="17"/>
    </i>
    <i t="grand">
      <x/>
    </i>
  </rowItems>
  <colFields count="1">
    <field x="12"/>
  </colFields>
  <colItems count="3">
    <i>
      <x/>
    </i>
    <i>
      <x v="5"/>
    </i>
    <i t="grand">
      <x/>
    </i>
  </colItems>
  <pageFields count="2">
    <pageField fld="3" hier="-1"/>
    <pageField fld="14" hier="-1"/>
  </pageFields>
  <dataFields count="1">
    <dataField name="Count of RECEIPT CUT" fld="14" subtotal="count" baseField="0" baseItem="0"/>
  </dataFields>
  <formats count="688">
    <format dxfId="27793">
      <pivotArea type="all" dataOnly="0" outline="0" fieldPosition="0"/>
    </format>
    <format dxfId="27792">
      <pivotArea outline="0" collapsedLevelsAreSubtotals="1" fieldPosition="0"/>
    </format>
    <format dxfId="27791">
      <pivotArea dataOnly="0" labelOnly="1" grandRow="1" outline="0" fieldPosition="0"/>
    </format>
    <format dxfId="27790">
      <pivotArea dataOnly="0" labelOnly="1" outline="0" fieldPosition="0">
        <references count="1">
          <reference field="12" count="4">
            <x v="0"/>
            <x v="1"/>
            <x v="2"/>
            <x v="4"/>
          </reference>
        </references>
      </pivotArea>
    </format>
    <format dxfId="27789">
      <pivotArea dataOnly="0" labelOnly="1" grandCol="1" outline="0" fieldPosition="0"/>
    </format>
    <format dxfId="27788">
      <pivotArea type="all" dataOnly="0" outline="0" fieldPosition="0"/>
    </format>
    <format dxfId="27787">
      <pivotArea outline="0" collapsedLevelsAreSubtotals="1" fieldPosition="0"/>
    </format>
    <format dxfId="27786">
      <pivotArea dataOnly="0" labelOnly="1" grandRow="1" outline="0" fieldPosition="0"/>
    </format>
    <format dxfId="27785">
      <pivotArea dataOnly="0" labelOnly="1" outline="0" fieldPosition="0">
        <references count="1">
          <reference field="12" count="4">
            <x v="0"/>
            <x v="1"/>
            <x v="2"/>
            <x v="4"/>
          </reference>
        </references>
      </pivotArea>
    </format>
    <format dxfId="27784">
      <pivotArea dataOnly="0" labelOnly="1" grandCol="1" outline="0" fieldPosition="0"/>
    </format>
    <format dxfId="27783">
      <pivotArea type="all" dataOnly="0" outline="0" fieldPosition="0"/>
    </format>
    <format dxfId="27782">
      <pivotArea type="origin" dataOnly="0" labelOnly="1" outline="0" fieldPosition="0"/>
    </format>
    <format dxfId="27781">
      <pivotArea type="origin" dataOnly="0" labelOnly="1" outline="0" fieldPosition="0"/>
    </format>
    <format dxfId="27780">
      <pivotArea type="all" dataOnly="0" outline="0" fieldPosition="0"/>
    </format>
    <format dxfId="27779">
      <pivotArea outline="0" collapsedLevelsAreSubtotals="1" fieldPosition="0">
        <references count="1">
          <reference field="12" count="2" selected="0">
            <x v="1"/>
            <x v="2"/>
          </reference>
        </references>
      </pivotArea>
    </format>
    <format dxfId="27778">
      <pivotArea grandCol="1" outline="0" collapsedLevelsAreSubtotals="1" fieldPosition="0"/>
    </format>
    <format dxfId="27777">
      <pivotArea type="topRight" dataOnly="0" labelOnly="1" outline="0" offset="D1" fieldPosition="0"/>
    </format>
    <format dxfId="27776">
      <pivotArea dataOnly="0" labelOnly="1" outline="0" fieldPosition="0">
        <references count="1">
          <reference field="12" count="0"/>
        </references>
      </pivotArea>
    </format>
    <format dxfId="27775">
      <pivotArea dataOnly="0" labelOnly="1" outline="0" fieldPosition="0">
        <references count="1">
          <reference field="12" count="0"/>
        </references>
      </pivotArea>
    </format>
    <format dxfId="27774">
      <pivotArea dataOnly="0" labelOnly="1" outline="0" fieldPosition="0">
        <references count="1">
          <reference field="12" count="4">
            <x v="0"/>
            <x v="1"/>
            <x v="2"/>
            <x v="3"/>
          </reference>
        </references>
      </pivotArea>
    </format>
    <format dxfId="27773">
      <pivotArea outline="0" collapsedLevelsAreSubtotals="1" fieldPosition="0"/>
    </format>
    <format dxfId="27772">
      <pivotArea dataOnly="0" labelOnly="1" outline="0" fieldPosition="0">
        <references count="1">
          <reference field="12" count="2">
            <x v="0"/>
            <x v="4"/>
          </reference>
        </references>
      </pivotArea>
    </format>
    <format dxfId="27771">
      <pivotArea dataOnly="0" labelOnly="1" grandCol="1" outline="0" fieldPosition="0"/>
    </format>
    <format dxfId="27770">
      <pivotArea dataOnly="0" labelOnly="1" grandRow="1" outline="0" fieldPosition="0"/>
    </format>
    <format dxfId="27769">
      <pivotArea dataOnly="0" grandCol="1" outline="0" axis="axisCol" fieldPosition="0"/>
    </format>
    <format dxfId="27768">
      <pivotArea type="all" dataOnly="0" outline="0" fieldPosition="0"/>
    </format>
    <format dxfId="27767">
      <pivotArea outline="0" collapsedLevelsAreSubtotals="1" fieldPosition="0"/>
    </format>
    <format dxfId="27766">
      <pivotArea dataOnly="0" labelOnly="1" grandRow="1" outline="0" fieldPosition="0"/>
    </format>
    <format dxfId="27765">
      <pivotArea dataOnly="0" labelOnly="1" outline="0" fieldPosition="0">
        <references count="1">
          <reference field="12" count="2">
            <x v="0"/>
            <x v="4"/>
          </reference>
        </references>
      </pivotArea>
    </format>
    <format dxfId="27764">
      <pivotArea dataOnly="0" labelOnly="1" grandCol="1" outline="0" fieldPosition="0"/>
    </format>
    <format dxfId="27763">
      <pivotArea outline="0" collapsedLevelsAreSubtotals="1" fieldPosition="0"/>
    </format>
    <format dxfId="27762">
      <pivotArea dataOnly="0" labelOnly="1" grandRow="1" outline="0" fieldPosition="0"/>
    </format>
    <format dxfId="27761">
      <pivotArea dataOnly="0" labelOnly="1" outline="0" fieldPosition="0">
        <references count="1">
          <reference field="12" count="5">
            <x v="0"/>
            <x v="1"/>
            <x v="2"/>
            <x v="3"/>
            <x v="4"/>
          </reference>
        </references>
      </pivotArea>
    </format>
    <format dxfId="27760">
      <pivotArea dataOnly="0" labelOnly="1" grandCol="1" outline="0" fieldPosition="0"/>
    </format>
    <format dxfId="27759">
      <pivotArea outline="0" collapsedLevelsAreSubtotals="1" fieldPosition="0"/>
    </format>
    <format dxfId="27758">
      <pivotArea dataOnly="0" labelOnly="1" grandRow="1" outline="0" fieldPosition="0"/>
    </format>
    <format dxfId="27757">
      <pivotArea dataOnly="0" labelOnly="1" outline="0" fieldPosition="0">
        <references count="1">
          <reference field="12" count="0"/>
        </references>
      </pivotArea>
    </format>
    <format dxfId="27756">
      <pivotArea dataOnly="0" labelOnly="1" grandCol="1" outline="0" fieldPosition="0"/>
    </format>
    <format dxfId="27755">
      <pivotArea dataOnly="0" labelOnly="1" outline="0" fieldPosition="0">
        <references count="1">
          <reference field="12" count="5">
            <x v="0"/>
            <x v="1"/>
            <x v="2"/>
            <x v="3"/>
            <x v="4"/>
          </reference>
        </references>
      </pivotArea>
    </format>
    <format dxfId="27754">
      <pivotArea dataOnly="0" labelOnly="1" outline="0" fieldPosition="0">
        <references count="1">
          <reference field="12" count="4">
            <x v="0"/>
            <x v="1"/>
            <x v="3"/>
            <x v="4"/>
          </reference>
        </references>
      </pivotArea>
    </format>
    <format dxfId="27753">
      <pivotArea dataOnly="0" labelOnly="1" grandRow="1" outline="0" fieldPosition="0"/>
    </format>
    <format dxfId="27752">
      <pivotArea dataOnly="0" labelOnly="1" grandRow="1" outline="0" fieldPosition="0"/>
    </format>
    <format dxfId="27751">
      <pivotArea outline="0" collapsedLevelsAreSubtotals="1" fieldPosition="0"/>
    </format>
    <format dxfId="27750">
      <pivotArea dataOnly="0" labelOnly="1" outline="0" fieldPosition="0">
        <references count="1">
          <reference field="12" count="4">
            <x v="0"/>
            <x v="1"/>
            <x v="2"/>
            <x v="5"/>
          </reference>
        </references>
      </pivotArea>
    </format>
    <format dxfId="27749">
      <pivotArea dataOnly="0" labelOnly="1" grandCol="1" outline="0" fieldPosition="0"/>
    </format>
    <format dxfId="27748">
      <pivotArea dataOnly="0" labelOnly="1" outline="0" fieldPosition="0">
        <references count="1">
          <reference field="12" count="4">
            <x v="0"/>
            <x v="1"/>
            <x v="3"/>
            <x v="5"/>
          </reference>
        </references>
      </pivotArea>
    </format>
    <format dxfId="27747">
      <pivotArea type="all" dataOnly="0" outline="0" fieldPosition="0"/>
    </format>
    <format dxfId="27746">
      <pivotArea outline="0" collapsedLevelsAreSubtotals="1" fieldPosition="0"/>
    </format>
    <format dxfId="27745">
      <pivotArea dataOnly="0" labelOnly="1" grandRow="1" outline="0" fieldPosition="0"/>
    </format>
    <format dxfId="27744">
      <pivotArea dataOnly="0" labelOnly="1" outline="0" fieldPosition="0">
        <references count="1">
          <reference field="12" count="4">
            <x v="0"/>
            <x v="1"/>
            <x v="2"/>
            <x v="4"/>
          </reference>
        </references>
      </pivotArea>
    </format>
    <format dxfId="27743">
      <pivotArea dataOnly="0" labelOnly="1" grandCol="1" outline="0" fieldPosition="0"/>
    </format>
    <format dxfId="27742">
      <pivotArea outline="0" collapsedLevelsAreSubtotals="1" fieldPosition="0"/>
    </format>
    <format dxfId="27741">
      <pivotArea dataOnly="0" labelOnly="1" grandRow="1" outline="0" fieldPosition="0"/>
    </format>
    <format dxfId="27740">
      <pivotArea dataOnly="0" labelOnly="1" outline="0" fieldPosition="0">
        <references count="1">
          <reference field="12" count="4">
            <x v="0"/>
            <x v="1"/>
            <x v="2"/>
            <x v="4"/>
          </reference>
        </references>
      </pivotArea>
    </format>
    <format dxfId="27739">
      <pivotArea dataOnly="0" labelOnly="1" grandCol="1" outline="0" fieldPosition="0"/>
    </format>
    <format dxfId="27738">
      <pivotArea outline="0" collapsedLevelsAreSubtotals="1" fieldPosition="0"/>
    </format>
    <format dxfId="27737">
      <pivotArea dataOnly="0" labelOnly="1" grandRow="1" outline="0" fieldPosition="0"/>
    </format>
    <format dxfId="27736">
      <pivotArea dataOnly="0" labelOnly="1" outline="0" fieldPosition="0">
        <references count="1">
          <reference field="12" count="4">
            <x v="0"/>
            <x v="1"/>
            <x v="2"/>
            <x v="4"/>
          </reference>
        </references>
      </pivotArea>
    </format>
    <format dxfId="27735">
      <pivotArea dataOnly="0" labelOnly="1" grandCol="1" outline="0" fieldPosition="0"/>
    </format>
    <format dxfId="27734">
      <pivotArea dataOnly="0" grandCol="1" outline="0" axis="axisCol" fieldPosition="0"/>
    </format>
    <format dxfId="27733">
      <pivotArea dataOnly="0" labelOnly="1" outline="0" fieldPosition="0">
        <references count="1">
          <reference field="12" count="0"/>
        </references>
      </pivotArea>
    </format>
    <format dxfId="27732">
      <pivotArea dataOnly="0" grandCol="1" outline="0" axis="axisCol" fieldPosition="0"/>
    </format>
    <format dxfId="27731">
      <pivotArea dataOnly="0" labelOnly="1" outline="0" fieldPosition="0">
        <references count="1">
          <reference field="12" count="5">
            <x v="0"/>
            <x v="2"/>
            <x v="3"/>
            <x v="4"/>
            <x v="5"/>
          </reference>
        </references>
      </pivotArea>
    </format>
    <format dxfId="27730">
      <pivotArea dataOnly="0" labelOnly="1" grandCol="1" outline="0" fieldPosition="0"/>
    </format>
    <format dxfId="27729">
      <pivotArea dataOnly="0" labelOnly="1" grandCol="1" outline="0" fieldPosition="0"/>
    </format>
    <format dxfId="27728">
      <pivotArea dataOnly="0" labelOnly="1" outline="0" fieldPosition="0">
        <references count="1">
          <reference field="12" count="4">
            <x v="0"/>
            <x v="1"/>
            <x v="2"/>
            <x v="3"/>
          </reference>
        </references>
      </pivotArea>
    </format>
    <format dxfId="27727">
      <pivotArea dataOnly="0" labelOnly="1" grandCol="1" outline="0" fieldPosition="0"/>
    </format>
    <format dxfId="27726">
      <pivotArea dataOnly="0" labelOnly="1" grandCol="1" outline="0" fieldPosition="0"/>
    </format>
    <format dxfId="27725">
      <pivotArea dataOnly="0" labelOnly="1" outline="0" fieldPosition="0">
        <references count="1">
          <reference field="12" count="4">
            <x v="0"/>
            <x v="1"/>
            <x v="2"/>
            <x v="3"/>
          </reference>
        </references>
      </pivotArea>
    </format>
    <format dxfId="27724">
      <pivotArea dataOnly="0" labelOnly="1" grandCol="1" outline="0" fieldPosition="0"/>
    </format>
    <format dxfId="27723">
      <pivotArea outline="0" collapsedLevelsAreSubtotals="1" fieldPosition="0"/>
    </format>
    <format dxfId="27722">
      <pivotArea dataOnly="0" labelOnly="1" outline="0" fieldPosition="0">
        <references count="1">
          <reference field="12" count="4">
            <x v="0"/>
            <x v="1"/>
            <x v="3"/>
            <x v="4"/>
          </reference>
        </references>
      </pivotArea>
    </format>
    <format dxfId="27721">
      <pivotArea dataOnly="0" labelOnly="1" grandCol="1" outline="0" fieldPosition="0"/>
    </format>
    <format dxfId="27720">
      <pivotArea dataOnly="0" labelOnly="1" grandRow="1" outline="0" fieldPosition="0"/>
    </format>
    <format dxfId="27719">
      <pivotArea grandCol="1" outline="0" collapsedLevelsAreSubtotals="1" fieldPosition="0"/>
    </format>
    <format dxfId="27718">
      <pivotArea dataOnly="0" labelOnly="1" grandCol="1" outline="0" fieldPosition="0"/>
    </format>
    <format dxfId="27717">
      <pivotArea type="all" dataOnly="0" outline="0" fieldPosition="0"/>
    </format>
    <format dxfId="27716">
      <pivotArea outline="0" collapsedLevelsAreSubtotals="1" fieldPosition="0"/>
    </format>
    <format dxfId="27715">
      <pivotArea type="origin" dataOnly="0" labelOnly="1" outline="0" fieldPosition="0"/>
    </format>
    <format dxfId="27714">
      <pivotArea field="12" type="button" dataOnly="0" labelOnly="1" outline="0" axis="axisCol" fieldPosition="0"/>
    </format>
    <format dxfId="27713">
      <pivotArea type="topRight" dataOnly="0" labelOnly="1" outline="0" fieldPosition="0"/>
    </format>
    <format dxfId="27712">
      <pivotArea dataOnly="0" labelOnly="1" grandRow="1" outline="0" fieldPosition="0"/>
    </format>
    <format dxfId="27711">
      <pivotArea dataOnly="0" labelOnly="1" outline="0" fieldPosition="0">
        <references count="1">
          <reference field="12" count="4">
            <x v="0"/>
            <x v="1"/>
            <x v="2"/>
            <x v="4"/>
          </reference>
        </references>
      </pivotArea>
    </format>
    <format dxfId="27710">
      <pivotArea dataOnly="0" labelOnly="1" grandCol="1" outline="0" fieldPosition="0"/>
    </format>
    <format dxfId="27709">
      <pivotArea dataOnly="0" labelOnly="1" outline="0" fieldPosition="0">
        <references count="1">
          <reference field="12" count="1">
            <x v="2"/>
          </reference>
        </references>
      </pivotArea>
    </format>
    <format dxfId="27708">
      <pivotArea outline="0" collapsedLevelsAreSubtotals="1" fieldPosition="0"/>
    </format>
    <format dxfId="27707">
      <pivotArea dataOnly="0" labelOnly="1" outline="0" fieldPosition="0">
        <references count="1">
          <reference field="12" count="5">
            <x v="0"/>
            <x v="1"/>
            <x v="2"/>
            <x v="4"/>
            <x v="5"/>
          </reference>
        </references>
      </pivotArea>
    </format>
    <format dxfId="27706">
      <pivotArea dataOnly="0" labelOnly="1" grandCol="1" outline="0" fieldPosition="0"/>
    </format>
    <format dxfId="27705">
      <pivotArea grandRow="1" outline="0" collapsedLevelsAreSubtotals="1" fieldPosition="0"/>
    </format>
    <format dxfId="27704">
      <pivotArea dataOnly="0" labelOnly="1" grandRow="1" outline="0" fieldPosition="0"/>
    </format>
    <format dxfId="27703">
      <pivotArea outline="0" collapsedLevelsAreSubtotals="1" fieldPosition="0"/>
    </format>
    <format dxfId="27702">
      <pivotArea dataOnly="0" labelOnly="1" grandRow="1" outline="0" fieldPosition="0"/>
    </format>
    <format dxfId="27701">
      <pivotArea dataOnly="0" labelOnly="1" outline="0" fieldPosition="0">
        <references count="1">
          <reference field="12" count="6">
            <x v="0"/>
            <x v="1"/>
            <x v="2"/>
            <x v="3"/>
            <x v="4"/>
            <x v="5"/>
          </reference>
        </references>
      </pivotArea>
    </format>
    <format dxfId="27700">
      <pivotArea dataOnly="0" labelOnly="1" grandCol="1" outline="0" fieldPosition="0"/>
    </format>
    <format dxfId="27699">
      <pivotArea dataOnly="0" labelOnly="1" outline="0" fieldPosition="0">
        <references count="1">
          <reference field="12" count="4">
            <x v="0"/>
            <x v="1"/>
            <x v="2"/>
            <x v="3"/>
          </reference>
        </references>
      </pivotArea>
    </format>
    <format dxfId="27698">
      <pivotArea dataOnly="0" labelOnly="1" grandCol="1" outline="0" fieldPosition="0"/>
    </format>
    <format dxfId="27697">
      <pivotArea type="all" dataOnly="0" outline="0" fieldPosition="0"/>
    </format>
    <format dxfId="27696">
      <pivotArea outline="0" collapsedLevelsAreSubtotals="1" fieldPosition="0"/>
    </format>
    <format dxfId="27695">
      <pivotArea type="origin" dataOnly="0" labelOnly="1" outline="0" fieldPosition="0"/>
    </format>
    <format dxfId="27694">
      <pivotArea field="12" type="button" dataOnly="0" labelOnly="1" outline="0" axis="axisCol" fieldPosition="0"/>
    </format>
    <format dxfId="27693">
      <pivotArea type="topRight" dataOnly="0" labelOnly="1" outline="0" fieldPosition="0"/>
    </format>
    <format dxfId="27692">
      <pivotArea dataOnly="0" labelOnly="1" grandRow="1" outline="0" fieldPosition="0"/>
    </format>
    <format dxfId="27691">
      <pivotArea dataOnly="0" labelOnly="1" outline="0" fieldPosition="0">
        <references count="1">
          <reference field="12" count="5">
            <x v="0"/>
            <x v="1"/>
            <x v="2"/>
            <x v="3"/>
            <x v="4"/>
          </reference>
        </references>
      </pivotArea>
    </format>
    <format dxfId="27690">
      <pivotArea dataOnly="0" labelOnly="1" grandCol="1" outline="0" fieldPosition="0"/>
    </format>
    <format dxfId="27689">
      <pivotArea dataOnly="0" labelOnly="1" outline="0" fieldPosition="0">
        <references count="1">
          <reference field="12" count="4">
            <x v="0"/>
            <x v="1"/>
            <x v="2"/>
            <x v="3"/>
          </reference>
        </references>
      </pivotArea>
    </format>
    <format dxfId="27688">
      <pivotArea dataOnly="0" labelOnly="1" grandCol="1" outline="0" fieldPosition="0"/>
    </format>
    <format dxfId="27687">
      <pivotArea dataOnly="0" labelOnly="1" outline="0" fieldPosition="0">
        <references count="1">
          <reference field="12" count="5">
            <x v="0"/>
            <x v="1"/>
            <x v="2"/>
            <x v="3"/>
            <x v="5"/>
          </reference>
        </references>
      </pivotArea>
    </format>
    <format dxfId="27686">
      <pivotArea dataOnly="0" labelOnly="1" grandCol="1" outline="0" fieldPosition="0"/>
    </format>
    <format dxfId="27685">
      <pivotArea dataOnly="0" labelOnly="1" outline="0" fieldPosition="0">
        <references count="1">
          <reference field="12" count="5">
            <x v="0"/>
            <x v="1"/>
            <x v="2"/>
            <x v="3"/>
            <x v="5"/>
          </reference>
        </references>
      </pivotArea>
    </format>
    <format dxfId="27684">
      <pivotArea dataOnly="0" labelOnly="1" grandCol="1" outline="0" fieldPosition="0"/>
    </format>
    <format dxfId="27683">
      <pivotArea dataOnly="0" labelOnly="1" outline="0" fieldPosition="0">
        <references count="1">
          <reference field="12" count="5">
            <x v="0"/>
            <x v="1"/>
            <x v="2"/>
            <x v="3"/>
            <x v="5"/>
          </reference>
        </references>
      </pivotArea>
    </format>
    <format dxfId="27682">
      <pivotArea dataOnly="0" labelOnly="1" grandCol="1" outline="0" fieldPosition="0"/>
    </format>
    <format dxfId="27681">
      <pivotArea grandRow="1" outline="0" collapsedLevelsAreSubtotals="1" fieldPosition="0"/>
    </format>
    <format dxfId="27680">
      <pivotArea dataOnly="0" labelOnly="1" grandRow="1" outline="0" fieldPosition="0"/>
    </format>
    <format dxfId="27679">
      <pivotArea outline="0" collapsedLevelsAreSubtotals="1" fieldPosition="0"/>
    </format>
    <format dxfId="27678">
      <pivotArea dataOnly="0" labelOnly="1" grandRow="1" outline="0" fieldPosition="0"/>
    </format>
    <format dxfId="27677">
      <pivotArea dataOnly="0" labelOnly="1" outline="0" fieldPosition="0">
        <references count="1">
          <reference field="12" count="5">
            <x v="0"/>
            <x v="1"/>
            <x v="2"/>
            <x v="3"/>
            <x v="5"/>
          </reference>
        </references>
      </pivotArea>
    </format>
    <format dxfId="27676">
      <pivotArea dataOnly="0" labelOnly="1" grandCol="1" outline="0" fieldPosition="0"/>
    </format>
    <format dxfId="27675">
      <pivotArea outline="0" collapsedLevelsAreSubtotals="1" fieldPosition="0"/>
    </format>
    <format dxfId="27674">
      <pivotArea dataOnly="0" labelOnly="1" grandRow="1" outline="0" fieldPosition="0"/>
    </format>
    <format dxfId="27673">
      <pivotArea dataOnly="0" labelOnly="1" outline="0" fieldPosition="0">
        <references count="1">
          <reference field="12" count="4">
            <x v="0"/>
            <x v="1"/>
            <x v="2"/>
            <x v="3"/>
          </reference>
        </references>
      </pivotArea>
    </format>
    <format dxfId="27672">
      <pivotArea dataOnly="0" labelOnly="1" grandCol="1" outline="0" fieldPosition="0"/>
    </format>
    <format dxfId="27671">
      <pivotArea outline="0" collapsedLevelsAreSubtotals="1" fieldPosition="0"/>
    </format>
    <format dxfId="27670">
      <pivotArea dataOnly="0" labelOnly="1" grandRow="1" outline="0" fieldPosition="0"/>
    </format>
    <format dxfId="27669">
      <pivotArea dataOnly="0" labelOnly="1" outline="0" fieldPosition="0">
        <references count="1">
          <reference field="12" count="4">
            <x v="0"/>
            <x v="1"/>
            <x v="2"/>
            <x v="3"/>
          </reference>
        </references>
      </pivotArea>
    </format>
    <format dxfId="27668">
      <pivotArea dataOnly="0" labelOnly="1" grandCol="1" outline="0" fieldPosition="0"/>
    </format>
    <format dxfId="27667">
      <pivotArea dataOnly="0" labelOnly="1" outline="0" fieldPosition="0">
        <references count="1">
          <reference field="12" count="4">
            <x v="0"/>
            <x v="1"/>
            <x v="2"/>
            <x v="3"/>
          </reference>
        </references>
      </pivotArea>
    </format>
    <format dxfId="27666">
      <pivotArea dataOnly="0" labelOnly="1" grandCol="1" outline="0" fieldPosition="0"/>
    </format>
    <format dxfId="27665">
      <pivotArea grandRow="1" outline="0" collapsedLevelsAreSubtotals="1" fieldPosition="0"/>
    </format>
    <format dxfId="27664">
      <pivotArea dataOnly="0" labelOnly="1" grandRow="1" outline="0" fieldPosition="0"/>
    </format>
    <format dxfId="27663">
      <pivotArea grandCol="1" outline="0" collapsedLevelsAreSubtotals="1" fieldPosition="0"/>
    </format>
    <format dxfId="27662">
      <pivotArea dataOnly="0" labelOnly="1" grandCol="1" outline="0" fieldPosition="0"/>
    </format>
    <format dxfId="27661">
      <pivotArea outline="0" collapsedLevelsAreSubtotals="1" fieldPosition="0"/>
    </format>
    <format dxfId="27660">
      <pivotArea dataOnly="0" labelOnly="1" grandRow="1" outline="0" fieldPosition="0"/>
    </format>
    <format dxfId="27659">
      <pivotArea dataOnly="0" labelOnly="1" outline="0" fieldPosition="0">
        <references count="1">
          <reference field="12" count="5">
            <x v="0"/>
            <x v="1"/>
            <x v="2"/>
            <x v="3"/>
            <x v="4"/>
          </reference>
        </references>
      </pivotArea>
    </format>
    <format dxfId="27658">
      <pivotArea dataOnly="0" labelOnly="1" grandCol="1" outline="0" fieldPosition="0"/>
    </format>
    <format dxfId="27657">
      <pivotArea outline="0" collapsedLevelsAreSubtotals="1" fieldPosition="0"/>
    </format>
    <format dxfId="27656">
      <pivotArea dataOnly="0" labelOnly="1" grandRow="1" outline="0" fieldPosition="0"/>
    </format>
    <format dxfId="27655">
      <pivotArea dataOnly="0" labelOnly="1" outline="0" fieldPosition="0">
        <references count="1">
          <reference field="12" count="5">
            <x v="0"/>
            <x v="1"/>
            <x v="2"/>
            <x v="3"/>
            <x v="4"/>
          </reference>
        </references>
      </pivotArea>
    </format>
    <format dxfId="27654">
      <pivotArea dataOnly="0" labelOnly="1" grandCol="1" outline="0" fieldPosition="0"/>
    </format>
    <format dxfId="27653">
      <pivotArea dataOnly="0" labelOnly="1" outline="0" fieldPosition="0">
        <references count="1">
          <reference field="12" count="5">
            <x v="0"/>
            <x v="1"/>
            <x v="2"/>
            <x v="3"/>
            <x v="4"/>
          </reference>
        </references>
      </pivotArea>
    </format>
    <format dxfId="27652">
      <pivotArea dataOnly="0" labelOnly="1" grandCol="1" outline="0" fieldPosition="0"/>
    </format>
    <format dxfId="27651">
      <pivotArea outline="0" collapsedLevelsAreSubtotals="1" fieldPosition="0"/>
    </format>
    <format dxfId="27650">
      <pivotArea dataOnly="0" labelOnly="1" grandRow="1" outline="0" fieldPosition="0"/>
    </format>
    <format dxfId="27649">
      <pivotArea dataOnly="0" labelOnly="1" outline="0" fieldPosition="0">
        <references count="1">
          <reference field="12" count="5">
            <x v="0"/>
            <x v="1"/>
            <x v="2"/>
            <x v="3"/>
            <x v="4"/>
          </reference>
        </references>
      </pivotArea>
    </format>
    <format dxfId="27648">
      <pivotArea dataOnly="0" labelOnly="1" grandCol="1" outline="0" fieldPosition="0"/>
    </format>
    <format dxfId="27647">
      <pivotArea grandRow="1" outline="0" collapsedLevelsAreSubtotals="1" fieldPosition="0"/>
    </format>
    <format dxfId="27646">
      <pivotArea dataOnly="0" labelOnly="1" grandRow="1" outline="0" fieldPosition="0"/>
    </format>
    <format dxfId="27645">
      <pivotArea outline="0" collapsedLevelsAreSubtotals="1" fieldPosition="0"/>
    </format>
    <format dxfId="27644">
      <pivotArea dataOnly="0" labelOnly="1" grandRow="1" outline="0" fieldPosition="0"/>
    </format>
    <format dxfId="27643">
      <pivotArea dataOnly="0" labelOnly="1" outline="0" fieldPosition="0">
        <references count="1">
          <reference field="12" count="4">
            <x v="0"/>
            <x v="1"/>
            <x v="2"/>
            <x v="5"/>
          </reference>
        </references>
      </pivotArea>
    </format>
    <format dxfId="27642">
      <pivotArea dataOnly="0" labelOnly="1" grandCol="1" outline="0" fieldPosition="0"/>
    </format>
    <format dxfId="27641">
      <pivotArea outline="0" collapsedLevelsAreSubtotals="1" fieldPosition="0"/>
    </format>
    <format dxfId="27640">
      <pivotArea dataOnly="0" labelOnly="1" grandRow="1" outline="0" fieldPosition="0"/>
    </format>
    <format dxfId="27639">
      <pivotArea dataOnly="0" labelOnly="1" outline="0" fieldPosition="0">
        <references count="1">
          <reference field="12" count="4">
            <x v="0"/>
            <x v="1"/>
            <x v="2"/>
            <x v="5"/>
          </reference>
        </references>
      </pivotArea>
    </format>
    <format dxfId="27638">
      <pivotArea dataOnly="0" labelOnly="1" grandCol="1" outline="0" fieldPosition="0"/>
    </format>
    <format dxfId="27637">
      <pivotArea dataOnly="0" labelOnly="1" outline="0" fieldPosition="0">
        <references count="1">
          <reference field="12" count="4">
            <x v="0"/>
            <x v="1"/>
            <x v="2"/>
            <x v="5"/>
          </reference>
        </references>
      </pivotArea>
    </format>
    <format dxfId="27636">
      <pivotArea dataOnly="0" labelOnly="1" grandCol="1" outline="0" fieldPosition="0"/>
    </format>
    <format dxfId="27635">
      <pivotArea dataOnly="0" labelOnly="1" outline="0" fieldPosition="0">
        <references count="1">
          <reference field="12" count="4">
            <x v="0"/>
            <x v="1"/>
            <x v="3"/>
            <x v="5"/>
          </reference>
        </references>
      </pivotArea>
    </format>
    <format dxfId="27634">
      <pivotArea dataOnly="0" labelOnly="1" grandCol="1" outline="0" fieldPosition="0"/>
    </format>
    <format dxfId="27633">
      <pivotArea dataOnly="0" labelOnly="1" outline="0" fieldPosition="0">
        <references count="1">
          <reference field="12" count="4">
            <x v="0"/>
            <x v="1"/>
            <x v="3"/>
            <x v="5"/>
          </reference>
        </references>
      </pivotArea>
    </format>
    <format dxfId="27632">
      <pivotArea dataOnly="0" labelOnly="1" grandCol="1" outline="0" fieldPosition="0"/>
    </format>
    <format dxfId="27631">
      <pivotArea grandRow="1" outline="0" collapsedLevelsAreSubtotals="1" fieldPosition="0"/>
    </format>
    <format dxfId="27630">
      <pivotArea dataOnly="0" labelOnly="1" grandRow="1" outline="0" fieldPosition="0"/>
    </format>
    <format dxfId="27629">
      <pivotArea dataOnly="0" labelOnly="1" grandCol="1" outline="0" fieldPosition="0"/>
    </format>
    <format dxfId="27628">
      <pivotArea dataOnly="0" labelOnly="1" outline="0" fieldPosition="0">
        <references count="1">
          <reference field="12" count="3">
            <x v="0"/>
            <x v="1"/>
            <x v="3"/>
          </reference>
        </references>
      </pivotArea>
    </format>
    <format dxfId="27627">
      <pivotArea dataOnly="0" labelOnly="1" grandCol="1" outline="0" fieldPosition="0"/>
    </format>
    <format dxfId="27626">
      <pivotArea dataOnly="0" labelOnly="1" outline="0" fieldPosition="0">
        <references count="1">
          <reference field="12" count="3">
            <x v="0"/>
            <x v="1"/>
            <x v="3"/>
          </reference>
        </references>
      </pivotArea>
    </format>
    <format dxfId="27625">
      <pivotArea dataOnly="0" labelOnly="1" grandCol="1" outline="0" fieldPosition="0"/>
    </format>
    <format dxfId="27624">
      <pivotArea dataOnly="0" labelOnly="1" outline="0" fieldPosition="0">
        <references count="1">
          <reference field="12" count="3">
            <x v="0"/>
            <x v="1"/>
            <x v="3"/>
          </reference>
        </references>
      </pivotArea>
    </format>
    <format dxfId="27623">
      <pivotArea dataOnly="0" labelOnly="1" grandCol="1" outline="0" fieldPosition="0"/>
    </format>
    <format dxfId="27622">
      <pivotArea outline="0" collapsedLevelsAreSubtotals="1" fieldPosition="0"/>
    </format>
    <format dxfId="27621">
      <pivotArea dataOnly="0" labelOnly="1" grandRow="1" outline="0" fieldPosition="0"/>
    </format>
    <format dxfId="27620">
      <pivotArea dataOnly="0" labelOnly="1" outline="0" fieldPosition="0">
        <references count="1">
          <reference field="12" count="3">
            <x v="0"/>
            <x v="1"/>
            <x v="3"/>
          </reference>
        </references>
      </pivotArea>
    </format>
    <format dxfId="27619">
      <pivotArea dataOnly="0" labelOnly="1" grandCol="1" outline="0" fieldPosition="0"/>
    </format>
    <format dxfId="27618">
      <pivotArea dataOnly="0" labelOnly="1" outline="0" fieldPosition="0">
        <references count="1">
          <reference field="12" count="3">
            <x v="0"/>
            <x v="1"/>
            <x v="3"/>
          </reference>
        </references>
      </pivotArea>
    </format>
    <format dxfId="27617">
      <pivotArea dataOnly="0" labelOnly="1" grandCol="1" outline="0" fieldPosition="0"/>
    </format>
    <format dxfId="27616">
      <pivotArea dataOnly="0" labelOnly="1" outline="0" fieldPosition="0">
        <references count="1">
          <reference field="12" count="3">
            <x v="0"/>
            <x v="1"/>
            <x v="3"/>
          </reference>
        </references>
      </pivotArea>
    </format>
    <format dxfId="27615">
      <pivotArea dataOnly="0" labelOnly="1" grandCol="1" outline="0" fieldPosition="0"/>
    </format>
    <format dxfId="27614">
      <pivotArea grandRow="1" outline="0" collapsedLevelsAreSubtotals="1" fieldPosition="0"/>
    </format>
    <format dxfId="27613">
      <pivotArea dataOnly="0" labelOnly="1" grandRow="1" outline="0" fieldPosition="0"/>
    </format>
    <format dxfId="27612">
      <pivotArea dataOnly="0" labelOnly="1" outline="0" fieldPosition="0">
        <references count="1">
          <reference field="12" count="3">
            <x v="0"/>
            <x v="1"/>
            <x v="3"/>
          </reference>
        </references>
      </pivotArea>
    </format>
    <format dxfId="27611">
      <pivotArea dataOnly="0" labelOnly="1" grandCol="1" outline="0" fieldPosition="0"/>
    </format>
    <format dxfId="27610">
      <pivotArea dataOnly="0" labelOnly="1" grandRow="1" outline="0" fieldPosition="0"/>
    </format>
    <format dxfId="27609">
      <pivotArea dataOnly="0" labelOnly="1" grandRow="1" outline="0" fieldPosition="0"/>
    </format>
    <format dxfId="27608">
      <pivotArea dataOnly="0" labelOnly="1" grandRow="1" outline="0" fieldPosition="0"/>
    </format>
    <format dxfId="27607">
      <pivotArea outline="0" collapsedLevelsAreSubtotals="1" fieldPosition="0"/>
    </format>
    <format dxfId="27606">
      <pivotArea dataOnly="0" labelOnly="1" grandRow="1" outline="0" fieldPosition="0"/>
    </format>
    <format dxfId="27605">
      <pivotArea dataOnly="0" labelOnly="1" outline="0" fieldPosition="0">
        <references count="1">
          <reference field="12" count="0"/>
        </references>
      </pivotArea>
    </format>
    <format dxfId="27604">
      <pivotArea dataOnly="0" labelOnly="1" grandCol="1" outline="0" fieldPosition="0"/>
    </format>
    <format dxfId="27603">
      <pivotArea dataOnly="0" labelOnly="1" outline="0" fieldPosition="0">
        <references count="1">
          <reference field="12" count="0"/>
        </references>
      </pivotArea>
    </format>
    <format dxfId="27602">
      <pivotArea dataOnly="0" labelOnly="1" grandCol="1" outline="0" fieldPosition="0"/>
    </format>
    <format dxfId="27601">
      <pivotArea grandRow="1" outline="0" collapsedLevelsAreSubtotals="1" fieldPosition="0"/>
    </format>
    <format dxfId="27600">
      <pivotArea dataOnly="0" labelOnly="1" grandRow="1" outline="0" fieldPosition="0"/>
    </format>
    <format dxfId="27599">
      <pivotArea grandRow="1" outline="0" collapsedLevelsAreSubtotals="1" fieldPosition="0"/>
    </format>
    <format dxfId="27598">
      <pivotArea dataOnly="0" labelOnly="1" grandRow="1" outline="0" fieldPosition="0"/>
    </format>
    <format dxfId="27597">
      <pivotArea grandRow="1" outline="0" collapsedLevelsAreSubtotals="1" fieldPosition="0"/>
    </format>
    <format dxfId="27596">
      <pivotArea dataOnly="0" labelOnly="1" grandRow="1" outline="0" fieldPosition="0"/>
    </format>
    <format dxfId="27595">
      <pivotArea grandRow="1" outline="0" collapsedLevelsAreSubtotals="1" fieldPosition="0"/>
    </format>
    <format dxfId="27594">
      <pivotArea dataOnly="0" labelOnly="1" grandRow="1" outline="0" fieldPosition="0"/>
    </format>
    <format dxfId="27593">
      <pivotArea grandRow="1" outline="0" collapsedLevelsAreSubtotals="1" fieldPosition="0"/>
    </format>
    <format dxfId="27592">
      <pivotArea dataOnly="0" labelOnly="1" grandRow="1" outline="0" fieldPosition="0"/>
    </format>
    <format dxfId="27591">
      <pivotArea grandRow="1" outline="0" collapsedLevelsAreSubtotals="1" fieldPosition="0"/>
    </format>
    <format dxfId="27590">
      <pivotArea dataOnly="0" labelOnly="1" grandRow="1" outline="0" fieldPosition="0"/>
    </format>
    <format dxfId="27589">
      <pivotArea type="origin" dataOnly="0" labelOnly="1" outline="0" fieldPosition="0"/>
    </format>
    <format dxfId="27588">
      <pivotArea dataOnly="0" labelOnly="1" grandRow="1" outline="0" fieldPosition="0"/>
    </format>
    <format dxfId="27587">
      <pivotArea type="origin" dataOnly="0" labelOnly="1" outline="0" fieldPosition="0"/>
    </format>
    <format dxfId="27586">
      <pivotArea dataOnly="0" labelOnly="1" grandRow="1" outline="0" fieldPosition="0"/>
    </format>
    <format dxfId="27585">
      <pivotArea type="origin" dataOnly="0" labelOnly="1" outline="0" fieldPosition="0"/>
    </format>
    <format dxfId="27584">
      <pivotArea dataOnly="0" labelOnly="1" grandRow="1" outline="0" fieldPosition="0"/>
    </format>
    <format dxfId="27583">
      <pivotArea type="origin" dataOnly="0" labelOnly="1" outline="0" fieldPosition="0"/>
    </format>
    <format dxfId="27582">
      <pivotArea dataOnly="0" labelOnly="1" grandRow="1" outline="0" fieldPosition="0"/>
    </format>
    <format dxfId="27581">
      <pivotArea type="all" dataOnly="0" outline="0" fieldPosition="0"/>
    </format>
    <format dxfId="27580">
      <pivotArea outline="0" collapsedLevelsAreSubtotals="1" fieldPosition="0"/>
    </format>
    <format dxfId="27579">
      <pivotArea type="origin" dataOnly="0" labelOnly="1" outline="0" fieldPosition="0"/>
    </format>
    <format dxfId="27578">
      <pivotArea field="12" type="button" dataOnly="0" labelOnly="1" outline="0" axis="axisCol" fieldPosition="0"/>
    </format>
    <format dxfId="27577">
      <pivotArea type="topRight" dataOnly="0" labelOnly="1" outline="0" fieldPosition="0"/>
    </format>
    <format dxfId="27576">
      <pivotArea dataOnly="0" labelOnly="1" grandRow="1" outline="0" fieldPosition="0"/>
    </format>
    <format dxfId="27575">
      <pivotArea dataOnly="0" labelOnly="1" outline="0" fieldPosition="0">
        <references count="1">
          <reference field="12" count="0"/>
        </references>
      </pivotArea>
    </format>
    <format dxfId="27574">
      <pivotArea dataOnly="0" labelOnly="1" grandCol="1" outline="0" fieldPosition="0"/>
    </format>
    <format dxfId="27573">
      <pivotArea grandRow="1" outline="0" collapsedLevelsAreSubtotals="1" fieldPosition="0"/>
    </format>
    <format dxfId="27572">
      <pivotArea dataOnly="0" labelOnly="1" grandRow="1" outline="0" fieldPosition="0"/>
    </format>
    <format dxfId="27571">
      <pivotArea dataOnly="0" labelOnly="1" outline="0" fieldPosition="0">
        <references count="1">
          <reference field="12" count="3">
            <x v="0"/>
            <x v="1"/>
            <x v="3"/>
          </reference>
        </references>
      </pivotArea>
    </format>
    <format dxfId="27570">
      <pivotArea dataOnly="0" labelOnly="1" grandCol="1" outline="0" fieldPosition="0"/>
    </format>
    <format dxfId="27569">
      <pivotArea dataOnly="0" labelOnly="1" grandRow="1" outline="0" fieldPosition="0"/>
    </format>
    <format dxfId="27568">
      <pivotArea outline="0" collapsedLevelsAreSubtotals="1" fieldPosition="0"/>
    </format>
    <format dxfId="27567">
      <pivotArea dataOnly="0" labelOnly="1" grandRow="1" outline="0" fieldPosition="0"/>
    </format>
    <format dxfId="27566">
      <pivotArea dataOnly="0" labelOnly="1" outline="0" fieldPosition="0">
        <references count="1">
          <reference field="12" count="3">
            <x v="0"/>
            <x v="1"/>
            <x v="2"/>
          </reference>
        </references>
      </pivotArea>
    </format>
    <format dxfId="27565">
      <pivotArea dataOnly="0" labelOnly="1" grandCol="1" outline="0" fieldPosition="0"/>
    </format>
    <format dxfId="27564">
      <pivotArea outline="0" collapsedLevelsAreSubtotals="1" fieldPosition="0"/>
    </format>
    <format dxfId="27563">
      <pivotArea dataOnly="0" labelOnly="1" grandRow="1" outline="0" fieldPosition="0"/>
    </format>
    <format dxfId="27562">
      <pivotArea dataOnly="0" labelOnly="1" outline="0" fieldPosition="0">
        <references count="1">
          <reference field="12" count="3">
            <x v="0"/>
            <x v="1"/>
            <x v="2"/>
          </reference>
        </references>
      </pivotArea>
    </format>
    <format dxfId="27561">
      <pivotArea dataOnly="0" labelOnly="1" grandCol="1" outline="0" fieldPosition="0"/>
    </format>
    <format dxfId="27560">
      <pivotArea outline="0" collapsedLevelsAreSubtotals="1" fieldPosition="0"/>
    </format>
    <format dxfId="27559">
      <pivotArea dataOnly="0" labelOnly="1" grandRow="1" outline="0" fieldPosition="0"/>
    </format>
    <format dxfId="27558">
      <pivotArea dataOnly="0" labelOnly="1" outline="0" fieldPosition="0">
        <references count="1">
          <reference field="12" count="5">
            <x v="0"/>
            <x v="1"/>
            <x v="2"/>
            <x v="3"/>
            <x v="5"/>
          </reference>
        </references>
      </pivotArea>
    </format>
    <format dxfId="27557">
      <pivotArea dataOnly="0" labelOnly="1" grandCol="1" outline="0" fieldPosition="0"/>
    </format>
    <format dxfId="27556">
      <pivotArea outline="0" collapsedLevelsAreSubtotals="1" fieldPosition="0"/>
    </format>
    <format dxfId="27555">
      <pivotArea dataOnly="0" labelOnly="1" grandRow="1" outline="0" fieldPosition="0"/>
    </format>
    <format dxfId="27554">
      <pivotArea dataOnly="0" labelOnly="1" outline="0" fieldPosition="0">
        <references count="1">
          <reference field="12" count="5">
            <x v="0"/>
            <x v="1"/>
            <x v="2"/>
            <x v="3"/>
            <x v="5"/>
          </reference>
        </references>
      </pivotArea>
    </format>
    <format dxfId="27553">
      <pivotArea dataOnly="0" labelOnly="1" grandCol="1" outline="0" fieldPosition="0"/>
    </format>
    <format dxfId="27552">
      <pivotArea dataOnly="0" labelOnly="1" outline="0" fieldPosition="0">
        <references count="1">
          <reference field="12" count="5">
            <x v="0"/>
            <x v="1"/>
            <x v="2"/>
            <x v="3"/>
            <x v="5"/>
          </reference>
        </references>
      </pivotArea>
    </format>
    <format dxfId="27551">
      <pivotArea dataOnly="0" labelOnly="1" grandCol="1" outline="0" fieldPosition="0"/>
    </format>
    <format dxfId="27550">
      <pivotArea outline="0" collapsedLevelsAreSubtotals="1" fieldPosition="0"/>
    </format>
    <format dxfId="27549">
      <pivotArea dataOnly="0" labelOnly="1" grandRow="1" outline="0" fieldPosition="0"/>
    </format>
    <format dxfId="27548">
      <pivotArea dataOnly="0" labelOnly="1" outline="0" fieldPosition="0">
        <references count="1">
          <reference field="12" count="4">
            <x v="0"/>
            <x v="1"/>
            <x v="2"/>
            <x v="3"/>
          </reference>
        </references>
      </pivotArea>
    </format>
    <format dxfId="27547">
      <pivotArea dataOnly="0" labelOnly="1" grandCol="1" outline="0" fieldPosition="0"/>
    </format>
    <format dxfId="27546">
      <pivotArea outline="0" collapsedLevelsAreSubtotals="1" fieldPosition="0"/>
    </format>
    <format dxfId="27545">
      <pivotArea dataOnly="0" labelOnly="1" grandRow="1" outline="0" fieldPosition="0"/>
    </format>
    <format dxfId="27544">
      <pivotArea dataOnly="0" labelOnly="1" outline="0" fieldPosition="0">
        <references count="1">
          <reference field="12" count="4">
            <x v="0"/>
            <x v="1"/>
            <x v="2"/>
            <x v="3"/>
          </reference>
        </references>
      </pivotArea>
    </format>
    <format dxfId="27543">
      <pivotArea dataOnly="0" labelOnly="1" grandCol="1" outline="0" fieldPosition="0"/>
    </format>
    <format dxfId="27542">
      <pivotArea dataOnly="0" labelOnly="1" outline="0" fieldPosition="0">
        <references count="1">
          <reference field="12" count="4">
            <x v="0"/>
            <x v="1"/>
            <x v="2"/>
            <x v="3"/>
          </reference>
        </references>
      </pivotArea>
    </format>
    <format dxfId="27541">
      <pivotArea dataOnly="0" labelOnly="1" grandCol="1" outline="0" fieldPosition="0"/>
    </format>
    <format dxfId="27540">
      <pivotArea grandRow="1" outline="0" collapsedLevelsAreSubtotals="1" fieldPosition="0"/>
    </format>
    <format dxfId="27539">
      <pivotArea dataOnly="0" labelOnly="1" grandRow="1" outline="0" fieldPosition="0"/>
    </format>
    <format dxfId="27538">
      <pivotArea outline="0" collapsedLevelsAreSubtotals="1" fieldPosition="0"/>
    </format>
    <format dxfId="27537">
      <pivotArea dataOnly="0" labelOnly="1" grandRow="1" outline="0" fieldPosition="0"/>
    </format>
    <format dxfId="27536">
      <pivotArea dataOnly="0" labelOnly="1" outline="0" fieldPosition="0">
        <references count="1">
          <reference field="12" count="5">
            <x v="0"/>
            <x v="1"/>
            <x v="2"/>
            <x v="3"/>
            <x v="4"/>
          </reference>
        </references>
      </pivotArea>
    </format>
    <format dxfId="27535">
      <pivotArea dataOnly="0" labelOnly="1" grandCol="1" outline="0" fieldPosition="0"/>
    </format>
    <format dxfId="27534">
      <pivotArea outline="0" collapsedLevelsAreSubtotals="1" fieldPosition="0"/>
    </format>
    <format dxfId="27533">
      <pivotArea dataOnly="0" labelOnly="1" grandRow="1" outline="0" fieldPosition="0"/>
    </format>
    <format dxfId="27532">
      <pivotArea dataOnly="0" labelOnly="1" outline="0" fieldPosition="0">
        <references count="1">
          <reference field="12" count="5">
            <x v="0"/>
            <x v="1"/>
            <x v="2"/>
            <x v="3"/>
            <x v="4"/>
          </reference>
        </references>
      </pivotArea>
    </format>
    <format dxfId="27531">
      <pivotArea dataOnly="0" labelOnly="1" grandCol="1" outline="0" fieldPosition="0"/>
    </format>
    <format dxfId="27530">
      <pivotArea type="all" dataOnly="0" outline="0" fieldPosition="0"/>
    </format>
    <format dxfId="27529">
      <pivotArea outline="0" collapsedLevelsAreSubtotals="1" fieldPosition="0"/>
    </format>
    <format dxfId="27528">
      <pivotArea type="origin" dataOnly="0" labelOnly="1" outline="0" fieldPosition="0"/>
    </format>
    <format dxfId="27527">
      <pivotArea field="12" type="button" dataOnly="0" labelOnly="1" outline="0" axis="axisCol" fieldPosition="0"/>
    </format>
    <format dxfId="27526">
      <pivotArea type="topRight" dataOnly="0" labelOnly="1" outline="0" fieldPosition="0"/>
    </format>
    <format dxfId="27525">
      <pivotArea dataOnly="0" labelOnly="1" grandRow="1" outline="0" fieldPosition="0"/>
    </format>
    <format dxfId="27524">
      <pivotArea dataOnly="0" labelOnly="1" outline="0" fieldPosition="0">
        <references count="1">
          <reference field="12" count="5">
            <x v="0"/>
            <x v="1"/>
            <x v="2"/>
            <x v="3"/>
            <x v="4"/>
          </reference>
        </references>
      </pivotArea>
    </format>
    <format dxfId="27523">
      <pivotArea dataOnly="0" labelOnly="1" grandCol="1" outline="0" fieldPosition="0"/>
    </format>
    <format dxfId="27522">
      <pivotArea type="all" dataOnly="0" outline="0" fieldPosition="0"/>
    </format>
    <format dxfId="27521">
      <pivotArea outline="0" collapsedLevelsAreSubtotals="1" fieldPosition="0"/>
    </format>
    <format dxfId="27520">
      <pivotArea type="origin" dataOnly="0" labelOnly="1" outline="0" fieldPosition="0"/>
    </format>
    <format dxfId="27519">
      <pivotArea field="12" type="button" dataOnly="0" labelOnly="1" outline="0" axis="axisCol" fieldPosition="0"/>
    </format>
    <format dxfId="27518">
      <pivotArea type="topRight" dataOnly="0" labelOnly="1" outline="0" fieldPosition="0"/>
    </format>
    <format dxfId="27517">
      <pivotArea dataOnly="0" labelOnly="1" grandRow="1" outline="0" fieldPosition="0"/>
    </format>
    <format dxfId="27516">
      <pivotArea dataOnly="0" labelOnly="1" outline="0" fieldPosition="0">
        <references count="1">
          <reference field="12" count="5">
            <x v="0"/>
            <x v="1"/>
            <x v="2"/>
            <x v="3"/>
            <x v="4"/>
          </reference>
        </references>
      </pivotArea>
    </format>
    <format dxfId="27515">
      <pivotArea dataOnly="0" labelOnly="1" grandCol="1" outline="0" fieldPosition="0"/>
    </format>
    <format dxfId="27514">
      <pivotArea type="all" dataOnly="0" outline="0" fieldPosition="0"/>
    </format>
    <format dxfId="27513">
      <pivotArea outline="0" collapsedLevelsAreSubtotals="1" fieldPosition="0"/>
    </format>
    <format dxfId="27512">
      <pivotArea type="origin" dataOnly="0" labelOnly="1" outline="0" fieldPosition="0"/>
    </format>
    <format dxfId="27511">
      <pivotArea field="12" type="button" dataOnly="0" labelOnly="1" outline="0" axis="axisCol" fieldPosition="0"/>
    </format>
    <format dxfId="27510">
      <pivotArea type="topRight" dataOnly="0" labelOnly="1" outline="0" fieldPosition="0"/>
    </format>
    <format dxfId="27509">
      <pivotArea dataOnly="0" labelOnly="1" grandRow="1" outline="0" fieldPosition="0"/>
    </format>
    <format dxfId="27508">
      <pivotArea dataOnly="0" labelOnly="1" outline="0" fieldPosition="0">
        <references count="1">
          <reference field="12" count="5">
            <x v="0"/>
            <x v="1"/>
            <x v="2"/>
            <x v="3"/>
            <x v="4"/>
          </reference>
        </references>
      </pivotArea>
    </format>
    <format dxfId="27507">
      <pivotArea dataOnly="0" labelOnly="1" grandCol="1" outline="0" fieldPosition="0"/>
    </format>
    <format dxfId="27506">
      <pivotArea dataOnly="0" labelOnly="1" outline="0" fieldPosition="0">
        <references count="1">
          <reference field="12" count="5">
            <x v="0"/>
            <x v="1"/>
            <x v="2"/>
            <x v="3"/>
            <x v="4"/>
          </reference>
        </references>
      </pivotArea>
    </format>
    <format dxfId="27505">
      <pivotArea dataOnly="0" labelOnly="1" grandCol="1" outline="0" fieldPosition="0"/>
    </format>
    <format dxfId="27504">
      <pivotArea grandRow="1" outline="0" collapsedLevelsAreSubtotals="1" fieldPosition="0"/>
    </format>
    <format dxfId="27503">
      <pivotArea dataOnly="0" labelOnly="1" grandRow="1" outline="0" fieldPosition="0"/>
    </format>
    <format dxfId="27502">
      <pivotArea dataOnly="0" grandCol="1" outline="0" fieldPosition="0"/>
    </format>
    <format dxfId="27501">
      <pivotArea dataOnly="0" labelOnly="1" outline="0" fieldPosition="0">
        <references count="1">
          <reference field="12" count="5">
            <x v="0"/>
            <x v="1"/>
            <x v="2"/>
            <x v="4"/>
            <x v="5"/>
          </reference>
        </references>
      </pivotArea>
    </format>
    <format dxfId="27500">
      <pivotArea dataOnly="0" labelOnly="1" grandCol="1" outline="0" fieldPosition="0"/>
    </format>
    <format dxfId="27499">
      <pivotArea outline="0" collapsedLevelsAreSubtotals="1" fieldPosition="0"/>
    </format>
    <format dxfId="27498">
      <pivotArea dataOnly="0" labelOnly="1" grandRow="1" outline="0" fieldPosition="0"/>
    </format>
    <format dxfId="27497">
      <pivotArea dataOnly="0" labelOnly="1" outline="0" fieldPosition="0">
        <references count="1">
          <reference field="12" count="4">
            <x v="0"/>
            <x v="1"/>
            <x v="2"/>
            <x v="4"/>
          </reference>
        </references>
      </pivotArea>
    </format>
    <format dxfId="27496">
      <pivotArea dataOnly="0" labelOnly="1" grandCol="1" outline="0" fieldPosition="0"/>
    </format>
    <format dxfId="27495">
      <pivotArea outline="0" collapsedLevelsAreSubtotals="1" fieldPosition="0"/>
    </format>
    <format dxfId="27494">
      <pivotArea dataOnly="0" labelOnly="1" grandRow="1" outline="0" fieldPosition="0"/>
    </format>
    <format dxfId="27493">
      <pivotArea dataOnly="0" labelOnly="1" outline="0" fieldPosition="0">
        <references count="1">
          <reference field="12" count="4">
            <x v="0"/>
            <x v="1"/>
            <x v="2"/>
            <x v="3"/>
          </reference>
        </references>
      </pivotArea>
    </format>
    <format dxfId="27492">
      <pivotArea dataOnly="0" labelOnly="1" grandCol="1" outline="0" fieldPosition="0"/>
    </format>
    <format dxfId="27491">
      <pivotArea grandRow="1" outline="0" collapsedLevelsAreSubtotals="1" fieldPosition="0"/>
    </format>
    <format dxfId="27490">
      <pivotArea dataOnly="0" labelOnly="1" grandRow="1" outline="0" fieldPosition="0"/>
    </format>
    <format dxfId="27489">
      <pivotArea type="origin" dataOnly="0" labelOnly="1" outline="0" fieldPosition="0"/>
    </format>
    <format dxfId="27488">
      <pivotArea field="12" type="button" dataOnly="0" labelOnly="1" outline="0" axis="axisCol" fieldPosition="0"/>
    </format>
    <format dxfId="27487">
      <pivotArea type="topRight" dataOnly="0" labelOnly="1" outline="0" fieldPosition="0"/>
    </format>
    <format dxfId="27486">
      <pivotArea dataOnly="0" labelOnly="1" outline="0" fieldPosition="0">
        <references count="1">
          <reference field="12" count="4">
            <x v="0"/>
            <x v="1"/>
            <x v="2"/>
            <x v="3"/>
          </reference>
        </references>
      </pivotArea>
    </format>
    <format dxfId="27485">
      <pivotArea dataOnly="0" labelOnly="1" grandCol="1" outline="0" fieldPosition="0"/>
    </format>
    <format dxfId="27484">
      <pivotArea dataOnly="0" grandCol="1" outline="0" axis="axisCol" fieldPosition="0"/>
    </format>
    <format dxfId="27483">
      <pivotArea dataOnly="0" labelOnly="1" grandRow="1" outline="0" fieldPosition="0"/>
    </format>
    <format dxfId="27482">
      <pivotArea type="all" dataOnly="0" outline="0" fieldPosition="0"/>
    </format>
    <format dxfId="27481">
      <pivotArea outline="0" collapsedLevelsAreSubtotals="1" fieldPosition="0"/>
    </format>
    <format dxfId="27480">
      <pivotArea type="origin" dataOnly="0" labelOnly="1" outline="0" fieldPosition="0"/>
    </format>
    <format dxfId="27479">
      <pivotArea field="12" type="button" dataOnly="0" labelOnly="1" outline="0" axis="axisCol" fieldPosition="0"/>
    </format>
    <format dxfId="27478">
      <pivotArea type="topRight" dataOnly="0" labelOnly="1" outline="0" fieldPosition="0"/>
    </format>
    <format dxfId="27477">
      <pivotArea dataOnly="0" labelOnly="1" grandRow="1" outline="0" fieldPosition="0"/>
    </format>
    <format dxfId="27476">
      <pivotArea dataOnly="0" labelOnly="1" outline="0" fieldPosition="0">
        <references count="1">
          <reference field="12" count="4">
            <x v="0"/>
            <x v="1"/>
            <x v="2"/>
            <x v="3"/>
          </reference>
        </references>
      </pivotArea>
    </format>
    <format dxfId="27475">
      <pivotArea dataOnly="0" labelOnly="1" grandCol="1" outline="0" fieldPosition="0"/>
    </format>
    <format dxfId="27474">
      <pivotArea outline="0" collapsedLevelsAreSubtotals="1" fieldPosition="0"/>
    </format>
    <format dxfId="27473">
      <pivotArea dataOnly="0" labelOnly="1" grandRow="1" outline="0" fieldPosition="0"/>
    </format>
    <format dxfId="27472">
      <pivotArea dataOnly="0" labelOnly="1" outline="0" fieldPosition="0">
        <references count="1">
          <reference field="12" count="3">
            <x v="0"/>
            <x v="1"/>
            <x v="2"/>
          </reference>
        </references>
      </pivotArea>
    </format>
    <format dxfId="27471">
      <pivotArea dataOnly="0" labelOnly="1" grandCol="1" outline="0" fieldPosition="0"/>
    </format>
    <format dxfId="27470">
      <pivotArea outline="0" collapsedLevelsAreSubtotals="1" fieldPosition="0"/>
    </format>
    <format dxfId="27469">
      <pivotArea field="12" type="button" dataOnly="0" labelOnly="1" outline="0" axis="axisCol" fieldPosition="0"/>
    </format>
    <format dxfId="27468">
      <pivotArea type="topRight" dataOnly="0" labelOnly="1" outline="0" fieldPosition="0"/>
    </format>
    <format dxfId="27467">
      <pivotArea dataOnly="0" labelOnly="1" outline="0" fieldPosition="0">
        <references count="1">
          <reference field="12" count="2">
            <x v="0"/>
            <x v="1"/>
          </reference>
        </references>
      </pivotArea>
    </format>
    <format dxfId="27466">
      <pivotArea dataOnly="0" labelOnly="1" grandCol="1" outline="0" fieldPosition="0"/>
    </format>
    <format dxfId="27465">
      <pivotArea grandRow="1" outline="0" collapsedLevelsAreSubtotals="1" fieldPosition="0"/>
    </format>
    <format dxfId="27464">
      <pivotArea dataOnly="0" labelOnly="1" grandRow="1" outline="0" fieldPosition="0"/>
    </format>
    <format dxfId="27463">
      <pivotArea outline="0" collapsedLevelsAreSubtotals="1" fieldPosition="0"/>
    </format>
    <format dxfId="27462">
      <pivotArea dataOnly="0" labelOnly="1" grandRow="1" outline="0" fieldPosition="0"/>
    </format>
    <format dxfId="27461">
      <pivotArea dataOnly="0" labelOnly="1" outline="0" fieldPosition="0">
        <references count="1">
          <reference field="12" count="4">
            <x v="0"/>
            <x v="1"/>
            <x v="4"/>
            <x v="5"/>
          </reference>
        </references>
      </pivotArea>
    </format>
    <format dxfId="27460">
      <pivotArea dataOnly="0" labelOnly="1" grandCol="1" outline="0" fieldPosition="0"/>
    </format>
    <format dxfId="27459">
      <pivotArea outline="0" collapsedLevelsAreSubtotals="1" fieldPosition="0"/>
    </format>
    <format dxfId="27458">
      <pivotArea dataOnly="0" labelOnly="1" grandRow="1" outline="0" fieldPosition="0"/>
    </format>
    <format dxfId="27457">
      <pivotArea dataOnly="0" labelOnly="1" outline="0" fieldPosition="0">
        <references count="1">
          <reference field="12" count="4">
            <x v="0"/>
            <x v="1"/>
            <x v="4"/>
            <x v="5"/>
          </reference>
        </references>
      </pivotArea>
    </format>
    <format dxfId="27456">
      <pivotArea dataOnly="0" labelOnly="1" grandCol="1" outline="0" fieldPosition="0"/>
    </format>
    <format dxfId="27455">
      <pivotArea dataOnly="0" labelOnly="1" outline="0" fieldPosition="0">
        <references count="1">
          <reference field="12" count="4">
            <x v="0"/>
            <x v="1"/>
            <x v="4"/>
            <x v="5"/>
          </reference>
        </references>
      </pivotArea>
    </format>
    <format dxfId="27454">
      <pivotArea dataOnly="0" labelOnly="1" grandCol="1" outline="0" fieldPosition="0"/>
    </format>
    <format dxfId="27453">
      <pivotArea outline="0" collapsedLevelsAreSubtotals="1" fieldPosition="0"/>
    </format>
    <format dxfId="27452">
      <pivotArea dataOnly="0" labelOnly="1" grandRow="1" outline="0" fieldPosition="0"/>
    </format>
    <format dxfId="27451">
      <pivotArea dataOnly="0" labelOnly="1" outline="0" fieldPosition="0">
        <references count="1">
          <reference field="12" count="4">
            <x v="0"/>
            <x v="1"/>
            <x v="3"/>
            <x v="4"/>
          </reference>
        </references>
      </pivotArea>
    </format>
    <format dxfId="27450">
      <pivotArea dataOnly="0" labelOnly="1" grandCol="1" outline="0" fieldPosition="0"/>
    </format>
    <format dxfId="27449">
      <pivotArea outline="0" collapsedLevelsAreSubtotals="1" fieldPosition="0"/>
    </format>
    <format dxfId="27448">
      <pivotArea dataOnly="0" labelOnly="1" grandRow="1" outline="0" fieldPosition="0"/>
    </format>
    <format dxfId="27447">
      <pivotArea dataOnly="0" labelOnly="1" outline="0" fieldPosition="0">
        <references count="1">
          <reference field="12" count="4">
            <x v="0"/>
            <x v="1"/>
            <x v="3"/>
            <x v="4"/>
          </reference>
        </references>
      </pivotArea>
    </format>
    <format dxfId="27446">
      <pivotArea dataOnly="0" labelOnly="1" grandCol="1" outline="0" fieldPosition="0"/>
    </format>
    <format dxfId="27445">
      <pivotArea dataOnly="0" labelOnly="1" outline="0" fieldPosition="0">
        <references count="1">
          <reference field="12" count="4">
            <x v="0"/>
            <x v="1"/>
            <x v="3"/>
            <x v="4"/>
          </reference>
        </references>
      </pivotArea>
    </format>
    <format dxfId="27444">
      <pivotArea dataOnly="0" labelOnly="1" grandCol="1" outline="0" fieldPosition="0"/>
    </format>
    <format dxfId="27443">
      <pivotArea grandRow="1" outline="0" collapsedLevelsAreSubtotals="1" fieldPosition="0"/>
    </format>
    <format dxfId="27442">
      <pivotArea dataOnly="0" labelOnly="1" grandRow="1" outline="0" fieldPosition="0"/>
    </format>
    <format dxfId="27441">
      <pivotArea outline="0" collapsedLevelsAreSubtotals="1" fieldPosition="0"/>
    </format>
    <format dxfId="27440">
      <pivotArea dataOnly="0" labelOnly="1" grandRow="1" outline="0" fieldPosition="0"/>
    </format>
    <format dxfId="27439">
      <pivotArea dataOnly="0" labelOnly="1" outline="0" fieldPosition="0">
        <references count="1">
          <reference field="12" count="3">
            <x v="0"/>
            <x v="1"/>
            <x v="2"/>
          </reference>
        </references>
      </pivotArea>
    </format>
    <format dxfId="27438">
      <pivotArea dataOnly="0" labelOnly="1" grandCol="1" outline="0" fieldPosition="0"/>
    </format>
    <format dxfId="27437">
      <pivotArea outline="0" collapsedLevelsAreSubtotals="1" fieldPosition="0"/>
    </format>
    <format dxfId="27436">
      <pivotArea dataOnly="0" labelOnly="1" grandRow="1" outline="0" fieldPosition="0"/>
    </format>
    <format dxfId="27435">
      <pivotArea dataOnly="0" labelOnly="1" outline="0" fieldPosition="0">
        <references count="1">
          <reference field="12" count="3">
            <x v="0"/>
            <x v="1"/>
            <x v="2"/>
          </reference>
        </references>
      </pivotArea>
    </format>
    <format dxfId="27434">
      <pivotArea dataOnly="0" labelOnly="1" grandCol="1" outline="0" fieldPosition="0"/>
    </format>
    <format dxfId="27433">
      <pivotArea dataOnly="0" labelOnly="1" outline="0" fieldPosition="0">
        <references count="1">
          <reference field="12" count="3">
            <x v="0"/>
            <x v="1"/>
            <x v="2"/>
          </reference>
        </references>
      </pivotArea>
    </format>
    <format dxfId="27432">
      <pivotArea dataOnly="0" labelOnly="1" grandCol="1" outline="0" fieldPosition="0"/>
    </format>
    <format dxfId="27431">
      <pivotArea outline="0" collapsedLevelsAreSubtotals="1" fieldPosition="0"/>
    </format>
    <format dxfId="27430">
      <pivotArea dataOnly="0" labelOnly="1" grandRow="1" outline="0" fieldPosition="0"/>
    </format>
    <format dxfId="27429">
      <pivotArea dataOnly="0" labelOnly="1" outline="0" fieldPosition="0">
        <references count="1">
          <reference field="12" count="3">
            <x v="0"/>
            <x v="1"/>
            <x v="2"/>
          </reference>
        </references>
      </pivotArea>
    </format>
    <format dxfId="27428">
      <pivotArea dataOnly="0" labelOnly="1" grandCol="1" outline="0" fieldPosition="0"/>
    </format>
    <format dxfId="27427">
      <pivotArea outline="0" collapsedLevelsAreSubtotals="1" fieldPosition="0"/>
    </format>
    <format dxfId="27426">
      <pivotArea dataOnly="0" labelOnly="1" grandRow="1" outline="0" fieldPosition="0"/>
    </format>
    <format dxfId="27425">
      <pivotArea dataOnly="0" labelOnly="1" outline="0" fieldPosition="0">
        <references count="1">
          <reference field="12" count="3">
            <x v="0"/>
            <x v="1"/>
            <x v="2"/>
          </reference>
        </references>
      </pivotArea>
    </format>
    <format dxfId="27424">
      <pivotArea dataOnly="0" labelOnly="1" grandCol="1" outline="0" fieldPosition="0"/>
    </format>
    <format dxfId="27423">
      <pivotArea dataOnly="0" labelOnly="1" outline="0" fieldPosition="0">
        <references count="1">
          <reference field="12" count="3">
            <x v="0"/>
            <x v="1"/>
            <x v="2"/>
          </reference>
        </references>
      </pivotArea>
    </format>
    <format dxfId="27422">
      <pivotArea dataOnly="0" labelOnly="1" grandCol="1" outline="0" fieldPosition="0"/>
    </format>
    <format dxfId="27421">
      <pivotArea grandRow="1" outline="0" collapsedLevelsAreSubtotals="1" fieldPosition="0"/>
    </format>
    <format dxfId="27420">
      <pivotArea dataOnly="0" labelOnly="1" grandRow="1" outline="0" fieldPosition="0"/>
    </format>
    <format dxfId="27419">
      <pivotArea outline="0" collapsedLevelsAreSubtotals="1" fieldPosition="0"/>
    </format>
    <format dxfId="27418">
      <pivotArea dataOnly="0" labelOnly="1" grandRow="1" outline="0" fieldPosition="0"/>
    </format>
    <format dxfId="27417">
      <pivotArea dataOnly="0" labelOnly="1" outline="0" fieldPosition="0">
        <references count="1">
          <reference field="12" count="3">
            <x v="0"/>
            <x v="1"/>
            <x v="3"/>
          </reference>
        </references>
      </pivotArea>
    </format>
    <format dxfId="27416">
      <pivotArea dataOnly="0" labelOnly="1" grandCol="1" outline="0" fieldPosition="0"/>
    </format>
    <format dxfId="27415">
      <pivotArea outline="0" collapsedLevelsAreSubtotals="1" fieldPosition="0"/>
    </format>
    <format dxfId="27414">
      <pivotArea dataOnly="0" labelOnly="1" grandRow="1" outline="0" fieldPosition="0"/>
    </format>
    <format dxfId="27413">
      <pivotArea dataOnly="0" labelOnly="1" outline="0" fieldPosition="0">
        <references count="1">
          <reference field="12" count="3">
            <x v="0"/>
            <x v="1"/>
            <x v="3"/>
          </reference>
        </references>
      </pivotArea>
    </format>
    <format dxfId="27412">
      <pivotArea dataOnly="0" labelOnly="1" grandCol="1" outline="0" fieldPosition="0"/>
    </format>
    <format dxfId="27411">
      <pivotArea dataOnly="0" labelOnly="1" outline="0" fieldPosition="0">
        <references count="1">
          <reference field="12" count="3">
            <x v="0"/>
            <x v="1"/>
            <x v="3"/>
          </reference>
        </references>
      </pivotArea>
    </format>
    <format dxfId="27410">
      <pivotArea dataOnly="0" labelOnly="1" grandCol="1" outline="0" fieldPosition="0"/>
    </format>
    <format dxfId="27409">
      <pivotArea grandRow="1" outline="0" collapsedLevelsAreSubtotals="1" fieldPosition="0"/>
    </format>
    <format dxfId="27408">
      <pivotArea dataOnly="0" labelOnly="1" grandRow="1" outline="0" fieldPosition="0"/>
    </format>
    <format dxfId="27407">
      <pivotArea grandCol="1" outline="0" collapsedLevelsAreSubtotals="1" fieldPosition="0"/>
    </format>
    <format dxfId="27406">
      <pivotArea dataOnly="0" labelOnly="1" grandCol="1" outline="0" fieldPosition="0"/>
    </format>
    <format dxfId="27405">
      <pivotArea outline="0" collapsedLevelsAreSubtotals="1" fieldPosition="0"/>
    </format>
    <format dxfId="27404">
      <pivotArea dataOnly="0" labelOnly="1" grandRow="1" outline="0" fieldPosition="0"/>
    </format>
    <format dxfId="27403">
      <pivotArea dataOnly="0" labelOnly="1" outline="0" fieldPosition="0">
        <references count="1">
          <reference field="12" count="3">
            <x v="0"/>
            <x v="2"/>
            <x v="4"/>
          </reference>
        </references>
      </pivotArea>
    </format>
    <format dxfId="27402">
      <pivotArea dataOnly="0" labelOnly="1" grandCol="1" outline="0" fieldPosition="0"/>
    </format>
    <format dxfId="27401">
      <pivotArea outline="0" collapsedLevelsAreSubtotals="1" fieldPosition="0"/>
    </format>
    <format dxfId="27400">
      <pivotArea dataOnly="0" labelOnly="1" grandRow="1" outline="0" fieldPosition="0"/>
    </format>
    <format dxfId="27399">
      <pivotArea dataOnly="0" labelOnly="1" outline="0" fieldPosition="0">
        <references count="1">
          <reference field="12" count="3">
            <x v="0"/>
            <x v="2"/>
            <x v="4"/>
          </reference>
        </references>
      </pivotArea>
    </format>
    <format dxfId="27398">
      <pivotArea dataOnly="0" labelOnly="1" grandCol="1" outline="0" fieldPosition="0"/>
    </format>
    <format dxfId="27397">
      <pivotArea outline="0" collapsedLevelsAreSubtotals="1" fieldPosition="0"/>
    </format>
    <format dxfId="27396">
      <pivotArea dataOnly="0" labelOnly="1" grandRow="1" outline="0" fieldPosition="0"/>
    </format>
    <format dxfId="27395">
      <pivotArea dataOnly="0" labelOnly="1" outline="0" fieldPosition="0">
        <references count="1">
          <reference field="12" count="4">
            <x v="0"/>
            <x v="1"/>
            <x v="3"/>
            <x v="5"/>
          </reference>
        </references>
      </pivotArea>
    </format>
    <format dxfId="27394">
      <pivotArea dataOnly="0" labelOnly="1" grandCol="1" outline="0" fieldPosition="0"/>
    </format>
    <format dxfId="27393">
      <pivotArea outline="0" collapsedLevelsAreSubtotals="1" fieldPosition="0"/>
    </format>
    <format dxfId="27392">
      <pivotArea dataOnly="0" labelOnly="1" grandRow="1" outline="0" fieldPosition="0"/>
    </format>
    <format dxfId="27391">
      <pivotArea dataOnly="0" labelOnly="1" outline="0" fieldPosition="0">
        <references count="1">
          <reference field="12" count="4">
            <x v="0"/>
            <x v="1"/>
            <x v="3"/>
            <x v="5"/>
          </reference>
        </references>
      </pivotArea>
    </format>
    <format dxfId="27390">
      <pivotArea dataOnly="0" labelOnly="1" grandCol="1" outline="0" fieldPosition="0"/>
    </format>
    <format dxfId="27389">
      <pivotArea outline="0" collapsedLevelsAreSubtotals="1" fieldPosition="0"/>
    </format>
    <format dxfId="27388">
      <pivotArea dataOnly="0" labelOnly="1" grandRow="1" outline="0" fieldPosition="0"/>
    </format>
    <format dxfId="27387">
      <pivotArea dataOnly="0" labelOnly="1" outline="0" fieldPosition="0">
        <references count="1">
          <reference field="12" count="3">
            <x v="0"/>
            <x v="1"/>
            <x v="4"/>
          </reference>
        </references>
      </pivotArea>
    </format>
    <format dxfId="27386">
      <pivotArea dataOnly="0" labelOnly="1" grandCol="1" outline="0" fieldPosition="0"/>
    </format>
    <format dxfId="27385">
      <pivotArea outline="0" collapsedLevelsAreSubtotals="1" fieldPosition="0"/>
    </format>
    <format dxfId="27384">
      <pivotArea dataOnly="0" labelOnly="1" grandRow="1" outline="0" fieldPosition="0"/>
    </format>
    <format dxfId="27383">
      <pivotArea dataOnly="0" labelOnly="1" outline="0" fieldPosition="0">
        <references count="1">
          <reference field="12" count="3">
            <x v="0"/>
            <x v="1"/>
            <x v="4"/>
          </reference>
        </references>
      </pivotArea>
    </format>
    <format dxfId="27382">
      <pivotArea dataOnly="0" labelOnly="1" grandCol="1" outline="0" fieldPosition="0"/>
    </format>
    <format dxfId="27381">
      <pivotArea grandRow="1" outline="0" collapsedLevelsAreSubtotals="1" fieldPosition="0"/>
    </format>
    <format dxfId="27380">
      <pivotArea dataOnly="0" labelOnly="1" grandRow="1" outline="0" fieldPosition="0"/>
    </format>
    <format dxfId="27379">
      <pivotArea dataOnly="0" labelOnly="1" outline="0" fieldPosition="0">
        <references count="1">
          <reference field="12" count="3">
            <x v="0"/>
            <x v="1"/>
            <x v="4"/>
          </reference>
        </references>
      </pivotArea>
    </format>
    <format dxfId="27378">
      <pivotArea dataOnly="0" labelOnly="1" grandCol="1" outline="0" fieldPosition="0"/>
    </format>
    <format dxfId="27377">
      <pivotArea grandCol="1" outline="0" collapsedLevelsAreSubtotals="1" fieldPosition="0"/>
    </format>
    <format dxfId="27376">
      <pivotArea dataOnly="0" labelOnly="1" grandCol="1" outline="0" fieldPosition="0"/>
    </format>
    <format dxfId="27375">
      <pivotArea outline="0" collapsedLevelsAreSubtotals="1" fieldPosition="0"/>
    </format>
    <format dxfId="27374">
      <pivotArea dataOnly="0" labelOnly="1" grandRow="1" outline="0" fieldPosition="0"/>
    </format>
    <format dxfId="27373">
      <pivotArea dataOnly="0" labelOnly="1" outline="0" fieldPosition="0">
        <references count="1">
          <reference field="12" count="5">
            <x v="0"/>
            <x v="1"/>
            <x v="2"/>
            <x v="3"/>
            <x v="5"/>
          </reference>
        </references>
      </pivotArea>
    </format>
    <format dxfId="27372">
      <pivotArea dataOnly="0" labelOnly="1" grandCol="1" outline="0" fieldPosition="0"/>
    </format>
    <format dxfId="27371">
      <pivotArea outline="0" collapsedLevelsAreSubtotals="1" fieldPosition="0"/>
    </format>
    <format dxfId="27370">
      <pivotArea dataOnly="0" labelOnly="1" grandRow="1" outline="0" fieldPosition="0"/>
    </format>
    <format dxfId="27369">
      <pivotArea dataOnly="0" labelOnly="1" outline="0" fieldPosition="0">
        <references count="1">
          <reference field="12" count="5">
            <x v="0"/>
            <x v="1"/>
            <x v="2"/>
            <x v="3"/>
            <x v="5"/>
          </reference>
        </references>
      </pivotArea>
    </format>
    <format dxfId="27368">
      <pivotArea dataOnly="0" labelOnly="1" grandCol="1" outline="0" fieldPosition="0"/>
    </format>
    <format dxfId="27367">
      <pivotArea outline="0" collapsedLevelsAreSubtotals="1" fieldPosition="0"/>
    </format>
    <format dxfId="27366">
      <pivotArea dataOnly="0" labelOnly="1" grandRow="1" outline="0" fieldPosition="0"/>
    </format>
    <format dxfId="27365">
      <pivotArea dataOnly="0" labelOnly="1" outline="0" fieldPosition="0">
        <references count="1">
          <reference field="12" count="3">
            <x v="0"/>
            <x v="1"/>
            <x v="2"/>
          </reference>
        </references>
      </pivotArea>
    </format>
    <format dxfId="27364">
      <pivotArea dataOnly="0" labelOnly="1" grandCol="1" outline="0" fieldPosition="0"/>
    </format>
    <format dxfId="27363">
      <pivotArea outline="0" collapsedLevelsAreSubtotals="1" fieldPosition="0"/>
    </format>
    <format dxfId="27362">
      <pivotArea dataOnly="0" labelOnly="1" grandRow="1" outline="0" fieldPosition="0"/>
    </format>
    <format dxfId="27361">
      <pivotArea dataOnly="0" labelOnly="1" outline="0" fieldPosition="0">
        <references count="1">
          <reference field="12" count="3">
            <x v="0"/>
            <x v="1"/>
            <x v="2"/>
          </reference>
        </references>
      </pivotArea>
    </format>
    <format dxfId="27360">
      <pivotArea dataOnly="0" labelOnly="1" grandCol="1" outline="0" fieldPosition="0"/>
    </format>
    <format dxfId="27359">
      <pivotArea dataOnly="0" labelOnly="1" outline="0" fieldPosition="0">
        <references count="1">
          <reference field="12" count="3">
            <x v="0"/>
            <x v="1"/>
            <x v="2"/>
          </reference>
        </references>
      </pivotArea>
    </format>
    <format dxfId="27358">
      <pivotArea dataOnly="0" labelOnly="1" grandCol="1" outline="0" fieldPosition="0"/>
    </format>
    <format dxfId="27357">
      <pivotArea grandRow="1" outline="0" collapsedLevelsAreSubtotals="1" fieldPosition="0"/>
    </format>
    <format dxfId="27356">
      <pivotArea dataOnly="0" labelOnly="1" grandRow="1" outline="0" fieldPosition="0"/>
    </format>
    <format dxfId="27355">
      <pivotArea outline="0" collapsedLevelsAreSubtotals="1" fieldPosition="0"/>
    </format>
    <format dxfId="27354">
      <pivotArea dataOnly="0" labelOnly="1" grandRow="1" outline="0" fieldPosition="0"/>
    </format>
    <format dxfId="27353">
      <pivotArea dataOnly="0" labelOnly="1" outline="0" fieldPosition="0">
        <references count="1">
          <reference field="12" count="3">
            <x v="0"/>
            <x v="1"/>
            <x v="3"/>
          </reference>
        </references>
      </pivotArea>
    </format>
    <format dxfId="27352">
      <pivotArea dataOnly="0" labelOnly="1" grandCol="1" outline="0" fieldPosition="0"/>
    </format>
    <format dxfId="27351">
      <pivotArea outline="0" collapsedLevelsAreSubtotals="1" fieldPosition="0"/>
    </format>
    <format dxfId="27350">
      <pivotArea dataOnly="0" labelOnly="1" grandRow="1" outline="0" fieldPosition="0"/>
    </format>
    <format dxfId="27349">
      <pivotArea dataOnly="0" labelOnly="1" outline="0" fieldPosition="0">
        <references count="1">
          <reference field="12" count="3">
            <x v="0"/>
            <x v="1"/>
            <x v="3"/>
          </reference>
        </references>
      </pivotArea>
    </format>
    <format dxfId="27348">
      <pivotArea dataOnly="0" labelOnly="1" grandCol="1" outline="0" fieldPosition="0"/>
    </format>
    <format dxfId="27347">
      <pivotArea dataOnly="0" labelOnly="1" outline="0" fieldPosition="0">
        <references count="1">
          <reference field="12" count="3">
            <x v="0"/>
            <x v="1"/>
            <x v="3"/>
          </reference>
        </references>
      </pivotArea>
    </format>
    <format dxfId="27346">
      <pivotArea dataOnly="0" labelOnly="1" grandCol="1" outline="0" fieldPosition="0"/>
    </format>
    <format dxfId="27345">
      <pivotArea grandRow="1" outline="0" collapsedLevelsAreSubtotals="1" fieldPosition="0"/>
    </format>
    <format dxfId="27344">
      <pivotArea dataOnly="0" labelOnly="1" grandRow="1" outline="0" fieldPosition="0"/>
    </format>
    <format dxfId="27343">
      <pivotArea outline="0" collapsedLevelsAreSubtotals="1" fieldPosition="0"/>
    </format>
    <format dxfId="27342">
      <pivotArea dataOnly="0" labelOnly="1" grandRow="1" outline="0" fieldPosition="0"/>
    </format>
    <format dxfId="27341">
      <pivotArea dataOnly="0" labelOnly="1" outline="0" fieldPosition="0">
        <references count="1">
          <reference field="12" count="3">
            <x v="0"/>
            <x v="2"/>
            <x v="5"/>
          </reference>
        </references>
      </pivotArea>
    </format>
    <format dxfId="27340">
      <pivotArea dataOnly="0" labelOnly="1" grandCol="1" outline="0" fieldPosition="0"/>
    </format>
    <format dxfId="27339">
      <pivotArea outline="0" collapsedLevelsAreSubtotals="1" fieldPosition="0"/>
    </format>
    <format dxfId="27338">
      <pivotArea dataOnly="0" labelOnly="1" grandRow="1" outline="0" fieldPosition="0"/>
    </format>
    <format dxfId="27337">
      <pivotArea dataOnly="0" labelOnly="1" outline="0" fieldPosition="0">
        <references count="1">
          <reference field="12" count="3">
            <x v="0"/>
            <x v="2"/>
            <x v="5"/>
          </reference>
        </references>
      </pivotArea>
    </format>
    <format dxfId="27336">
      <pivotArea dataOnly="0" labelOnly="1" grandCol="1" outline="0" fieldPosition="0"/>
    </format>
    <format dxfId="27335">
      <pivotArea dataOnly="0" labelOnly="1" outline="0" fieldPosition="0">
        <references count="1">
          <reference field="12" count="3">
            <x v="0"/>
            <x v="1"/>
            <x v="2"/>
          </reference>
        </references>
      </pivotArea>
    </format>
    <format dxfId="27334">
      <pivotArea dataOnly="0" labelOnly="1" grandCol="1" outline="0" fieldPosition="0"/>
    </format>
    <format dxfId="27333">
      <pivotArea dataOnly="0" labelOnly="1" outline="0" fieldPosition="0">
        <references count="1">
          <reference field="12" count="3">
            <x v="0"/>
            <x v="1"/>
            <x v="2"/>
          </reference>
        </references>
      </pivotArea>
    </format>
    <format dxfId="27332">
      <pivotArea dataOnly="0" labelOnly="1" grandCol="1" outline="0" fieldPosition="0"/>
    </format>
    <format dxfId="27331">
      <pivotArea dataOnly="0" labelOnly="1" outline="0" fieldPosition="0">
        <references count="1">
          <reference field="12" count="3">
            <x v="0"/>
            <x v="1"/>
            <x v="2"/>
          </reference>
        </references>
      </pivotArea>
    </format>
    <format dxfId="27330">
      <pivotArea dataOnly="0" labelOnly="1" grandCol="1" outline="0" fieldPosition="0"/>
    </format>
    <format dxfId="27329">
      <pivotArea outline="0" collapsedLevelsAreSubtotals="1" fieldPosition="0"/>
    </format>
    <format dxfId="27328">
      <pivotArea dataOnly="0" labelOnly="1" grandRow="1" outline="0" fieldPosition="0"/>
    </format>
    <format dxfId="27327">
      <pivotArea dataOnly="0" labelOnly="1" outline="0" fieldPosition="0">
        <references count="1">
          <reference field="12" count="3">
            <x v="0"/>
            <x v="1"/>
            <x v="2"/>
          </reference>
        </references>
      </pivotArea>
    </format>
    <format dxfId="27326">
      <pivotArea dataOnly="0" labelOnly="1" grandCol="1" outline="0" fieldPosition="0"/>
    </format>
    <format dxfId="27325">
      <pivotArea outline="0" collapsedLevelsAreSubtotals="1" fieldPosition="0"/>
    </format>
    <format dxfId="27324">
      <pivotArea dataOnly="0" labelOnly="1" grandRow="1" outline="0" fieldPosition="0"/>
    </format>
    <format dxfId="27323">
      <pivotArea dataOnly="0" labelOnly="1" outline="0" fieldPosition="0">
        <references count="1">
          <reference field="12" count="3">
            <x v="0"/>
            <x v="1"/>
            <x v="2"/>
          </reference>
        </references>
      </pivotArea>
    </format>
    <format dxfId="27322">
      <pivotArea dataOnly="0" labelOnly="1" grandCol="1" outline="0" fieldPosition="0"/>
    </format>
    <format dxfId="27321">
      <pivotArea dataOnly="0" labelOnly="1" outline="0" fieldPosition="0">
        <references count="1">
          <reference field="12" count="3">
            <x v="0"/>
            <x v="1"/>
            <x v="2"/>
          </reference>
        </references>
      </pivotArea>
    </format>
    <format dxfId="27320">
      <pivotArea dataOnly="0" labelOnly="1" grandCol="1" outline="0" fieldPosition="0"/>
    </format>
    <format dxfId="27319">
      <pivotArea grandRow="1" outline="0" collapsedLevelsAreSubtotals="1" fieldPosition="0"/>
    </format>
    <format dxfId="27318">
      <pivotArea dataOnly="0" labelOnly="1" grandRow="1" outline="0" fieldPosition="0"/>
    </format>
    <format dxfId="27317">
      <pivotArea outline="0" collapsedLevelsAreSubtotals="1" fieldPosition="0"/>
    </format>
    <format dxfId="27316">
      <pivotArea dataOnly="0" labelOnly="1" grandRow="1" outline="0" fieldPosition="0"/>
    </format>
    <format dxfId="27315">
      <pivotArea dataOnly="0" labelOnly="1" outline="0" fieldPosition="0">
        <references count="1">
          <reference field="12" count="3">
            <x v="0"/>
            <x v="1"/>
            <x v="3"/>
          </reference>
        </references>
      </pivotArea>
    </format>
    <format dxfId="27314">
      <pivotArea dataOnly="0" labelOnly="1" grandCol="1" outline="0" fieldPosition="0"/>
    </format>
    <format dxfId="27313">
      <pivotArea outline="0" collapsedLevelsAreSubtotals="1" fieldPosition="0"/>
    </format>
    <format dxfId="27312">
      <pivotArea dataOnly="0" labelOnly="1" grandRow="1" outline="0" fieldPosition="0"/>
    </format>
    <format dxfId="27311">
      <pivotArea dataOnly="0" labelOnly="1" outline="0" fieldPosition="0">
        <references count="1">
          <reference field="12" count="3">
            <x v="0"/>
            <x v="1"/>
            <x v="3"/>
          </reference>
        </references>
      </pivotArea>
    </format>
    <format dxfId="27310">
      <pivotArea dataOnly="0" labelOnly="1" grandCol="1" outline="0" fieldPosition="0"/>
    </format>
    <format dxfId="27309">
      <pivotArea dataOnly="0" labelOnly="1" outline="0" fieldPosition="0">
        <references count="1">
          <reference field="12" count="3">
            <x v="0"/>
            <x v="1"/>
            <x v="3"/>
          </reference>
        </references>
      </pivotArea>
    </format>
    <format dxfId="27308">
      <pivotArea dataOnly="0" labelOnly="1" grandCol="1" outline="0" fieldPosition="0"/>
    </format>
    <format dxfId="27307">
      <pivotArea grandRow="1" outline="0" collapsedLevelsAreSubtotals="1" fieldPosition="0"/>
    </format>
    <format dxfId="27306">
      <pivotArea dataOnly="0" labelOnly="1" grandRow="1" outline="0" fieldPosition="0"/>
    </format>
    <format dxfId="27305">
      <pivotArea type="all" dataOnly="0" outline="0" fieldPosition="0"/>
    </format>
    <format dxfId="27304">
      <pivotArea outline="0" collapsedLevelsAreSubtotals="1" fieldPosition="0"/>
    </format>
    <format dxfId="27303">
      <pivotArea type="origin" dataOnly="0" labelOnly="1" outline="0" fieldPosition="0"/>
    </format>
    <format dxfId="27302">
      <pivotArea field="12" type="button" dataOnly="0" labelOnly="1" outline="0" axis="axisCol" fieldPosition="0"/>
    </format>
    <format dxfId="27301">
      <pivotArea type="topRight" dataOnly="0" labelOnly="1" outline="0" fieldPosition="0"/>
    </format>
    <format dxfId="27300">
      <pivotArea dataOnly="0" labelOnly="1" grandRow="1" outline="0" fieldPosition="0"/>
    </format>
    <format dxfId="27299">
      <pivotArea dataOnly="0" labelOnly="1" outline="0" fieldPosition="0">
        <references count="1">
          <reference field="12" count="3">
            <x v="0"/>
            <x v="3"/>
            <x v="5"/>
          </reference>
        </references>
      </pivotArea>
    </format>
    <format dxfId="27298">
      <pivotArea dataOnly="0" labelOnly="1" grandCol="1" outline="0" fieldPosition="0"/>
    </format>
    <format dxfId="27297">
      <pivotArea type="all" dataOnly="0" outline="0" fieldPosition="0"/>
    </format>
    <format dxfId="27296">
      <pivotArea outline="0" collapsedLevelsAreSubtotals="1" fieldPosition="0"/>
    </format>
    <format dxfId="27295">
      <pivotArea type="origin" dataOnly="0" labelOnly="1" outline="0" fieldPosition="0"/>
    </format>
    <format dxfId="27294">
      <pivotArea field="12" type="button" dataOnly="0" labelOnly="1" outline="0" axis="axisCol" fieldPosition="0"/>
    </format>
    <format dxfId="27293">
      <pivotArea type="topRight" dataOnly="0" labelOnly="1" outline="0" fieldPosition="0"/>
    </format>
    <format dxfId="27292">
      <pivotArea dataOnly="0" labelOnly="1" grandRow="1" outline="0" fieldPosition="0"/>
    </format>
    <format dxfId="27291">
      <pivotArea dataOnly="0" labelOnly="1" outline="0" fieldPosition="0">
        <references count="1">
          <reference field="12" count="3">
            <x v="0"/>
            <x v="3"/>
            <x v="5"/>
          </reference>
        </references>
      </pivotArea>
    </format>
    <format dxfId="27290">
      <pivotArea dataOnly="0" labelOnly="1" grandCol="1" outline="0" fieldPosition="0"/>
    </format>
    <format dxfId="27289">
      <pivotArea outline="0" collapsedLevelsAreSubtotals="1" fieldPosition="0"/>
    </format>
    <format dxfId="27288">
      <pivotArea dataOnly="0" labelOnly="1" grandRow="1" outline="0" fieldPosition="0"/>
    </format>
    <format dxfId="27287">
      <pivotArea dataOnly="0" labelOnly="1" outline="0" fieldPosition="0">
        <references count="1">
          <reference field="12" count="3">
            <x v="0"/>
            <x v="3"/>
            <x v="5"/>
          </reference>
        </references>
      </pivotArea>
    </format>
    <format dxfId="27286">
      <pivotArea dataOnly="0" labelOnly="1" grandCol="1" outline="0" fieldPosition="0"/>
    </format>
    <format dxfId="27285">
      <pivotArea outline="0" collapsedLevelsAreSubtotals="1" fieldPosition="0"/>
    </format>
    <format dxfId="27284">
      <pivotArea dataOnly="0" labelOnly="1" grandRow="1" outline="0" fieldPosition="0"/>
    </format>
    <format dxfId="27283">
      <pivotArea dataOnly="0" labelOnly="1" outline="0" fieldPosition="0">
        <references count="1">
          <reference field="12" count="3">
            <x v="0"/>
            <x v="3"/>
            <x v="5"/>
          </reference>
        </references>
      </pivotArea>
    </format>
    <format dxfId="27282">
      <pivotArea dataOnly="0" labelOnly="1" grandCol="1" outline="0" fieldPosition="0"/>
    </format>
    <format dxfId="27281">
      <pivotArea outline="0" collapsedLevelsAreSubtotals="1" fieldPosition="0"/>
    </format>
    <format dxfId="27280">
      <pivotArea dataOnly="0" labelOnly="1" grandRow="1" outline="0" fieldPosition="0"/>
    </format>
    <format dxfId="27279">
      <pivotArea dataOnly="0" labelOnly="1" outline="0" fieldPosition="0">
        <references count="1">
          <reference field="12" count="4">
            <x v="0"/>
            <x v="1"/>
            <x v="3"/>
            <x v="5"/>
          </reference>
        </references>
      </pivotArea>
    </format>
    <format dxfId="27278">
      <pivotArea dataOnly="0" labelOnly="1" grandCol="1" outline="0" fieldPosition="0"/>
    </format>
    <format dxfId="27277">
      <pivotArea outline="0" collapsedLevelsAreSubtotals="1" fieldPosition="0"/>
    </format>
    <format dxfId="27276">
      <pivotArea dataOnly="0" labelOnly="1" grandRow="1" outline="0" fieldPosition="0"/>
    </format>
    <format dxfId="27275">
      <pivotArea dataOnly="0" labelOnly="1" outline="0" fieldPosition="0">
        <references count="1">
          <reference field="12" count="4">
            <x v="0"/>
            <x v="1"/>
            <x v="3"/>
            <x v="5"/>
          </reference>
        </references>
      </pivotArea>
    </format>
    <format dxfId="27274">
      <pivotArea dataOnly="0" labelOnly="1" grandCol="1" outline="0" fieldPosition="0"/>
    </format>
    <format dxfId="27273">
      <pivotArea outline="0" collapsedLevelsAreSubtotals="1" fieldPosition="0"/>
    </format>
    <format dxfId="27272">
      <pivotArea dataOnly="0" labelOnly="1" grandRow="1" outline="0" fieldPosition="0"/>
    </format>
    <format dxfId="27271">
      <pivotArea dataOnly="0" labelOnly="1" outline="0" fieldPosition="0">
        <references count="1">
          <reference field="12" count="4">
            <x v="0"/>
            <x v="1"/>
            <x v="3"/>
            <x v="5"/>
          </reference>
        </references>
      </pivotArea>
    </format>
    <format dxfId="27270">
      <pivotArea dataOnly="0" labelOnly="1" grandCol="1" outline="0" fieldPosition="0"/>
    </format>
    <format dxfId="27269">
      <pivotArea dataOnly="0" labelOnly="1" outline="0" fieldPosition="0">
        <references count="1">
          <reference field="12" count="4">
            <x v="0"/>
            <x v="1"/>
            <x v="3"/>
            <x v="5"/>
          </reference>
        </references>
      </pivotArea>
    </format>
    <format dxfId="27268">
      <pivotArea dataOnly="0" labelOnly="1" grandCol="1" outline="0" fieldPosition="0"/>
    </format>
    <format dxfId="27267">
      <pivotArea grandRow="1" outline="0" collapsedLevelsAreSubtotals="1" fieldPosition="0"/>
    </format>
    <format dxfId="27266">
      <pivotArea dataOnly="0" labelOnly="1" grandRow="1" outline="0" fieldPosition="0"/>
    </format>
    <format dxfId="27265">
      <pivotArea outline="0" collapsedLevelsAreSubtotals="1" fieldPosition="0"/>
    </format>
    <format dxfId="27264">
      <pivotArea dataOnly="0" labelOnly="1" grandRow="1" outline="0" fieldPosition="0"/>
    </format>
    <format dxfId="27263">
      <pivotArea dataOnly="0" labelOnly="1" outline="0" fieldPosition="0">
        <references count="1">
          <reference field="12" count="4">
            <x v="1"/>
            <x v="2"/>
            <x v="3"/>
            <x v="4"/>
          </reference>
        </references>
      </pivotArea>
    </format>
    <format dxfId="27262">
      <pivotArea dataOnly="0" labelOnly="1" grandCol="1" outline="0" fieldPosition="0"/>
    </format>
    <format dxfId="27261">
      <pivotArea outline="0" collapsedLevelsAreSubtotals="1" fieldPosition="0"/>
    </format>
    <format dxfId="27260">
      <pivotArea dataOnly="0" labelOnly="1" grandRow="1" outline="0" fieldPosition="0"/>
    </format>
    <format dxfId="27259">
      <pivotArea dataOnly="0" labelOnly="1" outline="0" fieldPosition="0">
        <references count="1">
          <reference field="12" count="4">
            <x v="1"/>
            <x v="2"/>
            <x v="3"/>
            <x v="4"/>
          </reference>
        </references>
      </pivotArea>
    </format>
    <format dxfId="27258">
      <pivotArea dataOnly="0" labelOnly="1" grandCol="1" outline="0" fieldPosition="0"/>
    </format>
    <format dxfId="27257">
      <pivotArea dataOnly="0" labelOnly="1" outline="0" fieldPosition="0">
        <references count="1">
          <reference field="12" count="4">
            <x v="1"/>
            <x v="2"/>
            <x v="3"/>
            <x v="4"/>
          </reference>
        </references>
      </pivotArea>
    </format>
    <format dxfId="27256">
      <pivotArea dataOnly="0" labelOnly="1" grandCol="1" outline="0" fieldPosition="0"/>
    </format>
    <format dxfId="27255">
      <pivotArea grandRow="1" outline="0" collapsedLevelsAreSubtotals="1" fieldPosition="0"/>
    </format>
    <format dxfId="27254">
      <pivotArea dataOnly="0" labelOnly="1" grandRow="1" outline="0" fieldPosition="0"/>
    </format>
    <format dxfId="27253">
      <pivotArea outline="0" collapsedLevelsAreSubtotals="1" fieldPosition="0"/>
    </format>
    <format dxfId="27252">
      <pivotArea dataOnly="0" labelOnly="1" grandRow="1" outline="0" fieldPosition="0"/>
    </format>
    <format dxfId="27251">
      <pivotArea dataOnly="0" labelOnly="1" outline="0" fieldPosition="0">
        <references count="1">
          <reference field="12" count="4">
            <x v="0"/>
            <x v="1"/>
            <x v="2"/>
            <x v="4"/>
          </reference>
        </references>
      </pivotArea>
    </format>
    <format dxfId="27250">
      <pivotArea dataOnly="0" labelOnly="1" grandCol="1" outline="0" fieldPosition="0"/>
    </format>
    <format dxfId="27249">
      <pivotArea outline="0" collapsedLevelsAreSubtotals="1" fieldPosition="0"/>
    </format>
    <format dxfId="27248">
      <pivotArea dataOnly="0" labelOnly="1" grandRow="1" outline="0" fieldPosition="0"/>
    </format>
    <format dxfId="27247">
      <pivotArea dataOnly="0" labelOnly="1" outline="0" fieldPosition="0">
        <references count="1">
          <reference field="12" count="4">
            <x v="0"/>
            <x v="1"/>
            <x v="2"/>
            <x v="4"/>
          </reference>
        </references>
      </pivotArea>
    </format>
    <format dxfId="27246">
      <pivotArea dataOnly="0" labelOnly="1" grandCol="1" outline="0" fieldPosition="0"/>
    </format>
    <format dxfId="27245">
      <pivotArea dataOnly="0" labelOnly="1" outline="0" fieldPosition="0">
        <references count="1">
          <reference field="12" count="4">
            <x v="0"/>
            <x v="1"/>
            <x v="2"/>
            <x v="4"/>
          </reference>
        </references>
      </pivotArea>
    </format>
    <format dxfId="27244">
      <pivotArea dataOnly="0" labelOnly="1" grandCol="1" outline="0" fieldPosition="0"/>
    </format>
    <format dxfId="27243">
      <pivotArea grandRow="1" outline="0" collapsedLevelsAreSubtotals="1" fieldPosition="0"/>
    </format>
    <format dxfId="27242">
      <pivotArea dataOnly="0" labelOnly="1" grandRow="1" outline="0" fieldPosition="0"/>
    </format>
    <format dxfId="27241">
      <pivotArea outline="0" collapsedLevelsAreSubtotals="1" fieldPosition="0"/>
    </format>
    <format dxfId="27240">
      <pivotArea dataOnly="0" labelOnly="1" grandRow="1" outline="0" fieldPosition="0"/>
    </format>
    <format dxfId="27239">
      <pivotArea dataOnly="0" labelOnly="1" outline="0" fieldPosition="0">
        <references count="1">
          <reference field="12" count="3">
            <x v="0"/>
            <x v="1"/>
            <x v="2"/>
          </reference>
        </references>
      </pivotArea>
    </format>
    <format dxfId="27238">
      <pivotArea dataOnly="0" labelOnly="1" grandCol="1" outline="0" fieldPosition="0"/>
    </format>
    <format dxfId="27237">
      <pivotArea outline="0" collapsedLevelsAreSubtotals="1" fieldPosition="0"/>
    </format>
    <format dxfId="27236">
      <pivotArea dataOnly="0" labelOnly="1" grandRow="1" outline="0" fieldPosition="0"/>
    </format>
    <format dxfId="27235">
      <pivotArea dataOnly="0" labelOnly="1" outline="0" fieldPosition="0">
        <references count="1">
          <reference field="12" count="3">
            <x v="0"/>
            <x v="1"/>
            <x v="2"/>
          </reference>
        </references>
      </pivotArea>
    </format>
    <format dxfId="27234">
      <pivotArea dataOnly="0" labelOnly="1" grandCol="1" outline="0" fieldPosition="0"/>
    </format>
    <format dxfId="27233">
      <pivotArea outline="0" collapsedLevelsAreSubtotals="1" fieldPosition="0"/>
    </format>
    <format dxfId="27232">
      <pivotArea dataOnly="0" labelOnly="1" grandRow="1" outline="0" fieldPosition="0"/>
    </format>
    <format dxfId="27231">
      <pivotArea dataOnly="0" labelOnly="1" outline="0" fieldPosition="0">
        <references count="1">
          <reference field="12" count="2">
            <x v="0"/>
            <x v="1"/>
          </reference>
        </references>
      </pivotArea>
    </format>
    <format dxfId="27230">
      <pivotArea dataOnly="0" labelOnly="1" grandCol="1" outline="0" fieldPosition="0"/>
    </format>
    <format dxfId="27229">
      <pivotArea dataOnly="0" labelOnly="1" outline="0" fieldPosition="0">
        <references count="1">
          <reference field="12" count="2">
            <x v="0"/>
            <x v="1"/>
          </reference>
        </references>
      </pivotArea>
    </format>
    <format dxfId="27228">
      <pivotArea dataOnly="0" labelOnly="1" grandCol="1" outline="0" fieldPosition="0"/>
    </format>
    <format dxfId="27227">
      <pivotArea grandRow="1" outline="0" collapsedLevelsAreSubtotals="1" fieldPosition="0"/>
    </format>
    <format dxfId="27226">
      <pivotArea dataOnly="0" labelOnly="1" grandRow="1" outline="0" fieldPosition="0"/>
    </format>
    <format dxfId="27225">
      <pivotArea dataOnly="0" grandCol="1" outline="0" axis="axisCol" fieldPosition="0"/>
    </format>
    <format dxfId="27224">
      <pivotArea outline="0" collapsedLevelsAreSubtotals="1" fieldPosition="0"/>
    </format>
    <format dxfId="27223">
      <pivotArea dataOnly="0" labelOnly="1" grandRow="1" outline="0" fieldPosition="0"/>
    </format>
    <format dxfId="27222">
      <pivotArea dataOnly="0" labelOnly="1" outline="0" fieldPosition="0">
        <references count="1">
          <reference field="12" count="3">
            <x v="0"/>
            <x v="1"/>
            <x v="3"/>
          </reference>
        </references>
      </pivotArea>
    </format>
    <format dxfId="27221">
      <pivotArea dataOnly="0" labelOnly="1" grandCol="1" outline="0" fieldPosition="0"/>
    </format>
    <format dxfId="27220">
      <pivotArea dataOnly="0" labelOnly="1" outline="0" fieldPosition="0">
        <references count="1">
          <reference field="12" count="3">
            <x v="0"/>
            <x v="1"/>
            <x v="3"/>
          </reference>
        </references>
      </pivotArea>
    </format>
    <format dxfId="27219">
      <pivotArea dataOnly="0" labelOnly="1" grandCol="1" outline="0" fieldPosition="0"/>
    </format>
    <format dxfId="27218">
      <pivotArea grandRow="1" outline="0" collapsedLevelsAreSubtotals="1" fieldPosition="0"/>
    </format>
    <format dxfId="27217">
      <pivotArea dataOnly="0" labelOnly="1" grandRow="1" outline="0" fieldPosition="0"/>
    </format>
    <format dxfId="27216">
      <pivotArea outline="0" collapsedLevelsAreSubtotals="1" fieldPosition="0"/>
    </format>
    <format dxfId="27215">
      <pivotArea dataOnly="0" labelOnly="1" grandRow="1" outline="0" fieldPosition="0"/>
    </format>
    <format dxfId="27214">
      <pivotArea dataOnly="0" labelOnly="1" outline="0" fieldPosition="0">
        <references count="1">
          <reference field="12" count="3">
            <x v="0"/>
            <x v="1"/>
            <x v="3"/>
          </reference>
        </references>
      </pivotArea>
    </format>
    <format dxfId="27213">
      <pivotArea dataOnly="0" labelOnly="1" grandCol="1" outline="0" fieldPosition="0"/>
    </format>
    <format dxfId="27212">
      <pivotArea outline="0" collapsedLevelsAreSubtotals="1" fieldPosition="0"/>
    </format>
    <format dxfId="27211">
      <pivotArea dataOnly="0" labelOnly="1" grandRow="1" outline="0" fieldPosition="0"/>
    </format>
    <format dxfId="27210">
      <pivotArea dataOnly="0" labelOnly="1" outline="0" fieldPosition="0">
        <references count="1">
          <reference field="12" count="2">
            <x v="0"/>
            <x v="1"/>
          </reference>
        </references>
      </pivotArea>
    </format>
    <format dxfId="27209">
      <pivotArea dataOnly="0" labelOnly="1" grandCol="1" outline="0" fieldPosition="0"/>
    </format>
    <format dxfId="27208">
      <pivotArea dataOnly="0" labelOnly="1" outline="0" fieldPosition="0">
        <references count="1">
          <reference field="12" count="2">
            <x v="0"/>
            <x v="1"/>
          </reference>
        </references>
      </pivotArea>
    </format>
    <format dxfId="27207">
      <pivotArea dataOnly="0" labelOnly="1" grandCol="1" outline="0" fieldPosition="0"/>
    </format>
    <format dxfId="27206">
      <pivotArea dataOnly="0" labelOnly="1" outline="0" fieldPosition="0">
        <references count="1">
          <reference field="12" count="2">
            <x v="0"/>
            <x v="1"/>
          </reference>
        </references>
      </pivotArea>
    </format>
    <format dxfId="27205">
      <pivotArea dataOnly="0" labelOnly="1" grandCol="1" outline="0" fieldPosition="0"/>
    </format>
    <format dxfId="27204">
      <pivotArea grandRow="1" outline="0" collapsedLevelsAreSubtotals="1" fieldPosition="0"/>
    </format>
    <format dxfId="27203">
      <pivotArea dataOnly="0" labelOnly="1" grandRow="1" outline="0" fieldPosition="0"/>
    </format>
    <format dxfId="27202">
      <pivotArea outline="0" collapsedLevelsAreSubtotals="1" fieldPosition="0"/>
    </format>
    <format dxfId="27201">
      <pivotArea dataOnly="0" labelOnly="1" grandRow="1" outline="0" fieldPosition="0"/>
    </format>
    <format dxfId="27200">
      <pivotArea dataOnly="0" labelOnly="1" outline="0" fieldPosition="0">
        <references count="1">
          <reference field="12" count="2">
            <x v="0"/>
            <x v="1"/>
          </reference>
        </references>
      </pivotArea>
    </format>
    <format dxfId="27199">
      <pivotArea dataOnly="0" labelOnly="1" grandCol="1" outline="0" fieldPosition="0"/>
    </format>
    <format dxfId="27198">
      <pivotArea outline="0" collapsedLevelsAreSubtotals="1" fieldPosition="0"/>
    </format>
    <format dxfId="27197">
      <pivotArea dataOnly="0" labelOnly="1" grandRow="1" outline="0" fieldPosition="0"/>
    </format>
    <format dxfId="27196">
      <pivotArea dataOnly="0" labelOnly="1" outline="0" fieldPosition="0">
        <references count="1">
          <reference field="12" count="2">
            <x v="0"/>
            <x v="3"/>
          </reference>
        </references>
      </pivotArea>
    </format>
    <format dxfId="27195">
      <pivotArea dataOnly="0" labelOnly="1" grandCol="1" outline="0" fieldPosition="0"/>
    </format>
    <format dxfId="27194">
      <pivotArea outline="0" collapsedLevelsAreSubtotals="1" fieldPosition="0"/>
    </format>
    <format dxfId="27193">
      <pivotArea dataOnly="0" labelOnly="1" grandRow="1" outline="0" fieldPosition="0"/>
    </format>
    <format dxfId="27192">
      <pivotArea dataOnly="0" labelOnly="1" outline="0" fieldPosition="0">
        <references count="1">
          <reference field="12" count="2">
            <x v="0"/>
            <x v="3"/>
          </reference>
        </references>
      </pivotArea>
    </format>
    <format dxfId="27191">
      <pivotArea dataOnly="0" labelOnly="1" grandCol="1" outline="0" fieldPosition="0"/>
    </format>
    <format dxfId="27190">
      <pivotArea dataOnly="0" labelOnly="1" outline="0" fieldPosition="0">
        <references count="1">
          <reference field="12" count="2">
            <x v="0"/>
            <x v="3"/>
          </reference>
        </references>
      </pivotArea>
    </format>
    <format dxfId="27189">
      <pivotArea dataOnly="0" labelOnly="1" grandCol="1" outline="0" fieldPosition="0"/>
    </format>
    <format dxfId="27188">
      <pivotArea grandRow="1" outline="0" collapsedLevelsAreSubtotals="1" fieldPosition="0"/>
    </format>
    <format dxfId="27187">
      <pivotArea dataOnly="0" labelOnly="1" grandRow="1" outline="0" fieldPosition="0"/>
    </format>
    <format dxfId="27186">
      <pivotArea outline="0" collapsedLevelsAreSubtotals="1" fieldPosition="0"/>
    </format>
    <format dxfId="27185">
      <pivotArea dataOnly="0" labelOnly="1" grandRow="1" outline="0" fieldPosition="0"/>
    </format>
    <format dxfId="27184">
      <pivotArea dataOnly="0" labelOnly="1" outline="0" fieldPosition="0">
        <references count="1">
          <reference field="12" count="1">
            <x v="0"/>
          </reference>
        </references>
      </pivotArea>
    </format>
    <format dxfId="27183">
      <pivotArea dataOnly="0" labelOnly="1" grandCol="1" outline="0" fieldPosition="0"/>
    </format>
    <format dxfId="27182">
      <pivotArea dataOnly="0" labelOnly="1" outline="0" fieldPosition="0">
        <references count="1">
          <reference field="12" count="1">
            <x v="0"/>
          </reference>
        </references>
      </pivotArea>
    </format>
    <format dxfId="27181">
      <pivotArea dataOnly="0" labelOnly="1" grandCol="1" outline="0" fieldPosition="0"/>
    </format>
    <format dxfId="27180">
      <pivotArea grandRow="1" outline="0" collapsedLevelsAreSubtotals="1" fieldPosition="0"/>
    </format>
    <format dxfId="27179">
      <pivotArea dataOnly="0" labelOnly="1" grandRow="1" outline="0" fieldPosition="0"/>
    </format>
    <format dxfId="27178">
      <pivotArea grandCol="1" outline="0" collapsedLevelsAreSubtotals="1" fieldPosition="0"/>
    </format>
    <format dxfId="27177">
      <pivotArea dataOnly="0" labelOnly="1" grandCol="1" outline="0" fieldPosition="0"/>
    </format>
    <format dxfId="27176">
      <pivotArea outline="0" collapsedLevelsAreSubtotals="1" fieldPosition="0"/>
    </format>
    <format dxfId="27175">
      <pivotArea dataOnly="0" labelOnly="1" grandRow="1" outline="0" fieldPosition="0"/>
    </format>
    <format dxfId="27174">
      <pivotArea dataOnly="0" labelOnly="1" outline="0" fieldPosition="0">
        <references count="1">
          <reference field="12" count="0"/>
        </references>
      </pivotArea>
    </format>
    <format dxfId="27173">
      <pivotArea dataOnly="0" labelOnly="1" grandCol="1" outline="0" fieldPosition="0"/>
    </format>
    <format dxfId="27172">
      <pivotArea outline="0" collapsedLevelsAreSubtotals="1" fieldPosition="0"/>
    </format>
    <format dxfId="27171">
      <pivotArea dataOnly="0" labelOnly="1" grandRow="1" outline="0" fieldPosition="0"/>
    </format>
    <format dxfId="27170">
      <pivotArea dataOnly="0" labelOnly="1" outline="0" fieldPosition="0">
        <references count="1">
          <reference field="12" count="0"/>
        </references>
      </pivotArea>
    </format>
    <format dxfId="27169">
      <pivotArea dataOnly="0" labelOnly="1" grandCol="1" outline="0" fieldPosition="0"/>
    </format>
    <format dxfId="27168">
      <pivotArea outline="0" collapsedLevelsAreSubtotals="1" fieldPosition="0"/>
    </format>
    <format dxfId="27167">
      <pivotArea dataOnly="0" labelOnly="1" grandRow="1" outline="0" fieldPosition="0"/>
    </format>
    <format dxfId="27166">
      <pivotArea dataOnly="0" labelOnly="1" outline="0" fieldPosition="0">
        <references count="1">
          <reference field="12" count="0"/>
        </references>
      </pivotArea>
    </format>
    <format dxfId="27165">
      <pivotArea dataOnly="0" labelOnly="1" grandCol="1" outline="0" fieldPosition="0"/>
    </format>
    <format dxfId="27164">
      <pivotArea grandRow="1" outline="0" collapsedLevelsAreSubtotals="1" fieldPosition="0"/>
    </format>
    <format dxfId="27163">
      <pivotArea dataOnly="0" labelOnly="1" grandRow="1" outline="0" fieldPosition="0"/>
    </format>
    <format dxfId="27162">
      <pivotArea dataOnly="0" labelOnly="1" outline="0" fieldPosition="0">
        <references count="1">
          <reference field="12" count="0"/>
        </references>
      </pivotArea>
    </format>
    <format dxfId="27161">
      <pivotArea dataOnly="0" labelOnly="1" grandCol="1" outline="0" fieldPosition="0"/>
    </format>
    <format dxfId="27160">
      <pivotArea grandCol="1" outline="0" collapsedLevelsAreSubtotals="1" fieldPosition="0"/>
    </format>
    <format dxfId="27159">
      <pivotArea dataOnly="0" labelOnly="1" grandCol="1" outline="0" fieldPosition="0"/>
    </format>
    <format dxfId="27158">
      <pivotArea outline="0" collapsedLevelsAreSubtotals="1" fieldPosition="0"/>
    </format>
    <format dxfId="27157">
      <pivotArea field="15" type="button" dataOnly="0" labelOnly="1" outline="0" axis="axisRow" fieldPosition="0"/>
    </format>
    <format dxfId="27156">
      <pivotArea dataOnly="0" labelOnly="1" outline="0" fieldPosition="0">
        <references count="1">
          <reference field="15" count="0"/>
        </references>
      </pivotArea>
    </format>
    <format dxfId="27155">
      <pivotArea dataOnly="0" labelOnly="1" grandRow="1" outline="0" fieldPosition="0"/>
    </format>
    <format dxfId="27154">
      <pivotArea dataOnly="0" labelOnly="1" outline="0" fieldPosition="0">
        <references count="1">
          <reference field="12" count="0"/>
        </references>
      </pivotArea>
    </format>
    <format dxfId="27153">
      <pivotArea dataOnly="0" labelOnly="1" grandCol="1" outline="0" fieldPosition="0"/>
    </format>
    <format dxfId="27152">
      <pivotArea outline="0" collapsedLevelsAreSubtotals="1" fieldPosition="0"/>
    </format>
    <format dxfId="27151">
      <pivotArea field="15" type="button" dataOnly="0" labelOnly="1" outline="0" axis="axisRow" fieldPosition="0"/>
    </format>
    <format dxfId="27150">
      <pivotArea dataOnly="0" labelOnly="1" outline="0" fieldPosition="0">
        <references count="1">
          <reference field="15" count="0"/>
        </references>
      </pivotArea>
    </format>
    <format dxfId="27149">
      <pivotArea dataOnly="0" labelOnly="1" grandRow="1" outline="0" fieldPosition="0"/>
    </format>
    <format dxfId="27148">
      <pivotArea dataOnly="0" labelOnly="1" outline="0" fieldPosition="0">
        <references count="1">
          <reference field="12" count="0"/>
        </references>
      </pivotArea>
    </format>
    <format dxfId="27147">
      <pivotArea dataOnly="0" labelOnly="1" grandCol="1" outline="0" fieldPosition="0"/>
    </format>
    <format dxfId="27146">
      <pivotArea outline="0" collapsedLevelsAreSubtotals="1" fieldPosition="0"/>
    </format>
    <format dxfId="27145">
      <pivotArea field="15" type="button" dataOnly="0" labelOnly="1" outline="0" axis="axisRow" fieldPosition="0"/>
    </format>
    <format dxfId="27144">
      <pivotArea dataOnly="0" labelOnly="1" outline="0" fieldPosition="0">
        <references count="1">
          <reference field="15" count="5">
            <x v="4"/>
            <x v="6"/>
            <x v="10"/>
            <x v="11"/>
            <x v="13"/>
          </reference>
        </references>
      </pivotArea>
    </format>
    <format dxfId="27143">
      <pivotArea dataOnly="0" labelOnly="1" grandRow="1" outline="0" fieldPosition="0"/>
    </format>
    <format dxfId="27142">
      <pivotArea dataOnly="0" labelOnly="1" outline="0" fieldPosition="0">
        <references count="1">
          <reference field="12" count="3">
            <x v="0"/>
            <x v="1"/>
            <x v="4"/>
          </reference>
        </references>
      </pivotArea>
    </format>
    <format dxfId="27141">
      <pivotArea dataOnly="0" labelOnly="1" grandCol="1" outline="0" fieldPosition="0"/>
    </format>
    <format dxfId="27140">
      <pivotArea outline="0" collapsedLevelsAreSubtotals="1" fieldPosition="0"/>
    </format>
    <format dxfId="27139">
      <pivotArea field="15" type="button" dataOnly="0" labelOnly="1" outline="0" axis="axisRow" fieldPosition="0"/>
    </format>
    <format dxfId="27138">
      <pivotArea dataOnly="0" labelOnly="1" outline="0" fieldPosition="0">
        <references count="1">
          <reference field="15" count="5">
            <x v="4"/>
            <x v="6"/>
            <x v="10"/>
            <x v="11"/>
            <x v="13"/>
          </reference>
        </references>
      </pivotArea>
    </format>
    <format dxfId="27137">
      <pivotArea dataOnly="0" labelOnly="1" grandRow="1" outline="0" fieldPosition="0"/>
    </format>
    <format dxfId="27136">
      <pivotArea dataOnly="0" labelOnly="1" outline="0" fieldPosition="0">
        <references count="1">
          <reference field="12" count="3">
            <x v="0"/>
            <x v="1"/>
            <x v="4"/>
          </reference>
        </references>
      </pivotArea>
    </format>
    <format dxfId="27135">
      <pivotArea dataOnly="0" labelOnly="1" grandCol="1" outline="0" fieldPosition="0"/>
    </format>
    <format dxfId="27134">
      <pivotArea grandRow="1" outline="0" collapsedLevelsAreSubtotals="1" fieldPosition="0"/>
    </format>
    <format dxfId="27133">
      <pivotArea dataOnly="0" labelOnly="1" grandRow="1" outline="0" fieldPosition="0"/>
    </format>
    <format dxfId="27132">
      <pivotArea type="all" dataOnly="0" outline="0" fieldPosition="0"/>
    </format>
    <format dxfId="27131">
      <pivotArea dataOnly="0" labelOnly="1" outline="0" fieldPosition="0">
        <references count="1">
          <reference field="15" count="11">
            <x v="0"/>
            <x v="1"/>
            <x v="2"/>
            <x v="3"/>
            <x v="4"/>
            <x v="10"/>
            <x v="11"/>
            <x v="13"/>
            <x v="14"/>
            <x v="15"/>
            <x v="16"/>
          </reference>
        </references>
      </pivotArea>
    </format>
    <format dxfId="27130">
      <pivotArea dataOnly="0" labelOnly="1" outline="0" fieldPosition="0">
        <references count="1">
          <reference field="12" count="5">
            <x v="0"/>
            <x v="1"/>
            <x v="2"/>
            <x v="4"/>
            <x v="5"/>
          </reference>
        </references>
      </pivotArea>
    </format>
    <format dxfId="27129">
      <pivotArea type="all" dataOnly="0" outline="0" fieldPosition="0"/>
    </format>
    <format dxfId="27128">
      <pivotArea dataOnly="0" labelOnly="1" outline="0" fieldPosition="0">
        <references count="1">
          <reference field="15" count="11">
            <x v="0"/>
            <x v="1"/>
            <x v="2"/>
            <x v="3"/>
            <x v="4"/>
            <x v="10"/>
            <x v="11"/>
            <x v="13"/>
            <x v="14"/>
            <x v="15"/>
            <x v="16"/>
          </reference>
        </references>
      </pivotArea>
    </format>
    <format dxfId="27127">
      <pivotArea dataOnly="0" labelOnly="1" outline="0" fieldPosition="0">
        <references count="1">
          <reference field="12" count="5">
            <x v="0"/>
            <x v="1"/>
            <x v="2"/>
            <x v="4"/>
            <x v="5"/>
          </reference>
        </references>
      </pivotArea>
    </format>
    <format dxfId="27126">
      <pivotArea dataOnly="0" labelOnly="1" outline="0" fieldPosition="0">
        <references count="1">
          <reference field="15" count="11">
            <x v="0"/>
            <x v="1"/>
            <x v="2"/>
            <x v="3"/>
            <x v="4"/>
            <x v="10"/>
            <x v="11"/>
            <x v="13"/>
            <x v="14"/>
            <x v="15"/>
            <x v="16"/>
          </reference>
        </references>
      </pivotArea>
    </format>
    <format dxfId="27125">
      <pivotArea dataOnly="0" labelOnly="1" outline="0" fieldPosition="0">
        <references count="1">
          <reference field="12" count="5">
            <x v="0"/>
            <x v="1"/>
            <x v="2"/>
            <x v="4"/>
            <x v="5"/>
          </reference>
        </references>
      </pivotArea>
    </format>
    <format dxfId="27124">
      <pivotArea dataOnly="0" labelOnly="1" outline="0" fieldPosition="0">
        <references count="1">
          <reference field="15" count="4">
            <x v="7"/>
            <x v="8"/>
            <x v="12"/>
            <x v="13"/>
          </reference>
        </references>
      </pivotArea>
    </format>
    <format dxfId="27123">
      <pivotArea dataOnly="0" labelOnly="1" outline="0" fieldPosition="0">
        <references count="1">
          <reference field="15" count="1">
            <x v="6"/>
          </reference>
        </references>
      </pivotArea>
    </format>
    <format dxfId="27122">
      <pivotArea type="all" dataOnly="0" outline="0" fieldPosition="0"/>
    </format>
    <format dxfId="27121">
      <pivotArea dataOnly="0" labelOnly="1" outline="0" fieldPosition="0">
        <references count="1">
          <reference field="15" count="0"/>
        </references>
      </pivotArea>
    </format>
    <format dxfId="27120">
      <pivotArea dataOnly="0" labelOnly="1" outline="0" fieldPosition="0">
        <references count="1">
          <reference field="12" count="0"/>
        </references>
      </pivotArea>
    </format>
    <format dxfId="27119">
      <pivotArea type="all" dataOnly="0" outline="0" fieldPosition="0"/>
    </format>
    <format dxfId="27118">
      <pivotArea dataOnly="0" labelOnly="1" outline="0" fieldPosition="0">
        <references count="1">
          <reference field="15" count="0"/>
        </references>
      </pivotArea>
    </format>
    <format dxfId="27117">
      <pivotArea dataOnly="0" labelOnly="1" outline="0" fieldPosition="0">
        <references count="1">
          <reference field="12" count="0"/>
        </references>
      </pivotArea>
    </format>
    <format dxfId="27116">
      <pivotArea dataOnly="0" labelOnly="1" outline="0" fieldPosition="0">
        <references count="1">
          <reference field="15" count="10">
            <x v="1"/>
            <x v="2"/>
            <x v="3"/>
            <x v="4"/>
            <x v="6"/>
            <x v="7"/>
            <x v="8"/>
            <x v="11"/>
            <x v="13"/>
            <x v="15"/>
          </reference>
        </references>
      </pivotArea>
    </format>
    <format dxfId="27115">
      <pivotArea type="all" dataOnly="0" outline="0" fieldPosition="0"/>
    </format>
    <format dxfId="27114">
      <pivotArea outline="0" collapsedLevelsAreSubtotals="1" fieldPosition="0"/>
    </format>
    <format dxfId="27113">
      <pivotArea type="origin" dataOnly="0" labelOnly="1" outline="0" fieldPosition="0"/>
    </format>
    <format dxfId="27112">
      <pivotArea field="12" type="button" dataOnly="0" labelOnly="1" outline="0" axis="axisCol" fieldPosition="0"/>
    </format>
    <format dxfId="27111">
      <pivotArea type="topRight" dataOnly="0" labelOnly="1" outline="0" fieldPosition="0"/>
    </format>
    <format dxfId="27110">
      <pivotArea field="15" type="button" dataOnly="0" labelOnly="1" outline="0" axis="axisRow" fieldPosition="0"/>
    </format>
    <format dxfId="27109">
      <pivotArea dataOnly="0" labelOnly="1" outline="0" fieldPosition="0">
        <references count="1">
          <reference field="15" count="12">
            <x v="0"/>
            <x v="1"/>
            <x v="2"/>
            <x v="3"/>
            <x v="4"/>
            <x v="7"/>
            <x v="8"/>
            <x v="11"/>
            <x v="12"/>
            <x v="13"/>
            <x v="14"/>
            <x v="17"/>
          </reference>
        </references>
      </pivotArea>
    </format>
    <format dxfId="27108">
      <pivotArea dataOnly="0" labelOnly="1" grandRow="1" outline="0" fieldPosition="0"/>
    </format>
    <format dxfId="27107">
      <pivotArea dataOnly="0" labelOnly="1" outline="0" fieldPosition="0">
        <references count="1">
          <reference field="12" count="4">
            <x v="0"/>
            <x v="1"/>
            <x v="2"/>
            <x v="4"/>
          </reference>
        </references>
      </pivotArea>
    </format>
    <format dxfId="27106">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8.xml"/><Relationship Id="rId2" Type="http://schemas.openxmlformats.org/officeDocument/2006/relationships/pivotTable" Target="../pivotTables/pivotTable7.xml"/><Relationship Id="rId1" Type="http://schemas.openxmlformats.org/officeDocument/2006/relationships/pivotTable" Target="../pivotTables/pivotTable6.xml"/><Relationship Id="rId6" Type="http://schemas.openxmlformats.org/officeDocument/2006/relationships/pivotTable" Target="../pivotTables/pivotTable11.xml"/><Relationship Id="rId5" Type="http://schemas.openxmlformats.org/officeDocument/2006/relationships/pivotTable" Target="../pivotTables/pivotTable10.xml"/><Relationship Id="rId4" Type="http://schemas.openxmlformats.org/officeDocument/2006/relationships/pivotTable" Target="../pivotTables/pivotTable9.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19.xml"/><Relationship Id="rId13" Type="http://schemas.openxmlformats.org/officeDocument/2006/relationships/pivotTable" Target="../pivotTables/pivotTable24.xml"/><Relationship Id="rId18" Type="http://schemas.openxmlformats.org/officeDocument/2006/relationships/pivotTable" Target="../pivotTables/pivotTable29.xml"/><Relationship Id="rId3" Type="http://schemas.openxmlformats.org/officeDocument/2006/relationships/pivotTable" Target="../pivotTables/pivotTable14.xml"/><Relationship Id="rId21" Type="http://schemas.openxmlformats.org/officeDocument/2006/relationships/pivotTable" Target="../pivotTables/pivotTable32.xml"/><Relationship Id="rId7" Type="http://schemas.openxmlformats.org/officeDocument/2006/relationships/pivotTable" Target="../pivotTables/pivotTable18.xml"/><Relationship Id="rId12" Type="http://schemas.openxmlformats.org/officeDocument/2006/relationships/pivotTable" Target="../pivotTables/pivotTable23.xml"/><Relationship Id="rId17" Type="http://schemas.openxmlformats.org/officeDocument/2006/relationships/pivotTable" Target="../pivotTables/pivotTable28.xml"/><Relationship Id="rId2" Type="http://schemas.openxmlformats.org/officeDocument/2006/relationships/pivotTable" Target="../pivotTables/pivotTable13.xml"/><Relationship Id="rId16" Type="http://schemas.openxmlformats.org/officeDocument/2006/relationships/pivotTable" Target="../pivotTables/pivotTable27.xml"/><Relationship Id="rId20" Type="http://schemas.openxmlformats.org/officeDocument/2006/relationships/pivotTable" Target="../pivotTables/pivotTable31.xml"/><Relationship Id="rId1" Type="http://schemas.openxmlformats.org/officeDocument/2006/relationships/pivotTable" Target="../pivotTables/pivotTable12.xml"/><Relationship Id="rId6" Type="http://schemas.openxmlformats.org/officeDocument/2006/relationships/pivotTable" Target="../pivotTables/pivotTable17.xml"/><Relationship Id="rId11" Type="http://schemas.openxmlformats.org/officeDocument/2006/relationships/pivotTable" Target="../pivotTables/pivotTable22.xml"/><Relationship Id="rId5" Type="http://schemas.openxmlformats.org/officeDocument/2006/relationships/pivotTable" Target="../pivotTables/pivotTable16.xml"/><Relationship Id="rId15" Type="http://schemas.openxmlformats.org/officeDocument/2006/relationships/pivotTable" Target="../pivotTables/pivotTable26.xml"/><Relationship Id="rId10" Type="http://schemas.openxmlformats.org/officeDocument/2006/relationships/pivotTable" Target="../pivotTables/pivotTable21.xml"/><Relationship Id="rId19" Type="http://schemas.openxmlformats.org/officeDocument/2006/relationships/pivotTable" Target="../pivotTables/pivotTable30.xml"/><Relationship Id="rId4" Type="http://schemas.openxmlformats.org/officeDocument/2006/relationships/pivotTable" Target="../pivotTables/pivotTable15.xml"/><Relationship Id="rId9" Type="http://schemas.openxmlformats.org/officeDocument/2006/relationships/pivotTable" Target="../pivotTables/pivotTable20.xml"/><Relationship Id="rId14" Type="http://schemas.openxmlformats.org/officeDocument/2006/relationships/pivotTable" Target="../pivotTables/pivotTable25.xml"/><Relationship Id="rId22"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E3AB5-9A88-4875-9AE3-5BAA43C78790}">
  <dimension ref="B1:CH41"/>
  <sheetViews>
    <sheetView workbookViewId="0">
      <selection activeCell="H41" sqref="H41"/>
    </sheetView>
  </sheetViews>
  <sheetFormatPr defaultRowHeight="15"/>
  <cols>
    <col min="1" max="1" width="5.7109375" customWidth="1"/>
    <col min="2" max="2" width="20.140625" bestFit="1" customWidth="1"/>
    <col min="3" max="3" width="13.42578125" bestFit="1" customWidth="1"/>
    <col min="4" max="4" width="6.5703125" bestFit="1" customWidth="1"/>
    <col min="5" max="5" width="11.140625" bestFit="1" customWidth="1"/>
    <col min="6" max="6" width="7.85546875" customWidth="1"/>
    <col min="7" max="7" width="21.42578125" bestFit="1" customWidth="1"/>
    <col min="8" max="9" width="14.140625" bestFit="1" customWidth="1"/>
    <col min="10" max="10" width="11.140625" bestFit="1" customWidth="1"/>
    <col min="11" max="11" width="7.85546875" customWidth="1"/>
    <col min="12" max="12" width="5" customWidth="1"/>
  </cols>
  <sheetData>
    <row r="1" spans="2:86">
      <c r="B1" s="256" t="s">
        <v>1506</v>
      </c>
      <c r="C1" s="257" t="s">
        <v>1506</v>
      </c>
      <c r="G1" s="256" t="s">
        <v>1506</v>
      </c>
      <c r="H1" s="257" t="s">
        <v>1506</v>
      </c>
      <c r="CH1" t="e">
        <v>#N/A</v>
      </c>
    </row>
    <row r="2" spans="2:86">
      <c r="CH2" t="e">
        <v>#N/A</v>
      </c>
    </row>
    <row r="3" spans="2:86" ht="30" customHeight="1" thickBot="1">
      <c r="B3" s="40" t="s">
        <v>1314</v>
      </c>
      <c r="C3" s="29" t="s">
        <v>1138</v>
      </c>
      <c r="D3" s="55"/>
      <c r="E3" s="176"/>
      <c r="G3" s="40" t="s">
        <v>1294</v>
      </c>
      <c r="H3" s="29" t="s">
        <v>1138</v>
      </c>
      <c r="I3" s="55"/>
      <c r="J3" s="176"/>
      <c r="CH3" t="e">
        <v>#N/A</v>
      </c>
    </row>
    <row r="4" spans="2:86" ht="30" customHeight="1" thickBot="1">
      <c r="B4" s="209" t="s">
        <v>10</v>
      </c>
      <c r="C4" s="59" t="s">
        <v>1232</v>
      </c>
      <c r="D4" s="2" t="s">
        <v>1281</v>
      </c>
      <c r="E4" s="58" t="s">
        <v>1107</v>
      </c>
      <c r="F4" s="259" t="s">
        <v>1299</v>
      </c>
      <c r="G4" s="209" t="s">
        <v>10</v>
      </c>
      <c r="H4" s="59" t="s">
        <v>1281</v>
      </c>
      <c r="I4" s="2" t="s">
        <v>1232</v>
      </c>
      <c r="J4" s="58" t="s">
        <v>1107</v>
      </c>
      <c r="K4" s="133" t="s">
        <v>1299</v>
      </c>
      <c r="CH4" t="e">
        <v>#N/A</v>
      </c>
    </row>
    <row r="5" spans="2:86" ht="19.5" customHeight="1">
      <c r="B5" s="260" t="s">
        <v>113</v>
      </c>
      <c r="C5" s="261">
        <v>91033</v>
      </c>
      <c r="D5" s="262">
        <v>74654.709999999992</v>
      </c>
      <c r="E5" s="263">
        <v>165687.71</v>
      </c>
      <c r="F5" s="250">
        <f t="shared" ref="F5:F21" si="0">D5*100/E5</f>
        <v>45.057481933934625</v>
      </c>
      <c r="G5" s="264" t="s">
        <v>113</v>
      </c>
      <c r="H5" s="299">
        <v>2</v>
      </c>
      <c r="I5" s="300">
        <v>1</v>
      </c>
      <c r="J5" s="301">
        <v>3</v>
      </c>
      <c r="K5" s="158">
        <f t="shared" ref="K5:K21" si="1">H5*100/J5</f>
        <v>66.666666666666671</v>
      </c>
      <c r="CH5" t="e">
        <v>#N/A</v>
      </c>
    </row>
    <row r="6" spans="2:86" ht="19.5" customHeight="1">
      <c r="B6" s="113" t="s">
        <v>203</v>
      </c>
      <c r="C6" s="265">
        <v>72127.540000000008</v>
      </c>
      <c r="D6" s="266">
        <v>167019</v>
      </c>
      <c r="E6" s="267">
        <v>239146.54</v>
      </c>
      <c r="F6" s="250">
        <f t="shared" si="0"/>
        <v>69.839605456972109</v>
      </c>
      <c r="G6" s="268" t="s">
        <v>203</v>
      </c>
      <c r="H6" s="302">
        <v>2</v>
      </c>
      <c r="I6" s="298">
        <v>3</v>
      </c>
      <c r="J6" s="303">
        <v>5</v>
      </c>
      <c r="K6" s="158">
        <f t="shared" si="1"/>
        <v>40</v>
      </c>
      <c r="CH6" t="e">
        <v>#N/A</v>
      </c>
    </row>
    <row r="7" spans="2:86" ht="19.5" customHeight="1">
      <c r="B7" s="269" t="s">
        <v>42</v>
      </c>
      <c r="C7" s="265">
        <v>216112</v>
      </c>
      <c r="D7" s="266">
        <v>239138</v>
      </c>
      <c r="E7" s="267">
        <v>455250</v>
      </c>
      <c r="F7" s="250">
        <f t="shared" si="0"/>
        <v>52.528940142778694</v>
      </c>
      <c r="G7" s="270" t="s">
        <v>42</v>
      </c>
      <c r="H7" s="302">
        <v>2</v>
      </c>
      <c r="I7" s="298">
        <v>2</v>
      </c>
      <c r="J7" s="303">
        <v>4</v>
      </c>
      <c r="K7" s="158">
        <f t="shared" si="1"/>
        <v>50</v>
      </c>
      <c r="CH7" t="e">
        <v>#N/A</v>
      </c>
    </row>
    <row r="8" spans="2:86" ht="19.5" customHeight="1">
      <c r="B8" s="269" t="s">
        <v>22</v>
      </c>
      <c r="C8" s="265">
        <v>37517</v>
      </c>
      <c r="D8" s="266">
        <v>171458.25</v>
      </c>
      <c r="E8" s="267">
        <v>208975.25</v>
      </c>
      <c r="F8" s="250">
        <f t="shared" si="0"/>
        <v>82.047156302002264</v>
      </c>
      <c r="G8" s="270" t="s">
        <v>22</v>
      </c>
      <c r="H8" s="302">
        <v>3</v>
      </c>
      <c r="I8" s="298">
        <v>1</v>
      </c>
      <c r="J8" s="303">
        <v>4</v>
      </c>
      <c r="K8" s="158">
        <f t="shared" si="1"/>
        <v>75</v>
      </c>
      <c r="CH8" t="e">
        <v>#N/A</v>
      </c>
    </row>
    <row r="9" spans="2:86" ht="19.5" customHeight="1">
      <c r="B9" s="269" t="s">
        <v>34</v>
      </c>
      <c r="C9" s="265">
        <v>31007</v>
      </c>
      <c r="D9" s="266"/>
      <c r="E9" s="267">
        <v>31007</v>
      </c>
      <c r="F9" s="250">
        <f t="shared" si="0"/>
        <v>0</v>
      </c>
      <c r="G9" s="270" t="s">
        <v>34</v>
      </c>
      <c r="H9" s="302"/>
      <c r="I9" s="298">
        <v>1</v>
      </c>
      <c r="J9" s="303">
        <v>1</v>
      </c>
      <c r="K9" s="158">
        <f t="shared" si="1"/>
        <v>0</v>
      </c>
      <c r="CH9" t="e">
        <v>#N/A</v>
      </c>
    </row>
    <row r="10" spans="2:86" ht="19.5" customHeight="1">
      <c r="B10" s="269" t="s">
        <v>65</v>
      </c>
      <c r="C10" s="265"/>
      <c r="D10" s="266">
        <v>34562</v>
      </c>
      <c r="E10" s="267">
        <v>34562</v>
      </c>
      <c r="F10" s="250">
        <f t="shared" si="0"/>
        <v>100</v>
      </c>
      <c r="G10" s="270" t="s">
        <v>65</v>
      </c>
      <c r="H10" s="302">
        <v>1</v>
      </c>
      <c r="I10" s="298"/>
      <c r="J10" s="303">
        <v>1</v>
      </c>
      <c r="K10" s="158">
        <f t="shared" si="1"/>
        <v>100</v>
      </c>
      <c r="CH10" t="e">
        <v>#N/A</v>
      </c>
    </row>
    <row r="11" spans="2:86" ht="19.5" customHeight="1">
      <c r="B11" s="269" t="s">
        <v>18</v>
      </c>
      <c r="C11" s="265">
        <v>226448</v>
      </c>
      <c r="D11" s="266">
        <v>230205</v>
      </c>
      <c r="E11" s="267">
        <v>456653</v>
      </c>
      <c r="F11" s="250">
        <f t="shared" si="0"/>
        <v>50.411362675817308</v>
      </c>
      <c r="G11" s="270" t="s">
        <v>18</v>
      </c>
      <c r="H11" s="302">
        <v>4</v>
      </c>
      <c r="I11" s="298">
        <v>2</v>
      </c>
      <c r="J11" s="303">
        <v>6</v>
      </c>
      <c r="K11" s="158">
        <f t="shared" si="1"/>
        <v>66.666666666666671</v>
      </c>
      <c r="CH11" t="e">
        <v>#N/A</v>
      </c>
    </row>
    <row r="12" spans="2:86" ht="19.5" customHeight="1">
      <c r="B12" s="269" t="s">
        <v>315</v>
      </c>
      <c r="C12" s="265">
        <v>75488</v>
      </c>
      <c r="D12" s="266"/>
      <c r="E12" s="267">
        <v>75488</v>
      </c>
      <c r="F12" s="250">
        <f t="shared" si="0"/>
        <v>0</v>
      </c>
      <c r="G12" s="270" t="s">
        <v>315</v>
      </c>
      <c r="H12" s="302"/>
      <c r="I12" s="298">
        <v>1</v>
      </c>
      <c r="J12" s="303">
        <v>1</v>
      </c>
      <c r="K12" s="158">
        <f t="shared" si="1"/>
        <v>0</v>
      </c>
      <c r="CH12" t="e">
        <v>#N/A</v>
      </c>
    </row>
    <row r="13" spans="2:86" ht="19.5" customHeight="1">
      <c r="B13" s="269" t="s">
        <v>230</v>
      </c>
      <c r="C13" s="265">
        <v>227461.32</v>
      </c>
      <c r="D13" s="266">
        <v>92240</v>
      </c>
      <c r="E13" s="267">
        <v>319701.32</v>
      </c>
      <c r="F13" s="250">
        <f t="shared" si="0"/>
        <v>28.8519296698556</v>
      </c>
      <c r="G13" s="270" t="s">
        <v>230</v>
      </c>
      <c r="H13" s="302">
        <v>1</v>
      </c>
      <c r="I13" s="298">
        <v>3</v>
      </c>
      <c r="J13" s="303">
        <v>4</v>
      </c>
      <c r="K13" s="158">
        <f t="shared" si="1"/>
        <v>25</v>
      </c>
      <c r="CH13" t="e">
        <v>#N/A</v>
      </c>
    </row>
    <row r="14" spans="2:86" ht="19.5" customHeight="1">
      <c r="B14" s="269" t="s">
        <v>14</v>
      </c>
      <c r="C14" s="265">
        <v>22264.35</v>
      </c>
      <c r="D14" s="266">
        <v>58688</v>
      </c>
      <c r="E14" s="267">
        <v>80952.350000000006</v>
      </c>
      <c r="F14" s="250">
        <f t="shared" si="0"/>
        <v>72.496968895899869</v>
      </c>
      <c r="G14" s="270" t="s">
        <v>14</v>
      </c>
      <c r="H14" s="302">
        <v>1</v>
      </c>
      <c r="I14" s="298">
        <v>1</v>
      </c>
      <c r="J14" s="303">
        <v>2</v>
      </c>
      <c r="K14" s="158">
        <f t="shared" si="1"/>
        <v>50</v>
      </c>
      <c r="CH14" t="e">
        <v>#N/A</v>
      </c>
    </row>
    <row r="15" spans="2:86" ht="19.5" customHeight="1">
      <c r="B15" s="113" t="s">
        <v>476</v>
      </c>
      <c r="C15" s="265">
        <v>19659</v>
      </c>
      <c r="D15" s="266"/>
      <c r="E15" s="267">
        <v>19659</v>
      </c>
      <c r="F15" s="250">
        <f t="shared" si="0"/>
        <v>0</v>
      </c>
      <c r="G15" s="268" t="s">
        <v>476</v>
      </c>
      <c r="H15" s="302"/>
      <c r="I15" s="298">
        <v>1</v>
      </c>
      <c r="J15" s="303">
        <v>1</v>
      </c>
      <c r="K15" s="158">
        <f t="shared" si="1"/>
        <v>0</v>
      </c>
      <c r="CH15" t="e">
        <v>#N/A</v>
      </c>
    </row>
    <row r="16" spans="2:86" ht="19.5" customHeight="1">
      <c r="B16" s="113" t="s">
        <v>73</v>
      </c>
      <c r="C16" s="265">
        <v>29237.7</v>
      </c>
      <c r="D16" s="266">
        <v>47141</v>
      </c>
      <c r="E16" s="267">
        <v>76378.7</v>
      </c>
      <c r="F16" s="250">
        <f t="shared" si="0"/>
        <v>61.720086882861324</v>
      </c>
      <c r="G16" s="268" t="s">
        <v>73</v>
      </c>
      <c r="H16" s="302">
        <v>1</v>
      </c>
      <c r="I16" s="298">
        <v>1</v>
      </c>
      <c r="J16" s="303">
        <v>2</v>
      </c>
      <c r="K16" s="158">
        <f t="shared" si="1"/>
        <v>50</v>
      </c>
      <c r="CH16" t="e">
        <v>#N/A</v>
      </c>
    </row>
    <row r="17" spans="2:86" ht="19.5" customHeight="1">
      <c r="B17" s="113" t="s">
        <v>49</v>
      </c>
      <c r="C17" s="265"/>
      <c r="D17" s="266">
        <v>21154.94</v>
      </c>
      <c r="E17" s="267">
        <v>21154.94</v>
      </c>
      <c r="F17" s="250">
        <f t="shared" si="0"/>
        <v>100</v>
      </c>
      <c r="G17" s="268" t="s">
        <v>49</v>
      </c>
      <c r="H17" s="302">
        <v>1</v>
      </c>
      <c r="I17" s="298"/>
      <c r="J17" s="303">
        <v>1</v>
      </c>
      <c r="K17" s="158">
        <f t="shared" si="1"/>
        <v>100</v>
      </c>
      <c r="CH17" t="e">
        <v>#N/A</v>
      </c>
    </row>
    <row r="18" spans="2:86" ht="19.5" customHeight="1">
      <c r="B18" s="269" t="s">
        <v>349</v>
      </c>
      <c r="C18" s="265"/>
      <c r="D18" s="266">
        <v>114089</v>
      </c>
      <c r="E18" s="267">
        <v>114089</v>
      </c>
      <c r="F18" s="250">
        <f t="shared" si="0"/>
        <v>100</v>
      </c>
      <c r="G18" s="270" t="s">
        <v>349</v>
      </c>
      <c r="H18" s="302">
        <v>2</v>
      </c>
      <c r="I18" s="298"/>
      <c r="J18" s="303">
        <v>2</v>
      </c>
      <c r="K18" s="158">
        <f t="shared" si="1"/>
        <v>100</v>
      </c>
      <c r="CH18" t="e">
        <v>#N/A</v>
      </c>
    </row>
    <row r="19" spans="2:86" ht="19.5" customHeight="1" thickBot="1">
      <c r="B19" s="117" t="s">
        <v>333</v>
      </c>
      <c r="C19" s="265">
        <v>141978.89000000001</v>
      </c>
      <c r="D19" s="266">
        <v>225587</v>
      </c>
      <c r="E19" s="267">
        <v>367565.89</v>
      </c>
      <c r="F19" s="250">
        <f t="shared" si="0"/>
        <v>61.373213929072691</v>
      </c>
      <c r="G19" s="272" t="s">
        <v>333</v>
      </c>
      <c r="H19" s="302">
        <v>2</v>
      </c>
      <c r="I19" s="298">
        <v>4</v>
      </c>
      <c r="J19" s="303">
        <v>6</v>
      </c>
      <c r="K19" s="158">
        <f t="shared" si="1"/>
        <v>33.333333333333336</v>
      </c>
      <c r="CH19" t="e">
        <v>#N/A</v>
      </c>
    </row>
    <row r="20" spans="2:86" ht="19.5" customHeight="1" thickBot="1">
      <c r="B20" s="58" t="s">
        <v>1107</v>
      </c>
      <c r="C20" s="118">
        <v>1190333.8</v>
      </c>
      <c r="D20" s="119">
        <v>1475936.9</v>
      </c>
      <c r="E20" s="120">
        <v>2666270.7000000002</v>
      </c>
      <c r="F20" s="271">
        <f t="shared" si="0"/>
        <v>55.355853402282065</v>
      </c>
      <c r="G20" s="58" t="s">
        <v>1107</v>
      </c>
      <c r="H20" s="59">
        <v>22</v>
      </c>
      <c r="I20" s="1">
        <v>21</v>
      </c>
      <c r="J20" s="2">
        <v>43</v>
      </c>
      <c r="K20" s="200">
        <f t="shared" si="1"/>
        <v>51.162790697674417</v>
      </c>
      <c r="CH20">
        <v>72</v>
      </c>
    </row>
    <row r="21" spans="2:86" ht="25.5" customHeight="1" thickBot="1">
      <c r="F21" s="273" t="e">
        <f t="shared" si="0"/>
        <v>#DIV/0!</v>
      </c>
      <c r="K21" s="201" t="e">
        <f t="shared" si="1"/>
        <v>#DIV/0!</v>
      </c>
    </row>
    <row r="23" spans="2:86" hidden="1"/>
    <row r="24" spans="2:86" hidden="1"/>
    <row r="25" spans="2:86" hidden="1"/>
    <row r="26" spans="2:86" ht="15.75" hidden="1" thickBot="1">
      <c r="B26" s="40" t="s">
        <v>1159</v>
      </c>
      <c r="C26" s="3" t="s">
        <v>1275</v>
      </c>
      <c r="D26" s="129"/>
      <c r="E26" s="129"/>
      <c r="F26" s="77"/>
      <c r="G26" s="121"/>
      <c r="H26" s="121"/>
    </row>
    <row r="27" spans="2:86" ht="15.75" thickBot="1">
      <c r="B27" s="40" t="s">
        <v>1131</v>
      </c>
      <c r="C27" s="3" t="s">
        <v>1787</v>
      </c>
      <c r="E27" s="161"/>
      <c r="F27" s="161"/>
      <c r="H27" s="121"/>
    </row>
    <row r="28" spans="2:86" hidden="1">
      <c r="B28" s="40" t="s">
        <v>1138</v>
      </c>
      <c r="C28" s="3" t="s">
        <v>1281</v>
      </c>
    </row>
    <row r="29" spans="2:86" hidden="1">
      <c r="B29" s="40" t="s">
        <v>1506</v>
      </c>
      <c r="C29" s="3" t="s">
        <v>1506</v>
      </c>
    </row>
    <row r="30" spans="2:86" ht="20.25" hidden="1" thickBot="1">
      <c r="G30" s="149" t="e">
        <f>#REF!</f>
        <v>#REF!</v>
      </c>
    </row>
    <row r="31" spans="2:86" hidden="1">
      <c r="B31" s="40" t="s">
        <v>1294</v>
      </c>
      <c r="C31" s="40" t="s">
        <v>1136</v>
      </c>
      <c r="D31" s="3"/>
    </row>
    <row r="32" spans="2:86" ht="21" customHeight="1" thickBot="1">
      <c r="B32" s="209" t="s">
        <v>10</v>
      </c>
      <c r="C32" s="58" t="s">
        <v>1778</v>
      </c>
      <c r="D32" s="150" t="s">
        <v>1283</v>
      </c>
    </row>
    <row r="33" spans="2:4" ht="18" customHeight="1">
      <c r="B33" s="61" t="s">
        <v>113</v>
      </c>
      <c r="C33" s="296">
        <v>1</v>
      </c>
      <c r="D33" s="297">
        <v>1</v>
      </c>
    </row>
    <row r="34" spans="2:4" ht="18" customHeight="1">
      <c r="B34" s="63" t="s">
        <v>22</v>
      </c>
      <c r="C34" s="71">
        <v>2</v>
      </c>
      <c r="D34" s="73">
        <v>2</v>
      </c>
    </row>
    <row r="35" spans="2:4" ht="18" customHeight="1">
      <c r="B35" s="295" t="s">
        <v>230</v>
      </c>
      <c r="C35" s="71">
        <v>1</v>
      </c>
      <c r="D35" s="73">
        <v>1</v>
      </c>
    </row>
    <row r="36" spans="2:4" ht="18" customHeight="1">
      <c r="B36" s="63" t="s">
        <v>14</v>
      </c>
      <c r="C36" s="71">
        <v>1</v>
      </c>
      <c r="D36" s="73">
        <v>1</v>
      </c>
    </row>
    <row r="37" spans="2:4">
      <c r="B37" s="63" t="s">
        <v>333</v>
      </c>
      <c r="C37" s="71">
        <v>2</v>
      </c>
      <c r="D37" s="73">
        <v>2</v>
      </c>
    </row>
    <row r="38" spans="2:4" ht="15.75" thickBot="1">
      <c r="B38" s="64" t="s">
        <v>18</v>
      </c>
      <c r="C38" s="71">
        <v>1</v>
      </c>
      <c r="D38" s="73">
        <v>1</v>
      </c>
    </row>
    <row r="39" spans="2:4" ht="15.75" thickBot="1">
      <c r="B39" s="58" t="s">
        <v>1283</v>
      </c>
      <c r="C39" s="59">
        <v>8</v>
      </c>
      <c r="D39" s="2">
        <v>8</v>
      </c>
    </row>
    <row r="41" spans="2:4" ht="15.75" thickBot="1"/>
  </sheetData>
  <conditionalFormatting sqref="F5:F19">
    <cfRule type="colorScale" priority="2">
      <colorScale>
        <cfvo type="min"/>
        <cfvo type="percentile" val="50"/>
        <cfvo type="max"/>
        <color rgb="FFF8696B"/>
        <color rgb="FFFCFCFF"/>
        <color rgb="FF63BE7B"/>
      </colorScale>
    </cfRule>
  </conditionalFormatting>
  <conditionalFormatting sqref="F5:F20">
    <cfRule type="colorScale" priority="1">
      <colorScale>
        <cfvo type="min"/>
        <cfvo type="percentile" val="50"/>
        <cfvo type="max"/>
        <color rgb="FFF8696B"/>
        <color rgb="FFFFEB84"/>
        <color rgb="FF63BE7B"/>
      </colorScale>
    </cfRule>
  </conditionalFormatting>
  <conditionalFormatting sqref="F5:F21">
    <cfRule type="colorScale" priority="3">
      <colorScale>
        <cfvo type="min"/>
        <cfvo type="percentile" val="50"/>
        <cfvo type="max"/>
        <color rgb="FF63BE7B"/>
        <color rgb="FFFFEB84"/>
        <color rgb="FFF8696B"/>
      </colorScale>
    </cfRule>
    <cfRule type="colorScale" priority="7">
      <colorScale>
        <cfvo type="min"/>
        <cfvo type="percentile" val="50"/>
        <cfvo type="max"/>
        <color rgb="FFF8696B"/>
        <color rgb="FFFFEB84"/>
        <color rgb="FF63BE7B"/>
      </colorScale>
    </cfRule>
    <cfRule type="colorScale" priority="8">
      <colorScale>
        <cfvo type="min"/>
        <cfvo type="percentile" val="50"/>
        <cfvo type="max"/>
        <color rgb="FFF8696B"/>
        <color rgb="FFFFEB84"/>
        <color rgb="FF63BE7B"/>
      </colorScale>
    </cfRule>
    <cfRule type="iconSet" priority="9">
      <iconSet iconSet="3Flags">
        <cfvo type="percent" val="0"/>
        <cfvo type="percent" val="33"/>
        <cfvo type="percent" val="67"/>
      </iconSet>
    </cfRule>
  </conditionalFormatting>
  <conditionalFormatting sqref="K5:K21">
    <cfRule type="colorScale" priority="10">
      <colorScale>
        <cfvo type="min"/>
        <cfvo type="percentile" val="50"/>
        <cfvo type="max"/>
        <color rgb="FFF8696B"/>
        <color rgb="FFFFEB84"/>
        <color rgb="FF63BE7B"/>
      </colorScale>
    </cfRule>
    <cfRule type="colorScale" priority="11">
      <colorScale>
        <cfvo type="min"/>
        <cfvo type="percentile" val="50"/>
        <cfvo type="max"/>
        <color rgb="FFF8696B"/>
        <color rgb="FFFFEB84"/>
        <color rgb="FF63BE7B"/>
      </colorScale>
    </cfRule>
    <cfRule type="iconSet" priority="12">
      <iconSet iconSet="3Flags">
        <cfvo type="percent" val="0"/>
        <cfvo type="percent" val="33"/>
        <cfvo type="percent" val="67"/>
      </iconSet>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6A6F6-785D-4654-AF0E-B3232BFE23BC}">
  <dimension ref="B2:F23"/>
  <sheetViews>
    <sheetView workbookViewId="0">
      <selection activeCell="F2" sqref="B2:F24"/>
    </sheetView>
  </sheetViews>
  <sheetFormatPr defaultRowHeight="15"/>
  <cols>
    <col min="1" max="1" width="5.5703125" customWidth="1"/>
    <col min="2" max="2" width="21.42578125" bestFit="1" customWidth="1"/>
    <col min="3" max="3" width="13.28515625" hidden="1" customWidth="1"/>
    <col min="4" max="4" width="11.42578125" customWidth="1"/>
    <col min="5" max="5" width="10.85546875" bestFit="1" customWidth="1"/>
    <col min="6" max="6" width="11.28515625" bestFit="1" customWidth="1"/>
    <col min="7" max="7" width="5.85546875" customWidth="1"/>
  </cols>
  <sheetData>
    <row r="2" spans="2:6" ht="15.75" thickBot="1"/>
    <row r="3" spans="2:6" ht="15.75" hidden="1" thickBot="1">
      <c r="B3" s="29" t="s">
        <v>1271</v>
      </c>
      <c r="C3" s="29" t="s">
        <v>1270</v>
      </c>
    </row>
    <row r="4" spans="2:6" ht="25.5" customHeight="1" thickBot="1">
      <c r="B4" s="209" t="s">
        <v>1233</v>
      </c>
      <c r="C4" s="192" t="s">
        <v>3624</v>
      </c>
      <c r="D4" s="202" t="s">
        <v>3622</v>
      </c>
      <c r="E4" s="193" t="s">
        <v>3623</v>
      </c>
      <c r="F4" s="58" t="s">
        <v>1107</v>
      </c>
    </row>
    <row r="5" spans="2:6">
      <c r="B5" s="72" t="s">
        <v>113</v>
      </c>
      <c r="C5" s="72">
        <v>27</v>
      </c>
      <c r="D5" s="72"/>
      <c r="E5" s="72"/>
      <c r="F5" s="72">
        <v>27</v>
      </c>
    </row>
    <row r="6" spans="2:6">
      <c r="B6" s="72" t="s">
        <v>203</v>
      </c>
      <c r="C6" s="72">
        <v>33</v>
      </c>
      <c r="D6" s="72"/>
      <c r="E6" s="72"/>
      <c r="F6" s="72">
        <v>33</v>
      </c>
    </row>
    <row r="7" spans="2:6">
      <c r="B7" s="72" t="s">
        <v>42</v>
      </c>
      <c r="C7" s="72">
        <v>90</v>
      </c>
      <c r="D7" s="72">
        <v>7</v>
      </c>
      <c r="E7" s="72"/>
      <c r="F7" s="72">
        <v>97</v>
      </c>
    </row>
    <row r="8" spans="2:6">
      <c r="B8" s="72" t="s">
        <v>22</v>
      </c>
      <c r="C8" s="72">
        <v>35</v>
      </c>
      <c r="D8" s="72">
        <v>4</v>
      </c>
      <c r="E8" s="72"/>
      <c r="F8" s="72">
        <v>39</v>
      </c>
    </row>
    <row r="9" spans="2:6">
      <c r="B9" s="72" t="s">
        <v>34</v>
      </c>
      <c r="C9" s="72">
        <v>62</v>
      </c>
      <c r="D9" s="72">
        <v>1</v>
      </c>
      <c r="E9" s="72"/>
      <c r="F9" s="72">
        <v>63</v>
      </c>
    </row>
    <row r="10" spans="2:6">
      <c r="B10" s="72" t="s">
        <v>65</v>
      </c>
      <c r="C10" s="72">
        <v>38</v>
      </c>
      <c r="D10" s="72"/>
      <c r="E10" s="72"/>
      <c r="F10" s="72">
        <v>38</v>
      </c>
    </row>
    <row r="11" spans="2:6">
      <c r="B11" s="72" t="s">
        <v>97</v>
      </c>
      <c r="C11" s="72">
        <v>23</v>
      </c>
      <c r="D11" s="72"/>
      <c r="E11" s="72"/>
      <c r="F11" s="72">
        <v>23</v>
      </c>
    </row>
    <row r="12" spans="2:6">
      <c r="B12" s="72" t="s">
        <v>18</v>
      </c>
      <c r="C12" s="72">
        <v>51</v>
      </c>
      <c r="D12" s="72">
        <v>9</v>
      </c>
      <c r="E12" s="72"/>
      <c r="F12" s="72">
        <v>60</v>
      </c>
    </row>
    <row r="13" spans="2:6">
      <c r="B13" s="72" t="s">
        <v>315</v>
      </c>
      <c r="C13" s="72">
        <v>18</v>
      </c>
      <c r="D13" s="72"/>
      <c r="E13" s="72">
        <v>8</v>
      </c>
      <c r="F13" s="72">
        <v>26</v>
      </c>
    </row>
    <row r="14" spans="2:6">
      <c r="B14" s="72" t="s">
        <v>230</v>
      </c>
      <c r="C14" s="72">
        <v>43</v>
      </c>
      <c r="D14" s="72"/>
      <c r="E14" s="72"/>
      <c r="F14" s="72">
        <v>43</v>
      </c>
    </row>
    <row r="15" spans="2:6">
      <c r="B15" s="72" t="s">
        <v>324</v>
      </c>
      <c r="C15" s="72">
        <v>24</v>
      </c>
      <c r="D15" s="72">
        <v>5</v>
      </c>
      <c r="E15" s="72">
        <v>6</v>
      </c>
      <c r="F15" s="72">
        <v>35</v>
      </c>
    </row>
    <row r="16" spans="2:6">
      <c r="B16" s="72" t="s">
        <v>14</v>
      </c>
      <c r="C16" s="72">
        <v>11</v>
      </c>
      <c r="D16" s="72">
        <v>1</v>
      </c>
      <c r="E16" s="72"/>
      <c r="F16" s="72">
        <v>12</v>
      </c>
    </row>
    <row r="17" spans="2:6">
      <c r="B17" s="72" t="s">
        <v>476</v>
      </c>
      <c r="C17" s="72">
        <v>11</v>
      </c>
      <c r="D17" s="72"/>
      <c r="E17" s="72"/>
      <c r="F17" s="72">
        <v>11</v>
      </c>
    </row>
    <row r="18" spans="2:6">
      <c r="B18" s="72" t="s">
        <v>73</v>
      </c>
      <c r="C18" s="72">
        <v>37</v>
      </c>
      <c r="D18" s="72">
        <v>2</v>
      </c>
      <c r="E18" s="72"/>
      <c r="F18" s="72">
        <v>39</v>
      </c>
    </row>
    <row r="19" spans="2:6">
      <c r="B19" s="72" t="s">
        <v>49</v>
      </c>
      <c r="C19" s="72">
        <v>33</v>
      </c>
      <c r="D19" s="72"/>
      <c r="E19" s="72"/>
      <c r="F19" s="72">
        <v>33</v>
      </c>
    </row>
    <row r="20" spans="2:6">
      <c r="B20" s="72" t="s">
        <v>349</v>
      </c>
      <c r="C20" s="72">
        <v>42</v>
      </c>
      <c r="D20" s="72">
        <v>4</v>
      </c>
      <c r="E20" s="72">
        <v>2</v>
      </c>
      <c r="F20" s="72">
        <v>48</v>
      </c>
    </row>
    <row r="21" spans="2:6">
      <c r="B21" s="72" t="s">
        <v>152</v>
      </c>
      <c r="C21" s="72">
        <v>13</v>
      </c>
      <c r="D21" s="72">
        <v>4</v>
      </c>
      <c r="E21" s="72">
        <v>2</v>
      </c>
      <c r="F21" s="72">
        <v>19</v>
      </c>
    </row>
    <row r="22" spans="2:6" ht="15.75" thickBot="1">
      <c r="B22" s="72" t="s">
        <v>333</v>
      </c>
      <c r="C22" s="72">
        <v>55</v>
      </c>
      <c r="D22" s="72">
        <v>4</v>
      </c>
      <c r="E22" s="72"/>
      <c r="F22" s="72">
        <v>59</v>
      </c>
    </row>
    <row r="23" spans="2:6" ht="23.25" customHeight="1" thickBot="1">
      <c r="B23" s="58" t="s">
        <v>1107</v>
      </c>
      <c r="C23" s="192">
        <v>646</v>
      </c>
      <c r="D23" s="202">
        <v>41</v>
      </c>
      <c r="E23" s="202">
        <v>18</v>
      </c>
      <c r="F23" s="193">
        <v>705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F36CC-7939-4DD8-A1BD-6BE8CA33A540}">
  <dimension ref="A3:H23"/>
  <sheetViews>
    <sheetView workbookViewId="0">
      <selection activeCell="B24" sqref="B24"/>
    </sheetView>
  </sheetViews>
  <sheetFormatPr defaultRowHeight="15"/>
  <cols>
    <col min="1" max="1" width="21.42578125" bestFit="1" customWidth="1"/>
    <col min="2" max="2" width="16.28515625" bestFit="1" customWidth="1"/>
    <col min="3" max="5" width="5.5703125" bestFit="1" customWidth="1"/>
    <col min="6" max="6" width="2" bestFit="1" customWidth="1"/>
    <col min="7" max="7" width="5.5703125" bestFit="1" customWidth="1"/>
    <col min="8" max="8" width="11.28515625" bestFit="1" customWidth="1"/>
    <col min="9" max="9" width="11.85546875" customWidth="1"/>
  </cols>
  <sheetData>
    <row r="3" spans="1:8">
      <c r="A3" s="242" t="s">
        <v>2058</v>
      </c>
      <c r="B3" s="242" t="s">
        <v>1270</v>
      </c>
      <c r="C3" s="183"/>
      <c r="D3" s="183"/>
      <c r="E3" s="183"/>
      <c r="F3" s="183"/>
      <c r="G3" s="183"/>
      <c r="H3" s="183"/>
    </row>
    <row r="4" spans="1:8">
      <c r="A4" s="211" t="s">
        <v>1233</v>
      </c>
      <c r="B4" s="72">
        <v>1</v>
      </c>
      <c r="C4" s="72">
        <v>2</v>
      </c>
      <c r="D4" s="72">
        <v>3</v>
      </c>
      <c r="E4" s="72">
        <v>4</v>
      </c>
      <c r="F4" s="72">
        <v>5</v>
      </c>
      <c r="G4" s="72">
        <v>6</v>
      </c>
      <c r="H4" s="72" t="s">
        <v>1107</v>
      </c>
    </row>
    <row r="5" spans="1:8">
      <c r="A5" s="72" t="s">
        <v>113</v>
      </c>
      <c r="B5" s="66">
        <v>0</v>
      </c>
      <c r="C5" s="66">
        <v>1800</v>
      </c>
      <c r="D5" s="66">
        <v>0</v>
      </c>
      <c r="E5" s="66">
        <v>0</v>
      </c>
      <c r="F5" s="66">
        <v>0</v>
      </c>
      <c r="G5" s="66"/>
      <c r="H5" s="66">
        <v>1800</v>
      </c>
    </row>
    <row r="6" spans="1:8">
      <c r="A6" s="72" t="s">
        <v>203</v>
      </c>
      <c r="B6" s="66">
        <v>450</v>
      </c>
      <c r="C6" s="66">
        <v>0</v>
      </c>
      <c r="D6" s="66">
        <v>0</v>
      </c>
      <c r="E6" s="66">
        <v>1441.52</v>
      </c>
      <c r="F6" s="66">
        <v>0</v>
      </c>
      <c r="G6" s="66">
        <v>0</v>
      </c>
      <c r="H6" s="66">
        <v>1891.52</v>
      </c>
    </row>
    <row r="7" spans="1:8">
      <c r="A7" s="72" t="s">
        <v>42</v>
      </c>
      <c r="B7" s="66">
        <v>0</v>
      </c>
      <c r="C7" s="66">
        <v>0</v>
      </c>
      <c r="D7" s="66">
        <v>0</v>
      </c>
      <c r="E7" s="66">
        <v>0</v>
      </c>
      <c r="F7" s="66">
        <v>0</v>
      </c>
      <c r="G7" s="66">
        <v>2210</v>
      </c>
      <c r="H7" s="66">
        <v>2210</v>
      </c>
    </row>
    <row r="8" spans="1:8">
      <c r="A8" s="72" t="s">
        <v>22</v>
      </c>
      <c r="B8" s="66">
        <v>0</v>
      </c>
      <c r="C8" s="66">
        <v>0</v>
      </c>
      <c r="D8" s="66">
        <v>0</v>
      </c>
      <c r="E8" s="66">
        <v>0</v>
      </c>
      <c r="F8" s="66">
        <v>0</v>
      </c>
      <c r="G8" s="66">
        <v>0</v>
      </c>
      <c r="H8" s="66">
        <v>0</v>
      </c>
    </row>
    <row r="9" spans="1:8">
      <c r="A9" s="72" t="s">
        <v>34</v>
      </c>
      <c r="B9" s="66">
        <v>0</v>
      </c>
      <c r="C9" s="66">
        <v>0</v>
      </c>
      <c r="D9" s="66">
        <v>0</v>
      </c>
      <c r="E9" s="66">
        <v>0</v>
      </c>
      <c r="F9" s="66">
        <v>0</v>
      </c>
      <c r="G9" s="66">
        <v>0</v>
      </c>
      <c r="H9" s="66">
        <v>0</v>
      </c>
    </row>
    <row r="10" spans="1:8">
      <c r="A10" s="72" t="s">
        <v>65</v>
      </c>
      <c r="B10" s="66">
        <v>0</v>
      </c>
      <c r="C10" s="66">
        <v>0</v>
      </c>
      <c r="D10" s="66">
        <v>0</v>
      </c>
      <c r="E10" s="66">
        <v>0</v>
      </c>
      <c r="F10" s="66">
        <v>0</v>
      </c>
      <c r="G10" s="66">
        <v>0</v>
      </c>
      <c r="H10" s="66">
        <v>0</v>
      </c>
    </row>
    <row r="11" spans="1:8">
      <c r="A11" s="72" t="s">
        <v>97</v>
      </c>
      <c r="B11" s="66">
        <v>0</v>
      </c>
      <c r="C11" s="66">
        <v>0</v>
      </c>
      <c r="D11" s="66"/>
      <c r="E11" s="66">
        <v>0</v>
      </c>
      <c r="F11" s="66">
        <v>0</v>
      </c>
      <c r="G11" s="66">
        <v>0</v>
      </c>
      <c r="H11" s="66">
        <v>0</v>
      </c>
    </row>
    <row r="12" spans="1:8">
      <c r="A12" s="72" t="s">
        <v>18</v>
      </c>
      <c r="B12" s="66">
        <v>6250</v>
      </c>
      <c r="C12" s="66">
        <v>0</v>
      </c>
      <c r="D12" s="66">
        <v>0</v>
      </c>
      <c r="E12" s="66">
        <v>0</v>
      </c>
      <c r="F12" s="66">
        <v>0</v>
      </c>
      <c r="G12" s="66">
        <v>0</v>
      </c>
      <c r="H12" s="66">
        <v>6250</v>
      </c>
    </row>
    <row r="13" spans="1:8">
      <c r="A13" s="72" t="s">
        <v>315</v>
      </c>
      <c r="B13" s="66">
        <v>0</v>
      </c>
      <c r="C13" s="66">
        <v>1350</v>
      </c>
      <c r="D13" s="66">
        <v>0</v>
      </c>
      <c r="E13" s="66">
        <v>0</v>
      </c>
      <c r="F13" s="66">
        <v>0</v>
      </c>
      <c r="G13" s="66"/>
      <c r="H13" s="66">
        <v>1350</v>
      </c>
    </row>
    <row r="14" spans="1:8">
      <c r="A14" s="72" t="s">
        <v>230</v>
      </c>
      <c r="B14" s="66">
        <v>0</v>
      </c>
      <c r="C14" s="66">
        <v>0</v>
      </c>
      <c r="D14" s="66">
        <v>0</v>
      </c>
      <c r="E14" s="66">
        <v>0</v>
      </c>
      <c r="F14" s="66">
        <v>0</v>
      </c>
      <c r="G14" s="66"/>
      <c r="H14" s="66">
        <v>0</v>
      </c>
    </row>
    <row r="15" spans="1:8">
      <c r="A15" s="72" t="s">
        <v>324</v>
      </c>
      <c r="B15" s="66">
        <v>4950</v>
      </c>
      <c r="C15" s="66">
        <v>4939</v>
      </c>
      <c r="D15" s="66">
        <v>0</v>
      </c>
      <c r="E15" s="66">
        <v>4500</v>
      </c>
      <c r="F15" s="66">
        <v>0</v>
      </c>
      <c r="G15" s="66">
        <v>0</v>
      </c>
      <c r="H15" s="66">
        <v>14389</v>
      </c>
    </row>
    <row r="16" spans="1:8">
      <c r="A16" s="72" t="s">
        <v>14</v>
      </c>
      <c r="B16" s="66">
        <v>0</v>
      </c>
      <c r="C16" s="66">
        <v>0</v>
      </c>
      <c r="D16" s="66">
        <v>3150</v>
      </c>
      <c r="E16" s="66"/>
      <c r="F16" s="66">
        <v>0</v>
      </c>
      <c r="G16" s="66"/>
      <c r="H16" s="66">
        <v>3150</v>
      </c>
    </row>
    <row r="17" spans="1:8">
      <c r="A17" s="72" t="s">
        <v>476</v>
      </c>
      <c r="B17" s="66">
        <v>0</v>
      </c>
      <c r="C17" s="66">
        <v>0</v>
      </c>
      <c r="D17" s="66">
        <v>0</v>
      </c>
      <c r="E17" s="66">
        <v>0</v>
      </c>
      <c r="F17" s="66"/>
      <c r="G17" s="66"/>
      <c r="H17" s="66">
        <v>0</v>
      </c>
    </row>
    <row r="18" spans="1:8">
      <c r="A18" s="72" t="s">
        <v>73</v>
      </c>
      <c r="B18" s="66">
        <v>0</v>
      </c>
      <c r="C18" s="66">
        <v>0</v>
      </c>
      <c r="D18" s="66">
        <v>4500</v>
      </c>
      <c r="E18" s="66">
        <v>0</v>
      </c>
      <c r="F18" s="66">
        <v>0</v>
      </c>
      <c r="G18" s="66">
        <v>0</v>
      </c>
      <c r="H18" s="66">
        <v>4500</v>
      </c>
    </row>
    <row r="19" spans="1:8">
      <c r="A19" s="72" t="s">
        <v>49</v>
      </c>
      <c r="B19" s="66">
        <v>0</v>
      </c>
      <c r="C19" s="66">
        <v>0</v>
      </c>
      <c r="D19" s="66">
        <v>0</v>
      </c>
      <c r="E19" s="66">
        <v>0</v>
      </c>
      <c r="F19" s="66">
        <v>0</v>
      </c>
      <c r="G19" s="66">
        <v>0</v>
      </c>
      <c r="H19" s="66">
        <v>0</v>
      </c>
    </row>
    <row r="20" spans="1:8">
      <c r="A20" s="72" t="s">
        <v>349</v>
      </c>
      <c r="B20" s="66">
        <v>2250</v>
      </c>
      <c r="C20" s="66">
        <v>0</v>
      </c>
      <c r="D20" s="66">
        <v>0</v>
      </c>
      <c r="E20" s="66">
        <v>0</v>
      </c>
      <c r="F20" s="66">
        <v>0</v>
      </c>
      <c r="G20" s="66">
        <v>0</v>
      </c>
      <c r="H20" s="66">
        <v>2250</v>
      </c>
    </row>
    <row r="21" spans="1:8">
      <c r="A21" s="72" t="s">
        <v>152</v>
      </c>
      <c r="B21" s="66">
        <v>0</v>
      </c>
      <c r="C21" s="66">
        <v>0</v>
      </c>
      <c r="D21" s="66">
        <v>0</v>
      </c>
      <c r="E21" s="66">
        <v>0</v>
      </c>
      <c r="F21" s="66">
        <v>0</v>
      </c>
      <c r="G21" s="66">
        <v>0</v>
      </c>
      <c r="H21" s="66">
        <v>0</v>
      </c>
    </row>
    <row r="22" spans="1:8">
      <c r="A22" s="72" t="s">
        <v>333</v>
      </c>
      <c r="B22" s="66">
        <v>0</v>
      </c>
      <c r="C22" s="66">
        <v>0</v>
      </c>
      <c r="D22" s="66">
        <v>0</v>
      </c>
      <c r="E22" s="66">
        <v>0</v>
      </c>
      <c r="F22" s="66">
        <v>0</v>
      </c>
      <c r="G22" s="66">
        <v>0</v>
      </c>
      <c r="H22" s="66">
        <v>0</v>
      </c>
    </row>
    <row r="23" spans="1:8">
      <c r="A23" s="72" t="s">
        <v>1107</v>
      </c>
      <c r="B23" s="66">
        <v>13900</v>
      </c>
      <c r="C23" s="66">
        <v>8089</v>
      </c>
      <c r="D23" s="66">
        <v>7650</v>
      </c>
      <c r="E23" s="66">
        <v>5941.52</v>
      </c>
      <c r="F23" s="66">
        <v>0</v>
      </c>
      <c r="G23" s="66">
        <v>2210</v>
      </c>
      <c r="H23" s="66">
        <v>37790.520000000004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A1:CH727"/>
  <sheetViews>
    <sheetView topLeftCell="A4" workbookViewId="0">
      <selection activeCell="V6" sqref="V6:V23"/>
    </sheetView>
  </sheetViews>
  <sheetFormatPr defaultRowHeight="15"/>
  <cols>
    <col min="1" max="1" width="23.140625" bestFit="1" customWidth="1"/>
    <col min="2" max="2" width="9.42578125" hidden="1" customWidth="1"/>
    <col min="3" max="5" width="3.28515625" hidden="1" customWidth="1"/>
    <col min="6" max="7" width="4.42578125" hidden="1" customWidth="1"/>
    <col min="8" max="21" width="3.28515625" hidden="1" customWidth="1"/>
    <col min="22" max="22" width="6.42578125" customWidth="1"/>
    <col min="23" max="33" width="3.28515625" hidden="1" customWidth="1"/>
    <col min="34" max="34" width="8.28515625" customWidth="1"/>
    <col min="35" max="35" width="0.140625" customWidth="1"/>
    <col min="36" max="37" width="9.85546875" customWidth="1"/>
    <col min="38" max="38" width="9.140625" hidden="1" customWidth="1"/>
    <col min="39" max="39" width="10.85546875" customWidth="1"/>
    <col min="41" max="41" width="11" bestFit="1" customWidth="1"/>
    <col min="45" max="45" width="23.140625" bestFit="1" customWidth="1"/>
    <col min="46" max="46" width="19.7109375" bestFit="1" customWidth="1"/>
    <col min="47" max="48" width="4.42578125" bestFit="1" customWidth="1"/>
    <col min="49" max="50" width="3.28515625" bestFit="1" customWidth="1"/>
    <col min="51" max="52" width="2.140625" bestFit="1" customWidth="1"/>
    <col min="53" max="53" width="12.5703125" bestFit="1" customWidth="1"/>
    <col min="54" max="54" width="2.140625" bestFit="1" customWidth="1"/>
    <col min="55" max="55" width="12.5703125" bestFit="1" customWidth="1"/>
    <col min="56" max="56" width="3.28515625" bestFit="1" customWidth="1"/>
    <col min="57" max="57" width="12.5703125" bestFit="1" customWidth="1"/>
    <col min="58" max="58" width="21.42578125" bestFit="1" customWidth="1"/>
    <col min="59" max="59" width="18.5703125" bestFit="1" customWidth="1"/>
    <col min="60" max="60" width="4" bestFit="1" customWidth="1"/>
    <col min="61" max="63" width="11.28515625" bestFit="1" customWidth="1"/>
  </cols>
  <sheetData>
    <row r="1" spans="1:86" s="10" customFormat="1" ht="15.75">
      <c r="A1"/>
      <c r="B1"/>
      <c r="C1" s="44"/>
      <c r="D1" s="44"/>
      <c r="E1" s="44"/>
      <c r="F1" s="44"/>
      <c r="G1" s="44"/>
      <c r="H1" s="44"/>
      <c r="I1" s="44"/>
      <c r="J1" s="44"/>
      <c r="K1" s="44"/>
      <c r="L1" s="44"/>
      <c r="M1" s="44"/>
      <c r="N1" s="44"/>
      <c r="O1" s="44"/>
      <c r="P1" s="44"/>
      <c r="Q1" s="44"/>
      <c r="R1" s="44"/>
      <c r="S1" s="44"/>
      <c r="T1" s="44"/>
      <c r="U1" s="44"/>
      <c r="V1" s="44"/>
      <c r="W1" s="44"/>
      <c r="X1" s="44"/>
      <c r="Y1" s="44"/>
      <c r="Z1" s="44"/>
      <c r="AA1" s="44"/>
      <c r="AB1" s="44"/>
      <c r="AG1" s="44"/>
      <c r="AH1" s="44"/>
      <c r="AI1" s="44"/>
      <c r="AJ1" s="44" t="s">
        <v>1276</v>
      </c>
      <c r="AK1" s="44"/>
      <c r="AL1" s="44"/>
      <c r="AM1" s="44"/>
      <c r="AN1" s="44"/>
      <c r="AO1" s="44"/>
      <c r="AP1" s="44"/>
      <c r="AQ1" s="44"/>
      <c r="AR1" s="44"/>
      <c r="AU1" s="44"/>
      <c r="AV1" s="44"/>
      <c r="AW1" s="44"/>
      <c r="AX1" s="44"/>
      <c r="AY1" s="44"/>
      <c r="AZ1" s="44"/>
      <c r="BA1" s="44"/>
      <c r="BB1" s="44"/>
      <c r="BC1" s="44"/>
      <c r="BD1" s="44"/>
      <c r="BE1" s="44"/>
      <c r="BF1" s="44"/>
      <c r="BG1" s="48"/>
      <c r="BH1" s="48"/>
    </row>
    <row r="2" spans="1:86" s="10" customFormat="1" ht="15.75">
      <c r="A2" s="291" t="s">
        <v>11</v>
      </c>
      <c r="B2" s="28" t="s">
        <v>1275</v>
      </c>
      <c r="C2" s="53"/>
      <c r="D2" s="53"/>
      <c r="E2" s="53"/>
      <c r="F2" s="53"/>
      <c r="G2" s="53"/>
      <c r="H2" s="53"/>
      <c r="I2" s="44"/>
      <c r="J2" s="44"/>
      <c r="K2" s="44"/>
      <c r="L2" s="44"/>
      <c r="M2" s="44"/>
      <c r="N2" s="44"/>
      <c r="O2" s="44"/>
      <c r="P2" s="44"/>
      <c r="Q2" s="52"/>
      <c r="R2" s="44"/>
      <c r="S2" s="44"/>
      <c r="T2" s="44"/>
      <c r="U2" s="44"/>
      <c r="V2" s="44"/>
      <c r="W2" s="44"/>
      <c r="X2" s="44"/>
      <c r="Y2" s="44"/>
      <c r="Z2" s="44"/>
      <c r="AA2" s="44"/>
      <c r="AB2" s="44"/>
      <c r="AC2" s="44"/>
      <c r="AD2" s="44"/>
      <c r="AE2" s="44"/>
      <c r="AF2" s="44"/>
      <c r="AG2" s="44"/>
      <c r="AH2" s="44"/>
      <c r="AI2" s="44"/>
      <c r="AJ2" s="44"/>
      <c r="AK2" s="44"/>
      <c r="AL2" s="44"/>
      <c r="AM2" s="44"/>
      <c r="AN2" s="44"/>
      <c r="AO2" s="44"/>
      <c r="AP2" s="44"/>
      <c r="AQ2" s="44"/>
      <c r="AR2" s="44"/>
      <c r="AS2"/>
      <c r="AT2"/>
      <c r="AU2" s="44"/>
      <c r="AV2" s="44"/>
      <c r="AW2" s="44"/>
      <c r="AX2" s="44"/>
      <c r="AY2" s="44"/>
      <c r="AZ2" s="44"/>
      <c r="BA2" s="44"/>
      <c r="BB2" s="44"/>
      <c r="BC2" s="44"/>
      <c r="BD2" s="44"/>
      <c r="BE2" s="44"/>
      <c r="BF2" s="29" t="s">
        <v>1136</v>
      </c>
      <c r="BG2" t="s">
        <v>1275</v>
      </c>
      <c r="BH2" s="48"/>
      <c r="CH2" s="10" t="e">
        <v>#N/A</v>
      </c>
    </row>
    <row r="3" spans="1:86" s="10" customFormat="1" ht="75.75" hidden="1">
      <c r="A3" s="51"/>
      <c r="B3" s="44"/>
      <c r="C3" s="44"/>
      <c r="D3" s="44"/>
      <c r="E3" s="44"/>
      <c r="F3" s="44"/>
      <c r="G3" s="44"/>
      <c r="H3" s="44"/>
      <c r="I3" s="44"/>
      <c r="J3" s="44"/>
      <c r="K3" s="44"/>
      <c r="L3" s="44"/>
      <c r="M3" s="44"/>
      <c r="N3" s="44"/>
      <c r="O3" s="44"/>
      <c r="P3" s="44"/>
      <c r="Q3" s="44"/>
      <c r="R3" s="44"/>
      <c r="S3" s="44"/>
      <c r="T3" s="44"/>
      <c r="U3" s="44"/>
      <c r="V3" s="44"/>
      <c r="W3" s="44"/>
      <c r="X3" s="44"/>
      <c r="Y3" s="44"/>
      <c r="Z3" s="44"/>
      <c r="AA3" s="44"/>
      <c r="AB3" s="44"/>
      <c r="AC3" s="44"/>
      <c r="AD3" s="44"/>
      <c r="AE3" s="44"/>
      <c r="AF3" s="44"/>
      <c r="AG3" s="44"/>
      <c r="AH3" s="44"/>
      <c r="AI3" s="44"/>
      <c r="AJ3" s="44"/>
      <c r="AK3" s="44"/>
      <c r="AL3" s="44"/>
      <c r="AM3" s="44"/>
      <c r="AN3" s="44"/>
      <c r="AO3" s="44"/>
      <c r="AP3" s="44"/>
      <c r="AQ3" s="44"/>
      <c r="AR3" s="50" t="s">
        <v>1274</v>
      </c>
      <c r="AS3" s="49"/>
      <c r="AT3" s="44"/>
      <c r="AU3" s="44"/>
      <c r="AV3" s="44"/>
      <c r="AW3" s="44"/>
      <c r="AX3" s="44"/>
      <c r="AY3" s="44"/>
      <c r="AZ3" s="44"/>
      <c r="BA3" s="44"/>
      <c r="BB3" s="44"/>
      <c r="BC3" s="44"/>
      <c r="BD3" s="44"/>
      <c r="BE3" s="44"/>
      <c r="BF3" s="44"/>
      <c r="BG3" s="48"/>
      <c r="BH3" s="48"/>
      <c r="CH3" s="10" t="e">
        <v>#N/A</v>
      </c>
    </row>
    <row r="4" spans="1:86" s="10" customFormat="1" ht="16.5" thickBot="1">
      <c r="A4" s="292"/>
      <c r="B4" s="47" t="s">
        <v>1273</v>
      </c>
      <c r="C4" s="47"/>
      <c r="D4" s="47"/>
      <c r="E4" s="47"/>
      <c r="F4" s="47"/>
      <c r="G4" s="47"/>
      <c r="H4" s="47"/>
      <c r="I4" s="47"/>
      <c r="J4" s="47"/>
      <c r="K4" s="47"/>
      <c r="L4" s="47"/>
      <c r="M4" s="47"/>
      <c r="N4" s="47"/>
      <c r="O4" s="47"/>
      <c r="P4" s="47"/>
      <c r="Q4" s="47"/>
      <c r="R4" s="47"/>
      <c r="S4" s="47"/>
      <c r="T4" s="47"/>
      <c r="U4" s="47"/>
      <c r="V4" s="47"/>
      <c r="W4" s="47"/>
      <c r="X4" s="47"/>
      <c r="Y4" s="47"/>
      <c r="Z4" s="47"/>
      <c r="AA4" s="47"/>
      <c r="AB4" s="47"/>
      <c r="AC4" s="47"/>
      <c r="AD4" s="47"/>
      <c r="AE4" s="47"/>
      <c r="AF4" s="47"/>
      <c r="AG4" s="47"/>
      <c r="AH4" s="47"/>
      <c r="AI4" s="46"/>
      <c r="AJ4" s="45"/>
      <c r="AK4" s="45"/>
      <c r="AL4" s="45"/>
      <c r="AM4" s="44"/>
      <c r="AN4" s="44"/>
      <c r="AO4" s="44"/>
      <c r="AP4" s="44"/>
      <c r="AQ4" s="44"/>
      <c r="AR4" s="43"/>
      <c r="AS4" s="30" t="s">
        <v>1272</v>
      </c>
      <c r="AT4" s="42" t="s">
        <v>1270</v>
      </c>
      <c r="AU4" s="41"/>
      <c r="AV4" s="41"/>
      <c r="AW4" s="41"/>
      <c r="AX4" s="41"/>
      <c r="AY4" s="41"/>
      <c r="AZ4" s="41"/>
      <c r="BA4" s="41"/>
      <c r="BB4"/>
      <c r="BC4"/>
      <c r="BD4"/>
      <c r="BE4"/>
      <c r="BF4" s="29" t="s">
        <v>1271</v>
      </c>
      <c r="BG4" s="40" t="s">
        <v>1270</v>
      </c>
      <c r="BH4"/>
      <c r="BI4"/>
      <c r="BJ4"/>
      <c r="BK4"/>
      <c r="BL4"/>
      <c r="BN4"/>
      <c r="CH4" s="10" t="e">
        <v>#N/A</v>
      </c>
    </row>
    <row r="5" spans="1:86" s="28" customFormat="1" ht="49.5" customHeight="1" thickBot="1">
      <c r="A5" s="39" t="s">
        <v>10</v>
      </c>
      <c r="B5" s="38" t="s">
        <v>1269</v>
      </c>
      <c r="C5" s="20" t="s">
        <v>1268</v>
      </c>
      <c r="D5" s="20" t="s">
        <v>1267</v>
      </c>
      <c r="E5" s="20" t="s">
        <v>1266</v>
      </c>
      <c r="F5" s="20" t="s">
        <v>1265</v>
      </c>
      <c r="G5" s="20" t="s">
        <v>1264</v>
      </c>
      <c r="H5" s="20" t="s">
        <v>1263</v>
      </c>
      <c r="I5" s="20" t="s">
        <v>1262</v>
      </c>
      <c r="J5" s="20" t="s">
        <v>1261</v>
      </c>
      <c r="K5" s="20" t="s">
        <v>1260</v>
      </c>
      <c r="L5" s="20" t="s">
        <v>1259</v>
      </c>
      <c r="M5" s="20" t="s">
        <v>1258</v>
      </c>
      <c r="N5" s="20" t="s">
        <v>1257</v>
      </c>
      <c r="O5" s="20" t="s">
        <v>1256</v>
      </c>
      <c r="P5" s="20" t="s">
        <v>1255</v>
      </c>
      <c r="Q5" s="20" t="s">
        <v>1254</v>
      </c>
      <c r="R5" s="20" t="s">
        <v>1253</v>
      </c>
      <c r="S5" s="20" t="s">
        <v>1252</v>
      </c>
      <c r="T5" s="20" t="s">
        <v>1251</v>
      </c>
      <c r="U5" s="20" t="s">
        <v>1250</v>
      </c>
      <c r="V5" s="20" t="s">
        <v>1249</v>
      </c>
      <c r="W5" s="20" t="s">
        <v>1248</v>
      </c>
      <c r="X5" s="20" t="s">
        <v>1247</v>
      </c>
      <c r="Y5" s="20" t="s">
        <v>1246</v>
      </c>
      <c r="Z5" s="20" t="s">
        <v>1245</v>
      </c>
      <c r="AA5" s="20" t="s">
        <v>1244</v>
      </c>
      <c r="AB5" s="20" t="s">
        <v>1243</v>
      </c>
      <c r="AC5" s="20" t="s">
        <v>1242</v>
      </c>
      <c r="AD5" s="20" t="s">
        <v>1241</v>
      </c>
      <c r="AE5" s="20" t="s">
        <v>1240</v>
      </c>
      <c r="AF5" s="20" t="s">
        <v>1239</v>
      </c>
      <c r="AG5" s="19" t="s">
        <v>1238</v>
      </c>
      <c r="AH5" s="37" t="s">
        <v>1237</v>
      </c>
      <c r="AI5" s="36" t="s">
        <v>1236</v>
      </c>
      <c r="AJ5" s="35" t="s">
        <v>1473</v>
      </c>
      <c r="AK5" s="35" t="s">
        <v>1235</v>
      </c>
      <c r="AL5" s="34"/>
      <c r="AM5" s="33" t="s">
        <v>1234</v>
      </c>
      <c r="AN5" s="32"/>
      <c r="AO5" s="32"/>
      <c r="AP5" s="32"/>
      <c r="AR5" s="31">
        <v>0.15</v>
      </c>
      <c r="AS5" s="30" t="s">
        <v>1233</v>
      </c>
      <c r="AT5" s="11">
        <v>0</v>
      </c>
      <c r="AU5" s="11">
        <v>2</v>
      </c>
      <c r="AV5" s="11">
        <v>1</v>
      </c>
      <c r="AW5" s="11">
        <v>4</v>
      </c>
      <c r="AX5" s="11">
        <v>3</v>
      </c>
      <c r="AY5" s="11">
        <v>5</v>
      </c>
      <c r="AZ5" s="11">
        <v>6</v>
      </c>
      <c r="BA5" s="11" t="s">
        <v>1107</v>
      </c>
      <c r="BB5"/>
      <c r="BC5"/>
      <c r="BD5"/>
      <c r="BE5"/>
      <c r="BF5" s="29" t="s">
        <v>1233</v>
      </c>
      <c r="BG5"/>
      <c r="BH5">
        <v>1</v>
      </c>
      <c r="BI5" t="s">
        <v>1107</v>
      </c>
      <c r="BJ5"/>
      <c r="BK5"/>
      <c r="BL5"/>
      <c r="BM5" s="10"/>
      <c r="BN5"/>
      <c r="CH5" s="10" t="e">
        <v>#N/A</v>
      </c>
    </row>
    <row r="6" spans="1:86" s="10" customFormat="1" ht="18" customHeight="1">
      <c r="A6" s="27" t="s">
        <v>113</v>
      </c>
      <c r="B6" s="294">
        <v>27</v>
      </c>
      <c r="C6" s="294"/>
      <c r="D6" s="11"/>
      <c r="E6" s="11">
        <v>2</v>
      </c>
      <c r="F6" s="11">
        <v>7</v>
      </c>
      <c r="G6" s="11"/>
      <c r="H6" s="11">
        <v>2</v>
      </c>
      <c r="I6" s="11"/>
      <c r="J6" s="294">
        <v>15</v>
      </c>
      <c r="K6" s="294"/>
      <c r="L6" s="294"/>
      <c r="M6" s="294">
        <v>1</v>
      </c>
      <c r="N6" s="294"/>
      <c r="O6" s="294"/>
      <c r="P6" s="294"/>
      <c r="Q6" s="294">
        <v>3</v>
      </c>
      <c r="R6" s="294"/>
      <c r="S6" s="11"/>
      <c r="T6" s="294"/>
      <c r="U6" s="294"/>
      <c r="V6" s="294"/>
      <c r="W6" s="294"/>
      <c r="X6" s="294"/>
      <c r="Y6" s="294"/>
      <c r="Z6" s="294"/>
      <c r="AA6" s="294"/>
      <c r="AB6" s="294"/>
      <c r="AC6" s="294"/>
      <c r="AD6" s="294"/>
      <c r="AE6" s="294"/>
      <c r="AF6" s="294"/>
      <c r="AG6" s="294"/>
      <c r="AH6" s="18">
        <f t="shared" ref="AH6:AH23" si="0">AT6</f>
        <v>0</v>
      </c>
      <c r="AI6" s="17">
        <f t="shared" ref="AI6:AI23" si="1">SUM(D6:AF6)</f>
        <v>30</v>
      </c>
      <c r="AJ6" s="16">
        <f>BH6/B6</f>
        <v>1</v>
      </c>
      <c r="AK6" s="15">
        <f t="shared" ref="AK6:AK23" si="2" xml:space="preserve"> AI6/B6</f>
        <v>1.1111111111111112</v>
      </c>
      <c r="AL6" s="26"/>
      <c r="AM6" s="13">
        <f t="shared" ref="AM6:AM23" si="3">B6*2-AI6</f>
        <v>24</v>
      </c>
      <c r="AN6" s="25"/>
      <c r="AO6" s="25"/>
      <c r="AP6" s="25"/>
      <c r="AR6" s="12">
        <f t="shared" ref="AR6:AR24" si="4">B6*15%</f>
        <v>4.05</v>
      </c>
      <c r="AS6" s="22" t="s">
        <v>113</v>
      </c>
      <c r="AT6" s="11"/>
      <c r="AU6" s="11">
        <v>3</v>
      </c>
      <c r="AV6" s="11">
        <v>24</v>
      </c>
      <c r="AW6" s="11"/>
      <c r="AX6" s="11"/>
      <c r="AY6" s="11"/>
      <c r="AZ6" s="11"/>
      <c r="BA6" s="11">
        <v>27</v>
      </c>
      <c r="BB6"/>
      <c r="BC6"/>
      <c r="BD6"/>
      <c r="BE6"/>
      <c r="BF6" s="9" t="s">
        <v>113</v>
      </c>
      <c r="BG6"/>
      <c r="BH6">
        <v>27</v>
      </c>
      <c r="BI6">
        <v>27</v>
      </c>
      <c r="BJ6"/>
      <c r="BK6"/>
      <c r="BL6"/>
      <c r="BN6"/>
      <c r="CH6" s="10" t="e">
        <v>#N/A</v>
      </c>
    </row>
    <row r="7" spans="1:86" s="10" customFormat="1" ht="18" customHeight="1">
      <c r="A7" s="24" t="s">
        <v>203</v>
      </c>
      <c r="B7" s="294">
        <v>33</v>
      </c>
      <c r="C7" s="294">
        <v>2</v>
      </c>
      <c r="D7" s="11">
        <v>5</v>
      </c>
      <c r="E7" s="11">
        <v>9</v>
      </c>
      <c r="F7" s="11">
        <v>9</v>
      </c>
      <c r="G7" s="11"/>
      <c r="H7" s="11"/>
      <c r="I7" s="11"/>
      <c r="J7" s="294"/>
      <c r="K7" s="294"/>
      <c r="L7" s="294"/>
      <c r="M7" s="294"/>
      <c r="N7" s="294">
        <v>7</v>
      </c>
      <c r="O7" s="294"/>
      <c r="P7" s="294"/>
      <c r="Q7" s="294"/>
      <c r="R7" s="294"/>
      <c r="S7" s="11"/>
      <c r="T7" s="294">
        <v>3</v>
      </c>
      <c r="U7" s="294">
        <v>2</v>
      </c>
      <c r="V7" s="294"/>
      <c r="W7" s="294"/>
      <c r="X7" s="294"/>
      <c r="Y7" s="294"/>
      <c r="Z7" s="294"/>
      <c r="AA7" s="294"/>
      <c r="AB7" s="294"/>
      <c r="AC7" s="294"/>
      <c r="AD7" s="294"/>
      <c r="AE7" s="294"/>
      <c r="AF7" s="294"/>
      <c r="AG7" s="294">
        <v>2</v>
      </c>
      <c r="AH7" s="18">
        <f t="shared" si="0"/>
        <v>0</v>
      </c>
      <c r="AI7" s="17">
        <f t="shared" si="1"/>
        <v>35</v>
      </c>
      <c r="AJ7" s="16">
        <f t="shared" ref="AJ7:AJ23" si="5">BH7/B7</f>
        <v>1</v>
      </c>
      <c r="AK7" s="15">
        <f t="shared" si="2"/>
        <v>1.0606060606060606</v>
      </c>
      <c r="AL7" s="14"/>
      <c r="AM7" s="13">
        <f t="shared" si="3"/>
        <v>31</v>
      </c>
      <c r="AN7" s="25"/>
      <c r="AO7" s="25"/>
      <c r="AP7" s="25"/>
      <c r="AR7" s="12">
        <f t="shared" si="4"/>
        <v>4.95</v>
      </c>
      <c r="AS7" s="22" t="s">
        <v>203</v>
      </c>
      <c r="AT7" s="11"/>
      <c r="AU7" s="11">
        <v>7</v>
      </c>
      <c r="AV7" s="11">
        <v>26</v>
      </c>
      <c r="AW7" s="11"/>
      <c r="AX7" s="11"/>
      <c r="AY7" s="11"/>
      <c r="AZ7" s="11"/>
      <c r="BA7" s="11">
        <v>33</v>
      </c>
      <c r="BB7"/>
      <c r="BC7"/>
      <c r="BD7"/>
      <c r="BE7"/>
      <c r="BF7" s="9" t="s">
        <v>203</v>
      </c>
      <c r="BG7"/>
      <c r="BH7">
        <v>33</v>
      </c>
      <c r="BI7">
        <v>33</v>
      </c>
      <c r="BJ7"/>
      <c r="BK7"/>
      <c r="BL7"/>
      <c r="BN7"/>
      <c r="CH7" s="10" t="e">
        <v>#N/A</v>
      </c>
    </row>
    <row r="8" spans="1:86" s="10" customFormat="1" ht="18" customHeight="1">
      <c r="A8" s="24" t="s">
        <v>42</v>
      </c>
      <c r="B8" s="294">
        <v>97</v>
      </c>
      <c r="C8" s="294"/>
      <c r="D8" s="11"/>
      <c r="E8" s="11">
        <v>3</v>
      </c>
      <c r="F8" s="11">
        <v>22</v>
      </c>
      <c r="G8" s="11">
        <v>25</v>
      </c>
      <c r="H8" s="11">
        <v>21</v>
      </c>
      <c r="I8" s="11">
        <v>7</v>
      </c>
      <c r="J8" s="294"/>
      <c r="K8" s="294"/>
      <c r="L8" s="294"/>
      <c r="M8" s="294">
        <v>5</v>
      </c>
      <c r="N8" s="294">
        <v>9</v>
      </c>
      <c r="O8" s="294">
        <v>3</v>
      </c>
      <c r="P8" s="294">
        <v>2</v>
      </c>
      <c r="Q8" s="294">
        <v>1</v>
      </c>
      <c r="R8" s="294">
        <v>1</v>
      </c>
      <c r="S8" s="11"/>
      <c r="T8" s="294"/>
      <c r="U8" s="294"/>
      <c r="V8" s="294"/>
      <c r="W8" s="294"/>
      <c r="X8" s="294"/>
      <c r="Y8" s="294"/>
      <c r="Z8" s="294"/>
      <c r="AA8" s="294"/>
      <c r="AB8" s="294"/>
      <c r="AC8" s="294"/>
      <c r="AD8" s="294"/>
      <c r="AE8" s="294"/>
      <c r="AF8" s="294"/>
      <c r="AG8" s="294">
        <v>2</v>
      </c>
      <c r="AH8" s="18">
        <f t="shared" si="0"/>
        <v>0</v>
      </c>
      <c r="AI8" s="17">
        <f t="shared" si="1"/>
        <v>99</v>
      </c>
      <c r="AJ8" s="16">
        <f t="shared" si="5"/>
        <v>1</v>
      </c>
      <c r="AK8" s="15">
        <f t="shared" si="2"/>
        <v>1.0206185567010309</v>
      </c>
      <c r="AL8" s="14"/>
      <c r="AM8" s="13">
        <f t="shared" si="3"/>
        <v>95</v>
      </c>
      <c r="AN8" s="25"/>
      <c r="AO8" s="25"/>
      <c r="AP8" s="25"/>
      <c r="AR8" s="12">
        <f t="shared" si="4"/>
        <v>14.549999999999999</v>
      </c>
      <c r="AS8" s="22" t="s">
        <v>42</v>
      </c>
      <c r="AT8" s="11"/>
      <c r="AU8" s="11">
        <v>3</v>
      </c>
      <c r="AV8" s="11">
        <v>91</v>
      </c>
      <c r="AW8" s="11"/>
      <c r="AX8" s="11">
        <v>3</v>
      </c>
      <c r="AY8" s="11"/>
      <c r="AZ8" s="11"/>
      <c r="BA8" s="11">
        <v>97</v>
      </c>
      <c r="BB8"/>
      <c r="BC8"/>
      <c r="BD8"/>
      <c r="BE8"/>
      <c r="BF8" s="9" t="s">
        <v>42</v>
      </c>
      <c r="BG8"/>
      <c r="BH8">
        <v>97</v>
      </c>
      <c r="BI8">
        <v>97</v>
      </c>
      <c r="BJ8"/>
      <c r="BK8"/>
      <c r="BL8"/>
      <c r="BN8"/>
      <c r="CH8" s="10" t="e">
        <v>#N/A</v>
      </c>
    </row>
    <row r="9" spans="1:86" s="10" customFormat="1" ht="15.75">
      <c r="A9" s="24" t="s">
        <v>22</v>
      </c>
      <c r="B9" s="294">
        <v>39</v>
      </c>
      <c r="C9" s="294">
        <v>2</v>
      </c>
      <c r="D9" s="11">
        <v>13</v>
      </c>
      <c r="E9" s="11">
        <v>1</v>
      </c>
      <c r="F9" s="11">
        <v>10</v>
      </c>
      <c r="G9" s="11">
        <v>7</v>
      </c>
      <c r="H9" s="11"/>
      <c r="I9" s="11"/>
      <c r="J9" s="294"/>
      <c r="K9" s="294"/>
      <c r="L9" s="294"/>
      <c r="M9" s="294">
        <v>5</v>
      </c>
      <c r="N9" s="294"/>
      <c r="O9" s="294"/>
      <c r="P9" s="294"/>
      <c r="Q9" s="294">
        <v>1</v>
      </c>
      <c r="R9" s="294">
        <v>2</v>
      </c>
      <c r="S9" s="11">
        <v>1</v>
      </c>
      <c r="T9" s="294">
        <v>2</v>
      </c>
      <c r="U9" s="294">
        <v>5</v>
      </c>
      <c r="V9" s="294"/>
      <c r="W9" s="294"/>
      <c r="X9" s="294"/>
      <c r="Y9" s="294"/>
      <c r="Z9" s="294"/>
      <c r="AA9" s="294"/>
      <c r="AB9" s="294"/>
      <c r="AC9" s="294"/>
      <c r="AD9" s="294"/>
      <c r="AE9" s="294"/>
      <c r="AF9" s="294"/>
      <c r="AG9" s="294">
        <v>1</v>
      </c>
      <c r="AH9" s="18">
        <f t="shared" si="0"/>
        <v>0</v>
      </c>
      <c r="AI9" s="17">
        <f t="shared" si="1"/>
        <v>47</v>
      </c>
      <c r="AJ9" s="16">
        <f t="shared" si="5"/>
        <v>1</v>
      </c>
      <c r="AK9" s="15">
        <f t="shared" si="2"/>
        <v>1.2051282051282051</v>
      </c>
      <c r="AL9" s="14"/>
      <c r="AM9" s="13">
        <f t="shared" si="3"/>
        <v>31</v>
      </c>
      <c r="AN9" s="25"/>
      <c r="AO9" s="25"/>
      <c r="AP9" s="25"/>
      <c r="AR9" s="12">
        <f t="shared" si="4"/>
        <v>5.85</v>
      </c>
      <c r="AS9" s="22" t="s">
        <v>22</v>
      </c>
      <c r="AT9" s="11"/>
      <c r="AU9" s="11">
        <v>9</v>
      </c>
      <c r="AV9" s="11">
        <v>27</v>
      </c>
      <c r="AW9" s="11">
        <v>1</v>
      </c>
      <c r="AX9" s="11">
        <v>2</v>
      </c>
      <c r="AY9" s="11"/>
      <c r="AZ9" s="11"/>
      <c r="BA9" s="11">
        <v>39</v>
      </c>
      <c r="BB9"/>
      <c r="BC9"/>
      <c r="BD9"/>
      <c r="BE9"/>
      <c r="BF9" s="9" t="s">
        <v>22</v>
      </c>
      <c r="BG9"/>
      <c r="BH9">
        <v>39</v>
      </c>
      <c r="BI9">
        <v>39</v>
      </c>
      <c r="BJ9"/>
      <c r="BK9"/>
      <c r="BL9"/>
      <c r="BN9"/>
      <c r="CH9" s="10" t="e">
        <v>#N/A</v>
      </c>
    </row>
    <row r="10" spans="1:86" s="10" customFormat="1" ht="19.5" customHeight="1">
      <c r="A10" s="24" t="s">
        <v>34</v>
      </c>
      <c r="B10" s="294">
        <v>63</v>
      </c>
      <c r="C10" s="294"/>
      <c r="D10" s="11"/>
      <c r="E10" s="11">
        <v>9</v>
      </c>
      <c r="F10" s="11">
        <v>12</v>
      </c>
      <c r="G10" s="11">
        <v>11</v>
      </c>
      <c r="H10" s="11">
        <v>15</v>
      </c>
      <c r="I10" s="11"/>
      <c r="J10" s="294">
        <v>2</v>
      </c>
      <c r="K10" s="294">
        <v>4</v>
      </c>
      <c r="L10" s="294">
        <v>3</v>
      </c>
      <c r="M10" s="294">
        <v>7</v>
      </c>
      <c r="N10" s="294">
        <v>6</v>
      </c>
      <c r="O10" s="294"/>
      <c r="P10" s="294"/>
      <c r="Q10" s="294">
        <v>2</v>
      </c>
      <c r="R10" s="294">
        <v>2</v>
      </c>
      <c r="S10" s="11"/>
      <c r="T10" s="294">
        <v>1</v>
      </c>
      <c r="U10" s="294">
        <v>3</v>
      </c>
      <c r="V10" s="294">
        <v>1</v>
      </c>
      <c r="W10" s="294"/>
      <c r="X10" s="294"/>
      <c r="Y10" s="294"/>
      <c r="Z10" s="294"/>
      <c r="AA10" s="294"/>
      <c r="AB10" s="294"/>
      <c r="AC10" s="294"/>
      <c r="AD10" s="294"/>
      <c r="AE10" s="294"/>
      <c r="AF10" s="294"/>
      <c r="AG10" s="294">
        <v>1</v>
      </c>
      <c r="AH10" s="18">
        <f t="shared" si="0"/>
        <v>4</v>
      </c>
      <c r="AI10" s="17">
        <f t="shared" si="1"/>
        <v>78</v>
      </c>
      <c r="AJ10" s="16">
        <f t="shared" si="5"/>
        <v>0.93650793650793651</v>
      </c>
      <c r="AK10" s="15">
        <f t="shared" si="2"/>
        <v>1.2380952380952381</v>
      </c>
      <c r="AL10" s="14"/>
      <c r="AM10" s="13">
        <f t="shared" si="3"/>
        <v>48</v>
      </c>
      <c r="AN10" s="25"/>
      <c r="AO10" s="25"/>
      <c r="AP10" s="25"/>
      <c r="AR10" s="12">
        <f t="shared" si="4"/>
        <v>9.4499999999999993</v>
      </c>
      <c r="AS10" s="22" t="s">
        <v>34</v>
      </c>
      <c r="AT10" s="11">
        <v>4</v>
      </c>
      <c r="AU10" s="11">
        <v>14</v>
      </c>
      <c r="AV10" s="11">
        <v>39</v>
      </c>
      <c r="AW10" s="11">
        <v>1</v>
      </c>
      <c r="AX10" s="11">
        <v>5</v>
      </c>
      <c r="AY10" s="11"/>
      <c r="AZ10" s="11"/>
      <c r="BA10" s="11">
        <v>63</v>
      </c>
      <c r="BB10"/>
      <c r="BC10"/>
      <c r="BD10"/>
      <c r="BE10"/>
      <c r="BF10" s="9" t="s">
        <v>34</v>
      </c>
      <c r="BG10">
        <v>4</v>
      </c>
      <c r="BH10">
        <v>59</v>
      </c>
      <c r="BI10">
        <v>63</v>
      </c>
      <c r="BJ10"/>
      <c r="BK10"/>
      <c r="BL10"/>
      <c r="BN10"/>
      <c r="CH10" s="10" t="e">
        <v>#N/A</v>
      </c>
    </row>
    <row r="11" spans="1:86" s="10" customFormat="1" ht="18" customHeight="1">
      <c r="A11" s="24" t="s">
        <v>65</v>
      </c>
      <c r="B11" s="294">
        <v>38</v>
      </c>
      <c r="C11" s="294"/>
      <c r="D11" s="11"/>
      <c r="E11" s="11"/>
      <c r="F11" s="11">
        <v>1</v>
      </c>
      <c r="G11" s="11">
        <v>6</v>
      </c>
      <c r="H11" s="11">
        <v>5</v>
      </c>
      <c r="I11" s="11"/>
      <c r="J11" s="294"/>
      <c r="K11" s="294">
        <v>3</v>
      </c>
      <c r="L11" s="294"/>
      <c r="M11" s="294"/>
      <c r="N11" s="294"/>
      <c r="O11" s="294"/>
      <c r="P11" s="294"/>
      <c r="Q11" s="294"/>
      <c r="R11" s="294">
        <v>12</v>
      </c>
      <c r="S11" s="11"/>
      <c r="T11" s="294"/>
      <c r="U11" s="294">
        <v>2</v>
      </c>
      <c r="V11" s="294"/>
      <c r="W11" s="294"/>
      <c r="X11" s="294"/>
      <c r="Y11" s="294"/>
      <c r="Z11" s="294"/>
      <c r="AA11" s="294"/>
      <c r="AB11" s="294"/>
      <c r="AC11" s="294"/>
      <c r="AD11" s="294"/>
      <c r="AE11" s="294"/>
      <c r="AF11" s="294"/>
      <c r="AG11" s="294"/>
      <c r="AH11" s="18">
        <f t="shared" si="0"/>
        <v>10</v>
      </c>
      <c r="AI11" s="17">
        <f t="shared" si="1"/>
        <v>29</v>
      </c>
      <c r="AJ11" s="16">
        <f t="shared" si="5"/>
        <v>0.73684210526315785</v>
      </c>
      <c r="AK11" s="15">
        <f t="shared" si="2"/>
        <v>0.76315789473684215</v>
      </c>
      <c r="AL11" s="14"/>
      <c r="AM11" s="13">
        <f t="shared" si="3"/>
        <v>47</v>
      </c>
      <c r="AN11" s="25"/>
      <c r="AO11" s="25"/>
      <c r="AP11" s="25"/>
      <c r="AR11" s="12">
        <f t="shared" si="4"/>
        <v>5.7</v>
      </c>
      <c r="AS11" s="22" t="s">
        <v>65</v>
      </c>
      <c r="AT11" s="11">
        <v>10</v>
      </c>
      <c r="AU11" s="11">
        <v>2</v>
      </c>
      <c r="AV11" s="11">
        <v>26</v>
      </c>
      <c r="AW11" s="11"/>
      <c r="AX11" s="11"/>
      <c r="AY11" s="11"/>
      <c r="AZ11" s="11"/>
      <c r="BA11" s="11">
        <v>38</v>
      </c>
      <c r="BB11"/>
      <c r="BC11"/>
      <c r="BD11"/>
      <c r="BE11"/>
      <c r="BF11" s="9" t="s">
        <v>65</v>
      </c>
      <c r="BG11">
        <v>10</v>
      </c>
      <c r="BH11">
        <v>28</v>
      </c>
      <c r="BI11">
        <v>38</v>
      </c>
      <c r="BJ11"/>
      <c r="BK11"/>
      <c r="BL11"/>
      <c r="BN11"/>
      <c r="CH11" s="10" t="e">
        <v>#N/A</v>
      </c>
    </row>
    <row r="12" spans="1:86" s="10" customFormat="1" ht="18" customHeight="1">
      <c r="A12" s="24" t="s">
        <v>97</v>
      </c>
      <c r="B12" s="294">
        <v>23</v>
      </c>
      <c r="C12" s="294"/>
      <c r="D12" s="11"/>
      <c r="E12" s="11"/>
      <c r="F12" s="11">
        <v>6</v>
      </c>
      <c r="G12" s="11">
        <v>7</v>
      </c>
      <c r="H12" s="11"/>
      <c r="I12" s="11"/>
      <c r="J12" s="294">
        <v>3</v>
      </c>
      <c r="K12" s="294">
        <v>1</v>
      </c>
      <c r="L12" s="294"/>
      <c r="M12" s="294"/>
      <c r="N12" s="294">
        <v>3</v>
      </c>
      <c r="O12" s="294">
        <v>1</v>
      </c>
      <c r="P12" s="294">
        <v>1</v>
      </c>
      <c r="Q12" s="294"/>
      <c r="R12" s="294">
        <v>1</v>
      </c>
      <c r="S12" s="11"/>
      <c r="T12" s="294"/>
      <c r="U12" s="294"/>
      <c r="V12" s="294"/>
      <c r="W12" s="294"/>
      <c r="X12" s="294"/>
      <c r="Y12" s="294"/>
      <c r="Z12" s="294"/>
      <c r="AA12" s="294"/>
      <c r="AB12" s="294"/>
      <c r="AC12" s="294"/>
      <c r="AD12" s="294"/>
      <c r="AE12" s="294"/>
      <c r="AF12" s="294"/>
      <c r="AG12" s="294"/>
      <c r="AH12" s="18">
        <f t="shared" si="0"/>
        <v>0</v>
      </c>
      <c r="AI12" s="17">
        <f t="shared" si="1"/>
        <v>23</v>
      </c>
      <c r="AJ12" s="16">
        <f t="shared" si="5"/>
        <v>1</v>
      </c>
      <c r="AK12" s="15">
        <f t="shared" si="2"/>
        <v>1</v>
      </c>
      <c r="AL12" s="14"/>
      <c r="AM12" s="13">
        <f t="shared" si="3"/>
        <v>23</v>
      </c>
      <c r="AN12" s="25"/>
      <c r="AO12" s="25"/>
      <c r="AP12" s="25"/>
      <c r="AR12" s="12">
        <f t="shared" si="4"/>
        <v>3.4499999999999997</v>
      </c>
      <c r="AS12" s="22" t="s">
        <v>97</v>
      </c>
      <c r="AT12" s="11"/>
      <c r="AU12" s="11">
        <v>1</v>
      </c>
      <c r="AV12" s="11">
        <v>22</v>
      </c>
      <c r="AW12" s="11"/>
      <c r="AX12" s="11"/>
      <c r="AY12" s="11"/>
      <c r="AZ12" s="11"/>
      <c r="BA12" s="11">
        <v>23</v>
      </c>
      <c r="BB12"/>
      <c r="BC12"/>
      <c r="BD12"/>
      <c r="BE12"/>
      <c r="BF12" s="9" t="s">
        <v>97</v>
      </c>
      <c r="BG12"/>
      <c r="BH12">
        <v>23</v>
      </c>
      <c r="BI12">
        <v>23</v>
      </c>
      <c r="BJ12"/>
      <c r="BK12"/>
      <c r="BL12"/>
      <c r="BN12"/>
      <c r="CH12" s="10" t="e">
        <v>#N/A</v>
      </c>
    </row>
    <row r="13" spans="1:86" s="10" customFormat="1" ht="18" customHeight="1">
      <c r="A13" s="24" t="s">
        <v>18</v>
      </c>
      <c r="B13" s="294">
        <v>58</v>
      </c>
      <c r="C13" s="294">
        <v>5</v>
      </c>
      <c r="D13" s="11"/>
      <c r="E13" s="11">
        <v>8</v>
      </c>
      <c r="F13" s="11">
        <v>9</v>
      </c>
      <c r="G13" s="11">
        <v>20</v>
      </c>
      <c r="H13" s="11">
        <v>8</v>
      </c>
      <c r="I13" s="11"/>
      <c r="J13" s="294">
        <v>2</v>
      </c>
      <c r="K13" s="294">
        <v>4</v>
      </c>
      <c r="L13" s="294">
        <v>5</v>
      </c>
      <c r="M13" s="294">
        <v>6</v>
      </c>
      <c r="N13" s="294">
        <v>8</v>
      </c>
      <c r="O13" s="294">
        <v>4</v>
      </c>
      <c r="P13" s="294"/>
      <c r="Q13" s="294">
        <v>3</v>
      </c>
      <c r="R13" s="294">
        <v>1</v>
      </c>
      <c r="S13" s="11">
        <v>5</v>
      </c>
      <c r="T13" s="294"/>
      <c r="U13" s="294">
        <v>9</v>
      </c>
      <c r="V13" s="294">
        <v>1</v>
      </c>
      <c r="W13" s="294"/>
      <c r="X13" s="294"/>
      <c r="Y13" s="294"/>
      <c r="Z13" s="294"/>
      <c r="AA13" s="294"/>
      <c r="AB13" s="294"/>
      <c r="AC13" s="294"/>
      <c r="AD13" s="294"/>
      <c r="AE13" s="294"/>
      <c r="AF13" s="294"/>
      <c r="AG13" s="294">
        <v>3</v>
      </c>
      <c r="AH13" s="18">
        <f t="shared" si="0"/>
        <v>0</v>
      </c>
      <c r="AI13" s="17">
        <f t="shared" si="1"/>
        <v>93</v>
      </c>
      <c r="AJ13" s="16">
        <f t="shared" si="5"/>
        <v>1</v>
      </c>
      <c r="AK13" s="15">
        <f t="shared" si="2"/>
        <v>1.603448275862069</v>
      </c>
      <c r="AL13" s="14"/>
      <c r="AM13" s="13">
        <f t="shared" si="3"/>
        <v>23</v>
      </c>
      <c r="AN13" s="25"/>
      <c r="AO13" s="25"/>
      <c r="AP13" s="25"/>
      <c r="AR13" s="12">
        <f t="shared" si="4"/>
        <v>8.6999999999999993</v>
      </c>
      <c r="AS13" s="22" t="s">
        <v>18</v>
      </c>
      <c r="AT13" s="11"/>
      <c r="AU13" s="11">
        <v>10</v>
      </c>
      <c r="AV13" s="11">
        <v>34</v>
      </c>
      <c r="AW13" s="11">
        <v>6</v>
      </c>
      <c r="AX13" s="11">
        <v>3</v>
      </c>
      <c r="AY13" s="11">
        <v>4</v>
      </c>
      <c r="AZ13" s="11">
        <v>1</v>
      </c>
      <c r="BA13" s="11">
        <v>58</v>
      </c>
      <c r="BB13"/>
      <c r="BC13"/>
      <c r="BD13"/>
      <c r="BE13"/>
      <c r="BF13" s="9" t="s">
        <v>18</v>
      </c>
      <c r="BG13"/>
      <c r="BH13">
        <v>58</v>
      </c>
      <c r="BI13">
        <v>58</v>
      </c>
      <c r="BJ13"/>
      <c r="BK13"/>
      <c r="BL13"/>
      <c r="BM13"/>
      <c r="BN13"/>
      <c r="CH13" s="10" t="e">
        <v>#N/A</v>
      </c>
    </row>
    <row r="14" spans="1:86" s="10" customFormat="1" ht="18" customHeight="1">
      <c r="A14" s="24" t="s">
        <v>315</v>
      </c>
      <c r="B14" s="294">
        <v>26</v>
      </c>
      <c r="C14" s="294"/>
      <c r="D14" s="11"/>
      <c r="E14" s="11"/>
      <c r="F14" s="11"/>
      <c r="G14" s="11">
        <v>18</v>
      </c>
      <c r="H14" s="11"/>
      <c r="I14" s="11"/>
      <c r="J14" s="294"/>
      <c r="K14" s="294">
        <v>2</v>
      </c>
      <c r="L14" s="294"/>
      <c r="M14" s="294"/>
      <c r="N14" s="294">
        <v>15</v>
      </c>
      <c r="O14" s="294"/>
      <c r="P14" s="294"/>
      <c r="Q14" s="294">
        <v>8</v>
      </c>
      <c r="R14" s="294"/>
      <c r="S14" s="11"/>
      <c r="T14" s="294">
        <v>10</v>
      </c>
      <c r="U14" s="294">
        <v>4</v>
      </c>
      <c r="V14" s="294"/>
      <c r="W14" s="294"/>
      <c r="X14" s="294"/>
      <c r="Y14" s="294"/>
      <c r="Z14" s="294"/>
      <c r="AA14" s="294"/>
      <c r="AB14" s="294"/>
      <c r="AC14" s="294"/>
      <c r="AD14" s="294"/>
      <c r="AE14" s="294"/>
      <c r="AF14" s="294"/>
      <c r="AG14" s="294">
        <v>1</v>
      </c>
      <c r="AH14" s="18">
        <f t="shared" si="0"/>
        <v>0</v>
      </c>
      <c r="AI14" s="17">
        <f t="shared" si="1"/>
        <v>57</v>
      </c>
      <c r="AJ14" s="16">
        <f t="shared" si="5"/>
        <v>1</v>
      </c>
      <c r="AK14" s="15">
        <f t="shared" si="2"/>
        <v>2.1923076923076925</v>
      </c>
      <c r="AL14" s="14"/>
      <c r="AM14" s="13">
        <f t="shared" si="3"/>
        <v>-5</v>
      </c>
      <c r="AN14" s="25"/>
      <c r="AO14" s="25"/>
      <c r="AP14" s="25"/>
      <c r="AR14" s="12">
        <f t="shared" si="4"/>
        <v>3.9</v>
      </c>
      <c r="AS14" s="22" t="s">
        <v>315</v>
      </c>
      <c r="AT14" s="11"/>
      <c r="AU14" s="11">
        <v>7</v>
      </c>
      <c r="AV14" s="11">
        <v>5</v>
      </c>
      <c r="AW14" s="11">
        <v>1</v>
      </c>
      <c r="AX14" s="11">
        <v>13</v>
      </c>
      <c r="AY14" s="11"/>
      <c r="AZ14" s="11"/>
      <c r="BA14" s="11">
        <v>26</v>
      </c>
      <c r="BB14"/>
      <c r="BC14"/>
      <c r="BD14"/>
      <c r="BE14"/>
      <c r="BF14" s="9" t="s">
        <v>315</v>
      </c>
      <c r="BG14"/>
      <c r="BH14">
        <v>26</v>
      </c>
      <c r="BI14">
        <v>26</v>
      </c>
      <c r="BJ14"/>
      <c r="BK14"/>
      <c r="BL14"/>
      <c r="BM14"/>
      <c r="BN14"/>
      <c r="CH14" s="10" t="e">
        <v>#N/A</v>
      </c>
    </row>
    <row r="15" spans="1:86" s="10" customFormat="1" ht="18" customHeight="1">
      <c r="A15" s="24" t="s">
        <v>230</v>
      </c>
      <c r="B15" s="294">
        <v>43</v>
      </c>
      <c r="C15" s="294"/>
      <c r="D15" s="11"/>
      <c r="E15" s="11">
        <v>3</v>
      </c>
      <c r="F15" s="11">
        <v>27</v>
      </c>
      <c r="G15" s="11"/>
      <c r="H15" s="11"/>
      <c r="I15" s="11"/>
      <c r="J15" s="294"/>
      <c r="K15" s="294"/>
      <c r="L15" s="294"/>
      <c r="M15" s="294"/>
      <c r="N15" s="294"/>
      <c r="O15" s="294"/>
      <c r="P15" s="294"/>
      <c r="Q15" s="294"/>
      <c r="R15" s="294">
        <v>1</v>
      </c>
      <c r="S15" s="11"/>
      <c r="T15" s="294"/>
      <c r="U15" s="294">
        <v>6</v>
      </c>
      <c r="V15" s="294">
        <v>4</v>
      </c>
      <c r="W15" s="294"/>
      <c r="X15" s="294"/>
      <c r="Y15" s="294"/>
      <c r="Z15" s="294"/>
      <c r="AA15" s="294"/>
      <c r="AB15" s="294"/>
      <c r="AC15" s="294"/>
      <c r="AD15" s="294"/>
      <c r="AE15" s="294"/>
      <c r="AF15" s="294"/>
      <c r="AG15" s="294">
        <v>2</v>
      </c>
      <c r="AH15" s="18">
        <f t="shared" si="0"/>
        <v>9</v>
      </c>
      <c r="AI15" s="17">
        <f t="shared" si="1"/>
        <v>41</v>
      </c>
      <c r="AJ15" s="16">
        <f t="shared" si="5"/>
        <v>0.79069767441860461</v>
      </c>
      <c r="AK15" s="15">
        <f t="shared" si="2"/>
        <v>0.95348837209302328</v>
      </c>
      <c r="AL15" s="14"/>
      <c r="AM15" s="13">
        <f t="shared" si="3"/>
        <v>45</v>
      </c>
      <c r="AN15" s="25"/>
      <c r="AO15" s="25"/>
      <c r="AP15" s="25"/>
      <c r="AR15" s="12">
        <f t="shared" si="4"/>
        <v>6.45</v>
      </c>
      <c r="AS15" s="22" t="s">
        <v>230</v>
      </c>
      <c r="AT15" s="11">
        <v>9</v>
      </c>
      <c r="AU15" s="11">
        <v>7</v>
      </c>
      <c r="AV15" s="11">
        <v>23</v>
      </c>
      <c r="AW15" s="11"/>
      <c r="AX15" s="11">
        <v>3</v>
      </c>
      <c r="AY15" s="11">
        <v>1</v>
      </c>
      <c r="AZ15" s="11"/>
      <c r="BA15" s="11">
        <v>43</v>
      </c>
      <c r="BB15"/>
      <c r="BC15"/>
      <c r="BD15"/>
      <c r="BE15"/>
      <c r="BF15" s="9" t="s">
        <v>230</v>
      </c>
      <c r="BG15">
        <v>9</v>
      </c>
      <c r="BH15">
        <v>34</v>
      </c>
      <c r="BI15">
        <v>43</v>
      </c>
      <c r="BJ15"/>
      <c r="BK15"/>
      <c r="BL15"/>
      <c r="BM15"/>
      <c r="BN15"/>
      <c r="CH15" s="10" t="e">
        <v>#N/A</v>
      </c>
    </row>
    <row r="16" spans="1:86" s="10" customFormat="1" ht="18" customHeight="1">
      <c r="A16" s="24" t="s">
        <v>324</v>
      </c>
      <c r="B16" s="294">
        <v>35</v>
      </c>
      <c r="C16" s="294"/>
      <c r="D16" s="11"/>
      <c r="E16" s="11">
        <v>8</v>
      </c>
      <c r="F16" s="11">
        <v>10</v>
      </c>
      <c r="G16" s="11">
        <v>13</v>
      </c>
      <c r="H16" s="11">
        <v>9</v>
      </c>
      <c r="I16" s="11"/>
      <c r="J16" s="294">
        <v>6</v>
      </c>
      <c r="K16" s="294"/>
      <c r="L16" s="294"/>
      <c r="M16" s="294">
        <v>12</v>
      </c>
      <c r="N16" s="294">
        <v>7</v>
      </c>
      <c r="O16" s="294"/>
      <c r="P16" s="294"/>
      <c r="Q16" s="294">
        <v>4</v>
      </c>
      <c r="R16" s="294"/>
      <c r="S16" s="11">
        <v>4</v>
      </c>
      <c r="T16" s="294">
        <v>7</v>
      </c>
      <c r="U16" s="294"/>
      <c r="V16" s="294"/>
      <c r="W16" s="294"/>
      <c r="X16" s="294"/>
      <c r="Y16" s="294"/>
      <c r="Z16" s="294"/>
      <c r="AA16" s="294"/>
      <c r="AB16" s="294"/>
      <c r="AC16" s="294"/>
      <c r="AD16" s="294"/>
      <c r="AE16" s="294"/>
      <c r="AF16" s="294"/>
      <c r="AG16" s="294"/>
      <c r="AH16" s="18">
        <f>AT16</f>
        <v>0</v>
      </c>
      <c r="AI16" s="17">
        <f t="shared" si="1"/>
        <v>80</v>
      </c>
      <c r="AJ16" s="16">
        <f t="shared" si="5"/>
        <v>1</v>
      </c>
      <c r="AK16" s="15">
        <f t="shared" si="2"/>
        <v>2.2857142857142856</v>
      </c>
      <c r="AL16" s="14"/>
      <c r="AM16" s="13">
        <f t="shared" si="3"/>
        <v>-10</v>
      </c>
      <c r="AN16" s="25"/>
      <c r="AO16" s="25"/>
      <c r="AP16" s="25"/>
      <c r="AR16" s="12">
        <f t="shared" si="4"/>
        <v>5.25</v>
      </c>
      <c r="AS16" s="22" t="s">
        <v>324</v>
      </c>
      <c r="AT16" s="11"/>
      <c r="AU16" s="11">
        <v>12</v>
      </c>
      <c r="AV16" s="11">
        <v>8</v>
      </c>
      <c r="AW16" s="11">
        <v>4</v>
      </c>
      <c r="AX16" s="11">
        <v>9</v>
      </c>
      <c r="AY16" s="11"/>
      <c r="AZ16" s="11">
        <v>2</v>
      </c>
      <c r="BA16" s="11">
        <v>35</v>
      </c>
      <c r="BB16"/>
      <c r="BC16"/>
      <c r="BD16"/>
      <c r="BE16"/>
      <c r="BF16" s="9" t="s">
        <v>324</v>
      </c>
      <c r="BG16"/>
      <c r="BH16">
        <v>35</v>
      </c>
      <c r="BI16">
        <v>35</v>
      </c>
      <c r="BJ16"/>
      <c r="BK16"/>
      <c r="BL16"/>
      <c r="BM16"/>
      <c r="BN16"/>
      <c r="CH16" s="10" t="e">
        <v>#N/A</v>
      </c>
    </row>
    <row r="17" spans="1:86" ht="15.75">
      <c r="A17" s="24" t="s">
        <v>14</v>
      </c>
      <c r="B17" s="294">
        <v>12</v>
      </c>
      <c r="C17" s="294"/>
      <c r="D17" s="11"/>
      <c r="E17" s="11">
        <v>4</v>
      </c>
      <c r="F17" s="11">
        <v>6</v>
      </c>
      <c r="G17" s="11"/>
      <c r="H17" s="11"/>
      <c r="I17" s="11"/>
      <c r="J17" s="294"/>
      <c r="K17" s="294">
        <v>1</v>
      </c>
      <c r="L17" s="294"/>
      <c r="M17" s="294"/>
      <c r="N17" s="294">
        <v>3</v>
      </c>
      <c r="O17" s="294"/>
      <c r="P17" s="294"/>
      <c r="Q17" s="294">
        <v>1</v>
      </c>
      <c r="R17" s="294"/>
      <c r="S17" s="11"/>
      <c r="T17" s="294"/>
      <c r="U17" s="294"/>
      <c r="V17" s="294"/>
      <c r="W17" s="294"/>
      <c r="X17" s="294"/>
      <c r="Y17" s="294"/>
      <c r="Z17" s="294"/>
      <c r="AA17" s="294"/>
      <c r="AB17" s="294"/>
      <c r="AC17" s="294"/>
      <c r="AD17" s="294"/>
      <c r="AE17" s="294"/>
      <c r="AF17" s="294"/>
      <c r="AG17" s="294">
        <v>1</v>
      </c>
      <c r="AH17" s="18">
        <f t="shared" si="0"/>
        <v>0</v>
      </c>
      <c r="AI17" s="17">
        <f t="shared" si="1"/>
        <v>15</v>
      </c>
      <c r="AJ17" s="16">
        <f t="shared" si="5"/>
        <v>1</v>
      </c>
      <c r="AK17" s="15">
        <f t="shared" si="2"/>
        <v>1.25</v>
      </c>
      <c r="AL17" s="14"/>
      <c r="AM17" s="13">
        <f t="shared" si="3"/>
        <v>9</v>
      </c>
      <c r="AR17" s="12">
        <f t="shared" si="4"/>
        <v>1.7999999999999998</v>
      </c>
      <c r="AS17" s="22" t="s">
        <v>14</v>
      </c>
      <c r="AT17" s="11"/>
      <c r="AU17" s="11">
        <v>4</v>
      </c>
      <c r="AV17" s="11">
        <v>7</v>
      </c>
      <c r="AW17" s="11"/>
      <c r="AX17" s="11">
        <v>1</v>
      </c>
      <c r="AY17" s="11"/>
      <c r="AZ17" s="11"/>
      <c r="BA17" s="11">
        <v>12</v>
      </c>
      <c r="BF17" s="9" t="s">
        <v>14</v>
      </c>
      <c r="BH17">
        <v>12</v>
      </c>
      <c r="BI17">
        <v>12</v>
      </c>
      <c r="CH17" s="10" t="e">
        <v>#N/A</v>
      </c>
    </row>
    <row r="18" spans="1:86" ht="15.75">
      <c r="A18" s="24" t="s">
        <v>476</v>
      </c>
      <c r="B18" s="294">
        <v>11</v>
      </c>
      <c r="C18" s="294"/>
      <c r="D18" s="11">
        <v>1</v>
      </c>
      <c r="E18" s="11"/>
      <c r="F18" s="11"/>
      <c r="G18" s="11">
        <v>2</v>
      </c>
      <c r="H18" s="11">
        <v>4</v>
      </c>
      <c r="I18" s="11"/>
      <c r="J18" s="294">
        <v>3</v>
      </c>
      <c r="K18" s="294"/>
      <c r="L18" s="294"/>
      <c r="M18" s="294">
        <v>3</v>
      </c>
      <c r="N18" s="294"/>
      <c r="O18" s="294">
        <v>1</v>
      </c>
      <c r="P18" s="294"/>
      <c r="Q18" s="294"/>
      <c r="R18" s="294"/>
      <c r="S18" s="11"/>
      <c r="T18" s="294"/>
      <c r="U18" s="294"/>
      <c r="V18" s="294"/>
      <c r="W18" s="294"/>
      <c r="X18" s="294"/>
      <c r="Y18" s="294"/>
      <c r="Z18" s="294"/>
      <c r="AA18" s="294"/>
      <c r="AB18" s="294"/>
      <c r="AC18" s="294"/>
      <c r="AD18" s="294"/>
      <c r="AE18" s="294"/>
      <c r="AF18" s="294"/>
      <c r="AG18" s="294">
        <v>1</v>
      </c>
      <c r="AH18" s="18">
        <f>AT18</f>
        <v>0</v>
      </c>
      <c r="AI18" s="17">
        <f t="shared" si="1"/>
        <v>14</v>
      </c>
      <c r="AJ18" s="16">
        <f t="shared" si="5"/>
        <v>1</v>
      </c>
      <c r="AK18" s="15">
        <f t="shared" si="2"/>
        <v>1.2727272727272727</v>
      </c>
      <c r="AL18" s="14"/>
      <c r="AM18" s="13">
        <f t="shared" si="3"/>
        <v>8</v>
      </c>
      <c r="AR18" s="12">
        <f t="shared" si="4"/>
        <v>1.65</v>
      </c>
      <c r="AS18" s="22" t="s">
        <v>476</v>
      </c>
      <c r="AT18" s="11"/>
      <c r="AU18" s="11">
        <v>2</v>
      </c>
      <c r="AV18" s="11">
        <v>8</v>
      </c>
      <c r="AW18" s="11"/>
      <c r="AX18" s="11">
        <v>1</v>
      </c>
      <c r="AY18" s="11"/>
      <c r="AZ18" s="11"/>
      <c r="BA18" s="11">
        <v>11</v>
      </c>
      <c r="BF18" s="9" t="s">
        <v>476</v>
      </c>
      <c r="BH18">
        <v>11</v>
      </c>
      <c r="BI18">
        <v>11</v>
      </c>
      <c r="CH18" s="10" t="e">
        <v>#N/A</v>
      </c>
    </row>
    <row r="19" spans="1:86" ht="15.75">
      <c r="A19" s="24" t="s">
        <v>73</v>
      </c>
      <c r="B19" s="294">
        <v>38</v>
      </c>
      <c r="C19" s="294">
        <v>3</v>
      </c>
      <c r="D19" s="11"/>
      <c r="E19" s="11"/>
      <c r="F19" s="11">
        <v>13</v>
      </c>
      <c r="G19" s="11">
        <v>13</v>
      </c>
      <c r="H19" s="11">
        <v>7</v>
      </c>
      <c r="I19" s="11"/>
      <c r="J19" s="294">
        <v>4</v>
      </c>
      <c r="K19" s="294">
        <v>1</v>
      </c>
      <c r="L19" s="294">
        <v>3</v>
      </c>
      <c r="M19" s="294">
        <v>8</v>
      </c>
      <c r="N19" s="294">
        <v>8</v>
      </c>
      <c r="O19" s="294">
        <v>4</v>
      </c>
      <c r="P19" s="294"/>
      <c r="Q19" s="294">
        <v>2</v>
      </c>
      <c r="R19" s="294"/>
      <c r="S19" s="11">
        <v>3</v>
      </c>
      <c r="T19" s="294">
        <v>2</v>
      </c>
      <c r="U19" s="294">
        <v>3</v>
      </c>
      <c r="V19" s="294"/>
      <c r="W19" s="294"/>
      <c r="X19" s="294"/>
      <c r="Y19" s="294"/>
      <c r="Z19" s="294"/>
      <c r="AA19" s="294"/>
      <c r="AB19" s="294"/>
      <c r="AC19" s="294"/>
      <c r="AD19" s="294"/>
      <c r="AE19" s="294"/>
      <c r="AF19" s="294"/>
      <c r="AG19" s="294">
        <v>1</v>
      </c>
      <c r="AH19" s="18">
        <f t="shared" si="0"/>
        <v>0</v>
      </c>
      <c r="AI19" s="17">
        <f t="shared" si="1"/>
        <v>71</v>
      </c>
      <c r="AJ19" s="16">
        <f t="shared" si="5"/>
        <v>1</v>
      </c>
      <c r="AK19" s="15">
        <f t="shared" si="2"/>
        <v>1.868421052631579</v>
      </c>
      <c r="AL19" s="14"/>
      <c r="AM19" s="13">
        <f t="shared" si="3"/>
        <v>5</v>
      </c>
      <c r="AR19" s="12">
        <f t="shared" si="4"/>
        <v>5.7</v>
      </c>
      <c r="AS19" s="22" t="s">
        <v>73</v>
      </c>
      <c r="AT19" s="11"/>
      <c r="AU19" s="11">
        <v>14</v>
      </c>
      <c r="AV19" s="11">
        <v>15</v>
      </c>
      <c r="AW19" s="11">
        <v>2</v>
      </c>
      <c r="AX19" s="11">
        <v>5</v>
      </c>
      <c r="AY19" s="11">
        <v>2</v>
      </c>
      <c r="AZ19" s="11"/>
      <c r="BA19" s="11">
        <v>38</v>
      </c>
      <c r="BF19" s="9" t="s">
        <v>73</v>
      </c>
      <c r="BH19">
        <v>38</v>
      </c>
      <c r="BI19">
        <v>38</v>
      </c>
      <c r="CH19" s="10" t="e">
        <v>#N/A</v>
      </c>
    </row>
    <row r="20" spans="1:86" ht="15.75">
      <c r="A20" s="24" t="s">
        <v>49</v>
      </c>
      <c r="B20" s="294">
        <v>33</v>
      </c>
      <c r="C20" s="294"/>
      <c r="D20" s="11"/>
      <c r="E20" s="11">
        <v>3</v>
      </c>
      <c r="F20" s="11"/>
      <c r="G20" s="11">
        <v>7</v>
      </c>
      <c r="H20" s="11">
        <v>7</v>
      </c>
      <c r="I20" s="11"/>
      <c r="J20" s="294">
        <v>2</v>
      </c>
      <c r="K20" s="294">
        <v>3</v>
      </c>
      <c r="L20" s="294">
        <v>2</v>
      </c>
      <c r="M20" s="294">
        <v>7</v>
      </c>
      <c r="N20" s="294">
        <v>2</v>
      </c>
      <c r="O20" s="294"/>
      <c r="P20" s="294"/>
      <c r="Q20" s="294"/>
      <c r="R20" s="294">
        <v>3</v>
      </c>
      <c r="S20" s="11"/>
      <c r="T20" s="294">
        <v>4</v>
      </c>
      <c r="U20" s="294">
        <v>1</v>
      </c>
      <c r="V20" s="294"/>
      <c r="W20" s="294"/>
      <c r="X20" s="294"/>
      <c r="Y20" s="294"/>
      <c r="Z20" s="294"/>
      <c r="AA20" s="294"/>
      <c r="AB20" s="294"/>
      <c r="AC20" s="294"/>
      <c r="AD20" s="294"/>
      <c r="AE20" s="294"/>
      <c r="AF20" s="294"/>
      <c r="AG20" s="294"/>
      <c r="AH20" s="18">
        <f t="shared" si="0"/>
        <v>0</v>
      </c>
      <c r="AI20" s="17">
        <f t="shared" si="1"/>
        <v>41</v>
      </c>
      <c r="AJ20" s="16">
        <f t="shared" si="5"/>
        <v>1</v>
      </c>
      <c r="AK20" s="15">
        <f t="shared" si="2"/>
        <v>1.2424242424242424</v>
      </c>
      <c r="AL20" s="14"/>
      <c r="AM20" s="13">
        <f t="shared" si="3"/>
        <v>25</v>
      </c>
      <c r="AR20" s="12">
        <f t="shared" si="4"/>
        <v>4.95</v>
      </c>
      <c r="AS20" s="22" t="s">
        <v>49</v>
      </c>
      <c r="AT20" s="11"/>
      <c r="AU20" s="11">
        <v>4</v>
      </c>
      <c r="AV20" s="11">
        <v>27</v>
      </c>
      <c r="AW20" s="11">
        <v>1</v>
      </c>
      <c r="AX20" s="11">
        <v>1</v>
      </c>
      <c r="AY20" s="11"/>
      <c r="AZ20" s="11"/>
      <c r="BA20" s="11">
        <v>33</v>
      </c>
      <c r="BF20" s="9" t="s">
        <v>49</v>
      </c>
      <c r="BH20">
        <v>33</v>
      </c>
      <c r="BI20">
        <v>33</v>
      </c>
      <c r="CH20" s="10" t="e">
        <v>#N/A</v>
      </c>
    </row>
    <row r="21" spans="1:86" ht="15.75">
      <c r="A21" s="24" t="s">
        <v>349</v>
      </c>
      <c r="B21" s="294">
        <v>48</v>
      </c>
      <c r="C21" s="294">
        <v>2</v>
      </c>
      <c r="D21" s="11"/>
      <c r="E21" s="11">
        <v>11</v>
      </c>
      <c r="F21" s="11">
        <v>23</v>
      </c>
      <c r="G21" s="11"/>
      <c r="H21" s="11">
        <v>1</v>
      </c>
      <c r="I21" s="11"/>
      <c r="J21" s="294">
        <v>1</v>
      </c>
      <c r="K21" s="294"/>
      <c r="L21" s="294"/>
      <c r="M21" s="294">
        <v>7</v>
      </c>
      <c r="N21" s="294"/>
      <c r="O21" s="294">
        <v>1</v>
      </c>
      <c r="P21" s="294"/>
      <c r="Q21" s="294">
        <v>3</v>
      </c>
      <c r="R21" s="294"/>
      <c r="S21" s="11"/>
      <c r="T21" s="294"/>
      <c r="U21" s="294"/>
      <c r="V21" s="294"/>
      <c r="W21" s="294"/>
      <c r="X21" s="294"/>
      <c r="Y21" s="294"/>
      <c r="Z21" s="294"/>
      <c r="AA21" s="294"/>
      <c r="AB21" s="294"/>
      <c r="AC21" s="294"/>
      <c r="AD21" s="294"/>
      <c r="AE21" s="294"/>
      <c r="AF21" s="294"/>
      <c r="AG21" s="294">
        <v>1</v>
      </c>
      <c r="AH21" s="18">
        <f t="shared" si="0"/>
        <v>0</v>
      </c>
      <c r="AI21" s="17">
        <f t="shared" si="1"/>
        <v>47</v>
      </c>
      <c r="AJ21" s="16">
        <f t="shared" si="5"/>
        <v>1</v>
      </c>
      <c r="AK21" s="15">
        <f t="shared" si="2"/>
        <v>0.97916666666666663</v>
      </c>
      <c r="AL21" s="14"/>
      <c r="AM21" s="13">
        <f t="shared" si="3"/>
        <v>49</v>
      </c>
      <c r="AR21" s="12">
        <f t="shared" si="4"/>
        <v>7.1999999999999993</v>
      </c>
      <c r="AS21" s="22" t="s">
        <v>349</v>
      </c>
      <c r="AT21" s="11"/>
      <c r="AU21" s="11">
        <v>2</v>
      </c>
      <c r="AV21" s="11">
        <v>46</v>
      </c>
      <c r="AW21" s="11"/>
      <c r="AX21" s="11"/>
      <c r="AY21" s="11"/>
      <c r="AZ21" s="11"/>
      <c r="BA21" s="11">
        <v>48</v>
      </c>
      <c r="BF21" s="9" t="s">
        <v>349</v>
      </c>
      <c r="BH21">
        <v>48</v>
      </c>
      <c r="BI21">
        <v>48</v>
      </c>
      <c r="CH21" s="10" t="e">
        <v>#N/A</v>
      </c>
    </row>
    <row r="22" spans="1:86" ht="15.75">
      <c r="A22" s="24" t="s">
        <v>152</v>
      </c>
      <c r="B22" s="294">
        <v>19</v>
      </c>
      <c r="C22" s="294"/>
      <c r="D22" s="11"/>
      <c r="E22" s="11">
        <v>10</v>
      </c>
      <c r="F22" s="11">
        <v>6</v>
      </c>
      <c r="G22" s="11"/>
      <c r="H22" s="11">
        <v>1</v>
      </c>
      <c r="I22" s="11"/>
      <c r="J22" s="294">
        <v>1</v>
      </c>
      <c r="K22" s="294"/>
      <c r="L22" s="294"/>
      <c r="M22" s="294"/>
      <c r="N22" s="294">
        <v>2</v>
      </c>
      <c r="O22" s="294"/>
      <c r="P22" s="294"/>
      <c r="Q22" s="294"/>
      <c r="R22" s="294"/>
      <c r="S22" s="11">
        <v>1</v>
      </c>
      <c r="T22" s="294"/>
      <c r="U22" s="294"/>
      <c r="V22" s="294"/>
      <c r="W22" s="294"/>
      <c r="X22" s="294"/>
      <c r="Y22" s="294"/>
      <c r="Z22" s="294"/>
      <c r="AA22" s="294"/>
      <c r="AB22" s="294"/>
      <c r="AC22" s="294"/>
      <c r="AD22" s="294"/>
      <c r="AE22" s="294"/>
      <c r="AF22" s="294"/>
      <c r="AG22" s="294"/>
      <c r="AH22" s="18">
        <f t="shared" si="0"/>
        <v>0</v>
      </c>
      <c r="AI22" s="17">
        <f t="shared" si="1"/>
        <v>21</v>
      </c>
      <c r="AJ22" s="16">
        <f t="shared" si="5"/>
        <v>1</v>
      </c>
      <c r="AK22" s="15">
        <f t="shared" si="2"/>
        <v>1.1052631578947369</v>
      </c>
      <c r="AL22" s="14"/>
      <c r="AM22" s="13">
        <f t="shared" si="3"/>
        <v>17</v>
      </c>
      <c r="AR22" s="12">
        <f t="shared" si="4"/>
        <v>2.85</v>
      </c>
      <c r="AS22" s="22" t="s">
        <v>152</v>
      </c>
      <c r="AT22" s="11"/>
      <c r="AU22" s="11"/>
      <c r="AV22" s="11">
        <v>17</v>
      </c>
      <c r="AW22" s="11"/>
      <c r="AX22" s="11">
        <v>2</v>
      </c>
      <c r="AY22" s="11"/>
      <c r="AZ22" s="11"/>
      <c r="BA22" s="11">
        <v>19</v>
      </c>
      <c r="BF22" s="9" t="s">
        <v>152</v>
      </c>
      <c r="BH22">
        <v>19</v>
      </c>
      <c r="BI22">
        <v>19</v>
      </c>
      <c r="CH22" s="10" t="e">
        <v>#N/A</v>
      </c>
    </row>
    <row r="23" spans="1:86" ht="16.5" thickBot="1">
      <c r="A23" s="23" t="s">
        <v>333</v>
      </c>
      <c r="B23" s="294">
        <v>57</v>
      </c>
      <c r="C23" s="294"/>
      <c r="D23" s="11">
        <v>6</v>
      </c>
      <c r="E23" s="11">
        <v>3</v>
      </c>
      <c r="F23" s="11">
        <v>14</v>
      </c>
      <c r="G23" s="11">
        <v>8</v>
      </c>
      <c r="H23" s="11"/>
      <c r="I23" s="11"/>
      <c r="J23" s="294">
        <v>6</v>
      </c>
      <c r="K23" s="294"/>
      <c r="L23" s="294">
        <v>7</v>
      </c>
      <c r="M23" s="294"/>
      <c r="N23" s="294">
        <v>3</v>
      </c>
      <c r="O23" s="294">
        <v>7</v>
      </c>
      <c r="P23" s="294"/>
      <c r="Q23" s="294">
        <v>7</v>
      </c>
      <c r="R23" s="294">
        <v>3</v>
      </c>
      <c r="S23" s="11"/>
      <c r="T23" s="294">
        <v>3</v>
      </c>
      <c r="U23" s="294">
        <v>3</v>
      </c>
      <c r="V23" s="294">
        <v>1</v>
      </c>
      <c r="W23" s="294"/>
      <c r="X23" s="294"/>
      <c r="Y23" s="294"/>
      <c r="Z23" s="294"/>
      <c r="AA23" s="294"/>
      <c r="AB23" s="294"/>
      <c r="AC23" s="294"/>
      <c r="AD23" s="294"/>
      <c r="AE23" s="294"/>
      <c r="AF23" s="294"/>
      <c r="AG23" s="294">
        <v>4</v>
      </c>
      <c r="AH23" s="18">
        <f t="shared" si="0"/>
        <v>1</v>
      </c>
      <c r="AI23" s="17">
        <f t="shared" si="1"/>
        <v>71</v>
      </c>
      <c r="AJ23" s="16">
        <f t="shared" si="5"/>
        <v>0.98245614035087714</v>
      </c>
      <c r="AK23" s="15">
        <f t="shared" si="2"/>
        <v>1.2456140350877194</v>
      </c>
      <c r="AL23" s="14"/>
      <c r="AM23" s="13">
        <f t="shared" si="3"/>
        <v>43</v>
      </c>
      <c r="AR23" s="12">
        <f t="shared" si="4"/>
        <v>8.5499999999999989</v>
      </c>
      <c r="AS23" s="22" t="s">
        <v>333</v>
      </c>
      <c r="AT23" s="11">
        <v>1</v>
      </c>
      <c r="AU23" s="11">
        <v>13</v>
      </c>
      <c r="AV23" s="11">
        <v>37</v>
      </c>
      <c r="AW23" s="11">
        <v>1</v>
      </c>
      <c r="AX23" s="11">
        <v>5</v>
      </c>
      <c r="AY23" s="11"/>
      <c r="AZ23" s="11"/>
      <c r="BA23" s="11">
        <v>57</v>
      </c>
      <c r="BF23" s="9" t="s">
        <v>333</v>
      </c>
      <c r="BG23">
        <v>1</v>
      </c>
      <c r="BH23">
        <v>56</v>
      </c>
      <c r="BI23">
        <v>57</v>
      </c>
      <c r="CH23" s="10" t="e">
        <v>#N/A</v>
      </c>
    </row>
    <row r="24" spans="1:86" ht="30" customHeight="1" thickBot="1">
      <c r="A24" s="21" t="s">
        <v>1107</v>
      </c>
      <c r="B24" s="293">
        <v>700</v>
      </c>
      <c r="C24" s="20">
        <v>14</v>
      </c>
      <c r="D24" s="20">
        <v>25</v>
      </c>
      <c r="E24" s="20">
        <v>74</v>
      </c>
      <c r="F24" s="20">
        <v>175</v>
      </c>
      <c r="G24" s="20">
        <v>137</v>
      </c>
      <c r="H24" s="20">
        <v>80</v>
      </c>
      <c r="I24" s="20">
        <v>7</v>
      </c>
      <c r="J24" s="20">
        <v>45</v>
      </c>
      <c r="K24" s="20">
        <v>19</v>
      </c>
      <c r="L24" s="20">
        <v>20</v>
      </c>
      <c r="M24" s="20">
        <v>61</v>
      </c>
      <c r="N24" s="20">
        <v>73</v>
      </c>
      <c r="O24" s="20">
        <v>21</v>
      </c>
      <c r="P24" s="20">
        <v>3</v>
      </c>
      <c r="Q24" s="20">
        <v>35</v>
      </c>
      <c r="R24" s="20">
        <v>26</v>
      </c>
      <c r="S24" s="20">
        <v>14</v>
      </c>
      <c r="T24" s="20">
        <v>32</v>
      </c>
      <c r="U24" s="20">
        <v>38</v>
      </c>
      <c r="V24" s="20">
        <v>7</v>
      </c>
      <c r="W24" s="20"/>
      <c r="X24" s="20"/>
      <c r="Y24" s="20"/>
      <c r="Z24" s="20"/>
      <c r="AA24" s="20"/>
      <c r="AB24" s="20"/>
      <c r="AC24" s="20"/>
      <c r="AD24" s="20"/>
      <c r="AE24" s="20"/>
      <c r="AF24" s="20"/>
      <c r="AG24" s="19">
        <v>20</v>
      </c>
      <c r="AH24" s="18">
        <f>AT24</f>
        <v>24</v>
      </c>
      <c r="AI24" s="17">
        <f>SUM(D24:AF24)</f>
        <v>892</v>
      </c>
      <c r="AJ24" s="16">
        <f>BH24/B24</f>
        <v>0.96571428571428575</v>
      </c>
      <c r="AK24" s="15">
        <f xml:space="preserve"> AI24/B24</f>
        <v>1.2742857142857142</v>
      </c>
      <c r="AL24" s="14"/>
      <c r="AM24" s="13">
        <f>B24*2-AI24</f>
        <v>508</v>
      </c>
      <c r="AR24" s="12">
        <f t="shared" si="4"/>
        <v>105</v>
      </c>
      <c r="AS24" s="11" t="s">
        <v>1107</v>
      </c>
      <c r="AT24" s="11">
        <v>24</v>
      </c>
      <c r="AU24" s="11">
        <v>114</v>
      </c>
      <c r="AV24" s="11">
        <v>482</v>
      </c>
      <c r="AW24" s="11">
        <v>17</v>
      </c>
      <c r="AX24" s="11">
        <v>53</v>
      </c>
      <c r="AY24" s="11">
        <v>7</v>
      </c>
      <c r="AZ24" s="11">
        <v>3</v>
      </c>
      <c r="BA24" s="11">
        <v>700</v>
      </c>
      <c r="BF24" s="9" t="s">
        <v>1107</v>
      </c>
      <c r="BG24">
        <v>24</v>
      </c>
      <c r="BH24">
        <v>676</v>
      </c>
      <c r="BI24">
        <v>700</v>
      </c>
      <c r="CH24" s="10">
        <v>72</v>
      </c>
    </row>
    <row r="25" spans="1:86" ht="15.75">
      <c r="CH25" s="10" t="e">
        <v>#N/A</v>
      </c>
    </row>
    <row r="26" spans="1:86" ht="15.75">
      <c r="CH26" s="10" t="e">
        <v>#N/A</v>
      </c>
    </row>
    <row r="27" spans="1:86" ht="15.75" hidden="1">
      <c r="CH27" s="10" t="e">
        <v>#N/A</v>
      </c>
    </row>
    <row r="28" spans="1:86" ht="15.75" hidden="1">
      <c r="A28" s="291" t="s">
        <v>11</v>
      </c>
      <c r="B28" s="28" t="s">
        <v>1129</v>
      </c>
      <c r="CH28" s="10" t="e">
        <v>#N/A</v>
      </c>
    </row>
    <row r="29" spans="1:86" s="10" customFormat="1" ht="15.75" hidden="1">
      <c r="A29" s="54" t="s">
        <v>1136</v>
      </c>
      <c r="B29" s="28" t="s">
        <v>1275</v>
      </c>
      <c r="C29" s="44"/>
      <c r="D29" s="44"/>
      <c r="E29" s="44"/>
      <c r="F29" s="44"/>
      <c r="G29" s="44"/>
      <c r="H29" s="44"/>
      <c r="I29" s="44"/>
      <c r="J29" s="44"/>
      <c r="K29" s="44"/>
      <c r="L29" s="44"/>
      <c r="M29" s="44"/>
      <c r="N29" s="44"/>
      <c r="O29" s="44"/>
      <c r="P29" s="44"/>
      <c r="Q29" s="44"/>
      <c r="R29" s="44"/>
      <c r="S29" s="44"/>
      <c r="T29" s="44"/>
      <c r="U29" s="44"/>
      <c r="V29" s="44"/>
      <c r="W29" s="44"/>
      <c r="X29" s="44"/>
      <c r="Y29" s="44"/>
      <c r="Z29" s="44"/>
      <c r="AA29" s="44"/>
      <c r="AB29" s="44"/>
      <c r="AG29" s="44"/>
      <c r="AH29" s="44"/>
      <c r="AI29" s="44"/>
      <c r="AJ29" s="44" t="s">
        <v>1276</v>
      </c>
      <c r="AK29" s="44"/>
      <c r="AL29" s="44"/>
      <c r="AM29" s="44"/>
      <c r="AN29" s="44"/>
      <c r="AO29" s="44"/>
      <c r="AP29" s="44"/>
      <c r="AQ29" s="44"/>
      <c r="AR29" s="44"/>
      <c r="AS29" s="30" t="s">
        <v>1136</v>
      </c>
      <c r="AT29" s="10" t="s">
        <v>1275</v>
      </c>
      <c r="AU29" s="44"/>
      <c r="AV29" s="44"/>
      <c r="AW29" s="44"/>
      <c r="AX29" s="44"/>
      <c r="AY29" s="44"/>
      <c r="AZ29" s="44"/>
      <c r="BA29" s="44"/>
      <c r="BB29" s="44"/>
      <c r="BC29" s="44"/>
      <c r="BD29" s="44"/>
      <c r="BE29" s="44"/>
      <c r="BF29" s="29" t="s">
        <v>1136</v>
      </c>
      <c r="BG29" t="s">
        <v>1275</v>
      </c>
      <c r="BH29" s="48"/>
    </row>
    <row r="30" spans="1:86" s="10" customFormat="1" ht="15.75" hidden="1">
      <c r="A30" s="291" t="s">
        <v>1506</v>
      </c>
      <c r="B30" s="28" t="s">
        <v>1506</v>
      </c>
      <c r="C30" s="53"/>
      <c r="D30" s="53"/>
      <c r="E30" s="53"/>
      <c r="F30" s="53"/>
      <c r="G30" s="53"/>
      <c r="H30" s="53"/>
      <c r="I30" s="44"/>
      <c r="J30" s="44"/>
      <c r="K30" s="44"/>
      <c r="L30" s="44"/>
      <c r="M30" s="44"/>
      <c r="N30" s="44"/>
      <c r="O30" s="44"/>
      <c r="P30" s="44"/>
      <c r="Q30" s="52"/>
      <c r="R30" s="44"/>
      <c r="S30" s="44"/>
      <c r="T30" s="44"/>
      <c r="U30" s="44"/>
      <c r="V30" s="44"/>
      <c r="W30" s="44"/>
      <c r="X30" s="44"/>
      <c r="Y30" s="44"/>
      <c r="Z30" s="44"/>
      <c r="AA30" s="44"/>
      <c r="AB30" s="44"/>
      <c r="AC30" s="44"/>
      <c r="AD30" s="44"/>
      <c r="AE30" s="44"/>
      <c r="AF30" s="44"/>
      <c r="AG30" s="44"/>
      <c r="AH30" s="44"/>
      <c r="AI30" s="44"/>
      <c r="AJ30" s="44"/>
      <c r="AK30" s="44"/>
      <c r="AL30" s="44"/>
      <c r="AM30" s="44"/>
      <c r="AN30" s="44"/>
      <c r="AO30" s="44"/>
      <c r="AP30" s="44"/>
      <c r="AQ30" s="44"/>
      <c r="AR30" s="44"/>
      <c r="AS30" s="30" t="s">
        <v>1506</v>
      </c>
      <c r="AT30" s="10" t="s">
        <v>1506</v>
      </c>
      <c r="AU30" s="44"/>
      <c r="AV30" s="44"/>
      <c r="AW30" s="44"/>
      <c r="AX30" s="44"/>
      <c r="AY30" s="44"/>
      <c r="AZ30" s="44"/>
      <c r="BA30" s="44"/>
      <c r="BB30" s="44"/>
      <c r="BC30" s="44"/>
      <c r="BD30" s="44"/>
      <c r="BE30" s="44"/>
      <c r="BF30" s="29" t="s">
        <v>1506</v>
      </c>
      <c r="BG30" t="s">
        <v>1506</v>
      </c>
      <c r="BH30" s="48"/>
      <c r="CH30" s="10" t="e">
        <v>#N/A</v>
      </c>
    </row>
    <row r="31" spans="1:86" s="10" customFormat="1" ht="75.75" hidden="1">
      <c r="A31" s="51"/>
      <c r="B31" s="44"/>
      <c r="C31" s="44"/>
      <c r="D31" s="44"/>
      <c r="E31" s="44"/>
      <c r="F31" s="44"/>
      <c r="G31" s="44"/>
      <c r="H31" s="44"/>
      <c r="I31" s="44"/>
      <c r="J31" s="44"/>
      <c r="K31" s="44"/>
      <c r="L31" s="44"/>
      <c r="M31" s="44"/>
      <c r="N31" s="44"/>
      <c r="O31" s="44"/>
      <c r="P31" s="44"/>
      <c r="Q31" s="44"/>
      <c r="R31" s="44"/>
      <c r="S31" s="44"/>
      <c r="T31" s="44"/>
      <c r="U31" s="44"/>
      <c r="V31" s="44"/>
      <c r="W31" s="44"/>
      <c r="X31" s="44"/>
      <c r="Y31" s="44"/>
      <c r="Z31" s="44"/>
      <c r="AA31" s="44"/>
      <c r="AB31" s="44"/>
      <c r="AC31" s="44"/>
      <c r="AD31" s="44"/>
      <c r="AE31" s="44"/>
      <c r="AF31" s="44"/>
      <c r="AG31" s="44"/>
      <c r="AH31" s="44"/>
      <c r="AI31" s="44"/>
      <c r="AJ31" s="44"/>
      <c r="AK31" s="44"/>
      <c r="AL31" s="44"/>
      <c r="AM31" s="44"/>
      <c r="AN31" s="44"/>
      <c r="AO31" s="44"/>
      <c r="AP31" s="44"/>
      <c r="AQ31" s="44"/>
      <c r="AR31" s="50" t="s">
        <v>1274</v>
      </c>
      <c r="AS31" s="49"/>
      <c r="AT31" s="44"/>
      <c r="AU31" s="44"/>
      <c r="AV31" s="44"/>
      <c r="AW31" s="44"/>
      <c r="AX31" s="44"/>
      <c r="AY31" s="44"/>
      <c r="AZ31" s="44"/>
      <c r="BA31" s="44"/>
      <c r="BB31" s="44"/>
      <c r="BC31" s="44"/>
      <c r="BD31" s="44"/>
      <c r="BE31" s="44"/>
      <c r="BF31" s="44"/>
      <c r="BG31" s="48"/>
      <c r="BH31" s="48"/>
      <c r="CH31" s="10" t="e">
        <v>#N/A</v>
      </c>
    </row>
    <row r="32" spans="1:86" s="10" customFormat="1" ht="16.5" hidden="1" thickBot="1">
      <c r="A32" s="292"/>
      <c r="B32" s="47" t="s">
        <v>1273</v>
      </c>
      <c r="C32" s="47"/>
      <c r="D32" s="47"/>
      <c r="E32" s="47"/>
      <c r="F32" s="47"/>
      <c r="G32" s="47"/>
      <c r="H32" s="47"/>
      <c r="I32" s="47"/>
      <c r="J32" s="47"/>
      <c r="K32" s="47"/>
      <c r="L32" s="47"/>
      <c r="M32" s="47"/>
      <c r="N32" s="47"/>
      <c r="O32" s="47"/>
      <c r="P32" s="47"/>
      <c r="Q32" s="47"/>
      <c r="R32" s="47"/>
      <c r="S32" s="47"/>
      <c r="T32" s="47"/>
      <c r="U32" s="47"/>
      <c r="V32" s="47"/>
      <c r="W32" s="47"/>
      <c r="X32" s="47"/>
      <c r="Y32" s="47"/>
      <c r="Z32" s="47"/>
      <c r="AA32" s="47"/>
      <c r="AB32" s="47"/>
      <c r="AC32" s="47"/>
      <c r="AD32" s="47"/>
      <c r="AE32" s="47"/>
      <c r="AF32" s="47"/>
      <c r="AG32" s="47"/>
      <c r="AH32" s="47"/>
      <c r="AI32" s="46"/>
      <c r="AJ32" s="45"/>
      <c r="AK32" s="45"/>
      <c r="AL32" s="45"/>
      <c r="AM32" s="44"/>
      <c r="AN32" s="44"/>
      <c r="AO32" s="44"/>
      <c r="AP32" s="44"/>
      <c r="AQ32" s="44"/>
      <c r="AR32" s="43"/>
      <c r="AS32" s="30" t="s">
        <v>1272</v>
      </c>
      <c r="AT32" s="42" t="s">
        <v>1270</v>
      </c>
      <c r="AU32" s="41"/>
      <c r="AV32" s="41"/>
      <c r="AW32" s="41"/>
      <c r="AX32" s="41"/>
      <c r="AY32"/>
      <c r="AZ32"/>
      <c r="BA32"/>
      <c r="BB32"/>
      <c r="BC32"/>
      <c r="BD32"/>
      <c r="BE32"/>
      <c r="BF32" s="29" t="s">
        <v>1271</v>
      </c>
      <c r="BG32" s="40" t="s">
        <v>1270</v>
      </c>
      <c r="BH32"/>
      <c r="BI32"/>
      <c r="BJ32"/>
      <c r="BK32"/>
      <c r="BL32"/>
      <c r="BN32"/>
      <c r="CH32" s="10" t="e">
        <v>#N/A</v>
      </c>
    </row>
    <row r="33" spans="1:86" s="28" customFormat="1" ht="49.5" hidden="1" customHeight="1" thickBot="1">
      <c r="A33" s="39" t="s">
        <v>10</v>
      </c>
      <c r="B33" s="38" t="s">
        <v>1269</v>
      </c>
      <c r="C33" s="20" t="s">
        <v>1268</v>
      </c>
      <c r="D33" s="20" t="s">
        <v>1267</v>
      </c>
      <c r="E33" s="20" t="s">
        <v>1266</v>
      </c>
      <c r="F33" s="20" t="s">
        <v>1265</v>
      </c>
      <c r="G33" s="20" t="s">
        <v>1264</v>
      </c>
      <c r="H33" s="20" t="s">
        <v>1263</v>
      </c>
      <c r="I33" s="20" t="s">
        <v>1262</v>
      </c>
      <c r="J33" s="20" t="s">
        <v>1261</v>
      </c>
      <c r="K33" s="20" t="s">
        <v>1260</v>
      </c>
      <c r="L33" s="20" t="s">
        <v>1259</v>
      </c>
      <c r="M33" s="20" t="s">
        <v>1258</v>
      </c>
      <c r="N33" s="20" t="s">
        <v>1257</v>
      </c>
      <c r="O33" s="20" t="s">
        <v>1256</v>
      </c>
      <c r="P33" s="20" t="s">
        <v>1255</v>
      </c>
      <c r="Q33" s="20" t="s">
        <v>1254</v>
      </c>
      <c r="R33" s="20" t="s">
        <v>1253</v>
      </c>
      <c r="S33" s="20" t="s">
        <v>1252</v>
      </c>
      <c r="T33" s="20" t="s">
        <v>1251</v>
      </c>
      <c r="U33" s="20" t="s">
        <v>1250</v>
      </c>
      <c r="V33" s="20" t="s">
        <v>1249</v>
      </c>
      <c r="W33" s="20" t="s">
        <v>1248</v>
      </c>
      <c r="X33" s="20" t="s">
        <v>1247</v>
      </c>
      <c r="Y33" s="20" t="s">
        <v>1246</v>
      </c>
      <c r="Z33" s="20" t="s">
        <v>1245</v>
      </c>
      <c r="AA33" s="20" t="s">
        <v>1244</v>
      </c>
      <c r="AB33" s="20" t="s">
        <v>1243</v>
      </c>
      <c r="AC33" s="20" t="s">
        <v>1242</v>
      </c>
      <c r="AD33" s="20" t="s">
        <v>1241</v>
      </c>
      <c r="AE33" s="20" t="s">
        <v>1240</v>
      </c>
      <c r="AF33" s="20" t="s">
        <v>1239</v>
      </c>
      <c r="AG33" s="19" t="s">
        <v>1238</v>
      </c>
      <c r="AH33" s="37" t="s">
        <v>1237</v>
      </c>
      <c r="AI33" s="36" t="s">
        <v>1236</v>
      </c>
      <c r="AJ33" s="35" t="s">
        <v>1473</v>
      </c>
      <c r="AK33" s="35" t="s">
        <v>1235</v>
      </c>
      <c r="AL33" s="34"/>
      <c r="AM33" s="33" t="s">
        <v>1234</v>
      </c>
      <c r="AN33" s="32"/>
      <c r="AO33" s="32"/>
      <c r="AP33" s="32"/>
      <c r="AR33" s="31">
        <v>0.15</v>
      </c>
      <c r="AS33" s="30" t="s">
        <v>1233</v>
      </c>
      <c r="AT33" s="11">
        <v>0</v>
      </c>
      <c r="AU33" s="11">
        <v>1</v>
      </c>
      <c r="AV33" s="11">
        <v>2</v>
      </c>
      <c r="AW33" s="11">
        <v>4</v>
      </c>
      <c r="AX33" s="11" t="s">
        <v>1107</v>
      </c>
      <c r="AY33"/>
      <c r="AZ33"/>
      <c r="BA33"/>
      <c r="BB33"/>
      <c r="BC33"/>
      <c r="BD33"/>
      <c r="BE33"/>
      <c r="BF33" s="29" t="s">
        <v>1233</v>
      </c>
      <c r="BG33"/>
      <c r="BH33">
        <v>1</v>
      </c>
      <c r="BI33" t="s">
        <v>1107</v>
      </c>
      <c r="BJ33"/>
      <c r="BK33"/>
      <c r="BL33"/>
      <c r="BM33" s="10"/>
      <c r="BN33"/>
      <c r="CH33" s="10" t="e">
        <v>#N/A</v>
      </c>
    </row>
    <row r="34" spans="1:86" s="10" customFormat="1" ht="18" hidden="1" customHeight="1">
      <c r="A34" s="27" t="s">
        <v>113</v>
      </c>
      <c r="B34" s="294">
        <v>3</v>
      </c>
      <c r="C34" s="294"/>
      <c r="D34" s="11"/>
      <c r="E34" s="11">
        <v>1</v>
      </c>
      <c r="F34" s="11">
        <v>1</v>
      </c>
      <c r="G34" s="11"/>
      <c r="H34" s="11"/>
      <c r="I34" s="11"/>
      <c r="J34" s="294">
        <v>2</v>
      </c>
      <c r="K34" s="294"/>
      <c r="L34" s="294"/>
      <c r="M34" s="294"/>
      <c r="N34" s="294"/>
      <c r="O34" s="294"/>
      <c r="P34" s="294"/>
      <c r="Q34" s="294"/>
      <c r="R34" s="294"/>
      <c r="S34" s="11"/>
      <c r="T34" s="294"/>
      <c r="U34" s="294"/>
      <c r="V34" s="294"/>
      <c r="W34" s="294"/>
      <c r="X34" s="294"/>
      <c r="Y34" s="294"/>
      <c r="Z34" s="294"/>
      <c r="AA34" s="294"/>
      <c r="AB34" s="294"/>
      <c r="AC34" s="294"/>
      <c r="AD34" s="294"/>
      <c r="AE34" s="294"/>
      <c r="AF34" s="294"/>
      <c r="AG34" s="294"/>
      <c r="AH34" s="18">
        <f t="shared" ref="AH34:AH50" si="6">AT34</f>
        <v>0</v>
      </c>
      <c r="AI34" s="17">
        <f t="shared" ref="AI34:AI50" si="7">SUM(D34:AF34)</f>
        <v>4</v>
      </c>
      <c r="AJ34" s="16">
        <f>BH34/B34</f>
        <v>1</v>
      </c>
      <c r="AK34" s="15">
        <f t="shared" ref="AK34:AK50" si="8" xml:space="preserve"> AI34/B34</f>
        <v>1.3333333333333333</v>
      </c>
      <c r="AL34" s="26"/>
      <c r="AM34" s="13">
        <f t="shared" ref="AM34:AM50" si="9">B34*2-AI34</f>
        <v>2</v>
      </c>
      <c r="AN34" s="25"/>
      <c r="AO34" s="25"/>
      <c r="AP34" s="25"/>
      <c r="AR34" s="12">
        <f t="shared" ref="AR34:AR50" si="10">B34*15%</f>
        <v>0.44999999999999996</v>
      </c>
      <c r="AS34" s="22" t="s">
        <v>113</v>
      </c>
      <c r="AT34" s="11"/>
      <c r="AU34" s="11">
        <v>2</v>
      </c>
      <c r="AV34" s="11">
        <v>1</v>
      </c>
      <c r="AW34" s="11"/>
      <c r="AX34" s="11">
        <v>3</v>
      </c>
      <c r="AY34"/>
      <c r="AZ34"/>
      <c r="BA34"/>
      <c r="BB34"/>
      <c r="BC34"/>
      <c r="BD34"/>
      <c r="BE34"/>
      <c r="BF34" s="9" t="s">
        <v>113</v>
      </c>
      <c r="BG34"/>
      <c r="BH34">
        <v>3</v>
      </c>
      <c r="BI34">
        <v>3</v>
      </c>
      <c r="BJ34"/>
      <c r="BK34"/>
      <c r="BL34"/>
      <c r="BN34"/>
      <c r="CH34" s="10" t="e">
        <v>#N/A</v>
      </c>
    </row>
    <row r="35" spans="1:86" s="10" customFormat="1" ht="18" hidden="1" customHeight="1">
      <c r="A35" s="24" t="s">
        <v>203</v>
      </c>
      <c r="B35" s="294">
        <v>5</v>
      </c>
      <c r="C35" s="294">
        <v>2</v>
      </c>
      <c r="D35" s="11">
        <v>4</v>
      </c>
      <c r="E35" s="11"/>
      <c r="F35" s="11"/>
      <c r="G35" s="11"/>
      <c r="H35" s="11"/>
      <c r="I35" s="11"/>
      <c r="J35" s="294"/>
      <c r="K35" s="294"/>
      <c r="L35" s="294"/>
      <c r="M35" s="294"/>
      <c r="N35" s="294"/>
      <c r="O35" s="294"/>
      <c r="P35" s="294"/>
      <c r="Q35" s="294"/>
      <c r="R35" s="294"/>
      <c r="S35" s="11"/>
      <c r="T35" s="294"/>
      <c r="U35" s="294"/>
      <c r="V35" s="294"/>
      <c r="W35" s="294"/>
      <c r="X35" s="294"/>
      <c r="Y35" s="294"/>
      <c r="Z35" s="294"/>
      <c r="AA35" s="294"/>
      <c r="AB35" s="294"/>
      <c r="AC35" s="294"/>
      <c r="AD35" s="294"/>
      <c r="AE35" s="294"/>
      <c r="AF35" s="294"/>
      <c r="AG35" s="294"/>
      <c r="AH35" s="18">
        <f t="shared" si="6"/>
        <v>0</v>
      </c>
      <c r="AI35" s="17">
        <f t="shared" si="7"/>
        <v>4</v>
      </c>
      <c r="AJ35" s="16">
        <f t="shared" ref="AJ35:AJ50" si="11">BH35/B35</f>
        <v>1</v>
      </c>
      <c r="AK35" s="15">
        <f t="shared" si="8"/>
        <v>0.8</v>
      </c>
      <c r="AL35" s="14"/>
      <c r="AM35" s="13">
        <f t="shared" si="9"/>
        <v>6</v>
      </c>
      <c r="AN35" s="25"/>
      <c r="AO35" s="25"/>
      <c r="AP35" s="25"/>
      <c r="AR35" s="12">
        <f t="shared" si="10"/>
        <v>0.75</v>
      </c>
      <c r="AS35" s="22" t="s">
        <v>203</v>
      </c>
      <c r="AT35" s="11"/>
      <c r="AU35" s="11">
        <v>4</v>
      </c>
      <c r="AV35" s="11">
        <v>1</v>
      </c>
      <c r="AW35" s="11"/>
      <c r="AX35" s="11">
        <v>5</v>
      </c>
      <c r="AY35"/>
      <c r="AZ35"/>
      <c r="BA35"/>
      <c r="BB35"/>
      <c r="BC35"/>
      <c r="BD35"/>
      <c r="BE35"/>
      <c r="BF35" s="9" t="s">
        <v>203</v>
      </c>
      <c r="BG35"/>
      <c r="BH35">
        <v>5</v>
      </c>
      <c r="BI35">
        <v>5</v>
      </c>
      <c r="BJ35"/>
      <c r="BK35"/>
      <c r="BL35"/>
      <c r="BN35"/>
      <c r="CH35" s="10" t="e">
        <v>#N/A</v>
      </c>
    </row>
    <row r="36" spans="1:86" s="10" customFormat="1" ht="18" hidden="1" customHeight="1">
      <c r="A36" s="24" t="s">
        <v>42</v>
      </c>
      <c r="B36" s="294">
        <v>4</v>
      </c>
      <c r="C36" s="294"/>
      <c r="D36" s="11"/>
      <c r="E36" s="11">
        <v>1</v>
      </c>
      <c r="F36" s="11">
        <v>1</v>
      </c>
      <c r="G36" s="11">
        <v>1</v>
      </c>
      <c r="H36" s="11"/>
      <c r="I36" s="11">
        <v>1</v>
      </c>
      <c r="J36" s="294"/>
      <c r="K36" s="294"/>
      <c r="L36" s="294"/>
      <c r="M36" s="294"/>
      <c r="N36" s="294"/>
      <c r="O36" s="294"/>
      <c r="P36" s="294"/>
      <c r="Q36" s="294"/>
      <c r="R36" s="294"/>
      <c r="S36" s="11"/>
      <c r="T36" s="294"/>
      <c r="U36" s="294"/>
      <c r="V36" s="294"/>
      <c r="W36" s="294"/>
      <c r="X36" s="294"/>
      <c r="Y36" s="294"/>
      <c r="Z36" s="294"/>
      <c r="AA36" s="294"/>
      <c r="AB36" s="294"/>
      <c r="AC36" s="294"/>
      <c r="AD36" s="294"/>
      <c r="AE36" s="294"/>
      <c r="AF36" s="294"/>
      <c r="AG36" s="294"/>
      <c r="AH36" s="18">
        <f t="shared" si="6"/>
        <v>0</v>
      </c>
      <c r="AI36" s="17">
        <f t="shared" si="7"/>
        <v>4</v>
      </c>
      <c r="AJ36" s="16">
        <f t="shared" si="11"/>
        <v>1</v>
      </c>
      <c r="AK36" s="15">
        <f t="shared" si="8"/>
        <v>1</v>
      </c>
      <c r="AL36" s="14"/>
      <c r="AM36" s="13">
        <f t="shared" si="9"/>
        <v>4</v>
      </c>
      <c r="AN36" s="25"/>
      <c r="AO36" s="25"/>
      <c r="AP36" s="25"/>
      <c r="AR36" s="12">
        <f t="shared" si="10"/>
        <v>0.6</v>
      </c>
      <c r="AS36" s="22" t="s">
        <v>42</v>
      </c>
      <c r="AT36" s="11"/>
      <c r="AU36" s="11">
        <v>4</v>
      </c>
      <c r="AV36" s="11"/>
      <c r="AW36" s="11"/>
      <c r="AX36" s="11">
        <v>4</v>
      </c>
      <c r="AY36"/>
      <c r="AZ36"/>
      <c r="BA36"/>
      <c r="BB36"/>
      <c r="BC36"/>
      <c r="BD36"/>
      <c r="BE36"/>
      <c r="BF36" s="9" t="s">
        <v>42</v>
      </c>
      <c r="BG36"/>
      <c r="BH36">
        <v>4</v>
      </c>
      <c r="BI36">
        <v>4</v>
      </c>
      <c r="BJ36"/>
      <c r="BK36"/>
      <c r="BL36"/>
      <c r="BN36"/>
      <c r="CH36" s="10" t="e">
        <v>#N/A</v>
      </c>
    </row>
    <row r="37" spans="1:86" s="10" customFormat="1" ht="15.75" hidden="1">
      <c r="A37" s="24" t="s">
        <v>22</v>
      </c>
      <c r="B37" s="294">
        <v>4</v>
      </c>
      <c r="C37" s="294">
        <v>1</v>
      </c>
      <c r="D37" s="11">
        <v>4</v>
      </c>
      <c r="E37" s="11">
        <v>1</v>
      </c>
      <c r="F37" s="11"/>
      <c r="G37" s="11"/>
      <c r="H37" s="11"/>
      <c r="I37" s="11"/>
      <c r="J37" s="294"/>
      <c r="K37" s="294"/>
      <c r="L37" s="294"/>
      <c r="M37" s="294"/>
      <c r="N37" s="294"/>
      <c r="O37" s="294"/>
      <c r="P37" s="294"/>
      <c r="Q37" s="294"/>
      <c r="R37" s="294"/>
      <c r="S37" s="11"/>
      <c r="T37" s="294"/>
      <c r="U37" s="294"/>
      <c r="V37" s="294"/>
      <c r="W37" s="294"/>
      <c r="X37" s="294"/>
      <c r="Y37" s="294"/>
      <c r="Z37" s="294"/>
      <c r="AA37" s="294"/>
      <c r="AB37" s="294"/>
      <c r="AC37" s="294"/>
      <c r="AD37" s="294"/>
      <c r="AE37" s="294"/>
      <c r="AF37" s="294"/>
      <c r="AG37" s="294"/>
      <c r="AH37" s="18">
        <f t="shared" si="6"/>
        <v>0</v>
      </c>
      <c r="AI37" s="17">
        <f t="shared" si="7"/>
        <v>5</v>
      </c>
      <c r="AJ37" s="16">
        <f t="shared" si="11"/>
        <v>1</v>
      </c>
      <c r="AK37" s="15">
        <f t="shared" si="8"/>
        <v>1.25</v>
      </c>
      <c r="AL37" s="14"/>
      <c r="AM37" s="13">
        <f t="shared" si="9"/>
        <v>3</v>
      </c>
      <c r="AN37" s="25"/>
      <c r="AO37" s="25"/>
      <c r="AP37" s="25"/>
      <c r="AR37" s="12">
        <f t="shared" si="10"/>
        <v>0.6</v>
      </c>
      <c r="AS37" s="22" t="s">
        <v>22</v>
      </c>
      <c r="AT37" s="11"/>
      <c r="AU37" s="11">
        <v>3</v>
      </c>
      <c r="AV37" s="11"/>
      <c r="AW37" s="11">
        <v>1</v>
      </c>
      <c r="AX37" s="11">
        <v>4</v>
      </c>
      <c r="AY37"/>
      <c r="AZ37"/>
      <c r="BA37"/>
      <c r="BB37"/>
      <c r="BC37"/>
      <c r="BD37"/>
      <c r="BE37"/>
      <c r="BF37" s="9" t="s">
        <v>22</v>
      </c>
      <c r="BG37"/>
      <c r="BH37">
        <v>4</v>
      </c>
      <c r="BI37">
        <v>4</v>
      </c>
      <c r="BJ37"/>
      <c r="BK37"/>
      <c r="BL37"/>
      <c r="BN37"/>
      <c r="CH37" s="10" t="e">
        <v>#N/A</v>
      </c>
    </row>
    <row r="38" spans="1:86" s="10" customFormat="1" ht="19.5" hidden="1" customHeight="1">
      <c r="A38" s="24" t="s">
        <v>34</v>
      </c>
      <c r="B38" s="294">
        <v>1</v>
      </c>
      <c r="C38" s="294"/>
      <c r="D38" s="11"/>
      <c r="E38" s="11"/>
      <c r="F38" s="11"/>
      <c r="G38" s="11"/>
      <c r="H38" s="11">
        <v>1</v>
      </c>
      <c r="I38" s="11"/>
      <c r="J38" s="294"/>
      <c r="K38" s="294"/>
      <c r="L38" s="294"/>
      <c r="M38" s="294"/>
      <c r="N38" s="294"/>
      <c r="O38" s="294"/>
      <c r="P38" s="294"/>
      <c r="Q38" s="294"/>
      <c r="R38" s="294"/>
      <c r="S38" s="11"/>
      <c r="T38" s="294"/>
      <c r="U38" s="294"/>
      <c r="V38" s="294"/>
      <c r="W38" s="294"/>
      <c r="X38" s="294"/>
      <c r="Y38" s="294"/>
      <c r="Z38" s="294"/>
      <c r="AA38" s="294"/>
      <c r="AB38" s="294"/>
      <c r="AC38" s="294"/>
      <c r="AD38" s="294"/>
      <c r="AE38" s="294"/>
      <c r="AF38" s="294"/>
      <c r="AG38" s="294"/>
      <c r="AH38" s="18">
        <f t="shared" si="6"/>
        <v>0</v>
      </c>
      <c r="AI38" s="17">
        <f t="shared" si="7"/>
        <v>1</v>
      </c>
      <c r="AJ38" s="16">
        <f t="shared" si="11"/>
        <v>1</v>
      </c>
      <c r="AK38" s="15">
        <f t="shared" si="8"/>
        <v>1</v>
      </c>
      <c r="AL38" s="14"/>
      <c r="AM38" s="13">
        <f t="shared" si="9"/>
        <v>1</v>
      </c>
      <c r="AN38" s="25"/>
      <c r="AO38" s="25"/>
      <c r="AP38" s="25"/>
      <c r="AR38" s="12">
        <f t="shared" si="10"/>
        <v>0.15</v>
      </c>
      <c r="AS38" s="22" t="s">
        <v>34</v>
      </c>
      <c r="AT38" s="11"/>
      <c r="AU38" s="11">
        <v>1</v>
      </c>
      <c r="AV38" s="11"/>
      <c r="AW38" s="11"/>
      <c r="AX38" s="11">
        <v>1</v>
      </c>
      <c r="AY38"/>
      <c r="AZ38"/>
      <c r="BA38"/>
      <c r="BB38"/>
      <c r="BC38"/>
      <c r="BD38"/>
      <c r="BE38"/>
      <c r="BF38" s="9" t="s">
        <v>34</v>
      </c>
      <c r="BG38"/>
      <c r="BH38">
        <v>1</v>
      </c>
      <c r="BI38">
        <v>1</v>
      </c>
      <c r="BJ38"/>
      <c r="BK38"/>
      <c r="BL38"/>
      <c r="BN38"/>
      <c r="CH38" s="10" t="e">
        <v>#N/A</v>
      </c>
    </row>
    <row r="39" spans="1:86" s="10" customFormat="1" ht="18" hidden="1" customHeight="1">
      <c r="A39" s="24" t="s">
        <v>65</v>
      </c>
      <c r="B39" s="294">
        <v>1</v>
      </c>
      <c r="C39" s="294"/>
      <c r="D39" s="11"/>
      <c r="E39" s="11"/>
      <c r="F39" s="11"/>
      <c r="G39" s="11"/>
      <c r="H39" s="11"/>
      <c r="I39" s="11"/>
      <c r="J39" s="294"/>
      <c r="K39" s="294"/>
      <c r="L39" s="294"/>
      <c r="M39" s="294"/>
      <c r="N39" s="294"/>
      <c r="O39" s="294"/>
      <c r="P39" s="294"/>
      <c r="Q39" s="294"/>
      <c r="R39" s="294"/>
      <c r="S39" s="11"/>
      <c r="T39" s="294"/>
      <c r="U39" s="294"/>
      <c r="V39" s="294"/>
      <c r="W39" s="294"/>
      <c r="X39" s="294"/>
      <c r="Y39" s="294"/>
      <c r="Z39" s="294"/>
      <c r="AA39" s="294"/>
      <c r="AB39" s="294"/>
      <c r="AC39" s="294"/>
      <c r="AD39" s="294"/>
      <c r="AE39" s="294"/>
      <c r="AF39" s="294"/>
      <c r="AG39" s="294"/>
      <c r="AH39" s="18">
        <f t="shared" si="6"/>
        <v>1</v>
      </c>
      <c r="AI39" s="17">
        <f t="shared" si="7"/>
        <v>0</v>
      </c>
      <c r="AJ39" s="16">
        <f t="shared" si="11"/>
        <v>0</v>
      </c>
      <c r="AK39" s="15">
        <f t="shared" si="8"/>
        <v>0</v>
      </c>
      <c r="AL39" s="14"/>
      <c r="AM39" s="13">
        <f t="shared" si="9"/>
        <v>2</v>
      </c>
      <c r="AN39" s="25"/>
      <c r="AO39" s="25"/>
      <c r="AP39" s="25"/>
      <c r="AR39" s="12">
        <f t="shared" si="10"/>
        <v>0.15</v>
      </c>
      <c r="AS39" s="22" t="s">
        <v>65</v>
      </c>
      <c r="AT39" s="11">
        <v>1</v>
      </c>
      <c r="AU39" s="11"/>
      <c r="AV39" s="11"/>
      <c r="AW39" s="11"/>
      <c r="AX39" s="11">
        <v>1</v>
      </c>
      <c r="AY39"/>
      <c r="AZ39"/>
      <c r="BA39"/>
      <c r="BB39"/>
      <c r="BC39"/>
      <c r="BD39"/>
      <c r="BE39"/>
      <c r="BF39" s="9" t="s">
        <v>65</v>
      </c>
      <c r="BG39">
        <v>1</v>
      </c>
      <c r="BH39"/>
      <c r="BI39">
        <v>1</v>
      </c>
      <c r="BJ39"/>
      <c r="BK39"/>
      <c r="BL39"/>
      <c r="BN39"/>
      <c r="CH39" s="10" t="e">
        <v>#N/A</v>
      </c>
    </row>
    <row r="40" spans="1:86" s="10" customFormat="1" ht="18" hidden="1" customHeight="1">
      <c r="A40" s="24" t="s">
        <v>18</v>
      </c>
      <c r="B40" s="294">
        <v>6</v>
      </c>
      <c r="C40" s="294">
        <v>5</v>
      </c>
      <c r="D40" s="11"/>
      <c r="E40" s="11">
        <v>1</v>
      </c>
      <c r="F40" s="11"/>
      <c r="G40" s="11">
        <v>2</v>
      </c>
      <c r="H40" s="11">
        <v>1</v>
      </c>
      <c r="I40" s="11"/>
      <c r="J40" s="294"/>
      <c r="K40" s="294"/>
      <c r="L40" s="294">
        <v>1</v>
      </c>
      <c r="M40" s="294"/>
      <c r="N40" s="294"/>
      <c r="O40" s="294"/>
      <c r="P40" s="294"/>
      <c r="Q40" s="294"/>
      <c r="R40" s="294"/>
      <c r="S40" s="11"/>
      <c r="T40" s="294"/>
      <c r="U40" s="294"/>
      <c r="V40" s="294"/>
      <c r="W40" s="294"/>
      <c r="X40" s="294"/>
      <c r="Y40" s="294"/>
      <c r="Z40" s="294"/>
      <c r="AA40" s="294"/>
      <c r="AB40" s="294"/>
      <c r="AC40" s="294"/>
      <c r="AD40" s="294"/>
      <c r="AE40" s="294"/>
      <c r="AF40" s="294"/>
      <c r="AG40" s="294"/>
      <c r="AH40" s="18">
        <f t="shared" si="6"/>
        <v>0</v>
      </c>
      <c r="AI40" s="17">
        <f t="shared" si="7"/>
        <v>5</v>
      </c>
      <c r="AJ40" s="16">
        <f t="shared" si="11"/>
        <v>1</v>
      </c>
      <c r="AK40" s="15">
        <f t="shared" si="8"/>
        <v>0.83333333333333337</v>
      </c>
      <c r="AL40" s="14"/>
      <c r="AM40" s="13">
        <f t="shared" si="9"/>
        <v>7</v>
      </c>
      <c r="AN40" s="25"/>
      <c r="AO40" s="25"/>
      <c r="AP40" s="25"/>
      <c r="AR40" s="12">
        <f t="shared" si="10"/>
        <v>0.89999999999999991</v>
      </c>
      <c r="AS40" s="22" t="s">
        <v>18</v>
      </c>
      <c r="AT40" s="11"/>
      <c r="AU40" s="11">
        <v>3</v>
      </c>
      <c r="AV40" s="11">
        <v>2</v>
      </c>
      <c r="AW40" s="11">
        <v>1</v>
      </c>
      <c r="AX40" s="11">
        <v>6</v>
      </c>
      <c r="AY40"/>
      <c r="AZ40"/>
      <c r="BA40"/>
      <c r="BB40"/>
      <c r="BC40"/>
      <c r="BD40"/>
      <c r="BE40"/>
      <c r="BF40" s="9" t="s">
        <v>18</v>
      </c>
      <c r="BG40"/>
      <c r="BH40">
        <v>6</v>
      </c>
      <c r="BI40">
        <v>6</v>
      </c>
      <c r="BJ40"/>
      <c r="BK40"/>
      <c r="BL40"/>
      <c r="BN40"/>
      <c r="CH40" s="10" t="e">
        <v>#N/A</v>
      </c>
    </row>
    <row r="41" spans="1:86" s="10" customFormat="1" ht="18" hidden="1" customHeight="1">
      <c r="A41" s="24" t="s">
        <v>315</v>
      </c>
      <c r="B41" s="294">
        <v>1</v>
      </c>
      <c r="C41" s="294"/>
      <c r="D41" s="11"/>
      <c r="E41" s="11"/>
      <c r="F41" s="11"/>
      <c r="G41" s="11">
        <v>1</v>
      </c>
      <c r="H41" s="11"/>
      <c r="I41" s="11"/>
      <c r="J41" s="294"/>
      <c r="K41" s="294"/>
      <c r="L41" s="294"/>
      <c r="M41" s="294"/>
      <c r="N41" s="294"/>
      <c r="O41" s="294"/>
      <c r="P41" s="294"/>
      <c r="Q41" s="294"/>
      <c r="R41" s="294"/>
      <c r="S41" s="11"/>
      <c r="T41" s="294"/>
      <c r="U41" s="294"/>
      <c r="V41" s="294"/>
      <c r="W41" s="294"/>
      <c r="X41" s="294"/>
      <c r="Y41" s="294"/>
      <c r="Z41" s="294"/>
      <c r="AA41" s="294"/>
      <c r="AB41" s="294"/>
      <c r="AC41" s="294"/>
      <c r="AD41" s="294"/>
      <c r="AE41" s="294"/>
      <c r="AF41" s="294"/>
      <c r="AG41" s="294"/>
      <c r="AH41" s="18">
        <f t="shared" si="6"/>
        <v>0</v>
      </c>
      <c r="AI41" s="17">
        <f t="shared" si="7"/>
        <v>1</v>
      </c>
      <c r="AJ41" s="16">
        <f t="shared" si="11"/>
        <v>1</v>
      </c>
      <c r="AK41" s="15">
        <f t="shared" si="8"/>
        <v>1</v>
      </c>
      <c r="AL41" s="14"/>
      <c r="AM41" s="13">
        <f t="shared" si="9"/>
        <v>1</v>
      </c>
      <c r="AN41" s="25"/>
      <c r="AO41" s="25"/>
      <c r="AP41" s="25"/>
      <c r="AR41" s="12">
        <f t="shared" si="10"/>
        <v>0.15</v>
      </c>
      <c r="AS41" s="22" t="s">
        <v>315</v>
      </c>
      <c r="AT41" s="11"/>
      <c r="AU41" s="11">
        <v>1</v>
      </c>
      <c r="AV41" s="11"/>
      <c r="AW41" s="11"/>
      <c r="AX41" s="11">
        <v>1</v>
      </c>
      <c r="AY41"/>
      <c r="AZ41"/>
      <c r="BA41"/>
      <c r="BB41"/>
      <c r="BC41"/>
      <c r="BD41"/>
      <c r="BE41"/>
      <c r="BF41" s="9" t="s">
        <v>315</v>
      </c>
      <c r="BG41"/>
      <c r="BH41">
        <v>1</v>
      </c>
      <c r="BI41">
        <v>1</v>
      </c>
      <c r="BJ41"/>
      <c r="BK41"/>
      <c r="BL41"/>
      <c r="BM41"/>
      <c r="BN41"/>
      <c r="CH41" s="10" t="e">
        <v>#N/A</v>
      </c>
    </row>
    <row r="42" spans="1:86" s="10" customFormat="1" ht="18" hidden="1" customHeight="1">
      <c r="A42" s="24" t="s">
        <v>230</v>
      </c>
      <c r="B42" s="294">
        <v>4</v>
      </c>
      <c r="C42" s="294"/>
      <c r="D42" s="11"/>
      <c r="E42" s="11">
        <v>1</v>
      </c>
      <c r="F42" s="11">
        <v>3</v>
      </c>
      <c r="G42" s="11"/>
      <c r="H42" s="11"/>
      <c r="I42" s="11"/>
      <c r="J42" s="294"/>
      <c r="K42" s="294"/>
      <c r="L42" s="294"/>
      <c r="M42" s="294"/>
      <c r="N42" s="294"/>
      <c r="O42" s="294"/>
      <c r="P42" s="294"/>
      <c r="Q42" s="294"/>
      <c r="R42" s="294"/>
      <c r="S42" s="11"/>
      <c r="T42" s="294"/>
      <c r="U42" s="294"/>
      <c r="V42" s="294"/>
      <c r="W42" s="294"/>
      <c r="X42" s="294"/>
      <c r="Y42" s="294"/>
      <c r="Z42" s="294"/>
      <c r="AA42" s="294"/>
      <c r="AB42" s="294"/>
      <c r="AC42" s="294"/>
      <c r="AD42" s="294"/>
      <c r="AE42" s="294"/>
      <c r="AF42" s="294"/>
      <c r="AG42" s="294"/>
      <c r="AH42" s="18">
        <f t="shared" si="6"/>
        <v>0</v>
      </c>
      <c r="AI42" s="17">
        <f t="shared" si="7"/>
        <v>4</v>
      </c>
      <c r="AJ42" s="16">
        <f t="shared" si="11"/>
        <v>1</v>
      </c>
      <c r="AK42" s="15">
        <f t="shared" si="8"/>
        <v>1</v>
      </c>
      <c r="AL42" s="14"/>
      <c r="AM42" s="13">
        <f t="shared" si="9"/>
        <v>4</v>
      </c>
      <c r="AN42" s="25"/>
      <c r="AO42" s="25"/>
      <c r="AP42" s="25"/>
      <c r="AR42" s="12">
        <f t="shared" si="10"/>
        <v>0.6</v>
      </c>
      <c r="AS42" s="22" t="s">
        <v>230</v>
      </c>
      <c r="AT42" s="11"/>
      <c r="AU42" s="11">
        <v>3</v>
      </c>
      <c r="AV42" s="11">
        <v>1</v>
      </c>
      <c r="AW42" s="11"/>
      <c r="AX42" s="11">
        <v>4</v>
      </c>
      <c r="AY42"/>
      <c r="AZ42"/>
      <c r="BA42"/>
      <c r="BB42"/>
      <c r="BC42"/>
      <c r="BD42"/>
      <c r="BE42"/>
      <c r="BF42" s="9" t="s">
        <v>230</v>
      </c>
      <c r="BG42"/>
      <c r="BH42">
        <v>4</v>
      </c>
      <c r="BI42">
        <v>4</v>
      </c>
      <c r="BJ42"/>
      <c r="BK42"/>
      <c r="BL42"/>
      <c r="BM42"/>
      <c r="BN42"/>
      <c r="CH42" s="10" t="e">
        <v>#N/A</v>
      </c>
    </row>
    <row r="43" spans="1:86" s="10" customFormat="1" ht="18" hidden="1" customHeight="1">
      <c r="A43" s="24" t="s">
        <v>14</v>
      </c>
      <c r="B43" s="294">
        <v>2</v>
      </c>
      <c r="C43" s="294"/>
      <c r="D43" s="11"/>
      <c r="E43" s="11">
        <v>1</v>
      </c>
      <c r="F43" s="11">
        <v>1</v>
      </c>
      <c r="G43" s="11"/>
      <c r="H43" s="11"/>
      <c r="I43" s="11"/>
      <c r="J43" s="294"/>
      <c r="K43" s="294"/>
      <c r="L43" s="294"/>
      <c r="M43" s="294"/>
      <c r="N43" s="294"/>
      <c r="O43" s="294"/>
      <c r="P43" s="294"/>
      <c r="Q43" s="294"/>
      <c r="R43" s="294"/>
      <c r="S43" s="11"/>
      <c r="T43" s="294"/>
      <c r="U43" s="294"/>
      <c r="V43" s="294"/>
      <c r="W43" s="294"/>
      <c r="X43" s="294"/>
      <c r="Y43" s="294"/>
      <c r="Z43" s="294"/>
      <c r="AA43" s="294"/>
      <c r="AB43" s="294"/>
      <c r="AC43" s="294"/>
      <c r="AD43" s="294"/>
      <c r="AE43" s="294"/>
      <c r="AF43" s="294"/>
      <c r="AG43" s="294"/>
      <c r="AH43" s="18">
        <f t="shared" si="6"/>
        <v>0</v>
      </c>
      <c r="AI43" s="17">
        <f t="shared" si="7"/>
        <v>2</v>
      </c>
      <c r="AJ43" s="16">
        <f t="shared" si="11"/>
        <v>1</v>
      </c>
      <c r="AK43" s="15">
        <f t="shared" si="8"/>
        <v>1</v>
      </c>
      <c r="AL43" s="14"/>
      <c r="AM43" s="13">
        <f t="shared" si="9"/>
        <v>2</v>
      </c>
      <c r="AN43" s="25"/>
      <c r="AO43" s="25"/>
      <c r="AP43" s="25"/>
      <c r="AR43" s="12">
        <f t="shared" si="10"/>
        <v>0.3</v>
      </c>
      <c r="AS43" s="22" t="s">
        <v>14</v>
      </c>
      <c r="AT43" s="11"/>
      <c r="AU43" s="11">
        <v>2</v>
      </c>
      <c r="AV43" s="11"/>
      <c r="AW43" s="11"/>
      <c r="AX43" s="11">
        <v>2</v>
      </c>
      <c r="AY43"/>
      <c r="AZ43"/>
      <c r="BA43"/>
      <c r="BB43"/>
      <c r="BC43"/>
      <c r="BD43"/>
      <c r="BE43"/>
      <c r="BF43" s="9" t="s">
        <v>14</v>
      </c>
      <c r="BG43"/>
      <c r="BH43">
        <v>2</v>
      </c>
      <c r="BI43">
        <v>2</v>
      </c>
      <c r="BJ43"/>
      <c r="BK43"/>
      <c r="BL43"/>
      <c r="BM43"/>
      <c r="BN43"/>
      <c r="CH43" s="10" t="e">
        <v>#N/A</v>
      </c>
    </row>
    <row r="44" spans="1:86" s="10" customFormat="1" ht="18" hidden="1" customHeight="1">
      <c r="A44" s="24" t="s">
        <v>476</v>
      </c>
      <c r="B44" s="294">
        <v>1</v>
      </c>
      <c r="C44" s="294"/>
      <c r="D44" s="11">
        <v>1</v>
      </c>
      <c r="E44" s="11"/>
      <c r="F44" s="11"/>
      <c r="G44" s="11"/>
      <c r="H44" s="11"/>
      <c r="I44" s="11"/>
      <c r="J44" s="294"/>
      <c r="K44" s="294"/>
      <c r="L44" s="294"/>
      <c r="M44" s="294"/>
      <c r="N44" s="294"/>
      <c r="O44" s="294"/>
      <c r="P44" s="294"/>
      <c r="Q44" s="294"/>
      <c r="R44" s="294"/>
      <c r="S44" s="11"/>
      <c r="T44" s="294"/>
      <c r="U44" s="294"/>
      <c r="V44" s="294"/>
      <c r="W44" s="294"/>
      <c r="X44" s="294"/>
      <c r="Y44" s="294"/>
      <c r="Z44" s="294"/>
      <c r="AA44" s="294"/>
      <c r="AB44" s="294"/>
      <c r="AC44" s="294"/>
      <c r="AD44" s="294"/>
      <c r="AE44" s="294"/>
      <c r="AF44" s="294"/>
      <c r="AG44" s="294"/>
      <c r="AH44" s="18">
        <f t="shared" si="6"/>
        <v>0</v>
      </c>
      <c r="AI44" s="17">
        <f t="shared" si="7"/>
        <v>1</v>
      </c>
      <c r="AJ44" s="16">
        <f t="shared" si="11"/>
        <v>1</v>
      </c>
      <c r="AK44" s="15">
        <f t="shared" si="8"/>
        <v>1</v>
      </c>
      <c r="AL44" s="14"/>
      <c r="AM44" s="13">
        <f t="shared" si="9"/>
        <v>1</v>
      </c>
      <c r="AN44" s="25"/>
      <c r="AO44" s="25"/>
      <c r="AP44" s="25"/>
      <c r="AR44" s="12">
        <f t="shared" si="10"/>
        <v>0.15</v>
      </c>
      <c r="AS44" s="22" t="s">
        <v>476</v>
      </c>
      <c r="AT44" s="11"/>
      <c r="AU44" s="11">
        <v>1</v>
      </c>
      <c r="AV44" s="11"/>
      <c r="AW44" s="11"/>
      <c r="AX44" s="11">
        <v>1</v>
      </c>
      <c r="AY44"/>
      <c r="AZ44"/>
      <c r="BA44"/>
      <c r="BB44"/>
      <c r="BC44"/>
      <c r="BD44"/>
      <c r="BE44"/>
      <c r="BF44" s="9" t="s">
        <v>476</v>
      </c>
      <c r="BG44"/>
      <c r="BH44">
        <v>1</v>
      </c>
      <c r="BI44">
        <v>1</v>
      </c>
      <c r="BJ44"/>
      <c r="BK44"/>
      <c r="BL44"/>
      <c r="BM44"/>
      <c r="BN44"/>
      <c r="CH44" s="10" t="e">
        <v>#N/A</v>
      </c>
    </row>
    <row r="45" spans="1:86" ht="15.75" hidden="1">
      <c r="A45" s="24" t="s">
        <v>73</v>
      </c>
      <c r="B45" s="294">
        <v>2</v>
      </c>
      <c r="C45" s="294">
        <v>2</v>
      </c>
      <c r="D45" s="11"/>
      <c r="E45" s="11"/>
      <c r="F45" s="11"/>
      <c r="G45" s="11">
        <v>2</v>
      </c>
      <c r="H45" s="11">
        <v>1</v>
      </c>
      <c r="I45" s="11"/>
      <c r="J45" s="294"/>
      <c r="K45" s="294"/>
      <c r="L45" s="294"/>
      <c r="M45" s="294"/>
      <c r="N45" s="294">
        <v>1</v>
      </c>
      <c r="O45" s="294"/>
      <c r="P45" s="294"/>
      <c r="Q45" s="294"/>
      <c r="R45" s="294"/>
      <c r="S45" s="11"/>
      <c r="T45" s="294"/>
      <c r="U45" s="294"/>
      <c r="V45" s="294"/>
      <c r="W45" s="294"/>
      <c r="X45" s="294"/>
      <c r="Y45" s="294"/>
      <c r="Z45" s="294"/>
      <c r="AA45" s="294"/>
      <c r="AB45" s="294"/>
      <c r="AC45" s="294"/>
      <c r="AD45" s="294"/>
      <c r="AE45" s="294"/>
      <c r="AF45" s="294"/>
      <c r="AG45" s="294"/>
      <c r="AH45" s="18">
        <f t="shared" si="6"/>
        <v>0</v>
      </c>
      <c r="AI45" s="17">
        <f t="shared" si="7"/>
        <v>4</v>
      </c>
      <c r="AJ45" s="16">
        <f t="shared" si="11"/>
        <v>1</v>
      </c>
      <c r="AK45" s="15">
        <f t="shared" si="8"/>
        <v>2</v>
      </c>
      <c r="AL45" s="14"/>
      <c r="AM45" s="13">
        <f t="shared" si="9"/>
        <v>0</v>
      </c>
      <c r="AR45" s="12">
        <f t="shared" si="10"/>
        <v>0.3</v>
      </c>
      <c r="AS45" s="22" t="s">
        <v>73</v>
      </c>
      <c r="AT45" s="11"/>
      <c r="AU45" s="11"/>
      <c r="AV45" s="11">
        <v>1</v>
      </c>
      <c r="AW45" s="11">
        <v>1</v>
      </c>
      <c r="AX45" s="11">
        <v>2</v>
      </c>
      <c r="BF45" s="9" t="s">
        <v>73</v>
      </c>
      <c r="BH45">
        <v>2</v>
      </c>
      <c r="BI45">
        <v>2</v>
      </c>
      <c r="CH45" s="10" t="e">
        <v>#N/A</v>
      </c>
    </row>
    <row r="46" spans="1:86" ht="15.75" hidden="1">
      <c r="A46" s="24" t="s">
        <v>49</v>
      </c>
      <c r="B46" s="294">
        <v>1</v>
      </c>
      <c r="C46" s="294"/>
      <c r="D46" s="11"/>
      <c r="E46" s="11"/>
      <c r="F46" s="11"/>
      <c r="G46" s="11"/>
      <c r="H46" s="11">
        <v>1</v>
      </c>
      <c r="I46" s="11"/>
      <c r="J46" s="294"/>
      <c r="K46" s="294"/>
      <c r="L46" s="294"/>
      <c r="M46" s="294"/>
      <c r="N46" s="294"/>
      <c r="O46" s="294"/>
      <c r="P46" s="294"/>
      <c r="Q46" s="294"/>
      <c r="R46" s="294"/>
      <c r="S46" s="11"/>
      <c r="T46" s="294"/>
      <c r="U46" s="294"/>
      <c r="V46" s="294"/>
      <c r="W46" s="294"/>
      <c r="X46" s="294"/>
      <c r="Y46" s="294"/>
      <c r="Z46" s="294"/>
      <c r="AA46" s="294"/>
      <c r="AB46" s="294"/>
      <c r="AC46" s="294"/>
      <c r="AD46" s="294"/>
      <c r="AE46" s="294"/>
      <c r="AF46" s="294"/>
      <c r="AG46" s="294"/>
      <c r="AH46" s="18">
        <f>AT46</f>
        <v>0</v>
      </c>
      <c r="AI46" s="17">
        <f t="shared" si="7"/>
        <v>1</v>
      </c>
      <c r="AJ46" s="16">
        <f t="shared" si="11"/>
        <v>1</v>
      </c>
      <c r="AK46" s="15">
        <f t="shared" si="8"/>
        <v>1</v>
      </c>
      <c r="AL46" s="14"/>
      <c r="AM46" s="13">
        <f t="shared" si="9"/>
        <v>1</v>
      </c>
      <c r="AR46" s="12">
        <f t="shared" si="10"/>
        <v>0.15</v>
      </c>
      <c r="AS46" s="22" t="s">
        <v>49</v>
      </c>
      <c r="AT46" s="11"/>
      <c r="AU46" s="11">
        <v>1</v>
      </c>
      <c r="AV46" s="11"/>
      <c r="AW46" s="11"/>
      <c r="AX46" s="11">
        <v>1</v>
      </c>
      <c r="BF46" s="9" t="s">
        <v>49</v>
      </c>
      <c r="BH46">
        <v>1</v>
      </c>
      <c r="BI46">
        <v>1</v>
      </c>
      <c r="CH46" s="10" t="e">
        <v>#N/A</v>
      </c>
    </row>
    <row r="47" spans="1:86" ht="15.75" hidden="1">
      <c r="A47" s="24" t="s">
        <v>349</v>
      </c>
      <c r="B47" s="294">
        <v>2</v>
      </c>
      <c r="C47" s="294">
        <v>2</v>
      </c>
      <c r="D47" s="11"/>
      <c r="E47" s="11"/>
      <c r="F47" s="11"/>
      <c r="G47" s="11"/>
      <c r="H47" s="11"/>
      <c r="I47" s="11"/>
      <c r="J47" s="294"/>
      <c r="K47" s="294"/>
      <c r="L47" s="294"/>
      <c r="M47" s="294"/>
      <c r="N47" s="294"/>
      <c r="O47" s="294"/>
      <c r="P47" s="294"/>
      <c r="Q47" s="294"/>
      <c r="R47" s="294"/>
      <c r="S47" s="11"/>
      <c r="T47" s="294"/>
      <c r="U47" s="294"/>
      <c r="V47" s="294"/>
      <c r="W47" s="294"/>
      <c r="X47" s="294"/>
      <c r="Y47" s="294"/>
      <c r="Z47" s="294"/>
      <c r="AA47" s="294"/>
      <c r="AB47" s="294"/>
      <c r="AC47" s="294"/>
      <c r="AD47" s="294"/>
      <c r="AE47" s="294"/>
      <c r="AF47" s="294"/>
      <c r="AG47" s="294"/>
      <c r="AH47" s="18">
        <f t="shared" si="6"/>
        <v>0</v>
      </c>
      <c r="AI47" s="17">
        <f t="shared" si="7"/>
        <v>0</v>
      </c>
      <c r="AJ47" s="16">
        <f t="shared" si="11"/>
        <v>1</v>
      </c>
      <c r="AK47" s="15">
        <f t="shared" si="8"/>
        <v>0</v>
      </c>
      <c r="AL47" s="14"/>
      <c r="AM47" s="13">
        <f t="shared" si="9"/>
        <v>4</v>
      </c>
      <c r="AR47" s="12">
        <f t="shared" si="10"/>
        <v>0.3</v>
      </c>
      <c r="AS47" s="22" t="s">
        <v>349</v>
      </c>
      <c r="AT47" s="11"/>
      <c r="AU47" s="11">
        <v>2</v>
      </c>
      <c r="AV47" s="11"/>
      <c r="AW47" s="11"/>
      <c r="AX47" s="11">
        <v>2</v>
      </c>
      <c r="BF47" s="9" t="s">
        <v>349</v>
      </c>
      <c r="BH47">
        <v>2</v>
      </c>
      <c r="BI47">
        <v>2</v>
      </c>
      <c r="CH47" s="10" t="e">
        <v>#N/A</v>
      </c>
    </row>
    <row r="48" spans="1:86" ht="16.5" hidden="1" thickBot="1">
      <c r="A48" s="23" t="s">
        <v>333</v>
      </c>
      <c r="B48" s="294">
        <v>6</v>
      </c>
      <c r="C48" s="294"/>
      <c r="D48" s="11">
        <v>4</v>
      </c>
      <c r="E48" s="11">
        <v>1</v>
      </c>
      <c r="F48" s="11">
        <v>1</v>
      </c>
      <c r="G48" s="11"/>
      <c r="H48" s="11"/>
      <c r="I48" s="11"/>
      <c r="J48" s="294"/>
      <c r="K48" s="294"/>
      <c r="L48" s="294"/>
      <c r="M48" s="294"/>
      <c r="N48" s="294"/>
      <c r="O48" s="294"/>
      <c r="P48" s="294"/>
      <c r="Q48" s="294"/>
      <c r="R48" s="294"/>
      <c r="S48" s="11"/>
      <c r="T48" s="294"/>
      <c r="U48" s="294"/>
      <c r="V48" s="294"/>
      <c r="W48" s="294"/>
      <c r="X48" s="294"/>
      <c r="Y48" s="294"/>
      <c r="Z48" s="294"/>
      <c r="AA48" s="294"/>
      <c r="AB48" s="294"/>
      <c r="AC48" s="294"/>
      <c r="AD48" s="294"/>
      <c r="AE48" s="294"/>
      <c r="AF48" s="294"/>
      <c r="AG48" s="294"/>
      <c r="AH48" s="18">
        <f t="shared" si="6"/>
        <v>0</v>
      </c>
      <c r="AI48" s="17">
        <f t="shared" si="7"/>
        <v>6</v>
      </c>
      <c r="AJ48" s="16">
        <f t="shared" si="11"/>
        <v>1</v>
      </c>
      <c r="AK48" s="15">
        <f t="shared" si="8"/>
        <v>1</v>
      </c>
      <c r="AL48" s="14"/>
      <c r="AM48" s="13">
        <f t="shared" si="9"/>
        <v>6</v>
      </c>
      <c r="AR48" s="12">
        <f t="shared" si="10"/>
        <v>0.89999999999999991</v>
      </c>
      <c r="AS48" s="22" t="s">
        <v>333</v>
      </c>
      <c r="AT48" s="11"/>
      <c r="AU48" s="11">
        <v>6</v>
      </c>
      <c r="AV48" s="11"/>
      <c r="AW48" s="11"/>
      <c r="AX48" s="11">
        <v>6</v>
      </c>
      <c r="BF48" s="9" t="s">
        <v>333</v>
      </c>
      <c r="BH48">
        <v>6</v>
      </c>
      <c r="BI48">
        <v>6</v>
      </c>
      <c r="CH48" s="10" t="e">
        <v>#N/A</v>
      </c>
    </row>
    <row r="49" spans="1:86" ht="16.5" hidden="1" thickBot="1">
      <c r="A49" s="21" t="s">
        <v>1107</v>
      </c>
      <c r="B49" s="293">
        <v>43</v>
      </c>
      <c r="C49" s="20">
        <v>12</v>
      </c>
      <c r="D49" s="20">
        <v>13</v>
      </c>
      <c r="E49" s="20">
        <v>7</v>
      </c>
      <c r="F49" s="20">
        <v>7</v>
      </c>
      <c r="G49" s="20">
        <v>6</v>
      </c>
      <c r="H49" s="20">
        <v>4</v>
      </c>
      <c r="I49" s="20">
        <v>1</v>
      </c>
      <c r="J49" s="20">
        <v>2</v>
      </c>
      <c r="K49" s="20"/>
      <c r="L49" s="20">
        <v>1</v>
      </c>
      <c r="M49" s="20"/>
      <c r="N49" s="20">
        <v>1</v>
      </c>
      <c r="O49" s="20"/>
      <c r="P49" s="20"/>
      <c r="Q49" s="20"/>
      <c r="R49" s="20"/>
      <c r="S49" s="20"/>
      <c r="T49" s="20"/>
      <c r="U49" s="20"/>
      <c r="V49" s="20"/>
      <c r="W49" s="20"/>
      <c r="X49" s="20"/>
      <c r="Y49" s="20"/>
      <c r="Z49" s="20"/>
      <c r="AA49" s="20"/>
      <c r="AB49" s="20"/>
      <c r="AC49" s="20"/>
      <c r="AD49" s="20"/>
      <c r="AE49" s="20"/>
      <c r="AF49" s="20"/>
      <c r="AG49" s="19"/>
      <c r="AH49" s="18">
        <f t="shared" si="6"/>
        <v>1</v>
      </c>
      <c r="AI49" s="17">
        <f t="shared" si="7"/>
        <v>42</v>
      </c>
      <c r="AJ49" s="16">
        <f t="shared" si="11"/>
        <v>0.97674418604651159</v>
      </c>
      <c r="AK49" s="15">
        <f t="shared" si="8"/>
        <v>0.97674418604651159</v>
      </c>
      <c r="AL49" s="14"/>
      <c r="AM49" s="13">
        <f t="shared" si="9"/>
        <v>44</v>
      </c>
      <c r="AR49" s="12">
        <f t="shared" si="10"/>
        <v>6.45</v>
      </c>
      <c r="AS49" s="11" t="s">
        <v>1107</v>
      </c>
      <c r="AT49" s="11">
        <v>1</v>
      </c>
      <c r="AU49" s="11">
        <v>33</v>
      </c>
      <c r="AV49" s="11">
        <v>6</v>
      </c>
      <c r="AW49" s="11">
        <v>3</v>
      </c>
      <c r="AX49" s="11">
        <v>43</v>
      </c>
      <c r="BF49" s="9" t="s">
        <v>1107</v>
      </c>
      <c r="BG49">
        <v>1</v>
      </c>
      <c r="BH49">
        <v>42</v>
      </c>
      <c r="BI49">
        <v>43</v>
      </c>
      <c r="CH49" s="10" t="e">
        <v>#N/A</v>
      </c>
    </row>
    <row r="50" spans="1:86" ht="16.5" hidden="1" thickBot="1">
      <c r="AH50" s="18">
        <f t="shared" si="6"/>
        <v>0</v>
      </c>
      <c r="AI50" s="17">
        <f t="shared" si="7"/>
        <v>0</v>
      </c>
      <c r="AJ50" s="16" t="e">
        <f t="shared" si="11"/>
        <v>#DIV/0!</v>
      </c>
      <c r="AK50" s="15" t="e">
        <f t="shared" si="8"/>
        <v>#DIV/0!</v>
      </c>
      <c r="AL50" s="14"/>
      <c r="AM50" s="13">
        <f t="shared" si="9"/>
        <v>0</v>
      </c>
      <c r="AR50" s="12">
        <f t="shared" si="10"/>
        <v>0</v>
      </c>
      <c r="CH50" s="10" t="e">
        <v>#N/A</v>
      </c>
    </row>
    <row r="51" spans="1:86" ht="15.75" hidden="1">
      <c r="CH51" s="10" t="e">
        <v>#N/A</v>
      </c>
    </row>
    <row r="52" spans="1:86" ht="15.75">
      <c r="CH52" s="10" t="e">
        <v>#N/A</v>
      </c>
    </row>
    <row r="53" spans="1:86" ht="15.75">
      <c r="CH53" s="10" t="e">
        <v>#N/A</v>
      </c>
    </row>
    <row r="54" spans="1:86" ht="15.75">
      <c r="CH54" s="10" t="e">
        <v>#N/A</v>
      </c>
    </row>
    <row r="55" spans="1:86" ht="15.75">
      <c r="CH55" s="10" t="e">
        <v>#N/A</v>
      </c>
    </row>
    <row r="56" spans="1:86" ht="15.75">
      <c r="CH56" s="10" t="e">
        <v>#N/A</v>
      </c>
    </row>
    <row r="57" spans="1:86" ht="15.75">
      <c r="CH57" s="10" t="e">
        <v>#N/A</v>
      </c>
    </row>
    <row r="58" spans="1:86" ht="15.75">
      <c r="CH58" s="10" t="e">
        <v>#N/A</v>
      </c>
    </row>
    <row r="59" spans="1:86" ht="15.75">
      <c r="CH59" s="10" t="e">
        <v>#N/A</v>
      </c>
    </row>
    <row r="60" spans="1:86" ht="15.75">
      <c r="CH60" s="10" t="e">
        <v>#N/A</v>
      </c>
    </row>
    <row r="61" spans="1:86" ht="15.75">
      <c r="CH61" s="10" t="e">
        <v>#N/A</v>
      </c>
    </row>
    <row r="62" spans="1:86" ht="15.75">
      <c r="CH62" s="10" t="e">
        <v>#N/A</v>
      </c>
    </row>
    <row r="63" spans="1:86" ht="15.75">
      <c r="CH63" s="10" t="e">
        <v>#N/A</v>
      </c>
    </row>
    <row r="64" spans="1:86" ht="15.75">
      <c r="CH64" s="10" t="e">
        <v>#N/A</v>
      </c>
    </row>
    <row r="65" spans="86:86" ht="15.75">
      <c r="CH65" s="10" t="e">
        <v>#N/A</v>
      </c>
    </row>
    <row r="66" spans="86:86" ht="15.75">
      <c r="CH66" s="10" t="e">
        <v>#N/A</v>
      </c>
    </row>
    <row r="67" spans="86:86" ht="15.75">
      <c r="CH67" s="10" t="e">
        <v>#N/A</v>
      </c>
    </row>
    <row r="68" spans="86:86" ht="15.75">
      <c r="CH68" s="10" t="e">
        <v>#N/A</v>
      </c>
    </row>
    <row r="69" spans="86:86" ht="15.75">
      <c r="CH69" s="10" t="e">
        <v>#N/A</v>
      </c>
    </row>
    <row r="70" spans="86:86" ht="15.75">
      <c r="CH70" s="10" t="e">
        <v>#N/A</v>
      </c>
    </row>
    <row r="71" spans="86:86" ht="15.75">
      <c r="CH71" s="10" t="e">
        <v>#N/A</v>
      </c>
    </row>
    <row r="72" spans="86:86" ht="15.75">
      <c r="CH72" s="10" t="e">
        <v>#N/A</v>
      </c>
    </row>
    <row r="73" spans="86:86" ht="15.75">
      <c r="CH73" s="10" t="e">
        <v>#N/A</v>
      </c>
    </row>
    <row r="74" spans="86:86" ht="15.75">
      <c r="CH74" s="10" t="e">
        <v>#N/A</v>
      </c>
    </row>
    <row r="75" spans="86:86" ht="15.75">
      <c r="CH75" s="10" t="e">
        <v>#N/A</v>
      </c>
    </row>
    <row r="76" spans="86:86" ht="15.75">
      <c r="CH76" s="10" t="e">
        <v>#N/A</v>
      </c>
    </row>
    <row r="77" spans="86:86" ht="15.75">
      <c r="CH77" s="10" t="e">
        <v>#N/A</v>
      </c>
    </row>
    <row r="78" spans="86:86" ht="15.75">
      <c r="CH78" s="10" t="e">
        <v>#N/A</v>
      </c>
    </row>
    <row r="79" spans="86:86" ht="15.75">
      <c r="CH79" s="10" t="e">
        <v>#N/A</v>
      </c>
    </row>
    <row r="80" spans="86:86" ht="15.75">
      <c r="CH80" s="10" t="e">
        <v>#N/A</v>
      </c>
    </row>
    <row r="81" spans="86:86" ht="15.75">
      <c r="CH81" s="10" t="e">
        <v>#N/A</v>
      </c>
    </row>
    <row r="82" spans="86:86" ht="15.75">
      <c r="CH82" s="10" t="e">
        <v>#N/A</v>
      </c>
    </row>
    <row r="83" spans="86:86" ht="15.75">
      <c r="CH83" s="10" t="e">
        <v>#N/A</v>
      </c>
    </row>
    <row r="84" spans="86:86" ht="15.75">
      <c r="CH84" s="10" t="e">
        <v>#N/A</v>
      </c>
    </row>
    <row r="85" spans="86:86" ht="15.75">
      <c r="CH85" s="10" t="e">
        <v>#N/A</v>
      </c>
    </row>
    <row r="86" spans="86:86" ht="15.75">
      <c r="CH86" s="10" t="e">
        <v>#N/A</v>
      </c>
    </row>
    <row r="87" spans="86:86" ht="15.75">
      <c r="CH87" s="10" t="e">
        <v>#N/A</v>
      </c>
    </row>
    <row r="88" spans="86:86" ht="15.75">
      <c r="CH88" s="10" t="e">
        <v>#N/A</v>
      </c>
    </row>
    <row r="89" spans="86:86" ht="15.75">
      <c r="CH89" s="10" t="e">
        <v>#N/A</v>
      </c>
    </row>
    <row r="90" spans="86:86" ht="15.75">
      <c r="CH90" s="10" t="e">
        <v>#N/A</v>
      </c>
    </row>
    <row r="91" spans="86:86" ht="15.75">
      <c r="CH91" s="10" t="e">
        <v>#N/A</v>
      </c>
    </row>
    <row r="92" spans="86:86" ht="15.75">
      <c r="CH92" s="10" t="e">
        <v>#N/A</v>
      </c>
    </row>
    <row r="93" spans="86:86" ht="15.75">
      <c r="CH93" s="10" t="e">
        <v>#N/A</v>
      </c>
    </row>
    <row r="94" spans="86:86" ht="15.75">
      <c r="CH94" s="10" t="e">
        <v>#N/A</v>
      </c>
    </row>
    <row r="95" spans="86:86" ht="15.75">
      <c r="CH95" s="10" t="e">
        <v>#N/A</v>
      </c>
    </row>
    <row r="96" spans="86:86" ht="15.75">
      <c r="CH96" s="10" t="e">
        <v>#N/A</v>
      </c>
    </row>
    <row r="97" spans="86:86" ht="15.75">
      <c r="CH97" s="10" t="e">
        <v>#N/A</v>
      </c>
    </row>
    <row r="98" spans="86:86" ht="15.75">
      <c r="CH98" s="10" t="e">
        <v>#N/A</v>
      </c>
    </row>
    <row r="99" spans="86:86" ht="15.75">
      <c r="CH99" s="10" t="e">
        <v>#N/A</v>
      </c>
    </row>
    <row r="100" spans="86:86" ht="15.75">
      <c r="CH100" s="10" t="e">
        <v>#N/A</v>
      </c>
    </row>
    <row r="101" spans="86:86" ht="15.75">
      <c r="CH101" s="10" t="e">
        <v>#N/A</v>
      </c>
    </row>
    <row r="102" spans="86:86" ht="15.75">
      <c r="CH102" s="10" t="e">
        <v>#N/A</v>
      </c>
    </row>
    <row r="103" spans="86:86" ht="15.75">
      <c r="CH103" s="10" t="e">
        <v>#N/A</v>
      </c>
    </row>
    <row r="104" spans="86:86" ht="15.75">
      <c r="CH104" s="10" t="e">
        <v>#N/A</v>
      </c>
    </row>
    <row r="105" spans="86:86" ht="15.75">
      <c r="CH105" s="10" t="e">
        <v>#N/A</v>
      </c>
    </row>
    <row r="106" spans="86:86" ht="15.75">
      <c r="CH106" s="10" t="e">
        <v>#N/A</v>
      </c>
    </row>
    <row r="107" spans="86:86" ht="15.75">
      <c r="CH107" s="10" t="e">
        <v>#N/A</v>
      </c>
    </row>
    <row r="108" spans="86:86" ht="15.75">
      <c r="CH108" s="10" t="e">
        <v>#N/A</v>
      </c>
    </row>
    <row r="109" spans="86:86" ht="15.75">
      <c r="CH109" s="10" t="e">
        <v>#N/A</v>
      </c>
    </row>
    <row r="110" spans="86:86" ht="15.75">
      <c r="CH110" s="10" t="e">
        <v>#N/A</v>
      </c>
    </row>
    <row r="111" spans="86:86" ht="15.75">
      <c r="CH111" s="10" t="e">
        <v>#N/A</v>
      </c>
    </row>
    <row r="112" spans="86:86" ht="15.75">
      <c r="CH112" s="10" t="e">
        <v>#N/A</v>
      </c>
    </row>
    <row r="113" spans="86:86" ht="15.75">
      <c r="CH113" s="10" t="e">
        <v>#N/A</v>
      </c>
    </row>
    <row r="114" spans="86:86" ht="15.75">
      <c r="CH114" s="10" t="e">
        <v>#N/A</v>
      </c>
    </row>
    <row r="115" spans="86:86" ht="15.75">
      <c r="CH115" s="10" t="e">
        <v>#N/A</v>
      </c>
    </row>
    <row r="116" spans="86:86" ht="15.75">
      <c r="CH116" s="10" t="e">
        <v>#N/A</v>
      </c>
    </row>
    <row r="117" spans="86:86" ht="15.75">
      <c r="CH117" s="10" t="e">
        <v>#N/A</v>
      </c>
    </row>
    <row r="118" spans="86:86" ht="15.75">
      <c r="CH118" s="10" t="e">
        <v>#N/A</v>
      </c>
    </row>
    <row r="119" spans="86:86" ht="15.75">
      <c r="CH119" s="10" t="e">
        <v>#N/A</v>
      </c>
    </row>
    <row r="120" spans="86:86" ht="15.75">
      <c r="CH120" s="10" t="e">
        <v>#N/A</v>
      </c>
    </row>
    <row r="121" spans="86:86" ht="15.75">
      <c r="CH121" s="10" t="e">
        <v>#N/A</v>
      </c>
    </row>
    <row r="122" spans="86:86" ht="15.75">
      <c r="CH122" s="10" t="e">
        <v>#N/A</v>
      </c>
    </row>
    <row r="123" spans="86:86" ht="15.75">
      <c r="CH123" s="10" t="e">
        <v>#N/A</v>
      </c>
    </row>
    <row r="124" spans="86:86" ht="15.75">
      <c r="CH124" s="10" t="e">
        <v>#N/A</v>
      </c>
    </row>
    <row r="125" spans="86:86" ht="15.75">
      <c r="CH125" s="10" t="e">
        <v>#N/A</v>
      </c>
    </row>
    <row r="126" spans="86:86" ht="15.75">
      <c r="CH126" s="10" t="e">
        <v>#N/A</v>
      </c>
    </row>
    <row r="127" spans="86:86" ht="15.75">
      <c r="CH127" s="10" t="e">
        <v>#N/A</v>
      </c>
    </row>
    <row r="128" spans="86:86" ht="15.75">
      <c r="CH128" s="10" t="e">
        <v>#N/A</v>
      </c>
    </row>
    <row r="129" spans="86:86" ht="15.75">
      <c r="CH129" s="10" t="e">
        <v>#N/A</v>
      </c>
    </row>
    <row r="130" spans="86:86" ht="15.75">
      <c r="CH130" s="10" t="e">
        <v>#N/A</v>
      </c>
    </row>
    <row r="131" spans="86:86" ht="15.75">
      <c r="CH131" s="10" t="e">
        <v>#N/A</v>
      </c>
    </row>
    <row r="132" spans="86:86" ht="15.75">
      <c r="CH132" s="10" t="e">
        <v>#N/A</v>
      </c>
    </row>
    <row r="133" spans="86:86" ht="15.75">
      <c r="CH133" s="10" t="e">
        <v>#N/A</v>
      </c>
    </row>
    <row r="134" spans="86:86" ht="15.75">
      <c r="CH134" s="10" t="e">
        <v>#N/A</v>
      </c>
    </row>
    <row r="135" spans="86:86" ht="15.75">
      <c r="CH135" s="10" t="e">
        <v>#N/A</v>
      </c>
    </row>
    <row r="136" spans="86:86" ht="15.75">
      <c r="CH136" s="10" t="e">
        <v>#N/A</v>
      </c>
    </row>
    <row r="137" spans="86:86" ht="15.75">
      <c r="CH137" s="10" t="e">
        <v>#N/A</v>
      </c>
    </row>
    <row r="138" spans="86:86" ht="15.75">
      <c r="CH138" s="10" t="e">
        <v>#N/A</v>
      </c>
    </row>
    <row r="139" spans="86:86" ht="15.75">
      <c r="CH139" s="10" t="e">
        <v>#N/A</v>
      </c>
    </row>
    <row r="140" spans="86:86" ht="15.75">
      <c r="CH140" s="10" t="e">
        <v>#N/A</v>
      </c>
    </row>
    <row r="141" spans="86:86" ht="15.75">
      <c r="CH141" s="10" t="e">
        <v>#N/A</v>
      </c>
    </row>
    <row r="142" spans="86:86" ht="15.75">
      <c r="CH142" s="10" t="e">
        <v>#N/A</v>
      </c>
    </row>
    <row r="143" spans="86:86" ht="15.75">
      <c r="CH143" s="10" t="e">
        <v>#N/A</v>
      </c>
    </row>
    <row r="144" spans="86:86" ht="15.75">
      <c r="CH144" s="10" t="e">
        <v>#N/A</v>
      </c>
    </row>
    <row r="145" spans="86:86" ht="15.75">
      <c r="CH145" s="10" t="e">
        <v>#N/A</v>
      </c>
    </row>
    <row r="146" spans="86:86" ht="15.75">
      <c r="CH146" s="10" t="e">
        <v>#N/A</v>
      </c>
    </row>
    <row r="147" spans="86:86" ht="15.75">
      <c r="CH147" s="10" t="e">
        <v>#N/A</v>
      </c>
    </row>
    <row r="148" spans="86:86" ht="15.75">
      <c r="CH148" s="10" t="e">
        <v>#N/A</v>
      </c>
    </row>
    <row r="149" spans="86:86" ht="15.75">
      <c r="CH149" s="10" t="e">
        <v>#N/A</v>
      </c>
    </row>
    <row r="150" spans="86:86" ht="15.75">
      <c r="CH150" s="10" t="e">
        <v>#N/A</v>
      </c>
    </row>
    <row r="151" spans="86:86" ht="15.75">
      <c r="CH151" s="10" t="e">
        <v>#N/A</v>
      </c>
    </row>
    <row r="152" spans="86:86" ht="15.75">
      <c r="CH152" s="10" t="e">
        <v>#N/A</v>
      </c>
    </row>
    <row r="153" spans="86:86" ht="15.75">
      <c r="CH153" s="10" t="e">
        <v>#N/A</v>
      </c>
    </row>
    <row r="154" spans="86:86" ht="15.75">
      <c r="CH154" s="10" t="e">
        <v>#N/A</v>
      </c>
    </row>
    <row r="155" spans="86:86" ht="15.75">
      <c r="CH155" s="10" t="e">
        <v>#N/A</v>
      </c>
    </row>
    <row r="156" spans="86:86" ht="15.75">
      <c r="CH156" s="10" t="e">
        <v>#N/A</v>
      </c>
    </row>
    <row r="157" spans="86:86" ht="15.75">
      <c r="CH157" s="10" t="e">
        <v>#N/A</v>
      </c>
    </row>
    <row r="158" spans="86:86" ht="15.75">
      <c r="CH158" s="10" t="e">
        <v>#N/A</v>
      </c>
    </row>
    <row r="159" spans="86:86" ht="15.75">
      <c r="CH159" s="10" t="e">
        <v>#N/A</v>
      </c>
    </row>
    <row r="160" spans="86:86" ht="15.75">
      <c r="CH160" s="10" t="e">
        <v>#N/A</v>
      </c>
    </row>
    <row r="161" spans="86:86" ht="15.75">
      <c r="CH161" s="10" t="e">
        <v>#N/A</v>
      </c>
    </row>
    <row r="162" spans="86:86" ht="15.75">
      <c r="CH162" s="10" t="e">
        <v>#N/A</v>
      </c>
    </row>
    <row r="163" spans="86:86" ht="15.75">
      <c r="CH163" s="10" t="e">
        <v>#N/A</v>
      </c>
    </row>
    <row r="164" spans="86:86" ht="15.75">
      <c r="CH164" s="10" t="e">
        <v>#N/A</v>
      </c>
    </row>
    <row r="165" spans="86:86" ht="15.75">
      <c r="CH165" s="10" t="e">
        <v>#N/A</v>
      </c>
    </row>
    <row r="166" spans="86:86" ht="15.75">
      <c r="CH166" s="10" t="e">
        <v>#N/A</v>
      </c>
    </row>
    <row r="167" spans="86:86" ht="15.75">
      <c r="CH167" s="10" t="e">
        <v>#N/A</v>
      </c>
    </row>
    <row r="168" spans="86:86" ht="15.75">
      <c r="CH168" s="10" t="e">
        <v>#N/A</v>
      </c>
    </row>
    <row r="169" spans="86:86" ht="15.75">
      <c r="CH169" s="10" t="e">
        <v>#N/A</v>
      </c>
    </row>
    <row r="170" spans="86:86" ht="15.75">
      <c r="CH170" s="10" t="e">
        <v>#N/A</v>
      </c>
    </row>
    <row r="171" spans="86:86" ht="15.75">
      <c r="CH171" s="10" t="e">
        <v>#N/A</v>
      </c>
    </row>
    <row r="172" spans="86:86" ht="15.75">
      <c r="CH172" s="10" t="e">
        <v>#N/A</v>
      </c>
    </row>
    <row r="173" spans="86:86" ht="15.75">
      <c r="CH173" s="10" t="e">
        <v>#N/A</v>
      </c>
    </row>
    <row r="174" spans="86:86" ht="15.75">
      <c r="CH174" s="10" t="e">
        <v>#N/A</v>
      </c>
    </row>
    <row r="175" spans="86:86" ht="15.75">
      <c r="CH175" s="10" t="e">
        <v>#N/A</v>
      </c>
    </row>
    <row r="176" spans="86:86" ht="15.75">
      <c r="CH176" s="10" t="e">
        <v>#N/A</v>
      </c>
    </row>
    <row r="177" spans="86:86" ht="15.75">
      <c r="CH177" s="10" t="e">
        <v>#N/A</v>
      </c>
    </row>
    <row r="178" spans="86:86" ht="15.75">
      <c r="CH178" s="10" t="e">
        <v>#N/A</v>
      </c>
    </row>
    <row r="179" spans="86:86" ht="15.75">
      <c r="CH179" s="10" t="e">
        <v>#N/A</v>
      </c>
    </row>
    <row r="180" spans="86:86" ht="15.75">
      <c r="CH180" s="10" t="e">
        <v>#N/A</v>
      </c>
    </row>
    <row r="181" spans="86:86" ht="15.75">
      <c r="CH181" s="10" t="e">
        <v>#N/A</v>
      </c>
    </row>
    <row r="182" spans="86:86" ht="15.75">
      <c r="CH182" s="10" t="e">
        <v>#N/A</v>
      </c>
    </row>
    <row r="183" spans="86:86" ht="15.75">
      <c r="CH183" s="10" t="e">
        <v>#N/A</v>
      </c>
    </row>
    <row r="184" spans="86:86" ht="15.75">
      <c r="CH184" s="10" t="e">
        <v>#N/A</v>
      </c>
    </row>
    <row r="185" spans="86:86" ht="15.75">
      <c r="CH185" s="10" t="e">
        <v>#N/A</v>
      </c>
    </row>
    <row r="186" spans="86:86" ht="15.75">
      <c r="CH186" s="10" t="e">
        <v>#N/A</v>
      </c>
    </row>
    <row r="187" spans="86:86" ht="15.75">
      <c r="CH187" s="10" t="e">
        <v>#N/A</v>
      </c>
    </row>
    <row r="188" spans="86:86" ht="15.75">
      <c r="CH188" s="10" t="e">
        <v>#N/A</v>
      </c>
    </row>
    <row r="189" spans="86:86" ht="15.75">
      <c r="CH189" s="10" t="e">
        <v>#N/A</v>
      </c>
    </row>
    <row r="190" spans="86:86" ht="15.75">
      <c r="CH190" s="10" t="e">
        <v>#N/A</v>
      </c>
    </row>
    <row r="191" spans="86:86" ht="15.75">
      <c r="CH191" s="10" t="e">
        <v>#N/A</v>
      </c>
    </row>
    <row r="192" spans="86:86" ht="15.75">
      <c r="CH192" s="10" t="e">
        <v>#N/A</v>
      </c>
    </row>
    <row r="193" spans="86:86" ht="15.75">
      <c r="CH193" s="10" t="e">
        <v>#N/A</v>
      </c>
    </row>
    <row r="194" spans="86:86" ht="15.75">
      <c r="CH194" s="10" t="e">
        <v>#N/A</v>
      </c>
    </row>
    <row r="195" spans="86:86" ht="15.75">
      <c r="CH195" s="10" t="e">
        <v>#N/A</v>
      </c>
    </row>
    <row r="196" spans="86:86" ht="15.75">
      <c r="CH196" s="10" t="e">
        <v>#N/A</v>
      </c>
    </row>
    <row r="197" spans="86:86" ht="15.75">
      <c r="CH197" s="10" t="e">
        <v>#N/A</v>
      </c>
    </row>
    <row r="198" spans="86:86" ht="15.75">
      <c r="CH198" s="10" t="e">
        <v>#N/A</v>
      </c>
    </row>
    <row r="199" spans="86:86" ht="15.75">
      <c r="CH199" s="10" t="e">
        <v>#N/A</v>
      </c>
    </row>
    <row r="200" spans="86:86" ht="15.75">
      <c r="CH200" s="10" t="e">
        <v>#N/A</v>
      </c>
    </row>
    <row r="201" spans="86:86" ht="15.75">
      <c r="CH201" s="10" t="e">
        <v>#N/A</v>
      </c>
    </row>
    <row r="202" spans="86:86" ht="15.75">
      <c r="CH202" s="10" t="e">
        <v>#N/A</v>
      </c>
    </row>
    <row r="203" spans="86:86" ht="15.75">
      <c r="CH203" s="10" t="e">
        <v>#N/A</v>
      </c>
    </row>
    <row r="204" spans="86:86" ht="15.75">
      <c r="CH204" s="10" t="e">
        <v>#N/A</v>
      </c>
    </row>
    <row r="205" spans="86:86" ht="15.75">
      <c r="CH205" s="10" t="e">
        <v>#N/A</v>
      </c>
    </row>
    <row r="206" spans="86:86" ht="15.75">
      <c r="CH206" s="10" t="e">
        <v>#N/A</v>
      </c>
    </row>
    <row r="207" spans="86:86" ht="15.75">
      <c r="CH207" s="10" t="e">
        <v>#N/A</v>
      </c>
    </row>
    <row r="208" spans="86:86" ht="15.75">
      <c r="CH208" s="10" t="e">
        <v>#N/A</v>
      </c>
    </row>
    <row r="209" spans="86:86" ht="15.75">
      <c r="CH209" s="10" t="e">
        <v>#N/A</v>
      </c>
    </row>
    <row r="210" spans="86:86" ht="15.75">
      <c r="CH210" s="10" t="e">
        <v>#N/A</v>
      </c>
    </row>
    <row r="211" spans="86:86" ht="15.75">
      <c r="CH211" s="10" t="e">
        <v>#N/A</v>
      </c>
    </row>
    <row r="212" spans="86:86" ht="15.75">
      <c r="CH212" s="10" t="e">
        <v>#N/A</v>
      </c>
    </row>
    <row r="213" spans="86:86" ht="15.75">
      <c r="CH213" s="10" t="e">
        <v>#N/A</v>
      </c>
    </row>
    <row r="214" spans="86:86" ht="15.75">
      <c r="CH214" s="10" t="e">
        <v>#N/A</v>
      </c>
    </row>
    <row r="215" spans="86:86" ht="15.75">
      <c r="CH215" s="10" t="e">
        <v>#N/A</v>
      </c>
    </row>
    <row r="216" spans="86:86" ht="15.75">
      <c r="CH216" s="10" t="e">
        <v>#N/A</v>
      </c>
    </row>
    <row r="217" spans="86:86" ht="15.75">
      <c r="CH217" s="10" t="e">
        <v>#N/A</v>
      </c>
    </row>
    <row r="218" spans="86:86" ht="15.75">
      <c r="CH218" s="10" t="e">
        <v>#N/A</v>
      </c>
    </row>
    <row r="219" spans="86:86" ht="15.75">
      <c r="CH219" s="10" t="e">
        <v>#N/A</v>
      </c>
    </row>
    <row r="220" spans="86:86" ht="15.75">
      <c r="CH220" s="10" t="e">
        <v>#N/A</v>
      </c>
    </row>
    <row r="221" spans="86:86" ht="15.75">
      <c r="CH221" s="10" t="e">
        <v>#N/A</v>
      </c>
    </row>
    <row r="222" spans="86:86" ht="15.75">
      <c r="CH222" s="10" t="e">
        <v>#N/A</v>
      </c>
    </row>
    <row r="223" spans="86:86" ht="15.75">
      <c r="CH223" s="10" t="e">
        <v>#N/A</v>
      </c>
    </row>
    <row r="224" spans="86:86" ht="15.75">
      <c r="CH224" s="10" t="e">
        <v>#N/A</v>
      </c>
    </row>
    <row r="225" spans="86:86" ht="15.75">
      <c r="CH225" s="10" t="e">
        <v>#N/A</v>
      </c>
    </row>
    <row r="226" spans="86:86" ht="15.75">
      <c r="CH226" s="10" t="e">
        <v>#N/A</v>
      </c>
    </row>
    <row r="227" spans="86:86" ht="15.75">
      <c r="CH227" s="10" t="e">
        <v>#N/A</v>
      </c>
    </row>
    <row r="228" spans="86:86" ht="15.75">
      <c r="CH228" s="10" t="e">
        <v>#N/A</v>
      </c>
    </row>
    <row r="229" spans="86:86" ht="15.75">
      <c r="CH229" s="10" t="e">
        <v>#N/A</v>
      </c>
    </row>
    <row r="230" spans="86:86" ht="15.75">
      <c r="CH230" s="10" t="e">
        <v>#N/A</v>
      </c>
    </row>
    <row r="231" spans="86:86" ht="15.75">
      <c r="CH231" s="10" t="e">
        <v>#N/A</v>
      </c>
    </row>
    <row r="232" spans="86:86" ht="15.75">
      <c r="CH232" s="10" t="e">
        <v>#N/A</v>
      </c>
    </row>
    <row r="233" spans="86:86" ht="15.75">
      <c r="CH233" s="10" t="e">
        <v>#N/A</v>
      </c>
    </row>
    <row r="234" spans="86:86" ht="15.75">
      <c r="CH234" s="10" t="e">
        <v>#N/A</v>
      </c>
    </row>
    <row r="235" spans="86:86" ht="15.75">
      <c r="CH235" s="10" t="e">
        <v>#N/A</v>
      </c>
    </row>
    <row r="236" spans="86:86" ht="15.75">
      <c r="CH236" s="10" t="e">
        <v>#N/A</v>
      </c>
    </row>
    <row r="237" spans="86:86" ht="15.75">
      <c r="CH237" s="10" t="e">
        <v>#N/A</v>
      </c>
    </row>
    <row r="238" spans="86:86" ht="15.75">
      <c r="CH238" s="10" t="e">
        <v>#N/A</v>
      </c>
    </row>
    <row r="239" spans="86:86" ht="15.75">
      <c r="CH239" s="10" t="e">
        <v>#N/A</v>
      </c>
    </row>
    <row r="240" spans="86:86" ht="15.75">
      <c r="CH240" s="10" t="e">
        <v>#N/A</v>
      </c>
    </row>
    <row r="241" spans="86:86" ht="15.75">
      <c r="CH241" s="10" t="e">
        <v>#N/A</v>
      </c>
    </row>
    <row r="242" spans="86:86" ht="15.75">
      <c r="CH242" s="10" t="e">
        <v>#N/A</v>
      </c>
    </row>
    <row r="243" spans="86:86" ht="15.75">
      <c r="CH243" s="10" t="e">
        <v>#N/A</v>
      </c>
    </row>
    <row r="244" spans="86:86" ht="15.75">
      <c r="CH244" s="10" t="e">
        <v>#N/A</v>
      </c>
    </row>
    <row r="245" spans="86:86" ht="15.75">
      <c r="CH245" s="10" t="e">
        <v>#N/A</v>
      </c>
    </row>
    <row r="246" spans="86:86" ht="15.75">
      <c r="CH246" s="10" t="e">
        <v>#N/A</v>
      </c>
    </row>
    <row r="247" spans="86:86" ht="15.75">
      <c r="CH247" s="10" t="e">
        <v>#N/A</v>
      </c>
    </row>
    <row r="248" spans="86:86" ht="15.75">
      <c r="CH248" s="10" t="e">
        <v>#N/A</v>
      </c>
    </row>
    <row r="249" spans="86:86" ht="15.75">
      <c r="CH249" s="10" t="e">
        <v>#N/A</v>
      </c>
    </row>
    <row r="250" spans="86:86" ht="15.75">
      <c r="CH250" s="10" t="e">
        <v>#N/A</v>
      </c>
    </row>
    <row r="251" spans="86:86" ht="15.75">
      <c r="CH251" s="10" t="e">
        <v>#N/A</v>
      </c>
    </row>
    <row r="252" spans="86:86" ht="15.75">
      <c r="CH252" s="10" t="e">
        <v>#N/A</v>
      </c>
    </row>
    <row r="253" spans="86:86" ht="15.75">
      <c r="CH253" s="10" t="e">
        <v>#N/A</v>
      </c>
    </row>
    <row r="254" spans="86:86" ht="15.75">
      <c r="CH254" s="10" t="e">
        <v>#N/A</v>
      </c>
    </row>
    <row r="255" spans="86:86" ht="15.75">
      <c r="CH255" s="10" t="e">
        <v>#N/A</v>
      </c>
    </row>
    <row r="256" spans="86:86" ht="15.75">
      <c r="CH256" s="10" t="e">
        <v>#N/A</v>
      </c>
    </row>
    <row r="257" spans="86:86" ht="15.75">
      <c r="CH257" s="10" t="e">
        <v>#N/A</v>
      </c>
    </row>
    <row r="258" spans="86:86" ht="15.75">
      <c r="CH258" s="10" t="e">
        <v>#N/A</v>
      </c>
    </row>
    <row r="259" spans="86:86" ht="15.75">
      <c r="CH259" s="10" t="e">
        <v>#N/A</v>
      </c>
    </row>
    <row r="260" spans="86:86" ht="15.75">
      <c r="CH260" s="10" t="e">
        <v>#N/A</v>
      </c>
    </row>
    <row r="261" spans="86:86" ht="15.75">
      <c r="CH261" s="10" t="e">
        <v>#N/A</v>
      </c>
    </row>
    <row r="262" spans="86:86" ht="15.75">
      <c r="CH262" s="10" t="e">
        <v>#N/A</v>
      </c>
    </row>
    <row r="263" spans="86:86" ht="15.75">
      <c r="CH263" s="10" t="e">
        <v>#N/A</v>
      </c>
    </row>
    <row r="264" spans="86:86" ht="15.75">
      <c r="CH264" s="10" t="e">
        <v>#N/A</v>
      </c>
    </row>
    <row r="265" spans="86:86" ht="15.75">
      <c r="CH265" s="10" t="e">
        <v>#N/A</v>
      </c>
    </row>
    <row r="266" spans="86:86" ht="15.75">
      <c r="CH266" s="10" t="e">
        <v>#N/A</v>
      </c>
    </row>
    <row r="267" spans="86:86" ht="15.75">
      <c r="CH267" s="10" t="e">
        <v>#N/A</v>
      </c>
    </row>
    <row r="268" spans="86:86" ht="15.75">
      <c r="CH268" s="10" t="e">
        <v>#N/A</v>
      </c>
    </row>
    <row r="269" spans="86:86" ht="15.75">
      <c r="CH269" s="10" t="e">
        <v>#N/A</v>
      </c>
    </row>
    <row r="270" spans="86:86" ht="15.75">
      <c r="CH270" s="10" t="e">
        <v>#N/A</v>
      </c>
    </row>
    <row r="271" spans="86:86" ht="15.75">
      <c r="CH271" s="10" t="e">
        <v>#N/A</v>
      </c>
    </row>
    <row r="272" spans="86:86" ht="15.75">
      <c r="CH272" s="10" t="e">
        <v>#N/A</v>
      </c>
    </row>
    <row r="273" spans="86:86" ht="15.75">
      <c r="CH273" s="10" t="e">
        <v>#N/A</v>
      </c>
    </row>
    <row r="274" spans="86:86" ht="15.75">
      <c r="CH274" s="10" t="e">
        <v>#N/A</v>
      </c>
    </row>
    <row r="275" spans="86:86" ht="15.75">
      <c r="CH275" s="10" t="e">
        <v>#N/A</v>
      </c>
    </row>
    <row r="276" spans="86:86" ht="15.75">
      <c r="CH276" s="10" t="e">
        <v>#N/A</v>
      </c>
    </row>
    <row r="277" spans="86:86" ht="15.75">
      <c r="CH277" s="10" t="e">
        <v>#N/A</v>
      </c>
    </row>
    <row r="278" spans="86:86" ht="15.75">
      <c r="CH278" s="10" t="e">
        <v>#N/A</v>
      </c>
    </row>
    <row r="279" spans="86:86" ht="15.75">
      <c r="CH279" s="10" t="e">
        <v>#N/A</v>
      </c>
    </row>
    <row r="280" spans="86:86" ht="15.75">
      <c r="CH280" s="10" t="e">
        <v>#N/A</v>
      </c>
    </row>
    <row r="281" spans="86:86" ht="15.75">
      <c r="CH281" s="10" t="e">
        <v>#N/A</v>
      </c>
    </row>
    <row r="282" spans="86:86" ht="15.75">
      <c r="CH282" s="10" t="e">
        <v>#N/A</v>
      </c>
    </row>
    <row r="283" spans="86:86" ht="15.75">
      <c r="CH283" s="10" t="e">
        <v>#N/A</v>
      </c>
    </row>
    <row r="284" spans="86:86" ht="15.75">
      <c r="CH284" s="10" t="e">
        <v>#N/A</v>
      </c>
    </row>
    <row r="285" spans="86:86" ht="15.75">
      <c r="CH285" s="10" t="e">
        <v>#N/A</v>
      </c>
    </row>
    <row r="286" spans="86:86" ht="15.75">
      <c r="CH286" s="10" t="e">
        <v>#N/A</v>
      </c>
    </row>
    <row r="287" spans="86:86" ht="15.75">
      <c r="CH287" s="10" t="e">
        <v>#N/A</v>
      </c>
    </row>
    <row r="288" spans="86:86" ht="15.75">
      <c r="CH288" s="10" t="e">
        <v>#N/A</v>
      </c>
    </row>
    <row r="289" spans="86:86" ht="15.75">
      <c r="CH289" s="10" t="e">
        <v>#N/A</v>
      </c>
    </row>
    <row r="290" spans="86:86" ht="15.75">
      <c r="CH290" s="10" t="e">
        <v>#N/A</v>
      </c>
    </row>
    <row r="291" spans="86:86" ht="15.75">
      <c r="CH291" s="10" t="e">
        <v>#N/A</v>
      </c>
    </row>
    <row r="292" spans="86:86" ht="15.75">
      <c r="CH292" s="10" t="e">
        <v>#N/A</v>
      </c>
    </row>
    <row r="293" spans="86:86" ht="15.75">
      <c r="CH293" s="10" t="e">
        <v>#N/A</v>
      </c>
    </row>
    <row r="294" spans="86:86" ht="15.75">
      <c r="CH294" s="10" t="e">
        <v>#N/A</v>
      </c>
    </row>
    <row r="295" spans="86:86" ht="15.75">
      <c r="CH295" s="10" t="e">
        <v>#N/A</v>
      </c>
    </row>
    <row r="296" spans="86:86" ht="15.75">
      <c r="CH296" s="10" t="e">
        <v>#N/A</v>
      </c>
    </row>
    <row r="297" spans="86:86" ht="15.75">
      <c r="CH297" s="10" t="e">
        <v>#N/A</v>
      </c>
    </row>
    <row r="298" spans="86:86" ht="15.75">
      <c r="CH298" s="10" t="e">
        <v>#N/A</v>
      </c>
    </row>
    <row r="299" spans="86:86" ht="15.75">
      <c r="CH299" s="10" t="e">
        <v>#N/A</v>
      </c>
    </row>
    <row r="300" spans="86:86" ht="15.75">
      <c r="CH300" s="10" t="e">
        <v>#N/A</v>
      </c>
    </row>
    <row r="301" spans="86:86" ht="15.75">
      <c r="CH301" s="10" t="e">
        <v>#N/A</v>
      </c>
    </row>
    <row r="302" spans="86:86" ht="15.75">
      <c r="CH302" s="10" t="e">
        <v>#N/A</v>
      </c>
    </row>
    <row r="303" spans="86:86" ht="15.75">
      <c r="CH303" s="10" t="e">
        <v>#N/A</v>
      </c>
    </row>
    <row r="304" spans="86:86" ht="15.75">
      <c r="CH304" s="10" t="e">
        <v>#N/A</v>
      </c>
    </row>
    <row r="305" spans="86:86" ht="15.75">
      <c r="CH305" s="10" t="e">
        <v>#N/A</v>
      </c>
    </row>
    <row r="306" spans="86:86" ht="15.75">
      <c r="CH306" s="10" t="e">
        <v>#N/A</v>
      </c>
    </row>
    <row r="307" spans="86:86" ht="15.75">
      <c r="CH307" s="10" t="e">
        <v>#N/A</v>
      </c>
    </row>
    <row r="308" spans="86:86" ht="15.75">
      <c r="CH308" s="10" t="e">
        <v>#N/A</v>
      </c>
    </row>
    <row r="309" spans="86:86" ht="15.75">
      <c r="CH309" s="10" t="e">
        <v>#N/A</v>
      </c>
    </row>
    <row r="310" spans="86:86" ht="15.75">
      <c r="CH310" s="10" t="e">
        <v>#N/A</v>
      </c>
    </row>
    <row r="311" spans="86:86" ht="15.75">
      <c r="CH311" s="10" t="e">
        <v>#N/A</v>
      </c>
    </row>
    <row r="312" spans="86:86" ht="15.75">
      <c r="CH312" s="10" t="e">
        <v>#N/A</v>
      </c>
    </row>
    <row r="313" spans="86:86" ht="15.75">
      <c r="CH313" s="10" t="e">
        <v>#N/A</v>
      </c>
    </row>
    <row r="314" spans="86:86" ht="15.75">
      <c r="CH314" s="10" t="e">
        <v>#N/A</v>
      </c>
    </row>
    <row r="315" spans="86:86" ht="15.75">
      <c r="CH315" s="10" t="e">
        <v>#N/A</v>
      </c>
    </row>
    <row r="316" spans="86:86" ht="15.75">
      <c r="CH316" s="10" t="e">
        <v>#N/A</v>
      </c>
    </row>
    <row r="317" spans="86:86" ht="15.75">
      <c r="CH317" s="10" t="e">
        <v>#N/A</v>
      </c>
    </row>
    <row r="318" spans="86:86" ht="15.75">
      <c r="CH318" s="10" t="e">
        <v>#N/A</v>
      </c>
    </row>
    <row r="319" spans="86:86" ht="15.75">
      <c r="CH319" s="10" t="e">
        <v>#N/A</v>
      </c>
    </row>
    <row r="320" spans="86:86" ht="15.75">
      <c r="CH320" s="10" t="e">
        <v>#N/A</v>
      </c>
    </row>
    <row r="321" spans="86:86" ht="15.75">
      <c r="CH321" s="10" t="e">
        <v>#N/A</v>
      </c>
    </row>
    <row r="322" spans="86:86" ht="15.75">
      <c r="CH322" s="10" t="e">
        <v>#N/A</v>
      </c>
    </row>
    <row r="323" spans="86:86" ht="15.75">
      <c r="CH323" s="10" t="e">
        <v>#N/A</v>
      </c>
    </row>
    <row r="324" spans="86:86" ht="15.75">
      <c r="CH324" s="10" t="e">
        <v>#N/A</v>
      </c>
    </row>
    <row r="325" spans="86:86" ht="15.75">
      <c r="CH325" s="10" t="e">
        <v>#N/A</v>
      </c>
    </row>
    <row r="326" spans="86:86" ht="15.75">
      <c r="CH326" s="10" t="e">
        <v>#N/A</v>
      </c>
    </row>
    <row r="327" spans="86:86" ht="15.75">
      <c r="CH327" s="10" t="e">
        <v>#N/A</v>
      </c>
    </row>
    <row r="328" spans="86:86" ht="15.75">
      <c r="CH328" s="10" t="e">
        <v>#N/A</v>
      </c>
    </row>
    <row r="329" spans="86:86" ht="15.75">
      <c r="CH329" s="10" t="e">
        <v>#N/A</v>
      </c>
    </row>
    <row r="330" spans="86:86" ht="15.75">
      <c r="CH330" s="10" t="e">
        <v>#N/A</v>
      </c>
    </row>
    <row r="331" spans="86:86" ht="15.75">
      <c r="CH331" s="10" t="e">
        <v>#N/A</v>
      </c>
    </row>
    <row r="332" spans="86:86" ht="15.75">
      <c r="CH332" s="10" t="e">
        <v>#N/A</v>
      </c>
    </row>
    <row r="333" spans="86:86" ht="15.75">
      <c r="CH333" s="10" t="e">
        <v>#N/A</v>
      </c>
    </row>
    <row r="334" spans="86:86" ht="15.75">
      <c r="CH334" s="10" t="e">
        <v>#N/A</v>
      </c>
    </row>
    <row r="335" spans="86:86" ht="15.75">
      <c r="CH335" s="10" t="e">
        <v>#N/A</v>
      </c>
    </row>
    <row r="336" spans="86:86" ht="15.75">
      <c r="CH336" s="10" t="e">
        <v>#N/A</v>
      </c>
    </row>
    <row r="337" spans="86:86" ht="15.75">
      <c r="CH337" s="10" t="e">
        <v>#N/A</v>
      </c>
    </row>
    <row r="338" spans="86:86" ht="15.75">
      <c r="CH338" s="10" t="e">
        <v>#N/A</v>
      </c>
    </row>
    <row r="339" spans="86:86" ht="15.75">
      <c r="CH339" s="10" t="e">
        <v>#N/A</v>
      </c>
    </row>
    <row r="340" spans="86:86" ht="15.75">
      <c r="CH340" s="10" t="e">
        <v>#N/A</v>
      </c>
    </row>
    <row r="341" spans="86:86" ht="15.75">
      <c r="CH341" s="10" t="e">
        <v>#N/A</v>
      </c>
    </row>
    <row r="342" spans="86:86" ht="15.75">
      <c r="CH342" s="10" t="e">
        <v>#N/A</v>
      </c>
    </row>
    <row r="343" spans="86:86" ht="15.75">
      <c r="CH343" s="10" t="e">
        <v>#N/A</v>
      </c>
    </row>
    <row r="344" spans="86:86" ht="15.75">
      <c r="CH344" s="10" t="e">
        <v>#N/A</v>
      </c>
    </row>
    <row r="345" spans="86:86" ht="15.75">
      <c r="CH345" s="10" t="e">
        <v>#N/A</v>
      </c>
    </row>
    <row r="346" spans="86:86" ht="15.75">
      <c r="CH346" s="10" t="e">
        <v>#N/A</v>
      </c>
    </row>
    <row r="347" spans="86:86" ht="15.75">
      <c r="CH347" s="10" t="e">
        <v>#N/A</v>
      </c>
    </row>
    <row r="348" spans="86:86" ht="15.75">
      <c r="CH348" s="10" t="e">
        <v>#N/A</v>
      </c>
    </row>
    <row r="349" spans="86:86" ht="15.75">
      <c r="CH349" s="10" t="e">
        <v>#N/A</v>
      </c>
    </row>
    <row r="350" spans="86:86" ht="15.75">
      <c r="CH350" s="10" t="e">
        <v>#N/A</v>
      </c>
    </row>
    <row r="351" spans="86:86" ht="15.75">
      <c r="CH351" s="10" t="e">
        <v>#N/A</v>
      </c>
    </row>
    <row r="352" spans="86:86" ht="15.75">
      <c r="CH352" s="10" t="e">
        <v>#N/A</v>
      </c>
    </row>
    <row r="353" spans="86:86" ht="15.75">
      <c r="CH353" s="10" t="e">
        <v>#N/A</v>
      </c>
    </row>
    <row r="354" spans="86:86" ht="15.75">
      <c r="CH354" s="10" t="e">
        <v>#N/A</v>
      </c>
    </row>
    <row r="355" spans="86:86" ht="15.75">
      <c r="CH355" s="10" t="e">
        <v>#N/A</v>
      </c>
    </row>
    <row r="356" spans="86:86" ht="15.75">
      <c r="CH356" s="10" t="e">
        <v>#N/A</v>
      </c>
    </row>
    <row r="357" spans="86:86" ht="15.75">
      <c r="CH357" s="10" t="e">
        <v>#N/A</v>
      </c>
    </row>
    <row r="358" spans="86:86" ht="15.75">
      <c r="CH358" s="10" t="e">
        <v>#N/A</v>
      </c>
    </row>
    <row r="359" spans="86:86" ht="15.75">
      <c r="CH359" s="10" t="e">
        <v>#N/A</v>
      </c>
    </row>
    <row r="360" spans="86:86" ht="15.75">
      <c r="CH360" s="10" t="e">
        <v>#N/A</v>
      </c>
    </row>
    <row r="361" spans="86:86" ht="15.75">
      <c r="CH361" s="10" t="e">
        <v>#N/A</v>
      </c>
    </row>
    <row r="362" spans="86:86" ht="15.75">
      <c r="CH362" s="10" t="e">
        <v>#N/A</v>
      </c>
    </row>
    <row r="363" spans="86:86" ht="15.75">
      <c r="CH363" s="10" t="e">
        <v>#N/A</v>
      </c>
    </row>
    <row r="364" spans="86:86" ht="15.75">
      <c r="CH364" s="10" t="e">
        <v>#N/A</v>
      </c>
    </row>
    <row r="365" spans="86:86" ht="15.75">
      <c r="CH365" s="10" t="e">
        <v>#N/A</v>
      </c>
    </row>
    <row r="366" spans="86:86" ht="15.75">
      <c r="CH366" s="10" t="e">
        <v>#N/A</v>
      </c>
    </row>
    <row r="367" spans="86:86" ht="15.75">
      <c r="CH367" s="10" t="e">
        <v>#N/A</v>
      </c>
    </row>
    <row r="368" spans="86:86" ht="15.75">
      <c r="CH368" s="10" t="e">
        <v>#N/A</v>
      </c>
    </row>
    <row r="369" spans="86:86" ht="15.75">
      <c r="CH369" s="10" t="e">
        <v>#N/A</v>
      </c>
    </row>
    <row r="370" spans="86:86" ht="15.75">
      <c r="CH370" s="10" t="e">
        <v>#N/A</v>
      </c>
    </row>
    <row r="371" spans="86:86" ht="15.75">
      <c r="CH371" s="10" t="e">
        <v>#N/A</v>
      </c>
    </row>
    <row r="372" spans="86:86" ht="15.75">
      <c r="CH372" s="10" t="e">
        <v>#N/A</v>
      </c>
    </row>
    <row r="373" spans="86:86" ht="15.75">
      <c r="CH373" s="10" t="e">
        <v>#N/A</v>
      </c>
    </row>
    <row r="374" spans="86:86" ht="15.75">
      <c r="CH374" s="10" t="e">
        <v>#N/A</v>
      </c>
    </row>
    <row r="375" spans="86:86" ht="15.75">
      <c r="CH375" s="10" t="e">
        <v>#N/A</v>
      </c>
    </row>
    <row r="376" spans="86:86" ht="15.75">
      <c r="CH376" s="10" t="e">
        <v>#N/A</v>
      </c>
    </row>
    <row r="377" spans="86:86" ht="15.75">
      <c r="CH377" s="10" t="e">
        <v>#N/A</v>
      </c>
    </row>
    <row r="378" spans="86:86" ht="15.75">
      <c r="CH378" s="10" t="e">
        <v>#N/A</v>
      </c>
    </row>
    <row r="379" spans="86:86" ht="15.75">
      <c r="CH379" s="10" t="e">
        <v>#N/A</v>
      </c>
    </row>
    <row r="380" spans="86:86" ht="15.75">
      <c r="CH380" s="10" t="e">
        <v>#N/A</v>
      </c>
    </row>
    <row r="381" spans="86:86" ht="15.75">
      <c r="CH381" s="10" t="e">
        <v>#N/A</v>
      </c>
    </row>
    <row r="382" spans="86:86" ht="15.75">
      <c r="CH382" s="10" t="e">
        <v>#N/A</v>
      </c>
    </row>
    <row r="383" spans="86:86" ht="15.75">
      <c r="CH383" s="10" t="e">
        <v>#N/A</v>
      </c>
    </row>
    <row r="384" spans="86:86" ht="15.75">
      <c r="CH384" s="10" t="e">
        <v>#N/A</v>
      </c>
    </row>
    <row r="385" spans="86:86" ht="15.75">
      <c r="CH385" s="10" t="e">
        <v>#N/A</v>
      </c>
    </row>
    <row r="386" spans="86:86" ht="15.75">
      <c r="CH386" s="10" t="e">
        <v>#N/A</v>
      </c>
    </row>
    <row r="387" spans="86:86" ht="15.75">
      <c r="CH387" s="10" t="e">
        <v>#N/A</v>
      </c>
    </row>
    <row r="388" spans="86:86" ht="15.75">
      <c r="CH388" s="10" t="e">
        <v>#N/A</v>
      </c>
    </row>
    <row r="389" spans="86:86" ht="15.75">
      <c r="CH389" s="10" t="e">
        <v>#N/A</v>
      </c>
    </row>
    <row r="390" spans="86:86" ht="15.75">
      <c r="CH390" s="10" t="e">
        <v>#N/A</v>
      </c>
    </row>
    <row r="391" spans="86:86" ht="15.75">
      <c r="CH391" s="10" t="e">
        <v>#N/A</v>
      </c>
    </row>
    <row r="392" spans="86:86" ht="15.75">
      <c r="CH392" s="10" t="e">
        <v>#N/A</v>
      </c>
    </row>
    <row r="393" spans="86:86" ht="15.75">
      <c r="CH393" s="10" t="e">
        <v>#N/A</v>
      </c>
    </row>
    <row r="394" spans="86:86" ht="15.75">
      <c r="CH394" s="10" t="e">
        <v>#N/A</v>
      </c>
    </row>
    <row r="395" spans="86:86" ht="15.75">
      <c r="CH395" s="10" t="e">
        <v>#N/A</v>
      </c>
    </row>
    <row r="396" spans="86:86" ht="15.75">
      <c r="CH396" s="10" t="e">
        <v>#N/A</v>
      </c>
    </row>
    <row r="397" spans="86:86" ht="15.75">
      <c r="CH397" s="10" t="e">
        <v>#N/A</v>
      </c>
    </row>
    <row r="398" spans="86:86" ht="15.75">
      <c r="CH398" s="10" t="e">
        <v>#N/A</v>
      </c>
    </row>
    <row r="399" spans="86:86" ht="15.75">
      <c r="CH399" s="10" t="e">
        <v>#N/A</v>
      </c>
    </row>
    <row r="400" spans="86:86" ht="15.75">
      <c r="CH400" s="10" t="e">
        <v>#N/A</v>
      </c>
    </row>
    <row r="401" spans="86:86" ht="15.75">
      <c r="CH401" s="10" t="e">
        <v>#N/A</v>
      </c>
    </row>
    <row r="402" spans="86:86" ht="15.75">
      <c r="CH402" s="10" t="e">
        <v>#N/A</v>
      </c>
    </row>
    <row r="403" spans="86:86" ht="15.75">
      <c r="CH403" s="10" t="e">
        <v>#N/A</v>
      </c>
    </row>
    <row r="404" spans="86:86" ht="15.75">
      <c r="CH404" s="10" t="e">
        <v>#N/A</v>
      </c>
    </row>
    <row r="405" spans="86:86" ht="15.75">
      <c r="CH405" s="10" t="e">
        <v>#N/A</v>
      </c>
    </row>
    <row r="406" spans="86:86" ht="15.75">
      <c r="CH406" s="10" t="e">
        <v>#N/A</v>
      </c>
    </row>
    <row r="407" spans="86:86" ht="15.75">
      <c r="CH407" s="10" t="e">
        <v>#N/A</v>
      </c>
    </row>
    <row r="408" spans="86:86" ht="15.75">
      <c r="CH408" s="10" t="e">
        <v>#N/A</v>
      </c>
    </row>
    <row r="409" spans="86:86" ht="15.75">
      <c r="CH409" s="10" t="e">
        <v>#N/A</v>
      </c>
    </row>
    <row r="410" spans="86:86" ht="15.75">
      <c r="CH410" s="10" t="e">
        <v>#N/A</v>
      </c>
    </row>
    <row r="411" spans="86:86" ht="15.75">
      <c r="CH411" s="10" t="e">
        <v>#N/A</v>
      </c>
    </row>
    <row r="412" spans="86:86" ht="15.75">
      <c r="CH412" s="10" t="e">
        <v>#N/A</v>
      </c>
    </row>
    <row r="413" spans="86:86" ht="15.75">
      <c r="CH413" s="10" t="e">
        <v>#N/A</v>
      </c>
    </row>
    <row r="414" spans="86:86" ht="15.75">
      <c r="CH414" s="10" t="e">
        <v>#N/A</v>
      </c>
    </row>
    <row r="415" spans="86:86" ht="15.75">
      <c r="CH415" s="10" t="e">
        <v>#N/A</v>
      </c>
    </row>
    <row r="416" spans="86:86" ht="15.75">
      <c r="CH416" s="10" t="e">
        <v>#N/A</v>
      </c>
    </row>
    <row r="417" spans="86:86" ht="15.75">
      <c r="CH417" s="10" t="e">
        <v>#N/A</v>
      </c>
    </row>
    <row r="418" spans="86:86" ht="15.75">
      <c r="CH418" s="10" t="e">
        <v>#N/A</v>
      </c>
    </row>
    <row r="419" spans="86:86" ht="15.75">
      <c r="CH419" s="10" t="e">
        <v>#N/A</v>
      </c>
    </row>
    <row r="420" spans="86:86" ht="15.75">
      <c r="CH420" s="10" t="e">
        <v>#N/A</v>
      </c>
    </row>
    <row r="421" spans="86:86" ht="15.75">
      <c r="CH421" s="10" t="e">
        <v>#N/A</v>
      </c>
    </row>
    <row r="422" spans="86:86" ht="15.75">
      <c r="CH422" s="10" t="e">
        <v>#N/A</v>
      </c>
    </row>
    <row r="423" spans="86:86" ht="15.75">
      <c r="CH423" s="10" t="e">
        <v>#N/A</v>
      </c>
    </row>
    <row r="424" spans="86:86" ht="15.75">
      <c r="CH424" s="10" t="e">
        <v>#N/A</v>
      </c>
    </row>
    <row r="425" spans="86:86" ht="15.75">
      <c r="CH425" s="10" t="e">
        <v>#N/A</v>
      </c>
    </row>
    <row r="426" spans="86:86" ht="15.75">
      <c r="CH426" s="10" t="e">
        <v>#N/A</v>
      </c>
    </row>
    <row r="427" spans="86:86" ht="15.75">
      <c r="CH427" s="10" t="e">
        <v>#N/A</v>
      </c>
    </row>
    <row r="428" spans="86:86" ht="15.75">
      <c r="CH428" s="10" t="e">
        <v>#N/A</v>
      </c>
    </row>
    <row r="429" spans="86:86" ht="15.75">
      <c r="CH429" s="10" t="e">
        <v>#N/A</v>
      </c>
    </row>
    <row r="430" spans="86:86" ht="15.75">
      <c r="CH430" s="10" t="e">
        <v>#N/A</v>
      </c>
    </row>
    <row r="431" spans="86:86" ht="15.75">
      <c r="CH431" s="10" t="e">
        <v>#N/A</v>
      </c>
    </row>
    <row r="432" spans="86:86" ht="15.75">
      <c r="CH432" s="10" t="e">
        <v>#N/A</v>
      </c>
    </row>
    <row r="433" spans="86:86" ht="15.75">
      <c r="CH433" s="10" t="e">
        <v>#N/A</v>
      </c>
    </row>
    <row r="434" spans="86:86" ht="15.75">
      <c r="CH434" s="10" t="e">
        <v>#N/A</v>
      </c>
    </row>
    <row r="435" spans="86:86" ht="15.75">
      <c r="CH435" s="10" t="e">
        <v>#N/A</v>
      </c>
    </row>
    <row r="436" spans="86:86" ht="15.75">
      <c r="CH436" s="10" t="e">
        <v>#N/A</v>
      </c>
    </row>
    <row r="437" spans="86:86" ht="15.75">
      <c r="CH437" s="10" t="e">
        <v>#N/A</v>
      </c>
    </row>
    <row r="438" spans="86:86" ht="15.75">
      <c r="CH438" s="10" t="e">
        <v>#N/A</v>
      </c>
    </row>
    <row r="439" spans="86:86" ht="15.75">
      <c r="CH439" s="10" t="e">
        <v>#N/A</v>
      </c>
    </row>
    <row r="440" spans="86:86" ht="15.75">
      <c r="CH440" s="10" t="e">
        <v>#N/A</v>
      </c>
    </row>
    <row r="441" spans="86:86" ht="15.75">
      <c r="CH441" s="10" t="e">
        <v>#N/A</v>
      </c>
    </row>
    <row r="442" spans="86:86" ht="15.75">
      <c r="CH442" s="10" t="e">
        <v>#N/A</v>
      </c>
    </row>
    <row r="443" spans="86:86" ht="15.75">
      <c r="CH443" s="10" t="e">
        <v>#N/A</v>
      </c>
    </row>
    <row r="444" spans="86:86" ht="15.75">
      <c r="CH444" s="10" t="e">
        <v>#N/A</v>
      </c>
    </row>
    <row r="445" spans="86:86" ht="15.75">
      <c r="CH445" s="10" t="e">
        <v>#N/A</v>
      </c>
    </row>
    <row r="446" spans="86:86" ht="15.75">
      <c r="CH446" s="10" t="e">
        <v>#N/A</v>
      </c>
    </row>
    <row r="447" spans="86:86" ht="15.75">
      <c r="CH447" s="10" t="e">
        <v>#N/A</v>
      </c>
    </row>
    <row r="448" spans="86:86" ht="15.75">
      <c r="CH448" s="10" t="e">
        <v>#N/A</v>
      </c>
    </row>
    <row r="449" spans="86:86" ht="15.75">
      <c r="CH449" s="10" t="e">
        <v>#N/A</v>
      </c>
    </row>
    <row r="450" spans="86:86" ht="15.75">
      <c r="CH450" s="10" t="e">
        <v>#N/A</v>
      </c>
    </row>
    <row r="451" spans="86:86" ht="15.75">
      <c r="CH451" s="10" t="e">
        <v>#N/A</v>
      </c>
    </row>
    <row r="452" spans="86:86" ht="15.75">
      <c r="CH452" s="10" t="e">
        <v>#N/A</v>
      </c>
    </row>
    <row r="453" spans="86:86" ht="15.75">
      <c r="CH453" s="10" t="e">
        <v>#N/A</v>
      </c>
    </row>
    <row r="454" spans="86:86" ht="15.75">
      <c r="CH454" s="10" t="e">
        <v>#N/A</v>
      </c>
    </row>
    <row r="455" spans="86:86" ht="15.75">
      <c r="CH455" s="10" t="e">
        <v>#N/A</v>
      </c>
    </row>
    <row r="456" spans="86:86" ht="15.75">
      <c r="CH456" s="10" t="e">
        <v>#N/A</v>
      </c>
    </row>
    <row r="457" spans="86:86" ht="15.75">
      <c r="CH457" s="10" t="e">
        <v>#N/A</v>
      </c>
    </row>
    <row r="458" spans="86:86" ht="15.75">
      <c r="CH458" s="10" t="e">
        <v>#N/A</v>
      </c>
    </row>
    <row r="459" spans="86:86" ht="15.75">
      <c r="CH459" s="10" t="e">
        <v>#N/A</v>
      </c>
    </row>
    <row r="460" spans="86:86" ht="15.75">
      <c r="CH460" s="10" t="e">
        <v>#N/A</v>
      </c>
    </row>
    <row r="461" spans="86:86" ht="15.75">
      <c r="CH461" s="10" t="e">
        <v>#N/A</v>
      </c>
    </row>
    <row r="462" spans="86:86" ht="15.75">
      <c r="CH462" s="10" t="e">
        <v>#N/A</v>
      </c>
    </row>
    <row r="463" spans="86:86" ht="15.75">
      <c r="CH463" s="10" t="e">
        <v>#N/A</v>
      </c>
    </row>
    <row r="464" spans="86:86" ht="15.75">
      <c r="CH464" s="10" t="e">
        <v>#N/A</v>
      </c>
    </row>
    <row r="465" spans="86:86" ht="15.75">
      <c r="CH465" s="10" t="e">
        <v>#N/A</v>
      </c>
    </row>
    <row r="466" spans="86:86" ht="15.75">
      <c r="CH466" s="10" t="e">
        <v>#N/A</v>
      </c>
    </row>
    <row r="467" spans="86:86" ht="15.75">
      <c r="CH467" s="10" t="e">
        <v>#N/A</v>
      </c>
    </row>
    <row r="468" spans="86:86" ht="15.75">
      <c r="CH468" s="10" t="e">
        <v>#N/A</v>
      </c>
    </row>
    <row r="469" spans="86:86" ht="15.75">
      <c r="CH469" s="10" t="e">
        <v>#N/A</v>
      </c>
    </row>
    <row r="470" spans="86:86" ht="15.75">
      <c r="CH470" s="10" t="e">
        <v>#N/A</v>
      </c>
    </row>
    <row r="471" spans="86:86" ht="15.75">
      <c r="CH471" s="10" t="e">
        <v>#N/A</v>
      </c>
    </row>
    <row r="472" spans="86:86" ht="15.75">
      <c r="CH472" s="10" t="e">
        <v>#N/A</v>
      </c>
    </row>
    <row r="473" spans="86:86" ht="15.75">
      <c r="CH473" s="10" t="e">
        <v>#N/A</v>
      </c>
    </row>
    <row r="474" spans="86:86" ht="15.75">
      <c r="CH474" s="10" t="e">
        <v>#N/A</v>
      </c>
    </row>
    <row r="475" spans="86:86" ht="15.75">
      <c r="CH475" s="10" t="e">
        <v>#N/A</v>
      </c>
    </row>
    <row r="476" spans="86:86" ht="15.75">
      <c r="CH476" s="10" t="e">
        <v>#N/A</v>
      </c>
    </row>
    <row r="477" spans="86:86" ht="15.75">
      <c r="CH477" s="10" t="e">
        <v>#N/A</v>
      </c>
    </row>
    <row r="478" spans="86:86" ht="15.75">
      <c r="CH478" s="10" t="e">
        <v>#N/A</v>
      </c>
    </row>
    <row r="479" spans="86:86" ht="15.75">
      <c r="CH479" s="10" t="e">
        <v>#N/A</v>
      </c>
    </row>
    <row r="480" spans="86:86" ht="15.75">
      <c r="CH480" s="10" t="e">
        <v>#N/A</v>
      </c>
    </row>
    <row r="481" spans="86:86" ht="15.75">
      <c r="CH481" s="10" t="e">
        <v>#N/A</v>
      </c>
    </row>
    <row r="482" spans="86:86" ht="15.75">
      <c r="CH482" s="10" t="e">
        <v>#N/A</v>
      </c>
    </row>
    <row r="483" spans="86:86" ht="15.75">
      <c r="CH483" s="10" t="e">
        <v>#N/A</v>
      </c>
    </row>
    <row r="484" spans="86:86" ht="15.75">
      <c r="CH484" s="10" t="e">
        <v>#N/A</v>
      </c>
    </row>
    <row r="485" spans="86:86" ht="15.75">
      <c r="CH485" s="10" t="e">
        <v>#N/A</v>
      </c>
    </row>
    <row r="486" spans="86:86" ht="15.75">
      <c r="CH486" s="10" t="e">
        <v>#N/A</v>
      </c>
    </row>
    <row r="487" spans="86:86" ht="15.75">
      <c r="CH487" s="10" t="e">
        <v>#N/A</v>
      </c>
    </row>
    <row r="488" spans="86:86" ht="15.75">
      <c r="CH488" s="10" t="e">
        <v>#N/A</v>
      </c>
    </row>
    <row r="489" spans="86:86" ht="15.75">
      <c r="CH489" s="10" t="e">
        <v>#N/A</v>
      </c>
    </row>
    <row r="490" spans="86:86" ht="15.75">
      <c r="CH490" s="10" t="e">
        <v>#N/A</v>
      </c>
    </row>
    <row r="491" spans="86:86" ht="15.75">
      <c r="CH491" s="10" t="e">
        <v>#N/A</v>
      </c>
    </row>
    <row r="492" spans="86:86" ht="15.75">
      <c r="CH492" s="10" t="e">
        <v>#N/A</v>
      </c>
    </row>
    <row r="493" spans="86:86" ht="15.75">
      <c r="CH493" s="10" t="e">
        <v>#N/A</v>
      </c>
    </row>
    <row r="494" spans="86:86" ht="15.75">
      <c r="CH494" s="10" t="e">
        <v>#N/A</v>
      </c>
    </row>
    <row r="495" spans="86:86" ht="15.75">
      <c r="CH495" s="10" t="e">
        <v>#N/A</v>
      </c>
    </row>
    <row r="496" spans="86:86" ht="15.75">
      <c r="CH496" s="10" t="e">
        <v>#N/A</v>
      </c>
    </row>
    <row r="497" spans="86:86" ht="15.75">
      <c r="CH497" s="10" t="e">
        <v>#N/A</v>
      </c>
    </row>
    <row r="498" spans="86:86" ht="15.75">
      <c r="CH498" s="10" t="e">
        <v>#N/A</v>
      </c>
    </row>
    <row r="499" spans="86:86" ht="15.75">
      <c r="CH499" s="10" t="e">
        <v>#N/A</v>
      </c>
    </row>
    <row r="500" spans="86:86" ht="15.75">
      <c r="CH500" s="10" t="e">
        <v>#N/A</v>
      </c>
    </row>
    <row r="501" spans="86:86" ht="15.75">
      <c r="CH501" s="10" t="e">
        <v>#N/A</v>
      </c>
    </row>
    <row r="502" spans="86:86" ht="15.75">
      <c r="CH502" s="10" t="e">
        <v>#N/A</v>
      </c>
    </row>
    <row r="503" spans="86:86" ht="15.75">
      <c r="CH503" s="10" t="e">
        <v>#N/A</v>
      </c>
    </row>
    <row r="504" spans="86:86" ht="15.75">
      <c r="CH504" s="10" t="e">
        <v>#N/A</v>
      </c>
    </row>
    <row r="505" spans="86:86" ht="15.75">
      <c r="CH505" s="10" t="e">
        <v>#N/A</v>
      </c>
    </row>
    <row r="506" spans="86:86" ht="15.75">
      <c r="CH506" s="10" t="e">
        <v>#N/A</v>
      </c>
    </row>
    <row r="507" spans="86:86" ht="15.75">
      <c r="CH507" s="10" t="e">
        <v>#N/A</v>
      </c>
    </row>
    <row r="508" spans="86:86" ht="15.75">
      <c r="CH508" s="10" t="e">
        <v>#N/A</v>
      </c>
    </row>
    <row r="509" spans="86:86" ht="15.75">
      <c r="CH509" s="10" t="e">
        <v>#N/A</v>
      </c>
    </row>
    <row r="510" spans="86:86" ht="15.75">
      <c r="CH510" s="10" t="e">
        <v>#N/A</v>
      </c>
    </row>
    <row r="511" spans="86:86" ht="15.75">
      <c r="CH511" s="10" t="e">
        <v>#N/A</v>
      </c>
    </row>
    <row r="512" spans="86:86" ht="15.75">
      <c r="CH512" s="10" t="e">
        <v>#N/A</v>
      </c>
    </row>
    <row r="513" spans="86:86" ht="15.75">
      <c r="CH513" s="10" t="e">
        <v>#N/A</v>
      </c>
    </row>
    <row r="514" spans="86:86" ht="15.75">
      <c r="CH514" s="10" t="e">
        <v>#N/A</v>
      </c>
    </row>
    <row r="515" spans="86:86" ht="15.75">
      <c r="CH515" s="10" t="e">
        <v>#N/A</v>
      </c>
    </row>
    <row r="516" spans="86:86" ht="15.75">
      <c r="CH516" s="10" t="e">
        <v>#N/A</v>
      </c>
    </row>
    <row r="517" spans="86:86" ht="15.75">
      <c r="CH517" s="10" t="e">
        <v>#N/A</v>
      </c>
    </row>
    <row r="518" spans="86:86" ht="15.75">
      <c r="CH518" s="10" t="e">
        <v>#N/A</v>
      </c>
    </row>
    <row r="519" spans="86:86" ht="15.75">
      <c r="CH519" s="10" t="e">
        <v>#N/A</v>
      </c>
    </row>
    <row r="520" spans="86:86" ht="15.75">
      <c r="CH520" s="10" t="e">
        <v>#N/A</v>
      </c>
    </row>
    <row r="521" spans="86:86" ht="15.75">
      <c r="CH521" s="10" t="e">
        <v>#N/A</v>
      </c>
    </row>
    <row r="522" spans="86:86" ht="15.75">
      <c r="CH522" s="10" t="e">
        <v>#N/A</v>
      </c>
    </row>
    <row r="523" spans="86:86" ht="15.75">
      <c r="CH523" s="10" t="e">
        <v>#N/A</v>
      </c>
    </row>
    <row r="524" spans="86:86" ht="15.75">
      <c r="CH524" s="10" t="e">
        <v>#N/A</v>
      </c>
    </row>
    <row r="525" spans="86:86" ht="15.75">
      <c r="CH525" s="10" t="e">
        <v>#N/A</v>
      </c>
    </row>
    <row r="526" spans="86:86" ht="15.75">
      <c r="CH526" s="10" t="e">
        <v>#N/A</v>
      </c>
    </row>
    <row r="527" spans="86:86" ht="15.75">
      <c r="CH527" s="10" t="e">
        <v>#N/A</v>
      </c>
    </row>
    <row r="528" spans="86:86" ht="15.75">
      <c r="CH528" s="10" t="e">
        <v>#N/A</v>
      </c>
    </row>
    <row r="529" spans="86:86" ht="15.75">
      <c r="CH529" s="10" t="e">
        <v>#N/A</v>
      </c>
    </row>
    <row r="530" spans="86:86" ht="15.75">
      <c r="CH530" s="10" t="e">
        <v>#N/A</v>
      </c>
    </row>
    <row r="531" spans="86:86" ht="15.75">
      <c r="CH531" s="10" t="e">
        <v>#N/A</v>
      </c>
    </row>
    <row r="532" spans="86:86" ht="15.75">
      <c r="CH532" s="10" t="e">
        <v>#N/A</v>
      </c>
    </row>
    <row r="533" spans="86:86" ht="15.75">
      <c r="CH533" s="10" t="e">
        <v>#N/A</v>
      </c>
    </row>
    <row r="534" spans="86:86" ht="15.75">
      <c r="CH534" s="10" t="e">
        <v>#N/A</v>
      </c>
    </row>
    <row r="535" spans="86:86" ht="15.75">
      <c r="CH535" s="10" t="e">
        <v>#N/A</v>
      </c>
    </row>
    <row r="536" spans="86:86" ht="15.75">
      <c r="CH536" s="10" t="e">
        <v>#N/A</v>
      </c>
    </row>
    <row r="537" spans="86:86" ht="15.75">
      <c r="CH537" s="10" t="e">
        <v>#N/A</v>
      </c>
    </row>
    <row r="538" spans="86:86" ht="15.75">
      <c r="CH538" s="10" t="e">
        <v>#N/A</v>
      </c>
    </row>
    <row r="539" spans="86:86" ht="15.75">
      <c r="CH539" s="10" t="e">
        <v>#N/A</v>
      </c>
    </row>
    <row r="540" spans="86:86" ht="15.75">
      <c r="CH540" s="10" t="e">
        <v>#N/A</v>
      </c>
    </row>
    <row r="541" spans="86:86" ht="15.75">
      <c r="CH541" s="10" t="e">
        <v>#N/A</v>
      </c>
    </row>
    <row r="542" spans="86:86" ht="15.75">
      <c r="CH542" s="10" t="e">
        <v>#N/A</v>
      </c>
    </row>
    <row r="543" spans="86:86" ht="15.75">
      <c r="CH543" s="10" t="e">
        <v>#N/A</v>
      </c>
    </row>
    <row r="544" spans="86:86" ht="15.75">
      <c r="CH544" s="10" t="e">
        <v>#N/A</v>
      </c>
    </row>
    <row r="545" spans="86:86" ht="15.75">
      <c r="CH545" s="10" t="e">
        <v>#N/A</v>
      </c>
    </row>
    <row r="546" spans="86:86" ht="15.75">
      <c r="CH546" s="10" t="e">
        <v>#N/A</v>
      </c>
    </row>
    <row r="547" spans="86:86" ht="15.75">
      <c r="CH547" s="10" t="e">
        <v>#N/A</v>
      </c>
    </row>
    <row r="548" spans="86:86" ht="15.75">
      <c r="CH548" s="10" t="e">
        <v>#N/A</v>
      </c>
    </row>
    <row r="549" spans="86:86" ht="15.75">
      <c r="CH549" s="10" t="e">
        <v>#N/A</v>
      </c>
    </row>
    <row r="550" spans="86:86" ht="15.75">
      <c r="CH550" s="10" t="e">
        <v>#N/A</v>
      </c>
    </row>
    <row r="551" spans="86:86" ht="15.75">
      <c r="CH551" s="10" t="e">
        <v>#N/A</v>
      </c>
    </row>
    <row r="552" spans="86:86" ht="15.75">
      <c r="CH552" s="10" t="e">
        <v>#N/A</v>
      </c>
    </row>
    <row r="553" spans="86:86" ht="15.75">
      <c r="CH553" s="10" t="e">
        <v>#N/A</v>
      </c>
    </row>
    <row r="554" spans="86:86" ht="15.75">
      <c r="CH554" s="10" t="e">
        <v>#N/A</v>
      </c>
    </row>
    <row r="555" spans="86:86" ht="15.75">
      <c r="CH555" s="10" t="e">
        <v>#N/A</v>
      </c>
    </row>
    <row r="556" spans="86:86" ht="15.75">
      <c r="CH556" s="10" t="e">
        <v>#N/A</v>
      </c>
    </row>
    <row r="557" spans="86:86" ht="15.75">
      <c r="CH557" s="10" t="e">
        <v>#N/A</v>
      </c>
    </row>
    <row r="558" spans="86:86" ht="15.75">
      <c r="CH558" s="10" t="e">
        <v>#N/A</v>
      </c>
    </row>
    <row r="559" spans="86:86" ht="15.75">
      <c r="CH559" s="10" t="e">
        <v>#N/A</v>
      </c>
    </row>
    <row r="560" spans="86:86" ht="15.75">
      <c r="CH560" s="10" t="e">
        <v>#N/A</v>
      </c>
    </row>
    <row r="561" spans="86:86" ht="15.75">
      <c r="CH561" s="10" t="e">
        <v>#N/A</v>
      </c>
    </row>
    <row r="562" spans="86:86" ht="15.75">
      <c r="CH562" s="10" t="e">
        <v>#N/A</v>
      </c>
    </row>
    <row r="563" spans="86:86" ht="15.75">
      <c r="CH563" s="10" t="e">
        <v>#N/A</v>
      </c>
    </row>
    <row r="564" spans="86:86" ht="15.75">
      <c r="CH564" s="10" t="e">
        <v>#N/A</v>
      </c>
    </row>
    <row r="565" spans="86:86" ht="15.75">
      <c r="CH565" s="10" t="e">
        <v>#N/A</v>
      </c>
    </row>
    <row r="566" spans="86:86" ht="15.75">
      <c r="CH566" s="10" t="e">
        <v>#N/A</v>
      </c>
    </row>
    <row r="567" spans="86:86" ht="15.75">
      <c r="CH567" s="10" t="e">
        <v>#N/A</v>
      </c>
    </row>
    <row r="568" spans="86:86" ht="15.75">
      <c r="CH568" s="10" t="e">
        <v>#N/A</v>
      </c>
    </row>
    <row r="569" spans="86:86" ht="15.75">
      <c r="CH569" s="10" t="e">
        <v>#N/A</v>
      </c>
    </row>
    <row r="570" spans="86:86" ht="15.75">
      <c r="CH570" s="10" t="e">
        <v>#N/A</v>
      </c>
    </row>
    <row r="571" spans="86:86" ht="15.75">
      <c r="CH571" s="10" t="e">
        <v>#N/A</v>
      </c>
    </row>
    <row r="572" spans="86:86" ht="15.75">
      <c r="CH572" s="10" t="e">
        <v>#N/A</v>
      </c>
    </row>
    <row r="573" spans="86:86" ht="15.75">
      <c r="CH573" s="10" t="e">
        <v>#N/A</v>
      </c>
    </row>
    <row r="574" spans="86:86" ht="15.75">
      <c r="CH574" s="10" t="e">
        <v>#N/A</v>
      </c>
    </row>
    <row r="575" spans="86:86" ht="15.75">
      <c r="CH575" s="10" t="e">
        <v>#N/A</v>
      </c>
    </row>
    <row r="576" spans="86:86" ht="15.75">
      <c r="CH576" s="10" t="e">
        <v>#N/A</v>
      </c>
    </row>
    <row r="577" spans="86:86" ht="15.75">
      <c r="CH577" s="10" t="e">
        <v>#N/A</v>
      </c>
    </row>
    <row r="578" spans="86:86" ht="15.75">
      <c r="CH578" s="10" t="e">
        <v>#N/A</v>
      </c>
    </row>
    <row r="579" spans="86:86" ht="15.75">
      <c r="CH579" s="10" t="e">
        <v>#N/A</v>
      </c>
    </row>
    <row r="580" spans="86:86" ht="15.75">
      <c r="CH580" s="10" t="e">
        <v>#N/A</v>
      </c>
    </row>
    <row r="581" spans="86:86" ht="15.75">
      <c r="CH581" s="10" t="e">
        <v>#N/A</v>
      </c>
    </row>
    <row r="582" spans="86:86" ht="15.75">
      <c r="CH582" s="10" t="e">
        <v>#N/A</v>
      </c>
    </row>
    <row r="583" spans="86:86" ht="15.75">
      <c r="CH583" s="10" t="e">
        <v>#N/A</v>
      </c>
    </row>
    <row r="584" spans="86:86" ht="15.75">
      <c r="CH584" s="10" t="e">
        <v>#N/A</v>
      </c>
    </row>
    <row r="585" spans="86:86" ht="15.75">
      <c r="CH585" s="10" t="e">
        <v>#N/A</v>
      </c>
    </row>
    <row r="586" spans="86:86" ht="15.75">
      <c r="CH586" s="10" t="e">
        <v>#N/A</v>
      </c>
    </row>
    <row r="587" spans="86:86" ht="15.75">
      <c r="CH587" s="10" t="e">
        <v>#N/A</v>
      </c>
    </row>
    <row r="588" spans="86:86" ht="15.75">
      <c r="CH588" s="10" t="e">
        <v>#N/A</v>
      </c>
    </row>
    <row r="589" spans="86:86" ht="15.75">
      <c r="CH589" s="10" t="e">
        <v>#N/A</v>
      </c>
    </row>
    <row r="590" spans="86:86" ht="15.75">
      <c r="CH590" s="10" t="e">
        <v>#N/A</v>
      </c>
    </row>
    <row r="591" spans="86:86" ht="15.75">
      <c r="CH591" s="10" t="e">
        <v>#N/A</v>
      </c>
    </row>
    <row r="592" spans="86:86" ht="15.75">
      <c r="CH592" s="10" t="e">
        <v>#N/A</v>
      </c>
    </row>
    <row r="593" spans="86:86" ht="15.75">
      <c r="CH593" s="10" t="e">
        <v>#N/A</v>
      </c>
    </row>
    <row r="594" spans="86:86" ht="15.75">
      <c r="CH594" s="10" t="e">
        <v>#N/A</v>
      </c>
    </row>
    <row r="595" spans="86:86" ht="15.75">
      <c r="CH595" s="10" t="e">
        <v>#N/A</v>
      </c>
    </row>
    <row r="596" spans="86:86" ht="15.75">
      <c r="CH596" s="10" t="e">
        <v>#N/A</v>
      </c>
    </row>
    <row r="597" spans="86:86" ht="15.75">
      <c r="CH597" s="10" t="e">
        <v>#N/A</v>
      </c>
    </row>
    <row r="598" spans="86:86" ht="15.75">
      <c r="CH598" s="10" t="e">
        <v>#N/A</v>
      </c>
    </row>
    <row r="599" spans="86:86" ht="15.75">
      <c r="CH599" s="10" t="e">
        <v>#N/A</v>
      </c>
    </row>
    <row r="600" spans="86:86" ht="15.75">
      <c r="CH600" s="10" t="e">
        <v>#N/A</v>
      </c>
    </row>
    <row r="601" spans="86:86" ht="15.75">
      <c r="CH601" s="10" t="e">
        <v>#N/A</v>
      </c>
    </row>
    <row r="602" spans="86:86" ht="15.75">
      <c r="CH602" s="10" t="e">
        <v>#N/A</v>
      </c>
    </row>
    <row r="603" spans="86:86" ht="15.75">
      <c r="CH603" s="10" t="e">
        <v>#N/A</v>
      </c>
    </row>
    <row r="604" spans="86:86" ht="15.75">
      <c r="CH604" s="10" t="e">
        <v>#N/A</v>
      </c>
    </row>
    <row r="605" spans="86:86" ht="15.75">
      <c r="CH605" s="10" t="e">
        <v>#N/A</v>
      </c>
    </row>
    <row r="606" spans="86:86" ht="15.75">
      <c r="CH606" s="10" t="e">
        <v>#N/A</v>
      </c>
    </row>
    <row r="607" spans="86:86" ht="15.75">
      <c r="CH607" s="10" t="e">
        <v>#N/A</v>
      </c>
    </row>
    <row r="608" spans="86:86" ht="15.75">
      <c r="CH608" s="10" t="e">
        <v>#N/A</v>
      </c>
    </row>
    <row r="609" spans="86:86" ht="15.75">
      <c r="CH609" s="10" t="e">
        <v>#N/A</v>
      </c>
    </row>
    <row r="610" spans="86:86" ht="15.75">
      <c r="CH610" s="10" t="e">
        <v>#N/A</v>
      </c>
    </row>
    <row r="611" spans="86:86" ht="15.75">
      <c r="CH611" s="10" t="e">
        <v>#N/A</v>
      </c>
    </row>
    <row r="612" spans="86:86" ht="15.75">
      <c r="CH612" s="10" t="e">
        <v>#N/A</v>
      </c>
    </row>
    <row r="613" spans="86:86" ht="15.75">
      <c r="CH613" s="10" t="e">
        <v>#N/A</v>
      </c>
    </row>
    <row r="614" spans="86:86" ht="15.75">
      <c r="CH614" s="10" t="e">
        <v>#N/A</v>
      </c>
    </row>
    <row r="615" spans="86:86" ht="15.75">
      <c r="CH615" s="10" t="e">
        <v>#N/A</v>
      </c>
    </row>
    <row r="616" spans="86:86" ht="15.75">
      <c r="CH616" s="10" t="e">
        <v>#N/A</v>
      </c>
    </row>
    <row r="617" spans="86:86" ht="15.75">
      <c r="CH617" s="10" t="e">
        <v>#N/A</v>
      </c>
    </row>
    <row r="618" spans="86:86" ht="15.75">
      <c r="CH618" s="10" t="e">
        <v>#N/A</v>
      </c>
    </row>
    <row r="619" spans="86:86" ht="15.75">
      <c r="CH619" s="10" t="e">
        <v>#N/A</v>
      </c>
    </row>
    <row r="620" spans="86:86" ht="15.75">
      <c r="CH620" s="10" t="e">
        <v>#N/A</v>
      </c>
    </row>
    <row r="621" spans="86:86" ht="15.75">
      <c r="CH621" s="10" t="e">
        <v>#N/A</v>
      </c>
    </row>
    <row r="622" spans="86:86" ht="15.75">
      <c r="CH622" s="10" t="e">
        <v>#N/A</v>
      </c>
    </row>
    <row r="623" spans="86:86" ht="15.75">
      <c r="CH623" s="10" t="e">
        <v>#N/A</v>
      </c>
    </row>
    <row r="624" spans="86:86" ht="15.75">
      <c r="CH624" s="10" t="e">
        <v>#N/A</v>
      </c>
    </row>
    <row r="625" spans="86:86" ht="15.75">
      <c r="CH625" s="10" t="e">
        <v>#N/A</v>
      </c>
    </row>
    <row r="626" spans="86:86" ht="15.75">
      <c r="CH626" s="10" t="e">
        <v>#N/A</v>
      </c>
    </row>
    <row r="627" spans="86:86" ht="15.75">
      <c r="CH627" s="10" t="e">
        <v>#N/A</v>
      </c>
    </row>
    <row r="628" spans="86:86" ht="15.75">
      <c r="CH628" s="10" t="e">
        <v>#N/A</v>
      </c>
    </row>
    <row r="629" spans="86:86" ht="15.75">
      <c r="CH629" s="10" t="e">
        <v>#N/A</v>
      </c>
    </row>
    <row r="630" spans="86:86" ht="15.75">
      <c r="CH630" s="10" t="e">
        <v>#N/A</v>
      </c>
    </row>
    <row r="631" spans="86:86" ht="15.75">
      <c r="CH631" s="10" t="e">
        <v>#N/A</v>
      </c>
    </row>
    <row r="632" spans="86:86" ht="15.75">
      <c r="CH632" s="10" t="e">
        <v>#N/A</v>
      </c>
    </row>
    <row r="633" spans="86:86" ht="15.75">
      <c r="CH633" s="10" t="e">
        <v>#N/A</v>
      </c>
    </row>
    <row r="634" spans="86:86" ht="15.75">
      <c r="CH634" s="10" t="e">
        <v>#N/A</v>
      </c>
    </row>
    <row r="635" spans="86:86" ht="15.75">
      <c r="CH635" s="10" t="e">
        <v>#N/A</v>
      </c>
    </row>
    <row r="636" spans="86:86" ht="15.75">
      <c r="CH636" s="10" t="e">
        <v>#N/A</v>
      </c>
    </row>
    <row r="637" spans="86:86" ht="15.75">
      <c r="CH637" s="10" t="e">
        <v>#N/A</v>
      </c>
    </row>
    <row r="638" spans="86:86" ht="15.75">
      <c r="CH638" s="10" t="e">
        <v>#N/A</v>
      </c>
    </row>
    <row r="639" spans="86:86" ht="15.75">
      <c r="CH639" s="10" t="e">
        <v>#N/A</v>
      </c>
    </row>
    <row r="640" spans="86:86" ht="15.75">
      <c r="CH640" s="10" t="e">
        <v>#N/A</v>
      </c>
    </row>
    <row r="641" spans="86:86" ht="15.75">
      <c r="CH641" s="10" t="e">
        <v>#N/A</v>
      </c>
    </row>
    <row r="642" spans="86:86" ht="15.75">
      <c r="CH642" s="10" t="e">
        <v>#N/A</v>
      </c>
    </row>
    <row r="643" spans="86:86" ht="15.75">
      <c r="CH643" s="10" t="e">
        <v>#N/A</v>
      </c>
    </row>
    <row r="644" spans="86:86" ht="15.75">
      <c r="CH644" s="10" t="e">
        <v>#N/A</v>
      </c>
    </row>
    <row r="645" spans="86:86" ht="15.75">
      <c r="CH645" s="10" t="e">
        <v>#N/A</v>
      </c>
    </row>
    <row r="646" spans="86:86" ht="15.75">
      <c r="CH646" s="10" t="e">
        <v>#N/A</v>
      </c>
    </row>
    <row r="647" spans="86:86" ht="15.75">
      <c r="CH647" s="10" t="e">
        <v>#N/A</v>
      </c>
    </row>
    <row r="648" spans="86:86" ht="15.75">
      <c r="CH648" s="10" t="e">
        <v>#N/A</v>
      </c>
    </row>
    <row r="649" spans="86:86" ht="15.75">
      <c r="CH649" s="10" t="e">
        <v>#N/A</v>
      </c>
    </row>
    <row r="650" spans="86:86" ht="15.75">
      <c r="CH650" s="10" t="e">
        <v>#N/A</v>
      </c>
    </row>
    <row r="651" spans="86:86" ht="15.75">
      <c r="CH651" s="10" t="e">
        <v>#N/A</v>
      </c>
    </row>
    <row r="652" spans="86:86" ht="15.75">
      <c r="CH652" s="10" t="e">
        <v>#N/A</v>
      </c>
    </row>
    <row r="653" spans="86:86" ht="15.75">
      <c r="CH653" s="10" t="e">
        <v>#N/A</v>
      </c>
    </row>
    <row r="654" spans="86:86" ht="15.75">
      <c r="CH654" s="10" t="e">
        <v>#N/A</v>
      </c>
    </row>
    <row r="655" spans="86:86" ht="15.75">
      <c r="CH655" s="10" t="e">
        <v>#N/A</v>
      </c>
    </row>
    <row r="656" spans="86:86" ht="15.75">
      <c r="CH656" s="10" t="e">
        <v>#N/A</v>
      </c>
    </row>
    <row r="657" spans="86:86" ht="15.75">
      <c r="CH657" s="10" t="e">
        <v>#N/A</v>
      </c>
    </row>
    <row r="658" spans="86:86" ht="15.75">
      <c r="CH658" s="10" t="e">
        <v>#N/A</v>
      </c>
    </row>
    <row r="659" spans="86:86" ht="15.75">
      <c r="CH659" s="10" t="e">
        <v>#N/A</v>
      </c>
    </row>
    <row r="660" spans="86:86" ht="15.75">
      <c r="CH660" s="10" t="e">
        <v>#N/A</v>
      </c>
    </row>
    <row r="661" spans="86:86" ht="15.75">
      <c r="CH661" s="10" t="e">
        <v>#N/A</v>
      </c>
    </row>
    <row r="662" spans="86:86" ht="15.75">
      <c r="CH662" s="10" t="e">
        <v>#N/A</v>
      </c>
    </row>
    <row r="663" spans="86:86" ht="15.75">
      <c r="CH663" s="10" t="e">
        <v>#N/A</v>
      </c>
    </row>
    <row r="664" spans="86:86" ht="15.75">
      <c r="CH664" s="10" t="e">
        <v>#N/A</v>
      </c>
    </row>
    <row r="665" spans="86:86" ht="15.75">
      <c r="CH665" s="10" t="e">
        <v>#N/A</v>
      </c>
    </row>
    <row r="666" spans="86:86" ht="15.75">
      <c r="CH666" s="10" t="e">
        <v>#N/A</v>
      </c>
    </row>
    <row r="667" spans="86:86" ht="15.75">
      <c r="CH667" s="10" t="e">
        <v>#N/A</v>
      </c>
    </row>
    <row r="668" spans="86:86" ht="15.75">
      <c r="CH668" s="10" t="e">
        <v>#N/A</v>
      </c>
    </row>
    <row r="669" spans="86:86" ht="15.75">
      <c r="CH669" s="10" t="e">
        <v>#N/A</v>
      </c>
    </row>
    <row r="670" spans="86:86" ht="15.75">
      <c r="CH670" s="10" t="e">
        <v>#N/A</v>
      </c>
    </row>
    <row r="671" spans="86:86" ht="15.75">
      <c r="CH671" s="10" t="e">
        <v>#N/A</v>
      </c>
    </row>
    <row r="672" spans="86:86" ht="15.75">
      <c r="CH672" s="10" t="e">
        <v>#N/A</v>
      </c>
    </row>
    <row r="673" spans="86:86" ht="15.75">
      <c r="CH673" s="10" t="e">
        <v>#N/A</v>
      </c>
    </row>
    <row r="674" spans="86:86" ht="15.75">
      <c r="CH674" s="10" t="e">
        <v>#N/A</v>
      </c>
    </row>
    <row r="675" spans="86:86" ht="15.75">
      <c r="CH675" s="10" t="e">
        <v>#N/A</v>
      </c>
    </row>
    <row r="676" spans="86:86" ht="15.75">
      <c r="CH676" s="10" t="e">
        <v>#N/A</v>
      </c>
    </row>
    <row r="677" spans="86:86" ht="15.75">
      <c r="CH677" s="10" t="e">
        <v>#N/A</v>
      </c>
    </row>
    <row r="678" spans="86:86" ht="15.75">
      <c r="CH678" s="10" t="e">
        <v>#N/A</v>
      </c>
    </row>
    <row r="679" spans="86:86" ht="15.75">
      <c r="CH679" s="10" t="e">
        <v>#N/A</v>
      </c>
    </row>
    <row r="680" spans="86:86" ht="15.75">
      <c r="CH680" s="10" t="e">
        <v>#N/A</v>
      </c>
    </row>
    <row r="681" spans="86:86" ht="15.75">
      <c r="CH681" s="10" t="e">
        <v>#N/A</v>
      </c>
    </row>
    <row r="682" spans="86:86" ht="15.75">
      <c r="CH682" s="10" t="e">
        <v>#N/A</v>
      </c>
    </row>
    <row r="683" spans="86:86" ht="15.75">
      <c r="CH683" s="10" t="e">
        <v>#N/A</v>
      </c>
    </row>
    <row r="684" spans="86:86" ht="15.75">
      <c r="CH684" s="10" t="e">
        <v>#N/A</v>
      </c>
    </row>
    <row r="685" spans="86:86" ht="15.75">
      <c r="CH685" s="10" t="e">
        <v>#N/A</v>
      </c>
    </row>
    <row r="686" spans="86:86" ht="15.75">
      <c r="CH686" s="10" t="e">
        <v>#N/A</v>
      </c>
    </row>
    <row r="687" spans="86:86" ht="15.75">
      <c r="CH687" s="10" t="e">
        <v>#N/A</v>
      </c>
    </row>
    <row r="688" spans="86:86" ht="15.75">
      <c r="CH688" s="10" t="e">
        <v>#N/A</v>
      </c>
    </row>
    <row r="689" spans="86:86" ht="15.75">
      <c r="CH689" s="10" t="e">
        <v>#N/A</v>
      </c>
    </row>
    <row r="690" spans="86:86" ht="15.75">
      <c r="CH690" s="10" t="e">
        <v>#N/A</v>
      </c>
    </row>
    <row r="691" spans="86:86" ht="15.75">
      <c r="CH691" s="10" t="e">
        <v>#N/A</v>
      </c>
    </row>
    <row r="692" spans="86:86" ht="15.75">
      <c r="CH692" s="10" t="e">
        <v>#N/A</v>
      </c>
    </row>
    <row r="693" spans="86:86" ht="15.75">
      <c r="CH693" s="10" t="e">
        <v>#N/A</v>
      </c>
    </row>
    <row r="694" spans="86:86" ht="15.75">
      <c r="CH694" s="10" t="e">
        <v>#N/A</v>
      </c>
    </row>
    <row r="695" spans="86:86" ht="15.75">
      <c r="CH695" s="10" t="e">
        <v>#N/A</v>
      </c>
    </row>
    <row r="696" spans="86:86" ht="15.75">
      <c r="CH696" s="10" t="e">
        <v>#N/A</v>
      </c>
    </row>
    <row r="697" spans="86:86" ht="15.75">
      <c r="CH697" s="10" t="e">
        <v>#N/A</v>
      </c>
    </row>
    <row r="698" spans="86:86" ht="15.75">
      <c r="CH698" s="10" t="e">
        <v>#N/A</v>
      </c>
    </row>
    <row r="699" spans="86:86" ht="15.75">
      <c r="CH699" s="10" t="e">
        <v>#N/A</v>
      </c>
    </row>
    <row r="700" spans="86:86" ht="15.75">
      <c r="CH700" s="10" t="e">
        <v>#N/A</v>
      </c>
    </row>
    <row r="701" spans="86:86" ht="15.75">
      <c r="CH701" s="10" t="e">
        <v>#N/A</v>
      </c>
    </row>
    <row r="702" spans="86:86" ht="15.75">
      <c r="CH702" s="10" t="e">
        <v>#N/A</v>
      </c>
    </row>
    <row r="703" spans="86:86" ht="15.75">
      <c r="CH703" s="10" t="e">
        <v>#N/A</v>
      </c>
    </row>
    <row r="704" spans="86:86" ht="15.75">
      <c r="CH704" s="10" t="e">
        <v>#N/A</v>
      </c>
    </row>
    <row r="705" spans="86:86" ht="15.75">
      <c r="CH705" s="10" t="e">
        <v>#N/A</v>
      </c>
    </row>
    <row r="706" spans="86:86" ht="15.75">
      <c r="CH706" s="10" t="e">
        <v>#N/A</v>
      </c>
    </row>
    <row r="707" spans="86:86" ht="15.75">
      <c r="CH707" s="10" t="e">
        <v>#N/A</v>
      </c>
    </row>
    <row r="708" spans="86:86" ht="15.75">
      <c r="CH708" s="10" t="e">
        <v>#N/A</v>
      </c>
    </row>
    <row r="709" spans="86:86" ht="15.75">
      <c r="CH709" s="10" t="e">
        <v>#N/A</v>
      </c>
    </row>
    <row r="710" spans="86:86" ht="15.75">
      <c r="CH710" s="10" t="e">
        <v>#N/A</v>
      </c>
    </row>
    <row r="711" spans="86:86" ht="15.75">
      <c r="CH711" s="10" t="e">
        <v>#N/A</v>
      </c>
    </row>
    <row r="712" spans="86:86" ht="15.75">
      <c r="CH712" s="10" t="e">
        <v>#N/A</v>
      </c>
    </row>
    <row r="713" spans="86:86" ht="15.75">
      <c r="CH713" s="10" t="e">
        <v>#N/A</v>
      </c>
    </row>
    <row r="714" spans="86:86" ht="15.75">
      <c r="CH714" s="10" t="e">
        <v>#N/A</v>
      </c>
    </row>
    <row r="715" spans="86:86" ht="15.75">
      <c r="CH715" s="10" t="e">
        <v>#N/A</v>
      </c>
    </row>
    <row r="716" spans="86:86" ht="15.75">
      <c r="CH716" s="10" t="e">
        <v>#N/A</v>
      </c>
    </row>
    <row r="717" spans="86:86" ht="15.75">
      <c r="CH717" s="10" t="e">
        <v>#N/A</v>
      </c>
    </row>
    <row r="718" spans="86:86" ht="15.75">
      <c r="CH718" s="10" t="e">
        <v>#N/A</v>
      </c>
    </row>
    <row r="719" spans="86:86" ht="15.75">
      <c r="CH719" s="10" t="e">
        <v>#N/A</v>
      </c>
    </row>
    <row r="720" spans="86:86" ht="15.75">
      <c r="CH720" s="10" t="e">
        <v>#N/A</v>
      </c>
    </row>
    <row r="721" spans="86:86" ht="15.75">
      <c r="CH721" s="10" t="e">
        <v>#N/A</v>
      </c>
    </row>
    <row r="722" spans="86:86" ht="15.75">
      <c r="CH722" s="10" t="e">
        <v>#N/A</v>
      </c>
    </row>
    <row r="723" spans="86:86" ht="15.75">
      <c r="CH723" s="10" t="e">
        <v>#N/A</v>
      </c>
    </row>
    <row r="724" spans="86:86" ht="15.75">
      <c r="CH724" s="10" t="e">
        <v>#N/A</v>
      </c>
    </row>
    <row r="725" spans="86:86" ht="15.75">
      <c r="CH725" s="10" t="e">
        <v>#N/A</v>
      </c>
    </row>
    <row r="726" spans="86:86" ht="15.75">
      <c r="CH726" s="10" t="e">
        <v>#N/A</v>
      </c>
    </row>
    <row r="727" spans="86:86" ht="15.75">
      <c r="CH727" s="10" t="e">
        <v>#N/A</v>
      </c>
    </row>
  </sheetData>
  <conditionalFormatting sqref="AH6:AH23">
    <cfRule type="colorScale" priority="4">
      <colorScale>
        <cfvo type="min"/>
        <cfvo type="max"/>
        <color rgb="FFFCFCFF"/>
        <color rgb="FFF8696B"/>
      </colorScale>
    </cfRule>
  </conditionalFormatting>
  <conditionalFormatting sqref="AH34:AH49">
    <cfRule type="colorScale" priority="1">
      <colorScale>
        <cfvo type="min"/>
        <cfvo type="max"/>
        <color rgb="FFFCFCFF"/>
        <color rgb="FFF8696B"/>
      </colorScale>
    </cfRule>
  </conditionalFormatting>
  <conditionalFormatting sqref="AJ6:AJ24">
    <cfRule type="dataBar" priority="9">
      <dataBar>
        <cfvo type="min"/>
        <cfvo type="max"/>
        <color rgb="FFFFB628"/>
      </dataBar>
      <extLst>
        <ext xmlns:x14="http://schemas.microsoft.com/office/spreadsheetml/2009/9/main" uri="{B025F937-C7B1-47D3-B67F-A62EFF666E3E}">
          <x14:id>{AFEEF788-0E92-45FB-AD38-3BC74699865A}</x14:id>
        </ext>
      </extLst>
    </cfRule>
  </conditionalFormatting>
  <conditionalFormatting sqref="AJ34:AJ50">
    <cfRule type="dataBar" priority="360">
      <dataBar>
        <cfvo type="min"/>
        <cfvo type="max"/>
        <color rgb="FFFFB628"/>
      </dataBar>
      <extLst>
        <ext xmlns:x14="http://schemas.microsoft.com/office/spreadsheetml/2009/9/main" uri="{B025F937-C7B1-47D3-B67F-A62EFF666E3E}">
          <x14:id>{4731B371-CE18-413F-83C4-0F3C27C74571}</x14:id>
        </ext>
      </extLst>
    </cfRule>
  </conditionalFormatting>
  <conditionalFormatting sqref="AK6:AL24">
    <cfRule type="colorScale" priority="10">
      <colorScale>
        <cfvo type="min"/>
        <cfvo type="percentile" val="50"/>
        <cfvo type="max"/>
        <color rgb="FFF8696B"/>
        <color rgb="FFFFEB84"/>
        <color rgb="FF63BE7B"/>
      </colorScale>
    </cfRule>
  </conditionalFormatting>
  <conditionalFormatting sqref="AK34:AL50">
    <cfRule type="colorScale" priority="361">
      <colorScale>
        <cfvo type="min"/>
        <cfvo type="percentile" val="50"/>
        <cfvo type="max"/>
        <color rgb="FFF8696B"/>
        <color rgb="FFFFEB84"/>
        <color rgb="FF63BE7B"/>
      </colorScale>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AFEEF788-0E92-45FB-AD38-3BC74699865A}">
            <x14:dataBar minLength="0" maxLength="100" border="1" negativeBarBorderColorSameAsPositive="0">
              <x14:cfvo type="autoMin"/>
              <x14:cfvo type="autoMax"/>
              <x14:borderColor rgb="FFFFB628"/>
              <x14:negativeFillColor rgb="FFFF0000"/>
              <x14:negativeBorderColor rgb="FFFF0000"/>
              <x14:axisColor rgb="FF000000"/>
            </x14:dataBar>
          </x14:cfRule>
          <xm:sqref>AJ6:AJ24</xm:sqref>
        </x14:conditionalFormatting>
        <x14:conditionalFormatting xmlns:xm="http://schemas.microsoft.com/office/excel/2006/main">
          <x14:cfRule type="dataBar" id="{4731B371-CE18-413F-83C4-0F3C27C74571}">
            <x14:dataBar minLength="0" maxLength="100" border="1" negativeBarBorderColorSameAsPositive="0">
              <x14:cfvo type="autoMin"/>
              <x14:cfvo type="autoMax"/>
              <x14:borderColor rgb="FFFFB628"/>
              <x14:negativeFillColor rgb="FFFF0000"/>
              <x14:negativeBorderColor rgb="FFFF0000"/>
              <x14:axisColor rgb="FF000000"/>
            </x14:dataBar>
          </x14:cfRule>
          <xm:sqref>AJ34:AJ50</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AHW721"/>
  <sheetViews>
    <sheetView topLeftCell="A102" zoomScaleNormal="100" workbookViewId="0">
      <selection activeCell="E111" sqref="E111"/>
    </sheetView>
  </sheetViews>
  <sheetFormatPr defaultRowHeight="15"/>
  <cols>
    <col min="1" max="1" width="20.140625" style="3" bestFit="1" customWidth="1"/>
    <col min="2" max="2" width="12.7109375" style="3" bestFit="1" customWidth="1"/>
    <col min="3" max="3" width="12.7109375" bestFit="1" customWidth="1"/>
    <col min="4" max="4" width="8.28515625" bestFit="1" customWidth="1"/>
    <col min="5" max="6" width="12" bestFit="1" customWidth="1"/>
    <col min="7" max="7" width="6.5703125" bestFit="1" customWidth="1"/>
    <col min="8" max="8" width="11.42578125" customWidth="1"/>
    <col min="9" max="9" width="21.42578125" bestFit="1" customWidth="1"/>
    <col min="10" max="10" width="21.42578125" style="6" bestFit="1" customWidth="1"/>
    <col min="11" max="13" width="14" style="6" bestFit="1" customWidth="1"/>
    <col min="14" max="14" width="6.5703125" style="6" bestFit="1" customWidth="1"/>
    <col min="15" max="15" width="12" style="6" customWidth="1"/>
    <col min="16" max="16" width="12.42578125" customWidth="1"/>
    <col min="17" max="17" width="12.5703125" customWidth="1"/>
    <col min="18" max="21" width="13.140625" customWidth="1"/>
    <col min="22" max="912" width="16.28515625" bestFit="1" customWidth="1"/>
    <col min="913" max="913" width="11.28515625" bestFit="1" customWidth="1"/>
  </cols>
  <sheetData>
    <row r="1" spans="1:86">
      <c r="B1"/>
    </row>
    <row r="2" spans="1:86">
      <c r="B2"/>
      <c r="E2" s="55"/>
      <c r="BU2" t="e">
        <v>#N/A</v>
      </c>
      <c r="CH2" t="e">
        <v>#N/A</v>
      </c>
    </row>
    <row r="3" spans="1:86">
      <c r="C3" s="3"/>
      <c r="D3" s="3"/>
      <c r="E3" s="56"/>
      <c r="F3" s="3"/>
      <c r="BU3" t="e">
        <v>#N/A</v>
      </c>
      <c r="CH3" t="e">
        <v>#N/A</v>
      </c>
    </row>
    <row r="4" spans="1:86" ht="15.75" thickBot="1">
      <c r="B4" s="57"/>
      <c r="C4" s="210" t="s">
        <v>1137</v>
      </c>
      <c r="D4" s="57"/>
      <c r="E4" s="57"/>
      <c r="F4" s="57"/>
      <c r="BU4" t="e">
        <v>#N/A</v>
      </c>
      <c r="CH4" t="e">
        <v>#N/A</v>
      </c>
    </row>
    <row r="5" spans="1:86" ht="31.5" customHeight="1" thickBot="1">
      <c r="A5" s="209" t="s">
        <v>1136</v>
      </c>
      <c r="B5" s="209" t="s">
        <v>1273</v>
      </c>
      <c r="C5" s="59" t="s">
        <v>1231</v>
      </c>
      <c r="D5" s="1" t="s">
        <v>1280</v>
      </c>
      <c r="E5" s="2" t="s">
        <v>1282</v>
      </c>
      <c r="F5" s="58" t="s">
        <v>1283</v>
      </c>
      <c r="G5" s="60" t="s">
        <v>1284</v>
      </c>
      <c r="BU5" t="e">
        <v>#N/A</v>
      </c>
      <c r="CH5" t="e">
        <v>#N/A</v>
      </c>
    </row>
    <row r="6" spans="1:86" ht="23.25" customHeight="1">
      <c r="A6" s="61">
        <v>1</v>
      </c>
      <c r="B6" s="61" t="s">
        <v>1271</v>
      </c>
      <c r="C6" s="402">
        <v>159</v>
      </c>
      <c r="D6" s="403">
        <v>122</v>
      </c>
      <c r="E6" s="403">
        <v>32</v>
      </c>
      <c r="F6" s="404">
        <v>313</v>
      </c>
      <c r="G6" s="62"/>
      <c r="H6" s="3"/>
      <c r="BU6" t="e">
        <v>#N/A</v>
      </c>
      <c r="CH6" t="e">
        <v>#N/A</v>
      </c>
    </row>
    <row r="7" spans="1:86" ht="23.25" customHeight="1" thickBot="1">
      <c r="A7" s="63"/>
      <c r="B7" s="64" t="s">
        <v>1285</v>
      </c>
      <c r="C7" s="65">
        <v>8958697.8500000015</v>
      </c>
      <c r="D7" s="66">
        <v>7692367.3699999992</v>
      </c>
      <c r="E7" s="66">
        <v>1622736.1099999996</v>
      </c>
      <c r="F7" s="67">
        <v>18273801.329999994</v>
      </c>
      <c r="G7" s="68">
        <f>+(D7+E7)*100/F7</f>
        <v>50.975181965601472</v>
      </c>
      <c r="H7" s="69">
        <v>0.91</v>
      </c>
      <c r="I7" s="70"/>
      <c r="BU7" t="e">
        <v>#N/A</v>
      </c>
      <c r="CH7" t="e">
        <v>#N/A</v>
      </c>
    </row>
    <row r="8" spans="1:86" ht="23.25" customHeight="1">
      <c r="A8" s="63">
        <v>2</v>
      </c>
      <c r="B8" s="61" t="s">
        <v>1271</v>
      </c>
      <c r="C8" s="347">
        <v>83</v>
      </c>
      <c r="D8" s="343">
        <v>25</v>
      </c>
      <c r="E8" s="343">
        <v>25</v>
      </c>
      <c r="F8" s="348">
        <v>133</v>
      </c>
      <c r="G8" s="63"/>
      <c r="I8" s="56"/>
      <c r="J8" s="3"/>
      <c r="K8" s="3"/>
      <c r="BU8" t="e">
        <v>#N/A</v>
      </c>
      <c r="CH8" t="e">
        <v>#N/A</v>
      </c>
    </row>
    <row r="9" spans="1:86" ht="23.25" customHeight="1" thickBot="1">
      <c r="A9" s="63"/>
      <c r="B9" s="64" t="s">
        <v>1285</v>
      </c>
      <c r="C9" s="65">
        <v>2866637.3699999996</v>
      </c>
      <c r="D9" s="66">
        <v>1139017.5000000002</v>
      </c>
      <c r="E9" s="66">
        <v>510824.75999999995</v>
      </c>
      <c r="F9" s="67">
        <v>4516479.63</v>
      </c>
      <c r="G9" s="68">
        <f>+(D9+E9)*100/F9</f>
        <v>36.529385609118762</v>
      </c>
      <c r="H9" s="69">
        <v>0.81</v>
      </c>
      <c r="I9" s="56"/>
      <c r="J9" s="3"/>
      <c r="K9" s="3"/>
      <c r="BU9" t="e">
        <v>#N/A</v>
      </c>
      <c r="CH9" t="e">
        <v>#N/A</v>
      </c>
    </row>
    <row r="10" spans="1:86" ht="23.25" customHeight="1">
      <c r="A10" s="63">
        <v>3</v>
      </c>
      <c r="B10" s="61" t="s">
        <v>1271</v>
      </c>
      <c r="C10" s="347">
        <v>45</v>
      </c>
      <c r="D10" s="343">
        <v>33</v>
      </c>
      <c r="E10" s="343">
        <v>4</v>
      </c>
      <c r="F10" s="348">
        <v>82</v>
      </c>
      <c r="G10" s="63"/>
      <c r="I10" s="56"/>
      <c r="J10" s="3"/>
      <c r="K10" s="3"/>
      <c r="BU10" t="e">
        <v>#N/A</v>
      </c>
      <c r="CH10" t="e">
        <v>#N/A</v>
      </c>
    </row>
    <row r="11" spans="1:86" ht="23.25" customHeight="1" thickBot="1">
      <c r="A11" s="63"/>
      <c r="B11" s="64" t="s">
        <v>1285</v>
      </c>
      <c r="C11" s="65">
        <v>1873497.9600000002</v>
      </c>
      <c r="D11" s="66">
        <v>1584804.22</v>
      </c>
      <c r="E11" s="66">
        <v>280568</v>
      </c>
      <c r="F11" s="67">
        <v>3738870.1800000006</v>
      </c>
      <c r="G11" s="68">
        <f>+(D11+E11)*100/F11</f>
        <v>49.891334285374938</v>
      </c>
      <c r="H11" s="69">
        <v>0.71</v>
      </c>
      <c r="I11" s="56"/>
      <c r="J11" s="3"/>
      <c r="K11" s="3"/>
      <c r="BU11" t="e">
        <v>#N/A</v>
      </c>
      <c r="CH11" t="e">
        <v>#N/A</v>
      </c>
    </row>
    <row r="12" spans="1:86" ht="23.25" customHeight="1">
      <c r="A12" s="63">
        <v>4</v>
      </c>
      <c r="B12" s="61" t="s">
        <v>1271</v>
      </c>
      <c r="C12" s="347">
        <v>49</v>
      </c>
      <c r="D12" s="343">
        <v>13</v>
      </c>
      <c r="E12" s="343">
        <v>5</v>
      </c>
      <c r="F12" s="348">
        <v>67</v>
      </c>
      <c r="G12" s="63"/>
      <c r="I12" s="56"/>
      <c r="J12" s="3"/>
      <c r="K12" s="3"/>
      <c r="BU12" t="e">
        <v>#N/A</v>
      </c>
      <c r="CH12" t="e">
        <v>#N/A</v>
      </c>
    </row>
    <row r="13" spans="1:86" ht="23.25" customHeight="1" thickBot="1">
      <c r="A13" s="63"/>
      <c r="B13" s="64" t="s">
        <v>1285</v>
      </c>
      <c r="C13" s="65">
        <v>2128457.64</v>
      </c>
      <c r="D13" s="66">
        <v>643099.82999999996</v>
      </c>
      <c r="E13" s="66">
        <v>274261.56</v>
      </c>
      <c r="F13" s="67">
        <v>3045819.0300000003</v>
      </c>
      <c r="G13" s="68">
        <f>+(D13+E13)*100/F13</f>
        <v>30.118709646383678</v>
      </c>
      <c r="H13" s="69">
        <v>0.65</v>
      </c>
      <c r="I13" s="56"/>
      <c r="J13" s="3"/>
      <c r="K13" s="74">
        <v>46203</v>
      </c>
      <c r="L13" s="3"/>
      <c r="M13" s="75"/>
      <c r="BU13" t="e">
        <v>#N/A</v>
      </c>
      <c r="CH13" t="e">
        <v>#N/A</v>
      </c>
    </row>
    <row r="14" spans="1:86" ht="23.25" customHeight="1">
      <c r="A14" s="63">
        <v>5</v>
      </c>
      <c r="B14" s="61" t="s">
        <v>1271</v>
      </c>
      <c r="C14" s="347">
        <v>48</v>
      </c>
      <c r="D14" s="343">
        <v>5</v>
      </c>
      <c r="E14" s="343">
        <v>2</v>
      </c>
      <c r="F14" s="348">
        <v>55</v>
      </c>
      <c r="G14" s="63"/>
      <c r="I14" s="56"/>
      <c r="J14" s="3"/>
      <c r="K14" s="74">
        <f ca="1">TODAY()</f>
        <v>46195</v>
      </c>
      <c r="L14" s="76"/>
      <c r="BU14" t="e">
        <v>#N/A</v>
      </c>
      <c r="CH14" t="e">
        <v>#N/A</v>
      </c>
    </row>
    <row r="15" spans="1:86" ht="23.25" customHeight="1" thickBot="1">
      <c r="A15" s="63"/>
      <c r="B15" s="64" t="s">
        <v>1285</v>
      </c>
      <c r="C15" s="65">
        <v>1852082.4999999998</v>
      </c>
      <c r="D15" s="66">
        <v>192351.28000000003</v>
      </c>
      <c r="E15" s="66">
        <v>9943.64</v>
      </c>
      <c r="F15" s="67">
        <v>2054377.4199999997</v>
      </c>
      <c r="G15" s="68">
        <f>+(D15+E15)*100/F15</f>
        <v>9.8470182757363087</v>
      </c>
      <c r="H15" s="69">
        <v>0.6</v>
      </c>
      <c r="I15" s="56"/>
      <c r="J15" s="3"/>
      <c r="K15" s="77">
        <f ca="1">K13-K14</f>
        <v>8</v>
      </c>
      <c r="BU15" t="e">
        <v>#N/A</v>
      </c>
      <c r="CH15" t="e">
        <v>#N/A</v>
      </c>
    </row>
    <row r="16" spans="1:86" ht="23.25" customHeight="1">
      <c r="A16" s="63">
        <v>6</v>
      </c>
      <c r="B16" s="61" t="s">
        <v>1271</v>
      </c>
      <c r="C16" s="347">
        <v>49</v>
      </c>
      <c r="D16" s="343">
        <v>3</v>
      </c>
      <c r="E16" s="343">
        <v>3</v>
      </c>
      <c r="F16" s="348">
        <v>55</v>
      </c>
      <c r="G16" s="63"/>
      <c r="I16" s="56"/>
      <c r="J16" s="3"/>
      <c r="K16" s="78"/>
      <c r="BU16" t="e">
        <v>#N/A</v>
      </c>
      <c r="CH16" t="e">
        <v>#N/A</v>
      </c>
    </row>
    <row r="17" spans="1:86" ht="23.25" customHeight="1" thickBot="1">
      <c r="A17" s="64"/>
      <c r="B17" s="64" t="s">
        <v>1285</v>
      </c>
      <c r="C17" s="65">
        <v>2198491.09</v>
      </c>
      <c r="D17" s="66">
        <v>155588</v>
      </c>
      <c r="E17" s="66">
        <v>26467</v>
      </c>
      <c r="F17" s="67">
        <v>2380546.09</v>
      </c>
      <c r="G17" s="68">
        <f>+(D17+E17)*100/F17</f>
        <v>7.6476150058493513</v>
      </c>
      <c r="H17" s="69">
        <v>0.6</v>
      </c>
      <c r="I17" s="56"/>
      <c r="J17" s="3"/>
      <c r="K17" s="74"/>
      <c r="BU17" t="e">
        <v>#N/A</v>
      </c>
      <c r="CH17" t="e">
        <v>#N/A</v>
      </c>
    </row>
    <row r="18" spans="1:86" ht="23.25" customHeight="1" thickBot="1">
      <c r="A18" s="59" t="s">
        <v>1286</v>
      </c>
      <c r="B18" s="2"/>
      <c r="C18" s="347">
        <v>433</v>
      </c>
      <c r="D18" s="343">
        <v>201</v>
      </c>
      <c r="E18" s="343">
        <v>71</v>
      </c>
      <c r="F18" s="348">
        <v>705</v>
      </c>
      <c r="G18" s="79"/>
      <c r="H18" s="3"/>
      <c r="I18" s="56"/>
      <c r="J18" s="3"/>
      <c r="K18" s="3"/>
      <c r="BU18" t="e">
        <v>#N/A</v>
      </c>
      <c r="CH18" t="e">
        <v>#N/A</v>
      </c>
    </row>
    <row r="19" spans="1:86" ht="34.5" customHeight="1" thickBot="1">
      <c r="A19" s="80" t="s">
        <v>1287</v>
      </c>
      <c r="B19" s="81"/>
      <c r="C19" s="406">
        <v>19877864.41</v>
      </c>
      <c r="D19" s="405">
        <v>11407228.199999997</v>
      </c>
      <c r="E19" s="405">
        <v>2724801.07</v>
      </c>
      <c r="F19" s="407">
        <v>34009893.679999992</v>
      </c>
      <c r="G19" s="82">
        <f>+(D19+E19)*100/F19</f>
        <v>41.552700525819468</v>
      </c>
      <c r="H19" s="3"/>
      <c r="I19" s="56"/>
      <c r="J19" s="3"/>
      <c r="K19" s="3"/>
      <c r="BU19" t="e">
        <v>#N/A</v>
      </c>
      <c r="CH19" t="e">
        <v>#N/A</v>
      </c>
    </row>
    <row r="20" spans="1:86" ht="34.5" customHeight="1">
      <c r="A20"/>
      <c r="B20"/>
      <c r="H20" s="3"/>
      <c r="I20" s="56"/>
      <c r="J20" s="3"/>
      <c r="K20" s="3"/>
      <c r="BU20" t="e">
        <v>#N/A</v>
      </c>
      <c r="CH20" t="e">
        <v>#N/A</v>
      </c>
    </row>
    <row r="21" spans="1:86" ht="15.75" thickBot="1">
      <c r="A21"/>
      <c r="B21"/>
      <c r="H21" s="3"/>
      <c r="K21" s="3"/>
      <c r="BU21" t="e">
        <v>#N/A</v>
      </c>
      <c r="CH21" t="e">
        <v>#N/A</v>
      </c>
    </row>
    <row r="22" spans="1:86">
      <c r="A22"/>
      <c r="B22"/>
      <c r="H22" s="3"/>
      <c r="K22" s="3"/>
      <c r="BU22" t="e">
        <v>#N/A</v>
      </c>
      <c r="CH22" t="e">
        <v>#N/A</v>
      </c>
    </row>
    <row r="23" spans="1:86">
      <c r="H23" s="3"/>
      <c r="I23" s="56"/>
      <c r="J23" s="3"/>
      <c r="K23" s="3"/>
      <c r="BU23" t="e">
        <v>#N/A</v>
      </c>
      <c r="CH23" t="e">
        <v>#N/A</v>
      </c>
    </row>
    <row r="24" spans="1:86" ht="15.75" thickBot="1">
      <c r="A24" s="211" t="s">
        <v>1288</v>
      </c>
      <c r="B24" s="242" t="s">
        <v>1137</v>
      </c>
      <c r="C24" s="183"/>
      <c r="D24" s="183"/>
      <c r="E24" s="183"/>
      <c r="H24" s="3"/>
      <c r="I24" s="56"/>
      <c r="J24" s="3"/>
      <c r="K24" s="3"/>
      <c r="BU24" t="e">
        <v>#N/A</v>
      </c>
      <c r="CH24" t="e">
        <v>#N/A</v>
      </c>
    </row>
    <row r="25" spans="1:86" ht="24.75" customHeight="1" thickBot="1">
      <c r="A25" s="209" t="s">
        <v>1136</v>
      </c>
      <c r="B25" s="59" t="s">
        <v>1231</v>
      </c>
      <c r="C25" s="1" t="s">
        <v>1280</v>
      </c>
      <c r="D25" s="2" t="s">
        <v>1282</v>
      </c>
      <c r="E25" s="58" t="s">
        <v>1107</v>
      </c>
      <c r="F25" s="83" t="s">
        <v>1289</v>
      </c>
      <c r="G25" s="83" t="s">
        <v>1290</v>
      </c>
      <c r="H25" s="84" t="s">
        <v>1291</v>
      </c>
      <c r="I25" s="85" t="s">
        <v>1292</v>
      </c>
      <c r="J25" s="3"/>
      <c r="BU25" t="e">
        <v>#N/A</v>
      </c>
      <c r="CH25" t="e">
        <v>#N/A</v>
      </c>
    </row>
    <row r="26" spans="1:86" ht="18" customHeight="1">
      <c r="A26" s="61">
        <v>1</v>
      </c>
      <c r="B26" s="402">
        <v>8958697.8500000015</v>
      </c>
      <c r="C26" s="403">
        <v>7692367.3699999992</v>
      </c>
      <c r="D26" s="403">
        <v>1622736.1099999996</v>
      </c>
      <c r="E26" s="404">
        <v>18273801.330000002</v>
      </c>
      <c r="F26" s="86">
        <f t="shared" ref="F26:F32" si="0">+C26*100/E26</f>
        <v>42.095058554519142</v>
      </c>
      <c r="G26" s="86">
        <f t="shared" ref="G26:G32" si="1">+D26*100/E26</f>
        <v>8.8801234110823053</v>
      </c>
      <c r="H26" s="87">
        <f t="shared" ref="H26:H32" si="2">F26+G26</f>
        <v>50.97518196560145</v>
      </c>
      <c r="I26" s="88">
        <v>0.91</v>
      </c>
      <c r="J26" s="75">
        <f t="shared" ref="J26:J31" si="3">C26*91%</f>
        <v>7000054.3066999996</v>
      </c>
      <c r="BU26" t="e">
        <v>#N/A</v>
      </c>
      <c r="CH26" t="e">
        <v>#N/A</v>
      </c>
    </row>
    <row r="27" spans="1:86" ht="18" customHeight="1">
      <c r="A27" s="63">
        <v>2</v>
      </c>
      <c r="B27" s="347">
        <v>2866637.3699999996</v>
      </c>
      <c r="C27" s="343">
        <v>1139017.5000000002</v>
      </c>
      <c r="D27" s="343">
        <v>510824.75999999995</v>
      </c>
      <c r="E27" s="348">
        <v>4516479.63</v>
      </c>
      <c r="F27" s="89">
        <f t="shared" si="0"/>
        <v>25.219143964123234</v>
      </c>
      <c r="G27" s="89">
        <f t="shared" si="1"/>
        <v>11.310241644995529</v>
      </c>
      <c r="H27" s="90">
        <f t="shared" si="2"/>
        <v>36.529385609118762</v>
      </c>
      <c r="I27" s="88">
        <v>0.81</v>
      </c>
      <c r="J27" s="75">
        <f t="shared" si="3"/>
        <v>1036505.9250000003</v>
      </c>
      <c r="BU27" t="e">
        <v>#N/A</v>
      </c>
      <c r="CH27" t="e">
        <v>#N/A</v>
      </c>
    </row>
    <row r="28" spans="1:86" ht="18" customHeight="1">
      <c r="A28" s="63">
        <v>3</v>
      </c>
      <c r="B28" s="347">
        <v>1873497.9600000002</v>
      </c>
      <c r="C28" s="343">
        <v>1584804.22</v>
      </c>
      <c r="D28" s="343">
        <v>280568</v>
      </c>
      <c r="E28" s="348">
        <v>3738870.18</v>
      </c>
      <c r="F28" s="89">
        <f t="shared" si="0"/>
        <v>42.387249187667699</v>
      </c>
      <c r="G28" s="89">
        <f t="shared" si="1"/>
        <v>7.5040850977072431</v>
      </c>
      <c r="H28" s="90">
        <f t="shared" si="2"/>
        <v>49.891334285374938</v>
      </c>
      <c r="I28" s="88">
        <v>0.71</v>
      </c>
      <c r="J28" s="75">
        <f t="shared" si="3"/>
        <v>1442171.8402</v>
      </c>
      <c r="BU28" t="e">
        <v>#N/A</v>
      </c>
      <c r="CH28" t="e">
        <v>#N/A</v>
      </c>
    </row>
    <row r="29" spans="1:86" ht="18" customHeight="1">
      <c r="A29" s="63">
        <v>4</v>
      </c>
      <c r="B29" s="347">
        <v>2128457.64</v>
      </c>
      <c r="C29" s="343">
        <v>643099.82999999996</v>
      </c>
      <c r="D29" s="343">
        <v>274261.56</v>
      </c>
      <c r="E29" s="348">
        <v>3045819.0300000003</v>
      </c>
      <c r="F29" s="89">
        <f t="shared" si="0"/>
        <v>21.114183858782965</v>
      </c>
      <c r="G29" s="89">
        <f t="shared" si="1"/>
        <v>9.0045257876007163</v>
      </c>
      <c r="H29" s="90">
        <f t="shared" si="2"/>
        <v>30.118709646383682</v>
      </c>
      <c r="I29" s="88">
        <v>0.6</v>
      </c>
      <c r="J29" s="75">
        <f t="shared" si="3"/>
        <v>585220.84529999993</v>
      </c>
      <c r="BU29" t="e">
        <v>#N/A</v>
      </c>
      <c r="CH29" t="e">
        <v>#N/A</v>
      </c>
    </row>
    <row r="30" spans="1:86" ht="18" customHeight="1">
      <c r="A30" s="63">
        <v>5</v>
      </c>
      <c r="B30" s="347">
        <v>1852082.4999999998</v>
      </c>
      <c r="C30" s="343">
        <v>192351.28000000003</v>
      </c>
      <c r="D30" s="343">
        <v>9943.64</v>
      </c>
      <c r="E30" s="348">
        <v>2054377.4199999997</v>
      </c>
      <c r="F30" s="89">
        <f t="shared" si="0"/>
        <v>9.3629962112804019</v>
      </c>
      <c r="G30" s="89">
        <f t="shared" si="1"/>
        <v>0.48402206445590712</v>
      </c>
      <c r="H30" s="90">
        <f t="shared" si="2"/>
        <v>9.8470182757363087</v>
      </c>
      <c r="I30" s="88">
        <v>0.5</v>
      </c>
      <c r="J30" s="75">
        <f t="shared" si="3"/>
        <v>175039.66480000003</v>
      </c>
      <c r="BU30" t="e">
        <v>#N/A</v>
      </c>
      <c r="CH30" t="e">
        <v>#N/A</v>
      </c>
    </row>
    <row r="31" spans="1:86" ht="18" customHeight="1" thickBot="1">
      <c r="A31" s="64">
        <v>6</v>
      </c>
      <c r="B31" s="347">
        <v>2198491.09</v>
      </c>
      <c r="C31" s="343">
        <v>155588</v>
      </c>
      <c r="D31" s="343">
        <v>26467</v>
      </c>
      <c r="E31" s="348">
        <v>2380546.09</v>
      </c>
      <c r="F31" s="91">
        <f t="shared" si="0"/>
        <v>6.5358112852164947</v>
      </c>
      <c r="G31" s="91">
        <f t="shared" si="1"/>
        <v>1.111803720632857</v>
      </c>
      <c r="H31" s="92">
        <f t="shared" si="2"/>
        <v>7.6476150058493513</v>
      </c>
      <c r="I31" s="88">
        <v>0.5</v>
      </c>
      <c r="J31" s="75">
        <f t="shared" si="3"/>
        <v>141585.08000000002</v>
      </c>
      <c r="BU31" t="e">
        <v>#N/A</v>
      </c>
      <c r="CH31" t="e">
        <v>#N/A</v>
      </c>
    </row>
    <row r="32" spans="1:86" ht="25.5" customHeight="1" thickBot="1">
      <c r="A32" s="58" t="s">
        <v>1107</v>
      </c>
      <c r="B32" s="344">
        <v>19877864.41</v>
      </c>
      <c r="C32" s="345">
        <v>11407228.199999999</v>
      </c>
      <c r="D32" s="345">
        <v>2724801.07</v>
      </c>
      <c r="E32" s="346">
        <v>34009893.68</v>
      </c>
      <c r="F32" s="230">
        <f t="shared" si="0"/>
        <v>33.540911087023424</v>
      </c>
      <c r="G32" s="230">
        <f t="shared" si="1"/>
        <v>8.0117894387960344</v>
      </c>
      <c r="H32" s="231">
        <f t="shared" si="2"/>
        <v>41.552700525819461</v>
      </c>
      <c r="BU32" t="e">
        <v>#N/A</v>
      </c>
      <c r="CH32">
        <v>72</v>
      </c>
    </row>
    <row r="33" spans="1:86" ht="18" customHeight="1">
      <c r="A33"/>
      <c r="B33"/>
      <c r="I33" s="93"/>
      <c r="J33" s="3"/>
      <c r="BU33">
        <v>49</v>
      </c>
      <c r="CH33" t="e">
        <v>#N/A</v>
      </c>
    </row>
    <row r="34" spans="1:86">
      <c r="A34"/>
      <c r="B34"/>
      <c r="I34" s="55"/>
      <c r="BU34" t="e">
        <v>#N/A</v>
      </c>
      <c r="CH34" t="e">
        <v>#N/A</v>
      </c>
    </row>
    <row r="35" spans="1:86">
      <c r="BU35" t="e">
        <v>#N/A</v>
      </c>
      <c r="CH35" t="e">
        <v>#N/A</v>
      </c>
    </row>
    <row r="36" spans="1:86">
      <c r="BU36" t="e">
        <v>#N/A</v>
      </c>
      <c r="CH36" t="e">
        <v>#N/A</v>
      </c>
    </row>
    <row r="37" spans="1:86" s="95" customFormat="1" ht="12" customHeight="1">
      <c r="A37" s="94"/>
      <c r="B37" s="94"/>
      <c r="J37" s="96"/>
      <c r="K37" s="96"/>
      <c r="L37" s="96"/>
      <c r="M37" s="96"/>
      <c r="N37" s="96"/>
      <c r="O37" s="96"/>
      <c r="BU37" s="95" t="e">
        <v>#N/A</v>
      </c>
      <c r="CH37" t="e">
        <v>#N/A</v>
      </c>
    </row>
    <row r="38" spans="1:86" ht="15.75" thickBot="1">
      <c r="A38" s="349" t="s">
        <v>1136</v>
      </c>
      <c r="B38" s="350">
        <v>1</v>
      </c>
      <c r="BU38" t="e">
        <v>#N/A</v>
      </c>
      <c r="CH38" t="e">
        <v>#N/A</v>
      </c>
    </row>
    <row r="39" spans="1:86" ht="15.75" thickBot="1">
      <c r="A39" s="349" t="s">
        <v>1159</v>
      </c>
      <c r="B39" s="374" t="s">
        <v>1275</v>
      </c>
      <c r="H39" s="97"/>
      <c r="J39" s="378" t="s">
        <v>1159</v>
      </c>
      <c r="K39" s="411" t="s">
        <v>1275</v>
      </c>
      <c r="N39" s="99"/>
      <c r="BU39" t="e">
        <v>#N/A</v>
      </c>
      <c r="CH39" t="e">
        <v>#N/A</v>
      </c>
    </row>
    <row r="40" spans="1:86" s="3" customFormat="1" ht="15.75" thickBot="1">
      <c r="A40" s="349" t="s">
        <v>11</v>
      </c>
      <c r="B40" s="351" t="s">
        <v>1275</v>
      </c>
      <c r="D40"/>
      <c r="E40" s="56"/>
      <c r="H40" s="97"/>
      <c r="I40" s="56"/>
      <c r="J40" s="378" t="s">
        <v>1136</v>
      </c>
      <c r="K40" s="412">
        <v>1</v>
      </c>
      <c r="L40" s="6"/>
      <c r="M40" s="6"/>
      <c r="N40" s="99"/>
      <c r="O40" s="6"/>
      <c r="P40" s="102"/>
      <c r="Q40" s="102"/>
      <c r="R40" s="102"/>
      <c r="AC40"/>
      <c r="BU40" t="e">
        <v>#N/A</v>
      </c>
      <c r="CH40" t="e">
        <v>#N/A</v>
      </c>
    </row>
    <row r="41" spans="1:86" ht="29.25" customHeight="1" thickBot="1">
      <c r="A41" s="103" t="s">
        <v>1293</v>
      </c>
      <c r="B41" s="104">
        <f>GETPIVOTDATA("POS",$A$136,"BUCKET","BKT 1")/GETPIVOTDATA("POS",$A$41)</f>
        <v>3.8585467099417119E-2</v>
      </c>
      <c r="E41" s="55"/>
      <c r="F41" s="3"/>
      <c r="G41" s="3"/>
      <c r="I41" s="56"/>
      <c r="J41"/>
      <c r="K41" s="3"/>
      <c r="N41" s="99"/>
      <c r="O41"/>
      <c r="BU41" t="e">
        <v>#N/A</v>
      </c>
      <c r="CH41" t="e">
        <v>#N/A</v>
      </c>
    </row>
    <row r="42" spans="1:86" s="3" customFormat="1" ht="30" customHeight="1" thickBot="1">
      <c r="A42" s="367" t="s">
        <v>1285</v>
      </c>
      <c r="B42" s="375" t="s">
        <v>1137</v>
      </c>
      <c r="C42" s="376"/>
      <c r="D42" s="376"/>
      <c r="E42" s="376"/>
      <c r="F42" s="3" t="s">
        <v>1276</v>
      </c>
      <c r="G42"/>
      <c r="H42"/>
      <c r="I42" s="56"/>
      <c r="J42" s="413" t="s">
        <v>1294</v>
      </c>
      <c r="K42" s="414" t="s">
        <v>1137</v>
      </c>
      <c r="L42" s="415"/>
      <c r="M42" s="415"/>
      <c r="N42" s="415"/>
      <c r="O42"/>
      <c r="AD42"/>
      <c r="BU42" t="e">
        <v>#N/A</v>
      </c>
      <c r="CH42" t="e">
        <v>#N/A</v>
      </c>
    </row>
    <row r="43" spans="1:86" s="3" customFormat="1" ht="31.5" customHeight="1" thickBot="1">
      <c r="A43" s="384" t="s">
        <v>10</v>
      </c>
      <c r="B43" s="364" t="s">
        <v>1231</v>
      </c>
      <c r="C43" s="365" t="s">
        <v>1280</v>
      </c>
      <c r="D43" s="366" t="s">
        <v>1282</v>
      </c>
      <c r="E43" s="352" t="s">
        <v>1107</v>
      </c>
      <c r="F43" s="106" t="s">
        <v>1289</v>
      </c>
      <c r="G43" s="106" t="s">
        <v>1290</v>
      </c>
      <c r="H43" s="107" t="s">
        <v>1295</v>
      </c>
      <c r="I43" s="56"/>
      <c r="J43" s="380" t="s">
        <v>10</v>
      </c>
      <c r="K43" s="364" t="s">
        <v>1231</v>
      </c>
      <c r="L43" s="365" t="s">
        <v>1280</v>
      </c>
      <c r="M43" s="366" t="s">
        <v>1282</v>
      </c>
      <c r="N43" s="352" t="s">
        <v>1283</v>
      </c>
      <c r="O43" s="2" t="s">
        <v>1296</v>
      </c>
      <c r="AD43"/>
      <c r="BU43" t="e">
        <v>#N/A</v>
      </c>
      <c r="CH43" t="e">
        <v>#N/A</v>
      </c>
    </row>
    <row r="44" spans="1:86" s="3" customFormat="1" ht="21" customHeight="1">
      <c r="A44" s="381" t="s">
        <v>113</v>
      </c>
      <c r="B44" s="353">
        <v>778784.04</v>
      </c>
      <c r="C44" s="369">
        <v>90625</v>
      </c>
      <c r="D44" s="369">
        <v>8285</v>
      </c>
      <c r="E44" s="371">
        <v>877694.04</v>
      </c>
      <c r="F44" s="110">
        <f t="shared" ref="F44:F62" si="4">+C44*100/E44</f>
        <v>10.325352101057904</v>
      </c>
      <c r="G44" s="110">
        <f t="shared" ref="G44:G62" si="5">+D44*100/E44</f>
        <v>0.94395081001119707</v>
      </c>
      <c r="H44" s="111">
        <f t="shared" ref="H44:H62" si="6">F44+G44</f>
        <v>11.269302911069101</v>
      </c>
      <c r="I44" s="56"/>
      <c r="J44" s="381" t="s">
        <v>113</v>
      </c>
      <c r="K44" s="387">
        <v>9</v>
      </c>
      <c r="L44" s="388">
        <v>1</v>
      </c>
      <c r="M44" s="388">
        <v>1</v>
      </c>
      <c r="N44" s="416">
        <v>11</v>
      </c>
      <c r="O44" s="112">
        <f>B44/GETPIVOTDATA("POS",$A$42)</f>
        <v>4.2617517063703349E-2</v>
      </c>
      <c r="AD44"/>
      <c r="BU44" t="e">
        <v>#N/A</v>
      </c>
      <c r="CH44" t="e">
        <v>#N/A</v>
      </c>
    </row>
    <row r="45" spans="1:86" s="3" customFormat="1" ht="22.5" customHeight="1">
      <c r="A45" s="382" t="s">
        <v>203</v>
      </c>
      <c r="B45" s="356">
        <v>132845.1</v>
      </c>
      <c r="C45" s="363">
        <v>504134.66000000003</v>
      </c>
      <c r="D45" s="363">
        <v>82500</v>
      </c>
      <c r="E45" s="372">
        <v>719479.76</v>
      </c>
      <c r="F45" s="114">
        <f t="shared" si="4"/>
        <v>70.069331762716999</v>
      </c>
      <c r="G45" s="114">
        <f t="shared" si="5"/>
        <v>11.466618602307868</v>
      </c>
      <c r="H45" s="115">
        <f t="shared" si="6"/>
        <v>81.53595036502486</v>
      </c>
      <c r="I45" s="56"/>
      <c r="J45" s="382" t="s">
        <v>203</v>
      </c>
      <c r="K45" s="386">
        <v>4</v>
      </c>
      <c r="L45" s="385">
        <v>8</v>
      </c>
      <c r="M45" s="385">
        <v>2</v>
      </c>
      <c r="N45" s="417">
        <v>14</v>
      </c>
      <c r="O45" s="116">
        <f t="shared" ref="O45:O62" si="7">B45/GETPIVOTDATA("POS",$A$42)</f>
        <v>7.2697025430559382E-3</v>
      </c>
      <c r="AD45"/>
      <c r="BU45" t="e">
        <v>#N/A</v>
      </c>
      <c r="CH45" t="e">
        <v>#N/A</v>
      </c>
    </row>
    <row r="46" spans="1:86" s="3" customFormat="1" ht="22.5" customHeight="1">
      <c r="A46" s="382" t="s">
        <v>42</v>
      </c>
      <c r="B46" s="356">
        <v>717465.63</v>
      </c>
      <c r="C46" s="363">
        <v>819300.22</v>
      </c>
      <c r="D46" s="363">
        <v>69399</v>
      </c>
      <c r="E46" s="372">
        <v>1606164.85</v>
      </c>
      <c r="F46" s="114">
        <f t="shared" si="4"/>
        <v>51.009721698242863</v>
      </c>
      <c r="G46" s="114">
        <f t="shared" si="5"/>
        <v>4.3207893635575445</v>
      </c>
      <c r="H46" s="115">
        <f t="shared" si="6"/>
        <v>55.330511061800408</v>
      </c>
      <c r="I46" s="56"/>
      <c r="J46" s="382" t="s">
        <v>42</v>
      </c>
      <c r="K46" s="386">
        <v>22</v>
      </c>
      <c r="L46" s="385">
        <v>16</v>
      </c>
      <c r="M46" s="385">
        <v>1</v>
      </c>
      <c r="N46" s="417">
        <v>39</v>
      </c>
      <c r="O46" s="116">
        <f t="shared" si="7"/>
        <v>3.9261980419046175E-2</v>
      </c>
      <c r="AD46"/>
      <c r="BU46" t="e">
        <v>#N/A</v>
      </c>
      <c r="CH46" t="e">
        <v>#N/A</v>
      </c>
    </row>
    <row r="47" spans="1:86" s="3" customFormat="1" ht="22.5" customHeight="1">
      <c r="A47" s="382" t="s">
        <v>22</v>
      </c>
      <c r="B47" s="356">
        <v>355232.33</v>
      </c>
      <c r="C47" s="363">
        <v>288277.40000000002</v>
      </c>
      <c r="D47" s="363">
        <v>20100.489999999998</v>
      </c>
      <c r="E47" s="372">
        <v>663610.22</v>
      </c>
      <c r="F47" s="114">
        <f t="shared" si="4"/>
        <v>43.440771602342117</v>
      </c>
      <c r="G47" s="114">
        <f t="shared" si="5"/>
        <v>3.0289602833422302</v>
      </c>
      <c r="H47" s="115">
        <f t="shared" si="6"/>
        <v>46.469731885684347</v>
      </c>
      <c r="I47" s="56"/>
      <c r="J47" s="382" t="s">
        <v>22</v>
      </c>
      <c r="K47" s="386">
        <v>6</v>
      </c>
      <c r="L47" s="385">
        <v>3</v>
      </c>
      <c r="M47" s="385">
        <v>2</v>
      </c>
      <c r="N47" s="417">
        <v>11</v>
      </c>
      <c r="O47" s="116">
        <f t="shared" si="7"/>
        <v>1.9439432638288401E-2</v>
      </c>
      <c r="AD47"/>
      <c r="BU47" t="e">
        <v>#N/A</v>
      </c>
      <c r="CH47" t="e">
        <v>#N/A</v>
      </c>
    </row>
    <row r="48" spans="1:86" s="3" customFormat="1" ht="22.5" customHeight="1">
      <c r="A48" s="382" t="s">
        <v>34</v>
      </c>
      <c r="B48" s="356">
        <v>1507790.39</v>
      </c>
      <c r="C48" s="363">
        <v>658878.73</v>
      </c>
      <c r="D48" s="363">
        <v>152127</v>
      </c>
      <c r="E48" s="372">
        <v>2318796.12</v>
      </c>
      <c r="F48" s="114">
        <f t="shared" si="4"/>
        <v>28.414690033205677</v>
      </c>
      <c r="G48" s="114">
        <f t="shared" si="5"/>
        <v>6.5606026630750094</v>
      </c>
      <c r="H48" s="115">
        <f t="shared" si="6"/>
        <v>34.97529269628069</v>
      </c>
      <c r="I48" s="56"/>
      <c r="J48" s="382" t="s">
        <v>34</v>
      </c>
      <c r="K48" s="386">
        <v>22</v>
      </c>
      <c r="L48" s="385">
        <v>16</v>
      </c>
      <c r="M48" s="385">
        <v>2</v>
      </c>
      <c r="N48" s="417">
        <v>40</v>
      </c>
      <c r="O48" s="116">
        <f t="shared" si="7"/>
        <v>8.2511042052573286E-2</v>
      </c>
      <c r="AD48"/>
      <c r="BU48" t="e">
        <v>#N/A</v>
      </c>
      <c r="CH48" t="e">
        <v>#N/A</v>
      </c>
    </row>
    <row r="49" spans="1:86" s="3" customFormat="1" ht="22.5" customHeight="1">
      <c r="A49" s="382" t="s">
        <v>65</v>
      </c>
      <c r="B49" s="356">
        <v>721927.54</v>
      </c>
      <c r="C49" s="363">
        <v>123395.53</v>
      </c>
      <c r="D49" s="363">
        <v>167112</v>
      </c>
      <c r="E49" s="372">
        <v>1012435.0700000001</v>
      </c>
      <c r="F49" s="114">
        <f t="shared" si="4"/>
        <v>12.187994436028376</v>
      </c>
      <c r="G49" s="114">
        <f t="shared" si="5"/>
        <v>16.505947388803904</v>
      </c>
      <c r="H49" s="115">
        <f t="shared" si="6"/>
        <v>28.69394182483228</v>
      </c>
      <c r="I49" s="56"/>
      <c r="J49" s="382" t="s">
        <v>65</v>
      </c>
      <c r="K49" s="386">
        <v>8</v>
      </c>
      <c r="L49" s="385">
        <v>4</v>
      </c>
      <c r="M49" s="385">
        <v>1</v>
      </c>
      <c r="N49" s="417">
        <v>13</v>
      </c>
      <c r="O49" s="116">
        <f t="shared" si="7"/>
        <v>3.9506150196282119E-2</v>
      </c>
      <c r="AD49"/>
      <c r="BU49" t="e">
        <v>#N/A</v>
      </c>
      <c r="CH49" t="e">
        <v>#N/A</v>
      </c>
    </row>
    <row r="50" spans="1:86" s="3" customFormat="1" ht="22.5" customHeight="1">
      <c r="A50" s="382" t="s">
        <v>97</v>
      </c>
      <c r="B50" s="356">
        <v>318348.32</v>
      </c>
      <c r="C50" s="363">
        <v>362776</v>
      </c>
      <c r="D50" s="363"/>
      <c r="E50" s="372">
        <v>681124.32000000007</v>
      </c>
      <c r="F50" s="114">
        <f t="shared" si="4"/>
        <v>53.261348823956247</v>
      </c>
      <c r="G50" s="114">
        <f t="shared" si="5"/>
        <v>0</v>
      </c>
      <c r="H50" s="115">
        <f t="shared" si="6"/>
        <v>53.261348823956247</v>
      </c>
      <c r="I50" s="56"/>
      <c r="J50" s="382" t="s">
        <v>97</v>
      </c>
      <c r="K50" s="386">
        <v>7</v>
      </c>
      <c r="L50" s="385">
        <v>6</v>
      </c>
      <c r="M50" s="385">
        <v>0</v>
      </c>
      <c r="N50" s="417">
        <v>13</v>
      </c>
      <c r="O50" s="116">
        <f t="shared" si="7"/>
        <v>1.7421023368431245E-2</v>
      </c>
      <c r="AD50"/>
      <c r="BU50" t="e">
        <v>#N/A</v>
      </c>
      <c r="CH50" t="e">
        <v>#N/A</v>
      </c>
    </row>
    <row r="51" spans="1:86" s="3" customFormat="1" ht="22.5" customHeight="1">
      <c r="A51" s="382" t="s">
        <v>18</v>
      </c>
      <c r="B51" s="356">
        <v>699638.34</v>
      </c>
      <c r="C51" s="363">
        <v>1236276</v>
      </c>
      <c r="D51" s="363">
        <v>528438.07000000007</v>
      </c>
      <c r="E51" s="372">
        <v>2464352.41</v>
      </c>
      <c r="F51" s="114">
        <f t="shared" si="4"/>
        <v>50.166363990124282</v>
      </c>
      <c r="G51" s="114">
        <f t="shared" si="5"/>
        <v>21.443283349234942</v>
      </c>
      <c r="H51" s="115">
        <f t="shared" si="6"/>
        <v>71.609647339359228</v>
      </c>
      <c r="I51" s="56"/>
      <c r="J51" s="382" t="s">
        <v>18</v>
      </c>
      <c r="K51" s="386">
        <v>7</v>
      </c>
      <c r="L51" s="385">
        <v>13</v>
      </c>
      <c r="M51" s="385">
        <v>7</v>
      </c>
      <c r="N51" s="417">
        <v>27</v>
      </c>
      <c r="O51" s="116">
        <f t="shared" si="7"/>
        <v>3.8286414926236911E-2</v>
      </c>
      <c r="AD51"/>
      <c r="BU51" t="e">
        <v>#N/A</v>
      </c>
      <c r="CH51" t="e">
        <v>#N/A</v>
      </c>
    </row>
    <row r="52" spans="1:86" s="3" customFormat="1" ht="22.5" customHeight="1">
      <c r="A52" s="382" t="s">
        <v>315</v>
      </c>
      <c r="B52" s="356">
        <v>403037.35</v>
      </c>
      <c r="C52" s="363">
        <v>248971</v>
      </c>
      <c r="D52" s="363"/>
      <c r="E52" s="372">
        <v>652008.35</v>
      </c>
      <c r="F52" s="114">
        <f t="shared" si="4"/>
        <v>38.185247167463423</v>
      </c>
      <c r="G52" s="114">
        <f t="shared" si="5"/>
        <v>0</v>
      </c>
      <c r="H52" s="115">
        <f t="shared" si="6"/>
        <v>38.185247167463423</v>
      </c>
      <c r="I52" s="56"/>
      <c r="J52" s="382" t="s">
        <v>315</v>
      </c>
      <c r="K52" s="386">
        <v>8</v>
      </c>
      <c r="L52" s="385">
        <v>3</v>
      </c>
      <c r="M52" s="385">
        <v>0</v>
      </c>
      <c r="N52" s="417">
        <v>11</v>
      </c>
      <c r="O52" s="116">
        <f t="shared" si="7"/>
        <v>2.2055473993707907E-2</v>
      </c>
      <c r="AD52"/>
      <c r="BU52" t="e">
        <v>#N/A</v>
      </c>
      <c r="CH52" t="e">
        <v>#N/A</v>
      </c>
    </row>
    <row r="53" spans="1:86" s="3" customFormat="1" ht="22.5" customHeight="1">
      <c r="A53" s="382" t="s">
        <v>230</v>
      </c>
      <c r="B53" s="356">
        <v>370890.28</v>
      </c>
      <c r="C53" s="363">
        <v>472045.11000000004</v>
      </c>
      <c r="D53" s="363">
        <v>67590.149999999994</v>
      </c>
      <c r="E53" s="372">
        <v>910525.54000000015</v>
      </c>
      <c r="F53" s="114">
        <f t="shared" si="4"/>
        <v>51.843148738035396</v>
      </c>
      <c r="G53" s="114">
        <f t="shared" si="5"/>
        <v>7.4232019894796117</v>
      </c>
      <c r="H53" s="115">
        <f t="shared" si="6"/>
        <v>59.266350727515004</v>
      </c>
      <c r="I53" s="56"/>
      <c r="J53" s="382" t="s">
        <v>230</v>
      </c>
      <c r="K53" s="386">
        <v>6</v>
      </c>
      <c r="L53" s="385">
        <v>6</v>
      </c>
      <c r="M53" s="385">
        <v>2</v>
      </c>
      <c r="N53" s="417">
        <v>14</v>
      </c>
      <c r="O53" s="116">
        <f t="shared" si="7"/>
        <v>2.0296285009463875E-2</v>
      </c>
      <c r="AD53"/>
      <c r="BU53" t="e">
        <v>#N/A</v>
      </c>
      <c r="CH53" t="e">
        <v>#N/A</v>
      </c>
    </row>
    <row r="54" spans="1:86" s="3" customFormat="1" ht="22.5" customHeight="1">
      <c r="A54" s="382" t="s">
        <v>324</v>
      </c>
      <c r="B54" s="356">
        <v>118241.20999999999</v>
      </c>
      <c r="C54" s="363">
        <v>459538.74000000005</v>
      </c>
      <c r="D54" s="363">
        <v>17954</v>
      </c>
      <c r="E54" s="372">
        <v>595733.95000000007</v>
      </c>
      <c r="F54" s="114">
        <f t="shared" si="4"/>
        <v>77.138249381288418</v>
      </c>
      <c r="G54" s="114">
        <f t="shared" si="5"/>
        <v>3.0137614282348686</v>
      </c>
      <c r="H54" s="115">
        <f t="shared" si="6"/>
        <v>80.15201080952329</v>
      </c>
      <c r="I54" s="56"/>
      <c r="J54" s="382" t="s">
        <v>324</v>
      </c>
      <c r="K54" s="386">
        <v>5</v>
      </c>
      <c r="L54" s="385">
        <v>11</v>
      </c>
      <c r="M54" s="385">
        <v>1</v>
      </c>
      <c r="N54" s="417">
        <v>17</v>
      </c>
      <c r="O54" s="116">
        <f t="shared" si="7"/>
        <v>6.4705316570277047E-3</v>
      </c>
      <c r="AD54"/>
      <c r="BU54" t="e">
        <v>#N/A</v>
      </c>
      <c r="CH54" t="e">
        <v>#N/A</v>
      </c>
    </row>
    <row r="55" spans="1:86" s="3" customFormat="1" ht="22.5" customHeight="1">
      <c r="A55" s="382" t="s">
        <v>14</v>
      </c>
      <c r="B55" s="356">
        <v>89116.4</v>
      </c>
      <c r="C55" s="363"/>
      <c r="D55" s="363">
        <v>4350</v>
      </c>
      <c r="E55" s="372">
        <v>93466.4</v>
      </c>
      <c r="F55" s="114">
        <f t="shared" si="4"/>
        <v>0</v>
      </c>
      <c r="G55" s="114">
        <f t="shared" si="5"/>
        <v>4.6540788989412238</v>
      </c>
      <c r="H55" s="115">
        <f>F55+G55</f>
        <v>4.6540788989412238</v>
      </c>
      <c r="I55" s="56"/>
      <c r="J55" s="382" t="s">
        <v>14</v>
      </c>
      <c r="K55" s="386">
        <v>3</v>
      </c>
      <c r="L55" s="385">
        <v>0</v>
      </c>
      <c r="M55" s="385">
        <v>1</v>
      </c>
      <c r="N55" s="417">
        <v>4</v>
      </c>
      <c r="O55" s="116">
        <f t="shared" si="7"/>
        <v>4.8767302648572673E-3</v>
      </c>
      <c r="AD55"/>
      <c r="BU55" t="e">
        <v>#N/A</v>
      </c>
      <c r="CH55" t="e">
        <v>#N/A</v>
      </c>
    </row>
    <row r="56" spans="1:86" s="3" customFormat="1" ht="22.5" customHeight="1">
      <c r="A56" s="382" t="s">
        <v>476</v>
      </c>
      <c r="B56" s="356">
        <v>233009.09000000003</v>
      </c>
      <c r="C56" s="363"/>
      <c r="D56" s="363">
        <v>26169</v>
      </c>
      <c r="E56" s="372">
        <v>259178.09000000003</v>
      </c>
      <c r="F56" s="114">
        <f t="shared" si="4"/>
        <v>0</v>
      </c>
      <c r="G56" s="114">
        <f t="shared" si="5"/>
        <v>10.09691830046282</v>
      </c>
      <c r="H56" s="115">
        <f t="shared" si="6"/>
        <v>10.09691830046282</v>
      </c>
      <c r="I56" s="56"/>
      <c r="J56" s="382" t="s">
        <v>476</v>
      </c>
      <c r="K56" s="386">
        <v>5</v>
      </c>
      <c r="L56" s="385">
        <v>0</v>
      </c>
      <c r="M56" s="385">
        <v>1</v>
      </c>
      <c r="N56" s="417">
        <v>6</v>
      </c>
      <c r="O56" s="116">
        <f t="shared" si="7"/>
        <v>1.2750991750001694E-2</v>
      </c>
      <c r="AD56"/>
      <c r="BU56" t="e">
        <v>#N/A</v>
      </c>
      <c r="CH56" t="e">
        <v>#N/A</v>
      </c>
    </row>
    <row r="57" spans="1:86" s="3" customFormat="1" ht="22.5" customHeight="1">
      <c r="A57" s="382" t="s">
        <v>73</v>
      </c>
      <c r="B57" s="356">
        <v>649808.74</v>
      </c>
      <c r="C57" s="363">
        <v>322121.71999999997</v>
      </c>
      <c r="D57" s="363">
        <v>29939</v>
      </c>
      <c r="E57" s="372">
        <v>1001869.46</v>
      </c>
      <c r="F57" s="114">
        <f t="shared" si="4"/>
        <v>32.152065000564043</v>
      </c>
      <c r="G57" s="114">
        <f t="shared" si="5"/>
        <v>2.988313467505038</v>
      </c>
      <c r="H57" s="115">
        <f t="shared" si="6"/>
        <v>35.14037846806908</v>
      </c>
      <c r="I57" s="56"/>
      <c r="J57" s="382" t="s">
        <v>73</v>
      </c>
      <c r="K57" s="386">
        <v>11</v>
      </c>
      <c r="L57" s="385">
        <v>6</v>
      </c>
      <c r="M57" s="385">
        <v>2</v>
      </c>
      <c r="N57" s="417">
        <v>19</v>
      </c>
      <c r="O57" s="116">
        <f t="shared" si="7"/>
        <v>3.5559582172605346E-2</v>
      </c>
      <c r="AD57"/>
      <c r="BU57" t="e">
        <v>#N/A</v>
      </c>
      <c r="CH57" t="e">
        <v>#N/A</v>
      </c>
    </row>
    <row r="58" spans="1:86" s="3" customFormat="1" ht="21.75" customHeight="1">
      <c r="A58" s="382" t="s">
        <v>49</v>
      </c>
      <c r="B58" s="356">
        <v>616697.73</v>
      </c>
      <c r="C58" s="363">
        <v>512711.5</v>
      </c>
      <c r="D58" s="363">
        <v>31439</v>
      </c>
      <c r="E58" s="372">
        <v>1160848.23</v>
      </c>
      <c r="F58" s="114">
        <f t="shared" si="4"/>
        <v>44.166970905404234</v>
      </c>
      <c r="G58" s="114">
        <f t="shared" si="5"/>
        <v>2.708278238921896</v>
      </c>
      <c r="H58" s="115">
        <f t="shared" si="6"/>
        <v>46.875249144326133</v>
      </c>
      <c r="I58" s="56"/>
      <c r="J58" s="382" t="s">
        <v>49</v>
      </c>
      <c r="K58" s="386">
        <v>10</v>
      </c>
      <c r="L58" s="385">
        <v>5</v>
      </c>
      <c r="M58" s="385">
        <v>1</v>
      </c>
      <c r="N58" s="417">
        <v>16</v>
      </c>
      <c r="O58" s="116">
        <f t="shared" si="7"/>
        <v>3.3747643353633852E-2</v>
      </c>
      <c r="AD58"/>
      <c r="BU58" t="e">
        <v>#N/A</v>
      </c>
      <c r="CH58" t="e">
        <v>#N/A</v>
      </c>
    </row>
    <row r="59" spans="1:86" s="3" customFormat="1" ht="22.5" customHeight="1">
      <c r="A59" s="382" t="s">
        <v>349</v>
      </c>
      <c r="B59" s="356">
        <v>420541.2</v>
      </c>
      <c r="C59" s="363">
        <v>485824.62</v>
      </c>
      <c r="D59" s="363">
        <v>105541.34</v>
      </c>
      <c r="E59" s="372">
        <v>1011907.16</v>
      </c>
      <c r="F59" s="114">
        <f t="shared" si="4"/>
        <v>48.010789843605806</v>
      </c>
      <c r="G59" s="114">
        <f t="shared" si="5"/>
        <v>10.429942999909201</v>
      </c>
      <c r="H59" s="115">
        <f t="shared" si="6"/>
        <v>58.440732843515008</v>
      </c>
      <c r="I59" s="56"/>
      <c r="J59" s="382" t="s">
        <v>349</v>
      </c>
      <c r="K59" s="386">
        <v>12</v>
      </c>
      <c r="L59" s="385">
        <v>5</v>
      </c>
      <c r="M59" s="385">
        <v>1</v>
      </c>
      <c r="N59" s="417">
        <v>18</v>
      </c>
      <c r="O59" s="116">
        <f t="shared" si="7"/>
        <v>2.3013339830372338E-2</v>
      </c>
      <c r="AD59"/>
      <c r="BU59" t="e">
        <v>#N/A</v>
      </c>
      <c r="CH59" t="e">
        <v>#N/A</v>
      </c>
    </row>
    <row r="60" spans="1:86" s="3" customFormat="1" ht="22.5" customHeight="1">
      <c r="A60" s="382" t="s">
        <v>152</v>
      </c>
      <c r="B60" s="356">
        <v>6765</v>
      </c>
      <c r="C60" s="363">
        <v>484201.51999999996</v>
      </c>
      <c r="D60" s="363">
        <v>3001</v>
      </c>
      <c r="E60" s="372">
        <v>493967.51999999996</v>
      </c>
      <c r="F60" s="114">
        <f t="shared" si="4"/>
        <v>98.022946933838881</v>
      </c>
      <c r="G60" s="114">
        <f t="shared" si="5"/>
        <v>0.60752982301346459</v>
      </c>
      <c r="H60" s="115">
        <f t="shared" si="6"/>
        <v>98.630476756852346</v>
      </c>
      <c r="I60" s="56"/>
      <c r="J60" s="382" t="s">
        <v>152</v>
      </c>
      <c r="K60" s="386">
        <v>1</v>
      </c>
      <c r="L60" s="385">
        <v>7</v>
      </c>
      <c r="M60" s="385">
        <v>1</v>
      </c>
      <c r="N60" s="417">
        <v>9</v>
      </c>
      <c r="O60" s="116">
        <f t="shared" si="7"/>
        <v>3.7020212039264846E-4</v>
      </c>
      <c r="AD60"/>
      <c r="BU60" t="e">
        <v>#N/A</v>
      </c>
      <c r="CH60" t="e">
        <v>#N/A</v>
      </c>
    </row>
    <row r="61" spans="1:86" s="3" customFormat="1" ht="22.5" customHeight="1" thickBot="1">
      <c r="A61" s="383" t="s">
        <v>333</v>
      </c>
      <c r="B61" s="356">
        <v>818559.16</v>
      </c>
      <c r="C61" s="363">
        <v>623289.62</v>
      </c>
      <c r="D61" s="363">
        <v>308791.06</v>
      </c>
      <c r="E61" s="372">
        <v>1750639.84</v>
      </c>
      <c r="F61" s="232">
        <f t="shared" si="4"/>
        <v>35.603532249100418</v>
      </c>
      <c r="G61" s="232">
        <f t="shared" si="5"/>
        <v>17.638754296828981</v>
      </c>
      <c r="H61" s="233">
        <f t="shared" si="6"/>
        <v>53.242286545929403</v>
      </c>
      <c r="I61" s="56"/>
      <c r="J61" s="383" t="s">
        <v>333</v>
      </c>
      <c r="K61" s="386">
        <v>13</v>
      </c>
      <c r="L61" s="385">
        <v>12</v>
      </c>
      <c r="M61" s="385">
        <v>6</v>
      </c>
      <c r="N61" s="417">
        <v>31</v>
      </c>
      <c r="O61" s="116">
        <f t="shared" si="7"/>
        <v>4.4794136984305274E-2</v>
      </c>
      <c r="AD61"/>
      <c r="BU61" t="e">
        <v>#N/A</v>
      </c>
      <c r="CH61" t="e">
        <v>#N/A</v>
      </c>
    </row>
    <row r="62" spans="1:86" s="3" customFormat="1" ht="24" customHeight="1" thickBot="1">
      <c r="A62" s="352" t="s">
        <v>1107</v>
      </c>
      <c r="B62" s="373">
        <v>8958697.8499999996</v>
      </c>
      <c r="C62" s="370">
        <v>7692367.3699999992</v>
      </c>
      <c r="D62" s="370">
        <v>1622736.11</v>
      </c>
      <c r="E62" s="362">
        <v>18273801.330000002</v>
      </c>
      <c r="F62" s="234">
        <f t="shared" si="4"/>
        <v>42.095058554519142</v>
      </c>
      <c r="G62" s="234">
        <f t="shared" si="5"/>
        <v>8.8801234110823053</v>
      </c>
      <c r="H62" s="235">
        <f t="shared" si="6"/>
        <v>50.97518196560145</v>
      </c>
      <c r="I62" s="56"/>
      <c r="J62" s="352" t="s">
        <v>1283</v>
      </c>
      <c r="K62" s="418">
        <v>159</v>
      </c>
      <c r="L62" s="419">
        <v>122</v>
      </c>
      <c r="M62" s="419">
        <v>32</v>
      </c>
      <c r="N62" s="420">
        <v>313</v>
      </c>
      <c r="O62" s="116">
        <f t="shared" si="7"/>
        <v>0.49024818034398532</v>
      </c>
      <c r="AD62"/>
      <c r="BU62" t="e">
        <v>#N/A</v>
      </c>
      <c r="CH62">
        <v>72</v>
      </c>
    </row>
    <row r="63" spans="1:86" s="3" customFormat="1" ht="29.25" customHeight="1">
      <c r="A63"/>
      <c r="B63"/>
      <c r="C63"/>
      <c r="D63"/>
      <c r="E63"/>
      <c r="F63"/>
      <c r="G63"/>
      <c r="H63"/>
      <c r="I63" s="56"/>
      <c r="J63"/>
      <c r="K63"/>
      <c r="L63"/>
      <c r="M63"/>
      <c r="N63"/>
      <c r="O63" s="124"/>
      <c r="AD63"/>
      <c r="BU63"/>
      <c r="CH63" t="e">
        <v>#N/A</v>
      </c>
    </row>
    <row r="64" spans="1:86" s="3" customFormat="1" ht="17.25" customHeight="1">
      <c r="A64"/>
      <c r="B64"/>
      <c r="C64"/>
      <c r="D64"/>
      <c r="E64"/>
      <c r="F64" s="121"/>
      <c r="G64" s="121"/>
      <c r="H64" s="121"/>
      <c r="I64" s="56"/>
      <c r="J64"/>
      <c r="K64"/>
      <c r="L64"/>
      <c r="M64"/>
      <c r="N64"/>
      <c r="AD64"/>
      <c r="BU64"/>
      <c r="CH64" t="e">
        <v>#N/A</v>
      </c>
    </row>
    <row r="65" spans="1:86" s="3" customFormat="1" ht="36.75" customHeight="1" thickBot="1">
      <c r="A65" s="349" t="s">
        <v>1136</v>
      </c>
      <c r="B65" s="350">
        <v>2</v>
      </c>
      <c r="C65" s="77"/>
      <c r="D65" s="77"/>
      <c r="E65" s="77"/>
      <c r="F65" s="121"/>
      <c r="G65" s="121"/>
      <c r="H65" s="121"/>
      <c r="I65" s="56"/>
      <c r="J65" s="122"/>
      <c r="K65" s="122"/>
      <c r="L65" s="123"/>
      <c r="M65" s="124"/>
      <c r="N65" s="124"/>
      <c r="O65" s="124"/>
      <c r="AD65"/>
      <c r="BU65"/>
      <c r="CH65" t="e">
        <v>#N/A</v>
      </c>
    </row>
    <row r="66" spans="1:86" ht="15.75" thickBot="1">
      <c r="A66" s="349" t="s">
        <v>1159</v>
      </c>
      <c r="B66" s="351" t="s">
        <v>1275</v>
      </c>
      <c r="I66" s="56"/>
      <c r="J66" s="213" t="s">
        <v>1159</v>
      </c>
      <c r="K66" s="98" t="s">
        <v>1275</v>
      </c>
      <c r="N66" s="99"/>
      <c r="P66" s="3"/>
      <c r="S66" s="3"/>
      <c r="BU66" t="e">
        <v>#N/A</v>
      </c>
      <c r="CH66" t="e">
        <v>#N/A</v>
      </c>
    </row>
    <row r="67" spans="1:86" s="3" customFormat="1" ht="15.75" thickBot="1">
      <c r="A67" s="349" t="s">
        <v>11</v>
      </c>
      <c r="B67" s="351" t="s">
        <v>1275</v>
      </c>
      <c r="E67" s="56"/>
      <c r="H67"/>
      <c r="I67" s="56"/>
      <c r="J67" s="213" t="s">
        <v>1136</v>
      </c>
      <c r="K67" s="101">
        <v>2</v>
      </c>
      <c r="L67" s="6"/>
      <c r="M67" s="6"/>
      <c r="N67" s="99"/>
      <c r="O67" s="6"/>
      <c r="Q67"/>
      <c r="R67"/>
      <c r="T67"/>
      <c r="U67"/>
      <c r="AC67"/>
      <c r="BU67" t="e">
        <v>#N/A</v>
      </c>
      <c r="CH67" t="e">
        <v>#N/A</v>
      </c>
    </row>
    <row r="68" spans="1:86" ht="32.25" thickBot="1">
      <c r="A68" s="103" t="s">
        <v>1293</v>
      </c>
      <c r="B68" s="104">
        <f>GETPIVOTDATA("POS",$A$136,"BUCKET",2)/GETPIVOTDATA("POS",$A$69)</f>
        <v>4.0725526309968105E-2</v>
      </c>
      <c r="D68" s="337" t="s">
        <v>1297</v>
      </c>
      <c r="E68" s="338"/>
      <c r="F68" s="338"/>
      <c r="G68" s="339"/>
      <c r="I68" s="56"/>
      <c r="N68" s="99"/>
      <c r="S68" s="3"/>
      <c r="BU68" t="e">
        <v>#N/A</v>
      </c>
      <c r="CH68" t="e">
        <v>#N/A</v>
      </c>
    </row>
    <row r="69" spans="1:86" s="3" customFormat="1" ht="15.75" thickBot="1">
      <c r="A69" s="367" t="s">
        <v>1285</v>
      </c>
      <c r="B69" s="389" t="s">
        <v>1137</v>
      </c>
      <c r="C69" s="376"/>
      <c r="D69" s="376"/>
      <c r="E69" s="376"/>
      <c r="G69"/>
      <c r="H69"/>
      <c r="I69" s="56"/>
      <c r="J69" s="210" t="s">
        <v>1294</v>
      </c>
      <c r="K69" s="212" t="s">
        <v>1137</v>
      </c>
      <c r="L69" s="342"/>
      <c r="M69" s="342"/>
      <c r="N69" s="342"/>
      <c r="O69" s="6"/>
      <c r="P69"/>
      <c r="Q69"/>
      <c r="R69"/>
      <c r="T69"/>
      <c r="U69"/>
      <c r="AD69"/>
      <c r="BU69" t="e">
        <v>#N/A</v>
      </c>
      <c r="CH69" t="e">
        <v>#N/A</v>
      </c>
    </row>
    <row r="70" spans="1:86" s="3" customFormat="1" ht="33.75" customHeight="1" thickBot="1">
      <c r="A70" s="380" t="s">
        <v>10</v>
      </c>
      <c r="B70" s="364" t="s">
        <v>1231</v>
      </c>
      <c r="C70" s="365" t="s">
        <v>1280</v>
      </c>
      <c r="D70" s="366" t="s">
        <v>1282</v>
      </c>
      <c r="E70" s="352" t="s">
        <v>1107</v>
      </c>
      <c r="F70" s="106" t="s">
        <v>1289</v>
      </c>
      <c r="G70" s="106" t="s">
        <v>1290</v>
      </c>
      <c r="H70" s="107" t="s">
        <v>1291</v>
      </c>
      <c r="I70" s="56"/>
      <c r="J70" s="209" t="s">
        <v>10</v>
      </c>
      <c r="K70" s="59" t="s">
        <v>1231</v>
      </c>
      <c r="L70" s="1" t="s">
        <v>1282</v>
      </c>
      <c r="M70" s="2" t="s">
        <v>1280</v>
      </c>
      <c r="N70" s="58" t="s">
        <v>1283</v>
      </c>
      <c r="O70" s="6"/>
      <c r="P70"/>
      <c r="Q70"/>
      <c r="R70"/>
      <c r="T70"/>
      <c r="U70"/>
      <c r="AD70"/>
      <c r="BU70" t="e">
        <v>#N/A</v>
      </c>
      <c r="CH70" t="e">
        <v>#N/A</v>
      </c>
    </row>
    <row r="71" spans="1:86" s="3" customFormat="1" ht="23.25" customHeight="1">
      <c r="A71" s="408" t="s">
        <v>113</v>
      </c>
      <c r="B71" s="353">
        <v>45379</v>
      </c>
      <c r="C71" s="354">
        <v>154732.35</v>
      </c>
      <c r="D71" s="354">
        <v>16635</v>
      </c>
      <c r="E71" s="355">
        <v>216746.35</v>
      </c>
      <c r="F71" s="110">
        <f t="shared" ref="F71:F89" si="8">+C71*100/E71</f>
        <v>71.388676210695124</v>
      </c>
      <c r="G71" s="110">
        <f t="shared" ref="G71:G89" si="9">+D71*100/E71</f>
        <v>7.6748697267566444</v>
      </c>
      <c r="H71" s="111">
        <f t="shared" ref="H71:H89" si="10">F71+G71</f>
        <v>79.063545937451764</v>
      </c>
      <c r="I71" s="56"/>
      <c r="J71" s="109" t="s">
        <v>113</v>
      </c>
      <c r="K71" s="402">
        <v>1</v>
      </c>
      <c r="L71" s="403">
        <v>2</v>
      </c>
      <c r="M71" s="403">
        <v>4</v>
      </c>
      <c r="N71" s="404">
        <v>7</v>
      </c>
      <c r="O71" s="6"/>
      <c r="P71"/>
      <c r="Q71"/>
      <c r="R71"/>
      <c r="S71"/>
      <c r="T71"/>
      <c r="U71"/>
      <c r="AD71"/>
      <c r="BU71" t="e">
        <v>#N/A</v>
      </c>
      <c r="CH71" t="e">
        <v>#N/A</v>
      </c>
    </row>
    <row r="72" spans="1:86" s="3" customFormat="1" ht="23.25" customHeight="1" thickBot="1">
      <c r="A72" s="409" t="s">
        <v>203</v>
      </c>
      <c r="B72" s="356">
        <v>47087</v>
      </c>
      <c r="C72" s="357"/>
      <c r="D72" s="357"/>
      <c r="E72" s="358">
        <v>47087</v>
      </c>
      <c r="F72" s="114">
        <f t="shared" si="8"/>
        <v>0</v>
      </c>
      <c r="G72" s="114">
        <f t="shared" si="9"/>
        <v>0</v>
      </c>
      <c r="H72" s="115">
        <f t="shared" si="10"/>
        <v>0</v>
      </c>
      <c r="I72" s="56"/>
      <c r="J72" s="117" t="s">
        <v>203</v>
      </c>
      <c r="K72" s="347">
        <v>2</v>
      </c>
      <c r="L72" s="343">
        <v>0</v>
      </c>
      <c r="M72" s="343">
        <v>0</v>
      </c>
      <c r="N72" s="348">
        <v>2</v>
      </c>
      <c r="O72" s="6"/>
      <c r="P72"/>
      <c r="Q72"/>
      <c r="R72"/>
      <c r="S72"/>
      <c r="T72"/>
      <c r="U72"/>
      <c r="AD72"/>
      <c r="BU72" t="e">
        <v>#N/A</v>
      </c>
      <c r="CH72" t="e">
        <v>#N/A</v>
      </c>
    </row>
    <row r="73" spans="1:86" s="3" customFormat="1" ht="23.25" customHeight="1" thickBot="1">
      <c r="A73" s="409" t="s">
        <v>42</v>
      </c>
      <c r="B73" s="356">
        <v>631135.38</v>
      </c>
      <c r="C73" s="357">
        <v>187999</v>
      </c>
      <c r="D73" s="357">
        <v>74896.009999999995</v>
      </c>
      <c r="E73" s="358">
        <v>894030.39</v>
      </c>
      <c r="F73" s="114">
        <f t="shared" si="8"/>
        <v>21.028256097647866</v>
      </c>
      <c r="G73" s="114">
        <f t="shared" si="9"/>
        <v>8.3773449804094451</v>
      </c>
      <c r="H73" s="115">
        <f>F73+G73</f>
        <v>29.405601078057309</v>
      </c>
      <c r="I73" s="56"/>
      <c r="J73" s="127" t="s">
        <v>42</v>
      </c>
      <c r="K73" s="347">
        <v>19</v>
      </c>
      <c r="L73" s="343">
        <v>4</v>
      </c>
      <c r="M73" s="343">
        <v>3</v>
      </c>
      <c r="N73" s="348">
        <v>26</v>
      </c>
      <c r="O73" s="6"/>
      <c r="P73"/>
      <c r="Q73"/>
      <c r="R73"/>
      <c r="S73"/>
      <c r="T73"/>
      <c r="U73"/>
      <c r="AD73"/>
      <c r="BU73" t="e">
        <v>#N/A</v>
      </c>
      <c r="CH73" t="e">
        <v>#N/A</v>
      </c>
    </row>
    <row r="74" spans="1:86" s="3" customFormat="1" ht="23.25" customHeight="1">
      <c r="A74" s="409" t="s">
        <v>22</v>
      </c>
      <c r="B74" s="356">
        <v>224462.51</v>
      </c>
      <c r="C74" s="357">
        <v>74559</v>
      </c>
      <c r="D74" s="357"/>
      <c r="E74" s="358">
        <v>299021.51</v>
      </c>
      <c r="F74" s="114">
        <f t="shared" si="8"/>
        <v>24.934326630883511</v>
      </c>
      <c r="G74" s="114">
        <f t="shared" si="9"/>
        <v>0</v>
      </c>
      <c r="H74" s="115">
        <f t="shared" si="10"/>
        <v>24.934326630883511</v>
      </c>
      <c r="I74" s="56"/>
      <c r="J74" s="109" t="s">
        <v>22</v>
      </c>
      <c r="K74" s="347">
        <v>10</v>
      </c>
      <c r="L74" s="343">
        <v>0</v>
      </c>
      <c r="M74" s="343">
        <v>1</v>
      </c>
      <c r="N74" s="348">
        <v>11</v>
      </c>
      <c r="O74" s="6"/>
      <c r="P74"/>
      <c r="Q74"/>
      <c r="R74"/>
      <c r="S74"/>
      <c r="T74"/>
      <c r="U74"/>
      <c r="AD74"/>
      <c r="BU74" t="e">
        <v>#N/A</v>
      </c>
      <c r="CH74" t="e">
        <v>#N/A</v>
      </c>
    </row>
    <row r="75" spans="1:86" s="3" customFormat="1" ht="23.25" customHeight="1">
      <c r="A75" s="409" t="s">
        <v>34</v>
      </c>
      <c r="B75" s="356">
        <v>121951.64</v>
      </c>
      <c r="C75" s="357">
        <v>84494</v>
      </c>
      <c r="D75" s="357">
        <v>20176.57</v>
      </c>
      <c r="E75" s="358">
        <v>226622.21000000002</v>
      </c>
      <c r="F75" s="114">
        <f t="shared" si="8"/>
        <v>37.284077319694305</v>
      </c>
      <c r="G75" s="114">
        <f t="shared" si="9"/>
        <v>8.9031741416695205</v>
      </c>
      <c r="H75" s="115">
        <f t="shared" si="10"/>
        <v>46.187251461363829</v>
      </c>
      <c r="I75" s="56"/>
      <c r="J75" s="113" t="s">
        <v>34</v>
      </c>
      <c r="K75" s="347">
        <v>4</v>
      </c>
      <c r="L75" s="343">
        <v>2</v>
      </c>
      <c r="M75" s="343">
        <v>1</v>
      </c>
      <c r="N75" s="348">
        <v>7</v>
      </c>
      <c r="O75" s="6"/>
      <c r="P75"/>
      <c r="Q75"/>
      <c r="R75"/>
      <c r="S75"/>
      <c r="T75"/>
      <c r="U75"/>
      <c r="AD75"/>
      <c r="BU75" t="e">
        <v>#N/A</v>
      </c>
      <c r="CH75" t="e">
        <v>#N/A</v>
      </c>
    </row>
    <row r="76" spans="1:86" s="3" customFormat="1" ht="23.25" customHeight="1" thickBot="1">
      <c r="A76" s="409" t="s">
        <v>65</v>
      </c>
      <c r="B76" s="356">
        <v>183081</v>
      </c>
      <c r="C76" s="357">
        <v>74937.990000000005</v>
      </c>
      <c r="D76" s="357">
        <v>31168</v>
      </c>
      <c r="E76" s="358">
        <v>289186.99</v>
      </c>
      <c r="F76" s="114">
        <f t="shared" si="8"/>
        <v>25.913333791399126</v>
      </c>
      <c r="G76" s="114">
        <f t="shared" si="9"/>
        <v>10.77780158782385</v>
      </c>
      <c r="H76" s="115">
        <f t="shared" si="10"/>
        <v>36.691135379222978</v>
      </c>
      <c r="I76" s="56"/>
      <c r="J76" s="117" t="s">
        <v>65</v>
      </c>
      <c r="K76" s="347">
        <v>5</v>
      </c>
      <c r="L76" s="343">
        <v>2</v>
      </c>
      <c r="M76" s="343">
        <v>4</v>
      </c>
      <c r="N76" s="348">
        <v>11</v>
      </c>
      <c r="O76" s="6"/>
      <c r="P76"/>
      <c r="Q76"/>
      <c r="R76"/>
      <c r="S76"/>
      <c r="T76"/>
      <c r="U76"/>
      <c r="AD76"/>
      <c r="BU76" t="e">
        <v>#N/A</v>
      </c>
      <c r="CH76" t="e">
        <v>#N/A</v>
      </c>
    </row>
    <row r="77" spans="1:86" s="3" customFormat="1" ht="23.25" customHeight="1">
      <c r="A77" s="409" t="s">
        <v>97</v>
      </c>
      <c r="B77" s="356">
        <v>76348.02</v>
      </c>
      <c r="C77" s="357">
        <v>66849</v>
      </c>
      <c r="D77" s="357"/>
      <c r="E77" s="358">
        <v>143197.02000000002</v>
      </c>
      <c r="F77" s="114">
        <f t="shared" si="8"/>
        <v>46.683234050540989</v>
      </c>
      <c r="G77" s="114">
        <f t="shared" si="9"/>
        <v>0</v>
      </c>
      <c r="H77" s="115">
        <f t="shared" si="10"/>
        <v>46.683234050540989</v>
      </c>
      <c r="I77" s="56"/>
      <c r="J77" s="127" t="s">
        <v>97</v>
      </c>
      <c r="K77" s="347">
        <v>2</v>
      </c>
      <c r="L77" s="343">
        <v>0</v>
      </c>
      <c r="M77" s="343">
        <v>1</v>
      </c>
      <c r="N77" s="348">
        <v>3</v>
      </c>
      <c r="O77" s="6"/>
      <c r="P77"/>
      <c r="Q77"/>
      <c r="R77"/>
      <c r="S77"/>
      <c r="T77"/>
      <c r="U77"/>
      <c r="AD77"/>
      <c r="BU77" t="e">
        <v>#N/A</v>
      </c>
      <c r="CH77" t="e">
        <v>#N/A</v>
      </c>
    </row>
    <row r="78" spans="1:86" s="3" customFormat="1" ht="23.25" customHeight="1" thickBot="1">
      <c r="A78" s="409" t="s">
        <v>18</v>
      </c>
      <c r="B78" s="356">
        <v>362205.27</v>
      </c>
      <c r="C78" s="357"/>
      <c r="D78" s="357">
        <v>201853.04</v>
      </c>
      <c r="E78" s="358">
        <v>564058.31000000006</v>
      </c>
      <c r="F78" s="114">
        <f t="shared" si="8"/>
        <v>0</v>
      </c>
      <c r="G78" s="114">
        <f t="shared" si="9"/>
        <v>35.785846325001394</v>
      </c>
      <c r="H78" s="115">
        <f t="shared" si="10"/>
        <v>35.785846325001394</v>
      </c>
      <c r="I78" s="56"/>
      <c r="J78" s="127" t="s">
        <v>18</v>
      </c>
      <c r="K78" s="347">
        <v>6</v>
      </c>
      <c r="L78" s="343">
        <v>3</v>
      </c>
      <c r="M78" s="343">
        <v>0</v>
      </c>
      <c r="N78" s="348">
        <v>9</v>
      </c>
      <c r="O78" s="6"/>
      <c r="P78"/>
      <c r="Q78"/>
      <c r="R78"/>
      <c r="S78"/>
      <c r="T78"/>
      <c r="U78"/>
      <c r="AD78"/>
      <c r="BU78" t="e">
        <v>#N/A</v>
      </c>
      <c r="CH78" t="e">
        <v>#N/A</v>
      </c>
    </row>
    <row r="79" spans="1:86" s="3" customFormat="1" ht="23.25" customHeight="1">
      <c r="A79" s="409" t="s">
        <v>315</v>
      </c>
      <c r="B79" s="356">
        <v>366800</v>
      </c>
      <c r="C79" s="357"/>
      <c r="D79" s="357">
        <v>57225.479999999996</v>
      </c>
      <c r="E79" s="358">
        <v>424025.48</v>
      </c>
      <c r="F79" s="114">
        <f t="shared" si="8"/>
        <v>0</v>
      </c>
      <c r="G79" s="114">
        <f t="shared" si="9"/>
        <v>13.495764452645629</v>
      </c>
      <c r="H79" s="115">
        <f t="shared" si="10"/>
        <v>13.495764452645629</v>
      </c>
      <c r="I79" s="56"/>
      <c r="J79" s="109" t="s">
        <v>315</v>
      </c>
      <c r="K79" s="347">
        <v>6</v>
      </c>
      <c r="L79" s="343">
        <v>3</v>
      </c>
      <c r="M79" s="343">
        <v>0</v>
      </c>
      <c r="N79" s="348">
        <v>9</v>
      </c>
      <c r="O79" s="6"/>
      <c r="P79"/>
      <c r="Q79"/>
      <c r="R79"/>
      <c r="S79"/>
      <c r="T79"/>
      <c r="U79"/>
      <c r="AD79"/>
      <c r="BU79" t="e">
        <v>#N/A</v>
      </c>
      <c r="CH79" t="e">
        <v>#N/A</v>
      </c>
    </row>
    <row r="80" spans="1:86" s="3" customFormat="1" ht="23.25" customHeight="1">
      <c r="A80" s="409" t="s">
        <v>230</v>
      </c>
      <c r="B80" s="356">
        <v>227861</v>
      </c>
      <c r="C80" s="357">
        <v>136648.35999999999</v>
      </c>
      <c r="D80" s="357">
        <v>2885.66</v>
      </c>
      <c r="E80" s="358">
        <v>367395.01999999996</v>
      </c>
      <c r="F80" s="114">
        <f t="shared" si="8"/>
        <v>37.193852001586741</v>
      </c>
      <c r="G80" s="114">
        <f t="shared" si="9"/>
        <v>0.78543797354683809</v>
      </c>
      <c r="H80" s="115">
        <f t="shared" si="10"/>
        <v>37.979289975133582</v>
      </c>
      <c r="I80" s="56"/>
      <c r="J80" s="113" t="s">
        <v>230</v>
      </c>
      <c r="K80" s="347">
        <v>3</v>
      </c>
      <c r="L80" s="343">
        <v>1</v>
      </c>
      <c r="M80" s="343">
        <v>3</v>
      </c>
      <c r="N80" s="348">
        <v>7</v>
      </c>
      <c r="O80" s="6"/>
      <c r="P80"/>
      <c r="Q80"/>
      <c r="R80"/>
      <c r="S80"/>
      <c r="T80"/>
      <c r="U80"/>
      <c r="AD80"/>
      <c r="BU80" t="e">
        <v>#N/A</v>
      </c>
      <c r="CH80" t="e">
        <v>#N/A</v>
      </c>
    </row>
    <row r="81" spans="1:86" s="3" customFormat="1" ht="23.25" customHeight="1">
      <c r="A81" s="409" t="s">
        <v>324</v>
      </c>
      <c r="B81" s="356">
        <v>106398.47</v>
      </c>
      <c r="C81" s="357">
        <v>18667</v>
      </c>
      <c r="D81" s="357">
        <v>15113</v>
      </c>
      <c r="E81" s="358">
        <v>140178.47</v>
      </c>
      <c r="F81" s="114">
        <f t="shared" si="8"/>
        <v>13.316595622708681</v>
      </c>
      <c r="G81" s="114">
        <f t="shared" si="9"/>
        <v>10.781256208603219</v>
      </c>
      <c r="H81" s="115">
        <f t="shared" si="10"/>
        <v>24.0978518313119</v>
      </c>
      <c r="I81" s="56"/>
      <c r="J81" s="113" t="s">
        <v>324</v>
      </c>
      <c r="K81" s="347">
        <v>3</v>
      </c>
      <c r="L81" s="343">
        <v>4</v>
      </c>
      <c r="M81" s="343">
        <v>1</v>
      </c>
      <c r="N81" s="348">
        <v>8</v>
      </c>
      <c r="O81" s="6"/>
      <c r="P81"/>
      <c r="Q81"/>
      <c r="R81"/>
      <c r="S81"/>
      <c r="T81"/>
      <c r="U81"/>
      <c r="AD81"/>
      <c r="BU81" t="e">
        <v>#N/A</v>
      </c>
      <c r="CH81" t="e">
        <v>#N/A</v>
      </c>
    </row>
    <row r="82" spans="1:86" s="3" customFormat="1" ht="23.25" customHeight="1">
      <c r="A82" s="409" t="s">
        <v>14</v>
      </c>
      <c r="B82" s="356"/>
      <c r="C82" s="357">
        <v>4153.8</v>
      </c>
      <c r="D82" s="357"/>
      <c r="E82" s="358">
        <v>4153.8</v>
      </c>
      <c r="F82" s="114">
        <f t="shared" si="8"/>
        <v>100</v>
      </c>
      <c r="G82" s="114">
        <f t="shared" si="9"/>
        <v>0</v>
      </c>
      <c r="H82" s="115">
        <f t="shared" si="10"/>
        <v>100</v>
      </c>
      <c r="I82" s="56"/>
      <c r="J82" s="113" t="s">
        <v>14</v>
      </c>
      <c r="K82" s="347">
        <v>0</v>
      </c>
      <c r="L82" s="343">
        <v>0</v>
      </c>
      <c r="M82" s="343">
        <v>1</v>
      </c>
      <c r="N82" s="348">
        <v>1</v>
      </c>
      <c r="O82" s="6"/>
      <c r="P82"/>
      <c r="Q82"/>
      <c r="R82"/>
      <c r="S82"/>
      <c r="T82"/>
      <c r="U82"/>
      <c r="AD82"/>
      <c r="BU82" t="e">
        <v>#N/A</v>
      </c>
      <c r="CH82" t="e">
        <v>#N/A</v>
      </c>
    </row>
    <row r="83" spans="1:86" s="3" customFormat="1" ht="23.25" customHeight="1">
      <c r="A83" s="409" t="s">
        <v>476</v>
      </c>
      <c r="B83" s="356">
        <v>78625.649999999994</v>
      </c>
      <c r="C83" s="357"/>
      <c r="D83" s="357"/>
      <c r="E83" s="358">
        <v>78625.649999999994</v>
      </c>
      <c r="F83" s="114">
        <f t="shared" si="8"/>
        <v>0</v>
      </c>
      <c r="G83" s="114">
        <f t="shared" si="9"/>
        <v>0</v>
      </c>
      <c r="H83" s="115">
        <f t="shared" si="10"/>
        <v>0</v>
      </c>
      <c r="I83" s="56"/>
      <c r="J83" s="113" t="s">
        <v>476</v>
      </c>
      <c r="K83" s="347">
        <v>2</v>
      </c>
      <c r="L83" s="343">
        <v>0</v>
      </c>
      <c r="M83" s="343">
        <v>0</v>
      </c>
      <c r="N83" s="348">
        <v>2</v>
      </c>
      <c r="O83" s="6"/>
      <c r="P83"/>
      <c r="Q83"/>
      <c r="R83"/>
      <c r="S83"/>
      <c r="T83"/>
      <c r="U83"/>
      <c r="AD83"/>
      <c r="BU83" t="e">
        <v>#N/A</v>
      </c>
      <c r="CH83" t="e">
        <v>#N/A</v>
      </c>
    </row>
    <row r="84" spans="1:86" s="3" customFormat="1" ht="23.25" customHeight="1">
      <c r="A84" s="409" t="s">
        <v>73</v>
      </c>
      <c r="B84" s="356">
        <v>106511.15</v>
      </c>
      <c r="C84" s="357"/>
      <c r="D84" s="357"/>
      <c r="E84" s="358">
        <v>106511.15</v>
      </c>
      <c r="F84" s="114">
        <f t="shared" si="8"/>
        <v>0</v>
      </c>
      <c r="G84" s="114">
        <f>+D84*100/E84</f>
        <v>0</v>
      </c>
      <c r="H84" s="115">
        <f t="shared" si="10"/>
        <v>0</v>
      </c>
      <c r="I84" s="56"/>
      <c r="J84" s="113" t="s">
        <v>73</v>
      </c>
      <c r="K84" s="347">
        <v>6</v>
      </c>
      <c r="L84" s="343">
        <v>0</v>
      </c>
      <c r="M84" s="343">
        <v>0</v>
      </c>
      <c r="N84" s="348">
        <v>6</v>
      </c>
      <c r="O84" s="6"/>
      <c r="P84"/>
      <c r="Q84"/>
      <c r="R84"/>
      <c r="S84"/>
      <c r="T84"/>
      <c r="U84"/>
      <c r="AD84"/>
      <c r="BU84" t="e">
        <v>#N/A</v>
      </c>
      <c r="CH84" t="e">
        <v>#N/A</v>
      </c>
    </row>
    <row r="85" spans="1:86" s="3" customFormat="1" ht="23.25" customHeight="1">
      <c r="A85" s="409" t="s">
        <v>49</v>
      </c>
      <c r="B85" s="356">
        <v>48299.25</v>
      </c>
      <c r="C85" s="357">
        <v>23491</v>
      </c>
      <c r="D85" s="357"/>
      <c r="E85" s="358">
        <v>71790.25</v>
      </c>
      <c r="F85" s="114">
        <f>+C85*100/E85</f>
        <v>32.72171360317035</v>
      </c>
      <c r="G85" s="114">
        <f>+D85*100/E85</f>
        <v>0</v>
      </c>
      <c r="H85" s="115">
        <f t="shared" si="10"/>
        <v>32.72171360317035</v>
      </c>
      <c r="I85" s="56"/>
      <c r="J85" s="113" t="s">
        <v>49</v>
      </c>
      <c r="K85" s="347">
        <v>3</v>
      </c>
      <c r="L85" s="343">
        <v>0</v>
      </c>
      <c r="M85" s="343">
        <v>1</v>
      </c>
      <c r="N85" s="348">
        <v>4</v>
      </c>
      <c r="O85" s="6"/>
      <c r="P85"/>
      <c r="Q85"/>
      <c r="R85"/>
      <c r="S85"/>
      <c r="T85"/>
      <c r="U85"/>
      <c r="AD85"/>
      <c r="BU85" t="e">
        <v>#N/A</v>
      </c>
      <c r="CH85" t="e">
        <v>#N/A</v>
      </c>
    </row>
    <row r="86" spans="1:86" s="3" customFormat="1" ht="23.25" customHeight="1">
      <c r="A86" s="409" t="s">
        <v>349</v>
      </c>
      <c r="B86" s="356">
        <v>119341</v>
      </c>
      <c r="C86" s="357">
        <v>215597</v>
      </c>
      <c r="D86" s="357">
        <v>53499</v>
      </c>
      <c r="E86" s="358">
        <v>388437</v>
      </c>
      <c r="F86" s="114">
        <f t="shared" si="8"/>
        <v>55.503723898598743</v>
      </c>
      <c r="G86" s="114">
        <f t="shared" si="9"/>
        <v>13.772889812247547</v>
      </c>
      <c r="H86" s="115">
        <f t="shared" si="10"/>
        <v>69.276613710846291</v>
      </c>
      <c r="I86" s="56"/>
      <c r="J86" s="113" t="s">
        <v>349</v>
      </c>
      <c r="K86" s="347">
        <v>8</v>
      </c>
      <c r="L86" s="343">
        <v>2</v>
      </c>
      <c r="M86" s="343">
        <v>3</v>
      </c>
      <c r="N86" s="348">
        <v>13</v>
      </c>
      <c r="O86" s="6"/>
      <c r="P86"/>
      <c r="Q86"/>
      <c r="R86"/>
      <c r="S86"/>
      <c r="T86"/>
      <c r="U86"/>
      <c r="AD86"/>
      <c r="BU86" t="e">
        <v>#N/A</v>
      </c>
      <c r="CH86" t="e">
        <v>#N/A</v>
      </c>
    </row>
    <row r="87" spans="1:86" s="3" customFormat="1" ht="23.25" customHeight="1">
      <c r="A87" s="409" t="s">
        <v>152</v>
      </c>
      <c r="B87" s="356">
        <v>38649.919999999998</v>
      </c>
      <c r="C87" s="357">
        <v>96889</v>
      </c>
      <c r="D87" s="357"/>
      <c r="E87" s="358">
        <v>135538.91999999998</v>
      </c>
      <c r="F87" s="114">
        <f t="shared" si="8"/>
        <v>71.484264445961358</v>
      </c>
      <c r="G87" s="114">
        <f t="shared" si="9"/>
        <v>0</v>
      </c>
      <c r="H87" s="115">
        <f t="shared" si="10"/>
        <v>71.484264445961358</v>
      </c>
      <c r="I87" s="56"/>
      <c r="J87" s="113" t="s">
        <v>152</v>
      </c>
      <c r="K87" s="347">
        <v>1</v>
      </c>
      <c r="L87" s="343">
        <v>0</v>
      </c>
      <c r="M87" s="343">
        <v>2</v>
      </c>
      <c r="N87" s="348">
        <v>3</v>
      </c>
      <c r="O87" s="6"/>
      <c r="P87"/>
      <c r="Q87"/>
      <c r="R87"/>
      <c r="S87"/>
      <c r="T87"/>
      <c r="U87"/>
      <c r="AD87"/>
      <c r="BU87" t="e">
        <v>#N/A</v>
      </c>
      <c r="CH87" t="e">
        <v>#N/A</v>
      </c>
    </row>
    <row r="88" spans="1:86" s="3" customFormat="1" ht="23.25" customHeight="1" thickBot="1">
      <c r="A88" s="410" t="s">
        <v>333</v>
      </c>
      <c r="B88" s="356">
        <v>82501.11</v>
      </c>
      <c r="C88" s="357"/>
      <c r="D88" s="357">
        <v>37373</v>
      </c>
      <c r="E88" s="358">
        <v>119874.11</v>
      </c>
      <c r="F88" s="232">
        <f t="shared" si="8"/>
        <v>0</v>
      </c>
      <c r="G88" s="232">
        <f t="shared" si="9"/>
        <v>31.176873805361307</v>
      </c>
      <c r="H88" s="233">
        <f t="shared" si="10"/>
        <v>31.176873805361307</v>
      </c>
      <c r="I88" s="56"/>
      <c r="J88" s="117" t="s">
        <v>333</v>
      </c>
      <c r="K88" s="347">
        <v>2</v>
      </c>
      <c r="L88" s="343">
        <v>2</v>
      </c>
      <c r="M88" s="343">
        <v>0</v>
      </c>
      <c r="N88" s="348">
        <v>4</v>
      </c>
      <c r="O88" s="6"/>
      <c r="P88"/>
      <c r="Q88"/>
      <c r="R88"/>
      <c r="S88"/>
      <c r="T88"/>
      <c r="U88"/>
      <c r="AD88"/>
      <c r="BU88" t="e">
        <v>#N/A</v>
      </c>
      <c r="CH88" t="e">
        <v>#N/A</v>
      </c>
    </row>
    <row r="89" spans="1:86" ht="23.25" customHeight="1" thickBot="1">
      <c r="A89" s="359" t="s">
        <v>1107</v>
      </c>
      <c r="B89" s="360">
        <v>2866637.37</v>
      </c>
      <c r="C89" s="361">
        <v>1139017.5</v>
      </c>
      <c r="D89" s="361">
        <v>510824.75999999995</v>
      </c>
      <c r="E89" s="362">
        <v>4516479.63</v>
      </c>
      <c r="F89" s="234">
        <f t="shared" si="8"/>
        <v>25.219143964123226</v>
      </c>
      <c r="G89" s="234">
        <f t="shared" si="9"/>
        <v>11.310241644995529</v>
      </c>
      <c r="H89" s="235">
        <f t="shared" si="10"/>
        <v>36.529385609118755</v>
      </c>
      <c r="I89" s="56"/>
      <c r="J89" s="58" t="s">
        <v>1283</v>
      </c>
      <c r="K89" s="398">
        <v>83</v>
      </c>
      <c r="L89" s="399">
        <v>25</v>
      </c>
      <c r="M89" s="399">
        <v>25</v>
      </c>
      <c r="N89" s="400">
        <v>133</v>
      </c>
      <c r="CH89">
        <v>72</v>
      </c>
    </row>
    <row r="90" spans="1:86" ht="23.25" customHeight="1">
      <c r="A90"/>
      <c r="B90"/>
      <c r="I90" s="56"/>
      <c r="J90"/>
      <c r="K90"/>
      <c r="L90"/>
      <c r="M90"/>
      <c r="N90"/>
      <c r="CH90" t="e">
        <v>#N/A</v>
      </c>
    </row>
    <row r="91" spans="1:86" ht="23.25" customHeight="1">
      <c r="A91"/>
      <c r="B91"/>
      <c r="I91" s="56"/>
      <c r="J91"/>
      <c r="K91"/>
      <c r="L91"/>
      <c r="M91"/>
      <c r="N91"/>
      <c r="CH91" t="e">
        <v>#N/A</v>
      </c>
    </row>
    <row r="92" spans="1:86" ht="23.25" customHeight="1">
      <c r="A92"/>
      <c r="B92" s="129"/>
      <c r="C92" s="129"/>
      <c r="D92" s="129"/>
      <c r="I92" s="56"/>
      <c r="J92"/>
      <c r="K92"/>
      <c r="L92"/>
      <c r="M92"/>
      <c r="N92"/>
      <c r="CH92" t="e">
        <v>#N/A</v>
      </c>
    </row>
    <row r="93" spans="1:86" ht="24.75" customHeight="1">
      <c r="A93"/>
      <c r="B93" s="129"/>
      <c r="C93" s="129"/>
      <c r="D93" s="129"/>
      <c r="E93" s="77"/>
      <c r="F93" s="121"/>
      <c r="G93" s="121"/>
      <c r="H93" s="121"/>
      <c r="I93" s="55"/>
      <c r="J93" s="3"/>
      <c r="K93" s="3"/>
      <c r="L93" s="3"/>
      <c r="M93" s="3"/>
      <c r="N93" s="3"/>
      <c r="CH93" t="e">
        <v>#N/A</v>
      </c>
    </row>
    <row r="94" spans="1:86" ht="15.75" thickBot="1">
      <c r="A94" s="220" t="s">
        <v>1294</v>
      </c>
      <c r="B94" s="224" t="s">
        <v>1138</v>
      </c>
      <c r="C94" s="225"/>
      <c r="D94" s="226"/>
      <c r="H94" s="56"/>
      <c r="I94" s="55"/>
      <c r="J94" s="3"/>
      <c r="BU94" t="e">
        <v>#N/A</v>
      </c>
      <c r="CH94" t="e">
        <v>#N/A</v>
      </c>
    </row>
    <row r="95" spans="1:86" ht="30.75" customHeight="1" thickBot="1">
      <c r="A95" s="214" t="s">
        <v>1136</v>
      </c>
      <c r="B95" s="132" t="s">
        <v>1281</v>
      </c>
      <c r="C95" s="133" t="s">
        <v>1232</v>
      </c>
      <c r="D95" s="131" t="s">
        <v>1107</v>
      </c>
      <c r="E95" s="134">
        <v>0.25</v>
      </c>
      <c r="F95" s="135" t="s">
        <v>1298</v>
      </c>
      <c r="G95" s="135" t="s">
        <v>1779</v>
      </c>
      <c r="H95" s="136" t="s">
        <v>1299</v>
      </c>
      <c r="I95" s="56" t="s">
        <v>1292</v>
      </c>
      <c r="J95" s="3"/>
      <c r="BU95" t="e">
        <v>#N/A</v>
      </c>
      <c r="CH95" t="e">
        <v>#N/A</v>
      </c>
    </row>
    <row r="96" spans="1:86" ht="20.25" customHeight="1">
      <c r="A96" s="61">
        <v>1</v>
      </c>
      <c r="B96" s="393">
        <v>129</v>
      </c>
      <c r="C96" s="394">
        <v>184</v>
      </c>
      <c r="D96" s="395">
        <v>313</v>
      </c>
      <c r="E96" s="137">
        <f>D96*25%</f>
        <v>78.25</v>
      </c>
      <c r="F96" s="137">
        <f t="shared" ref="F96:F102" si="11">E96-B96</f>
        <v>-50.75</v>
      </c>
      <c r="G96" s="137">
        <f ca="1">F96/K$15</f>
        <v>-6.34375</v>
      </c>
      <c r="H96" s="138">
        <f t="shared" ref="H96:H102" si="12">B96*100/D96</f>
        <v>41.214057507987221</v>
      </c>
      <c r="I96" s="56">
        <v>85</v>
      </c>
      <c r="J96" s="3"/>
      <c r="BU96" t="e">
        <v>#N/A</v>
      </c>
      <c r="CH96" t="e">
        <v>#N/A</v>
      </c>
    </row>
    <row r="97" spans="1:86" ht="20.25" customHeight="1">
      <c r="A97" s="63">
        <v>2</v>
      </c>
      <c r="B97" s="396">
        <v>39</v>
      </c>
      <c r="C97" s="392">
        <v>94</v>
      </c>
      <c r="D97" s="397">
        <v>133</v>
      </c>
      <c r="E97" s="137">
        <f t="shared" ref="E97:E102" si="13">D97*25%</f>
        <v>33.25</v>
      </c>
      <c r="F97" s="139">
        <f t="shared" si="11"/>
        <v>-5.75</v>
      </c>
      <c r="G97" s="137">
        <f t="shared" ref="G97:G102" ca="1" si="14">F97/K$15</f>
        <v>-0.71875</v>
      </c>
      <c r="H97" s="140">
        <f t="shared" si="12"/>
        <v>29.323308270676691</v>
      </c>
      <c r="I97" s="56">
        <v>70</v>
      </c>
      <c r="J97" s="3"/>
      <c r="BU97" t="e">
        <v>#N/A</v>
      </c>
      <c r="CH97" t="e">
        <v>#N/A</v>
      </c>
    </row>
    <row r="98" spans="1:86" ht="20.25" customHeight="1">
      <c r="A98" s="63">
        <v>3</v>
      </c>
      <c r="B98" s="396">
        <v>33</v>
      </c>
      <c r="C98" s="392">
        <v>49</v>
      </c>
      <c r="D98" s="397">
        <v>82</v>
      </c>
      <c r="E98" s="137">
        <f t="shared" si="13"/>
        <v>20.5</v>
      </c>
      <c r="F98" s="139">
        <f t="shared" si="11"/>
        <v>-12.5</v>
      </c>
      <c r="G98" s="137">
        <f t="shared" ca="1" si="14"/>
        <v>-1.5625</v>
      </c>
      <c r="H98" s="140">
        <f t="shared" si="12"/>
        <v>40.243902439024389</v>
      </c>
      <c r="I98" s="56">
        <v>50</v>
      </c>
      <c r="J98" s="75"/>
      <c r="BU98" t="e">
        <v>#N/A</v>
      </c>
      <c r="CH98" t="e">
        <v>#N/A</v>
      </c>
    </row>
    <row r="99" spans="1:86" ht="20.25" customHeight="1">
      <c r="A99" s="63">
        <v>4</v>
      </c>
      <c r="B99" s="396">
        <v>15</v>
      </c>
      <c r="C99" s="392">
        <v>52</v>
      </c>
      <c r="D99" s="397">
        <v>67</v>
      </c>
      <c r="E99" s="137">
        <f t="shared" si="13"/>
        <v>16.75</v>
      </c>
      <c r="F99" s="139">
        <f t="shared" si="11"/>
        <v>1.75</v>
      </c>
      <c r="G99" s="137">
        <f t="shared" ca="1" si="14"/>
        <v>0.21875</v>
      </c>
      <c r="H99" s="140">
        <f t="shared" si="12"/>
        <v>22.388059701492537</v>
      </c>
      <c r="I99" s="56">
        <v>50</v>
      </c>
      <c r="J99" s="75"/>
      <c r="BU99" t="e">
        <v>#N/A</v>
      </c>
      <c r="CH99" t="e">
        <v>#N/A</v>
      </c>
    </row>
    <row r="100" spans="1:86" ht="20.25" customHeight="1">
      <c r="A100" s="63">
        <v>5</v>
      </c>
      <c r="B100" s="396">
        <v>4</v>
      </c>
      <c r="C100" s="392">
        <v>51</v>
      </c>
      <c r="D100" s="397">
        <v>55</v>
      </c>
      <c r="E100" s="137">
        <f t="shared" si="13"/>
        <v>13.75</v>
      </c>
      <c r="F100" s="139">
        <f t="shared" si="11"/>
        <v>9.75</v>
      </c>
      <c r="G100" s="137">
        <f t="shared" ca="1" si="14"/>
        <v>1.21875</v>
      </c>
      <c r="H100" s="140">
        <f t="shared" si="12"/>
        <v>7.2727272727272725</v>
      </c>
      <c r="I100" s="56">
        <v>50</v>
      </c>
      <c r="J100" s="75"/>
      <c r="BU100" t="e">
        <v>#N/A</v>
      </c>
      <c r="CH100" t="e">
        <v>#N/A</v>
      </c>
    </row>
    <row r="101" spans="1:86" ht="20.25" customHeight="1" thickBot="1">
      <c r="A101" s="64">
        <v>6</v>
      </c>
      <c r="B101" s="396">
        <v>5</v>
      </c>
      <c r="C101" s="392">
        <v>50</v>
      </c>
      <c r="D101" s="397">
        <v>55</v>
      </c>
      <c r="E101" s="141">
        <f t="shared" si="13"/>
        <v>13.75</v>
      </c>
      <c r="F101" s="142">
        <f t="shared" si="11"/>
        <v>8.75</v>
      </c>
      <c r="G101" s="141">
        <f t="shared" ca="1" si="14"/>
        <v>1.09375</v>
      </c>
      <c r="H101" s="143">
        <f t="shared" si="12"/>
        <v>9.0909090909090917</v>
      </c>
      <c r="I101" s="56">
        <v>50</v>
      </c>
      <c r="J101" s="75"/>
      <c r="BU101" t="e">
        <v>#N/A</v>
      </c>
      <c r="CH101" t="e">
        <v>#N/A</v>
      </c>
    </row>
    <row r="102" spans="1:86" ht="24.75" customHeight="1" thickBot="1">
      <c r="A102" s="58" t="s">
        <v>1107</v>
      </c>
      <c r="B102" s="344">
        <v>225</v>
      </c>
      <c r="C102" s="345">
        <v>480</v>
      </c>
      <c r="D102" s="346">
        <v>705</v>
      </c>
      <c r="E102" s="144">
        <f t="shared" si="13"/>
        <v>176.25</v>
      </c>
      <c r="F102" s="144">
        <f t="shared" si="11"/>
        <v>-48.75</v>
      </c>
      <c r="G102" s="144">
        <f t="shared" ca="1" si="14"/>
        <v>-6.09375</v>
      </c>
      <c r="H102" s="145">
        <f t="shared" si="12"/>
        <v>31.914893617021278</v>
      </c>
      <c r="I102" s="56"/>
      <c r="J102" s="3"/>
      <c r="BU102">
        <v>49</v>
      </c>
      <c r="CH102">
        <v>72</v>
      </c>
    </row>
    <row r="103" spans="1:86" ht="24.75" customHeight="1">
      <c r="A103"/>
      <c r="B103"/>
      <c r="E103" s="55"/>
      <c r="H103" s="56"/>
      <c r="I103" s="55"/>
      <c r="J103" s="3"/>
      <c r="K103" s="3"/>
      <c r="L103" s="3"/>
      <c r="M103" s="3"/>
      <c r="N103" s="3"/>
      <c r="CH103" t="e">
        <v>#N/A</v>
      </c>
    </row>
    <row r="104" spans="1:86" ht="24.75" customHeight="1">
      <c r="A104"/>
      <c r="B104"/>
      <c r="C104" s="129"/>
      <c r="D104" s="129"/>
      <c r="E104" s="77"/>
      <c r="F104" s="121"/>
      <c r="G104" s="121"/>
      <c r="H104" s="121"/>
      <c r="I104" s="55"/>
      <c r="J104" s="3"/>
      <c r="K104" s="3"/>
      <c r="L104" s="3"/>
      <c r="M104" s="3"/>
      <c r="N104" s="3"/>
      <c r="CH104" t="e">
        <v>#N/A</v>
      </c>
    </row>
    <row r="105" spans="1:86">
      <c r="A105"/>
      <c r="B105"/>
      <c r="C105" s="288"/>
      <c r="D105" t="s">
        <v>1300</v>
      </c>
      <c r="G105" s="121"/>
      <c r="I105" s="55"/>
      <c r="BU105" t="e">
        <v>#N/A</v>
      </c>
      <c r="CH105" t="e">
        <v>#N/A</v>
      </c>
    </row>
    <row r="106" spans="1:86">
      <c r="A106" s="367" t="s">
        <v>1131</v>
      </c>
      <c r="B106" s="421" t="s">
        <v>3628</v>
      </c>
      <c r="C106" s="340"/>
      <c r="D106" s="340"/>
      <c r="E106" s="6"/>
      <c r="I106" s="55"/>
      <c r="BU106" t="e">
        <v>#N/A</v>
      </c>
      <c r="CH106" t="e">
        <v>#N/A</v>
      </c>
    </row>
    <row r="107" spans="1:86" ht="15.75" thickBot="1">
      <c r="A107" s="367" t="s">
        <v>1138</v>
      </c>
      <c r="B107" s="421" t="s">
        <v>1281</v>
      </c>
      <c r="C107" s="341"/>
      <c r="D107" s="341"/>
      <c r="E107" s="6"/>
      <c r="I107" s="55"/>
      <c r="BU107" t="e">
        <v>#N/A</v>
      </c>
      <c r="CH107" t="e">
        <v>#N/A</v>
      </c>
    </row>
    <row r="108" spans="1:86" ht="36" customHeight="1" thickBot="1">
      <c r="A108" s="146" t="s">
        <v>1301</v>
      </c>
      <c r="B108" s="147">
        <f>GETPIVOTDATA("RECEIPT CUT",$A$109)/GETPIVOTDATA("RECEIPT CUT",$A$199)</f>
        <v>4.2553191489361703E-3</v>
      </c>
      <c r="C108" s="216" t="s">
        <v>1302</v>
      </c>
      <c r="D108" s="148">
        <f>B135</f>
        <v>3.8585467099417119E-2</v>
      </c>
      <c r="E108" s="217" t="s">
        <v>1303</v>
      </c>
      <c r="F108" s="149">
        <f>B68</f>
        <v>4.0725526309968105E-2</v>
      </c>
      <c r="I108" s="55"/>
      <c r="BU108" t="e">
        <v>#N/A</v>
      </c>
      <c r="CH108" t="e">
        <v>#N/A</v>
      </c>
    </row>
    <row r="109" spans="1:86" ht="18" customHeight="1" thickBot="1">
      <c r="A109" s="367" t="s">
        <v>1294</v>
      </c>
      <c r="B109" s="367" t="s">
        <v>1136</v>
      </c>
      <c r="C109" s="421"/>
      <c r="D109" s="421"/>
      <c r="K109"/>
      <c r="L109"/>
      <c r="BU109" t="e">
        <v>#N/A</v>
      </c>
      <c r="CH109" t="e">
        <v>#N/A</v>
      </c>
    </row>
    <row r="110" spans="1:86" ht="30" customHeight="1" thickBot="1">
      <c r="A110" s="384" t="s">
        <v>10</v>
      </c>
      <c r="B110" s="364" t="s">
        <v>3618</v>
      </c>
      <c r="C110" s="366" t="s">
        <v>3631</v>
      </c>
      <c r="D110" s="150" t="s">
        <v>1283</v>
      </c>
      <c r="K110"/>
      <c r="L110"/>
      <c r="BU110" t="e">
        <v>#N/A</v>
      </c>
      <c r="CH110" t="e">
        <v>#N/A</v>
      </c>
    </row>
    <row r="111" spans="1:86" ht="24" customHeight="1">
      <c r="A111" s="377" t="s">
        <v>73</v>
      </c>
      <c r="B111" s="387">
        <v>1</v>
      </c>
      <c r="C111" s="388"/>
      <c r="D111" s="416">
        <v>1</v>
      </c>
      <c r="K111"/>
      <c r="L111"/>
      <c r="BU111" t="e">
        <v>#N/A</v>
      </c>
      <c r="CH111" t="e">
        <v>#N/A</v>
      </c>
    </row>
    <row r="112" spans="1:86" ht="24" customHeight="1">
      <c r="A112" s="422" t="s">
        <v>49</v>
      </c>
      <c r="B112" s="386"/>
      <c r="C112" s="385">
        <v>1</v>
      </c>
      <c r="D112" s="417">
        <v>1</v>
      </c>
      <c r="K112"/>
      <c r="L112"/>
      <c r="BU112" t="e">
        <v>#N/A</v>
      </c>
      <c r="CH112" t="e">
        <v>#N/A</v>
      </c>
    </row>
    <row r="113" spans="1:86" ht="24" customHeight="1" thickBot="1">
      <c r="A113" s="423" t="s">
        <v>18</v>
      </c>
      <c r="B113" s="386">
        <v>1</v>
      </c>
      <c r="C113" s="385"/>
      <c r="D113" s="417">
        <v>1</v>
      </c>
      <c r="J113"/>
      <c r="K113"/>
      <c r="L113"/>
      <c r="BU113" t="e">
        <v>#N/A</v>
      </c>
      <c r="CH113" t="e">
        <v>#N/A</v>
      </c>
    </row>
    <row r="114" spans="1:86" ht="24" customHeight="1" thickBot="1">
      <c r="A114" s="352" t="s">
        <v>1283</v>
      </c>
      <c r="B114" s="418">
        <v>2</v>
      </c>
      <c r="C114" s="419">
        <v>1</v>
      </c>
      <c r="D114" s="420">
        <v>3</v>
      </c>
      <c r="J114"/>
      <c r="K114"/>
      <c r="L114"/>
      <c r="BU114" t="e">
        <v>#N/A</v>
      </c>
      <c r="CH114" t="e">
        <v>#N/A</v>
      </c>
    </row>
    <row r="115" spans="1:86" ht="24" customHeight="1">
      <c r="A115"/>
      <c r="B115"/>
      <c r="J115"/>
      <c r="K115"/>
      <c r="L115"/>
      <c r="BU115" t="e">
        <v>#N/A</v>
      </c>
      <c r="CH115" t="e">
        <v>#N/A</v>
      </c>
    </row>
    <row r="116" spans="1:86" ht="24" customHeight="1">
      <c r="A116"/>
      <c r="B116"/>
      <c r="J116"/>
      <c r="K116"/>
      <c r="L116"/>
      <c r="BU116" t="e">
        <v>#N/A</v>
      </c>
      <c r="CH116" t="e">
        <v>#N/A</v>
      </c>
    </row>
    <row r="117" spans="1:86" ht="28.5" customHeight="1">
      <c r="A117"/>
      <c r="B117"/>
      <c r="J117"/>
      <c r="K117"/>
      <c r="L117"/>
      <c r="BU117" t="e">
        <v>#N/A</v>
      </c>
      <c r="CH117" t="e">
        <v>#N/A</v>
      </c>
    </row>
    <row r="118" spans="1:86" ht="29.25" customHeight="1">
      <c r="A118"/>
      <c r="B118"/>
      <c r="J118"/>
      <c r="K118"/>
      <c r="L118"/>
      <c r="BU118" t="e">
        <v>#N/A</v>
      </c>
      <c r="CH118" t="e">
        <v>#N/A</v>
      </c>
    </row>
    <row r="119" spans="1:86" ht="24" customHeight="1" thickBot="1">
      <c r="A119"/>
      <c r="B119"/>
      <c r="J119"/>
      <c r="K119"/>
      <c r="L119"/>
      <c r="BU119" t="e">
        <v>#N/A</v>
      </c>
      <c r="CH119" t="e">
        <v>#N/A</v>
      </c>
    </row>
    <row r="120" spans="1:86" ht="24" customHeight="1" thickBot="1">
      <c r="A120"/>
      <c r="B120"/>
      <c r="BU120" t="e">
        <v>#N/A</v>
      </c>
      <c r="CH120" t="e">
        <v>#N/A</v>
      </c>
    </row>
    <row r="121" spans="1:86" ht="28.5" customHeight="1">
      <c r="A121"/>
      <c r="B121"/>
      <c r="K121" s="3"/>
      <c r="BU121" t="e">
        <v>#N/A</v>
      </c>
      <c r="CH121" t="e">
        <v>#N/A</v>
      </c>
    </row>
    <row r="122" spans="1:86" ht="24" customHeight="1">
      <c r="A122"/>
      <c r="B122"/>
      <c r="K122" s="3"/>
      <c r="BU122" t="e">
        <v>#N/A</v>
      </c>
      <c r="CH122" t="e">
        <v>#N/A</v>
      </c>
    </row>
    <row r="123" spans="1:86" ht="24" customHeight="1">
      <c r="A123"/>
      <c r="B123"/>
      <c r="K123" s="3"/>
      <c r="BU123" t="e">
        <v>#N/A</v>
      </c>
      <c r="CH123" t="e">
        <v>#N/A</v>
      </c>
    </row>
    <row r="124" spans="1:86" ht="24" customHeight="1">
      <c r="A124"/>
      <c r="B124"/>
      <c r="K124" s="3"/>
      <c r="BU124" t="e">
        <v>#N/A</v>
      </c>
      <c r="CH124" t="e">
        <v>#N/A</v>
      </c>
    </row>
    <row r="125" spans="1:86" ht="24" customHeight="1">
      <c r="A125"/>
      <c r="B125"/>
      <c r="J125" s="3"/>
      <c r="K125" s="3"/>
      <c r="BU125" t="e">
        <v>#N/A</v>
      </c>
      <c r="CH125" t="e">
        <v>#N/A</v>
      </c>
    </row>
    <row r="126" spans="1:86" ht="25.5" customHeight="1">
      <c r="A126"/>
      <c r="B126"/>
      <c r="BU126" t="e">
        <v>#N/A</v>
      </c>
      <c r="CH126" t="e">
        <v>#N/A</v>
      </c>
    </row>
    <row r="127" spans="1:86" ht="18.75" customHeight="1">
      <c r="A127"/>
      <c r="B127"/>
      <c r="BU127" t="e">
        <v>#N/A</v>
      </c>
      <c r="CH127" t="e">
        <v>#N/A</v>
      </c>
    </row>
    <row r="128" spans="1:86" ht="18.75" customHeight="1">
      <c r="A128"/>
      <c r="B128"/>
      <c r="BU128" t="e">
        <v>#N/A</v>
      </c>
      <c r="CH128" t="e">
        <v>#N/A</v>
      </c>
    </row>
    <row r="129" spans="1:86" ht="18.75" customHeight="1">
      <c r="A129"/>
      <c r="B129"/>
      <c r="BU129" t="e">
        <v>#N/A</v>
      </c>
      <c r="CH129" t="e">
        <v>#N/A</v>
      </c>
    </row>
    <row r="130" spans="1:86">
      <c r="A130"/>
      <c r="B130"/>
      <c r="BU130" t="e">
        <v>#N/A</v>
      </c>
      <c r="CH130" t="e">
        <v>#N/A</v>
      </c>
    </row>
    <row r="131" spans="1:86" ht="20.25" customHeight="1">
      <c r="A131"/>
      <c r="B131"/>
      <c r="BU131" t="e">
        <v>#N/A</v>
      </c>
      <c r="CH131" t="e">
        <v>#N/A</v>
      </c>
    </row>
    <row r="132" spans="1:86">
      <c r="A132"/>
      <c r="B132"/>
      <c r="BU132" t="e">
        <v>#N/A</v>
      </c>
      <c r="CH132" t="e">
        <v>#N/A</v>
      </c>
    </row>
    <row r="133" spans="1:86" ht="14.25" customHeight="1">
      <c r="A133" s="243" t="s">
        <v>1131</v>
      </c>
      <c r="B133" s="244" t="s">
        <v>3620</v>
      </c>
      <c r="BU133" t="e">
        <v>#N/A</v>
      </c>
      <c r="CH133" t="e">
        <v>#N/A</v>
      </c>
    </row>
    <row r="134" spans="1:86" ht="15.75" thickBot="1">
      <c r="A134" s="243" t="s">
        <v>11</v>
      </c>
      <c r="B134" s="244" t="s">
        <v>1275</v>
      </c>
      <c r="BU134" t="e">
        <v>#N/A</v>
      </c>
      <c r="CH134" t="e">
        <v>#N/A</v>
      </c>
    </row>
    <row r="135" spans="1:86" ht="25.5" customHeight="1" thickBot="1">
      <c r="A135" s="248" t="s">
        <v>1305</v>
      </c>
      <c r="B135" s="246">
        <f>GETPIVOTDATA("POS",$A$138,"BUCKET","BKT 1")/GETPIVOTDATA("POS",$A$40)</f>
        <v>3.8585467099417119E-2</v>
      </c>
      <c r="C135" s="247">
        <f>GETPIVOTDATA("POS",$A$136,"BUCKET",2)/GETPIVOTDATA("POS",$A$69)</f>
        <v>4.0725526309968105E-2</v>
      </c>
      <c r="BU135" t="e">
        <v>#N/A</v>
      </c>
      <c r="CH135" t="e">
        <v>#N/A</v>
      </c>
    </row>
    <row r="136" spans="1:86" ht="15.75" thickBot="1">
      <c r="A136" s="245" t="s">
        <v>1285</v>
      </c>
      <c r="B136" s="245" t="s">
        <v>1288</v>
      </c>
      <c r="C136" s="335"/>
      <c r="D136" s="328"/>
      <c r="E136" s="328"/>
      <c r="F136" s="244"/>
      <c r="J136"/>
      <c r="BU136" t="e">
        <v>#N/A</v>
      </c>
      <c r="CH136" t="e">
        <v>#N/A</v>
      </c>
    </row>
    <row r="137" spans="1:86" ht="30.75" customHeight="1" thickBot="1">
      <c r="A137" s="209" t="s">
        <v>1306</v>
      </c>
      <c r="B137" s="289" t="s">
        <v>1307</v>
      </c>
      <c r="C137" s="336" t="s">
        <v>1308</v>
      </c>
      <c r="D137" s="1" t="s">
        <v>3621</v>
      </c>
      <c r="E137" s="1" t="s">
        <v>3520</v>
      </c>
      <c r="F137" s="2" t="s">
        <v>3625</v>
      </c>
      <c r="I137" s="72" t="s">
        <v>1307</v>
      </c>
      <c r="J137" s="72" t="s">
        <v>1308</v>
      </c>
      <c r="BU137" t="e">
        <v>#N/A</v>
      </c>
      <c r="CH137" t="e">
        <v>#N/A</v>
      </c>
    </row>
    <row r="138" spans="1:86">
      <c r="A138" s="61" t="s">
        <v>113</v>
      </c>
      <c r="B138" s="391"/>
      <c r="C138" s="333">
        <v>74782.350000000006</v>
      </c>
      <c r="D138" s="333"/>
      <c r="E138" s="333"/>
      <c r="F138" s="253"/>
      <c r="I138" t="str">
        <f t="shared" ref="I138:I150" si="15">IF(B138&lt;50000,"",A138 &amp; " " &amp; IF(B138&lt;100000,"&gt;50k","&gt;" &amp; INT(B138/100000) &amp; "L") &amp; " 💸" &amp; MAX(1,INT(B138/100000))*100)</f>
        <v/>
      </c>
      <c r="J138" t="str">
        <f t="shared" ref="J138:J150" si="16">IF(C138&lt;50000,"",A138 &amp; " " &amp; IF(C138&lt;100000,"&gt;50k","&gt;" &amp; INT(C138/100000) &amp; "L") &amp; " 💸" &amp; MAX(1,INT(C138/100000))*100)</f>
        <v>AKSHAY KARALE &gt;50k 💸100</v>
      </c>
      <c r="BU138" t="e">
        <v>#N/A</v>
      </c>
      <c r="CH138" t="e">
        <v>#N/A</v>
      </c>
    </row>
    <row r="139" spans="1:86">
      <c r="A139" s="63" t="s">
        <v>42</v>
      </c>
      <c r="B139" s="252">
        <v>17882.87</v>
      </c>
      <c r="C139" s="332"/>
      <c r="D139" s="332"/>
      <c r="E139" s="332"/>
      <c r="F139" s="251"/>
      <c r="I139" t="str">
        <f t="shared" si="15"/>
        <v/>
      </c>
      <c r="J139" t="str">
        <f t="shared" si="16"/>
        <v/>
      </c>
      <c r="BU139" t="e">
        <v>#N/A</v>
      </c>
      <c r="CH139" t="e">
        <v>#N/A</v>
      </c>
    </row>
    <row r="140" spans="1:86">
      <c r="A140" s="63" t="s">
        <v>34</v>
      </c>
      <c r="B140" s="252"/>
      <c r="C140" s="332"/>
      <c r="D140" s="332"/>
      <c r="E140" s="332"/>
      <c r="F140" s="251">
        <v>4646.2</v>
      </c>
      <c r="I140" t="str">
        <f t="shared" si="15"/>
        <v/>
      </c>
      <c r="J140" t="str">
        <f t="shared" si="16"/>
        <v/>
      </c>
      <c r="BU140" t="e">
        <v>#N/A</v>
      </c>
      <c r="CH140" t="e">
        <v>#N/A</v>
      </c>
    </row>
    <row r="141" spans="1:86">
      <c r="A141" s="63" t="s">
        <v>97</v>
      </c>
      <c r="B141" s="252">
        <v>54576</v>
      </c>
      <c r="C141" s="332"/>
      <c r="D141" s="332"/>
      <c r="E141" s="332"/>
      <c r="F141" s="251"/>
      <c r="I141" t="str">
        <f t="shared" si="15"/>
        <v>KIRAN KHAIRNAR &gt;50k 💸100</v>
      </c>
      <c r="J141" t="str">
        <f t="shared" si="16"/>
        <v/>
      </c>
      <c r="BU141">
        <v>49</v>
      </c>
      <c r="CH141" t="e">
        <v>#N/A</v>
      </c>
    </row>
    <row r="142" spans="1:86">
      <c r="A142" s="63" t="s">
        <v>18</v>
      </c>
      <c r="B142" s="252">
        <v>455904</v>
      </c>
      <c r="C142" s="332"/>
      <c r="D142" s="332"/>
      <c r="E142" s="332"/>
      <c r="F142" s="251"/>
      <c r="I142" t="str">
        <f t="shared" si="15"/>
        <v>NITIN KADAM &gt;4L 💸400</v>
      </c>
      <c r="J142" t="str">
        <f t="shared" si="16"/>
        <v/>
      </c>
      <c r="BU142" t="e">
        <v>#N/A</v>
      </c>
      <c r="CH142" t="e">
        <v>#N/A</v>
      </c>
    </row>
    <row r="143" spans="1:86">
      <c r="A143" s="63" t="s">
        <v>230</v>
      </c>
      <c r="B143" s="252">
        <v>146476.09</v>
      </c>
      <c r="C143" s="332">
        <v>109153.66</v>
      </c>
      <c r="D143" s="332"/>
      <c r="E143" s="332">
        <v>6306</v>
      </c>
      <c r="F143" s="251"/>
      <c r="I143" t="str">
        <f t="shared" si="15"/>
        <v>SACHIN INGALE &gt;1L 💸100</v>
      </c>
      <c r="J143" t="str">
        <f t="shared" si="16"/>
        <v>SACHIN INGALE &gt;1L 💸100</v>
      </c>
      <c r="BU143" t="e">
        <v>#N/A</v>
      </c>
      <c r="CH143">
        <v>72</v>
      </c>
    </row>
    <row r="144" spans="1:86" ht="16.5" customHeight="1">
      <c r="A144" s="63" t="s">
        <v>324</v>
      </c>
      <c r="B144" s="252"/>
      <c r="C144" s="332">
        <v>0</v>
      </c>
      <c r="D144" s="332"/>
      <c r="E144" s="332"/>
      <c r="F144" s="251"/>
      <c r="I144" t="str">
        <f t="shared" si="15"/>
        <v/>
      </c>
      <c r="J144" t="str">
        <f t="shared" si="16"/>
        <v/>
      </c>
      <c r="CH144" t="e">
        <v>#N/A</v>
      </c>
    </row>
    <row r="145" spans="1:86">
      <c r="A145" s="63" t="s">
        <v>49</v>
      </c>
      <c r="B145" s="252">
        <v>30264.2</v>
      </c>
      <c r="C145" s="332"/>
      <c r="D145" s="332"/>
      <c r="E145" s="332"/>
      <c r="F145" s="251"/>
      <c r="I145" t="str">
        <f t="shared" si="15"/>
        <v/>
      </c>
      <c r="J145" t="str">
        <f t="shared" si="16"/>
        <v/>
      </c>
      <c r="CH145" t="e">
        <v>#N/A</v>
      </c>
    </row>
    <row r="146" spans="1:86" ht="20.25" customHeight="1" thickBot="1">
      <c r="A146" s="64" t="s">
        <v>333</v>
      </c>
      <c r="B146" s="252"/>
      <c r="C146" s="332"/>
      <c r="D146" s="332">
        <v>13099.43</v>
      </c>
      <c r="E146" s="332"/>
      <c r="F146" s="251"/>
      <c r="I146" t="str">
        <f t="shared" si="15"/>
        <v/>
      </c>
      <c r="J146" t="str">
        <f t="shared" si="16"/>
        <v/>
      </c>
      <c r="BU146" t="e">
        <v>#N/A</v>
      </c>
      <c r="CH146" t="e">
        <v>#N/A</v>
      </c>
    </row>
    <row r="147" spans="1:86" ht="15.75" thickBot="1">
      <c r="A147" s="58" t="s">
        <v>1107</v>
      </c>
      <c r="B147" s="390">
        <v>705103.15999999992</v>
      </c>
      <c r="C147" s="334">
        <v>183936.01</v>
      </c>
      <c r="D147" s="334">
        <v>13099.43</v>
      </c>
      <c r="E147" s="334">
        <v>6306</v>
      </c>
      <c r="F147" s="254">
        <v>4646.2</v>
      </c>
      <c r="I147" t="str">
        <f t="shared" si="15"/>
        <v>Grand Total &gt;7L 💸700</v>
      </c>
      <c r="J147" t="str">
        <f t="shared" si="16"/>
        <v>Grand Total &gt;1L 💸100</v>
      </c>
      <c r="BU147" t="e">
        <v>#N/A</v>
      </c>
      <c r="CH147" t="e">
        <v>#N/A</v>
      </c>
    </row>
    <row r="148" spans="1:86">
      <c r="A148"/>
      <c r="B148"/>
      <c r="I148" t="str">
        <f t="shared" si="15"/>
        <v/>
      </c>
      <c r="J148" t="str">
        <f t="shared" si="16"/>
        <v/>
      </c>
      <c r="BU148" t="e">
        <v>#N/A</v>
      </c>
      <c r="CH148" t="e">
        <v>#N/A</v>
      </c>
    </row>
    <row r="149" spans="1:86">
      <c r="A149"/>
      <c r="B149"/>
      <c r="I149" t="str">
        <f t="shared" si="15"/>
        <v/>
      </c>
      <c r="J149" t="str">
        <f t="shared" si="16"/>
        <v/>
      </c>
      <c r="CH149" t="e">
        <v>#N/A</v>
      </c>
    </row>
    <row r="150" spans="1:86">
      <c r="A150"/>
      <c r="B150"/>
      <c r="I150" t="str">
        <f t="shared" si="15"/>
        <v/>
      </c>
      <c r="J150" t="str">
        <f t="shared" si="16"/>
        <v/>
      </c>
      <c r="CH150" t="e">
        <v>#N/A</v>
      </c>
    </row>
    <row r="151" spans="1:86" ht="19.5" customHeight="1">
      <c r="A151"/>
      <c r="B151"/>
      <c r="O151"/>
      <c r="CH151" t="e">
        <v>#N/A</v>
      </c>
    </row>
    <row r="152" spans="1:86">
      <c r="A152"/>
      <c r="B152"/>
      <c r="I152" t="str">
        <f>IF(B151&lt;50000,"",A151 &amp; " " &amp; IF(B151&lt;100000,"&gt;50k","&gt;" &amp; INT(B151/100000) &amp; "L") &amp; " 💸" &amp; MAX(1,INT(B151/100000))*100)</f>
        <v/>
      </c>
      <c r="J152" t="str">
        <f>IF(C151&lt;50000,"",A151 &amp; " " &amp; IF(C151&lt;100000,"&gt;50k","&gt;" &amp; INT(C151/100000) &amp; "L") &amp; " 💸" &amp; MAX(1,INT(C151/100000))*100)</f>
        <v/>
      </c>
      <c r="O152"/>
      <c r="CH152" t="e">
        <v>#N/A</v>
      </c>
    </row>
    <row r="153" spans="1:86">
      <c r="A153"/>
      <c r="B153"/>
      <c r="I153" t="str">
        <f>IF(B152&lt;50000,"",A152 &amp; " " &amp; IF(B152&lt;100000,"&gt;50k","&gt;" &amp; INT(B152/100000) &amp; "L") &amp; " 💸" &amp; MAX(1,INT(B152/100000))*100)</f>
        <v/>
      </c>
      <c r="J153" t="str">
        <f>IF(C152&lt;50000,"",A152 &amp; " " &amp; IF(C152&lt;100000,"&gt;50k","&gt;" &amp; INT(C152/100000) &amp; "L") &amp; " 💸" &amp; MAX(1,INT(C152/100000))*100)</f>
        <v/>
      </c>
      <c r="O153"/>
      <c r="BT153" t="e">
        <v>#N/A</v>
      </c>
      <c r="CH153" t="e">
        <v>#N/A</v>
      </c>
    </row>
    <row r="154" spans="1:86">
      <c r="A154"/>
      <c r="B154"/>
      <c r="I154" t="str">
        <f>IF(B153&lt;50000,"",A153 &amp; " " &amp; IF(B153&lt;100000,"&gt;50k","&gt;" &amp; INT(B153/100000) &amp; "L") &amp; " 💸" &amp; MAX(1,INT(B153/100000))*100)</f>
        <v/>
      </c>
      <c r="J154" t="str">
        <f>IF(C153&lt;50000,"",A153 &amp; " " &amp; IF(C153&lt;100000,"&gt;50k","&gt;" &amp; INT(C153/100000) &amp; "L") &amp; " 💸" &amp; MAX(1,INT(C153/100000))*100)</f>
        <v/>
      </c>
      <c r="O154"/>
      <c r="BT154" t="e">
        <v>#N/A</v>
      </c>
      <c r="CH154" t="e">
        <v>#N/A</v>
      </c>
    </row>
    <row r="155" spans="1:86" ht="15.75" thickBot="1">
      <c r="A155"/>
      <c r="B155"/>
      <c r="I155" t="str">
        <f>IF(B154&lt;50000,"",A154 &amp; " " &amp; IF(B154&lt;100000,"&gt;50k","&gt;" &amp; INT(B154/100000) &amp; "L") &amp; " 💸" &amp; MAX(1,INT(B154/100000))*100)</f>
        <v/>
      </c>
      <c r="J155" t="str">
        <f>IF(C154&lt;50000,"",A154 &amp; " " &amp; IF(C154&lt;100000,"&gt;50k","&gt;" &amp; INT(C154/100000) &amp; "L") &amp; " 💸" &amp; MAX(1,INT(C154/100000))*100)</f>
        <v/>
      </c>
      <c r="O155"/>
      <c r="BT155" t="e">
        <v>#N/A</v>
      </c>
      <c r="CH155" t="e">
        <v>#N/A</v>
      </c>
    </row>
    <row r="156" spans="1:86" ht="26.25" customHeight="1" thickBot="1">
      <c r="A156"/>
      <c r="B156"/>
      <c r="I156" t="str">
        <f>IF(C156&lt;50000,"",A156 &amp; " " &amp; IF(C156&lt;100000,"&gt;50k","&gt;" &amp; INT(C156/100000) &amp; "L") &amp; " 💸" &amp; MAX(1,INT(C156/100000))*100)</f>
        <v/>
      </c>
      <c r="O156"/>
      <c r="BT156" t="e">
        <v>#N/A</v>
      </c>
      <c r="CH156" t="e">
        <v>#N/A</v>
      </c>
    </row>
    <row r="157" spans="1:86">
      <c r="A157"/>
      <c r="B157"/>
      <c r="I157" t="str">
        <f>IF(C157&lt;50000,"",A157 &amp; " " &amp; IF(C157&lt;100000,"&gt;50k","&gt;" &amp; INT(C157/100000) &amp; "L") &amp; " 💸" &amp; MAX(1,INT(C157/100000))*100)</f>
        <v/>
      </c>
      <c r="O157"/>
      <c r="BT157" t="e">
        <v>#N/A</v>
      </c>
      <c r="CH157" t="e">
        <v>#N/A</v>
      </c>
    </row>
    <row r="158" spans="1:86">
      <c r="A158"/>
      <c r="B158"/>
      <c r="I158" s="3"/>
      <c r="O158"/>
      <c r="BT158" t="e">
        <v>#N/A</v>
      </c>
      <c r="CH158" t="e">
        <v>#N/A</v>
      </c>
    </row>
    <row r="159" spans="1:86">
      <c r="A159"/>
      <c r="B159"/>
      <c r="I159" s="3"/>
      <c r="BU159" t="e">
        <v>#N/A</v>
      </c>
      <c r="CH159" t="e">
        <v>#N/A</v>
      </c>
    </row>
    <row r="160" spans="1:86">
      <c r="A160"/>
      <c r="B160"/>
      <c r="I160" s="3"/>
      <c r="O160"/>
      <c r="BT160" t="e">
        <v>#N/A</v>
      </c>
      <c r="CH160" t="e">
        <v>#N/A</v>
      </c>
    </row>
    <row r="161" spans="1:86">
      <c r="A161"/>
      <c r="B161"/>
      <c r="I161" s="6"/>
      <c r="O161"/>
      <c r="BT161" t="e">
        <v>#N/A</v>
      </c>
      <c r="CH161" t="e">
        <v>#N/A</v>
      </c>
    </row>
    <row r="162" spans="1:86">
      <c r="A162"/>
      <c r="B162"/>
      <c r="I162" s="6"/>
      <c r="O162"/>
      <c r="BT162" t="e">
        <v>#N/A</v>
      </c>
      <c r="CH162" t="e">
        <v>#N/A</v>
      </c>
    </row>
    <row r="163" spans="1:86">
      <c r="A163"/>
      <c r="B163"/>
      <c r="I163" s="6"/>
      <c r="O163"/>
      <c r="BT163" t="e">
        <v>#N/A</v>
      </c>
      <c r="CH163" t="e">
        <v>#N/A</v>
      </c>
    </row>
    <row r="164" spans="1:86">
      <c r="A164"/>
      <c r="B164"/>
      <c r="BU164" t="e">
        <v>#N/A</v>
      </c>
      <c r="CH164" t="e">
        <v>#N/A</v>
      </c>
    </row>
    <row r="165" spans="1:86">
      <c r="A165"/>
      <c r="B165"/>
      <c r="BU165" t="e">
        <v>#N/A</v>
      </c>
      <c r="CH165" t="e">
        <v>#N/A</v>
      </c>
    </row>
    <row r="166" spans="1:86">
      <c r="A166"/>
      <c r="B166"/>
      <c r="I166" s="55"/>
      <c r="BU166" t="e">
        <v>#N/A</v>
      </c>
      <c r="CH166" t="e">
        <v>#N/A</v>
      </c>
    </row>
    <row r="167" spans="1:86">
      <c r="A167"/>
      <c r="B167"/>
      <c r="C167" s="151"/>
      <c r="BU167" t="e">
        <v>#N/A</v>
      </c>
      <c r="CH167" t="e">
        <v>#N/A</v>
      </c>
    </row>
    <row r="168" spans="1:86" ht="15.75" thickBot="1">
      <c r="C168" s="151"/>
      <c r="BU168" t="e">
        <v>#N/A</v>
      </c>
      <c r="CH168" t="e">
        <v>#N/A</v>
      </c>
    </row>
    <row r="169" spans="1:86" ht="15.75" thickBot="1">
      <c r="A169" s="213" t="s">
        <v>1159</v>
      </c>
      <c r="B169" s="98" t="s">
        <v>1275</v>
      </c>
      <c r="C169" s="151"/>
      <c r="BU169" t="e">
        <v>#N/A</v>
      </c>
      <c r="CH169" t="e">
        <v>#N/A</v>
      </c>
    </row>
    <row r="170" spans="1:86" ht="15.75" thickBot="1">
      <c r="A170" s="213" t="s">
        <v>1136</v>
      </c>
      <c r="B170" s="101">
        <v>1</v>
      </c>
      <c r="C170" s="6"/>
      <c r="D170" s="6"/>
      <c r="E170" s="99"/>
      <c r="F170" s="6"/>
      <c r="I170" s="3"/>
      <c r="J170"/>
      <c r="K170"/>
      <c r="L170"/>
      <c r="M170"/>
      <c r="N170"/>
      <c r="BU170" t="e">
        <v>#N/A</v>
      </c>
      <c r="CH170" t="e">
        <v>#N/A</v>
      </c>
    </row>
    <row r="171" spans="1:86" ht="15.75" thickBot="1">
      <c r="A171" s="213" t="s">
        <v>11</v>
      </c>
      <c r="B171" s="98" t="s">
        <v>1275</v>
      </c>
      <c r="C171" s="6"/>
      <c r="D171" s="6"/>
      <c r="E171" s="99"/>
      <c r="F171" s="6"/>
      <c r="I171" s="227" t="s">
        <v>1136</v>
      </c>
      <c r="J171" s="274">
        <v>1</v>
      </c>
      <c r="K171" s="55"/>
      <c r="L171"/>
      <c r="M171"/>
      <c r="N171" s="154"/>
      <c r="BU171" t="e">
        <v>#N/A</v>
      </c>
      <c r="CH171" t="e">
        <v>#N/A</v>
      </c>
    </row>
    <row r="172" spans="1:86" ht="15.75" thickBot="1">
      <c r="A172"/>
      <c r="C172" s="6"/>
      <c r="D172" s="6"/>
      <c r="E172" s="99"/>
      <c r="I172" s="3"/>
      <c r="J172" s="3"/>
      <c r="K172" s="55"/>
      <c r="L172"/>
      <c r="M172"/>
      <c r="N172"/>
      <c r="BU172" t="e">
        <v>#N/A</v>
      </c>
      <c r="CH172" t="e">
        <v>#N/A</v>
      </c>
    </row>
    <row r="173" spans="1:86" ht="15.75" thickBot="1">
      <c r="A173" s="401" t="s">
        <v>1294</v>
      </c>
      <c r="B173" s="212" t="s">
        <v>1137</v>
      </c>
      <c r="C173" s="105"/>
      <c r="D173" s="105"/>
      <c r="E173" s="105"/>
      <c r="I173" s="228" t="s">
        <v>1294</v>
      </c>
      <c r="J173" s="224" t="s">
        <v>1138</v>
      </c>
      <c r="K173" s="276"/>
      <c r="L173" s="275"/>
      <c r="M173"/>
      <c r="N173"/>
      <c r="BU173" t="e">
        <v>#N/A</v>
      </c>
      <c r="CH173" t="e">
        <v>#N/A</v>
      </c>
    </row>
    <row r="174" spans="1:86" ht="37.5" customHeight="1" thickBot="1">
      <c r="A174" s="215" t="s">
        <v>10</v>
      </c>
      <c r="B174" s="59" t="s">
        <v>1231</v>
      </c>
      <c r="C174" s="1" t="s">
        <v>1280</v>
      </c>
      <c r="D174" s="2" t="s">
        <v>1282</v>
      </c>
      <c r="E174" s="58" t="s">
        <v>1283</v>
      </c>
      <c r="F174" s="2" t="s">
        <v>1296</v>
      </c>
      <c r="I174" s="242" t="s">
        <v>10</v>
      </c>
      <c r="J174" s="183" t="s">
        <v>1281</v>
      </c>
      <c r="K174" s="183" t="s">
        <v>1232</v>
      </c>
      <c r="L174" s="72" t="s">
        <v>1107</v>
      </c>
      <c r="M174" s="249" t="s">
        <v>1299</v>
      </c>
      <c r="N174"/>
      <c r="BU174" t="e">
        <v>#N/A</v>
      </c>
      <c r="CH174" t="e">
        <v>#N/A</v>
      </c>
    </row>
    <row r="175" spans="1:86" ht="21" customHeight="1">
      <c r="A175" s="125" t="s">
        <v>113</v>
      </c>
      <c r="B175" s="402">
        <v>9</v>
      </c>
      <c r="C175" s="403">
        <v>1</v>
      </c>
      <c r="D175" s="403">
        <v>1</v>
      </c>
      <c r="E175" s="404">
        <v>11</v>
      </c>
      <c r="F175" s="156">
        <f t="shared" ref="F175:F193" si="17">B44/GETPIVOTDATA("POS",$A$42)</f>
        <v>4.2617517063703349E-2</v>
      </c>
      <c r="G175" s="3"/>
      <c r="I175" s="183" t="s">
        <v>113</v>
      </c>
      <c r="J175" s="343">
        <v>2</v>
      </c>
      <c r="K175" s="343">
        <v>9</v>
      </c>
      <c r="L175" s="343">
        <v>11</v>
      </c>
      <c r="M175" s="250">
        <f>J175*100/L175</f>
        <v>18.181818181818183</v>
      </c>
      <c r="N175"/>
      <c r="BU175" t="e">
        <v>#N/A</v>
      </c>
      <c r="CH175" t="e">
        <v>#N/A</v>
      </c>
    </row>
    <row r="176" spans="1:86" ht="21" customHeight="1">
      <c r="A176" s="126" t="s">
        <v>203</v>
      </c>
      <c r="B176" s="347">
        <v>4</v>
      </c>
      <c r="C176" s="343">
        <v>8</v>
      </c>
      <c r="D176" s="343">
        <v>2</v>
      </c>
      <c r="E176" s="348">
        <v>14</v>
      </c>
      <c r="F176" s="156">
        <f t="shared" si="17"/>
        <v>7.2697025430559382E-3</v>
      </c>
      <c r="I176" s="183" t="s">
        <v>203</v>
      </c>
      <c r="J176" s="343">
        <v>7</v>
      </c>
      <c r="K176" s="343">
        <v>7</v>
      </c>
      <c r="L176" s="343">
        <v>14</v>
      </c>
      <c r="M176" s="250">
        <f t="shared" ref="M176:M193" si="18">J176*100/L176</f>
        <v>50</v>
      </c>
      <c r="N176"/>
      <c r="BU176" t="e">
        <v>#N/A</v>
      </c>
      <c r="CH176" t="e">
        <v>#N/A</v>
      </c>
    </row>
    <row r="177" spans="1:86" ht="21" customHeight="1">
      <c r="A177" s="126" t="s">
        <v>42</v>
      </c>
      <c r="B177" s="347">
        <v>22</v>
      </c>
      <c r="C177" s="343">
        <v>16</v>
      </c>
      <c r="D177" s="343">
        <v>1</v>
      </c>
      <c r="E177" s="348">
        <v>39</v>
      </c>
      <c r="F177" s="156">
        <f t="shared" si="17"/>
        <v>3.9261980419046175E-2</v>
      </c>
      <c r="I177" s="183" t="s">
        <v>22</v>
      </c>
      <c r="J177" s="343">
        <v>4</v>
      </c>
      <c r="K177" s="343">
        <v>7</v>
      </c>
      <c r="L177" s="343">
        <v>11</v>
      </c>
      <c r="M177" s="250">
        <f t="shared" si="18"/>
        <v>36.363636363636367</v>
      </c>
      <c r="N177"/>
      <c r="BU177" t="e">
        <v>#N/A</v>
      </c>
      <c r="CH177" t="e">
        <v>#N/A</v>
      </c>
    </row>
    <row r="178" spans="1:86" ht="21" customHeight="1">
      <c r="A178" s="126" t="s">
        <v>22</v>
      </c>
      <c r="B178" s="347">
        <v>6</v>
      </c>
      <c r="C178" s="343">
        <v>3</v>
      </c>
      <c r="D178" s="343">
        <v>2</v>
      </c>
      <c r="E178" s="348">
        <v>11</v>
      </c>
      <c r="F178" s="156">
        <f t="shared" si="17"/>
        <v>1.9439432638288401E-2</v>
      </c>
      <c r="I178" s="183" t="s">
        <v>34</v>
      </c>
      <c r="J178" s="343">
        <v>16</v>
      </c>
      <c r="K178" s="343">
        <v>24</v>
      </c>
      <c r="L178" s="343">
        <v>40</v>
      </c>
      <c r="M178" s="250">
        <f t="shared" si="18"/>
        <v>40</v>
      </c>
      <c r="N178"/>
      <c r="BU178" t="e">
        <v>#N/A</v>
      </c>
      <c r="CH178" t="e">
        <v>#N/A</v>
      </c>
    </row>
    <row r="179" spans="1:86" ht="21" customHeight="1">
      <c r="A179" s="126" t="s">
        <v>34</v>
      </c>
      <c r="B179" s="347">
        <v>22</v>
      </c>
      <c r="C179" s="343">
        <v>16</v>
      </c>
      <c r="D179" s="343">
        <v>2</v>
      </c>
      <c r="E179" s="348">
        <v>40</v>
      </c>
      <c r="F179" s="156">
        <f t="shared" si="17"/>
        <v>8.2511042052573286E-2</v>
      </c>
      <c r="I179" s="183" t="s">
        <v>65</v>
      </c>
      <c r="J179" s="343">
        <v>3</v>
      </c>
      <c r="K179" s="343">
        <v>10</v>
      </c>
      <c r="L179" s="343">
        <v>13</v>
      </c>
      <c r="M179" s="250">
        <f t="shared" si="18"/>
        <v>23.076923076923077</v>
      </c>
      <c r="N179"/>
      <c r="BU179" t="e">
        <v>#N/A</v>
      </c>
      <c r="CH179" t="e">
        <v>#N/A</v>
      </c>
    </row>
    <row r="180" spans="1:86" ht="21" customHeight="1">
      <c r="A180" s="126" t="s">
        <v>65</v>
      </c>
      <c r="B180" s="347">
        <v>8</v>
      </c>
      <c r="C180" s="343">
        <v>4</v>
      </c>
      <c r="D180" s="343">
        <v>1</v>
      </c>
      <c r="E180" s="348">
        <v>13</v>
      </c>
      <c r="F180" s="156">
        <f t="shared" si="17"/>
        <v>3.9506150196282119E-2</v>
      </c>
      <c r="I180" s="183" t="s">
        <v>97</v>
      </c>
      <c r="J180" s="343">
        <v>3</v>
      </c>
      <c r="K180" s="343">
        <v>10</v>
      </c>
      <c r="L180" s="343">
        <v>13</v>
      </c>
      <c r="M180" s="250">
        <f t="shared" si="18"/>
        <v>23.076923076923077</v>
      </c>
      <c r="N180"/>
      <c r="BU180" t="e">
        <v>#N/A</v>
      </c>
      <c r="CH180" t="e">
        <v>#N/A</v>
      </c>
    </row>
    <row r="181" spans="1:86" ht="21" customHeight="1">
      <c r="A181" s="126" t="s">
        <v>97</v>
      </c>
      <c r="B181" s="347">
        <v>7</v>
      </c>
      <c r="C181" s="343">
        <v>6</v>
      </c>
      <c r="D181" s="343">
        <v>0</v>
      </c>
      <c r="E181" s="348">
        <v>13</v>
      </c>
      <c r="F181" s="156">
        <f t="shared" si="17"/>
        <v>1.7421023368431245E-2</v>
      </c>
      <c r="I181" s="183" t="s">
        <v>315</v>
      </c>
      <c r="J181" s="343">
        <v>3</v>
      </c>
      <c r="K181" s="343">
        <v>8</v>
      </c>
      <c r="L181" s="343">
        <v>11</v>
      </c>
      <c r="M181" s="250">
        <f t="shared" si="18"/>
        <v>27.272727272727273</v>
      </c>
      <c r="N181"/>
      <c r="BU181" t="e">
        <v>#N/A</v>
      </c>
      <c r="CH181" t="e">
        <v>#N/A</v>
      </c>
    </row>
    <row r="182" spans="1:86" ht="21" customHeight="1">
      <c r="A182" s="126" t="s">
        <v>18</v>
      </c>
      <c r="B182" s="347">
        <v>7</v>
      </c>
      <c r="C182" s="343">
        <v>13</v>
      </c>
      <c r="D182" s="343">
        <v>7</v>
      </c>
      <c r="E182" s="348">
        <v>27</v>
      </c>
      <c r="F182" s="156">
        <f t="shared" si="17"/>
        <v>3.8286414926236911E-2</v>
      </c>
      <c r="I182" s="183" t="s">
        <v>230</v>
      </c>
      <c r="J182" s="343">
        <v>6</v>
      </c>
      <c r="K182" s="343">
        <v>8</v>
      </c>
      <c r="L182" s="343">
        <v>14</v>
      </c>
      <c r="M182" s="250">
        <f t="shared" si="18"/>
        <v>42.857142857142854</v>
      </c>
      <c r="N182"/>
      <c r="BU182" t="e">
        <v>#N/A</v>
      </c>
      <c r="CH182" t="e">
        <v>#N/A</v>
      </c>
    </row>
    <row r="183" spans="1:86" ht="21" customHeight="1">
      <c r="A183" s="126" t="s">
        <v>315</v>
      </c>
      <c r="B183" s="347">
        <v>8</v>
      </c>
      <c r="C183" s="343">
        <v>3</v>
      </c>
      <c r="D183" s="343">
        <v>0</v>
      </c>
      <c r="E183" s="348">
        <v>11</v>
      </c>
      <c r="F183" s="156">
        <f t="shared" si="17"/>
        <v>2.2055473993707907E-2</v>
      </c>
      <c r="I183" s="183" t="s">
        <v>324</v>
      </c>
      <c r="J183" s="343">
        <v>12</v>
      </c>
      <c r="K183" s="343">
        <v>5</v>
      </c>
      <c r="L183" s="343">
        <v>17</v>
      </c>
      <c r="M183" s="250">
        <f t="shared" si="18"/>
        <v>70.588235294117652</v>
      </c>
      <c r="N183"/>
      <c r="BU183" t="e">
        <v>#N/A</v>
      </c>
      <c r="CH183" t="e">
        <v>#N/A</v>
      </c>
    </row>
    <row r="184" spans="1:86" ht="21" customHeight="1">
      <c r="A184" s="126" t="s">
        <v>230</v>
      </c>
      <c r="B184" s="347">
        <v>6</v>
      </c>
      <c r="C184" s="343">
        <v>6</v>
      </c>
      <c r="D184" s="343">
        <v>2</v>
      </c>
      <c r="E184" s="348">
        <v>14</v>
      </c>
      <c r="F184" s="156">
        <f t="shared" si="17"/>
        <v>2.0296285009463875E-2</v>
      </c>
      <c r="I184" s="183" t="s">
        <v>14</v>
      </c>
      <c r="J184" s="343">
        <v>0</v>
      </c>
      <c r="K184" s="343">
        <v>4</v>
      </c>
      <c r="L184" s="343">
        <v>4</v>
      </c>
      <c r="M184" s="250">
        <f t="shared" si="18"/>
        <v>0</v>
      </c>
      <c r="N184"/>
      <c r="BU184" t="e">
        <v>#N/A</v>
      </c>
      <c r="CH184" t="e">
        <v>#N/A</v>
      </c>
    </row>
    <row r="185" spans="1:86" ht="21" customHeight="1">
      <c r="A185" s="126" t="s">
        <v>324</v>
      </c>
      <c r="B185" s="347">
        <v>5</v>
      </c>
      <c r="C185" s="343">
        <v>11</v>
      </c>
      <c r="D185" s="343">
        <v>1</v>
      </c>
      <c r="E185" s="348">
        <v>17</v>
      </c>
      <c r="F185" s="156">
        <f t="shared" si="17"/>
        <v>6.4705316570277047E-3</v>
      </c>
      <c r="I185" s="183" t="s">
        <v>476</v>
      </c>
      <c r="J185" s="343">
        <v>1</v>
      </c>
      <c r="K185" s="343">
        <v>5</v>
      </c>
      <c r="L185" s="343">
        <v>6</v>
      </c>
      <c r="M185" s="250">
        <f t="shared" si="18"/>
        <v>16.666666666666668</v>
      </c>
      <c r="N185"/>
      <c r="BU185" t="e">
        <v>#N/A</v>
      </c>
      <c r="CH185" t="e">
        <v>#N/A</v>
      </c>
    </row>
    <row r="186" spans="1:86" ht="21" customHeight="1">
      <c r="A186" s="126" t="s">
        <v>14</v>
      </c>
      <c r="B186" s="347">
        <v>3</v>
      </c>
      <c r="C186" s="343">
        <v>0</v>
      </c>
      <c r="D186" s="343">
        <v>1</v>
      </c>
      <c r="E186" s="348">
        <v>4</v>
      </c>
      <c r="F186" s="156">
        <f t="shared" si="17"/>
        <v>4.8767302648572673E-3</v>
      </c>
      <c r="I186" s="183" t="s">
        <v>73</v>
      </c>
      <c r="J186" s="343">
        <v>6</v>
      </c>
      <c r="K186" s="343">
        <v>13</v>
      </c>
      <c r="L186" s="343">
        <v>19</v>
      </c>
      <c r="M186" s="250">
        <f t="shared" si="18"/>
        <v>31.578947368421051</v>
      </c>
      <c r="N186"/>
      <c r="BU186" t="e">
        <v>#N/A</v>
      </c>
      <c r="CH186" t="e">
        <v>#N/A</v>
      </c>
    </row>
    <row r="187" spans="1:86" ht="21" customHeight="1">
      <c r="A187" s="126" t="s">
        <v>476</v>
      </c>
      <c r="B187" s="347">
        <v>5</v>
      </c>
      <c r="C187" s="343">
        <v>0</v>
      </c>
      <c r="D187" s="343">
        <v>1</v>
      </c>
      <c r="E187" s="348">
        <v>6</v>
      </c>
      <c r="F187" s="156">
        <f t="shared" si="17"/>
        <v>1.2750991750001694E-2</v>
      </c>
      <c r="I187" s="183" t="s">
        <v>49</v>
      </c>
      <c r="J187" s="343">
        <v>6</v>
      </c>
      <c r="K187" s="343">
        <v>10</v>
      </c>
      <c r="L187" s="343">
        <v>16</v>
      </c>
      <c r="M187" s="250">
        <f t="shared" si="18"/>
        <v>37.5</v>
      </c>
      <c r="N187"/>
      <c r="BU187" t="e">
        <v>#N/A</v>
      </c>
      <c r="CH187" t="e">
        <v>#N/A</v>
      </c>
    </row>
    <row r="188" spans="1:86" ht="21" customHeight="1">
      <c r="A188" s="126" t="s">
        <v>73</v>
      </c>
      <c r="B188" s="347">
        <v>11</v>
      </c>
      <c r="C188" s="343">
        <v>6</v>
      </c>
      <c r="D188" s="343">
        <v>2</v>
      </c>
      <c r="E188" s="348">
        <v>19</v>
      </c>
      <c r="F188" s="156">
        <f t="shared" si="17"/>
        <v>3.5559582172605346E-2</v>
      </c>
      <c r="I188" s="183" t="s">
        <v>349</v>
      </c>
      <c r="J188" s="343">
        <v>5</v>
      </c>
      <c r="K188" s="343">
        <v>13</v>
      </c>
      <c r="L188" s="343">
        <v>18</v>
      </c>
      <c r="M188" s="250">
        <f t="shared" si="18"/>
        <v>27.777777777777779</v>
      </c>
      <c r="N188"/>
      <c r="BU188" t="e">
        <v>#N/A</v>
      </c>
      <c r="CH188" t="e">
        <v>#N/A</v>
      </c>
    </row>
    <row r="189" spans="1:86" ht="21" customHeight="1">
      <c r="A189" s="126" t="s">
        <v>49</v>
      </c>
      <c r="B189" s="347">
        <v>10</v>
      </c>
      <c r="C189" s="343">
        <v>5</v>
      </c>
      <c r="D189" s="343">
        <v>1</v>
      </c>
      <c r="E189" s="348">
        <v>16</v>
      </c>
      <c r="F189" s="156">
        <f t="shared" si="17"/>
        <v>3.3747643353633852E-2</v>
      </c>
      <c r="I189" s="183" t="s">
        <v>152</v>
      </c>
      <c r="J189" s="343">
        <v>8</v>
      </c>
      <c r="K189" s="343">
        <v>1</v>
      </c>
      <c r="L189" s="343">
        <v>9</v>
      </c>
      <c r="M189" s="250">
        <f t="shared" si="18"/>
        <v>88.888888888888886</v>
      </c>
      <c r="N189"/>
      <c r="BU189" t="e">
        <v>#N/A</v>
      </c>
      <c r="CH189" t="e">
        <v>#N/A</v>
      </c>
    </row>
    <row r="190" spans="1:86" ht="21" customHeight="1">
      <c r="A190" s="126" t="s">
        <v>349</v>
      </c>
      <c r="B190" s="347">
        <v>12</v>
      </c>
      <c r="C190" s="343">
        <v>5</v>
      </c>
      <c r="D190" s="343">
        <v>1</v>
      </c>
      <c r="E190" s="348">
        <v>18</v>
      </c>
      <c r="F190" s="156">
        <f t="shared" si="17"/>
        <v>2.3013339830372338E-2</v>
      </c>
      <c r="I190" s="183" t="s">
        <v>333</v>
      </c>
      <c r="J190" s="343">
        <v>17</v>
      </c>
      <c r="K190" s="343">
        <v>14</v>
      </c>
      <c r="L190" s="343">
        <v>31</v>
      </c>
      <c r="M190" s="250">
        <f t="shared" si="18"/>
        <v>54.838709677419352</v>
      </c>
      <c r="N190"/>
      <c r="BU190" t="e">
        <v>#N/A</v>
      </c>
      <c r="CH190" t="e">
        <v>#N/A</v>
      </c>
    </row>
    <row r="191" spans="1:86" ht="21" customHeight="1">
      <c r="A191" s="126" t="s">
        <v>152</v>
      </c>
      <c r="B191" s="347">
        <v>1</v>
      </c>
      <c r="C191" s="343">
        <v>7</v>
      </c>
      <c r="D191" s="343">
        <v>1</v>
      </c>
      <c r="E191" s="348">
        <v>9</v>
      </c>
      <c r="F191" s="156">
        <f t="shared" si="17"/>
        <v>3.7020212039264846E-4</v>
      </c>
      <c r="I191" s="183" t="s">
        <v>42</v>
      </c>
      <c r="J191" s="343">
        <v>13</v>
      </c>
      <c r="K191" s="343">
        <v>26</v>
      </c>
      <c r="L191" s="343">
        <v>39</v>
      </c>
      <c r="M191" s="250">
        <f t="shared" si="18"/>
        <v>33.333333333333336</v>
      </c>
      <c r="N191"/>
      <c r="BU191" t="e">
        <v>#N/A</v>
      </c>
      <c r="CH191" t="e">
        <v>#N/A</v>
      </c>
    </row>
    <row r="192" spans="1:86" ht="21" customHeight="1" thickBot="1">
      <c r="A192" s="128" t="s">
        <v>333</v>
      </c>
      <c r="B192" s="347">
        <v>13</v>
      </c>
      <c r="C192" s="343">
        <v>12</v>
      </c>
      <c r="D192" s="343">
        <v>6</v>
      </c>
      <c r="E192" s="348">
        <v>31</v>
      </c>
      <c r="F192" s="159">
        <f t="shared" si="17"/>
        <v>4.4794136984305274E-2</v>
      </c>
      <c r="I192" s="183" t="s">
        <v>18</v>
      </c>
      <c r="J192" s="343">
        <v>17</v>
      </c>
      <c r="K192" s="343">
        <v>10</v>
      </c>
      <c r="L192" s="343">
        <v>27</v>
      </c>
      <c r="M192" s="250">
        <f t="shared" si="18"/>
        <v>62.962962962962962</v>
      </c>
      <c r="N192"/>
      <c r="BU192" t="e">
        <v>#N/A</v>
      </c>
      <c r="CH192" t="e">
        <v>#N/A</v>
      </c>
    </row>
    <row r="193" spans="1:86" ht="24" customHeight="1" thickBot="1">
      <c r="A193" s="58" t="s">
        <v>1283</v>
      </c>
      <c r="B193" s="344">
        <v>159</v>
      </c>
      <c r="C193" s="345">
        <v>122</v>
      </c>
      <c r="D193" s="345">
        <v>32</v>
      </c>
      <c r="E193" s="346">
        <v>313</v>
      </c>
      <c r="F193" s="160">
        <f t="shared" si="17"/>
        <v>0.49024818034398532</v>
      </c>
      <c r="I193" s="72" t="s">
        <v>1107</v>
      </c>
      <c r="J193" s="343">
        <v>129</v>
      </c>
      <c r="K193" s="343">
        <v>184</v>
      </c>
      <c r="L193" s="343">
        <v>313</v>
      </c>
      <c r="M193" s="250">
        <f t="shared" si="18"/>
        <v>41.214057507987221</v>
      </c>
      <c r="N193"/>
      <c r="BU193" t="e">
        <v>#N/A</v>
      </c>
      <c r="CH193" t="e">
        <v>#N/A</v>
      </c>
    </row>
    <row r="194" spans="1:86" ht="21" customHeight="1">
      <c r="A194"/>
      <c r="B194"/>
      <c r="F194" s="3"/>
      <c r="G194" s="6"/>
      <c r="J194"/>
      <c r="K194"/>
      <c r="L194"/>
      <c r="M194" s="3"/>
      <c r="N194"/>
      <c r="T194" s="161"/>
      <c r="CH194" t="e">
        <v>#N/A</v>
      </c>
    </row>
    <row r="195" spans="1:86" ht="21" customHeight="1">
      <c r="A195"/>
      <c r="B195"/>
      <c r="F195" s="162"/>
      <c r="G195" s="6"/>
      <c r="J195"/>
      <c r="K195"/>
      <c r="L195"/>
      <c r="M195" s="163"/>
      <c r="N195"/>
      <c r="T195" s="161"/>
      <c r="CH195" t="e">
        <v>#N/A</v>
      </c>
    </row>
    <row r="196" spans="1:86" ht="27.75" customHeight="1">
      <c r="C196" s="3"/>
      <c r="D196" s="3"/>
      <c r="E196" s="3"/>
      <c r="F196" s="162"/>
      <c r="G196" s="6"/>
      <c r="I196" s="3"/>
      <c r="J196" s="3"/>
      <c r="K196" s="3"/>
      <c r="L196" s="3"/>
      <c r="M196" s="163"/>
      <c r="N196"/>
      <c r="T196" s="161"/>
      <c r="CH196" t="e">
        <v>#N/A</v>
      </c>
    </row>
    <row r="197" spans="1:86" ht="26.25" customHeight="1">
      <c r="A197" s="218" t="s">
        <v>1136</v>
      </c>
      <c r="B197" s="219" t="s">
        <v>1275</v>
      </c>
      <c r="C197" s="3"/>
      <c r="D197" s="3"/>
      <c r="E197" s="3"/>
      <c r="F197" s="162"/>
      <c r="G197" s="6"/>
      <c r="I197" s="3"/>
      <c r="J197" s="3"/>
      <c r="K197" s="3"/>
      <c r="L197" s="3"/>
      <c r="M197" s="163"/>
      <c r="N197"/>
      <c r="T197" s="161"/>
      <c r="CH197" t="e">
        <v>#N/A</v>
      </c>
    </row>
    <row r="198" spans="1:86">
      <c r="A198" s="218" t="s">
        <v>1131</v>
      </c>
      <c r="B198" s="219" t="s">
        <v>1275</v>
      </c>
      <c r="E198" s="55"/>
      <c r="I198" s="56"/>
      <c r="J198" s="3"/>
      <c r="K198" s="3"/>
      <c r="BU198" t="e">
        <v>#N/A</v>
      </c>
      <c r="CH198" t="e">
        <v>#N/A</v>
      </c>
    </row>
    <row r="199" spans="1:86" ht="15.75" thickBot="1">
      <c r="A199" s="218" t="s">
        <v>11</v>
      </c>
      <c r="B199" s="219" t="s">
        <v>1275</v>
      </c>
      <c r="E199" s="55"/>
      <c r="F199" s="154"/>
      <c r="H199" s="154"/>
      <c r="I199" s="56"/>
      <c r="J199" s="74"/>
      <c r="K199" s="3"/>
      <c r="M199" s="164"/>
      <c r="BU199" t="e">
        <v>#N/A</v>
      </c>
      <c r="CH199" t="e">
        <v>#N/A</v>
      </c>
    </row>
    <row r="200" spans="1:86" ht="30.75" customHeight="1" thickBot="1">
      <c r="A200" s="229" t="s">
        <v>1293</v>
      </c>
      <c r="B200" s="165">
        <f>GETPIVOTDATA("RECEIPT CUT",$A$109)/GETPIVOTDATA("RECEIPT CUT",$A$201)</f>
        <v>4.2553191489361703E-3</v>
      </c>
      <c r="E200" s="55"/>
      <c r="G200" s="3"/>
      <c r="I200" s="331"/>
      <c r="J200" s="3"/>
      <c r="K200" s="3"/>
      <c r="BU200" t="e">
        <v>#N/A</v>
      </c>
      <c r="CH200" t="e">
        <v>#N/A</v>
      </c>
    </row>
    <row r="201" spans="1:86" ht="34.5" customHeight="1" thickBot="1">
      <c r="A201" s="220" t="s">
        <v>1294</v>
      </c>
      <c r="B201" s="221" t="s">
        <v>1138</v>
      </c>
      <c r="C201" s="222"/>
      <c r="D201" s="223"/>
      <c r="E201" s="166" t="s">
        <v>1310</v>
      </c>
      <c r="F201" s="3"/>
      <c r="G201" s="167" t="s">
        <v>1310</v>
      </c>
      <c r="H201" s="56"/>
      <c r="I201" s="3"/>
      <c r="J201" s="3"/>
      <c r="K201" s="3"/>
      <c r="BU201" t="e">
        <v>#N/A</v>
      </c>
      <c r="CH201" t="e">
        <v>#N/A</v>
      </c>
    </row>
    <row r="202" spans="1:86" s="3" customFormat="1" ht="30" customHeight="1" thickBot="1">
      <c r="A202" s="209" t="s">
        <v>10</v>
      </c>
      <c r="B202" s="59" t="s">
        <v>1281</v>
      </c>
      <c r="C202" s="2" t="s">
        <v>1232</v>
      </c>
      <c r="D202" s="58" t="s">
        <v>1107</v>
      </c>
      <c r="E202" s="318">
        <v>0.65</v>
      </c>
      <c r="F202" s="319" t="s">
        <v>1298</v>
      </c>
      <c r="G202" s="319" t="s">
        <v>3626</v>
      </c>
      <c r="H202" s="320" t="s">
        <v>1299</v>
      </c>
      <c r="I202" s="319" t="s">
        <v>1780</v>
      </c>
      <c r="J202" s="319" t="s">
        <v>1311</v>
      </c>
      <c r="K202" s="321" t="s">
        <v>1312</v>
      </c>
      <c r="Z202"/>
      <c r="BU202" t="e">
        <v>#N/A</v>
      </c>
      <c r="CH202" t="e">
        <v>#N/A</v>
      </c>
    </row>
    <row r="203" spans="1:86" s="3" customFormat="1" ht="21.75" customHeight="1">
      <c r="A203" s="125" t="s">
        <v>113</v>
      </c>
      <c r="B203" s="402">
        <v>9</v>
      </c>
      <c r="C203" s="403">
        <v>18</v>
      </c>
      <c r="D203" s="404">
        <v>27</v>
      </c>
      <c r="E203" s="317">
        <f>D203*45%</f>
        <v>12.15</v>
      </c>
      <c r="F203" s="139">
        <f t="shared" ref="F203:F221" si="19">E203-B203</f>
        <v>3.1500000000000004</v>
      </c>
      <c r="G203" s="139">
        <f ca="1">F203/K$15</f>
        <v>0.39375000000000004</v>
      </c>
      <c r="H203" s="168">
        <f t="shared" ref="H203:H221" si="20">B203*100/D203</f>
        <v>33.333333333333336</v>
      </c>
      <c r="I203" s="11">
        <v>2</v>
      </c>
      <c r="J203" s="11"/>
      <c r="K203" s="322">
        <f>TRAILS!AH6</f>
        <v>0</v>
      </c>
      <c r="Z203"/>
      <c r="BU203" t="e">
        <v>#N/A</v>
      </c>
      <c r="CH203" t="e">
        <v>#N/A</v>
      </c>
    </row>
    <row r="204" spans="1:86" s="3" customFormat="1" ht="21.75" customHeight="1">
      <c r="A204" s="126" t="s">
        <v>203</v>
      </c>
      <c r="B204" s="347">
        <v>10</v>
      </c>
      <c r="C204" s="343">
        <v>23</v>
      </c>
      <c r="D204" s="348">
        <v>33</v>
      </c>
      <c r="E204" s="317">
        <f t="shared" ref="E204:E221" si="21">D204*45%</f>
        <v>14.85</v>
      </c>
      <c r="F204" s="139">
        <f t="shared" si="19"/>
        <v>4.8499999999999996</v>
      </c>
      <c r="G204" s="139">
        <f t="shared" ref="G204:G221" ca="1" si="22">F204/K$15</f>
        <v>0.60624999999999996</v>
      </c>
      <c r="H204" s="168">
        <f t="shared" si="20"/>
        <v>30.303030303030305</v>
      </c>
      <c r="I204" s="11"/>
      <c r="J204" s="11"/>
      <c r="K204" s="322">
        <f>TRAILS!AH7</f>
        <v>0</v>
      </c>
      <c r="Z204"/>
      <c r="BU204" t="e">
        <v>#N/A</v>
      </c>
      <c r="CH204" t="e">
        <v>#N/A</v>
      </c>
    </row>
    <row r="205" spans="1:86" s="3" customFormat="1" ht="21.75" customHeight="1">
      <c r="A205" s="126" t="s">
        <v>42</v>
      </c>
      <c r="B205" s="347">
        <v>24</v>
      </c>
      <c r="C205" s="343">
        <v>73</v>
      </c>
      <c r="D205" s="348">
        <v>97</v>
      </c>
      <c r="E205" s="317">
        <f t="shared" si="21"/>
        <v>43.65</v>
      </c>
      <c r="F205" s="139">
        <f t="shared" si="19"/>
        <v>19.649999999999999</v>
      </c>
      <c r="G205" s="139">
        <f t="shared" ca="1" si="22"/>
        <v>2.4562499999999998</v>
      </c>
      <c r="H205" s="168">
        <f t="shared" si="20"/>
        <v>24.742268041237114</v>
      </c>
      <c r="I205" s="11">
        <v>1</v>
      </c>
      <c r="J205" s="11"/>
      <c r="K205" s="322">
        <f>TRAILS!AH8</f>
        <v>0</v>
      </c>
      <c r="Z205"/>
      <c r="BU205" t="e">
        <v>#N/A</v>
      </c>
      <c r="CH205" t="e">
        <v>#N/A</v>
      </c>
    </row>
    <row r="206" spans="1:86" s="3" customFormat="1" ht="21.75" customHeight="1">
      <c r="A206" s="126" t="s">
        <v>22</v>
      </c>
      <c r="B206" s="347">
        <v>9</v>
      </c>
      <c r="C206" s="343">
        <v>30</v>
      </c>
      <c r="D206" s="348">
        <v>39</v>
      </c>
      <c r="E206" s="317">
        <f t="shared" si="21"/>
        <v>17.55</v>
      </c>
      <c r="F206" s="139">
        <f t="shared" si="19"/>
        <v>8.5500000000000007</v>
      </c>
      <c r="G206" s="139">
        <f t="shared" ca="1" si="22"/>
        <v>1.0687500000000001</v>
      </c>
      <c r="H206" s="168">
        <f t="shared" si="20"/>
        <v>23.076923076923077</v>
      </c>
      <c r="I206" s="11"/>
      <c r="J206" s="11"/>
      <c r="K206" s="322">
        <f>TRAILS!AH9</f>
        <v>0</v>
      </c>
      <c r="Z206"/>
      <c r="BU206" t="e">
        <v>#N/A</v>
      </c>
      <c r="CH206" t="e">
        <v>#N/A</v>
      </c>
    </row>
    <row r="207" spans="1:86" s="3" customFormat="1" ht="21.75" customHeight="1">
      <c r="A207" s="126" t="s">
        <v>34</v>
      </c>
      <c r="B207" s="347">
        <v>23</v>
      </c>
      <c r="C207" s="343">
        <v>40</v>
      </c>
      <c r="D207" s="348">
        <v>63</v>
      </c>
      <c r="E207" s="317">
        <f t="shared" si="21"/>
        <v>28.35</v>
      </c>
      <c r="F207" s="139">
        <f t="shared" si="19"/>
        <v>5.3500000000000014</v>
      </c>
      <c r="G207" s="139">
        <f t="shared" ca="1" si="22"/>
        <v>0.66875000000000018</v>
      </c>
      <c r="H207" s="168">
        <f t="shared" si="20"/>
        <v>36.507936507936506</v>
      </c>
      <c r="I207" s="11">
        <v>1</v>
      </c>
      <c r="J207" s="11">
        <v>1</v>
      </c>
      <c r="K207" s="322">
        <f>TRAILS!AH10</f>
        <v>4</v>
      </c>
      <c r="Z207"/>
      <c r="BU207" t="e">
        <v>#N/A</v>
      </c>
      <c r="CH207" t="e">
        <v>#N/A</v>
      </c>
    </row>
    <row r="208" spans="1:86" s="3" customFormat="1" ht="21.75" customHeight="1">
      <c r="A208" s="126" t="s">
        <v>65</v>
      </c>
      <c r="B208" s="347">
        <v>13</v>
      </c>
      <c r="C208" s="343">
        <v>25</v>
      </c>
      <c r="D208" s="348">
        <v>38</v>
      </c>
      <c r="E208" s="317">
        <f t="shared" si="21"/>
        <v>17.100000000000001</v>
      </c>
      <c r="F208" s="139">
        <f t="shared" si="19"/>
        <v>4.1000000000000014</v>
      </c>
      <c r="G208" s="139">
        <f t="shared" ca="1" si="22"/>
        <v>0.51250000000000018</v>
      </c>
      <c r="H208" s="168">
        <f t="shared" si="20"/>
        <v>34.210526315789473</v>
      </c>
      <c r="I208" s="11"/>
      <c r="J208" s="11"/>
      <c r="K208" s="322">
        <f>TRAILS!AH11</f>
        <v>10</v>
      </c>
      <c r="Z208"/>
      <c r="BU208" t="e">
        <v>#N/A</v>
      </c>
      <c r="CH208" t="e">
        <v>#N/A</v>
      </c>
    </row>
    <row r="209" spans="1:86" s="3" customFormat="1" ht="21.75" customHeight="1">
      <c r="A209" s="126" t="s">
        <v>97</v>
      </c>
      <c r="B209" s="347">
        <v>4</v>
      </c>
      <c r="C209" s="343">
        <v>19</v>
      </c>
      <c r="D209" s="348">
        <v>23</v>
      </c>
      <c r="E209" s="317">
        <f t="shared" si="21"/>
        <v>10.35</v>
      </c>
      <c r="F209" s="139">
        <f t="shared" si="19"/>
        <v>6.35</v>
      </c>
      <c r="G209" s="139">
        <f t="shared" ca="1" si="22"/>
        <v>0.79374999999999996</v>
      </c>
      <c r="H209" s="168">
        <f t="shared" si="20"/>
        <v>17.391304347826086</v>
      </c>
      <c r="I209" s="11">
        <v>1</v>
      </c>
      <c r="J209" s="11"/>
      <c r="K209" s="322">
        <f>TRAILS!AH12</f>
        <v>0</v>
      </c>
      <c r="Z209"/>
      <c r="BU209" t="e">
        <v>#N/A</v>
      </c>
      <c r="CH209" t="e">
        <v>#N/A</v>
      </c>
    </row>
    <row r="210" spans="1:86" s="3" customFormat="1" ht="21.75" customHeight="1">
      <c r="A210" s="126" t="s">
        <v>18</v>
      </c>
      <c r="B210" s="347">
        <v>27</v>
      </c>
      <c r="C210" s="343">
        <v>33</v>
      </c>
      <c r="D210" s="348">
        <v>60</v>
      </c>
      <c r="E210" s="317">
        <f t="shared" si="21"/>
        <v>27</v>
      </c>
      <c r="F210" s="139">
        <f t="shared" si="19"/>
        <v>0</v>
      </c>
      <c r="G210" s="139">
        <f t="shared" ca="1" si="22"/>
        <v>0</v>
      </c>
      <c r="H210" s="168">
        <f t="shared" si="20"/>
        <v>45</v>
      </c>
      <c r="I210" s="11">
        <v>3</v>
      </c>
      <c r="J210" s="11">
        <v>1</v>
      </c>
      <c r="K210" s="322">
        <f>TRAILS!AH13</f>
        <v>0</v>
      </c>
      <c r="Z210"/>
      <c r="BU210" t="e">
        <v>#N/A</v>
      </c>
      <c r="CH210" t="e">
        <v>#N/A</v>
      </c>
    </row>
    <row r="211" spans="1:86" s="3" customFormat="1" ht="21.75" customHeight="1">
      <c r="A211" s="126" t="s">
        <v>315</v>
      </c>
      <c r="B211" s="347">
        <v>6</v>
      </c>
      <c r="C211" s="343">
        <v>20</v>
      </c>
      <c r="D211" s="348">
        <v>26</v>
      </c>
      <c r="E211" s="317">
        <f t="shared" si="21"/>
        <v>11.700000000000001</v>
      </c>
      <c r="F211" s="139">
        <f t="shared" si="19"/>
        <v>5.7000000000000011</v>
      </c>
      <c r="G211" s="139">
        <f t="shared" ca="1" si="22"/>
        <v>0.71250000000000013</v>
      </c>
      <c r="H211" s="168">
        <f t="shared" si="20"/>
        <v>23.076923076923077</v>
      </c>
      <c r="I211" s="11"/>
      <c r="J211" s="11"/>
      <c r="K211" s="322">
        <f>TRAILS!AH14</f>
        <v>0</v>
      </c>
      <c r="Z211"/>
      <c r="BU211" t="e">
        <v>#N/A</v>
      </c>
      <c r="CH211" t="e">
        <v>#N/A</v>
      </c>
    </row>
    <row r="212" spans="1:86" s="3" customFormat="1" ht="21.75" customHeight="1">
      <c r="A212" s="126" t="s">
        <v>230</v>
      </c>
      <c r="B212" s="347">
        <v>11</v>
      </c>
      <c r="C212" s="343">
        <v>32</v>
      </c>
      <c r="D212" s="348">
        <v>43</v>
      </c>
      <c r="E212" s="317">
        <f t="shared" si="21"/>
        <v>19.350000000000001</v>
      </c>
      <c r="F212" s="139">
        <f t="shared" si="19"/>
        <v>8.3500000000000014</v>
      </c>
      <c r="G212" s="139">
        <f t="shared" ca="1" si="22"/>
        <v>1.0437500000000002</v>
      </c>
      <c r="H212" s="168">
        <f t="shared" si="20"/>
        <v>25.581395348837209</v>
      </c>
      <c r="I212" s="11">
        <v>5</v>
      </c>
      <c r="J212" s="11">
        <v>4</v>
      </c>
      <c r="K212" s="322">
        <f>TRAILS!AH15</f>
        <v>9</v>
      </c>
      <c r="Z212"/>
      <c r="BU212" t="e">
        <v>#N/A</v>
      </c>
      <c r="CH212" t="e">
        <v>#N/A</v>
      </c>
    </row>
    <row r="213" spans="1:86" s="3" customFormat="1" ht="21.75" customHeight="1">
      <c r="A213" s="126" t="s">
        <v>324</v>
      </c>
      <c r="B213" s="347">
        <v>20</v>
      </c>
      <c r="C213" s="343">
        <v>15</v>
      </c>
      <c r="D213" s="348">
        <v>35</v>
      </c>
      <c r="E213" s="317">
        <f t="shared" si="21"/>
        <v>15.75</v>
      </c>
      <c r="F213" s="139">
        <f t="shared" si="19"/>
        <v>-4.25</v>
      </c>
      <c r="G213" s="139">
        <f t="shared" ca="1" si="22"/>
        <v>-0.53125</v>
      </c>
      <c r="H213" s="168">
        <f t="shared" si="20"/>
        <v>57.142857142857146</v>
      </c>
      <c r="I213" s="11">
        <v>1</v>
      </c>
      <c r="J213" s="11"/>
      <c r="K213" s="322">
        <f>TRAILS!AH16</f>
        <v>0</v>
      </c>
      <c r="Z213"/>
      <c r="BU213" t="e">
        <v>#N/A</v>
      </c>
      <c r="CH213" t="e">
        <v>#N/A</v>
      </c>
    </row>
    <row r="214" spans="1:86" s="3" customFormat="1" ht="21.75" customHeight="1">
      <c r="A214" s="126" t="s">
        <v>14</v>
      </c>
      <c r="B214" s="347">
        <v>4</v>
      </c>
      <c r="C214" s="343">
        <v>8</v>
      </c>
      <c r="D214" s="348">
        <v>12</v>
      </c>
      <c r="E214" s="317">
        <f t="shared" si="21"/>
        <v>5.4</v>
      </c>
      <c r="F214" s="139">
        <f t="shared" si="19"/>
        <v>1.4000000000000004</v>
      </c>
      <c r="G214" s="139">
        <f t="shared" ca="1" si="22"/>
        <v>0.17500000000000004</v>
      </c>
      <c r="H214" s="168">
        <f t="shared" si="20"/>
        <v>33.333333333333336</v>
      </c>
      <c r="I214" s="11"/>
      <c r="J214" s="11"/>
      <c r="K214" s="322">
        <f>TRAILS!AH17</f>
        <v>0</v>
      </c>
      <c r="Z214"/>
      <c r="BU214" t="e">
        <v>#N/A</v>
      </c>
      <c r="CH214" t="e">
        <v>#N/A</v>
      </c>
    </row>
    <row r="215" spans="1:86" s="3" customFormat="1" ht="21.75" customHeight="1">
      <c r="A215" s="126" t="s">
        <v>476</v>
      </c>
      <c r="B215" s="347">
        <v>1</v>
      </c>
      <c r="C215" s="343">
        <v>10</v>
      </c>
      <c r="D215" s="348">
        <v>11</v>
      </c>
      <c r="E215" s="317">
        <f t="shared" si="21"/>
        <v>4.95</v>
      </c>
      <c r="F215" s="139">
        <f t="shared" si="19"/>
        <v>3.95</v>
      </c>
      <c r="G215" s="139">
        <f t="shared" ca="1" si="22"/>
        <v>0.49375000000000002</v>
      </c>
      <c r="H215" s="168">
        <f t="shared" si="20"/>
        <v>9.0909090909090917</v>
      </c>
      <c r="I215" s="11"/>
      <c r="J215" s="11"/>
      <c r="K215" s="322">
        <f>TRAILS!AH18</f>
        <v>0</v>
      </c>
      <c r="Z215"/>
      <c r="BU215" t="e">
        <v>#N/A</v>
      </c>
      <c r="CH215" t="e">
        <v>#N/A</v>
      </c>
    </row>
    <row r="216" spans="1:86" s="3" customFormat="1" ht="21.75" customHeight="1">
      <c r="A216" s="126" t="s">
        <v>73</v>
      </c>
      <c r="B216" s="347">
        <v>10</v>
      </c>
      <c r="C216" s="343">
        <v>29</v>
      </c>
      <c r="D216" s="348">
        <v>39</v>
      </c>
      <c r="E216" s="317">
        <f t="shared" si="21"/>
        <v>17.55</v>
      </c>
      <c r="F216" s="139">
        <f t="shared" si="19"/>
        <v>7.5500000000000007</v>
      </c>
      <c r="G216" s="139">
        <f t="shared" ca="1" si="22"/>
        <v>0.94375000000000009</v>
      </c>
      <c r="H216" s="168">
        <f t="shared" si="20"/>
        <v>25.641025641025642</v>
      </c>
      <c r="I216" s="11"/>
      <c r="J216" s="11"/>
      <c r="K216" s="322">
        <f>TRAILS!AH19</f>
        <v>0</v>
      </c>
      <c r="Z216"/>
      <c r="BU216" t="e">
        <v>#N/A</v>
      </c>
      <c r="CH216" t="e">
        <v>#N/A</v>
      </c>
    </row>
    <row r="217" spans="1:86" s="3" customFormat="1" ht="21.75" customHeight="1">
      <c r="A217" s="126" t="s">
        <v>49</v>
      </c>
      <c r="B217" s="347">
        <v>10</v>
      </c>
      <c r="C217" s="343">
        <v>23</v>
      </c>
      <c r="D217" s="348">
        <v>33</v>
      </c>
      <c r="E217" s="317">
        <f t="shared" si="21"/>
        <v>14.85</v>
      </c>
      <c r="F217" s="139">
        <f t="shared" si="19"/>
        <v>4.8499999999999996</v>
      </c>
      <c r="G217" s="139">
        <f t="shared" ca="1" si="22"/>
        <v>0.60624999999999996</v>
      </c>
      <c r="H217" s="168">
        <f t="shared" si="20"/>
        <v>30.303030303030305</v>
      </c>
      <c r="I217" s="11">
        <v>1</v>
      </c>
      <c r="J217" s="11"/>
      <c r="K217" s="322">
        <f>TRAILS!AH20</f>
        <v>0</v>
      </c>
      <c r="Z217"/>
      <c r="BU217" t="e">
        <v>#N/A</v>
      </c>
      <c r="CH217" t="e">
        <v>#N/A</v>
      </c>
    </row>
    <row r="218" spans="1:86" s="3" customFormat="1" ht="21.75" customHeight="1">
      <c r="A218" s="126" t="s">
        <v>349</v>
      </c>
      <c r="B218" s="347">
        <v>9</v>
      </c>
      <c r="C218" s="343">
        <v>39</v>
      </c>
      <c r="D218" s="348">
        <v>48</v>
      </c>
      <c r="E218" s="317">
        <f t="shared" si="21"/>
        <v>21.6</v>
      </c>
      <c r="F218" s="139">
        <f t="shared" si="19"/>
        <v>12.600000000000001</v>
      </c>
      <c r="G218" s="139">
        <f t="shared" ca="1" si="22"/>
        <v>1.5750000000000002</v>
      </c>
      <c r="H218" s="168">
        <f t="shared" si="20"/>
        <v>18.75</v>
      </c>
      <c r="I218" s="11"/>
      <c r="J218" s="11"/>
      <c r="K218" s="322">
        <f>TRAILS!AH21</f>
        <v>0</v>
      </c>
      <c r="Z218"/>
      <c r="BU218" t="e">
        <v>#N/A</v>
      </c>
      <c r="CH218" t="e">
        <v>#N/A</v>
      </c>
    </row>
    <row r="219" spans="1:86" s="3" customFormat="1" ht="21.75" customHeight="1">
      <c r="A219" s="126" t="s">
        <v>152</v>
      </c>
      <c r="B219" s="347">
        <v>11</v>
      </c>
      <c r="C219" s="343">
        <v>8</v>
      </c>
      <c r="D219" s="348">
        <v>19</v>
      </c>
      <c r="E219" s="317">
        <f t="shared" si="21"/>
        <v>8.5500000000000007</v>
      </c>
      <c r="F219" s="139">
        <f t="shared" si="19"/>
        <v>-2.4499999999999993</v>
      </c>
      <c r="G219" s="139">
        <f t="shared" ca="1" si="22"/>
        <v>-0.30624999999999991</v>
      </c>
      <c r="H219" s="168">
        <f t="shared" si="20"/>
        <v>57.89473684210526</v>
      </c>
      <c r="I219" s="11"/>
      <c r="J219" s="11"/>
      <c r="K219" s="322">
        <f>TRAILS!AH22</f>
        <v>0</v>
      </c>
      <c r="Z219"/>
      <c r="BU219" t="e">
        <v>#N/A</v>
      </c>
      <c r="CH219" t="e">
        <v>#N/A</v>
      </c>
    </row>
    <row r="220" spans="1:86" s="3" customFormat="1" ht="21.75" customHeight="1" thickBot="1">
      <c r="A220" s="128" t="s">
        <v>333</v>
      </c>
      <c r="B220" s="398">
        <v>24</v>
      </c>
      <c r="C220" s="399">
        <v>35</v>
      </c>
      <c r="D220" s="400">
        <v>59</v>
      </c>
      <c r="E220" s="317">
        <f t="shared" si="21"/>
        <v>26.55</v>
      </c>
      <c r="F220" s="139">
        <f t="shared" si="19"/>
        <v>2.5500000000000007</v>
      </c>
      <c r="G220" s="139">
        <f t="shared" ca="1" si="22"/>
        <v>0.31875000000000009</v>
      </c>
      <c r="H220" s="168">
        <f t="shared" si="20"/>
        <v>40.677966101694913</v>
      </c>
      <c r="I220" s="11">
        <v>1</v>
      </c>
      <c r="J220" s="11">
        <v>1</v>
      </c>
      <c r="K220" s="322">
        <f>TRAILS!AH23</f>
        <v>1</v>
      </c>
      <c r="Z220"/>
      <c r="BU220" t="e">
        <v>#N/A</v>
      </c>
      <c r="CH220" t="e">
        <v>#N/A</v>
      </c>
    </row>
    <row r="221" spans="1:86" s="3" customFormat="1" ht="27.75" customHeight="1" thickBot="1">
      <c r="A221" s="58" t="s">
        <v>1107</v>
      </c>
      <c r="B221" s="344">
        <v>225</v>
      </c>
      <c r="C221" s="345">
        <v>480</v>
      </c>
      <c r="D221" s="346">
        <v>705</v>
      </c>
      <c r="E221" s="323">
        <f t="shared" si="21"/>
        <v>317.25</v>
      </c>
      <c r="F221" s="324">
        <f t="shared" si="19"/>
        <v>92.25</v>
      </c>
      <c r="G221" s="324">
        <f t="shared" ca="1" si="22"/>
        <v>11.53125</v>
      </c>
      <c r="H221" s="325">
        <f t="shared" si="20"/>
        <v>31.914893617021278</v>
      </c>
      <c r="I221" s="326">
        <f>SUM(I203:I220)</f>
        <v>16</v>
      </c>
      <c r="J221" s="326">
        <f>SUM(J203:J220)</f>
        <v>7</v>
      </c>
      <c r="K221" s="327">
        <f>SUM(K203:K220)</f>
        <v>24</v>
      </c>
      <c r="L221" t="s">
        <v>1313</v>
      </c>
      <c r="Z221"/>
      <c r="BU221" t="e">
        <v>#N/A</v>
      </c>
      <c r="CH221">
        <v>72</v>
      </c>
    </row>
    <row r="222" spans="1:86" s="3" customFormat="1" ht="24" customHeight="1">
      <c r="E222" s="169"/>
      <c r="F222" s="170"/>
      <c r="G222" s="170"/>
      <c r="H222" s="171"/>
      <c r="I222" s="41"/>
      <c r="J222" s="41"/>
      <c r="K222" s="172"/>
      <c r="L222" s="173"/>
      <c r="M222" s="173"/>
      <c r="N222" s="174"/>
      <c r="O222" s="173"/>
      <c r="AD222"/>
      <c r="BU222"/>
      <c r="CH222" t="e">
        <v>#N/A</v>
      </c>
    </row>
    <row r="223" spans="1:86" s="3" customFormat="1" ht="24" customHeight="1">
      <c r="E223" s="169"/>
      <c r="F223" s="170"/>
      <c r="G223" s="170"/>
      <c r="H223" s="171"/>
      <c r="I223" s="41"/>
      <c r="J223" s="41"/>
      <c r="K223" s="172"/>
      <c r="L223" s="173"/>
      <c r="M223" s="173"/>
      <c r="N223" s="174"/>
      <c r="O223" s="173"/>
      <c r="AD223"/>
      <c r="BU223"/>
      <c r="CH223" t="e">
        <v>#N/A</v>
      </c>
    </row>
    <row r="224" spans="1:86" s="3" customFormat="1" ht="24" customHeight="1">
      <c r="E224" s="169"/>
      <c r="F224" s="170"/>
      <c r="G224" s="170"/>
      <c r="H224" s="171"/>
      <c r="I224" s="41"/>
      <c r="J224" s="41"/>
      <c r="K224" s="172"/>
      <c r="L224" s="173"/>
      <c r="M224" s="173"/>
      <c r="N224" s="174"/>
      <c r="O224" s="173"/>
      <c r="AD224"/>
      <c r="BU224"/>
      <c r="CH224" t="e">
        <v>#N/A</v>
      </c>
    </row>
    <row r="225" spans="1:86" s="3" customFormat="1" ht="24" customHeight="1">
      <c r="E225" s="169"/>
      <c r="F225" s="170"/>
      <c r="G225" s="170"/>
      <c r="H225" s="171"/>
      <c r="I225" s="41"/>
      <c r="J225" s="41"/>
      <c r="K225" s="172"/>
      <c r="L225" s="173"/>
      <c r="M225" s="173"/>
      <c r="N225" s="174"/>
      <c r="O225" s="173"/>
      <c r="AD225"/>
      <c r="BU225"/>
      <c r="CH225" t="e">
        <v>#N/A</v>
      </c>
    </row>
    <row r="226" spans="1:86" s="3" customFormat="1" ht="24" customHeight="1">
      <c r="E226" s="169"/>
      <c r="F226" s="170"/>
      <c r="G226" s="170"/>
      <c r="H226" s="171"/>
      <c r="I226" s="41"/>
      <c r="J226" s="41"/>
      <c r="K226" s="172"/>
      <c r="L226" s="173"/>
      <c r="M226" s="173"/>
      <c r="N226" s="174"/>
      <c r="O226" s="173"/>
      <c r="AD226"/>
      <c r="BU226"/>
      <c r="CH226" t="e">
        <v>#N/A</v>
      </c>
    </row>
    <row r="227" spans="1:86" s="3" customFormat="1" ht="24" customHeight="1">
      <c r="E227" s="169"/>
      <c r="F227" s="170"/>
      <c r="G227" s="170"/>
      <c r="H227" s="171"/>
      <c r="I227" s="41"/>
      <c r="J227" s="41"/>
      <c r="K227" s="172"/>
      <c r="L227" s="173"/>
      <c r="M227" s="173"/>
      <c r="N227" s="174"/>
      <c r="O227" s="173"/>
      <c r="AD227"/>
      <c r="BU227"/>
      <c r="CH227" t="e">
        <v>#N/A</v>
      </c>
    </row>
    <row r="228" spans="1:86" s="3" customFormat="1" ht="24" customHeight="1">
      <c r="E228" s="169"/>
      <c r="F228" s="170"/>
      <c r="G228" s="170"/>
      <c r="H228" s="171"/>
      <c r="I228" s="41"/>
      <c r="J228" s="41"/>
      <c r="K228" s="172"/>
      <c r="L228" s="173"/>
      <c r="M228" s="173"/>
      <c r="N228" s="174"/>
      <c r="O228" s="173"/>
      <c r="AD228"/>
      <c r="BU228"/>
      <c r="CH228" t="e">
        <v>#N/A</v>
      </c>
    </row>
    <row r="229" spans="1:86" s="3" customFormat="1" ht="24" hidden="1" customHeight="1">
      <c r="E229" s="169"/>
      <c r="F229" s="170"/>
      <c r="G229" s="170"/>
      <c r="H229" s="171"/>
      <c r="I229" s="41"/>
      <c r="J229" s="41"/>
      <c r="K229" s="172"/>
      <c r="L229" s="173"/>
      <c r="M229" s="173"/>
      <c r="N229" s="174"/>
      <c r="O229" s="173"/>
      <c r="AD229"/>
      <c r="BU229"/>
      <c r="CH229" t="e">
        <v>#N/A</v>
      </c>
    </row>
    <row r="230" spans="1:86" s="3" customFormat="1" ht="24" hidden="1" customHeight="1">
      <c r="A230" s="126" t="s">
        <v>73</v>
      </c>
      <c r="B230" s="11">
        <v>14</v>
      </c>
      <c r="E230" s="169"/>
      <c r="F230" s="170"/>
      <c r="G230" s="170"/>
      <c r="H230" s="171"/>
      <c r="I230" s="41"/>
      <c r="J230" s="41"/>
      <c r="K230" s="172"/>
      <c r="L230" s="173"/>
      <c r="M230" s="173"/>
      <c r="N230" s="174"/>
      <c r="O230" s="173"/>
      <c r="AD230"/>
      <c r="BU230"/>
      <c r="CH230" t="e">
        <v>#N/A</v>
      </c>
    </row>
    <row r="231" spans="1:86" s="3" customFormat="1" ht="24" hidden="1" customHeight="1">
      <c r="A231" s="126" t="s">
        <v>349</v>
      </c>
      <c r="B231" s="11">
        <v>15</v>
      </c>
      <c r="E231" s="169"/>
      <c r="F231" s="170"/>
      <c r="G231" s="170"/>
      <c r="H231" s="171"/>
      <c r="I231" s="41"/>
      <c r="J231" s="41"/>
      <c r="K231" s="172"/>
      <c r="L231" s="173"/>
      <c r="M231" s="173"/>
      <c r="N231" s="174"/>
      <c r="O231" s="173"/>
      <c r="AD231"/>
      <c r="BU231"/>
      <c r="CH231" t="e">
        <v>#N/A</v>
      </c>
    </row>
    <row r="232" spans="1:86" s="3" customFormat="1" ht="33" hidden="1" customHeight="1">
      <c r="A232" s="126" t="s">
        <v>152</v>
      </c>
      <c r="B232" s="11">
        <v>13</v>
      </c>
      <c r="E232" s="169"/>
      <c r="F232" s="170"/>
      <c r="G232" s="170"/>
      <c r="H232" s="171"/>
      <c r="I232" s="41"/>
      <c r="J232" s="41"/>
      <c r="K232" s="172"/>
      <c r="L232" s="173"/>
      <c r="M232" s="173"/>
      <c r="N232" s="174"/>
      <c r="O232" s="173"/>
      <c r="AD232"/>
      <c r="BU232"/>
      <c r="CH232" t="e">
        <v>#N/A</v>
      </c>
    </row>
    <row r="233" spans="1:86" hidden="1">
      <c r="A233" s="175" t="s">
        <v>1136</v>
      </c>
      <c r="B233" s="100" t="s">
        <v>1304</v>
      </c>
      <c r="G233" s="175" t="s">
        <v>1136</v>
      </c>
      <c r="H233" s="100" t="s">
        <v>1304</v>
      </c>
      <c r="J233"/>
      <c r="K233"/>
      <c r="L233"/>
      <c r="M233" s="173"/>
      <c r="N233"/>
      <c r="O233"/>
      <c r="BM233" t="e">
        <v>#N/A</v>
      </c>
      <c r="CH233" t="e">
        <v>#N/A</v>
      </c>
    </row>
    <row r="234" spans="1:86" ht="21.75" hidden="1" customHeight="1">
      <c r="A234"/>
      <c r="B234"/>
      <c r="J234"/>
      <c r="K234"/>
      <c r="L234"/>
      <c r="M234" s="173"/>
      <c r="N234"/>
      <c r="O234"/>
      <c r="BM234" t="e">
        <v>#N/A</v>
      </c>
      <c r="CH234" t="e">
        <v>#N/A</v>
      </c>
    </row>
    <row r="235" spans="1:86" ht="19.5" hidden="1" customHeight="1" thickBot="1">
      <c r="A235" s="3" t="s">
        <v>1314</v>
      </c>
      <c r="B235" t="s">
        <v>1138</v>
      </c>
      <c r="C235" s="55"/>
      <c r="D235" s="176"/>
      <c r="G235" s="3" t="s">
        <v>1294</v>
      </c>
      <c r="H235" t="s">
        <v>1138</v>
      </c>
      <c r="I235" s="55"/>
      <c r="J235" s="176"/>
      <c r="K235"/>
      <c r="L235"/>
      <c r="M235" s="173"/>
      <c r="N235"/>
      <c r="O235"/>
      <c r="BM235" t="e">
        <v>#N/A</v>
      </c>
      <c r="CH235" t="e">
        <v>#N/A</v>
      </c>
    </row>
    <row r="236" spans="1:86" ht="26.25" hidden="1" customHeight="1" thickBot="1">
      <c r="A236" s="58" t="s">
        <v>10</v>
      </c>
      <c r="B236" s="59" t="s">
        <v>1281</v>
      </c>
      <c r="C236" s="2" t="s">
        <v>1232</v>
      </c>
      <c r="D236" s="58" t="s">
        <v>1107</v>
      </c>
      <c r="E236" s="133" t="s">
        <v>1299</v>
      </c>
      <c r="G236" s="177" t="s">
        <v>10</v>
      </c>
      <c r="H236" s="59" t="s">
        <v>1281</v>
      </c>
      <c r="I236" s="2" t="s">
        <v>1232</v>
      </c>
      <c r="J236" s="58" t="s">
        <v>1107</v>
      </c>
      <c r="K236" s="133" t="s">
        <v>1299</v>
      </c>
      <c r="L236"/>
      <c r="M236" s="173"/>
      <c r="N236"/>
      <c r="O236"/>
      <c r="BM236" t="e">
        <v>#N/A</v>
      </c>
      <c r="CH236" t="e">
        <v>#N/A</v>
      </c>
    </row>
    <row r="237" spans="1:86" ht="20.25" hidden="1" customHeight="1" thickBot="1">
      <c r="A237" s="63" t="s">
        <v>113</v>
      </c>
      <c r="B237" s="65">
        <v>5128</v>
      </c>
      <c r="C237" s="66"/>
      <c r="D237" s="67">
        <v>5128</v>
      </c>
      <c r="E237" s="178">
        <f t="shared" ref="E237:E246" si="23">B237*100/D237</f>
        <v>100</v>
      </c>
      <c r="G237" s="63" t="s">
        <v>113</v>
      </c>
      <c r="H237" s="71">
        <v>1</v>
      </c>
      <c r="I237" s="72"/>
      <c r="J237" s="73">
        <v>1</v>
      </c>
      <c r="K237" s="178">
        <f t="shared" ref="K237:K246" si="24">H237*100/J237</f>
        <v>100</v>
      </c>
      <c r="L237"/>
      <c r="M237" s="173"/>
      <c r="N237"/>
      <c r="O237"/>
      <c r="BM237" t="e">
        <v>#N/A</v>
      </c>
      <c r="CH237" t="e">
        <v>#N/A</v>
      </c>
    </row>
    <row r="238" spans="1:86" ht="20.25" hidden="1" customHeight="1" thickBot="1">
      <c r="A238" s="63" t="s">
        <v>203</v>
      </c>
      <c r="B238" s="65">
        <v>434042</v>
      </c>
      <c r="C238" s="66">
        <v>76881</v>
      </c>
      <c r="D238" s="67">
        <v>510923</v>
      </c>
      <c r="E238" s="178">
        <f t="shared" si="23"/>
        <v>84.952527093123621</v>
      </c>
      <c r="G238" s="63" t="s">
        <v>203</v>
      </c>
      <c r="H238" s="71">
        <v>4</v>
      </c>
      <c r="I238" s="72">
        <v>3</v>
      </c>
      <c r="J238" s="73">
        <v>7</v>
      </c>
      <c r="K238" s="178">
        <f t="shared" si="24"/>
        <v>57.142857142857146</v>
      </c>
      <c r="L238"/>
      <c r="M238" s="173"/>
      <c r="N238"/>
      <c r="O238"/>
      <c r="BM238" t="e">
        <v>#N/A</v>
      </c>
      <c r="CH238" t="e">
        <v>#N/A</v>
      </c>
    </row>
    <row r="239" spans="1:86" ht="20.25" hidden="1" customHeight="1" thickBot="1">
      <c r="A239" s="63" t="s">
        <v>34</v>
      </c>
      <c r="B239" s="65">
        <v>1223669</v>
      </c>
      <c r="C239" s="66">
        <v>473091.58</v>
      </c>
      <c r="D239" s="67">
        <v>1696760.58</v>
      </c>
      <c r="E239" s="178">
        <f t="shared" si="23"/>
        <v>72.117953141037731</v>
      </c>
      <c r="G239" s="63" t="s">
        <v>34</v>
      </c>
      <c r="H239" s="71">
        <v>17</v>
      </c>
      <c r="I239" s="72">
        <v>11</v>
      </c>
      <c r="J239" s="73">
        <v>28</v>
      </c>
      <c r="K239" s="178">
        <f t="shared" si="24"/>
        <v>60.714285714285715</v>
      </c>
      <c r="L239"/>
      <c r="M239" s="173"/>
      <c r="N239"/>
      <c r="O239"/>
      <c r="BM239" t="e">
        <v>#N/A</v>
      </c>
      <c r="CH239" t="e">
        <v>#N/A</v>
      </c>
    </row>
    <row r="240" spans="1:86" ht="20.25" hidden="1" customHeight="1" thickBot="1">
      <c r="A240" s="63" t="s">
        <v>65</v>
      </c>
      <c r="B240" s="65">
        <v>567097</v>
      </c>
      <c r="C240" s="66">
        <v>335759</v>
      </c>
      <c r="D240" s="67">
        <v>902856</v>
      </c>
      <c r="E240" s="178">
        <f t="shared" si="23"/>
        <v>62.811456090450747</v>
      </c>
      <c r="G240" s="63" t="s">
        <v>65</v>
      </c>
      <c r="H240" s="71">
        <v>6</v>
      </c>
      <c r="I240" s="72">
        <v>4</v>
      </c>
      <c r="J240" s="73">
        <v>10</v>
      </c>
      <c r="K240" s="178">
        <f t="shared" si="24"/>
        <v>60</v>
      </c>
      <c r="L240"/>
      <c r="M240" s="173"/>
      <c r="N240"/>
      <c r="O240"/>
      <c r="BM240" t="e">
        <v>#N/A</v>
      </c>
      <c r="CH240" t="e">
        <v>#N/A</v>
      </c>
    </row>
    <row r="241" spans="1:86" ht="20.25" hidden="1" customHeight="1" thickBot="1">
      <c r="A241" s="63" t="s">
        <v>18</v>
      </c>
      <c r="B241" s="65">
        <v>225645</v>
      </c>
      <c r="C241" s="66"/>
      <c r="D241" s="67">
        <v>225645</v>
      </c>
      <c r="E241" s="178">
        <f t="shared" si="23"/>
        <v>100</v>
      </c>
      <c r="G241" s="63" t="s">
        <v>18</v>
      </c>
      <c r="H241" s="71">
        <v>1</v>
      </c>
      <c r="I241" s="72"/>
      <c r="J241" s="73">
        <v>1</v>
      </c>
      <c r="K241" s="178">
        <f t="shared" si="24"/>
        <v>100</v>
      </c>
      <c r="L241"/>
      <c r="M241" s="173"/>
      <c r="N241"/>
      <c r="O241"/>
      <c r="BM241" t="e">
        <v>#N/A</v>
      </c>
      <c r="CH241" t="e">
        <v>#N/A</v>
      </c>
    </row>
    <row r="242" spans="1:86" ht="20.25" hidden="1" customHeight="1" thickBot="1">
      <c r="A242" s="63" t="s">
        <v>315</v>
      </c>
      <c r="B242" s="65">
        <v>237721</v>
      </c>
      <c r="C242" s="66"/>
      <c r="D242" s="67">
        <v>237721</v>
      </c>
      <c r="E242" s="178">
        <f t="shared" si="23"/>
        <v>100</v>
      </c>
      <c r="G242" s="63" t="s">
        <v>315</v>
      </c>
      <c r="H242" s="71">
        <v>2</v>
      </c>
      <c r="I242" s="72"/>
      <c r="J242" s="73">
        <v>2</v>
      </c>
      <c r="K242" s="178">
        <f t="shared" si="24"/>
        <v>100</v>
      </c>
      <c r="L242"/>
      <c r="M242" s="173"/>
      <c r="N242"/>
      <c r="O242"/>
      <c r="BM242" t="e">
        <v>#N/A</v>
      </c>
      <c r="CH242" t="e">
        <v>#N/A</v>
      </c>
    </row>
    <row r="243" spans="1:86" ht="20.25" hidden="1" customHeight="1" thickBot="1">
      <c r="A243" s="63" t="s">
        <v>230</v>
      </c>
      <c r="B243" s="65">
        <v>415374.15</v>
      </c>
      <c r="C243" s="66">
        <v>756555.83000000007</v>
      </c>
      <c r="D243" s="67">
        <v>1171929.98</v>
      </c>
      <c r="E243" s="178">
        <f t="shared" si="23"/>
        <v>35.44359791870842</v>
      </c>
      <c r="G243" s="63" t="s">
        <v>230</v>
      </c>
      <c r="H243" s="71">
        <v>6</v>
      </c>
      <c r="I243" s="72">
        <v>5</v>
      </c>
      <c r="J243" s="73">
        <v>11</v>
      </c>
      <c r="K243" s="178">
        <f t="shared" si="24"/>
        <v>54.545454545454547</v>
      </c>
      <c r="L243"/>
      <c r="M243" s="173"/>
      <c r="N243"/>
      <c r="O243"/>
      <c r="BM243" t="e">
        <v>#N/A</v>
      </c>
      <c r="CH243" t="e">
        <v>#N/A</v>
      </c>
    </row>
    <row r="244" spans="1:86" ht="20.25" hidden="1" customHeight="1" thickBot="1">
      <c r="A244" s="63" t="s">
        <v>14</v>
      </c>
      <c r="B244" s="65">
        <v>122266</v>
      </c>
      <c r="C244" s="66">
        <v>237750</v>
      </c>
      <c r="D244" s="67">
        <v>360016</v>
      </c>
      <c r="E244" s="178">
        <f t="shared" si="23"/>
        <v>33.961268388071645</v>
      </c>
      <c r="G244" s="63" t="s">
        <v>14</v>
      </c>
      <c r="H244" s="71">
        <v>1</v>
      </c>
      <c r="I244" s="72">
        <v>1</v>
      </c>
      <c r="J244" s="73">
        <v>2</v>
      </c>
      <c r="K244" s="178">
        <f t="shared" si="24"/>
        <v>50</v>
      </c>
      <c r="L244"/>
      <c r="M244" s="173"/>
      <c r="N244"/>
      <c r="O244"/>
      <c r="CH244" t="e">
        <v>#N/A</v>
      </c>
    </row>
    <row r="245" spans="1:86" ht="20.25" hidden="1" customHeight="1" thickBot="1">
      <c r="A245" s="63" t="s">
        <v>349</v>
      </c>
      <c r="B245" s="65">
        <v>40904</v>
      </c>
      <c r="C245" s="66"/>
      <c r="D245" s="67">
        <v>40904</v>
      </c>
      <c r="E245" s="178">
        <f t="shared" si="23"/>
        <v>100</v>
      </c>
      <c r="G245" s="63" t="s">
        <v>349</v>
      </c>
      <c r="H245" s="71">
        <v>1</v>
      </c>
      <c r="I245" s="72"/>
      <c r="J245" s="73">
        <v>1</v>
      </c>
      <c r="K245" s="178">
        <f t="shared" si="24"/>
        <v>100</v>
      </c>
      <c r="L245"/>
      <c r="M245" s="173"/>
      <c r="N245"/>
      <c r="O245"/>
      <c r="CH245" t="e">
        <v>#N/A</v>
      </c>
    </row>
    <row r="246" spans="1:86" ht="20.25" hidden="1" customHeight="1" thickBot="1">
      <c r="A246" s="58" t="s">
        <v>1107</v>
      </c>
      <c r="B246" s="118">
        <v>3271846.15</v>
      </c>
      <c r="C246" s="119">
        <v>1880037.4100000001</v>
      </c>
      <c r="D246" s="120">
        <v>5151883.5600000005</v>
      </c>
      <c r="E246" s="178">
        <f t="shared" si="23"/>
        <v>63.50776588591998</v>
      </c>
      <c r="G246" s="58" t="s">
        <v>1107</v>
      </c>
      <c r="H246" s="59">
        <v>39</v>
      </c>
      <c r="I246" s="1">
        <v>24</v>
      </c>
      <c r="J246" s="2">
        <v>63</v>
      </c>
      <c r="K246" s="178">
        <f t="shared" si="24"/>
        <v>61.904761904761905</v>
      </c>
      <c r="L246"/>
      <c r="M246" s="173"/>
      <c r="N246"/>
      <c r="O246"/>
      <c r="CH246">
        <v>72</v>
      </c>
    </row>
    <row r="247" spans="1:86" hidden="1">
      <c r="A247"/>
      <c r="B247"/>
      <c r="D247" s="6"/>
      <c r="E247" s="3"/>
      <c r="I247" s="6"/>
      <c r="L247"/>
      <c r="M247"/>
      <c r="N247"/>
      <c r="O247"/>
      <c r="BU247" t="e">
        <v>#N/A</v>
      </c>
      <c r="CH247" t="e">
        <v>#N/A</v>
      </c>
    </row>
    <row r="248" spans="1:86" hidden="1">
      <c r="A248" s="72" t="s">
        <v>1136</v>
      </c>
      <c r="B248" s="72">
        <v>1</v>
      </c>
      <c r="I248" s="6"/>
      <c r="N248"/>
      <c r="O248"/>
      <c r="BU248" t="e">
        <v>#N/A</v>
      </c>
      <c r="CH248" t="e">
        <v>#N/A</v>
      </c>
    </row>
    <row r="249" spans="1:86" ht="25.5" hidden="1" customHeight="1">
      <c r="A249" s="72" t="s">
        <v>1148</v>
      </c>
      <c r="B249" s="72" t="s">
        <v>1315</v>
      </c>
      <c r="N249"/>
      <c r="O249"/>
      <c r="BU249" t="e">
        <v>#N/A</v>
      </c>
      <c r="CH249" t="e">
        <v>#N/A</v>
      </c>
    </row>
    <row r="250" spans="1:86" ht="15.75" hidden="1" thickBot="1">
      <c r="A250" s="72" t="s">
        <v>1137</v>
      </c>
      <c r="B250" s="72" t="s">
        <v>1275</v>
      </c>
      <c r="N250"/>
      <c r="O250"/>
      <c r="BU250" t="e">
        <v>#N/A</v>
      </c>
      <c r="CH250" t="e">
        <v>#N/A</v>
      </c>
    </row>
    <row r="251" spans="1:86" ht="29.25" hidden="1" customHeight="1">
      <c r="A251" s="179" t="s">
        <v>1281</v>
      </c>
      <c r="B251" s="180" t="e">
        <f>C269/#REF!</f>
        <v>#REF!</v>
      </c>
      <c r="C251" s="181" t="s">
        <v>1231</v>
      </c>
      <c r="D251" s="182" t="e">
        <f>E269/#REF!</f>
        <v>#REF!</v>
      </c>
      <c r="F251" s="70"/>
      <c r="N251"/>
      <c r="O251"/>
      <c r="BU251" t="e">
        <v>#N/A</v>
      </c>
      <c r="CH251" t="e">
        <v>#N/A</v>
      </c>
    </row>
    <row r="252" spans="1:86" ht="18.75" hidden="1" customHeight="1" thickBot="1">
      <c r="A252" s="183"/>
      <c r="B252" s="183" t="s">
        <v>1270</v>
      </c>
      <c r="C252" s="183"/>
      <c r="D252" s="183"/>
      <c r="E252" s="183"/>
      <c r="F252" s="183"/>
      <c r="G252" s="183"/>
      <c r="N252"/>
      <c r="O252"/>
      <c r="BU252" t="e">
        <v>#N/A</v>
      </c>
      <c r="CH252" t="e">
        <v>#N/A</v>
      </c>
    </row>
    <row r="253" spans="1:86" ht="23.25" hidden="1" customHeight="1" thickBot="1">
      <c r="A253" s="58"/>
      <c r="B253" s="59" t="s">
        <v>1281</v>
      </c>
      <c r="C253" s="1"/>
      <c r="D253" s="1" t="s">
        <v>1232</v>
      </c>
      <c r="E253" s="2"/>
      <c r="F253" s="58" t="s">
        <v>1316</v>
      </c>
      <c r="G253" s="58" t="s">
        <v>1317</v>
      </c>
      <c r="M253"/>
      <c r="N253"/>
      <c r="O253"/>
      <c r="BU253" t="e">
        <v>#N/A</v>
      </c>
      <c r="CH253" t="e">
        <v>#N/A</v>
      </c>
    </row>
    <row r="254" spans="1:86" ht="20.25" hidden="1" customHeight="1">
      <c r="A254" s="72" t="s">
        <v>1306</v>
      </c>
      <c r="B254" s="72" t="s">
        <v>1318</v>
      </c>
      <c r="C254" s="72" t="s">
        <v>1319</v>
      </c>
      <c r="D254" s="72" t="s">
        <v>1318</v>
      </c>
      <c r="E254" s="72" t="s">
        <v>1319</v>
      </c>
      <c r="F254" s="72"/>
      <c r="G254" s="63"/>
      <c r="M254"/>
      <c r="N254"/>
      <c r="O254"/>
      <c r="BU254" t="e">
        <v>#N/A</v>
      </c>
      <c r="CH254" t="e">
        <v>#N/A</v>
      </c>
    </row>
    <row r="255" spans="1:86" hidden="1">
      <c r="A255" s="184" t="s">
        <v>203</v>
      </c>
      <c r="B255" s="184">
        <v>5</v>
      </c>
      <c r="C255" s="185">
        <v>107436.67</v>
      </c>
      <c r="D255" s="186">
        <v>4</v>
      </c>
      <c r="E255" s="187">
        <v>159807.72</v>
      </c>
      <c r="F255" s="186">
        <v>9</v>
      </c>
      <c r="G255" s="188">
        <v>267244.39</v>
      </c>
      <c r="M255"/>
      <c r="N255"/>
      <c r="O255"/>
      <c r="BU255" t="e">
        <v>#N/A</v>
      </c>
      <c r="CH255" t="e">
        <v>#N/A</v>
      </c>
    </row>
    <row r="256" spans="1:86" hidden="1">
      <c r="A256" s="184" t="s">
        <v>22</v>
      </c>
      <c r="B256" s="184"/>
      <c r="C256" s="185"/>
      <c r="D256" s="186">
        <v>3</v>
      </c>
      <c r="E256" s="187">
        <v>218243.86</v>
      </c>
      <c r="F256" s="186">
        <v>3</v>
      </c>
      <c r="G256" s="188">
        <v>218243.86</v>
      </c>
      <c r="M256"/>
      <c r="N256"/>
      <c r="O256"/>
      <c r="BU256" t="e">
        <v>#N/A</v>
      </c>
      <c r="CH256" t="e">
        <v>#N/A</v>
      </c>
    </row>
    <row r="257" spans="1:86" hidden="1">
      <c r="A257" s="184" t="s">
        <v>34</v>
      </c>
      <c r="B257" s="184"/>
      <c r="C257" s="185"/>
      <c r="D257" s="186">
        <v>1</v>
      </c>
      <c r="E257" s="187">
        <v>34016</v>
      </c>
      <c r="F257" s="186">
        <v>1</v>
      </c>
      <c r="G257" s="188">
        <v>34016</v>
      </c>
      <c r="M257"/>
      <c r="N257"/>
      <c r="O257"/>
      <c r="BU257" t="e">
        <v>#N/A</v>
      </c>
      <c r="CH257" t="e">
        <v>#N/A</v>
      </c>
    </row>
    <row r="258" spans="1:86" hidden="1">
      <c r="A258" s="184" t="s">
        <v>97</v>
      </c>
      <c r="B258" s="184"/>
      <c r="C258" s="185"/>
      <c r="D258" s="186">
        <v>1</v>
      </c>
      <c r="E258" s="187">
        <v>5294</v>
      </c>
      <c r="F258" s="186">
        <v>1</v>
      </c>
      <c r="G258" s="188">
        <v>5294</v>
      </c>
      <c r="M258"/>
      <c r="N258"/>
      <c r="O258"/>
      <c r="BU258" t="e">
        <v>#N/A</v>
      </c>
      <c r="CH258" t="e">
        <v>#N/A</v>
      </c>
    </row>
    <row r="259" spans="1:86" hidden="1">
      <c r="A259" s="184" t="s">
        <v>18</v>
      </c>
      <c r="B259" s="184">
        <v>3</v>
      </c>
      <c r="C259" s="185">
        <v>149411.74</v>
      </c>
      <c r="D259" s="186">
        <v>2</v>
      </c>
      <c r="E259" s="187">
        <v>154044</v>
      </c>
      <c r="F259" s="186">
        <v>5</v>
      </c>
      <c r="G259" s="188">
        <v>303455.74</v>
      </c>
      <c r="M259"/>
      <c r="N259"/>
      <c r="O259"/>
      <c r="BU259" t="e">
        <v>#N/A</v>
      </c>
      <c r="CH259" t="e">
        <v>#N/A</v>
      </c>
    </row>
    <row r="260" spans="1:86" hidden="1">
      <c r="A260" s="184" t="s">
        <v>315</v>
      </c>
      <c r="B260" s="184"/>
      <c r="C260" s="185"/>
      <c r="D260" s="186">
        <v>1</v>
      </c>
      <c r="E260" s="187">
        <v>26889</v>
      </c>
      <c r="F260" s="186">
        <v>1</v>
      </c>
      <c r="G260" s="188">
        <v>26889</v>
      </c>
      <c r="M260"/>
      <c r="N260"/>
      <c r="O260"/>
      <c r="BU260" t="e">
        <v>#N/A</v>
      </c>
      <c r="CH260" t="e">
        <v>#N/A</v>
      </c>
    </row>
    <row r="261" spans="1:86" hidden="1">
      <c r="A261" s="184" t="s">
        <v>230</v>
      </c>
      <c r="B261" s="184"/>
      <c r="C261" s="185"/>
      <c r="D261" s="186">
        <v>1</v>
      </c>
      <c r="E261" s="187">
        <v>162820</v>
      </c>
      <c r="F261" s="186">
        <v>1</v>
      </c>
      <c r="G261" s="188">
        <v>162820</v>
      </c>
      <c r="M261"/>
      <c r="N261"/>
      <c r="O261"/>
      <c r="BU261" t="e">
        <v>#N/A</v>
      </c>
      <c r="CH261" t="e">
        <v>#N/A</v>
      </c>
    </row>
    <row r="262" spans="1:86" hidden="1">
      <c r="A262" s="184" t="s">
        <v>324</v>
      </c>
      <c r="B262" s="184">
        <v>2</v>
      </c>
      <c r="C262" s="185">
        <v>18974.09</v>
      </c>
      <c r="D262" s="186">
        <v>3</v>
      </c>
      <c r="E262" s="187">
        <v>131159</v>
      </c>
      <c r="F262" s="186">
        <v>5</v>
      </c>
      <c r="G262" s="188">
        <v>150133.09</v>
      </c>
      <c r="M262"/>
      <c r="N262"/>
      <c r="O262"/>
      <c r="BU262" t="e">
        <v>#N/A</v>
      </c>
      <c r="CH262" t="e">
        <v>#N/A</v>
      </c>
    </row>
    <row r="263" spans="1:86" hidden="1">
      <c r="A263" s="184" t="s">
        <v>1320</v>
      </c>
      <c r="B263" s="184">
        <v>2</v>
      </c>
      <c r="C263" s="185">
        <v>252320</v>
      </c>
      <c r="D263" s="186">
        <v>2</v>
      </c>
      <c r="E263" s="187">
        <v>33588.76</v>
      </c>
      <c r="F263" s="186">
        <v>4</v>
      </c>
      <c r="G263" s="188">
        <v>285908.76</v>
      </c>
      <c r="M263"/>
      <c r="N263"/>
      <c r="O263"/>
      <c r="BU263" t="e">
        <v>#N/A</v>
      </c>
      <c r="CH263" t="e">
        <v>#N/A</v>
      </c>
    </row>
    <row r="264" spans="1:86" hidden="1">
      <c r="A264" s="184" t="s">
        <v>73</v>
      </c>
      <c r="B264" s="184">
        <v>3</v>
      </c>
      <c r="C264" s="185">
        <v>102340.3</v>
      </c>
      <c r="D264" s="186">
        <v>4</v>
      </c>
      <c r="E264" s="187">
        <v>94200.72</v>
      </c>
      <c r="F264" s="186">
        <v>7</v>
      </c>
      <c r="G264" s="188">
        <v>196541.02000000002</v>
      </c>
      <c r="J264"/>
      <c r="K264"/>
      <c r="L264"/>
      <c r="M264"/>
      <c r="N264"/>
      <c r="O264"/>
      <c r="BU264" t="e">
        <v>#N/A</v>
      </c>
      <c r="CH264" t="e">
        <v>#N/A</v>
      </c>
    </row>
    <row r="265" spans="1:86" hidden="1">
      <c r="A265" s="184" t="s">
        <v>49</v>
      </c>
      <c r="B265" s="184">
        <v>1</v>
      </c>
      <c r="C265" s="185">
        <v>123788</v>
      </c>
      <c r="D265" s="186">
        <v>2</v>
      </c>
      <c r="E265" s="187">
        <v>120121</v>
      </c>
      <c r="F265" s="186">
        <v>3</v>
      </c>
      <c r="G265" s="188">
        <v>243909</v>
      </c>
      <c r="J265"/>
      <c r="K265"/>
      <c r="L265"/>
      <c r="M265"/>
      <c r="N265"/>
      <c r="O265"/>
      <c r="BU265" t="e">
        <v>#N/A</v>
      </c>
      <c r="CH265" t="e">
        <v>#N/A</v>
      </c>
    </row>
    <row r="266" spans="1:86" hidden="1">
      <c r="A266" s="184" t="s">
        <v>349</v>
      </c>
      <c r="B266" s="184"/>
      <c r="C266" s="185"/>
      <c r="D266" s="186">
        <v>2</v>
      </c>
      <c r="E266" s="187">
        <v>33653.520000000004</v>
      </c>
      <c r="F266" s="186">
        <v>2</v>
      </c>
      <c r="G266" s="188">
        <v>33653.520000000004</v>
      </c>
      <c r="J266"/>
      <c r="K266"/>
      <c r="L266"/>
      <c r="M266"/>
      <c r="N266"/>
      <c r="O266"/>
      <c r="BU266" t="e">
        <v>#N/A</v>
      </c>
      <c r="CH266" t="e">
        <v>#N/A</v>
      </c>
    </row>
    <row r="267" spans="1:86" hidden="1">
      <c r="A267" s="184" t="s">
        <v>152</v>
      </c>
      <c r="B267" s="184"/>
      <c r="C267" s="185"/>
      <c r="D267" s="186">
        <v>3</v>
      </c>
      <c r="E267" s="187">
        <v>60944.19</v>
      </c>
      <c r="F267" s="186">
        <v>3</v>
      </c>
      <c r="G267" s="188">
        <v>60944.19</v>
      </c>
      <c r="J267"/>
      <c r="K267"/>
      <c r="L267"/>
      <c r="M267"/>
      <c r="N267"/>
      <c r="O267"/>
      <c r="BU267" t="e">
        <v>#N/A</v>
      </c>
      <c r="CH267" t="e">
        <v>#N/A</v>
      </c>
    </row>
    <row r="268" spans="1:86" ht="15.75" hidden="1" thickBot="1">
      <c r="A268" s="184" t="s">
        <v>333</v>
      </c>
      <c r="B268" s="184">
        <v>2</v>
      </c>
      <c r="C268" s="185">
        <v>145642</v>
      </c>
      <c r="D268" s="186">
        <v>2</v>
      </c>
      <c r="E268" s="187">
        <v>117711</v>
      </c>
      <c r="F268" s="186">
        <v>4</v>
      </c>
      <c r="G268" s="188">
        <v>263353</v>
      </c>
      <c r="J268"/>
      <c r="K268"/>
      <c r="L268"/>
      <c r="M268"/>
      <c r="N268"/>
      <c r="O268"/>
      <c r="BU268" t="e">
        <v>#N/A</v>
      </c>
      <c r="CH268" t="e">
        <v>#N/A</v>
      </c>
    </row>
    <row r="269" spans="1:86" ht="21.75" hidden="1" customHeight="1" thickBot="1">
      <c r="A269" s="58" t="s">
        <v>1107</v>
      </c>
      <c r="B269" s="59">
        <v>18</v>
      </c>
      <c r="C269" s="119">
        <v>899912.8</v>
      </c>
      <c r="D269" s="1">
        <v>31</v>
      </c>
      <c r="E269" s="119">
        <v>1352492.77</v>
      </c>
      <c r="F269" s="1">
        <v>49</v>
      </c>
      <c r="G269" s="189">
        <v>2252405.5700000003</v>
      </c>
      <c r="J269"/>
      <c r="K269"/>
      <c r="L269"/>
      <c r="M269"/>
      <c r="N269"/>
      <c r="O269"/>
      <c r="BU269" t="e">
        <v>#N/A</v>
      </c>
      <c r="CH269">
        <v>72</v>
      </c>
    </row>
    <row r="270" spans="1:86" hidden="1">
      <c r="A270"/>
      <c r="B270"/>
      <c r="J270"/>
      <c r="K270" s="172"/>
      <c r="L270" s="173"/>
      <c r="M270" s="173"/>
      <c r="N270"/>
      <c r="O270"/>
      <c r="BU270" t="e">
        <v>#N/A</v>
      </c>
      <c r="CH270" t="e">
        <v>#N/A</v>
      </c>
    </row>
    <row r="271" spans="1:86" hidden="1">
      <c r="A271" s="152" t="s">
        <v>1136</v>
      </c>
      <c r="B271" s="153" t="s">
        <v>1304</v>
      </c>
      <c r="G271" s="152" t="s">
        <v>1136</v>
      </c>
      <c r="H271" s="153" t="s">
        <v>1304</v>
      </c>
      <c r="J271"/>
      <c r="K271"/>
      <c r="L271"/>
      <c r="M271" s="173"/>
      <c r="N271"/>
      <c r="O271"/>
      <c r="BM271" t="e">
        <v>#N/A</v>
      </c>
      <c r="CH271" t="e">
        <v>#N/A</v>
      </c>
    </row>
    <row r="272" spans="1:86" ht="21.75" hidden="1" customHeight="1" thickBot="1">
      <c r="A272"/>
      <c r="B272"/>
      <c r="J272"/>
      <c r="K272"/>
      <c r="L272"/>
      <c r="M272" s="173"/>
      <c r="N272"/>
      <c r="O272"/>
      <c r="BM272" t="e">
        <v>#N/A</v>
      </c>
      <c r="CH272" t="e">
        <v>#N/A</v>
      </c>
    </row>
    <row r="273" spans="1:86" ht="19.5" hidden="1" customHeight="1" thickBot="1">
      <c r="A273" s="155" t="s">
        <v>1314</v>
      </c>
      <c r="B273" s="130" t="s">
        <v>1138</v>
      </c>
      <c r="C273" s="190"/>
      <c r="D273" s="191"/>
      <c r="G273" s="155" t="s">
        <v>1294</v>
      </c>
      <c r="H273" s="130" t="s">
        <v>1138</v>
      </c>
      <c r="I273" s="190"/>
      <c r="J273" s="191"/>
      <c r="K273"/>
      <c r="L273"/>
      <c r="M273" s="173"/>
      <c r="N273"/>
      <c r="O273"/>
      <c r="BM273" t="e">
        <v>#N/A</v>
      </c>
      <c r="CH273" t="e">
        <v>#N/A</v>
      </c>
    </row>
    <row r="274" spans="1:86" ht="26.25" hidden="1" customHeight="1" thickBot="1">
      <c r="A274" s="177" t="s">
        <v>10</v>
      </c>
      <c r="B274" s="59" t="s">
        <v>1281</v>
      </c>
      <c r="C274" s="2" t="s">
        <v>1232</v>
      </c>
      <c r="D274" s="58" t="s">
        <v>1107</v>
      </c>
      <c r="E274" s="133" t="s">
        <v>1299</v>
      </c>
      <c r="G274" s="108" t="s">
        <v>10</v>
      </c>
      <c r="H274" s="192" t="s">
        <v>1281</v>
      </c>
      <c r="I274" s="193" t="s">
        <v>1232</v>
      </c>
      <c r="J274" s="58" t="s">
        <v>1107</v>
      </c>
      <c r="K274" s="133" t="s">
        <v>1299</v>
      </c>
      <c r="L274"/>
      <c r="M274" s="173"/>
      <c r="N274"/>
      <c r="O274"/>
      <c r="BM274" t="e">
        <v>#N/A</v>
      </c>
      <c r="CH274" t="e">
        <v>#N/A</v>
      </c>
    </row>
    <row r="275" spans="1:86" ht="18.75" hidden="1" customHeight="1">
      <c r="A275" s="63" t="s">
        <v>203</v>
      </c>
      <c r="B275" s="65">
        <v>735064.54</v>
      </c>
      <c r="C275" s="66">
        <v>236880.66</v>
      </c>
      <c r="D275" s="67">
        <v>971945.20000000007</v>
      </c>
      <c r="E275" s="157">
        <f t="shared" ref="E275:E287" si="25">B275*100/D275</f>
        <v>75.628187679716916</v>
      </c>
      <c r="G275" s="61" t="s">
        <v>203</v>
      </c>
      <c r="H275" s="194">
        <v>11</v>
      </c>
      <c r="I275" s="195">
        <v>5</v>
      </c>
      <c r="J275" s="196">
        <v>16</v>
      </c>
      <c r="K275" s="157">
        <f t="shared" ref="K275:K287" si="26">H275*100/J275</f>
        <v>68.75</v>
      </c>
      <c r="L275"/>
      <c r="M275" s="173"/>
      <c r="N275"/>
      <c r="O275"/>
      <c r="BM275" t="e">
        <v>#N/A</v>
      </c>
      <c r="CH275" t="e">
        <v>#N/A</v>
      </c>
    </row>
    <row r="276" spans="1:86" ht="18.75" hidden="1" customHeight="1">
      <c r="A276" s="63" t="s">
        <v>42</v>
      </c>
      <c r="B276" s="65"/>
      <c r="C276" s="66">
        <v>153681.54999999999</v>
      </c>
      <c r="D276" s="67">
        <v>153681.54999999999</v>
      </c>
      <c r="E276" s="158">
        <f t="shared" si="25"/>
        <v>0</v>
      </c>
      <c r="G276" s="63" t="s">
        <v>42</v>
      </c>
      <c r="H276" s="197"/>
      <c r="I276" s="3">
        <v>2</v>
      </c>
      <c r="J276" s="198">
        <v>2</v>
      </c>
      <c r="K276" s="158">
        <f t="shared" si="26"/>
        <v>0</v>
      </c>
      <c r="L276"/>
      <c r="M276" s="173"/>
      <c r="N276"/>
      <c r="O276"/>
      <c r="BM276" t="e">
        <v>#N/A</v>
      </c>
      <c r="CH276" t="e">
        <v>#N/A</v>
      </c>
    </row>
    <row r="277" spans="1:86" ht="18.75" hidden="1" customHeight="1">
      <c r="A277" s="63" t="s">
        <v>22</v>
      </c>
      <c r="B277" s="65">
        <v>160694.6</v>
      </c>
      <c r="C277" s="66">
        <v>8606.6299999999992</v>
      </c>
      <c r="D277" s="67">
        <v>169301.23</v>
      </c>
      <c r="E277" s="158">
        <f t="shared" si="25"/>
        <v>94.916380702018515</v>
      </c>
      <c r="G277" s="63" t="s">
        <v>22</v>
      </c>
      <c r="H277" s="197">
        <v>4</v>
      </c>
      <c r="I277" s="3">
        <v>1</v>
      </c>
      <c r="J277" s="198">
        <v>5</v>
      </c>
      <c r="K277" s="158">
        <f t="shared" si="26"/>
        <v>80</v>
      </c>
      <c r="L277"/>
      <c r="M277" s="173"/>
      <c r="N277"/>
      <c r="O277"/>
      <c r="BM277" t="e">
        <v>#N/A</v>
      </c>
      <c r="CH277" t="e">
        <v>#N/A</v>
      </c>
    </row>
    <row r="278" spans="1:86" ht="18.75" hidden="1" customHeight="1">
      <c r="A278" s="63" t="s">
        <v>34</v>
      </c>
      <c r="B278" s="65">
        <v>3086883.14</v>
      </c>
      <c r="C278" s="66">
        <v>384406</v>
      </c>
      <c r="D278" s="67">
        <v>3471289.14</v>
      </c>
      <c r="E278" s="158">
        <f t="shared" si="25"/>
        <v>88.9261313449677</v>
      </c>
      <c r="G278" s="63" t="s">
        <v>34</v>
      </c>
      <c r="H278" s="197">
        <v>34</v>
      </c>
      <c r="I278" s="3">
        <v>5</v>
      </c>
      <c r="J278" s="198">
        <v>39</v>
      </c>
      <c r="K278" s="158">
        <f t="shared" si="26"/>
        <v>87.179487179487182</v>
      </c>
      <c r="L278"/>
      <c r="M278" s="173"/>
      <c r="N278"/>
      <c r="O278"/>
      <c r="BM278" t="e">
        <v>#N/A</v>
      </c>
      <c r="CH278" t="e">
        <v>#N/A</v>
      </c>
    </row>
    <row r="279" spans="1:86" ht="18.75" hidden="1" customHeight="1">
      <c r="A279" s="63" t="s">
        <v>65</v>
      </c>
      <c r="B279" s="65">
        <v>575831.19999999995</v>
      </c>
      <c r="C279" s="66">
        <v>480879.33</v>
      </c>
      <c r="D279" s="67">
        <v>1056710.53</v>
      </c>
      <c r="E279" s="158">
        <f t="shared" si="25"/>
        <v>54.492804193027197</v>
      </c>
      <c r="G279" s="63" t="s">
        <v>65</v>
      </c>
      <c r="H279" s="197">
        <v>7</v>
      </c>
      <c r="I279" s="3">
        <v>7</v>
      </c>
      <c r="J279" s="198">
        <v>14</v>
      </c>
      <c r="K279" s="158">
        <f t="shared" si="26"/>
        <v>50</v>
      </c>
      <c r="L279"/>
      <c r="M279" s="173"/>
      <c r="N279"/>
      <c r="O279"/>
      <c r="BM279" t="e">
        <v>#N/A</v>
      </c>
      <c r="CH279" t="e">
        <v>#N/A</v>
      </c>
    </row>
    <row r="280" spans="1:86" ht="18.75" hidden="1" customHeight="1" thickBot="1">
      <c r="A280" s="63" t="s">
        <v>1321</v>
      </c>
      <c r="B280" s="65">
        <v>655009.32000000007</v>
      </c>
      <c r="C280" s="66">
        <v>292557</v>
      </c>
      <c r="D280" s="67">
        <v>947566.32000000007</v>
      </c>
      <c r="E280" s="158">
        <f t="shared" si="25"/>
        <v>69.125432824585829</v>
      </c>
      <c r="G280" s="64" t="s">
        <v>1321</v>
      </c>
      <c r="H280" s="197">
        <v>9</v>
      </c>
      <c r="I280" s="3">
        <v>3</v>
      </c>
      <c r="J280" s="198">
        <v>12</v>
      </c>
      <c r="K280" s="158">
        <f t="shared" si="26"/>
        <v>75</v>
      </c>
      <c r="L280"/>
      <c r="M280" s="173"/>
      <c r="N280"/>
      <c r="O280"/>
      <c r="BM280" t="e">
        <v>#N/A</v>
      </c>
      <c r="CH280" t="e">
        <v>#N/A</v>
      </c>
    </row>
    <row r="281" spans="1:86" ht="18.75" hidden="1" customHeight="1" thickBot="1">
      <c r="A281" s="63" t="s">
        <v>18</v>
      </c>
      <c r="B281" s="65">
        <v>34875.15</v>
      </c>
      <c r="C281" s="66"/>
      <c r="D281" s="67">
        <v>34875.15</v>
      </c>
      <c r="E281" s="158">
        <f t="shared" si="25"/>
        <v>100</v>
      </c>
      <c r="G281" s="199" t="s">
        <v>18</v>
      </c>
      <c r="H281" s="197">
        <v>1</v>
      </c>
      <c r="I281" s="3"/>
      <c r="J281" s="198">
        <v>1</v>
      </c>
      <c r="K281" s="158">
        <f t="shared" si="26"/>
        <v>100</v>
      </c>
      <c r="L281"/>
      <c r="M281" s="173"/>
      <c r="N281"/>
      <c r="O281"/>
      <c r="BM281" t="e">
        <v>#N/A</v>
      </c>
      <c r="CH281" t="e">
        <v>#N/A</v>
      </c>
    </row>
    <row r="282" spans="1:86" ht="18.75" hidden="1" customHeight="1">
      <c r="A282" s="63" t="s">
        <v>315</v>
      </c>
      <c r="B282" s="65">
        <v>738134.39</v>
      </c>
      <c r="C282" s="66">
        <v>150134</v>
      </c>
      <c r="D282" s="67">
        <v>888268.39</v>
      </c>
      <c r="E282" s="158">
        <f t="shared" si="25"/>
        <v>83.098126457027249</v>
      </c>
      <c r="G282" s="61" t="s">
        <v>315</v>
      </c>
      <c r="H282" s="197">
        <v>6</v>
      </c>
      <c r="I282" s="3">
        <v>2</v>
      </c>
      <c r="J282" s="198">
        <v>8</v>
      </c>
      <c r="K282" s="158">
        <f t="shared" si="26"/>
        <v>75</v>
      </c>
      <c r="L282"/>
      <c r="M282" s="173"/>
      <c r="N282"/>
      <c r="O282"/>
      <c r="BM282" t="e">
        <v>#N/A</v>
      </c>
      <c r="CH282" t="e">
        <v>#N/A</v>
      </c>
    </row>
    <row r="283" spans="1:86" ht="18.75" hidden="1" customHeight="1">
      <c r="A283" s="63" t="s">
        <v>230</v>
      </c>
      <c r="B283" s="65">
        <v>62037.279999999999</v>
      </c>
      <c r="C283" s="66">
        <v>65047</v>
      </c>
      <c r="D283" s="67">
        <v>127084.28</v>
      </c>
      <c r="E283" s="158">
        <f t="shared" si="25"/>
        <v>48.815856689749509</v>
      </c>
      <c r="G283" s="63" t="s">
        <v>230</v>
      </c>
      <c r="H283" s="197">
        <v>1</v>
      </c>
      <c r="I283" s="3">
        <v>1</v>
      </c>
      <c r="J283" s="198">
        <v>2</v>
      </c>
      <c r="K283" s="158">
        <f t="shared" si="26"/>
        <v>50</v>
      </c>
      <c r="L283"/>
      <c r="M283"/>
      <c r="N283"/>
      <c r="O283"/>
      <c r="BM283" t="e">
        <v>#N/A</v>
      </c>
      <c r="CH283" t="e">
        <v>#N/A</v>
      </c>
    </row>
    <row r="284" spans="1:86" ht="18.75" hidden="1" customHeight="1">
      <c r="A284" s="63" t="s">
        <v>14</v>
      </c>
      <c r="B284" s="65">
        <v>271742</v>
      </c>
      <c r="C284" s="66">
        <v>140030</v>
      </c>
      <c r="D284" s="67">
        <v>411772</v>
      </c>
      <c r="E284" s="158">
        <f t="shared" si="25"/>
        <v>65.993316689818641</v>
      </c>
      <c r="G284" s="63" t="s">
        <v>14</v>
      </c>
      <c r="H284" s="197">
        <v>2</v>
      </c>
      <c r="I284" s="3">
        <v>3</v>
      </c>
      <c r="J284" s="198">
        <v>5</v>
      </c>
      <c r="K284" s="158">
        <f t="shared" si="26"/>
        <v>40</v>
      </c>
      <c r="L284"/>
      <c r="M284"/>
      <c r="N284"/>
      <c r="O284"/>
      <c r="BM284" t="e">
        <v>#N/A</v>
      </c>
      <c r="CH284" t="e">
        <v>#N/A</v>
      </c>
    </row>
    <row r="285" spans="1:86" ht="18.75" hidden="1" customHeight="1">
      <c r="A285" s="63" t="s">
        <v>349</v>
      </c>
      <c r="B285" s="65">
        <v>150482.33000000002</v>
      </c>
      <c r="C285" s="66"/>
      <c r="D285" s="67">
        <v>150482.33000000002</v>
      </c>
      <c r="E285" s="158">
        <f t="shared" si="25"/>
        <v>100</v>
      </c>
      <c r="G285" s="63" t="s">
        <v>349</v>
      </c>
      <c r="H285" s="197">
        <v>2</v>
      </c>
      <c r="I285" s="3"/>
      <c r="J285" s="198">
        <v>2</v>
      </c>
      <c r="K285" s="158">
        <f t="shared" si="26"/>
        <v>100</v>
      </c>
      <c r="CH285" t="e">
        <v>#N/A</v>
      </c>
    </row>
    <row r="286" spans="1:86" ht="18.75" hidden="1" customHeight="1" thickBot="1">
      <c r="A286" s="63" t="s">
        <v>152</v>
      </c>
      <c r="B286" s="65">
        <v>88017</v>
      </c>
      <c r="C286" s="66"/>
      <c r="D286" s="67">
        <v>88017</v>
      </c>
      <c r="E286" s="200">
        <f t="shared" si="25"/>
        <v>100</v>
      </c>
      <c r="G286" s="64" t="s">
        <v>152</v>
      </c>
      <c r="H286" s="197">
        <v>1</v>
      </c>
      <c r="I286" s="3"/>
      <c r="J286" s="198">
        <v>1</v>
      </c>
      <c r="K286" s="200">
        <f t="shared" si="26"/>
        <v>100</v>
      </c>
      <c r="CH286" t="e">
        <v>#N/A</v>
      </c>
    </row>
    <row r="287" spans="1:86" ht="27.75" hidden="1" customHeight="1" thickBot="1">
      <c r="A287" s="58" t="s">
        <v>1107</v>
      </c>
      <c r="B287" s="118">
        <v>6558770.9500000011</v>
      </c>
      <c r="C287" s="119">
        <v>1912222.17</v>
      </c>
      <c r="D287" s="120">
        <v>8470993.120000001</v>
      </c>
      <c r="E287" s="201">
        <f t="shared" si="25"/>
        <v>77.426233938435786</v>
      </c>
      <c r="G287" s="58" t="s">
        <v>1107</v>
      </c>
      <c r="H287" s="192">
        <v>78</v>
      </c>
      <c r="I287" s="202">
        <v>29</v>
      </c>
      <c r="J287" s="58">
        <v>107</v>
      </c>
      <c r="K287" s="201">
        <f t="shared" si="26"/>
        <v>72.89719626168224</v>
      </c>
      <c r="CH287">
        <v>72</v>
      </c>
    </row>
    <row r="288" spans="1:86">
      <c r="CH288" t="e">
        <v>#N/A</v>
      </c>
    </row>
    <row r="289" spans="1:86">
      <c r="CH289" t="e">
        <v>#N/A</v>
      </c>
    </row>
    <row r="290" spans="1:86" s="3" customFormat="1" ht="33" customHeight="1">
      <c r="B290" s="57"/>
      <c r="E290" s="169"/>
      <c r="F290" s="170"/>
      <c r="G290" s="170"/>
      <c r="H290" s="171"/>
      <c r="I290" s="41"/>
      <c r="J290" s="41"/>
      <c r="K290" s="172"/>
      <c r="L290" s="173"/>
      <c r="M290" s="173"/>
      <c r="N290" s="173"/>
      <c r="O290" s="173"/>
      <c r="AD290"/>
      <c r="BU290"/>
      <c r="CH290" t="e">
        <v>#N/A</v>
      </c>
    </row>
    <row r="291" spans="1:86" ht="15" customHeight="1">
      <c r="A291" s="349" t="s">
        <v>1136</v>
      </c>
      <c r="B291" s="350">
        <v>1</v>
      </c>
      <c r="E291" s="163"/>
      <c r="H291" s="3"/>
      <c r="J291"/>
      <c r="K291" s="3"/>
      <c r="L291" s="3"/>
      <c r="T291" s="161"/>
      <c r="CH291" t="e">
        <v>#N/A</v>
      </c>
    </row>
    <row r="292" spans="1:86" ht="15" customHeight="1">
      <c r="A292" s="349" t="s">
        <v>1159</v>
      </c>
      <c r="B292" s="351" t="s">
        <v>1275</v>
      </c>
      <c r="J292"/>
      <c r="BU292" t="e">
        <v>#N/A</v>
      </c>
      <c r="CH292" t="e">
        <v>#N/A</v>
      </c>
    </row>
    <row r="293" spans="1:86" s="3" customFormat="1" ht="15" customHeight="1">
      <c r="A293" s="349" t="s">
        <v>11</v>
      </c>
      <c r="B293" s="351" t="s">
        <v>1275</v>
      </c>
      <c r="H293"/>
      <c r="I293"/>
      <c r="J293"/>
      <c r="N293" s="6"/>
      <c r="O293" s="6"/>
      <c r="P293" s="102"/>
      <c r="Q293" s="102"/>
      <c r="R293" s="102"/>
      <c r="W293"/>
      <c r="BU293" t="e">
        <v>#N/A</v>
      </c>
      <c r="CH293" t="e">
        <v>#N/A</v>
      </c>
    </row>
    <row r="294" spans="1:86" ht="15" customHeight="1">
      <c r="A294" s="3" t="s">
        <v>1322</v>
      </c>
      <c r="F294" s="3"/>
      <c r="J294"/>
      <c r="K294" s="3"/>
      <c r="BU294" t="e">
        <v>#N/A</v>
      </c>
      <c r="CH294" t="e">
        <v>#N/A</v>
      </c>
    </row>
    <row r="295" spans="1:86" s="3" customFormat="1" ht="15.75" thickBot="1">
      <c r="A295" s="367" t="s">
        <v>1285</v>
      </c>
      <c r="B295" s="389" t="s">
        <v>1145</v>
      </c>
      <c r="C295" s="376"/>
      <c r="D295" s="376"/>
      <c r="E295" s="376"/>
      <c r="F295"/>
      <c r="H295"/>
      <c r="I295"/>
      <c r="BT295" t="e">
        <v>#N/A</v>
      </c>
      <c r="CH295" t="e">
        <v>#N/A</v>
      </c>
    </row>
    <row r="296" spans="1:86" s="3" customFormat="1" ht="32.25" customHeight="1" thickBot="1">
      <c r="A296" s="380" t="s">
        <v>10</v>
      </c>
      <c r="B296" s="364" t="s">
        <v>1231</v>
      </c>
      <c r="C296" s="365" t="s">
        <v>1280</v>
      </c>
      <c r="D296" s="366" t="s">
        <v>1282</v>
      </c>
      <c r="E296" s="352" t="s">
        <v>1107</v>
      </c>
      <c r="F296" s="106" t="s">
        <v>1289</v>
      </c>
      <c r="G296" s="106" t="s">
        <v>1290</v>
      </c>
      <c r="H296" s="107" t="s">
        <v>1291</v>
      </c>
      <c r="I296"/>
      <c r="BT296" t="e">
        <v>#N/A</v>
      </c>
      <c r="CH296" t="e">
        <v>#N/A</v>
      </c>
    </row>
    <row r="297" spans="1:86" s="3" customFormat="1" ht="22.5" customHeight="1">
      <c r="A297" s="379" t="s">
        <v>113</v>
      </c>
      <c r="B297" s="385">
        <v>6045.46</v>
      </c>
      <c r="C297" s="385">
        <v>863363.58000000007</v>
      </c>
      <c r="D297" s="385">
        <v>8285</v>
      </c>
      <c r="E297" s="357">
        <v>877694.04</v>
      </c>
      <c r="F297" s="110">
        <f t="shared" ref="F297:F315" si="27">+C297*100/E297</f>
        <v>98.367260190122735</v>
      </c>
      <c r="G297" s="236">
        <f t="shared" ref="G297:G315" si="28">+D297*100/E297</f>
        <v>0.94395081001119707</v>
      </c>
      <c r="H297" s="239">
        <f t="shared" ref="H297:H315" si="29">F297+G297</f>
        <v>99.311211000133937</v>
      </c>
      <c r="BT297" t="e">
        <v>#N/A</v>
      </c>
      <c r="CH297">
        <v>72</v>
      </c>
    </row>
    <row r="298" spans="1:86" s="3" customFormat="1" ht="22.5" customHeight="1">
      <c r="A298" s="379" t="s">
        <v>203</v>
      </c>
      <c r="B298" s="385">
        <v>38761</v>
      </c>
      <c r="C298" s="385">
        <v>598218.76</v>
      </c>
      <c r="D298" s="385">
        <v>82500</v>
      </c>
      <c r="E298" s="357">
        <v>719479.76</v>
      </c>
      <c r="F298" s="114">
        <f t="shared" si="27"/>
        <v>83.146016505036911</v>
      </c>
      <c r="G298" s="237">
        <f t="shared" si="28"/>
        <v>11.466618602307868</v>
      </c>
      <c r="H298" s="240">
        <f t="shared" si="29"/>
        <v>94.612635107344772</v>
      </c>
      <c r="I298" s="205"/>
      <c r="J298" s="205"/>
      <c r="K298" s="206"/>
      <c r="L298" s="207"/>
      <c r="M298" s="207"/>
      <c r="N298" s="207"/>
      <c r="W298"/>
      <c r="BT298" t="e">
        <v>#N/A</v>
      </c>
      <c r="CH298" t="e">
        <v>#N/A</v>
      </c>
    </row>
    <row r="299" spans="1:86" s="3" customFormat="1" ht="22.5" customHeight="1">
      <c r="A299" s="379" t="s">
        <v>42</v>
      </c>
      <c r="B299" s="385">
        <v>205236.33000000002</v>
      </c>
      <c r="C299" s="385">
        <v>1281092.52</v>
      </c>
      <c r="D299" s="385">
        <v>119836</v>
      </c>
      <c r="E299" s="357">
        <v>1606164.85</v>
      </c>
      <c r="F299" s="114">
        <f t="shared" si="27"/>
        <v>79.760961024642015</v>
      </c>
      <c r="G299" s="237">
        <f t="shared" si="28"/>
        <v>7.4610025241182427</v>
      </c>
      <c r="H299" s="240">
        <f t="shared" si="29"/>
        <v>87.221963548760257</v>
      </c>
      <c r="I299" s="205"/>
      <c r="J299" s="205"/>
      <c r="K299" s="206"/>
      <c r="L299" s="207"/>
      <c r="M299" s="207"/>
      <c r="N299" s="207"/>
      <c r="W299"/>
      <c r="BT299" t="e">
        <v>#N/A</v>
      </c>
      <c r="CH299" t="e">
        <v>#N/A</v>
      </c>
    </row>
    <row r="300" spans="1:86" s="3" customFormat="1" ht="22.5" customHeight="1">
      <c r="A300" s="379" t="s">
        <v>22</v>
      </c>
      <c r="B300" s="385">
        <v>18294.07</v>
      </c>
      <c r="C300" s="385">
        <v>625215.66</v>
      </c>
      <c r="D300" s="385">
        <v>20100.489999999998</v>
      </c>
      <c r="E300" s="357">
        <v>663610.22</v>
      </c>
      <c r="F300" s="114">
        <f t="shared" si="27"/>
        <v>94.214290430909884</v>
      </c>
      <c r="G300" s="237">
        <f t="shared" si="28"/>
        <v>3.0289602833422302</v>
      </c>
      <c r="H300" s="240">
        <f t="shared" si="29"/>
        <v>97.243250714252113</v>
      </c>
      <c r="I300" s="205"/>
      <c r="J300" s="205"/>
      <c r="K300" s="206"/>
      <c r="L300" s="207"/>
      <c r="M300" s="207"/>
      <c r="N300" s="207"/>
      <c r="W300"/>
      <c r="BT300" t="e">
        <v>#N/A</v>
      </c>
      <c r="CH300" t="e">
        <v>#N/A</v>
      </c>
    </row>
    <row r="301" spans="1:86" s="3" customFormat="1" ht="22.5" customHeight="1">
      <c r="A301" s="379" t="s">
        <v>34</v>
      </c>
      <c r="B301" s="385">
        <v>505647.9</v>
      </c>
      <c r="C301" s="385">
        <v>1661021.22</v>
      </c>
      <c r="D301" s="385">
        <v>152127</v>
      </c>
      <c r="E301" s="357">
        <v>2318796.12</v>
      </c>
      <c r="F301" s="114">
        <f t="shared" si="27"/>
        <v>71.63291354825968</v>
      </c>
      <c r="G301" s="237">
        <f t="shared" si="28"/>
        <v>6.5606026630750094</v>
      </c>
      <c r="H301" s="240">
        <f t="shared" si="29"/>
        <v>78.193516211334696</v>
      </c>
      <c r="L301" s="211" t="s">
        <v>1159</v>
      </c>
      <c r="M301" s="72" t="s">
        <v>1742</v>
      </c>
      <c r="W301"/>
      <c r="BT301" t="e">
        <v>#N/A</v>
      </c>
      <c r="CH301" t="e">
        <v>#N/A</v>
      </c>
    </row>
    <row r="302" spans="1:86" s="3" customFormat="1" ht="22.5" customHeight="1">
      <c r="A302" s="379" t="s">
        <v>65</v>
      </c>
      <c r="B302" s="385">
        <v>187976</v>
      </c>
      <c r="C302" s="385">
        <v>657347.07000000007</v>
      </c>
      <c r="D302" s="385">
        <v>167112</v>
      </c>
      <c r="E302" s="357">
        <v>1012435.0700000001</v>
      </c>
      <c r="F302" s="114">
        <f t="shared" si="27"/>
        <v>64.927331092946048</v>
      </c>
      <c r="G302" s="237">
        <f t="shared" si="28"/>
        <v>16.505947388803904</v>
      </c>
      <c r="H302" s="240">
        <f t="shared" si="29"/>
        <v>81.433278481749952</v>
      </c>
      <c r="L302" s="211" t="s">
        <v>1136</v>
      </c>
      <c r="M302" s="72">
        <v>1</v>
      </c>
      <c r="N302" s="6"/>
      <c r="W302"/>
      <c r="BT302" t="e">
        <v>#N/A</v>
      </c>
      <c r="CH302" t="e">
        <v>#N/A</v>
      </c>
    </row>
    <row r="303" spans="1:86" s="3" customFormat="1" ht="22.5" customHeight="1">
      <c r="A303" s="379" t="s">
        <v>97</v>
      </c>
      <c r="B303" s="385">
        <v>160745</v>
      </c>
      <c r="C303" s="385">
        <v>520379.32</v>
      </c>
      <c r="D303" s="385"/>
      <c r="E303" s="357">
        <v>681124.32000000007</v>
      </c>
      <c r="F303" s="114">
        <f t="shared" si="27"/>
        <v>76.40004984699415</v>
      </c>
      <c r="G303" s="237">
        <f t="shared" si="28"/>
        <v>0</v>
      </c>
      <c r="H303" s="240">
        <f t="shared" si="29"/>
        <v>76.40004984699415</v>
      </c>
      <c r="L303" s="6"/>
      <c r="M303" s="6"/>
      <c r="N303" s="6"/>
      <c r="O303" s="6"/>
      <c r="W303"/>
      <c r="BT303" t="e">
        <v>#N/A</v>
      </c>
      <c r="CH303" t="e">
        <v>#N/A</v>
      </c>
    </row>
    <row r="304" spans="1:86" s="3" customFormat="1" ht="22.5" customHeight="1">
      <c r="A304" s="379" t="s">
        <v>18</v>
      </c>
      <c r="B304" s="385"/>
      <c r="C304" s="385">
        <v>2011041.34</v>
      </c>
      <c r="D304" s="385">
        <v>453311.07</v>
      </c>
      <c r="E304" s="357">
        <v>2464352.41</v>
      </c>
      <c r="F304" s="114">
        <f t="shared" si="27"/>
        <v>81.605266026055091</v>
      </c>
      <c r="G304" s="237">
        <f t="shared" si="28"/>
        <v>18.394733973944902</v>
      </c>
      <c r="H304" s="240">
        <f t="shared" si="29"/>
        <v>100</v>
      </c>
      <c r="L304" s="211" t="s">
        <v>1233</v>
      </c>
      <c r="M304" s="72" t="s">
        <v>1323</v>
      </c>
      <c r="N304" s="72" t="s">
        <v>1285</v>
      </c>
      <c r="O304" s="72" t="s">
        <v>1324</v>
      </c>
      <c r="V304"/>
      <c r="BT304" t="e">
        <v>#N/A</v>
      </c>
      <c r="CH304" t="e">
        <v>#N/A</v>
      </c>
    </row>
    <row r="305" spans="1:907" s="3" customFormat="1" ht="22.5" customHeight="1">
      <c r="A305" s="379" t="s">
        <v>315</v>
      </c>
      <c r="B305" s="385">
        <v>43074.05</v>
      </c>
      <c r="C305" s="385">
        <v>608934.30000000005</v>
      </c>
      <c r="D305" s="385"/>
      <c r="E305" s="357">
        <v>652008.35000000009</v>
      </c>
      <c r="F305" s="114">
        <f t="shared" si="27"/>
        <v>93.393635219548955</v>
      </c>
      <c r="G305" s="237">
        <f t="shared" si="28"/>
        <v>0</v>
      </c>
      <c r="H305" s="240">
        <f t="shared" si="29"/>
        <v>93.393635219548955</v>
      </c>
      <c r="L305" s="72" t="s">
        <v>1281</v>
      </c>
      <c r="M305" s="72">
        <v>1</v>
      </c>
      <c r="N305" s="66">
        <v>292262.3</v>
      </c>
      <c r="O305" s="208" t="e">
        <f>N305/N$313</f>
        <v>#DIV/0!</v>
      </c>
      <c r="V305"/>
      <c r="BT305" t="e">
        <v>#N/A</v>
      </c>
      <c r="CH305" t="e">
        <v>#N/A</v>
      </c>
    </row>
    <row r="306" spans="1:907" s="3" customFormat="1" ht="22.5" customHeight="1">
      <c r="A306" s="379" t="s">
        <v>230</v>
      </c>
      <c r="B306" s="385">
        <v>92059.28</v>
      </c>
      <c r="C306" s="385">
        <v>750876.11</v>
      </c>
      <c r="D306" s="385">
        <v>67590.149999999994</v>
      </c>
      <c r="E306" s="357">
        <v>910525.54</v>
      </c>
      <c r="F306" s="114">
        <f t="shared" si="27"/>
        <v>82.46623263307913</v>
      </c>
      <c r="G306" s="237">
        <f t="shared" si="28"/>
        <v>7.4232019894796126</v>
      </c>
      <c r="H306" s="240">
        <f t="shared" si="29"/>
        <v>89.889434622558738</v>
      </c>
      <c r="L306" s="72" t="s">
        <v>1107</v>
      </c>
      <c r="M306" s="72">
        <v>1</v>
      </c>
      <c r="N306" s="66">
        <v>292262.3</v>
      </c>
      <c r="O306" s="208" t="e">
        <f t="shared" ref="O306:O313" si="30">N306/N$313</f>
        <v>#DIV/0!</v>
      </c>
      <c r="V306"/>
      <c r="BT306" t="e">
        <v>#N/A</v>
      </c>
      <c r="CH306" t="e">
        <v>#N/A</v>
      </c>
    </row>
    <row r="307" spans="1:907" s="3" customFormat="1" ht="22.5" customHeight="1">
      <c r="A307" s="379" t="s">
        <v>324</v>
      </c>
      <c r="B307" s="385">
        <v>72100</v>
      </c>
      <c r="C307" s="385">
        <v>505679.95</v>
      </c>
      <c r="D307" s="385">
        <v>17954</v>
      </c>
      <c r="E307" s="357">
        <v>595733.94999999995</v>
      </c>
      <c r="F307" s="114">
        <f t="shared" si="27"/>
        <v>84.883520571557156</v>
      </c>
      <c r="G307" s="237">
        <f t="shared" si="28"/>
        <v>3.013761428234869</v>
      </c>
      <c r="H307" s="240">
        <f t="shared" si="29"/>
        <v>87.897281999792028</v>
      </c>
      <c r="L307"/>
      <c r="M307"/>
      <c r="N307"/>
      <c r="O307" s="208" t="e">
        <f t="shared" si="30"/>
        <v>#DIV/0!</v>
      </c>
      <c r="V307"/>
      <c r="BT307" t="e">
        <v>#N/A</v>
      </c>
      <c r="CH307" t="e">
        <v>#N/A</v>
      </c>
    </row>
    <row r="308" spans="1:907" s="3" customFormat="1" ht="22.5" customHeight="1">
      <c r="A308" s="379" t="s">
        <v>14</v>
      </c>
      <c r="B308" s="385"/>
      <c r="C308" s="385">
        <v>89116.4</v>
      </c>
      <c r="D308" s="385">
        <v>4350</v>
      </c>
      <c r="E308" s="357">
        <v>93466.4</v>
      </c>
      <c r="F308" s="114">
        <f t="shared" si="27"/>
        <v>95.345921101058778</v>
      </c>
      <c r="G308" s="237">
        <f t="shared" si="28"/>
        <v>4.6540788989412238</v>
      </c>
      <c r="H308" s="240">
        <f>F308+G308</f>
        <v>100</v>
      </c>
      <c r="L308"/>
      <c r="M308"/>
      <c r="N308"/>
      <c r="O308" s="208" t="e">
        <f t="shared" si="30"/>
        <v>#DIV/0!</v>
      </c>
      <c r="V308"/>
      <c r="BT308" t="e">
        <v>#N/A</v>
      </c>
      <c r="CH308" t="e">
        <v>#N/A</v>
      </c>
    </row>
    <row r="309" spans="1:907" s="3" customFormat="1" ht="22.5" customHeight="1">
      <c r="A309" s="379" t="s">
        <v>476</v>
      </c>
      <c r="B309" s="385">
        <v>138099.45000000001</v>
      </c>
      <c r="C309" s="385">
        <v>94909.64</v>
      </c>
      <c r="D309" s="385">
        <v>26169</v>
      </c>
      <c r="E309" s="357">
        <v>259178.09000000003</v>
      </c>
      <c r="F309" s="114">
        <f t="shared" si="27"/>
        <v>36.619468875629103</v>
      </c>
      <c r="G309" s="237">
        <f t="shared" si="28"/>
        <v>10.09691830046282</v>
      </c>
      <c r="H309" s="240">
        <f t="shared" si="29"/>
        <v>46.716387176091921</v>
      </c>
      <c r="L309"/>
      <c r="M309"/>
      <c r="N309"/>
      <c r="O309" s="208" t="e">
        <f t="shared" si="30"/>
        <v>#DIV/0!</v>
      </c>
      <c r="V309"/>
      <c r="BT309" t="e">
        <v>#N/A</v>
      </c>
      <c r="CH309" t="e">
        <v>#N/A</v>
      </c>
    </row>
    <row r="310" spans="1:907" s="3" customFormat="1" ht="22.5" customHeight="1">
      <c r="A310" s="379" t="s">
        <v>73</v>
      </c>
      <c r="B310" s="385">
        <v>143686.78</v>
      </c>
      <c r="C310" s="385">
        <v>781820.17999999993</v>
      </c>
      <c r="D310" s="385">
        <v>76362.5</v>
      </c>
      <c r="E310" s="357">
        <v>1001869.46</v>
      </c>
      <c r="F310" s="114">
        <f t="shared" si="27"/>
        <v>78.036132571602693</v>
      </c>
      <c r="G310" s="237">
        <f t="shared" si="28"/>
        <v>7.622000974059036</v>
      </c>
      <c r="H310" s="240">
        <f t="shared" si="29"/>
        <v>85.658133545661727</v>
      </c>
      <c r="L310"/>
      <c r="M310"/>
      <c r="N310"/>
      <c r="O310" s="208" t="e">
        <f t="shared" si="30"/>
        <v>#DIV/0!</v>
      </c>
      <c r="V310"/>
      <c r="BT310" t="e">
        <v>#N/A</v>
      </c>
      <c r="CH310" t="e">
        <v>#N/A</v>
      </c>
    </row>
    <row r="311" spans="1:907" s="3" customFormat="1" ht="22.5" customHeight="1">
      <c r="A311" s="379" t="s">
        <v>49</v>
      </c>
      <c r="B311" s="385">
        <v>292231.08</v>
      </c>
      <c r="C311" s="385">
        <v>837178.15</v>
      </c>
      <c r="D311" s="385">
        <v>31439</v>
      </c>
      <c r="E311" s="357">
        <v>1160848.23</v>
      </c>
      <c r="F311" s="114">
        <f t="shared" si="27"/>
        <v>72.117795278027003</v>
      </c>
      <c r="G311" s="237">
        <f t="shared" si="28"/>
        <v>2.708278238921896</v>
      </c>
      <c r="H311" s="240">
        <f t="shared" si="29"/>
        <v>74.826073516948895</v>
      </c>
      <c r="L311"/>
      <c r="M311"/>
      <c r="N311"/>
      <c r="O311" s="208" t="e">
        <f t="shared" si="30"/>
        <v>#DIV/0!</v>
      </c>
      <c r="V311"/>
      <c r="BT311" t="e">
        <v>#N/A</v>
      </c>
      <c r="CH311" t="e">
        <v>#N/A</v>
      </c>
    </row>
    <row r="312" spans="1:907" s="3" customFormat="1" ht="22.5" customHeight="1">
      <c r="A312" s="379" t="s">
        <v>349</v>
      </c>
      <c r="B312" s="385">
        <v>108696</v>
      </c>
      <c r="C312" s="385">
        <v>797669.82</v>
      </c>
      <c r="D312" s="385">
        <v>105541.34</v>
      </c>
      <c r="E312" s="357">
        <v>1011907.1599999999</v>
      </c>
      <c r="F312" s="114">
        <f t="shared" si="27"/>
        <v>78.828360103707539</v>
      </c>
      <c r="G312" s="237">
        <f t="shared" si="28"/>
        <v>10.429942999909201</v>
      </c>
      <c r="H312" s="240">
        <f t="shared" si="29"/>
        <v>89.25830310361674</v>
      </c>
      <c r="L312"/>
      <c r="M312"/>
      <c r="N312"/>
      <c r="O312" s="208" t="e">
        <f t="shared" si="30"/>
        <v>#DIV/0!</v>
      </c>
      <c r="V312"/>
      <c r="BT312" t="e">
        <v>#N/A</v>
      </c>
      <c r="CH312" t="e">
        <v>#N/A</v>
      </c>
    </row>
    <row r="313" spans="1:907" s="3" customFormat="1" ht="22.5" customHeight="1">
      <c r="A313" s="379" t="s">
        <v>152</v>
      </c>
      <c r="B313" s="385"/>
      <c r="C313" s="385">
        <v>490966.51999999996</v>
      </c>
      <c r="D313" s="385">
        <v>3001</v>
      </c>
      <c r="E313" s="357">
        <v>493967.51999999996</v>
      </c>
      <c r="F313" s="114">
        <f t="shared" si="27"/>
        <v>99.392470176986535</v>
      </c>
      <c r="G313" s="237">
        <f t="shared" si="28"/>
        <v>0.60752982301346459</v>
      </c>
      <c r="H313" s="240">
        <f t="shared" si="29"/>
        <v>100</v>
      </c>
      <c r="L313"/>
      <c r="M313"/>
      <c r="N313"/>
      <c r="O313" s="208" t="e">
        <f t="shared" si="30"/>
        <v>#DIV/0!</v>
      </c>
      <c r="Q313"/>
      <c r="BT313" t="e">
        <v>#N/A</v>
      </c>
      <c r="CH313" t="e">
        <v>#N/A</v>
      </c>
    </row>
    <row r="314" spans="1:907" s="3" customFormat="1" ht="22.5" customHeight="1" thickBot="1">
      <c r="A314" s="379" t="s">
        <v>333</v>
      </c>
      <c r="B314" s="385">
        <v>109332</v>
      </c>
      <c r="C314" s="385">
        <v>1348893.3599999999</v>
      </c>
      <c r="D314" s="385">
        <v>292414.48</v>
      </c>
      <c r="E314" s="357">
        <v>1750639.8399999999</v>
      </c>
      <c r="F314" s="232">
        <f t="shared" si="27"/>
        <v>77.051448800571123</v>
      </c>
      <c r="G314" s="238">
        <f t="shared" si="28"/>
        <v>16.703291751888841</v>
      </c>
      <c r="H314" s="241">
        <f t="shared" si="29"/>
        <v>93.754740552459964</v>
      </c>
      <c r="L314"/>
      <c r="M314"/>
      <c r="N314"/>
      <c r="BT314" t="e">
        <v>#N/A</v>
      </c>
      <c r="CH314" t="e">
        <v>#N/A</v>
      </c>
    </row>
    <row r="315" spans="1:907" s="3" customFormat="1" ht="22.5" customHeight="1" thickBot="1">
      <c r="A315" s="352" t="s">
        <v>1107</v>
      </c>
      <c r="B315" s="360">
        <v>2121984.4000000004</v>
      </c>
      <c r="C315" s="361">
        <v>14523723.9</v>
      </c>
      <c r="D315" s="361">
        <v>1628093.03</v>
      </c>
      <c r="E315" s="368">
        <v>18273801.329999998</v>
      </c>
      <c r="F315" s="234">
        <f t="shared" si="27"/>
        <v>79.478394438690117</v>
      </c>
      <c r="G315" s="234">
        <f t="shared" si="28"/>
        <v>8.9094381655948549</v>
      </c>
      <c r="H315" s="235">
        <f t="shared" si="29"/>
        <v>88.387832604284966</v>
      </c>
      <c r="I315"/>
      <c r="J315"/>
      <c r="K315"/>
      <c r="L315"/>
      <c r="M315"/>
      <c r="N315"/>
      <c r="Q315"/>
      <c r="R315"/>
      <c r="S315"/>
      <c r="T315"/>
      <c r="U315"/>
      <c r="V315"/>
      <c r="W315"/>
      <c r="X315"/>
      <c r="Y315"/>
      <c r="Z315"/>
      <c r="AA315"/>
      <c r="AB315"/>
      <c r="AC315"/>
      <c r="AD315"/>
      <c r="AE315"/>
      <c r="AF315"/>
      <c r="AG315"/>
      <c r="AH315"/>
      <c r="AI315"/>
      <c r="AJ315"/>
      <c r="AK315"/>
      <c r="AL315"/>
      <c r="AM315"/>
      <c r="AN315"/>
      <c r="AO315"/>
      <c r="AP315"/>
      <c r="AQ315"/>
      <c r="AR315"/>
      <c r="AS315"/>
      <c r="AT315"/>
      <c r="AU315"/>
      <c r="AV315"/>
      <c r="AW315"/>
      <c r="AX315"/>
      <c r="AY315"/>
      <c r="AZ315"/>
      <c r="BA315"/>
      <c r="BB315"/>
      <c r="BC315"/>
      <c r="BD315"/>
      <c r="BE315"/>
      <c r="BF315"/>
      <c r="BG315"/>
      <c r="BH315"/>
      <c r="BI315"/>
      <c r="BJ315"/>
      <c r="BK315"/>
      <c r="BL315"/>
      <c r="BM315"/>
      <c r="BN315"/>
      <c r="BO315"/>
      <c r="BP315"/>
      <c r="BQ315"/>
      <c r="BR315"/>
      <c r="BS315"/>
      <c r="BT315" t="e">
        <v>#N/A</v>
      </c>
      <c r="BU315"/>
      <c r="BV315"/>
      <c r="BW315"/>
      <c r="BX315"/>
      <c r="BY315"/>
      <c r="BZ315"/>
      <c r="CA315"/>
      <c r="CB315"/>
      <c r="CC315"/>
      <c r="CD315"/>
      <c r="CE315"/>
      <c r="CF315"/>
      <c r="CG315"/>
      <c r="CH315" t="e">
        <v>#N/A</v>
      </c>
      <c r="CI315"/>
      <c r="CJ315"/>
      <c r="CK315"/>
      <c r="CL315"/>
      <c r="CM315"/>
      <c r="CN315"/>
      <c r="CO315"/>
      <c r="CP315"/>
      <c r="CQ315"/>
      <c r="CR315"/>
      <c r="CS315"/>
      <c r="CT315"/>
      <c r="CU315"/>
      <c r="CV315"/>
      <c r="CW315"/>
      <c r="CX315"/>
      <c r="CY315"/>
      <c r="CZ315"/>
      <c r="DA315"/>
      <c r="DB315"/>
      <c r="DC315"/>
      <c r="DD315"/>
      <c r="DE315"/>
      <c r="DF315"/>
      <c r="DG315"/>
      <c r="DH315"/>
      <c r="DI315"/>
      <c r="DJ315"/>
      <c r="DK315"/>
      <c r="DL315"/>
      <c r="DM315"/>
      <c r="DN315"/>
      <c r="DO315"/>
      <c r="DP315"/>
      <c r="DQ315"/>
      <c r="DR315"/>
      <c r="DS315"/>
      <c r="DT315"/>
      <c r="DU315"/>
      <c r="DV315"/>
      <c r="DW315"/>
      <c r="DX315"/>
      <c r="DY315"/>
      <c r="DZ315"/>
      <c r="EA315"/>
      <c r="EB315"/>
      <c r="EC315"/>
      <c r="ED315"/>
      <c r="EE315"/>
      <c r="EF315"/>
      <c r="EG315"/>
      <c r="EH315"/>
      <c r="EI315"/>
      <c r="EJ315"/>
      <c r="EK315"/>
      <c r="EL315"/>
      <c r="EM315"/>
      <c r="EN315"/>
      <c r="EO315"/>
      <c r="EP315"/>
      <c r="EQ315"/>
      <c r="ER315"/>
      <c r="ES315"/>
      <c r="ET315"/>
      <c r="EU315"/>
      <c r="EV315"/>
      <c r="EW315"/>
      <c r="EX315"/>
      <c r="EY315"/>
      <c r="EZ315"/>
      <c r="FA315"/>
      <c r="FB315"/>
      <c r="FC315"/>
      <c r="FD315"/>
      <c r="FE315"/>
      <c r="FF315"/>
      <c r="FG315"/>
      <c r="FH315"/>
      <c r="FI315"/>
      <c r="FJ315"/>
      <c r="FK315"/>
      <c r="FL315"/>
      <c r="FM315"/>
      <c r="FN315"/>
      <c r="FO315"/>
      <c r="FP315"/>
      <c r="FQ315"/>
      <c r="FR315"/>
      <c r="FS315"/>
      <c r="FT315"/>
      <c r="FU315"/>
      <c r="FV315"/>
      <c r="FW315"/>
      <c r="FX315"/>
      <c r="FY315"/>
      <c r="FZ315"/>
      <c r="GA315"/>
      <c r="GB315"/>
      <c r="GC315"/>
      <c r="GD315"/>
      <c r="GE315"/>
      <c r="GF315"/>
      <c r="GG315"/>
      <c r="GH315"/>
      <c r="GI315"/>
      <c r="GJ315"/>
      <c r="GK315"/>
      <c r="GL315"/>
      <c r="GM315"/>
      <c r="GN315"/>
      <c r="GO315"/>
      <c r="GP315"/>
      <c r="GQ315"/>
      <c r="GR315"/>
      <c r="GS315"/>
      <c r="GT315"/>
      <c r="GU315"/>
      <c r="GV315"/>
      <c r="GW315"/>
      <c r="GX315"/>
      <c r="GY315"/>
      <c r="GZ315"/>
      <c r="HA315"/>
      <c r="HB315"/>
      <c r="HC315"/>
      <c r="HD315"/>
      <c r="HE315"/>
      <c r="HF315"/>
      <c r="HG315"/>
      <c r="HH315"/>
      <c r="HI315"/>
      <c r="HJ315"/>
      <c r="HK315"/>
      <c r="HL315"/>
      <c r="HM315"/>
      <c r="HN315"/>
      <c r="HO315"/>
      <c r="HP315"/>
      <c r="HQ315"/>
      <c r="HR315"/>
      <c r="HS315"/>
      <c r="HT315"/>
      <c r="HU315"/>
      <c r="HV315"/>
      <c r="HW315"/>
      <c r="HX315"/>
      <c r="HY315"/>
      <c r="HZ315"/>
      <c r="IA315"/>
      <c r="IB315"/>
      <c r="IC315"/>
      <c r="ID315"/>
      <c r="IE315"/>
      <c r="IF315"/>
      <c r="IG315"/>
      <c r="IH315"/>
      <c r="II315"/>
      <c r="IJ315"/>
      <c r="IK315"/>
      <c r="IL315"/>
      <c r="IM315"/>
      <c r="IN315"/>
      <c r="IO315"/>
      <c r="IP315"/>
      <c r="IQ315"/>
      <c r="IR315"/>
      <c r="IS315"/>
      <c r="IT315"/>
      <c r="IU315"/>
      <c r="IV315"/>
      <c r="IW315"/>
      <c r="IX315"/>
      <c r="IY315"/>
      <c r="IZ315"/>
      <c r="JA315"/>
      <c r="JB315"/>
      <c r="JC315"/>
      <c r="JD315"/>
      <c r="JE315"/>
      <c r="JF315"/>
      <c r="JG315"/>
      <c r="JH315"/>
      <c r="JI315"/>
      <c r="JJ315"/>
      <c r="JK315"/>
      <c r="JL315"/>
      <c r="JM315"/>
      <c r="JN315"/>
      <c r="JO315"/>
      <c r="JP315"/>
      <c r="JQ315"/>
      <c r="JR315"/>
      <c r="JS315"/>
      <c r="JT315"/>
      <c r="JU315"/>
      <c r="JV315"/>
      <c r="JW315"/>
      <c r="JX315"/>
      <c r="JY315"/>
      <c r="JZ315"/>
      <c r="KA315"/>
      <c r="KB315"/>
      <c r="KC315"/>
      <c r="KD315"/>
      <c r="KE315"/>
      <c r="KF315"/>
      <c r="KG315"/>
      <c r="KH315"/>
      <c r="KI315"/>
      <c r="KJ315"/>
      <c r="KK315"/>
      <c r="KL315"/>
      <c r="KM315"/>
      <c r="KN315"/>
      <c r="KO315"/>
      <c r="KP315"/>
      <c r="KQ315"/>
      <c r="KR315"/>
      <c r="KS315"/>
      <c r="KT315"/>
      <c r="KU315"/>
      <c r="KV315"/>
      <c r="KW315"/>
      <c r="KX315"/>
      <c r="KY315"/>
      <c r="KZ315"/>
      <c r="LA315"/>
      <c r="LB315"/>
      <c r="LC315"/>
      <c r="LD315"/>
      <c r="LE315"/>
      <c r="LF315"/>
      <c r="LG315"/>
      <c r="LH315"/>
      <c r="LI315"/>
      <c r="LJ315"/>
      <c r="LK315"/>
      <c r="LL315"/>
      <c r="LM315"/>
      <c r="LN315"/>
      <c r="LO315"/>
      <c r="LP315"/>
      <c r="LQ315"/>
      <c r="LR315"/>
      <c r="LS315"/>
      <c r="LT315"/>
      <c r="LU315"/>
      <c r="LV315"/>
      <c r="LW315"/>
      <c r="LX315"/>
      <c r="LY315"/>
      <c r="LZ315"/>
      <c r="MA315"/>
      <c r="MB315"/>
      <c r="MC315"/>
      <c r="MD315"/>
      <c r="ME315"/>
      <c r="MF315"/>
      <c r="MG315"/>
      <c r="MH315"/>
      <c r="MI315"/>
      <c r="MJ315"/>
      <c r="MK315"/>
      <c r="ML315"/>
      <c r="MM315"/>
      <c r="MN315"/>
      <c r="MO315"/>
      <c r="MP315"/>
      <c r="MQ315"/>
      <c r="MR315"/>
      <c r="MS315"/>
      <c r="MT315"/>
      <c r="MU315"/>
      <c r="MV315"/>
      <c r="MW315"/>
      <c r="MX315"/>
      <c r="MY315"/>
      <c r="MZ315"/>
      <c r="NA315"/>
      <c r="NB315"/>
      <c r="NC315"/>
      <c r="ND315"/>
      <c r="NE315"/>
      <c r="NF315"/>
      <c r="NG315"/>
      <c r="NH315"/>
      <c r="NI315"/>
      <c r="NJ315"/>
      <c r="NK315"/>
      <c r="NL315"/>
      <c r="NM315"/>
      <c r="NN315"/>
      <c r="NO315"/>
      <c r="NP315"/>
      <c r="NQ315"/>
      <c r="NR315"/>
      <c r="NS315"/>
      <c r="NT315"/>
      <c r="NU315"/>
      <c r="NV315"/>
      <c r="NW315"/>
      <c r="NX315"/>
      <c r="NY315"/>
      <c r="NZ315"/>
      <c r="OA315"/>
      <c r="OB315"/>
      <c r="OC315"/>
      <c r="OD315"/>
      <c r="OE315"/>
      <c r="OF315"/>
      <c r="OG315"/>
      <c r="OH315"/>
      <c r="OI315"/>
      <c r="OJ315"/>
      <c r="OK315"/>
      <c r="OL315"/>
      <c r="OM315"/>
      <c r="ON315"/>
      <c r="OO315"/>
      <c r="OP315"/>
      <c r="OQ315"/>
      <c r="OR315"/>
      <c r="OS315"/>
      <c r="OT315"/>
      <c r="OU315"/>
      <c r="OV315"/>
      <c r="OW315"/>
      <c r="OX315"/>
      <c r="OY315"/>
      <c r="OZ315"/>
      <c r="PA315"/>
      <c r="PB315"/>
      <c r="PC315"/>
      <c r="PD315"/>
      <c r="PE315"/>
      <c r="PF315"/>
      <c r="PG315"/>
      <c r="PH315"/>
      <c r="PI315"/>
      <c r="PJ315"/>
      <c r="PK315"/>
      <c r="PL315"/>
      <c r="PM315"/>
      <c r="PN315"/>
      <c r="PO315"/>
      <c r="PP315"/>
      <c r="PQ315"/>
      <c r="PR315"/>
      <c r="PS315"/>
      <c r="PT315"/>
      <c r="PU315"/>
      <c r="PV315"/>
      <c r="PW315"/>
      <c r="PX315"/>
      <c r="PY315"/>
      <c r="PZ315"/>
      <c r="QA315"/>
      <c r="QB315"/>
      <c r="QC315"/>
      <c r="QD315"/>
      <c r="QE315"/>
      <c r="QF315"/>
      <c r="QG315"/>
      <c r="QH315"/>
      <c r="QI315"/>
      <c r="QJ315"/>
      <c r="QK315"/>
      <c r="QL315"/>
      <c r="QM315"/>
      <c r="QN315"/>
      <c r="QO315"/>
      <c r="QP315"/>
      <c r="QQ315"/>
      <c r="QR315"/>
      <c r="QS315"/>
      <c r="QT315"/>
      <c r="QU315"/>
      <c r="QV315"/>
      <c r="QW315"/>
      <c r="QX315"/>
      <c r="QY315"/>
      <c r="QZ315"/>
      <c r="RA315"/>
      <c r="RB315"/>
      <c r="RC315"/>
      <c r="RD315"/>
      <c r="RE315"/>
      <c r="RF315"/>
      <c r="RG315"/>
      <c r="RH315"/>
      <c r="RI315"/>
      <c r="RJ315"/>
      <c r="RK315"/>
      <c r="RL315"/>
      <c r="RM315"/>
      <c r="RN315"/>
      <c r="RO315"/>
      <c r="RP315"/>
      <c r="RQ315"/>
      <c r="RR315"/>
      <c r="RS315"/>
      <c r="RT315"/>
      <c r="RU315"/>
      <c r="RV315"/>
      <c r="RW315"/>
      <c r="RX315"/>
      <c r="RY315"/>
      <c r="RZ315"/>
      <c r="SA315"/>
      <c r="SB315"/>
      <c r="SC315"/>
      <c r="SD315"/>
      <c r="SE315"/>
      <c r="SF315"/>
      <c r="SG315"/>
      <c r="SH315"/>
      <c r="SI315"/>
      <c r="SJ315"/>
      <c r="SK315"/>
      <c r="SL315"/>
      <c r="SM315"/>
      <c r="SN315"/>
      <c r="SO315"/>
      <c r="SP315"/>
      <c r="SQ315"/>
      <c r="SR315"/>
      <c r="SS315"/>
      <c r="ST315"/>
      <c r="SU315"/>
      <c r="SV315"/>
      <c r="SW315"/>
      <c r="SX315"/>
      <c r="SY315"/>
      <c r="SZ315"/>
      <c r="TA315"/>
      <c r="TB315"/>
      <c r="TC315"/>
      <c r="TD315"/>
      <c r="TE315"/>
      <c r="TF315"/>
      <c r="TG315"/>
      <c r="TH315"/>
      <c r="TI315"/>
      <c r="TJ315"/>
      <c r="TK315"/>
      <c r="TL315"/>
      <c r="TM315"/>
      <c r="TN315"/>
      <c r="TO315"/>
      <c r="TP315"/>
      <c r="TQ315"/>
      <c r="TR315"/>
      <c r="TS315"/>
      <c r="TT315"/>
      <c r="TU315"/>
      <c r="TV315"/>
      <c r="TW315"/>
      <c r="TX315"/>
      <c r="TY315"/>
      <c r="TZ315"/>
      <c r="UA315"/>
      <c r="UB315"/>
      <c r="UC315"/>
      <c r="UD315"/>
      <c r="UE315"/>
      <c r="UF315"/>
      <c r="UG315"/>
      <c r="UH315"/>
      <c r="UI315"/>
      <c r="UJ315"/>
      <c r="UK315"/>
      <c r="UL315"/>
      <c r="UM315"/>
      <c r="UN315"/>
      <c r="UO315"/>
      <c r="UP315"/>
      <c r="UQ315"/>
      <c r="UR315"/>
      <c r="US315"/>
      <c r="UT315"/>
      <c r="UU315"/>
      <c r="UV315"/>
      <c r="UW315"/>
      <c r="UX315"/>
      <c r="UY315"/>
      <c r="UZ315"/>
      <c r="VA315"/>
      <c r="VB315"/>
      <c r="VC315"/>
      <c r="VD315"/>
      <c r="VE315"/>
      <c r="VF315"/>
      <c r="VG315"/>
      <c r="VH315"/>
      <c r="VI315"/>
      <c r="VJ315"/>
      <c r="VK315"/>
      <c r="VL315"/>
      <c r="VM315"/>
      <c r="VN315"/>
      <c r="VO315"/>
      <c r="VP315"/>
      <c r="VQ315"/>
      <c r="VR315"/>
      <c r="VS315"/>
      <c r="VT315"/>
      <c r="VU315"/>
      <c r="VV315"/>
      <c r="VW315"/>
      <c r="VX315"/>
      <c r="VY315"/>
      <c r="VZ315"/>
      <c r="WA315"/>
      <c r="WB315"/>
      <c r="WC315"/>
      <c r="WD315"/>
      <c r="WE315"/>
      <c r="WF315"/>
      <c r="WG315"/>
      <c r="WH315"/>
      <c r="WI315"/>
      <c r="WJ315"/>
      <c r="WK315"/>
      <c r="WL315"/>
      <c r="WM315"/>
      <c r="WN315"/>
      <c r="WO315"/>
      <c r="WP315"/>
      <c r="WQ315"/>
      <c r="WR315"/>
      <c r="WS315"/>
      <c r="WT315"/>
      <c r="WU315"/>
      <c r="WV315"/>
      <c r="WW315"/>
      <c r="WX315"/>
      <c r="WY315"/>
      <c r="WZ315"/>
      <c r="XA315"/>
      <c r="XB315"/>
      <c r="XC315"/>
      <c r="XD315"/>
      <c r="XE315"/>
      <c r="XF315"/>
      <c r="XG315"/>
      <c r="XH315"/>
      <c r="XI315"/>
      <c r="XJ315"/>
      <c r="XK315"/>
      <c r="XL315"/>
      <c r="XM315"/>
      <c r="XN315"/>
      <c r="XO315"/>
      <c r="XP315"/>
      <c r="XQ315"/>
      <c r="XR315"/>
      <c r="XS315"/>
      <c r="XT315"/>
      <c r="XU315"/>
      <c r="XV315"/>
      <c r="XW315"/>
      <c r="XX315"/>
      <c r="XY315"/>
      <c r="XZ315"/>
      <c r="YA315"/>
      <c r="YB315"/>
      <c r="YC315"/>
      <c r="YD315"/>
      <c r="YE315"/>
      <c r="YF315"/>
      <c r="YG315"/>
      <c r="YH315"/>
      <c r="YI315"/>
      <c r="YJ315"/>
      <c r="YK315"/>
      <c r="YL315"/>
      <c r="YM315"/>
      <c r="YN315"/>
      <c r="YO315"/>
      <c r="YP315"/>
      <c r="YQ315"/>
      <c r="YR315"/>
      <c r="YS315"/>
      <c r="YT315"/>
      <c r="YU315"/>
      <c r="YV315"/>
      <c r="YW315"/>
      <c r="YX315"/>
      <c r="YY315"/>
      <c r="YZ315"/>
      <c r="ZA315"/>
      <c r="ZB315"/>
      <c r="ZC315"/>
      <c r="ZD315"/>
      <c r="ZE315"/>
      <c r="ZF315"/>
      <c r="ZG315"/>
      <c r="ZH315"/>
      <c r="ZI315"/>
      <c r="ZJ315"/>
      <c r="ZK315"/>
      <c r="ZL315"/>
      <c r="ZM315"/>
      <c r="ZN315"/>
      <c r="ZO315"/>
      <c r="ZP315"/>
      <c r="ZQ315"/>
      <c r="ZR315"/>
      <c r="ZS315"/>
      <c r="ZT315"/>
      <c r="ZU315"/>
      <c r="ZV315"/>
      <c r="ZW315"/>
      <c r="ZX315"/>
      <c r="ZY315"/>
      <c r="ZZ315"/>
      <c r="AAA315"/>
      <c r="AAB315"/>
      <c r="AAC315"/>
      <c r="AAD315"/>
      <c r="AAE315"/>
      <c r="AAF315"/>
      <c r="AAG315"/>
      <c r="AAH315"/>
      <c r="AAI315"/>
      <c r="AAJ315"/>
      <c r="AAK315"/>
      <c r="AAL315"/>
      <c r="AAM315"/>
      <c r="AAN315"/>
      <c r="AAO315"/>
      <c r="AAP315"/>
      <c r="AAQ315"/>
      <c r="AAR315"/>
      <c r="AAS315"/>
      <c r="AAT315"/>
      <c r="AAU315"/>
      <c r="AAV315"/>
      <c r="AAW315"/>
      <c r="AAX315"/>
      <c r="AAY315"/>
      <c r="AAZ315"/>
      <c r="ABA315"/>
      <c r="ABB315"/>
      <c r="ABC315"/>
      <c r="ABD315"/>
      <c r="ABE315"/>
      <c r="ABF315"/>
      <c r="ABG315"/>
      <c r="ABH315"/>
      <c r="ABI315"/>
      <c r="ABJ315"/>
      <c r="ABK315"/>
      <c r="ABL315"/>
      <c r="ABM315"/>
      <c r="ABN315"/>
      <c r="ABO315"/>
      <c r="ABP315"/>
      <c r="ABQ315"/>
      <c r="ABR315"/>
      <c r="ABS315"/>
      <c r="ABT315"/>
      <c r="ABU315"/>
      <c r="ABV315"/>
      <c r="ABW315"/>
      <c r="ABX315"/>
      <c r="ABY315"/>
      <c r="ABZ315"/>
      <c r="ACA315"/>
      <c r="ACB315"/>
      <c r="ACC315"/>
      <c r="ACD315"/>
      <c r="ACE315"/>
      <c r="ACF315"/>
      <c r="ACG315"/>
      <c r="ACH315"/>
      <c r="ACI315"/>
      <c r="ACJ315"/>
      <c r="ACK315"/>
      <c r="ACL315"/>
      <c r="ACM315"/>
      <c r="ACN315"/>
      <c r="ACO315"/>
      <c r="ACP315"/>
      <c r="ACQ315"/>
      <c r="ACR315"/>
      <c r="ACS315"/>
      <c r="ACT315"/>
      <c r="ACU315"/>
      <c r="ACV315"/>
      <c r="ACW315"/>
      <c r="ACX315"/>
      <c r="ACY315"/>
      <c r="ACZ315"/>
      <c r="ADA315"/>
      <c r="ADB315"/>
      <c r="ADC315"/>
      <c r="ADD315"/>
      <c r="ADE315"/>
      <c r="ADF315"/>
      <c r="ADG315"/>
      <c r="ADH315"/>
      <c r="ADI315"/>
      <c r="ADJ315"/>
      <c r="ADK315"/>
      <c r="ADL315"/>
      <c r="ADM315"/>
      <c r="ADN315"/>
      <c r="ADO315"/>
      <c r="ADP315"/>
      <c r="ADQ315"/>
      <c r="ADR315"/>
      <c r="ADS315"/>
      <c r="ADT315"/>
      <c r="ADU315"/>
      <c r="ADV315"/>
      <c r="ADW315"/>
      <c r="ADX315"/>
      <c r="ADY315"/>
      <c r="ADZ315"/>
      <c r="AEA315"/>
      <c r="AEB315"/>
      <c r="AEC315"/>
      <c r="AED315"/>
      <c r="AEE315"/>
      <c r="AEF315"/>
      <c r="AEG315"/>
      <c r="AEH315"/>
      <c r="AEI315"/>
      <c r="AEJ315"/>
      <c r="AEK315"/>
      <c r="AEL315"/>
      <c r="AEM315"/>
      <c r="AEN315"/>
      <c r="AEO315"/>
      <c r="AEP315"/>
      <c r="AEQ315"/>
      <c r="AER315"/>
      <c r="AES315"/>
      <c r="AET315"/>
      <c r="AEU315"/>
      <c r="AEV315"/>
      <c r="AEW315"/>
      <c r="AEX315"/>
      <c r="AEY315"/>
      <c r="AEZ315"/>
      <c r="AFA315"/>
      <c r="AFB315"/>
      <c r="AFC315"/>
      <c r="AFD315"/>
      <c r="AFE315"/>
      <c r="AFF315"/>
      <c r="AFG315"/>
      <c r="AFH315"/>
      <c r="AFI315"/>
      <c r="AFJ315"/>
      <c r="AFK315"/>
      <c r="AFL315"/>
      <c r="AFM315"/>
      <c r="AFN315"/>
      <c r="AFO315"/>
      <c r="AFP315"/>
      <c r="AFQ315"/>
      <c r="AFR315"/>
      <c r="AFS315"/>
      <c r="AFT315"/>
      <c r="AFU315"/>
      <c r="AFV315"/>
      <c r="AFW315"/>
      <c r="AFX315"/>
      <c r="AFY315"/>
      <c r="AFZ315"/>
      <c r="AGA315"/>
      <c r="AGB315"/>
      <c r="AGC315"/>
      <c r="AGD315"/>
      <c r="AGE315"/>
      <c r="AGF315"/>
      <c r="AGG315"/>
      <c r="AGH315"/>
      <c r="AGI315"/>
      <c r="AGJ315"/>
      <c r="AGK315"/>
      <c r="AGL315"/>
      <c r="AGM315"/>
      <c r="AGN315"/>
      <c r="AGO315"/>
      <c r="AGP315"/>
      <c r="AGQ315"/>
      <c r="AGR315"/>
      <c r="AGS315"/>
      <c r="AGT315"/>
      <c r="AGU315"/>
      <c r="AGV315"/>
      <c r="AGW315"/>
      <c r="AGX315"/>
      <c r="AGY315"/>
      <c r="AGZ315"/>
      <c r="AHA315"/>
      <c r="AHB315"/>
      <c r="AHC315"/>
      <c r="AHD315"/>
      <c r="AHE315"/>
      <c r="AHF315"/>
      <c r="AHG315"/>
      <c r="AHH315"/>
      <c r="AHI315"/>
      <c r="AHJ315"/>
      <c r="AHK315"/>
      <c r="AHL315"/>
      <c r="AHM315"/>
      <c r="AHN315"/>
      <c r="AHO315"/>
      <c r="AHP315"/>
      <c r="AHQ315"/>
      <c r="AHR315"/>
      <c r="AHS315"/>
      <c r="AHT315"/>
      <c r="AHU315"/>
      <c r="AHV315"/>
      <c r="AHW315"/>
    </row>
    <row r="316" spans="1:907" ht="22.5" customHeight="1">
      <c r="A316"/>
      <c r="B316"/>
      <c r="F316" s="121"/>
      <c r="G316" s="121"/>
      <c r="H316" s="121"/>
      <c r="I316" s="6"/>
      <c r="L316"/>
      <c r="M316"/>
      <c r="N316"/>
      <c r="O316"/>
      <c r="BT316" t="e">
        <v>#N/A</v>
      </c>
      <c r="CH316" t="e">
        <v>#N/A</v>
      </c>
    </row>
    <row r="317" spans="1:907" ht="29.25" customHeight="1">
      <c r="A317"/>
      <c r="B317"/>
      <c r="L317"/>
      <c r="M317"/>
      <c r="N317"/>
      <c r="O317"/>
      <c r="CH317" t="e">
        <v>#N/A</v>
      </c>
    </row>
    <row r="318" spans="1:907" ht="15" customHeight="1">
      <c r="A318" s="256" t="s">
        <v>1136</v>
      </c>
      <c r="B318" s="329" t="s">
        <v>1309</v>
      </c>
      <c r="E318" s="163"/>
      <c r="H318" s="3"/>
      <c r="J318"/>
      <c r="K318" s="3"/>
      <c r="L318" s="3"/>
      <c r="T318" s="161"/>
      <c r="CH318" t="e">
        <v>#N/A</v>
      </c>
    </row>
    <row r="319" spans="1:907" ht="15" customHeight="1">
      <c r="A319" s="256" t="s">
        <v>1159</v>
      </c>
      <c r="B319" s="257" t="s">
        <v>1742</v>
      </c>
      <c r="J319"/>
      <c r="BU319" t="e">
        <v>#N/A</v>
      </c>
      <c r="CH319" t="e">
        <v>#N/A</v>
      </c>
    </row>
    <row r="320" spans="1:907" s="3" customFormat="1" ht="15" customHeight="1">
      <c r="A320" s="256" t="s">
        <v>11</v>
      </c>
      <c r="B320" s="257" t="s">
        <v>3512</v>
      </c>
      <c r="H320"/>
      <c r="I320"/>
      <c r="J320"/>
      <c r="N320" s="6"/>
      <c r="O320" s="6"/>
      <c r="P320" s="102"/>
      <c r="Q320" s="102"/>
      <c r="R320" s="102"/>
      <c r="W320"/>
      <c r="BU320" t="e">
        <v>#N/A</v>
      </c>
      <c r="CH320" t="e">
        <v>#N/A</v>
      </c>
    </row>
    <row r="321" spans="1:86" ht="15" customHeight="1">
      <c r="A321" s="3" t="s">
        <v>1322</v>
      </c>
      <c r="F321" s="3"/>
      <c r="J321"/>
      <c r="K321" s="3"/>
      <c r="BU321" t="e">
        <v>#N/A</v>
      </c>
      <c r="CH321" t="e">
        <v>#N/A</v>
      </c>
    </row>
    <row r="322" spans="1:86" s="3" customFormat="1">
      <c r="A322" s="40" t="s">
        <v>1285</v>
      </c>
      <c r="B322" s="330" t="s">
        <v>1145</v>
      </c>
      <c r="C322"/>
      <c r="D322"/>
      <c r="E322"/>
      <c r="F322"/>
      <c r="H322"/>
      <c r="I322"/>
      <c r="BT322" t="e">
        <v>#N/A</v>
      </c>
      <c r="CH322" t="e">
        <v>#N/A</v>
      </c>
    </row>
    <row r="323" spans="1:86" s="3" customFormat="1" ht="32.25" customHeight="1">
      <c r="A323" s="242" t="s">
        <v>10</v>
      </c>
      <c r="B323" s="72" t="s">
        <v>1107</v>
      </c>
      <c r="C323"/>
      <c r="D323"/>
      <c r="E323"/>
      <c r="F323" s="203" t="s">
        <v>1289</v>
      </c>
      <c r="G323" s="203" t="s">
        <v>1290</v>
      </c>
      <c r="H323" s="204" t="s">
        <v>1291</v>
      </c>
      <c r="I323"/>
      <c r="BT323" t="e">
        <v>#N/A</v>
      </c>
      <c r="CH323" t="e">
        <v>#N/A</v>
      </c>
    </row>
    <row r="324" spans="1:86" s="3" customFormat="1" ht="22.5" customHeight="1">
      <c r="A324" s="72" t="s">
        <v>1107</v>
      </c>
      <c r="B324" s="255"/>
      <c r="C324"/>
      <c r="D324"/>
      <c r="E324"/>
      <c r="F324" s="114" t="e">
        <f t="shared" ref="F324:F342" si="31">+C324*100/E324</f>
        <v>#DIV/0!</v>
      </c>
      <c r="G324" s="114" t="e">
        <f t="shared" ref="G324:G342" si="32">+D324*100/E324</f>
        <v>#DIV/0!</v>
      </c>
      <c r="H324" s="114" t="e">
        <f t="shared" ref="H324:H334" si="33">F324+G324</f>
        <v>#DIV/0!</v>
      </c>
      <c r="BT324" t="e">
        <v>#N/A</v>
      </c>
      <c r="CH324">
        <v>72</v>
      </c>
    </row>
    <row r="325" spans="1:86" s="3" customFormat="1" ht="22.5" customHeight="1">
      <c r="A325"/>
      <c r="B325"/>
      <c r="C325"/>
      <c r="D325"/>
      <c r="E325"/>
      <c r="F325" s="114" t="e">
        <f t="shared" si="31"/>
        <v>#DIV/0!</v>
      </c>
      <c r="G325" s="114" t="e">
        <f t="shared" si="32"/>
        <v>#DIV/0!</v>
      </c>
      <c r="H325" s="114" t="e">
        <f t="shared" si="33"/>
        <v>#DIV/0!</v>
      </c>
      <c r="I325" s="205"/>
      <c r="J325" s="205"/>
      <c r="K325" s="206"/>
      <c r="L325" s="207"/>
      <c r="M325" s="207"/>
      <c r="N325" s="207"/>
      <c r="W325"/>
      <c r="BT325" t="e">
        <v>#N/A</v>
      </c>
      <c r="CH325" t="e">
        <v>#N/A</v>
      </c>
    </row>
    <row r="326" spans="1:86" s="3" customFormat="1" ht="22.5" customHeight="1">
      <c r="A326"/>
      <c r="B326"/>
      <c r="C326"/>
      <c r="D326"/>
      <c r="E326"/>
      <c r="F326" s="114" t="e">
        <f t="shared" si="31"/>
        <v>#DIV/0!</v>
      </c>
      <c r="G326" s="114" t="e">
        <f t="shared" si="32"/>
        <v>#DIV/0!</v>
      </c>
      <c r="H326" s="114" t="e">
        <f t="shared" si="33"/>
        <v>#DIV/0!</v>
      </c>
      <c r="I326" s="205"/>
      <c r="J326" s="205"/>
      <c r="K326" s="206"/>
      <c r="L326" s="207"/>
      <c r="M326" s="207"/>
      <c r="N326" s="207"/>
      <c r="W326"/>
      <c r="BT326" t="e">
        <v>#N/A</v>
      </c>
      <c r="CH326" t="e">
        <v>#N/A</v>
      </c>
    </row>
    <row r="327" spans="1:86" s="3" customFormat="1" ht="22.5" customHeight="1">
      <c r="A327"/>
      <c r="B327"/>
      <c r="C327"/>
      <c r="D327"/>
      <c r="E327"/>
      <c r="F327" s="114" t="e">
        <f t="shared" si="31"/>
        <v>#DIV/0!</v>
      </c>
      <c r="G327" s="114" t="e">
        <f t="shared" si="32"/>
        <v>#DIV/0!</v>
      </c>
      <c r="H327" s="114" t="e">
        <f t="shared" si="33"/>
        <v>#DIV/0!</v>
      </c>
      <c r="I327" s="205"/>
      <c r="J327" s="205"/>
      <c r="K327" s="206"/>
      <c r="L327" s="207"/>
      <c r="M327" s="207"/>
      <c r="N327" s="207"/>
      <c r="W327"/>
      <c r="BT327" t="e">
        <v>#N/A</v>
      </c>
      <c r="CH327" t="e">
        <v>#N/A</v>
      </c>
    </row>
    <row r="328" spans="1:86" s="3" customFormat="1" ht="22.5" customHeight="1">
      <c r="A328"/>
      <c r="B328"/>
      <c r="C328"/>
      <c r="D328"/>
      <c r="E328"/>
      <c r="F328" s="114" t="e">
        <f t="shared" si="31"/>
        <v>#DIV/0!</v>
      </c>
      <c r="G328" s="114" t="e">
        <f t="shared" si="32"/>
        <v>#DIV/0!</v>
      </c>
      <c r="H328" s="114" t="e">
        <f t="shared" si="33"/>
        <v>#DIV/0!</v>
      </c>
      <c r="L328" s="211" t="s">
        <v>1159</v>
      </c>
      <c r="M328" s="72" t="s">
        <v>1275</v>
      </c>
      <c r="W328"/>
      <c r="BT328" t="e">
        <v>#N/A</v>
      </c>
      <c r="CH328" t="e">
        <v>#N/A</v>
      </c>
    </row>
    <row r="329" spans="1:86" s="3" customFormat="1" ht="22.5" customHeight="1">
      <c r="A329"/>
      <c r="B329"/>
      <c r="C329"/>
      <c r="D329"/>
      <c r="E329"/>
      <c r="F329" s="114" t="e">
        <f t="shared" si="31"/>
        <v>#DIV/0!</v>
      </c>
      <c r="G329" s="114" t="e">
        <f t="shared" si="32"/>
        <v>#DIV/0!</v>
      </c>
      <c r="H329" s="114" t="e">
        <f t="shared" si="33"/>
        <v>#DIV/0!</v>
      </c>
      <c r="L329" s="211" t="s">
        <v>1136</v>
      </c>
      <c r="M329" s="72">
        <v>1</v>
      </c>
      <c r="N329" s="6"/>
      <c r="W329"/>
      <c r="BT329" t="e">
        <v>#N/A</v>
      </c>
      <c r="CH329" t="e">
        <v>#N/A</v>
      </c>
    </row>
    <row r="330" spans="1:86" s="3" customFormat="1" ht="22.5" customHeight="1">
      <c r="A330"/>
      <c r="B330"/>
      <c r="C330"/>
      <c r="D330"/>
      <c r="E330"/>
      <c r="F330" s="114" t="e">
        <f t="shared" si="31"/>
        <v>#DIV/0!</v>
      </c>
      <c r="G330" s="114" t="e">
        <f t="shared" si="32"/>
        <v>#DIV/0!</v>
      </c>
      <c r="H330" s="114" t="e">
        <f t="shared" si="33"/>
        <v>#DIV/0!</v>
      </c>
      <c r="L330" s="6"/>
      <c r="M330" s="6"/>
      <c r="N330" s="6"/>
      <c r="O330" s="6"/>
      <c r="W330"/>
      <c r="BT330" t="e">
        <v>#N/A</v>
      </c>
      <c r="CH330" t="e">
        <v>#N/A</v>
      </c>
    </row>
    <row r="331" spans="1:86" s="3" customFormat="1" ht="22.5" customHeight="1">
      <c r="A331"/>
      <c r="B331"/>
      <c r="C331"/>
      <c r="D331"/>
      <c r="E331"/>
      <c r="F331" s="114" t="e">
        <f t="shared" si="31"/>
        <v>#DIV/0!</v>
      </c>
      <c r="G331" s="114" t="e">
        <f t="shared" si="32"/>
        <v>#DIV/0!</v>
      </c>
      <c r="H331" s="114" t="e">
        <f t="shared" si="33"/>
        <v>#DIV/0!</v>
      </c>
      <c r="L331" s="211" t="s">
        <v>1233</v>
      </c>
      <c r="M331" s="211" t="s">
        <v>1323</v>
      </c>
      <c r="N331" s="72" t="s">
        <v>1285</v>
      </c>
      <c r="O331" s="72" t="s">
        <v>1324</v>
      </c>
      <c r="V331"/>
      <c r="BT331" t="e">
        <v>#N/A</v>
      </c>
      <c r="CH331" t="e">
        <v>#N/A</v>
      </c>
    </row>
    <row r="332" spans="1:86" s="3" customFormat="1" ht="22.5" customHeight="1">
      <c r="A332"/>
      <c r="B332"/>
      <c r="C332"/>
      <c r="D332"/>
      <c r="E332"/>
      <c r="F332" s="114" t="e">
        <f t="shared" si="31"/>
        <v>#DIV/0!</v>
      </c>
      <c r="G332" s="114" t="e">
        <f t="shared" si="32"/>
        <v>#DIV/0!</v>
      </c>
      <c r="H332" s="114" t="e">
        <f t="shared" si="33"/>
        <v>#DIV/0!</v>
      </c>
      <c r="L332" s="72" t="s">
        <v>1325</v>
      </c>
      <c r="M332" s="72">
        <v>4</v>
      </c>
      <c r="N332" s="66">
        <v>263919.59999999998</v>
      </c>
      <c r="O332" s="208" t="e">
        <f>N332/N$314</f>
        <v>#DIV/0!</v>
      </c>
      <c r="V332"/>
      <c r="BT332" t="e">
        <v>#N/A</v>
      </c>
      <c r="CH332" t="e">
        <v>#N/A</v>
      </c>
    </row>
    <row r="333" spans="1:86" s="3" customFormat="1" ht="22.5" customHeight="1">
      <c r="A333"/>
      <c r="B333"/>
      <c r="C333"/>
      <c r="D333"/>
      <c r="E333"/>
      <c r="F333" s="114" t="e">
        <f t="shared" si="31"/>
        <v>#DIV/0!</v>
      </c>
      <c r="G333" s="114" t="e">
        <f t="shared" si="32"/>
        <v>#DIV/0!</v>
      </c>
      <c r="H333" s="114" t="e">
        <f t="shared" si="33"/>
        <v>#DIV/0!</v>
      </c>
      <c r="L333" s="72" t="s">
        <v>1326</v>
      </c>
      <c r="M333" s="72">
        <v>1</v>
      </c>
      <c r="N333" s="66">
        <v>15411</v>
      </c>
      <c r="O333" s="208" t="e">
        <f t="shared" ref="O333:O341" si="34">N333/N$314</f>
        <v>#DIV/0!</v>
      </c>
      <c r="V333"/>
      <c r="BT333" t="e">
        <v>#N/A</v>
      </c>
      <c r="CH333" t="e">
        <v>#N/A</v>
      </c>
    </row>
    <row r="334" spans="1:86" s="3" customFormat="1" ht="22.5" customHeight="1">
      <c r="A334"/>
      <c r="B334"/>
      <c r="C334"/>
      <c r="D334"/>
      <c r="E334"/>
      <c r="F334" s="114" t="e">
        <f t="shared" si="31"/>
        <v>#DIV/0!</v>
      </c>
      <c r="G334" s="114" t="e">
        <f t="shared" si="32"/>
        <v>#DIV/0!</v>
      </c>
      <c r="H334" s="114" t="e">
        <f t="shared" si="33"/>
        <v>#DIV/0!</v>
      </c>
      <c r="L334" s="72" t="s">
        <v>1327</v>
      </c>
      <c r="M334" s="72">
        <v>10</v>
      </c>
      <c r="N334" s="66">
        <v>509393</v>
      </c>
      <c r="O334" s="208" t="e">
        <f t="shared" si="34"/>
        <v>#DIV/0!</v>
      </c>
      <c r="V334"/>
      <c r="BT334" t="e">
        <v>#N/A</v>
      </c>
      <c r="CH334" t="e">
        <v>#N/A</v>
      </c>
    </row>
    <row r="335" spans="1:86" s="3" customFormat="1" ht="22.5" customHeight="1">
      <c r="A335"/>
      <c r="B335"/>
      <c r="C335"/>
      <c r="D335"/>
      <c r="E335"/>
      <c r="F335" s="114" t="e">
        <f t="shared" si="31"/>
        <v>#DIV/0!</v>
      </c>
      <c r="G335" s="114" t="e">
        <f t="shared" si="32"/>
        <v>#DIV/0!</v>
      </c>
      <c r="H335" s="114" t="e">
        <f>F335+G335</f>
        <v>#DIV/0!</v>
      </c>
      <c r="L335" s="72" t="s">
        <v>1315</v>
      </c>
      <c r="M335" s="72">
        <v>28</v>
      </c>
      <c r="N335" s="66">
        <v>1479112.2</v>
      </c>
      <c r="O335" s="208" t="e">
        <f t="shared" si="34"/>
        <v>#DIV/0!</v>
      </c>
      <c r="V335"/>
      <c r="BT335" t="e">
        <v>#N/A</v>
      </c>
      <c r="CH335" t="e">
        <v>#N/A</v>
      </c>
    </row>
    <row r="336" spans="1:86" s="3" customFormat="1" ht="22.5" customHeight="1">
      <c r="A336"/>
      <c r="B336"/>
      <c r="C336"/>
      <c r="D336"/>
      <c r="E336"/>
      <c r="F336" s="114" t="e">
        <f t="shared" si="31"/>
        <v>#DIV/0!</v>
      </c>
      <c r="G336" s="114" t="e">
        <f t="shared" si="32"/>
        <v>#DIV/0!</v>
      </c>
      <c r="H336" s="114" t="e">
        <f t="shared" ref="H336:H342" si="35">F336+G336</f>
        <v>#DIV/0!</v>
      </c>
      <c r="L336" s="72" t="s">
        <v>1328</v>
      </c>
      <c r="M336" s="72">
        <v>1</v>
      </c>
      <c r="N336" s="66">
        <v>17346.240000000002</v>
      </c>
      <c r="O336" s="208" t="e">
        <f t="shared" si="34"/>
        <v>#DIV/0!</v>
      </c>
      <c r="V336"/>
      <c r="BT336" t="e">
        <v>#N/A</v>
      </c>
      <c r="CH336" t="e">
        <v>#N/A</v>
      </c>
    </row>
    <row r="337" spans="1:907" s="3" customFormat="1" ht="22.5" customHeight="1">
      <c r="A337"/>
      <c r="B337"/>
      <c r="C337"/>
      <c r="D337"/>
      <c r="E337"/>
      <c r="F337" s="114" t="e">
        <f t="shared" si="31"/>
        <v>#DIV/0!</v>
      </c>
      <c r="G337" s="114" t="e">
        <f t="shared" si="32"/>
        <v>#DIV/0!</v>
      </c>
      <c r="H337" s="114" t="e">
        <f t="shared" si="35"/>
        <v>#DIV/0!</v>
      </c>
      <c r="L337" s="72" t="s">
        <v>1281</v>
      </c>
      <c r="M337" s="72">
        <v>256</v>
      </c>
      <c r="N337" s="66">
        <v>16742019.58</v>
      </c>
      <c r="O337" s="208" t="e">
        <f t="shared" si="34"/>
        <v>#DIV/0!</v>
      </c>
      <c r="V337"/>
      <c r="BT337" t="e">
        <v>#N/A</v>
      </c>
      <c r="CH337" t="e">
        <v>#N/A</v>
      </c>
    </row>
    <row r="338" spans="1:907" s="3" customFormat="1" ht="22.5" customHeight="1">
      <c r="A338"/>
      <c r="B338"/>
      <c r="C338"/>
      <c r="D338"/>
      <c r="E338"/>
      <c r="F338" s="114" t="e">
        <f t="shared" si="31"/>
        <v>#DIV/0!</v>
      </c>
      <c r="G338" s="114" t="e">
        <f t="shared" si="32"/>
        <v>#DIV/0!</v>
      </c>
      <c r="H338" s="114" t="e">
        <f t="shared" si="35"/>
        <v>#DIV/0!</v>
      </c>
      <c r="L338" s="72" t="s">
        <v>1329</v>
      </c>
      <c r="M338" s="72">
        <v>16</v>
      </c>
      <c r="N338" s="66">
        <v>418875.37</v>
      </c>
      <c r="O338" s="208" t="e">
        <f t="shared" si="34"/>
        <v>#DIV/0!</v>
      </c>
      <c r="V338"/>
      <c r="BT338" t="e">
        <v>#N/A</v>
      </c>
      <c r="CH338" t="e">
        <v>#N/A</v>
      </c>
    </row>
    <row r="339" spans="1:907" s="3" customFormat="1" ht="22.5" customHeight="1">
      <c r="A339"/>
      <c r="B339"/>
      <c r="C339"/>
      <c r="D339"/>
      <c r="E339"/>
      <c r="F339" s="114" t="e">
        <f t="shared" si="31"/>
        <v>#DIV/0!</v>
      </c>
      <c r="G339" s="114" t="e">
        <f t="shared" si="32"/>
        <v>#DIV/0!</v>
      </c>
      <c r="H339" s="114" t="e">
        <f t="shared" si="35"/>
        <v>#DIV/0!</v>
      </c>
      <c r="L339" s="72" t="s">
        <v>1330</v>
      </c>
      <c r="M339" s="72">
        <v>4</v>
      </c>
      <c r="N339" s="66">
        <v>335227</v>
      </c>
      <c r="O339" s="208" t="e">
        <f t="shared" si="34"/>
        <v>#DIV/0!</v>
      </c>
      <c r="V339"/>
      <c r="BT339" t="e">
        <v>#N/A</v>
      </c>
      <c r="CH339" t="e">
        <v>#N/A</v>
      </c>
    </row>
    <row r="340" spans="1:907" s="3" customFormat="1" ht="22.5" customHeight="1">
      <c r="A340"/>
      <c r="B340"/>
      <c r="C340"/>
      <c r="D340"/>
      <c r="E340"/>
      <c r="F340" s="114" t="e">
        <f t="shared" si="31"/>
        <v>#DIV/0!</v>
      </c>
      <c r="G340" s="114" t="e">
        <f t="shared" si="32"/>
        <v>#DIV/0!</v>
      </c>
      <c r="H340" s="114" t="e">
        <f t="shared" si="35"/>
        <v>#DIV/0!</v>
      </c>
      <c r="L340" s="72" t="s">
        <v>1107</v>
      </c>
      <c r="M340" s="72">
        <v>320</v>
      </c>
      <c r="N340" s="66">
        <v>19781303.989999998</v>
      </c>
      <c r="O340" s="208" t="e">
        <f t="shared" si="34"/>
        <v>#DIV/0!</v>
      </c>
      <c r="Q340"/>
      <c r="BT340" t="e">
        <v>#N/A</v>
      </c>
      <c r="CH340" t="e">
        <v>#N/A</v>
      </c>
    </row>
    <row r="341" spans="1:907" s="3" customFormat="1" ht="22.5" customHeight="1">
      <c r="A341"/>
      <c r="B341"/>
      <c r="C341"/>
      <c r="D341"/>
      <c r="E341"/>
      <c r="F341" s="114" t="e">
        <f t="shared" si="31"/>
        <v>#DIV/0!</v>
      </c>
      <c r="G341" s="114" t="e">
        <f t="shared" si="32"/>
        <v>#DIV/0!</v>
      </c>
      <c r="H341" s="114" t="e">
        <f t="shared" si="35"/>
        <v>#DIV/0!</v>
      </c>
      <c r="L341"/>
      <c r="M341"/>
      <c r="N341"/>
      <c r="O341" s="208" t="e">
        <f t="shared" si="34"/>
        <v>#DIV/0!</v>
      </c>
      <c r="BT341" t="e">
        <v>#N/A</v>
      </c>
      <c r="CH341" t="e">
        <v>#N/A</v>
      </c>
    </row>
    <row r="342" spans="1:907" s="3" customFormat="1" ht="22.5" customHeight="1">
      <c r="A342"/>
      <c r="B342"/>
      <c r="C342"/>
      <c r="D342"/>
      <c r="E342"/>
      <c r="F342" s="114" t="e">
        <f t="shared" si="31"/>
        <v>#DIV/0!</v>
      </c>
      <c r="G342" s="114" t="e">
        <f t="shared" si="32"/>
        <v>#DIV/0!</v>
      </c>
      <c r="H342" s="114" t="e">
        <f t="shared" si="35"/>
        <v>#DIV/0!</v>
      </c>
      <c r="I342"/>
      <c r="J342"/>
      <c r="K342"/>
      <c r="L342"/>
      <c r="M342"/>
      <c r="N342"/>
      <c r="Q342"/>
      <c r="R342"/>
      <c r="S342"/>
      <c r="T342"/>
      <c r="U342"/>
      <c r="V342"/>
      <c r="W342"/>
      <c r="X342"/>
      <c r="Y342"/>
      <c r="Z342"/>
      <c r="AA342"/>
      <c r="AB342"/>
      <c r="AC342"/>
      <c r="AD342"/>
      <c r="AE342"/>
      <c r="AF342"/>
      <c r="AG342"/>
      <c r="AH342"/>
      <c r="AI342"/>
      <c r="AJ342"/>
      <c r="AK342"/>
      <c r="AL342"/>
      <c r="AM342"/>
      <c r="AN342"/>
      <c r="AO342"/>
      <c r="AP342"/>
      <c r="AQ342"/>
      <c r="AR342"/>
      <c r="AS342"/>
      <c r="AT342"/>
      <c r="AU342"/>
      <c r="AV342"/>
      <c r="AW342"/>
      <c r="AX342"/>
      <c r="AY342"/>
      <c r="AZ342"/>
      <c r="BA342"/>
      <c r="BB342"/>
      <c r="BC342"/>
      <c r="BD342"/>
      <c r="BE342"/>
      <c r="BF342"/>
      <c r="BG342"/>
      <c r="BH342"/>
      <c r="BI342"/>
      <c r="BJ342"/>
      <c r="BK342"/>
      <c r="BL342"/>
      <c r="BM342"/>
      <c r="BN342"/>
      <c r="BO342"/>
      <c r="BP342"/>
      <c r="BQ342"/>
      <c r="BR342"/>
      <c r="BS342"/>
      <c r="BT342" t="e">
        <v>#N/A</v>
      </c>
      <c r="BU342"/>
      <c r="BV342"/>
      <c r="BW342"/>
      <c r="BX342"/>
      <c r="BY342"/>
      <c r="BZ342"/>
      <c r="CA342"/>
      <c r="CB342"/>
      <c r="CC342"/>
      <c r="CD342"/>
      <c r="CE342"/>
      <c r="CF342"/>
      <c r="CG342"/>
      <c r="CH342" t="e">
        <v>#N/A</v>
      </c>
      <c r="CI342"/>
      <c r="CJ342"/>
      <c r="CK342"/>
      <c r="CL342"/>
      <c r="CM342"/>
      <c r="CN342"/>
      <c r="CO342"/>
      <c r="CP342"/>
      <c r="CQ342"/>
      <c r="CR342"/>
      <c r="CS342"/>
      <c r="CT342"/>
      <c r="CU342"/>
      <c r="CV342"/>
      <c r="CW342"/>
      <c r="CX342"/>
      <c r="CY342"/>
      <c r="CZ342"/>
      <c r="DA342"/>
      <c r="DB342"/>
      <c r="DC342"/>
      <c r="DD342"/>
      <c r="DE342"/>
      <c r="DF342"/>
      <c r="DG342"/>
      <c r="DH342"/>
      <c r="DI342"/>
      <c r="DJ342"/>
      <c r="DK342"/>
      <c r="DL342"/>
      <c r="DM342"/>
      <c r="DN342"/>
      <c r="DO342"/>
      <c r="DP342"/>
      <c r="DQ342"/>
      <c r="DR342"/>
      <c r="DS342"/>
      <c r="DT342"/>
      <c r="DU342"/>
      <c r="DV342"/>
      <c r="DW342"/>
      <c r="DX342"/>
      <c r="DY342"/>
      <c r="DZ342"/>
      <c r="EA342"/>
      <c r="EB342"/>
      <c r="EC342"/>
      <c r="ED342"/>
      <c r="EE342"/>
      <c r="EF342"/>
      <c r="EG342"/>
      <c r="EH342"/>
      <c r="EI342"/>
      <c r="EJ342"/>
      <c r="EK342"/>
      <c r="EL342"/>
      <c r="EM342"/>
      <c r="EN342"/>
      <c r="EO342"/>
      <c r="EP342"/>
      <c r="EQ342"/>
      <c r="ER342"/>
      <c r="ES342"/>
      <c r="ET342"/>
      <c r="EU342"/>
      <c r="EV342"/>
      <c r="EW342"/>
      <c r="EX342"/>
      <c r="EY342"/>
      <c r="EZ342"/>
      <c r="FA342"/>
      <c r="FB342"/>
      <c r="FC342"/>
      <c r="FD342"/>
      <c r="FE342"/>
      <c r="FF342"/>
      <c r="FG342"/>
      <c r="FH342"/>
      <c r="FI342"/>
      <c r="FJ342"/>
      <c r="FK342"/>
      <c r="FL342"/>
      <c r="FM342"/>
      <c r="FN342"/>
      <c r="FO342"/>
      <c r="FP342"/>
      <c r="FQ342"/>
      <c r="FR342"/>
      <c r="FS342"/>
      <c r="FT342"/>
      <c r="FU342"/>
      <c r="FV342"/>
      <c r="FW342"/>
      <c r="FX342"/>
      <c r="FY342"/>
      <c r="FZ342"/>
      <c r="GA342"/>
      <c r="GB342"/>
      <c r="GC342"/>
      <c r="GD342"/>
      <c r="GE342"/>
      <c r="GF342"/>
      <c r="GG342"/>
      <c r="GH342"/>
      <c r="GI342"/>
      <c r="GJ342"/>
      <c r="GK342"/>
      <c r="GL342"/>
      <c r="GM342"/>
      <c r="GN342"/>
      <c r="GO342"/>
      <c r="GP342"/>
      <c r="GQ342"/>
      <c r="GR342"/>
      <c r="GS342"/>
      <c r="GT342"/>
      <c r="GU342"/>
      <c r="GV342"/>
      <c r="GW342"/>
      <c r="GX342"/>
      <c r="GY342"/>
      <c r="GZ342"/>
      <c r="HA342"/>
      <c r="HB342"/>
      <c r="HC342"/>
      <c r="HD342"/>
      <c r="HE342"/>
      <c r="HF342"/>
      <c r="HG342"/>
      <c r="HH342"/>
      <c r="HI342"/>
      <c r="HJ342"/>
      <c r="HK342"/>
      <c r="HL342"/>
      <c r="HM342"/>
      <c r="HN342"/>
      <c r="HO342"/>
      <c r="HP342"/>
      <c r="HQ342"/>
      <c r="HR342"/>
      <c r="HS342"/>
      <c r="HT342"/>
      <c r="HU342"/>
      <c r="HV342"/>
      <c r="HW342"/>
      <c r="HX342"/>
      <c r="HY342"/>
      <c r="HZ342"/>
      <c r="IA342"/>
      <c r="IB342"/>
      <c r="IC342"/>
      <c r="ID342"/>
      <c r="IE342"/>
      <c r="IF342"/>
      <c r="IG342"/>
      <c r="IH342"/>
      <c r="II342"/>
      <c r="IJ342"/>
      <c r="IK342"/>
      <c r="IL342"/>
      <c r="IM342"/>
      <c r="IN342"/>
      <c r="IO342"/>
      <c r="IP342"/>
      <c r="IQ342"/>
      <c r="IR342"/>
      <c r="IS342"/>
      <c r="IT342"/>
      <c r="IU342"/>
      <c r="IV342"/>
      <c r="IW342"/>
      <c r="IX342"/>
      <c r="IY342"/>
      <c r="IZ342"/>
      <c r="JA342"/>
      <c r="JB342"/>
      <c r="JC342"/>
      <c r="JD342"/>
      <c r="JE342"/>
      <c r="JF342"/>
      <c r="JG342"/>
      <c r="JH342"/>
      <c r="JI342"/>
      <c r="JJ342"/>
      <c r="JK342"/>
      <c r="JL342"/>
      <c r="JM342"/>
      <c r="JN342"/>
      <c r="JO342"/>
      <c r="JP342"/>
      <c r="JQ342"/>
      <c r="JR342"/>
      <c r="JS342"/>
      <c r="JT342"/>
      <c r="JU342"/>
      <c r="JV342"/>
      <c r="JW342"/>
      <c r="JX342"/>
      <c r="JY342"/>
      <c r="JZ342"/>
      <c r="KA342"/>
      <c r="KB342"/>
      <c r="KC342"/>
      <c r="KD342"/>
      <c r="KE342"/>
      <c r="KF342"/>
      <c r="KG342"/>
      <c r="KH342"/>
      <c r="KI342"/>
      <c r="KJ342"/>
      <c r="KK342"/>
      <c r="KL342"/>
      <c r="KM342"/>
      <c r="KN342"/>
      <c r="KO342"/>
      <c r="KP342"/>
      <c r="KQ342"/>
      <c r="KR342"/>
      <c r="KS342"/>
      <c r="KT342"/>
      <c r="KU342"/>
      <c r="KV342"/>
      <c r="KW342"/>
      <c r="KX342"/>
      <c r="KY342"/>
      <c r="KZ342"/>
      <c r="LA342"/>
      <c r="LB342"/>
      <c r="LC342"/>
      <c r="LD342"/>
      <c r="LE342"/>
      <c r="LF342"/>
      <c r="LG342"/>
      <c r="LH342"/>
      <c r="LI342"/>
      <c r="LJ342"/>
      <c r="LK342"/>
      <c r="LL342"/>
      <c r="LM342"/>
      <c r="LN342"/>
      <c r="LO342"/>
      <c r="LP342"/>
      <c r="LQ342"/>
      <c r="LR342"/>
      <c r="LS342"/>
      <c r="LT342"/>
      <c r="LU342"/>
      <c r="LV342"/>
      <c r="LW342"/>
      <c r="LX342"/>
      <c r="LY342"/>
      <c r="LZ342"/>
      <c r="MA342"/>
      <c r="MB342"/>
      <c r="MC342"/>
      <c r="MD342"/>
      <c r="ME342"/>
      <c r="MF342"/>
      <c r="MG342"/>
      <c r="MH342"/>
      <c r="MI342"/>
      <c r="MJ342"/>
      <c r="MK342"/>
      <c r="ML342"/>
      <c r="MM342"/>
      <c r="MN342"/>
      <c r="MO342"/>
      <c r="MP342"/>
      <c r="MQ342"/>
      <c r="MR342"/>
      <c r="MS342"/>
      <c r="MT342"/>
      <c r="MU342"/>
      <c r="MV342"/>
      <c r="MW342"/>
      <c r="MX342"/>
      <c r="MY342"/>
      <c r="MZ342"/>
      <c r="NA342"/>
      <c r="NB342"/>
      <c r="NC342"/>
      <c r="ND342"/>
      <c r="NE342"/>
      <c r="NF342"/>
      <c r="NG342"/>
      <c r="NH342"/>
      <c r="NI342"/>
      <c r="NJ342"/>
      <c r="NK342"/>
      <c r="NL342"/>
      <c r="NM342"/>
      <c r="NN342"/>
      <c r="NO342"/>
      <c r="NP342"/>
      <c r="NQ342"/>
      <c r="NR342"/>
      <c r="NS342"/>
      <c r="NT342"/>
      <c r="NU342"/>
      <c r="NV342"/>
      <c r="NW342"/>
      <c r="NX342"/>
      <c r="NY342"/>
      <c r="NZ342"/>
      <c r="OA342"/>
      <c r="OB342"/>
      <c r="OC342"/>
      <c r="OD342"/>
      <c r="OE342"/>
      <c r="OF342"/>
      <c r="OG342"/>
      <c r="OH342"/>
      <c r="OI342"/>
      <c r="OJ342"/>
      <c r="OK342"/>
      <c r="OL342"/>
      <c r="OM342"/>
      <c r="ON342"/>
      <c r="OO342"/>
      <c r="OP342"/>
      <c r="OQ342"/>
      <c r="OR342"/>
      <c r="OS342"/>
      <c r="OT342"/>
      <c r="OU342"/>
      <c r="OV342"/>
      <c r="OW342"/>
      <c r="OX342"/>
      <c r="OY342"/>
      <c r="OZ342"/>
      <c r="PA342"/>
      <c r="PB342"/>
      <c r="PC342"/>
      <c r="PD342"/>
      <c r="PE342"/>
      <c r="PF342"/>
      <c r="PG342"/>
      <c r="PH342"/>
      <c r="PI342"/>
      <c r="PJ342"/>
      <c r="PK342"/>
      <c r="PL342"/>
      <c r="PM342"/>
      <c r="PN342"/>
      <c r="PO342"/>
      <c r="PP342"/>
      <c r="PQ342"/>
      <c r="PR342"/>
      <c r="PS342"/>
      <c r="PT342"/>
      <c r="PU342"/>
      <c r="PV342"/>
      <c r="PW342"/>
      <c r="PX342"/>
      <c r="PY342"/>
      <c r="PZ342"/>
      <c r="QA342"/>
      <c r="QB342"/>
      <c r="QC342"/>
      <c r="QD342"/>
      <c r="QE342"/>
      <c r="QF342"/>
      <c r="QG342"/>
      <c r="QH342"/>
      <c r="QI342"/>
      <c r="QJ342"/>
      <c r="QK342"/>
      <c r="QL342"/>
      <c r="QM342"/>
      <c r="QN342"/>
      <c r="QO342"/>
      <c r="QP342"/>
      <c r="QQ342"/>
      <c r="QR342"/>
      <c r="QS342"/>
      <c r="QT342"/>
      <c r="QU342"/>
      <c r="QV342"/>
      <c r="QW342"/>
      <c r="QX342"/>
      <c r="QY342"/>
      <c r="QZ342"/>
      <c r="RA342"/>
      <c r="RB342"/>
      <c r="RC342"/>
      <c r="RD342"/>
      <c r="RE342"/>
      <c r="RF342"/>
      <c r="RG342"/>
      <c r="RH342"/>
      <c r="RI342"/>
      <c r="RJ342"/>
      <c r="RK342"/>
      <c r="RL342"/>
      <c r="RM342"/>
      <c r="RN342"/>
      <c r="RO342"/>
      <c r="RP342"/>
      <c r="RQ342"/>
      <c r="RR342"/>
      <c r="RS342"/>
      <c r="RT342"/>
      <c r="RU342"/>
      <c r="RV342"/>
      <c r="RW342"/>
      <c r="RX342"/>
      <c r="RY342"/>
      <c r="RZ342"/>
      <c r="SA342"/>
      <c r="SB342"/>
      <c r="SC342"/>
      <c r="SD342"/>
      <c r="SE342"/>
      <c r="SF342"/>
      <c r="SG342"/>
      <c r="SH342"/>
      <c r="SI342"/>
      <c r="SJ342"/>
      <c r="SK342"/>
      <c r="SL342"/>
      <c r="SM342"/>
      <c r="SN342"/>
      <c r="SO342"/>
      <c r="SP342"/>
      <c r="SQ342"/>
      <c r="SR342"/>
      <c r="SS342"/>
      <c r="ST342"/>
      <c r="SU342"/>
      <c r="SV342"/>
      <c r="SW342"/>
      <c r="SX342"/>
      <c r="SY342"/>
      <c r="SZ342"/>
      <c r="TA342"/>
      <c r="TB342"/>
      <c r="TC342"/>
      <c r="TD342"/>
      <c r="TE342"/>
      <c r="TF342"/>
      <c r="TG342"/>
      <c r="TH342"/>
      <c r="TI342"/>
      <c r="TJ342"/>
      <c r="TK342"/>
      <c r="TL342"/>
      <c r="TM342"/>
      <c r="TN342"/>
      <c r="TO342"/>
      <c r="TP342"/>
      <c r="TQ342"/>
      <c r="TR342"/>
      <c r="TS342"/>
      <c r="TT342"/>
      <c r="TU342"/>
      <c r="TV342"/>
      <c r="TW342"/>
      <c r="TX342"/>
      <c r="TY342"/>
      <c r="TZ342"/>
      <c r="UA342"/>
      <c r="UB342"/>
      <c r="UC342"/>
      <c r="UD342"/>
      <c r="UE342"/>
      <c r="UF342"/>
      <c r="UG342"/>
      <c r="UH342"/>
      <c r="UI342"/>
      <c r="UJ342"/>
      <c r="UK342"/>
      <c r="UL342"/>
      <c r="UM342"/>
      <c r="UN342"/>
      <c r="UO342"/>
      <c r="UP342"/>
      <c r="UQ342"/>
      <c r="UR342"/>
      <c r="US342"/>
      <c r="UT342"/>
      <c r="UU342"/>
      <c r="UV342"/>
      <c r="UW342"/>
      <c r="UX342"/>
      <c r="UY342"/>
      <c r="UZ342"/>
      <c r="VA342"/>
      <c r="VB342"/>
      <c r="VC342"/>
      <c r="VD342"/>
      <c r="VE342"/>
      <c r="VF342"/>
      <c r="VG342"/>
      <c r="VH342"/>
      <c r="VI342"/>
      <c r="VJ342"/>
      <c r="VK342"/>
      <c r="VL342"/>
      <c r="VM342"/>
      <c r="VN342"/>
      <c r="VO342"/>
      <c r="VP342"/>
      <c r="VQ342"/>
      <c r="VR342"/>
      <c r="VS342"/>
      <c r="VT342"/>
      <c r="VU342"/>
      <c r="VV342"/>
      <c r="VW342"/>
      <c r="VX342"/>
      <c r="VY342"/>
      <c r="VZ342"/>
      <c r="WA342"/>
      <c r="WB342"/>
      <c r="WC342"/>
      <c r="WD342"/>
      <c r="WE342"/>
      <c r="WF342"/>
      <c r="WG342"/>
      <c r="WH342"/>
      <c r="WI342"/>
      <c r="WJ342"/>
      <c r="WK342"/>
      <c r="WL342"/>
      <c r="WM342"/>
      <c r="WN342"/>
      <c r="WO342"/>
      <c r="WP342"/>
      <c r="WQ342"/>
      <c r="WR342"/>
      <c r="WS342"/>
      <c r="WT342"/>
      <c r="WU342"/>
      <c r="WV342"/>
      <c r="WW342"/>
      <c r="WX342"/>
      <c r="WY342"/>
      <c r="WZ342"/>
      <c r="XA342"/>
      <c r="XB342"/>
      <c r="XC342"/>
      <c r="XD342"/>
      <c r="XE342"/>
      <c r="XF342"/>
      <c r="XG342"/>
      <c r="XH342"/>
      <c r="XI342"/>
      <c r="XJ342"/>
      <c r="XK342"/>
      <c r="XL342"/>
      <c r="XM342"/>
      <c r="XN342"/>
      <c r="XO342"/>
      <c r="XP342"/>
      <c r="XQ342"/>
      <c r="XR342"/>
      <c r="XS342"/>
      <c r="XT342"/>
      <c r="XU342"/>
      <c r="XV342"/>
      <c r="XW342"/>
      <c r="XX342"/>
      <c r="XY342"/>
      <c r="XZ342"/>
      <c r="YA342"/>
      <c r="YB342"/>
      <c r="YC342"/>
      <c r="YD342"/>
      <c r="YE342"/>
      <c r="YF342"/>
      <c r="YG342"/>
      <c r="YH342"/>
      <c r="YI342"/>
      <c r="YJ342"/>
      <c r="YK342"/>
      <c r="YL342"/>
      <c r="YM342"/>
      <c r="YN342"/>
      <c r="YO342"/>
      <c r="YP342"/>
      <c r="YQ342"/>
      <c r="YR342"/>
      <c r="YS342"/>
      <c r="YT342"/>
      <c r="YU342"/>
      <c r="YV342"/>
      <c r="YW342"/>
      <c r="YX342"/>
      <c r="YY342"/>
      <c r="YZ342"/>
      <c r="ZA342"/>
      <c r="ZB342"/>
      <c r="ZC342"/>
      <c r="ZD342"/>
      <c r="ZE342"/>
      <c r="ZF342"/>
      <c r="ZG342"/>
      <c r="ZH342"/>
      <c r="ZI342"/>
      <c r="ZJ342"/>
      <c r="ZK342"/>
      <c r="ZL342"/>
      <c r="ZM342"/>
      <c r="ZN342"/>
      <c r="ZO342"/>
      <c r="ZP342"/>
      <c r="ZQ342"/>
      <c r="ZR342"/>
      <c r="ZS342"/>
      <c r="ZT342"/>
      <c r="ZU342"/>
      <c r="ZV342"/>
      <c r="ZW342"/>
      <c r="ZX342"/>
      <c r="ZY342"/>
      <c r="ZZ342"/>
      <c r="AAA342"/>
      <c r="AAB342"/>
      <c r="AAC342"/>
      <c r="AAD342"/>
      <c r="AAE342"/>
      <c r="AAF342"/>
      <c r="AAG342"/>
      <c r="AAH342"/>
      <c r="AAI342"/>
      <c r="AAJ342"/>
      <c r="AAK342"/>
      <c r="AAL342"/>
      <c r="AAM342"/>
      <c r="AAN342"/>
      <c r="AAO342"/>
      <c r="AAP342"/>
      <c r="AAQ342"/>
      <c r="AAR342"/>
      <c r="AAS342"/>
      <c r="AAT342"/>
      <c r="AAU342"/>
      <c r="AAV342"/>
      <c r="AAW342"/>
      <c r="AAX342"/>
      <c r="AAY342"/>
      <c r="AAZ342"/>
      <c r="ABA342"/>
      <c r="ABB342"/>
      <c r="ABC342"/>
      <c r="ABD342"/>
      <c r="ABE342"/>
      <c r="ABF342"/>
      <c r="ABG342"/>
      <c r="ABH342"/>
      <c r="ABI342"/>
      <c r="ABJ342"/>
      <c r="ABK342"/>
      <c r="ABL342"/>
      <c r="ABM342"/>
      <c r="ABN342"/>
      <c r="ABO342"/>
      <c r="ABP342"/>
      <c r="ABQ342"/>
      <c r="ABR342"/>
      <c r="ABS342"/>
      <c r="ABT342"/>
      <c r="ABU342"/>
      <c r="ABV342"/>
      <c r="ABW342"/>
      <c r="ABX342"/>
      <c r="ABY342"/>
      <c r="ABZ342"/>
      <c r="ACA342"/>
      <c r="ACB342"/>
      <c r="ACC342"/>
      <c r="ACD342"/>
      <c r="ACE342"/>
      <c r="ACF342"/>
      <c r="ACG342"/>
      <c r="ACH342"/>
      <c r="ACI342"/>
      <c r="ACJ342"/>
      <c r="ACK342"/>
      <c r="ACL342"/>
      <c r="ACM342"/>
      <c r="ACN342"/>
      <c r="ACO342"/>
      <c r="ACP342"/>
      <c r="ACQ342"/>
      <c r="ACR342"/>
      <c r="ACS342"/>
      <c r="ACT342"/>
      <c r="ACU342"/>
      <c r="ACV342"/>
      <c r="ACW342"/>
      <c r="ACX342"/>
      <c r="ACY342"/>
      <c r="ACZ342"/>
      <c r="ADA342"/>
      <c r="ADB342"/>
      <c r="ADC342"/>
      <c r="ADD342"/>
      <c r="ADE342"/>
      <c r="ADF342"/>
      <c r="ADG342"/>
      <c r="ADH342"/>
      <c r="ADI342"/>
      <c r="ADJ342"/>
      <c r="ADK342"/>
      <c r="ADL342"/>
      <c r="ADM342"/>
      <c r="ADN342"/>
      <c r="ADO342"/>
      <c r="ADP342"/>
      <c r="ADQ342"/>
      <c r="ADR342"/>
      <c r="ADS342"/>
      <c r="ADT342"/>
      <c r="ADU342"/>
      <c r="ADV342"/>
      <c r="ADW342"/>
      <c r="ADX342"/>
      <c r="ADY342"/>
      <c r="ADZ342"/>
      <c r="AEA342"/>
      <c r="AEB342"/>
      <c r="AEC342"/>
      <c r="AED342"/>
      <c r="AEE342"/>
      <c r="AEF342"/>
      <c r="AEG342"/>
      <c r="AEH342"/>
      <c r="AEI342"/>
      <c r="AEJ342"/>
      <c r="AEK342"/>
      <c r="AEL342"/>
      <c r="AEM342"/>
      <c r="AEN342"/>
      <c r="AEO342"/>
      <c r="AEP342"/>
      <c r="AEQ342"/>
      <c r="AER342"/>
      <c r="AES342"/>
      <c r="AET342"/>
      <c r="AEU342"/>
      <c r="AEV342"/>
      <c r="AEW342"/>
      <c r="AEX342"/>
      <c r="AEY342"/>
      <c r="AEZ342"/>
      <c r="AFA342"/>
      <c r="AFB342"/>
      <c r="AFC342"/>
      <c r="AFD342"/>
      <c r="AFE342"/>
      <c r="AFF342"/>
      <c r="AFG342"/>
      <c r="AFH342"/>
      <c r="AFI342"/>
      <c r="AFJ342"/>
      <c r="AFK342"/>
      <c r="AFL342"/>
      <c r="AFM342"/>
      <c r="AFN342"/>
      <c r="AFO342"/>
      <c r="AFP342"/>
      <c r="AFQ342"/>
      <c r="AFR342"/>
      <c r="AFS342"/>
      <c r="AFT342"/>
      <c r="AFU342"/>
      <c r="AFV342"/>
      <c r="AFW342"/>
      <c r="AFX342"/>
      <c r="AFY342"/>
      <c r="AFZ342"/>
      <c r="AGA342"/>
      <c r="AGB342"/>
      <c r="AGC342"/>
      <c r="AGD342"/>
      <c r="AGE342"/>
      <c r="AGF342"/>
      <c r="AGG342"/>
      <c r="AGH342"/>
      <c r="AGI342"/>
      <c r="AGJ342"/>
      <c r="AGK342"/>
      <c r="AGL342"/>
      <c r="AGM342"/>
      <c r="AGN342"/>
      <c r="AGO342"/>
      <c r="AGP342"/>
      <c r="AGQ342"/>
      <c r="AGR342"/>
      <c r="AGS342"/>
      <c r="AGT342"/>
      <c r="AGU342"/>
      <c r="AGV342"/>
      <c r="AGW342"/>
      <c r="AGX342"/>
      <c r="AGY342"/>
      <c r="AGZ342"/>
      <c r="AHA342"/>
      <c r="AHB342"/>
      <c r="AHC342"/>
      <c r="AHD342"/>
      <c r="AHE342"/>
      <c r="AHF342"/>
      <c r="AHG342"/>
      <c r="AHH342"/>
      <c r="AHI342"/>
      <c r="AHJ342"/>
      <c r="AHK342"/>
      <c r="AHL342"/>
      <c r="AHM342"/>
      <c r="AHN342"/>
      <c r="AHO342"/>
      <c r="AHP342"/>
      <c r="AHQ342"/>
      <c r="AHR342"/>
      <c r="AHS342"/>
      <c r="AHT342"/>
      <c r="AHU342"/>
      <c r="AHV342"/>
      <c r="AHW342"/>
    </row>
    <row r="343" spans="1:907" ht="22.5" customHeight="1">
      <c r="A343"/>
      <c r="B343"/>
      <c r="F343" s="121"/>
      <c r="G343" s="121"/>
      <c r="H343" s="121"/>
      <c r="I343" s="6"/>
      <c r="L343"/>
      <c r="M343"/>
      <c r="N343"/>
      <c r="O343"/>
      <c r="BT343" t="e">
        <v>#N/A</v>
      </c>
      <c r="CH343" t="e">
        <v>#N/A</v>
      </c>
    </row>
    <row r="344" spans="1:907">
      <c r="CH344" t="e">
        <v>#N/A</v>
      </c>
    </row>
    <row r="345" spans="1:907">
      <c r="CH345" t="e">
        <v>#N/A</v>
      </c>
    </row>
    <row r="346" spans="1:907">
      <c r="CH346" t="e">
        <v>#N/A</v>
      </c>
    </row>
    <row r="347" spans="1:907">
      <c r="CH347" t="e">
        <v>#N/A</v>
      </c>
    </row>
    <row r="348" spans="1:907">
      <c r="CH348" t="e">
        <v>#N/A</v>
      </c>
    </row>
    <row r="349" spans="1:907">
      <c r="CH349" t="e">
        <v>#N/A</v>
      </c>
    </row>
    <row r="350" spans="1:907">
      <c r="CH350" t="e">
        <v>#N/A</v>
      </c>
    </row>
    <row r="351" spans="1:907">
      <c r="CH351" t="e">
        <v>#N/A</v>
      </c>
    </row>
    <row r="352" spans="1:907">
      <c r="CH352" t="e">
        <v>#N/A</v>
      </c>
    </row>
    <row r="353" spans="86:86">
      <c r="CH353" t="e">
        <v>#N/A</v>
      </c>
    </row>
    <row r="354" spans="86:86">
      <c r="CH354" t="e">
        <v>#N/A</v>
      </c>
    </row>
    <row r="355" spans="86:86">
      <c r="CH355" t="e">
        <v>#N/A</v>
      </c>
    </row>
    <row r="356" spans="86:86">
      <c r="CH356" t="e">
        <v>#N/A</v>
      </c>
    </row>
    <row r="357" spans="86:86">
      <c r="CH357" t="e">
        <v>#N/A</v>
      </c>
    </row>
    <row r="358" spans="86:86">
      <c r="CH358" t="e">
        <v>#N/A</v>
      </c>
    </row>
    <row r="359" spans="86:86">
      <c r="CH359" t="e">
        <v>#N/A</v>
      </c>
    </row>
    <row r="360" spans="86:86">
      <c r="CH360" t="e">
        <v>#N/A</v>
      </c>
    </row>
    <row r="361" spans="86:86">
      <c r="CH361" t="e">
        <v>#N/A</v>
      </c>
    </row>
    <row r="362" spans="86:86">
      <c r="CH362" t="e">
        <v>#N/A</v>
      </c>
    </row>
    <row r="363" spans="86:86">
      <c r="CH363" t="e">
        <v>#N/A</v>
      </c>
    </row>
    <row r="364" spans="86:86">
      <c r="CH364" t="e">
        <v>#N/A</v>
      </c>
    </row>
    <row r="365" spans="86:86">
      <c r="CH365" t="e">
        <v>#N/A</v>
      </c>
    </row>
    <row r="366" spans="86:86">
      <c r="CH366" t="e">
        <v>#N/A</v>
      </c>
    </row>
    <row r="367" spans="86:86">
      <c r="CH367" t="e">
        <v>#N/A</v>
      </c>
    </row>
    <row r="368" spans="86:86">
      <c r="CH368" t="e">
        <v>#N/A</v>
      </c>
    </row>
    <row r="369" spans="86:86">
      <c r="CH369" t="e">
        <v>#N/A</v>
      </c>
    </row>
    <row r="370" spans="86:86">
      <c r="CH370" t="e">
        <v>#N/A</v>
      </c>
    </row>
    <row r="371" spans="86:86">
      <c r="CH371" t="e">
        <v>#N/A</v>
      </c>
    </row>
    <row r="372" spans="86:86">
      <c r="CH372" t="e">
        <v>#N/A</v>
      </c>
    </row>
    <row r="373" spans="86:86">
      <c r="CH373" t="e">
        <v>#N/A</v>
      </c>
    </row>
    <row r="374" spans="86:86">
      <c r="CH374" t="e">
        <v>#N/A</v>
      </c>
    </row>
    <row r="375" spans="86:86">
      <c r="CH375" t="e">
        <v>#N/A</v>
      </c>
    </row>
    <row r="376" spans="86:86">
      <c r="CH376" t="e">
        <v>#N/A</v>
      </c>
    </row>
    <row r="377" spans="86:86">
      <c r="CH377" t="e">
        <v>#N/A</v>
      </c>
    </row>
    <row r="378" spans="86:86">
      <c r="CH378" t="e">
        <v>#N/A</v>
      </c>
    </row>
    <row r="379" spans="86:86">
      <c r="CH379" t="e">
        <v>#N/A</v>
      </c>
    </row>
    <row r="380" spans="86:86">
      <c r="CH380" t="e">
        <v>#N/A</v>
      </c>
    </row>
    <row r="381" spans="86:86">
      <c r="CH381" t="e">
        <v>#N/A</v>
      </c>
    </row>
    <row r="382" spans="86:86">
      <c r="CH382" t="e">
        <v>#N/A</v>
      </c>
    </row>
    <row r="383" spans="86:86">
      <c r="CH383" t="e">
        <v>#N/A</v>
      </c>
    </row>
    <row r="384" spans="86:86">
      <c r="CH384" t="e">
        <v>#N/A</v>
      </c>
    </row>
    <row r="385" spans="86:86">
      <c r="CH385" t="e">
        <v>#N/A</v>
      </c>
    </row>
    <row r="386" spans="86:86">
      <c r="CH386" t="e">
        <v>#N/A</v>
      </c>
    </row>
    <row r="387" spans="86:86">
      <c r="CH387" t="e">
        <v>#N/A</v>
      </c>
    </row>
    <row r="388" spans="86:86">
      <c r="CH388" t="e">
        <v>#N/A</v>
      </c>
    </row>
    <row r="389" spans="86:86">
      <c r="CH389" t="e">
        <v>#N/A</v>
      </c>
    </row>
    <row r="390" spans="86:86">
      <c r="CH390" t="e">
        <v>#N/A</v>
      </c>
    </row>
    <row r="391" spans="86:86">
      <c r="CH391" t="e">
        <v>#N/A</v>
      </c>
    </row>
    <row r="392" spans="86:86">
      <c r="CH392" t="e">
        <v>#N/A</v>
      </c>
    </row>
    <row r="393" spans="86:86">
      <c r="CH393" t="e">
        <v>#N/A</v>
      </c>
    </row>
    <row r="394" spans="86:86">
      <c r="CH394" t="e">
        <v>#N/A</v>
      </c>
    </row>
    <row r="395" spans="86:86">
      <c r="CH395" t="e">
        <v>#N/A</v>
      </c>
    </row>
    <row r="396" spans="86:86">
      <c r="CH396" t="e">
        <v>#N/A</v>
      </c>
    </row>
    <row r="397" spans="86:86">
      <c r="CH397" t="e">
        <v>#N/A</v>
      </c>
    </row>
    <row r="398" spans="86:86">
      <c r="CH398" t="e">
        <v>#N/A</v>
      </c>
    </row>
    <row r="399" spans="86:86">
      <c r="CH399" t="e">
        <v>#N/A</v>
      </c>
    </row>
    <row r="400" spans="86:86">
      <c r="CH400" t="e">
        <v>#N/A</v>
      </c>
    </row>
    <row r="401" spans="86:86">
      <c r="CH401" t="e">
        <v>#N/A</v>
      </c>
    </row>
    <row r="402" spans="86:86">
      <c r="CH402" t="e">
        <v>#N/A</v>
      </c>
    </row>
    <row r="403" spans="86:86">
      <c r="CH403" t="e">
        <v>#N/A</v>
      </c>
    </row>
    <row r="404" spans="86:86">
      <c r="CH404" t="e">
        <v>#N/A</v>
      </c>
    </row>
    <row r="405" spans="86:86">
      <c r="CH405" t="e">
        <v>#N/A</v>
      </c>
    </row>
    <row r="406" spans="86:86">
      <c r="CH406" t="e">
        <v>#N/A</v>
      </c>
    </row>
    <row r="407" spans="86:86">
      <c r="CH407" t="e">
        <v>#N/A</v>
      </c>
    </row>
    <row r="408" spans="86:86">
      <c r="CH408" t="e">
        <v>#N/A</v>
      </c>
    </row>
    <row r="409" spans="86:86">
      <c r="CH409" t="e">
        <v>#N/A</v>
      </c>
    </row>
    <row r="410" spans="86:86">
      <c r="CH410" t="e">
        <v>#N/A</v>
      </c>
    </row>
    <row r="411" spans="86:86">
      <c r="CH411" t="e">
        <v>#N/A</v>
      </c>
    </row>
    <row r="412" spans="86:86">
      <c r="CH412" t="e">
        <v>#N/A</v>
      </c>
    </row>
    <row r="413" spans="86:86">
      <c r="CH413" t="e">
        <v>#N/A</v>
      </c>
    </row>
    <row r="414" spans="86:86">
      <c r="CH414" t="e">
        <v>#N/A</v>
      </c>
    </row>
    <row r="415" spans="86:86">
      <c r="CH415" t="e">
        <v>#N/A</v>
      </c>
    </row>
    <row r="416" spans="86:86">
      <c r="CH416" t="e">
        <v>#N/A</v>
      </c>
    </row>
    <row r="417" spans="86:86">
      <c r="CH417" t="e">
        <v>#N/A</v>
      </c>
    </row>
    <row r="418" spans="86:86">
      <c r="CH418" t="e">
        <v>#N/A</v>
      </c>
    </row>
    <row r="419" spans="86:86">
      <c r="CH419" t="e">
        <v>#N/A</v>
      </c>
    </row>
    <row r="420" spans="86:86">
      <c r="CH420" t="e">
        <v>#N/A</v>
      </c>
    </row>
    <row r="421" spans="86:86">
      <c r="CH421" t="e">
        <v>#N/A</v>
      </c>
    </row>
    <row r="422" spans="86:86">
      <c r="CH422" t="e">
        <v>#N/A</v>
      </c>
    </row>
    <row r="423" spans="86:86">
      <c r="CH423" t="e">
        <v>#N/A</v>
      </c>
    </row>
    <row r="424" spans="86:86">
      <c r="CH424" t="e">
        <v>#N/A</v>
      </c>
    </row>
    <row r="425" spans="86:86">
      <c r="CH425" t="e">
        <v>#N/A</v>
      </c>
    </row>
    <row r="426" spans="86:86">
      <c r="CH426" t="e">
        <v>#N/A</v>
      </c>
    </row>
    <row r="427" spans="86:86">
      <c r="CH427" t="e">
        <v>#N/A</v>
      </c>
    </row>
    <row r="428" spans="86:86">
      <c r="CH428" t="e">
        <v>#N/A</v>
      </c>
    </row>
    <row r="429" spans="86:86">
      <c r="CH429" t="e">
        <v>#N/A</v>
      </c>
    </row>
    <row r="430" spans="86:86">
      <c r="CH430" t="e">
        <v>#N/A</v>
      </c>
    </row>
    <row r="431" spans="86:86">
      <c r="CH431" t="e">
        <v>#N/A</v>
      </c>
    </row>
    <row r="432" spans="86:86">
      <c r="CH432" t="e">
        <v>#N/A</v>
      </c>
    </row>
    <row r="433" spans="86:86">
      <c r="CH433" t="e">
        <v>#N/A</v>
      </c>
    </row>
    <row r="434" spans="86:86">
      <c r="CH434" t="e">
        <v>#N/A</v>
      </c>
    </row>
    <row r="435" spans="86:86">
      <c r="CH435" t="e">
        <v>#N/A</v>
      </c>
    </row>
    <row r="436" spans="86:86">
      <c r="CH436" t="e">
        <v>#N/A</v>
      </c>
    </row>
    <row r="437" spans="86:86">
      <c r="CH437" t="e">
        <v>#N/A</v>
      </c>
    </row>
    <row r="438" spans="86:86">
      <c r="CH438" t="e">
        <v>#N/A</v>
      </c>
    </row>
    <row r="439" spans="86:86">
      <c r="CH439" t="e">
        <v>#N/A</v>
      </c>
    </row>
    <row r="440" spans="86:86">
      <c r="CH440" t="e">
        <v>#N/A</v>
      </c>
    </row>
    <row r="441" spans="86:86">
      <c r="CH441" t="e">
        <v>#N/A</v>
      </c>
    </row>
    <row r="442" spans="86:86">
      <c r="CH442" t="e">
        <v>#N/A</v>
      </c>
    </row>
    <row r="443" spans="86:86">
      <c r="CH443" t="e">
        <v>#N/A</v>
      </c>
    </row>
    <row r="444" spans="86:86">
      <c r="CH444" t="e">
        <v>#N/A</v>
      </c>
    </row>
    <row r="445" spans="86:86">
      <c r="CH445" t="e">
        <v>#N/A</v>
      </c>
    </row>
    <row r="446" spans="86:86">
      <c r="CH446" t="e">
        <v>#N/A</v>
      </c>
    </row>
    <row r="447" spans="86:86">
      <c r="CH447" t="e">
        <v>#N/A</v>
      </c>
    </row>
    <row r="448" spans="86:86">
      <c r="CH448" t="e">
        <v>#N/A</v>
      </c>
    </row>
    <row r="449" spans="86:86">
      <c r="CH449" t="e">
        <v>#N/A</v>
      </c>
    </row>
    <row r="450" spans="86:86">
      <c r="CH450" t="e">
        <v>#N/A</v>
      </c>
    </row>
    <row r="451" spans="86:86">
      <c r="CH451" t="e">
        <v>#N/A</v>
      </c>
    </row>
    <row r="452" spans="86:86">
      <c r="CH452" t="e">
        <v>#N/A</v>
      </c>
    </row>
    <row r="453" spans="86:86">
      <c r="CH453" t="e">
        <v>#N/A</v>
      </c>
    </row>
    <row r="454" spans="86:86">
      <c r="CH454" t="e">
        <v>#N/A</v>
      </c>
    </row>
    <row r="455" spans="86:86">
      <c r="CH455" t="e">
        <v>#N/A</v>
      </c>
    </row>
    <row r="456" spans="86:86">
      <c r="CH456" t="e">
        <v>#N/A</v>
      </c>
    </row>
    <row r="457" spans="86:86">
      <c r="CH457" t="e">
        <v>#N/A</v>
      </c>
    </row>
    <row r="458" spans="86:86">
      <c r="CH458" t="e">
        <v>#N/A</v>
      </c>
    </row>
    <row r="459" spans="86:86">
      <c r="CH459" t="e">
        <v>#N/A</v>
      </c>
    </row>
    <row r="460" spans="86:86">
      <c r="CH460" t="e">
        <v>#N/A</v>
      </c>
    </row>
    <row r="461" spans="86:86">
      <c r="CH461" t="e">
        <v>#N/A</v>
      </c>
    </row>
    <row r="462" spans="86:86">
      <c r="CH462" t="e">
        <v>#N/A</v>
      </c>
    </row>
    <row r="463" spans="86:86">
      <c r="CH463" t="e">
        <v>#N/A</v>
      </c>
    </row>
    <row r="464" spans="86:86">
      <c r="CH464" t="e">
        <v>#N/A</v>
      </c>
    </row>
    <row r="465" spans="86:86">
      <c r="CH465" t="e">
        <v>#N/A</v>
      </c>
    </row>
    <row r="466" spans="86:86">
      <c r="CH466" t="e">
        <v>#N/A</v>
      </c>
    </row>
    <row r="467" spans="86:86">
      <c r="CH467" t="e">
        <v>#N/A</v>
      </c>
    </row>
    <row r="468" spans="86:86">
      <c r="CH468" t="e">
        <v>#N/A</v>
      </c>
    </row>
    <row r="469" spans="86:86">
      <c r="CH469" t="e">
        <v>#N/A</v>
      </c>
    </row>
    <row r="470" spans="86:86">
      <c r="CH470" t="e">
        <v>#N/A</v>
      </c>
    </row>
    <row r="471" spans="86:86">
      <c r="CH471" t="e">
        <v>#N/A</v>
      </c>
    </row>
    <row r="472" spans="86:86">
      <c r="CH472" t="e">
        <v>#N/A</v>
      </c>
    </row>
    <row r="473" spans="86:86">
      <c r="CH473" t="e">
        <v>#N/A</v>
      </c>
    </row>
    <row r="474" spans="86:86">
      <c r="CH474" t="e">
        <v>#N/A</v>
      </c>
    </row>
    <row r="475" spans="86:86">
      <c r="CH475" t="e">
        <v>#N/A</v>
      </c>
    </row>
    <row r="476" spans="86:86">
      <c r="CH476" t="e">
        <v>#N/A</v>
      </c>
    </row>
    <row r="477" spans="86:86">
      <c r="CH477" t="e">
        <v>#N/A</v>
      </c>
    </row>
    <row r="478" spans="86:86">
      <c r="CH478" t="e">
        <v>#N/A</v>
      </c>
    </row>
    <row r="479" spans="86:86">
      <c r="CH479" t="e">
        <v>#N/A</v>
      </c>
    </row>
    <row r="480" spans="86:86">
      <c r="CH480" t="e">
        <v>#N/A</v>
      </c>
    </row>
    <row r="481" spans="86:86">
      <c r="CH481" t="e">
        <v>#N/A</v>
      </c>
    </row>
    <row r="482" spans="86:86">
      <c r="CH482" t="e">
        <v>#N/A</v>
      </c>
    </row>
    <row r="483" spans="86:86">
      <c r="CH483" t="e">
        <v>#N/A</v>
      </c>
    </row>
    <row r="484" spans="86:86">
      <c r="CH484" t="e">
        <v>#N/A</v>
      </c>
    </row>
    <row r="485" spans="86:86">
      <c r="CH485" t="e">
        <v>#N/A</v>
      </c>
    </row>
    <row r="486" spans="86:86">
      <c r="CH486" t="e">
        <v>#N/A</v>
      </c>
    </row>
    <row r="487" spans="86:86">
      <c r="CH487" t="e">
        <v>#N/A</v>
      </c>
    </row>
    <row r="488" spans="86:86">
      <c r="CH488" t="e">
        <v>#N/A</v>
      </c>
    </row>
    <row r="489" spans="86:86">
      <c r="CH489" t="e">
        <v>#N/A</v>
      </c>
    </row>
    <row r="490" spans="86:86">
      <c r="CH490" t="e">
        <v>#N/A</v>
      </c>
    </row>
    <row r="491" spans="86:86">
      <c r="CH491" t="e">
        <v>#N/A</v>
      </c>
    </row>
    <row r="492" spans="86:86">
      <c r="CH492" t="e">
        <v>#N/A</v>
      </c>
    </row>
    <row r="493" spans="86:86">
      <c r="CH493" t="e">
        <v>#N/A</v>
      </c>
    </row>
    <row r="494" spans="86:86">
      <c r="CH494" t="e">
        <v>#N/A</v>
      </c>
    </row>
    <row r="495" spans="86:86">
      <c r="CH495" t="e">
        <v>#N/A</v>
      </c>
    </row>
    <row r="496" spans="86:86">
      <c r="CH496" t="e">
        <v>#N/A</v>
      </c>
    </row>
    <row r="497" spans="86:86">
      <c r="CH497" t="e">
        <v>#N/A</v>
      </c>
    </row>
    <row r="498" spans="86:86">
      <c r="CH498" t="e">
        <v>#N/A</v>
      </c>
    </row>
    <row r="499" spans="86:86">
      <c r="CH499" t="e">
        <v>#N/A</v>
      </c>
    </row>
    <row r="500" spans="86:86">
      <c r="CH500" t="e">
        <v>#N/A</v>
      </c>
    </row>
    <row r="501" spans="86:86">
      <c r="CH501" t="e">
        <v>#N/A</v>
      </c>
    </row>
    <row r="502" spans="86:86">
      <c r="CH502" t="e">
        <v>#N/A</v>
      </c>
    </row>
    <row r="503" spans="86:86">
      <c r="CH503" t="e">
        <v>#N/A</v>
      </c>
    </row>
    <row r="504" spans="86:86">
      <c r="CH504" t="e">
        <v>#N/A</v>
      </c>
    </row>
    <row r="505" spans="86:86">
      <c r="CH505" t="e">
        <v>#N/A</v>
      </c>
    </row>
    <row r="506" spans="86:86">
      <c r="CH506" t="e">
        <v>#N/A</v>
      </c>
    </row>
    <row r="507" spans="86:86">
      <c r="CH507" t="e">
        <v>#N/A</v>
      </c>
    </row>
    <row r="508" spans="86:86">
      <c r="CH508" t="e">
        <v>#N/A</v>
      </c>
    </row>
    <row r="509" spans="86:86">
      <c r="CH509" t="e">
        <v>#N/A</v>
      </c>
    </row>
    <row r="510" spans="86:86">
      <c r="CH510" t="e">
        <v>#N/A</v>
      </c>
    </row>
    <row r="511" spans="86:86">
      <c r="CH511" t="e">
        <v>#N/A</v>
      </c>
    </row>
    <row r="512" spans="86:86">
      <c r="CH512" t="e">
        <v>#N/A</v>
      </c>
    </row>
    <row r="513" spans="86:86">
      <c r="CH513" t="e">
        <v>#N/A</v>
      </c>
    </row>
    <row r="514" spans="86:86">
      <c r="CH514" t="e">
        <v>#N/A</v>
      </c>
    </row>
    <row r="515" spans="86:86">
      <c r="CH515" t="e">
        <v>#N/A</v>
      </c>
    </row>
    <row r="516" spans="86:86">
      <c r="CH516" t="e">
        <v>#N/A</v>
      </c>
    </row>
    <row r="517" spans="86:86">
      <c r="CH517" t="e">
        <v>#N/A</v>
      </c>
    </row>
    <row r="518" spans="86:86">
      <c r="CH518" t="e">
        <v>#N/A</v>
      </c>
    </row>
    <row r="519" spans="86:86">
      <c r="CH519" t="e">
        <v>#N/A</v>
      </c>
    </row>
    <row r="520" spans="86:86">
      <c r="CH520" t="e">
        <v>#N/A</v>
      </c>
    </row>
    <row r="521" spans="86:86">
      <c r="CH521" t="e">
        <v>#N/A</v>
      </c>
    </row>
    <row r="522" spans="86:86">
      <c r="CH522" t="e">
        <v>#N/A</v>
      </c>
    </row>
    <row r="523" spans="86:86">
      <c r="CH523" t="e">
        <v>#N/A</v>
      </c>
    </row>
    <row r="524" spans="86:86">
      <c r="CH524" t="e">
        <v>#N/A</v>
      </c>
    </row>
    <row r="525" spans="86:86">
      <c r="CH525" t="e">
        <v>#N/A</v>
      </c>
    </row>
    <row r="526" spans="86:86">
      <c r="CH526" t="e">
        <v>#N/A</v>
      </c>
    </row>
    <row r="527" spans="86:86">
      <c r="CH527" t="e">
        <v>#N/A</v>
      </c>
    </row>
    <row r="528" spans="86:86">
      <c r="CH528" t="e">
        <v>#N/A</v>
      </c>
    </row>
    <row r="529" spans="86:86">
      <c r="CH529" t="e">
        <v>#N/A</v>
      </c>
    </row>
    <row r="530" spans="86:86">
      <c r="CH530" t="e">
        <v>#N/A</v>
      </c>
    </row>
    <row r="531" spans="86:86">
      <c r="CH531" t="e">
        <v>#N/A</v>
      </c>
    </row>
    <row r="532" spans="86:86">
      <c r="CH532" t="e">
        <v>#N/A</v>
      </c>
    </row>
    <row r="533" spans="86:86">
      <c r="CH533" t="e">
        <v>#N/A</v>
      </c>
    </row>
    <row r="534" spans="86:86">
      <c r="CH534" t="e">
        <v>#N/A</v>
      </c>
    </row>
    <row r="535" spans="86:86">
      <c r="CH535" t="e">
        <v>#N/A</v>
      </c>
    </row>
    <row r="536" spans="86:86">
      <c r="CH536" t="e">
        <v>#N/A</v>
      </c>
    </row>
    <row r="537" spans="86:86">
      <c r="CH537" t="e">
        <v>#N/A</v>
      </c>
    </row>
    <row r="538" spans="86:86">
      <c r="CH538" t="e">
        <v>#N/A</v>
      </c>
    </row>
    <row r="539" spans="86:86">
      <c r="CH539" t="e">
        <v>#N/A</v>
      </c>
    </row>
    <row r="540" spans="86:86">
      <c r="CH540" t="e">
        <v>#N/A</v>
      </c>
    </row>
    <row r="541" spans="86:86">
      <c r="CH541" t="e">
        <v>#N/A</v>
      </c>
    </row>
    <row r="542" spans="86:86">
      <c r="CH542" t="e">
        <v>#N/A</v>
      </c>
    </row>
    <row r="543" spans="86:86">
      <c r="CH543" t="e">
        <v>#N/A</v>
      </c>
    </row>
    <row r="544" spans="86:86">
      <c r="CH544" t="e">
        <v>#N/A</v>
      </c>
    </row>
    <row r="545" spans="86:86">
      <c r="CH545" t="e">
        <v>#N/A</v>
      </c>
    </row>
    <row r="546" spans="86:86">
      <c r="CH546" t="e">
        <v>#N/A</v>
      </c>
    </row>
    <row r="547" spans="86:86">
      <c r="CH547" t="e">
        <v>#N/A</v>
      </c>
    </row>
    <row r="548" spans="86:86">
      <c r="CH548" t="e">
        <v>#N/A</v>
      </c>
    </row>
    <row r="549" spans="86:86">
      <c r="CH549" t="e">
        <v>#N/A</v>
      </c>
    </row>
    <row r="550" spans="86:86">
      <c r="CH550" t="e">
        <v>#N/A</v>
      </c>
    </row>
    <row r="551" spans="86:86">
      <c r="CH551" t="e">
        <v>#N/A</v>
      </c>
    </row>
    <row r="552" spans="86:86">
      <c r="CH552" t="e">
        <v>#N/A</v>
      </c>
    </row>
    <row r="553" spans="86:86">
      <c r="CH553" t="e">
        <v>#N/A</v>
      </c>
    </row>
    <row r="554" spans="86:86">
      <c r="CH554" t="e">
        <v>#N/A</v>
      </c>
    </row>
    <row r="555" spans="86:86">
      <c r="CH555" t="e">
        <v>#N/A</v>
      </c>
    </row>
    <row r="556" spans="86:86">
      <c r="CH556" t="e">
        <v>#N/A</v>
      </c>
    </row>
    <row r="557" spans="86:86">
      <c r="CH557" t="e">
        <v>#N/A</v>
      </c>
    </row>
    <row r="558" spans="86:86">
      <c r="CH558" t="e">
        <v>#N/A</v>
      </c>
    </row>
    <row r="559" spans="86:86">
      <c r="CH559" t="e">
        <v>#N/A</v>
      </c>
    </row>
    <row r="560" spans="86:86">
      <c r="CH560" t="e">
        <v>#N/A</v>
      </c>
    </row>
    <row r="561" spans="86:86">
      <c r="CH561" t="e">
        <v>#N/A</v>
      </c>
    </row>
    <row r="562" spans="86:86">
      <c r="CH562" t="e">
        <v>#N/A</v>
      </c>
    </row>
    <row r="563" spans="86:86">
      <c r="CH563" t="e">
        <v>#N/A</v>
      </c>
    </row>
    <row r="564" spans="86:86">
      <c r="CH564" t="e">
        <v>#N/A</v>
      </c>
    </row>
    <row r="565" spans="86:86">
      <c r="CH565" t="e">
        <v>#N/A</v>
      </c>
    </row>
    <row r="566" spans="86:86">
      <c r="CH566" t="e">
        <v>#N/A</v>
      </c>
    </row>
    <row r="567" spans="86:86">
      <c r="CH567" t="e">
        <v>#N/A</v>
      </c>
    </row>
    <row r="568" spans="86:86">
      <c r="CH568" t="e">
        <v>#N/A</v>
      </c>
    </row>
    <row r="569" spans="86:86">
      <c r="CH569" t="e">
        <v>#N/A</v>
      </c>
    </row>
    <row r="570" spans="86:86">
      <c r="CH570" t="e">
        <v>#N/A</v>
      </c>
    </row>
    <row r="571" spans="86:86">
      <c r="CH571" t="e">
        <v>#N/A</v>
      </c>
    </row>
    <row r="572" spans="86:86">
      <c r="CH572" t="e">
        <v>#N/A</v>
      </c>
    </row>
    <row r="573" spans="86:86">
      <c r="CH573" t="e">
        <v>#N/A</v>
      </c>
    </row>
    <row r="574" spans="86:86">
      <c r="CH574" t="e">
        <v>#N/A</v>
      </c>
    </row>
    <row r="575" spans="86:86">
      <c r="CH575" t="e">
        <v>#N/A</v>
      </c>
    </row>
    <row r="576" spans="86:86">
      <c r="CH576" t="e">
        <v>#N/A</v>
      </c>
    </row>
    <row r="577" spans="86:86">
      <c r="CH577" t="e">
        <v>#N/A</v>
      </c>
    </row>
    <row r="578" spans="86:86">
      <c r="CH578" t="e">
        <v>#N/A</v>
      </c>
    </row>
    <row r="579" spans="86:86">
      <c r="CH579" t="e">
        <v>#N/A</v>
      </c>
    </row>
    <row r="580" spans="86:86">
      <c r="CH580" t="e">
        <v>#N/A</v>
      </c>
    </row>
    <row r="581" spans="86:86">
      <c r="CH581" t="e">
        <v>#N/A</v>
      </c>
    </row>
    <row r="582" spans="86:86">
      <c r="CH582" t="e">
        <v>#N/A</v>
      </c>
    </row>
    <row r="583" spans="86:86">
      <c r="CH583" t="e">
        <v>#N/A</v>
      </c>
    </row>
    <row r="584" spans="86:86">
      <c r="CH584" t="e">
        <v>#N/A</v>
      </c>
    </row>
    <row r="585" spans="86:86">
      <c r="CH585" t="e">
        <v>#N/A</v>
      </c>
    </row>
    <row r="586" spans="86:86">
      <c r="CH586" t="e">
        <v>#N/A</v>
      </c>
    </row>
    <row r="587" spans="86:86">
      <c r="CH587" t="e">
        <v>#N/A</v>
      </c>
    </row>
    <row r="588" spans="86:86">
      <c r="CH588" t="e">
        <v>#N/A</v>
      </c>
    </row>
    <row r="589" spans="86:86">
      <c r="CH589" t="e">
        <v>#N/A</v>
      </c>
    </row>
    <row r="590" spans="86:86">
      <c r="CH590" t="e">
        <v>#N/A</v>
      </c>
    </row>
    <row r="591" spans="86:86">
      <c r="CH591" t="e">
        <v>#N/A</v>
      </c>
    </row>
    <row r="592" spans="86:86">
      <c r="CH592" t="e">
        <v>#N/A</v>
      </c>
    </row>
    <row r="593" spans="86:86">
      <c r="CH593" t="e">
        <v>#N/A</v>
      </c>
    </row>
    <row r="594" spans="86:86">
      <c r="CH594" t="e">
        <v>#N/A</v>
      </c>
    </row>
    <row r="595" spans="86:86">
      <c r="CH595" t="e">
        <v>#N/A</v>
      </c>
    </row>
    <row r="596" spans="86:86">
      <c r="CH596" t="e">
        <v>#N/A</v>
      </c>
    </row>
    <row r="597" spans="86:86">
      <c r="CH597" t="e">
        <v>#N/A</v>
      </c>
    </row>
    <row r="598" spans="86:86">
      <c r="CH598" t="e">
        <v>#N/A</v>
      </c>
    </row>
    <row r="599" spans="86:86">
      <c r="CH599" t="e">
        <v>#N/A</v>
      </c>
    </row>
    <row r="600" spans="86:86">
      <c r="CH600" t="e">
        <v>#N/A</v>
      </c>
    </row>
    <row r="601" spans="86:86">
      <c r="CH601" t="e">
        <v>#N/A</v>
      </c>
    </row>
    <row r="602" spans="86:86">
      <c r="CH602" t="e">
        <v>#N/A</v>
      </c>
    </row>
    <row r="603" spans="86:86">
      <c r="CH603" t="e">
        <v>#N/A</v>
      </c>
    </row>
    <row r="604" spans="86:86">
      <c r="CH604" t="e">
        <v>#N/A</v>
      </c>
    </row>
    <row r="605" spans="86:86">
      <c r="CH605" t="e">
        <v>#N/A</v>
      </c>
    </row>
    <row r="606" spans="86:86">
      <c r="CH606" t="e">
        <v>#N/A</v>
      </c>
    </row>
    <row r="607" spans="86:86">
      <c r="CH607" t="e">
        <v>#N/A</v>
      </c>
    </row>
    <row r="608" spans="86:86">
      <c r="CH608" t="e">
        <v>#N/A</v>
      </c>
    </row>
    <row r="609" spans="86:86">
      <c r="CH609" t="e">
        <v>#N/A</v>
      </c>
    </row>
    <row r="610" spans="86:86">
      <c r="CH610" t="e">
        <v>#N/A</v>
      </c>
    </row>
    <row r="611" spans="86:86">
      <c r="CH611" t="e">
        <v>#N/A</v>
      </c>
    </row>
    <row r="612" spans="86:86">
      <c r="CH612" t="e">
        <v>#N/A</v>
      </c>
    </row>
    <row r="613" spans="86:86">
      <c r="CH613" t="e">
        <v>#N/A</v>
      </c>
    </row>
    <row r="614" spans="86:86">
      <c r="CH614" t="e">
        <v>#N/A</v>
      </c>
    </row>
    <row r="615" spans="86:86">
      <c r="CH615" t="e">
        <v>#N/A</v>
      </c>
    </row>
    <row r="616" spans="86:86">
      <c r="CH616" t="e">
        <v>#N/A</v>
      </c>
    </row>
    <row r="617" spans="86:86">
      <c r="CH617" t="e">
        <v>#N/A</v>
      </c>
    </row>
    <row r="618" spans="86:86">
      <c r="CH618" t="e">
        <v>#N/A</v>
      </c>
    </row>
    <row r="619" spans="86:86">
      <c r="CH619" t="e">
        <v>#N/A</v>
      </c>
    </row>
    <row r="620" spans="86:86">
      <c r="CH620" t="e">
        <v>#N/A</v>
      </c>
    </row>
    <row r="621" spans="86:86">
      <c r="CH621" t="e">
        <v>#N/A</v>
      </c>
    </row>
    <row r="622" spans="86:86">
      <c r="CH622" t="e">
        <v>#N/A</v>
      </c>
    </row>
    <row r="623" spans="86:86">
      <c r="CH623" t="e">
        <v>#N/A</v>
      </c>
    </row>
    <row r="624" spans="86:86">
      <c r="CH624" t="e">
        <v>#N/A</v>
      </c>
    </row>
    <row r="625" spans="86:86">
      <c r="CH625" t="e">
        <v>#N/A</v>
      </c>
    </row>
    <row r="626" spans="86:86">
      <c r="CH626" t="e">
        <v>#N/A</v>
      </c>
    </row>
    <row r="627" spans="86:86">
      <c r="CH627" t="e">
        <v>#N/A</v>
      </c>
    </row>
    <row r="628" spans="86:86">
      <c r="CH628" t="e">
        <v>#N/A</v>
      </c>
    </row>
    <row r="629" spans="86:86">
      <c r="CH629" t="e">
        <v>#N/A</v>
      </c>
    </row>
    <row r="630" spans="86:86">
      <c r="CH630" t="e">
        <v>#N/A</v>
      </c>
    </row>
    <row r="631" spans="86:86">
      <c r="CH631" t="e">
        <v>#N/A</v>
      </c>
    </row>
    <row r="632" spans="86:86">
      <c r="CH632" t="e">
        <v>#N/A</v>
      </c>
    </row>
    <row r="633" spans="86:86">
      <c r="CH633" t="e">
        <v>#N/A</v>
      </c>
    </row>
    <row r="634" spans="86:86">
      <c r="CH634" t="e">
        <v>#N/A</v>
      </c>
    </row>
    <row r="635" spans="86:86">
      <c r="CH635" t="e">
        <v>#N/A</v>
      </c>
    </row>
    <row r="636" spans="86:86">
      <c r="CH636" t="e">
        <v>#N/A</v>
      </c>
    </row>
    <row r="637" spans="86:86">
      <c r="CH637" t="e">
        <v>#N/A</v>
      </c>
    </row>
    <row r="638" spans="86:86">
      <c r="CH638" t="e">
        <v>#N/A</v>
      </c>
    </row>
    <row r="639" spans="86:86">
      <c r="CH639" t="e">
        <v>#N/A</v>
      </c>
    </row>
    <row r="640" spans="86:86">
      <c r="CH640" t="e">
        <v>#N/A</v>
      </c>
    </row>
    <row r="641" spans="86:86">
      <c r="CH641" t="e">
        <v>#N/A</v>
      </c>
    </row>
    <row r="642" spans="86:86">
      <c r="CH642" t="e">
        <v>#N/A</v>
      </c>
    </row>
    <row r="643" spans="86:86">
      <c r="CH643" t="e">
        <v>#N/A</v>
      </c>
    </row>
    <row r="644" spans="86:86">
      <c r="CH644" t="e">
        <v>#N/A</v>
      </c>
    </row>
    <row r="645" spans="86:86">
      <c r="CH645" t="e">
        <v>#N/A</v>
      </c>
    </row>
    <row r="646" spans="86:86">
      <c r="CH646" t="e">
        <v>#N/A</v>
      </c>
    </row>
    <row r="647" spans="86:86">
      <c r="CH647" t="e">
        <v>#N/A</v>
      </c>
    </row>
    <row r="648" spans="86:86">
      <c r="CH648" t="e">
        <v>#N/A</v>
      </c>
    </row>
    <row r="649" spans="86:86">
      <c r="CH649" t="e">
        <v>#N/A</v>
      </c>
    </row>
    <row r="650" spans="86:86">
      <c r="CH650" t="e">
        <v>#N/A</v>
      </c>
    </row>
    <row r="651" spans="86:86">
      <c r="CH651" t="e">
        <v>#N/A</v>
      </c>
    </row>
    <row r="652" spans="86:86">
      <c r="CH652" t="e">
        <v>#N/A</v>
      </c>
    </row>
    <row r="653" spans="86:86">
      <c r="CH653" t="e">
        <v>#N/A</v>
      </c>
    </row>
    <row r="654" spans="86:86">
      <c r="CH654" t="e">
        <v>#N/A</v>
      </c>
    </row>
    <row r="655" spans="86:86">
      <c r="CH655" t="e">
        <v>#N/A</v>
      </c>
    </row>
    <row r="656" spans="86:86">
      <c r="CH656" t="e">
        <v>#N/A</v>
      </c>
    </row>
    <row r="657" spans="86:86">
      <c r="CH657" t="e">
        <v>#N/A</v>
      </c>
    </row>
    <row r="658" spans="86:86">
      <c r="CH658" t="e">
        <v>#N/A</v>
      </c>
    </row>
    <row r="659" spans="86:86">
      <c r="CH659" t="e">
        <v>#N/A</v>
      </c>
    </row>
    <row r="660" spans="86:86">
      <c r="CH660" t="e">
        <v>#N/A</v>
      </c>
    </row>
    <row r="661" spans="86:86">
      <c r="CH661" t="e">
        <v>#N/A</v>
      </c>
    </row>
    <row r="662" spans="86:86">
      <c r="CH662" t="e">
        <v>#N/A</v>
      </c>
    </row>
    <row r="663" spans="86:86">
      <c r="CH663" t="e">
        <v>#N/A</v>
      </c>
    </row>
    <row r="664" spans="86:86">
      <c r="CH664" t="e">
        <v>#N/A</v>
      </c>
    </row>
    <row r="665" spans="86:86">
      <c r="CH665" t="e">
        <v>#N/A</v>
      </c>
    </row>
    <row r="666" spans="86:86">
      <c r="CH666" t="e">
        <v>#N/A</v>
      </c>
    </row>
    <row r="667" spans="86:86">
      <c r="CH667" t="e">
        <v>#N/A</v>
      </c>
    </row>
    <row r="668" spans="86:86">
      <c r="CH668" t="e">
        <v>#N/A</v>
      </c>
    </row>
    <row r="669" spans="86:86">
      <c r="CH669" t="e">
        <v>#N/A</v>
      </c>
    </row>
    <row r="670" spans="86:86">
      <c r="CH670" t="e">
        <v>#N/A</v>
      </c>
    </row>
    <row r="671" spans="86:86">
      <c r="CH671" t="e">
        <v>#N/A</v>
      </c>
    </row>
    <row r="672" spans="86:86">
      <c r="CH672" t="e">
        <v>#N/A</v>
      </c>
    </row>
    <row r="673" spans="86:86">
      <c r="CH673" t="e">
        <v>#N/A</v>
      </c>
    </row>
    <row r="674" spans="86:86">
      <c r="CH674" t="e">
        <v>#N/A</v>
      </c>
    </row>
    <row r="675" spans="86:86">
      <c r="CH675" t="e">
        <v>#N/A</v>
      </c>
    </row>
    <row r="676" spans="86:86">
      <c r="CH676" t="e">
        <v>#N/A</v>
      </c>
    </row>
    <row r="677" spans="86:86">
      <c r="CH677" t="e">
        <v>#N/A</v>
      </c>
    </row>
    <row r="678" spans="86:86">
      <c r="CH678" t="e">
        <v>#N/A</v>
      </c>
    </row>
    <row r="679" spans="86:86">
      <c r="CH679" t="e">
        <v>#N/A</v>
      </c>
    </row>
    <row r="680" spans="86:86">
      <c r="CH680" t="e">
        <v>#N/A</v>
      </c>
    </row>
    <row r="681" spans="86:86">
      <c r="CH681" t="e">
        <v>#N/A</v>
      </c>
    </row>
    <row r="682" spans="86:86">
      <c r="CH682" t="e">
        <v>#N/A</v>
      </c>
    </row>
    <row r="683" spans="86:86">
      <c r="CH683" t="e">
        <v>#N/A</v>
      </c>
    </row>
    <row r="684" spans="86:86">
      <c r="CH684" t="e">
        <v>#N/A</v>
      </c>
    </row>
    <row r="685" spans="86:86">
      <c r="CH685" t="e">
        <v>#N/A</v>
      </c>
    </row>
    <row r="686" spans="86:86">
      <c r="CH686" t="e">
        <v>#N/A</v>
      </c>
    </row>
    <row r="687" spans="86:86">
      <c r="CH687" t="e">
        <v>#N/A</v>
      </c>
    </row>
    <row r="688" spans="86:86">
      <c r="CH688" t="e">
        <v>#N/A</v>
      </c>
    </row>
    <row r="689" spans="86:86">
      <c r="CH689" t="e">
        <v>#N/A</v>
      </c>
    </row>
    <row r="690" spans="86:86">
      <c r="CH690" t="e">
        <v>#N/A</v>
      </c>
    </row>
    <row r="691" spans="86:86">
      <c r="CH691" t="e">
        <v>#N/A</v>
      </c>
    </row>
    <row r="692" spans="86:86">
      <c r="CH692" t="e">
        <v>#N/A</v>
      </c>
    </row>
    <row r="693" spans="86:86">
      <c r="CH693" t="e">
        <v>#N/A</v>
      </c>
    </row>
    <row r="694" spans="86:86">
      <c r="CH694" t="e">
        <v>#N/A</v>
      </c>
    </row>
    <row r="695" spans="86:86">
      <c r="CH695" t="e">
        <v>#N/A</v>
      </c>
    </row>
    <row r="696" spans="86:86">
      <c r="CH696" t="e">
        <v>#N/A</v>
      </c>
    </row>
    <row r="697" spans="86:86">
      <c r="CH697" t="e">
        <v>#N/A</v>
      </c>
    </row>
    <row r="698" spans="86:86">
      <c r="CH698" t="e">
        <v>#N/A</v>
      </c>
    </row>
    <row r="699" spans="86:86">
      <c r="CH699" t="e">
        <v>#N/A</v>
      </c>
    </row>
    <row r="700" spans="86:86">
      <c r="CH700" t="e">
        <v>#N/A</v>
      </c>
    </row>
    <row r="701" spans="86:86">
      <c r="CH701" t="e">
        <v>#N/A</v>
      </c>
    </row>
    <row r="702" spans="86:86">
      <c r="CH702" t="e">
        <v>#N/A</v>
      </c>
    </row>
    <row r="703" spans="86:86">
      <c r="CH703" t="e">
        <v>#N/A</v>
      </c>
    </row>
    <row r="704" spans="86:86">
      <c r="CH704" t="e">
        <v>#N/A</v>
      </c>
    </row>
    <row r="705" spans="86:86">
      <c r="CH705" t="e">
        <v>#N/A</v>
      </c>
    </row>
    <row r="706" spans="86:86">
      <c r="CH706" t="e">
        <v>#N/A</v>
      </c>
    </row>
    <row r="707" spans="86:86">
      <c r="CH707" t="e">
        <v>#N/A</v>
      </c>
    </row>
    <row r="708" spans="86:86">
      <c r="CH708" t="e">
        <v>#N/A</v>
      </c>
    </row>
    <row r="709" spans="86:86">
      <c r="CH709" t="e">
        <v>#N/A</v>
      </c>
    </row>
    <row r="710" spans="86:86">
      <c r="CH710" t="e">
        <v>#N/A</v>
      </c>
    </row>
    <row r="711" spans="86:86">
      <c r="CH711" t="e">
        <v>#N/A</v>
      </c>
    </row>
    <row r="712" spans="86:86">
      <c r="CH712" t="e">
        <v>#N/A</v>
      </c>
    </row>
    <row r="713" spans="86:86">
      <c r="CH713" t="e">
        <v>#N/A</v>
      </c>
    </row>
    <row r="714" spans="86:86">
      <c r="CH714" t="e">
        <v>#N/A</v>
      </c>
    </row>
    <row r="715" spans="86:86">
      <c r="CH715" t="e">
        <v>#N/A</v>
      </c>
    </row>
    <row r="716" spans="86:86">
      <c r="CH716" t="e">
        <v>#N/A</v>
      </c>
    </row>
    <row r="717" spans="86:86">
      <c r="CH717" t="e">
        <v>#N/A</v>
      </c>
    </row>
    <row r="718" spans="86:86">
      <c r="CH718" t="e">
        <v>#N/A</v>
      </c>
    </row>
    <row r="719" spans="86:86">
      <c r="CH719" t="e">
        <v>#N/A</v>
      </c>
    </row>
    <row r="720" spans="86:86">
      <c r="CH720" t="e">
        <v>#N/A</v>
      </c>
    </row>
    <row r="721" spans="86:86">
      <c r="CH721" t="e">
        <v>#N/A</v>
      </c>
    </row>
  </sheetData>
  <mergeCells count="3">
    <mergeCell ref="D68:G68"/>
    <mergeCell ref="C106:C107"/>
    <mergeCell ref="D106:D107"/>
  </mergeCells>
  <conditionalFormatting sqref="B68">
    <cfRule type="colorScale" priority="35">
      <colorScale>
        <cfvo type="percent" val="2"/>
        <cfvo type="percent" val="7"/>
        <color theme="7" tint="0.39997558519241921"/>
        <color theme="9" tint="0.59999389629810485"/>
      </colorScale>
    </cfRule>
  </conditionalFormatting>
  <conditionalFormatting sqref="H70">
    <cfRule type="colorScale" priority="36">
      <colorScale>
        <cfvo type="min"/>
        <cfvo type="percentile" val="50"/>
        <cfvo type="max"/>
        <color rgb="FFF8696B"/>
        <color rgb="FFFCFCFF"/>
        <color rgb="FF63BE7B"/>
      </colorScale>
    </cfRule>
  </conditionalFormatting>
  <conditionalFormatting sqref="H71:H89 H104 H93">
    <cfRule type="colorScale" priority="37">
      <colorScale>
        <cfvo type="min"/>
        <cfvo type="percentile" val="50"/>
        <cfvo type="max"/>
        <color rgb="FFF8696B"/>
        <color rgb="FFFFEB84"/>
        <color rgb="FF63BE7B"/>
      </colorScale>
    </cfRule>
    <cfRule type="iconSet" priority="38">
      <iconSet iconSet="3Flags">
        <cfvo type="percent" val="0"/>
        <cfvo type="percent" val="33"/>
        <cfvo type="percent" val="90"/>
      </iconSet>
    </cfRule>
  </conditionalFormatting>
  <conditionalFormatting pivot="1" sqref="K71:K72 K74:K77 K79:K88">
    <cfRule type="colorScale" priority="34">
      <colorScale>
        <cfvo type="min"/>
        <cfvo type="max"/>
        <color rgb="FFFCFCFF"/>
        <color rgb="FFF8696B"/>
      </colorScale>
    </cfRule>
  </conditionalFormatting>
  <conditionalFormatting sqref="B41">
    <cfRule type="colorScale" priority="32">
      <colorScale>
        <cfvo type="percent" val="2"/>
        <cfvo type="percent" val="7"/>
        <color theme="7" tint="0.39997558519241921"/>
        <color theme="9" tint="0.59999389629810485"/>
      </colorScale>
    </cfRule>
  </conditionalFormatting>
  <conditionalFormatting sqref="H43">
    <cfRule type="colorScale" priority="33">
      <colorScale>
        <cfvo type="min"/>
        <cfvo type="percentile" val="50"/>
        <cfvo type="max"/>
        <color rgb="FFF8696B"/>
        <color rgb="FFFCFCFF"/>
        <color rgb="FF63BE7B"/>
      </colorScale>
    </cfRule>
  </conditionalFormatting>
  <conditionalFormatting pivot="1" sqref="B175:B176 B178:B181 B183:B192">
    <cfRule type="colorScale" priority="30">
      <colorScale>
        <cfvo type="min"/>
        <cfvo type="max"/>
        <color rgb="FFFCFCFF"/>
        <color rgb="FFF8696B"/>
      </colorScale>
    </cfRule>
  </conditionalFormatting>
  <conditionalFormatting pivot="1" sqref="K44:K45 K47:K50 K52:K61">
    <cfRule type="colorScale" priority="29">
      <colorScale>
        <cfvo type="min"/>
        <cfvo type="max"/>
        <color rgb="FFFCFCFF"/>
        <color rgb="FFF8696B"/>
      </colorScale>
    </cfRule>
  </conditionalFormatting>
  <conditionalFormatting sqref="E275:E287">
    <cfRule type="colorScale" priority="39">
      <colorScale>
        <cfvo type="min"/>
        <cfvo type="percentile" val="50"/>
        <cfvo type="max"/>
        <color rgb="FFF8696B"/>
        <color rgb="FFFFEB84"/>
        <color rgb="FF63BE7B"/>
      </colorScale>
    </cfRule>
    <cfRule type="colorScale" priority="40">
      <colorScale>
        <cfvo type="min"/>
        <cfvo type="percentile" val="50"/>
        <cfvo type="max"/>
        <color rgb="FFF8696B"/>
        <color rgb="FFFFEB84"/>
        <color rgb="FF63BE7B"/>
      </colorScale>
    </cfRule>
    <cfRule type="iconSet" priority="41">
      <iconSet iconSet="3Flags">
        <cfvo type="percent" val="0"/>
        <cfvo type="percent" val="33"/>
        <cfvo type="percent" val="67"/>
      </iconSet>
    </cfRule>
  </conditionalFormatting>
  <conditionalFormatting sqref="K275:K287">
    <cfRule type="colorScale" priority="42">
      <colorScale>
        <cfvo type="min"/>
        <cfvo type="percentile" val="50"/>
        <cfvo type="max"/>
        <color rgb="FFF8696B"/>
        <color rgb="FFFFEB84"/>
        <color rgb="FF63BE7B"/>
      </colorScale>
    </cfRule>
    <cfRule type="colorScale" priority="43">
      <colorScale>
        <cfvo type="min"/>
        <cfvo type="percentile" val="50"/>
        <cfvo type="max"/>
        <color rgb="FFF8696B"/>
        <color rgb="FFFFEB84"/>
        <color rgb="FF63BE7B"/>
      </colorScale>
    </cfRule>
    <cfRule type="iconSet" priority="44">
      <iconSet iconSet="3Flags">
        <cfvo type="percent" val="0"/>
        <cfvo type="percent" val="33"/>
        <cfvo type="percent" val="67"/>
      </iconSet>
    </cfRule>
  </conditionalFormatting>
  <conditionalFormatting sqref="E291">
    <cfRule type="colorScale" priority="20">
      <colorScale>
        <cfvo type="min"/>
        <cfvo type="percentile" val="50"/>
        <cfvo type="max"/>
        <color rgb="FFF8696B"/>
        <color rgb="FFFFEB84"/>
        <color rgb="FF63BE7B"/>
      </colorScale>
    </cfRule>
    <cfRule type="colorScale" priority="21">
      <colorScale>
        <cfvo type="min"/>
        <cfvo type="percentile" val="50"/>
        <cfvo type="max"/>
        <color rgb="FFF8696B"/>
        <color rgb="FFFFEB84"/>
        <color rgb="FF63BE7B"/>
      </colorScale>
    </cfRule>
    <cfRule type="iconSet" priority="22">
      <iconSet iconSet="3Flags">
        <cfvo type="percent" val="0"/>
        <cfvo type="percent" val="33"/>
        <cfvo type="percent" val="67"/>
      </iconSet>
    </cfRule>
  </conditionalFormatting>
  <conditionalFormatting sqref="H296">
    <cfRule type="colorScale" priority="19">
      <colorScale>
        <cfvo type="min"/>
        <cfvo type="percentile" val="50"/>
        <cfvo type="max"/>
        <color rgb="FFF8696B"/>
        <color rgb="FFFCFCFF"/>
        <color rgb="FF63BE7B"/>
      </colorScale>
    </cfRule>
  </conditionalFormatting>
  <conditionalFormatting sqref="H290">
    <cfRule type="colorScale" priority="23">
      <colorScale>
        <cfvo type="min"/>
        <cfvo type="percentile" val="50"/>
        <cfvo type="max"/>
        <color rgb="FFF8696B"/>
        <color rgb="FFFFEB84"/>
        <color rgb="FF63BE7B"/>
      </colorScale>
    </cfRule>
    <cfRule type="colorScale" priority="24">
      <colorScale>
        <cfvo type="min"/>
        <cfvo type="percentile" val="50"/>
        <cfvo type="max"/>
        <color rgb="FFF8696B"/>
        <color rgb="FFFFEB84"/>
        <color rgb="FF63BE7B"/>
      </colorScale>
    </cfRule>
    <cfRule type="iconSet" priority="25">
      <iconSet iconSet="3Flags">
        <cfvo type="percent" val="0"/>
        <cfvo type="percent" val="33"/>
        <cfvo type="percent" val="67"/>
      </iconSet>
    </cfRule>
  </conditionalFormatting>
  <conditionalFormatting sqref="H290">
    <cfRule type="colorScale" priority="26">
      <colorScale>
        <cfvo type="min"/>
        <cfvo type="percentile" val="50"/>
        <cfvo type="max"/>
        <color rgb="FFF8696B"/>
        <color rgb="FFFFEB84"/>
        <color rgb="FF63BE7B"/>
      </colorScale>
    </cfRule>
  </conditionalFormatting>
  <conditionalFormatting sqref="H297:H315">
    <cfRule type="colorScale" priority="27">
      <colorScale>
        <cfvo type="min"/>
        <cfvo type="percentile" val="50"/>
        <cfvo type="max"/>
        <color rgb="FFF8696B"/>
        <color rgb="FFFFEB84"/>
        <color rgb="FF63BE7B"/>
      </colorScale>
    </cfRule>
    <cfRule type="iconSet" priority="28">
      <iconSet iconSet="3Flags">
        <cfvo type="percent" val="0"/>
        <cfvo type="percent" val="33"/>
        <cfvo type="percent" val="90"/>
      </iconSet>
    </cfRule>
  </conditionalFormatting>
  <conditionalFormatting sqref="G19">
    <cfRule type="colorScale" priority="14">
      <colorScale>
        <cfvo type="min"/>
        <cfvo type="percentile" val="50"/>
        <cfvo type="max"/>
        <color rgb="FF63BE7B"/>
        <color rgb="FFFFEB84"/>
        <color rgb="FFF8696B"/>
      </colorScale>
    </cfRule>
    <cfRule type="colorScale" priority="15">
      <colorScale>
        <cfvo type="min"/>
        <cfvo type="percentile" val="50"/>
        <cfvo type="max"/>
        <color rgb="FFF8696B"/>
        <color rgb="FFFFEB84"/>
        <color rgb="FF63BE7B"/>
      </colorScale>
    </cfRule>
    <cfRule type="iconSet" priority="16">
      <iconSet iconSet="3Flags">
        <cfvo type="percent" val="0"/>
        <cfvo type="percent" val="33"/>
        <cfvo type="percent" val="67"/>
      </iconSet>
    </cfRule>
    <cfRule type="colorScale" priority="17">
      <colorScale>
        <cfvo type="min"/>
        <cfvo type="percentile" val="50"/>
        <cfvo type="max"/>
        <color rgb="FFF8696B"/>
        <color rgb="FFFFEB84"/>
        <color rgb="FF63BE7B"/>
      </colorScale>
    </cfRule>
    <cfRule type="colorScale" priority="18">
      <colorScale>
        <cfvo type="min"/>
        <cfvo type="percentile" val="50"/>
        <cfvo type="max"/>
        <color rgb="FFF8696B"/>
        <color rgb="FFFFEB84"/>
        <color rgb="FF63BE7B"/>
      </colorScale>
    </cfRule>
  </conditionalFormatting>
  <conditionalFormatting sqref="F174">
    <cfRule type="colorScale" priority="45">
      <colorScale>
        <cfvo type="min"/>
        <cfvo type="max"/>
        <color rgb="FFFCFCFF"/>
        <color rgb="FFF8696B"/>
      </colorScale>
    </cfRule>
  </conditionalFormatting>
  <conditionalFormatting sqref="H44:H62 H64:H65">
    <cfRule type="colorScale" priority="46">
      <colorScale>
        <cfvo type="min"/>
        <cfvo type="percentile" val="50"/>
        <cfvo type="max"/>
        <color rgb="FFF8696B"/>
        <color rgb="FFFFEB84"/>
        <color rgb="FF63BE7B"/>
      </colorScale>
    </cfRule>
    <cfRule type="iconSet" priority="47">
      <iconSet iconSet="3Flags">
        <cfvo type="percent" val="0"/>
        <cfvo type="percent" val="33"/>
        <cfvo type="percent" val="90"/>
      </iconSet>
    </cfRule>
  </conditionalFormatting>
  <conditionalFormatting sqref="M175:M193 M195:M197">
    <cfRule type="colorScale" priority="48">
      <colorScale>
        <cfvo type="min"/>
        <cfvo type="percentile" val="50"/>
        <cfvo type="max"/>
        <color rgb="FFF8696B"/>
        <color rgb="FFFFEB84"/>
        <color rgb="FF63BE7B"/>
      </colorScale>
    </cfRule>
    <cfRule type="colorScale" priority="49">
      <colorScale>
        <cfvo type="min"/>
        <cfvo type="percentile" val="50"/>
        <cfvo type="max"/>
        <color rgb="FFF8696B"/>
        <color rgb="FFFFEB84"/>
        <color rgb="FF63BE7B"/>
      </colorScale>
    </cfRule>
    <cfRule type="iconSet" priority="50">
      <iconSet iconSet="3Flags">
        <cfvo type="percent" val="0"/>
        <cfvo type="percent" val="33"/>
        <cfvo type="percent" val="67"/>
      </iconSet>
    </cfRule>
  </conditionalFormatting>
  <conditionalFormatting sqref="K203:K220">
    <cfRule type="colorScale" priority="13">
      <colorScale>
        <cfvo type="min"/>
        <cfvo type="max"/>
        <color rgb="FFFCFCFF"/>
        <color rgb="FFF8696B"/>
      </colorScale>
    </cfRule>
  </conditionalFormatting>
  <conditionalFormatting sqref="H203:H232">
    <cfRule type="colorScale" priority="51">
      <colorScale>
        <cfvo type="min"/>
        <cfvo type="percentile" val="50"/>
        <cfvo type="max"/>
        <color rgb="FFF8696B"/>
        <color rgb="FFFFEB84"/>
        <color rgb="FF63BE7B"/>
      </colorScale>
    </cfRule>
    <cfRule type="colorScale" priority="52">
      <colorScale>
        <cfvo type="min"/>
        <cfvo type="percentile" val="50"/>
        <cfvo type="max"/>
        <color rgb="FFF8696B"/>
        <color rgb="FFFFEB84"/>
        <color rgb="FF63BE7B"/>
      </colorScale>
    </cfRule>
    <cfRule type="iconSet" priority="53">
      <iconSet iconSet="3Flags">
        <cfvo type="percent" val="0"/>
        <cfvo type="percent" val="33"/>
        <cfvo type="percent" val="67"/>
      </iconSet>
    </cfRule>
  </conditionalFormatting>
  <conditionalFormatting sqref="H203:H232">
    <cfRule type="colorScale" priority="54">
      <colorScale>
        <cfvo type="min"/>
        <cfvo type="percentile" val="50"/>
        <cfvo type="max"/>
        <color rgb="FFF8696B"/>
        <color rgb="FFFFEB84"/>
        <color rgb="FF63BE7B"/>
      </colorScale>
    </cfRule>
  </conditionalFormatting>
  <conditionalFormatting sqref="F175:F192">
    <cfRule type="colorScale" priority="12">
      <colorScale>
        <cfvo type="min"/>
        <cfvo type="max"/>
        <color rgb="FFFCFCFF"/>
        <color rgb="FFF8696B"/>
      </colorScale>
    </cfRule>
  </conditionalFormatting>
  <conditionalFormatting sqref="E237:E246">
    <cfRule type="colorScale" priority="55">
      <colorScale>
        <cfvo type="min"/>
        <cfvo type="percentile" val="50"/>
        <cfvo type="max"/>
        <color rgb="FFF8696B"/>
        <color rgb="FFFFEB84"/>
        <color rgb="FF63BE7B"/>
      </colorScale>
    </cfRule>
    <cfRule type="colorScale" priority="56">
      <colorScale>
        <cfvo type="min"/>
        <cfvo type="percentile" val="50"/>
        <cfvo type="max"/>
        <color rgb="FFF8696B"/>
        <color rgb="FFFFEB84"/>
        <color rgb="FF63BE7B"/>
      </colorScale>
    </cfRule>
    <cfRule type="iconSet" priority="57">
      <iconSet iconSet="3Flags">
        <cfvo type="percent" val="0"/>
        <cfvo type="percent" val="33"/>
        <cfvo type="percent" val="67"/>
      </iconSet>
    </cfRule>
  </conditionalFormatting>
  <conditionalFormatting sqref="K237:K246">
    <cfRule type="colorScale" priority="58">
      <colorScale>
        <cfvo type="min"/>
        <cfvo type="percentile" val="50"/>
        <cfvo type="max"/>
        <color rgb="FFF8696B"/>
        <color rgb="FFFFEB84"/>
        <color rgb="FF63BE7B"/>
      </colorScale>
    </cfRule>
    <cfRule type="colorScale" priority="59">
      <colorScale>
        <cfvo type="min"/>
        <cfvo type="percentile" val="50"/>
        <cfvo type="max"/>
        <color rgb="FFF8696B"/>
        <color rgb="FFFFEB84"/>
        <color rgb="FF63BE7B"/>
      </colorScale>
    </cfRule>
    <cfRule type="iconSet" priority="60">
      <iconSet iconSet="3Flags">
        <cfvo type="percent" val="0"/>
        <cfvo type="percent" val="33"/>
        <cfvo type="percent" val="67"/>
      </iconSet>
    </cfRule>
  </conditionalFormatting>
  <conditionalFormatting sqref="E318">
    <cfRule type="colorScale" priority="7">
      <colorScale>
        <cfvo type="min"/>
        <cfvo type="percentile" val="50"/>
        <cfvo type="max"/>
        <color rgb="FFF8696B"/>
        <color rgb="FFFFEB84"/>
        <color rgb="FF63BE7B"/>
      </colorScale>
    </cfRule>
    <cfRule type="colorScale" priority="8">
      <colorScale>
        <cfvo type="min"/>
        <cfvo type="percentile" val="50"/>
        <cfvo type="max"/>
        <color rgb="FFF8696B"/>
        <color rgb="FFFFEB84"/>
        <color rgb="FF63BE7B"/>
      </colorScale>
    </cfRule>
    <cfRule type="iconSet" priority="9">
      <iconSet iconSet="3Flags">
        <cfvo type="percent" val="0"/>
        <cfvo type="percent" val="33"/>
        <cfvo type="percent" val="67"/>
      </iconSet>
    </cfRule>
  </conditionalFormatting>
  <conditionalFormatting sqref="H323">
    <cfRule type="colorScale" priority="6">
      <colorScale>
        <cfvo type="min"/>
        <cfvo type="percentile" val="50"/>
        <cfvo type="max"/>
        <color rgb="FFF8696B"/>
        <color rgb="FFFCFCFF"/>
        <color rgb="FF63BE7B"/>
      </colorScale>
    </cfRule>
  </conditionalFormatting>
  <conditionalFormatting sqref="H324:H342">
    <cfRule type="colorScale" priority="10">
      <colorScale>
        <cfvo type="min"/>
        <cfvo type="percentile" val="50"/>
        <cfvo type="max"/>
        <color rgb="FFF8696B"/>
        <color rgb="FFFFEB84"/>
        <color rgb="FF63BE7B"/>
      </colorScale>
    </cfRule>
    <cfRule type="iconSet" priority="11">
      <iconSet iconSet="3Flags">
        <cfvo type="percent" val="0"/>
        <cfvo type="percent" val="33"/>
        <cfvo type="percent" val="90"/>
      </iconSet>
    </cfRule>
  </conditionalFormatting>
  <conditionalFormatting sqref="O43:O61">
    <cfRule type="colorScale" priority="5">
      <colorScale>
        <cfvo type="min"/>
        <cfvo type="max"/>
        <color rgb="FFFCFCFF"/>
        <color rgb="FFF8696B"/>
      </colorScale>
    </cfRule>
  </conditionalFormatting>
  <conditionalFormatting pivot="1" sqref="B138:C138">
    <cfRule type="cellIs" dxfId="27795" priority="3" operator="greaterThanOrEqual">
      <formula>50000</formula>
    </cfRule>
  </conditionalFormatting>
  <conditionalFormatting pivot="1" sqref="B139:C146">
    <cfRule type="cellIs" dxfId="27794" priority="2" operator="greaterThanOrEqual">
      <formula>50000</formula>
    </cfRule>
  </conditionalFormatting>
  <conditionalFormatting sqref="H297:H314">
    <cfRule type="colorScale" priority="1">
      <colorScale>
        <cfvo type="min"/>
        <cfvo type="percentile" val="50"/>
        <cfvo type="max"/>
        <color rgb="FFF8696B"/>
        <color rgb="FFFFEB84"/>
        <color rgb="FF63BE7B"/>
      </colorScale>
    </cfRule>
  </conditionalFormatting>
  <pageMargins left="0.7" right="0.7" top="0.75" bottom="0.75" header="0.3" footer="0.3"/>
  <pageSetup paperSize="9" orientation="portrait" r:id="rId2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404BF-2F2B-441D-912A-4C0AA7FF2741}">
  <sheetPr codeName="Sheet3"/>
  <dimension ref="A1:FH706"/>
  <sheetViews>
    <sheetView tabSelected="1" zoomScale="110" zoomScaleNormal="110" zoomScaleSheetLayoutView="50" workbookViewId="0">
      <pane xSplit="2" ySplit="1" topLeftCell="C2" activePane="bottomRight" state="frozen"/>
      <selection pane="topRight" activeCell="C1" sqref="C1"/>
      <selection pane="bottomLeft" activeCell="A2" sqref="A2"/>
      <selection pane="bottomRight" activeCell="M1" sqref="M1"/>
    </sheetView>
  </sheetViews>
  <sheetFormatPr defaultRowHeight="15"/>
  <cols>
    <col min="1" max="1" width="11.5703125" bestFit="1" customWidth="1"/>
    <col min="2" max="2" width="32.7109375" customWidth="1"/>
    <col min="3" max="3" width="12.7109375" customWidth="1"/>
    <col min="4" max="4" width="12" customWidth="1"/>
    <col min="5" max="5" width="11.28515625" customWidth="1"/>
    <col min="6" max="6" width="8.7109375" hidden="1" customWidth="1"/>
    <col min="7" max="7" width="18" bestFit="1" customWidth="1"/>
    <col min="8" max="8" width="16.28515625" customWidth="1"/>
    <col min="9" max="9" width="9.140625" customWidth="1"/>
    <col min="10" max="10" width="10.7109375" customWidth="1"/>
    <col min="11" max="12" width="10" customWidth="1"/>
    <col min="13" max="13" width="9.42578125" customWidth="1"/>
    <col min="14" max="15" width="9.140625" customWidth="1"/>
    <col min="16" max="16" width="21.42578125" customWidth="1"/>
    <col min="17" max="17" width="10.5703125" customWidth="1"/>
    <col min="18" max="18" width="10.28515625" customWidth="1"/>
    <col min="19" max="19" width="7.85546875" customWidth="1"/>
    <col min="20" max="20" width="9.5703125" customWidth="1"/>
    <col min="21" max="21" width="11.28515625" customWidth="1"/>
    <col min="22" max="22" width="9.7109375" style="6" customWidth="1"/>
    <col min="23" max="23" width="9.140625" customWidth="1"/>
    <col min="24" max="24" width="9.28515625" customWidth="1"/>
    <col min="25" max="25" width="8.7109375" customWidth="1"/>
    <col min="26" max="26" width="8" customWidth="1"/>
    <col min="27" max="27" width="9.140625" customWidth="1"/>
    <col min="28" max="28" width="17" customWidth="1"/>
    <col min="29" max="29" width="10.140625" style="8" bestFit="1" customWidth="1"/>
    <col min="30" max="30" width="10.140625" customWidth="1"/>
    <col min="31" max="31" width="10.42578125" customWidth="1"/>
    <col min="32" max="32" width="13.28515625" customWidth="1"/>
    <col min="33" max="33" width="12.28515625" customWidth="1"/>
    <col min="34" max="34" width="21.7109375" style="6" customWidth="1"/>
    <col min="35" max="35" width="17" hidden="1" customWidth="1"/>
    <col min="36" max="36" width="14.140625" style="6" hidden="1" customWidth="1"/>
    <col min="37" max="37" width="9.140625" style="6" hidden="1" customWidth="1"/>
    <col min="38" max="38" width="9.140625" style="6" customWidth="1"/>
    <col min="39" max="39" width="9.7109375" style="6" bestFit="1" customWidth="1"/>
    <col min="40" max="40" width="9.7109375" bestFit="1" customWidth="1"/>
    <col min="41" max="41" width="8.85546875" customWidth="1"/>
    <col min="42" max="42" width="10.28515625" style="3" customWidth="1"/>
    <col min="43" max="46" width="10.28515625" style="3" hidden="1" customWidth="1"/>
    <col min="47" max="47" width="10.28515625" style="3" customWidth="1"/>
    <col min="48" max="48" width="13.85546875" style="9" bestFit="1" customWidth="1"/>
    <col min="49" max="49" width="9.140625" style="9"/>
    <col min="50" max="50" width="10.5703125" bestFit="1" customWidth="1"/>
    <col min="51" max="51" width="13.140625" bestFit="1" customWidth="1"/>
    <col min="53" max="53" width="15.42578125" bestFit="1" customWidth="1"/>
    <col min="54" max="54" width="17.5703125" hidden="1" customWidth="1"/>
    <col min="55" max="55" width="10.85546875" hidden="1" customWidth="1"/>
    <col min="56" max="61" width="9.140625" hidden="1" customWidth="1"/>
    <col min="62" max="62" width="8.42578125" hidden="1" customWidth="1"/>
    <col min="63" max="73" width="9.140625" hidden="1" customWidth="1"/>
    <col min="74" max="74" width="11.5703125" hidden="1" customWidth="1"/>
    <col min="75" max="75" width="6.7109375" hidden="1" customWidth="1"/>
    <col min="76" max="76" width="7.42578125" hidden="1" customWidth="1"/>
    <col min="77" max="82" width="9.140625" hidden="1" customWidth="1"/>
    <col min="83" max="83" width="8.5703125" hidden="1" customWidth="1"/>
    <col min="84" max="95" width="9.140625" hidden="1" customWidth="1"/>
    <col min="96" max="96" width="7.42578125" hidden="1" customWidth="1"/>
    <col min="97" max="108" width="9.140625" hidden="1" customWidth="1"/>
    <col min="109" max="135" width="9.140625" customWidth="1"/>
    <col min="136" max="136" width="7.42578125" customWidth="1"/>
    <col min="137" max="138" width="9.140625" customWidth="1"/>
    <col min="139" max="139" width="5.7109375" customWidth="1"/>
    <col min="140" max="140" width="10.140625" customWidth="1"/>
    <col min="141" max="148" width="9.140625" customWidth="1"/>
    <col min="151" max="151" width="13.28515625" style="6" bestFit="1" customWidth="1"/>
    <col min="152" max="152" width="16.28515625" style="6" customWidth="1"/>
    <col min="153" max="153" width="11.85546875" style="6" bestFit="1" customWidth="1"/>
    <col min="154" max="154" width="14.42578125" customWidth="1"/>
    <col min="155" max="155" width="20.140625" style="9" customWidth="1"/>
    <col min="156" max="156" width="10.5703125" bestFit="1" customWidth="1"/>
    <col min="157" max="157" width="10.140625" bestFit="1" customWidth="1"/>
    <col min="158" max="159" width="15.7109375" customWidth="1"/>
    <col min="160" max="160" width="7.85546875" style="6" bestFit="1" customWidth="1"/>
    <col min="161" max="161" width="10.28515625" bestFit="1" customWidth="1"/>
    <col min="162" max="162" width="9.28515625" bestFit="1" customWidth="1"/>
    <col min="164" max="164" width="10.28515625" bestFit="1" customWidth="1"/>
  </cols>
  <sheetData>
    <row r="1" spans="1:164" s="279" customFormat="1" ht="48.75" customHeight="1">
      <c r="A1" s="280" t="s">
        <v>0</v>
      </c>
      <c r="B1" s="278" t="s">
        <v>3630</v>
      </c>
      <c r="C1" s="278" t="s">
        <v>1130</v>
      </c>
      <c r="D1" s="278" t="s">
        <v>1131</v>
      </c>
      <c r="E1" s="278" t="s">
        <v>1132</v>
      </c>
      <c r="F1" s="278" t="s">
        <v>1133</v>
      </c>
      <c r="G1" s="278" t="s">
        <v>1134</v>
      </c>
      <c r="H1" s="278" t="s">
        <v>1135</v>
      </c>
      <c r="I1" s="278" t="s">
        <v>4</v>
      </c>
      <c r="J1" s="280" t="s">
        <v>5</v>
      </c>
      <c r="K1" s="278" t="s">
        <v>1488</v>
      </c>
      <c r="L1" s="278" t="s">
        <v>1495</v>
      </c>
      <c r="M1" s="278" t="s">
        <v>1136</v>
      </c>
      <c r="N1" s="278" t="s">
        <v>1137</v>
      </c>
      <c r="O1" s="278" t="s">
        <v>1138</v>
      </c>
      <c r="P1" s="280" t="s">
        <v>10</v>
      </c>
      <c r="Q1" s="281" t="s">
        <v>1139</v>
      </c>
      <c r="R1" s="278" t="s">
        <v>1140</v>
      </c>
      <c r="S1" s="278" t="s">
        <v>1141</v>
      </c>
      <c r="T1" s="282" t="s">
        <v>6</v>
      </c>
      <c r="U1" s="278" t="s">
        <v>1142</v>
      </c>
      <c r="V1" s="277" t="s">
        <v>1143</v>
      </c>
      <c r="W1" s="278" t="s">
        <v>1144</v>
      </c>
      <c r="X1" s="278" t="s">
        <v>1145</v>
      </c>
      <c r="Y1" s="278" t="s">
        <v>1146</v>
      </c>
      <c r="Z1" s="278" t="s">
        <v>1147</v>
      </c>
      <c r="AA1" s="278" t="s">
        <v>1148</v>
      </c>
      <c r="AB1" s="278" t="s">
        <v>1135</v>
      </c>
      <c r="AC1" s="278" t="s">
        <v>1149</v>
      </c>
      <c r="AD1" s="278" t="s">
        <v>1150</v>
      </c>
      <c r="AE1" s="278" t="s">
        <v>1149</v>
      </c>
      <c r="AF1" s="278" t="s">
        <v>1151</v>
      </c>
      <c r="AG1" s="278" t="s">
        <v>1152</v>
      </c>
      <c r="AH1" s="278" t="s">
        <v>2</v>
      </c>
      <c r="AI1" s="278" t="s">
        <v>1153</v>
      </c>
      <c r="AJ1" s="278" t="s">
        <v>1154</v>
      </c>
      <c r="AK1" s="278" t="s">
        <v>3</v>
      </c>
      <c r="AL1" s="278" t="s">
        <v>1155</v>
      </c>
      <c r="AM1" s="278" t="s">
        <v>7</v>
      </c>
      <c r="AN1" s="278" t="s">
        <v>8</v>
      </c>
      <c r="AO1" s="278" t="s">
        <v>1794</v>
      </c>
      <c r="AP1" s="278" t="s">
        <v>1487</v>
      </c>
      <c r="AQ1" s="278">
        <v>20</v>
      </c>
      <c r="AR1" s="278">
        <v>22</v>
      </c>
      <c r="AS1" s="278">
        <v>27</v>
      </c>
      <c r="AT1" s="278">
        <v>28</v>
      </c>
      <c r="AU1" s="278" t="s">
        <v>1</v>
      </c>
      <c r="AV1" s="290" t="s">
        <v>1156</v>
      </c>
      <c r="AW1" s="290" t="s">
        <v>1157</v>
      </c>
      <c r="AX1" s="283" t="s">
        <v>9</v>
      </c>
      <c r="AY1" s="278" t="s">
        <v>1158</v>
      </c>
      <c r="AZ1" s="278" t="s">
        <v>1159</v>
      </c>
      <c r="BA1" s="278" t="s">
        <v>11</v>
      </c>
      <c r="BB1" s="278" t="s">
        <v>1160</v>
      </c>
      <c r="BC1" s="284" t="s">
        <v>1161</v>
      </c>
      <c r="BD1" s="284" t="s">
        <v>1162</v>
      </c>
      <c r="BE1" s="284" t="s">
        <v>1163</v>
      </c>
      <c r="BF1" s="284" t="s">
        <v>1164</v>
      </c>
      <c r="BG1" s="284" t="s">
        <v>1165</v>
      </c>
      <c r="BH1" s="284" t="s">
        <v>1163</v>
      </c>
      <c r="BI1" s="284" t="s">
        <v>1166</v>
      </c>
      <c r="BJ1" s="284" t="s">
        <v>1167</v>
      </c>
      <c r="BK1" s="284" t="s">
        <v>1163</v>
      </c>
      <c r="BL1" s="284" t="s">
        <v>1168</v>
      </c>
      <c r="BM1" s="284" t="s">
        <v>1169</v>
      </c>
      <c r="BN1" s="284" t="s">
        <v>1163</v>
      </c>
      <c r="BO1" s="284" t="s">
        <v>1170</v>
      </c>
      <c r="BP1" s="284" t="s">
        <v>1171</v>
      </c>
      <c r="BQ1" s="284" t="s">
        <v>1163</v>
      </c>
      <c r="BR1" s="284" t="s">
        <v>1172</v>
      </c>
      <c r="BS1" s="284" t="s">
        <v>1173</v>
      </c>
      <c r="BT1" s="284" t="s">
        <v>1163</v>
      </c>
      <c r="BU1" s="284" t="s">
        <v>1174</v>
      </c>
      <c r="BV1" s="284" t="s">
        <v>1175</v>
      </c>
      <c r="BW1" s="284" t="s">
        <v>1163</v>
      </c>
      <c r="BX1" s="284" t="s">
        <v>1176</v>
      </c>
      <c r="BY1" s="284" t="s">
        <v>1177</v>
      </c>
      <c r="BZ1" s="284" t="s">
        <v>1163</v>
      </c>
      <c r="CA1" s="284" t="s">
        <v>1178</v>
      </c>
      <c r="CB1" s="284" t="s">
        <v>1179</v>
      </c>
      <c r="CC1" s="284" t="s">
        <v>1163</v>
      </c>
      <c r="CD1" s="284" t="s">
        <v>1180</v>
      </c>
      <c r="CE1" s="284" t="s">
        <v>1181</v>
      </c>
      <c r="CF1" s="284" t="s">
        <v>1163</v>
      </c>
      <c r="CG1" s="284" t="s">
        <v>1182</v>
      </c>
      <c r="CH1" s="284" t="s">
        <v>1183</v>
      </c>
      <c r="CI1" s="284" t="s">
        <v>1163</v>
      </c>
      <c r="CJ1" s="284" t="s">
        <v>1184</v>
      </c>
      <c r="CK1" s="284" t="s">
        <v>1185</v>
      </c>
      <c r="CL1" s="284" t="s">
        <v>1163</v>
      </c>
      <c r="CM1" s="284" t="s">
        <v>1186</v>
      </c>
      <c r="CN1" s="284" t="s">
        <v>1187</v>
      </c>
      <c r="CO1" s="284" t="s">
        <v>1163</v>
      </c>
      <c r="CP1" s="284" t="s">
        <v>1188</v>
      </c>
      <c r="CQ1" s="284" t="s">
        <v>1189</v>
      </c>
      <c r="CR1" s="284" t="s">
        <v>1163</v>
      </c>
      <c r="CS1" s="284" t="s">
        <v>1190</v>
      </c>
      <c r="CT1" s="284" t="s">
        <v>1191</v>
      </c>
      <c r="CU1" s="284" t="s">
        <v>1163</v>
      </c>
      <c r="CV1" s="284" t="s">
        <v>1192</v>
      </c>
      <c r="CW1" s="284" t="s">
        <v>1193</v>
      </c>
      <c r="CX1" s="284" t="s">
        <v>1163</v>
      </c>
      <c r="CY1" s="284" t="s">
        <v>1194</v>
      </c>
      <c r="CZ1" s="284" t="s">
        <v>1195</v>
      </c>
      <c r="DA1" s="284" t="s">
        <v>1163</v>
      </c>
      <c r="DB1" s="284" t="s">
        <v>1196</v>
      </c>
      <c r="DC1" s="284" t="s">
        <v>1197</v>
      </c>
      <c r="DD1" s="284" t="s">
        <v>1163</v>
      </c>
      <c r="DE1" s="284" t="s">
        <v>1198</v>
      </c>
      <c r="DF1" s="284" t="s">
        <v>1199</v>
      </c>
      <c r="DG1" s="284" t="s">
        <v>1163</v>
      </c>
      <c r="DH1" s="284" t="s">
        <v>1200</v>
      </c>
      <c r="DI1" s="284" t="s">
        <v>1201</v>
      </c>
      <c r="DJ1" s="284" t="s">
        <v>1163</v>
      </c>
      <c r="DK1" s="284" t="s">
        <v>1202</v>
      </c>
      <c r="DL1" s="284" t="s">
        <v>1203</v>
      </c>
      <c r="DM1" s="284" t="s">
        <v>1163</v>
      </c>
      <c r="DN1" s="284" t="s">
        <v>1204</v>
      </c>
      <c r="DO1" s="284" t="s">
        <v>1205</v>
      </c>
      <c r="DP1" s="284" t="s">
        <v>1163</v>
      </c>
      <c r="DQ1" s="284" t="s">
        <v>1206</v>
      </c>
      <c r="DR1" s="284" t="s">
        <v>1207</v>
      </c>
      <c r="DS1" s="284" t="s">
        <v>1163</v>
      </c>
      <c r="DT1" s="284" t="s">
        <v>1208</v>
      </c>
      <c r="DU1" s="284" t="s">
        <v>1209</v>
      </c>
      <c r="DV1" s="284" t="s">
        <v>1163</v>
      </c>
      <c r="DW1" s="284" t="s">
        <v>1210</v>
      </c>
      <c r="DX1" s="284" t="s">
        <v>1211</v>
      </c>
      <c r="DY1" s="284" t="s">
        <v>1163</v>
      </c>
      <c r="DZ1" s="284" t="s">
        <v>1212</v>
      </c>
      <c r="EA1" s="284" t="s">
        <v>1213</v>
      </c>
      <c r="EB1" s="284" t="s">
        <v>1163</v>
      </c>
      <c r="EC1" s="284" t="s">
        <v>1214</v>
      </c>
      <c r="ED1" s="284" t="s">
        <v>1215</v>
      </c>
      <c r="EE1" s="284" t="s">
        <v>1163</v>
      </c>
      <c r="EF1" s="284" t="s">
        <v>1216</v>
      </c>
      <c r="EG1" s="284" t="s">
        <v>1217</v>
      </c>
      <c r="EH1" s="284" t="s">
        <v>1163</v>
      </c>
      <c r="EI1" s="284" t="s">
        <v>1218</v>
      </c>
      <c r="EJ1" s="284" t="s">
        <v>1219</v>
      </c>
      <c r="EK1" s="284" t="s">
        <v>1163</v>
      </c>
      <c r="EL1" s="284" t="s">
        <v>1220</v>
      </c>
      <c r="EM1" s="284" t="s">
        <v>1221</v>
      </c>
      <c r="EN1" s="284" t="s">
        <v>1163</v>
      </c>
      <c r="EO1" s="284" t="s">
        <v>1222</v>
      </c>
      <c r="EP1" s="284" t="s">
        <v>1223</v>
      </c>
      <c r="EQ1" s="284" t="s">
        <v>1163</v>
      </c>
      <c r="ER1" s="284" t="s">
        <v>1224</v>
      </c>
      <c r="ES1" s="284" t="s">
        <v>1225</v>
      </c>
      <c r="ET1" s="285" t="s">
        <v>1226</v>
      </c>
      <c r="EU1" s="285" t="s">
        <v>1227</v>
      </c>
      <c r="EV1" s="286" t="s">
        <v>1110</v>
      </c>
      <c r="EW1" s="285" t="s">
        <v>1228</v>
      </c>
      <c r="EX1" s="285" t="s">
        <v>1135</v>
      </c>
      <c r="EY1" s="285" t="s">
        <v>1149</v>
      </c>
      <c r="EZ1" s="285" t="s">
        <v>1229</v>
      </c>
      <c r="FA1" s="285" t="s">
        <v>1135</v>
      </c>
      <c r="FB1" s="285" t="s">
        <v>1149</v>
      </c>
      <c r="FC1" s="287" t="s">
        <v>1230</v>
      </c>
      <c r="FD1" s="278" t="s">
        <v>1485</v>
      </c>
      <c r="FE1" s="278" t="s">
        <v>1484</v>
      </c>
      <c r="FF1" s="278" t="s">
        <v>1494</v>
      </c>
      <c r="FG1" s="279" t="s">
        <v>3514</v>
      </c>
      <c r="FH1" s="279" t="s">
        <v>3543</v>
      </c>
    </row>
    <row r="2" spans="1:164" ht="17.25">
      <c r="A2" s="72">
        <v>131831706</v>
      </c>
      <c r="B2" s="304" t="s">
        <v>462</v>
      </c>
      <c r="C2" s="72" t="s">
        <v>1777</v>
      </c>
      <c r="D2" s="72" t="s">
        <v>3517</v>
      </c>
      <c r="E2" s="72">
        <v>20000</v>
      </c>
      <c r="F2" s="72"/>
      <c r="G2" s="306"/>
      <c r="H2" s="306"/>
      <c r="I2" s="72">
        <v>19627</v>
      </c>
      <c r="J2" s="72">
        <v>18781.990000000002</v>
      </c>
      <c r="K2" s="258">
        <f t="shared" ref="K2:K10" si="0">IF((J2+R2)&lt;=I2+R2,(J2+R2),((I2-(I2*(M2+1)-(I2+J2)))+R2))</f>
        <v>19045.990000000002</v>
      </c>
      <c r="L2" s="258">
        <f t="shared" ref="L2:L65" si="1">FF2-E2</f>
        <v>18906.990000000005</v>
      </c>
      <c r="M2" s="307">
        <v>1</v>
      </c>
      <c r="N2" s="72" t="s">
        <v>1280</v>
      </c>
      <c r="O2" s="72" t="s">
        <v>1281</v>
      </c>
      <c r="P2" s="72" t="s">
        <v>49</v>
      </c>
      <c r="Q2" s="255">
        <v>292262.3</v>
      </c>
      <c r="R2" s="66">
        <v>264</v>
      </c>
      <c r="S2" s="66">
        <f t="shared" ref="S2:S33" si="2">IF(H2="CBC COLL",T2,)</f>
        <v>0</v>
      </c>
      <c r="T2" s="66">
        <v>4750</v>
      </c>
      <c r="U2" s="4" t="s">
        <v>1479</v>
      </c>
      <c r="V2" s="5">
        <f t="shared" ref="V2:V65" si="3">Q2/SUMIFS($Q:$Q,$M:$M,M2,$P:$P,P2)</f>
        <v>0.25176615895774762</v>
      </c>
      <c r="W2" s="5">
        <f t="shared" ref="W2:W65" si="4">Q2/SUMIFS($Q:$Q,$M:$M,M2)</f>
        <v>1.5993514142029902E-2</v>
      </c>
      <c r="X2" s="5" t="str">
        <f t="shared" ref="X2:X65" si="5">N2</f>
        <v>STABLE</v>
      </c>
      <c r="Y2" s="72" t="str">
        <f t="shared" ref="Y2:Y65" si="6">IF(OR(N2="STABLE", N2="RB" ),"PAID",AA2)</f>
        <v>PAID</v>
      </c>
      <c r="Z2" s="72" t="s">
        <v>1281</v>
      </c>
      <c r="AA2" s="72" t="s">
        <v>1281</v>
      </c>
      <c r="AB2" s="304"/>
      <c r="AC2" s="72"/>
      <c r="AD2" s="72" t="s">
        <v>3019</v>
      </c>
      <c r="AE2" s="308"/>
      <c r="AF2" s="309" t="s">
        <v>1129</v>
      </c>
      <c r="AG2" s="7" t="s">
        <v>1129</v>
      </c>
      <c r="AH2" s="72" t="s">
        <v>463</v>
      </c>
      <c r="AI2" s="7" t="s">
        <v>1129</v>
      </c>
      <c r="AJ2" s="7" t="s">
        <v>1129</v>
      </c>
      <c r="AK2" s="7" t="s">
        <v>1129</v>
      </c>
      <c r="AL2" s="7">
        <v>23795.99</v>
      </c>
      <c r="AM2" s="255">
        <v>292262.3</v>
      </c>
      <c r="AN2" s="258">
        <v>26</v>
      </c>
      <c r="AO2" s="306">
        <v>42</v>
      </c>
      <c r="AP2" s="306" t="str">
        <f t="shared" ref="AP2:AP65" si="7">IF(AO2=0,"RB",IF(AO2&lt;AN2,"STABLE",IF(AO2&gt;AN2,"FLOW","SAME")))</f>
        <v>FLOW</v>
      </c>
      <c r="AQ2" s="306"/>
      <c r="AR2" s="306"/>
      <c r="AS2" s="306"/>
      <c r="AT2" s="306"/>
      <c r="AU2" s="72" t="s">
        <v>1793</v>
      </c>
      <c r="AV2" s="310" t="s">
        <v>464</v>
      </c>
      <c r="AW2" s="304" t="s">
        <v>465</v>
      </c>
      <c r="AX2" s="311">
        <v>44793</v>
      </c>
      <c r="AY2" s="72">
        <v>60</v>
      </c>
      <c r="AZ2" s="72" t="s">
        <v>1742</v>
      </c>
      <c r="BA2" s="7" t="s">
        <v>3512</v>
      </c>
      <c r="BB2" s="7"/>
      <c r="BC2" s="7"/>
      <c r="BD2" s="72"/>
      <c r="BE2" s="72"/>
      <c r="BF2" s="72"/>
      <c r="BG2" s="183"/>
      <c r="BH2" s="72"/>
      <c r="BI2" s="72">
        <v>1</v>
      </c>
      <c r="BJ2" s="72"/>
      <c r="BK2" s="72"/>
      <c r="BL2" s="72"/>
      <c r="BM2" s="72"/>
      <c r="BN2" s="72"/>
      <c r="BO2" s="72"/>
      <c r="BP2" s="72"/>
      <c r="BQ2" s="72"/>
      <c r="BR2" s="72"/>
      <c r="BS2" s="72"/>
      <c r="BT2" s="72"/>
      <c r="BU2" s="72"/>
      <c r="BV2" s="72"/>
      <c r="BW2" s="72"/>
      <c r="BX2" s="72">
        <v>1</v>
      </c>
      <c r="BY2" s="72"/>
      <c r="BZ2" s="72"/>
      <c r="CA2" s="72"/>
      <c r="CB2" s="72"/>
      <c r="CC2" s="72"/>
      <c r="CD2" s="72"/>
      <c r="CE2" s="72"/>
      <c r="CF2" s="72"/>
      <c r="CG2" s="72"/>
      <c r="CH2" s="72"/>
      <c r="CI2" s="72"/>
      <c r="CJ2" s="72">
        <v>1</v>
      </c>
      <c r="CK2" s="72"/>
      <c r="CL2" s="72"/>
      <c r="CM2" s="72"/>
      <c r="CN2" s="72"/>
      <c r="CO2" s="72"/>
      <c r="CP2" s="72"/>
      <c r="CQ2" s="72"/>
      <c r="CR2" s="72"/>
      <c r="CS2" s="72"/>
      <c r="CT2" s="72"/>
      <c r="CU2" s="72"/>
      <c r="CV2" s="72">
        <v>1</v>
      </c>
      <c r="CW2" s="72"/>
      <c r="CX2" s="72"/>
      <c r="CY2" s="72"/>
      <c r="CZ2" s="72"/>
      <c r="DA2" s="72"/>
      <c r="DB2" s="72"/>
      <c r="DC2" s="72"/>
      <c r="DD2" s="72"/>
      <c r="DE2" s="72"/>
      <c r="DF2" s="72"/>
      <c r="DG2" s="72"/>
      <c r="DH2" s="72"/>
      <c r="DI2" s="72"/>
      <c r="DJ2" s="72"/>
      <c r="DK2" s="72"/>
      <c r="DL2" s="72"/>
      <c r="DM2" s="72"/>
      <c r="DN2" s="72"/>
      <c r="DO2" s="72"/>
      <c r="DP2" s="72"/>
      <c r="DQ2" s="72"/>
      <c r="DR2" s="72"/>
      <c r="DS2" s="72"/>
      <c r="DT2" s="72"/>
      <c r="DU2" s="72"/>
      <c r="DV2" s="72"/>
      <c r="DW2" s="72"/>
      <c r="DX2" s="72"/>
      <c r="DY2" s="72"/>
      <c r="DZ2" s="72"/>
      <c r="EA2" s="72"/>
      <c r="EB2" s="72"/>
      <c r="EC2" s="72"/>
      <c r="ED2" s="72"/>
      <c r="EE2" s="72"/>
      <c r="EF2" s="72"/>
      <c r="EG2" s="72"/>
      <c r="EH2" s="72"/>
      <c r="EI2" s="72"/>
      <c r="EJ2" s="72"/>
      <c r="EK2" s="72"/>
      <c r="EL2" s="72"/>
      <c r="EM2" s="72"/>
      <c r="EN2" s="72"/>
      <c r="EO2" s="72"/>
      <c r="EP2" s="72"/>
      <c r="EQ2" s="72"/>
      <c r="ER2" s="312">
        <f t="shared" ref="ER2:ER65" si="8">BC2+BF2+BI2+BL2+BO2+BR2+BU2+BX2+CA2+CD2+CG2+CJ2+CM2+CP2+CS2+CV2+CY2+DB2+DE2+DH2+DK2+DN2+DQ2+DT2+DW2+DZ2+EC2+EF2+EI2+EL2+EO2</f>
        <v>4</v>
      </c>
      <c r="ES2" s="72">
        <f t="shared" ref="ES2:ES65" si="9">IF(ER2&gt;0,1,"")</f>
        <v>1</v>
      </c>
      <c r="ET2" s="72" t="s">
        <v>1117</v>
      </c>
      <c r="EU2" s="7" t="s">
        <v>2351</v>
      </c>
      <c r="EV2" s="7" t="s">
        <v>1110</v>
      </c>
      <c r="EW2" s="7" t="s">
        <v>1801</v>
      </c>
      <c r="EX2" s="183" t="s">
        <v>1802</v>
      </c>
      <c r="EY2" s="313">
        <v>46181</v>
      </c>
      <c r="EZ2" s="313"/>
      <c r="FA2" s="183"/>
      <c r="FB2" s="313"/>
      <c r="FC2" s="7"/>
      <c r="FD2" s="7" t="s">
        <v>3038</v>
      </c>
      <c r="FE2" s="7">
        <f>IF((J2+R2)&lt;=I2+R2,(J2+R2),((I2-(I2*(M2+1)-(I2+J2)))+R2))</f>
        <v>19045.990000000002</v>
      </c>
      <c r="FF2" s="72">
        <f>I2+J2+FD2</f>
        <v>38906.990000000005</v>
      </c>
      <c r="FG2" t="s">
        <v>3515</v>
      </c>
    </row>
    <row r="3" spans="1:164" ht="17.25">
      <c r="A3" s="72">
        <v>466697046</v>
      </c>
      <c r="B3" s="304" t="s">
        <v>2162</v>
      </c>
      <c r="C3" s="72"/>
      <c r="D3" s="72"/>
      <c r="E3" s="72"/>
      <c r="F3" s="72"/>
      <c r="G3" s="306"/>
      <c r="H3" s="306"/>
      <c r="I3" s="72">
        <v>9106</v>
      </c>
      <c r="J3" s="72">
        <v>8874</v>
      </c>
      <c r="K3" s="258">
        <f t="shared" si="0"/>
        <v>9030</v>
      </c>
      <c r="L3" s="258">
        <f t="shared" si="1"/>
        <v>18291</v>
      </c>
      <c r="M3" s="307">
        <v>1</v>
      </c>
      <c r="N3" s="72" t="s">
        <v>1231</v>
      </c>
      <c r="O3" s="72" t="s">
        <v>1232</v>
      </c>
      <c r="P3" s="72" t="s">
        <v>18</v>
      </c>
      <c r="Q3" s="255">
        <v>278730</v>
      </c>
      <c r="R3" s="66">
        <v>156</v>
      </c>
      <c r="S3" s="66">
        <f t="shared" si="2"/>
        <v>0</v>
      </c>
      <c r="T3" s="66">
        <v>3150</v>
      </c>
      <c r="U3" s="4" t="s">
        <v>1129</v>
      </c>
      <c r="V3" s="5">
        <f t="shared" si="3"/>
        <v>0.1131047649146901</v>
      </c>
      <c r="W3" s="5">
        <f t="shared" si="4"/>
        <v>1.5252984037995987E-2</v>
      </c>
      <c r="X3" s="5" t="s">
        <v>1280</v>
      </c>
      <c r="Y3" s="72" t="str">
        <f t="shared" si="6"/>
        <v>MPTP</v>
      </c>
      <c r="Z3" s="72" t="s">
        <v>1129</v>
      </c>
      <c r="AA3" s="72" t="s">
        <v>1327</v>
      </c>
      <c r="AB3" s="304" t="s">
        <v>3024</v>
      </c>
      <c r="AC3" s="72">
        <v>22</v>
      </c>
      <c r="AD3" s="72" t="s">
        <v>3022</v>
      </c>
      <c r="AE3" s="308"/>
      <c r="AF3" s="309"/>
      <c r="AG3" s="7"/>
      <c r="AH3" s="72" t="s">
        <v>834</v>
      </c>
      <c r="AI3" s="7"/>
      <c r="AJ3" s="7"/>
      <c r="AK3" s="7"/>
      <c r="AL3" s="7">
        <v>12180</v>
      </c>
      <c r="AM3" s="255">
        <v>278730</v>
      </c>
      <c r="AN3" s="258">
        <v>27</v>
      </c>
      <c r="AO3" s="306">
        <v>43</v>
      </c>
      <c r="AP3" s="306" t="str">
        <f t="shared" si="7"/>
        <v>FLOW</v>
      </c>
      <c r="AQ3" s="306"/>
      <c r="AR3" s="306"/>
      <c r="AS3" s="306"/>
      <c r="AT3" s="306"/>
      <c r="AU3" s="72" t="s">
        <v>1129</v>
      </c>
      <c r="AV3" s="310" t="s">
        <v>2305</v>
      </c>
      <c r="AW3" s="304" t="s">
        <v>2344</v>
      </c>
      <c r="AX3" s="311">
        <v>45883</v>
      </c>
      <c r="AY3" s="72">
        <v>48</v>
      </c>
      <c r="AZ3" s="72" t="s">
        <v>2057</v>
      </c>
      <c r="BA3" s="7" t="s">
        <v>3512</v>
      </c>
      <c r="BB3" s="7"/>
      <c r="BC3" s="7"/>
      <c r="BD3" s="72"/>
      <c r="BE3" s="72"/>
      <c r="BF3" s="72"/>
      <c r="BG3" s="183"/>
      <c r="BH3" s="72"/>
      <c r="BI3" s="72"/>
      <c r="BJ3" s="72"/>
      <c r="BK3" s="72"/>
      <c r="BL3" s="72"/>
      <c r="BM3" s="72"/>
      <c r="BN3" s="72"/>
      <c r="BO3" s="72"/>
      <c r="BP3" s="72"/>
      <c r="BQ3" s="72"/>
      <c r="BR3" s="72"/>
      <c r="BS3" s="72"/>
      <c r="BT3" s="72"/>
      <c r="BU3" s="72"/>
      <c r="BV3" s="72"/>
      <c r="BW3" s="72"/>
      <c r="BX3" s="72"/>
      <c r="BY3" s="72"/>
      <c r="BZ3" s="72"/>
      <c r="CA3" s="72"/>
      <c r="CB3" s="72"/>
      <c r="CC3" s="72"/>
      <c r="CD3" s="72"/>
      <c r="CE3" s="72"/>
      <c r="CF3" s="72"/>
      <c r="CG3" s="72">
        <v>1</v>
      </c>
      <c r="CH3" s="72"/>
      <c r="CI3" s="72"/>
      <c r="CJ3" s="72"/>
      <c r="CK3" s="72"/>
      <c r="CL3" s="72"/>
      <c r="CM3" s="72"/>
      <c r="CN3" s="72"/>
      <c r="CO3" s="72"/>
      <c r="CP3" s="72"/>
      <c r="CQ3" s="72"/>
      <c r="CR3" s="72"/>
      <c r="CS3" s="72"/>
      <c r="CT3" s="72"/>
      <c r="CU3" s="72"/>
      <c r="CV3" s="72"/>
      <c r="CW3" s="72"/>
      <c r="CX3" s="72"/>
      <c r="CY3" s="72">
        <v>1</v>
      </c>
      <c r="CZ3" s="72"/>
      <c r="DA3" s="72"/>
      <c r="DB3" s="72"/>
      <c r="DC3" s="72"/>
      <c r="DD3" s="72"/>
      <c r="DE3" s="72">
        <v>2</v>
      </c>
      <c r="DF3" s="72"/>
      <c r="DG3" s="72"/>
      <c r="DH3" s="72"/>
      <c r="DI3" s="72"/>
      <c r="DJ3" s="72"/>
      <c r="DK3" s="72"/>
      <c r="DL3" s="72"/>
      <c r="DM3" s="72"/>
      <c r="DN3" s="72"/>
      <c r="DO3" s="72"/>
      <c r="DP3" s="72"/>
      <c r="DQ3" s="72"/>
      <c r="DR3" s="72"/>
      <c r="DS3" s="72"/>
      <c r="DT3" s="72"/>
      <c r="DU3" s="72"/>
      <c r="DV3" s="72"/>
      <c r="DW3" s="72"/>
      <c r="DX3" s="72"/>
      <c r="DY3" s="72"/>
      <c r="DZ3" s="72"/>
      <c r="EA3" s="72"/>
      <c r="EB3" s="72"/>
      <c r="EC3" s="72"/>
      <c r="ED3" s="72"/>
      <c r="EE3" s="72"/>
      <c r="EF3" s="72"/>
      <c r="EG3" s="72"/>
      <c r="EH3" s="72"/>
      <c r="EI3" s="72"/>
      <c r="EJ3" s="72"/>
      <c r="EK3" s="72"/>
      <c r="EL3" s="72"/>
      <c r="EM3" s="72"/>
      <c r="EN3" s="72"/>
      <c r="EO3" s="72"/>
      <c r="EP3" s="72"/>
      <c r="EQ3" s="72"/>
      <c r="ER3" s="312">
        <f t="shared" si="8"/>
        <v>4</v>
      </c>
      <c r="ES3" s="72">
        <f t="shared" si="9"/>
        <v>1</v>
      </c>
      <c r="ET3" s="72" t="s">
        <v>1113</v>
      </c>
      <c r="EU3" s="7" t="s">
        <v>2352</v>
      </c>
      <c r="EV3" s="7" t="s">
        <v>1110</v>
      </c>
      <c r="EW3" s="7" t="s">
        <v>1848</v>
      </c>
      <c r="EX3" s="183" t="s">
        <v>3562</v>
      </c>
      <c r="EY3" s="313">
        <v>46190</v>
      </c>
      <c r="EZ3" s="313"/>
      <c r="FA3" s="183"/>
      <c r="FB3" s="313"/>
      <c r="FC3" s="7" t="s">
        <v>3622</v>
      </c>
      <c r="FD3" s="7" t="s">
        <v>3039</v>
      </c>
      <c r="FE3" s="7">
        <f t="shared" ref="FE3:FE66" si="10">IF((J3+R3)&lt;=I3+R3,(J3+R3),((I3-(I3*(M3+1)-(I3+J3)))+R3))</f>
        <v>9030</v>
      </c>
      <c r="FF3" s="72">
        <f t="shared" ref="FF3:FF66" si="11">I3+J3+FD3</f>
        <v>18291</v>
      </c>
      <c r="FG3" t="s">
        <v>3515</v>
      </c>
    </row>
    <row r="4" spans="1:164" ht="17.25">
      <c r="A4" s="72">
        <v>467684618</v>
      </c>
      <c r="B4" s="304" t="s">
        <v>1011</v>
      </c>
      <c r="C4" s="72"/>
      <c r="D4" s="72"/>
      <c r="E4" s="72"/>
      <c r="F4" s="72"/>
      <c r="G4" s="306"/>
      <c r="H4" s="306" t="s">
        <v>2349</v>
      </c>
      <c r="I4" s="72">
        <v>8736</v>
      </c>
      <c r="J4" s="72">
        <v>8286</v>
      </c>
      <c r="K4" s="258">
        <f t="shared" si="0"/>
        <v>8401</v>
      </c>
      <c r="L4" s="258">
        <f t="shared" si="1"/>
        <v>17297</v>
      </c>
      <c r="M4" s="307">
        <v>1</v>
      </c>
      <c r="N4" s="72" t="s">
        <v>1280</v>
      </c>
      <c r="O4" s="72" t="s">
        <v>1232</v>
      </c>
      <c r="P4" s="72" t="s">
        <v>18</v>
      </c>
      <c r="Q4" s="255">
        <v>238352</v>
      </c>
      <c r="R4" s="66">
        <v>115</v>
      </c>
      <c r="S4" s="66">
        <f t="shared" si="2"/>
        <v>0</v>
      </c>
      <c r="T4" s="66">
        <v>900</v>
      </c>
      <c r="U4" s="4" t="s">
        <v>1479</v>
      </c>
      <c r="V4" s="5">
        <f t="shared" si="3"/>
        <v>9.6719933006659542E-2</v>
      </c>
      <c r="W4" s="5">
        <f t="shared" si="4"/>
        <v>1.3043372623773615E-2</v>
      </c>
      <c r="X4" s="5" t="str">
        <f t="shared" si="5"/>
        <v>STABLE</v>
      </c>
      <c r="Y4" s="72" t="str">
        <f t="shared" si="6"/>
        <v>PAID</v>
      </c>
      <c r="Z4" s="72" t="s">
        <v>1281</v>
      </c>
      <c r="AA4" s="72" t="s">
        <v>1281</v>
      </c>
      <c r="AB4" s="304"/>
      <c r="AC4" s="72"/>
      <c r="AD4" s="72" t="s">
        <v>3022</v>
      </c>
      <c r="AE4" s="308"/>
      <c r="AF4" s="309" t="s">
        <v>1129</v>
      </c>
      <c r="AG4" s="7" t="s">
        <v>1129</v>
      </c>
      <c r="AH4" s="72" t="s">
        <v>265</v>
      </c>
      <c r="AI4" s="7" t="s">
        <v>1129</v>
      </c>
      <c r="AJ4" s="7" t="s">
        <v>1129</v>
      </c>
      <c r="AK4" s="7" t="s">
        <v>1129</v>
      </c>
      <c r="AL4" s="7">
        <v>9301</v>
      </c>
      <c r="AM4" s="255">
        <v>238352</v>
      </c>
      <c r="AN4" s="258">
        <v>27</v>
      </c>
      <c r="AO4" s="306">
        <v>12</v>
      </c>
      <c r="AP4" s="306" t="str">
        <f t="shared" si="7"/>
        <v>STABLE</v>
      </c>
      <c r="AQ4" s="306"/>
      <c r="AR4" s="306"/>
      <c r="AS4" s="306"/>
      <c r="AT4" s="306"/>
      <c r="AU4" s="72" t="s">
        <v>1793</v>
      </c>
      <c r="AV4" s="310" t="s">
        <v>1079</v>
      </c>
      <c r="AW4" s="304" t="s">
        <v>1093</v>
      </c>
      <c r="AX4" s="311">
        <v>46052</v>
      </c>
      <c r="AY4" s="72">
        <v>36</v>
      </c>
      <c r="AZ4" s="72" t="s">
        <v>1742</v>
      </c>
      <c r="BA4" s="7" t="s">
        <v>3512</v>
      </c>
      <c r="BB4" s="7"/>
      <c r="BC4" s="7"/>
      <c r="BD4" s="72"/>
      <c r="BE4" s="72"/>
      <c r="BF4" s="72"/>
      <c r="BG4" s="183"/>
      <c r="BH4" s="72"/>
      <c r="BI4" s="72"/>
      <c r="BJ4" s="72"/>
      <c r="BK4" s="72"/>
      <c r="BL4" s="72">
        <v>1</v>
      </c>
      <c r="BM4" s="72"/>
      <c r="BN4" s="72"/>
      <c r="BO4" s="72"/>
      <c r="BP4" s="72"/>
      <c r="BQ4" s="72"/>
      <c r="BR4" s="72"/>
      <c r="BS4" s="72"/>
      <c r="BT4" s="72"/>
      <c r="BU4" s="72"/>
      <c r="BV4" s="72"/>
      <c r="BW4" s="72"/>
      <c r="BX4" s="72"/>
      <c r="BY4" s="72"/>
      <c r="BZ4" s="72"/>
      <c r="CA4" s="72"/>
      <c r="CB4" s="72"/>
      <c r="CC4" s="72"/>
      <c r="CD4" s="72">
        <v>1</v>
      </c>
      <c r="CE4" s="72"/>
      <c r="CF4" s="72"/>
      <c r="CG4" s="72"/>
      <c r="CH4" s="72"/>
      <c r="CI4" s="72"/>
      <c r="CJ4" s="72"/>
      <c r="CK4" s="72"/>
      <c r="CL4" s="72"/>
      <c r="CM4" s="72"/>
      <c r="CN4" s="72"/>
      <c r="CO4" s="72"/>
      <c r="CP4" s="72"/>
      <c r="CQ4" s="72"/>
      <c r="CR4" s="72"/>
      <c r="CS4" s="72"/>
      <c r="CT4" s="72"/>
      <c r="CU4" s="72"/>
      <c r="CV4" s="72"/>
      <c r="CW4" s="72"/>
      <c r="CX4" s="72"/>
      <c r="CY4" s="72"/>
      <c r="CZ4" s="72"/>
      <c r="DA4" s="72"/>
      <c r="DB4" s="72"/>
      <c r="DC4" s="72"/>
      <c r="DD4" s="72"/>
      <c r="DE4" s="72"/>
      <c r="DF4" s="72"/>
      <c r="DG4" s="72"/>
      <c r="DH4" s="72"/>
      <c r="DI4" s="72"/>
      <c r="DJ4" s="72"/>
      <c r="DK4" s="72"/>
      <c r="DL4" s="72"/>
      <c r="DM4" s="72"/>
      <c r="DN4" s="72"/>
      <c r="DO4" s="72"/>
      <c r="DP4" s="72"/>
      <c r="DQ4" s="72"/>
      <c r="DR4" s="72"/>
      <c r="DS4" s="72"/>
      <c r="DT4" s="72"/>
      <c r="DU4" s="72"/>
      <c r="DV4" s="72"/>
      <c r="DW4" s="72"/>
      <c r="DX4" s="72"/>
      <c r="DY4" s="72"/>
      <c r="DZ4" s="72"/>
      <c r="EA4" s="72"/>
      <c r="EB4" s="72"/>
      <c r="EC4" s="72"/>
      <c r="ED4" s="72"/>
      <c r="EE4" s="72"/>
      <c r="EF4" s="72"/>
      <c r="EG4" s="72"/>
      <c r="EH4" s="72"/>
      <c r="EI4" s="72"/>
      <c r="EJ4" s="72"/>
      <c r="EK4" s="72"/>
      <c r="EL4" s="72"/>
      <c r="EM4" s="72"/>
      <c r="EN4" s="72"/>
      <c r="EO4" s="72"/>
      <c r="EP4" s="72"/>
      <c r="EQ4" s="72"/>
      <c r="ER4" s="312">
        <f t="shared" si="8"/>
        <v>2</v>
      </c>
      <c r="ES4" s="72">
        <f t="shared" si="9"/>
        <v>1</v>
      </c>
      <c r="ET4" s="72" t="s">
        <v>1113</v>
      </c>
      <c r="EU4" s="7" t="s">
        <v>2353</v>
      </c>
      <c r="EV4" s="7" t="s">
        <v>1110</v>
      </c>
      <c r="EW4" s="7" t="s">
        <v>1803</v>
      </c>
      <c r="EX4" s="183" t="s">
        <v>1804</v>
      </c>
      <c r="EY4" s="313">
        <v>46177</v>
      </c>
      <c r="EZ4" s="313"/>
      <c r="FA4" s="183"/>
      <c r="FB4" s="313"/>
      <c r="FC4" s="7"/>
      <c r="FD4" s="7" t="s">
        <v>3040</v>
      </c>
      <c r="FE4" s="7">
        <f t="shared" si="10"/>
        <v>8401</v>
      </c>
      <c r="FF4" s="72">
        <f t="shared" si="11"/>
        <v>17297</v>
      </c>
      <c r="FG4" t="s">
        <v>3515</v>
      </c>
    </row>
    <row r="5" spans="1:164" ht="17.25">
      <c r="A5" s="72">
        <v>465898394</v>
      </c>
      <c r="B5" s="304" t="s">
        <v>3028</v>
      </c>
      <c r="C5" s="72"/>
      <c r="D5" s="72"/>
      <c r="E5" s="72"/>
      <c r="F5" s="72"/>
      <c r="G5" s="306"/>
      <c r="H5" s="306" t="s">
        <v>3614</v>
      </c>
      <c r="I5" s="72">
        <v>7774</v>
      </c>
      <c r="J5" s="72">
        <v>7774</v>
      </c>
      <c r="K5" s="258">
        <f t="shared" si="0"/>
        <v>7795</v>
      </c>
      <c r="L5" s="258">
        <f t="shared" si="1"/>
        <v>15548</v>
      </c>
      <c r="M5" s="307">
        <v>1</v>
      </c>
      <c r="N5" s="72" t="s">
        <v>1280</v>
      </c>
      <c r="O5" s="72" t="s">
        <v>1232</v>
      </c>
      <c r="P5" s="72" t="s">
        <v>22</v>
      </c>
      <c r="Q5" s="255">
        <v>219574</v>
      </c>
      <c r="R5" s="66">
        <v>21</v>
      </c>
      <c r="S5" s="66">
        <f t="shared" si="2"/>
        <v>0</v>
      </c>
      <c r="T5" s="66">
        <v>900</v>
      </c>
      <c r="U5" s="4" t="s">
        <v>1129</v>
      </c>
      <c r="V5" s="5">
        <f t="shared" si="3"/>
        <v>0.33087796628569105</v>
      </c>
      <c r="W5" s="5">
        <f t="shared" si="4"/>
        <v>1.2015781283532204E-2</v>
      </c>
      <c r="X5" s="5" t="s">
        <v>1280</v>
      </c>
      <c r="Y5" s="72" t="str">
        <f t="shared" si="6"/>
        <v>PAID</v>
      </c>
      <c r="Z5" s="72" t="s">
        <v>1129</v>
      </c>
      <c r="AA5" s="72" t="s">
        <v>1329</v>
      </c>
      <c r="AB5" s="304"/>
      <c r="AC5" s="72">
        <v>18</v>
      </c>
      <c r="AD5" s="72" t="s">
        <v>3022</v>
      </c>
      <c r="AE5" s="308"/>
      <c r="AF5" s="309"/>
      <c r="AG5" s="7"/>
      <c r="AH5" s="72" t="s">
        <v>3030</v>
      </c>
      <c r="AI5" s="7"/>
      <c r="AJ5" s="7"/>
      <c r="AK5" s="7"/>
      <c r="AL5" s="7">
        <v>8695</v>
      </c>
      <c r="AM5" s="255">
        <v>219574</v>
      </c>
      <c r="AN5" s="258">
        <v>27</v>
      </c>
      <c r="AO5" s="306">
        <v>43</v>
      </c>
      <c r="AP5" s="306" t="str">
        <f t="shared" si="7"/>
        <v>FLOW</v>
      </c>
      <c r="AQ5" s="306"/>
      <c r="AR5" s="306"/>
      <c r="AS5" s="306"/>
      <c r="AT5" s="306"/>
      <c r="AU5" s="72" t="s">
        <v>1129</v>
      </c>
      <c r="AV5" s="310" t="s">
        <v>3034</v>
      </c>
      <c r="AW5" s="304" t="s">
        <v>3037</v>
      </c>
      <c r="AX5" s="311">
        <v>45758</v>
      </c>
      <c r="AY5" s="72">
        <v>48</v>
      </c>
      <c r="AZ5" s="72" t="s">
        <v>2057</v>
      </c>
      <c r="BA5" s="7" t="s">
        <v>3513</v>
      </c>
      <c r="BB5" s="7"/>
      <c r="BC5" s="7"/>
      <c r="BD5" s="72"/>
      <c r="BE5" s="72"/>
      <c r="BF5" s="72"/>
      <c r="BG5" s="183"/>
      <c r="BH5" s="72"/>
      <c r="BI5" s="72"/>
      <c r="BJ5" s="72"/>
      <c r="BK5" s="72"/>
      <c r="BL5" s="72"/>
      <c r="BM5" s="72"/>
      <c r="BN5" s="72"/>
      <c r="BO5" s="72"/>
      <c r="BP5" s="72"/>
      <c r="BQ5" s="72"/>
      <c r="BR5" s="72"/>
      <c r="BS5" s="72"/>
      <c r="BT5" s="72"/>
      <c r="BU5" s="72"/>
      <c r="BV5" s="72"/>
      <c r="BW5" s="72"/>
      <c r="BX5" s="72"/>
      <c r="BY5" s="72"/>
      <c r="BZ5" s="72"/>
      <c r="CA5" s="72"/>
      <c r="CB5" s="72"/>
      <c r="CC5" s="72"/>
      <c r="CD5" s="72"/>
      <c r="CE5" s="72"/>
      <c r="CF5" s="72"/>
      <c r="CG5" s="72"/>
      <c r="CH5" s="72"/>
      <c r="CI5" s="72"/>
      <c r="CJ5" s="72"/>
      <c r="CK5" s="72"/>
      <c r="CL5" s="72"/>
      <c r="CM5" s="72"/>
      <c r="CN5" s="72"/>
      <c r="CO5" s="72"/>
      <c r="CP5" s="72"/>
      <c r="CQ5" s="72"/>
      <c r="CR5" s="72"/>
      <c r="CS5" s="72"/>
      <c r="CT5" s="72"/>
      <c r="CU5" s="72"/>
      <c r="CV5" s="72"/>
      <c r="CW5" s="72"/>
      <c r="CX5" s="72"/>
      <c r="CY5" s="72"/>
      <c r="CZ5" s="72"/>
      <c r="DA5" s="72"/>
      <c r="DB5" s="72"/>
      <c r="DC5" s="72"/>
      <c r="DD5" s="72"/>
      <c r="DE5" s="72"/>
      <c r="DF5" s="72"/>
      <c r="DG5" s="72"/>
      <c r="DH5" s="72"/>
      <c r="DI5" s="72"/>
      <c r="DJ5" s="72"/>
      <c r="DK5" s="72"/>
      <c r="DL5" s="72"/>
      <c r="DM5" s="72"/>
      <c r="DN5" s="72"/>
      <c r="DO5" s="72"/>
      <c r="DP5" s="72"/>
      <c r="DQ5" s="72"/>
      <c r="DR5" s="72"/>
      <c r="DS5" s="72"/>
      <c r="DT5" s="72"/>
      <c r="DU5" s="72"/>
      <c r="DV5" s="72"/>
      <c r="DW5" s="72"/>
      <c r="DX5" s="72"/>
      <c r="DY5" s="72"/>
      <c r="DZ5" s="72"/>
      <c r="EA5" s="72"/>
      <c r="EB5" s="72"/>
      <c r="EC5" s="72"/>
      <c r="ED5" s="72"/>
      <c r="EE5" s="72"/>
      <c r="EF5" s="72"/>
      <c r="EG5" s="72"/>
      <c r="EH5" s="72"/>
      <c r="EI5" s="72"/>
      <c r="EJ5" s="72"/>
      <c r="EK5" s="72"/>
      <c r="EL5" s="72"/>
      <c r="EM5" s="72"/>
      <c r="EN5" s="72"/>
      <c r="EO5" s="72">
        <v>1</v>
      </c>
      <c r="EP5" s="72"/>
      <c r="EQ5" s="72"/>
      <c r="ER5" s="312">
        <f t="shared" si="8"/>
        <v>1</v>
      </c>
      <c r="ES5" s="72">
        <f t="shared" si="9"/>
        <v>1</v>
      </c>
      <c r="ET5" s="72" t="s">
        <v>1114</v>
      </c>
      <c r="EU5" s="7" t="e">
        <v>#N/A</v>
      </c>
      <c r="EV5" s="7" t="e">
        <v>#N/A</v>
      </c>
      <c r="EW5" s="7" t="e">
        <v>#N/A</v>
      </c>
      <c r="EX5" s="183" t="e">
        <v>#N/A</v>
      </c>
      <c r="EY5" s="313" t="e">
        <v>#N/A</v>
      </c>
      <c r="EZ5" s="313"/>
      <c r="FA5" s="183"/>
      <c r="FB5" s="313"/>
      <c r="FC5" s="7"/>
      <c r="FD5" s="7">
        <v>0</v>
      </c>
      <c r="FE5" s="7">
        <f t="shared" si="10"/>
        <v>7795</v>
      </c>
      <c r="FF5" s="72">
        <f t="shared" si="11"/>
        <v>15548</v>
      </c>
      <c r="FG5" t="e">
        <v>#N/A</v>
      </c>
    </row>
    <row r="6" spans="1:164" ht="17.25">
      <c r="A6" s="72">
        <v>466752729</v>
      </c>
      <c r="B6" s="304" t="s">
        <v>1351</v>
      </c>
      <c r="C6" s="72"/>
      <c r="D6" s="72"/>
      <c r="E6" s="72"/>
      <c r="F6" s="72"/>
      <c r="G6" s="306"/>
      <c r="H6" s="306"/>
      <c r="I6" s="72">
        <v>9036</v>
      </c>
      <c r="J6" s="72">
        <v>8356</v>
      </c>
      <c r="K6" s="258">
        <f t="shared" si="0"/>
        <v>8530</v>
      </c>
      <c r="L6" s="258">
        <f t="shared" si="1"/>
        <v>17748</v>
      </c>
      <c r="M6" s="307">
        <v>1</v>
      </c>
      <c r="N6" s="72" t="s">
        <v>1231</v>
      </c>
      <c r="O6" s="72" t="s">
        <v>1232</v>
      </c>
      <c r="P6" s="72" t="s">
        <v>113</v>
      </c>
      <c r="Q6" s="255">
        <v>215144</v>
      </c>
      <c r="R6" s="66">
        <v>174</v>
      </c>
      <c r="S6" s="66">
        <f t="shared" si="2"/>
        <v>0</v>
      </c>
      <c r="T6" s="66">
        <v>1350</v>
      </c>
      <c r="U6" s="4" t="s">
        <v>1483</v>
      </c>
      <c r="V6" s="5">
        <f t="shared" si="3"/>
        <v>0.24512414371641397</v>
      </c>
      <c r="W6" s="5">
        <f t="shared" si="4"/>
        <v>1.177335772206296E-2</v>
      </c>
      <c r="X6" s="5" t="s">
        <v>1280</v>
      </c>
      <c r="Y6" s="72" t="str">
        <f t="shared" si="6"/>
        <v>PTP</v>
      </c>
      <c r="Z6" s="72" t="s">
        <v>1329</v>
      </c>
      <c r="AA6" s="72" t="s">
        <v>1329</v>
      </c>
      <c r="AB6" s="304"/>
      <c r="AC6" s="72">
        <v>22</v>
      </c>
      <c r="AD6" s="72" t="s">
        <v>3019</v>
      </c>
      <c r="AE6" s="308"/>
      <c r="AF6" s="309" t="s">
        <v>1129</v>
      </c>
      <c r="AG6" s="7" t="s">
        <v>1129</v>
      </c>
      <c r="AH6" s="72" t="s">
        <v>112</v>
      </c>
      <c r="AI6" s="7" t="s">
        <v>1129</v>
      </c>
      <c r="AJ6" s="7" t="s">
        <v>1129</v>
      </c>
      <c r="AK6" s="7" t="s">
        <v>1129</v>
      </c>
      <c r="AL6" s="7">
        <v>9880</v>
      </c>
      <c r="AM6" s="255">
        <v>215144</v>
      </c>
      <c r="AN6" s="258">
        <v>27</v>
      </c>
      <c r="AO6" s="306">
        <v>43</v>
      </c>
      <c r="AP6" s="306" t="str">
        <f t="shared" si="7"/>
        <v>FLOW</v>
      </c>
      <c r="AQ6" s="306"/>
      <c r="AR6" s="306"/>
      <c r="AS6" s="306"/>
      <c r="AT6" s="306"/>
      <c r="AU6" s="72" t="s">
        <v>1793</v>
      </c>
      <c r="AV6" s="310" t="s">
        <v>1352</v>
      </c>
      <c r="AW6" s="304" t="s">
        <v>147</v>
      </c>
      <c r="AX6" s="311">
        <v>45894</v>
      </c>
      <c r="AY6" s="72">
        <v>36</v>
      </c>
      <c r="AZ6" s="72" t="s">
        <v>1742</v>
      </c>
      <c r="BA6" s="7" t="s">
        <v>3513</v>
      </c>
      <c r="BB6" s="7"/>
      <c r="BC6" s="7"/>
      <c r="BD6" s="72"/>
      <c r="BE6" s="72"/>
      <c r="BF6" s="72"/>
      <c r="BG6" s="183"/>
      <c r="BH6" s="72"/>
      <c r="BI6" s="72">
        <v>1</v>
      </c>
      <c r="BJ6" s="72"/>
      <c r="BK6" s="72"/>
      <c r="BL6" s="72"/>
      <c r="BM6" s="72"/>
      <c r="BN6" s="72"/>
      <c r="BO6" s="72"/>
      <c r="BP6" s="72"/>
      <c r="BQ6" s="72"/>
      <c r="BR6" s="72"/>
      <c r="BS6" s="72"/>
      <c r="BT6" s="72"/>
      <c r="BU6" s="72"/>
      <c r="BV6" s="72"/>
      <c r="BW6" s="72"/>
      <c r="BX6" s="72"/>
      <c r="BY6" s="72"/>
      <c r="BZ6" s="72"/>
      <c r="CA6" s="72"/>
      <c r="CB6" s="72"/>
      <c r="CC6" s="72"/>
      <c r="CD6" s="72"/>
      <c r="CE6" s="72"/>
      <c r="CF6" s="72"/>
      <c r="CG6" s="72"/>
      <c r="CH6" s="72"/>
      <c r="CI6" s="72"/>
      <c r="CJ6" s="72"/>
      <c r="CK6" s="72"/>
      <c r="CL6" s="72"/>
      <c r="CM6" s="72"/>
      <c r="CN6" s="72"/>
      <c r="CO6" s="72"/>
      <c r="CP6" s="72"/>
      <c r="CQ6" s="72"/>
      <c r="CR6" s="72"/>
      <c r="CS6" s="72"/>
      <c r="CT6" s="72"/>
      <c r="CU6" s="72"/>
      <c r="CV6" s="72"/>
      <c r="CW6" s="72"/>
      <c r="CX6" s="72"/>
      <c r="CY6" s="72"/>
      <c r="CZ6" s="72"/>
      <c r="DA6" s="72"/>
      <c r="DB6" s="72"/>
      <c r="DC6" s="72"/>
      <c r="DD6" s="72"/>
      <c r="DE6" s="72"/>
      <c r="DF6" s="72"/>
      <c r="DG6" s="72"/>
      <c r="DH6" s="72"/>
      <c r="DI6" s="72"/>
      <c r="DJ6" s="72"/>
      <c r="DK6" s="72"/>
      <c r="DL6" s="72"/>
      <c r="DM6" s="72"/>
      <c r="DN6" s="72"/>
      <c r="DO6" s="72"/>
      <c r="DP6" s="72"/>
      <c r="DQ6" s="72"/>
      <c r="DR6" s="72"/>
      <c r="DS6" s="72"/>
      <c r="DT6" s="72"/>
      <c r="DU6" s="72"/>
      <c r="DV6" s="72"/>
      <c r="DW6" s="72"/>
      <c r="DX6" s="72"/>
      <c r="DY6" s="72"/>
      <c r="DZ6" s="72"/>
      <c r="EA6" s="72"/>
      <c r="EB6" s="72"/>
      <c r="EC6" s="72"/>
      <c r="ED6" s="72"/>
      <c r="EE6" s="72"/>
      <c r="EF6" s="72"/>
      <c r="EG6" s="72"/>
      <c r="EH6" s="72"/>
      <c r="EI6" s="72"/>
      <c r="EJ6" s="72"/>
      <c r="EK6" s="72"/>
      <c r="EL6" s="72"/>
      <c r="EM6" s="72"/>
      <c r="EN6" s="72"/>
      <c r="EO6" s="72"/>
      <c r="EP6" s="72"/>
      <c r="EQ6" s="72"/>
      <c r="ER6" s="312">
        <f t="shared" si="8"/>
        <v>1</v>
      </c>
      <c r="ES6" s="72">
        <f t="shared" si="9"/>
        <v>1</v>
      </c>
      <c r="ET6" s="72" t="s">
        <v>1121</v>
      </c>
      <c r="EU6" s="7" t="s">
        <v>2354</v>
      </c>
      <c r="EV6" s="7" t="s">
        <v>1110</v>
      </c>
      <c r="EW6" s="7" t="s">
        <v>1801</v>
      </c>
      <c r="EX6" s="183" t="s">
        <v>1805</v>
      </c>
      <c r="EY6" s="313">
        <v>46176</v>
      </c>
      <c r="EZ6" s="313"/>
      <c r="FA6" s="183"/>
      <c r="FB6" s="313"/>
      <c r="FC6" s="7"/>
      <c r="FD6" s="7" t="s">
        <v>3041</v>
      </c>
      <c r="FE6" s="7">
        <f t="shared" si="10"/>
        <v>8530</v>
      </c>
      <c r="FF6" s="72">
        <f t="shared" si="11"/>
        <v>17748</v>
      </c>
      <c r="FG6" t="s">
        <v>3515</v>
      </c>
    </row>
    <row r="7" spans="1:164" ht="17.25">
      <c r="A7" s="72">
        <v>463131407</v>
      </c>
      <c r="B7" s="304" t="s">
        <v>211</v>
      </c>
      <c r="C7" s="72" t="s">
        <v>1775</v>
      </c>
      <c r="D7" s="72" t="s">
        <v>3554</v>
      </c>
      <c r="E7" s="72">
        <v>10000</v>
      </c>
      <c r="F7" s="72"/>
      <c r="G7" s="306"/>
      <c r="H7" s="306"/>
      <c r="I7" s="72">
        <v>9542</v>
      </c>
      <c r="J7" s="72">
        <v>8572</v>
      </c>
      <c r="K7" s="258">
        <f t="shared" si="0"/>
        <v>8691</v>
      </c>
      <c r="L7" s="258">
        <f t="shared" si="1"/>
        <v>8435</v>
      </c>
      <c r="M7" s="307">
        <v>1</v>
      </c>
      <c r="N7" s="72" t="s">
        <v>1280</v>
      </c>
      <c r="O7" s="72" t="s">
        <v>1281</v>
      </c>
      <c r="P7" s="72" t="s">
        <v>203</v>
      </c>
      <c r="Q7" s="255">
        <v>211818</v>
      </c>
      <c r="R7" s="66">
        <v>119</v>
      </c>
      <c r="S7" s="66">
        <f t="shared" si="2"/>
        <v>0</v>
      </c>
      <c r="T7" s="66">
        <v>3600</v>
      </c>
      <c r="U7" s="4" t="s">
        <v>1502</v>
      </c>
      <c r="V7" s="5">
        <f t="shared" si="3"/>
        <v>0.29440439019438158</v>
      </c>
      <c r="W7" s="5">
        <f t="shared" si="4"/>
        <v>1.1591348519930522E-2</v>
      </c>
      <c r="X7" s="5" t="s">
        <v>1280</v>
      </c>
      <c r="Y7" s="72" t="str">
        <f t="shared" si="6"/>
        <v>PAID</v>
      </c>
      <c r="Z7" s="72" t="s">
        <v>1329</v>
      </c>
      <c r="AA7" s="72" t="s">
        <v>1329</v>
      </c>
      <c r="AB7" s="304"/>
      <c r="AC7" s="72">
        <v>25</v>
      </c>
      <c r="AD7" s="72" t="s">
        <v>3615</v>
      </c>
      <c r="AE7" s="308"/>
      <c r="AF7" s="309" t="s">
        <v>1129</v>
      </c>
      <c r="AG7" s="7" t="s">
        <v>1129</v>
      </c>
      <c r="AH7" s="72" t="s">
        <v>202</v>
      </c>
      <c r="AI7" s="7" t="s">
        <v>1129</v>
      </c>
      <c r="AJ7" s="7" t="s">
        <v>1129</v>
      </c>
      <c r="AK7" s="7" t="s">
        <v>1129</v>
      </c>
      <c r="AL7" s="7">
        <v>12291</v>
      </c>
      <c r="AM7" s="255">
        <v>211818</v>
      </c>
      <c r="AN7" s="258">
        <v>27</v>
      </c>
      <c r="AO7" s="306">
        <v>43</v>
      </c>
      <c r="AP7" s="306" t="s">
        <v>1280</v>
      </c>
      <c r="AQ7" s="306"/>
      <c r="AR7" s="306"/>
      <c r="AS7" s="306"/>
      <c r="AT7" s="306"/>
      <c r="AU7" s="72" t="s">
        <v>943</v>
      </c>
      <c r="AV7" s="310"/>
      <c r="AW7" s="304" t="s">
        <v>212</v>
      </c>
      <c r="AX7" s="311">
        <v>45449</v>
      </c>
      <c r="AY7" s="72">
        <v>48</v>
      </c>
      <c r="AZ7" s="72" t="s">
        <v>1742</v>
      </c>
      <c r="BA7" s="7" t="s">
        <v>3512</v>
      </c>
      <c r="BB7" s="7"/>
      <c r="BC7" s="7"/>
      <c r="BD7" s="72"/>
      <c r="BE7" s="72"/>
      <c r="BF7" s="72"/>
      <c r="BG7" s="183"/>
      <c r="BH7" s="72"/>
      <c r="BI7" s="72"/>
      <c r="BJ7" s="72"/>
      <c r="BK7" s="72"/>
      <c r="BL7" s="72"/>
      <c r="BM7" s="72"/>
      <c r="BN7" s="72"/>
      <c r="BO7" s="72"/>
      <c r="BP7" s="72"/>
      <c r="BQ7" s="72"/>
      <c r="BR7" s="72"/>
      <c r="BS7" s="72"/>
      <c r="BT7" s="72"/>
      <c r="BU7" s="72"/>
      <c r="BV7" s="72"/>
      <c r="BW7" s="72"/>
      <c r="BX7" s="72"/>
      <c r="BY7" s="72"/>
      <c r="BZ7" s="72"/>
      <c r="CA7" s="72"/>
      <c r="CB7" s="72"/>
      <c r="CC7" s="72"/>
      <c r="CD7" s="72"/>
      <c r="CE7" s="72"/>
      <c r="CF7" s="72"/>
      <c r="CG7" s="72"/>
      <c r="CH7" s="72"/>
      <c r="CI7" s="72"/>
      <c r="CJ7" s="72"/>
      <c r="CK7" s="72"/>
      <c r="CL7" s="72"/>
      <c r="CM7" s="72"/>
      <c r="CN7" s="72"/>
      <c r="CO7" s="72"/>
      <c r="CP7" s="72"/>
      <c r="CQ7" s="72"/>
      <c r="CR7" s="72"/>
      <c r="CS7" s="72"/>
      <c r="CT7" s="72"/>
      <c r="CU7" s="72"/>
      <c r="CV7" s="72"/>
      <c r="CW7" s="72"/>
      <c r="CX7" s="72"/>
      <c r="CY7" s="72"/>
      <c r="CZ7" s="72"/>
      <c r="DA7" s="72"/>
      <c r="DB7" s="72">
        <v>1</v>
      </c>
      <c r="DC7" s="72"/>
      <c r="DD7" s="72"/>
      <c r="DE7" s="72"/>
      <c r="DF7" s="72"/>
      <c r="DG7" s="72"/>
      <c r="DH7" s="72"/>
      <c r="DI7" s="72"/>
      <c r="DJ7" s="72"/>
      <c r="DK7" s="72"/>
      <c r="DL7" s="72"/>
      <c r="DM7" s="72"/>
      <c r="DN7" s="72"/>
      <c r="DO7" s="72"/>
      <c r="DP7" s="72"/>
      <c r="DQ7" s="72"/>
      <c r="DR7" s="72"/>
      <c r="DS7" s="72"/>
      <c r="DT7" s="72"/>
      <c r="DU7" s="72"/>
      <c r="DV7" s="72"/>
      <c r="DW7" s="72"/>
      <c r="DX7" s="72"/>
      <c r="DY7" s="72"/>
      <c r="DZ7" s="72"/>
      <c r="EA7" s="72"/>
      <c r="EB7" s="72"/>
      <c r="EC7" s="72"/>
      <c r="ED7" s="72"/>
      <c r="EE7" s="72"/>
      <c r="EF7" s="72"/>
      <c r="EG7" s="72"/>
      <c r="EH7" s="72"/>
      <c r="EI7" s="72"/>
      <c r="EJ7" s="72"/>
      <c r="EK7" s="72"/>
      <c r="EL7" s="72"/>
      <c r="EM7" s="72"/>
      <c r="EN7" s="72"/>
      <c r="EO7" s="72">
        <v>1</v>
      </c>
      <c r="EP7" s="72"/>
      <c r="EQ7" s="72"/>
      <c r="ER7" s="312">
        <f t="shared" si="8"/>
        <v>2</v>
      </c>
      <c r="ES7" s="72">
        <f t="shared" si="9"/>
        <v>1</v>
      </c>
      <c r="ET7" s="72" t="s">
        <v>1123</v>
      </c>
      <c r="EU7" s="7" t="s">
        <v>2355</v>
      </c>
      <c r="EV7" s="7" t="s">
        <v>1110</v>
      </c>
      <c r="EW7" s="7" t="s">
        <v>1806</v>
      </c>
      <c r="EX7" s="183" t="s">
        <v>1864</v>
      </c>
      <c r="EY7" s="313">
        <v>46191</v>
      </c>
      <c r="EZ7" s="313"/>
      <c r="FA7" s="183"/>
      <c r="FB7" s="313"/>
      <c r="FC7" s="7"/>
      <c r="FD7" s="7" t="s">
        <v>3042</v>
      </c>
      <c r="FE7" s="7">
        <f t="shared" si="10"/>
        <v>8691</v>
      </c>
      <c r="FF7" s="72">
        <f t="shared" si="11"/>
        <v>18435</v>
      </c>
      <c r="FG7" t="s">
        <v>3515</v>
      </c>
    </row>
    <row r="8" spans="1:164" ht="17.25">
      <c r="A8" s="72">
        <v>465107719</v>
      </c>
      <c r="B8" s="304" t="s">
        <v>1355</v>
      </c>
      <c r="C8" s="72" t="s">
        <v>1775</v>
      </c>
      <c r="D8" s="72" t="s">
        <v>3016</v>
      </c>
      <c r="E8" s="72">
        <v>11300</v>
      </c>
      <c r="F8" s="72"/>
      <c r="G8" s="306"/>
      <c r="H8" s="306"/>
      <c r="I8" s="72">
        <v>11046</v>
      </c>
      <c r="J8" s="72">
        <v>10866</v>
      </c>
      <c r="K8" s="258">
        <f t="shared" si="0"/>
        <v>11039</v>
      </c>
      <c r="L8" s="258">
        <f t="shared" si="1"/>
        <v>10827</v>
      </c>
      <c r="M8" s="307">
        <v>1</v>
      </c>
      <c r="N8" s="72" t="s">
        <v>1280</v>
      </c>
      <c r="O8" s="72" t="s">
        <v>1281</v>
      </c>
      <c r="P8" s="72" t="s">
        <v>152</v>
      </c>
      <c r="Q8" s="255">
        <v>200296</v>
      </c>
      <c r="R8" s="66">
        <v>173</v>
      </c>
      <c r="S8" s="66">
        <f t="shared" si="2"/>
        <v>0</v>
      </c>
      <c r="T8" s="66">
        <v>2700</v>
      </c>
      <c r="U8" s="4" t="s">
        <v>1479</v>
      </c>
      <c r="V8" s="5">
        <f t="shared" si="3"/>
        <v>0.40548415005099936</v>
      </c>
      <c r="W8" s="5">
        <f t="shared" si="4"/>
        <v>1.0960828367504196E-2</v>
      </c>
      <c r="X8" s="5" t="str">
        <f t="shared" si="5"/>
        <v>STABLE</v>
      </c>
      <c r="Y8" s="72" t="str">
        <f t="shared" si="6"/>
        <v>PAID</v>
      </c>
      <c r="Z8" s="72" t="s">
        <v>1281</v>
      </c>
      <c r="AA8" s="72" t="s">
        <v>1281</v>
      </c>
      <c r="AB8" s="304"/>
      <c r="AC8" s="72"/>
      <c r="AD8" s="72" t="s">
        <v>3019</v>
      </c>
      <c r="AE8" s="308"/>
      <c r="AF8" s="309" t="s">
        <v>1129</v>
      </c>
      <c r="AG8" s="7" t="s">
        <v>1129</v>
      </c>
      <c r="AH8" s="72" t="s">
        <v>151</v>
      </c>
      <c r="AI8" s="7" t="s">
        <v>1129</v>
      </c>
      <c r="AJ8" s="7" t="s">
        <v>1129</v>
      </c>
      <c r="AK8" s="7" t="s">
        <v>1129</v>
      </c>
      <c r="AL8" s="7">
        <v>13739</v>
      </c>
      <c r="AM8" s="255">
        <v>200296</v>
      </c>
      <c r="AN8" s="258">
        <v>27</v>
      </c>
      <c r="AO8" s="306">
        <v>12</v>
      </c>
      <c r="AP8" s="306" t="str">
        <f t="shared" si="7"/>
        <v>STABLE</v>
      </c>
      <c r="AQ8" s="306"/>
      <c r="AR8" s="306"/>
      <c r="AS8" s="306"/>
      <c r="AT8" s="306"/>
      <c r="AU8" s="72" t="s">
        <v>1793</v>
      </c>
      <c r="AV8" s="310" t="s">
        <v>1356</v>
      </c>
      <c r="AW8" s="304" t="s">
        <v>1357</v>
      </c>
      <c r="AX8" s="311">
        <v>45659</v>
      </c>
      <c r="AY8" s="72">
        <v>36</v>
      </c>
      <c r="AZ8" s="72" t="s">
        <v>1742</v>
      </c>
      <c r="BA8" s="7" t="s">
        <v>3513</v>
      </c>
      <c r="BB8" s="7"/>
      <c r="BC8" s="7"/>
      <c r="BD8" s="72"/>
      <c r="BE8" s="72"/>
      <c r="BF8" s="72"/>
      <c r="BG8" s="183"/>
      <c r="BH8" s="72"/>
      <c r="BI8" s="72"/>
      <c r="BJ8" s="72"/>
      <c r="BK8" s="72"/>
      <c r="BL8" s="72">
        <v>1</v>
      </c>
      <c r="BM8" s="72"/>
      <c r="BN8" s="72"/>
      <c r="BO8" s="72"/>
      <c r="BP8" s="72"/>
      <c r="BQ8" s="72"/>
      <c r="BR8" s="72"/>
      <c r="BS8" s="72"/>
      <c r="BT8" s="72"/>
      <c r="BU8" s="72"/>
      <c r="BV8" s="72"/>
      <c r="BW8" s="72"/>
      <c r="BX8" s="72"/>
      <c r="BY8" s="72"/>
      <c r="BZ8" s="72"/>
      <c r="CA8" s="72"/>
      <c r="CB8" s="72"/>
      <c r="CC8" s="72"/>
      <c r="CD8" s="72"/>
      <c r="CE8" s="72"/>
      <c r="CF8" s="72"/>
      <c r="CG8" s="72"/>
      <c r="CH8" s="72"/>
      <c r="CI8" s="72"/>
      <c r="CJ8" s="72"/>
      <c r="CK8" s="72"/>
      <c r="CL8" s="72"/>
      <c r="CM8" s="72"/>
      <c r="CN8" s="72"/>
      <c r="CO8" s="72"/>
      <c r="CP8" s="72"/>
      <c r="CQ8" s="72"/>
      <c r="CR8" s="72"/>
      <c r="CS8" s="72"/>
      <c r="CT8" s="72"/>
      <c r="CU8" s="72"/>
      <c r="CV8" s="72"/>
      <c r="CW8" s="72"/>
      <c r="CX8" s="72"/>
      <c r="CY8" s="72"/>
      <c r="CZ8" s="72"/>
      <c r="DA8" s="72"/>
      <c r="DB8" s="72"/>
      <c r="DC8" s="72"/>
      <c r="DD8" s="72"/>
      <c r="DE8" s="72"/>
      <c r="DF8" s="72"/>
      <c r="DG8" s="72"/>
      <c r="DH8" s="72"/>
      <c r="DI8" s="72"/>
      <c r="DJ8" s="72"/>
      <c r="DK8" s="72"/>
      <c r="DL8" s="72"/>
      <c r="DM8" s="72"/>
      <c r="DN8" s="72"/>
      <c r="DO8" s="72"/>
      <c r="DP8" s="72"/>
      <c r="DQ8" s="72"/>
      <c r="DR8" s="72"/>
      <c r="DS8" s="72"/>
      <c r="DT8" s="72"/>
      <c r="DU8" s="72"/>
      <c r="DV8" s="72"/>
      <c r="DW8" s="72"/>
      <c r="DX8" s="72"/>
      <c r="DY8" s="72"/>
      <c r="DZ8" s="72"/>
      <c r="EA8" s="72"/>
      <c r="EB8" s="72"/>
      <c r="EC8" s="72"/>
      <c r="ED8" s="72"/>
      <c r="EE8" s="72"/>
      <c r="EF8" s="72"/>
      <c r="EG8" s="72"/>
      <c r="EH8" s="72"/>
      <c r="EI8" s="72"/>
      <c r="EJ8" s="72"/>
      <c r="EK8" s="72"/>
      <c r="EL8" s="72"/>
      <c r="EM8" s="72"/>
      <c r="EN8" s="72"/>
      <c r="EO8" s="72"/>
      <c r="EP8" s="72"/>
      <c r="EQ8" s="72"/>
      <c r="ER8" s="312">
        <f t="shared" si="8"/>
        <v>1</v>
      </c>
      <c r="ES8" s="72">
        <f t="shared" si="9"/>
        <v>1</v>
      </c>
      <c r="ET8" s="72" t="s">
        <v>1122</v>
      </c>
      <c r="EU8" s="7" t="s">
        <v>2356</v>
      </c>
      <c r="EV8" s="7" t="s">
        <v>1110</v>
      </c>
      <c r="EW8" s="7" t="s">
        <v>1806</v>
      </c>
      <c r="EX8" s="183" t="s">
        <v>1807</v>
      </c>
      <c r="EY8" s="313">
        <v>46183</v>
      </c>
      <c r="EZ8" s="313"/>
      <c r="FA8" s="183"/>
      <c r="FB8" s="313"/>
      <c r="FC8" s="7"/>
      <c r="FD8" s="7" t="s">
        <v>3043</v>
      </c>
      <c r="FE8" s="7">
        <f t="shared" si="10"/>
        <v>11039</v>
      </c>
      <c r="FF8" s="72">
        <f t="shared" si="11"/>
        <v>22127</v>
      </c>
      <c r="FG8" t="s">
        <v>3515</v>
      </c>
    </row>
    <row r="9" spans="1:164" ht="17.25">
      <c r="A9" s="72">
        <v>467444078</v>
      </c>
      <c r="B9" s="304" t="s">
        <v>3026</v>
      </c>
      <c r="C9" s="72"/>
      <c r="D9" s="72"/>
      <c r="E9" s="72"/>
      <c r="F9" s="72"/>
      <c r="G9" s="306"/>
      <c r="H9" s="306"/>
      <c r="I9" s="72">
        <v>6009</v>
      </c>
      <c r="J9" s="72">
        <v>5979</v>
      </c>
      <c r="K9" s="258">
        <f t="shared" si="0"/>
        <v>6100</v>
      </c>
      <c r="L9" s="258">
        <f t="shared" si="1"/>
        <v>12206</v>
      </c>
      <c r="M9" s="307">
        <v>1</v>
      </c>
      <c r="N9" s="72" t="s">
        <v>1231</v>
      </c>
      <c r="O9" s="72" t="s">
        <v>1232</v>
      </c>
      <c r="P9" s="72" t="s">
        <v>22</v>
      </c>
      <c r="Q9" s="255">
        <v>199889</v>
      </c>
      <c r="R9" s="66">
        <v>121</v>
      </c>
      <c r="S9" s="66">
        <f t="shared" si="2"/>
        <v>0</v>
      </c>
      <c r="T9" s="66">
        <v>1800</v>
      </c>
      <c r="U9" s="4" t="s">
        <v>1129</v>
      </c>
      <c r="V9" s="5">
        <f t="shared" si="3"/>
        <v>0.30121446893931203</v>
      </c>
      <c r="W9" s="5">
        <f t="shared" si="4"/>
        <v>1.0938556044813906E-2</v>
      </c>
      <c r="X9" s="5" t="s">
        <v>1280</v>
      </c>
      <c r="Y9" s="72" t="str">
        <f t="shared" si="6"/>
        <v>PTP</v>
      </c>
      <c r="Z9" s="72" t="s">
        <v>1129</v>
      </c>
      <c r="AA9" s="72" t="s">
        <v>1329</v>
      </c>
      <c r="AB9" s="304"/>
      <c r="AC9" s="72">
        <v>22</v>
      </c>
      <c r="AD9" s="72" t="s">
        <v>3019</v>
      </c>
      <c r="AE9" s="308"/>
      <c r="AF9" s="309"/>
      <c r="AG9" s="7"/>
      <c r="AH9" s="72" t="s">
        <v>25</v>
      </c>
      <c r="AI9" s="7"/>
      <c r="AJ9" s="7"/>
      <c r="AK9" s="7"/>
      <c r="AL9" s="7">
        <v>7900</v>
      </c>
      <c r="AM9" s="255">
        <v>199889</v>
      </c>
      <c r="AN9" s="258">
        <v>27</v>
      </c>
      <c r="AO9" s="306">
        <v>43</v>
      </c>
      <c r="AP9" s="306" t="str">
        <f t="shared" si="7"/>
        <v>FLOW</v>
      </c>
      <c r="AQ9" s="306"/>
      <c r="AR9" s="306"/>
      <c r="AS9" s="306"/>
      <c r="AT9" s="306"/>
      <c r="AU9" s="72" t="s">
        <v>1129</v>
      </c>
      <c r="AV9" s="310" t="s">
        <v>3032</v>
      </c>
      <c r="AW9" s="304" t="s">
        <v>3036</v>
      </c>
      <c r="AX9" s="311">
        <v>46007</v>
      </c>
      <c r="AY9" s="72">
        <v>48</v>
      </c>
      <c r="AZ9" s="72" t="s">
        <v>2057</v>
      </c>
      <c r="BA9" s="7" t="s">
        <v>3513</v>
      </c>
      <c r="BB9" s="7"/>
      <c r="BC9" s="7"/>
      <c r="BD9" s="72"/>
      <c r="BE9" s="72"/>
      <c r="BF9" s="72"/>
      <c r="BG9" s="183"/>
      <c r="BH9" s="72"/>
      <c r="BI9" s="72"/>
      <c r="BJ9" s="72"/>
      <c r="BK9" s="72"/>
      <c r="BL9" s="72"/>
      <c r="BM9" s="72"/>
      <c r="BN9" s="72"/>
      <c r="BO9" s="72"/>
      <c r="BP9" s="72"/>
      <c r="BQ9" s="72"/>
      <c r="BR9" s="72"/>
      <c r="BS9" s="72"/>
      <c r="BT9" s="72"/>
      <c r="BU9" s="72"/>
      <c r="BV9" s="72"/>
      <c r="BW9" s="72"/>
      <c r="BX9" s="72"/>
      <c r="BY9" s="72"/>
      <c r="BZ9" s="72"/>
      <c r="CA9" s="72"/>
      <c r="CB9" s="72"/>
      <c r="CC9" s="72"/>
      <c r="CD9" s="72"/>
      <c r="CE9" s="72"/>
      <c r="CF9" s="72"/>
      <c r="CG9" s="72"/>
      <c r="CH9" s="72"/>
      <c r="CI9" s="72"/>
      <c r="CJ9" s="72"/>
      <c r="CK9" s="72"/>
      <c r="CL9" s="72"/>
      <c r="CM9" s="72"/>
      <c r="CN9" s="72"/>
      <c r="CO9" s="72"/>
      <c r="CP9" s="72"/>
      <c r="CQ9" s="72"/>
      <c r="CR9" s="72"/>
      <c r="CS9" s="72">
        <v>1</v>
      </c>
      <c r="CT9" s="72"/>
      <c r="CU9" s="72"/>
      <c r="CV9" s="72"/>
      <c r="CW9" s="72"/>
      <c r="CX9" s="72"/>
      <c r="CY9" s="72"/>
      <c r="CZ9" s="72"/>
      <c r="DA9" s="72"/>
      <c r="DB9" s="72">
        <v>2</v>
      </c>
      <c r="DC9" s="72"/>
      <c r="DD9" s="72"/>
      <c r="DE9" s="72"/>
      <c r="DF9" s="72"/>
      <c r="DG9" s="72"/>
      <c r="DH9" s="72"/>
      <c r="DI9" s="72"/>
      <c r="DJ9" s="72"/>
      <c r="DK9" s="72"/>
      <c r="DL9" s="72"/>
      <c r="DM9" s="72"/>
      <c r="DN9" s="72"/>
      <c r="DO9" s="72"/>
      <c r="DP9" s="72"/>
      <c r="DQ9" s="72"/>
      <c r="DR9" s="72"/>
      <c r="DS9" s="72"/>
      <c r="DT9" s="72"/>
      <c r="DU9" s="72"/>
      <c r="DV9" s="72"/>
      <c r="DW9" s="72"/>
      <c r="DX9" s="72"/>
      <c r="DY9" s="72"/>
      <c r="DZ9" s="72"/>
      <c r="EA9" s="72"/>
      <c r="EB9" s="72"/>
      <c r="EC9" s="72"/>
      <c r="ED9" s="72"/>
      <c r="EE9" s="72"/>
      <c r="EF9" s="72"/>
      <c r="EG9" s="72"/>
      <c r="EH9" s="72"/>
      <c r="EI9" s="72"/>
      <c r="EJ9" s="72"/>
      <c r="EK9" s="72"/>
      <c r="EL9" s="72"/>
      <c r="EM9" s="72"/>
      <c r="EN9" s="72"/>
      <c r="EO9" s="72"/>
      <c r="EP9" s="72"/>
      <c r="EQ9" s="72"/>
      <c r="ER9" s="312">
        <f t="shared" si="8"/>
        <v>3</v>
      </c>
      <c r="ES9" s="72">
        <f t="shared" si="9"/>
        <v>1</v>
      </c>
      <c r="ET9" s="72" t="s">
        <v>1114</v>
      </c>
      <c r="EU9" s="7" t="s">
        <v>3486</v>
      </c>
      <c r="EV9" s="7" t="s">
        <v>1110</v>
      </c>
      <c r="EW9" s="7" t="s">
        <v>1829</v>
      </c>
      <c r="EX9" s="183" t="s">
        <v>1897</v>
      </c>
      <c r="EY9" s="313">
        <v>46184</v>
      </c>
      <c r="EZ9" s="313"/>
      <c r="FA9" s="183"/>
      <c r="FB9" s="313"/>
      <c r="FC9" s="7"/>
      <c r="FD9" s="7" t="s">
        <v>3044</v>
      </c>
      <c r="FE9" s="7">
        <f t="shared" si="10"/>
        <v>6100</v>
      </c>
      <c r="FF9" s="72">
        <f t="shared" si="11"/>
        <v>12206</v>
      </c>
      <c r="FG9" t="s">
        <v>3515</v>
      </c>
    </row>
    <row r="10" spans="1:164" ht="17.25">
      <c r="A10" s="72">
        <v>466275141</v>
      </c>
      <c r="B10" s="304" t="s">
        <v>1507</v>
      </c>
      <c r="C10" s="72"/>
      <c r="D10" s="72"/>
      <c r="E10" s="72"/>
      <c r="F10" s="72"/>
      <c r="G10" s="306"/>
      <c r="H10" s="306"/>
      <c r="I10" s="72">
        <v>9204</v>
      </c>
      <c r="J10" s="72">
        <v>7504</v>
      </c>
      <c r="K10" s="258">
        <f t="shared" si="0"/>
        <v>7587</v>
      </c>
      <c r="L10" s="258">
        <f t="shared" si="1"/>
        <v>16914</v>
      </c>
      <c r="M10" s="307">
        <v>1</v>
      </c>
      <c r="N10" s="72" t="s">
        <v>1231</v>
      </c>
      <c r="O10" s="72" t="s">
        <v>1232</v>
      </c>
      <c r="P10" s="72" t="s">
        <v>333</v>
      </c>
      <c r="Q10" s="255">
        <v>194945</v>
      </c>
      <c r="R10" s="66">
        <v>83</v>
      </c>
      <c r="S10" s="66">
        <f t="shared" si="2"/>
        <v>0</v>
      </c>
      <c r="T10" s="66">
        <v>450</v>
      </c>
      <c r="U10" s="4" t="s">
        <v>1129</v>
      </c>
      <c r="V10" s="5">
        <f t="shared" si="3"/>
        <v>0.11135642840162945</v>
      </c>
      <c r="W10" s="5">
        <f t="shared" si="4"/>
        <v>1.0668004783436042E-2</v>
      </c>
      <c r="X10" s="5" t="s">
        <v>1280</v>
      </c>
      <c r="Y10" s="72" t="str">
        <f t="shared" si="6"/>
        <v>MPTP</v>
      </c>
      <c r="Z10" s="72" t="s">
        <v>1129</v>
      </c>
      <c r="AA10" s="72" t="s">
        <v>1327</v>
      </c>
      <c r="AB10" s="304" t="s">
        <v>3024</v>
      </c>
      <c r="AC10" s="72">
        <v>25</v>
      </c>
      <c r="AD10" s="72" t="s">
        <v>3021</v>
      </c>
      <c r="AE10" s="308"/>
      <c r="AF10" s="309" t="s">
        <v>1129</v>
      </c>
      <c r="AG10" s="7" t="s">
        <v>1129</v>
      </c>
      <c r="AH10" s="72" t="s">
        <v>908</v>
      </c>
      <c r="AI10" s="7" t="s">
        <v>1129</v>
      </c>
      <c r="AJ10" s="7" t="s">
        <v>1129</v>
      </c>
      <c r="AK10" s="7" t="s">
        <v>1129</v>
      </c>
      <c r="AL10" s="7">
        <v>8037</v>
      </c>
      <c r="AM10" s="255">
        <v>194945</v>
      </c>
      <c r="AN10" s="258">
        <v>27</v>
      </c>
      <c r="AO10" s="306">
        <v>43</v>
      </c>
      <c r="AP10" s="306" t="str">
        <f t="shared" si="7"/>
        <v>FLOW</v>
      </c>
      <c r="AQ10" s="306"/>
      <c r="AR10" s="306"/>
      <c r="AS10" s="306"/>
      <c r="AT10" s="306"/>
      <c r="AU10" s="72" t="s">
        <v>1793</v>
      </c>
      <c r="AV10" s="310" t="s">
        <v>1620</v>
      </c>
      <c r="AW10" s="304" t="s">
        <v>1364</v>
      </c>
      <c r="AX10" s="311">
        <v>45813</v>
      </c>
      <c r="AY10" s="72">
        <v>36</v>
      </c>
      <c r="AZ10" s="72" t="s">
        <v>1742</v>
      </c>
      <c r="BA10" s="7" t="s">
        <v>3513</v>
      </c>
      <c r="BB10" s="7"/>
      <c r="BC10" s="7"/>
      <c r="BD10" s="72"/>
      <c r="BE10" s="72"/>
      <c r="BF10" s="72"/>
      <c r="BG10" s="183"/>
      <c r="BH10" s="72"/>
      <c r="BI10" s="72"/>
      <c r="BJ10" s="72"/>
      <c r="BK10" s="72"/>
      <c r="BL10" s="72">
        <v>1</v>
      </c>
      <c r="BM10" s="72"/>
      <c r="BN10" s="72"/>
      <c r="BO10" s="72"/>
      <c r="BP10" s="72"/>
      <c r="BQ10" s="72"/>
      <c r="BR10" s="72"/>
      <c r="BS10" s="72"/>
      <c r="BT10" s="72"/>
      <c r="BU10" s="72"/>
      <c r="BV10" s="72"/>
      <c r="BW10" s="72"/>
      <c r="BX10" s="72"/>
      <c r="BY10" s="72"/>
      <c r="BZ10" s="72"/>
      <c r="CA10" s="72"/>
      <c r="CB10" s="72"/>
      <c r="CC10" s="72"/>
      <c r="CD10" s="72"/>
      <c r="CE10" s="72"/>
      <c r="CF10" s="72"/>
      <c r="CG10" s="72"/>
      <c r="CH10" s="72"/>
      <c r="CI10" s="72"/>
      <c r="CJ10" s="72"/>
      <c r="CK10" s="72"/>
      <c r="CL10" s="72"/>
      <c r="CM10" s="72"/>
      <c r="CN10" s="72"/>
      <c r="CO10" s="72"/>
      <c r="CP10" s="72"/>
      <c r="CQ10" s="72"/>
      <c r="CR10" s="72"/>
      <c r="CS10" s="72"/>
      <c r="CT10" s="72"/>
      <c r="CU10" s="72"/>
      <c r="CV10" s="72">
        <v>1</v>
      </c>
      <c r="CW10" s="72"/>
      <c r="CX10" s="72"/>
      <c r="CY10" s="72"/>
      <c r="CZ10" s="72"/>
      <c r="DA10" s="72"/>
      <c r="DB10" s="72"/>
      <c r="DC10" s="72"/>
      <c r="DD10" s="72"/>
      <c r="DE10" s="72"/>
      <c r="DF10" s="72"/>
      <c r="DG10" s="72"/>
      <c r="DH10" s="72"/>
      <c r="DI10" s="72"/>
      <c r="DJ10" s="72"/>
      <c r="DK10" s="72"/>
      <c r="DL10" s="72"/>
      <c r="DM10" s="72"/>
      <c r="DN10" s="72"/>
      <c r="DO10" s="72"/>
      <c r="DP10" s="72"/>
      <c r="DQ10" s="72"/>
      <c r="DR10" s="72"/>
      <c r="DS10" s="72"/>
      <c r="DT10" s="72"/>
      <c r="DU10" s="72"/>
      <c r="DV10" s="72"/>
      <c r="DW10" s="72"/>
      <c r="DX10" s="72"/>
      <c r="DY10" s="72"/>
      <c r="DZ10" s="72"/>
      <c r="EA10" s="72"/>
      <c r="EB10" s="72"/>
      <c r="EC10" s="72"/>
      <c r="ED10" s="72"/>
      <c r="EE10" s="72"/>
      <c r="EF10" s="72"/>
      <c r="EG10" s="72"/>
      <c r="EH10" s="72"/>
      <c r="EI10" s="72"/>
      <c r="EJ10" s="72"/>
      <c r="EK10" s="72"/>
      <c r="EL10" s="72"/>
      <c r="EM10" s="72"/>
      <c r="EN10" s="72"/>
      <c r="EO10" s="72"/>
      <c r="EP10" s="72"/>
      <c r="EQ10" s="72"/>
      <c r="ER10" s="312">
        <f t="shared" si="8"/>
        <v>2</v>
      </c>
      <c r="ES10" s="72">
        <f t="shared" si="9"/>
        <v>1</v>
      </c>
      <c r="ET10" s="72" t="s">
        <v>1125</v>
      </c>
      <c r="EU10" s="7" t="s">
        <v>2357</v>
      </c>
      <c r="EV10" s="7" t="s">
        <v>1110</v>
      </c>
      <c r="EW10" s="7" t="s">
        <v>1808</v>
      </c>
      <c r="EX10" s="183" t="s">
        <v>1809</v>
      </c>
      <c r="EY10" s="313">
        <v>46177</v>
      </c>
      <c r="EZ10" s="313"/>
      <c r="FA10" s="183"/>
      <c r="FB10" s="313"/>
      <c r="FC10" s="7"/>
      <c r="FD10" s="7" t="s">
        <v>3045</v>
      </c>
      <c r="FE10" s="7">
        <f t="shared" si="10"/>
        <v>7587</v>
      </c>
      <c r="FF10" s="72">
        <f t="shared" si="11"/>
        <v>16914</v>
      </c>
      <c r="FG10" t="s">
        <v>3515</v>
      </c>
    </row>
    <row r="11" spans="1:164" ht="17.25">
      <c r="A11" s="314">
        <v>465568743</v>
      </c>
      <c r="B11" s="304" t="s">
        <v>1773</v>
      </c>
      <c r="C11" s="72" t="s">
        <v>1775</v>
      </c>
      <c r="D11" s="72" t="s">
        <v>1787</v>
      </c>
      <c r="E11" s="72">
        <v>350</v>
      </c>
      <c r="F11" s="72"/>
      <c r="G11" s="306"/>
      <c r="H11" s="306"/>
      <c r="I11" s="72">
        <v>7028</v>
      </c>
      <c r="J11" s="72">
        <v>14163</v>
      </c>
      <c r="K11" s="258">
        <v>430</v>
      </c>
      <c r="L11" s="258">
        <f t="shared" si="1"/>
        <v>20841</v>
      </c>
      <c r="M11" s="315">
        <v>3</v>
      </c>
      <c r="N11" s="72" t="s">
        <v>1280</v>
      </c>
      <c r="O11" s="72" t="s">
        <v>1281</v>
      </c>
      <c r="P11" s="72" t="s">
        <v>333</v>
      </c>
      <c r="Q11" s="255">
        <v>193826</v>
      </c>
      <c r="R11" s="66">
        <v>323</v>
      </c>
      <c r="S11" s="66">
        <f t="shared" si="2"/>
        <v>0</v>
      </c>
      <c r="T11" s="66" t="s">
        <v>1129</v>
      </c>
      <c r="U11" s="4" t="s">
        <v>1129</v>
      </c>
      <c r="V11" s="5">
        <f t="shared" si="3"/>
        <v>0.40308793818417105</v>
      </c>
      <c r="W11" s="5">
        <f t="shared" si="4"/>
        <v>5.184079432252444E-2</v>
      </c>
      <c r="X11" s="5" t="str">
        <f t="shared" si="5"/>
        <v>STABLE</v>
      </c>
      <c r="Y11" s="72" t="str">
        <f t="shared" si="6"/>
        <v>PAID</v>
      </c>
      <c r="Z11" s="72" t="s">
        <v>1129</v>
      </c>
      <c r="AA11" s="72" t="s">
        <v>1281</v>
      </c>
      <c r="AB11" s="304"/>
      <c r="AC11" s="72"/>
      <c r="AD11" s="72" t="s">
        <v>3019</v>
      </c>
      <c r="AE11" s="308"/>
      <c r="AF11" s="309" t="s">
        <v>1797</v>
      </c>
      <c r="AG11" s="7" t="s">
        <v>1129</v>
      </c>
      <c r="AH11" s="72"/>
      <c r="AI11" s="7" t="s">
        <v>1129</v>
      </c>
      <c r="AJ11" s="7" t="s">
        <v>1129</v>
      </c>
      <c r="AK11" s="7" t="s">
        <v>1129</v>
      </c>
      <c r="AL11" s="7"/>
      <c r="AM11" s="255">
        <v>193826</v>
      </c>
      <c r="AN11" s="258">
        <v>88</v>
      </c>
      <c r="AO11" s="306">
        <v>73</v>
      </c>
      <c r="AP11" s="306" t="str">
        <f t="shared" si="7"/>
        <v>STABLE</v>
      </c>
      <c r="AQ11" s="306"/>
      <c r="AR11" s="306"/>
      <c r="AS11" s="306"/>
      <c r="AT11" s="306"/>
      <c r="AU11" s="72" t="s">
        <v>1793</v>
      </c>
      <c r="AV11" s="310"/>
      <c r="AW11" s="304"/>
      <c r="AX11" s="311"/>
      <c r="AY11" s="72"/>
      <c r="AZ11" s="72" t="s">
        <v>1742</v>
      </c>
      <c r="BA11" s="7" t="s">
        <v>3513</v>
      </c>
      <c r="BB11" s="7"/>
      <c r="BC11" s="7"/>
      <c r="BD11" s="72"/>
      <c r="BE11" s="72"/>
      <c r="BF11" s="72"/>
      <c r="BG11" s="183"/>
      <c r="BH11" s="72"/>
      <c r="BI11" s="72"/>
      <c r="BJ11" s="72"/>
      <c r="BK11" s="72"/>
      <c r="BL11" s="72">
        <v>1</v>
      </c>
      <c r="BM11" s="72"/>
      <c r="BN11" s="72"/>
      <c r="BO11" s="72"/>
      <c r="BP11" s="72"/>
      <c r="BQ11" s="72"/>
      <c r="BR11" s="72"/>
      <c r="BS11" s="72"/>
      <c r="BT11" s="72"/>
      <c r="BU11" s="72"/>
      <c r="BV11" s="72"/>
      <c r="BW11" s="72"/>
      <c r="BX11" s="72"/>
      <c r="BY11" s="72"/>
      <c r="BZ11" s="72"/>
      <c r="CA11" s="72"/>
      <c r="CB11" s="72"/>
      <c r="CC11" s="72"/>
      <c r="CD11" s="72"/>
      <c r="CE11" s="72"/>
      <c r="CF11" s="72"/>
      <c r="CG11" s="72"/>
      <c r="CH11" s="72"/>
      <c r="CI11" s="72"/>
      <c r="CJ11" s="72"/>
      <c r="CK11" s="72"/>
      <c r="CL11" s="72"/>
      <c r="CM11" s="72"/>
      <c r="CN11" s="72"/>
      <c r="CO11" s="72"/>
      <c r="CP11" s="72"/>
      <c r="CQ11" s="72"/>
      <c r="CR11" s="72"/>
      <c r="CS11" s="72"/>
      <c r="CT11" s="72"/>
      <c r="CU11" s="72"/>
      <c r="CV11" s="72"/>
      <c r="CW11" s="72"/>
      <c r="CX11" s="72"/>
      <c r="CY11" s="72"/>
      <c r="CZ11" s="72"/>
      <c r="DA11" s="72"/>
      <c r="DB11" s="72"/>
      <c r="DC11" s="72"/>
      <c r="DD11" s="72"/>
      <c r="DE11" s="72"/>
      <c r="DF11" s="72"/>
      <c r="DG11" s="72"/>
      <c r="DH11" s="72"/>
      <c r="DI11" s="72"/>
      <c r="DJ11" s="72"/>
      <c r="DK11" s="72"/>
      <c r="DL11" s="72"/>
      <c r="DM11" s="72"/>
      <c r="DN11" s="72"/>
      <c r="DO11" s="72"/>
      <c r="DP11" s="72"/>
      <c r="DQ11" s="72"/>
      <c r="DR11" s="72"/>
      <c r="DS11" s="72"/>
      <c r="DT11" s="72"/>
      <c r="DU11" s="72"/>
      <c r="DV11" s="72"/>
      <c r="DW11" s="72"/>
      <c r="DX11" s="72"/>
      <c r="DY11" s="72"/>
      <c r="DZ11" s="72"/>
      <c r="EA11" s="72"/>
      <c r="EB11" s="72"/>
      <c r="EC11" s="72"/>
      <c r="ED11" s="72"/>
      <c r="EE11" s="72"/>
      <c r="EF11" s="72"/>
      <c r="EG11" s="72"/>
      <c r="EH11" s="72"/>
      <c r="EI11" s="72"/>
      <c r="EJ11" s="72"/>
      <c r="EK11" s="72" t="s">
        <v>1774</v>
      </c>
      <c r="EL11" s="72"/>
      <c r="EM11" s="72"/>
      <c r="EN11" s="72"/>
      <c r="EO11" s="72"/>
      <c r="EP11" s="72"/>
      <c r="EQ11" s="72"/>
      <c r="ER11" s="312">
        <f t="shared" si="8"/>
        <v>1</v>
      </c>
      <c r="ES11" s="72">
        <f t="shared" si="9"/>
        <v>1</v>
      </c>
      <c r="ET11" s="72" t="s">
        <v>1125</v>
      </c>
      <c r="EU11" s="7" t="e">
        <v>#N/A</v>
      </c>
      <c r="EV11" s="7" t="e">
        <v>#N/A</v>
      </c>
      <c r="EW11" s="7" t="e">
        <v>#N/A</v>
      </c>
      <c r="EX11" s="183" t="e">
        <v>#N/A</v>
      </c>
      <c r="EY11" s="313" t="e">
        <v>#N/A</v>
      </c>
      <c r="EZ11" s="313"/>
      <c r="FA11" s="183"/>
      <c r="FB11" s="313"/>
      <c r="FC11" s="7"/>
      <c r="FD11" s="7">
        <v>0</v>
      </c>
      <c r="FE11" s="7">
        <f t="shared" si="10"/>
        <v>430</v>
      </c>
      <c r="FF11" s="72">
        <f t="shared" si="11"/>
        <v>21191</v>
      </c>
      <c r="FG11" t="s">
        <v>3515</v>
      </c>
    </row>
    <row r="12" spans="1:164" ht="17.25">
      <c r="A12" s="72">
        <v>466642523</v>
      </c>
      <c r="B12" s="304" t="s">
        <v>798</v>
      </c>
      <c r="C12" s="72"/>
      <c r="D12" s="72"/>
      <c r="E12" s="72"/>
      <c r="F12" s="72"/>
      <c r="G12" s="306"/>
      <c r="H12" s="306" t="s">
        <v>1788</v>
      </c>
      <c r="I12" s="72">
        <v>5986</v>
      </c>
      <c r="J12" s="72">
        <v>17958</v>
      </c>
      <c r="K12" s="258">
        <f t="shared" ref="K12:K43" si="12">IF((J12+R12)&lt;=I12+R12,(J12+R12),((I12-(I12*(M12+1)-(I12+J12)))+R12))</f>
        <v>6240</v>
      </c>
      <c r="L12" s="258">
        <f t="shared" si="1"/>
        <v>24444</v>
      </c>
      <c r="M12" s="315">
        <v>3</v>
      </c>
      <c r="N12" s="72" t="s">
        <v>1280</v>
      </c>
      <c r="O12" s="72" t="s">
        <v>1281</v>
      </c>
      <c r="P12" s="72" t="s">
        <v>42</v>
      </c>
      <c r="Q12" s="255">
        <v>188547</v>
      </c>
      <c r="R12" s="66">
        <v>254</v>
      </c>
      <c r="S12" s="66">
        <f t="shared" si="2"/>
        <v>0</v>
      </c>
      <c r="T12" s="66">
        <v>3150</v>
      </c>
      <c r="U12" s="4" t="s">
        <v>1231</v>
      </c>
      <c r="V12" s="5">
        <f t="shared" si="3"/>
        <v>0.28554564916235659</v>
      </c>
      <c r="W12" s="5">
        <f t="shared" si="4"/>
        <v>5.0428870466960138E-2</v>
      </c>
      <c r="X12" s="5" t="str">
        <f t="shared" si="5"/>
        <v>STABLE</v>
      </c>
      <c r="Y12" s="72" t="str">
        <f t="shared" si="6"/>
        <v>PAID</v>
      </c>
      <c r="Z12" s="72" t="s">
        <v>1330</v>
      </c>
      <c r="AA12" s="72" t="s">
        <v>1281</v>
      </c>
      <c r="AB12" s="304"/>
      <c r="AC12" s="72"/>
      <c r="AD12" s="72" t="s">
        <v>3022</v>
      </c>
      <c r="AE12" s="308"/>
      <c r="AF12" s="309" t="s">
        <v>1797</v>
      </c>
      <c r="AG12" s="7" t="s">
        <v>1129</v>
      </c>
      <c r="AH12" s="72" t="s">
        <v>780</v>
      </c>
      <c r="AI12" s="7" t="s">
        <v>1129</v>
      </c>
      <c r="AJ12" s="7" t="s">
        <v>1129</v>
      </c>
      <c r="AK12" s="7" t="s">
        <v>1129</v>
      </c>
      <c r="AL12" s="7">
        <v>21362</v>
      </c>
      <c r="AM12" s="255">
        <v>188547</v>
      </c>
      <c r="AN12" s="258">
        <v>88</v>
      </c>
      <c r="AO12" s="306">
        <v>73</v>
      </c>
      <c r="AP12" s="306" t="str">
        <f t="shared" si="7"/>
        <v>STABLE</v>
      </c>
      <c r="AQ12" s="306"/>
      <c r="AR12" s="306"/>
      <c r="AS12" s="306"/>
      <c r="AT12" s="306"/>
      <c r="AU12" s="72" t="s">
        <v>1793</v>
      </c>
      <c r="AV12" s="310" t="s">
        <v>799</v>
      </c>
      <c r="AW12" s="304" t="s">
        <v>147</v>
      </c>
      <c r="AX12" s="311">
        <v>45874</v>
      </c>
      <c r="AY12" s="72">
        <v>48</v>
      </c>
      <c r="AZ12" s="72" t="s">
        <v>1742</v>
      </c>
      <c r="BA12" s="7" t="s">
        <v>3512</v>
      </c>
      <c r="BB12" s="7"/>
      <c r="BC12" s="7"/>
      <c r="BD12" s="72"/>
      <c r="BE12" s="72"/>
      <c r="BF12" s="72"/>
      <c r="BG12" s="183"/>
      <c r="BH12" s="72"/>
      <c r="BI12" s="72"/>
      <c r="BJ12" s="72"/>
      <c r="BK12" s="72"/>
      <c r="BL12" s="72"/>
      <c r="BM12" s="72"/>
      <c r="BN12" s="72"/>
      <c r="BO12" s="72"/>
      <c r="BP12" s="72"/>
      <c r="BQ12" s="72"/>
      <c r="BR12" s="72"/>
      <c r="BS12" s="72"/>
      <c r="BT12" s="72"/>
      <c r="BU12" s="72">
        <v>1</v>
      </c>
      <c r="BV12" s="72"/>
      <c r="BW12" s="72"/>
      <c r="BX12" s="72"/>
      <c r="BY12" s="72"/>
      <c r="BZ12" s="72"/>
      <c r="CA12" s="72"/>
      <c r="CB12" s="72"/>
      <c r="CC12" s="72"/>
      <c r="CD12" s="72"/>
      <c r="CE12" s="72"/>
      <c r="CF12" s="72"/>
      <c r="CG12" s="72"/>
      <c r="CH12" s="72"/>
      <c r="CI12" s="72"/>
      <c r="CJ12" s="72"/>
      <c r="CK12" s="72"/>
      <c r="CL12" s="72"/>
      <c r="CM12" s="72"/>
      <c r="CN12" s="72"/>
      <c r="CO12" s="72"/>
      <c r="CP12" s="72"/>
      <c r="CQ12" s="72"/>
      <c r="CR12" s="72"/>
      <c r="CS12" s="72"/>
      <c r="CT12" s="72"/>
      <c r="CU12" s="72"/>
      <c r="CV12" s="72"/>
      <c r="CW12" s="72"/>
      <c r="CX12" s="72"/>
      <c r="CY12" s="72"/>
      <c r="CZ12" s="72"/>
      <c r="DA12" s="72"/>
      <c r="DB12" s="72"/>
      <c r="DC12" s="72"/>
      <c r="DD12" s="72"/>
      <c r="DE12" s="72"/>
      <c r="DF12" s="72"/>
      <c r="DG12" s="72"/>
      <c r="DH12" s="72"/>
      <c r="DI12" s="72"/>
      <c r="DJ12" s="72"/>
      <c r="DK12" s="72"/>
      <c r="DL12" s="72"/>
      <c r="DM12" s="72"/>
      <c r="DN12" s="72"/>
      <c r="DO12" s="72"/>
      <c r="DP12" s="72"/>
      <c r="DQ12" s="72"/>
      <c r="DR12" s="72"/>
      <c r="DS12" s="72"/>
      <c r="DT12" s="72"/>
      <c r="DU12" s="72"/>
      <c r="DV12" s="72"/>
      <c r="DW12" s="72"/>
      <c r="DX12" s="72"/>
      <c r="DY12" s="72"/>
      <c r="DZ12" s="72"/>
      <c r="EA12" s="72"/>
      <c r="EB12" s="72"/>
      <c r="EC12" s="72"/>
      <c r="ED12" s="72"/>
      <c r="EE12" s="72"/>
      <c r="EF12" s="72"/>
      <c r="EG12" s="72"/>
      <c r="EH12" s="72"/>
      <c r="EI12" s="72"/>
      <c r="EJ12" s="72"/>
      <c r="EK12" s="72"/>
      <c r="EL12" s="72"/>
      <c r="EM12" s="72"/>
      <c r="EN12" s="72"/>
      <c r="EO12" s="72"/>
      <c r="EP12" s="72"/>
      <c r="EQ12" s="72"/>
      <c r="ER12" s="312">
        <f t="shared" si="8"/>
        <v>1</v>
      </c>
      <c r="ES12" s="72">
        <f t="shared" si="9"/>
        <v>1</v>
      </c>
      <c r="ET12" s="72" t="s">
        <v>1116</v>
      </c>
      <c r="EU12" s="7" t="s">
        <v>2358</v>
      </c>
      <c r="EV12" s="7" t="s">
        <v>1110</v>
      </c>
      <c r="EW12" s="7" t="s">
        <v>1801</v>
      </c>
      <c r="EX12" s="183" t="s">
        <v>1810</v>
      </c>
      <c r="EY12" s="313">
        <v>46180</v>
      </c>
      <c r="EZ12" s="313"/>
      <c r="FA12" s="183"/>
      <c r="FB12" s="313"/>
      <c r="FC12" s="7" t="s">
        <v>3622</v>
      </c>
      <c r="FD12" s="7" t="s">
        <v>3046</v>
      </c>
      <c r="FE12" s="7">
        <f t="shared" si="10"/>
        <v>6240</v>
      </c>
      <c r="FF12" s="72">
        <f t="shared" si="11"/>
        <v>24444</v>
      </c>
      <c r="FG12" t="s">
        <v>3515</v>
      </c>
    </row>
    <row r="13" spans="1:164" ht="17.25">
      <c r="A13" s="72">
        <v>464007891</v>
      </c>
      <c r="B13" s="304" t="s">
        <v>591</v>
      </c>
      <c r="C13" s="72"/>
      <c r="D13" s="72"/>
      <c r="E13" s="72"/>
      <c r="F13" s="72"/>
      <c r="G13" s="306"/>
      <c r="H13" s="306"/>
      <c r="I13" s="72">
        <v>8899</v>
      </c>
      <c r="J13" s="72">
        <v>26667.279999999999</v>
      </c>
      <c r="K13" s="258">
        <f t="shared" si="12"/>
        <v>9479.2799999999988</v>
      </c>
      <c r="L13" s="258">
        <f t="shared" si="1"/>
        <v>36531.279999999999</v>
      </c>
      <c r="M13" s="315">
        <v>3</v>
      </c>
      <c r="N13" s="72" t="s">
        <v>1231</v>
      </c>
      <c r="O13" s="72" t="s">
        <v>1232</v>
      </c>
      <c r="P13" s="72" t="s">
        <v>230</v>
      </c>
      <c r="Q13" s="255">
        <v>188157</v>
      </c>
      <c r="R13" s="66">
        <v>610</v>
      </c>
      <c r="S13" s="66">
        <f t="shared" si="2"/>
        <v>0</v>
      </c>
      <c r="T13" s="66">
        <v>3150</v>
      </c>
      <c r="U13" s="4" t="s">
        <v>1231</v>
      </c>
      <c r="V13" s="5">
        <f t="shared" si="3"/>
        <v>0.53771786908750252</v>
      </c>
      <c r="W13" s="5">
        <f t="shared" si="4"/>
        <v>5.0324560881116219E-2</v>
      </c>
      <c r="X13" s="5" t="str">
        <f t="shared" si="5"/>
        <v>FLOW</v>
      </c>
      <c r="Y13" s="72" t="str">
        <f t="shared" si="6"/>
        <v>OS</v>
      </c>
      <c r="Z13" s="72" t="s">
        <v>1328</v>
      </c>
      <c r="AA13" s="72" t="s">
        <v>2056</v>
      </c>
      <c r="AB13" s="304" t="s">
        <v>3508</v>
      </c>
      <c r="AC13" s="72"/>
      <c r="AD13" s="72"/>
      <c r="AE13" s="308"/>
      <c r="AF13" s="309" t="s">
        <v>1797</v>
      </c>
      <c r="AG13" s="7" t="s">
        <v>1129</v>
      </c>
      <c r="AH13" s="72" t="s">
        <v>584</v>
      </c>
      <c r="AI13" s="7" t="s">
        <v>1129</v>
      </c>
      <c r="AJ13" s="7" t="s">
        <v>1129</v>
      </c>
      <c r="AK13" s="7" t="s">
        <v>1129</v>
      </c>
      <c r="AL13" s="7">
        <v>30427.279999999999</v>
      </c>
      <c r="AM13" s="255">
        <v>188157</v>
      </c>
      <c r="AN13" s="258">
        <v>88</v>
      </c>
      <c r="AO13" s="306">
        <v>104</v>
      </c>
      <c r="AP13" s="306" t="str">
        <f t="shared" si="7"/>
        <v>FLOW</v>
      </c>
      <c r="AQ13" s="306"/>
      <c r="AR13" s="306"/>
      <c r="AS13" s="306"/>
      <c r="AT13" s="306"/>
      <c r="AU13" s="72" t="s">
        <v>943</v>
      </c>
      <c r="AV13" s="310" t="s">
        <v>592</v>
      </c>
      <c r="AW13" s="304" t="s">
        <v>117</v>
      </c>
      <c r="AX13" s="311">
        <v>45547</v>
      </c>
      <c r="AY13" s="72">
        <v>42</v>
      </c>
      <c r="AZ13" s="72" t="s">
        <v>1742</v>
      </c>
      <c r="BA13" s="7" t="s">
        <v>3513</v>
      </c>
      <c r="BB13" s="7"/>
      <c r="BC13" s="7"/>
      <c r="BD13" s="72"/>
      <c r="BE13" s="72"/>
      <c r="BF13" s="72"/>
      <c r="BG13" s="183"/>
      <c r="BH13" s="72"/>
      <c r="BI13" s="72"/>
      <c r="BJ13" s="72"/>
      <c r="BK13" s="72"/>
      <c r="BL13" s="72">
        <v>1</v>
      </c>
      <c r="BM13" s="72"/>
      <c r="BN13" s="72"/>
      <c r="BO13" s="72"/>
      <c r="BP13" s="72"/>
      <c r="BQ13" s="72"/>
      <c r="BR13" s="72"/>
      <c r="BS13" s="72"/>
      <c r="BT13" s="72"/>
      <c r="BU13" s="72"/>
      <c r="BV13" s="72"/>
      <c r="BW13" s="72"/>
      <c r="BX13" s="72"/>
      <c r="BY13" s="72"/>
      <c r="BZ13" s="72"/>
      <c r="CA13" s="72"/>
      <c r="CB13" s="72"/>
      <c r="CC13" s="72"/>
      <c r="CD13" s="72"/>
      <c r="CE13" s="72"/>
      <c r="CF13" s="72"/>
      <c r="CG13" s="72"/>
      <c r="CH13" s="72"/>
      <c r="CI13" s="72"/>
      <c r="CJ13" s="72"/>
      <c r="CK13" s="72"/>
      <c r="CL13" s="72"/>
      <c r="CM13" s="72"/>
      <c r="CN13" s="72"/>
      <c r="CO13" s="72"/>
      <c r="CP13" s="72"/>
      <c r="CQ13" s="72"/>
      <c r="CR13" s="72"/>
      <c r="CS13" s="72"/>
      <c r="CT13" s="72"/>
      <c r="CU13" s="72"/>
      <c r="CV13" s="72"/>
      <c r="CW13" s="72"/>
      <c r="CX13" s="72"/>
      <c r="CY13" s="72"/>
      <c r="CZ13" s="72"/>
      <c r="DA13" s="72"/>
      <c r="DB13" s="72"/>
      <c r="DC13" s="72"/>
      <c r="DD13" s="72"/>
      <c r="DE13" s="72">
        <v>2</v>
      </c>
      <c r="DF13" s="72"/>
      <c r="DG13" s="72"/>
      <c r="DH13" s="72"/>
      <c r="DI13" s="72"/>
      <c r="DJ13" s="72"/>
      <c r="DK13" s="72"/>
      <c r="DL13" s="72"/>
      <c r="DM13" s="72"/>
      <c r="DN13" s="72"/>
      <c r="DO13" s="72"/>
      <c r="DP13" s="72"/>
      <c r="DQ13" s="72"/>
      <c r="DR13" s="72"/>
      <c r="DS13" s="72"/>
      <c r="DT13" s="72"/>
      <c r="DU13" s="72"/>
      <c r="DV13" s="72"/>
      <c r="DW13" s="72"/>
      <c r="DX13" s="72"/>
      <c r="DY13" s="72"/>
      <c r="DZ13" s="72"/>
      <c r="EA13" s="72"/>
      <c r="EB13" s="72"/>
      <c r="EC13" s="72"/>
      <c r="ED13" s="72"/>
      <c r="EE13" s="72"/>
      <c r="EF13" s="72"/>
      <c r="EG13" s="72"/>
      <c r="EH13" s="72"/>
      <c r="EI13" s="72"/>
      <c r="EJ13" s="72"/>
      <c r="EK13" s="72"/>
      <c r="EL13" s="72"/>
      <c r="EM13" s="72"/>
      <c r="EN13" s="72"/>
      <c r="EO13" s="72"/>
      <c r="EP13" s="72"/>
      <c r="EQ13" s="72"/>
      <c r="ER13" s="312">
        <f t="shared" si="8"/>
        <v>3</v>
      </c>
      <c r="ES13" s="72">
        <f t="shared" si="9"/>
        <v>1</v>
      </c>
      <c r="ET13" s="72" t="s">
        <v>1111</v>
      </c>
      <c r="EU13" s="7" t="s">
        <v>2359</v>
      </c>
      <c r="EV13" s="7" t="s">
        <v>1110</v>
      </c>
      <c r="EW13" s="7" t="s">
        <v>1803</v>
      </c>
      <c r="EX13" s="183" t="s">
        <v>1811</v>
      </c>
      <c r="EY13" s="313">
        <v>46177</v>
      </c>
      <c r="EZ13" s="313"/>
      <c r="FA13" s="183"/>
      <c r="FB13" s="313"/>
      <c r="FC13" s="7"/>
      <c r="FD13" s="7" t="s">
        <v>3047</v>
      </c>
      <c r="FE13" s="7">
        <f t="shared" si="10"/>
        <v>9479.2799999999988</v>
      </c>
      <c r="FF13" s="72">
        <f t="shared" si="11"/>
        <v>36531.279999999999</v>
      </c>
      <c r="FG13" t="s">
        <v>3515</v>
      </c>
    </row>
    <row r="14" spans="1:164" ht="17.25">
      <c r="A14" s="72">
        <v>463274645</v>
      </c>
      <c r="B14" s="304" t="s">
        <v>54</v>
      </c>
      <c r="C14" s="72" t="s">
        <v>1775</v>
      </c>
      <c r="D14" s="72" t="s">
        <v>1798</v>
      </c>
      <c r="E14" s="72">
        <v>24311</v>
      </c>
      <c r="F14" s="72"/>
      <c r="G14" s="306"/>
      <c r="H14" s="306" t="s">
        <v>1141</v>
      </c>
      <c r="I14" s="72">
        <v>7682</v>
      </c>
      <c r="J14" s="72">
        <v>22946</v>
      </c>
      <c r="K14" s="258">
        <f t="shared" si="12"/>
        <v>8047</v>
      </c>
      <c r="L14" s="258">
        <f t="shared" si="1"/>
        <v>6608</v>
      </c>
      <c r="M14" s="315">
        <v>3</v>
      </c>
      <c r="N14" s="72" t="s">
        <v>1282</v>
      </c>
      <c r="O14" s="72" t="s">
        <v>1281</v>
      </c>
      <c r="P14" s="72" t="s">
        <v>14</v>
      </c>
      <c r="Q14" s="255">
        <v>185359</v>
      </c>
      <c r="R14" s="66">
        <v>465</v>
      </c>
      <c r="S14" s="66">
        <f t="shared" si="2"/>
        <v>3150</v>
      </c>
      <c r="T14" s="66">
        <v>3150</v>
      </c>
      <c r="U14" s="4" t="s">
        <v>1231</v>
      </c>
      <c r="V14" s="5">
        <f t="shared" si="3"/>
        <v>0.574486981071054</v>
      </c>
      <c r="W14" s="5">
        <f t="shared" si="4"/>
        <v>4.9576206467805188E-2</v>
      </c>
      <c r="X14" s="5" t="str">
        <f t="shared" si="5"/>
        <v>RB</v>
      </c>
      <c r="Y14" s="72" t="str">
        <f t="shared" si="6"/>
        <v>PAID</v>
      </c>
      <c r="Z14" s="72" t="s">
        <v>1325</v>
      </c>
      <c r="AA14" s="72" t="s">
        <v>1281</v>
      </c>
      <c r="AB14" s="304"/>
      <c r="AC14" s="72"/>
      <c r="AD14" s="72" t="s">
        <v>3019</v>
      </c>
      <c r="AE14" s="308"/>
      <c r="AF14" s="309" t="s">
        <v>1797</v>
      </c>
      <c r="AG14" s="7" t="s">
        <v>1129</v>
      </c>
      <c r="AH14" s="72" t="s">
        <v>48</v>
      </c>
      <c r="AI14" s="7" t="s">
        <v>1129</v>
      </c>
      <c r="AJ14" s="7" t="s">
        <v>1129</v>
      </c>
      <c r="AK14" s="7" t="s">
        <v>1129</v>
      </c>
      <c r="AL14" s="7">
        <v>26561</v>
      </c>
      <c r="AM14" s="255">
        <v>185359</v>
      </c>
      <c r="AN14" s="258">
        <v>88</v>
      </c>
      <c r="AO14" s="306">
        <v>12</v>
      </c>
      <c r="AP14" s="306" t="str">
        <f t="shared" si="7"/>
        <v>STABLE</v>
      </c>
      <c r="AQ14" s="306"/>
      <c r="AR14" s="306"/>
      <c r="AS14" s="306"/>
      <c r="AT14" s="306"/>
      <c r="AU14" s="72" t="s">
        <v>943</v>
      </c>
      <c r="AV14" s="310" t="s">
        <v>55</v>
      </c>
      <c r="AW14" s="304" t="s">
        <v>56</v>
      </c>
      <c r="AX14" s="311">
        <v>45464</v>
      </c>
      <c r="AY14" s="72">
        <v>48</v>
      </c>
      <c r="AZ14" s="72" t="s">
        <v>1742</v>
      </c>
      <c r="BA14" s="7" t="s">
        <v>3513</v>
      </c>
      <c r="BB14" s="7"/>
      <c r="BC14" s="7"/>
      <c r="BD14" s="72"/>
      <c r="BE14" s="72"/>
      <c r="BF14" s="72"/>
      <c r="BG14" s="183"/>
      <c r="BH14" s="72"/>
      <c r="BI14" s="72">
        <v>2</v>
      </c>
      <c r="BJ14" s="72"/>
      <c r="BK14" s="72"/>
      <c r="BL14" s="72"/>
      <c r="BM14" s="72"/>
      <c r="BN14" s="72"/>
      <c r="BO14" s="72"/>
      <c r="BP14" s="72"/>
      <c r="BQ14" s="72"/>
      <c r="BR14" s="72"/>
      <c r="BS14" s="72"/>
      <c r="BT14" s="72"/>
      <c r="BU14" s="72"/>
      <c r="BV14" s="72"/>
      <c r="BW14" s="72"/>
      <c r="BX14" s="72"/>
      <c r="BY14" s="72"/>
      <c r="BZ14" s="72"/>
      <c r="CA14" s="72"/>
      <c r="CB14" s="72"/>
      <c r="CC14" s="72"/>
      <c r="CD14" s="72"/>
      <c r="CE14" s="72"/>
      <c r="CF14" s="72"/>
      <c r="CG14" s="72"/>
      <c r="CH14" s="72"/>
      <c r="CI14" s="72"/>
      <c r="CJ14" s="72"/>
      <c r="CK14" s="72"/>
      <c r="CL14" s="72"/>
      <c r="CM14" s="72"/>
      <c r="CN14" s="72"/>
      <c r="CO14" s="72"/>
      <c r="CP14" s="72"/>
      <c r="CQ14" s="72"/>
      <c r="CR14" s="72"/>
      <c r="CS14" s="72"/>
      <c r="CT14" s="72"/>
      <c r="CU14" s="72"/>
      <c r="CV14" s="72"/>
      <c r="CW14" s="72"/>
      <c r="CX14" s="72"/>
      <c r="CY14" s="72"/>
      <c r="CZ14" s="72"/>
      <c r="DA14" s="72"/>
      <c r="DB14" s="72"/>
      <c r="DC14" s="72"/>
      <c r="DD14" s="72"/>
      <c r="DE14" s="72"/>
      <c r="DF14" s="72"/>
      <c r="DG14" s="72"/>
      <c r="DH14" s="72"/>
      <c r="DI14" s="72"/>
      <c r="DJ14" s="72"/>
      <c r="DK14" s="72"/>
      <c r="DL14" s="72"/>
      <c r="DM14" s="72"/>
      <c r="DN14" s="72"/>
      <c r="DO14" s="72"/>
      <c r="DP14" s="72"/>
      <c r="DQ14" s="72"/>
      <c r="DR14" s="72"/>
      <c r="DS14" s="72"/>
      <c r="DT14" s="72"/>
      <c r="DU14" s="72"/>
      <c r="DV14" s="72"/>
      <c r="DW14" s="72"/>
      <c r="DX14" s="72"/>
      <c r="DY14" s="72"/>
      <c r="DZ14" s="72"/>
      <c r="EA14" s="72"/>
      <c r="EB14" s="72"/>
      <c r="EC14" s="72"/>
      <c r="ED14" s="72"/>
      <c r="EE14" s="72"/>
      <c r="EF14" s="72"/>
      <c r="EG14" s="72"/>
      <c r="EH14" s="72"/>
      <c r="EI14" s="72"/>
      <c r="EJ14" s="72"/>
      <c r="EK14" s="72"/>
      <c r="EL14" s="72"/>
      <c r="EM14" s="72"/>
      <c r="EN14" s="72"/>
      <c r="EO14" s="72"/>
      <c r="EP14" s="72"/>
      <c r="EQ14" s="72"/>
      <c r="ER14" s="312">
        <f t="shared" si="8"/>
        <v>2</v>
      </c>
      <c r="ES14" s="72">
        <f t="shared" si="9"/>
        <v>1</v>
      </c>
      <c r="ET14" s="72" t="s">
        <v>1112</v>
      </c>
      <c r="EU14" s="7" t="s">
        <v>2360</v>
      </c>
      <c r="EV14" s="7" t="s">
        <v>1110</v>
      </c>
      <c r="EW14" s="7" t="s">
        <v>1806</v>
      </c>
      <c r="EX14" s="183" t="s">
        <v>1812</v>
      </c>
      <c r="EY14" s="313">
        <v>46176</v>
      </c>
      <c r="EZ14" s="313"/>
      <c r="FA14" s="183"/>
      <c r="FB14" s="313"/>
      <c r="FC14" s="7"/>
      <c r="FD14" s="7" t="s">
        <v>3048</v>
      </c>
      <c r="FE14" s="7">
        <f t="shared" si="10"/>
        <v>8047</v>
      </c>
      <c r="FF14" s="72">
        <f t="shared" si="11"/>
        <v>30919</v>
      </c>
      <c r="FG14" t="s">
        <v>3515</v>
      </c>
    </row>
    <row r="15" spans="1:164" ht="17.25">
      <c r="A15" s="72">
        <v>466166742</v>
      </c>
      <c r="B15" s="304" t="s">
        <v>169</v>
      </c>
      <c r="C15" s="72"/>
      <c r="D15" s="72"/>
      <c r="E15" s="72"/>
      <c r="F15" s="72"/>
      <c r="G15" s="306"/>
      <c r="H15" s="306"/>
      <c r="I15" s="72">
        <v>8001</v>
      </c>
      <c r="J15" s="72">
        <v>32004</v>
      </c>
      <c r="K15" s="258">
        <f t="shared" si="12"/>
        <v>8661</v>
      </c>
      <c r="L15" s="258">
        <f t="shared" si="1"/>
        <v>41105</v>
      </c>
      <c r="M15" s="315">
        <v>4</v>
      </c>
      <c r="N15" s="72" t="s">
        <v>1231</v>
      </c>
      <c r="O15" s="72" t="s">
        <v>1232</v>
      </c>
      <c r="P15" s="72" t="s">
        <v>152</v>
      </c>
      <c r="Q15" s="255">
        <v>184910</v>
      </c>
      <c r="R15" s="66">
        <v>660</v>
      </c>
      <c r="S15" s="66">
        <f t="shared" si="2"/>
        <v>0</v>
      </c>
      <c r="T15" s="66">
        <v>2700</v>
      </c>
      <c r="U15" s="4" t="s">
        <v>1231</v>
      </c>
      <c r="V15" s="5">
        <f t="shared" si="3"/>
        <v>0.75154657196852004</v>
      </c>
      <c r="W15" s="5">
        <f t="shared" si="4"/>
        <v>6.0709450620249072E-2</v>
      </c>
      <c r="X15" s="5" t="str">
        <f t="shared" si="5"/>
        <v>FLOW</v>
      </c>
      <c r="Y15" s="72" t="str">
        <f t="shared" si="6"/>
        <v>NC</v>
      </c>
      <c r="Z15" s="72" t="s">
        <v>1315</v>
      </c>
      <c r="AA15" s="72" t="s">
        <v>1315</v>
      </c>
      <c r="AB15" s="304" t="s">
        <v>3024</v>
      </c>
      <c r="AC15" s="72"/>
      <c r="AD15" s="72" t="s">
        <v>3021</v>
      </c>
      <c r="AE15" s="308"/>
      <c r="AF15" s="309" t="s">
        <v>1797</v>
      </c>
      <c r="AG15" s="7" t="s">
        <v>1129</v>
      </c>
      <c r="AH15" s="72" t="s">
        <v>151</v>
      </c>
      <c r="AI15" s="7" t="s">
        <v>1129</v>
      </c>
      <c r="AJ15" s="7" t="s">
        <v>1129</v>
      </c>
      <c r="AK15" s="7" t="s">
        <v>1129</v>
      </c>
      <c r="AL15" s="7">
        <v>35364</v>
      </c>
      <c r="AM15" s="255">
        <v>184910</v>
      </c>
      <c r="AN15" s="258">
        <v>116</v>
      </c>
      <c r="AO15" s="306">
        <v>132</v>
      </c>
      <c r="AP15" s="306" t="str">
        <f t="shared" si="7"/>
        <v>FLOW</v>
      </c>
      <c r="AQ15" s="306"/>
      <c r="AR15" s="306"/>
      <c r="AS15" s="306"/>
      <c r="AT15" s="306"/>
      <c r="AU15" s="72" t="s">
        <v>943</v>
      </c>
      <c r="AV15" s="310" t="s">
        <v>170</v>
      </c>
      <c r="AW15" s="304" t="s">
        <v>171</v>
      </c>
      <c r="AX15" s="311">
        <v>45797</v>
      </c>
      <c r="AY15" s="72">
        <v>36</v>
      </c>
      <c r="AZ15" s="72" t="s">
        <v>1742</v>
      </c>
      <c r="BA15" s="7" t="s">
        <v>3513</v>
      </c>
      <c r="BB15" s="7"/>
      <c r="BC15" s="7"/>
      <c r="BD15" s="72"/>
      <c r="BE15" s="72"/>
      <c r="BF15" s="72"/>
      <c r="BG15" s="183"/>
      <c r="BH15" s="72"/>
      <c r="BI15" s="72">
        <v>1</v>
      </c>
      <c r="BJ15" s="72"/>
      <c r="BK15" s="72"/>
      <c r="BL15" s="72"/>
      <c r="BM15" s="72"/>
      <c r="BN15" s="72"/>
      <c r="BO15" s="72"/>
      <c r="BP15" s="72"/>
      <c r="BQ15" s="72"/>
      <c r="BR15" s="72"/>
      <c r="BS15" s="72"/>
      <c r="BT15" s="72"/>
      <c r="BU15" s="72"/>
      <c r="BV15" s="72"/>
      <c r="BW15" s="72"/>
      <c r="BX15" s="72"/>
      <c r="BY15" s="72"/>
      <c r="BZ15" s="72"/>
      <c r="CA15" s="72"/>
      <c r="CB15" s="72"/>
      <c r="CC15" s="72"/>
      <c r="CD15" s="72"/>
      <c r="CE15" s="72"/>
      <c r="CF15" s="72"/>
      <c r="CG15" s="72"/>
      <c r="CH15" s="72"/>
      <c r="CI15" s="72"/>
      <c r="CJ15" s="72"/>
      <c r="CK15" s="72"/>
      <c r="CL15" s="72"/>
      <c r="CM15" s="72"/>
      <c r="CN15" s="72"/>
      <c r="CO15" s="72"/>
      <c r="CP15" s="72"/>
      <c r="CQ15" s="72"/>
      <c r="CR15" s="72"/>
      <c r="CS15" s="72"/>
      <c r="CT15" s="72"/>
      <c r="CU15" s="72"/>
      <c r="CV15" s="72"/>
      <c r="CW15" s="72"/>
      <c r="CX15" s="72"/>
      <c r="CY15" s="72"/>
      <c r="CZ15" s="72"/>
      <c r="DA15" s="72"/>
      <c r="DB15" s="72"/>
      <c r="DC15" s="72"/>
      <c r="DD15" s="72"/>
      <c r="DE15" s="72"/>
      <c r="DF15" s="72"/>
      <c r="DG15" s="72"/>
      <c r="DH15" s="72"/>
      <c r="DI15" s="72"/>
      <c r="DJ15" s="72"/>
      <c r="DK15" s="72"/>
      <c r="DL15" s="72"/>
      <c r="DM15" s="72"/>
      <c r="DN15" s="72"/>
      <c r="DO15" s="72"/>
      <c r="DP15" s="72"/>
      <c r="DQ15" s="72"/>
      <c r="DR15" s="72"/>
      <c r="DS15" s="72"/>
      <c r="DT15" s="72"/>
      <c r="DU15" s="72"/>
      <c r="DV15" s="72"/>
      <c r="DW15" s="72"/>
      <c r="DX15" s="72"/>
      <c r="DY15" s="72"/>
      <c r="DZ15" s="72"/>
      <c r="EA15" s="72"/>
      <c r="EB15" s="72"/>
      <c r="EC15" s="72"/>
      <c r="ED15" s="72"/>
      <c r="EE15" s="72"/>
      <c r="EF15" s="72"/>
      <c r="EG15" s="72"/>
      <c r="EH15" s="72"/>
      <c r="EI15" s="72"/>
      <c r="EJ15" s="72"/>
      <c r="EK15" s="72"/>
      <c r="EL15" s="72"/>
      <c r="EM15" s="72"/>
      <c r="EN15" s="72"/>
      <c r="EO15" s="72"/>
      <c r="EP15" s="72"/>
      <c r="EQ15" s="72"/>
      <c r="ER15" s="312">
        <f t="shared" si="8"/>
        <v>1</v>
      </c>
      <c r="ES15" s="72">
        <f t="shared" si="9"/>
        <v>1</v>
      </c>
      <c r="ET15" s="72" t="s">
        <v>1122</v>
      </c>
      <c r="EU15" s="7" t="s">
        <v>2361</v>
      </c>
      <c r="EV15" s="7" t="s">
        <v>1110</v>
      </c>
      <c r="EW15" s="7" t="s">
        <v>1808</v>
      </c>
      <c r="EX15" s="183" t="s">
        <v>1813</v>
      </c>
      <c r="EY15" s="313">
        <v>46176</v>
      </c>
      <c r="EZ15" s="313"/>
      <c r="FA15" s="183"/>
      <c r="FB15" s="313"/>
      <c r="FC15" s="7" t="s">
        <v>3623</v>
      </c>
      <c r="FD15" s="7" t="s">
        <v>3049</v>
      </c>
      <c r="FE15" s="7">
        <f t="shared" si="10"/>
        <v>8661</v>
      </c>
      <c r="FF15" s="72">
        <f t="shared" si="11"/>
        <v>41105</v>
      </c>
      <c r="FG15" t="s">
        <v>3515</v>
      </c>
    </row>
    <row r="16" spans="1:164" ht="17.25">
      <c r="A16" s="72">
        <v>465673833</v>
      </c>
      <c r="B16" s="304" t="s">
        <v>130</v>
      </c>
      <c r="C16" s="72"/>
      <c r="D16" s="72"/>
      <c r="E16" s="72"/>
      <c r="F16" s="72"/>
      <c r="G16" s="306"/>
      <c r="H16" s="306"/>
      <c r="I16" s="72">
        <v>6382</v>
      </c>
      <c r="J16" s="72">
        <v>5908</v>
      </c>
      <c r="K16" s="258">
        <f t="shared" si="12"/>
        <v>6019</v>
      </c>
      <c r="L16" s="258">
        <f t="shared" si="1"/>
        <v>12528</v>
      </c>
      <c r="M16" s="307">
        <v>1</v>
      </c>
      <c r="N16" s="72" t="s">
        <v>1231</v>
      </c>
      <c r="O16" s="72" t="s">
        <v>1232</v>
      </c>
      <c r="P16" s="72" t="s">
        <v>113</v>
      </c>
      <c r="Q16" s="255">
        <v>177596</v>
      </c>
      <c r="R16" s="66">
        <v>111</v>
      </c>
      <c r="S16" s="66">
        <f t="shared" si="2"/>
        <v>0</v>
      </c>
      <c r="T16" s="66">
        <v>5726</v>
      </c>
      <c r="U16" s="4" t="s">
        <v>1486</v>
      </c>
      <c r="V16" s="5">
        <f t="shared" si="3"/>
        <v>0.20234386005401153</v>
      </c>
      <c r="W16" s="5">
        <f t="shared" si="4"/>
        <v>9.7186128267927226E-3</v>
      </c>
      <c r="X16" s="5" t="s">
        <v>1280</v>
      </c>
      <c r="Y16" s="72" t="str">
        <f t="shared" si="6"/>
        <v>PTP</v>
      </c>
      <c r="Z16" s="72" t="s">
        <v>1329</v>
      </c>
      <c r="AA16" s="72" t="s">
        <v>1329</v>
      </c>
      <c r="AB16" s="304"/>
      <c r="AC16" s="72">
        <v>20</v>
      </c>
      <c r="AD16" s="72" t="s">
        <v>3019</v>
      </c>
      <c r="AE16" s="308"/>
      <c r="AF16" s="309" t="s">
        <v>1129</v>
      </c>
      <c r="AG16" s="7" t="s">
        <v>1129</v>
      </c>
      <c r="AH16" s="72" t="s">
        <v>112</v>
      </c>
      <c r="AI16" s="7" t="s">
        <v>1129</v>
      </c>
      <c r="AJ16" s="7" t="s">
        <v>1129</v>
      </c>
      <c r="AK16" s="7" t="s">
        <v>1129</v>
      </c>
      <c r="AL16" s="7">
        <v>11745</v>
      </c>
      <c r="AM16" s="255">
        <v>177596</v>
      </c>
      <c r="AN16" s="258">
        <v>27</v>
      </c>
      <c r="AO16" s="306">
        <v>43</v>
      </c>
      <c r="AP16" s="306" t="str">
        <f t="shared" si="7"/>
        <v>FLOW</v>
      </c>
      <c r="AQ16" s="306"/>
      <c r="AR16" s="306"/>
      <c r="AS16" s="306"/>
      <c r="AT16" s="306"/>
      <c r="AU16" s="72" t="s">
        <v>1793</v>
      </c>
      <c r="AV16" s="310" t="s">
        <v>131</v>
      </c>
      <c r="AW16" s="304" t="s">
        <v>132</v>
      </c>
      <c r="AX16" s="311">
        <v>45726</v>
      </c>
      <c r="AY16" s="72">
        <v>48</v>
      </c>
      <c r="AZ16" s="72" t="s">
        <v>1742</v>
      </c>
      <c r="BA16" s="7" t="s">
        <v>3513</v>
      </c>
      <c r="BB16" s="7"/>
      <c r="BC16" s="7"/>
      <c r="BD16" s="72"/>
      <c r="BE16" s="72"/>
      <c r="BF16" s="72"/>
      <c r="BG16" s="183"/>
      <c r="BH16" s="72"/>
      <c r="BI16" s="72"/>
      <c r="BJ16" s="72"/>
      <c r="BK16" s="72"/>
      <c r="BL16" s="72"/>
      <c r="BM16" s="72"/>
      <c r="BN16" s="72"/>
      <c r="BO16" s="72"/>
      <c r="BP16" s="72"/>
      <c r="BQ16" s="72"/>
      <c r="BR16" s="72"/>
      <c r="BS16" s="72"/>
      <c r="BT16" s="72"/>
      <c r="BU16" s="72"/>
      <c r="BV16" s="72"/>
      <c r="BW16" s="72"/>
      <c r="BX16" s="72">
        <v>1</v>
      </c>
      <c r="BY16" s="72"/>
      <c r="BZ16" s="72"/>
      <c r="CA16" s="72"/>
      <c r="CB16" s="72"/>
      <c r="CC16" s="72"/>
      <c r="CD16" s="72"/>
      <c r="CE16" s="72"/>
      <c r="CF16" s="72"/>
      <c r="CG16" s="72"/>
      <c r="CH16" s="72"/>
      <c r="CI16" s="72"/>
      <c r="CJ16" s="72"/>
      <c r="CK16" s="72"/>
      <c r="CL16" s="72"/>
      <c r="CM16" s="72"/>
      <c r="CN16" s="72"/>
      <c r="CO16" s="72"/>
      <c r="CP16" s="72"/>
      <c r="CQ16" s="72"/>
      <c r="CR16" s="72"/>
      <c r="CS16" s="72"/>
      <c r="CT16" s="72"/>
      <c r="CU16" s="72"/>
      <c r="CV16" s="72"/>
      <c r="CW16" s="72"/>
      <c r="CX16" s="72"/>
      <c r="CY16" s="72"/>
      <c r="CZ16" s="72"/>
      <c r="DA16" s="72"/>
      <c r="DB16" s="72"/>
      <c r="DC16" s="72"/>
      <c r="DD16" s="72"/>
      <c r="DE16" s="72"/>
      <c r="DF16" s="72"/>
      <c r="DG16" s="72"/>
      <c r="DH16" s="72"/>
      <c r="DI16" s="72"/>
      <c r="DJ16" s="72"/>
      <c r="DK16" s="72"/>
      <c r="DL16" s="72"/>
      <c r="DM16" s="72"/>
      <c r="DN16" s="72"/>
      <c r="DO16" s="72"/>
      <c r="DP16" s="72"/>
      <c r="DQ16" s="72"/>
      <c r="DR16" s="72"/>
      <c r="DS16" s="72"/>
      <c r="DT16" s="72"/>
      <c r="DU16" s="72"/>
      <c r="DV16" s="72"/>
      <c r="DW16" s="72"/>
      <c r="DX16" s="72"/>
      <c r="DY16" s="72"/>
      <c r="DZ16" s="72"/>
      <c r="EA16" s="72"/>
      <c r="EB16" s="72"/>
      <c r="EC16" s="72"/>
      <c r="ED16" s="72"/>
      <c r="EE16" s="72"/>
      <c r="EF16" s="72"/>
      <c r="EG16" s="72"/>
      <c r="EH16" s="72"/>
      <c r="EI16" s="72"/>
      <c r="EJ16" s="72"/>
      <c r="EK16" s="72"/>
      <c r="EL16" s="72"/>
      <c r="EM16" s="72"/>
      <c r="EN16" s="72"/>
      <c r="EO16" s="72"/>
      <c r="EP16" s="72"/>
      <c r="EQ16" s="72"/>
      <c r="ER16" s="312">
        <f t="shared" si="8"/>
        <v>1</v>
      </c>
      <c r="ES16" s="72">
        <f t="shared" si="9"/>
        <v>1</v>
      </c>
      <c r="ET16" s="72" t="s">
        <v>1121</v>
      </c>
      <c r="EU16" s="7" t="s">
        <v>2362</v>
      </c>
      <c r="EV16" s="7" t="s">
        <v>1110</v>
      </c>
      <c r="EW16" s="7" t="s">
        <v>1806</v>
      </c>
      <c r="EX16" s="183" t="s">
        <v>1814</v>
      </c>
      <c r="EY16" s="313">
        <v>46193</v>
      </c>
      <c r="EZ16" s="313"/>
      <c r="FA16" s="183"/>
      <c r="FB16" s="313"/>
      <c r="FC16" s="7"/>
      <c r="FD16" s="7" t="s">
        <v>3050</v>
      </c>
      <c r="FE16" s="7">
        <f t="shared" si="10"/>
        <v>6019</v>
      </c>
      <c r="FF16" s="72">
        <f t="shared" si="11"/>
        <v>12528</v>
      </c>
      <c r="FG16" t="s">
        <v>3515</v>
      </c>
    </row>
    <row r="17" spans="1:163" ht="17.25">
      <c r="A17" s="72">
        <v>465520568</v>
      </c>
      <c r="B17" s="304" t="s">
        <v>739</v>
      </c>
      <c r="C17" s="72"/>
      <c r="D17" s="72"/>
      <c r="E17" s="72"/>
      <c r="F17" s="72"/>
      <c r="G17" s="306"/>
      <c r="H17" s="306"/>
      <c r="I17" s="72">
        <v>6464</v>
      </c>
      <c r="J17" s="72">
        <v>6440</v>
      </c>
      <c r="K17" s="258">
        <f t="shared" si="12"/>
        <v>6555</v>
      </c>
      <c r="L17" s="258">
        <f t="shared" si="1"/>
        <v>13111</v>
      </c>
      <c r="M17" s="307">
        <v>1</v>
      </c>
      <c r="N17" s="72" t="s">
        <v>1231</v>
      </c>
      <c r="O17" s="72" t="s">
        <v>1232</v>
      </c>
      <c r="P17" s="72" t="s">
        <v>34</v>
      </c>
      <c r="Q17" s="255">
        <v>175797</v>
      </c>
      <c r="R17" s="66">
        <v>115</v>
      </c>
      <c r="S17" s="66">
        <f t="shared" si="2"/>
        <v>0</v>
      </c>
      <c r="T17" s="66">
        <v>6158</v>
      </c>
      <c r="U17" s="4" t="s">
        <v>1333</v>
      </c>
      <c r="V17" s="5">
        <f t="shared" si="3"/>
        <v>7.5813909849047012E-2</v>
      </c>
      <c r="W17" s="5">
        <f t="shared" si="4"/>
        <v>9.6201658771125492E-3</v>
      </c>
      <c r="X17" s="5" t="s">
        <v>1231</v>
      </c>
      <c r="Y17" s="72" t="str">
        <f t="shared" si="6"/>
        <v>NC</v>
      </c>
      <c r="Z17" s="72" t="s">
        <v>1281</v>
      </c>
      <c r="AA17" s="72" t="s">
        <v>1315</v>
      </c>
      <c r="AB17" s="304" t="s">
        <v>3540</v>
      </c>
      <c r="AC17" s="72">
        <v>20</v>
      </c>
      <c r="AD17" s="72" t="s">
        <v>3022</v>
      </c>
      <c r="AE17" s="308"/>
      <c r="AF17" s="309" t="s">
        <v>1129</v>
      </c>
      <c r="AG17" s="7" t="s">
        <v>1129</v>
      </c>
      <c r="AH17" s="72" t="s">
        <v>737</v>
      </c>
      <c r="AI17" s="7" t="s">
        <v>1129</v>
      </c>
      <c r="AJ17" s="7" t="s">
        <v>1129</v>
      </c>
      <c r="AK17" s="7" t="s">
        <v>1129</v>
      </c>
      <c r="AL17" s="7">
        <v>12713</v>
      </c>
      <c r="AM17" s="255">
        <v>175797</v>
      </c>
      <c r="AN17" s="258">
        <v>27</v>
      </c>
      <c r="AO17" s="306">
        <v>43</v>
      </c>
      <c r="AP17" s="306" t="str">
        <f t="shared" si="7"/>
        <v>FLOW</v>
      </c>
      <c r="AQ17" s="306"/>
      <c r="AR17" s="306"/>
      <c r="AS17" s="306"/>
      <c r="AT17" s="306"/>
      <c r="AU17" s="72" t="s">
        <v>1793</v>
      </c>
      <c r="AV17" s="310" t="s">
        <v>740</v>
      </c>
      <c r="AW17" s="304" t="s">
        <v>135</v>
      </c>
      <c r="AX17" s="311">
        <v>45705</v>
      </c>
      <c r="AY17" s="72">
        <v>48</v>
      </c>
      <c r="AZ17" s="72" t="s">
        <v>1742</v>
      </c>
      <c r="BA17" s="7" t="s">
        <v>3512</v>
      </c>
      <c r="BB17" s="7"/>
      <c r="BC17" s="7"/>
      <c r="BD17" s="72"/>
      <c r="BE17" s="72"/>
      <c r="BF17" s="72"/>
      <c r="BG17" s="183"/>
      <c r="BH17" s="72"/>
      <c r="BI17" s="72"/>
      <c r="BJ17" s="72"/>
      <c r="BK17" s="72"/>
      <c r="BL17" s="72"/>
      <c r="BM17" s="72"/>
      <c r="BN17" s="72"/>
      <c r="BO17" s="72"/>
      <c r="BP17" s="72"/>
      <c r="BQ17" s="72"/>
      <c r="BR17" s="72"/>
      <c r="BS17" s="72"/>
      <c r="BT17" s="72"/>
      <c r="BU17" s="72"/>
      <c r="BV17" s="72"/>
      <c r="BW17" s="72"/>
      <c r="BX17" s="72"/>
      <c r="BY17" s="72"/>
      <c r="BZ17" s="72"/>
      <c r="CA17" s="72">
        <v>1</v>
      </c>
      <c r="CB17" s="72"/>
      <c r="CC17" s="72"/>
      <c r="CD17" s="72"/>
      <c r="CE17" s="72"/>
      <c r="CF17" s="72"/>
      <c r="CG17" s="72"/>
      <c r="CH17" s="72"/>
      <c r="CI17" s="72"/>
      <c r="CJ17" s="72"/>
      <c r="CK17" s="72"/>
      <c r="CL17" s="72"/>
      <c r="CM17" s="72"/>
      <c r="CN17" s="72"/>
      <c r="CO17" s="72"/>
      <c r="CP17" s="72"/>
      <c r="CQ17" s="72"/>
      <c r="CR17" s="72"/>
      <c r="CS17" s="72"/>
      <c r="CT17" s="72"/>
      <c r="CU17" s="72"/>
      <c r="CV17" s="72"/>
      <c r="CW17" s="72"/>
      <c r="CX17" s="72"/>
      <c r="CY17" s="72"/>
      <c r="CZ17" s="72"/>
      <c r="DA17" s="72"/>
      <c r="DB17" s="72"/>
      <c r="DC17" s="72"/>
      <c r="DD17" s="72"/>
      <c r="DE17" s="72"/>
      <c r="DF17" s="72"/>
      <c r="DG17" s="72"/>
      <c r="DH17" s="72"/>
      <c r="DI17" s="72"/>
      <c r="DJ17" s="72"/>
      <c r="DK17" s="72"/>
      <c r="DL17" s="72"/>
      <c r="DM17" s="72"/>
      <c r="DN17" s="72"/>
      <c r="DO17" s="72"/>
      <c r="DP17" s="72"/>
      <c r="DQ17" s="72"/>
      <c r="DR17" s="72"/>
      <c r="DS17" s="72"/>
      <c r="DT17" s="72"/>
      <c r="DU17" s="72"/>
      <c r="DV17" s="72"/>
      <c r="DW17" s="72"/>
      <c r="DX17" s="72"/>
      <c r="DY17" s="72"/>
      <c r="DZ17" s="72"/>
      <c r="EA17" s="72"/>
      <c r="EB17" s="72"/>
      <c r="EC17" s="72"/>
      <c r="ED17" s="72"/>
      <c r="EE17" s="72"/>
      <c r="EF17" s="72"/>
      <c r="EG17" s="72"/>
      <c r="EH17" s="72"/>
      <c r="EI17" s="72"/>
      <c r="EJ17" s="72"/>
      <c r="EK17" s="72"/>
      <c r="EL17" s="72"/>
      <c r="EM17" s="72"/>
      <c r="EN17" s="72"/>
      <c r="EO17" s="72"/>
      <c r="EP17" s="72"/>
      <c r="EQ17" s="72"/>
      <c r="ER17" s="312">
        <f t="shared" si="8"/>
        <v>1</v>
      </c>
      <c r="ES17" s="72">
        <f t="shared" si="9"/>
        <v>1</v>
      </c>
      <c r="ET17" s="72" t="s">
        <v>1115</v>
      </c>
      <c r="EU17" s="7" t="s">
        <v>2363</v>
      </c>
      <c r="EV17" s="7" t="s">
        <v>1110</v>
      </c>
      <c r="EW17" s="7" t="s">
        <v>1806</v>
      </c>
      <c r="EX17" s="183" t="s">
        <v>1815</v>
      </c>
      <c r="EY17" s="313">
        <v>46196</v>
      </c>
      <c r="EZ17" s="313"/>
      <c r="FA17" s="183"/>
      <c r="FB17" s="313"/>
      <c r="FC17" s="7"/>
      <c r="FD17" s="7" t="s">
        <v>3051</v>
      </c>
      <c r="FE17" s="7">
        <f t="shared" si="10"/>
        <v>6555</v>
      </c>
      <c r="FF17" s="72">
        <f t="shared" si="11"/>
        <v>13111</v>
      </c>
      <c r="FG17" t="s">
        <v>3515</v>
      </c>
    </row>
    <row r="18" spans="1:163" ht="17.25">
      <c r="A18" s="72">
        <v>459910359</v>
      </c>
      <c r="B18" s="304" t="s">
        <v>652</v>
      </c>
      <c r="C18" s="72" t="s">
        <v>1775</v>
      </c>
      <c r="D18" s="72" t="s">
        <v>2347</v>
      </c>
      <c r="E18" s="72">
        <f>10988+199</f>
        <v>11187</v>
      </c>
      <c r="F18" s="72"/>
      <c r="G18" s="306"/>
      <c r="H18" s="306"/>
      <c r="I18" s="72">
        <v>10781</v>
      </c>
      <c r="J18" s="72">
        <v>10778</v>
      </c>
      <c r="K18" s="258">
        <f t="shared" si="12"/>
        <v>10980</v>
      </c>
      <c r="L18" s="258">
        <f t="shared" si="1"/>
        <v>10571</v>
      </c>
      <c r="M18" s="307">
        <v>1</v>
      </c>
      <c r="N18" s="72" t="s">
        <v>1282</v>
      </c>
      <c r="O18" s="72" t="s">
        <v>1281</v>
      </c>
      <c r="P18" s="72" t="s">
        <v>18</v>
      </c>
      <c r="Q18" s="255">
        <v>175118</v>
      </c>
      <c r="R18" s="66">
        <v>202</v>
      </c>
      <c r="S18" s="66">
        <f t="shared" si="2"/>
        <v>0</v>
      </c>
      <c r="T18" s="66">
        <v>2250</v>
      </c>
      <c r="U18" s="4" t="s">
        <v>1498</v>
      </c>
      <c r="V18" s="5">
        <f t="shared" si="3"/>
        <v>7.1060453565567755E-2</v>
      </c>
      <c r="W18" s="5">
        <f t="shared" si="4"/>
        <v>9.5830088571943507E-3</v>
      </c>
      <c r="X18" s="5" t="str">
        <f t="shared" si="5"/>
        <v>RB</v>
      </c>
      <c r="Y18" s="72" t="str">
        <f t="shared" si="6"/>
        <v>PAID</v>
      </c>
      <c r="Z18" s="72" t="s">
        <v>1329</v>
      </c>
      <c r="AA18" s="72" t="s">
        <v>1281</v>
      </c>
      <c r="AB18" s="304"/>
      <c r="AC18" s="72"/>
      <c r="AD18" s="72" t="s">
        <v>3022</v>
      </c>
      <c r="AE18" s="308"/>
      <c r="AF18" s="309" t="s">
        <v>1129</v>
      </c>
      <c r="AG18" s="7" t="s">
        <v>1129</v>
      </c>
      <c r="AH18" s="72" t="s">
        <v>650</v>
      </c>
      <c r="AI18" s="7" t="s">
        <v>1129</v>
      </c>
      <c r="AJ18" s="7" t="s">
        <v>1129</v>
      </c>
      <c r="AK18" s="7" t="s">
        <v>1129</v>
      </c>
      <c r="AL18" s="7">
        <v>13230</v>
      </c>
      <c r="AM18" s="255">
        <v>175118</v>
      </c>
      <c r="AN18" s="258">
        <v>27</v>
      </c>
      <c r="AO18" s="306">
        <v>0</v>
      </c>
      <c r="AP18" s="306" t="str">
        <f t="shared" si="7"/>
        <v>RB</v>
      </c>
      <c r="AQ18" s="306"/>
      <c r="AR18" s="306"/>
      <c r="AS18" s="306"/>
      <c r="AT18" s="306"/>
      <c r="AU18" s="72" t="s">
        <v>1793</v>
      </c>
      <c r="AV18" s="310" t="s">
        <v>653</v>
      </c>
      <c r="AW18" s="304" t="s">
        <v>654</v>
      </c>
      <c r="AX18" s="311">
        <v>45196</v>
      </c>
      <c r="AY18" s="72">
        <v>48</v>
      </c>
      <c r="AZ18" s="72" t="s">
        <v>1742</v>
      </c>
      <c r="BA18" s="7" t="s">
        <v>3512</v>
      </c>
      <c r="BB18" s="7"/>
      <c r="BC18" s="7"/>
      <c r="BD18" s="72"/>
      <c r="BE18" s="72"/>
      <c r="BF18" s="72"/>
      <c r="BG18" s="183"/>
      <c r="BH18" s="72"/>
      <c r="BI18" s="72"/>
      <c r="BJ18" s="72"/>
      <c r="BK18" s="72"/>
      <c r="BL18" s="72"/>
      <c r="BM18" s="72"/>
      <c r="BN18" s="72"/>
      <c r="BO18" s="72">
        <v>1</v>
      </c>
      <c r="BP18" s="72"/>
      <c r="BQ18" s="72"/>
      <c r="BR18" s="72"/>
      <c r="BS18" s="72"/>
      <c r="BT18" s="72"/>
      <c r="BU18" s="72"/>
      <c r="BV18" s="72"/>
      <c r="BW18" s="72"/>
      <c r="BX18" s="72"/>
      <c r="BY18" s="72"/>
      <c r="BZ18" s="72"/>
      <c r="CA18" s="72"/>
      <c r="CB18" s="72"/>
      <c r="CC18" s="72"/>
      <c r="CD18" s="72"/>
      <c r="CE18" s="72"/>
      <c r="CF18" s="72"/>
      <c r="CG18" s="72"/>
      <c r="CH18" s="72"/>
      <c r="CI18" s="72"/>
      <c r="CJ18" s="72"/>
      <c r="CK18" s="72"/>
      <c r="CL18" s="72"/>
      <c r="CM18" s="72"/>
      <c r="CN18" s="72"/>
      <c r="CO18" s="72"/>
      <c r="CP18" s="72"/>
      <c r="CQ18" s="72"/>
      <c r="CR18" s="72"/>
      <c r="CS18" s="72"/>
      <c r="CT18" s="72"/>
      <c r="CU18" s="72"/>
      <c r="CV18" s="72"/>
      <c r="CW18" s="72"/>
      <c r="CX18" s="72"/>
      <c r="CY18" s="72"/>
      <c r="CZ18" s="72"/>
      <c r="DA18" s="72"/>
      <c r="DB18" s="72"/>
      <c r="DC18" s="72"/>
      <c r="DD18" s="72"/>
      <c r="DE18" s="72"/>
      <c r="DF18" s="72"/>
      <c r="DG18" s="72"/>
      <c r="DH18" s="72"/>
      <c r="DI18" s="72"/>
      <c r="DJ18" s="72"/>
      <c r="DK18" s="72"/>
      <c r="DL18" s="72"/>
      <c r="DM18" s="72"/>
      <c r="DN18" s="72"/>
      <c r="DO18" s="72"/>
      <c r="DP18" s="72"/>
      <c r="DQ18" s="72"/>
      <c r="DR18" s="72"/>
      <c r="DS18" s="72"/>
      <c r="DT18" s="72"/>
      <c r="DU18" s="72"/>
      <c r="DV18" s="72"/>
      <c r="DW18" s="72"/>
      <c r="DX18" s="72"/>
      <c r="DY18" s="72"/>
      <c r="DZ18" s="72"/>
      <c r="EA18" s="72"/>
      <c r="EB18" s="72"/>
      <c r="EC18" s="72"/>
      <c r="ED18" s="72"/>
      <c r="EE18" s="72"/>
      <c r="EF18" s="72"/>
      <c r="EG18" s="72"/>
      <c r="EH18" s="72"/>
      <c r="EI18" s="72"/>
      <c r="EJ18" s="72"/>
      <c r="EK18" s="72"/>
      <c r="EL18" s="72"/>
      <c r="EM18" s="72"/>
      <c r="EN18" s="72"/>
      <c r="EO18" s="72"/>
      <c r="EP18" s="72"/>
      <c r="EQ18" s="72"/>
      <c r="ER18" s="312">
        <f t="shared" si="8"/>
        <v>1</v>
      </c>
      <c r="ES18" s="72">
        <f t="shared" si="9"/>
        <v>1</v>
      </c>
      <c r="ET18" s="72" t="s">
        <v>1113</v>
      </c>
      <c r="EU18" s="7" t="s">
        <v>2364</v>
      </c>
      <c r="EV18" s="7" t="s">
        <v>1110</v>
      </c>
      <c r="EW18" s="7" t="s">
        <v>1816</v>
      </c>
      <c r="EX18" s="183" t="s">
        <v>1817</v>
      </c>
      <c r="EY18" s="313">
        <v>46178</v>
      </c>
      <c r="EZ18" s="313"/>
      <c r="FA18" s="183"/>
      <c r="FB18" s="313"/>
      <c r="FC18" s="7"/>
      <c r="FD18" s="7" t="s">
        <v>3052</v>
      </c>
      <c r="FE18" s="7">
        <f t="shared" si="10"/>
        <v>10980</v>
      </c>
      <c r="FF18" s="72">
        <f t="shared" si="11"/>
        <v>21758</v>
      </c>
      <c r="FG18" t="s">
        <v>3515</v>
      </c>
    </row>
    <row r="19" spans="1:163" ht="17.25">
      <c r="A19" s="72">
        <v>467360608</v>
      </c>
      <c r="B19" s="304" t="s">
        <v>2080</v>
      </c>
      <c r="C19" s="72" t="s">
        <v>1775</v>
      </c>
      <c r="D19" s="72" t="s">
        <v>3517</v>
      </c>
      <c r="E19" s="72">
        <v>8245</v>
      </c>
      <c r="F19" s="72"/>
      <c r="G19" s="306"/>
      <c r="H19" s="306"/>
      <c r="I19" s="72">
        <v>7972</v>
      </c>
      <c r="J19" s="72">
        <v>7567</v>
      </c>
      <c r="K19" s="258">
        <f t="shared" si="12"/>
        <v>7702</v>
      </c>
      <c r="L19" s="258">
        <f t="shared" si="1"/>
        <v>7567</v>
      </c>
      <c r="M19" s="307">
        <v>1</v>
      </c>
      <c r="N19" s="72" t="s">
        <v>1280</v>
      </c>
      <c r="O19" s="72" t="s">
        <v>1281</v>
      </c>
      <c r="P19" s="72" t="s">
        <v>230</v>
      </c>
      <c r="Q19" s="255">
        <v>173271</v>
      </c>
      <c r="R19" s="66">
        <v>135</v>
      </c>
      <c r="S19" s="66">
        <f t="shared" si="2"/>
        <v>0</v>
      </c>
      <c r="T19" s="66">
        <v>1800</v>
      </c>
      <c r="U19" s="4" t="s">
        <v>1129</v>
      </c>
      <c r="V19" s="5">
        <f t="shared" si="3"/>
        <v>0.19029779219592236</v>
      </c>
      <c r="W19" s="5">
        <f t="shared" si="4"/>
        <v>9.4819351962386646E-3</v>
      </c>
      <c r="X19" s="5" t="str">
        <f t="shared" si="5"/>
        <v>STABLE</v>
      </c>
      <c r="Y19" s="72" t="str">
        <f t="shared" si="6"/>
        <v>PAID</v>
      </c>
      <c r="Z19" s="72" t="s">
        <v>1129</v>
      </c>
      <c r="AA19" s="72" t="s">
        <v>1281</v>
      </c>
      <c r="AB19" s="304"/>
      <c r="AC19" s="72"/>
      <c r="AD19" s="72" t="s">
        <v>3019</v>
      </c>
      <c r="AE19" s="308"/>
      <c r="AF19" s="309"/>
      <c r="AG19" s="7"/>
      <c r="AH19" s="72" t="s">
        <v>2184</v>
      </c>
      <c r="AI19" s="7"/>
      <c r="AJ19" s="7"/>
      <c r="AK19" s="7"/>
      <c r="AL19" s="7">
        <v>9502</v>
      </c>
      <c r="AM19" s="255">
        <v>173271</v>
      </c>
      <c r="AN19" s="258">
        <v>27</v>
      </c>
      <c r="AO19" s="306">
        <v>12</v>
      </c>
      <c r="AP19" s="306" t="str">
        <f t="shared" si="7"/>
        <v>STABLE</v>
      </c>
      <c r="AQ19" s="306"/>
      <c r="AR19" s="306"/>
      <c r="AS19" s="306"/>
      <c r="AT19" s="306"/>
      <c r="AU19" s="72" t="s">
        <v>1129</v>
      </c>
      <c r="AV19" s="310" t="s">
        <v>2226</v>
      </c>
      <c r="AW19" s="304" t="s">
        <v>1364</v>
      </c>
      <c r="AX19" s="311">
        <v>45989</v>
      </c>
      <c r="AY19" s="72">
        <v>30</v>
      </c>
      <c r="AZ19" s="72" t="s">
        <v>2057</v>
      </c>
      <c r="BA19" s="7" t="s">
        <v>3513</v>
      </c>
      <c r="BB19" s="7"/>
      <c r="BC19" s="7"/>
      <c r="BD19" s="72"/>
      <c r="BE19" s="72"/>
      <c r="BF19" s="72"/>
      <c r="BG19" s="183"/>
      <c r="BH19" s="72"/>
      <c r="BI19" s="72"/>
      <c r="BJ19" s="72"/>
      <c r="BK19" s="72"/>
      <c r="BL19" s="72"/>
      <c r="BM19" s="72"/>
      <c r="BN19" s="72"/>
      <c r="BO19" s="72"/>
      <c r="BP19" s="72"/>
      <c r="BQ19" s="72"/>
      <c r="BR19" s="72"/>
      <c r="BS19" s="72"/>
      <c r="BT19" s="72"/>
      <c r="BU19" s="72"/>
      <c r="BV19" s="72"/>
      <c r="BW19" s="72"/>
      <c r="BX19" s="72"/>
      <c r="BY19" s="72"/>
      <c r="BZ19" s="72"/>
      <c r="CA19" s="72"/>
      <c r="CB19" s="72"/>
      <c r="CC19" s="72"/>
      <c r="CD19" s="72"/>
      <c r="CE19" s="72"/>
      <c r="CF19" s="72"/>
      <c r="CG19" s="72"/>
      <c r="CH19" s="72"/>
      <c r="CI19" s="72"/>
      <c r="CJ19" s="72"/>
      <c r="CK19" s="72"/>
      <c r="CL19" s="72"/>
      <c r="CM19" s="72"/>
      <c r="CN19" s="72"/>
      <c r="CO19" s="72"/>
      <c r="CP19" s="72"/>
      <c r="CQ19" s="72"/>
      <c r="CR19" s="72"/>
      <c r="CS19" s="72"/>
      <c r="CT19" s="72"/>
      <c r="CU19" s="72"/>
      <c r="CV19" s="72">
        <v>1</v>
      </c>
      <c r="CW19" s="72"/>
      <c r="CX19" s="72"/>
      <c r="CY19" s="72"/>
      <c r="CZ19" s="72"/>
      <c r="DA19" s="72"/>
      <c r="DB19" s="72"/>
      <c r="DC19" s="72"/>
      <c r="DD19" s="72"/>
      <c r="DE19" s="72"/>
      <c r="DF19" s="72"/>
      <c r="DG19" s="72"/>
      <c r="DH19" s="72"/>
      <c r="DI19" s="72"/>
      <c r="DJ19" s="72"/>
      <c r="DK19" s="72"/>
      <c r="DL19" s="72"/>
      <c r="DM19" s="72"/>
      <c r="DN19" s="72"/>
      <c r="DO19" s="72"/>
      <c r="DP19" s="72"/>
      <c r="DQ19" s="72"/>
      <c r="DR19" s="72"/>
      <c r="DS19" s="72"/>
      <c r="DT19" s="72"/>
      <c r="DU19" s="72"/>
      <c r="DV19" s="72"/>
      <c r="DW19" s="72"/>
      <c r="DX19" s="72"/>
      <c r="DY19" s="72"/>
      <c r="DZ19" s="72"/>
      <c r="EA19" s="72"/>
      <c r="EB19" s="72"/>
      <c r="EC19" s="72"/>
      <c r="ED19" s="72"/>
      <c r="EE19" s="72"/>
      <c r="EF19" s="72"/>
      <c r="EG19" s="72"/>
      <c r="EH19" s="72"/>
      <c r="EI19" s="72"/>
      <c r="EJ19" s="72"/>
      <c r="EK19" s="72"/>
      <c r="EL19" s="72"/>
      <c r="EM19" s="72"/>
      <c r="EN19" s="72"/>
      <c r="EO19" s="72"/>
      <c r="EP19" s="72"/>
      <c r="EQ19" s="72"/>
      <c r="ER19" s="312">
        <f t="shared" si="8"/>
        <v>1</v>
      </c>
      <c r="ES19" s="72">
        <f t="shared" si="9"/>
        <v>1</v>
      </c>
      <c r="ET19" s="72" t="s">
        <v>1111</v>
      </c>
      <c r="EU19" s="7" t="s">
        <v>2365</v>
      </c>
      <c r="EV19" s="7" t="s">
        <v>1110</v>
      </c>
      <c r="EW19" s="7" t="s">
        <v>1820</v>
      </c>
      <c r="EX19" s="183" t="s">
        <v>1915</v>
      </c>
      <c r="EY19" s="313">
        <v>46189</v>
      </c>
      <c r="EZ19" s="313"/>
      <c r="FA19" s="183"/>
      <c r="FB19" s="313"/>
      <c r="FC19" s="7"/>
      <c r="FD19" s="7" t="s">
        <v>3053</v>
      </c>
      <c r="FE19" s="7">
        <f t="shared" si="10"/>
        <v>7702</v>
      </c>
      <c r="FF19" s="72">
        <f t="shared" si="11"/>
        <v>15812</v>
      </c>
      <c r="FG19" t="s">
        <v>3516</v>
      </c>
    </row>
    <row r="20" spans="1:163" ht="17.25">
      <c r="A20" s="72">
        <v>465207517</v>
      </c>
      <c r="B20" s="304" t="s">
        <v>720</v>
      </c>
      <c r="C20" s="72"/>
      <c r="D20" s="72"/>
      <c r="E20" s="72"/>
      <c r="F20" s="72"/>
      <c r="G20" s="306"/>
      <c r="H20" s="306"/>
      <c r="I20" s="72">
        <v>6415</v>
      </c>
      <c r="J20" s="72">
        <v>6402</v>
      </c>
      <c r="K20" s="258">
        <f t="shared" si="12"/>
        <v>6561</v>
      </c>
      <c r="L20" s="258">
        <f t="shared" si="1"/>
        <v>13136</v>
      </c>
      <c r="M20" s="307">
        <v>1</v>
      </c>
      <c r="N20" s="72" t="s">
        <v>1231</v>
      </c>
      <c r="O20" s="72" t="s">
        <v>1232</v>
      </c>
      <c r="P20" s="72" t="s">
        <v>65</v>
      </c>
      <c r="Q20" s="255">
        <v>169261</v>
      </c>
      <c r="R20" s="66">
        <v>159</v>
      </c>
      <c r="S20" s="66">
        <f t="shared" si="2"/>
        <v>0</v>
      </c>
      <c r="T20" s="66">
        <v>3145</v>
      </c>
      <c r="U20" s="4" t="s">
        <v>1502</v>
      </c>
      <c r="V20" s="5">
        <f t="shared" si="3"/>
        <v>0.16718207914310987</v>
      </c>
      <c r="W20" s="5">
        <f t="shared" si="4"/>
        <v>9.2624953584301613E-3</v>
      </c>
      <c r="X20" s="5" t="s">
        <v>1280</v>
      </c>
      <c r="Y20" s="72" t="str">
        <f t="shared" si="6"/>
        <v>PTP</v>
      </c>
      <c r="Z20" s="72" t="s">
        <v>1329</v>
      </c>
      <c r="AA20" s="72" t="s">
        <v>1329</v>
      </c>
      <c r="AB20" s="304"/>
      <c r="AC20" s="72">
        <v>20</v>
      </c>
      <c r="AD20" s="72" t="s">
        <v>3019</v>
      </c>
      <c r="AE20" s="308"/>
      <c r="AF20" s="309" t="s">
        <v>1129</v>
      </c>
      <c r="AG20" s="7" t="s">
        <v>1129</v>
      </c>
      <c r="AH20" s="72" t="s">
        <v>721</v>
      </c>
      <c r="AI20" s="7" t="s">
        <v>1129</v>
      </c>
      <c r="AJ20" s="7" t="s">
        <v>1129</v>
      </c>
      <c r="AK20" s="7" t="s">
        <v>1129</v>
      </c>
      <c r="AL20" s="7">
        <v>9706</v>
      </c>
      <c r="AM20" s="255">
        <v>169261</v>
      </c>
      <c r="AN20" s="258">
        <v>27</v>
      </c>
      <c r="AO20" s="306">
        <v>43</v>
      </c>
      <c r="AP20" s="306" t="str">
        <f t="shared" si="7"/>
        <v>FLOW</v>
      </c>
      <c r="AQ20" s="306"/>
      <c r="AR20" s="306"/>
      <c r="AS20" s="306"/>
      <c r="AT20" s="306"/>
      <c r="AU20" s="72" t="s">
        <v>1793</v>
      </c>
      <c r="AV20" s="310" t="s">
        <v>722</v>
      </c>
      <c r="AW20" s="304" t="s">
        <v>723</v>
      </c>
      <c r="AX20" s="311">
        <v>45670</v>
      </c>
      <c r="AY20" s="72">
        <v>48</v>
      </c>
      <c r="AZ20" s="72" t="s">
        <v>1742</v>
      </c>
      <c r="BA20" s="7" t="s">
        <v>3512</v>
      </c>
      <c r="BB20" s="7"/>
      <c r="BC20" s="7"/>
      <c r="BD20" s="72"/>
      <c r="BE20" s="72"/>
      <c r="BF20" s="72"/>
      <c r="BG20" s="183"/>
      <c r="BH20" s="72"/>
      <c r="BI20" s="72"/>
      <c r="BJ20" s="72"/>
      <c r="BK20" s="72"/>
      <c r="BL20" s="72"/>
      <c r="BM20" s="72"/>
      <c r="BN20" s="72"/>
      <c r="BO20" s="72">
        <v>1</v>
      </c>
      <c r="BP20" s="72"/>
      <c r="BQ20" s="72"/>
      <c r="BR20" s="72"/>
      <c r="BS20" s="72"/>
      <c r="BT20" s="72"/>
      <c r="BU20" s="72"/>
      <c r="BV20" s="72"/>
      <c r="BW20" s="72"/>
      <c r="BX20" s="72"/>
      <c r="BY20" s="72"/>
      <c r="BZ20" s="72"/>
      <c r="CA20" s="72"/>
      <c r="CB20" s="72"/>
      <c r="CC20" s="72"/>
      <c r="CD20" s="72"/>
      <c r="CE20" s="72"/>
      <c r="CF20" s="72"/>
      <c r="CG20" s="72"/>
      <c r="CH20" s="72"/>
      <c r="CI20" s="72"/>
      <c r="CJ20" s="72"/>
      <c r="CK20" s="72"/>
      <c r="CL20" s="72"/>
      <c r="CM20" s="72"/>
      <c r="CN20" s="72"/>
      <c r="CO20" s="72"/>
      <c r="CP20" s="72"/>
      <c r="CQ20" s="72"/>
      <c r="CR20" s="72"/>
      <c r="CS20" s="72"/>
      <c r="CT20" s="72"/>
      <c r="CU20" s="72"/>
      <c r="CV20" s="72"/>
      <c r="CW20" s="72"/>
      <c r="CX20" s="72"/>
      <c r="CY20" s="72"/>
      <c r="CZ20" s="72"/>
      <c r="DA20" s="72"/>
      <c r="DB20" s="72"/>
      <c r="DC20" s="72"/>
      <c r="DD20" s="72"/>
      <c r="DE20" s="72"/>
      <c r="DF20" s="72"/>
      <c r="DG20" s="72"/>
      <c r="DH20" s="72"/>
      <c r="DI20" s="72"/>
      <c r="DJ20" s="72"/>
      <c r="DK20" s="72"/>
      <c r="DL20" s="72"/>
      <c r="DM20" s="72"/>
      <c r="DN20" s="72"/>
      <c r="DO20" s="72"/>
      <c r="DP20" s="72"/>
      <c r="DQ20" s="72"/>
      <c r="DR20" s="72"/>
      <c r="DS20" s="72"/>
      <c r="DT20" s="72"/>
      <c r="DU20" s="72"/>
      <c r="DV20" s="72"/>
      <c r="DW20" s="72"/>
      <c r="DX20" s="72"/>
      <c r="DY20" s="72"/>
      <c r="DZ20" s="72"/>
      <c r="EA20" s="72"/>
      <c r="EB20" s="72"/>
      <c r="EC20" s="72"/>
      <c r="ED20" s="72"/>
      <c r="EE20" s="72"/>
      <c r="EF20" s="72"/>
      <c r="EG20" s="72"/>
      <c r="EH20" s="72"/>
      <c r="EI20" s="72"/>
      <c r="EJ20" s="72"/>
      <c r="EK20" s="72"/>
      <c r="EL20" s="72"/>
      <c r="EM20" s="72"/>
      <c r="EN20" s="72"/>
      <c r="EO20" s="72"/>
      <c r="EP20" s="72"/>
      <c r="EQ20" s="72"/>
      <c r="ER20" s="312">
        <f t="shared" si="8"/>
        <v>1</v>
      </c>
      <c r="ES20" s="72">
        <f t="shared" si="9"/>
        <v>1</v>
      </c>
      <c r="ET20" s="72" t="s">
        <v>1118</v>
      </c>
      <c r="EU20" s="7" t="s">
        <v>2366</v>
      </c>
      <c r="EV20" s="7" t="s">
        <v>1110</v>
      </c>
      <c r="EW20" s="7" t="s">
        <v>1806</v>
      </c>
      <c r="EX20" s="183" t="s">
        <v>1818</v>
      </c>
      <c r="EY20" s="313">
        <v>46183</v>
      </c>
      <c r="EZ20" s="313"/>
      <c r="FA20" s="183"/>
      <c r="FB20" s="313"/>
      <c r="FC20" s="7"/>
      <c r="FD20" s="7" t="s">
        <v>3054</v>
      </c>
      <c r="FE20" s="7">
        <f t="shared" si="10"/>
        <v>6561</v>
      </c>
      <c r="FF20" s="72">
        <f t="shared" si="11"/>
        <v>13136</v>
      </c>
      <c r="FG20" t="s">
        <v>3515</v>
      </c>
    </row>
    <row r="21" spans="1:163" ht="17.25">
      <c r="A21" s="72">
        <v>464516849</v>
      </c>
      <c r="B21" s="304" t="s">
        <v>667</v>
      </c>
      <c r="C21" s="72"/>
      <c r="D21" s="72"/>
      <c r="E21" s="72"/>
      <c r="F21" s="72"/>
      <c r="G21" s="306"/>
      <c r="H21" s="306"/>
      <c r="I21" s="72">
        <v>6580</v>
      </c>
      <c r="J21" s="72">
        <v>6275</v>
      </c>
      <c r="K21" s="258">
        <f t="shared" si="12"/>
        <v>6422</v>
      </c>
      <c r="L21" s="258">
        <f t="shared" si="1"/>
        <v>13138</v>
      </c>
      <c r="M21" s="307">
        <v>1</v>
      </c>
      <c r="N21" s="72" t="s">
        <v>1231</v>
      </c>
      <c r="O21" s="72" t="s">
        <v>1232</v>
      </c>
      <c r="P21" s="72" t="s">
        <v>34</v>
      </c>
      <c r="Q21" s="255">
        <v>168260</v>
      </c>
      <c r="R21" s="66">
        <v>147</v>
      </c>
      <c r="S21" s="66">
        <f t="shared" si="2"/>
        <v>0</v>
      </c>
      <c r="T21" s="66">
        <v>3583</v>
      </c>
      <c r="U21" s="4" t="s">
        <v>1496</v>
      </c>
      <c r="V21" s="5">
        <f t="shared" si="3"/>
        <v>7.2563516278438475E-2</v>
      </c>
      <c r="W21" s="5">
        <f t="shared" si="4"/>
        <v>9.2077174837053959E-3</v>
      </c>
      <c r="X21" s="5" t="s">
        <v>1280</v>
      </c>
      <c r="Y21" s="72" t="str">
        <f t="shared" si="6"/>
        <v>PTP</v>
      </c>
      <c r="Z21" s="72" t="s">
        <v>1329</v>
      </c>
      <c r="AA21" s="72" t="s">
        <v>1329</v>
      </c>
      <c r="AB21" s="304"/>
      <c r="AC21" s="72">
        <v>27</v>
      </c>
      <c r="AD21" s="72" t="s">
        <v>3019</v>
      </c>
      <c r="AE21" s="308"/>
      <c r="AF21" s="309" t="s">
        <v>1129</v>
      </c>
      <c r="AG21" s="7" t="s">
        <v>1129</v>
      </c>
      <c r="AH21" s="72" t="s">
        <v>661</v>
      </c>
      <c r="AI21" s="7" t="s">
        <v>1129</v>
      </c>
      <c r="AJ21" s="7" t="s">
        <v>1129</v>
      </c>
      <c r="AK21" s="7" t="s">
        <v>1129</v>
      </c>
      <c r="AL21" s="7">
        <v>10005</v>
      </c>
      <c r="AM21" s="255">
        <v>168260</v>
      </c>
      <c r="AN21" s="258">
        <v>27</v>
      </c>
      <c r="AO21" s="306">
        <v>43</v>
      </c>
      <c r="AP21" s="306" t="str">
        <f t="shared" si="7"/>
        <v>FLOW</v>
      </c>
      <c r="AQ21" s="306"/>
      <c r="AR21" s="306"/>
      <c r="AS21" s="306"/>
      <c r="AT21" s="306"/>
      <c r="AU21" s="72" t="s">
        <v>1793</v>
      </c>
      <c r="AV21" s="310" t="s">
        <v>668</v>
      </c>
      <c r="AW21" s="304" t="s">
        <v>147</v>
      </c>
      <c r="AX21" s="311">
        <v>45596</v>
      </c>
      <c r="AY21" s="72">
        <v>48</v>
      </c>
      <c r="AZ21" s="72" t="s">
        <v>1742</v>
      </c>
      <c r="BA21" s="7" t="s">
        <v>3512</v>
      </c>
      <c r="BB21" s="7"/>
      <c r="BC21" s="7"/>
      <c r="BD21" s="72"/>
      <c r="BE21" s="72"/>
      <c r="BF21" s="72"/>
      <c r="BG21" s="183"/>
      <c r="BH21" s="72"/>
      <c r="BI21" s="72"/>
      <c r="BJ21" s="72"/>
      <c r="BK21" s="72"/>
      <c r="BL21" s="72"/>
      <c r="BM21" s="72"/>
      <c r="BN21" s="72"/>
      <c r="BO21" s="72"/>
      <c r="BP21" s="72"/>
      <c r="BQ21" s="72"/>
      <c r="BR21" s="72"/>
      <c r="BS21" s="72"/>
      <c r="BT21" s="72"/>
      <c r="BU21" s="72"/>
      <c r="BV21" s="72"/>
      <c r="BW21" s="72"/>
      <c r="BX21" s="72"/>
      <c r="BY21" s="72"/>
      <c r="BZ21" s="72"/>
      <c r="CA21" s="72"/>
      <c r="CB21" s="72"/>
      <c r="CC21" s="72"/>
      <c r="CD21" s="72">
        <v>1</v>
      </c>
      <c r="CE21" s="72"/>
      <c r="CF21" s="72"/>
      <c r="CG21" s="72"/>
      <c r="CH21" s="72"/>
      <c r="CI21" s="72"/>
      <c r="CJ21" s="72"/>
      <c r="CK21" s="72"/>
      <c r="CL21" s="72"/>
      <c r="CM21" s="72"/>
      <c r="CN21" s="72"/>
      <c r="CO21" s="72"/>
      <c r="CP21" s="72"/>
      <c r="CQ21" s="72"/>
      <c r="CR21" s="72"/>
      <c r="CS21" s="72"/>
      <c r="CT21" s="72"/>
      <c r="CU21" s="72"/>
      <c r="CV21" s="72"/>
      <c r="CW21" s="72"/>
      <c r="CX21" s="72"/>
      <c r="CY21" s="72"/>
      <c r="CZ21" s="72"/>
      <c r="DA21" s="72"/>
      <c r="DB21" s="72"/>
      <c r="DC21" s="72"/>
      <c r="DD21" s="72"/>
      <c r="DE21" s="72"/>
      <c r="DF21" s="72"/>
      <c r="DG21" s="72"/>
      <c r="DH21" s="72"/>
      <c r="DI21" s="72"/>
      <c r="DJ21" s="72"/>
      <c r="DK21" s="72"/>
      <c r="DL21" s="72"/>
      <c r="DM21" s="72"/>
      <c r="DN21" s="72"/>
      <c r="DO21" s="72"/>
      <c r="DP21" s="72"/>
      <c r="DQ21" s="72"/>
      <c r="DR21" s="72"/>
      <c r="DS21" s="72"/>
      <c r="DT21" s="72"/>
      <c r="DU21" s="72"/>
      <c r="DV21" s="72"/>
      <c r="DW21" s="72"/>
      <c r="DX21" s="72"/>
      <c r="DY21" s="72"/>
      <c r="DZ21" s="72"/>
      <c r="EA21" s="72"/>
      <c r="EB21" s="72"/>
      <c r="EC21" s="72"/>
      <c r="ED21" s="72"/>
      <c r="EE21" s="72"/>
      <c r="EF21" s="72"/>
      <c r="EG21" s="72"/>
      <c r="EH21" s="72"/>
      <c r="EI21" s="72"/>
      <c r="EJ21" s="72"/>
      <c r="EK21" s="72"/>
      <c r="EL21" s="72"/>
      <c r="EM21" s="72"/>
      <c r="EN21" s="72"/>
      <c r="EO21" s="72"/>
      <c r="EP21" s="72"/>
      <c r="EQ21" s="72"/>
      <c r="ER21" s="312">
        <f t="shared" si="8"/>
        <v>1</v>
      </c>
      <c r="ES21" s="72">
        <f t="shared" si="9"/>
        <v>1</v>
      </c>
      <c r="ET21" s="72" t="s">
        <v>1115</v>
      </c>
      <c r="EU21" s="7" t="s">
        <v>2367</v>
      </c>
      <c r="EV21" s="7" t="s">
        <v>1110</v>
      </c>
      <c r="EW21" s="7" t="s">
        <v>1806</v>
      </c>
      <c r="EX21" s="183" t="s">
        <v>1815</v>
      </c>
      <c r="EY21" s="313">
        <v>46201</v>
      </c>
      <c r="EZ21" s="313"/>
      <c r="FA21" s="183"/>
      <c r="FB21" s="313"/>
      <c r="FC21" s="7"/>
      <c r="FD21" s="7" t="s">
        <v>3055</v>
      </c>
      <c r="FE21" s="7">
        <f t="shared" si="10"/>
        <v>6422</v>
      </c>
      <c r="FF21" s="72">
        <f t="shared" si="11"/>
        <v>13138</v>
      </c>
      <c r="FG21" t="s">
        <v>3515</v>
      </c>
    </row>
    <row r="22" spans="1:163" ht="17.25">
      <c r="A22" s="72">
        <v>466483159</v>
      </c>
      <c r="B22" s="304" t="s">
        <v>903</v>
      </c>
      <c r="C22" s="72"/>
      <c r="D22" s="72"/>
      <c r="E22" s="72"/>
      <c r="F22" s="72"/>
      <c r="G22" s="306"/>
      <c r="H22" s="306"/>
      <c r="I22" s="72">
        <v>7218</v>
      </c>
      <c r="J22" s="72">
        <v>21653</v>
      </c>
      <c r="K22" s="258">
        <f t="shared" si="12"/>
        <v>7750</v>
      </c>
      <c r="L22" s="258">
        <f t="shared" si="1"/>
        <v>29735</v>
      </c>
      <c r="M22" s="315">
        <v>3</v>
      </c>
      <c r="N22" s="72" t="s">
        <v>1231</v>
      </c>
      <c r="O22" s="72" t="s">
        <v>1232</v>
      </c>
      <c r="P22" s="72" t="s">
        <v>18</v>
      </c>
      <c r="Q22" s="255">
        <v>168058</v>
      </c>
      <c r="R22" s="66">
        <v>533</v>
      </c>
      <c r="S22" s="66">
        <f t="shared" si="2"/>
        <v>0</v>
      </c>
      <c r="T22" s="66">
        <v>4494</v>
      </c>
      <c r="U22" s="4" t="s">
        <v>1231</v>
      </c>
      <c r="V22" s="5">
        <f t="shared" si="3"/>
        <v>0.28053195875600306</v>
      </c>
      <c r="W22" s="5">
        <f t="shared" si="4"/>
        <v>4.4948872763482778E-2</v>
      </c>
      <c r="X22" s="5" t="str">
        <f t="shared" si="5"/>
        <v>FLOW</v>
      </c>
      <c r="Y22" s="72" t="str">
        <f t="shared" si="6"/>
        <v>BPTP</v>
      </c>
      <c r="Z22" s="72" t="s">
        <v>1329</v>
      </c>
      <c r="AA22" s="72" t="s">
        <v>1325</v>
      </c>
      <c r="AB22" s="304" t="s">
        <v>3504</v>
      </c>
      <c r="AC22" s="72"/>
      <c r="AD22" s="72" t="s">
        <v>3022</v>
      </c>
      <c r="AE22" s="308"/>
      <c r="AF22" s="309" t="s">
        <v>1797</v>
      </c>
      <c r="AG22" s="7" t="s">
        <v>1129</v>
      </c>
      <c r="AH22" s="72" t="s">
        <v>902</v>
      </c>
      <c r="AI22" s="7" t="s">
        <v>1129</v>
      </c>
      <c r="AJ22" s="7" t="s">
        <v>1129</v>
      </c>
      <c r="AK22" s="7" t="s">
        <v>1129</v>
      </c>
      <c r="AL22" s="7">
        <v>26680</v>
      </c>
      <c r="AM22" s="255">
        <v>168058</v>
      </c>
      <c r="AN22" s="258">
        <v>88</v>
      </c>
      <c r="AO22" s="306">
        <v>104</v>
      </c>
      <c r="AP22" s="306" t="str">
        <f t="shared" si="7"/>
        <v>FLOW</v>
      </c>
      <c r="AQ22" s="306"/>
      <c r="AR22" s="306"/>
      <c r="AS22" s="306"/>
      <c r="AT22" s="306"/>
      <c r="AU22" s="72" t="s">
        <v>1793</v>
      </c>
      <c r="AV22" s="310" t="s">
        <v>904</v>
      </c>
      <c r="AW22" s="304" t="s">
        <v>280</v>
      </c>
      <c r="AX22" s="311">
        <v>45847</v>
      </c>
      <c r="AY22" s="72">
        <v>36</v>
      </c>
      <c r="AZ22" s="72" t="s">
        <v>1742</v>
      </c>
      <c r="BA22" s="7" t="s">
        <v>3512</v>
      </c>
      <c r="BB22" s="7"/>
      <c r="BC22" s="7">
        <v>1</v>
      </c>
      <c r="BD22" s="72"/>
      <c r="BE22" s="72"/>
      <c r="BF22" s="72"/>
      <c r="BG22" s="183"/>
      <c r="BH22" s="72"/>
      <c r="BI22" s="72">
        <v>1</v>
      </c>
      <c r="BJ22" s="72"/>
      <c r="BK22" s="72"/>
      <c r="BL22" s="72"/>
      <c r="BM22" s="72"/>
      <c r="BN22" s="72"/>
      <c r="BO22" s="72">
        <v>1</v>
      </c>
      <c r="BP22" s="72"/>
      <c r="BQ22" s="72"/>
      <c r="BR22" s="72"/>
      <c r="BS22" s="72"/>
      <c r="BT22" s="72"/>
      <c r="BU22" s="72"/>
      <c r="BV22" s="72"/>
      <c r="BW22" s="72"/>
      <c r="BX22" s="72"/>
      <c r="BY22" s="72"/>
      <c r="BZ22" s="72"/>
      <c r="CA22" s="72"/>
      <c r="CB22" s="72"/>
      <c r="CC22" s="72"/>
      <c r="CD22" s="72">
        <v>1</v>
      </c>
      <c r="CE22" s="72"/>
      <c r="CF22" s="72"/>
      <c r="CG22" s="72"/>
      <c r="CH22" s="72"/>
      <c r="CI22" s="72"/>
      <c r="CJ22" s="72"/>
      <c r="CK22" s="72"/>
      <c r="CL22" s="72"/>
      <c r="CM22" s="72"/>
      <c r="CN22" s="72"/>
      <c r="CO22" s="72"/>
      <c r="CP22" s="72"/>
      <c r="CQ22" s="72"/>
      <c r="CR22" s="72"/>
      <c r="CS22" s="72"/>
      <c r="CT22" s="72"/>
      <c r="CU22" s="72"/>
      <c r="CV22" s="72"/>
      <c r="CW22" s="72"/>
      <c r="CX22" s="72"/>
      <c r="CY22" s="72"/>
      <c r="CZ22" s="72"/>
      <c r="DA22" s="72"/>
      <c r="DB22" s="72"/>
      <c r="DC22" s="72"/>
      <c r="DD22" s="72"/>
      <c r="DE22" s="72">
        <v>2</v>
      </c>
      <c r="DF22" s="72"/>
      <c r="DG22" s="72"/>
      <c r="DH22" s="72"/>
      <c r="DI22" s="72"/>
      <c r="DJ22" s="72"/>
      <c r="DK22" s="72"/>
      <c r="DL22" s="72"/>
      <c r="DM22" s="72"/>
      <c r="DN22" s="72"/>
      <c r="DO22" s="72"/>
      <c r="DP22" s="72"/>
      <c r="DQ22" s="72"/>
      <c r="DR22" s="72"/>
      <c r="DS22" s="72"/>
      <c r="DT22" s="72"/>
      <c r="DU22" s="72"/>
      <c r="DV22" s="72"/>
      <c r="DW22" s="72"/>
      <c r="DX22" s="72"/>
      <c r="DY22" s="72"/>
      <c r="DZ22" s="72"/>
      <c r="EA22" s="72"/>
      <c r="EB22" s="72"/>
      <c r="EC22" s="72"/>
      <c r="ED22" s="72"/>
      <c r="EE22" s="72"/>
      <c r="EF22" s="72"/>
      <c r="EG22" s="72"/>
      <c r="EH22" s="72"/>
      <c r="EI22" s="72"/>
      <c r="EJ22" s="72"/>
      <c r="EK22" s="72"/>
      <c r="EL22" s="72"/>
      <c r="EM22" s="72"/>
      <c r="EN22" s="72"/>
      <c r="EO22" s="72"/>
      <c r="EP22" s="72"/>
      <c r="EQ22" s="72"/>
      <c r="ER22" s="312">
        <f t="shared" si="8"/>
        <v>6</v>
      </c>
      <c r="ES22" s="72">
        <f t="shared" si="9"/>
        <v>1</v>
      </c>
      <c r="ET22" s="72" t="s">
        <v>1113</v>
      </c>
      <c r="EU22" s="7" t="s">
        <v>2368</v>
      </c>
      <c r="EV22" s="7" t="s">
        <v>1110</v>
      </c>
      <c r="EW22" s="7" t="s">
        <v>1806</v>
      </c>
      <c r="EX22" s="183" t="s">
        <v>1819</v>
      </c>
      <c r="EY22" s="313">
        <v>46181</v>
      </c>
      <c r="EZ22" s="313"/>
      <c r="FA22" s="183"/>
      <c r="FB22" s="313"/>
      <c r="FC22" s="7"/>
      <c r="FD22" s="7" t="s">
        <v>3056</v>
      </c>
      <c r="FE22" s="7">
        <f t="shared" si="10"/>
        <v>7750</v>
      </c>
      <c r="FF22" s="72">
        <f t="shared" si="11"/>
        <v>29735</v>
      </c>
      <c r="FG22" t="s">
        <v>3515</v>
      </c>
    </row>
    <row r="23" spans="1:163" ht="17.25">
      <c r="A23" s="72">
        <v>464104095</v>
      </c>
      <c r="B23" s="304" t="s">
        <v>2118</v>
      </c>
      <c r="C23" s="72"/>
      <c r="D23" s="72"/>
      <c r="E23" s="72"/>
      <c r="F23" s="72"/>
      <c r="G23" s="306"/>
      <c r="H23" s="306" t="s">
        <v>3547</v>
      </c>
      <c r="I23" s="72">
        <v>6661</v>
      </c>
      <c r="J23" s="72">
        <v>6661</v>
      </c>
      <c r="K23" s="258">
        <f t="shared" si="12"/>
        <v>6741</v>
      </c>
      <c r="L23" s="258">
        <f t="shared" si="1"/>
        <v>13482</v>
      </c>
      <c r="M23" s="307">
        <v>1</v>
      </c>
      <c r="N23" s="72" t="s">
        <v>1282</v>
      </c>
      <c r="O23" s="72" t="s">
        <v>1232</v>
      </c>
      <c r="P23" s="72" t="s">
        <v>65</v>
      </c>
      <c r="Q23" s="255">
        <v>167112</v>
      </c>
      <c r="R23" s="66">
        <v>80</v>
      </c>
      <c r="S23" s="66">
        <f t="shared" si="2"/>
        <v>0</v>
      </c>
      <c r="T23" s="66">
        <v>900</v>
      </c>
      <c r="U23" s="4" t="s">
        <v>1129</v>
      </c>
      <c r="V23" s="5">
        <f t="shared" si="3"/>
        <v>0.16505947388803904</v>
      </c>
      <c r="W23" s="5">
        <f t="shared" si="4"/>
        <v>9.1448953056993704E-3</v>
      </c>
      <c r="X23" s="5" t="str">
        <f t="shared" si="5"/>
        <v>RB</v>
      </c>
      <c r="Y23" s="72" t="str">
        <f t="shared" si="6"/>
        <v>PAID</v>
      </c>
      <c r="Z23" s="72" t="s">
        <v>1129</v>
      </c>
      <c r="AA23" s="72" t="s">
        <v>1281</v>
      </c>
      <c r="AB23" s="304"/>
      <c r="AC23" s="72"/>
      <c r="AD23" s="72" t="s">
        <v>3019</v>
      </c>
      <c r="AE23" s="308"/>
      <c r="AF23" s="309"/>
      <c r="AG23" s="7"/>
      <c r="AH23" s="72" t="s">
        <v>576</v>
      </c>
      <c r="AI23" s="7"/>
      <c r="AJ23" s="7"/>
      <c r="AK23" s="7"/>
      <c r="AL23" s="7">
        <v>7641</v>
      </c>
      <c r="AM23" s="255">
        <v>167112</v>
      </c>
      <c r="AN23" s="258">
        <v>27</v>
      </c>
      <c r="AO23" s="306">
        <v>0</v>
      </c>
      <c r="AP23" s="306" t="str">
        <f t="shared" si="7"/>
        <v>RB</v>
      </c>
      <c r="AQ23" s="306"/>
      <c r="AR23" s="306"/>
      <c r="AS23" s="306"/>
      <c r="AT23" s="306"/>
      <c r="AU23" s="72" t="s">
        <v>1129</v>
      </c>
      <c r="AV23" s="310" t="s">
        <v>2262</v>
      </c>
      <c r="AW23" s="304" t="s">
        <v>2332</v>
      </c>
      <c r="AX23" s="311">
        <v>45559</v>
      </c>
      <c r="AY23" s="72">
        <v>48</v>
      </c>
      <c r="AZ23" s="72" t="s">
        <v>2057</v>
      </c>
      <c r="BA23" s="7" t="s">
        <v>3512</v>
      </c>
      <c r="BB23" s="7"/>
      <c r="BC23" s="7"/>
      <c r="BD23" s="72"/>
      <c r="BE23" s="72"/>
      <c r="BF23" s="72"/>
      <c r="BG23" s="183"/>
      <c r="BH23" s="72"/>
      <c r="BI23" s="72"/>
      <c r="BJ23" s="72"/>
      <c r="BK23" s="72"/>
      <c r="BL23" s="72"/>
      <c r="BM23" s="72"/>
      <c r="BN23" s="72"/>
      <c r="BO23" s="72"/>
      <c r="BP23" s="72"/>
      <c r="BQ23" s="72"/>
      <c r="BR23" s="72"/>
      <c r="BS23" s="72"/>
      <c r="BT23" s="72"/>
      <c r="BU23" s="72"/>
      <c r="BV23" s="72"/>
      <c r="BW23" s="72"/>
      <c r="BX23" s="72"/>
      <c r="BY23" s="72"/>
      <c r="BZ23" s="72"/>
      <c r="CA23" s="72"/>
      <c r="CB23" s="72"/>
      <c r="CC23" s="72"/>
      <c r="CD23" s="72"/>
      <c r="CE23" s="72"/>
      <c r="CF23" s="72"/>
      <c r="CG23" s="72"/>
      <c r="CH23" s="72"/>
      <c r="CI23" s="72"/>
      <c r="CJ23" s="72"/>
      <c r="CK23" s="72"/>
      <c r="CL23" s="72"/>
      <c r="CM23" s="72"/>
      <c r="CN23" s="72"/>
      <c r="CO23" s="72"/>
      <c r="CP23" s="72"/>
      <c r="CQ23" s="72"/>
      <c r="CR23" s="72"/>
      <c r="CS23" s="72"/>
      <c r="CT23" s="72"/>
      <c r="CU23" s="72"/>
      <c r="CV23" s="72"/>
      <c r="CW23" s="72"/>
      <c r="CX23" s="72"/>
      <c r="CY23" s="72"/>
      <c r="CZ23" s="72"/>
      <c r="DA23" s="72"/>
      <c r="DB23" s="72"/>
      <c r="DC23" s="72"/>
      <c r="DD23" s="72"/>
      <c r="DE23" s="72"/>
      <c r="DF23" s="72"/>
      <c r="DG23" s="72"/>
      <c r="DH23" s="72"/>
      <c r="DI23" s="72"/>
      <c r="DJ23" s="72"/>
      <c r="DK23" s="72"/>
      <c r="DL23" s="72"/>
      <c r="DM23" s="72"/>
      <c r="DN23" s="72"/>
      <c r="DO23" s="72"/>
      <c r="DP23" s="72"/>
      <c r="DQ23" s="72"/>
      <c r="DR23" s="72"/>
      <c r="DS23" s="72"/>
      <c r="DT23" s="72"/>
      <c r="DU23" s="72"/>
      <c r="DV23" s="72"/>
      <c r="DW23" s="72"/>
      <c r="DX23" s="72"/>
      <c r="DY23" s="72"/>
      <c r="DZ23" s="72"/>
      <c r="EA23" s="72"/>
      <c r="EB23" s="72"/>
      <c r="EC23" s="72"/>
      <c r="ED23" s="72"/>
      <c r="EE23" s="72"/>
      <c r="EF23" s="72"/>
      <c r="EG23" s="72"/>
      <c r="EH23" s="72"/>
      <c r="EI23" s="72"/>
      <c r="EJ23" s="72"/>
      <c r="EK23" s="72"/>
      <c r="EL23" s="72"/>
      <c r="EM23" s="72"/>
      <c r="EN23" s="72"/>
      <c r="EO23" s="72"/>
      <c r="EP23" s="72"/>
      <c r="EQ23" s="72"/>
      <c r="ER23" s="312">
        <f t="shared" si="8"/>
        <v>0</v>
      </c>
      <c r="ES23" s="72" t="str">
        <f t="shared" si="9"/>
        <v/>
      </c>
      <c r="ET23" s="72" t="s">
        <v>1118</v>
      </c>
      <c r="EU23" s="7" t="s">
        <v>2369</v>
      </c>
      <c r="EV23" s="7" t="s">
        <v>1110</v>
      </c>
      <c r="EW23" s="7" t="e">
        <v>#N/A</v>
      </c>
      <c r="EX23" s="183" t="e">
        <v>#N/A</v>
      </c>
      <c r="EY23" s="313" t="e">
        <v>#N/A</v>
      </c>
      <c r="EZ23" s="313"/>
      <c r="FA23" s="183"/>
      <c r="FB23" s="313"/>
      <c r="FC23" s="7"/>
      <c r="FD23" s="7" t="s">
        <v>3057</v>
      </c>
      <c r="FE23" s="7">
        <f t="shared" si="10"/>
        <v>6741</v>
      </c>
      <c r="FF23" s="72">
        <f t="shared" si="11"/>
        <v>13482</v>
      </c>
      <c r="FG23" t="s">
        <v>3516</v>
      </c>
    </row>
    <row r="24" spans="1:163" ht="17.25">
      <c r="A24" s="72">
        <v>464712154</v>
      </c>
      <c r="B24" s="304" t="s">
        <v>2112</v>
      </c>
      <c r="C24" s="72"/>
      <c r="D24" s="72"/>
      <c r="E24" s="72"/>
      <c r="F24" s="72"/>
      <c r="G24" s="306"/>
      <c r="H24" s="306"/>
      <c r="I24" s="72">
        <v>6512</v>
      </c>
      <c r="J24" s="72">
        <v>6463</v>
      </c>
      <c r="K24" s="258">
        <f t="shared" si="12"/>
        <v>6623</v>
      </c>
      <c r="L24" s="258">
        <f t="shared" si="1"/>
        <v>13292</v>
      </c>
      <c r="M24" s="307">
        <v>1</v>
      </c>
      <c r="N24" s="72" t="s">
        <v>1231</v>
      </c>
      <c r="O24" s="72" t="s">
        <v>1232</v>
      </c>
      <c r="P24" s="72" t="s">
        <v>73</v>
      </c>
      <c r="Q24" s="255">
        <v>167026</v>
      </c>
      <c r="R24" s="66">
        <v>160</v>
      </c>
      <c r="S24" s="66">
        <f t="shared" si="2"/>
        <v>0</v>
      </c>
      <c r="T24" s="66">
        <v>6270</v>
      </c>
      <c r="U24" s="4" t="s">
        <v>1129</v>
      </c>
      <c r="V24" s="5">
        <f t="shared" si="3"/>
        <v>0.16671433422074766</v>
      </c>
      <c r="W24" s="5">
        <f t="shared" si="4"/>
        <v>9.1401891146640768E-3</v>
      </c>
      <c r="X24" s="5" t="s">
        <v>1280</v>
      </c>
      <c r="Y24" s="72" t="str">
        <f t="shared" si="6"/>
        <v>MPTP</v>
      </c>
      <c r="Z24" s="72" t="s">
        <v>1129</v>
      </c>
      <c r="AA24" s="72" t="s">
        <v>1327</v>
      </c>
      <c r="AB24" s="304" t="s">
        <v>3024</v>
      </c>
      <c r="AC24" s="72">
        <v>20</v>
      </c>
      <c r="AD24" s="72" t="s">
        <v>3021</v>
      </c>
      <c r="AE24" s="308"/>
      <c r="AF24" s="309"/>
      <c r="AG24" s="7"/>
      <c r="AH24" s="72" t="s">
        <v>2188</v>
      </c>
      <c r="AI24" s="7"/>
      <c r="AJ24" s="7"/>
      <c r="AK24" s="7"/>
      <c r="AL24" s="7">
        <v>12893</v>
      </c>
      <c r="AM24" s="255">
        <v>167026</v>
      </c>
      <c r="AN24" s="258">
        <v>27</v>
      </c>
      <c r="AO24" s="306">
        <v>43</v>
      </c>
      <c r="AP24" s="306" t="str">
        <f t="shared" si="7"/>
        <v>FLOW</v>
      </c>
      <c r="AQ24" s="306"/>
      <c r="AR24" s="306"/>
      <c r="AS24" s="306"/>
      <c r="AT24" s="306"/>
      <c r="AU24" s="72" t="s">
        <v>1129</v>
      </c>
      <c r="AV24" s="310" t="s">
        <v>2257</v>
      </c>
      <c r="AW24" s="304" t="s">
        <v>135</v>
      </c>
      <c r="AX24" s="311">
        <v>45614</v>
      </c>
      <c r="AY24" s="72">
        <v>48</v>
      </c>
      <c r="AZ24" s="72" t="s">
        <v>2057</v>
      </c>
      <c r="BA24" s="7" t="s">
        <v>3512</v>
      </c>
      <c r="BB24" s="7"/>
      <c r="BC24" s="7"/>
      <c r="BD24" s="72"/>
      <c r="BE24" s="72"/>
      <c r="BF24" s="72"/>
      <c r="BG24" s="183"/>
      <c r="BH24" s="72"/>
      <c r="BI24" s="72"/>
      <c r="BJ24" s="72"/>
      <c r="BK24" s="72"/>
      <c r="BL24" s="72"/>
      <c r="BM24" s="72"/>
      <c r="BN24" s="72"/>
      <c r="BO24" s="72"/>
      <c r="BP24" s="72"/>
      <c r="BQ24" s="72"/>
      <c r="BR24" s="72"/>
      <c r="BS24" s="72"/>
      <c r="BT24" s="72"/>
      <c r="BU24" s="72"/>
      <c r="BV24" s="72"/>
      <c r="BW24" s="72"/>
      <c r="BX24" s="72"/>
      <c r="BY24" s="72"/>
      <c r="BZ24" s="72"/>
      <c r="CA24" s="72"/>
      <c r="CB24" s="72"/>
      <c r="CC24" s="72"/>
      <c r="CD24" s="72"/>
      <c r="CE24" s="72"/>
      <c r="CF24" s="72"/>
      <c r="CG24" s="72"/>
      <c r="CH24" s="72"/>
      <c r="CI24" s="72"/>
      <c r="CJ24" s="72">
        <v>1</v>
      </c>
      <c r="CK24" s="72"/>
      <c r="CL24" s="72"/>
      <c r="CM24" s="72"/>
      <c r="CN24" s="72"/>
      <c r="CO24" s="72"/>
      <c r="CP24" s="72"/>
      <c r="CQ24" s="72"/>
      <c r="CR24" s="72"/>
      <c r="CS24" s="72"/>
      <c r="CT24" s="72"/>
      <c r="CU24" s="72"/>
      <c r="CV24" s="72"/>
      <c r="CW24" s="72"/>
      <c r="CX24" s="72"/>
      <c r="CY24" s="72"/>
      <c r="CZ24" s="72"/>
      <c r="DA24" s="72"/>
      <c r="DB24" s="72"/>
      <c r="DC24" s="72"/>
      <c r="DD24" s="72"/>
      <c r="DE24" s="72"/>
      <c r="DF24" s="72"/>
      <c r="DG24" s="72"/>
      <c r="DH24" s="72"/>
      <c r="DI24" s="72"/>
      <c r="DJ24" s="72"/>
      <c r="DK24" s="72"/>
      <c r="DL24" s="72"/>
      <c r="DM24" s="72"/>
      <c r="DN24" s="72"/>
      <c r="DO24" s="72"/>
      <c r="DP24" s="72"/>
      <c r="DQ24" s="72"/>
      <c r="DR24" s="72"/>
      <c r="DS24" s="72"/>
      <c r="DT24" s="72"/>
      <c r="DU24" s="72"/>
      <c r="DV24" s="72"/>
      <c r="DW24" s="72"/>
      <c r="DX24" s="72"/>
      <c r="DY24" s="72"/>
      <c r="DZ24" s="72"/>
      <c r="EA24" s="72"/>
      <c r="EB24" s="72"/>
      <c r="EC24" s="72"/>
      <c r="ED24" s="72"/>
      <c r="EE24" s="72"/>
      <c r="EF24" s="72"/>
      <c r="EG24" s="72"/>
      <c r="EH24" s="72"/>
      <c r="EI24" s="72"/>
      <c r="EJ24" s="72"/>
      <c r="EK24" s="72"/>
      <c r="EL24" s="72"/>
      <c r="EM24" s="72"/>
      <c r="EN24" s="72"/>
      <c r="EO24" s="72"/>
      <c r="EP24" s="72"/>
      <c r="EQ24" s="72"/>
      <c r="ER24" s="312">
        <f t="shared" si="8"/>
        <v>1</v>
      </c>
      <c r="ES24" s="72">
        <f t="shared" si="9"/>
        <v>1</v>
      </c>
      <c r="ET24" s="72" t="s">
        <v>1119</v>
      </c>
      <c r="EU24" s="7" t="s">
        <v>2370</v>
      </c>
      <c r="EV24" s="7" t="s">
        <v>1110</v>
      </c>
      <c r="EW24" s="7" t="s">
        <v>1831</v>
      </c>
      <c r="EX24" s="183" t="s">
        <v>3563</v>
      </c>
      <c r="EY24" s="313">
        <v>46185</v>
      </c>
      <c r="EZ24" s="313"/>
      <c r="FA24" s="183"/>
      <c r="FB24" s="313"/>
      <c r="FC24" s="7"/>
      <c r="FD24" s="7" t="s">
        <v>3058</v>
      </c>
      <c r="FE24" s="7">
        <f t="shared" si="10"/>
        <v>6623</v>
      </c>
      <c r="FF24" s="72">
        <f t="shared" si="11"/>
        <v>13292</v>
      </c>
      <c r="FG24" t="s">
        <v>3515</v>
      </c>
    </row>
    <row r="25" spans="1:163" ht="17.25">
      <c r="A25" s="72">
        <v>463411381</v>
      </c>
      <c r="B25" s="304" t="s">
        <v>254</v>
      </c>
      <c r="C25" s="72" t="s">
        <v>1777</v>
      </c>
      <c r="D25" s="72" t="s">
        <v>1792</v>
      </c>
      <c r="E25" s="72">
        <v>7000</v>
      </c>
      <c r="F25" s="72"/>
      <c r="G25" s="306"/>
      <c r="H25" s="306"/>
      <c r="I25" s="72">
        <v>6741</v>
      </c>
      <c r="J25" s="72">
        <v>26312</v>
      </c>
      <c r="K25" s="258">
        <f t="shared" si="12"/>
        <v>7611</v>
      </c>
      <c r="L25" s="258">
        <f t="shared" si="1"/>
        <v>27572</v>
      </c>
      <c r="M25" s="315">
        <v>4</v>
      </c>
      <c r="N25" s="72" t="s">
        <v>1280</v>
      </c>
      <c r="O25" s="72" t="s">
        <v>1281</v>
      </c>
      <c r="P25" s="72" t="s">
        <v>18</v>
      </c>
      <c r="Q25" s="255">
        <v>166956</v>
      </c>
      <c r="R25" s="66">
        <v>1522</v>
      </c>
      <c r="S25" s="66">
        <f t="shared" si="2"/>
        <v>0</v>
      </c>
      <c r="T25" s="66">
        <v>6296</v>
      </c>
      <c r="U25" s="4" t="s">
        <v>1331</v>
      </c>
      <c r="V25" s="5">
        <f t="shared" si="3"/>
        <v>0.34440431890392637</v>
      </c>
      <c r="W25" s="5">
        <f t="shared" si="4"/>
        <v>5.4814812815717401E-2</v>
      </c>
      <c r="X25" s="5" t="str">
        <f t="shared" si="5"/>
        <v>STABLE</v>
      </c>
      <c r="Y25" s="72" t="str">
        <f t="shared" si="6"/>
        <v>PAID</v>
      </c>
      <c r="Z25" s="72" t="s">
        <v>1281</v>
      </c>
      <c r="AA25" s="72" t="s">
        <v>1281</v>
      </c>
      <c r="AB25" s="304"/>
      <c r="AC25" s="72"/>
      <c r="AD25" s="72" t="s">
        <v>3022</v>
      </c>
      <c r="AE25" s="308"/>
      <c r="AF25" s="309" t="s">
        <v>1797</v>
      </c>
      <c r="AG25" s="7" t="s">
        <v>1129</v>
      </c>
      <c r="AH25" s="72" t="s">
        <v>240</v>
      </c>
      <c r="AI25" s="7" t="s">
        <v>1129</v>
      </c>
      <c r="AJ25" s="7" t="s">
        <v>1129</v>
      </c>
      <c r="AK25" s="7" t="s">
        <v>1129</v>
      </c>
      <c r="AL25" s="7">
        <v>34130</v>
      </c>
      <c r="AM25" s="255">
        <v>166956</v>
      </c>
      <c r="AN25" s="258">
        <v>116</v>
      </c>
      <c r="AO25" s="306">
        <v>104</v>
      </c>
      <c r="AP25" s="306" t="str">
        <f t="shared" si="7"/>
        <v>STABLE</v>
      </c>
      <c r="AQ25" s="306"/>
      <c r="AR25" s="306"/>
      <c r="AS25" s="306"/>
      <c r="AT25" s="306"/>
      <c r="AU25" s="72" t="s">
        <v>943</v>
      </c>
      <c r="AV25" s="310" t="s">
        <v>255</v>
      </c>
      <c r="AW25" s="304" t="s">
        <v>117</v>
      </c>
      <c r="AX25" s="311">
        <v>45479</v>
      </c>
      <c r="AY25" s="72">
        <v>48</v>
      </c>
      <c r="AZ25" s="72" t="s">
        <v>1742</v>
      </c>
      <c r="BA25" s="7" t="s">
        <v>3512</v>
      </c>
      <c r="BB25" s="7"/>
      <c r="BC25" s="7"/>
      <c r="BD25" s="72"/>
      <c r="BE25" s="72"/>
      <c r="BF25" s="72"/>
      <c r="BG25" s="183"/>
      <c r="BH25" s="72"/>
      <c r="BI25" s="72"/>
      <c r="BJ25" s="72"/>
      <c r="BK25" s="72"/>
      <c r="BL25" s="72"/>
      <c r="BM25" s="72"/>
      <c r="BN25" s="72"/>
      <c r="BO25" s="72">
        <v>2</v>
      </c>
      <c r="BP25" s="72"/>
      <c r="BQ25" s="72"/>
      <c r="BR25" s="72"/>
      <c r="BS25" s="72"/>
      <c r="BT25" s="72"/>
      <c r="BU25" s="72"/>
      <c r="BV25" s="72"/>
      <c r="BW25" s="72"/>
      <c r="BX25" s="72"/>
      <c r="BY25" s="72"/>
      <c r="BZ25" s="72"/>
      <c r="CA25" s="72"/>
      <c r="CB25" s="72"/>
      <c r="CC25" s="72"/>
      <c r="CD25" s="72"/>
      <c r="CE25" s="72"/>
      <c r="CF25" s="72"/>
      <c r="CG25" s="72"/>
      <c r="CH25" s="72"/>
      <c r="CI25" s="72"/>
      <c r="CJ25" s="72"/>
      <c r="CK25" s="72"/>
      <c r="CL25" s="72"/>
      <c r="CM25" s="72"/>
      <c r="CN25" s="72"/>
      <c r="CO25" s="72"/>
      <c r="CP25" s="72"/>
      <c r="CQ25" s="72"/>
      <c r="CR25" s="72"/>
      <c r="CS25" s="72"/>
      <c r="CT25" s="72"/>
      <c r="CU25" s="72"/>
      <c r="CV25" s="72"/>
      <c r="CW25" s="72"/>
      <c r="CX25" s="72"/>
      <c r="CY25" s="72"/>
      <c r="CZ25" s="72"/>
      <c r="DA25" s="72"/>
      <c r="DB25" s="72"/>
      <c r="DC25" s="72"/>
      <c r="DD25" s="72"/>
      <c r="DE25" s="72"/>
      <c r="DF25" s="72"/>
      <c r="DG25" s="72"/>
      <c r="DH25" s="72"/>
      <c r="DI25" s="72"/>
      <c r="DJ25" s="72"/>
      <c r="DK25" s="72"/>
      <c r="DL25" s="72"/>
      <c r="DM25" s="72"/>
      <c r="DN25" s="72"/>
      <c r="DO25" s="72"/>
      <c r="DP25" s="72"/>
      <c r="DQ25" s="72"/>
      <c r="DR25" s="72"/>
      <c r="DS25" s="72"/>
      <c r="DT25" s="72"/>
      <c r="DU25" s="72"/>
      <c r="DV25" s="72"/>
      <c r="DW25" s="72"/>
      <c r="DX25" s="72"/>
      <c r="DY25" s="72"/>
      <c r="DZ25" s="72"/>
      <c r="EA25" s="72"/>
      <c r="EB25" s="72"/>
      <c r="EC25" s="72"/>
      <c r="ED25" s="72"/>
      <c r="EE25" s="72"/>
      <c r="EF25" s="72"/>
      <c r="EG25" s="72"/>
      <c r="EH25" s="72"/>
      <c r="EI25" s="72"/>
      <c r="EJ25" s="72"/>
      <c r="EK25" s="72"/>
      <c r="EL25" s="72"/>
      <c r="EM25" s="72"/>
      <c r="EN25" s="72"/>
      <c r="EO25" s="72"/>
      <c r="EP25" s="72"/>
      <c r="EQ25" s="72"/>
      <c r="ER25" s="312">
        <f t="shared" si="8"/>
        <v>2</v>
      </c>
      <c r="ES25" s="72">
        <f t="shared" si="9"/>
        <v>1</v>
      </c>
      <c r="ET25" s="72" t="s">
        <v>1113</v>
      </c>
      <c r="EU25" s="7" t="s">
        <v>2371</v>
      </c>
      <c r="EV25" s="7" t="s">
        <v>1110</v>
      </c>
      <c r="EW25" s="7" t="s">
        <v>1820</v>
      </c>
      <c r="EX25" s="183" t="s">
        <v>1820</v>
      </c>
      <c r="EY25" s="313">
        <v>46178</v>
      </c>
      <c r="EZ25" s="313"/>
      <c r="FA25" s="183"/>
      <c r="FB25" s="313"/>
      <c r="FC25" s="7"/>
      <c r="FD25" s="7" t="s">
        <v>3059</v>
      </c>
      <c r="FE25" s="7">
        <f t="shared" si="10"/>
        <v>7611</v>
      </c>
      <c r="FF25" s="72">
        <f t="shared" si="11"/>
        <v>34572</v>
      </c>
      <c r="FG25" t="s">
        <v>3515</v>
      </c>
    </row>
    <row r="26" spans="1:163" ht="17.25">
      <c r="A26" s="72">
        <v>462452555</v>
      </c>
      <c r="B26" s="304" t="s">
        <v>905</v>
      </c>
      <c r="C26" s="72" t="s">
        <v>1775</v>
      </c>
      <c r="D26" s="72" t="s">
        <v>3620</v>
      </c>
      <c r="E26" s="72">
        <v>8300</v>
      </c>
      <c r="F26" s="72"/>
      <c r="G26" s="306"/>
      <c r="H26" s="306"/>
      <c r="I26" s="72">
        <v>8055</v>
      </c>
      <c r="J26" s="72">
        <v>7035</v>
      </c>
      <c r="K26" s="258">
        <f t="shared" si="12"/>
        <v>7174</v>
      </c>
      <c r="L26" s="258">
        <f t="shared" si="1"/>
        <v>7074</v>
      </c>
      <c r="M26" s="307">
        <v>1</v>
      </c>
      <c r="N26" s="72" t="s">
        <v>1280</v>
      </c>
      <c r="O26" s="72" t="s">
        <v>1281</v>
      </c>
      <c r="P26" s="72" t="s">
        <v>18</v>
      </c>
      <c r="Q26" s="255">
        <v>164668</v>
      </c>
      <c r="R26" s="66">
        <v>139</v>
      </c>
      <c r="S26" s="66">
        <f t="shared" si="2"/>
        <v>0</v>
      </c>
      <c r="T26" s="66">
        <v>5940</v>
      </c>
      <c r="U26" s="4" t="s">
        <v>1481</v>
      </c>
      <c r="V26" s="5">
        <f t="shared" si="3"/>
        <v>6.6819988623299215E-2</v>
      </c>
      <c r="W26" s="5">
        <f t="shared" si="4"/>
        <v>9.011151923254487E-3</v>
      </c>
      <c r="X26" s="5" t="s">
        <v>1280</v>
      </c>
      <c r="Y26" s="72" t="str">
        <f t="shared" si="6"/>
        <v>PAID</v>
      </c>
      <c r="Z26" s="72" t="s">
        <v>1281</v>
      </c>
      <c r="AA26" s="72" t="s">
        <v>1327</v>
      </c>
      <c r="AB26" s="304" t="s">
        <v>3536</v>
      </c>
      <c r="AC26" s="72">
        <v>18</v>
      </c>
      <c r="AD26" s="72" t="s">
        <v>3022</v>
      </c>
      <c r="AE26" s="308"/>
      <c r="AF26" s="309" t="s">
        <v>1129</v>
      </c>
      <c r="AG26" s="7" t="s">
        <v>1129</v>
      </c>
      <c r="AH26" s="72" t="s">
        <v>902</v>
      </c>
      <c r="AI26" s="7" t="s">
        <v>1129</v>
      </c>
      <c r="AJ26" s="7" t="s">
        <v>1129</v>
      </c>
      <c r="AK26" s="7" t="s">
        <v>1129</v>
      </c>
      <c r="AL26" s="7">
        <v>13114</v>
      </c>
      <c r="AM26" s="255">
        <v>164668</v>
      </c>
      <c r="AN26" s="258">
        <v>27</v>
      </c>
      <c r="AO26" s="306">
        <v>43</v>
      </c>
      <c r="AP26" s="306" t="str">
        <f t="shared" si="7"/>
        <v>FLOW</v>
      </c>
      <c r="AQ26" s="306"/>
      <c r="AR26" s="306"/>
      <c r="AS26" s="306"/>
      <c r="AT26" s="306"/>
      <c r="AU26" s="72" t="s">
        <v>1793</v>
      </c>
      <c r="AV26" s="310" t="s">
        <v>906</v>
      </c>
      <c r="AW26" s="304" t="s">
        <v>907</v>
      </c>
      <c r="AX26" s="311">
        <v>45386</v>
      </c>
      <c r="AY26" s="72">
        <v>48</v>
      </c>
      <c r="AZ26" s="72" t="s">
        <v>1742</v>
      </c>
      <c r="BA26" s="7" t="s">
        <v>3512</v>
      </c>
      <c r="BB26" s="7"/>
      <c r="BC26" s="7"/>
      <c r="BD26" s="72"/>
      <c r="BE26" s="72"/>
      <c r="BF26" s="72"/>
      <c r="BG26" s="183"/>
      <c r="BH26" s="72"/>
      <c r="BI26" s="72"/>
      <c r="BJ26" s="72"/>
      <c r="BK26" s="72"/>
      <c r="BL26" s="72"/>
      <c r="BM26" s="72"/>
      <c r="BN26" s="72"/>
      <c r="BO26" s="72">
        <v>1</v>
      </c>
      <c r="BP26" s="72"/>
      <c r="BQ26" s="72"/>
      <c r="BR26" s="72"/>
      <c r="BS26" s="72"/>
      <c r="BT26" s="72"/>
      <c r="BU26" s="72"/>
      <c r="BV26" s="72"/>
      <c r="BW26" s="72"/>
      <c r="BX26" s="72"/>
      <c r="BY26" s="72"/>
      <c r="BZ26" s="72"/>
      <c r="CA26" s="72"/>
      <c r="CB26" s="72"/>
      <c r="CC26" s="72"/>
      <c r="CD26" s="72"/>
      <c r="CE26" s="72"/>
      <c r="CF26" s="72"/>
      <c r="CG26" s="72"/>
      <c r="CH26" s="72"/>
      <c r="CI26" s="72"/>
      <c r="CJ26" s="72"/>
      <c r="CK26" s="72"/>
      <c r="CL26" s="72"/>
      <c r="CM26" s="72"/>
      <c r="CN26" s="72"/>
      <c r="CO26" s="72"/>
      <c r="CP26" s="72"/>
      <c r="CQ26" s="72"/>
      <c r="CR26" s="72"/>
      <c r="CS26" s="72"/>
      <c r="CT26" s="72"/>
      <c r="CU26" s="72"/>
      <c r="CV26" s="72"/>
      <c r="CW26" s="72"/>
      <c r="CX26" s="72"/>
      <c r="CY26" s="72"/>
      <c r="CZ26" s="72"/>
      <c r="DA26" s="72"/>
      <c r="DB26" s="72"/>
      <c r="DC26" s="72"/>
      <c r="DD26" s="72"/>
      <c r="DE26" s="72"/>
      <c r="DF26" s="72"/>
      <c r="DG26" s="72"/>
      <c r="DH26" s="72"/>
      <c r="DI26" s="72"/>
      <c r="DJ26" s="72"/>
      <c r="DK26" s="72"/>
      <c r="DL26" s="72"/>
      <c r="DM26" s="72"/>
      <c r="DN26" s="72"/>
      <c r="DO26" s="72"/>
      <c r="DP26" s="72"/>
      <c r="DQ26" s="72"/>
      <c r="DR26" s="72"/>
      <c r="DS26" s="72"/>
      <c r="DT26" s="72"/>
      <c r="DU26" s="72"/>
      <c r="DV26" s="72"/>
      <c r="DW26" s="72"/>
      <c r="DX26" s="72"/>
      <c r="DY26" s="72"/>
      <c r="DZ26" s="72"/>
      <c r="EA26" s="72"/>
      <c r="EB26" s="72"/>
      <c r="EC26" s="72"/>
      <c r="ED26" s="72"/>
      <c r="EE26" s="72"/>
      <c r="EF26" s="72"/>
      <c r="EG26" s="72"/>
      <c r="EH26" s="72"/>
      <c r="EI26" s="72"/>
      <c r="EJ26" s="72"/>
      <c r="EK26" s="72"/>
      <c r="EL26" s="72"/>
      <c r="EM26" s="72"/>
      <c r="EN26" s="72"/>
      <c r="EO26" s="72"/>
      <c r="EP26" s="72"/>
      <c r="EQ26" s="72"/>
      <c r="ER26" s="312">
        <f t="shared" si="8"/>
        <v>1</v>
      </c>
      <c r="ES26" s="72">
        <f t="shared" si="9"/>
        <v>1</v>
      </c>
      <c r="ET26" s="72" t="s">
        <v>1113</v>
      </c>
      <c r="EU26" s="7" t="s">
        <v>2372</v>
      </c>
      <c r="EV26" s="7" t="s">
        <v>1110</v>
      </c>
      <c r="EW26" s="7" t="s">
        <v>1801</v>
      </c>
      <c r="EX26" s="183" t="s">
        <v>1821</v>
      </c>
      <c r="EY26" s="313">
        <v>46178</v>
      </c>
      <c r="EZ26" s="313"/>
      <c r="FA26" s="183"/>
      <c r="FB26" s="313"/>
      <c r="FC26" s="7"/>
      <c r="FD26" s="7" t="s">
        <v>3060</v>
      </c>
      <c r="FE26" s="7">
        <f t="shared" si="10"/>
        <v>7174</v>
      </c>
      <c r="FF26" s="72">
        <f t="shared" si="11"/>
        <v>15374</v>
      </c>
      <c r="FG26" t="s">
        <v>3515</v>
      </c>
    </row>
    <row r="27" spans="1:163" ht="17.25">
      <c r="A27" s="72">
        <v>465042758</v>
      </c>
      <c r="B27" s="304" t="s">
        <v>1421</v>
      </c>
      <c r="C27" s="72" t="s">
        <v>1775</v>
      </c>
      <c r="D27" s="72" t="s">
        <v>3544</v>
      </c>
      <c r="E27" s="72">
        <f>6000+230</f>
        <v>6230</v>
      </c>
      <c r="F27" s="72"/>
      <c r="G27" s="306"/>
      <c r="H27" s="306"/>
      <c r="I27" s="72">
        <v>6230</v>
      </c>
      <c r="J27" s="72">
        <v>5894</v>
      </c>
      <c r="K27" s="258">
        <f t="shared" si="12"/>
        <v>6019</v>
      </c>
      <c r="L27" s="258">
        <f t="shared" si="1"/>
        <v>6039</v>
      </c>
      <c r="M27" s="307">
        <v>1</v>
      </c>
      <c r="N27" s="72" t="s">
        <v>1280</v>
      </c>
      <c r="O27" s="72" t="s">
        <v>1281</v>
      </c>
      <c r="P27" s="72" t="s">
        <v>349</v>
      </c>
      <c r="Q27" s="255">
        <v>160705</v>
      </c>
      <c r="R27" s="66">
        <v>125</v>
      </c>
      <c r="S27" s="66">
        <f t="shared" si="2"/>
        <v>0</v>
      </c>
      <c r="T27" s="66">
        <v>1800</v>
      </c>
      <c r="U27" s="4" t="s">
        <v>1480</v>
      </c>
      <c r="V27" s="5">
        <f t="shared" si="3"/>
        <v>0.15881397657073601</v>
      </c>
      <c r="W27" s="5">
        <f t="shared" si="4"/>
        <v>8.7942840735699256E-3</v>
      </c>
      <c r="X27" s="5" t="s">
        <v>1280</v>
      </c>
      <c r="Y27" s="72" t="str">
        <f t="shared" si="6"/>
        <v>PAID</v>
      </c>
      <c r="Z27" s="72" t="s">
        <v>1281</v>
      </c>
      <c r="AA27" s="72" t="s">
        <v>1329</v>
      </c>
      <c r="AB27" s="304"/>
      <c r="AC27" s="72">
        <v>18</v>
      </c>
      <c r="AD27" s="72" t="s">
        <v>3019</v>
      </c>
      <c r="AE27" s="308"/>
      <c r="AF27" s="309" t="s">
        <v>1129</v>
      </c>
      <c r="AG27" s="7" t="s">
        <v>1129</v>
      </c>
      <c r="AH27" s="72" t="s">
        <v>713</v>
      </c>
      <c r="AI27" s="7" t="s">
        <v>1129</v>
      </c>
      <c r="AJ27" s="7" t="s">
        <v>1129</v>
      </c>
      <c r="AK27" s="7" t="s">
        <v>1129</v>
      </c>
      <c r="AL27" s="7">
        <v>7819</v>
      </c>
      <c r="AM27" s="255">
        <v>160705</v>
      </c>
      <c r="AN27" s="258">
        <v>27</v>
      </c>
      <c r="AO27" s="306">
        <v>12</v>
      </c>
      <c r="AP27" s="306" t="str">
        <f t="shared" si="7"/>
        <v>STABLE</v>
      </c>
      <c r="AQ27" s="306"/>
      <c r="AR27" s="306"/>
      <c r="AS27" s="306"/>
      <c r="AT27" s="306"/>
      <c r="AU27" s="72" t="s">
        <v>1793</v>
      </c>
      <c r="AV27" s="310" t="s">
        <v>1422</v>
      </c>
      <c r="AW27" s="304" t="s">
        <v>1423</v>
      </c>
      <c r="AX27" s="311">
        <v>45652</v>
      </c>
      <c r="AY27" s="72">
        <v>48</v>
      </c>
      <c r="AZ27" s="72" t="s">
        <v>1742</v>
      </c>
      <c r="BA27" s="7" t="s">
        <v>3512</v>
      </c>
      <c r="BB27" s="7"/>
      <c r="BC27" s="7"/>
      <c r="BD27" s="72"/>
      <c r="BE27" s="72"/>
      <c r="BF27" s="72"/>
      <c r="BG27" s="183"/>
      <c r="BH27" s="72"/>
      <c r="BI27" s="72"/>
      <c r="BJ27" s="72"/>
      <c r="BK27" s="72"/>
      <c r="BL27" s="72">
        <v>1</v>
      </c>
      <c r="BM27" s="72"/>
      <c r="BN27" s="72"/>
      <c r="BO27" s="72"/>
      <c r="BP27" s="72"/>
      <c r="BQ27" s="72"/>
      <c r="BR27" s="72"/>
      <c r="BS27" s="72"/>
      <c r="BT27" s="72"/>
      <c r="BU27" s="72"/>
      <c r="BV27" s="72"/>
      <c r="BW27" s="72"/>
      <c r="BX27" s="72"/>
      <c r="BY27" s="72"/>
      <c r="BZ27" s="72"/>
      <c r="CA27" s="72"/>
      <c r="CB27" s="72"/>
      <c r="CC27" s="72"/>
      <c r="CD27" s="72"/>
      <c r="CE27" s="72"/>
      <c r="CF27" s="72"/>
      <c r="CG27" s="72"/>
      <c r="CH27" s="72"/>
      <c r="CI27" s="72"/>
      <c r="CJ27" s="72"/>
      <c r="CK27" s="72"/>
      <c r="CL27" s="72"/>
      <c r="CM27" s="72"/>
      <c r="CN27" s="72"/>
      <c r="CO27" s="72"/>
      <c r="CP27" s="72"/>
      <c r="CQ27" s="72"/>
      <c r="CR27" s="72"/>
      <c r="CS27" s="72"/>
      <c r="CT27" s="72"/>
      <c r="CU27" s="72"/>
      <c r="CV27" s="72"/>
      <c r="CW27" s="72"/>
      <c r="CX27" s="72"/>
      <c r="CY27" s="72"/>
      <c r="CZ27" s="72"/>
      <c r="DA27" s="72"/>
      <c r="DB27" s="72"/>
      <c r="DC27" s="72"/>
      <c r="DD27" s="72"/>
      <c r="DE27" s="72"/>
      <c r="DF27" s="72"/>
      <c r="DG27" s="72"/>
      <c r="DH27" s="72"/>
      <c r="DI27" s="72"/>
      <c r="DJ27" s="72"/>
      <c r="DK27" s="72"/>
      <c r="DL27" s="72"/>
      <c r="DM27" s="72"/>
      <c r="DN27" s="72"/>
      <c r="DO27" s="72"/>
      <c r="DP27" s="72"/>
      <c r="DQ27" s="72"/>
      <c r="DR27" s="72"/>
      <c r="DS27" s="72"/>
      <c r="DT27" s="72"/>
      <c r="DU27" s="72"/>
      <c r="DV27" s="72"/>
      <c r="DW27" s="72"/>
      <c r="DX27" s="72"/>
      <c r="DY27" s="72"/>
      <c r="DZ27" s="72"/>
      <c r="EA27" s="72"/>
      <c r="EB27" s="72"/>
      <c r="EC27" s="72"/>
      <c r="ED27" s="72"/>
      <c r="EE27" s="72"/>
      <c r="EF27" s="72"/>
      <c r="EG27" s="72"/>
      <c r="EH27" s="72"/>
      <c r="EI27" s="72"/>
      <c r="EJ27" s="72"/>
      <c r="EK27" s="72"/>
      <c r="EL27" s="72"/>
      <c r="EM27" s="72"/>
      <c r="EN27" s="72"/>
      <c r="EO27" s="72"/>
      <c r="EP27" s="72"/>
      <c r="EQ27" s="72"/>
      <c r="ER27" s="312">
        <f t="shared" si="8"/>
        <v>1</v>
      </c>
      <c r="ES27" s="72">
        <f t="shared" si="9"/>
        <v>1</v>
      </c>
      <c r="ET27" s="72" t="s">
        <v>1126</v>
      </c>
      <c r="EU27" s="7" t="s">
        <v>2373</v>
      </c>
      <c r="EV27" s="7" t="s">
        <v>1110</v>
      </c>
      <c r="EW27" s="7" t="s">
        <v>1801</v>
      </c>
      <c r="EX27" s="183" t="s">
        <v>1822</v>
      </c>
      <c r="EY27" s="313">
        <v>46177</v>
      </c>
      <c r="EZ27" s="313"/>
      <c r="FA27" s="183"/>
      <c r="FB27" s="313"/>
      <c r="FC27" s="7"/>
      <c r="FD27" s="7" t="s">
        <v>3061</v>
      </c>
      <c r="FE27" s="7">
        <f t="shared" si="10"/>
        <v>6019</v>
      </c>
      <c r="FF27" s="72">
        <f t="shared" si="11"/>
        <v>12269</v>
      </c>
      <c r="FG27" t="s">
        <v>3515</v>
      </c>
    </row>
    <row r="28" spans="1:163" ht="17.25">
      <c r="A28" s="72">
        <v>466953270</v>
      </c>
      <c r="B28" s="304" t="s">
        <v>278</v>
      </c>
      <c r="C28" s="72" t="s">
        <v>1775</v>
      </c>
      <c r="D28" s="72" t="s">
        <v>3620</v>
      </c>
      <c r="E28" s="72">
        <v>5389</v>
      </c>
      <c r="F28" s="72"/>
      <c r="G28" s="306"/>
      <c r="H28" s="306"/>
      <c r="I28" s="72">
        <v>5286</v>
      </c>
      <c r="J28" s="72">
        <v>5177</v>
      </c>
      <c r="K28" s="258">
        <f t="shared" si="12"/>
        <v>5289</v>
      </c>
      <c r="L28" s="258">
        <f t="shared" si="1"/>
        <v>5306</v>
      </c>
      <c r="M28" s="307">
        <v>1</v>
      </c>
      <c r="N28" s="72" t="s">
        <v>1280</v>
      </c>
      <c r="O28" s="72" t="s">
        <v>1281</v>
      </c>
      <c r="P28" s="72" t="s">
        <v>18</v>
      </c>
      <c r="Q28" s="255">
        <v>160657</v>
      </c>
      <c r="R28" s="66">
        <v>112</v>
      </c>
      <c r="S28" s="66">
        <f t="shared" si="2"/>
        <v>0</v>
      </c>
      <c r="T28" s="66">
        <v>2250</v>
      </c>
      <c r="U28" s="4" t="s">
        <v>1479</v>
      </c>
      <c r="V28" s="5">
        <f t="shared" si="3"/>
        <v>6.5192380500482067E-2</v>
      </c>
      <c r="W28" s="5">
        <f t="shared" si="4"/>
        <v>8.7916573622944128E-3</v>
      </c>
      <c r="X28" s="5" t="s">
        <v>1280</v>
      </c>
      <c r="Y28" s="72" t="str">
        <f t="shared" si="6"/>
        <v>PAID</v>
      </c>
      <c r="Z28" s="72" t="s">
        <v>1281</v>
      </c>
      <c r="AA28" s="72" t="s">
        <v>1329</v>
      </c>
      <c r="AB28" s="304"/>
      <c r="AC28" s="72">
        <v>20</v>
      </c>
      <c r="AD28" s="72" t="s">
        <v>3019</v>
      </c>
      <c r="AE28" s="308"/>
      <c r="AF28" s="309" t="s">
        <v>1129</v>
      </c>
      <c r="AG28" s="7" t="s">
        <v>1129</v>
      </c>
      <c r="AH28" s="72" t="s">
        <v>265</v>
      </c>
      <c r="AI28" s="7" t="s">
        <v>1129</v>
      </c>
      <c r="AJ28" s="7" t="s">
        <v>1129</v>
      </c>
      <c r="AK28" s="7" t="s">
        <v>1129</v>
      </c>
      <c r="AL28" s="7">
        <v>7539</v>
      </c>
      <c r="AM28" s="255">
        <v>160657</v>
      </c>
      <c r="AN28" s="258">
        <v>27</v>
      </c>
      <c r="AO28" s="306">
        <v>43</v>
      </c>
      <c r="AP28" s="306" t="str">
        <f t="shared" si="7"/>
        <v>FLOW</v>
      </c>
      <c r="AQ28" s="306"/>
      <c r="AR28" s="306"/>
      <c r="AS28" s="306"/>
      <c r="AT28" s="306"/>
      <c r="AU28" s="72" t="s">
        <v>1793</v>
      </c>
      <c r="AV28" s="310" t="s">
        <v>279</v>
      </c>
      <c r="AW28" s="304" t="s">
        <v>280</v>
      </c>
      <c r="AX28" s="311">
        <v>45926</v>
      </c>
      <c r="AY28" s="72">
        <v>48</v>
      </c>
      <c r="AZ28" s="72" t="s">
        <v>1742</v>
      </c>
      <c r="BA28" s="7" t="s">
        <v>3512</v>
      </c>
      <c r="BB28" s="7"/>
      <c r="BC28" s="7"/>
      <c r="BD28" s="72"/>
      <c r="BE28" s="72"/>
      <c r="BF28" s="72"/>
      <c r="BG28" s="183"/>
      <c r="BH28" s="72"/>
      <c r="BI28" s="72"/>
      <c r="BJ28" s="72"/>
      <c r="BK28" s="72"/>
      <c r="BL28" s="72">
        <v>1</v>
      </c>
      <c r="BM28" s="72"/>
      <c r="BN28" s="72"/>
      <c r="BO28" s="72"/>
      <c r="BP28" s="72"/>
      <c r="BQ28" s="72"/>
      <c r="BR28" s="72"/>
      <c r="BS28" s="72"/>
      <c r="BT28" s="72"/>
      <c r="BU28" s="72"/>
      <c r="BV28" s="72"/>
      <c r="BW28" s="72"/>
      <c r="BX28" s="72">
        <v>1</v>
      </c>
      <c r="BY28" s="72"/>
      <c r="BZ28" s="72"/>
      <c r="CA28" s="72"/>
      <c r="CB28" s="72"/>
      <c r="CC28" s="72"/>
      <c r="CD28" s="72"/>
      <c r="CE28" s="72"/>
      <c r="CF28" s="72"/>
      <c r="CG28" s="72"/>
      <c r="CH28" s="72"/>
      <c r="CI28" s="72"/>
      <c r="CJ28" s="72"/>
      <c r="CK28" s="72"/>
      <c r="CL28" s="72"/>
      <c r="CM28" s="72">
        <v>1</v>
      </c>
      <c r="CN28" s="72"/>
      <c r="CO28" s="72"/>
      <c r="CP28" s="72"/>
      <c r="CQ28" s="72"/>
      <c r="CR28" s="72"/>
      <c r="CS28" s="72"/>
      <c r="CT28" s="72"/>
      <c r="CU28" s="72"/>
      <c r="CV28" s="72"/>
      <c r="CW28" s="72"/>
      <c r="CX28" s="72"/>
      <c r="CY28" s="72"/>
      <c r="CZ28" s="72"/>
      <c r="DA28" s="72"/>
      <c r="DB28" s="72"/>
      <c r="DC28" s="72"/>
      <c r="DD28" s="72"/>
      <c r="DE28" s="72">
        <v>2</v>
      </c>
      <c r="DF28" s="72"/>
      <c r="DG28" s="72"/>
      <c r="DH28" s="72"/>
      <c r="DI28" s="72"/>
      <c r="DJ28" s="72"/>
      <c r="DK28" s="72"/>
      <c r="DL28" s="72"/>
      <c r="DM28" s="72"/>
      <c r="DN28" s="72"/>
      <c r="DO28" s="72"/>
      <c r="DP28" s="72"/>
      <c r="DQ28" s="72"/>
      <c r="DR28" s="72"/>
      <c r="DS28" s="72"/>
      <c r="DT28" s="72"/>
      <c r="DU28" s="72"/>
      <c r="DV28" s="72"/>
      <c r="DW28" s="72"/>
      <c r="DX28" s="72"/>
      <c r="DY28" s="72"/>
      <c r="DZ28" s="72"/>
      <c r="EA28" s="72"/>
      <c r="EB28" s="72"/>
      <c r="EC28" s="72"/>
      <c r="ED28" s="72"/>
      <c r="EE28" s="72"/>
      <c r="EF28" s="72"/>
      <c r="EG28" s="72"/>
      <c r="EH28" s="72"/>
      <c r="EI28" s="72"/>
      <c r="EJ28" s="72"/>
      <c r="EK28" s="72"/>
      <c r="EL28" s="72"/>
      <c r="EM28" s="72"/>
      <c r="EN28" s="72"/>
      <c r="EO28" s="72"/>
      <c r="EP28" s="72"/>
      <c r="EQ28" s="72"/>
      <c r="ER28" s="312">
        <f t="shared" si="8"/>
        <v>5</v>
      </c>
      <c r="ES28" s="72">
        <f t="shared" si="9"/>
        <v>1</v>
      </c>
      <c r="ET28" s="72" t="s">
        <v>1113</v>
      </c>
      <c r="EU28" s="7" t="s">
        <v>2374</v>
      </c>
      <c r="EV28" s="7" t="s">
        <v>1110</v>
      </c>
      <c r="EW28" s="7" t="s">
        <v>1806</v>
      </c>
      <c r="EX28" s="183" t="s">
        <v>1823</v>
      </c>
      <c r="EY28" s="313">
        <v>46188</v>
      </c>
      <c r="EZ28" s="313"/>
      <c r="FA28" s="183"/>
      <c r="FB28" s="313"/>
      <c r="FC28" s="7"/>
      <c r="FD28" s="7" t="s">
        <v>3062</v>
      </c>
      <c r="FE28" s="7">
        <f t="shared" si="10"/>
        <v>5289</v>
      </c>
      <c r="FF28" s="72">
        <f t="shared" si="11"/>
        <v>10695</v>
      </c>
      <c r="FG28" t="s">
        <v>3515</v>
      </c>
    </row>
    <row r="29" spans="1:163" ht="17.25">
      <c r="A29" s="72">
        <v>462353603</v>
      </c>
      <c r="B29" s="304" t="s">
        <v>2101</v>
      </c>
      <c r="C29" s="72" t="s">
        <v>1775</v>
      </c>
      <c r="D29" s="72" t="s">
        <v>3017</v>
      </c>
      <c r="E29" s="72">
        <v>7000</v>
      </c>
      <c r="F29" s="72"/>
      <c r="G29" s="306"/>
      <c r="H29" s="306"/>
      <c r="I29" s="72">
        <v>7819</v>
      </c>
      <c r="J29" s="72">
        <v>7492.44</v>
      </c>
      <c r="K29" s="258">
        <f t="shared" si="12"/>
        <v>7609.44</v>
      </c>
      <c r="L29" s="258">
        <f t="shared" si="1"/>
        <v>8435.4399999999987</v>
      </c>
      <c r="M29" s="307">
        <v>1</v>
      </c>
      <c r="N29" s="72" t="s">
        <v>1280</v>
      </c>
      <c r="O29" s="72" t="s">
        <v>1232</v>
      </c>
      <c r="P29" s="72" t="s">
        <v>349</v>
      </c>
      <c r="Q29" s="255">
        <v>160069</v>
      </c>
      <c r="R29" s="66">
        <v>117</v>
      </c>
      <c r="S29" s="66">
        <f t="shared" si="2"/>
        <v>0</v>
      </c>
      <c r="T29" s="66">
        <v>2700</v>
      </c>
      <c r="U29" s="4" t="s">
        <v>1129</v>
      </c>
      <c r="V29" s="5">
        <f t="shared" si="3"/>
        <v>0.15818546041318654</v>
      </c>
      <c r="W29" s="5">
        <f t="shared" si="4"/>
        <v>8.7594801491693748E-3</v>
      </c>
      <c r="X29" s="5" t="str">
        <f t="shared" si="5"/>
        <v>STABLE</v>
      </c>
      <c r="Y29" s="72" t="str">
        <f t="shared" si="6"/>
        <v>PAID</v>
      </c>
      <c r="Z29" s="72" t="s">
        <v>1129</v>
      </c>
      <c r="AA29" s="72" t="s">
        <v>1281</v>
      </c>
      <c r="AB29" s="304" t="s">
        <v>3024</v>
      </c>
      <c r="AC29" s="72"/>
      <c r="AD29" s="72" t="s">
        <v>3022</v>
      </c>
      <c r="AE29" s="308"/>
      <c r="AF29" s="309"/>
      <c r="AG29" s="7"/>
      <c r="AH29" s="72" t="s">
        <v>348</v>
      </c>
      <c r="AI29" s="7"/>
      <c r="AJ29" s="7"/>
      <c r="AK29" s="7"/>
      <c r="AL29" s="7">
        <v>10309.44</v>
      </c>
      <c r="AM29" s="255">
        <v>160069</v>
      </c>
      <c r="AN29" s="258">
        <v>27</v>
      </c>
      <c r="AO29" s="306">
        <v>12</v>
      </c>
      <c r="AP29" s="306" t="str">
        <f t="shared" si="7"/>
        <v>STABLE</v>
      </c>
      <c r="AQ29" s="306"/>
      <c r="AR29" s="306"/>
      <c r="AS29" s="306"/>
      <c r="AT29" s="306"/>
      <c r="AU29" s="72" t="s">
        <v>1129</v>
      </c>
      <c r="AV29" s="310" t="s">
        <v>2246</v>
      </c>
      <c r="AW29" s="304" t="s">
        <v>2331</v>
      </c>
      <c r="AX29" s="311">
        <v>45377</v>
      </c>
      <c r="AY29" s="72">
        <v>48</v>
      </c>
      <c r="AZ29" s="72" t="s">
        <v>2057</v>
      </c>
      <c r="BA29" s="7" t="s">
        <v>3512</v>
      </c>
      <c r="BB29" s="7"/>
      <c r="BC29" s="7"/>
      <c r="BD29" s="72"/>
      <c r="BE29" s="72"/>
      <c r="BF29" s="72"/>
      <c r="BG29" s="183"/>
      <c r="BH29" s="72"/>
      <c r="BI29" s="72"/>
      <c r="BJ29" s="72"/>
      <c r="BK29" s="72"/>
      <c r="BL29" s="72"/>
      <c r="BM29" s="72"/>
      <c r="BN29" s="72"/>
      <c r="BO29" s="72"/>
      <c r="BP29" s="72"/>
      <c r="BQ29" s="72"/>
      <c r="BR29" s="72"/>
      <c r="BS29" s="72"/>
      <c r="BT29" s="72"/>
      <c r="BU29" s="72"/>
      <c r="BV29" s="72"/>
      <c r="BW29" s="72"/>
      <c r="BX29" s="72"/>
      <c r="BY29" s="72"/>
      <c r="BZ29" s="72"/>
      <c r="CA29" s="72"/>
      <c r="CB29" s="72"/>
      <c r="CC29" s="72"/>
      <c r="CD29" s="72"/>
      <c r="CE29" s="72"/>
      <c r="CF29" s="72"/>
      <c r="CG29" s="72"/>
      <c r="CH29" s="72"/>
      <c r="CI29" s="72"/>
      <c r="CJ29" s="72"/>
      <c r="CK29" s="72"/>
      <c r="CL29" s="72"/>
      <c r="CM29" s="72"/>
      <c r="CN29" s="72"/>
      <c r="CO29" s="72"/>
      <c r="CP29" s="72"/>
      <c r="CQ29" s="72"/>
      <c r="CR29" s="72"/>
      <c r="CS29" s="72">
        <v>1</v>
      </c>
      <c r="CT29" s="72"/>
      <c r="CU29" s="72"/>
      <c r="CV29" s="72"/>
      <c r="CW29" s="72"/>
      <c r="CX29" s="72"/>
      <c r="CY29" s="72"/>
      <c r="CZ29" s="72"/>
      <c r="DA29" s="72"/>
      <c r="DB29" s="72"/>
      <c r="DC29" s="72"/>
      <c r="DD29" s="72"/>
      <c r="DE29" s="72"/>
      <c r="DF29" s="72"/>
      <c r="DG29" s="72"/>
      <c r="DH29" s="72"/>
      <c r="DI29" s="72"/>
      <c r="DJ29" s="72"/>
      <c r="DK29" s="72"/>
      <c r="DL29" s="72"/>
      <c r="DM29" s="72"/>
      <c r="DN29" s="72"/>
      <c r="DO29" s="72"/>
      <c r="DP29" s="72"/>
      <c r="DQ29" s="72"/>
      <c r="DR29" s="72"/>
      <c r="DS29" s="72"/>
      <c r="DT29" s="72"/>
      <c r="DU29" s="72"/>
      <c r="DV29" s="72"/>
      <c r="DW29" s="72"/>
      <c r="DX29" s="72"/>
      <c r="DY29" s="72"/>
      <c r="DZ29" s="72"/>
      <c r="EA29" s="72"/>
      <c r="EB29" s="72"/>
      <c r="EC29" s="72"/>
      <c r="ED29" s="72"/>
      <c r="EE29" s="72"/>
      <c r="EF29" s="72"/>
      <c r="EG29" s="72"/>
      <c r="EH29" s="72"/>
      <c r="EI29" s="72"/>
      <c r="EJ29" s="72"/>
      <c r="EK29" s="72"/>
      <c r="EL29" s="72"/>
      <c r="EM29" s="72"/>
      <c r="EN29" s="72"/>
      <c r="EO29" s="72"/>
      <c r="EP29" s="72"/>
      <c r="EQ29" s="72"/>
      <c r="ER29" s="312">
        <f t="shared" si="8"/>
        <v>1</v>
      </c>
      <c r="ES29" s="72">
        <f t="shared" si="9"/>
        <v>1</v>
      </c>
      <c r="ET29" s="72" t="s">
        <v>1126</v>
      </c>
      <c r="EU29" s="7" t="s">
        <v>3487</v>
      </c>
      <c r="EV29" s="7" t="s">
        <v>1110</v>
      </c>
      <c r="EW29" s="7" t="s">
        <v>1808</v>
      </c>
      <c r="EX29" s="183" t="s">
        <v>1851</v>
      </c>
      <c r="EY29" s="313">
        <v>46188</v>
      </c>
      <c r="EZ29" s="313"/>
      <c r="FA29" s="183"/>
      <c r="FB29" s="313"/>
      <c r="FC29" s="7"/>
      <c r="FD29" s="7" t="s">
        <v>3063</v>
      </c>
      <c r="FE29" s="7">
        <f t="shared" si="10"/>
        <v>7609.44</v>
      </c>
      <c r="FF29" s="72">
        <f t="shared" si="11"/>
        <v>15435.439999999999</v>
      </c>
      <c r="FG29" t="s">
        <v>3516</v>
      </c>
    </row>
    <row r="30" spans="1:163" ht="17.25">
      <c r="A30" s="72">
        <v>464088878</v>
      </c>
      <c r="B30" s="304" t="s">
        <v>775</v>
      </c>
      <c r="C30" s="72"/>
      <c r="D30" s="72"/>
      <c r="E30" s="72"/>
      <c r="F30" s="72"/>
      <c r="G30" s="306"/>
      <c r="H30" s="306"/>
      <c r="I30" s="72">
        <v>6045</v>
      </c>
      <c r="J30" s="72">
        <v>17219</v>
      </c>
      <c r="K30" s="258">
        <f t="shared" si="12"/>
        <v>5509</v>
      </c>
      <c r="L30" s="258">
        <f t="shared" si="1"/>
        <v>23880</v>
      </c>
      <c r="M30" s="315">
        <v>3</v>
      </c>
      <c r="N30" s="72" t="s">
        <v>1231</v>
      </c>
      <c r="O30" s="72" t="s">
        <v>1232</v>
      </c>
      <c r="P30" s="72" t="s">
        <v>42</v>
      </c>
      <c r="Q30" s="255">
        <v>155641</v>
      </c>
      <c r="R30" s="66">
        <v>380</v>
      </c>
      <c r="S30" s="66">
        <f t="shared" si="2"/>
        <v>0</v>
      </c>
      <c r="T30" s="66">
        <v>1800</v>
      </c>
      <c r="U30" s="4" t="s">
        <v>1231</v>
      </c>
      <c r="V30" s="5">
        <f t="shared" si="3"/>
        <v>0.23571104489214009</v>
      </c>
      <c r="W30" s="5">
        <f t="shared" si="4"/>
        <v>4.1627816026498135E-2</v>
      </c>
      <c r="X30" s="5" t="str">
        <f t="shared" si="5"/>
        <v>FLOW</v>
      </c>
      <c r="Y30" s="72" t="str">
        <f t="shared" si="6"/>
        <v>RTP</v>
      </c>
      <c r="Z30" s="72" t="s">
        <v>1330</v>
      </c>
      <c r="AA30" s="72" t="s">
        <v>1330</v>
      </c>
      <c r="AB30" s="304" t="s">
        <v>3504</v>
      </c>
      <c r="AC30" s="72"/>
      <c r="AD30" s="72"/>
      <c r="AE30" s="308"/>
      <c r="AF30" s="309" t="s">
        <v>1797</v>
      </c>
      <c r="AG30" s="7" t="s">
        <v>1129</v>
      </c>
      <c r="AH30" s="72" t="s">
        <v>771</v>
      </c>
      <c r="AI30" s="7" t="s">
        <v>1129</v>
      </c>
      <c r="AJ30" s="7" t="s">
        <v>1129</v>
      </c>
      <c r="AK30" s="7" t="s">
        <v>1129</v>
      </c>
      <c r="AL30" s="7">
        <v>19399</v>
      </c>
      <c r="AM30" s="255">
        <v>155641</v>
      </c>
      <c r="AN30" s="258">
        <v>88</v>
      </c>
      <c r="AO30" s="306">
        <v>104</v>
      </c>
      <c r="AP30" s="306" t="str">
        <f t="shared" si="7"/>
        <v>FLOW</v>
      </c>
      <c r="AQ30" s="306"/>
      <c r="AR30" s="306"/>
      <c r="AS30" s="306"/>
      <c r="AT30" s="306"/>
      <c r="AU30" s="72" t="s">
        <v>1793</v>
      </c>
      <c r="AV30" s="310" t="s">
        <v>776</v>
      </c>
      <c r="AW30" s="304" t="s">
        <v>644</v>
      </c>
      <c r="AX30" s="311">
        <v>45558</v>
      </c>
      <c r="AY30" s="72">
        <v>48</v>
      </c>
      <c r="AZ30" s="72" t="s">
        <v>1742</v>
      </c>
      <c r="BA30" s="7" t="s">
        <v>3512</v>
      </c>
      <c r="BB30" s="7"/>
      <c r="BC30" s="7"/>
      <c r="BD30" s="72"/>
      <c r="BE30" s="72"/>
      <c r="BF30" s="72"/>
      <c r="BG30" s="183"/>
      <c r="BH30" s="72"/>
      <c r="BI30" s="72"/>
      <c r="BJ30" s="72"/>
      <c r="BK30" s="72"/>
      <c r="BL30" s="72"/>
      <c r="BM30" s="72"/>
      <c r="BN30" s="72"/>
      <c r="BO30" s="72">
        <v>1</v>
      </c>
      <c r="BP30" s="72"/>
      <c r="BQ30" s="72"/>
      <c r="BR30" s="72"/>
      <c r="BS30" s="72"/>
      <c r="BT30" s="72"/>
      <c r="BU30" s="72"/>
      <c r="BV30" s="72"/>
      <c r="BW30" s="72"/>
      <c r="BX30" s="72"/>
      <c r="BY30" s="72"/>
      <c r="BZ30" s="72"/>
      <c r="CA30" s="72"/>
      <c r="CB30" s="72"/>
      <c r="CC30" s="72"/>
      <c r="CD30" s="72"/>
      <c r="CE30" s="72"/>
      <c r="CF30" s="72"/>
      <c r="CG30" s="72"/>
      <c r="CH30" s="72"/>
      <c r="CI30" s="72"/>
      <c r="CJ30" s="72"/>
      <c r="CK30" s="72"/>
      <c r="CL30" s="72"/>
      <c r="CM30" s="72"/>
      <c r="CN30" s="72"/>
      <c r="CO30" s="72"/>
      <c r="CP30" s="72"/>
      <c r="CQ30" s="72"/>
      <c r="CR30" s="72"/>
      <c r="CS30" s="72"/>
      <c r="CT30" s="72"/>
      <c r="CU30" s="72"/>
      <c r="CV30" s="72"/>
      <c r="CW30" s="72"/>
      <c r="CX30" s="72"/>
      <c r="CY30" s="72"/>
      <c r="CZ30" s="72"/>
      <c r="DA30" s="72"/>
      <c r="DB30" s="72"/>
      <c r="DC30" s="72"/>
      <c r="DD30" s="72"/>
      <c r="DE30" s="72"/>
      <c r="DF30" s="72"/>
      <c r="DG30" s="72"/>
      <c r="DH30" s="72"/>
      <c r="DI30" s="72"/>
      <c r="DJ30" s="72"/>
      <c r="DK30" s="72"/>
      <c r="DL30" s="72"/>
      <c r="DM30" s="72"/>
      <c r="DN30" s="72"/>
      <c r="DO30" s="72"/>
      <c r="DP30" s="72"/>
      <c r="DQ30" s="72"/>
      <c r="DR30" s="72"/>
      <c r="DS30" s="72"/>
      <c r="DT30" s="72"/>
      <c r="DU30" s="72"/>
      <c r="DV30" s="72"/>
      <c r="DW30" s="72"/>
      <c r="DX30" s="72"/>
      <c r="DY30" s="72"/>
      <c r="DZ30" s="72"/>
      <c r="EA30" s="72"/>
      <c r="EB30" s="72"/>
      <c r="EC30" s="72"/>
      <c r="ED30" s="72"/>
      <c r="EE30" s="72"/>
      <c r="EF30" s="72"/>
      <c r="EG30" s="72"/>
      <c r="EH30" s="72"/>
      <c r="EI30" s="72"/>
      <c r="EJ30" s="72"/>
      <c r="EK30" s="72"/>
      <c r="EL30" s="72"/>
      <c r="EM30" s="72"/>
      <c r="EN30" s="72"/>
      <c r="EO30" s="72"/>
      <c r="EP30" s="72"/>
      <c r="EQ30" s="72"/>
      <c r="ER30" s="312">
        <f t="shared" si="8"/>
        <v>1</v>
      </c>
      <c r="ES30" s="72">
        <f t="shared" si="9"/>
        <v>1</v>
      </c>
      <c r="ET30" s="72" t="s">
        <v>1116</v>
      </c>
      <c r="EU30" s="7" t="s">
        <v>2375</v>
      </c>
      <c r="EV30" s="7" t="s">
        <v>1110</v>
      </c>
      <c r="EW30" s="7" t="s">
        <v>1801</v>
      </c>
      <c r="EX30" s="183" t="s">
        <v>1824</v>
      </c>
      <c r="EY30" s="313">
        <v>46178</v>
      </c>
      <c r="EZ30" s="313"/>
      <c r="FA30" s="183"/>
      <c r="FB30" s="313"/>
      <c r="FC30" s="7"/>
      <c r="FD30" s="7" t="s">
        <v>3064</v>
      </c>
      <c r="FE30" s="7">
        <f t="shared" si="10"/>
        <v>5509</v>
      </c>
      <c r="FF30" s="72">
        <f t="shared" si="11"/>
        <v>23880</v>
      </c>
      <c r="FG30" t="s">
        <v>3515</v>
      </c>
    </row>
    <row r="31" spans="1:163" ht="17.25">
      <c r="A31" s="72">
        <v>466843453</v>
      </c>
      <c r="B31" s="304" t="s">
        <v>680</v>
      </c>
      <c r="C31" s="72" t="s">
        <v>1775</v>
      </c>
      <c r="D31" s="72" t="s">
        <v>2347</v>
      </c>
      <c r="E31" s="72">
        <v>5000</v>
      </c>
      <c r="F31" s="72"/>
      <c r="G31" s="306"/>
      <c r="H31" s="306"/>
      <c r="I31" s="72">
        <v>6379</v>
      </c>
      <c r="J31" s="72">
        <v>5460.23</v>
      </c>
      <c r="K31" s="258">
        <f t="shared" si="12"/>
        <v>5560.23</v>
      </c>
      <c r="L31" s="258">
        <f t="shared" si="1"/>
        <v>7070.23</v>
      </c>
      <c r="M31" s="307">
        <v>1</v>
      </c>
      <c r="N31" s="72" t="s">
        <v>1231</v>
      </c>
      <c r="O31" s="72" t="s">
        <v>1232</v>
      </c>
      <c r="P31" s="72" t="s">
        <v>73</v>
      </c>
      <c r="Q31" s="255">
        <v>153930</v>
      </c>
      <c r="R31" s="66">
        <v>100</v>
      </c>
      <c r="S31" s="66">
        <f t="shared" si="2"/>
        <v>0</v>
      </c>
      <c r="T31" s="66">
        <v>2700</v>
      </c>
      <c r="U31" s="4" t="s">
        <v>1500</v>
      </c>
      <c r="V31" s="5">
        <f t="shared" si="3"/>
        <v>0.1536427709853537</v>
      </c>
      <c r="W31" s="5">
        <f t="shared" si="4"/>
        <v>8.4235347216615446E-3</v>
      </c>
      <c r="X31" s="5" t="s">
        <v>1280</v>
      </c>
      <c r="Y31" s="72" t="str">
        <f t="shared" si="6"/>
        <v>MPTP</v>
      </c>
      <c r="Z31" s="72" t="s">
        <v>1327</v>
      </c>
      <c r="AA31" s="72" t="s">
        <v>1327</v>
      </c>
      <c r="AB31" s="304" t="s">
        <v>3024</v>
      </c>
      <c r="AC31" s="72">
        <v>20</v>
      </c>
      <c r="AD31" s="72" t="s">
        <v>3022</v>
      </c>
      <c r="AE31" s="308"/>
      <c r="AF31" s="309" t="s">
        <v>1129</v>
      </c>
      <c r="AG31" s="7" t="s">
        <v>1129</v>
      </c>
      <c r="AH31" s="72" t="s">
        <v>677</v>
      </c>
      <c r="AI31" s="7" t="s">
        <v>1129</v>
      </c>
      <c r="AJ31" s="7" t="s">
        <v>1129</v>
      </c>
      <c r="AK31" s="7" t="s">
        <v>1129</v>
      </c>
      <c r="AL31" s="7">
        <v>8260.23</v>
      </c>
      <c r="AM31" s="255">
        <v>153930</v>
      </c>
      <c r="AN31" s="258">
        <v>27</v>
      </c>
      <c r="AO31" s="306">
        <v>43</v>
      </c>
      <c r="AP31" s="306" t="str">
        <f t="shared" si="7"/>
        <v>FLOW</v>
      </c>
      <c r="AQ31" s="306"/>
      <c r="AR31" s="306"/>
      <c r="AS31" s="306"/>
      <c r="AT31" s="306"/>
      <c r="AU31" s="72" t="s">
        <v>1793</v>
      </c>
      <c r="AV31" s="310" t="s">
        <v>681</v>
      </c>
      <c r="AW31" s="304" t="s">
        <v>280</v>
      </c>
      <c r="AX31" s="311">
        <v>45909</v>
      </c>
      <c r="AY31" s="72">
        <v>36</v>
      </c>
      <c r="AZ31" s="72" t="s">
        <v>1742</v>
      </c>
      <c r="BA31" s="7" t="s">
        <v>3512</v>
      </c>
      <c r="BB31" s="7"/>
      <c r="BC31" s="7"/>
      <c r="BD31" s="72"/>
      <c r="BE31" s="72"/>
      <c r="BF31" s="72"/>
      <c r="BG31" s="183"/>
      <c r="BH31" s="72"/>
      <c r="BI31" s="72"/>
      <c r="BJ31" s="72"/>
      <c r="BK31" s="72"/>
      <c r="BL31" s="72">
        <v>1</v>
      </c>
      <c r="BM31" s="72"/>
      <c r="BN31" s="72"/>
      <c r="BO31" s="72"/>
      <c r="BP31" s="72"/>
      <c r="BQ31" s="72"/>
      <c r="BR31" s="72"/>
      <c r="BS31" s="72"/>
      <c r="BT31" s="72"/>
      <c r="BU31" s="72"/>
      <c r="BV31" s="72"/>
      <c r="BW31" s="72"/>
      <c r="BX31" s="72"/>
      <c r="BY31" s="72"/>
      <c r="BZ31" s="72"/>
      <c r="CA31" s="72"/>
      <c r="CB31" s="72"/>
      <c r="CC31" s="72"/>
      <c r="CD31" s="72">
        <v>1</v>
      </c>
      <c r="CE31" s="72"/>
      <c r="CF31" s="72"/>
      <c r="CG31" s="72"/>
      <c r="CH31" s="72"/>
      <c r="CI31" s="72"/>
      <c r="CJ31" s="72"/>
      <c r="CK31" s="72"/>
      <c r="CL31" s="72"/>
      <c r="CM31" s="72"/>
      <c r="CN31" s="72"/>
      <c r="CO31" s="72"/>
      <c r="CP31" s="72"/>
      <c r="CQ31" s="72"/>
      <c r="CR31" s="72"/>
      <c r="CS31" s="72"/>
      <c r="CT31" s="72"/>
      <c r="CU31" s="72"/>
      <c r="CV31" s="72"/>
      <c r="CW31" s="72"/>
      <c r="CX31" s="72"/>
      <c r="CY31" s="72"/>
      <c r="CZ31" s="72"/>
      <c r="DA31" s="72"/>
      <c r="DB31" s="72">
        <v>1</v>
      </c>
      <c r="DC31" s="72"/>
      <c r="DD31" s="72"/>
      <c r="DE31" s="72"/>
      <c r="DF31" s="72"/>
      <c r="DG31" s="72"/>
      <c r="DH31" s="72"/>
      <c r="DI31" s="72"/>
      <c r="DJ31" s="72"/>
      <c r="DK31" s="72"/>
      <c r="DL31" s="72"/>
      <c r="DM31" s="72"/>
      <c r="DN31" s="72"/>
      <c r="DO31" s="72"/>
      <c r="DP31" s="72"/>
      <c r="DQ31" s="72"/>
      <c r="DR31" s="72"/>
      <c r="DS31" s="72"/>
      <c r="DT31" s="72"/>
      <c r="DU31" s="72"/>
      <c r="DV31" s="72"/>
      <c r="DW31" s="72"/>
      <c r="DX31" s="72"/>
      <c r="DY31" s="72"/>
      <c r="DZ31" s="72"/>
      <c r="EA31" s="72"/>
      <c r="EB31" s="72"/>
      <c r="EC31" s="72"/>
      <c r="ED31" s="72"/>
      <c r="EE31" s="72"/>
      <c r="EF31" s="72"/>
      <c r="EG31" s="72"/>
      <c r="EH31" s="72"/>
      <c r="EI31" s="72"/>
      <c r="EJ31" s="72"/>
      <c r="EK31" s="72"/>
      <c r="EL31" s="72"/>
      <c r="EM31" s="72"/>
      <c r="EN31" s="72"/>
      <c r="EO31" s="72"/>
      <c r="EP31" s="72"/>
      <c r="EQ31" s="72"/>
      <c r="ER31" s="312">
        <f t="shared" si="8"/>
        <v>3</v>
      </c>
      <c r="ES31" s="72">
        <f t="shared" si="9"/>
        <v>1</v>
      </c>
      <c r="ET31" s="72" t="s">
        <v>1119</v>
      </c>
      <c r="EU31" s="7" t="s">
        <v>2376</v>
      </c>
      <c r="EV31" s="7" t="s">
        <v>1110</v>
      </c>
      <c r="EW31" s="7" t="s">
        <v>1808</v>
      </c>
      <c r="EX31" s="183" t="s">
        <v>1825</v>
      </c>
      <c r="EY31" s="313">
        <v>46177</v>
      </c>
      <c r="EZ31" s="313"/>
      <c r="FA31" s="183"/>
      <c r="FB31" s="313"/>
      <c r="FC31" s="7"/>
      <c r="FD31" s="7" t="s">
        <v>3065</v>
      </c>
      <c r="FE31" s="7">
        <f t="shared" si="10"/>
        <v>5560.23</v>
      </c>
      <c r="FF31" s="72">
        <f t="shared" si="11"/>
        <v>12070.23</v>
      </c>
      <c r="FG31" t="s">
        <v>3515</v>
      </c>
    </row>
    <row r="32" spans="1:163" ht="17.25">
      <c r="A32" s="72">
        <v>461739127</v>
      </c>
      <c r="B32" s="304" t="s">
        <v>271</v>
      </c>
      <c r="C32" s="72"/>
      <c r="D32" s="72"/>
      <c r="E32" s="72"/>
      <c r="F32" s="72"/>
      <c r="G32" s="306"/>
      <c r="H32" s="306"/>
      <c r="I32" s="72">
        <v>7184</v>
      </c>
      <c r="J32" s="72">
        <v>28732</v>
      </c>
      <c r="K32" s="258">
        <f t="shared" si="12"/>
        <v>7818</v>
      </c>
      <c r="L32" s="258">
        <f t="shared" si="1"/>
        <v>36914</v>
      </c>
      <c r="M32" s="315">
        <v>4</v>
      </c>
      <c r="N32" s="72" t="s">
        <v>1231</v>
      </c>
      <c r="O32" s="72" t="s">
        <v>1232</v>
      </c>
      <c r="P32" s="72" t="s">
        <v>18</v>
      </c>
      <c r="Q32" s="255">
        <v>153415</v>
      </c>
      <c r="R32" s="66">
        <v>638</v>
      </c>
      <c r="S32" s="66">
        <f t="shared" si="2"/>
        <v>0</v>
      </c>
      <c r="T32" s="66">
        <v>3561</v>
      </c>
      <c r="U32" s="4" t="s">
        <v>1231</v>
      </c>
      <c r="V32" s="5">
        <f t="shared" si="3"/>
        <v>0.31647133726638077</v>
      </c>
      <c r="W32" s="5">
        <f t="shared" si="4"/>
        <v>5.0369046384216708E-2</v>
      </c>
      <c r="X32" s="5" t="str">
        <f t="shared" si="5"/>
        <v>FLOW</v>
      </c>
      <c r="Y32" s="72" t="str">
        <f t="shared" si="6"/>
        <v>NRTP</v>
      </c>
      <c r="Z32" s="72" t="s">
        <v>2054</v>
      </c>
      <c r="AA32" s="72" t="s">
        <v>2054</v>
      </c>
      <c r="AB32" s="304" t="s">
        <v>3541</v>
      </c>
      <c r="AC32" s="72"/>
      <c r="AD32" s="72" t="s">
        <v>3022</v>
      </c>
      <c r="AE32" s="308"/>
      <c r="AF32" s="309" t="s">
        <v>1797</v>
      </c>
      <c r="AG32" s="7" t="s">
        <v>1129</v>
      </c>
      <c r="AH32" s="72" t="s">
        <v>265</v>
      </c>
      <c r="AI32" s="7" t="s">
        <v>1129</v>
      </c>
      <c r="AJ32" s="7" t="s">
        <v>1129</v>
      </c>
      <c r="AK32" s="7" t="s">
        <v>1129</v>
      </c>
      <c r="AL32" s="7">
        <v>32931</v>
      </c>
      <c r="AM32" s="255">
        <v>153415</v>
      </c>
      <c r="AN32" s="258">
        <v>116</v>
      </c>
      <c r="AO32" s="306">
        <v>132</v>
      </c>
      <c r="AP32" s="306" t="str">
        <f t="shared" si="7"/>
        <v>FLOW</v>
      </c>
      <c r="AQ32" s="306"/>
      <c r="AR32" s="306"/>
      <c r="AS32" s="306"/>
      <c r="AT32" s="306"/>
      <c r="AU32" s="72" t="s">
        <v>943</v>
      </c>
      <c r="AV32" s="310" t="s">
        <v>272</v>
      </c>
      <c r="AW32" s="304" t="s">
        <v>117</v>
      </c>
      <c r="AX32" s="311">
        <v>45322</v>
      </c>
      <c r="AY32" s="72">
        <v>48</v>
      </c>
      <c r="AZ32" s="72" t="s">
        <v>1742</v>
      </c>
      <c r="BA32" s="7" t="s">
        <v>3512</v>
      </c>
      <c r="BB32" s="7"/>
      <c r="BC32" s="7"/>
      <c r="BD32" s="72"/>
      <c r="BE32" s="72"/>
      <c r="BF32" s="72"/>
      <c r="BG32" s="183"/>
      <c r="BH32" s="72"/>
      <c r="BI32" s="72"/>
      <c r="BJ32" s="72"/>
      <c r="BK32" s="72"/>
      <c r="BL32" s="72"/>
      <c r="BM32" s="72"/>
      <c r="BN32" s="72"/>
      <c r="BO32" s="72">
        <v>1</v>
      </c>
      <c r="BP32" s="72"/>
      <c r="BQ32" s="72"/>
      <c r="BR32" s="72"/>
      <c r="BS32" s="72"/>
      <c r="BT32" s="72"/>
      <c r="BU32" s="72"/>
      <c r="BV32" s="72"/>
      <c r="BW32" s="72"/>
      <c r="BX32" s="72"/>
      <c r="BY32" s="72"/>
      <c r="BZ32" s="72"/>
      <c r="CA32" s="72"/>
      <c r="CB32" s="72"/>
      <c r="CC32" s="72"/>
      <c r="CD32" s="72"/>
      <c r="CE32" s="72"/>
      <c r="CF32" s="72"/>
      <c r="CG32" s="72"/>
      <c r="CH32" s="72"/>
      <c r="CI32" s="72"/>
      <c r="CJ32" s="72"/>
      <c r="CK32" s="72"/>
      <c r="CL32" s="72"/>
      <c r="CM32" s="72"/>
      <c r="CN32" s="72"/>
      <c r="CO32" s="72"/>
      <c r="CP32" s="72"/>
      <c r="CQ32" s="72"/>
      <c r="CR32" s="72"/>
      <c r="CS32" s="72"/>
      <c r="CT32" s="72"/>
      <c r="CU32" s="72"/>
      <c r="CV32" s="72"/>
      <c r="CW32" s="72"/>
      <c r="CX32" s="72"/>
      <c r="CY32" s="72"/>
      <c r="CZ32" s="72"/>
      <c r="DA32" s="72"/>
      <c r="DB32" s="72"/>
      <c r="DC32" s="72"/>
      <c r="DD32" s="72"/>
      <c r="DE32" s="72"/>
      <c r="DF32" s="72"/>
      <c r="DG32" s="72"/>
      <c r="DH32" s="72"/>
      <c r="DI32" s="72"/>
      <c r="DJ32" s="72"/>
      <c r="DK32" s="72"/>
      <c r="DL32" s="72"/>
      <c r="DM32" s="72"/>
      <c r="DN32" s="72"/>
      <c r="DO32" s="72"/>
      <c r="DP32" s="72"/>
      <c r="DQ32" s="72"/>
      <c r="DR32" s="72"/>
      <c r="DS32" s="72"/>
      <c r="DT32" s="72"/>
      <c r="DU32" s="72"/>
      <c r="DV32" s="72"/>
      <c r="DW32" s="72"/>
      <c r="DX32" s="72"/>
      <c r="DY32" s="72"/>
      <c r="DZ32" s="72"/>
      <c r="EA32" s="72"/>
      <c r="EB32" s="72"/>
      <c r="EC32" s="72"/>
      <c r="ED32" s="72"/>
      <c r="EE32" s="72"/>
      <c r="EF32" s="72"/>
      <c r="EG32" s="72"/>
      <c r="EH32" s="72"/>
      <c r="EI32" s="72"/>
      <c r="EJ32" s="72"/>
      <c r="EK32" s="72"/>
      <c r="EL32" s="72"/>
      <c r="EM32" s="72"/>
      <c r="EN32" s="72"/>
      <c r="EO32" s="72"/>
      <c r="EP32" s="72"/>
      <c r="EQ32" s="72"/>
      <c r="ER32" s="312">
        <f t="shared" si="8"/>
        <v>1</v>
      </c>
      <c r="ES32" s="72">
        <f t="shared" si="9"/>
        <v>1</v>
      </c>
      <c r="ET32" s="72" t="s">
        <v>1113</v>
      </c>
      <c r="EU32" s="7" t="s">
        <v>2377</v>
      </c>
      <c r="EV32" s="7" t="s">
        <v>1110</v>
      </c>
      <c r="EW32" s="7" t="s">
        <v>1826</v>
      </c>
      <c r="EX32" s="183" t="s">
        <v>1827</v>
      </c>
      <c r="EY32" s="313">
        <v>46178</v>
      </c>
      <c r="EZ32" s="313"/>
      <c r="FA32" s="183"/>
      <c r="FB32" s="313"/>
      <c r="FC32" s="7"/>
      <c r="FD32" s="7" t="s">
        <v>3066</v>
      </c>
      <c r="FE32" s="7">
        <f t="shared" si="10"/>
        <v>7818</v>
      </c>
      <c r="FF32" s="72">
        <f t="shared" si="11"/>
        <v>36914</v>
      </c>
      <c r="FG32" t="s">
        <v>3515</v>
      </c>
    </row>
    <row r="33" spans="1:163" ht="17.25">
      <c r="A33" s="72">
        <v>464735800</v>
      </c>
      <c r="B33" s="304" t="s">
        <v>1508</v>
      </c>
      <c r="C33" s="72"/>
      <c r="D33" s="72"/>
      <c r="E33" s="72"/>
      <c r="F33" s="72"/>
      <c r="G33" s="306"/>
      <c r="H33" s="306"/>
      <c r="I33" s="72">
        <v>5381</v>
      </c>
      <c r="J33" s="72">
        <v>32286</v>
      </c>
      <c r="K33" s="258">
        <f t="shared" si="12"/>
        <v>6609</v>
      </c>
      <c r="L33" s="258">
        <f t="shared" si="1"/>
        <v>39386</v>
      </c>
      <c r="M33" s="315">
        <v>6</v>
      </c>
      <c r="N33" s="72" t="s">
        <v>1231</v>
      </c>
      <c r="O33" s="72" t="s">
        <v>1232</v>
      </c>
      <c r="P33" s="72" t="s">
        <v>49</v>
      </c>
      <c r="Q33" s="255">
        <v>151395</v>
      </c>
      <c r="R33" s="66">
        <v>1228</v>
      </c>
      <c r="S33" s="66">
        <f t="shared" si="2"/>
        <v>0</v>
      </c>
      <c r="T33" s="66">
        <v>2700</v>
      </c>
      <c r="U33" s="4" t="s">
        <v>1129</v>
      </c>
      <c r="V33" s="5">
        <f t="shared" si="3"/>
        <v>0.56375186651225662</v>
      </c>
      <c r="W33" s="5">
        <f t="shared" si="4"/>
        <v>6.3596749618204218E-2</v>
      </c>
      <c r="X33" s="5" t="str">
        <f t="shared" si="5"/>
        <v>FLOW</v>
      </c>
      <c r="Y33" s="72" t="str">
        <f t="shared" si="6"/>
        <v>RTP</v>
      </c>
      <c r="Z33" s="72" t="s">
        <v>1129</v>
      </c>
      <c r="AA33" s="72" t="s">
        <v>1330</v>
      </c>
      <c r="AB33" s="304" t="s">
        <v>3504</v>
      </c>
      <c r="AC33" s="72"/>
      <c r="AD33" s="72" t="s">
        <v>3019</v>
      </c>
      <c r="AE33" s="308"/>
      <c r="AF33" s="309" t="s">
        <v>1797</v>
      </c>
      <c r="AG33" s="7" t="s">
        <v>1129</v>
      </c>
      <c r="AH33" s="72" t="s">
        <v>1416</v>
      </c>
      <c r="AI33" s="7" t="s">
        <v>1129</v>
      </c>
      <c r="AJ33" s="7" t="s">
        <v>1129</v>
      </c>
      <c r="AK33" s="7" t="s">
        <v>1129</v>
      </c>
      <c r="AL33" s="7">
        <v>36214</v>
      </c>
      <c r="AM33" s="255">
        <v>151395</v>
      </c>
      <c r="AN33" s="258">
        <v>178</v>
      </c>
      <c r="AO33" s="306">
        <v>194</v>
      </c>
      <c r="AP33" s="306" t="str">
        <f t="shared" si="7"/>
        <v>FLOW</v>
      </c>
      <c r="AQ33" s="306"/>
      <c r="AR33" s="306"/>
      <c r="AS33" s="306"/>
      <c r="AT33" s="306"/>
      <c r="AU33" s="72" t="s">
        <v>943</v>
      </c>
      <c r="AV33" s="310" t="s">
        <v>1621</v>
      </c>
      <c r="AW33" s="304" t="s">
        <v>477</v>
      </c>
      <c r="AX33" s="311">
        <v>45617</v>
      </c>
      <c r="AY33" s="72">
        <v>48</v>
      </c>
      <c r="AZ33" s="72" t="s">
        <v>1742</v>
      </c>
      <c r="BA33" s="7" t="s">
        <v>3513</v>
      </c>
      <c r="BB33" s="7"/>
      <c r="BC33" s="7"/>
      <c r="BD33" s="72"/>
      <c r="BE33" s="72"/>
      <c r="BF33" s="72"/>
      <c r="BG33" s="183"/>
      <c r="BH33" s="72"/>
      <c r="BI33" s="72"/>
      <c r="BJ33" s="72"/>
      <c r="BK33" s="72"/>
      <c r="BL33" s="72"/>
      <c r="BM33" s="72"/>
      <c r="BN33" s="72"/>
      <c r="BO33" s="72">
        <v>1</v>
      </c>
      <c r="BP33" s="72"/>
      <c r="BQ33" s="72"/>
      <c r="BR33" s="72"/>
      <c r="BS33" s="72"/>
      <c r="BT33" s="72"/>
      <c r="BU33" s="72"/>
      <c r="BV33" s="72"/>
      <c r="BW33" s="72"/>
      <c r="BX33" s="72"/>
      <c r="BY33" s="72"/>
      <c r="BZ33" s="72"/>
      <c r="CA33" s="72"/>
      <c r="CB33" s="72"/>
      <c r="CC33" s="72"/>
      <c r="CD33" s="72"/>
      <c r="CE33" s="72"/>
      <c r="CF33" s="72"/>
      <c r="CG33" s="72"/>
      <c r="CH33" s="72"/>
      <c r="CI33" s="72"/>
      <c r="CJ33" s="72"/>
      <c r="CK33" s="72"/>
      <c r="CL33" s="72"/>
      <c r="CM33" s="72"/>
      <c r="CN33" s="72"/>
      <c r="CO33" s="72"/>
      <c r="CP33" s="72"/>
      <c r="CQ33" s="72"/>
      <c r="CR33" s="72"/>
      <c r="CS33" s="72"/>
      <c r="CT33" s="72"/>
      <c r="CU33" s="72"/>
      <c r="CV33" s="72"/>
      <c r="CW33" s="72"/>
      <c r="CX33" s="72"/>
      <c r="CY33" s="72"/>
      <c r="CZ33" s="72"/>
      <c r="DA33" s="72"/>
      <c r="DB33" s="72"/>
      <c r="DC33" s="72"/>
      <c r="DD33" s="72"/>
      <c r="DE33" s="72"/>
      <c r="DF33" s="72"/>
      <c r="DG33" s="72"/>
      <c r="DH33" s="72"/>
      <c r="DI33" s="72"/>
      <c r="DJ33" s="72"/>
      <c r="DK33" s="72"/>
      <c r="DL33" s="72"/>
      <c r="DM33" s="72"/>
      <c r="DN33" s="72"/>
      <c r="DO33" s="72"/>
      <c r="DP33" s="72"/>
      <c r="DQ33" s="72"/>
      <c r="DR33" s="72"/>
      <c r="DS33" s="72"/>
      <c r="DT33" s="72"/>
      <c r="DU33" s="72"/>
      <c r="DV33" s="72"/>
      <c r="DW33" s="72"/>
      <c r="DX33" s="72"/>
      <c r="DY33" s="72"/>
      <c r="DZ33" s="72"/>
      <c r="EA33" s="72"/>
      <c r="EB33" s="72"/>
      <c r="EC33" s="72"/>
      <c r="ED33" s="72"/>
      <c r="EE33" s="72"/>
      <c r="EF33" s="72"/>
      <c r="EG33" s="72"/>
      <c r="EH33" s="72"/>
      <c r="EI33" s="72"/>
      <c r="EJ33" s="72"/>
      <c r="EK33" s="72"/>
      <c r="EL33" s="72"/>
      <c r="EM33" s="72"/>
      <c r="EN33" s="72"/>
      <c r="EO33" s="72"/>
      <c r="EP33" s="72"/>
      <c r="EQ33" s="72"/>
      <c r="ER33" s="312">
        <f t="shared" si="8"/>
        <v>1</v>
      </c>
      <c r="ES33" s="72">
        <f t="shared" si="9"/>
        <v>1</v>
      </c>
      <c r="ET33" s="72" t="s">
        <v>1117</v>
      </c>
      <c r="EU33" s="7" t="s">
        <v>2378</v>
      </c>
      <c r="EV33" s="7" t="s">
        <v>1110</v>
      </c>
      <c r="EW33" s="7" t="s">
        <v>1803</v>
      </c>
      <c r="EX33" s="183" t="s">
        <v>1828</v>
      </c>
      <c r="EY33" s="313">
        <v>46178</v>
      </c>
      <c r="EZ33" s="313"/>
      <c r="FA33" s="183"/>
      <c r="FB33" s="313"/>
      <c r="FC33" s="7"/>
      <c r="FD33" s="7" t="s">
        <v>3067</v>
      </c>
      <c r="FE33" s="7">
        <f t="shared" si="10"/>
        <v>6609</v>
      </c>
      <c r="FF33" s="72">
        <f t="shared" si="11"/>
        <v>39386</v>
      </c>
      <c r="FG33" t="s">
        <v>3515</v>
      </c>
    </row>
    <row r="34" spans="1:163" ht="17.25">
      <c r="A34" s="72">
        <v>463487908</v>
      </c>
      <c r="B34" s="304" t="s">
        <v>2086</v>
      </c>
      <c r="C34" s="72"/>
      <c r="D34" s="72"/>
      <c r="E34" s="72"/>
      <c r="F34" s="72"/>
      <c r="G34" s="306"/>
      <c r="H34" s="306"/>
      <c r="I34" s="72">
        <v>6694</v>
      </c>
      <c r="J34" s="72">
        <v>6591</v>
      </c>
      <c r="K34" s="258">
        <f t="shared" si="12"/>
        <v>6694</v>
      </c>
      <c r="L34" s="258">
        <f t="shared" si="1"/>
        <v>13544</v>
      </c>
      <c r="M34" s="307">
        <v>1</v>
      </c>
      <c r="N34" s="72" t="s">
        <v>1231</v>
      </c>
      <c r="O34" s="72" t="s">
        <v>1232</v>
      </c>
      <c r="P34" s="72" t="s">
        <v>18</v>
      </c>
      <c r="Q34" s="255">
        <v>150956</v>
      </c>
      <c r="R34" s="66">
        <v>103</v>
      </c>
      <c r="S34" s="66">
        <f t="shared" ref="S34:S65" si="13">IF(H34="CBC COLL",T34,)</f>
        <v>0</v>
      </c>
      <c r="T34" s="66">
        <v>0</v>
      </c>
      <c r="U34" s="4" t="s">
        <v>1129</v>
      </c>
      <c r="V34" s="5">
        <f t="shared" si="3"/>
        <v>6.1255849361252675E-2</v>
      </c>
      <c r="W34" s="5">
        <f t="shared" si="4"/>
        <v>8.2607880688828697E-3</v>
      </c>
      <c r="X34" s="5" t="s">
        <v>1280</v>
      </c>
      <c r="Y34" s="72" t="str">
        <f t="shared" si="6"/>
        <v>PTP</v>
      </c>
      <c r="Z34" s="72" t="s">
        <v>1129</v>
      </c>
      <c r="AA34" s="72" t="s">
        <v>1329</v>
      </c>
      <c r="AB34" s="304"/>
      <c r="AC34" s="72">
        <v>23</v>
      </c>
      <c r="AD34" s="72" t="s">
        <v>3019</v>
      </c>
      <c r="AE34" s="308"/>
      <c r="AF34" s="309"/>
      <c r="AG34" s="7"/>
      <c r="AH34" s="72" t="s">
        <v>240</v>
      </c>
      <c r="AI34" s="7"/>
      <c r="AJ34" s="7"/>
      <c r="AK34" s="7"/>
      <c r="AL34" s="7">
        <v>6694</v>
      </c>
      <c r="AM34" s="255">
        <v>150956</v>
      </c>
      <c r="AN34" s="258">
        <v>27</v>
      </c>
      <c r="AO34" s="306">
        <v>43</v>
      </c>
      <c r="AP34" s="306" t="str">
        <f t="shared" si="7"/>
        <v>FLOW</v>
      </c>
      <c r="AQ34" s="306"/>
      <c r="AR34" s="306"/>
      <c r="AS34" s="306"/>
      <c r="AT34" s="306"/>
      <c r="AU34" s="72" t="s">
        <v>1129</v>
      </c>
      <c r="AV34" s="310" t="s">
        <v>2232</v>
      </c>
      <c r="AW34" s="304" t="s">
        <v>120</v>
      </c>
      <c r="AX34" s="311">
        <v>45489</v>
      </c>
      <c r="AY34" s="72">
        <v>48</v>
      </c>
      <c r="AZ34" s="72" t="s">
        <v>2057</v>
      </c>
      <c r="BA34" s="7" t="s">
        <v>3512</v>
      </c>
      <c r="BB34" s="7"/>
      <c r="BC34" s="7"/>
      <c r="BD34" s="72"/>
      <c r="BE34" s="72"/>
      <c r="BF34" s="72"/>
      <c r="BG34" s="183"/>
      <c r="BH34" s="72"/>
      <c r="BI34" s="72"/>
      <c r="BJ34" s="72"/>
      <c r="BK34" s="72"/>
      <c r="BL34" s="72"/>
      <c r="BM34" s="72"/>
      <c r="BN34" s="72"/>
      <c r="BO34" s="72"/>
      <c r="BP34" s="72"/>
      <c r="BQ34" s="72"/>
      <c r="BR34" s="72"/>
      <c r="BS34" s="72"/>
      <c r="BT34" s="72"/>
      <c r="BU34" s="72"/>
      <c r="BV34" s="72"/>
      <c r="BW34" s="72"/>
      <c r="BX34" s="72"/>
      <c r="BY34" s="72"/>
      <c r="BZ34" s="72"/>
      <c r="CA34" s="72"/>
      <c r="CB34" s="72"/>
      <c r="CC34" s="72"/>
      <c r="CD34" s="72"/>
      <c r="CE34" s="72"/>
      <c r="CF34" s="72"/>
      <c r="CG34" s="72"/>
      <c r="CH34" s="72"/>
      <c r="CI34" s="72"/>
      <c r="CJ34" s="72"/>
      <c r="CK34" s="72"/>
      <c r="CL34" s="72"/>
      <c r="CM34" s="72"/>
      <c r="CN34" s="72"/>
      <c r="CO34" s="72"/>
      <c r="CP34" s="72"/>
      <c r="CQ34" s="72"/>
      <c r="CR34" s="72"/>
      <c r="CS34" s="72"/>
      <c r="CT34" s="72"/>
      <c r="CU34" s="72"/>
      <c r="CV34" s="72"/>
      <c r="CW34" s="72"/>
      <c r="CX34" s="72"/>
      <c r="CY34" s="72"/>
      <c r="CZ34" s="72"/>
      <c r="DA34" s="72"/>
      <c r="DB34" s="72"/>
      <c r="DC34" s="72"/>
      <c r="DD34" s="72"/>
      <c r="DE34" s="72"/>
      <c r="DF34" s="72"/>
      <c r="DG34" s="72"/>
      <c r="DH34" s="72"/>
      <c r="DI34" s="72"/>
      <c r="DJ34" s="72"/>
      <c r="DK34" s="72"/>
      <c r="DL34" s="72"/>
      <c r="DM34" s="72"/>
      <c r="DN34" s="72"/>
      <c r="DO34" s="72"/>
      <c r="DP34" s="72"/>
      <c r="DQ34" s="72"/>
      <c r="DR34" s="72"/>
      <c r="DS34" s="72"/>
      <c r="DT34" s="72"/>
      <c r="DU34" s="72"/>
      <c r="DV34" s="72"/>
      <c r="DW34" s="72"/>
      <c r="DX34" s="72"/>
      <c r="DY34" s="72"/>
      <c r="DZ34" s="72"/>
      <c r="EA34" s="72"/>
      <c r="EB34" s="72"/>
      <c r="EC34" s="72"/>
      <c r="ED34" s="72"/>
      <c r="EE34" s="72"/>
      <c r="EF34" s="72"/>
      <c r="EG34" s="72"/>
      <c r="EH34" s="72"/>
      <c r="EI34" s="72"/>
      <c r="EJ34" s="72"/>
      <c r="EK34" s="72"/>
      <c r="EL34" s="72"/>
      <c r="EM34" s="72"/>
      <c r="EN34" s="72"/>
      <c r="EO34" s="72">
        <v>1</v>
      </c>
      <c r="EP34" s="72"/>
      <c r="EQ34" s="72"/>
      <c r="ER34" s="312">
        <f t="shared" si="8"/>
        <v>1</v>
      </c>
      <c r="ES34" s="72">
        <f t="shared" si="9"/>
        <v>1</v>
      </c>
      <c r="ET34" s="72" t="s">
        <v>1113</v>
      </c>
      <c r="EU34" s="7" t="s">
        <v>3488</v>
      </c>
      <c r="EV34" s="7" t="s">
        <v>2464</v>
      </c>
      <c r="EW34" s="7" t="e">
        <v>#N/A</v>
      </c>
      <c r="EX34" s="183" t="e">
        <v>#N/A</v>
      </c>
      <c r="EY34" s="313" t="e">
        <v>#N/A</v>
      </c>
      <c r="EZ34" s="313"/>
      <c r="FA34" s="183"/>
      <c r="FB34" s="313"/>
      <c r="FC34" s="7"/>
      <c r="FD34" s="7" t="s">
        <v>3068</v>
      </c>
      <c r="FE34" s="7">
        <f t="shared" si="10"/>
        <v>6694</v>
      </c>
      <c r="FF34" s="72">
        <f t="shared" si="11"/>
        <v>13544</v>
      </c>
      <c r="FG34" t="s">
        <v>3515</v>
      </c>
    </row>
    <row r="35" spans="1:163" ht="17.25">
      <c r="A35" s="72">
        <v>467118039</v>
      </c>
      <c r="B35" s="304" t="s">
        <v>1010</v>
      </c>
      <c r="C35" s="72"/>
      <c r="D35" s="72"/>
      <c r="E35" s="72"/>
      <c r="F35" s="72"/>
      <c r="G35" s="306"/>
      <c r="H35" s="306"/>
      <c r="I35" s="72">
        <v>5471</v>
      </c>
      <c r="J35" s="72">
        <v>32826</v>
      </c>
      <c r="K35" s="258">
        <f t="shared" si="12"/>
        <v>6635</v>
      </c>
      <c r="L35" s="258">
        <f t="shared" si="1"/>
        <v>39926</v>
      </c>
      <c r="M35" s="315">
        <v>6</v>
      </c>
      <c r="N35" s="72" t="s">
        <v>1231</v>
      </c>
      <c r="O35" s="72" t="s">
        <v>1232</v>
      </c>
      <c r="P35" s="72" t="s">
        <v>42</v>
      </c>
      <c r="Q35" s="255">
        <v>150163</v>
      </c>
      <c r="R35" s="66">
        <v>1164</v>
      </c>
      <c r="S35" s="66">
        <f t="shared" si="13"/>
        <v>0</v>
      </c>
      <c r="T35" s="66">
        <v>2700</v>
      </c>
      <c r="U35" s="4" t="s">
        <v>1231</v>
      </c>
      <c r="V35" s="5">
        <f t="shared" si="3"/>
        <v>0.30530925770424877</v>
      </c>
      <c r="W35" s="5">
        <f t="shared" si="4"/>
        <v>6.3079221327774368E-2</v>
      </c>
      <c r="X35" s="5" t="str">
        <f t="shared" si="5"/>
        <v>FLOW</v>
      </c>
      <c r="Y35" s="72" t="str">
        <f t="shared" si="6"/>
        <v>NC</v>
      </c>
      <c r="Z35" s="72" t="s">
        <v>1315</v>
      </c>
      <c r="AA35" s="72" t="s">
        <v>1315</v>
      </c>
      <c r="AB35" s="304" t="s">
        <v>3023</v>
      </c>
      <c r="AC35" s="72"/>
      <c r="AD35" s="72" t="s">
        <v>3021</v>
      </c>
      <c r="AE35" s="308"/>
      <c r="AF35" s="309" t="s">
        <v>1129</v>
      </c>
      <c r="AG35" s="7" t="s">
        <v>1129</v>
      </c>
      <c r="AH35" s="72" t="s">
        <v>780</v>
      </c>
      <c r="AI35" s="7" t="s">
        <v>1129</v>
      </c>
      <c r="AJ35" s="7" t="s">
        <v>1129</v>
      </c>
      <c r="AK35" s="7" t="s">
        <v>1129</v>
      </c>
      <c r="AL35" s="7">
        <v>36690</v>
      </c>
      <c r="AM35" s="255">
        <v>150163</v>
      </c>
      <c r="AN35" s="258">
        <v>178</v>
      </c>
      <c r="AO35" s="306">
        <v>194</v>
      </c>
      <c r="AP35" s="306" t="str">
        <f t="shared" si="7"/>
        <v>FLOW</v>
      </c>
      <c r="AQ35" s="306"/>
      <c r="AR35" s="306"/>
      <c r="AS35" s="306"/>
      <c r="AT35" s="306"/>
      <c r="AU35" s="72" t="s">
        <v>943</v>
      </c>
      <c r="AV35" s="310" t="s">
        <v>1078</v>
      </c>
      <c r="AW35" s="304" t="s">
        <v>224</v>
      </c>
      <c r="AX35" s="311">
        <v>45950</v>
      </c>
      <c r="AY35" s="72">
        <v>36</v>
      </c>
      <c r="AZ35" s="72" t="s">
        <v>1742</v>
      </c>
      <c r="BA35" s="7" t="s">
        <v>3512</v>
      </c>
      <c r="BB35" s="7"/>
      <c r="BC35" s="7"/>
      <c r="BD35" s="72"/>
      <c r="BE35" s="72"/>
      <c r="BF35" s="72"/>
      <c r="BG35" s="183"/>
      <c r="BH35" s="72"/>
      <c r="BI35" s="72"/>
      <c r="BJ35" s="72"/>
      <c r="BK35" s="72"/>
      <c r="BL35" s="72">
        <v>1</v>
      </c>
      <c r="BM35" s="72"/>
      <c r="BN35" s="72"/>
      <c r="BO35" s="72"/>
      <c r="BP35" s="72"/>
      <c r="BQ35" s="72"/>
      <c r="BR35" s="72"/>
      <c r="BS35" s="72"/>
      <c r="BT35" s="72"/>
      <c r="BU35" s="72"/>
      <c r="BV35" s="72"/>
      <c r="BW35" s="72"/>
      <c r="BX35" s="72"/>
      <c r="BY35" s="72"/>
      <c r="BZ35" s="72"/>
      <c r="CA35" s="72"/>
      <c r="CB35" s="72"/>
      <c r="CC35" s="72"/>
      <c r="CD35" s="72"/>
      <c r="CE35" s="72"/>
      <c r="CF35" s="72"/>
      <c r="CG35" s="72"/>
      <c r="CH35" s="72"/>
      <c r="CI35" s="72"/>
      <c r="CJ35" s="72"/>
      <c r="CK35" s="72"/>
      <c r="CL35" s="72"/>
      <c r="CM35" s="72"/>
      <c r="CN35" s="72"/>
      <c r="CO35" s="72"/>
      <c r="CP35" s="72"/>
      <c r="CQ35" s="72"/>
      <c r="CR35" s="72"/>
      <c r="CS35" s="72"/>
      <c r="CT35" s="72"/>
      <c r="CU35" s="72"/>
      <c r="CV35" s="72"/>
      <c r="CW35" s="72"/>
      <c r="CX35" s="72"/>
      <c r="CY35" s="72"/>
      <c r="CZ35" s="72"/>
      <c r="DA35" s="72"/>
      <c r="DB35" s="72"/>
      <c r="DC35" s="72"/>
      <c r="DD35" s="72"/>
      <c r="DE35" s="72"/>
      <c r="DF35" s="72"/>
      <c r="DG35" s="72"/>
      <c r="DH35" s="72"/>
      <c r="DI35" s="72"/>
      <c r="DJ35" s="72"/>
      <c r="DK35" s="72"/>
      <c r="DL35" s="72"/>
      <c r="DM35" s="72"/>
      <c r="DN35" s="72"/>
      <c r="DO35" s="72"/>
      <c r="DP35" s="72"/>
      <c r="DQ35" s="72"/>
      <c r="DR35" s="72"/>
      <c r="DS35" s="72"/>
      <c r="DT35" s="72"/>
      <c r="DU35" s="72"/>
      <c r="DV35" s="72"/>
      <c r="DW35" s="72"/>
      <c r="DX35" s="72"/>
      <c r="DY35" s="72"/>
      <c r="DZ35" s="72"/>
      <c r="EA35" s="72"/>
      <c r="EB35" s="72"/>
      <c r="EC35" s="72"/>
      <c r="ED35" s="72"/>
      <c r="EE35" s="72"/>
      <c r="EF35" s="72"/>
      <c r="EG35" s="72"/>
      <c r="EH35" s="72"/>
      <c r="EI35" s="72"/>
      <c r="EJ35" s="72"/>
      <c r="EK35" s="72"/>
      <c r="EL35" s="72"/>
      <c r="EM35" s="72"/>
      <c r="EN35" s="72"/>
      <c r="EO35" s="72"/>
      <c r="EP35" s="72"/>
      <c r="EQ35" s="72"/>
      <c r="ER35" s="312">
        <f t="shared" si="8"/>
        <v>1</v>
      </c>
      <c r="ES35" s="72">
        <f t="shared" si="9"/>
        <v>1</v>
      </c>
      <c r="ET35" s="72" t="s">
        <v>1116</v>
      </c>
      <c r="EU35" s="7" t="s">
        <v>2379</v>
      </c>
      <c r="EV35" s="7" t="s">
        <v>1110</v>
      </c>
      <c r="EW35" s="7" t="s">
        <v>1829</v>
      </c>
      <c r="EX35" s="183" t="s">
        <v>1830</v>
      </c>
      <c r="EY35" s="313">
        <v>46177</v>
      </c>
      <c r="EZ35" s="313"/>
      <c r="FA35" s="183"/>
      <c r="FB35" s="313"/>
      <c r="FC35" s="7"/>
      <c r="FD35" s="7" t="s">
        <v>3069</v>
      </c>
      <c r="FE35" s="7">
        <f t="shared" si="10"/>
        <v>6635</v>
      </c>
      <c r="FF35" s="72">
        <f t="shared" si="11"/>
        <v>39926</v>
      </c>
      <c r="FG35" t="s">
        <v>3515</v>
      </c>
    </row>
    <row r="36" spans="1:163" ht="17.25">
      <c r="A36" s="72">
        <v>462316792</v>
      </c>
      <c r="B36" s="304" t="s">
        <v>872</v>
      </c>
      <c r="C36" s="72"/>
      <c r="D36" s="72"/>
      <c r="E36" s="72"/>
      <c r="F36" s="72"/>
      <c r="G36" s="306"/>
      <c r="H36" s="306" t="s">
        <v>2349</v>
      </c>
      <c r="I36" s="72">
        <v>6747</v>
      </c>
      <c r="J36" s="72">
        <v>20403</v>
      </c>
      <c r="K36" s="258">
        <f t="shared" si="12"/>
        <v>819</v>
      </c>
      <c r="L36" s="258">
        <f t="shared" si="1"/>
        <v>27941</v>
      </c>
      <c r="M36" s="315">
        <v>4</v>
      </c>
      <c r="N36" s="72" t="s">
        <v>1280</v>
      </c>
      <c r="O36" s="72" t="s">
        <v>1232</v>
      </c>
      <c r="P36" s="72" t="s">
        <v>113</v>
      </c>
      <c r="Q36" s="255">
        <v>148430</v>
      </c>
      <c r="R36" s="66">
        <v>657</v>
      </c>
      <c r="S36" s="66">
        <f t="shared" si="13"/>
        <v>0</v>
      </c>
      <c r="T36" s="66">
        <v>3600</v>
      </c>
      <c r="U36" s="4" t="s">
        <v>1231</v>
      </c>
      <c r="V36" s="5">
        <f t="shared" si="3"/>
        <v>0.64887148034325537</v>
      </c>
      <c r="W36" s="5">
        <f t="shared" si="4"/>
        <v>4.873237659165848E-2</v>
      </c>
      <c r="X36" s="5" t="str">
        <f t="shared" si="5"/>
        <v>STABLE</v>
      </c>
      <c r="Y36" s="72" t="str">
        <f t="shared" si="6"/>
        <v>PAID</v>
      </c>
      <c r="Z36" s="72" t="s">
        <v>1330</v>
      </c>
      <c r="AA36" s="72" t="s">
        <v>1281</v>
      </c>
      <c r="AB36" s="304"/>
      <c r="AC36" s="72"/>
      <c r="AD36" s="72" t="s">
        <v>3022</v>
      </c>
      <c r="AE36" s="308"/>
      <c r="AF36" s="309" t="s">
        <v>1797</v>
      </c>
      <c r="AG36" s="7" t="s">
        <v>1129</v>
      </c>
      <c r="AH36" s="72" t="s">
        <v>1764</v>
      </c>
      <c r="AI36" s="7" t="s">
        <v>1129</v>
      </c>
      <c r="AJ36" s="7" t="s">
        <v>1129</v>
      </c>
      <c r="AK36" s="7" t="s">
        <v>1129</v>
      </c>
      <c r="AL36" s="7">
        <v>24660</v>
      </c>
      <c r="AM36" s="255">
        <v>148430</v>
      </c>
      <c r="AN36" s="258">
        <v>116</v>
      </c>
      <c r="AO36" s="306">
        <v>104</v>
      </c>
      <c r="AP36" s="306" t="str">
        <f t="shared" si="7"/>
        <v>STABLE</v>
      </c>
      <c r="AQ36" s="306"/>
      <c r="AR36" s="306"/>
      <c r="AS36" s="306"/>
      <c r="AT36" s="306"/>
      <c r="AU36" s="72" t="s">
        <v>943</v>
      </c>
      <c r="AV36" s="310" t="s">
        <v>873</v>
      </c>
      <c r="AW36" s="304" t="s">
        <v>206</v>
      </c>
      <c r="AX36" s="311">
        <v>45373</v>
      </c>
      <c r="AY36" s="72">
        <v>48</v>
      </c>
      <c r="AZ36" s="72" t="s">
        <v>1742</v>
      </c>
      <c r="BA36" s="7" t="s">
        <v>3513</v>
      </c>
      <c r="BB36" s="7"/>
      <c r="BC36" s="7"/>
      <c r="BD36" s="72"/>
      <c r="BE36" s="72"/>
      <c r="BF36" s="72"/>
      <c r="BG36" s="183"/>
      <c r="BH36" s="72"/>
      <c r="BI36" s="72"/>
      <c r="BJ36" s="72"/>
      <c r="BK36" s="72"/>
      <c r="BL36" s="72"/>
      <c r="BM36" s="72"/>
      <c r="BN36" s="72"/>
      <c r="BO36" s="72"/>
      <c r="BP36" s="72"/>
      <c r="BQ36" s="72"/>
      <c r="BR36" s="72">
        <v>1</v>
      </c>
      <c r="BS36" s="72"/>
      <c r="BT36" s="72"/>
      <c r="BU36" s="72"/>
      <c r="BV36" s="72"/>
      <c r="BW36" s="72"/>
      <c r="BX36" s="72"/>
      <c r="BY36" s="72"/>
      <c r="BZ36" s="72"/>
      <c r="CA36" s="72"/>
      <c r="CB36" s="72"/>
      <c r="CC36" s="72"/>
      <c r="CD36" s="72"/>
      <c r="CE36" s="72"/>
      <c r="CF36" s="72"/>
      <c r="CG36" s="72"/>
      <c r="CH36" s="72"/>
      <c r="CI36" s="72"/>
      <c r="CJ36" s="72"/>
      <c r="CK36" s="72"/>
      <c r="CL36" s="72"/>
      <c r="CM36" s="72"/>
      <c r="CN36" s="72"/>
      <c r="CO36" s="72"/>
      <c r="CP36" s="72"/>
      <c r="CQ36" s="72"/>
      <c r="CR36" s="72"/>
      <c r="CS36" s="72"/>
      <c r="CT36" s="72"/>
      <c r="CU36" s="72"/>
      <c r="CV36" s="72"/>
      <c r="CW36" s="72"/>
      <c r="CX36" s="72"/>
      <c r="CY36" s="72"/>
      <c r="CZ36" s="72"/>
      <c r="DA36" s="72"/>
      <c r="DB36" s="72"/>
      <c r="DC36" s="72"/>
      <c r="DD36" s="72"/>
      <c r="DE36" s="72"/>
      <c r="DF36" s="72"/>
      <c r="DG36" s="72"/>
      <c r="DH36" s="72"/>
      <c r="DI36" s="72"/>
      <c r="DJ36" s="72"/>
      <c r="DK36" s="72"/>
      <c r="DL36" s="72"/>
      <c r="DM36" s="72"/>
      <c r="DN36" s="72"/>
      <c r="DO36" s="72"/>
      <c r="DP36" s="72"/>
      <c r="DQ36" s="72"/>
      <c r="DR36" s="72"/>
      <c r="DS36" s="72"/>
      <c r="DT36" s="72"/>
      <c r="DU36" s="72"/>
      <c r="DV36" s="72"/>
      <c r="DW36" s="72"/>
      <c r="DX36" s="72"/>
      <c r="DY36" s="72"/>
      <c r="DZ36" s="72"/>
      <c r="EA36" s="72"/>
      <c r="EB36" s="72"/>
      <c r="EC36" s="72"/>
      <c r="ED36" s="72"/>
      <c r="EE36" s="72"/>
      <c r="EF36" s="72"/>
      <c r="EG36" s="72"/>
      <c r="EH36" s="72"/>
      <c r="EI36" s="72"/>
      <c r="EJ36" s="72"/>
      <c r="EK36" s="72"/>
      <c r="EL36" s="72"/>
      <c r="EM36" s="72"/>
      <c r="EN36" s="72"/>
      <c r="EO36" s="72"/>
      <c r="EP36" s="72"/>
      <c r="EQ36" s="72"/>
      <c r="ER36" s="312">
        <f t="shared" si="8"/>
        <v>1</v>
      </c>
      <c r="ES36" s="72">
        <f t="shared" si="9"/>
        <v>1</v>
      </c>
      <c r="ET36" s="72" t="s">
        <v>1121</v>
      </c>
      <c r="EU36" s="7" t="s">
        <v>2380</v>
      </c>
      <c r="EV36" s="7" t="s">
        <v>1110</v>
      </c>
      <c r="EW36" s="7" t="s">
        <v>1831</v>
      </c>
      <c r="EX36" s="183" t="s">
        <v>1832</v>
      </c>
      <c r="EY36" s="313">
        <v>46179</v>
      </c>
      <c r="EZ36" s="313"/>
      <c r="FA36" s="183"/>
      <c r="FB36" s="313"/>
      <c r="FC36" s="7"/>
      <c r="FD36" s="7" t="s">
        <v>3070</v>
      </c>
      <c r="FE36" s="7">
        <f t="shared" si="10"/>
        <v>819</v>
      </c>
      <c r="FF36" s="72">
        <f t="shared" si="11"/>
        <v>27941</v>
      </c>
      <c r="FG36" t="s">
        <v>3515</v>
      </c>
    </row>
    <row r="37" spans="1:163" ht="17.25">
      <c r="A37" s="72">
        <v>467872639</v>
      </c>
      <c r="B37" s="304" t="s">
        <v>1365</v>
      </c>
      <c r="C37" s="72" t="s">
        <v>1775</v>
      </c>
      <c r="D37" s="72" t="s">
        <v>1795</v>
      </c>
      <c r="E37" s="72">
        <v>7191</v>
      </c>
      <c r="F37" s="72"/>
      <c r="G37" s="306"/>
      <c r="H37" s="306"/>
      <c r="I37" s="72">
        <v>7083</v>
      </c>
      <c r="J37" s="72">
        <v>6975</v>
      </c>
      <c r="K37" s="258">
        <f t="shared" si="12"/>
        <v>7080</v>
      </c>
      <c r="L37" s="258">
        <f t="shared" si="1"/>
        <v>7033</v>
      </c>
      <c r="M37" s="307">
        <v>1</v>
      </c>
      <c r="N37" s="72" t="s">
        <v>1280</v>
      </c>
      <c r="O37" s="72" t="s">
        <v>1281</v>
      </c>
      <c r="P37" s="72" t="s">
        <v>18</v>
      </c>
      <c r="Q37" s="255">
        <v>136929</v>
      </c>
      <c r="R37" s="66">
        <v>105</v>
      </c>
      <c r="S37" s="66">
        <f t="shared" si="13"/>
        <v>0</v>
      </c>
      <c r="T37" s="66">
        <v>0</v>
      </c>
      <c r="U37" s="4" t="s">
        <v>1486</v>
      </c>
      <c r="V37" s="5">
        <f t="shared" si="3"/>
        <v>5.5563887471759769E-2</v>
      </c>
      <c r="W37" s="5">
        <f t="shared" si="4"/>
        <v>7.4931864217656968E-3</v>
      </c>
      <c r="X37" s="5" t="str">
        <f t="shared" si="5"/>
        <v>STABLE</v>
      </c>
      <c r="Y37" s="72" t="str">
        <f t="shared" si="6"/>
        <v>PAID</v>
      </c>
      <c r="Z37" s="72" t="s">
        <v>1329</v>
      </c>
      <c r="AA37" s="72" t="s">
        <v>1281</v>
      </c>
      <c r="AB37" s="304"/>
      <c r="AC37" s="72"/>
      <c r="AD37" s="72" t="s">
        <v>3019</v>
      </c>
      <c r="AE37" s="308"/>
      <c r="AF37" s="309" t="s">
        <v>1129</v>
      </c>
      <c r="AG37" s="7" t="s">
        <v>1129</v>
      </c>
      <c r="AH37" s="72" t="s">
        <v>265</v>
      </c>
      <c r="AI37" s="7" t="s">
        <v>1129</v>
      </c>
      <c r="AJ37" s="7" t="s">
        <v>1129</v>
      </c>
      <c r="AK37" s="7" t="s">
        <v>1129</v>
      </c>
      <c r="AL37" s="7">
        <v>7080</v>
      </c>
      <c r="AM37" s="255">
        <v>136929</v>
      </c>
      <c r="AN37" s="258">
        <v>27</v>
      </c>
      <c r="AO37" s="306">
        <v>12</v>
      </c>
      <c r="AP37" s="306" t="str">
        <f t="shared" si="7"/>
        <v>STABLE</v>
      </c>
      <c r="AQ37" s="306"/>
      <c r="AR37" s="306"/>
      <c r="AS37" s="306"/>
      <c r="AT37" s="306"/>
      <c r="AU37" s="72" t="s">
        <v>1793</v>
      </c>
      <c r="AV37" s="310" t="s">
        <v>1366</v>
      </c>
      <c r="AW37" s="304" t="s">
        <v>1367</v>
      </c>
      <c r="AX37" s="311">
        <v>46087</v>
      </c>
      <c r="AY37" s="72">
        <v>24</v>
      </c>
      <c r="AZ37" s="72" t="s">
        <v>1742</v>
      </c>
      <c r="BA37" s="7" t="s">
        <v>3512</v>
      </c>
      <c r="BB37" s="7"/>
      <c r="BC37" s="7"/>
      <c r="BD37" s="72"/>
      <c r="BE37" s="72"/>
      <c r="BF37" s="72"/>
      <c r="BG37" s="183"/>
      <c r="BH37" s="72"/>
      <c r="BI37" s="72"/>
      <c r="BJ37" s="72"/>
      <c r="BK37" s="72"/>
      <c r="BL37" s="72">
        <v>1</v>
      </c>
      <c r="BM37" s="72"/>
      <c r="BN37" s="72"/>
      <c r="BO37" s="72">
        <v>1</v>
      </c>
      <c r="BP37" s="72"/>
      <c r="BQ37" s="72"/>
      <c r="BR37" s="72"/>
      <c r="BS37" s="72"/>
      <c r="BT37" s="72"/>
      <c r="BU37" s="72"/>
      <c r="BV37" s="72"/>
      <c r="BW37" s="72"/>
      <c r="BX37" s="72"/>
      <c r="BY37" s="72"/>
      <c r="BZ37" s="72"/>
      <c r="CA37" s="72">
        <v>1</v>
      </c>
      <c r="CB37" s="72"/>
      <c r="CC37" s="72"/>
      <c r="CD37" s="72"/>
      <c r="CE37" s="72"/>
      <c r="CF37" s="72"/>
      <c r="CG37" s="72"/>
      <c r="CH37" s="72"/>
      <c r="CI37" s="72"/>
      <c r="CJ37" s="72"/>
      <c r="CK37" s="72"/>
      <c r="CL37" s="72"/>
      <c r="CM37" s="72">
        <v>1</v>
      </c>
      <c r="CN37" s="72"/>
      <c r="CO37" s="72"/>
      <c r="CP37" s="72"/>
      <c r="CQ37" s="72"/>
      <c r="CR37" s="72"/>
      <c r="CS37" s="72"/>
      <c r="CT37" s="72"/>
      <c r="CU37" s="72"/>
      <c r="CV37" s="72"/>
      <c r="CW37" s="72"/>
      <c r="CX37" s="72"/>
      <c r="CY37" s="72"/>
      <c r="CZ37" s="72"/>
      <c r="DA37" s="72"/>
      <c r="DB37" s="72"/>
      <c r="DC37" s="72"/>
      <c r="DD37" s="72"/>
      <c r="DE37" s="72"/>
      <c r="DF37" s="72"/>
      <c r="DG37" s="72"/>
      <c r="DH37" s="72"/>
      <c r="DI37" s="72"/>
      <c r="DJ37" s="72"/>
      <c r="DK37" s="72"/>
      <c r="DL37" s="72"/>
      <c r="DM37" s="72"/>
      <c r="DN37" s="72"/>
      <c r="DO37" s="72"/>
      <c r="DP37" s="72"/>
      <c r="DQ37" s="72"/>
      <c r="DR37" s="72"/>
      <c r="DS37" s="72"/>
      <c r="DT37" s="72"/>
      <c r="DU37" s="72"/>
      <c r="DV37" s="72"/>
      <c r="DW37" s="72"/>
      <c r="DX37" s="72"/>
      <c r="DY37" s="72"/>
      <c r="DZ37" s="72"/>
      <c r="EA37" s="72"/>
      <c r="EB37" s="72"/>
      <c r="EC37" s="72"/>
      <c r="ED37" s="72"/>
      <c r="EE37" s="72"/>
      <c r="EF37" s="72"/>
      <c r="EG37" s="72"/>
      <c r="EH37" s="72"/>
      <c r="EI37" s="72"/>
      <c r="EJ37" s="72"/>
      <c r="EK37" s="72"/>
      <c r="EL37" s="72"/>
      <c r="EM37" s="72"/>
      <c r="EN37" s="72"/>
      <c r="EO37" s="72"/>
      <c r="EP37" s="72"/>
      <c r="EQ37" s="72"/>
      <c r="ER37" s="312">
        <f t="shared" si="8"/>
        <v>4</v>
      </c>
      <c r="ES37" s="72">
        <f t="shared" si="9"/>
        <v>1</v>
      </c>
      <c r="ET37" s="72" t="s">
        <v>1113</v>
      </c>
      <c r="EU37" s="7" t="s">
        <v>2381</v>
      </c>
      <c r="EV37" s="7" t="s">
        <v>1110</v>
      </c>
      <c r="EW37" s="7" t="s">
        <v>1801</v>
      </c>
      <c r="EX37" s="183" t="s">
        <v>1833</v>
      </c>
      <c r="EY37" s="313">
        <v>46182</v>
      </c>
      <c r="EZ37" s="313"/>
      <c r="FA37" s="183"/>
      <c r="FB37" s="313"/>
      <c r="FC37" s="7"/>
      <c r="FD37" s="7" t="s">
        <v>3071</v>
      </c>
      <c r="FE37" s="7">
        <f t="shared" si="10"/>
        <v>7080</v>
      </c>
      <c r="FF37" s="72">
        <f t="shared" si="11"/>
        <v>14224</v>
      </c>
      <c r="FG37" t="s">
        <v>3515</v>
      </c>
    </row>
    <row r="38" spans="1:163" ht="17.25">
      <c r="A38" s="72">
        <v>463270101</v>
      </c>
      <c r="B38" s="304" t="s">
        <v>867</v>
      </c>
      <c r="C38" s="72"/>
      <c r="D38" s="72"/>
      <c r="E38" s="72"/>
      <c r="F38" s="72"/>
      <c r="G38" s="306"/>
      <c r="H38" s="306"/>
      <c r="I38" s="72">
        <v>5392</v>
      </c>
      <c r="J38" s="72">
        <v>29894.52</v>
      </c>
      <c r="K38" s="258">
        <f t="shared" si="12"/>
        <v>5347.5200000000041</v>
      </c>
      <c r="L38" s="258">
        <f t="shared" si="1"/>
        <v>38215.520000000004</v>
      </c>
      <c r="M38" s="315">
        <v>6</v>
      </c>
      <c r="N38" s="72" t="s">
        <v>1231</v>
      </c>
      <c r="O38" s="72" t="s">
        <v>1232</v>
      </c>
      <c r="P38" s="72" t="s">
        <v>65</v>
      </c>
      <c r="Q38" s="255">
        <v>135822.51999999999</v>
      </c>
      <c r="R38" s="66">
        <v>2413</v>
      </c>
      <c r="S38" s="66">
        <f t="shared" si="13"/>
        <v>0</v>
      </c>
      <c r="T38" s="66">
        <v>6300</v>
      </c>
      <c r="U38" s="4" t="s">
        <v>1231</v>
      </c>
      <c r="V38" s="5">
        <f t="shared" si="3"/>
        <v>0.43327308390830582</v>
      </c>
      <c r="W38" s="5">
        <f t="shared" si="4"/>
        <v>5.7055192027170867E-2</v>
      </c>
      <c r="X38" s="5" t="str">
        <f t="shared" si="5"/>
        <v>FLOW</v>
      </c>
      <c r="Y38" s="72" t="str">
        <f t="shared" si="6"/>
        <v>NC</v>
      </c>
      <c r="Z38" s="72" t="s">
        <v>1315</v>
      </c>
      <c r="AA38" s="72" t="s">
        <v>1315</v>
      </c>
      <c r="AB38" s="304" t="s">
        <v>3024</v>
      </c>
      <c r="AC38" s="72"/>
      <c r="AD38" s="72" t="s">
        <v>3021</v>
      </c>
      <c r="AE38" s="308"/>
      <c r="AF38" s="309" t="s">
        <v>1129</v>
      </c>
      <c r="AG38" s="7" t="s">
        <v>1129</v>
      </c>
      <c r="AH38" s="72" t="s">
        <v>868</v>
      </c>
      <c r="AI38" s="7" t="s">
        <v>1129</v>
      </c>
      <c r="AJ38" s="7" t="s">
        <v>1129</v>
      </c>
      <c r="AK38" s="7" t="s">
        <v>1129</v>
      </c>
      <c r="AL38" s="7">
        <v>38607.519999999997</v>
      </c>
      <c r="AM38" s="255">
        <v>135822.51999999999</v>
      </c>
      <c r="AN38" s="258">
        <v>178</v>
      </c>
      <c r="AO38" s="306">
        <v>194</v>
      </c>
      <c r="AP38" s="306" t="str">
        <f t="shared" si="7"/>
        <v>FLOW</v>
      </c>
      <c r="AQ38" s="306"/>
      <c r="AR38" s="306"/>
      <c r="AS38" s="306"/>
      <c r="AT38" s="306"/>
      <c r="AU38" s="72" t="s">
        <v>943</v>
      </c>
      <c r="AV38" s="310"/>
      <c r="AW38" s="304" t="s">
        <v>525</v>
      </c>
      <c r="AX38" s="311">
        <v>45464</v>
      </c>
      <c r="AY38" s="72">
        <v>48</v>
      </c>
      <c r="AZ38" s="72" t="s">
        <v>1742</v>
      </c>
      <c r="BA38" s="7" t="s">
        <v>3512</v>
      </c>
      <c r="BB38" s="7"/>
      <c r="BC38" s="7"/>
      <c r="BD38" s="72"/>
      <c r="BE38" s="72"/>
      <c r="BF38" s="72"/>
      <c r="BG38" s="183"/>
      <c r="BH38" s="72"/>
      <c r="BI38" s="72"/>
      <c r="BJ38" s="72"/>
      <c r="BK38" s="72"/>
      <c r="BL38" s="72"/>
      <c r="BM38" s="72"/>
      <c r="BN38" s="72"/>
      <c r="BO38" s="72"/>
      <c r="BP38" s="72"/>
      <c r="BQ38" s="72"/>
      <c r="BR38" s="72"/>
      <c r="BS38" s="72"/>
      <c r="BT38" s="72"/>
      <c r="BU38" s="72"/>
      <c r="BV38" s="72"/>
      <c r="BW38" s="72"/>
      <c r="BX38" s="72"/>
      <c r="BY38" s="72"/>
      <c r="BZ38" s="72"/>
      <c r="CA38" s="72"/>
      <c r="CB38" s="72"/>
      <c r="CC38" s="72"/>
      <c r="CD38" s="72"/>
      <c r="CE38" s="72"/>
      <c r="CF38" s="72"/>
      <c r="CG38" s="72"/>
      <c r="CH38" s="72"/>
      <c r="CI38" s="72"/>
      <c r="CJ38" s="72"/>
      <c r="CK38" s="72"/>
      <c r="CL38" s="72"/>
      <c r="CM38" s="72"/>
      <c r="CN38" s="72"/>
      <c r="CO38" s="72"/>
      <c r="CP38" s="72"/>
      <c r="CQ38" s="72"/>
      <c r="CR38" s="72"/>
      <c r="CS38" s="72"/>
      <c r="CT38" s="72"/>
      <c r="CU38" s="72"/>
      <c r="CV38" s="72">
        <v>1</v>
      </c>
      <c r="CW38" s="72"/>
      <c r="CX38" s="72"/>
      <c r="CY38" s="72"/>
      <c r="CZ38" s="72"/>
      <c r="DA38" s="72"/>
      <c r="DB38" s="72"/>
      <c r="DC38" s="72"/>
      <c r="DD38" s="72"/>
      <c r="DE38" s="72"/>
      <c r="DF38" s="72"/>
      <c r="DG38" s="72"/>
      <c r="DH38" s="72"/>
      <c r="DI38" s="72"/>
      <c r="DJ38" s="72"/>
      <c r="DK38" s="72"/>
      <c r="DL38" s="72"/>
      <c r="DM38" s="72"/>
      <c r="DN38" s="72"/>
      <c r="DO38" s="72"/>
      <c r="DP38" s="72"/>
      <c r="DQ38" s="72"/>
      <c r="DR38" s="72"/>
      <c r="DS38" s="72"/>
      <c r="DT38" s="72"/>
      <c r="DU38" s="72"/>
      <c r="DV38" s="72"/>
      <c r="DW38" s="72"/>
      <c r="DX38" s="72"/>
      <c r="DY38" s="72"/>
      <c r="DZ38" s="72"/>
      <c r="EA38" s="72"/>
      <c r="EB38" s="72"/>
      <c r="EC38" s="72"/>
      <c r="ED38" s="72"/>
      <c r="EE38" s="72"/>
      <c r="EF38" s="72"/>
      <c r="EG38" s="72"/>
      <c r="EH38" s="72"/>
      <c r="EI38" s="72"/>
      <c r="EJ38" s="72"/>
      <c r="EK38" s="72"/>
      <c r="EL38" s="72"/>
      <c r="EM38" s="72"/>
      <c r="EN38" s="72"/>
      <c r="EO38" s="72"/>
      <c r="EP38" s="72"/>
      <c r="EQ38" s="72"/>
      <c r="ER38" s="312">
        <f t="shared" si="8"/>
        <v>1</v>
      </c>
      <c r="ES38" s="72">
        <f t="shared" si="9"/>
        <v>1</v>
      </c>
      <c r="ET38" s="72" t="s">
        <v>1118</v>
      </c>
      <c r="EU38" s="7" t="s">
        <v>2382</v>
      </c>
      <c r="EV38" s="7" t="s">
        <v>1110</v>
      </c>
      <c r="EW38" s="7" t="s">
        <v>1808</v>
      </c>
      <c r="EX38" s="183" t="s">
        <v>1912</v>
      </c>
      <c r="EY38" s="313">
        <v>46189</v>
      </c>
      <c r="EZ38" s="313"/>
      <c r="FA38" s="183"/>
      <c r="FB38" s="313"/>
      <c r="FC38" s="7"/>
      <c r="FD38" s="7" t="s">
        <v>3072</v>
      </c>
      <c r="FE38" s="7">
        <f t="shared" si="10"/>
        <v>5347.5200000000041</v>
      </c>
      <c r="FF38" s="72">
        <f t="shared" si="11"/>
        <v>38215.520000000004</v>
      </c>
      <c r="FG38" t="s">
        <v>3516</v>
      </c>
    </row>
    <row r="39" spans="1:163" ht="17.25">
      <c r="A39" s="72">
        <v>465588808</v>
      </c>
      <c r="B39" s="304" t="s">
        <v>256</v>
      </c>
      <c r="C39" s="72"/>
      <c r="D39" s="72"/>
      <c r="E39" s="72"/>
      <c r="F39" s="72"/>
      <c r="G39" s="306"/>
      <c r="H39" s="306"/>
      <c r="I39" s="72">
        <v>9371</v>
      </c>
      <c r="J39" s="72">
        <v>56226</v>
      </c>
      <c r="K39" s="258">
        <f t="shared" si="12"/>
        <v>11626</v>
      </c>
      <c r="L39" s="258">
        <f t="shared" si="1"/>
        <v>68707</v>
      </c>
      <c r="M39" s="315">
        <v>6</v>
      </c>
      <c r="N39" s="72" t="s">
        <v>1231</v>
      </c>
      <c r="O39" s="72" t="s">
        <v>1232</v>
      </c>
      <c r="P39" s="72" t="s">
        <v>18</v>
      </c>
      <c r="Q39" s="255">
        <v>132206</v>
      </c>
      <c r="R39" s="66">
        <v>2255</v>
      </c>
      <c r="S39" s="66">
        <f t="shared" si="13"/>
        <v>0</v>
      </c>
      <c r="T39" s="66">
        <v>3471</v>
      </c>
      <c r="U39" s="4" t="s">
        <v>1231</v>
      </c>
      <c r="V39" s="5">
        <f t="shared" si="3"/>
        <v>0.51986158625299828</v>
      </c>
      <c r="W39" s="5">
        <f t="shared" si="4"/>
        <v>5.5535994451760669E-2</v>
      </c>
      <c r="X39" s="5" t="str">
        <f t="shared" si="5"/>
        <v>FLOW</v>
      </c>
      <c r="Y39" s="72" t="str">
        <f t="shared" si="6"/>
        <v>NC</v>
      </c>
      <c r="Z39" s="72" t="s">
        <v>1315</v>
      </c>
      <c r="AA39" s="72" t="s">
        <v>1315</v>
      </c>
      <c r="AB39" s="304" t="s">
        <v>3024</v>
      </c>
      <c r="AC39" s="72"/>
      <c r="AD39" s="72" t="s">
        <v>3021</v>
      </c>
      <c r="AE39" s="308"/>
      <c r="AF39" s="309" t="s">
        <v>1797</v>
      </c>
      <c r="AG39" s="7" t="s">
        <v>1129</v>
      </c>
      <c r="AH39" s="72" t="s">
        <v>240</v>
      </c>
      <c r="AI39" s="7" t="s">
        <v>1129</v>
      </c>
      <c r="AJ39" s="7" t="s">
        <v>1129</v>
      </c>
      <c r="AK39" s="7" t="s">
        <v>1129</v>
      </c>
      <c r="AL39" s="7">
        <v>61952</v>
      </c>
      <c r="AM39" s="255">
        <v>132206</v>
      </c>
      <c r="AN39" s="258">
        <v>178</v>
      </c>
      <c r="AO39" s="306">
        <v>194</v>
      </c>
      <c r="AP39" s="306" t="str">
        <f t="shared" si="7"/>
        <v>FLOW</v>
      </c>
      <c r="AQ39" s="306"/>
      <c r="AR39" s="306"/>
      <c r="AS39" s="306"/>
      <c r="AT39" s="306"/>
      <c r="AU39" s="72" t="s">
        <v>943</v>
      </c>
      <c r="AV39" s="310" t="s">
        <v>257</v>
      </c>
      <c r="AW39" s="304" t="s">
        <v>62</v>
      </c>
      <c r="AX39" s="311">
        <v>45715</v>
      </c>
      <c r="AY39" s="72">
        <v>24</v>
      </c>
      <c r="AZ39" s="72" t="s">
        <v>1742</v>
      </c>
      <c r="BA39" s="7" t="s">
        <v>3512</v>
      </c>
      <c r="BB39" s="7"/>
      <c r="BC39" s="7"/>
      <c r="BD39" s="72"/>
      <c r="BE39" s="72"/>
      <c r="BF39" s="72"/>
      <c r="BG39" s="183"/>
      <c r="BH39" s="72"/>
      <c r="BI39" s="72"/>
      <c r="BJ39" s="72"/>
      <c r="BK39" s="72"/>
      <c r="BL39" s="72"/>
      <c r="BM39" s="72"/>
      <c r="BN39" s="72"/>
      <c r="BO39" s="72"/>
      <c r="BP39" s="72"/>
      <c r="BQ39" s="72"/>
      <c r="BR39" s="72">
        <v>1</v>
      </c>
      <c r="BS39" s="72"/>
      <c r="BT39" s="72"/>
      <c r="BU39" s="72"/>
      <c r="BV39" s="72"/>
      <c r="BW39" s="72"/>
      <c r="BX39" s="72"/>
      <c r="BY39" s="72"/>
      <c r="BZ39" s="72"/>
      <c r="CA39" s="72"/>
      <c r="CB39" s="72"/>
      <c r="CC39" s="72"/>
      <c r="CD39" s="72"/>
      <c r="CE39" s="72"/>
      <c r="CF39" s="72"/>
      <c r="CG39" s="72"/>
      <c r="CH39" s="72"/>
      <c r="CI39" s="72"/>
      <c r="CJ39" s="72"/>
      <c r="CK39" s="72"/>
      <c r="CL39" s="72"/>
      <c r="CM39" s="72"/>
      <c r="CN39" s="72"/>
      <c r="CO39" s="72"/>
      <c r="CP39" s="72"/>
      <c r="CQ39" s="72"/>
      <c r="CR39" s="72"/>
      <c r="CS39" s="72"/>
      <c r="CT39" s="72"/>
      <c r="CU39" s="72"/>
      <c r="CV39" s="72"/>
      <c r="CW39" s="72"/>
      <c r="CX39" s="72"/>
      <c r="CY39" s="72"/>
      <c r="CZ39" s="72"/>
      <c r="DA39" s="72"/>
      <c r="DB39" s="72"/>
      <c r="DC39" s="72"/>
      <c r="DD39" s="72"/>
      <c r="DE39" s="72"/>
      <c r="DF39" s="72"/>
      <c r="DG39" s="72"/>
      <c r="DH39" s="72"/>
      <c r="DI39" s="72"/>
      <c r="DJ39" s="72"/>
      <c r="DK39" s="72"/>
      <c r="DL39" s="72"/>
      <c r="DM39" s="72"/>
      <c r="DN39" s="72"/>
      <c r="DO39" s="72"/>
      <c r="DP39" s="72"/>
      <c r="DQ39" s="72"/>
      <c r="DR39" s="72"/>
      <c r="DS39" s="72"/>
      <c r="DT39" s="72"/>
      <c r="DU39" s="72"/>
      <c r="DV39" s="72"/>
      <c r="DW39" s="72"/>
      <c r="DX39" s="72"/>
      <c r="DY39" s="72"/>
      <c r="DZ39" s="72"/>
      <c r="EA39" s="72"/>
      <c r="EB39" s="72"/>
      <c r="EC39" s="72"/>
      <c r="ED39" s="72"/>
      <c r="EE39" s="72"/>
      <c r="EF39" s="72"/>
      <c r="EG39" s="72"/>
      <c r="EH39" s="72"/>
      <c r="EI39" s="72"/>
      <c r="EJ39" s="72"/>
      <c r="EK39" s="72"/>
      <c r="EL39" s="72"/>
      <c r="EM39" s="72"/>
      <c r="EN39" s="72"/>
      <c r="EO39" s="72"/>
      <c r="EP39" s="72"/>
      <c r="EQ39" s="72"/>
      <c r="ER39" s="312">
        <f t="shared" si="8"/>
        <v>1</v>
      </c>
      <c r="ES39" s="72">
        <f t="shared" si="9"/>
        <v>1</v>
      </c>
      <c r="ET39" s="72" t="s">
        <v>1113</v>
      </c>
      <c r="EU39" s="7" t="s">
        <v>2383</v>
      </c>
      <c r="EV39" s="7" t="s">
        <v>1110</v>
      </c>
      <c r="EW39" s="7" t="s">
        <v>1808</v>
      </c>
      <c r="EX39" s="183" t="s">
        <v>1834</v>
      </c>
      <c r="EY39" s="313">
        <v>46179</v>
      </c>
      <c r="EZ39" s="313"/>
      <c r="FA39" s="183"/>
      <c r="FB39" s="313"/>
      <c r="FC39" s="7"/>
      <c r="FD39" s="7" t="s">
        <v>3073</v>
      </c>
      <c r="FE39" s="7">
        <f t="shared" si="10"/>
        <v>11626</v>
      </c>
      <c r="FF39" s="72">
        <f t="shared" si="11"/>
        <v>68707</v>
      </c>
      <c r="FG39" t="s">
        <v>3515</v>
      </c>
    </row>
    <row r="40" spans="1:163" ht="17.25">
      <c r="A40" s="72">
        <v>462010693</v>
      </c>
      <c r="B40" s="304" t="s">
        <v>974</v>
      </c>
      <c r="C40" s="72"/>
      <c r="D40" s="72"/>
      <c r="E40" s="72"/>
      <c r="F40" s="72"/>
      <c r="G40" s="306"/>
      <c r="H40" s="306"/>
      <c r="I40" s="72">
        <v>6364</v>
      </c>
      <c r="J40" s="72">
        <v>13003</v>
      </c>
      <c r="K40" s="258">
        <f t="shared" si="12"/>
        <v>996</v>
      </c>
      <c r="L40" s="258">
        <f t="shared" si="1"/>
        <v>20273</v>
      </c>
      <c r="M40" s="315">
        <v>3</v>
      </c>
      <c r="N40" s="72" t="s">
        <v>1231</v>
      </c>
      <c r="O40" s="72" t="s">
        <v>1232</v>
      </c>
      <c r="P40" s="72" t="s">
        <v>18</v>
      </c>
      <c r="Q40" s="255">
        <v>132154</v>
      </c>
      <c r="R40" s="66">
        <v>721</v>
      </c>
      <c r="S40" s="66">
        <f t="shared" si="13"/>
        <v>0</v>
      </c>
      <c r="T40" s="66">
        <v>6300</v>
      </c>
      <c r="U40" s="4" t="s">
        <v>1476</v>
      </c>
      <c r="V40" s="5">
        <f t="shared" si="3"/>
        <v>0.22059896272382648</v>
      </c>
      <c r="W40" s="5">
        <f t="shared" si="4"/>
        <v>3.5345971814405165E-2</v>
      </c>
      <c r="X40" s="5" t="str">
        <f t="shared" si="5"/>
        <v>FLOW</v>
      </c>
      <c r="Y40" s="72" t="str">
        <f t="shared" si="6"/>
        <v>BPTP</v>
      </c>
      <c r="Z40" s="72" t="s">
        <v>1281</v>
      </c>
      <c r="AA40" s="72" t="s">
        <v>1325</v>
      </c>
      <c r="AB40" s="304" t="s">
        <v>3503</v>
      </c>
      <c r="AC40" s="72"/>
      <c r="AD40" s="72" t="s">
        <v>3022</v>
      </c>
      <c r="AE40" s="308"/>
      <c r="AF40" s="309" t="s">
        <v>1797</v>
      </c>
      <c r="AG40" s="7" t="s">
        <v>1129</v>
      </c>
      <c r="AH40" s="72" t="s">
        <v>650</v>
      </c>
      <c r="AI40" s="7" t="s">
        <v>1129</v>
      </c>
      <c r="AJ40" s="7" t="s">
        <v>1129</v>
      </c>
      <c r="AK40" s="7" t="s">
        <v>1129</v>
      </c>
      <c r="AL40" s="7">
        <v>20024</v>
      </c>
      <c r="AM40" s="255">
        <v>132154</v>
      </c>
      <c r="AN40" s="258">
        <v>88</v>
      </c>
      <c r="AO40" s="306">
        <v>104</v>
      </c>
      <c r="AP40" s="306" t="str">
        <f t="shared" si="7"/>
        <v>FLOW</v>
      </c>
      <c r="AQ40" s="306"/>
      <c r="AR40" s="306"/>
      <c r="AS40" s="306"/>
      <c r="AT40" s="306"/>
      <c r="AU40" s="72" t="s">
        <v>943</v>
      </c>
      <c r="AV40" s="310" t="s">
        <v>1043</v>
      </c>
      <c r="AW40" s="304" t="s">
        <v>135</v>
      </c>
      <c r="AX40" s="311">
        <v>45345</v>
      </c>
      <c r="AY40" s="72">
        <v>48</v>
      </c>
      <c r="AZ40" s="72" t="s">
        <v>1742</v>
      </c>
      <c r="BA40" s="7" t="s">
        <v>3512</v>
      </c>
      <c r="BB40" s="7"/>
      <c r="BC40" s="7"/>
      <c r="BD40" s="72"/>
      <c r="BE40" s="72"/>
      <c r="BF40" s="72"/>
      <c r="BG40" s="183"/>
      <c r="BH40" s="72"/>
      <c r="BI40" s="72"/>
      <c r="BJ40" s="72"/>
      <c r="BK40" s="72"/>
      <c r="BL40" s="72"/>
      <c r="BM40" s="72"/>
      <c r="BN40" s="72"/>
      <c r="BO40" s="72">
        <v>1</v>
      </c>
      <c r="BP40" s="72"/>
      <c r="BQ40" s="72"/>
      <c r="BR40" s="72"/>
      <c r="BS40" s="72"/>
      <c r="BT40" s="72"/>
      <c r="BU40" s="72"/>
      <c r="BV40" s="72"/>
      <c r="BW40" s="72"/>
      <c r="BX40" s="72"/>
      <c r="BY40" s="72"/>
      <c r="BZ40" s="72"/>
      <c r="CA40" s="72"/>
      <c r="CB40" s="72"/>
      <c r="CC40" s="72"/>
      <c r="CD40" s="72">
        <v>1</v>
      </c>
      <c r="CE40" s="72"/>
      <c r="CF40" s="72"/>
      <c r="CG40" s="72"/>
      <c r="CH40" s="72"/>
      <c r="CI40" s="72"/>
      <c r="CJ40" s="72"/>
      <c r="CK40" s="72"/>
      <c r="CL40" s="72"/>
      <c r="CM40" s="72"/>
      <c r="CN40" s="72"/>
      <c r="CO40" s="72"/>
      <c r="CP40" s="72"/>
      <c r="CQ40" s="72"/>
      <c r="CR40" s="72"/>
      <c r="CS40" s="72"/>
      <c r="CT40" s="72"/>
      <c r="CU40" s="72"/>
      <c r="CV40" s="72"/>
      <c r="CW40" s="72"/>
      <c r="CX40" s="72"/>
      <c r="CY40" s="72"/>
      <c r="CZ40" s="72"/>
      <c r="DA40" s="72"/>
      <c r="DB40" s="72"/>
      <c r="DC40" s="72"/>
      <c r="DD40" s="72"/>
      <c r="DE40" s="72">
        <v>2</v>
      </c>
      <c r="DF40" s="72"/>
      <c r="DG40" s="72"/>
      <c r="DH40" s="72"/>
      <c r="DI40" s="72"/>
      <c r="DJ40" s="72"/>
      <c r="DK40" s="72"/>
      <c r="DL40" s="72"/>
      <c r="DM40" s="72"/>
      <c r="DN40" s="72"/>
      <c r="DO40" s="72"/>
      <c r="DP40" s="72"/>
      <c r="DQ40" s="72"/>
      <c r="DR40" s="72"/>
      <c r="DS40" s="72"/>
      <c r="DT40" s="72"/>
      <c r="DU40" s="72"/>
      <c r="DV40" s="72"/>
      <c r="DW40" s="72"/>
      <c r="DX40" s="72"/>
      <c r="DY40" s="72"/>
      <c r="DZ40" s="72"/>
      <c r="EA40" s="72"/>
      <c r="EB40" s="72"/>
      <c r="EC40" s="72"/>
      <c r="ED40" s="72"/>
      <c r="EE40" s="72"/>
      <c r="EF40" s="72"/>
      <c r="EG40" s="72"/>
      <c r="EH40" s="72"/>
      <c r="EI40" s="72"/>
      <c r="EJ40" s="72"/>
      <c r="EK40" s="72"/>
      <c r="EL40" s="72"/>
      <c r="EM40" s="72"/>
      <c r="EN40" s="72"/>
      <c r="EO40" s="72"/>
      <c r="EP40" s="72"/>
      <c r="EQ40" s="72"/>
      <c r="ER40" s="312">
        <f t="shared" si="8"/>
        <v>4</v>
      </c>
      <c r="ES40" s="72">
        <f t="shared" si="9"/>
        <v>1</v>
      </c>
      <c r="ET40" s="72" t="s">
        <v>1113</v>
      </c>
      <c r="EU40" s="7" t="s">
        <v>2384</v>
      </c>
      <c r="EV40" s="7" t="s">
        <v>1110</v>
      </c>
      <c r="EW40" s="7" t="s">
        <v>1801</v>
      </c>
      <c r="EX40" s="183" t="s">
        <v>1835</v>
      </c>
      <c r="EY40" s="313">
        <v>46178</v>
      </c>
      <c r="EZ40" s="313"/>
      <c r="FA40" s="183"/>
      <c r="FB40" s="313"/>
      <c r="FC40" s="7"/>
      <c r="FD40" s="7" t="s">
        <v>3074</v>
      </c>
      <c r="FE40" s="7">
        <f t="shared" si="10"/>
        <v>996</v>
      </c>
      <c r="FF40" s="72">
        <f t="shared" si="11"/>
        <v>20273</v>
      </c>
      <c r="FG40" t="s">
        <v>3515</v>
      </c>
    </row>
    <row r="41" spans="1:163" ht="17.25">
      <c r="A41" s="72">
        <v>464403745</v>
      </c>
      <c r="B41" s="304" t="s">
        <v>1464</v>
      </c>
      <c r="C41" s="72" t="s">
        <v>1775</v>
      </c>
      <c r="D41" s="72" t="s">
        <v>3620</v>
      </c>
      <c r="E41" s="72">
        <v>7858</v>
      </c>
      <c r="F41" s="72"/>
      <c r="G41" s="306"/>
      <c r="H41" s="306"/>
      <c r="I41" s="72">
        <v>7718</v>
      </c>
      <c r="J41" s="72">
        <v>7589</v>
      </c>
      <c r="K41" s="258">
        <f t="shared" si="12"/>
        <v>7724</v>
      </c>
      <c r="L41" s="258">
        <f t="shared" si="1"/>
        <v>7729</v>
      </c>
      <c r="M41" s="307">
        <v>1</v>
      </c>
      <c r="N41" s="72" t="s">
        <v>1280</v>
      </c>
      <c r="O41" s="72" t="s">
        <v>1281</v>
      </c>
      <c r="P41" s="72" t="s">
        <v>18</v>
      </c>
      <c r="Q41" s="255">
        <v>130579</v>
      </c>
      <c r="R41" s="66">
        <v>135</v>
      </c>
      <c r="S41" s="66">
        <f t="shared" si="13"/>
        <v>0</v>
      </c>
      <c r="T41" s="66">
        <v>4500</v>
      </c>
      <c r="U41" s="4" t="s">
        <v>1492</v>
      </c>
      <c r="V41" s="5">
        <f t="shared" si="3"/>
        <v>5.2987145616888449E-2</v>
      </c>
      <c r="W41" s="5">
        <f t="shared" si="4"/>
        <v>7.1456944092759232E-3</v>
      </c>
      <c r="X41" s="5" t="s">
        <v>1280</v>
      </c>
      <c r="Y41" s="72" t="str">
        <f t="shared" si="6"/>
        <v>PAID</v>
      </c>
      <c r="Z41" s="72" t="s">
        <v>1329</v>
      </c>
      <c r="AA41" s="72" t="s">
        <v>1329</v>
      </c>
      <c r="AB41" s="304"/>
      <c r="AC41" s="72">
        <v>20</v>
      </c>
      <c r="AD41" s="72" t="s">
        <v>3019</v>
      </c>
      <c r="AE41" s="308"/>
      <c r="AF41" s="309" t="s">
        <v>1129</v>
      </c>
      <c r="AG41" s="7" t="s">
        <v>1129</v>
      </c>
      <c r="AH41" s="72" t="s">
        <v>650</v>
      </c>
      <c r="AI41" s="7" t="s">
        <v>1129</v>
      </c>
      <c r="AJ41" s="7" t="s">
        <v>1129</v>
      </c>
      <c r="AK41" s="7" t="s">
        <v>1129</v>
      </c>
      <c r="AL41" s="7">
        <v>12224</v>
      </c>
      <c r="AM41" s="255">
        <v>130579</v>
      </c>
      <c r="AN41" s="258">
        <v>27</v>
      </c>
      <c r="AO41" s="306">
        <v>43</v>
      </c>
      <c r="AP41" s="306" t="str">
        <f t="shared" si="7"/>
        <v>FLOW</v>
      </c>
      <c r="AQ41" s="306"/>
      <c r="AR41" s="306"/>
      <c r="AS41" s="306"/>
      <c r="AT41" s="306"/>
      <c r="AU41" s="72" t="s">
        <v>1793</v>
      </c>
      <c r="AV41" s="310" t="s">
        <v>1465</v>
      </c>
      <c r="AW41" s="304" t="s">
        <v>206</v>
      </c>
      <c r="AX41" s="311">
        <v>45587</v>
      </c>
      <c r="AY41" s="72">
        <v>36</v>
      </c>
      <c r="AZ41" s="72" t="s">
        <v>1742</v>
      </c>
      <c r="BA41" s="7" t="s">
        <v>3512</v>
      </c>
      <c r="BB41" s="7"/>
      <c r="BC41" s="7"/>
      <c r="BD41" s="72"/>
      <c r="BE41" s="72"/>
      <c r="BF41" s="72"/>
      <c r="BG41" s="183"/>
      <c r="BH41" s="72"/>
      <c r="BI41" s="72"/>
      <c r="BJ41" s="72"/>
      <c r="BK41" s="72"/>
      <c r="BL41" s="72"/>
      <c r="BM41" s="72"/>
      <c r="BN41" s="72"/>
      <c r="BO41" s="72">
        <v>1</v>
      </c>
      <c r="BP41" s="72"/>
      <c r="BQ41" s="72"/>
      <c r="BR41" s="72"/>
      <c r="BS41" s="72"/>
      <c r="BT41" s="72"/>
      <c r="BU41" s="72"/>
      <c r="BV41" s="72"/>
      <c r="BW41" s="72"/>
      <c r="BX41" s="72"/>
      <c r="BY41" s="72"/>
      <c r="BZ41" s="72"/>
      <c r="CA41" s="72"/>
      <c r="CB41" s="72"/>
      <c r="CC41" s="72"/>
      <c r="CD41" s="72">
        <v>1</v>
      </c>
      <c r="CE41" s="72"/>
      <c r="CF41" s="72"/>
      <c r="CG41" s="72"/>
      <c r="CH41" s="72"/>
      <c r="CI41" s="72"/>
      <c r="CJ41" s="72"/>
      <c r="CK41" s="72"/>
      <c r="CL41" s="72"/>
      <c r="CM41" s="72"/>
      <c r="CN41" s="72"/>
      <c r="CO41" s="72"/>
      <c r="CP41" s="72"/>
      <c r="CQ41" s="72"/>
      <c r="CR41" s="72"/>
      <c r="CS41" s="72"/>
      <c r="CT41" s="72"/>
      <c r="CU41" s="72"/>
      <c r="CV41" s="72"/>
      <c r="CW41" s="72"/>
      <c r="CX41" s="72"/>
      <c r="CY41" s="72"/>
      <c r="CZ41" s="72"/>
      <c r="DA41" s="72"/>
      <c r="DB41" s="72"/>
      <c r="DC41" s="72"/>
      <c r="DD41" s="72"/>
      <c r="DE41" s="72"/>
      <c r="DF41" s="72"/>
      <c r="DG41" s="72"/>
      <c r="DH41" s="72"/>
      <c r="DI41" s="72"/>
      <c r="DJ41" s="72"/>
      <c r="DK41" s="72"/>
      <c r="DL41" s="72"/>
      <c r="DM41" s="72"/>
      <c r="DN41" s="72"/>
      <c r="DO41" s="72"/>
      <c r="DP41" s="72"/>
      <c r="DQ41" s="72"/>
      <c r="DR41" s="72"/>
      <c r="DS41" s="72"/>
      <c r="DT41" s="72"/>
      <c r="DU41" s="72"/>
      <c r="DV41" s="72"/>
      <c r="DW41" s="72"/>
      <c r="DX41" s="72"/>
      <c r="DY41" s="72"/>
      <c r="DZ41" s="72"/>
      <c r="EA41" s="72"/>
      <c r="EB41" s="72"/>
      <c r="EC41" s="72"/>
      <c r="ED41" s="72"/>
      <c r="EE41" s="72"/>
      <c r="EF41" s="72"/>
      <c r="EG41" s="72"/>
      <c r="EH41" s="72"/>
      <c r="EI41" s="72"/>
      <c r="EJ41" s="72"/>
      <c r="EK41" s="72"/>
      <c r="EL41" s="72"/>
      <c r="EM41" s="72"/>
      <c r="EN41" s="72"/>
      <c r="EO41" s="72"/>
      <c r="EP41" s="72"/>
      <c r="EQ41" s="72"/>
      <c r="ER41" s="312">
        <f t="shared" si="8"/>
        <v>2</v>
      </c>
      <c r="ES41" s="72">
        <f t="shared" si="9"/>
        <v>1</v>
      </c>
      <c r="ET41" s="72" t="s">
        <v>1113</v>
      </c>
      <c r="EU41" s="7" t="s">
        <v>2385</v>
      </c>
      <c r="EV41" s="7" t="s">
        <v>1110</v>
      </c>
      <c r="EW41" s="7" t="s">
        <v>1806</v>
      </c>
      <c r="EX41" s="183" t="s">
        <v>1836</v>
      </c>
      <c r="EY41" s="313">
        <v>46193</v>
      </c>
      <c r="EZ41" s="313"/>
      <c r="FA41" s="183"/>
      <c r="FB41" s="313"/>
      <c r="FC41" s="7"/>
      <c r="FD41" s="7" t="s">
        <v>3075</v>
      </c>
      <c r="FE41" s="7">
        <f t="shared" si="10"/>
        <v>7724</v>
      </c>
      <c r="FF41" s="72">
        <f t="shared" si="11"/>
        <v>15587</v>
      </c>
      <c r="FG41" t="s">
        <v>3515</v>
      </c>
    </row>
    <row r="42" spans="1:163" ht="17.25">
      <c r="A42" s="72">
        <v>465370258</v>
      </c>
      <c r="B42" s="304" t="s">
        <v>1509</v>
      </c>
      <c r="C42" s="72"/>
      <c r="D42" s="72"/>
      <c r="E42" s="72"/>
      <c r="F42" s="72"/>
      <c r="G42" s="306"/>
      <c r="H42" s="306"/>
      <c r="I42" s="72">
        <v>5951</v>
      </c>
      <c r="J42" s="72">
        <v>35597</v>
      </c>
      <c r="K42" s="258">
        <f t="shared" si="12"/>
        <v>7409</v>
      </c>
      <c r="L42" s="258">
        <f t="shared" si="1"/>
        <v>43686</v>
      </c>
      <c r="M42" s="315">
        <v>6</v>
      </c>
      <c r="N42" s="72" t="s">
        <v>1231</v>
      </c>
      <c r="O42" s="72" t="s">
        <v>1232</v>
      </c>
      <c r="P42" s="72" t="s">
        <v>42</v>
      </c>
      <c r="Q42" s="255">
        <v>129581</v>
      </c>
      <c r="R42" s="66">
        <v>1567</v>
      </c>
      <c r="S42" s="66">
        <f t="shared" si="13"/>
        <v>0</v>
      </c>
      <c r="T42" s="66">
        <v>4451</v>
      </c>
      <c r="U42" s="4" t="s">
        <v>1129</v>
      </c>
      <c r="V42" s="5">
        <f t="shared" si="3"/>
        <v>0.26346223052665607</v>
      </c>
      <c r="W42" s="5">
        <f t="shared" si="4"/>
        <v>5.4433306332947066E-2</v>
      </c>
      <c r="X42" s="5" t="str">
        <f t="shared" si="5"/>
        <v>FLOW</v>
      </c>
      <c r="Y42" s="72" t="str">
        <f t="shared" si="6"/>
        <v>OS</v>
      </c>
      <c r="Z42" s="72" t="s">
        <v>1129</v>
      </c>
      <c r="AA42" s="72" t="s">
        <v>2056</v>
      </c>
      <c r="AB42" s="304" t="s">
        <v>3530</v>
      </c>
      <c r="AC42" s="72"/>
      <c r="AD42" s="72" t="s">
        <v>3021</v>
      </c>
      <c r="AE42" s="308"/>
      <c r="AF42" s="309" t="s">
        <v>1797</v>
      </c>
      <c r="AG42" s="7" t="s">
        <v>1129</v>
      </c>
      <c r="AH42" s="72" t="s">
        <v>780</v>
      </c>
      <c r="AI42" s="7" t="s">
        <v>1129</v>
      </c>
      <c r="AJ42" s="7" t="s">
        <v>1129</v>
      </c>
      <c r="AK42" s="7" t="s">
        <v>1129</v>
      </c>
      <c r="AL42" s="7">
        <v>41615</v>
      </c>
      <c r="AM42" s="255">
        <v>129581</v>
      </c>
      <c r="AN42" s="258">
        <v>178</v>
      </c>
      <c r="AO42" s="306">
        <v>194</v>
      </c>
      <c r="AP42" s="306" t="str">
        <f t="shared" si="7"/>
        <v>FLOW</v>
      </c>
      <c r="AQ42" s="306"/>
      <c r="AR42" s="306"/>
      <c r="AS42" s="306"/>
      <c r="AT42" s="306"/>
      <c r="AU42" s="72" t="s">
        <v>943</v>
      </c>
      <c r="AV42" s="310" t="s">
        <v>1622</v>
      </c>
      <c r="AW42" s="304" t="s">
        <v>318</v>
      </c>
      <c r="AX42" s="311">
        <v>45687</v>
      </c>
      <c r="AY42" s="72">
        <v>36</v>
      </c>
      <c r="AZ42" s="72" t="s">
        <v>1742</v>
      </c>
      <c r="BA42" s="7" t="s">
        <v>3512</v>
      </c>
      <c r="BB42" s="7"/>
      <c r="BC42" s="7"/>
      <c r="BD42" s="72"/>
      <c r="BE42" s="72"/>
      <c r="BF42" s="72"/>
      <c r="BG42" s="183"/>
      <c r="BH42" s="72"/>
      <c r="BI42" s="72"/>
      <c r="BJ42" s="72"/>
      <c r="BK42" s="72"/>
      <c r="BL42" s="72"/>
      <c r="BM42" s="72"/>
      <c r="BN42" s="72"/>
      <c r="BO42" s="72"/>
      <c r="BP42" s="72"/>
      <c r="BQ42" s="72"/>
      <c r="BR42" s="72">
        <v>1</v>
      </c>
      <c r="BS42" s="72"/>
      <c r="BT42" s="72"/>
      <c r="BU42" s="72"/>
      <c r="BV42" s="72"/>
      <c r="BW42" s="72"/>
      <c r="BX42" s="72"/>
      <c r="BY42" s="72"/>
      <c r="BZ42" s="72"/>
      <c r="CA42" s="72"/>
      <c r="CB42" s="72"/>
      <c r="CC42" s="72"/>
      <c r="CD42" s="72"/>
      <c r="CE42" s="72"/>
      <c r="CF42" s="72"/>
      <c r="CG42" s="72"/>
      <c r="CH42" s="72"/>
      <c r="CI42" s="72"/>
      <c r="CJ42" s="72"/>
      <c r="CK42" s="72"/>
      <c r="CL42" s="72"/>
      <c r="CM42" s="72"/>
      <c r="CN42" s="72"/>
      <c r="CO42" s="72"/>
      <c r="CP42" s="72"/>
      <c r="CQ42" s="72"/>
      <c r="CR42" s="72"/>
      <c r="CS42" s="72"/>
      <c r="CT42" s="72"/>
      <c r="CU42" s="72"/>
      <c r="CV42" s="72"/>
      <c r="CW42" s="72"/>
      <c r="CX42" s="72"/>
      <c r="CY42" s="72"/>
      <c r="CZ42" s="72"/>
      <c r="DA42" s="72"/>
      <c r="DB42" s="72"/>
      <c r="DC42" s="72"/>
      <c r="DD42" s="72"/>
      <c r="DE42" s="72"/>
      <c r="DF42" s="72"/>
      <c r="DG42" s="72"/>
      <c r="DH42" s="72"/>
      <c r="DI42" s="72"/>
      <c r="DJ42" s="72"/>
      <c r="DK42" s="72"/>
      <c r="DL42" s="72"/>
      <c r="DM42" s="72"/>
      <c r="DN42" s="72"/>
      <c r="DO42" s="72"/>
      <c r="DP42" s="72"/>
      <c r="DQ42" s="72"/>
      <c r="DR42" s="72"/>
      <c r="DS42" s="72"/>
      <c r="DT42" s="72"/>
      <c r="DU42" s="72"/>
      <c r="DV42" s="72"/>
      <c r="DW42" s="72"/>
      <c r="DX42" s="72"/>
      <c r="DY42" s="72"/>
      <c r="DZ42" s="72"/>
      <c r="EA42" s="72"/>
      <c r="EB42" s="72"/>
      <c r="EC42" s="72"/>
      <c r="ED42" s="72"/>
      <c r="EE42" s="72"/>
      <c r="EF42" s="72"/>
      <c r="EG42" s="72"/>
      <c r="EH42" s="72"/>
      <c r="EI42" s="72"/>
      <c r="EJ42" s="72"/>
      <c r="EK42" s="72"/>
      <c r="EL42" s="72"/>
      <c r="EM42" s="72"/>
      <c r="EN42" s="72"/>
      <c r="EO42" s="72"/>
      <c r="EP42" s="72"/>
      <c r="EQ42" s="72"/>
      <c r="ER42" s="312">
        <f t="shared" si="8"/>
        <v>1</v>
      </c>
      <c r="ES42" s="72">
        <f t="shared" si="9"/>
        <v>1</v>
      </c>
      <c r="ET42" s="72" t="s">
        <v>1116</v>
      </c>
      <c r="EU42" s="7" t="s">
        <v>2386</v>
      </c>
      <c r="EV42" s="7" t="s">
        <v>1110</v>
      </c>
      <c r="EW42" s="7" t="s">
        <v>1801</v>
      </c>
      <c r="EX42" s="183" t="s">
        <v>1837</v>
      </c>
      <c r="EY42" s="313">
        <v>46179</v>
      </c>
      <c r="EZ42" s="313"/>
      <c r="FA42" s="183"/>
      <c r="FB42" s="313"/>
      <c r="FC42" s="7"/>
      <c r="FD42" s="7" t="s">
        <v>3076</v>
      </c>
      <c r="FE42" s="7">
        <f t="shared" si="10"/>
        <v>7409</v>
      </c>
      <c r="FF42" s="72">
        <f t="shared" si="11"/>
        <v>43686</v>
      </c>
      <c r="FG42" t="s">
        <v>3515</v>
      </c>
    </row>
    <row r="43" spans="1:163" ht="17.25">
      <c r="A43" s="72">
        <v>466373007</v>
      </c>
      <c r="B43" s="304" t="s">
        <v>636</v>
      </c>
      <c r="C43" s="72"/>
      <c r="D43" s="72"/>
      <c r="E43" s="72"/>
      <c r="F43" s="72"/>
      <c r="G43" s="306"/>
      <c r="H43" s="306"/>
      <c r="I43" s="72">
        <v>4189</v>
      </c>
      <c r="J43" s="72">
        <v>16752</v>
      </c>
      <c r="K43" s="258">
        <f t="shared" si="12"/>
        <v>4787</v>
      </c>
      <c r="L43" s="258">
        <f t="shared" si="1"/>
        <v>21801</v>
      </c>
      <c r="M43" s="315">
        <v>4</v>
      </c>
      <c r="N43" s="72" t="s">
        <v>1231</v>
      </c>
      <c r="O43" s="72" t="s">
        <v>1232</v>
      </c>
      <c r="P43" s="72" t="s">
        <v>34</v>
      </c>
      <c r="Q43" s="255">
        <v>128814</v>
      </c>
      <c r="R43" s="66">
        <v>602</v>
      </c>
      <c r="S43" s="66">
        <f t="shared" si="13"/>
        <v>0</v>
      </c>
      <c r="T43" s="66">
        <v>4500</v>
      </c>
      <c r="U43" s="4" t="s">
        <v>1231</v>
      </c>
      <c r="V43" s="5">
        <f t="shared" si="3"/>
        <v>0.44204389451192488</v>
      </c>
      <c r="W43" s="5">
        <f t="shared" si="4"/>
        <v>4.2292072749968983E-2</v>
      </c>
      <c r="X43" s="5" t="s">
        <v>1280</v>
      </c>
      <c r="Y43" s="72" t="str">
        <f t="shared" si="6"/>
        <v>PTP</v>
      </c>
      <c r="Z43" s="72" t="s">
        <v>1329</v>
      </c>
      <c r="AA43" s="72" t="s">
        <v>1329</v>
      </c>
      <c r="AB43" s="304"/>
      <c r="AC43" s="72">
        <v>26</v>
      </c>
      <c r="AD43" s="72" t="s">
        <v>3022</v>
      </c>
      <c r="AE43" s="308"/>
      <c r="AF43" s="309" t="s">
        <v>1797</v>
      </c>
      <c r="AG43" s="7" t="s">
        <v>1129</v>
      </c>
      <c r="AH43" s="72" t="s">
        <v>626</v>
      </c>
      <c r="AI43" s="7" t="s">
        <v>1129</v>
      </c>
      <c r="AJ43" s="7" t="s">
        <v>1129</v>
      </c>
      <c r="AK43" s="7" t="s">
        <v>1129</v>
      </c>
      <c r="AL43" s="7">
        <v>21854</v>
      </c>
      <c r="AM43" s="255">
        <v>128814</v>
      </c>
      <c r="AN43" s="258">
        <v>116</v>
      </c>
      <c r="AO43" s="306">
        <v>132</v>
      </c>
      <c r="AP43" s="306" t="str">
        <f t="shared" si="7"/>
        <v>FLOW</v>
      </c>
      <c r="AQ43" s="306"/>
      <c r="AR43" s="306"/>
      <c r="AS43" s="306"/>
      <c r="AT43" s="306"/>
      <c r="AU43" s="72" t="s">
        <v>943</v>
      </c>
      <c r="AV43" s="310" t="s">
        <v>637</v>
      </c>
      <c r="AW43" s="304" t="s">
        <v>638</v>
      </c>
      <c r="AX43" s="311">
        <v>45829</v>
      </c>
      <c r="AY43" s="72">
        <v>48</v>
      </c>
      <c r="AZ43" s="72" t="s">
        <v>1742</v>
      </c>
      <c r="BA43" s="7" t="s">
        <v>3512</v>
      </c>
      <c r="BB43" s="7"/>
      <c r="BC43" s="7"/>
      <c r="BD43" s="72"/>
      <c r="BE43" s="72"/>
      <c r="BF43" s="72"/>
      <c r="BG43" s="183"/>
      <c r="BH43" s="72"/>
      <c r="BI43" s="72"/>
      <c r="BJ43" s="72"/>
      <c r="BK43" s="72"/>
      <c r="BL43" s="72"/>
      <c r="BM43" s="72"/>
      <c r="BN43" s="72"/>
      <c r="BO43" s="72">
        <v>1</v>
      </c>
      <c r="BP43" s="72"/>
      <c r="BQ43" s="72"/>
      <c r="BR43" s="72"/>
      <c r="BS43" s="72"/>
      <c r="BT43" s="72"/>
      <c r="BU43" s="72"/>
      <c r="BV43" s="72"/>
      <c r="BW43" s="72"/>
      <c r="BX43" s="72"/>
      <c r="BY43" s="72"/>
      <c r="BZ43" s="72"/>
      <c r="CA43" s="72"/>
      <c r="CB43" s="72"/>
      <c r="CC43" s="72"/>
      <c r="CD43" s="72"/>
      <c r="CE43" s="72"/>
      <c r="CF43" s="72"/>
      <c r="CG43" s="72"/>
      <c r="CH43" s="72"/>
      <c r="CI43" s="72"/>
      <c r="CJ43" s="72"/>
      <c r="CK43" s="72"/>
      <c r="CL43" s="72"/>
      <c r="CM43" s="72"/>
      <c r="CN43" s="72"/>
      <c r="CO43" s="72"/>
      <c r="CP43" s="72"/>
      <c r="CQ43" s="72"/>
      <c r="CR43" s="72"/>
      <c r="CS43" s="72"/>
      <c r="CT43" s="72"/>
      <c r="CU43" s="72"/>
      <c r="CV43" s="72"/>
      <c r="CW43" s="72"/>
      <c r="CX43" s="72"/>
      <c r="CY43" s="72"/>
      <c r="CZ43" s="72"/>
      <c r="DA43" s="72"/>
      <c r="DB43" s="72"/>
      <c r="DC43" s="72"/>
      <c r="DD43" s="72"/>
      <c r="DE43" s="72"/>
      <c r="DF43" s="72"/>
      <c r="DG43" s="72"/>
      <c r="DH43" s="72"/>
      <c r="DI43" s="72"/>
      <c r="DJ43" s="72"/>
      <c r="DK43" s="72"/>
      <c r="DL43" s="72"/>
      <c r="DM43" s="72"/>
      <c r="DN43" s="72"/>
      <c r="DO43" s="72"/>
      <c r="DP43" s="72"/>
      <c r="DQ43" s="72"/>
      <c r="DR43" s="72"/>
      <c r="DS43" s="72"/>
      <c r="DT43" s="72"/>
      <c r="DU43" s="72"/>
      <c r="DV43" s="72"/>
      <c r="DW43" s="72"/>
      <c r="DX43" s="72"/>
      <c r="DY43" s="72"/>
      <c r="DZ43" s="72"/>
      <c r="EA43" s="72"/>
      <c r="EB43" s="72"/>
      <c r="EC43" s="72"/>
      <c r="ED43" s="72"/>
      <c r="EE43" s="72"/>
      <c r="EF43" s="72"/>
      <c r="EG43" s="72"/>
      <c r="EH43" s="72"/>
      <c r="EI43" s="72"/>
      <c r="EJ43" s="72"/>
      <c r="EK43" s="72"/>
      <c r="EL43" s="72"/>
      <c r="EM43" s="72"/>
      <c r="EN43" s="72"/>
      <c r="EO43" s="72"/>
      <c r="EP43" s="72"/>
      <c r="EQ43" s="72"/>
      <c r="ER43" s="312">
        <f t="shared" si="8"/>
        <v>1</v>
      </c>
      <c r="ES43" s="72">
        <f t="shared" si="9"/>
        <v>1</v>
      </c>
      <c r="ET43" s="72" t="s">
        <v>1115</v>
      </c>
      <c r="EU43" s="7" t="s">
        <v>2387</v>
      </c>
      <c r="EV43" s="7" t="s">
        <v>1110</v>
      </c>
      <c r="EW43" s="7" t="s">
        <v>1801</v>
      </c>
      <c r="EX43" s="183" t="s">
        <v>1838</v>
      </c>
      <c r="EY43" s="313">
        <v>46178</v>
      </c>
      <c r="EZ43" s="313"/>
      <c r="FA43" s="183"/>
      <c r="FB43" s="313"/>
      <c r="FC43" s="7"/>
      <c r="FD43" s="7" t="s">
        <v>3077</v>
      </c>
      <c r="FE43" s="7">
        <f t="shared" si="10"/>
        <v>4787</v>
      </c>
      <c r="FF43" s="72">
        <f t="shared" si="11"/>
        <v>21801</v>
      </c>
      <c r="FG43" t="s">
        <v>3515</v>
      </c>
    </row>
    <row r="44" spans="1:163" ht="17.25">
      <c r="A44" s="72">
        <v>462722443</v>
      </c>
      <c r="B44" s="304" t="s">
        <v>2176</v>
      </c>
      <c r="C44" s="72" t="s">
        <v>1775</v>
      </c>
      <c r="D44" s="72" t="s">
        <v>2347</v>
      </c>
      <c r="E44" s="72">
        <v>6200</v>
      </c>
      <c r="F44" s="72"/>
      <c r="G44" s="306"/>
      <c r="H44" s="306"/>
      <c r="I44" s="72">
        <v>6049</v>
      </c>
      <c r="J44" s="72">
        <v>5554</v>
      </c>
      <c r="K44" s="258">
        <f t="shared" ref="K44:K75" si="14">IF((J44+R44)&lt;=I44+R44,(J44+R44),((I44-(I44*(M44+1)-(I44+J44)))+R44))</f>
        <v>5648</v>
      </c>
      <c r="L44" s="258">
        <f t="shared" si="1"/>
        <v>5488</v>
      </c>
      <c r="M44" s="307">
        <v>1</v>
      </c>
      <c r="N44" s="72" t="s">
        <v>1280</v>
      </c>
      <c r="O44" s="72" t="s">
        <v>1281</v>
      </c>
      <c r="P44" s="72" t="s">
        <v>333</v>
      </c>
      <c r="Q44" s="255">
        <v>128004</v>
      </c>
      <c r="R44" s="66">
        <v>94</v>
      </c>
      <c r="S44" s="66">
        <f t="shared" si="13"/>
        <v>0</v>
      </c>
      <c r="T44" s="66">
        <v>3150</v>
      </c>
      <c r="U44" s="4" t="s">
        <v>1129</v>
      </c>
      <c r="V44" s="5">
        <f t="shared" si="3"/>
        <v>7.3118409095499631E-2</v>
      </c>
      <c r="W44" s="5">
        <f t="shared" si="4"/>
        <v>7.0047822939749522E-3</v>
      </c>
      <c r="X44" s="5" t="str">
        <f t="shared" si="5"/>
        <v>STABLE</v>
      </c>
      <c r="Y44" s="72" t="str">
        <f t="shared" si="6"/>
        <v>PAID</v>
      </c>
      <c r="Z44" s="72" t="s">
        <v>1129</v>
      </c>
      <c r="AA44" s="72" t="s">
        <v>1281</v>
      </c>
      <c r="AB44" s="304"/>
      <c r="AC44" s="72"/>
      <c r="AD44" s="72" t="s">
        <v>3022</v>
      </c>
      <c r="AE44" s="308"/>
      <c r="AF44" s="309"/>
      <c r="AG44" s="7"/>
      <c r="AH44" s="72" t="s">
        <v>908</v>
      </c>
      <c r="AI44" s="7"/>
      <c r="AJ44" s="7"/>
      <c r="AK44" s="7"/>
      <c r="AL44" s="7">
        <v>8798</v>
      </c>
      <c r="AM44" s="255">
        <v>128004</v>
      </c>
      <c r="AN44" s="258">
        <v>27</v>
      </c>
      <c r="AO44" s="306">
        <v>12</v>
      </c>
      <c r="AP44" s="306" t="str">
        <f t="shared" si="7"/>
        <v>STABLE</v>
      </c>
      <c r="AQ44" s="306"/>
      <c r="AR44" s="306"/>
      <c r="AS44" s="306"/>
      <c r="AT44" s="306"/>
      <c r="AU44" s="72" t="s">
        <v>1129</v>
      </c>
      <c r="AV44" s="310" t="s">
        <v>2318</v>
      </c>
      <c r="AW44" s="304" t="s">
        <v>117</v>
      </c>
      <c r="AX44" s="311">
        <v>45411</v>
      </c>
      <c r="AY44" s="72">
        <v>48</v>
      </c>
      <c r="AZ44" s="72" t="s">
        <v>2057</v>
      </c>
      <c r="BA44" s="7" t="s">
        <v>3513</v>
      </c>
      <c r="BB44" s="7"/>
      <c r="BC44" s="7"/>
      <c r="BD44" s="72"/>
      <c r="BE44" s="72"/>
      <c r="BF44" s="72"/>
      <c r="BG44" s="183"/>
      <c r="BH44" s="72"/>
      <c r="BI44" s="72"/>
      <c r="BJ44" s="72"/>
      <c r="BK44" s="72"/>
      <c r="BL44" s="72"/>
      <c r="BM44" s="72"/>
      <c r="BN44" s="72"/>
      <c r="BO44" s="72"/>
      <c r="BP44" s="72"/>
      <c r="BQ44" s="72"/>
      <c r="BR44" s="72"/>
      <c r="BS44" s="72"/>
      <c r="BT44" s="72"/>
      <c r="BU44" s="72"/>
      <c r="BV44" s="72"/>
      <c r="BW44" s="72"/>
      <c r="BX44" s="72"/>
      <c r="BY44" s="72"/>
      <c r="BZ44" s="72"/>
      <c r="CA44" s="72"/>
      <c r="CB44" s="72"/>
      <c r="CC44" s="72"/>
      <c r="CD44" s="72"/>
      <c r="CE44" s="72"/>
      <c r="CF44" s="72"/>
      <c r="CG44" s="72"/>
      <c r="CH44" s="72"/>
      <c r="CI44" s="72"/>
      <c r="CJ44" s="72">
        <v>1</v>
      </c>
      <c r="CK44" s="72"/>
      <c r="CL44" s="72"/>
      <c r="CM44" s="72"/>
      <c r="CN44" s="72"/>
      <c r="CO44" s="72"/>
      <c r="CP44" s="72"/>
      <c r="CQ44" s="72"/>
      <c r="CR44" s="72"/>
      <c r="CS44" s="72">
        <v>1</v>
      </c>
      <c r="CT44" s="72"/>
      <c r="CU44" s="72"/>
      <c r="CV44" s="72"/>
      <c r="CW44" s="72"/>
      <c r="CX44" s="72"/>
      <c r="CY44" s="72"/>
      <c r="CZ44" s="72"/>
      <c r="DA44" s="72"/>
      <c r="DB44" s="72"/>
      <c r="DC44" s="72"/>
      <c r="DD44" s="72"/>
      <c r="DE44" s="72"/>
      <c r="DF44" s="72"/>
      <c r="DG44" s="72"/>
      <c r="DH44" s="72"/>
      <c r="DI44" s="72"/>
      <c r="DJ44" s="72"/>
      <c r="DK44" s="72"/>
      <c r="DL44" s="72"/>
      <c r="DM44" s="72"/>
      <c r="DN44" s="72"/>
      <c r="DO44" s="72"/>
      <c r="DP44" s="72"/>
      <c r="DQ44" s="72"/>
      <c r="DR44" s="72"/>
      <c r="DS44" s="72"/>
      <c r="DT44" s="72"/>
      <c r="DU44" s="72"/>
      <c r="DV44" s="72"/>
      <c r="DW44" s="72"/>
      <c r="DX44" s="72"/>
      <c r="DY44" s="72"/>
      <c r="DZ44" s="72"/>
      <c r="EA44" s="72"/>
      <c r="EB44" s="72"/>
      <c r="EC44" s="72"/>
      <c r="ED44" s="72"/>
      <c r="EE44" s="72"/>
      <c r="EF44" s="72"/>
      <c r="EG44" s="72"/>
      <c r="EH44" s="72"/>
      <c r="EI44" s="72"/>
      <c r="EJ44" s="72"/>
      <c r="EK44" s="72"/>
      <c r="EL44" s="72"/>
      <c r="EM44" s="72"/>
      <c r="EN44" s="72"/>
      <c r="EO44" s="72"/>
      <c r="EP44" s="72"/>
      <c r="EQ44" s="72"/>
      <c r="ER44" s="312">
        <f t="shared" si="8"/>
        <v>2</v>
      </c>
      <c r="ES44" s="72">
        <f t="shared" si="9"/>
        <v>1</v>
      </c>
      <c r="ET44" s="72" t="s">
        <v>1125</v>
      </c>
      <c r="EU44" s="7" t="s">
        <v>2388</v>
      </c>
      <c r="EV44" s="7" t="s">
        <v>1110</v>
      </c>
      <c r="EW44" s="7" t="s">
        <v>1820</v>
      </c>
      <c r="EX44" s="183" t="s">
        <v>3564</v>
      </c>
      <c r="EY44" s="313">
        <v>46188</v>
      </c>
      <c r="EZ44" s="313"/>
      <c r="FA44" s="183"/>
      <c r="FB44" s="313"/>
      <c r="FC44" s="7"/>
      <c r="FD44" s="7" t="s">
        <v>3078</v>
      </c>
      <c r="FE44" s="7">
        <f t="shared" si="10"/>
        <v>5648</v>
      </c>
      <c r="FF44" s="72">
        <f t="shared" si="11"/>
        <v>11688</v>
      </c>
      <c r="FG44" t="s">
        <v>3515</v>
      </c>
    </row>
    <row r="45" spans="1:163" ht="17.25">
      <c r="A45" s="72">
        <v>466589208</v>
      </c>
      <c r="B45" s="304" t="s">
        <v>471</v>
      </c>
      <c r="C45" s="72"/>
      <c r="D45" s="72"/>
      <c r="E45" s="72"/>
      <c r="F45" s="72"/>
      <c r="G45" s="306"/>
      <c r="H45" s="306"/>
      <c r="I45" s="72">
        <v>5577</v>
      </c>
      <c r="J45" s="72">
        <v>5260</v>
      </c>
      <c r="K45" s="258">
        <f t="shared" si="14"/>
        <v>5390</v>
      </c>
      <c r="L45" s="258">
        <f t="shared" si="1"/>
        <v>11092</v>
      </c>
      <c r="M45" s="307">
        <v>1</v>
      </c>
      <c r="N45" s="72" t="s">
        <v>1231</v>
      </c>
      <c r="O45" s="72" t="s">
        <v>1232</v>
      </c>
      <c r="P45" s="72" t="s">
        <v>49</v>
      </c>
      <c r="Q45" s="255">
        <v>127090</v>
      </c>
      <c r="R45" s="66">
        <v>130</v>
      </c>
      <c r="S45" s="66">
        <f t="shared" si="13"/>
        <v>0</v>
      </c>
      <c r="T45" s="66">
        <v>1799.75</v>
      </c>
      <c r="U45" s="4" t="s">
        <v>1486</v>
      </c>
      <c r="V45" s="5">
        <f t="shared" si="3"/>
        <v>0.10948028925366066</v>
      </c>
      <c r="W45" s="5">
        <f t="shared" si="4"/>
        <v>6.9547653334370539E-3</v>
      </c>
      <c r="X45" s="5" t="s">
        <v>1280</v>
      </c>
      <c r="Y45" s="72" t="str">
        <f t="shared" si="6"/>
        <v>MPTP</v>
      </c>
      <c r="Z45" s="72" t="s">
        <v>1327</v>
      </c>
      <c r="AA45" s="72" t="s">
        <v>1327</v>
      </c>
      <c r="AB45" s="304" t="s">
        <v>3024</v>
      </c>
      <c r="AC45" s="72">
        <v>24</v>
      </c>
      <c r="AD45" s="72" t="s">
        <v>3022</v>
      </c>
      <c r="AE45" s="308"/>
      <c r="AF45" s="309" t="s">
        <v>1129</v>
      </c>
      <c r="AG45" s="7" t="s">
        <v>1129</v>
      </c>
      <c r="AH45" s="72" t="s">
        <v>463</v>
      </c>
      <c r="AI45" s="7" t="s">
        <v>1129</v>
      </c>
      <c r="AJ45" s="7" t="s">
        <v>1129</v>
      </c>
      <c r="AK45" s="7" t="s">
        <v>1129</v>
      </c>
      <c r="AL45" s="7">
        <v>7189.75</v>
      </c>
      <c r="AM45" s="255">
        <v>127090</v>
      </c>
      <c r="AN45" s="258">
        <v>27</v>
      </c>
      <c r="AO45" s="306">
        <v>43</v>
      </c>
      <c r="AP45" s="306" t="str">
        <f t="shared" si="7"/>
        <v>FLOW</v>
      </c>
      <c r="AQ45" s="306"/>
      <c r="AR45" s="306"/>
      <c r="AS45" s="306"/>
      <c r="AT45" s="306"/>
      <c r="AU45" s="72" t="s">
        <v>1793</v>
      </c>
      <c r="AV45" s="310" t="s">
        <v>472</v>
      </c>
      <c r="AW45" s="304" t="s">
        <v>393</v>
      </c>
      <c r="AX45" s="311">
        <v>45866</v>
      </c>
      <c r="AY45" s="72">
        <v>36</v>
      </c>
      <c r="AZ45" s="72" t="s">
        <v>1742</v>
      </c>
      <c r="BA45" s="7" t="s">
        <v>3513</v>
      </c>
      <c r="BB45" s="7"/>
      <c r="BC45" s="7"/>
      <c r="BD45" s="72"/>
      <c r="BE45" s="72"/>
      <c r="BF45" s="72"/>
      <c r="BG45" s="183"/>
      <c r="BH45" s="72"/>
      <c r="BI45" s="72">
        <v>1</v>
      </c>
      <c r="BJ45" s="72"/>
      <c r="BK45" s="72"/>
      <c r="BL45" s="72"/>
      <c r="BM45" s="72"/>
      <c r="BN45" s="72"/>
      <c r="BO45" s="72"/>
      <c r="BP45" s="72"/>
      <c r="BQ45" s="72"/>
      <c r="BR45" s="72"/>
      <c r="BS45" s="72"/>
      <c r="BT45" s="72"/>
      <c r="BU45" s="72"/>
      <c r="BV45" s="72"/>
      <c r="BW45" s="72"/>
      <c r="BX45" s="72"/>
      <c r="BY45" s="72"/>
      <c r="BZ45" s="72"/>
      <c r="CA45" s="72"/>
      <c r="CB45" s="72"/>
      <c r="CC45" s="72"/>
      <c r="CD45" s="72"/>
      <c r="CE45" s="72"/>
      <c r="CF45" s="72"/>
      <c r="CG45" s="72"/>
      <c r="CH45" s="72"/>
      <c r="CI45" s="72"/>
      <c r="CJ45" s="72"/>
      <c r="CK45" s="72"/>
      <c r="CL45" s="72"/>
      <c r="CM45" s="72"/>
      <c r="CN45" s="72"/>
      <c r="CO45" s="72"/>
      <c r="CP45" s="72"/>
      <c r="CQ45" s="72"/>
      <c r="CR45" s="72"/>
      <c r="CS45" s="72"/>
      <c r="CT45" s="72"/>
      <c r="CU45" s="72"/>
      <c r="CV45" s="72"/>
      <c r="CW45" s="72"/>
      <c r="CX45" s="72"/>
      <c r="CY45" s="72"/>
      <c r="CZ45" s="72"/>
      <c r="DA45" s="72"/>
      <c r="DB45" s="72"/>
      <c r="DC45" s="72"/>
      <c r="DD45" s="72"/>
      <c r="DE45" s="72"/>
      <c r="DF45" s="72"/>
      <c r="DG45" s="72"/>
      <c r="DH45" s="72"/>
      <c r="DI45" s="72"/>
      <c r="DJ45" s="72"/>
      <c r="DK45" s="72"/>
      <c r="DL45" s="72"/>
      <c r="DM45" s="72"/>
      <c r="DN45" s="72"/>
      <c r="DO45" s="72"/>
      <c r="DP45" s="72"/>
      <c r="DQ45" s="72"/>
      <c r="DR45" s="72"/>
      <c r="DS45" s="72"/>
      <c r="DT45" s="72"/>
      <c r="DU45" s="72"/>
      <c r="DV45" s="72"/>
      <c r="DW45" s="72"/>
      <c r="DX45" s="72"/>
      <c r="DY45" s="72"/>
      <c r="DZ45" s="72"/>
      <c r="EA45" s="72"/>
      <c r="EB45" s="72"/>
      <c r="EC45" s="72"/>
      <c r="ED45" s="72"/>
      <c r="EE45" s="72"/>
      <c r="EF45" s="72"/>
      <c r="EG45" s="72"/>
      <c r="EH45" s="72"/>
      <c r="EI45" s="72"/>
      <c r="EJ45" s="72"/>
      <c r="EK45" s="72"/>
      <c r="EL45" s="72"/>
      <c r="EM45" s="72"/>
      <c r="EN45" s="72"/>
      <c r="EO45" s="72"/>
      <c r="EP45" s="72"/>
      <c r="EQ45" s="72"/>
      <c r="ER45" s="312">
        <f t="shared" si="8"/>
        <v>1</v>
      </c>
      <c r="ES45" s="72">
        <f t="shared" si="9"/>
        <v>1</v>
      </c>
      <c r="ET45" s="72" t="s">
        <v>1117</v>
      </c>
      <c r="EU45" s="7" t="s">
        <v>2389</v>
      </c>
      <c r="EV45" s="7" t="s">
        <v>1110</v>
      </c>
      <c r="EW45" s="7" t="s">
        <v>1803</v>
      </c>
      <c r="EX45" s="183" t="s">
        <v>1828</v>
      </c>
      <c r="EY45" s="313">
        <v>46176</v>
      </c>
      <c r="EZ45" s="313"/>
      <c r="FA45" s="183"/>
      <c r="FB45" s="313"/>
      <c r="FC45" s="7"/>
      <c r="FD45" s="7" t="s">
        <v>3079</v>
      </c>
      <c r="FE45" s="7">
        <f t="shared" si="10"/>
        <v>5390</v>
      </c>
      <c r="FF45" s="72">
        <f t="shared" si="11"/>
        <v>11092</v>
      </c>
      <c r="FG45" t="s">
        <v>3515</v>
      </c>
    </row>
    <row r="46" spans="1:163" ht="17.25">
      <c r="A46" s="72">
        <v>464874675</v>
      </c>
      <c r="B46" s="304" t="s">
        <v>2158</v>
      </c>
      <c r="C46" s="72" t="s">
        <v>1775</v>
      </c>
      <c r="D46" s="72" t="s">
        <v>3018</v>
      </c>
      <c r="E46" s="72">
        <f>5030+73</f>
        <v>5103</v>
      </c>
      <c r="F46" s="72"/>
      <c r="G46" s="306"/>
      <c r="H46" s="306"/>
      <c r="I46" s="72">
        <v>5027</v>
      </c>
      <c r="J46" s="72">
        <v>5020</v>
      </c>
      <c r="K46" s="258">
        <f t="shared" si="14"/>
        <v>5096</v>
      </c>
      <c r="L46" s="258">
        <f t="shared" si="1"/>
        <v>5020</v>
      </c>
      <c r="M46" s="307">
        <v>1</v>
      </c>
      <c r="N46" s="72" t="s">
        <v>1280</v>
      </c>
      <c r="O46" s="72" t="s">
        <v>1281</v>
      </c>
      <c r="P46" s="72" t="s">
        <v>315</v>
      </c>
      <c r="Q46" s="255">
        <v>126633</v>
      </c>
      <c r="R46" s="66">
        <v>76</v>
      </c>
      <c r="S46" s="66">
        <f t="shared" si="13"/>
        <v>0</v>
      </c>
      <c r="T46" s="66">
        <v>1350</v>
      </c>
      <c r="U46" s="4" t="s">
        <v>1129</v>
      </c>
      <c r="V46" s="5">
        <f t="shared" si="3"/>
        <v>0.19421990531256234</v>
      </c>
      <c r="W46" s="5">
        <f t="shared" si="4"/>
        <v>6.9297568531681052E-3</v>
      </c>
      <c r="X46" s="5" t="str">
        <f t="shared" si="5"/>
        <v>STABLE</v>
      </c>
      <c r="Y46" s="72" t="str">
        <f t="shared" si="6"/>
        <v>PAID</v>
      </c>
      <c r="Z46" s="72" t="s">
        <v>1129</v>
      </c>
      <c r="AA46" s="72" t="s">
        <v>1281</v>
      </c>
      <c r="AB46" s="304"/>
      <c r="AC46" s="72"/>
      <c r="AD46" s="72" t="s">
        <v>3019</v>
      </c>
      <c r="AE46" s="308"/>
      <c r="AF46" s="309"/>
      <c r="AG46" s="7"/>
      <c r="AH46" s="72" t="s">
        <v>819</v>
      </c>
      <c r="AI46" s="7"/>
      <c r="AJ46" s="7"/>
      <c r="AK46" s="7"/>
      <c r="AL46" s="7">
        <v>6446</v>
      </c>
      <c r="AM46" s="255">
        <v>126633</v>
      </c>
      <c r="AN46" s="258">
        <v>27</v>
      </c>
      <c r="AO46" s="306">
        <v>12</v>
      </c>
      <c r="AP46" s="306" t="str">
        <f t="shared" si="7"/>
        <v>STABLE</v>
      </c>
      <c r="AQ46" s="306"/>
      <c r="AR46" s="306"/>
      <c r="AS46" s="306"/>
      <c r="AT46" s="306"/>
      <c r="AU46" s="72" t="s">
        <v>1129</v>
      </c>
      <c r="AV46" s="310" t="s">
        <v>2301</v>
      </c>
      <c r="AW46" s="304" t="s">
        <v>174</v>
      </c>
      <c r="AX46" s="311">
        <v>45632</v>
      </c>
      <c r="AY46" s="72">
        <v>48</v>
      </c>
      <c r="AZ46" s="72" t="s">
        <v>2057</v>
      </c>
      <c r="BA46" s="7" t="s">
        <v>3513</v>
      </c>
      <c r="BB46" s="7"/>
      <c r="BC46" s="7"/>
      <c r="BD46" s="72"/>
      <c r="BE46" s="72"/>
      <c r="BF46" s="72"/>
      <c r="BG46" s="183"/>
      <c r="BH46" s="72"/>
      <c r="BI46" s="72"/>
      <c r="BJ46" s="72"/>
      <c r="BK46" s="72"/>
      <c r="BL46" s="72"/>
      <c r="BM46" s="72"/>
      <c r="BN46" s="72"/>
      <c r="BO46" s="72"/>
      <c r="BP46" s="72"/>
      <c r="BQ46" s="72"/>
      <c r="BR46" s="72"/>
      <c r="BS46" s="72"/>
      <c r="BT46" s="72"/>
      <c r="BU46" s="72"/>
      <c r="BV46" s="72"/>
      <c r="BW46" s="72"/>
      <c r="BX46" s="72"/>
      <c r="BY46" s="72"/>
      <c r="BZ46" s="72"/>
      <c r="CA46" s="72"/>
      <c r="CB46" s="72"/>
      <c r="CC46" s="72"/>
      <c r="CD46" s="72"/>
      <c r="CE46" s="72"/>
      <c r="CF46" s="72"/>
      <c r="CG46" s="72"/>
      <c r="CH46" s="72"/>
      <c r="CI46" s="72"/>
      <c r="CJ46" s="72">
        <v>3</v>
      </c>
      <c r="CK46" s="72"/>
      <c r="CL46" s="72"/>
      <c r="CM46" s="72"/>
      <c r="CN46" s="72"/>
      <c r="CO46" s="72"/>
      <c r="CP46" s="72"/>
      <c r="CQ46" s="72"/>
      <c r="CR46" s="72"/>
      <c r="CS46" s="72"/>
      <c r="CT46" s="72"/>
      <c r="CU46" s="72"/>
      <c r="CV46" s="72"/>
      <c r="CW46" s="72"/>
      <c r="CX46" s="72"/>
      <c r="CY46" s="72"/>
      <c r="CZ46" s="72"/>
      <c r="DA46" s="72"/>
      <c r="DB46" s="72"/>
      <c r="DC46" s="72"/>
      <c r="DD46" s="72"/>
      <c r="DE46" s="72"/>
      <c r="DF46" s="72"/>
      <c r="DG46" s="72"/>
      <c r="DH46" s="72"/>
      <c r="DI46" s="72"/>
      <c r="DJ46" s="72"/>
      <c r="DK46" s="72"/>
      <c r="DL46" s="72"/>
      <c r="DM46" s="72"/>
      <c r="DN46" s="72"/>
      <c r="DO46" s="72"/>
      <c r="DP46" s="72"/>
      <c r="DQ46" s="72"/>
      <c r="DR46" s="72"/>
      <c r="DS46" s="72"/>
      <c r="DT46" s="72"/>
      <c r="DU46" s="72"/>
      <c r="DV46" s="72"/>
      <c r="DW46" s="72"/>
      <c r="DX46" s="72"/>
      <c r="DY46" s="72"/>
      <c r="DZ46" s="72"/>
      <c r="EA46" s="72"/>
      <c r="EB46" s="72"/>
      <c r="EC46" s="72"/>
      <c r="ED46" s="72"/>
      <c r="EE46" s="72"/>
      <c r="EF46" s="72"/>
      <c r="EG46" s="72"/>
      <c r="EH46" s="72"/>
      <c r="EI46" s="72"/>
      <c r="EJ46" s="72"/>
      <c r="EK46" s="72"/>
      <c r="EL46" s="72"/>
      <c r="EM46" s="72"/>
      <c r="EN46" s="72"/>
      <c r="EO46" s="72"/>
      <c r="EP46" s="72"/>
      <c r="EQ46" s="72"/>
      <c r="ER46" s="312">
        <f t="shared" si="8"/>
        <v>3</v>
      </c>
      <c r="ES46" s="72">
        <f t="shared" si="9"/>
        <v>1</v>
      </c>
      <c r="ET46" s="72" t="s">
        <v>1124</v>
      </c>
      <c r="EU46" s="7" t="s">
        <v>2390</v>
      </c>
      <c r="EV46" s="7" t="s">
        <v>1110</v>
      </c>
      <c r="EW46" s="7" t="s">
        <v>1820</v>
      </c>
      <c r="EX46" s="183" t="s">
        <v>3565</v>
      </c>
      <c r="EY46" s="313">
        <v>46185</v>
      </c>
      <c r="EZ46" s="313"/>
      <c r="FA46" s="183"/>
      <c r="FB46" s="313"/>
      <c r="FC46" s="7"/>
      <c r="FD46" s="7" t="s">
        <v>3080</v>
      </c>
      <c r="FE46" s="7">
        <f t="shared" si="10"/>
        <v>5096</v>
      </c>
      <c r="FF46" s="72">
        <f t="shared" si="11"/>
        <v>10123</v>
      </c>
      <c r="FG46" t="s">
        <v>3515</v>
      </c>
    </row>
    <row r="47" spans="1:163" ht="17.25">
      <c r="A47" s="72">
        <v>464450501</v>
      </c>
      <c r="B47" s="304" t="s">
        <v>605</v>
      </c>
      <c r="C47" s="72" t="s">
        <v>1775</v>
      </c>
      <c r="D47" s="72" t="s">
        <v>3554</v>
      </c>
      <c r="E47" s="72">
        <v>13843</v>
      </c>
      <c r="F47" s="72"/>
      <c r="G47" s="306"/>
      <c r="H47" s="306"/>
      <c r="I47" s="72">
        <v>6669</v>
      </c>
      <c r="J47" s="72">
        <v>26522</v>
      </c>
      <c r="K47" s="258">
        <f t="shared" si="14"/>
        <v>7528</v>
      </c>
      <c r="L47" s="258">
        <f t="shared" si="1"/>
        <v>20715</v>
      </c>
      <c r="M47" s="315">
        <v>4</v>
      </c>
      <c r="N47" s="72" t="s">
        <v>1282</v>
      </c>
      <c r="O47" s="72" t="s">
        <v>1281</v>
      </c>
      <c r="P47" s="72" t="s">
        <v>22</v>
      </c>
      <c r="Q47" s="255">
        <v>126444</v>
      </c>
      <c r="R47" s="66">
        <v>1013</v>
      </c>
      <c r="S47" s="66">
        <f t="shared" si="13"/>
        <v>0</v>
      </c>
      <c r="T47" s="66">
        <v>6292</v>
      </c>
      <c r="U47" s="4" t="s">
        <v>1231</v>
      </c>
      <c r="V47" s="5">
        <f t="shared" si="3"/>
        <v>0.60510233869153873</v>
      </c>
      <c r="W47" s="5">
        <f t="shared" si="4"/>
        <v>4.1513956920808899E-2</v>
      </c>
      <c r="X47" s="5" t="str">
        <f t="shared" si="5"/>
        <v>RB</v>
      </c>
      <c r="Y47" s="72" t="str">
        <f t="shared" si="6"/>
        <v>PAID</v>
      </c>
      <c r="Z47" s="72" t="s">
        <v>1329</v>
      </c>
      <c r="AA47" s="72" t="s">
        <v>1325</v>
      </c>
      <c r="AB47" s="304" t="s">
        <v>3504</v>
      </c>
      <c r="AC47" s="72"/>
      <c r="AD47" s="72" t="s">
        <v>3022</v>
      </c>
      <c r="AE47" s="308"/>
      <c r="AF47" s="309" t="s">
        <v>1797</v>
      </c>
      <c r="AG47" s="7" t="s">
        <v>1129</v>
      </c>
      <c r="AH47" s="72" t="s">
        <v>599</v>
      </c>
      <c r="AI47" s="7" t="s">
        <v>1129</v>
      </c>
      <c r="AJ47" s="7" t="s">
        <v>1129</v>
      </c>
      <c r="AK47" s="7" t="s">
        <v>1129</v>
      </c>
      <c r="AL47" s="7">
        <v>33827</v>
      </c>
      <c r="AM47" s="255">
        <v>126444</v>
      </c>
      <c r="AN47" s="258">
        <v>116</v>
      </c>
      <c r="AO47" s="306">
        <v>132</v>
      </c>
      <c r="AP47" s="306" t="str">
        <f t="shared" si="7"/>
        <v>FLOW</v>
      </c>
      <c r="AQ47" s="306"/>
      <c r="AR47" s="306"/>
      <c r="AS47" s="306"/>
      <c r="AT47" s="306"/>
      <c r="AU47" s="72" t="s">
        <v>943</v>
      </c>
      <c r="AV47" s="310" t="s">
        <v>606</v>
      </c>
      <c r="AW47" s="304" t="s">
        <v>607</v>
      </c>
      <c r="AX47" s="311">
        <v>45591</v>
      </c>
      <c r="AY47" s="72">
        <v>36</v>
      </c>
      <c r="AZ47" s="72" t="s">
        <v>1742</v>
      </c>
      <c r="BA47" s="7" t="s">
        <v>3513</v>
      </c>
      <c r="BB47" s="7"/>
      <c r="BC47" s="7"/>
      <c r="BD47" s="72"/>
      <c r="BE47" s="72"/>
      <c r="BF47" s="72">
        <v>1</v>
      </c>
      <c r="BG47" s="183"/>
      <c r="BH47" s="72"/>
      <c r="BI47" s="72"/>
      <c r="BJ47" s="72"/>
      <c r="BK47" s="72"/>
      <c r="BL47" s="72"/>
      <c r="BM47" s="72"/>
      <c r="BN47" s="72"/>
      <c r="BO47" s="72"/>
      <c r="BP47" s="72"/>
      <c r="BQ47" s="72"/>
      <c r="BR47" s="72"/>
      <c r="BS47" s="72"/>
      <c r="BT47" s="72"/>
      <c r="BU47" s="72"/>
      <c r="BV47" s="72"/>
      <c r="BW47" s="72"/>
      <c r="BX47" s="72"/>
      <c r="BY47" s="72"/>
      <c r="BZ47" s="72"/>
      <c r="CA47" s="72"/>
      <c r="CB47" s="72"/>
      <c r="CC47" s="72"/>
      <c r="CD47" s="72"/>
      <c r="CE47" s="72"/>
      <c r="CF47" s="72"/>
      <c r="CG47" s="72"/>
      <c r="CH47" s="72"/>
      <c r="CI47" s="72"/>
      <c r="CJ47" s="72"/>
      <c r="CK47" s="72"/>
      <c r="CL47" s="72"/>
      <c r="CM47" s="72"/>
      <c r="CN47" s="72"/>
      <c r="CO47" s="72"/>
      <c r="CP47" s="72"/>
      <c r="CQ47" s="72"/>
      <c r="CR47" s="72"/>
      <c r="CS47" s="72"/>
      <c r="CT47" s="72"/>
      <c r="CU47" s="72"/>
      <c r="CV47" s="72"/>
      <c r="CW47" s="72"/>
      <c r="CX47" s="72"/>
      <c r="CY47" s="72"/>
      <c r="CZ47" s="72"/>
      <c r="DA47" s="72"/>
      <c r="DB47" s="72">
        <v>2</v>
      </c>
      <c r="DC47" s="72"/>
      <c r="DD47" s="72"/>
      <c r="DE47" s="72"/>
      <c r="DF47" s="72"/>
      <c r="DG47" s="72"/>
      <c r="DH47" s="72"/>
      <c r="DI47" s="72"/>
      <c r="DJ47" s="72"/>
      <c r="DK47" s="72"/>
      <c r="DL47" s="72"/>
      <c r="DM47" s="72"/>
      <c r="DN47" s="72"/>
      <c r="DO47" s="72"/>
      <c r="DP47" s="72"/>
      <c r="DQ47" s="72"/>
      <c r="DR47" s="72"/>
      <c r="DS47" s="72"/>
      <c r="DT47" s="72"/>
      <c r="DU47" s="72"/>
      <c r="DV47" s="72"/>
      <c r="DW47" s="72"/>
      <c r="DX47" s="72"/>
      <c r="DY47" s="72"/>
      <c r="DZ47" s="72"/>
      <c r="EA47" s="72"/>
      <c r="EB47" s="72"/>
      <c r="EC47" s="72"/>
      <c r="ED47" s="72"/>
      <c r="EE47" s="72"/>
      <c r="EF47" s="72"/>
      <c r="EG47" s="72"/>
      <c r="EH47" s="72"/>
      <c r="EI47" s="72"/>
      <c r="EJ47" s="72"/>
      <c r="EK47" s="72"/>
      <c r="EL47" s="72"/>
      <c r="EM47" s="72"/>
      <c r="EN47" s="72"/>
      <c r="EO47" s="72"/>
      <c r="EP47" s="72"/>
      <c r="EQ47" s="72"/>
      <c r="ER47" s="312">
        <f t="shared" si="8"/>
        <v>3</v>
      </c>
      <c r="ES47" s="72">
        <f t="shared" si="9"/>
        <v>1</v>
      </c>
      <c r="ET47" s="72" t="s">
        <v>1114</v>
      </c>
      <c r="EU47" s="7" t="s">
        <v>2391</v>
      </c>
      <c r="EV47" s="7" t="s">
        <v>1110</v>
      </c>
      <c r="EW47" s="7" t="s">
        <v>1801</v>
      </c>
      <c r="EX47" s="183" t="s">
        <v>1839</v>
      </c>
      <c r="EY47" s="313">
        <v>46175</v>
      </c>
      <c r="EZ47" s="313"/>
      <c r="FA47" s="183"/>
      <c r="FB47" s="313"/>
      <c r="FC47" s="7"/>
      <c r="FD47" s="7" t="s">
        <v>3081</v>
      </c>
      <c r="FE47" s="7">
        <f t="shared" si="10"/>
        <v>7528</v>
      </c>
      <c r="FF47" s="72">
        <f t="shared" si="11"/>
        <v>34558</v>
      </c>
      <c r="FG47" t="s">
        <v>3515</v>
      </c>
    </row>
    <row r="48" spans="1:163" ht="17.25">
      <c r="A48" s="72">
        <v>461753486</v>
      </c>
      <c r="B48" s="304" t="s">
        <v>972</v>
      </c>
      <c r="C48" s="72"/>
      <c r="D48" s="72"/>
      <c r="E48" s="72"/>
      <c r="F48" s="72"/>
      <c r="G48" s="306"/>
      <c r="H48" s="306"/>
      <c r="I48" s="72">
        <v>6119</v>
      </c>
      <c r="J48" s="72">
        <v>18357</v>
      </c>
      <c r="K48" s="258">
        <f t="shared" si="14"/>
        <v>6417</v>
      </c>
      <c r="L48" s="258">
        <f t="shared" si="1"/>
        <v>25030</v>
      </c>
      <c r="M48" s="315">
        <v>3</v>
      </c>
      <c r="N48" s="72" t="s">
        <v>1231</v>
      </c>
      <c r="O48" s="72" t="s">
        <v>1232</v>
      </c>
      <c r="P48" s="72" t="s">
        <v>42</v>
      </c>
      <c r="Q48" s="255">
        <v>124058</v>
      </c>
      <c r="R48" s="66">
        <v>298</v>
      </c>
      <c r="S48" s="66">
        <f t="shared" si="13"/>
        <v>0</v>
      </c>
      <c r="T48" s="66">
        <v>1350</v>
      </c>
      <c r="U48" s="4" t="s">
        <v>1231</v>
      </c>
      <c r="V48" s="5">
        <f t="shared" si="3"/>
        <v>0.18788006249785799</v>
      </c>
      <c r="W48" s="5">
        <f t="shared" si="4"/>
        <v>3.3180611796475898E-2</v>
      </c>
      <c r="X48" s="5" t="str">
        <f t="shared" si="5"/>
        <v>FLOW</v>
      </c>
      <c r="Y48" s="72" t="str">
        <f t="shared" si="6"/>
        <v>RTP</v>
      </c>
      <c r="Z48" s="72" t="s">
        <v>1330</v>
      </c>
      <c r="AA48" s="72" t="s">
        <v>1330</v>
      </c>
      <c r="AB48" s="304" t="s">
        <v>3504</v>
      </c>
      <c r="AC48" s="72"/>
      <c r="AD48" s="72" t="s">
        <v>3022</v>
      </c>
      <c r="AE48" s="308"/>
      <c r="AF48" s="309" t="s">
        <v>1797</v>
      </c>
      <c r="AG48" s="7" t="s">
        <v>1129</v>
      </c>
      <c r="AH48" s="72" t="s">
        <v>1104</v>
      </c>
      <c r="AI48" s="7" t="s">
        <v>1129</v>
      </c>
      <c r="AJ48" s="7" t="s">
        <v>1129</v>
      </c>
      <c r="AK48" s="7" t="s">
        <v>1129</v>
      </c>
      <c r="AL48" s="7">
        <v>20005</v>
      </c>
      <c r="AM48" s="255">
        <v>124058</v>
      </c>
      <c r="AN48" s="258">
        <v>88</v>
      </c>
      <c r="AO48" s="306">
        <v>104</v>
      </c>
      <c r="AP48" s="306" t="str">
        <f t="shared" si="7"/>
        <v>FLOW</v>
      </c>
      <c r="AQ48" s="306"/>
      <c r="AR48" s="306"/>
      <c r="AS48" s="306"/>
      <c r="AT48" s="306"/>
      <c r="AU48" s="72" t="s">
        <v>943</v>
      </c>
      <c r="AV48" s="310" t="s">
        <v>1041</v>
      </c>
      <c r="AW48" s="304" t="s">
        <v>1085</v>
      </c>
      <c r="AX48" s="311">
        <v>45323</v>
      </c>
      <c r="AY48" s="72">
        <v>48</v>
      </c>
      <c r="AZ48" s="72" t="s">
        <v>1742</v>
      </c>
      <c r="BA48" s="7" t="s">
        <v>3512</v>
      </c>
      <c r="BB48" s="7"/>
      <c r="BC48" s="7"/>
      <c r="BD48" s="72"/>
      <c r="BE48" s="72"/>
      <c r="BF48" s="72"/>
      <c r="BG48" s="183"/>
      <c r="BH48" s="72"/>
      <c r="BI48" s="72">
        <v>1</v>
      </c>
      <c r="BJ48" s="72"/>
      <c r="BK48" s="72"/>
      <c r="BL48" s="72"/>
      <c r="BM48" s="72"/>
      <c r="BN48" s="72"/>
      <c r="BO48" s="72"/>
      <c r="BP48" s="72"/>
      <c r="BQ48" s="72"/>
      <c r="BR48" s="72"/>
      <c r="BS48" s="72"/>
      <c r="BT48" s="72"/>
      <c r="BU48" s="72"/>
      <c r="BV48" s="72"/>
      <c r="BW48" s="72"/>
      <c r="BX48" s="72"/>
      <c r="BY48" s="72"/>
      <c r="BZ48" s="72"/>
      <c r="CA48" s="72"/>
      <c r="CB48" s="72"/>
      <c r="CC48" s="72"/>
      <c r="CD48" s="72"/>
      <c r="CE48" s="72"/>
      <c r="CF48" s="72"/>
      <c r="CG48" s="72"/>
      <c r="CH48" s="72"/>
      <c r="CI48" s="72"/>
      <c r="CJ48" s="72"/>
      <c r="CK48" s="72"/>
      <c r="CL48" s="72"/>
      <c r="CM48" s="72"/>
      <c r="CN48" s="72"/>
      <c r="CO48" s="72"/>
      <c r="CP48" s="72"/>
      <c r="CQ48" s="72"/>
      <c r="CR48" s="72"/>
      <c r="CS48" s="72"/>
      <c r="CT48" s="72"/>
      <c r="CU48" s="72"/>
      <c r="CV48" s="72"/>
      <c r="CW48" s="72"/>
      <c r="CX48" s="72"/>
      <c r="CY48" s="72"/>
      <c r="CZ48" s="72"/>
      <c r="DA48" s="72"/>
      <c r="DB48" s="72"/>
      <c r="DC48" s="72"/>
      <c r="DD48" s="72"/>
      <c r="DE48" s="72"/>
      <c r="DF48" s="72"/>
      <c r="DG48" s="72"/>
      <c r="DH48" s="72"/>
      <c r="DI48" s="72"/>
      <c r="DJ48" s="72"/>
      <c r="DK48" s="72"/>
      <c r="DL48" s="72"/>
      <c r="DM48" s="72"/>
      <c r="DN48" s="72"/>
      <c r="DO48" s="72"/>
      <c r="DP48" s="72"/>
      <c r="DQ48" s="72"/>
      <c r="DR48" s="72"/>
      <c r="DS48" s="72"/>
      <c r="DT48" s="72"/>
      <c r="DU48" s="72"/>
      <c r="DV48" s="72"/>
      <c r="DW48" s="72"/>
      <c r="DX48" s="72"/>
      <c r="DY48" s="72"/>
      <c r="DZ48" s="72"/>
      <c r="EA48" s="72"/>
      <c r="EB48" s="72"/>
      <c r="EC48" s="72"/>
      <c r="ED48" s="72"/>
      <c r="EE48" s="72"/>
      <c r="EF48" s="72"/>
      <c r="EG48" s="72"/>
      <c r="EH48" s="72"/>
      <c r="EI48" s="72"/>
      <c r="EJ48" s="72"/>
      <c r="EK48" s="72"/>
      <c r="EL48" s="72"/>
      <c r="EM48" s="72"/>
      <c r="EN48" s="72"/>
      <c r="EO48" s="72"/>
      <c r="EP48" s="72"/>
      <c r="EQ48" s="72"/>
      <c r="ER48" s="312">
        <f t="shared" si="8"/>
        <v>1</v>
      </c>
      <c r="ES48" s="72">
        <f t="shared" si="9"/>
        <v>1</v>
      </c>
      <c r="ET48" s="72" t="s">
        <v>1116</v>
      </c>
      <c r="EU48" s="7" t="s">
        <v>2392</v>
      </c>
      <c r="EV48" s="7" t="s">
        <v>1110</v>
      </c>
      <c r="EW48" s="7" t="s">
        <v>1801</v>
      </c>
      <c r="EX48" s="183" t="s">
        <v>1837</v>
      </c>
      <c r="EY48" s="313">
        <v>46176</v>
      </c>
      <c r="EZ48" s="313"/>
      <c r="FA48" s="183"/>
      <c r="FB48" s="313"/>
      <c r="FC48" s="7"/>
      <c r="FD48" s="7" t="s">
        <v>3082</v>
      </c>
      <c r="FE48" s="7">
        <f t="shared" si="10"/>
        <v>6417</v>
      </c>
      <c r="FF48" s="72">
        <f t="shared" si="11"/>
        <v>25030</v>
      </c>
      <c r="FG48" t="s">
        <v>3515</v>
      </c>
    </row>
    <row r="49" spans="1:163" ht="17.25">
      <c r="A49" s="72">
        <v>462935606</v>
      </c>
      <c r="B49" s="304" t="s">
        <v>1368</v>
      </c>
      <c r="C49" s="72"/>
      <c r="D49" s="72"/>
      <c r="E49" s="72"/>
      <c r="F49" s="72"/>
      <c r="G49" s="306"/>
      <c r="H49" s="306"/>
      <c r="I49" s="72">
        <v>5635</v>
      </c>
      <c r="J49" s="72">
        <v>11270</v>
      </c>
      <c r="K49" s="258">
        <f t="shared" si="14"/>
        <v>5707</v>
      </c>
      <c r="L49" s="258">
        <f t="shared" si="1"/>
        <v>17122</v>
      </c>
      <c r="M49" s="315">
        <v>2</v>
      </c>
      <c r="N49" s="72" t="s">
        <v>1231</v>
      </c>
      <c r="O49" s="72" t="s">
        <v>1232</v>
      </c>
      <c r="P49" s="72" t="s">
        <v>18</v>
      </c>
      <c r="Q49" s="255">
        <v>123906</v>
      </c>
      <c r="R49" s="66">
        <v>72</v>
      </c>
      <c r="S49" s="66">
        <f t="shared" si="13"/>
        <v>0</v>
      </c>
      <c r="T49" s="66">
        <v>900</v>
      </c>
      <c r="U49" s="4" t="s">
        <v>1231</v>
      </c>
      <c r="V49" s="5">
        <f t="shared" si="3"/>
        <v>0.21966877857007369</v>
      </c>
      <c r="W49" s="5">
        <f t="shared" si="4"/>
        <v>2.7434198789910179E-2</v>
      </c>
      <c r="X49" s="5" t="str">
        <f t="shared" si="5"/>
        <v>FLOW</v>
      </c>
      <c r="Y49" s="72" t="str">
        <f t="shared" si="6"/>
        <v>NC</v>
      </c>
      <c r="Z49" s="72" t="s">
        <v>1315</v>
      </c>
      <c r="AA49" s="72" t="s">
        <v>1315</v>
      </c>
      <c r="AB49" s="304" t="s">
        <v>3024</v>
      </c>
      <c r="AC49" s="72"/>
      <c r="AD49" s="72" t="s">
        <v>3021</v>
      </c>
      <c r="AE49" s="308"/>
      <c r="AF49" s="309" t="s">
        <v>1129</v>
      </c>
      <c r="AG49" s="7" t="s">
        <v>1129</v>
      </c>
      <c r="AH49" s="72" t="s">
        <v>265</v>
      </c>
      <c r="AI49" s="7" t="s">
        <v>1129</v>
      </c>
      <c r="AJ49" s="7" t="s">
        <v>1129</v>
      </c>
      <c r="AK49" s="7" t="s">
        <v>1129</v>
      </c>
      <c r="AL49" s="7">
        <v>12242</v>
      </c>
      <c r="AM49" s="255">
        <v>123906</v>
      </c>
      <c r="AN49" s="258">
        <v>57</v>
      </c>
      <c r="AO49" s="306">
        <v>73</v>
      </c>
      <c r="AP49" s="306" t="str">
        <f t="shared" si="7"/>
        <v>FLOW</v>
      </c>
      <c r="AQ49" s="306"/>
      <c r="AR49" s="306"/>
      <c r="AS49" s="306"/>
      <c r="AT49" s="306"/>
      <c r="AU49" s="72" t="s">
        <v>1793</v>
      </c>
      <c r="AV49" s="310" t="s">
        <v>1369</v>
      </c>
      <c r="AW49" s="304" t="s">
        <v>135</v>
      </c>
      <c r="AX49" s="311">
        <v>45430</v>
      </c>
      <c r="AY49" s="72">
        <v>48</v>
      </c>
      <c r="AZ49" s="72" t="s">
        <v>1742</v>
      </c>
      <c r="BA49" s="7" t="s">
        <v>3512</v>
      </c>
      <c r="BB49" s="7"/>
      <c r="BC49" s="7"/>
      <c r="BD49" s="72"/>
      <c r="BE49" s="72"/>
      <c r="BF49" s="72"/>
      <c r="BG49" s="183"/>
      <c r="BH49" s="72"/>
      <c r="BI49" s="72"/>
      <c r="BJ49" s="72"/>
      <c r="BK49" s="72"/>
      <c r="BL49" s="72">
        <v>1</v>
      </c>
      <c r="BM49" s="72"/>
      <c r="BN49" s="72"/>
      <c r="BO49" s="72"/>
      <c r="BP49" s="72"/>
      <c r="BQ49" s="72"/>
      <c r="BR49" s="72"/>
      <c r="BS49" s="72"/>
      <c r="BT49" s="72"/>
      <c r="BU49" s="72"/>
      <c r="BV49" s="72"/>
      <c r="BW49" s="72"/>
      <c r="BX49" s="72"/>
      <c r="BY49" s="72"/>
      <c r="BZ49" s="72"/>
      <c r="CA49" s="72">
        <v>1</v>
      </c>
      <c r="CB49" s="72"/>
      <c r="CC49" s="72"/>
      <c r="CD49" s="72"/>
      <c r="CE49" s="72"/>
      <c r="CF49" s="72"/>
      <c r="CG49" s="72"/>
      <c r="CH49" s="72"/>
      <c r="CI49" s="72"/>
      <c r="CJ49" s="72"/>
      <c r="CK49" s="72"/>
      <c r="CL49" s="72"/>
      <c r="CM49" s="72"/>
      <c r="CN49" s="72"/>
      <c r="CO49" s="72"/>
      <c r="CP49" s="72"/>
      <c r="CQ49" s="72"/>
      <c r="CR49" s="72"/>
      <c r="CS49" s="72"/>
      <c r="CT49" s="72"/>
      <c r="CU49" s="72"/>
      <c r="CV49" s="72"/>
      <c r="CW49" s="72"/>
      <c r="CX49" s="72"/>
      <c r="CY49" s="72"/>
      <c r="CZ49" s="72"/>
      <c r="DA49" s="72"/>
      <c r="DB49" s="72"/>
      <c r="DC49" s="72"/>
      <c r="DD49" s="72"/>
      <c r="DE49" s="72"/>
      <c r="DF49" s="72"/>
      <c r="DG49" s="72"/>
      <c r="DH49" s="72"/>
      <c r="DI49" s="72"/>
      <c r="DJ49" s="72"/>
      <c r="DK49" s="72"/>
      <c r="DL49" s="72"/>
      <c r="DM49" s="72"/>
      <c r="DN49" s="72"/>
      <c r="DO49" s="72"/>
      <c r="DP49" s="72"/>
      <c r="DQ49" s="72"/>
      <c r="DR49" s="72"/>
      <c r="DS49" s="72"/>
      <c r="DT49" s="72"/>
      <c r="DU49" s="72"/>
      <c r="DV49" s="72"/>
      <c r="DW49" s="72"/>
      <c r="DX49" s="72"/>
      <c r="DY49" s="72"/>
      <c r="DZ49" s="72"/>
      <c r="EA49" s="72"/>
      <c r="EB49" s="72"/>
      <c r="EC49" s="72"/>
      <c r="ED49" s="72"/>
      <c r="EE49" s="72"/>
      <c r="EF49" s="72"/>
      <c r="EG49" s="72"/>
      <c r="EH49" s="72"/>
      <c r="EI49" s="72"/>
      <c r="EJ49" s="72"/>
      <c r="EK49" s="72"/>
      <c r="EL49" s="72"/>
      <c r="EM49" s="72"/>
      <c r="EN49" s="72"/>
      <c r="EO49" s="72"/>
      <c r="EP49" s="72"/>
      <c r="EQ49" s="72"/>
      <c r="ER49" s="312">
        <f t="shared" si="8"/>
        <v>2</v>
      </c>
      <c r="ES49" s="72">
        <f t="shared" si="9"/>
        <v>1</v>
      </c>
      <c r="ET49" s="72" t="s">
        <v>1113</v>
      </c>
      <c r="EU49" s="7" t="s">
        <v>2393</v>
      </c>
      <c r="EV49" s="7" t="s">
        <v>1110</v>
      </c>
      <c r="EW49" s="7" t="s">
        <v>1808</v>
      </c>
      <c r="EX49" s="183" t="s">
        <v>1840</v>
      </c>
      <c r="EY49" s="313">
        <v>46182</v>
      </c>
      <c r="EZ49" s="313"/>
      <c r="FA49" s="183"/>
      <c r="FB49" s="313"/>
      <c r="FC49" s="7" t="s">
        <v>3622</v>
      </c>
      <c r="FD49" s="7" t="s">
        <v>3083</v>
      </c>
      <c r="FE49" s="7">
        <f t="shared" si="10"/>
        <v>5707</v>
      </c>
      <c r="FF49" s="72">
        <f t="shared" si="11"/>
        <v>17122</v>
      </c>
      <c r="FG49" t="s">
        <v>3515</v>
      </c>
    </row>
    <row r="50" spans="1:163" ht="17.25">
      <c r="A50" s="72">
        <v>467352097</v>
      </c>
      <c r="B50" s="304" t="s">
        <v>1510</v>
      </c>
      <c r="C50" s="72" t="s">
        <v>1775</v>
      </c>
      <c r="D50" s="72" t="s">
        <v>1800</v>
      </c>
      <c r="E50" s="72">
        <v>5980</v>
      </c>
      <c r="F50" s="72"/>
      <c r="G50" s="306"/>
      <c r="H50" s="306"/>
      <c r="I50" s="72">
        <v>5980</v>
      </c>
      <c r="J50" s="72">
        <v>2880</v>
      </c>
      <c r="K50" s="258">
        <f t="shared" si="14"/>
        <v>2942</v>
      </c>
      <c r="L50" s="258">
        <f t="shared" si="1"/>
        <v>2972</v>
      </c>
      <c r="M50" s="307">
        <v>1</v>
      </c>
      <c r="N50" s="72" t="s">
        <v>1280</v>
      </c>
      <c r="O50" s="72" t="s">
        <v>1281</v>
      </c>
      <c r="P50" s="72" t="s">
        <v>42</v>
      </c>
      <c r="Q50" s="255">
        <v>123740</v>
      </c>
      <c r="R50" s="66">
        <v>62</v>
      </c>
      <c r="S50" s="66">
        <f t="shared" si="13"/>
        <v>0</v>
      </c>
      <c r="T50" s="66">
        <v>898</v>
      </c>
      <c r="U50" s="4" t="s">
        <v>1129</v>
      </c>
      <c r="V50" s="5">
        <f t="shared" si="3"/>
        <v>7.7040659929769953E-2</v>
      </c>
      <c r="W50" s="5">
        <f t="shared" si="4"/>
        <v>6.7714427756668588E-3</v>
      </c>
      <c r="X50" s="5" t="str">
        <f t="shared" si="5"/>
        <v>STABLE</v>
      </c>
      <c r="Y50" s="72" t="str">
        <f t="shared" si="6"/>
        <v>PAID</v>
      </c>
      <c r="Z50" s="72" t="s">
        <v>1129</v>
      </c>
      <c r="AA50" s="72" t="s">
        <v>1281</v>
      </c>
      <c r="AB50" s="304"/>
      <c r="AC50" s="72"/>
      <c r="AD50" s="72" t="s">
        <v>3022</v>
      </c>
      <c r="AE50" s="308"/>
      <c r="AF50" s="309" t="s">
        <v>1129</v>
      </c>
      <c r="AG50" s="7" t="s">
        <v>1129</v>
      </c>
      <c r="AH50" s="72" t="s">
        <v>780</v>
      </c>
      <c r="AI50" s="7" t="s">
        <v>1129</v>
      </c>
      <c r="AJ50" s="7" t="s">
        <v>1129</v>
      </c>
      <c r="AK50" s="7" t="s">
        <v>1129</v>
      </c>
      <c r="AL50" s="7">
        <v>3840</v>
      </c>
      <c r="AM50" s="255">
        <v>123740</v>
      </c>
      <c r="AN50" s="258">
        <v>27</v>
      </c>
      <c r="AO50" s="306">
        <v>12</v>
      </c>
      <c r="AP50" s="306" t="str">
        <f t="shared" si="7"/>
        <v>STABLE</v>
      </c>
      <c r="AQ50" s="306"/>
      <c r="AR50" s="306"/>
      <c r="AS50" s="306"/>
      <c r="AT50" s="306"/>
      <c r="AU50" s="72" t="s">
        <v>1793</v>
      </c>
      <c r="AV50" s="310" t="s">
        <v>1623</v>
      </c>
      <c r="AW50" s="304" t="s">
        <v>1723</v>
      </c>
      <c r="AX50" s="311">
        <v>45988</v>
      </c>
      <c r="AY50" s="72">
        <v>30</v>
      </c>
      <c r="AZ50" s="72" t="s">
        <v>1742</v>
      </c>
      <c r="BA50" s="7" t="s">
        <v>3512</v>
      </c>
      <c r="BB50" s="7"/>
      <c r="BC50" s="7"/>
      <c r="BD50" s="72"/>
      <c r="BE50" s="72"/>
      <c r="BF50" s="72"/>
      <c r="BG50" s="183"/>
      <c r="BH50" s="72"/>
      <c r="BI50" s="72"/>
      <c r="BJ50" s="72"/>
      <c r="BK50" s="72"/>
      <c r="BL50" s="72"/>
      <c r="BM50" s="72"/>
      <c r="BN50" s="72"/>
      <c r="BO50" s="72">
        <v>1</v>
      </c>
      <c r="BP50" s="72"/>
      <c r="BQ50" s="72"/>
      <c r="BR50" s="72"/>
      <c r="BS50" s="72"/>
      <c r="BT50" s="72"/>
      <c r="BU50" s="72"/>
      <c r="BV50" s="72"/>
      <c r="BW50" s="72"/>
      <c r="BX50" s="72"/>
      <c r="BY50" s="72"/>
      <c r="BZ50" s="72"/>
      <c r="CA50" s="72"/>
      <c r="CB50" s="72"/>
      <c r="CC50" s="72"/>
      <c r="CD50" s="72"/>
      <c r="CE50" s="72"/>
      <c r="CF50" s="72"/>
      <c r="CG50" s="72"/>
      <c r="CH50" s="72"/>
      <c r="CI50" s="72"/>
      <c r="CJ50" s="72"/>
      <c r="CK50" s="72"/>
      <c r="CL50" s="72"/>
      <c r="CM50" s="72"/>
      <c r="CN50" s="72"/>
      <c r="CO50" s="72"/>
      <c r="CP50" s="72"/>
      <c r="CQ50" s="72"/>
      <c r="CR50" s="72"/>
      <c r="CS50" s="72"/>
      <c r="CT50" s="72"/>
      <c r="CU50" s="72"/>
      <c r="CV50" s="72"/>
      <c r="CW50" s="72"/>
      <c r="CX50" s="72"/>
      <c r="CY50" s="72"/>
      <c r="CZ50" s="72"/>
      <c r="DA50" s="72"/>
      <c r="DB50" s="72"/>
      <c r="DC50" s="72"/>
      <c r="DD50" s="72"/>
      <c r="DE50" s="72"/>
      <c r="DF50" s="72"/>
      <c r="DG50" s="72"/>
      <c r="DH50" s="72"/>
      <c r="DI50" s="72"/>
      <c r="DJ50" s="72"/>
      <c r="DK50" s="72"/>
      <c r="DL50" s="72"/>
      <c r="DM50" s="72"/>
      <c r="DN50" s="72"/>
      <c r="DO50" s="72"/>
      <c r="DP50" s="72"/>
      <c r="DQ50" s="72"/>
      <c r="DR50" s="72"/>
      <c r="DS50" s="72"/>
      <c r="DT50" s="72"/>
      <c r="DU50" s="72"/>
      <c r="DV50" s="72"/>
      <c r="DW50" s="72"/>
      <c r="DX50" s="72"/>
      <c r="DY50" s="72"/>
      <c r="DZ50" s="72"/>
      <c r="EA50" s="72"/>
      <c r="EB50" s="72"/>
      <c r="EC50" s="72"/>
      <c r="ED50" s="72"/>
      <c r="EE50" s="72"/>
      <c r="EF50" s="72"/>
      <c r="EG50" s="72"/>
      <c r="EH50" s="72"/>
      <c r="EI50" s="72"/>
      <c r="EJ50" s="72"/>
      <c r="EK50" s="72"/>
      <c r="EL50" s="72"/>
      <c r="EM50" s="72"/>
      <c r="EN50" s="72"/>
      <c r="EO50" s="72"/>
      <c r="EP50" s="72"/>
      <c r="EQ50" s="72"/>
      <c r="ER50" s="312">
        <f t="shared" si="8"/>
        <v>1</v>
      </c>
      <c r="ES50" s="72">
        <f t="shared" si="9"/>
        <v>1</v>
      </c>
      <c r="ET50" s="72" t="s">
        <v>1116</v>
      </c>
      <c r="EU50" s="7" t="s">
        <v>2394</v>
      </c>
      <c r="EV50" s="7" t="s">
        <v>1110</v>
      </c>
      <c r="EW50" s="7" t="s">
        <v>1801</v>
      </c>
      <c r="EX50" s="183" t="s">
        <v>1841</v>
      </c>
      <c r="EY50" s="313">
        <v>46178</v>
      </c>
      <c r="EZ50" s="313"/>
      <c r="FA50" s="183"/>
      <c r="FB50" s="313"/>
      <c r="FC50" s="7"/>
      <c r="FD50" s="7" t="s">
        <v>3084</v>
      </c>
      <c r="FE50" s="7">
        <f t="shared" si="10"/>
        <v>2942</v>
      </c>
      <c r="FF50" s="72">
        <f t="shared" si="11"/>
        <v>8952</v>
      </c>
      <c r="FG50" t="s">
        <v>3515</v>
      </c>
    </row>
    <row r="51" spans="1:163" ht="17.25">
      <c r="A51" s="72">
        <v>466423164</v>
      </c>
      <c r="B51" s="304" t="s">
        <v>1006</v>
      </c>
      <c r="C51" s="72"/>
      <c r="D51" s="72"/>
      <c r="E51" s="72"/>
      <c r="F51" s="72"/>
      <c r="G51" s="306"/>
      <c r="H51" s="306"/>
      <c r="I51" s="72">
        <v>5419</v>
      </c>
      <c r="J51" s="72">
        <v>10831</v>
      </c>
      <c r="K51" s="258">
        <f t="shared" si="14"/>
        <v>5543</v>
      </c>
      <c r="L51" s="258">
        <f t="shared" si="1"/>
        <v>16557</v>
      </c>
      <c r="M51" s="315">
        <v>2</v>
      </c>
      <c r="N51" s="72" t="s">
        <v>1231</v>
      </c>
      <c r="O51" s="72" t="s">
        <v>1232</v>
      </c>
      <c r="P51" s="72" t="s">
        <v>18</v>
      </c>
      <c r="Q51" s="255">
        <v>121128</v>
      </c>
      <c r="R51" s="66">
        <v>131</v>
      </c>
      <c r="S51" s="66">
        <f t="shared" si="13"/>
        <v>0</v>
      </c>
      <c r="T51" s="66">
        <v>3600</v>
      </c>
      <c r="U51" s="4" t="s">
        <v>1486</v>
      </c>
      <c r="V51" s="5">
        <f t="shared" si="3"/>
        <v>0.21474375583616523</v>
      </c>
      <c r="W51" s="5">
        <f t="shared" si="4"/>
        <v>2.6819117968655597E-2</v>
      </c>
      <c r="X51" s="5" t="str">
        <f t="shared" si="5"/>
        <v>FLOW</v>
      </c>
      <c r="Y51" s="72" t="str">
        <f t="shared" si="6"/>
        <v>OS</v>
      </c>
      <c r="Z51" s="72" t="s">
        <v>1329</v>
      </c>
      <c r="AA51" s="72" t="s">
        <v>2056</v>
      </c>
      <c r="AB51" s="304" t="s">
        <v>3539</v>
      </c>
      <c r="AC51" s="72"/>
      <c r="AD51" s="72" t="s">
        <v>3021</v>
      </c>
      <c r="AE51" s="308"/>
      <c r="AF51" s="309" t="s">
        <v>1129</v>
      </c>
      <c r="AG51" s="7" t="s">
        <v>1129</v>
      </c>
      <c r="AH51" s="72" t="s">
        <v>17</v>
      </c>
      <c r="AI51" s="7" t="s">
        <v>1129</v>
      </c>
      <c r="AJ51" s="7" t="s">
        <v>1129</v>
      </c>
      <c r="AK51" s="7" t="s">
        <v>1129</v>
      </c>
      <c r="AL51" s="7">
        <v>14562</v>
      </c>
      <c r="AM51" s="255">
        <v>121128</v>
      </c>
      <c r="AN51" s="258">
        <v>57</v>
      </c>
      <c r="AO51" s="306">
        <v>73</v>
      </c>
      <c r="AP51" s="306" t="str">
        <f t="shared" si="7"/>
        <v>FLOW</v>
      </c>
      <c r="AQ51" s="306"/>
      <c r="AR51" s="306"/>
      <c r="AS51" s="306"/>
      <c r="AT51" s="306"/>
      <c r="AU51" s="72" t="s">
        <v>943</v>
      </c>
      <c r="AV51" s="310" t="s">
        <v>1074</v>
      </c>
      <c r="AW51" s="304" t="s">
        <v>732</v>
      </c>
      <c r="AX51" s="311">
        <v>45837</v>
      </c>
      <c r="AY51" s="72">
        <v>36</v>
      </c>
      <c r="AZ51" s="72" t="s">
        <v>1742</v>
      </c>
      <c r="BA51" s="7" t="s">
        <v>3512</v>
      </c>
      <c r="BB51" s="7"/>
      <c r="BC51" s="7"/>
      <c r="BD51" s="72"/>
      <c r="BE51" s="72"/>
      <c r="BF51" s="72"/>
      <c r="BG51" s="183"/>
      <c r="BH51" s="72"/>
      <c r="BI51" s="72"/>
      <c r="BJ51" s="72"/>
      <c r="BK51" s="72"/>
      <c r="BL51" s="72">
        <v>1</v>
      </c>
      <c r="BM51" s="72"/>
      <c r="BN51" s="72"/>
      <c r="BO51" s="72"/>
      <c r="BP51" s="72"/>
      <c r="BQ51" s="72"/>
      <c r="BR51" s="72"/>
      <c r="BS51" s="72"/>
      <c r="BT51" s="72"/>
      <c r="BU51" s="72"/>
      <c r="BV51" s="72"/>
      <c r="BW51" s="72"/>
      <c r="BX51" s="72"/>
      <c r="BY51" s="72"/>
      <c r="BZ51" s="72"/>
      <c r="CA51" s="72"/>
      <c r="CB51" s="72"/>
      <c r="CC51" s="72"/>
      <c r="CD51" s="72"/>
      <c r="CE51" s="72"/>
      <c r="CF51" s="72"/>
      <c r="CG51" s="72"/>
      <c r="CH51" s="72"/>
      <c r="CI51" s="72"/>
      <c r="CJ51" s="72"/>
      <c r="CK51" s="72"/>
      <c r="CL51" s="72"/>
      <c r="CM51" s="72">
        <v>1</v>
      </c>
      <c r="CN51" s="72"/>
      <c r="CO51" s="72"/>
      <c r="CP51" s="72"/>
      <c r="CQ51" s="72"/>
      <c r="CR51" s="72"/>
      <c r="CS51" s="72"/>
      <c r="CT51" s="72"/>
      <c r="CU51" s="72"/>
      <c r="CV51" s="72"/>
      <c r="CW51" s="72"/>
      <c r="CX51" s="72"/>
      <c r="CY51" s="72">
        <v>1</v>
      </c>
      <c r="CZ51" s="72"/>
      <c r="DA51" s="72"/>
      <c r="DB51" s="72"/>
      <c r="DC51" s="72"/>
      <c r="DD51" s="72"/>
      <c r="DE51" s="72">
        <v>2</v>
      </c>
      <c r="DF51" s="72"/>
      <c r="DG51" s="72"/>
      <c r="DH51" s="72"/>
      <c r="DI51" s="72"/>
      <c r="DJ51" s="72"/>
      <c r="DK51" s="72"/>
      <c r="DL51" s="72"/>
      <c r="DM51" s="72"/>
      <c r="DN51" s="72"/>
      <c r="DO51" s="72"/>
      <c r="DP51" s="72"/>
      <c r="DQ51" s="72"/>
      <c r="DR51" s="72"/>
      <c r="DS51" s="72"/>
      <c r="DT51" s="72"/>
      <c r="DU51" s="72"/>
      <c r="DV51" s="72"/>
      <c r="DW51" s="72"/>
      <c r="DX51" s="72"/>
      <c r="DY51" s="72"/>
      <c r="DZ51" s="72"/>
      <c r="EA51" s="72"/>
      <c r="EB51" s="72"/>
      <c r="EC51" s="72"/>
      <c r="ED51" s="72"/>
      <c r="EE51" s="72"/>
      <c r="EF51" s="72"/>
      <c r="EG51" s="72"/>
      <c r="EH51" s="72"/>
      <c r="EI51" s="72"/>
      <c r="EJ51" s="72"/>
      <c r="EK51" s="72"/>
      <c r="EL51" s="72"/>
      <c r="EM51" s="72"/>
      <c r="EN51" s="72"/>
      <c r="EO51" s="72"/>
      <c r="EP51" s="72"/>
      <c r="EQ51" s="72"/>
      <c r="ER51" s="312">
        <f t="shared" si="8"/>
        <v>5</v>
      </c>
      <c r="ES51" s="72">
        <f t="shared" si="9"/>
        <v>1</v>
      </c>
      <c r="ET51" s="72" t="s">
        <v>1113</v>
      </c>
      <c r="EU51" s="7" t="s">
        <v>2395</v>
      </c>
      <c r="EV51" s="7" t="s">
        <v>1110</v>
      </c>
      <c r="EW51" s="7" t="s">
        <v>1801</v>
      </c>
      <c r="EX51" s="183" t="s">
        <v>1842</v>
      </c>
      <c r="EY51" s="313">
        <v>46177</v>
      </c>
      <c r="EZ51" s="313"/>
      <c r="FA51" s="183"/>
      <c r="FB51" s="313"/>
      <c r="FC51" s="7"/>
      <c r="FD51" s="7" t="s">
        <v>3085</v>
      </c>
      <c r="FE51" s="7">
        <f t="shared" si="10"/>
        <v>5543</v>
      </c>
      <c r="FF51" s="72">
        <f t="shared" si="11"/>
        <v>16557</v>
      </c>
      <c r="FG51" t="s">
        <v>3515</v>
      </c>
    </row>
    <row r="52" spans="1:163" ht="17.25">
      <c r="A52" s="72">
        <v>462452784</v>
      </c>
      <c r="B52" s="304" t="s">
        <v>380</v>
      </c>
      <c r="C52" s="72" t="s">
        <v>1775</v>
      </c>
      <c r="D52" s="72" t="s">
        <v>3620</v>
      </c>
      <c r="E52" s="72">
        <v>6000</v>
      </c>
      <c r="F52" s="72"/>
      <c r="G52" s="306"/>
      <c r="H52" s="306"/>
      <c r="I52" s="72">
        <v>5834</v>
      </c>
      <c r="J52" s="72">
        <v>5332.25</v>
      </c>
      <c r="K52" s="258">
        <f t="shared" si="14"/>
        <v>5430.25</v>
      </c>
      <c r="L52" s="258">
        <f t="shared" si="1"/>
        <v>5366.25</v>
      </c>
      <c r="M52" s="307">
        <v>1</v>
      </c>
      <c r="N52" s="72" t="s">
        <v>1280</v>
      </c>
      <c r="O52" s="72" t="s">
        <v>1281</v>
      </c>
      <c r="P52" s="72" t="s">
        <v>230</v>
      </c>
      <c r="Q52" s="255">
        <v>119791</v>
      </c>
      <c r="R52" s="66">
        <v>98</v>
      </c>
      <c r="S52" s="66">
        <f t="shared" si="13"/>
        <v>0</v>
      </c>
      <c r="T52" s="66">
        <v>3725.81</v>
      </c>
      <c r="U52" s="4" t="s">
        <v>1479</v>
      </c>
      <c r="V52" s="5">
        <f t="shared" si="3"/>
        <v>0.13156248203647314</v>
      </c>
      <c r="W52" s="5">
        <f t="shared" si="4"/>
        <v>6.555341050104321E-3</v>
      </c>
      <c r="X52" s="5" t="s">
        <v>1280</v>
      </c>
      <c r="Y52" s="72" t="str">
        <f t="shared" si="6"/>
        <v>PAID</v>
      </c>
      <c r="Z52" s="72" t="s">
        <v>1281</v>
      </c>
      <c r="AA52" s="72" t="s">
        <v>1329</v>
      </c>
      <c r="AB52" s="304"/>
      <c r="AC52" s="72">
        <v>20</v>
      </c>
      <c r="AD52" s="72"/>
      <c r="AE52" s="308"/>
      <c r="AF52" s="309" t="s">
        <v>1129</v>
      </c>
      <c r="AG52" s="7" t="s">
        <v>1129</v>
      </c>
      <c r="AH52" s="72" t="s">
        <v>381</v>
      </c>
      <c r="AI52" s="7" t="s">
        <v>1129</v>
      </c>
      <c r="AJ52" s="7" t="s">
        <v>1129</v>
      </c>
      <c r="AK52" s="7" t="s">
        <v>1129</v>
      </c>
      <c r="AL52" s="7">
        <v>9156.06</v>
      </c>
      <c r="AM52" s="255">
        <v>119791</v>
      </c>
      <c r="AN52" s="258">
        <v>27</v>
      </c>
      <c r="AO52" s="306">
        <v>43</v>
      </c>
      <c r="AP52" s="306" t="str">
        <f t="shared" si="7"/>
        <v>FLOW</v>
      </c>
      <c r="AQ52" s="306"/>
      <c r="AR52" s="306"/>
      <c r="AS52" s="306"/>
      <c r="AT52" s="306"/>
      <c r="AU52" s="72" t="s">
        <v>1793</v>
      </c>
      <c r="AV52" s="310" t="s">
        <v>382</v>
      </c>
      <c r="AW52" s="304" t="s">
        <v>383</v>
      </c>
      <c r="AX52" s="311">
        <v>45386</v>
      </c>
      <c r="AY52" s="72">
        <v>48</v>
      </c>
      <c r="AZ52" s="72" t="s">
        <v>1742</v>
      </c>
      <c r="BA52" s="7" t="s">
        <v>3513</v>
      </c>
      <c r="BB52" s="7"/>
      <c r="BC52" s="7"/>
      <c r="BD52" s="72"/>
      <c r="BE52" s="72"/>
      <c r="BF52" s="72"/>
      <c r="BG52" s="183"/>
      <c r="BH52" s="72"/>
      <c r="BI52" s="72"/>
      <c r="BJ52" s="72"/>
      <c r="BK52" s="72"/>
      <c r="BL52" s="72">
        <v>1</v>
      </c>
      <c r="BM52" s="72"/>
      <c r="BN52" s="72"/>
      <c r="BO52" s="72"/>
      <c r="BP52" s="72"/>
      <c r="BQ52" s="72"/>
      <c r="BR52" s="72"/>
      <c r="BS52" s="72"/>
      <c r="BT52" s="72"/>
      <c r="BU52" s="72"/>
      <c r="BV52" s="72"/>
      <c r="BW52" s="72"/>
      <c r="BX52" s="72"/>
      <c r="BY52" s="72"/>
      <c r="BZ52" s="72"/>
      <c r="CA52" s="72"/>
      <c r="CB52" s="72"/>
      <c r="CC52" s="72"/>
      <c r="CD52" s="72"/>
      <c r="CE52" s="72"/>
      <c r="CF52" s="72"/>
      <c r="CG52" s="72"/>
      <c r="CH52" s="72"/>
      <c r="CI52" s="72"/>
      <c r="CJ52" s="72"/>
      <c r="CK52" s="72"/>
      <c r="CL52" s="72"/>
      <c r="CM52" s="72"/>
      <c r="CN52" s="72"/>
      <c r="CO52" s="72"/>
      <c r="CP52" s="72"/>
      <c r="CQ52" s="72"/>
      <c r="CR52" s="72"/>
      <c r="CS52" s="72"/>
      <c r="CT52" s="72"/>
      <c r="CU52" s="72"/>
      <c r="CV52" s="72"/>
      <c r="CW52" s="72"/>
      <c r="CX52" s="72"/>
      <c r="CY52" s="72"/>
      <c r="CZ52" s="72"/>
      <c r="DA52" s="72"/>
      <c r="DB52" s="72"/>
      <c r="DC52" s="72"/>
      <c r="DD52" s="72"/>
      <c r="DE52" s="72"/>
      <c r="DF52" s="72"/>
      <c r="DG52" s="72"/>
      <c r="DH52" s="72">
        <v>1</v>
      </c>
      <c r="DI52" s="72"/>
      <c r="DJ52" s="72"/>
      <c r="DK52" s="72"/>
      <c r="DL52" s="72"/>
      <c r="DM52" s="72"/>
      <c r="DN52" s="72"/>
      <c r="DO52" s="72"/>
      <c r="DP52" s="72"/>
      <c r="DQ52" s="72"/>
      <c r="DR52" s="72"/>
      <c r="DS52" s="72"/>
      <c r="DT52" s="72"/>
      <c r="DU52" s="72"/>
      <c r="DV52" s="72"/>
      <c r="DW52" s="72"/>
      <c r="DX52" s="72"/>
      <c r="DY52" s="72"/>
      <c r="DZ52" s="72"/>
      <c r="EA52" s="72"/>
      <c r="EB52" s="72"/>
      <c r="EC52" s="72"/>
      <c r="ED52" s="72"/>
      <c r="EE52" s="72"/>
      <c r="EF52" s="72"/>
      <c r="EG52" s="72"/>
      <c r="EH52" s="72"/>
      <c r="EI52" s="72"/>
      <c r="EJ52" s="72"/>
      <c r="EK52" s="72"/>
      <c r="EL52" s="72"/>
      <c r="EM52" s="72"/>
      <c r="EN52" s="72"/>
      <c r="EO52" s="72"/>
      <c r="EP52" s="72"/>
      <c r="EQ52" s="72"/>
      <c r="ER52" s="312">
        <f t="shared" si="8"/>
        <v>2</v>
      </c>
      <c r="ES52" s="72">
        <f t="shared" si="9"/>
        <v>1</v>
      </c>
      <c r="ET52" s="72" t="s">
        <v>1111</v>
      </c>
      <c r="EU52" s="7" t="s">
        <v>2396</v>
      </c>
      <c r="EV52" s="7" t="s">
        <v>1110</v>
      </c>
      <c r="EW52" s="7" t="s">
        <v>1806</v>
      </c>
      <c r="EX52" s="183" t="s">
        <v>1815</v>
      </c>
      <c r="EY52" s="313">
        <v>46188</v>
      </c>
      <c r="EZ52" s="313"/>
      <c r="FA52" s="183"/>
      <c r="FB52" s="313"/>
      <c r="FC52" s="7"/>
      <c r="FD52" s="7" t="s">
        <v>3086</v>
      </c>
      <c r="FE52" s="7">
        <f t="shared" si="10"/>
        <v>5430.25</v>
      </c>
      <c r="FF52" s="72">
        <f t="shared" si="11"/>
        <v>11366.25</v>
      </c>
      <c r="FG52" t="s">
        <v>3515</v>
      </c>
    </row>
    <row r="53" spans="1:163" ht="17.25">
      <c r="A53" s="72">
        <v>135186382</v>
      </c>
      <c r="B53" s="304" t="s">
        <v>2125</v>
      </c>
      <c r="C53" s="72"/>
      <c r="D53" s="72"/>
      <c r="E53" s="72"/>
      <c r="F53" s="72"/>
      <c r="G53" s="306"/>
      <c r="H53" s="306"/>
      <c r="I53" s="72">
        <v>7261</v>
      </c>
      <c r="J53" s="72">
        <v>7261</v>
      </c>
      <c r="K53" s="258">
        <f t="shared" si="14"/>
        <v>7346</v>
      </c>
      <c r="L53" s="258">
        <f t="shared" si="1"/>
        <v>14697</v>
      </c>
      <c r="M53" s="307">
        <v>1</v>
      </c>
      <c r="N53" s="72" t="s">
        <v>1231</v>
      </c>
      <c r="O53" s="72" t="s">
        <v>1232</v>
      </c>
      <c r="P53" s="72" t="s">
        <v>49</v>
      </c>
      <c r="Q53" s="255">
        <v>117273.08</v>
      </c>
      <c r="R53" s="66">
        <v>85</v>
      </c>
      <c r="S53" s="66">
        <f t="shared" si="13"/>
        <v>0</v>
      </c>
      <c r="T53" s="66">
        <v>0</v>
      </c>
      <c r="U53" s="4" t="s">
        <v>1129</v>
      </c>
      <c r="V53" s="5">
        <f t="shared" si="3"/>
        <v>0.1010236109848744</v>
      </c>
      <c r="W53" s="5">
        <f t="shared" si="4"/>
        <v>6.417552532295148E-3</v>
      </c>
      <c r="X53" s="5" t="str">
        <f t="shared" si="5"/>
        <v>FLOW</v>
      </c>
      <c r="Y53" s="72" t="str">
        <f t="shared" si="6"/>
        <v>NC</v>
      </c>
      <c r="Z53" s="72" t="s">
        <v>1129</v>
      </c>
      <c r="AA53" s="72" t="s">
        <v>1315</v>
      </c>
      <c r="AB53" s="304" t="s">
        <v>3024</v>
      </c>
      <c r="AC53" s="72"/>
      <c r="AD53" s="72" t="s">
        <v>3021</v>
      </c>
      <c r="AE53" s="308"/>
      <c r="AF53" s="309"/>
      <c r="AG53" s="7"/>
      <c r="AH53" s="72" t="s">
        <v>2193</v>
      </c>
      <c r="AI53" s="7"/>
      <c r="AJ53" s="7"/>
      <c r="AK53" s="7"/>
      <c r="AL53" s="7">
        <v>7346</v>
      </c>
      <c r="AM53" s="255">
        <v>117273.08</v>
      </c>
      <c r="AN53" s="258">
        <v>27</v>
      </c>
      <c r="AO53" s="306">
        <v>43</v>
      </c>
      <c r="AP53" s="306" t="str">
        <f t="shared" si="7"/>
        <v>FLOW</v>
      </c>
      <c r="AQ53" s="306"/>
      <c r="AR53" s="306"/>
      <c r="AS53" s="306"/>
      <c r="AT53" s="306"/>
      <c r="AU53" s="72" t="s">
        <v>1129</v>
      </c>
      <c r="AV53" s="310" t="s">
        <v>2269</v>
      </c>
      <c r="AW53" s="304" t="s">
        <v>2334</v>
      </c>
      <c r="AX53" s="311">
        <v>44854</v>
      </c>
      <c r="AY53" s="72">
        <v>60</v>
      </c>
      <c r="AZ53" s="72" t="s">
        <v>2057</v>
      </c>
      <c r="BA53" s="7" t="s">
        <v>3513</v>
      </c>
      <c r="BB53" s="7"/>
      <c r="BC53" s="7"/>
      <c r="BD53" s="72"/>
      <c r="BE53" s="72"/>
      <c r="BF53" s="72"/>
      <c r="BG53" s="183"/>
      <c r="BH53" s="72"/>
      <c r="BI53" s="72"/>
      <c r="BJ53" s="72"/>
      <c r="BK53" s="72"/>
      <c r="BL53" s="72"/>
      <c r="BM53" s="72"/>
      <c r="BN53" s="72"/>
      <c r="BO53" s="72"/>
      <c r="BP53" s="72"/>
      <c r="BQ53" s="72"/>
      <c r="BR53" s="72"/>
      <c r="BS53" s="72"/>
      <c r="BT53" s="72"/>
      <c r="BU53" s="72"/>
      <c r="BV53" s="72"/>
      <c r="BW53" s="72"/>
      <c r="BX53" s="72"/>
      <c r="BY53" s="72"/>
      <c r="BZ53" s="72"/>
      <c r="CA53" s="72"/>
      <c r="CB53" s="72"/>
      <c r="CC53" s="72"/>
      <c r="CD53" s="72"/>
      <c r="CE53" s="72"/>
      <c r="CF53" s="72"/>
      <c r="CG53" s="72">
        <v>1</v>
      </c>
      <c r="CH53" s="72"/>
      <c r="CI53" s="72"/>
      <c r="CJ53" s="72"/>
      <c r="CK53" s="72"/>
      <c r="CL53" s="72"/>
      <c r="CM53" s="72"/>
      <c r="CN53" s="72"/>
      <c r="CO53" s="72"/>
      <c r="CP53" s="72"/>
      <c r="CQ53" s="72"/>
      <c r="CR53" s="72"/>
      <c r="CS53" s="72"/>
      <c r="CT53" s="72"/>
      <c r="CU53" s="72"/>
      <c r="CV53" s="72"/>
      <c r="CW53" s="72"/>
      <c r="CX53" s="72"/>
      <c r="CY53" s="72"/>
      <c r="CZ53" s="72"/>
      <c r="DA53" s="72"/>
      <c r="DB53" s="72"/>
      <c r="DC53" s="72"/>
      <c r="DD53" s="72"/>
      <c r="DE53" s="72"/>
      <c r="DF53" s="72"/>
      <c r="DG53" s="72"/>
      <c r="DH53" s="72"/>
      <c r="DI53" s="72"/>
      <c r="DJ53" s="72"/>
      <c r="DK53" s="72"/>
      <c r="DL53" s="72"/>
      <c r="DM53" s="72"/>
      <c r="DN53" s="72"/>
      <c r="DO53" s="72"/>
      <c r="DP53" s="72"/>
      <c r="DQ53" s="72"/>
      <c r="DR53" s="72"/>
      <c r="DS53" s="72"/>
      <c r="DT53" s="72"/>
      <c r="DU53" s="72"/>
      <c r="DV53" s="72"/>
      <c r="DW53" s="72"/>
      <c r="DX53" s="72"/>
      <c r="DY53" s="72"/>
      <c r="DZ53" s="72"/>
      <c r="EA53" s="72"/>
      <c r="EB53" s="72"/>
      <c r="EC53" s="72"/>
      <c r="ED53" s="72"/>
      <c r="EE53" s="72"/>
      <c r="EF53" s="72"/>
      <c r="EG53" s="72"/>
      <c r="EH53" s="72"/>
      <c r="EI53" s="72"/>
      <c r="EJ53" s="72"/>
      <c r="EK53" s="72"/>
      <c r="EL53" s="72"/>
      <c r="EM53" s="72"/>
      <c r="EN53" s="72"/>
      <c r="EO53" s="72"/>
      <c r="EP53" s="72"/>
      <c r="EQ53" s="72"/>
      <c r="ER53" s="312">
        <f t="shared" si="8"/>
        <v>1</v>
      </c>
      <c r="ES53" s="72">
        <f t="shared" si="9"/>
        <v>1</v>
      </c>
      <c r="ET53" s="72" t="s">
        <v>1117</v>
      </c>
      <c r="EU53" s="7" t="s">
        <v>2397</v>
      </c>
      <c r="EV53" s="7" t="s">
        <v>1110</v>
      </c>
      <c r="EW53" s="7" t="s">
        <v>1806</v>
      </c>
      <c r="EX53" s="183" t="s">
        <v>3566</v>
      </c>
      <c r="EY53" s="313">
        <v>46187</v>
      </c>
      <c r="EZ53" s="313"/>
      <c r="FA53" s="183"/>
      <c r="FB53" s="313"/>
      <c r="FC53" s="7"/>
      <c r="FD53" s="7" t="s">
        <v>3087</v>
      </c>
      <c r="FE53" s="7">
        <f t="shared" si="10"/>
        <v>7346</v>
      </c>
      <c r="FF53" s="72">
        <f t="shared" si="11"/>
        <v>14697</v>
      </c>
      <c r="FG53" t="s">
        <v>3515</v>
      </c>
    </row>
    <row r="54" spans="1:163" ht="17.25">
      <c r="A54" s="72">
        <v>461374988</v>
      </c>
      <c r="B54" s="304" t="s">
        <v>2141</v>
      </c>
      <c r="C54" s="72"/>
      <c r="D54" s="72"/>
      <c r="E54" s="72"/>
      <c r="F54" s="72"/>
      <c r="G54" s="306"/>
      <c r="H54" s="306" t="s">
        <v>2349</v>
      </c>
      <c r="I54" s="72">
        <v>6324</v>
      </c>
      <c r="J54" s="72">
        <v>5774.61</v>
      </c>
      <c r="K54" s="258">
        <f t="shared" si="14"/>
        <v>5848.61</v>
      </c>
      <c r="L54" s="258">
        <f t="shared" si="1"/>
        <v>12170.61</v>
      </c>
      <c r="M54" s="307">
        <v>1</v>
      </c>
      <c r="N54" s="72" t="s">
        <v>1280</v>
      </c>
      <c r="O54" s="72" t="s">
        <v>1232</v>
      </c>
      <c r="P54" s="72" t="s">
        <v>73</v>
      </c>
      <c r="Q54" s="255">
        <v>116675</v>
      </c>
      <c r="R54" s="66">
        <v>74</v>
      </c>
      <c r="S54" s="66">
        <f t="shared" si="13"/>
        <v>0</v>
      </c>
      <c r="T54" s="66">
        <v>6300</v>
      </c>
      <c r="U54" s="4" t="s">
        <v>1129</v>
      </c>
      <c r="V54" s="5">
        <f t="shared" si="3"/>
        <v>0.11645728775882637</v>
      </c>
      <c r="W54" s="5">
        <f t="shared" si="4"/>
        <v>6.384823709802253E-3</v>
      </c>
      <c r="X54" s="5" t="str">
        <f t="shared" si="5"/>
        <v>STABLE</v>
      </c>
      <c r="Y54" s="72" t="str">
        <f t="shared" si="6"/>
        <v>PAID</v>
      </c>
      <c r="Z54" s="72" t="s">
        <v>1129</v>
      </c>
      <c r="AA54" s="72" t="s">
        <v>1281</v>
      </c>
      <c r="AB54" s="304"/>
      <c r="AC54" s="72"/>
      <c r="AD54" s="72" t="s">
        <v>3019</v>
      </c>
      <c r="AE54" s="308"/>
      <c r="AF54" s="309"/>
      <c r="AG54" s="7"/>
      <c r="AH54" s="72" t="s">
        <v>2198</v>
      </c>
      <c r="AI54" s="7"/>
      <c r="AJ54" s="7"/>
      <c r="AK54" s="7"/>
      <c r="AL54" s="7">
        <v>12148.61</v>
      </c>
      <c r="AM54" s="255">
        <v>116675</v>
      </c>
      <c r="AN54" s="258">
        <v>27</v>
      </c>
      <c r="AO54" s="306">
        <v>12</v>
      </c>
      <c r="AP54" s="306" t="str">
        <f t="shared" si="7"/>
        <v>STABLE</v>
      </c>
      <c r="AQ54" s="306"/>
      <c r="AR54" s="306"/>
      <c r="AS54" s="306"/>
      <c r="AT54" s="306"/>
      <c r="AU54" s="72" t="s">
        <v>1129</v>
      </c>
      <c r="AV54" s="310" t="s">
        <v>2285</v>
      </c>
      <c r="AW54" s="304" t="s">
        <v>117</v>
      </c>
      <c r="AX54" s="311">
        <v>45295</v>
      </c>
      <c r="AY54" s="72">
        <v>48</v>
      </c>
      <c r="AZ54" s="72" t="s">
        <v>2057</v>
      </c>
      <c r="BA54" s="7" t="s">
        <v>3512</v>
      </c>
      <c r="BB54" s="7"/>
      <c r="BC54" s="7"/>
      <c r="BD54" s="72"/>
      <c r="BE54" s="72"/>
      <c r="BF54" s="72"/>
      <c r="BG54" s="183"/>
      <c r="BH54" s="72"/>
      <c r="BI54" s="72"/>
      <c r="BJ54" s="72"/>
      <c r="BK54" s="72"/>
      <c r="BL54" s="72"/>
      <c r="BM54" s="72"/>
      <c r="BN54" s="72"/>
      <c r="BO54" s="72"/>
      <c r="BP54" s="72"/>
      <c r="BQ54" s="72"/>
      <c r="BR54" s="72"/>
      <c r="BS54" s="72"/>
      <c r="BT54" s="72"/>
      <c r="BU54" s="72"/>
      <c r="BV54" s="72"/>
      <c r="BW54" s="72"/>
      <c r="BX54" s="72"/>
      <c r="BY54" s="72"/>
      <c r="BZ54" s="72"/>
      <c r="CA54" s="72"/>
      <c r="CB54" s="72"/>
      <c r="CC54" s="72"/>
      <c r="CD54" s="72"/>
      <c r="CE54" s="72"/>
      <c r="CF54" s="72"/>
      <c r="CG54" s="72"/>
      <c r="CH54" s="72"/>
      <c r="CI54" s="72"/>
      <c r="CJ54" s="72">
        <v>1</v>
      </c>
      <c r="CK54" s="72"/>
      <c r="CL54" s="72"/>
      <c r="CM54" s="72"/>
      <c r="CN54" s="72"/>
      <c r="CO54" s="72"/>
      <c r="CP54" s="72"/>
      <c r="CQ54" s="72"/>
      <c r="CR54" s="72"/>
      <c r="CS54" s="72"/>
      <c r="CT54" s="72"/>
      <c r="CU54" s="72"/>
      <c r="CV54" s="72"/>
      <c r="CW54" s="72"/>
      <c r="CX54" s="72"/>
      <c r="CY54" s="72"/>
      <c r="CZ54" s="72"/>
      <c r="DA54" s="72"/>
      <c r="DB54" s="72"/>
      <c r="DC54" s="72"/>
      <c r="DD54" s="72"/>
      <c r="DE54" s="72"/>
      <c r="DF54" s="72"/>
      <c r="DG54" s="72"/>
      <c r="DH54" s="72"/>
      <c r="DI54" s="72"/>
      <c r="DJ54" s="72"/>
      <c r="DK54" s="72"/>
      <c r="DL54" s="72"/>
      <c r="DM54" s="72"/>
      <c r="DN54" s="72"/>
      <c r="DO54" s="72"/>
      <c r="DP54" s="72"/>
      <c r="DQ54" s="72"/>
      <c r="DR54" s="72"/>
      <c r="DS54" s="72"/>
      <c r="DT54" s="72"/>
      <c r="DU54" s="72"/>
      <c r="DV54" s="72"/>
      <c r="DW54" s="72"/>
      <c r="DX54" s="72"/>
      <c r="DY54" s="72"/>
      <c r="DZ54" s="72"/>
      <c r="EA54" s="72"/>
      <c r="EB54" s="72"/>
      <c r="EC54" s="72"/>
      <c r="ED54" s="72"/>
      <c r="EE54" s="72"/>
      <c r="EF54" s="72"/>
      <c r="EG54" s="72"/>
      <c r="EH54" s="72"/>
      <c r="EI54" s="72"/>
      <c r="EJ54" s="72"/>
      <c r="EK54" s="72"/>
      <c r="EL54" s="72"/>
      <c r="EM54" s="72"/>
      <c r="EN54" s="72"/>
      <c r="EO54" s="72">
        <v>1</v>
      </c>
      <c r="EP54" s="72"/>
      <c r="EQ54" s="72"/>
      <c r="ER54" s="312">
        <f t="shared" si="8"/>
        <v>2</v>
      </c>
      <c r="ES54" s="72">
        <f t="shared" si="9"/>
        <v>1</v>
      </c>
      <c r="ET54" s="72" t="s">
        <v>1119</v>
      </c>
      <c r="EU54" s="7" t="s">
        <v>2398</v>
      </c>
      <c r="EV54" s="7" t="s">
        <v>1110</v>
      </c>
      <c r="EW54" s="7" t="s">
        <v>1806</v>
      </c>
      <c r="EX54" s="183" t="s">
        <v>2031</v>
      </c>
      <c r="EY54" s="313">
        <v>46185</v>
      </c>
      <c r="EZ54" s="313"/>
      <c r="FA54" s="183"/>
      <c r="FB54" s="313"/>
      <c r="FC54" s="7"/>
      <c r="FD54" s="7" t="s">
        <v>3088</v>
      </c>
      <c r="FE54" s="7">
        <f t="shared" si="10"/>
        <v>5848.61</v>
      </c>
      <c r="FF54" s="72">
        <f t="shared" si="11"/>
        <v>12170.61</v>
      </c>
      <c r="FG54" t="s">
        <v>3515</v>
      </c>
    </row>
    <row r="55" spans="1:163" ht="17.25">
      <c r="A55" s="72">
        <v>462692295</v>
      </c>
      <c r="B55" s="304" t="s">
        <v>893</v>
      </c>
      <c r="C55" s="72"/>
      <c r="D55" s="72"/>
      <c r="E55" s="72"/>
      <c r="F55" s="72"/>
      <c r="G55" s="306"/>
      <c r="H55" s="306"/>
      <c r="I55" s="72">
        <v>5068</v>
      </c>
      <c r="J55" s="72">
        <v>20198</v>
      </c>
      <c r="K55" s="258">
        <f t="shared" si="14"/>
        <v>5696</v>
      </c>
      <c r="L55" s="258">
        <f t="shared" si="1"/>
        <v>25266</v>
      </c>
      <c r="M55" s="315">
        <v>4</v>
      </c>
      <c r="N55" s="72" t="s">
        <v>1231</v>
      </c>
      <c r="O55" s="72" t="s">
        <v>1232</v>
      </c>
      <c r="P55" s="72" t="s">
        <v>349</v>
      </c>
      <c r="Q55" s="255">
        <v>116146</v>
      </c>
      <c r="R55" s="66">
        <v>702</v>
      </c>
      <c r="S55" s="66">
        <f t="shared" si="13"/>
        <v>0</v>
      </c>
      <c r="T55" s="66">
        <v>2700</v>
      </c>
      <c r="U55" s="4" t="s">
        <v>1231</v>
      </c>
      <c r="V55" s="5">
        <f t="shared" si="3"/>
        <v>0.52791243960444156</v>
      </c>
      <c r="W55" s="5">
        <f t="shared" si="4"/>
        <v>3.8132928731488012E-2</v>
      </c>
      <c r="X55" s="5" t="str">
        <f t="shared" si="5"/>
        <v>FLOW</v>
      </c>
      <c r="Y55" s="72" t="str">
        <f t="shared" si="6"/>
        <v>NC</v>
      </c>
      <c r="Z55" s="72" t="s">
        <v>1315</v>
      </c>
      <c r="AA55" s="72" t="s">
        <v>1315</v>
      </c>
      <c r="AB55" s="304" t="s">
        <v>3024</v>
      </c>
      <c r="AC55" s="72"/>
      <c r="AD55" s="72" t="s">
        <v>3021</v>
      </c>
      <c r="AE55" s="308"/>
      <c r="AF55" s="309" t="s">
        <v>1797</v>
      </c>
      <c r="AG55" s="7" t="s">
        <v>1129</v>
      </c>
      <c r="AH55" s="72" t="s">
        <v>889</v>
      </c>
      <c r="AI55" s="7" t="s">
        <v>1129</v>
      </c>
      <c r="AJ55" s="7" t="s">
        <v>1129</v>
      </c>
      <c r="AK55" s="7" t="s">
        <v>1129</v>
      </c>
      <c r="AL55" s="7">
        <v>23600</v>
      </c>
      <c r="AM55" s="255">
        <v>116146</v>
      </c>
      <c r="AN55" s="258">
        <v>116</v>
      </c>
      <c r="AO55" s="306">
        <v>132</v>
      </c>
      <c r="AP55" s="306" t="str">
        <f t="shared" si="7"/>
        <v>FLOW</v>
      </c>
      <c r="AQ55" s="306"/>
      <c r="AR55" s="306"/>
      <c r="AS55" s="306"/>
      <c r="AT55" s="306"/>
      <c r="AU55" s="72" t="s">
        <v>943</v>
      </c>
      <c r="AV55" s="310" t="s">
        <v>894</v>
      </c>
      <c r="AW55" s="304" t="s">
        <v>895</v>
      </c>
      <c r="AX55" s="311">
        <v>45407</v>
      </c>
      <c r="AY55" s="72">
        <v>48</v>
      </c>
      <c r="AZ55" s="72" t="s">
        <v>1742</v>
      </c>
      <c r="BA55" s="7" t="s">
        <v>3512</v>
      </c>
      <c r="BB55" s="7"/>
      <c r="BC55" s="7"/>
      <c r="BD55" s="72"/>
      <c r="BE55" s="72"/>
      <c r="BF55" s="72"/>
      <c r="BG55" s="183"/>
      <c r="BH55" s="72"/>
      <c r="BI55" s="72"/>
      <c r="BJ55" s="72"/>
      <c r="BK55" s="72"/>
      <c r="BL55" s="72">
        <v>1</v>
      </c>
      <c r="BM55" s="72"/>
      <c r="BN55" s="72"/>
      <c r="BO55" s="72"/>
      <c r="BP55" s="72"/>
      <c r="BQ55" s="72"/>
      <c r="BR55" s="72"/>
      <c r="BS55" s="72"/>
      <c r="BT55" s="72"/>
      <c r="BU55" s="72"/>
      <c r="BV55" s="72"/>
      <c r="BW55" s="72"/>
      <c r="BX55" s="72"/>
      <c r="BY55" s="72"/>
      <c r="BZ55" s="72"/>
      <c r="CA55" s="72"/>
      <c r="CB55" s="72"/>
      <c r="CC55" s="72"/>
      <c r="CD55" s="72"/>
      <c r="CE55" s="72"/>
      <c r="CF55" s="72"/>
      <c r="CG55" s="72"/>
      <c r="CH55" s="72"/>
      <c r="CI55" s="72"/>
      <c r="CJ55" s="72"/>
      <c r="CK55" s="72"/>
      <c r="CL55" s="72"/>
      <c r="CM55" s="72"/>
      <c r="CN55" s="72"/>
      <c r="CO55" s="72"/>
      <c r="CP55" s="72"/>
      <c r="CQ55" s="72"/>
      <c r="CR55" s="72"/>
      <c r="CS55" s="72"/>
      <c r="CT55" s="72"/>
      <c r="CU55" s="72"/>
      <c r="CV55" s="72"/>
      <c r="CW55" s="72"/>
      <c r="CX55" s="72"/>
      <c r="CY55" s="72"/>
      <c r="CZ55" s="72"/>
      <c r="DA55" s="72"/>
      <c r="DB55" s="72"/>
      <c r="DC55" s="72"/>
      <c r="DD55" s="72"/>
      <c r="DE55" s="72"/>
      <c r="DF55" s="72"/>
      <c r="DG55" s="72"/>
      <c r="DH55" s="72"/>
      <c r="DI55" s="72"/>
      <c r="DJ55" s="72"/>
      <c r="DK55" s="72"/>
      <c r="DL55" s="72"/>
      <c r="DM55" s="72"/>
      <c r="DN55" s="72"/>
      <c r="DO55" s="72"/>
      <c r="DP55" s="72"/>
      <c r="DQ55" s="72"/>
      <c r="DR55" s="72"/>
      <c r="DS55" s="72"/>
      <c r="DT55" s="72"/>
      <c r="DU55" s="72"/>
      <c r="DV55" s="72"/>
      <c r="DW55" s="72"/>
      <c r="DX55" s="72"/>
      <c r="DY55" s="72"/>
      <c r="DZ55" s="72"/>
      <c r="EA55" s="72"/>
      <c r="EB55" s="72"/>
      <c r="EC55" s="72"/>
      <c r="ED55" s="72"/>
      <c r="EE55" s="72"/>
      <c r="EF55" s="72"/>
      <c r="EG55" s="72"/>
      <c r="EH55" s="72"/>
      <c r="EI55" s="72"/>
      <c r="EJ55" s="72"/>
      <c r="EK55" s="72"/>
      <c r="EL55" s="72"/>
      <c r="EM55" s="72"/>
      <c r="EN55" s="72"/>
      <c r="EO55" s="72"/>
      <c r="EP55" s="72"/>
      <c r="EQ55" s="72"/>
      <c r="ER55" s="312">
        <f t="shared" si="8"/>
        <v>1</v>
      </c>
      <c r="ES55" s="72">
        <f t="shared" si="9"/>
        <v>1</v>
      </c>
      <c r="ET55" s="72" t="s">
        <v>1126</v>
      </c>
      <c r="EU55" s="7" t="e">
        <v>#N/A</v>
      </c>
      <c r="EV55" s="7" t="e">
        <v>#N/A</v>
      </c>
      <c r="EW55" s="7" t="e">
        <v>#N/A</v>
      </c>
      <c r="EX55" s="183" t="e">
        <v>#N/A</v>
      </c>
      <c r="EY55" s="313" t="e">
        <v>#N/A</v>
      </c>
      <c r="EZ55" s="313"/>
      <c r="FA55" s="183"/>
      <c r="FB55" s="313"/>
      <c r="FC55" s="7"/>
      <c r="FD55" s="7">
        <v>0</v>
      </c>
      <c r="FE55" s="7">
        <f t="shared" si="10"/>
        <v>5696</v>
      </c>
      <c r="FF55" s="72">
        <f t="shared" si="11"/>
        <v>25266</v>
      </c>
      <c r="FG55" t="s">
        <v>3515</v>
      </c>
    </row>
    <row r="56" spans="1:163" ht="17.25">
      <c r="A56" s="72">
        <v>463860514</v>
      </c>
      <c r="B56" s="304" t="s">
        <v>281</v>
      </c>
      <c r="C56" s="72" t="s">
        <v>1775</v>
      </c>
      <c r="D56" s="72" t="s">
        <v>3535</v>
      </c>
      <c r="E56" s="72">
        <v>5150</v>
      </c>
      <c r="F56" s="72"/>
      <c r="G56" s="306"/>
      <c r="H56" s="306"/>
      <c r="I56" s="72">
        <v>5026</v>
      </c>
      <c r="J56" s="72">
        <v>5015</v>
      </c>
      <c r="K56" s="258">
        <f t="shared" si="14"/>
        <v>5138</v>
      </c>
      <c r="L56" s="258">
        <f t="shared" si="1"/>
        <v>5139</v>
      </c>
      <c r="M56" s="307">
        <v>1</v>
      </c>
      <c r="N56" s="72" t="s">
        <v>1280</v>
      </c>
      <c r="O56" s="72" t="s">
        <v>1281</v>
      </c>
      <c r="P56" s="72" t="s">
        <v>18</v>
      </c>
      <c r="Q56" s="255">
        <v>116143</v>
      </c>
      <c r="R56" s="66">
        <v>123</v>
      </c>
      <c r="S56" s="66">
        <f t="shared" si="13"/>
        <v>0</v>
      </c>
      <c r="T56" s="66">
        <v>6278</v>
      </c>
      <c r="U56" s="4" t="s">
        <v>1486</v>
      </c>
      <c r="V56" s="5">
        <f t="shared" si="3"/>
        <v>4.7129217204774698E-2</v>
      </c>
      <c r="W56" s="5">
        <f t="shared" si="4"/>
        <v>6.3557109931653144E-3</v>
      </c>
      <c r="X56" s="5" t="str">
        <f t="shared" si="5"/>
        <v>STABLE</v>
      </c>
      <c r="Y56" s="72" t="str">
        <f t="shared" si="6"/>
        <v>PAID</v>
      </c>
      <c r="Z56" s="72" t="s">
        <v>1329</v>
      </c>
      <c r="AA56" s="72" t="s">
        <v>1327</v>
      </c>
      <c r="AB56" s="304" t="s">
        <v>3537</v>
      </c>
      <c r="AC56" s="72"/>
      <c r="AD56" s="72" t="s">
        <v>3022</v>
      </c>
      <c r="AE56" s="308"/>
      <c r="AF56" s="309" t="s">
        <v>1129</v>
      </c>
      <c r="AG56" s="7" t="s">
        <v>1129</v>
      </c>
      <c r="AH56" s="72" t="s">
        <v>265</v>
      </c>
      <c r="AI56" s="7" t="s">
        <v>1129</v>
      </c>
      <c r="AJ56" s="7" t="s">
        <v>1129</v>
      </c>
      <c r="AK56" s="7" t="s">
        <v>1129</v>
      </c>
      <c r="AL56" s="7">
        <v>11416</v>
      </c>
      <c r="AM56" s="255">
        <v>116143</v>
      </c>
      <c r="AN56" s="258">
        <v>27</v>
      </c>
      <c r="AO56" s="306">
        <v>43</v>
      </c>
      <c r="AP56" s="306" t="str">
        <f t="shared" si="7"/>
        <v>FLOW</v>
      </c>
      <c r="AQ56" s="306"/>
      <c r="AR56" s="306"/>
      <c r="AS56" s="306"/>
      <c r="AT56" s="306"/>
      <c r="AU56" s="72" t="s">
        <v>1793</v>
      </c>
      <c r="AV56" s="310"/>
      <c r="AW56" s="304" t="s">
        <v>174</v>
      </c>
      <c r="AX56" s="311">
        <v>45530</v>
      </c>
      <c r="AY56" s="72">
        <v>48</v>
      </c>
      <c r="AZ56" s="72" t="s">
        <v>1742</v>
      </c>
      <c r="BA56" s="7" t="s">
        <v>3512</v>
      </c>
      <c r="BB56" s="7"/>
      <c r="BC56" s="7"/>
      <c r="BD56" s="72"/>
      <c r="BE56" s="72"/>
      <c r="BF56" s="72"/>
      <c r="BG56" s="183"/>
      <c r="BH56" s="72"/>
      <c r="BI56" s="72"/>
      <c r="BJ56" s="72"/>
      <c r="BK56" s="72"/>
      <c r="BL56" s="72"/>
      <c r="BM56" s="72"/>
      <c r="BN56" s="72"/>
      <c r="BO56" s="72">
        <v>1</v>
      </c>
      <c r="BP56" s="72"/>
      <c r="BQ56" s="72"/>
      <c r="BR56" s="72"/>
      <c r="BS56" s="72"/>
      <c r="BT56" s="72"/>
      <c r="BU56" s="72"/>
      <c r="BV56" s="72"/>
      <c r="BW56" s="72"/>
      <c r="BX56" s="72">
        <v>1</v>
      </c>
      <c r="BY56" s="72"/>
      <c r="BZ56" s="72"/>
      <c r="CA56" s="72"/>
      <c r="CB56" s="72"/>
      <c r="CC56" s="72"/>
      <c r="CD56" s="72"/>
      <c r="CE56" s="72"/>
      <c r="CF56" s="72"/>
      <c r="CG56" s="72"/>
      <c r="CH56" s="72"/>
      <c r="CI56" s="72"/>
      <c r="CJ56" s="72">
        <v>1</v>
      </c>
      <c r="CK56" s="72"/>
      <c r="CL56" s="72"/>
      <c r="CM56" s="72"/>
      <c r="CN56" s="72"/>
      <c r="CO56" s="72"/>
      <c r="CP56" s="72"/>
      <c r="CQ56" s="72"/>
      <c r="CR56" s="72"/>
      <c r="CS56" s="72"/>
      <c r="CT56" s="72"/>
      <c r="CU56" s="72"/>
      <c r="CV56" s="72"/>
      <c r="CW56" s="72"/>
      <c r="CX56" s="72"/>
      <c r="CY56" s="72">
        <v>1</v>
      </c>
      <c r="CZ56" s="72"/>
      <c r="DA56" s="72"/>
      <c r="DB56" s="72"/>
      <c r="DC56" s="72"/>
      <c r="DD56" s="72"/>
      <c r="DE56" s="72"/>
      <c r="DF56" s="72"/>
      <c r="DG56" s="72"/>
      <c r="DH56" s="72"/>
      <c r="DI56" s="72"/>
      <c r="DJ56" s="72"/>
      <c r="DK56" s="72"/>
      <c r="DL56" s="72"/>
      <c r="DM56" s="72"/>
      <c r="DN56" s="72"/>
      <c r="DO56" s="72"/>
      <c r="DP56" s="72"/>
      <c r="DQ56" s="72"/>
      <c r="DR56" s="72"/>
      <c r="DS56" s="72"/>
      <c r="DT56" s="72"/>
      <c r="DU56" s="72"/>
      <c r="DV56" s="72"/>
      <c r="DW56" s="72"/>
      <c r="DX56" s="72"/>
      <c r="DY56" s="72"/>
      <c r="DZ56" s="72"/>
      <c r="EA56" s="72"/>
      <c r="EB56" s="72"/>
      <c r="EC56" s="72"/>
      <c r="ED56" s="72"/>
      <c r="EE56" s="72"/>
      <c r="EF56" s="72"/>
      <c r="EG56" s="72"/>
      <c r="EH56" s="72"/>
      <c r="EI56" s="72"/>
      <c r="EJ56" s="72"/>
      <c r="EK56" s="72"/>
      <c r="EL56" s="72"/>
      <c r="EM56" s="72"/>
      <c r="EN56" s="72"/>
      <c r="EO56" s="72"/>
      <c r="EP56" s="72"/>
      <c r="EQ56" s="72"/>
      <c r="ER56" s="312">
        <f t="shared" si="8"/>
        <v>4</v>
      </c>
      <c r="ES56" s="72">
        <f t="shared" si="9"/>
        <v>1</v>
      </c>
      <c r="ET56" s="72" t="s">
        <v>1113</v>
      </c>
      <c r="EU56" s="7" t="s">
        <v>2399</v>
      </c>
      <c r="EV56" s="7" t="s">
        <v>1110</v>
      </c>
      <c r="EW56" s="7" t="s">
        <v>1801</v>
      </c>
      <c r="EX56" s="183" t="s">
        <v>1843</v>
      </c>
      <c r="EY56" s="313">
        <v>46181</v>
      </c>
      <c r="EZ56" s="313"/>
      <c r="FA56" s="183"/>
      <c r="FB56" s="313"/>
      <c r="FC56" s="7"/>
      <c r="FD56" s="7" t="s">
        <v>3089</v>
      </c>
      <c r="FE56" s="7">
        <f t="shared" si="10"/>
        <v>5138</v>
      </c>
      <c r="FF56" s="72">
        <f t="shared" si="11"/>
        <v>10289</v>
      </c>
      <c r="FG56" t="s">
        <v>3515</v>
      </c>
    </row>
    <row r="57" spans="1:163" ht="17.25">
      <c r="A57" s="72">
        <v>466999268</v>
      </c>
      <c r="B57" s="304" t="s">
        <v>2165</v>
      </c>
      <c r="C57" s="72" t="s">
        <v>1775</v>
      </c>
      <c r="D57" s="72" t="s">
        <v>3017</v>
      </c>
      <c r="E57" s="72">
        <v>9708</v>
      </c>
      <c r="F57" s="72"/>
      <c r="G57" s="306"/>
      <c r="H57" s="306"/>
      <c r="I57" s="72">
        <v>4754</v>
      </c>
      <c r="J57" s="72">
        <v>4754</v>
      </c>
      <c r="K57" s="258">
        <f t="shared" si="14"/>
        <v>4754</v>
      </c>
      <c r="L57" s="258">
        <f t="shared" si="1"/>
        <v>-132</v>
      </c>
      <c r="M57" s="307">
        <v>1</v>
      </c>
      <c r="N57" s="72" t="s">
        <v>1282</v>
      </c>
      <c r="O57" s="72" t="s">
        <v>1281</v>
      </c>
      <c r="P57" s="72" t="s">
        <v>333</v>
      </c>
      <c r="Q57" s="255">
        <v>115327</v>
      </c>
      <c r="R57" s="66">
        <v>0</v>
      </c>
      <c r="S57" s="66">
        <f t="shared" si="13"/>
        <v>0</v>
      </c>
      <c r="T57" s="66">
        <v>450</v>
      </c>
      <c r="U57" s="4" t="s">
        <v>1129</v>
      </c>
      <c r="V57" s="5">
        <f t="shared" si="3"/>
        <v>6.5877056699452249E-2</v>
      </c>
      <c r="W57" s="5">
        <f t="shared" si="4"/>
        <v>6.3110569014815888E-3</v>
      </c>
      <c r="X57" s="5" t="str">
        <f t="shared" si="5"/>
        <v>RB</v>
      </c>
      <c r="Y57" s="72" t="str">
        <f t="shared" si="6"/>
        <v>PAID</v>
      </c>
      <c r="Z57" s="72" t="s">
        <v>1129</v>
      </c>
      <c r="AA57" s="72" t="s">
        <v>1281</v>
      </c>
      <c r="AB57" s="304"/>
      <c r="AC57" s="72"/>
      <c r="AD57" s="72" t="s">
        <v>3019</v>
      </c>
      <c r="AE57" s="308"/>
      <c r="AF57" s="309"/>
      <c r="AG57" s="7"/>
      <c r="AH57" s="72" t="s">
        <v>850</v>
      </c>
      <c r="AI57" s="7"/>
      <c r="AJ57" s="7"/>
      <c r="AK57" s="7"/>
      <c r="AL57" s="7">
        <v>5204</v>
      </c>
      <c r="AM57" s="255">
        <v>115327</v>
      </c>
      <c r="AN57" s="258">
        <v>27</v>
      </c>
      <c r="AO57" s="306">
        <v>0</v>
      </c>
      <c r="AP57" s="306" t="str">
        <f t="shared" si="7"/>
        <v>RB</v>
      </c>
      <c r="AQ57" s="306"/>
      <c r="AR57" s="306"/>
      <c r="AS57" s="306"/>
      <c r="AT57" s="306"/>
      <c r="AU57" s="72" t="s">
        <v>1129</v>
      </c>
      <c r="AV57" s="310" t="s">
        <v>2307</v>
      </c>
      <c r="AW57" s="304" t="s">
        <v>190</v>
      </c>
      <c r="AX57" s="311">
        <v>45933</v>
      </c>
      <c r="AY57" s="72">
        <v>36</v>
      </c>
      <c r="AZ57" s="72" t="s">
        <v>2057</v>
      </c>
      <c r="BA57" s="7" t="s">
        <v>3513</v>
      </c>
      <c r="BB57" s="7"/>
      <c r="BC57" s="7"/>
      <c r="BD57" s="72"/>
      <c r="BE57" s="72"/>
      <c r="BF57" s="72"/>
      <c r="BG57" s="183"/>
      <c r="BH57" s="72"/>
      <c r="BI57" s="72"/>
      <c r="BJ57" s="72"/>
      <c r="BK57" s="72"/>
      <c r="BL57" s="72"/>
      <c r="BM57" s="72"/>
      <c r="BN57" s="72"/>
      <c r="BO57" s="72"/>
      <c r="BP57" s="72"/>
      <c r="BQ57" s="72"/>
      <c r="BR57" s="72"/>
      <c r="BS57" s="72"/>
      <c r="BT57" s="72"/>
      <c r="BU57" s="72"/>
      <c r="BV57" s="72"/>
      <c r="BW57" s="72"/>
      <c r="BX57" s="72"/>
      <c r="BY57" s="72"/>
      <c r="BZ57" s="72"/>
      <c r="CA57" s="72"/>
      <c r="CB57" s="72"/>
      <c r="CC57" s="72"/>
      <c r="CD57" s="72"/>
      <c r="CE57" s="72"/>
      <c r="CF57" s="72"/>
      <c r="CG57" s="72"/>
      <c r="CH57" s="72"/>
      <c r="CI57" s="72"/>
      <c r="CJ57" s="72"/>
      <c r="CK57" s="72"/>
      <c r="CL57" s="72"/>
      <c r="CM57" s="72">
        <v>1</v>
      </c>
      <c r="CN57" s="72"/>
      <c r="CO57" s="72"/>
      <c r="CP57" s="72"/>
      <c r="CQ57" s="72"/>
      <c r="CR57" s="72"/>
      <c r="CS57" s="72"/>
      <c r="CT57" s="72"/>
      <c r="CU57" s="72"/>
      <c r="CV57" s="72"/>
      <c r="CW57" s="72"/>
      <c r="CX57" s="72"/>
      <c r="CY57" s="72"/>
      <c r="CZ57" s="72"/>
      <c r="DA57" s="72"/>
      <c r="DB57" s="72"/>
      <c r="DC57" s="72"/>
      <c r="DD57" s="72"/>
      <c r="DE57" s="72"/>
      <c r="DF57" s="72"/>
      <c r="DG57" s="72"/>
      <c r="DH57" s="72"/>
      <c r="DI57" s="72"/>
      <c r="DJ57" s="72"/>
      <c r="DK57" s="72"/>
      <c r="DL57" s="72"/>
      <c r="DM57" s="72"/>
      <c r="DN57" s="72"/>
      <c r="DO57" s="72"/>
      <c r="DP57" s="72"/>
      <c r="DQ57" s="72"/>
      <c r="DR57" s="72"/>
      <c r="DS57" s="72"/>
      <c r="DT57" s="72"/>
      <c r="DU57" s="72"/>
      <c r="DV57" s="72"/>
      <c r="DW57" s="72"/>
      <c r="DX57" s="72"/>
      <c r="DY57" s="72"/>
      <c r="DZ57" s="72"/>
      <c r="EA57" s="72"/>
      <c r="EB57" s="72"/>
      <c r="EC57" s="72"/>
      <c r="ED57" s="72"/>
      <c r="EE57" s="72"/>
      <c r="EF57" s="72"/>
      <c r="EG57" s="72"/>
      <c r="EH57" s="72"/>
      <c r="EI57" s="72"/>
      <c r="EJ57" s="72"/>
      <c r="EK57" s="72"/>
      <c r="EL57" s="72"/>
      <c r="EM57" s="72"/>
      <c r="EN57" s="72"/>
      <c r="EO57" s="72"/>
      <c r="EP57" s="72"/>
      <c r="EQ57" s="72"/>
      <c r="ER57" s="312">
        <f t="shared" si="8"/>
        <v>1</v>
      </c>
      <c r="ES57" s="72">
        <f t="shared" si="9"/>
        <v>1</v>
      </c>
      <c r="ET57" s="72" t="s">
        <v>1125</v>
      </c>
      <c r="EU57" s="7" t="s">
        <v>2400</v>
      </c>
      <c r="EV57" s="7" t="s">
        <v>1110</v>
      </c>
      <c r="EW57" s="7" t="s">
        <v>1806</v>
      </c>
      <c r="EX57" s="183" t="s">
        <v>1815</v>
      </c>
      <c r="EY57" s="313">
        <v>46186</v>
      </c>
      <c r="EZ57" s="313"/>
      <c r="FA57" s="183"/>
      <c r="FB57" s="313"/>
      <c r="FC57" s="7" t="s">
        <v>3622</v>
      </c>
      <c r="FD57" s="7" t="s">
        <v>3090</v>
      </c>
      <c r="FE57" s="7">
        <f t="shared" si="10"/>
        <v>4754</v>
      </c>
      <c r="FF57" s="72">
        <f t="shared" si="11"/>
        <v>9576</v>
      </c>
      <c r="FG57" t="s">
        <v>3515</v>
      </c>
    </row>
    <row r="58" spans="1:163" ht="17.25">
      <c r="A58" s="72">
        <v>464924404</v>
      </c>
      <c r="B58" s="304" t="s">
        <v>2140</v>
      </c>
      <c r="C58" s="72"/>
      <c r="D58" s="72"/>
      <c r="E58" s="72"/>
      <c r="F58" s="72"/>
      <c r="G58" s="306"/>
      <c r="H58" s="306"/>
      <c r="I58" s="72">
        <v>5328</v>
      </c>
      <c r="J58" s="72">
        <v>3427.54</v>
      </c>
      <c r="K58" s="258">
        <f t="shared" si="14"/>
        <v>3427.54</v>
      </c>
      <c r="L58" s="258">
        <f t="shared" si="1"/>
        <v>8810.5400000000009</v>
      </c>
      <c r="M58" s="307">
        <v>1</v>
      </c>
      <c r="N58" s="72" t="s">
        <v>1231</v>
      </c>
      <c r="O58" s="72" t="s">
        <v>1232</v>
      </c>
      <c r="P58" s="72" t="s">
        <v>65</v>
      </c>
      <c r="Q58" s="255">
        <v>114092.54</v>
      </c>
      <c r="R58" s="66">
        <v>0</v>
      </c>
      <c r="S58" s="66">
        <f t="shared" si="13"/>
        <v>0</v>
      </c>
      <c r="T58" s="66">
        <v>450</v>
      </c>
      <c r="U58" s="4" t="s">
        <v>1129</v>
      </c>
      <c r="V58" s="5">
        <f t="shared" si="3"/>
        <v>0.11269121683032966</v>
      </c>
      <c r="W58" s="5">
        <f t="shared" si="4"/>
        <v>6.2435033597905455E-3</v>
      </c>
      <c r="X58" s="5" t="s">
        <v>1280</v>
      </c>
      <c r="Y58" s="72" t="str">
        <f t="shared" si="6"/>
        <v>PTP</v>
      </c>
      <c r="Z58" s="72" t="s">
        <v>1129</v>
      </c>
      <c r="AA58" s="72" t="s">
        <v>1329</v>
      </c>
      <c r="AB58" s="304"/>
      <c r="AC58" s="72">
        <v>20</v>
      </c>
      <c r="AD58" s="72" t="s">
        <v>3019</v>
      </c>
      <c r="AE58" s="308"/>
      <c r="AF58" s="309"/>
      <c r="AG58" s="7"/>
      <c r="AH58" s="72" t="s">
        <v>721</v>
      </c>
      <c r="AI58" s="7"/>
      <c r="AJ58" s="7"/>
      <c r="AK58" s="7"/>
      <c r="AL58" s="7">
        <v>3877.54</v>
      </c>
      <c r="AM58" s="255">
        <v>114092.54</v>
      </c>
      <c r="AN58" s="258">
        <v>27</v>
      </c>
      <c r="AO58" s="306">
        <v>43</v>
      </c>
      <c r="AP58" s="306" t="str">
        <f t="shared" si="7"/>
        <v>FLOW</v>
      </c>
      <c r="AQ58" s="306"/>
      <c r="AR58" s="306"/>
      <c r="AS58" s="306"/>
      <c r="AT58" s="306"/>
      <c r="AU58" s="72" t="s">
        <v>1129</v>
      </c>
      <c r="AV58" s="310" t="s">
        <v>2284</v>
      </c>
      <c r="AW58" s="304" t="s">
        <v>2339</v>
      </c>
      <c r="AX58" s="311">
        <v>45637</v>
      </c>
      <c r="AY58" s="72">
        <v>42</v>
      </c>
      <c r="AZ58" s="72" t="s">
        <v>2057</v>
      </c>
      <c r="BA58" s="7" t="s">
        <v>3512</v>
      </c>
      <c r="BB58" s="7"/>
      <c r="BC58" s="7"/>
      <c r="BD58" s="72"/>
      <c r="BE58" s="72"/>
      <c r="BF58" s="72"/>
      <c r="BG58" s="183"/>
      <c r="BH58" s="72"/>
      <c r="BI58" s="72"/>
      <c r="BJ58" s="72"/>
      <c r="BK58" s="72"/>
      <c r="BL58" s="72"/>
      <c r="BM58" s="72"/>
      <c r="BN58" s="72"/>
      <c r="BO58" s="72"/>
      <c r="BP58" s="72"/>
      <c r="BQ58" s="72"/>
      <c r="BR58" s="72"/>
      <c r="BS58" s="72"/>
      <c r="BT58" s="72"/>
      <c r="BU58" s="72"/>
      <c r="BV58" s="72"/>
      <c r="BW58" s="72"/>
      <c r="BX58" s="72"/>
      <c r="BY58" s="72"/>
      <c r="BZ58" s="72"/>
      <c r="CA58" s="72"/>
      <c r="CB58" s="72"/>
      <c r="CC58" s="72"/>
      <c r="CD58" s="72"/>
      <c r="CE58" s="72"/>
      <c r="CF58" s="72"/>
      <c r="CG58" s="72"/>
      <c r="CH58" s="72"/>
      <c r="CI58" s="72"/>
      <c r="CJ58" s="72"/>
      <c r="CK58" s="72"/>
      <c r="CL58" s="72"/>
      <c r="CM58" s="72"/>
      <c r="CN58" s="72"/>
      <c r="CO58" s="72"/>
      <c r="CP58" s="72"/>
      <c r="CQ58" s="72"/>
      <c r="CR58" s="72"/>
      <c r="CS58" s="72"/>
      <c r="CT58" s="72"/>
      <c r="CU58" s="72"/>
      <c r="CV58" s="72">
        <v>1</v>
      </c>
      <c r="CW58" s="72"/>
      <c r="CX58" s="72"/>
      <c r="CY58" s="72"/>
      <c r="CZ58" s="72"/>
      <c r="DA58" s="72"/>
      <c r="DB58" s="72"/>
      <c r="DC58" s="72"/>
      <c r="DD58" s="72"/>
      <c r="DE58" s="72"/>
      <c r="DF58" s="72"/>
      <c r="DG58" s="72"/>
      <c r="DH58" s="72"/>
      <c r="DI58" s="72"/>
      <c r="DJ58" s="72"/>
      <c r="DK58" s="72"/>
      <c r="DL58" s="72"/>
      <c r="DM58" s="72"/>
      <c r="DN58" s="72"/>
      <c r="DO58" s="72"/>
      <c r="DP58" s="72"/>
      <c r="DQ58" s="72"/>
      <c r="DR58" s="72"/>
      <c r="DS58" s="72"/>
      <c r="DT58" s="72"/>
      <c r="DU58" s="72"/>
      <c r="DV58" s="72"/>
      <c r="DW58" s="72"/>
      <c r="DX58" s="72"/>
      <c r="DY58" s="72"/>
      <c r="DZ58" s="72"/>
      <c r="EA58" s="72"/>
      <c r="EB58" s="72"/>
      <c r="EC58" s="72"/>
      <c r="ED58" s="72"/>
      <c r="EE58" s="72"/>
      <c r="EF58" s="72"/>
      <c r="EG58" s="72"/>
      <c r="EH58" s="72"/>
      <c r="EI58" s="72"/>
      <c r="EJ58" s="72"/>
      <c r="EK58" s="72"/>
      <c r="EL58" s="72"/>
      <c r="EM58" s="72"/>
      <c r="EN58" s="72"/>
      <c r="EO58" s="72"/>
      <c r="EP58" s="72"/>
      <c r="EQ58" s="72"/>
      <c r="ER58" s="312">
        <f t="shared" si="8"/>
        <v>1</v>
      </c>
      <c r="ES58" s="72">
        <f t="shared" si="9"/>
        <v>1</v>
      </c>
      <c r="ET58" s="72" t="s">
        <v>1118</v>
      </c>
      <c r="EU58" s="7" t="s">
        <v>2401</v>
      </c>
      <c r="EV58" s="7" t="s">
        <v>1110</v>
      </c>
      <c r="EW58" s="7" t="s">
        <v>1801</v>
      </c>
      <c r="EX58" s="183" t="s">
        <v>1895</v>
      </c>
      <c r="EY58" s="313">
        <v>46189</v>
      </c>
      <c r="EZ58" s="313"/>
      <c r="FA58" s="183"/>
      <c r="FB58" s="313"/>
      <c r="FC58" s="7"/>
      <c r="FD58" s="7" t="s">
        <v>3091</v>
      </c>
      <c r="FE58" s="7">
        <f t="shared" si="10"/>
        <v>3427.54</v>
      </c>
      <c r="FF58" s="72">
        <f t="shared" si="11"/>
        <v>8810.5400000000009</v>
      </c>
      <c r="FG58" t="s">
        <v>3516</v>
      </c>
    </row>
    <row r="59" spans="1:163" ht="17.25">
      <c r="A59" s="72">
        <v>466677362</v>
      </c>
      <c r="B59" s="304" t="s">
        <v>562</v>
      </c>
      <c r="C59" s="72"/>
      <c r="D59" s="72"/>
      <c r="E59" s="72"/>
      <c r="F59" s="72"/>
      <c r="G59" s="306"/>
      <c r="H59" s="306"/>
      <c r="I59" s="72">
        <v>4313</v>
      </c>
      <c r="J59" s="72">
        <v>21565</v>
      </c>
      <c r="K59" s="258">
        <f t="shared" si="14"/>
        <v>4921</v>
      </c>
      <c r="L59" s="258">
        <f t="shared" si="1"/>
        <v>26760</v>
      </c>
      <c r="M59" s="315">
        <v>5</v>
      </c>
      <c r="N59" s="72" t="s">
        <v>1231</v>
      </c>
      <c r="O59" s="72" t="s">
        <v>1232</v>
      </c>
      <c r="P59" s="72" t="s">
        <v>230</v>
      </c>
      <c r="Q59" s="255">
        <v>112838</v>
      </c>
      <c r="R59" s="66">
        <v>608</v>
      </c>
      <c r="S59" s="66">
        <f t="shared" si="13"/>
        <v>0</v>
      </c>
      <c r="T59" s="66">
        <v>3150</v>
      </c>
      <c r="U59" s="4" t="s">
        <v>1231</v>
      </c>
      <c r="V59" s="5">
        <f t="shared" si="3"/>
        <v>0.31131739058761371</v>
      </c>
      <c r="W59" s="5">
        <f t="shared" si="4"/>
        <v>5.4925642630943641E-2</v>
      </c>
      <c r="X59" s="5" t="str">
        <f t="shared" si="5"/>
        <v>FLOW</v>
      </c>
      <c r="Y59" s="72" t="str">
        <f t="shared" si="6"/>
        <v>NC</v>
      </c>
      <c r="Z59" s="72" t="s">
        <v>1315</v>
      </c>
      <c r="AA59" s="72" t="s">
        <v>1315</v>
      </c>
      <c r="AB59" s="304" t="s">
        <v>3024</v>
      </c>
      <c r="AC59" s="72"/>
      <c r="AD59" s="72" t="s">
        <v>3021</v>
      </c>
      <c r="AE59" s="308"/>
      <c r="AF59" s="309" t="s">
        <v>1797</v>
      </c>
      <c r="AG59" s="7" t="s">
        <v>1129</v>
      </c>
      <c r="AH59" s="72" t="s">
        <v>552</v>
      </c>
      <c r="AI59" s="7" t="s">
        <v>1129</v>
      </c>
      <c r="AJ59" s="7" t="s">
        <v>1129</v>
      </c>
      <c r="AK59" s="7" t="s">
        <v>1129</v>
      </c>
      <c r="AL59" s="7">
        <v>25323</v>
      </c>
      <c r="AM59" s="255">
        <v>112838</v>
      </c>
      <c r="AN59" s="258">
        <v>147</v>
      </c>
      <c r="AO59" s="306">
        <v>163</v>
      </c>
      <c r="AP59" s="306" t="str">
        <f t="shared" si="7"/>
        <v>FLOW</v>
      </c>
      <c r="AQ59" s="306"/>
      <c r="AR59" s="306"/>
      <c r="AS59" s="306"/>
      <c r="AT59" s="306"/>
      <c r="AU59" s="72" t="s">
        <v>943</v>
      </c>
      <c r="AV59" s="310" t="s">
        <v>563</v>
      </c>
      <c r="AW59" s="304" t="s">
        <v>297</v>
      </c>
      <c r="AX59" s="311">
        <v>45880</v>
      </c>
      <c r="AY59" s="72">
        <v>36</v>
      </c>
      <c r="AZ59" s="72" t="s">
        <v>1742</v>
      </c>
      <c r="BA59" s="7" t="s">
        <v>3513</v>
      </c>
      <c r="BB59" s="7"/>
      <c r="BC59" s="7"/>
      <c r="BD59" s="72"/>
      <c r="BE59" s="72"/>
      <c r="BF59" s="72"/>
      <c r="BG59" s="183"/>
      <c r="BH59" s="72"/>
      <c r="BI59" s="72"/>
      <c r="BJ59" s="72"/>
      <c r="BK59" s="72"/>
      <c r="BL59" s="72">
        <v>1</v>
      </c>
      <c r="BM59" s="72"/>
      <c r="BN59" s="72"/>
      <c r="BO59" s="72"/>
      <c r="BP59" s="72"/>
      <c r="BQ59" s="72"/>
      <c r="BR59" s="72"/>
      <c r="BS59" s="72"/>
      <c r="BT59" s="72"/>
      <c r="BU59" s="72"/>
      <c r="BV59" s="72"/>
      <c r="BW59" s="72"/>
      <c r="BX59" s="72"/>
      <c r="BY59" s="72"/>
      <c r="BZ59" s="72"/>
      <c r="CA59" s="72"/>
      <c r="CB59" s="72"/>
      <c r="CC59" s="72"/>
      <c r="CD59" s="72"/>
      <c r="CE59" s="72"/>
      <c r="CF59" s="72"/>
      <c r="CG59" s="72"/>
      <c r="CH59" s="72"/>
      <c r="CI59" s="72"/>
      <c r="CJ59" s="72"/>
      <c r="CK59" s="72"/>
      <c r="CL59" s="72"/>
      <c r="CM59" s="72"/>
      <c r="CN59" s="72"/>
      <c r="CO59" s="72"/>
      <c r="CP59" s="72"/>
      <c r="CQ59" s="72"/>
      <c r="CR59" s="72"/>
      <c r="CS59" s="72"/>
      <c r="CT59" s="72"/>
      <c r="CU59" s="72"/>
      <c r="CV59" s="72"/>
      <c r="CW59" s="72"/>
      <c r="CX59" s="72"/>
      <c r="CY59" s="72"/>
      <c r="CZ59" s="72"/>
      <c r="DA59" s="72"/>
      <c r="DB59" s="72"/>
      <c r="DC59" s="72"/>
      <c r="DD59" s="72"/>
      <c r="DE59" s="72">
        <v>2</v>
      </c>
      <c r="DF59" s="72"/>
      <c r="DG59" s="72"/>
      <c r="DH59" s="72"/>
      <c r="DI59" s="72"/>
      <c r="DJ59" s="72"/>
      <c r="DK59" s="72"/>
      <c r="DL59" s="72"/>
      <c r="DM59" s="72"/>
      <c r="DN59" s="72"/>
      <c r="DO59" s="72"/>
      <c r="DP59" s="72"/>
      <c r="DQ59" s="72"/>
      <c r="DR59" s="72"/>
      <c r="DS59" s="72"/>
      <c r="DT59" s="72"/>
      <c r="DU59" s="72"/>
      <c r="DV59" s="72"/>
      <c r="DW59" s="72"/>
      <c r="DX59" s="72"/>
      <c r="DY59" s="72"/>
      <c r="DZ59" s="72"/>
      <c r="EA59" s="72"/>
      <c r="EB59" s="72"/>
      <c r="EC59" s="72"/>
      <c r="ED59" s="72"/>
      <c r="EE59" s="72"/>
      <c r="EF59" s="72"/>
      <c r="EG59" s="72"/>
      <c r="EH59" s="72"/>
      <c r="EI59" s="72"/>
      <c r="EJ59" s="72"/>
      <c r="EK59" s="72"/>
      <c r="EL59" s="72"/>
      <c r="EM59" s="72"/>
      <c r="EN59" s="72"/>
      <c r="EO59" s="72"/>
      <c r="EP59" s="72"/>
      <c r="EQ59" s="72"/>
      <c r="ER59" s="312">
        <f t="shared" si="8"/>
        <v>3</v>
      </c>
      <c r="ES59" s="72">
        <f t="shared" si="9"/>
        <v>1</v>
      </c>
      <c r="ET59" s="72" t="s">
        <v>1111</v>
      </c>
      <c r="EU59" s="7" t="s">
        <v>2402</v>
      </c>
      <c r="EV59" s="7" t="s">
        <v>1110</v>
      </c>
      <c r="EW59" s="7" t="s">
        <v>1808</v>
      </c>
      <c r="EX59" s="183" t="s">
        <v>1844</v>
      </c>
      <c r="EY59" s="313">
        <v>46177</v>
      </c>
      <c r="EZ59" s="313"/>
      <c r="FA59" s="183"/>
      <c r="FB59" s="313"/>
      <c r="FC59" s="7"/>
      <c r="FD59" s="7" t="s">
        <v>3092</v>
      </c>
      <c r="FE59" s="7">
        <f t="shared" si="10"/>
        <v>4921</v>
      </c>
      <c r="FF59" s="72">
        <f t="shared" si="11"/>
        <v>26760</v>
      </c>
      <c r="FG59" t="s">
        <v>3515</v>
      </c>
    </row>
    <row r="60" spans="1:163" ht="17.25">
      <c r="A60" s="72">
        <v>460272739</v>
      </c>
      <c r="B60" s="304" t="s">
        <v>373</v>
      </c>
      <c r="C60" s="72"/>
      <c r="D60" s="72"/>
      <c r="E60" s="72"/>
      <c r="F60" s="72"/>
      <c r="G60" s="306"/>
      <c r="H60" s="306"/>
      <c r="I60" s="72">
        <v>6595</v>
      </c>
      <c r="J60" s="72">
        <v>6585</v>
      </c>
      <c r="K60" s="258">
        <f t="shared" si="14"/>
        <v>6713</v>
      </c>
      <c r="L60" s="258">
        <f t="shared" si="1"/>
        <v>13439</v>
      </c>
      <c r="M60" s="307">
        <v>1</v>
      </c>
      <c r="N60" s="72" t="s">
        <v>1231</v>
      </c>
      <c r="O60" s="72" t="s">
        <v>1232</v>
      </c>
      <c r="P60" s="72" t="s">
        <v>97</v>
      </c>
      <c r="Q60" s="255">
        <v>112470</v>
      </c>
      <c r="R60" s="66">
        <v>128</v>
      </c>
      <c r="S60" s="66">
        <f t="shared" si="13"/>
        <v>0</v>
      </c>
      <c r="T60" s="66">
        <v>4950</v>
      </c>
      <c r="U60" s="4" t="s">
        <v>1500</v>
      </c>
      <c r="V60" s="5">
        <f t="shared" si="3"/>
        <v>0.16512404079184842</v>
      </c>
      <c r="W60" s="5">
        <f t="shared" si="4"/>
        <v>6.1547128574369779E-3</v>
      </c>
      <c r="X60" s="5" t="s">
        <v>1280</v>
      </c>
      <c r="Y60" s="72" t="str">
        <f t="shared" si="6"/>
        <v>PTP</v>
      </c>
      <c r="Z60" s="72" t="s">
        <v>1329</v>
      </c>
      <c r="AA60" s="72" t="s">
        <v>1329</v>
      </c>
      <c r="AB60" s="304"/>
      <c r="AC60" s="72">
        <v>29</v>
      </c>
      <c r="AD60" s="72" t="s">
        <v>3019</v>
      </c>
      <c r="AE60" s="308"/>
      <c r="AF60" s="309" t="s">
        <v>1129</v>
      </c>
      <c r="AG60" s="7" t="s">
        <v>1129</v>
      </c>
      <c r="AH60" s="72" t="s">
        <v>374</v>
      </c>
      <c r="AI60" s="7" t="s">
        <v>1129</v>
      </c>
      <c r="AJ60" s="7" t="s">
        <v>1129</v>
      </c>
      <c r="AK60" s="7" t="s">
        <v>1129</v>
      </c>
      <c r="AL60" s="7">
        <v>11663</v>
      </c>
      <c r="AM60" s="255">
        <v>112470</v>
      </c>
      <c r="AN60" s="258">
        <v>27</v>
      </c>
      <c r="AO60" s="306">
        <v>43</v>
      </c>
      <c r="AP60" s="306" t="str">
        <f t="shared" si="7"/>
        <v>FLOW</v>
      </c>
      <c r="AQ60" s="306"/>
      <c r="AR60" s="306"/>
      <c r="AS60" s="306"/>
      <c r="AT60" s="306"/>
      <c r="AU60" s="72" t="s">
        <v>1793</v>
      </c>
      <c r="AV60" s="310" t="s">
        <v>375</v>
      </c>
      <c r="AW60" s="304" t="s">
        <v>376</v>
      </c>
      <c r="AX60" s="311">
        <v>45222</v>
      </c>
      <c r="AY60" s="72">
        <v>48</v>
      </c>
      <c r="AZ60" s="72" t="s">
        <v>1742</v>
      </c>
      <c r="BA60" s="7" t="s">
        <v>3513</v>
      </c>
      <c r="BB60" s="7"/>
      <c r="BC60" s="7"/>
      <c r="BD60" s="72"/>
      <c r="BE60" s="72"/>
      <c r="BF60" s="72"/>
      <c r="BG60" s="183"/>
      <c r="BH60" s="72"/>
      <c r="BI60" s="72"/>
      <c r="BJ60" s="72"/>
      <c r="BK60" s="72"/>
      <c r="BL60" s="72">
        <v>1</v>
      </c>
      <c r="BM60" s="72"/>
      <c r="BN60" s="72"/>
      <c r="BO60" s="72"/>
      <c r="BP60" s="72"/>
      <c r="BQ60" s="72"/>
      <c r="BR60" s="72"/>
      <c r="BS60" s="72"/>
      <c r="BT60" s="72"/>
      <c r="BU60" s="72"/>
      <c r="BV60" s="72"/>
      <c r="BW60" s="72"/>
      <c r="BX60" s="72"/>
      <c r="BY60" s="72"/>
      <c r="BZ60" s="72"/>
      <c r="CA60" s="72"/>
      <c r="CB60" s="72"/>
      <c r="CC60" s="72"/>
      <c r="CD60" s="72"/>
      <c r="CE60" s="72"/>
      <c r="CF60" s="72"/>
      <c r="CG60" s="72"/>
      <c r="CH60" s="72"/>
      <c r="CI60" s="72"/>
      <c r="CJ60" s="72"/>
      <c r="CK60" s="72"/>
      <c r="CL60" s="72"/>
      <c r="CM60" s="72"/>
      <c r="CN60" s="72"/>
      <c r="CO60" s="72"/>
      <c r="CP60" s="72"/>
      <c r="CQ60" s="72"/>
      <c r="CR60" s="72"/>
      <c r="CS60" s="72"/>
      <c r="CT60" s="72"/>
      <c r="CU60" s="72"/>
      <c r="CV60" s="72"/>
      <c r="CW60" s="72"/>
      <c r="CX60" s="72"/>
      <c r="CY60" s="72"/>
      <c r="CZ60" s="72"/>
      <c r="DA60" s="72"/>
      <c r="DB60" s="72"/>
      <c r="DC60" s="72"/>
      <c r="DD60" s="72"/>
      <c r="DE60" s="72"/>
      <c r="DF60" s="72"/>
      <c r="DG60" s="72"/>
      <c r="DH60" s="72"/>
      <c r="DI60" s="72"/>
      <c r="DJ60" s="72"/>
      <c r="DK60" s="72"/>
      <c r="DL60" s="72"/>
      <c r="DM60" s="72"/>
      <c r="DN60" s="72"/>
      <c r="DO60" s="72"/>
      <c r="DP60" s="72"/>
      <c r="DQ60" s="72"/>
      <c r="DR60" s="72"/>
      <c r="DS60" s="72"/>
      <c r="DT60" s="72"/>
      <c r="DU60" s="72"/>
      <c r="DV60" s="72"/>
      <c r="DW60" s="72"/>
      <c r="DX60" s="72"/>
      <c r="DY60" s="72"/>
      <c r="DZ60" s="72"/>
      <c r="EA60" s="72"/>
      <c r="EB60" s="72"/>
      <c r="EC60" s="72"/>
      <c r="ED60" s="72"/>
      <c r="EE60" s="72"/>
      <c r="EF60" s="72"/>
      <c r="EG60" s="72"/>
      <c r="EH60" s="72"/>
      <c r="EI60" s="72"/>
      <c r="EJ60" s="72"/>
      <c r="EK60" s="72"/>
      <c r="EL60" s="72"/>
      <c r="EM60" s="72"/>
      <c r="EN60" s="72"/>
      <c r="EO60" s="72"/>
      <c r="EP60" s="72"/>
      <c r="EQ60" s="72"/>
      <c r="ER60" s="312">
        <f t="shared" si="8"/>
        <v>1</v>
      </c>
      <c r="ES60" s="72">
        <f t="shared" si="9"/>
        <v>1</v>
      </c>
      <c r="ET60" s="72" t="s">
        <v>1120</v>
      </c>
      <c r="EU60" s="7" t="s">
        <v>2403</v>
      </c>
      <c r="EV60" s="7" t="s">
        <v>1110</v>
      </c>
      <c r="EW60" s="7" t="s">
        <v>1806</v>
      </c>
      <c r="EX60" s="183" t="s">
        <v>1845</v>
      </c>
      <c r="EY60" s="313">
        <v>46201</v>
      </c>
      <c r="EZ60" s="313"/>
      <c r="FA60" s="183"/>
      <c r="FB60" s="313"/>
      <c r="FC60" s="7"/>
      <c r="FD60" s="7" t="s">
        <v>3068</v>
      </c>
      <c r="FE60" s="7">
        <f t="shared" si="10"/>
        <v>6713</v>
      </c>
      <c r="FF60" s="72">
        <f t="shared" si="11"/>
        <v>13439</v>
      </c>
      <c r="FG60" t="s">
        <v>3515</v>
      </c>
    </row>
    <row r="61" spans="1:163" ht="17.25">
      <c r="A61" s="72">
        <v>460466165</v>
      </c>
      <c r="B61" s="304" t="s">
        <v>490</v>
      </c>
      <c r="C61" s="72" t="s">
        <v>1775</v>
      </c>
      <c r="D61" s="72" t="s">
        <v>1742</v>
      </c>
      <c r="E61" s="72">
        <v>6300</v>
      </c>
      <c r="F61" s="72"/>
      <c r="G61" s="306"/>
      <c r="H61" s="306"/>
      <c r="I61" s="72">
        <v>5868</v>
      </c>
      <c r="J61" s="72">
        <v>20410</v>
      </c>
      <c r="K61" s="258">
        <f t="shared" si="14"/>
        <v>3494</v>
      </c>
      <c r="L61" s="258">
        <f t="shared" si="1"/>
        <v>20725</v>
      </c>
      <c r="M61" s="315">
        <v>4</v>
      </c>
      <c r="N61" s="72" t="s">
        <v>1280</v>
      </c>
      <c r="O61" s="72" t="s">
        <v>1281</v>
      </c>
      <c r="P61" s="72" t="s">
        <v>73</v>
      </c>
      <c r="Q61" s="255">
        <v>112244</v>
      </c>
      <c r="R61" s="66">
        <v>688</v>
      </c>
      <c r="S61" s="66">
        <f t="shared" si="13"/>
        <v>0</v>
      </c>
      <c r="T61" s="66">
        <v>5850</v>
      </c>
      <c r="U61" s="4" t="s">
        <v>1231</v>
      </c>
      <c r="V61" s="5">
        <f t="shared" si="3"/>
        <v>0.53526101819193139</v>
      </c>
      <c r="W61" s="5">
        <f t="shared" si="4"/>
        <v>3.6851828324153568E-2</v>
      </c>
      <c r="X61" s="5" t="str">
        <f t="shared" si="5"/>
        <v>STABLE</v>
      </c>
      <c r="Y61" s="72" t="str">
        <f t="shared" si="6"/>
        <v>PAID</v>
      </c>
      <c r="Z61" s="72" t="s">
        <v>1329</v>
      </c>
      <c r="AA61" s="72" t="s">
        <v>1281</v>
      </c>
      <c r="AB61" s="304"/>
      <c r="AC61" s="72"/>
      <c r="AD61" s="72"/>
      <c r="AE61" s="308"/>
      <c r="AF61" s="309" t="s">
        <v>1797</v>
      </c>
      <c r="AG61" s="7" t="s">
        <v>1129</v>
      </c>
      <c r="AH61" s="72" t="s">
        <v>484</v>
      </c>
      <c r="AI61" s="7" t="s">
        <v>1129</v>
      </c>
      <c r="AJ61" s="7" t="s">
        <v>1129</v>
      </c>
      <c r="AK61" s="7" t="s">
        <v>1129</v>
      </c>
      <c r="AL61" s="7">
        <v>26948</v>
      </c>
      <c r="AM61" s="255">
        <v>112244</v>
      </c>
      <c r="AN61" s="258">
        <v>116</v>
      </c>
      <c r="AO61" s="306">
        <v>104</v>
      </c>
      <c r="AP61" s="306" t="str">
        <f t="shared" si="7"/>
        <v>STABLE</v>
      </c>
      <c r="AQ61" s="306"/>
      <c r="AR61" s="306"/>
      <c r="AS61" s="306"/>
      <c r="AT61" s="306"/>
      <c r="AU61" s="72" t="s">
        <v>943</v>
      </c>
      <c r="AV61" s="310" t="s">
        <v>491</v>
      </c>
      <c r="AW61" s="304" t="s">
        <v>492</v>
      </c>
      <c r="AX61" s="311">
        <v>45234</v>
      </c>
      <c r="AY61" s="72">
        <v>48</v>
      </c>
      <c r="AZ61" s="72" t="s">
        <v>1742</v>
      </c>
      <c r="BA61" s="7" t="s">
        <v>3512</v>
      </c>
      <c r="BB61" s="7"/>
      <c r="BC61" s="7"/>
      <c r="BD61" s="72"/>
      <c r="BE61" s="72"/>
      <c r="BF61" s="72"/>
      <c r="BG61" s="183"/>
      <c r="BH61" s="72"/>
      <c r="BI61" s="72"/>
      <c r="BJ61" s="72"/>
      <c r="BK61" s="72"/>
      <c r="BL61" s="72"/>
      <c r="BM61" s="72"/>
      <c r="BN61" s="72"/>
      <c r="BO61" s="72">
        <v>1</v>
      </c>
      <c r="BP61" s="72"/>
      <c r="BQ61" s="72"/>
      <c r="BR61" s="72"/>
      <c r="BS61" s="72"/>
      <c r="BT61" s="72"/>
      <c r="BU61" s="72"/>
      <c r="BV61" s="72"/>
      <c r="BW61" s="72"/>
      <c r="BX61" s="72"/>
      <c r="BY61" s="72"/>
      <c r="BZ61" s="72"/>
      <c r="CA61" s="72"/>
      <c r="CB61" s="72"/>
      <c r="CC61" s="72"/>
      <c r="CD61" s="72"/>
      <c r="CE61" s="72"/>
      <c r="CF61" s="72"/>
      <c r="CG61" s="72"/>
      <c r="CH61" s="72"/>
      <c r="CI61" s="72"/>
      <c r="CJ61" s="72"/>
      <c r="CK61" s="72"/>
      <c r="CL61" s="72"/>
      <c r="CM61" s="72"/>
      <c r="CN61" s="72"/>
      <c r="CO61" s="72"/>
      <c r="CP61" s="72"/>
      <c r="CQ61" s="72"/>
      <c r="CR61" s="72"/>
      <c r="CS61" s="72"/>
      <c r="CT61" s="72"/>
      <c r="CU61" s="72"/>
      <c r="CV61" s="72"/>
      <c r="CW61" s="72"/>
      <c r="CX61" s="72"/>
      <c r="CY61" s="72"/>
      <c r="CZ61" s="72"/>
      <c r="DA61" s="72"/>
      <c r="DB61" s="72"/>
      <c r="DC61" s="72"/>
      <c r="DD61" s="72"/>
      <c r="DE61" s="72"/>
      <c r="DF61" s="72"/>
      <c r="DG61" s="72"/>
      <c r="DH61" s="72"/>
      <c r="DI61" s="72"/>
      <c r="DJ61" s="72"/>
      <c r="DK61" s="72"/>
      <c r="DL61" s="72"/>
      <c r="DM61" s="72"/>
      <c r="DN61" s="72"/>
      <c r="DO61" s="72"/>
      <c r="DP61" s="72"/>
      <c r="DQ61" s="72"/>
      <c r="DR61" s="72"/>
      <c r="DS61" s="72"/>
      <c r="DT61" s="72"/>
      <c r="DU61" s="72"/>
      <c r="DV61" s="72"/>
      <c r="DW61" s="72"/>
      <c r="DX61" s="72"/>
      <c r="DY61" s="72"/>
      <c r="DZ61" s="72"/>
      <c r="EA61" s="72"/>
      <c r="EB61" s="72"/>
      <c r="EC61" s="72"/>
      <c r="ED61" s="72"/>
      <c r="EE61" s="72"/>
      <c r="EF61" s="72"/>
      <c r="EG61" s="72"/>
      <c r="EH61" s="72"/>
      <c r="EI61" s="72"/>
      <c r="EJ61" s="72"/>
      <c r="EK61" s="72"/>
      <c r="EL61" s="72"/>
      <c r="EM61" s="72"/>
      <c r="EN61" s="72"/>
      <c r="EO61" s="72"/>
      <c r="EP61" s="72"/>
      <c r="EQ61" s="72"/>
      <c r="ER61" s="312">
        <f t="shared" si="8"/>
        <v>1</v>
      </c>
      <c r="ES61" s="72">
        <f t="shared" si="9"/>
        <v>1</v>
      </c>
      <c r="ET61" s="72" t="s">
        <v>1119</v>
      </c>
      <c r="EU61" s="7" t="s">
        <v>2404</v>
      </c>
      <c r="EV61" s="7" t="s">
        <v>1110</v>
      </c>
      <c r="EW61" s="7" t="s">
        <v>1801</v>
      </c>
      <c r="EX61" s="183" t="s">
        <v>1846</v>
      </c>
      <c r="EY61" s="313">
        <v>46178</v>
      </c>
      <c r="EZ61" s="313"/>
      <c r="FA61" s="183"/>
      <c r="FB61" s="313"/>
      <c r="FC61" s="7"/>
      <c r="FD61" s="7" t="s">
        <v>3093</v>
      </c>
      <c r="FE61" s="7">
        <f t="shared" si="10"/>
        <v>3494</v>
      </c>
      <c r="FF61" s="72">
        <f t="shared" si="11"/>
        <v>27025</v>
      </c>
      <c r="FG61" t="s">
        <v>3515</v>
      </c>
    </row>
    <row r="62" spans="1:163" ht="17.25">
      <c r="A62" s="72">
        <v>463519622</v>
      </c>
      <c r="B62" s="304" t="s">
        <v>1511</v>
      </c>
      <c r="C62" s="72" t="s">
        <v>1775</v>
      </c>
      <c r="D62" s="72" t="s">
        <v>1792</v>
      </c>
      <c r="E62" s="72">
        <v>70</v>
      </c>
      <c r="F62" s="72"/>
      <c r="G62" s="306"/>
      <c r="H62" s="306"/>
      <c r="I62" s="72">
        <v>5051</v>
      </c>
      <c r="J62" s="72">
        <v>5051</v>
      </c>
      <c r="K62" s="258">
        <f t="shared" si="14"/>
        <v>5095</v>
      </c>
      <c r="L62" s="258">
        <f t="shared" si="1"/>
        <v>10102</v>
      </c>
      <c r="M62" s="307">
        <v>1</v>
      </c>
      <c r="N62" s="72" t="s">
        <v>1282</v>
      </c>
      <c r="O62" s="72" t="s">
        <v>1281</v>
      </c>
      <c r="P62" s="72" t="s">
        <v>18</v>
      </c>
      <c r="Q62" s="255">
        <v>112043</v>
      </c>
      <c r="R62" s="66">
        <v>44</v>
      </c>
      <c r="S62" s="66">
        <f t="shared" si="13"/>
        <v>0</v>
      </c>
      <c r="T62" s="66">
        <v>5393</v>
      </c>
      <c r="U62" s="4" t="s">
        <v>1129</v>
      </c>
      <c r="V62" s="5">
        <f t="shared" si="3"/>
        <v>4.5465494117377471E-2</v>
      </c>
      <c r="W62" s="5">
        <f t="shared" si="4"/>
        <v>6.1313460717152242E-3</v>
      </c>
      <c r="X62" s="5" t="str">
        <f t="shared" si="5"/>
        <v>RB</v>
      </c>
      <c r="Y62" s="72" t="str">
        <f t="shared" si="6"/>
        <v>PAID</v>
      </c>
      <c r="Z62" s="72" t="s">
        <v>1129</v>
      </c>
      <c r="AA62" s="72" t="s">
        <v>1281</v>
      </c>
      <c r="AB62" s="304" t="s">
        <v>3024</v>
      </c>
      <c r="AC62" s="72"/>
      <c r="AD62" s="72" t="s">
        <v>3022</v>
      </c>
      <c r="AE62" s="308"/>
      <c r="AF62" s="309" t="s">
        <v>1129</v>
      </c>
      <c r="AG62" s="7" t="s">
        <v>1129</v>
      </c>
      <c r="AH62" s="72" t="s">
        <v>834</v>
      </c>
      <c r="AI62" s="7" t="s">
        <v>1129</v>
      </c>
      <c r="AJ62" s="7" t="s">
        <v>1129</v>
      </c>
      <c r="AK62" s="7" t="s">
        <v>1129</v>
      </c>
      <c r="AL62" s="7">
        <v>10488</v>
      </c>
      <c r="AM62" s="255">
        <v>112043</v>
      </c>
      <c r="AN62" s="258">
        <v>27</v>
      </c>
      <c r="AO62" s="306">
        <v>0</v>
      </c>
      <c r="AP62" s="306" t="str">
        <f t="shared" si="7"/>
        <v>RB</v>
      </c>
      <c r="AQ62" s="306"/>
      <c r="AR62" s="306"/>
      <c r="AS62" s="306"/>
      <c r="AT62" s="306"/>
      <c r="AU62" s="72" t="s">
        <v>943</v>
      </c>
      <c r="AV62" s="310" t="s">
        <v>1624</v>
      </c>
      <c r="AW62" s="304" t="s">
        <v>1724</v>
      </c>
      <c r="AX62" s="311">
        <v>45492</v>
      </c>
      <c r="AY62" s="72">
        <v>48</v>
      </c>
      <c r="AZ62" s="72" t="s">
        <v>1742</v>
      </c>
      <c r="BA62" s="7" t="s">
        <v>3512</v>
      </c>
      <c r="BB62" s="7"/>
      <c r="BC62" s="7"/>
      <c r="BD62" s="72"/>
      <c r="BE62" s="72"/>
      <c r="BF62" s="72"/>
      <c r="BG62" s="183"/>
      <c r="BH62" s="72"/>
      <c r="BI62" s="72">
        <v>1</v>
      </c>
      <c r="BJ62" s="72"/>
      <c r="BK62" s="72"/>
      <c r="BL62" s="72"/>
      <c r="BM62" s="72"/>
      <c r="BN62" s="72"/>
      <c r="BO62" s="72"/>
      <c r="BP62" s="72"/>
      <c r="BQ62" s="72"/>
      <c r="BR62" s="72"/>
      <c r="BS62" s="72"/>
      <c r="BT62" s="72"/>
      <c r="BU62" s="72"/>
      <c r="BV62" s="72"/>
      <c r="BW62" s="72"/>
      <c r="BX62" s="72"/>
      <c r="BY62" s="72"/>
      <c r="BZ62" s="72"/>
      <c r="CA62" s="72"/>
      <c r="CB62" s="72"/>
      <c r="CC62" s="72"/>
      <c r="CD62" s="72"/>
      <c r="CE62" s="72"/>
      <c r="CF62" s="72"/>
      <c r="CG62" s="72"/>
      <c r="CH62" s="72"/>
      <c r="CI62" s="72"/>
      <c r="CJ62" s="72"/>
      <c r="CK62" s="72"/>
      <c r="CL62" s="72"/>
      <c r="CM62" s="72"/>
      <c r="CN62" s="72"/>
      <c r="CO62" s="72"/>
      <c r="CP62" s="72"/>
      <c r="CQ62" s="72"/>
      <c r="CR62" s="72"/>
      <c r="CS62" s="72"/>
      <c r="CT62" s="72"/>
      <c r="CU62" s="72"/>
      <c r="CV62" s="72"/>
      <c r="CW62" s="72"/>
      <c r="CX62" s="72"/>
      <c r="CY62" s="72"/>
      <c r="CZ62" s="72"/>
      <c r="DA62" s="72"/>
      <c r="DB62" s="72"/>
      <c r="DC62" s="72"/>
      <c r="DD62" s="72"/>
      <c r="DE62" s="72"/>
      <c r="DF62" s="72"/>
      <c r="DG62" s="72"/>
      <c r="DH62" s="72"/>
      <c r="DI62" s="72"/>
      <c r="DJ62" s="72"/>
      <c r="DK62" s="72"/>
      <c r="DL62" s="72"/>
      <c r="DM62" s="72"/>
      <c r="DN62" s="72"/>
      <c r="DO62" s="72"/>
      <c r="DP62" s="72"/>
      <c r="DQ62" s="72"/>
      <c r="DR62" s="72"/>
      <c r="DS62" s="72"/>
      <c r="DT62" s="72"/>
      <c r="DU62" s="72"/>
      <c r="DV62" s="72"/>
      <c r="DW62" s="72"/>
      <c r="DX62" s="72"/>
      <c r="DY62" s="72"/>
      <c r="DZ62" s="72"/>
      <c r="EA62" s="72"/>
      <c r="EB62" s="72"/>
      <c r="EC62" s="72"/>
      <c r="ED62" s="72"/>
      <c r="EE62" s="72"/>
      <c r="EF62" s="72"/>
      <c r="EG62" s="72"/>
      <c r="EH62" s="72"/>
      <c r="EI62" s="72"/>
      <c r="EJ62" s="72"/>
      <c r="EK62" s="72"/>
      <c r="EL62" s="72"/>
      <c r="EM62" s="72"/>
      <c r="EN62" s="72"/>
      <c r="EO62" s="72"/>
      <c r="EP62" s="72"/>
      <c r="EQ62" s="72"/>
      <c r="ER62" s="312">
        <f t="shared" si="8"/>
        <v>1</v>
      </c>
      <c r="ES62" s="72">
        <f t="shared" si="9"/>
        <v>1</v>
      </c>
      <c r="ET62" s="72" t="s">
        <v>1113</v>
      </c>
      <c r="EU62" s="7" t="s">
        <v>2405</v>
      </c>
      <c r="EV62" s="7" t="s">
        <v>1110</v>
      </c>
      <c r="EW62" s="7" t="s">
        <v>1801</v>
      </c>
      <c r="EX62" s="183" t="s">
        <v>1847</v>
      </c>
      <c r="EY62" s="313">
        <v>46176</v>
      </c>
      <c r="EZ62" s="313"/>
      <c r="FA62" s="183"/>
      <c r="FB62" s="313"/>
      <c r="FC62" s="7"/>
      <c r="FD62" s="7" t="s">
        <v>3094</v>
      </c>
      <c r="FE62" s="7">
        <f t="shared" si="10"/>
        <v>5095</v>
      </c>
      <c r="FF62" s="72">
        <f t="shared" si="11"/>
        <v>10172</v>
      </c>
      <c r="FG62" t="s">
        <v>3515</v>
      </c>
    </row>
    <row r="63" spans="1:163" ht="17.25">
      <c r="A63" s="72">
        <v>466229926</v>
      </c>
      <c r="B63" s="304" t="s">
        <v>1512</v>
      </c>
      <c r="C63" s="72"/>
      <c r="D63" s="72"/>
      <c r="E63" s="72"/>
      <c r="F63" s="72"/>
      <c r="G63" s="306"/>
      <c r="H63" s="306"/>
      <c r="I63" s="72">
        <v>4615</v>
      </c>
      <c r="J63" s="72">
        <v>27690</v>
      </c>
      <c r="K63" s="258">
        <f t="shared" si="14"/>
        <v>5738</v>
      </c>
      <c r="L63" s="258">
        <f t="shared" si="1"/>
        <v>33874</v>
      </c>
      <c r="M63" s="315">
        <v>6</v>
      </c>
      <c r="N63" s="72" t="s">
        <v>1231</v>
      </c>
      <c r="O63" s="72" t="s">
        <v>1232</v>
      </c>
      <c r="P63" s="72" t="s">
        <v>333</v>
      </c>
      <c r="Q63" s="255">
        <v>111903</v>
      </c>
      <c r="R63" s="66">
        <v>1123</v>
      </c>
      <c r="S63" s="66">
        <f t="shared" si="13"/>
        <v>0</v>
      </c>
      <c r="T63" s="66">
        <v>3600</v>
      </c>
      <c r="U63" s="4" t="s">
        <v>1129</v>
      </c>
      <c r="V63" s="5">
        <f t="shared" si="3"/>
        <v>0.38815146519781235</v>
      </c>
      <c r="W63" s="5">
        <f t="shared" si="4"/>
        <v>4.7007279451275842E-2</v>
      </c>
      <c r="X63" s="5" t="str">
        <f t="shared" si="5"/>
        <v>FLOW</v>
      </c>
      <c r="Y63" s="72" t="str">
        <f t="shared" si="6"/>
        <v>NC</v>
      </c>
      <c r="Z63" s="72" t="s">
        <v>1129</v>
      </c>
      <c r="AA63" s="72" t="s">
        <v>1315</v>
      </c>
      <c r="AB63" s="304" t="s">
        <v>3540</v>
      </c>
      <c r="AC63" s="72"/>
      <c r="AD63" s="72" t="s">
        <v>3021</v>
      </c>
      <c r="AE63" s="308"/>
      <c r="AF63" s="309" t="s">
        <v>1797</v>
      </c>
      <c r="AG63" s="7" t="s">
        <v>1129</v>
      </c>
      <c r="AH63" s="72" t="s">
        <v>1743</v>
      </c>
      <c r="AI63" s="7" t="s">
        <v>1129</v>
      </c>
      <c r="AJ63" s="7" t="s">
        <v>1129</v>
      </c>
      <c r="AK63" s="7" t="s">
        <v>1129</v>
      </c>
      <c r="AL63" s="7">
        <v>32413</v>
      </c>
      <c r="AM63" s="255">
        <v>111903</v>
      </c>
      <c r="AN63" s="258">
        <v>178</v>
      </c>
      <c r="AO63" s="306">
        <v>194</v>
      </c>
      <c r="AP63" s="306" t="str">
        <f t="shared" si="7"/>
        <v>FLOW</v>
      </c>
      <c r="AQ63" s="306"/>
      <c r="AR63" s="306"/>
      <c r="AS63" s="306"/>
      <c r="AT63" s="306"/>
      <c r="AU63" s="72" t="s">
        <v>943</v>
      </c>
      <c r="AV63" s="310" t="s">
        <v>1625</v>
      </c>
      <c r="AW63" s="304" t="s">
        <v>19</v>
      </c>
      <c r="AX63" s="311">
        <v>45807</v>
      </c>
      <c r="AY63" s="72">
        <v>36</v>
      </c>
      <c r="AZ63" s="72" t="s">
        <v>1742</v>
      </c>
      <c r="BA63" s="7" t="s">
        <v>3513</v>
      </c>
      <c r="BB63" s="7"/>
      <c r="BC63" s="7"/>
      <c r="BD63" s="72"/>
      <c r="BE63" s="72"/>
      <c r="BF63" s="72"/>
      <c r="BG63" s="183"/>
      <c r="BH63" s="72"/>
      <c r="BI63" s="72"/>
      <c r="BJ63" s="72"/>
      <c r="BK63" s="72"/>
      <c r="BL63" s="72"/>
      <c r="BM63" s="72"/>
      <c r="BN63" s="72"/>
      <c r="BO63" s="72"/>
      <c r="BP63" s="72"/>
      <c r="BQ63" s="72"/>
      <c r="BR63" s="72"/>
      <c r="BS63" s="72"/>
      <c r="BT63" s="72"/>
      <c r="BU63" s="72"/>
      <c r="BV63" s="72"/>
      <c r="BW63" s="72"/>
      <c r="BX63" s="72">
        <v>1</v>
      </c>
      <c r="BY63" s="72"/>
      <c r="BZ63" s="72"/>
      <c r="CA63" s="72"/>
      <c r="CB63" s="72"/>
      <c r="CC63" s="72"/>
      <c r="CD63" s="72"/>
      <c r="CE63" s="72"/>
      <c r="CF63" s="72"/>
      <c r="CG63" s="72"/>
      <c r="CH63" s="72"/>
      <c r="CI63" s="72"/>
      <c r="CJ63" s="72"/>
      <c r="CK63" s="72"/>
      <c r="CL63" s="72"/>
      <c r="CM63" s="72"/>
      <c r="CN63" s="72"/>
      <c r="CO63" s="72"/>
      <c r="CP63" s="72"/>
      <c r="CQ63" s="72"/>
      <c r="CR63" s="72"/>
      <c r="CS63" s="72"/>
      <c r="CT63" s="72"/>
      <c r="CU63" s="72"/>
      <c r="CV63" s="72"/>
      <c r="CW63" s="72"/>
      <c r="CX63" s="72"/>
      <c r="CY63" s="72"/>
      <c r="CZ63" s="72"/>
      <c r="DA63" s="72"/>
      <c r="DB63" s="72"/>
      <c r="DC63" s="72"/>
      <c r="DD63" s="72"/>
      <c r="DE63" s="72"/>
      <c r="DF63" s="72"/>
      <c r="DG63" s="72"/>
      <c r="DH63" s="72"/>
      <c r="DI63" s="72"/>
      <c r="DJ63" s="72"/>
      <c r="DK63" s="72"/>
      <c r="DL63" s="72"/>
      <c r="DM63" s="72"/>
      <c r="DN63" s="72"/>
      <c r="DO63" s="72"/>
      <c r="DP63" s="72"/>
      <c r="DQ63" s="72"/>
      <c r="DR63" s="72"/>
      <c r="DS63" s="72"/>
      <c r="DT63" s="72"/>
      <c r="DU63" s="72"/>
      <c r="DV63" s="72"/>
      <c r="DW63" s="72"/>
      <c r="DX63" s="72"/>
      <c r="DY63" s="72"/>
      <c r="DZ63" s="72"/>
      <c r="EA63" s="72"/>
      <c r="EB63" s="72"/>
      <c r="EC63" s="72"/>
      <c r="ED63" s="72"/>
      <c r="EE63" s="72"/>
      <c r="EF63" s="72"/>
      <c r="EG63" s="72"/>
      <c r="EH63" s="72"/>
      <c r="EI63" s="72"/>
      <c r="EJ63" s="72"/>
      <c r="EK63" s="72"/>
      <c r="EL63" s="72"/>
      <c r="EM63" s="72"/>
      <c r="EN63" s="72"/>
      <c r="EO63" s="72"/>
      <c r="EP63" s="72"/>
      <c r="EQ63" s="72"/>
      <c r="ER63" s="312">
        <f t="shared" si="8"/>
        <v>1</v>
      </c>
      <c r="ES63" s="72">
        <f t="shared" si="9"/>
        <v>1</v>
      </c>
      <c r="ET63" s="72" t="s">
        <v>1125</v>
      </c>
      <c r="EU63" s="7" t="s">
        <v>2406</v>
      </c>
      <c r="EV63" s="7" t="s">
        <v>1110</v>
      </c>
      <c r="EW63" s="7" t="s">
        <v>1848</v>
      </c>
      <c r="EX63" s="183" t="s">
        <v>1809</v>
      </c>
      <c r="EY63" s="313">
        <v>46181</v>
      </c>
      <c r="EZ63" s="313"/>
      <c r="FA63" s="183"/>
      <c r="FB63" s="313"/>
      <c r="FC63" s="7"/>
      <c r="FD63" s="7" t="s">
        <v>3095</v>
      </c>
      <c r="FE63" s="7">
        <f t="shared" si="10"/>
        <v>5738</v>
      </c>
      <c r="FF63" s="72">
        <f t="shared" si="11"/>
        <v>33874</v>
      </c>
      <c r="FG63" t="s">
        <v>3515</v>
      </c>
    </row>
    <row r="64" spans="1:163" ht="17.25">
      <c r="A64" s="72">
        <v>460986849</v>
      </c>
      <c r="B64" s="304" t="s">
        <v>684</v>
      </c>
      <c r="C64" s="72"/>
      <c r="D64" s="72"/>
      <c r="E64" s="72"/>
      <c r="F64" s="72"/>
      <c r="G64" s="306"/>
      <c r="H64" s="306"/>
      <c r="I64" s="72">
        <v>6377</v>
      </c>
      <c r="J64" s="72">
        <v>5711</v>
      </c>
      <c r="K64" s="258">
        <f t="shared" si="14"/>
        <v>5856</v>
      </c>
      <c r="L64" s="258">
        <f t="shared" si="1"/>
        <v>12370</v>
      </c>
      <c r="M64" s="307">
        <v>1</v>
      </c>
      <c r="N64" s="72" t="s">
        <v>1231</v>
      </c>
      <c r="O64" s="72" t="s">
        <v>1232</v>
      </c>
      <c r="P64" s="72" t="s">
        <v>65</v>
      </c>
      <c r="Q64" s="255">
        <v>111315</v>
      </c>
      <c r="R64" s="66">
        <v>145</v>
      </c>
      <c r="S64" s="66">
        <f t="shared" si="13"/>
        <v>0</v>
      </c>
      <c r="T64" s="66">
        <v>2700</v>
      </c>
      <c r="U64" s="4" t="s">
        <v>1496</v>
      </c>
      <c r="V64" s="5">
        <f t="shared" si="3"/>
        <v>0.10994779151615125</v>
      </c>
      <c r="W64" s="5">
        <f t="shared" si="4"/>
        <v>6.0915076173699402E-3</v>
      </c>
      <c r="X64" s="5" t="s">
        <v>1280</v>
      </c>
      <c r="Y64" s="72" t="str">
        <f t="shared" si="6"/>
        <v>PTP</v>
      </c>
      <c r="Z64" s="72" t="s">
        <v>1329</v>
      </c>
      <c r="AA64" s="72" t="s">
        <v>1329</v>
      </c>
      <c r="AB64" s="304"/>
      <c r="AC64" s="72">
        <v>25</v>
      </c>
      <c r="AD64" s="72" t="s">
        <v>3019</v>
      </c>
      <c r="AE64" s="308"/>
      <c r="AF64" s="309" t="s">
        <v>1129</v>
      </c>
      <c r="AG64" s="7" t="s">
        <v>1129</v>
      </c>
      <c r="AH64" s="72" t="s">
        <v>685</v>
      </c>
      <c r="AI64" s="7" t="s">
        <v>1129</v>
      </c>
      <c r="AJ64" s="7" t="s">
        <v>1129</v>
      </c>
      <c r="AK64" s="7" t="s">
        <v>1129</v>
      </c>
      <c r="AL64" s="7">
        <v>8556</v>
      </c>
      <c r="AM64" s="255">
        <v>111315</v>
      </c>
      <c r="AN64" s="258">
        <v>27</v>
      </c>
      <c r="AO64" s="306">
        <v>43</v>
      </c>
      <c r="AP64" s="306" t="str">
        <f t="shared" si="7"/>
        <v>FLOW</v>
      </c>
      <c r="AQ64" s="306"/>
      <c r="AR64" s="306"/>
      <c r="AS64" s="306"/>
      <c r="AT64" s="306"/>
      <c r="AU64" s="72" t="s">
        <v>1793</v>
      </c>
      <c r="AV64" s="310" t="s">
        <v>686</v>
      </c>
      <c r="AW64" s="304" t="s">
        <v>644</v>
      </c>
      <c r="AX64" s="311">
        <v>45264</v>
      </c>
      <c r="AY64" s="72">
        <v>48</v>
      </c>
      <c r="AZ64" s="72" t="s">
        <v>1742</v>
      </c>
      <c r="BA64" s="7" t="s">
        <v>3512</v>
      </c>
      <c r="BB64" s="7"/>
      <c r="BC64" s="7"/>
      <c r="BD64" s="72"/>
      <c r="BE64" s="72"/>
      <c r="BF64" s="72"/>
      <c r="BG64" s="183"/>
      <c r="BH64" s="72"/>
      <c r="BI64" s="72"/>
      <c r="BJ64" s="72"/>
      <c r="BK64" s="72"/>
      <c r="BL64" s="72"/>
      <c r="BM64" s="72"/>
      <c r="BN64" s="72"/>
      <c r="BO64" s="72">
        <v>1</v>
      </c>
      <c r="BP64" s="72"/>
      <c r="BQ64" s="72"/>
      <c r="BR64" s="72"/>
      <c r="BS64" s="72"/>
      <c r="BT64" s="72"/>
      <c r="BU64" s="72"/>
      <c r="BV64" s="72"/>
      <c r="BW64" s="72"/>
      <c r="BX64" s="72"/>
      <c r="BY64" s="72"/>
      <c r="BZ64" s="72"/>
      <c r="CA64" s="72"/>
      <c r="CB64" s="72"/>
      <c r="CC64" s="72"/>
      <c r="CD64" s="72"/>
      <c r="CE64" s="72"/>
      <c r="CF64" s="72"/>
      <c r="CG64" s="72"/>
      <c r="CH64" s="72"/>
      <c r="CI64" s="72"/>
      <c r="CJ64" s="72"/>
      <c r="CK64" s="72"/>
      <c r="CL64" s="72"/>
      <c r="CM64" s="72"/>
      <c r="CN64" s="72"/>
      <c r="CO64" s="72"/>
      <c r="CP64" s="72"/>
      <c r="CQ64" s="72"/>
      <c r="CR64" s="72"/>
      <c r="CS64" s="72"/>
      <c r="CT64" s="72"/>
      <c r="CU64" s="72"/>
      <c r="CV64" s="72"/>
      <c r="CW64" s="72"/>
      <c r="CX64" s="72"/>
      <c r="CY64" s="72"/>
      <c r="CZ64" s="72"/>
      <c r="DA64" s="72"/>
      <c r="DB64" s="72"/>
      <c r="DC64" s="72"/>
      <c r="DD64" s="72"/>
      <c r="DE64" s="72"/>
      <c r="DF64" s="72"/>
      <c r="DG64" s="72"/>
      <c r="DH64" s="72"/>
      <c r="DI64" s="72"/>
      <c r="DJ64" s="72"/>
      <c r="DK64" s="72"/>
      <c r="DL64" s="72"/>
      <c r="DM64" s="72"/>
      <c r="DN64" s="72"/>
      <c r="DO64" s="72"/>
      <c r="DP64" s="72"/>
      <c r="DQ64" s="72"/>
      <c r="DR64" s="72"/>
      <c r="DS64" s="72"/>
      <c r="DT64" s="72"/>
      <c r="DU64" s="72"/>
      <c r="DV64" s="72"/>
      <c r="DW64" s="72"/>
      <c r="DX64" s="72"/>
      <c r="DY64" s="72"/>
      <c r="DZ64" s="72"/>
      <c r="EA64" s="72"/>
      <c r="EB64" s="72"/>
      <c r="EC64" s="72"/>
      <c r="ED64" s="72"/>
      <c r="EE64" s="72"/>
      <c r="EF64" s="72"/>
      <c r="EG64" s="72"/>
      <c r="EH64" s="72"/>
      <c r="EI64" s="72"/>
      <c r="EJ64" s="72"/>
      <c r="EK64" s="72"/>
      <c r="EL64" s="72"/>
      <c r="EM64" s="72"/>
      <c r="EN64" s="72"/>
      <c r="EO64" s="72"/>
      <c r="EP64" s="72"/>
      <c r="EQ64" s="72"/>
      <c r="ER64" s="312">
        <f t="shared" si="8"/>
        <v>1</v>
      </c>
      <c r="ES64" s="72">
        <f t="shared" si="9"/>
        <v>1</v>
      </c>
      <c r="ET64" s="72" t="s">
        <v>1118</v>
      </c>
      <c r="EU64" s="7" t="s">
        <v>2407</v>
      </c>
      <c r="EV64" s="7" t="s">
        <v>1110</v>
      </c>
      <c r="EW64" s="7" t="s">
        <v>1806</v>
      </c>
      <c r="EX64" s="183" t="s">
        <v>1818</v>
      </c>
      <c r="EY64" s="313">
        <v>46198</v>
      </c>
      <c r="EZ64" s="313"/>
      <c r="FA64" s="183"/>
      <c r="FB64" s="313"/>
      <c r="FC64" s="7"/>
      <c r="FD64" s="7" t="s">
        <v>3096</v>
      </c>
      <c r="FE64" s="7">
        <f t="shared" si="10"/>
        <v>5856</v>
      </c>
      <c r="FF64" s="72">
        <f t="shared" si="11"/>
        <v>12370</v>
      </c>
      <c r="FG64" t="s">
        <v>3515</v>
      </c>
    </row>
    <row r="65" spans="1:163" ht="17.25">
      <c r="A65" s="72">
        <v>464922563</v>
      </c>
      <c r="B65" s="304" t="s">
        <v>527</v>
      </c>
      <c r="C65" s="72"/>
      <c r="D65" s="72"/>
      <c r="E65" s="72"/>
      <c r="F65" s="72"/>
      <c r="G65" s="306"/>
      <c r="H65" s="306"/>
      <c r="I65" s="72">
        <v>5975</v>
      </c>
      <c r="J65" s="72">
        <v>11737</v>
      </c>
      <c r="K65" s="258">
        <f t="shared" si="14"/>
        <v>6021</v>
      </c>
      <c r="L65" s="258">
        <f t="shared" si="1"/>
        <v>18110</v>
      </c>
      <c r="M65" s="315">
        <v>2</v>
      </c>
      <c r="N65" s="72" t="s">
        <v>1231</v>
      </c>
      <c r="O65" s="72" t="s">
        <v>1232</v>
      </c>
      <c r="P65" s="72" t="s">
        <v>315</v>
      </c>
      <c r="Q65" s="255">
        <v>110472</v>
      </c>
      <c r="R65" s="66">
        <v>259</v>
      </c>
      <c r="S65" s="66">
        <f t="shared" si="13"/>
        <v>0</v>
      </c>
      <c r="T65" s="66">
        <v>4751</v>
      </c>
      <c r="U65" s="4" t="s">
        <v>1231</v>
      </c>
      <c r="V65" s="5">
        <f t="shared" si="3"/>
        <v>0.26053151334207558</v>
      </c>
      <c r="W65" s="5">
        <f t="shared" si="4"/>
        <v>2.445975827416717E-2</v>
      </c>
      <c r="X65" s="5" t="str">
        <f t="shared" si="5"/>
        <v>FLOW</v>
      </c>
      <c r="Y65" s="72" t="str">
        <f t="shared" si="6"/>
        <v>RTP</v>
      </c>
      <c r="Z65" s="72" t="s">
        <v>1330</v>
      </c>
      <c r="AA65" s="72" t="s">
        <v>1330</v>
      </c>
      <c r="AB65" s="304" t="s">
        <v>3504</v>
      </c>
      <c r="AC65" s="72"/>
      <c r="AD65" s="72" t="s">
        <v>3022</v>
      </c>
      <c r="AE65" s="308"/>
      <c r="AF65" s="309" t="s">
        <v>1129</v>
      </c>
      <c r="AG65" s="7" t="s">
        <v>1129</v>
      </c>
      <c r="AH65" s="72" t="s">
        <v>526</v>
      </c>
      <c r="AI65" s="7" t="s">
        <v>1129</v>
      </c>
      <c r="AJ65" s="7" t="s">
        <v>1129</v>
      </c>
      <c r="AK65" s="7" t="s">
        <v>1129</v>
      </c>
      <c r="AL65" s="7">
        <v>16747</v>
      </c>
      <c r="AM65" s="255">
        <v>110472</v>
      </c>
      <c r="AN65" s="258">
        <v>57</v>
      </c>
      <c r="AO65" s="306">
        <v>73</v>
      </c>
      <c r="AP65" s="306" t="str">
        <f t="shared" si="7"/>
        <v>FLOW</v>
      </c>
      <c r="AQ65" s="306"/>
      <c r="AR65" s="306"/>
      <c r="AS65" s="306"/>
      <c r="AT65" s="306"/>
      <c r="AU65" s="72" t="s">
        <v>1793</v>
      </c>
      <c r="AV65" s="310" t="s">
        <v>528</v>
      </c>
      <c r="AW65" s="304" t="s">
        <v>318</v>
      </c>
      <c r="AX65" s="311">
        <v>45637</v>
      </c>
      <c r="AY65" s="72">
        <v>36</v>
      </c>
      <c r="AZ65" s="72" t="s">
        <v>1742</v>
      </c>
      <c r="BA65" s="7" t="s">
        <v>3513</v>
      </c>
      <c r="BB65" s="7"/>
      <c r="BC65" s="7"/>
      <c r="BD65" s="72"/>
      <c r="BE65" s="72"/>
      <c r="BF65" s="72"/>
      <c r="BG65" s="183"/>
      <c r="BH65" s="72"/>
      <c r="BI65" s="72"/>
      <c r="BJ65" s="72"/>
      <c r="BK65" s="72"/>
      <c r="BL65" s="72"/>
      <c r="BM65" s="72"/>
      <c r="BN65" s="72"/>
      <c r="BO65" s="72">
        <v>1</v>
      </c>
      <c r="BP65" s="72"/>
      <c r="BQ65" s="72"/>
      <c r="BR65" s="72"/>
      <c r="BS65" s="72"/>
      <c r="BT65" s="72"/>
      <c r="BU65" s="72"/>
      <c r="BV65" s="72"/>
      <c r="BW65" s="72"/>
      <c r="BX65" s="72"/>
      <c r="BY65" s="72"/>
      <c r="BZ65" s="72"/>
      <c r="CA65" s="72"/>
      <c r="CB65" s="72"/>
      <c r="CC65" s="72"/>
      <c r="CD65" s="72"/>
      <c r="CE65" s="72"/>
      <c r="CF65" s="72"/>
      <c r="CG65" s="72"/>
      <c r="CH65" s="72"/>
      <c r="CI65" s="72"/>
      <c r="CJ65" s="72">
        <v>1</v>
      </c>
      <c r="CK65" s="72"/>
      <c r="CL65" s="72"/>
      <c r="CM65" s="72"/>
      <c r="CN65" s="72"/>
      <c r="CO65" s="72"/>
      <c r="CP65" s="72"/>
      <c r="CQ65" s="72"/>
      <c r="CR65" s="72"/>
      <c r="CS65" s="72"/>
      <c r="CT65" s="72"/>
      <c r="CU65" s="72"/>
      <c r="CV65" s="72"/>
      <c r="CW65" s="72"/>
      <c r="CX65" s="72"/>
      <c r="CY65" s="72"/>
      <c r="CZ65" s="72"/>
      <c r="DA65" s="72"/>
      <c r="DB65" s="72">
        <v>1</v>
      </c>
      <c r="DC65" s="72"/>
      <c r="DD65" s="72"/>
      <c r="DE65" s="72"/>
      <c r="DF65" s="72"/>
      <c r="DG65" s="72"/>
      <c r="DH65" s="72"/>
      <c r="DI65" s="72"/>
      <c r="DJ65" s="72"/>
      <c r="DK65" s="72"/>
      <c r="DL65" s="72"/>
      <c r="DM65" s="72"/>
      <c r="DN65" s="72"/>
      <c r="DO65" s="72"/>
      <c r="DP65" s="72"/>
      <c r="DQ65" s="72"/>
      <c r="DR65" s="72"/>
      <c r="DS65" s="72"/>
      <c r="DT65" s="72"/>
      <c r="DU65" s="72"/>
      <c r="DV65" s="72"/>
      <c r="DW65" s="72"/>
      <c r="DX65" s="72"/>
      <c r="DY65" s="72"/>
      <c r="DZ65" s="72"/>
      <c r="EA65" s="72"/>
      <c r="EB65" s="72"/>
      <c r="EC65" s="72"/>
      <c r="ED65" s="72"/>
      <c r="EE65" s="72"/>
      <c r="EF65" s="72"/>
      <c r="EG65" s="72"/>
      <c r="EH65" s="72"/>
      <c r="EI65" s="72"/>
      <c r="EJ65" s="72"/>
      <c r="EK65" s="72"/>
      <c r="EL65" s="72"/>
      <c r="EM65" s="72"/>
      <c r="EN65" s="72"/>
      <c r="EO65" s="72"/>
      <c r="EP65" s="72"/>
      <c r="EQ65" s="72"/>
      <c r="ER65" s="312">
        <f t="shared" si="8"/>
        <v>3</v>
      </c>
      <c r="ES65" s="72">
        <f t="shared" si="9"/>
        <v>1</v>
      </c>
      <c r="ET65" s="72" t="s">
        <v>1124</v>
      </c>
      <c r="EU65" s="7" t="s">
        <v>2408</v>
      </c>
      <c r="EV65" s="7" t="s">
        <v>1110</v>
      </c>
      <c r="EW65" s="7" t="s">
        <v>1801</v>
      </c>
      <c r="EX65" s="183" t="s">
        <v>1849</v>
      </c>
      <c r="EY65" s="313">
        <v>46178</v>
      </c>
      <c r="EZ65" s="313"/>
      <c r="FA65" s="183"/>
      <c r="FB65" s="313"/>
      <c r="FC65" s="7"/>
      <c r="FD65" s="7" t="s">
        <v>3097</v>
      </c>
      <c r="FE65" s="7">
        <f t="shared" si="10"/>
        <v>6021</v>
      </c>
      <c r="FF65" s="72">
        <f t="shared" si="11"/>
        <v>18110</v>
      </c>
      <c r="FG65" t="s">
        <v>3515</v>
      </c>
    </row>
    <row r="66" spans="1:163" ht="17.25">
      <c r="A66" s="72">
        <v>463651166</v>
      </c>
      <c r="B66" s="304" t="s">
        <v>1427</v>
      </c>
      <c r="C66" s="72" t="s">
        <v>1775</v>
      </c>
      <c r="D66" s="72" t="s">
        <v>3017</v>
      </c>
      <c r="E66" s="72">
        <v>7760</v>
      </c>
      <c r="F66" s="72"/>
      <c r="G66" s="306"/>
      <c r="H66" s="306"/>
      <c r="I66" s="72">
        <v>7589</v>
      </c>
      <c r="J66" s="72">
        <v>6482</v>
      </c>
      <c r="K66" s="258">
        <f t="shared" si="14"/>
        <v>6584</v>
      </c>
      <c r="L66" s="258">
        <f t="shared" ref="L66:L129" si="15">FF66-E66</f>
        <v>6418</v>
      </c>
      <c r="M66" s="307">
        <v>1</v>
      </c>
      <c r="N66" s="72" t="s">
        <v>1280</v>
      </c>
      <c r="O66" s="72" t="s">
        <v>1281</v>
      </c>
      <c r="P66" s="72" t="s">
        <v>333</v>
      </c>
      <c r="Q66" s="255">
        <v>109987</v>
      </c>
      <c r="R66" s="66">
        <v>102</v>
      </c>
      <c r="S66" s="66">
        <f t="shared" ref="S66:S71" si="16">IF(H66="CBC COLL",T66,)</f>
        <v>0</v>
      </c>
      <c r="T66" s="66">
        <v>4050</v>
      </c>
      <c r="U66" s="4" t="s">
        <v>1477</v>
      </c>
      <c r="V66" s="5">
        <f t="shared" ref="V66:V129" si="17">Q66/SUMIFS($Q:$Q,$M:$M,M66,$P:$P,P66)</f>
        <v>6.2826743392290219E-2</v>
      </c>
      <c r="W66" s="5">
        <f t="shared" ref="W66:W129" si="18">Q66/SUMIFS($Q:$Q,$M:$M,M66)</f>
        <v>6.01883527208074E-3</v>
      </c>
      <c r="X66" s="5" t="str">
        <f t="shared" ref="X66:X129" si="19">N66</f>
        <v>STABLE</v>
      </c>
      <c r="Y66" s="72" t="str">
        <f t="shared" ref="Y66:Y129" si="20">IF(OR(N66="STABLE", N66="RB" ),"PAID",AA66)</f>
        <v>PAID</v>
      </c>
      <c r="Z66" s="72" t="s">
        <v>1281</v>
      </c>
      <c r="AA66" s="72" t="s">
        <v>1327</v>
      </c>
      <c r="AB66" s="304" t="s">
        <v>3546</v>
      </c>
      <c r="AC66" s="72"/>
      <c r="AD66" s="72" t="s">
        <v>3019</v>
      </c>
      <c r="AE66" s="308"/>
      <c r="AF66" s="309" t="s">
        <v>1129</v>
      </c>
      <c r="AG66" s="7" t="s">
        <v>1129</v>
      </c>
      <c r="AH66" s="72" t="s">
        <v>1428</v>
      </c>
      <c r="AI66" s="7" t="s">
        <v>1129</v>
      </c>
      <c r="AJ66" s="7" t="s">
        <v>1129</v>
      </c>
      <c r="AK66" s="7" t="s">
        <v>1129</v>
      </c>
      <c r="AL66" s="7">
        <v>10634</v>
      </c>
      <c r="AM66" s="255">
        <v>109987</v>
      </c>
      <c r="AN66" s="258">
        <v>27</v>
      </c>
      <c r="AO66" s="306">
        <v>12</v>
      </c>
      <c r="AP66" s="306" t="str">
        <f t="shared" ref="AP66:AP129" si="21">IF(AO66=0,"RB",IF(AO66&lt;AN66,"STABLE",IF(AO66&gt;AN66,"FLOW","SAME")))</f>
        <v>STABLE</v>
      </c>
      <c r="AQ66" s="306"/>
      <c r="AR66" s="306"/>
      <c r="AS66" s="306"/>
      <c r="AT66" s="306"/>
      <c r="AU66" s="72" t="s">
        <v>1793</v>
      </c>
      <c r="AV66" s="310" t="s">
        <v>1429</v>
      </c>
      <c r="AW66" s="304" t="s">
        <v>135</v>
      </c>
      <c r="AX66" s="311">
        <v>45507</v>
      </c>
      <c r="AY66" s="72">
        <v>36</v>
      </c>
      <c r="AZ66" s="72" t="s">
        <v>1742</v>
      </c>
      <c r="BA66" s="7" t="s">
        <v>3513</v>
      </c>
      <c r="BB66" s="7"/>
      <c r="BC66" s="7"/>
      <c r="BD66" s="72"/>
      <c r="BE66" s="72"/>
      <c r="BF66" s="72"/>
      <c r="BG66" s="183"/>
      <c r="BH66" s="72"/>
      <c r="BI66" s="72"/>
      <c r="BJ66" s="72"/>
      <c r="BK66" s="72"/>
      <c r="BL66" s="72"/>
      <c r="BM66" s="72"/>
      <c r="BN66" s="72"/>
      <c r="BO66" s="72"/>
      <c r="BP66" s="72"/>
      <c r="BQ66" s="72"/>
      <c r="BR66" s="72"/>
      <c r="BS66" s="72"/>
      <c r="BT66" s="72"/>
      <c r="BU66" s="72"/>
      <c r="BV66" s="72"/>
      <c r="BW66" s="72"/>
      <c r="BX66" s="72">
        <v>1</v>
      </c>
      <c r="BY66" s="72"/>
      <c r="BZ66" s="72"/>
      <c r="CA66" s="72"/>
      <c r="CB66" s="72"/>
      <c r="CC66" s="72"/>
      <c r="CD66" s="72"/>
      <c r="CE66" s="72"/>
      <c r="CF66" s="72"/>
      <c r="CG66" s="72"/>
      <c r="CH66" s="72"/>
      <c r="CI66" s="72"/>
      <c r="CJ66" s="72"/>
      <c r="CK66" s="72"/>
      <c r="CL66" s="72"/>
      <c r="CM66" s="72"/>
      <c r="CN66" s="72"/>
      <c r="CO66" s="72"/>
      <c r="CP66" s="72"/>
      <c r="CQ66" s="72"/>
      <c r="CR66" s="72"/>
      <c r="CS66" s="72"/>
      <c r="CT66" s="72"/>
      <c r="CU66" s="72"/>
      <c r="CV66" s="72"/>
      <c r="CW66" s="72"/>
      <c r="CX66" s="72"/>
      <c r="CY66" s="72"/>
      <c r="CZ66" s="72"/>
      <c r="DA66" s="72"/>
      <c r="DB66" s="72"/>
      <c r="DC66" s="72"/>
      <c r="DD66" s="72"/>
      <c r="DE66" s="72"/>
      <c r="DF66" s="72"/>
      <c r="DG66" s="72"/>
      <c r="DH66" s="72"/>
      <c r="DI66" s="72"/>
      <c r="DJ66" s="72"/>
      <c r="DK66" s="72"/>
      <c r="DL66" s="72"/>
      <c r="DM66" s="72"/>
      <c r="DN66" s="72"/>
      <c r="DO66" s="72"/>
      <c r="DP66" s="72"/>
      <c r="DQ66" s="72"/>
      <c r="DR66" s="72"/>
      <c r="DS66" s="72"/>
      <c r="DT66" s="72"/>
      <c r="DU66" s="72"/>
      <c r="DV66" s="72"/>
      <c r="DW66" s="72"/>
      <c r="DX66" s="72"/>
      <c r="DY66" s="72"/>
      <c r="DZ66" s="72"/>
      <c r="EA66" s="72"/>
      <c r="EB66" s="72"/>
      <c r="EC66" s="72"/>
      <c r="ED66" s="72"/>
      <c r="EE66" s="72"/>
      <c r="EF66" s="72"/>
      <c r="EG66" s="72"/>
      <c r="EH66" s="72"/>
      <c r="EI66" s="72"/>
      <c r="EJ66" s="72"/>
      <c r="EK66" s="72"/>
      <c r="EL66" s="72"/>
      <c r="EM66" s="72"/>
      <c r="EN66" s="72"/>
      <c r="EO66" s="72"/>
      <c r="EP66" s="72"/>
      <c r="EQ66" s="72"/>
      <c r="ER66" s="312">
        <f t="shared" ref="ER66:ER129" si="22">BC66+BF66+BI66+BL66+BO66+BR66+BU66+BX66+CA66+CD66+CG66+CJ66+CM66+CP66+CS66+CV66+CY66+DB66+DE66+DH66+DK66+DN66+DQ66+DT66+DW66+DZ66+EC66+EF66+EI66+EL66+EO66</f>
        <v>1</v>
      </c>
      <c r="ES66" s="72">
        <f t="shared" ref="ES66:ES129" si="23">IF(ER66&gt;0,1,"")</f>
        <v>1</v>
      </c>
      <c r="ET66" s="72" t="s">
        <v>1125</v>
      </c>
      <c r="EU66" s="7" t="s">
        <v>2409</v>
      </c>
      <c r="EV66" s="7" t="s">
        <v>1110</v>
      </c>
      <c r="EW66" s="7" t="s">
        <v>1850</v>
      </c>
      <c r="EX66" s="183" t="s">
        <v>1809</v>
      </c>
      <c r="EY66" s="313">
        <v>46181</v>
      </c>
      <c r="EZ66" s="313"/>
      <c r="FA66" s="183"/>
      <c r="FB66" s="313"/>
      <c r="FC66" s="7" t="s">
        <v>3622</v>
      </c>
      <c r="FD66" s="7" t="s">
        <v>3098</v>
      </c>
      <c r="FE66" s="7">
        <f t="shared" si="10"/>
        <v>6584</v>
      </c>
      <c r="FF66" s="72">
        <f t="shared" si="11"/>
        <v>14178</v>
      </c>
      <c r="FG66" t="s">
        <v>3515</v>
      </c>
    </row>
    <row r="67" spans="1:163" ht="17.25">
      <c r="A67" s="72">
        <v>463352388</v>
      </c>
      <c r="B67" s="304" t="s">
        <v>567</v>
      </c>
      <c r="C67" s="72"/>
      <c r="D67" s="72"/>
      <c r="E67" s="72"/>
      <c r="F67" s="72"/>
      <c r="G67" s="306"/>
      <c r="H67" s="306"/>
      <c r="I67" s="72">
        <v>7290</v>
      </c>
      <c r="J67" s="72">
        <v>20136.830000000002</v>
      </c>
      <c r="K67" s="258">
        <f t="shared" si="14"/>
        <v>6620.8300000000017</v>
      </c>
      <c r="L67" s="258">
        <f t="shared" si="15"/>
        <v>28810.83</v>
      </c>
      <c r="M67" s="315">
        <v>3</v>
      </c>
      <c r="N67" s="72" t="s">
        <v>1231</v>
      </c>
      <c r="O67" s="72" t="s">
        <v>1232</v>
      </c>
      <c r="P67" s="72" t="s">
        <v>349</v>
      </c>
      <c r="Q67" s="255">
        <v>108923.83</v>
      </c>
      <c r="R67" s="66">
        <v>1064</v>
      </c>
      <c r="S67" s="66">
        <f t="shared" si="16"/>
        <v>0</v>
      </c>
      <c r="T67" s="66">
        <v>5400</v>
      </c>
      <c r="U67" s="4" t="s">
        <v>1231</v>
      </c>
      <c r="V67" s="5">
        <f t="shared" si="17"/>
        <v>0.4759802928714057</v>
      </c>
      <c r="W67" s="5">
        <f t="shared" si="18"/>
        <v>2.9132819476497568E-2</v>
      </c>
      <c r="X67" s="5" t="str">
        <f t="shared" si="19"/>
        <v>FLOW</v>
      </c>
      <c r="Y67" s="72" t="str">
        <f t="shared" si="20"/>
        <v>NC</v>
      </c>
      <c r="Z67" s="72" t="s">
        <v>1315</v>
      </c>
      <c r="AA67" s="72" t="s">
        <v>1315</v>
      </c>
      <c r="AB67" s="304" t="s">
        <v>3024</v>
      </c>
      <c r="AC67" s="72"/>
      <c r="AD67" s="72" t="s">
        <v>3021</v>
      </c>
      <c r="AE67" s="308"/>
      <c r="AF67" s="309" t="s">
        <v>1797</v>
      </c>
      <c r="AG67" s="7" t="s">
        <v>1129</v>
      </c>
      <c r="AH67" s="72" t="s">
        <v>566</v>
      </c>
      <c r="AI67" s="7" t="s">
        <v>1129</v>
      </c>
      <c r="AJ67" s="7" t="s">
        <v>1129</v>
      </c>
      <c r="AK67" s="7" t="s">
        <v>1129</v>
      </c>
      <c r="AL67" s="7">
        <v>26600.83</v>
      </c>
      <c r="AM67" s="255">
        <v>108923.83</v>
      </c>
      <c r="AN67" s="258">
        <v>88</v>
      </c>
      <c r="AO67" s="306">
        <v>104</v>
      </c>
      <c r="AP67" s="306" t="str">
        <f t="shared" si="21"/>
        <v>FLOW</v>
      </c>
      <c r="AQ67" s="306"/>
      <c r="AR67" s="306"/>
      <c r="AS67" s="306"/>
      <c r="AT67" s="306"/>
      <c r="AU67" s="72" t="s">
        <v>943</v>
      </c>
      <c r="AV67" s="310" t="s">
        <v>568</v>
      </c>
      <c r="AW67" s="304" t="s">
        <v>569</v>
      </c>
      <c r="AX67" s="311">
        <v>45473</v>
      </c>
      <c r="AY67" s="72">
        <v>36</v>
      </c>
      <c r="AZ67" s="72" t="s">
        <v>1742</v>
      </c>
      <c r="BA67" s="7" t="s">
        <v>3512</v>
      </c>
      <c r="BB67" s="7"/>
      <c r="BC67" s="7"/>
      <c r="BD67" s="72"/>
      <c r="BE67" s="72"/>
      <c r="BF67" s="72"/>
      <c r="BG67" s="183"/>
      <c r="BH67" s="72"/>
      <c r="BI67" s="72"/>
      <c r="BJ67" s="72"/>
      <c r="BK67" s="72"/>
      <c r="BL67" s="72"/>
      <c r="BM67" s="72"/>
      <c r="BN67" s="72"/>
      <c r="BO67" s="72"/>
      <c r="BP67" s="72"/>
      <c r="BQ67" s="72"/>
      <c r="BR67" s="72"/>
      <c r="BS67" s="72"/>
      <c r="BT67" s="72"/>
      <c r="BU67" s="72"/>
      <c r="BV67" s="72"/>
      <c r="BW67" s="72"/>
      <c r="BX67" s="72">
        <v>1</v>
      </c>
      <c r="BY67" s="72"/>
      <c r="BZ67" s="72"/>
      <c r="CA67" s="72"/>
      <c r="CB67" s="72"/>
      <c r="CC67" s="72"/>
      <c r="CD67" s="72"/>
      <c r="CE67" s="72"/>
      <c r="CF67" s="72"/>
      <c r="CG67" s="72"/>
      <c r="CH67" s="72"/>
      <c r="CI67" s="72"/>
      <c r="CJ67" s="72"/>
      <c r="CK67" s="72"/>
      <c r="CL67" s="72"/>
      <c r="CM67" s="72"/>
      <c r="CN67" s="72"/>
      <c r="CO67" s="72"/>
      <c r="CP67" s="72"/>
      <c r="CQ67" s="72"/>
      <c r="CR67" s="72"/>
      <c r="CS67" s="72"/>
      <c r="CT67" s="72"/>
      <c r="CU67" s="72"/>
      <c r="CV67" s="72"/>
      <c r="CW67" s="72"/>
      <c r="CX67" s="72"/>
      <c r="CY67" s="72"/>
      <c r="CZ67" s="72"/>
      <c r="DA67" s="72"/>
      <c r="DB67" s="72"/>
      <c r="DC67" s="72"/>
      <c r="DD67" s="72"/>
      <c r="DE67" s="72"/>
      <c r="DF67" s="72"/>
      <c r="DG67" s="72"/>
      <c r="DH67" s="72"/>
      <c r="DI67" s="72"/>
      <c r="DJ67" s="72"/>
      <c r="DK67" s="72"/>
      <c r="DL67" s="72"/>
      <c r="DM67" s="72"/>
      <c r="DN67" s="72"/>
      <c r="DO67" s="72"/>
      <c r="DP67" s="72"/>
      <c r="DQ67" s="72"/>
      <c r="DR67" s="72"/>
      <c r="DS67" s="72"/>
      <c r="DT67" s="72"/>
      <c r="DU67" s="72"/>
      <c r="DV67" s="72"/>
      <c r="DW67" s="72"/>
      <c r="DX67" s="72"/>
      <c r="DY67" s="72"/>
      <c r="DZ67" s="72"/>
      <c r="EA67" s="72"/>
      <c r="EB67" s="72"/>
      <c r="EC67" s="72"/>
      <c r="ED67" s="72"/>
      <c r="EE67" s="72"/>
      <c r="EF67" s="72"/>
      <c r="EG67" s="72"/>
      <c r="EH67" s="72"/>
      <c r="EI67" s="72"/>
      <c r="EJ67" s="72"/>
      <c r="EK67" s="72"/>
      <c r="EL67" s="72"/>
      <c r="EM67" s="72"/>
      <c r="EN67" s="72"/>
      <c r="EO67" s="72"/>
      <c r="EP67" s="72"/>
      <c r="EQ67" s="72"/>
      <c r="ER67" s="312">
        <f t="shared" si="22"/>
        <v>1</v>
      </c>
      <c r="ES67" s="72">
        <f t="shared" si="23"/>
        <v>1</v>
      </c>
      <c r="ET67" s="72" t="s">
        <v>1126</v>
      </c>
      <c r="EU67" s="7" t="s">
        <v>2410</v>
      </c>
      <c r="EV67" s="7" t="s">
        <v>1110</v>
      </c>
      <c r="EW67" s="7" t="s">
        <v>1808</v>
      </c>
      <c r="EX67" s="183" t="s">
        <v>1851</v>
      </c>
      <c r="EY67" s="313">
        <v>46181</v>
      </c>
      <c r="EZ67" s="313"/>
      <c r="FA67" s="183"/>
      <c r="FB67" s="313"/>
      <c r="FC67" s="7" t="s">
        <v>3622</v>
      </c>
      <c r="FD67" s="7" t="s">
        <v>3099</v>
      </c>
      <c r="FE67" s="7">
        <f t="shared" ref="FE67:FE130" si="24">IF((J67+R67)&lt;=I67+R67,(J67+R67),((I67-(I67*(M67+1)-(I67+J67)))+R67))</f>
        <v>6620.8300000000017</v>
      </c>
      <c r="FF67" s="72">
        <f t="shared" ref="FF67:FF130" si="25">I67+J67+FD67</f>
        <v>28810.83</v>
      </c>
      <c r="FG67" t="s">
        <v>3515</v>
      </c>
    </row>
    <row r="68" spans="1:163" ht="17.25">
      <c r="A68" s="72">
        <v>460026902</v>
      </c>
      <c r="B68" s="304" t="s">
        <v>753</v>
      </c>
      <c r="C68" s="72"/>
      <c r="D68" s="72"/>
      <c r="E68" s="72"/>
      <c r="F68" s="72"/>
      <c r="G68" s="306"/>
      <c r="H68" s="306"/>
      <c r="I68" s="72">
        <v>6829</v>
      </c>
      <c r="J68" s="72">
        <v>5977.14</v>
      </c>
      <c r="K68" s="258">
        <f t="shared" si="14"/>
        <v>6130.14</v>
      </c>
      <c r="L68" s="258">
        <f t="shared" si="15"/>
        <v>13117.14</v>
      </c>
      <c r="M68" s="307">
        <v>1</v>
      </c>
      <c r="N68" s="72" t="s">
        <v>1231</v>
      </c>
      <c r="O68" s="72" t="s">
        <v>1232</v>
      </c>
      <c r="P68" s="72" t="s">
        <v>315</v>
      </c>
      <c r="Q68" s="255">
        <v>108653.97</v>
      </c>
      <c r="R68" s="66">
        <v>153</v>
      </c>
      <c r="S68" s="66">
        <f t="shared" si="16"/>
        <v>0</v>
      </c>
      <c r="T68" s="66">
        <v>5850</v>
      </c>
      <c r="U68" s="4" t="s">
        <v>1504</v>
      </c>
      <c r="V68" s="5">
        <f t="shared" si="17"/>
        <v>0.1666450590701791</v>
      </c>
      <c r="W68" s="5">
        <f t="shared" si="18"/>
        <v>5.9458876693391271E-3</v>
      </c>
      <c r="X68" s="5" t="s">
        <v>1280</v>
      </c>
      <c r="Y68" s="72" t="str">
        <f t="shared" si="20"/>
        <v>PTP</v>
      </c>
      <c r="Z68" s="72" t="s">
        <v>1329</v>
      </c>
      <c r="AA68" s="72" t="s">
        <v>1329</v>
      </c>
      <c r="AB68" s="304"/>
      <c r="AC68" s="72">
        <v>28</v>
      </c>
      <c r="AD68" s="72" t="s">
        <v>3019</v>
      </c>
      <c r="AE68" s="308"/>
      <c r="AF68" s="309" t="s">
        <v>1129</v>
      </c>
      <c r="AG68" s="7" t="s">
        <v>1129</v>
      </c>
      <c r="AH68" s="72" t="s">
        <v>754</v>
      </c>
      <c r="AI68" s="7" t="s">
        <v>1129</v>
      </c>
      <c r="AJ68" s="7" t="s">
        <v>1129</v>
      </c>
      <c r="AK68" s="7" t="s">
        <v>1129</v>
      </c>
      <c r="AL68" s="7">
        <v>11980.14</v>
      </c>
      <c r="AM68" s="255">
        <v>108653.97</v>
      </c>
      <c r="AN68" s="258">
        <v>27</v>
      </c>
      <c r="AO68" s="306">
        <v>43</v>
      </c>
      <c r="AP68" s="306" t="str">
        <f t="shared" si="21"/>
        <v>FLOW</v>
      </c>
      <c r="AQ68" s="306"/>
      <c r="AR68" s="306"/>
      <c r="AS68" s="306"/>
      <c r="AT68" s="306"/>
      <c r="AU68" s="72" t="s">
        <v>1793</v>
      </c>
      <c r="AV68" s="310" t="s">
        <v>755</v>
      </c>
      <c r="AW68" s="304" t="s">
        <v>60</v>
      </c>
      <c r="AX68" s="311">
        <v>45206</v>
      </c>
      <c r="AY68" s="72">
        <v>48</v>
      </c>
      <c r="AZ68" s="72" t="s">
        <v>1742</v>
      </c>
      <c r="BA68" s="7" t="s">
        <v>3513</v>
      </c>
      <c r="BB68" s="7"/>
      <c r="BC68" s="7"/>
      <c r="BD68" s="72"/>
      <c r="BE68" s="72"/>
      <c r="BF68" s="72"/>
      <c r="BG68" s="183"/>
      <c r="BH68" s="72"/>
      <c r="BI68" s="72"/>
      <c r="BJ68" s="72"/>
      <c r="BK68" s="72"/>
      <c r="BL68" s="72"/>
      <c r="BM68" s="72"/>
      <c r="BN68" s="72"/>
      <c r="BO68" s="72">
        <v>1</v>
      </c>
      <c r="BP68" s="72"/>
      <c r="BQ68" s="72"/>
      <c r="BR68" s="72"/>
      <c r="BS68" s="72"/>
      <c r="BT68" s="72"/>
      <c r="BU68" s="72"/>
      <c r="BV68" s="72"/>
      <c r="BW68" s="72"/>
      <c r="BX68" s="72"/>
      <c r="BY68" s="72"/>
      <c r="BZ68" s="72"/>
      <c r="CA68" s="72"/>
      <c r="CB68" s="72"/>
      <c r="CC68" s="72"/>
      <c r="CD68" s="72"/>
      <c r="CE68" s="72"/>
      <c r="CF68" s="72"/>
      <c r="CG68" s="72"/>
      <c r="CH68" s="72"/>
      <c r="CI68" s="72"/>
      <c r="CJ68" s="72"/>
      <c r="CK68" s="72"/>
      <c r="CL68" s="72"/>
      <c r="CM68" s="72"/>
      <c r="CN68" s="72"/>
      <c r="CO68" s="72"/>
      <c r="CP68" s="72"/>
      <c r="CQ68" s="72"/>
      <c r="CR68" s="72"/>
      <c r="CS68" s="72"/>
      <c r="CT68" s="72"/>
      <c r="CU68" s="72"/>
      <c r="CV68" s="72"/>
      <c r="CW68" s="72"/>
      <c r="CX68" s="72"/>
      <c r="CY68" s="72"/>
      <c r="CZ68" s="72"/>
      <c r="DA68" s="72"/>
      <c r="DB68" s="72"/>
      <c r="DC68" s="72"/>
      <c r="DD68" s="72"/>
      <c r="DE68" s="72"/>
      <c r="DF68" s="72"/>
      <c r="DG68" s="72"/>
      <c r="DH68" s="72"/>
      <c r="DI68" s="72"/>
      <c r="DJ68" s="72"/>
      <c r="DK68" s="72"/>
      <c r="DL68" s="72"/>
      <c r="DM68" s="72"/>
      <c r="DN68" s="72"/>
      <c r="DO68" s="72"/>
      <c r="DP68" s="72"/>
      <c r="DQ68" s="72"/>
      <c r="DR68" s="72"/>
      <c r="DS68" s="72"/>
      <c r="DT68" s="72"/>
      <c r="DU68" s="72"/>
      <c r="DV68" s="72"/>
      <c r="DW68" s="72"/>
      <c r="DX68" s="72"/>
      <c r="DY68" s="72"/>
      <c r="DZ68" s="72"/>
      <c r="EA68" s="72"/>
      <c r="EB68" s="72"/>
      <c r="EC68" s="72"/>
      <c r="ED68" s="72"/>
      <c r="EE68" s="72"/>
      <c r="EF68" s="72"/>
      <c r="EG68" s="72"/>
      <c r="EH68" s="72"/>
      <c r="EI68" s="72"/>
      <c r="EJ68" s="72"/>
      <c r="EK68" s="72"/>
      <c r="EL68" s="72"/>
      <c r="EM68" s="72"/>
      <c r="EN68" s="72"/>
      <c r="EO68" s="72"/>
      <c r="EP68" s="72"/>
      <c r="EQ68" s="72"/>
      <c r="ER68" s="312">
        <f t="shared" si="22"/>
        <v>1</v>
      </c>
      <c r="ES68" s="72">
        <f t="shared" si="23"/>
        <v>1</v>
      </c>
      <c r="ET68" s="72" t="s">
        <v>1124</v>
      </c>
      <c r="EU68" s="7" t="s">
        <v>2411</v>
      </c>
      <c r="EV68" s="7" t="s">
        <v>1110</v>
      </c>
      <c r="EW68" s="7" t="s">
        <v>1803</v>
      </c>
      <c r="EX68" s="183" t="s">
        <v>1852</v>
      </c>
      <c r="EY68" s="313">
        <v>46178</v>
      </c>
      <c r="EZ68" s="313"/>
      <c r="FA68" s="183"/>
      <c r="FB68" s="313"/>
      <c r="FC68" s="7"/>
      <c r="FD68" s="7" t="s">
        <v>3039</v>
      </c>
      <c r="FE68" s="7">
        <f t="shared" si="24"/>
        <v>6130.14</v>
      </c>
      <c r="FF68" s="72">
        <f t="shared" si="25"/>
        <v>13117.14</v>
      </c>
      <c r="FG68" t="s">
        <v>3515</v>
      </c>
    </row>
    <row r="69" spans="1:163" ht="17.25">
      <c r="A69" s="72">
        <v>464556066</v>
      </c>
      <c r="B69" s="304" t="s">
        <v>1345</v>
      </c>
      <c r="C69" s="72"/>
      <c r="D69" s="72"/>
      <c r="E69" s="72"/>
      <c r="F69" s="72"/>
      <c r="G69" s="306"/>
      <c r="H69" s="306"/>
      <c r="I69" s="72">
        <v>4189</v>
      </c>
      <c r="J69" s="72">
        <v>8378</v>
      </c>
      <c r="K69" s="258">
        <f t="shared" si="14"/>
        <v>4293</v>
      </c>
      <c r="L69" s="258">
        <f t="shared" si="15"/>
        <v>12783</v>
      </c>
      <c r="M69" s="315">
        <v>2</v>
      </c>
      <c r="N69" s="72" t="s">
        <v>1231</v>
      </c>
      <c r="O69" s="72" t="s">
        <v>1232</v>
      </c>
      <c r="P69" s="72" t="s">
        <v>42</v>
      </c>
      <c r="Q69" s="255">
        <v>108553</v>
      </c>
      <c r="R69" s="66">
        <v>104</v>
      </c>
      <c r="S69" s="66">
        <f t="shared" si="16"/>
        <v>0</v>
      </c>
      <c r="T69" s="66">
        <v>900</v>
      </c>
      <c r="U69" s="4" t="s">
        <v>1231</v>
      </c>
      <c r="V69" s="5">
        <f t="shared" si="17"/>
        <v>0.12141980990154037</v>
      </c>
      <c r="W69" s="5">
        <f t="shared" si="18"/>
        <v>2.4034869830687131E-2</v>
      </c>
      <c r="X69" s="5" t="str">
        <f t="shared" si="19"/>
        <v>FLOW</v>
      </c>
      <c r="Y69" s="72" t="str">
        <f t="shared" si="20"/>
        <v>NC</v>
      </c>
      <c r="Z69" s="72" t="s">
        <v>1315</v>
      </c>
      <c r="AA69" s="72" t="s">
        <v>1315</v>
      </c>
      <c r="AB69" s="304" t="s">
        <v>3509</v>
      </c>
      <c r="AC69" s="72"/>
      <c r="AD69" s="72" t="s">
        <v>3021</v>
      </c>
      <c r="AE69" s="308"/>
      <c r="AF69" s="309" t="s">
        <v>1129</v>
      </c>
      <c r="AG69" s="7" t="s">
        <v>1129</v>
      </c>
      <c r="AH69" s="72" t="s">
        <v>1106</v>
      </c>
      <c r="AI69" s="7" t="s">
        <v>1129</v>
      </c>
      <c r="AJ69" s="7" t="s">
        <v>1129</v>
      </c>
      <c r="AK69" s="7" t="s">
        <v>1129</v>
      </c>
      <c r="AL69" s="7">
        <v>9382</v>
      </c>
      <c r="AM69" s="255">
        <v>108553</v>
      </c>
      <c r="AN69" s="258">
        <v>57</v>
      </c>
      <c r="AO69" s="306">
        <v>73</v>
      </c>
      <c r="AP69" s="306" t="str">
        <f t="shared" si="21"/>
        <v>FLOW</v>
      </c>
      <c r="AQ69" s="306"/>
      <c r="AR69" s="306"/>
      <c r="AS69" s="306"/>
      <c r="AT69" s="306"/>
      <c r="AU69" s="72" t="s">
        <v>1793</v>
      </c>
      <c r="AV69" s="310" t="s">
        <v>1346</v>
      </c>
      <c r="AW69" s="304" t="s">
        <v>1347</v>
      </c>
      <c r="AX69" s="311">
        <v>45600</v>
      </c>
      <c r="AY69" s="72">
        <v>48</v>
      </c>
      <c r="AZ69" s="72" t="s">
        <v>1742</v>
      </c>
      <c r="BA69" s="7" t="s">
        <v>3512</v>
      </c>
      <c r="BB69" s="7"/>
      <c r="BC69" s="7"/>
      <c r="BD69" s="72"/>
      <c r="BE69" s="72"/>
      <c r="BF69" s="72"/>
      <c r="BG69" s="183"/>
      <c r="BH69" s="72"/>
      <c r="BI69" s="72"/>
      <c r="BJ69" s="72"/>
      <c r="BK69" s="72"/>
      <c r="BL69" s="72"/>
      <c r="BM69" s="72"/>
      <c r="BN69" s="72"/>
      <c r="BO69" s="72">
        <v>1</v>
      </c>
      <c r="BP69" s="72"/>
      <c r="BQ69" s="72"/>
      <c r="BR69" s="72"/>
      <c r="BS69" s="72"/>
      <c r="BT69" s="72"/>
      <c r="BU69" s="72"/>
      <c r="BV69" s="72"/>
      <c r="BW69" s="72"/>
      <c r="BX69" s="72"/>
      <c r="BY69" s="72"/>
      <c r="BZ69" s="72"/>
      <c r="CA69" s="72"/>
      <c r="CB69" s="72"/>
      <c r="CC69" s="72"/>
      <c r="CD69" s="72"/>
      <c r="CE69" s="72"/>
      <c r="CF69" s="72"/>
      <c r="CG69" s="72"/>
      <c r="CH69" s="72"/>
      <c r="CI69" s="72"/>
      <c r="CJ69" s="72"/>
      <c r="CK69" s="72"/>
      <c r="CL69" s="72"/>
      <c r="CM69" s="72"/>
      <c r="CN69" s="72"/>
      <c r="CO69" s="72"/>
      <c r="CP69" s="72"/>
      <c r="CQ69" s="72"/>
      <c r="CR69" s="72"/>
      <c r="CS69" s="72"/>
      <c r="CT69" s="72"/>
      <c r="CU69" s="72"/>
      <c r="CV69" s="72"/>
      <c r="CW69" s="72"/>
      <c r="CX69" s="72"/>
      <c r="CY69" s="72"/>
      <c r="CZ69" s="72"/>
      <c r="DA69" s="72"/>
      <c r="DB69" s="72"/>
      <c r="DC69" s="72"/>
      <c r="DD69" s="72"/>
      <c r="DE69" s="72"/>
      <c r="DF69" s="72"/>
      <c r="DG69" s="72"/>
      <c r="DH69" s="72"/>
      <c r="DI69" s="72"/>
      <c r="DJ69" s="72"/>
      <c r="DK69" s="72"/>
      <c r="DL69" s="72"/>
      <c r="DM69" s="72"/>
      <c r="DN69" s="72"/>
      <c r="DO69" s="72"/>
      <c r="DP69" s="72"/>
      <c r="DQ69" s="72"/>
      <c r="DR69" s="72"/>
      <c r="DS69" s="72"/>
      <c r="DT69" s="72"/>
      <c r="DU69" s="72"/>
      <c r="DV69" s="72"/>
      <c r="DW69" s="72"/>
      <c r="DX69" s="72"/>
      <c r="DY69" s="72"/>
      <c r="DZ69" s="72"/>
      <c r="EA69" s="72"/>
      <c r="EB69" s="72"/>
      <c r="EC69" s="72"/>
      <c r="ED69" s="72"/>
      <c r="EE69" s="72"/>
      <c r="EF69" s="72"/>
      <c r="EG69" s="72"/>
      <c r="EH69" s="72"/>
      <c r="EI69" s="72"/>
      <c r="EJ69" s="72"/>
      <c r="EK69" s="72"/>
      <c r="EL69" s="72"/>
      <c r="EM69" s="72"/>
      <c r="EN69" s="72"/>
      <c r="EO69" s="72"/>
      <c r="EP69" s="72"/>
      <c r="EQ69" s="72"/>
      <c r="ER69" s="312">
        <f t="shared" si="22"/>
        <v>1</v>
      </c>
      <c r="ES69" s="72">
        <f t="shared" si="23"/>
        <v>1</v>
      </c>
      <c r="ET69" s="72" t="s">
        <v>1116</v>
      </c>
      <c r="EU69" s="7" t="s">
        <v>2412</v>
      </c>
      <c r="EV69" s="7" t="s">
        <v>1110</v>
      </c>
      <c r="EW69" s="7" t="s">
        <v>1803</v>
      </c>
      <c r="EX69" s="183" t="s">
        <v>1811</v>
      </c>
      <c r="EY69" s="313">
        <v>46178</v>
      </c>
      <c r="EZ69" s="313"/>
      <c r="FA69" s="183"/>
      <c r="FB69" s="313"/>
      <c r="FC69" s="7" t="s">
        <v>3622</v>
      </c>
      <c r="FD69" s="7" t="s">
        <v>3100</v>
      </c>
      <c r="FE69" s="7">
        <f t="shared" si="24"/>
        <v>4293</v>
      </c>
      <c r="FF69" s="72">
        <f t="shared" si="25"/>
        <v>12783</v>
      </c>
      <c r="FG69" t="s">
        <v>3515</v>
      </c>
    </row>
    <row r="70" spans="1:163" ht="17.25">
      <c r="A70" s="72">
        <v>458321906</v>
      </c>
      <c r="B70" s="304" t="s">
        <v>262</v>
      </c>
      <c r="C70" s="72" t="s">
        <v>1775</v>
      </c>
      <c r="D70" s="72" t="s">
        <v>1742</v>
      </c>
      <c r="E70" s="72">
        <v>7810</v>
      </c>
      <c r="F70" s="72"/>
      <c r="G70" s="306"/>
      <c r="H70" s="306"/>
      <c r="I70" s="72">
        <v>7527</v>
      </c>
      <c r="J70" s="72">
        <v>22581</v>
      </c>
      <c r="K70" s="258">
        <f t="shared" si="14"/>
        <v>8376</v>
      </c>
      <c r="L70" s="258">
        <f t="shared" si="15"/>
        <v>23142</v>
      </c>
      <c r="M70" s="315">
        <v>3</v>
      </c>
      <c r="N70" s="72" t="s">
        <v>1280</v>
      </c>
      <c r="O70" s="72" t="s">
        <v>1281</v>
      </c>
      <c r="P70" s="72" t="s">
        <v>18</v>
      </c>
      <c r="Q70" s="255">
        <v>108352</v>
      </c>
      <c r="R70" s="66">
        <v>849</v>
      </c>
      <c r="S70" s="66">
        <f t="shared" si="16"/>
        <v>0</v>
      </c>
      <c r="T70" s="66">
        <v>2700</v>
      </c>
      <c r="U70" s="4" t="s">
        <v>1331</v>
      </c>
      <c r="V70" s="5">
        <f t="shared" si="17"/>
        <v>0.18086731244647947</v>
      </c>
      <c r="W70" s="5">
        <f t="shared" si="18"/>
        <v>2.8979877552207489E-2</v>
      </c>
      <c r="X70" s="5" t="str">
        <f t="shared" si="19"/>
        <v>STABLE</v>
      </c>
      <c r="Y70" s="72" t="str">
        <f t="shared" si="20"/>
        <v>PAID</v>
      </c>
      <c r="Z70" s="72" t="s">
        <v>1281</v>
      </c>
      <c r="AA70" s="72" t="s">
        <v>1281</v>
      </c>
      <c r="AB70" s="304" t="s">
        <v>3023</v>
      </c>
      <c r="AC70" s="72"/>
      <c r="AD70" s="72" t="s">
        <v>3022</v>
      </c>
      <c r="AE70" s="308"/>
      <c r="AF70" s="309" t="s">
        <v>1797</v>
      </c>
      <c r="AG70" s="7" t="s">
        <v>1129</v>
      </c>
      <c r="AH70" s="72" t="s">
        <v>240</v>
      </c>
      <c r="AI70" s="7" t="s">
        <v>1129</v>
      </c>
      <c r="AJ70" s="7" t="s">
        <v>1129</v>
      </c>
      <c r="AK70" s="7" t="s">
        <v>1129</v>
      </c>
      <c r="AL70" s="7">
        <v>26130</v>
      </c>
      <c r="AM70" s="255">
        <v>108352</v>
      </c>
      <c r="AN70" s="258">
        <v>88</v>
      </c>
      <c r="AO70" s="306">
        <v>73</v>
      </c>
      <c r="AP70" s="306" t="str">
        <f t="shared" si="21"/>
        <v>STABLE</v>
      </c>
      <c r="AQ70" s="306"/>
      <c r="AR70" s="306"/>
      <c r="AS70" s="306"/>
      <c r="AT70" s="306"/>
      <c r="AU70" s="72" t="s">
        <v>1793</v>
      </c>
      <c r="AV70" s="310" t="s">
        <v>263</v>
      </c>
      <c r="AW70" s="304" t="s">
        <v>264</v>
      </c>
      <c r="AX70" s="311">
        <v>45076</v>
      </c>
      <c r="AY70" s="72">
        <v>48</v>
      </c>
      <c r="AZ70" s="72" t="s">
        <v>1742</v>
      </c>
      <c r="BA70" s="7" t="s">
        <v>3512</v>
      </c>
      <c r="BB70" s="7"/>
      <c r="BC70" s="7">
        <v>1</v>
      </c>
      <c r="BD70" s="72"/>
      <c r="BE70" s="72"/>
      <c r="BF70" s="72"/>
      <c r="BG70" s="183"/>
      <c r="BH70" s="72"/>
      <c r="BI70" s="72"/>
      <c r="BJ70" s="72"/>
      <c r="BK70" s="72"/>
      <c r="BL70" s="72"/>
      <c r="BM70" s="72"/>
      <c r="BN70" s="72"/>
      <c r="BO70" s="72"/>
      <c r="BP70" s="72"/>
      <c r="BQ70" s="72"/>
      <c r="BR70" s="72"/>
      <c r="BS70" s="72"/>
      <c r="BT70" s="72"/>
      <c r="BU70" s="72"/>
      <c r="BV70" s="72"/>
      <c r="BW70" s="72"/>
      <c r="BX70" s="72"/>
      <c r="BY70" s="72"/>
      <c r="BZ70" s="72"/>
      <c r="CA70" s="72"/>
      <c r="CB70" s="72"/>
      <c r="CC70" s="72"/>
      <c r="CD70" s="72"/>
      <c r="CE70" s="72"/>
      <c r="CF70" s="72"/>
      <c r="CG70" s="72"/>
      <c r="CH70" s="72"/>
      <c r="CI70" s="72"/>
      <c r="CJ70" s="72"/>
      <c r="CK70" s="72"/>
      <c r="CL70" s="72"/>
      <c r="CM70" s="72"/>
      <c r="CN70" s="72"/>
      <c r="CO70" s="72"/>
      <c r="CP70" s="72"/>
      <c r="CQ70" s="72"/>
      <c r="CR70" s="72"/>
      <c r="CS70" s="72"/>
      <c r="CT70" s="72"/>
      <c r="CU70" s="72"/>
      <c r="CV70" s="72"/>
      <c r="CW70" s="72"/>
      <c r="CX70" s="72"/>
      <c r="CY70" s="72"/>
      <c r="CZ70" s="72"/>
      <c r="DA70" s="72"/>
      <c r="DB70" s="72"/>
      <c r="DC70" s="72"/>
      <c r="DD70" s="72"/>
      <c r="DE70" s="72"/>
      <c r="DF70" s="72"/>
      <c r="DG70" s="72"/>
      <c r="DH70" s="72"/>
      <c r="DI70" s="72"/>
      <c r="DJ70" s="72"/>
      <c r="DK70" s="72"/>
      <c r="DL70" s="72"/>
      <c r="DM70" s="72"/>
      <c r="DN70" s="72"/>
      <c r="DO70" s="72"/>
      <c r="DP70" s="72"/>
      <c r="DQ70" s="72"/>
      <c r="DR70" s="72"/>
      <c r="DS70" s="72"/>
      <c r="DT70" s="72"/>
      <c r="DU70" s="72"/>
      <c r="DV70" s="72"/>
      <c r="DW70" s="72"/>
      <c r="DX70" s="72"/>
      <c r="DY70" s="72"/>
      <c r="DZ70" s="72"/>
      <c r="EA70" s="72"/>
      <c r="EB70" s="72"/>
      <c r="EC70" s="72"/>
      <c r="ED70" s="72"/>
      <c r="EE70" s="72"/>
      <c r="EF70" s="72"/>
      <c r="EG70" s="72"/>
      <c r="EH70" s="72"/>
      <c r="EI70" s="72"/>
      <c r="EJ70" s="72"/>
      <c r="EK70" s="72"/>
      <c r="EL70" s="72"/>
      <c r="EM70" s="72"/>
      <c r="EN70" s="72"/>
      <c r="EO70" s="72"/>
      <c r="EP70" s="72"/>
      <c r="EQ70" s="72"/>
      <c r="ER70" s="312">
        <f t="shared" si="22"/>
        <v>1</v>
      </c>
      <c r="ES70" s="72">
        <f t="shared" si="23"/>
        <v>1</v>
      </c>
      <c r="ET70" s="72" t="s">
        <v>1113</v>
      </c>
      <c r="EU70" s="7" t="s">
        <v>2413</v>
      </c>
      <c r="EV70" s="7" t="s">
        <v>1110</v>
      </c>
      <c r="EW70" s="7" t="s">
        <v>1829</v>
      </c>
      <c r="EX70" s="183" t="s">
        <v>1853</v>
      </c>
      <c r="EY70" s="313">
        <v>46174</v>
      </c>
      <c r="EZ70" s="313"/>
      <c r="FA70" s="183"/>
      <c r="FB70" s="313"/>
      <c r="FC70" s="7"/>
      <c r="FD70" s="7" t="s">
        <v>3101</v>
      </c>
      <c r="FE70" s="7">
        <f t="shared" si="24"/>
        <v>8376</v>
      </c>
      <c r="FF70" s="72">
        <f t="shared" si="25"/>
        <v>30952</v>
      </c>
      <c r="FG70" t="s">
        <v>3515</v>
      </c>
    </row>
    <row r="71" spans="1:163" ht="17.25">
      <c r="A71" s="72">
        <v>467016498</v>
      </c>
      <c r="B71" s="304" t="s">
        <v>810</v>
      </c>
      <c r="C71" s="72" t="s">
        <v>1775</v>
      </c>
      <c r="D71" s="72" t="s">
        <v>3620</v>
      </c>
      <c r="E71" s="72">
        <v>15278</v>
      </c>
      <c r="F71" s="72"/>
      <c r="G71" s="306"/>
      <c r="H71" s="306"/>
      <c r="I71" s="72">
        <v>4412</v>
      </c>
      <c r="J71" s="72">
        <v>8759</v>
      </c>
      <c r="K71" s="258">
        <f t="shared" si="14"/>
        <v>4525</v>
      </c>
      <c r="L71" s="258">
        <f t="shared" si="15"/>
        <v>-1800</v>
      </c>
      <c r="M71" s="315">
        <v>2</v>
      </c>
      <c r="N71" s="72" t="s">
        <v>1280</v>
      </c>
      <c r="O71" s="72" t="s">
        <v>1281</v>
      </c>
      <c r="P71" s="72" t="s">
        <v>230</v>
      </c>
      <c r="Q71" s="255">
        <v>106268</v>
      </c>
      <c r="R71" s="66">
        <v>178</v>
      </c>
      <c r="S71" s="66">
        <f t="shared" si="16"/>
        <v>0</v>
      </c>
      <c r="T71" s="66">
        <v>1350</v>
      </c>
      <c r="U71" s="4" t="s">
        <v>1231</v>
      </c>
      <c r="V71" s="5">
        <f t="shared" si="17"/>
        <v>0.2892472521810448</v>
      </c>
      <c r="W71" s="5">
        <f t="shared" si="18"/>
        <v>2.3528944821123877E-2</v>
      </c>
      <c r="X71" s="5" t="str">
        <f t="shared" si="19"/>
        <v>STABLE</v>
      </c>
      <c r="Y71" s="72" t="str">
        <f t="shared" si="20"/>
        <v>PAID</v>
      </c>
      <c r="Z71" s="72" t="s">
        <v>1330</v>
      </c>
      <c r="AA71" s="72" t="s">
        <v>1330</v>
      </c>
      <c r="AB71" s="304" t="s">
        <v>3504</v>
      </c>
      <c r="AC71" s="72"/>
      <c r="AD71" s="72"/>
      <c r="AE71" s="308"/>
      <c r="AF71" s="309" t="s">
        <v>1129</v>
      </c>
      <c r="AG71" s="7" t="s">
        <v>1129</v>
      </c>
      <c r="AH71" s="72" t="s">
        <v>808</v>
      </c>
      <c r="AI71" s="7" t="s">
        <v>1129</v>
      </c>
      <c r="AJ71" s="7" t="s">
        <v>1129</v>
      </c>
      <c r="AK71" s="7" t="s">
        <v>1129</v>
      </c>
      <c r="AL71" s="7">
        <v>10287</v>
      </c>
      <c r="AM71" s="255">
        <v>106268</v>
      </c>
      <c r="AN71" s="258">
        <v>57</v>
      </c>
      <c r="AO71" s="306">
        <v>73</v>
      </c>
      <c r="AP71" s="306" t="str">
        <f t="shared" si="21"/>
        <v>FLOW</v>
      </c>
      <c r="AQ71" s="306"/>
      <c r="AR71" s="306"/>
      <c r="AS71" s="306"/>
      <c r="AT71" s="306"/>
      <c r="AU71" s="72" t="s">
        <v>943</v>
      </c>
      <c r="AV71" s="310" t="s">
        <v>811</v>
      </c>
      <c r="AW71" s="304" t="s">
        <v>812</v>
      </c>
      <c r="AX71" s="311">
        <v>45896</v>
      </c>
      <c r="AY71" s="72">
        <v>36</v>
      </c>
      <c r="AZ71" s="72" t="s">
        <v>1742</v>
      </c>
      <c r="BA71" s="7" t="s">
        <v>3513</v>
      </c>
      <c r="BB71" s="7"/>
      <c r="BC71" s="7"/>
      <c r="BD71" s="72"/>
      <c r="BE71" s="72"/>
      <c r="BF71" s="72"/>
      <c r="BG71" s="183"/>
      <c r="BH71" s="72"/>
      <c r="BI71" s="72"/>
      <c r="BJ71" s="72"/>
      <c r="BK71" s="72"/>
      <c r="BL71" s="72">
        <v>1</v>
      </c>
      <c r="BM71" s="72"/>
      <c r="BN71" s="72"/>
      <c r="BO71" s="72"/>
      <c r="BP71" s="72"/>
      <c r="BQ71" s="72"/>
      <c r="BR71" s="72"/>
      <c r="BS71" s="72"/>
      <c r="BT71" s="72"/>
      <c r="BU71" s="72"/>
      <c r="BV71" s="72"/>
      <c r="BW71" s="72"/>
      <c r="BX71" s="72"/>
      <c r="BY71" s="72"/>
      <c r="BZ71" s="72"/>
      <c r="CA71" s="72"/>
      <c r="CB71" s="72"/>
      <c r="CC71" s="72"/>
      <c r="CD71" s="72"/>
      <c r="CE71" s="72"/>
      <c r="CF71" s="72"/>
      <c r="CG71" s="72"/>
      <c r="CH71" s="72"/>
      <c r="CI71" s="72"/>
      <c r="CJ71" s="72"/>
      <c r="CK71" s="72"/>
      <c r="CL71" s="72"/>
      <c r="CM71" s="72"/>
      <c r="CN71" s="72"/>
      <c r="CO71" s="72"/>
      <c r="CP71" s="72"/>
      <c r="CQ71" s="72"/>
      <c r="CR71" s="72"/>
      <c r="CS71" s="72"/>
      <c r="CT71" s="72"/>
      <c r="CU71" s="72"/>
      <c r="CV71" s="72"/>
      <c r="CW71" s="72"/>
      <c r="CX71" s="72"/>
      <c r="CY71" s="72"/>
      <c r="CZ71" s="72"/>
      <c r="DA71" s="72"/>
      <c r="DB71" s="72"/>
      <c r="DC71" s="72"/>
      <c r="DD71" s="72"/>
      <c r="DE71" s="72">
        <v>3</v>
      </c>
      <c r="DF71" s="72"/>
      <c r="DG71" s="72"/>
      <c r="DH71" s="72">
        <v>1</v>
      </c>
      <c r="DI71" s="72"/>
      <c r="DJ71" s="72"/>
      <c r="DK71" s="72"/>
      <c r="DL71" s="72"/>
      <c r="DM71" s="72"/>
      <c r="DN71" s="72"/>
      <c r="DO71" s="72"/>
      <c r="DP71" s="72"/>
      <c r="DQ71" s="72"/>
      <c r="DR71" s="72"/>
      <c r="DS71" s="72"/>
      <c r="DT71" s="72"/>
      <c r="DU71" s="72"/>
      <c r="DV71" s="72"/>
      <c r="DW71" s="72"/>
      <c r="DX71" s="72"/>
      <c r="DY71" s="72"/>
      <c r="DZ71" s="72"/>
      <c r="EA71" s="72"/>
      <c r="EB71" s="72"/>
      <c r="EC71" s="72"/>
      <c r="ED71" s="72"/>
      <c r="EE71" s="72"/>
      <c r="EF71" s="72"/>
      <c r="EG71" s="72"/>
      <c r="EH71" s="72"/>
      <c r="EI71" s="72"/>
      <c r="EJ71" s="72"/>
      <c r="EK71" s="72"/>
      <c r="EL71" s="72"/>
      <c r="EM71" s="72"/>
      <c r="EN71" s="72"/>
      <c r="EO71" s="72"/>
      <c r="EP71" s="72"/>
      <c r="EQ71" s="72"/>
      <c r="ER71" s="312">
        <f t="shared" si="22"/>
        <v>5</v>
      </c>
      <c r="ES71" s="72">
        <f t="shared" si="23"/>
        <v>1</v>
      </c>
      <c r="ET71" s="72" t="s">
        <v>1111</v>
      </c>
      <c r="EU71" s="7" t="s">
        <v>2414</v>
      </c>
      <c r="EV71" s="7" t="s">
        <v>1110</v>
      </c>
      <c r="EW71" s="7" t="e">
        <v>#N/A</v>
      </c>
      <c r="EX71" s="183" t="e">
        <v>#N/A</v>
      </c>
      <c r="EY71" s="313" t="e">
        <v>#N/A</v>
      </c>
      <c r="EZ71" s="313"/>
      <c r="FA71" s="183"/>
      <c r="FB71" s="313"/>
      <c r="FC71" s="7"/>
      <c r="FD71" s="7" t="s">
        <v>3085</v>
      </c>
      <c r="FE71" s="7">
        <f t="shared" si="24"/>
        <v>4525</v>
      </c>
      <c r="FF71" s="72">
        <f t="shared" si="25"/>
        <v>13478</v>
      </c>
      <c r="FG71" t="s">
        <v>3515</v>
      </c>
    </row>
    <row r="72" spans="1:163" ht="17.25">
      <c r="A72" s="72">
        <v>466598110</v>
      </c>
      <c r="B72" s="304" t="s">
        <v>2171</v>
      </c>
      <c r="C72" s="72" t="s">
        <v>1775</v>
      </c>
      <c r="D72" s="72" t="s">
        <v>2347</v>
      </c>
      <c r="E72" s="72">
        <v>12470</v>
      </c>
      <c r="F72" s="72"/>
      <c r="G72" s="306"/>
      <c r="H72" s="306" t="s">
        <v>1141</v>
      </c>
      <c r="I72" s="72">
        <v>7689</v>
      </c>
      <c r="J72" s="72">
        <v>2788.34</v>
      </c>
      <c r="K72" s="258">
        <f t="shared" si="14"/>
        <v>2900.34</v>
      </c>
      <c r="L72" s="258">
        <f t="shared" si="15"/>
        <v>-1800.6599999999999</v>
      </c>
      <c r="M72" s="307">
        <v>1</v>
      </c>
      <c r="N72" s="72" t="s">
        <v>1282</v>
      </c>
      <c r="O72" s="72" t="s">
        <v>1281</v>
      </c>
      <c r="P72" s="72" t="s">
        <v>349</v>
      </c>
      <c r="Q72" s="255">
        <v>105541.34</v>
      </c>
      <c r="R72" s="66">
        <v>112</v>
      </c>
      <c r="S72" s="66">
        <v>1800</v>
      </c>
      <c r="T72" s="66">
        <v>1350</v>
      </c>
      <c r="U72" s="4" t="s">
        <v>1129</v>
      </c>
      <c r="V72" s="5">
        <f t="shared" si="17"/>
        <v>0.10429942999909202</v>
      </c>
      <c r="W72" s="5">
        <f t="shared" si="18"/>
        <v>5.77555474605786E-3</v>
      </c>
      <c r="X72" s="5" t="str">
        <f t="shared" si="19"/>
        <v>RB</v>
      </c>
      <c r="Y72" s="72" t="str">
        <f t="shared" si="20"/>
        <v>PAID</v>
      </c>
      <c r="Z72" s="72" t="s">
        <v>1129</v>
      </c>
      <c r="AA72" s="72" t="s">
        <v>1281</v>
      </c>
      <c r="AB72" s="304"/>
      <c r="AC72" s="72"/>
      <c r="AD72" s="72" t="s">
        <v>3022</v>
      </c>
      <c r="AE72" s="308"/>
      <c r="AF72" s="309"/>
      <c r="AG72" s="7"/>
      <c r="AH72" s="72" t="s">
        <v>889</v>
      </c>
      <c r="AI72" s="7"/>
      <c r="AJ72" s="7"/>
      <c r="AK72" s="7"/>
      <c r="AL72" s="7">
        <v>4250.34</v>
      </c>
      <c r="AM72" s="255">
        <v>105541.34</v>
      </c>
      <c r="AN72" s="258">
        <v>27</v>
      </c>
      <c r="AO72" s="306">
        <v>0</v>
      </c>
      <c r="AP72" s="306" t="str">
        <f t="shared" si="21"/>
        <v>RB</v>
      </c>
      <c r="AQ72" s="306"/>
      <c r="AR72" s="306"/>
      <c r="AS72" s="306"/>
      <c r="AT72" s="306"/>
      <c r="AU72" s="72" t="s">
        <v>1129</v>
      </c>
      <c r="AV72" s="310" t="s">
        <v>2313</v>
      </c>
      <c r="AW72" s="304" t="s">
        <v>168</v>
      </c>
      <c r="AX72" s="311">
        <v>45867</v>
      </c>
      <c r="AY72" s="72">
        <v>24</v>
      </c>
      <c r="AZ72" s="72" t="s">
        <v>2057</v>
      </c>
      <c r="BA72" s="7" t="s">
        <v>3512</v>
      </c>
      <c r="BB72" s="7"/>
      <c r="BC72" s="7"/>
      <c r="BD72" s="72"/>
      <c r="BE72" s="72"/>
      <c r="BF72" s="72"/>
      <c r="BG72" s="183"/>
      <c r="BH72" s="72"/>
      <c r="BI72" s="72"/>
      <c r="BJ72" s="72"/>
      <c r="BK72" s="72"/>
      <c r="BL72" s="72"/>
      <c r="BM72" s="72"/>
      <c r="BN72" s="72"/>
      <c r="BO72" s="72"/>
      <c r="BP72" s="72"/>
      <c r="BQ72" s="72"/>
      <c r="BR72" s="72"/>
      <c r="BS72" s="72"/>
      <c r="BT72" s="72"/>
      <c r="BU72" s="72"/>
      <c r="BV72" s="72"/>
      <c r="BW72" s="72"/>
      <c r="BX72" s="72"/>
      <c r="BY72" s="72"/>
      <c r="BZ72" s="72"/>
      <c r="CA72" s="72"/>
      <c r="CB72" s="72"/>
      <c r="CC72" s="72"/>
      <c r="CD72" s="72"/>
      <c r="CE72" s="72"/>
      <c r="CF72" s="72"/>
      <c r="CG72" s="72">
        <v>1</v>
      </c>
      <c r="CH72" s="72"/>
      <c r="CI72" s="72"/>
      <c r="CJ72" s="72"/>
      <c r="CK72" s="72"/>
      <c r="CL72" s="72"/>
      <c r="CM72" s="72"/>
      <c r="CN72" s="72"/>
      <c r="CO72" s="72"/>
      <c r="CP72" s="72"/>
      <c r="CQ72" s="72"/>
      <c r="CR72" s="72"/>
      <c r="CS72" s="72"/>
      <c r="CT72" s="72"/>
      <c r="CU72" s="72"/>
      <c r="CV72" s="72"/>
      <c r="CW72" s="72"/>
      <c r="CX72" s="72"/>
      <c r="CY72" s="72"/>
      <c r="CZ72" s="72"/>
      <c r="DA72" s="72"/>
      <c r="DB72" s="72"/>
      <c r="DC72" s="72"/>
      <c r="DD72" s="72"/>
      <c r="DE72" s="72"/>
      <c r="DF72" s="72"/>
      <c r="DG72" s="72"/>
      <c r="DH72" s="72"/>
      <c r="DI72" s="72"/>
      <c r="DJ72" s="72"/>
      <c r="DK72" s="72"/>
      <c r="DL72" s="72"/>
      <c r="DM72" s="72"/>
      <c r="DN72" s="72"/>
      <c r="DO72" s="72"/>
      <c r="DP72" s="72"/>
      <c r="DQ72" s="72"/>
      <c r="DR72" s="72"/>
      <c r="DS72" s="72"/>
      <c r="DT72" s="72"/>
      <c r="DU72" s="72"/>
      <c r="DV72" s="72"/>
      <c r="DW72" s="72"/>
      <c r="DX72" s="72"/>
      <c r="DY72" s="72"/>
      <c r="DZ72" s="72"/>
      <c r="EA72" s="72"/>
      <c r="EB72" s="72"/>
      <c r="EC72" s="72"/>
      <c r="ED72" s="72"/>
      <c r="EE72" s="72"/>
      <c r="EF72" s="72"/>
      <c r="EG72" s="72"/>
      <c r="EH72" s="72"/>
      <c r="EI72" s="72"/>
      <c r="EJ72" s="72"/>
      <c r="EK72" s="72"/>
      <c r="EL72" s="72"/>
      <c r="EM72" s="72"/>
      <c r="EN72" s="72"/>
      <c r="EO72" s="72"/>
      <c r="EP72" s="72"/>
      <c r="EQ72" s="72"/>
      <c r="ER72" s="312">
        <f t="shared" si="22"/>
        <v>1</v>
      </c>
      <c r="ES72" s="72">
        <f t="shared" si="23"/>
        <v>1</v>
      </c>
      <c r="ET72" s="72" t="s">
        <v>1126</v>
      </c>
      <c r="EU72" s="7" t="s">
        <v>2415</v>
      </c>
      <c r="EV72" s="7" t="s">
        <v>1110</v>
      </c>
      <c r="EW72" s="7" t="s">
        <v>1829</v>
      </c>
      <c r="EX72" s="183" t="s">
        <v>1890</v>
      </c>
      <c r="EY72" s="313">
        <v>46184</v>
      </c>
      <c r="EZ72" s="313"/>
      <c r="FA72" s="183"/>
      <c r="FB72" s="313"/>
      <c r="FC72" s="7"/>
      <c r="FD72" s="7" t="s">
        <v>3102</v>
      </c>
      <c r="FE72" s="7">
        <f t="shared" si="24"/>
        <v>2900.34</v>
      </c>
      <c r="FF72" s="72">
        <f t="shared" si="25"/>
        <v>10669.34</v>
      </c>
      <c r="FG72" t="s">
        <v>3515</v>
      </c>
    </row>
    <row r="73" spans="1:163" ht="17.25">
      <c r="A73" s="72">
        <v>466828544</v>
      </c>
      <c r="B73" s="304" t="s">
        <v>773</v>
      </c>
      <c r="C73" s="72"/>
      <c r="D73" s="72"/>
      <c r="E73" s="72"/>
      <c r="F73" s="72"/>
      <c r="G73" s="306"/>
      <c r="H73" s="306"/>
      <c r="I73" s="72">
        <v>4837</v>
      </c>
      <c r="J73" s="72">
        <v>24185</v>
      </c>
      <c r="K73" s="258">
        <f t="shared" si="14"/>
        <v>5770</v>
      </c>
      <c r="L73" s="258">
        <f t="shared" si="15"/>
        <v>30348</v>
      </c>
      <c r="M73" s="315">
        <v>5</v>
      </c>
      <c r="N73" s="72" t="s">
        <v>1231</v>
      </c>
      <c r="O73" s="72" t="s">
        <v>1232</v>
      </c>
      <c r="P73" s="72" t="s">
        <v>42</v>
      </c>
      <c r="Q73" s="255">
        <v>105045</v>
      </c>
      <c r="R73" s="66">
        <v>933</v>
      </c>
      <c r="S73" s="66">
        <f t="shared" ref="S73:S104" si="26">IF(H73="CBC COLL",T73,)</f>
        <v>0</v>
      </c>
      <c r="T73" s="66">
        <v>3149</v>
      </c>
      <c r="U73" s="4" t="s">
        <v>1231</v>
      </c>
      <c r="V73" s="5">
        <f t="shared" si="17"/>
        <v>0.30538267156767412</v>
      </c>
      <c r="W73" s="5">
        <f t="shared" si="18"/>
        <v>5.1132279286831346E-2</v>
      </c>
      <c r="X73" s="5" t="str">
        <f t="shared" si="19"/>
        <v>FLOW</v>
      </c>
      <c r="Y73" s="72" t="str">
        <f t="shared" si="20"/>
        <v>RTP</v>
      </c>
      <c r="Z73" s="72" t="s">
        <v>1326</v>
      </c>
      <c r="AA73" s="72" t="s">
        <v>1330</v>
      </c>
      <c r="AB73" s="304" t="s">
        <v>3504</v>
      </c>
      <c r="AC73" s="72"/>
      <c r="AD73" s="72" t="s">
        <v>3022</v>
      </c>
      <c r="AE73" s="308"/>
      <c r="AF73" s="309" t="s">
        <v>1797</v>
      </c>
      <c r="AG73" s="7" t="s">
        <v>1129</v>
      </c>
      <c r="AH73" s="72" t="s">
        <v>771</v>
      </c>
      <c r="AI73" s="7" t="s">
        <v>1129</v>
      </c>
      <c r="AJ73" s="7" t="s">
        <v>1129</v>
      </c>
      <c r="AK73" s="7" t="s">
        <v>1129</v>
      </c>
      <c r="AL73" s="7">
        <v>28267</v>
      </c>
      <c r="AM73" s="255">
        <v>105045</v>
      </c>
      <c r="AN73" s="258">
        <v>147</v>
      </c>
      <c r="AO73" s="306">
        <v>163</v>
      </c>
      <c r="AP73" s="306" t="str">
        <f t="shared" si="21"/>
        <v>FLOW</v>
      </c>
      <c r="AQ73" s="306"/>
      <c r="AR73" s="306"/>
      <c r="AS73" s="306"/>
      <c r="AT73" s="306"/>
      <c r="AU73" s="72" t="s">
        <v>943</v>
      </c>
      <c r="AV73" s="310" t="s">
        <v>774</v>
      </c>
      <c r="AW73" s="304" t="s">
        <v>67</v>
      </c>
      <c r="AX73" s="311">
        <v>45906</v>
      </c>
      <c r="AY73" s="72">
        <v>30</v>
      </c>
      <c r="AZ73" s="72" t="s">
        <v>1742</v>
      </c>
      <c r="BA73" s="7" t="s">
        <v>3512</v>
      </c>
      <c r="BB73" s="7"/>
      <c r="BC73" s="7"/>
      <c r="BD73" s="72"/>
      <c r="BE73" s="72"/>
      <c r="BF73" s="72"/>
      <c r="BG73" s="183"/>
      <c r="BH73" s="72"/>
      <c r="BI73" s="72"/>
      <c r="BJ73" s="72"/>
      <c r="BK73" s="72"/>
      <c r="BL73" s="72"/>
      <c r="BM73" s="72"/>
      <c r="BN73" s="72"/>
      <c r="BO73" s="72"/>
      <c r="BP73" s="72"/>
      <c r="BQ73" s="72"/>
      <c r="BR73" s="72"/>
      <c r="BS73" s="72"/>
      <c r="BT73" s="72"/>
      <c r="BU73" s="72">
        <v>1</v>
      </c>
      <c r="BV73" s="72"/>
      <c r="BW73" s="72"/>
      <c r="BX73" s="72"/>
      <c r="BY73" s="72"/>
      <c r="BZ73" s="72"/>
      <c r="CA73" s="72"/>
      <c r="CB73" s="72"/>
      <c r="CC73" s="72"/>
      <c r="CD73" s="72"/>
      <c r="CE73" s="72"/>
      <c r="CF73" s="72"/>
      <c r="CG73" s="72"/>
      <c r="CH73" s="72"/>
      <c r="CI73" s="72"/>
      <c r="CJ73" s="72"/>
      <c r="CK73" s="72"/>
      <c r="CL73" s="72"/>
      <c r="CM73" s="72"/>
      <c r="CN73" s="72"/>
      <c r="CO73" s="72"/>
      <c r="CP73" s="72"/>
      <c r="CQ73" s="72"/>
      <c r="CR73" s="72"/>
      <c r="CS73" s="72"/>
      <c r="CT73" s="72"/>
      <c r="CU73" s="72"/>
      <c r="CV73" s="72"/>
      <c r="CW73" s="72"/>
      <c r="CX73" s="72"/>
      <c r="CY73" s="72"/>
      <c r="CZ73" s="72"/>
      <c r="DA73" s="72"/>
      <c r="DB73" s="72"/>
      <c r="DC73" s="72"/>
      <c r="DD73" s="72"/>
      <c r="DE73" s="72"/>
      <c r="DF73" s="72"/>
      <c r="DG73" s="72"/>
      <c r="DH73" s="72"/>
      <c r="DI73" s="72"/>
      <c r="DJ73" s="72"/>
      <c r="DK73" s="72"/>
      <c r="DL73" s="72"/>
      <c r="DM73" s="72"/>
      <c r="DN73" s="72"/>
      <c r="DO73" s="72"/>
      <c r="DP73" s="72"/>
      <c r="DQ73" s="72"/>
      <c r="DR73" s="72"/>
      <c r="DS73" s="72"/>
      <c r="DT73" s="72"/>
      <c r="DU73" s="72"/>
      <c r="DV73" s="72"/>
      <c r="DW73" s="72"/>
      <c r="DX73" s="72"/>
      <c r="DY73" s="72"/>
      <c r="DZ73" s="72"/>
      <c r="EA73" s="72"/>
      <c r="EB73" s="72"/>
      <c r="EC73" s="72"/>
      <c r="ED73" s="72"/>
      <c r="EE73" s="72"/>
      <c r="EF73" s="72"/>
      <c r="EG73" s="72"/>
      <c r="EH73" s="72"/>
      <c r="EI73" s="72"/>
      <c r="EJ73" s="72"/>
      <c r="EK73" s="72"/>
      <c r="EL73" s="72"/>
      <c r="EM73" s="72"/>
      <c r="EN73" s="72"/>
      <c r="EO73" s="72"/>
      <c r="EP73" s="72"/>
      <c r="EQ73" s="72"/>
      <c r="ER73" s="312">
        <f t="shared" si="22"/>
        <v>1</v>
      </c>
      <c r="ES73" s="72">
        <f t="shared" si="23"/>
        <v>1</v>
      </c>
      <c r="ET73" s="72" t="s">
        <v>1116</v>
      </c>
      <c r="EU73" s="7" t="s">
        <v>2416</v>
      </c>
      <c r="EV73" s="7" t="s">
        <v>1110</v>
      </c>
      <c r="EW73" s="7" t="s">
        <v>1801</v>
      </c>
      <c r="EX73" s="183" t="s">
        <v>1810</v>
      </c>
      <c r="EY73" s="313">
        <v>46180</v>
      </c>
      <c r="EZ73" s="313"/>
      <c r="FA73" s="183"/>
      <c r="FB73" s="313"/>
      <c r="FC73" s="7"/>
      <c r="FD73" s="7" t="s">
        <v>3103</v>
      </c>
      <c r="FE73" s="7">
        <f t="shared" si="24"/>
        <v>5770</v>
      </c>
      <c r="FF73" s="72">
        <f t="shared" si="25"/>
        <v>30348</v>
      </c>
      <c r="FG73" t="s">
        <v>3515</v>
      </c>
    </row>
    <row r="74" spans="1:163" ht="17.25">
      <c r="A74" s="72">
        <v>467457662</v>
      </c>
      <c r="B74" s="304" t="s">
        <v>326</v>
      </c>
      <c r="C74" s="72"/>
      <c r="D74" s="72"/>
      <c r="E74" s="72"/>
      <c r="F74" s="72"/>
      <c r="G74" s="306"/>
      <c r="H74" s="306"/>
      <c r="I74" s="72">
        <v>3882</v>
      </c>
      <c r="J74" s="72">
        <v>18413</v>
      </c>
      <c r="K74" s="258">
        <f t="shared" si="14"/>
        <v>3465</v>
      </c>
      <c r="L74" s="258">
        <f t="shared" si="15"/>
        <v>23183</v>
      </c>
      <c r="M74" s="315">
        <v>5</v>
      </c>
      <c r="N74" s="72" t="s">
        <v>1231</v>
      </c>
      <c r="O74" s="72" t="s">
        <v>1232</v>
      </c>
      <c r="P74" s="72" t="s">
        <v>315</v>
      </c>
      <c r="Q74" s="255">
        <v>104460</v>
      </c>
      <c r="R74" s="66">
        <v>580</v>
      </c>
      <c r="S74" s="66">
        <f t="shared" si="26"/>
        <v>0</v>
      </c>
      <c r="T74" s="66">
        <v>2250</v>
      </c>
      <c r="U74" s="4" t="s">
        <v>1231</v>
      </c>
      <c r="V74" s="5">
        <f t="shared" si="17"/>
        <v>0.41859850048287495</v>
      </c>
      <c r="W74" s="5">
        <f t="shared" si="18"/>
        <v>5.0847521484148721E-2</v>
      </c>
      <c r="X74" s="5" t="str">
        <f t="shared" si="19"/>
        <v>FLOW</v>
      </c>
      <c r="Y74" s="72" t="str">
        <f t="shared" si="20"/>
        <v>NC</v>
      </c>
      <c r="Z74" s="72" t="s">
        <v>1315</v>
      </c>
      <c r="AA74" s="72" t="s">
        <v>1315</v>
      </c>
      <c r="AB74" s="304" t="s">
        <v>3024</v>
      </c>
      <c r="AC74" s="72"/>
      <c r="AD74" s="72" t="s">
        <v>3021</v>
      </c>
      <c r="AE74" s="308"/>
      <c r="AF74" s="309" t="s">
        <v>1797</v>
      </c>
      <c r="AG74" s="7" t="s">
        <v>1129</v>
      </c>
      <c r="AH74" s="72" t="s">
        <v>325</v>
      </c>
      <c r="AI74" s="7" t="s">
        <v>1129</v>
      </c>
      <c r="AJ74" s="7" t="s">
        <v>1129</v>
      </c>
      <c r="AK74" s="7" t="s">
        <v>1129</v>
      </c>
      <c r="AL74" s="7">
        <v>21243</v>
      </c>
      <c r="AM74" s="255">
        <v>104460</v>
      </c>
      <c r="AN74" s="258">
        <v>147</v>
      </c>
      <c r="AO74" s="306">
        <v>163</v>
      </c>
      <c r="AP74" s="306" t="str">
        <f t="shared" si="21"/>
        <v>FLOW</v>
      </c>
      <c r="AQ74" s="306"/>
      <c r="AR74" s="306"/>
      <c r="AS74" s="306"/>
      <c r="AT74" s="306"/>
      <c r="AU74" s="72" t="s">
        <v>943</v>
      </c>
      <c r="AV74" s="310" t="s">
        <v>327</v>
      </c>
      <c r="AW74" s="304" t="s">
        <v>303</v>
      </c>
      <c r="AX74" s="311">
        <v>46009</v>
      </c>
      <c r="AY74" s="72">
        <v>36</v>
      </c>
      <c r="AZ74" s="72" t="s">
        <v>1742</v>
      </c>
      <c r="BA74" s="7" t="s">
        <v>3513</v>
      </c>
      <c r="BB74" s="7"/>
      <c r="BC74" s="7"/>
      <c r="BD74" s="72"/>
      <c r="BE74" s="72"/>
      <c r="BF74" s="72"/>
      <c r="BG74" s="183"/>
      <c r="BH74" s="72"/>
      <c r="BI74" s="72"/>
      <c r="BJ74" s="72"/>
      <c r="BK74" s="72"/>
      <c r="BL74" s="72"/>
      <c r="BM74" s="72"/>
      <c r="BN74" s="72"/>
      <c r="BO74" s="72">
        <v>1</v>
      </c>
      <c r="BP74" s="72"/>
      <c r="BQ74" s="72"/>
      <c r="BR74" s="72"/>
      <c r="BS74" s="72"/>
      <c r="BT74" s="72"/>
      <c r="BU74" s="72"/>
      <c r="BV74" s="72"/>
      <c r="BW74" s="72"/>
      <c r="BX74" s="72"/>
      <c r="BY74" s="72"/>
      <c r="BZ74" s="72"/>
      <c r="CA74" s="72">
        <v>1</v>
      </c>
      <c r="CB74" s="72"/>
      <c r="CC74" s="72"/>
      <c r="CD74" s="72"/>
      <c r="CE74" s="72"/>
      <c r="CF74" s="72"/>
      <c r="CG74" s="72"/>
      <c r="CH74" s="72"/>
      <c r="CI74" s="72"/>
      <c r="CJ74" s="72"/>
      <c r="CK74" s="72"/>
      <c r="CL74" s="72"/>
      <c r="CM74" s="72"/>
      <c r="CN74" s="72"/>
      <c r="CO74" s="72"/>
      <c r="CP74" s="72"/>
      <c r="CQ74" s="72"/>
      <c r="CR74" s="72"/>
      <c r="CS74" s="72"/>
      <c r="CT74" s="72"/>
      <c r="CU74" s="72"/>
      <c r="CV74" s="72"/>
      <c r="CW74" s="72"/>
      <c r="CX74" s="72"/>
      <c r="CY74" s="72"/>
      <c r="CZ74" s="72"/>
      <c r="DA74" s="72"/>
      <c r="DB74" s="72">
        <v>1</v>
      </c>
      <c r="DC74" s="72"/>
      <c r="DD74" s="72"/>
      <c r="DE74" s="72"/>
      <c r="DF74" s="72"/>
      <c r="DG74" s="72"/>
      <c r="DH74" s="72"/>
      <c r="DI74" s="72"/>
      <c r="DJ74" s="72"/>
      <c r="DK74" s="72"/>
      <c r="DL74" s="72"/>
      <c r="DM74" s="72"/>
      <c r="DN74" s="72"/>
      <c r="DO74" s="72"/>
      <c r="DP74" s="72"/>
      <c r="DQ74" s="72"/>
      <c r="DR74" s="72"/>
      <c r="DS74" s="72"/>
      <c r="DT74" s="72"/>
      <c r="DU74" s="72"/>
      <c r="DV74" s="72"/>
      <c r="DW74" s="72"/>
      <c r="DX74" s="72"/>
      <c r="DY74" s="72"/>
      <c r="DZ74" s="72"/>
      <c r="EA74" s="72"/>
      <c r="EB74" s="72"/>
      <c r="EC74" s="72"/>
      <c r="ED74" s="72"/>
      <c r="EE74" s="72"/>
      <c r="EF74" s="72"/>
      <c r="EG74" s="72"/>
      <c r="EH74" s="72"/>
      <c r="EI74" s="72"/>
      <c r="EJ74" s="72"/>
      <c r="EK74" s="72"/>
      <c r="EL74" s="72"/>
      <c r="EM74" s="72"/>
      <c r="EN74" s="72"/>
      <c r="EO74" s="72"/>
      <c r="EP74" s="72"/>
      <c r="EQ74" s="72"/>
      <c r="ER74" s="312">
        <f t="shared" si="22"/>
        <v>3</v>
      </c>
      <c r="ES74" s="72">
        <f t="shared" si="23"/>
        <v>1</v>
      </c>
      <c r="ET74" s="72" t="s">
        <v>1124</v>
      </c>
      <c r="EU74" s="7" t="s">
        <v>2417</v>
      </c>
      <c r="EV74" s="7" t="s">
        <v>1110</v>
      </c>
      <c r="EW74" s="7" t="s">
        <v>1808</v>
      </c>
      <c r="EX74" s="183" t="s">
        <v>1854</v>
      </c>
      <c r="EY74" s="313">
        <v>46182</v>
      </c>
      <c r="EZ74" s="313"/>
      <c r="FA74" s="183"/>
      <c r="FB74" s="313"/>
      <c r="FC74" s="7"/>
      <c r="FD74" s="7" t="s">
        <v>3104</v>
      </c>
      <c r="FE74" s="7">
        <f t="shared" si="24"/>
        <v>3465</v>
      </c>
      <c r="FF74" s="72">
        <f t="shared" si="25"/>
        <v>23183</v>
      </c>
      <c r="FG74" t="s">
        <v>3515</v>
      </c>
    </row>
    <row r="75" spans="1:163" ht="17.25">
      <c r="A75" s="72">
        <v>460748946</v>
      </c>
      <c r="B75" s="304" t="s">
        <v>340</v>
      </c>
      <c r="C75" s="72"/>
      <c r="D75" s="72"/>
      <c r="E75" s="72"/>
      <c r="F75" s="72"/>
      <c r="G75" s="306"/>
      <c r="H75" s="306"/>
      <c r="I75" s="72">
        <v>6124</v>
      </c>
      <c r="J75" s="72">
        <v>6092</v>
      </c>
      <c r="K75" s="258">
        <f t="shared" si="14"/>
        <v>6205</v>
      </c>
      <c r="L75" s="258">
        <f t="shared" si="15"/>
        <v>12450</v>
      </c>
      <c r="M75" s="307">
        <v>1</v>
      </c>
      <c r="N75" s="72" t="s">
        <v>1231</v>
      </c>
      <c r="O75" s="72" t="s">
        <v>1232</v>
      </c>
      <c r="P75" s="72" t="s">
        <v>42</v>
      </c>
      <c r="Q75" s="255">
        <v>104436.2</v>
      </c>
      <c r="R75" s="66">
        <v>113</v>
      </c>
      <c r="S75" s="66">
        <f t="shared" si="26"/>
        <v>0</v>
      </c>
      <c r="T75" s="66">
        <v>5627</v>
      </c>
      <c r="U75" s="4" t="s">
        <v>1500</v>
      </c>
      <c r="V75" s="5">
        <f t="shared" si="17"/>
        <v>6.5022092844330373E-2</v>
      </c>
      <c r="W75" s="5">
        <f t="shared" si="18"/>
        <v>5.7150780023282628E-3</v>
      </c>
      <c r="X75" s="5" t="str">
        <f t="shared" si="19"/>
        <v>FLOW</v>
      </c>
      <c r="Y75" s="72" t="str">
        <f t="shared" si="20"/>
        <v>BPTP</v>
      </c>
      <c r="Z75" s="72" t="s">
        <v>1329</v>
      </c>
      <c r="AA75" s="72" t="s">
        <v>1325</v>
      </c>
      <c r="AB75" s="304" t="s">
        <v>3504</v>
      </c>
      <c r="AC75" s="72"/>
      <c r="AD75" s="72" t="s">
        <v>3019</v>
      </c>
      <c r="AE75" s="308"/>
      <c r="AF75" s="309" t="s">
        <v>1129</v>
      </c>
      <c r="AG75" s="7" t="s">
        <v>1129</v>
      </c>
      <c r="AH75" s="72" t="s">
        <v>341</v>
      </c>
      <c r="AI75" s="7" t="s">
        <v>1129</v>
      </c>
      <c r="AJ75" s="7" t="s">
        <v>1129</v>
      </c>
      <c r="AK75" s="7" t="s">
        <v>1129</v>
      </c>
      <c r="AL75" s="7">
        <v>11832</v>
      </c>
      <c r="AM75" s="255">
        <v>104436.2</v>
      </c>
      <c r="AN75" s="258">
        <v>27</v>
      </c>
      <c r="AO75" s="306">
        <v>43</v>
      </c>
      <c r="AP75" s="306" t="str">
        <f t="shared" si="21"/>
        <v>FLOW</v>
      </c>
      <c r="AQ75" s="306"/>
      <c r="AR75" s="306"/>
      <c r="AS75" s="306"/>
      <c r="AT75" s="306"/>
      <c r="AU75" s="72" t="s">
        <v>1793</v>
      </c>
      <c r="AV75" s="310" t="s">
        <v>342</v>
      </c>
      <c r="AW75" s="304" t="s">
        <v>206</v>
      </c>
      <c r="AX75" s="311">
        <v>45247</v>
      </c>
      <c r="AY75" s="72">
        <v>48</v>
      </c>
      <c r="AZ75" s="72" t="s">
        <v>1742</v>
      </c>
      <c r="BA75" s="7" t="s">
        <v>3512</v>
      </c>
      <c r="BB75" s="7"/>
      <c r="BC75" s="7"/>
      <c r="BD75" s="72"/>
      <c r="BE75" s="72"/>
      <c r="BF75" s="72"/>
      <c r="BG75" s="183"/>
      <c r="BH75" s="72"/>
      <c r="BI75" s="72"/>
      <c r="BJ75" s="72"/>
      <c r="BK75" s="72"/>
      <c r="BL75" s="72"/>
      <c r="BM75" s="72"/>
      <c r="BN75" s="72"/>
      <c r="BO75" s="72"/>
      <c r="BP75" s="72"/>
      <c r="BQ75" s="72"/>
      <c r="BR75" s="72">
        <v>1</v>
      </c>
      <c r="BS75" s="72"/>
      <c r="BT75" s="72"/>
      <c r="BU75" s="72"/>
      <c r="BV75" s="72"/>
      <c r="BW75" s="72"/>
      <c r="BX75" s="72"/>
      <c r="BY75" s="72"/>
      <c r="BZ75" s="72"/>
      <c r="CA75" s="72"/>
      <c r="CB75" s="72"/>
      <c r="CC75" s="72"/>
      <c r="CD75" s="72"/>
      <c r="CE75" s="72"/>
      <c r="CF75" s="72"/>
      <c r="CG75" s="72"/>
      <c r="CH75" s="72"/>
      <c r="CI75" s="72"/>
      <c r="CJ75" s="72"/>
      <c r="CK75" s="72"/>
      <c r="CL75" s="72"/>
      <c r="CM75" s="72"/>
      <c r="CN75" s="72"/>
      <c r="CO75" s="72"/>
      <c r="CP75" s="72"/>
      <c r="CQ75" s="72"/>
      <c r="CR75" s="72"/>
      <c r="CS75" s="72"/>
      <c r="CT75" s="72"/>
      <c r="CU75" s="72"/>
      <c r="CV75" s="72"/>
      <c r="CW75" s="72"/>
      <c r="CX75" s="72"/>
      <c r="CY75" s="72"/>
      <c r="CZ75" s="72"/>
      <c r="DA75" s="72"/>
      <c r="DB75" s="72"/>
      <c r="DC75" s="72"/>
      <c r="DD75" s="72"/>
      <c r="DE75" s="72"/>
      <c r="DF75" s="72"/>
      <c r="DG75" s="72"/>
      <c r="DH75" s="72"/>
      <c r="DI75" s="72"/>
      <c r="DJ75" s="72"/>
      <c r="DK75" s="72"/>
      <c r="DL75" s="72"/>
      <c r="DM75" s="72"/>
      <c r="DN75" s="72"/>
      <c r="DO75" s="72"/>
      <c r="DP75" s="72"/>
      <c r="DQ75" s="72"/>
      <c r="DR75" s="72"/>
      <c r="DS75" s="72"/>
      <c r="DT75" s="72"/>
      <c r="DU75" s="72"/>
      <c r="DV75" s="72"/>
      <c r="DW75" s="72"/>
      <c r="DX75" s="72"/>
      <c r="DY75" s="72"/>
      <c r="DZ75" s="72"/>
      <c r="EA75" s="72"/>
      <c r="EB75" s="72"/>
      <c r="EC75" s="72"/>
      <c r="ED75" s="72"/>
      <c r="EE75" s="72"/>
      <c r="EF75" s="72"/>
      <c r="EG75" s="72"/>
      <c r="EH75" s="72"/>
      <c r="EI75" s="72"/>
      <c r="EJ75" s="72"/>
      <c r="EK75" s="72"/>
      <c r="EL75" s="72"/>
      <c r="EM75" s="72"/>
      <c r="EN75" s="72"/>
      <c r="EO75" s="72"/>
      <c r="EP75" s="72"/>
      <c r="EQ75" s="72"/>
      <c r="ER75" s="312">
        <f t="shared" si="22"/>
        <v>1</v>
      </c>
      <c r="ES75" s="72">
        <f t="shared" si="23"/>
        <v>1</v>
      </c>
      <c r="ET75" s="72" t="s">
        <v>1116</v>
      </c>
      <c r="EU75" s="7" t="s">
        <v>2418</v>
      </c>
      <c r="EV75" s="7" t="s">
        <v>1110</v>
      </c>
      <c r="EW75" s="7" t="s">
        <v>1801</v>
      </c>
      <c r="EX75" s="183" t="s">
        <v>1810</v>
      </c>
      <c r="EY75" s="313">
        <v>46179</v>
      </c>
      <c r="EZ75" s="313"/>
      <c r="FA75" s="183"/>
      <c r="FB75" s="313"/>
      <c r="FC75" s="7"/>
      <c r="FD75" s="7" t="s">
        <v>3105</v>
      </c>
      <c r="FE75" s="7">
        <f t="shared" si="24"/>
        <v>6205</v>
      </c>
      <c r="FF75" s="72">
        <f t="shared" si="25"/>
        <v>12450</v>
      </c>
      <c r="FG75" t="s">
        <v>3515</v>
      </c>
    </row>
    <row r="76" spans="1:163" ht="17.25">
      <c r="A76" s="72">
        <v>465745229</v>
      </c>
      <c r="B76" s="304" t="s">
        <v>2144</v>
      </c>
      <c r="C76" s="72"/>
      <c r="D76" s="72"/>
      <c r="E76" s="72"/>
      <c r="F76" s="72"/>
      <c r="G76" s="306"/>
      <c r="H76" s="306" t="s">
        <v>3548</v>
      </c>
      <c r="I76" s="72">
        <v>5140</v>
      </c>
      <c r="J76" s="72">
        <v>3427</v>
      </c>
      <c r="K76" s="258">
        <f t="shared" ref="K76:K107" si="27">IF((J76+R76)&lt;=I76+R76,(J76+R76),((I76-(I76*(M76+1)-(I76+J76)))+R76))</f>
        <v>3476</v>
      </c>
      <c r="L76" s="258">
        <f t="shared" si="15"/>
        <v>8691</v>
      </c>
      <c r="M76" s="307">
        <v>1</v>
      </c>
      <c r="N76" s="72" t="s">
        <v>1280</v>
      </c>
      <c r="O76" s="72" t="s">
        <v>1232</v>
      </c>
      <c r="P76" s="72" t="s">
        <v>42</v>
      </c>
      <c r="Q76" s="255">
        <v>103018</v>
      </c>
      <c r="R76" s="66">
        <v>49</v>
      </c>
      <c r="S76" s="66">
        <f t="shared" si="26"/>
        <v>0</v>
      </c>
      <c r="T76" s="66">
        <v>1090</v>
      </c>
      <c r="U76" s="4" t="s">
        <v>1129</v>
      </c>
      <c r="V76" s="5">
        <f t="shared" si="17"/>
        <v>6.4139119966421868E-2</v>
      </c>
      <c r="W76" s="5">
        <f t="shared" si="18"/>
        <v>5.6374696287671607E-3</v>
      </c>
      <c r="X76" s="5" t="str">
        <f t="shared" si="19"/>
        <v>STABLE</v>
      </c>
      <c r="Y76" s="72" t="str">
        <f t="shared" si="20"/>
        <v>PAID</v>
      </c>
      <c r="Z76" s="72" t="s">
        <v>1129</v>
      </c>
      <c r="AA76" s="72" t="s">
        <v>1329</v>
      </c>
      <c r="AB76" s="304"/>
      <c r="AC76" s="72">
        <v>18</v>
      </c>
      <c r="AD76" s="72" t="s">
        <v>3019</v>
      </c>
      <c r="AE76" s="308"/>
      <c r="AF76" s="309"/>
      <c r="AG76" s="7"/>
      <c r="AH76" s="72" t="s">
        <v>1443</v>
      </c>
      <c r="AI76" s="7"/>
      <c r="AJ76" s="7"/>
      <c r="AK76" s="7"/>
      <c r="AL76" s="7">
        <v>4566</v>
      </c>
      <c r="AM76" s="255">
        <v>103018</v>
      </c>
      <c r="AN76" s="258">
        <v>27</v>
      </c>
      <c r="AO76" s="306">
        <v>12</v>
      </c>
      <c r="AP76" s="306" t="str">
        <f t="shared" si="21"/>
        <v>STABLE</v>
      </c>
      <c r="AQ76" s="306"/>
      <c r="AR76" s="306"/>
      <c r="AS76" s="306"/>
      <c r="AT76" s="306"/>
      <c r="AU76" s="72" t="s">
        <v>1129</v>
      </c>
      <c r="AV76" s="310" t="s">
        <v>2288</v>
      </c>
      <c r="AW76" s="304" t="s">
        <v>168</v>
      </c>
      <c r="AX76" s="311">
        <v>45737</v>
      </c>
      <c r="AY76" s="72">
        <v>36</v>
      </c>
      <c r="AZ76" s="72" t="s">
        <v>2057</v>
      </c>
      <c r="BA76" s="7" t="s">
        <v>3512</v>
      </c>
      <c r="BB76" s="7"/>
      <c r="BC76" s="7"/>
      <c r="BD76" s="72"/>
      <c r="BE76" s="72"/>
      <c r="BF76" s="72"/>
      <c r="BG76" s="183"/>
      <c r="BH76" s="72"/>
      <c r="BI76" s="72"/>
      <c r="BJ76" s="72"/>
      <c r="BK76" s="72"/>
      <c r="BL76" s="72"/>
      <c r="BM76" s="72"/>
      <c r="BN76" s="72"/>
      <c r="BO76" s="72"/>
      <c r="BP76" s="72"/>
      <c r="BQ76" s="72"/>
      <c r="BR76" s="72"/>
      <c r="BS76" s="72"/>
      <c r="BT76" s="72"/>
      <c r="BU76" s="72"/>
      <c r="BV76" s="72"/>
      <c r="BW76" s="72"/>
      <c r="BX76" s="72"/>
      <c r="BY76" s="72"/>
      <c r="BZ76" s="72"/>
      <c r="CA76" s="72"/>
      <c r="CB76" s="72"/>
      <c r="CC76" s="72"/>
      <c r="CD76" s="72"/>
      <c r="CE76" s="72"/>
      <c r="CF76" s="72"/>
      <c r="CG76" s="72"/>
      <c r="CH76" s="72"/>
      <c r="CI76" s="72"/>
      <c r="CJ76" s="72">
        <v>1</v>
      </c>
      <c r="CK76" s="72"/>
      <c r="CL76" s="72"/>
      <c r="CM76" s="72"/>
      <c r="CN76" s="72"/>
      <c r="CO76" s="72"/>
      <c r="CP76" s="72"/>
      <c r="CQ76" s="72"/>
      <c r="CR76" s="72"/>
      <c r="CS76" s="72"/>
      <c r="CT76" s="72"/>
      <c r="CU76" s="72"/>
      <c r="CV76" s="72"/>
      <c r="CW76" s="72"/>
      <c r="CX76" s="72"/>
      <c r="CY76" s="72"/>
      <c r="CZ76" s="72"/>
      <c r="DA76" s="72"/>
      <c r="DB76" s="72"/>
      <c r="DC76" s="72"/>
      <c r="DD76" s="72"/>
      <c r="DE76" s="72"/>
      <c r="DF76" s="72"/>
      <c r="DG76" s="72"/>
      <c r="DH76" s="72"/>
      <c r="DI76" s="72"/>
      <c r="DJ76" s="72"/>
      <c r="DK76" s="72"/>
      <c r="DL76" s="72"/>
      <c r="DM76" s="72"/>
      <c r="DN76" s="72"/>
      <c r="DO76" s="72"/>
      <c r="DP76" s="72"/>
      <c r="DQ76" s="72"/>
      <c r="DR76" s="72"/>
      <c r="DS76" s="72"/>
      <c r="DT76" s="72"/>
      <c r="DU76" s="72"/>
      <c r="DV76" s="72"/>
      <c r="DW76" s="72"/>
      <c r="DX76" s="72"/>
      <c r="DY76" s="72"/>
      <c r="DZ76" s="72"/>
      <c r="EA76" s="72"/>
      <c r="EB76" s="72"/>
      <c r="EC76" s="72"/>
      <c r="ED76" s="72"/>
      <c r="EE76" s="72"/>
      <c r="EF76" s="72"/>
      <c r="EG76" s="72"/>
      <c r="EH76" s="72"/>
      <c r="EI76" s="72"/>
      <c r="EJ76" s="72"/>
      <c r="EK76" s="72"/>
      <c r="EL76" s="72"/>
      <c r="EM76" s="72"/>
      <c r="EN76" s="72"/>
      <c r="EO76" s="72"/>
      <c r="EP76" s="72"/>
      <c r="EQ76" s="72"/>
      <c r="ER76" s="312">
        <f t="shared" si="22"/>
        <v>1</v>
      </c>
      <c r="ES76" s="72">
        <f t="shared" si="23"/>
        <v>1</v>
      </c>
      <c r="ET76" s="72" t="s">
        <v>1116</v>
      </c>
      <c r="EU76" s="7" t="s">
        <v>2419</v>
      </c>
      <c r="EV76" s="7" t="s">
        <v>1110</v>
      </c>
      <c r="EW76" s="7" t="s">
        <v>1801</v>
      </c>
      <c r="EX76" s="183" t="s">
        <v>1810</v>
      </c>
      <c r="EY76" s="313">
        <v>46185</v>
      </c>
      <c r="EZ76" s="313"/>
      <c r="FA76" s="183"/>
      <c r="FB76" s="313"/>
      <c r="FC76" s="7"/>
      <c r="FD76" s="7" t="s">
        <v>3063</v>
      </c>
      <c r="FE76" s="7">
        <f t="shared" si="24"/>
        <v>3476</v>
      </c>
      <c r="FF76" s="72">
        <f t="shared" si="25"/>
        <v>8691</v>
      </c>
      <c r="FG76" t="s">
        <v>3515</v>
      </c>
    </row>
    <row r="77" spans="1:163" ht="17.25">
      <c r="A77" s="72">
        <v>460017651</v>
      </c>
      <c r="B77" s="304" t="s">
        <v>133</v>
      </c>
      <c r="C77" s="72"/>
      <c r="D77" s="72"/>
      <c r="E77" s="72"/>
      <c r="F77" s="72"/>
      <c r="G77" s="306"/>
      <c r="H77" s="306"/>
      <c r="I77" s="72">
        <v>6422</v>
      </c>
      <c r="J77" s="72">
        <v>5738</v>
      </c>
      <c r="K77" s="258">
        <f t="shared" si="27"/>
        <v>5871</v>
      </c>
      <c r="L77" s="258">
        <f t="shared" si="15"/>
        <v>12428</v>
      </c>
      <c r="M77" s="307">
        <v>1</v>
      </c>
      <c r="N77" s="72" t="s">
        <v>1231</v>
      </c>
      <c r="O77" s="72" t="s">
        <v>1232</v>
      </c>
      <c r="P77" s="72" t="s">
        <v>113</v>
      </c>
      <c r="Q77" s="255">
        <v>102160.12</v>
      </c>
      <c r="R77" s="66">
        <v>133</v>
      </c>
      <c r="S77" s="66">
        <f t="shared" si="26"/>
        <v>0</v>
      </c>
      <c r="T77" s="66">
        <v>6300</v>
      </c>
      <c r="U77" s="4" t="s">
        <v>1493</v>
      </c>
      <c r="V77" s="5">
        <f t="shared" si="17"/>
        <v>0.11639605072400855</v>
      </c>
      <c r="W77" s="5">
        <f t="shared" si="18"/>
        <v>5.5905237314955499E-3</v>
      </c>
      <c r="X77" s="5" t="s">
        <v>1280</v>
      </c>
      <c r="Y77" s="72" t="str">
        <f t="shared" si="20"/>
        <v>PTP</v>
      </c>
      <c r="Z77" s="72" t="s">
        <v>1329</v>
      </c>
      <c r="AA77" s="72" t="s">
        <v>1329</v>
      </c>
      <c r="AB77" s="304"/>
      <c r="AC77" s="72">
        <v>20</v>
      </c>
      <c r="AD77" s="72" t="s">
        <v>3019</v>
      </c>
      <c r="AE77" s="308"/>
      <c r="AF77" s="309" t="s">
        <v>1129</v>
      </c>
      <c r="AG77" s="7" t="s">
        <v>1129</v>
      </c>
      <c r="AH77" s="72" t="s">
        <v>112</v>
      </c>
      <c r="AI77" s="7" t="s">
        <v>1129</v>
      </c>
      <c r="AJ77" s="7" t="s">
        <v>1129</v>
      </c>
      <c r="AK77" s="7" t="s">
        <v>1129</v>
      </c>
      <c r="AL77" s="7">
        <v>12171</v>
      </c>
      <c r="AM77" s="255">
        <v>102160.12</v>
      </c>
      <c r="AN77" s="258">
        <v>27</v>
      </c>
      <c r="AO77" s="306">
        <v>43</v>
      </c>
      <c r="AP77" s="306" t="str">
        <f t="shared" si="21"/>
        <v>FLOW</v>
      </c>
      <c r="AQ77" s="306"/>
      <c r="AR77" s="306"/>
      <c r="AS77" s="306"/>
      <c r="AT77" s="306"/>
      <c r="AU77" s="72" t="s">
        <v>1793</v>
      </c>
      <c r="AV77" s="310" t="s">
        <v>134</v>
      </c>
      <c r="AW77" s="304" t="s">
        <v>135</v>
      </c>
      <c r="AX77" s="311">
        <v>45205</v>
      </c>
      <c r="AY77" s="72">
        <v>48</v>
      </c>
      <c r="AZ77" s="72" t="s">
        <v>1742</v>
      </c>
      <c r="BA77" s="7" t="s">
        <v>3513</v>
      </c>
      <c r="BB77" s="7"/>
      <c r="BC77" s="7"/>
      <c r="BD77" s="72"/>
      <c r="BE77" s="72"/>
      <c r="BF77" s="72"/>
      <c r="BG77" s="183"/>
      <c r="BH77" s="72"/>
      <c r="BI77" s="72"/>
      <c r="BJ77" s="72"/>
      <c r="BK77" s="72"/>
      <c r="BL77" s="72"/>
      <c r="BM77" s="72"/>
      <c r="BN77" s="72"/>
      <c r="BO77" s="72"/>
      <c r="BP77" s="72"/>
      <c r="BQ77" s="72"/>
      <c r="BR77" s="72"/>
      <c r="BS77" s="72"/>
      <c r="BT77" s="72"/>
      <c r="BU77" s="72"/>
      <c r="BV77" s="72"/>
      <c r="BW77" s="72"/>
      <c r="BX77" s="72">
        <v>1</v>
      </c>
      <c r="BY77" s="72"/>
      <c r="BZ77" s="72"/>
      <c r="CA77" s="72"/>
      <c r="CB77" s="72"/>
      <c r="CC77" s="72"/>
      <c r="CD77" s="72"/>
      <c r="CE77" s="72"/>
      <c r="CF77" s="72"/>
      <c r="CG77" s="72"/>
      <c r="CH77" s="72"/>
      <c r="CI77" s="72"/>
      <c r="CJ77" s="72"/>
      <c r="CK77" s="72"/>
      <c r="CL77" s="72"/>
      <c r="CM77" s="72"/>
      <c r="CN77" s="72"/>
      <c r="CO77" s="72"/>
      <c r="CP77" s="72"/>
      <c r="CQ77" s="72"/>
      <c r="CR77" s="72"/>
      <c r="CS77" s="72"/>
      <c r="CT77" s="72"/>
      <c r="CU77" s="72"/>
      <c r="CV77" s="72"/>
      <c r="CW77" s="72"/>
      <c r="CX77" s="72"/>
      <c r="CY77" s="72"/>
      <c r="CZ77" s="72"/>
      <c r="DA77" s="72"/>
      <c r="DB77" s="72"/>
      <c r="DC77" s="72"/>
      <c r="DD77" s="72"/>
      <c r="DE77" s="72"/>
      <c r="DF77" s="72"/>
      <c r="DG77" s="72"/>
      <c r="DH77" s="72"/>
      <c r="DI77" s="72"/>
      <c r="DJ77" s="72"/>
      <c r="DK77" s="72"/>
      <c r="DL77" s="72"/>
      <c r="DM77" s="72"/>
      <c r="DN77" s="72"/>
      <c r="DO77" s="72"/>
      <c r="DP77" s="72"/>
      <c r="DQ77" s="72"/>
      <c r="DR77" s="72"/>
      <c r="DS77" s="72"/>
      <c r="DT77" s="72"/>
      <c r="DU77" s="72"/>
      <c r="DV77" s="72"/>
      <c r="DW77" s="72"/>
      <c r="DX77" s="72"/>
      <c r="DY77" s="72"/>
      <c r="DZ77" s="72"/>
      <c r="EA77" s="72"/>
      <c r="EB77" s="72"/>
      <c r="EC77" s="72"/>
      <c r="ED77" s="72"/>
      <c r="EE77" s="72"/>
      <c r="EF77" s="72"/>
      <c r="EG77" s="72"/>
      <c r="EH77" s="72"/>
      <c r="EI77" s="72"/>
      <c r="EJ77" s="72"/>
      <c r="EK77" s="72"/>
      <c r="EL77" s="72"/>
      <c r="EM77" s="72"/>
      <c r="EN77" s="72"/>
      <c r="EO77" s="72"/>
      <c r="EP77" s="72"/>
      <c r="EQ77" s="72"/>
      <c r="ER77" s="312">
        <f t="shared" si="22"/>
        <v>1</v>
      </c>
      <c r="ES77" s="72">
        <f t="shared" si="23"/>
        <v>1</v>
      </c>
      <c r="ET77" s="72" t="s">
        <v>1121</v>
      </c>
      <c r="EU77" s="7" t="s">
        <v>2420</v>
      </c>
      <c r="EV77" s="7" t="s">
        <v>1110</v>
      </c>
      <c r="EW77" s="7" t="s">
        <v>1806</v>
      </c>
      <c r="EX77" s="183" t="s">
        <v>1855</v>
      </c>
      <c r="EY77" s="313">
        <v>46193</v>
      </c>
      <c r="EZ77" s="313"/>
      <c r="FA77" s="183"/>
      <c r="FB77" s="313"/>
      <c r="FC77" s="7"/>
      <c r="FD77" s="7" t="s">
        <v>3106</v>
      </c>
      <c r="FE77" s="7">
        <f t="shared" si="24"/>
        <v>5871</v>
      </c>
      <c r="FF77" s="72">
        <f t="shared" si="25"/>
        <v>12428</v>
      </c>
      <c r="FG77" t="s">
        <v>3515</v>
      </c>
    </row>
    <row r="78" spans="1:163" ht="17.25">
      <c r="A78" s="72">
        <v>462727406</v>
      </c>
      <c r="B78" s="304" t="s">
        <v>882</v>
      </c>
      <c r="C78" s="72"/>
      <c r="D78" s="72"/>
      <c r="E78" s="72"/>
      <c r="F78" s="72"/>
      <c r="G78" s="306"/>
      <c r="H78" s="306"/>
      <c r="I78" s="72">
        <v>4932</v>
      </c>
      <c r="J78" s="72">
        <v>4691</v>
      </c>
      <c r="K78" s="258">
        <f t="shared" si="27"/>
        <v>4813</v>
      </c>
      <c r="L78" s="258">
        <f t="shared" si="15"/>
        <v>9853</v>
      </c>
      <c r="M78" s="307">
        <v>1</v>
      </c>
      <c r="N78" s="72" t="s">
        <v>1231</v>
      </c>
      <c r="O78" s="72" t="s">
        <v>1232</v>
      </c>
      <c r="P78" s="72" t="s">
        <v>333</v>
      </c>
      <c r="Q78" s="255">
        <v>101932</v>
      </c>
      <c r="R78" s="66">
        <v>122</v>
      </c>
      <c r="S78" s="66">
        <f t="shared" si="26"/>
        <v>0</v>
      </c>
      <c r="T78" s="66">
        <v>900</v>
      </c>
      <c r="U78" s="4" t="s">
        <v>1481</v>
      </c>
      <c r="V78" s="5">
        <f t="shared" si="17"/>
        <v>5.8225568544127276E-2</v>
      </c>
      <c r="W78" s="5">
        <f t="shared" si="18"/>
        <v>5.5780402861586734E-3</v>
      </c>
      <c r="X78" s="5" t="s">
        <v>1280</v>
      </c>
      <c r="Y78" s="72" t="str">
        <f t="shared" si="20"/>
        <v>PTP</v>
      </c>
      <c r="Z78" s="72" t="s">
        <v>1281</v>
      </c>
      <c r="AA78" s="72" t="s">
        <v>1329</v>
      </c>
      <c r="AB78" s="304"/>
      <c r="AC78" s="72"/>
      <c r="AD78" s="72" t="s">
        <v>3019</v>
      </c>
      <c r="AE78" s="308"/>
      <c r="AF78" s="309" t="s">
        <v>1129</v>
      </c>
      <c r="AG78" s="7" t="s">
        <v>1129</v>
      </c>
      <c r="AH78" s="72" t="s">
        <v>881</v>
      </c>
      <c r="AI78" s="7" t="s">
        <v>1129</v>
      </c>
      <c r="AJ78" s="7" t="s">
        <v>1129</v>
      </c>
      <c r="AK78" s="7" t="s">
        <v>1129</v>
      </c>
      <c r="AL78" s="7">
        <v>5713</v>
      </c>
      <c r="AM78" s="255">
        <v>101932</v>
      </c>
      <c r="AN78" s="258">
        <v>27</v>
      </c>
      <c r="AO78" s="306">
        <v>43</v>
      </c>
      <c r="AP78" s="306" t="str">
        <f t="shared" si="21"/>
        <v>FLOW</v>
      </c>
      <c r="AQ78" s="306"/>
      <c r="AR78" s="306"/>
      <c r="AS78" s="306"/>
      <c r="AT78" s="306"/>
      <c r="AU78" s="72" t="s">
        <v>1793</v>
      </c>
      <c r="AV78" s="310" t="s">
        <v>883</v>
      </c>
      <c r="AW78" s="304" t="s">
        <v>470</v>
      </c>
      <c r="AX78" s="311">
        <v>45411</v>
      </c>
      <c r="AY78" s="72">
        <v>48</v>
      </c>
      <c r="AZ78" s="72" t="s">
        <v>1742</v>
      </c>
      <c r="BA78" s="7" t="s">
        <v>3513</v>
      </c>
      <c r="BB78" s="7"/>
      <c r="BC78" s="7"/>
      <c r="BD78" s="72"/>
      <c r="BE78" s="72"/>
      <c r="BF78" s="72"/>
      <c r="BG78" s="183"/>
      <c r="BH78" s="72"/>
      <c r="BI78" s="72"/>
      <c r="BJ78" s="72"/>
      <c r="BK78" s="72"/>
      <c r="BL78" s="72"/>
      <c r="BM78" s="72"/>
      <c r="BN78" s="72"/>
      <c r="BO78" s="72"/>
      <c r="BP78" s="72"/>
      <c r="BQ78" s="72"/>
      <c r="BR78" s="72"/>
      <c r="BS78" s="72"/>
      <c r="BT78" s="72"/>
      <c r="BU78" s="72"/>
      <c r="BV78" s="72"/>
      <c r="BW78" s="72"/>
      <c r="BX78" s="72">
        <v>1</v>
      </c>
      <c r="BY78" s="72"/>
      <c r="BZ78" s="72"/>
      <c r="CA78" s="72"/>
      <c r="CB78" s="72"/>
      <c r="CC78" s="72"/>
      <c r="CD78" s="72"/>
      <c r="CE78" s="72"/>
      <c r="CF78" s="72"/>
      <c r="CG78" s="72"/>
      <c r="CH78" s="72"/>
      <c r="CI78" s="72"/>
      <c r="CJ78" s="72"/>
      <c r="CK78" s="72"/>
      <c r="CL78" s="72"/>
      <c r="CM78" s="72"/>
      <c r="CN78" s="72"/>
      <c r="CO78" s="72"/>
      <c r="CP78" s="72"/>
      <c r="CQ78" s="72"/>
      <c r="CR78" s="72"/>
      <c r="CS78" s="72"/>
      <c r="CT78" s="72"/>
      <c r="CU78" s="72"/>
      <c r="CV78" s="72"/>
      <c r="CW78" s="72"/>
      <c r="CX78" s="72"/>
      <c r="CY78" s="72"/>
      <c r="CZ78" s="72"/>
      <c r="DA78" s="72"/>
      <c r="DB78" s="72">
        <v>1</v>
      </c>
      <c r="DC78" s="72"/>
      <c r="DD78" s="72"/>
      <c r="DE78" s="72"/>
      <c r="DF78" s="72"/>
      <c r="DG78" s="72"/>
      <c r="DH78" s="72"/>
      <c r="DI78" s="72"/>
      <c r="DJ78" s="72"/>
      <c r="DK78" s="72"/>
      <c r="DL78" s="72"/>
      <c r="DM78" s="72"/>
      <c r="DN78" s="72"/>
      <c r="DO78" s="72"/>
      <c r="DP78" s="72"/>
      <c r="DQ78" s="72"/>
      <c r="DR78" s="72"/>
      <c r="DS78" s="72"/>
      <c r="DT78" s="72"/>
      <c r="DU78" s="72"/>
      <c r="DV78" s="72"/>
      <c r="DW78" s="72"/>
      <c r="DX78" s="72"/>
      <c r="DY78" s="72"/>
      <c r="DZ78" s="72"/>
      <c r="EA78" s="72"/>
      <c r="EB78" s="72"/>
      <c r="EC78" s="72"/>
      <c r="ED78" s="72"/>
      <c r="EE78" s="72"/>
      <c r="EF78" s="72"/>
      <c r="EG78" s="72"/>
      <c r="EH78" s="72"/>
      <c r="EI78" s="72"/>
      <c r="EJ78" s="72"/>
      <c r="EK78" s="72"/>
      <c r="EL78" s="72"/>
      <c r="EM78" s="72"/>
      <c r="EN78" s="72"/>
      <c r="EO78" s="72"/>
      <c r="EP78" s="72"/>
      <c r="EQ78" s="72"/>
      <c r="ER78" s="312">
        <f t="shared" si="22"/>
        <v>2</v>
      </c>
      <c r="ES78" s="72">
        <f t="shared" si="23"/>
        <v>1</v>
      </c>
      <c r="ET78" s="72" t="s">
        <v>1125</v>
      </c>
      <c r="EU78" s="7" t="s">
        <v>2421</v>
      </c>
      <c r="EV78" s="7" t="s">
        <v>1110</v>
      </c>
      <c r="EW78" s="7" t="s">
        <v>1806</v>
      </c>
      <c r="EX78" s="183" t="s">
        <v>1815</v>
      </c>
      <c r="EY78" s="313">
        <v>46197</v>
      </c>
      <c r="EZ78" s="313"/>
      <c r="FA78" s="183"/>
      <c r="FB78" s="313"/>
      <c r="FC78" s="7"/>
      <c r="FD78" s="7" t="s">
        <v>3107</v>
      </c>
      <c r="FE78" s="7">
        <f t="shared" si="24"/>
        <v>4813</v>
      </c>
      <c r="FF78" s="72">
        <f t="shared" si="25"/>
        <v>9853</v>
      </c>
      <c r="FG78" t="s">
        <v>3515</v>
      </c>
    </row>
    <row r="79" spans="1:163" ht="17.25">
      <c r="A79" s="72">
        <v>466324484</v>
      </c>
      <c r="B79" s="304" t="s">
        <v>2121</v>
      </c>
      <c r="C79" s="72"/>
      <c r="D79" s="72"/>
      <c r="E79" s="72"/>
      <c r="F79" s="72"/>
      <c r="G79" s="306"/>
      <c r="H79" s="306"/>
      <c r="I79" s="72">
        <v>4811</v>
      </c>
      <c r="J79" s="72">
        <v>4625</v>
      </c>
      <c r="K79" s="258">
        <f t="shared" si="27"/>
        <v>4706</v>
      </c>
      <c r="L79" s="258">
        <f t="shared" si="15"/>
        <v>9603</v>
      </c>
      <c r="M79" s="307">
        <v>1</v>
      </c>
      <c r="N79" s="72" t="s">
        <v>1231</v>
      </c>
      <c r="O79" s="72" t="s">
        <v>1232</v>
      </c>
      <c r="P79" s="72" t="s">
        <v>230</v>
      </c>
      <c r="Q79" s="255">
        <v>101894</v>
      </c>
      <c r="R79" s="66">
        <v>81</v>
      </c>
      <c r="S79" s="66">
        <f t="shared" si="26"/>
        <v>0</v>
      </c>
      <c r="T79" s="66">
        <v>2700</v>
      </c>
      <c r="U79" s="4" t="s">
        <v>1129</v>
      </c>
      <c r="V79" s="5">
        <f t="shared" si="17"/>
        <v>0.11190680054949365</v>
      </c>
      <c r="W79" s="5">
        <f t="shared" si="18"/>
        <v>5.5759608063988926E-3</v>
      </c>
      <c r="X79" s="5" t="s">
        <v>1280</v>
      </c>
      <c r="Y79" s="72" t="str">
        <f t="shared" si="20"/>
        <v>PTP</v>
      </c>
      <c r="Z79" s="72" t="s">
        <v>1129</v>
      </c>
      <c r="AA79" s="72" t="s">
        <v>1329</v>
      </c>
      <c r="AB79" s="304"/>
      <c r="AC79" s="72">
        <v>21</v>
      </c>
      <c r="AD79" s="72"/>
      <c r="AE79" s="308"/>
      <c r="AF79" s="309"/>
      <c r="AG79" s="7"/>
      <c r="AH79" s="72" t="s">
        <v>584</v>
      </c>
      <c r="AI79" s="7"/>
      <c r="AJ79" s="7"/>
      <c r="AK79" s="7"/>
      <c r="AL79" s="7">
        <v>7406</v>
      </c>
      <c r="AM79" s="255">
        <v>101894</v>
      </c>
      <c r="AN79" s="258">
        <v>27</v>
      </c>
      <c r="AO79" s="306">
        <v>43</v>
      </c>
      <c r="AP79" s="306" t="str">
        <f t="shared" si="21"/>
        <v>FLOW</v>
      </c>
      <c r="AQ79" s="306"/>
      <c r="AR79" s="306"/>
      <c r="AS79" s="306"/>
      <c r="AT79" s="306"/>
      <c r="AU79" s="72" t="s">
        <v>1129</v>
      </c>
      <c r="AV79" s="310" t="s">
        <v>2265</v>
      </c>
      <c r="AW79" s="304" t="s">
        <v>2333</v>
      </c>
      <c r="AX79" s="311">
        <v>45821</v>
      </c>
      <c r="AY79" s="72">
        <v>36</v>
      </c>
      <c r="AZ79" s="72" t="s">
        <v>2057</v>
      </c>
      <c r="BA79" s="7" t="s">
        <v>3513</v>
      </c>
      <c r="BB79" s="7"/>
      <c r="BC79" s="7"/>
      <c r="BD79" s="72"/>
      <c r="BE79" s="72"/>
      <c r="BF79" s="72"/>
      <c r="BG79" s="183"/>
      <c r="BH79" s="72"/>
      <c r="BI79" s="72"/>
      <c r="BJ79" s="72"/>
      <c r="BK79" s="72"/>
      <c r="BL79" s="72"/>
      <c r="BM79" s="72"/>
      <c r="BN79" s="72"/>
      <c r="BO79" s="72"/>
      <c r="BP79" s="72"/>
      <c r="BQ79" s="72"/>
      <c r="BR79" s="72"/>
      <c r="BS79" s="72"/>
      <c r="BT79" s="72"/>
      <c r="BU79" s="72"/>
      <c r="BV79" s="72"/>
      <c r="BW79" s="72"/>
      <c r="BX79" s="72"/>
      <c r="BY79" s="72"/>
      <c r="BZ79" s="72"/>
      <c r="CA79" s="72"/>
      <c r="CB79" s="72"/>
      <c r="CC79" s="72"/>
      <c r="CD79" s="72"/>
      <c r="CE79" s="72"/>
      <c r="CF79" s="72"/>
      <c r="CG79" s="72"/>
      <c r="CH79" s="72"/>
      <c r="CI79" s="72"/>
      <c r="CJ79" s="72"/>
      <c r="CK79" s="72"/>
      <c r="CL79" s="72"/>
      <c r="CM79" s="72"/>
      <c r="CN79" s="72"/>
      <c r="CO79" s="72"/>
      <c r="CP79" s="72"/>
      <c r="CQ79" s="72"/>
      <c r="CR79" s="72"/>
      <c r="CS79" s="72"/>
      <c r="CT79" s="72"/>
      <c r="CU79" s="72"/>
      <c r="CV79" s="72"/>
      <c r="CW79" s="72"/>
      <c r="CX79" s="72"/>
      <c r="CY79" s="72"/>
      <c r="CZ79" s="72"/>
      <c r="DA79" s="72"/>
      <c r="DB79" s="72"/>
      <c r="DC79" s="72"/>
      <c r="DD79" s="72"/>
      <c r="DE79" s="72"/>
      <c r="DF79" s="72"/>
      <c r="DG79" s="72"/>
      <c r="DH79" s="72"/>
      <c r="DI79" s="72"/>
      <c r="DJ79" s="72"/>
      <c r="DK79" s="72"/>
      <c r="DL79" s="72"/>
      <c r="DM79" s="72"/>
      <c r="DN79" s="72"/>
      <c r="DO79" s="72"/>
      <c r="DP79" s="72"/>
      <c r="DQ79" s="72"/>
      <c r="DR79" s="72"/>
      <c r="DS79" s="72"/>
      <c r="DT79" s="72"/>
      <c r="DU79" s="72"/>
      <c r="DV79" s="72"/>
      <c r="DW79" s="72"/>
      <c r="DX79" s="72"/>
      <c r="DY79" s="72"/>
      <c r="DZ79" s="72"/>
      <c r="EA79" s="72"/>
      <c r="EB79" s="72"/>
      <c r="EC79" s="72"/>
      <c r="ED79" s="72"/>
      <c r="EE79" s="72"/>
      <c r="EF79" s="72"/>
      <c r="EG79" s="72"/>
      <c r="EH79" s="72"/>
      <c r="EI79" s="72"/>
      <c r="EJ79" s="72"/>
      <c r="EK79" s="72"/>
      <c r="EL79" s="72"/>
      <c r="EM79" s="72"/>
      <c r="EN79" s="72"/>
      <c r="EO79" s="72"/>
      <c r="EP79" s="72"/>
      <c r="EQ79" s="72"/>
      <c r="ER79" s="312">
        <f t="shared" si="22"/>
        <v>0</v>
      </c>
      <c r="ES79" s="72" t="str">
        <f t="shared" si="23"/>
        <v/>
      </c>
      <c r="ET79" s="72" t="s">
        <v>1111</v>
      </c>
      <c r="EU79" s="7" t="s">
        <v>2422</v>
      </c>
      <c r="EV79" s="7" t="s">
        <v>1110</v>
      </c>
      <c r="EW79" s="7" t="e">
        <v>#N/A</v>
      </c>
      <c r="EX79" s="183" t="e">
        <v>#N/A</v>
      </c>
      <c r="EY79" s="313" t="e">
        <v>#N/A</v>
      </c>
      <c r="EZ79" s="313"/>
      <c r="FA79" s="183"/>
      <c r="FB79" s="313"/>
      <c r="FC79" s="7"/>
      <c r="FD79" s="7" t="s">
        <v>3108</v>
      </c>
      <c r="FE79" s="7">
        <f t="shared" si="24"/>
        <v>4706</v>
      </c>
      <c r="FF79" s="72">
        <f t="shared" si="25"/>
        <v>9603</v>
      </c>
      <c r="FG79" t="s">
        <v>3516</v>
      </c>
    </row>
    <row r="80" spans="1:163" ht="17.25">
      <c r="A80" s="72">
        <v>467633570</v>
      </c>
      <c r="B80" s="304" t="s">
        <v>1385</v>
      </c>
      <c r="C80" s="72"/>
      <c r="D80" s="72"/>
      <c r="E80" s="72"/>
      <c r="F80" s="72"/>
      <c r="G80" s="306"/>
      <c r="H80" s="306"/>
      <c r="I80" s="72">
        <v>3185</v>
      </c>
      <c r="J80" s="72">
        <v>3120</v>
      </c>
      <c r="K80" s="258">
        <f t="shared" si="27"/>
        <v>3174</v>
      </c>
      <c r="L80" s="258">
        <f t="shared" si="15"/>
        <v>6459</v>
      </c>
      <c r="M80" s="307">
        <v>1</v>
      </c>
      <c r="N80" s="72" t="s">
        <v>1231</v>
      </c>
      <c r="O80" s="72" t="s">
        <v>1232</v>
      </c>
      <c r="P80" s="72" t="s">
        <v>34</v>
      </c>
      <c r="Q80" s="255">
        <v>100905</v>
      </c>
      <c r="R80" s="66">
        <v>54</v>
      </c>
      <c r="S80" s="66">
        <f t="shared" si="26"/>
        <v>0</v>
      </c>
      <c r="T80" s="66">
        <v>900</v>
      </c>
      <c r="U80" s="4" t="s">
        <v>1502</v>
      </c>
      <c r="V80" s="5">
        <f t="shared" si="17"/>
        <v>4.3516115595363336E-2</v>
      </c>
      <c r="W80" s="5">
        <f t="shared" si="18"/>
        <v>5.5218396094930044E-3</v>
      </c>
      <c r="X80" s="5" t="str">
        <f t="shared" si="19"/>
        <v>FLOW</v>
      </c>
      <c r="Y80" s="72" t="str">
        <f t="shared" si="20"/>
        <v>EXP</v>
      </c>
      <c r="Z80" s="72" t="s">
        <v>2055</v>
      </c>
      <c r="AA80" s="72" t="s">
        <v>2055</v>
      </c>
      <c r="AB80" s="304" t="s">
        <v>3612</v>
      </c>
      <c r="AC80" s="72"/>
      <c r="AD80" s="72" t="s">
        <v>3021</v>
      </c>
      <c r="AE80" s="308"/>
      <c r="AF80" s="309" t="s">
        <v>1129</v>
      </c>
      <c r="AG80" s="7" t="s">
        <v>1129</v>
      </c>
      <c r="AH80" s="72" t="s">
        <v>385</v>
      </c>
      <c r="AI80" s="7" t="s">
        <v>1129</v>
      </c>
      <c r="AJ80" s="7" t="s">
        <v>1129</v>
      </c>
      <c r="AK80" s="7" t="s">
        <v>1129</v>
      </c>
      <c r="AL80" s="7">
        <v>4074</v>
      </c>
      <c r="AM80" s="255">
        <v>100905</v>
      </c>
      <c r="AN80" s="258">
        <v>27</v>
      </c>
      <c r="AO80" s="306">
        <v>43</v>
      </c>
      <c r="AP80" s="306" t="str">
        <f t="shared" si="21"/>
        <v>FLOW</v>
      </c>
      <c r="AQ80" s="306"/>
      <c r="AR80" s="306"/>
      <c r="AS80" s="306"/>
      <c r="AT80" s="306"/>
      <c r="AU80" s="72" t="s">
        <v>1793</v>
      </c>
      <c r="AV80" s="310" t="s">
        <v>1386</v>
      </c>
      <c r="AW80" s="304" t="s">
        <v>359</v>
      </c>
      <c r="AX80" s="311">
        <v>46044</v>
      </c>
      <c r="AY80" s="72">
        <v>48</v>
      </c>
      <c r="AZ80" s="72" t="s">
        <v>1742</v>
      </c>
      <c r="BA80" s="7" t="s">
        <v>3512</v>
      </c>
      <c r="BB80" s="7"/>
      <c r="BC80" s="7"/>
      <c r="BD80" s="72"/>
      <c r="BE80" s="72"/>
      <c r="BF80" s="72"/>
      <c r="BG80" s="183"/>
      <c r="BH80" s="72"/>
      <c r="BI80" s="72"/>
      <c r="BJ80" s="72"/>
      <c r="BK80" s="72"/>
      <c r="BL80" s="72"/>
      <c r="BM80" s="72"/>
      <c r="BN80" s="72"/>
      <c r="BO80" s="72"/>
      <c r="BP80" s="72"/>
      <c r="BQ80" s="72"/>
      <c r="BR80" s="72"/>
      <c r="BS80" s="72"/>
      <c r="BT80" s="72"/>
      <c r="BU80" s="72"/>
      <c r="BV80" s="72"/>
      <c r="BW80" s="72"/>
      <c r="BX80" s="72"/>
      <c r="BY80" s="72"/>
      <c r="BZ80" s="72"/>
      <c r="CA80" s="72"/>
      <c r="CB80" s="72"/>
      <c r="CC80" s="72"/>
      <c r="CD80" s="72"/>
      <c r="CE80" s="72"/>
      <c r="CF80" s="72"/>
      <c r="CG80" s="72"/>
      <c r="CH80" s="72"/>
      <c r="CI80" s="72"/>
      <c r="CJ80" s="72"/>
      <c r="CK80" s="72"/>
      <c r="CL80" s="72"/>
      <c r="CM80" s="72"/>
      <c r="CN80" s="72"/>
      <c r="CO80" s="72"/>
      <c r="CP80" s="72"/>
      <c r="CQ80" s="72"/>
      <c r="CR80" s="72"/>
      <c r="CS80" s="72"/>
      <c r="CT80" s="72"/>
      <c r="CU80" s="72"/>
      <c r="CV80" s="72"/>
      <c r="CW80" s="72"/>
      <c r="CX80" s="72"/>
      <c r="CY80" s="72"/>
      <c r="CZ80" s="72"/>
      <c r="DA80" s="72"/>
      <c r="DB80" s="72"/>
      <c r="DC80" s="72"/>
      <c r="DD80" s="72"/>
      <c r="DE80" s="72"/>
      <c r="DF80" s="72"/>
      <c r="DG80" s="72"/>
      <c r="DH80" s="72"/>
      <c r="DI80" s="72"/>
      <c r="DJ80" s="72"/>
      <c r="DK80" s="72"/>
      <c r="DL80" s="72"/>
      <c r="DM80" s="72"/>
      <c r="DN80" s="72"/>
      <c r="DO80" s="72"/>
      <c r="DP80" s="72"/>
      <c r="DQ80" s="72"/>
      <c r="DR80" s="72"/>
      <c r="DS80" s="72"/>
      <c r="DT80" s="72"/>
      <c r="DU80" s="72"/>
      <c r="DV80" s="72"/>
      <c r="DW80" s="72"/>
      <c r="DX80" s="72"/>
      <c r="DY80" s="72"/>
      <c r="DZ80" s="72"/>
      <c r="EA80" s="72"/>
      <c r="EB80" s="72"/>
      <c r="EC80" s="72"/>
      <c r="ED80" s="72"/>
      <c r="EE80" s="72"/>
      <c r="EF80" s="72"/>
      <c r="EG80" s="72"/>
      <c r="EH80" s="72"/>
      <c r="EI80" s="72"/>
      <c r="EJ80" s="72"/>
      <c r="EK80" s="72"/>
      <c r="EL80" s="72"/>
      <c r="EM80" s="72"/>
      <c r="EN80" s="72"/>
      <c r="EO80" s="72"/>
      <c r="EP80" s="72"/>
      <c r="EQ80" s="72"/>
      <c r="ER80" s="312">
        <f t="shared" si="22"/>
        <v>0</v>
      </c>
      <c r="ES80" s="72" t="str">
        <f t="shared" si="23"/>
        <v/>
      </c>
      <c r="ET80" s="72" t="s">
        <v>1115</v>
      </c>
      <c r="EU80" s="7" t="s">
        <v>2423</v>
      </c>
      <c r="EV80" s="7" t="s">
        <v>1110</v>
      </c>
      <c r="EW80" s="7" t="e">
        <v>#N/A</v>
      </c>
      <c r="EX80" s="183" t="e">
        <v>#N/A</v>
      </c>
      <c r="EY80" s="313" t="e">
        <v>#N/A</v>
      </c>
      <c r="EZ80" s="313"/>
      <c r="FA80" s="183"/>
      <c r="FB80" s="313"/>
      <c r="FC80" s="7"/>
      <c r="FD80" s="7" t="s">
        <v>3109</v>
      </c>
      <c r="FE80" s="7">
        <f t="shared" si="24"/>
        <v>3174</v>
      </c>
      <c r="FF80" s="72">
        <f t="shared" si="25"/>
        <v>6459</v>
      </c>
      <c r="FG80" t="s">
        <v>3516</v>
      </c>
    </row>
    <row r="81" spans="1:163" ht="17.25">
      <c r="A81" s="72">
        <v>461001866</v>
      </c>
      <c r="B81" s="304" t="s">
        <v>603</v>
      </c>
      <c r="C81" s="72" t="s">
        <v>1775</v>
      </c>
      <c r="D81" s="72" t="s">
        <v>1776</v>
      </c>
      <c r="E81" s="72">
        <v>6000</v>
      </c>
      <c r="F81" s="72"/>
      <c r="G81" s="306"/>
      <c r="H81" s="306"/>
      <c r="I81" s="72">
        <v>5309</v>
      </c>
      <c r="J81" s="72">
        <v>15835</v>
      </c>
      <c r="K81" s="258">
        <f t="shared" si="27"/>
        <v>5767</v>
      </c>
      <c r="L81" s="258">
        <f t="shared" si="15"/>
        <v>15756</v>
      </c>
      <c r="M81" s="315">
        <v>3</v>
      </c>
      <c r="N81" s="72" t="s">
        <v>1280</v>
      </c>
      <c r="O81" s="72" t="s">
        <v>1281</v>
      </c>
      <c r="P81" s="72" t="s">
        <v>22</v>
      </c>
      <c r="Q81" s="255">
        <v>100650</v>
      </c>
      <c r="R81" s="66">
        <v>550</v>
      </c>
      <c r="S81" s="66">
        <f t="shared" si="26"/>
        <v>0</v>
      </c>
      <c r="T81" s="66">
        <v>900</v>
      </c>
      <c r="U81" s="4" t="s">
        <v>1094</v>
      </c>
      <c r="V81" s="5">
        <f t="shared" si="17"/>
        <v>0.33568048420700863</v>
      </c>
      <c r="W81" s="5">
        <f t="shared" si="18"/>
        <v>2.6919896962028237E-2</v>
      </c>
      <c r="X81" s="5" t="str">
        <f t="shared" si="19"/>
        <v>STABLE</v>
      </c>
      <c r="Y81" s="72" t="str">
        <f t="shared" si="20"/>
        <v>PAID</v>
      </c>
      <c r="Z81" s="72" t="s">
        <v>1281</v>
      </c>
      <c r="AA81" s="72" t="s">
        <v>1281</v>
      </c>
      <c r="AB81" s="304" t="s">
        <v>3024</v>
      </c>
      <c r="AC81" s="72"/>
      <c r="AD81" s="72" t="s">
        <v>3022</v>
      </c>
      <c r="AE81" s="308"/>
      <c r="AF81" s="309" t="s">
        <v>1797</v>
      </c>
      <c r="AG81" s="7" t="s">
        <v>1129</v>
      </c>
      <c r="AH81" s="72" t="s">
        <v>599</v>
      </c>
      <c r="AI81" s="7" t="s">
        <v>1129</v>
      </c>
      <c r="AJ81" s="7" t="s">
        <v>1129</v>
      </c>
      <c r="AK81" s="7" t="s">
        <v>1129</v>
      </c>
      <c r="AL81" s="7">
        <v>17285</v>
      </c>
      <c r="AM81" s="255">
        <v>100650</v>
      </c>
      <c r="AN81" s="258">
        <v>88</v>
      </c>
      <c r="AO81" s="306">
        <v>73</v>
      </c>
      <c r="AP81" s="306" t="str">
        <f t="shared" si="21"/>
        <v>STABLE</v>
      </c>
      <c r="AQ81" s="306"/>
      <c r="AR81" s="306"/>
      <c r="AS81" s="306"/>
      <c r="AT81" s="306"/>
      <c r="AU81" s="72" t="s">
        <v>1793</v>
      </c>
      <c r="AV81" s="310" t="s">
        <v>604</v>
      </c>
      <c r="AW81" s="304" t="s">
        <v>470</v>
      </c>
      <c r="AX81" s="311">
        <v>45265</v>
      </c>
      <c r="AY81" s="72">
        <v>48</v>
      </c>
      <c r="AZ81" s="72" t="s">
        <v>1742</v>
      </c>
      <c r="BA81" s="7" t="s">
        <v>3513</v>
      </c>
      <c r="BB81" s="7"/>
      <c r="BC81" s="7"/>
      <c r="BD81" s="72"/>
      <c r="BE81" s="72"/>
      <c r="BF81" s="72">
        <v>1</v>
      </c>
      <c r="BG81" s="183"/>
      <c r="BH81" s="72"/>
      <c r="BI81" s="72"/>
      <c r="BJ81" s="72"/>
      <c r="BK81" s="72"/>
      <c r="BL81" s="72"/>
      <c r="BM81" s="72"/>
      <c r="BN81" s="72"/>
      <c r="BO81" s="72"/>
      <c r="BP81" s="72"/>
      <c r="BQ81" s="72"/>
      <c r="BR81" s="72"/>
      <c r="BS81" s="72"/>
      <c r="BT81" s="72"/>
      <c r="BU81" s="72"/>
      <c r="BV81" s="72"/>
      <c r="BW81" s="72"/>
      <c r="BX81" s="72"/>
      <c r="BY81" s="72"/>
      <c r="BZ81" s="72"/>
      <c r="CA81" s="72"/>
      <c r="CB81" s="72"/>
      <c r="CC81" s="72"/>
      <c r="CD81" s="72"/>
      <c r="CE81" s="72"/>
      <c r="CF81" s="72"/>
      <c r="CG81" s="72"/>
      <c r="CH81" s="72"/>
      <c r="CI81" s="72"/>
      <c r="CJ81" s="72"/>
      <c r="CK81" s="72"/>
      <c r="CL81" s="72"/>
      <c r="CM81" s="72"/>
      <c r="CN81" s="72"/>
      <c r="CO81" s="72"/>
      <c r="CP81" s="72"/>
      <c r="CQ81" s="72"/>
      <c r="CR81" s="72"/>
      <c r="CS81" s="72"/>
      <c r="CT81" s="72"/>
      <c r="CU81" s="72"/>
      <c r="CV81" s="72"/>
      <c r="CW81" s="72"/>
      <c r="CX81" s="72"/>
      <c r="CY81" s="72"/>
      <c r="CZ81" s="72"/>
      <c r="DA81" s="72"/>
      <c r="DB81" s="72"/>
      <c r="DC81" s="72"/>
      <c r="DD81" s="72"/>
      <c r="DE81" s="72"/>
      <c r="DF81" s="72"/>
      <c r="DG81" s="72"/>
      <c r="DH81" s="72"/>
      <c r="DI81" s="72"/>
      <c r="DJ81" s="72"/>
      <c r="DK81" s="72"/>
      <c r="DL81" s="72"/>
      <c r="DM81" s="72"/>
      <c r="DN81" s="72"/>
      <c r="DO81" s="72"/>
      <c r="DP81" s="72"/>
      <c r="DQ81" s="72"/>
      <c r="DR81" s="72"/>
      <c r="DS81" s="72"/>
      <c r="DT81" s="72"/>
      <c r="DU81" s="72"/>
      <c r="DV81" s="72"/>
      <c r="DW81" s="72"/>
      <c r="DX81" s="72"/>
      <c r="DY81" s="72"/>
      <c r="DZ81" s="72"/>
      <c r="EA81" s="72"/>
      <c r="EB81" s="72"/>
      <c r="EC81" s="72"/>
      <c r="ED81" s="72"/>
      <c r="EE81" s="72"/>
      <c r="EF81" s="72"/>
      <c r="EG81" s="72"/>
      <c r="EH81" s="72"/>
      <c r="EI81" s="72"/>
      <c r="EJ81" s="72"/>
      <c r="EK81" s="72"/>
      <c r="EL81" s="72"/>
      <c r="EM81" s="72"/>
      <c r="EN81" s="72"/>
      <c r="EO81" s="72"/>
      <c r="EP81" s="72"/>
      <c r="EQ81" s="72"/>
      <c r="ER81" s="312">
        <f t="shared" si="22"/>
        <v>1</v>
      </c>
      <c r="ES81" s="72">
        <f t="shared" si="23"/>
        <v>1</v>
      </c>
      <c r="ET81" s="72" t="s">
        <v>1114</v>
      </c>
      <c r="EU81" s="7" t="s">
        <v>2424</v>
      </c>
      <c r="EV81" s="7" t="s">
        <v>1110</v>
      </c>
      <c r="EW81" s="7" t="s">
        <v>1808</v>
      </c>
      <c r="EX81" s="183" t="s">
        <v>1856</v>
      </c>
      <c r="EY81" s="313">
        <v>46175</v>
      </c>
      <c r="EZ81" s="313"/>
      <c r="FA81" s="183"/>
      <c r="FB81" s="313"/>
      <c r="FC81" s="7"/>
      <c r="FD81" s="7" t="s">
        <v>3110</v>
      </c>
      <c r="FE81" s="7">
        <f t="shared" si="24"/>
        <v>5767</v>
      </c>
      <c r="FF81" s="72">
        <f t="shared" si="25"/>
        <v>21756</v>
      </c>
      <c r="FG81" t="s">
        <v>3515</v>
      </c>
    </row>
    <row r="82" spans="1:163" ht="17.25">
      <c r="A82" s="72">
        <v>466811165</v>
      </c>
      <c r="B82" s="304" t="s">
        <v>364</v>
      </c>
      <c r="C82" s="72"/>
      <c r="D82" s="72"/>
      <c r="E82" s="72"/>
      <c r="F82" s="72"/>
      <c r="G82" s="306"/>
      <c r="H82" s="306"/>
      <c r="I82" s="72">
        <v>3919</v>
      </c>
      <c r="J82" s="72">
        <v>23514</v>
      </c>
      <c r="K82" s="258">
        <f t="shared" si="27"/>
        <v>4984</v>
      </c>
      <c r="L82" s="258">
        <f t="shared" si="15"/>
        <v>28924</v>
      </c>
      <c r="M82" s="315">
        <v>6</v>
      </c>
      <c r="N82" s="72" t="s">
        <v>1231</v>
      </c>
      <c r="O82" s="72" t="s">
        <v>1232</v>
      </c>
      <c r="P82" s="72" t="s">
        <v>349</v>
      </c>
      <c r="Q82" s="255">
        <v>98817</v>
      </c>
      <c r="R82" s="66">
        <v>1065</v>
      </c>
      <c r="S82" s="66">
        <f t="shared" si="26"/>
        <v>0</v>
      </c>
      <c r="T82" s="66">
        <v>2700</v>
      </c>
      <c r="U82" s="4" t="s">
        <v>1231</v>
      </c>
      <c r="V82" s="5">
        <f t="shared" si="17"/>
        <v>0.58506462638179235</v>
      </c>
      <c r="W82" s="5">
        <f t="shared" si="18"/>
        <v>4.1510221652115896E-2</v>
      </c>
      <c r="X82" s="5" t="str">
        <f t="shared" si="19"/>
        <v>FLOW</v>
      </c>
      <c r="Y82" s="72" t="str">
        <f t="shared" si="20"/>
        <v>NC</v>
      </c>
      <c r="Z82" s="72" t="s">
        <v>1315</v>
      </c>
      <c r="AA82" s="72" t="s">
        <v>1315</v>
      </c>
      <c r="AB82" s="304" t="s">
        <v>3024</v>
      </c>
      <c r="AC82" s="72"/>
      <c r="AD82" s="72" t="s">
        <v>3021</v>
      </c>
      <c r="AE82" s="308"/>
      <c r="AF82" s="309" t="s">
        <v>1797</v>
      </c>
      <c r="AG82" s="7" t="s">
        <v>1129</v>
      </c>
      <c r="AH82" s="72" t="s">
        <v>363</v>
      </c>
      <c r="AI82" s="7" t="s">
        <v>1129</v>
      </c>
      <c r="AJ82" s="7" t="s">
        <v>1129</v>
      </c>
      <c r="AK82" s="7" t="s">
        <v>1129</v>
      </c>
      <c r="AL82" s="7">
        <v>27279</v>
      </c>
      <c r="AM82" s="255">
        <v>98817</v>
      </c>
      <c r="AN82" s="258">
        <v>178</v>
      </c>
      <c r="AO82" s="306">
        <v>194</v>
      </c>
      <c r="AP82" s="306" t="str">
        <f t="shared" si="21"/>
        <v>FLOW</v>
      </c>
      <c r="AQ82" s="306"/>
      <c r="AR82" s="306"/>
      <c r="AS82" s="306"/>
      <c r="AT82" s="306"/>
      <c r="AU82" s="72" t="s">
        <v>943</v>
      </c>
      <c r="AV82" s="310" t="s">
        <v>365</v>
      </c>
      <c r="AW82" s="304" t="s">
        <v>366</v>
      </c>
      <c r="AX82" s="311">
        <v>45903</v>
      </c>
      <c r="AY82" s="72">
        <v>36</v>
      </c>
      <c r="AZ82" s="72" t="s">
        <v>1742</v>
      </c>
      <c r="BA82" s="7" t="s">
        <v>3512</v>
      </c>
      <c r="BB82" s="7"/>
      <c r="BC82" s="7"/>
      <c r="BD82" s="72"/>
      <c r="BE82" s="72"/>
      <c r="BF82" s="72"/>
      <c r="BG82" s="183"/>
      <c r="BH82" s="72"/>
      <c r="BI82" s="72">
        <v>1</v>
      </c>
      <c r="BJ82" s="72"/>
      <c r="BK82" s="72"/>
      <c r="BL82" s="72"/>
      <c r="BM82" s="72"/>
      <c r="BN82" s="72"/>
      <c r="BO82" s="72"/>
      <c r="BP82" s="72"/>
      <c r="BQ82" s="72"/>
      <c r="BR82" s="72"/>
      <c r="BS82" s="72"/>
      <c r="BT82" s="72"/>
      <c r="BU82" s="72"/>
      <c r="BV82" s="72"/>
      <c r="BW82" s="72"/>
      <c r="BX82" s="72"/>
      <c r="BY82" s="72"/>
      <c r="BZ82" s="72"/>
      <c r="CA82" s="72"/>
      <c r="CB82" s="72"/>
      <c r="CC82" s="72"/>
      <c r="CD82" s="72"/>
      <c r="CE82" s="72"/>
      <c r="CF82" s="72"/>
      <c r="CG82" s="72"/>
      <c r="CH82" s="72"/>
      <c r="CI82" s="72"/>
      <c r="CJ82" s="72"/>
      <c r="CK82" s="72"/>
      <c r="CL82" s="72"/>
      <c r="CM82" s="72"/>
      <c r="CN82" s="72"/>
      <c r="CO82" s="72"/>
      <c r="CP82" s="72"/>
      <c r="CQ82" s="72"/>
      <c r="CR82" s="72"/>
      <c r="CS82" s="72"/>
      <c r="CT82" s="72"/>
      <c r="CU82" s="72"/>
      <c r="CV82" s="72"/>
      <c r="CW82" s="72"/>
      <c r="CX82" s="72"/>
      <c r="CY82" s="72"/>
      <c r="CZ82" s="72"/>
      <c r="DA82" s="72"/>
      <c r="DB82" s="72"/>
      <c r="DC82" s="72"/>
      <c r="DD82" s="72"/>
      <c r="DE82" s="72"/>
      <c r="DF82" s="72"/>
      <c r="DG82" s="72"/>
      <c r="DH82" s="72"/>
      <c r="DI82" s="72"/>
      <c r="DJ82" s="72"/>
      <c r="DK82" s="72"/>
      <c r="DL82" s="72"/>
      <c r="DM82" s="72"/>
      <c r="DN82" s="72"/>
      <c r="DO82" s="72"/>
      <c r="DP82" s="72"/>
      <c r="DQ82" s="72"/>
      <c r="DR82" s="72"/>
      <c r="DS82" s="72"/>
      <c r="DT82" s="72"/>
      <c r="DU82" s="72"/>
      <c r="DV82" s="72"/>
      <c r="DW82" s="72"/>
      <c r="DX82" s="72"/>
      <c r="DY82" s="72"/>
      <c r="DZ82" s="72"/>
      <c r="EA82" s="72"/>
      <c r="EB82" s="72"/>
      <c r="EC82" s="72"/>
      <c r="ED82" s="72"/>
      <c r="EE82" s="72"/>
      <c r="EF82" s="72"/>
      <c r="EG82" s="72"/>
      <c r="EH82" s="72"/>
      <c r="EI82" s="72"/>
      <c r="EJ82" s="72"/>
      <c r="EK82" s="72"/>
      <c r="EL82" s="72"/>
      <c r="EM82" s="72"/>
      <c r="EN82" s="72"/>
      <c r="EO82" s="72"/>
      <c r="EP82" s="72"/>
      <c r="EQ82" s="72"/>
      <c r="ER82" s="312">
        <f t="shared" si="22"/>
        <v>1</v>
      </c>
      <c r="ES82" s="72">
        <f t="shared" si="23"/>
        <v>1</v>
      </c>
      <c r="ET82" s="72" t="s">
        <v>1126</v>
      </c>
      <c r="EU82" s="7" t="s">
        <v>2425</v>
      </c>
      <c r="EV82" s="7" t="s">
        <v>1110</v>
      </c>
      <c r="EW82" s="7" t="s">
        <v>1808</v>
      </c>
      <c r="EX82" s="183" t="s">
        <v>1851</v>
      </c>
      <c r="EY82" s="313">
        <v>46176</v>
      </c>
      <c r="EZ82" s="313"/>
      <c r="FA82" s="183"/>
      <c r="FB82" s="313"/>
      <c r="FC82" s="7"/>
      <c r="FD82" s="7" t="s">
        <v>3111</v>
      </c>
      <c r="FE82" s="7">
        <f t="shared" si="24"/>
        <v>4984</v>
      </c>
      <c r="FF82" s="72">
        <f t="shared" si="25"/>
        <v>28924</v>
      </c>
      <c r="FG82" t="s">
        <v>3515</v>
      </c>
    </row>
    <row r="83" spans="1:163" ht="17.25">
      <c r="A83" s="72">
        <v>465871171</v>
      </c>
      <c r="B83" s="304" t="s">
        <v>794</v>
      </c>
      <c r="C83" s="72"/>
      <c r="D83" s="72"/>
      <c r="E83" s="72"/>
      <c r="F83" s="72"/>
      <c r="G83" s="306"/>
      <c r="H83" s="306"/>
      <c r="I83" s="72">
        <v>5153</v>
      </c>
      <c r="J83" s="72">
        <v>30744</v>
      </c>
      <c r="K83" s="258">
        <f t="shared" si="27"/>
        <v>6310</v>
      </c>
      <c r="L83" s="258">
        <f t="shared" si="15"/>
        <v>37724</v>
      </c>
      <c r="M83" s="315">
        <v>6</v>
      </c>
      <c r="N83" s="72" t="s">
        <v>1231</v>
      </c>
      <c r="O83" s="72" t="s">
        <v>1232</v>
      </c>
      <c r="P83" s="72" t="s">
        <v>42</v>
      </c>
      <c r="Q83" s="255">
        <v>98358</v>
      </c>
      <c r="R83" s="66">
        <v>1331</v>
      </c>
      <c r="S83" s="66">
        <f t="shared" si="26"/>
        <v>0</v>
      </c>
      <c r="T83" s="66">
        <v>4050</v>
      </c>
      <c r="U83" s="4" t="s">
        <v>1231</v>
      </c>
      <c r="V83" s="5">
        <f t="shared" si="17"/>
        <v>0.19998007478056845</v>
      </c>
      <c r="W83" s="5">
        <f t="shared" si="18"/>
        <v>4.131740875819763E-2</v>
      </c>
      <c r="X83" s="5" t="str">
        <f t="shared" si="19"/>
        <v>FLOW</v>
      </c>
      <c r="Y83" s="72" t="str">
        <f t="shared" si="20"/>
        <v>NC</v>
      </c>
      <c r="Z83" s="72" t="s">
        <v>1315</v>
      </c>
      <c r="AA83" s="72" t="s">
        <v>1315</v>
      </c>
      <c r="AB83" s="304" t="s">
        <v>3023</v>
      </c>
      <c r="AC83" s="72"/>
      <c r="AD83" s="72" t="s">
        <v>3021</v>
      </c>
      <c r="AE83" s="308"/>
      <c r="AF83" s="309" t="s">
        <v>1797</v>
      </c>
      <c r="AG83" s="7" t="s">
        <v>1129</v>
      </c>
      <c r="AH83" s="72" t="s">
        <v>780</v>
      </c>
      <c r="AI83" s="7" t="s">
        <v>1129</v>
      </c>
      <c r="AJ83" s="7" t="s">
        <v>1129</v>
      </c>
      <c r="AK83" s="7" t="s">
        <v>1129</v>
      </c>
      <c r="AL83" s="7">
        <v>36125</v>
      </c>
      <c r="AM83" s="255">
        <v>98358</v>
      </c>
      <c r="AN83" s="258">
        <v>178</v>
      </c>
      <c r="AO83" s="306">
        <v>194</v>
      </c>
      <c r="AP83" s="306" t="str">
        <f t="shared" si="21"/>
        <v>FLOW</v>
      </c>
      <c r="AQ83" s="306"/>
      <c r="AR83" s="306"/>
      <c r="AS83" s="306"/>
      <c r="AT83" s="306"/>
      <c r="AU83" s="72" t="s">
        <v>943</v>
      </c>
      <c r="AV83" s="310" t="s">
        <v>795</v>
      </c>
      <c r="AW83" s="304" t="s">
        <v>168</v>
      </c>
      <c r="AX83" s="311">
        <v>45754</v>
      </c>
      <c r="AY83" s="72">
        <v>30</v>
      </c>
      <c r="AZ83" s="72" t="s">
        <v>1742</v>
      </c>
      <c r="BA83" s="7" t="s">
        <v>3512</v>
      </c>
      <c r="BB83" s="7"/>
      <c r="BC83" s="7"/>
      <c r="BD83" s="72"/>
      <c r="BE83" s="72"/>
      <c r="BF83" s="72"/>
      <c r="BG83" s="183"/>
      <c r="BH83" s="72"/>
      <c r="BI83" s="72"/>
      <c r="BJ83" s="72"/>
      <c r="BK83" s="72"/>
      <c r="BL83" s="72">
        <v>1</v>
      </c>
      <c r="BM83" s="72"/>
      <c r="BN83" s="72"/>
      <c r="BO83" s="72"/>
      <c r="BP83" s="72"/>
      <c r="BQ83" s="72"/>
      <c r="BR83" s="72"/>
      <c r="BS83" s="72"/>
      <c r="BT83" s="72"/>
      <c r="BU83" s="72"/>
      <c r="BV83" s="72"/>
      <c r="BW83" s="72"/>
      <c r="BX83" s="72"/>
      <c r="BY83" s="72"/>
      <c r="BZ83" s="72"/>
      <c r="CA83" s="72"/>
      <c r="CB83" s="72"/>
      <c r="CC83" s="72"/>
      <c r="CD83" s="72"/>
      <c r="CE83" s="72"/>
      <c r="CF83" s="72"/>
      <c r="CG83" s="72"/>
      <c r="CH83" s="72"/>
      <c r="CI83" s="72"/>
      <c r="CJ83" s="72"/>
      <c r="CK83" s="72"/>
      <c r="CL83" s="72"/>
      <c r="CM83" s="72"/>
      <c r="CN83" s="72"/>
      <c r="CO83" s="72"/>
      <c r="CP83" s="72"/>
      <c r="CQ83" s="72"/>
      <c r="CR83" s="72"/>
      <c r="CS83" s="72"/>
      <c r="CT83" s="72"/>
      <c r="CU83" s="72"/>
      <c r="CV83" s="72"/>
      <c r="CW83" s="72"/>
      <c r="CX83" s="72"/>
      <c r="CY83" s="72"/>
      <c r="CZ83" s="72"/>
      <c r="DA83" s="72"/>
      <c r="DB83" s="72"/>
      <c r="DC83" s="72"/>
      <c r="DD83" s="72"/>
      <c r="DE83" s="72"/>
      <c r="DF83" s="72"/>
      <c r="DG83" s="72"/>
      <c r="DH83" s="72"/>
      <c r="DI83" s="72"/>
      <c r="DJ83" s="72"/>
      <c r="DK83" s="72"/>
      <c r="DL83" s="72"/>
      <c r="DM83" s="72"/>
      <c r="DN83" s="72"/>
      <c r="DO83" s="72"/>
      <c r="DP83" s="72"/>
      <c r="DQ83" s="72"/>
      <c r="DR83" s="72"/>
      <c r="DS83" s="72"/>
      <c r="DT83" s="72"/>
      <c r="DU83" s="72"/>
      <c r="DV83" s="72"/>
      <c r="DW83" s="72"/>
      <c r="DX83" s="72"/>
      <c r="DY83" s="72"/>
      <c r="DZ83" s="72"/>
      <c r="EA83" s="72"/>
      <c r="EB83" s="72"/>
      <c r="EC83" s="72"/>
      <c r="ED83" s="72"/>
      <c r="EE83" s="72"/>
      <c r="EF83" s="72"/>
      <c r="EG83" s="72"/>
      <c r="EH83" s="72"/>
      <c r="EI83" s="72"/>
      <c r="EJ83" s="72"/>
      <c r="EK83" s="72"/>
      <c r="EL83" s="72"/>
      <c r="EM83" s="72"/>
      <c r="EN83" s="72"/>
      <c r="EO83" s="72"/>
      <c r="EP83" s="72"/>
      <c r="EQ83" s="72"/>
      <c r="ER83" s="312">
        <f t="shared" si="22"/>
        <v>1</v>
      </c>
      <c r="ES83" s="72">
        <f t="shared" si="23"/>
        <v>1</v>
      </c>
      <c r="ET83" s="72" t="s">
        <v>1116</v>
      </c>
      <c r="EU83" s="7" t="s">
        <v>2426</v>
      </c>
      <c r="EV83" s="7" t="s">
        <v>1110</v>
      </c>
      <c r="EW83" s="7" t="s">
        <v>1829</v>
      </c>
      <c r="EX83" s="183" t="s">
        <v>1830</v>
      </c>
      <c r="EY83" s="313">
        <v>46177</v>
      </c>
      <c r="EZ83" s="313"/>
      <c r="FA83" s="183"/>
      <c r="FB83" s="313"/>
      <c r="FC83" s="7"/>
      <c r="FD83" s="7" t="s">
        <v>3112</v>
      </c>
      <c r="FE83" s="7">
        <f t="shared" si="24"/>
        <v>6310</v>
      </c>
      <c r="FF83" s="72">
        <f t="shared" si="25"/>
        <v>37724</v>
      </c>
      <c r="FG83" t="s">
        <v>3515</v>
      </c>
    </row>
    <row r="84" spans="1:163" ht="17.25">
      <c r="A84" s="72">
        <v>464268783</v>
      </c>
      <c r="B84" s="304" t="s">
        <v>815</v>
      </c>
      <c r="C84" s="72"/>
      <c r="D84" s="72"/>
      <c r="E84" s="72"/>
      <c r="F84" s="72"/>
      <c r="G84" s="306"/>
      <c r="H84" s="306"/>
      <c r="I84" s="72">
        <v>5443</v>
      </c>
      <c r="J84" s="72">
        <v>21603</v>
      </c>
      <c r="K84" s="258">
        <f t="shared" si="27"/>
        <v>5864</v>
      </c>
      <c r="L84" s="258">
        <f t="shared" si="15"/>
        <v>27941</v>
      </c>
      <c r="M84" s="315">
        <v>4</v>
      </c>
      <c r="N84" s="72" t="s">
        <v>1231</v>
      </c>
      <c r="O84" s="72" t="s">
        <v>1232</v>
      </c>
      <c r="P84" s="72" t="s">
        <v>18</v>
      </c>
      <c r="Q84" s="255">
        <v>98284</v>
      </c>
      <c r="R84" s="66">
        <v>590</v>
      </c>
      <c r="S84" s="66">
        <f t="shared" si="26"/>
        <v>0</v>
      </c>
      <c r="T84" s="66">
        <v>4028</v>
      </c>
      <c r="U84" s="4" t="s">
        <v>1231</v>
      </c>
      <c r="V84" s="5">
        <f t="shared" si="17"/>
        <v>0.20274463978026247</v>
      </c>
      <c r="W84" s="5">
        <f t="shared" si="18"/>
        <v>3.2268496267160024E-2</v>
      </c>
      <c r="X84" s="5" t="str">
        <f t="shared" si="19"/>
        <v>FLOW</v>
      </c>
      <c r="Y84" s="72" t="str">
        <f t="shared" si="20"/>
        <v>NC</v>
      </c>
      <c r="Z84" s="72" t="s">
        <v>1315</v>
      </c>
      <c r="AA84" s="72" t="s">
        <v>1315</v>
      </c>
      <c r="AB84" s="304" t="s">
        <v>3540</v>
      </c>
      <c r="AC84" s="72"/>
      <c r="AD84" s="72" t="s">
        <v>3021</v>
      </c>
      <c r="AE84" s="308"/>
      <c r="AF84" s="309" t="s">
        <v>1797</v>
      </c>
      <c r="AG84" s="7" t="s">
        <v>1129</v>
      </c>
      <c r="AH84" s="72" t="s">
        <v>816</v>
      </c>
      <c r="AI84" s="7" t="s">
        <v>1129</v>
      </c>
      <c r="AJ84" s="7" t="s">
        <v>1129</v>
      </c>
      <c r="AK84" s="7" t="s">
        <v>1129</v>
      </c>
      <c r="AL84" s="7">
        <v>26221</v>
      </c>
      <c r="AM84" s="255">
        <v>98284</v>
      </c>
      <c r="AN84" s="258">
        <v>116</v>
      </c>
      <c r="AO84" s="306">
        <v>132</v>
      </c>
      <c r="AP84" s="306" t="str">
        <f t="shared" si="21"/>
        <v>FLOW</v>
      </c>
      <c r="AQ84" s="306"/>
      <c r="AR84" s="306"/>
      <c r="AS84" s="306"/>
      <c r="AT84" s="306"/>
      <c r="AU84" s="72" t="s">
        <v>943</v>
      </c>
      <c r="AV84" s="310" t="s">
        <v>817</v>
      </c>
      <c r="AW84" s="304" t="s">
        <v>19</v>
      </c>
      <c r="AX84" s="311">
        <v>45574</v>
      </c>
      <c r="AY84" s="72">
        <v>36</v>
      </c>
      <c r="AZ84" s="72" t="s">
        <v>1742</v>
      </c>
      <c r="BA84" s="7" t="s">
        <v>3512</v>
      </c>
      <c r="BB84" s="7"/>
      <c r="BC84" s="7"/>
      <c r="BD84" s="72"/>
      <c r="BE84" s="72"/>
      <c r="BF84" s="72"/>
      <c r="BG84" s="183"/>
      <c r="BH84" s="72"/>
      <c r="BI84" s="72"/>
      <c r="BJ84" s="72"/>
      <c r="BK84" s="72"/>
      <c r="BL84" s="72"/>
      <c r="BM84" s="72"/>
      <c r="BN84" s="72"/>
      <c r="BO84" s="72">
        <v>1</v>
      </c>
      <c r="BP84" s="72"/>
      <c r="BQ84" s="72"/>
      <c r="BR84" s="72"/>
      <c r="BS84" s="72"/>
      <c r="BT84" s="72"/>
      <c r="BU84" s="72"/>
      <c r="BV84" s="72"/>
      <c r="BW84" s="72"/>
      <c r="BX84" s="72"/>
      <c r="BY84" s="72"/>
      <c r="BZ84" s="72"/>
      <c r="CA84" s="72"/>
      <c r="CB84" s="72"/>
      <c r="CC84" s="72"/>
      <c r="CD84" s="72"/>
      <c r="CE84" s="72"/>
      <c r="CF84" s="72"/>
      <c r="CG84" s="72"/>
      <c r="CH84" s="72"/>
      <c r="CI84" s="72"/>
      <c r="CJ84" s="72"/>
      <c r="CK84" s="72"/>
      <c r="CL84" s="72"/>
      <c r="CM84" s="72"/>
      <c r="CN84" s="72"/>
      <c r="CO84" s="72"/>
      <c r="CP84" s="72"/>
      <c r="CQ84" s="72"/>
      <c r="CR84" s="72"/>
      <c r="CS84" s="72"/>
      <c r="CT84" s="72"/>
      <c r="CU84" s="72"/>
      <c r="CV84" s="72"/>
      <c r="CW84" s="72"/>
      <c r="CX84" s="72"/>
      <c r="CY84" s="72"/>
      <c r="CZ84" s="72"/>
      <c r="DA84" s="72"/>
      <c r="DB84" s="72"/>
      <c r="DC84" s="72"/>
      <c r="DD84" s="72"/>
      <c r="DE84" s="72"/>
      <c r="DF84" s="72"/>
      <c r="DG84" s="72"/>
      <c r="DH84" s="72"/>
      <c r="DI84" s="72"/>
      <c r="DJ84" s="72"/>
      <c r="DK84" s="72"/>
      <c r="DL84" s="72"/>
      <c r="DM84" s="72"/>
      <c r="DN84" s="72"/>
      <c r="DO84" s="72"/>
      <c r="DP84" s="72"/>
      <c r="DQ84" s="72"/>
      <c r="DR84" s="72"/>
      <c r="DS84" s="72"/>
      <c r="DT84" s="72"/>
      <c r="DU84" s="72"/>
      <c r="DV84" s="72"/>
      <c r="DW84" s="72"/>
      <c r="DX84" s="72"/>
      <c r="DY84" s="72"/>
      <c r="DZ84" s="72"/>
      <c r="EA84" s="72"/>
      <c r="EB84" s="72"/>
      <c r="EC84" s="72"/>
      <c r="ED84" s="72"/>
      <c r="EE84" s="72"/>
      <c r="EF84" s="72"/>
      <c r="EG84" s="72"/>
      <c r="EH84" s="72"/>
      <c r="EI84" s="72"/>
      <c r="EJ84" s="72"/>
      <c r="EK84" s="72"/>
      <c r="EL84" s="72"/>
      <c r="EM84" s="72"/>
      <c r="EN84" s="72"/>
      <c r="EO84" s="72"/>
      <c r="EP84" s="72"/>
      <c r="EQ84" s="72"/>
      <c r="ER84" s="312">
        <f t="shared" si="22"/>
        <v>1</v>
      </c>
      <c r="ES84" s="72">
        <f t="shared" si="23"/>
        <v>1</v>
      </c>
      <c r="ET84" s="72" t="s">
        <v>1113</v>
      </c>
      <c r="EU84" s="7" t="s">
        <v>2427</v>
      </c>
      <c r="EV84" s="7" t="s">
        <v>1110</v>
      </c>
      <c r="EW84" s="7" t="s">
        <v>1848</v>
      </c>
      <c r="EX84" s="183" t="s">
        <v>1857</v>
      </c>
      <c r="EY84" s="313">
        <v>46178</v>
      </c>
      <c r="EZ84" s="313"/>
      <c r="FA84" s="183"/>
      <c r="FB84" s="313"/>
      <c r="FC84" s="7" t="s">
        <v>3622</v>
      </c>
      <c r="FD84" s="7" t="s">
        <v>3113</v>
      </c>
      <c r="FE84" s="7">
        <f t="shared" si="24"/>
        <v>5864</v>
      </c>
      <c r="FF84" s="72">
        <f t="shared" si="25"/>
        <v>27941</v>
      </c>
      <c r="FG84" t="s">
        <v>3515</v>
      </c>
    </row>
    <row r="85" spans="1:163" ht="17.25">
      <c r="A85" s="72">
        <v>467105538</v>
      </c>
      <c r="B85" s="304" t="s">
        <v>1009</v>
      </c>
      <c r="C85" s="72"/>
      <c r="D85" s="72"/>
      <c r="E85" s="72"/>
      <c r="F85" s="72"/>
      <c r="G85" s="306"/>
      <c r="H85" s="306"/>
      <c r="I85" s="72">
        <v>4787</v>
      </c>
      <c r="J85" s="72">
        <v>4780</v>
      </c>
      <c r="K85" s="258">
        <f t="shared" si="27"/>
        <v>4849</v>
      </c>
      <c r="L85" s="258">
        <f t="shared" si="15"/>
        <v>9762</v>
      </c>
      <c r="M85" s="307">
        <v>1</v>
      </c>
      <c r="N85" s="72" t="s">
        <v>1231</v>
      </c>
      <c r="O85" s="72" t="s">
        <v>1232</v>
      </c>
      <c r="P85" s="72" t="s">
        <v>476</v>
      </c>
      <c r="Q85" s="255">
        <v>96592</v>
      </c>
      <c r="R85" s="66">
        <v>69</v>
      </c>
      <c r="S85" s="66">
        <f t="shared" si="26"/>
        <v>0</v>
      </c>
      <c r="T85" s="66">
        <v>900</v>
      </c>
      <c r="U85" s="4" t="s">
        <v>1502</v>
      </c>
      <c r="V85" s="5">
        <f t="shared" si="17"/>
        <v>0.37268582386728749</v>
      </c>
      <c r="W85" s="5">
        <f t="shared" si="18"/>
        <v>5.2858186567578246E-3</v>
      </c>
      <c r="X85" s="5" t="str">
        <f t="shared" si="19"/>
        <v>FLOW</v>
      </c>
      <c r="Y85" s="72" t="str">
        <f t="shared" si="20"/>
        <v>NC</v>
      </c>
      <c r="Z85" s="72" t="s">
        <v>1327</v>
      </c>
      <c r="AA85" s="72" t="s">
        <v>1315</v>
      </c>
      <c r="AB85" s="304" t="s">
        <v>3023</v>
      </c>
      <c r="AC85" s="72"/>
      <c r="AD85" s="72" t="s">
        <v>3021</v>
      </c>
      <c r="AE85" s="308"/>
      <c r="AF85" s="309" t="s">
        <v>1129</v>
      </c>
      <c r="AG85" s="7" t="s">
        <v>1129</v>
      </c>
      <c r="AH85" s="72" t="s">
        <v>885</v>
      </c>
      <c r="AI85" s="7" t="s">
        <v>1129</v>
      </c>
      <c r="AJ85" s="7" t="s">
        <v>1129</v>
      </c>
      <c r="AK85" s="7" t="s">
        <v>1129</v>
      </c>
      <c r="AL85" s="7">
        <v>5749</v>
      </c>
      <c r="AM85" s="255">
        <v>96592</v>
      </c>
      <c r="AN85" s="258">
        <v>27</v>
      </c>
      <c r="AO85" s="306">
        <v>43</v>
      </c>
      <c r="AP85" s="306" t="str">
        <f t="shared" si="21"/>
        <v>FLOW</v>
      </c>
      <c r="AQ85" s="306"/>
      <c r="AR85" s="306"/>
      <c r="AS85" s="306"/>
      <c r="AT85" s="306"/>
      <c r="AU85" s="72" t="s">
        <v>1793</v>
      </c>
      <c r="AV85" s="310" t="s">
        <v>1077</v>
      </c>
      <c r="AW85" s="304" t="s">
        <v>253</v>
      </c>
      <c r="AX85" s="311">
        <v>45947</v>
      </c>
      <c r="AY85" s="72">
        <v>30</v>
      </c>
      <c r="AZ85" s="72" t="s">
        <v>1742</v>
      </c>
      <c r="BA85" s="7" t="s">
        <v>3513</v>
      </c>
      <c r="BB85" s="7"/>
      <c r="BC85" s="7"/>
      <c r="BD85" s="72"/>
      <c r="BE85" s="72"/>
      <c r="BF85" s="72"/>
      <c r="BG85" s="183"/>
      <c r="BH85" s="72"/>
      <c r="BI85" s="72"/>
      <c r="BJ85" s="72"/>
      <c r="BK85" s="72"/>
      <c r="BL85" s="72"/>
      <c r="BM85" s="72"/>
      <c r="BN85" s="72"/>
      <c r="BO85" s="72">
        <v>1</v>
      </c>
      <c r="BP85" s="72"/>
      <c r="BQ85" s="72"/>
      <c r="BR85" s="72">
        <v>1</v>
      </c>
      <c r="BS85" s="72"/>
      <c r="BT85" s="72"/>
      <c r="BU85" s="72"/>
      <c r="BV85" s="72"/>
      <c r="BW85" s="72"/>
      <c r="BX85" s="72"/>
      <c r="BY85" s="72"/>
      <c r="BZ85" s="72"/>
      <c r="CA85" s="72"/>
      <c r="CB85" s="72"/>
      <c r="CC85" s="72"/>
      <c r="CD85" s="72"/>
      <c r="CE85" s="72"/>
      <c r="CF85" s="72"/>
      <c r="CG85" s="72"/>
      <c r="CH85" s="72"/>
      <c r="CI85" s="72"/>
      <c r="CJ85" s="72"/>
      <c r="CK85" s="72"/>
      <c r="CL85" s="72"/>
      <c r="CM85" s="72"/>
      <c r="CN85" s="72"/>
      <c r="CO85" s="72"/>
      <c r="CP85" s="72"/>
      <c r="CQ85" s="72"/>
      <c r="CR85" s="72"/>
      <c r="CS85" s="72"/>
      <c r="CT85" s="72"/>
      <c r="CU85" s="72"/>
      <c r="CV85" s="72"/>
      <c r="CW85" s="72"/>
      <c r="CX85" s="72"/>
      <c r="CY85" s="72"/>
      <c r="CZ85" s="72"/>
      <c r="DA85" s="72"/>
      <c r="DB85" s="72"/>
      <c r="DC85" s="72"/>
      <c r="DD85" s="72"/>
      <c r="DE85" s="72"/>
      <c r="DF85" s="72"/>
      <c r="DG85" s="72"/>
      <c r="DH85" s="72"/>
      <c r="DI85" s="72"/>
      <c r="DJ85" s="72"/>
      <c r="DK85" s="72"/>
      <c r="DL85" s="72"/>
      <c r="DM85" s="72"/>
      <c r="DN85" s="72"/>
      <c r="DO85" s="72"/>
      <c r="DP85" s="72"/>
      <c r="DQ85" s="72"/>
      <c r="DR85" s="72"/>
      <c r="DS85" s="72"/>
      <c r="DT85" s="72"/>
      <c r="DU85" s="72"/>
      <c r="DV85" s="72"/>
      <c r="DW85" s="72"/>
      <c r="DX85" s="72"/>
      <c r="DY85" s="72"/>
      <c r="DZ85" s="72"/>
      <c r="EA85" s="72"/>
      <c r="EB85" s="72"/>
      <c r="EC85" s="72"/>
      <c r="ED85" s="72"/>
      <c r="EE85" s="72"/>
      <c r="EF85" s="72"/>
      <c r="EG85" s="72"/>
      <c r="EH85" s="72"/>
      <c r="EI85" s="72"/>
      <c r="EJ85" s="72"/>
      <c r="EK85" s="72"/>
      <c r="EL85" s="72"/>
      <c r="EM85" s="72"/>
      <c r="EN85" s="72"/>
      <c r="EO85" s="72"/>
      <c r="EP85" s="72"/>
      <c r="EQ85" s="72"/>
      <c r="ER85" s="312">
        <f t="shared" si="22"/>
        <v>2</v>
      </c>
      <c r="ES85" s="72">
        <f t="shared" si="23"/>
        <v>1</v>
      </c>
      <c r="ET85" s="72" t="s">
        <v>1128</v>
      </c>
      <c r="EU85" s="7" t="s">
        <v>2428</v>
      </c>
      <c r="EV85" s="7" t="s">
        <v>1110</v>
      </c>
      <c r="EW85" s="7" t="s">
        <v>1829</v>
      </c>
      <c r="EX85" s="183" t="s">
        <v>1858</v>
      </c>
      <c r="EY85" s="313">
        <v>46179</v>
      </c>
      <c r="EZ85" s="313"/>
      <c r="FA85" s="183"/>
      <c r="FB85" s="313"/>
      <c r="FC85" s="7"/>
      <c r="FD85" s="7" t="s">
        <v>3114</v>
      </c>
      <c r="FE85" s="7">
        <f t="shared" si="24"/>
        <v>4849</v>
      </c>
      <c r="FF85" s="72">
        <f t="shared" si="25"/>
        <v>9762</v>
      </c>
      <c r="FG85" t="s">
        <v>3515</v>
      </c>
    </row>
    <row r="86" spans="1:163" ht="17.25">
      <c r="A86" s="72">
        <v>466294591</v>
      </c>
      <c r="B86" s="304" t="s">
        <v>2062</v>
      </c>
      <c r="C86" s="72"/>
      <c r="D86" s="72"/>
      <c r="E86" s="72"/>
      <c r="F86" s="72"/>
      <c r="G86" s="306"/>
      <c r="H86" s="306"/>
      <c r="I86" s="72">
        <v>4490</v>
      </c>
      <c r="J86" s="72">
        <v>4374.46</v>
      </c>
      <c r="K86" s="258">
        <f t="shared" si="27"/>
        <v>4374.46</v>
      </c>
      <c r="L86" s="258">
        <f t="shared" si="15"/>
        <v>8929.4599999999991</v>
      </c>
      <c r="M86" s="307">
        <v>1</v>
      </c>
      <c r="N86" s="72" t="s">
        <v>1231</v>
      </c>
      <c r="O86" s="72" t="s">
        <v>1232</v>
      </c>
      <c r="P86" s="72" t="s">
        <v>65</v>
      </c>
      <c r="Q86" s="255">
        <v>96329</v>
      </c>
      <c r="R86" s="66">
        <v>0</v>
      </c>
      <c r="S86" s="66">
        <f t="shared" si="26"/>
        <v>0</v>
      </c>
      <c r="T86" s="66">
        <v>450</v>
      </c>
      <c r="U86" s="4" t="s">
        <v>1129</v>
      </c>
      <c r="V86" s="5">
        <f t="shared" si="17"/>
        <v>9.5145854637374419E-2</v>
      </c>
      <c r="W86" s="5">
        <f t="shared" si="18"/>
        <v>5.2714264678940751E-3</v>
      </c>
      <c r="X86" s="5" t="str">
        <f t="shared" si="19"/>
        <v>FLOW</v>
      </c>
      <c r="Y86" s="72" t="str">
        <f t="shared" si="20"/>
        <v>RTP</v>
      </c>
      <c r="Z86" s="72" t="s">
        <v>1129</v>
      </c>
      <c r="AA86" s="72" t="s">
        <v>1330</v>
      </c>
      <c r="AB86" s="304" t="s">
        <v>3504</v>
      </c>
      <c r="AC86" s="72"/>
      <c r="AD86" s="72" t="s">
        <v>3019</v>
      </c>
      <c r="AE86" s="308"/>
      <c r="AF86" s="309"/>
      <c r="AG86" s="7"/>
      <c r="AH86" s="72" t="s">
        <v>64</v>
      </c>
      <c r="AI86" s="7"/>
      <c r="AJ86" s="7"/>
      <c r="AK86" s="7"/>
      <c r="AL86" s="7">
        <v>4824.46</v>
      </c>
      <c r="AM86" s="255">
        <v>96329</v>
      </c>
      <c r="AN86" s="258">
        <v>27</v>
      </c>
      <c r="AO86" s="306">
        <v>43</v>
      </c>
      <c r="AP86" s="306" t="str">
        <f t="shared" si="21"/>
        <v>FLOW</v>
      </c>
      <c r="AQ86" s="306"/>
      <c r="AR86" s="306"/>
      <c r="AS86" s="306"/>
      <c r="AT86" s="306"/>
      <c r="AU86" s="72" t="s">
        <v>1129</v>
      </c>
      <c r="AV86" s="310" t="s">
        <v>2209</v>
      </c>
      <c r="AW86" s="304" t="s">
        <v>2321</v>
      </c>
      <c r="AX86" s="311">
        <v>45817</v>
      </c>
      <c r="AY86" s="72">
        <v>36</v>
      </c>
      <c r="AZ86" s="72" t="s">
        <v>2057</v>
      </c>
      <c r="BA86" s="7" t="s">
        <v>3512</v>
      </c>
      <c r="BB86" s="7"/>
      <c r="BC86" s="7"/>
      <c r="BD86" s="72"/>
      <c r="BE86" s="72"/>
      <c r="BF86" s="72"/>
      <c r="BG86" s="183"/>
      <c r="BH86" s="72"/>
      <c r="BI86" s="72"/>
      <c r="BJ86" s="72"/>
      <c r="BK86" s="72"/>
      <c r="BL86" s="72"/>
      <c r="BM86" s="72"/>
      <c r="BN86" s="72"/>
      <c r="BO86" s="72"/>
      <c r="BP86" s="72"/>
      <c r="BQ86" s="72"/>
      <c r="BR86" s="72"/>
      <c r="BS86" s="72"/>
      <c r="BT86" s="72"/>
      <c r="BU86" s="72"/>
      <c r="BV86" s="72"/>
      <c r="BW86" s="72"/>
      <c r="BX86" s="72"/>
      <c r="BY86" s="72"/>
      <c r="BZ86" s="72"/>
      <c r="CA86" s="72"/>
      <c r="CB86" s="72"/>
      <c r="CC86" s="72"/>
      <c r="CD86" s="72"/>
      <c r="CE86" s="72"/>
      <c r="CF86" s="72"/>
      <c r="CG86" s="72"/>
      <c r="CH86" s="72"/>
      <c r="CI86" s="72"/>
      <c r="CJ86" s="72"/>
      <c r="CK86" s="72"/>
      <c r="CL86" s="72"/>
      <c r="CM86" s="72"/>
      <c r="CN86" s="72"/>
      <c r="CO86" s="72"/>
      <c r="CP86" s="72"/>
      <c r="CQ86" s="72"/>
      <c r="CR86" s="72"/>
      <c r="CS86" s="72"/>
      <c r="CT86" s="72"/>
      <c r="CU86" s="72"/>
      <c r="CV86" s="72"/>
      <c r="CW86" s="72"/>
      <c r="CX86" s="72"/>
      <c r="CY86" s="72"/>
      <c r="CZ86" s="72"/>
      <c r="DA86" s="72"/>
      <c r="DB86" s="72"/>
      <c r="DC86" s="72"/>
      <c r="DD86" s="72"/>
      <c r="DE86" s="72">
        <v>1</v>
      </c>
      <c r="DF86" s="72"/>
      <c r="DG86" s="72"/>
      <c r="DH86" s="72"/>
      <c r="DI86" s="72"/>
      <c r="DJ86" s="72"/>
      <c r="DK86" s="72"/>
      <c r="DL86" s="72"/>
      <c r="DM86" s="72"/>
      <c r="DN86" s="72"/>
      <c r="DO86" s="72"/>
      <c r="DP86" s="72"/>
      <c r="DQ86" s="72"/>
      <c r="DR86" s="72"/>
      <c r="DS86" s="72"/>
      <c r="DT86" s="72"/>
      <c r="DU86" s="72"/>
      <c r="DV86" s="72"/>
      <c r="DW86" s="72"/>
      <c r="DX86" s="72"/>
      <c r="DY86" s="72"/>
      <c r="DZ86" s="72"/>
      <c r="EA86" s="72"/>
      <c r="EB86" s="72"/>
      <c r="EC86" s="72"/>
      <c r="ED86" s="72"/>
      <c r="EE86" s="72"/>
      <c r="EF86" s="72"/>
      <c r="EG86" s="72"/>
      <c r="EH86" s="72"/>
      <c r="EI86" s="72"/>
      <c r="EJ86" s="72"/>
      <c r="EK86" s="72"/>
      <c r="EL86" s="72"/>
      <c r="EM86" s="72"/>
      <c r="EN86" s="72"/>
      <c r="EO86" s="72"/>
      <c r="EP86" s="72"/>
      <c r="EQ86" s="72"/>
      <c r="ER86" s="312">
        <f t="shared" si="22"/>
        <v>1</v>
      </c>
      <c r="ES86" s="72">
        <f t="shared" si="23"/>
        <v>1</v>
      </c>
      <c r="ET86" s="72" t="s">
        <v>1123</v>
      </c>
      <c r="EU86" s="7" t="s">
        <v>2429</v>
      </c>
      <c r="EV86" s="7" t="s">
        <v>1110</v>
      </c>
      <c r="EW86" s="7" t="e">
        <v>#N/A</v>
      </c>
      <c r="EX86" s="183" t="e">
        <v>#N/A</v>
      </c>
      <c r="EY86" s="313" t="e">
        <v>#N/A</v>
      </c>
      <c r="EZ86" s="313"/>
      <c r="FA86" s="183"/>
      <c r="FB86" s="313"/>
      <c r="FC86" s="7"/>
      <c r="FD86" s="7" t="s">
        <v>3115</v>
      </c>
      <c r="FE86" s="7">
        <f t="shared" si="24"/>
        <v>4374.46</v>
      </c>
      <c r="FF86" s="72">
        <f t="shared" si="25"/>
        <v>8929.4599999999991</v>
      </c>
      <c r="FG86" t="s">
        <v>3516</v>
      </c>
    </row>
    <row r="87" spans="1:163" ht="17.25">
      <c r="A87" s="72">
        <v>464384033</v>
      </c>
      <c r="B87" s="304" t="s">
        <v>994</v>
      </c>
      <c r="C87" s="72"/>
      <c r="D87" s="72"/>
      <c r="E87" s="72"/>
      <c r="F87" s="72"/>
      <c r="G87" s="306"/>
      <c r="H87" s="306"/>
      <c r="I87" s="72">
        <v>4881</v>
      </c>
      <c r="J87" s="72">
        <v>24293</v>
      </c>
      <c r="K87" s="258">
        <f t="shared" si="27"/>
        <v>5638</v>
      </c>
      <c r="L87" s="258">
        <f t="shared" si="15"/>
        <v>30367</v>
      </c>
      <c r="M87" s="315">
        <v>5</v>
      </c>
      <c r="N87" s="72" t="s">
        <v>1231</v>
      </c>
      <c r="O87" s="72" t="s">
        <v>1232</v>
      </c>
      <c r="P87" s="72" t="s">
        <v>18</v>
      </c>
      <c r="Q87" s="255">
        <v>96129</v>
      </c>
      <c r="R87" s="66">
        <v>869</v>
      </c>
      <c r="S87" s="66">
        <f t="shared" si="26"/>
        <v>0</v>
      </c>
      <c r="T87" s="66">
        <v>5400</v>
      </c>
      <c r="U87" s="4" t="s">
        <v>1231</v>
      </c>
      <c r="V87" s="5">
        <f t="shared" si="17"/>
        <v>0.95531915971983505</v>
      </c>
      <c r="W87" s="5">
        <f t="shared" si="18"/>
        <v>4.6792278314663337E-2</v>
      </c>
      <c r="X87" s="5" t="str">
        <f t="shared" si="19"/>
        <v>FLOW</v>
      </c>
      <c r="Y87" s="72" t="str">
        <f t="shared" si="20"/>
        <v>NC</v>
      </c>
      <c r="Z87" s="72" t="s">
        <v>1315</v>
      </c>
      <c r="AA87" s="72" t="s">
        <v>1315</v>
      </c>
      <c r="AB87" s="304" t="s">
        <v>3542</v>
      </c>
      <c r="AC87" s="72"/>
      <c r="AD87" s="72" t="s">
        <v>3021</v>
      </c>
      <c r="AE87" s="308"/>
      <c r="AF87" s="309" t="s">
        <v>1797</v>
      </c>
      <c r="AG87" s="7" t="s">
        <v>1129</v>
      </c>
      <c r="AH87" s="72" t="s">
        <v>240</v>
      </c>
      <c r="AI87" s="7" t="s">
        <v>1129</v>
      </c>
      <c r="AJ87" s="7" t="s">
        <v>1129</v>
      </c>
      <c r="AK87" s="7" t="s">
        <v>1129</v>
      </c>
      <c r="AL87" s="7">
        <v>30562</v>
      </c>
      <c r="AM87" s="255">
        <v>96129</v>
      </c>
      <c r="AN87" s="258">
        <v>147</v>
      </c>
      <c r="AO87" s="306">
        <v>163</v>
      </c>
      <c r="AP87" s="306" t="str">
        <f t="shared" si="21"/>
        <v>FLOW</v>
      </c>
      <c r="AQ87" s="306"/>
      <c r="AR87" s="306"/>
      <c r="AS87" s="306"/>
      <c r="AT87" s="306"/>
      <c r="AU87" s="72" t="s">
        <v>943</v>
      </c>
      <c r="AV87" s="310" t="s">
        <v>1062</v>
      </c>
      <c r="AW87" s="304" t="s">
        <v>1091</v>
      </c>
      <c r="AX87" s="311">
        <v>45586</v>
      </c>
      <c r="AY87" s="72">
        <v>36</v>
      </c>
      <c r="AZ87" s="72" t="s">
        <v>1742</v>
      </c>
      <c r="BA87" s="7" t="s">
        <v>3512</v>
      </c>
      <c r="BB87" s="7"/>
      <c r="BC87" s="7"/>
      <c r="BD87" s="72"/>
      <c r="BE87" s="72"/>
      <c r="BF87" s="72"/>
      <c r="BG87" s="183"/>
      <c r="BH87" s="72"/>
      <c r="BI87" s="72"/>
      <c r="BJ87" s="72"/>
      <c r="BK87" s="72"/>
      <c r="BL87" s="72"/>
      <c r="BM87" s="72"/>
      <c r="BN87" s="72"/>
      <c r="BO87" s="72">
        <v>1</v>
      </c>
      <c r="BP87" s="72"/>
      <c r="BQ87" s="72"/>
      <c r="BR87" s="72"/>
      <c r="BS87" s="72"/>
      <c r="BT87" s="72"/>
      <c r="BU87" s="72"/>
      <c r="BV87" s="72"/>
      <c r="BW87" s="72"/>
      <c r="BX87" s="72"/>
      <c r="BY87" s="72"/>
      <c r="BZ87" s="72"/>
      <c r="CA87" s="72"/>
      <c r="CB87" s="72"/>
      <c r="CC87" s="72"/>
      <c r="CD87" s="72"/>
      <c r="CE87" s="72"/>
      <c r="CF87" s="72"/>
      <c r="CG87" s="72"/>
      <c r="CH87" s="72"/>
      <c r="CI87" s="72"/>
      <c r="CJ87" s="72"/>
      <c r="CK87" s="72"/>
      <c r="CL87" s="72"/>
      <c r="CM87" s="72"/>
      <c r="CN87" s="72"/>
      <c r="CO87" s="72"/>
      <c r="CP87" s="72"/>
      <c r="CQ87" s="72"/>
      <c r="CR87" s="72"/>
      <c r="CS87" s="72"/>
      <c r="CT87" s="72"/>
      <c r="CU87" s="72"/>
      <c r="CV87" s="72"/>
      <c r="CW87" s="72"/>
      <c r="CX87" s="72"/>
      <c r="CY87" s="72"/>
      <c r="CZ87" s="72"/>
      <c r="DA87" s="72"/>
      <c r="DB87" s="72"/>
      <c r="DC87" s="72"/>
      <c r="DD87" s="72"/>
      <c r="DE87" s="72"/>
      <c r="DF87" s="72"/>
      <c r="DG87" s="72"/>
      <c r="DH87" s="72"/>
      <c r="DI87" s="72"/>
      <c r="DJ87" s="72"/>
      <c r="DK87" s="72"/>
      <c r="DL87" s="72"/>
      <c r="DM87" s="72"/>
      <c r="DN87" s="72"/>
      <c r="DO87" s="72"/>
      <c r="DP87" s="72"/>
      <c r="DQ87" s="72"/>
      <c r="DR87" s="72"/>
      <c r="DS87" s="72"/>
      <c r="DT87" s="72"/>
      <c r="DU87" s="72"/>
      <c r="DV87" s="72"/>
      <c r="DW87" s="72"/>
      <c r="DX87" s="72"/>
      <c r="DY87" s="72"/>
      <c r="DZ87" s="72"/>
      <c r="EA87" s="72"/>
      <c r="EB87" s="72"/>
      <c r="EC87" s="72"/>
      <c r="ED87" s="72"/>
      <c r="EE87" s="72"/>
      <c r="EF87" s="72"/>
      <c r="EG87" s="72"/>
      <c r="EH87" s="72"/>
      <c r="EI87" s="72"/>
      <c r="EJ87" s="72"/>
      <c r="EK87" s="72"/>
      <c r="EL87" s="72"/>
      <c r="EM87" s="72"/>
      <c r="EN87" s="72"/>
      <c r="EO87" s="72"/>
      <c r="EP87" s="72"/>
      <c r="EQ87" s="72"/>
      <c r="ER87" s="312">
        <f t="shared" si="22"/>
        <v>1</v>
      </c>
      <c r="ES87" s="72">
        <f t="shared" si="23"/>
        <v>1</v>
      </c>
      <c r="ET87" s="72" t="s">
        <v>1113</v>
      </c>
      <c r="EU87" s="7" t="s">
        <v>2430</v>
      </c>
      <c r="EV87" s="7" t="s">
        <v>1110</v>
      </c>
      <c r="EW87" s="7" t="s">
        <v>1801</v>
      </c>
      <c r="EX87" s="183" t="s">
        <v>1859</v>
      </c>
      <c r="EY87" s="313">
        <v>46178</v>
      </c>
      <c r="EZ87" s="313"/>
      <c r="FA87" s="183"/>
      <c r="FB87" s="313"/>
      <c r="FC87" s="7" t="s">
        <v>3622</v>
      </c>
      <c r="FD87" s="7" t="s">
        <v>3116</v>
      </c>
      <c r="FE87" s="7">
        <f t="shared" si="24"/>
        <v>5638</v>
      </c>
      <c r="FF87" s="72">
        <f t="shared" si="25"/>
        <v>30367</v>
      </c>
      <c r="FG87" t="s">
        <v>3515</v>
      </c>
    </row>
    <row r="88" spans="1:163" ht="17.25">
      <c r="A88" s="72">
        <v>462817786</v>
      </c>
      <c r="B88" s="304" t="s">
        <v>1513</v>
      </c>
      <c r="C88" s="72"/>
      <c r="D88" s="72"/>
      <c r="E88" s="72"/>
      <c r="F88" s="72"/>
      <c r="G88" s="306"/>
      <c r="H88" s="306"/>
      <c r="I88" s="72">
        <v>4562</v>
      </c>
      <c r="J88" s="72">
        <v>4017</v>
      </c>
      <c r="K88" s="258">
        <f t="shared" si="27"/>
        <v>4067</v>
      </c>
      <c r="L88" s="258">
        <f t="shared" si="15"/>
        <v>8689</v>
      </c>
      <c r="M88" s="307">
        <v>1</v>
      </c>
      <c r="N88" s="72" t="s">
        <v>1231</v>
      </c>
      <c r="O88" s="72" t="s">
        <v>1232</v>
      </c>
      <c r="P88" s="72" t="s">
        <v>113</v>
      </c>
      <c r="Q88" s="255">
        <v>94988</v>
      </c>
      <c r="R88" s="66">
        <v>50</v>
      </c>
      <c r="S88" s="66">
        <f t="shared" si="26"/>
        <v>0</v>
      </c>
      <c r="T88" s="66">
        <v>796</v>
      </c>
      <c r="U88" s="4" t="s">
        <v>1129</v>
      </c>
      <c r="V88" s="5">
        <f t="shared" si="17"/>
        <v>0.10822450155865249</v>
      </c>
      <c r="W88" s="5">
        <f t="shared" si="18"/>
        <v>5.198042721634424E-3</v>
      </c>
      <c r="X88" s="5" t="s">
        <v>1280</v>
      </c>
      <c r="Y88" s="72" t="str">
        <f t="shared" si="20"/>
        <v>PTP</v>
      </c>
      <c r="Z88" s="72" t="s">
        <v>1129</v>
      </c>
      <c r="AA88" s="72" t="s">
        <v>1329</v>
      </c>
      <c r="AB88" s="304"/>
      <c r="AC88" s="72">
        <v>20</v>
      </c>
      <c r="AD88" s="72" t="s">
        <v>3019</v>
      </c>
      <c r="AE88" s="308"/>
      <c r="AF88" s="309" t="s">
        <v>1129</v>
      </c>
      <c r="AG88" s="7" t="s">
        <v>1129</v>
      </c>
      <c r="AH88" s="72" t="s">
        <v>1756</v>
      </c>
      <c r="AI88" s="7" t="s">
        <v>1129</v>
      </c>
      <c r="AJ88" s="7" t="s">
        <v>1129</v>
      </c>
      <c r="AK88" s="7" t="s">
        <v>1129</v>
      </c>
      <c r="AL88" s="7">
        <v>4863</v>
      </c>
      <c r="AM88" s="255">
        <v>94988</v>
      </c>
      <c r="AN88" s="258">
        <v>27</v>
      </c>
      <c r="AO88" s="306">
        <v>43</v>
      </c>
      <c r="AP88" s="306" t="str">
        <f t="shared" si="21"/>
        <v>FLOW</v>
      </c>
      <c r="AQ88" s="306"/>
      <c r="AR88" s="306"/>
      <c r="AS88" s="306"/>
      <c r="AT88" s="306"/>
      <c r="AU88" s="72" t="s">
        <v>1793</v>
      </c>
      <c r="AV88" s="310" t="s">
        <v>1626</v>
      </c>
      <c r="AW88" s="304" t="s">
        <v>1725</v>
      </c>
      <c r="AX88" s="311">
        <v>45419</v>
      </c>
      <c r="AY88" s="72">
        <v>48</v>
      </c>
      <c r="AZ88" s="72" t="s">
        <v>1742</v>
      </c>
      <c r="BA88" s="7" t="s">
        <v>3513</v>
      </c>
      <c r="BB88" s="7"/>
      <c r="BC88" s="7"/>
      <c r="BD88" s="72"/>
      <c r="BE88" s="72"/>
      <c r="BF88" s="72"/>
      <c r="BG88" s="183"/>
      <c r="BH88" s="72"/>
      <c r="BI88" s="72"/>
      <c r="BJ88" s="72"/>
      <c r="BK88" s="72"/>
      <c r="BL88" s="72">
        <v>1</v>
      </c>
      <c r="BM88" s="72"/>
      <c r="BN88" s="72"/>
      <c r="BO88" s="72"/>
      <c r="BP88" s="72"/>
      <c r="BQ88" s="72"/>
      <c r="BR88" s="72"/>
      <c r="BS88" s="72"/>
      <c r="BT88" s="72"/>
      <c r="BU88" s="72"/>
      <c r="BV88" s="72"/>
      <c r="BW88" s="72"/>
      <c r="BX88" s="72"/>
      <c r="BY88" s="72"/>
      <c r="BZ88" s="72"/>
      <c r="CA88" s="72"/>
      <c r="CB88" s="72"/>
      <c r="CC88" s="72"/>
      <c r="CD88" s="72"/>
      <c r="CE88" s="72"/>
      <c r="CF88" s="72"/>
      <c r="CG88" s="72"/>
      <c r="CH88" s="72"/>
      <c r="CI88" s="72"/>
      <c r="CJ88" s="72"/>
      <c r="CK88" s="72"/>
      <c r="CL88" s="72"/>
      <c r="CM88" s="72"/>
      <c r="CN88" s="72"/>
      <c r="CO88" s="72"/>
      <c r="CP88" s="72"/>
      <c r="CQ88" s="72"/>
      <c r="CR88" s="72"/>
      <c r="CS88" s="72">
        <v>1</v>
      </c>
      <c r="CT88" s="72"/>
      <c r="CU88" s="72"/>
      <c r="CV88" s="72"/>
      <c r="CW88" s="72"/>
      <c r="CX88" s="72"/>
      <c r="CY88" s="72"/>
      <c r="CZ88" s="72"/>
      <c r="DA88" s="72"/>
      <c r="DB88" s="72"/>
      <c r="DC88" s="72"/>
      <c r="DD88" s="72"/>
      <c r="DE88" s="72"/>
      <c r="DF88" s="72"/>
      <c r="DG88" s="72"/>
      <c r="DH88" s="72"/>
      <c r="DI88" s="72"/>
      <c r="DJ88" s="72"/>
      <c r="DK88" s="72"/>
      <c r="DL88" s="72"/>
      <c r="DM88" s="72"/>
      <c r="DN88" s="72"/>
      <c r="DO88" s="72"/>
      <c r="DP88" s="72"/>
      <c r="DQ88" s="72"/>
      <c r="DR88" s="72"/>
      <c r="DS88" s="72"/>
      <c r="DT88" s="72"/>
      <c r="DU88" s="72"/>
      <c r="DV88" s="72"/>
      <c r="DW88" s="72"/>
      <c r="DX88" s="72"/>
      <c r="DY88" s="72"/>
      <c r="DZ88" s="72"/>
      <c r="EA88" s="72"/>
      <c r="EB88" s="72"/>
      <c r="EC88" s="72"/>
      <c r="ED88" s="72"/>
      <c r="EE88" s="72"/>
      <c r="EF88" s="72"/>
      <c r="EG88" s="72"/>
      <c r="EH88" s="72"/>
      <c r="EI88" s="72"/>
      <c r="EJ88" s="72"/>
      <c r="EK88" s="72"/>
      <c r="EL88" s="72"/>
      <c r="EM88" s="72"/>
      <c r="EN88" s="72"/>
      <c r="EO88" s="72"/>
      <c r="EP88" s="72"/>
      <c r="EQ88" s="72"/>
      <c r="ER88" s="312">
        <f t="shared" si="22"/>
        <v>2</v>
      </c>
      <c r="ES88" s="72">
        <f t="shared" si="23"/>
        <v>1</v>
      </c>
      <c r="ET88" s="72" t="s">
        <v>1121</v>
      </c>
      <c r="EU88" s="7" t="s">
        <v>2431</v>
      </c>
      <c r="EV88" s="7" t="s">
        <v>1110</v>
      </c>
      <c r="EW88" s="7" t="s">
        <v>1803</v>
      </c>
      <c r="EX88" s="183" t="s">
        <v>1860</v>
      </c>
      <c r="EY88" s="313">
        <v>46177</v>
      </c>
      <c r="EZ88" s="313"/>
      <c r="FA88" s="183"/>
      <c r="FB88" s="313"/>
      <c r="FC88" s="7"/>
      <c r="FD88" s="7" t="s">
        <v>3117</v>
      </c>
      <c r="FE88" s="7">
        <f t="shared" si="24"/>
        <v>4067</v>
      </c>
      <c r="FF88" s="72">
        <f t="shared" si="25"/>
        <v>8689</v>
      </c>
      <c r="FG88" t="s">
        <v>3515</v>
      </c>
    </row>
    <row r="89" spans="1:163" ht="17.25">
      <c r="A89" s="72">
        <v>467440993</v>
      </c>
      <c r="B89" s="304" t="s">
        <v>1468</v>
      </c>
      <c r="C89" s="72"/>
      <c r="D89" s="72"/>
      <c r="E89" s="72"/>
      <c r="F89" s="72"/>
      <c r="G89" s="306"/>
      <c r="H89" s="306"/>
      <c r="I89" s="72">
        <v>3535</v>
      </c>
      <c r="J89" s="72">
        <v>13466</v>
      </c>
      <c r="K89" s="258">
        <f t="shared" si="27"/>
        <v>3293</v>
      </c>
      <c r="L89" s="258">
        <f t="shared" si="15"/>
        <v>17646</v>
      </c>
      <c r="M89" s="315">
        <v>4</v>
      </c>
      <c r="N89" s="72" t="s">
        <v>1231</v>
      </c>
      <c r="O89" s="72" t="s">
        <v>1232</v>
      </c>
      <c r="P89" s="72" t="s">
        <v>333</v>
      </c>
      <c r="Q89" s="255">
        <v>94419</v>
      </c>
      <c r="R89" s="66">
        <v>432</v>
      </c>
      <c r="S89" s="66">
        <f t="shared" si="26"/>
        <v>0</v>
      </c>
      <c r="T89" s="66">
        <v>2250</v>
      </c>
      <c r="U89" s="4" t="s">
        <v>1231</v>
      </c>
      <c r="V89" s="5">
        <f t="shared" si="17"/>
        <v>0.34107996191799361</v>
      </c>
      <c r="W89" s="5">
        <f t="shared" si="18"/>
        <v>3.0999543659690106E-2</v>
      </c>
      <c r="X89" s="5" t="str">
        <f t="shared" si="19"/>
        <v>FLOW</v>
      </c>
      <c r="Y89" s="72" t="str">
        <f t="shared" si="20"/>
        <v>NC</v>
      </c>
      <c r="Z89" s="72" t="s">
        <v>1315</v>
      </c>
      <c r="AA89" s="72" t="s">
        <v>1315</v>
      </c>
      <c r="AB89" s="304" t="s">
        <v>3023</v>
      </c>
      <c r="AC89" s="72"/>
      <c r="AD89" s="72" t="s">
        <v>3021</v>
      </c>
      <c r="AE89" s="308"/>
      <c r="AF89" s="309" t="s">
        <v>1797</v>
      </c>
      <c r="AG89" s="7" t="s">
        <v>1129</v>
      </c>
      <c r="AH89" s="72" t="s">
        <v>337</v>
      </c>
      <c r="AI89" s="7" t="s">
        <v>1129</v>
      </c>
      <c r="AJ89" s="7" t="s">
        <v>1129</v>
      </c>
      <c r="AK89" s="7" t="s">
        <v>1129</v>
      </c>
      <c r="AL89" s="7">
        <v>16148</v>
      </c>
      <c r="AM89" s="255">
        <v>94419</v>
      </c>
      <c r="AN89" s="258">
        <v>116</v>
      </c>
      <c r="AO89" s="306">
        <v>132</v>
      </c>
      <c r="AP89" s="306" t="str">
        <f t="shared" si="21"/>
        <v>FLOW</v>
      </c>
      <c r="AQ89" s="306"/>
      <c r="AR89" s="306"/>
      <c r="AS89" s="306"/>
      <c r="AT89" s="306"/>
      <c r="AU89" s="72" t="s">
        <v>943</v>
      </c>
      <c r="AV89" s="310"/>
      <c r="AW89" s="304" t="s">
        <v>394</v>
      </c>
      <c r="AX89" s="311">
        <v>46006</v>
      </c>
      <c r="AY89" s="72">
        <v>36</v>
      </c>
      <c r="AZ89" s="72" t="s">
        <v>1742</v>
      </c>
      <c r="BA89" s="7" t="s">
        <v>3513</v>
      </c>
      <c r="BB89" s="7"/>
      <c r="BC89" s="7"/>
      <c r="BD89" s="72"/>
      <c r="BE89" s="72"/>
      <c r="BF89" s="72"/>
      <c r="BG89" s="183"/>
      <c r="BH89" s="72"/>
      <c r="BI89" s="72"/>
      <c r="BJ89" s="72"/>
      <c r="BK89" s="72"/>
      <c r="BL89" s="72"/>
      <c r="BM89" s="72"/>
      <c r="BN89" s="72"/>
      <c r="BO89" s="72"/>
      <c r="BP89" s="72"/>
      <c r="BQ89" s="72"/>
      <c r="BR89" s="72"/>
      <c r="BS89" s="72"/>
      <c r="BT89" s="72"/>
      <c r="BU89" s="72"/>
      <c r="BV89" s="72"/>
      <c r="BW89" s="72"/>
      <c r="BX89" s="72"/>
      <c r="BY89" s="72"/>
      <c r="BZ89" s="72"/>
      <c r="CA89" s="72"/>
      <c r="CB89" s="72"/>
      <c r="CC89" s="72"/>
      <c r="CD89" s="72"/>
      <c r="CE89" s="72"/>
      <c r="CF89" s="72"/>
      <c r="CG89" s="72"/>
      <c r="CH89" s="72"/>
      <c r="CI89" s="72"/>
      <c r="CJ89" s="72"/>
      <c r="CK89" s="72"/>
      <c r="CL89" s="72"/>
      <c r="CM89" s="72"/>
      <c r="CN89" s="72"/>
      <c r="CO89" s="72"/>
      <c r="CP89" s="72"/>
      <c r="CQ89" s="72"/>
      <c r="CR89" s="72"/>
      <c r="CS89" s="72"/>
      <c r="CT89" s="72"/>
      <c r="CU89" s="72"/>
      <c r="CV89" s="72"/>
      <c r="CW89" s="72"/>
      <c r="CX89" s="72"/>
      <c r="CY89" s="72"/>
      <c r="CZ89" s="72"/>
      <c r="DA89" s="72"/>
      <c r="DB89" s="72">
        <v>1</v>
      </c>
      <c r="DC89" s="72"/>
      <c r="DD89" s="72"/>
      <c r="DE89" s="72"/>
      <c r="DF89" s="72"/>
      <c r="DG89" s="72"/>
      <c r="DH89" s="72"/>
      <c r="DI89" s="72"/>
      <c r="DJ89" s="72"/>
      <c r="DK89" s="72"/>
      <c r="DL89" s="72"/>
      <c r="DM89" s="72"/>
      <c r="DN89" s="72"/>
      <c r="DO89" s="72"/>
      <c r="DP89" s="72"/>
      <c r="DQ89" s="72"/>
      <c r="DR89" s="72"/>
      <c r="DS89" s="72"/>
      <c r="DT89" s="72"/>
      <c r="DU89" s="72"/>
      <c r="DV89" s="72"/>
      <c r="DW89" s="72"/>
      <c r="DX89" s="72"/>
      <c r="DY89" s="72"/>
      <c r="DZ89" s="72"/>
      <c r="EA89" s="72"/>
      <c r="EB89" s="72"/>
      <c r="EC89" s="72"/>
      <c r="ED89" s="72"/>
      <c r="EE89" s="72"/>
      <c r="EF89" s="72"/>
      <c r="EG89" s="72"/>
      <c r="EH89" s="72"/>
      <c r="EI89" s="72"/>
      <c r="EJ89" s="72"/>
      <c r="EK89" s="72"/>
      <c r="EL89" s="72"/>
      <c r="EM89" s="72"/>
      <c r="EN89" s="72"/>
      <c r="EO89" s="72"/>
      <c r="EP89" s="72"/>
      <c r="EQ89" s="72"/>
      <c r="ER89" s="312">
        <f t="shared" si="22"/>
        <v>1</v>
      </c>
      <c r="ES89" s="72">
        <f t="shared" si="23"/>
        <v>1</v>
      </c>
      <c r="ET89" s="72" t="s">
        <v>1125</v>
      </c>
      <c r="EU89" s="7" t="s">
        <v>2432</v>
      </c>
      <c r="EV89" s="7" t="s">
        <v>1110</v>
      </c>
      <c r="EW89" s="7" t="s">
        <v>1801</v>
      </c>
      <c r="EX89" s="183" t="s">
        <v>3567</v>
      </c>
      <c r="EY89" s="313">
        <v>46191</v>
      </c>
      <c r="EZ89" s="313"/>
      <c r="FA89" s="183"/>
      <c r="FB89" s="313"/>
      <c r="FC89" s="7"/>
      <c r="FD89" s="7" t="s">
        <v>3118</v>
      </c>
      <c r="FE89" s="7">
        <f t="shared" si="24"/>
        <v>3293</v>
      </c>
      <c r="FF89" s="72">
        <f t="shared" si="25"/>
        <v>17646</v>
      </c>
      <c r="FG89" t="s">
        <v>3516</v>
      </c>
    </row>
    <row r="90" spans="1:163" ht="17.25">
      <c r="A90" s="72">
        <v>466788877</v>
      </c>
      <c r="B90" s="304" t="s">
        <v>1007</v>
      </c>
      <c r="C90" s="72" t="s">
        <v>1775</v>
      </c>
      <c r="D90" s="72" t="s">
        <v>1800</v>
      </c>
      <c r="E90" s="72">
        <v>6410</v>
      </c>
      <c r="F90" s="72"/>
      <c r="G90" s="306"/>
      <c r="H90" s="306"/>
      <c r="I90" s="72">
        <v>6310</v>
      </c>
      <c r="J90" s="72">
        <v>6238</v>
      </c>
      <c r="K90" s="258">
        <f t="shared" si="27"/>
        <v>6330</v>
      </c>
      <c r="L90" s="258">
        <f t="shared" si="15"/>
        <v>6257</v>
      </c>
      <c r="M90" s="307">
        <v>1</v>
      </c>
      <c r="N90" s="72" t="s">
        <v>1280</v>
      </c>
      <c r="O90" s="72" t="s">
        <v>1281</v>
      </c>
      <c r="P90" s="72" t="s">
        <v>49</v>
      </c>
      <c r="Q90" s="255">
        <v>94401</v>
      </c>
      <c r="R90" s="66">
        <v>92</v>
      </c>
      <c r="S90" s="66">
        <f t="shared" si="26"/>
        <v>0</v>
      </c>
      <c r="T90" s="66">
        <v>1343</v>
      </c>
      <c r="U90" s="4" t="s">
        <v>1478</v>
      </c>
      <c r="V90" s="5">
        <f t="shared" si="17"/>
        <v>8.1320708048114101E-2</v>
      </c>
      <c r="W90" s="5">
        <f t="shared" si="18"/>
        <v>5.1659202316609596E-3</v>
      </c>
      <c r="X90" s="5" t="str">
        <f t="shared" si="19"/>
        <v>STABLE</v>
      </c>
      <c r="Y90" s="72" t="str">
        <f t="shared" si="20"/>
        <v>PAID</v>
      </c>
      <c r="Z90" s="72" t="s">
        <v>1281</v>
      </c>
      <c r="AA90" s="72" t="s">
        <v>1281</v>
      </c>
      <c r="AB90" s="304"/>
      <c r="AC90" s="72"/>
      <c r="AD90" s="72" t="s">
        <v>3019</v>
      </c>
      <c r="AE90" s="308"/>
      <c r="AF90" s="309" t="s">
        <v>1129</v>
      </c>
      <c r="AG90" s="7" t="s">
        <v>1129</v>
      </c>
      <c r="AH90" s="72" t="s">
        <v>1105</v>
      </c>
      <c r="AI90" s="7" t="s">
        <v>1129</v>
      </c>
      <c r="AJ90" s="7" t="s">
        <v>1129</v>
      </c>
      <c r="AK90" s="7" t="s">
        <v>1129</v>
      </c>
      <c r="AL90" s="7">
        <v>7673</v>
      </c>
      <c r="AM90" s="255">
        <v>94401</v>
      </c>
      <c r="AN90" s="258">
        <v>27</v>
      </c>
      <c r="AO90" s="306">
        <v>12</v>
      </c>
      <c r="AP90" s="306" t="str">
        <f t="shared" si="21"/>
        <v>STABLE</v>
      </c>
      <c r="AQ90" s="306"/>
      <c r="AR90" s="306"/>
      <c r="AS90" s="306"/>
      <c r="AT90" s="306"/>
      <c r="AU90" s="72" t="s">
        <v>1793</v>
      </c>
      <c r="AV90" s="310" t="s">
        <v>1075</v>
      </c>
      <c r="AW90" s="304" t="s">
        <v>334</v>
      </c>
      <c r="AX90" s="311">
        <v>45899</v>
      </c>
      <c r="AY90" s="72">
        <v>24</v>
      </c>
      <c r="AZ90" s="72" t="s">
        <v>1742</v>
      </c>
      <c r="BA90" s="7" t="s">
        <v>3513</v>
      </c>
      <c r="BB90" s="7"/>
      <c r="BC90" s="7"/>
      <c r="BD90" s="72"/>
      <c r="BE90" s="72"/>
      <c r="BF90" s="72"/>
      <c r="BG90" s="183"/>
      <c r="BH90" s="72"/>
      <c r="BI90" s="72"/>
      <c r="BJ90" s="72"/>
      <c r="BK90" s="72"/>
      <c r="BL90" s="72"/>
      <c r="BM90" s="72"/>
      <c r="BN90" s="72"/>
      <c r="BO90" s="72"/>
      <c r="BP90" s="72"/>
      <c r="BQ90" s="72"/>
      <c r="BR90" s="72">
        <v>2</v>
      </c>
      <c r="BS90" s="72"/>
      <c r="BT90" s="72"/>
      <c r="BU90" s="72"/>
      <c r="BV90" s="72"/>
      <c r="BW90" s="72"/>
      <c r="BX90" s="72"/>
      <c r="BY90" s="72"/>
      <c r="BZ90" s="72"/>
      <c r="CA90" s="72"/>
      <c r="CB90" s="72"/>
      <c r="CC90" s="72"/>
      <c r="CD90" s="72"/>
      <c r="CE90" s="72"/>
      <c r="CF90" s="72"/>
      <c r="CG90" s="72"/>
      <c r="CH90" s="72"/>
      <c r="CI90" s="72"/>
      <c r="CJ90" s="72"/>
      <c r="CK90" s="72"/>
      <c r="CL90" s="72"/>
      <c r="CM90" s="72"/>
      <c r="CN90" s="72"/>
      <c r="CO90" s="72"/>
      <c r="CP90" s="72"/>
      <c r="CQ90" s="72"/>
      <c r="CR90" s="72"/>
      <c r="CS90" s="72"/>
      <c r="CT90" s="72"/>
      <c r="CU90" s="72"/>
      <c r="CV90" s="72"/>
      <c r="CW90" s="72"/>
      <c r="CX90" s="72"/>
      <c r="CY90" s="72"/>
      <c r="CZ90" s="72"/>
      <c r="DA90" s="72"/>
      <c r="DB90" s="72"/>
      <c r="DC90" s="72"/>
      <c r="DD90" s="72"/>
      <c r="DE90" s="72"/>
      <c r="DF90" s="72"/>
      <c r="DG90" s="72"/>
      <c r="DH90" s="72"/>
      <c r="DI90" s="72"/>
      <c r="DJ90" s="72"/>
      <c r="DK90" s="72"/>
      <c r="DL90" s="72"/>
      <c r="DM90" s="72"/>
      <c r="DN90" s="72"/>
      <c r="DO90" s="72"/>
      <c r="DP90" s="72"/>
      <c r="DQ90" s="72"/>
      <c r="DR90" s="72"/>
      <c r="DS90" s="72"/>
      <c r="DT90" s="72"/>
      <c r="DU90" s="72"/>
      <c r="DV90" s="72"/>
      <c r="DW90" s="72"/>
      <c r="DX90" s="72"/>
      <c r="DY90" s="72"/>
      <c r="DZ90" s="72"/>
      <c r="EA90" s="72"/>
      <c r="EB90" s="72"/>
      <c r="EC90" s="72"/>
      <c r="ED90" s="72"/>
      <c r="EE90" s="72"/>
      <c r="EF90" s="72"/>
      <c r="EG90" s="72"/>
      <c r="EH90" s="72"/>
      <c r="EI90" s="72"/>
      <c r="EJ90" s="72"/>
      <c r="EK90" s="72"/>
      <c r="EL90" s="72"/>
      <c r="EM90" s="72"/>
      <c r="EN90" s="72"/>
      <c r="EO90" s="72"/>
      <c r="EP90" s="72"/>
      <c r="EQ90" s="72"/>
      <c r="ER90" s="312">
        <f t="shared" si="22"/>
        <v>2</v>
      </c>
      <c r="ES90" s="72">
        <f t="shared" si="23"/>
        <v>1</v>
      </c>
      <c r="ET90" s="72" t="s">
        <v>1117</v>
      </c>
      <c r="EU90" s="7" t="s">
        <v>2433</v>
      </c>
      <c r="EV90" s="7" t="s">
        <v>1110</v>
      </c>
      <c r="EW90" s="7" t="s">
        <v>1803</v>
      </c>
      <c r="EX90" s="183" t="s">
        <v>1828</v>
      </c>
      <c r="EY90" s="313">
        <v>46179</v>
      </c>
      <c r="EZ90" s="313"/>
      <c r="FA90" s="183"/>
      <c r="FB90" s="313"/>
      <c r="FC90" s="7"/>
      <c r="FD90" s="7" t="s">
        <v>3119</v>
      </c>
      <c r="FE90" s="7">
        <f t="shared" si="24"/>
        <v>6330</v>
      </c>
      <c r="FF90" s="72">
        <f t="shared" si="25"/>
        <v>12667</v>
      </c>
      <c r="FG90" t="s">
        <v>3515</v>
      </c>
    </row>
    <row r="91" spans="1:163" ht="17.25">
      <c r="A91" s="72">
        <v>466775197</v>
      </c>
      <c r="B91" s="304" t="s">
        <v>446</v>
      </c>
      <c r="C91" s="72"/>
      <c r="D91" s="72"/>
      <c r="E91" s="72"/>
      <c r="F91" s="72"/>
      <c r="G91" s="306"/>
      <c r="H91" s="306"/>
      <c r="I91" s="72">
        <v>4058</v>
      </c>
      <c r="J91" s="72">
        <v>7870</v>
      </c>
      <c r="K91" s="258">
        <f t="shared" si="27"/>
        <v>4150</v>
      </c>
      <c r="L91" s="258">
        <f t="shared" si="15"/>
        <v>12455</v>
      </c>
      <c r="M91" s="315">
        <v>2</v>
      </c>
      <c r="N91" s="72" t="s">
        <v>1231</v>
      </c>
      <c r="O91" s="72" t="s">
        <v>1232</v>
      </c>
      <c r="P91" s="72" t="s">
        <v>230</v>
      </c>
      <c r="Q91" s="255">
        <v>94243</v>
      </c>
      <c r="R91" s="66">
        <v>338</v>
      </c>
      <c r="S91" s="66">
        <f t="shared" si="26"/>
        <v>0</v>
      </c>
      <c r="T91" s="66">
        <v>3108.34</v>
      </c>
      <c r="U91" s="4" t="s">
        <v>1500</v>
      </c>
      <c r="V91" s="5">
        <f t="shared" si="17"/>
        <v>0.2565168139731453</v>
      </c>
      <c r="W91" s="5">
        <f t="shared" si="18"/>
        <v>2.0866472943662978E-2</v>
      </c>
      <c r="X91" s="5" t="s">
        <v>1280</v>
      </c>
      <c r="Y91" s="72" t="str">
        <f t="shared" si="20"/>
        <v>PTP</v>
      </c>
      <c r="Z91" s="72" t="s">
        <v>1329</v>
      </c>
      <c r="AA91" s="72" t="s">
        <v>1329</v>
      </c>
      <c r="AB91" s="304"/>
      <c r="AC91" s="72">
        <v>26</v>
      </c>
      <c r="AD91" s="72" t="s">
        <v>3022</v>
      </c>
      <c r="AE91" s="308"/>
      <c r="AF91" s="309" t="s">
        <v>1129</v>
      </c>
      <c r="AG91" s="7" t="s">
        <v>1129</v>
      </c>
      <c r="AH91" s="72" t="s">
        <v>447</v>
      </c>
      <c r="AI91" s="7" t="s">
        <v>1129</v>
      </c>
      <c r="AJ91" s="7" t="s">
        <v>1129</v>
      </c>
      <c r="AK91" s="7" t="s">
        <v>1129</v>
      </c>
      <c r="AL91" s="7">
        <v>11316.34</v>
      </c>
      <c r="AM91" s="255">
        <v>94243</v>
      </c>
      <c r="AN91" s="258">
        <v>57</v>
      </c>
      <c r="AO91" s="306">
        <v>73</v>
      </c>
      <c r="AP91" s="306" t="str">
        <f t="shared" si="21"/>
        <v>FLOW</v>
      </c>
      <c r="AQ91" s="306"/>
      <c r="AR91" s="306"/>
      <c r="AS91" s="306"/>
      <c r="AT91" s="306"/>
      <c r="AU91" s="72" t="s">
        <v>1793</v>
      </c>
      <c r="AV91" s="310" t="s">
        <v>448</v>
      </c>
      <c r="AW91" s="304" t="s">
        <v>258</v>
      </c>
      <c r="AX91" s="311">
        <v>45897</v>
      </c>
      <c r="AY91" s="72">
        <v>36</v>
      </c>
      <c r="AZ91" s="72" t="s">
        <v>1742</v>
      </c>
      <c r="BA91" s="7" t="s">
        <v>3513</v>
      </c>
      <c r="BB91" s="7"/>
      <c r="BC91" s="7"/>
      <c r="BD91" s="72"/>
      <c r="BE91" s="72"/>
      <c r="BF91" s="72"/>
      <c r="BG91" s="183"/>
      <c r="BH91" s="72"/>
      <c r="BI91" s="72"/>
      <c r="BJ91" s="72"/>
      <c r="BK91" s="72"/>
      <c r="BL91" s="72">
        <v>1</v>
      </c>
      <c r="BM91" s="72"/>
      <c r="BN91" s="72"/>
      <c r="BO91" s="72"/>
      <c r="BP91" s="72"/>
      <c r="BQ91" s="72"/>
      <c r="BR91" s="72"/>
      <c r="BS91" s="72"/>
      <c r="BT91" s="72"/>
      <c r="BU91" s="72"/>
      <c r="BV91" s="72"/>
      <c r="BW91" s="72"/>
      <c r="BX91" s="72"/>
      <c r="BY91" s="72"/>
      <c r="BZ91" s="72"/>
      <c r="CA91" s="72"/>
      <c r="CB91" s="72"/>
      <c r="CC91" s="72"/>
      <c r="CD91" s="72"/>
      <c r="CE91" s="72"/>
      <c r="CF91" s="72"/>
      <c r="CG91" s="72"/>
      <c r="CH91" s="72"/>
      <c r="CI91" s="72"/>
      <c r="CJ91" s="72"/>
      <c r="CK91" s="72"/>
      <c r="CL91" s="72"/>
      <c r="CM91" s="72"/>
      <c r="CN91" s="72"/>
      <c r="CO91" s="72"/>
      <c r="CP91" s="72"/>
      <c r="CQ91" s="72"/>
      <c r="CR91" s="72"/>
      <c r="CS91" s="72"/>
      <c r="CT91" s="72"/>
      <c r="CU91" s="72"/>
      <c r="CV91" s="72"/>
      <c r="CW91" s="72"/>
      <c r="CX91" s="72"/>
      <c r="CY91" s="72"/>
      <c r="CZ91" s="72"/>
      <c r="DA91" s="72"/>
      <c r="DB91" s="72"/>
      <c r="DC91" s="72"/>
      <c r="DD91" s="72"/>
      <c r="DE91" s="72"/>
      <c r="DF91" s="72"/>
      <c r="DG91" s="72"/>
      <c r="DH91" s="72"/>
      <c r="DI91" s="72"/>
      <c r="DJ91" s="72"/>
      <c r="DK91" s="72"/>
      <c r="DL91" s="72"/>
      <c r="DM91" s="72"/>
      <c r="DN91" s="72"/>
      <c r="DO91" s="72"/>
      <c r="DP91" s="72"/>
      <c r="DQ91" s="72"/>
      <c r="DR91" s="72"/>
      <c r="DS91" s="72"/>
      <c r="DT91" s="72"/>
      <c r="DU91" s="72"/>
      <c r="DV91" s="72"/>
      <c r="DW91" s="72"/>
      <c r="DX91" s="72"/>
      <c r="DY91" s="72"/>
      <c r="DZ91" s="72"/>
      <c r="EA91" s="72"/>
      <c r="EB91" s="72"/>
      <c r="EC91" s="72"/>
      <c r="ED91" s="72"/>
      <c r="EE91" s="72"/>
      <c r="EF91" s="72"/>
      <c r="EG91" s="72"/>
      <c r="EH91" s="72"/>
      <c r="EI91" s="72"/>
      <c r="EJ91" s="72"/>
      <c r="EK91" s="72"/>
      <c r="EL91" s="72"/>
      <c r="EM91" s="72"/>
      <c r="EN91" s="72"/>
      <c r="EO91" s="72"/>
      <c r="EP91" s="72"/>
      <c r="EQ91" s="72"/>
      <c r="ER91" s="312">
        <f t="shared" si="22"/>
        <v>1</v>
      </c>
      <c r="ES91" s="72">
        <f t="shared" si="23"/>
        <v>1</v>
      </c>
      <c r="ET91" s="72" t="s">
        <v>1111</v>
      </c>
      <c r="EU91" s="7" t="s">
        <v>2434</v>
      </c>
      <c r="EV91" s="7" t="s">
        <v>1110</v>
      </c>
      <c r="EW91" s="7" t="s">
        <v>1806</v>
      </c>
      <c r="EX91" s="183" t="s">
        <v>1815</v>
      </c>
      <c r="EY91" s="313">
        <v>46188</v>
      </c>
      <c r="EZ91" s="313"/>
      <c r="FA91" s="183"/>
      <c r="FB91" s="313"/>
      <c r="FC91" s="7"/>
      <c r="FD91" s="7" t="s">
        <v>3120</v>
      </c>
      <c r="FE91" s="7">
        <f t="shared" si="24"/>
        <v>4150</v>
      </c>
      <c r="FF91" s="72">
        <f t="shared" si="25"/>
        <v>12455</v>
      </c>
      <c r="FG91" t="s">
        <v>3515</v>
      </c>
    </row>
    <row r="92" spans="1:163" ht="17.25">
      <c r="A92" s="72">
        <v>466601702</v>
      </c>
      <c r="B92" s="304" t="s">
        <v>108</v>
      </c>
      <c r="C92" s="72"/>
      <c r="D92" s="72"/>
      <c r="E92" s="72"/>
      <c r="F92" s="72"/>
      <c r="G92" s="306"/>
      <c r="H92" s="306"/>
      <c r="I92" s="72">
        <v>3698</v>
      </c>
      <c r="J92" s="72">
        <v>18483</v>
      </c>
      <c r="K92" s="258">
        <f t="shared" si="27"/>
        <v>4234</v>
      </c>
      <c r="L92" s="258">
        <f t="shared" si="15"/>
        <v>22995</v>
      </c>
      <c r="M92" s="315">
        <v>5</v>
      </c>
      <c r="N92" s="72" t="s">
        <v>1231</v>
      </c>
      <c r="O92" s="72" t="s">
        <v>1232</v>
      </c>
      <c r="P92" s="72" t="s">
        <v>97</v>
      </c>
      <c r="Q92" s="255">
        <v>93898</v>
      </c>
      <c r="R92" s="66">
        <v>543</v>
      </c>
      <c r="S92" s="66">
        <f t="shared" si="26"/>
        <v>0</v>
      </c>
      <c r="T92" s="66">
        <v>2250</v>
      </c>
      <c r="U92" s="4" t="s">
        <v>1231</v>
      </c>
      <c r="V92" s="5">
        <f t="shared" si="17"/>
        <v>0.60787105556758947</v>
      </c>
      <c r="W92" s="5">
        <f t="shared" si="18"/>
        <v>4.5706304540671996E-2</v>
      </c>
      <c r="X92" s="5" t="str">
        <f t="shared" si="19"/>
        <v>FLOW</v>
      </c>
      <c r="Y92" s="72" t="str">
        <f t="shared" si="20"/>
        <v>LMCB</v>
      </c>
      <c r="Z92" s="72" t="s">
        <v>1326</v>
      </c>
      <c r="AA92" s="72" t="s">
        <v>1326</v>
      </c>
      <c r="AB92" s="304"/>
      <c r="AC92" s="72"/>
      <c r="AD92" s="72"/>
      <c r="AE92" s="308"/>
      <c r="AF92" s="309" t="s">
        <v>1797</v>
      </c>
      <c r="AG92" s="7" t="s">
        <v>1129</v>
      </c>
      <c r="AH92" s="72" t="s">
        <v>1767</v>
      </c>
      <c r="AI92" s="7" t="s">
        <v>1129</v>
      </c>
      <c r="AJ92" s="7" t="s">
        <v>1129</v>
      </c>
      <c r="AK92" s="7" t="s">
        <v>1129</v>
      </c>
      <c r="AL92" s="7">
        <v>21276</v>
      </c>
      <c r="AM92" s="255">
        <v>93898</v>
      </c>
      <c r="AN92" s="258">
        <v>147</v>
      </c>
      <c r="AO92" s="306">
        <v>163</v>
      </c>
      <c r="AP92" s="306" t="str">
        <f t="shared" si="21"/>
        <v>FLOW</v>
      </c>
      <c r="AQ92" s="306"/>
      <c r="AR92" s="306"/>
      <c r="AS92" s="306"/>
      <c r="AT92" s="306"/>
      <c r="AU92" s="72" t="s">
        <v>943</v>
      </c>
      <c r="AV92" s="310" t="s">
        <v>109</v>
      </c>
      <c r="AW92" s="304" t="s">
        <v>110</v>
      </c>
      <c r="AX92" s="311">
        <v>45868</v>
      </c>
      <c r="AY92" s="72">
        <v>36</v>
      </c>
      <c r="AZ92" s="72" t="s">
        <v>1742</v>
      </c>
      <c r="BA92" s="7" t="s">
        <v>3513</v>
      </c>
      <c r="BB92" s="7"/>
      <c r="BC92" s="7"/>
      <c r="BD92" s="72"/>
      <c r="BE92" s="72"/>
      <c r="BF92" s="72"/>
      <c r="BG92" s="183"/>
      <c r="BH92" s="72"/>
      <c r="BI92" s="72"/>
      <c r="BJ92" s="72"/>
      <c r="BK92" s="72"/>
      <c r="BL92" s="72"/>
      <c r="BM92" s="72"/>
      <c r="BN92" s="72"/>
      <c r="BO92" s="72">
        <v>1</v>
      </c>
      <c r="BP92" s="72"/>
      <c r="BQ92" s="72"/>
      <c r="BR92" s="72"/>
      <c r="BS92" s="72"/>
      <c r="BT92" s="72"/>
      <c r="BU92" s="72"/>
      <c r="BV92" s="72"/>
      <c r="BW92" s="72"/>
      <c r="BX92" s="72"/>
      <c r="BY92" s="72"/>
      <c r="BZ92" s="72"/>
      <c r="CA92" s="72"/>
      <c r="CB92" s="72"/>
      <c r="CC92" s="72"/>
      <c r="CD92" s="72"/>
      <c r="CE92" s="72"/>
      <c r="CF92" s="72"/>
      <c r="CG92" s="72"/>
      <c r="CH92" s="72"/>
      <c r="CI92" s="72"/>
      <c r="CJ92" s="72"/>
      <c r="CK92" s="72"/>
      <c r="CL92" s="72"/>
      <c r="CM92" s="72"/>
      <c r="CN92" s="72"/>
      <c r="CO92" s="72"/>
      <c r="CP92" s="72"/>
      <c r="CQ92" s="72"/>
      <c r="CR92" s="72"/>
      <c r="CS92" s="72"/>
      <c r="CT92" s="72"/>
      <c r="CU92" s="72"/>
      <c r="CV92" s="72"/>
      <c r="CW92" s="72"/>
      <c r="CX92" s="72"/>
      <c r="CY92" s="72"/>
      <c r="CZ92" s="72"/>
      <c r="DA92" s="72"/>
      <c r="DB92" s="72"/>
      <c r="DC92" s="72"/>
      <c r="DD92" s="72"/>
      <c r="DE92" s="72"/>
      <c r="DF92" s="72"/>
      <c r="DG92" s="72"/>
      <c r="DH92" s="72"/>
      <c r="DI92" s="72"/>
      <c r="DJ92" s="72"/>
      <c r="DK92" s="72"/>
      <c r="DL92" s="72"/>
      <c r="DM92" s="72"/>
      <c r="DN92" s="72"/>
      <c r="DO92" s="72"/>
      <c r="DP92" s="72"/>
      <c r="DQ92" s="72"/>
      <c r="DR92" s="72"/>
      <c r="DS92" s="72"/>
      <c r="DT92" s="72"/>
      <c r="DU92" s="72"/>
      <c r="DV92" s="72"/>
      <c r="DW92" s="72"/>
      <c r="DX92" s="72"/>
      <c r="DY92" s="72"/>
      <c r="DZ92" s="72"/>
      <c r="EA92" s="72"/>
      <c r="EB92" s="72"/>
      <c r="EC92" s="72"/>
      <c r="ED92" s="72"/>
      <c r="EE92" s="72"/>
      <c r="EF92" s="72"/>
      <c r="EG92" s="72"/>
      <c r="EH92" s="72"/>
      <c r="EI92" s="72"/>
      <c r="EJ92" s="72"/>
      <c r="EK92" s="72"/>
      <c r="EL92" s="72"/>
      <c r="EM92" s="72"/>
      <c r="EN92" s="72"/>
      <c r="EO92" s="72"/>
      <c r="EP92" s="72"/>
      <c r="EQ92" s="72"/>
      <c r="ER92" s="312">
        <f t="shared" si="22"/>
        <v>1</v>
      </c>
      <c r="ES92" s="72">
        <f t="shared" si="23"/>
        <v>1</v>
      </c>
      <c r="ET92" s="72" t="s">
        <v>1120</v>
      </c>
      <c r="EU92" s="7" t="s">
        <v>2435</v>
      </c>
      <c r="EV92" s="7" t="s">
        <v>1110</v>
      </c>
      <c r="EW92" s="7" t="s">
        <v>1801</v>
      </c>
      <c r="EX92" s="183" t="s">
        <v>1861</v>
      </c>
      <c r="EY92" s="313">
        <v>46178</v>
      </c>
      <c r="EZ92" s="313"/>
      <c r="FA92" s="183"/>
      <c r="FB92" s="313"/>
      <c r="FC92" s="7"/>
      <c r="FD92" s="7" t="s">
        <v>3121</v>
      </c>
      <c r="FE92" s="7">
        <f t="shared" si="24"/>
        <v>4234</v>
      </c>
      <c r="FF92" s="72">
        <f t="shared" si="25"/>
        <v>22995</v>
      </c>
      <c r="FG92" t="s">
        <v>3515</v>
      </c>
    </row>
    <row r="93" spans="1:163" ht="17.25">
      <c r="A93" s="72">
        <v>468046860</v>
      </c>
      <c r="B93" s="304" t="s">
        <v>1411</v>
      </c>
      <c r="C93" s="72" t="s">
        <v>1775</v>
      </c>
      <c r="D93" s="72" t="s">
        <v>1789</v>
      </c>
      <c r="E93" s="72">
        <v>3153</v>
      </c>
      <c r="F93" s="72"/>
      <c r="G93" s="306"/>
      <c r="H93" s="306" t="s">
        <v>3547</v>
      </c>
      <c r="I93" s="72">
        <v>2700</v>
      </c>
      <c r="J93" s="72">
        <v>2788</v>
      </c>
      <c r="K93" s="258">
        <f t="shared" si="27"/>
        <v>2788</v>
      </c>
      <c r="L93" s="258">
        <f t="shared" si="15"/>
        <v>2335</v>
      </c>
      <c r="M93" s="307">
        <v>1</v>
      </c>
      <c r="N93" s="72" t="s">
        <v>1282</v>
      </c>
      <c r="O93" s="72" t="s">
        <v>1281</v>
      </c>
      <c r="P93" s="72" t="s">
        <v>34</v>
      </c>
      <c r="Q93" s="255">
        <v>93580</v>
      </c>
      <c r="R93" s="66">
        <v>0</v>
      </c>
      <c r="S93" s="66">
        <f t="shared" si="26"/>
        <v>0</v>
      </c>
      <c r="T93" s="66">
        <v>450</v>
      </c>
      <c r="U93" s="4" t="s">
        <v>1129</v>
      </c>
      <c r="V93" s="5">
        <f t="shared" si="17"/>
        <v>4.03571487777028E-2</v>
      </c>
      <c r="W93" s="5">
        <f t="shared" si="18"/>
        <v>5.120992524219368E-3</v>
      </c>
      <c r="X93" s="5" t="str">
        <f t="shared" si="19"/>
        <v>RB</v>
      </c>
      <c r="Y93" s="72" t="str">
        <f t="shared" si="20"/>
        <v>PAID</v>
      </c>
      <c r="Z93" s="72" t="s">
        <v>1129</v>
      </c>
      <c r="AA93" s="72" t="s">
        <v>1281</v>
      </c>
      <c r="AB93" s="304"/>
      <c r="AC93" s="72"/>
      <c r="AD93" s="72"/>
      <c r="AE93" s="308"/>
      <c r="AF93" s="309" t="s">
        <v>1129</v>
      </c>
      <c r="AG93" s="7" t="s">
        <v>1129</v>
      </c>
      <c r="AH93" s="72" t="s">
        <v>626</v>
      </c>
      <c r="AI93" s="7" t="s">
        <v>1129</v>
      </c>
      <c r="AJ93" s="7" t="s">
        <v>1129</v>
      </c>
      <c r="AK93" s="7" t="s">
        <v>1129</v>
      </c>
      <c r="AL93" s="7">
        <v>3238</v>
      </c>
      <c r="AM93" s="255">
        <v>93580</v>
      </c>
      <c r="AN93" s="258">
        <v>22</v>
      </c>
      <c r="AO93" s="306">
        <v>0</v>
      </c>
      <c r="AP93" s="306" t="str">
        <f t="shared" si="21"/>
        <v>RB</v>
      </c>
      <c r="AQ93" s="306"/>
      <c r="AR93" s="306"/>
      <c r="AS93" s="306"/>
      <c r="AT93" s="306"/>
      <c r="AU93" s="72" t="s">
        <v>1793</v>
      </c>
      <c r="AV93" s="310"/>
      <c r="AW93" s="304" t="s">
        <v>26</v>
      </c>
      <c r="AX93" s="311">
        <v>46120</v>
      </c>
      <c r="AY93" s="72">
        <v>48</v>
      </c>
      <c r="AZ93" s="72" t="s">
        <v>1742</v>
      </c>
      <c r="BA93" s="7" t="s">
        <v>3512</v>
      </c>
      <c r="BB93" s="7"/>
      <c r="BC93" s="7"/>
      <c r="BD93" s="72"/>
      <c r="BE93" s="72"/>
      <c r="BF93" s="72"/>
      <c r="BG93" s="183"/>
      <c r="BH93" s="72"/>
      <c r="BI93" s="72">
        <v>1</v>
      </c>
      <c r="BJ93" s="72"/>
      <c r="BK93" s="72"/>
      <c r="BL93" s="72"/>
      <c r="BM93" s="72"/>
      <c r="BN93" s="72"/>
      <c r="BO93" s="72"/>
      <c r="BP93" s="72"/>
      <c r="BQ93" s="72"/>
      <c r="BR93" s="72"/>
      <c r="BS93" s="72"/>
      <c r="BT93" s="72"/>
      <c r="BU93" s="72"/>
      <c r="BV93" s="72"/>
      <c r="BW93" s="72"/>
      <c r="BX93" s="72"/>
      <c r="BY93" s="72"/>
      <c r="BZ93" s="72"/>
      <c r="CA93" s="72"/>
      <c r="CB93" s="72"/>
      <c r="CC93" s="72"/>
      <c r="CD93" s="72"/>
      <c r="CE93" s="72"/>
      <c r="CF93" s="72"/>
      <c r="CG93" s="72"/>
      <c r="CH93" s="72"/>
      <c r="CI93" s="72"/>
      <c r="CJ93" s="72"/>
      <c r="CK93" s="72"/>
      <c r="CL93" s="72"/>
      <c r="CM93" s="72"/>
      <c r="CN93" s="72"/>
      <c r="CO93" s="72"/>
      <c r="CP93" s="72"/>
      <c r="CQ93" s="72"/>
      <c r="CR93" s="72"/>
      <c r="CS93" s="72"/>
      <c r="CT93" s="72"/>
      <c r="CU93" s="72"/>
      <c r="CV93" s="72"/>
      <c r="CW93" s="72"/>
      <c r="CX93" s="72"/>
      <c r="CY93" s="72"/>
      <c r="CZ93" s="72"/>
      <c r="DA93" s="72"/>
      <c r="DB93" s="72"/>
      <c r="DC93" s="72"/>
      <c r="DD93" s="72"/>
      <c r="DE93" s="72"/>
      <c r="DF93" s="72"/>
      <c r="DG93" s="72"/>
      <c r="DH93" s="72"/>
      <c r="DI93" s="72"/>
      <c r="DJ93" s="72"/>
      <c r="DK93" s="72"/>
      <c r="DL93" s="72"/>
      <c r="DM93" s="72"/>
      <c r="DN93" s="72"/>
      <c r="DO93" s="72"/>
      <c r="DP93" s="72"/>
      <c r="DQ93" s="72"/>
      <c r="DR93" s="72"/>
      <c r="DS93" s="72"/>
      <c r="DT93" s="72"/>
      <c r="DU93" s="72"/>
      <c r="DV93" s="72"/>
      <c r="DW93" s="72"/>
      <c r="DX93" s="72"/>
      <c r="DY93" s="72"/>
      <c r="DZ93" s="72"/>
      <c r="EA93" s="72"/>
      <c r="EB93" s="72"/>
      <c r="EC93" s="72"/>
      <c r="ED93" s="72"/>
      <c r="EE93" s="72"/>
      <c r="EF93" s="72"/>
      <c r="EG93" s="72"/>
      <c r="EH93" s="72"/>
      <c r="EI93" s="72"/>
      <c r="EJ93" s="72"/>
      <c r="EK93" s="72"/>
      <c r="EL93" s="72"/>
      <c r="EM93" s="72"/>
      <c r="EN93" s="72"/>
      <c r="EO93" s="72"/>
      <c r="EP93" s="72"/>
      <c r="EQ93" s="72"/>
      <c r="ER93" s="312">
        <f t="shared" si="22"/>
        <v>1</v>
      </c>
      <c r="ES93" s="72">
        <f t="shared" si="23"/>
        <v>1</v>
      </c>
      <c r="ET93" s="72" t="s">
        <v>1115</v>
      </c>
      <c r="EU93" s="7" t="s">
        <v>2436</v>
      </c>
      <c r="EV93" s="7" t="s">
        <v>1110</v>
      </c>
      <c r="EW93" s="7" t="s">
        <v>1806</v>
      </c>
      <c r="EX93" s="183" t="s">
        <v>1815</v>
      </c>
      <c r="EY93" s="313">
        <v>46188</v>
      </c>
      <c r="EZ93" s="313"/>
      <c r="FA93" s="183"/>
      <c r="FB93" s="313"/>
      <c r="FC93" s="7"/>
      <c r="FD93" s="7" t="s">
        <v>3122</v>
      </c>
      <c r="FE93" s="7">
        <f t="shared" si="24"/>
        <v>2788</v>
      </c>
      <c r="FF93" s="72">
        <f t="shared" si="25"/>
        <v>5488</v>
      </c>
      <c r="FG93" t="s">
        <v>3515</v>
      </c>
    </row>
    <row r="94" spans="1:163" ht="17.25">
      <c r="A94" s="72">
        <v>463343105</v>
      </c>
      <c r="B94" s="304" t="s">
        <v>186</v>
      </c>
      <c r="C94" s="72"/>
      <c r="D94" s="72"/>
      <c r="E94" s="72"/>
      <c r="F94" s="72"/>
      <c r="G94" s="306"/>
      <c r="H94" s="306"/>
      <c r="I94" s="72">
        <v>3923</v>
      </c>
      <c r="J94" s="72">
        <v>13015</v>
      </c>
      <c r="K94" s="258">
        <f t="shared" si="27"/>
        <v>2021</v>
      </c>
      <c r="L94" s="258">
        <f t="shared" si="15"/>
        <v>17905</v>
      </c>
      <c r="M94" s="315">
        <v>4</v>
      </c>
      <c r="N94" s="72" t="s">
        <v>1231</v>
      </c>
      <c r="O94" s="72" t="s">
        <v>1232</v>
      </c>
      <c r="P94" s="72" t="s">
        <v>65</v>
      </c>
      <c r="Q94" s="255">
        <v>93218</v>
      </c>
      <c r="R94" s="66">
        <v>775</v>
      </c>
      <c r="S94" s="66">
        <f t="shared" si="26"/>
        <v>0</v>
      </c>
      <c r="T94" s="66">
        <v>6300</v>
      </c>
      <c r="U94" s="4" t="s">
        <v>1231</v>
      </c>
      <c r="V94" s="5">
        <f t="shared" si="17"/>
        <v>0.65807289644412759</v>
      </c>
      <c r="W94" s="5">
        <f t="shared" si="18"/>
        <v>3.0605232642465945E-2</v>
      </c>
      <c r="X94" s="5" t="str">
        <f t="shared" si="19"/>
        <v>FLOW</v>
      </c>
      <c r="Y94" s="72" t="str">
        <f t="shared" si="20"/>
        <v>RTP</v>
      </c>
      <c r="Z94" s="72" t="s">
        <v>1329</v>
      </c>
      <c r="AA94" s="72" t="s">
        <v>1330</v>
      </c>
      <c r="AB94" s="304" t="s">
        <v>3504</v>
      </c>
      <c r="AC94" s="72"/>
      <c r="AD94" s="72" t="s">
        <v>3019</v>
      </c>
      <c r="AE94" s="308"/>
      <c r="AF94" s="309" t="s">
        <v>1797</v>
      </c>
      <c r="AG94" s="7" t="s">
        <v>1129</v>
      </c>
      <c r="AH94" s="72" t="s">
        <v>187</v>
      </c>
      <c r="AI94" s="7" t="s">
        <v>1129</v>
      </c>
      <c r="AJ94" s="7" t="s">
        <v>1129</v>
      </c>
      <c r="AK94" s="7" t="s">
        <v>1129</v>
      </c>
      <c r="AL94" s="7">
        <v>20090</v>
      </c>
      <c r="AM94" s="255">
        <v>93218</v>
      </c>
      <c r="AN94" s="258">
        <v>116</v>
      </c>
      <c r="AO94" s="306">
        <v>132</v>
      </c>
      <c r="AP94" s="306" t="str">
        <f t="shared" si="21"/>
        <v>FLOW</v>
      </c>
      <c r="AQ94" s="306"/>
      <c r="AR94" s="306"/>
      <c r="AS94" s="306"/>
      <c r="AT94" s="306"/>
      <c r="AU94" s="72" t="s">
        <v>943</v>
      </c>
      <c r="AV94" s="310" t="s">
        <v>188</v>
      </c>
      <c r="AW94" s="304" t="s">
        <v>189</v>
      </c>
      <c r="AX94" s="311">
        <v>45472</v>
      </c>
      <c r="AY94" s="72">
        <v>48</v>
      </c>
      <c r="AZ94" s="72" t="s">
        <v>1742</v>
      </c>
      <c r="BA94" s="7" t="s">
        <v>3512</v>
      </c>
      <c r="BB94" s="7"/>
      <c r="BC94" s="7"/>
      <c r="BD94" s="72"/>
      <c r="BE94" s="72"/>
      <c r="BF94" s="72"/>
      <c r="BG94" s="183"/>
      <c r="BH94" s="72"/>
      <c r="BI94" s="72"/>
      <c r="BJ94" s="72"/>
      <c r="BK94" s="72"/>
      <c r="BL94" s="72"/>
      <c r="BM94" s="72"/>
      <c r="BN94" s="72"/>
      <c r="BO94" s="72"/>
      <c r="BP94" s="72"/>
      <c r="BQ94" s="72"/>
      <c r="BR94" s="72">
        <v>1</v>
      </c>
      <c r="BS94" s="72"/>
      <c r="BT94" s="72"/>
      <c r="BU94" s="72"/>
      <c r="BV94" s="72"/>
      <c r="BW94" s="72"/>
      <c r="BX94" s="72"/>
      <c r="BY94" s="72"/>
      <c r="BZ94" s="72"/>
      <c r="CA94" s="72"/>
      <c r="CB94" s="72"/>
      <c r="CC94" s="72"/>
      <c r="CD94" s="72"/>
      <c r="CE94" s="72"/>
      <c r="CF94" s="72"/>
      <c r="CG94" s="72"/>
      <c r="CH94" s="72"/>
      <c r="CI94" s="72"/>
      <c r="CJ94" s="72"/>
      <c r="CK94" s="72"/>
      <c r="CL94" s="72"/>
      <c r="CM94" s="72"/>
      <c r="CN94" s="72"/>
      <c r="CO94" s="72"/>
      <c r="CP94" s="72"/>
      <c r="CQ94" s="72"/>
      <c r="CR94" s="72"/>
      <c r="CS94" s="72"/>
      <c r="CT94" s="72"/>
      <c r="CU94" s="72"/>
      <c r="CV94" s="72">
        <v>1</v>
      </c>
      <c r="CW94" s="72"/>
      <c r="CX94" s="72"/>
      <c r="CY94" s="72"/>
      <c r="CZ94" s="72"/>
      <c r="DA94" s="72"/>
      <c r="DB94" s="72"/>
      <c r="DC94" s="72"/>
      <c r="DD94" s="72"/>
      <c r="DE94" s="72"/>
      <c r="DF94" s="72"/>
      <c r="DG94" s="72"/>
      <c r="DH94" s="72"/>
      <c r="DI94" s="72"/>
      <c r="DJ94" s="72"/>
      <c r="DK94" s="72"/>
      <c r="DL94" s="72"/>
      <c r="DM94" s="72"/>
      <c r="DN94" s="72"/>
      <c r="DO94" s="72"/>
      <c r="DP94" s="72"/>
      <c r="DQ94" s="72"/>
      <c r="DR94" s="72"/>
      <c r="DS94" s="72"/>
      <c r="DT94" s="72"/>
      <c r="DU94" s="72"/>
      <c r="DV94" s="72"/>
      <c r="DW94" s="72"/>
      <c r="DX94" s="72"/>
      <c r="DY94" s="72"/>
      <c r="DZ94" s="72"/>
      <c r="EA94" s="72"/>
      <c r="EB94" s="72"/>
      <c r="EC94" s="72"/>
      <c r="ED94" s="72"/>
      <c r="EE94" s="72"/>
      <c r="EF94" s="72"/>
      <c r="EG94" s="72"/>
      <c r="EH94" s="72"/>
      <c r="EI94" s="72"/>
      <c r="EJ94" s="72"/>
      <c r="EK94" s="72"/>
      <c r="EL94" s="72"/>
      <c r="EM94" s="72"/>
      <c r="EN94" s="72"/>
      <c r="EO94" s="72"/>
      <c r="EP94" s="72"/>
      <c r="EQ94" s="72"/>
      <c r="ER94" s="312">
        <f t="shared" si="22"/>
        <v>2</v>
      </c>
      <c r="ES94" s="72">
        <f t="shared" si="23"/>
        <v>1</v>
      </c>
      <c r="ET94" s="72" t="s">
        <v>1118</v>
      </c>
      <c r="EU94" s="7" t="s">
        <v>2437</v>
      </c>
      <c r="EV94" s="7" t="s">
        <v>1110</v>
      </c>
      <c r="EW94" s="7" t="s">
        <v>1806</v>
      </c>
      <c r="EX94" s="183" t="s">
        <v>1818</v>
      </c>
      <c r="EY94" s="313">
        <v>46181</v>
      </c>
      <c r="EZ94" s="313"/>
      <c r="FA94" s="183"/>
      <c r="FB94" s="313"/>
      <c r="FC94" s="7"/>
      <c r="FD94" s="7" t="s">
        <v>3123</v>
      </c>
      <c r="FE94" s="7">
        <f t="shared" si="24"/>
        <v>2021</v>
      </c>
      <c r="FF94" s="72">
        <f t="shared" si="25"/>
        <v>17905</v>
      </c>
      <c r="FG94" t="s">
        <v>3515</v>
      </c>
    </row>
    <row r="95" spans="1:163" ht="17.25">
      <c r="A95" s="72">
        <v>459582628</v>
      </c>
      <c r="B95" s="304" t="s">
        <v>1514</v>
      </c>
      <c r="C95" s="72" t="s">
        <v>1775</v>
      </c>
      <c r="D95" s="72" t="s">
        <v>1792</v>
      </c>
      <c r="E95" s="72">
        <v>17875</v>
      </c>
      <c r="F95" s="72"/>
      <c r="G95" s="306"/>
      <c r="H95" s="306"/>
      <c r="I95" s="72">
        <v>5832</v>
      </c>
      <c r="J95" s="72">
        <v>11511</v>
      </c>
      <c r="K95" s="258">
        <f t="shared" si="27"/>
        <v>6041</v>
      </c>
      <c r="L95" s="258">
        <f t="shared" si="15"/>
        <v>-529</v>
      </c>
      <c r="M95" s="315">
        <v>2</v>
      </c>
      <c r="N95" s="72" t="s">
        <v>1282</v>
      </c>
      <c r="O95" s="72" t="s">
        <v>1281</v>
      </c>
      <c r="P95" s="72" t="s">
        <v>18</v>
      </c>
      <c r="Q95" s="255">
        <v>93200</v>
      </c>
      <c r="R95" s="66">
        <v>362</v>
      </c>
      <c r="S95" s="66">
        <f t="shared" si="26"/>
        <v>0</v>
      </c>
      <c r="T95" s="66">
        <v>0</v>
      </c>
      <c r="U95" s="4" t="s">
        <v>1129</v>
      </c>
      <c r="V95" s="5">
        <f t="shared" si="17"/>
        <v>0.16523114427655536</v>
      </c>
      <c r="W95" s="5">
        <f t="shared" si="18"/>
        <v>2.0635540871464082E-2</v>
      </c>
      <c r="X95" s="5" t="str">
        <f t="shared" si="19"/>
        <v>RB</v>
      </c>
      <c r="Y95" s="72" t="str">
        <f t="shared" si="20"/>
        <v>PAID</v>
      </c>
      <c r="Z95" s="72" t="s">
        <v>1129</v>
      </c>
      <c r="AA95" s="72" t="s">
        <v>1281</v>
      </c>
      <c r="AB95" s="304"/>
      <c r="AC95" s="72"/>
      <c r="AD95" s="72" t="s">
        <v>3022</v>
      </c>
      <c r="AE95" s="308"/>
      <c r="AF95" s="309" t="s">
        <v>1129</v>
      </c>
      <c r="AG95" s="7" t="s">
        <v>1129</v>
      </c>
      <c r="AH95" s="72" t="s">
        <v>240</v>
      </c>
      <c r="AI95" s="7" t="s">
        <v>1129</v>
      </c>
      <c r="AJ95" s="7" t="s">
        <v>1129</v>
      </c>
      <c r="AK95" s="7" t="s">
        <v>1129</v>
      </c>
      <c r="AL95" s="7">
        <v>11873</v>
      </c>
      <c r="AM95" s="255">
        <v>93200</v>
      </c>
      <c r="AN95" s="258">
        <v>57</v>
      </c>
      <c r="AO95" s="306">
        <v>12</v>
      </c>
      <c r="AP95" s="306" t="str">
        <f t="shared" si="21"/>
        <v>STABLE</v>
      </c>
      <c r="AQ95" s="306"/>
      <c r="AR95" s="306"/>
      <c r="AS95" s="306"/>
      <c r="AT95" s="306"/>
      <c r="AU95" s="72" t="s">
        <v>1793</v>
      </c>
      <c r="AV95" s="310" t="s">
        <v>1627</v>
      </c>
      <c r="AW95" s="304" t="s">
        <v>117</v>
      </c>
      <c r="AX95" s="311">
        <v>45168</v>
      </c>
      <c r="AY95" s="72">
        <v>48</v>
      </c>
      <c r="AZ95" s="72" t="s">
        <v>1742</v>
      </c>
      <c r="BA95" s="7" t="s">
        <v>3512</v>
      </c>
      <c r="BB95" s="7"/>
      <c r="BC95" s="7"/>
      <c r="BD95" s="72"/>
      <c r="BE95" s="72"/>
      <c r="BF95" s="72"/>
      <c r="BG95" s="183"/>
      <c r="BH95" s="72"/>
      <c r="BI95" s="72"/>
      <c r="BJ95" s="72"/>
      <c r="BK95" s="72"/>
      <c r="BL95" s="72"/>
      <c r="BM95" s="72"/>
      <c r="BN95" s="72"/>
      <c r="BO95" s="72"/>
      <c r="BP95" s="72"/>
      <c r="BQ95" s="72"/>
      <c r="BR95" s="72">
        <v>1</v>
      </c>
      <c r="BS95" s="72"/>
      <c r="BT95" s="72"/>
      <c r="BU95" s="72"/>
      <c r="BV95" s="72"/>
      <c r="BW95" s="72"/>
      <c r="BX95" s="72"/>
      <c r="BY95" s="72"/>
      <c r="BZ95" s="72"/>
      <c r="CA95" s="72"/>
      <c r="CB95" s="72"/>
      <c r="CC95" s="72"/>
      <c r="CD95" s="72"/>
      <c r="CE95" s="72"/>
      <c r="CF95" s="72"/>
      <c r="CG95" s="72"/>
      <c r="CH95" s="72"/>
      <c r="CI95" s="72"/>
      <c r="CJ95" s="72"/>
      <c r="CK95" s="72"/>
      <c r="CL95" s="72"/>
      <c r="CM95" s="72"/>
      <c r="CN95" s="72"/>
      <c r="CO95" s="72"/>
      <c r="CP95" s="72"/>
      <c r="CQ95" s="72"/>
      <c r="CR95" s="72"/>
      <c r="CS95" s="72"/>
      <c r="CT95" s="72"/>
      <c r="CU95" s="72"/>
      <c r="CV95" s="72"/>
      <c r="CW95" s="72"/>
      <c r="CX95" s="72"/>
      <c r="CY95" s="72"/>
      <c r="CZ95" s="72"/>
      <c r="DA95" s="72"/>
      <c r="DB95" s="72"/>
      <c r="DC95" s="72"/>
      <c r="DD95" s="72"/>
      <c r="DE95" s="72"/>
      <c r="DF95" s="72"/>
      <c r="DG95" s="72"/>
      <c r="DH95" s="72"/>
      <c r="DI95" s="72"/>
      <c r="DJ95" s="72"/>
      <c r="DK95" s="72"/>
      <c r="DL95" s="72"/>
      <c r="DM95" s="72"/>
      <c r="DN95" s="72"/>
      <c r="DO95" s="72"/>
      <c r="DP95" s="72"/>
      <c r="DQ95" s="72"/>
      <c r="DR95" s="72"/>
      <c r="DS95" s="72"/>
      <c r="DT95" s="72"/>
      <c r="DU95" s="72"/>
      <c r="DV95" s="72"/>
      <c r="DW95" s="72"/>
      <c r="DX95" s="72"/>
      <c r="DY95" s="72"/>
      <c r="DZ95" s="72"/>
      <c r="EA95" s="72"/>
      <c r="EB95" s="72"/>
      <c r="EC95" s="72"/>
      <c r="ED95" s="72"/>
      <c r="EE95" s="72"/>
      <c r="EF95" s="72"/>
      <c r="EG95" s="72"/>
      <c r="EH95" s="72"/>
      <c r="EI95" s="72"/>
      <c r="EJ95" s="72"/>
      <c r="EK95" s="72"/>
      <c r="EL95" s="72"/>
      <c r="EM95" s="72"/>
      <c r="EN95" s="72"/>
      <c r="EO95" s="72"/>
      <c r="EP95" s="72"/>
      <c r="EQ95" s="72"/>
      <c r="ER95" s="312">
        <f t="shared" si="22"/>
        <v>1</v>
      </c>
      <c r="ES95" s="72">
        <f t="shared" si="23"/>
        <v>1</v>
      </c>
      <c r="ET95" s="72" t="s">
        <v>1113</v>
      </c>
      <c r="EU95" s="7" t="s">
        <v>2438</v>
      </c>
      <c r="EV95" s="7" t="s">
        <v>1110</v>
      </c>
      <c r="EW95" s="7" t="s">
        <v>1801</v>
      </c>
      <c r="EX95" s="183" t="s">
        <v>1862</v>
      </c>
      <c r="EY95" s="313">
        <v>46179</v>
      </c>
      <c r="EZ95" s="313"/>
      <c r="FA95" s="183"/>
      <c r="FB95" s="313"/>
      <c r="FC95" s="7"/>
      <c r="FD95" s="7" t="s">
        <v>3124</v>
      </c>
      <c r="FE95" s="7">
        <f t="shared" si="24"/>
        <v>6041</v>
      </c>
      <c r="FF95" s="72">
        <f t="shared" si="25"/>
        <v>17346</v>
      </c>
      <c r="FG95" t="s">
        <v>3515</v>
      </c>
    </row>
    <row r="96" spans="1:163" ht="17.25">
      <c r="A96" s="72">
        <v>467169041</v>
      </c>
      <c r="B96" s="304" t="s">
        <v>633</v>
      </c>
      <c r="C96" s="72"/>
      <c r="D96" s="72"/>
      <c r="E96" s="72"/>
      <c r="F96" s="72"/>
      <c r="G96" s="306"/>
      <c r="H96" s="306"/>
      <c r="I96" s="72">
        <v>2999</v>
      </c>
      <c r="J96" s="72">
        <v>2751</v>
      </c>
      <c r="K96" s="258">
        <f t="shared" si="27"/>
        <v>2807</v>
      </c>
      <c r="L96" s="258">
        <f t="shared" si="15"/>
        <v>5857</v>
      </c>
      <c r="M96" s="307">
        <v>1</v>
      </c>
      <c r="N96" s="72" t="s">
        <v>1231</v>
      </c>
      <c r="O96" s="72" t="s">
        <v>1232</v>
      </c>
      <c r="P96" s="72" t="s">
        <v>34</v>
      </c>
      <c r="Q96" s="255">
        <v>93009</v>
      </c>
      <c r="R96" s="66">
        <v>56</v>
      </c>
      <c r="S96" s="66">
        <f t="shared" si="26"/>
        <v>0</v>
      </c>
      <c r="T96" s="66">
        <v>2617</v>
      </c>
      <c r="U96" s="4" t="s">
        <v>1478</v>
      </c>
      <c r="V96" s="5">
        <f t="shared" si="17"/>
        <v>4.0110900306319294E-2</v>
      </c>
      <c r="W96" s="5">
        <f t="shared" si="18"/>
        <v>5.089745604671075E-3</v>
      </c>
      <c r="X96" s="5" t="s">
        <v>1280</v>
      </c>
      <c r="Y96" s="72" t="str">
        <f t="shared" si="20"/>
        <v>PTP</v>
      </c>
      <c r="Z96" s="72" t="s">
        <v>1329</v>
      </c>
      <c r="AA96" s="72" t="s">
        <v>1329</v>
      </c>
      <c r="AB96" s="304"/>
      <c r="AC96" s="72">
        <v>23</v>
      </c>
      <c r="AD96" s="72" t="s">
        <v>3019</v>
      </c>
      <c r="AE96" s="308"/>
      <c r="AF96" s="309" t="s">
        <v>1129</v>
      </c>
      <c r="AG96" s="7" t="s">
        <v>1129</v>
      </c>
      <c r="AH96" s="72" t="s">
        <v>626</v>
      </c>
      <c r="AI96" s="7" t="s">
        <v>1129</v>
      </c>
      <c r="AJ96" s="7" t="s">
        <v>1129</v>
      </c>
      <c r="AK96" s="7" t="s">
        <v>1129</v>
      </c>
      <c r="AL96" s="7">
        <v>5424</v>
      </c>
      <c r="AM96" s="255">
        <v>93009</v>
      </c>
      <c r="AN96" s="258">
        <v>22</v>
      </c>
      <c r="AO96" s="306">
        <v>38</v>
      </c>
      <c r="AP96" s="306" t="str">
        <f t="shared" si="21"/>
        <v>FLOW</v>
      </c>
      <c r="AQ96" s="306"/>
      <c r="AR96" s="306"/>
      <c r="AS96" s="306"/>
      <c r="AT96" s="306"/>
      <c r="AU96" s="72" t="s">
        <v>1793</v>
      </c>
      <c r="AV96" s="310" t="s">
        <v>634</v>
      </c>
      <c r="AW96" s="304" t="s">
        <v>635</v>
      </c>
      <c r="AX96" s="311">
        <v>45957</v>
      </c>
      <c r="AY96" s="72">
        <v>48</v>
      </c>
      <c r="AZ96" s="72" t="s">
        <v>1742</v>
      </c>
      <c r="BA96" s="7" t="s">
        <v>3512</v>
      </c>
      <c r="BB96" s="7"/>
      <c r="BC96" s="7"/>
      <c r="BD96" s="72"/>
      <c r="BE96" s="72"/>
      <c r="BF96" s="72"/>
      <c r="BG96" s="183"/>
      <c r="BH96" s="72"/>
      <c r="BI96" s="72">
        <v>1</v>
      </c>
      <c r="BJ96" s="72"/>
      <c r="BK96" s="72"/>
      <c r="BL96" s="72"/>
      <c r="BM96" s="72"/>
      <c r="BN96" s="72"/>
      <c r="BO96" s="72"/>
      <c r="BP96" s="72"/>
      <c r="BQ96" s="72"/>
      <c r="BR96" s="72"/>
      <c r="BS96" s="72"/>
      <c r="BT96" s="72"/>
      <c r="BU96" s="72"/>
      <c r="BV96" s="72"/>
      <c r="BW96" s="72"/>
      <c r="BX96" s="72"/>
      <c r="BY96" s="72"/>
      <c r="BZ96" s="72"/>
      <c r="CA96" s="72"/>
      <c r="CB96" s="72"/>
      <c r="CC96" s="72"/>
      <c r="CD96" s="72"/>
      <c r="CE96" s="72"/>
      <c r="CF96" s="72"/>
      <c r="CG96" s="72"/>
      <c r="CH96" s="72"/>
      <c r="CI96" s="72"/>
      <c r="CJ96" s="72"/>
      <c r="CK96" s="72"/>
      <c r="CL96" s="72"/>
      <c r="CM96" s="72"/>
      <c r="CN96" s="72"/>
      <c r="CO96" s="72"/>
      <c r="CP96" s="72"/>
      <c r="CQ96" s="72"/>
      <c r="CR96" s="72"/>
      <c r="CS96" s="72"/>
      <c r="CT96" s="72"/>
      <c r="CU96" s="72"/>
      <c r="CV96" s="72"/>
      <c r="CW96" s="72"/>
      <c r="CX96" s="72"/>
      <c r="CY96" s="72"/>
      <c r="CZ96" s="72"/>
      <c r="DA96" s="72"/>
      <c r="DB96" s="72"/>
      <c r="DC96" s="72"/>
      <c r="DD96" s="72"/>
      <c r="DE96" s="72"/>
      <c r="DF96" s="72"/>
      <c r="DG96" s="72"/>
      <c r="DH96" s="72"/>
      <c r="DI96" s="72"/>
      <c r="DJ96" s="72"/>
      <c r="DK96" s="72"/>
      <c r="DL96" s="72"/>
      <c r="DM96" s="72"/>
      <c r="DN96" s="72"/>
      <c r="DO96" s="72"/>
      <c r="DP96" s="72"/>
      <c r="DQ96" s="72"/>
      <c r="DR96" s="72"/>
      <c r="DS96" s="72"/>
      <c r="DT96" s="72"/>
      <c r="DU96" s="72"/>
      <c r="DV96" s="72"/>
      <c r="DW96" s="72"/>
      <c r="DX96" s="72"/>
      <c r="DY96" s="72"/>
      <c r="DZ96" s="72"/>
      <c r="EA96" s="72"/>
      <c r="EB96" s="72"/>
      <c r="EC96" s="72"/>
      <c r="ED96" s="72"/>
      <c r="EE96" s="72"/>
      <c r="EF96" s="72"/>
      <c r="EG96" s="72"/>
      <c r="EH96" s="72"/>
      <c r="EI96" s="72"/>
      <c r="EJ96" s="72"/>
      <c r="EK96" s="72"/>
      <c r="EL96" s="72"/>
      <c r="EM96" s="72"/>
      <c r="EN96" s="72"/>
      <c r="EO96" s="72"/>
      <c r="EP96" s="72"/>
      <c r="EQ96" s="72"/>
      <c r="ER96" s="312">
        <f t="shared" si="22"/>
        <v>1</v>
      </c>
      <c r="ES96" s="72">
        <f t="shared" si="23"/>
        <v>1</v>
      </c>
      <c r="ET96" s="72" t="s">
        <v>1115</v>
      </c>
      <c r="EU96" s="7" t="s">
        <v>2439</v>
      </c>
      <c r="EV96" s="7" t="s">
        <v>1110</v>
      </c>
      <c r="EW96" s="7" t="s">
        <v>1801</v>
      </c>
      <c r="EX96" s="183" t="s">
        <v>1863</v>
      </c>
      <c r="EY96" s="313">
        <v>46176</v>
      </c>
      <c r="EZ96" s="313"/>
      <c r="FA96" s="183"/>
      <c r="FB96" s="313"/>
      <c r="FC96" s="7"/>
      <c r="FD96" s="7" t="s">
        <v>3098</v>
      </c>
      <c r="FE96" s="7">
        <f t="shared" si="24"/>
        <v>2807</v>
      </c>
      <c r="FF96" s="72">
        <f t="shared" si="25"/>
        <v>5857</v>
      </c>
      <c r="FG96" t="s">
        <v>3515</v>
      </c>
    </row>
    <row r="97" spans="1:163" ht="17.25">
      <c r="A97" s="72">
        <v>466835999</v>
      </c>
      <c r="B97" s="304" t="s">
        <v>1393</v>
      </c>
      <c r="C97" s="72" t="s">
        <v>1775</v>
      </c>
      <c r="D97" s="72" t="s">
        <v>1742</v>
      </c>
      <c r="E97" s="72">
        <v>10000</v>
      </c>
      <c r="F97" s="72"/>
      <c r="G97" s="306"/>
      <c r="H97" s="306"/>
      <c r="I97" s="72">
        <v>3876</v>
      </c>
      <c r="J97" s="72">
        <v>11606</v>
      </c>
      <c r="K97" s="258">
        <f t="shared" si="27"/>
        <v>4195</v>
      </c>
      <c r="L97" s="258">
        <f t="shared" si="15"/>
        <v>5807</v>
      </c>
      <c r="M97" s="315">
        <v>3</v>
      </c>
      <c r="N97" s="72" t="s">
        <v>1282</v>
      </c>
      <c r="O97" s="72" t="s">
        <v>1281</v>
      </c>
      <c r="P97" s="72" t="s">
        <v>203</v>
      </c>
      <c r="Q97" s="255">
        <v>92694</v>
      </c>
      <c r="R97" s="66">
        <v>341</v>
      </c>
      <c r="S97" s="66">
        <f t="shared" si="26"/>
        <v>0</v>
      </c>
      <c r="T97" s="66">
        <v>3150</v>
      </c>
      <c r="U97" s="4" t="s">
        <v>1231</v>
      </c>
      <c r="V97" s="5">
        <f t="shared" si="17"/>
        <v>0.38760334981221134</v>
      </c>
      <c r="W97" s="5">
        <f t="shared" si="18"/>
        <v>2.4791981410812177E-2</v>
      </c>
      <c r="X97" s="5" t="str">
        <f t="shared" si="19"/>
        <v>RB</v>
      </c>
      <c r="Y97" s="72" t="str">
        <f t="shared" si="20"/>
        <v>PAID</v>
      </c>
      <c r="Z97" s="72" t="s">
        <v>1326</v>
      </c>
      <c r="AA97" s="72" t="s">
        <v>1281</v>
      </c>
      <c r="AB97" s="304"/>
      <c r="AC97" s="72"/>
      <c r="AD97" s="72" t="s">
        <v>3019</v>
      </c>
      <c r="AE97" s="308"/>
      <c r="AF97" s="309" t="s">
        <v>1797</v>
      </c>
      <c r="AG97" s="7" t="s">
        <v>1129</v>
      </c>
      <c r="AH97" s="72" t="s">
        <v>504</v>
      </c>
      <c r="AI97" s="7" t="s">
        <v>1129</v>
      </c>
      <c r="AJ97" s="7" t="s">
        <v>1129</v>
      </c>
      <c r="AK97" s="7" t="s">
        <v>1129</v>
      </c>
      <c r="AL97" s="7">
        <v>15097</v>
      </c>
      <c r="AM97" s="255">
        <v>92694</v>
      </c>
      <c r="AN97" s="258">
        <v>88</v>
      </c>
      <c r="AO97" s="306">
        <v>12</v>
      </c>
      <c r="AP97" s="306" t="str">
        <f t="shared" si="21"/>
        <v>STABLE</v>
      </c>
      <c r="AQ97" s="306"/>
      <c r="AR97" s="306"/>
      <c r="AS97" s="306"/>
      <c r="AT97" s="306"/>
      <c r="AU97" s="72" t="s">
        <v>1793</v>
      </c>
      <c r="AV97" s="310" t="s">
        <v>1394</v>
      </c>
      <c r="AW97" s="304" t="s">
        <v>303</v>
      </c>
      <c r="AX97" s="311">
        <v>45906</v>
      </c>
      <c r="AY97" s="72">
        <v>36</v>
      </c>
      <c r="AZ97" s="72" t="s">
        <v>1742</v>
      </c>
      <c r="BA97" s="7" t="s">
        <v>3512</v>
      </c>
      <c r="BB97" s="7"/>
      <c r="BC97" s="7">
        <v>1</v>
      </c>
      <c r="BD97" s="72"/>
      <c r="BE97" s="72"/>
      <c r="BF97" s="72">
        <v>1</v>
      </c>
      <c r="BG97" s="183"/>
      <c r="BH97" s="72"/>
      <c r="BI97" s="72"/>
      <c r="BJ97" s="72"/>
      <c r="BK97" s="72"/>
      <c r="BL97" s="72"/>
      <c r="BM97" s="72"/>
      <c r="BN97" s="72"/>
      <c r="BO97" s="72"/>
      <c r="BP97" s="72"/>
      <c r="BQ97" s="72"/>
      <c r="BR97" s="72"/>
      <c r="BS97" s="72"/>
      <c r="BT97" s="72"/>
      <c r="BU97" s="72"/>
      <c r="BV97" s="72"/>
      <c r="BW97" s="72"/>
      <c r="BX97" s="72"/>
      <c r="BY97" s="72"/>
      <c r="BZ97" s="72"/>
      <c r="CA97" s="72"/>
      <c r="CB97" s="72"/>
      <c r="CC97" s="72"/>
      <c r="CD97" s="72"/>
      <c r="CE97" s="72"/>
      <c r="CF97" s="72"/>
      <c r="CG97" s="72"/>
      <c r="CH97" s="72"/>
      <c r="CI97" s="72"/>
      <c r="CJ97" s="72"/>
      <c r="CK97" s="72"/>
      <c r="CL97" s="72"/>
      <c r="CM97" s="72"/>
      <c r="CN97" s="72"/>
      <c r="CO97" s="72"/>
      <c r="CP97" s="72"/>
      <c r="CQ97" s="72"/>
      <c r="CR97" s="72"/>
      <c r="CS97" s="72"/>
      <c r="CT97" s="72"/>
      <c r="CU97" s="72"/>
      <c r="CV97" s="72"/>
      <c r="CW97" s="72"/>
      <c r="CX97" s="72"/>
      <c r="CY97" s="72"/>
      <c r="CZ97" s="72"/>
      <c r="DA97" s="72"/>
      <c r="DB97" s="72"/>
      <c r="DC97" s="72"/>
      <c r="DD97" s="72"/>
      <c r="DE97" s="72"/>
      <c r="DF97" s="72"/>
      <c r="DG97" s="72"/>
      <c r="DH97" s="72"/>
      <c r="DI97" s="72"/>
      <c r="DJ97" s="72"/>
      <c r="DK97" s="72"/>
      <c r="DL97" s="72"/>
      <c r="DM97" s="72"/>
      <c r="DN97" s="72"/>
      <c r="DO97" s="72"/>
      <c r="DP97" s="72"/>
      <c r="DQ97" s="72"/>
      <c r="DR97" s="72"/>
      <c r="DS97" s="72"/>
      <c r="DT97" s="72"/>
      <c r="DU97" s="72"/>
      <c r="DV97" s="72"/>
      <c r="DW97" s="72"/>
      <c r="DX97" s="72"/>
      <c r="DY97" s="72"/>
      <c r="DZ97" s="72"/>
      <c r="EA97" s="72"/>
      <c r="EB97" s="72"/>
      <c r="EC97" s="72"/>
      <c r="ED97" s="72"/>
      <c r="EE97" s="72"/>
      <c r="EF97" s="72"/>
      <c r="EG97" s="72"/>
      <c r="EH97" s="72"/>
      <c r="EI97" s="72"/>
      <c r="EJ97" s="72"/>
      <c r="EK97" s="72"/>
      <c r="EL97" s="72"/>
      <c r="EM97" s="72"/>
      <c r="EN97" s="72"/>
      <c r="EO97" s="72"/>
      <c r="EP97" s="72"/>
      <c r="EQ97" s="72"/>
      <c r="ER97" s="312">
        <f t="shared" si="22"/>
        <v>2</v>
      </c>
      <c r="ES97" s="72">
        <f t="shared" si="23"/>
        <v>1</v>
      </c>
      <c r="ET97" s="72" t="s">
        <v>1123</v>
      </c>
      <c r="EU97" s="7" t="s">
        <v>2440</v>
      </c>
      <c r="EV97" s="7" t="s">
        <v>1110</v>
      </c>
      <c r="EW97" s="7" t="s">
        <v>1806</v>
      </c>
      <c r="EX97" s="183" t="s">
        <v>1864</v>
      </c>
      <c r="EY97" s="313">
        <v>46175</v>
      </c>
      <c r="EZ97" s="313"/>
      <c r="FA97" s="183"/>
      <c r="FB97" s="313"/>
      <c r="FC97" s="7"/>
      <c r="FD97" s="7" t="s">
        <v>3125</v>
      </c>
      <c r="FE97" s="7">
        <f t="shared" si="24"/>
        <v>4195</v>
      </c>
      <c r="FF97" s="72">
        <f t="shared" si="25"/>
        <v>15807</v>
      </c>
      <c r="FG97" t="s">
        <v>3515</v>
      </c>
    </row>
    <row r="98" spans="1:163" ht="17.25">
      <c r="A98" s="72">
        <v>460840552</v>
      </c>
      <c r="B98" s="304" t="s">
        <v>1515</v>
      </c>
      <c r="C98" s="72"/>
      <c r="D98" s="72"/>
      <c r="E98" s="72"/>
      <c r="F98" s="72"/>
      <c r="G98" s="306"/>
      <c r="H98" s="306"/>
      <c r="I98" s="72">
        <v>9086</v>
      </c>
      <c r="J98" s="72">
        <v>36344</v>
      </c>
      <c r="K98" s="258">
        <f t="shared" si="27"/>
        <v>9988</v>
      </c>
      <c r="L98" s="258">
        <f t="shared" si="15"/>
        <v>46816</v>
      </c>
      <c r="M98" s="315">
        <v>4</v>
      </c>
      <c r="N98" s="72" t="s">
        <v>1231</v>
      </c>
      <c r="O98" s="72" t="s">
        <v>1232</v>
      </c>
      <c r="P98" s="72" t="s">
        <v>333</v>
      </c>
      <c r="Q98" s="255">
        <v>92396</v>
      </c>
      <c r="R98" s="66">
        <v>902</v>
      </c>
      <c r="S98" s="66">
        <f t="shared" si="26"/>
        <v>0</v>
      </c>
      <c r="T98" s="66">
        <v>1800</v>
      </c>
      <c r="U98" s="4" t="s">
        <v>1129</v>
      </c>
      <c r="V98" s="5">
        <f t="shared" si="17"/>
        <v>0.33377206029903872</v>
      </c>
      <c r="W98" s="5">
        <f t="shared" si="18"/>
        <v>3.0335354494124347E-2</v>
      </c>
      <c r="X98" s="5" t="str">
        <f t="shared" si="19"/>
        <v>FLOW</v>
      </c>
      <c r="Y98" s="72" t="str">
        <f t="shared" si="20"/>
        <v>NC</v>
      </c>
      <c r="Z98" s="72" t="s">
        <v>1129</v>
      </c>
      <c r="AA98" s="72" t="s">
        <v>1315</v>
      </c>
      <c r="AB98" s="304" t="s">
        <v>3023</v>
      </c>
      <c r="AC98" s="72"/>
      <c r="AD98" s="72" t="s">
        <v>3021</v>
      </c>
      <c r="AE98" s="308"/>
      <c r="AF98" s="309" t="s">
        <v>1797</v>
      </c>
      <c r="AG98" s="7" t="s">
        <v>1129</v>
      </c>
      <c r="AH98" s="72" t="s">
        <v>508</v>
      </c>
      <c r="AI98" s="7" t="s">
        <v>1129</v>
      </c>
      <c r="AJ98" s="7" t="s">
        <v>1129</v>
      </c>
      <c r="AK98" s="7" t="s">
        <v>1129</v>
      </c>
      <c r="AL98" s="7">
        <v>39046</v>
      </c>
      <c r="AM98" s="255">
        <v>92396</v>
      </c>
      <c r="AN98" s="258">
        <v>116</v>
      </c>
      <c r="AO98" s="306">
        <v>132</v>
      </c>
      <c r="AP98" s="306" t="str">
        <f t="shared" si="21"/>
        <v>FLOW</v>
      </c>
      <c r="AQ98" s="306"/>
      <c r="AR98" s="306"/>
      <c r="AS98" s="306"/>
      <c r="AT98" s="306"/>
      <c r="AU98" s="72" t="s">
        <v>943</v>
      </c>
      <c r="AV98" s="310" t="s">
        <v>1628</v>
      </c>
      <c r="AW98" s="304" t="s">
        <v>1726</v>
      </c>
      <c r="AX98" s="311">
        <v>45252</v>
      </c>
      <c r="AY98" s="72">
        <v>36</v>
      </c>
      <c r="AZ98" s="72" t="s">
        <v>1742</v>
      </c>
      <c r="BA98" s="7" t="s">
        <v>3513</v>
      </c>
      <c r="BB98" s="7"/>
      <c r="BC98" s="7"/>
      <c r="BD98" s="72"/>
      <c r="BE98" s="72"/>
      <c r="BF98" s="72"/>
      <c r="BG98" s="183"/>
      <c r="BH98" s="72"/>
      <c r="BI98" s="72"/>
      <c r="BJ98" s="72"/>
      <c r="BK98" s="72"/>
      <c r="BL98" s="72"/>
      <c r="BM98" s="72"/>
      <c r="BN98" s="72"/>
      <c r="BO98" s="72"/>
      <c r="BP98" s="72"/>
      <c r="BQ98" s="72"/>
      <c r="BR98" s="72"/>
      <c r="BS98" s="72"/>
      <c r="BT98" s="72"/>
      <c r="BU98" s="72"/>
      <c r="BV98" s="72"/>
      <c r="BW98" s="72"/>
      <c r="BX98" s="72"/>
      <c r="BY98" s="72"/>
      <c r="BZ98" s="72"/>
      <c r="CA98" s="72"/>
      <c r="CB98" s="72"/>
      <c r="CC98" s="72"/>
      <c r="CD98" s="72">
        <v>1</v>
      </c>
      <c r="CE98" s="72"/>
      <c r="CF98" s="72"/>
      <c r="CG98" s="72"/>
      <c r="CH98" s="72"/>
      <c r="CI98" s="72"/>
      <c r="CJ98" s="72"/>
      <c r="CK98" s="72"/>
      <c r="CL98" s="72"/>
      <c r="CM98" s="72"/>
      <c r="CN98" s="72"/>
      <c r="CO98" s="72"/>
      <c r="CP98" s="72"/>
      <c r="CQ98" s="72"/>
      <c r="CR98" s="72"/>
      <c r="CS98" s="72"/>
      <c r="CT98" s="72"/>
      <c r="CU98" s="72"/>
      <c r="CV98" s="72"/>
      <c r="CW98" s="72"/>
      <c r="CX98" s="72"/>
      <c r="CY98" s="72"/>
      <c r="CZ98" s="72"/>
      <c r="DA98" s="72"/>
      <c r="DB98" s="72"/>
      <c r="DC98" s="72"/>
      <c r="DD98" s="72"/>
      <c r="DE98" s="72"/>
      <c r="DF98" s="72"/>
      <c r="DG98" s="72"/>
      <c r="DH98" s="72"/>
      <c r="DI98" s="72"/>
      <c r="DJ98" s="72"/>
      <c r="DK98" s="72"/>
      <c r="DL98" s="72"/>
      <c r="DM98" s="72"/>
      <c r="DN98" s="72"/>
      <c r="DO98" s="72"/>
      <c r="DP98" s="72"/>
      <c r="DQ98" s="72"/>
      <c r="DR98" s="72"/>
      <c r="DS98" s="72"/>
      <c r="DT98" s="72"/>
      <c r="DU98" s="72"/>
      <c r="DV98" s="72"/>
      <c r="DW98" s="72"/>
      <c r="DX98" s="72"/>
      <c r="DY98" s="72"/>
      <c r="DZ98" s="72"/>
      <c r="EA98" s="72"/>
      <c r="EB98" s="72"/>
      <c r="EC98" s="72"/>
      <c r="ED98" s="72"/>
      <c r="EE98" s="72"/>
      <c r="EF98" s="72"/>
      <c r="EG98" s="72"/>
      <c r="EH98" s="72"/>
      <c r="EI98" s="72"/>
      <c r="EJ98" s="72"/>
      <c r="EK98" s="72"/>
      <c r="EL98" s="72"/>
      <c r="EM98" s="72"/>
      <c r="EN98" s="72"/>
      <c r="EO98" s="72"/>
      <c r="EP98" s="72"/>
      <c r="EQ98" s="72"/>
      <c r="ER98" s="312">
        <f t="shared" si="22"/>
        <v>1</v>
      </c>
      <c r="ES98" s="72">
        <f t="shared" si="23"/>
        <v>1</v>
      </c>
      <c r="ET98" s="72" t="s">
        <v>1125</v>
      </c>
      <c r="EU98" s="7" t="s">
        <v>2441</v>
      </c>
      <c r="EV98" s="7" t="s">
        <v>1110</v>
      </c>
      <c r="EW98" s="7" t="s">
        <v>1848</v>
      </c>
      <c r="EX98" s="183" t="s">
        <v>1809</v>
      </c>
      <c r="EY98" s="313">
        <v>46183</v>
      </c>
      <c r="EZ98" s="313"/>
      <c r="FA98" s="183"/>
      <c r="FB98" s="313"/>
      <c r="FC98" s="7"/>
      <c r="FD98" s="7" t="s">
        <v>3126</v>
      </c>
      <c r="FE98" s="7">
        <f t="shared" si="24"/>
        <v>9988</v>
      </c>
      <c r="FF98" s="72">
        <f t="shared" si="25"/>
        <v>46816</v>
      </c>
      <c r="FG98" t="s">
        <v>3515</v>
      </c>
    </row>
    <row r="99" spans="1:163" ht="17.25">
      <c r="A99" s="72">
        <v>466785163</v>
      </c>
      <c r="B99" s="304" t="s">
        <v>564</v>
      </c>
      <c r="C99" s="72" t="s">
        <v>1775</v>
      </c>
      <c r="D99" s="72" t="s">
        <v>1787</v>
      </c>
      <c r="E99" s="72">
        <v>7600</v>
      </c>
      <c r="F99" s="72"/>
      <c r="G99" s="306"/>
      <c r="H99" s="306"/>
      <c r="I99" s="72">
        <v>3720</v>
      </c>
      <c r="J99" s="72">
        <v>10820</v>
      </c>
      <c r="K99" s="258">
        <f t="shared" si="27"/>
        <v>3791</v>
      </c>
      <c r="L99" s="258">
        <f t="shared" si="15"/>
        <v>7244</v>
      </c>
      <c r="M99" s="315">
        <v>3</v>
      </c>
      <c r="N99" s="72" t="s">
        <v>1280</v>
      </c>
      <c r="O99" s="72" t="s">
        <v>1281</v>
      </c>
      <c r="P99" s="72" t="s">
        <v>230</v>
      </c>
      <c r="Q99" s="255">
        <v>92240</v>
      </c>
      <c r="R99" s="66">
        <v>411</v>
      </c>
      <c r="S99" s="66">
        <f t="shared" si="26"/>
        <v>0</v>
      </c>
      <c r="T99" s="66">
        <v>0</v>
      </c>
      <c r="U99" s="4" t="s">
        <v>1277</v>
      </c>
      <c r="V99" s="5">
        <f t="shared" si="17"/>
        <v>0.26360484193854727</v>
      </c>
      <c r="W99" s="5">
        <f t="shared" si="18"/>
        <v>2.4670554354470787E-2</v>
      </c>
      <c r="X99" s="5" t="str">
        <f t="shared" si="19"/>
        <v>STABLE</v>
      </c>
      <c r="Y99" s="72" t="str">
        <f t="shared" si="20"/>
        <v>PAID</v>
      </c>
      <c r="Z99" s="72" t="s">
        <v>1281</v>
      </c>
      <c r="AA99" s="72" t="s">
        <v>1281</v>
      </c>
      <c r="AB99" s="304"/>
      <c r="AC99" s="72"/>
      <c r="AD99" s="72"/>
      <c r="AE99" s="308"/>
      <c r="AF99" s="309" t="s">
        <v>1797</v>
      </c>
      <c r="AG99" s="7" t="s">
        <v>1129</v>
      </c>
      <c r="AH99" s="72" t="s">
        <v>552</v>
      </c>
      <c r="AI99" s="7" t="s">
        <v>1129</v>
      </c>
      <c r="AJ99" s="7" t="s">
        <v>1129</v>
      </c>
      <c r="AK99" s="7" t="s">
        <v>1129</v>
      </c>
      <c r="AL99" s="7">
        <v>11231</v>
      </c>
      <c r="AM99" s="255">
        <v>92240</v>
      </c>
      <c r="AN99" s="258">
        <v>88</v>
      </c>
      <c r="AO99" s="306">
        <v>43</v>
      </c>
      <c r="AP99" s="306" t="str">
        <f t="shared" si="21"/>
        <v>STABLE</v>
      </c>
      <c r="AQ99" s="306"/>
      <c r="AR99" s="306"/>
      <c r="AS99" s="306"/>
      <c r="AT99" s="306"/>
      <c r="AU99" s="72" t="s">
        <v>1793</v>
      </c>
      <c r="AV99" s="310" t="s">
        <v>565</v>
      </c>
      <c r="AW99" s="304" t="s">
        <v>452</v>
      </c>
      <c r="AX99" s="311">
        <v>45898</v>
      </c>
      <c r="AY99" s="72">
        <v>36</v>
      </c>
      <c r="AZ99" s="72" t="s">
        <v>1742</v>
      </c>
      <c r="BA99" s="7" t="s">
        <v>3513</v>
      </c>
      <c r="BB99" s="7"/>
      <c r="BC99" s="7"/>
      <c r="BD99" s="72"/>
      <c r="BE99" s="72"/>
      <c r="BF99" s="72"/>
      <c r="BG99" s="183"/>
      <c r="BH99" s="72"/>
      <c r="BI99" s="72">
        <v>2</v>
      </c>
      <c r="BJ99" s="72"/>
      <c r="BK99" s="72"/>
      <c r="BL99" s="72"/>
      <c r="BM99" s="72"/>
      <c r="BN99" s="72"/>
      <c r="BO99" s="72"/>
      <c r="BP99" s="72"/>
      <c r="BQ99" s="72"/>
      <c r="BR99" s="72"/>
      <c r="BS99" s="72"/>
      <c r="BT99" s="72"/>
      <c r="BU99" s="72"/>
      <c r="BV99" s="72"/>
      <c r="BW99" s="72"/>
      <c r="BX99" s="72"/>
      <c r="BY99" s="72"/>
      <c r="BZ99" s="72"/>
      <c r="CA99" s="72"/>
      <c r="CB99" s="72"/>
      <c r="CC99" s="72"/>
      <c r="CD99" s="72"/>
      <c r="CE99" s="72"/>
      <c r="CF99" s="72"/>
      <c r="CG99" s="72"/>
      <c r="CH99" s="72"/>
      <c r="CI99" s="72"/>
      <c r="CJ99" s="72"/>
      <c r="CK99" s="72"/>
      <c r="CL99" s="72"/>
      <c r="CM99" s="72"/>
      <c r="CN99" s="72"/>
      <c r="CO99" s="72"/>
      <c r="CP99" s="72"/>
      <c r="CQ99" s="72"/>
      <c r="CR99" s="72"/>
      <c r="CS99" s="72"/>
      <c r="CT99" s="72"/>
      <c r="CU99" s="72"/>
      <c r="CV99" s="72"/>
      <c r="CW99" s="72"/>
      <c r="CX99" s="72"/>
      <c r="CY99" s="72"/>
      <c r="CZ99" s="72"/>
      <c r="DA99" s="72"/>
      <c r="DB99" s="72"/>
      <c r="DC99" s="72"/>
      <c r="DD99" s="72"/>
      <c r="DE99" s="72"/>
      <c r="DF99" s="72"/>
      <c r="DG99" s="72"/>
      <c r="DH99" s="72"/>
      <c r="DI99" s="72"/>
      <c r="DJ99" s="72"/>
      <c r="DK99" s="72"/>
      <c r="DL99" s="72"/>
      <c r="DM99" s="72"/>
      <c r="DN99" s="72"/>
      <c r="DO99" s="72"/>
      <c r="DP99" s="72"/>
      <c r="DQ99" s="72"/>
      <c r="DR99" s="72"/>
      <c r="DS99" s="72"/>
      <c r="DT99" s="72"/>
      <c r="DU99" s="72"/>
      <c r="DV99" s="72"/>
      <c r="DW99" s="72"/>
      <c r="DX99" s="72"/>
      <c r="DY99" s="72"/>
      <c r="DZ99" s="72"/>
      <c r="EA99" s="72"/>
      <c r="EB99" s="72"/>
      <c r="EC99" s="72"/>
      <c r="ED99" s="72"/>
      <c r="EE99" s="72"/>
      <c r="EF99" s="72"/>
      <c r="EG99" s="72"/>
      <c r="EH99" s="72"/>
      <c r="EI99" s="72"/>
      <c r="EJ99" s="72"/>
      <c r="EK99" s="72"/>
      <c r="EL99" s="72"/>
      <c r="EM99" s="72"/>
      <c r="EN99" s="72"/>
      <c r="EO99" s="72"/>
      <c r="EP99" s="72"/>
      <c r="EQ99" s="72"/>
      <c r="ER99" s="312">
        <f t="shared" si="22"/>
        <v>2</v>
      </c>
      <c r="ES99" s="72">
        <f t="shared" si="23"/>
        <v>1</v>
      </c>
      <c r="ET99" s="72" t="s">
        <v>1111</v>
      </c>
      <c r="EU99" s="7" t="s">
        <v>2442</v>
      </c>
      <c r="EV99" s="7" t="s">
        <v>1110</v>
      </c>
      <c r="EW99" s="7" t="s">
        <v>1820</v>
      </c>
      <c r="EX99" s="183" t="s">
        <v>1865</v>
      </c>
      <c r="EY99" s="313">
        <v>46176</v>
      </c>
      <c r="EZ99" s="313"/>
      <c r="FA99" s="183"/>
      <c r="FB99" s="313"/>
      <c r="FC99" s="7"/>
      <c r="FD99" s="7" t="s">
        <v>3127</v>
      </c>
      <c r="FE99" s="7">
        <f t="shared" si="24"/>
        <v>3791</v>
      </c>
      <c r="FF99" s="72">
        <f t="shared" si="25"/>
        <v>14844</v>
      </c>
      <c r="FG99" t="s">
        <v>3515</v>
      </c>
    </row>
    <row r="100" spans="1:163" ht="17.25">
      <c r="A100" s="72">
        <v>465222064</v>
      </c>
      <c r="B100" s="304" t="s">
        <v>999</v>
      </c>
      <c r="C100" s="72"/>
      <c r="D100" s="72"/>
      <c r="E100" s="72"/>
      <c r="F100" s="72"/>
      <c r="G100" s="306"/>
      <c r="H100" s="306"/>
      <c r="I100" s="72">
        <v>3538</v>
      </c>
      <c r="J100" s="72">
        <v>3484</v>
      </c>
      <c r="K100" s="258">
        <f t="shared" si="27"/>
        <v>3538</v>
      </c>
      <c r="L100" s="258">
        <f t="shared" si="15"/>
        <v>7176</v>
      </c>
      <c r="M100" s="307">
        <v>1</v>
      </c>
      <c r="N100" s="72" t="s">
        <v>1231</v>
      </c>
      <c r="O100" s="72" t="s">
        <v>1232</v>
      </c>
      <c r="P100" s="72" t="s">
        <v>333</v>
      </c>
      <c r="Q100" s="255">
        <v>91274</v>
      </c>
      <c r="R100" s="66">
        <v>54</v>
      </c>
      <c r="S100" s="66">
        <f t="shared" si="26"/>
        <v>0</v>
      </c>
      <c r="T100" s="66">
        <v>3103</v>
      </c>
      <c r="U100" s="4" t="s">
        <v>1504</v>
      </c>
      <c r="V100" s="5">
        <f t="shared" si="17"/>
        <v>5.2137508763652952E-2</v>
      </c>
      <c r="W100" s="5">
        <f t="shared" si="18"/>
        <v>4.994800936691586E-3</v>
      </c>
      <c r="X100" s="5" t="s">
        <v>1280</v>
      </c>
      <c r="Y100" s="72" t="str">
        <f t="shared" si="20"/>
        <v>MPTP</v>
      </c>
      <c r="Z100" s="72" t="s">
        <v>1315</v>
      </c>
      <c r="AA100" s="72" t="s">
        <v>1327</v>
      </c>
      <c r="AB100" s="304" t="s">
        <v>3023</v>
      </c>
      <c r="AC100" s="72"/>
      <c r="AD100" s="72" t="s">
        <v>3022</v>
      </c>
      <c r="AE100" s="308"/>
      <c r="AF100" s="309" t="s">
        <v>1129</v>
      </c>
      <c r="AG100" s="7" t="s">
        <v>1129</v>
      </c>
      <c r="AH100" s="72" t="s">
        <v>884</v>
      </c>
      <c r="AI100" s="7" t="s">
        <v>1129</v>
      </c>
      <c r="AJ100" s="7" t="s">
        <v>1129</v>
      </c>
      <c r="AK100" s="7" t="s">
        <v>1129</v>
      </c>
      <c r="AL100" s="7">
        <v>6641</v>
      </c>
      <c r="AM100" s="255">
        <v>91274</v>
      </c>
      <c r="AN100" s="258">
        <v>27</v>
      </c>
      <c r="AO100" s="306">
        <v>43</v>
      </c>
      <c r="AP100" s="306" t="str">
        <f t="shared" si="21"/>
        <v>FLOW</v>
      </c>
      <c r="AQ100" s="306"/>
      <c r="AR100" s="306"/>
      <c r="AS100" s="306"/>
      <c r="AT100" s="306"/>
      <c r="AU100" s="72" t="s">
        <v>1793</v>
      </c>
      <c r="AV100" s="310" t="s">
        <v>1067</v>
      </c>
      <c r="AW100" s="304" t="s">
        <v>62</v>
      </c>
      <c r="AX100" s="311">
        <v>45672</v>
      </c>
      <c r="AY100" s="72">
        <v>48</v>
      </c>
      <c r="AZ100" s="72" t="s">
        <v>1742</v>
      </c>
      <c r="BA100" s="7" t="s">
        <v>3513</v>
      </c>
      <c r="BB100" s="7"/>
      <c r="BC100" s="7"/>
      <c r="BD100" s="72"/>
      <c r="BE100" s="72"/>
      <c r="BF100" s="72"/>
      <c r="BG100" s="183"/>
      <c r="BH100" s="72"/>
      <c r="BI100" s="72">
        <v>1</v>
      </c>
      <c r="BJ100" s="72"/>
      <c r="BK100" s="72"/>
      <c r="BL100" s="72"/>
      <c r="BM100" s="72"/>
      <c r="BN100" s="72"/>
      <c r="BO100" s="72"/>
      <c r="BP100" s="72"/>
      <c r="BQ100" s="72"/>
      <c r="BR100" s="72"/>
      <c r="BS100" s="72"/>
      <c r="BT100" s="72"/>
      <c r="BU100" s="72"/>
      <c r="BV100" s="72"/>
      <c r="BW100" s="72"/>
      <c r="BX100" s="72"/>
      <c r="BY100" s="72"/>
      <c r="BZ100" s="72"/>
      <c r="CA100" s="72"/>
      <c r="CB100" s="72"/>
      <c r="CC100" s="72"/>
      <c r="CD100" s="72"/>
      <c r="CE100" s="72"/>
      <c r="CF100" s="72"/>
      <c r="CG100" s="72"/>
      <c r="CH100" s="72"/>
      <c r="CI100" s="72"/>
      <c r="CJ100" s="72"/>
      <c r="CK100" s="72"/>
      <c r="CL100" s="72"/>
      <c r="CM100" s="72">
        <v>1</v>
      </c>
      <c r="CN100" s="72"/>
      <c r="CO100" s="72"/>
      <c r="CP100" s="72"/>
      <c r="CQ100" s="72"/>
      <c r="CR100" s="72"/>
      <c r="CS100" s="72"/>
      <c r="CT100" s="72"/>
      <c r="CU100" s="72"/>
      <c r="CV100" s="72"/>
      <c r="CW100" s="72"/>
      <c r="CX100" s="72"/>
      <c r="CY100" s="72"/>
      <c r="CZ100" s="72"/>
      <c r="DA100" s="72"/>
      <c r="DB100" s="72"/>
      <c r="DC100" s="72"/>
      <c r="DD100" s="72"/>
      <c r="DE100" s="72"/>
      <c r="DF100" s="72"/>
      <c r="DG100" s="72"/>
      <c r="DH100" s="72"/>
      <c r="DI100" s="72"/>
      <c r="DJ100" s="72"/>
      <c r="DK100" s="72"/>
      <c r="DL100" s="72"/>
      <c r="DM100" s="72"/>
      <c r="DN100" s="72"/>
      <c r="DO100" s="72"/>
      <c r="DP100" s="72"/>
      <c r="DQ100" s="72"/>
      <c r="DR100" s="72"/>
      <c r="DS100" s="72"/>
      <c r="DT100" s="72"/>
      <c r="DU100" s="72"/>
      <c r="DV100" s="72"/>
      <c r="DW100" s="72"/>
      <c r="DX100" s="72"/>
      <c r="DY100" s="72"/>
      <c r="DZ100" s="72"/>
      <c r="EA100" s="72"/>
      <c r="EB100" s="72"/>
      <c r="EC100" s="72"/>
      <c r="ED100" s="72"/>
      <c r="EE100" s="72"/>
      <c r="EF100" s="72"/>
      <c r="EG100" s="72"/>
      <c r="EH100" s="72"/>
      <c r="EI100" s="72"/>
      <c r="EJ100" s="72"/>
      <c r="EK100" s="72"/>
      <c r="EL100" s="72"/>
      <c r="EM100" s="72"/>
      <c r="EN100" s="72"/>
      <c r="EO100" s="72"/>
      <c r="EP100" s="72"/>
      <c r="EQ100" s="72"/>
      <c r="ER100" s="312">
        <f t="shared" si="22"/>
        <v>2</v>
      </c>
      <c r="ES100" s="72">
        <f t="shared" si="23"/>
        <v>1</v>
      </c>
      <c r="ET100" s="72" t="s">
        <v>1125</v>
      </c>
      <c r="EU100" s="7" t="s">
        <v>2443</v>
      </c>
      <c r="EV100" s="7" t="s">
        <v>1110</v>
      </c>
      <c r="EW100" s="7" t="s">
        <v>1848</v>
      </c>
      <c r="EX100" s="183" t="s">
        <v>1809</v>
      </c>
      <c r="EY100" s="313">
        <v>46176</v>
      </c>
      <c r="EZ100" s="313"/>
      <c r="FA100" s="183"/>
      <c r="FB100" s="313"/>
      <c r="FC100" s="7" t="s">
        <v>3622</v>
      </c>
      <c r="FD100" s="7" t="s">
        <v>3109</v>
      </c>
      <c r="FE100" s="7">
        <f t="shared" si="24"/>
        <v>3538</v>
      </c>
      <c r="FF100" s="72">
        <f t="shared" si="25"/>
        <v>7176</v>
      </c>
      <c r="FG100" t="s">
        <v>3515</v>
      </c>
    </row>
    <row r="101" spans="1:163" ht="17.25">
      <c r="A101" s="72">
        <v>464425420</v>
      </c>
      <c r="B101" s="304" t="s">
        <v>136</v>
      </c>
      <c r="C101" s="72"/>
      <c r="D101" s="72"/>
      <c r="E101" s="72"/>
      <c r="F101" s="72"/>
      <c r="G101" s="306"/>
      <c r="H101" s="306"/>
      <c r="I101" s="72">
        <v>10801</v>
      </c>
      <c r="J101" s="72">
        <v>32379</v>
      </c>
      <c r="K101" s="258">
        <f t="shared" si="27"/>
        <v>11576</v>
      </c>
      <c r="L101" s="258">
        <f t="shared" si="15"/>
        <v>44410</v>
      </c>
      <c r="M101" s="315">
        <v>3</v>
      </c>
      <c r="N101" s="72" t="s">
        <v>1231</v>
      </c>
      <c r="O101" s="72" t="s">
        <v>1232</v>
      </c>
      <c r="P101" s="72" t="s">
        <v>113</v>
      </c>
      <c r="Q101" s="255">
        <v>91033</v>
      </c>
      <c r="R101" s="66">
        <v>799</v>
      </c>
      <c r="S101" s="66">
        <f t="shared" si="26"/>
        <v>0</v>
      </c>
      <c r="T101" s="66">
        <v>0</v>
      </c>
      <c r="U101" s="4" t="s">
        <v>1231</v>
      </c>
      <c r="V101" s="5">
        <f t="shared" si="17"/>
        <v>0.51756157673977654</v>
      </c>
      <c r="W101" s="5">
        <f t="shared" si="18"/>
        <v>2.4347729559307665E-2</v>
      </c>
      <c r="X101" s="5" t="str">
        <f t="shared" si="19"/>
        <v>FLOW</v>
      </c>
      <c r="Y101" s="72" t="str">
        <f t="shared" si="20"/>
        <v>NC</v>
      </c>
      <c r="Z101" s="72" t="s">
        <v>1315</v>
      </c>
      <c r="AA101" s="72" t="s">
        <v>1315</v>
      </c>
      <c r="AB101" s="304" t="s">
        <v>3024</v>
      </c>
      <c r="AC101" s="72"/>
      <c r="AD101" s="72" t="s">
        <v>3021</v>
      </c>
      <c r="AE101" s="308"/>
      <c r="AF101" s="309" t="s">
        <v>1797</v>
      </c>
      <c r="AG101" s="7" t="s">
        <v>1129</v>
      </c>
      <c r="AH101" s="72" t="s">
        <v>112</v>
      </c>
      <c r="AI101" s="7" t="s">
        <v>1129</v>
      </c>
      <c r="AJ101" s="7" t="s">
        <v>1129</v>
      </c>
      <c r="AK101" s="7" t="s">
        <v>1129</v>
      </c>
      <c r="AL101" s="7">
        <v>33178</v>
      </c>
      <c r="AM101" s="255">
        <v>91033</v>
      </c>
      <c r="AN101" s="258">
        <v>88</v>
      </c>
      <c r="AO101" s="306">
        <v>104</v>
      </c>
      <c r="AP101" s="306" t="str">
        <f t="shared" si="21"/>
        <v>FLOW</v>
      </c>
      <c r="AQ101" s="306"/>
      <c r="AR101" s="306"/>
      <c r="AS101" s="306"/>
      <c r="AT101" s="306"/>
      <c r="AU101" s="72" t="s">
        <v>1793</v>
      </c>
      <c r="AV101" s="310" t="s">
        <v>137</v>
      </c>
      <c r="AW101" s="304" t="s">
        <v>138</v>
      </c>
      <c r="AX101" s="311">
        <v>45589</v>
      </c>
      <c r="AY101" s="72">
        <v>24</v>
      </c>
      <c r="AZ101" s="72" t="s">
        <v>1742</v>
      </c>
      <c r="BA101" s="7" t="s">
        <v>3513</v>
      </c>
      <c r="BB101" s="7"/>
      <c r="BC101" s="7"/>
      <c r="BD101" s="72"/>
      <c r="BE101" s="72"/>
      <c r="BF101" s="72"/>
      <c r="BG101" s="183"/>
      <c r="BH101" s="72"/>
      <c r="BI101" s="72"/>
      <c r="BJ101" s="72"/>
      <c r="BK101" s="72"/>
      <c r="BL101" s="72">
        <v>1</v>
      </c>
      <c r="BM101" s="72"/>
      <c r="BN101" s="72"/>
      <c r="BO101" s="72"/>
      <c r="BP101" s="72"/>
      <c r="BQ101" s="72"/>
      <c r="BR101" s="72"/>
      <c r="BS101" s="72"/>
      <c r="BT101" s="72"/>
      <c r="BU101" s="72"/>
      <c r="BV101" s="72"/>
      <c r="BW101" s="72"/>
      <c r="BX101" s="72">
        <v>1</v>
      </c>
      <c r="BY101" s="72"/>
      <c r="BZ101" s="72"/>
      <c r="CA101" s="72"/>
      <c r="CB101" s="72"/>
      <c r="CC101" s="72"/>
      <c r="CD101" s="72"/>
      <c r="CE101" s="72"/>
      <c r="CF101" s="72"/>
      <c r="CG101" s="72"/>
      <c r="CH101" s="72"/>
      <c r="CI101" s="72"/>
      <c r="CJ101" s="72"/>
      <c r="CK101" s="72"/>
      <c r="CL101" s="72"/>
      <c r="CM101" s="72"/>
      <c r="CN101" s="72"/>
      <c r="CO101" s="72"/>
      <c r="CP101" s="72"/>
      <c r="CQ101" s="72"/>
      <c r="CR101" s="72"/>
      <c r="CS101" s="72"/>
      <c r="CT101" s="72"/>
      <c r="CU101" s="72"/>
      <c r="CV101" s="72"/>
      <c r="CW101" s="72"/>
      <c r="CX101" s="72"/>
      <c r="CY101" s="72"/>
      <c r="CZ101" s="72"/>
      <c r="DA101" s="72"/>
      <c r="DB101" s="72"/>
      <c r="DC101" s="72"/>
      <c r="DD101" s="72"/>
      <c r="DE101" s="72"/>
      <c r="DF101" s="72"/>
      <c r="DG101" s="72"/>
      <c r="DH101" s="72"/>
      <c r="DI101" s="72"/>
      <c r="DJ101" s="72"/>
      <c r="DK101" s="72"/>
      <c r="DL101" s="72"/>
      <c r="DM101" s="72"/>
      <c r="DN101" s="72"/>
      <c r="DO101" s="72"/>
      <c r="DP101" s="72"/>
      <c r="DQ101" s="72"/>
      <c r="DR101" s="72"/>
      <c r="DS101" s="72"/>
      <c r="DT101" s="72"/>
      <c r="DU101" s="72"/>
      <c r="DV101" s="72"/>
      <c r="DW101" s="72"/>
      <c r="DX101" s="72"/>
      <c r="DY101" s="72"/>
      <c r="DZ101" s="72"/>
      <c r="EA101" s="72"/>
      <c r="EB101" s="72"/>
      <c r="EC101" s="72"/>
      <c r="ED101" s="72"/>
      <c r="EE101" s="72"/>
      <c r="EF101" s="72"/>
      <c r="EG101" s="72"/>
      <c r="EH101" s="72"/>
      <c r="EI101" s="72"/>
      <c r="EJ101" s="72"/>
      <c r="EK101" s="72"/>
      <c r="EL101" s="72"/>
      <c r="EM101" s="72"/>
      <c r="EN101" s="72"/>
      <c r="EO101" s="72"/>
      <c r="EP101" s="72"/>
      <c r="EQ101" s="72"/>
      <c r="ER101" s="312">
        <f t="shared" si="22"/>
        <v>2</v>
      </c>
      <c r="ES101" s="72">
        <f t="shared" si="23"/>
        <v>1</v>
      </c>
      <c r="ET101" s="72" t="s">
        <v>1121</v>
      </c>
      <c r="EU101" s="7" t="s">
        <v>3489</v>
      </c>
      <c r="EV101" s="7" t="s">
        <v>2464</v>
      </c>
      <c r="EW101" s="7" t="s">
        <v>1826</v>
      </c>
      <c r="EX101" s="183" t="s">
        <v>1866</v>
      </c>
      <c r="EY101" s="313">
        <v>46181</v>
      </c>
      <c r="EZ101" s="313"/>
      <c r="FA101" s="183"/>
      <c r="FB101" s="313"/>
      <c r="FC101" s="7"/>
      <c r="FD101" s="7" t="s">
        <v>3128</v>
      </c>
      <c r="FE101" s="7">
        <f t="shared" si="24"/>
        <v>11576</v>
      </c>
      <c r="FF101" s="72">
        <f t="shared" si="25"/>
        <v>44410</v>
      </c>
      <c r="FG101" t="s">
        <v>3515</v>
      </c>
    </row>
    <row r="102" spans="1:163" ht="17.25">
      <c r="A102" s="72">
        <v>467135103</v>
      </c>
      <c r="B102" s="304" t="s">
        <v>588</v>
      </c>
      <c r="C102" s="72"/>
      <c r="D102" s="72"/>
      <c r="E102" s="72"/>
      <c r="F102" s="72"/>
      <c r="G102" s="306"/>
      <c r="H102" s="306"/>
      <c r="I102" s="72">
        <v>4748</v>
      </c>
      <c r="J102" s="72">
        <v>23740</v>
      </c>
      <c r="K102" s="258">
        <f t="shared" si="27"/>
        <v>5500</v>
      </c>
      <c r="L102" s="258">
        <f t="shared" si="15"/>
        <v>29616</v>
      </c>
      <c r="M102" s="315">
        <v>5</v>
      </c>
      <c r="N102" s="72" t="s">
        <v>1231</v>
      </c>
      <c r="O102" s="72" t="s">
        <v>1232</v>
      </c>
      <c r="P102" s="72" t="s">
        <v>315</v>
      </c>
      <c r="Q102" s="255">
        <v>90931</v>
      </c>
      <c r="R102" s="66">
        <v>752</v>
      </c>
      <c r="S102" s="66">
        <f t="shared" si="26"/>
        <v>0</v>
      </c>
      <c r="T102" s="66">
        <v>2250</v>
      </c>
      <c r="U102" s="4" t="s">
        <v>1231</v>
      </c>
      <c r="V102" s="5">
        <f t="shared" si="17"/>
        <v>0.36438426428688786</v>
      </c>
      <c r="W102" s="5">
        <f t="shared" si="18"/>
        <v>4.426207137732268E-2</v>
      </c>
      <c r="X102" s="5" t="str">
        <f t="shared" si="19"/>
        <v>FLOW</v>
      </c>
      <c r="Y102" s="72" t="str">
        <f t="shared" si="20"/>
        <v>EXP</v>
      </c>
      <c r="Z102" s="72" t="s">
        <v>2055</v>
      </c>
      <c r="AA102" s="72" t="s">
        <v>2055</v>
      </c>
      <c r="AB102" s="304"/>
      <c r="AC102" s="72"/>
      <c r="AD102" s="72" t="s">
        <v>3021</v>
      </c>
      <c r="AE102" s="308"/>
      <c r="AF102" s="309" t="s">
        <v>1797</v>
      </c>
      <c r="AG102" s="7" t="s">
        <v>1129</v>
      </c>
      <c r="AH102" s="72" t="s">
        <v>1766</v>
      </c>
      <c r="AI102" s="7" t="s">
        <v>1129</v>
      </c>
      <c r="AJ102" s="7" t="s">
        <v>1129</v>
      </c>
      <c r="AK102" s="7" t="s">
        <v>1129</v>
      </c>
      <c r="AL102" s="7">
        <v>26742</v>
      </c>
      <c r="AM102" s="255">
        <v>90931</v>
      </c>
      <c r="AN102" s="258">
        <v>147</v>
      </c>
      <c r="AO102" s="306">
        <v>163</v>
      </c>
      <c r="AP102" s="306" t="str">
        <f t="shared" si="21"/>
        <v>FLOW</v>
      </c>
      <c r="AQ102" s="306"/>
      <c r="AR102" s="306"/>
      <c r="AS102" s="306"/>
      <c r="AT102" s="306"/>
      <c r="AU102" s="72" t="s">
        <v>943</v>
      </c>
      <c r="AV102" s="310" t="s">
        <v>589</v>
      </c>
      <c r="AW102" s="304" t="s">
        <v>590</v>
      </c>
      <c r="AX102" s="311">
        <v>45953</v>
      </c>
      <c r="AY102" s="72">
        <v>24</v>
      </c>
      <c r="AZ102" s="72" t="s">
        <v>1742</v>
      </c>
      <c r="BA102" s="7" t="s">
        <v>3513</v>
      </c>
      <c r="BB102" s="7"/>
      <c r="BC102" s="7"/>
      <c r="BD102" s="72"/>
      <c r="BE102" s="72"/>
      <c r="BF102" s="72"/>
      <c r="BG102" s="183"/>
      <c r="BH102" s="72"/>
      <c r="BI102" s="72"/>
      <c r="BJ102" s="72"/>
      <c r="BK102" s="72"/>
      <c r="BL102" s="72"/>
      <c r="BM102" s="72"/>
      <c r="BN102" s="72"/>
      <c r="BO102" s="72">
        <v>1</v>
      </c>
      <c r="BP102" s="72"/>
      <c r="BQ102" s="72"/>
      <c r="BR102" s="72"/>
      <c r="BS102" s="72"/>
      <c r="BT102" s="72"/>
      <c r="BU102" s="72"/>
      <c r="BV102" s="72"/>
      <c r="BW102" s="72"/>
      <c r="BX102" s="72"/>
      <c r="BY102" s="72"/>
      <c r="BZ102" s="72"/>
      <c r="CA102" s="72"/>
      <c r="CB102" s="72"/>
      <c r="CC102" s="72"/>
      <c r="CD102" s="72"/>
      <c r="CE102" s="72"/>
      <c r="CF102" s="72"/>
      <c r="CG102" s="72"/>
      <c r="CH102" s="72"/>
      <c r="CI102" s="72"/>
      <c r="CJ102" s="72"/>
      <c r="CK102" s="72"/>
      <c r="CL102" s="72"/>
      <c r="CM102" s="72"/>
      <c r="CN102" s="72"/>
      <c r="CO102" s="72"/>
      <c r="CP102" s="72"/>
      <c r="CQ102" s="72"/>
      <c r="CR102" s="72"/>
      <c r="CS102" s="72"/>
      <c r="CT102" s="72"/>
      <c r="CU102" s="72"/>
      <c r="CV102" s="72"/>
      <c r="CW102" s="72"/>
      <c r="CX102" s="72"/>
      <c r="CY102" s="72"/>
      <c r="CZ102" s="72"/>
      <c r="DA102" s="72"/>
      <c r="DB102" s="72"/>
      <c r="DC102" s="72"/>
      <c r="DD102" s="72"/>
      <c r="DE102" s="72"/>
      <c r="DF102" s="72"/>
      <c r="DG102" s="72"/>
      <c r="DH102" s="72"/>
      <c r="DI102" s="72"/>
      <c r="DJ102" s="72"/>
      <c r="DK102" s="72"/>
      <c r="DL102" s="72"/>
      <c r="DM102" s="72"/>
      <c r="DN102" s="72"/>
      <c r="DO102" s="72"/>
      <c r="DP102" s="72"/>
      <c r="DQ102" s="72"/>
      <c r="DR102" s="72"/>
      <c r="DS102" s="72"/>
      <c r="DT102" s="72"/>
      <c r="DU102" s="72"/>
      <c r="DV102" s="72"/>
      <c r="DW102" s="72"/>
      <c r="DX102" s="72"/>
      <c r="DY102" s="72"/>
      <c r="DZ102" s="72"/>
      <c r="EA102" s="72"/>
      <c r="EB102" s="72"/>
      <c r="EC102" s="72"/>
      <c r="ED102" s="72"/>
      <c r="EE102" s="72"/>
      <c r="EF102" s="72"/>
      <c r="EG102" s="72"/>
      <c r="EH102" s="72"/>
      <c r="EI102" s="72"/>
      <c r="EJ102" s="72"/>
      <c r="EK102" s="72"/>
      <c r="EL102" s="72"/>
      <c r="EM102" s="72"/>
      <c r="EN102" s="72"/>
      <c r="EO102" s="72"/>
      <c r="EP102" s="72"/>
      <c r="EQ102" s="72"/>
      <c r="ER102" s="312">
        <f t="shared" si="22"/>
        <v>1</v>
      </c>
      <c r="ES102" s="72">
        <f t="shared" si="23"/>
        <v>1</v>
      </c>
      <c r="ET102" s="72" t="s">
        <v>1124</v>
      </c>
      <c r="EU102" s="7" t="s">
        <v>2444</v>
      </c>
      <c r="EV102" s="7" t="s">
        <v>1110</v>
      </c>
      <c r="EW102" s="7" t="s">
        <v>1867</v>
      </c>
      <c r="EX102" s="183" t="s">
        <v>1868</v>
      </c>
      <c r="EY102" s="313">
        <v>46178</v>
      </c>
      <c r="EZ102" s="313"/>
      <c r="FA102" s="183"/>
      <c r="FB102" s="313"/>
      <c r="FC102" s="7"/>
      <c r="FD102" s="7" t="s">
        <v>3129</v>
      </c>
      <c r="FE102" s="7">
        <f t="shared" si="24"/>
        <v>5500</v>
      </c>
      <c r="FF102" s="72">
        <f t="shared" si="25"/>
        <v>29616</v>
      </c>
      <c r="FG102" t="s">
        <v>3515</v>
      </c>
    </row>
    <row r="103" spans="1:163" ht="17.25">
      <c r="A103" s="72">
        <v>465765507</v>
      </c>
      <c r="B103" s="304" t="s">
        <v>821</v>
      </c>
      <c r="C103" s="72"/>
      <c r="D103" s="72"/>
      <c r="E103" s="72"/>
      <c r="F103" s="72"/>
      <c r="G103" s="306"/>
      <c r="H103" s="306"/>
      <c r="I103" s="72">
        <v>4246</v>
      </c>
      <c r="J103" s="72">
        <v>16880</v>
      </c>
      <c r="K103" s="258">
        <f t="shared" si="27"/>
        <v>4707</v>
      </c>
      <c r="L103" s="258">
        <f t="shared" si="15"/>
        <v>21986</v>
      </c>
      <c r="M103" s="315">
        <v>4</v>
      </c>
      <c r="N103" s="72" t="s">
        <v>1231</v>
      </c>
      <c r="O103" s="72" t="s">
        <v>1232</v>
      </c>
      <c r="P103" s="72" t="s">
        <v>315</v>
      </c>
      <c r="Q103" s="255">
        <v>90749</v>
      </c>
      <c r="R103" s="66">
        <v>565</v>
      </c>
      <c r="S103" s="66">
        <f t="shared" si="26"/>
        <v>0</v>
      </c>
      <c r="T103" s="66">
        <v>2250</v>
      </c>
      <c r="U103" s="4" t="s">
        <v>1231</v>
      </c>
      <c r="V103" s="5">
        <f t="shared" si="17"/>
        <v>1</v>
      </c>
      <c r="W103" s="5">
        <f t="shared" si="18"/>
        <v>2.9794613240695381E-2</v>
      </c>
      <c r="X103" s="5" t="str">
        <f t="shared" si="19"/>
        <v>FLOW</v>
      </c>
      <c r="Y103" s="72" t="str">
        <f t="shared" si="20"/>
        <v>NC</v>
      </c>
      <c r="Z103" s="72" t="s">
        <v>1315</v>
      </c>
      <c r="AA103" s="72" t="s">
        <v>1315</v>
      </c>
      <c r="AB103" s="304" t="s">
        <v>3023</v>
      </c>
      <c r="AC103" s="72"/>
      <c r="AD103" s="72" t="s">
        <v>3021</v>
      </c>
      <c r="AE103" s="308"/>
      <c r="AF103" s="309" t="s">
        <v>1797</v>
      </c>
      <c r="AG103" s="7" t="s">
        <v>1129</v>
      </c>
      <c r="AH103" s="72" t="s">
        <v>819</v>
      </c>
      <c r="AI103" s="7" t="s">
        <v>1129</v>
      </c>
      <c r="AJ103" s="7" t="s">
        <v>1129</v>
      </c>
      <c r="AK103" s="7" t="s">
        <v>1129</v>
      </c>
      <c r="AL103" s="7">
        <v>19695</v>
      </c>
      <c r="AM103" s="255">
        <v>90749</v>
      </c>
      <c r="AN103" s="258">
        <v>116</v>
      </c>
      <c r="AO103" s="306">
        <v>132</v>
      </c>
      <c r="AP103" s="306" t="str">
        <f t="shared" si="21"/>
        <v>FLOW</v>
      </c>
      <c r="AQ103" s="306"/>
      <c r="AR103" s="306"/>
      <c r="AS103" s="306"/>
      <c r="AT103" s="306"/>
      <c r="AU103" s="72" t="s">
        <v>943</v>
      </c>
      <c r="AV103" s="310" t="s">
        <v>822</v>
      </c>
      <c r="AW103" s="304" t="s">
        <v>67</v>
      </c>
      <c r="AX103" s="311">
        <v>45740</v>
      </c>
      <c r="AY103" s="72">
        <v>36</v>
      </c>
      <c r="AZ103" s="72" t="s">
        <v>1742</v>
      </c>
      <c r="BA103" s="7" t="s">
        <v>3513</v>
      </c>
      <c r="BB103" s="7"/>
      <c r="BC103" s="7"/>
      <c r="BD103" s="72"/>
      <c r="BE103" s="72"/>
      <c r="BF103" s="72"/>
      <c r="BG103" s="183"/>
      <c r="BH103" s="72"/>
      <c r="BI103" s="72"/>
      <c r="BJ103" s="72"/>
      <c r="BK103" s="72"/>
      <c r="BL103" s="72"/>
      <c r="BM103" s="72"/>
      <c r="BN103" s="72"/>
      <c r="BO103" s="72">
        <v>1</v>
      </c>
      <c r="BP103" s="72"/>
      <c r="BQ103" s="72"/>
      <c r="BR103" s="72"/>
      <c r="BS103" s="72"/>
      <c r="BT103" s="72"/>
      <c r="BU103" s="72"/>
      <c r="BV103" s="72"/>
      <c r="BW103" s="72"/>
      <c r="BX103" s="72"/>
      <c r="BY103" s="72"/>
      <c r="BZ103" s="72"/>
      <c r="CA103" s="72"/>
      <c r="CB103" s="72"/>
      <c r="CC103" s="72"/>
      <c r="CD103" s="72"/>
      <c r="CE103" s="72"/>
      <c r="CF103" s="72"/>
      <c r="CG103" s="72"/>
      <c r="CH103" s="72"/>
      <c r="CI103" s="72"/>
      <c r="CJ103" s="72">
        <v>1</v>
      </c>
      <c r="CK103" s="72"/>
      <c r="CL103" s="72"/>
      <c r="CM103" s="72"/>
      <c r="CN103" s="72"/>
      <c r="CO103" s="72"/>
      <c r="CP103" s="72"/>
      <c r="CQ103" s="72"/>
      <c r="CR103" s="72"/>
      <c r="CS103" s="72"/>
      <c r="CT103" s="72"/>
      <c r="CU103" s="72"/>
      <c r="CV103" s="72"/>
      <c r="CW103" s="72"/>
      <c r="CX103" s="72"/>
      <c r="CY103" s="72"/>
      <c r="CZ103" s="72"/>
      <c r="DA103" s="72"/>
      <c r="DB103" s="72"/>
      <c r="DC103" s="72"/>
      <c r="DD103" s="72"/>
      <c r="DE103" s="72"/>
      <c r="DF103" s="72"/>
      <c r="DG103" s="72"/>
      <c r="DH103" s="72"/>
      <c r="DI103" s="72"/>
      <c r="DJ103" s="72"/>
      <c r="DK103" s="72"/>
      <c r="DL103" s="72"/>
      <c r="DM103" s="72"/>
      <c r="DN103" s="72"/>
      <c r="DO103" s="72"/>
      <c r="DP103" s="72"/>
      <c r="DQ103" s="72"/>
      <c r="DR103" s="72"/>
      <c r="DS103" s="72"/>
      <c r="DT103" s="72"/>
      <c r="DU103" s="72"/>
      <c r="DV103" s="72"/>
      <c r="DW103" s="72"/>
      <c r="DX103" s="72"/>
      <c r="DY103" s="72"/>
      <c r="DZ103" s="72"/>
      <c r="EA103" s="72"/>
      <c r="EB103" s="72"/>
      <c r="EC103" s="72"/>
      <c r="ED103" s="72"/>
      <c r="EE103" s="72"/>
      <c r="EF103" s="72"/>
      <c r="EG103" s="72"/>
      <c r="EH103" s="72"/>
      <c r="EI103" s="72"/>
      <c r="EJ103" s="72"/>
      <c r="EK103" s="72"/>
      <c r="EL103" s="72"/>
      <c r="EM103" s="72"/>
      <c r="EN103" s="72"/>
      <c r="EO103" s="72"/>
      <c r="EP103" s="72"/>
      <c r="EQ103" s="72"/>
      <c r="ER103" s="312">
        <f t="shared" si="22"/>
        <v>2</v>
      </c>
      <c r="ES103" s="72">
        <f t="shared" si="23"/>
        <v>1</v>
      </c>
      <c r="ET103" s="72" t="s">
        <v>1124</v>
      </c>
      <c r="EU103" s="7" t="s">
        <v>2445</v>
      </c>
      <c r="EV103" s="7" t="s">
        <v>1110</v>
      </c>
      <c r="EW103" s="7" t="s">
        <v>1808</v>
      </c>
      <c r="EX103" s="183" t="s">
        <v>1854</v>
      </c>
      <c r="EY103" s="313">
        <v>46178</v>
      </c>
      <c r="EZ103" s="313"/>
      <c r="FA103" s="183"/>
      <c r="FB103" s="313"/>
      <c r="FC103" s="7"/>
      <c r="FD103" s="7" t="s">
        <v>3077</v>
      </c>
      <c r="FE103" s="7">
        <f t="shared" si="24"/>
        <v>4707</v>
      </c>
      <c r="FF103" s="72">
        <f t="shared" si="25"/>
        <v>21986</v>
      </c>
      <c r="FG103" t="s">
        <v>3515</v>
      </c>
    </row>
    <row r="104" spans="1:163" ht="17.25">
      <c r="A104" s="72">
        <v>467470520</v>
      </c>
      <c r="B104" s="304" t="s">
        <v>2148</v>
      </c>
      <c r="C104" s="72"/>
      <c r="D104" s="72"/>
      <c r="E104" s="72"/>
      <c r="F104" s="72"/>
      <c r="G104" s="306"/>
      <c r="H104" s="306" t="s">
        <v>3510</v>
      </c>
      <c r="I104" s="72">
        <v>5154</v>
      </c>
      <c r="J104" s="72">
        <v>4636.7700000000004</v>
      </c>
      <c r="K104" s="258">
        <f t="shared" si="27"/>
        <v>4690.7700000000004</v>
      </c>
      <c r="L104" s="258">
        <f t="shared" si="15"/>
        <v>9868.77</v>
      </c>
      <c r="M104" s="307">
        <v>1</v>
      </c>
      <c r="N104" s="72" t="s">
        <v>1280</v>
      </c>
      <c r="O104" s="72" t="s">
        <v>1232</v>
      </c>
      <c r="P104" s="72" t="s">
        <v>42</v>
      </c>
      <c r="Q104" s="255">
        <v>90702</v>
      </c>
      <c r="R104" s="66">
        <v>54</v>
      </c>
      <c r="S104" s="66">
        <f t="shared" si="26"/>
        <v>0</v>
      </c>
      <c r="T104" s="66">
        <v>450</v>
      </c>
      <c r="U104" s="4" t="s">
        <v>1129</v>
      </c>
      <c r="V104" s="5">
        <f t="shared" si="17"/>
        <v>5.6471164837158513E-2</v>
      </c>
      <c r="W104" s="5">
        <f t="shared" si="18"/>
        <v>4.9634992939917195E-3</v>
      </c>
      <c r="X104" s="5" t="str">
        <f t="shared" si="19"/>
        <v>STABLE</v>
      </c>
      <c r="Y104" s="72" t="str">
        <f t="shared" si="20"/>
        <v>PAID</v>
      </c>
      <c r="Z104" s="72" t="s">
        <v>1129</v>
      </c>
      <c r="AA104" s="72" t="s">
        <v>1281</v>
      </c>
      <c r="AB104" s="304"/>
      <c r="AC104" s="72"/>
      <c r="AD104" s="72" t="s">
        <v>3022</v>
      </c>
      <c r="AE104" s="308"/>
      <c r="AF104" s="309"/>
      <c r="AG104" s="7"/>
      <c r="AH104" s="72" t="s">
        <v>771</v>
      </c>
      <c r="AI104" s="7"/>
      <c r="AJ104" s="7"/>
      <c r="AK104" s="7"/>
      <c r="AL104" s="7">
        <v>5140.7700000000004</v>
      </c>
      <c r="AM104" s="255">
        <v>90702</v>
      </c>
      <c r="AN104" s="258">
        <v>27</v>
      </c>
      <c r="AO104" s="306">
        <v>12</v>
      </c>
      <c r="AP104" s="306" t="str">
        <f t="shared" si="21"/>
        <v>STABLE</v>
      </c>
      <c r="AQ104" s="306"/>
      <c r="AR104" s="306"/>
      <c r="AS104" s="306"/>
      <c r="AT104" s="306"/>
      <c r="AU104" s="72" t="s">
        <v>1129</v>
      </c>
      <c r="AV104" s="310" t="s">
        <v>2292</v>
      </c>
      <c r="AW104" s="304" t="s">
        <v>2341</v>
      </c>
      <c r="AX104" s="311">
        <v>46013</v>
      </c>
      <c r="AY104" s="72">
        <v>24</v>
      </c>
      <c r="AZ104" s="72" t="s">
        <v>2057</v>
      </c>
      <c r="BA104" s="7" t="s">
        <v>3512</v>
      </c>
      <c r="BB104" s="7"/>
      <c r="BC104" s="7"/>
      <c r="BD104" s="72"/>
      <c r="BE104" s="72"/>
      <c r="BF104" s="72"/>
      <c r="BG104" s="183"/>
      <c r="BH104" s="72"/>
      <c r="BI104" s="72"/>
      <c r="BJ104" s="72"/>
      <c r="BK104" s="72"/>
      <c r="BL104" s="72"/>
      <c r="BM104" s="72"/>
      <c r="BN104" s="72"/>
      <c r="BO104" s="72"/>
      <c r="BP104" s="72"/>
      <c r="BQ104" s="72"/>
      <c r="BR104" s="72"/>
      <c r="BS104" s="72"/>
      <c r="BT104" s="72"/>
      <c r="BU104" s="72"/>
      <c r="BV104" s="72"/>
      <c r="BW104" s="72"/>
      <c r="BX104" s="72"/>
      <c r="BY104" s="72"/>
      <c r="BZ104" s="72"/>
      <c r="CA104" s="72"/>
      <c r="CB104" s="72"/>
      <c r="CC104" s="72"/>
      <c r="CD104" s="72"/>
      <c r="CE104" s="72"/>
      <c r="CF104" s="72"/>
      <c r="CG104" s="72"/>
      <c r="CH104" s="72"/>
      <c r="CI104" s="72"/>
      <c r="CJ104" s="72"/>
      <c r="CK104" s="72"/>
      <c r="CL104" s="72"/>
      <c r="CM104" s="72">
        <v>1</v>
      </c>
      <c r="CN104" s="72"/>
      <c r="CO104" s="72"/>
      <c r="CP104" s="72"/>
      <c r="CQ104" s="72"/>
      <c r="CR104" s="72"/>
      <c r="CS104" s="72"/>
      <c r="CT104" s="72"/>
      <c r="CU104" s="72"/>
      <c r="CV104" s="72"/>
      <c r="CW104" s="72"/>
      <c r="CX104" s="72"/>
      <c r="CY104" s="72"/>
      <c r="CZ104" s="72"/>
      <c r="DA104" s="72"/>
      <c r="DB104" s="72"/>
      <c r="DC104" s="72"/>
      <c r="DD104" s="72"/>
      <c r="DE104" s="72"/>
      <c r="DF104" s="72"/>
      <c r="DG104" s="72"/>
      <c r="DH104" s="72"/>
      <c r="DI104" s="72"/>
      <c r="DJ104" s="72"/>
      <c r="DK104" s="72"/>
      <c r="DL104" s="72"/>
      <c r="DM104" s="72"/>
      <c r="DN104" s="72"/>
      <c r="DO104" s="72"/>
      <c r="DP104" s="72"/>
      <c r="DQ104" s="72"/>
      <c r="DR104" s="72"/>
      <c r="DS104" s="72"/>
      <c r="DT104" s="72"/>
      <c r="DU104" s="72"/>
      <c r="DV104" s="72"/>
      <c r="DW104" s="72"/>
      <c r="DX104" s="72"/>
      <c r="DY104" s="72"/>
      <c r="DZ104" s="72"/>
      <c r="EA104" s="72"/>
      <c r="EB104" s="72"/>
      <c r="EC104" s="72"/>
      <c r="ED104" s="72"/>
      <c r="EE104" s="72"/>
      <c r="EF104" s="72"/>
      <c r="EG104" s="72"/>
      <c r="EH104" s="72"/>
      <c r="EI104" s="72"/>
      <c r="EJ104" s="72"/>
      <c r="EK104" s="72"/>
      <c r="EL104" s="72"/>
      <c r="EM104" s="72"/>
      <c r="EN104" s="72"/>
      <c r="EO104" s="72"/>
      <c r="EP104" s="72"/>
      <c r="EQ104" s="72"/>
      <c r="ER104" s="312">
        <f t="shared" si="22"/>
        <v>1</v>
      </c>
      <c r="ES104" s="72">
        <f t="shared" si="23"/>
        <v>1</v>
      </c>
      <c r="ET104" s="72" t="s">
        <v>1116</v>
      </c>
      <c r="EU104" s="7" t="s">
        <v>2446</v>
      </c>
      <c r="EV104" s="7" t="s">
        <v>1110</v>
      </c>
      <c r="EW104" s="7" t="s">
        <v>1803</v>
      </c>
      <c r="EX104" s="183" t="s">
        <v>1811</v>
      </c>
      <c r="EY104" s="313">
        <v>46186</v>
      </c>
      <c r="EZ104" s="313"/>
      <c r="FA104" s="183"/>
      <c r="FB104" s="313"/>
      <c r="FC104" s="7"/>
      <c r="FD104" s="7" t="s">
        <v>3130</v>
      </c>
      <c r="FE104" s="7">
        <f t="shared" si="24"/>
        <v>4690.7700000000004</v>
      </c>
      <c r="FF104" s="72">
        <f t="shared" si="25"/>
        <v>9868.77</v>
      </c>
      <c r="FG104" t="s">
        <v>3515</v>
      </c>
    </row>
    <row r="105" spans="1:163" ht="17.25">
      <c r="A105" s="72">
        <v>462681261</v>
      </c>
      <c r="B105" s="304" t="s">
        <v>642</v>
      </c>
      <c r="C105" s="72" t="s">
        <v>1775</v>
      </c>
      <c r="D105" s="72" t="s">
        <v>1798</v>
      </c>
      <c r="E105" s="72">
        <v>8153</v>
      </c>
      <c r="F105" s="72"/>
      <c r="G105" s="306"/>
      <c r="H105" s="306"/>
      <c r="I105" s="72">
        <v>7736</v>
      </c>
      <c r="J105" s="72">
        <v>7459</v>
      </c>
      <c r="K105" s="258">
        <f t="shared" si="27"/>
        <v>7673</v>
      </c>
      <c r="L105" s="258">
        <f t="shared" si="15"/>
        <v>7236</v>
      </c>
      <c r="M105" s="307">
        <v>1</v>
      </c>
      <c r="N105" s="72" t="s">
        <v>1280</v>
      </c>
      <c r="O105" s="72" t="s">
        <v>1281</v>
      </c>
      <c r="P105" s="72" t="s">
        <v>113</v>
      </c>
      <c r="Q105" s="255">
        <v>90625</v>
      </c>
      <c r="R105" s="66">
        <v>214</v>
      </c>
      <c r="S105" s="66">
        <f t="shared" ref="S105:S136" si="28">IF(H105="CBC COLL",T105,)</f>
        <v>0</v>
      </c>
      <c r="T105" s="66">
        <v>5629</v>
      </c>
      <c r="U105" s="4" t="s">
        <v>1493</v>
      </c>
      <c r="V105" s="5">
        <f t="shared" si="17"/>
        <v>0.10325352101057904</v>
      </c>
      <c r="W105" s="5">
        <f t="shared" si="18"/>
        <v>4.9592856113205843E-3</v>
      </c>
      <c r="X105" s="5" t="str">
        <f t="shared" si="19"/>
        <v>STABLE</v>
      </c>
      <c r="Y105" s="72" t="str">
        <f t="shared" si="20"/>
        <v>PAID</v>
      </c>
      <c r="Z105" s="72" t="s">
        <v>1327</v>
      </c>
      <c r="AA105" s="72" t="s">
        <v>1281</v>
      </c>
      <c r="AB105" s="304"/>
      <c r="AC105" s="72"/>
      <c r="AD105" s="72" t="s">
        <v>3022</v>
      </c>
      <c r="AE105" s="308"/>
      <c r="AF105" s="309" t="s">
        <v>1129</v>
      </c>
      <c r="AG105" s="7" t="s">
        <v>1129</v>
      </c>
      <c r="AH105" s="72" t="s">
        <v>641</v>
      </c>
      <c r="AI105" s="7" t="s">
        <v>1129</v>
      </c>
      <c r="AJ105" s="7" t="s">
        <v>1129</v>
      </c>
      <c r="AK105" s="7" t="s">
        <v>1129</v>
      </c>
      <c r="AL105" s="7">
        <v>13302</v>
      </c>
      <c r="AM105" s="255">
        <v>90625</v>
      </c>
      <c r="AN105" s="258">
        <v>27</v>
      </c>
      <c r="AO105" s="306">
        <v>12</v>
      </c>
      <c r="AP105" s="306" t="str">
        <f t="shared" si="21"/>
        <v>STABLE</v>
      </c>
      <c r="AQ105" s="306"/>
      <c r="AR105" s="306"/>
      <c r="AS105" s="306"/>
      <c r="AT105" s="306"/>
      <c r="AU105" s="72" t="s">
        <v>1793</v>
      </c>
      <c r="AV105" s="310" t="s">
        <v>643</v>
      </c>
      <c r="AW105" s="304" t="s">
        <v>644</v>
      </c>
      <c r="AX105" s="311">
        <v>45406</v>
      </c>
      <c r="AY105" s="72">
        <v>36</v>
      </c>
      <c r="AZ105" s="72" t="s">
        <v>1742</v>
      </c>
      <c r="BA105" s="7" t="s">
        <v>3513</v>
      </c>
      <c r="BB105" s="7"/>
      <c r="BC105" s="7"/>
      <c r="BD105" s="72"/>
      <c r="BE105" s="72"/>
      <c r="BF105" s="72"/>
      <c r="BG105" s="183"/>
      <c r="BH105" s="72"/>
      <c r="BI105" s="72"/>
      <c r="BJ105" s="72"/>
      <c r="BK105" s="72"/>
      <c r="BL105" s="72"/>
      <c r="BM105" s="72"/>
      <c r="BN105" s="72"/>
      <c r="BO105" s="72"/>
      <c r="BP105" s="72"/>
      <c r="BQ105" s="72"/>
      <c r="BR105" s="72"/>
      <c r="BS105" s="72"/>
      <c r="BT105" s="72"/>
      <c r="BU105" s="72"/>
      <c r="BV105" s="72"/>
      <c r="BW105" s="72"/>
      <c r="BX105" s="72">
        <v>1</v>
      </c>
      <c r="BY105" s="72"/>
      <c r="BZ105" s="72"/>
      <c r="CA105" s="72"/>
      <c r="CB105" s="72"/>
      <c r="CC105" s="72"/>
      <c r="CD105" s="72"/>
      <c r="CE105" s="72"/>
      <c r="CF105" s="72"/>
      <c r="CG105" s="72"/>
      <c r="CH105" s="72"/>
      <c r="CI105" s="72"/>
      <c r="CJ105" s="72"/>
      <c r="CK105" s="72"/>
      <c r="CL105" s="72"/>
      <c r="CM105" s="72"/>
      <c r="CN105" s="72"/>
      <c r="CO105" s="72"/>
      <c r="CP105" s="72"/>
      <c r="CQ105" s="72"/>
      <c r="CR105" s="72"/>
      <c r="CS105" s="72"/>
      <c r="CT105" s="72"/>
      <c r="CU105" s="72"/>
      <c r="CV105" s="72"/>
      <c r="CW105" s="72"/>
      <c r="CX105" s="72"/>
      <c r="CY105" s="72"/>
      <c r="CZ105" s="72"/>
      <c r="DA105" s="72"/>
      <c r="DB105" s="72"/>
      <c r="DC105" s="72"/>
      <c r="DD105" s="72"/>
      <c r="DE105" s="72"/>
      <c r="DF105" s="72"/>
      <c r="DG105" s="72"/>
      <c r="DH105" s="72"/>
      <c r="DI105" s="72"/>
      <c r="DJ105" s="72"/>
      <c r="DK105" s="72"/>
      <c r="DL105" s="72"/>
      <c r="DM105" s="72"/>
      <c r="DN105" s="72"/>
      <c r="DO105" s="72"/>
      <c r="DP105" s="72"/>
      <c r="DQ105" s="72"/>
      <c r="DR105" s="72"/>
      <c r="DS105" s="72"/>
      <c r="DT105" s="72"/>
      <c r="DU105" s="72"/>
      <c r="DV105" s="72"/>
      <c r="DW105" s="72"/>
      <c r="DX105" s="72"/>
      <c r="DY105" s="72"/>
      <c r="DZ105" s="72"/>
      <c r="EA105" s="72"/>
      <c r="EB105" s="72"/>
      <c r="EC105" s="72"/>
      <c r="ED105" s="72"/>
      <c r="EE105" s="72"/>
      <c r="EF105" s="72"/>
      <c r="EG105" s="72"/>
      <c r="EH105" s="72"/>
      <c r="EI105" s="72"/>
      <c r="EJ105" s="72"/>
      <c r="EK105" s="72"/>
      <c r="EL105" s="72"/>
      <c r="EM105" s="72"/>
      <c r="EN105" s="72"/>
      <c r="EO105" s="72"/>
      <c r="EP105" s="72"/>
      <c r="EQ105" s="72"/>
      <c r="ER105" s="312">
        <f t="shared" si="22"/>
        <v>1</v>
      </c>
      <c r="ES105" s="72">
        <f t="shared" si="23"/>
        <v>1</v>
      </c>
      <c r="ET105" s="72" t="s">
        <v>1121</v>
      </c>
      <c r="EU105" s="7" t="s">
        <v>2447</v>
      </c>
      <c r="EV105" s="7" t="s">
        <v>1110</v>
      </c>
      <c r="EW105" s="7" t="s">
        <v>1806</v>
      </c>
      <c r="EX105" s="183" t="s">
        <v>1869</v>
      </c>
      <c r="EY105" s="313">
        <v>46188</v>
      </c>
      <c r="EZ105" s="313"/>
      <c r="FA105" s="183"/>
      <c r="FB105" s="313"/>
      <c r="FC105" s="7"/>
      <c r="FD105" s="7" t="s">
        <v>3131</v>
      </c>
      <c r="FE105" s="7">
        <f t="shared" si="24"/>
        <v>7673</v>
      </c>
      <c r="FF105" s="72">
        <f t="shared" si="25"/>
        <v>15389</v>
      </c>
      <c r="FG105" t="s">
        <v>3515</v>
      </c>
    </row>
    <row r="106" spans="1:163" ht="17.25">
      <c r="A106" s="72">
        <v>463867730</v>
      </c>
      <c r="B106" s="304" t="s">
        <v>923</v>
      </c>
      <c r="C106" s="72"/>
      <c r="D106" s="72"/>
      <c r="E106" s="72"/>
      <c r="F106" s="72"/>
      <c r="G106" s="306"/>
      <c r="H106" s="306"/>
      <c r="I106" s="72">
        <v>3723</v>
      </c>
      <c r="J106" s="72">
        <v>8255</v>
      </c>
      <c r="K106" s="258">
        <f t="shared" si="27"/>
        <v>1170</v>
      </c>
      <c r="L106" s="258">
        <f t="shared" si="15"/>
        <v>12461</v>
      </c>
      <c r="M106" s="315">
        <v>3</v>
      </c>
      <c r="N106" s="72" t="s">
        <v>1231</v>
      </c>
      <c r="O106" s="72" t="s">
        <v>1232</v>
      </c>
      <c r="P106" s="72" t="s">
        <v>333</v>
      </c>
      <c r="Q106" s="255">
        <v>90481</v>
      </c>
      <c r="R106" s="66">
        <v>361</v>
      </c>
      <c r="S106" s="66">
        <f t="shared" si="28"/>
        <v>0</v>
      </c>
      <c r="T106" s="66">
        <v>4050</v>
      </c>
      <c r="U106" s="4" t="s">
        <v>1278</v>
      </c>
      <c r="V106" s="5">
        <f t="shared" si="17"/>
        <v>0.18816773670633444</v>
      </c>
      <c r="W106" s="5">
        <f t="shared" si="18"/>
        <v>2.4200091376267035E-2</v>
      </c>
      <c r="X106" s="5" t="str">
        <f t="shared" si="19"/>
        <v>FLOW</v>
      </c>
      <c r="Y106" s="72" t="str">
        <f t="shared" si="20"/>
        <v>BPTP</v>
      </c>
      <c r="Z106" s="72" t="s">
        <v>1281</v>
      </c>
      <c r="AA106" s="72" t="s">
        <v>1325</v>
      </c>
      <c r="AB106" s="304" t="s">
        <v>3504</v>
      </c>
      <c r="AC106" s="72"/>
      <c r="AD106" s="72" t="s">
        <v>3022</v>
      </c>
      <c r="AE106" s="308"/>
      <c r="AF106" s="309" t="s">
        <v>1797</v>
      </c>
      <c r="AG106" s="7" t="s">
        <v>1129</v>
      </c>
      <c r="AH106" s="72" t="s">
        <v>908</v>
      </c>
      <c r="AI106" s="7" t="s">
        <v>1129</v>
      </c>
      <c r="AJ106" s="7" t="s">
        <v>1129</v>
      </c>
      <c r="AK106" s="7" t="s">
        <v>1129</v>
      </c>
      <c r="AL106" s="7">
        <v>12666</v>
      </c>
      <c r="AM106" s="255">
        <v>90481</v>
      </c>
      <c r="AN106" s="258">
        <v>88</v>
      </c>
      <c r="AO106" s="306">
        <v>104</v>
      </c>
      <c r="AP106" s="306" t="str">
        <f t="shared" si="21"/>
        <v>FLOW</v>
      </c>
      <c r="AQ106" s="306"/>
      <c r="AR106" s="306"/>
      <c r="AS106" s="306"/>
      <c r="AT106" s="306"/>
      <c r="AU106" s="72" t="s">
        <v>943</v>
      </c>
      <c r="AV106" s="310" t="s">
        <v>924</v>
      </c>
      <c r="AW106" s="304" t="s">
        <v>258</v>
      </c>
      <c r="AX106" s="311">
        <v>45531</v>
      </c>
      <c r="AY106" s="72">
        <v>48</v>
      </c>
      <c r="AZ106" s="72" t="s">
        <v>1742</v>
      </c>
      <c r="BA106" s="7" t="s">
        <v>3513</v>
      </c>
      <c r="BB106" s="7"/>
      <c r="BC106" s="7"/>
      <c r="BD106" s="72"/>
      <c r="BE106" s="72"/>
      <c r="BF106" s="72"/>
      <c r="BG106" s="183"/>
      <c r="BH106" s="72"/>
      <c r="BI106" s="72"/>
      <c r="BJ106" s="72"/>
      <c r="BK106" s="72"/>
      <c r="BL106" s="72">
        <v>1</v>
      </c>
      <c r="BM106" s="72"/>
      <c r="BN106" s="72"/>
      <c r="BO106" s="72"/>
      <c r="BP106" s="72"/>
      <c r="BQ106" s="72"/>
      <c r="BR106" s="72"/>
      <c r="BS106" s="72"/>
      <c r="BT106" s="72"/>
      <c r="BU106" s="72"/>
      <c r="BV106" s="72"/>
      <c r="BW106" s="72"/>
      <c r="BX106" s="72"/>
      <c r="BY106" s="72"/>
      <c r="BZ106" s="72"/>
      <c r="CA106" s="72"/>
      <c r="CB106" s="72"/>
      <c r="CC106" s="72"/>
      <c r="CD106" s="72"/>
      <c r="CE106" s="72"/>
      <c r="CF106" s="72"/>
      <c r="CG106" s="72"/>
      <c r="CH106" s="72"/>
      <c r="CI106" s="72"/>
      <c r="CJ106" s="72"/>
      <c r="CK106" s="72"/>
      <c r="CL106" s="72"/>
      <c r="CM106" s="72"/>
      <c r="CN106" s="72"/>
      <c r="CO106" s="72"/>
      <c r="CP106" s="72"/>
      <c r="CQ106" s="72"/>
      <c r="CR106" s="72"/>
      <c r="CS106" s="72"/>
      <c r="CT106" s="72"/>
      <c r="CU106" s="72"/>
      <c r="CV106" s="72"/>
      <c r="CW106" s="72"/>
      <c r="CX106" s="72"/>
      <c r="CY106" s="72"/>
      <c r="CZ106" s="72"/>
      <c r="DA106" s="72"/>
      <c r="DB106" s="72"/>
      <c r="DC106" s="72"/>
      <c r="DD106" s="72"/>
      <c r="DE106" s="72"/>
      <c r="DF106" s="72"/>
      <c r="DG106" s="72"/>
      <c r="DH106" s="72"/>
      <c r="DI106" s="72"/>
      <c r="DJ106" s="72"/>
      <c r="DK106" s="72"/>
      <c r="DL106" s="72"/>
      <c r="DM106" s="72"/>
      <c r="DN106" s="72"/>
      <c r="DO106" s="72"/>
      <c r="DP106" s="72"/>
      <c r="DQ106" s="72"/>
      <c r="DR106" s="72"/>
      <c r="DS106" s="72"/>
      <c r="DT106" s="72"/>
      <c r="DU106" s="72"/>
      <c r="DV106" s="72"/>
      <c r="DW106" s="72"/>
      <c r="DX106" s="72"/>
      <c r="DY106" s="72"/>
      <c r="DZ106" s="72"/>
      <c r="EA106" s="72"/>
      <c r="EB106" s="72"/>
      <c r="EC106" s="72"/>
      <c r="ED106" s="72"/>
      <c r="EE106" s="72"/>
      <c r="EF106" s="72"/>
      <c r="EG106" s="72"/>
      <c r="EH106" s="72"/>
      <c r="EI106" s="72"/>
      <c r="EJ106" s="72"/>
      <c r="EK106" s="72"/>
      <c r="EL106" s="72"/>
      <c r="EM106" s="72"/>
      <c r="EN106" s="72"/>
      <c r="EO106" s="72"/>
      <c r="EP106" s="72"/>
      <c r="EQ106" s="72"/>
      <c r="ER106" s="312">
        <f t="shared" si="22"/>
        <v>1</v>
      </c>
      <c r="ES106" s="72">
        <f t="shared" si="23"/>
        <v>1</v>
      </c>
      <c r="ET106" s="72" t="s">
        <v>1125</v>
      </c>
      <c r="EU106" s="7" t="s">
        <v>2448</v>
      </c>
      <c r="EV106" s="7" t="s">
        <v>1110</v>
      </c>
      <c r="EW106" s="7" t="s">
        <v>1801</v>
      </c>
      <c r="EX106" s="183" t="s">
        <v>1870</v>
      </c>
      <c r="EY106" s="313">
        <v>46177</v>
      </c>
      <c r="EZ106" s="313"/>
      <c r="FA106" s="183"/>
      <c r="FB106" s="313"/>
      <c r="FC106" s="7"/>
      <c r="FD106" s="7" t="s">
        <v>3132</v>
      </c>
      <c r="FE106" s="7">
        <f t="shared" si="24"/>
        <v>1170</v>
      </c>
      <c r="FF106" s="72">
        <f t="shared" si="25"/>
        <v>12461</v>
      </c>
      <c r="FG106" t="s">
        <v>3515</v>
      </c>
    </row>
    <row r="107" spans="1:163" ht="17.25">
      <c r="A107" s="72">
        <v>465840588</v>
      </c>
      <c r="B107" s="304" t="s">
        <v>32</v>
      </c>
      <c r="C107" s="72"/>
      <c r="D107" s="72"/>
      <c r="E107" s="72"/>
      <c r="F107" s="72"/>
      <c r="G107" s="306"/>
      <c r="H107" s="306"/>
      <c r="I107" s="72">
        <v>4000</v>
      </c>
      <c r="J107" s="72">
        <v>18938</v>
      </c>
      <c r="K107" s="258">
        <f t="shared" si="27"/>
        <v>3827</v>
      </c>
      <c r="L107" s="258">
        <f t="shared" si="15"/>
        <v>24119</v>
      </c>
      <c r="M107" s="315">
        <v>5</v>
      </c>
      <c r="N107" s="72" t="s">
        <v>1231</v>
      </c>
      <c r="O107" s="72" t="s">
        <v>1232</v>
      </c>
      <c r="P107" s="72" t="s">
        <v>34</v>
      </c>
      <c r="Q107" s="255">
        <v>90402</v>
      </c>
      <c r="R107" s="66">
        <v>889</v>
      </c>
      <c r="S107" s="66">
        <f t="shared" si="28"/>
        <v>0</v>
      </c>
      <c r="T107" s="66">
        <v>5400</v>
      </c>
      <c r="U107" s="4" t="s">
        <v>1231</v>
      </c>
      <c r="V107" s="5">
        <f t="shared" si="17"/>
        <v>0.53119203436407381</v>
      </c>
      <c r="W107" s="5">
        <f t="shared" si="18"/>
        <v>4.4004572441221641E-2</v>
      </c>
      <c r="X107" s="5" t="str">
        <f t="shared" si="19"/>
        <v>FLOW</v>
      </c>
      <c r="Y107" s="72" t="str">
        <f t="shared" si="20"/>
        <v>BPTP</v>
      </c>
      <c r="Z107" s="72" t="s">
        <v>1325</v>
      </c>
      <c r="AA107" s="72" t="s">
        <v>1325</v>
      </c>
      <c r="AB107" s="304" t="s">
        <v>3504</v>
      </c>
      <c r="AC107" s="72"/>
      <c r="AD107" s="72" t="s">
        <v>3019</v>
      </c>
      <c r="AE107" s="308"/>
      <c r="AF107" s="309" t="s">
        <v>1797</v>
      </c>
      <c r="AG107" s="7" t="s">
        <v>1129</v>
      </c>
      <c r="AH107" s="72" t="s">
        <v>33</v>
      </c>
      <c r="AI107" s="7" t="s">
        <v>1129</v>
      </c>
      <c r="AJ107" s="7" t="s">
        <v>1129</v>
      </c>
      <c r="AK107" s="7" t="s">
        <v>1129</v>
      </c>
      <c r="AL107" s="7">
        <v>25227</v>
      </c>
      <c r="AM107" s="255">
        <v>90402</v>
      </c>
      <c r="AN107" s="258">
        <v>147</v>
      </c>
      <c r="AO107" s="306">
        <v>163</v>
      </c>
      <c r="AP107" s="306" t="str">
        <f t="shared" si="21"/>
        <v>FLOW</v>
      </c>
      <c r="AQ107" s="306"/>
      <c r="AR107" s="306"/>
      <c r="AS107" s="306"/>
      <c r="AT107" s="306"/>
      <c r="AU107" s="72" t="s">
        <v>943</v>
      </c>
      <c r="AV107" s="310" t="s">
        <v>35</v>
      </c>
      <c r="AW107" s="304" t="s">
        <v>36</v>
      </c>
      <c r="AX107" s="311">
        <v>45750</v>
      </c>
      <c r="AY107" s="72">
        <v>36</v>
      </c>
      <c r="AZ107" s="72" t="s">
        <v>1742</v>
      </c>
      <c r="BA107" s="7" t="s">
        <v>3512</v>
      </c>
      <c r="BB107" s="7"/>
      <c r="BC107" s="7"/>
      <c r="BD107" s="72"/>
      <c r="BE107" s="72"/>
      <c r="BF107" s="72"/>
      <c r="BG107" s="183"/>
      <c r="BH107" s="72"/>
      <c r="BI107" s="72"/>
      <c r="BJ107" s="72"/>
      <c r="BK107" s="72"/>
      <c r="BL107" s="72">
        <v>1</v>
      </c>
      <c r="BM107" s="72"/>
      <c r="BN107" s="72"/>
      <c r="BO107" s="72"/>
      <c r="BP107" s="72"/>
      <c r="BQ107" s="72"/>
      <c r="BR107" s="72"/>
      <c r="BS107" s="72"/>
      <c r="BT107" s="72"/>
      <c r="BU107" s="72"/>
      <c r="BV107" s="72"/>
      <c r="BW107" s="72"/>
      <c r="BX107" s="72"/>
      <c r="BY107" s="72"/>
      <c r="BZ107" s="72"/>
      <c r="CA107" s="72"/>
      <c r="CB107" s="72"/>
      <c r="CC107" s="72"/>
      <c r="CD107" s="72"/>
      <c r="CE107" s="72"/>
      <c r="CF107" s="72"/>
      <c r="CG107" s="72"/>
      <c r="CH107" s="72"/>
      <c r="CI107" s="72"/>
      <c r="CJ107" s="72"/>
      <c r="CK107" s="72"/>
      <c r="CL107" s="72"/>
      <c r="CM107" s="72"/>
      <c r="CN107" s="72"/>
      <c r="CO107" s="72"/>
      <c r="CP107" s="72"/>
      <c r="CQ107" s="72"/>
      <c r="CR107" s="72"/>
      <c r="CS107" s="72"/>
      <c r="CT107" s="72"/>
      <c r="CU107" s="72"/>
      <c r="CV107" s="72"/>
      <c r="CW107" s="72"/>
      <c r="CX107" s="72"/>
      <c r="CY107" s="72"/>
      <c r="CZ107" s="72"/>
      <c r="DA107" s="72"/>
      <c r="DB107" s="72"/>
      <c r="DC107" s="72"/>
      <c r="DD107" s="72"/>
      <c r="DE107" s="72"/>
      <c r="DF107" s="72"/>
      <c r="DG107" s="72"/>
      <c r="DH107" s="72"/>
      <c r="DI107" s="72"/>
      <c r="DJ107" s="72"/>
      <c r="DK107" s="72"/>
      <c r="DL107" s="72"/>
      <c r="DM107" s="72"/>
      <c r="DN107" s="72"/>
      <c r="DO107" s="72"/>
      <c r="DP107" s="72"/>
      <c r="DQ107" s="72"/>
      <c r="DR107" s="72"/>
      <c r="DS107" s="72"/>
      <c r="DT107" s="72"/>
      <c r="DU107" s="72"/>
      <c r="DV107" s="72"/>
      <c r="DW107" s="72"/>
      <c r="DX107" s="72"/>
      <c r="DY107" s="72"/>
      <c r="DZ107" s="72"/>
      <c r="EA107" s="72"/>
      <c r="EB107" s="72"/>
      <c r="EC107" s="72"/>
      <c r="ED107" s="72"/>
      <c r="EE107" s="72"/>
      <c r="EF107" s="72"/>
      <c r="EG107" s="72"/>
      <c r="EH107" s="72"/>
      <c r="EI107" s="72"/>
      <c r="EJ107" s="72"/>
      <c r="EK107" s="72"/>
      <c r="EL107" s="72"/>
      <c r="EM107" s="72"/>
      <c r="EN107" s="72"/>
      <c r="EO107" s="72"/>
      <c r="EP107" s="72"/>
      <c r="EQ107" s="72"/>
      <c r="ER107" s="312">
        <f t="shared" si="22"/>
        <v>1</v>
      </c>
      <c r="ES107" s="72">
        <f t="shared" si="23"/>
        <v>1</v>
      </c>
      <c r="ET107" s="72" t="s">
        <v>1115</v>
      </c>
      <c r="EU107" s="7" t="s">
        <v>2449</v>
      </c>
      <c r="EV107" s="7" t="s">
        <v>1110</v>
      </c>
      <c r="EW107" s="7" t="s">
        <v>1801</v>
      </c>
      <c r="EX107" s="183" t="s">
        <v>1863</v>
      </c>
      <c r="EY107" s="313">
        <v>46177</v>
      </c>
      <c r="EZ107" s="313"/>
      <c r="FA107" s="183"/>
      <c r="FB107" s="313"/>
      <c r="FC107" s="7"/>
      <c r="FD107" s="7" t="s">
        <v>3133</v>
      </c>
      <c r="FE107" s="7">
        <f t="shared" si="24"/>
        <v>3827</v>
      </c>
      <c r="FF107" s="72">
        <f t="shared" si="25"/>
        <v>24119</v>
      </c>
      <c r="FG107" t="s">
        <v>3515</v>
      </c>
    </row>
    <row r="108" spans="1:163" ht="17.25">
      <c r="A108" s="72">
        <v>465104448</v>
      </c>
      <c r="B108" s="304" t="s">
        <v>832</v>
      </c>
      <c r="C108" s="72" t="s">
        <v>1775</v>
      </c>
      <c r="D108" s="72" t="s">
        <v>3016</v>
      </c>
      <c r="E108" s="72">
        <v>4000</v>
      </c>
      <c r="F108" s="72"/>
      <c r="G108" s="306"/>
      <c r="H108" s="306"/>
      <c r="I108" s="72">
        <v>3707</v>
      </c>
      <c r="J108" s="72">
        <v>21608</v>
      </c>
      <c r="K108" s="258">
        <f t="shared" ref="K108:K139" si="29">IF((J108+R108)&lt;=I108+R108,(J108+R108),((I108-(I108*(M108+1)-(I108+J108)))+R108))</f>
        <v>4609</v>
      </c>
      <c r="L108" s="258">
        <f t="shared" si="15"/>
        <v>23035</v>
      </c>
      <c r="M108" s="315">
        <v>6</v>
      </c>
      <c r="N108" s="72" t="s">
        <v>1280</v>
      </c>
      <c r="O108" s="72" t="s">
        <v>1281</v>
      </c>
      <c r="P108" s="72" t="s">
        <v>18</v>
      </c>
      <c r="Q108" s="255">
        <v>90262</v>
      </c>
      <c r="R108" s="66">
        <v>1536</v>
      </c>
      <c r="S108" s="66">
        <f t="shared" si="28"/>
        <v>0</v>
      </c>
      <c r="T108" s="66">
        <v>6130.56</v>
      </c>
      <c r="U108" s="4" t="s">
        <v>1231</v>
      </c>
      <c r="V108" s="5">
        <f t="shared" si="17"/>
        <v>0.35492902363257439</v>
      </c>
      <c r="W108" s="5">
        <f t="shared" si="18"/>
        <v>3.7916508563944309E-2</v>
      </c>
      <c r="X108" s="5" t="str">
        <f t="shared" si="19"/>
        <v>STABLE</v>
      </c>
      <c r="Y108" s="72" t="str">
        <f t="shared" si="20"/>
        <v>PAID</v>
      </c>
      <c r="Z108" s="72" t="s">
        <v>1327</v>
      </c>
      <c r="AA108" s="72" t="s">
        <v>1281</v>
      </c>
      <c r="AB108" s="304" t="s">
        <v>3023</v>
      </c>
      <c r="AC108" s="72"/>
      <c r="AD108" s="72" t="s">
        <v>3022</v>
      </c>
      <c r="AE108" s="308"/>
      <c r="AF108" s="309" t="s">
        <v>1797</v>
      </c>
      <c r="AG108" s="7" t="s">
        <v>1129</v>
      </c>
      <c r="AH108" s="72" t="s">
        <v>830</v>
      </c>
      <c r="AI108" s="7" t="s">
        <v>1129</v>
      </c>
      <c r="AJ108" s="7" t="s">
        <v>1129</v>
      </c>
      <c r="AK108" s="7" t="s">
        <v>1129</v>
      </c>
      <c r="AL108" s="7">
        <v>29274.560000000001</v>
      </c>
      <c r="AM108" s="255">
        <v>90262</v>
      </c>
      <c r="AN108" s="258">
        <v>178</v>
      </c>
      <c r="AO108" s="306">
        <v>163</v>
      </c>
      <c r="AP108" s="306" t="str">
        <f t="shared" si="21"/>
        <v>STABLE</v>
      </c>
      <c r="AQ108" s="306"/>
      <c r="AR108" s="306"/>
      <c r="AS108" s="306"/>
      <c r="AT108" s="306"/>
      <c r="AU108" s="72" t="s">
        <v>943</v>
      </c>
      <c r="AV108" s="310" t="s">
        <v>833</v>
      </c>
      <c r="AW108" s="304" t="s">
        <v>75</v>
      </c>
      <c r="AX108" s="311">
        <v>45659</v>
      </c>
      <c r="AY108" s="72">
        <v>42</v>
      </c>
      <c r="AZ108" s="72" t="s">
        <v>1742</v>
      </c>
      <c r="BA108" s="7" t="s">
        <v>3512</v>
      </c>
      <c r="BB108" s="7"/>
      <c r="BC108" s="7"/>
      <c r="BD108" s="72"/>
      <c r="BE108" s="72"/>
      <c r="BF108" s="72"/>
      <c r="BG108" s="183"/>
      <c r="BH108" s="72"/>
      <c r="BI108" s="72"/>
      <c r="BJ108" s="72"/>
      <c r="BK108" s="72"/>
      <c r="BL108" s="72"/>
      <c r="BM108" s="72"/>
      <c r="BN108" s="72"/>
      <c r="BO108" s="72">
        <v>1</v>
      </c>
      <c r="BP108" s="72"/>
      <c r="BQ108" s="72"/>
      <c r="BR108" s="72"/>
      <c r="BS108" s="72"/>
      <c r="BT108" s="72"/>
      <c r="BU108" s="72"/>
      <c r="BV108" s="72"/>
      <c r="BW108" s="72"/>
      <c r="BX108" s="72"/>
      <c r="BY108" s="72"/>
      <c r="BZ108" s="72"/>
      <c r="CA108" s="72"/>
      <c r="CB108" s="72"/>
      <c r="CC108" s="72"/>
      <c r="CD108" s="72"/>
      <c r="CE108" s="72"/>
      <c r="CF108" s="72"/>
      <c r="CG108" s="72"/>
      <c r="CH108" s="72"/>
      <c r="CI108" s="72"/>
      <c r="CJ108" s="72"/>
      <c r="CK108" s="72"/>
      <c r="CL108" s="72"/>
      <c r="CM108" s="72"/>
      <c r="CN108" s="72"/>
      <c r="CO108" s="72"/>
      <c r="CP108" s="72"/>
      <c r="CQ108" s="72"/>
      <c r="CR108" s="72"/>
      <c r="CS108" s="72"/>
      <c r="CT108" s="72"/>
      <c r="CU108" s="72"/>
      <c r="CV108" s="72"/>
      <c r="CW108" s="72"/>
      <c r="CX108" s="72"/>
      <c r="CY108" s="72"/>
      <c r="CZ108" s="72"/>
      <c r="DA108" s="72"/>
      <c r="DB108" s="72"/>
      <c r="DC108" s="72"/>
      <c r="DD108" s="72"/>
      <c r="DE108" s="72"/>
      <c r="DF108" s="72"/>
      <c r="DG108" s="72"/>
      <c r="DH108" s="72"/>
      <c r="DI108" s="72"/>
      <c r="DJ108" s="72"/>
      <c r="DK108" s="72"/>
      <c r="DL108" s="72"/>
      <c r="DM108" s="72"/>
      <c r="DN108" s="72"/>
      <c r="DO108" s="72"/>
      <c r="DP108" s="72"/>
      <c r="DQ108" s="72"/>
      <c r="DR108" s="72"/>
      <c r="DS108" s="72"/>
      <c r="DT108" s="72"/>
      <c r="DU108" s="72"/>
      <c r="DV108" s="72"/>
      <c r="DW108" s="72"/>
      <c r="DX108" s="72"/>
      <c r="DY108" s="72"/>
      <c r="DZ108" s="72"/>
      <c r="EA108" s="72"/>
      <c r="EB108" s="72"/>
      <c r="EC108" s="72"/>
      <c r="ED108" s="72"/>
      <c r="EE108" s="72"/>
      <c r="EF108" s="72"/>
      <c r="EG108" s="72"/>
      <c r="EH108" s="72"/>
      <c r="EI108" s="72"/>
      <c r="EJ108" s="72"/>
      <c r="EK108" s="72"/>
      <c r="EL108" s="72"/>
      <c r="EM108" s="72"/>
      <c r="EN108" s="72"/>
      <c r="EO108" s="72"/>
      <c r="EP108" s="72"/>
      <c r="EQ108" s="72"/>
      <c r="ER108" s="312">
        <f t="shared" si="22"/>
        <v>1</v>
      </c>
      <c r="ES108" s="72">
        <f t="shared" si="23"/>
        <v>1</v>
      </c>
      <c r="ET108" s="72" t="s">
        <v>1113</v>
      </c>
      <c r="EU108" s="7" t="s">
        <v>2450</v>
      </c>
      <c r="EV108" s="7" t="s">
        <v>1110</v>
      </c>
      <c r="EW108" s="7" t="s">
        <v>1848</v>
      </c>
      <c r="EX108" s="183" t="s">
        <v>1871</v>
      </c>
      <c r="EY108" s="313">
        <v>46178</v>
      </c>
      <c r="EZ108" s="313"/>
      <c r="FA108" s="183"/>
      <c r="FB108" s="313"/>
      <c r="FC108" s="7"/>
      <c r="FD108" s="7" t="s">
        <v>3134</v>
      </c>
      <c r="FE108" s="7">
        <f t="shared" si="24"/>
        <v>4609</v>
      </c>
      <c r="FF108" s="72">
        <f t="shared" si="25"/>
        <v>27035</v>
      </c>
      <c r="FG108" t="s">
        <v>3515</v>
      </c>
    </row>
    <row r="109" spans="1:163" ht="17.25">
      <c r="A109" s="72">
        <v>467069077</v>
      </c>
      <c r="B109" s="304" t="s">
        <v>896</v>
      </c>
      <c r="C109" s="72"/>
      <c r="D109" s="72"/>
      <c r="E109" s="72"/>
      <c r="F109" s="72"/>
      <c r="G109" s="306"/>
      <c r="H109" s="306"/>
      <c r="I109" s="72">
        <v>3801</v>
      </c>
      <c r="J109" s="72">
        <v>3799</v>
      </c>
      <c r="K109" s="258">
        <f t="shared" si="29"/>
        <v>3908</v>
      </c>
      <c r="L109" s="258">
        <f t="shared" si="15"/>
        <v>7819</v>
      </c>
      <c r="M109" s="307">
        <v>1</v>
      </c>
      <c r="N109" s="72" t="s">
        <v>1231</v>
      </c>
      <c r="O109" s="72" t="s">
        <v>1232</v>
      </c>
      <c r="P109" s="72" t="s">
        <v>65</v>
      </c>
      <c r="Q109" s="255">
        <v>90217</v>
      </c>
      <c r="R109" s="66">
        <v>109</v>
      </c>
      <c r="S109" s="66">
        <f t="shared" si="28"/>
        <v>0</v>
      </c>
      <c r="T109" s="66">
        <v>2250</v>
      </c>
      <c r="U109" s="4" t="s">
        <v>1504</v>
      </c>
      <c r="V109" s="5">
        <f t="shared" si="17"/>
        <v>8.9108924288843525E-2</v>
      </c>
      <c r="W109" s="5">
        <f t="shared" si="18"/>
        <v>4.9369585654787211E-3</v>
      </c>
      <c r="X109" s="5" t="s">
        <v>1280</v>
      </c>
      <c r="Y109" s="72" t="str">
        <f t="shared" si="20"/>
        <v>PTP</v>
      </c>
      <c r="Z109" s="72" t="s">
        <v>1329</v>
      </c>
      <c r="AA109" s="72" t="s">
        <v>1329</v>
      </c>
      <c r="AB109" s="304"/>
      <c r="AC109" s="72">
        <v>18</v>
      </c>
      <c r="AD109" s="72"/>
      <c r="AE109" s="308"/>
      <c r="AF109" s="309" t="s">
        <v>1129</v>
      </c>
      <c r="AG109" s="7" t="s">
        <v>1129</v>
      </c>
      <c r="AH109" s="72" t="s">
        <v>897</v>
      </c>
      <c r="AI109" s="7" t="s">
        <v>1129</v>
      </c>
      <c r="AJ109" s="7" t="s">
        <v>1129</v>
      </c>
      <c r="AK109" s="7" t="s">
        <v>1129</v>
      </c>
      <c r="AL109" s="7">
        <v>6158</v>
      </c>
      <c r="AM109" s="255">
        <v>90217</v>
      </c>
      <c r="AN109" s="258">
        <v>27</v>
      </c>
      <c r="AO109" s="306">
        <v>43</v>
      </c>
      <c r="AP109" s="306" t="str">
        <f t="shared" si="21"/>
        <v>FLOW</v>
      </c>
      <c r="AQ109" s="306"/>
      <c r="AR109" s="306"/>
      <c r="AS109" s="306"/>
      <c r="AT109" s="306"/>
      <c r="AU109" s="72" t="s">
        <v>1793</v>
      </c>
      <c r="AV109" s="310" t="s">
        <v>898</v>
      </c>
      <c r="AW109" s="304" t="s">
        <v>67</v>
      </c>
      <c r="AX109" s="311">
        <v>45943</v>
      </c>
      <c r="AY109" s="72">
        <v>36</v>
      </c>
      <c r="AZ109" s="72" t="s">
        <v>1742</v>
      </c>
      <c r="BA109" s="7" t="s">
        <v>3512</v>
      </c>
      <c r="BB109" s="7"/>
      <c r="BC109" s="7"/>
      <c r="BD109" s="72"/>
      <c r="BE109" s="72"/>
      <c r="BF109" s="72"/>
      <c r="BG109" s="183"/>
      <c r="BH109" s="72"/>
      <c r="BI109" s="72"/>
      <c r="BJ109" s="72"/>
      <c r="BK109" s="72"/>
      <c r="BL109" s="72"/>
      <c r="BM109" s="72"/>
      <c r="BN109" s="72"/>
      <c r="BO109" s="72"/>
      <c r="BP109" s="72"/>
      <c r="BQ109" s="72"/>
      <c r="BR109" s="72">
        <v>1</v>
      </c>
      <c r="BS109" s="72"/>
      <c r="BT109" s="72"/>
      <c r="BU109" s="72"/>
      <c r="BV109" s="72"/>
      <c r="BW109" s="72"/>
      <c r="BX109" s="72"/>
      <c r="BY109" s="72"/>
      <c r="BZ109" s="72"/>
      <c r="CA109" s="72"/>
      <c r="CB109" s="72"/>
      <c r="CC109" s="72"/>
      <c r="CD109" s="72"/>
      <c r="CE109" s="72"/>
      <c r="CF109" s="72"/>
      <c r="CG109" s="72"/>
      <c r="CH109" s="72"/>
      <c r="CI109" s="72"/>
      <c r="CJ109" s="72"/>
      <c r="CK109" s="72"/>
      <c r="CL109" s="72"/>
      <c r="CM109" s="72"/>
      <c r="CN109" s="72"/>
      <c r="CO109" s="72"/>
      <c r="CP109" s="72"/>
      <c r="CQ109" s="72"/>
      <c r="CR109" s="72"/>
      <c r="CS109" s="72"/>
      <c r="CT109" s="72"/>
      <c r="CU109" s="72"/>
      <c r="CV109" s="72"/>
      <c r="CW109" s="72"/>
      <c r="CX109" s="72"/>
      <c r="CY109" s="72"/>
      <c r="CZ109" s="72"/>
      <c r="DA109" s="72"/>
      <c r="DB109" s="72"/>
      <c r="DC109" s="72"/>
      <c r="DD109" s="72"/>
      <c r="DE109" s="72"/>
      <c r="DF109" s="72"/>
      <c r="DG109" s="72"/>
      <c r="DH109" s="72"/>
      <c r="DI109" s="72"/>
      <c r="DJ109" s="72"/>
      <c r="DK109" s="72"/>
      <c r="DL109" s="72"/>
      <c r="DM109" s="72"/>
      <c r="DN109" s="72"/>
      <c r="DO109" s="72"/>
      <c r="DP109" s="72"/>
      <c r="DQ109" s="72"/>
      <c r="DR109" s="72"/>
      <c r="DS109" s="72"/>
      <c r="DT109" s="72"/>
      <c r="DU109" s="72"/>
      <c r="DV109" s="72"/>
      <c r="DW109" s="72"/>
      <c r="DX109" s="72"/>
      <c r="DY109" s="72"/>
      <c r="DZ109" s="72"/>
      <c r="EA109" s="72"/>
      <c r="EB109" s="72"/>
      <c r="EC109" s="72"/>
      <c r="ED109" s="72"/>
      <c r="EE109" s="72"/>
      <c r="EF109" s="72"/>
      <c r="EG109" s="72"/>
      <c r="EH109" s="72"/>
      <c r="EI109" s="72"/>
      <c r="EJ109" s="72"/>
      <c r="EK109" s="72"/>
      <c r="EL109" s="72"/>
      <c r="EM109" s="72"/>
      <c r="EN109" s="72"/>
      <c r="EO109" s="72"/>
      <c r="EP109" s="72"/>
      <c r="EQ109" s="72"/>
      <c r="ER109" s="312">
        <f t="shared" si="22"/>
        <v>1</v>
      </c>
      <c r="ES109" s="72">
        <f t="shared" si="23"/>
        <v>1</v>
      </c>
      <c r="ET109" s="72" t="s">
        <v>1118</v>
      </c>
      <c r="EU109" s="7" t="s">
        <v>2451</v>
      </c>
      <c r="EV109" s="7" t="s">
        <v>1110</v>
      </c>
      <c r="EW109" s="7" t="s">
        <v>1806</v>
      </c>
      <c r="EX109" s="183" t="s">
        <v>1818</v>
      </c>
      <c r="EY109" s="313">
        <v>46183</v>
      </c>
      <c r="EZ109" s="313"/>
      <c r="FA109" s="183"/>
      <c r="FB109" s="313"/>
      <c r="FC109" s="7"/>
      <c r="FD109" s="7" t="s">
        <v>3135</v>
      </c>
      <c r="FE109" s="7">
        <f t="shared" si="24"/>
        <v>3908</v>
      </c>
      <c r="FF109" s="72">
        <f t="shared" si="25"/>
        <v>7819</v>
      </c>
      <c r="FG109" t="s">
        <v>3515</v>
      </c>
    </row>
    <row r="110" spans="1:163" ht="17.25">
      <c r="A110" s="72">
        <v>464767626</v>
      </c>
      <c r="B110" s="304" t="s">
        <v>2093</v>
      </c>
      <c r="C110" s="72"/>
      <c r="D110" s="72"/>
      <c r="E110" s="72"/>
      <c r="F110" s="72"/>
      <c r="G110" s="306"/>
      <c r="H110" s="306"/>
      <c r="I110" s="72">
        <v>5260</v>
      </c>
      <c r="J110" s="72">
        <v>5233</v>
      </c>
      <c r="K110" s="258">
        <f t="shared" si="29"/>
        <v>5313</v>
      </c>
      <c r="L110" s="258">
        <f t="shared" si="15"/>
        <v>10717</v>
      </c>
      <c r="M110" s="307">
        <v>1</v>
      </c>
      <c r="N110" s="72" t="s">
        <v>1231</v>
      </c>
      <c r="O110" s="72" t="s">
        <v>1232</v>
      </c>
      <c r="P110" s="72" t="s">
        <v>315</v>
      </c>
      <c r="Q110" s="255">
        <v>90124</v>
      </c>
      <c r="R110" s="66">
        <v>80</v>
      </c>
      <c r="S110" s="66">
        <f t="shared" si="28"/>
        <v>0</v>
      </c>
      <c r="T110" s="66">
        <v>0</v>
      </c>
      <c r="U110" s="4" t="s">
        <v>1129</v>
      </c>
      <c r="V110" s="5">
        <f t="shared" si="17"/>
        <v>0.13822522364935971</v>
      </c>
      <c r="W110" s="5">
        <f t="shared" si="18"/>
        <v>4.9318693123824144E-3</v>
      </c>
      <c r="X110" s="5" t="s">
        <v>1280</v>
      </c>
      <c r="Y110" s="72" t="str">
        <f t="shared" si="20"/>
        <v>PTP</v>
      </c>
      <c r="Z110" s="72" t="s">
        <v>1129</v>
      </c>
      <c r="AA110" s="72" t="s">
        <v>1329</v>
      </c>
      <c r="AB110" s="304"/>
      <c r="AC110" s="72">
        <v>24</v>
      </c>
      <c r="AD110" s="72" t="s">
        <v>3019</v>
      </c>
      <c r="AE110" s="308"/>
      <c r="AF110" s="309"/>
      <c r="AG110" s="7"/>
      <c r="AH110" s="72" t="s">
        <v>325</v>
      </c>
      <c r="AI110" s="7"/>
      <c r="AJ110" s="7"/>
      <c r="AK110" s="7"/>
      <c r="AL110" s="7">
        <v>5313</v>
      </c>
      <c r="AM110" s="255">
        <v>90124</v>
      </c>
      <c r="AN110" s="258">
        <v>27</v>
      </c>
      <c r="AO110" s="306">
        <v>43</v>
      </c>
      <c r="AP110" s="306" t="str">
        <f t="shared" si="21"/>
        <v>FLOW</v>
      </c>
      <c r="AQ110" s="306"/>
      <c r="AR110" s="306"/>
      <c r="AS110" s="306"/>
      <c r="AT110" s="306"/>
      <c r="AU110" s="72" t="s">
        <v>1129</v>
      </c>
      <c r="AV110" s="310"/>
      <c r="AW110" s="304" t="s">
        <v>2329</v>
      </c>
      <c r="AX110" s="311">
        <v>45621</v>
      </c>
      <c r="AY110" s="72">
        <v>36</v>
      </c>
      <c r="AZ110" s="72" t="s">
        <v>2057</v>
      </c>
      <c r="BA110" s="7" t="s">
        <v>3513</v>
      </c>
      <c r="BB110" s="7"/>
      <c r="BC110" s="7"/>
      <c r="BD110" s="72"/>
      <c r="BE110" s="72"/>
      <c r="BF110" s="72"/>
      <c r="BG110" s="183"/>
      <c r="BH110" s="72"/>
      <c r="BI110" s="72"/>
      <c r="BJ110" s="72"/>
      <c r="BK110" s="72"/>
      <c r="BL110" s="72"/>
      <c r="BM110" s="72"/>
      <c r="BN110" s="72"/>
      <c r="BO110" s="72"/>
      <c r="BP110" s="72"/>
      <c r="BQ110" s="72"/>
      <c r="BR110" s="72"/>
      <c r="BS110" s="72"/>
      <c r="BT110" s="72"/>
      <c r="BU110" s="72"/>
      <c r="BV110" s="72"/>
      <c r="BW110" s="72"/>
      <c r="BX110" s="72"/>
      <c r="BY110" s="72"/>
      <c r="BZ110" s="72"/>
      <c r="CA110" s="72"/>
      <c r="CB110" s="72"/>
      <c r="CC110" s="72"/>
      <c r="CD110" s="72"/>
      <c r="CE110" s="72"/>
      <c r="CF110" s="72"/>
      <c r="CG110" s="72"/>
      <c r="CH110" s="72"/>
      <c r="CI110" s="72"/>
      <c r="CJ110" s="72">
        <v>1</v>
      </c>
      <c r="CK110" s="72"/>
      <c r="CL110" s="72"/>
      <c r="CM110" s="72"/>
      <c r="CN110" s="72"/>
      <c r="CO110" s="72"/>
      <c r="CP110" s="72"/>
      <c r="CQ110" s="72"/>
      <c r="CR110" s="72"/>
      <c r="CS110" s="72">
        <v>1</v>
      </c>
      <c r="CT110" s="72"/>
      <c r="CU110" s="72"/>
      <c r="CV110" s="72"/>
      <c r="CW110" s="72"/>
      <c r="CX110" s="72"/>
      <c r="CY110" s="72"/>
      <c r="CZ110" s="72"/>
      <c r="DA110" s="72"/>
      <c r="DB110" s="72">
        <v>1</v>
      </c>
      <c r="DC110" s="72"/>
      <c r="DD110" s="72"/>
      <c r="DE110" s="72"/>
      <c r="DF110" s="72"/>
      <c r="DG110" s="72"/>
      <c r="DH110" s="72"/>
      <c r="DI110" s="72"/>
      <c r="DJ110" s="72"/>
      <c r="DK110" s="72"/>
      <c r="DL110" s="72"/>
      <c r="DM110" s="72"/>
      <c r="DN110" s="72"/>
      <c r="DO110" s="72"/>
      <c r="DP110" s="72"/>
      <c r="DQ110" s="72"/>
      <c r="DR110" s="72"/>
      <c r="DS110" s="72"/>
      <c r="DT110" s="72"/>
      <c r="DU110" s="72"/>
      <c r="DV110" s="72"/>
      <c r="DW110" s="72"/>
      <c r="DX110" s="72"/>
      <c r="DY110" s="72"/>
      <c r="DZ110" s="72"/>
      <c r="EA110" s="72"/>
      <c r="EB110" s="72"/>
      <c r="EC110" s="72"/>
      <c r="ED110" s="72"/>
      <c r="EE110" s="72"/>
      <c r="EF110" s="72"/>
      <c r="EG110" s="72"/>
      <c r="EH110" s="72"/>
      <c r="EI110" s="72"/>
      <c r="EJ110" s="72"/>
      <c r="EK110" s="72"/>
      <c r="EL110" s="72"/>
      <c r="EM110" s="72"/>
      <c r="EN110" s="72"/>
      <c r="EO110" s="72"/>
      <c r="EP110" s="72"/>
      <c r="EQ110" s="72"/>
      <c r="ER110" s="312">
        <f t="shared" si="22"/>
        <v>3</v>
      </c>
      <c r="ES110" s="72">
        <f t="shared" si="23"/>
        <v>1</v>
      </c>
      <c r="ET110" s="72" t="s">
        <v>1124</v>
      </c>
      <c r="EU110" s="7" t="s">
        <v>2452</v>
      </c>
      <c r="EV110" s="7" t="s">
        <v>1110</v>
      </c>
      <c r="EW110" s="7" t="s">
        <v>1806</v>
      </c>
      <c r="EX110" s="183" t="s">
        <v>3568</v>
      </c>
      <c r="EY110" s="313">
        <v>46199</v>
      </c>
      <c r="EZ110" s="313"/>
      <c r="FA110" s="183"/>
      <c r="FB110" s="313"/>
      <c r="FC110" s="7" t="s">
        <v>3623</v>
      </c>
      <c r="FD110" s="7" t="s">
        <v>3136</v>
      </c>
      <c r="FE110" s="7">
        <f t="shared" si="24"/>
        <v>5313</v>
      </c>
      <c r="FF110" s="72">
        <f t="shared" si="25"/>
        <v>10717</v>
      </c>
      <c r="FG110" t="s">
        <v>3515</v>
      </c>
    </row>
    <row r="111" spans="1:163" ht="17.25">
      <c r="A111" s="72">
        <v>463426988</v>
      </c>
      <c r="B111" s="304" t="s">
        <v>859</v>
      </c>
      <c r="C111" s="72"/>
      <c r="D111" s="72"/>
      <c r="E111" s="72"/>
      <c r="F111" s="72"/>
      <c r="G111" s="306"/>
      <c r="H111" s="306"/>
      <c r="I111" s="72">
        <v>4760</v>
      </c>
      <c r="J111" s="72">
        <v>9219.99</v>
      </c>
      <c r="K111" s="258">
        <f t="shared" si="29"/>
        <v>4756.99</v>
      </c>
      <c r="L111" s="258">
        <f t="shared" si="15"/>
        <v>14474.99</v>
      </c>
      <c r="M111" s="315">
        <v>2</v>
      </c>
      <c r="N111" s="72" t="s">
        <v>1231</v>
      </c>
      <c r="O111" s="72" t="s">
        <v>1232</v>
      </c>
      <c r="P111" s="72" t="s">
        <v>315</v>
      </c>
      <c r="Q111" s="255">
        <v>88831</v>
      </c>
      <c r="R111" s="66">
        <v>297</v>
      </c>
      <c r="S111" s="66">
        <f t="shared" si="28"/>
        <v>0</v>
      </c>
      <c r="T111" s="66">
        <v>6300</v>
      </c>
      <c r="U111" s="4" t="s">
        <v>1504</v>
      </c>
      <c r="V111" s="5">
        <f t="shared" si="17"/>
        <v>0.20949448603890503</v>
      </c>
      <c r="W111" s="5">
        <f t="shared" si="18"/>
        <v>1.9668194540268521E-2</v>
      </c>
      <c r="X111" s="5" t="s">
        <v>1280</v>
      </c>
      <c r="Y111" s="72" t="str">
        <f t="shared" si="20"/>
        <v>PTP</v>
      </c>
      <c r="Z111" s="72" t="s">
        <v>1329</v>
      </c>
      <c r="AA111" s="72" t="s">
        <v>1329</v>
      </c>
      <c r="AB111" s="304"/>
      <c r="AC111" s="72">
        <v>23</v>
      </c>
      <c r="AD111" s="72" t="s">
        <v>3019</v>
      </c>
      <c r="AE111" s="308"/>
      <c r="AF111" s="309" t="s">
        <v>1129</v>
      </c>
      <c r="AG111" s="7" t="s">
        <v>1129</v>
      </c>
      <c r="AH111" s="72" t="s">
        <v>1766</v>
      </c>
      <c r="AI111" s="7" t="s">
        <v>1129</v>
      </c>
      <c r="AJ111" s="7" t="s">
        <v>1129</v>
      </c>
      <c r="AK111" s="7" t="s">
        <v>1129</v>
      </c>
      <c r="AL111" s="7">
        <v>15816.99</v>
      </c>
      <c r="AM111" s="255">
        <v>88831</v>
      </c>
      <c r="AN111" s="258">
        <v>57</v>
      </c>
      <c r="AO111" s="306">
        <v>73</v>
      </c>
      <c r="AP111" s="306" t="str">
        <f t="shared" si="21"/>
        <v>FLOW</v>
      </c>
      <c r="AQ111" s="306"/>
      <c r="AR111" s="306"/>
      <c r="AS111" s="306"/>
      <c r="AT111" s="306"/>
      <c r="AU111" s="72" t="s">
        <v>943</v>
      </c>
      <c r="AV111" s="310" t="s">
        <v>860</v>
      </c>
      <c r="AW111" s="304" t="s">
        <v>16</v>
      </c>
      <c r="AX111" s="311">
        <v>45481</v>
      </c>
      <c r="AY111" s="72">
        <v>42</v>
      </c>
      <c r="AZ111" s="72" t="s">
        <v>1742</v>
      </c>
      <c r="BA111" s="7" t="s">
        <v>3513</v>
      </c>
      <c r="BB111" s="7"/>
      <c r="BC111" s="7"/>
      <c r="BD111" s="72"/>
      <c r="BE111" s="72"/>
      <c r="BF111" s="72"/>
      <c r="BG111" s="183"/>
      <c r="BH111" s="72"/>
      <c r="BI111" s="72"/>
      <c r="BJ111" s="72"/>
      <c r="BK111" s="72"/>
      <c r="BL111" s="72"/>
      <c r="BM111" s="72"/>
      <c r="BN111" s="72"/>
      <c r="BO111" s="72">
        <v>1</v>
      </c>
      <c r="BP111" s="72"/>
      <c r="BQ111" s="72"/>
      <c r="BR111" s="72"/>
      <c r="BS111" s="72"/>
      <c r="BT111" s="72"/>
      <c r="BU111" s="72"/>
      <c r="BV111" s="72"/>
      <c r="BW111" s="72"/>
      <c r="BX111" s="72"/>
      <c r="BY111" s="72"/>
      <c r="BZ111" s="72"/>
      <c r="CA111" s="72"/>
      <c r="CB111" s="72"/>
      <c r="CC111" s="72"/>
      <c r="CD111" s="72"/>
      <c r="CE111" s="72"/>
      <c r="CF111" s="72"/>
      <c r="CG111" s="72"/>
      <c r="CH111" s="72"/>
      <c r="CI111" s="72"/>
      <c r="CJ111" s="72"/>
      <c r="CK111" s="72"/>
      <c r="CL111" s="72"/>
      <c r="CM111" s="72"/>
      <c r="CN111" s="72"/>
      <c r="CO111" s="72"/>
      <c r="CP111" s="72"/>
      <c r="CQ111" s="72"/>
      <c r="CR111" s="72"/>
      <c r="CS111" s="72"/>
      <c r="CT111" s="72"/>
      <c r="CU111" s="72"/>
      <c r="CV111" s="72"/>
      <c r="CW111" s="72"/>
      <c r="CX111" s="72"/>
      <c r="CY111" s="72"/>
      <c r="CZ111" s="72"/>
      <c r="DA111" s="72"/>
      <c r="DB111" s="72"/>
      <c r="DC111" s="72"/>
      <c r="DD111" s="72"/>
      <c r="DE111" s="72">
        <v>1</v>
      </c>
      <c r="DF111" s="72"/>
      <c r="DG111" s="72"/>
      <c r="DH111" s="72"/>
      <c r="DI111" s="72"/>
      <c r="DJ111" s="72"/>
      <c r="DK111" s="72"/>
      <c r="DL111" s="72"/>
      <c r="DM111" s="72"/>
      <c r="DN111" s="72"/>
      <c r="DO111" s="72"/>
      <c r="DP111" s="72"/>
      <c r="DQ111" s="72"/>
      <c r="DR111" s="72"/>
      <c r="DS111" s="72"/>
      <c r="DT111" s="72"/>
      <c r="DU111" s="72"/>
      <c r="DV111" s="72"/>
      <c r="DW111" s="72"/>
      <c r="DX111" s="72"/>
      <c r="DY111" s="72"/>
      <c r="DZ111" s="72"/>
      <c r="EA111" s="72"/>
      <c r="EB111" s="72"/>
      <c r="EC111" s="72"/>
      <c r="ED111" s="72"/>
      <c r="EE111" s="72"/>
      <c r="EF111" s="72"/>
      <c r="EG111" s="72"/>
      <c r="EH111" s="72"/>
      <c r="EI111" s="72"/>
      <c r="EJ111" s="72"/>
      <c r="EK111" s="72"/>
      <c r="EL111" s="72"/>
      <c r="EM111" s="72"/>
      <c r="EN111" s="72"/>
      <c r="EO111" s="72"/>
      <c r="EP111" s="72"/>
      <c r="EQ111" s="72"/>
      <c r="ER111" s="312">
        <f t="shared" si="22"/>
        <v>2</v>
      </c>
      <c r="ES111" s="72">
        <f t="shared" si="23"/>
        <v>1</v>
      </c>
      <c r="ET111" s="72" t="s">
        <v>1124</v>
      </c>
      <c r="EU111" s="7" t="s">
        <v>2453</v>
      </c>
      <c r="EV111" s="7" t="s">
        <v>1110</v>
      </c>
      <c r="EW111" s="7" t="s">
        <v>1801</v>
      </c>
      <c r="EX111" s="183" t="s">
        <v>1872</v>
      </c>
      <c r="EY111" s="313">
        <v>46178</v>
      </c>
      <c r="EZ111" s="313"/>
      <c r="FA111" s="183"/>
      <c r="FB111" s="313"/>
      <c r="FC111" s="7"/>
      <c r="FD111" s="7" t="s">
        <v>3137</v>
      </c>
      <c r="FE111" s="7">
        <f t="shared" si="24"/>
        <v>4756.99</v>
      </c>
      <c r="FF111" s="72">
        <f t="shared" si="25"/>
        <v>14474.99</v>
      </c>
      <c r="FG111" t="s">
        <v>3515</v>
      </c>
    </row>
    <row r="112" spans="1:163" ht="17.25">
      <c r="A112" s="72">
        <v>466690957</v>
      </c>
      <c r="B112" s="304" t="s">
        <v>2157</v>
      </c>
      <c r="C112" s="72"/>
      <c r="D112" s="72"/>
      <c r="E112" s="72"/>
      <c r="F112" s="72"/>
      <c r="G112" s="306"/>
      <c r="H112" s="306"/>
      <c r="I112" s="72">
        <v>3914</v>
      </c>
      <c r="J112" s="72">
        <v>2834</v>
      </c>
      <c r="K112" s="258">
        <f t="shared" si="29"/>
        <v>2895</v>
      </c>
      <c r="L112" s="258">
        <f t="shared" si="15"/>
        <v>6878</v>
      </c>
      <c r="M112" s="307">
        <v>1</v>
      </c>
      <c r="N112" s="72" t="s">
        <v>1231</v>
      </c>
      <c r="O112" s="72" t="s">
        <v>1232</v>
      </c>
      <c r="P112" s="72" t="s">
        <v>49</v>
      </c>
      <c r="Q112" s="255">
        <v>88120</v>
      </c>
      <c r="R112" s="66">
        <v>61</v>
      </c>
      <c r="S112" s="66">
        <f t="shared" si="28"/>
        <v>0</v>
      </c>
      <c r="T112" s="66">
        <v>1350</v>
      </c>
      <c r="U112" s="4" t="s">
        <v>1129</v>
      </c>
      <c r="V112" s="5">
        <f t="shared" si="17"/>
        <v>7.5910009355831129E-2</v>
      </c>
      <c r="W112" s="5">
        <f t="shared" si="18"/>
        <v>4.8222041166297363E-3</v>
      </c>
      <c r="X112" s="5" t="str">
        <f t="shared" si="19"/>
        <v>FLOW</v>
      </c>
      <c r="Y112" s="72" t="str">
        <f t="shared" si="20"/>
        <v>NC</v>
      </c>
      <c r="Z112" s="72" t="s">
        <v>1129</v>
      </c>
      <c r="AA112" s="72" t="s">
        <v>1315</v>
      </c>
      <c r="AB112" s="304" t="s">
        <v>3024</v>
      </c>
      <c r="AC112" s="72"/>
      <c r="AD112" s="72" t="s">
        <v>3021</v>
      </c>
      <c r="AE112" s="308"/>
      <c r="AF112" s="309"/>
      <c r="AG112" s="7"/>
      <c r="AH112" s="72" t="s">
        <v>2203</v>
      </c>
      <c r="AI112" s="7"/>
      <c r="AJ112" s="7"/>
      <c r="AK112" s="7"/>
      <c r="AL112" s="7">
        <v>4245</v>
      </c>
      <c r="AM112" s="255">
        <v>88120</v>
      </c>
      <c r="AN112" s="258">
        <v>27</v>
      </c>
      <c r="AO112" s="306">
        <v>43</v>
      </c>
      <c r="AP112" s="306" t="str">
        <f t="shared" si="21"/>
        <v>FLOW</v>
      </c>
      <c r="AQ112" s="306"/>
      <c r="AR112" s="306"/>
      <c r="AS112" s="306"/>
      <c r="AT112" s="306"/>
      <c r="AU112" s="72" t="s">
        <v>1129</v>
      </c>
      <c r="AV112" s="310" t="s">
        <v>2300</v>
      </c>
      <c r="AW112" s="304" t="s">
        <v>452</v>
      </c>
      <c r="AX112" s="311">
        <v>45882</v>
      </c>
      <c r="AY112" s="72">
        <v>36</v>
      </c>
      <c r="AZ112" s="72" t="s">
        <v>2057</v>
      </c>
      <c r="BA112" s="7" t="s">
        <v>3513</v>
      </c>
      <c r="BB112" s="7"/>
      <c r="BC112" s="7"/>
      <c r="BD112" s="72"/>
      <c r="BE112" s="72"/>
      <c r="BF112" s="72"/>
      <c r="BG112" s="183"/>
      <c r="BH112" s="72"/>
      <c r="BI112" s="72"/>
      <c r="BJ112" s="72"/>
      <c r="BK112" s="72"/>
      <c r="BL112" s="72"/>
      <c r="BM112" s="72"/>
      <c r="BN112" s="72"/>
      <c r="BO112" s="72"/>
      <c r="BP112" s="72"/>
      <c r="BQ112" s="72"/>
      <c r="BR112" s="72"/>
      <c r="BS112" s="72"/>
      <c r="BT112" s="72"/>
      <c r="BU112" s="72"/>
      <c r="BV112" s="72"/>
      <c r="BW112" s="72"/>
      <c r="BX112" s="72"/>
      <c r="BY112" s="72"/>
      <c r="BZ112" s="72"/>
      <c r="CA112" s="72"/>
      <c r="CB112" s="72"/>
      <c r="CC112" s="72"/>
      <c r="CD112" s="72"/>
      <c r="CE112" s="72"/>
      <c r="CF112" s="72"/>
      <c r="CG112" s="72">
        <v>1</v>
      </c>
      <c r="CH112" s="72"/>
      <c r="CI112" s="72"/>
      <c r="CJ112" s="72"/>
      <c r="CK112" s="72"/>
      <c r="CL112" s="72"/>
      <c r="CM112" s="72"/>
      <c r="CN112" s="72"/>
      <c r="CO112" s="72"/>
      <c r="CP112" s="72"/>
      <c r="CQ112" s="72"/>
      <c r="CR112" s="72"/>
      <c r="CS112" s="72"/>
      <c r="CT112" s="72"/>
      <c r="CU112" s="72"/>
      <c r="CV112" s="72"/>
      <c r="CW112" s="72"/>
      <c r="CX112" s="72"/>
      <c r="CY112" s="72"/>
      <c r="CZ112" s="72"/>
      <c r="DA112" s="72"/>
      <c r="DB112" s="72">
        <v>1</v>
      </c>
      <c r="DC112" s="72"/>
      <c r="DD112" s="72"/>
      <c r="DE112" s="72"/>
      <c r="DF112" s="72"/>
      <c r="DG112" s="72"/>
      <c r="DH112" s="72"/>
      <c r="DI112" s="72"/>
      <c r="DJ112" s="72"/>
      <c r="DK112" s="72"/>
      <c r="DL112" s="72"/>
      <c r="DM112" s="72"/>
      <c r="DN112" s="72"/>
      <c r="DO112" s="72"/>
      <c r="DP112" s="72"/>
      <c r="DQ112" s="72"/>
      <c r="DR112" s="72"/>
      <c r="DS112" s="72"/>
      <c r="DT112" s="72"/>
      <c r="DU112" s="72"/>
      <c r="DV112" s="72"/>
      <c r="DW112" s="72"/>
      <c r="DX112" s="72"/>
      <c r="DY112" s="72"/>
      <c r="DZ112" s="72"/>
      <c r="EA112" s="72"/>
      <c r="EB112" s="72"/>
      <c r="EC112" s="72"/>
      <c r="ED112" s="72"/>
      <c r="EE112" s="72"/>
      <c r="EF112" s="72"/>
      <c r="EG112" s="72"/>
      <c r="EH112" s="72"/>
      <c r="EI112" s="72"/>
      <c r="EJ112" s="72"/>
      <c r="EK112" s="72"/>
      <c r="EL112" s="72"/>
      <c r="EM112" s="72"/>
      <c r="EN112" s="72"/>
      <c r="EO112" s="72"/>
      <c r="EP112" s="72"/>
      <c r="EQ112" s="72"/>
      <c r="ER112" s="312">
        <f t="shared" si="22"/>
        <v>2</v>
      </c>
      <c r="ES112" s="72">
        <f t="shared" si="23"/>
        <v>1</v>
      </c>
      <c r="ET112" s="72" t="s">
        <v>1117</v>
      </c>
      <c r="EU112" s="7" t="s">
        <v>2454</v>
      </c>
      <c r="EV112" s="7" t="s">
        <v>1110</v>
      </c>
      <c r="EW112" s="7" t="s">
        <v>1801</v>
      </c>
      <c r="EX112" s="183" t="s">
        <v>1802</v>
      </c>
      <c r="EY112" s="313">
        <v>46184</v>
      </c>
      <c r="EZ112" s="313"/>
      <c r="FA112" s="183"/>
      <c r="FB112" s="313"/>
      <c r="FC112" s="7"/>
      <c r="FD112" s="7" t="s">
        <v>3138</v>
      </c>
      <c r="FE112" s="7">
        <f t="shared" si="24"/>
        <v>2895</v>
      </c>
      <c r="FF112" s="72">
        <f t="shared" si="25"/>
        <v>6878</v>
      </c>
      <c r="FG112" t="s">
        <v>3515</v>
      </c>
    </row>
    <row r="113" spans="1:163" ht="17.25">
      <c r="A113" s="72">
        <v>464402919</v>
      </c>
      <c r="B113" s="304" t="s">
        <v>730</v>
      </c>
      <c r="C113" s="72" t="s">
        <v>1775</v>
      </c>
      <c r="D113" s="72" t="s">
        <v>3627</v>
      </c>
      <c r="E113" s="72">
        <v>3000</v>
      </c>
      <c r="F113" s="72"/>
      <c r="G113" s="306"/>
      <c r="H113" s="306"/>
      <c r="I113" s="72">
        <v>5104</v>
      </c>
      <c r="J113" s="72">
        <v>8729</v>
      </c>
      <c r="K113" s="258">
        <f t="shared" si="29"/>
        <v>3882</v>
      </c>
      <c r="L113" s="258">
        <f t="shared" si="15"/>
        <v>11236</v>
      </c>
      <c r="M113" s="315">
        <v>2</v>
      </c>
      <c r="N113" s="72" t="s">
        <v>1231</v>
      </c>
      <c r="O113" s="72" t="s">
        <v>1232</v>
      </c>
      <c r="P113" s="72" t="s">
        <v>65</v>
      </c>
      <c r="Q113" s="255">
        <v>87790</v>
      </c>
      <c r="R113" s="66">
        <v>257</v>
      </c>
      <c r="S113" s="66">
        <f t="shared" si="28"/>
        <v>0</v>
      </c>
      <c r="T113" s="66">
        <v>3165</v>
      </c>
      <c r="U113" s="4" t="s">
        <v>1479</v>
      </c>
      <c r="V113" s="5">
        <f t="shared" si="17"/>
        <v>0.3035752057864014</v>
      </c>
      <c r="W113" s="5">
        <f t="shared" si="18"/>
        <v>1.9437705290835106E-2</v>
      </c>
      <c r="X113" s="5" t="s">
        <v>1280</v>
      </c>
      <c r="Y113" s="72" t="str">
        <f t="shared" si="20"/>
        <v>PTP</v>
      </c>
      <c r="Z113" s="72" t="s">
        <v>1329</v>
      </c>
      <c r="AA113" s="72" t="s">
        <v>1329</v>
      </c>
      <c r="AB113" s="304"/>
      <c r="AC113" s="72">
        <v>18</v>
      </c>
      <c r="AD113" s="72" t="s">
        <v>3019</v>
      </c>
      <c r="AE113" s="308"/>
      <c r="AF113" s="309" t="s">
        <v>1129</v>
      </c>
      <c r="AG113" s="7" t="s">
        <v>1129</v>
      </c>
      <c r="AH113" s="72" t="s">
        <v>725</v>
      </c>
      <c r="AI113" s="7" t="s">
        <v>1129</v>
      </c>
      <c r="AJ113" s="7" t="s">
        <v>1129</v>
      </c>
      <c r="AK113" s="7" t="s">
        <v>1129</v>
      </c>
      <c r="AL113" s="7">
        <v>12151</v>
      </c>
      <c r="AM113" s="255">
        <v>87790</v>
      </c>
      <c r="AN113" s="258">
        <v>57</v>
      </c>
      <c r="AO113" s="306">
        <v>73</v>
      </c>
      <c r="AP113" s="306" t="str">
        <f t="shared" si="21"/>
        <v>FLOW</v>
      </c>
      <c r="AQ113" s="306"/>
      <c r="AR113" s="306"/>
      <c r="AS113" s="306"/>
      <c r="AT113" s="306"/>
      <c r="AU113" s="72" t="s">
        <v>1793</v>
      </c>
      <c r="AV113" s="310" t="s">
        <v>731</v>
      </c>
      <c r="AW113" s="304" t="s">
        <v>732</v>
      </c>
      <c r="AX113" s="311">
        <v>45587</v>
      </c>
      <c r="AY113" s="72">
        <v>36</v>
      </c>
      <c r="AZ113" s="72" t="s">
        <v>1742</v>
      </c>
      <c r="BA113" s="7" t="s">
        <v>3512</v>
      </c>
      <c r="BB113" s="7"/>
      <c r="BC113" s="7"/>
      <c r="BD113" s="72"/>
      <c r="BE113" s="72"/>
      <c r="BF113" s="72"/>
      <c r="BG113" s="183"/>
      <c r="BH113" s="72"/>
      <c r="BI113" s="72"/>
      <c r="BJ113" s="72"/>
      <c r="BK113" s="72"/>
      <c r="BL113" s="72"/>
      <c r="BM113" s="72"/>
      <c r="BN113" s="72"/>
      <c r="BO113" s="72">
        <v>1</v>
      </c>
      <c r="BP113" s="72"/>
      <c r="BQ113" s="72"/>
      <c r="BR113" s="72"/>
      <c r="BS113" s="72"/>
      <c r="BT113" s="72"/>
      <c r="BU113" s="72"/>
      <c r="BV113" s="72"/>
      <c r="BW113" s="72"/>
      <c r="BX113" s="72"/>
      <c r="BY113" s="72"/>
      <c r="BZ113" s="72"/>
      <c r="CA113" s="72"/>
      <c r="CB113" s="72"/>
      <c r="CC113" s="72"/>
      <c r="CD113" s="72"/>
      <c r="CE113" s="72"/>
      <c r="CF113" s="72"/>
      <c r="CG113" s="72"/>
      <c r="CH113" s="72"/>
      <c r="CI113" s="72"/>
      <c r="CJ113" s="72"/>
      <c r="CK113" s="72"/>
      <c r="CL113" s="72"/>
      <c r="CM113" s="72"/>
      <c r="CN113" s="72"/>
      <c r="CO113" s="72"/>
      <c r="CP113" s="72"/>
      <c r="CQ113" s="72"/>
      <c r="CR113" s="72"/>
      <c r="CS113" s="72"/>
      <c r="CT113" s="72"/>
      <c r="CU113" s="72"/>
      <c r="CV113" s="72"/>
      <c r="CW113" s="72"/>
      <c r="CX113" s="72"/>
      <c r="CY113" s="72"/>
      <c r="CZ113" s="72"/>
      <c r="DA113" s="72"/>
      <c r="DB113" s="72"/>
      <c r="DC113" s="72"/>
      <c r="DD113" s="72"/>
      <c r="DE113" s="72"/>
      <c r="DF113" s="72"/>
      <c r="DG113" s="72"/>
      <c r="DH113" s="72"/>
      <c r="DI113" s="72"/>
      <c r="DJ113" s="72"/>
      <c r="DK113" s="72"/>
      <c r="DL113" s="72"/>
      <c r="DM113" s="72"/>
      <c r="DN113" s="72"/>
      <c r="DO113" s="72"/>
      <c r="DP113" s="72"/>
      <c r="DQ113" s="72"/>
      <c r="DR113" s="72"/>
      <c r="DS113" s="72"/>
      <c r="DT113" s="72"/>
      <c r="DU113" s="72"/>
      <c r="DV113" s="72"/>
      <c r="DW113" s="72"/>
      <c r="DX113" s="72"/>
      <c r="DY113" s="72"/>
      <c r="DZ113" s="72"/>
      <c r="EA113" s="72"/>
      <c r="EB113" s="72"/>
      <c r="EC113" s="72"/>
      <c r="ED113" s="72"/>
      <c r="EE113" s="72"/>
      <c r="EF113" s="72"/>
      <c r="EG113" s="72"/>
      <c r="EH113" s="72"/>
      <c r="EI113" s="72"/>
      <c r="EJ113" s="72"/>
      <c r="EK113" s="72"/>
      <c r="EL113" s="72"/>
      <c r="EM113" s="72"/>
      <c r="EN113" s="72"/>
      <c r="EO113" s="72"/>
      <c r="EP113" s="72"/>
      <c r="EQ113" s="72"/>
      <c r="ER113" s="312">
        <f t="shared" si="22"/>
        <v>1</v>
      </c>
      <c r="ES113" s="72">
        <f t="shared" si="23"/>
        <v>1</v>
      </c>
      <c r="ET113" s="72" t="s">
        <v>1118</v>
      </c>
      <c r="EU113" s="7" t="s">
        <v>2455</v>
      </c>
      <c r="EV113" s="7" t="s">
        <v>1110</v>
      </c>
      <c r="EW113" s="7" t="s">
        <v>1806</v>
      </c>
      <c r="EX113" s="183" t="s">
        <v>1818</v>
      </c>
      <c r="EY113" s="313">
        <v>46183</v>
      </c>
      <c r="EZ113" s="313"/>
      <c r="FA113" s="183"/>
      <c r="FB113" s="313"/>
      <c r="FC113" s="7"/>
      <c r="FD113" s="7" t="s">
        <v>3139</v>
      </c>
      <c r="FE113" s="7">
        <f t="shared" si="24"/>
        <v>3882</v>
      </c>
      <c r="FF113" s="72">
        <f t="shared" si="25"/>
        <v>14236</v>
      </c>
      <c r="FG113" t="s">
        <v>3515</v>
      </c>
    </row>
    <row r="114" spans="1:163" ht="17.25">
      <c r="A114" s="72">
        <v>463825579</v>
      </c>
      <c r="B114" s="304" t="s">
        <v>989</v>
      </c>
      <c r="C114" s="72"/>
      <c r="D114" s="72"/>
      <c r="E114" s="72"/>
      <c r="F114" s="72"/>
      <c r="G114" s="306"/>
      <c r="H114" s="306"/>
      <c r="I114" s="72">
        <v>3828</v>
      </c>
      <c r="J114" s="72">
        <v>3813</v>
      </c>
      <c r="K114" s="258">
        <f t="shared" si="29"/>
        <v>3877</v>
      </c>
      <c r="L114" s="258">
        <f t="shared" si="15"/>
        <v>7809</v>
      </c>
      <c r="M114" s="307">
        <v>1</v>
      </c>
      <c r="N114" s="72" t="s">
        <v>1231</v>
      </c>
      <c r="O114" s="72" t="s">
        <v>1232</v>
      </c>
      <c r="P114" s="72" t="s">
        <v>34</v>
      </c>
      <c r="Q114" s="255">
        <v>87468</v>
      </c>
      <c r="R114" s="66">
        <v>64</v>
      </c>
      <c r="S114" s="66">
        <f t="shared" si="28"/>
        <v>0</v>
      </c>
      <c r="T114" s="66">
        <v>900</v>
      </c>
      <c r="U114" s="4" t="s">
        <v>1492</v>
      </c>
      <c r="V114" s="5">
        <f t="shared" si="17"/>
        <v>3.7721298239881476E-2</v>
      </c>
      <c r="W114" s="5">
        <f t="shared" si="18"/>
        <v>4.7865246218040149E-3</v>
      </c>
      <c r="X114" s="5" t="s">
        <v>1280</v>
      </c>
      <c r="Y114" s="72" t="str">
        <f t="shared" si="20"/>
        <v>PTP</v>
      </c>
      <c r="Z114" s="72" t="s">
        <v>1325</v>
      </c>
      <c r="AA114" s="72" t="s">
        <v>1329</v>
      </c>
      <c r="AB114" s="304"/>
      <c r="AC114" s="72">
        <v>30</v>
      </c>
      <c r="AD114" s="72" t="s">
        <v>3019</v>
      </c>
      <c r="AE114" s="308"/>
      <c r="AF114" s="309" t="s">
        <v>1129</v>
      </c>
      <c r="AG114" s="7" t="s">
        <v>1129</v>
      </c>
      <c r="AH114" s="72" t="s">
        <v>385</v>
      </c>
      <c r="AI114" s="7" t="s">
        <v>1129</v>
      </c>
      <c r="AJ114" s="7" t="s">
        <v>1129</v>
      </c>
      <c r="AK114" s="7" t="s">
        <v>1129</v>
      </c>
      <c r="AL114" s="7">
        <v>4777</v>
      </c>
      <c r="AM114" s="255">
        <v>87468</v>
      </c>
      <c r="AN114" s="258">
        <v>27</v>
      </c>
      <c r="AO114" s="306">
        <v>43</v>
      </c>
      <c r="AP114" s="306" t="str">
        <f t="shared" si="21"/>
        <v>FLOW</v>
      </c>
      <c r="AQ114" s="306"/>
      <c r="AR114" s="306"/>
      <c r="AS114" s="306"/>
      <c r="AT114" s="306"/>
      <c r="AU114" s="72" t="s">
        <v>1793</v>
      </c>
      <c r="AV114" s="310"/>
      <c r="AW114" s="304" t="s">
        <v>224</v>
      </c>
      <c r="AX114" s="311">
        <v>45525</v>
      </c>
      <c r="AY114" s="72">
        <v>48</v>
      </c>
      <c r="AZ114" s="72" t="s">
        <v>1742</v>
      </c>
      <c r="BA114" s="7" t="s">
        <v>3512</v>
      </c>
      <c r="BB114" s="7"/>
      <c r="BC114" s="7"/>
      <c r="BD114" s="72"/>
      <c r="BE114" s="72"/>
      <c r="BF114" s="72"/>
      <c r="BG114" s="183"/>
      <c r="BH114" s="72"/>
      <c r="BI114" s="72"/>
      <c r="BJ114" s="72"/>
      <c r="BK114" s="72"/>
      <c r="BL114" s="72"/>
      <c r="BM114" s="72"/>
      <c r="BN114" s="72"/>
      <c r="BO114" s="72"/>
      <c r="BP114" s="72"/>
      <c r="BQ114" s="72"/>
      <c r="BR114" s="72">
        <v>1</v>
      </c>
      <c r="BS114" s="72"/>
      <c r="BT114" s="72"/>
      <c r="BU114" s="72"/>
      <c r="BV114" s="72"/>
      <c r="BW114" s="72"/>
      <c r="BX114" s="72"/>
      <c r="BY114" s="72"/>
      <c r="BZ114" s="72"/>
      <c r="CA114" s="72"/>
      <c r="CB114" s="72"/>
      <c r="CC114" s="72"/>
      <c r="CD114" s="72"/>
      <c r="CE114" s="72"/>
      <c r="CF114" s="72"/>
      <c r="CG114" s="72"/>
      <c r="CH114" s="72"/>
      <c r="CI114" s="72"/>
      <c r="CJ114" s="72"/>
      <c r="CK114" s="72"/>
      <c r="CL114" s="72"/>
      <c r="CM114" s="72"/>
      <c r="CN114" s="72"/>
      <c r="CO114" s="72"/>
      <c r="CP114" s="72"/>
      <c r="CQ114" s="72"/>
      <c r="CR114" s="72"/>
      <c r="CS114" s="72"/>
      <c r="CT114" s="72"/>
      <c r="CU114" s="72"/>
      <c r="CV114" s="72"/>
      <c r="CW114" s="72"/>
      <c r="CX114" s="72"/>
      <c r="CY114" s="72"/>
      <c r="CZ114" s="72"/>
      <c r="DA114" s="72"/>
      <c r="DB114" s="72">
        <v>1</v>
      </c>
      <c r="DC114" s="72"/>
      <c r="DD114" s="72"/>
      <c r="DE114" s="72"/>
      <c r="DF114" s="72"/>
      <c r="DG114" s="72"/>
      <c r="DH114" s="72"/>
      <c r="DI114" s="72"/>
      <c r="DJ114" s="72"/>
      <c r="DK114" s="72"/>
      <c r="DL114" s="72"/>
      <c r="DM114" s="72"/>
      <c r="DN114" s="72"/>
      <c r="DO114" s="72"/>
      <c r="DP114" s="72"/>
      <c r="DQ114" s="72"/>
      <c r="DR114" s="72"/>
      <c r="DS114" s="72"/>
      <c r="DT114" s="72"/>
      <c r="DU114" s="72"/>
      <c r="DV114" s="72"/>
      <c r="DW114" s="72"/>
      <c r="DX114" s="72"/>
      <c r="DY114" s="72"/>
      <c r="DZ114" s="72"/>
      <c r="EA114" s="72"/>
      <c r="EB114" s="72"/>
      <c r="EC114" s="72"/>
      <c r="ED114" s="72"/>
      <c r="EE114" s="72"/>
      <c r="EF114" s="72"/>
      <c r="EG114" s="72"/>
      <c r="EH114" s="72"/>
      <c r="EI114" s="72"/>
      <c r="EJ114" s="72"/>
      <c r="EK114" s="72"/>
      <c r="EL114" s="72"/>
      <c r="EM114" s="72"/>
      <c r="EN114" s="72"/>
      <c r="EO114" s="72"/>
      <c r="EP114" s="72"/>
      <c r="EQ114" s="72"/>
      <c r="ER114" s="312">
        <f t="shared" si="22"/>
        <v>2</v>
      </c>
      <c r="ES114" s="72">
        <f t="shared" si="23"/>
        <v>1</v>
      </c>
      <c r="ET114" s="72" t="s">
        <v>1115</v>
      </c>
      <c r="EU114" s="7" t="s">
        <v>2456</v>
      </c>
      <c r="EV114" s="7" t="s">
        <v>1110</v>
      </c>
      <c r="EW114" s="7" t="s">
        <v>1803</v>
      </c>
      <c r="EX114" s="183" t="s">
        <v>1873</v>
      </c>
      <c r="EY114" s="313">
        <v>46179</v>
      </c>
      <c r="EZ114" s="313"/>
      <c r="FA114" s="183"/>
      <c r="FB114" s="313"/>
      <c r="FC114" s="7"/>
      <c r="FD114" s="7" t="s">
        <v>3140</v>
      </c>
      <c r="FE114" s="7">
        <f t="shared" si="24"/>
        <v>3877</v>
      </c>
      <c r="FF114" s="72">
        <f t="shared" si="25"/>
        <v>7809</v>
      </c>
      <c r="FG114" t="s">
        <v>3515</v>
      </c>
    </row>
    <row r="115" spans="1:163" ht="17.25">
      <c r="A115" s="72">
        <v>465789678</v>
      </c>
      <c r="B115" s="304" t="s">
        <v>823</v>
      </c>
      <c r="C115" s="72"/>
      <c r="D115" s="72"/>
      <c r="E115" s="72"/>
      <c r="F115" s="72"/>
      <c r="G115" s="306"/>
      <c r="H115" s="306"/>
      <c r="I115" s="72">
        <v>4317</v>
      </c>
      <c r="J115" s="72">
        <v>8330.75</v>
      </c>
      <c r="K115" s="258">
        <f t="shared" si="29"/>
        <v>4293.75</v>
      </c>
      <c r="L115" s="258">
        <f t="shared" si="15"/>
        <v>13115.75</v>
      </c>
      <c r="M115" s="315">
        <v>2</v>
      </c>
      <c r="N115" s="72" t="s">
        <v>1231</v>
      </c>
      <c r="O115" s="72" t="s">
        <v>1232</v>
      </c>
      <c r="P115" s="72" t="s">
        <v>315</v>
      </c>
      <c r="Q115" s="255">
        <v>86825</v>
      </c>
      <c r="R115" s="66">
        <v>280</v>
      </c>
      <c r="S115" s="66">
        <f t="shared" si="28"/>
        <v>0</v>
      </c>
      <c r="T115" s="66">
        <v>2700</v>
      </c>
      <c r="U115" s="4" t="s">
        <v>1483</v>
      </c>
      <c r="V115" s="5">
        <f t="shared" si="17"/>
        <v>0.20476363826060642</v>
      </c>
      <c r="W115" s="5">
        <f t="shared" si="18"/>
        <v>1.922404330649001E-2</v>
      </c>
      <c r="X115" s="5" t="s">
        <v>1280</v>
      </c>
      <c r="Y115" s="72" t="str">
        <f t="shared" si="20"/>
        <v>MPTP</v>
      </c>
      <c r="Z115" s="72" t="s">
        <v>1327</v>
      </c>
      <c r="AA115" s="72" t="s">
        <v>1327</v>
      </c>
      <c r="AB115" s="304" t="s">
        <v>3023</v>
      </c>
      <c r="AC115" s="72"/>
      <c r="AD115" s="72" t="s">
        <v>3021</v>
      </c>
      <c r="AE115" s="308"/>
      <c r="AF115" s="309" t="s">
        <v>1129</v>
      </c>
      <c r="AG115" s="7" t="s">
        <v>1129</v>
      </c>
      <c r="AH115" s="72" t="s">
        <v>819</v>
      </c>
      <c r="AI115" s="7" t="s">
        <v>1129</v>
      </c>
      <c r="AJ115" s="7" t="s">
        <v>1129</v>
      </c>
      <c r="AK115" s="7" t="s">
        <v>1129</v>
      </c>
      <c r="AL115" s="7">
        <v>11310.75</v>
      </c>
      <c r="AM115" s="255">
        <v>86825</v>
      </c>
      <c r="AN115" s="258">
        <v>57</v>
      </c>
      <c r="AO115" s="306">
        <v>73</v>
      </c>
      <c r="AP115" s="306" t="str">
        <f t="shared" si="21"/>
        <v>FLOW</v>
      </c>
      <c r="AQ115" s="306"/>
      <c r="AR115" s="306"/>
      <c r="AS115" s="306"/>
      <c r="AT115" s="306"/>
      <c r="AU115" s="72" t="s">
        <v>1793</v>
      </c>
      <c r="AV115" s="310" t="s">
        <v>824</v>
      </c>
      <c r="AW115" s="304" t="s">
        <v>825</v>
      </c>
      <c r="AX115" s="311">
        <v>45743</v>
      </c>
      <c r="AY115" s="72">
        <v>36</v>
      </c>
      <c r="AZ115" s="72" t="s">
        <v>1742</v>
      </c>
      <c r="BA115" s="7" t="s">
        <v>3513</v>
      </c>
      <c r="BB115" s="7"/>
      <c r="BC115" s="7"/>
      <c r="BD115" s="72"/>
      <c r="BE115" s="72"/>
      <c r="BF115" s="72"/>
      <c r="BG115" s="183"/>
      <c r="BH115" s="72"/>
      <c r="BI115" s="72"/>
      <c r="BJ115" s="72"/>
      <c r="BK115" s="72"/>
      <c r="BL115" s="72"/>
      <c r="BM115" s="72"/>
      <c r="BN115" s="72"/>
      <c r="BO115" s="72">
        <v>1</v>
      </c>
      <c r="BP115" s="72"/>
      <c r="BQ115" s="72"/>
      <c r="BR115" s="72"/>
      <c r="BS115" s="72"/>
      <c r="BT115" s="72"/>
      <c r="BU115" s="72"/>
      <c r="BV115" s="72"/>
      <c r="BW115" s="72"/>
      <c r="BX115" s="72"/>
      <c r="BY115" s="72"/>
      <c r="BZ115" s="72"/>
      <c r="CA115" s="72"/>
      <c r="CB115" s="72"/>
      <c r="CC115" s="72"/>
      <c r="CD115" s="72"/>
      <c r="CE115" s="72"/>
      <c r="CF115" s="72"/>
      <c r="CG115" s="72"/>
      <c r="CH115" s="72"/>
      <c r="CI115" s="72"/>
      <c r="CJ115" s="72"/>
      <c r="CK115" s="72"/>
      <c r="CL115" s="72"/>
      <c r="CM115" s="72"/>
      <c r="CN115" s="72"/>
      <c r="CO115" s="72"/>
      <c r="CP115" s="72"/>
      <c r="CQ115" s="72"/>
      <c r="CR115" s="72"/>
      <c r="CS115" s="72">
        <v>1</v>
      </c>
      <c r="CT115" s="72"/>
      <c r="CU115" s="72"/>
      <c r="CV115" s="72"/>
      <c r="CW115" s="72"/>
      <c r="CX115" s="72"/>
      <c r="CY115" s="72"/>
      <c r="CZ115" s="72"/>
      <c r="DA115" s="72"/>
      <c r="DB115" s="72"/>
      <c r="DC115" s="72"/>
      <c r="DD115" s="72"/>
      <c r="DE115" s="72">
        <v>1</v>
      </c>
      <c r="DF115" s="72"/>
      <c r="DG115" s="72"/>
      <c r="DH115" s="72"/>
      <c r="DI115" s="72"/>
      <c r="DJ115" s="72"/>
      <c r="DK115" s="72"/>
      <c r="DL115" s="72"/>
      <c r="DM115" s="72"/>
      <c r="DN115" s="72"/>
      <c r="DO115" s="72"/>
      <c r="DP115" s="72"/>
      <c r="DQ115" s="72"/>
      <c r="DR115" s="72"/>
      <c r="DS115" s="72"/>
      <c r="DT115" s="72"/>
      <c r="DU115" s="72"/>
      <c r="DV115" s="72"/>
      <c r="DW115" s="72"/>
      <c r="DX115" s="72"/>
      <c r="DY115" s="72"/>
      <c r="DZ115" s="72"/>
      <c r="EA115" s="72"/>
      <c r="EB115" s="72"/>
      <c r="EC115" s="72"/>
      <c r="ED115" s="72"/>
      <c r="EE115" s="72"/>
      <c r="EF115" s="72"/>
      <c r="EG115" s="72"/>
      <c r="EH115" s="72"/>
      <c r="EI115" s="72"/>
      <c r="EJ115" s="72"/>
      <c r="EK115" s="72"/>
      <c r="EL115" s="72"/>
      <c r="EM115" s="72"/>
      <c r="EN115" s="72"/>
      <c r="EO115" s="72"/>
      <c r="EP115" s="72"/>
      <c r="EQ115" s="72"/>
      <c r="ER115" s="312">
        <f t="shared" si="22"/>
        <v>3</v>
      </c>
      <c r="ES115" s="72">
        <f t="shared" si="23"/>
        <v>1</v>
      </c>
      <c r="ET115" s="72" t="s">
        <v>1124</v>
      </c>
      <c r="EU115" s="7" t="s">
        <v>2457</v>
      </c>
      <c r="EV115" s="7" t="s">
        <v>1110</v>
      </c>
      <c r="EW115" s="7" t="s">
        <v>1829</v>
      </c>
      <c r="EX115" s="183" t="s">
        <v>1874</v>
      </c>
      <c r="EY115" s="313">
        <v>46178</v>
      </c>
      <c r="EZ115" s="313"/>
      <c r="FA115" s="183"/>
      <c r="FB115" s="313"/>
      <c r="FC115" s="7"/>
      <c r="FD115" s="7" t="s">
        <v>3141</v>
      </c>
      <c r="FE115" s="7">
        <f t="shared" si="24"/>
        <v>4293.75</v>
      </c>
      <c r="FF115" s="72">
        <f t="shared" si="25"/>
        <v>13115.75</v>
      </c>
      <c r="FG115" t="s">
        <v>3515</v>
      </c>
    </row>
    <row r="116" spans="1:163" ht="17.25">
      <c r="A116" s="72">
        <v>466488961</v>
      </c>
      <c r="B116" s="304" t="s">
        <v>1437</v>
      </c>
      <c r="C116" s="72"/>
      <c r="D116" s="72"/>
      <c r="E116" s="72"/>
      <c r="F116" s="72"/>
      <c r="G116" s="306"/>
      <c r="H116" s="306"/>
      <c r="I116" s="72">
        <v>5082</v>
      </c>
      <c r="J116" s="72">
        <v>4263</v>
      </c>
      <c r="K116" s="258">
        <f t="shared" si="29"/>
        <v>4367</v>
      </c>
      <c r="L116" s="258">
        <f t="shared" si="15"/>
        <v>9612</v>
      </c>
      <c r="M116" s="307">
        <v>1</v>
      </c>
      <c r="N116" s="72" t="s">
        <v>1231</v>
      </c>
      <c r="O116" s="72" t="s">
        <v>1232</v>
      </c>
      <c r="P116" s="72" t="s">
        <v>65</v>
      </c>
      <c r="Q116" s="255">
        <v>86817</v>
      </c>
      <c r="R116" s="66">
        <v>104</v>
      </c>
      <c r="S116" s="66">
        <f t="shared" si="28"/>
        <v>0</v>
      </c>
      <c r="T116" s="66">
        <v>3150</v>
      </c>
      <c r="U116" s="4" t="s">
        <v>1502</v>
      </c>
      <c r="V116" s="5">
        <f t="shared" si="17"/>
        <v>8.5750684238940875E-2</v>
      </c>
      <c r="W116" s="5">
        <f t="shared" si="18"/>
        <v>4.7508998501298669E-3</v>
      </c>
      <c r="X116" s="5" t="str">
        <f t="shared" si="19"/>
        <v>FLOW</v>
      </c>
      <c r="Y116" s="72" t="str">
        <f t="shared" si="20"/>
        <v>BPTP</v>
      </c>
      <c r="Z116" s="72" t="s">
        <v>1329</v>
      </c>
      <c r="AA116" s="72" t="s">
        <v>1325</v>
      </c>
      <c r="AB116" s="304" t="s">
        <v>3504</v>
      </c>
      <c r="AC116" s="72"/>
      <c r="AD116" s="72" t="s">
        <v>3022</v>
      </c>
      <c r="AE116" s="308"/>
      <c r="AF116" s="309" t="s">
        <v>1129</v>
      </c>
      <c r="AG116" s="7" t="s">
        <v>1129</v>
      </c>
      <c r="AH116" s="72" t="s">
        <v>1438</v>
      </c>
      <c r="AI116" s="7" t="s">
        <v>1129</v>
      </c>
      <c r="AJ116" s="7" t="s">
        <v>1129</v>
      </c>
      <c r="AK116" s="7" t="s">
        <v>1129</v>
      </c>
      <c r="AL116" s="7">
        <v>7517</v>
      </c>
      <c r="AM116" s="255">
        <v>86817</v>
      </c>
      <c r="AN116" s="258">
        <v>27</v>
      </c>
      <c r="AO116" s="306">
        <v>43</v>
      </c>
      <c r="AP116" s="306" t="str">
        <f t="shared" si="21"/>
        <v>FLOW</v>
      </c>
      <c r="AQ116" s="306"/>
      <c r="AR116" s="306"/>
      <c r="AS116" s="306"/>
      <c r="AT116" s="306"/>
      <c r="AU116" s="72" t="s">
        <v>1793</v>
      </c>
      <c r="AV116" s="310" t="s">
        <v>1439</v>
      </c>
      <c r="AW116" s="304" t="s">
        <v>189</v>
      </c>
      <c r="AX116" s="311">
        <v>45848</v>
      </c>
      <c r="AY116" s="72">
        <v>30</v>
      </c>
      <c r="AZ116" s="72" t="s">
        <v>1742</v>
      </c>
      <c r="BA116" s="7" t="s">
        <v>3512</v>
      </c>
      <c r="BB116" s="7"/>
      <c r="BC116" s="7"/>
      <c r="BD116" s="72"/>
      <c r="BE116" s="72"/>
      <c r="BF116" s="72"/>
      <c r="BG116" s="183"/>
      <c r="BH116" s="72"/>
      <c r="BI116" s="72"/>
      <c r="BJ116" s="72"/>
      <c r="BK116" s="72"/>
      <c r="BL116" s="72"/>
      <c r="BM116" s="72"/>
      <c r="BN116" s="72"/>
      <c r="BO116" s="72"/>
      <c r="BP116" s="72"/>
      <c r="BQ116" s="72"/>
      <c r="BR116" s="72"/>
      <c r="BS116" s="72"/>
      <c r="BT116" s="72"/>
      <c r="BU116" s="72"/>
      <c r="BV116" s="72"/>
      <c r="BW116" s="72"/>
      <c r="BX116" s="72"/>
      <c r="BY116" s="72"/>
      <c r="BZ116" s="72"/>
      <c r="CA116" s="72"/>
      <c r="CB116" s="72"/>
      <c r="CC116" s="72"/>
      <c r="CD116" s="72"/>
      <c r="CE116" s="72"/>
      <c r="CF116" s="72"/>
      <c r="CG116" s="72"/>
      <c r="CH116" s="72"/>
      <c r="CI116" s="72"/>
      <c r="CJ116" s="72"/>
      <c r="CK116" s="72"/>
      <c r="CL116" s="72"/>
      <c r="CM116" s="72"/>
      <c r="CN116" s="72"/>
      <c r="CO116" s="72"/>
      <c r="CP116" s="72"/>
      <c r="CQ116" s="72"/>
      <c r="CR116" s="72"/>
      <c r="CS116" s="72"/>
      <c r="CT116" s="72"/>
      <c r="CU116" s="72"/>
      <c r="CV116" s="72"/>
      <c r="CW116" s="72"/>
      <c r="CX116" s="72"/>
      <c r="CY116" s="72"/>
      <c r="CZ116" s="72"/>
      <c r="DA116" s="72"/>
      <c r="DB116" s="72"/>
      <c r="DC116" s="72"/>
      <c r="DD116" s="72"/>
      <c r="DE116" s="72">
        <v>1</v>
      </c>
      <c r="DF116" s="72"/>
      <c r="DG116" s="72"/>
      <c r="DH116" s="72"/>
      <c r="DI116" s="72"/>
      <c r="DJ116" s="72"/>
      <c r="DK116" s="72"/>
      <c r="DL116" s="72"/>
      <c r="DM116" s="72"/>
      <c r="DN116" s="72"/>
      <c r="DO116" s="72"/>
      <c r="DP116" s="72"/>
      <c r="DQ116" s="72"/>
      <c r="DR116" s="72"/>
      <c r="DS116" s="72"/>
      <c r="DT116" s="72"/>
      <c r="DU116" s="72"/>
      <c r="DV116" s="72"/>
      <c r="DW116" s="72"/>
      <c r="DX116" s="72"/>
      <c r="DY116" s="72"/>
      <c r="DZ116" s="72"/>
      <c r="EA116" s="72"/>
      <c r="EB116" s="72"/>
      <c r="EC116" s="72"/>
      <c r="ED116" s="72"/>
      <c r="EE116" s="72"/>
      <c r="EF116" s="72"/>
      <c r="EG116" s="72"/>
      <c r="EH116" s="72"/>
      <c r="EI116" s="72"/>
      <c r="EJ116" s="72"/>
      <c r="EK116" s="72"/>
      <c r="EL116" s="72"/>
      <c r="EM116" s="72"/>
      <c r="EN116" s="72"/>
      <c r="EO116" s="72"/>
      <c r="EP116" s="72"/>
      <c r="EQ116" s="72"/>
      <c r="ER116" s="312">
        <f t="shared" si="22"/>
        <v>1</v>
      </c>
      <c r="ES116" s="72">
        <f t="shared" si="23"/>
        <v>1</v>
      </c>
      <c r="ET116" s="72" t="s">
        <v>1118</v>
      </c>
      <c r="EU116" s="7" t="s">
        <v>2458</v>
      </c>
      <c r="EV116" s="7" t="s">
        <v>1110</v>
      </c>
      <c r="EW116" s="7" t="e">
        <v>#N/A</v>
      </c>
      <c r="EX116" s="183" t="e">
        <v>#N/A</v>
      </c>
      <c r="EY116" s="313" t="e">
        <v>#N/A</v>
      </c>
      <c r="EZ116" s="313"/>
      <c r="FA116" s="183"/>
      <c r="FB116" s="313"/>
      <c r="FC116" s="7"/>
      <c r="FD116" s="7" t="s">
        <v>3142</v>
      </c>
      <c r="FE116" s="7">
        <f t="shared" si="24"/>
        <v>4367</v>
      </c>
      <c r="FF116" s="72">
        <f t="shared" si="25"/>
        <v>9612</v>
      </c>
      <c r="FG116" t="s">
        <v>3516</v>
      </c>
    </row>
    <row r="117" spans="1:163" ht="17.25">
      <c r="A117" s="72">
        <v>458444699</v>
      </c>
      <c r="B117" s="304" t="s">
        <v>1358</v>
      </c>
      <c r="C117" s="72" t="s">
        <v>1775</v>
      </c>
      <c r="D117" s="72" t="s">
        <v>3554</v>
      </c>
      <c r="E117" s="72">
        <v>6900</v>
      </c>
      <c r="F117" s="72"/>
      <c r="G117" s="306"/>
      <c r="H117" s="306"/>
      <c r="I117" s="72">
        <v>6768</v>
      </c>
      <c r="J117" s="72">
        <v>6682</v>
      </c>
      <c r="K117" s="258">
        <f t="shared" si="29"/>
        <v>6767</v>
      </c>
      <c r="L117" s="258">
        <f t="shared" si="15"/>
        <v>6751</v>
      </c>
      <c r="M117" s="307">
        <v>1</v>
      </c>
      <c r="N117" s="72" t="s">
        <v>1280</v>
      </c>
      <c r="O117" s="72" t="s">
        <v>1281</v>
      </c>
      <c r="P117" s="72" t="s">
        <v>152</v>
      </c>
      <c r="Q117" s="255">
        <v>86690.67</v>
      </c>
      <c r="R117" s="66">
        <v>85</v>
      </c>
      <c r="S117" s="66">
        <f t="shared" si="28"/>
        <v>0</v>
      </c>
      <c r="T117" s="66">
        <v>4745</v>
      </c>
      <c r="U117" s="4" t="s">
        <v>1479</v>
      </c>
      <c r="V117" s="5">
        <f t="shared" si="17"/>
        <v>0.17549872509836276</v>
      </c>
      <c r="W117" s="5">
        <f t="shared" si="18"/>
        <v>4.7439866743916254E-3</v>
      </c>
      <c r="X117" s="5" t="str">
        <f t="shared" si="19"/>
        <v>STABLE</v>
      </c>
      <c r="Y117" s="72" t="str">
        <f t="shared" si="20"/>
        <v>PAID</v>
      </c>
      <c r="Z117" s="72" t="s">
        <v>1281</v>
      </c>
      <c r="AA117" s="72" t="s">
        <v>1325</v>
      </c>
      <c r="AB117" s="304"/>
      <c r="AC117" s="72">
        <v>25</v>
      </c>
      <c r="AD117" s="72" t="s">
        <v>3019</v>
      </c>
      <c r="AE117" s="308"/>
      <c r="AF117" s="309" t="s">
        <v>1129</v>
      </c>
      <c r="AG117" s="7" t="s">
        <v>1129</v>
      </c>
      <c r="AH117" s="72" t="s">
        <v>151</v>
      </c>
      <c r="AI117" s="7" t="s">
        <v>1129</v>
      </c>
      <c r="AJ117" s="7" t="s">
        <v>1129</v>
      </c>
      <c r="AK117" s="7" t="s">
        <v>1129</v>
      </c>
      <c r="AL117" s="7">
        <v>11512</v>
      </c>
      <c r="AM117" s="255">
        <v>86690.67</v>
      </c>
      <c r="AN117" s="258">
        <v>27</v>
      </c>
      <c r="AO117" s="306">
        <v>43</v>
      </c>
      <c r="AP117" s="306" t="str">
        <f t="shared" si="21"/>
        <v>FLOW</v>
      </c>
      <c r="AQ117" s="306"/>
      <c r="AR117" s="306"/>
      <c r="AS117" s="306"/>
      <c r="AT117" s="306"/>
      <c r="AU117" s="72" t="s">
        <v>943</v>
      </c>
      <c r="AV117" s="310" t="s">
        <v>1359</v>
      </c>
      <c r="AW117" s="304" t="s">
        <v>56</v>
      </c>
      <c r="AX117" s="311">
        <v>45084</v>
      </c>
      <c r="AY117" s="72">
        <v>48</v>
      </c>
      <c r="AZ117" s="72" t="s">
        <v>1742</v>
      </c>
      <c r="BA117" s="7" t="s">
        <v>3513</v>
      </c>
      <c r="BB117" s="7"/>
      <c r="BC117" s="7"/>
      <c r="BD117" s="72"/>
      <c r="BE117" s="72"/>
      <c r="BF117" s="72"/>
      <c r="BG117" s="183"/>
      <c r="BH117" s="72"/>
      <c r="BI117" s="72">
        <v>1</v>
      </c>
      <c r="BJ117" s="72"/>
      <c r="BK117" s="72"/>
      <c r="BL117" s="72"/>
      <c r="BM117" s="72"/>
      <c r="BN117" s="72"/>
      <c r="BO117" s="72"/>
      <c r="BP117" s="72"/>
      <c r="BQ117" s="72"/>
      <c r="BR117" s="72"/>
      <c r="BS117" s="72"/>
      <c r="BT117" s="72"/>
      <c r="BU117" s="72"/>
      <c r="BV117" s="72"/>
      <c r="BW117" s="72"/>
      <c r="BX117" s="72"/>
      <c r="BY117" s="72"/>
      <c r="BZ117" s="72"/>
      <c r="CA117" s="72"/>
      <c r="CB117" s="72"/>
      <c r="CC117" s="72"/>
      <c r="CD117" s="72"/>
      <c r="CE117" s="72"/>
      <c r="CF117" s="72"/>
      <c r="CG117" s="72"/>
      <c r="CH117" s="72"/>
      <c r="CI117" s="72"/>
      <c r="CJ117" s="72"/>
      <c r="CK117" s="72"/>
      <c r="CL117" s="72"/>
      <c r="CM117" s="72"/>
      <c r="CN117" s="72"/>
      <c r="CO117" s="72"/>
      <c r="CP117" s="72"/>
      <c r="CQ117" s="72"/>
      <c r="CR117" s="72"/>
      <c r="CS117" s="72"/>
      <c r="CT117" s="72"/>
      <c r="CU117" s="72"/>
      <c r="CV117" s="72"/>
      <c r="CW117" s="72"/>
      <c r="CX117" s="72"/>
      <c r="CY117" s="72"/>
      <c r="CZ117" s="72"/>
      <c r="DA117" s="72"/>
      <c r="DB117" s="72"/>
      <c r="DC117" s="72"/>
      <c r="DD117" s="72"/>
      <c r="DE117" s="72"/>
      <c r="DF117" s="72"/>
      <c r="DG117" s="72"/>
      <c r="DH117" s="72"/>
      <c r="DI117" s="72"/>
      <c r="DJ117" s="72"/>
      <c r="DK117" s="72"/>
      <c r="DL117" s="72"/>
      <c r="DM117" s="72"/>
      <c r="DN117" s="72"/>
      <c r="DO117" s="72"/>
      <c r="DP117" s="72"/>
      <c r="DQ117" s="72"/>
      <c r="DR117" s="72"/>
      <c r="DS117" s="72"/>
      <c r="DT117" s="72"/>
      <c r="DU117" s="72"/>
      <c r="DV117" s="72"/>
      <c r="DW117" s="72"/>
      <c r="DX117" s="72"/>
      <c r="DY117" s="72"/>
      <c r="DZ117" s="72"/>
      <c r="EA117" s="72"/>
      <c r="EB117" s="72"/>
      <c r="EC117" s="72"/>
      <c r="ED117" s="72"/>
      <c r="EE117" s="72"/>
      <c r="EF117" s="72"/>
      <c r="EG117" s="72"/>
      <c r="EH117" s="72"/>
      <c r="EI117" s="72"/>
      <c r="EJ117" s="72"/>
      <c r="EK117" s="72"/>
      <c r="EL117" s="72"/>
      <c r="EM117" s="72"/>
      <c r="EN117" s="72"/>
      <c r="EO117" s="72"/>
      <c r="EP117" s="72"/>
      <c r="EQ117" s="72"/>
      <c r="ER117" s="312">
        <f t="shared" si="22"/>
        <v>1</v>
      </c>
      <c r="ES117" s="72">
        <f t="shared" si="23"/>
        <v>1</v>
      </c>
      <c r="ET117" s="72" t="s">
        <v>1122</v>
      </c>
      <c r="EU117" s="7" t="s">
        <v>2459</v>
      </c>
      <c r="EV117" s="7" t="s">
        <v>1110</v>
      </c>
      <c r="EW117" s="7" t="s">
        <v>1806</v>
      </c>
      <c r="EX117" s="183" t="s">
        <v>1807</v>
      </c>
      <c r="EY117" s="313">
        <v>46182</v>
      </c>
      <c r="EZ117" s="313"/>
      <c r="FA117" s="183"/>
      <c r="FB117" s="313"/>
      <c r="FC117" s="7"/>
      <c r="FD117" s="7" t="s">
        <v>3143</v>
      </c>
      <c r="FE117" s="7">
        <f t="shared" si="24"/>
        <v>6767</v>
      </c>
      <c r="FF117" s="72">
        <f t="shared" si="25"/>
        <v>13651</v>
      </c>
      <c r="FG117" t="s">
        <v>3515</v>
      </c>
    </row>
    <row r="118" spans="1:163" ht="17.25">
      <c r="A118" s="72">
        <v>466873637</v>
      </c>
      <c r="B118" s="304" t="s">
        <v>299</v>
      </c>
      <c r="C118" s="72"/>
      <c r="D118" s="72"/>
      <c r="E118" s="72"/>
      <c r="F118" s="72"/>
      <c r="G118" s="306"/>
      <c r="H118" s="306"/>
      <c r="I118" s="72">
        <v>4587</v>
      </c>
      <c r="J118" s="72">
        <v>9106</v>
      </c>
      <c r="K118" s="258">
        <f t="shared" si="29"/>
        <v>4879</v>
      </c>
      <c r="L118" s="258">
        <f t="shared" si="15"/>
        <v>14279</v>
      </c>
      <c r="M118" s="315">
        <v>2</v>
      </c>
      <c r="N118" s="72" t="s">
        <v>1231</v>
      </c>
      <c r="O118" s="72" t="s">
        <v>1232</v>
      </c>
      <c r="P118" s="72" t="s">
        <v>22</v>
      </c>
      <c r="Q118" s="255">
        <v>86354</v>
      </c>
      <c r="R118" s="66">
        <v>360</v>
      </c>
      <c r="S118" s="66">
        <f t="shared" si="28"/>
        <v>0</v>
      </c>
      <c r="T118" s="66">
        <v>3600</v>
      </c>
      <c r="U118" s="4" t="s">
        <v>1481</v>
      </c>
      <c r="V118" s="5">
        <f t="shared" si="17"/>
        <v>0.288788589155342</v>
      </c>
      <c r="W118" s="5">
        <f t="shared" si="18"/>
        <v>1.9119758545218985E-2</v>
      </c>
      <c r="X118" s="5" t="s">
        <v>1280</v>
      </c>
      <c r="Y118" s="72" t="str">
        <f t="shared" si="20"/>
        <v>PTP</v>
      </c>
      <c r="Z118" s="72" t="s">
        <v>1329</v>
      </c>
      <c r="AA118" s="72" t="s">
        <v>1329</v>
      </c>
      <c r="AB118" s="304"/>
      <c r="AC118" s="72">
        <v>23</v>
      </c>
      <c r="AD118" s="72" t="s">
        <v>3019</v>
      </c>
      <c r="AE118" s="308"/>
      <c r="AF118" s="309" t="s">
        <v>1129</v>
      </c>
      <c r="AG118" s="7" t="s">
        <v>1129</v>
      </c>
      <c r="AH118" s="72" t="s">
        <v>283</v>
      </c>
      <c r="AI118" s="7" t="s">
        <v>1129</v>
      </c>
      <c r="AJ118" s="7" t="s">
        <v>1129</v>
      </c>
      <c r="AK118" s="7" t="s">
        <v>1129</v>
      </c>
      <c r="AL118" s="7">
        <v>13066</v>
      </c>
      <c r="AM118" s="255">
        <v>86354</v>
      </c>
      <c r="AN118" s="258">
        <v>57</v>
      </c>
      <c r="AO118" s="306">
        <v>73</v>
      </c>
      <c r="AP118" s="306" t="str">
        <f t="shared" si="21"/>
        <v>FLOW</v>
      </c>
      <c r="AQ118" s="306"/>
      <c r="AR118" s="306"/>
      <c r="AS118" s="306"/>
      <c r="AT118" s="306"/>
      <c r="AU118" s="72" t="s">
        <v>1793</v>
      </c>
      <c r="AV118" s="310" t="s">
        <v>300</v>
      </c>
      <c r="AW118" s="304" t="s">
        <v>67</v>
      </c>
      <c r="AX118" s="311">
        <v>45916</v>
      </c>
      <c r="AY118" s="72">
        <v>30</v>
      </c>
      <c r="AZ118" s="72" t="s">
        <v>1742</v>
      </c>
      <c r="BA118" s="7" t="s">
        <v>3513</v>
      </c>
      <c r="BB118" s="7"/>
      <c r="BC118" s="7"/>
      <c r="BD118" s="72"/>
      <c r="BE118" s="72"/>
      <c r="BF118" s="72"/>
      <c r="BG118" s="183"/>
      <c r="BH118" s="72"/>
      <c r="BI118" s="72"/>
      <c r="BJ118" s="72"/>
      <c r="BK118" s="72"/>
      <c r="BL118" s="72">
        <v>1</v>
      </c>
      <c r="BM118" s="72"/>
      <c r="BN118" s="72"/>
      <c r="BO118" s="72"/>
      <c r="BP118" s="72"/>
      <c r="BQ118" s="72"/>
      <c r="BR118" s="72"/>
      <c r="BS118" s="72"/>
      <c r="BT118" s="72"/>
      <c r="BU118" s="72"/>
      <c r="BV118" s="72"/>
      <c r="BW118" s="72"/>
      <c r="BX118" s="72"/>
      <c r="BY118" s="72"/>
      <c r="BZ118" s="72"/>
      <c r="CA118" s="72"/>
      <c r="CB118" s="72"/>
      <c r="CC118" s="72"/>
      <c r="CD118" s="72"/>
      <c r="CE118" s="72"/>
      <c r="CF118" s="72"/>
      <c r="CG118" s="72"/>
      <c r="CH118" s="72"/>
      <c r="CI118" s="72"/>
      <c r="CJ118" s="72"/>
      <c r="CK118" s="72"/>
      <c r="CL118" s="72"/>
      <c r="CM118" s="72"/>
      <c r="CN118" s="72"/>
      <c r="CO118" s="72"/>
      <c r="CP118" s="72"/>
      <c r="CQ118" s="72"/>
      <c r="CR118" s="72"/>
      <c r="CS118" s="72"/>
      <c r="CT118" s="72"/>
      <c r="CU118" s="72"/>
      <c r="CV118" s="72"/>
      <c r="CW118" s="72"/>
      <c r="CX118" s="72"/>
      <c r="CY118" s="72"/>
      <c r="CZ118" s="72"/>
      <c r="DA118" s="72"/>
      <c r="DB118" s="72"/>
      <c r="DC118" s="72"/>
      <c r="DD118" s="72"/>
      <c r="DE118" s="72">
        <v>1</v>
      </c>
      <c r="DF118" s="72"/>
      <c r="DG118" s="72"/>
      <c r="DH118" s="72"/>
      <c r="DI118" s="72"/>
      <c r="DJ118" s="72"/>
      <c r="DK118" s="72"/>
      <c r="DL118" s="72"/>
      <c r="DM118" s="72"/>
      <c r="DN118" s="72"/>
      <c r="DO118" s="72"/>
      <c r="DP118" s="72"/>
      <c r="DQ118" s="72"/>
      <c r="DR118" s="72"/>
      <c r="DS118" s="72"/>
      <c r="DT118" s="72"/>
      <c r="DU118" s="72"/>
      <c r="DV118" s="72"/>
      <c r="DW118" s="72"/>
      <c r="DX118" s="72"/>
      <c r="DY118" s="72"/>
      <c r="DZ118" s="72"/>
      <c r="EA118" s="72"/>
      <c r="EB118" s="72"/>
      <c r="EC118" s="72"/>
      <c r="ED118" s="72"/>
      <c r="EE118" s="72"/>
      <c r="EF118" s="72"/>
      <c r="EG118" s="72"/>
      <c r="EH118" s="72"/>
      <c r="EI118" s="72"/>
      <c r="EJ118" s="72"/>
      <c r="EK118" s="72"/>
      <c r="EL118" s="72"/>
      <c r="EM118" s="72"/>
      <c r="EN118" s="72"/>
      <c r="EO118" s="72"/>
      <c r="EP118" s="72"/>
      <c r="EQ118" s="72"/>
      <c r="ER118" s="312">
        <f t="shared" si="22"/>
        <v>2</v>
      </c>
      <c r="ES118" s="72">
        <f t="shared" si="23"/>
        <v>1</v>
      </c>
      <c r="ET118" s="72" t="s">
        <v>1114</v>
      </c>
      <c r="EU118" s="7" t="s">
        <v>2460</v>
      </c>
      <c r="EV118" s="7" t="s">
        <v>1110</v>
      </c>
      <c r="EW118" s="7" t="s">
        <v>1808</v>
      </c>
      <c r="EX118" s="183" t="s">
        <v>1875</v>
      </c>
      <c r="EY118" s="313">
        <v>46177</v>
      </c>
      <c r="EZ118" s="313"/>
      <c r="FA118" s="183"/>
      <c r="FB118" s="313"/>
      <c r="FC118" s="7"/>
      <c r="FD118" s="7" t="s">
        <v>3144</v>
      </c>
      <c r="FE118" s="7">
        <f t="shared" si="24"/>
        <v>4879</v>
      </c>
      <c r="FF118" s="72">
        <f t="shared" si="25"/>
        <v>14279</v>
      </c>
      <c r="FG118" t="s">
        <v>3515</v>
      </c>
    </row>
    <row r="119" spans="1:163" ht="17.25">
      <c r="A119" s="72">
        <v>466406613</v>
      </c>
      <c r="B119" s="304" t="s">
        <v>631</v>
      </c>
      <c r="C119" s="72"/>
      <c r="D119" s="72"/>
      <c r="E119" s="72"/>
      <c r="F119" s="72"/>
      <c r="G119" s="306"/>
      <c r="H119" s="306"/>
      <c r="I119" s="72">
        <v>2970</v>
      </c>
      <c r="J119" s="72">
        <v>2193</v>
      </c>
      <c r="K119" s="258">
        <f t="shared" si="29"/>
        <v>2240</v>
      </c>
      <c r="L119" s="258">
        <f t="shared" si="15"/>
        <v>5244</v>
      </c>
      <c r="M119" s="307">
        <v>1</v>
      </c>
      <c r="N119" s="72" t="s">
        <v>1231</v>
      </c>
      <c r="O119" s="72" t="s">
        <v>1232</v>
      </c>
      <c r="P119" s="72" t="s">
        <v>34</v>
      </c>
      <c r="Q119" s="255">
        <v>86123</v>
      </c>
      <c r="R119" s="66">
        <v>47</v>
      </c>
      <c r="S119" s="66">
        <f t="shared" si="28"/>
        <v>0</v>
      </c>
      <c r="T119" s="66">
        <v>1704</v>
      </c>
      <c r="U119" s="4" t="s">
        <v>1277</v>
      </c>
      <c r="V119" s="5">
        <f t="shared" si="17"/>
        <v>3.7141255868584078E-2</v>
      </c>
      <c r="W119" s="5">
        <f t="shared" si="18"/>
        <v>4.7129219829380705E-3</v>
      </c>
      <c r="X119" s="5" t="s">
        <v>1280</v>
      </c>
      <c r="Y119" s="72" t="str">
        <f t="shared" si="20"/>
        <v>PTP</v>
      </c>
      <c r="Z119" s="72" t="s">
        <v>1281</v>
      </c>
      <c r="AA119" s="72" t="s">
        <v>1329</v>
      </c>
      <c r="AB119" s="304"/>
      <c r="AC119" s="72">
        <v>30</v>
      </c>
      <c r="AD119" s="72" t="s">
        <v>3019</v>
      </c>
      <c r="AE119" s="308"/>
      <c r="AF119" s="309" t="s">
        <v>1129</v>
      </c>
      <c r="AG119" s="7" t="s">
        <v>1129</v>
      </c>
      <c r="AH119" s="72" t="s">
        <v>626</v>
      </c>
      <c r="AI119" s="7" t="s">
        <v>1129</v>
      </c>
      <c r="AJ119" s="7" t="s">
        <v>1129</v>
      </c>
      <c r="AK119" s="7" t="s">
        <v>1129</v>
      </c>
      <c r="AL119" s="7">
        <v>3944</v>
      </c>
      <c r="AM119" s="255">
        <v>86123</v>
      </c>
      <c r="AN119" s="258">
        <v>27</v>
      </c>
      <c r="AO119" s="306">
        <v>43</v>
      </c>
      <c r="AP119" s="306" t="str">
        <f t="shared" si="21"/>
        <v>FLOW</v>
      </c>
      <c r="AQ119" s="306"/>
      <c r="AR119" s="306"/>
      <c r="AS119" s="306"/>
      <c r="AT119" s="306"/>
      <c r="AU119" s="72" t="s">
        <v>1793</v>
      </c>
      <c r="AV119" s="310" t="s">
        <v>632</v>
      </c>
      <c r="AW119" s="304" t="s">
        <v>110</v>
      </c>
      <c r="AX119" s="311">
        <v>45834</v>
      </c>
      <c r="AY119" s="72">
        <v>48</v>
      </c>
      <c r="AZ119" s="72" t="s">
        <v>1742</v>
      </c>
      <c r="BA119" s="7" t="s">
        <v>3512</v>
      </c>
      <c r="BB119" s="7"/>
      <c r="BC119" s="7"/>
      <c r="BD119" s="72"/>
      <c r="BE119" s="72"/>
      <c r="BF119" s="72"/>
      <c r="BG119" s="183"/>
      <c r="BH119" s="72"/>
      <c r="BI119" s="72"/>
      <c r="BJ119" s="72"/>
      <c r="BK119" s="72"/>
      <c r="BL119" s="72">
        <v>1</v>
      </c>
      <c r="BM119" s="72"/>
      <c r="BN119" s="72"/>
      <c r="BO119" s="72"/>
      <c r="BP119" s="72"/>
      <c r="BQ119" s="72"/>
      <c r="BR119" s="72"/>
      <c r="BS119" s="72"/>
      <c r="BT119" s="72"/>
      <c r="BU119" s="72"/>
      <c r="BV119" s="72"/>
      <c r="BW119" s="72"/>
      <c r="BX119" s="72">
        <v>1</v>
      </c>
      <c r="BY119" s="72"/>
      <c r="BZ119" s="72"/>
      <c r="CA119" s="72"/>
      <c r="CB119" s="72"/>
      <c r="CC119" s="72"/>
      <c r="CD119" s="72"/>
      <c r="CE119" s="72"/>
      <c r="CF119" s="72"/>
      <c r="CG119" s="72"/>
      <c r="CH119" s="72"/>
      <c r="CI119" s="72"/>
      <c r="CJ119" s="72"/>
      <c r="CK119" s="72"/>
      <c r="CL119" s="72"/>
      <c r="CM119" s="72"/>
      <c r="CN119" s="72"/>
      <c r="CO119" s="72"/>
      <c r="CP119" s="72"/>
      <c r="CQ119" s="72"/>
      <c r="CR119" s="72"/>
      <c r="CS119" s="72"/>
      <c r="CT119" s="72"/>
      <c r="CU119" s="72"/>
      <c r="CV119" s="72"/>
      <c r="CW119" s="72"/>
      <c r="CX119" s="72"/>
      <c r="CY119" s="72"/>
      <c r="CZ119" s="72"/>
      <c r="DA119" s="72"/>
      <c r="DB119" s="72"/>
      <c r="DC119" s="72"/>
      <c r="DD119" s="72"/>
      <c r="DE119" s="72"/>
      <c r="DF119" s="72"/>
      <c r="DG119" s="72"/>
      <c r="DH119" s="72"/>
      <c r="DI119" s="72"/>
      <c r="DJ119" s="72"/>
      <c r="DK119" s="72"/>
      <c r="DL119" s="72"/>
      <c r="DM119" s="72"/>
      <c r="DN119" s="72"/>
      <c r="DO119" s="72"/>
      <c r="DP119" s="72"/>
      <c r="DQ119" s="72"/>
      <c r="DR119" s="72"/>
      <c r="DS119" s="72"/>
      <c r="DT119" s="72"/>
      <c r="DU119" s="72"/>
      <c r="DV119" s="72"/>
      <c r="DW119" s="72"/>
      <c r="DX119" s="72"/>
      <c r="DY119" s="72"/>
      <c r="DZ119" s="72"/>
      <c r="EA119" s="72"/>
      <c r="EB119" s="72"/>
      <c r="EC119" s="72"/>
      <c r="ED119" s="72"/>
      <c r="EE119" s="72"/>
      <c r="EF119" s="72"/>
      <c r="EG119" s="72"/>
      <c r="EH119" s="72"/>
      <c r="EI119" s="72"/>
      <c r="EJ119" s="72"/>
      <c r="EK119" s="72"/>
      <c r="EL119" s="72"/>
      <c r="EM119" s="72"/>
      <c r="EN119" s="72"/>
      <c r="EO119" s="72"/>
      <c r="EP119" s="72"/>
      <c r="EQ119" s="72"/>
      <c r="ER119" s="312">
        <f t="shared" si="22"/>
        <v>2</v>
      </c>
      <c r="ES119" s="72">
        <f t="shared" si="23"/>
        <v>1</v>
      </c>
      <c r="ET119" s="72" t="s">
        <v>1115</v>
      </c>
      <c r="EU119" s="7" t="s">
        <v>2461</v>
      </c>
      <c r="EV119" s="7" t="s">
        <v>1110</v>
      </c>
      <c r="EW119" s="7" t="s">
        <v>1803</v>
      </c>
      <c r="EX119" s="183" t="s">
        <v>1873</v>
      </c>
      <c r="EY119" s="313">
        <v>46181</v>
      </c>
      <c r="EZ119" s="313"/>
      <c r="FA119" s="183"/>
      <c r="FB119" s="313"/>
      <c r="FC119" s="7"/>
      <c r="FD119" s="7" t="s">
        <v>3145</v>
      </c>
      <c r="FE119" s="7">
        <f t="shared" si="24"/>
        <v>2240</v>
      </c>
      <c r="FF119" s="72">
        <f t="shared" si="25"/>
        <v>5244</v>
      </c>
      <c r="FG119" t="s">
        <v>3515</v>
      </c>
    </row>
    <row r="120" spans="1:163" ht="17.25">
      <c r="A120" s="72">
        <v>465651022</v>
      </c>
      <c r="B120" s="304" t="s">
        <v>213</v>
      </c>
      <c r="C120" s="72" t="s">
        <v>1775</v>
      </c>
      <c r="D120" s="72" t="s">
        <v>3554</v>
      </c>
      <c r="E120" s="72">
        <v>130</v>
      </c>
      <c r="F120" s="72"/>
      <c r="G120" s="306"/>
      <c r="H120" s="306"/>
      <c r="I120" s="72">
        <v>4575</v>
      </c>
      <c r="J120" s="72">
        <v>0</v>
      </c>
      <c r="K120" s="258">
        <f t="shared" si="29"/>
        <v>129</v>
      </c>
      <c r="L120" s="258">
        <f t="shared" si="15"/>
        <v>4704</v>
      </c>
      <c r="M120" s="307">
        <v>1</v>
      </c>
      <c r="N120" s="72" t="s">
        <v>1280</v>
      </c>
      <c r="O120" s="72" t="s">
        <v>1281</v>
      </c>
      <c r="P120" s="72" t="s">
        <v>203</v>
      </c>
      <c r="Q120" s="255">
        <v>84844</v>
      </c>
      <c r="R120" s="66">
        <v>129</v>
      </c>
      <c r="S120" s="66">
        <f t="shared" si="28"/>
        <v>0</v>
      </c>
      <c r="T120" s="66">
        <v>3600</v>
      </c>
      <c r="U120" s="4" t="s">
        <v>1502</v>
      </c>
      <c r="V120" s="5">
        <f t="shared" si="17"/>
        <v>0.11792409559929802</v>
      </c>
      <c r="W120" s="5">
        <f t="shared" si="18"/>
        <v>4.6429310720759575E-3</v>
      </c>
      <c r="X120" s="5" t="str">
        <f t="shared" si="19"/>
        <v>STABLE</v>
      </c>
      <c r="Y120" s="72" t="str">
        <f t="shared" si="20"/>
        <v>PAID</v>
      </c>
      <c r="Z120" s="72" t="s">
        <v>1325</v>
      </c>
      <c r="AA120" s="72" t="s">
        <v>1281</v>
      </c>
      <c r="AB120" s="304" t="s">
        <v>3504</v>
      </c>
      <c r="AC120" s="72"/>
      <c r="AD120" s="72" t="s">
        <v>3022</v>
      </c>
      <c r="AE120" s="308"/>
      <c r="AF120" s="309" t="s">
        <v>1129</v>
      </c>
      <c r="AG120" s="7" t="s">
        <v>1129</v>
      </c>
      <c r="AH120" s="72" t="s">
        <v>202</v>
      </c>
      <c r="AI120" s="7" t="s">
        <v>1129</v>
      </c>
      <c r="AJ120" s="7" t="s">
        <v>1129</v>
      </c>
      <c r="AK120" s="7" t="s">
        <v>1129</v>
      </c>
      <c r="AL120" s="7">
        <v>8250</v>
      </c>
      <c r="AM120" s="255">
        <v>84844</v>
      </c>
      <c r="AN120" s="258">
        <v>27</v>
      </c>
      <c r="AO120" s="306">
        <v>43</v>
      </c>
      <c r="AP120" s="306" t="str">
        <f t="shared" si="21"/>
        <v>FLOW</v>
      </c>
      <c r="AQ120" s="306"/>
      <c r="AR120" s="306"/>
      <c r="AS120" s="306"/>
      <c r="AT120" s="306"/>
      <c r="AU120" s="72" t="s">
        <v>1793</v>
      </c>
      <c r="AV120" s="310" t="s">
        <v>214</v>
      </c>
      <c r="AW120" s="304" t="s">
        <v>215</v>
      </c>
      <c r="AX120" s="311">
        <v>45722</v>
      </c>
      <c r="AY120" s="72">
        <v>36</v>
      </c>
      <c r="AZ120" s="72" t="s">
        <v>1742</v>
      </c>
      <c r="BA120" s="7" t="s">
        <v>3512</v>
      </c>
      <c r="BB120" s="7"/>
      <c r="BC120" s="7"/>
      <c r="BD120" s="72"/>
      <c r="BE120" s="72"/>
      <c r="BF120" s="72"/>
      <c r="BG120" s="183"/>
      <c r="BH120" s="72"/>
      <c r="BI120" s="72">
        <v>1</v>
      </c>
      <c r="BJ120" s="72"/>
      <c r="BK120" s="72"/>
      <c r="BL120" s="72"/>
      <c r="BM120" s="72"/>
      <c r="BN120" s="72"/>
      <c r="BO120" s="72"/>
      <c r="BP120" s="72"/>
      <c r="BQ120" s="72"/>
      <c r="BR120" s="72"/>
      <c r="BS120" s="72"/>
      <c r="BT120" s="72"/>
      <c r="BU120" s="72"/>
      <c r="BV120" s="72"/>
      <c r="BW120" s="72"/>
      <c r="BX120" s="72"/>
      <c r="BY120" s="72"/>
      <c r="BZ120" s="72"/>
      <c r="CA120" s="72"/>
      <c r="CB120" s="72"/>
      <c r="CC120" s="72"/>
      <c r="CD120" s="72"/>
      <c r="CE120" s="72"/>
      <c r="CF120" s="72"/>
      <c r="CG120" s="72"/>
      <c r="CH120" s="72"/>
      <c r="CI120" s="72"/>
      <c r="CJ120" s="72"/>
      <c r="CK120" s="72"/>
      <c r="CL120" s="72"/>
      <c r="CM120" s="72"/>
      <c r="CN120" s="72"/>
      <c r="CO120" s="72"/>
      <c r="CP120" s="72"/>
      <c r="CQ120" s="72"/>
      <c r="CR120" s="72"/>
      <c r="CS120" s="72"/>
      <c r="CT120" s="72"/>
      <c r="CU120" s="72"/>
      <c r="CV120" s="72"/>
      <c r="CW120" s="72"/>
      <c r="CX120" s="72"/>
      <c r="CY120" s="72"/>
      <c r="CZ120" s="72"/>
      <c r="DA120" s="72"/>
      <c r="DB120" s="72">
        <v>1</v>
      </c>
      <c r="DC120" s="72"/>
      <c r="DD120" s="72"/>
      <c r="DE120" s="72"/>
      <c r="DF120" s="72"/>
      <c r="DG120" s="72"/>
      <c r="DH120" s="72"/>
      <c r="DI120" s="72"/>
      <c r="DJ120" s="72"/>
      <c r="DK120" s="72"/>
      <c r="DL120" s="72"/>
      <c r="DM120" s="72"/>
      <c r="DN120" s="72"/>
      <c r="DO120" s="72"/>
      <c r="DP120" s="72"/>
      <c r="DQ120" s="72"/>
      <c r="DR120" s="72"/>
      <c r="DS120" s="72"/>
      <c r="DT120" s="72"/>
      <c r="DU120" s="72"/>
      <c r="DV120" s="72"/>
      <c r="DW120" s="72"/>
      <c r="DX120" s="72"/>
      <c r="DY120" s="72"/>
      <c r="DZ120" s="72"/>
      <c r="EA120" s="72"/>
      <c r="EB120" s="72"/>
      <c r="EC120" s="72"/>
      <c r="ED120" s="72"/>
      <c r="EE120" s="72"/>
      <c r="EF120" s="72"/>
      <c r="EG120" s="72"/>
      <c r="EH120" s="72"/>
      <c r="EI120" s="72"/>
      <c r="EJ120" s="72"/>
      <c r="EK120" s="72"/>
      <c r="EL120" s="72"/>
      <c r="EM120" s="72"/>
      <c r="EN120" s="72"/>
      <c r="EO120" s="72"/>
      <c r="EP120" s="72"/>
      <c r="EQ120" s="72"/>
      <c r="ER120" s="312">
        <f t="shared" si="22"/>
        <v>2</v>
      </c>
      <c r="ES120" s="72">
        <f t="shared" si="23"/>
        <v>1</v>
      </c>
      <c r="ET120" s="72" t="s">
        <v>1123</v>
      </c>
      <c r="EU120" s="7" t="s">
        <v>2462</v>
      </c>
      <c r="EV120" s="7" t="s">
        <v>1110</v>
      </c>
      <c r="EW120" s="7" t="s">
        <v>1803</v>
      </c>
      <c r="EX120" s="183" t="s">
        <v>1876</v>
      </c>
      <c r="EY120" s="313">
        <v>46176</v>
      </c>
      <c r="EZ120" s="313"/>
      <c r="FA120" s="183"/>
      <c r="FB120" s="313"/>
      <c r="FC120" s="7"/>
      <c r="FD120" s="7" t="s">
        <v>3068</v>
      </c>
      <c r="FE120" s="7">
        <f t="shared" si="24"/>
        <v>129</v>
      </c>
      <c r="FF120" s="72">
        <f t="shared" si="25"/>
        <v>4834</v>
      </c>
      <c r="FG120" t="s">
        <v>3515</v>
      </c>
    </row>
    <row r="121" spans="1:163" ht="17.25">
      <c r="A121" s="314">
        <v>466209921</v>
      </c>
      <c r="B121" s="304" t="s">
        <v>1516</v>
      </c>
      <c r="C121" s="72"/>
      <c r="D121" s="72"/>
      <c r="E121" s="72"/>
      <c r="F121" s="72"/>
      <c r="G121" s="306"/>
      <c r="H121" s="306"/>
      <c r="I121" s="72">
        <v>4115</v>
      </c>
      <c r="J121" s="72">
        <v>4115</v>
      </c>
      <c r="K121" s="258">
        <f t="shared" si="29"/>
        <v>4163</v>
      </c>
      <c r="L121" s="258">
        <f t="shared" si="15"/>
        <v>8298</v>
      </c>
      <c r="M121" s="307">
        <v>1</v>
      </c>
      <c r="N121" s="72" t="s">
        <v>1280</v>
      </c>
      <c r="O121" s="72" t="s">
        <v>1232</v>
      </c>
      <c r="P121" s="72" t="s">
        <v>97</v>
      </c>
      <c r="Q121" s="255">
        <v>84496</v>
      </c>
      <c r="R121" s="66">
        <v>48</v>
      </c>
      <c r="S121" s="66">
        <f t="shared" si="28"/>
        <v>0</v>
      </c>
      <c r="T121" s="66">
        <v>3535</v>
      </c>
      <c r="U121" s="4" t="s">
        <v>1129</v>
      </c>
      <c r="V121" s="5">
        <f t="shared" si="17"/>
        <v>0.12405371166309259</v>
      </c>
      <c r="W121" s="5">
        <f t="shared" si="18"/>
        <v>4.6238874153284861E-3</v>
      </c>
      <c r="X121" s="5" t="str">
        <f t="shared" si="19"/>
        <v>STABLE</v>
      </c>
      <c r="Y121" s="72" t="str">
        <f t="shared" si="20"/>
        <v>PAID</v>
      </c>
      <c r="Z121" s="72" t="s">
        <v>1129</v>
      </c>
      <c r="AA121" s="72" t="s">
        <v>1281</v>
      </c>
      <c r="AB121" s="304"/>
      <c r="AC121" s="72"/>
      <c r="AD121" s="72" t="s">
        <v>3019</v>
      </c>
      <c r="AE121" s="308"/>
      <c r="AF121" s="309" t="s">
        <v>1129</v>
      </c>
      <c r="AG121" s="7" t="s">
        <v>1129</v>
      </c>
      <c r="AH121" s="72" t="s">
        <v>1767</v>
      </c>
      <c r="AI121" s="7" t="s">
        <v>1129</v>
      </c>
      <c r="AJ121" s="7" t="s">
        <v>1129</v>
      </c>
      <c r="AK121" s="7" t="s">
        <v>1129</v>
      </c>
      <c r="AL121" s="7">
        <v>7698</v>
      </c>
      <c r="AM121" s="255">
        <v>84496</v>
      </c>
      <c r="AN121" s="258">
        <v>27</v>
      </c>
      <c r="AO121" s="306">
        <v>12</v>
      </c>
      <c r="AP121" s="306" t="str">
        <f t="shared" si="21"/>
        <v>STABLE</v>
      </c>
      <c r="AQ121" s="306"/>
      <c r="AR121" s="306"/>
      <c r="AS121" s="306"/>
      <c r="AT121" s="306"/>
      <c r="AU121" s="72" t="s">
        <v>1793</v>
      </c>
      <c r="AV121" s="310" t="s">
        <v>1629</v>
      </c>
      <c r="AW121" s="304" t="s">
        <v>67</v>
      </c>
      <c r="AX121" s="311">
        <v>45804</v>
      </c>
      <c r="AY121" s="72">
        <v>36</v>
      </c>
      <c r="AZ121" s="72" t="s">
        <v>1742</v>
      </c>
      <c r="BA121" s="7" t="s">
        <v>3513</v>
      </c>
      <c r="BB121" s="7"/>
      <c r="BC121" s="7"/>
      <c r="BD121" s="72"/>
      <c r="BE121" s="72"/>
      <c r="BF121" s="72"/>
      <c r="BG121" s="183"/>
      <c r="BH121" s="72"/>
      <c r="BI121" s="72"/>
      <c r="BJ121" s="72"/>
      <c r="BK121" s="72"/>
      <c r="BL121" s="72"/>
      <c r="BM121" s="72"/>
      <c r="BN121" s="72"/>
      <c r="BO121" s="72"/>
      <c r="BP121" s="72"/>
      <c r="BQ121" s="72"/>
      <c r="BR121" s="72"/>
      <c r="BS121" s="72"/>
      <c r="BT121" s="72"/>
      <c r="BU121" s="72"/>
      <c r="BV121" s="72"/>
      <c r="BW121" s="72"/>
      <c r="BX121" s="72"/>
      <c r="BY121" s="72"/>
      <c r="BZ121" s="72"/>
      <c r="CA121" s="72"/>
      <c r="CB121" s="72"/>
      <c r="CC121" s="72"/>
      <c r="CD121" s="72"/>
      <c r="CE121" s="72"/>
      <c r="CF121" s="72"/>
      <c r="CG121" s="72"/>
      <c r="CH121" s="72"/>
      <c r="CI121" s="72"/>
      <c r="CJ121" s="72"/>
      <c r="CK121" s="72"/>
      <c r="CL121" s="72"/>
      <c r="CM121" s="72"/>
      <c r="CN121" s="72"/>
      <c r="CO121" s="72"/>
      <c r="CP121" s="72"/>
      <c r="CQ121" s="72"/>
      <c r="CR121" s="72"/>
      <c r="CS121" s="72"/>
      <c r="CT121" s="72"/>
      <c r="CU121" s="72"/>
      <c r="CV121" s="72">
        <v>1</v>
      </c>
      <c r="CW121" s="72"/>
      <c r="CX121" s="72"/>
      <c r="CY121" s="72"/>
      <c r="CZ121" s="72"/>
      <c r="DA121" s="72"/>
      <c r="DB121" s="72"/>
      <c r="DC121" s="72"/>
      <c r="DD121" s="72"/>
      <c r="DE121" s="72"/>
      <c r="DF121" s="72"/>
      <c r="DG121" s="72"/>
      <c r="DH121" s="72"/>
      <c r="DI121" s="72"/>
      <c r="DJ121" s="72"/>
      <c r="DK121" s="72"/>
      <c r="DL121" s="72"/>
      <c r="DM121" s="72"/>
      <c r="DN121" s="72"/>
      <c r="DO121" s="72"/>
      <c r="DP121" s="72"/>
      <c r="DQ121" s="72"/>
      <c r="DR121" s="72"/>
      <c r="DS121" s="72"/>
      <c r="DT121" s="72"/>
      <c r="DU121" s="72"/>
      <c r="DV121" s="72"/>
      <c r="DW121" s="72"/>
      <c r="DX121" s="72"/>
      <c r="DY121" s="72"/>
      <c r="DZ121" s="72"/>
      <c r="EA121" s="72"/>
      <c r="EB121" s="72"/>
      <c r="EC121" s="72"/>
      <c r="ED121" s="72"/>
      <c r="EE121" s="72"/>
      <c r="EF121" s="72"/>
      <c r="EG121" s="72"/>
      <c r="EH121" s="72"/>
      <c r="EI121" s="72"/>
      <c r="EJ121" s="72"/>
      <c r="EK121" s="72"/>
      <c r="EL121" s="72"/>
      <c r="EM121" s="72"/>
      <c r="EN121" s="72"/>
      <c r="EO121" s="72"/>
      <c r="EP121" s="72"/>
      <c r="EQ121" s="72"/>
      <c r="ER121" s="312">
        <f t="shared" si="22"/>
        <v>1</v>
      </c>
      <c r="ES121" s="72">
        <f t="shared" si="23"/>
        <v>1</v>
      </c>
      <c r="ET121" s="72" t="s">
        <v>1120</v>
      </c>
      <c r="EU121" s="7" t="s">
        <v>2463</v>
      </c>
      <c r="EV121" s="7" t="s">
        <v>2464</v>
      </c>
      <c r="EW121" s="7" t="s">
        <v>1806</v>
      </c>
      <c r="EX121" s="183" t="s">
        <v>1845</v>
      </c>
      <c r="EY121" s="313">
        <v>46189</v>
      </c>
      <c r="EZ121" s="313"/>
      <c r="FA121" s="183"/>
      <c r="FB121" s="313"/>
      <c r="FC121" s="7"/>
      <c r="FD121" s="7" t="s">
        <v>3090</v>
      </c>
      <c r="FE121" s="7">
        <f t="shared" si="24"/>
        <v>4163</v>
      </c>
      <c r="FF121" s="72">
        <f t="shared" si="25"/>
        <v>8298</v>
      </c>
      <c r="FG121" t="s">
        <v>3516</v>
      </c>
    </row>
    <row r="122" spans="1:163" ht="17.25">
      <c r="A122" s="72">
        <v>466948686</v>
      </c>
      <c r="B122" s="304" t="s">
        <v>1383</v>
      </c>
      <c r="C122" s="72" t="s">
        <v>1775</v>
      </c>
      <c r="D122" s="72" t="s">
        <v>1798</v>
      </c>
      <c r="E122" s="72">
        <v>3470</v>
      </c>
      <c r="F122" s="72"/>
      <c r="G122" s="306"/>
      <c r="H122" s="306"/>
      <c r="I122" s="72">
        <v>3470</v>
      </c>
      <c r="J122" s="72">
        <v>6490.8</v>
      </c>
      <c r="K122" s="258">
        <f t="shared" si="29"/>
        <v>3301.7999999999993</v>
      </c>
      <c r="L122" s="258">
        <f t="shared" si="15"/>
        <v>6727.7999999999993</v>
      </c>
      <c r="M122" s="315">
        <v>2</v>
      </c>
      <c r="N122" s="72" t="s">
        <v>1280</v>
      </c>
      <c r="O122" s="72" t="s">
        <v>1281</v>
      </c>
      <c r="P122" s="72" t="s">
        <v>34</v>
      </c>
      <c r="Q122" s="255">
        <v>84494</v>
      </c>
      <c r="R122" s="66">
        <v>281</v>
      </c>
      <c r="S122" s="66">
        <f t="shared" si="28"/>
        <v>0</v>
      </c>
      <c r="T122" s="66">
        <v>2700</v>
      </c>
      <c r="U122" s="4" t="s">
        <v>1504</v>
      </c>
      <c r="V122" s="5">
        <f t="shared" si="17"/>
        <v>0.37284077319694303</v>
      </c>
      <c r="W122" s="5">
        <f t="shared" si="18"/>
        <v>1.8707933373320669E-2</v>
      </c>
      <c r="X122" s="5" t="str">
        <f t="shared" si="19"/>
        <v>STABLE</v>
      </c>
      <c r="Y122" s="72" t="str">
        <f t="shared" si="20"/>
        <v>PAID</v>
      </c>
      <c r="Z122" s="72" t="s">
        <v>1325</v>
      </c>
      <c r="AA122" s="72" t="s">
        <v>1281</v>
      </c>
      <c r="AB122" s="304"/>
      <c r="AC122" s="72"/>
      <c r="AD122" s="72" t="s">
        <v>3019</v>
      </c>
      <c r="AE122" s="308"/>
      <c r="AF122" s="309" t="s">
        <v>1129</v>
      </c>
      <c r="AG122" s="7" t="s">
        <v>1129</v>
      </c>
      <c r="AH122" s="72" t="s">
        <v>336</v>
      </c>
      <c r="AI122" s="7" t="s">
        <v>1129</v>
      </c>
      <c r="AJ122" s="7" t="s">
        <v>1129</v>
      </c>
      <c r="AK122" s="7" t="s">
        <v>1129</v>
      </c>
      <c r="AL122" s="7">
        <v>9471.7999999999993</v>
      </c>
      <c r="AM122" s="255">
        <v>84494</v>
      </c>
      <c r="AN122" s="258">
        <v>57</v>
      </c>
      <c r="AO122" s="306">
        <v>43</v>
      </c>
      <c r="AP122" s="306" t="str">
        <f t="shared" si="21"/>
        <v>STABLE</v>
      </c>
      <c r="AQ122" s="306"/>
      <c r="AR122" s="306"/>
      <c r="AS122" s="306"/>
      <c r="AT122" s="306"/>
      <c r="AU122" s="72" t="s">
        <v>943</v>
      </c>
      <c r="AV122" s="310" t="s">
        <v>1384</v>
      </c>
      <c r="AW122" s="304" t="s">
        <v>177</v>
      </c>
      <c r="AX122" s="311">
        <v>45926</v>
      </c>
      <c r="AY122" s="72">
        <v>36</v>
      </c>
      <c r="AZ122" s="72" t="s">
        <v>1742</v>
      </c>
      <c r="BA122" s="7" t="s">
        <v>3512</v>
      </c>
      <c r="BB122" s="7"/>
      <c r="BC122" s="7"/>
      <c r="BD122" s="72"/>
      <c r="BE122" s="72"/>
      <c r="BF122" s="72"/>
      <c r="BG122" s="183"/>
      <c r="BH122" s="72"/>
      <c r="BI122" s="72"/>
      <c r="BJ122" s="72"/>
      <c r="BK122" s="72"/>
      <c r="BL122" s="72"/>
      <c r="BM122" s="72"/>
      <c r="BN122" s="72"/>
      <c r="BO122" s="72"/>
      <c r="BP122" s="72"/>
      <c r="BQ122" s="72"/>
      <c r="BR122" s="72">
        <v>1</v>
      </c>
      <c r="BS122" s="72"/>
      <c r="BT122" s="72"/>
      <c r="BU122" s="72"/>
      <c r="BV122" s="72"/>
      <c r="BW122" s="72"/>
      <c r="BX122" s="72"/>
      <c r="BY122" s="72"/>
      <c r="BZ122" s="72"/>
      <c r="CA122" s="72"/>
      <c r="CB122" s="72"/>
      <c r="CC122" s="72"/>
      <c r="CD122" s="72"/>
      <c r="CE122" s="72"/>
      <c r="CF122" s="72"/>
      <c r="CG122" s="72"/>
      <c r="CH122" s="72"/>
      <c r="CI122" s="72"/>
      <c r="CJ122" s="72"/>
      <c r="CK122" s="72"/>
      <c r="CL122" s="72"/>
      <c r="CM122" s="72"/>
      <c r="CN122" s="72"/>
      <c r="CO122" s="72"/>
      <c r="CP122" s="72"/>
      <c r="CQ122" s="72"/>
      <c r="CR122" s="72"/>
      <c r="CS122" s="72"/>
      <c r="CT122" s="72"/>
      <c r="CU122" s="72"/>
      <c r="CV122" s="72"/>
      <c r="CW122" s="72"/>
      <c r="CX122" s="72"/>
      <c r="CY122" s="72"/>
      <c r="CZ122" s="72"/>
      <c r="DA122" s="72"/>
      <c r="DB122" s="72"/>
      <c r="DC122" s="72"/>
      <c r="DD122" s="72"/>
      <c r="DE122" s="72"/>
      <c r="DF122" s="72"/>
      <c r="DG122" s="72"/>
      <c r="DH122" s="72"/>
      <c r="DI122" s="72"/>
      <c r="DJ122" s="72"/>
      <c r="DK122" s="72"/>
      <c r="DL122" s="72"/>
      <c r="DM122" s="72"/>
      <c r="DN122" s="72"/>
      <c r="DO122" s="72"/>
      <c r="DP122" s="72"/>
      <c r="DQ122" s="72"/>
      <c r="DR122" s="72"/>
      <c r="DS122" s="72"/>
      <c r="DT122" s="72"/>
      <c r="DU122" s="72"/>
      <c r="DV122" s="72"/>
      <c r="DW122" s="72"/>
      <c r="DX122" s="72"/>
      <c r="DY122" s="72"/>
      <c r="DZ122" s="72"/>
      <c r="EA122" s="72"/>
      <c r="EB122" s="72"/>
      <c r="EC122" s="72"/>
      <c r="ED122" s="72"/>
      <c r="EE122" s="72"/>
      <c r="EF122" s="72"/>
      <c r="EG122" s="72"/>
      <c r="EH122" s="72"/>
      <c r="EI122" s="72"/>
      <c r="EJ122" s="72"/>
      <c r="EK122" s="72"/>
      <c r="EL122" s="72"/>
      <c r="EM122" s="72"/>
      <c r="EN122" s="72"/>
      <c r="EO122" s="72"/>
      <c r="EP122" s="72"/>
      <c r="EQ122" s="72"/>
      <c r="ER122" s="312">
        <f t="shared" si="22"/>
        <v>1</v>
      </c>
      <c r="ES122" s="72">
        <f t="shared" si="23"/>
        <v>1</v>
      </c>
      <c r="ET122" s="72" t="s">
        <v>1115</v>
      </c>
      <c r="EU122" s="7" t="s">
        <v>2465</v>
      </c>
      <c r="EV122" s="7" t="s">
        <v>1110</v>
      </c>
      <c r="EW122" s="7" t="s">
        <v>1801</v>
      </c>
      <c r="EX122" s="183" t="s">
        <v>1877</v>
      </c>
      <c r="EY122" s="313">
        <v>46179</v>
      </c>
      <c r="EZ122" s="313"/>
      <c r="FA122" s="183"/>
      <c r="FB122" s="313"/>
      <c r="FC122" s="7"/>
      <c r="FD122" s="7" t="s">
        <v>3146</v>
      </c>
      <c r="FE122" s="7">
        <f t="shared" si="24"/>
        <v>3301.7999999999993</v>
      </c>
      <c r="FF122" s="72">
        <f t="shared" si="25"/>
        <v>10197.799999999999</v>
      </c>
      <c r="FG122" t="s">
        <v>3515</v>
      </c>
    </row>
    <row r="123" spans="1:163" ht="17.25">
      <c r="A123" s="72">
        <v>464441982</v>
      </c>
      <c r="B123" s="304" t="s">
        <v>2159</v>
      </c>
      <c r="C123" s="72"/>
      <c r="D123" s="72"/>
      <c r="E123" s="72"/>
      <c r="F123" s="72"/>
      <c r="G123" s="306"/>
      <c r="H123" s="306"/>
      <c r="I123" s="72">
        <v>12645</v>
      </c>
      <c r="J123" s="72">
        <v>12645</v>
      </c>
      <c r="K123" s="258">
        <f t="shared" si="29"/>
        <v>12650</v>
      </c>
      <c r="L123" s="258">
        <f t="shared" si="15"/>
        <v>25446</v>
      </c>
      <c r="M123" s="307">
        <v>1</v>
      </c>
      <c r="N123" s="72" t="s">
        <v>1231</v>
      </c>
      <c r="O123" s="72" t="s">
        <v>1232</v>
      </c>
      <c r="P123" s="72" t="s">
        <v>315</v>
      </c>
      <c r="Q123" s="255">
        <v>84432</v>
      </c>
      <c r="R123" s="66">
        <v>5</v>
      </c>
      <c r="S123" s="66">
        <f t="shared" si="28"/>
        <v>0</v>
      </c>
      <c r="T123" s="66">
        <v>2250</v>
      </c>
      <c r="U123" s="4" t="s">
        <v>1129</v>
      </c>
      <c r="V123" s="5">
        <f t="shared" si="17"/>
        <v>0.12949527410193443</v>
      </c>
      <c r="W123" s="5">
        <f t="shared" si="18"/>
        <v>4.6203851336278018E-3</v>
      </c>
      <c r="X123" s="5" t="s">
        <v>1280</v>
      </c>
      <c r="Y123" s="72" t="str">
        <f t="shared" si="20"/>
        <v>PTP</v>
      </c>
      <c r="Z123" s="72" t="s">
        <v>1129</v>
      </c>
      <c r="AA123" s="72" t="s">
        <v>1329</v>
      </c>
      <c r="AB123" s="304"/>
      <c r="AC123" s="72">
        <v>22</v>
      </c>
      <c r="AD123" s="72" t="s">
        <v>3019</v>
      </c>
      <c r="AE123" s="308"/>
      <c r="AF123" s="309"/>
      <c r="AG123" s="7"/>
      <c r="AH123" s="72" t="s">
        <v>2204</v>
      </c>
      <c r="AI123" s="7"/>
      <c r="AJ123" s="7"/>
      <c r="AK123" s="7"/>
      <c r="AL123" s="7">
        <v>14900</v>
      </c>
      <c r="AM123" s="255">
        <v>84432</v>
      </c>
      <c r="AN123" s="258">
        <v>27</v>
      </c>
      <c r="AO123" s="306">
        <v>43</v>
      </c>
      <c r="AP123" s="306" t="str">
        <f t="shared" si="21"/>
        <v>FLOW</v>
      </c>
      <c r="AQ123" s="306"/>
      <c r="AR123" s="306"/>
      <c r="AS123" s="306"/>
      <c r="AT123" s="306"/>
      <c r="AU123" s="72" t="s">
        <v>1129</v>
      </c>
      <c r="AV123" s="310" t="s">
        <v>2302</v>
      </c>
      <c r="AW123" s="304" t="s">
        <v>171</v>
      </c>
      <c r="AX123" s="311">
        <v>45590</v>
      </c>
      <c r="AY123" s="72">
        <v>24</v>
      </c>
      <c r="AZ123" s="72" t="s">
        <v>2057</v>
      </c>
      <c r="BA123" s="7" t="s">
        <v>3513</v>
      </c>
      <c r="BB123" s="7"/>
      <c r="BC123" s="7"/>
      <c r="BD123" s="72"/>
      <c r="BE123" s="72"/>
      <c r="BF123" s="72"/>
      <c r="BG123" s="183"/>
      <c r="BH123" s="72"/>
      <c r="BI123" s="72"/>
      <c r="BJ123" s="72"/>
      <c r="BK123" s="72"/>
      <c r="BL123" s="72"/>
      <c r="BM123" s="72"/>
      <c r="BN123" s="72"/>
      <c r="BO123" s="72"/>
      <c r="BP123" s="72"/>
      <c r="BQ123" s="72"/>
      <c r="BR123" s="72"/>
      <c r="BS123" s="72"/>
      <c r="BT123" s="72"/>
      <c r="BU123" s="72"/>
      <c r="BV123" s="72"/>
      <c r="BW123" s="72"/>
      <c r="BX123" s="72"/>
      <c r="BY123" s="72"/>
      <c r="BZ123" s="72"/>
      <c r="CA123" s="72"/>
      <c r="CB123" s="72"/>
      <c r="CC123" s="72"/>
      <c r="CD123" s="72"/>
      <c r="CE123" s="72"/>
      <c r="CF123" s="72"/>
      <c r="CG123" s="72"/>
      <c r="CH123" s="72"/>
      <c r="CI123" s="72"/>
      <c r="CJ123" s="72">
        <v>1</v>
      </c>
      <c r="CK123" s="72"/>
      <c r="CL123" s="72"/>
      <c r="CM123" s="72"/>
      <c r="CN123" s="72"/>
      <c r="CO123" s="72"/>
      <c r="CP123" s="72"/>
      <c r="CQ123" s="72"/>
      <c r="CR123" s="72"/>
      <c r="CS123" s="72">
        <v>1</v>
      </c>
      <c r="CT123" s="72"/>
      <c r="CU123" s="72"/>
      <c r="CV123" s="72"/>
      <c r="CW123" s="72"/>
      <c r="CX123" s="72"/>
      <c r="CY123" s="72"/>
      <c r="CZ123" s="72"/>
      <c r="DA123" s="72"/>
      <c r="DB123" s="72"/>
      <c r="DC123" s="72"/>
      <c r="DD123" s="72"/>
      <c r="DE123" s="72"/>
      <c r="DF123" s="72"/>
      <c r="DG123" s="72"/>
      <c r="DH123" s="72"/>
      <c r="DI123" s="72"/>
      <c r="DJ123" s="72"/>
      <c r="DK123" s="72"/>
      <c r="DL123" s="72"/>
      <c r="DM123" s="72"/>
      <c r="DN123" s="72"/>
      <c r="DO123" s="72"/>
      <c r="DP123" s="72"/>
      <c r="DQ123" s="72"/>
      <c r="DR123" s="72"/>
      <c r="DS123" s="72"/>
      <c r="DT123" s="72"/>
      <c r="DU123" s="72"/>
      <c r="DV123" s="72"/>
      <c r="DW123" s="72"/>
      <c r="DX123" s="72"/>
      <c r="DY123" s="72"/>
      <c r="DZ123" s="72"/>
      <c r="EA123" s="72"/>
      <c r="EB123" s="72"/>
      <c r="EC123" s="72"/>
      <c r="ED123" s="72"/>
      <c r="EE123" s="72"/>
      <c r="EF123" s="72"/>
      <c r="EG123" s="72"/>
      <c r="EH123" s="72"/>
      <c r="EI123" s="72"/>
      <c r="EJ123" s="72"/>
      <c r="EK123" s="72"/>
      <c r="EL123" s="72"/>
      <c r="EM123" s="72"/>
      <c r="EN123" s="72"/>
      <c r="EO123" s="72"/>
      <c r="EP123" s="72"/>
      <c r="EQ123" s="72"/>
      <c r="ER123" s="312">
        <f t="shared" si="22"/>
        <v>2</v>
      </c>
      <c r="ES123" s="72">
        <f t="shared" si="23"/>
        <v>1</v>
      </c>
      <c r="ET123" s="72" t="s">
        <v>1124</v>
      </c>
      <c r="EU123" s="7" t="s">
        <v>2466</v>
      </c>
      <c r="EV123" s="7" t="s">
        <v>1110</v>
      </c>
      <c r="EW123" s="7" t="s">
        <v>1806</v>
      </c>
      <c r="EX123" s="183" t="s">
        <v>3569</v>
      </c>
      <c r="EY123" s="313">
        <v>46193</v>
      </c>
      <c r="EZ123" s="313"/>
      <c r="FA123" s="183"/>
      <c r="FB123" s="313"/>
      <c r="FC123" s="7" t="s">
        <v>3623</v>
      </c>
      <c r="FD123" s="7" t="s">
        <v>3147</v>
      </c>
      <c r="FE123" s="7">
        <f t="shared" si="24"/>
        <v>12650</v>
      </c>
      <c r="FF123" s="72">
        <f t="shared" si="25"/>
        <v>25446</v>
      </c>
      <c r="FG123" t="s">
        <v>3515</v>
      </c>
    </row>
    <row r="124" spans="1:163" ht="17.25">
      <c r="A124" s="72">
        <v>465493945</v>
      </c>
      <c r="B124" s="304" t="s">
        <v>450</v>
      </c>
      <c r="C124" s="72"/>
      <c r="D124" s="72"/>
      <c r="E124" s="72"/>
      <c r="F124" s="72"/>
      <c r="G124" s="306"/>
      <c r="H124" s="306"/>
      <c r="I124" s="72">
        <v>3958</v>
      </c>
      <c r="J124" s="72">
        <v>18853.77</v>
      </c>
      <c r="K124" s="258">
        <f t="shared" si="29"/>
        <v>3701.7700000000004</v>
      </c>
      <c r="L124" s="258">
        <f t="shared" si="15"/>
        <v>23781.77</v>
      </c>
      <c r="M124" s="315">
        <v>5</v>
      </c>
      <c r="N124" s="72" t="s">
        <v>1231</v>
      </c>
      <c r="O124" s="72" t="s">
        <v>1232</v>
      </c>
      <c r="P124" s="72" t="s">
        <v>230</v>
      </c>
      <c r="Q124" s="255">
        <v>84252</v>
      </c>
      <c r="R124" s="66">
        <v>680</v>
      </c>
      <c r="S124" s="66">
        <f t="shared" si="28"/>
        <v>0</v>
      </c>
      <c r="T124" s="66">
        <v>2700</v>
      </c>
      <c r="U124" s="4" t="s">
        <v>1231</v>
      </c>
      <c r="V124" s="5">
        <f t="shared" si="17"/>
        <v>0.23244928828752398</v>
      </c>
      <c r="W124" s="5">
        <f t="shared" si="18"/>
        <v>4.1010964771994042E-2</v>
      </c>
      <c r="X124" s="5" t="str">
        <f t="shared" si="19"/>
        <v>FLOW</v>
      </c>
      <c r="Y124" s="72" t="str">
        <f t="shared" si="20"/>
        <v>RTP</v>
      </c>
      <c r="Z124" s="72" t="s">
        <v>1330</v>
      </c>
      <c r="AA124" s="72" t="s">
        <v>1330</v>
      </c>
      <c r="AB124" s="304" t="s">
        <v>3504</v>
      </c>
      <c r="AC124" s="72"/>
      <c r="AD124" s="72" t="s">
        <v>3022</v>
      </c>
      <c r="AE124" s="308"/>
      <c r="AF124" s="309" t="s">
        <v>1797</v>
      </c>
      <c r="AG124" s="7" t="s">
        <v>1129</v>
      </c>
      <c r="AH124" s="72" t="s">
        <v>449</v>
      </c>
      <c r="AI124" s="7" t="s">
        <v>1129</v>
      </c>
      <c r="AJ124" s="7" t="s">
        <v>1129</v>
      </c>
      <c r="AK124" s="7" t="s">
        <v>1129</v>
      </c>
      <c r="AL124" s="7">
        <v>22233.77</v>
      </c>
      <c r="AM124" s="255">
        <v>84252</v>
      </c>
      <c r="AN124" s="258">
        <v>147</v>
      </c>
      <c r="AO124" s="306">
        <v>163</v>
      </c>
      <c r="AP124" s="306" t="str">
        <f t="shared" si="21"/>
        <v>FLOW</v>
      </c>
      <c r="AQ124" s="306"/>
      <c r="AR124" s="306"/>
      <c r="AS124" s="306"/>
      <c r="AT124" s="306"/>
      <c r="AU124" s="72" t="s">
        <v>943</v>
      </c>
      <c r="AV124" s="310" t="s">
        <v>451</v>
      </c>
      <c r="AW124" s="304" t="s">
        <v>452</v>
      </c>
      <c r="AX124" s="311">
        <v>45701</v>
      </c>
      <c r="AY124" s="72">
        <v>36</v>
      </c>
      <c r="AZ124" s="72" t="s">
        <v>1742</v>
      </c>
      <c r="BA124" s="7" t="s">
        <v>3513</v>
      </c>
      <c r="BB124" s="7"/>
      <c r="BC124" s="7"/>
      <c r="BD124" s="72"/>
      <c r="BE124" s="72"/>
      <c r="BF124" s="72"/>
      <c r="BG124" s="183"/>
      <c r="BH124" s="72"/>
      <c r="BI124" s="72"/>
      <c r="BJ124" s="72"/>
      <c r="BK124" s="72"/>
      <c r="BL124" s="72">
        <v>1</v>
      </c>
      <c r="BM124" s="72"/>
      <c r="BN124" s="72"/>
      <c r="BO124" s="72"/>
      <c r="BP124" s="72"/>
      <c r="BQ124" s="72"/>
      <c r="BR124" s="72"/>
      <c r="BS124" s="72"/>
      <c r="BT124" s="72"/>
      <c r="BU124" s="72"/>
      <c r="BV124" s="72"/>
      <c r="BW124" s="72"/>
      <c r="BX124" s="72"/>
      <c r="BY124" s="72"/>
      <c r="BZ124" s="72"/>
      <c r="CA124" s="72"/>
      <c r="CB124" s="72"/>
      <c r="CC124" s="72"/>
      <c r="CD124" s="72"/>
      <c r="CE124" s="72"/>
      <c r="CF124" s="72"/>
      <c r="CG124" s="72"/>
      <c r="CH124" s="72"/>
      <c r="CI124" s="72"/>
      <c r="CJ124" s="72"/>
      <c r="CK124" s="72"/>
      <c r="CL124" s="72"/>
      <c r="CM124" s="72"/>
      <c r="CN124" s="72"/>
      <c r="CO124" s="72"/>
      <c r="CP124" s="72"/>
      <c r="CQ124" s="72"/>
      <c r="CR124" s="72"/>
      <c r="CS124" s="72"/>
      <c r="CT124" s="72"/>
      <c r="CU124" s="72"/>
      <c r="CV124" s="72"/>
      <c r="CW124" s="72"/>
      <c r="CX124" s="72"/>
      <c r="CY124" s="72"/>
      <c r="CZ124" s="72"/>
      <c r="DA124" s="72"/>
      <c r="DB124" s="72"/>
      <c r="DC124" s="72"/>
      <c r="DD124" s="72"/>
      <c r="DE124" s="72"/>
      <c r="DF124" s="72"/>
      <c r="DG124" s="72"/>
      <c r="DH124" s="72"/>
      <c r="DI124" s="72"/>
      <c r="DJ124" s="72"/>
      <c r="DK124" s="72"/>
      <c r="DL124" s="72"/>
      <c r="DM124" s="72"/>
      <c r="DN124" s="72"/>
      <c r="DO124" s="72"/>
      <c r="DP124" s="72"/>
      <c r="DQ124" s="72"/>
      <c r="DR124" s="72"/>
      <c r="DS124" s="72"/>
      <c r="DT124" s="72"/>
      <c r="DU124" s="72"/>
      <c r="DV124" s="72"/>
      <c r="DW124" s="72"/>
      <c r="DX124" s="72"/>
      <c r="DY124" s="72"/>
      <c r="DZ124" s="72"/>
      <c r="EA124" s="72"/>
      <c r="EB124" s="72"/>
      <c r="EC124" s="72"/>
      <c r="ED124" s="72"/>
      <c r="EE124" s="72"/>
      <c r="EF124" s="72"/>
      <c r="EG124" s="72"/>
      <c r="EH124" s="72"/>
      <c r="EI124" s="72"/>
      <c r="EJ124" s="72"/>
      <c r="EK124" s="72"/>
      <c r="EL124" s="72"/>
      <c r="EM124" s="72"/>
      <c r="EN124" s="72"/>
      <c r="EO124" s="72"/>
      <c r="EP124" s="72"/>
      <c r="EQ124" s="72"/>
      <c r="ER124" s="312">
        <f t="shared" si="22"/>
        <v>1</v>
      </c>
      <c r="ES124" s="72">
        <f t="shared" si="23"/>
        <v>1</v>
      </c>
      <c r="ET124" s="72" t="s">
        <v>1111</v>
      </c>
      <c r="EU124" s="7" t="s">
        <v>2467</v>
      </c>
      <c r="EV124" s="7" t="s">
        <v>1110</v>
      </c>
      <c r="EW124" s="7" t="s">
        <v>1831</v>
      </c>
      <c r="EX124" s="183" t="s">
        <v>1878</v>
      </c>
      <c r="EY124" s="313">
        <v>46177</v>
      </c>
      <c r="EZ124" s="313"/>
      <c r="FA124" s="183"/>
      <c r="FB124" s="313"/>
      <c r="FC124" s="7"/>
      <c r="FD124" s="7" t="s">
        <v>3148</v>
      </c>
      <c r="FE124" s="7">
        <f t="shared" si="24"/>
        <v>3701.7700000000004</v>
      </c>
      <c r="FF124" s="72">
        <f t="shared" si="25"/>
        <v>23781.77</v>
      </c>
      <c r="FG124" t="s">
        <v>3515</v>
      </c>
    </row>
    <row r="125" spans="1:163" ht="17.25">
      <c r="A125" s="72">
        <v>466116116</v>
      </c>
      <c r="B125" s="304" t="s">
        <v>357</v>
      </c>
      <c r="C125" s="72" t="s">
        <v>1775</v>
      </c>
      <c r="D125" s="72" t="s">
        <v>1792</v>
      </c>
      <c r="E125" s="72">
        <v>4348</v>
      </c>
      <c r="F125" s="72"/>
      <c r="G125" s="306"/>
      <c r="H125" s="306"/>
      <c r="I125" s="72">
        <v>3988</v>
      </c>
      <c r="J125" s="72">
        <v>7579</v>
      </c>
      <c r="K125" s="258">
        <f t="shared" si="29"/>
        <v>3779</v>
      </c>
      <c r="L125" s="258">
        <f t="shared" si="15"/>
        <v>7516</v>
      </c>
      <c r="M125" s="315">
        <v>2</v>
      </c>
      <c r="N125" s="72" t="s">
        <v>1280</v>
      </c>
      <c r="O125" s="72" t="s">
        <v>1281</v>
      </c>
      <c r="P125" s="72" t="s">
        <v>349</v>
      </c>
      <c r="Q125" s="255">
        <v>84161</v>
      </c>
      <c r="R125" s="66">
        <v>188</v>
      </c>
      <c r="S125" s="66">
        <f t="shared" si="28"/>
        <v>0</v>
      </c>
      <c r="T125" s="66">
        <v>4038</v>
      </c>
      <c r="U125" s="4" t="s">
        <v>1498</v>
      </c>
      <c r="V125" s="5">
        <f t="shared" si="17"/>
        <v>0.21666576561965004</v>
      </c>
      <c r="W125" s="5">
        <f t="shared" si="18"/>
        <v>1.8634203382867906E-2</v>
      </c>
      <c r="X125" s="5" t="str">
        <f t="shared" si="19"/>
        <v>STABLE</v>
      </c>
      <c r="Y125" s="72" t="str">
        <f t="shared" si="20"/>
        <v>PAID</v>
      </c>
      <c r="Z125" s="72" t="s">
        <v>1315</v>
      </c>
      <c r="AA125" s="72" t="s">
        <v>1281</v>
      </c>
      <c r="AB125" s="304"/>
      <c r="AC125" s="72"/>
      <c r="AD125" s="72" t="s">
        <v>3019</v>
      </c>
      <c r="AE125" s="308"/>
      <c r="AF125" s="309" t="s">
        <v>1129</v>
      </c>
      <c r="AG125" s="7" t="s">
        <v>1129</v>
      </c>
      <c r="AH125" s="72" t="s">
        <v>348</v>
      </c>
      <c r="AI125" s="7" t="s">
        <v>1129</v>
      </c>
      <c r="AJ125" s="7" t="s">
        <v>1129</v>
      </c>
      <c r="AK125" s="7" t="s">
        <v>1129</v>
      </c>
      <c r="AL125" s="7">
        <v>11805</v>
      </c>
      <c r="AM125" s="255">
        <v>84161</v>
      </c>
      <c r="AN125" s="258">
        <v>57</v>
      </c>
      <c r="AO125" s="306">
        <v>43</v>
      </c>
      <c r="AP125" s="306" t="str">
        <f t="shared" si="21"/>
        <v>STABLE</v>
      </c>
      <c r="AQ125" s="306"/>
      <c r="AR125" s="306"/>
      <c r="AS125" s="306"/>
      <c r="AT125" s="306"/>
      <c r="AU125" s="72" t="s">
        <v>1793</v>
      </c>
      <c r="AV125" s="310" t="s">
        <v>358</v>
      </c>
      <c r="AW125" s="304" t="s">
        <v>359</v>
      </c>
      <c r="AX125" s="311">
        <v>45790</v>
      </c>
      <c r="AY125" s="72">
        <v>36</v>
      </c>
      <c r="AZ125" s="72" t="s">
        <v>1742</v>
      </c>
      <c r="BA125" s="7" t="s">
        <v>3512</v>
      </c>
      <c r="BB125" s="7"/>
      <c r="BC125" s="7"/>
      <c r="BD125" s="72"/>
      <c r="BE125" s="72"/>
      <c r="BF125" s="72"/>
      <c r="BG125" s="183"/>
      <c r="BH125" s="72"/>
      <c r="BI125" s="72">
        <v>1</v>
      </c>
      <c r="BJ125" s="72"/>
      <c r="BK125" s="72"/>
      <c r="BL125" s="72"/>
      <c r="BM125" s="72"/>
      <c r="BN125" s="72"/>
      <c r="BO125" s="72"/>
      <c r="BP125" s="72"/>
      <c r="BQ125" s="72"/>
      <c r="BR125" s="72"/>
      <c r="BS125" s="72"/>
      <c r="BT125" s="72"/>
      <c r="BU125" s="72"/>
      <c r="BV125" s="72"/>
      <c r="BW125" s="72"/>
      <c r="BX125" s="72"/>
      <c r="BY125" s="72"/>
      <c r="BZ125" s="72"/>
      <c r="CA125" s="72"/>
      <c r="CB125" s="72"/>
      <c r="CC125" s="72"/>
      <c r="CD125" s="72"/>
      <c r="CE125" s="72"/>
      <c r="CF125" s="72"/>
      <c r="CG125" s="72"/>
      <c r="CH125" s="72"/>
      <c r="CI125" s="72"/>
      <c r="CJ125" s="72"/>
      <c r="CK125" s="72"/>
      <c r="CL125" s="72"/>
      <c r="CM125" s="72"/>
      <c r="CN125" s="72"/>
      <c r="CO125" s="72"/>
      <c r="CP125" s="72"/>
      <c r="CQ125" s="72"/>
      <c r="CR125" s="72"/>
      <c r="CS125" s="72"/>
      <c r="CT125" s="72"/>
      <c r="CU125" s="72"/>
      <c r="CV125" s="72"/>
      <c r="CW125" s="72"/>
      <c r="CX125" s="72"/>
      <c r="CY125" s="72"/>
      <c r="CZ125" s="72"/>
      <c r="DA125" s="72"/>
      <c r="DB125" s="72"/>
      <c r="DC125" s="72"/>
      <c r="DD125" s="72"/>
      <c r="DE125" s="72"/>
      <c r="DF125" s="72"/>
      <c r="DG125" s="72"/>
      <c r="DH125" s="72"/>
      <c r="DI125" s="72"/>
      <c r="DJ125" s="72"/>
      <c r="DK125" s="72"/>
      <c r="DL125" s="72"/>
      <c r="DM125" s="72"/>
      <c r="DN125" s="72"/>
      <c r="DO125" s="72"/>
      <c r="DP125" s="72"/>
      <c r="DQ125" s="72"/>
      <c r="DR125" s="72"/>
      <c r="DS125" s="72"/>
      <c r="DT125" s="72"/>
      <c r="DU125" s="72"/>
      <c r="DV125" s="72"/>
      <c r="DW125" s="72"/>
      <c r="DX125" s="72"/>
      <c r="DY125" s="72"/>
      <c r="DZ125" s="72"/>
      <c r="EA125" s="72"/>
      <c r="EB125" s="72"/>
      <c r="EC125" s="72"/>
      <c r="ED125" s="72"/>
      <c r="EE125" s="72"/>
      <c r="EF125" s="72"/>
      <c r="EG125" s="72"/>
      <c r="EH125" s="72"/>
      <c r="EI125" s="72"/>
      <c r="EJ125" s="72"/>
      <c r="EK125" s="72"/>
      <c r="EL125" s="72"/>
      <c r="EM125" s="72"/>
      <c r="EN125" s="72"/>
      <c r="EO125" s="72"/>
      <c r="EP125" s="72"/>
      <c r="EQ125" s="72"/>
      <c r="ER125" s="312">
        <f t="shared" si="22"/>
        <v>1</v>
      </c>
      <c r="ES125" s="72">
        <f t="shared" si="23"/>
        <v>1</v>
      </c>
      <c r="ET125" s="72" t="s">
        <v>1126</v>
      </c>
      <c r="EU125" s="7" t="s">
        <v>2468</v>
      </c>
      <c r="EV125" s="7" t="s">
        <v>1110</v>
      </c>
      <c r="EW125" s="7" t="s">
        <v>1801</v>
      </c>
      <c r="EX125" s="183" t="s">
        <v>1822</v>
      </c>
      <c r="EY125" s="313">
        <v>46176</v>
      </c>
      <c r="EZ125" s="313"/>
      <c r="FA125" s="183"/>
      <c r="FB125" s="313"/>
      <c r="FC125" s="7"/>
      <c r="FD125" s="7" t="s">
        <v>3149</v>
      </c>
      <c r="FE125" s="7">
        <f t="shared" si="24"/>
        <v>3779</v>
      </c>
      <c r="FF125" s="72">
        <f t="shared" si="25"/>
        <v>11864</v>
      </c>
      <c r="FG125" t="s">
        <v>3515</v>
      </c>
    </row>
    <row r="126" spans="1:163" ht="17.25">
      <c r="A126" s="72">
        <v>466014661</v>
      </c>
      <c r="B126" s="304" t="s">
        <v>2103</v>
      </c>
      <c r="C126" s="72"/>
      <c r="D126" s="72"/>
      <c r="E126" s="72"/>
      <c r="F126" s="72"/>
      <c r="G126" s="306"/>
      <c r="H126" s="306"/>
      <c r="I126" s="72">
        <v>4040</v>
      </c>
      <c r="J126" s="72">
        <v>3981</v>
      </c>
      <c r="K126" s="258">
        <f t="shared" si="29"/>
        <v>4040</v>
      </c>
      <c r="L126" s="258">
        <f t="shared" si="15"/>
        <v>8172</v>
      </c>
      <c r="M126" s="307">
        <v>1</v>
      </c>
      <c r="N126" s="72" t="s">
        <v>1231</v>
      </c>
      <c r="O126" s="72" t="s">
        <v>1232</v>
      </c>
      <c r="P126" s="72" t="s">
        <v>34</v>
      </c>
      <c r="Q126" s="255">
        <v>84123</v>
      </c>
      <c r="R126" s="66">
        <v>59</v>
      </c>
      <c r="S126" s="66">
        <f t="shared" si="28"/>
        <v>0</v>
      </c>
      <c r="T126" s="66">
        <v>3539</v>
      </c>
      <c r="U126" s="4" t="s">
        <v>1129</v>
      </c>
      <c r="V126" s="5">
        <f t="shared" si="17"/>
        <v>3.6278739331338884E-2</v>
      </c>
      <c r="W126" s="5">
        <f t="shared" si="18"/>
        <v>4.6034756797916857E-3</v>
      </c>
      <c r="X126" s="5" t="s">
        <v>1280</v>
      </c>
      <c r="Y126" s="72" t="str">
        <f t="shared" si="20"/>
        <v>PTP</v>
      </c>
      <c r="Z126" s="72" t="s">
        <v>1129</v>
      </c>
      <c r="AA126" s="72" t="s">
        <v>1329</v>
      </c>
      <c r="AB126" s="304"/>
      <c r="AC126" s="72">
        <v>25</v>
      </c>
      <c r="AD126" s="72" t="s">
        <v>3019</v>
      </c>
      <c r="AE126" s="308"/>
      <c r="AF126" s="309"/>
      <c r="AG126" s="7"/>
      <c r="AH126" s="72" t="s">
        <v>385</v>
      </c>
      <c r="AI126" s="7"/>
      <c r="AJ126" s="7"/>
      <c r="AK126" s="7"/>
      <c r="AL126" s="7">
        <v>7579</v>
      </c>
      <c r="AM126" s="255">
        <v>84123</v>
      </c>
      <c r="AN126" s="258">
        <v>27</v>
      </c>
      <c r="AO126" s="306">
        <v>43</v>
      </c>
      <c r="AP126" s="306" t="str">
        <f t="shared" si="21"/>
        <v>FLOW</v>
      </c>
      <c r="AQ126" s="306"/>
      <c r="AR126" s="306"/>
      <c r="AS126" s="306"/>
      <c r="AT126" s="306"/>
      <c r="AU126" s="72" t="s">
        <v>1129</v>
      </c>
      <c r="AV126" s="310" t="s">
        <v>2248</v>
      </c>
      <c r="AW126" s="304" t="s">
        <v>36</v>
      </c>
      <c r="AX126" s="311">
        <v>45776</v>
      </c>
      <c r="AY126" s="72">
        <v>36</v>
      </c>
      <c r="AZ126" s="72" t="s">
        <v>2057</v>
      </c>
      <c r="BA126" s="7" t="s">
        <v>3512</v>
      </c>
      <c r="BB126" s="7"/>
      <c r="BC126" s="7"/>
      <c r="BD126" s="72"/>
      <c r="BE126" s="72"/>
      <c r="BF126" s="72"/>
      <c r="BG126" s="183"/>
      <c r="BH126" s="72"/>
      <c r="BI126" s="72"/>
      <c r="BJ126" s="72"/>
      <c r="BK126" s="72"/>
      <c r="BL126" s="72"/>
      <c r="BM126" s="72"/>
      <c r="BN126" s="72"/>
      <c r="BO126" s="72"/>
      <c r="BP126" s="72"/>
      <c r="BQ126" s="72"/>
      <c r="BR126" s="72"/>
      <c r="BS126" s="72"/>
      <c r="BT126" s="72"/>
      <c r="BU126" s="72"/>
      <c r="BV126" s="72"/>
      <c r="BW126" s="72"/>
      <c r="BX126" s="72"/>
      <c r="BY126" s="72"/>
      <c r="BZ126" s="72"/>
      <c r="CA126" s="72"/>
      <c r="CB126" s="72"/>
      <c r="CC126" s="72"/>
      <c r="CD126" s="72"/>
      <c r="CE126" s="72"/>
      <c r="CF126" s="72"/>
      <c r="CG126" s="72"/>
      <c r="CH126" s="72"/>
      <c r="CI126" s="72"/>
      <c r="CJ126" s="72">
        <v>1</v>
      </c>
      <c r="CK126" s="72"/>
      <c r="CL126" s="72"/>
      <c r="CM126" s="72"/>
      <c r="CN126" s="72"/>
      <c r="CO126" s="72"/>
      <c r="CP126" s="72"/>
      <c r="CQ126" s="72"/>
      <c r="CR126" s="72"/>
      <c r="CS126" s="72"/>
      <c r="CT126" s="72"/>
      <c r="CU126" s="72"/>
      <c r="CV126" s="72"/>
      <c r="CW126" s="72"/>
      <c r="CX126" s="72"/>
      <c r="CY126" s="72"/>
      <c r="CZ126" s="72"/>
      <c r="DA126" s="72"/>
      <c r="DB126" s="72"/>
      <c r="DC126" s="72"/>
      <c r="DD126" s="72"/>
      <c r="DE126" s="72">
        <v>1</v>
      </c>
      <c r="DF126" s="72"/>
      <c r="DG126" s="72"/>
      <c r="DH126" s="72"/>
      <c r="DI126" s="72"/>
      <c r="DJ126" s="72"/>
      <c r="DK126" s="72"/>
      <c r="DL126" s="72"/>
      <c r="DM126" s="72"/>
      <c r="DN126" s="72"/>
      <c r="DO126" s="72"/>
      <c r="DP126" s="72"/>
      <c r="DQ126" s="72"/>
      <c r="DR126" s="72"/>
      <c r="DS126" s="72"/>
      <c r="DT126" s="72"/>
      <c r="DU126" s="72"/>
      <c r="DV126" s="72"/>
      <c r="DW126" s="72"/>
      <c r="DX126" s="72"/>
      <c r="DY126" s="72"/>
      <c r="DZ126" s="72"/>
      <c r="EA126" s="72"/>
      <c r="EB126" s="72"/>
      <c r="EC126" s="72"/>
      <c r="ED126" s="72"/>
      <c r="EE126" s="72"/>
      <c r="EF126" s="72"/>
      <c r="EG126" s="72"/>
      <c r="EH126" s="72"/>
      <c r="EI126" s="72"/>
      <c r="EJ126" s="72"/>
      <c r="EK126" s="72"/>
      <c r="EL126" s="72"/>
      <c r="EM126" s="72"/>
      <c r="EN126" s="72"/>
      <c r="EO126" s="72"/>
      <c r="EP126" s="72"/>
      <c r="EQ126" s="72"/>
      <c r="ER126" s="312">
        <f t="shared" si="22"/>
        <v>2</v>
      </c>
      <c r="ES126" s="72">
        <f t="shared" si="23"/>
        <v>1</v>
      </c>
      <c r="ET126" s="72" t="s">
        <v>1115</v>
      </c>
      <c r="EU126" s="7" t="s">
        <v>2469</v>
      </c>
      <c r="EV126" s="7" t="s">
        <v>1110</v>
      </c>
      <c r="EW126" s="7" t="s">
        <v>1806</v>
      </c>
      <c r="EX126" s="183" t="s">
        <v>3570</v>
      </c>
      <c r="EY126" s="313">
        <v>46201</v>
      </c>
      <c r="EZ126" s="313"/>
      <c r="FA126" s="183"/>
      <c r="FB126" s="313"/>
      <c r="FC126" s="7"/>
      <c r="FD126" s="7" t="s">
        <v>3150</v>
      </c>
      <c r="FE126" s="7">
        <f t="shared" si="24"/>
        <v>4040</v>
      </c>
      <c r="FF126" s="72">
        <f t="shared" si="25"/>
        <v>8172</v>
      </c>
      <c r="FG126" t="s">
        <v>3515</v>
      </c>
    </row>
    <row r="127" spans="1:163" ht="17.25">
      <c r="A127" s="72">
        <v>466023937</v>
      </c>
      <c r="B127" s="304" t="s">
        <v>2096</v>
      </c>
      <c r="C127" s="72"/>
      <c r="D127" s="72"/>
      <c r="E127" s="72"/>
      <c r="F127" s="72"/>
      <c r="G127" s="306"/>
      <c r="H127" s="306"/>
      <c r="I127" s="72">
        <v>4034</v>
      </c>
      <c r="J127" s="72">
        <v>4034</v>
      </c>
      <c r="K127" s="258">
        <f t="shared" si="29"/>
        <v>4137</v>
      </c>
      <c r="L127" s="258">
        <f t="shared" si="15"/>
        <v>8231</v>
      </c>
      <c r="M127" s="307">
        <v>1</v>
      </c>
      <c r="N127" s="72" t="s">
        <v>1231</v>
      </c>
      <c r="O127" s="72" t="s">
        <v>1232</v>
      </c>
      <c r="P127" s="72" t="s">
        <v>49</v>
      </c>
      <c r="Q127" s="255">
        <v>83593</v>
      </c>
      <c r="R127" s="66">
        <v>103</v>
      </c>
      <c r="S127" s="66">
        <f t="shared" si="28"/>
        <v>0</v>
      </c>
      <c r="T127" s="66">
        <v>1257</v>
      </c>
      <c r="U127" s="4" t="s">
        <v>1129</v>
      </c>
      <c r="V127" s="5">
        <f t="shared" si="17"/>
        <v>7.201027476261905E-2</v>
      </c>
      <c r="W127" s="5">
        <f t="shared" si="18"/>
        <v>4.5744724094578934E-3</v>
      </c>
      <c r="X127" s="5" t="str">
        <f t="shared" si="19"/>
        <v>FLOW</v>
      </c>
      <c r="Y127" s="72" t="str">
        <f t="shared" si="20"/>
        <v>NC</v>
      </c>
      <c r="Z127" s="72" t="s">
        <v>1129</v>
      </c>
      <c r="AA127" s="72" t="s">
        <v>1315</v>
      </c>
      <c r="AB127" s="304" t="s">
        <v>3024</v>
      </c>
      <c r="AC127" s="72"/>
      <c r="AD127" s="72" t="s">
        <v>3021</v>
      </c>
      <c r="AE127" s="308"/>
      <c r="AF127" s="309"/>
      <c r="AG127" s="7"/>
      <c r="AH127" s="72" t="s">
        <v>329</v>
      </c>
      <c r="AI127" s="7"/>
      <c r="AJ127" s="7"/>
      <c r="AK127" s="7"/>
      <c r="AL127" s="7">
        <v>5394</v>
      </c>
      <c r="AM127" s="255">
        <v>83593</v>
      </c>
      <c r="AN127" s="258">
        <v>27</v>
      </c>
      <c r="AO127" s="306">
        <v>43</v>
      </c>
      <c r="AP127" s="306" t="str">
        <f t="shared" si="21"/>
        <v>FLOW</v>
      </c>
      <c r="AQ127" s="306"/>
      <c r="AR127" s="306"/>
      <c r="AS127" s="306"/>
      <c r="AT127" s="306"/>
      <c r="AU127" s="72" t="s">
        <v>1129</v>
      </c>
      <c r="AV127" s="310" t="s">
        <v>2241</v>
      </c>
      <c r="AW127" s="304" t="s">
        <v>2330</v>
      </c>
      <c r="AX127" s="311">
        <v>45777</v>
      </c>
      <c r="AY127" s="72">
        <v>36</v>
      </c>
      <c r="AZ127" s="72" t="s">
        <v>2057</v>
      </c>
      <c r="BA127" s="7" t="s">
        <v>3513</v>
      </c>
      <c r="BB127" s="7"/>
      <c r="BC127" s="7"/>
      <c r="BD127" s="72"/>
      <c r="BE127" s="72"/>
      <c r="BF127" s="72"/>
      <c r="BG127" s="183"/>
      <c r="BH127" s="72"/>
      <c r="BI127" s="72"/>
      <c r="BJ127" s="72"/>
      <c r="BK127" s="72"/>
      <c r="BL127" s="72"/>
      <c r="BM127" s="72"/>
      <c r="BN127" s="72"/>
      <c r="BO127" s="72"/>
      <c r="BP127" s="72"/>
      <c r="BQ127" s="72"/>
      <c r="BR127" s="72"/>
      <c r="BS127" s="72"/>
      <c r="BT127" s="72"/>
      <c r="BU127" s="72"/>
      <c r="BV127" s="72"/>
      <c r="BW127" s="72"/>
      <c r="BX127" s="72"/>
      <c r="BY127" s="72"/>
      <c r="BZ127" s="72"/>
      <c r="CA127" s="72"/>
      <c r="CB127" s="72"/>
      <c r="CC127" s="72"/>
      <c r="CD127" s="72"/>
      <c r="CE127" s="72"/>
      <c r="CF127" s="72"/>
      <c r="CG127" s="72">
        <v>1</v>
      </c>
      <c r="CH127" s="72"/>
      <c r="CI127" s="72"/>
      <c r="CJ127" s="72">
        <v>1</v>
      </c>
      <c r="CK127" s="72"/>
      <c r="CL127" s="72"/>
      <c r="CM127" s="72"/>
      <c r="CN127" s="72"/>
      <c r="CO127" s="72"/>
      <c r="CP127" s="72"/>
      <c r="CQ127" s="72"/>
      <c r="CR127" s="72"/>
      <c r="CS127" s="72"/>
      <c r="CT127" s="72"/>
      <c r="CU127" s="72"/>
      <c r="CV127" s="72"/>
      <c r="CW127" s="72"/>
      <c r="CX127" s="72"/>
      <c r="CY127" s="72"/>
      <c r="CZ127" s="72"/>
      <c r="DA127" s="72"/>
      <c r="DB127" s="72">
        <v>1</v>
      </c>
      <c r="DC127" s="72"/>
      <c r="DD127" s="72"/>
      <c r="DE127" s="72"/>
      <c r="DF127" s="72"/>
      <c r="DG127" s="72"/>
      <c r="DH127" s="72"/>
      <c r="DI127" s="72"/>
      <c r="DJ127" s="72"/>
      <c r="DK127" s="72"/>
      <c r="DL127" s="72"/>
      <c r="DM127" s="72"/>
      <c r="DN127" s="72"/>
      <c r="DO127" s="72"/>
      <c r="DP127" s="72"/>
      <c r="DQ127" s="72"/>
      <c r="DR127" s="72"/>
      <c r="DS127" s="72"/>
      <c r="DT127" s="72"/>
      <c r="DU127" s="72"/>
      <c r="DV127" s="72"/>
      <c r="DW127" s="72"/>
      <c r="DX127" s="72"/>
      <c r="DY127" s="72"/>
      <c r="DZ127" s="72"/>
      <c r="EA127" s="72"/>
      <c r="EB127" s="72"/>
      <c r="EC127" s="72"/>
      <c r="ED127" s="72"/>
      <c r="EE127" s="72"/>
      <c r="EF127" s="72"/>
      <c r="EG127" s="72"/>
      <c r="EH127" s="72"/>
      <c r="EI127" s="72"/>
      <c r="EJ127" s="72"/>
      <c r="EK127" s="72"/>
      <c r="EL127" s="72"/>
      <c r="EM127" s="72"/>
      <c r="EN127" s="72"/>
      <c r="EO127" s="72"/>
      <c r="EP127" s="72"/>
      <c r="EQ127" s="72"/>
      <c r="ER127" s="312">
        <f t="shared" si="22"/>
        <v>3</v>
      </c>
      <c r="ES127" s="72">
        <f t="shared" si="23"/>
        <v>1</v>
      </c>
      <c r="ET127" s="72" t="s">
        <v>1117</v>
      </c>
      <c r="EU127" s="7" t="s">
        <v>2470</v>
      </c>
      <c r="EV127" s="7" t="s">
        <v>1110</v>
      </c>
      <c r="EW127" s="7" t="s">
        <v>1801</v>
      </c>
      <c r="EX127" s="183" t="s">
        <v>1802</v>
      </c>
      <c r="EY127" s="313">
        <v>46191</v>
      </c>
      <c r="EZ127" s="313"/>
      <c r="FA127" s="183"/>
      <c r="FB127" s="313"/>
      <c r="FC127" s="7"/>
      <c r="FD127" s="7" t="s">
        <v>3151</v>
      </c>
      <c r="FE127" s="7">
        <f t="shared" si="24"/>
        <v>4137</v>
      </c>
      <c r="FF127" s="72">
        <f t="shared" si="25"/>
        <v>8231</v>
      </c>
      <c r="FG127" t="s">
        <v>3515</v>
      </c>
    </row>
    <row r="128" spans="1:163" ht="17.25">
      <c r="A128" s="72">
        <v>466061980</v>
      </c>
      <c r="B128" s="304" t="s">
        <v>2099</v>
      </c>
      <c r="C128" s="72"/>
      <c r="D128" s="72"/>
      <c r="E128" s="72"/>
      <c r="F128" s="72"/>
      <c r="G128" s="306"/>
      <c r="H128" s="306" t="s">
        <v>3548</v>
      </c>
      <c r="I128" s="72">
        <v>4062</v>
      </c>
      <c r="J128" s="72">
        <v>3855</v>
      </c>
      <c r="K128" s="258">
        <f t="shared" si="29"/>
        <v>3938</v>
      </c>
      <c r="L128" s="258">
        <f t="shared" si="15"/>
        <v>8069</v>
      </c>
      <c r="M128" s="307">
        <v>1</v>
      </c>
      <c r="N128" s="72" t="s">
        <v>1280</v>
      </c>
      <c r="O128" s="72" t="s">
        <v>1232</v>
      </c>
      <c r="P128" s="72" t="s">
        <v>97</v>
      </c>
      <c r="Q128" s="255">
        <v>83446</v>
      </c>
      <c r="R128" s="66">
        <v>83</v>
      </c>
      <c r="S128" s="66">
        <f t="shared" si="28"/>
        <v>0</v>
      </c>
      <c r="T128" s="66">
        <v>0</v>
      </c>
      <c r="U128" s="4" t="s">
        <v>1129</v>
      </c>
      <c r="V128" s="5">
        <f t="shared" si="17"/>
        <v>0.12251214286402225</v>
      </c>
      <c r="W128" s="5">
        <f t="shared" si="18"/>
        <v>4.5664281061766343E-3</v>
      </c>
      <c r="X128" s="5" t="str">
        <f t="shared" si="19"/>
        <v>STABLE</v>
      </c>
      <c r="Y128" s="72" t="str">
        <f t="shared" si="20"/>
        <v>PAID</v>
      </c>
      <c r="Z128" s="72" t="s">
        <v>1129</v>
      </c>
      <c r="AA128" s="72" t="s">
        <v>1329</v>
      </c>
      <c r="AB128" s="304"/>
      <c r="AC128" s="72">
        <v>17</v>
      </c>
      <c r="AD128" s="72" t="s">
        <v>3019</v>
      </c>
      <c r="AE128" s="308"/>
      <c r="AF128" s="309"/>
      <c r="AG128" s="7"/>
      <c r="AH128" s="72" t="s">
        <v>2186</v>
      </c>
      <c r="AI128" s="7"/>
      <c r="AJ128" s="7"/>
      <c r="AK128" s="7"/>
      <c r="AL128" s="7">
        <v>3938</v>
      </c>
      <c r="AM128" s="255">
        <v>83446</v>
      </c>
      <c r="AN128" s="258">
        <v>27</v>
      </c>
      <c r="AO128" s="306">
        <v>12</v>
      </c>
      <c r="AP128" s="306" t="str">
        <f t="shared" si="21"/>
        <v>STABLE</v>
      </c>
      <c r="AQ128" s="306"/>
      <c r="AR128" s="306"/>
      <c r="AS128" s="306"/>
      <c r="AT128" s="306"/>
      <c r="AU128" s="72" t="s">
        <v>1129</v>
      </c>
      <c r="AV128" s="310" t="s">
        <v>2244</v>
      </c>
      <c r="AW128" s="304" t="s">
        <v>270</v>
      </c>
      <c r="AX128" s="311">
        <v>45782</v>
      </c>
      <c r="AY128" s="72">
        <v>36</v>
      </c>
      <c r="AZ128" s="72" t="s">
        <v>2057</v>
      </c>
      <c r="BA128" s="7" t="s">
        <v>3513</v>
      </c>
      <c r="BB128" s="7"/>
      <c r="BC128" s="7"/>
      <c r="BD128" s="72"/>
      <c r="BE128" s="72"/>
      <c r="BF128" s="72"/>
      <c r="BG128" s="183"/>
      <c r="BH128" s="72"/>
      <c r="BI128" s="72"/>
      <c r="BJ128" s="72"/>
      <c r="BK128" s="72"/>
      <c r="BL128" s="72"/>
      <c r="BM128" s="72"/>
      <c r="BN128" s="72"/>
      <c r="BO128" s="72"/>
      <c r="BP128" s="72"/>
      <c r="BQ128" s="72"/>
      <c r="BR128" s="72"/>
      <c r="BS128" s="72"/>
      <c r="BT128" s="72"/>
      <c r="BU128" s="72"/>
      <c r="BV128" s="72"/>
      <c r="BW128" s="72"/>
      <c r="BX128" s="72"/>
      <c r="BY128" s="72"/>
      <c r="BZ128" s="72"/>
      <c r="CA128" s="72"/>
      <c r="CB128" s="72"/>
      <c r="CC128" s="72"/>
      <c r="CD128" s="72"/>
      <c r="CE128" s="72"/>
      <c r="CF128" s="72"/>
      <c r="CG128" s="72"/>
      <c r="CH128" s="72"/>
      <c r="CI128" s="72"/>
      <c r="CJ128" s="72">
        <v>1</v>
      </c>
      <c r="CK128" s="72"/>
      <c r="CL128" s="72"/>
      <c r="CM128" s="72"/>
      <c r="CN128" s="72"/>
      <c r="CO128" s="72"/>
      <c r="CP128" s="72"/>
      <c r="CQ128" s="72"/>
      <c r="CR128" s="72"/>
      <c r="CS128" s="72"/>
      <c r="CT128" s="72"/>
      <c r="CU128" s="72"/>
      <c r="CV128" s="72"/>
      <c r="CW128" s="72"/>
      <c r="CX128" s="72"/>
      <c r="CY128" s="72"/>
      <c r="CZ128" s="72"/>
      <c r="DA128" s="72"/>
      <c r="DB128" s="72"/>
      <c r="DC128" s="72"/>
      <c r="DD128" s="72"/>
      <c r="DE128" s="72"/>
      <c r="DF128" s="72"/>
      <c r="DG128" s="72"/>
      <c r="DH128" s="72"/>
      <c r="DI128" s="72"/>
      <c r="DJ128" s="72"/>
      <c r="DK128" s="72"/>
      <c r="DL128" s="72"/>
      <c r="DM128" s="72"/>
      <c r="DN128" s="72"/>
      <c r="DO128" s="72"/>
      <c r="DP128" s="72"/>
      <c r="DQ128" s="72"/>
      <c r="DR128" s="72"/>
      <c r="DS128" s="72"/>
      <c r="DT128" s="72"/>
      <c r="DU128" s="72"/>
      <c r="DV128" s="72"/>
      <c r="DW128" s="72"/>
      <c r="DX128" s="72"/>
      <c r="DY128" s="72"/>
      <c r="DZ128" s="72"/>
      <c r="EA128" s="72"/>
      <c r="EB128" s="72"/>
      <c r="EC128" s="72"/>
      <c r="ED128" s="72"/>
      <c r="EE128" s="72"/>
      <c r="EF128" s="72"/>
      <c r="EG128" s="72"/>
      <c r="EH128" s="72"/>
      <c r="EI128" s="72"/>
      <c r="EJ128" s="72"/>
      <c r="EK128" s="72"/>
      <c r="EL128" s="72"/>
      <c r="EM128" s="72"/>
      <c r="EN128" s="72"/>
      <c r="EO128" s="72"/>
      <c r="EP128" s="72"/>
      <c r="EQ128" s="72"/>
      <c r="ER128" s="312">
        <f t="shared" si="22"/>
        <v>1</v>
      </c>
      <c r="ES128" s="72">
        <f t="shared" si="23"/>
        <v>1</v>
      </c>
      <c r="ET128" s="72" t="s">
        <v>1120</v>
      </c>
      <c r="EU128" s="7" t="s">
        <v>2471</v>
      </c>
      <c r="EV128" s="7" t="s">
        <v>1110</v>
      </c>
      <c r="EW128" s="7" t="s">
        <v>1806</v>
      </c>
      <c r="EX128" s="183" t="s">
        <v>1845</v>
      </c>
      <c r="EY128" s="313">
        <v>46188</v>
      </c>
      <c r="EZ128" s="313"/>
      <c r="FA128" s="183"/>
      <c r="FB128" s="313"/>
      <c r="FC128" s="7"/>
      <c r="FD128" s="7" t="s">
        <v>3152</v>
      </c>
      <c r="FE128" s="7">
        <f t="shared" si="24"/>
        <v>3938</v>
      </c>
      <c r="FF128" s="72">
        <f t="shared" si="25"/>
        <v>8069</v>
      </c>
      <c r="FG128" t="s">
        <v>3515</v>
      </c>
    </row>
    <row r="129" spans="1:163" ht="17.25">
      <c r="A129" s="72">
        <v>467134166</v>
      </c>
      <c r="B129" s="304" t="s">
        <v>301</v>
      </c>
      <c r="C129" s="72"/>
      <c r="D129" s="72"/>
      <c r="E129" s="72"/>
      <c r="F129" s="72"/>
      <c r="G129" s="306"/>
      <c r="H129" s="306"/>
      <c r="I129" s="72">
        <v>3461</v>
      </c>
      <c r="J129" s="72">
        <v>13691</v>
      </c>
      <c r="K129" s="258">
        <f t="shared" si="29"/>
        <v>4015</v>
      </c>
      <c r="L129" s="258">
        <f t="shared" si="15"/>
        <v>18138</v>
      </c>
      <c r="M129" s="315">
        <v>4</v>
      </c>
      <c r="N129" s="72" t="s">
        <v>1231</v>
      </c>
      <c r="O129" s="72" t="s">
        <v>1232</v>
      </c>
      <c r="P129" s="72" t="s">
        <v>22</v>
      </c>
      <c r="Q129" s="255">
        <v>82519</v>
      </c>
      <c r="R129" s="66">
        <v>707</v>
      </c>
      <c r="S129" s="66">
        <f t="shared" si="28"/>
        <v>0</v>
      </c>
      <c r="T129" s="66">
        <v>3150</v>
      </c>
      <c r="U129" s="4" t="s">
        <v>1231</v>
      </c>
      <c r="V129" s="5">
        <f t="shared" si="17"/>
        <v>0.39489766130846132</v>
      </c>
      <c r="W129" s="5">
        <f t="shared" si="18"/>
        <v>2.7092548568126835E-2</v>
      </c>
      <c r="X129" s="5" t="str">
        <f t="shared" si="19"/>
        <v>FLOW</v>
      </c>
      <c r="Y129" s="72" t="str">
        <f t="shared" si="20"/>
        <v>RTP</v>
      </c>
      <c r="Z129" s="72" t="s">
        <v>1330</v>
      </c>
      <c r="AA129" s="72" t="s">
        <v>1330</v>
      </c>
      <c r="AB129" s="304"/>
      <c r="AC129" s="72"/>
      <c r="AD129" s="72" t="s">
        <v>3022</v>
      </c>
      <c r="AE129" s="308"/>
      <c r="AF129" s="309" t="s">
        <v>1797</v>
      </c>
      <c r="AG129" s="7" t="s">
        <v>1129</v>
      </c>
      <c r="AH129" s="72" t="s">
        <v>283</v>
      </c>
      <c r="AI129" s="7" t="s">
        <v>1129</v>
      </c>
      <c r="AJ129" s="7" t="s">
        <v>1129</v>
      </c>
      <c r="AK129" s="7" t="s">
        <v>1129</v>
      </c>
      <c r="AL129" s="7">
        <v>17548</v>
      </c>
      <c r="AM129" s="255">
        <v>82519</v>
      </c>
      <c r="AN129" s="258">
        <v>111</v>
      </c>
      <c r="AO129" s="306">
        <v>127</v>
      </c>
      <c r="AP129" s="306" t="str">
        <f t="shared" si="21"/>
        <v>FLOW</v>
      </c>
      <c r="AQ129" s="306"/>
      <c r="AR129" s="306"/>
      <c r="AS129" s="306"/>
      <c r="AT129" s="306"/>
      <c r="AU129" s="72" t="s">
        <v>943</v>
      </c>
      <c r="AV129" s="310" t="s">
        <v>302</v>
      </c>
      <c r="AW129" s="304" t="s">
        <v>303</v>
      </c>
      <c r="AX129" s="311">
        <v>45953</v>
      </c>
      <c r="AY129" s="72">
        <v>36</v>
      </c>
      <c r="AZ129" s="72" t="s">
        <v>1742</v>
      </c>
      <c r="BA129" s="7" t="s">
        <v>3513</v>
      </c>
      <c r="BB129" s="7"/>
      <c r="BC129" s="7"/>
      <c r="BD129" s="72"/>
      <c r="BE129" s="72"/>
      <c r="BF129" s="72"/>
      <c r="BG129" s="183"/>
      <c r="BH129" s="72"/>
      <c r="BI129" s="72"/>
      <c r="BJ129" s="72"/>
      <c r="BK129" s="72"/>
      <c r="BL129" s="72">
        <v>1</v>
      </c>
      <c r="BM129" s="72"/>
      <c r="BN129" s="72"/>
      <c r="BO129" s="72"/>
      <c r="BP129" s="72"/>
      <c r="BQ129" s="72"/>
      <c r="BR129" s="72"/>
      <c r="BS129" s="72"/>
      <c r="BT129" s="72"/>
      <c r="BU129" s="72"/>
      <c r="BV129" s="72"/>
      <c r="BW129" s="72"/>
      <c r="BX129" s="72"/>
      <c r="BY129" s="72"/>
      <c r="BZ129" s="72"/>
      <c r="CA129" s="72"/>
      <c r="CB129" s="72"/>
      <c r="CC129" s="72"/>
      <c r="CD129" s="72"/>
      <c r="CE129" s="72"/>
      <c r="CF129" s="72"/>
      <c r="CG129" s="72"/>
      <c r="CH129" s="72"/>
      <c r="CI129" s="72"/>
      <c r="CJ129" s="72"/>
      <c r="CK129" s="72"/>
      <c r="CL129" s="72"/>
      <c r="CM129" s="72"/>
      <c r="CN129" s="72"/>
      <c r="CO129" s="72"/>
      <c r="CP129" s="72"/>
      <c r="CQ129" s="72"/>
      <c r="CR129" s="72"/>
      <c r="CS129" s="72"/>
      <c r="CT129" s="72"/>
      <c r="CU129" s="72"/>
      <c r="CV129" s="72"/>
      <c r="CW129" s="72"/>
      <c r="CX129" s="72"/>
      <c r="CY129" s="72"/>
      <c r="CZ129" s="72"/>
      <c r="DA129" s="72"/>
      <c r="DB129" s="72"/>
      <c r="DC129" s="72"/>
      <c r="DD129" s="72"/>
      <c r="DE129" s="72">
        <v>1</v>
      </c>
      <c r="DF129" s="72"/>
      <c r="DG129" s="72"/>
      <c r="DH129" s="72"/>
      <c r="DI129" s="72"/>
      <c r="DJ129" s="72"/>
      <c r="DK129" s="72"/>
      <c r="DL129" s="72"/>
      <c r="DM129" s="72"/>
      <c r="DN129" s="72"/>
      <c r="DO129" s="72"/>
      <c r="DP129" s="72"/>
      <c r="DQ129" s="72"/>
      <c r="DR129" s="72"/>
      <c r="DS129" s="72"/>
      <c r="DT129" s="72"/>
      <c r="DU129" s="72"/>
      <c r="DV129" s="72"/>
      <c r="DW129" s="72"/>
      <c r="DX129" s="72"/>
      <c r="DY129" s="72"/>
      <c r="DZ129" s="72"/>
      <c r="EA129" s="72"/>
      <c r="EB129" s="72"/>
      <c r="EC129" s="72"/>
      <c r="ED129" s="72"/>
      <c r="EE129" s="72"/>
      <c r="EF129" s="72"/>
      <c r="EG129" s="72"/>
      <c r="EH129" s="72"/>
      <c r="EI129" s="72"/>
      <c r="EJ129" s="72"/>
      <c r="EK129" s="72"/>
      <c r="EL129" s="72"/>
      <c r="EM129" s="72"/>
      <c r="EN129" s="72"/>
      <c r="EO129" s="72"/>
      <c r="EP129" s="72"/>
      <c r="EQ129" s="72"/>
      <c r="ER129" s="312">
        <f t="shared" si="22"/>
        <v>2</v>
      </c>
      <c r="ES129" s="72">
        <f t="shared" si="23"/>
        <v>1</v>
      </c>
      <c r="ET129" s="72" t="s">
        <v>1114</v>
      </c>
      <c r="EU129" s="7" t="s">
        <v>2472</v>
      </c>
      <c r="EV129" s="7" t="s">
        <v>1110</v>
      </c>
      <c r="EW129" s="7" t="s">
        <v>1801</v>
      </c>
      <c r="EX129" s="183" t="s">
        <v>1879</v>
      </c>
      <c r="EY129" s="313">
        <v>46177</v>
      </c>
      <c r="EZ129" s="313"/>
      <c r="FA129" s="183"/>
      <c r="FB129" s="313"/>
      <c r="FC129" s="7"/>
      <c r="FD129" s="7" t="s">
        <v>3153</v>
      </c>
      <c r="FE129" s="7">
        <f t="shared" si="24"/>
        <v>4015</v>
      </c>
      <c r="FF129" s="72">
        <f t="shared" si="25"/>
        <v>18138</v>
      </c>
      <c r="FG129" t="s">
        <v>3515</v>
      </c>
    </row>
    <row r="130" spans="1:163" ht="17.25">
      <c r="A130" s="72">
        <v>460590733</v>
      </c>
      <c r="B130" s="304" t="s">
        <v>540</v>
      </c>
      <c r="C130" s="72"/>
      <c r="D130" s="72"/>
      <c r="E130" s="72"/>
      <c r="F130" s="72"/>
      <c r="G130" s="306"/>
      <c r="H130" s="306"/>
      <c r="I130" s="72">
        <v>4220</v>
      </c>
      <c r="J130" s="72">
        <v>20766</v>
      </c>
      <c r="K130" s="258">
        <f t="shared" si="29"/>
        <v>4748</v>
      </c>
      <c r="L130" s="258">
        <f t="shared" ref="L130:L192" si="30">FF130-E130</f>
        <v>26142</v>
      </c>
      <c r="M130" s="315">
        <v>5</v>
      </c>
      <c r="N130" s="72" t="s">
        <v>1231</v>
      </c>
      <c r="O130" s="72" t="s">
        <v>1232</v>
      </c>
      <c r="P130" s="72" t="s">
        <v>230</v>
      </c>
      <c r="Q130" s="255">
        <v>82340.210000000006</v>
      </c>
      <c r="R130" s="66">
        <v>862</v>
      </c>
      <c r="S130" s="66">
        <f t="shared" si="28"/>
        <v>0</v>
      </c>
      <c r="T130" s="66">
        <v>5400</v>
      </c>
      <c r="U130" s="4" t="s">
        <v>1231</v>
      </c>
      <c r="V130" s="5">
        <f t="shared" ref="V130:V193" si="31">Q130/SUMIFS($Q:$Q,$M:$M,M130,$P:$P,P130)</f>
        <v>0.2271747045998346</v>
      </c>
      <c r="W130" s="5">
        <f t="shared" ref="W130:W193" si="32">Q130/SUMIFS($Q:$Q,$M:$M,M130)</f>
        <v>4.0080371405172482E-2</v>
      </c>
      <c r="X130" s="5" t="str">
        <f t="shared" ref="X130:X191" si="33">N130</f>
        <v>FLOW</v>
      </c>
      <c r="Y130" s="72" t="str">
        <f t="shared" ref="Y130:Y192" si="34">IF(OR(N130="STABLE", N130="RB" ),"PAID",AA130)</f>
        <v>NC</v>
      </c>
      <c r="Z130" s="72" t="s">
        <v>1315</v>
      </c>
      <c r="AA130" s="72" t="s">
        <v>1315</v>
      </c>
      <c r="AB130" s="304" t="s">
        <v>3024</v>
      </c>
      <c r="AC130" s="72"/>
      <c r="AD130" s="72" t="s">
        <v>3021</v>
      </c>
      <c r="AE130" s="308"/>
      <c r="AF130" s="309" t="s">
        <v>1797</v>
      </c>
      <c r="AG130" s="7" t="s">
        <v>1129</v>
      </c>
      <c r="AH130" s="72" t="s">
        <v>538</v>
      </c>
      <c r="AI130" s="7" t="s">
        <v>1129</v>
      </c>
      <c r="AJ130" s="7" t="s">
        <v>1129</v>
      </c>
      <c r="AK130" s="7" t="s">
        <v>1129</v>
      </c>
      <c r="AL130" s="7">
        <v>27028</v>
      </c>
      <c r="AM130" s="255">
        <v>82340.210000000006</v>
      </c>
      <c r="AN130" s="258">
        <v>147</v>
      </c>
      <c r="AO130" s="306">
        <v>163</v>
      </c>
      <c r="AP130" s="306" t="str">
        <f t="shared" ref="AP130:AP192" si="35">IF(AO130=0,"RB",IF(AO130&lt;AN130,"STABLE",IF(AO130&gt;AN130,"FLOW","SAME")))</f>
        <v>FLOW</v>
      </c>
      <c r="AQ130" s="306"/>
      <c r="AR130" s="306"/>
      <c r="AS130" s="306"/>
      <c r="AT130" s="306"/>
      <c r="AU130" s="72" t="s">
        <v>943</v>
      </c>
      <c r="AV130" s="310" t="s">
        <v>541</v>
      </c>
      <c r="AW130" s="304" t="s">
        <v>194</v>
      </c>
      <c r="AX130" s="311">
        <v>45240</v>
      </c>
      <c r="AY130" s="72">
        <v>48</v>
      </c>
      <c r="AZ130" s="72" t="s">
        <v>1742</v>
      </c>
      <c r="BA130" s="7" t="s">
        <v>3513</v>
      </c>
      <c r="BB130" s="7"/>
      <c r="BC130" s="7"/>
      <c r="BD130" s="72"/>
      <c r="BE130" s="72"/>
      <c r="BF130" s="72"/>
      <c r="BG130" s="183"/>
      <c r="BH130" s="72"/>
      <c r="BI130" s="72"/>
      <c r="BJ130" s="72"/>
      <c r="BK130" s="72"/>
      <c r="BL130" s="72">
        <v>1</v>
      </c>
      <c r="BM130" s="72"/>
      <c r="BN130" s="72"/>
      <c r="BO130" s="72"/>
      <c r="BP130" s="72"/>
      <c r="BQ130" s="72"/>
      <c r="BR130" s="72"/>
      <c r="BS130" s="72"/>
      <c r="BT130" s="72"/>
      <c r="BU130" s="72"/>
      <c r="BV130" s="72"/>
      <c r="BW130" s="72"/>
      <c r="BX130" s="72"/>
      <c r="BY130" s="72"/>
      <c r="BZ130" s="72"/>
      <c r="CA130" s="72"/>
      <c r="CB130" s="72"/>
      <c r="CC130" s="72"/>
      <c r="CD130" s="72"/>
      <c r="CE130" s="72"/>
      <c r="CF130" s="72"/>
      <c r="CG130" s="72"/>
      <c r="CH130" s="72"/>
      <c r="CI130" s="72"/>
      <c r="CJ130" s="72"/>
      <c r="CK130" s="72"/>
      <c r="CL130" s="72"/>
      <c r="CM130" s="72"/>
      <c r="CN130" s="72"/>
      <c r="CO130" s="72"/>
      <c r="CP130" s="72"/>
      <c r="CQ130" s="72"/>
      <c r="CR130" s="72"/>
      <c r="CS130" s="72"/>
      <c r="CT130" s="72"/>
      <c r="CU130" s="72"/>
      <c r="CV130" s="72"/>
      <c r="CW130" s="72"/>
      <c r="CX130" s="72"/>
      <c r="CY130" s="72"/>
      <c r="CZ130" s="72"/>
      <c r="DA130" s="72"/>
      <c r="DB130" s="72"/>
      <c r="DC130" s="72"/>
      <c r="DD130" s="72"/>
      <c r="DE130" s="72"/>
      <c r="DF130" s="72"/>
      <c r="DG130" s="72"/>
      <c r="DH130" s="72"/>
      <c r="DI130" s="72"/>
      <c r="DJ130" s="72"/>
      <c r="DK130" s="72"/>
      <c r="DL130" s="72"/>
      <c r="DM130" s="72"/>
      <c r="DN130" s="72"/>
      <c r="DO130" s="72"/>
      <c r="DP130" s="72"/>
      <c r="DQ130" s="72"/>
      <c r="DR130" s="72"/>
      <c r="DS130" s="72"/>
      <c r="DT130" s="72"/>
      <c r="DU130" s="72"/>
      <c r="DV130" s="72"/>
      <c r="DW130" s="72"/>
      <c r="DX130" s="72"/>
      <c r="DY130" s="72"/>
      <c r="DZ130" s="72"/>
      <c r="EA130" s="72"/>
      <c r="EB130" s="72"/>
      <c r="EC130" s="72"/>
      <c r="ED130" s="72"/>
      <c r="EE130" s="72"/>
      <c r="EF130" s="72"/>
      <c r="EG130" s="72"/>
      <c r="EH130" s="72"/>
      <c r="EI130" s="72"/>
      <c r="EJ130" s="72"/>
      <c r="EK130" s="72"/>
      <c r="EL130" s="72"/>
      <c r="EM130" s="72"/>
      <c r="EN130" s="72"/>
      <c r="EO130" s="72"/>
      <c r="EP130" s="72"/>
      <c r="EQ130" s="72"/>
      <c r="ER130" s="312">
        <f t="shared" ref="ER130:ER192" si="36">BC130+BF130+BI130+BL130+BO130+BR130+BU130+BX130+CA130+CD130+CG130+CJ130+CM130+CP130+CS130+CV130+CY130+DB130+DE130+DH130+DK130+DN130+DQ130+DT130+DW130+DZ130+EC130+EF130+EI130+EL130+EO130</f>
        <v>1</v>
      </c>
      <c r="ES130" s="72">
        <f t="shared" ref="ES130:ES192" si="37">IF(ER130&gt;0,1,"")</f>
        <v>1</v>
      </c>
      <c r="ET130" s="72" t="s">
        <v>1111</v>
      </c>
      <c r="EU130" s="7" t="s">
        <v>2473</v>
      </c>
      <c r="EV130" s="7" t="s">
        <v>1110</v>
      </c>
      <c r="EW130" s="7" t="s">
        <v>1808</v>
      </c>
      <c r="EX130" s="183" t="s">
        <v>1880</v>
      </c>
      <c r="EY130" s="313">
        <v>46177</v>
      </c>
      <c r="EZ130" s="313"/>
      <c r="FA130" s="183"/>
      <c r="FB130" s="313"/>
      <c r="FC130" s="7"/>
      <c r="FD130" s="7" t="s">
        <v>3154</v>
      </c>
      <c r="FE130" s="7">
        <f t="shared" si="24"/>
        <v>4748</v>
      </c>
      <c r="FF130" s="72">
        <f t="shared" si="25"/>
        <v>26142</v>
      </c>
      <c r="FG130" t="s">
        <v>3515</v>
      </c>
    </row>
    <row r="131" spans="1:163" ht="17.25">
      <c r="A131" s="72">
        <v>459845098</v>
      </c>
      <c r="B131" s="304" t="s">
        <v>468</v>
      </c>
      <c r="C131" s="72" t="s">
        <v>1775</v>
      </c>
      <c r="D131" s="72" t="s">
        <v>3617</v>
      </c>
      <c r="E131" s="72">
        <v>5300</v>
      </c>
      <c r="F131" s="72"/>
      <c r="G131" s="306"/>
      <c r="H131" s="306"/>
      <c r="I131" s="72">
        <v>5173</v>
      </c>
      <c r="J131" s="72">
        <v>4899</v>
      </c>
      <c r="K131" s="258">
        <f t="shared" si="29"/>
        <v>5011</v>
      </c>
      <c r="L131" s="258">
        <f t="shared" si="30"/>
        <v>4986</v>
      </c>
      <c r="M131" s="307">
        <v>1</v>
      </c>
      <c r="N131" s="72" t="s">
        <v>1280</v>
      </c>
      <c r="O131" s="72" t="s">
        <v>1281</v>
      </c>
      <c r="P131" s="72" t="s">
        <v>49</v>
      </c>
      <c r="Q131" s="255">
        <v>82290</v>
      </c>
      <c r="R131" s="66">
        <v>112</v>
      </c>
      <c r="S131" s="66">
        <f t="shared" si="28"/>
        <v>0</v>
      </c>
      <c r="T131" s="66">
        <v>0</v>
      </c>
      <c r="U131" s="4" t="s">
        <v>1483</v>
      </c>
      <c r="V131" s="5">
        <f t="shared" si="31"/>
        <v>7.0887819676479155E-2</v>
      </c>
      <c r="W131" s="5">
        <f t="shared" si="32"/>
        <v>4.5031681429580231E-3</v>
      </c>
      <c r="X131" s="5" t="s">
        <v>1280</v>
      </c>
      <c r="Y131" s="72" t="str">
        <f t="shared" si="34"/>
        <v>PAID</v>
      </c>
      <c r="Z131" s="72" t="s">
        <v>1329</v>
      </c>
      <c r="AA131" s="72" t="s">
        <v>1329</v>
      </c>
      <c r="AB131" s="304"/>
      <c r="AC131" s="72">
        <v>25</v>
      </c>
      <c r="AD131" s="72" t="s">
        <v>3019</v>
      </c>
      <c r="AE131" s="308"/>
      <c r="AF131" s="309" t="s">
        <v>1129</v>
      </c>
      <c r="AG131" s="7" t="s">
        <v>1129</v>
      </c>
      <c r="AH131" s="72" t="s">
        <v>463</v>
      </c>
      <c r="AI131" s="7" t="s">
        <v>1129</v>
      </c>
      <c r="AJ131" s="7" t="s">
        <v>1129</v>
      </c>
      <c r="AK131" s="7" t="s">
        <v>1129</v>
      </c>
      <c r="AL131" s="7">
        <v>5011</v>
      </c>
      <c r="AM131" s="255">
        <v>82290</v>
      </c>
      <c r="AN131" s="258">
        <v>27</v>
      </c>
      <c r="AO131" s="306">
        <v>43</v>
      </c>
      <c r="AP131" s="306" t="str">
        <f t="shared" si="35"/>
        <v>FLOW</v>
      </c>
      <c r="AQ131" s="306"/>
      <c r="AR131" s="306"/>
      <c r="AS131" s="306"/>
      <c r="AT131" s="306"/>
      <c r="AU131" s="72" t="s">
        <v>1793</v>
      </c>
      <c r="AV131" s="310" t="s">
        <v>469</v>
      </c>
      <c r="AW131" s="304" t="s">
        <v>470</v>
      </c>
      <c r="AX131" s="311">
        <v>45191</v>
      </c>
      <c r="AY131" s="72">
        <v>48</v>
      </c>
      <c r="AZ131" s="72" t="s">
        <v>1742</v>
      </c>
      <c r="BA131" s="7" t="s">
        <v>3513</v>
      </c>
      <c r="BB131" s="7"/>
      <c r="BC131" s="7"/>
      <c r="BD131" s="72"/>
      <c r="BE131" s="72"/>
      <c r="BF131" s="72"/>
      <c r="BG131" s="183"/>
      <c r="BH131" s="72"/>
      <c r="BI131" s="72"/>
      <c r="BJ131" s="72"/>
      <c r="BK131" s="72"/>
      <c r="BL131" s="72"/>
      <c r="BM131" s="72"/>
      <c r="BN131" s="72"/>
      <c r="BO131" s="72"/>
      <c r="BP131" s="72"/>
      <c r="BQ131" s="72"/>
      <c r="BR131" s="72">
        <v>1</v>
      </c>
      <c r="BS131" s="72"/>
      <c r="BT131" s="72"/>
      <c r="BU131" s="72"/>
      <c r="BV131" s="72"/>
      <c r="BW131" s="72"/>
      <c r="BX131" s="72"/>
      <c r="BY131" s="72"/>
      <c r="BZ131" s="72"/>
      <c r="CA131" s="72"/>
      <c r="CB131" s="72"/>
      <c r="CC131" s="72"/>
      <c r="CD131" s="72"/>
      <c r="CE131" s="72"/>
      <c r="CF131" s="72"/>
      <c r="CG131" s="72"/>
      <c r="CH131" s="72"/>
      <c r="CI131" s="72"/>
      <c r="CJ131" s="72"/>
      <c r="CK131" s="72"/>
      <c r="CL131" s="72"/>
      <c r="CM131" s="72"/>
      <c r="CN131" s="72"/>
      <c r="CO131" s="72"/>
      <c r="CP131" s="72"/>
      <c r="CQ131" s="72"/>
      <c r="CR131" s="72"/>
      <c r="CS131" s="72"/>
      <c r="CT131" s="72"/>
      <c r="CU131" s="72"/>
      <c r="CV131" s="72"/>
      <c r="CW131" s="72"/>
      <c r="CX131" s="72"/>
      <c r="CY131" s="72"/>
      <c r="CZ131" s="72"/>
      <c r="DA131" s="72"/>
      <c r="DB131" s="72"/>
      <c r="DC131" s="72"/>
      <c r="DD131" s="72"/>
      <c r="DE131" s="72"/>
      <c r="DF131" s="72"/>
      <c r="DG131" s="72"/>
      <c r="DH131" s="72"/>
      <c r="DI131" s="72"/>
      <c r="DJ131" s="72"/>
      <c r="DK131" s="72"/>
      <c r="DL131" s="72"/>
      <c r="DM131" s="72"/>
      <c r="DN131" s="72"/>
      <c r="DO131" s="72"/>
      <c r="DP131" s="72"/>
      <c r="DQ131" s="72"/>
      <c r="DR131" s="72"/>
      <c r="DS131" s="72"/>
      <c r="DT131" s="72"/>
      <c r="DU131" s="72"/>
      <c r="DV131" s="72"/>
      <c r="DW131" s="72"/>
      <c r="DX131" s="72"/>
      <c r="DY131" s="72"/>
      <c r="DZ131" s="72"/>
      <c r="EA131" s="72"/>
      <c r="EB131" s="72"/>
      <c r="EC131" s="72"/>
      <c r="ED131" s="72"/>
      <c r="EE131" s="72"/>
      <c r="EF131" s="72"/>
      <c r="EG131" s="72"/>
      <c r="EH131" s="72"/>
      <c r="EI131" s="72"/>
      <c r="EJ131" s="72"/>
      <c r="EK131" s="72"/>
      <c r="EL131" s="72"/>
      <c r="EM131" s="72"/>
      <c r="EN131" s="72"/>
      <c r="EO131" s="72"/>
      <c r="EP131" s="72"/>
      <c r="EQ131" s="72"/>
      <c r="ER131" s="312">
        <f t="shared" si="36"/>
        <v>1</v>
      </c>
      <c r="ES131" s="72">
        <f t="shared" si="37"/>
        <v>1</v>
      </c>
      <c r="ET131" s="72" t="s">
        <v>1117</v>
      </c>
      <c r="EU131" s="7" t="s">
        <v>2474</v>
      </c>
      <c r="EV131" s="7" t="s">
        <v>1110</v>
      </c>
      <c r="EW131" s="7" t="s">
        <v>1806</v>
      </c>
      <c r="EX131" s="183" t="s">
        <v>1881</v>
      </c>
      <c r="EY131" s="313">
        <v>46195</v>
      </c>
      <c r="EZ131" s="313"/>
      <c r="FA131" s="183"/>
      <c r="FB131" s="313"/>
      <c r="FC131" s="7"/>
      <c r="FD131" s="7" t="s">
        <v>3155</v>
      </c>
      <c r="FE131" s="7">
        <f t="shared" ref="FE131:FE193" si="38">IF((J131+R131)&lt;=I131+R131,(J131+R131),((I131-(I131*(M131+1)-(I131+J131)))+R131))</f>
        <v>5011</v>
      </c>
      <c r="FF131" s="72">
        <f t="shared" ref="FF131:FF193" si="39">I131+J131+FD131</f>
        <v>10286</v>
      </c>
      <c r="FG131" t="s">
        <v>3515</v>
      </c>
    </row>
    <row r="132" spans="1:163" ht="17.25">
      <c r="A132" s="72">
        <v>467739627</v>
      </c>
      <c r="B132" s="304" t="s">
        <v>1012</v>
      </c>
      <c r="C132" s="72"/>
      <c r="D132" s="72"/>
      <c r="E132" s="72"/>
      <c r="F132" s="72"/>
      <c r="G132" s="306"/>
      <c r="H132" s="306"/>
      <c r="I132" s="72">
        <v>3242</v>
      </c>
      <c r="J132" s="72">
        <v>6484</v>
      </c>
      <c r="K132" s="258">
        <f t="shared" si="29"/>
        <v>3305</v>
      </c>
      <c r="L132" s="258">
        <f t="shared" si="30"/>
        <v>9916</v>
      </c>
      <c r="M132" s="315">
        <v>2</v>
      </c>
      <c r="N132" s="72" t="s">
        <v>1231</v>
      </c>
      <c r="O132" s="72" t="s">
        <v>1232</v>
      </c>
      <c r="P132" s="72" t="s">
        <v>42</v>
      </c>
      <c r="Q132" s="255">
        <v>81582</v>
      </c>
      <c r="R132" s="66">
        <v>63</v>
      </c>
      <c r="S132" s="66">
        <f t="shared" si="28"/>
        <v>0</v>
      </c>
      <c r="T132" s="66">
        <v>900</v>
      </c>
      <c r="U132" s="4" t="s">
        <v>1231</v>
      </c>
      <c r="V132" s="5">
        <f t="shared" si="31"/>
        <v>9.1251931603801517E-2</v>
      </c>
      <c r="W132" s="5">
        <f t="shared" si="32"/>
        <v>1.8063183426778786E-2</v>
      </c>
      <c r="X132" s="5" t="str">
        <f t="shared" si="33"/>
        <v>FLOW</v>
      </c>
      <c r="Y132" s="72" t="str">
        <f t="shared" si="34"/>
        <v>RTP</v>
      </c>
      <c r="Z132" s="72" t="s">
        <v>1330</v>
      </c>
      <c r="AA132" s="72" t="s">
        <v>1330</v>
      </c>
      <c r="AB132" s="304" t="s">
        <v>3504</v>
      </c>
      <c r="AC132" s="72"/>
      <c r="AD132" s="72" t="s">
        <v>3019</v>
      </c>
      <c r="AE132" s="308"/>
      <c r="AF132" s="309" t="s">
        <v>1129</v>
      </c>
      <c r="AG132" s="7" t="s">
        <v>1129</v>
      </c>
      <c r="AH132" s="72" t="s">
        <v>41</v>
      </c>
      <c r="AI132" s="7" t="s">
        <v>1129</v>
      </c>
      <c r="AJ132" s="7" t="s">
        <v>1129</v>
      </c>
      <c r="AK132" s="7" t="s">
        <v>1129</v>
      </c>
      <c r="AL132" s="7">
        <v>7447</v>
      </c>
      <c r="AM132" s="255">
        <v>81582</v>
      </c>
      <c r="AN132" s="258">
        <v>52</v>
      </c>
      <c r="AO132" s="306">
        <v>68</v>
      </c>
      <c r="AP132" s="306" t="str">
        <f t="shared" si="35"/>
        <v>FLOW</v>
      </c>
      <c r="AQ132" s="306"/>
      <c r="AR132" s="306"/>
      <c r="AS132" s="306"/>
      <c r="AT132" s="306"/>
      <c r="AU132" s="72" t="s">
        <v>1793</v>
      </c>
      <c r="AV132" s="310" t="s">
        <v>1080</v>
      </c>
      <c r="AW132" s="304" t="s">
        <v>238</v>
      </c>
      <c r="AX132" s="311">
        <v>46062</v>
      </c>
      <c r="AY132" s="72">
        <v>36</v>
      </c>
      <c r="AZ132" s="72" t="s">
        <v>1742</v>
      </c>
      <c r="BA132" s="7" t="s">
        <v>3512</v>
      </c>
      <c r="BB132" s="7"/>
      <c r="BC132" s="7"/>
      <c r="BD132" s="72"/>
      <c r="BE132" s="72"/>
      <c r="BF132" s="72"/>
      <c r="BG132" s="183"/>
      <c r="BH132" s="72"/>
      <c r="BI132" s="72"/>
      <c r="BJ132" s="72"/>
      <c r="BK132" s="72"/>
      <c r="BL132" s="72"/>
      <c r="BM132" s="72"/>
      <c r="BN132" s="72"/>
      <c r="BO132" s="72">
        <v>1</v>
      </c>
      <c r="BP132" s="72"/>
      <c r="BQ132" s="72"/>
      <c r="BR132" s="72"/>
      <c r="BS132" s="72"/>
      <c r="BT132" s="72"/>
      <c r="BU132" s="72"/>
      <c r="BV132" s="72"/>
      <c r="BW132" s="72"/>
      <c r="BX132" s="72"/>
      <c r="BY132" s="72"/>
      <c r="BZ132" s="72"/>
      <c r="CA132" s="72"/>
      <c r="CB132" s="72"/>
      <c r="CC132" s="72"/>
      <c r="CD132" s="72"/>
      <c r="CE132" s="72"/>
      <c r="CF132" s="72"/>
      <c r="CG132" s="72"/>
      <c r="CH132" s="72"/>
      <c r="CI132" s="72"/>
      <c r="CJ132" s="72"/>
      <c r="CK132" s="72"/>
      <c r="CL132" s="72"/>
      <c r="CM132" s="72"/>
      <c r="CN132" s="72"/>
      <c r="CO132" s="72"/>
      <c r="CP132" s="72"/>
      <c r="CQ132" s="72"/>
      <c r="CR132" s="72"/>
      <c r="CS132" s="72"/>
      <c r="CT132" s="72"/>
      <c r="CU132" s="72"/>
      <c r="CV132" s="72"/>
      <c r="CW132" s="72"/>
      <c r="CX132" s="72"/>
      <c r="CY132" s="72"/>
      <c r="CZ132" s="72"/>
      <c r="DA132" s="72"/>
      <c r="DB132" s="72"/>
      <c r="DC132" s="72"/>
      <c r="DD132" s="72"/>
      <c r="DE132" s="72"/>
      <c r="DF132" s="72"/>
      <c r="DG132" s="72"/>
      <c r="DH132" s="72"/>
      <c r="DI132" s="72"/>
      <c r="DJ132" s="72"/>
      <c r="DK132" s="72"/>
      <c r="DL132" s="72"/>
      <c r="DM132" s="72"/>
      <c r="DN132" s="72"/>
      <c r="DO132" s="72"/>
      <c r="DP132" s="72"/>
      <c r="DQ132" s="72"/>
      <c r="DR132" s="72"/>
      <c r="DS132" s="72"/>
      <c r="DT132" s="72"/>
      <c r="DU132" s="72"/>
      <c r="DV132" s="72"/>
      <c r="DW132" s="72"/>
      <c r="DX132" s="72"/>
      <c r="DY132" s="72"/>
      <c r="DZ132" s="72"/>
      <c r="EA132" s="72"/>
      <c r="EB132" s="72"/>
      <c r="EC132" s="72"/>
      <c r="ED132" s="72"/>
      <c r="EE132" s="72"/>
      <c r="EF132" s="72"/>
      <c r="EG132" s="72"/>
      <c r="EH132" s="72"/>
      <c r="EI132" s="72"/>
      <c r="EJ132" s="72"/>
      <c r="EK132" s="72"/>
      <c r="EL132" s="72"/>
      <c r="EM132" s="72"/>
      <c r="EN132" s="72"/>
      <c r="EO132" s="72"/>
      <c r="EP132" s="72"/>
      <c r="EQ132" s="72"/>
      <c r="ER132" s="312">
        <f t="shared" si="36"/>
        <v>1</v>
      </c>
      <c r="ES132" s="72">
        <f t="shared" si="37"/>
        <v>1</v>
      </c>
      <c r="ET132" s="72" t="s">
        <v>1116</v>
      </c>
      <c r="EU132" s="7" t="s">
        <v>2475</v>
      </c>
      <c r="EV132" s="7" t="s">
        <v>1110</v>
      </c>
      <c r="EW132" s="7" t="s">
        <v>1803</v>
      </c>
      <c r="EX132" s="183" t="s">
        <v>1811</v>
      </c>
      <c r="EY132" s="313">
        <v>46178</v>
      </c>
      <c r="EZ132" s="313"/>
      <c r="FA132" s="183"/>
      <c r="FB132" s="313"/>
      <c r="FC132" s="7" t="s">
        <v>3622</v>
      </c>
      <c r="FD132" s="7" t="s">
        <v>3156</v>
      </c>
      <c r="FE132" s="7">
        <f t="shared" si="38"/>
        <v>3305</v>
      </c>
      <c r="FF132" s="72">
        <f t="shared" si="39"/>
        <v>9916</v>
      </c>
      <c r="FG132" t="s">
        <v>3515</v>
      </c>
    </row>
    <row r="133" spans="1:163" ht="17.25">
      <c r="A133" s="72">
        <v>463603128</v>
      </c>
      <c r="B133" s="304" t="s">
        <v>405</v>
      </c>
      <c r="C133" s="72"/>
      <c r="D133" s="72"/>
      <c r="E133" s="72"/>
      <c r="F133" s="72"/>
      <c r="G133" s="306"/>
      <c r="H133" s="306"/>
      <c r="I133" s="72">
        <v>5812</v>
      </c>
      <c r="J133" s="72">
        <v>5513</v>
      </c>
      <c r="K133" s="258">
        <f t="shared" si="29"/>
        <v>5617</v>
      </c>
      <c r="L133" s="258">
        <f t="shared" si="30"/>
        <v>11591</v>
      </c>
      <c r="M133" s="307">
        <v>1</v>
      </c>
      <c r="N133" s="72" t="s">
        <v>1231</v>
      </c>
      <c r="O133" s="72" t="s">
        <v>1232</v>
      </c>
      <c r="P133" s="72" t="s">
        <v>34</v>
      </c>
      <c r="Q133" s="255">
        <v>81580</v>
      </c>
      <c r="R133" s="66">
        <v>104</v>
      </c>
      <c r="S133" s="66">
        <f t="shared" si="28"/>
        <v>0</v>
      </c>
      <c r="T133" s="66">
        <v>2974</v>
      </c>
      <c r="U133" s="4" t="s">
        <v>1500</v>
      </c>
      <c r="V133" s="5">
        <f t="shared" si="31"/>
        <v>3.5182049554231612E-2</v>
      </c>
      <c r="W133" s="5">
        <f t="shared" si="32"/>
        <v>4.4643147053410569E-3</v>
      </c>
      <c r="X133" s="5" t="s">
        <v>1280</v>
      </c>
      <c r="Y133" s="72" t="str">
        <f t="shared" si="34"/>
        <v>MPTP</v>
      </c>
      <c r="Z133" s="72" t="s">
        <v>1327</v>
      </c>
      <c r="AA133" s="72" t="s">
        <v>1327</v>
      </c>
      <c r="AB133" s="304"/>
      <c r="AC133" s="72">
        <v>28</v>
      </c>
      <c r="AD133" s="72" t="s">
        <v>3022</v>
      </c>
      <c r="AE133" s="308"/>
      <c r="AF133" s="309" t="s">
        <v>1129</v>
      </c>
      <c r="AG133" s="7" t="s">
        <v>1129</v>
      </c>
      <c r="AH133" s="72" t="s">
        <v>385</v>
      </c>
      <c r="AI133" s="7" t="s">
        <v>1129</v>
      </c>
      <c r="AJ133" s="7" t="s">
        <v>1129</v>
      </c>
      <c r="AK133" s="7" t="s">
        <v>1129</v>
      </c>
      <c r="AL133" s="7">
        <v>8591</v>
      </c>
      <c r="AM133" s="255">
        <v>81580</v>
      </c>
      <c r="AN133" s="258">
        <v>27</v>
      </c>
      <c r="AO133" s="306">
        <v>43</v>
      </c>
      <c r="AP133" s="306" t="str">
        <f t="shared" si="35"/>
        <v>FLOW</v>
      </c>
      <c r="AQ133" s="306"/>
      <c r="AR133" s="306"/>
      <c r="AS133" s="306"/>
      <c r="AT133" s="306"/>
      <c r="AU133" s="72" t="s">
        <v>1793</v>
      </c>
      <c r="AV133" s="310" t="s">
        <v>406</v>
      </c>
      <c r="AW133" s="304" t="s">
        <v>407</v>
      </c>
      <c r="AX133" s="311">
        <v>45502</v>
      </c>
      <c r="AY133" s="72">
        <v>36</v>
      </c>
      <c r="AZ133" s="72" t="s">
        <v>1742</v>
      </c>
      <c r="BA133" s="7" t="s">
        <v>3512</v>
      </c>
      <c r="BB133" s="7"/>
      <c r="BC133" s="7"/>
      <c r="BD133" s="72"/>
      <c r="BE133" s="72"/>
      <c r="BF133" s="72"/>
      <c r="BG133" s="183"/>
      <c r="BH133" s="72"/>
      <c r="BI133" s="72"/>
      <c r="BJ133" s="72"/>
      <c r="BK133" s="72"/>
      <c r="BL133" s="72"/>
      <c r="BM133" s="72"/>
      <c r="BN133" s="72"/>
      <c r="BO133" s="72"/>
      <c r="BP133" s="72"/>
      <c r="BQ133" s="72"/>
      <c r="BR133" s="72">
        <v>1</v>
      </c>
      <c r="BS133" s="72"/>
      <c r="BT133" s="72"/>
      <c r="BU133" s="72"/>
      <c r="BV133" s="72"/>
      <c r="BW133" s="72"/>
      <c r="BX133" s="72"/>
      <c r="BY133" s="72"/>
      <c r="BZ133" s="72"/>
      <c r="CA133" s="72"/>
      <c r="CB133" s="72"/>
      <c r="CC133" s="72"/>
      <c r="CD133" s="72"/>
      <c r="CE133" s="72"/>
      <c r="CF133" s="72"/>
      <c r="CG133" s="72"/>
      <c r="CH133" s="72"/>
      <c r="CI133" s="72"/>
      <c r="CJ133" s="72"/>
      <c r="CK133" s="72"/>
      <c r="CL133" s="72"/>
      <c r="CM133" s="72"/>
      <c r="CN133" s="72"/>
      <c r="CO133" s="72"/>
      <c r="CP133" s="72"/>
      <c r="CQ133" s="72"/>
      <c r="CR133" s="72"/>
      <c r="CS133" s="72"/>
      <c r="CT133" s="72"/>
      <c r="CU133" s="72"/>
      <c r="CV133" s="72"/>
      <c r="CW133" s="72"/>
      <c r="CX133" s="72"/>
      <c r="CY133" s="72"/>
      <c r="CZ133" s="72"/>
      <c r="DA133" s="72"/>
      <c r="DB133" s="72"/>
      <c r="DC133" s="72"/>
      <c r="DD133" s="72"/>
      <c r="DE133" s="72"/>
      <c r="DF133" s="72"/>
      <c r="DG133" s="72"/>
      <c r="DH133" s="72"/>
      <c r="DI133" s="72"/>
      <c r="DJ133" s="72"/>
      <c r="DK133" s="72"/>
      <c r="DL133" s="72"/>
      <c r="DM133" s="72"/>
      <c r="DN133" s="72"/>
      <c r="DO133" s="72"/>
      <c r="DP133" s="72"/>
      <c r="DQ133" s="72"/>
      <c r="DR133" s="72"/>
      <c r="DS133" s="72"/>
      <c r="DT133" s="72"/>
      <c r="DU133" s="72"/>
      <c r="DV133" s="72"/>
      <c r="DW133" s="72"/>
      <c r="DX133" s="72"/>
      <c r="DY133" s="72"/>
      <c r="DZ133" s="72"/>
      <c r="EA133" s="72"/>
      <c r="EB133" s="72"/>
      <c r="EC133" s="72"/>
      <c r="ED133" s="72"/>
      <c r="EE133" s="72"/>
      <c r="EF133" s="72"/>
      <c r="EG133" s="72"/>
      <c r="EH133" s="72"/>
      <c r="EI133" s="72"/>
      <c r="EJ133" s="72"/>
      <c r="EK133" s="72"/>
      <c r="EL133" s="72"/>
      <c r="EM133" s="72"/>
      <c r="EN133" s="72"/>
      <c r="EO133" s="72"/>
      <c r="EP133" s="72"/>
      <c r="EQ133" s="72"/>
      <c r="ER133" s="312">
        <f t="shared" si="36"/>
        <v>1</v>
      </c>
      <c r="ES133" s="72">
        <f t="shared" si="37"/>
        <v>1</v>
      </c>
      <c r="ET133" s="72" t="s">
        <v>1115</v>
      </c>
      <c r="EU133" s="7" t="s">
        <v>2476</v>
      </c>
      <c r="EV133" s="7" t="s">
        <v>1110</v>
      </c>
      <c r="EW133" s="7" t="s">
        <v>1806</v>
      </c>
      <c r="EX133" s="183" t="s">
        <v>1882</v>
      </c>
      <c r="EY133" s="313">
        <v>46197</v>
      </c>
      <c r="EZ133" s="313"/>
      <c r="FA133" s="183"/>
      <c r="FB133" s="313"/>
      <c r="FC133" s="7"/>
      <c r="FD133" s="7" t="s">
        <v>3157</v>
      </c>
      <c r="FE133" s="7">
        <f t="shared" si="38"/>
        <v>5617</v>
      </c>
      <c r="FF133" s="72">
        <f t="shared" si="39"/>
        <v>11591</v>
      </c>
      <c r="FG133" t="s">
        <v>3515</v>
      </c>
    </row>
    <row r="134" spans="1:163" ht="17.25">
      <c r="A134" s="72">
        <v>463952496</v>
      </c>
      <c r="B134" s="304" t="s">
        <v>2063</v>
      </c>
      <c r="C134" s="72"/>
      <c r="D134" s="72"/>
      <c r="E134" s="72"/>
      <c r="F134" s="72"/>
      <c r="G134" s="306"/>
      <c r="H134" s="306"/>
      <c r="I134" s="72">
        <v>5489</v>
      </c>
      <c r="J134" s="72">
        <v>5489</v>
      </c>
      <c r="K134" s="258">
        <f t="shared" si="29"/>
        <v>5552</v>
      </c>
      <c r="L134" s="258">
        <f t="shared" si="30"/>
        <v>11127</v>
      </c>
      <c r="M134" s="307">
        <v>1</v>
      </c>
      <c r="N134" s="72" t="s">
        <v>1231</v>
      </c>
      <c r="O134" s="72" t="s">
        <v>1232</v>
      </c>
      <c r="P134" s="72" t="s">
        <v>34</v>
      </c>
      <c r="Q134" s="255">
        <v>81389</v>
      </c>
      <c r="R134" s="66">
        <v>63</v>
      </c>
      <c r="S134" s="66">
        <f t="shared" si="28"/>
        <v>0</v>
      </c>
      <c r="T134" s="66">
        <v>3540</v>
      </c>
      <c r="U134" s="4" t="s">
        <v>1129</v>
      </c>
      <c r="V134" s="5">
        <f t="shared" si="31"/>
        <v>3.5099679224924699E-2</v>
      </c>
      <c r="W134" s="5">
        <f t="shared" si="32"/>
        <v>4.4538625833905766E-3</v>
      </c>
      <c r="X134" s="5" t="s">
        <v>1280</v>
      </c>
      <c r="Y134" s="72" t="str">
        <f t="shared" si="34"/>
        <v>MPTP</v>
      </c>
      <c r="Z134" s="72" t="s">
        <v>1129</v>
      </c>
      <c r="AA134" s="72" t="s">
        <v>1327</v>
      </c>
      <c r="AB134" s="304" t="s">
        <v>3555</v>
      </c>
      <c r="AC134" s="72">
        <v>30</v>
      </c>
      <c r="AD134" s="72" t="s">
        <v>3022</v>
      </c>
      <c r="AE134" s="308"/>
      <c r="AF134" s="309"/>
      <c r="AG134" s="7"/>
      <c r="AH134" s="72" t="s">
        <v>2180</v>
      </c>
      <c r="AI134" s="7"/>
      <c r="AJ134" s="7"/>
      <c r="AK134" s="7"/>
      <c r="AL134" s="7">
        <v>9092</v>
      </c>
      <c r="AM134" s="255">
        <v>81389</v>
      </c>
      <c r="AN134" s="258">
        <v>27</v>
      </c>
      <c r="AO134" s="306">
        <v>43</v>
      </c>
      <c r="AP134" s="306" t="str">
        <f t="shared" si="35"/>
        <v>FLOW</v>
      </c>
      <c r="AQ134" s="306"/>
      <c r="AR134" s="306"/>
      <c r="AS134" s="306"/>
      <c r="AT134" s="306"/>
      <c r="AU134" s="72" t="s">
        <v>1129</v>
      </c>
      <c r="AV134" s="310" t="s">
        <v>2210</v>
      </c>
      <c r="AW134" s="304" t="s">
        <v>2322</v>
      </c>
      <c r="AX134" s="311">
        <v>45540</v>
      </c>
      <c r="AY134" s="72">
        <v>36</v>
      </c>
      <c r="AZ134" s="72" t="s">
        <v>2057</v>
      </c>
      <c r="BA134" s="7" t="s">
        <v>3512</v>
      </c>
      <c r="BB134" s="7"/>
      <c r="BC134" s="7"/>
      <c r="BD134" s="72"/>
      <c r="BE134" s="72"/>
      <c r="BF134" s="72"/>
      <c r="BG134" s="183"/>
      <c r="BH134" s="72"/>
      <c r="BI134" s="72"/>
      <c r="BJ134" s="72"/>
      <c r="BK134" s="72"/>
      <c r="BL134" s="72"/>
      <c r="BM134" s="72"/>
      <c r="BN134" s="72"/>
      <c r="BO134" s="72"/>
      <c r="BP134" s="72"/>
      <c r="BQ134" s="72"/>
      <c r="BR134" s="72"/>
      <c r="BS134" s="72"/>
      <c r="BT134" s="72"/>
      <c r="BU134" s="72"/>
      <c r="BV134" s="72"/>
      <c r="BW134" s="72"/>
      <c r="BX134" s="72"/>
      <c r="BY134" s="72"/>
      <c r="BZ134" s="72"/>
      <c r="CA134" s="72"/>
      <c r="CB134" s="72"/>
      <c r="CC134" s="72"/>
      <c r="CD134" s="72"/>
      <c r="CE134" s="72"/>
      <c r="CF134" s="72"/>
      <c r="CG134" s="72">
        <v>1</v>
      </c>
      <c r="CH134" s="72"/>
      <c r="CI134" s="72"/>
      <c r="CJ134" s="72"/>
      <c r="CK134" s="72"/>
      <c r="CL134" s="72"/>
      <c r="CM134" s="72"/>
      <c r="CN134" s="72"/>
      <c r="CO134" s="72"/>
      <c r="CP134" s="72"/>
      <c r="CQ134" s="72"/>
      <c r="CR134" s="72"/>
      <c r="CS134" s="72"/>
      <c r="CT134" s="72"/>
      <c r="CU134" s="72"/>
      <c r="CV134" s="72"/>
      <c r="CW134" s="72"/>
      <c r="CX134" s="72"/>
      <c r="CY134" s="72"/>
      <c r="CZ134" s="72"/>
      <c r="DA134" s="72"/>
      <c r="DB134" s="72"/>
      <c r="DC134" s="72"/>
      <c r="DD134" s="72"/>
      <c r="DE134" s="72"/>
      <c r="DF134" s="72"/>
      <c r="DG134" s="72"/>
      <c r="DH134" s="72"/>
      <c r="DI134" s="72"/>
      <c r="DJ134" s="72"/>
      <c r="DK134" s="72"/>
      <c r="DL134" s="72"/>
      <c r="DM134" s="72"/>
      <c r="DN134" s="72"/>
      <c r="DO134" s="72"/>
      <c r="DP134" s="72"/>
      <c r="DQ134" s="72"/>
      <c r="DR134" s="72"/>
      <c r="DS134" s="72"/>
      <c r="DT134" s="72"/>
      <c r="DU134" s="72"/>
      <c r="DV134" s="72"/>
      <c r="DW134" s="72"/>
      <c r="DX134" s="72"/>
      <c r="DY134" s="72"/>
      <c r="DZ134" s="72"/>
      <c r="EA134" s="72"/>
      <c r="EB134" s="72"/>
      <c r="EC134" s="72"/>
      <c r="ED134" s="72"/>
      <c r="EE134" s="72"/>
      <c r="EF134" s="72"/>
      <c r="EG134" s="72"/>
      <c r="EH134" s="72"/>
      <c r="EI134" s="72"/>
      <c r="EJ134" s="72"/>
      <c r="EK134" s="72"/>
      <c r="EL134" s="72"/>
      <c r="EM134" s="72"/>
      <c r="EN134" s="72"/>
      <c r="EO134" s="72"/>
      <c r="EP134" s="72"/>
      <c r="EQ134" s="72"/>
      <c r="ER134" s="312">
        <f t="shared" si="36"/>
        <v>1</v>
      </c>
      <c r="ES134" s="72">
        <f t="shared" si="37"/>
        <v>1</v>
      </c>
      <c r="ET134" s="72" t="s">
        <v>1115</v>
      </c>
      <c r="EU134" s="7" t="s">
        <v>2477</v>
      </c>
      <c r="EV134" s="7" t="s">
        <v>1110</v>
      </c>
      <c r="EW134" s="7" t="s">
        <v>1803</v>
      </c>
      <c r="EX134" s="183" t="s">
        <v>1873</v>
      </c>
      <c r="EY134" s="313">
        <v>46184</v>
      </c>
      <c r="EZ134" s="313"/>
      <c r="FA134" s="183"/>
      <c r="FB134" s="313"/>
      <c r="FC134" s="7"/>
      <c r="FD134" s="7" t="s">
        <v>3158</v>
      </c>
      <c r="FE134" s="7">
        <f t="shared" si="38"/>
        <v>5552</v>
      </c>
      <c r="FF134" s="72">
        <f t="shared" si="39"/>
        <v>11127</v>
      </c>
      <c r="FG134" t="s">
        <v>3515</v>
      </c>
    </row>
    <row r="135" spans="1:163" ht="17.25">
      <c r="A135" s="72">
        <v>464847649</v>
      </c>
      <c r="B135" s="304" t="s">
        <v>430</v>
      </c>
      <c r="C135" s="72" t="s">
        <v>1775</v>
      </c>
      <c r="D135" s="72" t="s">
        <v>2057</v>
      </c>
      <c r="E135" s="72">
        <v>5103</v>
      </c>
      <c r="F135" s="72"/>
      <c r="G135" s="306"/>
      <c r="H135" s="306"/>
      <c r="I135" s="72">
        <v>4748</v>
      </c>
      <c r="J135" s="72">
        <v>4492</v>
      </c>
      <c r="K135" s="258">
        <f t="shared" si="29"/>
        <v>4564</v>
      </c>
      <c r="L135" s="258">
        <f t="shared" si="30"/>
        <v>4231</v>
      </c>
      <c r="M135" s="307">
        <v>1</v>
      </c>
      <c r="N135" s="72" t="s">
        <v>1280</v>
      </c>
      <c r="O135" s="72" t="s">
        <v>1281</v>
      </c>
      <c r="P135" s="72" t="s">
        <v>34</v>
      </c>
      <c r="Q135" s="255">
        <v>81347</v>
      </c>
      <c r="R135" s="66">
        <v>72</v>
      </c>
      <c r="S135" s="66">
        <f t="shared" si="28"/>
        <v>0</v>
      </c>
      <c r="T135" s="66">
        <v>0</v>
      </c>
      <c r="U135" s="4" t="s">
        <v>1478</v>
      </c>
      <c r="V135" s="5">
        <f t="shared" si="31"/>
        <v>3.5081566377642551E-2</v>
      </c>
      <c r="W135" s="5">
        <f t="shared" si="32"/>
        <v>4.4515642110245024E-3</v>
      </c>
      <c r="X135" s="5" t="str">
        <f t="shared" si="33"/>
        <v>STABLE</v>
      </c>
      <c r="Y135" s="72" t="str">
        <f t="shared" si="34"/>
        <v>PAID</v>
      </c>
      <c r="Z135" s="72" t="s">
        <v>1325</v>
      </c>
      <c r="AA135" s="72" t="s">
        <v>1281</v>
      </c>
      <c r="AB135" s="304"/>
      <c r="AC135" s="72"/>
      <c r="AD135" s="72" t="s">
        <v>3022</v>
      </c>
      <c r="AE135" s="308"/>
      <c r="AF135" s="309" t="s">
        <v>1129</v>
      </c>
      <c r="AG135" s="7" t="s">
        <v>1129</v>
      </c>
      <c r="AH135" s="72" t="s">
        <v>385</v>
      </c>
      <c r="AI135" s="7" t="s">
        <v>1129</v>
      </c>
      <c r="AJ135" s="7" t="s">
        <v>1129</v>
      </c>
      <c r="AK135" s="7" t="s">
        <v>1129</v>
      </c>
      <c r="AL135" s="7">
        <v>4564</v>
      </c>
      <c r="AM135" s="255">
        <v>81347</v>
      </c>
      <c r="AN135" s="258">
        <v>27</v>
      </c>
      <c r="AO135" s="306">
        <v>12</v>
      </c>
      <c r="AP135" s="306" t="str">
        <f t="shared" si="35"/>
        <v>STABLE</v>
      </c>
      <c r="AQ135" s="306"/>
      <c r="AR135" s="306"/>
      <c r="AS135" s="306"/>
      <c r="AT135" s="306"/>
      <c r="AU135" s="72" t="s">
        <v>1793</v>
      </c>
      <c r="AV135" s="310" t="s">
        <v>431</v>
      </c>
      <c r="AW135" s="304" t="s">
        <v>190</v>
      </c>
      <c r="AX135" s="311">
        <v>45629</v>
      </c>
      <c r="AY135" s="72">
        <v>36</v>
      </c>
      <c r="AZ135" s="72" t="s">
        <v>1742</v>
      </c>
      <c r="BA135" s="7" t="s">
        <v>3512</v>
      </c>
      <c r="BB135" s="7"/>
      <c r="BC135" s="7"/>
      <c r="BD135" s="72"/>
      <c r="BE135" s="72"/>
      <c r="BF135" s="72"/>
      <c r="BG135" s="183"/>
      <c r="BH135" s="72"/>
      <c r="BI135" s="72"/>
      <c r="BJ135" s="72"/>
      <c r="BK135" s="72"/>
      <c r="BL135" s="72"/>
      <c r="BM135" s="72"/>
      <c r="BN135" s="72"/>
      <c r="BO135" s="72">
        <v>1</v>
      </c>
      <c r="BP135" s="72"/>
      <c r="BQ135" s="72"/>
      <c r="BR135" s="72"/>
      <c r="BS135" s="72"/>
      <c r="BT135" s="72"/>
      <c r="BU135" s="72"/>
      <c r="BV135" s="72"/>
      <c r="BW135" s="72"/>
      <c r="BX135" s="72"/>
      <c r="BY135" s="72"/>
      <c r="BZ135" s="72"/>
      <c r="CA135" s="72"/>
      <c r="CB135" s="72"/>
      <c r="CC135" s="72"/>
      <c r="CD135" s="72"/>
      <c r="CE135" s="72"/>
      <c r="CF135" s="72"/>
      <c r="CG135" s="72"/>
      <c r="CH135" s="72"/>
      <c r="CI135" s="72"/>
      <c r="CJ135" s="72"/>
      <c r="CK135" s="72"/>
      <c r="CL135" s="72"/>
      <c r="CM135" s="72"/>
      <c r="CN135" s="72"/>
      <c r="CO135" s="72"/>
      <c r="CP135" s="72"/>
      <c r="CQ135" s="72"/>
      <c r="CR135" s="72"/>
      <c r="CS135" s="72"/>
      <c r="CT135" s="72"/>
      <c r="CU135" s="72"/>
      <c r="CV135" s="72"/>
      <c r="CW135" s="72"/>
      <c r="CX135" s="72"/>
      <c r="CY135" s="72"/>
      <c r="CZ135" s="72"/>
      <c r="DA135" s="72"/>
      <c r="DB135" s="72"/>
      <c r="DC135" s="72"/>
      <c r="DD135" s="72"/>
      <c r="DE135" s="72"/>
      <c r="DF135" s="72"/>
      <c r="DG135" s="72"/>
      <c r="DH135" s="72"/>
      <c r="DI135" s="72"/>
      <c r="DJ135" s="72"/>
      <c r="DK135" s="72"/>
      <c r="DL135" s="72"/>
      <c r="DM135" s="72"/>
      <c r="DN135" s="72"/>
      <c r="DO135" s="72"/>
      <c r="DP135" s="72"/>
      <c r="DQ135" s="72"/>
      <c r="DR135" s="72"/>
      <c r="DS135" s="72"/>
      <c r="DT135" s="72"/>
      <c r="DU135" s="72"/>
      <c r="DV135" s="72"/>
      <c r="DW135" s="72"/>
      <c r="DX135" s="72"/>
      <c r="DY135" s="72"/>
      <c r="DZ135" s="72"/>
      <c r="EA135" s="72"/>
      <c r="EB135" s="72"/>
      <c r="EC135" s="72"/>
      <c r="ED135" s="72"/>
      <c r="EE135" s="72"/>
      <c r="EF135" s="72"/>
      <c r="EG135" s="72"/>
      <c r="EH135" s="72"/>
      <c r="EI135" s="72"/>
      <c r="EJ135" s="72"/>
      <c r="EK135" s="72"/>
      <c r="EL135" s="72"/>
      <c r="EM135" s="72"/>
      <c r="EN135" s="72"/>
      <c r="EO135" s="72"/>
      <c r="EP135" s="72"/>
      <c r="EQ135" s="72"/>
      <c r="ER135" s="312">
        <f t="shared" si="36"/>
        <v>1</v>
      </c>
      <c r="ES135" s="72">
        <f t="shared" si="37"/>
        <v>1</v>
      </c>
      <c r="ET135" s="72" t="s">
        <v>1115</v>
      </c>
      <c r="EU135" s="7" t="s">
        <v>2478</v>
      </c>
      <c r="EV135" s="7" t="s">
        <v>1110</v>
      </c>
      <c r="EW135" s="7" t="s">
        <v>1803</v>
      </c>
      <c r="EX135" s="183" t="s">
        <v>1873</v>
      </c>
      <c r="EY135" s="313">
        <v>46178</v>
      </c>
      <c r="EZ135" s="313"/>
      <c r="FA135" s="183"/>
      <c r="FB135" s="313"/>
      <c r="FC135" s="7"/>
      <c r="FD135" s="7" t="s">
        <v>3159</v>
      </c>
      <c r="FE135" s="7">
        <f t="shared" si="38"/>
        <v>4564</v>
      </c>
      <c r="FF135" s="72">
        <f t="shared" si="39"/>
        <v>9334</v>
      </c>
      <c r="FG135" t="s">
        <v>3515</v>
      </c>
    </row>
    <row r="136" spans="1:163" ht="17.25">
      <c r="A136" s="72">
        <v>465788821</v>
      </c>
      <c r="B136" s="304" t="s">
        <v>63</v>
      </c>
      <c r="C136" s="72"/>
      <c r="D136" s="72"/>
      <c r="E136" s="72"/>
      <c r="F136" s="72"/>
      <c r="G136" s="306"/>
      <c r="H136" s="306"/>
      <c r="I136" s="72">
        <v>3838</v>
      </c>
      <c r="J136" s="72">
        <v>19190</v>
      </c>
      <c r="K136" s="258">
        <f t="shared" si="29"/>
        <v>1378</v>
      </c>
      <c r="L136" s="258">
        <f t="shared" si="30"/>
        <v>24798</v>
      </c>
      <c r="M136" s="315">
        <v>6</v>
      </c>
      <c r="N136" s="72" t="s">
        <v>1231</v>
      </c>
      <c r="O136" s="72" t="s">
        <v>1232</v>
      </c>
      <c r="P136" s="72" t="s">
        <v>65</v>
      </c>
      <c r="Q136" s="255">
        <v>81230</v>
      </c>
      <c r="R136" s="66">
        <v>1378</v>
      </c>
      <c r="S136" s="66">
        <f t="shared" si="28"/>
        <v>0</v>
      </c>
      <c r="T136" s="66">
        <v>5772</v>
      </c>
      <c r="U136" s="4" t="s">
        <v>1231</v>
      </c>
      <c r="V136" s="5">
        <f t="shared" si="31"/>
        <v>0.25912324852956403</v>
      </c>
      <c r="W136" s="5">
        <f t="shared" si="32"/>
        <v>3.4122421291896882E-2</v>
      </c>
      <c r="X136" s="5" t="str">
        <f t="shared" si="33"/>
        <v>FLOW</v>
      </c>
      <c r="Y136" s="72" t="str">
        <f t="shared" si="34"/>
        <v>BPTP</v>
      </c>
      <c r="Z136" s="72" t="s">
        <v>1325</v>
      </c>
      <c r="AA136" s="72" t="s">
        <v>1325</v>
      </c>
      <c r="AB136" s="304" t="s">
        <v>3504</v>
      </c>
      <c r="AC136" s="72"/>
      <c r="AD136" s="72" t="s">
        <v>3022</v>
      </c>
      <c r="AE136" s="308"/>
      <c r="AF136" s="309" t="s">
        <v>1797</v>
      </c>
      <c r="AG136" s="7" t="s">
        <v>1129</v>
      </c>
      <c r="AH136" s="72" t="s">
        <v>64</v>
      </c>
      <c r="AI136" s="7" t="s">
        <v>1129</v>
      </c>
      <c r="AJ136" s="7" t="s">
        <v>1129</v>
      </c>
      <c r="AK136" s="7" t="s">
        <v>1129</v>
      </c>
      <c r="AL136" s="7">
        <v>26340</v>
      </c>
      <c r="AM136" s="255">
        <v>81230</v>
      </c>
      <c r="AN136" s="258">
        <v>178</v>
      </c>
      <c r="AO136" s="306">
        <v>194</v>
      </c>
      <c r="AP136" s="306" t="str">
        <f t="shared" si="35"/>
        <v>FLOW</v>
      </c>
      <c r="AQ136" s="306"/>
      <c r="AR136" s="306"/>
      <c r="AS136" s="306"/>
      <c r="AT136" s="306"/>
      <c r="AU136" s="72" t="s">
        <v>943</v>
      </c>
      <c r="AV136" s="310" t="s">
        <v>66</v>
      </c>
      <c r="AW136" s="304" t="s">
        <v>67</v>
      </c>
      <c r="AX136" s="311">
        <v>45743</v>
      </c>
      <c r="AY136" s="72">
        <v>36</v>
      </c>
      <c r="AZ136" s="72" t="s">
        <v>1742</v>
      </c>
      <c r="BA136" s="7" t="s">
        <v>3512</v>
      </c>
      <c r="BB136" s="7"/>
      <c r="BC136" s="7"/>
      <c r="BD136" s="72"/>
      <c r="BE136" s="72"/>
      <c r="BF136" s="72"/>
      <c r="BG136" s="183"/>
      <c r="BH136" s="72"/>
      <c r="BI136" s="72"/>
      <c r="BJ136" s="72"/>
      <c r="BK136" s="72"/>
      <c r="BL136" s="72"/>
      <c r="BM136" s="72"/>
      <c r="BN136" s="72"/>
      <c r="BO136" s="72"/>
      <c r="BP136" s="72"/>
      <c r="BQ136" s="72"/>
      <c r="BR136" s="72"/>
      <c r="BS136" s="72"/>
      <c r="BT136" s="72"/>
      <c r="BU136" s="72"/>
      <c r="BV136" s="72"/>
      <c r="BW136" s="72"/>
      <c r="BX136" s="72"/>
      <c r="BY136" s="72"/>
      <c r="BZ136" s="72"/>
      <c r="CA136" s="72"/>
      <c r="CB136" s="72"/>
      <c r="CC136" s="72"/>
      <c r="CD136" s="72"/>
      <c r="CE136" s="72"/>
      <c r="CF136" s="72"/>
      <c r="CG136" s="72"/>
      <c r="CH136" s="72"/>
      <c r="CI136" s="72"/>
      <c r="CJ136" s="72"/>
      <c r="CK136" s="72"/>
      <c r="CL136" s="72"/>
      <c r="CM136" s="72"/>
      <c r="CN136" s="72"/>
      <c r="CO136" s="72"/>
      <c r="CP136" s="72"/>
      <c r="CQ136" s="72"/>
      <c r="CR136" s="72"/>
      <c r="CS136" s="72"/>
      <c r="CT136" s="72"/>
      <c r="CU136" s="72"/>
      <c r="CV136" s="72">
        <v>1</v>
      </c>
      <c r="CW136" s="72"/>
      <c r="CX136" s="72"/>
      <c r="CY136" s="72"/>
      <c r="CZ136" s="72"/>
      <c r="DA136" s="72"/>
      <c r="DB136" s="72"/>
      <c r="DC136" s="72"/>
      <c r="DD136" s="72"/>
      <c r="DE136" s="72"/>
      <c r="DF136" s="72"/>
      <c r="DG136" s="72"/>
      <c r="DH136" s="72"/>
      <c r="DI136" s="72"/>
      <c r="DJ136" s="72"/>
      <c r="DK136" s="72"/>
      <c r="DL136" s="72"/>
      <c r="DM136" s="72"/>
      <c r="DN136" s="72"/>
      <c r="DO136" s="72"/>
      <c r="DP136" s="72"/>
      <c r="DQ136" s="72"/>
      <c r="DR136" s="72"/>
      <c r="DS136" s="72"/>
      <c r="DT136" s="72"/>
      <c r="DU136" s="72"/>
      <c r="DV136" s="72"/>
      <c r="DW136" s="72"/>
      <c r="DX136" s="72"/>
      <c r="DY136" s="72"/>
      <c r="DZ136" s="72"/>
      <c r="EA136" s="72"/>
      <c r="EB136" s="72"/>
      <c r="EC136" s="72"/>
      <c r="ED136" s="72"/>
      <c r="EE136" s="72"/>
      <c r="EF136" s="72"/>
      <c r="EG136" s="72"/>
      <c r="EH136" s="72"/>
      <c r="EI136" s="72"/>
      <c r="EJ136" s="72"/>
      <c r="EK136" s="72"/>
      <c r="EL136" s="72"/>
      <c r="EM136" s="72"/>
      <c r="EN136" s="72"/>
      <c r="EO136" s="72"/>
      <c r="EP136" s="72"/>
      <c r="EQ136" s="72"/>
      <c r="ER136" s="312">
        <f t="shared" si="36"/>
        <v>1</v>
      </c>
      <c r="ES136" s="72">
        <f t="shared" si="37"/>
        <v>1</v>
      </c>
      <c r="ET136" s="72" t="s">
        <v>1118</v>
      </c>
      <c r="EU136" s="7" t="s">
        <v>2479</v>
      </c>
      <c r="EV136" s="7" t="s">
        <v>1110</v>
      </c>
      <c r="EW136" s="7" t="s">
        <v>1801</v>
      </c>
      <c r="EX136" s="183" t="s">
        <v>1895</v>
      </c>
      <c r="EY136" s="313">
        <v>46189</v>
      </c>
      <c r="EZ136" s="313"/>
      <c r="FA136" s="183"/>
      <c r="FB136" s="313"/>
      <c r="FC136" s="7"/>
      <c r="FD136" s="7" t="s">
        <v>3160</v>
      </c>
      <c r="FE136" s="7">
        <f t="shared" si="38"/>
        <v>1378</v>
      </c>
      <c r="FF136" s="72">
        <f t="shared" si="39"/>
        <v>24798</v>
      </c>
      <c r="FG136" t="s">
        <v>3516</v>
      </c>
    </row>
    <row r="137" spans="1:163" ht="17.25">
      <c r="A137" s="72">
        <v>466372391</v>
      </c>
      <c r="B137" s="304" t="s">
        <v>412</v>
      </c>
      <c r="C137" s="72"/>
      <c r="D137" s="72"/>
      <c r="E137" s="72"/>
      <c r="F137" s="72"/>
      <c r="G137" s="306"/>
      <c r="H137" s="306"/>
      <c r="I137" s="72">
        <v>3723</v>
      </c>
      <c r="J137" s="72">
        <v>3405</v>
      </c>
      <c r="K137" s="258">
        <f t="shared" si="29"/>
        <v>3506</v>
      </c>
      <c r="L137" s="258">
        <f t="shared" si="30"/>
        <v>7334</v>
      </c>
      <c r="M137" s="307">
        <v>1</v>
      </c>
      <c r="N137" s="72" t="s">
        <v>1231</v>
      </c>
      <c r="O137" s="72" t="s">
        <v>1232</v>
      </c>
      <c r="P137" s="72" t="s">
        <v>34</v>
      </c>
      <c r="Q137" s="255">
        <v>80985</v>
      </c>
      <c r="R137" s="66">
        <v>101</v>
      </c>
      <c r="S137" s="66">
        <f t="shared" ref="S137:S167" si="40">IF(H137="CBC COLL",T137,)</f>
        <v>0</v>
      </c>
      <c r="T137" s="66">
        <v>3598</v>
      </c>
      <c r="U137" s="4" t="s">
        <v>1502</v>
      </c>
      <c r="V137" s="5">
        <f t="shared" si="31"/>
        <v>3.4925450884401167E-2</v>
      </c>
      <c r="W137" s="5">
        <f t="shared" si="32"/>
        <v>4.4317544301550067E-3</v>
      </c>
      <c r="X137" s="5" t="s">
        <v>1280</v>
      </c>
      <c r="Y137" s="72" t="str">
        <f t="shared" si="34"/>
        <v>PTP</v>
      </c>
      <c r="Z137" s="72" t="s">
        <v>1329</v>
      </c>
      <c r="AA137" s="72" t="s">
        <v>1329</v>
      </c>
      <c r="AB137" s="304"/>
      <c r="AC137" s="72">
        <v>30</v>
      </c>
      <c r="AD137" s="72" t="s">
        <v>3019</v>
      </c>
      <c r="AE137" s="308"/>
      <c r="AF137" s="309" t="s">
        <v>1129</v>
      </c>
      <c r="AG137" s="7" t="s">
        <v>1129</v>
      </c>
      <c r="AH137" s="72" t="s">
        <v>385</v>
      </c>
      <c r="AI137" s="7" t="s">
        <v>1129</v>
      </c>
      <c r="AJ137" s="7" t="s">
        <v>1129</v>
      </c>
      <c r="AK137" s="7" t="s">
        <v>1129</v>
      </c>
      <c r="AL137" s="7">
        <v>7104</v>
      </c>
      <c r="AM137" s="255">
        <v>80985</v>
      </c>
      <c r="AN137" s="258">
        <v>27</v>
      </c>
      <c r="AO137" s="306">
        <v>43</v>
      </c>
      <c r="AP137" s="306" t="str">
        <f t="shared" si="35"/>
        <v>FLOW</v>
      </c>
      <c r="AQ137" s="306"/>
      <c r="AR137" s="306"/>
      <c r="AS137" s="306"/>
      <c r="AT137" s="306"/>
      <c r="AU137" s="72" t="s">
        <v>1793</v>
      </c>
      <c r="AV137" s="310" t="s">
        <v>413</v>
      </c>
      <c r="AW137" s="304" t="s">
        <v>414</v>
      </c>
      <c r="AX137" s="311">
        <v>45829</v>
      </c>
      <c r="AY137" s="72">
        <v>36</v>
      </c>
      <c r="AZ137" s="72" t="s">
        <v>1742</v>
      </c>
      <c r="BA137" s="7" t="s">
        <v>3512</v>
      </c>
      <c r="BB137" s="7"/>
      <c r="BC137" s="7"/>
      <c r="BD137" s="72"/>
      <c r="BE137" s="72"/>
      <c r="BF137" s="72"/>
      <c r="BG137" s="183"/>
      <c r="BH137" s="72"/>
      <c r="BI137" s="72">
        <v>1</v>
      </c>
      <c r="BJ137" s="72"/>
      <c r="BK137" s="72"/>
      <c r="BL137" s="72"/>
      <c r="BM137" s="72"/>
      <c r="BN137" s="72"/>
      <c r="BO137" s="72"/>
      <c r="BP137" s="72"/>
      <c r="BQ137" s="72"/>
      <c r="BR137" s="72"/>
      <c r="BS137" s="72"/>
      <c r="BT137" s="72"/>
      <c r="BU137" s="72"/>
      <c r="BV137" s="72"/>
      <c r="BW137" s="72"/>
      <c r="BX137" s="72"/>
      <c r="BY137" s="72"/>
      <c r="BZ137" s="72"/>
      <c r="CA137" s="72"/>
      <c r="CB137" s="72"/>
      <c r="CC137" s="72"/>
      <c r="CD137" s="72"/>
      <c r="CE137" s="72"/>
      <c r="CF137" s="72"/>
      <c r="CG137" s="72"/>
      <c r="CH137" s="72"/>
      <c r="CI137" s="72"/>
      <c r="CJ137" s="72"/>
      <c r="CK137" s="72"/>
      <c r="CL137" s="72"/>
      <c r="CM137" s="72"/>
      <c r="CN137" s="72"/>
      <c r="CO137" s="72"/>
      <c r="CP137" s="72"/>
      <c r="CQ137" s="72"/>
      <c r="CR137" s="72"/>
      <c r="CS137" s="72"/>
      <c r="CT137" s="72"/>
      <c r="CU137" s="72"/>
      <c r="CV137" s="72"/>
      <c r="CW137" s="72"/>
      <c r="CX137" s="72"/>
      <c r="CY137" s="72"/>
      <c r="CZ137" s="72"/>
      <c r="DA137" s="72"/>
      <c r="DB137" s="72"/>
      <c r="DC137" s="72"/>
      <c r="DD137" s="72"/>
      <c r="DE137" s="72">
        <v>1</v>
      </c>
      <c r="DF137" s="72"/>
      <c r="DG137" s="72"/>
      <c r="DH137" s="72"/>
      <c r="DI137" s="72"/>
      <c r="DJ137" s="72"/>
      <c r="DK137" s="72"/>
      <c r="DL137" s="72"/>
      <c r="DM137" s="72"/>
      <c r="DN137" s="72"/>
      <c r="DO137" s="72"/>
      <c r="DP137" s="72"/>
      <c r="DQ137" s="72"/>
      <c r="DR137" s="72"/>
      <c r="DS137" s="72"/>
      <c r="DT137" s="72"/>
      <c r="DU137" s="72"/>
      <c r="DV137" s="72"/>
      <c r="DW137" s="72"/>
      <c r="DX137" s="72"/>
      <c r="DY137" s="72"/>
      <c r="DZ137" s="72"/>
      <c r="EA137" s="72"/>
      <c r="EB137" s="72"/>
      <c r="EC137" s="72"/>
      <c r="ED137" s="72"/>
      <c r="EE137" s="72"/>
      <c r="EF137" s="72"/>
      <c r="EG137" s="72"/>
      <c r="EH137" s="72"/>
      <c r="EI137" s="72"/>
      <c r="EJ137" s="72"/>
      <c r="EK137" s="72"/>
      <c r="EL137" s="72"/>
      <c r="EM137" s="72"/>
      <c r="EN137" s="72"/>
      <c r="EO137" s="72"/>
      <c r="EP137" s="72"/>
      <c r="EQ137" s="72"/>
      <c r="ER137" s="312">
        <f t="shared" si="36"/>
        <v>2</v>
      </c>
      <c r="ES137" s="72">
        <f t="shared" si="37"/>
        <v>1</v>
      </c>
      <c r="ET137" s="72" t="s">
        <v>1115</v>
      </c>
      <c r="EU137" s="7" t="s">
        <v>2480</v>
      </c>
      <c r="EV137" s="7" t="s">
        <v>1110</v>
      </c>
      <c r="EW137" s="7" t="s">
        <v>1806</v>
      </c>
      <c r="EX137" s="183" t="s">
        <v>1815</v>
      </c>
      <c r="EY137" s="313">
        <v>46201</v>
      </c>
      <c r="EZ137" s="313"/>
      <c r="FA137" s="183"/>
      <c r="FB137" s="313"/>
      <c r="FC137" s="7"/>
      <c r="FD137" s="7" t="s">
        <v>3045</v>
      </c>
      <c r="FE137" s="7">
        <f t="shared" si="38"/>
        <v>3506</v>
      </c>
      <c r="FF137" s="72">
        <f t="shared" si="39"/>
        <v>7334</v>
      </c>
      <c r="FG137" t="s">
        <v>3515</v>
      </c>
    </row>
    <row r="138" spans="1:163" ht="17.25">
      <c r="A138" s="72">
        <v>463996767</v>
      </c>
      <c r="B138" s="304" t="s">
        <v>1517</v>
      </c>
      <c r="C138" s="72"/>
      <c r="D138" s="72"/>
      <c r="E138" s="72"/>
      <c r="F138" s="72"/>
      <c r="G138" s="306"/>
      <c r="H138" s="306"/>
      <c r="I138" s="72">
        <v>4688</v>
      </c>
      <c r="J138" s="72">
        <v>18752</v>
      </c>
      <c r="K138" s="258">
        <f t="shared" si="29"/>
        <v>5146</v>
      </c>
      <c r="L138" s="258">
        <f t="shared" si="30"/>
        <v>24175</v>
      </c>
      <c r="M138" s="315">
        <v>4</v>
      </c>
      <c r="N138" s="72" t="s">
        <v>1231</v>
      </c>
      <c r="O138" s="72" t="s">
        <v>1232</v>
      </c>
      <c r="P138" s="72" t="s">
        <v>42</v>
      </c>
      <c r="Q138" s="255">
        <v>80652</v>
      </c>
      <c r="R138" s="66">
        <v>458</v>
      </c>
      <c r="S138" s="66">
        <f t="shared" si="40"/>
        <v>0</v>
      </c>
      <c r="T138" s="66">
        <v>6104</v>
      </c>
      <c r="U138" s="4" t="s">
        <v>1129</v>
      </c>
      <c r="V138" s="5">
        <f t="shared" si="31"/>
        <v>0.42013617700562389</v>
      </c>
      <c r="W138" s="5">
        <f t="shared" si="32"/>
        <v>2.6479577153341236E-2</v>
      </c>
      <c r="X138" s="5" t="str">
        <f t="shared" si="33"/>
        <v>FLOW</v>
      </c>
      <c r="Y138" s="72" t="str">
        <f t="shared" si="34"/>
        <v>NC</v>
      </c>
      <c r="Z138" s="72" t="s">
        <v>1129</v>
      </c>
      <c r="AA138" s="72" t="s">
        <v>1315</v>
      </c>
      <c r="AB138" s="304" t="s">
        <v>3023</v>
      </c>
      <c r="AC138" s="72"/>
      <c r="AD138" s="72" t="s">
        <v>3021</v>
      </c>
      <c r="AE138" s="308"/>
      <c r="AF138" s="309" t="s">
        <v>1797</v>
      </c>
      <c r="AG138" s="7" t="s">
        <v>1129</v>
      </c>
      <c r="AH138" s="72" t="s">
        <v>780</v>
      </c>
      <c r="AI138" s="7" t="s">
        <v>1129</v>
      </c>
      <c r="AJ138" s="7" t="s">
        <v>1129</v>
      </c>
      <c r="AK138" s="7" t="s">
        <v>1129</v>
      </c>
      <c r="AL138" s="7">
        <v>25314</v>
      </c>
      <c r="AM138" s="255">
        <v>80652</v>
      </c>
      <c r="AN138" s="258">
        <v>116</v>
      </c>
      <c r="AO138" s="306">
        <v>132</v>
      </c>
      <c r="AP138" s="306" t="str">
        <f t="shared" si="35"/>
        <v>FLOW</v>
      </c>
      <c r="AQ138" s="306"/>
      <c r="AR138" s="306"/>
      <c r="AS138" s="306"/>
      <c r="AT138" s="306"/>
      <c r="AU138" s="72" t="s">
        <v>943</v>
      </c>
      <c r="AV138" s="310" t="s">
        <v>1630</v>
      </c>
      <c r="AW138" s="304" t="s">
        <v>1727</v>
      </c>
      <c r="AX138" s="311">
        <v>45546</v>
      </c>
      <c r="AY138" s="72">
        <v>36</v>
      </c>
      <c r="AZ138" s="72" t="s">
        <v>1742</v>
      </c>
      <c r="BA138" s="7" t="s">
        <v>3512</v>
      </c>
      <c r="BB138" s="7"/>
      <c r="BC138" s="7"/>
      <c r="BD138" s="72"/>
      <c r="BE138" s="72"/>
      <c r="BF138" s="72"/>
      <c r="BG138" s="183"/>
      <c r="BH138" s="72"/>
      <c r="BI138" s="72"/>
      <c r="BJ138" s="72"/>
      <c r="BK138" s="72"/>
      <c r="BL138" s="72">
        <v>1</v>
      </c>
      <c r="BM138" s="72"/>
      <c r="BN138" s="72"/>
      <c r="BO138" s="72"/>
      <c r="BP138" s="72"/>
      <c r="BQ138" s="72"/>
      <c r="BR138" s="72"/>
      <c r="BS138" s="72"/>
      <c r="BT138" s="72"/>
      <c r="BU138" s="72"/>
      <c r="BV138" s="72"/>
      <c r="BW138" s="72"/>
      <c r="BX138" s="72"/>
      <c r="BY138" s="72"/>
      <c r="BZ138" s="72"/>
      <c r="CA138" s="72"/>
      <c r="CB138" s="72"/>
      <c r="CC138" s="72"/>
      <c r="CD138" s="72"/>
      <c r="CE138" s="72"/>
      <c r="CF138" s="72"/>
      <c r="CG138" s="72"/>
      <c r="CH138" s="72"/>
      <c r="CI138" s="72"/>
      <c r="CJ138" s="72"/>
      <c r="CK138" s="72"/>
      <c r="CL138" s="72"/>
      <c r="CM138" s="72"/>
      <c r="CN138" s="72"/>
      <c r="CO138" s="72"/>
      <c r="CP138" s="72"/>
      <c r="CQ138" s="72"/>
      <c r="CR138" s="72"/>
      <c r="CS138" s="72"/>
      <c r="CT138" s="72"/>
      <c r="CU138" s="72"/>
      <c r="CV138" s="72"/>
      <c r="CW138" s="72"/>
      <c r="CX138" s="72"/>
      <c r="CY138" s="72"/>
      <c r="CZ138" s="72"/>
      <c r="DA138" s="72"/>
      <c r="DB138" s="72"/>
      <c r="DC138" s="72"/>
      <c r="DD138" s="72"/>
      <c r="DE138" s="72"/>
      <c r="DF138" s="72"/>
      <c r="DG138" s="72"/>
      <c r="DH138" s="72"/>
      <c r="DI138" s="72"/>
      <c r="DJ138" s="72"/>
      <c r="DK138" s="72"/>
      <c r="DL138" s="72"/>
      <c r="DM138" s="72"/>
      <c r="DN138" s="72"/>
      <c r="DO138" s="72"/>
      <c r="DP138" s="72"/>
      <c r="DQ138" s="72"/>
      <c r="DR138" s="72"/>
      <c r="DS138" s="72"/>
      <c r="DT138" s="72"/>
      <c r="DU138" s="72"/>
      <c r="DV138" s="72"/>
      <c r="DW138" s="72"/>
      <c r="DX138" s="72"/>
      <c r="DY138" s="72"/>
      <c r="DZ138" s="72"/>
      <c r="EA138" s="72"/>
      <c r="EB138" s="72"/>
      <c r="EC138" s="72"/>
      <c r="ED138" s="72"/>
      <c r="EE138" s="72"/>
      <c r="EF138" s="72"/>
      <c r="EG138" s="72"/>
      <c r="EH138" s="72"/>
      <c r="EI138" s="72"/>
      <c r="EJ138" s="72"/>
      <c r="EK138" s="72"/>
      <c r="EL138" s="72"/>
      <c r="EM138" s="72"/>
      <c r="EN138" s="72"/>
      <c r="EO138" s="72"/>
      <c r="EP138" s="72"/>
      <c r="EQ138" s="72"/>
      <c r="ER138" s="312">
        <f t="shared" si="36"/>
        <v>1</v>
      </c>
      <c r="ES138" s="72">
        <f t="shared" si="37"/>
        <v>1</v>
      </c>
      <c r="ET138" s="72" t="s">
        <v>1116</v>
      </c>
      <c r="EU138" s="7" t="s">
        <v>2481</v>
      </c>
      <c r="EV138" s="7" t="s">
        <v>1110</v>
      </c>
      <c r="EW138" s="7" t="s">
        <v>1829</v>
      </c>
      <c r="EX138" s="183" t="s">
        <v>1830</v>
      </c>
      <c r="EY138" s="313">
        <v>46177</v>
      </c>
      <c r="EZ138" s="313"/>
      <c r="FA138" s="183"/>
      <c r="FB138" s="313"/>
      <c r="FC138" s="7"/>
      <c r="FD138" s="7" t="s">
        <v>3161</v>
      </c>
      <c r="FE138" s="7">
        <f t="shared" si="38"/>
        <v>5146</v>
      </c>
      <c r="FF138" s="72">
        <f t="shared" si="39"/>
        <v>24175</v>
      </c>
      <c r="FG138" t="s">
        <v>3515</v>
      </c>
    </row>
    <row r="139" spans="1:163" ht="17.25">
      <c r="A139" s="72">
        <v>457349311</v>
      </c>
      <c r="B139" s="304" t="s">
        <v>115</v>
      </c>
      <c r="C139" s="72"/>
      <c r="D139" s="72"/>
      <c r="E139" s="72"/>
      <c r="F139" s="72"/>
      <c r="G139" s="306"/>
      <c r="H139" s="306"/>
      <c r="I139" s="72">
        <v>6290</v>
      </c>
      <c r="J139" s="72">
        <v>18870</v>
      </c>
      <c r="K139" s="258">
        <f t="shared" si="29"/>
        <v>864</v>
      </c>
      <c r="L139" s="258">
        <f t="shared" si="30"/>
        <v>26319</v>
      </c>
      <c r="M139" s="315">
        <v>4</v>
      </c>
      <c r="N139" s="72" t="s">
        <v>1231</v>
      </c>
      <c r="O139" s="72" t="s">
        <v>1232</v>
      </c>
      <c r="P139" s="72" t="s">
        <v>113</v>
      </c>
      <c r="Q139" s="255">
        <v>80321</v>
      </c>
      <c r="R139" s="66">
        <v>864</v>
      </c>
      <c r="S139" s="66">
        <f t="shared" si="40"/>
        <v>0</v>
      </c>
      <c r="T139" s="66">
        <v>6277</v>
      </c>
      <c r="U139" s="4" t="s">
        <v>1493</v>
      </c>
      <c r="V139" s="5">
        <f t="shared" si="31"/>
        <v>0.35112851965674469</v>
      </c>
      <c r="W139" s="5">
        <f t="shared" si="32"/>
        <v>2.6370903592391033E-2</v>
      </c>
      <c r="X139" s="5" t="s">
        <v>1280</v>
      </c>
      <c r="Y139" s="72" t="str">
        <f t="shared" si="34"/>
        <v>PTP</v>
      </c>
      <c r="Z139" s="72" t="s">
        <v>1329</v>
      </c>
      <c r="AA139" s="72" t="s">
        <v>1329</v>
      </c>
      <c r="AB139" s="304"/>
      <c r="AC139" s="72">
        <v>20</v>
      </c>
      <c r="AD139" s="72" t="s">
        <v>3019</v>
      </c>
      <c r="AE139" s="308"/>
      <c r="AF139" s="309" t="s">
        <v>1797</v>
      </c>
      <c r="AG139" s="7" t="s">
        <v>1129</v>
      </c>
      <c r="AH139" s="72" t="s">
        <v>112</v>
      </c>
      <c r="AI139" s="7" t="s">
        <v>1129</v>
      </c>
      <c r="AJ139" s="7" t="s">
        <v>1129</v>
      </c>
      <c r="AK139" s="7" t="s">
        <v>1129</v>
      </c>
      <c r="AL139" s="7">
        <v>26011</v>
      </c>
      <c r="AM139" s="255">
        <v>80321</v>
      </c>
      <c r="AN139" s="258">
        <v>116</v>
      </c>
      <c r="AO139" s="306">
        <v>132</v>
      </c>
      <c r="AP139" s="306" t="str">
        <f t="shared" si="35"/>
        <v>FLOW</v>
      </c>
      <c r="AQ139" s="306"/>
      <c r="AR139" s="306"/>
      <c r="AS139" s="306"/>
      <c r="AT139" s="306"/>
      <c r="AU139" s="72" t="s">
        <v>943</v>
      </c>
      <c r="AV139" s="310" t="s">
        <v>116</v>
      </c>
      <c r="AW139" s="304" t="s">
        <v>117</v>
      </c>
      <c r="AX139" s="311">
        <v>45008</v>
      </c>
      <c r="AY139" s="72">
        <v>48</v>
      </c>
      <c r="AZ139" s="72" t="s">
        <v>1742</v>
      </c>
      <c r="BA139" s="7" t="s">
        <v>3513</v>
      </c>
      <c r="BB139" s="7"/>
      <c r="BC139" s="7"/>
      <c r="BD139" s="72"/>
      <c r="BE139" s="72"/>
      <c r="BF139" s="72"/>
      <c r="BG139" s="183"/>
      <c r="BH139" s="72"/>
      <c r="BI139" s="72"/>
      <c r="BJ139" s="72"/>
      <c r="BK139" s="72"/>
      <c r="BL139" s="72"/>
      <c r="BM139" s="72"/>
      <c r="BN139" s="72"/>
      <c r="BO139" s="72"/>
      <c r="BP139" s="72"/>
      <c r="BQ139" s="72"/>
      <c r="BR139" s="72"/>
      <c r="BS139" s="72"/>
      <c r="BT139" s="72"/>
      <c r="BU139" s="72"/>
      <c r="BV139" s="72"/>
      <c r="BW139" s="72"/>
      <c r="BX139" s="72">
        <v>1</v>
      </c>
      <c r="BY139" s="72"/>
      <c r="BZ139" s="72"/>
      <c r="CA139" s="72"/>
      <c r="CB139" s="72"/>
      <c r="CC139" s="72"/>
      <c r="CD139" s="72"/>
      <c r="CE139" s="72"/>
      <c r="CF139" s="72"/>
      <c r="CG139" s="72"/>
      <c r="CH139" s="72"/>
      <c r="CI139" s="72"/>
      <c r="CJ139" s="72"/>
      <c r="CK139" s="72"/>
      <c r="CL139" s="72"/>
      <c r="CM139" s="72"/>
      <c r="CN139" s="72"/>
      <c r="CO139" s="72"/>
      <c r="CP139" s="72"/>
      <c r="CQ139" s="72"/>
      <c r="CR139" s="72"/>
      <c r="CS139" s="72"/>
      <c r="CT139" s="72"/>
      <c r="CU139" s="72"/>
      <c r="CV139" s="72"/>
      <c r="CW139" s="72"/>
      <c r="CX139" s="72"/>
      <c r="CY139" s="72"/>
      <c r="CZ139" s="72"/>
      <c r="DA139" s="72"/>
      <c r="DB139" s="72"/>
      <c r="DC139" s="72"/>
      <c r="DD139" s="72"/>
      <c r="DE139" s="72"/>
      <c r="DF139" s="72"/>
      <c r="DG139" s="72"/>
      <c r="DH139" s="72"/>
      <c r="DI139" s="72"/>
      <c r="DJ139" s="72"/>
      <c r="DK139" s="72"/>
      <c r="DL139" s="72"/>
      <c r="DM139" s="72"/>
      <c r="DN139" s="72"/>
      <c r="DO139" s="72"/>
      <c r="DP139" s="72"/>
      <c r="DQ139" s="72"/>
      <c r="DR139" s="72"/>
      <c r="DS139" s="72"/>
      <c r="DT139" s="72"/>
      <c r="DU139" s="72"/>
      <c r="DV139" s="72"/>
      <c r="DW139" s="72"/>
      <c r="DX139" s="72"/>
      <c r="DY139" s="72"/>
      <c r="DZ139" s="72"/>
      <c r="EA139" s="72"/>
      <c r="EB139" s="72"/>
      <c r="EC139" s="72"/>
      <c r="ED139" s="72"/>
      <c r="EE139" s="72"/>
      <c r="EF139" s="72"/>
      <c r="EG139" s="72"/>
      <c r="EH139" s="72"/>
      <c r="EI139" s="72"/>
      <c r="EJ139" s="72"/>
      <c r="EK139" s="72"/>
      <c r="EL139" s="72"/>
      <c r="EM139" s="72"/>
      <c r="EN139" s="72"/>
      <c r="EO139" s="72"/>
      <c r="EP139" s="72"/>
      <c r="EQ139" s="72"/>
      <c r="ER139" s="312">
        <f t="shared" si="36"/>
        <v>1</v>
      </c>
      <c r="ES139" s="72">
        <f t="shared" si="37"/>
        <v>1</v>
      </c>
      <c r="ET139" s="72" t="s">
        <v>1121</v>
      </c>
      <c r="EU139" s="7" t="s">
        <v>2482</v>
      </c>
      <c r="EV139" s="7" t="s">
        <v>1110</v>
      </c>
      <c r="EW139" s="7" t="s">
        <v>1806</v>
      </c>
      <c r="EX139" s="183" t="s">
        <v>1883</v>
      </c>
      <c r="EY139" s="313">
        <v>46195</v>
      </c>
      <c r="EZ139" s="313"/>
      <c r="FA139" s="183"/>
      <c r="FB139" s="313"/>
      <c r="FC139" s="7"/>
      <c r="FD139" s="7" t="s">
        <v>3162</v>
      </c>
      <c r="FE139" s="7">
        <f t="shared" si="38"/>
        <v>864</v>
      </c>
      <c r="FF139" s="72">
        <f t="shared" si="39"/>
        <v>26319</v>
      </c>
      <c r="FG139" t="s">
        <v>3515</v>
      </c>
    </row>
    <row r="140" spans="1:163" ht="17.25">
      <c r="A140" s="72">
        <v>465175758</v>
      </c>
      <c r="B140" s="304" t="s">
        <v>1334</v>
      </c>
      <c r="C140" s="72" t="s">
        <v>1775</v>
      </c>
      <c r="D140" s="72" t="s">
        <v>1787</v>
      </c>
      <c r="E140" s="72">
        <f>3635+3647</f>
        <v>7282</v>
      </c>
      <c r="F140" s="72"/>
      <c r="G140" s="306"/>
      <c r="H140" s="306" t="s">
        <v>1141</v>
      </c>
      <c r="I140" s="72">
        <v>3143</v>
      </c>
      <c r="J140" s="72">
        <v>3143</v>
      </c>
      <c r="K140" s="258">
        <f t="shared" ref="K140:K146" si="41">IF((J140+R140)&lt;=I140+R140,(J140+R140),((I140-(I140*(M140+1)-(I140+J140)))+R140))</f>
        <v>3185</v>
      </c>
      <c r="L140" s="258">
        <f t="shared" si="30"/>
        <v>-945</v>
      </c>
      <c r="M140" s="307">
        <v>1</v>
      </c>
      <c r="N140" s="72" t="s">
        <v>1282</v>
      </c>
      <c r="O140" s="72" t="s">
        <v>1281</v>
      </c>
      <c r="P140" s="72" t="s">
        <v>203</v>
      </c>
      <c r="Q140" s="255">
        <v>78292</v>
      </c>
      <c r="R140" s="66">
        <v>42</v>
      </c>
      <c r="S140" s="66">
        <f t="shared" si="40"/>
        <v>450</v>
      </c>
      <c r="T140" s="66">
        <v>450</v>
      </c>
      <c r="U140" s="4" t="s">
        <v>1129</v>
      </c>
      <c r="V140" s="5">
        <f t="shared" si="31"/>
        <v>0.10881751558931971</v>
      </c>
      <c r="W140" s="5">
        <f t="shared" si="32"/>
        <v>4.284384982968399E-3</v>
      </c>
      <c r="X140" s="5" t="str">
        <f t="shared" si="33"/>
        <v>RB</v>
      </c>
      <c r="Y140" s="72" t="str">
        <f t="shared" si="34"/>
        <v>PAID</v>
      </c>
      <c r="Z140" s="72" t="s">
        <v>1129</v>
      </c>
      <c r="AA140" s="72" t="s">
        <v>1281</v>
      </c>
      <c r="AB140" s="304"/>
      <c r="AC140" s="72"/>
      <c r="AD140" s="72"/>
      <c r="AE140" s="308"/>
      <c r="AF140" s="309" t="s">
        <v>1129</v>
      </c>
      <c r="AG140" s="7" t="s">
        <v>1129</v>
      </c>
      <c r="AH140" s="72" t="s">
        <v>202</v>
      </c>
      <c r="AI140" s="7" t="s">
        <v>1129</v>
      </c>
      <c r="AJ140" s="7" t="s">
        <v>1129</v>
      </c>
      <c r="AK140" s="7" t="s">
        <v>1129</v>
      </c>
      <c r="AL140" s="7">
        <v>3635</v>
      </c>
      <c r="AM140" s="255">
        <v>78292</v>
      </c>
      <c r="AN140" s="258">
        <v>27</v>
      </c>
      <c r="AO140" s="306">
        <v>12</v>
      </c>
      <c r="AP140" s="306" t="str">
        <f t="shared" si="35"/>
        <v>STABLE</v>
      </c>
      <c r="AQ140" s="306"/>
      <c r="AR140" s="306"/>
      <c r="AS140" s="306"/>
      <c r="AT140" s="306"/>
      <c r="AU140" s="72" t="s">
        <v>1793</v>
      </c>
      <c r="AV140" s="310" t="s">
        <v>1335</v>
      </c>
      <c r="AW140" s="304" t="s">
        <v>1336</v>
      </c>
      <c r="AX140" s="311">
        <v>45666</v>
      </c>
      <c r="AY140" s="72">
        <v>48</v>
      </c>
      <c r="AZ140" s="72" t="s">
        <v>1742</v>
      </c>
      <c r="BA140" s="7" t="s">
        <v>3512</v>
      </c>
      <c r="BB140" s="7"/>
      <c r="BC140" s="7"/>
      <c r="BD140" s="72"/>
      <c r="BE140" s="72"/>
      <c r="BF140" s="72"/>
      <c r="BG140" s="183"/>
      <c r="BH140" s="72"/>
      <c r="BI140" s="72">
        <v>2</v>
      </c>
      <c r="BJ140" s="72"/>
      <c r="BK140" s="72"/>
      <c r="BL140" s="72"/>
      <c r="BM140" s="72"/>
      <c r="BN140" s="72"/>
      <c r="BO140" s="72"/>
      <c r="BP140" s="72"/>
      <c r="BQ140" s="72"/>
      <c r="BR140" s="72"/>
      <c r="BS140" s="72"/>
      <c r="BT140" s="72"/>
      <c r="BU140" s="72"/>
      <c r="BV140" s="72"/>
      <c r="BW140" s="72"/>
      <c r="BX140" s="72"/>
      <c r="BY140" s="72"/>
      <c r="BZ140" s="72"/>
      <c r="CA140" s="72"/>
      <c r="CB140" s="72"/>
      <c r="CC140" s="72"/>
      <c r="CD140" s="72"/>
      <c r="CE140" s="72"/>
      <c r="CF140" s="72"/>
      <c r="CG140" s="72"/>
      <c r="CH140" s="72"/>
      <c r="CI140" s="72"/>
      <c r="CJ140" s="72"/>
      <c r="CK140" s="72"/>
      <c r="CL140" s="72"/>
      <c r="CM140" s="72"/>
      <c r="CN140" s="72"/>
      <c r="CO140" s="72"/>
      <c r="CP140" s="72"/>
      <c r="CQ140" s="72"/>
      <c r="CR140" s="72"/>
      <c r="CS140" s="72"/>
      <c r="CT140" s="72"/>
      <c r="CU140" s="72"/>
      <c r="CV140" s="72"/>
      <c r="CW140" s="72"/>
      <c r="CX140" s="72"/>
      <c r="CY140" s="72"/>
      <c r="CZ140" s="72"/>
      <c r="DA140" s="72"/>
      <c r="DB140" s="72"/>
      <c r="DC140" s="72"/>
      <c r="DD140" s="72"/>
      <c r="DE140" s="72"/>
      <c r="DF140" s="72"/>
      <c r="DG140" s="72"/>
      <c r="DH140" s="72"/>
      <c r="DI140" s="72"/>
      <c r="DJ140" s="72"/>
      <c r="DK140" s="72"/>
      <c r="DL140" s="72"/>
      <c r="DM140" s="72"/>
      <c r="DN140" s="72"/>
      <c r="DO140" s="72"/>
      <c r="DP140" s="72"/>
      <c r="DQ140" s="72"/>
      <c r="DR140" s="72"/>
      <c r="DS140" s="72"/>
      <c r="DT140" s="72"/>
      <c r="DU140" s="72"/>
      <c r="DV140" s="72"/>
      <c r="DW140" s="72"/>
      <c r="DX140" s="72"/>
      <c r="DY140" s="72"/>
      <c r="DZ140" s="72"/>
      <c r="EA140" s="72"/>
      <c r="EB140" s="72"/>
      <c r="EC140" s="72"/>
      <c r="ED140" s="72"/>
      <c r="EE140" s="72"/>
      <c r="EF140" s="72"/>
      <c r="EG140" s="72"/>
      <c r="EH140" s="72"/>
      <c r="EI140" s="72"/>
      <c r="EJ140" s="72"/>
      <c r="EK140" s="72"/>
      <c r="EL140" s="72"/>
      <c r="EM140" s="72"/>
      <c r="EN140" s="72"/>
      <c r="EO140" s="72"/>
      <c r="EP140" s="72"/>
      <c r="EQ140" s="72"/>
      <c r="ER140" s="312">
        <f t="shared" si="36"/>
        <v>2</v>
      </c>
      <c r="ES140" s="72">
        <f t="shared" si="37"/>
        <v>1</v>
      </c>
      <c r="ET140" s="72" t="s">
        <v>1123</v>
      </c>
      <c r="EU140" s="7" t="s">
        <v>2483</v>
      </c>
      <c r="EV140" s="7" t="s">
        <v>1110</v>
      </c>
      <c r="EW140" s="7" t="s">
        <v>1820</v>
      </c>
      <c r="EX140" s="183" t="s">
        <v>1820</v>
      </c>
      <c r="EY140" s="313">
        <v>46176</v>
      </c>
      <c r="EZ140" s="313"/>
      <c r="FA140" s="183"/>
      <c r="FB140" s="313"/>
      <c r="FC140" s="7"/>
      <c r="FD140" s="7" t="s">
        <v>3163</v>
      </c>
      <c r="FE140" s="7">
        <f t="shared" si="38"/>
        <v>3185</v>
      </c>
      <c r="FF140" s="72">
        <f t="shared" si="39"/>
        <v>6337</v>
      </c>
      <c r="FG140" t="s">
        <v>3515</v>
      </c>
    </row>
    <row r="141" spans="1:163" ht="17.25">
      <c r="A141" s="72">
        <v>465804328</v>
      </c>
      <c r="B141" s="304" t="s">
        <v>1004</v>
      </c>
      <c r="C141" s="72"/>
      <c r="D141" s="72"/>
      <c r="E141" s="72"/>
      <c r="F141" s="72"/>
      <c r="G141" s="306"/>
      <c r="H141" s="306"/>
      <c r="I141" s="72">
        <v>5044</v>
      </c>
      <c r="J141" s="72">
        <v>4504</v>
      </c>
      <c r="K141" s="258">
        <f t="shared" si="41"/>
        <v>4642</v>
      </c>
      <c r="L141" s="258">
        <f t="shared" si="30"/>
        <v>9820</v>
      </c>
      <c r="M141" s="307">
        <v>1</v>
      </c>
      <c r="N141" s="72" t="s">
        <v>1231</v>
      </c>
      <c r="O141" s="72" t="s">
        <v>1232</v>
      </c>
      <c r="P141" s="72" t="s">
        <v>42</v>
      </c>
      <c r="Q141" s="255">
        <v>78173</v>
      </c>
      <c r="R141" s="66">
        <v>138</v>
      </c>
      <c r="S141" s="66">
        <f t="shared" si="40"/>
        <v>0</v>
      </c>
      <c r="T141" s="66">
        <v>2250</v>
      </c>
      <c r="U141" s="4" t="s">
        <v>1498</v>
      </c>
      <c r="V141" s="5">
        <f t="shared" si="31"/>
        <v>4.8670595673912291E-2</v>
      </c>
      <c r="W141" s="5">
        <f t="shared" si="32"/>
        <v>4.2778729279311896E-3</v>
      </c>
      <c r="X141" s="5" t="s">
        <v>1280</v>
      </c>
      <c r="Y141" s="72" t="str">
        <f t="shared" si="34"/>
        <v>PTP</v>
      </c>
      <c r="Z141" s="72" t="s">
        <v>1329</v>
      </c>
      <c r="AA141" s="72" t="s">
        <v>1329</v>
      </c>
      <c r="AB141" s="304"/>
      <c r="AC141" s="72">
        <v>22</v>
      </c>
      <c r="AD141" s="72" t="s">
        <v>3022</v>
      </c>
      <c r="AE141" s="308"/>
      <c r="AF141" s="309" t="s">
        <v>1129</v>
      </c>
      <c r="AG141" s="7" t="s">
        <v>1129</v>
      </c>
      <c r="AH141" s="72" t="s">
        <v>780</v>
      </c>
      <c r="AI141" s="7" t="s">
        <v>1129</v>
      </c>
      <c r="AJ141" s="7" t="s">
        <v>1129</v>
      </c>
      <c r="AK141" s="7" t="s">
        <v>1129</v>
      </c>
      <c r="AL141" s="7">
        <v>6892</v>
      </c>
      <c r="AM141" s="255">
        <v>78173</v>
      </c>
      <c r="AN141" s="258">
        <v>27</v>
      </c>
      <c r="AO141" s="306">
        <v>43</v>
      </c>
      <c r="AP141" s="306" t="str">
        <f t="shared" si="35"/>
        <v>FLOW</v>
      </c>
      <c r="AQ141" s="306"/>
      <c r="AR141" s="306"/>
      <c r="AS141" s="306"/>
      <c r="AT141" s="306"/>
      <c r="AU141" s="72" t="s">
        <v>1793</v>
      </c>
      <c r="AV141" s="310" t="s">
        <v>1072</v>
      </c>
      <c r="AW141" s="304" t="s">
        <v>298</v>
      </c>
      <c r="AX141" s="311">
        <v>45745</v>
      </c>
      <c r="AY141" s="72">
        <v>30</v>
      </c>
      <c r="AZ141" s="72" t="s">
        <v>1742</v>
      </c>
      <c r="BA141" s="7" t="s">
        <v>3512</v>
      </c>
      <c r="BB141" s="7"/>
      <c r="BC141" s="7"/>
      <c r="BD141" s="72"/>
      <c r="BE141" s="72"/>
      <c r="BF141" s="72"/>
      <c r="BG141" s="183"/>
      <c r="BH141" s="72"/>
      <c r="BI141" s="72"/>
      <c r="BJ141" s="72"/>
      <c r="BK141" s="72"/>
      <c r="BL141" s="72">
        <v>1</v>
      </c>
      <c r="BM141" s="72"/>
      <c r="BN141" s="72"/>
      <c r="BO141" s="72"/>
      <c r="BP141" s="72"/>
      <c r="BQ141" s="72"/>
      <c r="BR141" s="72"/>
      <c r="BS141" s="72"/>
      <c r="BT141" s="72"/>
      <c r="BU141" s="72"/>
      <c r="BV141" s="72"/>
      <c r="BW141" s="72"/>
      <c r="BX141" s="72"/>
      <c r="BY141" s="72"/>
      <c r="BZ141" s="72"/>
      <c r="CA141" s="72"/>
      <c r="CB141" s="72"/>
      <c r="CC141" s="72"/>
      <c r="CD141" s="72"/>
      <c r="CE141" s="72"/>
      <c r="CF141" s="72"/>
      <c r="CG141" s="72"/>
      <c r="CH141" s="72"/>
      <c r="CI141" s="72"/>
      <c r="CJ141" s="72"/>
      <c r="CK141" s="72"/>
      <c r="CL141" s="72"/>
      <c r="CM141" s="72"/>
      <c r="CN141" s="72"/>
      <c r="CO141" s="72"/>
      <c r="CP141" s="72"/>
      <c r="CQ141" s="72"/>
      <c r="CR141" s="72"/>
      <c r="CS141" s="72"/>
      <c r="CT141" s="72"/>
      <c r="CU141" s="72"/>
      <c r="CV141" s="72"/>
      <c r="CW141" s="72"/>
      <c r="CX141" s="72"/>
      <c r="CY141" s="72"/>
      <c r="CZ141" s="72"/>
      <c r="DA141" s="72"/>
      <c r="DB141" s="72"/>
      <c r="DC141" s="72"/>
      <c r="DD141" s="72"/>
      <c r="DE141" s="72"/>
      <c r="DF141" s="72"/>
      <c r="DG141" s="72"/>
      <c r="DH141" s="72"/>
      <c r="DI141" s="72"/>
      <c r="DJ141" s="72"/>
      <c r="DK141" s="72"/>
      <c r="DL141" s="72"/>
      <c r="DM141" s="72"/>
      <c r="DN141" s="72"/>
      <c r="DO141" s="72"/>
      <c r="DP141" s="72"/>
      <c r="DQ141" s="72"/>
      <c r="DR141" s="72"/>
      <c r="DS141" s="72"/>
      <c r="DT141" s="72"/>
      <c r="DU141" s="72"/>
      <c r="DV141" s="72"/>
      <c r="DW141" s="72"/>
      <c r="DX141" s="72"/>
      <c r="DY141" s="72"/>
      <c r="DZ141" s="72"/>
      <c r="EA141" s="72"/>
      <c r="EB141" s="72"/>
      <c r="EC141" s="72"/>
      <c r="ED141" s="72"/>
      <c r="EE141" s="72"/>
      <c r="EF141" s="72"/>
      <c r="EG141" s="72"/>
      <c r="EH141" s="72"/>
      <c r="EI141" s="72"/>
      <c r="EJ141" s="72"/>
      <c r="EK141" s="72"/>
      <c r="EL141" s="72"/>
      <c r="EM141" s="72"/>
      <c r="EN141" s="72"/>
      <c r="EO141" s="72"/>
      <c r="EP141" s="72"/>
      <c r="EQ141" s="72"/>
      <c r="ER141" s="312">
        <f t="shared" si="36"/>
        <v>1</v>
      </c>
      <c r="ES141" s="72">
        <f t="shared" si="37"/>
        <v>1</v>
      </c>
      <c r="ET141" s="72" t="s">
        <v>1116</v>
      </c>
      <c r="EU141" s="7" t="s">
        <v>2484</v>
      </c>
      <c r="EV141" s="7" t="s">
        <v>1110</v>
      </c>
      <c r="EW141" s="7" t="s">
        <v>1801</v>
      </c>
      <c r="EX141" s="183" t="s">
        <v>1884</v>
      </c>
      <c r="EY141" s="313">
        <v>46177</v>
      </c>
      <c r="EZ141" s="313"/>
      <c r="FA141" s="183"/>
      <c r="FB141" s="313"/>
      <c r="FC141" s="7"/>
      <c r="FD141" s="7" t="s">
        <v>3164</v>
      </c>
      <c r="FE141" s="7">
        <f t="shared" si="38"/>
        <v>4642</v>
      </c>
      <c r="FF141" s="72">
        <f t="shared" si="39"/>
        <v>9820</v>
      </c>
      <c r="FG141" t="s">
        <v>3515</v>
      </c>
    </row>
    <row r="142" spans="1:163" ht="17.25">
      <c r="A142" s="72">
        <v>461700090</v>
      </c>
      <c r="B142" s="304" t="s">
        <v>918</v>
      </c>
      <c r="C142" s="72" t="s">
        <v>1775</v>
      </c>
      <c r="D142" s="72" t="s">
        <v>3498</v>
      </c>
      <c r="E142" s="72">
        <v>4330</v>
      </c>
      <c r="F142" s="72"/>
      <c r="G142" s="306"/>
      <c r="H142" s="306"/>
      <c r="I142" s="72">
        <v>4217</v>
      </c>
      <c r="J142" s="72">
        <v>4073</v>
      </c>
      <c r="K142" s="258">
        <f t="shared" si="41"/>
        <v>4186</v>
      </c>
      <c r="L142" s="258">
        <f t="shared" si="30"/>
        <v>4178</v>
      </c>
      <c r="M142" s="307">
        <v>1</v>
      </c>
      <c r="N142" s="72" t="s">
        <v>1280</v>
      </c>
      <c r="O142" s="72" t="s">
        <v>1281</v>
      </c>
      <c r="P142" s="72" t="s">
        <v>333</v>
      </c>
      <c r="Q142" s="255">
        <v>78169</v>
      </c>
      <c r="R142" s="66">
        <v>113</v>
      </c>
      <c r="S142" s="66">
        <f t="shared" si="40"/>
        <v>0</v>
      </c>
      <c r="T142" s="66">
        <v>6294</v>
      </c>
      <c r="U142" s="4" t="s">
        <v>1493</v>
      </c>
      <c r="V142" s="5">
        <f t="shared" si="31"/>
        <v>4.4651674327256259E-2</v>
      </c>
      <c r="W142" s="5">
        <f t="shared" si="32"/>
        <v>4.2776540353248963E-3</v>
      </c>
      <c r="X142" s="5" t="str">
        <f t="shared" si="33"/>
        <v>STABLE</v>
      </c>
      <c r="Y142" s="72" t="str">
        <f t="shared" si="34"/>
        <v>PAID</v>
      </c>
      <c r="Z142" s="72" t="s">
        <v>1329</v>
      </c>
      <c r="AA142" s="72" t="s">
        <v>1281</v>
      </c>
      <c r="AB142" s="304"/>
      <c r="AC142" s="72"/>
      <c r="AD142" s="72" t="s">
        <v>3019</v>
      </c>
      <c r="AE142" s="308"/>
      <c r="AF142" s="309" t="s">
        <v>1129</v>
      </c>
      <c r="AG142" s="7" t="s">
        <v>1129</v>
      </c>
      <c r="AH142" s="72" t="s">
        <v>908</v>
      </c>
      <c r="AI142" s="7" t="s">
        <v>1129</v>
      </c>
      <c r="AJ142" s="7" t="s">
        <v>1129</v>
      </c>
      <c r="AK142" s="7" t="s">
        <v>1129</v>
      </c>
      <c r="AL142" s="7">
        <v>10480</v>
      </c>
      <c r="AM142" s="255">
        <v>78169</v>
      </c>
      <c r="AN142" s="258">
        <v>27</v>
      </c>
      <c r="AO142" s="306">
        <v>12</v>
      </c>
      <c r="AP142" s="306" t="str">
        <f t="shared" si="35"/>
        <v>STABLE</v>
      </c>
      <c r="AQ142" s="306"/>
      <c r="AR142" s="306"/>
      <c r="AS142" s="306"/>
      <c r="AT142" s="306"/>
      <c r="AU142" s="72" t="s">
        <v>1793</v>
      </c>
      <c r="AV142" s="310" t="s">
        <v>919</v>
      </c>
      <c r="AW142" s="304" t="s">
        <v>920</v>
      </c>
      <c r="AX142" s="311">
        <v>45320</v>
      </c>
      <c r="AY142" s="72">
        <v>48</v>
      </c>
      <c r="AZ142" s="72" t="s">
        <v>1742</v>
      </c>
      <c r="BA142" s="7" t="s">
        <v>3513</v>
      </c>
      <c r="BB142" s="7"/>
      <c r="BC142" s="7"/>
      <c r="BD142" s="72"/>
      <c r="BE142" s="72"/>
      <c r="BF142" s="72"/>
      <c r="BG142" s="183"/>
      <c r="BH142" s="72"/>
      <c r="BI142" s="72"/>
      <c r="BJ142" s="72"/>
      <c r="BK142" s="72"/>
      <c r="BL142" s="72">
        <v>1</v>
      </c>
      <c r="BM142" s="72"/>
      <c r="BN142" s="72"/>
      <c r="BO142" s="72"/>
      <c r="BP142" s="72"/>
      <c r="BQ142" s="72"/>
      <c r="BR142" s="72"/>
      <c r="BS142" s="72"/>
      <c r="BT142" s="72"/>
      <c r="BU142" s="72"/>
      <c r="BV142" s="72"/>
      <c r="BW142" s="72"/>
      <c r="BX142" s="72"/>
      <c r="BY142" s="72"/>
      <c r="BZ142" s="72"/>
      <c r="CA142" s="72"/>
      <c r="CB142" s="72"/>
      <c r="CC142" s="72"/>
      <c r="CD142" s="72"/>
      <c r="CE142" s="72"/>
      <c r="CF142" s="72"/>
      <c r="CG142" s="72"/>
      <c r="CH142" s="72"/>
      <c r="CI142" s="72"/>
      <c r="CJ142" s="72"/>
      <c r="CK142" s="72"/>
      <c r="CL142" s="72"/>
      <c r="CM142" s="72"/>
      <c r="CN142" s="72"/>
      <c r="CO142" s="72"/>
      <c r="CP142" s="72"/>
      <c r="CQ142" s="72"/>
      <c r="CR142" s="72"/>
      <c r="CS142" s="72">
        <v>2</v>
      </c>
      <c r="CT142" s="72"/>
      <c r="CU142" s="72"/>
      <c r="CV142" s="72"/>
      <c r="CW142" s="72"/>
      <c r="CX142" s="72"/>
      <c r="CY142" s="72"/>
      <c r="CZ142" s="72"/>
      <c r="DA142" s="72"/>
      <c r="DB142" s="72"/>
      <c r="DC142" s="72"/>
      <c r="DD142" s="72"/>
      <c r="DE142" s="72"/>
      <c r="DF142" s="72"/>
      <c r="DG142" s="72"/>
      <c r="DH142" s="72"/>
      <c r="DI142" s="72"/>
      <c r="DJ142" s="72"/>
      <c r="DK142" s="72"/>
      <c r="DL142" s="72"/>
      <c r="DM142" s="72"/>
      <c r="DN142" s="72"/>
      <c r="DO142" s="72"/>
      <c r="DP142" s="72"/>
      <c r="DQ142" s="72"/>
      <c r="DR142" s="72"/>
      <c r="DS142" s="72"/>
      <c r="DT142" s="72"/>
      <c r="DU142" s="72"/>
      <c r="DV142" s="72"/>
      <c r="DW142" s="72"/>
      <c r="DX142" s="72"/>
      <c r="DY142" s="72"/>
      <c r="DZ142" s="72"/>
      <c r="EA142" s="72"/>
      <c r="EB142" s="72"/>
      <c r="EC142" s="72"/>
      <c r="ED142" s="72"/>
      <c r="EE142" s="72"/>
      <c r="EF142" s="72"/>
      <c r="EG142" s="72"/>
      <c r="EH142" s="72"/>
      <c r="EI142" s="72"/>
      <c r="EJ142" s="72"/>
      <c r="EK142" s="72"/>
      <c r="EL142" s="72"/>
      <c r="EM142" s="72"/>
      <c r="EN142" s="72"/>
      <c r="EO142" s="72"/>
      <c r="EP142" s="72"/>
      <c r="EQ142" s="72"/>
      <c r="ER142" s="312">
        <f t="shared" si="36"/>
        <v>3</v>
      </c>
      <c r="ES142" s="72">
        <f t="shared" si="37"/>
        <v>1</v>
      </c>
      <c r="ET142" s="72" t="s">
        <v>1125</v>
      </c>
      <c r="EU142" s="7" t="s">
        <v>2485</v>
      </c>
      <c r="EV142" s="7" t="s">
        <v>1110</v>
      </c>
      <c r="EW142" s="7" t="s">
        <v>1803</v>
      </c>
      <c r="EX142" s="183" t="s">
        <v>1809</v>
      </c>
      <c r="EY142" s="313">
        <v>46177</v>
      </c>
      <c r="EZ142" s="313"/>
      <c r="FA142" s="183"/>
      <c r="FB142" s="313"/>
      <c r="FC142" s="7"/>
      <c r="FD142" s="7" t="s">
        <v>3044</v>
      </c>
      <c r="FE142" s="7">
        <f t="shared" si="38"/>
        <v>4186</v>
      </c>
      <c r="FF142" s="72">
        <f t="shared" si="39"/>
        <v>8508</v>
      </c>
      <c r="FG142" t="s">
        <v>3515</v>
      </c>
    </row>
    <row r="143" spans="1:163" ht="17.25">
      <c r="A143" s="72">
        <v>465368631</v>
      </c>
      <c r="B143" s="304" t="s">
        <v>593</v>
      </c>
      <c r="C143" s="72"/>
      <c r="D143" s="72"/>
      <c r="E143" s="72"/>
      <c r="F143" s="72"/>
      <c r="G143" s="306"/>
      <c r="H143" s="306"/>
      <c r="I143" s="72">
        <v>4299</v>
      </c>
      <c r="J143" s="72">
        <v>4179</v>
      </c>
      <c r="K143" s="258">
        <f t="shared" si="41"/>
        <v>4297</v>
      </c>
      <c r="L143" s="258">
        <f t="shared" si="30"/>
        <v>8717</v>
      </c>
      <c r="M143" s="307">
        <v>1</v>
      </c>
      <c r="N143" s="72" t="s">
        <v>1231</v>
      </c>
      <c r="O143" s="72" t="s">
        <v>1232</v>
      </c>
      <c r="P143" s="72" t="s">
        <v>230</v>
      </c>
      <c r="Q143" s="255">
        <v>77955</v>
      </c>
      <c r="R143" s="66">
        <v>118</v>
      </c>
      <c r="S143" s="66">
        <f t="shared" si="40"/>
        <v>0</v>
      </c>
      <c r="T143" s="66">
        <v>1800</v>
      </c>
      <c r="U143" s="4" t="s">
        <v>1492</v>
      </c>
      <c r="V143" s="5">
        <f t="shared" si="31"/>
        <v>8.5615390865367708E-2</v>
      </c>
      <c r="W143" s="5">
        <f t="shared" si="32"/>
        <v>4.2659432808882332E-3</v>
      </c>
      <c r="X143" s="5" t="s">
        <v>1280</v>
      </c>
      <c r="Y143" s="72" t="str">
        <f t="shared" si="34"/>
        <v>PTP</v>
      </c>
      <c r="Z143" s="72" t="s">
        <v>1329</v>
      </c>
      <c r="AA143" s="72" t="s">
        <v>1329</v>
      </c>
      <c r="AB143" s="304"/>
      <c r="AC143" s="72">
        <v>25</v>
      </c>
      <c r="AD143" s="72"/>
      <c r="AE143" s="308"/>
      <c r="AF143" s="309" t="s">
        <v>1129</v>
      </c>
      <c r="AG143" s="7" t="s">
        <v>1129</v>
      </c>
      <c r="AH143" s="72" t="s">
        <v>584</v>
      </c>
      <c r="AI143" s="7" t="s">
        <v>1129</v>
      </c>
      <c r="AJ143" s="7" t="s">
        <v>1129</v>
      </c>
      <c r="AK143" s="7" t="s">
        <v>1129</v>
      </c>
      <c r="AL143" s="7">
        <v>6097</v>
      </c>
      <c r="AM143" s="255">
        <v>77955</v>
      </c>
      <c r="AN143" s="258">
        <v>27</v>
      </c>
      <c r="AO143" s="306">
        <v>43</v>
      </c>
      <c r="AP143" s="306" t="str">
        <f t="shared" si="35"/>
        <v>FLOW</v>
      </c>
      <c r="AQ143" s="306"/>
      <c r="AR143" s="306"/>
      <c r="AS143" s="306"/>
      <c r="AT143" s="306"/>
      <c r="AU143" s="72" t="s">
        <v>1793</v>
      </c>
      <c r="AV143" s="310" t="s">
        <v>594</v>
      </c>
      <c r="AW143" s="304" t="s">
        <v>177</v>
      </c>
      <c r="AX143" s="311">
        <v>45687</v>
      </c>
      <c r="AY143" s="72">
        <v>36</v>
      </c>
      <c r="AZ143" s="72" t="s">
        <v>1742</v>
      </c>
      <c r="BA143" s="7" t="s">
        <v>3513</v>
      </c>
      <c r="BB143" s="7"/>
      <c r="BC143" s="7"/>
      <c r="BD143" s="72"/>
      <c r="BE143" s="72"/>
      <c r="BF143" s="72"/>
      <c r="BG143" s="183"/>
      <c r="BH143" s="72"/>
      <c r="BI143" s="72"/>
      <c r="BJ143" s="72"/>
      <c r="BK143" s="72"/>
      <c r="BL143" s="72">
        <v>1</v>
      </c>
      <c r="BM143" s="72"/>
      <c r="BN143" s="72"/>
      <c r="BO143" s="72"/>
      <c r="BP143" s="72"/>
      <c r="BQ143" s="72"/>
      <c r="BR143" s="72"/>
      <c r="BS143" s="72"/>
      <c r="BT143" s="72"/>
      <c r="BU143" s="72"/>
      <c r="BV143" s="72"/>
      <c r="BW143" s="72"/>
      <c r="BX143" s="72"/>
      <c r="BY143" s="72"/>
      <c r="BZ143" s="72"/>
      <c r="CA143" s="72"/>
      <c r="CB143" s="72"/>
      <c r="CC143" s="72"/>
      <c r="CD143" s="72"/>
      <c r="CE143" s="72"/>
      <c r="CF143" s="72"/>
      <c r="CG143" s="72"/>
      <c r="CH143" s="72"/>
      <c r="CI143" s="72"/>
      <c r="CJ143" s="72"/>
      <c r="CK143" s="72"/>
      <c r="CL143" s="72"/>
      <c r="CM143" s="72"/>
      <c r="CN143" s="72"/>
      <c r="CO143" s="72"/>
      <c r="CP143" s="72"/>
      <c r="CQ143" s="72"/>
      <c r="CR143" s="72"/>
      <c r="CS143" s="72"/>
      <c r="CT143" s="72"/>
      <c r="CU143" s="72"/>
      <c r="CV143" s="72"/>
      <c r="CW143" s="72"/>
      <c r="CX143" s="72"/>
      <c r="CY143" s="72"/>
      <c r="CZ143" s="72"/>
      <c r="DA143" s="72"/>
      <c r="DB143" s="72"/>
      <c r="DC143" s="72"/>
      <c r="DD143" s="72"/>
      <c r="DE143" s="72">
        <v>1</v>
      </c>
      <c r="DF143" s="72"/>
      <c r="DG143" s="72"/>
      <c r="DH143" s="72"/>
      <c r="DI143" s="72"/>
      <c r="DJ143" s="72"/>
      <c r="DK143" s="72"/>
      <c r="DL143" s="72"/>
      <c r="DM143" s="72"/>
      <c r="DN143" s="72"/>
      <c r="DO143" s="72"/>
      <c r="DP143" s="72"/>
      <c r="DQ143" s="72"/>
      <c r="DR143" s="72"/>
      <c r="DS143" s="72"/>
      <c r="DT143" s="72"/>
      <c r="DU143" s="72"/>
      <c r="DV143" s="72"/>
      <c r="DW143" s="72"/>
      <c r="DX143" s="72"/>
      <c r="DY143" s="72"/>
      <c r="DZ143" s="72"/>
      <c r="EA143" s="72"/>
      <c r="EB143" s="72"/>
      <c r="EC143" s="72"/>
      <c r="ED143" s="72"/>
      <c r="EE143" s="72"/>
      <c r="EF143" s="72"/>
      <c r="EG143" s="72"/>
      <c r="EH143" s="72"/>
      <c r="EI143" s="72"/>
      <c r="EJ143" s="72"/>
      <c r="EK143" s="72"/>
      <c r="EL143" s="72"/>
      <c r="EM143" s="72"/>
      <c r="EN143" s="72"/>
      <c r="EO143" s="72"/>
      <c r="EP143" s="72"/>
      <c r="EQ143" s="72"/>
      <c r="ER143" s="312">
        <f t="shared" si="36"/>
        <v>2</v>
      </c>
      <c r="ES143" s="72">
        <f t="shared" si="37"/>
        <v>1</v>
      </c>
      <c r="ET143" s="72" t="s">
        <v>1111</v>
      </c>
      <c r="EU143" s="7" t="s">
        <v>2486</v>
      </c>
      <c r="EV143" s="7" t="s">
        <v>1110</v>
      </c>
      <c r="EW143" s="7" t="s">
        <v>1806</v>
      </c>
      <c r="EX143" s="183" t="s">
        <v>1815</v>
      </c>
      <c r="EY143" s="313">
        <v>46188</v>
      </c>
      <c r="EZ143" s="313"/>
      <c r="FA143" s="183"/>
      <c r="FB143" s="313"/>
      <c r="FC143" s="7"/>
      <c r="FD143" s="7" t="s">
        <v>3165</v>
      </c>
      <c r="FE143" s="7">
        <f t="shared" si="38"/>
        <v>4297</v>
      </c>
      <c r="FF143" s="72">
        <f t="shared" si="39"/>
        <v>8717</v>
      </c>
      <c r="FG143" t="s">
        <v>3515</v>
      </c>
    </row>
    <row r="144" spans="1:163" ht="17.25">
      <c r="A144" s="72">
        <v>464631832</v>
      </c>
      <c r="B144" s="304" t="s">
        <v>275</v>
      </c>
      <c r="C144" s="72" t="s">
        <v>1775</v>
      </c>
      <c r="D144" s="72" t="s">
        <v>1795</v>
      </c>
      <c r="E144" s="72">
        <f>5160+5163</f>
        <v>10323</v>
      </c>
      <c r="F144" s="72"/>
      <c r="G144" s="306"/>
      <c r="H144" s="306"/>
      <c r="I144" s="72">
        <v>4497</v>
      </c>
      <c r="J144" s="72">
        <v>8798</v>
      </c>
      <c r="K144" s="258">
        <f t="shared" si="41"/>
        <v>4596</v>
      </c>
      <c r="L144" s="258">
        <f t="shared" si="30"/>
        <v>3097</v>
      </c>
      <c r="M144" s="315">
        <v>2</v>
      </c>
      <c r="N144" s="72" t="s">
        <v>1282</v>
      </c>
      <c r="O144" s="72" t="s">
        <v>1281</v>
      </c>
      <c r="P144" s="72" t="s">
        <v>18</v>
      </c>
      <c r="Q144" s="255">
        <v>77849</v>
      </c>
      <c r="R144" s="66">
        <v>295</v>
      </c>
      <c r="S144" s="66">
        <f t="shared" si="40"/>
        <v>0</v>
      </c>
      <c r="T144" s="66">
        <v>2694.77</v>
      </c>
      <c r="U144" s="4" t="s">
        <v>1277</v>
      </c>
      <c r="V144" s="5">
        <f t="shared" si="31"/>
        <v>0.13801587286250599</v>
      </c>
      <c r="W144" s="5">
        <f t="shared" si="32"/>
        <v>1.7236654735006518E-2</v>
      </c>
      <c r="X144" s="5" t="str">
        <f t="shared" si="33"/>
        <v>RB</v>
      </c>
      <c r="Y144" s="72" t="str">
        <f t="shared" si="34"/>
        <v>PAID</v>
      </c>
      <c r="Z144" s="72" t="s">
        <v>1281</v>
      </c>
      <c r="AA144" s="72" t="s">
        <v>1281</v>
      </c>
      <c r="AB144" s="304"/>
      <c r="AC144" s="72"/>
      <c r="AD144" s="72" t="s">
        <v>3022</v>
      </c>
      <c r="AE144" s="308"/>
      <c r="AF144" s="309" t="s">
        <v>1129</v>
      </c>
      <c r="AG144" s="7" t="s">
        <v>1129</v>
      </c>
      <c r="AH144" s="72" t="s">
        <v>265</v>
      </c>
      <c r="AI144" s="7" t="s">
        <v>1129</v>
      </c>
      <c r="AJ144" s="7" t="s">
        <v>1129</v>
      </c>
      <c r="AK144" s="7" t="s">
        <v>1129</v>
      </c>
      <c r="AL144" s="7">
        <v>11787.77</v>
      </c>
      <c r="AM144" s="255">
        <v>77849</v>
      </c>
      <c r="AN144" s="258">
        <v>57</v>
      </c>
      <c r="AO144" s="306">
        <v>12</v>
      </c>
      <c r="AP144" s="306" t="str">
        <f t="shared" si="35"/>
        <v>STABLE</v>
      </c>
      <c r="AQ144" s="306"/>
      <c r="AR144" s="306"/>
      <c r="AS144" s="306"/>
      <c r="AT144" s="306"/>
      <c r="AU144" s="72" t="s">
        <v>1793</v>
      </c>
      <c r="AV144" s="310" t="s">
        <v>276</v>
      </c>
      <c r="AW144" s="304" t="s">
        <v>277</v>
      </c>
      <c r="AX144" s="311">
        <v>45606</v>
      </c>
      <c r="AY144" s="72">
        <v>36</v>
      </c>
      <c r="AZ144" s="72" t="s">
        <v>1742</v>
      </c>
      <c r="BA144" s="7" t="s">
        <v>3512</v>
      </c>
      <c r="BB144" s="7"/>
      <c r="BC144" s="7"/>
      <c r="BD144" s="72"/>
      <c r="BE144" s="72"/>
      <c r="BF144" s="72"/>
      <c r="BG144" s="183"/>
      <c r="BH144" s="72"/>
      <c r="BI144" s="72"/>
      <c r="BJ144" s="72"/>
      <c r="BK144" s="72"/>
      <c r="BL144" s="72"/>
      <c r="BM144" s="72"/>
      <c r="BN144" s="72"/>
      <c r="BO144" s="72">
        <v>1</v>
      </c>
      <c r="BP144" s="72"/>
      <c r="BQ144" s="72"/>
      <c r="BR144" s="72"/>
      <c r="BS144" s="72"/>
      <c r="BT144" s="72"/>
      <c r="BU144" s="72"/>
      <c r="BV144" s="72"/>
      <c r="BW144" s="72"/>
      <c r="BX144" s="72"/>
      <c r="BY144" s="72"/>
      <c r="BZ144" s="72"/>
      <c r="CA144" s="72"/>
      <c r="CB144" s="72"/>
      <c r="CC144" s="72"/>
      <c r="CD144" s="72"/>
      <c r="CE144" s="72"/>
      <c r="CF144" s="72"/>
      <c r="CG144" s="72"/>
      <c r="CH144" s="72"/>
      <c r="CI144" s="72"/>
      <c r="CJ144" s="72"/>
      <c r="CK144" s="72"/>
      <c r="CL144" s="72"/>
      <c r="CM144" s="72"/>
      <c r="CN144" s="72"/>
      <c r="CO144" s="72"/>
      <c r="CP144" s="72"/>
      <c r="CQ144" s="72"/>
      <c r="CR144" s="72"/>
      <c r="CS144" s="72"/>
      <c r="CT144" s="72"/>
      <c r="CU144" s="72"/>
      <c r="CV144" s="72"/>
      <c r="CW144" s="72"/>
      <c r="CX144" s="72"/>
      <c r="CY144" s="72"/>
      <c r="CZ144" s="72"/>
      <c r="DA144" s="72"/>
      <c r="DB144" s="72"/>
      <c r="DC144" s="72"/>
      <c r="DD144" s="72"/>
      <c r="DE144" s="72"/>
      <c r="DF144" s="72"/>
      <c r="DG144" s="72"/>
      <c r="DH144" s="72"/>
      <c r="DI144" s="72"/>
      <c r="DJ144" s="72"/>
      <c r="DK144" s="72"/>
      <c r="DL144" s="72"/>
      <c r="DM144" s="72"/>
      <c r="DN144" s="72"/>
      <c r="DO144" s="72"/>
      <c r="DP144" s="72"/>
      <c r="DQ144" s="72"/>
      <c r="DR144" s="72"/>
      <c r="DS144" s="72"/>
      <c r="DT144" s="72"/>
      <c r="DU144" s="72"/>
      <c r="DV144" s="72"/>
      <c r="DW144" s="72"/>
      <c r="DX144" s="72"/>
      <c r="DY144" s="72"/>
      <c r="DZ144" s="72"/>
      <c r="EA144" s="72"/>
      <c r="EB144" s="72"/>
      <c r="EC144" s="72"/>
      <c r="ED144" s="72"/>
      <c r="EE144" s="72"/>
      <c r="EF144" s="72"/>
      <c r="EG144" s="72"/>
      <c r="EH144" s="72"/>
      <c r="EI144" s="72"/>
      <c r="EJ144" s="72"/>
      <c r="EK144" s="72"/>
      <c r="EL144" s="72"/>
      <c r="EM144" s="72"/>
      <c r="EN144" s="72"/>
      <c r="EO144" s="72"/>
      <c r="EP144" s="72"/>
      <c r="EQ144" s="72"/>
      <c r="ER144" s="312">
        <f t="shared" si="36"/>
        <v>1</v>
      </c>
      <c r="ES144" s="72">
        <f t="shared" si="37"/>
        <v>1</v>
      </c>
      <c r="ET144" s="72" t="s">
        <v>1113</v>
      </c>
      <c r="EU144" s="7" t="s">
        <v>2487</v>
      </c>
      <c r="EV144" s="7" t="s">
        <v>1110</v>
      </c>
      <c r="EW144" s="7" t="s">
        <v>1801</v>
      </c>
      <c r="EX144" s="183" t="s">
        <v>1885</v>
      </c>
      <c r="EY144" s="313">
        <v>46178</v>
      </c>
      <c r="EZ144" s="313"/>
      <c r="FA144" s="183"/>
      <c r="FB144" s="313"/>
      <c r="FC144" s="7"/>
      <c r="FD144" s="7" t="s">
        <v>3166</v>
      </c>
      <c r="FE144" s="7">
        <f t="shared" si="38"/>
        <v>4596</v>
      </c>
      <c r="FF144" s="72">
        <f t="shared" si="39"/>
        <v>13420</v>
      </c>
      <c r="FG144" t="s">
        <v>3515</v>
      </c>
    </row>
    <row r="145" spans="1:163" ht="17.25">
      <c r="A145" s="72">
        <v>466063242</v>
      </c>
      <c r="B145" s="304" t="s">
        <v>2126</v>
      </c>
      <c r="C145" s="72"/>
      <c r="D145" s="72"/>
      <c r="E145" s="72"/>
      <c r="F145" s="72"/>
      <c r="G145" s="306"/>
      <c r="H145" s="306"/>
      <c r="I145" s="72">
        <v>3849</v>
      </c>
      <c r="J145" s="72">
        <v>3849</v>
      </c>
      <c r="K145" s="258">
        <f t="shared" si="41"/>
        <v>3849</v>
      </c>
      <c r="L145" s="258">
        <f t="shared" si="30"/>
        <v>7765</v>
      </c>
      <c r="M145" s="307">
        <v>1</v>
      </c>
      <c r="N145" s="72" t="s">
        <v>1231</v>
      </c>
      <c r="O145" s="72" t="s">
        <v>1232</v>
      </c>
      <c r="P145" s="72" t="s">
        <v>49</v>
      </c>
      <c r="Q145" s="255">
        <v>77403</v>
      </c>
      <c r="R145" s="66">
        <v>0</v>
      </c>
      <c r="S145" s="66">
        <f t="shared" si="40"/>
        <v>0</v>
      </c>
      <c r="T145" s="66">
        <v>450</v>
      </c>
      <c r="U145" s="4" t="s">
        <v>1129</v>
      </c>
      <c r="V145" s="5">
        <f t="shared" si="31"/>
        <v>6.667796702416473E-2</v>
      </c>
      <c r="W145" s="5">
        <f t="shared" si="32"/>
        <v>4.2357361012198306E-3</v>
      </c>
      <c r="X145" s="5" t="s">
        <v>1280</v>
      </c>
      <c r="Y145" s="72" t="str">
        <f t="shared" si="34"/>
        <v>PTP</v>
      </c>
      <c r="Z145" s="72" t="s">
        <v>1129</v>
      </c>
      <c r="AA145" s="72" t="s">
        <v>1329</v>
      </c>
      <c r="AB145" s="304"/>
      <c r="AC145" s="72">
        <v>22</v>
      </c>
      <c r="AD145" s="72" t="s">
        <v>3019</v>
      </c>
      <c r="AE145" s="308"/>
      <c r="AF145" s="309"/>
      <c r="AG145" s="7"/>
      <c r="AH145" s="72" t="s">
        <v>2194</v>
      </c>
      <c r="AI145" s="7"/>
      <c r="AJ145" s="7"/>
      <c r="AK145" s="7"/>
      <c r="AL145" s="7">
        <v>4299</v>
      </c>
      <c r="AM145" s="255">
        <v>77403</v>
      </c>
      <c r="AN145" s="258">
        <v>27</v>
      </c>
      <c r="AO145" s="306">
        <v>43</v>
      </c>
      <c r="AP145" s="306" t="str">
        <f t="shared" si="35"/>
        <v>FLOW</v>
      </c>
      <c r="AQ145" s="306"/>
      <c r="AR145" s="306"/>
      <c r="AS145" s="306"/>
      <c r="AT145" s="306"/>
      <c r="AU145" s="72" t="s">
        <v>1129</v>
      </c>
      <c r="AV145" s="310" t="s">
        <v>2270</v>
      </c>
      <c r="AW145" s="304" t="s">
        <v>223</v>
      </c>
      <c r="AX145" s="311">
        <v>45782</v>
      </c>
      <c r="AY145" s="72">
        <v>36</v>
      </c>
      <c r="AZ145" s="72" t="s">
        <v>2057</v>
      </c>
      <c r="BA145" s="7" t="s">
        <v>3513</v>
      </c>
      <c r="BB145" s="7"/>
      <c r="BC145" s="7"/>
      <c r="BD145" s="72"/>
      <c r="BE145" s="72"/>
      <c r="BF145" s="72"/>
      <c r="BG145" s="183"/>
      <c r="BH145" s="72"/>
      <c r="BI145" s="72"/>
      <c r="BJ145" s="72"/>
      <c r="BK145" s="72"/>
      <c r="BL145" s="72"/>
      <c r="BM145" s="72"/>
      <c r="BN145" s="72"/>
      <c r="BO145" s="72"/>
      <c r="BP145" s="72"/>
      <c r="BQ145" s="72"/>
      <c r="BR145" s="72"/>
      <c r="BS145" s="72"/>
      <c r="BT145" s="72"/>
      <c r="BU145" s="72"/>
      <c r="BV145" s="72"/>
      <c r="BW145" s="72"/>
      <c r="BX145" s="72"/>
      <c r="BY145" s="72"/>
      <c r="BZ145" s="72"/>
      <c r="CA145" s="72"/>
      <c r="CB145" s="72"/>
      <c r="CC145" s="72"/>
      <c r="CD145" s="72"/>
      <c r="CE145" s="72"/>
      <c r="CF145" s="72"/>
      <c r="CG145" s="72"/>
      <c r="CH145" s="72"/>
      <c r="CI145" s="72"/>
      <c r="CJ145" s="72"/>
      <c r="CK145" s="72"/>
      <c r="CL145" s="72"/>
      <c r="CM145" s="72"/>
      <c r="CN145" s="72"/>
      <c r="CO145" s="72"/>
      <c r="CP145" s="72"/>
      <c r="CQ145" s="72"/>
      <c r="CR145" s="72"/>
      <c r="CS145" s="72"/>
      <c r="CT145" s="72"/>
      <c r="CU145" s="72"/>
      <c r="CV145" s="72">
        <v>1</v>
      </c>
      <c r="CW145" s="72"/>
      <c r="CX145" s="72"/>
      <c r="CY145" s="72"/>
      <c r="CZ145" s="72"/>
      <c r="DA145" s="72"/>
      <c r="DB145" s="72"/>
      <c r="DC145" s="72"/>
      <c r="DD145" s="72"/>
      <c r="DE145" s="72">
        <v>1</v>
      </c>
      <c r="DF145" s="72"/>
      <c r="DG145" s="72"/>
      <c r="DH145" s="72"/>
      <c r="DI145" s="72"/>
      <c r="DJ145" s="72"/>
      <c r="DK145" s="72"/>
      <c r="DL145" s="72"/>
      <c r="DM145" s="72"/>
      <c r="DN145" s="72"/>
      <c r="DO145" s="72"/>
      <c r="DP145" s="72"/>
      <c r="DQ145" s="72"/>
      <c r="DR145" s="72"/>
      <c r="DS145" s="72"/>
      <c r="DT145" s="72"/>
      <c r="DU145" s="72"/>
      <c r="DV145" s="72"/>
      <c r="DW145" s="72"/>
      <c r="DX145" s="72"/>
      <c r="DY145" s="72"/>
      <c r="DZ145" s="72"/>
      <c r="EA145" s="72"/>
      <c r="EB145" s="72"/>
      <c r="EC145" s="72"/>
      <c r="ED145" s="72"/>
      <c r="EE145" s="72"/>
      <c r="EF145" s="72"/>
      <c r="EG145" s="72"/>
      <c r="EH145" s="72"/>
      <c r="EI145" s="72"/>
      <c r="EJ145" s="72"/>
      <c r="EK145" s="72"/>
      <c r="EL145" s="72"/>
      <c r="EM145" s="72"/>
      <c r="EN145" s="72"/>
      <c r="EO145" s="72"/>
      <c r="EP145" s="72"/>
      <c r="EQ145" s="72"/>
      <c r="ER145" s="312">
        <f t="shared" si="36"/>
        <v>2</v>
      </c>
      <c r="ES145" s="72">
        <f t="shared" si="37"/>
        <v>1</v>
      </c>
      <c r="ET145" s="72" t="s">
        <v>1117</v>
      </c>
      <c r="EU145" s="7" t="s">
        <v>2488</v>
      </c>
      <c r="EV145" s="7" t="s">
        <v>1110</v>
      </c>
      <c r="EW145" s="7" t="s">
        <v>1806</v>
      </c>
      <c r="EX145" s="183" t="s">
        <v>3571</v>
      </c>
      <c r="EY145" s="313">
        <v>46193</v>
      </c>
      <c r="EZ145" s="313"/>
      <c r="FA145" s="183"/>
      <c r="FB145" s="313"/>
      <c r="FC145" s="7"/>
      <c r="FD145" s="7" t="s">
        <v>3167</v>
      </c>
      <c r="FE145" s="7">
        <f t="shared" si="38"/>
        <v>3849</v>
      </c>
      <c r="FF145" s="72">
        <f t="shared" si="39"/>
        <v>7765</v>
      </c>
      <c r="FG145" t="s">
        <v>3516</v>
      </c>
    </row>
    <row r="146" spans="1:163" ht="17.25">
      <c r="A146" s="72">
        <v>465143032</v>
      </c>
      <c r="B146" s="304" t="s">
        <v>669</v>
      </c>
      <c r="C146" s="72"/>
      <c r="D146" s="72"/>
      <c r="E146" s="72"/>
      <c r="F146" s="72"/>
      <c r="G146" s="306"/>
      <c r="H146" s="306"/>
      <c r="I146" s="72">
        <v>4330</v>
      </c>
      <c r="J146" s="72">
        <v>4161</v>
      </c>
      <c r="K146" s="258">
        <f t="shared" si="41"/>
        <v>4278</v>
      </c>
      <c r="L146" s="258">
        <f t="shared" si="30"/>
        <v>8730</v>
      </c>
      <c r="M146" s="307">
        <v>1</v>
      </c>
      <c r="N146" s="72" t="s">
        <v>1231</v>
      </c>
      <c r="O146" s="72" t="s">
        <v>1232</v>
      </c>
      <c r="P146" s="72" t="s">
        <v>34</v>
      </c>
      <c r="Q146" s="255">
        <v>76514</v>
      </c>
      <c r="R146" s="66">
        <v>117</v>
      </c>
      <c r="S146" s="66">
        <f t="shared" si="40"/>
        <v>0</v>
      </c>
      <c r="T146" s="66">
        <v>5359</v>
      </c>
      <c r="U146" s="4" t="s">
        <v>1499</v>
      </c>
      <c r="V146" s="5">
        <f t="shared" si="31"/>
        <v>3.2997295165389531E-2</v>
      </c>
      <c r="W146" s="5">
        <f t="shared" si="32"/>
        <v>4.1870872194712623E-3</v>
      </c>
      <c r="X146" s="5" t="s">
        <v>1280</v>
      </c>
      <c r="Y146" s="72" t="str">
        <f t="shared" si="34"/>
        <v>PTP</v>
      </c>
      <c r="Z146" s="72" t="s">
        <v>1329</v>
      </c>
      <c r="AA146" s="72" t="s">
        <v>1329</v>
      </c>
      <c r="AB146" s="304"/>
      <c r="AC146" s="72">
        <v>28</v>
      </c>
      <c r="AD146" s="72" t="s">
        <v>3019</v>
      </c>
      <c r="AE146" s="308"/>
      <c r="AF146" s="309" t="s">
        <v>1129</v>
      </c>
      <c r="AG146" s="7" t="s">
        <v>1129</v>
      </c>
      <c r="AH146" s="72" t="s">
        <v>661</v>
      </c>
      <c r="AI146" s="7" t="s">
        <v>1129</v>
      </c>
      <c r="AJ146" s="7" t="s">
        <v>1129</v>
      </c>
      <c r="AK146" s="7" t="s">
        <v>1129</v>
      </c>
      <c r="AL146" s="7">
        <v>9637</v>
      </c>
      <c r="AM146" s="255">
        <v>76514</v>
      </c>
      <c r="AN146" s="258">
        <v>27</v>
      </c>
      <c r="AO146" s="306">
        <v>43</v>
      </c>
      <c r="AP146" s="306" t="str">
        <f t="shared" si="35"/>
        <v>FLOW</v>
      </c>
      <c r="AQ146" s="306"/>
      <c r="AR146" s="306"/>
      <c r="AS146" s="306"/>
      <c r="AT146" s="306"/>
      <c r="AU146" s="72" t="s">
        <v>1793</v>
      </c>
      <c r="AV146" s="310" t="s">
        <v>670</v>
      </c>
      <c r="AW146" s="304" t="s">
        <v>458</v>
      </c>
      <c r="AX146" s="311">
        <v>45663</v>
      </c>
      <c r="AY146" s="72">
        <v>36</v>
      </c>
      <c r="AZ146" s="72" t="s">
        <v>1742</v>
      </c>
      <c r="BA146" s="7" t="s">
        <v>3512</v>
      </c>
      <c r="BB146" s="7"/>
      <c r="BC146" s="7"/>
      <c r="BD146" s="72"/>
      <c r="BE146" s="72"/>
      <c r="BF146" s="72"/>
      <c r="BG146" s="183"/>
      <c r="BH146" s="72"/>
      <c r="BI146" s="72"/>
      <c r="BJ146" s="72"/>
      <c r="BK146" s="72"/>
      <c r="BL146" s="72"/>
      <c r="BM146" s="72"/>
      <c r="BN146" s="72"/>
      <c r="BO146" s="72"/>
      <c r="BP146" s="72"/>
      <c r="BQ146" s="72"/>
      <c r="BR146" s="72">
        <v>1</v>
      </c>
      <c r="BS146" s="72"/>
      <c r="BT146" s="72"/>
      <c r="BU146" s="72"/>
      <c r="BV146" s="72"/>
      <c r="BW146" s="72"/>
      <c r="BX146" s="72"/>
      <c r="BY146" s="72"/>
      <c r="BZ146" s="72"/>
      <c r="CA146" s="72"/>
      <c r="CB146" s="72"/>
      <c r="CC146" s="72"/>
      <c r="CD146" s="72"/>
      <c r="CE146" s="72"/>
      <c r="CF146" s="72"/>
      <c r="CG146" s="72"/>
      <c r="CH146" s="72"/>
      <c r="CI146" s="72"/>
      <c r="CJ146" s="72"/>
      <c r="CK146" s="72"/>
      <c r="CL146" s="72"/>
      <c r="CM146" s="72"/>
      <c r="CN146" s="72"/>
      <c r="CO146" s="72"/>
      <c r="CP146" s="72"/>
      <c r="CQ146" s="72"/>
      <c r="CR146" s="72"/>
      <c r="CS146" s="72"/>
      <c r="CT146" s="72"/>
      <c r="CU146" s="72"/>
      <c r="CV146" s="72"/>
      <c r="CW146" s="72"/>
      <c r="CX146" s="72"/>
      <c r="CY146" s="72"/>
      <c r="CZ146" s="72"/>
      <c r="DA146" s="72"/>
      <c r="DB146" s="72"/>
      <c r="DC146" s="72"/>
      <c r="DD146" s="72"/>
      <c r="DE146" s="72"/>
      <c r="DF146" s="72"/>
      <c r="DG146" s="72"/>
      <c r="DH146" s="72"/>
      <c r="DI146" s="72"/>
      <c r="DJ146" s="72"/>
      <c r="DK146" s="72"/>
      <c r="DL146" s="72"/>
      <c r="DM146" s="72"/>
      <c r="DN146" s="72"/>
      <c r="DO146" s="72"/>
      <c r="DP146" s="72"/>
      <c r="DQ146" s="72"/>
      <c r="DR146" s="72"/>
      <c r="DS146" s="72"/>
      <c r="DT146" s="72"/>
      <c r="DU146" s="72"/>
      <c r="DV146" s="72"/>
      <c r="DW146" s="72"/>
      <c r="DX146" s="72"/>
      <c r="DY146" s="72"/>
      <c r="DZ146" s="72"/>
      <c r="EA146" s="72"/>
      <c r="EB146" s="72"/>
      <c r="EC146" s="72"/>
      <c r="ED146" s="72"/>
      <c r="EE146" s="72"/>
      <c r="EF146" s="72"/>
      <c r="EG146" s="72"/>
      <c r="EH146" s="72"/>
      <c r="EI146" s="72"/>
      <c r="EJ146" s="72"/>
      <c r="EK146" s="72"/>
      <c r="EL146" s="72"/>
      <c r="EM146" s="72"/>
      <c r="EN146" s="72"/>
      <c r="EO146" s="72"/>
      <c r="EP146" s="72"/>
      <c r="EQ146" s="72"/>
      <c r="ER146" s="312">
        <f t="shared" si="36"/>
        <v>1</v>
      </c>
      <c r="ES146" s="72">
        <f t="shared" si="37"/>
        <v>1</v>
      </c>
      <c r="ET146" s="72" t="s">
        <v>1115</v>
      </c>
      <c r="EU146" s="7" t="s">
        <v>2489</v>
      </c>
      <c r="EV146" s="7" t="s">
        <v>1110</v>
      </c>
      <c r="EW146" s="7" t="s">
        <v>1803</v>
      </c>
      <c r="EX146" s="183" t="s">
        <v>1873</v>
      </c>
      <c r="EY146" s="313">
        <v>46179</v>
      </c>
      <c r="EZ146" s="313"/>
      <c r="FA146" s="183"/>
      <c r="FB146" s="313"/>
      <c r="FC146" s="7"/>
      <c r="FD146" s="7" t="s">
        <v>3165</v>
      </c>
      <c r="FE146" s="7">
        <f t="shared" si="38"/>
        <v>4278</v>
      </c>
      <c r="FF146" s="72">
        <f t="shared" si="39"/>
        <v>8730</v>
      </c>
      <c r="FG146" t="s">
        <v>3515</v>
      </c>
    </row>
    <row r="147" spans="1:163" ht="17.25">
      <c r="A147" s="72">
        <v>464515369</v>
      </c>
      <c r="B147" s="304" t="s">
        <v>1781</v>
      </c>
      <c r="C147" s="72"/>
      <c r="D147" s="72"/>
      <c r="E147" s="72"/>
      <c r="F147" s="72"/>
      <c r="G147" s="306"/>
      <c r="H147" s="306"/>
      <c r="I147" s="72">
        <v>3957</v>
      </c>
      <c r="J147" s="72">
        <v>19777</v>
      </c>
      <c r="K147" s="258">
        <v>3873</v>
      </c>
      <c r="L147" s="258">
        <f t="shared" si="30"/>
        <v>24645</v>
      </c>
      <c r="M147" s="315">
        <v>5</v>
      </c>
      <c r="N147" s="72" t="s">
        <v>1231</v>
      </c>
      <c r="O147" s="72" t="s">
        <v>1232</v>
      </c>
      <c r="P147" s="72" t="s">
        <v>333</v>
      </c>
      <c r="Q147" s="255">
        <v>76306</v>
      </c>
      <c r="R147" s="66">
        <v>609</v>
      </c>
      <c r="S147" s="66">
        <f t="shared" si="40"/>
        <v>0</v>
      </c>
      <c r="T147" s="66">
        <v>4050</v>
      </c>
      <c r="U147" s="4" t="s">
        <v>1129</v>
      </c>
      <c r="V147" s="5">
        <f t="shared" si="31"/>
        <v>1</v>
      </c>
      <c r="W147" s="5">
        <f t="shared" si="32"/>
        <v>3.7143126310257055E-2</v>
      </c>
      <c r="X147" s="5" t="str">
        <f t="shared" si="33"/>
        <v>FLOW</v>
      </c>
      <c r="Y147" s="72" t="str">
        <f t="shared" si="34"/>
        <v>NC</v>
      </c>
      <c r="Z147" s="72" t="s">
        <v>1129</v>
      </c>
      <c r="AA147" s="72" t="s">
        <v>1315</v>
      </c>
      <c r="AB147" s="304" t="s">
        <v>3523</v>
      </c>
      <c r="AC147" s="72"/>
      <c r="AD147" s="72" t="s">
        <v>3021</v>
      </c>
      <c r="AE147" s="308"/>
      <c r="AF147" s="309" t="s">
        <v>1797</v>
      </c>
      <c r="AG147" s="7" t="s">
        <v>1129</v>
      </c>
      <c r="AH147" s="72" t="s">
        <v>908</v>
      </c>
      <c r="AI147" s="7" t="s">
        <v>1129</v>
      </c>
      <c r="AJ147" s="7" t="s">
        <v>1129</v>
      </c>
      <c r="AK147" s="7" t="s">
        <v>1129</v>
      </c>
      <c r="AL147" s="7">
        <v>24436</v>
      </c>
      <c r="AM147" s="255">
        <v>76306</v>
      </c>
      <c r="AN147" s="258">
        <v>147</v>
      </c>
      <c r="AO147" s="306">
        <v>163</v>
      </c>
      <c r="AP147" s="306" t="str">
        <f t="shared" si="35"/>
        <v>FLOW</v>
      </c>
      <c r="AQ147" s="306"/>
      <c r="AR147" s="306"/>
      <c r="AS147" s="306"/>
      <c r="AT147" s="306"/>
      <c r="AU147" s="72" t="s">
        <v>943</v>
      </c>
      <c r="AV147" s="310" t="s">
        <v>1783</v>
      </c>
      <c r="AW147" s="304" t="s">
        <v>190</v>
      </c>
      <c r="AX147" s="311">
        <v>45596</v>
      </c>
      <c r="AY147" s="72">
        <v>36</v>
      </c>
      <c r="AZ147" s="72" t="s">
        <v>1742</v>
      </c>
      <c r="BA147" s="7" t="s">
        <v>3513</v>
      </c>
      <c r="BB147" s="7"/>
      <c r="BC147" s="7"/>
      <c r="BD147" s="72"/>
      <c r="BE147" s="72"/>
      <c r="BF147" s="72"/>
      <c r="BG147" s="183"/>
      <c r="BH147" s="72"/>
      <c r="BI147" s="72"/>
      <c r="BJ147" s="72"/>
      <c r="BK147" s="72"/>
      <c r="BL147" s="72"/>
      <c r="BM147" s="72"/>
      <c r="BN147" s="72"/>
      <c r="BO147" s="72"/>
      <c r="BP147" s="72"/>
      <c r="BQ147" s="72"/>
      <c r="BR147" s="72"/>
      <c r="BS147" s="72"/>
      <c r="BT147" s="72"/>
      <c r="BU147" s="72"/>
      <c r="BV147" s="72"/>
      <c r="BW147" s="72"/>
      <c r="BX147" s="72">
        <v>1</v>
      </c>
      <c r="BY147" s="72"/>
      <c r="BZ147" s="72"/>
      <c r="CA147" s="72"/>
      <c r="CB147" s="72"/>
      <c r="CC147" s="72"/>
      <c r="CD147" s="72"/>
      <c r="CE147" s="72"/>
      <c r="CF147" s="72"/>
      <c r="CG147" s="72"/>
      <c r="CH147" s="72"/>
      <c r="CI147" s="72"/>
      <c r="CJ147" s="72"/>
      <c r="CK147" s="72"/>
      <c r="CL147" s="72"/>
      <c r="CM147" s="72"/>
      <c r="CN147" s="72"/>
      <c r="CO147" s="72"/>
      <c r="CP147" s="72"/>
      <c r="CQ147" s="72"/>
      <c r="CR147" s="72"/>
      <c r="CS147" s="72"/>
      <c r="CT147" s="72"/>
      <c r="CU147" s="72"/>
      <c r="CV147" s="72"/>
      <c r="CW147" s="72"/>
      <c r="CX147" s="72"/>
      <c r="CY147" s="72"/>
      <c r="CZ147" s="72"/>
      <c r="DA147" s="72"/>
      <c r="DB147" s="72">
        <v>2</v>
      </c>
      <c r="DC147" s="72"/>
      <c r="DD147" s="72"/>
      <c r="DE147" s="72"/>
      <c r="DF147" s="72"/>
      <c r="DG147" s="72"/>
      <c r="DH147" s="72"/>
      <c r="DI147" s="72"/>
      <c r="DJ147" s="72"/>
      <c r="DK147" s="72"/>
      <c r="DL147" s="72"/>
      <c r="DM147" s="72"/>
      <c r="DN147" s="72"/>
      <c r="DO147" s="72"/>
      <c r="DP147" s="72"/>
      <c r="DQ147" s="72"/>
      <c r="DR147" s="72"/>
      <c r="DS147" s="72"/>
      <c r="DT147" s="72"/>
      <c r="DU147" s="72"/>
      <c r="DV147" s="72"/>
      <c r="DW147" s="72"/>
      <c r="DX147" s="72"/>
      <c r="DY147" s="72"/>
      <c r="DZ147" s="72"/>
      <c r="EA147" s="72"/>
      <c r="EB147" s="72"/>
      <c r="EC147" s="72"/>
      <c r="ED147" s="72"/>
      <c r="EE147" s="72"/>
      <c r="EF147" s="72"/>
      <c r="EG147" s="72"/>
      <c r="EH147" s="72"/>
      <c r="EI147" s="72"/>
      <c r="EJ147" s="72"/>
      <c r="EK147" s="72"/>
      <c r="EL147" s="72"/>
      <c r="EM147" s="72"/>
      <c r="EN147" s="72"/>
      <c r="EO147" s="72"/>
      <c r="EP147" s="72"/>
      <c r="EQ147" s="72"/>
      <c r="ER147" s="312">
        <f t="shared" si="36"/>
        <v>3</v>
      </c>
      <c r="ES147" s="72">
        <f t="shared" si="37"/>
        <v>1</v>
      </c>
      <c r="ET147" s="72" t="s">
        <v>1125</v>
      </c>
      <c r="EU147" s="7" t="s">
        <v>2490</v>
      </c>
      <c r="EV147" s="7" t="s">
        <v>1110</v>
      </c>
      <c r="EW147" s="7" t="s">
        <v>1848</v>
      </c>
      <c r="EX147" s="183" t="s">
        <v>1809</v>
      </c>
      <c r="EY147" s="313">
        <v>46181</v>
      </c>
      <c r="EZ147" s="313"/>
      <c r="FA147" s="183"/>
      <c r="FB147" s="313"/>
      <c r="FC147" s="7"/>
      <c r="FD147" s="7" t="s">
        <v>3168</v>
      </c>
      <c r="FE147" s="7">
        <f t="shared" si="38"/>
        <v>4558</v>
      </c>
      <c r="FF147" s="72">
        <f t="shared" si="39"/>
        <v>24645</v>
      </c>
      <c r="FG147" t="s">
        <v>3515</v>
      </c>
    </row>
    <row r="148" spans="1:163" ht="17.25">
      <c r="A148" s="72">
        <v>464930378</v>
      </c>
      <c r="B148" s="304" t="s">
        <v>493</v>
      </c>
      <c r="C148" s="72"/>
      <c r="D148" s="72"/>
      <c r="E148" s="72"/>
      <c r="F148" s="72"/>
      <c r="G148" s="306"/>
      <c r="H148" s="306"/>
      <c r="I148" s="72">
        <v>4169</v>
      </c>
      <c r="J148" s="72">
        <v>16628</v>
      </c>
      <c r="K148" s="258">
        <f t="shared" ref="K148:K178" si="42">IF((J148+R148)&lt;=I148+R148,(J148+R148),((I148-(I148*(M148+1)-(I148+J148)))+R148))</f>
        <v>4859</v>
      </c>
      <c r="L148" s="258">
        <f t="shared" si="30"/>
        <v>21883</v>
      </c>
      <c r="M148" s="315">
        <v>4</v>
      </c>
      <c r="N148" s="72" t="s">
        <v>1231</v>
      </c>
      <c r="O148" s="72" t="s">
        <v>1232</v>
      </c>
      <c r="P148" s="72" t="s">
        <v>73</v>
      </c>
      <c r="Q148" s="255">
        <v>75508</v>
      </c>
      <c r="R148" s="66">
        <v>738</v>
      </c>
      <c r="S148" s="66">
        <f t="shared" si="40"/>
        <v>0</v>
      </c>
      <c r="T148" s="66">
        <v>6300</v>
      </c>
      <c r="U148" s="4" t="s">
        <v>1231</v>
      </c>
      <c r="V148" s="5">
        <f t="shared" si="31"/>
        <v>0.36007705500192755</v>
      </c>
      <c r="W148" s="5">
        <f t="shared" si="32"/>
        <v>2.4790704653257081E-2</v>
      </c>
      <c r="X148" s="5" t="str">
        <f t="shared" si="33"/>
        <v>FLOW</v>
      </c>
      <c r="Y148" s="72" t="str">
        <f t="shared" si="34"/>
        <v>NC</v>
      </c>
      <c r="Z148" s="72" t="s">
        <v>1315</v>
      </c>
      <c r="AA148" s="72" t="s">
        <v>1315</v>
      </c>
      <c r="AB148" s="304" t="s">
        <v>3024</v>
      </c>
      <c r="AC148" s="72"/>
      <c r="AD148" s="72" t="s">
        <v>3021</v>
      </c>
      <c r="AE148" s="308"/>
      <c r="AF148" s="309" t="s">
        <v>1797</v>
      </c>
      <c r="AG148" s="7" t="s">
        <v>1129</v>
      </c>
      <c r="AH148" s="72" t="s">
        <v>484</v>
      </c>
      <c r="AI148" s="7" t="s">
        <v>1129</v>
      </c>
      <c r="AJ148" s="7" t="s">
        <v>1129</v>
      </c>
      <c r="AK148" s="7" t="s">
        <v>1129</v>
      </c>
      <c r="AL148" s="7">
        <v>23666</v>
      </c>
      <c r="AM148" s="255">
        <v>75508</v>
      </c>
      <c r="AN148" s="258">
        <v>116</v>
      </c>
      <c r="AO148" s="306">
        <v>132</v>
      </c>
      <c r="AP148" s="306" t="str">
        <f t="shared" si="35"/>
        <v>FLOW</v>
      </c>
      <c r="AQ148" s="306"/>
      <c r="AR148" s="306"/>
      <c r="AS148" s="306"/>
      <c r="AT148" s="306"/>
      <c r="AU148" s="72" t="s">
        <v>943</v>
      </c>
      <c r="AV148" s="310" t="s">
        <v>494</v>
      </c>
      <c r="AW148" s="304" t="s">
        <v>156</v>
      </c>
      <c r="AX148" s="311">
        <v>45638</v>
      </c>
      <c r="AY148" s="72">
        <v>36</v>
      </c>
      <c r="AZ148" s="72" t="s">
        <v>1742</v>
      </c>
      <c r="BA148" s="7" t="s">
        <v>3512</v>
      </c>
      <c r="BB148" s="7"/>
      <c r="BC148" s="7"/>
      <c r="BD148" s="72"/>
      <c r="BE148" s="72"/>
      <c r="BF148" s="72"/>
      <c r="BG148" s="183"/>
      <c r="BH148" s="72"/>
      <c r="BI148" s="72"/>
      <c r="BJ148" s="72"/>
      <c r="BK148" s="72"/>
      <c r="BL148" s="72"/>
      <c r="BM148" s="72"/>
      <c r="BN148" s="72"/>
      <c r="BO148" s="72">
        <v>1</v>
      </c>
      <c r="BP148" s="72"/>
      <c r="BQ148" s="72"/>
      <c r="BR148" s="72"/>
      <c r="BS148" s="72"/>
      <c r="BT148" s="72"/>
      <c r="BU148" s="72"/>
      <c r="BV148" s="72"/>
      <c r="BW148" s="72"/>
      <c r="BX148" s="72"/>
      <c r="BY148" s="72"/>
      <c r="BZ148" s="72"/>
      <c r="CA148" s="72"/>
      <c r="CB148" s="72"/>
      <c r="CC148" s="72"/>
      <c r="CD148" s="72"/>
      <c r="CE148" s="72"/>
      <c r="CF148" s="72"/>
      <c r="CG148" s="72"/>
      <c r="CH148" s="72"/>
      <c r="CI148" s="72"/>
      <c r="CJ148" s="72">
        <v>1</v>
      </c>
      <c r="CK148" s="72"/>
      <c r="CL148" s="72"/>
      <c r="CM148" s="72"/>
      <c r="CN148" s="72"/>
      <c r="CO148" s="72"/>
      <c r="CP148" s="72"/>
      <c r="CQ148" s="72"/>
      <c r="CR148" s="72"/>
      <c r="CS148" s="72"/>
      <c r="CT148" s="72"/>
      <c r="CU148" s="72"/>
      <c r="CV148" s="72"/>
      <c r="CW148" s="72"/>
      <c r="CX148" s="72"/>
      <c r="CY148" s="72"/>
      <c r="CZ148" s="72"/>
      <c r="DA148" s="72"/>
      <c r="DB148" s="72"/>
      <c r="DC148" s="72"/>
      <c r="DD148" s="72"/>
      <c r="DE148" s="72"/>
      <c r="DF148" s="72"/>
      <c r="DG148" s="72"/>
      <c r="DH148" s="72"/>
      <c r="DI148" s="72"/>
      <c r="DJ148" s="72"/>
      <c r="DK148" s="72"/>
      <c r="DL148" s="72"/>
      <c r="DM148" s="72"/>
      <c r="DN148" s="72"/>
      <c r="DO148" s="72"/>
      <c r="DP148" s="72"/>
      <c r="DQ148" s="72"/>
      <c r="DR148" s="72"/>
      <c r="DS148" s="72"/>
      <c r="DT148" s="72"/>
      <c r="DU148" s="72"/>
      <c r="DV148" s="72"/>
      <c r="DW148" s="72"/>
      <c r="DX148" s="72"/>
      <c r="DY148" s="72"/>
      <c r="DZ148" s="72"/>
      <c r="EA148" s="72"/>
      <c r="EB148" s="72"/>
      <c r="EC148" s="72"/>
      <c r="ED148" s="72"/>
      <c r="EE148" s="72"/>
      <c r="EF148" s="72"/>
      <c r="EG148" s="72"/>
      <c r="EH148" s="72"/>
      <c r="EI148" s="72"/>
      <c r="EJ148" s="72"/>
      <c r="EK148" s="72"/>
      <c r="EL148" s="72"/>
      <c r="EM148" s="72"/>
      <c r="EN148" s="72"/>
      <c r="EO148" s="72"/>
      <c r="EP148" s="72"/>
      <c r="EQ148" s="72"/>
      <c r="ER148" s="312">
        <f t="shared" si="36"/>
        <v>2</v>
      </c>
      <c r="ES148" s="72">
        <f t="shared" si="37"/>
        <v>1</v>
      </c>
      <c r="ET148" s="72" t="s">
        <v>1119</v>
      </c>
      <c r="EU148" s="7" t="s">
        <v>2491</v>
      </c>
      <c r="EV148" s="7" t="s">
        <v>1110</v>
      </c>
      <c r="EW148" s="7" t="s">
        <v>1808</v>
      </c>
      <c r="EX148" s="183" t="s">
        <v>1886</v>
      </c>
      <c r="EY148" s="313">
        <v>46178</v>
      </c>
      <c r="EZ148" s="313"/>
      <c r="FA148" s="183"/>
      <c r="FB148" s="313"/>
      <c r="FC148" s="7"/>
      <c r="FD148" s="7" t="s">
        <v>3169</v>
      </c>
      <c r="FE148" s="7">
        <f t="shared" si="38"/>
        <v>4859</v>
      </c>
      <c r="FF148" s="72">
        <f t="shared" si="39"/>
        <v>21883</v>
      </c>
      <c r="FG148" t="s">
        <v>3515</v>
      </c>
    </row>
    <row r="149" spans="1:163" ht="17.25">
      <c r="A149" s="72">
        <v>467076911</v>
      </c>
      <c r="B149" s="304" t="s">
        <v>855</v>
      </c>
      <c r="C149" s="72"/>
      <c r="D149" s="72"/>
      <c r="E149" s="72"/>
      <c r="F149" s="72"/>
      <c r="G149" s="306"/>
      <c r="H149" s="306"/>
      <c r="I149" s="72">
        <v>3236</v>
      </c>
      <c r="J149" s="72">
        <v>9708</v>
      </c>
      <c r="K149" s="258">
        <f t="shared" si="42"/>
        <v>3434</v>
      </c>
      <c r="L149" s="258">
        <f t="shared" si="30"/>
        <v>13340</v>
      </c>
      <c r="M149" s="315">
        <v>3</v>
      </c>
      <c r="N149" s="72" t="s">
        <v>1231</v>
      </c>
      <c r="O149" s="72" t="s">
        <v>1232</v>
      </c>
      <c r="P149" s="72" t="s">
        <v>315</v>
      </c>
      <c r="Q149" s="255">
        <v>75488</v>
      </c>
      <c r="R149" s="66">
        <v>198</v>
      </c>
      <c r="S149" s="66">
        <f t="shared" si="40"/>
        <v>0</v>
      </c>
      <c r="T149" s="66">
        <v>1350</v>
      </c>
      <c r="U149" s="4" t="s">
        <v>1231</v>
      </c>
      <c r="V149" s="5">
        <f t="shared" si="31"/>
        <v>0.85671807792266752</v>
      </c>
      <c r="W149" s="5">
        <f t="shared" si="32"/>
        <v>2.019005645175944E-2</v>
      </c>
      <c r="X149" s="5" t="s">
        <v>1280</v>
      </c>
      <c r="Y149" s="72" t="str">
        <f t="shared" si="34"/>
        <v>MPTP</v>
      </c>
      <c r="Z149" s="72" t="s">
        <v>1325</v>
      </c>
      <c r="AA149" s="72" t="s">
        <v>1327</v>
      </c>
      <c r="AB149" s="304" t="s">
        <v>3024</v>
      </c>
      <c r="AC149" s="72"/>
      <c r="AD149" s="72" t="s">
        <v>3021</v>
      </c>
      <c r="AE149" s="308"/>
      <c r="AF149" s="309" t="s">
        <v>1797</v>
      </c>
      <c r="AG149" s="7" t="s">
        <v>1129</v>
      </c>
      <c r="AH149" s="72" t="s">
        <v>856</v>
      </c>
      <c r="AI149" s="7" t="s">
        <v>1129</v>
      </c>
      <c r="AJ149" s="7" t="s">
        <v>1129</v>
      </c>
      <c r="AK149" s="7" t="s">
        <v>1129</v>
      </c>
      <c r="AL149" s="7">
        <v>11256</v>
      </c>
      <c r="AM149" s="255">
        <v>75488</v>
      </c>
      <c r="AN149" s="258">
        <v>88</v>
      </c>
      <c r="AO149" s="306">
        <v>104</v>
      </c>
      <c r="AP149" s="306" t="str">
        <f t="shared" si="35"/>
        <v>FLOW</v>
      </c>
      <c r="AQ149" s="306"/>
      <c r="AR149" s="306"/>
      <c r="AS149" s="306"/>
      <c r="AT149" s="306"/>
      <c r="AU149" s="72" t="s">
        <v>1793</v>
      </c>
      <c r="AV149" s="310" t="s">
        <v>857</v>
      </c>
      <c r="AW149" s="304" t="s">
        <v>858</v>
      </c>
      <c r="AX149" s="311">
        <v>45944</v>
      </c>
      <c r="AY149" s="72">
        <v>36</v>
      </c>
      <c r="AZ149" s="72" t="s">
        <v>1742</v>
      </c>
      <c r="BA149" s="7" t="s">
        <v>3513</v>
      </c>
      <c r="BB149" s="7"/>
      <c r="BC149" s="7"/>
      <c r="BD149" s="72"/>
      <c r="BE149" s="72"/>
      <c r="BF149" s="72"/>
      <c r="BG149" s="183"/>
      <c r="BH149" s="72"/>
      <c r="BI149" s="72"/>
      <c r="BJ149" s="72"/>
      <c r="BK149" s="72"/>
      <c r="BL149" s="72"/>
      <c r="BM149" s="72"/>
      <c r="BN149" s="72"/>
      <c r="BO149" s="72">
        <v>1</v>
      </c>
      <c r="BP149" s="72"/>
      <c r="BQ149" s="72"/>
      <c r="BR149" s="72"/>
      <c r="BS149" s="72"/>
      <c r="BT149" s="72"/>
      <c r="BU149" s="72"/>
      <c r="BV149" s="72"/>
      <c r="BW149" s="72"/>
      <c r="BX149" s="72"/>
      <c r="BY149" s="72"/>
      <c r="BZ149" s="72"/>
      <c r="CA149" s="72"/>
      <c r="CB149" s="72"/>
      <c r="CC149" s="72"/>
      <c r="CD149" s="72"/>
      <c r="CE149" s="72"/>
      <c r="CF149" s="72"/>
      <c r="CG149" s="72"/>
      <c r="CH149" s="72"/>
      <c r="CI149" s="72"/>
      <c r="CJ149" s="72"/>
      <c r="CK149" s="72"/>
      <c r="CL149" s="72"/>
      <c r="CM149" s="72"/>
      <c r="CN149" s="72"/>
      <c r="CO149" s="72"/>
      <c r="CP149" s="72"/>
      <c r="CQ149" s="72"/>
      <c r="CR149" s="72"/>
      <c r="CS149" s="72"/>
      <c r="CT149" s="72"/>
      <c r="CU149" s="72"/>
      <c r="CV149" s="72"/>
      <c r="CW149" s="72"/>
      <c r="CX149" s="72"/>
      <c r="CY149" s="72"/>
      <c r="CZ149" s="72"/>
      <c r="DA149" s="72"/>
      <c r="DB149" s="72"/>
      <c r="DC149" s="72"/>
      <c r="DD149" s="72"/>
      <c r="DE149" s="72"/>
      <c r="DF149" s="72"/>
      <c r="DG149" s="72"/>
      <c r="DH149" s="72"/>
      <c r="DI149" s="72"/>
      <c r="DJ149" s="72"/>
      <c r="DK149" s="72"/>
      <c r="DL149" s="72"/>
      <c r="DM149" s="72"/>
      <c r="DN149" s="72"/>
      <c r="DO149" s="72"/>
      <c r="DP149" s="72"/>
      <c r="DQ149" s="72"/>
      <c r="DR149" s="72"/>
      <c r="DS149" s="72"/>
      <c r="DT149" s="72"/>
      <c r="DU149" s="72"/>
      <c r="DV149" s="72"/>
      <c r="DW149" s="72"/>
      <c r="DX149" s="72"/>
      <c r="DY149" s="72"/>
      <c r="DZ149" s="72"/>
      <c r="EA149" s="72"/>
      <c r="EB149" s="72"/>
      <c r="EC149" s="72"/>
      <c r="ED149" s="72"/>
      <c r="EE149" s="72"/>
      <c r="EF149" s="72"/>
      <c r="EG149" s="72"/>
      <c r="EH149" s="72"/>
      <c r="EI149" s="72"/>
      <c r="EJ149" s="72"/>
      <c r="EK149" s="72"/>
      <c r="EL149" s="72"/>
      <c r="EM149" s="72"/>
      <c r="EN149" s="72"/>
      <c r="EO149" s="72"/>
      <c r="EP149" s="72"/>
      <c r="EQ149" s="72"/>
      <c r="ER149" s="312">
        <f t="shared" si="36"/>
        <v>1</v>
      </c>
      <c r="ES149" s="72">
        <f t="shared" si="37"/>
        <v>1</v>
      </c>
      <c r="ET149" s="72" t="s">
        <v>1124</v>
      </c>
      <c r="EU149" s="7" t="s">
        <v>2492</v>
      </c>
      <c r="EV149" s="7" t="s">
        <v>1110</v>
      </c>
      <c r="EW149" s="7" t="s">
        <v>1808</v>
      </c>
      <c r="EX149" s="183" t="s">
        <v>1887</v>
      </c>
      <c r="EY149" s="313">
        <v>46178</v>
      </c>
      <c r="EZ149" s="313"/>
      <c r="FA149" s="183"/>
      <c r="FB149" s="313"/>
      <c r="FC149" s="7"/>
      <c r="FD149" s="7" t="s">
        <v>3170</v>
      </c>
      <c r="FE149" s="7">
        <f t="shared" si="38"/>
        <v>3434</v>
      </c>
      <c r="FF149" s="72">
        <f t="shared" si="39"/>
        <v>13340</v>
      </c>
      <c r="FG149" t="s">
        <v>3515</v>
      </c>
    </row>
    <row r="150" spans="1:163" ht="17.25">
      <c r="A150" s="72">
        <v>462252818</v>
      </c>
      <c r="B150" s="304" t="s">
        <v>2083</v>
      </c>
      <c r="C150" s="72" t="s">
        <v>1777</v>
      </c>
      <c r="D150" s="72" t="s">
        <v>3617</v>
      </c>
      <c r="E150" s="72">
        <f>6500+4000+1000+3500</f>
        <v>15000</v>
      </c>
      <c r="F150" s="72"/>
      <c r="G150" s="306"/>
      <c r="H150" s="306"/>
      <c r="I150" s="72">
        <v>7369</v>
      </c>
      <c r="J150" s="72">
        <v>7274</v>
      </c>
      <c r="K150" s="258">
        <f t="shared" si="42"/>
        <v>7368</v>
      </c>
      <c r="L150" s="258">
        <f t="shared" si="30"/>
        <v>-156</v>
      </c>
      <c r="M150" s="307">
        <v>1</v>
      </c>
      <c r="N150" s="72" t="s">
        <v>1282</v>
      </c>
      <c r="O150" s="72" t="s">
        <v>1281</v>
      </c>
      <c r="P150" s="72" t="s">
        <v>18</v>
      </c>
      <c r="Q150" s="255">
        <v>75127</v>
      </c>
      <c r="R150" s="66">
        <v>94</v>
      </c>
      <c r="S150" s="66">
        <f t="shared" si="40"/>
        <v>0</v>
      </c>
      <c r="T150" s="66">
        <v>1800</v>
      </c>
      <c r="U150" s="4" t="s">
        <v>1129</v>
      </c>
      <c r="V150" s="5">
        <f t="shared" si="31"/>
        <v>3.048549375290038E-2</v>
      </c>
      <c r="W150" s="5">
        <f t="shared" si="32"/>
        <v>4.1111862082392446E-3</v>
      </c>
      <c r="X150" s="5" t="s">
        <v>1280</v>
      </c>
      <c r="Y150" s="72" t="str">
        <f t="shared" si="34"/>
        <v>PAID</v>
      </c>
      <c r="Z150" s="72" t="s">
        <v>1129</v>
      </c>
      <c r="AA150" s="72" t="s">
        <v>1329</v>
      </c>
      <c r="AB150" s="304"/>
      <c r="AC150" s="72">
        <v>18</v>
      </c>
      <c r="AD150" s="72" t="s">
        <v>3019</v>
      </c>
      <c r="AE150" s="308"/>
      <c r="AF150" s="309"/>
      <c r="AG150" s="7"/>
      <c r="AH150" s="72" t="s">
        <v>240</v>
      </c>
      <c r="AI150" s="7"/>
      <c r="AJ150" s="7"/>
      <c r="AK150" s="7"/>
      <c r="AL150" s="7">
        <v>9168</v>
      </c>
      <c r="AM150" s="255">
        <v>75127</v>
      </c>
      <c r="AN150" s="258">
        <v>27</v>
      </c>
      <c r="AO150" s="306">
        <v>43</v>
      </c>
      <c r="AP150" s="306" t="str">
        <f t="shared" si="35"/>
        <v>FLOW</v>
      </c>
      <c r="AQ150" s="306"/>
      <c r="AR150" s="306"/>
      <c r="AS150" s="306"/>
      <c r="AT150" s="306"/>
      <c r="AU150" s="72" t="s">
        <v>1129</v>
      </c>
      <c r="AV150" s="310" t="s">
        <v>2229</v>
      </c>
      <c r="AW150" s="304" t="s">
        <v>135</v>
      </c>
      <c r="AX150" s="311">
        <v>45367</v>
      </c>
      <c r="AY150" s="72">
        <v>36</v>
      </c>
      <c r="AZ150" s="72" t="s">
        <v>2057</v>
      </c>
      <c r="BA150" s="7" t="s">
        <v>3512</v>
      </c>
      <c r="BB150" s="7"/>
      <c r="BC150" s="7"/>
      <c r="BD150" s="72"/>
      <c r="BE150" s="72"/>
      <c r="BF150" s="72"/>
      <c r="BG150" s="183"/>
      <c r="BH150" s="72"/>
      <c r="BI150" s="72"/>
      <c r="BJ150" s="72"/>
      <c r="BK150" s="72"/>
      <c r="BL150" s="72"/>
      <c r="BM150" s="72"/>
      <c r="BN150" s="72"/>
      <c r="BO150" s="72"/>
      <c r="BP150" s="72"/>
      <c r="BQ150" s="72"/>
      <c r="BR150" s="72"/>
      <c r="BS150" s="72"/>
      <c r="BT150" s="72"/>
      <c r="BU150" s="72"/>
      <c r="BV150" s="72"/>
      <c r="BW150" s="72"/>
      <c r="BX150" s="72"/>
      <c r="BY150" s="72"/>
      <c r="BZ150" s="72"/>
      <c r="CA150" s="72"/>
      <c r="CB150" s="72"/>
      <c r="CC150" s="72"/>
      <c r="CD150" s="72"/>
      <c r="CE150" s="72"/>
      <c r="CF150" s="72"/>
      <c r="CG150" s="72"/>
      <c r="CH150" s="72"/>
      <c r="CI150" s="72"/>
      <c r="CJ150" s="72">
        <v>1</v>
      </c>
      <c r="CK150" s="72"/>
      <c r="CL150" s="72"/>
      <c r="CM150" s="72"/>
      <c r="CN150" s="72"/>
      <c r="CO150" s="72"/>
      <c r="CP150" s="72"/>
      <c r="CQ150" s="72"/>
      <c r="CR150" s="72"/>
      <c r="CS150" s="72"/>
      <c r="CT150" s="72"/>
      <c r="CU150" s="72"/>
      <c r="CV150" s="72"/>
      <c r="CW150" s="72"/>
      <c r="CX150" s="72"/>
      <c r="CY150" s="72"/>
      <c r="CZ150" s="72"/>
      <c r="DA150" s="72"/>
      <c r="DB150" s="72"/>
      <c r="DC150" s="72"/>
      <c r="DD150" s="72"/>
      <c r="DE150" s="72">
        <v>3</v>
      </c>
      <c r="DF150" s="72"/>
      <c r="DG150" s="72"/>
      <c r="DH150" s="72"/>
      <c r="DI150" s="72"/>
      <c r="DJ150" s="72"/>
      <c r="DK150" s="72"/>
      <c r="DL150" s="72"/>
      <c r="DM150" s="72"/>
      <c r="DN150" s="72"/>
      <c r="DO150" s="72"/>
      <c r="DP150" s="72"/>
      <c r="DQ150" s="72"/>
      <c r="DR150" s="72"/>
      <c r="DS150" s="72"/>
      <c r="DT150" s="72"/>
      <c r="DU150" s="72"/>
      <c r="DV150" s="72"/>
      <c r="DW150" s="72"/>
      <c r="DX150" s="72"/>
      <c r="DY150" s="72"/>
      <c r="DZ150" s="72"/>
      <c r="EA150" s="72"/>
      <c r="EB150" s="72"/>
      <c r="EC150" s="72"/>
      <c r="ED150" s="72"/>
      <c r="EE150" s="72"/>
      <c r="EF150" s="72"/>
      <c r="EG150" s="72"/>
      <c r="EH150" s="72"/>
      <c r="EI150" s="72"/>
      <c r="EJ150" s="72"/>
      <c r="EK150" s="72"/>
      <c r="EL150" s="72"/>
      <c r="EM150" s="72"/>
      <c r="EN150" s="72"/>
      <c r="EO150" s="72"/>
      <c r="EP150" s="72"/>
      <c r="EQ150" s="72"/>
      <c r="ER150" s="312">
        <f t="shared" si="36"/>
        <v>4</v>
      </c>
      <c r="ES150" s="72">
        <f t="shared" si="37"/>
        <v>1</v>
      </c>
      <c r="ET150" s="72" t="s">
        <v>1113</v>
      </c>
      <c r="EU150" s="7" t="s">
        <v>2493</v>
      </c>
      <c r="EV150" s="7" t="s">
        <v>1110</v>
      </c>
      <c r="EW150" s="7" t="s">
        <v>1801</v>
      </c>
      <c r="EX150" s="183" t="s">
        <v>3572</v>
      </c>
      <c r="EY150" s="313">
        <v>46185</v>
      </c>
      <c r="EZ150" s="313"/>
      <c r="FA150" s="183"/>
      <c r="FB150" s="313"/>
      <c r="FC150" s="7"/>
      <c r="FD150" s="7" t="s">
        <v>3143</v>
      </c>
      <c r="FE150" s="7">
        <f t="shared" si="38"/>
        <v>7368</v>
      </c>
      <c r="FF150" s="72">
        <f t="shared" si="39"/>
        <v>14844</v>
      </c>
      <c r="FG150" t="s">
        <v>3515</v>
      </c>
    </row>
    <row r="151" spans="1:163" ht="17.25">
      <c r="A151" s="72">
        <v>463370462</v>
      </c>
      <c r="B151" s="304" t="s">
        <v>2094</v>
      </c>
      <c r="C151" s="72" t="s">
        <v>1799</v>
      </c>
      <c r="D151" s="72" t="s">
        <v>3016</v>
      </c>
      <c r="E151" s="72">
        <f>5650+100</f>
        <v>5750</v>
      </c>
      <c r="F151" s="72"/>
      <c r="G151" s="306"/>
      <c r="H151" s="306"/>
      <c r="I151" s="72">
        <v>5626</v>
      </c>
      <c r="J151" s="72">
        <v>5602</v>
      </c>
      <c r="K151" s="258">
        <f t="shared" si="42"/>
        <v>5690</v>
      </c>
      <c r="L151" s="258">
        <f t="shared" si="30"/>
        <v>5606</v>
      </c>
      <c r="M151" s="307">
        <v>1</v>
      </c>
      <c r="N151" s="72" t="s">
        <v>1280</v>
      </c>
      <c r="O151" s="72" t="s">
        <v>1281</v>
      </c>
      <c r="P151" s="72" t="s">
        <v>315</v>
      </c>
      <c r="Q151" s="255">
        <v>74709</v>
      </c>
      <c r="R151" s="66">
        <v>88</v>
      </c>
      <c r="S151" s="66">
        <f t="shared" si="40"/>
        <v>0</v>
      </c>
      <c r="T151" s="66">
        <v>6100</v>
      </c>
      <c r="U151" s="4" t="s">
        <v>1129</v>
      </c>
      <c r="V151" s="5">
        <f t="shared" si="31"/>
        <v>0.11458288839399067</v>
      </c>
      <c r="W151" s="5">
        <f t="shared" si="32"/>
        <v>4.0883119308816503E-3</v>
      </c>
      <c r="X151" s="5" t="str">
        <f t="shared" si="33"/>
        <v>STABLE</v>
      </c>
      <c r="Y151" s="72" t="str">
        <f t="shared" si="34"/>
        <v>PAID</v>
      </c>
      <c r="Z151" s="72" t="s">
        <v>1129</v>
      </c>
      <c r="AA151" s="72" t="s">
        <v>1281</v>
      </c>
      <c r="AB151" s="304"/>
      <c r="AC151" s="72"/>
      <c r="AD151" s="72" t="s">
        <v>3019</v>
      </c>
      <c r="AE151" s="308"/>
      <c r="AF151" s="309"/>
      <c r="AG151" s="7"/>
      <c r="AH151" s="72" t="s">
        <v>325</v>
      </c>
      <c r="AI151" s="7"/>
      <c r="AJ151" s="7"/>
      <c r="AK151" s="7"/>
      <c r="AL151" s="7">
        <v>11790</v>
      </c>
      <c r="AM151" s="255">
        <v>74709</v>
      </c>
      <c r="AN151" s="258">
        <v>27</v>
      </c>
      <c r="AO151" s="306">
        <v>12</v>
      </c>
      <c r="AP151" s="306" t="str">
        <f t="shared" si="35"/>
        <v>STABLE</v>
      </c>
      <c r="AQ151" s="306"/>
      <c r="AR151" s="306"/>
      <c r="AS151" s="306"/>
      <c r="AT151" s="306"/>
      <c r="AU151" s="72" t="s">
        <v>1129</v>
      </c>
      <c r="AV151" s="310" t="s">
        <v>2239</v>
      </c>
      <c r="AW151" s="304" t="s">
        <v>174</v>
      </c>
      <c r="AX151" s="311">
        <v>45475</v>
      </c>
      <c r="AY151" s="72">
        <v>36</v>
      </c>
      <c r="AZ151" s="72" t="s">
        <v>2057</v>
      </c>
      <c r="BA151" s="7" t="s">
        <v>3513</v>
      </c>
      <c r="BB151" s="7"/>
      <c r="BC151" s="7"/>
      <c r="BD151" s="72"/>
      <c r="BE151" s="72"/>
      <c r="BF151" s="72"/>
      <c r="BG151" s="183"/>
      <c r="BH151" s="72"/>
      <c r="BI151" s="72"/>
      <c r="BJ151" s="72"/>
      <c r="BK151" s="72"/>
      <c r="BL151" s="72"/>
      <c r="BM151" s="72"/>
      <c r="BN151" s="72"/>
      <c r="BO151" s="72"/>
      <c r="BP151" s="72"/>
      <c r="BQ151" s="72"/>
      <c r="BR151" s="72"/>
      <c r="BS151" s="72"/>
      <c r="BT151" s="72"/>
      <c r="BU151" s="72"/>
      <c r="BV151" s="72"/>
      <c r="BW151" s="72"/>
      <c r="BX151" s="72"/>
      <c r="BY151" s="72"/>
      <c r="BZ151" s="72"/>
      <c r="CA151" s="72"/>
      <c r="CB151" s="72"/>
      <c r="CC151" s="72"/>
      <c r="CD151" s="72"/>
      <c r="CE151" s="72"/>
      <c r="CF151" s="72"/>
      <c r="CG151" s="72"/>
      <c r="CH151" s="72"/>
      <c r="CI151" s="72"/>
      <c r="CJ151" s="72">
        <v>2</v>
      </c>
      <c r="CK151" s="72"/>
      <c r="CL151" s="72"/>
      <c r="CM151" s="72"/>
      <c r="CN151" s="72"/>
      <c r="CO151" s="72"/>
      <c r="CP151" s="72"/>
      <c r="CQ151" s="72"/>
      <c r="CR151" s="72"/>
      <c r="CS151" s="72"/>
      <c r="CT151" s="72"/>
      <c r="CU151" s="72"/>
      <c r="CV151" s="72"/>
      <c r="CW151" s="72"/>
      <c r="CX151" s="72"/>
      <c r="CY151" s="72"/>
      <c r="CZ151" s="72"/>
      <c r="DA151" s="72"/>
      <c r="DB151" s="72"/>
      <c r="DC151" s="72"/>
      <c r="DD151" s="72"/>
      <c r="DE151" s="72"/>
      <c r="DF151" s="72"/>
      <c r="DG151" s="72"/>
      <c r="DH151" s="72"/>
      <c r="DI151" s="72"/>
      <c r="DJ151" s="72"/>
      <c r="DK151" s="72"/>
      <c r="DL151" s="72"/>
      <c r="DM151" s="72"/>
      <c r="DN151" s="72"/>
      <c r="DO151" s="72"/>
      <c r="DP151" s="72"/>
      <c r="DQ151" s="72"/>
      <c r="DR151" s="72"/>
      <c r="DS151" s="72"/>
      <c r="DT151" s="72"/>
      <c r="DU151" s="72"/>
      <c r="DV151" s="72"/>
      <c r="DW151" s="72"/>
      <c r="DX151" s="72"/>
      <c r="DY151" s="72"/>
      <c r="DZ151" s="72"/>
      <c r="EA151" s="72"/>
      <c r="EB151" s="72"/>
      <c r="EC151" s="72"/>
      <c r="ED151" s="72"/>
      <c r="EE151" s="72"/>
      <c r="EF151" s="72"/>
      <c r="EG151" s="72"/>
      <c r="EH151" s="72"/>
      <c r="EI151" s="72"/>
      <c r="EJ151" s="72"/>
      <c r="EK151" s="72"/>
      <c r="EL151" s="72"/>
      <c r="EM151" s="72"/>
      <c r="EN151" s="72"/>
      <c r="EO151" s="72"/>
      <c r="EP151" s="72"/>
      <c r="EQ151" s="72"/>
      <c r="ER151" s="312">
        <f t="shared" si="36"/>
        <v>2</v>
      </c>
      <c r="ES151" s="72">
        <f t="shared" si="37"/>
        <v>1</v>
      </c>
      <c r="ET151" s="72" t="s">
        <v>1124</v>
      </c>
      <c r="EU151" s="7" t="s">
        <v>2494</v>
      </c>
      <c r="EV151" s="7" t="s">
        <v>1110</v>
      </c>
      <c r="EW151" s="7" t="s">
        <v>1820</v>
      </c>
      <c r="EX151" s="183" t="s">
        <v>1820</v>
      </c>
      <c r="EY151" s="313">
        <v>46185</v>
      </c>
      <c r="EZ151" s="313"/>
      <c r="FA151" s="183"/>
      <c r="FB151" s="313"/>
      <c r="FC151" s="7"/>
      <c r="FD151" s="7" t="s">
        <v>3171</v>
      </c>
      <c r="FE151" s="7">
        <f t="shared" si="38"/>
        <v>5690</v>
      </c>
      <c r="FF151" s="72">
        <f t="shared" si="39"/>
        <v>11356</v>
      </c>
      <c r="FG151" t="s">
        <v>3515</v>
      </c>
    </row>
    <row r="152" spans="1:163" ht="17.25">
      <c r="A152" s="72">
        <v>465922492</v>
      </c>
      <c r="B152" s="304" t="s">
        <v>304</v>
      </c>
      <c r="C152" s="72" t="s">
        <v>1775</v>
      </c>
      <c r="D152" s="72" t="s">
        <v>1795</v>
      </c>
      <c r="E152" s="72">
        <f>3838+130</f>
        <v>3968</v>
      </c>
      <c r="F152" s="72"/>
      <c r="G152" s="306"/>
      <c r="H152" s="306"/>
      <c r="I152" s="72">
        <v>3838</v>
      </c>
      <c r="J152" s="72">
        <v>7622</v>
      </c>
      <c r="K152" s="258">
        <f t="shared" si="42"/>
        <v>4023</v>
      </c>
      <c r="L152" s="258">
        <f t="shared" si="30"/>
        <v>7810</v>
      </c>
      <c r="M152" s="315">
        <v>2</v>
      </c>
      <c r="N152" s="72" t="s">
        <v>1280</v>
      </c>
      <c r="O152" s="72" t="s">
        <v>1281</v>
      </c>
      <c r="P152" s="72" t="s">
        <v>22</v>
      </c>
      <c r="Q152" s="255">
        <v>74559</v>
      </c>
      <c r="R152" s="66">
        <v>239</v>
      </c>
      <c r="S152" s="66">
        <f t="shared" si="40"/>
        <v>0</v>
      </c>
      <c r="T152" s="66">
        <v>5398</v>
      </c>
      <c r="U152" s="4" t="s">
        <v>1505</v>
      </c>
      <c r="V152" s="5">
        <f t="shared" si="31"/>
        <v>0.2493432663088351</v>
      </c>
      <c r="W152" s="5">
        <f t="shared" si="32"/>
        <v>1.6508211285788527E-2</v>
      </c>
      <c r="X152" s="5" t="str">
        <f t="shared" si="33"/>
        <v>STABLE</v>
      </c>
      <c r="Y152" s="72" t="str">
        <f t="shared" si="34"/>
        <v>PAID</v>
      </c>
      <c r="Z152" s="72" t="s">
        <v>1329</v>
      </c>
      <c r="AA152" s="72" t="s">
        <v>1281</v>
      </c>
      <c r="AB152" s="304"/>
      <c r="AC152" s="72"/>
      <c r="AD152" s="72" t="s">
        <v>3022</v>
      </c>
      <c r="AE152" s="308"/>
      <c r="AF152" s="309" t="s">
        <v>1129</v>
      </c>
      <c r="AG152" s="7" t="s">
        <v>1129</v>
      </c>
      <c r="AH152" s="72" t="s">
        <v>283</v>
      </c>
      <c r="AI152" s="7" t="s">
        <v>1129</v>
      </c>
      <c r="AJ152" s="7" t="s">
        <v>1129</v>
      </c>
      <c r="AK152" s="7" t="s">
        <v>1129</v>
      </c>
      <c r="AL152" s="7">
        <v>13259</v>
      </c>
      <c r="AM152" s="255">
        <v>74559</v>
      </c>
      <c r="AN152" s="258">
        <v>57</v>
      </c>
      <c r="AO152" s="306">
        <v>43</v>
      </c>
      <c r="AP152" s="306" t="str">
        <f t="shared" si="35"/>
        <v>STABLE</v>
      </c>
      <c r="AQ152" s="306"/>
      <c r="AR152" s="306"/>
      <c r="AS152" s="306"/>
      <c r="AT152" s="306"/>
      <c r="AU152" s="72" t="s">
        <v>1793</v>
      </c>
      <c r="AV152" s="310" t="s">
        <v>305</v>
      </c>
      <c r="AW152" s="304" t="s">
        <v>67</v>
      </c>
      <c r="AX152" s="311">
        <v>45762</v>
      </c>
      <c r="AY152" s="72">
        <v>36</v>
      </c>
      <c r="AZ152" s="72" t="s">
        <v>1742</v>
      </c>
      <c r="BA152" s="7" t="s">
        <v>3513</v>
      </c>
      <c r="BB152" s="7"/>
      <c r="BC152" s="7"/>
      <c r="BD152" s="72"/>
      <c r="BE152" s="72"/>
      <c r="BF152" s="72"/>
      <c r="BG152" s="183"/>
      <c r="BH152" s="72"/>
      <c r="BI152" s="72"/>
      <c r="BJ152" s="72"/>
      <c r="BK152" s="72"/>
      <c r="BL152" s="72"/>
      <c r="BM152" s="72"/>
      <c r="BN152" s="72"/>
      <c r="BO152" s="72">
        <v>1</v>
      </c>
      <c r="BP152" s="72"/>
      <c r="BQ152" s="72"/>
      <c r="BR152" s="72"/>
      <c r="BS152" s="72"/>
      <c r="BT152" s="72"/>
      <c r="BU152" s="72"/>
      <c r="BV152" s="72"/>
      <c r="BW152" s="72"/>
      <c r="BX152" s="72"/>
      <c r="BY152" s="72"/>
      <c r="BZ152" s="72"/>
      <c r="CA152" s="72"/>
      <c r="CB152" s="72"/>
      <c r="CC152" s="72"/>
      <c r="CD152" s="72"/>
      <c r="CE152" s="72"/>
      <c r="CF152" s="72"/>
      <c r="CG152" s="72"/>
      <c r="CH152" s="72"/>
      <c r="CI152" s="72"/>
      <c r="CJ152" s="72"/>
      <c r="CK152" s="72"/>
      <c r="CL152" s="72"/>
      <c r="CM152" s="72"/>
      <c r="CN152" s="72"/>
      <c r="CO152" s="72"/>
      <c r="CP152" s="72"/>
      <c r="CQ152" s="72"/>
      <c r="CR152" s="72"/>
      <c r="CS152" s="72"/>
      <c r="CT152" s="72"/>
      <c r="CU152" s="72"/>
      <c r="CV152" s="72"/>
      <c r="CW152" s="72"/>
      <c r="CX152" s="72"/>
      <c r="CY152" s="72"/>
      <c r="CZ152" s="72"/>
      <c r="DA152" s="72"/>
      <c r="DB152" s="72"/>
      <c r="DC152" s="72"/>
      <c r="DD152" s="72"/>
      <c r="DE152" s="72"/>
      <c r="DF152" s="72"/>
      <c r="DG152" s="72"/>
      <c r="DH152" s="72"/>
      <c r="DI152" s="72"/>
      <c r="DJ152" s="72"/>
      <c r="DK152" s="72"/>
      <c r="DL152" s="72"/>
      <c r="DM152" s="72"/>
      <c r="DN152" s="72"/>
      <c r="DO152" s="72"/>
      <c r="DP152" s="72"/>
      <c r="DQ152" s="72"/>
      <c r="DR152" s="72"/>
      <c r="DS152" s="72"/>
      <c r="DT152" s="72"/>
      <c r="DU152" s="72"/>
      <c r="DV152" s="72"/>
      <c r="DW152" s="72"/>
      <c r="DX152" s="72"/>
      <c r="DY152" s="72"/>
      <c r="DZ152" s="72"/>
      <c r="EA152" s="72"/>
      <c r="EB152" s="72"/>
      <c r="EC152" s="72"/>
      <c r="ED152" s="72"/>
      <c r="EE152" s="72"/>
      <c r="EF152" s="72"/>
      <c r="EG152" s="72"/>
      <c r="EH152" s="72"/>
      <c r="EI152" s="72"/>
      <c r="EJ152" s="72"/>
      <c r="EK152" s="72"/>
      <c r="EL152" s="72"/>
      <c r="EM152" s="72"/>
      <c r="EN152" s="72"/>
      <c r="EO152" s="72"/>
      <c r="EP152" s="72"/>
      <c r="EQ152" s="72"/>
      <c r="ER152" s="312">
        <f t="shared" si="36"/>
        <v>1</v>
      </c>
      <c r="ES152" s="72">
        <f t="shared" si="37"/>
        <v>1</v>
      </c>
      <c r="ET152" s="72" t="s">
        <v>1114</v>
      </c>
      <c r="EU152" s="7" t="s">
        <v>2495</v>
      </c>
      <c r="EV152" s="7" t="s">
        <v>1110</v>
      </c>
      <c r="EW152" s="7" t="s">
        <v>1801</v>
      </c>
      <c r="EX152" s="183" t="s">
        <v>1888</v>
      </c>
      <c r="EY152" s="313">
        <v>46178</v>
      </c>
      <c r="EZ152" s="313"/>
      <c r="FA152" s="183"/>
      <c r="FB152" s="313"/>
      <c r="FC152" s="7"/>
      <c r="FD152" s="7" t="s">
        <v>3172</v>
      </c>
      <c r="FE152" s="7">
        <f t="shared" si="38"/>
        <v>4023</v>
      </c>
      <c r="FF152" s="72">
        <f t="shared" si="39"/>
        <v>11778</v>
      </c>
      <c r="FG152" t="s">
        <v>3515</v>
      </c>
    </row>
    <row r="153" spans="1:163" ht="17.25">
      <c r="A153" s="72">
        <v>467095115</v>
      </c>
      <c r="B153" s="304" t="s">
        <v>225</v>
      </c>
      <c r="C153" s="72" t="s">
        <v>1775</v>
      </c>
      <c r="D153" s="72" t="s">
        <v>1742</v>
      </c>
      <c r="E153" s="72">
        <v>6075</v>
      </c>
      <c r="F153" s="72"/>
      <c r="G153" s="306"/>
      <c r="H153" s="306"/>
      <c r="I153" s="72">
        <v>5978</v>
      </c>
      <c r="J153" s="72">
        <v>17934</v>
      </c>
      <c r="K153" s="258">
        <f t="shared" si="42"/>
        <v>6269</v>
      </c>
      <c r="L153" s="258">
        <f t="shared" si="30"/>
        <v>18409</v>
      </c>
      <c r="M153" s="315">
        <v>3</v>
      </c>
      <c r="N153" s="72" t="s">
        <v>1280</v>
      </c>
      <c r="O153" s="72" t="s">
        <v>1281</v>
      </c>
      <c r="P153" s="72" t="s">
        <v>203</v>
      </c>
      <c r="Q153" s="255">
        <v>74325</v>
      </c>
      <c r="R153" s="66">
        <v>291</v>
      </c>
      <c r="S153" s="66">
        <f t="shared" si="40"/>
        <v>0</v>
      </c>
      <c r="T153" s="66">
        <v>1350</v>
      </c>
      <c r="U153" s="4" t="s">
        <v>1231</v>
      </c>
      <c r="V153" s="5">
        <f t="shared" si="31"/>
        <v>0.31079270475750975</v>
      </c>
      <c r="W153" s="5">
        <f t="shared" si="32"/>
        <v>1.9878999917563325E-2</v>
      </c>
      <c r="X153" s="5" t="str">
        <f t="shared" si="33"/>
        <v>STABLE</v>
      </c>
      <c r="Y153" s="72" t="str">
        <f t="shared" si="34"/>
        <v>PAID</v>
      </c>
      <c r="Z153" s="72" t="s">
        <v>1315</v>
      </c>
      <c r="AA153" s="72" t="s">
        <v>1281</v>
      </c>
      <c r="AB153" s="304"/>
      <c r="AC153" s="72"/>
      <c r="AD153" s="72"/>
      <c r="AE153" s="308"/>
      <c r="AF153" s="309" t="s">
        <v>1797</v>
      </c>
      <c r="AG153" s="7" t="s">
        <v>1129</v>
      </c>
      <c r="AH153" s="72" t="s">
        <v>202</v>
      </c>
      <c r="AI153" s="7" t="s">
        <v>1129</v>
      </c>
      <c r="AJ153" s="7" t="s">
        <v>1129</v>
      </c>
      <c r="AK153" s="7" t="s">
        <v>1129</v>
      </c>
      <c r="AL153" s="7">
        <v>19575</v>
      </c>
      <c r="AM153" s="255">
        <v>74325</v>
      </c>
      <c r="AN153" s="258">
        <v>88</v>
      </c>
      <c r="AO153" s="306">
        <v>73</v>
      </c>
      <c r="AP153" s="306" t="str">
        <f t="shared" si="35"/>
        <v>STABLE</v>
      </c>
      <c r="AQ153" s="306"/>
      <c r="AR153" s="306"/>
      <c r="AS153" s="306"/>
      <c r="AT153" s="306"/>
      <c r="AU153" s="72" t="s">
        <v>1793</v>
      </c>
      <c r="AV153" s="310" t="s">
        <v>226</v>
      </c>
      <c r="AW153" s="304" t="s">
        <v>227</v>
      </c>
      <c r="AX153" s="311">
        <v>45946</v>
      </c>
      <c r="AY153" s="72">
        <v>18</v>
      </c>
      <c r="AZ153" s="72" t="s">
        <v>1742</v>
      </c>
      <c r="BA153" s="7" t="s">
        <v>3512</v>
      </c>
      <c r="BB153" s="7"/>
      <c r="BC153" s="7">
        <v>1</v>
      </c>
      <c r="BD153" s="72"/>
      <c r="BE153" s="72"/>
      <c r="BF153" s="72"/>
      <c r="BG153" s="183"/>
      <c r="BH153" s="72"/>
      <c r="BI153" s="72"/>
      <c r="BJ153" s="72"/>
      <c r="BK153" s="72"/>
      <c r="BL153" s="72"/>
      <c r="BM153" s="72"/>
      <c r="BN153" s="72"/>
      <c r="BO153" s="72"/>
      <c r="BP153" s="72"/>
      <c r="BQ153" s="72"/>
      <c r="BR153" s="72"/>
      <c r="BS153" s="72"/>
      <c r="BT153" s="72"/>
      <c r="BU153" s="72"/>
      <c r="BV153" s="72"/>
      <c r="BW153" s="72"/>
      <c r="BX153" s="72"/>
      <c r="BY153" s="72"/>
      <c r="BZ153" s="72"/>
      <c r="CA153" s="72"/>
      <c r="CB153" s="72"/>
      <c r="CC153" s="72"/>
      <c r="CD153" s="72"/>
      <c r="CE153" s="72"/>
      <c r="CF153" s="72"/>
      <c r="CG153" s="72"/>
      <c r="CH153" s="72"/>
      <c r="CI153" s="72"/>
      <c r="CJ153" s="72"/>
      <c r="CK153" s="72"/>
      <c r="CL153" s="72"/>
      <c r="CM153" s="72"/>
      <c r="CN153" s="72"/>
      <c r="CO153" s="72"/>
      <c r="CP153" s="72"/>
      <c r="CQ153" s="72"/>
      <c r="CR153" s="72"/>
      <c r="CS153" s="72"/>
      <c r="CT153" s="72"/>
      <c r="CU153" s="72"/>
      <c r="CV153" s="72"/>
      <c r="CW153" s="72"/>
      <c r="CX153" s="72"/>
      <c r="CY153" s="72"/>
      <c r="CZ153" s="72"/>
      <c r="DA153" s="72"/>
      <c r="DB153" s="72"/>
      <c r="DC153" s="72"/>
      <c r="DD153" s="72"/>
      <c r="DE153" s="72"/>
      <c r="DF153" s="72"/>
      <c r="DG153" s="72"/>
      <c r="DH153" s="72"/>
      <c r="DI153" s="72"/>
      <c r="DJ153" s="72"/>
      <c r="DK153" s="72"/>
      <c r="DL153" s="72"/>
      <c r="DM153" s="72"/>
      <c r="DN153" s="72"/>
      <c r="DO153" s="72"/>
      <c r="DP153" s="72"/>
      <c r="DQ153" s="72"/>
      <c r="DR153" s="72"/>
      <c r="DS153" s="72"/>
      <c r="DT153" s="72"/>
      <c r="DU153" s="72"/>
      <c r="DV153" s="72"/>
      <c r="DW153" s="72"/>
      <c r="DX153" s="72"/>
      <c r="DY153" s="72"/>
      <c r="DZ153" s="72"/>
      <c r="EA153" s="72"/>
      <c r="EB153" s="72"/>
      <c r="EC153" s="72"/>
      <c r="ED153" s="72"/>
      <c r="EE153" s="72"/>
      <c r="EF153" s="72"/>
      <c r="EG153" s="72"/>
      <c r="EH153" s="72"/>
      <c r="EI153" s="72"/>
      <c r="EJ153" s="72"/>
      <c r="EK153" s="72"/>
      <c r="EL153" s="72"/>
      <c r="EM153" s="72"/>
      <c r="EN153" s="72"/>
      <c r="EO153" s="72"/>
      <c r="EP153" s="72"/>
      <c r="EQ153" s="72"/>
      <c r="ER153" s="312">
        <f t="shared" si="36"/>
        <v>1</v>
      </c>
      <c r="ES153" s="72">
        <f t="shared" si="37"/>
        <v>1</v>
      </c>
      <c r="ET153" s="72" t="s">
        <v>1123</v>
      </c>
      <c r="EU153" s="7" t="s">
        <v>2496</v>
      </c>
      <c r="EV153" s="7" t="s">
        <v>1110</v>
      </c>
      <c r="EW153" s="7" t="s">
        <v>1808</v>
      </c>
      <c r="EX153" s="183" t="s">
        <v>1889</v>
      </c>
      <c r="EY153" s="313">
        <v>46174</v>
      </c>
      <c r="EZ153" s="313"/>
      <c r="FA153" s="183"/>
      <c r="FB153" s="313"/>
      <c r="FC153" s="7"/>
      <c r="FD153" s="7" t="s">
        <v>3173</v>
      </c>
      <c r="FE153" s="7">
        <f t="shared" si="38"/>
        <v>6269</v>
      </c>
      <c r="FF153" s="72">
        <f t="shared" si="39"/>
        <v>24484</v>
      </c>
      <c r="FG153" t="s">
        <v>3515</v>
      </c>
    </row>
    <row r="154" spans="1:163" ht="17.25">
      <c r="A154" s="72">
        <v>467312870</v>
      </c>
      <c r="B154" s="304" t="s">
        <v>581</v>
      </c>
      <c r="C154" s="72" t="s">
        <v>1775</v>
      </c>
      <c r="D154" s="72" t="s">
        <v>1798</v>
      </c>
      <c r="E154" s="72">
        <v>4000</v>
      </c>
      <c r="F154" s="72"/>
      <c r="G154" s="306"/>
      <c r="H154" s="306"/>
      <c r="I154" s="72">
        <v>9394</v>
      </c>
      <c r="J154" s="72">
        <v>22646</v>
      </c>
      <c r="K154" s="258">
        <f t="shared" si="42"/>
        <v>4374</v>
      </c>
      <c r="L154" s="258">
        <f t="shared" si="30"/>
        <v>28817</v>
      </c>
      <c r="M154" s="315">
        <v>3</v>
      </c>
      <c r="N154" s="72" t="s">
        <v>1280</v>
      </c>
      <c r="O154" s="72" t="s">
        <v>1281</v>
      </c>
      <c r="P154" s="72" t="s">
        <v>349</v>
      </c>
      <c r="Q154" s="255">
        <v>73905</v>
      </c>
      <c r="R154" s="66">
        <v>516</v>
      </c>
      <c r="S154" s="66">
        <f t="shared" si="40"/>
        <v>0</v>
      </c>
      <c r="T154" s="66">
        <v>1800</v>
      </c>
      <c r="U154" s="4" t="s">
        <v>1231</v>
      </c>
      <c r="V154" s="5">
        <f t="shared" si="31"/>
        <v>0.32295342116285514</v>
      </c>
      <c r="W154" s="5">
        <f t="shared" si="32"/>
        <v>1.9766666517423714E-2</v>
      </c>
      <c r="X154" s="5" t="str">
        <f t="shared" si="33"/>
        <v>STABLE</v>
      </c>
      <c r="Y154" s="72" t="str">
        <f t="shared" si="34"/>
        <v>PAID</v>
      </c>
      <c r="Z154" s="72" t="s">
        <v>1315</v>
      </c>
      <c r="AA154" s="72" t="s">
        <v>1281</v>
      </c>
      <c r="AB154" s="304" t="s">
        <v>3023</v>
      </c>
      <c r="AC154" s="72"/>
      <c r="AD154" s="72" t="s">
        <v>3022</v>
      </c>
      <c r="AE154" s="308"/>
      <c r="AF154" s="309" t="s">
        <v>1797</v>
      </c>
      <c r="AG154" s="7" t="s">
        <v>1129</v>
      </c>
      <c r="AH154" s="72" t="s">
        <v>579</v>
      </c>
      <c r="AI154" s="7" t="s">
        <v>1129</v>
      </c>
      <c r="AJ154" s="7" t="s">
        <v>1129</v>
      </c>
      <c r="AK154" s="7" t="s">
        <v>1129</v>
      </c>
      <c r="AL154" s="7">
        <v>24962</v>
      </c>
      <c r="AM154" s="255">
        <v>73905</v>
      </c>
      <c r="AN154" s="258">
        <v>83</v>
      </c>
      <c r="AO154" s="306">
        <v>68</v>
      </c>
      <c r="AP154" s="306" t="str">
        <f t="shared" si="35"/>
        <v>STABLE</v>
      </c>
      <c r="AQ154" s="306"/>
      <c r="AR154" s="306"/>
      <c r="AS154" s="306"/>
      <c r="AT154" s="306"/>
      <c r="AU154" s="72" t="s">
        <v>1793</v>
      </c>
      <c r="AV154" s="310" t="s">
        <v>582</v>
      </c>
      <c r="AW154" s="304" t="s">
        <v>452</v>
      </c>
      <c r="AX154" s="311">
        <v>45981</v>
      </c>
      <c r="AY154" s="72">
        <v>12</v>
      </c>
      <c r="AZ154" s="72" t="s">
        <v>1742</v>
      </c>
      <c r="BA154" s="7" t="s">
        <v>3512</v>
      </c>
      <c r="BB154" s="7"/>
      <c r="BC154" s="7">
        <v>1</v>
      </c>
      <c r="BD154" s="72"/>
      <c r="BE154" s="72"/>
      <c r="BF154" s="72"/>
      <c r="BG154" s="183"/>
      <c r="BH154" s="72"/>
      <c r="BI154" s="72"/>
      <c r="BJ154" s="72"/>
      <c r="BK154" s="72"/>
      <c r="BL154" s="72"/>
      <c r="BM154" s="72"/>
      <c r="BN154" s="72"/>
      <c r="BO154" s="72"/>
      <c r="BP154" s="72"/>
      <c r="BQ154" s="72"/>
      <c r="BR154" s="72"/>
      <c r="BS154" s="72"/>
      <c r="BT154" s="72"/>
      <c r="BU154" s="72"/>
      <c r="BV154" s="72"/>
      <c r="BW154" s="72"/>
      <c r="BX154" s="72"/>
      <c r="BY154" s="72"/>
      <c r="BZ154" s="72"/>
      <c r="CA154" s="72"/>
      <c r="CB154" s="72"/>
      <c r="CC154" s="72"/>
      <c r="CD154" s="72"/>
      <c r="CE154" s="72"/>
      <c r="CF154" s="72"/>
      <c r="CG154" s="72"/>
      <c r="CH154" s="72"/>
      <c r="CI154" s="72"/>
      <c r="CJ154" s="72"/>
      <c r="CK154" s="72"/>
      <c r="CL154" s="72"/>
      <c r="CM154" s="72"/>
      <c r="CN154" s="72"/>
      <c r="CO154" s="72"/>
      <c r="CP154" s="72"/>
      <c r="CQ154" s="72"/>
      <c r="CR154" s="72"/>
      <c r="CS154" s="72"/>
      <c r="CT154" s="72"/>
      <c r="CU154" s="72"/>
      <c r="CV154" s="72"/>
      <c r="CW154" s="72"/>
      <c r="CX154" s="72"/>
      <c r="CY154" s="72"/>
      <c r="CZ154" s="72"/>
      <c r="DA154" s="72"/>
      <c r="DB154" s="72"/>
      <c r="DC154" s="72"/>
      <c r="DD154" s="72"/>
      <c r="DE154" s="72"/>
      <c r="DF154" s="72"/>
      <c r="DG154" s="72"/>
      <c r="DH154" s="72"/>
      <c r="DI154" s="72"/>
      <c r="DJ154" s="72"/>
      <c r="DK154" s="72"/>
      <c r="DL154" s="72"/>
      <c r="DM154" s="72"/>
      <c r="DN154" s="72"/>
      <c r="DO154" s="72"/>
      <c r="DP154" s="72"/>
      <c r="DQ154" s="72"/>
      <c r="DR154" s="72"/>
      <c r="DS154" s="72"/>
      <c r="DT154" s="72"/>
      <c r="DU154" s="72"/>
      <c r="DV154" s="72"/>
      <c r="DW154" s="72"/>
      <c r="DX154" s="72"/>
      <c r="DY154" s="72"/>
      <c r="DZ154" s="72"/>
      <c r="EA154" s="72"/>
      <c r="EB154" s="72"/>
      <c r="EC154" s="72"/>
      <c r="ED154" s="72"/>
      <c r="EE154" s="72"/>
      <c r="EF154" s="72"/>
      <c r="EG154" s="72"/>
      <c r="EH154" s="72"/>
      <c r="EI154" s="72"/>
      <c r="EJ154" s="72"/>
      <c r="EK154" s="72"/>
      <c r="EL154" s="72"/>
      <c r="EM154" s="72"/>
      <c r="EN154" s="72"/>
      <c r="EO154" s="72"/>
      <c r="EP154" s="72"/>
      <c r="EQ154" s="72"/>
      <c r="ER154" s="312">
        <f t="shared" si="36"/>
        <v>1</v>
      </c>
      <c r="ES154" s="72">
        <f t="shared" si="37"/>
        <v>1</v>
      </c>
      <c r="ET154" s="72" t="s">
        <v>1126</v>
      </c>
      <c r="EU154" s="7" t="s">
        <v>2497</v>
      </c>
      <c r="EV154" s="7" t="s">
        <v>1110</v>
      </c>
      <c r="EW154" s="7" t="s">
        <v>1829</v>
      </c>
      <c r="EX154" s="183" t="s">
        <v>1890</v>
      </c>
      <c r="EY154" s="313">
        <v>46174</v>
      </c>
      <c r="EZ154" s="313"/>
      <c r="FA154" s="183"/>
      <c r="FB154" s="313"/>
      <c r="FC154" s="7"/>
      <c r="FD154" s="7" t="s">
        <v>3174</v>
      </c>
      <c r="FE154" s="7">
        <f t="shared" si="38"/>
        <v>4374</v>
      </c>
      <c r="FF154" s="72">
        <f t="shared" si="39"/>
        <v>32817</v>
      </c>
      <c r="FG154" t="s">
        <v>3515</v>
      </c>
    </row>
    <row r="155" spans="1:163" ht="17.25">
      <c r="A155" s="72">
        <v>457317317</v>
      </c>
      <c r="B155" s="304" t="s">
        <v>2117</v>
      </c>
      <c r="C155" s="72"/>
      <c r="D155" s="72"/>
      <c r="E155" s="72"/>
      <c r="F155" s="72"/>
      <c r="G155" s="306"/>
      <c r="H155" s="306"/>
      <c r="I155" s="72">
        <v>6685</v>
      </c>
      <c r="J155" s="72">
        <v>7059</v>
      </c>
      <c r="K155" s="258">
        <f t="shared" si="42"/>
        <v>655</v>
      </c>
      <c r="L155" s="258">
        <f t="shared" si="30"/>
        <v>14153</v>
      </c>
      <c r="M155" s="315">
        <v>2</v>
      </c>
      <c r="N155" s="72" t="s">
        <v>1231</v>
      </c>
      <c r="O155" s="72" t="s">
        <v>1232</v>
      </c>
      <c r="P155" s="72" t="s">
        <v>230</v>
      </c>
      <c r="Q155" s="255">
        <v>73863</v>
      </c>
      <c r="R155" s="66">
        <v>281</v>
      </c>
      <c r="S155" s="66">
        <f t="shared" si="40"/>
        <v>0</v>
      </c>
      <c r="T155" s="66">
        <v>4957</v>
      </c>
      <c r="U155" s="4" t="s">
        <v>1129</v>
      </c>
      <c r="V155" s="5">
        <f t="shared" si="31"/>
        <v>0.20104518564241833</v>
      </c>
      <c r="W155" s="5">
        <f t="shared" si="32"/>
        <v>1.6354108963400768E-2</v>
      </c>
      <c r="X155" s="5" t="str">
        <f t="shared" si="33"/>
        <v>FLOW</v>
      </c>
      <c r="Y155" s="72" t="str">
        <f t="shared" si="34"/>
        <v>PTP</v>
      </c>
      <c r="Z155" s="72" t="s">
        <v>1129</v>
      </c>
      <c r="AA155" s="72" t="s">
        <v>1329</v>
      </c>
      <c r="AB155" s="304"/>
      <c r="AC155" s="72">
        <v>26</v>
      </c>
      <c r="AD155" s="72" t="s">
        <v>3019</v>
      </c>
      <c r="AE155" s="308"/>
      <c r="AF155" s="309"/>
      <c r="AG155" s="7"/>
      <c r="AH155" s="72" t="s">
        <v>2190</v>
      </c>
      <c r="AI155" s="7"/>
      <c r="AJ155" s="7"/>
      <c r="AK155" s="7"/>
      <c r="AL155" s="7">
        <v>12297</v>
      </c>
      <c r="AM155" s="255">
        <v>73863</v>
      </c>
      <c r="AN155" s="258">
        <v>57</v>
      </c>
      <c r="AO155" s="306">
        <v>73</v>
      </c>
      <c r="AP155" s="306" t="str">
        <f t="shared" si="35"/>
        <v>FLOW</v>
      </c>
      <c r="AQ155" s="306"/>
      <c r="AR155" s="306"/>
      <c r="AS155" s="306"/>
      <c r="AT155" s="306"/>
      <c r="AU155" s="72" t="s">
        <v>1129</v>
      </c>
      <c r="AV155" s="310" t="s">
        <v>2261</v>
      </c>
      <c r="AW155" s="304" t="s">
        <v>206</v>
      </c>
      <c r="AX155" s="311">
        <v>45006</v>
      </c>
      <c r="AY155" s="72">
        <v>48</v>
      </c>
      <c r="AZ155" s="72" t="s">
        <v>2057</v>
      </c>
      <c r="BA155" s="7" t="s">
        <v>3513</v>
      </c>
      <c r="BB155" s="7"/>
      <c r="BC155" s="7"/>
      <c r="BD155" s="72"/>
      <c r="BE155" s="72"/>
      <c r="BF155" s="72"/>
      <c r="BG155" s="183"/>
      <c r="BH155" s="72"/>
      <c r="BI155" s="72"/>
      <c r="BJ155" s="72"/>
      <c r="BK155" s="72"/>
      <c r="BL155" s="72"/>
      <c r="BM155" s="72"/>
      <c r="BN155" s="72"/>
      <c r="BO155" s="72"/>
      <c r="BP155" s="72"/>
      <c r="BQ155" s="72"/>
      <c r="BR155" s="72"/>
      <c r="BS155" s="72"/>
      <c r="BT155" s="72"/>
      <c r="BU155" s="72"/>
      <c r="BV155" s="72"/>
      <c r="BW155" s="72"/>
      <c r="BX155" s="72"/>
      <c r="BY155" s="72"/>
      <c r="BZ155" s="72"/>
      <c r="CA155" s="72"/>
      <c r="CB155" s="72"/>
      <c r="CC155" s="72"/>
      <c r="CD155" s="72"/>
      <c r="CE155" s="72"/>
      <c r="CF155" s="72"/>
      <c r="CG155" s="72"/>
      <c r="CH155" s="72"/>
      <c r="CI155" s="72"/>
      <c r="CJ155" s="72"/>
      <c r="CK155" s="72"/>
      <c r="CL155" s="72"/>
      <c r="CM155" s="72"/>
      <c r="CN155" s="72"/>
      <c r="CO155" s="72"/>
      <c r="CP155" s="72"/>
      <c r="CQ155" s="72"/>
      <c r="CR155" s="72"/>
      <c r="CS155" s="72"/>
      <c r="CT155" s="72"/>
      <c r="CU155" s="72"/>
      <c r="CV155" s="72"/>
      <c r="CW155" s="72"/>
      <c r="CX155" s="72"/>
      <c r="CY155" s="72"/>
      <c r="CZ155" s="72"/>
      <c r="DA155" s="72"/>
      <c r="DB155" s="72"/>
      <c r="DC155" s="72"/>
      <c r="DD155" s="72"/>
      <c r="DE155" s="72"/>
      <c r="DF155" s="72"/>
      <c r="DG155" s="72"/>
      <c r="DH155" s="72"/>
      <c r="DI155" s="72"/>
      <c r="DJ155" s="72"/>
      <c r="DK155" s="72"/>
      <c r="DL155" s="72"/>
      <c r="DM155" s="72"/>
      <c r="DN155" s="72"/>
      <c r="DO155" s="72"/>
      <c r="DP155" s="72"/>
      <c r="DQ155" s="72"/>
      <c r="DR155" s="72"/>
      <c r="DS155" s="72"/>
      <c r="DT155" s="72"/>
      <c r="DU155" s="72"/>
      <c r="DV155" s="72"/>
      <c r="DW155" s="72"/>
      <c r="DX155" s="72"/>
      <c r="DY155" s="72"/>
      <c r="DZ155" s="72"/>
      <c r="EA155" s="72"/>
      <c r="EB155" s="72"/>
      <c r="EC155" s="72"/>
      <c r="ED155" s="72"/>
      <c r="EE155" s="72"/>
      <c r="EF155" s="72"/>
      <c r="EG155" s="72"/>
      <c r="EH155" s="72"/>
      <c r="EI155" s="72"/>
      <c r="EJ155" s="72"/>
      <c r="EK155" s="72"/>
      <c r="EL155" s="72"/>
      <c r="EM155" s="72"/>
      <c r="EN155" s="72"/>
      <c r="EO155" s="72"/>
      <c r="EP155" s="72"/>
      <c r="EQ155" s="72"/>
      <c r="ER155" s="312">
        <f t="shared" si="36"/>
        <v>0</v>
      </c>
      <c r="ES155" s="72" t="str">
        <f t="shared" si="37"/>
        <v/>
      </c>
      <c r="ET155" s="72" t="s">
        <v>1111</v>
      </c>
      <c r="EU155" s="7" t="s">
        <v>2498</v>
      </c>
      <c r="EV155" s="7" t="s">
        <v>1110</v>
      </c>
      <c r="EW155" s="7" t="e">
        <v>#N/A</v>
      </c>
      <c r="EX155" s="183" t="e">
        <v>#N/A</v>
      </c>
      <c r="EY155" s="313" t="e">
        <v>#N/A</v>
      </c>
      <c r="EZ155" s="313"/>
      <c r="FA155" s="183"/>
      <c r="FB155" s="313"/>
      <c r="FC155" s="7"/>
      <c r="FD155" s="7" t="s">
        <v>3175</v>
      </c>
      <c r="FE155" s="7">
        <f t="shared" si="38"/>
        <v>655</v>
      </c>
      <c r="FF155" s="72">
        <f t="shared" si="39"/>
        <v>14153</v>
      </c>
      <c r="FG155" t="s">
        <v>3516</v>
      </c>
    </row>
    <row r="156" spans="1:163" ht="17.25">
      <c r="A156" s="72">
        <v>464712874</v>
      </c>
      <c r="B156" s="304" t="s">
        <v>547</v>
      </c>
      <c r="C156" s="72"/>
      <c r="D156" s="72"/>
      <c r="E156" s="72"/>
      <c r="F156" s="72"/>
      <c r="G156" s="306"/>
      <c r="H156" s="306"/>
      <c r="I156" s="72">
        <v>3668</v>
      </c>
      <c r="J156" s="72">
        <v>21980</v>
      </c>
      <c r="K156" s="258">
        <f t="shared" si="42"/>
        <v>4473</v>
      </c>
      <c r="L156" s="258">
        <f t="shared" si="30"/>
        <v>26806</v>
      </c>
      <c r="M156" s="315">
        <v>6</v>
      </c>
      <c r="N156" s="72" t="s">
        <v>1231</v>
      </c>
      <c r="O156" s="72" t="s">
        <v>1232</v>
      </c>
      <c r="P156" s="72" t="s">
        <v>333</v>
      </c>
      <c r="Q156" s="255">
        <v>73656</v>
      </c>
      <c r="R156" s="66">
        <v>833</v>
      </c>
      <c r="S156" s="66">
        <f t="shared" si="40"/>
        <v>0</v>
      </c>
      <c r="T156" s="66">
        <v>3352</v>
      </c>
      <c r="U156" s="4" t="s">
        <v>1231</v>
      </c>
      <c r="V156" s="5">
        <f t="shared" si="31"/>
        <v>0.25548630796859839</v>
      </c>
      <c r="W156" s="5">
        <f t="shared" si="32"/>
        <v>3.0940798506413354E-2</v>
      </c>
      <c r="X156" s="5" t="str">
        <f t="shared" si="33"/>
        <v>FLOW</v>
      </c>
      <c r="Y156" s="72" t="str">
        <f t="shared" si="34"/>
        <v>NC</v>
      </c>
      <c r="Z156" s="72" t="s">
        <v>1315</v>
      </c>
      <c r="AA156" s="72" t="s">
        <v>1315</v>
      </c>
      <c r="AB156" s="304" t="s">
        <v>3024</v>
      </c>
      <c r="AC156" s="72"/>
      <c r="AD156" s="72" t="s">
        <v>3021</v>
      </c>
      <c r="AE156" s="308"/>
      <c r="AF156" s="309" t="s">
        <v>1797</v>
      </c>
      <c r="AG156" s="7" t="s">
        <v>1129</v>
      </c>
      <c r="AH156" s="72" t="s">
        <v>543</v>
      </c>
      <c r="AI156" s="7" t="s">
        <v>1129</v>
      </c>
      <c r="AJ156" s="7" t="s">
        <v>1129</v>
      </c>
      <c r="AK156" s="7" t="s">
        <v>1129</v>
      </c>
      <c r="AL156" s="7">
        <v>26165</v>
      </c>
      <c r="AM156" s="255">
        <v>73656</v>
      </c>
      <c r="AN156" s="258">
        <v>178</v>
      </c>
      <c r="AO156" s="306">
        <v>194</v>
      </c>
      <c r="AP156" s="306" t="str">
        <f t="shared" si="35"/>
        <v>FLOW</v>
      </c>
      <c r="AQ156" s="306"/>
      <c r="AR156" s="306"/>
      <c r="AS156" s="306"/>
      <c r="AT156" s="306"/>
      <c r="AU156" s="72" t="s">
        <v>943</v>
      </c>
      <c r="AV156" s="310"/>
      <c r="AW156" s="304" t="s">
        <v>548</v>
      </c>
      <c r="AX156" s="311">
        <v>45614</v>
      </c>
      <c r="AY156" s="72">
        <v>36</v>
      </c>
      <c r="AZ156" s="72" t="s">
        <v>1742</v>
      </c>
      <c r="BA156" s="7" t="s">
        <v>3513</v>
      </c>
      <c r="BB156" s="7"/>
      <c r="BC156" s="7"/>
      <c r="BD156" s="72"/>
      <c r="BE156" s="72"/>
      <c r="BF156" s="72"/>
      <c r="BG156" s="183"/>
      <c r="BH156" s="72"/>
      <c r="BI156" s="72"/>
      <c r="BJ156" s="72"/>
      <c r="BK156" s="72"/>
      <c r="BL156" s="72"/>
      <c r="BM156" s="72"/>
      <c r="BN156" s="72"/>
      <c r="BO156" s="72">
        <v>1</v>
      </c>
      <c r="BP156" s="72"/>
      <c r="BQ156" s="72"/>
      <c r="BR156" s="72"/>
      <c r="BS156" s="72"/>
      <c r="BT156" s="72"/>
      <c r="BU156" s="72"/>
      <c r="BV156" s="72"/>
      <c r="BW156" s="72"/>
      <c r="BX156" s="72"/>
      <c r="BY156" s="72"/>
      <c r="BZ156" s="72"/>
      <c r="CA156" s="72"/>
      <c r="CB156" s="72"/>
      <c r="CC156" s="72"/>
      <c r="CD156" s="72"/>
      <c r="CE156" s="72"/>
      <c r="CF156" s="72"/>
      <c r="CG156" s="72"/>
      <c r="CH156" s="72"/>
      <c r="CI156" s="72"/>
      <c r="CJ156" s="72"/>
      <c r="CK156" s="72"/>
      <c r="CL156" s="72"/>
      <c r="CM156" s="72"/>
      <c r="CN156" s="72"/>
      <c r="CO156" s="72"/>
      <c r="CP156" s="72"/>
      <c r="CQ156" s="72"/>
      <c r="CR156" s="72"/>
      <c r="CS156" s="72"/>
      <c r="CT156" s="72"/>
      <c r="CU156" s="72"/>
      <c r="CV156" s="72"/>
      <c r="CW156" s="72"/>
      <c r="CX156" s="72"/>
      <c r="CY156" s="72"/>
      <c r="CZ156" s="72"/>
      <c r="DA156" s="72"/>
      <c r="DB156" s="72"/>
      <c r="DC156" s="72"/>
      <c r="DD156" s="72"/>
      <c r="DE156" s="72"/>
      <c r="DF156" s="72"/>
      <c r="DG156" s="72"/>
      <c r="DH156" s="72"/>
      <c r="DI156" s="72"/>
      <c r="DJ156" s="72"/>
      <c r="DK156" s="72"/>
      <c r="DL156" s="72"/>
      <c r="DM156" s="72"/>
      <c r="DN156" s="72"/>
      <c r="DO156" s="72"/>
      <c r="DP156" s="72"/>
      <c r="DQ156" s="72"/>
      <c r="DR156" s="72"/>
      <c r="DS156" s="72"/>
      <c r="DT156" s="72"/>
      <c r="DU156" s="72"/>
      <c r="DV156" s="72"/>
      <c r="DW156" s="72"/>
      <c r="DX156" s="72"/>
      <c r="DY156" s="72"/>
      <c r="DZ156" s="72"/>
      <c r="EA156" s="72"/>
      <c r="EB156" s="72"/>
      <c r="EC156" s="72"/>
      <c r="ED156" s="72"/>
      <c r="EE156" s="72"/>
      <c r="EF156" s="72"/>
      <c r="EG156" s="72"/>
      <c r="EH156" s="72"/>
      <c r="EI156" s="72"/>
      <c r="EJ156" s="72"/>
      <c r="EK156" s="72"/>
      <c r="EL156" s="72"/>
      <c r="EM156" s="72"/>
      <c r="EN156" s="72"/>
      <c r="EO156" s="72"/>
      <c r="EP156" s="72"/>
      <c r="EQ156" s="72"/>
      <c r="ER156" s="312">
        <f t="shared" si="36"/>
        <v>1</v>
      </c>
      <c r="ES156" s="72">
        <f t="shared" si="37"/>
        <v>1</v>
      </c>
      <c r="ET156" s="72" t="s">
        <v>1125</v>
      </c>
      <c r="EU156" s="7" t="s">
        <v>2499</v>
      </c>
      <c r="EV156" s="7" t="s">
        <v>1110</v>
      </c>
      <c r="EW156" s="7" t="s">
        <v>1808</v>
      </c>
      <c r="EX156" s="183" t="s">
        <v>1809</v>
      </c>
      <c r="EY156" s="313">
        <v>46178</v>
      </c>
      <c r="EZ156" s="313"/>
      <c r="FA156" s="183"/>
      <c r="FB156" s="313"/>
      <c r="FC156" s="7"/>
      <c r="FD156" s="7" t="s">
        <v>3176</v>
      </c>
      <c r="FE156" s="7">
        <f t="shared" si="38"/>
        <v>4473</v>
      </c>
      <c r="FF156" s="72">
        <f t="shared" si="39"/>
        <v>26806</v>
      </c>
      <c r="FG156" t="s">
        <v>3515</v>
      </c>
    </row>
    <row r="157" spans="1:163" ht="17.25">
      <c r="A157" s="72">
        <v>466301939</v>
      </c>
      <c r="B157" s="304" t="s">
        <v>415</v>
      </c>
      <c r="C157" s="72"/>
      <c r="D157" s="72"/>
      <c r="E157" s="72"/>
      <c r="F157" s="72"/>
      <c r="G157" s="306"/>
      <c r="H157" s="306"/>
      <c r="I157" s="72">
        <v>3382</v>
      </c>
      <c r="J157" s="72">
        <v>5185</v>
      </c>
      <c r="K157" s="258">
        <f t="shared" si="42"/>
        <v>1896</v>
      </c>
      <c r="L157" s="258">
        <f t="shared" si="30"/>
        <v>8743</v>
      </c>
      <c r="M157" s="315">
        <v>2</v>
      </c>
      <c r="N157" s="72" t="s">
        <v>1231</v>
      </c>
      <c r="O157" s="72" t="s">
        <v>1232</v>
      </c>
      <c r="P157" s="72" t="s">
        <v>34</v>
      </c>
      <c r="Q157" s="255">
        <v>73439</v>
      </c>
      <c r="R157" s="66">
        <v>93</v>
      </c>
      <c r="S157" s="66">
        <f t="shared" si="40"/>
        <v>0</v>
      </c>
      <c r="T157" s="66">
        <v>2700</v>
      </c>
      <c r="U157" s="4" t="s">
        <v>1231</v>
      </c>
      <c r="V157" s="5">
        <f t="shared" si="31"/>
        <v>0.32405914671823205</v>
      </c>
      <c r="W157" s="5">
        <f t="shared" si="32"/>
        <v>1.6260230537118572E-2</v>
      </c>
      <c r="X157" s="5" t="str">
        <f t="shared" si="33"/>
        <v>FLOW</v>
      </c>
      <c r="Y157" s="72" t="str">
        <f t="shared" si="34"/>
        <v>NC</v>
      </c>
      <c r="Z157" s="72" t="s">
        <v>1315</v>
      </c>
      <c r="AA157" s="72" t="s">
        <v>1315</v>
      </c>
      <c r="AB157" s="304" t="s">
        <v>3024</v>
      </c>
      <c r="AC157" s="72"/>
      <c r="AD157" s="72" t="s">
        <v>3021</v>
      </c>
      <c r="AE157" s="308"/>
      <c r="AF157" s="309" t="s">
        <v>1129</v>
      </c>
      <c r="AG157" s="7" t="s">
        <v>1129</v>
      </c>
      <c r="AH157" s="72" t="s">
        <v>385</v>
      </c>
      <c r="AI157" s="7" t="s">
        <v>1129</v>
      </c>
      <c r="AJ157" s="7" t="s">
        <v>1129</v>
      </c>
      <c r="AK157" s="7" t="s">
        <v>1129</v>
      </c>
      <c r="AL157" s="7">
        <v>7978</v>
      </c>
      <c r="AM157" s="255">
        <v>73439</v>
      </c>
      <c r="AN157" s="258">
        <v>57</v>
      </c>
      <c r="AO157" s="306">
        <v>73</v>
      </c>
      <c r="AP157" s="306" t="str">
        <f t="shared" si="35"/>
        <v>FLOW</v>
      </c>
      <c r="AQ157" s="306"/>
      <c r="AR157" s="306"/>
      <c r="AS157" s="306"/>
      <c r="AT157" s="306"/>
      <c r="AU157" s="72" t="s">
        <v>1793</v>
      </c>
      <c r="AV157" s="310" t="s">
        <v>416</v>
      </c>
      <c r="AW157" s="304" t="s">
        <v>417</v>
      </c>
      <c r="AX157" s="311">
        <v>45818</v>
      </c>
      <c r="AY157" s="72">
        <v>36</v>
      </c>
      <c r="AZ157" s="72" t="s">
        <v>1742</v>
      </c>
      <c r="BA157" s="7" t="s">
        <v>3512</v>
      </c>
      <c r="BB157" s="7"/>
      <c r="BC157" s="7"/>
      <c r="BD157" s="72"/>
      <c r="BE157" s="72"/>
      <c r="BF157" s="72"/>
      <c r="BG157" s="183"/>
      <c r="BH157" s="72"/>
      <c r="BI157" s="72"/>
      <c r="BJ157" s="72"/>
      <c r="BK157" s="72"/>
      <c r="BL157" s="72"/>
      <c r="BM157" s="72"/>
      <c r="BN157" s="72"/>
      <c r="BO157" s="72">
        <v>1</v>
      </c>
      <c r="BP157" s="72"/>
      <c r="BQ157" s="72"/>
      <c r="BR157" s="72"/>
      <c r="BS157" s="72"/>
      <c r="BT157" s="72"/>
      <c r="BU157" s="72"/>
      <c r="BV157" s="72"/>
      <c r="BW157" s="72"/>
      <c r="BX157" s="72"/>
      <c r="BY157" s="72"/>
      <c r="BZ157" s="72"/>
      <c r="CA157" s="72"/>
      <c r="CB157" s="72"/>
      <c r="CC157" s="72"/>
      <c r="CD157" s="72"/>
      <c r="CE157" s="72"/>
      <c r="CF157" s="72"/>
      <c r="CG157" s="72"/>
      <c r="CH157" s="72"/>
      <c r="CI157" s="72"/>
      <c r="CJ157" s="72"/>
      <c r="CK157" s="72"/>
      <c r="CL157" s="72"/>
      <c r="CM157" s="72"/>
      <c r="CN157" s="72"/>
      <c r="CO157" s="72"/>
      <c r="CP157" s="72"/>
      <c r="CQ157" s="72"/>
      <c r="CR157" s="72"/>
      <c r="CS157" s="72"/>
      <c r="CT157" s="72"/>
      <c r="CU157" s="72"/>
      <c r="CV157" s="72"/>
      <c r="CW157" s="72"/>
      <c r="CX157" s="72"/>
      <c r="CY157" s="72"/>
      <c r="CZ157" s="72"/>
      <c r="DA157" s="72"/>
      <c r="DB157" s="72"/>
      <c r="DC157" s="72"/>
      <c r="DD157" s="72"/>
      <c r="DE157" s="72"/>
      <c r="DF157" s="72"/>
      <c r="DG157" s="72"/>
      <c r="DH157" s="72"/>
      <c r="DI157" s="72"/>
      <c r="DJ157" s="72"/>
      <c r="DK157" s="72"/>
      <c r="DL157" s="72"/>
      <c r="DM157" s="72"/>
      <c r="DN157" s="72"/>
      <c r="DO157" s="72"/>
      <c r="DP157" s="72"/>
      <c r="DQ157" s="72"/>
      <c r="DR157" s="72"/>
      <c r="DS157" s="72"/>
      <c r="DT157" s="72"/>
      <c r="DU157" s="72"/>
      <c r="DV157" s="72"/>
      <c r="DW157" s="72"/>
      <c r="DX157" s="72"/>
      <c r="DY157" s="72"/>
      <c r="DZ157" s="72"/>
      <c r="EA157" s="72"/>
      <c r="EB157" s="72"/>
      <c r="EC157" s="72"/>
      <c r="ED157" s="72"/>
      <c r="EE157" s="72"/>
      <c r="EF157" s="72"/>
      <c r="EG157" s="72"/>
      <c r="EH157" s="72"/>
      <c r="EI157" s="72"/>
      <c r="EJ157" s="72"/>
      <c r="EK157" s="72"/>
      <c r="EL157" s="72"/>
      <c r="EM157" s="72"/>
      <c r="EN157" s="72"/>
      <c r="EO157" s="72"/>
      <c r="EP157" s="72"/>
      <c r="EQ157" s="72"/>
      <c r="ER157" s="312">
        <f t="shared" si="36"/>
        <v>1</v>
      </c>
      <c r="ES157" s="72">
        <f t="shared" si="37"/>
        <v>1</v>
      </c>
      <c r="ET157" s="72" t="s">
        <v>1115</v>
      </c>
      <c r="EU157" s="7" t="s">
        <v>2500</v>
      </c>
      <c r="EV157" s="7" t="s">
        <v>1110</v>
      </c>
      <c r="EW157" s="7" t="s">
        <v>1806</v>
      </c>
      <c r="EX157" s="183" t="s">
        <v>1815</v>
      </c>
      <c r="EY157" s="313">
        <v>46187</v>
      </c>
      <c r="EZ157" s="313"/>
      <c r="FA157" s="183"/>
      <c r="FB157" s="313"/>
      <c r="FC157" s="7"/>
      <c r="FD157" s="7" t="s">
        <v>3177</v>
      </c>
      <c r="FE157" s="7">
        <f t="shared" si="38"/>
        <v>1896</v>
      </c>
      <c r="FF157" s="72">
        <f t="shared" si="39"/>
        <v>8743</v>
      </c>
      <c r="FG157" t="s">
        <v>3515</v>
      </c>
    </row>
    <row r="158" spans="1:163" ht="17.25">
      <c r="A158" s="72">
        <v>465510482</v>
      </c>
      <c r="B158" s="304" t="s">
        <v>410</v>
      </c>
      <c r="C158" s="72"/>
      <c r="D158" s="72"/>
      <c r="E158" s="72"/>
      <c r="F158" s="72"/>
      <c r="G158" s="306"/>
      <c r="H158" s="306"/>
      <c r="I158" s="72">
        <v>3655</v>
      </c>
      <c r="J158" s="72">
        <v>14620</v>
      </c>
      <c r="K158" s="258">
        <f t="shared" si="42"/>
        <v>4071</v>
      </c>
      <c r="L158" s="258">
        <f t="shared" si="30"/>
        <v>18949</v>
      </c>
      <c r="M158" s="315">
        <v>4</v>
      </c>
      <c r="N158" s="72" t="s">
        <v>1231</v>
      </c>
      <c r="O158" s="72" t="s">
        <v>1232</v>
      </c>
      <c r="P158" s="72" t="s">
        <v>34</v>
      </c>
      <c r="Q158" s="255">
        <v>73394</v>
      </c>
      <c r="R158" s="66">
        <v>416</v>
      </c>
      <c r="S158" s="66">
        <f t="shared" si="40"/>
        <v>0</v>
      </c>
      <c r="T158" s="66">
        <v>1800</v>
      </c>
      <c r="U158" s="4" t="s">
        <v>1231</v>
      </c>
      <c r="V158" s="5">
        <f t="shared" si="31"/>
        <v>0.25186213916040345</v>
      </c>
      <c r="W158" s="5">
        <f t="shared" si="32"/>
        <v>2.4096638466402902E-2</v>
      </c>
      <c r="X158" s="5" t="str">
        <f t="shared" si="33"/>
        <v>FLOW</v>
      </c>
      <c r="Y158" s="72" t="str">
        <f t="shared" si="34"/>
        <v>RTP</v>
      </c>
      <c r="Z158" s="72" t="s">
        <v>1325</v>
      </c>
      <c r="AA158" s="72" t="s">
        <v>1330</v>
      </c>
      <c r="AB158" s="304" t="s">
        <v>3504</v>
      </c>
      <c r="AC158" s="72"/>
      <c r="AD158" s="72" t="s">
        <v>3022</v>
      </c>
      <c r="AE158" s="308"/>
      <c r="AF158" s="309" t="s">
        <v>1797</v>
      </c>
      <c r="AG158" s="7" t="s">
        <v>1129</v>
      </c>
      <c r="AH158" s="72" t="s">
        <v>385</v>
      </c>
      <c r="AI158" s="7" t="s">
        <v>1129</v>
      </c>
      <c r="AJ158" s="7" t="s">
        <v>1129</v>
      </c>
      <c r="AK158" s="7" t="s">
        <v>1129</v>
      </c>
      <c r="AL158" s="7">
        <v>16836</v>
      </c>
      <c r="AM158" s="255">
        <v>73394</v>
      </c>
      <c r="AN158" s="258">
        <v>116</v>
      </c>
      <c r="AO158" s="306">
        <v>132</v>
      </c>
      <c r="AP158" s="306" t="str">
        <f t="shared" si="35"/>
        <v>FLOW</v>
      </c>
      <c r="AQ158" s="306"/>
      <c r="AR158" s="306"/>
      <c r="AS158" s="306"/>
      <c r="AT158" s="306"/>
      <c r="AU158" s="72" t="s">
        <v>943</v>
      </c>
      <c r="AV158" s="310" t="s">
        <v>411</v>
      </c>
      <c r="AW158" s="304" t="s">
        <v>24</v>
      </c>
      <c r="AX158" s="311">
        <v>45703</v>
      </c>
      <c r="AY158" s="72">
        <v>36</v>
      </c>
      <c r="AZ158" s="72" t="s">
        <v>1742</v>
      </c>
      <c r="BA158" s="7" t="s">
        <v>3512</v>
      </c>
      <c r="BB158" s="7"/>
      <c r="BC158" s="7"/>
      <c r="BD158" s="72"/>
      <c r="BE158" s="72"/>
      <c r="BF158" s="72"/>
      <c r="BG158" s="183"/>
      <c r="BH158" s="72"/>
      <c r="BI158" s="72"/>
      <c r="BJ158" s="72"/>
      <c r="BK158" s="72"/>
      <c r="BL158" s="72"/>
      <c r="BM158" s="72"/>
      <c r="BN158" s="72"/>
      <c r="BO158" s="72"/>
      <c r="BP158" s="72"/>
      <c r="BQ158" s="72"/>
      <c r="BR158" s="72"/>
      <c r="BS158" s="72"/>
      <c r="BT158" s="72"/>
      <c r="BU158" s="72"/>
      <c r="BV158" s="72"/>
      <c r="BW158" s="72"/>
      <c r="BX158" s="72"/>
      <c r="BY158" s="72"/>
      <c r="BZ158" s="72"/>
      <c r="CA158" s="72">
        <v>1</v>
      </c>
      <c r="CB158" s="72"/>
      <c r="CC158" s="72"/>
      <c r="CD158" s="72"/>
      <c r="CE158" s="72"/>
      <c r="CF158" s="72"/>
      <c r="CG158" s="72">
        <v>1</v>
      </c>
      <c r="CH158" s="72"/>
      <c r="CI158" s="72"/>
      <c r="CJ158" s="72"/>
      <c r="CK158" s="72"/>
      <c r="CL158" s="72"/>
      <c r="CM158" s="72"/>
      <c r="CN158" s="72"/>
      <c r="CO158" s="72"/>
      <c r="CP158" s="72"/>
      <c r="CQ158" s="72"/>
      <c r="CR158" s="72"/>
      <c r="CS158" s="72"/>
      <c r="CT158" s="72"/>
      <c r="CU158" s="72"/>
      <c r="CV158" s="72"/>
      <c r="CW158" s="72"/>
      <c r="CX158" s="72"/>
      <c r="CY158" s="72"/>
      <c r="CZ158" s="72"/>
      <c r="DA158" s="72"/>
      <c r="DB158" s="72"/>
      <c r="DC158" s="72"/>
      <c r="DD158" s="72"/>
      <c r="DE158" s="72"/>
      <c r="DF158" s="72"/>
      <c r="DG158" s="72"/>
      <c r="DH158" s="72"/>
      <c r="DI158" s="72"/>
      <c r="DJ158" s="72"/>
      <c r="DK158" s="72"/>
      <c r="DL158" s="72"/>
      <c r="DM158" s="72"/>
      <c r="DN158" s="72"/>
      <c r="DO158" s="72"/>
      <c r="DP158" s="72"/>
      <c r="DQ158" s="72"/>
      <c r="DR158" s="72"/>
      <c r="DS158" s="72"/>
      <c r="DT158" s="72"/>
      <c r="DU158" s="72"/>
      <c r="DV158" s="72"/>
      <c r="DW158" s="72"/>
      <c r="DX158" s="72"/>
      <c r="DY158" s="72"/>
      <c r="DZ158" s="72"/>
      <c r="EA158" s="72"/>
      <c r="EB158" s="72"/>
      <c r="EC158" s="72"/>
      <c r="ED158" s="72"/>
      <c r="EE158" s="72"/>
      <c r="EF158" s="72"/>
      <c r="EG158" s="72"/>
      <c r="EH158" s="72"/>
      <c r="EI158" s="72"/>
      <c r="EJ158" s="72"/>
      <c r="EK158" s="72"/>
      <c r="EL158" s="72"/>
      <c r="EM158" s="72"/>
      <c r="EN158" s="72"/>
      <c r="EO158" s="72"/>
      <c r="EP158" s="72"/>
      <c r="EQ158" s="72"/>
      <c r="ER158" s="312">
        <f t="shared" si="36"/>
        <v>2</v>
      </c>
      <c r="ES158" s="72">
        <f t="shared" si="37"/>
        <v>1</v>
      </c>
      <c r="ET158" s="72" t="s">
        <v>1115</v>
      </c>
      <c r="EU158" s="7" t="s">
        <v>2501</v>
      </c>
      <c r="EV158" s="7" t="s">
        <v>1110</v>
      </c>
      <c r="EW158" s="7" t="s">
        <v>1831</v>
      </c>
      <c r="EX158" s="183" t="s">
        <v>1891</v>
      </c>
      <c r="EY158" s="313">
        <v>46182</v>
      </c>
      <c r="EZ158" s="313"/>
      <c r="FA158" s="183"/>
      <c r="FB158" s="313"/>
      <c r="FC158" s="7"/>
      <c r="FD158" s="7" t="s">
        <v>3178</v>
      </c>
      <c r="FE158" s="7">
        <f t="shared" si="38"/>
        <v>4071</v>
      </c>
      <c r="FF158" s="72">
        <f t="shared" si="39"/>
        <v>18949</v>
      </c>
      <c r="FG158" t="s">
        <v>3515</v>
      </c>
    </row>
    <row r="159" spans="1:163" ht="17.25">
      <c r="A159" s="72">
        <v>462498267</v>
      </c>
      <c r="B159" s="304" t="s">
        <v>663</v>
      </c>
      <c r="C159" s="72"/>
      <c r="D159" s="72"/>
      <c r="E159" s="72"/>
      <c r="F159" s="72"/>
      <c r="G159" s="306"/>
      <c r="H159" s="306" t="s">
        <v>2349</v>
      </c>
      <c r="I159" s="72">
        <v>4659</v>
      </c>
      <c r="J159" s="72">
        <v>4514</v>
      </c>
      <c r="K159" s="258">
        <f t="shared" si="42"/>
        <v>4641</v>
      </c>
      <c r="L159" s="258">
        <f t="shared" si="30"/>
        <v>9269</v>
      </c>
      <c r="M159" s="307">
        <v>1</v>
      </c>
      <c r="N159" s="72" t="s">
        <v>1280</v>
      </c>
      <c r="O159" s="72" t="s">
        <v>1232</v>
      </c>
      <c r="P159" s="72" t="s">
        <v>34</v>
      </c>
      <c r="Q159" s="255">
        <v>73155</v>
      </c>
      <c r="R159" s="66">
        <v>127</v>
      </c>
      <c r="S159" s="66">
        <f t="shared" si="40"/>
        <v>0</v>
      </c>
      <c r="T159" s="66">
        <v>5850</v>
      </c>
      <c r="U159" s="4" t="s">
        <v>1496</v>
      </c>
      <c r="V159" s="5">
        <f t="shared" si="31"/>
        <v>3.1548698641086219E-2</v>
      </c>
      <c r="W159" s="5">
        <f t="shared" si="32"/>
        <v>4.0032721533369087E-3</v>
      </c>
      <c r="X159" s="5" t="str">
        <f t="shared" si="33"/>
        <v>STABLE</v>
      </c>
      <c r="Y159" s="72" t="str">
        <f t="shared" si="34"/>
        <v>PAID</v>
      </c>
      <c r="Z159" s="72" t="s">
        <v>1329</v>
      </c>
      <c r="AA159" s="72" t="s">
        <v>1281</v>
      </c>
      <c r="AB159" s="304"/>
      <c r="AC159" s="72"/>
      <c r="AD159" s="72" t="s">
        <v>3019</v>
      </c>
      <c r="AE159" s="308"/>
      <c r="AF159" s="309" t="s">
        <v>1129</v>
      </c>
      <c r="AG159" s="7" t="s">
        <v>1129</v>
      </c>
      <c r="AH159" s="72" t="s">
        <v>661</v>
      </c>
      <c r="AI159" s="7" t="s">
        <v>1129</v>
      </c>
      <c r="AJ159" s="7" t="s">
        <v>1129</v>
      </c>
      <c r="AK159" s="7" t="s">
        <v>1129</v>
      </c>
      <c r="AL159" s="7">
        <v>10491</v>
      </c>
      <c r="AM159" s="255">
        <v>73155</v>
      </c>
      <c r="AN159" s="258">
        <v>27</v>
      </c>
      <c r="AO159" s="306">
        <v>12</v>
      </c>
      <c r="AP159" s="306" t="str">
        <f t="shared" si="35"/>
        <v>STABLE</v>
      </c>
      <c r="AQ159" s="306"/>
      <c r="AR159" s="306"/>
      <c r="AS159" s="306"/>
      <c r="AT159" s="306"/>
      <c r="AU159" s="72" t="s">
        <v>1793</v>
      </c>
      <c r="AV159" s="310" t="s">
        <v>664</v>
      </c>
      <c r="AW159" s="304" t="s">
        <v>16</v>
      </c>
      <c r="AX159" s="311">
        <v>45390</v>
      </c>
      <c r="AY159" s="72">
        <v>42</v>
      </c>
      <c r="AZ159" s="72" t="s">
        <v>1742</v>
      </c>
      <c r="BA159" s="7" t="s">
        <v>3512</v>
      </c>
      <c r="BB159" s="7"/>
      <c r="BC159" s="7"/>
      <c r="BD159" s="72"/>
      <c r="BE159" s="72"/>
      <c r="BF159" s="72"/>
      <c r="BG159" s="183"/>
      <c r="BH159" s="72"/>
      <c r="BI159" s="72"/>
      <c r="BJ159" s="72"/>
      <c r="BK159" s="72"/>
      <c r="BL159" s="72"/>
      <c r="BM159" s="72"/>
      <c r="BN159" s="72"/>
      <c r="BO159" s="72"/>
      <c r="BP159" s="72"/>
      <c r="BQ159" s="72"/>
      <c r="BR159" s="72">
        <v>1</v>
      </c>
      <c r="BS159" s="72"/>
      <c r="BT159" s="72"/>
      <c r="BU159" s="72"/>
      <c r="BV159" s="72"/>
      <c r="BW159" s="72"/>
      <c r="BX159" s="72"/>
      <c r="BY159" s="72"/>
      <c r="BZ159" s="72"/>
      <c r="CA159" s="72"/>
      <c r="CB159" s="72"/>
      <c r="CC159" s="72"/>
      <c r="CD159" s="72"/>
      <c r="CE159" s="72"/>
      <c r="CF159" s="72"/>
      <c r="CG159" s="72"/>
      <c r="CH159" s="72"/>
      <c r="CI159" s="72"/>
      <c r="CJ159" s="72"/>
      <c r="CK159" s="72"/>
      <c r="CL159" s="72"/>
      <c r="CM159" s="72"/>
      <c r="CN159" s="72"/>
      <c r="CO159" s="72"/>
      <c r="CP159" s="72"/>
      <c r="CQ159" s="72"/>
      <c r="CR159" s="72"/>
      <c r="CS159" s="72"/>
      <c r="CT159" s="72"/>
      <c r="CU159" s="72"/>
      <c r="CV159" s="72"/>
      <c r="CW159" s="72"/>
      <c r="CX159" s="72"/>
      <c r="CY159" s="72"/>
      <c r="CZ159" s="72"/>
      <c r="DA159" s="72"/>
      <c r="DB159" s="72"/>
      <c r="DC159" s="72"/>
      <c r="DD159" s="72"/>
      <c r="DE159" s="72"/>
      <c r="DF159" s="72"/>
      <c r="DG159" s="72"/>
      <c r="DH159" s="72"/>
      <c r="DI159" s="72"/>
      <c r="DJ159" s="72"/>
      <c r="DK159" s="72"/>
      <c r="DL159" s="72"/>
      <c r="DM159" s="72"/>
      <c r="DN159" s="72"/>
      <c r="DO159" s="72"/>
      <c r="DP159" s="72"/>
      <c r="DQ159" s="72"/>
      <c r="DR159" s="72"/>
      <c r="DS159" s="72"/>
      <c r="DT159" s="72"/>
      <c r="DU159" s="72"/>
      <c r="DV159" s="72"/>
      <c r="DW159" s="72"/>
      <c r="DX159" s="72"/>
      <c r="DY159" s="72"/>
      <c r="DZ159" s="72"/>
      <c r="EA159" s="72"/>
      <c r="EB159" s="72"/>
      <c r="EC159" s="72"/>
      <c r="ED159" s="72"/>
      <c r="EE159" s="72"/>
      <c r="EF159" s="72"/>
      <c r="EG159" s="72"/>
      <c r="EH159" s="72"/>
      <c r="EI159" s="72"/>
      <c r="EJ159" s="72"/>
      <c r="EK159" s="72"/>
      <c r="EL159" s="72"/>
      <c r="EM159" s="72"/>
      <c r="EN159" s="72"/>
      <c r="EO159" s="72"/>
      <c r="EP159" s="72"/>
      <c r="EQ159" s="72"/>
      <c r="ER159" s="312">
        <f t="shared" si="36"/>
        <v>1</v>
      </c>
      <c r="ES159" s="72">
        <f t="shared" si="37"/>
        <v>1</v>
      </c>
      <c r="ET159" s="72" t="s">
        <v>1115</v>
      </c>
      <c r="EU159" s="7" t="s">
        <v>2502</v>
      </c>
      <c r="EV159" s="7" t="s">
        <v>1110</v>
      </c>
      <c r="EW159" s="7" t="s">
        <v>1801</v>
      </c>
      <c r="EX159" s="183" t="s">
        <v>1877</v>
      </c>
      <c r="EY159" s="313">
        <v>46179</v>
      </c>
      <c r="EZ159" s="313"/>
      <c r="FA159" s="183"/>
      <c r="FB159" s="313"/>
      <c r="FC159" s="7"/>
      <c r="FD159" s="7" t="s">
        <v>3179</v>
      </c>
      <c r="FE159" s="7">
        <f t="shared" si="38"/>
        <v>4641</v>
      </c>
      <c r="FF159" s="72">
        <f t="shared" si="39"/>
        <v>9269</v>
      </c>
      <c r="FG159" t="s">
        <v>3515</v>
      </c>
    </row>
    <row r="160" spans="1:163" ht="17.25">
      <c r="A160" s="72">
        <v>460139116</v>
      </c>
      <c r="B160" s="304" t="s">
        <v>909</v>
      </c>
      <c r="C160" s="72"/>
      <c r="D160" s="72"/>
      <c r="E160" s="72"/>
      <c r="F160" s="72"/>
      <c r="G160" s="306"/>
      <c r="H160" s="306"/>
      <c r="I160" s="72">
        <v>4186</v>
      </c>
      <c r="J160" s="72">
        <v>12558</v>
      </c>
      <c r="K160" s="258">
        <f t="shared" si="42"/>
        <v>4382</v>
      </c>
      <c r="L160" s="258">
        <f t="shared" si="30"/>
        <v>17113</v>
      </c>
      <c r="M160" s="315">
        <v>3</v>
      </c>
      <c r="N160" s="72" t="s">
        <v>1231</v>
      </c>
      <c r="O160" s="72" t="s">
        <v>1232</v>
      </c>
      <c r="P160" s="72" t="s">
        <v>333</v>
      </c>
      <c r="Q160" s="255">
        <v>72754.460000000006</v>
      </c>
      <c r="R160" s="66">
        <v>196</v>
      </c>
      <c r="S160" s="66">
        <f t="shared" si="40"/>
        <v>0</v>
      </c>
      <c r="T160" s="66">
        <v>5989</v>
      </c>
      <c r="U160" s="4" t="s">
        <v>1231</v>
      </c>
      <c r="V160" s="5">
        <f t="shared" si="31"/>
        <v>0.1513029483923867</v>
      </c>
      <c r="W160" s="5">
        <f t="shared" si="32"/>
        <v>1.9458942540765078E-2</v>
      </c>
      <c r="X160" s="5" t="str">
        <f t="shared" si="33"/>
        <v>FLOW</v>
      </c>
      <c r="Y160" s="72" t="str">
        <f t="shared" si="34"/>
        <v>NC</v>
      </c>
      <c r="Z160" s="72" t="s">
        <v>1315</v>
      </c>
      <c r="AA160" s="72" t="s">
        <v>1315</v>
      </c>
      <c r="AB160" s="304" t="s">
        <v>3023</v>
      </c>
      <c r="AC160" s="72"/>
      <c r="AD160" s="72" t="s">
        <v>3021</v>
      </c>
      <c r="AE160" s="308"/>
      <c r="AF160" s="309" t="s">
        <v>1797</v>
      </c>
      <c r="AG160" s="7" t="s">
        <v>1129</v>
      </c>
      <c r="AH160" s="72" t="s">
        <v>908</v>
      </c>
      <c r="AI160" s="7" t="s">
        <v>1129</v>
      </c>
      <c r="AJ160" s="7" t="s">
        <v>1129</v>
      </c>
      <c r="AK160" s="7" t="s">
        <v>1129</v>
      </c>
      <c r="AL160" s="7">
        <v>18743</v>
      </c>
      <c r="AM160" s="255">
        <v>72754.460000000006</v>
      </c>
      <c r="AN160" s="258">
        <v>88</v>
      </c>
      <c r="AO160" s="306">
        <v>104</v>
      </c>
      <c r="AP160" s="306" t="str">
        <f t="shared" si="35"/>
        <v>FLOW</v>
      </c>
      <c r="AQ160" s="306"/>
      <c r="AR160" s="306"/>
      <c r="AS160" s="306"/>
      <c r="AT160" s="306"/>
      <c r="AU160" s="72" t="s">
        <v>943</v>
      </c>
      <c r="AV160" s="310" t="s">
        <v>910</v>
      </c>
      <c r="AW160" s="304" t="s">
        <v>911</v>
      </c>
      <c r="AX160" s="311">
        <v>45215</v>
      </c>
      <c r="AY160" s="72">
        <v>48</v>
      </c>
      <c r="AZ160" s="72" t="s">
        <v>1742</v>
      </c>
      <c r="BA160" s="7" t="s">
        <v>3513</v>
      </c>
      <c r="BB160" s="7"/>
      <c r="BC160" s="7"/>
      <c r="BD160" s="72"/>
      <c r="BE160" s="72"/>
      <c r="BF160" s="72">
        <v>1</v>
      </c>
      <c r="BG160" s="183"/>
      <c r="BH160" s="72"/>
      <c r="BI160" s="72"/>
      <c r="BJ160" s="72"/>
      <c r="BK160" s="72"/>
      <c r="BL160" s="72"/>
      <c r="BM160" s="72"/>
      <c r="BN160" s="72"/>
      <c r="BO160" s="72"/>
      <c r="BP160" s="72"/>
      <c r="BQ160" s="72"/>
      <c r="BR160" s="72"/>
      <c r="BS160" s="72"/>
      <c r="BT160" s="72"/>
      <c r="BU160" s="72"/>
      <c r="BV160" s="72"/>
      <c r="BW160" s="72"/>
      <c r="BX160" s="72"/>
      <c r="BY160" s="72"/>
      <c r="BZ160" s="72"/>
      <c r="CA160" s="72"/>
      <c r="CB160" s="72"/>
      <c r="CC160" s="72"/>
      <c r="CD160" s="72"/>
      <c r="CE160" s="72"/>
      <c r="CF160" s="72"/>
      <c r="CG160" s="72"/>
      <c r="CH160" s="72"/>
      <c r="CI160" s="72"/>
      <c r="CJ160" s="72"/>
      <c r="CK160" s="72"/>
      <c r="CL160" s="72"/>
      <c r="CM160" s="72"/>
      <c r="CN160" s="72"/>
      <c r="CO160" s="72"/>
      <c r="CP160" s="72"/>
      <c r="CQ160" s="72"/>
      <c r="CR160" s="72"/>
      <c r="CS160" s="72"/>
      <c r="CT160" s="72"/>
      <c r="CU160" s="72"/>
      <c r="CV160" s="72"/>
      <c r="CW160" s="72"/>
      <c r="CX160" s="72"/>
      <c r="CY160" s="72"/>
      <c r="CZ160" s="72"/>
      <c r="DA160" s="72"/>
      <c r="DB160" s="72"/>
      <c r="DC160" s="72"/>
      <c r="DD160" s="72"/>
      <c r="DE160" s="72"/>
      <c r="DF160" s="72"/>
      <c r="DG160" s="72"/>
      <c r="DH160" s="72"/>
      <c r="DI160" s="72"/>
      <c r="DJ160" s="72"/>
      <c r="DK160" s="72"/>
      <c r="DL160" s="72"/>
      <c r="DM160" s="72"/>
      <c r="DN160" s="72"/>
      <c r="DO160" s="72"/>
      <c r="DP160" s="72"/>
      <c r="DQ160" s="72"/>
      <c r="DR160" s="72"/>
      <c r="DS160" s="72"/>
      <c r="DT160" s="72"/>
      <c r="DU160" s="72"/>
      <c r="DV160" s="72"/>
      <c r="DW160" s="72"/>
      <c r="DX160" s="72"/>
      <c r="DY160" s="72"/>
      <c r="DZ160" s="72"/>
      <c r="EA160" s="72"/>
      <c r="EB160" s="72"/>
      <c r="EC160" s="72"/>
      <c r="ED160" s="72"/>
      <c r="EE160" s="72"/>
      <c r="EF160" s="72"/>
      <c r="EG160" s="72"/>
      <c r="EH160" s="72"/>
      <c r="EI160" s="72"/>
      <c r="EJ160" s="72"/>
      <c r="EK160" s="72"/>
      <c r="EL160" s="72"/>
      <c r="EM160" s="72"/>
      <c r="EN160" s="72"/>
      <c r="EO160" s="72"/>
      <c r="EP160" s="72"/>
      <c r="EQ160" s="72"/>
      <c r="ER160" s="312">
        <f t="shared" si="36"/>
        <v>1</v>
      </c>
      <c r="ES160" s="72">
        <f t="shared" si="37"/>
        <v>1</v>
      </c>
      <c r="ET160" s="72" t="s">
        <v>1125</v>
      </c>
      <c r="EU160" s="7" t="s">
        <v>2503</v>
      </c>
      <c r="EV160" s="7" t="s">
        <v>1110</v>
      </c>
      <c r="EW160" s="7" t="s">
        <v>1808</v>
      </c>
      <c r="EX160" s="183" t="s">
        <v>1809</v>
      </c>
      <c r="EY160" s="313">
        <v>46175</v>
      </c>
      <c r="EZ160" s="313"/>
      <c r="FA160" s="183"/>
      <c r="FB160" s="313"/>
      <c r="FC160" s="7"/>
      <c r="FD160" s="7" t="s">
        <v>3180</v>
      </c>
      <c r="FE160" s="7">
        <f t="shared" si="38"/>
        <v>4382</v>
      </c>
      <c r="FF160" s="72">
        <f t="shared" si="39"/>
        <v>17113</v>
      </c>
      <c r="FG160" t="s">
        <v>3515</v>
      </c>
    </row>
    <row r="161" spans="1:163" ht="17.25">
      <c r="A161" s="72">
        <v>457264616</v>
      </c>
      <c r="B161" s="304" t="s">
        <v>246</v>
      </c>
      <c r="C161" s="72"/>
      <c r="D161" s="72"/>
      <c r="E161" s="72"/>
      <c r="F161" s="72"/>
      <c r="G161" s="306"/>
      <c r="H161" s="306"/>
      <c r="I161" s="72">
        <v>7070</v>
      </c>
      <c r="J161" s="72">
        <v>6004</v>
      </c>
      <c r="K161" s="258">
        <f t="shared" si="42"/>
        <v>6140</v>
      </c>
      <c r="L161" s="258">
        <f t="shared" si="30"/>
        <v>13346</v>
      </c>
      <c r="M161" s="307">
        <v>1</v>
      </c>
      <c r="N161" s="72" t="s">
        <v>1231</v>
      </c>
      <c r="O161" s="72" t="s">
        <v>1232</v>
      </c>
      <c r="P161" s="72" t="s">
        <v>18</v>
      </c>
      <c r="Q161" s="255">
        <v>72515.34</v>
      </c>
      <c r="R161" s="66">
        <v>136</v>
      </c>
      <c r="S161" s="66">
        <f t="shared" si="40"/>
        <v>0</v>
      </c>
      <c r="T161" s="66">
        <v>6268</v>
      </c>
      <c r="U161" s="4" t="s">
        <v>1502</v>
      </c>
      <c r="V161" s="5">
        <f t="shared" si="31"/>
        <v>2.9425718377673098E-2</v>
      </c>
      <c r="W161" s="5">
        <f t="shared" si="32"/>
        <v>3.9682679422015999E-3</v>
      </c>
      <c r="X161" s="5" t="s">
        <v>1280</v>
      </c>
      <c r="Y161" s="72" t="str">
        <f t="shared" si="34"/>
        <v>MPTP</v>
      </c>
      <c r="Z161" s="72" t="s">
        <v>1327</v>
      </c>
      <c r="AA161" s="72" t="s">
        <v>1327</v>
      </c>
      <c r="AB161" s="304" t="s">
        <v>3024</v>
      </c>
      <c r="AC161" s="72">
        <v>23</v>
      </c>
      <c r="AD161" s="72" t="s">
        <v>3022</v>
      </c>
      <c r="AE161" s="308"/>
      <c r="AF161" s="309" t="s">
        <v>1129</v>
      </c>
      <c r="AG161" s="7" t="s">
        <v>1129</v>
      </c>
      <c r="AH161" s="72" t="s">
        <v>240</v>
      </c>
      <c r="AI161" s="7" t="s">
        <v>1129</v>
      </c>
      <c r="AJ161" s="7" t="s">
        <v>1129</v>
      </c>
      <c r="AK161" s="7" t="s">
        <v>1129</v>
      </c>
      <c r="AL161" s="7">
        <v>12408</v>
      </c>
      <c r="AM161" s="255">
        <v>72515.34</v>
      </c>
      <c r="AN161" s="258">
        <v>27</v>
      </c>
      <c r="AO161" s="306">
        <v>43</v>
      </c>
      <c r="AP161" s="306" t="str">
        <f t="shared" si="35"/>
        <v>FLOW</v>
      </c>
      <c r="AQ161" s="306"/>
      <c r="AR161" s="306"/>
      <c r="AS161" s="306"/>
      <c r="AT161" s="306"/>
      <c r="AU161" s="72" t="s">
        <v>1793</v>
      </c>
      <c r="AV161" s="310"/>
      <c r="AW161" s="304" t="s">
        <v>247</v>
      </c>
      <c r="AX161" s="311">
        <v>45002</v>
      </c>
      <c r="AY161" s="72">
        <v>48</v>
      </c>
      <c r="AZ161" s="72" t="s">
        <v>1742</v>
      </c>
      <c r="BA161" s="7" t="s">
        <v>3512</v>
      </c>
      <c r="BB161" s="7"/>
      <c r="BC161" s="7"/>
      <c r="BD161" s="72"/>
      <c r="BE161" s="72"/>
      <c r="BF161" s="72"/>
      <c r="BG161" s="183"/>
      <c r="BH161" s="72"/>
      <c r="BI161" s="72"/>
      <c r="BJ161" s="72"/>
      <c r="BK161" s="72"/>
      <c r="BL161" s="72"/>
      <c r="BM161" s="72"/>
      <c r="BN161" s="72"/>
      <c r="BO161" s="72"/>
      <c r="BP161" s="72"/>
      <c r="BQ161" s="72"/>
      <c r="BR161" s="72">
        <v>1</v>
      </c>
      <c r="BS161" s="72"/>
      <c r="BT161" s="72"/>
      <c r="BU161" s="72"/>
      <c r="BV161" s="72"/>
      <c r="BW161" s="72"/>
      <c r="BX161" s="72"/>
      <c r="BY161" s="72"/>
      <c r="BZ161" s="72"/>
      <c r="CA161" s="72"/>
      <c r="CB161" s="72"/>
      <c r="CC161" s="72"/>
      <c r="CD161" s="72"/>
      <c r="CE161" s="72"/>
      <c r="CF161" s="72"/>
      <c r="CG161" s="72"/>
      <c r="CH161" s="72"/>
      <c r="CI161" s="72"/>
      <c r="CJ161" s="72"/>
      <c r="CK161" s="72"/>
      <c r="CL161" s="72"/>
      <c r="CM161" s="72"/>
      <c r="CN161" s="72"/>
      <c r="CO161" s="72"/>
      <c r="CP161" s="72"/>
      <c r="CQ161" s="72"/>
      <c r="CR161" s="72"/>
      <c r="CS161" s="72"/>
      <c r="CT161" s="72"/>
      <c r="CU161" s="72"/>
      <c r="CV161" s="72"/>
      <c r="CW161" s="72"/>
      <c r="CX161" s="72"/>
      <c r="CY161" s="72"/>
      <c r="CZ161" s="72"/>
      <c r="DA161" s="72"/>
      <c r="DB161" s="72"/>
      <c r="DC161" s="72"/>
      <c r="DD161" s="72"/>
      <c r="DE161" s="72"/>
      <c r="DF161" s="72"/>
      <c r="DG161" s="72"/>
      <c r="DH161" s="72"/>
      <c r="DI161" s="72"/>
      <c r="DJ161" s="72"/>
      <c r="DK161" s="72"/>
      <c r="DL161" s="72"/>
      <c r="DM161" s="72"/>
      <c r="DN161" s="72"/>
      <c r="DO161" s="72"/>
      <c r="DP161" s="72"/>
      <c r="DQ161" s="72"/>
      <c r="DR161" s="72"/>
      <c r="DS161" s="72"/>
      <c r="DT161" s="72"/>
      <c r="DU161" s="72"/>
      <c r="DV161" s="72"/>
      <c r="DW161" s="72"/>
      <c r="DX161" s="72"/>
      <c r="DY161" s="72"/>
      <c r="DZ161" s="72"/>
      <c r="EA161" s="72"/>
      <c r="EB161" s="72"/>
      <c r="EC161" s="72"/>
      <c r="ED161" s="72"/>
      <c r="EE161" s="72"/>
      <c r="EF161" s="72"/>
      <c r="EG161" s="72"/>
      <c r="EH161" s="72"/>
      <c r="EI161" s="72"/>
      <c r="EJ161" s="72"/>
      <c r="EK161" s="72"/>
      <c r="EL161" s="72"/>
      <c r="EM161" s="72"/>
      <c r="EN161" s="72"/>
      <c r="EO161" s="72"/>
      <c r="EP161" s="72"/>
      <c r="EQ161" s="72"/>
      <c r="ER161" s="312">
        <f t="shared" si="36"/>
        <v>1</v>
      </c>
      <c r="ES161" s="72">
        <f t="shared" si="37"/>
        <v>1</v>
      </c>
      <c r="ET161" s="72" t="s">
        <v>1113</v>
      </c>
      <c r="EU161" s="7" t="s">
        <v>2504</v>
      </c>
      <c r="EV161" s="7" t="s">
        <v>1110</v>
      </c>
      <c r="EW161" s="7" t="s">
        <v>1808</v>
      </c>
      <c r="EX161" s="183" t="s">
        <v>1892</v>
      </c>
      <c r="EY161" s="313">
        <v>46179</v>
      </c>
      <c r="EZ161" s="313"/>
      <c r="FA161" s="183"/>
      <c r="FB161" s="313"/>
      <c r="FC161" s="7"/>
      <c r="FD161" s="7" t="s">
        <v>3164</v>
      </c>
      <c r="FE161" s="7">
        <f t="shared" si="38"/>
        <v>6140</v>
      </c>
      <c r="FF161" s="72">
        <f t="shared" si="39"/>
        <v>13346</v>
      </c>
      <c r="FG161" t="s">
        <v>3515</v>
      </c>
    </row>
    <row r="162" spans="1:163" ht="17.25">
      <c r="A162" s="72">
        <v>464416298</v>
      </c>
      <c r="B162" s="304" t="s">
        <v>1417</v>
      </c>
      <c r="C162" s="72" t="s">
        <v>1775</v>
      </c>
      <c r="D162" s="72" t="s">
        <v>3016</v>
      </c>
      <c r="E162" s="72">
        <v>3103</v>
      </c>
      <c r="F162" s="72"/>
      <c r="G162" s="306"/>
      <c r="H162" s="306"/>
      <c r="I162" s="72">
        <v>3005</v>
      </c>
      <c r="J162" s="72">
        <v>2515</v>
      </c>
      <c r="K162" s="258">
        <f t="shared" si="42"/>
        <v>2585</v>
      </c>
      <c r="L162" s="258">
        <f t="shared" si="30"/>
        <v>2487</v>
      </c>
      <c r="M162" s="307">
        <v>1</v>
      </c>
      <c r="N162" s="72" t="s">
        <v>1280</v>
      </c>
      <c r="O162" s="72" t="s">
        <v>1281</v>
      </c>
      <c r="P162" s="72" t="s">
        <v>34</v>
      </c>
      <c r="Q162" s="255">
        <v>72280</v>
      </c>
      <c r="R162" s="66">
        <v>70</v>
      </c>
      <c r="S162" s="66">
        <f t="shared" si="40"/>
        <v>0</v>
      </c>
      <c r="T162" s="66">
        <v>1800</v>
      </c>
      <c r="U162" s="4" t="s">
        <v>1482</v>
      </c>
      <c r="V162" s="5">
        <f t="shared" si="31"/>
        <v>3.1171347656041445E-2</v>
      </c>
      <c r="W162" s="5">
        <f t="shared" si="32"/>
        <v>3.9553893957103648E-3</v>
      </c>
      <c r="X162" s="5" t="str">
        <f t="shared" si="33"/>
        <v>STABLE</v>
      </c>
      <c r="Y162" s="72" t="str">
        <f t="shared" si="34"/>
        <v>PAID</v>
      </c>
      <c r="Z162" s="72" t="s">
        <v>1329</v>
      </c>
      <c r="AA162" s="72" t="s">
        <v>1281</v>
      </c>
      <c r="AB162" s="304"/>
      <c r="AC162" s="72"/>
      <c r="AD162" s="72" t="s">
        <v>3022</v>
      </c>
      <c r="AE162" s="308"/>
      <c r="AF162" s="309" t="s">
        <v>1129</v>
      </c>
      <c r="AG162" s="7" t="s">
        <v>1129</v>
      </c>
      <c r="AH162" s="72" t="s">
        <v>688</v>
      </c>
      <c r="AI162" s="7" t="s">
        <v>1129</v>
      </c>
      <c r="AJ162" s="7" t="s">
        <v>1129</v>
      </c>
      <c r="AK162" s="7" t="s">
        <v>1129</v>
      </c>
      <c r="AL162" s="7">
        <v>4385</v>
      </c>
      <c r="AM162" s="255">
        <v>72280</v>
      </c>
      <c r="AN162" s="258">
        <v>27</v>
      </c>
      <c r="AO162" s="306">
        <v>12</v>
      </c>
      <c r="AP162" s="306" t="str">
        <f t="shared" si="35"/>
        <v>STABLE</v>
      </c>
      <c r="AQ162" s="306"/>
      <c r="AR162" s="306"/>
      <c r="AS162" s="306"/>
      <c r="AT162" s="306"/>
      <c r="AU162" s="72" t="s">
        <v>1793</v>
      </c>
      <c r="AV162" s="310" t="s">
        <v>1418</v>
      </c>
      <c r="AW162" s="304" t="s">
        <v>347</v>
      </c>
      <c r="AX162" s="311">
        <v>45588</v>
      </c>
      <c r="AY162" s="72">
        <v>48</v>
      </c>
      <c r="AZ162" s="72" t="s">
        <v>1742</v>
      </c>
      <c r="BA162" s="7" t="s">
        <v>3512</v>
      </c>
      <c r="BB162" s="7"/>
      <c r="BC162" s="7"/>
      <c r="BD162" s="72"/>
      <c r="BE162" s="72"/>
      <c r="BF162" s="72"/>
      <c r="BG162" s="183"/>
      <c r="BH162" s="72"/>
      <c r="BI162" s="72"/>
      <c r="BJ162" s="72"/>
      <c r="BK162" s="72"/>
      <c r="BL162" s="72"/>
      <c r="BM162" s="72"/>
      <c r="BN162" s="72"/>
      <c r="BO162" s="72"/>
      <c r="BP162" s="72"/>
      <c r="BQ162" s="72"/>
      <c r="BR162" s="72"/>
      <c r="BS162" s="72"/>
      <c r="BT162" s="72"/>
      <c r="BU162" s="72"/>
      <c r="BV162" s="72"/>
      <c r="BW162" s="72"/>
      <c r="BX162" s="72"/>
      <c r="BY162" s="72"/>
      <c r="BZ162" s="72"/>
      <c r="CA162" s="72">
        <v>1</v>
      </c>
      <c r="CB162" s="72"/>
      <c r="CC162" s="72"/>
      <c r="CD162" s="72"/>
      <c r="CE162" s="72"/>
      <c r="CF162" s="72"/>
      <c r="CG162" s="72"/>
      <c r="CH162" s="72"/>
      <c r="CI162" s="72"/>
      <c r="CJ162" s="72"/>
      <c r="CK162" s="72"/>
      <c r="CL162" s="72"/>
      <c r="CM162" s="72"/>
      <c r="CN162" s="72"/>
      <c r="CO162" s="72"/>
      <c r="CP162" s="72"/>
      <c r="CQ162" s="72"/>
      <c r="CR162" s="72"/>
      <c r="CS162" s="72"/>
      <c r="CT162" s="72"/>
      <c r="CU162" s="72"/>
      <c r="CV162" s="72"/>
      <c r="CW162" s="72"/>
      <c r="CX162" s="72"/>
      <c r="CY162" s="72"/>
      <c r="CZ162" s="72"/>
      <c r="DA162" s="72"/>
      <c r="DB162" s="72"/>
      <c r="DC162" s="72"/>
      <c r="DD162" s="72"/>
      <c r="DE162" s="72"/>
      <c r="DF162" s="72"/>
      <c r="DG162" s="72"/>
      <c r="DH162" s="72"/>
      <c r="DI162" s="72"/>
      <c r="DJ162" s="72"/>
      <c r="DK162" s="72"/>
      <c r="DL162" s="72"/>
      <c r="DM162" s="72"/>
      <c r="DN162" s="72"/>
      <c r="DO162" s="72"/>
      <c r="DP162" s="72"/>
      <c r="DQ162" s="72"/>
      <c r="DR162" s="72"/>
      <c r="DS162" s="72"/>
      <c r="DT162" s="72"/>
      <c r="DU162" s="72"/>
      <c r="DV162" s="72"/>
      <c r="DW162" s="72"/>
      <c r="DX162" s="72"/>
      <c r="DY162" s="72"/>
      <c r="DZ162" s="72"/>
      <c r="EA162" s="72"/>
      <c r="EB162" s="72"/>
      <c r="EC162" s="72"/>
      <c r="ED162" s="72"/>
      <c r="EE162" s="72"/>
      <c r="EF162" s="72"/>
      <c r="EG162" s="72"/>
      <c r="EH162" s="72"/>
      <c r="EI162" s="72"/>
      <c r="EJ162" s="72"/>
      <c r="EK162" s="72"/>
      <c r="EL162" s="72"/>
      <c r="EM162" s="72"/>
      <c r="EN162" s="72"/>
      <c r="EO162" s="72"/>
      <c r="EP162" s="72"/>
      <c r="EQ162" s="72"/>
      <c r="ER162" s="312">
        <f t="shared" si="36"/>
        <v>1</v>
      </c>
      <c r="ES162" s="72">
        <f t="shared" si="37"/>
        <v>1</v>
      </c>
      <c r="ET162" s="72" t="s">
        <v>1115</v>
      </c>
      <c r="EU162" s="7" t="s">
        <v>2505</v>
      </c>
      <c r="EV162" s="7" t="s">
        <v>1110</v>
      </c>
      <c r="EW162" s="7" t="s">
        <v>1806</v>
      </c>
      <c r="EX162" s="183" t="s">
        <v>1815</v>
      </c>
      <c r="EY162" s="313">
        <v>46199</v>
      </c>
      <c r="EZ162" s="313"/>
      <c r="FA162" s="183"/>
      <c r="FB162" s="313"/>
      <c r="FC162" s="7"/>
      <c r="FD162" s="7" t="s">
        <v>3094</v>
      </c>
      <c r="FE162" s="7">
        <f t="shared" si="38"/>
        <v>2585</v>
      </c>
      <c r="FF162" s="72">
        <f t="shared" si="39"/>
        <v>5590</v>
      </c>
      <c r="FG162" t="s">
        <v>3515</v>
      </c>
    </row>
    <row r="163" spans="1:163" ht="17.25">
      <c r="A163" s="72">
        <v>465213274</v>
      </c>
      <c r="B163" s="304" t="s">
        <v>1451</v>
      </c>
      <c r="C163" s="72"/>
      <c r="D163" s="72"/>
      <c r="E163" s="72"/>
      <c r="F163" s="72"/>
      <c r="G163" s="306"/>
      <c r="H163" s="306" t="s">
        <v>2349</v>
      </c>
      <c r="I163" s="72">
        <v>5451</v>
      </c>
      <c r="J163" s="72">
        <v>4714</v>
      </c>
      <c r="K163" s="258">
        <f t="shared" si="42"/>
        <v>4805</v>
      </c>
      <c r="L163" s="258">
        <f t="shared" si="30"/>
        <v>10292</v>
      </c>
      <c r="M163" s="307">
        <v>1</v>
      </c>
      <c r="N163" s="72" t="s">
        <v>1280</v>
      </c>
      <c r="O163" s="72" t="s">
        <v>1232</v>
      </c>
      <c r="P163" s="72" t="s">
        <v>42</v>
      </c>
      <c r="Q163" s="255">
        <v>72117</v>
      </c>
      <c r="R163" s="66">
        <v>91</v>
      </c>
      <c r="S163" s="66">
        <f t="shared" si="40"/>
        <v>0</v>
      </c>
      <c r="T163" s="66">
        <v>2700</v>
      </c>
      <c r="U163" s="4" t="s">
        <v>1486</v>
      </c>
      <c r="V163" s="5">
        <f t="shared" si="31"/>
        <v>4.4900123421328757E-2</v>
      </c>
      <c r="W163" s="5">
        <f t="shared" si="32"/>
        <v>3.9464695220039342E-3</v>
      </c>
      <c r="X163" s="5" t="str">
        <f t="shared" si="33"/>
        <v>STABLE</v>
      </c>
      <c r="Y163" s="72" t="str">
        <f t="shared" si="34"/>
        <v>PAID</v>
      </c>
      <c r="Z163" s="72" t="s">
        <v>1329</v>
      </c>
      <c r="AA163" s="72" t="s">
        <v>1281</v>
      </c>
      <c r="AB163" s="304"/>
      <c r="AC163" s="72"/>
      <c r="AD163" s="72" t="s">
        <v>3019</v>
      </c>
      <c r="AE163" s="308"/>
      <c r="AF163" s="309" t="s">
        <v>1129</v>
      </c>
      <c r="AG163" s="7" t="s">
        <v>1129</v>
      </c>
      <c r="AH163" s="72" t="s">
        <v>780</v>
      </c>
      <c r="AI163" s="7" t="s">
        <v>1129</v>
      </c>
      <c r="AJ163" s="7" t="s">
        <v>1129</v>
      </c>
      <c r="AK163" s="7" t="s">
        <v>1129</v>
      </c>
      <c r="AL163" s="7">
        <v>7505</v>
      </c>
      <c r="AM163" s="255">
        <v>72117</v>
      </c>
      <c r="AN163" s="258">
        <v>27</v>
      </c>
      <c r="AO163" s="306">
        <v>12</v>
      </c>
      <c r="AP163" s="306" t="str">
        <f t="shared" si="35"/>
        <v>STABLE</v>
      </c>
      <c r="AQ163" s="306"/>
      <c r="AR163" s="306"/>
      <c r="AS163" s="306"/>
      <c r="AT163" s="306"/>
      <c r="AU163" s="72" t="s">
        <v>1793</v>
      </c>
      <c r="AV163" s="310" t="s">
        <v>1452</v>
      </c>
      <c r="AW163" s="304" t="s">
        <v>16</v>
      </c>
      <c r="AX163" s="311">
        <v>45671</v>
      </c>
      <c r="AY163" s="72">
        <v>30</v>
      </c>
      <c r="AZ163" s="72" t="s">
        <v>1742</v>
      </c>
      <c r="BA163" s="7" t="s">
        <v>3512</v>
      </c>
      <c r="BB163" s="7"/>
      <c r="BC163" s="7"/>
      <c r="BD163" s="72"/>
      <c r="BE163" s="72"/>
      <c r="BF163" s="72"/>
      <c r="BG163" s="183"/>
      <c r="BH163" s="72"/>
      <c r="BI163" s="72"/>
      <c r="BJ163" s="72"/>
      <c r="BK163" s="72"/>
      <c r="BL163" s="72">
        <v>1</v>
      </c>
      <c r="BM163" s="72"/>
      <c r="BN163" s="72"/>
      <c r="BO163" s="72"/>
      <c r="BP163" s="72"/>
      <c r="BQ163" s="72"/>
      <c r="BR163" s="72"/>
      <c r="BS163" s="72"/>
      <c r="BT163" s="72"/>
      <c r="BU163" s="72"/>
      <c r="BV163" s="72"/>
      <c r="BW163" s="72"/>
      <c r="BX163" s="72"/>
      <c r="BY163" s="72"/>
      <c r="BZ163" s="72"/>
      <c r="CA163" s="72"/>
      <c r="CB163" s="72"/>
      <c r="CC163" s="72"/>
      <c r="CD163" s="72"/>
      <c r="CE163" s="72"/>
      <c r="CF163" s="72"/>
      <c r="CG163" s="72"/>
      <c r="CH163" s="72"/>
      <c r="CI163" s="72"/>
      <c r="CJ163" s="72"/>
      <c r="CK163" s="72"/>
      <c r="CL163" s="72"/>
      <c r="CM163" s="72"/>
      <c r="CN163" s="72"/>
      <c r="CO163" s="72"/>
      <c r="CP163" s="72"/>
      <c r="CQ163" s="72"/>
      <c r="CR163" s="72"/>
      <c r="CS163" s="72"/>
      <c r="CT163" s="72"/>
      <c r="CU163" s="72"/>
      <c r="CV163" s="72"/>
      <c r="CW163" s="72"/>
      <c r="CX163" s="72"/>
      <c r="CY163" s="72"/>
      <c r="CZ163" s="72"/>
      <c r="DA163" s="72"/>
      <c r="DB163" s="72"/>
      <c r="DC163" s="72"/>
      <c r="DD163" s="72"/>
      <c r="DE163" s="72"/>
      <c r="DF163" s="72"/>
      <c r="DG163" s="72"/>
      <c r="DH163" s="72"/>
      <c r="DI163" s="72"/>
      <c r="DJ163" s="72"/>
      <c r="DK163" s="72"/>
      <c r="DL163" s="72"/>
      <c r="DM163" s="72"/>
      <c r="DN163" s="72"/>
      <c r="DO163" s="72"/>
      <c r="DP163" s="72"/>
      <c r="DQ163" s="72"/>
      <c r="DR163" s="72"/>
      <c r="DS163" s="72"/>
      <c r="DT163" s="72"/>
      <c r="DU163" s="72"/>
      <c r="DV163" s="72"/>
      <c r="DW163" s="72"/>
      <c r="DX163" s="72"/>
      <c r="DY163" s="72"/>
      <c r="DZ163" s="72"/>
      <c r="EA163" s="72"/>
      <c r="EB163" s="72"/>
      <c r="EC163" s="72"/>
      <c r="ED163" s="72"/>
      <c r="EE163" s="72"/>
      <c r="EF163" s="72"/>
      <c r="EG163" s="72"/>
      <c r="EH163" s="72"/>
      <c r="EI163" s="72"/>
      <c r="EJ163" s="72"/>
      <c r="EK163" s="72"/>
      <c r="EL163" s="72"/>
      <c r="EM163" s="72"/>
      <c r="EN163" s="72"/>
      <c r="EO163" s="72"/>
      <c r="EP163" s="72"/>
      <c r="EQ163" s="72"/>
      <c r="ER163" s="312">
        <f t="shared" si="36"/>
        <v>1</v>
      </c>
      <c r="ES163" s="72">
        <f t="shared" si="37"/>
        <v>1</v>
      </c>
      <c r="ET163" s="72" t="s">
        <v>1116</v>
      </c>
      <c r="EU163" s="7" t="s">
        <v>2506</v>
      </c>
      <c r="EV163" s="7" t="s">
        <v>1110</v>
      </c>
      <c r="EW163" s="7" t="s">
        <v>1801</v>
      </c>
      <c r="EX163" s="183" t="s">
        <v>1810</v>
      </c>
      <c r="EY163" s="313">
        <v>46177</v>
      </c>
      <c r="EZ163" s="313"/>
      <c r="FA163" s="183"/>
      <c r="FB163" s="313"/>
      <c r="FC163" s="7"/>
      <c r="FD163" s="7" t="s">
        <v>3181</v>
      </c>
      <c r="FE163" s="7">
        <f t="shared" si="38"/>
        <v>4805</v>
      </c>
      <c r="FF163" s="72">
        <f t="shared" si="39"/>
        <v>10292</v>
      </c>
      <c r="FG163" t="s">
        <v>3515</v>
      </c>
    </row>
    <row r="164" spans="1:163" ht="17.25">
      <c r="A164" s="72">
        <v>462234854</v>
      </c>
      <c r="B164" s="304" t="s">
        <v>1444</v>
      </c>
      <c r="C164" s="72"/>
      <c r="D164" s="72"/>
      <c r="E164" s="72"/>
      <c r="F164" s="72"/>
      <c r="G164" s="306"/>
      <c r="H164" s="306" t="s">
        <v>3510</v>
      </c>
      <c r="I164" s="72">
        <v>6572</v>
      </c>
      <c r="J164" s="72">
        <v>13143</v>
      </c>
      <c r="K164" s="258">
        <f t="shared" si="42"/>
        <v>6747</v>
      </c>
      <c r="L164" s="258">
        <f t="shared" si="30"/>
        <v>19998</v>
      </c>
      <c r="M164" s="315">
        <v>2</v>
      </c>
      <c r="N164" s="72" t="s">
        <v>1280</v>
      </c>
      <c r="O164" s="72" t="s">
        <v>1232</v>
      </c>
      <c r="P164" s="72" t="s">
        <v>42</v>
      </c>
      <c r="Q164" s="255">
        <v>71965</v>
      </c>
      <c r="R164" s="66">
        <v>176</v>
      </c>
      <c r="S164" s="66">
        <f t="shared" si="40"/>
        <v>0</v>
      </c>
      <c r="T164" s="66">
        <v>961</v>
      </c>
      <c r="U164" s="4" t="s">
        <v>1231</v>
      </c>
      <c r="V164" s="5">
        <f t="shared" si="31"/>
        <v>8.0495026572866279E-2</v>
      </c>
      <c r="W164" s="5">
        <f t="shared" si="32"/>
        <v>1.593387015895829E-2</v>
      </c>
      <c r="X164" s="5" t="str">
        <f t="shared" si="33"/>
        <v>STABLE</v>
      </c>
      <c r="Y164" s="72" t="str">
        <f t="shared" si="34"/>
        <v>PAID</v>
      </c>
      <c r="Z164" s="72" t="s">
        <v>1330</v>
      </c>
      <c r="AA164" s="72" t="s">
        <v>1281</v>
      </c>
      <c r="AB164" s="304"/>
      <c r="AC164" s="72"/>
      <c r="AD164" s="72" t="s">
        <v>3022</v>
      </c>
      <c r="AE164" s="308"/>
      <c r="AF164" s="309" t="s">
        <v>1129</v>
      </c>
      <c r="AG164" s="7" t="s">
        <v>1129</v>
      </c>
      <c r="AH164" s="72" t="s">
        <v>1443</v>
      </c>
      <c r="AI164" s="7" t="s">
        <v>1129</v>
      </c>
      <c r="AJ164" s="7" t="s">
        <v>1129</v>
      </c>
      <c r="AK164" s="7" t="s">
        <v>1129</v>
      </c>
      <c r="AL164" s="7">
        <v>14280</v>
      </c>
      <c r="AM164" s="255">
        <v>71965</v>
      </c>
      <c r="AN164" s="258">
        <v>57</v>
      </c>
      <c r="AO164" s="306">
        <v>43</v>
      </c>
      <c r="AP164" s="306" t="str">
        <f t="shared" si="35"/>
        <v>STABLE</v>
      </c>
      <c r="AQ164" s="306"/>
      <c r="AR164" s="306"/>
      <c r="AS164" s="306"/>
      <c r="AT164" s="306"/>
      <c r="AU164" s="72" t="s">
        <v>1793</v>
      </c>
      <c r="AV164" s="310" t="s">
        <v>1445</v>
      </c>
      <c r="AW164" s="304" t="s">
        <v>1392</v>
      </c>
      <c r="AX164" s="311">
        <v>45365</v>
      </c>
      <c r="AY164" s="72">
        <v>36</v>
      </c>
      <c r="AZ164" s="72" t="s">
        <v>1742</v>
      </c>
      <c r="BA164" s="7" t="s">
        <v>3512</v>
      </c>
      <c r="BB164" s="7"/>
      <c r="BC164" s="7"/>
      <c r="BD164" s="72"/>
      <c r="BE164" s="72"/>
      <c r="BF164" s="72"/>
      <c r="BG164" s="183"/>
      <c r="BH164" s="72"/>
      <c r="BI164" s="72"/>
      <c r="BJ164" s="72"/>
      <c r="BK164" s="72"/>
      <c r="BL164" s="72"/>
      <c r="BM164" s="72"/>
      <c r="BN164" s="72"/>
      <c r="BO164" s="72"/>
      <c r="BP164" s="72"/>
      <c r="BQ164" s="72"/>
      <c r="BR164" s="72">
        <v>1</v>
      </c>
      <c r="BS164" s="72"/>
      <c r="BT164" s="72"/>
      <c r="BU164" s="72"/>
      <c r="BV164" s="72"/>
      <c r="BW164" s="72"/>
      <c r="BX164" s="72"/>
      <c r="BY164" s="72"/>
      <c r="BZ164" s="72"/>
      <c r="CA164" s="72"/>
      <c r="CB164" s="72"/>
      <c r="CC164" s="72"/>
      <c r="CD164" s="72"/>
      <c r="CE164" s="72"/>
      <c r="CF164" s="72"/>
      <c r="CG164" s="72"/>
      <c r="CH164" s="72"/>
      <c r="CI164" s="72"/>
      <c r="CJ164" s="72"/>
      <c r="CK164" s="72"/>
      <c r="CL164" s="72"/>
      <c r="CM164" s="72"/>
      <c r="CN164" s="72"/>
      <c r="CO164" s="72"/>
      <c r="CP164" s="72"/>
      <c r="CQ164" s="72"/>
      <c r="CR164" s="72"/>
      <c r="CS164" s="72"/>
      <c r="CT164" s="72"/>
      <c r="CU164" s="72"/>
      <c r="CV164" s="72"/>
      <c r="CW164" s="72"/>
      <c r="CX164" s="72"/>
      <c r="CY164" s="72"/>
      <c r="CZ164" s="72"/>
      <c r="DA164" s="72"/>
      <c r="DB164" s="72"/>
      <c r="DC164" s="72"/>
      <c r="DD164" s="72"/>
      <c r="DE164" s="72"/>
      <c r="DF164" s="72"/>
      <c r="DG164" s="72"/>
      <c r="DH164" s="72"/>
      <c r="DI164" s="72"/>
      <c r="DJ164" s="72"/>
      <c r="DK164" s="72"/>
      <c r="DL164" s="72"/>
      <c r="DM164" s="72"/>
      <c r="DN164" s="72"/>
      <c r="DO164" s="72"/>
      <c r="DP164" s="72"/>
      <c r="DQ164" s="72"/>
      <c r="DR164" s="72"/>
      <c r="DS164" s="72"/>
      <c r="DT164" s="72"/>
      <c r="DU164" s="72"/>
      <c r="DV164" s="72"/>
      <c r="DW164" s="72"/>
      <c r="DX164" s="72"/>
      <c r="DY164" s="72"/>
      <c r="DZ164" s="72"/>
      <c r="EA164" s="72"/>
      <c r="EB164" s="72"/>
      <c r="EC164" s="72"/>
      <c r="ED164" s="72"/>
      <c r="EE164" s="72"/>
      <c r="EF164" s="72"/>
      <c r="EG164" s="72"/>
      <c r="EH164" s="72"/>
      <c r="EI164" s="72"/>
      <c r="EJ164" s="72"/>
      <c r="EK164" s="72"/>
      <c r="EL164" s="72"/>
      <c r="EM164" s="72"/>
      <c r="EN164" s="72"/>
      <c r="EO164" s="72"/>
      <c r="EP164" s="72"/>
      <c r="EQ164" s="72"/>
      <c r="ER164" s="312">
        <f t="shared" si="36"/>
        <v>1</v>
      </c>
      <c r="ES164" s="72">
        <f t="shared" si="37"/>
        <v>1</v>
      </c>
      <c r="ET164" s="72" t="s">
        <v>1116</v>
      </c>
      <c r="EU164" s="7" t="s">
        <v>2507</v>
      </c>
      <c r="EV164" s="7" t="s">
        <v>1110</v>
      </c>
      <c r="EW164" s="7" t="s">
        <v>1803</v>
      </c>
      <c r="EX164" s="183" t="s">
        <v>1811</v>
      </c>
      <c r="EY164" s="313">
        <v>46179</v>
      </c>
      <c r="EZ164" s="313"/>
      <c r="FA164" s="183"/>
      <c r="FB164" s="313"/>
      <c r="FC164" s="7"/>
      <c r="FD164" s="7" t="s">
        <v>3055</v>
      </c>
      <c r="FE164" s="7">
        <f t="shared" si="38"/>
        <v>6747</v>
      </c>
      <c r="FF164" s="72">
        <f t="shared" si="39"/>
        <v>19998</v>
      </c>
      <c r="FG164" t="s">
        <v>3515</v>
      </c>
    </row>
    <row r="165" spans="1:163" ht="17.25">
      <c r="A165" s="72">
        <v>463997528</v>
      </c>
      <c r="B165" s="304" t="s">
        <v>1518</v>
      </c>
      <c r="C165" s="72" t="s">
        <v>1775</v>
      </c>
      <c r="D165" s="72" t="s">
        <v>3617</v>
      </c>
      <c r="E165" s="72">
        <f>3153+2953</f>
        <v>6106</v>
      </c>
      <c r="F165" s="72"/>
      <c r="G165" s="306"/>
      <c r="H165" s="306"/>
      <c r="I165" s="72">
        <v>2953</v>
      </c>
      <c r="J165" s="72">
        <v>9764</v>
      </c>
      <c r="K165" s="258">
        <f t="shared" si="42"/>
        <v>1209</v>
      </c>
      <c r="L165" s="258">
        <f t="shared" si="30"/>
        <v>7095</v>
      </c>
      <c r="M165" s="315">
        <v>4</v>
      </c>
      <c r="N165" s="72" t="s">
        <v>1282</v>
      </c>
      <c r="O165" s="72" t="s">
        <v>1281</v>
      </c>
      <c r="P165" s="72" t="s">
        <v>49</v>
      </c>
      <c r="Q165" s="255">
        <v>71959</v>
      </c>
      <c r="R165" s="66">
        <v>304</v>
      </c>
      <c r="S165" s="66">
        <f t="shared" si="40"/>
        <v>0</v>
      </c>
      <c r="T165" s="66">
        <v>2700</v>
      </c>
      <c r="U165" s="4" t="s">
        <v>1129</v>
      </c>
      <c r="V165" s="5">
        <f t="shared" si="31"/>
        <v>0.59655584523421856</v>
      </c>
      <c r="W165" s="5">
        <f t="shared" si="32"/>
        <v>2.3625500823008506E-2</v>
      </c>
      <c r="X165" s="5" t="s">
        <v>1280</v>
      </c>
      <c r="Y165" s="72" t="str">
        <f t="shared" si="34"/>
        <v>PAID</v>
      </c>
      <c r="Z165" s="72" t="s">
        <v>1129</v>
      </c>
      <c r="AA165" s="72" t="s">
        <v>1329</v>
      </c>
      <c r="AB165" s="304"/>
      <c r="AC165" s="72">
        <v>22</v>
      </c>
      <c r="AD165" s="72"/>
      <c r="AE165" s="308"/>
      <c r="AF165" s="309" t="s">
        <v>1797</v>
      </c>
      <c r="AG165" s="7" t="s">
        <v>1129</v>
      </c>
      <c r="AH165" s="72" t="s">
        <v>1757</v>
      </c>
      <c r="AI165" s="7" t="s">
        <v>1129</v>
      </c>
      <c r="AJ165" s="7" t="s">
        <v>1129</v>
      </c>
      <c r="AK165" s="7" t="s">
        <v>1129</v>
      </c>
      <c r="AL165" s="7">
        <v>12768</v>
      </c>
      <c r="AM165" s="255">
        <v>71959</v>
      </c>
      <c r="AN165" s="258">
        <v>116</v>
      </c>
      <c r="AO165" s="306">
        <v>132</v>
      </c>
      <c r="AP165" s="306" t="str">
        <f t="shared" si="35"/>
        <v>FLOW</v>
      </c>
      <c r="AQ165" s="306"/>
      <c r="AR165" s="306"/>
      <c r="AS165" s="306"/>
      <c r="AT165" s="306"/>
      <c r="AU165" s="72" t="s">
        <v>943</v>
      </c>
      <c r="AV165" s="310" t="s">
        <v>1631</v>
      </c>
      <c r="AW165" s="304" t="s">
        <v>40</v>
      </c>
      <c r="AX165" s="311">
        <v>45546</v>
      </c>
      <c r="AY165" s="72">
        <v>48</v>
      </c>
      <c r="AZ165" s="72" t="s">
        <v>1742</v>
      </c>
      <c r="BA165" s="7" t="s">
        <v>3513</v>
      </c>
      <c r="BB165" s="7"/>
      <c r="BC165" s="7"/>
      <c r="BD165" s="72"/>
      <c r="BE165" s="72"/>
      <c r="BF165" s="72"/>
      <c r="BG165" s="183"/>
      <c r="BH165" s="72"/>
      <c r="BI165" s="72"/>
      <c r="BJ165" s="72"/>
      <c r="BK165" s="72"/>
      <c r="BL165" s="72"/>
      <c r="BM165" s="72"/>
      <c r="BN165" s="72"/>
      <c r="BO165" s="72"/>
      <c r="BP165" s="72"/>
      <c r="BQ165" s="72"/>
      <c r="BR165" s="72"/>
      <c r="BS165" s="72"/>
      <c r="BT165" s="72"/>
      <c r="BU165" s="72"/>
      <c r="BV165" s="72"/>
      <c r="BW165" s="72"/>
      <c r="BX165" s="72"/>
      <c r="BY165" s="72"/>
      <c r="BZ165" s="72"/>
      <c r="CA165" s="72">
        <v>1</v>
      </c>
      <c r="CB165" s="72"/>
      <c r="CC165" s="72"/>
      <c r="CD165" s="72"/>
      <c r="CE165" s="72"/>
      <c r="CF165" s="72"/>
      <c r="CG165" s="72"/>
      <c r="CH165" s="72"/>
      <c r="CI165" s="72"/>
      <c r="CJ165" s="72"/>
      <c r="CK165" s="72"/>
      <c r="CL165" s="72"/>
      <c r="CM165" s="72"/>
      <c r="CN165" s="72"/>
      <c r="CO165" s="72"/>
      <c r="CP165" s="72"/>
      <c r="CQ165" s="72"/>
      <c r="CR165" s="72"/>
      <c r="CS165" s="72"/>
      <c r="CT165" s="72"/>
      <c r="CU165" s="72"/>
      <c r="CV165" s="72"/>
      <c r="CW165" s="72"/>
      <c r="CX165" s="72"/>
      <c r="CY165" s="72"/>
      <c r="CZ165" s="72"/>
      <c r="DA165" s="72"/>
      <c r="DB165" s="72"/>
      <c r="DC165" s="72"/>
      <c r="DD165" s="72"/>
      <c r="DE165" s="72"/>
      <c r="DF165" s="72"/>
      <c r="DG165" s="72"/>
      <c r="DH165" s="72"/>
      <c r="DI165" s="72"/>
      <c r="DJ165" s="72"/>
      <c r="DK165" s="72"/>
      <c r="DL165" s="72"/>
      <c r="DM165" s="72"/>
      <c r="DN165" s="72"/>
      <c r="DO165" s="72"/>
      <c r="DP165" s="72"/>
      <c r="DQ165" s="72"/>
      <c r="DR165" s="72"/>
      <c r="DS165" s="72"/>
      <c r="DT165" s="72"/>
      <c r="DU165" s="72"/>
      <c r="DV165" s="72"/>
      <c r="DW165" s="72"/>
      <c r="DX165" s="72"/>
      <c r="DY165" s="72"/>
      <c r="DZ165" s="72"/>
      <c r="EA165" s="72"/>
      <c r="EB165" s="72"/>
      <c r="EC165" s="72"/>
      <c r="ED165" s="72"/>
      <c r="EE165" s="72"/>
      <c r="EF165" s="72"/>
      <c r="EG165" s="72"/>
      <c r="EH165" s="72"/>
      <c r="EI165" s="72"/>
      <c r="EJ165" s="72"/>
      <c r="EK165" s="72"/>
      <c r="EL165" s="72"/>
      <c r="EM165" s="72"/>
      <c r="EN165" s="72"/>
      <c r="EO165" s="72"/>
      <c r="EP165" s="72"/>
      <c r="EQ165" s="72"/>
      <c r="ER165" s="312">
        <f t="shared" si="36"/>
        <v>1</v>
      </c>
      <c r="ES165" s="72">
        <f t="shared" si="37"/>
        <v>1</v>
      </c>
      <c r="ET165" s="72" t="s">
        <v>1117</v>
      </c>
      <c r="EU165" s="7" t="s">
        <v>2508</v>
      </c>
      <c r="EV165" s="7" t="s">
        <v>1110</v>
      </c>
      <c r="EW165" s="7" t="s">
        <v>1806</v>
      </c>
      <c r="EX165" s="183" t="s">
        <v>1893</v>
      </c>
      <c r="EY165" s="313">
        <v>46188</v>
      </c>
      <c r="EZ165" s="313"/>
      <c r="FA165" s="183"/>
      <c r="FB165" s="313"/>
      <c r="FC165" s="7"/>
      <c r="FD165" s="7" t="s">
        <v>3182</v>
      </c>
      <c r="FE165" s="7">
        <f t="shared" si="38"/>
        <v>1209</v>
      </c>
      <c r="FF165" s="72">
        <f t="shared" si="39"/>
        <v>13201</v>
      </c>
      <c r="FG165" t="s">
        <v>3515</v>
      </c>
    </row>
    <row r="166" spans="1:163" ht="17.25">
      <c r="A166" s="72">
        <v>467279658</v>
      </c>
      <c r="B166" s="304" t="s">
        <v>367</v>
      </c>
      <c r="C166" s="72"/>
      <c r="D166" s="72"/>
      <c r="E166" s="72"/>
      <c r="F166" s="72"/>
      <c r="G166" s="306"/>
      <c r="H166" s="306"/>
      <c r="I166" s="72">
        <v>4084</v>
      </c>
      <c r="J166" s="72">
        <v>16336</v>
      </c>
      <c r="K166" s="258">
        <f t="shared" si="42"/>
        <v>4626</v>
      </c>
      <c r="L166" s="258">
        <f t="shared" si="30"/>
        <v>21296</v>
      </c>
      <c r="M166" s="315">
        <v>4</v>
      </c>
      <c r="N166" s="72" t="s">
        <v>1231</v>
      </c>
      <c r="O166" s="72" t="s">
        <v>1232</v>
      </c>
      <c r="P166" s="72" t="s">
        <v>349</v>
      </c>
      <c r="Q166" s="255">
        <v>71794</v>
      </c>
      <c r="R166" s="66">
        <v>542</v>
      </c>
      <c r="S166" s="66">
        <f t="shared" si="40"/>
        <v>0</v>
      </c>
      <c r="T166" s="66">
        <v>2246.84</v>
      </c>
      <c r="U166" s="4" t="s">
        <v>1231</v>
      </c>
      <c r="V166" s="5">
        <f t="shared" si="31"/>
        <v>0.32632157533588135</v>
      </c>
      <c r="W166" s="5">
        <f t="shared" si="32"/>
        <v>2.3571328201991034E-2</v>
      </c>
      <c r="X166" s="5" t="str">
        <f t="shared" si="33"/>
        <v>FLOW</v>
      </c>
      <c r="Y166" s="72" t="str">
        <f t="shared" si="34"/>
        <v>NC</v>
      </c>
      <c r="Z166" s="72" t="s">
        <v>1315</v>
      </c>
      <c r="AA166" s="72" t="s">
        <v>1315</v>
      </c>
      <c r="AB166" s="304" t="s">
        <v>3024</v>
      </c>
      <c r="AC166" s="72"/>
      <c r="AD166" s="72" t="s">
        <v>3021</v>
      </c>
      <c r="AE166" s="308"/>
      <c r="AF166" s="309" t="s">
        <v>1797</v>
      </c>
      <c r="AG166" s="7" t="s">
        <v>1129</v>
      </c>
      <c r="AH166" s="72" t="s">
        <v>363</v>
      </c>
      <c r="AI166" s="7" t="s">
        <v>1129</v>
      </c>
      <c r="AJ166" s="7" t="s">
        <v>1129</v>
      </c>
      <c r="AK166" s="7" t="s">
        <v>1129</v>
      </c>
      <c r="AL166" s="7">
        <v>19124.84</v>
      </c>
      <c r="AM166" s="255">
        <v>71794</v>
      </c>
      <c r="AN166" s="258">
        <v>116</v>
      </c>
      <c r="AO166" s="306">
        <v>132</v>
      </c>
      <c r="AP166" s="306" t="str">
        <f t="shared" si="35"/>
        <v>FLOW</v>
      </c>
      <c r="AQ166" s="306"/>
      <c r="AR166" s="306"/>
      <c r="AS166" s="306"/>
      <c r="AT166" s="306"/>
      <c r="AU166" s="72" t="s">
        <v>943</v>
      </c>
      <c r="AV166" s="310" t="s">
        <v>368</v>
      </c>
      <c r="AW166" s="304" t="s">
        <v>24</v>
      </c>
      <c r="AX166" s="311">
        <v>45974</v>
      </c>
      <c r="AY166" s="72">
        <v>24</v>
      </c>
      <c r="AZ166" s="72" t="s">
        <v>1742</v>
      </c>
      <c r="BA166" s="7" t="s">
        <v>3512</v>
      </c>
      <c r="BB166" s="7"/>
      <c r="BC166" s="7"/>
      <c r="BD166" s="72"/>
      <c r="BE166" s="72"/>
      <c r="BF166" s="72"/>
      <c r="BG166" s="183"/>
      <c r="BH166" s="72"/>
      <c r="BI166" s="72">
        <v>1</v>
      </c>
      <c r="BJ166" s="72"/>
      <c r="BK166" s="72"/>
      <c r="BL166" s="72"/>
      <c r="BM166" s="72"/>
      <c r="BN166" s="72"/>
      <c r="BO166" s="72"/>
      <c r="BP166" s="72"/>
      <c r="BQ166" s="72"/>
      <c r="BR166" s="72"/>
      <c r="BS166" s="72"/>
      <c r="BT166" s="72"/>
      <c r="BU166" s="72"/>
      <c r="BV166" s="72"/>
      <c r="BW166" s="72"/>
      <c r="BX166" s="72"/>
      <c r="BY166" s="72"/>
      <c r="BZ166" s="72"/>
      <c r="CA166" s="72"/>
      <c r="CB166" s="72"/>
      <c r="CC166" s="72"/>
      <c r="CD166" s="72"/>
      <c r="CE166" s="72"/>
      <c r="CF166" s="72"/>
      <c r="CG166" s="72"/>
      <c r="CH166" s="72"/>
      <c r="CI166" s="72"/>
      <c r="CJ166" s="72"/>
      <c r="CK166" s="72"/>
      <c r="CL166" s="72"/>
      <c r="CM166" s="72"/>
      <c r="CN166" s="72"/>
      <c r="CO166" s="72"/>
      <c r="CP166" s="72"/>
      <c r="CQ166" s="72"/>
      <c r="CR166" s="72"/>
      <c r="CS166" s="72"/>
      <c r="CT166" s="72"/>
      <c r="CU166" s="72"/>
      <c r="CV166" s="72"/>
      <c r="CW166" s="72"/>
      <c r="CX166" s="72"/>
      <c r="CY166" s="72"/>
      <c r="CZ166" s="72"/>
      <c r="DA166" s="72"/>
      <c r="DB166" s="72"/>
      <c r="DC166" s="72"/>
      <c r="DD166" s="72"/>
      <c r="DE166" s="72"/>
      <c r="DF166" s="72"/>
      <c r="DG166" s="72"/>
      <c r="DH166" s="72"/>
      <c r="DI166" s="72"/>
      <c r="DJ166" s="72"/>
      <c r="DK166" s="72"/>
      <c r="DL166" s="72"/>
      <c r="DM166" s="72"/>
      <c r="DN166" s="72"/>
      <c r="DO166" s="72"/>
      <c r="DP166" s="72"/>
      <c r="DQ166" s="72"/>
      <c r="DR166" s="72"/>
      <c r="DS166" s="72"/>
      <c r="DT166" s="72"/>
      <c r="DU166" s="72"/>
      <c r="DV166" s="72"/>
      <c r="DW166" s="72"/>
      <c r="DX166" s="72"/>
      <c r="DY166" s="72"/>
      <c r="DZ166" s="72"/>
      <c r="EA166" s="72"/>
      <c r="EB166" s="72"/>
      <c r="EC166" s="72"/>
      <c r="ED166" s="72"/>
      <c r="EE166" s="72"/>
      <c r="EF166" s="72"/>
      <c r="EG166" s="72"/>
      <c r="EH166" s="72"/>
      <c r="EI166" s="72"/>
      <c r="EJ166" s="72"/>
      <c r="EK166" s="72"/>
      <c r="EL166" s="72"/>
      <c r="EM166" s="72"/>
      <c r="EN166" s="72"/>
      <c r="EO166" s="72"/>
      <c r="EP166" s="72"/>
      <c r="EQ166" s="72"/>
      <c r="ER166" s="312">
        <f t="shared" si="36"/>
        <v>1</v>
      </c>
      <c r="ES166" s="72">
        <f t="shared" si="37"/>
        <v>1</v>
      </c>
      <c r="ET166" s="72" t="s">
        <v>1126</v>
      </c>
      <c r="EU166" s="7" t="s">
        <v>2509</v>
      </c>
      <c r="EV166" s="7" t="s">
        <v>1110</v>
      </c>
      <c r="EW166" s="7" t="s">
        <v>1829</v>
      </c>
      <c r="EX166" s="183" t="s">
        <v>1890</v>
      </c>
      <c r="EY166" s="313">
        <v>46176</v>
      </c>
      <c r="EZ166" s="313"/>
      <c r="FA166" s="183"/>
      <c r="FB166" s="313"/>
      <c r="FC166" s="7" t="s">
        <v>3622</v>
      </c>
      <c r="FD166" s="7" t="s">
        <v>3183</v>
      </c>
      <c r="FE166" s="7">
        <f t="shared" si="38"/>
        <v>4626</v>
      </c>
      <c r="FF166" s="72">
        <f t="shared" si="39"/>
        <v>21296</v>
      </c>
      <c r="FG166" t="s">
        <v>3515</v>
      </c>
    </row>
    <row r="167" spans="1:163" ht="17.25">
      <c r="A167" s="72">
        <v>464419363</v>
      </c>
      <c r="B167" s="304" t="s">
        <v>927</v>
      </c>
      <c r="C167" s="72"/>
      <c r="D167" s="72"/>
      <c r="E167" s="72"/>
      <c r="F167" s="72"/>
      <c r="G167" s="306"/>
      <c r="H167" s="306"/>
      <c r="I167" s="72">
        <v>4606</v>
      </c>
      <c r="J167" s="72">
        <v>27636</v>
      </c>
      <c r="K167" s="258">
        <f t="shared" si="42"/>
        <v>5715</v>
      </c>
      <c r="L167" s="258">
        <f t="shared" si="30"/>
        <v>33794</v>
      </c>
      <c r="M167" s="315">
        <v>6</v>
      </c>
      <c r="N167" s="72" t="s">
        <v>1231</v>
      </c>
      <c r="O167" s="72" t="s">
        <v>1232</v>
      </c>
      <c r="P167" s="72" t="s">
        <v>333</v>
      </c>
      <c r="Q167" s="255">
        <v>71520</v>
      </c>
      <c r="R167" s="66">
        <v>1109</v>
      </c>
      <c r="S167" s="66">
        <f t="shared" si="40"/>
        <v>0</v>
      </c>
      <c r="T167" s="66">
        <v>2700</v>
      </c>
      <c r="U167" s="4" t="s">
        <v>1231</v>
      </c>
      <c r="V167" s="5">
        <f t="shared" si="31"/>
        <v>0.2480772882849212</v>
      </c>
      <c r="W167" s="5">
        <f t="shared" si="32"/>
        <v>3.004352543144731E-2</v>
      </c>
      <c r="X167" s="5" t="str">
        <f t="shared" si="33"/>
        <v>FLOW</v>
      </c>
      <c r="Y167" s="72" t="str">
        <f t="shared" si="34"/>
        <v>NC</v>
      </c>
      <c r="Z167" s="72" t="s">
        <v>1315</v>
      </c>
      <c r="AA167" s="72" t="s">
        <v>1315</v>
      </c>
      <c r="AB167" s="304"/>
      <c r="AC167" s="72"/>
      <c r="AD167" s="72" t="s">
        <v>3021</v>
      </c>
      <c r="AE167" s="308"/>
      <c r="AF167" s="309" t="s">
        <v>1129</v>
      </c>
      <c r="AG167" s="7" t="s">
        <v>1129</v>
      </c>
      <c r="AH167" s="72" t="s">
        <v>908</v>
      </c>
      <c r="AI167" s="7" t="s">
        <v>1129</v>
      </c>
      <c r="AJ167" s="7" t="s">
        <v>1129</v>
      </c>
      <c r="AK167" s="7" t="s">
        <v>1129</v>
      </c>
      <c r="AL167" s="7">
        <v>31445</v>
      </c>
      <c r="AM167" s="255">
        <v>71520</v>
      </c>
      <c r="AN167" s="258">
        <v>178</v>
      </c>
      <c r="AO167" s="306">
        <v>194</v>
      </c>
      <c r="AP167" s="306" t="str">
        <f t="shared" si="35"/>
        <v>FLOW</v>
      </c>
      <c r="AQ167" s="306"/>
      <c r="AR167" s="306"/>
      <c r="AS167" s="306"/>
      <c r="AT167" s="306"/>
      <c r="AU167" s="72" t="s">
        <v>943</v>
      </c>
      <c r="AV167" s="310"/>
      <c r="AW167" s="304" t="s">
        <v>190</v>
      </c>
      <c r="AX167" s="311">
        <v>45588</v>
      </c>
      <c r="AY167" s="72">
        <v>30</v>
      </c>
      <c r="AZ167" s="72" t="s">
        <v>1742</v>
      </c>
      <c r="BA167" s="7" t="s">
        <v>3513</v>
      </c>
      <c r="BB167" s="7"/>
      <c r="BC167" s="7"/>
      <c r="BD167" s="72"/>
      <c r="BE167" s="72"/>
      <c r="BF167" s="72"/>
      <c r="BG167" s="183"/>
      <c r="BH167" s="72"/>
      <c r="BI167" s="72"/>
      <c r="BJ167" s="72"/>
      <c r="BK167" s="72"/>
      <c r="BL167" s="72">
        <v>1</v>
      </c>
      <c r="BM167" s="72"/>
      <c r="BN167" s="72"/>
      <c r="BO167" s="72"/>
      <c r="BP167" s="72"/>
      <c r="BQ167" s="72"/>
      <c r="BR167" s="72"/>
      <c r="BS167" s="72"/>
      <c r="BT167" s="72"/>
      <c r="BU167" s="72"/>
      <c r="BV167" s="72"/>
      <c r="BW167" s="72"/>
      <c r="BX167" s="72"/>
      <c r="BY167" s="72"/>
      <c r="BZ167" s="72"/>
      <c r="CA167" s="72"/>
      <c r="CB167" s="72"/>
      <c r="CC167" s="72"/>
      <c r="CD167" s="72"/>
      <c r="CE167" s="72"/>
      <c r="CF167" s="72"/>
      <c r="CG167" s="72"/>
      <c r="CH167" s="72"/>
      <c r="CI167" s="72"/>
      <c r="CJ167" s="72"/>
      <c r="CK167" s="72"/>
      <c r="CL167" s="72"/>
      <c r="CM167" s="72"/>
      <c r="CN167" s="72"/>
      <c r="CO167" s="72"/>
      <c r="CP167" s="72"/>
      <c r="CQ167" s="72"/>
      <c r="CR167" s="72"/>
      <c r="CS167" s="72"/>
      <c r="CT167" s="72"/>
      <c r="CU167" s="72"/>
      <c r="CV167" s="72">
        <v>1</v>
      </c>
      <c r="CW167" s="72"/>
      <c r="CX167" s="72"/>
      <c r="CY167" s="72"/>
      <c r="CZ167" s="72"/>
      <c r="DA167" s="72"/>
      <c r="DB167" s="72"/>
      <c r="DC167" s="72"/>
      <c r="DD167" s="72"/>
      <c r="DE167" s="72"/>
      <c r="DF167" s="72"/>
      <c r="DG167" s="72"/>
      <c r="DH167" s="72"/>
      <c r="DI167" s="72"/>
      <c r="DJ167" s="72"/>
      <c r="DK167" s="72"/>
      <c r="DL167" s="72"/>
      <c r="DM167" s="72"/>
      <c r="DN167" s="72"/>
      <c r="DO167" s="72"/>
      <c r="DP167" s="72"/>
      <c r="DQ167" s="72"/>
      <c r="DR167" s="72"/>
      <c r="DS167" s="72"/>
      <c r="DT167" s="72"/>
      <c r="DU167" s="72"/>
      <c r="DV167" s="72"/>
      <c r="DW167" s="72"/>
      <c r="DX167" s="72"/>
      <c r="DY167" s="72"/>
      <c r="DZ167" s="72"/>
      <c r="EA167" s="72"/>
      <c r="EB167" s="72"/>
      <c r="EC167" s="72"/>
      <c r="ED167" s="72"/>
      <c r="EE167" s="72"/>
      <c r="EF167" s="72"/>
      <c r="EG167" s="72"/>
      <c r="EH167" s="72"/>
      <c r="EI167" s="72"/>
      <c r="EJ167" s="72"/>
      <c r="EK167" s="72"/>
      <c r="EL167" s="72"/>
      <c r="EM167" s="72"/>
      <c r="EN167" s="72"/>
      <c r="EO167" s="72"/>
      <c r="EP167" s="72"/>
      <c r="EQ167" s="72"/>
      <c r="ER167" s="312">
        <f t="shared" si="36"/>
        <v>2</v>
      </c>
      <c r="ES167" s="72">
        <f t="shared" si="37"/>
        <v>1</v>
      </c>
      <c r="ET167" s="72" t="s">
        <v>1125</v>
      </c>
      <c r="EU167" s="7" t="s">
        <v>2510</v>
      </c>
      <c r="EV167" s="7" t="s">
        <v>1110</v>
      </c>
      <c r="EW167" s="7" t="s">
        <v>1829</v>
      </c>
      <c r="EX167" s="183" t="s">
        <v>3573</v>
      </c>
      <c r="EY167" s="313">
        <v>46189</v>
      </c>
      <c r="EZ167" s="313"/>
      <c r="FA167" s="183"/>
      <c r="FB167" s="313"/>
      <c r="FC167" s="7"/>
      <c r="FD167" s="7" t="s">
        <v>3184</v>
      </c>
      <c r="FE167" s="7">
        <f t="shared" si="38"/>
        <v>5715</v>
      </c>
      <c r="FF167" s="72">
        <f t="shared" si="39"/>
        <v>33794</v>
      </c>
      <c r="FG167" t="s">
        <v>3515</v>
      </c>
    </row>
    <row r="168" spans="1:163" ht="17.25">
      <c r="A168" s="72">
        <v>464515656</v>
      </c>
      <c r="B168" s="304" t="s">
        <v>1459</v>
      </c>
      <c r="C168" s="72"/>
      <c r="D168" s="72"/>
      <c r="E168" s="72"/>
      <c r="F168" s="72"/>
      <c r="G168" s="306"/>
      <c r="H168" s="306"/>
      <c r="I168" s="72">
        <v>4381</v>
      </c>
      <c r="J168" s="72">
        <v>4381</v>
      </c>
      <c r="K168" s="258">
        <f t="shared" si="42"/>
        <v>4381</v>
      </c>
      <c r="L168" s="258">
        <f t="shared" si="30"/>
        <v>8832</v>
      </c>
      <c r="M168" s="307">
        <v>1</v>
      </c>
      <c r="N168" s="72" t="s">
        <v>1231</v>
      </c>
      <c r="O168" s="72" t="s">
        <v>1232</v>
      </c>
      <c r="P168" s="72" t="s">
        <v>333</v>
      </c>
      <c r="Q168" s="255">
        <v>71259</v>
      </c>
      <c r="R168" s="66">
        <v>0</v>
      </c>
      <c r="S168" s="66">
        <f t="shared" ref="S168:S199" si="43">IF(H168="CBC COLL",T168,)</f>
        <v>0</v>
      </c>
      <c r="T168" s="66">
        <v>450</v>
      </c>
      <c r="U168" s="4" t="s">
        <v>1129</v>
      </c>
      <c r="V168" s="5">
        <f t="shared" si="31"/>
        <v>4.0704546058999778E-2</v>
      </c>
      <c r="W168" s="5">
        <f t="shared" si="32"/>
        <v>3.8995170579541353E-3</v>
      </c>
      <c r="X168" s="5" t="str">
        <f t="shared" si="33"/>
        <v>FLOW</v>
      </c>
      <c r="Y168" s="72" t="str">
        <f t="shared" si="34"/>
        <v>BPTP</v>
      </c>
      <c r="Z168" s="72" t="s">
        <v>1129</v>
      </c>
      <c r="AA168" s="72" t="s">
        <v>1325</v>
      </c>
      <c r="AB168" s="304"/>
      <c r="AC168" s="72">
        <v>20</v>
      </c>
      <c r="AD168" s="72" t="s">
        <v>3019</v>
      </c>
      <c r="AE168" s="308"/>
      <c r="AF168" s="309"/>
      <c r="AG168" s="7"/>
      <c r="AH168" s="72" t="s">
        <v>908</v>
      </c>
      <c r="AI168" s="7"/>
      <c r="AJ168" s="7"/>
      <c r="AK168" s="7"/>
      <c r="AL168" s="7">
        <v>4831</v>
      </c>
      <c r="AM168" s="255">
        <v>71259</v>
      </c>
      <c r="AN168" s="258">
        <v>27</v>
      </c>
      <c r="AO168" s="306">
        <v>43</v>
      </c>
      <c r="AP168" s="306" t="str">
        <f t="shared" si="35"/>
        <v>FLOW</v>
      </c>
      <c r="AQ168" s="306"/>
      <c r="AR168" s="306"/>
      <c r="AS168" s="306"/>
      <c r="AT168" s="306"/>
      <c r="AU168" s="72" t="s">
        <v>1129</v>
      </c>
      <c r="AV168" s="310" t="s">
        <v>1460</v>
      </c>
      <c r="AW168" s="304" t="s">
        <v>190</v>
      </c>
      <c r="AX168" s="311">
        <v>45596</v>
      </c>
      <c r="AY168" s="72">
        <v>36</v>
      </c>
      <c r="AZ168" s="72" t="s">
        <v>2057</v>
      </c>
      <c r="BA168" s="7" t="s">
        <v>3513</v>
      </c>
      <c r="BB168" s="7"/>
      <c r="BC168" s="7"/>
      <c r="BD168" s="72"/>
      <c r="BE168" s="72"/>
      <c r="BF168" s="72"/>
      <c r="BG168" s="183"/>
      <c r="BH168" s="72"/>
      <c r="BI168" s="72"/>
      <c r="BJ168" s="72"/>
      <c r="BK168" s="72"/>
      <c r="BL168" s="72"/>
      <c r="BM168" s="72"/>
      <c r="BN168" s="72"/>
      <c r="BO168" s="72"/>
      <c r="BP168" s="72"/>
      <c r="BQ168" s="72"/>
      <c r="BR168" s="72"/>
      <c r="BS168" s="72"/>
      <c r="BT168" s="72"/>
      <c r="BU168" s="72"/>
      <c r="BV168" s="72"/>
      <c r="BW168" s="72"/>
      <c r="BX168" s="72"/>
      <c r="BY168" s="72"/>
      <c r="BZ168" s="72"/>
      <c r="CA168" s="72"/>
      <c r="CB168" s="72"/>
      <c r="CC168" s="72"/>
      <c r="CD168" s="72"/>
      <c r="CE168" s="72"/>
      <c r="CF168" s="72"/>
      <c r="CG168" s="72"/>
      <c r="CH168" s="72"/>
      <c r="CI168" s="72"/>
      <c r="CJ168" s="72"/>
      <c r="CK168" s="72"/>
      <c r="CL168" s="72"/>
      <c r="CM168" s="72">
        <v>1</v>
      </c>
      <c r="CN168" s="72"/>
      <c r="CO168" s="72"/>
      <c r="CP168" s="72"/>
      <c r="CQ168" s="72"/>
      <c r="CR168" s="72"/>
      <c r="CS168" s="72"/>
      <c r="CT168" s="72"/>
      <c r="CU168" s="72"/>
      <c r="CV168" s="72"/>
      <c r="CW168" s="72"/>
      <c r="CX168" s="72"/>
      <c r="CY168" s="72"/>
      <c r="CZ168" s="72"/>
      <c r="DA168" s="72"/>
      <c r="DB168" s="72"/>
      <c r="DC168" s="72"/>
      <c r="DD168" s="72"/>
      <c r="DE168" s="72"/>
      <c r="DF168" s="72"/>
      <c r="DG168" s="72"/>
      <c r="DH168" s="72"/>
      <c r="DI168" s="72"/>
      <c r="DJ168" s="72"/>
      <c r="DK168" s="72"/>
      <c r="DL168" s="72"/>
      <c r="DM168" s="72"/>
      <c r="DN168" s="72"/>
      <c r="DO168" s="72"/>
      <c r="DP168" s="72"/>
      <c r="DQ168" s="72"/>
      <c r="DR168" s="72"/>
      <c r="DS168" s="72"/>
      <c r="DT168" s="72"/>
      <c r="DU168" s="72"/>
      <c r="DV168" s="72"/>
      <c r="DW168" s="72"/>
      <c r="DX168" s="72"/>
      <c r="DY168" s="72"/>
      <c r="DZ168" s="72"/>
      <c r="EA168" s="72"/>
      <c r="EB168" s="72"/>
      <c r="EC168" s="72"/>
      <c r="ED168" s="72"/>
      <c r="EE168" s="72"/>
      <c r="EF168" s="72"/>
      <c r="EG168" s="72"/>
      <c r="EH168" s="72"/>
      <c r="EI168" s="72"/>
      <c r="EJ168" s="72"/>
      <c r="EK168" s="72"/>
      <c r="EL168" s="72"/>
      <c r="EM168" s="72"/>
      <c r="EN168" s="72"/>
      <c r="EO168" s="72"/>
      <c r="EP168" s="72"/>
      <c r="EQ168" s="72"/>
      <c r="ER168" s="312">
        <f t="shared" si="36"/>
        <v>1</v>
      </c>
      <c r="ES168" s="72">
        <f t="shared" si="37"/>
        <v>1</v>
      </c>
      <c r="ET168" s="72" t="s">
        <v>1125</v>
      </c>
      <c r="EU168" s="7" t="s">
        <v>2511</v>
      </c>
      <c r="EV168" s="7" t="s">
        <v>1110</v>
      </c>
      <c r="EW168" s="7" t="s">
        <v>1801</v>
      </c>
      <c r="EX168" s="183" t="s">
        <v>1870</v>
      </c>
      <c r="EY168" s="313">
        <v>46186</v>
      </c>
      <c r="EZ168" s="313"/>
      <c r="FA168" s="183"/>
      <c r="FB168" s="313"/>
      <c r="FC168" s="7"/>
      <c r="FD168" s="7" t="s">
        <v>3094</v>
      </c>
      <c r="FE168" s="7">
        <f t="shared" si="38"/>
        <v>4381</v>
      </c>
      <c r="FF168" s="72">
        <f t="shared" si="39"/>
        <v>8832</v>
      </c>
      <c r="FG168" t="s">
        <v>3515</v>
      </c>
    </row>
    <row r="169" spans="1:163" ht="17.25">
      <c r="A169" s="72">
        <v>457685874</v>
      </c>
      <c r="B169" s="304" t="s">
        <v>1519</v>
      </c>
      <c r="C169" s="72"/>
      <c r="D169" s="72"/>
      <c r="E169" s="72"/>
      <c r="F169" s="72"/>
      <c r="G169" s="306"/>
      <c r="H169" s="306"/>
      <c r="I169" s="72">
        <v>6036</v>
      </c>
      <c r="J169" s="72">
        <v>11023</v>
      </c>
      <c r="K169" s="258">
        <f t="shared" si="42"/>
        <v>5241</v>
      </c>
      <c r="L169" s="258">
        <f t="shared" si="30"/>
        <v>17467</v>
      </c>
      <c r="M169" s="315">
        <v>2</v>
      </c>
      <c r="N169" s="72" t="s">
        <v>1231</v>
      </c>
      <c r="O169" s="72" t="s">
        <v>1232</v>
      </c>
      <c r="P169" s="72" t="s">
        <v>324</v>
      </c>
      <c r="Q169" s="255">
        <v>71251.58</v>
      </c>
      <c r="R169" s="66">
        <v>254</v>
      </c>
      <c r="S169" s="66">
        <f t="shared" si="43"/>
        <v>0</v>
      </c>
      <c r="T169" s="66">
        <v>0</v>
      </c>
      <c r="U169" s="4" t="s">
        <v>1129</v>
      </c>
      <c r="V169" s="5">
        <f t="shared" si="31"/>
        <v>0.50829189389782892</v>
      </c>
      <c r="W169" s="5">
        <f t="shared" si="32"/>
        <v>1.5775910850283185E-2</v>
      </c>
      <c r="X169" s="5" t="str">
        <f t="shared" si="33"/>
        <v>FLOW</v>
      </c>
      <c r="Y169" s="72" t="str">
        <f t="shared" si="34"/>
        <v>BPTP</v>
      </c>
      <c r="Z169" s="72" t="s">
        <v>1129</v>
      </c>
      <c r="AA169" s="72" t="s">
        <v>1325</v>
      </c>
      <c r="AB169" s="304" t="s">
        <v>3504</v>
      </c>
      <c r="AC169" s="72">
        <v>20</v>
      </c>
      <c r="AD169" s="72" t="s">
        <v>3022</v>
      </c>
      <c r="AE169" s="308"/>
      <c r="AF169" s="309" t="s">
        <v>1129</v>
      </c>
      <c r="AG169" s="7" t="s">
        <v>1129</v>
      </c>
      <c r="AH169" s="72" t="s">
        <v>697</v>
      </c>
      <c r="AI169" s="7" t="s">
        <v>1129</v>
      </c>
      <c r="AJ169" s="7" t="s">
        <v>1129</v>
      </c>
      <c r="AK169" s="7" t="s">
        <v>1129</v>
      </c>
      <c r="AL169" s="7">
        <v>11277</v>
      </c>
      <c r="AM169" s="255">
        <v>71251.58</v>
      </c>
      <c r="AN169" s="258">
        <v>57</v>
      </c>
      <c r="AO169" s="306">
        <v>73</v>
      </c>
      <c r="AP169" s="306" t="str">
        <f t="shared" si="35"/>
        <v>FLOW</v>
      </c>
      <c r="AQ169" s="306"/>
      <c r="AR169" s="306"/>
      <c r="AS169" s="306"/>
      <c r="AT169" s="306"/>
      <c r="AU169" s="72" t="s">
        <v>1793</v>
      </c>
      <c r="AV169" s="310" t="s">
        <v>1632</v>
      </c>
      <c r="AW169" s="304" t="s">
        <v>1729</v>
      </c>
      <c r="AX169" s="311">
        <v>45031</v>
      </c>
      <c r="AY169" s="72">
        <v>48</v>
      </c>
      <c r="AZ169" s="72" t="s">
        <v>1742</v>
      </c>
      <c r="BA169" s="7" t="s">
        <v>3512</v>
      </c>
      <c r="BB169" s="7"/>
      <c r="BC169" s="7"/>
      <c r="BD169" s="72"/>
      <c r="BE169" s="72"/>
      <c r="BF169" s="72"/>
      <c r="BG169" s="183"/>
      <c r="BH169" s="72"/>
      <c r="BI169" s="72">
        <v>1</v>
      </c>
      <c r="BJ169" s="72"/>
      <c r="BK169" s="72"/>
      <c r="BL169" s="72"/>
      <c r="BM169" s="72"/>
      <c r="BN169" s="72"/>
      <c r="BO169" s="72"/>
      <c r="BP169" s="72"/>
      <c r="BQ169" s="72"/>
      <c r="BR169" s="72"/>
      <c r="BS169" s="72"/>
      <c r="BT169" s="72"/>
      <c r="BU169" s="72"/>
      <c r="BV169" s="72"/>
      <c r="BW169" s="72"/>
      <c r="BX169" s="72"/>
      <c r="BY169" s="72"/>
      <c r="BZ169" s="72"/>
      <c r="CA169" s="72"/>
      <c r="CB169" s="72"/>
      <c r="CC169" s="72"/>
      <c r="CD169" s="72"/>
      <c r="CE169" s="72"/>
      <c r="CF169" s="72"/>
      <c r="CG169" s="72"/>
      <c r="CH169" s="72"/>
      <c r="CI169" s="72"/>
      <c r="CJ169" s="72"/>
      <c r="CK169" s="72"/>
      <c r="CL169" s="72"/>
      <c r="CM169" s="72"/>
      <c r="CN169" s="72"/>
      <c r="CO169" s="72"/>
      <c r="CP169" s="72"/>
      <c r="CQ169" s="72"/>
      <c r="CR169" s="72"/>
      <c r="CS169" s="72">
        <v>1</v>
      </c>
      <c r="CT169" s="72"/>
      <c r="CU169" s="72"/>
      <c r="CV169" s="72"/>
      <c r="CW169" s="72"/>
      <c r="CX169" s="72"/>
      <c r="CY169" s="72"/>
      <c r="CZ169" s="72"/>
      <c r="DA169" s="72"/>
      <c r="DB169" s="72">
        <v>1</v>
      </c>
      <c r="DC169" s="72"/>
      <c r="DD169" s="72"/>
      <c r="DE169" s="72"/>
      <c r="DF169" s="72"/>
      <c r="DG169" s="72"/>
      <c r="DH169" s="72"/>
      <c r="DI169" s="72"/>
      <c r="DJ169" s="72"/>
      <c r="DK169" s="72"/>
      <c r="DL169" s="72"/>
      <c r="DM169" s="72"/>
      <c r="DN169" s="72"/>
      <c r="DO169" s="72"/>
      <c r="DP169" s="72"/>
      <c r="DQ169" s="72"/>
      <c r="DR169" s="72"/>
      <c r="DS169" s="72"/>
      <c r="DT169" s="72"/>
      <c r="DU169" s="72"/>
      <c r="DV169" s="72"/>
      <c r="DW169" s="72"/>
      <c r="DX169" s="72"/>
      <c r="DY169" s="72"/>
      <c r="DZ169" s="72"/>
      <c r="EA169" s="72"/>
      <c r="EB169" s="72"/>
      <c r="EC169" s="72"/>
      <c r="ED169" s="72"/>
      <c r="EE169" s="72"/>
      <c r="EF169" s="72"/>
      <c r="EG169" s="72"/>
      <c r="EH169" s="72"/>
      <c r="EI169" s="72"/>
      <c r="EJ169" s="72"/>
      <c r="EK169" s="72"/>
      <c r="EL169" s="72"/>
      <c r="EM169" s="72"/>
      <c r="EN169" s="72"/>
      <c r="EO169" s="72"/>
      <c r="EP169" s="72"/>
      <c r="EQ169" s="72"/>
      <c r="ER169" s="312">
        <f t="shared" si="36"/>
        <v>3</v>
      </c>
      <c r="ES169" s="72">
        <f t="shared" si="37"/>
        <v>1</v>
      </c>
      <c r="ET169" s="72" t="s">
        <v>1127</v>
      </c>
      <c r="EU169" s="7" t="s">
        <v>2512</v>
      </c>
      <c r="EV169" s="7" t="s">
        <v>1110</v>
      </c>
      <c r="EW169" s="7" t="s">
        <v>1806</v>
      </c>
      <c r="EX169" s="183" t="s">
        <v>1894</v>
      </c>
      <c r="EY169" s="313">
        <v>46183</v>
      </c>
      <c r="EZ169" s="313"/>
      <c r="FA169" s="183"/>
      <c r="FB169" s="313"/>
      <c r="FC169" s="7"/>
      <c r="FD169" s="7" t="s">
        <v>3185</v>
      </c>
      <c r="FE169" s="7">
        <f t="shared" si="38"/>
        <v>5241</v>
      </c>
      <c r="FF169" s="72">
        <f t="shared" si="39"/>
        <v>17467</v>
      </c>
      <c r="FG169" t="s">
        <v>3515</v>
      </c>
    </row>
    <row r="170" spans="1:163" ht="17.25">
      <c r="A170" s="72">
        <v>464245745</v>
      </c>
      <c r="B170" s="304" t="s">
        <v>790</v>
      </c>
      <c r="C170" s="72"/>
      <c r="D170" s="72"/>
      <c r="E170" s="72"/>
      <c r="F170" s="72"/>
      <c r="G170" s="306"/>
      <c r="H170" s="306"/>
      <c r="I170" s="72">
        <v>3850</v>
      </c>
      <c r="J170" s="72">
        <v>19179</v>
      </c>
      <c r="K170" s="258">
        <f t="shared" si="42"/>
        <v>4578</v>
      </c>
      <c r="L170" s="258">
        <f t="shared" si="30"/>
        <v>24129</v>
      </c>
      <c r="M170" s="315">
        <v>5</v>
      </c>
      <c r="N170" s="72" t="s">
        <v>1231</v>
      </c>
      <c r="O170" s="72" t="s">
        <v>1232</v>
      </c>
      <c r="P170" s="72" t="s">
        <v>42</v>
      </c>
      <c r="Q170" s="255">
        <v>71123</v>
      </c>
      <c r="R170" s="66">
        <v>799</v>
      </c>
      <c r="S170" s="66">
        <f t="shared" si="43"/>
        <v>0</v>
      </c>
      <c r="T170" s="66">
        <v>3150</v>
      </c>
      <c r="U170" s="4" t="s">
        <v>1231</v>
      </c>
      <c r="V170" s="5">
        <f t="shared" si="31"/>
        <v>0.20676597410545658</v>
      </c>
      <c r="W170" s="5">
        <f t="shared" si="32"/>
        <v>3.4620220855036465E-2</v>
      </c>
      <c r="X170" s="5" t="str">
        <f t="shared" si="33"/>
        <v>FLOW</v>
      </c>
      <c r="Y170" s="72" t="str">
        <f t="shared" si="34"/>
        <v>NC</v>
      </c>
      <c r="Z170" s="72" t="s">
        <v>1315</v>
      </c>
      <c r="AA170" s="72" t="s">
        <v>1315</v>
      </c>
      <c r="AB170" s="304" t="s">
        <v>3023</v>
      </c>
      <c r="AC170" s="72"/>
      <c r="AD170" s="72" t="s">
        <v>3021</v>
      </c>
      <c r="AE170" s="308"/>
      <c r="AF170" s="309" t="s">
        <v>1797</v>
      </c>
      <c r="AG170" s="7" t="s">
        <v>1129</v>
      </c>
      <c r="AH170" s="72" t="s">
        <v>780</v>
      </c>
      <c r="AI170" s="7" t="s">
        <v>1129</v>
      </c>
      <c r="AJ170" s="7" t="s">
        <v>1129</v>
      </c>
      <c r="AK170" s="7" t="s">
        <v>1129</v>
      </c>
      <c r="AL170" s="7">
        <v>23128</v>
      </c>
      <c r="AM170" s="255">
        <v>71123</v>
      </c>
      <c r="AN170" s="258">
        <v>147</v>
      </c>
      <c r="AO170" s="306">
        <v>163</v>
      </c>
      <c r="AP170" s="306" t="str">
        <f t="shared" si="35"/>
        <v>FLOW</v>
      </c>
      <c r="AQ170" s="306"/>
      <c r="AR170" s="306"/>
      <c r="AS170" s="306"/>
      <c r="AT170" s="306"/>
      <c r="AU170" s="72" t="s">
        <v>943</v>
      </c>
      <c r="AV170" s="310" t="s">
        <v>791</v>
      </c>
      <c r="AW170" s="304" t="s">
        <v>50</v>
      </c>
      <c r="AX170" s="311">
        <v>45573</v>
      </c>
      <c r="AY170" s="72">
        <v>36</v>
      </c>
      <c r="AZ170" s="72" t="s">
        <v>1742</v>
      </c>
      <c r="BA170" s="7" t="s">
        <v>3512</v>
      </c>
      <c r="BB170" s="7"/>
      <c r="BC170" s="7"/>
      <c r="BD170" s="72"/>
      <c r="BE170" s="72"/>
      <c r="BF170" s="72"/>
      <c r="BG170" s="183"/>
      <c r="BH170" s="72"/>
      <c r="BI170" s="72"/>
      <c r="BJ170" s="72"/>
      <c r="BK170" s="72"/>
      <c r="BL170" s="72"/>
      <c r="BM170" s="72"/>
      <c r="BN170" s="72"/>
      <c r="BO170" s="72"/>
      <c r="BP170" s="72"/>
      <c r="BQ170" s="72"/>
      <c r="BR170" s="72"/>
      <c r="BS170" s="72"/>
      <c r="BT170" s="72"/>
      <c r="BU170" s="72">
        <v>1</v>
      </c>
      <c r="BV170" s="72"/>
      <c r="BW170" s="72"/>
      <c r="BX170" s="72"/>
      <c r="BY170" s="72"/>
      <c r="BZ170" s="72"/>
      <c r="CA170" s="72"/>
      <c r="CB170" s="72"/>
      <c r="CC170" s="72"/>
      <c r="CD170" s="72"/>
      <c r="CE170" s="72"/>
      <c r="CF170" s="72"/>
      <c r="CG170" s="72"/>
      <c r="CH170" s="72"/>
      <c r="CI170" s="72"/>
      <c r="CJ170" s="72"/>
      <c r="CK170" s="72"/>
      <c r="CL170" s="72"/>
      <c r="CM170" s="72"/>
      <c r="CN170" s="72"/>
      <c r="CO170" s="72"/>
      <c r="CP170" s="72"/>
      <c r="CQ170" s="72"/>
      <c r="CR170" s="72"/>
      <c r="CS170" s="72"/>
      <c r="CT170" s="72"/>
      <c r="CU170" s="72"/>
      <c r="CV170" s="72"/>
      <c r="CW170" s="72"/>
      <c r="CX170" s="72"/>
      <c r="CY170" s="72"/>
      <c r="CZ170" s="72"/>
      <c r="DA170" s="72"/>
      <c r="DB170" s="72"/>
      <c r="DC170" s="72"/>
      <c r="DD170" s="72"/>
      <c r="DE170" s="72"/>
      <c r="DF170" s="72"/>
      <c r="DG170" s="72"/>
      <c r="DH170" s="72"/>
      <c r="DI170" s="72"/>
      <c r="DJ170" s="72"/>
      <c r="DK170" s="72"/>
      <c r="DL170" s="72"/>
      <c r="DM170" s="72"/>
      <c r="DN170" s="72"/>
      <c r="DO170" s="72"/>
      <c r="DP170" s="72"/>
      <c r="DQ170" s="72"/>
      <c r="DR170" s="72"/>
      <c r="DS170" s="72"/>
      <c r="DT170" s="72"/>
      <c r="DU170" s="72"/>
      <c r="DV170" s="72"/>
      <c r="DW170" s="72"/>
      <c r="DX170" s="72"/>
      <c r="DY170" s="72"/>
      <c r="DZ170" s="72"/>
      <c r="EA170" s="72"/>
      <c r="EB170" s="72"/>
      <c r="EC170" s="72"/>
      <c r="ED170" s="72"/>
      <c r="EE170" s="72"/>
      <c r="EF170" s="72"/>
      <c r="EG170" s="72"/>
      <c r="EH170" s="72"/>
      <c r="EI170" s="72"/>
      <c r="EJ170" s="72"/>
      <c r="EK170" s="72"/>
      <c r="EL170" s="72"/>
      <c r="EM170" s="72"/>
      <c r="EN170" s="72"/>
      <c r="EO170" s="72"/>
      <c r="EP170" s="72"/>
      <c r="EQ170" s="72"/>
      <c r="ER170" s="312">
        <f t="shared" si="36"/>
        <v>1</v>
      </c>
      <c r="ES170" s="72">
        <f t="shared" si="37"/>
        <v>1</v>
      </c>
      <c r="ET170" s="72" t="s">
        <v>1116</v>
      </c>
      <c r="EU170" s="7" t="s">
        <v>2513</v>
      </c>
      <c r="EV170" s="7" t="s">
        <v>1110</v>
      </c>
      <c r="EW170" s="7" t="s">
        <v>1829</v>
      </c>
      <c r="EX170" s="183" t="s">
        <v>1890</v>
      </c>
      <c r="EY170" s="313">
        <v>46180</v>
      </c>
      <c r="EZ170" s="313"/>
      <c r="FA170" s="183"/>
      <c r="FB170" s="313"/>
      <c r="FC170" s="7"/>
      <c r="FD170" s="7" t="s">
        <v>3049</v>
      </c>
      <c r="FE170" s="7">
        <f t="shared" si="38"/>
        <v>4578</v>
      </c>
      <c r="FF170" s="72">
        <f t="shared" si="39"/>
        <v>24129</v>
      </c>
      <c r="FG170" t="s">
        <v>3515</v>
      </c>
    </row>
    <row r="171" spans="1:163" ht="17.25">
      <c r="A171" s="72">
        <v>464733502</v>
      </c>
      <c r="B171" s="304" t="s">
        <v>997</v>
      </c>
      <c r="C171" s="72"/>
      <c r="D171" s="72"/>
      <c r="E171" s="72"/>
      <c r="F171" s="72"/>
      <c r="G171" s="306"/>
      <c r="H171" s="306"/>
      <c r="I171" s="72">
        <v>4196</v>
      </c>
      <c r="J171" s="72">
        <v>4177</v>
      </c>
      <c r="K171" s="258">
        <f t="shared" si="42"/>
        <v>4247</v>
      </c>
      <c r="L171" s="258">
        <f t="shared" si="30"/>
        <v>8550</v>
      </c>
      <c r="M171" s="307">
        <v>1</v>
      </c>
      <c r="N171" s="72" t="s">
        <v>1231</v>
      </c>
      <c r="O171" s="72" t="s">
        <v>1232</v>
      </c>
      <c r="P171" s="72" t="s">
        <v>22</v>
      </c>
      <c r="Q171" s="255">
        <v>70873</v>
      </c>
      <c r="R171" s="66">
        <v>70</v>
      </c>
      <c r="S171" s="66">
        <f t="shared" si="43"/>
        <v>0</v>
      </c>
      <c r="T171" s="66">
        <v>5755.99</v>
      </c>
      <c r="U171" s="4" t="s">
        <v>1483</v>
      </c>
      <c r="V171" s="5">
        <f t="shared" si="31"/>
        <v>0.10679913880771759</v>
      </c>
      <c r="W171" s="5">
        <f t="shared" si="32"/>
        <v>3.8783939214468827E-3</v>
      </c>
      <c r="X171" s="5" t="s">
        <v>1280</v>
      </c>
      <c r="Y171" s="72" t="str">
        <f t="shared" si="34"/>
        <v>MPTP</v>
      </c>
      <c r="Z171" s="72" t="s">
        <v>1327</v>
      </c>
      <c r="AA171" s="72" t="s">
        <v>1327</v>
      </c>
      <c r="AB171" s="304"/>
      <c r="AC171" s="72">
        <v>22</v>
      </c>
      <c r="AD171" s="72" t="s">
        <v>3022</v>
      </c>
      <c r="AE171" s="308"/>
      <c r="AF171" s="309" t="s">
        <v>1129</v>
      </c>
      <c r="AG171" s="7" t="s">
        <v>1129</v>
      </c>
      <c r="AH171" s="72" t="s">
        <v>21</v>
      </c>
      <c r="AI171" s="7" t="s">
        <v>1129</v>
      </c>
      <c r="AJ171" s="7" t="s">
        <v>1129</v>
      </c>
      <c r="AK171" s="7" t="s">
        <v>1129</v>
      </c>
      <c r="AL171" s="7">
        <v>10002.99</v>
      </c>
      <c r="AM171" s="255">
        <v>70873</v>
      </c>
      <c r="AN171" s="258">
        <v>27</v>
      </c>
      <c r="AO171" s="306">
        <v>43</v>
      </c>
      <c r="AP171" s="306" t="str">
        <f t="shared" si="35"/>
        <v>FLOW</v>
      </c>
      <c r="AQ171" s="306"/>
      <c r="AR171" s="306"/>
      <c r="AS171" s="306"/>
      <c r="AT171" s="306"/>
      <c r="AU171" s="72" t="s">
        <v>1793</v>
      </c>
      <c r="AV171" s="310" t="s">
        <v>1065</v>
      </c>
      <c r="AW171" s="304" t="s">
        <v>394</v>
      </c>
      <c r="AX171" s="311">
        <v>45617</v>
      </c>
      <c r="AY171" s="72">
        <v>36</v>
      </c>
      <c r="AZ171" s="72" t="s">
        <v>1742</v>
      </c>
      <c r="BA171" s="7" t="s">
        <v>3513</v>
      </c>
      <c r="BB171" s="7"/>
      <c r="BC171" s="7"/>
      <c r="BD171" s="72"/>
      <c r="BE171" s="72"/>
      <c r="BF171" s="72">
        <v>1</v>
      </c>
      <c r="BG171" s="183"/>
      <c r="BH171" s="72"/>
      <c r="BI171" s="72"/>
      <c r="BJ171" s="72"/>
      <c r="BK171" s="72"/>
      <c r="BL171" s="72"/>
      <c r="BM171" s="72"/>
      <c r="BN171" s="72"/>
      <c r="BO171" s="72"/>
      <c r="BP171" s="72"/>
      <c r="BQ171" s="72"/>
      <c r="BR171" s="72"/>
      <c r="BS171" s="72"/>
      <c r="BT171" s="72"/>
      <c r="BU171" s="72"/>
      <c r="BV171" s="72"/>
      <c r="BW171" s="72"/>
      <c r="BX171" s="72"/>
      <c r="BY171" s="72"/>
      <c r="BZ171" s="72"/>
      <c r="CA171" s="72"/>
      <c r="CB171" s="72"/>
      <c r="CC171" s="72"/>
      <c r="CD171" s="72"/>
      <c r="CE171" s="72"/>
      <c r="CF171" s="72"/>
      <c r="CG171" s="72"/>
      <c r="CH171" s="72"/>
      <c r="CI171" s="72"/>
      <c r="CJ171" s="72"/>
      <c r="CK171" s="72"/>
      <c r="CL171" s="72"/>
      <c r="CM171" s="72"/>
      <c r="CN171" s="72"/>
      <c r="CO171" s="72"/>
      <c r="CP171" s="72"/>
      <c r="CQ171" s="72"/>
      <c r="CR171" s="72"/>
      <c r="CS171" s="72"/>
      <c r="CT171" s="72"/>
      <c r="CU171" s="72"/>
      <c r="CV171" s="72"/>
      <c r="CW171" s="72"/>
      <c r="CX171" s="72"/>
      <c r="CY171" s="72"/>
      <c r="CZ171" s="72"/>
      <c r="DA171" s="72"/>
      <c r="DB171" s="72"/>
      <c r="DC171" s="72"/>
      <c r="DD171" s="72"/>
      <c r="DE171" s="72"/>
      <c r="DF171" s="72"/>
      <c r="DG171" s="72"/>
      <c r="DH171" s="72"/>
      <c r="DI171" s="72"/>
      <c r="DJ171" s="72"/>
      <c r="DK171" s="72"/>
      <c r="DL171" s="72"/>
      <c r="DM171" s="72"/>
      <c r="DN171" s="72"/>
      <c r="DO171" s="72"/>
      <c r="DP171" s="72"/>
      <c r="DQ171" s="72"/>
      <c r="DR171" s="72"/>
      <c r="DS171" s="72"/>
      <c r="DT171" s="72"/>
      <c r="DU171" s="72"/>
      <c r="DV171" s="72"/>
      <c r="DW171" s="72"/>
      <c r="DX171" s="72"/>
      <c r="DY171" s="72"/>
      <c r="DZ171" s="72"/>
      <c r="EA171" s="72"/>
      <c r="EB171" s="72"/>
      <c r="EC171" s="72"/>
      <c r="ED171" s="72"/>
      <c r="EE171" s="72"/>
      <c r="EF171" s="72"/>
      <c r="EG171" s="72"/>
      <c r="EH171" s="72"/>
      <c r="EI171" s="72"/>
      <c r="EJ171" s="72"/>
      <c r="EK171" s="72"/>
      <c r="EL171" s="72"/>
      <c r="EM171" s="72"/>
      <c r="EN171" s="72"/>
      <c r="EO171" s="72"/>
      <c r="EP171" s="72"/>
      <c r="EQ171" s="72"/>
      <c r="ER171" s="312">
        <f t="shared" si="36"/>
        <v>1</v>
      </c>
      <c r="ES171" s="72">
        <f t="shared" si="37"/>
        <v>1</v>
      </c>
      <c r="ET171" s="72" t="s">
        <v>1114</v>
      </c>
      <c r="EU171" s="7" t="s">
        <v>2514</v>
      </c>
      <c r="EV171" s="7" t="s">
        <v>1110</v>
      </c>
      <c r="EW171" s="7" t="s">
        <v>1808</v>
      </c>
      <c r="EX171" s="183" t="s">
        <v>1875</v>
      </c>
      <c r="EY171" s="313">
        <v>46175</v>
      </c>
      <c r="EZ171" s="313"/>
      <c r="FA171" s="183"/>
      <c r="FB171" s="313"/>
      <c r="FC171" s="7"/>
      <c r="FD171" s="7" t="s">
        <v>3186</v>
      </c>
      <c r="FE171" s="7">
        <f t="shared" si="38"/>
        <v>4247</v>
      </c>
      <c r="FF171" s="72">
        <f t="shared" si="39"/>
        <v>8550</v>
      </c>
      <c r="FG171" t="s">
        <v>3515</v>
      </c>
    </row>
    <row r="172" spans="1:163" ht="17.25">
      <c r="A172" s="72">
        <v>463325530</v>
      </c>
      <c r="B172" s="304" t="s">
        <v>495</v>
      </c>
      <c r="C172" s="72"/>
      <c r="D172" s="72"/>
      <c r="E172" s="72"/>
      <c r="F172" s="72"/>
      <c r="G172" s="306"/>
      <c r="H172" s="306"/>
      <c r="I172" s="72">
        <v>4117</v>
      </c>
      <c r="J172" s="72">
        <v>24470.86</v>
      </c>
      <c r="K172" s="258">
        <f t="shared" si="42"/>
        <v>5065.8600000000006</v>
      </c>
      <c r="L172" s="258">
        <f t="shared" si="30"/>
        <v>30174.86</v>
      </c>
      <c r="M172" s="315">
        <v>6</v>
      </c>
      <c r="N172" s="72" t="s">
        <v>1231</v>
      </c>
      <c r="O172" s="72" t="s">
        <v>1232</v>
      </c>
      <c r="P172" s="72" t="s">
        <v>73</v>
      </c>
      <c r="Q172" s="255">
        <v>69544</v>
      </c>
      <c r="R172" s="66">
        <v>1180</v>
      </c>
      <c r="S172" s="66">
        <f t="shared" si="43"/>
        <v>0</v>
      </c>
      <c r="T172" s="66">
        <v>6300</v>
      </c>
      <c r="U172" s="4" t="s">
        <v>1231</v>
      </c>
      <c r="V172" s="5">
        <f t="shared" si="31"/>
        <v>0.62432893437471948</v>
      </c>
      <c r="W172" s="5">
        <f t="shared" si="32"/>
        <v>2.9213463822770857E-2</v>
      </c>
      <c r="X172" s="5" t="str">
        <f t="shared" si="33"/>
        <v>FLOW</v>
      </c>
      <c r="Y172" s="72" t="str">
        <f t="shared" si="34"/>
        <v>NC</v>
      </c>
      <c r="Z172" s="72" t="s">
        <v>2056</v>
      </c>
      <c r="AA172" s="72" t="s">
        <v>1315</v>
      </c>
      <c r="AB172" s="304" t="s">
        <v>3024</v>
      </c>
      <c r="AC172" s="72"/>
      <c r="AD172" s="72" t="s">
        <v>3021</v>
      </c>
      <c r="AE172" s="308"/>
      <c r="AF172" s="309" t="s">
        <v>1797</v>
      </c>
      <c r="AG172" s="7" t="s">
        <v>1129</v>
      </c>
      <c r="AH172" s="72" t="s">
        <v>484</v>
      </c>
      <c r="AI172" s="7" t="s">
        <v>1129</v>
      </c>
      <c r="AJ172" s="7" t="s">
        <v>1129</v>
      </c>
      <c r="AK172" s="7" t="s">
        <v>1129</v>
      </c>
      <c r="AL172" s="7">
        <v>31950.86</v>
      </c>
      <c r="AM172" s="255">
        <v>69544</v>
      </c>
      <c r="AN172" s="258">
        <v>178</v>
      </c>
      <c r="AO172" s="306">
        <v>194</v>
      </c>
      <c r="AP172" s="306" t="str">
        <f t="shared" si="35"/>
        <v>FLOW</v>
      </c>
      <c r="AQ172" s="306"/>
      <c r="AR172" s="306"/>
      <c r="AS172" s="306"/>
      <c r="AT172" s="306"/>
      <c r="AU172" s="72" t="s">
        <v>943</v>
      </c>
      <c r="AV172" s="310" t="s">
        <v>496</v>
      </c>
      <c r="AW172" s="304" t="s">
        <v>177</v>
      </c>
      <c r="AX172" s="311">
        <v>45470</v>
      </c>
      <c r="AY172" s="72">
        <v>36</v>
      </c>
      <c r="AZ172" s="72" t="s">
        <v>1742</v>
      </c>
      <c r="BA172" s="7" t="s">
        <v>3512</v>
      </c>
      <c r="BB172" s="7"/>
      <c r="BC172" s="7"/>
      <c r="BD172" s="72"/>
      <c r="BE172" s="72"/>
      <c r="BF172" s="72"/>
      <c r="BG172" s="183"/>
      <c r="BH172" s="72"/>
      <c r="BI172" s="72"/>
      <c r="BJ172" s="72"/>
      <c r="BK172" s="72"/>
      <c r="BL172" s="72"/>
      <c r="BM172" s="72"/>
      <c r="BN172" s="72"/>
      <c r="BO172" s="72">
        <v>1</v>
      </c>
      <c r="BP172" s="72"/>
      <c r="BQ172" s="72"/>
      <c r="BR172" s="72"/>
      <c r="BS172" s="72"/>
      <c r="BT172" s="72"/>
      <c r="BU172" s="72"/>
      <c r="BV172" s="72"/>
      <c r="BW172" s="72"/>
      <c r="BX172" s="72"/>
      <c r="BY172" s="72"/>
      <c r="BZ172" s="72"/>
      <c r="CA172" s="72"/>
      <c r="CB172" s="72"/>
      <c r="CC172" s="72"/>
      <c r="CD172" s="72"/>
      <c r="CE172" s="72"/>
      <c r="CF172" s="72"/>
      <c r="CG172" s="72"/>
      <c r="CH172" s="72"/>
      <c r="CI172" s="72"/>
      <c r="CJ172" s="72">
        <v>1</v>
      </c>
      <c r="CK172" s="72"/>
      <c r="CL172" s="72"/>
      <c r="CM172" s="72"/>
      <c r="CN172" s="72"/>
      <c r="CO172" s="72"/>
      <c r="CP172" s="72"/>
      <c r="CQ172" s="72"/>
      <c r="CR172" s="72"/>
      <c r="CS172" s="72"/>
      <c r="CT172" s="72"/>
      <c r="CU172" s="72"/>
      <c r="CV172" s="72"/>
      <c r="CW172" s="72"/>
      <c r="CX172" s="72"/>
      <c r="CY172" s="72"/>
      <c r="CZ172" s="72"/>
      <c r="DA172" s="72"/>
      <c r="DB172" s="72"/>
      <c r="DC172" s="72"/>
      <c r="DD172" s="72"/>
      <c r="DE172" s="72"/>
      <c r="DF172" s="72"/>
      <c r="DG172" s="72"/>
      <c r="DH172" s="72"/>
      <c r="DI172" s="72"/>
      <c r="DJ172" s="72"/>
      <c r="DK172" s="72"/>
      <c r="DL172" s="72"/>
      <c r="DM172" s="72"/>
      <c r="DN172" s="72"/>
      <c r="DO172" s="72"/>
      <c r="DP172" s="72"/>
      <c r="DQ172" s="72"/>
      <c r="DR172" s="72"/>
      <c r="DS172" s="72"/>
      <c r="DT172" s="72"/>
      <c r="DU172" s="72"/>
      <c r="DV172" s="72"/>
      <c r="DW172" s="72"/>
      <c r="DX172" s="72"/>
      <c r="DY172" s="72"/>
      <c r="DZ172" s="72"/>
      <c r="EA172" s="72"/>
      <c r="EB172" s="72"/>
      <c r="EC172" s="72"/>
      <c r="ED172" s="72"/>
      <c r="EE172" s="72"/>
      <c r="EF172" s="72"/>
      <c r="EG172" s="72"/>
      <c r="EH172" s="72"/>
      <c r="EI172" s="72"/>
      <c r="EJ172" s="72"/>
      <c r="EK172" s="72"/>
      <c r="EL172" s="72"/>
      <c r="EM172" s="72"/>
      <c r="EN172" s="72"/>
      <c r="EO172" s="72"/>
      <c r="EP172" s="72"/>
      <c r="EQ172" s="72"/>
      <c r="ER172" s="312">
        <f t="shared" si="36"/>
        <v>2</v>
      </c>
      <c r="ES172" s="72">
        <f t="shared" si="37"/>
        <v>1</v>
      </c>
      <c r="ET172" s="72" t="s">
        <v>1119</v>
      </c>
      <c r="EU172" s="7" t="s">
        <v>2515</v>
      </c>
      <c r="EV172" s="7" t="s">
        <v>1110</v>
      </c>
      <c r="EW172" s="7" t="s">
        <v>1808</v>
      </c>
      <c r="EX172" s="183" t="s">
        <v>1886</v>
      </c>
      <c r="EY172" s="313">
        <v>46178</v>
      </c>
      <c r="EZ172" s="313"/>
      <c r="FA172" s="183"/>
      <c r="FB172" s="313"/>
      <c r="FC172" s="7"/>
      <c r="FD172" s="7" t="s">
        <v>3187</v>
      </c>
      <c r="FE172" s="7">
        <f t="shared" si="38"/>
        <v>5065.8600000000006</v>
      </c>
      <c r="FF172" s="72">
        <f t="shared" si="39"/>
        <v>30174.86</v>
      </c>
      <c r="FG172" t="s">
        <v>3515</v>
      </c>
    </row>
    <row r="173" spans="1:163" ht="17.25">
      <c r="A173" s="72">
        <v>464273873</v>
      </c>
      <c r="B173" s="304" t="s">
        <v>727</v>
      </c>
      <c r="C173" s="72" t="s">
        <v>1775</v>
      </c>
      <c r="D173" s="72" t="s">
        <v>2057</v>
      </c>
      <c r="E173" s="72">
        <v>4216</v>
      </c>
      <c r="F173" s="72"/>
      <c r="G173" s="306"/>
      <c r="H173" s="306"/>
      <c r="I173" s="72">
        <v>4216</v>
      </c>
      <c r="J173" s="72">
        <v>8428</v>
      </c>
      <c r="K173" s="258">
        <f t="shared" si="42"/>
        <v>4419</v>
      </c>
      <c r="L173" s="258">
        <f t="shared" si="30"/>
        <v>8754</v>
      </c>
      <c r="M173" s="315">
        <v>2</v>
      </c>
      <c r="N173" s="72" t="s">
        <v>1231</v>
      </c>
      <c r="O173" s="72" t="s">
        <v>1232</v>
      </c>
      <c r="P173" s="72" t="s">
        <v>65</v>
      </c>
      <c r="Q173" s="255">
        <v>69517</v>
      </c>
      <c r="R173" s="66">
        <v>207</v>
      </c>
      <c r="S173" s="66">
        <f t="shared" si="43"/>
        <v>0</v>
      </c>
      <c r="T173" s="66">
        <v>3600</v>
      </c>
      <c r="U173" s="4" t="s">
        <v>1502</v>
      </c>
      <c r="V173" s="5">
        <f t="shared" si="31"/>
        <v>0.24038771592041538</v>
      </c>
      <c r="W173" s="5">
        <f t="shared" si="32"/>
        <v>1.5391855094008249E-2</v>
      </c>
      <c r="X173" s="5" t="s">
        <v>1280</v>
      </c>
      <c r="Y173" s="72" t="str">
        <f t="shared" si="34"/>
        <v>PTP</v>
      </c>
      <c r="Z173" s="72" t="s">
        <v>1329</v>
      </c>
      <c r="AA173" s="72" t="s">
        <v>1329</v>
      </c>
      <c r="AB173" s="304"/>
      <c r="AC173" s="72">
        <v>20</v>
      </c>
      <c r="AD173" s="72" t="s">
        <v>3022</v>
      </c>
      <c r="AE173" s="308"/>
      <c r="AF173" s="309" t="s">
        <v>1129</v>
      </c>
      <c r="AG173" s="7" t="s">
        <v>1129</v>
      </c>
      <c r="AH173" s="72" t="s">
        <v>725</v>
      </c>
      <c r="AI173" s="7" t="s">
        <v>1129</v>
      </c>
      <c r="AJ173" s="7" t="s">
        <v>1129</v>
      </c>
      <c r="AK173" s="7" t="s">
        <v>1129</v>
      </c>
      <c r="AL173" s="7">
        <v>12235</v>
      </c>
      <c r="AM173" s="255">
        <v>69517</v>
      </c>
      <c r="AN173" s="258">
        <v>57</v>
      </c>
      <c r="AO173" s="306">
        <v>73</v>
      </c>
      <c r="AP173" s="306" t="str">
        <f t="shared" si="35"/>
        <v>FLOW</v>
      </c>
      <c r="AQ173" s="306"/>
      <c r="AR173" s="306"/>
      <c r="AS173" s="306"/>
      <c r="AT173" s="306"/>
      <c r="AU173" s="72" t="s">
        <v>1793</v>
      </c>
      <c r="AV173" s="310" t="s">
        <v>728</v>
      </c>
      <c r="AW173" s="304" t="s">
        <v>729</v>
      </c>
      <c r="AX173" s="311">
        <v>45574</v>
      </c>
      <c r="AY173" s="72">
        <v>36</v>
      </c>
      <c r="AZ173" s="72" t="s">
        <v>1742</v>
      </c>
      <c r="BA173" s="7" t="s">
        <v>3512</v>
      </c>
      <c r="BB173" s="7"/>
      <c r="BC173" s="7"/>
      <c r="BD173" s="72"/>
      <c r="BE173" s="72"/>
      <c r="BF173" s="72"/>
      <c r="BG173" s="183"/>
      <c r="BH173" s="72"/>
      <c r="BI173" s="72"/>
      <c r="BJ173" s="72"/>
      <c r="BK173" s="72"/>
      <c r="BL173" s="72"/>
      <c r="BM173" s="72"/>
      <c r="BN173" s="72"/>
      <c r="BO173" s="72">
        <v>1</v>
      </c>
      <c r="BP173" s="72"/>
      <c r="BQ173" s="72"/>
      <c r="BR173" s="72"/>
      <c r="BS173" s="72"/>
      <c r="BT173" s="72"/>
      <c r="BU173" s="72"/>
      <c r="BV173" s="72"/>
      <c r="BW173" s="72"/>
      <c r="BX173" s="72"/>
      <c r="BY173" s="72"/>
      <c r="BZ173" s="72"/>
      <c r="CA173" s="72"/>
      <c r="CB173" s="72"/>
      <c r="CC173" s="72"/>
      <c r="CD173" s="72"/>
      <c r="CE173" s="72"/>
      <c r="CF173" s="72"/>
      <c r="CG173" s="72"/>
      <c r="CH173" s="72"/>
      <c r="CI173" s="72"/>
      <c r="CJ173" s="72"/>
      <c r="CK173" s="72"/>
      <c r="CL173" s="72"/>
      <c r="CM173" s="72"/>
      <c r="CN173" s="72"/>
      <c r="CO173" s="72"/>
      <c r="CP173" s="72"/>
      <c r="CQ173" s="72"/>
      <c r="CR173" s="72"/>
      <c r="CS173" s="72"/>
      <c r="CT173" s="72"/>
      <c r="CU173" s="72"/>
      <c r="CV173" s="72"/>
      <c r="CW173" s="72"/>
      <c r="CX173" s="72"/>
      <c r="CY173" s="72"/>
      <c r="CZ173" s="72"/>
      <c r="DA173" s="72"/>
      <c r="DB173" s="72"/>
      <c r="DC173" s="72"/>
      <c r="DD173" s="72"/>
      <c r="DE173" s="72"/>
      <c r="DF173" s="72"/>
      <c r="DG173" s="72"/>
      <c r="DH173" s="72"/>
      <c r="DI173" s="72"/>
      <c r="DJ173" s="72"/>
      <c r="DK173" s="72"/>
      <c r="DL173" s="72"/>
      <c r="DM173" s="72"/>
      <c r="DN173" s="72"/>
      <c r="DO173" s="72"/>
      <c r="DP173" s="72"/>
      <c r="DQ173" s="72"/>
      <c r="DR173" s="72"/>
      <c r="DS173" s="72"/>
      <c r="DT173" s="72"/>
      <c r="DU173" s="72"/>
      <c r="DV173" s="72"/>
      <c r="DW173" s="72"/>
      <c r="DX173" s="72"/>
      <c r="DY173" s="72"/>
      <c r="DZ173" s="72"/>
      <c r="EA173" s="72"/>
      <c r="EB173" s="72"/>
      <c r="EC173" s="72"/>
      <c r="ED173" s="72"/>
      <c r="EE173" s="72"/>
      <c r="EF173" s="72"/>
      <c r="EG173" s="72"/>
      <c r="EH173" s="72"/>
      <c r="EI173" s="72"/>
      <c r="EJ173" s="72"/>
      <c r="EK173" s="72"/>
      <c r="EL173" s="72"/>
      <c r="EM173" s="72"/>
      <c r="EN173" s="72"/>
      <c r="EO173" s="72"/>
      <c r="EP173" s="72"/>
      <c r="EQ173" s="72"/>
      <c r="ER173" s="312">
        <f t="shared" si="36"/>
        <v>1</v>
      </c>
      <c r="ES173" s="72">
        <f t="shared" si="37"/>
        <v>1</v>
      </c>
      <c r="ET173" s="72" t="s">
        <v>1118</v>
      </c>
      <c r="EU173" s="7" t="s">
        <v>2516</v>
      </c>
      <c r="EV173" s="7" t="s">
        <v>1110</v>
      </c>
      <c r="EW173" s="7" t="s">
        <v>1801</v>
      </c>
      <c r="EX173" s="183" t="s">
        <v>1895</v>
      </c>
      <c r="EY173" s="313">
        <v>46178</v>
      </c>
      <c r="EZ173" s="313"/>
      <c r="FA173" s="183"/>
      <c r="FB173" s="313"/>
      <c r="FC173" s="7"/>
      <c r="FD173" s="7" t="s">
        <v>3188</v>
      </c>
      <c r="FE173" s="7">
        <f t="shared" si="38"/>
        <v>4419</v>
      </c>
      <c r="FF173" s="72">
        <f t="shared" si="39"/>
        <v>12970</v>
      </c>
      <c r="FG173" t="s">
        <v>3515</v>
      </c>
    </row>
    <row r="174" spans="1:163" ht="17.25">
      <c r="A174" s="314">
        <v>463336005</v>
      </c>
      <c r="B174" s="304" t="s">
        <v>983</v>
      </c>
      <c r="C174" s="72" t="s">
        <v>1775</v>
      </c>
      <c r="D174" s="72" t="s">
        <v>3498</v>
      </c>
      <c r="E174" s="72">
        <f>5191+123+5333</f>
        <v>10647</v>
      </c>
      <c r="F174" s="72"/>
      <c r="G174" s="306"/>
      <c r="H174" s="306"/>
      <c r="I174" s="72">
        <v>5193</v>
      </c>
      <c r="J174" s="72">
        <v>5091</v>
      </c>
      <c r="K174" s="258">
        <f t="shared" si="42"/>
        <v>5214</v>
      </c>
      <c r="L174" s="258">
        <f t="shared" si="30"/>
        <v>-100</v>
      </c>
      <c r="M174" s="307">
        <v>1</v>
      </c>
      <c r="N174" s="72" t="s">
        <v>1282</v>
      </c>
      <c r="O174" s="72" t="s">
        <v>1281</v>
      </c>
      <c r="P174" s="72" t="s">
        <v>42</v>
      </c>
      <c r="Q174" s="255">
        <v>69399</v>
      </c>
      <c r="R174" s="66">
        <v>123</v>
      </c>
      <c r="S174" s="66">
        <f t="shared" si="43"/>
        <v>0</v>
      </c>
      <c r="T174" s="66">
        <v>3141</v>
      </c>
      <c r="U174" s="4" t="s">
        <v>1129</v>
      </c>
      <c r="V174" s="5">
        <f t="shared" si="31"/>
        <v>4.3207893635575444E-2</v>
      </c>
      <c r="W174" s="5">
        <f t="shared" si="32"/>
        <v>3.797731996027997E-3</v>
      </c>
      <c r="X174" s="5" t="str">
        <f t="shared" si="33"/>
        <v>RB</v>
      </c>
      <c r="Y174" s="72" t="str">
        <f t="shared" si="34"/>
        <v>PAID</v>
      </c>
      <c r="Z174" s="72" t="s">
        <v>1129</v>
      </c>
      <c r="AA174" s="72" t="s">
        <v>1281</v>
      </c>
      <c r="AB174" s="304"/>
      <c r="AC174" s="72"/>
      <c r="AD174" s="72" t="s">
        <v>3019</v>
      </c>
      <c r="AE174" s="308"/>
      <c r="AF174" s="309" t="s">
        <v>1129</v>
      </c>
      <c r="AG174" s="7" t="s">
        <v>1129</v>
      </c>
      <c r="AH174" s="72" t="s">
        <v>1443</v>
      </c>
      <c r="AI174" s="7" t="s">
        <v>1129</v>
      </c>
      <c r="AJ174" s="7" t="s">
        <v>1129</v>
      </c>
      <c r="AK174" s="7" t="s">
        <v>1129</v>
      </c>
      <c r="AL174" s="7">
        <v>8355</v>
      </c>
      <c r="AM174" s="255">
        <v>69399</v>
      </c>
      <c r="AN174" s="258">
        <v>27</v>
      </c>
      <c r="AO174" s="306">
        <v>12</v>
      </c>
      <c r="AP174" s="306" t="str">
        <f t="shared" si="35"/>
        <v>STABLE</v>
      </c>
      <c r="AQ174" s="306"/>
      <c r="AR174" s="306"/>
      <c r="AS174" s="306"/>
      <c r="AT174" s="306"/>
      <c r="AU174" s="72" t="s">
        <v>943</v>
      </c>
      <c r="AV174" s="310" t="s">
        <v>1052</v>
      </c>
      <c r="AW174" s="304" t="s">
        <v>458</v>
      </c>
      <c r="AX174" s="311">
        <v>45471</v>
      </c>
      <c r="AY174" s="72">
        <v>36</v>
      </c>
      <c r="AZ174" s="72" t="s">
        <v>1742</v>
      </c>
      <c r="BA174" s="7" t="s">
        <v>3512</v>
      </c>
      <c r="BB174" s="7"/>
      <c r="BC174" s="7"/>
      <c r="BD174" s="72"/>
      <c r="BE174" s="72"/>
      <c r="BF174" s="72"/>
      <c r="BG174" s="183"/>
      <c r="BH174" s="72"/>
      <c r="BI174" s="72"/>
      <c r="BJ174" s="72"/>
      <c r="BK174" s="72"/>
      <c r="BL174" s="72"/>
      <c r="BM174" s="72"/>
      <c r="BN174" s="72"/>
      <c r="BO174" s="72"/>
      <c r="BP174" s="72"/>
      <c r="BQ174" s="72"/>
      <c r="BR174" s="72">
        <v>1</v>
      </c>
      <c r="BS174" s="72"/>
      <c r="BT174" s="72"/>
      <c r="BU174" s="72"/>
      <c r="BV174" s="72"/>
      <c r="BW174" s="72"/>
      <c r="BX174" s="72"/>
      <c r="BY174" s="72"/>
      <c r="BZ174" s="72"/>
      <c r="CA174" s="72"/>
      <c r="CB174" s="72"/>
      <c r="CC174" s="72"/>
      <c r="CD174" s="72"/>
      <c r="CE174" s="72"/>
      <c r="CF174" s="72"/>
      <c r="CG174" s="72"/>
      <c r="CH174" s="72"/>
      <c r="CI174" s="72"/>
      <c r="CJ174" s="72"/>
      <c r="CK174" s="72"/>
      <c r="CL174" s="72"/>
      <c r="CM174" s="72"/>
      <c r="CN174" s="72"/>
      <c r="CO174" s="72"/>
      <c r="CP174" s="72"/>
      <c r="CQ174" s="72"/>
      <c r="CR174" s="72"/>
      <c r="CS174" s="72"/>
      <c r="CT174" s="72"/>
      <c r="CU174" s="72"/>
      <c r="CV174" s="72"/>
      <c r="CW174" s="72"/>
      <c r="CX174" s="72"/>
      <c r="CY174" s="72"/>
      <c r="CZ174" s="72"/>
      <c r="DA174" s="72"/>
      <c r="DB174" s="72"/>
      <c r="DC174" s="72"/>
      <c r="DD174" s="72"/>
      <c r="DE174" s="72"/>
      <c r="DF174" s="72"/>
      <c r="DG174" s="72"/>
      <c r="DH174" s="72"/>
      <c r="DI174" s="72"/>
      <c r="DJ174" s="72"/>
      <c r="DK174" s="72"/>
      <c r="DL174" s="72"/>
      <c r="DM174" s="72"/>
      <c r="DN174" s="72"/>
      <c r="DO174" s="72"/>
      <c r="DP174" s="72"/>
      <c r="DQ174" s="72"/>
      <c r="DR174" s="72"/>
      <c r="DS174" s="72"/>
      <c r="DT174" s="72"/>
      <c r="DU174" s="72"/>
      <c r="DV174" s="72"/>
      <c r="DW174" s="72"/>
      <c r="DX174" s="72"/>
      <c r="DY174" s="72"/>
      <c r="DZ174" s="72"/>
      <c r="EA174" s="72"/>
      <c r="EB174" s="72"/>
      <c r="EC174" s="72"/>
      <c r="ED174" s="72"/>
      <c r="EE174" s="72"/>
      <c r="EF174" s="72"/>
      <c r="EG174" s="72"/>
      <c r="EH174" s="72"/>
      <c r="EI174" s="72"/>
      <c r="EJ174" s="72"/>
      <c r="EK174" s="72"/>
      <c r="EL174" s="72"/>
      <c r="EM174" s="72"/>
      <c r="EN174" s="72"/>
      <c r="EO174" s="72"/>
      <c r="EP174" s="72"/>
      <c r="EQ174" s="72"/>
      <c r="ER174" s="312">
        <f t="shared" si="36"/>
        <v>1</v>
      </c>
      <c r="ES174" s="72">
        <f t="shared" si="37"/>
        <v>1</v>
      </c>
      <c r="ET174" s="72" t="s">
        <v>1116</v>
      </c>
      <c r="EU174" s="7" t="s">
        <v>2517</v>
      </c>
      <c r="EV174" s="7" t="s">
        <v>1110</v>
      </c>
      <c r="EW174" s="7" t="s">
        <v>1801</v>
      </c>
      <c r="EX174" s="183" t="s">
        <v>1896</v>
      </c>
      <c r="EY174" s="313">
        <v>46179</v>
      </c>
      <c r="EZ174" s="313"/>
      <c r="FA174" s="183"/>
      <c r="FB174" s="313"/>
      <c r="FC174" s="7"/>
      <c r="FD174" s="7" t="s">
        <v>3189</v>
      </c>
      <c r="FE174" s="7">
        <f t="shared" si="38"/>
        <v>5214</v>
      </c>
      <c r="FF174" s="72">
        <f t="shared" si="39"/>
        <v>10547</v>
      </c>
      <c r="FG174" t="s">
        <v>3515</v>
      </c>
    </row>
    <row r="175" spans="1:163" ht="17.25">
      <c r="A175" s="72">
        <v>467443060</v>
      </c>
      <c r="B175" s="304" t="s">
        <v>2066</v>
      </c>
      <c r="C175" s="72"/>
      <c r="D175" s="72"/>
      <c r="E175" s="72"/>
      <c r="F175" s="72"/>
      <c r="G175" s="306"/>
      <c r="H175" s="306"/>
      <c r="I175" s="72">
        <v>4154</v>
      </c>
      <c r="J175" s="72">
        <v>3630</v>
      </c>
      <c r="K175" s="258">
        <f t="shared" si="42"/>
        <v>3704</v>
      </c>
      <c r="L175" s="258">
        <f t="shared" si="30"/>
        <v>7931</v>
      </c>
      <c r="M175" s="307">
        <v>1</v>
      </c>
      <c r="N175" s="72" t="s">
        <v>1231</v>
      </c>
      <c r="O175" s="72" t="s">
        <v>1232</v>
      </c>
      <c r="P175" s="72" t="s">
        <v>73</v>
      </c>
      <c r="Q175" s="255">
        <v>68976</v>
      </c>
      <c r="R175" s="66">
        <v>74</v>
      </c>
      <c r="S175" s="66">
        <f t="shared" si="43"/>
        <v>0</v>
      </c>
      <c r="T175" s="66">
        <v>450</v>
      </c>
      <c r="U175" s="4" t="s">
        <v>1129</v>
      </c>
      <c r="V175" s="5">
        <f t="shared" si="31"/>
        <v>6.8847292740114058E-2</v>
      </c>
      <c r="W175" s="5">
        <f t="shared" si="32"/>
        <v>3.7745841029125362E-3</v>
      </c>
      <c r="X175" s="5" t="str">
        <f t="shared" si="33"/>
        <v>FLOW</v>
      </c>
      <c r="Y175" s="72" t="str">
        <f t="shared" si="34"/>
        <v>NC</v>
      </c>
      <c r="Z175" s="72" t="s">
        <v>1129</v>
      </c>
      <c r="AA175" s="72" t="s">
        <v>1315</v>
      </c>
      <c r="AB175" s="304" t="s">
        <v>3024</v>
      </c>
      <c r="AC175" s="72"/>
      <c r="AD175" s="72" t="s">
        <v>3021</v>
      </c>
      <c r="AE175" s="308"/>
      <c r="AF175" s="309"/>
      <c r="AG175" s="7"/>
      <c r="AH175" s="72" t="s">
        <v>2181</v>
      </c>
      <c r="AI175" s="7"/>
      <c r="AJ175" s="7"/>
      <c r="AK175" s="7"/>
      <c r="AL175" s="7">
        <v>4154</v>
      </c>
      <c r="AM175" s="255">
        <v>68976</v>
      </c>
      <c r="AN175" s="258">
        <v>27</v>
      </c>
      <c r="AO175" s="306">
        <v>43</v>
      </c>
      <c r="AP175" s="306" t="str">
        <f t="shared" si="35"/>
        <v>FLOW</v>
      </c>
      <c r="AQ175" s="306"/>
      <c r="AR175" s="306"/>
      <c r="AS175" s="306"/>
      <c r="AT175" s="306"/>
      <c r="AU175" s="72" t="s">
        <v>1129</v>
      </c>
      <c r="AV175" s="310" t="s">
        <v>2212</v>
      </c>
      <c r="AW175" s="304" t="s">
        <v>53</v>
      </c>
      <c r="AX175" s="311">
        <v>46007</v>
      </c>
      <c r="AY175" s="72">
        <v>24</v>
      </c>
      <c r="AZ175" s="72" t="s">
        <v>2057</v>
      </c>
      <c r="BA175" s="7" t="s">
        <v>3512</v>
      </c>
      <c r="BB175" s="7"/>
      <c r="BC175" s="7"/>
      <c r="BD175" s="72"/>
      <c r="BE175" s="72"/>
      <c r="BF175" s="72"/>
      <c r="BG175" s="183"/>
      <c r="BH175" s="72"/>
      <c r="BI175" s="72"/>
      <c r="BJ175" s="72"/>
      <c r="BK175" s="72"/>
      <c r="BL175" s="72"/>
      <c r="BM175" s="72"/>
      <c r="BN175" s="72"/>
      <c r="BO175" s="72"/>
      <c r="BP175" s="72"/>
      <c r="BQ175" s="72"/>
      <c r="BR175" s="72"/>
      <c r="BS175" s="72"/>
      <c r="BT175" s="72"/>
      <c r="BU175" s="72"/>
      <c r="BV175" s="72"/>
      <c r="BW175" s="72"/>
      <c r="BX175" s="72"/>
      <c r="BY175" s="72"/>
      <c r="BZ175" s="72"/>
      <c r="CA175" s="72"/>
      <c r="CB175" s="72"/>
      <c r="CC175" s="72"/>
      <c r="CD175" s="72"/>
      <c r="CE175" s="72"/>
      <c r="CF175" s="72"/>
      <c r="CG175" s="72">
        <v>1</v>
      </c>
      <c r="CH175" s="72"/>
      <c r="CI175" s="72"/>
      <c r="CJ175" s="72"/>
      <c r="CK175" s="72"/>
      <c r="CL175" s="72"/>
      <c r="CM175" s="72">
        <v>1</v>
      </c>
      <c r="CN175" s="72"/>
      <c r="CO175" s="72"/>
      <c r="CP175" s="72"/>
      <c r="CQ175" s="72"/>
      <c r="CR175" s="72"/>
      <c r="CS175" s="72"/>
      <c r="CT175" s="72"/>
      <c r="CU175" s="72"/>
      <c r="CV175" s="72"/>
      <c r="CW175" s="72"/>
      <c r="CX175" s="72"/>
      <c r="CY175" s="72"/>
      <c r="CZ175" s="72"/>
      <c r="DA175" s="72"/>
      <c r="DB175" s="72"/>
      <c r="DC175" s="72"/>
      <c r="DD175" s="72"/>
      <c r="DE175" s="72"/>
      <c r="DF175" s="72"/>
      <c r="DG175" s="72"/>
      <c r="DH175" s="72"/>
      <c r="DI175" s="72"/>
      <c r="DJ175" s="72"/>
      <c r="DK175" s="72"/>
      <c r="DL175" s="72"/>
      <c r="DM175" s="72"/>
      <c r="DN175" s="72"/>
      <c r="DO175" s="72"/>
      <c r="DP175" s="72"/>
      <c r="DQ175" s="72"/>
      <c r="DR175" s="72"/>
      <c r="DS175" s="72"/>
      <c r="DT175" s="72"/>
      <c r="DU175" s="72"/>
      <c r="DV175" s="72"/>
      <c r="DW175" s="72"/>
      <c r="DX175" s="72"/>
      <c r="DY175" s="72"/>
      <c r="DZ175" s="72"/>
      <c r="EA175" s="72"/>
      <c r="EB175" s="72"/>
      <c r="EC175" s="72"/>
      <c r="ED175" s="72"/>
      <c r="EE175" s="72"/>
      <c r="EF175" s="72"/>
      <c r="EG175" s="72"/>
      <c r="EH175" s="72"/>
      <c r="EI175" s="72"/>
      <c r="EJ175" s="72"/>
      <c r="EK175" s="72"/>
      <c r="EL175" s="72"/>
      <c r="EM175" s="72"/>
      <c r="EN175" s="72"/>
      <c r="EO175" s="72"/>
      <c r="EP175" s="72"/>
      <c r="EQ175" s="72"/>
      <c r="ER175" s="312">
        <f t="shared" si="36"/>
        <v>2</v>
      </c>
      <c r="ES175" s="72">
        <f t="shared" si="37"/>
        <v>1</v>
      </c>
      <c r="ET175" s="72" t="s">
        <v>1119</v>
      </c>
      <c r="EU175" s="7" t="s">
        <v>2518</v>
      </c>
      <c r="EV175" s="7" t="s">
        <v>1110</v>
      </c>
      <c r="EW175" s="7" t="s">
        <v>1808</v>
      </c>
      <c r="EX175" s="183" t="s">
        <v>3574</v>
      </c>
      <c r="EY175" s="313">
        <v>46186</v>
      </c>
      <c r="EZ175" s="313"/>
      <c r="FA175" s="183"/>
      <c r="FB175" s="313"/>
      <c r="FC175" s="7" t="s">
        <v>3622</v>
      </c>
      <c r="FD175" s="7" t="s">
        <v>3190</v>
      </c>
      <c r="FE175" s="7">
        <f t="shared" si="38"/>
        <v>3704</v>
      </c>
      <c r="FF175" s="72">
        <f t="shared" si="39"/>
        <v>7931</v>
      </c>
      <c r="FG175" t="s">
        <v>3515</v>
      </c>
    </row>
    <row r="176" spans="1:163" ht="17.25">
      <c r="A176" s="72">
        <v>463212097</v>
      </c>
      <c r="B176" s="304" t="s">
        <v>2073</v>
      </c>
      <c r="C176" s="72" t="s">
        <v>1775</v>
      </c>
      <c r="D176" s="72" t="s">
        <v>3498</v>
      </c>
      <c r="E176" s="72">
        <v>9130</v>
      </c>
      <c r="F176" s="72"/>
      <c r="G176" s="306"/>
      <c r="H176" s="306"/>
      <c r="I176" s="72">
        <v>9130</v>
      </c>
      <c r="J176" s="72">
        <v>8491</v>
      </c>
      <c r="K176" s="258">
        <f t="shared" si="42"/>
        <v>8630</v>
      </c>
      <c r="L176" s="258">
        <f t="shared" si="30"/>
        <v>8776</v>
      </c>
      <c r="M176" s="307">
        <v>1</v>
      </c>
      <c r="N176" s="72" t="s">
        <v>1280</v>
      </c>
      <c r="O176" s="72" t="s">
        <v>1281</v>
      </c>
      <c r="P176" s="72" t="s">
        <v>152</v>
      </c>
      <c r="Q176" s="255">
        <v>68943</v>
      </c>
      <c r="R176" s="66">
        <v>139</v>
      </c>
      <c r="S176" s="66">
        <f t="shared" si="43"/>
        <v>0</v>
      </c>
      <c r="T176" s="66">
        <v>6300</v>
      </c>
      <c r="U176" s="4" t="s">
        <v>1129</v>
      </c>
      <c r="V176" s="5">
        <f t="shared" si="31"/>
        <v>0.13956990532494931</v>
      </c>
      <c r="W176" s="5">
        <f t="shared" si="32"/>
        <v>3.772778238910621E-3</v>
      </c>
      <c r="X176" s="5" t="str">
        <f t="shared" si="33"/>
        <v>STABLE</v>
      </c>
      <c r="Y176" s="72" t="str">
        <f t="shared" si="34"/>
        <v>PAID</v>
      </c>
      <c r="Z176" s="72" t="s">
        <v>1129</v>
      </c>
      <c r="AA176" s="72" t="s">
        <v>1281</v>
      </c>
      <c r="AB176" s="304"/>
      <c r="AC176" s="72"/>
      <c r="AD176" s="72" t="s">
        <v>3019</v>
      </c>
      <c r="AE176" s="308"/>
      <c r="AF176" s="309"/>
      <c r="AG176" s="7"/>
      <c r="AH176" s="72" t="s">
        <v>151</v>
      </c>
      <c r="AI176" s="7"/>
      <c r="AJ176" s="7"/>
      <c r="AK176" s="7"/>
      <c r="AL176" s="7">
        <v>14930</v>
      </c>
      <c r="AM176" s="255">
        <v>68943</v>
      </c>
      <c r="AN176" s="258">
        <v>27</v>
      </c>
      <c r="AO176" s="306">
        <v>12</v>
      </c>
      <c r="AP176" s="306" t="str">
        <f t="shared" si="35"/>
        <v>STABLE</v>
      </c>
      <c r="AQ176" s="306"/>
      <c r="AR176" s="306"/>
      <c r="AS176" s="306"/>
      <c r="AT176" s="306"/>
      <c r="AU176" s="72" t="s">
        <v>1129</v>
      </c>
      <c r="AV176" s="310" t="s">
        <v>2219</v>
      </c>
      <c r="AW176" s="304" t="s">
        <v>135</v>
      </c>
      <c r="AX176" s="311">
        <v>45457</v>
      </c>
      <c r="AY176" s="72">
        <v>30</v>
      </c>
      <c r="AZ176" s="72" t="s">
        <v>2057</v>
      </c>
      <c r="BA176" s="7" t="s">
        <v>3513</v>
      </c>
      <c r="BB176" s="7"/>
      <c r="BC176" s="7"/>
      <c r="BD176" s="72"/>
      <c r="BE176" s="72"/>
      <c r="BF176" s="72"/>
      <c r="BG176" s="183"/>
      <c r="BH176" s="72"/>
      <c r="BI176" s="72"/>
      <c r="BJ176" s="72"/>
      <c r="BK176" s="72"/>
      <c r="BL176" s="72"/>
      <c r="BM176" s="72"/>
      <c r="BN176" s="72"/>
      <c r="BO176" s="72"/>
      <c r="BP176" s="72"/>
      <c r="BQ176" s="72"/>
      <c r="BR176" s="72"/>
      <c r="BS176" s="72"/>
      <c r="BT176" s="72"/>
      <c r="BU176" s="72"/>
      <c r="BV176" s="72"/>
      <c r="BW176" s="72"/>
      <c r="BX176" s="72"/>
      <c r="BY176" s="72"/>
      <c r="BZ176" s="72"/>
      <c r="CA176" s="72"/>
      <c r="CB176" s="72"/>
      <c r="CC176" s="72"/>
      <c r="CD176" s="72"/>
      <c r="CE176" s="72"/>
      <c r="CF176" s="72"/>
      <c r="CG176" s="72"/>
      <c r="CH176" s="72"/>
      <c r="CI176" s="72"/>
      <c r="CJ176" s="72"/>
      <c r="CK176" s="72"/>
      <c r="CL176" s="72"/>
      <c r="CM176" s="72"/>
      <c r="CN176" s="72"/>
      <c r="CO176" s="72"/>
      <c r="CP176" s="72"/>
      <c r="CQ176" s="72"/>
      <c r="CR176" s="72"/>
      <c r="CS176" s="72"/>
      <c r="CT176" s="72"/>
      <c r="CU176" s="72"/>
      <c r="CV176" s="72"/>
      <c r="CW176" s="72"/>
      <c r="CX176" s="72"/>
      <c r="CY176" s="72">
        <v>1</v>
      </c>
      <c r="CZ176" s="72"/>
      <c r="DA176" s="72"/>
      <c r="DB176" s="72"/>
      <c r="DC176" s="72"/>
      <c r="DD176" s="72"/>
      <c r="DE176" s="72"/>
      <c r="DF176" s="72"/>
      <c r="DG176" s="72"/>
      <c r="DH176" s="72"/>
      <c r="DI176" s="72"/>
      <c r="DJ176" s="72"/>
      <c r="DK176" s="72"/>
      <c r="DL176" s="72"/>
      <c r="DM176" s="72"/>
      <c r="DN176" s="72"/>
      <c r="DO176" s="72"/>
      <c r="DP176" s="72"/>
      <c r="DQ176" s="72"/>
      <c r="DR176" s="72"/>
      <c r="DS176" s="72"/>
      <c r="DT176" s="72"/>
      <c r="DU176" s="72"/>
      <c r="DV176" s="72"/>
      <c r="DW176" s="72"/>
      <c r="DX176" s="72"/>
      <c r="DY176" s="72"/>
      <c r="DZ176" s="72"/>
      <c r="EA176" s="72"/>
      <c r="EB176" s="72"/>
      <c r="EC176" s="72"/>
      <c r="ED176" s="72"/>
      <c r="EE176" s="72"/>
      <c r="EF176" s="72"/>
      <c r="EG176" s="72"/>
      <c r="EH176" s="72"/>
      <c r="EI176" s="72"/>
      <c r="EJ176" s="72"/>
      <c r="EK176" s="72"/>
      <c r="EL176" s="72"/>
      <c r="EM176" s="72"/>
      <c r="EN176" s="72"/>
      <c r="EO176" s="72"/>
      <c r="EP176" s="72"/>
      <c r="EQ176" s="72"/>
      <c r="ER176" s="312">
        <f t="shared" si="36"/>
        <v>1</v>
      </c>
      <c r="ES176" s="72">
        <f t="shared" si="37"/>
        <v>1</v>
      </c>
      <c r="ET176" s="72" t="s">
        <v>1122</v>
      </c>
      <c r="EU176" s="7" t="s">
        <v>3490</v>
      </c>
      <c r="EV176" s="7" t="s">
        <v>2464</v>
      </c>
      <c r="EW176" s="7" t="s">
        <v>1806</v>
      </c>
      <c r="EX176" s="183" t="s">
        <v>1807</v>
      </c>
      <c r="EY176" s="313">
        <v>46190</v>
      </c>
      <c r="EZ176" s="313"/>
      <c r="FA176" s="183"/>
      <c r="FB176" s="313"/>
      <c r="FC176" s="7"/>
      <c r="FD176" s="7" t="s">
        <v>3191</v>
      </c>
      <c r="FE176" s="7">
        <f t="shared" si="38"/>
        <v>8630</v>
      </c>
      <c r="FF176" s="72">
        <f t="shared" si="39"/>
        <v>17906</v>
      </c>
      <c r="FG176" t="s">
        <v>3516</v>
      </c>
    </row>
    <row r="177" spans="1:163" ht="17.25">
      <c r="A177" s="72">
        <v>463259658</v>
      </c>
      <c r="B177" s="304" t="s">
        <v>829</v>
      </c>
      <c r="C177" s="72"/>
      <c r="D177" s="72"/>
      <c r="E177" s="72"/>
      <c r="F177" s="72"/>
      <c r="G177" s="306"/>
      <c r="H177" s="306"/>
      <c r="I177" s="72">
        <v>5475</v>
      </c>
      <c r="J177" s="72">
        <v>3861</v>
      </c>
      <c r="K177" s="258">
        <f t="shared" si="42"/>
        <v>3953</v>
      </c>
      <c r="L177" s="258">
        <f t="shared" si="30"/>
        <v>9555</v>
      </c>
      <c r="M177" s="307">
        <v>1</v>
      </c>
      <c r="N177" s="72" t="s">
        <v>1231</v>
      </c>
      <c r="O177" s="72" t="s">
        <v>1232</v>
      </c>
      <c r="P177" s="72" t="s">
        <v>18</v>
      </c>
      <c r="Q177" s="255">
        <v>68266</v>
      </c>
      <c r="R177" s="66">
        <v>92</v>
      </c>
      <c r="S177" s="66">
        <f t="shared" si="43"/>
        <v>0</v>
      </c>
      <c r="T177" s="66">
        <v>4445</v>
      </c>
      <c r="U177" s="4" t="s">
        <v>1504</v>
      </c>
      <c r="V177" s="5">
        <f t="shared" si="31"/>
        <v>2.7701395191282726E-2</v>
      </c>
      <c r="W177" s="5">
        <f t="shared" si="32"/>
        <v>3.7357306652955695E-3</v>
      </c>
      <c r="X177" s="5" t="s">
        <v>1280</v>
      </c>
      <c r="Y177" s="72" t="str">
        <f t="shared" si="34"/>
        <v>MPTP</v>
      </c>
      <c r="Z177" s="72" t="s">
        <v>1327</v>
      </c>
      <c r="AA177" s="72" t="s">
        <v>1327</v>
      </c>
      <c r="AB177" s="304" t="s">
        <v>3024</v>
      </c>
      <c r="AC177" s="72">
        <v>22</v>
      </c>
      <c r="AD177" s="72" t="s">
        <v>3022</v>
      </c>
      <c r="AE177" s="308"/>
      <c r="AF177" s="309" t="s">
        <v>1129</v>
      </c>
      <c r="AG177" s="7" t="s">
        <v>1129</v>
      </c>
      <c r="AH177" s="72" t="s">
        <v>830</v>
      </c>
      <c r="AI177" s="7" t="s">
        <v>1129</v>
      </c>
      <c r="AJ177" s="7" t="s">
        <v>1129</v>
      </c>
      <c r="AK177" s="7" t="s">
        <v>1129</v>
      </c>
      <c r="AL177" s="7">
        <v>8398</v>
      </c>
      <c r="AM177" s="255">
        <v>68266</v>
      </c>
      <c r="AN177" s="258">
        <v>27</v>
      </c>
      <c r="AO177" s="306">
        <v>43</v>
      </c>
      <c r="AP177" s="306" t="str">
        <f t="shared" si="35"/>
        <v>FLOW</v>
      </c>
      <c r="AQ177" s="306"/>
      <c r="AR177" s="306"/>
      <c r="AS177" s="306"/>
      <c r="AT177" s="306"/>
      <c r="AU177" s="72" t="s">
        <v>1793</v>
      </c>
      <c r="AV177" s="310" t="s">
        <v>831</v>
      </c>
      <c r="AW177" s="304" t="s">
        <v>62</v>
      </c>
      <c r="AX177" s="311">
        <v>45463</v>
      </c>
      <c r="AY177" s="72">
        <v>36</v>
      </c>
      <c r="AZ177" s="72" t="s">
        <v>1742</v>
      </c>
      <c r="BA177" s="7" t="s">
        <v>3512</v>
      </c>
      <c r="BB177" s="7"/>
      <c r="BC177" s="7"/>
      <c r="BD177" s="72"/>
      <c r="BE177" s="72"/>
      <c r="BF177" s="72"/>
      <c r="BG177" s="183"/>
      <c r="BH177" s="72"/>
      <c r="BI177" s="72"/>
      <c r="BJ177" s="72"/>
      <c r="BK177" s="72"/>
      <c r="BL177" s="72"/>
      <c r="BM177" s="72"/>
      <c r="BN177" s="72"/>
      <c r="BO177" s="72">
        <v>1</v>
      </c>
      <c r="BP177" s="72"/>
      <c r="BQ177" s="72"/>
      <c r="BR177" s="72"/>
      <c r="BS177" s="72"/>
      <c r="BT177" s="72"/>
      <c r="BU177" s="72"/>
      <c r="BV177" s="72"/>
      <c r="BW177" s="72"/>
      <c r="BX177" s="72"/>
      <c r="BY177" s="72"/>
      <c r="BZ177" s="72"/>
      <c r="CA177" s="72"/>
      <c r="CB177" s="72"/>
      <c r="CC177" s="72"/>
      <c r="CD177" s="72"/>
      <c r="CE177" s="72"/>
      <c r="CF177" s="72"/>
      <c r="CG177" s="72"/>
      <c r="CH177" s="72"/>
      <c r="CI177" s="72"/>
      <c r="CJ177" s="72"/>
      <c r="CK177" s="72"/>
      <c r="CL177" s="72"/>
      <c r="CM177" s="72"/>
      <c r="CN177" s="72"/>
      <c r="CO177" s="72"/>
      <c r="CP177" s="72"/>
      <c r="CQ177" s="72"/>
      <c r="CR177" s="72"/>
      <c r="CS177" s="72"/>
      <c r="CT177" s="72"/>
      <c r="CU177" s="72"/>
      <c r="CV177" s="72"/>
      <c r="CW177" s="72"/>
      <c r="CX177" s="72"/>
      <c r="CY177" s="72"/>
      <c r="CZ177" s="72"/>
      <c r="DA177" s="72"/>
      <c r="DB177" s="72"/>
      <c r="DC177" s="72"/>
      <c r="DD177" s="72"/>
      <c r="DE177" s="72"/>
      <c r="DF177" s="72"/>
      <c r="DG177" s="72"/>
      <c r="DH177" s="72"/>
      <c r="DI177" s="72"/>
      <c r="DJ177" s="72"/>
      <c r="DK177" s="72"/>
      <c r="DL177" s="72"/>
      <c r="DM177" s="72"/>
      <c r="DN177" s="72"/>
      <c r="DO177" s="72"/>
      <c r="DP177" s="72"/>
      <c r="DQ177" s="72"/>
      <c r="DR177" s="72"/>
      <c r="DS177" s="72"/>
      <c r="DT177" s="72"/>
      <c r="DU177" s="72"/>
      <c r="DV177" s="72"/>
      <c r="DW177" s="72"/>
      <c r="DX177" s="72"/>
      <c r="DY177" s="72"/>
      <c r="DZ177" s="72"/>
      <c r="EA177" s="72"/>
      <c r="EB177" s="72"/>
      <c r="EC177" s="72"/>
      <c r="ED177" s="72"/>
      <c r="EE177" s="72"/>
      <c r="EF177" s="72"/>
      <c r="EG177" s="72"/>
      <c r="EH177" s="72"/>
      <c r="EI177" s="72"/>
      <c r="EJ177" s="72"/>
      <c r="EK177" s="72"/>
      <c r="EL177" s="72"/>
      <c r="EM177" s="72"/>
      <c r="EN177" s="72"/>
      <c r="EO177" s="72"/>
      <c r="EP177" s="72"/>
      <c r="EQ177" s="72"/>
      <c r="ER177" s="312">
        <f t="shared" si="36"/>
        <v>1</v>
      </c>
      <c r="ES177" s="72">
        <f t="shared" si="37"/>
        <v>1</v>
      </c>
      <c r="ET177" s="72" t="s">
        <v>1113</v>
      </c>
      <c r="EU177" s="7" t="s">
        <v>2519</v>
      </c>
      <c r="EV177" s="7" t="s">
        <v>1110</v>
      </c>
      <c r="EW177" s="7" t="s">
        <v>1808</v>
      </c>
      <c r="EX177" s="183" t="s">
        <v>1892</v>
      </c>
      <c r="EY177" s="313">
        <v>46178</v>
      </c>
      <c r="EZ177" s="313"/>
      <c r="FA177" s="183"/>
      <c r="FB177" s="313"/>
      <c r="FC177" s="7"/>
      <c r="FD177" s="7" t="s">
        <v>3135</v>
      </c>
      <c r="FE177" s="7">
        <f t="shared" si="38"/>
        <v>3953</v>
      </c>
      <c r="FF177" s="72">
        <f t="shared" si="39"/>
        <v>9555</v>
      </c>
      <c r="FG177" t="s">
        <v>3515</v>
      </c>
    </row>
    <row r="178" spans="1:163" ht="17.25">
      <c r="A178" s="72">
        <v>464211952</v>
      </c>
      <c r="B178" s="304" t="s">
        <v>869</v>
      </c>
      <c r="C178" s="72"/>
      <c r="D178" s="72"/>
      <c r="E178" s="72"/>
      <c r="F178" s="72"/>
      <c r="G178" s="306"/>
      <c r="H178" s="306"/>
      <c r="I178" s="72">
        <v>6725</v>
      </c>
      <c r="J178" s="72">
        <v>40342</v>
      </c>
      <c r="K178" s="258">
        <f t="shared" si="42"/>
        <v>8536</v>
      </c>
      <c r="L178" s="258">
        <f t="shared" si="30"/>
        <v>49457</v>
      </c>
      <c r="M178" s="315">
        <v>6</v>
      </c>
      <c r="N178" s="72" t="s">
        <v>1231</v>
      </c>
      <c r="O178" s="72" t="s">
        <v>1232</v>
      </c>
      <c r="P178" s="72" t="s">
        <v>65</v>
      </c>
      <c r="Q178" s="255">
        <v>68057</v>
      </c>
      <c r="R178" s="66">
        <v>1819</v>
      </c>
      <c r="S178" s="66">
        <f t="shared" si="43"/>
        <v>0</v>
      </c>
      <c r="T178" s="66">
        <v>4600.99</v>
      </c>
      <c r="U178" s="4" t="s">
        <v>1231</v>
      </c>
      <c r="V178" s="5">
        <f t="shared" si="31"/>
        <v>0.21710145174414058</v>
      </c>
      <c r="W178" s="5">
        <f t="shared" si="32"/>
        <v>2.8588817257941969E-2</v>
      </c>
      <c r="X178" s="5" t="str">
        <f t="shared" si="33"/>
        <v>FLOW</v>
      </c>
      <c r="Y178" s="72" t="str">
        <f t="shared" si="34"/>
        <v>NC</v>
      </c>
      <c r="Z178" s="72" t="s">
        <v>1315</v>
      </c>
      <c r="AA178" s="72" t="s">
        <v>1315</v>
      </c>
      <c r="AB178" s="304" t="s">
        <v>3024</v>
      </c>
      <c r="AC178" s="72"/>
      <c r="AD178" s="72" t="s">
        <v>3021</v>
      </c>
      <c r="AE178" s="308"/>
      <c r="AF178" s="309" t="s">
        <v>1797</v>
      </c>
      <c r="AG178" s="7" t="s">
        <v>1129</v>
      </c>
      <c r="AH178" s="72" t="s">
        <v>868</v>
      </c>
      <c r="AI178" s="7" t="s">
        <v>1129</v>
      </c>
      <c r="AJ178" s="7" t="s">
        <v>1129</v>
      </c>
      <c r="AK178" s="7" t="s">
        <v>1129</v>
      </c>
      <c r="AL178" s="7">
        <v>46761.99</v>
      </c>
      <c r="AM178" s="255">
        <v>68057</v>
      </c>
      <c r="AN178" s="258">
        <v>178</v>
      </c>
      <c r="AO178" s="306">
        <v>194</v>
      </c>
      <c r="AP178" s="306" t="str">
        <f t="shared" si="35"/>
        <v>FLOW</v>
      </c>
      <c r="AQ178" s="306"/>
      <c r="AR178" s="306"/>
      <c r="AS178" s="306"/>
      <c r="AT178" s="306"/>
      <c r="AU178" s="72" t="s">
        <v>943</v>
      </c>
      <c r="AV178" s="310" t="s">
        <v>870</v>
      </c>
      <c r="AW178" s="304" t="s">
        <v>71</v>
      </c>
      <c r="AX178" s="311">
        <v>45570</v>
      </c>
      <c r="AY178" s="72">
        <v>24</v>
      </c>
      <c r="AZ178" s="72" t="s">
        <v>1742</v>
      </c>
      <c r="BA178" s="7" t="s">
        <v>3512</v>
      </c>
      <c r="BB178" s="7"/>
      <c r="BC178" s="7"/>
      <c r="BD178" s="72"/>
      <c r="BE178" s="72"/>
      <c r="BF178" s="72"/>
      <c r="BG178" s="183"/>
      <c r="BH178" s="72"/>
      <c r="BI178" s="72"/>
      <c r="BJ178" s="72"/>
      <c r="BK178" s="72"/>
      <c r="BL178" s="72"/>
      <c r="BM178" s="72"/>
      <c r="BN178" s="72"/>
      <c r="BO178" s="72"/>
      <c r="BP178" s="72"/>
      <c r="BQ178" s="72"/>
      <c r="BR178" s="72"/>
      <c r="BS178" s="72"/>
      <c r="BT178" s="72"/>
      <c r="BU178" s="72"/>
      <c r="BV178" s="72"/>
      <c r="BW178" s="72"/>
      <c r="BX178" s="72"/>
      <c r="BY178" s="72"/>
      <c r="BZ178" s="72"/>
      <c r="CA178" s="72"/>
      <c r="CB178" s="72"/>
      <c r="CC178" s="72"/>
      <c r="CD178" s="72"/>
      <c r="CE178" s="72"/>
      <c r="CF178" s="72"/>
      <c r="CG178" s="72"/>
      <c r="CH178" s="72"/>
      <c r="CI178" s="72"/>
      <c r="CJ178" s="72"/>
      <c r="CK178" s="72"/>
      <c r="CL178" s="72"/>
      <c r="CM178" s="72"/>
      <c r="CN178" s="72"/>
      <c r="CO178" s="72"/>
      <c r="CP178" s="72"/>
      <c r="CQ178" s="72"/>
      <c r="CR178" s="72"/>
      <c r="CS178" s="72"/>
      <c r="CT178" s="72"/>
      <c r="CU178" s="72"/>
      <c r="CV178" s="72">
        <v>1</v>
      </c>
      <c r="CW178" s="72"/>
      <c r="CX178" s="72"/>
      <c r="CY178" s="72"/>
      <c r="CZ178" s="72"/>
      <c r="DA178" s="72"/>
      <c r="DB178" s="72"/>
      <c r="DC178" s="72"/>
      <c r="DD178" s="72"/>
      <c r="DE178" s="72"/>
      <c r="DF178" s="72"/>
      <c r="DG178" s="72"/>
      <c r="DH178" s="72"/>
      <c r="DI178" s="72"/>
      <c r="DJ178" s="72"/>
      <c r="DK178" s="72"/>
      <c r="DL178" s="72"/>
      <c r="DM178" s="72"/>
      <c r="DN178" s="72"/>
      <c r="DO178" s="72"/>
      <c r="DP178" s="72"/>
      <c r="DQ178" s="72"/>
      <c r="DR178" s="72"/>
      <c r="DS178" s="72"/>
      <c r="DT178" s="72"/>
      <c r="DU178" s="72"/>
      <c r="DV178" s="72"/>
      <c r="DW178" s="72"/>
      <c r="DX178" s="72"/>
      <c r="DY178" s="72"/>
      <c r="DZ178" s="72"/>
      <c r="EA178" s="72"/>
      <c r="EB178" s="72"/>
      <c r="EC178" s="72"/>
      <c r="ED178" s="72"/>
      <c r="EE178" s="72"/>
      <c r="EF178" s="72"/>
      <c r="EG178" s="72"/>
      <c r="EH178" s="72"/>
      <c r="EI178" s="72"/>
      <c r="EJ178" s="72"/>
      <c r="EK178" s="72"/>
      <c r="EL178" s="72"/>
      <c r="EM178" s="72"/>
      <c r="EN178" s="72"/>
      <c r="EO178" s="72"/>
      <c r="EP178" s="72"/>
      <c r="EQ178" s="72"/>
      <c r="ER178" s="312">
        <f t="shared" si="36"/>
        <v>1</v>
      </c>
      <c r="ES178" s="72">
        <f t="shared" si="37"/>
        <v>1</v>
      </c>
      <c r="ET178" s="72" t="s">
        <v>1118</v>
      </c>
      <c r="EU178" s="7" t="s">
        <v>2520</v>
      </c>
      <c r="EV178" s="7" t="s">
        <v>1110</v>
      </c>
      <c r="EW178" s="7" t="s">
        <v>1829</v>
      </c>
      <c r="EX178" s="183" t="s">
        <v>1890</v>
      </c>
      <c r="EY178" s="313">
        <v>46189</v>
      </c>
      <c r="EZ178" s="313"/>
      <c r="FA178" s="183"/>
      <c r="FB178" s="313"/>
      <c r="FC178" s="7"/>
      <c r="FD178" s="7" t="s">
        <v>3192</v>
      </c>
      <c r="FE178" s="7">
        <f t="shared" si="38"/>
        <v>8536</v>
      </c>
      <c r="FF178" s="72">
        <f t="shared" si="39"/>
        <v>49457</v>
      </c>
      <c r="FG178" t="s">
        <v>3516</v>
      </c>
    </row>
    <row r="179" spans="1:163" ht="17.25">
      <c r="A179" s="72">
        <v>467091224</v>
      </c>
      <c r="B179" s="304" t="s">
        <v>2163</v>
      </c>
      <c r="C179" s="72" t="s">
        <v>1775</v>
      </c>
      <c r="D179" s="72" t="s">
        <v>2347</v>
      </c>
      <c r="E179" s="72">
        <v>1603</v>
      </c>
      <c r="F179" s="72"/>
      <c r="G179" s="306"/>
      <c r="H179" s="306"/>
      <c r="I179" s="72">
        <v>4508</v>
      </c>
      <c r="J179" s="72">
        <v>1295</v>
      </c>
      <c r="K179" s="258">
        <f t="shared" ref="K179:K210" si="44">IF((J179+R179)&lt;=I179+R179,(J179+R179),((I179-(I179*(M179+1)-(I179+J179)))+R179))</f>
        <v>1340</v>
      </c>
      <c r="L179" s="258">
        <f t="shared" si="30"/>
        <v>4235</v>
      </c>
      <c r="M179" s="307">
        <v>1</v>
      </c>
      <c r="N179" s="72" t="s">
        <v>1280</v>
      </c>
      <c r="O179" s="72" t="s">
        <v>1281</v>
      </c>
      <c r="P179" s="72" t="s">
        <v>18</v>
      </c>
      <c r="Q179" s="255">
        <v>67788</v>
      </c>
      <c r="R179" s="66">
        <v>45</v>
      </c>
      <c r="S179" s="66">
        <f t="shared" si="43"/>
        <v>0</v>
      </c>
      <c r="T179" s="66">
        <v>2700</v>
      </c>
      <c r="U179" s="4" t="s">
        <v>1129</v>
      </c>
      <c r="V179" s="5">
        <f t="shared" si="31"/>
        <v>2.750742942645934E-2</v>
      </c>
      <c r="W179" s="5">
        <f t="shared" si="32"/>
        <v>3.7095729988435833E-3</v>
      </c>
      <c r="X179" s="5" t="str">
        <f t="shared" si="33"/>
        <v>STABLE</v>
      </c>
      <c r="Y179" s="72" t="str">
        <f t="shared" si="34"/>
        <v>PAID</v>
      </c>
      <c r="Z179" s="72" t="s">
        <v>1129</v>
      </c>
      <c r="AA179" s="72" t="s">
        <v>1281</v>
      </c>
      <c r="AB179" s="304" t="s">
        <v>3023</v>
      </c>
      <c r="AC179" s="72"/>
      <c r="AD179" s="72" t="s">
        <v>3019</v>
      </c>
      <c r="AE179" s="308"/>
      <c r="AF179" s="309"/>
      <c r="AG179" s="7"/>
      <c r="AH179" s="72" t="s">
        <v>834</v>
      </c>
      <c r="AI179" s="7"/>
      <c r="AJ179" s="7"/>
      <c r="AK179" s="7"/>
      <c r="AL179" s="7">
        <v>4040</v>
      </c>
      <c r="AM179" s="255">
        <v>67788</v>
      </c>
      <c r="AN179" s="258">
        <v>27</v>
      </c>
      <c r="AO179" s="306">
        <v>12</v>
      </c>
      <c r="AP179" s="306" t="str">
        <f t="shared" si="35"/>
        <v>STABLE</v>
      </c>
      <c r="AQ179" s="306"/>
      <c r="AR179" s="306"/>
      <c r="AS179" s="306"/>
      <c r="AT179" s="306"/>
      <c r="AU179" s="72" t="s">
        <v>1129</v>
      </c>
      <c r="AV179" s="310"/>
      <c r="AW179" s="304" t="s">
        <v>24</v>
      </c>
      <c r="AX179" s="311">
        <v>45945</v>
      </c>
      <c r="AY179" s="72">
        <v>24</v>
      </c>
      <c r="AZ179" s="72" t="s">
        <v>2057</v>
      </c>
      <c r="BA179" s="7" t="s">
        <v>3512</v>
      </c>
      <c r="BB179" s="7"/>
      <c r="BC179" s="7"/>
      <c r="BD179" s="72"/>
      <c r="BE179" s="72"/>
      <c r="BF179" s="72"/>
      <c r="BG179" s="183"/>
      <c r="BH179" s="72"/>
      <c r="BI179" s="72"/>
      <c r="BJ179" s="72"/>
      <c r="BK179" s="72"/>
      <c r="BL179" s="72"/>
      <c r="BM179" s="72"/>
      <c r="BN179" s="72"/>
      <c r="BO179" s="72"/>
      <c r="BP179" s="72"/>
      <c r="BQ179" s="72"/>
      <c r="BR179" s="72"/>
      <c r="BS179" s="72"/>
      <c r="BT179" s="72"/>
      <c r="BU179" s="72"/>
      <c r="BV179" s="72"/>
      <c r="BW179" s="72"/>
      <c r="BX179" s="72"/>
      <c r="BY179" s="72"/>
      <c r="BZ179" s="72"/>
      <c r="CA179" s="72"/>
      <c r="CB179" s="72"/>
      <c r="CC179" s="72"/>
      <c r="CD179" s="72"/>
      <c r="CE179" s="72"/>
      <c r="CF179" s="72"/>
      <c r="CG179" s="72">
        <v>1</v>
      </c>
      <c r="CH179" s="72"/>
      <c r="CI179" s="72"/>
      <c r="CJ179" s="72"/>
      <c r="CK179" s="72"/>
      <c r="CL179" s="72"/>
      <c r="CM179" s="72"/>
      <c r="CN179" s="72"/>
      <c r="CO179" s="72"/>
      <c r="CP179" s="72"/>
      <c r="CQ179" s="72"/>
      <c r="CR179" s="72"/>
      <c r="CS179" s="72"/>
      <c r="CT179" s="72"/>
      <c r="CU179" s="72"/>
      <c r="CV179" s="72"/>
      <c r="CW179" s="72"/>
      <c r="CX179" s="72"/>
      <c r="CY179" s="72"/>
      <c r="CZ179" s="72"/>
      <c r="DA179" s="72"/>
      <c r="DB179" s="72"/>
      <c r="DC179" s="72"/>
      <c r="DD179" s="72"/>
      <c r="DE179" s="72"/>
      <c r="DF179" s="72"/>
      <c r="DG179" s="72"/>
      <c r="DH179" s="72"/>
      <c r="DI179" s="72"/>
      <c r="DJ179" s="72"/>
      <c r="DK179" s="72"/>
      <c r="DL179" s="72"/>
      <c r="DM179" s="72"/>
      <c r="DN179" s="72"/>
      <c r="DO179" s="72"/>
      <c r="DP179" s="72"/>
      <c r="DQ179" s="72"/>
      <c r="DR179" s="72"/>
      <c r="DS179" s="72"/>
      <c r="DT179" s="72"/>
      <c r="DU179" s="72"/>
      <c r="DV179" s="72"/>
      <c r="DW179" s="72"/>
      <c r="DX179" s="72"/>
      <c r="DY179" s="72"/>
      <c r="DZ179" s="72"/>
      <c r="EA179" s="72"/>
      <c r="EB179" s="72"/>
      <c r="EC179" s="72"/>
      <c r="ED179" s="72"/>
      <c r="EE179" s="72"/>
      <c r="EF179" s="72"/>
      <c r="EG179" s="72"/>
      <c r="EH179" s="72"/>
      <c r="EI179" s="72"/>
      <c r="EJ179" s="72"/>
      <c r="EK179" s="72"/>
      <c r="EL179" s="72"/>
      <c r="EM179" s="72"/>
      <c r="EN179" s="72"/>
      <c r="EO179" s="72"/>
      <c r="EP179" s="72"/>
      <c r="EQ179" s="72"/>
      <c r="ER179" s="312">
        <f t="shared" si="36"/>
        <v>1</v>
      </c>
      <c r="ES179" s="72">
        <f t="shared" si="37"/>
        <v>1</v>
      </c>
      <c r="ET179" s="72" t="s">
        <v>1113</v>
      </c>
      <c r="EU179" s="7" t="s">
        <v>2521</v>
      </c>
      <c r="EV179" s="7" t="s">
        <v>1110</v>
      </c>
      <c r="EW179" s="7" t="s">
        <v>1806</v>
      </c>
      <c r="EX179" s="183" t="s">
        <v>3575</v>
      </c>
      <c r="EY179" s="313">
        <v>46185</v>
      </c>
      <c r="EZ179" s="313"/>
      <c r="FA179" s="183"/>
      <c r="FB179" s="313"/>
      <c r="FC179" s="7"/>
      <c r="FD179" s="7" t="s">
        <v>3193</v>
      </c>
      <c r="FE179" s="7">
        <f t="shared" si="38"/>
        <v>1340</v>
      </c>
      <c r="FF179" s="72">
        <f t="shared" si="39"/>
        <v>5838</v>
      </c>
      <c r="FG179" t="s">
        <v>3515</v>
      </c>
    </row>
    <row r="180" spans="1:163" ht="17.25">
      <c r="A180" s="72">
        <v>457429849</v>
      </c>
      <c r="B180" s="304" t="s">
        <v>1387</v>
      </c>
      <c r="C180" s="72" t="s">
        <v>1775</v>
      </c>
      <c r="D180" s="72" t="s">
        <v>1795</v>
      </c>
      <c r="E180" s="72">
        <v>5671</v>
      </c>
      <c r="F180" s="72"/>
      <c r="G180" s="306"/>
      <c r="H180" s="306"/>
      <c r="I180" s="72">
        <v>5671</v>
      </c>
      <c r="J180" s="72">
        <v>11340</v>
      </c>
      <c r="K180" s="258">
        <f t="shared" si="44"/>
        <v>5952</v>
      </c>
      <c r="L180" s="258">
        <f t="shared" si="30"/>
        <v>11624</v>
      </c>
      <c r="M180" s="315">
        <v>2</v>
      </c>
      <c r="N180" s="72" t="s">
        <v>1280</v>
      </c>
      <c r="O180" s="72" t="s">
        <v>1232</v>
      </c>
      <c r="P180" s="72" t="s">
        <v>349</v>
      </c>
      <c r="Q180" s="255">
        <v>67655</v>
      </c>
      <c r="R180" s="66">
        <v>283</v>
      </c>
      <c r="S180" s="66">
        <f t="shared" si="43"/>
        <v>0</v>
      </c>
      <c r="T180" s="66">
        <v>2250</v>
      </c>
      <c r="U180" s="4" t="s">
        <v>1475</v>
      </c>
      <c r="V180" s="5">
        <f t="shared" si="31"/>
        <v>0.17417238831522228</v>
      </c>
      <c r="W180" s="5">
        <f t="shared" si="32"/>
        <v>1.4979587099344448E-2</v>
      </c>
      <c r="X180" s="5" t="str">
        <f t="shared" si="33"/>
        <v>STABLE</v>
      </c>
      <c r="Y180" s="72" t="str">
        <f t="shared" si="34"/>
        <v>PAID</v>
      </c>
      <c r="Z180" s="72" t="s">
        <v>1281</v>
      </c>
      <c r="AA180" s="72" t="s">
        <v>1281</v>
      </c>
      <c r="AB180" s="304" t="s">
        <v>3023</v>
      </c>
      <c r="AC180" s="72"/>
      <c r="AD180" s="72" t="s">
        <v>3022</v>
      </c>
      <c r="AE180" s="308"/>
      <c r="AF180" s="309" t="s">
        <v>1129</v>
      </c>
      <c r="AG180" s="7" t="s">
        <v>1129</v>
      </c>
      <c r="AH180" s="72" t="s">
        <v>1388</v>
      </c>
      <c r="AI180" s="7" t="s">
        <v>1129</v>
      </c>
      <c r="AJ180" s="7" t="s">
        <v>1129</v>
      </c>
      <c r="AK180" s="7" t="s">
        <v>1129</v>
      </c>
      <c r="AL180" s="7">
        <v>13873</v>
      </c>
      <c r="AM180" s="255">
        <v>67655</v>
      </c>
      <c r="AN180" s="258">
        <v>57</v>
      </c>
      <c r="AO180" s="306">
        <v>43</v>
      </c>
      <c r="AP180" s="306" t="str">
        <f t="shared" si="35"/>
        <v>STABLE</v>
      </c>
      <c r="AQ180" s="306"/>
      <c r="AR180" s="306"/>
      <c r="AS180" s="306"/>
      <c r="AT180" s="306"/>
      <c r="AU180" s="72" t="s">
        <v>1793</v>
      </c>
      <c r="AV180" s="310" t="s">
        <v>1389</v>
      </c>
      <c r="AW180" s="304" t="s">
        <v>383</v>
      </c>
      <c r="AX180" s="311">
        <v>45013</v>
      </c>
      <c r="AY180" s="72">
        <v>48</v>
      </c>
      <c r="AZ180" s="72" t="s">
        <v>1742</v>
      </c>
      <c r="BA180" s="7" t="s">
        <v>3512</v>
      </c>
      <c r="BB180" s="7"/>
      <c r="BC180" s="7"/>
      <c r="BD180" s="72"/>
      <c r="BE180" s="72"/>
      <c r="BF180" s="72"/>
      <c r="BG180" s="183"/>
      <c r="BH180" s="72"/>
      <c r="BI180" s="72"/>
      <c r="BJ180" s="72"/>
      <c r="BK180" s="72"/>
      <c r="BL180" s="72">
        <v>1</v>
      </c>
      <c r="BM180" s="72"/>
      <c r="BN180" s="72"/>
      <c r="BO180" s="72"/>
      <c r="BP180" s="72"/>
      <c r="BQ180" s="72"/>
      <c r="BR180" s="72"/>
      <c r="BS180" s="72"/>
      <c r="BT180" s="72"/>
      <c r="BU180" s="72"/>
      <c r="BV180" s="72"/>
      <c r="BW180" s="72"/>
      <c r="BX180" s="72"/>
      <c r="BY180" s="72"/>
      <c r="BZ180" s="72"/>
      <c r="CA180" s="72"/>
      <c r="CB180" s="72"/>
      <c r="CC180" s="72"/>
      <c r="CD180" s="72"/>
      <c r="CE180" s="72"/>
      <c r="CF180" s="72"/>
      <c r="CG180" s="72"/>
      <c r="CH180" s="72"/>
      <c r="CI180" s="72"/>
      <c r="CJ180" s="72"/>
      <c r="CK180" s="72"/>
      <c r="CL180" s="72"/>
      <c r="CM180" s="72"/>
      <c r="CN180" s="72"/>
      <c r="CO180" s="72"/>
      <c r="CP180" s="72"/>
      <c r="CQ180" s="72"/>
      <c r="CR180" s="72"/>
      <c r="CS180" s="72"/>
      <c r="CT180" s="72"/>
      <c r="CU180" s="72"/>
      <c r="CV180" s="72"/>
      <c r="CW180" s="72"/>
      <c r="CX180" s="72"/>
      <c r="CY180" s="72"/>
      <c r="CZ180" s="72"/>
      <c r="DA180" s="72"/>
      <c r="DB180" s="72"/>
      <c r="DC180" s="72"/>
      <c r="DD180" s="72"/>
      <c r="DE180" s="72"/>
      <c r="DF180" s="72"/>
      <c r="DG180" s="72"/>
      <c r="DH180" s="72"/>
      <c r="DI180" s="72"/>
      <c r="DJ180" s="72"/>
      <c r="DK180" s="72"/>
      <c r="DL180" s="72"/>
      <c r="DM180" s="72"/>
      <c r="DN180" s="72"/>
      <c r="DO180" s="72"/>
      <c r="DP180" s="72"/>
      <c r="DQ180" s="72"/>
      <c r="DR180" s="72"/>
      <c r="DS180" s="72"/>
      <c r="DT180" s="72"/>
      <c r="DU180" s="72"/>
      <c r="DV180" s="72"/>
      <c r="DW180" s="72"/>
      <c r="DX180" s="72"/>
      <c r="DY180" s="72"/>
      <c r="DZ180" s="72"/>
      <c r="EA180" s="72"/>
      <c r="EB180" s="72"/>
      <c r="EC180" s="72"/>
      <c r="ED180" s="72"/>
      <c r="EE180" s="72"/>
      <c r="EF180" s="72"/>
      <c r="EG180" s="72"/>
      <c r="EH180" s="72"/>
      <c r="EI180" s="72"/>
      <c r="EJ180" s="72"/>
      <c r="EK180" s="72"/>
      <c r="EL180" s="72"/>
      <c r="EM180" s="72"/>
      <c r="EN180" s="72"/>
      <c r="EO180" s="72"/>
      <c r="EP180" s="72"/>
      <c r="EQ180" s="72"/>
      <c r="ER180" s="312">
        <f t="shared" si="36"/>
        <v>1</v>
      </c>
      <c r="ES180" s="72">
        <f t="shared" si="37"/>
        <v>1</v>
      </c>
      <c r="ET180" s="72" t="s">
        <v>1126</v>
      </c>
      <c r="EU180" s="7" t="s">
        <v>2522</v>
      </c>
      <c r="EV180" s="7" t="s">
        <v>1110</v>
      </c>
      <c r="EW180" s="7" t="s">
        <v>1829</v>
      </c>
      <c r="EX180" s="183" t="s">
        <v>1890</v>
      </c>
      <c r="EY180" s="313">
        <v>46177</v>
      </c>
      <c r="EZ180" s="313"/>
      <c r="FA180" s="183"/>
      <c r="FB180" s="313"/>
      <c r="FC180" s="7"/>
      <c r="FD180" s="7" t="s">
        <v>3060</v>
      </c>
      <c r="FE180" s="7">
        <f t="shared" si="38"/>
        <v>5952</v>
      </c>
      <c r="FF180" s="72">
        <f t="shared" si="39"/>
        <v>17295</v>
      </c>
      <c r="FG180" t="s">
        <v>3515</v>
      </c>
    </row>
    <row r="181" spans="1:163" ht="17.25">
      <c r="A181" s="72">
        <v>464738848</v>
      </c>
      <c r="B181" s="304" t="s">
        <v>646</v>
      </c>
      <c r="C181" s="72"/>
      <c r="D181" s="72"/>
      <c r="E181" s="72"/>
      <c r="F181" s="72"/>
      <c r="G181" s="306"/>
      <c r="H181" s="306"/>
      <c r="I181" s="72">
        <v>3993</v>
      </c>
      <c r="J181" s="72">
        <v>3891.2</v>
      </c>
      <c r="K181" s="258">
        <f t="shared" si="44"/>
        <v>3984.2</v>
      </c>
      <c r="L181" s="258">
        <f t="shared" si="30"/>
        <v>8079.2</v>
      </c>
      <c r="M181" s="307">
        <v>1</v>
      </c>
      <c r="N181" s="72" t="s">
        <v>1231</v>
      </c>
      <c r="O181" s="72" t="s">
        <v>1232</v>
      </c>
      <c r="P181" s="72" t="s">
        <v>349</v>
      </c>
      <c r="Q181" s="255">
        <v>67450</v>
      </c>
      <c r="R181" s="66">
        <v>93</v>
      </c>
      <c r="S181" s="66">
        <f t="shared" si="43"/>
        <v>0</v>
      </c>
      <c r="T181" s="66">
        <v>4950</v>
      </c>
      <c r="U181" s="4" t="s">
        <v>1493</v>
      </c>
      <c r="V181" s="5">
        <f t="shared" si="31"/>
        <v>6.6656312620616304E-2</v>
      </c>
      <c r="W181" s="5">
        <f t="shared" si="32"/>
        <v>3.6910765736118444E-3</v>
      </c>
      <c r="X181" s="5" t="s">
        <v>1280</v>
      </c>
      <c r="Y181" s="72" t="str">
        <f t="shared" si="34"/>
        <v>PTP</v>
      </c>
      <c r="Z181" s="72" t="s">
        <v>1329</v>
      </c>
      <c r="AA181" s="72" t="s">
        <v>1329</v>
      </c>
      <c r="AB181" s="304"/>
      <c r="AC181" s="72">
        <v>19</v>
      </c>
      <c r="AD181" s="72" t="s">
        <v>3019</v>
      </c>
      <c r="AE181" s="308"/>
      <c r="AF181" s="309" t="s">
        <v>1129</v>
      </c>
      <c r="AG181" s="7" t="s">
        <v>1129</v>
      </c>
      <c r="AH181" s="72" t="s">
        <v>645</v>
      </c>
      <c r="AI181" s="7" t="s">
        <v>1129</v>
      </c>
      <c r="AJ181" s="7" t="s">
        <v>1129</v>
      </c>
      <c r="AK181" s="7" t="s">
        <v>1129</v>
      </c>
      <c r="AL181" s="7">
        <v>8934.2000000000007</v>
      </c>
      <c r="AM181" s="255">
        <v>67450</v>
      </c>
      <c r="AN181" s="258">
        <v>27</v>
      </c>
      <c r="AO181" s="306">
        <v>43</v>
      </c>
      <c r="AP181" s="306" t="str">
        <f t="shared" si="35"/>
        <v>FLOW</v>
      </c>
      <c r="AQ181" s="306"/>
      <c r="AR181" s="306"/>
      <c r="AS181" s="306"/>
      <c r="AT181" s="306"/>
      <c r="AU181" s="72" t="s">
        <v>1793</v>
      </c>
      <c r="AV181" s="310" t="s">
        <v>647</v>
      </c>
      <c r="AW181" s="304"/>
      <c r="AX181" s="311">
        <v>45617</v>
      </c>
      <c r="AY181" s="72">
        <v>36</v>
      </c>
      <c r="AZ181" s="72" t="s">
        <v>1742</v>
      </c>
      <c r="BA181" s="7" t="s">
        <v>3512</v>
      </c>
      <c r="BB181" s="7"/>
      <c r="BC181" s="7"/>
      <c r="BD181" s="72"/>
      <c r="BE181" s="72"/>
      <c r="BF181" s="72"/>
      <c r="BG181" s="183"/>
      <c r="BH181" s="72"/>
      <c r="BI181" s="72"/>
      <c r="BJ181" s="72"/>
      <c r="BK181" s="72"/>
      <c r="BL181" s="72">
        <v>1</v>
      </c>
      <c r="BM181" s="72"/>
      <c r="BN181" s="72"/>
      <c r="BO181" s="72"/>
      <c r="BP181" s="72"/>
      <c r="BQ181" s="72"/>
      <c r="BR181" s="72"/>
      <c r="BS181" s="72"/>
      <c r="BT181" s="72"/>
      <c r="BU181" s="72"/>
      <c r="BV181" s="72"/>
      <c r="BW181" s="72"/>
      <c r="BX181" s="72"/>
      <c r="BY181" s="72"/>
      <c r="BZ181" s="72"/>
      <c r="CA181" s="72"/>
      <c r="CB181" s="72"/>
      <c r="CC181" s="72"/>
      <c r="CD181" s="72"/>
      <c r="CE181" s="72"/>
      <c r="CF181" s="72"/>
      <c r="CG181" s="72"/>
      <c r="CH181" s="72"/>
      <c r="CI181" s="72"/>
      <c r="CJ181" s="72"/>
      <c r="CK181" s="72"/>
      <c r="CL181" s="72"/>
      <c r="CM181" s="72"/>
      <c r="CN181" s="72"/>
      <c r="CO181" s="72"/>
      <c r="CP181" s="72"/>
      <c r="CQ181" s="72"/>
      <c r="CR181" s="72"/>
      <c r="CS181" s="72"/>
      <c r="CT181" s="72"/>
      <c r="CU181" s="72"/>
      <c r="CV181" s="72"/>
      <c r="CW181" s="72"/>
      <c r="CX181" s="72"/>
      <c r="CY181" s="72"/>
      <c r="CZ181" s="72"/>
      <c r="DA181" s="72"/>
      <c r="DB181" s="72"/>
      <c r="DC181" s="72"/>
      <c r="DD181" s="72"/>
      <c r="DE181" s="72"/>
      <c r="DF181" s="72"/>
      <c r="DG181" s="72"/>
      <c r="DH181" s="72"/>
      <c r="DI181" s="72"/>
      <c r="DJ181" s="72"/>
      <c r="DK181" s="72"/>
      <c r="DL181" s="72"/>
      <c r="DM181" s="72"/>
      <c r="DN181" s="72"/>
      <c r="DO181" s="72"/>
      <c r="DP181" s="72"/>
      <c r="DQ181" s="72"/>
      <c r="DR181" s="72"/>
      <c r="DS181" s="72"/>
      <c r="DT181" s="72"/>
      <c r="DU181" s="72"/>
      <c r="DV181" s="72"/>
      <c r="DW181" s="72"/>
      <c r="DX181" s="72"/>
      <c r="DY181" s="72"/>
      <c r="DZ181" s="72"/>
      <c r="EA181" s="72"/>
      <c r="EB181" s="72"/>
      <c r="EC181" s="72"/>
      <c r="ED181" s="72"/>
      <c r="EE181" s="72"/>
      <c r="EF181" s="72"/>
      <c r="EG181" s="72"/>
      <c r="EH181" s="72"/>
      <c r="EI181" s="72"/>
      <c r="EJ181" s="72"/>
      <c r="EK181" s="72"/>
      <c r="EL181" s="72"/>
      <c r="EM181" s="72"/>
      <c r="EN181" s="72"/>
      <c r="EO181" s="72"/>
      <c r="EP181" s="72"/>
      <c r="EQ181" s="72"/>
      <c r="ER181" s="312">
        <f t="shared" si="36"/>
        <v>1</v>
      </c>
      <c r="ES181" s="72">
        <f t="shared" si="37"/>
        <v>1</v>
      </c>
      <c r="ET181" s="72" t="s">
        <v>1126</v>
      </c>
      <c r="EU181" s="7" t="s">
        <v>2523</v>
      </c>
      <c r="EV181" s="7" t="s">
        <v>1110</v>
      </c>
      <c r="EW181" s="7" t="e">
        <v>#N/A</v>
      </c>
      <c r="EX181" s="183" t="e">
        <v>#N/A</v>
      </c>
      <c r="EY181" s="313" t="e">
        <v>#N/A</v>
      </c>
      <c r="EZ181" s="313"/>
      <c r="FA181" s="183"/>
      <c r="FB181" s="313"/>
      <c r="FC181" s="7"/>
      <c r="FD181" s="7" t="s">
        <v>3114</v>
      </c>
      <c r="FE181" s="7">
        <f t="shared" si="38"/>
        <v>3984.2</v>
      </c>
      <c r="FF181" s="72">
        <f t="shared" si="39"/>
        <v>8079.2</v>
      </c>
      <c r="FG181" t="s">
        <v>3515</v>
      </c>
    </row>
    <row r="182" spans="1:163" ht="17.25">
      <c r="A182" s="72">
        <v>465072149</v>
      </c>
      <c r="B182" s="304" t="s">
        <v>998</v>
      </c>
      <c r="C182" s="72"/>
      <c r="D182" s="72"/>
      <c r="E182" s="72"/>
      <c r="F182" s="72"/>
      <c r="G182" s="306"/>
      <c r="H182" s="306" t="s">
        <v>3510</v>
      </c>
      <c r="I182" s="72">
        <v>7571</v>
      </c>
      <c r="J182" s="72">
        <v>11211</v>
      </c>
      <c r="K182" s="258">
        <f t="shared" si="44"/>
        <v>3840</v>
      </c>
      <c r="L182" s="258">
        <f t="shared" si="30"/>
        <v>19072</v>
      </c>
      <c r="M182" s="315">
        <v>2</v>
      </c>
      <c r="N182" s="72" t="s">
        <v>1280</v>
      </c>
      <c r="O182" s="72" t="s">
        <v>1232</v>
      </c>
      <c r="P182" s="72" t="s">
        <v>42</v>
      </c>
      <c r="Q182" s="255">
        <v>67062</v>
      </c>
      <c r="R182" s="66">
        <v>200</v>
      </c>
      <c r="S182" s="66">
        <f t="shared" si="43"/>
        <v>0</v>
      </c>
      <c r="T182" s="66">
        <v>900</v>
      </c>
      <c r="U182" s="4" t="s">
        <v>1231</v>
      </c>
      <c r="V182" s="5">
        <f t="shared" si="31"/>
        <v>7.5010872952540233E-2</v>
      </c>
      <c r="W182" s="5">
        <f t="shared" si="32"/>
        <v>1.4848290149379018E-2</v>
      </c>
      <c r="X182" s="5" t="str">
        <f t="shared" si="33"/>
        <v>STABLE</v>
      </c>
      <c r="Y182" s="72" t="str">
        <f t="shared" si="34"/>
        <v>PAID</v>
      </c>
      <c r="Z182" s="72" t="s">
        <v>2056</v>
      </c>
      <c r="AA182" s="72" t="s">
        <v>1281</v>
      </c>
      <c r="AB182" s="304" t="s">
        <v>3526</v>
      </c>
      <c r="AC182" s="72"/>
      <c r="AD182" s="72" t="s">
        <v>3022</v>
      </c>
      <c r="AE182" s="308"/>
      <c r="AF182" s="309" t="s">
        <v>1129</v>
      </c>
      <c r="AG182" s="7" t="s">
        <v>1129</v>
      </c>
      <c r="AH182" s="72" t="s">
        <v>780</v>
      </c>
      <c r="AI182" s="7" t="s">
        <v>1129</v>
      </c>
      <c r="AJ182" s="7" t="s">
        <v>1129</v>
      </c>
      <c r="AK182" s="7" t="s">
        <v>1129</v>
      </c>
      <c r="AL182" s="7">
        <v>12311</v>
      </c>
      <c r="AM182" s="255">
        <v>67062</v>
      </c>
      <c r="AN182" s="258">
        <v>57</v>
      </c>
      <c r="AO182" s="306">
        <v>43</v>
      </c>
      <c r="AP182" s="306" t="str">
        <f t="shared" si="35"/>
        <v>STABLE</v>
      </c>
      <c r="AQ182" s="306"/>
      <c r="AR182" s="306"/>
      <c r="AS182" s="306"/>
      <c r="AT182" s="306"/>
      <c r="AU182" s="72" t="s">
        <v>1793</v>
      </c>
      <c r="AV182" s="310" t="s">
        <v>1066</v>
      </c>
      <c r="AW182" s="304" t="s">
        <v>318</v>
      </c>
      <c r="AX182" s="311">
        <v>45656</v>
      </c>
      <c r="AY182" s="72">
        <v>24</v>
      </c>
      <c r="AZ182" s="72" t="s">
        <v>1742</v>
      </c>
      <c r="BA182" s="7" t="s">
        <v>3512</v>
      </c>
      <c r="BB182" s="7"/>
      <c r="BC182" s="7"/>
      <c r="BD182" s="72"/>
      <c r="BE182" s="72"/>
      <c r="BF182" s="72"/>
      <c r="BG182" s="183"/>
      <c r="BH182" s="72"/>
      <c r="BI182" s="72"/>
      <c r="BJ182" s="72"/>
      <c r="BK182" s="72"/>
      <c r="BL182" s="72"/>
      <c r="BM182" s="72"/>
      <c r="BN182" s="72"/>
      <c r="BO182" s="72"/>
      <c r="BP182" s="72"/>
      <c r="BQ182" s="72"/>
      <c r="BR182" s="72"/>
      <c r="BS182" s="72"/>
      <c r="BT182" s="72"/>
      <c r="BU182" s="72">
        <v>1</v>
      </c>
      <c r="BV182" s="72"/>
      <c r="BW182" s="72"/>
      <c r="BX182" s="72"/>
      <c r="BY182" s="72"/>
      <c r="BZ182" s="72"/>
      <c r="CA182" s="72"/>
      <c r="CB182" s="72"/>
      <c r="CC182" s="72"/>
      <c r="CD182" s="72"/>
      <c r="CE182" s="72"/>
      <c r="CF182" s="72"/>
      <c r="CG182" s="72"/>
      <c r="CH182" s="72"/>
      <c r="CI182" s="72"/>
      <c r="CJ182" s="72"/>
      <c r="CK182" s="72"/>
      <c r="CL182" s="72"/>
      <c r="CM182" s="72"/>
      <c r="CN182" s="72"/>
      <c r="CO182" s="72"/>
      <c r="CP182" s="72"/>
      <c r="CQ182" s="72"/>
      <c r="CR182" s="72"/>
      <c r="CS182" s="72"/>
      <c r="CT182" s="72"/>
      <c r="CU182" s="72"/>
      <c r="CV182" s="72"/>
      <c r="CW182" s="72"/>
      <c r="CX182" s="72"/>
      <c r="CY182" s="72"/>
      <c r="CZ182" s="72"/>
      <c r="DA182" s="72"/>
      <c r="DB182" s="72"/>
      <c r="DC182" s="72"/>
      <c r="DD182" s="72"/>
      <c r="DE182" s="72"/>
      <c r="DF182" s="72"/>
      <c r="DG182" s="72"/>
      <c r="DH182" s="72"/>
      <c r="DI182" s="72"/>
      <c r="DJ182" s="72"/>
      <c r="DK182" s="72"/>
      <c r="DL182" s="72"/>
      <c r="DM182" s="72"/>
      <c r="DN182" s="72"/>
      <c r="DO182" s="72"/>
      <c r="DP182" s="72"/>
      <c r="DQ182" s="72"/>
      <c r="DR182" s="72"/>
      <c r="DS182" s="72"/>
      <c r="DT182" s="72"/>
      <c r="DU182" s="72"/>
      <c r="DV182" s="72"/>
      <c r="DW182" s="72"/>
      <c r="DX182" s="72"/>
      <c r="DY182" s="72"/>
      <c r="DZ182" s="72"/>
      <c r="EA182" s="72"/>
      <c r="EB182" s="72"/>
      <c r="EC182" s="72"/>
      <c r="ED182" s="72"/>
      <c r="EE182" s="72"/>
      <c r="EF182" s="72"/>
      <c r="EG182" s="72"/>
      <c r="EH182" s="72"/>
      <c r="EI182" s="72"/>
      <c r="EJ182" s="72"/>
      <c r="EK182" s="72"/>
      <c r="EL182" s="72"/>
      <c r="EM182" s="72"/>
      <c r="EN182" s="72"/>
      <c r="EO182" s="72"/>
      <c r="EP182" s="72"/>
      <c r="EQ182" s="72"/>
      <c r="ER182" s="312">
        <f t="shared" si="36"/>
        <v>1</v>
      </c>
      <c r="ES182" s="72">
        <f t="shared" si="37"/>
        <v>1</v>
      </c>
      <c r="ET182" s="72" t="s">
        <v>1116</v>
      </c>
      <c r="EU182" s="7" t="s">
        <v>2524</v>
      </c>
      <c r="EV182" s="7" t="s">
        <v>1110</v>
      </c>
      <c r="EW182" s="7" t="s">
        <v>1803</v>
      </c>
      <c r="EX182" s="183" t="s">
        <v>1811</v>
      </c>
      <c r="EY182" s="313">
        <v>46180</v>
      </c>
      <c r="EZ182" s="313"/>
      <c r="FA182" s="183"/>
      <c r="FB182" s="313"/>
      <c r="FC182" s="7"/>
      <c r="FD182" s="7" t="s">
        <v>3194</v>
      </c>
      <c r="FE182" s="7">
        <f t="shared" si="38"/>
        <v>3840</v>
      </c>
      <c r="FF182" s="72">
        <f t="shared" si="39"/>
        <v>19072</v>
      </c>
      <c r="FG182" t="s">
        <v>3515</v>
      </c>
    </row>
    <row r="183" spans="1:163" ht="17.25">
      <c r="A183" s="72">
        <v>465800021</v>
      </c>
      <c r="B183" s="304" t="s">
        <v>2087</v>
      </c>
      <c r="C183" s="72" t="s">
        <v>1775</v>
      </c>
      <c r="D183" s="72" t="s">
        <v>3016</v>
      </c>
      <c r="E183" s="72">
        <f>4871+3459</f>
        <v>8330</v>
      </c>
      <c r="F183" s="72"/>
      <c r="G183" s="306"/>
      <c r="H183" s="306"/>
      <c r="I183" s="72">
        <v>3459</v>
      </c>
      <c r="J183" s="72">
        <v>3459</v>
      </c>
      <c r="K183" s="258">
        <f t="shared" si="44"/>
        <v>3459</v>
      </c>
      <c r="L183" s="258">
        <f t="shared" si="30"/>
        <v>-1350</v>
      </c>
      <c r="M183" s="307">
        <v>1</v>
      </c>
      <c r="N183" s="72" t="s">
        <v>1282</v>
      </c>
      <c r="O183" s="72" t="s">
        <v>1281</v>
      </c>
      <c r="P183" s="72" t="s">
        <v>18</v>
      </c>
      <c r="Q183" s="255">
        <v>66998</v>
      </c>
      <c r="R183" s="66">
        <v>0</v>
      </c>
      <c r="S183" s="66">
        <f t="shared" si="43"/>
        <v>0</v>
      </c>
      <c r="T183" s="66">
        <v>900</v>
      </c>
      <c r="U183" s="4" t="s">
        <v>1129</v>
      </c>
      <c r="V183" s="5">
        <f t="shared" si="31"/>
        <v>2.7186858392546216E-2</v>
      </c>
      <c r="W183" s="5">
        <f t="shared" si="32"/>
        <v>3.6663417091007612E-3</v>
      </c>
      <c r="X183" s="5" t="str">
        <f t="shared" si="33"/>
        <v>RB</v>
      </c>
      <c r="Y183" s="72" t="str">
        <f t="shared" si="34"/>
        <v>PAID</v>
      </c>
      <c r="Z183" s="72" t="s">
        <v>1129</v>
      </c>
      <c r="AA183" s="72" t="s">
        <v>1281</v>
      </c>
      <c r="AB183" s="304" t="s">
        <v>3023</v>
      </c>
      <c r="AC183" s="72"/>
      <c r="AD183" s="72" t="s">
        <v>3022</v>
      </c>
      <c r="AE183" s="308"/>
      <c r="AF183" s="309"/>
      <c r="AG183" s="7"/>
      <c r="AH183" s="72" t="s">
        <v>265</v>
      </c>
      <c r="AI183" s="7"/>
      <c r="AJ183" s="7"/>
      <c r="AK183" s="7"/>
      <c r="AL183" s="7">
        <v>4359</v>
      </c>
      <c r="AM183" s="255">
        <v>66998</v>
      </c>
      <c r="AN183" s="258">
        <v>27</v>
      </c>
      <c r="AO183" s="306">
        <v>0</v>
      </c>
      <c r="AP183" s="306" t="str">
        <f t="shared" si="35"/>
        <v>RB</v>
      </c>
      <c r="AQ183" s="306"/>
      <c r="AR183" s="306"/>
      <c r="AS183" s="306"/>
      <c r="AT183" s="306"/>
      <c r="AU183" s="72" t="s">
        <v>1129</v>
      </c>
      <c r="AV183" s="310" t="s">
        <v>2233</v>
      </c>
      <c r="AW183" s="304" t="s">
        <v>2327</v>
      </c>
      <c r="AX183" s="311">
        <v>45745</v>
      </c>
      <c r="AY183" s="72">
        <v>36</v>
      </c>
      <c r="AZ183" s="72" t="s">
        <v>2057</v>
      </c>
      <c r="BA183" s="7" t="s">
        <v>3512</v>
      </c>
      <c r="BB183" s="7"/>
      <c r="BC183" s="7"/>
      <c r="BD183" s="72"/>
      <c r="BE183" s="72"/>
      <c r="BF183" s="72"/>
      <c r="BG183" s="183"/>
      <c r="BH183" s="72"/>
      <c r="BI183" s="72"/>
      <c r="BJ183" s="72"/>
      <c r="BK183" s="72"/>
      <c r="BL183" s="72"/>
      <c r="BM183" s="72"/>
      <c r="BN183" s="72"/>
      <c r="BO183" s="72"/>
      <c r="BP183" s="72"/>
      <c r="BQ183" s="72"/>
      <c r="BR183" s="72"/>
      <c r="BS183" s="72"/>
      <c r="BT183" s="72"/>
      <c r="BU183" s="72"/>
      <c r="BV183" s="72"/>
      <c r="BW183" s="72"/>
      <c r="BX183" s="72"/>
      <c r="BY183" s="72"/>
      <c r="BZ183" s="72"/>
      <c r="CA183" s="72"/>
      <c r="CB183" s="72"/>
      <c r="CC183" s="72"/>
      <c r="CD183" s="72"/>
      <c r="CE183" s="72"/>
      <c r="CF183" s="72"/>
      <c r="CG183" s="72"/>
      <c r="CH183" s="72"/>
      <c r="CI183" s="72"/>
      <c r="CJ183" s="72">
        <v>1</v>
      </c>
      <c r="CK183" s="72"/>
      <c r="CL183" s="72"/>
      <c r="CM183" s="72"/>
      <c r="CN183" s="72"/>
      <c r="CO183" s="72"/>
      <c r="CP183" s="72"/>
      <c r="CQ183" s="72"/>
      <c r="CR183" s="72"/>
      <c r="CS183" s="72"/>
      <c r="CT183" s="72"/>
      <c r="CU183" s="72"/>
      <c r="CV183" s="72"/>
      <c r="CW183" s="72"/>
      <c r="CX183" s="72"/>
      <c r="CY183" s="72"/>
      <c r="CZ183" s="72"/>
      <c r="DA183" s="72"/>
      <c r="DB183" s="72"/>
      <c r="DC183" s="72"/>
      <c r="DD183" s="72"/>
      <c r="DE183" s="72"/>
      <c r="DF183" s="72"/>
      <c r="DG183" s="72"/>
      <c r="DH183" s="72"/>
      <c r="DI183" s="72"/>
      <c r="DJ183" s="72"/>
      <c r="DK183" s="72"/>
      <c r="DL183" s="72"/>
      <c r="DM183" s="72"/>
      <c r="DN183" s="72"/>
      <c r="DO183" s="72"/>
      <c r="DP183" s="72"/>
      <c r="DQ183" s="72"/>
      <c r="DR183" s="72"/>
      <c r="DS183" s="72"/>
      <c r="DT183" s="72"/>
      <c r="DU183" s="72"/>
      <c r="DV183" s="72"/>
      <c r="DW183" s="72"/>
      <c r="DX183" s="72"/>
      <c r="DY183" s="72"/>
      <c r="DZ183" s="72"/>
      <c r="EA183" s="72"/>
      <c r="EB183" s="72"/>
      <c r="EC183" s="72"/>
      <c r="ED183" s="72"/>
      <c r="EE183" s="72"/>
      <c r="EF183" s="72"/>
      <c r="EG183" s="72"/>
      <c r="EH183" s="72"/>
      <c r="EI183" s="72"/>
      <c r="EJ183" s="72"/>
      <c r="EK183" s="72"/>
      <c r="EL183" s="72"/>
      <c r="EM183" s="72"/>
      <c r="EN183" s="72"/>
      <c r="EO183" s="72"/>
      <c r="EP183" s="72"/>
      <c r="EQ183" s="72"/>
      <c r="ER183" s="312">
        <f t="shared" si="36"/>
        <v>1</v>
      </c>
      <c r="ES183" s="72">
        <f t="shared" si="37"/>
        <v>1</v>
      </c>
      <c r="ET183" s="72" t="s">
        <v>1113</v>
      </c>
      <c r="EU183" s="7" t="s">
        <v>2525</v>
      </c>
      <c r="EV183" s="7" t="s">
        <v>1110</v>
      </c>
      <c r="EW183" s="7" t="s">
        <v>1848</v>
      </c>
      <c r="EX183" s="183" t="s">
        <v>3576</v>
      </c>
      <c r="EY183" s="313">
        <v>46185</v>
      </c>
      <c r="EZ183" s="313"/>
      <c r="FA183" s="183"/>
      <c r="FB183" s="313"/>
      <c r="FC183" s="7"/>
      <c r="FD183" s="7" t="s">
        <v>3195</v>
      </c>
      <c r="FE183" s="7">
        <f t="shared" si="38"/>
        <v>3459</v>
      </c>
      <c r="FF183" s="72">
        <f t="shared" si="39"/>
        <v>6980</v>
      </c>
      <c r="FG183" t="s">
        <v>3515</v>
      </c>
    </row>
    <row r="184" spans="1:163" ht="17.25">
      <c r="A184" s="72">
        <v>466129754</v>
      </c>
      <c r="B184" s="304" t="s">
        <v>1520</v>
      </c>
      <c r="C184" s="72"/>
      <c r="D184" s="72"/>
      <c r="E184" s="72"/>
      <c r="F184" s="72"/>
      <c r="G184" s="306"/>
      <c r="H184" s="306"/>
      <c r="I184" s="72">
        <v>3348</v>
      </c>
      <c r="J184" s="72">
        <v>3348</v>
      </c>
      <c r="K184" s="258">
        <f t="shared" si="44"/>
        <v>3414</v>
      </c>
      <c r="L184" s="258">
        <f t="shared" si="30"/>
        <v>6822</v>
      </c>
      <c r="M184" s="307">
        <v>1</v>
      </c>
      <c r="N184" s="72" t="s">
        <v>1231</v>
      </c>
      <c r="O184" s="72" t="s">
        <v>1232</v>
      </c>
      <c r="P184" s="72" t="s">
        <v>34</v>
      </c>
      <c r="Q184" s="255">
        <v>66990</v>
      </c>
      <c r="R184" s="66">
        <v>66</v>
      </c>
      <c r="S184" s="66">
        <f t="shared" si="43"/>
        <v>0</v>
      </c>
      <c r="T184" s="66">
        <v>4013</v>
      </c>
      <c r="U184" s="4" t="s">
        <v>1129</v>
      </c>
      <c r="V184" s="5">
        <f t="shared" si="31"/>
        <v>2.8889991415027898E-2</v>
      </c>
      <c r="W184" s="5">
        <f t="shared" si="32"/>
        <v>3.6659039238881759E-3</v>
      </c>
      <c r="X184" s="5" t="str">
        <f t="shared" si="33"/>
        <v>FLOW</v>
      </c>
      <c r="Y184" s="72" t="str">
        <f t="shared" si="34"/>
        <v>BPTP</v>
      </c>
      <c r="Z184" s="72" t="s">
        <v>1129</v>
      </c>
      <c r="AA184" s="72" t="s">
        <v>1325</v>
      </c>
      <c r="AB184" s="304" t="s">
        <v>3504</v>
      </c>
      <c r="AC184" s="72">
        <v>26</v>
      </c>
      <c r="AD184" s="72" t="s">
        <v>3019</v>
      </c>
      <c r="AE184" s="308"/>
      <c r="AF184" s="309" t="s">
        <v>1129</v>
      </c>
      <c r="AG184" s="7" t="s">
        <v>1129</v>
      </c>
      <c r="AH184" s="72" t="s">
        <v>626</v>
      </c>
      <c r="AI184" s="7" t="s">
        <v>1129</v>
      </c>
      <c r="AJ184" s="7" t="s">
        <v>1129</v>
      </c>
      <c r="AK184" s="7" t="s">
        <v>1129</v>
      </c>
      <c r="AL184" s="7">
        <v>7427</v>
      </c>
      <c r="AM184" s="255">
        <v>66990</v>
      </c>
      <c r="AN184" s="258">
        <v>27</v>
      </c>
      <c r="AO184" s="306">
        <v>43</v>
      </c>
      <c r="AP184" s="306" t="str">
        <f t="shared" si="35"/>
        <v>FLOW</v>
      </c>
      <c r="AQ184" s="306"/>
      <c r="AR184" s="306"/>
      <c r="AS184" s="306"/>
      <c r="AT184" s="306"/>
      <c r="AU184" s="72" t="s">
        <v>1793</v>
      </c>
      <c r="AV184" s="310" t="s">
        <v>1633</v>
      </c>
      <c r="AW184" s="304" t="s">
        <v>24</v>
      </c>
      <c r="AX184" s="311">
        <v>45792</v>
      </c>
      <c r="AY184" s="72">
        <v>36</v>
      </c>
      <c r="AZ184" s="72" t="s">
        <v>1742</v>
      </c>
      <c r="BA184" s="7" t="s">
        <v>3512</v>
      </c>
      <c r="BB184" s="7"/>
      <c r="BC184" s="7"/>
      <c r="BD184" s="72"/>
      <c r="BE184" s="72"/>
      <c r="BF184" s="72"/>
      <c r="BG184" s="183"/>
      <c r="BH184" s="72"/>
      <c r="BI184" s="72">
        <v>1</v>
      </c>
      <c r="BJ184" s="72"/>
      <c r="BK184" s="72"/>
      <c r="BL184" s="72"/>
      <c r="BM184" s="72"/>
      <c r="BN184" s="72"/>
      <c r="BO184" s="72"/>
      <c r="BP184" s="72"/>
      <c r="BQ184" s="72"/>
      <c r="BR184" s="72"/>
      <c r="BS184" s="72"/>
      <c r="BT184" s="72"/>
      <c r="BU184" s="72"/>
      <c r="BV184" s="72"/>
      <c r="BW184" s="72"/>
      <c r="BX184" s="72"/>
      <c r="BY184" s="72"/>
      <c r="BZ184" s="72"/>
      <c r="CA184" s="72"/>
      <c r="CB184" s="72"/>
      <c r="CC184" s="72"/>
      <c r="CD184" s="72"/>
      <c r="CE184" s="72"/>
      <c r="CF184" s="72"/>
      <c r="CG184" s="72"/>
      <c r="CH184" s="72"/>
      <c r="CI184" s="72"/>
      <c r="CJ184" s="72"/>
      <c r="CK184" s="72"/>
      <c r="CL184" s="72"/>
      <c r="CM184" s="72"/>
      <c r="CN184" s="72"/>
      <c r="CO184" s="72"/>
      <c r="CP184" s="72"/>
      <c r="CQ184" s="72"/>
      <c r="CR184" s="72"/>
      <c r="CS184" s="72"/>
      <c r="CT184" s="72"/>
      <c r="CU184" s="72"/>
      <c r="CV184" s="72"/>
      <c r="CW184" s="72"/>
      <c r="CX184" s="72"/>
      <c r="CY184" s="72"/>
      <c r="CZ184" s="72"/>
      <c r="DA184" s="72"/>
      <c r="DB184" s="72"/>
      <c r="DC184" s="72"/>
      <c r="DD184" s="72"/>
      <c r="DE184" s="72"/>
      <c r="DF184" s="72"/>
      <c r="DG184" s="72"/>
      <c r="DH184" s="72"/>
      <c r="DI184" s="72"/>
      <c r="DJ184" s="72"/>
      <c r="DK184" s="72"/>
      <c r="DL184" s="72"/>
      <c r="DM184" s="72"/>
      <c r="DN184" s="72"/>
      <c r="DO184" s="72"/>
      <c r="DP184" s="72"/>
      <c r="DQ184" s="72"/>
      <c r="DR184" s="72"/>
      <c r="DS184" s="72"/>
      <c r="DT184" s="72"/>
      <c r="DU184" s="72"/>
      <c r="DV184" s="72"/>
      <c r="DW184" s="72"/>
      <c r="DX184" s="72"/>
      <c r="DY184" s="72"/>
      <c r="DZ184" s="72"/>
      <c r="EA184" s="72"/>
      <c r="EB184" s="72"/>
      <c r="EC184" s="72"/>
      <c r="ED184" s="72"/>
      <c r="EE184" s="72"/>
      <c r="EF184" s="72"/>
      <c r="EG184" s="72"/>
      <c r="EH184" s="72"/>
      <c r="EI184" s="72"/>
      <c r="EJ184" s="72"/>
      <c r="EK184" s="72"/>
      <c r="EL184" s="72"/>
      <c r="EM184" s="72"/>
      <c r="EN184" s="72"/>
      <c r="EO184" s="72"/>
      <c r="EP184" s="72"/>
      <c r="EQ184" s="72"/>
      <c r="ER184" s="312">
        <f t="shared" si="36"/>
        <v>1</v>
      </c>
      <c r="ES184" s="72">
        <f t="shared" si="37"/>
        <v>1</v>
      </c>
      <c r="ET184" s="72" t="s">
        <v>1115</v>
      </c>
      <c r="EU184" s="7" t="s">
        <v>2526</v>
      </c>
      <c r="EV184" s="7" t="s">
        <v>1110</v>
      </c>
      <c r="EW184" s="7" t="s">
        <v>1806</v>
      </c>
      <c r="EX184" s="183" t="s">
        <v>1815</v>
      </c>
      <c r="EY184" s="313">
        <v>46193</v>
      </c>
      <c r="EZ184" s="313"/>
      <c r="FA184" s="183"/>
      <c r="FB184" s="313"/>
      <c r="FC184" s="7"/>
      <c r="FD184" s="7" t="s">
        <v>3196</v>
      </c>
      <c r="FE184" s="7">
        <f t="shared" si="38"/>
        <v>3414</v>
      </c>
      <c r="FF184" s="72">
        <f t="shared" si="39"/>
        <v>6822</v>
      </c>
      <c r="FG184" t="s">
        <v>3515</v>
      </c>
    </row>
    <row r="185" spans="1:163" ht="17.25">
      <c r="A185" s="314">
        <v>457889140</v>
      </c>
      <c r="B185" s="304" t="s">
        <v>1521</v>
      </c>
      <c r="C185" s="72" t="s">
        <v>1775</v>
      </c>
      <c r="D185" s="72" t="s">
        <v>2348</v>
      </c>
      <c r="E185" s="72">
        <f>5290+103</f>
        <v>5393</v>
      </c>
      <c r="F185" s="72"/>
      <c r="G185" s="306"/>
      <c r="H185" s="306"/>
      <c r="I185" s="72">
        <v>5290</v>
      </c>
      <c r="J185" s="72">
        <v>10310.57</v>
      </c>
      <c r="K185" s="258">
        <f t="shared" si="44"/>
        <v>5374.57</v>
      </c>
      <c r="L185" s="258">
        <f t="shared" si="30"/>
        <v>10566.57</v>
      </c>
      <c r="M185" s="315">
        <v>2</v>
      </c>
      <c r="N185" s="72" t="s">
        <v>1280</v>
      </c>
      <c r="O185" s="72" t="s">
        <v>1281</v>
      </c>
      <c r="P185" s="72" t="s">
        <v>97</v>
      </c>
      <c r="Q185" s="255">
        <v>66849</v>
      </c>
      <c r="R185" s="66">
        <v>354</v>
      </c>
      <c r="S185" s="66">
        <f t="shared" si="43"/>
        <v>0</v>
      </c>
      <c r="T185" s="66">
        <v>3600</v>
      </c>
      <c r="U185" s="4" t="s">
        <v>1129</v>
      </c>
      <c r="V185" s="5">
        <f t="shared" si="31"/>
        <v>0.46683234050541</v>
      </c>
      <c r="W185" s="5">
        <f t="shared" si="32"/>
        <v>1.4801129524855178E-2</v>
      </c>
      <c r="X185" s="5" t="str">
        <f t="shared" si="33"/>
        <v>STABLE</v>
      </c>
      <c r="Y185" s="72" t="str">
        <f t="shared" si="34"/>
        <v>PAID</v>
      </c>
      <c r="Z185" s="72" t="s">
        <v>1129</v>
      </c>
      <c r="AA185" s="72" t="s">
        <v>1281</v>
      </c>
      <c r="AB185" s="304"/>
      <c r="AC185" s="72"/>
      <c r="AD185" s="72"/>
      <c r="AE185" s="308"/>
      <c r="AF185" s="309" t="s">
        <v>1129</v>
      </c>
      <c r="AG185" s="7" t="s">
        <v>1129</v>
      </c>
      <c r="AH185" s="72" t="s">
        <v>1758</v>
      </c>
      <c r="AI185" s="7" t="s">
        <v>1129</v>
      </c>
      <c r="AJ185" s="7" t="s">
        <v>1129</v>
      </c>
      <c r="AK185" s="7" t="s">
        <v>1129</v>
      </c>
      <c r="AL185" s="7">
        <v>14264.57</v>
      </c>
      <c r="AM185" s="255">
        <v>66849</v>
      </c>
      <c r="AN185" s="258">
        <v>57</v>
      </c>
      <c r="AO185" s="306">
        <v>43</v>
      </c>
      <c r="AP185" s="306" t="str">
        <f t="shared" si="35"/>
        <v>STABLE</v>
      </c>
      <c r="AQ185" s="306"/>
      <c r="AR185" s="306"/>
      <c r="AS185" s="306"/>
      <c r="AT185" s="306"/>
      <c r="AU185" s="72" t="s">
        <v>1793</v>
      </c>
      <c r="AV185" s="310" t="s">
        <v>1634</v>
      </c>
      <c r="AW185" s="304" t="s">
        <v>74</v>
      </c>
      <c r="AX185" s="311">
        <v>45044</v>
      </c>
      <c r="AY185" s="72">
        <v>48</v>
      </c>
      <c r="AZ185" s="72" t="s">
        <v>1742</v>
      </c>
      <c r="BA185" s="7" t="s">
        <v>3513</v>
      </c>
      <c r="BB185" s="7"/>
      <c r="BC185" s="7"/>
      <c r="BD185" s="72"/>
      <c r="BE185" s="72"/>
      <c r="BF185" s="72"/>
      <c r="BG185" s="183"/>
      <c r="BH185" s="72"/>
      <c r="BI185" s="72"/>
      <c r="BJ185" s="72"/>
      <c r="BK185" s="72"/>
      <c r="BL185" s="72"/>
      <c r="BM185" s="72"/>
      <c r="BN185" s="72"/>
      <c r="BO185" s="72"/>
      <c r="BP185" s="72"/>
      <c r="BQ185" s="72"/>
      <c r="BR185" s="72"/>
      <c r="BS185" s="72"/>
      <c r="BT185" s="72"/>
      <c r="BU185" s="72"/>
      <c r="BV185" s="72"/>
      <c r="BW185" s="72"/>
      <c r="BX185" s="72">
        <v>1</v>
      </c>
      <c r="BY185" s="72"/>
      <c r="BZ185" s="72"/>
      <c r="CA185" s="72"/>
      <c r="CB185" s="72"/>
      <c r="CC185" s="72"/>
      <c r="CD185" s="72"/>
      <c r="CE185" s="72"/>
      <c r="CF185" s="72"/>
      <c r="CG185" s="72"/>
      <c r="CH185" s="72"/>
      <c r="CI185" s="72"/>
      <c r="CJ185" s="72"/>
      <c r="CK185" s="72"/>
      <c r="CL185" s="72"/>
      <c r="CM185" s="72"/>
      <c r="CN185" s="72"/>
      <c r="CO185" s="72"/>
      <c r="CP185" s="72"/>
      <c r="CQ185" s="72"/>
      <c r="CR185" s="72"/>
      <c r="CS185" s="72"/>
      <c r="CT185" s="72"/>
      <c r="CU185" s="72"/>
      <c r="CV185" s="72"/>
      <c r="CW185" s="72"/>
      <c r="CX185" s="72"/>
      <c r="CY185" s="72"/>
      <c r="CZ185" s="72"/>
      <c r="DA185" s="72"/>
      <c r="DB185" s="72"/>
      <c r="DC185" s="72"/>
      <c r="DD185" s="72"/>
      <c r="DE185" s="72"/>
      <c r="DF185" s="72"/>
      <c r="DG185" s="72"/>
      <c r="DH185" s="72"/>
      <c r="DI185" s="72"/>
      <c r="DJ185" s="72"/>
      <c r="DK185" s="72"/>
      <c r="DL185" s="72"/>
      <c r="DM185" s="72"/>
      <c r="DN185" s="72"/>
      <c r="DO185" s="72"/>
      <c r="DP185" s="72"/>
      <c r="DQ185" s="72"/>
      <c r="DR185" s="72"/>
      <c r="DS185" s="72"/>
      <c r="DT185" s="72"/>
      <c r="DU185" s="72"/>
      <c r="DV185" s="72"/>
      <c r="DW185" s="72"/>
      <c r="DX185" s="72"/>
      <c r="DY185" s="72"/>
      <c r="DZ185" s="72"/>
      <c r="EA185" s="72"/>
      <c r="EB185" s="72"/>
      <c r="EC185" s="72"/>
      <c r="ED185" s="72"/>
      <c r="EE185" s="72"/>
      <c r="EF185" s="72"/>
      <c r="EG185" s="72"/>
      <c r="EH185" s="72"/>
      <c r="EI185" s="72"/>
      <c r="EJ185" s="72"/>
      <c r="EK185" s="72"/>
      <c r="EL185" s="72"/>
      <c r="EM185" s="72"/>
      <c r="EN185" s="72"/>
      <c r="EO185" s="72"/>
      <c r="EP185" s="72"/>
      <c r="EQ185" s="72"/>
      <c r="ER185" s="312">
        <f t="shared" si="36"/>
        <v>1</v>
      </c>
      <c r="ES185" s="72">
        <f t="shared" si="37"/>
        <v>1</v>
      </c>
      <c r="ET185" s="72" t="s">
        <v>1120</v>
      </c>
      <c r="EU185" s="7" t="s">
        <v>2527</v>
      </c>
      <c r="EV185" s="7" t="s">
        <v>1110</v>
      </c>
      <c r="EW185" s="7" t="s">
        <v>1829</v>
      </c>
      <c r="EX185" s="183" t="s">
        <v>1897</v>
      </c>
      <c r="EY185" s="313">
        <v>46181</v>
      </c>
      <c r="EZ185" s="313"/>
      <c r="FA185" s="183"/>
      <c r="FB185" s="313"/>
      <c r="FC185" s="7"/>
      <c r="FD185" s="7" t="s">
        <v>3197</v>
      </c>
      <c r="FE185" s="7">
        <f t="shared" si="38"/>
        <v>5374.57</v>
      </c>
      <c r="FF185" s="72">
        <f t="shared" si="39"/>
        <v>15959.57</v>
      </c>
      <c r="FG185" t="s">
        <v>3515</v>
      </c>
    </row>
    <row r="186" spans="1:163" ht="17.25">
      <c r="A186" s="72">
        <v>460269294</v>
      </c>
      <c r="B186" s="304" t="s">
        <v>2136</v>
      </c>
      <c r="C186" s="72" t="s">
        <v>1775</v>
      </c>
      <c r="D186" s="72" t="s">
        <v>3016</v>
      </c>
      <c r="E186" s="72">
        <v>4100</v>
      </c>
      <c r="F186" s="72"/>
      <c r="G186" s="306"/>
      <c r="H186" s="306"/>
      <c r="I186" s="72">
        <v>4047</v>
      </c>
      <c r="J186" s="72">
        <v>3939</v>
      </c>
      <c r="K186" s="258">
        <f t="shared" si="44"/>
        <v>3998</v>
      </c>
      <c r="L186" s="258">
        <f t="shared" si="30"/>
        <v>3958</v>
      </c>
      <c r="M186" s="307">
        <v>1</v>
      </c>
      <c r="N186" s="72" t="s">
        <v>1280</v>
      </c>
      <c r="O186" s="72" t="s">
        <v>1281</v>
      </c>
      <c r="P186" s="72" t="s">
        <v>324</v>
      </c>
      <c r="Q186" s="255">
        <v>66730</v>
      </c>
      <c r="R186" s="66">
        <v>59</v>
      </c>
      <c r="S186" s="66">
        <f t="shared" si="43"/>
        <v>0</v>
      </c>
      <c r="T186" s="66">
        <v>5326</v>
      </c>
      <c r="U186" s="4" t="s">
        <v>1129</v>
      </c>
      <c r="V186" s="5">
        <f t="shared" si="31"/>
        <v>0.11201308906433821</v>
      </c>
      <c r="W186" s="5">
        <f t="shared" si="32"/>
        <v>3.6516759044791457E-3</v>
      </c>
      <c r="X186" s="5" t="str">
        <f t="shared" si="33"/>
        <v>STABLE</v>
      </c>
      <c r="Y186" s="72" t="str">
        <f t="shared" si="34"/>
        <v>PAID</v>
      </c>
      <c r="Z186" s="72" t="s">
        <v>1129</v>
      </c>
      <c r="AA186" s="72" t="s">
        <v>1281</v>
      </c>
      <c r="AB186" s="304" t="s">
        <v>3024</v>
      </c>
      <c r="AC186" s="72"/>
      <c r="AD186" s="72" t="s">
        <v>3022</v>
      </c>
      <c r="AE186" s="308"/>
      <c r="AF186" s="309"/>
      <c r="AG186" s="7"/>
      <c r="AH186" s="72" t="s">
        <v>707</v>
      </c>
      <c r="AI186" s="7"/>
      <c r="AJ186" s="7"/>
      <c r="AK186" s="7"/>
      <c r="AL186" s="7">
        <v>9324</v>
      </c>
      <c r="AM186" s="255">
        <v>66730</v>
      </c>
      <c r="AN186" s="258">
        <v>27</v>
      </c>
      <c r="AO186" s="306">
        <v>12</v>
      </c>
      <c r="AP186" s="306" t="str">
        <f t="shared" si="35"/>
        <v>STABLE</v>
      </c>
      <c r="AQ186" s="306"/>
      <c r="AR186" s="306"/>
      <c r="AS186" s="306"/>
      <c r="AT186" s="306"/>
      <c r="AU186" s="72" t="s">
        <v>1129</v>
      </c>
      <c r="AV186" s="310" t="s">
        <v>2280</v>
      </c>
      <c r="AW186" s="304" t="s">
        <v>2337</v>
      </c>
      <c r="AX186" s="311">
        <v>45222</v>
      </c>
      <c r="AY186" s="72">
        <v>48</v>
      </c>
      <c r="AZ186" s="72" t="s">
        <v>2057</v>
      </c>
      <c r="BA186" s="7" t="s">
        <v>3512</v>
      </c>
      <c r="BB186" s="7"/>
      <c r="BC186" s="7"/>
      <c r="BD186" s="72"/>
      <c r="BE186" s="72"/>
      <c r="BF186" s="72"/>
      <c r="BG186" s="183"/>
      <c r="BH186" s="72"/>
      <c r="BI186" s="72"/>
      <c r="BJ186" s="72"/>
      <c r="BK186" s="72"/>
      <c r="BL186" s="72"/>
      <c r="BM186" s="72"/>
      <c r="BN186" s="72"/>
      <c r="BO186" s="72"/>
      <c r="BP186" s="72"/>
      <c r="BQ186" s="72"/>
      <c r="BR186" s="72"/>
      <c r="BS186" s="72"/>
      <c r="BT186" s="72"/>
      <c r="BU186" s="72"/>
      <c r="BV186" s="72"/>
      <c r="BW186" s="72"/>
      <c r="BX186" s="72"/>
      <c r="BY186" s="72"/>
      <c r="BZ186" s="72"/>
      <c r="CA186" s="72"/>
      <c r="CB186" s="72"/>
      <c r="CC186" s="72"/>
      <c r="CD186" s="72"/>
      <c r="CE186" s="72"/>
      <c r="CF186" s="72"/>
      <c r="CG186" s="72">
        <v>1</v>
      </c>
      <c r="CH186" s="72"/>
      <c r="CI186" s="72"/>
      <c r="CJ186" s="72">
        <v>1</v>
      </c>
      <c r="CK186" s="72"/>
      <c r="CL186" s="72"/>
      <c r="CM186" s="72"/>
      <c r="CN186" s="72"/>
      <c r="CO186" s="72"/>
      <c r="CP186" s="72"/>
      <c r="CQ186" s="72"/>
      <c r="CR186" s="72"/>
      <c r="CS186" s="72"/>
      <c r="CT186" s="72"/>
      <c r="CU186" s="72"/>
      <c r="CV186" s="72"/>
      <c r="CW186" s="72"/>
      <c r="CX186" s="72"/>
      <c r="CY186" s="72">
        <v>1</v>
      </c>
      <c r="CZ186" s="72"/>
      <c r="DA186" s="72"/>
      <c r="DB186" s="72"/>
      <c r="DC186" s="72"/>
      <c r="DD186" s="72"/>
      <c r="DE186" s="72"/>
      <c r="DF186" s="72"/>
      <c r="DG186" s="72"/>
      <c r="DH186" s="72"/>
      <c r="DI186" s="72"/>
      <c r="DJ186" s="72"/>
      <c r="DK186" s="72"/>
      <c r="DL186" s="72"/>
      <c r="DM186" s="72"/>
      <c r="DN186" s="72"/>
      <c r="DO186" s="72"/>
      <c r="DP186" s="72"/>
      <c r="DQ186" s="72"/>
      <c r="DR186" s="72"/>
      <c r="DS186" s="72"/>
      <c r="DT186" s="72"/>
      <c r="DU186" s="72"/>
      <c r="DV186" s="72"/>
      <c r="DW186" s="72"/>
      <c r="DX186" s="72"/>
      <c r="DY186" s="72"/>
      <c r="DZ186" s="72"/>
      <c r="EA186" s="72"/>
      <c r="EB186" s="72"/>
      <c r="EC186" s="72"/>
      <c r="ED186" s="72"/>
      <c r="EE186" s="72"/>
      <c r="EF186" s="72"/>
      <c r="EG186" s="72"/>
      <c r="EH186" s="72"/>
      <c r="EI186" s="72"/>
      <c r="EJ186" s="72"/>
      <c r="EK186" s="72"/>
      <c r="EL186" s="72"/>
      <c r="EM186" s="72"/>
      <c r="EN186" s="72"/>
      <c r="EO186" s="72"/>
      <c r="EP186" s="72"/>
      <c r="EQ186" s="72"/>
      <c r="ER186" s="312">
        <f t="shared" si="36"/>
        <v>3</v>
      </c>
      <c r="ES186" s="72">
        <f t="shared" si="37"/>
        <v>1</v>
      </c>
      <c r="ET186" s="72" t="s">
        <v>1127</v>
      </c>
      <c r="EU186" s="7" t="s">
        <v>2528</v>
      </c>
      <c r="EV186" s="7" t="s">
        <v>1110</v>
      </c>
      <c r="EW186" s="7" t="s">
        <v>1808</v>
      </c>
      <c r="EX186" s="183" t="s">
        <v>3577</v>
      </c>
      <c r="EY186" s="313">
        <v>46190</v>
      </c>
      <c r="EZ186" s="313"/>
      <c r="FA186" s="183"/>
      <c r="FB186" s="313"/>
      <c r="FC186" s="7"/>
      <c r="FD186" s="7" t="s">
        <v>3088</v>
      </c>
      <c r="FE186" s="7">
        <f t="shared" si="38"/>
        <v>3998</v>
      </c>
      <c r="FF186" s="72">
        <f t="shared" si="39"/>
        <v>8058</v>
      </c>
      <c r="FG186" t="s">
        <v>3515</v>
      </c>
    </row>
    <row r="187" spans="1:163" ht="17.25">
      <c r="A187" s="72">
        <v>457622833</v>
      </c>
      <c r="B187" s="304" t="s">
        <v>703</v>
      </c>
      <c r="C187" s="72" t="s">
        <v>1775</v>
      </c>
      <c r="D187" s="72" t="s">
        <v>3613</v>
      </c>
      <c r="E187" s="72">
        <f>2000+2000+2197</f>
        <v>6197</v>
      </c>
      <c r="F187" s="72"/>
      <c r="G187" s="306"/>
      <c r="H187" s="306"/>
      <c r="I187" s="72">
        <v>6063</v>
      </c>
      <c r="J187" s="72">
        <v>5910</v>
      </c>
      <c r="K187" s="258">
        <f t="shared" si="44"/>
        <v>6040</v>
      </c>
      <c r="L187" s="258">
        <f t="shared" si="30"/>
        <v>5999</v>
      </c>
      <c r="M187" s="307">
        <v>1</v>
      </c>
      <c r="N187" s="72" t="s">
        <v>1280</v>
      </c>
      <c r="O187" s="72" t="s">
        <v>1281</v>
      </c>
      <c r="P187" s="72" t="s">
        <v>324</v>
      </c>
      <c r="Q187" s="255">
        <v>66645.679999999993</v>
      </c>
      <c r="R187" s="66">
        <v>130</v>
      </c>
      <c r="S187" s="66">
        <f t="shared" si="43"/>
        <v>0</v>
      </c>
      <c r="T187" s="66">
        <v>5351</v>
      </c>
      <c r="U187" s="4" t="s">
        <v>1463</v>
      </c>
      <c r="V187" s="5">
        <f t="shared" si="31"/>
        <v>0.11187154937199735</v>
      </c>
      <c r="W187" s="5">
        <f t="shared" si="32"/>
        <v>3.6470616483384936E-3</v>
      </c>
      <c r="X187" s="5" t="s">
        <v>1280</v>
      </c>
      <c r="Y187" s="72" t="str">
        <f t="shared" si="34"/>
        <v>PAID</v>
      </c>
      <c r="Z187" s="72" t="s">
        <v>1329</v>
      </c>
      <c r="AA187" s="72" t="s">
        <v>1329</v>
      </c>
      <c r="AB187" s="304"/>
      <c r="AC187" s="72">
        <v>20</v>
      </c>
      <c r="AD187" s="72" t="s">
        <v>3019</v>
      </c>
      <c r="AE187" s="308"/>
      <c r="AF187" s="309" t="s">
        <v>1129</v>
      </c>
      <c r="AG187" s="7" t="s">
        <v>1129</v>
      </c>
      <c r="AH187" s="72" t="s">
        <v>697</v>
      </c>
      <c r="AI187" s="7" t="s">
        <v>1129</v>
      </c>
      <c r="AJ187" s="7" t="s">
        <v>1129</v>
      </c>
      <c r="AK187" s="7" t="s">
        <v>1129</v>
      </c>
      <c r="AL187" s="7">
        <v>11391</v>
      </c>
      <c r="AM187" s="255">
        <v>66645.679999999993</v>
      </c>
      <c r="AN187" s="258">
        <v>27</v>
      </c>
      <c r="AO187" s="306">
        <v>43</v>
      </c>
      <c r="AP187" s="306" t="str">
        <f t="shared" si="35"/>
        <v>FLOW</v>
      </c>
      <c r="AQ187" s="306"/>
      <c r="AR187" s="306"/>
      <c r="AS187" s="306"/>
      <c r="AT187" s="306"/>
      <c r="AU187" s="72" t="s">
        <v>1793</v>
      </c>
      <c r="AV187" s="310" t="s">
        <v>704</v>
      </c>
      <c r="AW187" s="304" t="s">
        <v>138</v>
      </c>
      <c r="AX187" s="311">
        <v>45027</v>
      </c>
      <c r="AY187" s="72">
        <v>48</v>
      </c>
      <c r="AZ187" s="72" t="s">
        <v>1742</v>
      </c>
      <c r="BA187" s="7" t="s">
        <v>3512</v>
      </c>
      <c r="BB187" s="7"/>
      <c r="BC187" s="7"/>
      <c r="BD187" s="72"/>
      <c r="BE187" s="72"/>
      <c r="BF187" s="72"/>
      <c r="BG187" s="183"/>
      <c r="BH187" s="72"/>
      <c r="BI187" s="72"/>
      <c r="BJ187" s="72"/>
      <c r="BK187" s="72"/>
      <c r="BL187" s="72"/>
      <c r="BM187" s="72"/>
      <c r="BN187" s="72"/>
      <c r="BO187" s="72"/>
      <c r="BP187" s="72"/>
      <c r="BQ187" s="72"/>
      <c r="BR187" s="72">
        <v>1</v>
      </c>
      <c r="BS187" s="72"/>
      <c r="BT187" s="72"/>
      <c r="BU187" s="72"/>
      <c r="BV187" s="72"/>
      <c r="BW187" s="72"/>
      <c r="BX187" s="72"/>
      <c r="BY187" s="72"/>
      <c r="BZ187" s="72"/>
      <c r="CA187" s="72"/>
      <c r="CB187" s="72"/>
      <c r="CC187" s="72"/>
      <c r="CD187" s="72"/>
      <c r="CE187" s="72"/>
      <c r="CF187" s="72"/>
      <c r="CG187" s="72"/>
      <c r="CH187" s="72"/>
      <c r="CI187" s="72"/>
      <c r="CJ187" s="72">
        <v>1</v>
      </c>
      <c r="CK187" s="72"/>
      <c r="CL187" s="72"/>
      <c r="CM187" s="72"/>
      <c r="CN187" s="72"/>
      <c r="CO187" s="72"/>
      <c r="CP187" s="72"/>
      <c r="CQ187" s="72"/>
      <c r="CR187" s="72"/>
      <c r="CS187" s="72">
        <v>1</v>
      </c>
      <c r="CT187" s="72"/>
      <c r="CU187" s="72"/>
      <c r="CV187" s="72"/>
      <c r="CW187" s="72"/>
      <c r="CX187" s="72"/>
      <c r="CY187" s="72"/>
      <c r="CZ187" s="72"/>
      <c r="DA187" s="72"/>
      <c r="DB187" s="72">
        <v>1</v>
      </c>
      <c r="DC187" s="72"/>
      <c r="DD187" s="72"/>
      <c r="DE187" s="72"/>
      <c r="DF187" s="72"/>
      <c r="DG187" s="72"/>
      <c r="DH187" s="72"/>
      <c r="DI187" s="72"/>
      <c r="DJ187" s="72"/>
      <c r="DK187" s="72"/>
      <c r="DL187" s="72"/>
      <c r="DM187" s="72"/>
      <c r="DN187" s="72"/>
      <c r="DO187" s="72"/>
      <c r="DP187" s="72"/>
      <c r="DQ187" s="72"/>
      <c r="DR187" s="72"/>
      <c r="DS187" s="72"/>
      <c r="DT187" s="72"/>
      <c r="DU187" s="72"/>
      <c r="DV187" s="72"/>
      <c r="DW187" s="72"/>
      <c r="DX187" s="72"/>
      <c r="DY187" s="72"/>
      <c r="DZ187" s="72"/>
      <c r="EA187" s="72"/>
      <c r="EB187" s="72"/>
      <c r="EC187" s="72"/>
      <c r="ED187" s="72"/>
      <c r="EE187" s="72"/>
      <c r="EF187" s="72"/>
      <c r="EG187" s="72"/>
      <c r="EH187" s="72"/>
      <c r="EI187" s="72"/>
      <c r="EJ187" s="72"/>
      <c r="EK187" s="72"/>
      <c r="EL187" s="72"/>
      <c r="EM187" s="72"/>
      <c r="EN187" s="72"/>
      <c r="EO187" s="72"/>
      <c r="EP187" s="72"/>
      <c r="EQ187" s="72"/>
      <c r="ER187" s="312">
        <f t="shared" si="36"/>
        <v>4</v>
      </c>
      <c r="ES187" s="72">
        <f t="shared" si="37"/>
        <v>1</v>
      </c>
      <c r="ET187" s="72" t="s">
        <v>1127</v>
      </c>
      <c r="EU187" s="7" t="s">
        <v>2529</v>
      </c>
      <c r="EV187" s="7" t="s">
        <v>1110</v>
      </c>
      <c r="EW187" s="7" t="s">
        <v>1806</v>
      </c>
      <c r="EX187" s="183" t="s">
        <v>1898</v>
      </c>
      <c r="EY187" s="313">
        <v>46188</v>
      </c>
      <c r="EZ187" s="313"/>
      <c r="FA187" s="183"/>
      <c r="FB187" s="313"/>
      <c r="FC187" s="7"/>
      <c r="FD187" s="7" t="s">
        <v>3198</v>
      </c>
      <c r="FE187" s="7">
        <f t="shared" si="38"/>
        <v>6040</v>
      </c>
      <c r="FF187" s="72">
        <f t="shared" si="39"/>
        <v>12196</v>
      </c>
      <c r="FG187" t="s">
        <v>3515</v>
      </c>
    </row>
    <row r="188" spans="1:163" ht="17.25">
      <c r="A188" s="72">
        <v>457619974</v>
      </c>
      <c r="B188" s="304" t="s">
        <v>139</v>
      </c>
      <c r="C188" s="72"/>
      <c r="D188" s="72"/>
      <c r="E188" s="72"/>
      <c r="F188" s="72"/>
      <c r="G188" s="306"/>
      <c r="H188" s="306"/>
      <c r="I188" s="72">
        <v>4706</v>
      </c>
      <c r="J188" s="72">
        <v>21954</v>
      </c>
      <c r="K188" s="258">
        <f t="shared" si="44"/>
        <v>4357</v>
      </c>
      <c r="L188" s="258">
        <f t="shared" si="30"/>
        <v>28189</v>
      </c>
      <c r="M188" s="315">
        <v>5</v>
      </c>
      <c r="N188" s="72" t="s">
        <v>1231</v>
      </c>
      <c r="O188" s="72" t="s">
        <v>1232</v>
      </c>
      <c r="P188" s="72" t="s">
        <v>113</v>
      </c>
      <c r="Q188" s="255">
        <v>66525.149999999994</v>
      </c>
      <c r="R188" s="66">
        <v>1227</v>
      </c>
      <c r="S188" s="66">
        <f t="shared" si="43"/>
        <v>0</v>
      </c>
      <c r="T188" s="66">
        <v>6300</v>
      </c>
      <c r="U188" s="4" t="s">
        <v>1231</v>
      </c>
      <c r="V188" s="5">
        <f t="shared" si="31"/>
        <v>0.7701528667508305</v>
      </c>
      <c r="W188" s="5">
        <f t="shared" si="32"/>
        <v>3.2382146217319698E-2</v>
      </c>
      <c r="X188" s="5" t="str">
        <f t="shared" si="33"/>
        <v>FLOW</v>
      </c>
      <c r="Y188" s="72" t="str">
        <f t="shared" si="34"/>
        <v>NC</v>
      </c>
      <c r="Z188" s="72" t="s">
        <v>1315</v>
      </c>
      <c r="AA188" s="72" t="s">
        <v>1315</v>
      </c>
      <c r="AB188" s="304" t="s">
        <v>3024</v>
      </c>
      <c r="AC188" s="72"/>
      <c r="AD188" s="72" t="s">
        <v>3021</v>
      </c>
      <c r="AE188" s="308"/>
      <c r="AF188" s="309" t="s">
        <v>1797</v>
      </c>
      <c r="AG188" s="7" t="s">
        <v>1129</v>
      </c>
      <c r="AH188" s="72" t="s">
        <v>112</v>
      </c>
      <c r="AI188" s="7" t="s">
        <v>1129</v>
      </c>
      <c r="AJ188" s="7" t="s">
        <v>1129</v>
      </c>
      <c r="AK188" s="7" t="s">
        <v>1129</v>
      </c>
      <c r="AL188" s="7">
        <v>29481</v>
      </c>
      <c r="AM188" s="255">
        <v>66525.149999999994</v>
      </c>
      <c r="AN188" s="258">
        <v>147</v>
      </c>
      <c r="AO188" s="306">
        <v>163</v>
      </c>
      <c r="AP188" s="306" t="str">
        <f t="shared" si="35"/>
        <v>FLOW</v>
      </c>
      <c r="AQ188" s="306"/>
      <c r="AR188" s="306"/>
      <c r="AS188" s="306"/>
      <c r="AT188" s="306"/>
      <c r="AU188" s="72" t="s">
        <v>943</v>
      </c>
      <c r="AV188" s="310" t="s">
        <v>140</v>
      </c>
      <c r="AW188" s="304" t="s">
        <v>141</v>
      </c>
      <c r="AX188" s="311">
        <v>45027</v>
      </c>
      <c r="AY188" s="72">
        <v>48</v>
      </c>
      <c r="AZ188" s="72" t="s">
        <v>1742</v>
      </c>
      <c r="BA188" s="7" t="s">
        <v>3513</v>
      </c>
      <c r="BB188" s="7"/>
      <c r="BC188" s="7"/>
      <c r="BD188" s="72"/>
      <c r="BE188" s="72"/>
      <c r="BF188" s="72"/>
      <c r="BG188" s="183"/>
      <c r="BH188" s="72"/>
      <c r="BI188" s="72"/>
      <c r="BJ188" s="72"/>
      <c r="BK188" s="72"/>
      <c r="BL188" s="72"/>
      <c r="BM188" s="72"/>
      <c r="BN188" s="72"/>
      <c r="BO188" s="72"/>
      <c r="BP188" s="72"/>
      <c r="BQ188" s="72"/>
      <c r="BR188" s="72"/>
      <c r="BS188" s="72"/>
      <c r="BT188" s="72"/>
      <c r="BU188" s="72"/>
      <c r="BV188" s="72"/>
      <c r="BW188" s="72"/>
      <c r="BX188" s="72">
        <v>1</v>
      </c>
      <c r="BY188" s="72"/>
      <c r="BZ188" s="72"/>
      <c r="CA188" s="72"/>
      <c r="CB188" s="72"/>
      <c r="CC188" s="72"/>
      <c r="CD188" s="72"/>
      <c r="CE188" s="72"/>
      <c r="CF188" s="72"/>
      <c r="CG188" s="72"/>
      <c r="CH188" s="72"/>
      <c r="CI188" s="72"/>
      <c r="CJ188" s="72"/>
      <c r="CK188" s="72"/>
      <c r="CL188" s="72"/>
      <c r="CM188" s="72"/>
      <c r="CN188" s="72"/>
      <c r="CO188" s="72"/>
      <c r="CP188" s="72"/>
      <c r="CQ188" s="72"/>
      <c r="CR188" s="72"/>
      <c r="CS188" s="72"/>
      <c r="CT188" s="72"/>
      <c r="CU188" s="72"/>
      <c r="CV188" s="72"/>
      <c r="CW188" s="72"/>
      <c r="CX188" s="72"/>
      <c r="CY188" s="72"/>
      <c r="CZ188" s="72"/>
      <c r="DA188" s="72"/>
      <c r="DB188" s="72"/>
      <c r="DC188" s="72"/>
      <c r="DD188" s="72"/>
      <c r="DE188" s="72"/>
      <c r="DF188" s="72"/>
      <c r="DG188" s="72"/>
      <c r="DH188" s="72"/>
      <c r="DI188" s="72"/>
      <c r="DJ188" s="72"/>
      <c r="DK188" s="72"/>
      <c r="DL188" s="72"/>
      <c r="DM188" s="72"/>
      <c r="DN188" s="72"/>
      <c r="DO188" s="72"/>
      <c r="DP188" s="72"/>
      <c r="DQ188" s="72"/>
      <c r="DR188" s="72"/>
      <c r="DS188" s="72"/>
      <c r="DT188" s="72"/>
      <c r="DU188" s="72"/>
      <c r="DV188" s="72"/>
      <c r="DW188" s="72"/>
      <c r="DX188" s="72"/>
      <c r="DY188" s="72"/>
      <c r="DZ188" s="72"/>
      <c r="EA188" s="72"/>
      <c r="EB188" s="72"/>
      <c r="EC188" s="72"/>
      <c r="ED188" s="72"/>
      <c r="EE188" s="72"/>
      <c r="EF188" s="72"/>
      <c r="EG188" s="72"/>
      <c r="EH188" s="72"/>
      <c r="EI188" s="72"/>
      <c r="EJ188" s="72"/>
      <c r="EK188" s="72"/>
      <c r="EL188" s="72"/>
      <c r="EM188" s="72"/>
      <c r="EN188" s="72"/>
      <c r="EO188" s="72"/>
      <c r="EP188" s="72"/>
      <c r="EQ188" s="72"/>
      <c r="ER188" s="312">
        <f t="shared" si="36"/>
        <v>1</v>
      </c>
      <c r="ES188" s="72">
        <f t="shared" si="37"/>
        <v>1</v>
      </c>
      <c r="ET188" s="72" t="s">
        <v>1121</v>
      </c>
      <c r="EU188" s="7" t="s">
        <v>2530</v>
      </c>
      <c r="EV188" s="7" t="s">
        <v>1110</v>
      </c>
      <c r="EW188" s="7" t="s">
        <v>1808</v>
      </c>
      <c r="EX188" s="183" t="s">
        <v>1899</v>
      </c>
      <c r="EY188" s="313">
        <v>46181</v>
      </c>
      <c r="EZ188" s="313"/>
      <c r="FA188" s="183"/>
      <c r="FB188" s="313"/>
      <c r="FC188" s="7"/>
      <c r="FD188" s="7" t="s">
        <v>3199</v>
      </c>
      <c r="FE188" s="7">
        <f t="shared" si="38"/>
        <v>4357</v>
      </c>
      <c r="FF188" s="72">
        <f t="shared" si="39"/>
        <v>28189</v>
      </c>
      <c r="FG188" t="s">
        <v>3515</v>
      </c>
    </row>
    <row r="189" spans="1:163" ht="17.25">
      <c r="A189" s="72">
        <v>463536873</v>
      </c>
      <c r="B189" s="304" t="s">
        <v>459</v>
      </c>
      <c r="C189" s="72" t="s">
        <v>1775</v>
      </c>
      <c r="D189" s="72" t="s">
        <v>3025</v>
      </c>
      <c r="E189" s="72">
        <v>3070</v>
      </c>
      <c r="F189" s="72"/>
      <c r="G189" s="306"/>
      <c r="H189" s="306"/>
      <c r="I189" s="72">
        <v>2988</v>
      </c>
      <c r="J189" s="72">
        <v>2987.99</v>
      </c>
      <c r="K189" s="258">
        <f t="shared" si="44"/>
        <v>3063.99</v>
      </c>
      <c r="L189" s="258">
        <f t="shared" si="30"/>
        <v>3059.99</v>
      </c>
      <c r="M189" s="307">
        <v>1</v>
      </c>
      <c r="N189" s="72" t="s">
        <v>1280</v>
      </c>
      <c r="O189" s="72" t="s">
        <v>1281</v>
      </c>
      <c r="P189" s="72" t="s">
        <v>97</v>
      </c>
      <c r="Q189" s="255">
        <v>66434</v>
      </c>
      <c r="R189" s="66">
        <v>76</v>
      </c>
      <c r="S189" s="66">
        <f t="shared" si="43"/>
        <v>0</v>
      </c>
      <c r="T189" s="66">
        <v>4050</v>
      </c>
      <c r="U189" s="4" t="s">
        <v>1486</v>
      </c>
      <c r="V189" s="5">
        <f t="shared" si="31"/>
        <v>9.7535791997560753E-2</v>
      </c>
      <c r="W189" s="5">
        <f t="shared" si="32"/>
        <v>3.6354778516134805E-3</v>
      </c>
      <c r="X189" s="5" t="str">
        <f t="shared" si="33"/>
        <v>STABLE</v>
      </c>
      <c r="Y189" s="72" t="str">
        <f t="shared" si="34"/>
        <v>PAID</v>
      </c>
      <c r="Z189" s="72" t="s">
        <v>1329</v>
      </c>
      <c r="AA189" s="72" t="s">
        <v>1281</v>
      </c>
      <c r="AB189" s="304"/>
      <c r="AC189" s="72"/>
      <c r="AD189" s="72" t="s">
        <v>3019</v>
      </c>
      <c r="AE189" s="308"/>
      <c r="AF189" s="309" t="s">
        <v>1129</v>
      </c>
      <c r="AG189" s="7" t="s">
        <v>1129</v>
      </c>
      <c r="AH189" s="72" t="s">
        <v>460</v>
      </c>
      <c r="AI189" s="7" t="s">
        <v>1129</v>
      </c>
      <c r="AJ189" s="7" t="s">
        <v>1129</v>
      </c>
      <c r="AK189" s="7" t="s">
        <v>1129</v>
      </c>
      <c r="AL189" s="7">
        <v>7113.99</v>
      </c>
      <c r="AM189" s="255">
        <v>66434</v>
      </c>
      <c r="AN189" s="258">
        <v>27</v>
      </c>
      <c r="AO189" s="306">
        <v>12</v>
      </c>
      <c r="AP189" s="306" t="str">
        <f t="shared" si="35"/>
        <v>STABLE</v>
      </c>
      <c r="AQ189" s="306"/>
      <c r="AR189" s="306"/>
      <c r="AS189" s="306"/>
      <c r="AT189" s="306"/>
      <c r="AU189" s="72" t="s">
        <v>1793</v>
      </c>
      <c r="AV189" s="310" t="s">
        <v>461</v>
      </c>
      <c r="AW189" s="304" t="s">
        <v>144</v>
      </c>
      <c r="AX189" s="311">
        <v>45495</v>
      </c>
      <c r="AY189" s="72">
        <v>48</v>
      </c>
      <c r="AZ189" s="72" t="s">
        <v>1742</v>
      </c>
      <c r="BA189" s="7" t="s">
        <v>3513</v>
      </c>
      <c r="BB189" s="7"/>
      <c r="BC189" s="7"/>
      <c r="BD189" s="72"/>
      <c r="BE189" s="72"/>
      <c r="BF189" s="72"/>
      <c r="BG189" s="183"/>
      <c r="BH189" s="72"/>
      <c r="BI189" s="72"/>
      <c r="BJ189" s="72"/>
      <c r="BK189" s="72"/>
      <c r="BL189" s="72"/>
      <c r="BM189" s="72"/>
      <c r="BN189" s="72"/>
      <c r="BO189" s="72"/>
      <c r="BP189" s="72"/>
      <c r="BQ189" s="72"/>
      <c r="BR189" s="72"/>
      <c r="BS189" s="72"/>
      <c r="BT189" s="72"/>
      <c r="BU189" s="72"/>
      <c r="BV189" s="72"/>
      <c r="BW189" s="72"/>
      <c r="BX189" s="72"/>
      <c r="BY189" s="72"/>
      <c r="BZ189" s="72"/>
      <c r="CA189" s="72"/>
      <c r="CB189" s="72"/>
      <c r="CC189" s="72"/>
      <c r="CD189" s="72"/>
      <c r="CE189" s="72"/>
      <c r="CF189" s="72"/>
      <c r="CG189" s="72"/>
      <c r="CH189" s="72"/>
      <c r="CI189" s="72"/>
      <c r="CJ189" s="72"/>
      <c r="CK189" s="72"/>
      <c r="CL189" s="72"/>
      <c r="CM189" s="72"/>
      <c r="CN189" s="72"/>
      <c r="CO189" s="72"/>
      <c r="CP189" s="72">
        <v>2</v>
      </c>
      <c r="CQ189" s="72"/>
      <c r="CR189" s="72"/>
      <c r="CS189" s="72"/>
      <c r="CT189" s="72"/>
      <c r="CU189" s="72"/>
      <c r="CV189" s="72"/>
      <c r="CW189" s="72"/>
      <c r="CX189" s="72"/>
      <c r="CY189" s="72"/>
      <c r="CZ189" s="72"/>
      <c r="DA189" s="72"/>
      <c r="DB189" s="72"/>
      <c r="DC189" s="72"/>
      <c r="DD189" s="72"/>
      <c r="DE189" s="72"/>
      <c r="DF189" s="72"/>
      <c r="DG189" s="72"/>
      <c r="DH189" s="72"/>
      <c r="DI189" s="72"/>
      <c r="DJ189" s="72"/>
      <c r="DK189" s="72"/>
      <c r="DL189" s="72"/>
      <c r="DM189" s="72"/>
      <c r="DN189" s="72"/>
      <c r="DO189" s="72"/>
      <c r="DP189" s="72"/>
      <c r="DQ189" s="72"/>
      <c r="DR189" s="72"/>
      <c r="DS189" s="72"/>
      <c r="DT189" s="72"/>
      <c r="DU189" s="72"/>
      <c r="DV189" s="72"/>
      <c r="DW189" s="72"/>
      <c r="DX189" s="72"/>
      <c r="DY189" s="72"/>
      <c r="DZ189" s="72"/>
      <c r="EA189" s="72"/>
      <c r="EB189" s="72"/>
      <c r="EC189" s="72"/>
      <c r="ED189" s="72"/>
      <c r="EE189" s="72"/>
      <c r="EF189" s="72"/>
      <c r="EG189" s="72"/>
      <c r="EH189" s="72"/>
      <c r="EI189" s="72"/>
      <c r="EJ189" s="72"/>
      <c r="EK189" s="72"/>
      <c r="EL189" s="72"/>
      <c r="EM189" s="72"/>
      <c r="EN189" s="72"/>
      <c r="EO189" s="72"/>
      <c r="EP189" s="72"/>
      <c r="EQ189" s="72"/>
      <c r="ER189" s="312">
        <f t="shared" si="36"/>
        <v>2</v>
      </c>
      <c r="ES189" s="72">
        <f t="shared" si="37"/>
        <v>1</v>
      </c>
      <c r="ET189" s="72" t="s">
        <v>1120</v>
      </c>
      <c r="EU189" s="7" t="s">
        <v>2531</v>
      </c>
      <c r="EV189" s="7" t="s">
        <v>1110</v>
      </c>
      <c r="EW189" s="7" t="s">
        <v>1820</v>
      </c>
      <c r="EX189" s="183" t="s">
        <v>1820</v>
      </c>
      <c r="EY189" s="313">
        <v>46187</v>
      </c>
      <c r="EZ189" s="313"/>
      <c r="FA189" s="183"/>
      <c r="FB189" s="313"/>
      <c r="FC189" s="7"/>
      <c r="FD189" s="7" t="s">
        <v>3109</v>
      </c>
      <c r="FE189" s="7">
        <f t="shared" si="38"/>
        <v>3063.99</v>
      </c>
      <c r="FF189" s="72">
        <f t="shared" si="39"/>
        <v>6129.99</v>
      </c>
      <c r="FG189" t="s">
        <v>3515</v>
      </c>
    </row>
    <row r="190" spans="1:163" ht="17.25">
      <c r="A190" s="72">
        <v>464393491</v>
      </c>
      <c r="B190" s="304" t="s">
        <v>2120</v>
      </c>
      <c r="C190" s="72"/>
      <c r="D190" s="72"/>
      <c r="E190" s="72"/>
      <c r="F190" s="72"/>
      <c r="G190" s="306"/>
      <c r="H190" s="306"/>
      <c r="I190" s="72">
        <v>4083</v>
      </c>
      <c r="J190" s="72">
        <v>4083</v>
      </c>
      <c r="K190" s="258">
        <f t="shared" si="44"/>
        <v>4149</v>
      </c>
      <c r="L190" s="258">
        <f t="shared" si="30"/>
        <v>8319</v>
      </c>
      <c r="M190" s="307">
        <v>1</v>
      </c>
      <c r="N190" s="72" t="s">
        <v>1231</v>
      </c>
      <c r="O190" s="72" t="s">
        <v>1232</v>
      </c>
      <c r="P190" s="72" t="s">
        <v>97</v>
      </c>
      <c r="Q190" s="255">
        <v>66413</v>
      </c>
      <c r="R190" s="66">
        <v>66</v>
      </c>
      <c r="S190" s="66">
        <f t="shared" si="43"/>
        <v>0</v>
      </c>
      <c r="T190" s="66">
        <v>1350</v>
      </c>
      <c r="U190" s="4" t="s">
        <v>1129</v>
      </c>
      <c r="V190" s="5">
        <f t="shared" si="31"/>
        <v>9.7504960621579345E-2</v>
      </c>
      <c r="W190" s="5">
        <f t="shared" si="32"/>
        <v>3.6343286654304434E-3</v>
      </c>
      <c r="X190" s="5" t="str">
        <f t="shared" si="33"/>
        <v>FLOW</v>
      </c>
      <c r="Y190" s="72" t="str">
        <f t="shared" si="34"/>
        <v>NC</v>
      </c>
      <c r="Z190" s="72" t="s">
        <v>1129</v>
      </c>
      <c r="AA190" s="72" t="s">
        <v>1315</v>
      </c>
      <c r="AB190" s="304" t="s">
        <v>3023</v>
      </c>
      <c r="AC190" s="72"/>
      <c r="AD190" s="72" t="s">
        <v>3021</v>
      </c>
      <c r="AE190" s="308"/>
      <c r="AF190" s="309"/>
      <c r="AG190" s="7"/>
      <c r="AH190" s="72" t="s">
        <v>2191</v>
      </c>
      <c r="AI190" s="7"/>
      <c r="AJ190" s="7"/>
      <c r="AK190" s="7"/>
      <c r="AL190" s="7">
        <v>5499</v>
      </c>
      <c r="AM190" s="255">
        <v>66413</v>
      </c>
      <c r="AN190" s="258">
        <v>27</v>
      </c>
      <c r="AO190" s="306">
        <v>43</v>
      </c>
      <c r="AP190" s="306" t="str">
        <f t="shared" si="35"/>
        <v>FLOW</v>
      </c>
      <c r="AQ190" s="306"/>
      <c r="AR190" s="306"/>
      <c r="AS190" s="306"/>
      <c r="AT190" s="306"/>
      <c r="AU190" s="72" t="s">
        <v>1129</v>
      </c>
      <c r="AV190" s="310" t="s">
        <v>2264</v>
      </c>
      <c r="AW190" s="304" t="s">
        <v>190</v>
      </c>
      <c r="AX190" s="311">
        <v>45586</v>
      </c>
      <c r="AY190" s="72">
        <v>36</v>
      </c>
      <c r="AZ190" s="72" t="s">
        <v>2057</v>
      </c>
      <c r="BA190" s="7" t="s">
        <v>3513</v>
      </c>
      <c r="BB190" s="7"/>
      <c r="BC190" s="7"/>
      <c r="BD190" s="72"/>
      <c r="BE190" s="72"/>
      <c r="BF190" s="72"/>
      <c r="BG190" s="183"/>
      <c r="BH190" s="72"/>
      <c r="BI190" s="72"/>
      <c r="BJ190" s="72"/>
      <c r="BK190" s="72"/>
      <c r="BL190" s="72"/>
      <c r="BM190" s="72"/>
      <c r="BN190" s="72"/>
      <c r="BO190" s="72"/>
      <c r="BP190" s="72"/>
      <c r="BQ190" s="72"/>
      <c r="BR190" s="72"/>
      <c r="BS190" s="72"/>
      <c r="BT190" s="72"/>
      <c r="BU190" s="72"/>
      <c r="BV190" s="72"/>
      <c r="BW190" s="72"/>
      <c r="BX190" s="72"/>
      <c r="BY190" s="72"/>
      <c r="BZ190" s="72"/>
      <c r="CA190" s="72"/>
      <c r="CB190" s="72"/>
      <c r="CC190" s="72"/>
      <c r="CD190" s="72"/>
      <c r="CE190" s="72"/>
      <c r="CF190" s="72"/>
      <c r="CG190" s="72"/>
      <c r="CH190" s="72"/>
      <c r="CI190" s="72"/>
      <c r="CJ190" s="72">
        <v>1</v>
      </c>
      <c r="CK190" s="72"/>
      <c r="CL190" s="72"/>
      <c r="CM190" s="72"/>
      <c r="CN190" s="72"/>
      <c r="CO190" s="72"/>
      <c r="CP190" s="72"/>
      <c r="CQ190" s="72"/>
      <c r="CR190" s="72"/>
      <c r="CS190" s="72"/>
      <c r="CT190" s="72"/>
      <c r="CU190" s="72"/>
      <c r="CV190" s="72"/>
      <c r="CW190" s="72"/>
      <c r="CX190" s="72"/>
      <c r="CY190" s="72"/>
      <c r="CZ190" s="72"/>
      <c r="DA190" s="72"/>
      <c r="DB190" s="72"/>
      <c r="DC190" s="72"/>
      <c r="DD190" s="72"/>
      <c r="DE190" s="72"/>
      <c r="DF190" s="72"/>
      <c r="DG190" s="72"/>
      <c r="DH190" s="72"/>
      <c r="DI190" s="72"/>
      <c r="DJ190" s="72"/>
      <c r="DK190" s="72"/>
      <c r="DL190" s="72"/>
      <c r="DM190" s="72"/>
      <c r="DN190" s="72"/>
      <c r="DO190" s="72"/>
      <c r="DP190" s="72"/>
      <c r="DQ190" s="72"/>
      <c r="DR190" s="72"/>
      <c r="DS190" s="72"/>
      <c r="DT190" s="72"/>
      <c r="DU190" s="72"/>
      <c r="DV190" s="72"/>
      <c r="DW190" s="72"/>
      <c r="DX190" s="72"/>
      <c r="DY190" s="72"/>
      <c r="DZ190" s="72"/>
      <c r="EA190" s="72"/>
      <c r="EB190" s="72"/>
      <c r="EC190" s="72"/>
      <c r="ED190" s="72"/>
      <c r="EE190" s="72"/>
      <c r="EF190" s="72"/>
      <c r="EG190" s="72"/>
      <c r="EH190" s="72"/>
      <c r="EI190" s="72"/>
      <c r="EJ190" s="72"/>
      <c r="EK190" s="72"/>
      <c r="EL190" s="72"/>
      <c r="EM190" s="72"/>
      <c r="EN190" s="72"/>
      <c r="EO190" s="72"/>
      <c r="EP190" s="72"/>
      <c r="EQ190" s="72"/>
      <c r="ER190" s="312">
        <f t="shared" si="36"/>
        <v>1</v>
      </c>
      <c r="ES190" s="72">
        <f t="shared" si="37"/>
        <v>1</v>
      </c>
      <c r="ET190" s="72" t="s">
        <v>1120</v>
      </c>
      <c r="EU190" s="7" t="s">
        <v>2532</v>
      </c>
      <c r="EV190" s="7" t="s">
        <v>1110</v>
      </c>
      <c r="EW190" s="7" t="s">
        <v>1829</v>
      </c>
      <c r="EX190" s="183" t="s">
        <v>1897</v>
      </c>
      <c r="EY190" s="313">
        <v>46185</v>
      </c>
      <c r="EZ190" s="313"/>
      <c r="FA190" s="183"/>
      <c r="FB190" s="313"/>
      <c r="FC190" s="7"/>
      <c r="FD190" s="7" t="s">
        <v>3200</v>
      </c>
      <c r="FE190" s="7">
        <f t="shared" si="38"/>
        <v>4149</v>
      </c>
      <c r="FF190" s="72">
        <f t="shared" si="39"/>
        <v>8319</v>
      </c>
      <c r="FG190" t="s">
        <v>3515</v>
      </c>
    </row>
    <row r="191" spans="1:163" ht="17.25">
      <c r="A191" s="72">
        <v>463556168</v>
      </c>
      <c r="B191" s="304" t="s">
        <v>2064</v>
      </c>
      <c r="C191" s="72" t="s">
        <v>1775</v>
      </c>
      <c r="D191" s="72" t="s">
        <v>3025</v>
      </c>
      <c r="E191" s="72">
        <f>4729+83</f>
        <v>4812</v>
      </c>
      <c r="F191" s="72"/>
      <c r="G191" s="306"/>
      <c r="H191" s="306"/>
      <c r="I191" s="72">
        <v>4726</v>
      </c>
      <c r="J191" s="72">
        <v>4726</v>
      </c>
      <c r="K191" s="258">
        <f t="shared" si="44"/>
        <v>4801</v>
      </c>
      <c r="L191" s="258">
        <f t="shared" si="30"/>
        <v>4717</v>
      </c>
      <c r="M191" s="307">
        <v>1</v>
      </c>
      <c r="N191" s="72" t="s">
        <v>1280</v>
      </c>
      <c r="O191" s="72" t="s">
        <v>1281</v>
      </c>
      <c r="P191" s="72" t="s">
        <v>42</v>
      </c>
      <c r="Q191" s="255">
        <v>66337</v>
      </c>
      <c r="R191" s="66">
        <v>75</v>
      </c>
      <c r="S191" s="66">
        <f t="shared" si="43"/>
        <v>0</v>
      </c>
      <c r="T191" s="66">
        <v>6290</v>
      </c>
      <c r="U191" s="4" t="s">
        <v>1129</v>
      </c>
      <c r="V191" s="5">
        <f t="shared" si="31"/>
        <v>4.1301489071934296E-2</v>
      </c>
      <c r="W191" s="5">
        <f t="shared" si="32"/>
        <v>3.6301697059108809E-3</v>
      </c>
      <c r="X191" s="5" t="str">
        <f t="shared" si="33"/>
        <v>STABLE</v>
      </c>
      <c r="Y191" s="72" t="str">
        <f t="shared" si="34"/>
        <v>PAID</v>
      </c>
      <c r="Z191" s="72" t="s">
        <v>1129</v>
      </c>
      <c r="AA191" s="72" t="s">
        <v>1281</v>
      </c>
      <c r="AB191" s="304"/>
      <c r="AC191" s="72"/>
      <c r="AD191" s="72" t="s">
        <v>3019</v>
      </c>
      <c r="AE191" s="308"/>
      <c r="AF191" s="309"/>
      <c r="AG191" s="7"/>
      <c r="AH191" s="72" t="s">
        <v>1106</v>
      </c>
      <c r="AI191" s="7"/>
      <c r="AJ191" s="7"/>
      <c r="AK191" s="7"/>
      <c r="AL191" s="7">
        <v>11091</v>
      </c>
      <c r="AM191" s="255">
        <v>66337</v>
      </c>
      <c r="AN191" s="258">
        <v>27</v>
      </c>
      <c r="AO191" s="306">
        <v>12</v>
      </c>
      <c r="AP191" s="306" t="str">
        <f t="shared" si="35"/>
        <v>STABLE</v>
      </c>
      <c r="AQ191" s="306"/>
      <c r="AR191" s="306"/>
      <c r="AS191" s="306"/>
      <c r="AT191" s="306"/>
      <c r="AU191" s="72" t="s">
        <v>1129</v>
      </c>
      <c r="AV191" s="310"/>
      <c r="AW191" s="304" t="s">
        <v>2323</v>
      </c>
      <c r="AX191" s="311">
        <v>45496</v>
      </c>
      <c r="AY191" s="72">
        <v>36</v>
      </c>
      <c r="AZ191" s="72" t="s">
        <v>2057</v>
      </c>
      <c r="BA191" s="7" t="s">
        <v>3512</v>
      </c>
      <c r="BB191" s="7"/>
      <c r="BC191" s="7"/>
      <c r="BD191" s="72"/>
      <c r="BE191" s="72"/>
      <c r="BF191" s="72"/>
      <c r="BG191" s="183"/>
      <c r="BH191" s="72"/>
      <c r="BI191" s="72"/>
      <c r="BJ191" s="72"/>
      <c r="BK191" s="72"/>
      <c r="BL191" s="72"/>
      <c r="BM191" s="72"/>
      <c r="BN191" s="72"/>
      <c r="BO191" s="72"/>
      <c r="BP191" s="72"/>
      <c r="BQ191" s="72"/>
      <c r="BR191" s="72"/>
      <c r="BS191" s="72"/>
      <c r="BT191" s="72"/>
      <c r="BU191" s="72"/>
      <c r="BV191" s="72"/>
      <c r="BW191" s="72"/>
      <c r="BX191" s="72"/>
      <c r="BY191" s="72"/>
      <c r="BZ191" s="72"/>
      <c r="CA191" s="72"/>
      <c r="CB191" s="72"/>
      <c r="CC191" s="72"/>
      <c r="CD191" s="72"/>
      <c r="CE191" s="72"/>
      <c r="CF191" s="72"/>
      <c r="CG191" s="72"/>
      <c r="CH191" s="72"/>
      <c r="CI191" s="72"/>
      <c r="CJ191" s="72">
        <v>1</v>
      </c>
      <c r="CK191" s="72"/>
      <c r="CL191" s="72"/>
      <c r="CM191" s="72"/>
      <c r="CN191" s="72"/>
      <c r="CO191" s="72"/>
      <c r="CP191" s="72"/>
      <c r="CQ191" s="72"/>
      <c r="CR191" s="72"/>
      <c r="CS191" s="72"/>
      <c r="CT191" s="72"/>
      <c r="CU191" s="72"/>
      <c r="CV191" s="72"/>
      <c r="CW191" s="72"/>
      <c r="CX191" s="72"/>
      <c r="CY191" s="72"/>
      <c r="CZ191" s="72"/>
      <c r="DA191" s="72"/>
      <c r="DB191" s="72"/>
      <c r="DC191" s="72"/>
      <c r="DD191" s="72"/>
      <c r="DE191" s="72"/>
      <c r="DF191" s="72"/>
      <c r="DG191" s="72"/>
      <c r="DH191" s="72"/>
      <c r="DI191" s="72"/>
      <c r="DJ191" s="72"/>
      <c r="DK191" s="72"/>
      <c r="DL191" s="72"/>
      <c r="DM191" s="72"/>
      <c r="DN191" s="72"/>
      <c r="DO191" s="72"/>
      <c r="DP191" s="72"/>
      <c r="DQ191" s="72"/>
      <c r="DR191" s="72"/>
      <c r="DS191" s="72"/>
      <c r="DT191" s="72"/>
      <c r="DU191" s="72"/>
      <c r="DV191" s="72"/>
      <c r="DW191" s="72"/>
      <c r="DX191" s="72"/>
      <c r="DY191" s="72"/>
      <c r="DZ191" s="72"/>
      <c r="EA191" s="72"/>
      <c r="EB191" s="72"/>
      <c r="EC191" s="72"/>
      <c r="ED191" s="72"/>
      <c r="EE191" s="72"/>
      <c r="EF191" s="72"/>
      <c r="EG191" s="72"/>
      <c r="EH191" s="72"/>
      <c r="EI191" s="72"/>
      <c r="EJ191" s="72"/>
      <c r="EK191" s="72"/>
      <c r="EL191" s="72"/>
      <c r="EM191" s="72"/>
      <c r="EN191" s="72"/>
      <c r="EO191" s="72"/>
      <c r="EP191" s="72"/>
      <c r="EQ191" s="72"/>
      <c r="ER191" s="312">
        <f t="shared" si="36"/>
        <v>1</v>
      </c>
      <c r="ES191" s="72">
        <f t="shared" si="37"/>
        <v>1</v>
      </c>
      <c r="ET191" s="72" t="s">
        <v>1116</v>
      </c>
      <c r="EU191" s="7" t="s">
        <v>2533</v>
      </c>
      <c r="EV191" s="7" t="s">
        <v>1110</v>
      </c>
      <c r="EW191" s="7" t="s">
        <v>1801</v>
      </c>
      <c r="EX191" s="183" t="s">
        <v>1966</v>
      </c>
      <c r="EY191" s="313">
        <v>46185</v>
      </c>
      <c r="EZ191" s="313"/>
      <c r="FA191" s="183"/>
      <c r="FB191" s="313"/>
      <c r="FC191" s="7"/>
      <c r="FD191" s="7" t="s">
        <v>3201</v>
      </c>
      <c r="FE191" s="7">
        <f t="shared" si="38"/>
        <v>4801</v>
      </c>
      <c r="FF191" s="72">
        <f t="shared" si="39"/>
        <v>9529</v>
      </c>
      <c r="FG191" t="s">
        <v>3515</v>
      </c>
    </row>
    <row r="192" spans="1:163" ht="17.25">
      <c r="A192" s="72">
        <v>466597180</v>
      </c>
      <c r="B192" s="304" t="s">
        <v>2168</v>
      </c>
      <c r="C192" s="72"/>
      <c r="D192" s="72"/>
      <c r="E192" s="72"/>
      <c r="F192" s="72"/>
      <c r="G192" s="306"/>
      <c r="H192" s="306"/>
      <c r="I192" s="72">
        <v>3087</v>
      </c>
      <c r="J192" s="72">
        <v>3085</v>
      </c>
      <c r="K192" s="258">
        <f t="shared" si="44"/>
        <v>3161</v>
      </c>
      <c r="L192" s="258">
        <f t="shared" si="30"/>
        <v>6311</v>
      </c>
      <c r="M192" s="307">
        <v>1</v>
      </c>
      <c r="N192" s="72" t="s">
        <v>1231</v>
      </c>
      <c r="O192" s="72" t="s">
        <v>1232</v>
      </c>
      <c r="P192" s="72" t="s">
        <v>476</v>
      </c>
      <c r="Q192" s="255">
        <v>65337</v>
      </c>
      <c r="R192" s="66">
        <v>76</v>
      </c>
      <c r="S192" s="66">
        <f t="shared" si="43"/>
        <v>0</v>
      </c>
      <c r="T192" s="66">
        <v>3150</v>
      </c>
      <c r="U192" s="4" t="s">
        <v>1129</v>
      </c>
      <c r="V192" s="5">
        <f t="shared" si="31"/>
        <v>0.2520930685151665</v>
      </c>
      <c r="W192" s="5">
        <f t="shared" si="32"/>
        <v>3.5754465543376885E-3</v>
      </c>
      <c r="X192" s="5" t="s">
        <v>1280</v>
      </c>
      <c r="Y192" s="72" t="str">
        <f t="shared" si="34"/>
        <v>MPTP</v>
      </c>
      <c r="Z192" s="72" t="s">
        <v>1129</v>
      </c>
      <c r="AA192" s="72" t="s">
        <v>1327</v>
      </c>
      <c r="AB192" s="304" t="s">
        <v>3024</v>
      </c>
      <c r="AC192" s="72">
        <v>21</v>
      </c>
      <c r="AD192" s="72" t="s">
        <v>3019</v>
      </c>
      <c r="AE192" s="308"/>
      <c r="AF192" s="309"/>
      <c r="AG192" s="7"/>
      <c r="AH192" s="72" t="s">
        <v>885</v>
      </c>
      <c r="AI192" s="7"/>
      <c r="AJ192" s="7"/>
      <c r="AK192" s="7"/>
      <c r="AL192" s="7">
        <v>6311</v>
      </c>
      <c r="AM192" s="255">
        <v>65337</v>
      </c>
      <c r="AN192" s="258">
        <v>27</v>
      </c>
      <c r="AO192" s="306">
        <v>43</v>
      </c>
      <c r="AP192" s="306" t="str">
        <f t="shared" si="35"/>
        <v>FLOW</v>
      </c>
      <c r="AQ192" s="306"/>
      <c r="AR192" s="306"/>
      <c r="AS192" s="306"/>
      <c r="AT192" s="306"/>
      <c r="AU192" s="72" t="s">
        <v>1129</v>
      </c>
      <c r="AV192" s="310" t="s">
        <v>2310</v>
      </c>
      <c r="AW192" s="304" t="s">
        <v>50</v>
      </c>
      <c r="AX192" s="311">
        <v>45867</v>
      </c>
      <c r="AY192" s="72">
        <v>36</v>
      </c>
      <c r="AZ192" s="72" t="s">
        <v>2057</v>
      </c>
      <c r="BA192" s="7" t="s">
        <v>3513</v>
      </c>
      <c r="BB192" s="7"/>
      <c r="BC192" s="7"/>
      <c r="BD192" s="72"/>
      <c r="BE192" s="72"/>
      <c r="BF192" s="72"/>
      <c r="BG192" s="183"/>
      <c r="BH192" s="72"/>
      <c r="BI192" s="72"/>
      <c r="BJ192" s="72"/>
      <c r="BK192" s="72"/>
      <c r="BL192" s="72"/>
      <c r="BM192" s="72"/>
      <c r="BN192" s="72"/>
      <c r="BO192" s="72"/>
      <c r="BP192" s="72"/>
      <c r="BQ192" s="72"/>
      <c r="BR192" s="72"/>
      <c r="BS192" s="72"/>
      <c r="BT192" s="72"/>
      <c r="BU192" s="72"/>
      <c r="BV192" s="72"/>
      <c r="BW192" s="72"/>
      <c r="BX192" s="72"/>
      <c r="BY192" s="72"/>
      <c r="BZ192" s="72"/>
      <c r="CA192" s="72"/>
      <c r="CB192" s="72"/>
      <c r="CC192" s="72"/>
      <c r="CD192" s="72"/>
      <c r="CE192" s="72"/>
      <c r="CF192" s="72"/>
      <c r="CG192" s="72">
        <v>1</v>
      </c>
      <c r="CH192" s="72"/>
      <c r="CI192" s="72"/>
      <c r="CJ192" s="72"/>
      <c r="CK192" s="72"/>
      <c r="CL192" s="72"/>
      <c r="CM192" s="72"/>
      <c r="CN192" s="72"/>
      <c r="CO192" s="72"/>
      <c r="CP192" s="72"/>
      <c r="CQ192" s="72"/>
      <c r="CR192" s="72"/>
      <c r="CS192" s="72"/>
      <c r="CT192" s="72"/>
      <c r="CU192" s="72"/>
      <c r="CV192" s="72"/>
      <c r="CW192" s="72"/>
      <c r="CX192" s="72"/>
      <c r="CY192" s="72"/>
      <c r="CZ192" s="72"/>
      <c r="DA192" s="72"/>
      <c r="DB192" s="72"/>
      <c r="DC192" s="72"/>
      <c r="DD192" s="72"/>
      <c r="DE192" s="72"/>
      <c r="DF192" s="72"/>
      <c r="DG192" s="72"/>
      <c r="DH192" s="72"/>
      <c r="DI192" s="72"/>
      <c r="DJ192" s="72"/>
      <c r="DK192" s="72"/>
      <c r="DL192" s="72"/>
      <c r="DM192" s="72"/>
      <c r="DN192" s="72"/>
      <c r="DO192" s="72"/>
      <c r="DP192" s="72"/>
      <c r="DQ192" s="72"/>
      <c r="DR192" s="72"/>
      <c r="DS192" s="72"/>
      <c r="DT192" s="72"/>
      <c r="DU192" s="72"/>
      <c r="DV192" s="72"/>
      <c r="DW192" s="72"/>
      <c r="DX192" s="72"/>
      <c r="DY192" s="72"/>
      <c r="DZ192" s="72"/>
      <c r="EA192" s="72"/>
      <c r="EB192" s="72"/>
      <c r="EC192" s="72"/>
      <c r="ED192" s="72"/>
      <c r="EE192" s="72"/>
      <c r="EF192" s="72"/>
      <c r="EG192" s="72"/>
      <c r="EH192" s="72"/>
      <c r="EI192" s="72"/>
      <c r="EJ192" s="72"/>
      <c r="EK192" s="72"/>
      <c r="EL192" s="72"/>
      <c r="EM192" s="72"/>
      <c r="EN192" s="72"/>
      <c r="EO192" s="72"/>
      <c r="EP192" s="72"/>
      <c r="EQ192" s="72"/>
      <c r="ER192" s="312">
        <f t="shared" si="36"/>
        <v>1</v>
      </c>
      <c r="ES192" s="72">
        <f t="shared" si="37"/>
        <v>1</v>
      </c>
      <c r="ET192" s="72" t="s">
        <v>1128</v>
      </c>
      <c r="EU192" s="7" t="s">
        <v>2534</v>
      </c>
      <c r="EV192" s="7" t="s">
        <v>1110</v>
      </c>
      <c r="EW192" s="7" t="s">
        <v>1808</v>
      </c>
      <c r="EX192" s="183" t="s">
        <v>1911</v>
      </c>
      <c r="EY192" s="313">
        <v>46184</v>
      </c>
      <c r="EZ192" s="313"/>
      <c r="FA192" s="183"/>
      <c r="FB192" s="313"/>
      <c r="FC192" s="7"/>
      <c r="FD192" s="7" t="s">
        <v>3202</v>
      </c>
      <c r="FE192" s="7">
        <f t="shared" si="38"/>
        <v>3161</v>
      </c>
      <c r="FF192" s="72">
        <f t="shared" si="39"/>
        <v>6311</v>
      </c>
      <c r="FG192" t="s">
        <v>3515</v>
      </c>
    </row>
    <row r="193" spans="1:163" ht="17.25">
      <c r="A193" s="72">
        <v>464626828</v>
      </c>
      <c r="B193" s="304" t="s">
        <v>2068</v>
      </c>
      <c r="C193" s="72" t="s">
        <v>1775</v>
      </c>
      <c r="D193" s="72" t="s">
        <v>2347</v>
      </c>
      <c r="E193" s="72">
        <v>4023</v>
      </c>
      <c r="F193" s="72"/>
      <c r="G193" s="306"/>
      <c r="H193" s="306"/>
      <c r="I193" s="72">
        <v>4023</v>
      </c>
      <c r="J193" s="72">
        <v>2429</v>
      </c>
      <c r="K193" s="258">
        <f t="shared" si="44"/>
        <v>2471</v>
      </c>
      <c r="L193" s="258">
        <f t="shared" ref="L193:L256" si="45">FF193-E193</f>
        <v>2474</v>
      </c>
      <c r="M193" s="307">
        <v>1</v>
      </c>
      <c r="N193" s="72" t="s">
        <v>1280</v>
      </c>
      <c r="O193" s="72" t="s">
        <v>1281</v>
      </c>
      <c r="P193" s="72" t="s">
        <v>65</v>
      </c>
      <c r="Q193" s="255">
        <v>65067</v>
      </c>
      <c r="R193" s="66">
        <v>42</v>
      </c>
      <c r="S193" s="66">
        <f t="shared" si="43"/>
        <v>0</v>
      </c>
      <c r="T193" s="66">
        <v>1800</v>
      </c>
      <c r="U193" s="4" t="s">
        <v>1129</v>
      </c>
      <c r="V193" s="5">
        <f t="shared" si="31"/>
        <v>6.426782509618123E-2</v>
      </c>
      <c r="W193" s="5">
        <f t="shared" si="32"/>
        <v>3.5606713034129264E-3</v>
      </c>
      <c r="X193" s="5" t="str">
        <f t="shared" ref="X193:X255" si="46">N193</f>
        <v>STABLE</v>
      </c>
      <c r="Y193" s="72" t="str">
        <f t="shared" ref="Y193:Y256" si="47">IF(OR(N193="STABLE", N193="RB" ),"PAID",AA193)</f>
        <v>PAID</v>
      </c>
      <c r="Z193" s="72" t="s">
        <v>1129</v>
      </c>
      <c r="AA193" s="72" t="s">
        <v>1281</v>
      </c>
      <c r="AB193" s="304"/>
      <c r="AC193" s="72"/>
      <c r="AD193" s="72"/>
      <c r="AE193" s="308"/>
      <c r="AF193" s="309"/>
      <c r="AG193" s="7"/>
      <c r="AH193" s="72" t="s">
        <v>2182</v>
      </c>
      <c r="AI193" s="7"/>
      <c r="AJ193" s="7"/>
      <c r="AK193" s="7"/>
      <c r="AL193" s="7">
        <v>4271</v>
      </c>
      <c r="AM193" s="255">
        <v>65067</v>
      </c>
      <c r="AN193" s="258">
        <v>27</v>
      </c>
      <c r="AO193" s="306">
        <v>12</v>
      </c>
      <c r="AP193" s="306" t="str">
        <f t="shared" ref="AP193:AP256" si="48">IF(AO193=0,"RB",IF(AO193&lt;AN193,"STABLE",IF(AO193&gt;AN193,"FLOW","SAME")))</f>
        <v>STABLE</v>
      </c>
      <c r="AQ193" s="306"/>
      <c r="AR193" s="306"/>
      <c r="AS193" s="306"/>
      <c r="AT193" s="306"/>
      <c r="AU193" s="72" t="s">
        <v>1129</v>
      </c>
      <c r="AV193" s="310" t="s">
        <v>2214</v>
      </c>
      <c r="AW193" s="304" t="s">
        <v>92</v>
      </c>
      <c r="AX193" s="311">
        <v>45605</v>
      </c>
      <c r="AY193" s="72">
        <v>36</v>
      </c>
      <c r="AZ193" s="72" t="s">
        <v>2057</v>
      </c>
      <c r="BA193" s="7" t="s">
        <v>3512</v>
      </c>
      <c r="BB193" s="7"/>
      <c r="BC193" s="7"/>
      <c r="BD193" s="72"/>
      <c r="BE193" s="72"/>
      <c r="BF193" s="72"/>
      <c r="BG193" s="183"/>
      <c r="BH193" s="72"/>
      <c r="BI193" s="72"/>
      <c r="BJ193" s="72"/>
      <c r="BK193" s="72"/>
      <c r="BL193" s="72"/>
      <c r="BM193" s="72"/>
      <c r="BN193" s="72"/>
      <c r="BO193" s="72"/>
      <c r="BP193" s="72"/>
      <c r="BQ193" s="72"/>
      <c r="BR193" s="72"/>
      <c r="BS193" s="72"/>
      <c r="BT193" s="72"/>
      <c r="BU193" s="72"/>
      <c r="BV193" s="72"/>
      <c r="BW193" s="72"/>
      <c r="BX193" s="72"/>
      <c r="BY193" s="72"/>
      <c r="BZ193" s="72"/>
      <c r="CA193" s="72"/>
      <c r="CB193" s="72"/>
      <c r="CC193" s="72"/>
      <c r="CD193" s="72"/>
      <c r="CE193" s="72"/>
      <c r="CF193" s="72"/>
      <c r="CG193" s="72"/>
      <c r="CH193" s="72"/>
      <c r="CI193" s="72"/>
      <c r="CJ193" s="72"/>
      <c r="CK193" s="72"/>
      <c r="CL193" s="72"/>
      <c r="CM193" s="72"/>
      <c r="CN193" s="72"/>
      <c r="CO193" s="72"/>
      <c r="CP193" s="72"/>
      <c r="CQ193" s="72"/>
      <c r="CR193" s="72"/>
      <c r="CS193" s="72"/>
      <c r="CT193" s="72"/>
      <c r="CU193" s="72"/>
      <c r="CV193" s="72">
        <v>1</v>
      </c>
      <c r="CW193" s="72"/>
      <c r="CX193" s="72"/>
      <c r="CY193" s="72"/>
      <c r="CZ193" s="72"/>
      <c r="DA193" s="72"/>
      <c r="DB193" s="72"/>
      <c r="DC193" s="72"/>
      <c r="DD193" s="72"/>
      <c r="DE193" s="72"/>
      <c r="DF193" s="72"/>
      <c r="DG193" s="72"/>
      <c r="DH193" s="72"/>
      <c r="DI193" s="72"/>
      <c r="DJ193" s="72"/>
      <c r="DK193" s="72"/>
      <c r="DL193" s="72"/>
      <c r="DM193" s="72"/>
      <c r="DN193" s="72"/>
      <c r="DO193" s="72"/>
      <c r="DP193" s="72"/>
      <c r="DQ193" s="72"/>
      <c r="DR193" s="72"/>
      <c r="DS193" s="72"/>
      <c r="DT193" s="72"/>
      <c r="DU193" s="72"/>
      <c r="DV193" s="72"/>
      <c r="DW193" s="72"/>
      <c r="DX193" s="72"/>
      <c r="DY193" s="72"/>
      <c r="DZ193" s="72"/>
      <c r="EA193" s="72"/>
      <c r="EB193" s="72"/>
      <c r="EC193" s="72"/>
      <c r="ED193" s="72"/>
      <c r="EE193" s="72"/>
      <c r="EF193" s="72"/>
      <c r="EG193" s="72"/>
      <c r="EH193" s="72"/>
      <c r="EI193" s="72"/>
      <c r="EJ193" s="72"/>
      <c r="EK193" s="72"/>
      <c r="EL193" s="72"/>
      <c r="EM193" s="72"/>
      <c r="EN193" s="72"/>
      <c r="EO193" s="72"/>
      <c r="EP193" s="72"/>
      <c r="EQ193" s="72"/>
      <c r="ER193" s="312">
        <f t="shared" ref="ER193:ER256" si="49">BC193+BF193+BI193+BL193+BO193+BR193+BU193+BX193+CA193+CD193+CG193+CJ193+CM193+CP193+CS193+CV193+CY193+DB193+DE193+DH193+DK193+DN193+DQ193+DT193+DW193+DZ193+EC193+EF193+EI193+EL193+EO193</f>
        <v>1</v>
      </c>
      <c r="ES193" s="72">
        <f t="shared" ref="ES193:ES256" si="50">IF(ER193&gt;0,1,"")</f>
        <v>1</v>
      </c>
      <c r="ET193" s="72" t="s">
        <v>1118</v>
      </c>
      <c r="EU193" s="7" t="s">
        <v>2535</v>
      </c>
      <c r="EV193" s="7" t="s">
        <v>1110</v>
      </c>
      <c r="EW193" s="7" t="s">
        <v>1806</v>
      </c>
      <c r="EX193" s="183" t="s">
        <v>1818</v>
      </c>
      <c r="EY193" s="313">
        <v>46190</v>
      </c>
      <c r="EZ193" s="313"/>
      <c r="FA193" s="183"/>
      <c r="FB193" s="313"/>
      <c r="FC193" s="7"/>
      <c r="FD193" s="7" t="s">
        <v>3203</v>
      </c>
      <c r="FE193" s="7">
        <f t="shared" si="38"/>
        <v>2471</v>
      </c>
      <c r="FF193" s="72">
        <f t="shared" si="39"/>
        <v>6497</v>
      </c>
      <c r="FG193" t="s">
        <v>3516</v>
      </c>
    </row>
    <row r="194" spans="1:163" ht="17.25">
      <c r="A194" s="72">
        <v>466006259</v>
      </c>
      <c r="B194" s="304" t="s">
        <v>841</v>
      </c>
      <c r="C194" s="72"/>
      <c r="D194" s="72"/>
      <c r="E194" s="72"/>
      <c r="F194" s="72"/>
      <c r="G194" s="306"/>
      <c r="H194" s="306"/>
      <c r="I194" s="72">
        <v>5635</v>
      </c>
      <c r="J194" s="72">
        <v>5526</v>
      </c>
      <c r="K194" s="258">
        <f t="shared" si="44"/>
        <v>5644</v>
      </c>
      <c r="L194" s="258">
        <f t="shared" si="45"/>
        <v>11409</v>
      </c>
      <c r="M194" s="307">
        <v>1</v>
      </c>
      <c r="N194" s="72" t="s">
        <v>1231</v>
      </c>
      <c r="O194" s="72" t="s">
        <v>1232</v>
      </c>
      <c r="P194" s="72" t="s">
        <v>18</v>
      </c>
      <c r="Q194" s="255">
        <v>65019</v>
      </c>
      <c r="R194" s="66">
        <v>118</v>
      </c>
      <c r="S194" s="66">
        <f t="shared" si="43"/>
        <v>0</v>
      </c>
      <c r="T194" s="66">
        <v>4428.42</v>
      </c>
      <c r="U194" s="4" t="s">
        <v>1280</v>
      </c>
      <c r="V194" s="5">
        <f t="shared" ref="V194:V257" si="51">Q194/SUMIFS($Q:$Q,$M:$M,M194,$P:$P,P194)</f>
        <v>2.6383807663287896E-2</v>
      </c>
      <c r="W194" s="5">
        <f t="shared" ref="W194:W257" si="52">Q194/SUMIFS($Q:$Q,$M:$M,M194)</f>
        <v>3.5580445921374131E-3</v>
      </c>
      <c r="X194" s="5" t="s">
        <v>1280</v>
      </c>
      <c r="Y194" s="72" t="str">
        <f t="shared" si="47"/>
        <v>MPTP</v>
      </c>
      <c r="Z194" s="72" t="s">
        <v>1329</v>
      </c>
      <c r="AA194" s="72" t="s">
        <v>1327</v>
      </c>
      <c r="AB194" s="304" t="s">
        <v>3023</v>
      </c>
      <c r="AC194" s="72">
        <v>20</v>
      </c>
      <c r="AD194" s="72" t="s">
        <v>3022</v>
      </c>
      <c r="AE194" s="308"/>
      <c r="AF194" s="309" t="s">
        <v>1129</v>
      </c>
      <c r="AG194" s="7" t="s">
        <v>1129</v>
      </c>
      <c r="AH194" s="72" t="s">
        <v>834</v>
      </c>
      <c r="AI194" s="7" t="s">
        <v>1129</v>
      </c>
      <c r="AJ194" s="7" t="s">
        <v>1129</v>
      </c>
      <c r="AK194" s="7" t="s">
        <v>1129</v>
      </c>
      <c r="AL194" s="7">
        <v>10072.42</v>
      </c>
      <c r="AM194" s="255">
        <v>65019</v>
      </c>
      <c r="AN194" s="258">
        <v>27</v>
      </c>
      <c r="AO194" s="306">
        <v>43</v>
      </c>
      <c r="AP194" s="306" t="str">
        <f t="shared" si="48"/>
        <v>FLOW</v>
      </c>
      <c r="AQ194" s="306"/>
      <c r="AR194" s="306"/>
      <c r="AS194" s="306"/>
      <c r="AT194" s="306"/>
      <c r="AU194" s="72" t="s">
        <v>1793</v>
      </c>
      <c r="AV194" s="310" t="s">
        <v>842</v>
      </c>
      <c r="AW194" s="304" t="s">
        <v>67</v>
      </c>
      <c r="AX194" s="311">
        <v>45775</v>
      </c>
      <c r="AY194" s="72">
        <v>24</v>
      </c>
      <c r="AZ194" s="72" t="s">
        <v>1742</v>
      </c>
      <c r="BA194" s="7" t="s">
        <v>3512</v>
      </c>
      <c r="BB194" s="7"/>
      <c r="BC194" s="7"/>
      <c r="BD194" s="72"/>
      <c r="BE194" s="72"/>
      <c r="BF194" s="72"/>
      <c r="BG194" s="183"/>
      <c r="BH194" s="72"/>
      <c r="BI194" s="72">
        <v>1</v>
      </c>
      <c r="BJ194" s="72"/>
      <c r="BK194" s="72"/>
      <c r="BL194" s="72"/>
      <c r="BM194" s="72"/>
      <c r="BN194" s="72"/>
      <c r="BO194" s="72"/>
      <c r="BP194" s="72"/>
      <c r="BQ194" s="72"/>
      <c r="BR194" s="72"/>
      <c r="BS194" s="72"/>
      <c r="BT194" s="72"/>
      <c r="BU194" s="72"/>
      <c r="BV194" s="72"/>
      <c r="BW194" s="72"/>
      <c r="BX194" s="72"/>
      <c r="BY194" s="72"/>
      <c r="BZ194" s="72"/>
      <c r="CA194" s="72"/>
      <c r="CB194" s="72"/>
      <c r="CC194" s="72"/>
      <c r="CD194" s="72"/>
      <c r="CE194" s="72"/>
      <c r="CF194" s="72"/>
      <c r="CG194" s="72">
        <v>1</v>
      </c>
      <c r="CH194" s="72"/>
      <c r="CI194" s="72"/>
      <c r="CJ194" s="72"/>
      <c r="CK194" s="72"/>
      <c r="CL194" s="72"/>
      <c r="CM194" s="72"/>
      <c r="CN194" s="72"/>
      <c r="CO194" s="72"/>
      <c r="CP194" s="72"/>
      <c r="CQ194" s="72"/>
      <c r="CR194" s="72"/>
      <c r="CS194" s="72">
        <v>1</v>
      </c>
      <c r="CT194" s="72"/>
      <c r="CU194" s="72"/>
      <c r="CV194" s="72"/>
      <c r="CW194" s="72"/>
      <c r="CX194" s="72"/>
      <c r="CY194" s="72"/>
      <c r="CZ194" s="72"/>
      <c r="DA194" s="72"/>
      <c r="DB194" s="72"/>
      <c r="DC194" s="72"/>
      <c r="DD194" s="72"/>
      <c r="DE194" s="72">
        <v>2</v>
      </c>
      <c r="DF194" s="72"/>
      <c r="DG194" s="72"/>
      <c r="DH194" s="72"/>
      <c r="DI194" s="72"/>
      <c r="DJ194" s="72"/>
      <c r="DK194" s="72"/>
      <c r="DL194" s="72"/>
      <c r="DM194" s="72"/>
      <c r="DN194" s="72"/>
      <c r="DO194" s="72"/>
      <c r="DP194" s="72"/>
      <c r="DQ194" s="72"/>
      <c r="DR194" s="72"/>
      <c r="DS194" s="72"/>
      <c r="DT194" s="72"/>
      <c r="DU194" s="72"/>
      <c r="DV194" s="72"/>
      <c r="DW194" s="72"/>
      <c r="DX194" s="72"/>
      <c r="DY194" s="72"/>
      <c r="DZ194" s="72"/>
      <c r="EA194" s="72"/>
      <c r="EB194" s="72"/>
      <c r="EC194" s="72"/>
      <c r="ED194" s="72"/>
      <c r="EE194" s="72"/>
      <c r="EF194" s="72"/>
      <c r="EG194" s="72"/>
      <c r="EH194" s="72"/>
      <c r="EI194" s="72"/>
      <c r="EJ194" s="72"/>
      <c r="EK194" s="72"/>
      <c r="EL194" s="72"/>
      <c r="EM194" s="72"/>
      <c r="EN194" s="72"/>
      <c r="EO194" s="72"/>
      <c r="EP194" s="72"/>
      <c r="EQ194" s="72"/>
      <c r="ER194" s="312">
        <f t="shared" si="49"/>
        <v>5</v>
      </c>
      <c r="ES194" s="72">
        <f t="shared" si="50"/>
        <v>1</v>
      </c>
      <c r="ET194" s="72" t="s">
        <v>1113</v>
      </c>
      <c r="EU194" s="7" t="s">
        <v>2536</v>
      </c>
      <c r="EV194" s="7" t="s">
        <v>1110</v>
      </c>
      <c r="EW194" s="7" t="s">
        <v>1848</v>
      </c>
      <c r="EX194" s="183" t="s">
        <v>1871</v>
      </c>
      <c r="EY194" s="313">
        <v>46176</v>
      </c>
      <c r="EZ194" s="313"/>
      <c r="FA194" s="183"/>
      <c r="FB194" s="313"/>
      <c r="FC194" s="7"/>
      <c r="FD194" s="7" t="s">
        <v>3089</v>
      </c>
      <c r="FE194" s="7">
        <f t="shared" ref="FE194:FE257" si="53">IF((J194+R194)&lt;=I194+R194,(J194+R194),((I194-(I194*(M194+1)-(I194+J194)))+R194))</f>
        <v>5644</v>
      </c>
      <c r="FF194" s="72">
        <f t="shared" ref="FF194:FF257" si="54">I194+J194+FD194</f>
        <v>11409</v>
      </c>
      <c r="FG194" t="s">
        <v>3515</v>
      </c>
    </row>
    <row r="195" spans="1:163" ht="17.25">
      <c r="A195" s="72">
        <v>464497060</v>
      </c>
      <c r="B195" s="304" t="s">
        <v>1402</v>
      </c>
      <c r="C195" s="72"/>
      <c r="D195" s="72"/>
      <c r="E195" s="72"/>
      <c r="F195" s="72"/>
      <c r="G195" s="306"/>
      <c r="H195" s="306"/>
      <c r="I195" s="72">
        <v>3983</v>
      </c>
      <c r="J195" s="72">
        <v>3865</v>
      </c>
      <c r="K195" s="258">
        <f t="shared" si="44"/>
        <v>3935</v>
      </c>
      <c r="L195" s="258">
        <f t="shared" si="45"/>
        <v>8000</v>
      </c>
      <c r="M195" s="307">
        <v>1</v>
      </c>
      <c r="N195" s="72" t="s">
        <v>1231</v>
      </c>
      <c r="O195" s="72" t="s">
        <v>1232</v>
      </c>
      <c r="P195" s="72" t="s">
        <v>230</v>
      </c>
      <c r="Q195" s="255">
        <v>64975</v>
      </c>
      <c r="R195" s="66">
        <v>70</v>
      </c>
      <c r="S195" s="66">
        <f t="shared" si="43"/>
        <v>0</v>
      </c>
      <c r="T195" s="66">
        <v>2914</v>
      </c>
      <c r="U195" s="4" t="s">
        <v>1478</v>
      </c>
      <c r="V195" s="5">
        <f t="shared" si="51"/>
        <v>7.135988738986937E-2</v>
      </c>
      <c r="W195" s="5">
        <f t="shared" si="52"/>
        <v>3.5556367734681927E-3</v>
      </c>
      <c r="X195" s="5" t="s">
        <v>1280</v>
      </c>
      <c r="Y195" s="72" t="str">
        <f t="shared" si="47"/>
        <v>PTP</v>
      </c>
      <c r="Z195" s="72" t="s">
        <v>1281</v>
      </c>
      <c r="AA195" s="72" t="s">
        <v>1329</v>
      </c>
      <c r="AB195" s="304"/>
      <c r="AC195" s="72">
        <v>23</v>
      </c>
      <c r="AD195" s="72"/>
      <c r="AE195" s="308"/>
      <c r="AF195" s="309" t="s">
        <v>1129</v>
      </c>
      <c r="AG195" s="7" t="s">
        <v>1129</v>
      </c>
      <c r="AH195" s="72" t="s">
        <v>552</v>
      </c>
      <c r="AI195" s="7" t="s">
        <v>1129</v>
      </c>
      <c r="AJ195" s="7" t="s">
        <v>1129</v>
      </c>
      <c r="AK195" s="7" t="s">
        <v>1129</v>
      </c>
      <c r="AL195" s="7">
        <v>6849</v>
      </c>
      <c r="AM195" s="255">
        <v>64975</v>
      </c>
      <c r="AN195" s="258">
        <v>27</v>
      </c>
      <c r="AO195" s="306">
        <v>43</v>
      </c>
      <c r="AP195" s="306" t="str">
        <f t="shared" si="48"/>
        <v>FLOW</v>
      </c>
      <c r="AQ195" s="306"/>
      <c r="AR195" s="306"/>
      <c r="AS195" s="306"/>
      <c r="AT195" s="306"/>
      <c r="AU195" s="72" t="s">
        <v>1793</v>
      </c>
      <c r="AV195" s="310" t="s">
        <v>1403</v>
      </c>
      <c r="AW195" s="304" t="s">
        <v>50</v>
      </c>
      <c r="AX195" s="311">
        <v>45595</v>
      </c>
      <c r="AY195" s="72">
        <v>36</v>
      </c>
      <c r="AZ195" s="72" t="s">
        <v>1742</v>
      </c>
      <c r="BA195" s="7" t="s">
        <v>3513</v>
      </c>
      <c r="BB195" s="7"/>
      <c r="BC195" s="7"/>
      <c r="BD195" s="72"/>
      <c r="BE195" s="72"/>
      <c r="BF195" s="72"/>
      <c r="BG195" s="183"/>
      <c r="BH195" s="72"/>
      <c r="BI195" s="72"/>
      <c r="BJ195" s="72"/>
      <c r="BK195" s="72"/>
      <c r="BL195" s="72">
        <v>1</v>
      </c>
      <c r="BM195" s="72"/>
      <c r="BN195" s="72"/>
      <c r="BO195" s="72"/>
      <c r="BP195" s="72"/>
      <c r="BQ195" s="72"/>
      <c r="BR195" s="72"/>
      <c r="BS195" s="72"/>
      <c r="BT195" s="72"/>
      <c r="BU195" s="72"/>
      <c r="BV195" s="72"/>
      <c r="BW195" s="72"/>
      <c r="BX195" s="72"/>
      <c r="BY195" s="72"/>
      <c r="BZ195" s="72"/>
      <c r="CA195" s="72"/>
      <c r="CB195" s="72"/>
      <c r="CC195" s="72"/>
      <c r="CD195" s="72"/>
      <c r="CE195" s="72"/>
      <c r="CF195" s="72"/>
      <c r="CG195" s="72"/>
      <c r="CH195" s="72"/>
      <c r="CI195" s="72"/>
      <c r="CJ195" s="72"/>
      <c r="CK195" s="72"/>
      <c r="CL195" s="72"/>
      <c r="CM195" s="72"/>
      <c r="CN195" s="72"/>
      <c r="CO195" s="72"/>
      <c r="CP195" s="72"/>
      <c r="CQ195" s="72"/>
      <c r="CR195" s="72"/>
      <c r="CS195" s="72"/>
      <c r="CT195" s="72"/>
      <c r="CU195" s="72"/>
      <c r="CV195" s="72"/>
      <c r="CW195" s="72"/>
      <c r="CX195" s="72"/>
      <c r="CY195" s="72"/>
      <c r="CZ195" s="72"/>
      <c r="DA195" s="72"/>
      <c r="DB195" s="72"/>
      <c r="DC195" s="72"/>
      <c r="DD195" s="72"/>
      <c r="DE195" s="72"/>
      <c r="DF195" s="72"/>
      <c r="DG195" s="72"/>
      <c r="DH195" s="72"/>
      <c r="DI195" s="72"/>
      <c r="DJ195" s="72"/>
      <c r="DK195" s="72"/>
      <c r="DL195" s="72"/>
      <c r="DM195" s="72"/>
      <c r="DN195" s="72"/>
      <c r="DO195" s="72"/>
      <c r="DP195" s="72"/>
      <c r="DQ195" s="72"/>
      <c r="DR195" s="72"/>
      <c r="DS195" s="72"/>
      <c r="DT195" s="72"/>
      <c r="DU195" s="72"/>
      <c r="DV195" s="72"/>
      <c r="DW195" s="72"/>
      <c r="DX195" s="72"/>
      <c r="DY195" s="72"/>
      <c r="DZ195" s="72"/>
      <c r="EA195" s="72"/>
      <c r="EB195" s="72"/>
      <c r="EC195" s="72"/>
      <c r="ED195" s="72"/>
      <c r="EE195" s="72"/>
      <c r="EF195" s="72"/>
      <c r="EG195" s="72"/>
      <c r="EH195" s="72"/>
      <c r="EI195" s="72"/>
      <c r="EJ195" s="72"/>
      <c r="EK195" s="72"/>
      <c r="EL195" s="72"/>
      <c r="EM195" s="72"/>
      <c r="EN195" s="72"/>
      <c r="EO195" s="72"/>
      <c r="EP195" s="72"/>
      <c r="EQ195" s="72"/>
      <c r="ER195" s="312">
        <f t="shared" si="49"/>
        <v>1</v>
      </c>
      <c r="ES195" s="72">
        <f t="shared" si="50"/>
        <v>1</v>
      </c>
      <c r="ET195" s="72" t="s">
        <v>1111</v>
      </c>
      <c r="EU195" s="7" t="s">
        <v>2537</v>
      </c>
      <c r="EV195" s="7" t="s">
        <v>1110</v>
      </c>
      <c r="EW195" s="7" t="s">
        <v>1806</v>
      </c>
      <c r="EX195" s="183" t="s">
        <v>1815</v>
      </c>
      <c r="EY195" s="313">
        <v>46188</v>
      </c>
      <c r="EZ195" s="313"/>
      <c r="FA195" s="183"/>
      <c r="FB195" s="313"/>
      <c r="FC195" s="7"/>
      <c r="FD195" s="7" t="s">
        <v>3152</v>
      </c>
      <c r="FE195" s="7">
        <f t="shared" si="53"/>
        <v>3935</v>
      </c>
      <c r="FF195" s="72">
        <f t="shared" si="54"/>
        <v>8000</v>
      </c>
      <c r="FG195" t="s">
        <v>3515</v>
      </c>
    </row>
    <row r="196" spans="1:163" ht="17.25">
      <c r="A196" s="72">
        <v>466075261</v>
      </c>
      <c r="B196" s="304" t="s">
        <v>1522</v>
      </c>
      <c r="C196" s="72" t="s">
        <v>1775</v>
      </c>
      <c r="D196" s="72" t="s">
        <v>1792</v>
      </c>
      <c r="E196" s="72">
        <v>3323</v>
      </c>
      <c r="F196" s="72"/>
      <c r="G196" s="306"/>
      <c r="H196" s="306"/>
      <c r="I196" s="72">
        <v>3297</v>
      </c>
      <c r="J196" s="72">
        <v>3126</v>
      </c>
      <c r="K196" s="258">
        <f t="shared" si="44"/>
        <v>3223</v>
      </c>
      <c r="L196" s="258">
        <f t="shared" si="45"/>
        <v>3195</v>
      </c>
      <c r="M196" s="307">
        <v>1</v>
      </c>
      <c r="N196" s="72" t="s">
        <v>1280</v>
      </c>
      <c r="O196" s="72" t="s">
        <v>1281</v>
      </c>
      <c r="P196" s="72" t="s">
        <v>42</v>
      </c>
      <c r="Q196" s="255">
        <v>64682</v>
      </c>
      <c r="R196" s="66">
        <v>97</v>
      </c>
      <c r="S196" s="66">
        <f t="shared" si="43"/>
        <v>0</v>
      </c>
      <c r="T196" s="66">
        <v>5381</v>
      </c>
      <c r="U196" s="4" t="s">
        <v>1129</v>
      </c>
      <c r="V196" s="5">
        <f t="shared" si="51"/>
        <v>4.0271084253898339E-2</v>
      </c>
      <c r="W196" s="5">
        <f t="shared" si="52"/>
        <v>3.5396028900572473E-3</v>
      </c>
      <c r="X196" s="5" t="str">
        <f t="shared" si="46"/>
        <v>STABLE</v>
      </c>
      <c r="Y196" s="72" t="str">
        <f t="shared" si="47"/>
        <v>PAID</v>
      </c>
      <c r="Z196" s="72" t="s">
        <v>1129</v>
      </c>
      <c r="AA196" s="72" t="s">
        <v>1281</v>
      </c>
      <c r="AB196" s="304"/>
      <c r="AC196" s="72"/>
      <c r="AD196" s="72" t="s">
        <v>3019</v>
      </c>
      <c r="AE196" s="308"/>
      <c r="AF196" s="309" t="s">
        <v>1129</v>
      </c>
      <c r="AG196" s="7" t="s">
        <v>1129</v>
      </c>
      <c r="AH196" s="72" t="s">
        <v>1744</v>
      </c>
      <c r="AI196" s="7" t="s">
        <v>1129</v>
      </c>
      <c r="AJ196" s="7" t="s">
        <v>1129</v>
      </c>
      <c r="AK196" s="7" t="s">
        <v>1129</v>
      </c>
      <c r="AL196" s="7">
        <v>8604</v>
      </c>
      <c r="AM196" s="255">
        <v>64682</v>
      </c>
      <c r="AN196" s="258">
        <v>27</v>
      </c>
      <c r="AO196" s="306">
        <v>12</v>
      </c>
      <c r="AP196" s="306" t="str">
        <f t="shared" si="48"/>
        <v>STABLE</v>
      </c>
      <c r="AQ196" s="306"/>
      <c r="AR196" s="306"/>
      <c r="AS196" s="306"/>
      <c r="AT196" s="306"/>
      <c r="AU196" s="72" t="s">
        <v>1793</v>
      </c>
      <c r="AV196" s="310" t="s">
        <v>1635</v>
      </c>
      <c r="AW196" s="304" t="s">
        <v>40</v>
      </c>
      <c r="AX196" s="311">
        <v>45784</v>
      </c>
      <c r="AY196" s="72">
        <v>36</v>
      </c>
      <c r="AZ196" s="72" t="s">
        <v>1742</v>
      </c>
      <c r="BA196" s="7" t="s">
        <v>3512</v>
      </c>
      <c r="BB196" s="7"/>
      <c r="BC196" s="7"/>
      <c r="BD196" s="72"/>
      <c r="BE196" s="72"/>
      <c r="BF196" s="72"/>
      <c r="BG196" s="183"/>
      <c r="BH196" s="72"/>
      <c r="BI196" s="72"/>
      <c r="BJ196" s="72"/>
      <c r="BK196" s="72"/>
      <c r="BL196" s="72"/>
      <c r="BM196" s="72"/>
      <c r="BN196" s="72"/>
      <c r="BO196" s="72">
        <v>1</v>
      </c>
      <c r="BP196" s="72"/>
      <c r="BQ196" s="72"/>
      <c r="BR196" s="72"/>
      <c r="BS196" s="72"/>
      <c r="BT196" s="72"/>
      <c r="BU196" s="72"/>
      <c r="BV196" s="72"/>
      <c r="BW196" s="72"/>
      <c r="BX196" s="72"/>
      <c r="BY196" s="72"/>
      <c r="BZ196" s="72"/>
      <c r="CA196" s="72"/>
      <c r="CB196" s="72"/>
      <c r="CC196" s="72"/>
      <c r="CD196" s="72"/>
      <c r="CE196" s="72"/>
      <c r="CF196" s="72"/>
      <c r="CG196" s="72"/>
      <c r="CH196" s="72"/>
      <c r="CI196" s="72"/>
      <c r="CJ196" s="72"/>
      <c r="CK196" s="72"/>
      <c r="CL196" s="72"/>
      <c r="CM196" s="72"/>
      <c r="CN196" s="72"/>
      <c r="CO196" s="72"/>
      <c r="CP196" s="72"/>
      <c r="CQ196" s="72"/>
      <c r="CR196" s="72"/>
      <c r="CS196" s="72"/>
      <c r="CT196" s="72"/>
      <c r="CU196" s="72"/>
      <c r="CV196" s="72"/>
      <c r="CW196" s="72"/>
      <c r="CX196" s="72"/>
      <c r="CY196" s="72"/>
      <c r="CZ196" s="72"/>
      <c r="DA196" s="72"/>
      <c r="DB196" s="72"/>
      <c r="DC196" s="72"/>
      <c r="DD196" s="72"/>
      <c r="DE196" s="72"/>
      <c r="DF196" s="72"/>
      <c r="DG196" s="72"/>
      <c r="DH196" s="72"/>
      <c r="DI196" s="72"/>
      <c r="DJ196" s="72"/>
      <c r="DK196" s="72"/>
      <c r="DL196" s="72"/>
      <c r="DM196" s="72"/>
      <c r="DN196" s="72"/>
      <c r="DO196" s="72"/>
      <c r="DP196" s="72"/>
      <c r="DQ196" s="72"/>
      <c r="DR196" s="72"/>
      <c r="DS196" s="72"/>
      <c r="DT196" s="72"/>
      <c r="DU196" s="72"/>
      <c r="DV196" s="72"/>
      <c r="DW196" s="72"/>
      <c r="DX196" s="72"/>
      <c r="DY196" s="72"/>
      <c r="DZ196" s="72"/>
      <c r="EA196" s="72"/>
      <c r="EB196" s="72"/>
      <c r="EC196" s="72"/>
      <c r="ED196" s="72"/>
      <c r="EE196" s="72"/>
      <c r="EF196" s="72"/>
      <c r="EG196" s="72"/>
      <c r="EH196" s="72"/>
      <c r="EI196" s="72"/>
      <c r="EJ196" s="72"/>
      <c r="EK196" s="72"/>
      <c r="EL196" s="72"/>
      <c r="EM196" s="72"/>
      <c r="EN196" s="72"/>
      <c r="EO196" s="72"/>
      <c r="EP196" s="72"/>
      <c r="EQ196" s="72"/>
      <c r="ER196" s="312">
        <f t="shared" si="49"/>
        <v>1</v>
      </c>
      <c r="ES196" s="72">
        <f t="shared" si="50"/>
        <v>1</v>
      </c>
      <c r="ET196" s="72" t="s">
        <v>1116</v>
      </c>
      <c r="EU196" s="7" t="s">
        <v>2538</v>
      </c>
      <c r="EV196" s="7" t="s">
        <v>1110</v>
      </c>
      <c r="EW196" s="7" t="s">
        <v>1801</v>
      </c>
      <c r="EX196" s="183" t="s">
        <v>1896</v>
      </c>
      <c r="EY196" s="313">
        <v>46178</v>
      </c>
      <c r="EZ196" s="313"/>
      <c r="FA196" s="183"/>
      <c r="FB196" s="313"/>
      <c r="FC196" s="7"/>
      <c r="FD196" s="7" t="s">
        <v>3204</v>
      </c>
      <c r="FE196" s="7">
        <f t="shared" si="53"/>
        <v>3223</v>
      </c>
      <c r="FF196" s="72">
        <f t="shared" si="54"/>
        <v>6518</v>
      </c>
      <c r="FG196" t="s">
        <v>3515</v>
      </c>
    </row>
    <row r="197" spans="1:163" ht="17.25">
      <c r="A197" s="72">
        <v>464239808</v>
      </c>
      <c r="B197" s="304" t="s">
        <v>549</v>
      </c>
      <c r="C197" s="72" t="s">
        <v>1775</v>
      </c>
      <c r="D197" s="72" t="s">
        <v>3627</v>
      </c>
      <c r="E197" s="72">
        <v>4000</v>
      </c>
      <c r="F197" s="72"/>
      <c r="G197" s="306"/>
      <c r="H197" s="306"/>
      <c r="I197" s="72">
        <v>4071</v>
      </c>
      <c r="J197" s="72">
        <v>3933</v>
      </c>
      <c r="K197" s="258">
        <f t="shared" si="44"/>
        <v>4009</v>
      </c>
      <c r="L197" s="258">
        <f t="shared" si="45"/>
        <v>4177</v>
      </c>
      <c r="M197" s="307">
        <v>1</v>
      </c>
      <c r="N197" s="72" t="s">
        <v>1231</v>
      </c>
      <c r="O197" s="72" t="s">
        <v>1232</v>
      </c>
      <c r="P197" s="72" t="s">
        <v>333</v>
      </c>
      <c r="Q197" s="255">
        <v>64291</v>
      </c>
      <c r="R197" s="66">
        <v>76</v>
      </c>
      <c r="S197" s="66">
        <f t="shared" si="43"/>
        <v>0</v>
      </c>
      <c r="T197" s="66">
        <v>4210</v>
      </c>
      <c r="U197" s="4" t="s">
        <v>1498</v>
      </c>
      <c r="V197" s="5">
        <f t="shared" si="51"/>
        <v>3.6724287046957647E-2</v>
      </c>
      <c r="W197" s="5">
        <f t="shared" si="52"/>
        <v>3.5182061377921287E-3</v>
      </c>
      <c r="X197" s="5" t="s">
        <v>1280</v>
      </c>
      <c r="Y197" s="72" t="str">
        <f t="shared" si="47"/>
        <v>PTP</v>
      </c>
      <c r="Z197" s="72" t="s">
        <v>1330</v>
      </c>
      <c r="AA197" s="72" t="s">
        <v>1329</v>
      </c>
      <c r="AB197" s="304"/>
      <c r="AC197" s="72">
        <v>20</v>
      </c>
      <c r="AD197" s="72" t="s">
        <v>3019</v>
      </c>
      <c r="AE197" s="308"/>
      <c r="AF197" s="309" t="s">
        <v>1129</v>
      </c>
      <c r="AG197" s="7" t="s">
        <v>1129</v>
      </c>
      <c r="AH197" s="72" t="s">
        <v>543</v>
      </c>
      <c r="AI197" s="7" t="s">
        <v>1129</v>
      </c>
      <c r="AJ197" s="7" t="s">
        <v>1129</v>
      </c>
      <c r="AK197" s="7" t="s">
        <v>1129</v>
      </c>
      <c r="AL197" s="7">
        <v>8219</v>
      </c>
      <c r="AM197" s="255">
        <v>64291</v>
      </c>
      <c r="AN197" s="258">
        <v>27</v>
      </c>
      <c r="AO197" s="306">
        <v>43</v>
      </c>
      <c r="AP197" s="306" t="str">
        <f t="shared" si="48"/>
        <v>FLOW</v>
      </c>
      <c r="AQ197" s="306"/>
      <c r="AR197" s="306"/>
      <c r="AS197" s="306"/>
      <c r="AT197" s="306"/>
      <c r="AU197" s="72" t="s">
        <v>1793</v>
      </c>
      <c r="AV197" s="310" t="s">
        <v>550</v>
      </c>
      <c r="AW197" s="304" t="s">
        <v>223</v>
      </c>
      <c r="AX197" s="311">
        <v>45572</v>
      </c>
      <c r="AY197" s="72">
        <v>36</v>
      </c>
      <c r="AZ197" s="72" t="s">
        <v>1742</v>
      </c>
      <c r="BA197" s="7" t="s">
        <v>3513</v>
      </c>
      <c r="BB197" s="7"/>
      <c r="BC197" s="7"/>
      <c r="BD197" s="72"/>
      <c r="BE197" s="72"/>
      <c r="BF197" s="72"/>
      <c r="BG197" s="183"/>
      <c r="BH197" s="72"/>
      <c r="BI197" s="72"/>
      <c r="BJ197" s="72"/>
      <c r="BK197" s="72"/>
      <c r="BL197" s="72"/>
      <c r="BM197" s="72"/>
      <c r="BN197" s="72"/>
      <c r="BO197" s="72">
        <v>1</v>
      </c>
      <c r="BP197" s="72"/>
      <c r="BQ197" s="72"/>
      <c r="BR197" s="72"/>
      <c r="BS197" s="72"/>
      <c r="BT197" s="72"/>
      <c r="BU197" s="72"/>
      <c r="BV197" s="72"/>
      <c r="BW197" s="72"/>
      <c r="BX197" s="72"/>
      <c r="BY197" s="72"/>
      <c r="BZ197" s="72"/>
      <c r="CA197" s="72"/>
      <c r="CB197" s="72"/>
      <c r="CC197" s="72"/>
      <c r="CD197" s="72"/>
      <c r="CE197" s="72"/>
      <c r="CF197" s="72"/>
      <c r="CG197" s="72"/>
      <c r="CH197" s="72"/>
      <c r="CI197" s="72"/>
      <c r="CJ197" s="72"/>
      <c r="CK197" s="72"/>
      <c r="CL197" s="72"/>
      <c r="CM197" s="72"/>
      <c r="CN197" s="72"/>
      <c r="CO197" s="72"/>
      <c r="CP197" s="72"/>
      <c r="CQ197" s="72"/>
      <c r="CR197" s="72"/>
      <c r="CS197" s="72"/>
      <c r="CT197" s="72"/>
      <c r="CU197" s="72"/>
      <c r="CV197" s="72"/>
      <c r="CW197" s="72"/>
      <c r="CX197" s="72"/>
      <c r="CY197" s="72"/>
      <c r="CZ197" s="72"/>
      <c r="DA197" s="72"/>
      <c r="DB197" s="72"/>
      <c r="DC197" s="72"/>
      <c r="DD197" s="72"/>
      <c r="DE197" s="72"/>
      <c r="DF197" s="72"/>
      <c r="DG197" s="72"/>
      <c r="DH197" s="72"/>
      <c r="DI197" s="72"/>
      <c r="DJ197" s="72"/>
      <c r="DK197" s="72"/>
      <c r="DL197" s="72"/>
      <c r="DM197" s="72"/>
      <c r="DN197" s="72"/>
      <c r="DO197" s="72"/>
      <c r="DP197" s="72"/>
      <c r="DQ197" s="72"/>
      <c r="DR197" s="72"/>
      <c r="DS197" s="72"/>
      <c r="DT197" s="72"/>
      <c r="DU197" s="72"/>
      <c r="DV197" s="72"/>
      <c r="DW197" s="72"/>
      <c r="DX197" s="72"/>
      <c r="DY197" s="72"/>
      <c r="DZ197" s="72"/>
      <c r="EA197" s="72"/>
      <c r="EB197" s="72"/>
      <c r="EC197" s="72"/>
      <c r="ED197" s="72"/>
      <c r="EE197" s="72"/>
      <c r="EF197" s="72"/>
      <c r="EG197" s="72"/>
      <c r="EH197" s="72"/>
      <c r="EI197" s="72"/>
      <c r="EJ197" s="72"/>
      <c r="EK197" s="72"/>
      <c r="EL197" s="72"/>
      <c r="EM197" s="72"/>
      <c r="EN197" s="72"/>
      <c r="EO197" s="72"/>
      <c r="EP197" s="72"/>
      <c r="EQ197" s="72"/>
      <c r="ER197" s="312">
        <f t="shared" si="49"/>
        <v>1</v>
      </c>
      <c r="ES197" s="72">
        <f t="shared" si="50"/>
        <v>1</v>
      </c>
      <c r="ET197" s="72" t="s">
        <v>1125</v>
      </c>
      <c r="EU197" s="7" t="s">
        <v>2539</v>
      </c>
      <c r="EV197" s="7" t="s">
        <v>1110</v>
      </c>
      <c r="EW197" s="7" t="s">
        <v>1803</v>
      </c>
      <c r="EX197" s="183" t="s">
        <v>1809</v>
      </c>
      <c r="EY197" s="313">
        <v>46178</v>
      </c>
      <c r="EZ197" s="313"/>
      <c r="FA197" s="183"/>
      <c r="FB197" s="313"/>
      <c r="FC197" s="7"/>
      <c r="FD197" s="7" t="s">
        <v>3205</v>
      </c>
      <c r="FE197" s="7">
        <f t="shared" si="53"/>
        <v>4009</v>
      </c>
      <c r="FF197" s="72">
        <f t="shared" si="54"/>
        <v>8177</v>
      </c>
      <c r="FG197" t="s">
        <v>3515</v>
      </c>
    </row>
    <row r="198" spans="1:163" ht="17.25">
      <c r="A198" s="72">
        <v>464551591</v>
      </c>
      <c r="B198" s="304" t="s">
        <v>545</v>
      </c>
      <c r="C198" s="72"/>
      <c r="D198" s="72"/>
      <c r="E198" s="72"/>
      <c r="F198" s="72"/>
      <c r="G198" s="306"/>
      <c r="H198" s="306"/>
      <c r="I198" s="72">
        <v>4046</v>
      </c>
      <c r="J198" s="72">
        <v>1129</v>
      </c>
      <c r="K198" s="258">
        <f t="shared" si="44"/>
        <v>1131</v>
      </c>
      <c r="L198" s="258">
        <f t="shared" si="45"/>
        <v>5242</v>
      </c>
      <c r="M198" s="307">
        <v>1</v>
      </c>
      <c r="N198" s="72" t="s">
        <v>1231</v>
      </c>
      <c r="O198" s="72" t="s">
        <v>1232</v>
      </c>
      <c r="P198" s="72" t="s">
        <v>333</v>
      </c>
      <c r="Q198" s="255">
        <v>64121</v>
      </c>
      <c r="R198" s="66">
        <v>2</v>
      </c>
      <c r="S198" s="66">
        <f t="shared" si="43"/>
        <v>0</v>
      </c>
      <c r="T198" s="66">
        <v>2250</v>
      </c>
      <c r="U198" s="4" t="s">
        <v>1504</v>
      </c>
      <c r="V198" s="5">
        <f t="shared" si="51"/>
        <v>3.6627179694482453E-2</v>
      </c>
      <c r="W198" s="5">
        <f t="shared" si="52"/>
        <v>3.5089032020246859E-3</v>
      </c>
      <c r="X198" s="5" t="s">
        <v>1280</v>
      </c>
      <c r="Y198" s="72" t="str">
        <f t="shared" si="47"/>
        <v>PTP</v>
      </c>
      <c r="Z198" s="72" t="s">
        <v>1329</v>
      </c>
      <c r="AA198" s="72" t="s">
        <v>1329</v>
      </c>
      <c r="AB198" s="304"/>
      <c r="AC198" s="72">
        <v>25</v>
      </c>
      <c r="AD198" s="72" t="s">
        <v>3019</v>
      </c>
      <c r="AE198" s="308"/>
      <c r="AF198" s="309" t="s">
        <v>1129</v>
      </c>
      <c r="AG198" s="7" t="s">
        <v>1129</v>
      </c>
      <c r="AH198" s="72" t="s">
        <v>543</v>
      </c>
      <c r="AI198" s="7" t="s">
        <v>1129</v>
      </c>
      <c r="AJ198" s="7" t="s">
        <v>1129</v>
      </c>
      <c r="AK198" s="7" t="s">
        <v>1129</v>
      </c>
      <c r="AL198" s="7">
        <v>3381</v>
      </c>
      <c r="AM198" s="255">
        <v>64121</v>
      </c>
      <c r="AN198" s="258">
        <v>27</v>
      </c>
      <c r="AO198" s="306">
        <v>43</v>
      </c>
      <c r="AP198" s="306" t="str">
        <f t="shared" si="48"/>
        <v>FLOW</v>
      </c>
      <c r="AQ198" s="306"/>
      <c r="AR198" s="306"/>
      <c r="AS198" s="306"/>
      <c r="AT198" s="306"/>
      <c r="AU198" s="72" t="s">
        <v>1793</v>
      </c>
      <c r="AV198" s="310" t="s">
        <v>546</v>
      </c>
      <c r="AW198" s="304" t="s">
        <v>394</v>
      </c>
      <c r="AX198" s="311">
        <v>45600</v>
      </c>
      <c r="AY198" s="72">
        <v>36</v>
      </c>
      <c r="AZ198" s="72" t="s">
        <v>1742</v>
      </c>
      <c r="BA198" s="7" t="s">
        <v>3513</v>
      </c>
      <c r="BB198" s="7"/>
      <c r="BC198" s="7"/>
      <c r="BD198" s="72"/>
      <c r="BE198" s="72"/>
      <c r="BF198" s="72"/>
      <c r="BG198" s="183"/>
      <c r="BH198" s="72"/>
      <c r="BI198" s="72"/>
      <c r="BJ198" s="72"/>
      <c r="BK198" s="72"/>
      <c r="BL198" s="72"/>
      <c r="BM198" s="72"/>
      <c r="BN198" s="72"/>
      <c r="BO198" s="72">
        <v>1</v>
      </c>
      <c r="BP198" s="72"/>
      <c r="BQ198" s="72"/>
      <c r="BR198" s="72"/>
      <c r="BS198" s="72"/>
      <c r="BT198" s="72"/>
      <c r="BU198" s="72"/>
      <c r="BV198" s="72"/>
      <c r="BW198" s="72"/>
      <c r="BX198" s="72"/>
      <c r="BY198" s="72"/>
      <c r="BZ198" s="72"/>
      <c r="CA198" s="72"/>
      <c r="CB198" s="72"/>
      <c r="CC198" s="72"/>
      <c r="CD198" s="72"/>
      <c r="CE198" s="72"/>
      <c r="CF198" s="72"/>
      <c r="CG198" s="72"/>
      <c r="CH198" s="72"/>
      <c r="CI198" s="72"/>
      <c r="CJ198" s="72"/>
      <c r="CK198" s="72"/>
      <c r="CL198" s="72"/>
      <c r="CM198" s="72"/>
      <c r="CN198" s="72"/>
      <c r="CO198" s="72"/>
      <c r="CP198" s="72"/>
      <c r="CQ198" s="72"/>
      <c r="CR198" s="72"/>
      <c r="CS198" s="72"/>
      <c r="CT198" s="72"/>
      <c r="CU198" s="72"/>
      <c r="CV198" s="72"/>
      <c r="CW198" s="72"/>
      <c r="CX198" s="72"/>
      <c r="CY198" s="72"/>
      <c r="CZ198" s="72"/>
      <c r="DA198" s="72"/>
      <c r="DB198" s="72"/>
      <c r="DC198" s="72"/>
      <c r="DD198" s="72"/>
      <c r="DE198" s="72"/>
      <c r="DF198" s="72"/>
      <c r="DG198" s="72"/>
      <c r="DH198" s="72"/>
      <c r="DI198" s="72"/>
      <c r="DJ198" s="72"/>
      <c r="DK198" s="72"/>
      <c r="DL198" s="72"/>
      <c r="DM198" s="72"/>
      <c r="DN198" s="72"/>
      <c r="DO198" s="72"/>
      <c r="DP198" s="72"/>
      <c r="DQ198" s="72"/>
      <c r="DR198" s="72"/>
      <c r="DS198" s="72"/>
      <c r="DT198" s="72"/>
      <c r="DU198" s="72"/>
      <c r="DV198" s="72"/>
      <c r="DW198" s="72"/>
      <c r="DX198" s="72"/>
      <c r="DY198" s="72"/>
      <c r="DZ198" s="72"/>
      <c r="EA198" s="72"/>
      <c r="EB198" s="72"/>
      <c r="EC198" s="72"/>
      <c r="ED198" s="72"/>
      <c r="EE198" s="72"/>
      <c r="EF198" s="72"/>
      <c r="EG198" s="72"/>
      <c r="EH198" s="72"/>
      <c r="EI198" s="72"/>
      <c r="EJ198" s="72"/>
      <c r="EK198" s="72"/>
      <c r="EL198" s="72"/>
      <c r="EM198" s="72"/>
      <c r="EN198" s="72"/>
      <c r="EO198" s="72"/>
      <c r="EP198" s="72"/>
      <c r="EQ198" s="72"/>
      <c r="ER198" s="312">
        <f t="shared" si="49"/>
        <v>1</v>
      </c>
      <c r="ES198" s="72">
        <f t="shared" si="50"/>
        <v>1</v>
      </c>
      <c r="ET198" s="72" t="s">
        <v>1125</v>
      </c>
      <c r="EU198" s="7" t="s">
        <v>2540</v>
      </c>
      <c r="EV198" s="7" t="s">
        <v>1110</v>
      </c>
      <c r="EW198" s="7" t="s">
        <v>1848</v>
      </c>
      <c r="EX198" s="183" t="s">
        <v>1809</v>
      </c>
      <c r="EY198" s="313">
        <v>46178</v>
      </c>
      <c r="EZ198" s="313"/>
      <c r="FA198" s="183"/>
      <c r="FB198" s="313"/>
      <c r="FC198" s="7"/>
      <c r="FD198" s="7" t="s">
        <v>3167</v>
      </c>
      <c r="FE198" s="7">
        <f t="shared" si="53"/>
        <v>1131</v>
      </c>
      <c r="FF198" s="72">
        <f t="shared" si="54"/>
        <v>5242</v>
      </c>
      <c r="FG198" t="s">
        <v>3515</v>
      </c>
    </row>
    <row r="199" spans="1:163" ht="17.25">
      <c r="A199" s="72">
        <v>458923719</v>
      </c>
      <c r="B199" s="304" t="s">
        <v>1523</v>
      </c>
      <c r="C199" s="72"/>
      <c r="D199" s="72"/>
      <c r="E199" s="72"/>
      <c r="F199" s="72"/>
      <c r="G199" s="306"/>
      <c r="H199" s="306"/>
      <c r="I199" s="72">
        <v>3816</v>
      </c>
      <c r="J199" s="72">
        <v>17992</v>
      </c>
      <c r="K199" s="258">
        <f t="shared" si="44"/>
        <v>3431</v>
      </c>
      <c r="L199" s="258">
        <f t="shared" si="45"/>
        <v>22736</v>
      </c>
      <c r="M199" s="315">
        <v>5</v>
      </c>
      <c r="N199" s="72" t="s">
        <v>1231</v>
      </c>
      <c r="O199" s="72" t="s">
        <v>1232</v>
      </c>
      <c r="P199" s="72" t="s">
        <v>73</v>
      </c>
      <c r="Q199" s="255">
        <v>63897.41</v>
      </c>
      <c r="R199" s="66">
        <v>703</v>
      </c>
      <c r="S199" s="66">
        <f t="shared" si="43"/>
        <v>0</v>
      </c>
      <c r="T199" s="66">
        <v>4950</v>
      </c>
      <c r="U199" s="4" t="s">
        <v>1129</v>
      </c>
      <c r="V199" s="5">
        <f t="shared" si="51"/>
        <v>0.48112936406351076</v>
      </c>
      <c r="W199" s="5">
        <f t="shared" si="52"/>
        <v>3.1103053108907326E-2</v>
      </c>
      <c r="X199" s="5" t="str">
        <f t="shared" si="46"/>
        <v>FLOW</v>
      </c>
      <c r="Y199" s="72" t="str">
        <f t="shared" si="47"/>
        <v>NC</v>
      </c>
      <c r="Z199" s="72" t="s">
        <v>1129</v>
      </c>
      <c r="AA199" s="72" t="s">
        <v>1315</v>
      </c>
      <c r="AB199" s="304" t="s">
        <v>3024</v>
      </c>
      <c r="AC199" s="72"/>
      <c r="AD199" s="72" t="s">
        <v>3021</v>
      </c>
      <c r="AE199" s="308"/>
      <c r="AF199" s="309" t="s">
        <v>1797</v>
      </c>
      <c r="AG199" s="7" t="s">
        <v>1129</v>
      </c>
      <c r="AH199" s="72" t="s">
        <v>1745</v>
      </c>
      <c r="AI199" s="7" t="s">
        <v>1129</v>
      </c>
      <c r="AJ199" s="7" t="s">
        <v>1129</v>
      </c>
      <c r="AK199" s="7" t="s">
        <v>1129</v>
      </c>
      <c r="AL199" s="7">
        <v>23645</v>
      </c>
      <c r="AM199" s="255">
        <v>63897.41</v>
      </c>
      <c r="AN199" s="258">
        <v>147</v>
      </c>
      <c r="AO199" s="306">
        <v>163</v>
      </c>
      <c r="AP199" s="306" t="str">
        <f t="shared" si="48"/>
        <v>FLOW</v>
      </c>
      <c r="AQ199" s="306"/>
      <c r="AR199" s="306"/>
      <c r="AS199" s="306"/>
      <c r="AT199" s="306"/>
      <c r="AU199" s="72" t="s">
        <v>943</v>
      </c>
      <c r="AV199" s="310" t="s">
        <v>1636</v>
      </c>
      <c r="AW199" s="304" t="s">
        <v>84</v>
      </c>
      <c r="AX199" s="311">
        <v>45117</v>
      </c>
      <c r="AY199" s="72">
        <v>48</v>
      </c>
      <c r="AZ199" s="72" t="s">
        <v>1742</v>
      </c>
      <c r="BA199" s="7" t="s">
        <v>3512</v>
      </c>
      <c r="BB199" s="7"/>
      <c r="BC199" s="7"/>
      <c r="BD199" s="72"/>
      <c r="BE199" s="72"/>
      <c r="BF199" s="72"/>
      <c r="BG199" s="183"/>
      <c r="BH199" s="72"/>
      <c r="BI199" s="72"/>
      <c r="BJ199" s="72"/>
      <c r="BK199" s="72"/>
      <c r="BL199" s="72">
        <v>1</v>
      </c>
      <c r="BM199" s="72"/>
      <c r="BN199" s="72"/>
      <c r="BO199" s="72"/>
      <c r="BP199" s="72"/>
      <c r="BQ199" s="72"/>
      <c r="BR199" s="72"/>
      <c r="BS199" s="72"/>
      <c r="BT199" s="72"/>
      <c r="BU199" s="72"/>
      <c r="BV199" s="72"/>
      <c r="BW199" s="72"/>
      <c r="BX199" s="72"/>
      <c r="BY199" s="72"/>
      <c r="BZ199" s="72"/>
      <c r="CA199" s="72"/>
      <c r="CB199" s="72"/>
      <c r="CC199" s="72"/>
      <c r="CD199" s="72"/>
      <c r="CE199" s="72"/>
      <c r="CF199" s="72"/>
      <c r="CG199" s="72"/>
      <c r="CH199" s="72"/>
      <c r="CI199" s="72"/>
      <c r="CJ199" s="72"/>
      <c r="CK199" s="72"/>
      <c r="CL199" s="72"/>
      <c r="CM199" s="72"/>
      <c r="CN199" s="72"/>
      <c r="CO199" s="72"/>
      <c r="CP199" s="72"/>
      <c r="CQ199" s="72"/>
      <c r="CR199" s="72"/>
      <c r="CS199" s="72"/>
      <c r="CT199" s="72"/>
      <c r="CU199" s="72"/>
      <c r="CV199" s="72"/>
      <c r="CW199" s="72"/>
      <c r="CX199" s="72"/>
      <c r="CY199" s="72"/>
      <c r="CZ199" s="72"/>
      <c r="DA199" s="72"/>
      <c r="DB199" s="72"/>
      <c r="DC199" s="72"/>
      <c r="DD199" s="72"/>
      <c r="DE199" s="72"/>
      <c r="DF199" s="72"/>
      <c r="DG199" s="72"/>
      <c r="DH199" s="72"/>
      <c r="DI199" s="72"/>
      <c r="DJ199" s="72"/>
      <c r="DK199" s="72"/>
      <c r="DL199" s="72"/>
      <c r="DM199" s="72"/>
      <c r="DN199" s="72"/>
      <c r="DO199" s="72"/>
      <c r="DP199" s="72"/>
      <c r="DQ199" s="72"/>
      <c r="DR199" s="72"/>
      <c r="DS199" s="72"/>
      <c r="DT199" s="72"/>
      <c r="DU199" s="72"/>
      <c r="DV199" s="72"/>
      <c r="DW199" s="72"/>
      <c r="DX199" s="72"/>
      <c r="DY199" s="72"/>
      <c r="DZ199" s="72"/>
      <c r="EA199" s="72"/>
      <c r="EB199" s="72"/>
      <c r="EC199" s="72"/>
      <c r="ED199" s="72"/>
      <c r="EE199" s="72"/>
      <c r="EF199" s="72"/>
      <c r="EG199" s="72"/>
      <c r="EH199" s="72"/>
      <c r="EI199" s="72"/>
      <c r="EJ199" s="72"/>
      <c r="EK199" s="72"/>
      <c r="EL199" s="72"/>
      <c r="EM199" s="72"/>
      <c r="EN199" s="72"/>
      <c r="EO199" s="72"/>
      <c r="EP199" s="72"/>
      <c r="EQ199" s="72"/>
      <c r="ER199" s="312">
        <f t="shared" si="49"/>
        <v>1</v>
      </c>
      <c r="ES199" s="72">
        <f t="shared" si="50"/>
        <v>1</v>
      </c>
      <c r="ET199" s="72" t="s">
        <v>1119</v>
      </c>
      <c r="EU199" s="7" t="s">
        <v>2541</v>
      </c>
      <c r="EV199" s="7" t="s">
        <v>1110</v>
      </c>
      <c r="EW199" s="7" t="s">
        <v>1808</v>
      </c>
      <c r="EX199" s="183" t="s">
        <v>1886</v>
      </c>
      <c r="EY199" s="313">
        <v>46177</v>
      </c>
      <c r="EZ199" s="313"/>
      <c r="FA199" s="183"/>
      <c r="FB199" s="313"/>
      <c r="FC199" s="7"/>
      <c r="FD199" s="7" t="s">
        <v>3206</v>
      </c>
      <c r="FE199" s="7">
        <f t="shared" si="53"/>
        <v>3431</v>
      </c>
      <c r="FF199" s="72">
        <f t="shared" si="54"/>
        <v>22736</v>
      </c>
      <c r="FG199" t="s">
        <v>3515</v>
      </c>
    </row>
    <row r="200" spans="1:163" ht="17.25">
      <c r="A200" s="72">
        <v>464280420</v>
      </c>
      <c r="B200" s="304" t="s">
        <v>570</v>
      </c>
      <c r="C200" s="72" t="s">
        <v>1775</v>
      </c>
      <c r="D200" s="72" t="s">
        <v>1798</v>
      </c>
      <c r="E200" s="72">
        <v>4103</v>
      </c>
      <c r="F200" s="72"/>
      <c r="G200" s="306"/>
      <c r="H200" s="306"/>
      <c r="I200" s="72">
        <v>3921</v>
      </c>
      <c r="J200" s="72">
        <v>7823.76</v>
      </c>
      <c r="K200" s="258">
        <f t="shared" si="44"/>
        <v>4143.76</v>
      </c>
      <c r="L200" s="258">
        <f t="shared" si="45"/>
        <v>7911.76</v>
      </c>
      <c r="M200" s="315">
        <v>2</v>
      </c>
      <c r="N200" s="72" t="s">
        <v>1280</v>
      </c>
      <c r="O200" s="72" t="s">
        <v>1281</v>
      </c>
      <c r="P200" s="72" t="s">
        <v>349</v>
      </c>
      <c r="Q200" s="255">
        <v>63781</v>
      </c>
      <c r="R200" s="66">
        <v>241</v>
      </c>
      <c r="S200" s="66">
        <f t="shared" ref="S200:S204" si="55">IF(H200="CBC COLL",T200,)</f>
        <v>0</v>
      </c>
      <c r="T200" s="66">
        <v>4950</v>
      </c>
      <c r="U200" s="4" t="s">
        <v>1502</v>
      </c>
      <c r="V200" s="5">
        <f t="shared" si="51"/>
        <v>0.16419908505111511</v>
      </c>
      <c r="W200" s="5">
        <f t="shared" si="52"/>
        <v>1.4121839402605694E-2</v>
      </c>
      <c r="X200" s="5" t="str">
        <f t="shared" si="46"/>
        <v>STABLE</v>
      </c>
      <c r="Y200" s="72" t="str">
        <f t="shared" si="47"/>
        <v>PAID</v>
      </c>
      <c r="Z200" s="72" t="s">
        <v>1329</v>
      </c>
      <c r="AA200" s="72" t="s">
        <v>1281</v>
      </c>
      <c r="AB200" s="304"/>
      <c r="AC200" s="72"/>
      <c r="AD200" s="72" t="s">
        <v>3019</v>
      </c>
      <c r="AE200" s="308"/>
      <c r="AF200" s="309" t="s">
        <v>1129</v>
      </c>
      <c r="AG200" s="7" t="s">
        <v>1129</v>
      </c>
      <c r="AH200" s="72" t="s">
        <v>566</v>
      </c>
      <c r="AI200" s="7" t="s">
        <v>1129</v>
      </c>
      <c r="AJ200" s="7" t="s">
        <v>1129</v>
      </c>
      <c r="AK200" s="7" t="s">
        <v>1129</v>
      </c>
      <c r="AL200" s="7">
        <v>13014.76</v>
      </c>
      <c r="AM200" s="255">
        <v>63781</v>
      </c>
      <c r="AN200" s="258">
        <v>57</v>
      </c>
      <c r="AO200" s="306">
        <v>43</v>
      </c>
      <c r="AP200" s="306" t="str">
        <f t="shared" si="48"/>
        <v>STABLE</v>
      </c>
      <c r="AQ200" s="306"/>
      <c r="AR200" s="306"/>
      <c r="AS200" s="306"/>
      <c r="AT200" s="306"/>
      <c r="AU200" s="72" t="s">
        <v>1793</v>
      </c>
      <c r="AV200" s="310" t="s">
        <v>571</v>
      </c>
      <c r="AW200" s="304" t="s">
        <v>16</v>
      </c>
      <c r="AX200" s="311">
        <v>45575</v>
      </c>
      <c r="AY200" s="72">
        <v>36</v>
      </c>
      <c r="AZ200" s="72" t="s">
        <v>1742</v>
      </c>
      <c r="BA200" s="7" t="s">
        <v>3512</v>
      </c>
      <c r="BB200" s="7"/>
      <c r="BC200" s="7"/>
      <c r="BD200" s="72"/>
      <c r="BE200" s="72"/>
      <c r="BF200" s="72"/>
      <c r="BG200" s="183"/>
      <c r="BH200" s="72"/>
      <c r="BI200" s="72"/>
      <c r="BJ200" s="72"/>
      <c r="BK200" s="72"/>
      <c r="BL200" s="72">
        <v>1</v>
      </c>
      <c r="BM200" s="72"/>
      <c r="BN200" s="72"/>
      <c r="BO200" s="72"/>
      <c r="BP200" s="72"/>
      <c r="BQ200" s="72"/>
      <c r="BR200" s="72"/>
      <c r="BS200" s="72"/>
      <c r="BT200" s="72"/>
      <c r="BU200" s="72"/>
      <c r="BV200" s="72"/>
      <c r="BW200" s="72"/>
      <c r="BX200" s="72"/>
      <c r="BY200" s="72"/>
      <c r="BZ200" s="72"/>
      <c r="CA200" s="72"/>
      <c r="CB200" s="72"/>
      <c r="CC200" s="72"/>
      <c r="CD200" s="72"/>
      <c r="CE200" s="72"/>
      <c r="CF200" s="72"/>
      <c r="CG200" s="72"/>
      <c r="CH200" s="72"/>
      <c r="CI200" s="72"/>
      <c r="CJ200" s="72"/>
      <c r="CK200" s="72"/>
      <c r="CL200" s="72"/>
      <c r="CM200" s="72"/>
      <c r="CN200" s="72"/>
      <c r="CO200" s="72"/>
      <c r="CP200" s="72"/>
      <c r="CQ200" s="72"/>
      <c r="CR200" s="72"/>
      <c r="CS200" s="72"/>
      <c r="CT200" s="72"/>
      <c r="CU200" s="72"/>
      <c r="CV200" s="72"/>
      <c r="CW200" s="72"/>
      <c r="CX200" s="72"/>
      <c r="CY200" s="72"/>
      <c r="CZ200" s="72"/>
      <c r="DA200" s="72"/>
      <c r="DB200" s="72"/>
      <c r="DC200" s="72"/>
      <c r="DD200" s="72"/>
      <c r="DE200" s="72"/>
      <c r="DF200" s="72"/>
      <c r="DG200" s="72"/>
      <c r="DH200" s="72"/>
      <c r="DI200" s="72"/>
      <c r="DJ200" s="72"/>
      <c r="DK200" s="72"/>
      <c r="DL200" s="72"/>
      <c r="DM200" s="72"/>
      <c r="DN200" s="72"/>
      <c r="DO200" s="72"/>
      <c r="DP200" s="72"/>
      <c r="DQ200" s="72"/>
      <c r="DR200" s="72"/>
      <c r="DS200" s="72"/>
      <c r="DT200" s="72"/>
      <c r="DU200" s="72"/>
      <c r="DV200" s="72"/>
      <c r="DW200" s="72"/>
      <c r="DX200" s="72"/>
      <c r="DY200" s="72"/>
      <c r="DZ200" s="72"/>
      <c r="EA200" s="72"/>
      <c r="EB200" s="72"/>
      <c r="EC200" s="72"/>
      <c r="ED200" s="72"/>
      <c r="EE200" s="72"/>
      <c r="EF200" s="72"/>
      <c r="EG200" s="72"/>
      <c r="EH200" s="72"/>
      <c r="EI200" s="72"/>
      <c r="EJ200" s="72"/>
      <c r="EK200" s="72"/>
      <c r="EL200" s="72"/>
      <c r="EM200" s="72"/>
      <c r="EN200" s="72"/>
      <c r="EO200" s="72"/>
      <c r="EP200" s="72"/>
      <c r="EQ200" s="72"/>
      <c r="ER200" s="312">
        <f t="shared" si="49"/>
        <v>1</v>
      </c>
      <c r="ES200" s="72">
        <f t="shared" si="50"/>
        <v>1</v>
      </c>
      <c r="ET200" s="72" t="s">
        <v>1126</v>
      </c>
      <c r="EU200" s="7" t="s">
        <v>2542</v>
      </c>
      <c r="EV200" s="7" t="s">
        <v>1110</v>
      </c>
      <c r="EW200" s="7" t="s">
        <v>1801</v>
      </c>
      <c r="EX200" s="183" t="s">
        <v>1900</v>
      </c>
      <c r="EY200" s="313">
        <v>46177</v>
      </c>
      <c r="EZ200" s="313"/>
      <c r="FA200" s="183"/>
      <c r="FB200" s="313"/>
      <c r="FC200" s="7"/>
      <c r="FD200" s="7" t="s">
        <v>3207</v>
      </c>
      <c r="FE200" s="7">
        <f t="shared" si="53"/>
        <v>4143.76</v>
      </c>
      <c r="FF200" s="72">
        <f t="shared" si="54"/>
        <v>12014.76</v>
      </c>
      <c r="FG200" t="s">
        <v>3515</v>
      </c>
    </row>
    <row r="201" spans="1:163" ht="17.25">
      <c r="A201" s="72">
        <v>459446869</v>
      </c>
      <c r="B201" s="304" t="s">
        <v>960</v>
      </c>
      <c r="C201" s="72"/>
      <c r="D201" s="72"/>
      <c r="E201" s="72"/>
      <c r="F201" s="72"/>
      <c r="G201" s="306"/>
      <c r="H201" s="306"/>
      <c r="I201" s="72">
        <v>4361</v>
      </c>
      <c r="J201" s="72">
        <v>4310</v>
      </c>
      <c r="K201" s="258">
        <f t="shared" si="44"/>
        <v>4361</v>
      </c>
      <c r="L201" s="258">
        <f t="shared" si="45"/>
        <v>8807</v>
      </c>
      <c r="M201" s="307">
        <v>1</v>
      </c>
      <c r="N201" s="72" t="s">
        <v>1231</v>
      </c>
      <c r="O201" s="72" t="s">
        <v>1232</v>
      </c>
      <c r="P201" s="72" t="s">
        <v>113</v>
      </c>
      <c r="Q201" s="255">
        <v>63314.15</v>
      </c>
      <c r="R201" s="66">
        <v>51</v>
      </c>
      <c r="S201" s="66">
        <f t="shared" si="55"/>
        <v>0</v>
      </c>
      <c r="T201" s="66">
        <v>5989</v>
      </c>
      <c r="U201" s="4" t="s">
        <v>1493</v>
      </c>
      <c r="V201" s="5">
        <f t="shared" si="51"/>
        <v>7.2136925983911207E-2</v>
      </c>
      <c r="W201" s="5">
        <f t="shared" si="52"/>
        <v>3.4647498271778558E-3</v>
      </c>
      <c r="X201" s="5" t="s">
        <v>1280</v>
      </c>
      <c r="Y201" s="72" t="str">
        <f t="shared" si="47"/>
        <v>PTP</v>
      </c>
      <c r="Z201" s="72" t="s">
        <v>1329</v>
      </c>
      <c r="AA201" s="72" t="s">
        <v>1329</v>
      </c>
      <c r="AB201" s="304"/>
      <c r="AC201" s="72">
        <v>25</v>
      </c>
      <c r="AD201" s="72" t="s">
        <v>3019</v>
      </c>
      <c r="AE201" s="308"/>
      <c r="AF201" s="309" t="s">
        <v>1129</v>
      </c>
      <c r="AG201" s="7" t="s">
        <v>1129</v>
      </c>
      <c r="AH201" s="72" t="s">
        <v>112</v>
      </c>
      <c r="AI201" s="7" t="s">
        <v>1129</v>
      </c>
      <c r="AJ201" s="7" t="s">
        <v>1129</v>
      </c>
      <c r="AK201" s="7" t="s">
        <v>1129</v>
      </c>
      <c r="AL201" s="7">
        <v>10350</v>
      </c>
      <c r="AM201" s="255">
        <v>63314.15</v>
      </c>
      <c r="AN201" s="258">
        <v>27</v>
      </c>
      <c r="AO201" s="306">
        <v>43</v>
      </c>
      <c r="AP201" s="306" t="str">
        <f t="shared" si="48"/>
        <v>FLOW</v>
      </c>
      <c r="AQ201" s="306"/>
      <c r="AR201" s="306"/>
      <c r="AS201" s="306"/>
      <c r="AT201" s="306"/>
      <c r="AU201" s="72" t="s">
        <v>943</v>
      </c>
      <c r="AV201" s="310" t="s">
        <v>1030</v>
      </c>
      <c r="AW201" s="304" t="s">
        <v>74</v>
      </c>
      <c r="AX201" s="311">
        <v>45156</v>
      </c>
      <c r="AY201" s="72">
        <v>48</v>
      </c>
      <c r="AZ201" s="72" t="s">
        <v>1742</v>
      </c>
      <c r="BA201" s="7" t="s">
        <v>3513</v>
      </c>
      <c r="BB201" s="7"/>
      <c r="BC201" s="7"/>
      <c r="BD201" s="72"/>
      <c r="BE201" s="72"/>
      <c r="BF201" s="72"/>
      <c r="BG201" s="183"/>
      <c r="BH201" s="72"/>
      <c r="BI201" s="72"/>
      <c r="BJ201" s="72"/>
      <c r="BK201" s="72"/>
      <c r="BL201" s="72"/>
      <c r="BM201" s="72"/>
      <c r="BN201" s="72"/>
      <c r="BO201" s="72"/>
      <c r="BP201" s="72"/>
      <c r="BQ201" s="72"/>
      <c r="BR201" s="72"/>
      <c r="BS201" s="72"/>
      <c r="BT201" s="72"/>
      <c r="BU201" s="72"/>
      <c r="BV201" s="72"/>
      <c r="BW201" s="72"/>
      <c r="BX201" s="72">
        <v>1</v>
      </c>
      <c r="BY201" s="72"/>
      <c r="BZ201" s="72"/>
      <c r="CA201" s="72"/>
      <c r="CB201" s="72"/>
      <c r="CC201" s="72"/>
      <c r="CD201" s="72"/>
      <c r="CE201" s="72"/>
      <c r="CF201" s="72"/>
      <c r="CG201" s="72"/>
      <c r="CH201" s="72"/>
      <c r="CI201" s="72"/>
      <c r="CJ201" s="72"/>
      <c r="CK201" s="72"/>
      <c r="CL201" s="72"/>
      <c r="CM201" s="72"/>
      <c r="CN201" s="72"/>
      <c r="CO201" s="72"/>
      <c r="CP201" s="72"/>
      <c r="CQ201" s="72"/>
      <c r="CR201" s="72"/>
      <c r="CS201" s="72"/>
      <c r="CT201" s="72"/>
      <c r="CU201" s="72"/>
      <c r="CV201" s="72"/>
      <c r="CW201" s="72"/>
      <c r="CX201" s="72"/>
      <c r="CY201" s="72"/>
      <c r="CZ201" s="72"/>
      <c r="DA201" s="72"/>
      <c r="DB201" s="72"/>
      <c r="DC201" s="72"/>
      <c r="DD201" s="72"/>
      <c r="DE201" s="72"/>
      <c r="DF201" s="72"/>
      <c r="DG201" s="72"/>
      <c r="DH201" s="72"/>
      <c r="DI201" s="72"/>
      <c r="DJ201" s="72"/>
      <c r="DK201" s="72"/>
      <c r="DL201" s="72"/>
      <c r="DM201" s="72"/>
      <c r="DN201" s="72"/>
      <c r="DO201" s="72"/>
      <c r="DP201" s="72"/>
      <c r="DQ201" s="72"/>
      <c r="DR201" s="72"/>
      <c r="DS201" s="72"/>
      <c r="DT201" s="72"/>
      <c r="DU201" s="72"/>
      <c r="DV201" s="72"/>
      <c r="DW201" s="72"/>
      <c r="DX201" s="72"/>
      <c r="DY201" s="72"/>
      <c r="DZ201" s="72"/>
      <c r="EA201" s="72"/>
      <c r="EB201" s="72"/>
      <c r="EC201" s="72"/>
      <c r="ED201" s="72"/>
      <c r="EE201" s="72"/>
      <c r="EF201" s="72"/>
      <c r="EG201" s="72"/>
      <c r="EH201" s="72"/>
      <c r="EI201" s="72"/>
      <c r="EJ201" s="72"/>
      <c r="EK201" s="72"/>
      <c r="EL201" s="72"/>
      <c r="EM201" s="72"/>
      <c r="EN201" s="72"/>
      <c r="EO201" s="72"/>
      <c r="EP201" s="72"/>
      <c r="EQ201" s="72"/>
      <c r="ER201" s="312">
        <f t="shared" si="49"/>
        <v>1</v>
      </c>
      <c r="ES201" s="72">
        <f t="shared" si="50"/>
        <v>1</v>
      </c>
      <c r="ET201" s="72" t="s">
        <v>1121</v>
      </c>
      <c r="EU201" s="7" t="s">
        <v>2543</v>
      </c>
      <c r="EV201" s="7" t="s">
        <v>1110</v>
      </c>
      <c r="EW201" s="7" t="s">
        <v>1806</v>
      </c>
      <c r="EX201" s="183" t="s">
        <v>1901</v>
      </c>
      <c r="EY201" s="313">
        <v>46195</v>
      </c>
      <c r="EZ201" s="313"/>
      <c r="FA201" s="183"/>
      <c r="FB201" s="313"/>
      <c r="FC201" s="7"/>
      <c r="FD201" s="7" t="s">
        <v>3208</v>
      </c>
      <c r="FE201" s="7">
        <f t="shared" si="53"/>
        <v>4361</v>
      </c>
      <c r="FF201" s="72">
        <f t="shared" si="54"/>
        <v>8807</v>
      </c>
      <c r="FG201" t="s">
        <v>3515</v>
      </c>
    </row>
    <row r="202" spans="1:163" ht="17.25">
      <c r="A202" s="72">
        <v>463773768</v>
      </c>
      <c r="B202" s="304" t="s">
        <v>988</v>
      </c>
      <c r="C202" s="72" t="s">
        <v>1775</v>
      </c>
      <c r="D202" s="72" t="s">
        <v>3628</v>
      </c>
      <c r="E202" s="72">
        <v>4600</v>
      </c>
      <c r="F202" s="72"/>
      <c r="G202" s="306"/>
      <c r="H202" s="306"/>
      <c r="I202" s="72">
        <v>4522</v>
      </c>
      <c r="J202" s="72">
        <v>4115</v>
      </c>
      <c r="K202" s="258">
        <f t="shared" si="44"/>
        <v>4190</v>
      </c>
      <c r="L202" s="258">
        <f t="shared" si="45"/>
        <v>4216</v>
      </c>
      <c r="M202" s="307">
        <v>1</v>
      </c>
      <c r="N202" s="72" t="s">
        <v>1280</v>
      </c>
      <c r="O202" s="72" t="s">
        <v>1281</v>
      </c>
      <c r="P202" s="72" t="s">
        <v>18</v>
      </c>
      <c r="Q202" s="255">
        <v>63257</v>
      </c>
      <c r="R202" s="66">
        <v>75</v>
      </c>
      <c r="S202" s="66">
        <f t="shared" si="55"/>
        <v>0</v>
      </c>
      <c r="T202" s="66">
        <v>2697</v>
      </c>
      <c r="U202" s="4" t="s">
        <v>1481</v>
      </c>
      <c r="V202" s="5">
        <f t="shared" si="51"/>
        <v>2.5668812521825967E-2</v>
      </c>
      <c r="W202" s="5">
        <f t="shared" si="52"/>
        <v>3.4616223990654475E-3</v>
      </c>
      <c r="X202" s="5" t="s">
        <v>1280</v>
      </c>
      <c r="Y202" s="72" t="str">
        <f t="shared" si="47"/>
        <v>PAID</v>
      </c>
      <c r="Z202" s="72" t="s">
        <v>1281</v>
      </c>
      <c r="AA202" s="72" t="s">
        <v>1329</v>
      </c>
      <c r="AB202" s="304" t="s">
        <v>3503</v>
      </c>
      <c r="AC202" s="72">
        <v>25</v>
      </c>
      <c r="AD202" s="72" t="s">
        <v>3019</v>
      </c>
      <c r="AE202" s="308"/>
      <c r="AF202" s="309" t="s">
        <v>1129</v>
      </c>
      <c r="AG202" s="7" t="s">
        <v>1129</v>
      </c>
      <c r="AH202" s="72" t="s">
        <v>265</v>
      </c>
      <c r="AI202" s="7" t="s">
        <v>1129</v>
      </c>
      <c r="AJ202" s="7" t="s">
        <v>1129</v>
      </c>
      <c r="AK202" s="7" t="s">
        <v>1129</v>
      </c>
      <c r="AL202" s="7">
        <v>6887</v>
      </c>
      <c r="AM202" s="255">
        <v>63257</v>
      </c>
      <c r="AN202" s="258">
        <v>27</v>
      </c>
      <c r="AO202" s="306">
        <v>43</v>
      </c>
      <c r="AP202" s="306" t="str">
        <f t="shared" si="48"/>
        <v>FLOW</v>
      </c>
      <c r="AQ202" s="306"/>
      <c r="AR202" s="306"/>
      <c r="AS202" s="306"/>
      <c r="AT202" s="306"/>
      <c r="AU202" s="72" t="s">
        <v>943</v>
      </c>
      <c r="AV202" s="310" t="s">
        <v>1057</v>
      </c>
      <c r="AW202" s="304" t="s">
        <v>1089</v>
      </c>
      <c r="AX202" s="311">
        <v>45520</v>
      </c>
      <c r="AY202" s="72">
        <v>36</v>
      </c>
      <c r="AZ202" s="72" t="s">
        <v>1742</v>
      </c>
      <c r="BA202" s="7" t="s">
        <v>3512</v>
      </c>
      <c r="BB202" s="7"/>
      <c r="BC202" s="7"/>
      <c r="BD202" s="72"/>
      <c r="BE202" s="72"/>
      <c r="BF202" s="72"/>
      <c r="BG202" s="183"/>
      <c r="BH202" s="72"/>
      <c r="BI202" s="72">
        <v>1</v>
      </c>
      <c r="BJ202" s="72"/>
      <c r="BK202" s="72"/>
      <c r="BL202" s="72"/>
      <c r="BM202" s="72"/>
      <c r="BN202" s="72"/>
      <c r="BO202" s="72"/>
      <c r="BP202" s="72"/>
      <c r="BQ202" s="72"/>
      <c r="BR202" s="72"/>
      <c r="BS202" s="72"/>
      <c r="BT202" s="72"/>
      <c r="BU202" s="72"/>
      <c r="BV202" s="72"/>
      <c r="BW202" s="72"/>
      <c r="BX202" s="72"/>
      <c r="BY202" s="72"/>
      <c r="BZ202" s="72"/>
      <c r="CA202" s="72"/>
      <c r="CB202" s="72"/>
      <c r="CC202" s="72"/>
      <c r="CD202" s="72"/>
      <c r="CE202" s="72"/>
      <c r="CF202" s="72"/>
      <c r="CG202" s="72"/>
      <c r="CH202" s="72"/>
      <c r="CI202" s="72"/>
      <c r="CJ202" s="72"/>
      <c r="CK202" s="72"/>
      <c r="CL202" s="72"/>
      <c r="CM202" s="72"/>
      <c r="CN202" s="72"/>
      <c r="CO202" s="72"/>
      <c r="CP202" s="72"/>
      <c r="CQ202" s="72"/>
      <c r="CR202" s="72"/>
      <c r="CS202" s="72">
        <v>1</v>
      </c>
      <c r="CT202" s="72"/>
      <c r="CU202" s="72"/>
      <c r="CV202" s="72"/>
      <c r="CW202" s="72"/>
      <c r="CX202" s="72"/>
      <c r="CY202" s="72"/>
      <c r="CZ202" s="72"/>
      <c r="DA202" s="72"/>
      <c r="DB202" s="72"/>
      <c r="DC202" s="72"/>
      <c r="DD202" s="72"/>
      <c r="DE202" s="72">
        <v>2</v>
      </c>
      <c r="DF202" s="72"/>
      <c r="DG202" s="72"/>
      <c r="DH202" s="72">
        <v>1</v>
      </c>
      <c r="DI202" s="72"/>
      <c r="DJ202" s="72"/>
      <c r="DK202" s="72"/>
      <c r="DL202" s="72"/>
      <c r="DM202" s="72"/>
      <c r="DN202" s="72"/>
      <c r="DO202" s="72"/>
      <c r="DP202" s="72"/>
      <c r="DQ202" s="72"/>
      <c r="DR202" s="72"/>
      <c r="DS202" s="72"/>
      <c r="DT202" s="72"/>
      <c r="DU202" s="72"/>
      <c r="DV202" s="72"/>
      <c r="DW202" s="72"/>
      <c r="DX202" s="72"/>
      <c r="DY202" s="72"/>
      <c r="DZ202" s="72"/>
      <c r="EA202" s="72"/>
      <c r="EB202" s="72"/>
      <c r="EC202" s="72"/>
      <c r="ED202" s="72"/>
      <c r="EE202" s="72"/>
      <c r="EF202" s="72"/>
      <c r="EG202" s="72"/>
      <c r="EH202" s="72"/>
      <c r="EI202" s="72"/>
      <c r="EJ202" s="72"/>
      <c r="EK202" s="72"/>
      <c r="EL202" s="72"/>
      <c r="EM202" s="72"/>
      <c r="EN202" s="72"/>
      <c r="EO202" s="72"/>
      <c r="EP202" s="72"/>
      <c r="EQ202" s="72"/>
      <c r="ER202" s="312">
        <f t="shared" si="49"/>
        <v>5</v>
      </c>
      <c r="ES202" s="72">
        <f t="shared" si="50"/>
        <v>1</v>
      </c>
      <c r="ET202" s="72" t="s">
        <v>1113</v>
      </c>
      <c r="EU202" s="7" t="s">
        <v>2544</v>
      </c>
      <c r="EV202" s="7" t="s">
        <v>1110</v>
      </c>
      <c r="EW202" s="7" t="s">
        <v>1801</v>
      </c>
      <c r="EX202" s="183" t="s">
        <v>1902</v>
      </c>
      <c r="EY202" s="313">
        <v>46176</v>
      </c>
      <c r="EZ202" s="313"/>
      <c r="FA202" s="183"/>
      <c r="FB202" s="313"/>
      <c r="FC202" s="7"/>
      <c r="FD202" s="7" t="s">
        <v>3209</v>
      </c>
      <c r="FE202" s="7">
        <f t="shared" si="53"/>
        <v>4190</v>
      </c>
      <c r="FF202" s="72">
        <f t="shared" si="54"/>
        <v>8816</v>
      </c>
      <c r="FG202" t="s">
        <v>3515</v>
      </c>
    </row>
    <row r="203" spans="1:163" ht="17.25">
      <c r="A203" s="72">
        <v>463265509</v>
      </c>
      <c r="B203" s="304" t="s">
        <v>369</v>
      </c>
      <c r="C203" s="72"/>
      <c r="D203" s="72"/>
      <c r="E203" s="72"/>
      <c r="F203" s="72"/>
      <c r="G203" s="306"/>
      <c r="H203" s="306"/>
      <c r="I203" s="72">
        <v>4731</v>
      </c>
      <c r="J203" s="72">
        <v>4705</v>
      </c>
      <c r="K203" s="258">
        <f t="shared" si="44"/>
        <v>4828</v>
      </c>
      <c r="L203" s="258">
        <f t="shared" si="45"/>
        <v>9678</v>
      </c>
      <c r="M203" s="307">
        <v>1</v>
      </c>
      <c r="N203" s="72" t="s">
        <v>1231</v>
      </c>
      <c r="O203" s="72" t="s">
        <v>1232</v>
      </c>
      <c r="P203" s="72" t="s">
        <v>315</v>
      </c>
      <c r="Q203" s="255">
        <v>63226</v>
      </c>
      <c r="R203" s="66">
        <v>123</v>
      </c>
      <c r="S203" s="66">
        <f t="shared" si="55"/>
        <v>0</v>
      </c>
      <c r="T203" s="66">
        <v>1800</v>
      </c>
      <c r="U203" s="4" t="s">
        <v>1498</v>
      </c>
      <c r="V203" s="5">
        <f t="shared" si="51"/>
        <v>9.6971150752900637E-2</v>
      </c>
      <c r="W203" s="5">
        <f t="shared" si="52"/>
        <v>3.4599259813666784E-3</v>
      </c>
      <c r="X203" s="5" t="s">
        <v>1280</v>
      </c>
      <c r="Y203" s="72" t="str">
        <f t="shared" si="47"/>
        <v>PTP</v>
      </c>
      <c r="Z203" s="72" t="s">
        <v>1329</v>
      </c>
      <c r="AA203" s="72" t="s">
        <v>1329</v>
      </c>
      <c r="AB203" s="304"/>
      <c r="AC203" s="72">
        <v>26</v>
      </c>
      <c r="AD203" s="72" t="s">
        <v>3019</v>
      </c>
      <c r="AE203" s="308"/>
      <c r="AF203" s="309" t="s">
        <v>1129</v>
      </c>
      <c r="AG203" s="7" t="s">
        <v>1129</v>
      </c>
      <c r="AH203" s="72" t="s">
        <v>370</v>
      </c>
      <c r="AI203" s="7" t="s">
        <v>1129</v>
      </c>
      <c r="AJ203" s="7" t="s">
        <v>1129</v>
      </c>
      <c r="AK203" s="7" t="s">
        <v>1129</v>
      </c>
      <c r="AL203" s="7">
        <v>6628</v>
      </c>
      <c r="AM203" s="255">
        <v>63226</v>
      </c>
      <c r="AN203" s="258">
        <v>27</v>
      </c>
      <c r="AO203" s="306">
        <v>43</v>
      </c>
      <c r="AP203" s="306" t="str">
        <f t="shared" si="48"/>
        <v>FLOW</v>
      </c>
      <c r="AQ203" s="306"/>
      <c r="AR203" s="306"/>
      <c r="AS203" s="306"/>
      <c r="AT203" s="306"/>
      <c r="AU203" s="72" t="s">
        <v>1793</v>
      </c>
      <c r="AV203" s="310" t="s">
        <v>371</v>
      </c>
      <c r="AW203" s="304" t="s">
        <v>372</v>
      </c>
      <c r="AX203" s="311">
        <v>45464</v>
      </c>
      <c r="AY203" s="72">
        <v>36</v>
      </c>
      <c r="AZ203" s="72" t="s">
        <v>1742</v>
      </c>
      <c r="BA203" s="7" t="s">
        <v>3513</v>
      </c>
      <c r="BB203" s="7"/>
      <c r="BC203" s="7"/>
      <c r="BD203" s="72"/>
      <c r="BE203" s="72"/>
      <c r="BF203" s="72"/>
      <c r="BG203" s="183"/>
      <c r="BH203" s="72"/>
      <c r="BI203" s="72"/>
      <c r="BJ203" s="72"/>
      <c r="BK203" s="72"/>
      <c r="BL203" s="72"/>
      <c r="BM203" s="72"/>
      <c r="BN203" s="72"/>
      <c r="BO203" s="72">
        <v>1</v>
      </c>
      <c r="BP203" s="72"/>
      <c r="BQ203" s="72"/>
      <c r="BR203" s="72"/>
      <c r="BS203" s="72"/>
      <c r="BT203" s="72"/>
      <c r="BU203" s="72"/>
      <c r="BV203" s="72"/>
      <c r="BW203" s="72"/>
      <c r="BX203" s="72"/>
      <c r="BY203" s="72"/>
      <c r="BZ203" s="72"/>
      <c r="CA203" s="72"/>
      <c r="CB203" s="72"/>
      <c r="CC203" s="72"/>
      <c r="CD203" s="72"/>
      <c r="CE203" s="72"/>
      <c r="CF203" s="72"/>
      <c r="CG203" s="72"/>
      <c r="CH203" s="72"/>
      <c r="CI203" s="72"/>
      <c r="CJ203" s="72">
        <v>1</v>
      </c>
      <c r="CK203" s="72"/>
      <c r="CL203" s="72"/>
      <c r="CM203" s="72"/>
      <c r="CN203" s="72"/>
      <c r="CO203" s="72"/>
      <c r="CP203" s="72"/>
      <c r="CQ203" s="72"/>
      <c r="CR203" s="72"/>
      <c r="CS203" s="72"/>
      <c r="CT203" s="72"/>
      <c r="CU203" s="72"/>
      <c r="CV203" s="72"/>
      <c r="CW203" s="72"/>
      <c r="CX203" s="72"/>
      <c r="CY203" s="72"/>
      <c r="CZ203" s="72"/>
      <c r="DA203" s="72"/>
      <c r="DB203" s="72">
        <v>1</v>
      </c>
      <c r="DC203" s="72"/>
      <c r="DD203" s="72"/>
      <c r="DE203" s="72"/>
      <c r="DF203" s="72"/>
      <c r="DG203" s="72"/>
      <c r="DH203" s="72"/>
      <c r="DI203" s="72"/>
      <c r="DJ203" s="72"/>
      <c r="DK203" s="72"/>
      <c r="DL203" s="72"/>
      <c r="DM203" s="72"/>
      <c r="DN203" s="72"/>
      <c r="DO203" s="72"/>
      <c r="DP203" s="72"/>
      <c r="DQ203" s="72"/>
      <c r="DR203" s="72"/>
      <c r="DS203" s="72"/>
      <c r="DT203" s="72"/>
      <c r="DU203" s="72"/>
      <c r="DV203" s="72"/>
      <c r="DW203" s="72"/>
      <c r="DX203" s="72"/>
      <c r="DY203" s="72"/>
      <c r="DZ203" s="72"/>
      <c r="EA203" s="72"/>
      <c r="EB203" s="72"/>
      <c r="EC203" s="72"/>
      <c r="ED203" s="72"/>
      <c r="EE203" s="72"/>
      <c r="EF203" s="72"/>
      <c r="EG203" s="72"/>
      <c r="EH203" s="72"/>
      <c r="EI203" s="72"/>
      <c r="EJ203" s="72"/>
      <c r="EK203" s="72"/>
      <c r="EL203" s="72"/>
      <c r="EM203" s="72"/>
      <c r="EN203" s="72"/>
      <c r="EO203" s="72"/>
      <c r="EP203" s="72"/>
      <c r="EQ203" s="72"/>
      <c r="ER203" s="312">
        <f t="shared" si="49"/>
        <v>3</v>
      </c>
      <c r="ES203" s="72">
        <f t="shared" si="50"/>
        <v>1</v>
      </c>
      <c r="ET203" s="72" t="s">
        <v>1124</v>
      </c>
      <c r="EU203" s="7" t="s">
        <v>2545</v>
      </c>
      <c r="EV203" s="7" t="s">
        <v>1110</v>
      </c>
      <c r="EW203" s="7" t="s">
        <v>1801</v>
      </c>
      <c r="EX203" s="183" t="s">
        <v>1903</v>
      </c>
      <c r="EY203" s="313">
        <v>46178</v>
      </c>
      <c r="EZ203" s="313"/>
      <c r="FA203" s="183"/>
      <c r="FB203" s="313"/>
      <c r="FC203" s="7" t="s">
        <v>3623</v>
      </c>
      <c r="FD203" s="7" t="s">
        <v>3210</v>
      </c>
      <c r="FE203" s="7">
        <f t="shared" si="53"/>
        <v>4828</v>
      </c>
      <c r="FF203" s="72">
        <f t="shared" si="54"/>
        <v>9678</v>
      </c>
      <c r="FG203" t="s">
        <v>3515</v>
      </c>
    </row>
    <row r="204" spans="1:163" ht="17.25">
      <c r="A204" s="72">
        <v>464432247</v>
      </c>
      <c r="B204" s="304" t="s">
        <v>105</v>
      </c>
      <c r="C204" s="72"/>
      <c r="D204" s="72"/>
      <c r="E204" s="72"/>
      <c r="F204" s="72"/>
      <c r="G204" s="306"/>
      <c r="H204" s="306"/>
      <c r="I204" s="72">
        <v>5821</v>
      </c>
      <c r="J204" s="72">
        <v>34926</v>
      </c>
      <c r="K204" s="258">
        <f t="shared" si="44"/>
        <v>7323</v>
      </c>
      <c r="L204" s="258">
        <f t="shared" si="45"/>
        <v>42799</v>
      </c>
      <c r="M204" s="315">
        <v>6</v>
      </c>
      <c r="N204" s="72" t="s">
        <v>1231</v>
      </c>
      <c r="O204" s="72" t="s">
        <v>1232</v>
      </c>
      <c r="P204" s="72" t="s">
        <v>97</v>
      </c>
      <c r="Q204" s="255">
        <v>63198</v>
      </c>
      <c r="R204" s="66">
        <v>1502</v>
      </c>
      <c r="S204" s="66">
        <f t="shared" si="55"/>
        <v>0</v>
      </c>
      <c r="T204" s="66">
        <v>3599.71</v>
      </c>
      <c r="U204" s="4" t="s">
        <v>1231</v>
      </c>
      <c r="V204" s="5">
        <f t="shared" si="51"/>
        <v>1</v>
      </c>
      <c r="W204" s="5">
        <f t="shared" si="52"/>
        <v>2.6547689041059943E-2</v>
      </c>
      <c r="X204" s="5" t="str">
        <f t="shared" si="46"/>
        <v>FLOW</v>
      </c>
      <c r="Y204" s="72" t="str">
        <f t="shared" si="47"/>
        <v>LMCB</v>
      </c>
      <c r="Z204" s="72" t="s">
        <v>1326</v>
      </c>
      <c r="AA204" s="72" t="s">
        <v>1326</v>
      </c>
      <c r="AB204" s="304"/>
      <c r="AC204" s="72"/>
      <c r="AD204" s="72"/>
      <c r="AE204" s="308"/>
      <c r="AF204" s="309" t="s">
        <v>1797</v>
      </c>
      <c r="AG204" s="7" t="s">
        <v>1129</v>
      </c>
      <c r="AH204" s="72" t="s">
        <v>1767</v>
      </c>
      <c r="AI204" s="7" t="s">
        <v>1129</v>
      </c>
      <c r="AJ204" s="7" t="s">
        <v>1129</v>
      </c>
      <c r="AK204" s="7" t="s">
        <v>1129</v>
      </c>
      <c r="AL204" s="7">
        <v>40027.71</v>
      </c>
      <c r="AM204" s="255">
        <v>63198</v>
      </c>
      <c r="AN204" s="258">
        <v>178</v>
      </c>
      <c r="AO204" s="306">
        <v>194</v>
      </c>
      <c r="AP204" s="306" t="str">
        <f t="shared" si="48"/>
        <v>FLOW</v>
      </c>
      <c r="AQ204" s="306"/>
      <c r="AR204" s="306"/>
      <c r="AS204" s="306"/>
      <c r="AT204" s="306"/>
      <c r="AU204" s="72" t="s">
        <v>943</v>
      </c>
      <c r="AV204" s="310" t="s">
        <v>106</v>
      </c>
      <c r="AW204" s="304" t="s">
        <v>107</v>
      </c>
      <c r="AX204" s="311">
        <v>45589</v>
      </c>
      <c r="AY204" s="72">
        <v>24</v>
      </c>
      <c r="AZ204" s="72" t="s">
        <v>1742</v>
      </c>
      <c r="BA204" s="7" t="s">
        <v>3513</v>
      </c>
      <c r="BB204" s="7"/>
      <c r="BC204" s="7"/>
      <c r="BD204" s="72"/>
      <c r="BE204" s="72"/>
      <c r="BF204" s="72"/>
      <c r="BG204" s="183"/>
      <c r="BH204" s="72"/>
      <c r="BI204" s="72"/>
      <c r="BJ204" s="72"/>
      <c r="BK204" s="72"/>
      <c r="BL204" s="72"/>
      <c r="BM204" s="72"/>
      <c r="BN204" s="72"/>
      <c r="BO204" s="72">
        <v>1</v>
      </c>
      <c r="BP204" s="72"/>
      <c r="BQ204" s="72"/>
      <c r="BR204" s="72"/>
      <c r="BS204" s="72"/>
      <c r="BT204" s="72"/>
      <c r="BU204" s="72"/>
      <c r="BV204" s="72"/>
      <c r="BW204" s="72"/>
      <c r="BX204" s="72"/>
      <c r="BY204" s="72"/>
      <c r="BZ204" s="72"/>
      <c r="CA204" s="72"/>
      <c r="CB204" s="72"/>
      <c r="CC204" s="72"/>
      <c r="CD204" s="72"/>
      <c r="CE204" s="72"/>
      <c r="CF204" s="72"/>
      <c r="CG204" s="72"/>
      <c r="CH204" s="72"/>
      <c r="CI204" s="72"/>
      <c r="CJ204" s="72"/>
      <c r="CK204" s="72"/>
      <c r="CL204" s="72"/>
      <c r="CM204" s="72"/>
      <c r="CN204" s="72"/>
      <c r="CO204" s="72"/>
      <c r="CP204" s="72"/>
      <c r="CQ204" s="72"/>
      <c r="CR204" s="72"/>
      <c r="CS204" s="72"/>
      <c r="CT204" s="72"/>
      <c r="CU204" s="72"/>
      <c r="CV204" s="72"/>
      <c r="CW204" s="72"/>
      <c r="CX204" s="72"/>
      <c r="CY204" s="72"/>
      <c r="CZ204" s="72"/>
      <c r="DA204" s="72"/>
      <c r="DB204" s="72"/>
      <c r="DC204" s="72"/>
      <c r="DD204" s="72"/>
      <c r="DE204" s="72"/>
      <c r="DF204" s="72"/>
      <c r="DG204" s="72"/>
      <c r="DH204" s="72"/>
      <c r="DI204" s="72"/>
      <c r="DJ204" s="72"/>
      <c r="DK204" s="72"/>
      <c r="DL204" s="72"/>
      <c r="DM204" s="72"/>
      <c r="DN204" s="72"/>
      <c r="DO204" s="72"/>
      <c r="DP204" s="72"/>
      <c r="DQ204" s="72"/>
      <c r="DR204" s="72"/>
      <c r="DS204" s="72"/>
      <c r="DT204" s="72"/>
      <c r="DU204" s="72"/>
      <c r="DV204" s="72"/>
      <c r="DW204" s="72"/>
      <c r="DX204" s="72"/>
      <c r="DY204" s="72"/>
      <c r="DZ204" s="72"/>
      <c r="EA204" s="72"/>
      <c r="EB204" s="72"/>
      <c r="EC204" s="72"/>
      <c r="ED204" s="72"/>
      <c r="EE204" s="72"/>
      <c r="EF204" s="72"/>
      <c r="EG204" s="72"/>
      <c r="EH204" s="72"/>
      <c r="EI204" s="72"/>
      <c r="EJ204" s="72"/>
      <c r="EK204" s="72"/>
      <c r="EL204" s="72"/>
      <c r="EM204" s="72"/>
      <c r="EN204" s="72"/>
      <c r="EO204" s="72"/>
      <c r="EP204" s="72"/>
      <c r="EQ204" s="72"/>
      <c r="ER204" s="312">
        <f t="shared" si="49"/>
        <v>1</v>
      </c>
      <c r="ES204" s="72">
        <f t="shared" si="50"/>
        <v>1</v>
      </c>
      <c r="ET204" s="72" t="s">
        <v>1120</v>
      </c>
      <c r="EU204" s="7" t="s">
        <v>2546</v>
      </c>
      <c r="EV204" s="7" t="s">
        <v>1110</v>
      </c>
      <c r="EW204" s="7" t="s">
        <v>1803</v>
      </c>
      <c r="EX204" s="183" t="s">
        <v>1811</v>
      </c>
      <c r="EY204" s="313">
        <v>46178</v>
      </c>
      <c r="EZ204" s="313"/>
      <c r="FA204" s="183"/>
      <c r="FB204" s="313"/>
      <c r="FC204" s="7"/>
      <c r="FD204" s="7" t="s">
        <v>3211</v>
      </c>
      <c r="FE204" s="7">
        <f t="shared" si="53"/>
        <v>7323</v>
      </c>
      <c r="FF204" s="72">
        <f t="shared" si="54"/>
        <v>42799</v>
      </c>
      <c r="FG204" t="s">
        <v>3515</v>
      </c>
    </row>
    <row r="205" spans="1:163" ht="17.25">
      <c r="A205" s="72">
        <v>465200754</v>
      </c>
      <c r="B205" s="304" t="s">
        <v>714</v>
      </c>
      <c r="C205" s="72" t="s">
        <v>1775</v>
      </c>
      <c r="D205" s="72" t="s">
        <v>3016</v>
      </c>
      <c r="E205" s="72">
        <v>4270</v>
      </c>
      <c r="F205" s="72"/>
      <c r="G205" s="306"/>
      <c r="H205" s="306" t="s">
        <v>1141</v>
      </c>
      <c r="I205" s="72">
        <v>3616</v>
      </c>
      <c r="J205" s="72">
        <v>3616</v>
      </c>
      <c r="K205" s="258">
        <f t="shared" si="44"/>
        <v>3707</v>
      </c>
      <c r="L205" s="258">
        <f t="shared" si="45"/>
        <v>2962</v>
      </c>
      <c r="M205" s="307">
        <v>1</v>
      </c>
      <c r="N205" s="72" t="s">
        <v>1280</v>
      </c>
      <c r="O205" s="72" t="s">
        <v>1281</v>
      </c>
      <c r="P205" s="72" t="s">
        <v>349</v>
      </c>
      <c r="Q205" s="255">
        <v>63099</v>
      </c>
      <c r="R205" s="66">
        <v>91</v>
      </c>
      <c r="S205" s="66">
        <v>450</v>
      </c>
      <c r="T205" s="66">
        <v>3918.54</v>
      </c>
      <c r="U205" s="4" t="s">
        <v>1500</v>
      </c>
      <c r="V205" s="5">
        <f t="shared" si="51"/>
        <v>6.2356511045934301E-2</v>
      </c>
      <c r="W205" s="5">
        <f t="shared" si="52"/>
        <v>3.4529761411168833E-3</v>
      </c>
      <c r="X205" s="5" t="str">
        <f t="shared" si="46"/>
        <v>STABLE</v>
      </c>
      <c r="Y205" s="72" t="str">
        <f t="shared" si="47"/>
        <v>PAID</v>
      </c>
      <c r="Z205" s="72" t="s">
        <v>1327</v>
      </c>
      <c r="AA205" s="72" t="s">
        <v>1281</v>
      </c>
      <c r="AB205" s="304" t="s">
        <v>3023</v>
      </c>
      <c r="AC205" s="72"/>
      <c r="AD205" s="72" t="s">
        <v>3022</v>
      </c>
      <c r="AE205" s="308"/>
      <c r="AF205" s="309" t="s">
        <v>1129</v>
      </c>
      <c r="AG205" s="7" t="s">
        <v>1129</v>
      </c>
      <c r="AH205" s="72" t="s">
        <v>713</v>
      </c>
      <c r="AI205" s="7" t="s">
        <v>1129</v>
      </c>
      <c r="AJ205" s="7" t="s">
        <v>1129</v>
      </c>
      <c r="AK205" s="7" t="s">
        <v>1129</v>
      </c>
      <c r="AL205" s="7">
        <v>7625.54</v>
      </c>
      <c r="AM205" s="255">
        <v>63099</v>
      </c>
      <c r="AN205" s="258">
        <v>27</v>
      </c>
      <c r="AO205" s="306">
        <v>12</v>
      </c>
      <c r="AP205" s="306" t="str">
        <f t="shared" si="48"/>
        <v>STABLE</v>
      </c>
      <c r="AQ205" s="306"/>
      <c r="AR205" s="306"/>
      <c r="AS205" s="306"/>
      <c r="AT205" s="306"/>
      <c r="AU205" s="72" t="s">
        <v>1793</v>
      </c>
      <c r="AV205" s="310" t="s">
        <v>715</v>
      </c>
      <c r="AW205" s="304" t="s">
        <v>658</v>
      </c>
      <c r="AX205" s="311">
        <v>45670</v>
      </c>
      <c r="AY205" s="72">
        <v>36</v>
      </c>
      <c r="AZ205" s="72" t="s">
        <v>1742</v>
      </c>
      <c r="BA205" s="7" t="s">
        <v>3512</v>
      </c>
      <c r="BB205" s="7"/>
      <c r="BC205" s="7"/>
      <c r="BD205" s="72"/>
      <c r="BE205" s="72"/>
      <c r="BF205" s="72"/>
      <c r="BG205" s="183"/>
      <c r="BH205" s="72"/>
      <c r="BI205" s="72"/>
      <c r="BJ205" s="72"/>
      <c r="BK205" s="72"/>
      <c r="BL205" s="72">
        <v>1</v>
      </c>
      <c r="BM205" s="72"/>
      <c r="BN205" s="72"/>
      <c r="BO205" s="72"/>
      <c r="BP205" s="72"/>
      <c r="BQ205" s="72"/>
      <c r="BR205" s="72"/>
      <c r="BS205" s="72"/>
      <c r="BT205" s="72"/>
      <c r="BU205" s="72"/>
      <c r="BV205" s="72"/>
      <c r="BW205" s="72"/>
      <c r="BX205" s="72"/>
      <c r="BY205" s="72"/>
      <c r="BZ205" s="72"/>
      <c r="CA205" s="72"/>
      <c r="CB205" s="72"/>
      <c r="CC205" s="72"/>
      <c r="CD205" s="72"/>
      <c r="CE205" s="72"/>
      <c r="CF205" s="72"/>
      <c r="CG205" s="72"/>
      <c r="CH205" s="72"/>
      <c r="CI205" s="72"/>
      <c r="CJ205" s="72"/>
      <c r="CK205" s="72"/>
      <c r="CL205" s="72"/>
      <c r="CM205" s="72"/>
      <c r="CN205" s="72"/>
      <c r="CO205" s="72"/>
      <c r="CP205" s="72"/>
      <c r="CQ205" s="72"/>
      <c r="CR205" s="72"/>
      <c r="CS205" s="72"/>
      <c r="CT205" s="72"/>
      <c r="CU205" s="72"/>
      <c r="CV205" s="72"/>
      <c r="CW205" s="72"/>
      <c r="CX205" s="72"/>
      <c r="CY205" s="72"/>
      <c r="CZ205" s="72"/>
      <c r="DA205" s="72"/>
      <c r="DB205" s="72"/>
      <c r="DC205" s="72"/>
      <c r="DD205" s="72"/>
      <c r="DE205" s="72"/>
      <c r="DF205" s="72"/>
      <c r="DG205" s="72"/>
      <c r="DH205" s="72"/>
      <c r="DI205" s="72"/>
      <c r="DJ205" s="72"/>
      <c r="DK205" s="72"/>
      <c r="DL205" s="72"/>
      <c r="DM205" s="72"/>
      <c r="DN205" s="72"/>
      <c r="DO205" s="72"/>
      <c r="DP205" s="72"/>
      <c r="DQ205" s="72"/>
      <c r="DR205" s="72"/>
      <c r="DS205" s="72"/>
      <c r="DT205" s="72"/>
      <c r="DU205" s="72"/>
      <c r="DV205" s="72"/>
      <c r="DW205" s="72"/>
      <c r="DX205" s="72"/>
      <c r="DY205" s="72"/>
      <c r="DZ205" s="72"/>
      <c r="EA205" s="72"/>
      <c r="EB205" s="72"/>
      <c r="EC205" s="72"/>
      <c r="ED205" s="72"/>
      <c r="EE205" s="72"/>
      <c r="EF205" s="72"/>
      <c r="EG205" s="72"/>
      <c r="EH205" s="72"/>
      <c r="EI205" s="72"/>
      <c r="EJ205" s="72"/>
      <c r="EK205" s="72"/>
      <c r="EL205" s="72"/>
      <c r="EM205" s="72"/>
      <c r="EN205" s="72"/>
      <c r="EO205" s="72"/>
      <c r="EP205" s="72"/>
      <c r="EQ205" s="72"/>
      <c r="ER205" s="312">
        <f t="shared" si="49"/>
        <v>1</v>
      </c>
      <c r="ES205" s="72">
        <f t="shared" si="50"/>
        <v>1</v>
      </c>
      <c r="ET205" s="72" t="s">
        <v>1126</v>
      </c>
      <c r="EU205" s="7" t="s">
        <v>2547</v>
      </c>
      <c r="EV205" s="7" t="s">
        <v>1110</v>
      </c>
      <c r="EW205" s="7" t="s">
        <v>1829</v>
      </c>
      <c r="EX205" s="183" t="s">
        <v>1890</v>
      </c>
      <c r="EY205" s="313">
        <v>46177</v>
      </c>
      <c r="EZ205" s="313"/>
      <c r="FA205" s="183"/>
      <c r="FB205" s="313"/>
      <c r="FC205" s="7"/>
      <c r="FD205" s="7" t="s">
        <v>3122</v>
      </c>
      <c r="FE205" s="7">
        <f t="shared" si="53"/>
        <v>3707</v>
      </c>
      <c r="FF205" s="72">
        <f t="shared" si="54"/>
        <v>7232</v>
      </c>
      <c r="FG205" t="s">
        <v>3515</v>
      </c>
    </row>
    <row r="206" spans="1:163" ht="17.25">
      <c r="A206" s="72">
        <v>462376506</v>
      </c>
      <c r="B206" s="304" t="s">
        <v>2138</v>
      </c>
      <c r="C206" s="72" t="s">
        <v>1775</v>
      </c>
      <c r="D206" s="72" t="s">
        <v>3517</v>
      </c>
      <c r="E206" s="72">
        <v>3208</v>
      </c>
      <c r="F206" s="72"/>
      <c r="G206" s="306"/>
      <c r="H206" s="306"/>
      <c r="I206" s="72">
        <v>3208</v>
      </c>
      <c r="J206" s="72">
        <v>2105</v>
      </c>
      <c r="K206" s="258">
        <f t="shared" si="44"/>
        <v>2148</v>
      </c>
      <c r="L206" s="258">
        <f t="shared" si="45"/>
        <v>2185</v>
      </c>
      <c r="M206" s="307">
        <v>1</v>
      </c>
      <c r="N206" s="72" t="s">
        <v>1280</v>
      </c>
      <c r="O206" s="72" t="s">
        <v>1281</v>
      </c>
      <c r="P206" s="72" t="s">
        <v>324</v>
      </c>
      <c r="Q206" s="255">
        <v>62984</v>
      </c>
      <c r="R206" s="66">
        <v>43</v>
      </c>
      <c r="S206" s="66">
        <f t="shared" ref="S206:S269" si="56">IF(H206="CBC COLL",T206,)</f>
        <v>0</v>
      </c>
      <c r="T206" s="66">
        <v>6300</v>
      </c>
      <c r="U206" s="4" t="s">
        <v>1129</v>
      </c>
      <c r="V206" s="5">
        <f t="shared" si="51"/>
        <v>0.10572504722955609</v>
      </c>
      <c r="W206" s="5">
        <f t="shared" si="52"/>
        <v>3.446682978685966E-3</v>
      </c>
      <c r="X206" s="5" t="str">
        <f t="shared" si="46"/>
        <v>STABLE</v>
      </c>
      <c r="Y206" s="72" t="str">
        <f t="shared" si="47"/>
        <v>PAID</v>
      </c>
      <c r="Z206" s="72" t="s">
        <v>1129</v>
      </c>
      <c r="AA206" s="72" t="s">
        <v>1281</v>
      </c>
      <c r="AB206" s="304"/>
      <c r="AC206" s="72"/>
      <c r="AD206" s="72" t="s">
        <v>3019</v>
      </c>
      <c r="AE206" s="308"/>
      <c r="AF206" s="309"/>
      <c r="AG206" s="7"/>
      <c r="AH206" s="72" t="s">
        <v>708</v>
      </c>
      <c r="AI206" s="7"/>
      <c r="AJ206" s="7"/>
      <c r="AK206" s="7"/>
      <c r="AL206" s="7">
        <v>8448</v>
      </c>
      <c r="AM206" s="255">
        <v>62984</v>
      </c>
      <c r="AN206" s="258">
        <v>27</v>
      </c>
      <c r="AO206" s="306">
        <v>12</v>
      </c>
      <c r="AP206" s="306" t="str">
        <f t="shared" si="48"/>
        <v>STABLE</v>
      </c>
      <c r="AQ206" s="306"/>
      <c r="AR206" s="306"/>
      <c r="AS206" s="306"/>
      <c r="AT206" s="306"/>
      <c r="AU206" s="72" t="s">
        <v>1129</v>
      </c>
      <c r="AV206" s="310" t="s">
        <v>2282</v>
      </c>
      <c r="AW206" s="304" t="s">
        <v>107</v>
      </c>
      <c r="AX206" s="311">
        <v>45379</v>
      </c>
      <c r="AY206" s="72">
        <v>48</v>
      </c>
      <c r="AZ206" s="72" t="s">
        <v>2057</v>
      </c>
      <c r="BA206" s="7" t="s">
        <v>3512</v>
      </c>
      <c r="BB206" s="7"/>
      <c r="BC206" s="7"/>
      <c r="BD206" s="72"/>
      <c r="BE206" s="72"/>
      <c r="BF206" s="72"/>
      <c r="BG206" s="183"/>
      <c r="BH206" s="72"/>
      <c r="BI206" s="72"/>
      <c r="BJ206" s="72"/>
      <c r="BK206" s="72"/>
      <c r="BL206" s="72"/>
      <c r="BM206" s="72"/>
      <c r="BN206" s="72"/>
      <c r="BO206" s="72"/>
      <c r="BP206" s="72"/>
      <c r="BQ206" s="72"/>
      <c r="BR206" s="72"/>
      <c r="BS206" s="72"/>
      <c r="BT206" s="72"/>
      <c r="BU206" s="72"/>
      <c r="BV206" s="72"/>
      <c r="BW206" s="72"/>
      <c r="BX206" s="72"/>
      <c r="BY206" s="72"/>
      <c r="BZ206" s="72"/>
      <c r="CA206" s="72"/>
      <c r="CB206" s="72"/>
      <c r="CC206" s="72"/>
      <c r="CD206" s="72"/>
      <c r="CE206" s="72"/>
      <c r="CF206" s="72"/>
      <c r="CG206" s="72">
        <v>2</v>
      </c>
      <c r="CH206" s="72"/>
      <c r="CI206" s="72"/>
      <c r="CJ206" s="72"/>
      <c r="CK206" s="72"/>
      <c r="CL206" s="72"/>
      <c r="CM206" s="72"/>
      <c r="CN206" s="72"/>
      <c r="CO206" s="72"/>
      <c r="CP206" s="72"/>
      <c r="CQ206" s="72"/>
      <c r="CR206" s="72"/>
      <c r="CS206" s="72"/>
      <c r="CT206" s="72"/>
      <c r="CU206" s="72"/>
      <c r="CV206" s="72"/>
      <c r="CW206" s="72"/>
      <c r="CX206" s="72"/>
      <c r="CY206" s="72"/>
      <c r="CZ206" s="72"/>
      <c r="DA206" s="72"/>
      <c r="DB206" s="72"/>
      <c r="DC206" s="72"/>
      <c r="DD206" s="72"/>
      <c r="DE206" s="72"/>
      <c r="DF206" s="72"/>
      <c r="DG206" s="72"/>
      <c r="DH206" s="72"/>
      <c r="DI206" s="72"/>
      <c r="DJ206" s="72"/>
      <c r="DK206" s="72"/>
      <c r="DL206" s="72"/>
      <c r="DM206" s="72"/>
      <c r="DN206" s="72"/>
      <c r="DO206" s="72"/>
      <c r="DP206" s="72"/>
      <c r="DQ206" s="72"/>
      <c r="DR206" s="72"/>
      <c r="DS206" s="72"/>
      <c r="DT206" s="72"/>
      <c r="DU206" s="72"/>
      <c r="DV206" s="72"/>
      <c r="DW206" s="72"/>
      <c r="DX206" s="72"/>
      <c r="DY206" s="72"/>
      <c r="DZ206" s="72"/>
      <c r="EA206" s="72"/>
      <c r="EB206" s="72"/>
      <c r="EC206" s="72"/>
      <c r="ED206" s="72"/>
      <c r="EE206" s="72"/>
      <c r="EF206" s="72"/>
      <c r="EG206" s="72"/>
      <c r="EH206" s="72"/>
      <c r="EI206" s="72"/>
      <c r="EJ206" s="72"/>
      <c r="EK206" s="72"/>
      <c r="EL206" s="72"/>
      <c r="EM206" s="72"/>
      <c r="EN206" s="72"/>
      <c r="EO206" s="72"/>
      <c r="EP206" s="72"/>
      <c r="EQ206" s="72"/>
      <c r="ER206" s="312">
        <f t="shared" si="49"/>
        <v>2</v>
      </c>
      <c r="ES206" s="72">
        <f t="shared" si="50"/>
        <v>1</v>
      </c>
      <c r="ET206" s="72" t="s">
        <v>1127</v>
      </c>
      <c r="EU206" s="7" t="s">
        <v>2548</v>
      </c>
      <c r="EV206" s="7" t="s">
        <v>1110</v>
      </c>
      <c r="EW206" s="7" t="s">
        <v>1806</v>
      </c>
      <c r="EX206" s="183" t="s">
        <v>3578</v>
      </c>
      <c r="EY206" s="313">
        <v>46189</v>
      </c>
      <c r="EZ206" s="313"/>
      <c r="FA206" s="183"/>
      <c r="FB206" s="313"/>
      <c r="FC206" s="7"/>
      <c r="FD206" s="7" t="s">
        <v>3212</v>
      </c>
      <c r="FE206" s="7">
        <f t="shared" si="53"/>
        <v>2148</v>
      </c>
      <c r="FF206" s="72">
        <f t="shared" si="54"/>
        <v>5393</v>
      </c>
      <c r="FG206" t="s">
        <v>3515</v>
      </c>
    </row>
    <row r="207" spans="1:163" ht="17.25">
      <c r="A207" s="72">
        <v>467586191</v>
      </c>
      <c r="B207" s="304" t="s">
        <v>2084</v>
      </c>
      <c r="C207" s="72" t="s">
        <v>1799</v>
      </c>
      <c r="D207" s="72" t="s">
        <v>3498</v>
      </c>
      <c r="E207" s="72">
        <v>4776</v>
      </c>
      <c r="F207" s="72"/>
      <c r="G207" s="306"/>
      <c r="H207" s="306"/>
      <c r="I207" s="72">
        <v>4704</v>
      </c>
      <c r="J207" s="72">
        <v>4704</v>
      </c>
      <c r="K207" s="258">
        <f t="shared" si="44"/>
        <v>4768</v>
      </c>
      <c r="L207" s="258">
        <f t="shared" si="45"/>
        <v>4785</v>
      </c>
      <c r="M207" s="307">
        <v>1</v>
      </c>
      <c r="N207" s="72" t="s">
        <v>1280</v>
      </c>
      <c r="O207" s="72" t="s">
        <v>1281</v>
      </c>
      <c r="P207" s="72" t="s">
        <v>18</v>
      </c>
      <c r="Q207" s="255">
        <v>62966</v>
      </c>
      <c r="R207" s="66">
        <v>64</v>
      </c>
      <c r="S207" s="66">
        <f t="shared" si="56"/>
        <v>0</v>
      </c>
      <c r="T207" s="66">
        <v>1349</v>
      </c>
      <c r="U207" s="4" t="s">
        <v>1129</v>
      </c>
      <c r="V207" s="5">
        <f t="shared" si="51"/>
        <v>2.5550728761232652E-2</v>
      </c>
      <c r="W207" s="5">
        <f t="shared" si="52"/>
        <v>3.4456979619576487E-3</v>
      </c>
      <c r="X207" s="5" t="str">
        <f t="shared" si="46"/>
        <v>STABLE</v>
      </c>
      <c r="Y207" s="72" t="str">
        <f t="shared" si="47"/>
        <v>PAID</v>
      </c>
      <c r="Z207" s="72" t="s">
        <v>1129</v>
      </c>
      <c r="AA207" s="72" t="s">
        <v>1281</v>
      </c>
      <c r="AB207" s="304" t="s">
        <v>3024</v>
      </c>
      <c r="AC207" s="72"/>
      <c r="AD207" s="72" t="s">
        <v>3022</v>
      </c>
      <c r="AE207" s="308"/>
      <c r="AF207" s="309"/>
      <c r="AG207" s="7"/>
      <c r="AH207" s="72" t="s">
        <v>240</v>
      </c>
      <c r="AI207" s="7"/>
      <c r="AJ207" s="7"/>
      <c r="AK207" s="7"/>
      <c r="AL207" s="7">
        <v>6117</v>
      </c>
      <c r="AM207" s="255">
        <v>62966</v>
      </c>
      <c r="AN207" s="258">
        <v>27</v>
      </c>
      <c r="AO207" s="306">
        <v>12</v>
      </c>
      <c r="AP207" s="306" t="str">
        <f t="shared" si="48"/>
        <v>STABLE</v>
      </c>
      <c r="AQ207" s="306"/>
      <c r="AR207" s="306"/>
      <c r="AS207" s="306"/>
      <c r="AT207" s="306"/>
      <c r="AU207" s="72" t="s">
        <v>1129</v>
      </c>
      <c r="AV207" s="310" t="s">
        <v>2230</v>
      </c>
      <c r="AW207" s="304" t="s">
        <v>2326</v>
      </c>
      <c r="AX207" s="311">
        <v>46035</v>
      </c>
      <c r="AY207" s="72">
        <v>18</v>
      </c>
      <c r="AZ207" s="72" t="s">
        <v>2057</v>
      </c>
      <c r="BA207" s="7" t="s">
        <v>3512</v>
      </c>
      <c r="BB207" s="7"/>
      <c r="BC207" s="7"/>
      <c r="BD207" s="72"/>
      <c r="BE207" s="72"/>
      <c r="BF207" s="72"/>
      <c r="BG207" s="183"/>
      <c r="BH207" s="72"/>
      <c r="BI207" s="72"/>
      <c r="BJ207" s="72"/>
      <c r="BK207" s="72"/>
      <c r="BL207" s="72"/>
      <c r="BM207" s="72"/>
      <c r="BN207" s="72"/>
      <c r="BO207" s="72"/>
      <c r="BP207" s="72"/>
      <c r="BQ207" s="72"/>
      <c r="BR207" s="72"/>
      <c r="BS207" s="72"/>
      <c r="BT207" s="72"/>
      <c r="BU207" s="72"/>
      <c r="BV207" s="72"/>
      <c r="BW207" s="72"/>
      <c r="BX207" s="72"/>
      <c r="BY207" s="72"/>
      <c r="BZ207" s="72"/>
      <c r="CA207" s="72"/>
      <c r="CB207" s="72"/>
      <c r="CC207" s="72"/>
      <c r="CD207" s="72"/>
      <c r="CE207" s="72"/>
      <c r="CF207" s="72"/>
      <c r="CG207" s="72"/>
      <c r="CH207" s="72"/>
      <c r="CI207" s="72"/>
      <c r="CJ207" s="72">
        <v>1</v>
      </c>
      <c r="CK207" s="72"/>
      <c r="CL207" s="72"/>
      <c r="CM207" s="72"/>
      <c r="CN207" s="72"/>
      <c r="CO207" s="72"/>
      <c r="CP207" s="72"/>
      <c r="CQ207" s="72"/>
      <c r="CR207" s="72"/>
      <c r="CS207" s="72"/>
      <c r="CT207" s="72"/>
      <c r="CU207" s="72"/>
      <c r="CV207" s="72"/>
      <c r="CW207" s="72"/>
      <c r="CX207" s="72"/>
      <c r="CY207" s="72"/>
      <c r="CZ207" s="72"/>
      <c r="DA207" s="72"/>
      <c r="DB207" s="72"/>
      <c r="DC207" s="72"/>
      <c r="DD207" s="72"/>
      <c r="DE207" s="72"/>
      <c r="DF207" s="72"/>
      <c r="DG207" s="72"/>
      <c r="DH207" s="72"/>
      <c r="DI207" s="72"/>
      <c r="DJ207" s="72"/>
      <c r="DK207" s="72"/>
      <c r="DL207" s="72"/>
      <c r="DM207" s="72"/>
      <c r="DN207" s="72"/>
      <c r="DO207" s="72"/>
      <c r="DP207" s="72"/>
      <c r="DQ207" s="72"/>
      <c r="DR207" s="72"/>
      <c r="DS207" s="72"/>
      <c r="DT207" s="72"/>
      <c r="DU207" s="72"/>
      <c r="DV207" s="72"/>
      <c r="DW207" s="72"/>
      <c r="DX207" s="72"/>
      <c r="DY207" s="72"/>
      <c r="DZ207" s="72"/>
      <c r="EA207" s="72"/>
      <c r="EB207" s="72"/>
      <c r="EC207" s="72"/>
      <c r="ED207" s="72"/>
      <c r="EE207" s="72"/>
      <c r="EF207" s="72"/>
      <c r="EG207" s="72"/>
      <c r="EH207" s="72"/>
      <c r="EI207" s="72"/>
      <c r="EJ207" s="72"/>
      <c r="EK207" s="72"/>
      <c r="EL207" s="72"/>
      <c r="EM207" s="72"/>
      <c r="EN207" s="72"/>
      <c r="EO207" s="72"/>
      <c r="EP207" s="72"/>
      <c r="EQ207" s="72"/>
      <c r="ER207" s="312">
        <f t="shared" si="49"/>
        <v>1</v>
      </c>
      <c r="ES207" s="72">
        <f t="shared" si="50"/>
        <v>1</v>
      </c>
      <c r="ET207" s="72" t="s">
        <v>1113</v>
      </c>
      <c r="EU207" s="7" t="s">
        <v>2549</v>
      </c>
      <c r="EV207" s="7" t="s">
        <v>1110</v>
      </c>
      <c r="EW207" s="7" t="s">
        <v>1808</v>
      </c>
      <c r="EX207" s="183" t="s">
        <v>3579</v>
      </c>
      <c r="EY207" s="313">
        <v>46185</v>
      </c>
      <c r="EZ207" s="313"/>
      <c r="FA207" s="183"/>
      <c r="FB207" s="313"/>
      <c r="FC207" s="7"/>
      <c r="FD207" s="7" t="s">
        <v>3200</v>
      </c>
      <c r="FE207" s="7">
        <f t="shared" si="53"/>
        <v>4768</v>
      </c>
      <c r="FF207" s="72">
        <f t="shared" si="54"/>
        <v>9561</v>
      </c>
      <c r="FG207" t="s">
        <v>3515</v>
      </c>
    </row>
    <row r="208" spans="1:163" ht="17.25">
      <c r="A208" s="72">
        <v>464426955</v>
      </c>
      <c r="B208" s="304" t="s">
        <v>1524</v>
      </c>
      <c r="C208" s="72" t="s">
        <v>1775</v>
      </c>
      <c r="D208" s="72" t="s">
        <v>1800</v>
      </c>
      <c r="E208" s="72">
        <v>23000</v>
      </c>
      <c r="F208" s="72"/>
      <c r="G208" s="306"/>
      <c r="H208" s="306" t="s">
        <v>1141</v>
      </c>
      <c r="I208" s="72">
        <v>3523</v>
      </c>
      <c r="J208" s="72">
        <v>13305</v>
      </c>
      <c r="K208" s="258">
        <f t="shared" si="44"/>
        <v>3702</v>
      </c>
      <c r="L208" s="258">
        <f t="shared" si="45"/>
        <v>-6172</v>
      </c>
      <c r="M208" s="315">
        <v>4</v>
      </c>
      <c r="N208" s="72" t="s">
        <v>1282</v>
      </c>
      <c r="O208" s="72" t="s">
        <v>1281</v>
      </c>
      <c r="P208" s="72" t="s">
        <v>324</v>
      </c>
      <c r="Q208" s="255">
        <v>62753</v>
      </c>
      <c r="R208" s="66">
        <v>966</v>
      </c>
      <c r="S208" s="66">
        <f t="shared" si="56"/>
        <v>4500</v>
      </c>
      <c r="T208" s="66">
        <v>4500</v>
      </c>
      <c r="U208" s="4" t="s">
        <v>1129</v>
      </c>
      <c r="V208" s="5">
        <f t="shared" si="51"/>
        <v>0.60140992498404788</v>
      </c>
      <c r="W208" s="5">
        <f t="shared" si="52"/>
        <v>2.0602996889148722E-2</v>
      </c>
      <c r="X208" s="5" t="str">
        <f t="shared" si="46"/>
        <v>RB</v>
      </c>
      <c r="Y208" s="72" t="str">
        <f t="shared" si="47"/>
        <v>PAID</v>
      </c>
      <c r="Z208" s="72" t="s">
        <v>1129</v>
      </c>
      <c r="AA208" s="72" t="s">
        <v>1281</v>
      </c>
      <c r="AB208" s="304"/>
      <c r="AC208" s="72"/>
      <c r="AD208" s="72"/>
      <c r="AE208" s="308"/>
      <c r="AF208" s="309" t="s">
        <v>1797</v>
      </c>
      <c r="AG208" s="7" t="s">
        <v>1129</v>
      </c>
      <c r="AH208" s="72" t="s">
        <v>697</v>
      </c>
      <c r="AI208" s="7" t="s">
        <v>1129</v>
      </c>
      <c r="AJ208" s="7" t="s">
        <v>1129</v>
      </c>
      <c r="AK208" s="7" t="s">
        <v>1129</v>
      </c>
      <c r="AL208" s="7">
        <v>18771</v>
      </c>
      <c r="AM208" s="255">
        <v>62753</v>
      </c>
      <c r="AN208" s="258">
        <v>116</v>
      </c>
      <c r="AO208" s="306">
        <v>0</v>
      </c>
      <c r="AP208" s="306" t="str">
        <f t="shared" si="48"/>
        <v>RB</v>
      </c>
      <c r="AQ208" s="306"/>
      <c r="AR208" s="306"/>
      <c r="AS208" s="306"/>
      <c r="AT208" s="306"/>
      <c r="AU208" s="72" t="s">
        <v>943</v>
      </c>
      <c r="AV208" s="310" t="s">
        <v>1637</v>
      </c>
      <c r="AW208" s="304" t="s">
        <v>101</v>
      </c>
      <c r="AX208" s="311">
        <v>45589</v>
      </c>
      <c r="AY208" s="72">
        <v>36</v>
      </c>
      <c r="AZ208" s="72" t="s">
        <v>1742</v>
      </c>
      <c r="BA208" s="7" t="s">
        <v>3512</v>
      </c>
      <c r="BB208" s="7"/>
      <c r="BC208" s="7"/>
      <c r="BD208" s="72"/>
      <c r="BE208" s="72"/>
      <c r="BF208" s="72"/>
      <c r="BG208" s="183"/>
      <c r="BH208" s="72"/>
      <c r="BI208" s="72"/>
      <c r="BJ208" s="72"/>
      <c r="BK208" s="72"/>
      <c r="BL208" s="72"/>
      <c r="BM208" s="72"/>
      <c r="BN208" s="72"/>
      <c r="BO208" s="72"/>
      <c r="BP208" s="72"/>
      <c r="BQ208" s="72"/>
      <c r="BR208" s="72">
        <v>1</v>
      </c>
      <c r="BS208" s="72"/>
      <c r="BT208" s="72"/>
      <c r="BU208" s="72"/>
      <c r="BV208" s="72"/>
      <c r="BW208" s="72"/>
      <c r="BX208" s="72"/>
      <c r="BY208" s="72"/>
      <c r="BZ208" s="72"/>
      <c r="CA208" s="72"/>
      <c r="CB208" s="72"/>
      <c r="CC208" s="72"/>
      <c r="CD208" s="72"/>
      <c r="CE208" s="72"/>
      <c r="CF208" s="72"/>
      <c r="CG208" s="72"/>
      <c r="CH208" s="72"/>
      <c r="CI208" s="72"/>
      <c r="CJ208" s="72"/>
      <c r="CK208" s="72"/>
      <c r="CL208" s="72"/>
      <c r="CM208" s="72"/>
      <c r="CN208" s="72"/>
      <c r="CO208" s="72"/>
      <c r="CP208" s="72"/>
      <c r="CQ208" s="72"/>
      <c r="CR208" s="72"/>
      <c r="CS208" s="72"/>
      <c r="CT208" s="72"/>
      <c r="CU208" s="72"/>
      <c r="CV208" s="72"/>
      <c r="CW208" s="72"/>
      <c r="CX208" s="72"/>
      <c r="CY208" s="72"/>
      <c r="CZ208" s="72"/>
      <c r="DA208" s="72"/>
      <c r="DB208" s="72"/>
      <c r="DC208" s="72"/>
      <c r="DD208" s="72"/>
      <c r="DE208" s="72"/>
      <c r="DF208" s="72"/>
      <c r="DG208" s="72"/>
      <c r="DH208" s="72"/>
      <c r="DI208" s="72"/>
      <c r="DJ208" s="72"/>
      <c r="DK208" s="72"/>
      <c r="DL208" s="72"/>
      <c r="DM208" s="72"/>
      <c r="DN208" s="72"/>
      <c r="DO208" s="72"/>
      <c r="DP208" s="72"/>
      <c r="DQ208" s="72"/>
      <c r="DR208" s="72"/>
      <c r="DS208" s="72"/>
      <c r="DT208" s="72"/>
      <c r="DU208" s="72"/>
      <c r="DV208" s="72"/>
      <c r="DW208" s="72"/>
      <c r="DX208" s="72"/>
      <c r="DY208" s="72"/>
      <c r="DZ208" s="72"/>
      <c r="EA208" s="72"/>
      <c r="EB208" s="72"/>
      <c r="EC208" s="72"/>
      <c r="ED208" s="72"/>
      <c r="EE208" s="72"/>
      <c r="EF208" s="72"/>
      <c r="EG208" s="72"/>
      <c r="EH208" s="72"/>
      <c r="EI208" s="72"/>
      <c r="EJ208" s="72"/>
      <c r="EK208" s="72"/>
      <c r="EL208" s="72"/>
      <c r="EM208" s="72"/>
      <c r="EN208" s="72"/>
      <c r="EO208" s="72"/>
      <c r="EP208" s="72"/>
      <c r="EQ208" s="72"/>
      <c r="ER208" s="312">
        <f t="shared" si="49"/>
        <v>1</v>
      </c>
      <c r="ES208" s="72">
        <f t="shared" si="50"/>
        <v>1</v>
      </c>
      <c r="ET208" s="72" t="s">
        <v>1127</v>
      </c>
      <c r="EU208" s="7" t="s">
        <v>2550</v>
      </c>
      <c r="EV208" s="7" t="s">
        <v>1110</v>
      </c>
      <c r="EW208" s="7" t="s">
        <v>1801</v>
      </c>
      <c r="EX208" s="183" t="s">
        <v>1904</v>
      </c>
      <c r="EY208" s="313">
        <v>46179</v>
      </c>
      <c r="EZ208" s="313"/>
      <c r="FA208" s="183"/>
      <c r="FB208" s="313"/>
      <c r="FC208" s="7" t="s">
        <v>3622</v>
      </c>
      <c r="FD208" s="7" t="s">
        <v>3122</v>
      </c>
      <c r="FE208" s="7">
        <f t="shared" si="53"/>
        <v>3702</v>
      </c>
      <c r="FF208" s="72">
        <f t="shared" si="54"/>
        <v>16828</v>
      </c>
      <c r="FG208" t="s">
        <v>3515</v>
      </c>
    </row>
    <row r="209" spans="1:163" ht="17.25">
      <c r="A209" s="72">
        <v>456405006</v>
      </c>
      <c r="B209" s="304" t="s">
        <v>1525</v>
      </c>
      <c r="C209" s="72"/>
      <c r="D209" s="72"/>
      <c r="E209" s="72"/>
      <c r="F209" s="72"/>
      <c r="G209" s="306"/>
      <c r="H209" s="306"/>
      <c r="I209" s="72">
        <v>5277</v>
      </c>
      <c r="J209" s="72">
        <v>26377</v>
      </c>
      <c r="K209" s="258">
        <f t="shared" si="44"/>
        <v>6012</v>
      </c>
      <c r="L209" s="258">
        <f t="shared" si="45"/>
        <v>32748</v>
      </c>
      <c r="M209" s="315">
        <v>5</v>
      </c>
      <c r="N209" s="72" t="s">
        <v>1231</v>
      </c>
      <c r="O209" s="72" t="s">
        <v>1232</v>
      </c>
      <c r="P209" s="72" t="s">
        <v>73</v>
      </c>
      <c r="Q209" s="255">
        <v>62600.72</v>
      </c>
      <c r="R209" s="66">
        <v>743</v>
      </c>
      <c r="S209" s="66">
        <f t="shared" si="56"/>
        <v>0</v>
      </c>
      <c r="T209" s="66">
        <v>6267</v>
      </c>
      <c r="U209" s="4" t="s">
        <v>1129</v>
      </c>
      <c r="V209" s="5">
        <f t="shared" si="51"/>
        <v>0.47136565634691452</v>
      </c>
      <c r="W209" s="5">
        <f t="shared" si="52"/>
        <v>3.0471869185555986E-2</v>
      </c>
      <c r="X209" s="5" t="str">
        <f t="shared" si="46"/>
        <v>FLOW</v>
      </c>
      <c r="Y209" s="72" t="str">
        <f t="shared" si="47"/>
        <v>NC</v>
      </c>
      <c r="Z209" s="72" t="s">
        <v>1129</v>
      </c>
      <c r="AA209" s="72" t="s">
        <v>1315</v>
      </c>
      <c r="AB209" s="304" t="s">
        <v>3024</v>
      </c>
      <c r="AC209" s="72"/>
      <c r="AD209" s="72" t="s">
        <v>3021</v>
      </c>
      <c r="AE209" s="308"/>
      <c r="AF209" s="309" t="s">
        <v>1797</v>
      </c>
      <c r="AG209" s="7" t="s">
        <v>1129</v>
      </c>
      <c r="AH209" s="72" t="s">
        <v>677</v>
      </c>
      <c r="AI209" s="7" t="s">
        <v>1129</v>
      </c>
      <c r="AJ209" s="7" t="s">
        <v>1129</v>
      </c>
      <c r="AK209" s="7" t="s">
        <v>1129</v>
      </c>
      <c r="AL209" s="7">
        <v>33387</v>
      </c>
      <c r="AM209" s="255">
        <v>62600.72</v>
      </c>
      <c r="AN209" s="258">
        <v>147</v>
      </c>
      <c r="AO209" s="306">
        <v>163</v>
      </c>
      <c r="AP209" s="306" t="str">
        <f t="shared" si="48"/>
        <v>FLOW</v>
      </c>
      <c r="AQ209" s="306"/>
      <c r="AR209" s="306"/>
      <c r="AS209" s="306"/>
      <c r="AT209" s="306"/>
      <c r="AU209" s="72" t="s">
        <v>943</v>
      </c>
      <c r="AV209" s="310" t="s">
        <v>1638</v>
      </c>
      <c r="AW209" s="304" t="s">
        <v>74</v>
      </c>
      <c r="AX209" s="311">
        <v>44942</v>
      </c>
      <c r="AY209" s="72">
        <v>48</v>
      </c>
      <c r="AZ209" s="72" t="s">
        <v>1742</v>
      </c>
      <c r="BA209" s="7" t="s">
        <v>3512</v>
      </c>
      <c r="BB209" s="7"/>
      <c r="BC209" s="7"/>
      <c r="BD209" s="72"/>
      <c r="BE209" s="72"/>
      <c r="BF209" s="72"/>
      <c r="BG209" s="183"/>
      <c r="BH209" s="72"/>
      <c r="BI209" s="72"/>
      <c r="BJ209" s="72"/>
      <c r="BK209" s="72"/>
      <c r="BL209" s="72">
        <v>1</v>
      </c>
      <c r="BM209" s="72"/>
      <c r="BN209" s="72"/>
      <c r="BO209" s="72"/>
      <c r="BP209" s="72"/>
      <c r="BQ209" s="72"/>
      <c r="BR209" s="72"/>
      <c r="BS209" s="72"/>
      <c r="BT209" s="72"/>
      <c r="BU209" s="72"/>
      <c r="BV209" s="72"/>
      <c r="BW209" s="72"/>
      <c r="BX209" s="72"/>
      <c r="BY209" s="72"/>
      <c r="BZ209" s="72"/>
      <c r="CA209" s="72"/>
      <c r="CB209" s="72"/>
      <c r="CC209" s="72"/>
      <c r="CD209" s="72"/>
      <c r="CE209" s="72"/>
      <c r="CF209" s="72"/>
      <c r="CG209" s="72"/>
      <c r="CH209" s="72"/>
      <c r="CI209" s="72"/>
      <c r="CJ209" s="72"/>
      <c r="CK209" s="72"/>
      <c r="CL209" s="72"/>
      <c r="CM209" s="72"/>
      <c r="CN209" s="72"/>
      <c r="CO209" s="72"/>
      <c r="CP209" s="72"/>
      <c r="CQ209" s="72"/>
      <c r="CR209" s="72"/>
      <c r="CS209" s="72"/>
      <c r="CT209" s="72"/>
      <c r="CU209" s="72"/>
      <c r="CV209" s="72"/>
      <c r="CW209" s="72"/>
      <c r="CX209" s="72"/>
      <c r="CY209" s="72"/>
      <c r="CZ209" s="72"/>
      <c r="DA209" s="72"/>
      <c r="DB209" s="72"/>
      <c r="DC209" s="72"/>
      <c r="DD209" s="72"/>
      <c r="DE209" s="72"/>
      <c r="DF209" s="72"/>
      <c r="DG209" s="72"/>
      <c r="DH209" s="72"/>
      <c r="DI209" s="72"/>
      <c r="DJ209" s="72"/>
      <c r="DK209" s="72"/>
      <c r="DL209" s="72"/>
      <c r="DM209" s="72"/>
      <c r="DN209" s="72"/>
      <c r="DO209" s="72"/>
      <c r="DP209" s="72"/>
      <c r="DQ209" s="72"/>
      <c r="DR209" s="72"/>
      <c r="DS209" s="72"/>
      <c r="DT209" s="72"/>
      <c r="DU209" s="72"/>
      <c r="DV209" s="72"/>
      <c r="DW209" s="72"/>
      <c r="DX209" s="72"/>
      <c r="DY209" s="72"/>
      <c r="DZ209" s="72"/>
      <c r="EA209" s="72"/>
      <c r="EB209" s="72"/>
      <c r="EC209" s="72"/>
      <c r="ED209" s="72"/>
      <c r="EE209" s="72"/>
      <c r="EF209" s="72"/>
      <c r="EG209" s="72"/>
      <c r="EH209" s="72"/>
      <c r="EI209" s="72"/>
      <c r="EJ209" s="72"/>
      <c r="EK209" s="72"/>
      <c r="EL209" s="72"/>
      <c r="EM209" s="72"/>
      <c r="EN209" s="72"/>
      <c r="EO209" s="72"/>
      <c r="EP209" s="72"/>
      <c r="EQ209" s="72"/>
      <c r="ER209" s="312">
        <f t="shared" si="49"/>
        <v>1</v>
      </c>
      <c r="ES209" s="72">
        <f t="shared" si="50"/>
        <v>1</v>
      </c>
      <c r="ET209" s="72" t="s">
        <v>1119</v>
      </c>
      <c r="EU209" s="7" t="s">
        <v>2551</v>
      </c>
      <c r="EV209" s="7" t="s">
        <v>1110</v>
      </c>
      <c r="EW209" s="7" t="s">
        <v>1808</v>
      </c>
      <c r="EX209" s="183" t="s">
        <v>1905</v>
      </c>
      <c r="EY209" s="313">
        <v>46177</v>
      </c>
      <c r="EZ209" s="313"/>
      <c r="FA209" s="183"/>
      <c r="FB209" s="313"/>
      <c r="FC209" s="7"/>
      <c r="FD209" s="7" t="s">
        <v>3213</v>
      </c>
      <c r="FE209" s="7">
        <f t="shared" si="53"/>
        <v>6012</v>
      </c>
      <c r="FF209" s="72">
        <f t="shared" si="54"/>
        <v>32748</v>
      </c>
      <c r="FG209" t="s">
        <v>3515</v>
      </c>
    </row>
    <row r="210" spans="1:163" ht="17.25">
      <c r="A210" s="72">
        <v>465149328</v>
      </c>
      <c r="B210" s="304" t="s">
        <v>1526</v>
      </c>
      <c r="C210" s="72"/>
      <c r="D210" s="72"/>
      <c r="E210" s="72"/>
      <c r="F210" s="72"/>
      <c r="G210" s="306"/>
      <c r="H210" s="306"/>
      <c r="I210" s="72">
        <v>3579</v>
      </c>
      <c r="J210" s="72">
        <v>3578</v>
      </c>
      <c r="K210" s="258">
        <f t="shared" si="44"/>
        <v>3653</v>
      </c>
      <c r="L210" s="258">
        <f t="shared" si="45"/>
        <v>7295</v>
      </c>
      <c r="M210" s="307">
        <v>1</v>
      </c>
      <c r="N210" s="72" t="s">
        <v>1231</v>
      </c>
      <c r="O210" s="72" t="s">
        <v>1232</v>
      </c>
      <c r="P210" s="72" t="s">
        <v>42</v>
      </c>
      <c r="Q210" s="255">
        <v>62455</v>
      </c>
      <c r="R210" s="66">
        <v>75</v>
      </c>
      <c r="S210" s="66">
        <f t="shared" si="56"/>
        <v>0</v>
      </c>
      <c r="T210" s="66">
        <v>755.99</v>
      </c>
      <c r="U210" s="4" t="s">
        <v>1129</v>
      </c>
      <c r="V210" s="5">
        <f t="shared" si="51"/>
        <v>3.8884551607514001E-2</v>
      </c>
      <c r="W210" s="5">
        <f t="shared" si="52"/>
        <v>3.4177344315037472E-3</v>
      </c>
      <c r="X210" s="5" t="s">
        <v>1280</v>
      </c>
      <c r="Y210" s="72" t="str">
        <f t="shared" si="47"/>
        <v>PTP</v>
      </c>
      <c r="Z210" s="72" t="s">
        <v>1129</v>
      </c>
      <c r="AA210" s="72" t="s">
        <v>1329</v>
      </c>
      <c r="AB210" s="304"/>
      <c r="AC210" s="72">
        <v>24</v>
      </c>
      <c r="AD210" s="72" t="s">
        <v>3019</v>
      </c>
      <c r="AE210" s="308"/>
      <c r="AF210" s="309" t="s">
        <v>1129</v>
      </c>
      <c r="AG210" s="7" t="s">
        <v>1129</v>
      </c>
      <c r="AH210" s="72" t="s">
        <v>780</v>
      </c>
      <c r="AI210" s="7" t="s">
        <v>1129</v>
      </c>
      <c r="AJ210" s="7" t="s">
        <v>1129</v>
      </c>
      <c r="AK210" s="7" t="s">
        <v>1129</v>
      </c>
      <c r="AL210" s="7">
        <v>4408.99</v>
      </c>
      <c r="AM210" s="255">
        <v>62455</v>
      </c>
      <c r="AN210" s="258">
        <v>27</v>
      </c>
      <c r="AO210" s="306">
        <v>43</v>
      </c>
      <c r="AP210" s="306" t="str">
        <f t="shared" si="48"/>
        <v>FLOW</v>
      </c>
      <c r="AQ210" s="306"/>
      <c r="AR210" s="306"/>
      <c r="AS210" s="306"/>
      <c r="AT210" s="306"/>
      <c r="AU210" s="72" t="s">
        <v>1793</v>
      </c>
      <c r="AV210" s="310"/>
      <c r="AW210" s="304" t="s">
        <v>1730</v>
      </c>
      <c r="AX210" s="311">
        <v>45664</v>
      </c>
      <c r="AY210" s="72">
        <v>36</v>
      </c>
      <c r="AZ210" s="72" t="s">
        <v>1742</v>
      </c>
      <c r="BA210" s="7" t="s">
        <v>3512</v>
      </c>
      <c r="BB210" s="7"/>
      <c r="BC210" s="7"/>
      <c r="BD210" s="72"/>
      <c r="BE210" s="72"/>
      <c r="BF210" s="72"/>
      <c r="BG210" s="183"/>
      <c r="BH210" s="72"/>
      <c r="BI210" s="72"/>
      <c r="BJ210" s="72"/>
      <c r="BK210" s="72"/>
      <c r="BL210" s="72"/>
      <c r="BM210" s="72"/>
      <c r="BN210" s="72"/>
      <c r="BO210" s="72"/>
      <c r="BP210" s="72"/>
      <c r="BQ210" s="72"/>
      <c r="BR210" s="72"/>
      <c r="BS210" s="72"/>
      <c r="BT210" s="72"/>
      <c r="BU210" s="72">
        <v>1</v>
      </c>
      <c r="BV210" s="72"/>
      <c r="BW210" s="72"/>
      <c r="BX210" s="72"/>
      <c r="BY210" s="72"/>
      <c r="BZ210" s="72"/>
      <c r="CA210" s="72"/>
      <c r="CB210" s="72"/>
      <c r="CC210" s="72"/>
      <c r="CD210" s="72"/>
      <c r="CE210" s="72"/>
      <c r="CF210" s="72"/>
      <c r="CG210" s="72"/>
      <c r="CH210" s="72"/>
      <c r="CI210" s="72"/>
      <c r="CJ210" s="72"/>
      <c r="CK210" s="72"/>
      <c r="CL210" s="72"/>
      <c r="CM210" s="72"/>
      <c r="CN210" s="72"/>
      <c r="CO210" s="72"/>
      <c r="CP210" s="72"/>
      <c r="CQ210" s="72"/>
      <c r="CR210" s="72"/>
      <c r="CS210" s="72"/>
      <c r="CT210" s="72"/>
      <c r="CU210" s="72"/>
      <c r="CV210" s="72"/>
      <c r="CW210" s="72"/>
      <c r="CX210" s="72"/>
      <c r="CY210" s="72"/>
      <c r="CZ210" s="72"/>
      <c r="DA210" s="72"/>
      <c r="DB210" s="72"/>
      <c r="DC210" s="72"/>
      <c r="DD210" s="72"/>
      <c r="DE210" s="72"/>
      <c r="DF210" s="72"/>
      <c r="DG210" s="72"/>
      <c r="DH210" s="72"/>
      <c r="DI210" s="72"/>
      <c r="DJ210" s="72"/>
      <c r="DK210" s="72"/>
      <c r="DL210" s="72"/>
      <c r="DM210" s="72"/>
      <c r="DN210" s="72"/>
      <c r="DO210" s="72"/>
      <c r="DP210" s="72"/>
      <c r="DQ210" s="72"/>
      <c r="DR210" s="72"/>
      <c r="DS210" s="72"/>
      <c r="DT210" s="72"/>
      <c r="DU210" s="72"/>
      <c r="DV210" s="72"/>
      <c r="DW210" s="72"/>
      <c r="DX210" s="72"/>
      <c r="DY210" s="72"/>
      <c r="DZ210" s="72"/>
      <c r="EA210" s="72"/>
      <c r="EB210" s="72"/>
      <c r="EC210" s="72"/>
      <c r="ED210" s="72"/>
      <c r="EE210" s="72"/>
      <c r="EF210" s="72"/>
      <c r="EG210" s="72"/>
      <c r="EH210" s="72"/>
      <c r="EI210" s="72"/>
      <c r="EJ210" s="72"/>
      <c r="EK210" s="72"/>
      <c r="EL210" s="72"/>
      <c r="EM210" s="72"/>
      <c r="EN210" s="72"/>
      <c r="EO210" s="72"/>
      <c r="EP210" s="72"/>
      <c r="EQ210" s="72"/>
      <c r="ER210" s="312">
        <f t="shared" si="49"/>
        <v>1</v>
      </c>
      <c r="ES210" s="72">
        <f t="shared" si="50"/>
        <v>1</v>
      </c>
      <c r="ET210" s="72" t="s">
        <v>1116</v>
      </c>
      <c r="EU210" s="7" t="s">
        <v>2552</v>
      </c>
      <c r="EV210" s="7" t="s">
        <v>1110</v>
      </c>
      <c r="EW210" s="7" t="s">
        <v>1801</v>
      </c>
      <c r="EX210" s="183" t="s">
        <v>1896</v>
      </c>
      <c r="EY210" s="313">
        <v>46180</v>
      </c>
      <c r="EZ210" s="313"/>
      <c r="FA210" s="183"/>
      <c r="FB210" s="313"/>
      <c r="FC210" s="7"/>
      <c r="FD210" s="7" t="s">
        <v>3214</v>
      </c>
      <c r="FE210" s="7">
        <f t="shared" si="53"/>
        <v>3653</v>
      </c>
      <c r="FF210" s="72">
        <f t="shared" si="54"/>
        <v>7295</v>
      </c>
      <c r="FG210" t="s">
        <v>3515</v>
      </c>
    </row>
    <row r="211" spans="1:163" ht="17.25">
      <c r="A211" s="72">
        <v>467657607</v>
      </c>
      <c r="B211" s="304" t="s">
        <v>2090</v>
      </c>
      <c r="C211" s="72"/>
      <c r="D211" s="72"/>
      <c r="E211" s="72"/>
      <c r="F211" s="72"/>
      <c r="G211" s="306"/>
      <c r="H211" s="306" t="s">
        <v>3619</v>
      </c>
      <c r="I211" s="72">
        <v>3498</v>
      </c>
      <c r="J211" s="72">
        <v>894.54</v>
      </c>
      <c r="K211" s="258">
        <f t="shared" ref="K211:K216" si="57">IF((J211+R211)&lt;=I211+R211,(J211+R211),((I211-(I211*(M211+1)-(I211+J211)))+R211))</f>
        <v>894.54</v>
      </c>
      <c r="L211" s="258">
        <f t="shared" si="45"/>
        <v>4415.54</v>
      </c>
      <c r="M211" s="307">
        <v>1</v>
      </c>
      <c r="N211" s="72" t="s">
        <v>1280</v>
      </c>
      <c r="O211" s="72" t="s">
        <v>1281</v>
      </c>
      <c r="P211" s="72" t="s">
        <v>349</v>
      </c>
      <c r="Q211" s="255">
        <v>62185.54</v>
      </c>
      <c r="R211" s="66">
        <v>0</v>
      </c>
      <c r="S211" s="66">
        <f t="shared" si="56"/>
        <v>0</v>
      </c>
      <c r="T211" s="66">
        <v>450</v>
      </c>
      <c r="U211" s="4" t="s">
        <v>1129</v>
      </c>
      <c r="V211" s="5">
        <f t="shared" si="51"/>
        <v>6.1453799773489109E-2</v>
      </c>
      <c r="W211" s="5">
        <f t="shared" si="52"/>
        <v>3.4029887310808348E-3</v>
      </c>
      <c r="X211" s="5" t="s">
        <v>1280</v>
      </c>
      <c r="Y211" s="72" t="str">
        <f t="shared" si="47"/>
        <v>PAID</v>
      </c>
      <c r="Z211" s="72" t="s">
        <v>1129</v>
      </c>
      <c r="AA211" s="72" t="s">
        <v>1327</v>
      </c>
      <c r="AB211" s="304" t="s">
        <v>3023</v>
      </c>
      <c r="AC211" s="72">
        <v>18</v>
      </c>
      <c r="AD211" s="72" t="s">
        <v>3022</v>
      </c>
      <c r="AE211" s="308"/>
      <c r="AF211" s="309"/>
      <c r="AG211" s="7"/>
      <c r="AH211" s="72" t="s">
        <v>2185</v>
      </c>
      <c r="AI211" s="7"/>
      <c r="AJ211" s="7"/>
      <c r="AK211" s="7"/>
      <c r="AL211" s="7">
        <v>1344.54</v>
      </c>
      <c r="AM211" s="255">
        <v>62185.54</v>
      </c>
      <c r="AN211" s="258">
        <v>27</v>
      </c>
      <c r="AO211" s="306">
        <v>43</v>
      </c>
      <c r="AP211" s="306" t="str">
        <f t="shared" si="48"/>
        <v>FLOW</v>
      </c>
      <c r="AQ211" s="306"/>
      <c r="AR211" s="306"/>
      <c r="AS211" s="306"/>
      <c r="AT211" s="306"/>
      <c r="AU211" s="72" t="s">
        <v>1129</v>
      </c>
      <c r="AV211" s="310" t="s">
        <v>2236</v>
      </c>
      <c r="AW211" s="304" t="s">
        <v>238</v>
      </c>
      <c r="AX211" s="311">
        <v>46049</v>
      </c>
      <c r="AY211" s="72">
        <v>24</v>
      </c>
      <c r="AZ211" s="72" t="s">
        <v>2057</v>
      </c>
      <c r="BA211" s="7" t="s">
        <v>3512</v>
      </c>
      <c r="BB211" s="7"/>
      <c r="BC211" s="7"/>
      <c r="BD211" s="72"/>
      <c r="BE211" s="72"/>
      <c r="BF211" s="72"/>
      <c r="BG211" s="183"/>
      <c r="BH211" s="72"/>
      <c r="BI211" s="72"/>
      <c r="BJ211" s="72"/>
      <c r="BK211" s="72"/>
      <c r="BL211" s="72"/>
      <c r="BM211" s="72"/>
      <c r="BN211" s="72"/>
      <c r="BO211" s="72"/>
      <c r="BP211" s="72"/>
      <c r="BQ211" s="72"/>
      <c r="BR211" s="72"/>
      <c r="BS211" s="72"/>
      <c r="BT211" s="72"/>
      <c r="BU211" s="72"/>
      <c r="BV211" s="72"/>
      <c r="BW211" s="72"/>
      <c r="BX211" s="72"/>
      <c r="BY211" s="72"/>
      <c r="BZ211" s="72"/>
      <c r="CA211" s="72"/>
      <c r="CB211" s="72"/>
      <c r="CC211" s="72"/>
      <c r="CD211" s="72"/>
      <c r="CE211" s="72"/>
      <c r="CF211" s="72"/>
      <c r="CG211" s="72">
        <v>1</v>
      </c>
      <c r="CH211" s="72"/>
      <c r="CI211" s="72"/>
      <c r="CJ211" s="72"/>
      <c r="CK211" s="72"/>
      <c r="CL211" s="72"/>
      <c r="CM211" s="72">
        <v>1</v>
      </c>
      <c r="CN211" s="72"/>
      <c r="CO211" s="72"/>
      <c r="CP211" s="72"/>
      <c r="CQ211" s="72"/>
      <c r="CR211" s="72"/>
      <c r="CS211" s="72"/>
      <c r="CT211" s="72"/>
      <c r="CU211" s="72"/>
      <c r="CV211" s="72"/>
      <c r="CW211" s="72"/>
      <c r="CX211" s="72"/>
      <c r="CY211" s="72"/>
      <c r="CZ211" s="72"/>
      <c r="DA211" s="72"/>
      <c r="DB211" s="72"/>
      <c r="DC211" s="72"/>
      <c r="DD211" s="72"/>
      <c r="DE211" s="72"/>
      <c r="DF211" s="72"/>
      <c r="DG211" s="72"/>
      <c r="DH211" s="72"/>
      <c r="DI211" s="72"/>
      <c r="DJ211" s="72"/>
      <c r="DK211" s="72"/>
      <c r="DL211" s="72"/>
      <c r="DM211" s="72"/>
      <c r="DN211" s="72"/>
      <c r="DO211" s="72"/>
      <c r="DP211" s="72"/>
      <c r="DQ211" s="72"/>
      <c r="DR211" s="72"/>
      <c r="DS211" s="72"/>
      <c r="DT211" s="72"/>
      <c r="DU211" s="72"/>
      <c r="DV211" s="72"/>
      <c r="DW211" s="72"/>
      <c r="DX211" s="72"/>
      <c r="DY211" s="72"/>
      <c r="DZ211" s="72"/>
      <c r="EA211" s="72"/>
      <c r="EB211" s="72"/>
      <c r="EC211" s="72"/>
      <c r="ED211" s="72"/>
      <c r="EE211" s="72"/>
      <c r="EF211" s="72"/>
      <c r="EG211" s="72"/>
      <c r="EH211" s="72"/>
      <c r="EI211" s="72"/>
      <c r="EJ211" s="72"/>
      <c r="EK211" s="72"/>
      <c r="EL211" s="72"/>
      <c r="EM211" s="72"/>
      <c r="EN211" s="72"/>
      <c r="EO211" s="72"/>
      <c r="EP211" s="72"/>
      <c r="EQ211" s="72"/>
      <c r="ER211" s="312">
        <f t="shared" si="49"/>
        <v>2</v>
      </c>
      <c r="ES211" s="72">
        <f t="shared" si="50"/>
        <v>1</v>
      </c>
      <c r="ET211" s="72" t="s">
        <v>1126</v>
      </c>
      <c r="EU211" s="7" t="s">
        <v>2553</v>
      </c>
      <c r="EV211" s="7" t="s">
        <v>1110</v>
      </c>
      <c r="EW211" s="7" t="s">
        <v>1829</v>
      </c>
      <c r="EX211" s="183" t="s">
        <v>1890</v>
      </c>
      <c r="EY211" s="313">
        <v>46186</v>
      </c>
      <c r="EZ211" s="313"/>
      <c r="FA211" s="183"/>
      <c r="FB211" s="313"/>
      <c r="FC211" s="7"/>
      <c r="FD211" s="7" t="s">
        <v>1246</v>
      </c>
      <c r="FE211" s="7">
        <f t="shared" si="53"/>
        <v>894.54</v>
      </c>
      <c r="FF211" s="72">
        <f t="shared" si="54"/>
        <v>4415.54</v>
      </c>
      <c r="FG211" t="s">
        <v>3515</v>
      </c>
    </row>
    <row r="212" spans="1:163" ht="17.25">
      <c r="A212" s="72">
        <v>464800548</v>
      </c>
      <c r="B212" s="304" t="s">
        <v>2175</v>
      </c>
      <c r="C212" s="72"/>
      <c r="D212" s="72"/>
      <c r="E212" s="72"/>
      <c r="F212" s="72"/>
      <c r="G212" s="306"/>
      <c r="H212" s="306" t="s">
        <v>2350</v>
      </c>
      <c r="I212" s="72">
        <v>3679</v>
      </c>
      <c r="J212" s="72">
        <v>3574.8</v>
      </c>
      <c r="K212" s="258">
        <f t="shared" si="57"/>
        <v>3574.8</v>
      </c>
      <c r="L212" s="258">
        <f t="shared" si="45"/>
        <v>7253.8</v>
      </c>
      <c r="M212" s="307">
        <v>1</v>
      </c>
      <c r="N212" s="72" t="s">
        <v>1282</v>
      </c>
      <c r="O212" s="72" t="s">
        <v>1232</v>
      </c>
      <c r="P212" s="72" t="s">
        <v>333</v>
      </c>
      <c r="Q212" s="255">
        <v>62146</v>
      </c>
      <c r="R212" s="66">
        <v>0</v>
      </c>
      <c r="S212" s="66">
        <f t="shared" si="56"/>
        <v>0</v>
      </c>
      <c r="T212" s="66">
        <v>450</v>
      </c>
      <c r="U212" s="4" t="s">
        <v>1129</v>
      </c>
      <c r="V212" s="5">
        <f t="shared" si="51"/>
        <v>3.5499020746608857E-2</v>
      </c>
      <c r="W212" s="5">
        <f t="shared" si="52"/>
        <v>3.4008249776676307E-3</v>
      </c>
      <c r="X212" s="5" t="str">
        <f t="shared" si="46"/>
        <v>RB</v>
      </c>
      <c r="Y212" s="72" t="str">
        <f t="shared" si="47"/>
        <v>PAID</v>
      </c>
      <c r="Z212" s="72" t="s">
        <v>1129</v>
      </c>
      <c r="AA212" s="72" t="s">
        <v>1281</v>
      </c>
      <c r="AB212" s="304"/>
      <c r="AC212" s="72"/>
      <c r="AD212" s="72" t="s">
        <v>3019</v>
      </c>
      <c r="AE212" s="308"/>
      <c r="AF212" s="309"/>
      <c r="AG212" s="7"/>
      <c r="AH212" s="72" t="s">
        <v>908</v>
      </c>
      <c r="AI212" s="7"/>
      <c r="AJ212" s="7"/>
      <c r="AK212" s="7"/>
      <c r="AL212" s="7">
        <v>4024.8</v>
      </c>
      <c r="AM212" s="255">
        <v>62146</v>
      </c>
      <c r="AN212" s="258">
        <v>27</v>
      </c>
      <c r="AO212" s="306">
        <v>0</v>
      </c>
      <c r="AP212" s="306" t="str">
        <f t="shared" si="48"/>
        <v>RB</v>
      </c>
      <c r="AQ212" s="306"/>
      <c r="AR212" s="306"/>
      <c r="AS212" s="306"/>
      <c r="AT212" s="306"/>
      <c r="AU212" s="72" t="s">
        <v>1129</v>
      </c>
      <c r="AV212" s="310" t="s">
        <v>2317</v>
      </c>
      <c r="AW212" s="304" t="s">
        <v>1081</v>
      </c>
      <c r="AX212" s="311">
        <v>45624</v>
      </c>
      <c r="AY212" s="72">
        <v>36</v>
      </c>
      <c r="AZ212" s="72" t="s">
        <v>2057</v>
      </c>
      <c r="BA212" s="7" t="s">
        <v>3513</v>
      </c>
      <c r="BB212" s="7"/>
      <c r="BC212" s="7"/>
      <c r="BD212" s="72"/>
      <c r="BE212" s="72"/>
      <c r="BF212" s="72"/>
      <c r="BG212" s="183"/>
      <c r="BH212" s="72"/>
      <c r="BI212" s="72"/>
      <c r="BJ212" s="72"/>
      <c r="BK212" s="72"/>
      <c r="BL212" s="72"/>
      <c r="BM212" s="72"/>
      <c r="BN212" s="72"/>
      <c r="BO212" s="72"/>
      <c r="BP212" s="72"/>
      <c r="BQ212" s="72"/>
      <c r="BR212" s="72"/>
      <c r="BS212" s="72"/>
      <c r="BT212" s="72"/>
      <c r="BU212" s="72"/>
      <c r="BV212" s="72"/>
      <c r="BW212" s="72"/>
      <c r="BX212" s="72"/>
      <c r="BY212" s="72"/>
      <c r="BZ212" s="72"/>
      <c r="CA212" s="72"/>
      <c r="CB212" s="72"/>
      <c r="CC212" s="72"/>
      <c r="CD212" s="72"/>
      <c r="CE212" s="72"/>
      <c r="CF212" s="72"/>
      <c r="CG212" s="72"/>
      <c r="CH212" s="72"/>
      <c r="CI212" s="72"/>
      <c r="CJ212" s="72"/>
      <c r="CK212" s="72"/>
      <c r="CL212" s="72"/>
      <c r="CM212" s="72"/>
      <c r="CN212" s="72"/>
      <c r="CO212" s="72"/>
      <c r="CP212" s="72"/>
      <c r="CQ212" s="72"/>
      <c r="CR212" s="72"/>
      <c r="CS212" s="72"/>
      <c r="CT212" s="72"/>
      <c r="CU212" s="72"/>
      <c r="CV212" s="72"/>
      <c r="CW212" s="72"/>
      <c r="CX212" s="72"/>
      <c r="CY212" s="72"/>
      <c r="CZ212" s="72"/>
      <c r="DA212" s="72"/>
      <c r="DB212" s="72"/>
      <c r="DC212" s="72"/>
      <c r="DD212" s="72"/>
      <c r="DE212" s="72"/>
      <c r="DF212" s="72"/>
      <c r="DG212" s="72"/>
      <c r="DH212" s="72"/>
      <c r="DI212" s="72"/>
      <c r="DJ212" s="72"/>
      <c r="DK212" s="72"/>
      <c r="DL212" s="72"/>
      <c r="DM212" s="72"/>
      <c r="DN212" s="72"/>
      <c r="DO212" s="72"/>
      <c r="DP212" s="72"/>
      <c r="DQ212" s="72"/>
      <c r="DR212" s="72"/>
      <c r="DS212" s="72"/>
      <c r="DT212" s="72"/>
      <c r="DU212" s="72"/>
      <c r="DV212" s="72"/>
      <c r="DW212" s="72"/>
      <c r="DX212" s="72"/>
      <c r="DY212" s="72"/>
      <c r="DZ212" s="72"/>
      <c r="EA212" s="72"/>
      <c r="EB212" s="72"/>
      <c r="EC212" s="72"/>
      <c r="ED212" s="72"/>
      <c r="EE212" s="72"/>
      <c r="EF212" s="72"/>
      <c r="EG212" s="72"/>
      <c r="EH212" s="72"/>
      <c r="EI212" s="72"/>
      <c r="EJ212" s="72"/>
      <c r="EK212" s="72"/>
      <c r="EL212" s="72"/>
      <c r="EM212" s="72"/>
      <c r="EN212" s="72"/>
      <c r="EO212" s="72">
        <v>1</v>
      </c>
      <c r="EP212" s="72"/>
      <c r="EQ212" s="72"/>
      <c r="ER212" s="312">
        <f t="shared" si="49"/>
        <v>1</v>
      </c>
      <c r="ES212" s="72">
        <f t="shared" si="50"/>
        <v>1</v>
      </c>
      <c r="ET212" s="72" t="s">
        <v>1125</v>
      </c>
      <c r="EU212" s="7" t="e">
        <v>#N/A</v>
      </c>
      <c r="EV212" s="7" t="e">
        <v>#N/A</v>
      </c>
      <c r="EW212" s="7" t="e">
        <v>#N/A</v>
      </c>
      <c r="EX212" s="183" t="e">
        <v>#N/A</v>
      </c>
      <c r="EY212" s="313" t="e">
        <v>#N/A</v>
      </c>
      <c r="EZ212" s="313"/>
      <c r="FA212" s="183"/>
      <c r="FB212" s="313"/>
      <c r="FC212" s="7"/>
      <c r="FD212" s="7">
        <v>0</v>
      </c>
      <c r="FE212" s="7">
        <f t="shared" si="53"/>
        <v>3574.8</v>
      </c>
      <c r="FF212" s="72">
        <f t="shared" si="54"/>
        <v>7253.8</v>
      </c>
      <c r="FG212" t="s">
        <v>3515</v>
      </c>
    </row>
    <row r="213" spans="1:163" ht="17.25">
      <c r="A213" s="72">
        <v>464296467</v>
      </c>
      <c r="B213" s="304" t="s">
        <v>843</v>
      </c>
      <c r="C213" s="72" t="s">
        <v>1775</v>
      </c>
      <c r="D213" s="72" t="s">
        <v>1742</v>
      </c>
      <c r="E213" s="72">
        <v>3003</v>
      </c>
      <c r="F213" s="72"/>
      <c r="G213" s="306"/>
      <c r="H213" s="306"/>
      <c r="I213" s="72">
        <v>3592</v>
      </c>
      <c r="J213" s="72">
        <v>9888</v>
      </c>
      <c r="K213" s="258">
        <f t="shared" si="57"/>
        <v>3054</v>
      </c>
      <c r="L213" s="258">
        <f t="shared" si="45"/>
        <v>10870</v>
      </c>
      <c r="M213" s="315">
        <v>3</v>
      </c>
      <c r="N213" s="72" t="s">
        <v>1280</v>
      </c>
      <c r="O213" s="72" t="s">
        <v>1281</v>
      </c>
      <c r="P213" s="72" t="s">
        <v>18</v>
      </c>
      <c r="Q213" s="255">
        <v>61224</v>
      </c>
      <c r="R213" s="66">
        <v>350</v>
      </c>
      <c r="S213" s="66">
        <f t="shared" si="56"/>
        <v>0</v>
      </c>
      <c r="T213" s="66">
        <v>2302.58</v>
      </c>
      <c r="U213" s="4" t="s">
        <v>1231</v>
      </c>
      <c r="V213" s="5">
        <f t="shared" si="51"/>
        <v>0.10219857812706049</v>
      </c>
      <c r="W213" s="5">
        <f t="shared" si="52"/>
        <v>1.6375000214637028E-2</v>
      </c>
      <c r="X213" s="5" t="str">
        <f t="shared" si="46"/>
        <v>STABLE</v>
      </c>
      <c r="Y213" s="72" t="str">
        <f t="shared" si="47"/>
        <v>PAID</v>
      </c>
      <c r="Z213" s="72" t="s">
        <v>1327</v>
      </c>
      <c r="AA213" s="72" t="s">
        <v>1281</v>
      </c>
      <c r="AB213" s="304" t="s">
        <v>3540</v>
      </c>
      <c r="AC213" s="72"/>
      <c r="AD213" s="72" t="s">
        <v>3022</v>
      </c>
      <c r="AE213" s="308"/>
      <c r="AF213" s="309" t="s">
        <v>1797</v>
      </c>
      <c r="AG213" s="7" t="s">
        <v>1129</v>
      </c>
      <c r="AH213" s="72" t="s">
        <v>834</v>
      </c>
      <c r="AI213" s="7" t="s">
        <v>1129</v>
      </c>
      <c r="AJ213" s="7" t="s">
        <v>1129</v>
      </c>
      <c r="AK213" s="7" t="s">
        <v>1129</v>
      </c>
      <c r="AL213" s="7">
        <v>12540.58</v>
      </c>
      <c r="AM213" s="255">
        <v>61224</v>
      </c>
      <c r="AN213" s="258">
        <v>88</v>
      </c>
      <c r="AO213" s="306">
        <v>73</v>
      </c>
      <c r="AP213" s="306" t="str">
        <f t="shared" si="48"/>
        <v>STABLE</v>
      </c>
      <c r="AQ213" s="306"/>
      <c r="AR213" s="306"/>
      <c r="AS213" s="306"/>
      <c r="AT213" s="306"/>
      <c r="AU213" s="72" t="s">
        <v>1793</v>
      </c>
      <c r="AV213" s="310" t="s">
        <v>844</v>
      </c>
      <c r="AW213" s="304" t="s">
        <v>845</v>
      </c>
      <c r="AX213" s="311">
        <v>45577</v>
      </c>
      <c r="AY213" s="72">
        <v>36</v>
      </c>
      <c r="AZ213" s="72" t="s">
        <v>1742</v>
      </c>
      <c r="BA213" s="7" t="s">
        <v>3512</v>
      </c>
      <c r="BB213" s="7"/>
      <c r="BC213" s="7">
        <v>2</v>
      </c>
      <c r="BD213" s="72"/>
      <c r="BE213" s="72"/>
      <c r="BF213" s="72"/>
      <c r="BG213" s="183"/>
      <c r="BH213" s="72"/>
      <c r="BI213" s="72"/>
      <c r="BJ213" s="72"/>
      <c r="BK213" s="72"/>
      <c r="BL213" s="72"/>
      <c r="BM213" s="72"/>
      <c r="BN213" s="72"/>
      <c r="BO213" s="72"/>
      <c r="BP213" s="72"/>
      <c r="BQ213" s="72"/>
      <c r="BR213" s="72"/>
      <c r="BS213" s="72"/>
      <c r="BT213" s="72"/>
      <c r="BU213" s="72"/>
      <c r="BV213" s="72"/>
      <c r="BW213" s="72"/>
      <c r="BX213" s="72"/>
      <c r="BY213" s="72"/>
      <c r="BZ213" s="72"/>
      <c r="CA213" s="72"/>
      <c r="CB213" s="72"/>
      <c r="CC213" s="72"/>
      <c r="CD213" s="72"/>
      <c r="CE213" s="72"/>
      <c r="CF213" s="72"/>
      <c r="CG213" s="72"/>
      <c r="CH213" s="72"/>
      <c r="CI213" s="72"/>
      <c r="CJ213" s="72"/>
      <c r="CK213" s="72"/>
      <c r="CL213" s="72"/>
      <c r="CM213" s="72"/>
      <c r="CN213" s="72"/>
      <c r="CO213" s="72"/>
      <c r="CP213" s="72"/>
      <c r="CQ213" s="72"/>
      <c r="CR213" s="72"/>
      <c r="CS213" s="72"/>
      <c r="CT213" s="72"/>
      <c r="CU213" s="72"/>
      <c r="CV213" s="72">
        <v>1</v>
      </c>
      <c r="CW213" s="72"/>
      <c r="CX213" s="72"/>
      <c r="CY213" s="72"/>
      <c r="CZ213" s="72"/>
      <c r="DA213" s="72"/>
      <c r="DB213" s="72"/>
      <c r="DC213" s="72"/>
      <c r="DD213" s="72"/>
      <c r="DE213" s="72"/>
      <c r="DF213" s="72"/>
      <c r="DG213" s="72"/>
      <c r="DH213" s="72"/>
      <c r="DI213" s="72"/>
      <c r="DJ213" s="72"/>
      <c r="DK213" s="72"/>
      <c r="DL213" s="72"/>
      <c r="DM213" s="72"/>
      <c r="DN213" s="72"/>
      <c r="DO213" s="72"/>
      <c r="DP213" s="72"/>
      <c r="DQ213" s="72"/>
      <c r="DR213" s="72"/>
      <c r="DS213" s="72"/>
      <c r="DT213" s="72"/>
      <c r="DU213" s="72"/>
      <c r="DV213" s="72"/>
      <c r="DW213" s="72"/>
      <c r="DX213" s="72"/>
      <c r="DY213" s="72"/>
      <c r="DZ213" s="72"/>
      <c r="EA213" s="72"/>
      <c r="EB213" s="72"/>
      <c r="EC213" s="72"/>
      <c r="ED213" s="72"/>
      <c r="EE213" s="72"/>
      <c r="EF213" s="72"/>
      <c r="EG213" s="72"/>
      <c r="EH213" s="72"/>
      <c r="EI213" s="72"/>
      <c r="EJ213" s="72"/>
      <c r="EK213" s="72"/>
      <c r="EL213" s="72"/>
      <c r="EM213" s="72"/>
      <c r="EN213" s="72"/>
      <c r="EO213" s="72"/>
      <c r="EP213" s="72"/>
      <c r="EQ213" s="72"/>
      <c r="ER213" s="312">
        <f t="shared" si="49"/>
        <v>3</v>
      </c>
      <c r="ES213" s="72">
        <f t="shared" si="50"/>
        <v>1</v>
      </c>
      <c r="ET213" s="72" t="s">
        <v>1113</v>
      </c>
      <c r="EU213" s="7" t="s">
        <v>2554</v>
      </c>
      <c r="EV213" s="7" t="s">
        <v>1110</v>
      </c>
      <c r="EW213" s="7" t="s">
        <v>1848</v>
      </c>
      <c r="EX213" s="183" t="s">
        <v>1906</v>
      </c>
      <c r="EY213" s="313">
        <v>46174</v>
      </c>
      <c r="EZ213" s="313"/>
      <c r="FA213" s="183"/>
      <c r="FB213" s="313"/>
      <c r="FC213" s="7"/>
      <c r="FD213" s="7" t="s">
        <v>3215</v>
      </c>
      <c r="FE213" s="7">
        <f t="shared" si="53"/>
        <v>3054</v>
      </c>
      <c r="FF213" s="72">
        <f t="shared" si="54"/>
        <v>13873</v>
      </c>
      <c r="FG213" t="s">
        <v>3515</v>
      </c>
    </row>
    <row r="214" spans="1:163" ht="17.25">
      <c r="A214" s="72">
        <v>464470565</v>
      </c>
      <c r="B214" s="304" t="s">
        <v>746</v>
      </c>
      <c r="C214" s="72" t="s">
        <v>1775</v>
      </c>
      <c r="D214" s="72" t="s">
        <v>3025</v>
      </c>
      <c r="E214" s="72">
        <f>4000+100</f>
        <v>4100</v>
      </c>
      <c r="F214" s="72"/>
      <c r="G214" s="306"/>
      <c r="H214" s="306"/>
      <c r="I214" s="72">
        <v>3938</v>
      </c>
      <c r="J214" s="72">
        <v>3925</v>
      </c>
      <c r="K214" s="258">
        <f t="shared" si="57"/>
        <v>4052</v>
      </c>
      <c r="L214" s="258">
        <f t="shared" si="45"/>
        <v>3919</v>
      </c>
      <c r="M214" s="307">
        <v>1</v>
      </c>
      <c r="N214" s="72" t="s">
        <v>1280</v>
      </c>
      <c r="O214" s="72" t="s">
        <v>1281</v>
      </c>
      <c r="P214" s="72" t="s">
        <v>73</v>
      </c>
      <c r="Q214" s="255">
        <v>61220</v>
      </c>
      <c r="R214" s="66">
        <v>127</v>
      </c>
      <c r="S214" s="66">
        <f t="shared" si="56"/>
        <v>0</v>
      </c>
      <c r="T214" s="66">
        <v>6063</v>
      </c>
      <c r="U214" s="4" t="s">
        <v>1490</v>
      </c>
      <c r="V214" s="5">
        <f t="shared" si="51"/>
        <v>6.1105765216158993E-2</v>
      </c>
      <c r="W214" s="5">
        <f t="shared" si="52"/>
        <v>3.3501513393108542E-3</v>
      </c>
      <c r="X214" s="5" t="str">
        <f t="shared" si="46"/>
        <v>STABLE</v>
      </c>
      <c r="Y214" s="72" t="str">
        <f t="shared" si="47"/>
        <v>PAID</v>
      </c>
      <c r="Z214" s="72" t="s">
        <v>1329</v>
      </c>
      <c r="AA214" s="72" t="s">
        <v>1281</v>
      </c>
      <c r="AB214" s="304"/>
      <c r="AC214" s="72"/>
      <c r="AD214" s="72" t="s">
        <v>3019</v>
      </c>
      <c r="AE214" s="308"/>
      <c r="AF214" s="309" t="s">
        <v>1129</v>
      </c>
      <c r="AG214" s="7" t="s">
        <v>1129</v>
      </c>
      <c r="AH214" s="72" t="s">
        <v>742</v>
      </c>
      <c r="AI214" s="7" t="s">
        <v>1129</v>
      </c>
      <c r="AJ214" s="7" t="s">
        <v>1129</v>
      </c>
      <c r="AK214" s="7" t="s">
        <v>1129</v>
      </c>
      <c r="AL214" s="7">
        <v>10115</v>
      </c>
      <c r="AM214" s="255">
        <v>61220</v>
      </c>
      <c r="AN214" s="258">
        <v>27</v>
      </c>
      <c r="AO214" s="306">
        <v>12</v>
      </c>
      <c r="AP214" s="306" t="str">
        <f t="shared" si="48"/>
        <v>STABLE</v>
      </c>
      <c r="AQ214" s="306"/>
      <c r="AR214" s="306"/>
      <c r="AS214" s="306"/>
      <c r="AT214" s="306"/>
      <c r="AU214" s="72" t="s">
        <v>1793</v>
      </c>
      <c r="AV214" s="310" t="s">
        <v>747</v>
      </c>
      <c r="AW214" s="304" t="s">
        <v>156</v>
      </c>
      <c r="AX214" s="311">
        <v>45593</v>
      </c>
      <c r="AY214" s="72">
        <v>36</v>
      </c>
      <c r="AZ214" s="72" t="s">
        <v>1742</v>
      </c>
      <c r="BA214" s="7" t="s">
        <v>3512</v>
      </c>
      <c r="BB214" s="7"/>
      <c r="BC214" s="7"/>
      <c r="BD214" s="72"/>
      <c r="BE214" s="72"/>
      <c r="BF214" s="72"/>
      <c r="BG214" s="183"/>
      <c r="BH214" s="72"/>
      <c r="BI214" s="72"/>
      <c r="BJ214" s="72"/>
      <c r="BK214" s="72"/>
      <c r="BL214" s="72"/>
      <c r="BM214" s="72"/>
      <c r="BN214" s="72"/>
      <c r="BO214" s="72">
        <v>1</v>
      </c>
      <c r="BP214" s="72"/>
      <c r="BQ214" s="72"/>
      <c r="BR214" s="72"/>
      <c r="BS214" s="72"/>
      <c r="BT214" s="72"/>
      <c r="BU214" s="72"/>
      <c r="BV214" s="72"/>
      <c r="BW214" s="72"/>
      <c r="BX214" s="72"/>
      <c r="BY214" s="72"/>
      <c r="BZ214" s="72"/>
      <c r="CA214" s="72">
        <v>1</v>
      </c>
      <c r="CB214" s="72"/>
      <c r="CC214" s="72"/>
      <c r="CD214" s="72"/>
      <c r="CE214" s="72"/>
      <c r="CF214" s="72"/>
      <c r="CG214" s="72"/>
      <c r="CH214" s="72"/>
      <c r="CI214" s="72"/>
      <c r="CJ214" s="72"/>
      <c r="CK214" s="72"/>
      <c r="CL214" s="72"/>
      <c r="CM214" s="72"/>
      <c r="CN214" s="72"/>
      <c r="CO214" s="72"/>
      <c r="CP214" s="72"/>
      <c r="CQ214" s="72"/>
      <c r="CR214" s="72"/>
      <c r="CS214" s="72"/>
      <c r="CT214" s="72"/>
      <c r="CU214" s="72"/>
      <c r="CV214" s="72"/>
      <c r="CW214" s="72"/>
      <c r="CX214" s="72"/>
      <c r="CY214" s="72"/>
      <c r="CZ214" s="72"/>
      <c r="DA214" s="72"/>
      <c r="DB214" s="72"/>
      <c r="DC214" s="72"/>
      <c r="DD214" s="72"/>
      <c r="DE214" s="72"/>
      <c r="DF214" s="72"/>
      <c r="DG214" s="72"/>
      <c r="DH214" s="72"/>
      <c r="DI214" s="72"/>
      <c r="DJ214" s="72"/>
      <c r="DK214" s="72"/>
      <c r="DL214" s="72"/>
      <c r="DM214" s="72"/>
      <c r="DN214" s="72"/>
      <c r="DO214" s="72"/>
      <c r="DP214" s="72"/>
      <c r="DQ214" s="72"/>
      <c r="DR214" s="72"/>
      <c r="DS214" s="72"/>
      <c r="DT214" s="72"/>
      <c r="DU214" s="72"/>
      <c r="DV214" s="72"/>
      <c r="DW214" s="72"/>
      <c r="DX214" s="72"/>
      <c r="DY214" s="72"/>
      <c r="DZ214" s="72"/>
      <c r="EA214" s="72"/>
      <c r="EB214" s="72"/>
      <c r="EC214" s="72"/>
      <c r="ED214" s="72"/>
      <c r="EE214" s="72"/>
      <c r="EF214" s="72"/>
      <c r="EG214" s="72"/>
      <c r="EH214" s="72"/>
      <c r="EI214" s="72"/>
      <c r="EJ214" s="72"/>
      <c r="EK214" s="72"/>
      <c r="EL214" s="72"/>
      <c r="EM214" s="72"/>
      <c r="EN214" s="72"/>
      <c r="EO214" s="72"/>
      <c r="EP214" s="72"/>
      <c r="EQ214" s="72"/>
      <c r="ER214" s="312">
        <f t="shared" si="49"/>
        <v>2</v>
      </c>
      <c r="ES214" s="72">
        <f t="shared" si="50"/>
        <v>1</v>
      </c>
      <c r="ET214" s="72" t="s">
        <v>1119</v>
      </c>
      <c r="EU214" s="7" t="s">
        <v>2555</v>
      </c>
      <c r="EV214" s="7" t="s">
        <v>1110</v>
      </c>
      <c r="EW214" s="7" t="s">
        <v>1907</v>
      </c>
      <c r="EX214" s="183" t="s">
        <v>1908</v>
      </c>
      <c r="EY214" s="313">
        <v>46182</v>
      </c>
      <c r="EZ214" s="313"/>
      <c r="FA214" s="183"/>
      <c r="FB214" s="313"/>
      <c r="FC214" s="7"/>
      <c r="FD214" s="7" t="s">
        <v>3147</v>
      </c>
      <c r="FE214" s="7">
        <f t="shared" si="53"/>
        <v>4052</v>
      </c>
      <c r="FF214" s="72">
        <f t="shared" si="54"/>
        <v>8019</v>
      </c>
      <c r="FG214" t="s">
        <v>3515</v>
      </c>
    </row>
    <row r="215" spans="1:163" ht="17.25">
      <c r="A215" s="72">
        <v>464416787</v>
      </c>
      <c r="B215" s="304" t="s">
        <v>996</v>
      </c>
      <c r="C215" s="72"/>
      <c r="D215" s="72"/>
      <c r="E215" s="72"/>
      <c r="F215" s="72"/>
      <c r="G215" s="306"/>
      <c r="H215" s="306"/>
      <c r="I215" s="72">
        <v>2766</v>
      </c>
      <c r="J215" s="72">
        <v>7622.98</v>
      </c>
      <c r="K215" s="258">
        <f t="shared" si="57"/>
        <v>2278.9799999999996</v>
      </c>
      <c r="L215" s="258">
        <f t="shared" si="45"/>
        <v>10696.98</v>
      </c>
      <c r="M215" s="315">
        <v>3</v>
      </c>
      <c r="N215" s="72" t="s">
        <v>1231</v>
      </c>
      <c r="O215" s="72" t="s">
        <v>1232</v>
      </c>
      <c r="P215" s="72" t="s">
        <v>42</v>
      </c>
      <c r="Q215" s="255">
        <v>60471</v>
      </c>
      <c r="R215" s="66">
        <v>188</v>
      </c>
      <c r="S215" s="66">
        <f t="shared" si="56"/>
        <v>0</v>
      </c>
      <c r="T215" s="66">
        <v>1800</v>
      </c>
      <c r="U215" s="4" t="s">
        <v>1231</v>
      </c>
      <c r="V215" s="5">
        <f t="shared" si="51"/>
        <v>9.1580512819068274E-2</v>
      </c>
      <c r="W215" s="5">
        <f t="shared" si="52"/>
        <v>1.6173602475815296E-2</v>
      </c>
      <c r="X215" s="5" t="str">
        <f t="shared" si="46"/>
        <v>FLOW</v>
      </c>
      <c r="Y215" s="72" t="str">
        <f t="shared" si="47"/>
        <v>NC</v>
      </c>
      <c r="Z215" s="72" t="s">
        <v>1315</v>
      </c>
      <c r="AA215" s="72" t="s">
        <v>1315</v>
      </c>
      <c r="AB215" s="304" t="s">
        <v>3024</v>
      </c>
      <c r="AC215" s="72"/>
      <c r="AD215" s="72" t="s">
        <v>3021</v>
      </c>
      <c r="AE215" s="308"/>
      <c r="AF215" s="309" t="s">
        <v>1797</v>
      </c>
      <c r="AG215" s="7" t="s">
        <v>1129</v>
      </c>
      <c r="AH215" s="72" t="s">
        <v>749</v>
      </c>
      <c r="AI215" s="7" t="s">
        <v>1129</v>
      </c>
      <c r="AJ215" s="7" t="s">
        <v>1129</v>
      </c>
      <c r="AK215" s="7" t="s">
        <v>1129</v>
      </c>
      <c r="AL215" s="7">
        <v>9610.98</v>
      </c>
      <c r="AM215" s="255">
        <v>60471</v>
      </c>
      <c r="AN215" s="258">
        <v>88</v>
      </c>
      <c r="AO215" s="306">
        <v>104</v>
      </c>
      <c r="AP215" s="306" t="str">
        <f t="shared" si="48"/>
        <v>FLOW</v>
      </c>
      <c r="AQ215" s="306"/>
      <c r="AR215" s="306"/>
      <c r="AS215" s="306"/>
      <c r="AT215" s="306"/>
      <c r="AU215" s="72" t="s">
        <v>1793</v>
      </c>
      <c r="AV215" s="310" t="s">
        <v>1064</v>
      </c>
      <c r="AW215" s="304" t="s">
        <v>86</v>
      </c>
      <c r="AX215" s="311">
        <v>45588</v>
      </c>
      <c r="AY215" s="72">
        <v>42</v>
      </c>
      <c r="AZ215" s="72" t="s">
        <v>1742</v>
      </c>
      <c r="BA215" s="7" t="s">
        <v>3512</v>
      </c>
      <c r="BB215" s="7"/>
      <c r="BC215" s="7"/>
      <c r="BD215" s="72"/>
      <c r="BE215" s="72"/>
      <c r="BF215" s="72"/>
      <c r="BG215" s="183"/>
      <c r="BH215" s="72"/>
      <c r="BI215" s="72"/>
      <c r="BJ215" s="72"/>
      <c r="BK215" s="72"/>
      <c r="BL215" s="72">
        <v>1</v>
      </c>
      <c r="BM215" s="72"/>
      <c r="BN215" s="72"/>
      <c r="BO215" s="72"/>
      <c r="BP215" s="72"/>
      <c r="BQ215" s="72"/>
      <c r="BR215" s="72"/>
      <c r="BS215" s="72"/>
      <c r="BT215" s="72"/>
      <c r="BU215" s="72"/>
      <c r="BV215" s="72"/>
      <c r="BW215" s="72"/>
      <c r="BX215" s="72"/>
      <c r="BY215" s="72"/>
      <c r="BZ215" s="72"/>
      <c r="CA215" s="72"/>
      <c r="CB215" s="72"/>
      <c r="CC215" s="72"/>
      <c r="CD215" s="72"/>
      <c r="CE215" s="72"/>
      <c r="CF215" s="72"/>
      <c r="CG215" s="72"/>
      <c r="CH215" s="72"/>
      <c r="CI215" s="72"/>
      <c r="CJ215" s="72"/>
      <c r="CK215" s="72"/>
      <c r="CL215" s="72"/>
      <c r="CM215" s="72"/>
      <c r="CN215" s="72"/>
      <c r="CO215" s="72"/>
      <c r="CP215" s="72"/>
      <c r="CQ215" s="72"/>
      <c r="CR215" s="72"/>
      <c r="CS215" s="72"/>
      <c r="CT215" s="72"/>
      <c r="CU215" s="72"/>
      <c r="CV215" s="72"/>
      <c r="CW215" s="72"/>
      <c r="CX215" s="72"/>
      <c r="CY215" s="72"/>
      <c r="CZ215" s="72"/>
      <c r="DA215" s="72"/>
      <c r="DB215" s="72"/>
      <c r="DC215" s="72"/>
      <c r="DD215" s="72"/>
      <c r="DE215" s="72"/>
      <c r="DF215" s="72"/>
      <c r="DG215" s="72"/>
      <c r="DH215" s="72"/>
      <c r="DI215" s="72"/>
      <c r="DJ215" s="72"/>
      <c r="DK215" s="72"/>
      <c r="DL215" s="72"/>
      <c r="DM215" s="72"/>
      <c r="DN215" s="72"/>
      <c r="DO215" s="72"/>
      <c r="DP215" s="72"/>
      <c r="DQ215" s="72"/>
      <c r="DR215" s="72"/>
      <c r="DS215" s="72"/>
      <c r="DT215" s="72"/>
      <c r="DU215" s="72"/>
      <c r="DV215" s="72"/>
      <c r="DW215" s="72"/>
      <c r="DX215" s="72"/>
      <c r="DY215" s="72"/>
      <c r="DZ215" s="72"/>
      <c r="EA215" s="72"/>
      <c r="EB215" s="72"/>
      <c r="EC215" s="72"/>
      <c r="ED215" s="72"/>
      <c r="EE215" s="72"/>
      <c r="EF215" s="72"/>
      <c r="EG215" s="72"/>
      <c r="EH215" s="72"/>
      <c r="EI215" s="72"/>
      <c r="EJ215" s="72"/>
      <c r="EK215" s="72"/>
      <c r="EL215" s="72"/>
      <c r="EM215" s="72"/>
      <c r="EN215" s="72"/>
      <c r="EO215" s="72"/>
      <c r="EP215" s="72"/>
      <c r="EQ215" s="72"/>
      <c r="ER215" s="312">
        <f t="shared" si="49"/>
        <v>1</v>
      </c>
      <c r="ES215" s="72">
        <f t="shared" si="50"/>
        <v>1</v>
      </c>
      <c r="ET215" s="72" t="s">
        <v>1116</v>
      </c>
      <c r="EU215" s="7" t="s">
        <v>2556</v>
      </c>
      <c r="EV215" s="7" t="s">
        <v>1110</v>
      </c>
      <c r="EW215" s="7" t="s">
        <v>1829</v>
      </c>
      <c r="EX215" s="183" t="s">
        <v>1830</v>
      </c>
      <c r="EY215" s="313">
        <v>46177</v>
      </c>
      <c r="EZ215" s="313"/>
      <c r="FA215" s="183"/>
      <c r="FB215" s="313"/>
      <c r="FC215" s="7"/>
      <c r="FD215" s="7" t="s">
        <v>3216</v>
      </c>
      <c r="FE215" s="7">
        <f t="shared" si="53"/>
        <v>2278.9799999999996</v>
      </c>
      <c r="FF215" s="72">
        <f t="shared" si="54"/>
        <v>10696.98</v>
      </c>
      <c r="FG215" t="s">
        <v>3515</v>
      </c>
    </row>
    <row r="216" spans="1:163" ht="17.25">
      <c r="A216" s="72">
        <v>466641805</v>
      </c>
      <c r="B216" s="304" t="s">
        <v>691</v>
      </c>
      <c r="C216" s="72"/>
      <c r="D216" s="72"/>
      <c r="E216" s="72"/>
      <c r="F216" s="72"/>
      <c r="G216" s="306"/>
      <c r="H216" s="306"/>
      <c r="I216" s="72">
        <v>4241</v>
      </c>
      <c r="J216" s="72">
        <v>4150</v>
      </c>
      <c r="K216" s="258">
        <f t="shared" si="57"/>
        <v>4257</v>
      </c>
      <c r="L216" s="258">
        <f t="shared" si="45"/>
        <v>8591</v>
      </c>
      <c r="M216" s="307">
        <v>1</v>
      </c>
      <c r="N216" s="72" t="s">
        <v>1231</v>
      </c>
      <c r="O216" s="72" t="s">
        <v>1232</v>
      </c>
      <c r="P216" s="72" t="s">
        <v>34</v>
      </c>
      <c r="Q216" s="255">
        <v>60129</v>
      </c>
      <c r="R216" s="66">
        <v>107</v>
      </c>
      <c r="S216" s="66">
        <f t="shared" si="56"/>
        <v>0</v>
      </c>
      <c r="T216" s="66">
        <v>2250</v>
      </c>
      <c r="U216" s="4" t="s">
        <v>1483</v>
      </c>
      <c r="V216" s="5">
        <f t="shared" si="51"/>
        <v>2.5931128434008247E-2</v>
      </c>
      <c r="W216" s="5">
        <f t="shared" si="52"/>
        <v>3.2904483809445008E-3</v>
      </c>
      <c r="X216" s="5" t="s">
        <v>1280</v>
      </c>
      <c r="Y216" s="72" t="str">
        <f t="shared" si="47"/>
        <v>PTP</v>
      </c>
      <c r="Z216" s="72" t="s">
        <v>1329</v>
      </c>
      <c r="AA216" s="72" t="s">
        <v>1329</v>
      </c>
      <c r="AB216" s="304"/>
      <c r="AC216" s="72">
        <v>30</v>
      </c>
      <c r="AD216" s="72" t="s">
        <v>3019</v>
      </c>
      <c r="AE216" s="308"/>
      <c r="AF216" s="309" t="s">
        <v>1129</v>
      </c>
      <c r="AG216" s="7" t="s">
        <v>1129</v>
      </c>
      <c r="AH216" s="72" t="s">
        <v>688</v>
      </c>
      <c r="AI216" s="7" t="s">
        <v>1129</v>
      </c>
      <c r="AJ216" s="7" t="s">
        <v>1129</v>
      </c>
      <c r="AK216" s="7" t="s">
        <v>1129</v>
      </c>
      <c r="AL216" s="7">
        <v>6507</v>
      </c>
      <c r="AM216" s="255">
        <v>60129</v>
      </c>
      <c r="AN216" s="258">
        <v>27</v>
      </c>
      <c r="AO216" s="306">
        <v>43</v>
      </c>
      <c r="AP216" s="306" t="str">
        <f t="shared" si="48"/>
        <v>FLOW</v>
      </c>
      <c r="AQ216" s="306"/>
      <c r="AR216" s="306"/>
      <c r="AS216" s="306"/>
      <c r="AT216" s="306"/>
      <c r="AU216" s="72" t="s">
        <v>1793</v>
      </c>
      <c r="AV216" s="310" t="s">
        <v>692</v>
      </c>
      <c r="AW216" s="304" t="s">
        <v>210</v>
      </c>
      <c r="AX216" s="311">
        <v>45874</v>
      </c>
      <c r="AY216" s="72">
        <v>24</v>
      </c>
      <c r="AZ216" s="72" t="s">
        <v>1742</v>
      </c>
      <c r="BA216" s="7" t="s">
        <v>3512</v>
      </c>
      <c r="BB216" s="7"/>
      <c r="BC216" s="7"/>
      <c r="BD216" s="72"/>
      <c r="BE216" s="72"/>
      <c r="BF216" s="72"/>
      <c r="BG216" s="183"/>
      <c r="BH216" s="72"/>
      <c r="BI216" s="72"/>
      <c r="BJ216" s="72"/>
      <c r="BK216" s="72"/>
      <c r="BL216" s="72">
        <v>1</v>
      </c>
      <c r="BM216" s="72"/>
      <c r="BN216" s="72"/>
      <c r="BO216" s="72"/>
      <c r="BP216" s="72"/>
      <c r="BQ216" s="72"/>
      <c r="BR216" s="72"/>
      <c r="BS216" s="72"/>
      <c r="BT216" s="72"/>
      <c r="BU216" s="72"/>
      <c r="BV216" s="72"/>
      <c r="BW216" s="72"/>
      <c r="BX216" s="72"/>
      <c r="BY216" s="72"/>
      <c r="BZ216" s="72"/>
      <c r="CA216" s="72"/>
      <c r="CB216" s="72"/>
      <c r="CC216" s="72"/>
      <c r="CD216" s="72"/>
      <c r="CE216" s="72"/>
      <c r="CF216" s="72"/>
      <c r="CG216" s="72"/>
      <c r="CH216" s="72"/>
      <c r="CI216" s="72"/>
      <c r="CJ216" s="72"/>
      <c r="CK216" s="72"/>
      <c r="CL216" s="72"/>
      <c r="CM216" s="72"/>
      <c r="CN216" s="72"/>
      <c r="CO216" s="72"/>
      <c r="CP216" s="72"/>
      <c r="CQ216" s="72"/>
      <c r="CR216" s="72"/>
      <c r="CS216" s="72"/>
      <c r="CT216" s="72"/>
      <c r="CU216" s="72"/>
      <c r="CV216" s="72"/>
      <c r="CW216" s="72"/>
      <c r="CX216" s="72"/>
      <c r="CY216" s="72"/>
      <c r="CZ216" s="72"/>
      <c r="DA216" s="72"/>
      <c r="DB216" s="72"/>
      <c r="DC216" s="72"/>
      <c r="DD216" s="72"/>
      <c r="DE216" s="72">
        <v>1</v>
      </c>
      <c r="DF216" s="72"/>
      <c r="DG216" s="72"/>
      <c r="DH216" s="72"/>
      <c r="DI216" s="72"/>
      <c r="DJ216" s="72"/>
      <c r="DK216" s="72"/>
      <c r="DL216" s="72"/>
      <c r="DM216" s="72"/>
      <c r="DN216" s="72"/>
      <c r="DO216" s="72"/>
      <c r="DP216" s="72"/>
      <c r="DQ216" s="72"/>
      <c r="DR216" s="72"/>
      <c r="DS216" s="72"/>
      <c r="DT216" s="72"/>
      <c r="DU216" s="72"/>
      <c r="DV216" s="72"/>
      <c r="DW216" s="72"/>
      <c r="DX216" s="72"/>
      <c r="DY216" s="72"/>
      <c r="DZ216" s="72"/>
      <c r="EA216" s="72"/>
      <c r="EB216" s="72"/>
      <c r="EC216" s="72"/>
      <c r="ED216" s="72"/>
      <c r="EE216" s="72"/>
      <c r="EF216" s="72"/>
      <c r="EG216" s="72"/>
      <c r="EH216" s="72"/>
      <c r="EI216" s="72"/>
      <c r="EJ216" s="72"/>
      <c r="EK216" s="72"/>
      <c r="EL216" s="72"/>
      <c r="EM216" s="72"/>
      <c r="EN216" s="72"/>
      <c r="EO216" s="72"/>
      <c r="EP216" s="72"/>
      <c r="EQ216" s="72"/>
      <c r="ER216" s="312">
        <f t="shared" si="49"/>
        <v>2</v>
      </c>
      <c r="ES216" s="72">
        <f t="shared" si="50"/>
        <v>1</v>
      </c>
      <c r="ET216" s="72" t="s">
        <v>1115</v>
      </c>
      <c r="EU216" s="7" t="s">
        <v>2557</v>
      </c>
      <c r="EV216" s="7" t="s">
        <v>1110</v>
      </c>
      <c r="EW216" s="7" t="s">
        <v>1801</v>
      </c>
      <c r="EX216" s="183" t="s">
        <v>1838</v>
      </c>
      <c r="EY216" s="313">
        <v>46177</v>
      </c>
      <c r="EZ216" s="313"/>
      <c r="FA216" s="183"/>
      <c r="FB216" s="313"/>
      <c r="FC216" s="7"/>
      <c r="FD216" s="7" t="s">
        <v>3086</v>
      </c>
      <c r="FE216" s="7">
        <f t="shared" si="53"/>
        <v>4257</v>
      </c>
      <c r="FF216" s="72">
        <f t="shared" si="54"/>
        <v>8591</v>
      </c>
      <c r="FG216" t="s">
        <v>3515</v>
      </c>
    </row>
    <row r="217" spans="1:163" ht="17.25">
      <c r="A217" s="72">
        <v>464751408</v>
      </c>
      <c r="B217" s="304" t="s">
        <v>1782</v>
      </c>
      <c r="C217" s="72" t="s">
        <v>1775</v>
      </c>
      <c r="D217" s="72" t="s">
        <v>1792</v>
      </c>
      <c r="E217" s="72">
        <v>7529</v>
      </c>
      <c r="F217" s="72"/>
      <c r="G217" s="306"/>
      <c r="H217" s="306" t="s">
        <v>2350</v>
      </c>
      <c r="I217" s="72">
        <v>3706</v>
      </c>
      <c r="J217" s="72">
        <v>3706</v>
      </c>
      <c r="K217" s="258">
        <v>3873</v>
      </c>
      <c r="L217" s="258">
        <f t="shared" si="45"/>
        <v>0</v>
      </c>
      <c r="M217" s="307">
        <v>1</v>
      </c>
      <c r="N217" s="72" t="s">
        <v>1282</v>
      </c>
      <c r="O217" s="72" t="s">
        <v>1281</v>
      </c>
      <c r="P217" s="72" t="s">
        <v>333</v>
      </c>
      <c r="Q217" s="255">
        <v>60067</v>
      </c>
      <c r="R217" s="66">
        <v>39</v>
      </c>
      <c r="S217" s="66">
        <f t="shared" si="56"/>
        <v>0</v>
      </c>
      <c r="T217" s="66">
        <v>1684</v>
      </c>
      <c r="U217" s="4" t="s">
        <v>1129</v>
      </c>
      <c r="V217" s="5">
        <f t="shared" si="51"/>
        <v>3.431145494780926E-2</v>
      </c>
      <c r="W217" s="5">
        <f t="shared" si="52"/>
        <v>3.2870555455469632E-3</v>
      </c>
      <c r="X217" s="5" t="str">
        <f t="shared" si="46"/>
        <v>RB</v>
      </c>
      <c r="Y217" s="72" t="str">
        <f t="shared" si="47"/>
        <v>PAID</v>
      </c>
      <c r="Z217" s="72" t="s">
        <v>1129</v>
      </c>
      <c r="AA217" s="72" t="s">
        <v>1281</v>
      </c>
      <c r="AB217" s="304" t="s">
        <v>3023</v>
      </c>
      <c r="AC217" s="72"/>
      <c r="AD217" s="72" t="s">
        <v>3021</v>
      </c>
      <c r="AE217" s="308"/>
      <c r="AF217" s="309" t="s">
        <v>1129</v>
      </c>
      <c r="AG217" s="7" t="s">
        <v>1129</v>
      </c>
      <c r="AH217" s="72" t="s">
        <v>543</v>
      </c>
      <c r="AI217" s="7" t="s">
        <v>1129</v>
      </c>
      <c r="AJ217" s="7" t="s">
        <v>1129</v>
      </c>
      <c r="AK217" s="7" t="s">
        <v>1129</v>
      </c>
      <c r="AL217" s="7">
        <v>5429</v>
      </c>
      <c r="AM217" s="255">
        <v>60067</v>
      </c>
      <c r="AN217" s="258">
        <v>27</v>
      </c>
      <c r="AO217" s="306">
        <v>0</v>
      </c>
      <c r="AP217" s="306" t="str">
        <f t="shared" si="48"/>
        <v>RB</v>
      </c>
      <c r="AQ217" s="306"/>
      <c r="AR217" s="306"/>
      <c r="AS217" s="306"/>
      <c r="AT217" s="306"/>
      <c r="AU217" s="72" t="s">
        <v>1793</v>
      </c>
      <c r="AV217" s="310" t="s">
        <v>1784</v>
      </c>
      <c r="AW217" s="304" t="s">
        <v>156</v>
      </c>
      <c r="AX217" s="311">
        <v>45618</v>
      </c>
      <c r="AY217" s="72">
        <v>36</v>
      </c>
      <c r="AZ217" s="72" t="s">
        <v>1742</v>
      </c>
      <c r="BA217" s="7" t="s">
        <v>3513</v>
      </c>
      <c r="BB217" s="7"/>
      <c r="BC217" s="7"/>
      <c r="BD217" s="72"/>
      <c r="BE217" s="72"/>
      <c r="BF217" s="72"/>
      <c r="BG217" s="183"/>
      <c r="BH217" s="72"/>
      <c r="BI217" s="72"/>
      <c r="BJ217" s="72"/>
      <c r="BK217" s="72"/>
      <c r="BL217" s="72"/>
      <c r="BM217" s="72"/>
      <c r="BN217" s="72"/>
      <c r="BO217" s="72"/>
      <c r="BP217" s="72"/>
      <c r="BQ217" s="72"/>
      <c r="BR217" s="72"/>
      <c r="BS217" s="72"/>
      <c r="BT217" s="72"/>
      <c r="BU217" s="72"/>
      <c r="BV217" s="72"/>
      <c r="BW217" s="72"/>
      <c r="BX217" s="72"/>
      <c r="BY217" s="72"/>
      <c r="BZ217" s="72"/>
      <c r="CA217" s="72"/>
      <c r="CB217" s="72"/>
      <c r="CC217" s="72"/>
      <c r="CD217" s="72">
        <v>1</v>
      </c>
      <c r="CE217" s="72"/>
      <c r="CF217" s="72"/>
      <c r="CG217" s="72"/>
      <c r="CH217" s="72"/>
      <c r="CI217" s="72"/>
      <c r="CJ217" s="72"/>
      <c r="CK217" s="72"/>
      <c r="CL217" s="72"/>
      <c r="CM217" s="72"/>
      <c r="CN217" s="72"/>
      <c r="CO217" s="72"/>
      <c r="CP217" s="72"/>
      <c r="CQ217" s="72"/>
      <c r="CR217" s="72"/>
      <c r="CS217" s="72"/>
      <c r="CT217" s="72"/>
      <c r="CU217" s="72"/>
      <c r="CV217" s="72"/>
      <c r="CW217" s="72"/>
      <c r="CX217" s="72"/>
      <c r="CY217" s="72"/>
      <c r="CZ217" s="72"/>
      <c r="DA217" s="72"/>
      <c r="DB217" s="72"/>
      <c r="DC217" s="72"/>
      <c r="DD217" s="72"/>
      <c r="DE217" s="72"/>
      <c r="DF217" s="72"/>
      <c r="DG217" s="72"/>
      <c r="DH217" s="72"/>
      <c r="DI217" s="72"/>
      <c r="DJ217" s="72"/>
      <c r="DK217" s="72"/>
      <c r="DL217" s="72"/>
      <c r="DM217" s="72"/>
      <c r="DN217" s="72"/>
      <c r="DO217" s="72"/>
      <c r="DP217" s="72"/>
      <c r="DQ217" s="72"/>
      <c r="DR217" s="72"/>
      <c r="DS217" s="72"/>
      <c r="DT217" s="72"/>
      <c r="DU217" s="72"/>
      <c r="DV217" s="72"/>
      <c r="DW217" s="72"/>
      <c r="DX217" s="72"/>
      <c r="DY217" s="72"/>
      <c r="DZ217" s="72"/>
      <c r="EA217" s="72"/>
      <c r="EB217" s="72"/>
      <c r="EC217" s="72"/>
      <c r="ED217" s="72"/>
      <c r="EE217" s="72"/>
      <c r="EF217" s="72"/>
      <c r="EG217" s="72"/>
      <c r="EH217" s="72"/>
      <c r="EI217" s="72"/>
      <c r="EJ217" s="72"/>
      <c r="EK217" s="72"/>
      <c r="EL217" s="72"/>
      <c r="EM217" s="72"/>
      <c r="EN217" s="72"/>
      <c r="EO217" s="72"/>
      <c r="EP217" s="72"/>
      <c r="EQ217" s="72"/>
      <c r="ER217" s="312">
        <f t="shared" si="49"/>
        <v>1</v>
      </c>
      <c r="ES217" s="72">
        <f t="shared" si="50"/>
        <v>1</v>
      </c>
      <c r="ET217" s="72" t="s">
        <v>1125</v>
      </c>
      <c r="EU217" s="7" t="s">
        <v>2558</v>
      </c>
      <c r="EV217" s="7" t="s">
        <v>1110</v>
      </c>
      <c r="EW217" s="7" t="s">
        <v>1848</v>
      </c>
      <c r="EX217" s="183" t="s">
        <v>1809</v>
      </c>
      <c r="EY217" s="313">
        <v>46183</v>
      </c>
      <c r="EZ217" s="313"/>
      <c r="FA217" s="183"/>
      <c r="FB217" s="313"/>
      <c r="FC217" s="7"/>
      <c r="FD217" s="7" t="s">
        <v>3217</v>
      </c>
      <c r="FE217" s="7">
        <f t="shared" si="53"/>
        <v>3745</v>
      </c>
      <c r="FF217" s="72">
        <f t="shared" si="54"/>
        <v>7529</v>
      </c>
      <c r="FG217" t="s">
        <v>3515</v>
      </c>
    </row>
    <row r="218" spans="1:163" ht="17.25">
      <c r="A218" s="72">
        <v>465315718</v>
      </c>
      <c r="B218" s="304" t="s">
        <v>777</v>
      </c>
      <c r="C218" s="72"/>
      <c r="D218" s="72"/>
      <c r="E218" s="72"/>
      <c r="F218" s="72"/>
      <c r="G218" s="306"/>
      <c r="H218" s="306"/>
      <c r="I218" s="72">
        <v>3178</v>
      </c>
      <c r="J218" s="72">
        <v>6221</v>
      </c>
      <c r="K218" s="258">
        <f t="shared" ref="K218:K281" si="58">IF((J218+R218)&lt;=I218+R218,(J218+R218),((I218-(I218*(M218+1)-(I218+J218)))+R218))</f>
        <v>3299</v>
      </c>
      <c r="L218" s="258">
        <f t="shared" si="45"/>
        <v>9811</v>
      </c>
      <c r="M218" s="315">
        <v>2</v>
      </c>
      <c r="N218" s="72" t="s">
        <v>1231</v>
      </c>
      <c r="O218" s="72" t="s">
        <v>1232</v>
      </c>
      <c r="P218" s="72" t="s">
        <v>230</v>
      </c>
      <c r="Q218" s="255">
        <v>59755</v>
      </c>
      <c r="R218" s="66">
        <v>256</v>
      </c>
      <c r="S218" s="66">
        <f t="shared" si="56"/>
        <v>0</v>
      </c>
      <c r="T218" s="66">
        <v>4500</v>
      </c>
      <c r="U218" s="4" t="s">
        <v>1504</v>
      </c>
      <c r="V218" s="5">
        <f t="shared" si="51"/>
        <v>0.16264510063310056</v>
      </c>
      <c r="W218" s="5">
        <f t="shared" si="52"/>
        <v>1.3230437175690304E-2</v>
      </c>
      <c r="X218" s="5" t="s">
        <v>1280</v>
      </c>
      <c r="Y218" s="72" t="str">
        <f t="shared" si="47"/>
        <v>PTP</v>
      </c>
      <c r="Z218" s="72" t="s">
        <v>1329</v>
      </c>
      <c r="AA218" s="72" t="s">
        <v>1329</v>
      </c>
      <c r="AB218" s="304"/>
      <c r="AC218" s="72">
        <v>25</v>
      </c>
      <c r="AD218" s="72" t="s">
        <v>3019</v>
      </c>
      <c r="AE218" s="308"/>
      <c r="AF218" s="309" t="s">
        <v>1129</v>
      </c>
      <c r="AG218" s="7" t="s">
        <v>1129</v>
      </c>
      <c r="AH218" s="72" t="s">
        <v>778</v>
      </c>
      <c r="AI218" s="7" t="s">
        <v>1129</v>
      </c>
      <c r="AJ218" s="7" t="s">
        <v>1129</v>
      </c>
      <c r="AK218" s="7" t="s">
        <v>1129</v>
      </c>
      <c r="AL218" s="7">
        <v>10977</v>
      </c>
      <c r="AM218" s="255">
        <v>59755</v>
      </c>
      <c r="AN218" s="258">
        <v>57</v>
      </c>
      <c r="AO218" s="306">
        <v>73</v>
      </c>
      <c r="AP218" s="306" t="str">
        <f t="shared" si="48"/>
        <v>FLOW</v>
      </c>
      <c r="AQ218" s="306"/>
      <c r="AR218" s="306"/>
      <c r="AS218" s="306"/>
      <c r="AT218" s="306"/>
      <c r="AU218" s="72" t="s">
        <v>943</v>
      </c>
      <c r="AV218" s="310" t="s">
        <v>779</v>
      </c>
      <c r="AW218" s="304" t="s">
        <v>144</v>
      </c>
      <c r="AX218" s="311">
        <v>45681</v>
      </c>
      <c r="AY218" s="72">
        <v>36</v>
      </c>
      <c r="AZ218" s="72" t="s">
        <v>1742</v>
      </c>
      <c r="BA218" s="7" t="s">
        <v>3513</v>
      </c>
      <c r="BB218" s="7"/>
      <c r="BC218" s="7"/>
      <c r="BD218" s="72"/>
      <c r="BE218" s="72"/>
      <c r="BF218" s="72"/>
      <c r="BG218" s="183"/>
      <c r="BH218" s="72"/>
      <c r="BI218" s="72"/>
      <c r="BJ218" s="72"/>
      <c r="BK218" s="72"/>
      <c r="BL218" s="72">
        <v>1</v>
      </c>
      <c r="BM218" s="72"/>
      <c r="BN218" s="72"/>
      <c r="BO218" s="72"/>
      <c r="BP218" s="72"/>
      <c r="BQ218" s="72"/>
      <c r="BR218" s="72"/>
      <c r="BS218" s="72"/>
      <c r="BT218" s="72"/>
      <c r="BU218" s="72"/>
      <c r="BV218" s="72"/>
      <c r="BW218" s="72"/>
      <c r="BX218" s="72"/>
      <c r="BY218" s="72"/>
      <c r="BZ218" s="72"/>
      <c r="CA218" s="72"/>
      <c r="CB218" s="72"/>
      <c r="CC218" s="72"/>
      <c r="CD218" s="72"/>
      <c r="CE218" s="72"/>
      <c r="CF218" s="72"/>
      <c r="CG218" s="72"/>
      <c r="CH218" s="72"/>
      <c r="CI218" s="72"/>
      <c r="CJ218" s="72"/>
      <c r="CK218" s="72"/>
      <c r="CL218" s="72"/>
      <c r="CM218" s="72"/>
      <c r="CN218" s="72"/>
      <c r="CO218" s="72"/>
      <c r="CP218" s="72"/>
      <c r="CQ218" s="72"/>
      <c r="CR218" s="72"/>
      <c r="CS218" s="72"/>
      <c r="CT218" s="72"/>
      <c r="CU218" s="72"/>
      <c r="CV218" s="72"/>
      <c r="CW218" s="72"/>
      <c r="CX218" s="72"/>
      <c r="CY218" s="72"/>
      <c r="CZ218" s="72"/>
      <c r="DA218" s="72"/>
      <c r="DB218" s="72"/>
      <c r="DC218" s="72"/>
      <c r="DD218" s="72"/>
      <c r="DE218" s="72"/>
      <c r="DF218" s="72"/>
      <c r="DG218" s="72"/>
      <c r="DH218" s="72"/>
      <c r="DI218" s="72"/>
      <c r="DJ218" s="72"/>
      <c r="DK218" s="72"/>
      <c r="DL218" s="72"/>
      <c r="DM218" s="72"/>
      <c r="DN218" s="72"/>
      <c r="DO218" s="72"/>
      <c r="DP218" s="72"/>
      <c r="DQ218" s="72"/>
      <c r="DR218" s="72"/>
      <c r="DS218" s="72"/>
      <c r="DT218" s="72"/>
      <c r="DU218" s="72"/>
      <c r="DV218" s="72"/>
      <c r="DW218" s="72"/>
      <c r="DX218" s="72"/>
      <c r="DY218" s="72"/>
      <c r="DZ218" s="72"/>
      <c r="EA218" s="72"/>
      <c r="EB218" s="72"/>
      <c r="EC218" s="72"/>
      <c r="ED218" s="72"/>
      <c r="EE218" s="72"/>
      <c r="EF218" s="72"/>
      <c r="EG218" s="72"/>
      <c r="EH218" s="72"/>
      <c r="EI218" s="72"/>
      <c r="EJ218" s="72"/>
      <c r="EK218" s="72"/>
      <c r="EL218" s="72"/>
      <c r="EM218" s="72"/>
      <c r="EN218" s="72"/>
      <c r="EO218" s="72"/>
      <c r="EP218" s="72"/>
      <c r="EQ218" s="72"/>
      <c r="ER218" s="312">
        <f t="shared" si="49"/>
        <v>1</v>
      </c>
      <c r="ES218" s="72">
        <f t="shared" si="50"/>
        <v>1</v>
      </c>
      <c r="ET218" s="72" t="s">
        <v>1111</v>
      </c>
      <c r="EU218" s="7" t="s">
        <v>2559</v>
      </c>
      <c r="EV218" s="7" t="s">
        <v>1110</v>
      </c>
      <c r="EW218" s="7" t="s">
        <v>1806</v>
      </c>
      <c r="EX218" s="183" t="s">
        <v>1815</v>
      </c>
      <c r="EY218" s="313">
        <v>46189</v>
      </c>
      <c r="EZ218" s="313"/>
      <c r="FA218" s="183"/>
      <c r="FB218" s="313"/>
      <c r="FC218" s="7"/>
      <c r="FD218" s="7" t="s">
        <v>3218</v>
      </c>
      <c r="FE218" s="7">
        <f t="shared" si="53"/>
        <v>3299</v>
      </c>
      <c r="FF218" s="72">
        <f t="shared" si="54"/>
        <v>9811</v>
      </c>
      <c r="FG218" t="s">
        <v>3515</v>
      </c>
    </row>
    <row r="219" spans="1:163" ht="17.25">
      <c r="A219" s="72">
        <v>463810078</v>
      </c>
      <c r="B219" s="304" t="s">
        <v>497</v>
      </c>
      <c r="C219" s="72"/>
      <c r="D219" s="72"/>
      <c r="E219" s="72"/>
      <c r="F219" s="72"/>
      <c r="G219" s="306"/>
      <c r="H219" s="306"/>
      <c r="I219" s="72">
        <v>4217</v>
      </c>
      <c r="J219" s="72">
        <v>3955</v>
      </c>
      <c r="K219" s="258">
        <f t="shared" si="58"/>
        <v>4066</v>
      </c>
      <c r="L219" s="258">
        <f t="shared" si="45"/>
        <v>8384</v>
      </c>
      <c r="M219" s="307">
        <v>1</v>
      </c>
      <c r="N219" s="72" t="s">
        <v>1231</v>
      </c>
      <c r="O219" s="72" t="s">
        <v>1232</v>
      </c>
      <c r="P219" s="72" t="s">
        <v>73</v>
      </c>
      <c r="Q219" s="255">
        <v>59694</v>
      </c>
      <c r="R219" s="66">
        <v>111</v>
      </c>
      <c r="S219" s="66">
        <f t="shared" si="56"/>
        <v>0</v>
      </c>
      <c r="T219" s="66">
        <v>6219.99</v>
      </c>
      <c r="U219" s="4" t="s">
        <v>1493</v>
      </c>
      <c r="V219" s="5">
        <f t="shared" si="51"/>
        <v>5.9582612688882639E-2</v>
      </c>
      <c r="W219" s="5">
        <f t="shared" si="52"/>
        <v>3.2666438100101623E-3</v>
      </c>
      <c r="X219" s="5" t="s">
        <v>1280</v>
      </c>
      <c r="Y219" s="72" t="str">
        <f t="shared" si="47"/>
        <v>PTP</v>
      </c>
      <c r="Z219" s="72" t="s">
        <v>1329</v>
      </c>
      <c r="AA219" s="72" t="s">
        <v>1329</v>
      </c>
      <c r="AB219" s="304"/>
      <c r="AC219" s="72">
        <v>22</v>
      </c>
      <c r="AD219" s="72" t="s">
        <v>3501</v>
      </c>
      <c r="AE219" s="308"/>
      <c r="AF219" s="309" t="s">
        <v>1129</v>
      </c>
      <c r="AG219" s="7" t="s">
        <v>1129</v>
      </c>
      <c r="AH219" s="72" t="s">
        <v>484</v>
      </c>
      <c r="AI219" s="7" t="s">
        <v>1129</v>
      </c>
      <c r="AJ219" s="7" t="s">
        <v>1129</v>
      </c>
      <c r="AK219" s="7" t="s">
        <v>1129</v>
      </c>
      <c r="AL219" s="7">
        <v>10285.99</v>
      </c>
      <c r="AM219" s="255">
        <v>59694</v>
      </c>
      <c r="AN219" s="258">
        <v>27</v>
      </c>
      <c r="AO219" s="306">
        <v>43</v>
      </c>
      <c r="AP219" s="306" t="str">
        <f t="shared" si="48"/>
        <v>FLOW</v>
      </c>
      <c r="AQ219" s="306"/>
      <c r="AR219" s="306"/>
      <c r="AS219" s="306"/>
      <c r="AT219" s="306"/>
      <c r="AU219" s="72" t="s">
        <v>1793</v>
      </c>
      <c r="AV219" s="310" t="s">
        <v>498</v>
      </c>
      <c r="AW219" s="304" t="s">
        <v>71</v>
      </c>
      <c r="AX219" s="311">
        <v>45523</v>
      </c>
      <c r="AY219" s="72">
        <v>36</v>
      </c>
      <c r="AZ219" s="72" t="s">
        <v>1742</v>
      </c>
      <c r="BA219" s="7" t="s">
        <v>3512</v>
      </c>
      <c r="BB219" s="7"/>
      <c r="BC219" s="7"/>
      <c r="BD219" s="72"/>
      <c r="BE219" s="72"/>
      <c r="BF219" s="72"/>
      <c r="BG219" s="183"/>
      <c r="BH219" s="72"/>
      <c r="BI219" s="72"/>
      <c r="BJ219" s="72"/>
      <c r="BK219" s="72"/>
      <c r="BL219" s="72"/>
      <c r="BM219" s="72"/>
      <c r="BN219" s="72"/>
      <c r="BO219" s="72">
        <v>1</v>
      </c>
      <c r="BP219" s="72"/>
      <c r="BQ219" s="72"/>
      <c r="BR219" s="72">
        <v>1</v>
      </c>
      <c r="BS219" s="72"/>
      <c r="BT219" s="72"/>
      <c r="BU219" s="72"/>
      <c r="BV219" s="72"/>
      <c r="BW219" s="72"/>
      <c r="BX219" s="72"/>
      <c r="BY219" s="72"/>
      <c r="BZ219" s="72"/>
      <c r="CA219" s="72"/>
      <c r="CB219" s="72"/>
      <c r="CC219" s="72"/>
      <c r="CD219" s="72"/>
      <c r="CE219" s="72"/>
      <c r="CF219" s="72"/>
      <c r="CG219" s="72"/>
      <c r="CH219" s="72"/>
      <c r="CI219" s="72"/>
      <c r="CJ219" s="72">
        <v>1</v>
      </c>
      <c r="CK219" s="72"/>
      <c r="CL219" s="72"/>
      <c r="CM219" s="72"/>
      <c r="CN219" s="72"/>
      <c r="CO219" s="72"/>
      <c r="CP219" s="72"/>
      <c r="CQ219" s="72"/>
      <c r="CR219" s="72"/>
      <c r="CS219" s="72"/>
      <c r="CT219" s="72"/>
      <c r="CU219" s="72"/>
      <c r="CV219" s="72"/>
      <c r="CW219" s="72"/>
      <c r="CX219" s="72"/>
      <c r="CY219" s="72"/>
      <c r="CZ219" s="72"/>
      <c r="DA219" s="72"/>
      <c r="DB219" s="72"/>
      <c r="DC219" s="72"/>
      <c r="DD219" s="72"/>
      <c r="DE219" s="72"/>
      <c r="DF219" s="72"/>
      <c r="DG219" s="72"/>
      <c r="DH219" s="72"/>
      <c r="DI219" s="72"/>
      <c r="DJ219" s="72"/>
      <c r="DK219" s="72"/>
      <c r="DL219" s="72"/>
      <c r="DM219" s="72"/>
      <c r="DN219" s="72"/>
      <c r="DO219" s="72"/>
      <c r="DP219" s="72"/>
      <c r="DQ219" s="72"/>
      <c r="DR219" s="72"/>
      <c r="DS219" s="72"/>
      <c r="DT219" s="72"/>
      <c r="DU219" s="72"/>
      <c r="DV219" s="72"/>
      <c r="DW219" s="72"/>
      <c r="DX219" s="72"/>
      <c r="DY219" s="72"/>
      <c r="DZ219" s="72"/>
      <c r="EA219" s="72"/>
      <c r="EB219" s="72"/>
      <c r="EC219" s="72"/>
      <c r="ED219" s="72"/>
      <c r="EE219" s="72"/>
      <c r="EF219" s="72"/>
      <c r="EG219" s="72"/>
      <c r="EH219" s="72"/>
      <c r="EI219" s="72"/>
      <c r="EJ219" s="72"/>
      <c r="EK219" s="72"/>
      <c r="EL219" s="72"/>
      <c r="EM219" s="72"/>
      <c r="EN219" s="72"/>
      <c r="EO219" s="72"/>
      <c r="EP219" s="72"/>
      <c r="EQ219" s="72"/>
      <c r="ER219" s="312">
        <f t="shared" si="49"/>
        <v>3</v>
      </c>
      <c r="ES219" s="72">
        <f t="shared" si="50"/>
        <v>1</v>
      </c>
      <c r="ET219" s="72" t="s">
        <v>1119</v>
      </c>
      <c r="EU219" s="7" t="s">
        <v>2560</v>
      </c>
      <c r="EV219" s="7" t="s">
        <v>2464</v>
      </c>
      <c r="EW219" s="7" t="s">
        <v>1831</v>
      </c>
      <c r="EX219" s="183" t="s">
        <v>1909</v>
      </c>
      <c r="EY219" s="313">
        <v>46179</v>
      </c>
      <c r="EZ219" s="313"/>
      <c r="FA219" s="183"/>
      <c r="FB219" s="313"/>
      <c r="FC219" s="7"/>
      <c r="FD219" s="7" t="s">
        <v>3219</v>
      </c>
      <c r="FE219" s="7">
        <f t="shared" si="53"/>
        <v>4066</v>
      </c>
      <c r="FF219" s="72">
        <f t="shared" si="54"/>
        <v>8384</v>
      </c>
      <c r="FG219" t="s">
        <v>3515</v>
      </c>
    </row>
    <row r="220" spans="1:163" ht="17.25">
      <c r="A220" s="72">
        <v>460347439</v>
      </c>
      <c r="B220" s="304" t="s">
        <v>2104</v>
      </c>
      <c r="C220" s="72" t="s">
        <v>1775</v>
      </c>
      <c r="D220" s="72" t="s">
        <v>3016</v>
      </c>
      <c r="E220" s="72">
        <v>9003</v>
      </c>
      <c r="F220" s="72"/>
      <c r="G220" s="306"/>
      <c r="H220" s="306"/>
      <c r="I220" s="72">
        <v>8860</v>
      </c>
      <c r="J220" s="72">
        <v>8606</v>
      </c>
      <c r="K220" s="258">
        <f t="shared" si="58"/>
        <v>8724</v>
      </c>
      <c r="L220" s="258">
        <f t="shared" si="45"/>
        <v>8575</v>
      </c>
      <c r="M220" s="307">
        <v>1</v>
      </c>
      <c r="N220" s="72" t="s">
        <v>1280</v>
      </c>
      <c r="O220" s="72" t="s">
        <v>1281</v>
      </c>
      <c r="P220" s="72" t="s">
        <v>34</v>
      </c>
      <c r="Q220" s="255">
        <v>59366</v>
      </c>
      <c r="R220" s="66">
        <v>118</v>
      </c>
      <c r="S220" s="66">
        <f t="shared" si="56"/>
        <v>0</v>
      </c>
      <c r="T220" s="66">
        <v>5365</v>
      </c>
      <c r="U220" s="4" t="s">
        <v>1129</v>
      </c>
      <c r="V220" s="5">
        <f t="shared" si="51"/>
        <v>2.5602078375049204E-2</v>
      </c>
      <c r="W220" s="5">
        <f t="shared" si="52"/>
        <v>3.2486946162941549E-3</v>
      </c>
      <c r="X220" s="5" t="str">
        <f t="shared" si="46"/>
        <v>STABLE</v>
      </c>
      <c r="Y220" s="72" t="str">
        <f t="shared" si="47"/>
        <v>PAID</v>
      </c>
      <c r="Z220" s="72" t="s">
        <v>1129</v>
      </c>
      <c r="AA220" s="72" t="s">
        <v>1281</v>
      </c>
      <c r="AB220" s="304"/>
      <c r="AC220" s="72"/>
      <c r="AD220" s="72" t="s">
        <v>3022</v>
      </c>
      <c r="AE220" s="308"/>
      <c r="AF220" s="309"/>
      <c r="AG220" s="7"/>
      <c r="AH220" s="72" t="s">
        <v>385</v>
      </c>
      <c r="AI220" s="7"/>
      <c r="AJ220" s="7"/>
      <c r="AK220" s="7"/>
      <c r="AL220" s="7">
        <v>14089</v>
      </c>
      <c r="AM220" s="255">
        <v>59366</v>
      </c>
      <c r="AN220" s="258">
        <v>27</v>
      </c>
      <c r="AO220" s="306">
        <v>12</v>
      </c>
      <c r="AP220" s="306" t="str">
        <f t="shared" si="48"/>
        <v>STABLE</v>
      </c>
      <c r="AQ220" s="306"/>
      <c r="AR220" s="306"/>
      <c r="AS220" s="306"/>
      <c r="AT220" s="306"/>
      <c r="AU220" s="72" t="s">
        <v>1129</v>
      </c>
      <c r="AV220" s="310" t="s">
        <v>2249</v>
      </c>
      <c r="AW220" s="304" t="s">
        <v>1350</v>
      </c>
      <c r="AX220" s="311">
        <v>45226</v>
      </c>
      <c r="AY220" s="72">
        <v>36</v>
      </c>
      <c r="AZ220" s="72" t="s">
        <v>2057</v>
      </c>
      <c r="BA220" s="7" t="s">
        <v>3512</v>
      </c>
      <c r="BB220" s="7"/>
      <c r="BC220" s="7"/>
      <c r="BD220" s="72"/>
      <c r="BE220" s="72"/>
      <c r="BF220" s="72"/>
      <c r="BG220" s="183"/>
      <c r="BH220" s="72"/>
      <c r="BI220" s="72"/>
      <c r="BJ220" s="72"/>
      <c r="BK220" s="72"/>
      <c r="BL220" s="72"/>
      <c r="BM220" s="72"/>
      <c r="BN220" s="72"/>
      <c r="BO220" s="72"/>
      <c r="BP220" s="72"/>
      <c r="BQ220" s="72"/>
      <c r="BR220" s="72"/>
      <c r="BS220" s="72"/>
      <c r="BT220" s="72"/>
      <c r="BU220" s="72"/>
      <c r="BV220" s="72"/>
      <c r="BW220" s="72"/>
      <c r="BX220" s="72"/>
      <c r="BY220" s="72"/>
      <c r="BZ220" s="72"/>
      <c r="CA220" s="72"/>
      <c r="CB220" s="72"/>
      <c r="CC220" s="72"/>
      <c r="CD220" s="72"/>
      <c r="CE220" s="72"/>
      <c r="CF220" s="72"/>
      <c r="CG220" s="72"/>
      <c r="CH220" s="72"/>
      <c r="CI220" s="72"/>
      <c r="CJ220" s="72">
        <v>1</v>
      </c>
      <c r="CK220" s="72"/>
      <c r="CL220" s="72"/>
      <c r="CM220" s="72"/>
      <c r="CN220" s="72"/>
      <c r="CO220" s="72"/>
      <c r="CP220" s="72"/>
      <c r="CQ220" s="72"/>
      <c r="CR220" s="72"/>
      <c r="CS220" s="72"/>
      <c r="CT220" s="72"/>
      <c r="CU220" s="72"/>
      <c r="CV220" s="72"/>
      <c r="CW220" s="72"/>
      <c r="CX220" s="72"/>
      <c r="CY220" s="72"/>
      <c r="CZ220" s="72"/>
      <c r="DA220" s="72"/>
      <c r="DB220" s="72"/>
      <c r="DC220" s="72"/>
      <c r="DD220" s="72"/>
      <c r="DE220" s="72"/>
      <c r="DF220" s="72"/>
      <c r="DG220" s="72"/>
      <c r="DH220" s="72"/>
      <c r="DI220" s="72"/>
      <c r="DJ220" s="72"/>
      <c r="DK220" s="72"/>
      <c r="DL220" s="72"/>
      <c r="DM220" s="72"/>
      <c r="DN220" s="72"/>
      <c r="DO220" s="72"/>
      <c r="DP220" s="72"/>
      <c r="DQ220" s="72"/>
      <c r="DR220" s="72"/>
      <c r="DS220" s="72"/>
      <c r="DT220" s="72"/>
      <c r="DU220" s="72"/>
      <c r="DV220" s="72"/>
      <c r="DW220" s="72"/>
      <c r="DX220" s="72"/>
      <c r="DY220" s="72"/>
      <c r="DZ220" s="72"/>
      <c r="EA220" s="72"/>
      <c r="EB220" s="72"/>
      <c r="EC220" s="72"/>
      <c r="ED220" s="72"/>
      <c r="EE220" s="72"/>
      <c r="EF220" s="72"/>
      <c r="EG220" s="72"/>
      <c r="EH220" s="72"/>
      <c r="EI220" s="72"/>
      <c r="EJ220" s="72"/>
      <c r="EK220" s="72"/>
      <c r="EL220" s="72"/>
      <c r="EM220" s="72"/>
      <c r="EN220" s="72"/>
      <c r="EO220" s="72"/>
      <c r="EP220" s="72"/>
      <c r="EQ220" s="72"/>
      <c r="ER220" s="312">
        <f t="shared" si="49"/>
        <v>1</v>
      </c>
      <c r="ES220" s="72">
        <f t="shared" si="50"/>
        <v>1</v>
      </c>
      <c r="ET220" s="72" t="s">
        <v>1115</v>
      </c>
      <c r="EU220" s="7" t="s">
        <v>2561</v>
      </c>
      <c r="EV220" s="7" t="s">
        <v>1110</v>
      </c>
      <c r="EW220" s="7" t="s">
        <v>1820</v>
      </c>
      <c r="EX220" s="183" t="s">
        <v>1965</v>
      </c>
      <c r="EY220" s="313">
        <v>46185</v>
      </c>
      <c r="EZ220" s="313"/>
      <c r="FA220" s="183"/>
      <c r="FB220" s="313"/>
      <c r="FC220" s="7"/>
      <c r="FD220" s="7" t="s">
        <v>3220</v>
      </c>
      <c r="FE220" s="7">
        <f t="shared" si="53"/>
        <v>8724</v>
      </c>
      <c r="FF220" s="72">
        <f t="shared" si="54"/>
        <v>17578</v>
      </c>
      <c r="FG220" t="s">
        <v>3515</v>
      </c>
    </row>
    <row r="221" spans="1:163" ht="17.25">
      <c r="A221" s="72">
        <v>462002443</v>
      </c>
      <c r="B221" s="304" t="s">
        <v>1527</v>
      </c>
      <c r="C221" s="72"/>
      <c r="D221" s="72"/>
      <c r="E221" s="72"/>
      <c r="F221" s="72"/>
      <c r="G221" s="306"/>
      <c r="H221" s="306"/>
      <c r="I221" s="72">
        <v>5840</v>
      </c>
      <c r="J221" s="72">
        <v>5840</v>
      </c>
      <c r="K221" s="258">
        <f t="shared" si="58"/>
        <v>6001</v>
      </c>
      <c r="L221" s="258">
        <f t="shared" si="45"/>
        <v>11921</v>
      </c>
      <c r="M221" s="307">
        <v>1</v>
      </c>
      <c r="N221" s="72" t="s">
        <v>1231</v>
      </c>
      <c r="O221" s="72" t="s">
        <v>1232</v>
      </c>
      <c r="P221" s="72" t="s">
        <v>349</v>
      </c>
      <c r="Q221" s="255">
        <v>59239</v>
      </c>
      <c r="R221" s="66">
        <v>161</v>
      </c>
      <c r="S221" s="66">
        <f t="shared" si="56"/>
        <v>0</v>
      </c>
      <c r="T221" s="66">
        <v>450</v>
      </c>
      <c r="U221" s="4" t="s">
        <v>1129</v>
      </c>
      <c r="V221" s="5">
        <f t="shared" si="51"/>
        <v>5.8541931850744099E-2</v>
      </c>
      <c r="W221" s="5">
        <f t="shared" si="52"/>
        <v>3.2417447760443594E-3</v>
      </c>
      <c r="X221" s="5" t="s">
        <v>1280</v>
      </c>
      <c r="Y221" s="72" t="str">
        <f t="shared" si="47"/>
        <v>MPTP</v>
      </c>
      <c r="Z221" s="72" t="s">
        <v>1129</v>
      </c>
      <c r="AA221" s="72" t="s">
        <v>1327</v>
      </c>
      <c r="AB221" s="304"/>
      <c r="AC221" s="72">
        <v>20</v>
      </c>
      <c r="AD221" s="72" t="s">
        <v>3022</v>
      </c>
      <c r="AE221" s="308"/>
      <c r="AF221" s="309" t="s">
        <v>1129</v>
      </c>
      <c r="AG221" s="7" t="s">
        <v>1129</v>
      </c>
      <c r="AH221" s="72" t="s">
        <v>363</v>
      </c>
      <c r="AI221" s="7" t="s">
        <v>1129</v>
      </c>
      <c r="AJ221" s="7" t="s">
        <v>1129</v>
      </c>
      <c r="AK221" s="7" t="s">
        <v>1129</v>
      </c>
      <c r="AL221" s="7">
        <v>6451</v>
      </c>
      <c r="AM221" s="255">
        <v>59239</v>
      </c>
      <c r="AN221" s="258">
        <v>27</v>
      </c>
      <c r="AO221" s="306">
        <v>43</v>
      </c>
      <c r="AP221" s="306" t="str">
        <f t="shared" si="48"/>
        <v>FLOW</v>
      </c>
      <c r="AQ221" s="306"/>
      <c r="AR221" s="306"/>
      <c r="AS221" s="306"/>
      <c r="AT221" s="306"/>
      <c r="AU221" s="72" t="s">
        <v>1793</v>
      </c>
      <c r="AV221" s="310" t="s">
        <v>1639</v>
      </c>
      <c r="AW221" s="304" t="s">
        <v>261</v>
      </c>
      <c r="AX221" s="311">
        <v>45344</v>
      </c>
      <c r="AY221" s="72">
        <v>36</v>
      </c>
      <c r="AZ221" s="72" t="s">
        <v>1742</v>
      </c>
      <c r="BA221" s="7" t="s">
        <v>3512</v>
      </c>
      <c r="BB221" s="7"/>
      <c r="BC221" s="7"/>
      <c r="BD221" s="72"/>
      <c r="BE221" s="72"/>
      <c r="BF221" s="72"/>
      <c r="BG221" s="183"/>
      <c r="BH221" s="72"/>
      <c r="BI221" s="72">
        <v>1</v>
      </c>
      <c r="BJ221" s="72"/>
      <c r="BK221" s="72"/>
      <c r="BL221" s="72"/>
      <c r="BM221" s="72"/>
      <c r="BN221" s="72"/>
      <c r="BO221" s="72"/>
      <c r="BP221" s="72"/>
      <c r="BQ221" s="72"/>
      <c r="BR221" s="72"/>
      <c r="BS221" s="72"/>
      <c r="BT221" s="72"/>
      <c r="BU221" s="72"/>
      <c r="BV221" s="72"/>
      <c r="BW221" s="72"/>
      <c r="BX221" s="72"/>
      <c r="BY221" s="72"/>
      <c r="BZ221" s="72"/>
      <c r="CA221" s="72"/>
      <c r="CB221" s="72"/>
      <c r="CC221" s="72"/>
      <c r="CD221" s="72"/>
      <c r="CE221" s="72"/>
      <c r="CF221" s="72"/>
      <c r="CG221" s="72"/>
      <c r="CH221" s="72"/>
      <c r="CI221" s="72"/>
      <c r="CJ221" s="72"/>
      <c r="CK221" s="72"/>
      <c r="CL221" s="72"/>
      <c r="CM221" s="72"/>
      <c r="CN221" s="72"/>
      <c r="CO221" s="72"/>
      <c r="CP221" s="72"/>
      <c r="CQ221" s="72"/>
      <c r="CR221" s="72"/>
      <c r="CS221" s="72"/>
      <c r="CT221" s="72"/>
      <c r="CU221" s="72"/>
      <c r="CV221" s="72"/>
      <c r="CW221" s="72"/>
      <c r="CX221" s="72"/>
      <c r="CY221" s="72"/>
      <c r="CZ221" s="72"/>
      <c r="DA221" s="72"/>
      <c r="DB221" s="72"/>
      <c r="DC221" s="72"/>
      <c r="DD221" s="72"/>
      <c r="DE221" s="72"/>
      <c r="DF221" s="72"/>
      <c r="DG221" s="72"/>
      <c r="DH221" s="72"/>
      <c r="DI221" s="72"/>
      <c r="DJ221" s="72"/>
      <c r="DK221" s="72"/>
      <c r="DL221" s="72"/>
      <c r="DM221" s="72"/>
      <c r="DN221" s="72"/>
      <c r="DO221" s="72"/>
      <c r="DP221" s="72"/>
      <c r="DQ221" s="72"/>
      <c r="DR221" s="72"/>
      <c r="DS221" s="72"/>
      <c r="DT221" s="72"/>
      <c r="DU221" s="72"/>
      <c r="DV221" s="72"/>
      <c r="DW221" s="72"/>
      <c r="DX221" s="72"/>
      <c r="DY221" s="72"/>
      <c r="DZ221" s="72"/>
      <c r="EA221" s="72"/>
      <c r="EB221" s="72"/>
      <c r="EC221" s="72"/>
      <c r="ED221" s="72"/>
      <c r="EE221" s="72"/>
      <c r="EF221" s="72"/>
      <c r="EG221" s="72"/>
      <c r="EH221" s="72"/>
      <c r="EI221" s="72"/>
      <c r="EJ221" s="72"/>
      <c r="EK221" s="72"/>
      <c r="EL221" s="72"/>
      <c r="EM221" s="72"/>
      <c r="EN221" s="72"/>
      <c r="EO221" s="72"/>
      <c r="EP221" s="72"/>
      <c r="EQ221" s="72"/>
      <c r="ER221" s="312">
        <f t="shared" si="49"/>
        <v>1</v>
      </c>
      <c r="ES221" s="72">
        <f t="shared" si="50"/>
        <v>1</v>
      </c>
      <c r="ET221" s="72" t="s">
        <v>1126</v>
      </c>
      <c r="EU221" s="7" t="s">
        <v>2562</v>
      </c>
      <c r="EV221" s="7" t="s">
        <v>1110</v>
      </c>
      <c r="EW221" s="7" t="s">
        <v>1808</v>
      </c>
      <c r="EX221" s="183" t="s">
        <v>1851</v>
      </c>
      <c r="EY221" s="313">
        <v>46176</v>
      </c>
      <c r="EZ221" s="313"/>
      <c r="FA221" s="183"/>
      <c r="FB221" s="313"/>
      <c r="FC221" s="7" t="s">
        <v>3623</v>
      </c>
      <c r="FD221" s="7" t="s">
        <v>3221</v>
      </c>
      <c r="FE221" s="7">
        <f t="shared" si="53"/>
        <v>6001</v>
      </c>
      <c r="FF221" s="72">
        <f t="shared" si="54"/>
        <v>11921</v>
      </c>
      <c r="FG221" t="s">
        <v>3515</v>
      </c>
    </row>
    <row r="222" spans="1:163" ht="17.25">
      <c r="A222" s="72">
        <v>464000542</v>
      </c>
      <c r="B222" s="304" t="s">
        <v>559</v>
      </c>
      <c r="C222" s="72"/>
      <c r="D222" s="72"/>
      <c r="E222" s="72"/>
      <c r="F222" s="72"/>
      <c r="G222" s="306"/>
      <c r="H222" s="306"/>
      <c r="I222" s="72">
        <v>4728</v>
      </c>
      <c r="J222" s="72">
        <v>18912</v>
      </c>
      <c r="K222" s="258">
        <f t="shared" si="58"/>
        <v>5167</v>
      </c>
      <c r="L222" s="258">
        <f t="shared" si="45"/>
        <v>24367</v>
      </c>
      <c r="M222" s="315">
        <v>4</v>
      </c>
      <c r="N222" s="72" t="s">
        <v>1231</v>
      </c>
      <c r="O222" s="72" t="s">
        <v>1232</v>
      </c>
      <c r="P222" s="72" t="s">
        <v>230</v>
      </c>
      <c r="Q222" s="255">
        <v>59213</v>
      </c>
      <c r="R222" s="66">
        <v>439</v>
      </c>
      <c r="S222" s="66">
        <f t="shared" si="56"/>
        <v>0</v>
      </c>
      <c r="T222" s="66">
        <v>5007</v>
      </c>
      <c r="U222" s="4" t="s">
        <v>1231</v>
      </c>
      <c r="V222" s="5">
        <f t="shared" si="51"/>
        <v>0.58595346453038522</v>
      </c>
      <c r="W222" s="5">
        <f t="shared" si="52"/>
        <v>1.9440747929137463E-2</v>
      </c>
      <c r="X222" s="5" t="s">
        <v>1280</v>
      </c>
      <c r="Y222" s="72" t="str">
        <f t="shared" si="47"/>
        <v>PTP</v>
      </c>
      <c r="Z222" s="72" t="s">
        <v>1325</v>
      </c>
      <c r="AA222" s="72" t="s">
        <v>1329</v>
      </c>
      <c r="AB222" s="304"/>
      <c r="AC222" s="72"/>
      <c r="AD222" s="72" t="s">
        <v>3022</v>
      </c>
      <c r="AE222" s="308"/>
      <c r="AF222" s="309" t="s">
        <v>1797</v>
      </c>
      <c r="AG222" s="7" t="s">
        <v>1129</v>
      </c>
      <c r="AH222" s="72" t="s">
        <v>552</v>
      </c>
      <c r="AI222" s="7" t="s">
        <v>1129</v>
      </c>
      <c r="AJ222" s="7" t="s">
        <v>1129</v>
      </c>
      <c r="AK222" s="7" t="s">
        <v>1129</v>
      </c>
      <c r="AL222" s="7">
        <v>24358</v>
      </c>
      <c r="AM222" s="255">
        <v>59213</v>
      </c>
      <c r="AN222" s="258">
        <v>116</v>
      </c>
      <c r="AO222" s="306">
        <v>132</v>
      </c>
      <c r="AP222" s="306" t="str">
        <f t="shared" si="48"/>
        <v>FLOW</v>
      </c>
      <c r="AQ222" s="306"/>
      <c r="AR222" s="306"/>
      <c r="AS222" s="306"/>
      <c r="AT222" s="306"/>
      <c r="AU222" s="72" t="s">
        <v>943</v>
      </c>
      <c r="AV222" s="310" t="s">
        <v>560</v>
      </c>
      <c r="AW222" s="304" t="s">
        <v>561</v>
      </c>
      <c r="AX222" s="311">
        <v>45546</v>
      </c>
      <c r="AY222" s="72">
        <v>30</v>
      </c>
      <c r="AZ222" s="72" t="s">
        <v>1742</v>
      </c>
      <c r="BA222" s="7" t="s">
        <v>3513</v>
      </c>
      <c r="BB222" s="7"/>
      <c r="BC222" s="7"/>
      <c r="BD222" s="72"/>
      <c r="BE222" s="72"/>
      <c r="BF222" s="72"/>
      <c r="BG222" s="183"/>
      <c r="BH222" s="72"/>
      <c r="BI222" s="72"/>
      <c r="BJ222" s="72"/>
      <c r="BK222" s="72"/>
      <c r="BL222" s="72">
        <v>2</v>
      </c>
      <c r="BM222" s="72"/>
      <c r="BN222" s="72"/>
      <c r="BO222" s="72"/>
      <c r="BP222" s="72"/>
      <c r="BQ222" s="72"/>
      <c r="BR222" s="72"/>
      <c r="BS222" s="72"/>
      <c r="BT222" s="72"/>
      <c r="BU222" s="72"/>
      <c r="BV222" s="72"/>
      <c r="BW222" s="72"/>
      <c r="BX222" s="72"/>
      <c r="BY222" s="72"/>
      <c r="BZ222" s="72"/>
      <c r="CA222" s="72"/>
      <c r="CB222" s="72"/>
      <c r="CC222" s="72"/>
      <c r="CD222" s="72"/>
      <c r="CE222" s="72"/>
      <c r="CF222" s="72"/>
      <c r="CG222" s="72"/>
      <c r="CH222" s="72"/>
      <c r="CI222" s="72"/>
      <c r="CJ222" s="72"/>
      <c r="CK222" s="72"/>
      <c r="CL222" s="72"/>
      <c r="CM222" s="72"/>
      <c r="CN222" s="72"/>
      <c r="CO222" s="72"/>
      <c r="CP222" s="72"/>
      <c r="CQ222" s="72"/>
      <c r="CR222" s="72"/>
      <c r="CS222" s="72"/>
      <c r="CT222" s="72"/>
      <c r="CU222" s="72"/>
      <c r="CV222" s="72"/>
      <c r="CW222" s="72"/>
      <c r="CX222" s="72"/>
      <c r="CY222" s="72"/>
      <c r="CZ222" s="72"/>
      <c r="DA222" s="72"/>
      <c r="DB222" s="72"/>
      <c r="DC222" s="72"/>
      <c r="DD222" s="72"/>
      <c r="DE222" s="72"/>
      <c r="DF222" s="72"/>
      <c r="DG222" s="72"/>
      <c r="DH222" s="72"/>
      <c r="DI222" s="72"/>
      <c r="DJ222" s="72"/>
      <c r="DK222" s="72"/>
      <c r="DL222" s="72"/>
      <c r="DM222" s="72"/>
      <c r="DN222" s="72"/>
      <c r="DO222" s="72"/>
      <c r="DP222" s="72"/>
      <c r="DQ222" s="72"/>
      <c r="DR222" s="72"/>
      <c r="DS222" s="72"/>
      <c r="DT222" s="72"/>
      <c r="DU222" s="72"/>
      <c r="DV222" s="72"/>
      <c r="DW222" s="72"/>
      <c r="DX222" s="72"/>
      <c r="DY222" s="72"/>
      <c r="DZ222" s="72"/>
      <c r="EA222" s="72"/>
      <c r="EB222" s="72"/>
      <c r="EC222" s="72"/>
      <c r="ED222" s="72"/>
      <c r="EE222" s="72"/>
      <c r="EF222" s="72"/>
      <c r="EG222" s="72"/>
      <c r="EH222" s="72"/>
      <c r="EI222" s="72"/>
      <c r="EJ222" s="72"/>
      <c r="EK222" s="72"/>
      <c r="EL222" s="72"/>
      <c r="EM222" s="72"/>
      <c r="EN222" s="72"/>
      <c r="EO222" s="72"/>
      <c r="EP222" s="72"/>
      <c r="EQ222" s="72"/>
      <c r="ER222" s="312">
        <f t="shared" si="49"/>
        <v>2</v>
      </c>
      <c r="ES222" s="72">
        <f t="shared" si="50"/>
        <v>1</v>
      </c>
      <c r="ET222" s="72" t="s">
        <v>1111</v>
      </c>
      <c r="EU222" s="7" t="s">
        <v>2563</v>
      </c>
      <c r="EV222" s="7" t="s">
        <v>1110</v>
      </c>
      <c r="EW222" s="7" t="s">
        <v>1806</v>
      </c>
      <c r="EX222" s="183" t="s">
        <v>1910</v>
      </c>
      <c r="EY222" s="313">
        <v>46181</v>
      </c>
      <c r="EZ222" s="313"/>
      <c r="FA222" s="183"/>
      <c r="FB222" s="313"/>
      <c r="FC222" s="7"/>
      <c r="FD222" s="7" t="s">
        <v>3222</v>
      </c>
      <c r="FE222" s="7">
        <f t="shared" si="53"/>
        <v>5167</v>
      </c>
      <c r="FF222" s="72">
        <f t="shared" si="54"/>
        <v>24367</v>
      </c>
      <c r="FG222" t="s">
        <v>3515</v>
      </c>
    </row>
    <row r="223" spans="1:163" ht="17.25">
      <c r="A223" s="72">
        <v>463953257</v>
      </c>
      <c r="B223" s="304" t="s">
        <v>291</v>
      </c>
      <c r="C223" s="72" t="s">
        <v>1777</v>
      </c>
      <c r="D223" s="72" t="s">
        <v>1787</v>
      </c>
      <c r="E223" s="72">
        <f>3718+242</f>
        <v>3960</v>
      </c>
      <c r="F223" s="72"/>
      <c r="G223" s="306"/>
      <c r="H223" s="306"/>
      <c r="I223" s="72">
        <v>3761</v>
      </c>
      <c r="J223" s="72">
        <v>11240</v>
      </c>
      <c r="K223" s="258">
        <f t="shared" si="58"/>
        <v>4348</v>
      </c>
      <c r="L223" s="258">
        <f t="shared" si="45"/>
        <v>11686</v>
      </c>
      <c r="M223" s="315">
        <v>3</v>
      </c>
      <c r="N223" s="72" t="s">
        <v>1280</v>
      </c>
      <c r="O223" s="72" t="s">
        <v>1281</v>
      </c>
      <c r="P223" s="72" t="s">
        <v>22</v>
      </c>
      <c r="Q223" s="255">
        <v>59186</v>
      </c>
      <c r="R223" s="66">
        <v>630</v>
      </c>
      <c r="S223" s="66">
        <f t="shared" si="56"/>
        <v>0</v>
      </c>
      <c r="T223" s="66">
        <v>6300</v>
      </c>
      <c r="U223" s="4" t="s">
        <v>1279</v>
      </c>
      <c r="V223" s="5">
        <f t="shared" si="51"/>
        <v>0.1973927981944959</v>
      </c>
      <c r="W223" s="5">
        <f t="shared" si="52"/>
        <v>1.5829915763483391E-2</v>
      </c>
      <c r="X223" s="5" t="str">
        <f t="shared" si="46"/>
        <v>STABLE</v>
      </c>
      <c r="Y223" s="72" t="str">
        <f t="shared" si="47"/>
        <v>PAID</v>
      </c>
      <c r="Z223" s="72" t="s">
        <v>1281</v>
      </c>
      <c r="AA223" s="72" t="s">
        <v>1281</v>
      </c>
      <c r="AB223" s="304"/>
      <c r="AC223" s="72"/>
      <c r="AD223" s="72" t="s">
        <v>3501</v>
      </c>
      <c r="AE223" s="308"/>
      <c r="AF223" s="309" t="s">
        <v>1797</v>
      </c>
      <c r="AG223" s="7" t="s">
        <v>1129</v>
      </c>
      <c r="AH223" s="72" t="s">
        <v>283</v>
      </c>
      <c r="AI223" s="7" t="s">
        <v>1129</v>
      </c>
      <c r="AJ223" s="7" t="s">
        <v>1129</v>
      </c>
      <c r="AK223" s="7" t="s">
        <v>1129</v>
      </c>
      <c r="AL223" s="7">
        <v>18170</v>
      </c>
      <c r="AM223" s="255">
        <v>59186</v>
      </c>
      <c r="AN223" s="258">
        <v>88</v>
      </c>
      <c r="AO223" s="306">
        <v>73</v>
      </c>
      <c r="AP223" s="306" t="str">
        <f t="shared" si="48"/>
        <v>STABLE</v>
      </c>
      <c r="AQ223" s="306"/>
      <c r="AR223" s="306"/>
      <c r="AS223" s="306"/>
      <c r="AT223" s="306"/>
      <c r="AU223" s="72" t="s">
        <v>1793</v>
      </c>
      <c r="AV223" s="310" t="s">
        <v>292</v>
      </c>
      <c r="AW223" s="304" t="s">
        <v>101</v>
      </c>
      <c r="AX223" s="311">
        <v>45540</v>
      </c>
      <c r="AY223" s="72">
        <v>36</v>
      </c>
      <c r="AZ223" s="72" t="s">
        <v>1742</v>
      </c>
      <c r="BA223" s="7" t="s">
        <v>3513</v>
      </c>
      <c r="BB223" s="7"/>
      <c r="BC223" s="7">
        <v>1</v>
      </c>
      <c r="BD223" s="72"/>
      <c r="BE223" s="72"/>
      <c r="BF223" s="72">
        <v>1</v>
      </c>
      <c r="BG223" s="183"/>
      <c r="BH223" s="72"/>
      <c r="BI223" s="72">
        <v>2</v>
      </c>
      <c r="BJ223" s="72"/>
      <c r="BK223" s="72"/>
      <c r="BL223" s="72"/>
      <c r="BM223" s="72"/>
      <c r="BN223" s="72"/>
      <c r="BO223" s="72"/>
      <c r="BP223" s="72"/>
      <c r="BQ223" s="72"/>
      <c r="BR223" s="72"/>
      <c r="BS223" s="72"/>
      <c r="BT223" s="72"/>
      <c r="BU223" s="72"/>
      <c r="BV223" s="72"/>
      <c r="BW223" s="72"/>
      <c r="BX223" s="72"/>
      <c r="BY223" s="72"/>
      <c r="BZ223" s="72"/>
      <c r="CA223" s="72"/>
      <c r="CB223" s="72"/>
      <c r="CC223" s="72"/>
      <c r="CD223" s="72"/>
      <c r="CE223" s="72"/>
      <c r="CF223" s="72"/>
      <c r="CG223" s="72"/>
      <c r="CH223" s="72"/>
      <c r="CI223" s="72"/>
      <c r="CJ223" s="72"/>
      <c r="CK223" s="72"/>
      <c r="CL223" s="72"/>
      <c r="CM223" s="72"/>
      <c r="CN223" s="72"/>
      <c r="CO223" s="72"/>
      <c r="CP223" s="72"/>
      <c r="CQ223" s="72"/>
      <c r="CR223" s="72"/>
      <c r="CS223" s="72"/>
      <c r="CT223" s="72"/>
      <c r="CU223" s="72"/>
      <c r="CV223" s="72"/>
      <c r="CW223" s="72"/>
      <c r="CX223" s="72"/>
      <c r="CY223" s="72"/>
      <c r="CZ223" s="72"/>
      <c r="DA223" s="72"/>
      <c r="DB223" s="72"/>
      <c r="DC223" s="72"/>
      <c r="DD223" s="72"/>
      <c r="DE223" s="72"/>
      <c r="DF223" s="72"/>
      <c r="DG223" s="72"/>
      <c r="DH223" s="72"/>
      <c r="DI223" s="72"/>
      <c r="DJ223" s="72"/>
      <c r="DK223" s="72"/>
      <c r="DL223" s="72"/>
      <c r="DM223" s="72"/>
      <c r="DN223" s="72"/>
      <c r="DO223" s="72"/>
      <c r="DP223" s="72"/>
      <c r="DQ223" s="72"/>
      <c r="DR223" s="72"/>
      <c r="DS223" s="72"/>
      <c r="DT223" s="72"/>
      <c r="DU223" s="72"/>
      <c r="DV223" s="72"/>
      <c r="DW223" s="72"/>
      <c r="DX223" s="72"/>
      <c r="DY223" s="72"/>
      <c r="DZ223" s="72"/>
      <c r="EA223" s="72"/>
      <c r="EB223" s="72"/>
      <c r="EC223" s="72"/>
      <c r="ED223" s="72"/>
      <c r="EE223" s="72"/>
      <c r="EF223" s="72"/>
      <c r="EG223" s="72"/>
      <c r="EH223" s="72"/>
      <c r="EI223" s="72"/>
      <c r="EJ223" s="72"/>
      <c r="EK223" s="72"/>
      <c r="EL223" s="72"/>
      <c r="EM223" s="72"/>
      <c r="EN223" s="72"/>
      <c r="EO223" s="72"/>
      <c r="EP223" s="72"/>
      <c r="EQ223" s="72"/>
      <c r="ER223" s="312">
        <f t="shared" si="49"/>
        <v>4</v>
      </c>
      <c r="ES223" s="72">
        <f t="shared" si="50"/>
        <v>1</v>
      </c>
      <c r="ET223" s="72" t="s">
        <v>1114</v>
      </c>
      <c r="EU223" s="7" t="s">
        <v>2564</v>
      </c>
      <c r="EV223" s="7" t="s">
        <v>1110</v>
      </c>
      <c r="EW223" s="7" t="s">
        <v>1820</v>
      </c>
      <c r="EX223" s="183" t="s">
        <v>1820</v>
      </c>
      <c r="EY223" s="313">
        <v>46176</v>
      </c>
      <c r="EZ223" s="313"/>
      <c r="FA223" s="183"/>
      <c r="FB223" s="313"/>
      <c r="FC223" s="7"/>
      <c r="FD223" s="7" t="s">
        <v>3118</v>
      </c>
      <c r="FE223" s="7">
        <f t="shared" si="53"/>
        <v>4348</v>
      </c>
      <c r="FF223" s="72">
        <f t="shared" si="54"/>
        <v>15646</v>
      </c>
      <c r="FG223" t="s">
        <v>3515</v>
      </c>
    </row>
    <row r="224" spans="1:163" ht="17.25">
      <c r="A224" s="314">
        <v>464516840</v>
      </c>
      <c r="B224" s="304" t="s">
        <v>1528</v>
      </c>
      <c r="C224" s="72"/>
      <c r="D224" s="72"/>
      <c r="E224" s="72"/>
      <c r="F224" s="72"/>
      <c r="G224" s="306"/>
      <c r="H224" s="306"/>
      <c r="I224" s="72">
        <v>3458</v>
      </c>
      <c r="J224" s="72">
        <v>6916</v>
      </c>
      <c r="K224" s="258">
        <f t="shared" si="58"/>
        <v>3549</v>
      </c>
      <c r="L224" s="258">
        <f t="shared" si="45"/>
        <v>10576</v>
      </c>
      <c r="M224" s="315">
        <v>2</v>
      </c>
      <c r="N224" s="72" t="s">
        <v>1231</v>
      </c>
      <c r="O224" s="72" t="s">
        <v>1232</v>
      </c>
      <c r="P224" s="72" t="s">
        <v>97</v>
      </c>
      <c r="Q224" s="255">
        <v>58758</v>
      </c>
      <c r="R224" s="66">
        <v>91</v>
      </c>
      <c r="S224" s="66">
        <f t="shared" si="56"/>
        <v>0</v>
      </c>
      <c r="T224" s="66">
        <v>2700</v>
      </c>
      <c r="U224" s="4" t="s">
        <v>1129</v>
      </c>
      <c r="V224" s="5">
        <f t="shared" si="51"/>
        <v>0.41032976803567561</v>
      </c>
      <c r="W224" s="5">
        <f t="shared" si="52"/>
        <v>1.3009690027097497E-2</v>
      </c>
      <c r="X224" s="5" t="str">
        <f t="shared" si="46"/>
        <v>FLOW</v>
      </c>
      <c r="Y224" s="72" t="str">
        <f t="shared" si="47"/>
        <v>NC</v>
      </c>
      <c r="Z224" s="72" t="s">
        <v>1129</v>
      </c>
      <c r="AA224" s="72" t="s">
        <v>1315</v>
      </c>
      <c r="AB224" s="304" t="s">
        <v>3024</v>
      </c>
      <c r="AC224" s="72"/>
      <c r="AD224" s="72" t="s">
        <v>3021</v>
      </c>
      <c r="AE224" s="308"/>
      <c r="AF224" s="309" t="s">
        <v>1129</v>
      </c>
      <c r="AG224" s="7" t="s">
        <v>1129</v>
      </c>
      <c r="AH224" s="72" t="s">
        <v>1746</v>
      </c>
      <c r="AI224" s="7" t="s">
        <v>1129</v>
      </c>
      <c r="AJ224" s="7" t="s">
        <v>1129</v>
      </c>
      <c r="AK224" s="7" t="s">
        <v>1129</v>
      </c>
      <c r="AL224" s="7">
        <v>9707</v>
      </c>
      <c r="AM224" s="255">
        <v>58758</v>
      </c>
      <c r="AN224" s="258">
        <v>57</v>
      </c>
      <c r="AO224" s="306">
        <v>73</v>
      </c>
      <c r="AP224" s="306" t="str">
        <f t="shared" si="48"/>
        <v>FLOW</v>
      </c>
      <c r="AQ224" s="306"/>
      <c r="AR224" s="306"/>
      <c r="AS224" s="306"/>
      <c r="AT224" s="306"/>
      <c r="AU224" s="72" t="s">
        <v>1793</v>
      </c>
      <c r="AV224" s="310" t="s">
        <v>1640</v>
      </c>
      <c r="AW224" s="304" t="s">
        <v>98</v>
      </c>
      <c r="AX224" s="311">
        <v>45596</v>
      </c>
      <c r="AY224" s="72">
        <v>36</v>
      </c>
      <c r="AZ224" s="72" t="s">
        <v>1742</v>
      </c>
      <c r="BA224" s="7" t="s">
        <v>3513</v>
      </c>
      <c r="BB224" s="7"/>
      <c r="BC224" s="7"/>
      <c r="BD224" s="72"/>
      <c r="BE224" s="72"/>
      <c r="BF224" s="72"/>
      <c r="BG224" s="183"/>
      <c r="BH224" s="72"/>
      <c r="BI224" s="72"/>
      <c r="BJ224" s="72"/>
      <c r="BK224" s="72"/>
      <c r="BL224" s="72"/>
      <c r="BM224" s="72"/>
      <c r="BN224" s="72"/>
      <c r="BO224" s="72"/>
      <c r="BP224" s="72"/>
      <c r="BQ224" s="72"/>
      <c r="BR224" s="72"/>
      <c r="BS224" s="72"/>
      <c r="BT224" s="72"/>
      <c r="BU224" s="72"/>
      <c r="BV224" s="72"/>
      <c r="BW224" s="72"/>
      <c r="BX224" s="72"/>
      <c r="BY224" s="72"/>
      <c r="BZ224" s="72"/>
      <c r="CA224" s="72">
        <v>1</v>
      </c>
      <c r="CB224" s="72"/>
      <c r="CC224" s="72"/>
      <c r="CD224" s="72"/>
      <c r="CE224" s="72"/>
      <c r="CF224" s="72"/>
      <c r="CG224" s="72"/>
      <c r="CH224" s="72"/>
      <c r="CI224" s="72"/>
      <c r="CJ224" s="72"/>
      <c r="CK224" s="72"/>
      <c r="CL224" s="72"/>
      <c r="CM224" s="72"/>
      <c r="CN224" s="72"/>
      <c r="CO224" s="72"/>
      <c r="CP224" s="72"/>
      <c r="CQ224" s="72"/>
      <c r="CR224" s="72"/>
      <c r="CS224" s="72"/>
      <c r="CT224" s="72"/>
      <c r="CU224" s="72"/>
      <c r="CV224" s="72"/>
      <c r="CW224" s="72"/>
      <c r="CX224" s="72"/>
      <c r="CY224" s="72"/>
      <c r="CZ224" s="72"/>
      <c r="DA224" s="72"/>
      <c r="DB224" s="72"/>
      <c r="DC224" s="72"/>
      <c r="DD224" s="72"/>
      <c r="DE224" s="72"/>
      <c r="DF224" s="72"/>
      <c r="DG224" s="72"/>
      <c r="DH224" s="72"/>
      <c r="DI224" s="72"/>
      <c r="DJ224" s="72"/>
      <c r="DK224" s="72"/>
      <c r="DL224" s="72"/>
      <c r="DM224" s="72"/>
      <c r="DN224" s="72"/>
      <c r="DO224" s="72"/>
      <c r="DP224" s="72"/>
      <c r="DQ224" s="72"/>
      <c r="DR224" s="72"/>
      <c r="DS224" s="72"/>
      <c r="DT224" s="72"/>
      <c r="DU224" s="72"/>
      <c r="DV224" s="72"/>
      <c r="DW224" s="72"/>
      <c r="DX224" s="72"/>
      <c r="DY224" s="72"/>
      <c r="DZ224" s="72"/>
      <c r="EA224" s="72"/>
      <c r="EB224" s="72"/>
      <c r="EC224" s="72"/>
      <c r="ED224" s="72"/>
      <c r="EE224" s="72"/>
      <c r="EF224" s="72"/>
      <c r="EG224" s="72"/>
      <c r="EH224" s="72"/>
      <c r="EI224" s="72"/>
      <c r="EJ224" s="72"/>
      <c r="EK224" s="72"/>
      <c r="EL224" s="72"/>
      <c r="EM224" s="72"/>
      <c r="EN224" s="72"/>
      <c r="EO224" s="72"/>
      <c r="EP224" s="72"/>
      <c r="EQ224" s="72"/>
      <c r="ER224" s="312">
        <f t="shared" si="49"/>
        <v>1</v>
      </c>
      <c r="ES224" s="72">
        <f t="shared" si="50"/>
        <v>1</v>
      </c>
      <c r="ET224" s="72" t="s">
        <v>1120</v>
      </c>
      <c r="EU224" s="7" t="s">
        <v>2565</v>
      </c>
      <c r="EV224" s="7" t="s">
        <v>1110</v>
      </c>
      <c r="EW224" s="7" t="s">
        <v>1808</v>
      </c>
      <c r="EX224" s="183" t="s">
        <v>1911</v>
      </c>
      <c r="EY224" s="313">
        <v>46182</v>
      </c>
      <c r="EZ224" s="313"/>
      <c r="FA224" s="183"/>
      <c r="FB224" s="313"/>
      <c r="FC224" s="7"/>
      <c r="FD224" s="7" t="s">
        <v>3223</v>
      </c>
      <c r="FE224" s="7">
        <f t="shared" si="53"/>
        <v>3549</v>
      </c>
      <c r="FF224" s="72">
        <f t="shared" si="54"/>
        <v>10576</v>
      </c>
      <c r="FG224" t="s">
        <v>3515</v>
      </c>
    </row>
    <row r="225" spans="1:163" ht="17.25">
      <c r="A225" s="72">
        <v>465436824</v>
      </c>
      <c r="B225" s="304" t="s">
        <v>2075</v>
      </c>
      <c r="C225" s="72"/>
      <c r="D225" s="72"/>
      <c r="E225" s="72"/>
      <c r="F225" s="72"/>
      <c r="G225" s="306"/>
      <c r="H225" s="306"/>
      <c r="I225" s="72">
        <v>3311</v>
      </c>
      <c r="J225" s="72">
        <v>3192</v>
      </c>
      <c r="K225" s="258">
        <f t="shared" si="58"/>
        <v>3311</v>
      </c>
      <c r="L225" s="258">
        <f t="shared" si="45"/>
        <v>6685</v>
      </c>
      <c r="M225" s="307">
        <v>1</v>
      </c>
      <c r="N225" s="72" t="s">
        <v>1231</v>
      </c>
      <c r="O225" s="72" t="s">
        <v>1232</v>
      </c>
      <c r="P225" s="72" t="s">
        <v>34</v>
      </c>
      <c r="Q225" s="255">
        <v>58722</v>
      </c>
      <c r="R225" s="66">
        <v>119</v>
      </c>
      <c r="S225" s="66">
        <f t="shared" si="56"/>
        <v>0</v>
      </c>
      <c r="T225" s="66">
        <v>3988</v>
      </c>
      <c r="U225" s="4" t="s">
        <v>1129</v>
      </c>
      <c r="V225" s="5">
        <f t="shared" si="51"/>
        <v>2.5324348050056251E-2</v>
      </c>
      <c r="W225" s="5">
        <f t="shared" si="52"/>
        <v>3.2134529066810188E-3</v>
      </c>
      <c r="X225" s="5" t="str">
        <f t="shared" si="46"/>
        <v>FLOW</v>
      </c>
      <c r="Y225" s="72" t="str">
        <f t="shared" si="47"/>
        <v>NC</v>
      </c>
      <c r="Z225" s="72" t="s">
        <v>1129</v>
      </c>
      <c r="AA225" s="72" t="s">
        <v>1315</v>
      </c>
      <c r="AB225" s="304" t="s">
        <v>3024</v>
      </c>
      <c r="AC225" s="72"/>
      <c r="AD225" s="72" t="s">
        <v>3021</v>
      </c>
      <c r="AE225" s="308"/>
      <c r="AF225" s="309"/>
      <c r="AG225" s="7"/>
      <c r="AH225" s="72" t="s">
        <v>2183</v>
      </c>
      <c r="AI225" s="7"/>
      <c r="AJ225" s="7"/>
      <c r="AK225" s="7"/>
      <c r="AL225" s="7">
        <v>7299</v>
      </c>
      <c r="AM225" s="255">
        <v>58722</v>
      </c>
      <c r="AN225" s="258">
        <v>27</v>
      </c>
      <c r="AO225" s="306">
        <v>43</v>
      </c>
      <c r="AP225" s="306" t="str">
        <f t="shared" si="48"/>
        <v>FLOW</v>
      </c>
      <c r="AQ225" s="306"/>
      <c r="AR225" s="306"/>
      <c r="AS225" s="306"/>
      <c r="AT225" s="306"/>
      <c r="AU225" s="72" t="s">
        <v>1129</v>
      </c>
      <c r="AV225" s="310" t="s">
        <v>2221</v>
      </c>
      <c r="AW225" s="304" t="s">
        <v>201</v>
      </c>
      <c r="AX225" s="311">
        <v>45694</v>
      </c>
      <c r="AY225" s="72">
        <v>36</v>
      </c>
      <c r="AZ225" s="72" t="s">
        <v>2057</v>
      </c>
      <c r="BA225" s="7" t="s">
        <v>3512</v>
      </c>
      <c r="BB225" s="7"/>
      <c r="BC225" s="7"/>
      <c r="BD225" s="72"/>
      <c r="BE225" s="72"/>
      <c r="BF225" s="72"/>
      <c r="BG225" s="183"/>
      <c r="BH225" s="72"/>
      <c r="BI225" s="72"/>
      <c r="BJ225" s="72"/>
      <c r="BK225" s="72"/>
      <c r="BL225" s="72"/>
      <c r="BM225" s="72"/>
      <c r="BN225" s="72"/>
      <c r="BO225" s="72"/>
      <c r="BP225" s="72"/>
      <c r="BQ225" s="72"/>
      <c r="BR225" s="72"/>
      <c r="BS225" s="72"/>
      <c r="BT225" s="72"/>
      <c r="BU225" s="72"/>
      <c r="BV225" s="72"/>
      <c r="BW225" s="72"/>
      <c r="BX225" s="72"/>
      <c r="BY225" s="72"/>
      <c r="BZ225" s="72"/>
      <c r="CA225" s="72"/>
      <c r="CB225" s="72"/>
      <c r="CC225" s="72"/>
      <c r="CD225" s="72"/>
      <c r="CE225" s="72"/>
      <c r="CF225" s="72"/>
      <c r="CG225" s="72"/>
      <c r="CH225" s="72"/>
      <c r="CI225" s="72"/>
      <c r="CJ225" s="72"/>
      <c r="CK225" s="72"/>
      <c r="CL225" s="72"/>
      <c r="CM225" s="72"/>
      <c r="CN225" s="72"/>
      <c r="CO225" s="72"/>
      <c r="CP225" s="72"/>
      <c r="CQ225" s="72"/>
      <c r="CR225" s="72"/>
      <c r="CS225" s="72"/>
      <c r="CT225" s="72"/>
      <c r="CU225" s="72"/>
      <c r="CV225" s="72">
        <v>1</v>
      </c>
      <c r="CW225" s="72"/>
      <c r="CX225" s="72"/>
      <c r="CY225" s="72"/>
      <c r="CZ225" s="72"/>
      <c r="DA225" s="72"/>
      <c r="DB225" s="72"/>
      <c r="DC225" s="72"/>
      <c r="DD225" s="72"/>
      <c r="DE225" s="72"/>
      <c r="DF225" s="72"/>
      <c r="DG225" s="72"/>
      <c r="DH225" s="72"/>
      <c r="DI225" s="72"/>
      <c r="DJ225" s="72"/>
      <c r="DK225" s="72"/>
      <c r="DL225" s="72"/>
      <c r="DM225" s="72"/>
      <c r="DN225" s="72"/>
      <c r="DO225" s="72"/>
      <c r="DP225" s="72"/>
      <c r="DQ225" s="72"/>
      <c r="DR225" s="72"/>
      <c r="DS225" s="72"/>
      <c r="DT225" s="72"/>
      <c r="DU225" s="72"/>
      <c r="DV225" s="72"/>
      <c r="DW225" s="72"/>
      <c r="DX225" s="72"/>
      <c r="DY225" s="72"/>
      <c r="DZ225" s="72"/>
      <c r="EA225" s="72"/>
      <c r="EB225" s="72"/>
      <c r="EC225" s="72"/>
      <c r="ED225" s="72"/>
      <c r="EE225" s="72"/>
      <c r="EF225" s="72"/>
      <c r="EG225" s="72"/>
      <c r="EH225" s="72"/>
      <c r="EI225" s="72"/>
      <c r="EJ225" s="72"/>
      <c r="EK225" s="72"/>
      <c r="EL225" s="72"/>
      <c r="EM225" s="72"/>
      <c r="EN225" s="72"/>
      <c r="EO225" s="72"/>
      <c r="EP225" s="72"/>
      <c r="EQ225" s="72"/>
      <c r="ER225" s="312">
        <f t="shared" si="49"/>
        <v>1</v>
      </c>
      <c r="ES225" s="72">
        <f t="shared" si="50"/>
        <v>1</v>
      </c>
      <c r="ET225" s="72" t="s">
        <v>1115</v>
      </c>
      <c r="EU225" s="7" t="s">
        <v>2566</v>
      </c>
      <c r="EV225" s="7" t="s">
        <v>1110</v>
      </c>
      <c r="EW225" s="7" t="s">
        <v>1808</v>
      </c>
      <c r="EX225" s="183" t="s">
        <v>1912</v>
      </c>
      <c r="EY225" s="313">
        <v>46189</v>
      </c>
      <c r="EZ225" s="313"/>
      <c r="FA225" s="183"/>
      <c r="FB225" s="313"/>
      <c r="FC225" s="7"/>
      <c r="FD225" s="7" t="s">
        <v>3224</v>
      </c>
      <c r="FE225" s="7">
        <f t="shared" si="53"/>
        <v>3311</v>
      </c>
      <c r="FF225" s="72">
        <f t="shared" si="54"/>
        <v>6685</v>
      </c>
      <c r="FG225" t="s">
        <v>3516</v>
      </c>
    </row>
    <row r="226" spans="1:163" ht="17.25">
      <c r="A226" s="72">
        <v>463815869</v>
      </c>
      <c r="B226" s="304" t="s">
        <v>12</v>
      </c>
      <c r="C226" s="72" t="s">
        <v>1775</v>
      </c>
      <c r="D226" s="72" t="s">
        <v>1787</v>
      </c>
      <c r="E226" s="72">
        <v>4103</v>
      </c>
      <c r="F226" s="72"/>
      <c r="G226" s="306"/>
      <c r="H226" s="306"/>
      <c r="I226" s="72">
        <v>3797</v>
      </c>
      <c r="J226" s="72">
        <v>10761</v>
      </c>
      <c r="K226" s="258">
        <f t="shared" si="58"/>
        <v>3518</v>
      </c>
      <c r="L226" s="258">
        <f t="shared" si="45"/>
        <v>10912</v>
      </c>
      <c r="M226" s="315">
        <v>3</v>
      </c>
      <c r="N226" s="72" t="s">
        <v>1280</v>
      </c>
      <c r="O226" s="72" t="s">
        <v>1281</v>
      </c>
      <c r="P226" s="72" t="s">
        <v>14</v>
      </c>
      <c r="Q226" s="255">
        <v>58688</v>
      </c>
      <c r="R226" s="66">
        <v>351</v>
      </c>
      <c r="S226" s="66">
        <f t="shared" si="56"/>
        <v>0</v>
      </c>
      <c r="T226" s="66">
        <v>2250</v>
      </c>
      <c r="U226" s="4" t="s">
        <v>1094</v>
      </c>
      <c r="V226" s="5">
        <f t="shared" si="51"/>
        <v>0.18189293179774393</v>
      </c>
      <c r="W226" s="5">
        <f t="shared" si="52"/>
        <v>1.5696720446174994E-2</v>
      </c>
      <c r="X226" s="5" t="str">
        <f t="shared" si="46"/>
        <v>STABLE</v>
      </c>
      <c r="Y226" s="72" t="str">
        <f t="shared" si="47"/>
        <v>PAID</v>
      </c>
      <c r="Z226" s="72" t="s">
        <v>1281</v>
      </c>
      <c r="AA226" s="72" t="s">
        <v>1281</v>
      </c>
      <c r="AB226" s="304"/>
      <c r="AC226" s="72"/>
      <c r="AD226" s="72" t="s">
        <v>3019</v>
      </c>
      <c r="AE226" s="308"/>
      <c r="AF226" s="309" t="s">
        <v>1797</v>
      </c>
      <c r="AG226" s="7" t="s">
        <v>1129</v>
      </c>
      <c r="AH226" s="72" t="s">
        <v>13</v>
      </c>
      <c r="AI226" s="7" t="s">
        <v>1129</v>
      </c>
      <c r="AJ226" s="7" t="s">
        <v>1129</v>
      </c>
      <c r="AK226" s="7" t="s">
        <v>1129</v>
      </c>
      <c r="AL226" s="7">
        <v>13362</v>
      </c>
      <c r="AM226" s="255">
        <v>58688</v>
      </c>
      <c r="AN226" s="258">
        <v>88</v>
      </c>
      <c r="AO226" s="306">
        <v>73</v>
      </c>
      <c r="AP226" s="306" t="str">
        <f t="shared" si="48"/>
        <v>STABLE</v>
      </c>
      <c r="AQ226" s="306"/>
      <c r="AR226" s="306"/>
      <c r="AS226" s="306"/>
      <c r="AT226" s="306"/>
      <c r="AU226" s="72" t="s">
        <v>1793</v>
      </c>
      <c r="AV226" s="310" t="s">
        <v>15</v>
      </c>
      <c r="AW226" s="304" t="s">
        <v>16</v>
      </c>
      <c r="AX226" s="311">
        <v>45524</v>
      </c>
      <c r="AY226" s="72">
        <v>36</v>
      </c>
      <c r="AZ226" s="72" t="s">
        <v>1742</v>
      </c>
      <c r="BA226" s="7" t="s">
        <v>3513</v>
      </c>
      <c r="BB226" s="7"/>
      <c r="BC226" s="7"/>
      <c r="BD226" s="72"/>
      <c r="BE226" s="72"/>
      <c r="BF226" s="72"/>
      <c r="BG226" s="183"/>
      <c r="BH226" s="72"/>
      <c r="BI226" s="72">
        <v>1</v>
      </c>
      <c r="BJ226" s="72"/>
      <c r="BK226" s="72"/>
      <c r="BL226" s="72"/>
      <c r="BM226" s="72"/>
      <c r="BN226" s="72"/>
      <c r="BO226" s="72"/>
      <c r="BP226" s="72"/>
      <c r="BQ226" s="72"/>
      <c r="BR226" s="72"/>
      <c r="BS226" s="72"/>
      <c r="BT226" s="72"/>
      <c r="BU226" s="72"/>
      <c r="BV226" s="72"/>
      <c r="BW226" s="72"/>
      <c r="BX226" s="72"/>
      <c r="BY226" s="72"/>
      <c r="BZ226" s="72"/>
      <c r="CA226" s="72"/>
      <c r="CB226" s="72"/>
      <c r="CC226" s="72"/>
      <c r="CD226" s="72"/>
      <c r="CE226" s="72"/>
      <c r="CF226" s="72"/>
      <c r="CG226" s="72"/>
      <c r="CH226" s="72"/>
      <c r="CI226" s="72"/>
      <c r="CJ226" s="72"/>
      <c r="CK226" s="72"/>
      <c r="CL226" s="72"/>
      <c r="CM226" s="72"/>
      <c r="CN226" s="72"/>
      <c r="CO226" s="72"/>
      <c r="CP226" s="72"/>
      <c r="CQ226" s="72"/>
      <c r="CR226" s="72"/>
      <c r="CS226" s="72"/>
      <c r="CT226" s="72"/>
      <c r="CU226" s="72"/>
      <c r="CV226" s="72"/>
      <c r="CW226" s="72"/>
      <c r="CX226" s="72"/>
      <c r="CY226" s="72"/>
      <c r="CZ226" s="72"/>
      <c r="DA226" s="72"/>
      <c r="DB226" s="72"/>
      <c r="DC226" s="72"/>
      <c r="DD226" s="72"/>
      <c r="DE226" s="72"/>
      <c r="DF226" s="72"/>
      <c r="DG226" s="72"/>
      <c r="DH226" s="72"/>
      <c r="DI226" s="72"/>
      <c r="DJ226" s="72"/>
      <c r="DK226" s="72"/>
      <c r="DL226" s="72"/>
      <c r="DM226" s="72"/>
      <c r="DN226" s="72"/>
      <c r="DO226" s="72"/>
      <c r="DP226" s="72"/>
      <c r="DQ226" s="72"/>
      <c r="DR226" s="72"/>
      <c r="DS226" s="72"/>
      <c r="DT226" s="72"/>
      <c r="DU226" s="72"/>
      <c r="DV226" s="72"/>
      <c r="DW226" s="72"/>
      <c r="DX226" s="72"/>
      <c r="DY226" s="72"/>
      <c r="DZ226" s="72"/>
      <c r="EA226" s="72"/>
      <c r="EB226" s="72"/>
      <c r="EC226" s="72"/>
      <c r="ED226" s="72"/>
      <c r="EE226" s="72"/>
      <c r="EF226" s="72"/>
      <c r="EG226" s="72"/>
      <c r="EH226" s="72"/>
      <c r="EI226" s="72"/>
      <c r="EJ226" s="72"/>
      <c r="EK226" s="72"/>
      <c r="EL226" s="72"/>
      <c r="EM226" s="72"/>
      <c r="EN226" s="72"/>
      <c r="EO226" s="72"/>
      <c r="EP226" s="72"/>
      <c r="EQ226" s="72"/>
      <c r="ER226" s="312">
        <f t="shared" si="49"/>
        <v>1</v>
      </c>
      <c r="ES226" s="72">
        <f t="shared" si="50"/>
        <v>1</v>
      </c>
      <c r="ET226" s="72" t="s">
        <v>1112</v>
      </c>
      <c r="EU226" s="7" t="s">
        <v>2567</v>
      </c>
      <c r="EV226" s="7" t="s">
        <v>1110</v>
      </c>
      <c r="EW226" s="7" t="s">
        <v>1806</v>
      </c>
      <c r="EX226" s="183" t="s">
        <v>1812</v>
      </c>
      <c r="EY226" s="313">
        <v>46176</v>
      </c>
      <c r="EZ226" s="313"/>
      <c r="FA226" s="183"/>
      <c r="FB226" s="313"/>
      <c r="FC226" s="7"/>
      <c r="FD226" s="7" t="s">
        <v>3225</v>
      </c>
      <c r="FE226" s="7">
        <f t="shared" si="53"/>
        <v>3518</v>
      </c>
      <c r="FF226" s="72">
        <f t="shared" si="54"/>
        <v>15015</v>
      </c>
      <c r="FG226" t="s">
        <v>3515</v>
      </c>
    </row>
    <row r="227" spans="1:163" ht="17.25">
      <c r="A227" s="72">
        <v>464267897</v>
      </c>
      <c r="B227" s="304" t="s">
        <v>1529</v>
      </c>
      <c r="C227" s="72"/>
      <c r="D227" s="72"/>
      <c r="E227" s="72"/>
      <c r="F227" s="72"/>
      <c r="G227" s="306"/>
      <c r="H227" s="306" t="s">
        <v>2350</v>
      </c>
      <c r="I227" s="72">
        <v>2487</v>
      </c>
      <c r="J227" s="72">
        <v>986</v>
      </c>
      <c r="K227" s="258">
        <f t="shared" si="58"/>
        <v>1004</v>
      </c>
      <c r="L227" s="258">
        <f t="shared" si="45"/>
        <v>3491</v>
      </c>
      <c r="M227" s="307">
        <v>1</v>
      </c>
      <c r="N227" s="72" t="s">
        <v>1282</v>
      </c>
      <c r="O227" s="72" t="s">
        <v>1232</v>
      </c>
      <c r="P227" s="72" t="s">
        <v>34</v>
      </c>
      <c r="Q227" s="255">
        <v>58547</v>
      </c>
      <c r="R227" s="66">
        <v>18</v>
      </c>
      <c r="S227" s="66">
        <f t="shared" si="56"/>
        <v>0</v>
      </c>
      <c r="T227" s="66">
        <v>900</v>
      </c>
      <c r="U227" s="4" t="s">
        <v>1129</v>
      </c>
      <c r="V227" s="5">
        <f t="shared" si="51"/>
        <v>2.5248877853047295E-2</v>
      </c>
      <c r="W227" s="5">
        <f t="shared" si="52"/>
        <v>3.2038763551557104E-3</v>
      </c>
      <c r="X227" s="5" t="str">
        <f t="shared" si="46"/>
        <v>RB</v>
      </c>
      <c r="Y227" s="72" t="str">
        <f t="shared" si="47"/>
        <v>PAID</v>
      </c>
      <c r="Z227" s="72" t="s">
        <v>1129</v>
      </c>
      <c r="AA227" s="72" t="s">
        <v>1281</v>
      </c>
      <c r="AB227" s="304" t="s">
        <v>3024</v>
      </c>
      <c r="AC227" s="72"/>
      <c r="AD227" s="72" t="s">
        <v>3021</v>
      </c>
      <c r="AE227" s="308"/>
      <c r="AF227" s="309" t="s">
        <v>1129</v>
      </c>
      <c r="AG227" s="7" t="s">
        <v>1129</v>
      </c>
      <c r="AH227" s="72" t="s">
        <v>626</v>
      </c>
      <c r="AI227" s="7" t="s">
        <v>1129</v>
      </c>
      <c r="AJ227" s="7" t="s">
        <v>1129</v>
      </c>
      <c r="AK227" s="7" t="s">
        <v>1129</v>
      </c>
      <c r="AL227" s="7">
        <v>1904</v>
      </c>
      <c r="AM227" s="255">
        <v>58547</v>
      </c>
      <c r="AN227" s="258">
        <v>27</v>
      </c>
      <c r="AO227" s="306">
        <v>0</v>
      </c>
      <c r="AP227" s="306" t="str">
        <f t="shared" si="48"/>
        <v>RB</v>
      </c>
      <c r="AQ227" s="306"/>
      <c r="AR227" s="306"/>
      <c r="AS227" s="306"/>
      <c r="AT227" s="306"/>
      <c r="AU227" s="72" t="s">
        <v>1793</v>
      </c>
      <c r="AV227" s="310" t="s">
        <v>1641</v>
      </c>
      <c r="AW227" s="304" t="s">
        <v>1731</v>
      </c>
      <c r="AX227" s="311">
        <v>45574</v>
      </c>
      <c r="AY227" s="72">
        <v>48</v>
      </c>
      <c r="AZ227" s="72" t="s">
        <v>1742</v>
      </c>
      <c r="BA227" s="7" t="s">
        <v>3512</v>
      </c>
      <c r="BB227" s="7"/>
      <c r="BC227" s="7"/>
      <c r="BD227" s="72"/>
      <c r="BE227" s="72"/>
      <c r="BF227" s="72"/>
      <c r="BG227" s="183"/>
      <c r="BH227" s="72"/>
      <c r="BI227" s="72"/>
      <c r="BJ227" s="72"/>
      <c r="BK227" s="72"/>
      <c r="BL227" s="72">
        <v>1</v>
      </c>
      <c r="BM227" s="72"/>
      <c r="BN227" s="72"/>
      <c r="BO227" s="72"/>
      <c r="BP227" s="72"/>
      <c r="BQ227" s="72"/>
      <c r="BR227" s="72">
        <v>1</v>
      </c>
      <c r="BS227" s="72"/>
      <c r="BT227" s="72"/>
      <c r="BU227" s="72"/>
      <c r="BV227" s="72"/>
      <c r="BW227" s="72"/>
      <c r="BX227" s="72"/>
      <c r="BY227" s="72"/>
      <c r="BZ227" s="72"/>
      <c r="CA227" s="72"/>
      <c r="CB227" s="72"/>
      <c r="CC227" s="72"/>
      <c r="CD227" s="72"/>
      <c r="CE227" s="72"/>
      <c r="CF227" s="72"/>
      <c r="CG227" s="72"/>
      <c r="CH227" s="72"/>
      <c r="CI227" s="72"/>
      <c r="CJ227" s="72"/>
      <c r="CK227" s="72"/>
      <c r="CL227" s="72"/>
      <c r="CM227" s="72"/>
      <c r="CN227" s="72"/>
      <c r="CO227" s="72"/>
      <c r="CP227" s="72"/>
      <c r="CQ227" s="72"/>
      <c r="CR227" s="72"/>
      <c r="CS227" s="72"/>
      <c r="CT227" s="72"/>
      <c r="CU227" s="72"/>
      <c r="CV227" s="72"/>
      <c r="CW227" s="72"/>
      <c r="CX227" s="72"/>
      <c r="CY227" s="72"/>
      <c r="CZ227" s="72"/>
      <c r="DA227" s="72"/>
      <c r="DB227" s="72"/>
      <c r="DC227" s="72"/>
      <c r="DD227" s="72"/>
      <c r="DE227" s="72"/>
      <c r="DF227" s="72"/>
      <c r="DG227" s="72"/>
      <c r="DH227" s="72"/>
      <c r="DI227" s="72"/>
      <c r="DJ227" s="72"/>
      <c r="DK227" s="72"/>
      <c r="DL227" s="72"/>
      <c r="DM227" s="72"/>
      <c r="DN227" s="72"/>
      <c r="DO227" s="72"/>
      <c r="DP227" s="72"/>
      <c r="DQ227" s="72"/>
      <c r="DR227" s="72"/>
      <c r="DS227" s="72"/>
      <c r="DT227" s="72"/>
      <c r="DU227" s="72"/>
      <c r="DV227" s="72"/>
      <c r="DW227" s="72"/>
      <c r="DX227" s="72"/>
      <c r="DY227" s="72"/>
      <c r="DZ227" s="72"/>
      <c r="EA227" s="72"/>
      <c r="EB227" s="72"/>
      <c r="EC227" s="72"/>
      <c r="ED227" s="72"/>
      <c r="EE227" s="72"/>
      <c r="EF227" s="72"/>
      <c r="EG227" s="72"/>
      <c r="EH227" s="72"/>
      <c r="EI227" s="72"/>
      <c r="EJ227" s="72"/>
      <c r="EK227" s="72"/>
      <c r="EL227" s="72"/>
      <c r="EM227" s="72"/>
      <c r="EN227" s="72"/>
      <c r="EO227" s="72"/>
      <c r="EP227" s="72"/>
      <c r="EQ227" s="72"/>
      <c r="ER227" s="312">
        <f t="shared" si="49"/>
        <v>2</v>
      </c>
      <c r="ES227" s="72">
        <f t="shared" si="50"/>
        <v>1</v>
      </c>
      <c r="ET227" s="72" t="s">
        <v>1115</v>
      </c>
      <c r="EU227" s="7" t="s">
        <v>2568</v>
      </c>
      <c r="EV227" s="7" t="s">
        <v>1110</v>
      </c>
      <c r="EW227" s="7" t="s">
        <v>1808</v>
      </c>
      <c r="EX227" s="183" t="s">
        <v>1912</v>
      </c>
      <c r="EY227" s="313">
        <v>46179</v>
      </c>
      <c r="EZ227" s="313"/>
      <c r="FA227" s="183"/>
      <c r="FB227" s="313"/>
      <c r="FC227" s="7"/>
      <c r="FD227" s="7" t="s">
        <v>1251</v>
      </c>
      <c r="FE227" s="7">
        <f t="shared" si="53"/>
        <v>1004</v>
      </c>
      <c r="FF227" s="72">
        <f t="shared" si="54"/>
        <v>3491</v>
      </c>
      <c r="FG227" t="s">
        <v>3515</v>
      </c>
    </row>
    <row r="228" spans="1:163" ht="17.25">
      <c r="A228" s="72">
        <v>461248304</v>
      </c>
      <c r="B228" s="304" t="s">
        <v>259</v>
      </c>
      <c r="C228" s="72"/>
      <c r="D228" s="72"/>
      <c r="E228" s="72"/>
      <c r="F228" s="72"/>
      <c r="G228" s="306"/>
      <c r="H228" s="306"/>
      <c r="I228" s="72">
        <v>5805</v>
      </c>
      <c r="J228" s="72">
        <v>17363</v>
      </c>
      <c r="K228" s="258">
        <f t="shared" si="58"/>
        <v>6344</v>
      </c>
      <c r="L228" s="258">
        <f t="shared" si="45"/>
        <v>23972</v>
      </c>
      <c r="M228" s="315">
        <v>3</v>
      </c>
      <c r="N228" s="72" t="s">
        <v>1231</v>
      </c>
      <c r="O228" s="72" t="s">
        <v>1232</v>
      </c>
      <c r="P228" s="72" t="s">
        <v>18</v>
      </c>
      <c r="Q228" s="255">
        <v>58390</v>
      </c>
      <c r="R228" s="66">
        <v>591</v>
      </c>
      <c r="S228" s="66">
        <f t="shared" si="56"/>
        <v>0</v>
      </c>
      <c r="T228" s="66">
        <v>5832</v>
      </c>
      <c r="U228" s="4" t="s">
        <v>1231</v>
      </c>
      <c r="V228" s="5">
        <f t="shared" si="51"/>
        <v>9.74679043649396E-2</v>
      </c>
      <c r="W228" s="5">
        <f t="shared" si="52"/>
        <v>1.5617017224171175E-2</v>
      </c>
      <c r="X228" s="5" t="str">
        <f t="shared" si="46"/>
        <v>FLOW</v>
      </c>
      <c r="Y228" s="72" t="str">
        <f t="shared" si="47"/>
        <v>NC</v>
      </c>
      <c r="Z228" s="72" t="s">
        <v>1327</v>
      </c>
      <c r="AA228" s="72" t="s">
        <v>1315</v>
      </c>
      <c r="AB228" s="304" t="s">
        <v>3540</v>
      </c>
      <c r="AC228" s="72"/>
      <c r="AD228" s="72" t="s">
        <v>3021</v>
      </c>
      <c r="AE228" s="308"/>
      <c r="AF228" s="309" t="s">
        <v>1797</v>
      </c>
      <c r="AG228" s="7" t="s">
        <v>1129</v>
      </c>
      <c r="AH228" s="72" t="s">
        <v>240</v>
      </c>
      <c r="AI228" s="7" t="s">
        <v>1129</v>
      </c>
      <c r="AJ228" s="7" t="s">
        <v>1129</v>
      </c>
      <c r="AK228" s="7" t="s">
        <v>1129</v>
      </c>
      <c r="AL228" s="7">
        <v>23786</v>
      </c>
      <c r="AM228" s="255">
        <v>58390</v>
      </c>
      <c r="AN228" s="258">
        <v>88</v>
      </c>
      <c r="AO228" s="306">
        <v>104</v>
      </c>
      <c r="AP228" s="306" t="str">
        <f t="shared" si="48"/>
        <v>FLOW</v>
      </c>
      <c r="AQ228" s="306"/>
      <c r="AR228" s="306"/>
      <c r="AS228" s="306"/>
      <c r="AT228" s="306"/>
      <c r="AU228" s="72" t="s">
        <v>1793</v>
      </c>
      <c r="AV228" s="310" t="s">
        <v>260</v>
      </c>
      <c r="AW228" s="304" t="s">
        <v>261</v>
      </c>
      <c r="AX228" s="311">
        <v>45286</v>
      </c>
      <c r="AY228" s="72">
        <v>36</v>
      </c>
      <c r="AZ228" s="72" t="s">
        <v>1742</v>
      </c>
      <c r="BA228" s="7" t="s">
        <v>3512</v>
      </c>
      <c r="BB228" s="7"/>
      <c r="BC228" s="7">
        <v>1</v>
      </c>
      <c r="BD228" s="72"/>
      <c r="BE228" s="72"/>
      <c r="BF228" s="72"/>
      <c r="BG228" s="183"/>
      <c r="BH228" s="72"/>
      <c r="BI228" s="72"/>
      <c r="BJ228" s="72"/>
      <c r="BK228" s="72"/>
      <c r="BL228" s="72"/>
      <c r="BM228" s="72"/>
      <c r="BN228" s="72"/>
      <c r="BO228" s="72"/>
      <c r="BP228" s="72"/>
      <c r="BQ228" s="72"/>
      <c r="BR228" s="72">
        <v>1</v>
      </c>
      <c r="BS228" s="72"/>
      <c r="BT228" s="72"/>
      <c r="BU228" s="72"/>
      <c r="BV228" s="72"/>
      <c r="BW228" s="72"/>
      <c r="BX228" s="72"/>
      <c r="BY228" s="72"/>
      <c r="BZ228" s="72"/>
      <c r="CA228" s="72"/>
      <c r="CB228" s="72"/>
      <c r="CC228" s="72"/>
      <c r="CD228" s="72"/>
      <c r="CE228" s="72"/>
      <c r="CF228" s="72"/>
      <c r="CG228" s="72"/>
      <c r="CH228" s="72"/>
      <c r="CI228" s="72"/>
      <c r="CJ228" s="72"/>
      <c r="CK228" s="72"/>
      <c r="CL228" s="72"/>
      <c r="CM228" s="72"/>
      <c r="CN228" s="72"/>
      <c r="CO228" s="72"/>
      <c r="CP228" s="72"/>
      <c r="CQ228" s="72"/>
      <c r="CR228" s="72"/>
      <c r="CS228" s="72"/>
      <c r="CT228" s="72"/>
      <c r="CU228" s="72"/>
      <c r="CV228" s="72"/>
      <c r="CW228" s="72"/>
      <c r="CX228" s="72"/>
      <c r="CY228" s="72"/>
      <c r="CZ228" s="72"/>
      <c r="DA228" s="72"/>
      <c r="DB228" s="72"/>
      <c r="DC228" s="72"/>
      <c r="DD228" s="72"/>
      <c r="DE228" s="72"/>
      <c r="DF228" s="72"/>
      <c r="DG228" s="72"/>
      <c r="DH228" s="72"/>
      <c r="DI228" s="72"/>
      <c r="DJ228" s="72"/>
      <c r="DK228" s="72"/>
      <c r="DL228" s="72"/>
      <c r="DM228" s="72"/>
      <c r="DN228" s="72"/>
      <c r="DO228" s="72"/>
      <c r="DP228" s="72"/>
      <c r="DQ228" s="72"/>
      <c r="DR228" s="72"/>
      <c r="DS228" s="72"/>
      <c r="DT228" s="72"/>
      <c r="DU228" s="72"/>
      <c r="DV228" s="72"/>
      <c r="DW228" s="72"/>
      <c r="DX228" s="72"/>
      <c r="DY228" s="72"/>
      <c r="DZ228" s="72"/>
      <c r="EA228" s="72"/>
      <c r="EB228" s="72"/>
      <c r="EC228" s="72"/>
      <c r="ED228" s="72"/>
      <c r="EE228" s="72"/>
      <c r="EF228" s="72"/>
      <c r="EG228" s="72"/>
      <c r="EH228" s="72"/>
      <c r="EI228" s="72"/>
      <c r="EJ228" s="72"/>
      <c r="EK228" s="72"/>
      <c r="EL228" s="72"/>
      <c r="EM228" s="72"/>
      <c r="EN228" s="72"/>
      <c r="EO228" s="72"/>
      <c r="EP228" s="72"/>
      <c r="EQ228" s="72"/>
      <c r="ER228" s="312">
        <f t="shared" si="49"/>
        <v>2</v>
      </c>
      <c r="ES228" s="72">
        <f t="shared" si="50"/>
        <v>1</v>
      </c>
      <c r="ET228" s="72" t="s">
        <v>1113</v>
      </c>
      <c r="EU228" s="7" t="s">
        <v>2569</v>
      </c>
      <c r="EV228" s="7" t="s">
        <v>1110</v>
      </c>
      <c r="EW228" s="7" t="s">
        <v>1829</v>
      </c>
      <c r="EX228" s="183" t="s">
        <v>1913</v>
      </c>
      <c r="EY228" s="313">
        <v>46179</v>
      </c>
      <c r="EZ228" s="313"/>
      <c r="FA228" s="183"/>
      <c r="FB228" s="313"/>
      <c r="FC228" s="7" t="s">
        <v>3622</v>
      </c>
      <c r="FD228" s="7" t="s">
        <v>3226</v>
      </c>
      <c r="FE228" s="7">
        <f t="shared" si="53"/>
        <v>6344</v>
      </c>
      <c r="FF228" s="72">
        <f t="shared" si="54"/>
        <v>23972</v>
      </c>
      <c r="FG228" t="s">
        <v>3515</v>
      </c>
    </row>
    <row r="229" spans="1:163" ht="17.25">
      <c r="A229" s="72">
        <v>464238969</v>
      </c>
      <c r="B229" s="304" t="s">
        <v>293</v>
      </c>
      <c r="C229" s="72"/>
      <c r="D229" s="72"/>
      <c r="E229" s="72"/>
      <c r="F229" s="72"/>
      <c r="G229" s="306"/>
      <c r="H229" s="306" t="s">
        <v>2349</v>
      </c>
      <c r="I229" s="72">
        <v>3345</v>
      </c>
      <c r="J229" s="72">
        <v>13530</v>
      </c>
      <c r="K229" s="258">
        <f t="shared" si="58"/>
        <v>1294</v>
      </c>
      <c r="L229" s="258">
        <f t="shared" si="45"/>
        <v>18082</v>
      </c>
      <c r="M229" s="315">
        <v>5</v>
      </c>
      <c r="N229" s="72" t="s">
        <v>1280</v>
      </c>
      <c r="O229" s="72" t="s">
        <v>1232</v>
      </c>
      <c r="P229" s="72" t="s">
        <v>22</v>
      </c>
      <c r="Q229" s="255">
        <v>58261</v>
      </c>
      <c r="R229" s="66">
        <v>1144</v>
      </c>
      <c r="S229" s="66">
        <f t="shared" si="56"/>
        <v>0</v>
      </c>
      <c r="T229" s="66">
        <v>1350</v>
      </c>
      <c r="U229" s="4" t="s">
        <v>1280</v>
      </c>
      <c r="V229" s="5">
        <f t="shared" si="51"/>
        <v>0.538058736608792</v>
      </c>
      <c r="W229" s="5">
        <f t="shared" si="52"/>
        <v>2.8359443319816088E-2</v>
      </c>
      <c r="X229" s="5" t="str">
        <f t="shared" si="46"/>
        <v>STABLE</v>
      </c>
      <c r="Y229" s="72" t="str">
        <f t="shared" si="47"/>
        <v>PAID</v>
      </c>
      <c r="Z229" s="72" t="s">
        <v>1281</v>
      </c>
      <c r="AA229" s="72" t="s">
        <v>1281</v>
      </c>
      <c r="AB229" s="304"/>
      <c r="AC229" s="72"/>
      <c r="AD229" s="72"/>
      <c r="AE229" s="308"/>
      <c r="AF229" s="309" t="s">
        <v>1129</v>
      </c>
      <c r="AG229" s="7" t="s">
        <v>1129</v>
      </c>
      <c r="AH229" s="72" t="s">
        <v>283</v>
      </c>
      <c r="AI229" s="7" t="s">
        <v>1129</v>
      </c>
      <c r="AJ229" s="7" t="s">
        <v>1129</v>
      </c>
      <c r="AK229" s="7" t="s">
        <v>1129</v>
      </c>
      <c r="AL229" s="7">
        <v>16024</v>
      </c>
      <c r="AM229" s="255">
        <v>58261</v>
      </c>
      <c r="AN229" s="258">
        <v>147</v>
      </c>
      <c r="AO229" s="306">
        <v>132</v>
      </c>
      <c r="AP229" s="306" t="str">
        <f t="shared" si="48"/>
        <v>STABLE</v>
      </c>
      <c r="AQ229" s="306"/>
      <c r="AR229" s="306"/>
      <c r="AS229" s="306"/>
      <c r="AT229" s="306"/>
      <c r="AU229" s="72" t="s">
        <v>943</v>
      </c>
      <c r="AV229" s="310" t="s">
        <v>294</v>
      </c>
      <c r="AW229" s="304" t="s">
        <v>98</v>
      </c>
      <c r="AX229" s="311">
        <v>45572</v>
      </c>
      <c r="AY229" s="72">
        <v>36</v>
      </c>
      <c r="AZ229" s="72" t="s">
        <v>1742</v>
      </c>
      <c r="BA229" s="7" t="s">
        <v>3513</v>
      </c>
      <c r="BB229" s="7"/>
      <c r="BC229" s="7"/>
      <c r="BD229" s="72"/>
      <c r="BE229" s="72"/>
      <c r="BF229" s="72"/>
      <c r="BG229" s="183"/>
      <c r="BH229" s="72"/>
      <c r="BI229" s="72"/>
      <c r="BJ229" s="72"/>
      <c r="BK229" s="72"/>
      <c r="BL229" s="72">
        <v>1</v>
      </c>
      <c r="BM229" s="72"/>
      <c r="BN229" s="72"/>
      <c r="BO229" s="72"/>
      <c r="BP229" s="72"/>
      <c r="BQ229" s="72"/>
      <c r="BR229" s="72"/>
      <c r="BS229" s="72"/>
      <c r="BT229" s="72"/>
      <c r="BU229" s="72"/>
      <c r="BV229" s="72"/>
      <c r="BW229" s="72"/>
      <c r="BX229" s="72"/>
      <c r="BY229" s="72"/>
      <c r="BZ229" s="72"/>
      <c r="CA229" s="72"/>
      <c r="CB229" s="72"/>
      <c r="CC229" s="72"/>
      <c r="CD229" s="72"/>
      <c r="CE229" s="72"/>
      <c r="CF229" s="72"/>
      <c r="CG229" s="72"/>
      <c r="CH229" s="72"/>
      <c r="CI229" s="72"/>
      <c r="CJ229" s="72"/>
      <c r="CK229" s="72"/>
      <c r="CL229" s="72"/>
      <c r="CM229" s="72"/>
      <c r="CN229" s="72"/>
      <c r="CO229" s="72"/>
      <c r="CP229" s="72"/>
      <c r="CQ229" s="72"/>
      <c r="CR229" s="72"/>
      <c r="CS229" s="72"/>
      <c r="CT229" s="72"/>
      <c r="CU229" s="72"/>
      <c r="CV229" s="72"/>
      <c r="CW229" s="72"/>
      <c r="CX229" s="72"/>
      <c r="CY229" s="72"/>
      <c r="CZ229" s="72"/>
      <c r="DA229" s="72"/>
      <c r="DB229" s="72"/>
      <c r="DC229" s="72"/>
      <c r="DD229" s="72"/>
      <c r="DE229" s="72"/>
      <c r="DF229" s="72"/>
      <c r="DG229" s="72"/>
      <c r="DH229" s="72"/>
      <c r="DI229" s="72"/>
      <c r="DJ229" s="72"/>
      <c r="DK229" s="72"/>
      <c r="DL229" s="72"/>
      <c r="DM229" s="72"/>
      <c r="DN229" s="72"/>
      <c r="DO229" s="72"/>
      <c r="DP229" s="72"/>
      <c r="DQ229" s="72"/>
      <c r="DR229" s="72"/>
      <c r="DS229" s="72"/>
      <c r="DT229" s="72"/>
      <c r="DU229" s="72"/>
      <c r="DV229" s="72"/>
      <c r="DW229" s="72"/>
      <c r="DX229" s="72"/>
      <c r="DY229" s="72"/>
      <c r="DZ229" s="72"/>
      <c r="EA229" s="72"/>
      <c r="EB229" s="72"/>
      <c r="EC229" s="72"/>
      <c r="ED229" s="72"/>
      <c r="EE229" s="72"/>
      <c r="EF229" s="72"/>
      <c r="EG229" s="72"/>
      <c r="EH229" s="72"/>
      <c r="EI229" s="72"/>
      <c r="EJ229" s="72"/>
      <c r="EK229" s="72"/>
      <c r="EL229" s="72"/>
      <c r="EM229" s="72"/>
      <c r="EN229" s="72"/>
      <c r="EO229" s="72"/>
      <c r="EP229" s="72"/>
      <c r="EQ229" s="72"/>
      <c r="ER229" s="312">
        <f t="shared" si="49"/>
        <v>1</v>
      </c>
      <c r="ES229" s="72">
        <f t="shared" si="50"/>
        <v>1</v>
      </c>
      <c r="ET229" s="72" t="s">
        <v>1114</v>
      </c>
      <c r="EU229" s="7" t="s">
        <v>2570</v>
      </c>
      <c r="EV229" s="7" t="s">
        <v>1110</v>
      </c>
      <c r="EW229" s="7" t="s">
        <v>1801</v>
      </c>
      <c r="EX229" s="183" t="s">
        <v>1839</v>
      </c>
      <c r="EY229" s="313">
        <v>46177</v>
      </c>
      <c r="EZ229" s="313"/>
      <c r="FA229" s="183"/>
      <c r="FB229" s="313"/>
      <c r="FC229" s="7"/>
      <c r="FD229" s="7" t="s">
        <v>3227</v>
      </c>
      <c r="FE229" s="7">
        <f t="shared" si="53"/>
        <v>1294</v>
      </c>
      <c r="FF229" s="72">
        <f t="shared" si="54"/>
        <v>18082</v>
      </c>
      <c r="FG229" t="s">
        <v>3515</v>
      </c>
    </row>
    <row r="230" spans="1:163" ht="17.25">
      <c r="A230" s="314">
        <v>464137329</v>
      </c>
      <c r="B230" s="304" t="s">
        <v>655</v>
      </c>
      <c r="C230" s="72" t="s">
        <v>1775</v>
      </c>
      <c r="D230" s="72" t="s">
        <v>1789</v>
      </c>
      <c r="E230" s="72">
        <f>3162+3159</f>
        <v>6321</v>
      </c>
      <c r="F230" s="72"/>
      <c r="G230" s="306"/>
      <c r="H230" s="306"/>
      <c r="I230" s="72">
        <v>3159</v>
      </c>
      <c r="J230" s="72">
        <v>14952</v>
      </c>
      <c r="K230" s="258">
        <f t="shared" si="58"/>
        <v>3507</v>
      </c>
      <c r="L230" s="258">
        <f t="shared" si="45"/>
        <v>12991</v>
      </c>
      <c r="M230" s="315">
        <v>5</v>
      </c>
      <c r="N230" s="72" t="s">
        <v>1280</v>
      </c>
      <c r="O230" s="72" t="s">
        <v>1281</v>
      </c>
      <c r="P230" s="72" t="s">
        <v>14</v>
      </c>
      <c r="Q230" s="255">
        <v>58162</v>
      </c>
      <c r="R230" s="66">
        <v>1191</v>
      </c>
      <c r="S230" s="66">
        <f t="shared" si="56"/>
        <v>0</v>
      </c>
      <c r="T230" s="66">
        <v>5400</v>
      </c>
      <c r="U230" s="4" t="s">
        <v>1331</v>
      </c>
      <c r="V230" s="5">
        <f t="shared" si="51"/>
        <v>0.60397316773240994</v>
      </c>
      <c r="W230" s="5">
        <f t="shared" si="52"/>
        <v>2.8311253537823645E-2</v>
      </c>
      <c r="X230" s="5" t="str">
        <f t="shared" si="46"/>
        <v>STABLE</v>
      </c>
      <c r="Y230" s="72" t="str">
        <f t="shared" si="47"/>
        <v>PAID</v>
      </c>
      <c r="Z230" s="72" t="s">
        <v>1281</v>
      </c>
      <c r="AA230" s="72" t="s">
        <v>1281</v>
      </c>
      <c r="AB230" s="304"/>
      <c r="AC230" s="72"/>
      <c r="AD230" s="72" t="s">
        <v>3019</v>
      </c>
      <c r="AE230" s="308"/>
      <c r="AF230" s="309" t="s">
        <v>1797</v>
      </c>
      <c r="AG230" s="7" t="s">
        <v>1129</v>
      </c>
      <c r="AH230" s="72" t="s">
        <v>656</v>
      </c>
      <c r="AI230" s="7" t="s">
        <v>1129</v>
      </c>
      <c r="AJ230" s="7" t="s">
        <v>1129</v>
      </c>
      <c r="AK230" s="7" t="s">
        <v>1129</v>
      </c>
      <c r="AL230" s="7">
        <v>21543</v>
      </c>
      <c r="AM230" s="255">
        <v>58162</v>
      </c>
      <c r="AN230" s="258">
        <v>147</v>
      </c>
      <c r="AO230" s="306">
        <v>132</v>
      </c>
      <c r="AP230" s="306" t="str">
        <f t="shared" si="48"/>
        <v>STABLE</v>
      </c>
      <c r="AQ230" s="306"/>
      <c r="AR230" s="306"/>
      <c r="AS230" s="306"/>
      <c r="AT230" s="306"/>
      <c r="AU230" s="72" t="s">
        <v>943</v>
      </c>
      <c r="AV230" s="310" t="s">
        <v>657</v>
      </c>
      <c r="AW230" s="304" t="s">
        <v>658</v>
      </c>
      <c r="AX230" s="311">
        <v>45563</v>
      </c>
      <c r="AY230" s="72">
        <v>36</v>
      </c>
      <c r="AZ230" s="72" t="s">
        <v>1742</v>
      </c>
      <c r="BA230" s="7" t="s">
        <v>3513</v>
      </c>
      <c r="BB230" s="7"/>
      <c r="BC230" s="7"/>
      <c r="BD230" s="72"/>
      <c r="BE230" s="72"/>
      <c r="BF230" s="72"/>
      <c r="BG230" s="183"/>
      <c r="BH230" s="72"/>
      <c r="BI230" s="72"/>
      <c r="BJ230" s="72"/>
      <c r="BK230" s="72"/>
      <c r="BL230" s="72">
        <v>1</v>
      </c>
      <c r="BM230" s="72"/>
      <c r="BN230" s="72"/>
      <c r="BO230" s="72"/>
      <c r="BP230" s="72"/>
      <c r="BQ230" s="72"/>
      <c r="BR230" s="72"/>
      <c r="BS230" s="72"/>
      <c r="BT230" s="72"/>
      <c r="BU230" s="72"/>
      <c r="BV230" s="72"/>
      <c r="BW230" s="72"/>
      <c r="BX230" s="72"/>
      <c r="BY230" s="72"/>
      <c r="BZ230" s="72"/>
      <c r="CA230" s="72"/>
      <c r="CB230" s="72"/>
      <c r="CC230" s="72"/>
      <c r="CD230" s="72"/>
      <c r="CE230" s="72"/>
      <c r="CF230" s="72"/>
      <c r="CG230" s="72"/>
      <c r="CH230" s="72"/>
      <c r="CI230" s="72"/>
      <c r="CJ230" s="72"/>
      <c r="CK230" s="72"/>
      <c r="CL230" s="72"/>
      <c r="CM230" s="72"/>
      <c r="CN230" s="72"/>
      <c r="CO230" s="72"/>
      <c r="CP230" s="72"/>
      <c r="CQ230" s="72"/>
      <c r="CR230" s="72"/>
      <c r="CS230" s="72"/>
      <c r="CT230" s="72"/>
      <c r="CU230" s="72"/>
      <c r="CV230" s="72"/>
      <c r="CW230" s="72"/>
      <c r="CX230" s="72"/>
      <c r="CY230" s="72"/>
      <c r="CZ230" s="72"/>
      <c r="DA230" s="72"/>
      <c r="DB230" s="72"/>
      <c r="DC230" s="72"/>
      <c r="DD230" s="72"/>
      <c r="DE230" s="72"/>
      <c r="DF230" s="72"/>
      <c r="DG230" s="72"/>
      <c r="DH230" s="72"/>
      <c r="DI230" s="72"/>
      <c r="DJ230" s="72"/>
      <c r="DK230" s="72"/>
      <c r="DL230" s="72"/>
      <c r="DM230" s="72"/>
      <c r="DN230" s="72"/>
      <c r="DO230" s="72"/>
      <c r="DP230" s="72"/>
      <c r="DQ230" s="72"/>
      <c r="DR230" s="72"/>
      <c r="DS230" s="72"/>
      <c r="DT230" s="72"/>
      <c r="DU230" s="72"/>
      <c r="DV230" s="72"/>
      <c r="DW230" s="72"/>
      <c r="DX230" s="72"/>
      <c r="DY230" s="72"/>
      <c r="DZ230" s="72"/>
      <c r="EA230" s="72"/>
      <c r="EB230" s="72"/>
      <c r="EC230" s="72"/>
      <c r="ED230" s="72"/>
      <c r="EE230" s="72"/>
      <c r="EF230" s="72"/>
      <c r="EG230" s="72"/>
      <c r="EH230" s="72"/>
      <c r="EI230" s="72"/>
      <c r="EJ230" s="72"/>
      <c r="EK230" s="72"/>
      <c r="EL230" s="72"/>
      <c r="EM230" s="72"/>
      <c r="EN230" s="72"/>
      <c r="EO230" s="72"/>
      <c r="EP230" s="72"/>
      <c r="EQ230" s="72"/>
      <c r="ER230" s="312">
        <f t="shared" si="49"/>
        <v>1</v>
      </c>
      <c r="ES230" s="72">
        <f t="shared" si="50"/>
        <v>1</v>
      </c>
      <c r="ET230" s="72" t="s">
        <v>1112</v>
      </c>
      <c r="EU230" s="7" t="s">
        <v>2571</v>
      </c>
      <c r="EV230" s="7" t="s">
        <v>1110</v>
      </c>
      <c r="EW230" s="7" t="e">
        <v>#N/A</v>
      </c>
      <c r="EX230" s="183" t="e">
        <v>#N/A</v>
      </c>
      <c r="EY230" s="313" t="e">
        <v>#N/A</v>
      </c>
      <c r="EZ230" s="313"/>
      <c r="FA230" s="183"/>
      <c r="FB230" s="313"/>
      <c r="FC230" s="7"/>
      <c r="FD230" s="7" t="s">
        <v>3228</v>
      </c>
      <c r="FE230" s="7">
        <f t="shared" si="53"/>
        <v>3507</v>
      </c>
      <c r="FF230" s="72">
        <f t="shared" si="54"/>
        <v>19312</v>
      </c>
      <c r="FG230" t="s">
        <v>3515</v>
      </c>
    </row>
    <row r="231" spans="1:163" ht="17.25">
      <c r="A231" s="72">
        <v>456991270</v>
      </c>
      <c r="B231" s="304" t="s">
        <v>1353</v>
      </c>
      <c r="C231" s="72" t="s">
        <v>1775</v>
      </c>
      <c r="D231" s="72" t="s">
        <v>3517</v>
      </c>
      <c r="E231" s="72">
        <v>5739</v>
      </c>
      <c r="F231" s="72"/>
      <c r="G231" s="306"/>
      <c r="H231" s="306" t="s">
        <v>3548</v>
      </c>
      <c r="I231" s="72">
        <v>5378</v>
      </c>
      <c r="J231" s="72">
        <v>8538</v>
      </c>
      <c r="K231" s="258">
        <f t="shared" si="58"/>
        <v>3397</v>
      </c>
      <c r="L231" s="258">
        <f t="shared" si="45"/>
        <v>8535</v>
      </c>
      <c r="M231" s="315">
        <v>2</v>
      </c>
      <c r="N231" s="72" t="s">
        <v>1280</v>
      </c>
      <c r="O231" s="72" t="s">
        <v>1281</v>
      </c>
      <c r="P231" s="72" t="s">
        <v>113</v>
      </c>
      <c r="Q231" s="255">
        <v>58109</v>
      </c>
      <c r="R231" s="66">
        <v>237</v>
      </c>
      <c r="S231" s="66">
        <f t="shared" si="56"/>
        <v>0</v>
      </c>
      <c r="T231" s="66">
        <v>6300</v>
      </c>
      <c r="U231" s="4" t="s">
        <v>1280</v>
      </c>
      <c r="V231" s="5">
        <f t="shared" si="51"/>
        <v>0.26809678686630706</v>
      </c>
      <c r="W231" s="5">
        <f t="shared" si="52"/>
        <v>1.2865994039698568E-2</v>
      </c>
      <c r="X231" s="5" t="str">
        <f t="shared" si="46"/>
        <v>STABLE</v>
      </c>
      <c r="Y231" s="72" t="str">
        <f t="shared" si="47"/>
        <v>PAID</v>
      </c>
      <c r="Z231" s="72" t="s">
        <v>1281</v>
      </c>
      <c r="AA231" s="72" t="s">
        <v>1329</v>
      </c>
      <c r="AB231" s="304"/>
      <c r="AC231" s="72">
        <v>15</v>
      </c>
      <c r="AD231" s="72" t="s">
        <v>3019</v>
      </c>
      <c r="AE231" s="308"/>
      <c r="AF231" s="309" t="s">
        <v>1129</v>
      </c>
      <c r="AG231" s="7" t="s">
        <v>1129</v>
      </c>
      <c r="AH231" s="72" t="s">
        <v>112</v>
      </c>
      <c r="AI231" s="7" t="s">
        <v>1129</v>
      </c>
      <c r="AJ231" s="7" t="s">
        <v>1129</v>
      </c>
      <c r="AK231" s="7" t="s">
        <v>1129</v>
      </c>
      <c r="AL231" s="7">
        <v>15075</v>
      </c>
      <c r="AM231" s="255">
        <v>58109</v>
      </c>
      <c r="AN231" s="258">
        <v>57</v>
      </c>
      <c r="AO231" s="306">
        <v>43</v>
      </c>
      <c r="AP231" s="306" t="str">
        <f t="shared" si="48"/>
        <v>STABLE</v>
      </c>
      <c r="AQ231" s="306"/>
      <c r="AR231" s="306"/>
      <c r="AS231" s="306"/>
      <c r="AT231" s="306"/>
      <c r="AU231" s="72" t="s">
        <v>943</v>
      </c>
      <c r="AV231" s="310" t="s">
        <v>1354</v>
      </c>
      <c r="AW231" s="304" t="s">
        <v>492</v>
      </c>
      <c r="AX231" s="311">
        <v>44981</v>
      </c>
      <c r="AY231" s="72">
        <v>48</v>
      </c>
      <c r="AZ231" s="72" t="s">
        <v>1742</v>
      </c>
      <c r="BA231" s="7" t="s">
        <v>3513</v>
      </c>
      <c r="BB231" s="7"/>
      <c r="BC231" s="7"/>
      <c r="BD231" s="72"/>
      <c r="BE231" s="72"/>
      <c r="BF231" s="72"/>
      <c r="BG231" s="183"/>
      <c r="BH231" s="72"/>
      <c r="BI231" s="72"/>
      <c r="BJ231" s="72"/>
      <c r="BK231" s="72"/>
      <c r="BL231" s="72"/>
      <c r="BM231" s="72"/>
      <c r="BN231" s="72"/>
      <c r="BO231" s="72"/>
      <c r="BP231" s="72"/>
      <c r="BQ231" s="72"/>
      <c r="BR231" s="72"/>
      <c r="BS231" s="72"/>
      <c r="BT231" s="72"/>
      <c r="BU231" s="72"/>
      <c r="BV231" s="72"/>
      <c r="BW231" s="72"/>
      <c r="BX231" s="72">
        <v>1</v>
      </c>
      <c r="BY231" s="72"/>
      <c r="BZ231" s="72"/>
      <c r="CA231" s="72"/>
      <c r="CB231" s="72"/>
      <c r="CC231" s="72"/>
      <c r="CD231" s="72"/>
      <c r="CE231" s="72"/>
      <c r="CF231" s="72"/>
      <c r="CG231" s="72"/>
      <c r="CH231" s="72"/>
      <c r="CI231" s="72"/>
      <c r="CJ231" s="72"/>
      <c r="CK231" s="72"/>
      <c r="CL231" s="72"/>
      <c r="CM231" s="72"/>
      <c r="CN231" s="72"/>
      <c r="CO231" s="72"/>
      <c r="CP231" s="72"/>
      <c r="CQ231" s="72"/>
      <c r="CR231" s="72"/>
      <c r="CS231" s="72"/>
      <c r="CT231" s="72"/>
      <c r="CU231" s="72"/>
      <c r="CV231" s="72"/>
      <c r="CW231" s="72"/>
      <c r="CX231" s="72"/>
      <c r="CY231" s="72"/>
      <c r="CZ231" s="72"/>
      <c r="DA231" s="72"/>
      <c r="DB231" s="72"/>
      <c r="DC231" s="72"/>
      <c r="DD231" s="72"/>
      <c r="DE231" s="72"/>
      <c r="DF231" s="72"/>
      <c r="DG231" s="72"/>
      <c r="DH231" s="72"/>
      <c r="DI231" s="72"/>
      <c r="DJ231" s="72"/>
      <c r="DK231" s="72"/>
      <c r="DL231" s="72"/>
      <c r="DM231" s="72"/>
      <c r="DN231" s="72"/>
      <c r="DO231" s="72"/>
      <c r="DP231" s="72"/>
      <c r="DQ231" s="72"/>
      <c r="DR231" s="72"/>
      <c r="DS231" s="72"/>
      <c r="DT231" s="72"/>
      <c r="DU231" s="72"/>
      <c r="DV231" s="72"/>
      <c r="DW231" s="72"/>
      <c r="DX231" s="72"/>
      <c r="DY231" s="72"/>
      <c r="DZ231" s="72"/>
      <c r="EA231" s="72"/>
      <c r="EB231" s="72"/>
      <c r="EC231" s="72"/>
      <c r="ED231" s="72"/>
      <c r="EE231" s="72"/>
      <c r="EF231" s="72"/>
      <c r="EG231" s="72"/>
      <c r="EH231" s="72"/>
      <c r="EI231" s="72"/>
      <c r="EJ231" s="72"/>
      <c r="EK231" s="72"/>
      <c r="EL231" s="72"/>
      <c r="EM231" s="72"/>
      <c r="EN231" s="72"/>
      <c r="EO231" s="72"/>
      <c r="EP231" s="72"/>
      <c r="EQ231" s="72"/>
      <c r="ER231" s="312">
        <f t="shared" si="49"/>
        <v>1</v>
      </c>
      <c r="ES231" s="72">
        <f t="shared" si="50"/>
        <v>1</v>
      </c>
      <c r="ET231" s="72" t="s">
        <v>1121</v>
      </c>
      <c r="EU231" s="7" t="s">
        <v>2572</v>
      </c>
      <c r="EV231" s="7" t="s">
        <v>1110</v>
      </c>
      <c r="EW231" s="7" t="s">
        <v>1806</v>
      </c>
      <c r="EX231" s="183" t="s">
        <v>1914</v>
      </c>
      <c r="EY231" s="313">
        <v>46189</v>
      </c>
      <c r="EZ231" s="313"/>
      <c r="FA231" s="183"/>
      <c r="FB231" s="313"/>
      <c r="FC231" s="7"/>
      <c r="FD231" s="7" t="s">
        <v>3229</v>
      </c>
      <c r="FE231" s="7">
        <f t="shared" si="53"/>
        <v>3397</v>
      </c>
      <c r="FF231" s="72">
        <f t="shared" si="54"/>
        <v>14274</v>
      </c>
      <c r="FG231" t="s">
        <v>3515</v>
      </c>
    </row>
    <row r="232" spans="1:163" ht="17.25">
      <c r="A232" s="72">
        <v>464989124</v>
      </c>
      <c r="B232" s="304" t="s">
        <v>216</v>
      </c>
      <c r="C232" s="72"/>
      <c r="D232" s="72"/>
      <c r="E232" s="72"/>
      <c r="F232" s="72"/>
      <c r="G232" s="306"/>
      <c r="H232" s="306"/>
      <c r="I232" s="72">
        <v>3106</v>
      </c>
      <c r="J232" s="72">
        <v>11947</v>
      </c>
      <c r="K232" s="258">
        <f t="shared" si="58"/>
        <v>3190</v>
      </c>
      <c r="L232" s="258">
        <f t="shared" si="45"/>
        <v>15855</v>
      </c>
      <c r="M232" s="315">
        <v>4</v>
      </c>
      <c r="N232" s="72" t="s">
        <v>1231</v>
      </c>
      <c r="O232" s="72" t="s">
        <v>1232</v>
      </c>
      <c r="P232" s="72" t="s">
        <v>203</v>
      </c>
      <c r="Q232" s="255">
        <v>57998</v>
      </c>
      <c r="R232" s="66">
        <v>561</v>
      </c>
      <c r="S232" s="66">
        <f t="shared" si="56"/>
        <v>0</v>
      </c>
      <c r="T232" s="66">
        <v>2700</v>
      </c>
      <c r="U232" s="4" t="s">
        <v>1479</v>
      </c>
      <c r="V232" s="5">
        <f t="shared" si="51"/>
        <v>0.68797077209589219</v>
      </c>
      <c r="W232" s="5">
        <f t="shared" si="52"/>
        <v>1.9041840447099702E-2</v>
      </c>
      <c r="X232" s="5" t="str">
        <f t="shared" si="46"/>
        <v>FLOW</v>
      </c>
      <c r="Y232" s="72" t="str">
        <f t="shared" si="47"/>
        <v>MPTP</v>
      </c>
      <c r="Z232" s="72" t="s">
        <v>1315</v>
      </c>
      <c r="AA232" s="72" t="s">
        <v>1327</v>
      </c>
      <c r="AB232" s="304" t="s">
        <v>3024</v>
      </c>
      <c r="AC232" s="72">
        <v>25</v>
      </c>
      <c r="AD232" s="72" t="s">
        <v>3021</v>
      </c>
      <c r="AE232" s="308"/>
      <c r="AF232" s="309" t="s">
        <v>1797</v>
      </c>
      <c r="AG232" s="7" t="s">
        <v>1129</v>
      </c>
      <c r="AH232" s="72" t="s">
        <v>202</v>
      </c>
      <c r="AI232" s="7" t="s">
        <v>1129</v>
      </c>
      <c r="AJ232" s="7" t="s">
        <v>1129</v>
      </c>
      <c r="AK232" s="7" t="s">
        <v>1129</v>
      </c>
      <c r="AL232" s="7">
        <v>15208</v>
      </c>
      <c r="AM232" s="255">
        <v>57998</v>
      </c>
      <c r="AN232" s="258">
        <v>116</v>
      </c>
      <c r="AO232" s="306">
        <v>132</v>
      </c>
      <c r="AP232" s="306" t="str">
        <f t="shared" si="48"/>
        <v>FLOW</v>
      </c>
      <c r="AQ232" s="306"/>
      <c r="AR232" s="306"/>
      <c r="AS232" s="306"/>
      <c r="AT232" s="306"/>
      <c r="AU232" s="72" t="s">
        <v>943</v>
      </c>
      <c r="AV232" s="310" t="s">
        <v>217</v>
      </c>
      <c r="AW232" s="304" t="s">
        <v>24</v>
      </c>
      <c r="AX232" s="311">
        <v>45645</v>
      </c>
      <c r="AY232" s="72">
        <v>36</v>
      </c>
      <c r="AZ232" s="72" t="s">
        <v>1742</v>
      </c>
      <c r="BA232" s="7" t="s">
        <v>3512</v>
      </c>
      <c r="BB232" s="7"/>
      <c r="BC232" s="7"/>
      <c r="BD232" s="72"/>
      <c r="BE232" s="72"/>
      <c r="BF232" s="72"/>
      <c r="BG232" s="183"/>
      <c r="BH232" s="72"/>
      <c r="BI232" s="72"/>
      <c r="BJ232" s="72"/>
      <c r="BK232" s="72"/>
      <c r="BL232" s="72">
        <v>1</v>
      </c>
      <c r="BM232" s="72"/>
      <c r="BN232" s="72"/>
      <c r="BO232" s="72"/>
      <c r="BP232" s="72"/>
      <c r="BQ232" s="72"/>
      <c r="BR232" s="72"/>
      <c r="BS232" s="72"/>
      <c r="BT232" s="72"/>
      <c r="BU232" s="72"/>
      <c r="BV232" s="72"/>
      <c r="BW232" s="72"/>
      <c r="BX232" s="72"/>
      <c r="BY232" s="72"/>
      <c r="BZ232" s="72"/>
      <c r="CA232" s="72"/>
      <c r="CB232" s="72"/>
      <c r="CC232" s="72"/>
      <c r="CD232" s="72"/>
      <c r="CE232" s="72"/>
      <c r="CF232" s="72"/>
      <c r="CG232" s="72"/>
      <c r="CH232" s="72"/>
      <c r="CI232" s="72"/>
      <c r="CJ232" s="72"/>
      <c r="CK232" s="72"/>
      <c r="CL232" s="72"/>
      <c r="CM232" s="72"/>
      <c r="CN232" s="72"/>
      <c r="CO232" s="72"/>
      <c r="CP232" s="72"/>
      <c r="CQ232" s="72"/>
      <c r="CR232" s="72"/>
      <c r="CS232" s="72"/>
      <c r="CT232" s="72"/>
      <c r="CU232" s="72"/>
      <c r="CV232" s="72"/>
      <c r="CW232" s="72"/>
      <c r="CX232" s="72"/>
      <c r="CY232" s="72"/>
      <c r="CZ232" s="72"/>
      <c r="DA232" s="72"/>
      <c r="DB232" s="72"/>
      <c r="DC232" s="72"/>
      <c r="DD232" s="72"/>
      <c r="DE232" s="72"/>
      <c r="DF232" s="72"/>
      <c r="DG232" s="72"/>
      <c r="DH232" s="72"/>
      <c r="DI232" s="72"/>
      <c r="DJ232" s="72"/>
      <c r="DK232" s="72"/>
      <c r="DL232" s="72"/>
      <c r="DM232" s="72"/>
      <c r="DN232" s="72"/>
      <c r="DO232" s="72"/>
      <c r="DP232" s="72"/>
      <c r="DQ232" s="72"/>
      <c r="DR232" s="72"/>
      <c r="DS232" s="72"/>
      <c r="DT232" s="72"/>
      <c r="DU232" s="72"/>
      <c r="DV232" s="72"/>
      <c r="DW232" s="72"/>
      <c r="DX232" s="72"/>
      <c r="DY232" s="72"/>
      <c r="DZ232" s="72"/>
      <c r="EA232" s="72"/>
      <c r="EB232" s="72"/>
      <c r="EC232" s="72"/>
      <c r="ED232" s="72"/>
      <c r="EE232" s="72"/>
      <c r="EF232" s="72"/>
      <c r="EG232" s="72"/>
      <c r="EH232" s="72"/>
      <c r="EI232" s="72"/>
      <c r="EJ232" s="72"/>
      <c r="EK232" s="72"/>
      <c r="EL232" s="72"/>
      <c r="EM232" s="72"/>
      <c r="EN232" s="72"/>
      <c r="EO232" s="72"/>
      <c r="EP232" s="72"/>
      <c r="EQ232" s="72"/>
      <c r="ER232" s="312">
        <f t="shared" si="49"/>
        <v>1</v>
      </c>
      <c r="ES232" s="72">
        <f t="shared" si="50"/>
        <v>1</v>
      </c>
      <c r="ET232" s="72" t="s">
        <v>1123</v>
      </c>
      <c r="EU232" s="7" t="s">
        <v>2573</v>
      </c>
      <c r="EV232" s="7" t="s">
        <v>1110</v>
      </c>
      <c r="EW232" s="7" t="s">
        <v>1808</v>
      </c>
      <c r="EX232" s="183" t="s">
        <v>1889</v>
      </c>
      <c r="EY232" s="313">
        <v>46177</v>
      </c>
      <c r="EZ232" s="313"/>
      <c r="FA232" s="183"/>
      <c r="FB232" s="313"/>
      <c r="FC232" s="7"/>
      <c r="FD232" s="7" t="s">
        <v>3230</v>
      </c>
      <c r="FE232" s="7">
        <f t="shared" si="53"/>
        <v>3190</v>
      </c>
      <c r="FF232" s="72">
        <f t="shared" si="54"/>
        <v>15855</v>
      </c>
      <c r="FG232" t="s">
        <v>3515</v>
      </c>
    </row>
    <row r="233" spans="1:163" ht="17.25">
      <c r="A233" s="72">
        <v>466451006</v>
      </c>
      <c r="B233" s="304" t="s">
        <v>432</v>
      </c>
      <c r="C233" s="72" t="s">
        <v>1775</v>
      </c>
      <c r="D233" s="72" t="s">
        <v>1787</v>
      </c>
      <c r="E233" s="72">
        <v>2853</v>
      </c>
      <c r="F233" s="72"/>
      <c r="G233" s="306"/>
      <c r="H233" s="306"/>
      <c r="I233" s="72">
        <v>2734</v>
      </c>
      <c r="J233" s="72">
        <v>2125</v>
      </c>
      <c r="K233" s="258">
        <f t="shared" si="58"/>
        <v>2181</v>
      </c>
      <c r="L233" s="258">
        <f t="shared" si="45"/>
        <v>2060</v>
      </c>
      <c r="M233" s="307">
        <v>1</v>
      </c>
      <c r="N233" s="72" t="s">
        <v>1280</v>
      </c>
      <c r="O233" s="72" t="s">
        <v>1281</v>
      </c>
      <c r="P233" s="72" t="s">
        <v>34</v>
      </c>
      <c r="Q233" s="255">
        <v>57755</v>
      </c>
      <c r="R233" s="66">
        <v>56</v>
      </c>
      <c r="S233" s="66">
        <f t="shared" si="56"/>
        <v>0</v>
      </c>
      <c r="T233" s="66">
        <v>4050</v>
      </c>
      <c r="U233" s="4" t="s">
        <v>1478</v>
      </c>
      <c r="V233" s="5">
        <f t="shared" si="51"/>
        <v>2.4907321304298197E-2</v>
      </c>
      <c r="W233" s="5">
        <f t="shared" si="52"/>
        <v>3.1605356191097417E-3</v>
      </c>
      <c r="X233" s="5" t="str">
        <f t="shared" si="46"/>
        <v>STABLE</v>
      </c>
      <c r="Y233" s="72" t="str">
        <f t="shared" si="47"/>
        <v>PAID</v>
      </c>
      <c r="Z233" s="72" t="s">
        <v>1329</v>
      </c>
      <c r="AA233" s="72" t="s">
        <v>1281</v>
      </c>
      <c r="AB233" s="304"/>
      <c r="AC233" s="72"/>
      <c r="AD233" s="72" t="s">
        <v>3019</v>
      </c>
      <c r="AE233" s="308"/>
      <c r="AF233" s="309" t="s">
        <v>1129</v>
      </c>
      <c r="AG233" s="7" t="s">
        <v>1129</v>
      </c>
      <c r="AH233" s="72" t="s">
        <v>385</v>
      </c>
      <c r="AI233" s="7" t="s">
        <v>1129</v>
      </c>
      <c r="AJ233" s="7" t="s">
        <v>1129</v>
      </c>
      <c r="AK233" s="7" t="s">
        <v>1129</v>
      </c>
      <c r="AL233" s="7">
        <v>6231</v>
      </c>
      <c r="AM233" s="255">
        <v>57755</v>
      </c>
      <c r="AN233" s="258">
        <v>27</v>
      </c>
      <c r="AO233" s="306">
        <v>12</v>
      </c>
      <c r="AP233" s="306" t="str">
        <f t="shared" si="48"/>
        <v>STABLE</v>
      </c>
      <c r="AQ233" s="306"/>
      <c r="AR233" s="306"/>
      <c r="AS233" s="306"/>
      <c r="AT233" s="306"/>
      <c r="AU233" s="72" t="s">
        <v>1793</v>
      </c>
      <c r="AV233" s="310" t="s">
        <v>433</v>
      </c>
      <c r="AW233" s="304" t="s">
        <v>434</v>
      </c>
      <c r="AX233" s="311">
        <v>45841</v>
      </c>
      <c r="AY233" s="72">
        <v>36</v>
      </c>
      <c r="AZ233" s="72" t="s">
        <v>1742</v>
      </c>
      <c r="BA233" s="7" t="s">
        <v>3512</v>
      </c>
      <c r="BB233" s="7"/>
      <c r="BC233" s="7"/>
      <c r="BD233" s="72"/>
      <c r="BE233" s="72"/>
      <c r="BF233" s="72"/>
      <c r="BG233" s="183"/>
      <c r="BH233" s="72"/>
      <c r="BI233" s="72">
        <v>1</v>
      </c>
      <c r="BJ233" s="72"/>
      <c r="BK233" s="72"/>
      <c r="BL233" s="72"/>
      <c r="BM233" s="72"/>
      <c r="BN233" s="72"/>
      <c r="BO233" s="72"/>
      <c r="BP233" s="72"/>
      <c r="BQ233" s="72"/>
      <c r="BR233" s="72"/>
      <c r="BS233" s="72"/>
      <c r="BT233" s="72"/>
      <c r="BU233" s="72"/>
      <c r="BV233" s="72"/>
      <c r="BW233" s="72"/>
      <c r="BX233" s="72"/>
      <c r="BY233" s="72"/>
      <c r="BZ233" s="72"/>
      <c r="CA233" s="72"/>
      <c r="CB233" s="72"/>
      <c r="CC233" s="72"/>
      <c r="CD233" s="72"/>
      <c r="CE233" s="72"/>
      <c r="CF233" s="72"/>
      <c r="CG233" s="72"/>
      <c r="CH233" s="72"/>
      <c r="CI233" s="72"/>
      <c r="CJ233" s="72"/>
      <c r="CK233" s="72"/>
      <c r="CL233" s="72"/>
      <c r="CM233" s="72"/>
      <c r="CN233" s="72"/>
      <c r="CO233" s="72"/>
      <c r="CP233" s="72"/>
      <c r="CQ233" s="72"/>
      <c r="CR233" s="72"/>
      <c r="CS233" s="72"/>
      <c r="CT233" s="72"/>
      <c r="CU233" s="72"/>
      <c r="CV233" s="72"/>
      <c r="CW233" s="72"/>
      <c r="CX233" s="72"/>
      <c r="CY233" s="72"/>
      <c r="CZ233" s="72"/>
      <c r="DA233" s="72"/>
      <c r="DB233" s="72"/>
      <c r="DC233" s="72"/>
      <c r="DD233" s="72"/>
      <c r="DE233" s="72"/>
      <c r="DF233" s="72"/>
      <c r="DG233" s="72"/>
      <c r="DH233" s="72"/>
      <c r="DI233" s="72"/>
      <c r="DJ233" s="72"/>
      <c r="DK233" s="72"/>
      <c r="DL233" s="72"/>
      <c r="DM233" s="72"/>
      <c r="DN233" s="72"/>
      <c r="DO233" s="72"/>
      <c r="DP233" s="72"/>
      <c r="DQ233" s="72"/>
      <c r="DR233" s="72"/>
      <c r="DS233" s="72"/>
      <c r="DT233" s="72"/>
      <c r="DU233" s="72"/>
      <c r="DV233" s="72"/>
      <c r="DW233" s="72"/>
      <c r="DX233" s="72"/>
      <c r="DY233" s="72"/>
      <c r="DZ233" s="72"/>
      <c r="EA233" s="72"/>
      <c r="EB233" s="72"/>
      <c r="EC233" s="72"/>
      <c r="ED233" s="72"/>
      <c r="EE233" s="72"/>
      <c r="EF233" s="72"/>
      <c r="EG233" s="72"/>
      <c r="EH233" s="72"/>
      <c r="EI233" s="72"/>
      <c r="EJ233" s="72"/>
      <c r="EK233" s="72"/>
      <c r="EL233" s="72"/>
      <c r="EM233" s="72"/>
      <c r="EN233" s="72"/>
      <c r="EO233" s="72"/>
      <c r="EP233" s="72"/>
      <c r="EQ233" s="72"/>
      <c r="ER233" s="312">
        <f t="shared" si="49"/>
        <v>1</v>
      </c>
      <c r="ES233" s="72">
        <f t="shared" si="50"/>
        <v>1</v>
      </c>
      <c r="ET233" s="72" t="s">
        <v>1115</v>
      </c>
      <c r="EU233" s="7" t="s">
        <v>2574</v>
      </c>
      <c r="EV233" s="7" t="s">
        <v>1110</v>
      </c>
      <c r="EW233" s="7" t="s">
        <v>1820</v>
      </c>
      <c r="EX233" s="183" t="s">
        <v>1915</v>
      </c>
      <c r="EY233" s="313">
        <v>46176</v>
      </c>
      <c r="EZ233" s="313"/>
      <c r="FA233" s="183"/>
      <c r="FB233" s="313"/>
      <c r="FC233" s="7"/>
      <c r="FD233" s="7" t="s">
        <v>3231</v>
      </c>
      <c r="FE233" s="7">
        <f t="shared" si="53"/>
        <v>2181</v>
      </c>
      <c r="FF233" s="72">
        <f t="shared" si="54"/>
        <v>4913</v>
      </c>
      <c r="FG233" t="s">
        <v>3515</v>
      </c>
    </row>
    <row r="234" spans="1:163" ht="17.25">
      <c r="A234" s="72">
        <v>464318531</v>
      </c>
      <c r="B234" s="304" t="s">
        <v>295</v>
      </c>
      <c r="C234" s="72"/>
      <c r="D234" s="72"/>
      <c r="E234" s="72"/>
      <c r="F234" s="72"/>
      <c r="G234" s="306"/>
      <c r="H234" s="306"/>
      <c r="I234" s="72">
        <v>3508</v>
      </c>
      <c r="J234" s="72">
        <v>10413</v>
      </c>
      <c r="K234" s="258">
        <f t="shared" si="58"/>
        <v>3975</v>
      </c>
      <c r="L234" s="258">
        <f t="shared" si="45"/>
        <v>14712</v>
      </c>
      <c r="M234" s="315">
        <v>3</v>
      </c>
      <c r="N234" s="72" t="s">
        <v>1231</v>
      </c>
      <c r="O234" s="72" t="s">
        <v>1232</v>
      </c>
      <c r="P234" s="72" t="s">
        <v>22</v>
      </c>
      <c r="Q234" s="255">
        <v>57587</v>
      </c>
      <c r="R234" s="66">
        <v>578</v>
      </c>
      <c r="S234" s="66">
        <f t="shared" si="56"/>
        <v>0</v>
      </c>
      <c r="T234" s="66">
        <v>3600</v>
      </c>
      <c r="U234" s="4" t="s">
        <v>1463</v>
      </c>
      <c r="V234" s="5">
        <f t="shared" si="51"/>
        <v>0.19205993088950826</v>
      </c>
      <c r="W234" s="5">
        <f t="shared" si="52"/>
        <v>1.54022464615233E-2</v>
      </c>
      <c r="X234" s="5" t="str">
        <f t="shared" si="46"/>
        <v>FLOW</v>
      </c>
      <c r="Y234" s="72" t="str">
        <f t="shared" si="47"/>
        <v>NC</v>
      </c>
      <c r="Z234" s="72" t="s">
        <v>1315</v>
      </c>
      <c r="AA234" s="72" t="s">
        <v>1315</v>
      </c>
      <c r="AB234" s="304" t="s">
        <v>3502</v>
      </c>
      <c r="AC234" s="72"/>
      <c r="AD234" s="72" t="s">
        <v>3021</v>
      </c>
      <c r="AE234" s="308"/>
      <c r="AF234" s="309" t="s">
        <v>1797</v>
      </c>
      <c r="AG234" s="7" t="s">
        <v>1129</v>
      </c>
      <c r="AH234" s="72" t="s">
        <v>283</v>
      </c>
      <c r="AI234" s="7" t="s">
        <v>1129</v>
      </c>
      <c r="AJ234" s="7" t="s">
        <v>1129</v>
      </c>
      <c r="AK234" s="7" t="s">
        <v>1129</v>
      </c>
      <c r="AL234" s="7">
        <v>14591</v>
      </c>
      <c r="AM234" s="255">
        <v>57587</v>
      </c>
      <c r="AN234" s="258">
        <v>88</v>
      </c>
      <c r="AO234" s="306">
        <v>104</v>
      </c>
      <c r="AP234" s="306" t="str">
        <f t="shared" si="48"/>
        <v>FLOW</v>
      </c>
      <c r="AQ234" s="306"/>
      <c r="AR234" s="306"/>
      <c r="AS234" s="306"/>
      <c r="AT234" s="306"/>
      <c r="AU234" s="72" t="s">
        <v>943</v>
      </c>
      <c r="AV234" s="310" t="s">
        <v>296</v>
      </c>
      <c r="AW234" s="304" t="s">
        <v>156</v>
      </c>
      <c r="AX234" s="311">
        <v>45579</v>
      </c>
      <c r="AY234" s="72">
        <v>36</v>
      </c>
      <c r="AZ234" s="72" t="s">
        <v>1742</v>
      </c>
      <c r="BA234" s="7" t="s">
        <v>3513</v>
      </c>
      <c r="BB234" s="7"/>
      <c r="BC234" s="7"/>
      <c r="BD234" s="72"/>
      <c r="BE234" s="72"/>
      <c r="BF234" s="72"/>
      <c r="BG234" s="183"/>
      <c r="BH234" s="72"/>
      <c r="BI234" s="72"/>
      <c r="BJ234" s="72"/>
      <c r="BK234" s="72"/>
      <c r="BL234" s="72">
        <v>1</v>
      </c>
      <c r="BM234" s="72"/>
      <c r="BN234" s="72"/>
      <c r="BO234" s="72"/>
      <c r="BP234" s="72"/>
      <c r="BQ234" s="72"/>
      <c r="BR234" s="72"/>
      <c r="BS234" s="72"/>
      <c r="BT234" s="72"/>
      <c r="BU234" s="72"/>
      <c r="BV234" s="72"/>
      <c r="BW234" s="72"/>
      <c r="BX234" s="72"/>
      <c r="BY234" s="72"/>
      <c r="BZ234" s="72"/>
      <c r="CA234" s="72"/>
      <c r="CB234" s="72"/>
      <c r="CC234" s="72"/>
      <c r="CD234" s="72"/>
      <c r="CE234" s="72"/>
      <c r="CF234" s="72"/>
      <c r="CG234" s="72"/>
      <c r="CH234" s="72"/>
      <c r="CI234" s="72"/>
      <c r="CJ234" s="72"/>
      <c r="CK234" s="72"/>
      <c r="CL234" s="72"/>
      <c r="CM234" s="72"/>
      <c r="CN234" s="72"/>
      <c r="CO234" s="72"/>
      <c r="CP234" s="72"/>
      <c r="CQ234" s="72"/>
      <c r="CR234" s="72"/>
      <c r="CS234" s="72"/>
      <c r="CT234" s="72"/>
      <c r="CU234" s="72"/>
      <c r="CV234" s="72"/>
      <c r="CW234" s="72"/>
      <c r="CX234" s="72"/>
      <c r="CY234" s="72"/>
      <c r="CZ234" s="72"/>
      <c r="DA234" s="72"/>
      <c r="DB234" s="72"/>
      <c r="DC234" s="72"/>
      <c r="DD234" s="72"/>
      <c r="DE234" s="72"/>
      <c r="DF234" s="72"/>
      <c r="DG234" s="72"/>
      <c r="DH234" s="72"/>
      <c r="DI234" s="72"/>
      <c r="DJ234" s="72"/>
      <c r="DK234" s="72"/>
      <c r="DL234" s="72"/>
      <c r="DM234" s="72"/>
      <c r="DN234" s="72"/>
      <c r="DO234" s="72"/>
      <c r="DP234" s="72"/>
      <c r="DQ234" s="72"/>
      <c r="DR234" s="72"/>
      <c r="DS234" s="72"/>
      <c r="DT234" s="72"/>
      <c r="DU234" s="72"/>
      <c r="DV234" s="72"/>
      <c r="DW234" s="72"/>
      <c r="DX234" s="72"/>
      <c r="DY234" s="72"/>
      <c r="DZ234" s="72"/>
      <c r="EA234" s="72"/>
      <c r="EB234" s="72"/>
      <c r="EC234" s="72"/>
      <c r="ED234" s="72"/>
      <c r="EE234" s="72"/>
      <c r="EF234" s="72"/>
      <c r="EG234" s="72"/>
      <c r="EH234" s="72"/>
      <c r="EI234" s="72"/>
      <c r="EJ234" s="72"/>
      <c r="EK234" s="72"/>
      <c r="EL234" s="72"/>
      <c r="EM234" s="72"/>
      <c r="EN234" s="72"/>
      <c r="EO234" s="72"/>
      <c r="EP234" s="72"/>
      <c r="EQ234" s="72"/>
      <c r="ER234" s="312">
        <f t="shared" si="49"/>
        <v>1</v>
      </c>
      <c r="ES234" s="72">
        <f t="shared" si="50"/>
        <v>1</v>
      </c>
      <c r="ET234" s="72" t="s">
        <v>1114</v>
      </c>
      <c r="EU234" s="7" t="s">
        <v>2575</v>
      </c>
      <c r="EV234" s="7" t="s">
        <v>1110</v>
      </c>
      <c r="EW234" s="7" t="s">
        <v>1850</v>
      </c>
      <c r="EX234" s="183" t="s">
        <v>1916</v>
      </c>
      <c r="EY234" s="313">
        <v>46177</v>
      </c>
      <c r="EZ234" s="313"/>
      <c r="FA234" s="183"/>
      <c r="FB234" s="313"/>
      <c r="FC234" s="7" t="s">
        <v>3622</v>
      </c>
      <c r="FD234" s="7" t="s">
        <v>3070</v>
      </c>
      <c r="FE234" s="7">
        <f t="shared" si="53"/>
        <v>3975</v>
      </c>
      <c r="FF234" s="72">
        <f t="shared" si="54"/>
        <v>14712</v>
      </c>
      <c r="FG234" t="s">
        <v>3515</v>
      </c>
    </row>
    <row r="235" spans="1:163" ht="17.25">
      <c r="A235" s="72">
        <v>460419172</v>
      </c>
      <c r="B235" s="304" t="s">
        <v>268</v>
      </c>
      <c r="C235" s="72"/>
      <c r="D235" s="72"/>
      <c r="E235" s="72"/>
      <c r="F235" s="72"/>
      <c r="G235" s="306"/>
      <c r="H235" s="306"/>
      <c r="I235" s="72">
        <v>3435</v>
      </c>
      <c r="J235" s="72">
        <v>4147.99</v>
      </c>
      <c r="K235" s="258">
        <f t="shared" si="58"/>
        <v>921.98999999999978</v>
      </c>
      <c r="L235" s="258">
        <f t="shared" si="45"/>
        <v>7894.99</v>
      </c>
      <c r="M235" s="315">
        <v>2</v>
      </c>
      <c r="N235" s="72" t="s">
        <v>1231</v>
      </c>
      <c r="O235" s="72" t="s">
        <v>1232</v>
      </c>
      <c r="P235" s="72" t="s">
        <v>18</v>
      </c>
      <c r="Q235" s="255">
        <v>57586.99</v>
      </c>
      <c r="R235" s="66">
        <v>209</v>
      </c>
      <c r="S235" s="66">
        <f t="shared" si="56"/>
        <v>0</v>
      </c>
      <c r="T235" s="66">
        <v>6300</v>
      </c>
      <c r="U235" s="4" t="s">
        <v>1502</v>
      </c>
      <c r="V235" s="5">
        <f t="shared" si="51"/>
        <v>0.10209403705088574</v>
      </c>
      <c r="W235" s="5">
        <f t="shared" si="52"/>
        <v>1.2750415083793921E-2</v>
      </c>
      <c r="X235" s="5" t="s">
        <v>1280</v>
      </c>
      <c r="Y235" s="72" t="str">
        <f t="shared" si="47"/>
        <v>MPTP</v>
      </c>
      <c r="Z235" s="72" t="s">
        <v>1329</v>
      </c>
      <c r="AA235" s="72" t="s">
        <v>1327</v>
      </c>
      <c r="AB235" s="304" t="s">
        <v>3024</v>
      </c>
      <c r="AC235" s="72">
        <v>25</v>
      </c>
      <c r="AD235" s="72" t="s">
        <v>3021</v>
      </c>
      <c r="AE235" s="308"/>
      <c r="AF235" s="309" t="s">
        <v>1129</v>
      </c>
      <c r="AG235" s="7" t="s">
        <v>1129</v>
      </c>
      <c r="AH235" s="72" t="s">
        <v>265</v>
      </c>
      <c r="AI235" s="7" t="s">
        <v>1129</v>
      </c>
      <c r="AJ235" s="7" t="s">
        <v>1129</v>
      </c>
      <c r="AK235" s="7" t="s">
        <v>1129</v>
      </c>
      <c r="AL235" s="7">
        <v>10656.99</v>
      </c>
      <c r="AM235" s="255">
        <v>57586.99</v>
      </c>
      <c r="AN235" s="258">
        <v>57</v>
      </c>
      <c r="AO235" s="306">
        <v>73</v>
      </c>
      <c r="AP235" s="306" t="str">
        <f t="shared" si="48"/>
        <v>FLOW</v>
      </c>
      <c r="AQ235" s="306"/>
      <c r="AR235" s="306"/>
      <c r="AS235" s="306"/>
      <c r="AT235" s="306"/>
      <c r="AU235" s="72" t="s">
        <v>1793</v>
      </c>
      <c r="AV235" s="310" t="s">
        <v>269</v>
      </c>
      <c r="AW235" s="304" t="s">
        <v>270</v>
      </c>
      <c r="AX235" s="311">
        <v>45231</v>
      </c>
      <c r="AY235" s="72">
        <v>48</v>
      </c>
      <c r="AZ235" s="72" t="s">
        <v>1742</v>
      </c>
      <c r="BA235" s="7" t="s">
        <v>3512</v>
      </c>
      <c r="BB235" s="7"/>
      <c r="BC235" s="7"/>
      <c r="BD235" s="72"/>
      <c r="BE235" s="72"/>
      <c r="BF235" s="72"/>
      <c r="BG235" s="183"/>
      <c r="BH235" s="72"/>
      <c r="BI235" s="72"/>
      <c r="BJ235" s="72"/>
      <c r="BK235" s="72"/>
      <c r="BL235" s="72">
        <v>1</v>
      </c>
      <c r="BM235" s="72"/>
      <c r="BN235" s="72"/>
      <c r="BO235" s="72"/>
      <c r="BP235" s="72"/>
      <c r="BQ235" s="72"/>
      <c r="BR235" s="72"/>
      <c r="BS235" s="72"/>
      <c r="BT235" s="72"/>
      <c r="BU235" s="72"/>
      <c r="BV235" s="72"/>
      <c r="BW235" s="72"/>
      <c r="BX235" s="72"/>
      <c r="BY235" s="72"/>
      <c r="BZ235" s="72"/>
      <c r="CA235" s="72"/>
      <c r="CB235" s="72"/>
      <c r="CC235" s="72"/>
      <c r="CD235" s="72"/>
      <c r="CE235" s="72"/>
      <c r="CF235" s="72"/>
      <c r="CG235" s="72"/>
      <c r="CH235" s="72"/>
      <c r="CI235" s="72"/>
      <c r="CJ235" s="72"/>
      <c r="CK235" s="72"/>
      <c r="CL235" s="72"/>
      <c r="CM235" s="72"/>
      <c r="CN235" s="72"/>
      <c r="CO235" s="72"/>
      <c r="CP235" s="72"/>
      <c r="CQ235" s="72"/>
      <c r="CR235" s="72"/>
      <c r="CS235" s="72"/>
      <c r="CT235" s="72"/>
      <c r="CU235" s="72"/>
      <c r="CV235" s="72"/>
      <c r="CW235" s="72"/>
      <c r="CX235" s="72"/>
      <c r="CY235" s="72">
        <v>1</v>
      </c>
      <c r="CZ235" s="72"/>
      <c r="DA235" s="72"/>
      <c r="DB235" s="72"/>
      <c r="DC235" s="72"/>
      <c r="DD235" s="72"/>
      <c r="DE235" s="72"/>
      <c r="DF235" s="72"/>
      <c r="DG235" s="72"/>
      <c r="DH235" s="72"/>
      <c r="DI235" s="72"/>
      <c r="DJ235" s="72"/>
      <c r="DK235" s="72"/>
      <c r="DL235" s="72"/>
      <c r="DM235" s="72"/>
      <c r="DN235" s="72"/>
      <c r="DO235" s="72"/>
      <c r="DP235" s="72"/>
      <c r="DQ235" s="72"/>
      <c r="DR235" s="72"/>
      <c r="DS235" s="72"/>
      <c r="DT235" s="72"/>
      <c r="DU235" s="72"/>
      <c r="DV235" s="72"/>
      <c r="DW235" s="72"/>
      <c r="DX235" s="72"/>
      <c r="DY235" s="72"/>
      <c r="DZ235" s="72"/>
      <c r="EA235" s="72"/>
      <c r="EB235" s="72"/>
      <c r="EC235" s="72"/>
      <c r="ED235" s="72"/>
      <c r="EE235" s="72"/>
      <c r="EF235" s="72"/>
      <c r="EG235" s="72"/>
      <c r="EH235" s="72"/>
      <c r="EI235" s="72"/>
      <c r="EJ235" s="72"/>
      <c r="EK235" s="72"/>
      <c r="EL235" s="72"/>
      <c r="EM235" s="72"/>
      <c r="EN235" s="72"/>
      <c r="EO235" s="72"/>
      <c r="EP235" s="72"/>
      <c r="EQ235" s="72"/>
      <c r="ER235" s="312">
        <f t="shared" si="49"/>
        <v>2</v>
      </c>
      <c r="ES235" s="72">
        <f t="shared" si="50"/>
        <v>1</v>
      </c>
      <c r="ET235" s="72" t="s">
        <v>1113</v>
      </c>
      <c r="EU235" s="7" t="s">
        <v>2576</v>
      </c>
      <c r="EV235" s="7" t="s">
        <v>1110</v>
      </c>
      <c r="EW235" s="7" t="s">
        <v>1808</v>
      </c>
      <c r="EX235" s="183" t="s">
        <v>1917</v>
      </c>
      <c r="EY235" s="313">
        <v>46177</v>
      </c>
      <c r="EZ235" s="313"/>
      <c r="FA235" s="183"/>
      <c r="FB235" s="313"/>
      <c r="FC235" s="7"/>
      <c r="FD235" s="7" t="s">
        <v>3232</v>
      </c>
      <c r="FE235" s="7">
        <f t="shared" si="53"/>
        <v>921.98999999999978</v>
      </c>
      <c r="FF235" s="72">
        <f t="shared" si="54"/>
        <v>7894.99</v>
      </c>
      <c r="FG235" t="s">
        <v>3515</v>
      </c>
    </row>
    <row r="236" spans="1:163" ht="17.25">
      <c r="A236" s="72">
        <v>464693708</v>
      </c>
      <c r="B236" s="304" t="s">
        <v>1530</v>
      </c>
      <c r="C236" s="72" t="s">
        <v>1775</v>
      </c>
      <c r="D236" s="72" t="s">
        <v>3617</v>
      </c>
      <c r="E236" s="72">
        <v>3600</v>
      </c>
      <c r="F236" s="72"/>
      <c r="G236" s="306"/>
      <c r="H236" s="306"/>
      <c r="I236" s="72">
        <v>3546</v>
      </c>
      <c r="J236" s="72">
        <v>3471</v>
      </c>
      <c r="K236" s="258">
        <f t="shared" si="58"/>
        <v>3508</v>
      </c>
      <c r="L236" s="258">
        <f t="shared" si="45"/>
        <v>3513</v>
      </c>
      <c r="M236" s="307">
        <v>1</v>
      </c>
      <c r="N236" s="72" t="s">
        <v>1280</v>
      </c>
      <c r="O236" s="72" t="s">
        <v>1281</v>
      </c>
      <c r="P236" s="72" t="s">
        <v>230</v>
      </c>
      <c r="Q236" s="255">
        <v>57341</v>
      </c>
      <c r="R236" s="66">
        <v>37</v>
      </c>
      <c r="S236" s="66">
        <f t="shared" si="56"/>
        <v>0</v>
      </c>
      <c r="T236" s="66">
        <v>2690</v>
      </c>
      <c r="U236" s="4" t="s">
        <v>1129</v>
      </c>
      <c r="V236" s="5">
        <f t="shared" si="51"/>
        <v>6.2975718396652544E-2</v>
      </c>
      <c r="W236" s="5">
        <f t="shared" si="52"/>
        <v>3.1378802343584398E-3</v>
      </c>
      <c r="X236" s="5" t="s">
        <v>1280</v>
      </c>
      <c r="Y236" s="72" t="str">
        <f t="shared" si="47"/>
        <v>PAID</v>
      </c>
      <c r="Z236" s="72" t="s">
        <v>1129</v>
      </c>
      <c r="AA236" s="72" t="s">
        <v>1329</v>
      </c>
      <c r="AB236" s="304"/>
      <c r="AC236" s="72"/>
      <c r="AD236" s="72"/>
      <c r="AE236" s="308"/>
      <c r="AF236" s="309" t="s">
        <v>1129</v>
      </c>
      <c r="AG236" s="7" t="s">
        <v>1129</v>
      </c>
      <c r="AH236" s="72" t="s">
        <v>584</v>
      </c>
      <c r="AI236" s="7" t="s">
        <v>1129</v>
      </c>
      <c r="AJ236" s="7" t="s">
        <v>1129</v>
      </c>
      <c r="AK236" s="7" t="s">
        <v>1129</v>
      </c>
      <c r="AL236" s="7">
        <v>6198</v>
      </c>
      <c r="AM236" s="255">
        <v>57341</v>
      </c>
      <c r="AN236" s="258">
        <v>27</v>
      </c>
      <c r="AO236" s="306">
        <v>43</v>
      </c>
      <c r="AP236" s="306" t="str">
        <f t="shared" si="48"/>
        <v>FLOW</v>
      </c>
      <c r="AQ236" s="306"/>
      <c r="AR236" s="306"/>
      <c r="AS236" s="306"/>
      <c r="AT236" s="306"/>
      <c r="AU236" s="72" t="s">
        <v>1793</v>
      </c>
      <c r="AV236" s="310" t="s">
        <v>1642</v>
      </c>
      <c r="AW236" s="304" t="s">
        <v>209</v>
      </c>
      <c r="AX236" s="311">
        <v>45612</v>
      </c>
      <c r="AY236" s="72">
        <v>36</v>
      </c>
      <c r="AZ236" s="72" t="s">
        <v>1742</v>
      </c>
      <c r="BA236" s="7" t="s">
        <v>3513</v>
      </c>
      <c r="BB236" s="7"/>
      <c r="BC236" s="7"/>
      <c r="BD236" s="72"/>
      <c r="BE236" s="72"/>
      <c r="BF236" s="72"/>
      <c r="BG236" s="183"/>
      <c r="BH236" s="72"/>
      <c r="BI236" s="72"/>
      <c r="BJ236" s="72"/>
      <c r="BK236" s="72"/>
      <c r="BL236" s="72">
        <v>1</v>
      </c>
      <c r="BM236" s="72"/>
      <c r="BN236" s="72"/>
      <c r="BO236" s="72"/>
      <c r="BP236" s="72"/>
      <c r="BQ236" s="72"/>
      <c r="BR236" s="72"/>
      <c r="BS236" s="72"/>
      <c r="BT236" s="72"/>
      <c r="BU236" s="72"/>
      <c r="BV236" s="72"/>
      <c r="BW236" s="72"/>
      <c r="BX236" s="72"/>
      <c r="BY236" s="72"/>
      <c r="BZ236" s="72"/>
      <c r="CA236" s="72"/>
      <c r="CB236" s="72"/>
      <c r="CC236" s="72"/>
      <c r="CD236" s="72"/>
      <c r="CE236" s="72"/>
      <c r="CF236" s="72"/>
      <c r="CG236" s="72"/>
      <c r="CH236" s="72"/>
      <c r="CI236" s="72"/>
      <c r="CJ236" s="72"/>
      <c r="CK236" s="72"/>
      <c r="CL236" s="72"/>
      <c r="CM236" s="72"/>
      <c r="CN236" s="72"/>
      <c r="CO236" s="72"/>
      <c r="CP236" s="72"/>
      <c r="CQ236" s="72"/>
      <c r="CR236" s="72"/>
      <c r="CS236" s="72"/>
      <c r="CT236" s="72"/>
      <c r="CU236" s="72"/>
      <c r="CV236" s="72"/>
      <c r="CW236" s="72"/>
      <c r="CX236" s="72"/>
      <c r="CY236" s="72"/>
      <c r="CZ236" s="72"/>
      <c r="DA236" s="72"/>
      <c r="DB236" s="72"/>
      <c r="DC236" s="72"/>
      <c r="DD236" s="72"/>
      <c r="DE236" s="72"/>
      <c r="DF236" s="72"/>
      <c r="DG236" s="72"/>
      <c r="DH236" s="72"/>
      <c r="DI236" s="72"/>
      <c r="DJ236" s="72"/>
      <c r="DK236" s="72"/>
      <c r="DL236" s="72"/>
      <c r="DM236" s="72"/>
      <c r="DN236" s="72"/>
      <c r="DO236" s="72"/>
      <c r="DP236" s="72"/>
      <c r="DQ236" s="72"/>
      <c r="DR236" s="72"/>
      <c r="DS236" s="72"/>
      <c r="DT236" s="72"/>
      <c r="DU236" s="72"/>
      <c r="DV236" s="72"/>
      <c r="DW236" s="72"/>
      <c r="DX236" s="72"/>
      <c r="DY236" s="72"/>
      <c r="DZ236" s="72"/>
      <c r="EA236" s="72"/>
      <c r="EB236" s="72"/>
      <c r="EC236" s="72"/>
      <c r="ED236" s="72"/>
      <c r="EE236" s="72"/>
      <c r="EF236" s="72"/>
      <c r="EG236" s="72"/>
      <c r="EH236" s="72"/>
      <c r="EI236" s="72"/>
      <c r="EJ236" s="72"/>
      <c r="EK236" s="72"/>
      <c r="EL236" s="72"/>
      <c r="EM236" s="72"/>
      <c r="EN236" s="72"/>
      <c r="EO236" s="72"/>
      <c r="EP236" s="72"/>
      <c r="EQ236" s="72"/>
      <c r="ER236" s="312">
        <f t="shared" si="49"/>
        <v>1</v>
      </c>
      <c r="ES236" s="72">
        <f t="shared" si="50"/>
        <v>1</v>
      </c>
      <c r="ET236" s="72" t="s">
        <v>1111</v>
      </c>
      <c r="EU236" s="7" t="s">
        <v>2577</v>
      </c>
      <c r="EV236" s="7" t="s">
        <v>1110</v>
      </c>
      <c r="EW236" s="7" t="s">
        <v>1806</v>
      </c>
      <c r="EX236" s="183" t="s">
        <v>1815</v>
      </c>
      <c r="EY236" s="313">
        <v>46181</v>
      </c>
      <c r="EZ236" s="313"/>
      <c r="FA236" s="183"/>
      <c r="FB236" s="313"/>
      <c r="FC236" s="7"/>
      <c r="FD236" s="7" t="s">
        <v>3179</v>
      </c>
      <c r="FE236" s="7">
        <f t="shared" si="53"/>
        <v>3508</v>
      </c>
      <c r="FF236" s="72">
        <f t="shared" si="54"/>
        <v>7113</v>
      </c>
      <c r="FG236" t="s">
        <v>3515</v>
      </c>
    </row>
    <row r="237" spans="1:163" ht="17.25">
      <c r="A237" s="72">
        <v>462088489</v>
      </c>
      <c r="B237" s="304" t="s">
        <v>218</v>
      </c>
      <c r="C237" s="72"/>
      <c r="D237" s="72"/>
      <c r="E237" s="72"/>
      <c r="F237" s="72"/>
      <c r="G237" s="306"/>
      <c r="H237" s="306"/>
      <c r="I237" s="72">
        <v>4080</v>
      </c>
      <c r="J237" s="72">
        <v>24479</v>
      </c>
      <c r="K237" s="258">
        <f t="shared" si="58"/>
        <v>5092</v>
      </c>
      <c r="L237" s="258">
        <f t="shared" si="45"/>
        <v>29975</v>
      </c>
      <c r="M237" s="315">
        <v>6</v>
      </c>
      <c r="N237" s="72" t="s">
        <v>1231</v>
      </c>
      <c r="O237" s="72" t="s">
        <v>1232</v>
      </c>
      <c r="P237" s="72" t="s">
        <v>203</v>
      </c>
      <c r="Q237" s="255">
        <v>56988</v>
      </c>
      <c r="R237" s="66">
        <v>1013</v>
      </c>
      <c r="S237" s="66">
        <f t="shared" si="56"/>
        <v>0</v>
      </c>
      <c r="T237" s="66">
        <v>5063</v>
      </c>
      <c r="U237" s="4" t="s">
        <v>1231</v>
      </c>
      <c r="V237" s="5">
        <f t="shared" si="51"/>
        <v>0.33728884823209221</v>
      </c>
      <c r="W237" s="5">
        <f t="shared" si="52"/>
        <v>2.393904400569518E-2</v>
      </c>
      <c r="X237" s="5" t="str">
        <f t="shared" si="46"/>
        <v>FLOW</v>
      </c>
      <c r="Y237" s="72" t="str">
        <f t="shared" si="47"/>
        <v>NC</v>
      </c>
      <c r="Z237" s="72" t="s">
        <v>1315</v>
      </c>
      <c r="AA237" s="72" t="s">
        <v>1315</v>
      </c>
      <c r="AB237" s="304" t="s">
        <v>3024</v>
      </c>
      <c r="AC237" s="72"/>
      <c r="AD237" s="72" t="s">
        <v>3021</v>
      </c>
      <c r="AE237" s="308"/>
      <c r="AF237" s="309" t="s">
        <v>1797</v>
      </c>
      <c r="AG237" s="7" t="s">
        <v>1129</v>
      </c>
      <c r="AH237" s="72" t="s">
        <v>202</v>
      </c>
      <c r="AI237" s="7" t="s">
        <v>1129</v>
      </c>
      <c r="AJ237" s="7" t="s">
        <v>1129</v>
      </c>
      <c r="AK237" s="7" t="s">
        <v>1129</v>
      </c>
      <c r="AL237" s="7">
        <v>30555</v>
      </c>
      <c r="AM237" s="255">
        <v>56988</v>
      </c>
      <c r="AN237" s="258">
        <v>178</v>
      </c>
      <c r="AO237" s="306">
        <v>194</v>
      </c>
      <c r="AP237" s="306" t="str">
        <f t="shared" si="48"/>
        <v>FLOW</v>
      </c>
      <c r="AQ237" s="306"/>
      <c r="AR237" s="306"/>
      <c r="AS237" s="306"/>
      <c r="AT237" s="306"/>
      <c r="AU237" s="72" t="s">
        <v>943</v>
      </c>
      <c r="AV237" s="310" t="s">
        <v>219</v>
      </c>
      <c r="AW237" s="304" t="s">
        <v>220</v>
      </c>
      <c r="AX237" s="311">
        <v>45352</v>
      </c>
      <c r="AY237" s="72">
        <v>36</v>
      </c>
      <c r="AZ237" s="72" t="s">
        <v>1742</v>
      </c>
      <c r="BA237" s="7" t="s">
        <v>3512</v>
      </c>
      <c r="BB237" s="7"/>
      <c r="BC237" s="7"/>
      <c r="BD237" s="72"/>
      <c r="BE237" s="72"/>
      <c r="BF237" s="72"/>
      <c r="BG237" s="183"/>
      <c r="BH237" s="72"/>
      <c r="BI237" s="72"/>
      <c r="BJ237" s="72"/>
      <c r="BK237" s="72"/>
      <c r="BL237" s="72">
        <v>1</v>
      </c>
      <c r="BM237" s="72"/>
      <c r="BN237" s="72"/>
      <c r="BO237" s="72"/>
      <c r="BP237" s="72"/>
      <c r="BQ237" s="72"/>
      <c r="BR237" s="72"/>
      <c r="BS237" s="72"/>
      <c r="BT237" s="72"/>
      <c r="BU237" s="72"/>
      <c r="BV237" s="72"/>
      <c r="BW237" s="72"/>
      <c r="BX237" s="72"/>
      <c r="BY237" s="72"/>
      <c r="BZ237" s="72"/>
      <c r="CA237" s="72"/>
      <c r="CB237" s="72"/>
      <c r="CC237" s="72"/>
      <c r="CD237" s="72"/>
      <c r="CE237" s="72"/>
      <c r="CF237" s="72"/>
      <c r="CG237" s="72"/>
      <c r="CH237" s="72"/>
      <c r="CI237" s="72"/>
      <c r="CJ237" s="72"/>
      <c r="CK237" s="72"/>
      <c r="CL237" s="72"/>
      <c r="CM237" s="72"/>
      <c r="CN237" s="72"/>
      <c r="CO237" s="72"/>
      <c r="CP237" s="72"/>
      <c r="CQ237" s="72"/>
      <c r="CR237" s="72"/>
      <c r="CS237" s="72"/>
      <c r="CT237" s="72"/>
      <c r="CU237" s="72"/>
      <c r="CV237" s="72"/>
      <c r="CW237" s="72"/>
      <c r="CX237" s="72"/>
      <c r="CY237" s="72"/>
      <c r="CZ237" s="72"/>
      <c r="DA237" s="72"/>
      <c r="DB237" s="72"/>
      <c r="DC237" s="72"/>
      <c r="DD237" s="72"/>
      <c r="DE237" s="72"/>
      <c r="DF237" s="72"/>
      <c r="DG237" s="72"/>
      <c r="DH237" s="72"/>
      <c r="DI237" s="72"/>
      <c r="DJ237" s="72"/>
      <c r="DK237" s="72"/>
      <c r="DL237" s="72"/>
      <c r="DM237" s="72"/>
      <c r="DN237" s="72"/>
      <c r="DO237" s="72"/>
      <c r="DP237" s="72"/>
      <c r="DQ237" s="72"/>
      <c r="DR237" s="72"/>
      <c r="DS237" s="72"/>
      <c r="DT237" s="72"/>
      <c r="DU237" s="72"/>
      <c r="DV237" s="72"/>
      <c r="DW237" s="72"/>
      <c r="DX237" s="72"/>
      <c r="DY237" s="72"/>
      <c r="DZ237" s="72"/>
      <c r="EA237" s="72"/>
      <c r="EB237" s="72"/>
      <c r="EC237" s="72"/>
      <c r="ED237" s="72"/>
      <c r="EE237" s="72"/>
      <c r="EF237" s="72"/>
      <c r="EG237" s="72"/>
      <c r="EH237" s="72"/>
      <c r="EI237" s="72"/>
      <c r="EJ237" s="72"/>
      <c r="EK237" s="72"/>
      <c r="EL237" s="72"/>
      <c r="EM237" s="72"/>
      <c r="EN237" s="72"/>
      <c r="EO237" s="72"/>
      <c r="EP237" s="72"/>
      <c r="EQ237" s="72"/>
      <c r="ER237" s="312">
        <f t="shared" si="49"/>
        <v>1</v>
      </c>
      <c r="ES237" s="72">
        <f t="shared" si="50"/>
        <v>1</v>
      </c>
      <c r="ET237" s="72" t="s">
        <v>1123</v>
      </c>
      <c r="EU237" s="7" t="s">
        <v>2578</v>
      </c>
      <c r="EV237" s="7" t="s">
        <v>1110</v>
      </c>
      <c r="EW237" s="7" t="s">
        <v>1808</v>
      </c>
      <c r="EX237" s="183" t="s">
        <v>1918</v>
      </c>
      <c r="EY237" s="313">
        <v>46177</v>
      </c>
      <c r="EZ237" s="313"/>
      <c r="FA237" s="183"/>
      <c r="FB237" s="313"/>
      <c r="FC237" s="7"/>
      <c r="FD237" s="7" t="s">
        <v>3233</v>
      </c>
      <c r="FE237" s="7">
        <f t="shared" si="53"/>
        <v>5092</v>
      </c>
      <c r="FF237" s="72">
        <f t="shared" si="54"/>
        <v>29975</v>
      </c>
      <c r="FG237" t="s">
        <v>3515</v>
      </c>
    </row>
    <row r="238" spans="1:163" ht="17.25">
      <c r="A238" s="72">
        <v>465639719</v>
      </c>
      <c r="B238" s="304" t="s">
        <v>352</v>
      </c>
      <c r="C238" s="72"/>
      <c r="D238" s="72"/>
      <c r="E238" s="72"/>
      <c r="F238" s="72"/>
      <c r="G238" s="306"/>
      <c r="H238" s="306"/>
      <c r="I238" s="72">
        <v>5665</v>
      </c>
      <c r="J238" s="72">
        <v>5523</v>
      </c>
      <c r="K238" s="258">
        <f t="shared" si="58"/>
        <v>5679</v>
      </c>
      <c r="L238" s="258">
        <f t="shared" si="45"/>
        <v>11503</v>
      </c>
      <c r="M238" s="307">
        <v>1</v>
      </c>
      <c r="N238" s="72" t="s">
        <v>1231</v>
      </c>
      <c r="O238" s="72" t="s">
        <v>1232</v>
      </c>
      <c r="P238" s="72" t="s">
        <v>349</v>
      </c>
      <c r="Q238" s="255">
        <v>56984</v>
      </c>
      <c r="R238" s="66">
        <v>156</v>
      </c>
      <c r="S238" s="66">
        <f t="shared" si="56"/>
        <v>0</v>
      </c>
      <c r="T238" s="66">
        <v>2700</v>
      </c>
      <c r="U238" s="4" t="s">
        <v>1504</v>
      </c>
      <c r="V238" s="5">
        <f t="shared" si="51"/>
        <v>5.631346654370941E-2</v>
      </c>
      <c r="W238" s="5">
        <f t="shared" si="52"/>
        <v>3.11834406924681E-3</v>
      </c>
      <c r="X238" s="5" t="s">
        <v>1280</v>
      </c>
      <c r="Y238" s="72" t="str">
        <f t="shared" si="47"/>
        <v>MPTP</v>
      </c>
      <c r="Z238" s="72" t="s">
        <v>1327</v>
      </c>
      <c r="AA238" s="72" t="s">
        <v>1327</v>
      </c>
      <c r="AB238" s="304" t="s">
        <v>3023</v>
      </c>
      <c r="AC238" s="72"/>
      <c r="AD238" s="72" t="s">
        <v>3022</v>
      </c>
      <c r="AE238" s="308"/>
      <c r="AF238" s="309" t="s">
        <v>1129</v>
      </c>
      <c r="AG238" s="7" t="s">
        <v>1129</v>
      </c>
      <c r="AH238" s="72" t="s">
        <v>348</v>
      </c>
      <c r="AI238" s="7" t="s">
        <v>1129</v>
      </c>
      <c r="AJ238" s="7" t="s">
        <v>1129</v>
      </c>
      <c r="AK238" s="7" t="s">
        <v>1129</v>
      </c>
      <c r="AL238" s="7">
        <v>8379</v>
      </c>
      <c r="AM238" s="255">
        <v>56984</v>
      </c>
      <c r="AN238" s="258">
        <v>27</v>
      </c>
      <c r="AO238" s="306">
        <v>43</v>
      </c>
      <c r="AP238" s="306" t="str">
        <f t="shared" si="48"/>
        <v>FLOW</v>
      </c>
      <c r="AQ238" s="306"/>
      <c r="AR238" s="306"/>
      <c r="AS238" s="306"/>
      <c r="AT238" s="306"/>
      <c r="AU238" s="72" t="s">
        <v>1793</v>
      </c>
      <c r="AV238" s="310" t="s">
        <v>353</v>
      </c>
      <c r="AW238" s="304" t="s">
        <v>354</v>
      </c>
      <c r="AX238" s="311">
        <v>45721</v>
      </c>
      <c r="AY238" s="72">
        <v>24</v>
      </c>
      <c r="AZ238" s="72" t="s">
        <v>1742</v>
      </c>
      <c r="BA238" s="7" t="s">
        <v>3512</v>
      </c>
      <c r="BB238" s="7"/>
      <c r="BC238" s="7"/>
      <c r="BD238" s="72"/>
      <c r="BE238" s="72"/>
      <c r="BF238" s="72"/>
      <c r="BG238" s="183"/>
      <c r="BH238" s="72"/>
      <c r="BI238" s="72">
        <v>1</v>
      </c>
      <c r="BJ238" s="72"/>
      <c r="BK238" s="72"/>
      <c r="BL238" s="72"/>
      <c r="BM238" s="72"/>
      <c r="BN238" s="72"/>
      <c r="BO238" s="72"/>
      <c r="BP238" s="72"/>
      <c r="BQ238" s="72"/>
      <c r="BR238" s="72"/>
      <c r="BS238" s="72"/>
      <c r="BT238" s="72"/>
      <c r="BU238" s="72"/>
      <c r="BV238" s="72"/>
      <c r="BW238" s="72"/>
      <c r="BX238" s="72"/>
      <c r="BY238" s="72"/>
      <c r="BZ238" s="72"/>
      <c r="CA238" s="72"/>
      <c r="CB238" s="72"/>
      <c r="CC238" s="72"/>
      <c r="CD238" s="72"/>
      <c r="CE238" s="72"/>
      <c r="CF238" s="72"/>
      <c r="CG238" s="72"/>
      <c r="CH238" s="72"/>
      <c r="CI238" s="72"/>
      <c r="CJ238" s="72"/>
      <c r="CK238" s="72"/>
      <c r="CL238" s="72"/>
      <c r="CM238" s="72"/>
      <c r="CN238" s="72"/>
      <c r="CO238" s="72"/>
      <c r="CP238" s="72"/>
      <c r="CQ238" s="72"/>
      <c r="CR238" s="72"/>
      <c r="CS238" s="72"/>
      <c r="CT238" s="72"/>
      <c r="CU238" s="72"/>
      <c r="CV238" s="72"/>
      <c r="CW238" s="72"/>
      <c r="CX238" s="72"/>
      <c r="CY238" s="72"/>
      <c r="CZ238" s="72"/>
      <c r="DA238" s="72"/>
      <c r="DB238" s="72"/>
      <c r="DC238" s="72"/>
      <c r="DD238" s="72"/>
      <c r="DE238" s="72"/>
      <c r="DF238" s="72"/>
      <c r="DG238" s="72"/>
      <c r="DH238" s="72"/>
      <c r="DI238" s="72"/>
      <c r="DJ238" s="72"/>
      <c r="DK238" s="72"/>
      <c r="DL238" s="72"/>
      <c r="DM238" s="72"/>
      <c r="DN238" s="72"/>
      <c r="DO238" s="72"/>
      <c r="DP238" s="72"/>
      <c r="DQ238" s="72"/>
      <c r="DR238" s="72"/>
      <c r="DS238" s="72"/>
      <c r="DT238" s="72"/>
      <c r="DU238" s="72"/>
      <c r="DV238" s="72"/>
      <c r="DW238" s="72"/>
      <c r="DX238" s="72"/>
      <c r="DY238" s="72"/>
      <c r="DZ238" s="72"/>
      <c r="EA238" s="72"/>
      <c r="EB238" s="72"/>
      <c r="EC238" s="72"/>
      <c r="ED238" s="72"/>
      <c r="EE238" s="72"/>
      <c r="EF238" s="72"/>
      <c r="EG238" s="72"/>
      <c r="EH238" s="72"/>
      <c r="EI238" s="72"/>
      <c r="EJ238" s="72"/>
      <c r="EK238" s="72"/>
      <c r="EL238" s="72"/>
      <c r="EM238" s="72"/>
      <c r="EN238" s="72"/>
      <c r="EO238" s="72"/>
      <c r="EP238" s="72"/>
      <c r="EQ238" s="72"/>
      <c r="ER238" s="312">
        <f t="shared" si="49"/>
        <v>1</v>
      </c>
      <c r="ES238" s="72">
        <f t="shared" si="50"/>
        <v>1</v>
      </c>
      <c r="ET238" s="72" t="s">
        <v>1126</v>
      </c>
      <c r="EU238" s="7" t="s">
        <v>2579</v>
      </c>
      <c r="EV238" s="7" t="s">
        <v>1110</v>
      </c>
      <c r="EW238" s="7" t="s">
        <v>1829</v>
      </c>
      <c r="EX238" s="183" t="s">
        <v>1890</v>
      </c>
      <c r="EY238" s="313">
        <v>46176</v>
      </c>
      <c r="EZ238" s="313"/>
      <c r="FA238" s="183"/>
      <c r="FB238" s="313"/>
      <c r="FC238" s="7"/>
      <c r="FD238" s="7" t="s">
        <v>3234</v>
      </c>
      <c r="FE238" s="7">
        <f t="shared" si="53"/>
        <v>5679</v>
      </c>
      <c r="FF238" s="72">
        <f t="shared" si="54"/>
        <v>11503</v>
      </c>
      <c r="FG238" t="s">
        <v>3515</v>
      </c>
    </row>
    <row r="239" spans="1:163" ht="17.25">
      <c r="A239" s="72">
        <v>463427115</v>
      </c>
      <c r="B239" s="304" t="s">
        <v>1531</v>
      </c>
      <c r="C239" s="72"/>
      <c r="D239" s="72"/>
      <c r="E239" s="72"/>
      <c r="F239" s="72"/>
      <c r="G239" s="306"/>
      <c r="H239" s="306"/>
      <c r="I239" s="72">
        <v>3578</v>
      </c>
      <c r="J239" s="72">
        <v>17821</v>
      </c>
      <c r="K239" s="258">
        <f t="shared" si="58"/>
        <v>4262</v>
      </c>
      <c r="L239" s="258">
        <f t="shared" si="45"/>
        <v>22480</v>
      </c>
      <c r="M239" s="315">
        <v>5</v>
      </c>
      <c r="N239" s="72" t="s">
        <v>1231</v>
      </c>
      <c r="O239" s="72" t="s">
        <v>1232</v>
      </c>
      <c r="P239" s="72" t="s">
        <v>42</v>
      </c>
      <c r="Q239" s="255">
        <v>56961</v>
      </c>
      <c r="R239" s="66">
        <v>753</v>
      </c>
      <c r="S239" s="66">
        <f t="shared" si="56"/>
        <v>0</v>
      </c>
      <c r="T239" s="66">
        <v>0</v>
      </c>
      <c r="U239" s="4" t="s">
        <v>1129</v>
      </c>
      <c r="V239" s="5">
        <f t="shared" si="51"/>
        <v>0.16559476752978519</v>
      </c>
      <c r="W239" s="5">
        <f t="shared" si="52"/>
        <v>2.7726648202743589E-2</v>
      </c>
      <c r="X239" s="5" t="str">
        <f t="shared" si="46"/>
        <v>FLOW</v>
      </c>
      <c r="Y239" s="72" t="str">
        <f t="shared" si="47"/>
        <v>RTP</v>
      </c>
      <c r="Z239" s="72" t="s">
        <v>1129</v>
      </c>
      <c r="AA239" s="72" t="s">
        <v>1330</v>
      </c>
      <c r="AB239" s="304" t="s">
        <v>3504</v>
      </c>
      <c r="AC239" s="72"/>
      <c r="AD239" s="72" t="s">
        <v>3022</v>
      </c>
      <c r="AE239" s="308"/>
      <c r="AF239" s="309" t="s">
        <v>1129</v>
      </c>
      <c r="AG239" s="7" t="s">
        <v>1129</v>
      </c>
      <c r="AH239" s="72" t="s">
        <v>41</v>
      </c>
      <c r="AI239" s="7" t="s">
        <v>1129</v>
      </c>
      <c r="AJ239" s="7" t="s">
        <v>1129</v>
      </c>
      <c r="AK239" s="7" t="s">
        <v>1129</v>
      </c>
      <c r="AL239" s="7">
        <v>18574</v>
      </c>
      <c r="AM239" s="255">
        <v>56961</v>
      </c>
      <c r="AN239" s="258">
        <v>147</v>
      </c>
      <c r="AO239" s="306">
        <v>163</v>
      </c>
      <c r="AP239" s="306" t="str">
        <f t="shared" si="48"/>
        <v>FLOW</v>
      </c>
      <c r="AQ239" s="306"/>
      <c r="AR239" s="306"/>
      <c r="AS239" s="306"/>
      <c r="AT239" s="306"/>
      <c r="AU239" s="72" t="s">
        <v>943</v>
      </c>
      <c r="AV239" s="310"/>
      <c r="AW239" s="304" t="s">
        <v>44</v>
      </c>
      <c r="AX239" s="311">
        <v>45481</v>
      </c>
      <c r="AY239" s="72">
        <v>36</v>
      </c>
      <c r="AZ239" s="72" t="s">
        <v>1742</v>
      </c>
      <c r="BA239" s="7" t="s">
        <v>3512</v>
      </c>
      <c r="BB239" s="7"/>
      <c r="BC239" s="7"/>
      <c r="BD239" s="72"/>
      <c r="BE239" s="72"/>
      <c r="BF239" s="72"/>
      <c r="BG239" s="183"/>
      <c r="BH239" s="72"/>
      <c r="BI239" s="72"/>
      <c r="BJ239" s="72"/>
      <c r="BK239" s="72"/>
      <c r="BL239" s="72"/>
      <c r="BM239" s="72"/>
      <c r="BN239" s="72"/>
      <c r="BO239" s="72"/>
      <c r="BP239" s="72"/>
      <c r="BQ239" s="72"/>
      <c r="BR239" s="72">
        <v>1</v>
      </c>
      <c r="BS239" s="72"/>
      <c r="BT239" s="72"/>
      <c r="BU239" s="72"/>
      <c r="BV239" s="72"/>
      <c r="BW239" s="72"/>
      <c r="BX239" s="72"/>
      <c r="BY239" s="72"/>
      <c r="BZ239" s="72"/>
      <c r="CA239" s="72"/>
      <c r="CB239" s="72"/>
      <c r="CC239" s="72"/>
      <c r="CD239" s="72"/>
      <c r="CE239" s="72"/>
      <c r="CF239" s="72"/>
      <c r="CG239" s="72"/>
      <c r="CH239" s="72"/>
      <c r="CI239" s="72"/>
      <c r="CJ239" s="72"/>
      <c r="CK239" s="72"/>
      <c r="CL239" s="72"/>
      <c r="CM239" s="72"/>
      <c r="CN239" s="72"/>
      <c r="CO239" s="72"/>
      <c r="CP239" s="72"/>
      <c r="CQ239" s="72"/>
      <c r="CR239" s="72"/>
      <c r="CS239" s="72"/>
      <c r="CT239" s="72"/>
      <c r="CU239" s="72"/>
      <c r="CV239" s="72"/>
      <c r="CW239" s="72"/>
      <c r="CX239" s="72"/>
      <c r="CY239" s="72"/>
      <c r="CZ239" s="72"/>
      <c r="DA239" s="72"/>
      <c r="DB239" s="72"/>
      <c r="DC239" s="72"/>
      <c r="DD239" s="72"/>
      <c r="DE239" s="72"/>
      <c r="DF239" s="72"/>
      <c r="DG239" s="72"/>
      <c r="DH239" s="72"/>
      <c r="DI239" s="72"/>
      <c r="DJ239" s="72"/>
      <c r="DK239" s="72"/>
      <c r="DL239" s="72"/>
      <c r="DM239" s="72"/>
      <c r="DN239" s="72"/>
      <c r="DO239" s="72"/>
      <c r="DP239" s="72"/>
      <c r="DQ239" s="72"/>
      <c r="DR239" s="72"/>
      <c r="DS239" s="72"/>
      <c r="DT239" s="72"/>
      <c r="DU239" s="72"/>
      <c r="DV239" s="72"/>
      <c r="DW239" s="72"/>
      <c r="DX239" s="72"/>
      <c r="DY239" s="72"/>
      <c r="DZ239" s="72"/>
      <c r="EA239" s="72"/>
      <c r="EB239" s="72"/>
      <c r="EC239" s="72"/>
      <c r="ED239" s="72"/>
      <c r="EE239" s="72"/>
      <c r="EF239" s="72"/>
      <c r="EG239" s="72"/>
      <c r="EH239" s="72"/>
      <c r="EI239" s="72"/>
      <c r="EJ239" s="72"/>
      <c r="EK239" s="72"/>
      <c r="EL239" s="72"/>
      <c r="EM239" s="72"/>
      <c r="EN239" s="72"/>
      <c r="EO239" s="72"/>
      <c r="EP239" s="72"/>
      <c r="EQ239" s="72"/>
      <c r="ER239" s="312">
        <f t="shared" si="49"/>
        <v>1</v>
      </c>
      <c r="ES239" s="72">
        <f t="shared" si="50"/>
        <v>1</v>
      </c>
      <c r="ET239" s="72" t="s">
        <v>1116</v>
      </c>
      <c r="EU239" s="7" t="s">
        <v>2580</v>
      </c>
      <c r="EV239" s="7" t="s">
        <v>1110</v>
      </c>
      <c r="EW239" s="7" t="s">
        <v>1801</v>
      </c>
      <c r="EX239" s="183" t="s">
        <v>1837</v>
      </c>
      <c r="EY239" s="313">
        <v>46179</v>
      </c>
      <c r="EZ239" s="313"/>
      <c r="FA239" s="183"/>
      <c r="FB239" s="313"/>
      <c r="FC239" s="7"/>
      <c r="FD239" s="7" t="s">
        <v>3235</v>
      </c>
      <c r="FE239" s="7">
        <f t="shared" si="53"/>
        <v>4262</v>
      </c>
      <c r="FF239" s="72">
        <f t="shared" si="54"/>
        <v>22480</v>
      </c>
      <c r="FG239" t="s">
        <v>3515</v>
      </c>
    </row>
    <row r="240" spans="1:163" ht="17.25">
      <c r="A240" s="72">
        <v>462670479</v>
      </c>
      <c r="B240" s="304" t="s">
        <v>976</v>
      </c>
      <c r="C240" s="72"/>
      <c r="D240" s="72"/>
      <c r="E240" s="72"/>
      <c r="F240" s="72"/>
      <c r="G240" s="306"/>
      <c r="H240" s="306"/>
      <c r="I240" s="72">
        <v>2788</v>
      </c>
      <c r="J240" s="72">
        <v>2389</v>
      </c>
      <c r="K240" s="258">
        <f t="shared" si="58"/>
        <v>2461</v>
      </c>
      <c r="L240" s="258">
        <f t="shared" si="45"/>
        <v>5328</v>
      </c>
      <c r="M240" s="307">
        <v>1</v>
      </c>
      <c r="N240" s="72" t="s">
        <v>1231</v>
      </c>
      <c r="O240" s="72" t="s">
        <v>1232</v>
      </c>
      <c r="P240" s="72" t="s">
        <v>324</v>
      </c>
      <c r="Q240" s="255">
        <v>56762</v>
      </c>
      <c r="R240" s="66">
        <v>72</v>
      </c>
      <c r="S240" s="66">
        <f t="shared" si="56"/>
        <v>0</v>
      </c>
      <c r="T240" s="66">
        <v>3150</v>
      </c>
      <c r="U240" s="4" t="s">
        <v>1502</v>
      </c>
      <c r="V240" s="5">
        <f t="shared" si="51"/>
        <v>9.5280787673759415E-2</v>
      </c>
      <c r="W240" s="5">
        <f t="shared" si="52"/>
        <v>3.1061955295975615E-3</v>
      </c>
      <c r="X240" s="5" t="str">
        <f t="shared" si="46"/>
        <v>FLOW</v>
      </c>
      <c r="Y240" s="72" t="str">
        <f t="shared" si="47"/>
        <v>NC</v>
      </c>
      <c r="Z240" s="72" t="s">
        <v>1327</v>
      </c>
      <c r="AA240" s="72" t="s">
        <v>1315</v>
      </c>
      <c r="AB240" s="304" t="s">
        <v>3024</v>
      </c>
      <c r="AC240" s="72"/>
      <c r="AD240" s="72" t="s">
        <v>3021</v>
      </c>
      <c r="AE240" s="308"/>
      <c r="AF240" s="309" t="s">
        <v>1129</v>
      </c>
      <c r="AG240" s="7" t="s">
        <v>1129</v>
      </c>
      <c r="AH240" s="72" t="s">
        <v>707</v>
      </c>
      <c r="AI240" s="7" t="s">
        <v>1129</v>
      </c>
      <c r="AJ240" s="7" t="s">
        <v>1129</v>
      </c>
      <c r="AK240" s="7" t="s">
        <v>1129</v>
      </c>
      <c r="AL240" s="7">
        <v>5611</v>
      </c>
      <c r="AM240" s="255">
        <v>56762</v>
      </c>
      <c r="AN240" s="258">
        <v>27</v>
      </c>
      <c r="AO240" s="306">
        <v>43</v>
      </c>
      <c r="AP240" s="306" t="str">
        <f t="shared" si="48"/>
        <v>FLOW</v>
      </c>
      <c r="AQ240" s="306"/>
      <c r="AR240" s="306"/>
      <c r="AS240" s="306"/>
      <c r="AT240" s="306"/>
      <c r="AU240" s="72" t="s">
        <v>1793</v>
      </c>
      <c r="AV240" s="310" t="s">
        <v>1046</v>
      </c>
      <c r="AW240" s="304" t="s">
        <v>1087</v>
      </c>
      <c r="AX240" s="311">
        <v>45405</v>
      </c>
      <c r="AY240" s="72">
        <v>48</v>
      </c>
      <c r="AZ240" s="72" t="s">
        <v>1742</v>
      </c>
      <c r="BA240" s="7" t="s">
        <v>3512</v>
      </c>
      <c r="BB240" s="7"/>
      <c r="BC240" s="7"/>
      <c r="BD240" s="72"/>
      <c r="BE240" s="72"/>
      <c r="BF240" s="72"/>
      <c r="BG240" s="183"/>
      <c r="BH240" s="72"/>
      <c r="BI240" s="72"/>
      <c r="BJ240" s="72"/>
      <c r="BK240" s="72"/>
      <c r="BL240" s="72">
        <v>1</v>
      </c>
      <c r="BM240" s="72"/>
      <c r="BN240" s="72"/>
      <c r="BO240" s="72">
        <v>1</v>
      </c>
      <c r="BP240" s="72"/>
      <c r="BQ240" s="72"/>
      <c r="BR240" s="72"/>
      <c r="BS240" s="72"/>
      <c r="BT240" s="72"/>
      <c r="BU240" s="72"/>
      <c r="BV240" s="72"/>
      <c r="BW240" s="72"/>
      <c r="BX240" s="72"/>
      <c r="BY240" s="72"/>
      <c r="BZ240" s="72"/>
      <c r="CA240" s="72"/>
      <c r="CB240" s="72"/>
      <c r="CC240" s="72"/>
      <c r="CD240" s="72"/>
      <c r="CE240" s="72"/>
      <c r="CF240" s="72"/>
      <c r="CG240" s="72">
        <v>1</v>
      </c>
      <c r="CH240" s="72"/>
      <c r="CI240" s="72"/>
      <c r="CJ240" s="72"/>
      <c r="CK240" s="72"/>
      <c r="CL240" s="72"/>
      <c r="CM240" s="72"/>
      <c r="CN240" s="72"/>
      <c r="CO240" s="72"/>
      <c r="CP240" s="72"/>
      <c r="CQ240" s="72"/>
      <c r="CR240" s="72"/>
      <c r="CS240" s="72"/>
      <c r="CT240" s="72"/>
      <c r="CU240" s="72"/>
      <c r="CV240" s="72"/>
      <c r="CW240" s="72"/>
      <c r="CX240" s="72"/>
      <c r="CY240" s="72">
        <v>1</v>
      </c>
      <c r="CZ240" s="72"/>
      <c r="DA240" s="72"/>
      <c r="DB240" s="72"/>
      <c r="DC240" s="72"/>
      <c r="DD240" s="72"/>
      <c r="DE240" s="72"/>
      <c r="DF240" s="72"/>
      <c r="DG240" s="72"/>
      <c r="DH240" s="72"/>
      <c r="DI240" s="72"/>
      <c r="DJ240" s="72"/>
      <c r="DK240" s="72"/>
      <c r="DL240" s="72"/>
      <c r="DM240" s="72"/>
      <c r="DN240" s="72"/>
      <c r="DO240" s="72"/>
      <c r="DP240" s="72"/>
      <c r="DQ240" s="72"/>
      <c r="DR240" s="72"/>
      <c r="DS240" s="72"/>
      <c r="DT240" s="72"/>
      <c r="DU240" s="72"/>
      <c r="DV240" s="72"/>
      <c r="DW240" s="72"/>
      <c r="DX240" s="72"/>
      <c r="DY240" s="72"/>
      <c r="DZ240" s="72"/>
      <c r="EA240" s="72"/>
      <c r="EB240" s="72"/>
      <c r="EC240" s="72"/>
      <c r="ED240" s="72"/>
      <c r="EE240" s="72"/>
      <c r="EF240" s="72"/>
      <c r="EG240" s="72"/>
      <c r="EH240" s="72"/>
      <c r="EI240" s="72"/>
      <c r="EJ240" s="72"/>
      <c r="EK240" s="72"/>
      <c r="EL240" s="72"/>
      <c r="EM240" s="72"/>
      <c r="EN240" s="72"/>
      <c r="EO240" s="72"/>
      <c r="EP240" s="72"/>
      <c r="EQ240" s="72"/>
      <c r="ER240" s="312">
        <f t="shared" si="49"/>
        <v>4</v>
      </c>
      <c r="ES240" s="72">
        <f t="shared" si="50"/>
        <v>1</v>
      </c>
      <c r="ET240" s="72" t="s">
        <v>1127</v>
      </c>
      <c r="EU240" s="7" t="s">
        <v>2581</v>
      </c>
      <c r="EV240" s="7" t="s">
        <v>1110</v>
      </c>
      <c r="EW240" s="7" t="s">
        <v>1808</v>
      </c>
      <c r="EX240" s="183" t="s">
        <v>1919</v>
      </c>
      <c r="EY240" s="313">
        <v>46178</v>
      </c>
      <c r="EZ240" s="313"/>
      <c r="FA240" s="183"/>
      <c r="FB240" s="313"/>
      <c r="FC240" s="7" t="s">
        <v>3622</v>
      </c>
      <c r="FD240" s="7" t="s">
        <v>3150</v>
      </c>
      <c r="FE240" s="7">
        <f t="shared" si="53"/>
        <v>2461</v>
      </c>
      <c r="FF240" s="72">
        <f t="shared" si="54"/>
        <v>5328</v>
      </c>
      <c r="FG240" t="s">
        <v>3515</v>
      </c>
    </row>
    <row r="241" spans="1:163" ht="17.25">
      <c r="A241" s="72">
        <v>464856605</v>
      </c>
      <c r="B241" s="304" t="s">
        <v>1532</v>
      </c>
      <c r="C241" s="72"/>
      <c r="D241" s="72"/>
      <c r="E241" s="72"/>
      <c r="F241" s="72"/>
      <c r="G241" s="306"/>
      <c r="H241" s="306"/>
      <c r="I241" s="72">
        <v>4997</v>
      </c>
      <c r="J241" s="72">
        <v>29874</v>
      </c>
      <c r="K241" s="258">
        <f t="shared" si="58"/>
        <v>6793</v>
      </c>
      <c r="L241" s="258">
        <f t="shared" si="45"/>
        <v>37372</v>
      </c>
      <c r="M241" s="315">
        <v>6</v>
      </c>
      <c r="N241" s="72" t="s">
        <v>1231</v>
      </c>
      <c r="O241" s="72" t="s">
        <v>1232</v>
      </c>
      <c r="P241" s="72" t="s">
        <v>22</v>
      </c>
      <c r="Q241" s="255">
        <v>56709</v>
      </c>
      <c r="R241" s="66">
        <v>1904</v>
      </c>
      <c r="S241" s="66">
        <f t="shared" si="56"/>
        <v>0</v>
      </c>
      <c r="T241" s="66">
        <v>5850</v>
      </c>
      <c r="U241" s="4" t="s">
        <v>1129</v>
      </c>
      <c r="V241" s="5">
        <f t="shared" si="51"/>
        <v>0.3923249346228882</v>
      </c>
      <c r="W241" s="5">
        <f t="shared" si="52"/>
        <v>2.3821844011352705E-2</v>
      </c>
      <c r="X241" s="5" t="str">
        <f t="shared" si="46"/>
        <v>FLOW</v>
      </c>
      <c r="Y241" s="72" t="str">
        <f t="shared" si="47"/>
        <v>NC</v>
      </c>
      <c r="Z241" s="72" t="s">
        <v>1129</v>
      </c>
      <c r="AA241" s="72" t="s">
        <v>1315</v>
      </c>
      <c r="AB241" s="304" t="s">
        <v>3502</v>
      </c>
      <c r="AC241" s="72"/>
      <c r="AD241" s="72" t="s">
        <v>3021</v>
      </c>
      <c r="AE241" s="308"/>
      <c r="AF241" s="309" t="s">
        <v>1797</v>
      </c>
      <c r="AG241" s="7" t="s">
        <v>1129</v>
      </c>
      <c r="AH241" s="72" t="s">
        <v>1747</v>
      </c>
      <c r="AI241" s="7" t="s">
        <v>1129</v>
      </c>
      <c r="AJ241" s="7" t="s">
        <v>1129</v>
      </c>
      <c r="AK241" s="7" t="s">
        <v>1129</v>
      </c>
      <c r="AL241" s="7">
        <v>37628</v>
      </c>
      <c r="AM241" s="255">
        <v>56709</v>
      </c>
      <c r="AN241" s="258">
        <v>178</v>
      </c>
      <c r="AO241" s="306">
        <v>194</v>
      </c>
      <c r="AP241" s="306" t="str">
        <f t="shared" si="48"/>
        <v>FLOW</v>
      </c>
      <c r="AQ241" s="306"/>
      <c r="AR241" s="306"/>
      <c r="AS241" s="306"/>
      <c r="AT241" s="306"/>
      <c r="AU241" s="72" t="s">
        <v>943</v>
      </c>
      <c r="AV241" s="310" t="s">
        <v>1643</v>
      </c>
      <c r="AW241" s="304" t="s">
        <v>1732</v>
      </c>
      <c r="AX241" s="311">
        <v>45630</v>
      </c>
      <c r="AY241" s="72">
        <v>24</v>
      </c>
      <c r="AZ241" s="72" t="s">
        <v>1742</v>
      </c>
      <c r="BA241" s="7" t="s">
        <v>3513</v>
      </c>
      <c r="BB241" s="7"/>
      <c r="BC241" s="7"/>
      <c r="BD241" s="72"/>
      <c r="BE241" s="72"/>
      <c r="BF241" s="72"/>
      <c r="BG241" s="183"/>
      <c r="BH241" s="72"/>
      <c r="BI241" s="72"/>
      <c r="BJ241" s="72"/>
      <c r="BK241" s="72"/>
      <c r="BL241" s="72"/>
      <c r="BM241" s="72"/>
      <c r="BN241" s="72"/>
      <c r="BO241" s="72">
        <v>1</v>
      </c>
      <c r="BP241" s="72"/>
      <c r="BQ241" s="72"/>
      <c r="BR241" s="72"/>
      <c r="BS241" s="72"/>
      <c r="BT241" s="72"/>
      <c r="BU241" s="72"/>
      <c r="BV241" s="72"/>
      <c r="BW241" s="72"/>
      <c r="BX241" s="72"/>
      <c r="BY241" s="72"/>
      <c r="BZ241" s="72"/>
      <c r="CA241" s="72"/>
      <c r="CB241" s="72"/>
      <c r="CC241" s="72"/>
      <c r="CD241" s="72"/>
      <c r="CE241" s="72"/>
      <c r="CF241" s="72"/>
      <c r="CG241" s="72"/>
      <c r="CH241" s="72"/>
      <c r="CI241" s="72"/>
      <c r="CJ241" s="72"/>
      <c r="CK241" s="72"/>
      <c r="CL241" s="72"/>
      <c r="CM241" s="72"/>
      <c r="CN241" s="72"/>
      <c r="CO241" s="72"/>
      <c r="CP241" s="72"/>
      <c r="CQ241" s="72"/>
      <c r="CR241" s="72"/>
      <c r="CS241" s="72"/>
      <c r="CT241" s="72"/>
      <c r="CU241" s="72"/>
      <c r="CV241" s="72"/>
      <c r="CW241" s="72"/>
      <c r="CX241" s="72"/>
      <c r="CY241" s="72"/>
      <c r="CZ241" s="72"/>
      <c r="DA241" s="72"/>
      <c r="DB241" s="72"/>
      <c r="DC241" s="72"/>
      <c r="DD241" s="72"/>
      <c r="DE241" s="72"/>
      <c r="DF241" s="72"/>
      <c r="DG241" s="72"/>
      <c r="DH241" s="72"/>
      <c r="DI241" s="72"/>
      <c r="DJ241" s="72"/>
      <c r="DK241" s="72"/>
      <c r="DL241" s="72"/>
      <c r="DM241" s="72"/>
      <c r="DN241" s="72"/>
      <c r="DO241" s="72"/>
      <c r="DP241" s="72"/>
      <c r="DQ241" s="72"/>
      <c r="DR241" s="72"/>
      <c r="DS241" s="72"/>
      <c r="DT241" s="72"/>
      <c r="DU241" s="72"/>
      <c r="DV241" s="72"/>
      <c r="DW241" s="72"/>
      <c r="DX241" s="72"/>
      <c r="DY241" s="72"/>
      <c r="DZ241" s="72"/>
      <c r="EA241" s="72"/>
      <c r="EB241" s="72"/>
      <c r="EC241" s="72"/>
      <c r="ED241" s="72"/>
      <c r="EE241" s="72"/>
      <c r="EF241" s="72"/>
      <c r="EG241" s="72"/>
      <c r="EH241" s="72"/>
      <c r="EI241" s="72"/>
      <c r="EJ241" s="72"/>
      <c r="EK241" s="72"/>
      <c r="EL241" s="72"/>
      <c r="EM241" s="72"/>
      <c r="EN241" s="72"/>
      <c r="EO241" s="72"/>
      <c r="EP241" s="72"/>
      <c r="EQ241" s="72"/>
      <c r="ER241" s="312">
        <f t="shared" si="49"/>
        <v>1</v>
      </c>
      <c r="ES241" s="72">
        <f t="shared" si="50"/>
        <v>1</v>
      </c>
      <c r="ET241" s="72" t="s">
        <v>1114</v>
      </c>
      <c r="EU241" s="7" t="s">
        <v>2582</v>
      </c>
      <c r="EV241" s="7" t="s">
        <v>1110</v>
      </c>
      <c r="EW241" s="7" t="s">
        <v>1850</v>
      </c>
      <c r="EX241" s="183" t="s">
        <v>1920</v>
      </c>
      <c r="EY241" s="313">
        <v>46178</v>
      </c>
      <c r="EZ241" s="313"/>
      <c r="FA241" s="183"/>
      <c r="FB241" s="313"/>
      <c r="FC241" s="7" t="s">
        <v>3622</v>
      </c>
      <c r="FD241" s="7" t="s">
        <v>3236</v>
      </c>
      <c r="FE241" s="7">
        <f t="shared" si="53"/>
        <v>6793</v>
      </c>
      <c r="FF241" s="72">
        <f t="shared" si="54"/>
        <v>37372</v>
      </c>
      <c r="FG241" t="s">
        <v>3515</v>
      </c>
    </row>
    <row r="242" spans="1:163" ht="17.25">
      <c r="A242" s="72">
        <v>464434332</v>
      </c>
      <c r="B242" s="304" t="s">
        <v>1533</v>
      </c>
      <c r="C242" s="72" t="s">
        <v>1775</v>
      </c>
      <c r="D242" s="72" t="s">
        <v>1800</v>
      </c>
      <c r="E242" s="72">
        <v>5003</v>
      </c>
      <c r="F242" s="72"/>
      <c r="G242" s="306"/>
      <c r="H242" s="306"/>
      <c r="I242" s="72">
        <v>4856</v>
      </c>
      <c r="J242" s="72">
        <v>4856</v>
      </c>
      <c r="K242" s="258">
        <f t="shared" si="58"/>
        <v>4869</v>
      </c>
      <c r="L242" s="258">
        <f t="shared" si="45"/>
        <v>4783</v>
      </c>
      <c r="M242" s="307">
        <v>1</v>
      </c>
      <c r="N242" s="72" t="s">
        <v>1280</v>
      </c>
      <c r="O242" s="72" t="s">
        <v>1281</v>
      </c>
      <c r="P242" s="72" t="s">
        <v>42</v>
      </c>
      <c r="Q242" s="255">
        <v>56693</v>
      </c>
      <c r="R242" s="66">
        <v>13</v>
      </c>
      <c r="S242" s="66">
        <f t="shared" si="56"/>
        <v>0</v>
      </c>
      <c r="T242" s="66">
        <v>1406.58</v>
      </c>
      <c r="U242" s="4" t="s">
        <v>1129</v>
      </c>
      <c r="V242" s="5">
        <f t="shared" si="51"/>
        <v>3.5297124077892747E-2</v>
      </c>
      <c r="W242" s="5">
        <f t="shared" si="52"/>
        <v>3.1024196321390112E-3</v>
      </c>
      <c r="X242" s="5" t="str">
        <f t="shared" si="46"/>
        <v>STABLE</v>
      </c>
      <c r="Y242" s="72" t="str">
        <f t="shared" si="47"/>
        <v>PAID</v>
      </c>
      <c r="Z242" s="72" t="s">
        <v>1129</v>
      </c>
      <c r="AA242" s="72" t="s">
        <v>1281</v>
      </c>
      <c r="AB242" s="304"/>
      <c r="AC242" s="72"/>
      <c r="AD242" s="72" t="s">
        <v>3019</v>
      </c>
      <c r="AE242" s="308"/>
      <c r="AF242" s="309" t="s">
        <v>1129</v>
      </c>
      <c r="AG242" s="7" t="s">
        <v>1129</v>
      </c>
      <c r="AH242" s="72" t="s">
        <v>453</v>
      </c>
      <c r="AI242" s="7" t="s">
        <v>1129</v>
      </c>
      <c r="AJ242" s="7" t="s">
        <v>1129</v>
      </c>
      <c r="AK242" s="7" t="s">
        <v>1129</v>
      </c>
      <c r="AL242" s="7">
        <v>6275.58</v>
      </c>
      <c r="AM242" s="255">
        <v>56693</v>
      </c>
      <c r="AN242" s="258">
        <v>27</v>
      </c>
      <c r="AO242" s="306">
        <v>12</v>
      </c>
      <c r="AP242" s="306" t="str">
        <f t="shared" si="48"/>
        <v>STABLE</v>
      </c>
      <c r="AQ242" s="306"/>
      <c r="AR242" s="306"/>
      <c r="AS242" s="306"/>
      <c r="AT242" s="306"/>
      <c r="AU242" s="72" t="s">
        <v>1793</v>
      </c>
      <c r="AV242" s="310" t="s">
        <v>1644</v>
      </c>
      <c r="AW242" s="304" t="s">
        <v>198</v>
      </c>
      <c r="AX242" s="311">
        <v>45589</v>
      </c>
      <c r="AY242" s="72">
        <v>30</v>
      </c>
      <c r="AZ242" s="72" t="s">
        <v>1742</v>
      </c>
      <c r="BA242" s="7" t="s">
        <v>3512</v>
      </c>
      <c r="BB242" s="7"/>
      <c r="BC242" s="7"/>
      <c r="BD242" s="72"/>
      <c r="BE242" s="72"/>
      <c r="BF242" s="72"/>
      <c r="BG242" s="183"/>
      <c r="BH242" s="72"/>
      <c r="BI242" s="72"/>
      <c r="BJ242" s="72"/>
      <c r="BK242" s="72"/>
      <c r="BL242" s="72">
        <v>1</v>
      </c>
      <c r="BM242" s="72"/>
      <c r="BN242" s="72"/>
      <c r="BO242" s="72"/>
      <c r="BP242" s="72"/>
      <c r="BQ242" s="72"/>
      <c r="BR242" s="72"/>
      <c r="BS242" s="72"/>
      <c r="BT242" s="72"/>
      <c r="BU242" s="72"/>
      <c r="BV242" s="72"/>
      <c r="BW242" s="72"/>
      <c r="BX242" s="72"/>
      <c r="BY242" s="72"/>
      <c r="BZ242" s="72"/>
      <c r="CA242" s="72"/>
      <c r="CB242" s="72"/>
      <c r="CC242" s="72"/>
      <c r="CD242" s="72"/>
      <c r="CE242" s="72"/>
      <c r="CF242" s="72"/>
      <c r="CG242" s="72"/>
      <c r="CH242" s="72"/>
      <c r="CI242" s="72"/>
      <c r="CJ242" s="72"/>
      <c r="CK242" s="72"/>
      <c r="CL242" s="72"/>
      <c r="CM242" s="72"/>
      <c r="CN242" s="72"/>
      <c r="CO242" s="72"/>
      <c r="CP242" s="72"/>
      <c r="CQ242" s="72"/>
      <c r="CR242" s="72"/>
      <c r="CS242" s="72"/>
      <c r="CT242" s="72"/>
      <c r="CU242" s="72"/>
      <c r="CV242" s="72"/>
      <c r="CW242" s="72"/>
      <c r="CX242" s="72"/>
      <c r="CY242" s="72"/>
      <c r="CZ242" s="72"/>
      <c r="DA242" s="72"/>
      <c r="DB242" s="72"/>
      <c r="DC242" s="72"/>
      <c r="DD242" s="72"/>
      <c r="DE242" s="72"/>
      <c r="DF242" s="72"/>
      <c r="DG242" s="72"/>
      <c r="DH242" s="72"/>
      <c r="DI242" s="72"/>
      <c r="DJ242" s="72"/>
      <c r="DK242" s="72"/>
      <c r="DL242" s="72"/>
      <c r="DM242" s="72"/>
      <c r="DN242" s="72"/>
      <c r="DO242" s="72"/>
      <c r="DP242" s="72"/>
      <c r="DQ242" s="72"/>
      <c r="DR242" s="72"/>
      <c r="DS242" s="72"/>
      <c r="DT242" s="72"/>
      <c r="DU242" s="72"/>
      <c r="DV242" s="72"/>
      <c r="DW242" s="72"/>
      <c r="DX242" s="72"/>
      <c r="DY242" s="72"/>
      <c r="DZ242" s="72"/>
      <c r="EA242" s="72"/>
      <c r="EB242" s="72"/>
      <c r="EC242" s="72"/>
      <c r="ED242" s="72"/>
      <c r="EE242" s="72"/>
      <c r="EF242" s="72"/>
      <c r="EG242" s="72"/>
      <c r="EH242" s="72"/>
      <c r="EI242" s="72"/>
      <c r="EJ242" s="72"/>
      <c r="EK242" s="72"/>
      <c r="EL242" s="72"/>
      <c r="EM242" s="72"/>
      <c r="EN242" s="72"/>
      <c r="EO242" s="72"/>
      <c r="EP242" s="72"/>
      <c r="EQ242" s="72"/>
      <c r="ER242" s="312">
        <f t="shared" si="49"/>
        <v>1</v>
      </c>
      <c r="ES242" s="72">
        <f t="shared" si="50"/>
        <v>1</v>
      </c>
      <c r="ET242" s="72" t="s">
        <v>1116</v>
      </c>
      <c r="EU242" s="7" t="s">
        <v>2583</v>
      </c>
      <c r="EV242" s="7" t="s">
        <v>1110</v>
      </c>
      <c r="EW242" s="7" t="s">
        <v>1801</v>
      </c>
      <c r="EX242" s="183" t="s">
        <v>1810</v>
      </c>
      <c r="EY242" s="313">
        <v>46177</v>
      </c>
      <c r="EZ242" s="313"/>
      <c r="FA242" s="183"/>
      <c r="FB242" s="313"/>
      <c r="FC242" s="7"/>
      <c r="FD242" s="7" t="s">
        <v>3237</v>
      </c>
      <c r="FE242" s="7">
        <f t="shared" si="53"/>
        <v>4869</v>
      </c>
      <c r="FF242" s="72">
        <f t="shared" si="54"/>
        <v>9786</v>
      </c>
      <c r="FG242" t="s">
        <v>3515</v>
      </c>
    </row>
    <row r="243" spans="1:163" ht="17.25">
      <c r="A243" s="72">
        <v>455993579</v>
      </c>
      <c r="B243" s="304" t="s">
        <v>1534</v>
      </c>
      <c r="C243" s="72"/>
      <c r="D243" s="72"/>
      <c r="E243" s="72"/>
      <c r="F243" s="72"/>
      <c r="G243" s="306"/>
      <c r="H243" s="306" t="s">
        <v>3511</v>
      </c>
      <c r="I243" s="72">
        <v>7519</v>
      </c>
      <c r="J243" s="72">
        <v>7519</v>
      </c>
      <c r="K243" s="258">
        <f t="shared" si="58"/>
        <v>7557</v>
      </c>
      <c r="L243" s="258">
        <f t="shared" si="45"/>
        <v>15038</v>
      </c>
      <c r="M243" s="307">
        <v>1</v>
      </c>
      <c r="N243" s="72" t="s">
        <v>1282</v>
      </c>
      <c r="O243" s="72" t="s">
        <v>1232</v>
      </c>
      <c r="P243" s="72" t="s">
        <v>230</v>
      </c>
      <c r="Q243" s="255">
        <v>56543.15</v>
      </c>
      <c r="R243" s="66">
        <v>38</v>
      </c>
      <c r="S243" s="66">
        <f t="shared" si="56"/>
        <v>0</v>
      </c>
      <c r="T243" s="66">
        <v>2429</v>
      </c>
      <c r="U243" s="4" t="s">
        <v>1129</v>
      </c>
      <c r="V243" s="5">
        <f t="shared" si="51"/>
        <v>6.209946620497872E-2</v>
      </c>
      <c r="W243" s="5">
        <f t="shared" si="52"/>
        <v>3.0942193678757681E-3</v>
      </c>
      <c r="X243" s="5" t="str">
        <f t="shared" si="46"/>
        <v>RB</v>
      </c>
      <c r="Y243" s="72" t="str">
        <f t="shared" si="47"/>
        <v>PAID</v>
      </c>
      <c r="Z243" s="72" t="s">
        <v>1129</v>
      </c>
      <c r="AA243" s="72" t="s">
        <v>1281</v>
      </c>
      <c r="AB243" s="304"/>
      <c r="AC243" s="72"/>
      <c r="AD243" s="72"/>
      <c r="AE243" s="308"/>
      <c r="AF243" s="309" t="s">
        <v>1129</v>
      </c>
      <c r="AG243" s="7" t="s">
        <v>1129</v>
      </c>
      <c r="AH243" s="72" t="s">
        <v>1766</v>
      </c>
      <c r="AI243" s="7" t="s">
        <v>1129</v>
      </c>
      <c r="AJ243" s="7" t="s">
        <v>1129</v>
      </c>
      <c r="AK243" s="7" t="s">
        <v>1129</v>
      </c>
      <c r="AL243" s="7">
        <v>9986</v>
      </c>
      <c r="AM243" s="255">
        <v>56543.15</v>
      </c>
      <c r="AN243" s="258">
        <v>27</v>
      </c>
      <c r="AO243" s="306">
        <v>0</v>
      </c>
      <c r="AP243" s="306" t="str">
        <f t="shared" si="48"/>
        <v>RB</v>
      </c>
      <c r="AQ243" s="306"/>
      <c r="AR243" s="306"/>
      <c r="AS243" s="306"/>
      <c r="AT243" s="306"/>
      <c r="AU243" s="72" t="s">
        <v>943</v>
      </c>
      <c r="AV243" s="310" t="s">
        <v>1645</v>
      </c>
      <c r="AW243" s="304" t="s">
        <v>659</v>
      </c>
      <c r="AX243" s="311">
        <v>44909</v>
      </c>
      <c r="AY243" s="72">
        <v>48</v>
      </c>
      <c r="AZ243" s="72" t="s">
        <v>1742</v>
      </c>
      <c r="BA243" s="7" t="s">
        <v>3513</v>
      </c>
      <c r="BB243" s="7"/>
      <c r="BC243" s="7"/>
      <c r="BD243" s="72"/>
      <c r="BE243" s="72"/>
      <c r="BF243" s="72"/>
      <c r="BG243" s="183"/>
      <c r="BH243" s="72"/>
      <c r="BI243" s="72"/>
      <c r="BJ243" s="72"/>
      <c r="BK243" s="72"/>
      <c r="BL243" s="72"/>
      <c r="BM243" s="72"/>
      <c r="BN243" s="72"/>
      <c r="BO243" s="72"/>
      <c r="BP243" s="72"/>
      <c r="BQ243" s="72"/>
      <c r="BR243" s="72"/>
      <c r="BS243" s="72"/>
      <c r="BT243" s="72"/>
      <c r="BU243" s="72"/>
      <c r="BV243" s="72"/>
      <c r="BW243" s="72"/>
      <c r="BX243" s="72"/>
      <c r="BY243" s="72"/>
      <c r="BZ243" s="72"/>
      <c r="CA243" s="72"/>
      <c r="CB243" s="72"/>
      <c r="CC243" s="72"/>
      <c r="CD243" s="72"/>
      <c r="CE243" s="72"/>
      <c r="CF243" s="72"/>
      <c r="CG243" s="72"/>
      <c r="CH243" s="72"/>
      <c r="CI243" s="72"/>
      <c r="CJ243" s="72"/>
      <c r="CK243" s="72"/>
      <c r="CL243" s="72"/>
      <c r="CM243" s="72"/>
      <c r="CN243" s="72"/>
      <c r="CO243" s="72"/>
      <c r="CP243" s="72"/>
      <c r="CQ243" s="72"/>
      <c r="CR243" s="72"/>
      <c r="CS243" s="72"/>
      <c r="CT243" s="72"/>
      <c r="CU243" s="72"/>
      <c r="CV243" s="72"/>
      <c r="CW243" s="72"/>
      <c r="CX243" s="72"/>
      <c r="CY243" s="72"/>
      <c r="CZ243" s="72"/>
      <c r="DA243" s="72"/>
      <c r="DB243" s="72"/>
      <c r="DC243" s="72"/>
      <c r="DD243" s="72"/>
      <c r="DE243" s="72"/>
      <c r="DF243" s="72"/>
      <c r="DG243" s="72"/>
      <c r="DH243" s="72"/>
      <c r="DI243" s="72"/>
      <c r="DJ243" s="72"/>
      <c r="DK243" s="72"/>
      <c r="DL243" s="72"/>
      <c r="DM243" s="72"/>
      <c r="DN243" s="72"/>
      <c r="DO243" s="72"/>
      <c r="DP243" s="72"/>
      <c r="DQ243" s="72"/>
      <c r="DR243" s="72"/>
      <c r="DS243" s="72"/>
      <c r="DT243" s="72"/>
      <c r="DU243" s="72"/>
      <c r="DV243" s="72"/>
      <c r="DW243" s="72"/>
      <c r="DX243" s="72"/>
      <c r="DY243" s="72"/>
      <c r="DZ243" s="72"/>
      <c r="EA243" s="72"/>
      <c r="EB243" s="72"/>
      <c r="EC243" s="72"/>
      <c r="ED243" s="72"/>
      <c r="EE243" s="72"/>
      <c r="EF243" s="72"/>
      <c r="EG243" s="72"/>
      <c r="EH243" s="72"/>
      <c r="EI243" s="72"/>
      <c r="EJ243" s="72"/>
      <c r="EK243" s="72"/>
      <c r="EL243" s="72"/>
      <c r="EM243" s="72"/>
      <c r="EN243" s="72"/>
      <c r="EO243" s="72">
        <v>1</v>
      </c>
      <c r="EP243" s="72"/>
      <c r="EQ243" s="72"/>
      <c r="ER243" s="312">
        <f t="shared" si="49"/>
        <v>1</v>
      </c>
      <c r="ES243" s="72">
        <f t="shared" si="50"/>
        <v>1</v>
      </c>
      <c r="ET243" s="72" t="s">
        <v>1124</v>
      </c>
      <c r="EU243" s="7" t="s">
        <v>2584</v>
      </c>
      <c r="EV243" s="7" t="s">
        <v>1110</v>
      </c>
      <c r="EW243" s="7" t="e">
        <v>#N/A</v>
      </c>
      <c r="EX243" s="183" t="e">
        <v>#N/A</v>
      </c>
      <c r="EY243" s="313" t="e">
        <v>#N/A</v>
      </c>
      <c r="EZ243" s="313"/>
      <c r="FA243" s="183"/>
      <c r="FB243" s="313"/>
      <c r="FC243" s="7"/>
      <c r="FD243" s="7" t="s">
        <v>3122</v>
      </c>
      <c r="FE243" s="7">
        <f t="shared" si="53"/>
        <v>7557</v>
      </c>
      <c r="FF243" s="72">
        <f t="shared" si="54"/>
        <v>15038</v>
      </c>
      <c r="FG243" t="s">
        <v>3516</v>
      </c>
    </row>
    <row r="244" spans="1:163" ht="17.25">
      <c r="A244" s="72">
        <v>464400538</v>
      </c>
      <c r="B244" s="304" t="s">
        <v>995</v>
      </c>
      <c r="C244" s="72"/>
      <c r="D244" s="72"/>
      <c r="E244" s="72"/>
      <c r="F244" s="72"/>
      <c r="G244" s="306"/>
      <c r="H244" s="306" t="s">
        <v>2350</v>
      </c>
      <c r="I244" s="72">
        <v>3361</v>
      </c>
      <c r="J244" s="72">
        <v>4867</v>
      </c>
      <c r="K244" s="258">
        <f t="shared" si="58"/>
        <v>1737</v>
      </c>
      <c r="L244" s="258">
        <f t="shared" si="45"/>
        <v>8342</v>
      </c>
      <c r="M244" s="315">
        <v>2</v>
      </c>
      <c r="N244" s="72" t="s">
        <v>1282</v>
      </c>
      <c r="O244" s="72" t="s">
        <v>1232</v>
      </c>
      <c r="P244" s="72" t="s">
        <v>42</v>
      </c>
      <c r="Q244" s="255">
        <v>56334</v>
      </c>
      <c r="R244" s="66">
        <v>231</v>
      </c>
      <c r="S244" s="66">
        <f t="shared" si="56"/>
        <v>0</v>
      </c>
      <c r="T244" s="66">
        <v>4293.63</v>
      </c>
      <c r="U244" s="4" t="s">
        <v>1496</v>
      </c>
      <c r="V244" s="5">
        <f t="shared" si="51"/>
        <v>6.3011280858137272E-2</v>
      </c>
      <c r="W244" s="5">
        <f t="shared" si="52"/>
        <v>1.2472988835333237E-2</v>
      </c>
      <c r="X244" s="5" t="str">
        <f t="shared" si="46"/>
        <v>RB</v>
      </c>
      <c r="Y244" s="72" t="str">
        <f t="shared" si="47"/>
        <v>PAID</v>
      </c>
      <c r="Z244" s="72" t="s">
        <v>1329</v>
      </c>
      <c r="AA244" s="72" t="s">
        <v>1281</v>
      </c>
      <c r="AB244" s="304"/>
      <c r="AC244" s="72"/>
      <c r="AD244" s="72" t="s">
        <v>3019</v>
      </c>
      <c r="AE244" s="308"/>
      <c r="AF244" s="309" t="s">
        <v>1129</v>
      </c>
      <c r="AG244" s="7" t="s">
        <v>1129</v>
      </c>
      <c r="AH244" s="72" t="s">
        <v>780</v>
      </c>
      <c r="AI244" s="7" t="s">
        <v>1129</v>
      </c>
      <c r="AJ244" s="7" t="s">
        <v>1129</v>
      </c>
      <c r="AK244" s="7" t="s">
        <v>1129</v>
      </c>
      <c r="AL244" s="7">
        <v>9391.6299999999992</v>
      </c>
      <c r="AM244" s="255">
        <v>56334</v>
      </c>
      <c r="AN244" s="258">
        <v>57</v>
      </c>
      <c r="AO244" s="306">
        <v>12</v>
      </c>
      <c r="AP244" s="306" t="str">
        <f t="shared" si="48"/>
        <v>STABLE</v>
      </c>
      <c r="AQ244" s="306"/>
      <c r="AR244" s="306"/>
      <c r="AS244" s="306"/>
      <c r="AT244" s="306"/>
      <c r="AU244" s="72" t="s">
        <v>1793</v>
      </c>
      <c r="AV244" s="310" t="s">
        <v>1063</v>
      </c>
      <c r="AW244" s="304" t="s">
        <v>31</v>
      </c>
      <c r="AX244" s="311">
        <v>45587</v>
      </c>
      <c r="AY244" s="72">
        <v>36</v>
      </c>
      <c r="AZ244" s="72" t="s">
        <v>1742</v>
      </c>
      <c r="BA244" s="7" t="s">
        <v>3512</v>
      </c>
      <c r="BB244" s="7"/>
      <c r="BC244" s="7"/>
      <c r="BD244" s="72"/>
      <c r="BE244" s="72"/>
      <c r="BF244" s="72"/>
      <c r="BG244" s="183"/>
      <c r="BH244" s="72"/>
      <c r="BI244" s="72"/>
      <c r="BJ244" s="72"/>
      <c r="BK244" s="72"/>
      <c r="BL244" s="72"/>
      <c r="BM244" s="72"/>
      <c r="BN244" s="72"/>
      <c r="BO244" s="72">
        <v>1</v>
      </c>
      <c r="BP244" s="72"/>
      <c r="BQ244" s="72"/>
      <c r="BR244" s="72"/>
      <c r="BS244" s="72"/>
      <c r="BT244" s="72"/>
      <c r="BU244" s="72"/>
      <c r="BV244" s="72"/>
      <c r="BW244" s="72"/>
      <c r="BX244" s="72"/>
      <c r="BY244" s="72"/>
      <c r="BZ244" s="72"/>
      <c r="CA244" s="72"/>
      <c r="CB244" s="72"/>
      <c r="CC244" s="72"/>
      <c r="CD244" s="72"/>
      <c r="CE244" s="72"/>
      <c r="CF244" s="72"/>
      <c r="CG244" s="72"/>
      <c r="CH244" s="72"/>
      <c r="CI244" s="72"/>
      <c r="CJ244" s="72"/>
      <c r="CK244" s="72"/>
      <c r="CL244" s="72"/>
      <c r="CM244" s="72"/>
      <c r="CN244" s="72"/>
      <c r="CO244" s="72"/>
      <c r="CP244" s="72"/>
      <c r="CQ244" s="72"/>
      <c r="CR244" s="72"/>
      <c r="CS244" s="72"/>
      <c r="CT244" s="72"/>
      <c r="CU244" s="72"/>
      <c r="CV244" s="72"/>
      <c r="CW244" s="72"/>
      <c r="CX244" s="72"/>
      <c r="CY244" s="72"/>
      <c r="CZ244" s="72"/>
      <c r="DA244" s="72"/>
      <c r="DB244" s="72"/>
      <c r="DC244" s="72"/>
      <c r="DD244" s="72"/>
      <c r="DE244" s="72"/>
      <c r="DF244" s="72"/>
      <c r="DG244" s="72"/>
      <c r="DH244" s="72"/>
      <c r="DI244" s="72"/>
      <c r="DJ244" s="72"/>
      <c r="DK244" s="72"/>
      <c r="DL244" s="72"/>
      <c r="DM244" s="72"/>
      <c r="DN244" s="72"/>
      <c r="DO244" s="72"/>
      <c r="DP244" s="72"/>
      <c r="DQ244" s="72"/>
      <c r="DR244" s="72"/>
      <c r="DS244" s="72"/>
      <c r="DT244" s="72"/>
      <c r="DU244" s="72"/>
      <c r="DV244" s="72"/>
      <c r="DW244" s="72"/>
      <c r="DX244" s="72"/>
      <c r="DY244" s="72"/>
      <c r="DZ244" s="72"/>
      <c r="EA244" s="72"/>
      <c r="EB244" s="72"/>
      <c r="EC244" s="72"/>
      <c r="ED244" s="72"/>
      <c r="EE244" s="72"/>
      <c r="EF244" s="72"/>
      <c r="EG244" s="72"/>
      <c r="EH244" s="72"/>
      <c r="EI244" s="72"/>
      <c r="EJ244" s="72"/>
      <c r="EK244" s="72"/>
      <c r="EL244" s="72"/>
      <c r="EM244" s="72"/>
      <c r="EN244" s="72"/>
      <c r="EO244" s="72"/>
      <c r="EP244" s="72"/>
      <c r="EQ244" s="72"/>
      <c r="ER244" s="312">
        <f t="shared" si="49"/>
        <v>1</v>
      </c>
      <c r="ES244" s="72">
        <f t="shared" si="50"/>
        <v>1</v>
      </c>
      <c r="ET244" s="72" t="s">
        <v>1116</v>
      </c>
      <c r="EU244" s="7" t="s">
        <v>2585</v>
      </c>
      <c r="EV244" s="7" t="s">
        <v>1110</v>
      </c>
      <c r="EW244" s="7" t="s">
        <v>1801</v>
      </c>
      <c r="EX244" s="183" t="s">
        <v>1837</v>
      </c>
      <c r="EY244" s="313">
        <v>46178</v>
      </c>
      <c r="EZ244" s="313"/>
      <c r="FA244" s="183"/>
      <c r="FB244" s="313"/>
      <c r="FC244" s="7"/>
      <c r="FD244" s="7" t="s">
        <v>3238</v>
      </c>
      <c r="FE244" s="7">
        <f t="shared" si="53"/>
        <v>1737</v>
      </c>
      <c r="FF244" s="72">
        <f t="shared" si="54"/>
        <v>8342</v>
      </c>
      <c r="FG244" t="s">
        <v>3515</v>
      </c>
    </row>
    <row r="245" spans="1:163" ht="17.25">
      <c r="A245" s="72">
        <v>466558846</v>
      </c>
      <c r="B245" s="304" t="s">
        <v>2149</v>
      </c>
      <c r="C245" s="72"/>
      <c r="D245" s="72"/>
      <c r="E245" s="72"/>
      <c r="F245" s="72"/>
      <c r="G245" s="306"/>
      <c r="H245" s="306"/>
      <c r="I245" s="72">
        <v>6159</v>
      </c>
      <c r="J245" s="72">
        <v>6159</v>
      </c>
      <c r="K245" s="258">
        <f t="shared" si="58"/>
        <v>6180</v>
      </c>
      <c r="L245" s="258">
        <f t="shared" si="45"/>
        <v>12444</v>
      </c>
      <c r="M245" s="307">
        <v>1</v>
      </c>
      <c r="N245" s="72" t="s">
        <v>1231</v>
      </c>
      <c r="O245" s="72" t="s">
        <v>1232</v>
      </c>
      <c r="P245" s="72" t="s">
        <v>42</v>
      </c>
      <c r="Q245" s="255">
        <v>56181</v>
      </c>
      <c r="R245" s="66">
        <v>21</v>
      </c>
      <c r="S245" s="66">
        <f t="shared" si="56"/>
        <v>0</v>
      </c>
      <c r="T245" s="66">
        <v>653.89</v>
      </c>
      <c r="U245" s="4" t="s">
        <v>1129</v>
      </c>
      <c r="V245" s="5">
        <f t="shared" si="51"/>
        <v>3.4978352315455034E-2</v>
      </c>
      <c r="W245" s="5">
        <f t="shared" si="52"/>
        <v>3.0744013785335366E-3</v>
      </c>
      <c r="X245" s="5" t="str">
        <f t="shared" si="46"/>
        <v>FLOW</v>
      </c>
      <c r="Y245" s="72" t="str">
        <f t="shared" si="47"/>
        <v>NC</v>
      </c>
      <c r="Z245" s="72" t="s">
        <v>1129</v>
      </c>
      <c r="AA245" s="72" t="s">
        <v>1315</v>
      </c>
      <c r="AB245" s="304" t="s">
        <v>3024</v>
      </c>
      <c r="AC245" s="72"/>
      <c r="AD245" s="72" t="s">
        <v>3021</v>
      </c>
      <c r="AE245" s="308"/>
      <c r="AF245" s="309"/>
      <c r="AG245" s="7"/>
      <c r="AH245" s="72" t="s">
        <v>780</v>
      </c>
      <c r="AI245" s="7"/>
      <c r="AJ245" s="7"/>
      <c r="AK245" s="7"/>
      <c r="AL245" s="7">
        <v>6833.89</v>
      </c>
      <c r="AM245" s="255">
        <v>56181</v>
      </c>
      <c r="AN245" s="258">
        <v>27</v>
      </c>
      <c r="AO245" s="306">
        <v>43</v>
      </c>
      <c r="AP245" s="306" t="str">
        <f t="shared" si="48"/>
        <v>FLOW</v>
      </c>
      <c r="AQ245" s="306"/>
      <c r="AR245" s="306"/>
      <c r="AS245" s="306"/>
      <c r="AT245" s="306"/>
      <c r="AU245" s="72" t="s">
        <v>1129</v>
      </c>
      <c r="AV245" s="310" t="s">
        <v>2293</v>
      </c>
      <c r="AW245" s="304" t="s">
        <v>452</v>
      </c>
      <c r="AX245" s="311">
        <v>45860</v>
      </c>
      <c r="AY245" s="72">
        <v>18</v>
      </c>
      <c r="AZ245" s="72" t="s">
        <v>2057</v>
      </c>
      <c r="BA245" s="7" t="s">
        <v>3512</v>
      </c>
      <c r="BB245" s="7"/>
      <c r="BC245" s="7"/>
      <c r="BD245" s="72"/>
      <c r="BE245" s="72"/>
      <c r="BF245" s="72"/>
      <c r="BG245" s="183"/>
      <c r="BH245" s="72"/>
      <c r="BI245" s="72"/>
      <c r="BJ245" s="72"/>
      <c r="BK245" s="72"/>
      <c r="BL245" s="72"/>
      <c r="BM245" s="72"/>
      <c r="BN245" s="72"/>
      <c r="BO245" s="72"/>
      <c r="BP245" s="72"/>
      <c r="BQ245" s="72"/>
      <c r="BR245" s="72"/>
      <c r="BS245" s="72"/>
      <c r="BT245" s="72"/>
      <c r="BU245" s="72"/>
      <c r="BV245" s="72"/>
      <c r="BW245" s="72"/>
      <c r="BX245" s="72"/>
      <c r="BY245" s="72"/>
      <c r="BZ245" s="72"/>
      <c r="CA245" s="72"/>
      <c r="CB245" s="72"/>
      <c r="CC245" s="72"/>
      <c r="CD245" s="72"/>
      <c r="CE245" s="72"/>
      <c r="CF245" s="72"/>
      <c r="CG245" s="72">
        <v>1</v>
      </c>
      <c r="CH245" s="72"/>
      <c r="CI245" s="72"/>
      <c r="CJ245" s="72"/>
      <c r="CK245" s="72"/>
      <c r="CL245" s="72"/>
      <c r="CM245" s="72"/>
      <c r="CN245" s="72"/>
      <c r="CO245" s="72"/>
      <c r="CP245" s="72"/>
      <c r="CQ245" s="72"/>
      <c r="CR245" s="72"/>
      <c r="CS245" s="72"/>
      <c r="CT245" s="72"/>
      <c r="CU245" s="72"/>
      <c r="CV245" s="72"/>
      <c r="CW245" s="72"/>
      <c r="CX245" s="72"/>
      <c r="CY245" s="72"/>
      <c r="CZ245" s="72"/>
      <c r="DA245" s="72"/>
      <c r="DB245" s="72"/>
      <c r="DC245" s="72"/>
      <c r="DD245" s="72"/>
      <c r="DE245" s="72"/>
      <c r="DF245" s="72"/>
      <c r="DG245" s="72"/>
      <c r="DH245" s="72"/>
      <c r="DI245" s="72"/>
      <c r="DJ245" s="72"/>
      <c r="DK245" s="72"/>
      <c r="DL245" s="72"/>
      <c r="DM245" s="72"/>
      <c r="DN245" s="72"/>
      <c r="DO245" s="72"/>
      <c r="DP245" s="72"/>
      <c r="DQ245" s="72"/>
      <c r="DR245" s="72"/>
      <c r="DS245" s="72"/>
      <c r="DT245" s="72"/>
      <c r="DU245" s="72"/>
      <c r="DV245" s="72"/>
      <c r="DW245" s="72"/>
      <c r="DX245" s="72"/>
      <c r="DY245" s="72"/>
      <c r="DZ245" s="72"/>
      <c r="EA245" s="72"/>
      <c r="EB245" s="72"/>
      <c r="EC245" s="72"/>
      <c r="ED245" s="72"/>
      <c r="EE245" s="72"/>
      <c r="EF245" s="72"/>
      <c r="EG245" s="72"/>
      <c r="EH245" s="72"/>
      <c r="EI245" s="72"/>
      <c r="EJ245" s="72"/>
      <c r="EK245" s="72"/>
      <c r="EL245" s="72"/>
      <c r="EM245" s="72"/>
      <c r="EN245" s="72"/>
      <c r="EO245" s="72"/>
      <c r="EP245" s="72"/>
      <c r="EQ245" s="72"/>
      <c r="ER245" s="312">
        <f t="shared" si="49"/>
        <v>1</v>
      </c>
      <c r="ES245" s="72">
        <f t="shared" si="50"/>
        <v>1</v>
      </c>
      <c r="ET245" s="72" t="s">
        <v>1116</v>
      </c>
      <c r="EU245" s="7" t="s">
        <v>2586</v>
      </c>
      <c r="EV245" s="7" t="s">
        <v>1110</v>
      </c>
      <c r="EW245" s="7" t="s">
        <v>1808</v>
      </c>
      <c r="EX245" s="183" t="s">
        <v>3580</v>
      </c>
      <c r="EY245" s="313">
        <v>46184</v>
      </c>
      <c r="EZ245" s="313"/>
      <c r="FA245" s="183"/>
      <c r="FB245" s="313"/>
      <c r="FC245" s="7" t="s">
        <v>3622</v>
      </c>
      <c r="FD245" s="7" t="s">
        <v>3196</v>
      </c>
      <c r="FE245" s="7">
        <f t="shared" si="53"/>
        <v>6180</v>
      </c>
      <c r="FF245" s="72">
        <f t="shared" si="54"/>
        <v>12444</v>
      </c>
      <c r="FG245" t="s">
        <v>3515</v>
      </c>
    </row>
    <row r="246" spans="1:163" ht="17.25">
      <c r="A246" s="72">
        <v>464019282</v>
      </c>
      <c r="B246" s="304" t="s">
        <v>1535</v>
      </c>
      <c r="C246" s="72" t="s">
        <v>1777</v>
      </c>
      <c r="D246" s="72" t="s">
        <v>3627</v>
      </c>
      <c r="E246" s="72">
        <v>5000</v>
      </c>
      <c r="F246" s="72"/>
      <c r="G246" s="306"/>
      <c r="H246" s="306"/>
      <c r="I246" s="72">
        <v>3733</v>
      </c>
      <c r="J246" s="72">
        <v>3733</v>
      </c>
      <c r="K246" s="258">
        <f t="shared" si="58"/>
        <v>3769</v>
      </c>
      <c r="L246" s="258">
        <f t="shared" si="45"/>
        <v>2562</v>
      </c>
      <c r="M246" s="307">
        <v>1</v>
      </c>
      <c r="N246" s="72" t="s">
        <v>1280</v>
      </c>
      <c r="O246" s="72" t="s">
        <v>1281</v>
      </c>
      <c r="P246" s="72" t="s">
        <v>73</v>
      </c>
      <c r="Q246" s="255">
        <v>55151</v>
      </c>
      <c r="R246" s="66">
        <v>36</v>
      </c>
      <c r="S246" s="66">
        <f t="shared" si="56"/>
        <v>0</v>
      </c>
      <c r="T246" s="66">
        <v>4490</v>
      </c>
      <c r="U246" s="4" t="s">
        <v>1129</v>
      </c>
      <c r="V246" s="5">
        <f t="shared" si="51"/>
        <v>5.5048089798046138E-2</v>
      </c>
      <c r="W246" s="5">
        <f t="shared" si="52"/>
        <v>3.0180365324131478E-3</v>
      </c>
      <c r="X246" s="5" t="str">
        <f t="shared" si="46"/>
        <v>STABLE</v>
      </c>
      <c r="Y246" s="72" t="str">
        <f t="shared" si="47"/>
        <v>PAID</v>
      </c>
      <c r="Z246" s="72" t="s">
        <v>1129</v>
      </c>
      <c r="AA246" s="72" t="s">
        <v>1330</v>
      </c>
      <c r="AB246" s="304" t="s">
        <v>3504</v>
      </c>
      <c r="AC246" s="72"/>
      <c r="AD246" s="72" t="s">
        <v>3022</v>
      </c>
      <c r="AE246" s="308"/>
      <c r="AF246" s="309" t="s">
        <v>1129</v>
      </c>
      <c r="AG246" s="7" t="s">
        <v>1129</v>
      </c>
      <c r="AH246" s="72" t="s">
        <v>484</v>
      </c>
      <c r="AI246" s="7" t="s">
        <v>1129</v>
      </c>
      <c r="AJ246" s="7" t="s">
        <v>1129</v>
      </c>
      <c r="AK246" s="7" t="s">
        <v>1129</v>
      </c>
      <c r="AL246" s="7">
        <v>8259</v>
      </c>
      <c r="AM246" s="255">
        <v>55151</v>
      </c>
      <c r="AN246" s="258">
        <v>27</v>
      </c>
      <c r="AO246" s="306">
        <v>43</v>
      </c>
      <c r="AP246" s="306" t="str">
        <f t="shared" si="48"/>
        <v>FLOW</v>
      </c>
      <c r="AQ246" s="306"/>
      <c r="AR246" s="306"/>
      <c r="AS246" s="306"/>
      <c r="AT246" s="306"/>
      <c r="AU246" s="72" t="s">
        <v>1793</v>
      </c>
      <c r="AV246" s="310" t="s">
        <v>1646</v>
      </c>
      <c r="AW246" s="304" t="s">
        <v>215</v>
      </c>
      <c r="AX246" s="311">
        <v>45548</v>
      </c>
      <c r="AY246" s="72">
        <v>36</v>
      </c>
      <c r="AZ246" s="72" t="s">
        <v>1742</v>
      </c>
      <c r="BA246" s="7" t="s">
        <v>3512</v>
      </c>
      <c r="BB246" s="7"/>
      <c r="BC246" s="7"/>
      <c r="BD246" s="72"/>
      <c r="BE246" s="72"/>
      <c r="BF246" s="72"/>
      <c r="BG246" s="183"/>
      <c r="BH246" s="72"/>
      <c r="BI246" s="72"/>
      <c r="BJ246" s="72"/>
      <c r="BK246" s="72"/>
      <c r="BL246" s="72"/>
      <c r="BM246" s="72"/>
      <c r="BN246" s="72"/>
      <c r="BO246" s="72">
        <v>1</v>
      </c>
      <c r="BP246" s="72"/>
      <c r="BQ246" s="72"/>
      <c r="BR246" s="72"/>
      <c r="BS246" s="72"/>
      <c r="BT246" s="72"/>
      <c r="BU246" s="72"/>
      <c r="BV246" s="72"/>
      <c r="BW246" s="72"/>
      <c r="BX246" s="72"/>
      <c r="BY246" s="72"/>
      <c r="BZ246" s="72"/>
      <c r="CA246" s="72"/>
      <c r="CB246" s="72"/>
      <c r="CC246" s="72"/>
      <c r="CD246" s="72"/>
      <c r="CE246" s="72"/>
      <c r="CF246" s="72"/>
      <c r="CG246" s="72"/>
      <c r="CH246" s="72"/>
      <c r="CI246" s="72"/>
      <c r="CJ246" s="72"/>
      <c r="CK246" s="72"/>
      <c r="CL246" s="72"/>
      <c r="CM246" s="72"/>
      <c r="CN246" s="72"/>
      <c r="CO246" s="72"/>
      <c r="CP246" s="72"/>
      <c r="CQ246" s="72"/>
      <c r="CR246" s="72"/>
      <c r="CS246" s="72"/>
      <c r="CT246" s="72"/>
      <c r="CU246" s="72"/>
      <c r="CV246" s="72"/>
      <c r="CW246" s="72"/>
      <c r="CX246" s="72"/>
      <c r="CY246" s="72"/>
      <c r="CZ246" s="72"/>
      <c r="DA246" s="72"/>
      <c r="DB246" s="72"/>
      <c r="DC246" s="72"/>
      <c r="DD246" s="72"/>
      <c r="DE246" s="72"/>
      <c r="DF246" s="72"/>
      <c r="DG246" s="72"/>
      <c r="DH246" s="72"/>
      <c r="DI246" s="72"/>
      <c r="DJ246" s="72"/>
      <c r="DK246" s="72"/>
      <c r="DL246" s="72"/>
      <c r="DM246" s="72"/>
      <c r="DN246" s="72"/>
      <c r="DO246" s="72"/>
      <c r="DP246" s="72"/>
      <c r="DQ246" s="72"/>
      <c r="DR246" s="72"/>
      <c r="DS246" s="72"/>
      <c r="DT246" s="72"/>
      <c r="DU246" s="72"/>
      <c r="DV246" s="72"/>
      <c r="DW246" s="72"/>
      <c r="DX246" s="72"/>
      <c r="DY246" s="72"/>
      <c r="DZ246" s="72"/>
      <c r="EA246" s="72"/>
      <c r="EB246" s="72"/>
      <c r="EC246" s="72"/>
      <c r="ED246" s="72"/>
      <c r="EE246" s="72"/>
      <c r="EF246" s="72"/>
      <c r="EG246" s="72"/>
      <c r="EH246" s="72"/>
      <c r="EI246" s="72"/>
      <c r="EJ246" s="72"/>
      <c r="EK246" s="72"/>
      <c r="EL246" s="72"/>
      <c r="EM246" s="72"/>
      <c r="EN246" s="72"/>
      <c r="EO246" s="72"/>
      <c r="EP246" s="72"/>
      <c r="EQ246" s="72"/>
      <c r="ER246" s="312">
        <f t="shared" si="49"/>
        <v>1</v>
      </c>
      <c r="ES246" s="72">
        <f t="shared" si="50"/>
        <v>1</v>
      </c>
      <c r="ET246" s="72" t="s">
        <v>1119</v>
      </c>
      <c r="EU246" s="7" t="s">
        <v>2587</v>
      </c>
      <c r="EV246" s="7" t="s">
        <v>1110</v>
      </c>
      <c r="EW246" s="7" t="s">
        <v>1831</v>
      </c>
      <c r="EX246" s="183" t="s">
        <v>1921</v>
      </c>
      <c r="EY246" s="313">
        <v>46178</v>
      </c>
      <c r="EZ246" s="313"/>
      <c r="FA246" s="183"/>
      <c r="FB246" s="313"/>
      <c r="FC246" s="7"/>
      <c r="FD246" s="7" t="s">
        <v>3179</v>
      </c>
      <c r="FE246" s="7">
        <f t="shared" si="53"/>
        <v>3769</v>
      </c>
      <c r="FF246" s="72">
        <f t="shared" si="54"/>
        <v>7562</v>
      </c>
      <c r="FG246" t="s">
        <v>3515</v>
      </c>
    </row>
    <row r="247" spans="1:163" ht="17.25">
      <c r="A247" s="72">
        <v>460542843</v>
      </c>
      <c r="B247" s="304" t="s">
        <v>852</v>
      </c>
      <c r="C247" s="72"/>
      <c r="D247" s="72"/>
      <c r="E247" s="72"/>
      <c r="F247" s="72"/>
      <c r="G247" s="306"/>
      <c r="H247" s="306"/>
      <c r="I247" s="72">
        <v>7281</v>
      </c>
      <c r="J247" s="72">
        <v>13972</v>
      </c>
      <c r="K247" s="258">
        <f t="shared" si="58"/>
        <v>7201</v>
      </c>
      <c r="L247" s="258">
        <f t="shared" si="45"/>
        <v>22017</v>
      </c>
      <c r="M247" s="315">
        <v>2</v>
      </c>
      <c r="N247" s="72" t="s">
        <v>1231</v>
      </c>
      <c r="O247" s="72" t="s">
        <v>1232</v>
      </c>
      <c r="P247" s="72" t="s">
        <v>333</v>
      </c>
      <c r="Q247" s="255">
        <v>54926.11</v>
      </c>
      <c r="R247" s="66">
        <v>510</v>
      </c>
      <c r="S247" s="66">
        <f t="shared" si="56"/>
        <v>0</v>
      </c>
      <c r="T247" s="66">
        <v>6300</v>
      </c>
      <c r="U247" s="4" t="s">
        <v>1498</v>
      </c>
      <c r="V247" s="5">
        <f t="shared" si="51"/>
        <v>0.45819827150332965</v>
      </c>
      <c r="W247" s="5">
        <f t="shared" si="52"/>
        <v>1.2161265963685967E-2</v>
      </c>
      <c r="X247" s="5" t="s">
        <v>1280</v>
      </c>
      <c r="Y247" s="72" t="str">
        <f t="shared" si="47"/>
        <v>MPTP</v>
      </c>
      <c r="Z247" s="72" t="s">
        <v>1315</v>
      </c>
      <c r="AA247" s="72" t="s">
        <v>1327</v>
      </c>
      <c r="AB247" s="304" t="s">
        <v>3024</v>
      </c>
      <c r="AC247" s="72">
        <v>25</v>
      </c>
      <c r="AD247" s="72" t="s">
        <v>3022</v>
      </c>
      <c r="AE247" s="308"/>
      <c r="AF247" s="309" t="s">
        <v>1129</v>
      </c>
      <c r="AG247" s="7" t="s">
        <v>1129</v>
      </c>
      <c r="AH247" s="72" t="s">
        <v>853</v>
      </c>
      <c r="AI247" s="7" t="s">
        <v>1129</v>
      </c>
      <c r="AJ247" s="7" t="s">
        <v>1129</v>
      </c>
      <c r="AK247" s="7" t="s">
        <v>1129</v>
      </c>
      <c r="AL247" s="7">
        <v>20782</v>
      </c>
      <c r="AM247" s="255">
        <v>54926.11</v>
      </c>
      <c r="AN247" s="258">
        <v>57</v>
      </c>
      <c r="AO247" s="306">
        <v>73</v>
      </c>
      <c r="AP247" s="306" t="str">
        <f t="shared" si="48"/>
        <v>FLOW</v>
      </c>
      <c r="AQ247" s="306"/>
      <c r="AR247" s="306"/>
      <c r="AS247" s="306"/>
      <c r="AT247" s="306"/>
      <c r="AU247" s="72" t="s">
        <v>1793</v>
      </c>
      <c r="AV247" s="310" t="s">
        <v>854</v>
      </c>
      <c r="AW247" s="304" t="s">
        <v>644</v>
      </c>
      <c r="AX247" s="311">
        <v>45238</v>
      </c>
      <c r="AY247" s="72">
        <v>36</v>
      </c>
      <c r="AZ247" s="72" t="s">
        <v>1742</v>
      </c>
      <c r="BA247" s="7" t="s">
        <v>3513</v>
      </c>
      <c r="BB247" s="7"/>
      <c r="BC247" s="7"/>
      <c r="BD247" s="72"/>
      <c r="BE247" s="72"/>
      <c r="BF247" s="72"/>
      <c r="BG247" s="183"/>
      <c r="BH247" s="72"/>
      <c r="BI247" s="72"/>
      <c r="BJ247" s="72"/>
      <c r="BK247" s="72"/>
      <c r="BL247" s="72"/>
      <c r="BM247" s="72"/>
      <c r="BN247" s="72"/>
      <c r="BO247" s="72">
        <v>1</v>
      </c>
      <c r="BP247" s="72"/>
      <c r="BQ247" s="72"/>
      <c r="BR247" s="72"/>
      <c r="BS247" s="72"/>
      <c r="BT247" s="72"/>
      <c r="BU247" s="72"/>
      <c r="BV247" s="72"/>
      <c r="BW247" s="72"/>
      <c r="BX247" s="72"/>
      <c r="BY247" s="72"/>
      <c r="BZ247" s="72"/>
      <c r="CA247" s="72"/>
      <c r="CB247" s="72"/>
      <c r="CC247" s="72"/>
      <c r="CD247" s="72"/>
      <c r="CE247" s="72"/>
      <c r="CF247" s="72"/>
      <c r="CG247" s="72"/>
      <c r="CH247" s="72"/>
      <c r="CI247" s="72"/>
      <c r="CJ247" s="72"/>
      <c r="CK247" s="72"/>
      <c r="CL247" s="72"/>
      <c r="CM247" s="72"/>
      <c r="CN247" s="72"/>
      <c r="CO247" s="72"/>
      <c r="CP247" s="72"/>
      <c r="CQ247" s="72"/>
      <c r="CR247" s="72"/>
      <c r="CS247" s="72"/>
      <c r="CT247" s="72"/>
      <c r="CU247" s="72"/>
      <c r="CV247" s="72"/>
      <c r="CW247" s="72"/>
      <c r="CX247" s="72"/>
      <c r="CY247" s="72"/>
      <c r="CZ247" s="72"/>
      <c r="DA247" s="72"/>
      <c r="DB247" s="72"/>
      <c r="DC247" s="72"/>
      <c r="DD247" s="72"/>
      <c r="DE247" s="72"/>
      <c r="DF247" s="72"/>
      <c r="DG247" s="72"/>
      <c r="DH247" s="72"/>
      <c r="DI247" s="72"/>
      <c r="DJ247" s="72"/>
      <c r="DK247" s="72"/>
      <c r="DL247" s="72"/>
      <c r="DM247" s="72"/>
      <c r="DN247" s="72"/>
      <c r="DO247" s="72"/>
      <c r="DP247" s="72"/>
      <c r="DQ247" s="72"/>
      <c r="DR247" s="72"/>
      <c r="DS247" s="72"/>
      <c r="DT247" s="72"/>
      <c r="DU247" s="72"/>
      <c r="DV247" s="72"/>
      <c r="DW247" s="72"/>
      <c r="DX247" s="72"/>
      <c r="DY247" s="72"/>
      <c r="DZ247" s="72"/>
      <c r="EA247" s="72"/>
      <c r="EB247" s="72"/>
      <c r="EC247" s="72"/>
      <c r="ED247" s="72"/>
      <c r="EE247" s="72"/>
      <c r="EF247" s="72"/>
      <c r="EG247" s="72"/>
      <c r="EH247" s="72"/>
      <c r="EI247" s="72"/>
      <c r="EJ247" s="72"/>
      <c r="EK247" s="72"/>
      <c r="EL247" s="72"/>
      <c r="EM247" s="72"/>
      <c r="EN247" s="72"/>
      <c r="EO247" s="72"/>
      <c r="EP247" s="72"/>
      <c r="EQ247" s="72"/>
      <c r="ER247" s="312">
        <f t="shared" si="49"/>
        <v>1</v>
      </c>
      <c r="ES247" s="72">
        <f t="shared" si="50"/>
        <v>1</v>
      </c>
      <c r="ET247" s="72" t="s">
        <v>1125</v>
      </c>
      <c r="EU247" s="7" t="s">
        <v>2588</v>
      </c>
      <c r="EV247" s="7" t="s">
        <v>1110</v>
      </c>
      <c r="EW247" s="7" t="s">
        <v>1808</v>
      </c>
      <c r="EX247" s="183" t="s">
        <v>1809</v>
      </c>
      <c r="EY247" s="313">
        <v>46178</v>
      </c>
      <c r="EZ247" s="313"/>
      <c r="FA247" s="183"/>
      <c r="FB247" s="313"/>
      <c r="FC247" s="7"/>
      <c r="FD247" s="7" t="s">
        <v>3239</v>
      </c>
      <c r="FE247" s="7">
        <f t="shared" si="53"/>
        <v>7201</v>
      </c>
      <c r="FF247" s="72">
        <f t="shared" si="54"/>
        <v>22017</v>
      </c>
      <c r="FG247" t="s">
        <v>3515</v>
      </c>
    </row>
    <row r="248" spans="1:163" ht="17.25">
      <c r="A248" s="72">
        <v>463129830</v>
      </c>
      <c r="B248" s="304" t="s">
        <v>159</v>
      </c>
      <c r="C248" s="72"/>
      <c r="D248" s="72"/>
      <c r="E248" s="72"/>
      <c r="F248" s="72"/>
      <c r="G248" s="306"/>
      <c r="H248" s="306"/>
      <c r="I248" s="72">
        <v>3580</v>
      </c>
      <c r="J248" s="72">
        <v>16498.89</v>
      </c>
      <c r="K248" s="258">
        <f t="shared" si="58"/>
        <v>3094.8899999999994</v>
      </c>
      <c r="L248" s="258">
        <f t="shared" si="45"/>
        <v>21268.89</v>
      </c>
      <c r="M248" s="315">
        <v>5</v>
      </c>
      <c r="N248" s="72" t="s">
        <v>1231</v>
      </c>
      <c r="O248" s="72" t="s">
        <v>1232</v>
      </c>
      <c r="P248" s="72" t="s">
        <v>152</v>
      </c>
      <c r="Q248" s="255">
        <v>54802.89</v>
      </c>
      <c r="R248" s="66">
        <v>916</v>
      </c>
      <c r="S248" s="66">
        <f t="shared" si="56"/>
        <v>0</v>
      </c>
      <c r="T248" s="66">
        <v>6300</v>
      </c>
      <c r="U248" s="4" t="s">
        <v>1231</v>
      </c>
      <c r="V248" s="5">
        <f t="shared" si="51"/>
        <v>1</v>
      </c>
      <c r="W248" s="5">
        <f t="shared" si="52"/>
        <v>2.6676154764201022E-2</v>
      </c>
      <c r="X248" s="5" t="str">
        <f t="shared" si="46"/>
        <v>FLOW</v>
      </c>
      <c r="Y248" s="72" t="str">
        <f t="shared" si="47"/>
        <v>NC</v>
      </c>
      <c r="Z248" s="72" t="s">
        <v>1315</v>
      </c>
      <c r="AA248" s="72" t="s">
        <v>1315</v>
      </c>
      <c r="AB248" s="304" t="s">
        <v>3024</v>
      </c>
      <c r="AC248" s="72"/>
      <c r="AD248" s="72" t="s">
        <v>3021</v>
      </c>
      <c r="AE248" s="308"/>
      <c r="AF248" s="309" t="s">
        <v>1797</v>
      </c>
      <c r="AG248" s="7" t="s">
        <v>1129</v>
      </c>
      <c r="AH248" s="72" t="s">
        <v>151</v>
      </c>
      <c r="AI248" s="7" t="s">
        <v>1129</v>
      </c>
      <c r="AJ248" s="7" t="s">
        <v>1129</v>
      </c>
      <c r="AK248" s="7" t="s">
        <v>1129</v>
      </c>
      <c r="AL248" s="7">
        <v>23714.89</v>
      </c>
      <c r="AM248" s="255">
        <v>54802.89</v>
      </c>
      <c r="AN248" s="258">
        <v>147</v>
      </c>
      <c r="AO248" s="306">
        <v>163</v>
      </c>
      <c r="AP248" s="306" t="str">
        <f t="shared" si="48"/>
        <v>FLOW</v>
      </c>
      <c r="AQ248" s="306"/>
      <c r="AR248" s="306"/>
      <c r="AS248" s="306"/>
      <c r="AT248" s="306"/>
      <c r="AU248" s="72" t="s">
        <v>943</v>
      </c>
      <c r="AV248" s="310"/>
      <c r="AW248" s="304" t="s">
        <v>50</v>
      </c>
      <c r="AX248" s="311">
        <v>45449</v>
      </c>
      <c r="AY248" s="72">
        <v>36</v>
      </c>
      <c r="AZ248" s="72" t="s">
        <v>1742</v>
      </c>
      <c r="BA248" s="7" t="s">
        <v>3513</v>
      </c>
      <c r="BB248" s="7"/>
      <c r="BC248" s="7"/>
      <c r="BD248" s="72"/>
      <c r="BE248" s="72"/>
      <c r="BF248" s="72"/>
      <c r="BG248" s="183"/>
      <c r="BH248" s="72"/>
      <c r="BI248" s="72"/>
      <c r="BJ248" s="72"/>
      <c r="BK248" s="72"/>
      <c r="BL248" s="72">
        <v>1</v>
      </c>
      <c r="BM248" s="72"/>
      <c r="BN248" s="72"/>
      <c r="BO248" s="72"/>
      <c r="BP248" s="72"/>
      <c r="BQ248" s="72"/>
      <c r="BR248" s="72"/>
      <c r="BS248" s="72"/>
      <c r="BT248" s="72"/>
      <c r="BU248" s="72"/>
      <c r="BV248" s="72"/>
      <c r="BW248" s="72"/>
      <c r="BX248" s="72"/>
      <c r="BY248" s="72"/>
      <c r="BZ248" s="72"/>
      <c r="CA248" s="72"/>
      <c r="CB248" s="72"/>
      <c r="CC248" s="72"/>
      <c r="CD248" s="72"/>
      <c r="CE248" s="72"/>
      <c r="CF248" s="72"/>
      <c r="CG248" s="72"/>
      <c r="CH248" s="72"/>
      <c r="CI248" s="72"/>
      <c r="CJ248" s="72"/>
      <c r="CK248" s="72"/>
      <c r="CL248" s="72"/>
      <c r="CM248" s="72"/>
      <c r="CN248" s="72"/>
      <c r="CO248" s="72"/>
      <c r="CP248" s="72"/>
      <c r="CQ248" s="72"/>
      <c r="CR248" s="72"/>
      <c r="CS248" s="72"/>
      <c r="CT248" s="72"/>
      <c r="CU248" s="72"/>
      <c r="CV248" s="72"/>
      <c r="CW248" s="72"/>
      <c r="CX248" s="72"/>
      <c r="CY248" s="72"/>
      <c r="CZ248" s="72"/>
      <c r="DA248" s="72"/>
      <c r="DB248" s="72"/>
      <c r="DC248" s="72"/>
      <c r="DD248" s="72"/>
      <c r="DE248" s="72"/>
      <c r="DF248" s="72"/>
      <c r="DG248" s="72"/>
      <c r="DH248" s="72"/>
      <c r="DI248" s="72"/>
      <c r="DJ248" s="72"/>
      <c r="DK248" s="72"/>
      <c r="DL248" s="72"/>
      <c r="DM248" s="72"/>
      <c r="DN248" s="72"/>
      <c r="DO248" s="72"/>
      <c r="DP248" s="72"/>
      <c r="DQ248" s="72"/>
      <c r="DR248" s="72"/>
      <c r="DS248" s="72"/>
      <c r="DT248" s="72"/>
      <c r="DU248" s="72"/>
      <c r="DV248" s="72"/>
      <c r="DW248" s="72"/>
      <c r="DX248" s="72"/>
      <c r="DY248" s="72"/>
      <c r="DZ248" s="72"/>
      <c r="EA248" s="72"/>
      <c r="EB248" s="72"/>
      <c r="EC248" s="72"/>
      <c r="ED248" s="72"/>
      <c r="EE248" s="72"/>
      <c r="EF248" s="72"/>
      <c r="EG248" s="72"/>
      <c r="EH248" s="72"/>
      <c r="EI248" s="72"/>
      <c r="EJ248" s="72"/>
      <c r="EK248" s="72"/>
      <c r="EL248" s="72"/>
      <c r="EM248" s="72"/>
      <c r="EN248" s="72"/>
      <c r="EO248" s="72"/>
      <c r="EP248" s="72"/>
      <c r="EQ248" s="72"/>
      <c r="ER248" s="312">
        <f t="shared" si="49"/>
        <v>1</v>
      </c>
      <c r="ES248" s="72">
        <f t="shared" si="50"/>
        <v>1</v>
      </c>
      <c r="ET248" s="72" t="s">
        <v>1122</v>
      </c>
      <c r="EU248" s="7" t="s">
        <v>2589</v>
      </c>
      <c r="EV248" s="7" t="s">
        <v>1110</v>
      </c>
      <c r="EW248" s="7" t="s">
        <v>1808</v>
      </c>
      <c r="EX248" s="183" t="s">
        <v>1922</v>
      </c>
      <c r="EY248" s="313">
        <v>46177</v>
      </c>
      <c r="EZ248" s="313"/>
      <c r="FA248" s="183"/>
      <c r="FB248" s="313"/>
      <c r="FC248" s="7" t="s">
        <v>3622</v>
      </c>
      <c r="FD248" s="7" t="s">
        <v>3240</v>
      </c>
      <c r="FE248" s="7">
        <f t="shared" si="53"/>
        <v>3094.8899999999994</v>
      </c>
      <c r="FF248" s="72">
        <f t="shared" si="54"/>
        <v>21268.89</v>
      </c>
      <c r="FG248" t="s">
        <v>3515</v>
      </c>
    </row>
    <row r="249" spans="1:163" ht="17.25">
      <c r="A249" s="72">
        <v>466131426</v>
      </c>
      <c r="B249" s="304" t="s">
        <v>1536</v>
      </c>
      <c r="C249" s="72"/>
      <c r="D249" s="72"/>
      <c r="E249" s="72"/>
      <c r="F249" s="72"/>
      <c r="G249" s="306"/>
      <c r="H249" s="306"/>
      <c r="I249" s="72">
        <v>4457</v>
      </c>
      <c r="J249" s="72">
        <v>8914</v>
      </c>
      <c r="K249" s="258">
        <f t="shared" si="58"/>
        <v>4593</v>
      </c>
      <c r="L249" s="258">
        <f t="shared" si="45"/>
        <v>13668</v>
      </c>
      <c r="M249" s="315">
        <v>2</v>
      </c>
      <c r="N249" s="72" t="s">
        <v>1231</v>
      </c>
      <c r="O249" s="72" t="s">
        <v>1232</v>
      </c>
      <c r="P249" s="72" t="s">
        <v>42</v>
      </c>
      <c r="Q249" s="255">
        <v>54723</v>
      </c>
      <c r="R249" s="66">
        <v>136</v>
      </c>
      <c r="S249" s="66">
        <f t="shared" si="56"/>
        <v>0</v>
      </c>
      <c r="T249" s="66">
        <v>1350</v>
      </c>
      <c r="U249" s="4" t="s">
        <v>1129</v>
      </c>
      <c r="V249" s="5">
        <f t="shared" si="51"/>
        <v>6.1209328689598573E-2</v>
      </c>
      <c r="W249" s="5">
        <f t="shared" si="52"/>
        <v>1.2116295097737437E-2</v>
      </c>
      <c r="X249" s="5" t="str">
        <f t="shared" si="46"/>
        <v>FLOW</v>
      </c>
      <c r="Y249" s="72" t="str">
        <f t="shared" si="47"/>
        <v>OS</v>
      </c>
      <c r="Z249" s="72" t="s">
        <v>1129</v>
      </c>
      <c r="AA249" s="72" t="s">
        <v>2056</v>
      </c>
      <c r="AB249" s="304" t="s">
        <v>3527</v>
      </c>
      <c r="AC249" s="72"/>
      <c r="AD249" s="72" t="s">
        <v>3021</v>
      </c>
      <c r="AE249" s="308"/>
      <c r="AF249" s="309" t="s">
        <v>1129</v>
      </c>
      <c r="AG249" s="7" t="s">
        <v>1129</v>
      </c>
      <c r="AH249" s="72" t="s">
        <v>780</v>
      </c>
      <c r="AI249" s="7" t="s">
        <v>1129</v>
      </c>
      <c r="AJ249" s="7" t="s">
        <v>1129</v>
      </c>
      <c r="AK249" s="7" t="s">
        <v>1129</v>
      </c>
      <c r="AL249" s="7">
        <v>10400</v>
      </c>
      <c r="AM249" s="255">
        <v>54723</v>
      </c>
      <c r="AN249" s="258">
        <v>57</v>
      </c>
      <c r="AO249" s="306">
        <v>73</v>
      </c>
      <c r="AP249" s="306" t="str">
        <f t="shared" si="48"/>
        <v>FLOW</v>
      </c>
      <c r="AQ249" s="306"/>
      <c r="AR249" s="306"/>
      <c r="AS249" s="306"/>
      <c r="AT249" s="306"/>
      <c r="AU249" s="72" t="s">
        <v>1793</v>
      </c>
      <c r="AV249" s="310" t="s">
        <v>1647</v>
      </c>
      <c r="AW249" s="304" t="s">
        <v>1728</v>
      </c>
      <c r="AX249" s="311">
        <v>45792</v>
      </c>
      <c r="AY249" s="72">
        <v>24</v>
      </c>
      <c r="AZ249" s="72" t="s">
        <v>1742</v>
      </c>
      <c r="BA249" s="7" t="s">
        <v>3512</v>
      </c>
      <c r="BB249" s="7"/>
      <c r="BC249" s="7"/>
      <c r="BD249" s="72"/>
      <c r="BE249" s="72"/>
      <c r="BF249" s="72"/>
      <c r="BG249" s="183"/>
      <c r="BH249" s="72"/>
      <c r="BI249" s="72"/>
      <c r="BJ249" s="72"/>
      <c r="BK249" s="72"/>
      <c r="BL249" s="72">
        <v>1</v>
      </c>
      <c r="BM249" s="72"/>
      <c r="BN249" s="72"/>
      <c r="BO249" s="72"/>
      <c r="BP249" s="72"/>
      <c r="BQ249" s="72"/>
      <c r="BR249" s="72"/>
      <c r="BS249" s="72"/>
      <c r="BT249" s="72"/>
      <c r="BU249" s="72"/>
      <c r="BV249" s="72"/>
      <c r="BW249" s="72"/>
      <c r="BX249" s="72"/>
      <c r="BY249" s="72"/>
      <c r="BZ249" s="72"/>
      <c r="CA249" s="72"/>
      <c r="CB249" s="72"/>
      <c r="CC249" s="72"/>
      <c r="CD249" s="72"/>
      <c r="CE249" s="72"/>
      <c r="CF249" s="72"/>
      <c r="CG249" s="72"/>
      <c r="CH249" s="72"/>
      <c r="CI249" s="72"/>
      <c r="CJ249" s="72"/>
      <c r="CK249" s="72"/>
      <c r="CL249" s="72"/>
      <c r="CM249" s="72"/>
      <c r="CN249" s="72"/>
      <c r="CO249" s="72"/>
      <c r="CP249" s="72"/>
      <c r="CQ249" s="72"/>
      <c r="CR249" s="72"/>
      <c r="CS249" s="72"/>
      <c r="CT249" s="72"/>
      <c r="CU249" s="72"/>
      <c r="CV249" s="72"/>
      <c r="CW249" s="72"/>
      <c r="CX249" s="72"/>
      <c r="CY249" s="72"/>
      <c r="CZ249" s="72"/>
      <c r="DA249" s="72"/>
      <c r="DB249" s="72"/>
      <c r="DC249" s="72"/>
      <c r="DD249" s="72"/>
      <c r="DE249" s="72"/>
      <c r="DF249" s="72"/>
      <c r="DG249" s="72"/>
      <c r="DH249" s="72"/>
      <c r="DI249" s="72"/>
      <c r="DJ249" s="72"/>
      <c r="DK249" s="72"/>
      <c r="DL249" s="72"/>
      <c r="DM249" s="72"/>
      <c r="DN249" s="72"/>
      <c r="DO249" s="72"/>
      <c r="DP249" s="72"/>
      <c r="DQ249" s="72"/>
      <c r="DR249" s="72"/>
      <c r="DS249" s="72"/>
      <c r="DT249" s="72"/>
      <c r="DU249" s="72"/>
      <c r="DV249" s="72"/>
      <c r="DW249" s="72"/>
      <c r="DX249" s="72"/>
      <c r="DY249" s="72"/>
      <c r="DZ249" s="72"/>
      <c r="EA249" s="72"/>
      <c r="EB249" s="72"/>
      <c r="EC249" s="72"/>
      <c r="ED249" s="72"/>
      <c r="EE249" s="72"/>
      <c r="EF249" s="72"/>
      <c r="EG249" s="72"/>
      <c r="EH249" s="72"/>
      <c r="EI249" s="72"/>
      <c r="EJ249" s="72"/>
      <c r="EK249" s="72"/>
      <c r="EL249" s="72"/>
      <c r="EM249" s="72"/>
      <c r="EN249" s="72"/>
      <c r="EO249" s="72"/>
      <c r="EP249" s="72"/>
      <c r="EQ249" s="72"/>
      <c r="ER249" s="312">
        <f t="shared" si="49"/>
        <v>1</v>
      </c>
      <c r="ES249" s="72">
        <f t="shared" si="50"/>
        <v>1</v>
      </c>
      <c r="ET249" s="72" t="s">
        <v>1116</v>
      </c>
      <c r="EU249" s="7" t="s">
        <v>2590</v>
      </c>
      <c r="EV249" s="7" t="s">
        <v>1110</v>
      </c>
      <c r="EW249" s="7" t="s">
        <v>1831</v>
      </c>
      <c r="EX249" s="183" t="s">
        <v>1923</v>
      </c>
      <c r="EY249" s="313">
        <v>46177</v>
      </c>
      <c r="EZ249" s="313"/>
      <c r="FA249" s="183"/>
      <c r="FB249" s="313"/>
      <c r="FC249" s="7"/>
      <c r="FD249" s="7" t="s">
        <v>3149</v>
      </c>
      <c r="FE249" s="7">
        <f t="shared" si="53"/>
        <v>4593</v>
      </c>
      <c r="FF249" s="72">
        <f t="shared" si="54"/>
        <v>13668</v>
      </c>
      <c r="FG249" t="s">
        <v>3515</v>
      </c>
    </row>
    <row r="250" spans="1:163" ht="17.25">
      <c r="A250" s="72">
        <v>463069996</v>
      </c>
      <c r="B250" s="304" t="s">
        <v>377</v>
      </c>
      <c r="C250" s="72" t="s">
        <v>1775</v>
      </c>
      <c r="D250" s="72" t="s">
        <v>3620</v>
      </c>
      <c r="E250" s="72">
        <v>4371</v>
      </c>
      <c r="F250" s="72"/>
      <c r="G250" s="306"/>
      <c r="H250" s="306"/>
      <c r="I250" s="72">
        <v>4371</v>
      </c>
      <c r="J250" s="72">
        <v>4078</v>
      </c>
      <c r="K250" s="258">
        <f t="shared" si="58"/>
        <v>4174</v>
      </c>
      <c r="L250" s="258">
        <f t="shared" si="45"/>
        <v>4280</v>
      </c>
      <c r="M250" s="307">
        <v>1</v>
      </c>
      <c r="N250" s="72" t="s">
        <v>1280</v>
      </c>
      <c r="O250" s="72" t="s">
        <v>1281</v>
      </c>
      <c r="P250" s="72" t="s">
        <v>97</v>
      </c>
      <c r="Q250" s="255">
        <v>54576</v>
      </c>
      <c r="R250" s="66">
        <v>96</v>
      </c>
      <c r="S250" s="66">
        <f t="shared" si="56"/>
        <v>0</v>
      </c>
      <c r="T250" s="66">
        <v>6300</v>
      </c>
      <c r="U250" s="4" t="s">
        <v>1489</v>
      </c>
      <c r="V250" s="5">
        <f t="shared" si="51"/>
        <v>8.0126341693393069E-2</v>
      </c>
      <c r="W250" s="5">
        <f t="shared" si="52"/>
        <v>2.986570720258562E-3</v>
      </c>
      <c r="X250" s="5" t="s">
        <v>1280</v>
      </c>
      <c r="Y250" s="72" t="str">
        <f t="shared" si="47"/>
        <v>PAID</v>
      </c>
      <c r="Z250" s="72" t="s">
        <v>1329</v>
      </c>
      <c r="AA250" s="72" t="s">
        <v>1329</v>
      </c>
      <c r="AB250" s="304"/>
      <c r="AC250" s="72">
        <v>22</v>
      </c>
      <c r="AD250" s="72" t="s">
        <v>3019</v>
      </c>
      <c r="AE250" s="308"/>
      <c r="AF250" s="309" t="s">
        <v>1129</v>
      </c>
      <c r="AG250" s="7" t="s">
        <v>1129</v>
      </c>
      <c r="AH250" s="72" t="s">
        <v>374</v>
      </c>
      <c r="AI250" s="7" t="s">
        <v>1129</v>
      </c>
      <c r="AJ250" s="7" t="s">
        <v>1129</v>
      </c>
      <c r="AK250" s="7" t="s">
        <v>1129</v>
      </c>
      <c r="AL250" s="7">
        <v>10474</v>
      </c>
      <c r="AM250" s="255">
        <v>54576</v>
      </c>
      <c r="AN250" s="258">
        <v>27</v>
      </c>
      <c r="AO250" s="306">
        <v>43</v>
      </c>
      <c r="AP250" s="306" t="str">
        <f t="shared" si="48"/>
        <v>FLOW</v>
      </c>
      <c r="AQ250" s="306"/>
      <c r="AR250" s="306"/>
      <c r="AS250" s="306"/>
      <c r="AT250" s="306"/>
      <c r="AU250" s="72" t="s">
        <v>1793</v>
      </c>
      <c r="AV250" s="310" t="s">
        <v>378</v>
      </c>
      <c r="AW250" s="304" t="s">
        <v>379</v>
      </c>
      <c r="AX250" s="311">
        <v>45443</v>
      </c>
      <c r="AY250" s="72">
        <v>36</v>
      </c>
      <c r="AZ250" s="72" t="s">
        <v>1742</v>
      </c>
      <c r="BA250" s="7" t="s">
        <v>3513</v>
      </c>
      <c r="BB250" s="7"/>
      <c r="BC250" s="7"/>
      <c r="BD250" s="72"/>
      <c r="BE250" s="72"/>
      <c r="BF250" s="72"/>
      <c r="BG250" s="183"/>
      <c r="BH250" s="72"/>
      <c r="BI250" s="72"/>
      <c r="BJ250" s="72"/>
      <c r="BK250" s="72"/>
      <c r="BL250" s="72">
        <v>1</v>
      </c>
      <c r="BM250" s="72"/>
      <c r="BN250" s="72"/>
      <c r="BO250" s="72"/>
      <c r="BP250" s="72"/>
      <c r="BQ250" s="72"/>
      <c r="BR250" s="72"/>
      <c r="BS250" s="72"/>
      <c r="BT250" s="72"/>
      <c r="BU250" s="72"/>
      <c r="BV250" s="72"/>
      <c r="BW250" s="72"/>
      <c r="BX250" s="72"/>
      <c r="BY250" s="72"/>
      <c r="BZ250" s="72"/>
      <c r="CA250" s="72"/>
      <c r="CB250" s="72"/>
      <c r="CC250" s="72"/>
      <c r="CD250" s="72"/>
      <c r="CE250" s="72"/>
      <c r="CF250" s="72"/>
      <c r="CG250" s="72"/>
      <c r="CH250" s="72"/>
      <c r="CI250" s="72"/>
      <c r="CJ250" s="72"/>
      <c r="CK250" s="72"/>
      <c r="CL250" s="72"/>
      <c r="CM250" s="72"/>
      <c r="CN250" s="72"/>
      <c r="CO250" s="72"/>
      <c r="CP250" s="72"/>
      <c r="CQ250" s="72"/>
      <c r="CR250" s="72"/>
      <c r="CS250" s="72"/>
      <c r="CT250" s="72"/>
      <c r="CU250" s="72"/>
      <c r="CV250" s="72"/>
      <c r="CW250" s="72"/>
      <c r="CX250" s="72"/>
      <c r="CY250" s="72"/>
      <c r="CZ250" s="72"/>
      <c r="DA250" s="72"/>
      <c r="DB250" s="72"/>
      <c r="DC250" s="72"/>
      <c r="DD250" s="72"/>
      <c r="DE250" s="72"/>
      <c r="DF250" s="72"/>
      <c r="DG250" s="72"/>
      <c r="DH250" s="72"/>
      <c r="DI250" s="72"/>
      <c r="DJ250" s="72"/>
      <c r="DK250" s="72"/>
      <c r="DL250" s="72"/>
      <c r="DM250" s="72"/>
      <c r="DN250" s="72"/>
      <c r="DO250" s="72"/>
      <c r="DP250" s="72"/>
      <c r="DQ250" s="72"/>
      <c r="DR250" s="72"/>
      <c r="DS250" s="72"/>
      <c r="DT250" s="72"/>
      <c r="DU250" s="72"/>
      <c r="DV250" s="72"/>
      <c r="DW250" s="72"/>
      <c r="DX250" s="72"/>
      <c r="DY250" s="72"/>
      <c r="DZ250" s="72"/>
      <c r="EA250" s="72"/>
      <c r="EB250" s="72"/>
      <c r="EC250" s="72"/>
      <c r="ED250" s="72"/>
      <c r="EE250" s="72"/>
      <c r="EF250" s="72"/>
      <c r="EG250" s="72"/>
      <c r="EH250" s="72"/>
      <c r="EI250" s="72"/>
      <c r="EJ250" s="72"/>
      <c r="EK250" s="72"/>
      <c r="EL250" s="72"/>
      <c r="EM250" s="72"/>
      <c r="EN250" s="72"/>
      <c r="EO250" s="72"/>
      <c r="EP250" s="72"/>
      <c r="EQ250" s="72"/>
      <c r="ER250" s="312">
        <f t="shared" si="49"/>
        <v>1</v>
      </c>
      <c r="ES250" s="72">
        <f t="shared" si="50"/>
        <v>1</v>
      </c>
      <c r="ET250" s="72" t="s">
        <v>1120</v>
      </c>
      <c r="EU250" s="7" t="s">
        <v>2591</v>
      </c>
      <c r="EV250" s="7" t="s">
        <v>1110</v>
      </c>
      <c r="EW250" s="7" t="s">
        <v>1806</v>
      </c>
      <c r="EX250" s="183" t="s">
        <v>1845</v>
      </c>
      <c r="EY250" s="313">
        <v>46190</v>
      </c>
      <c r="EZ250" s="313"/>
      <c r="FA250" s="183"/>
      <c r="FB250" s="313"/>
      <c r="FC250" s="7"/>
      <c r="FD250" s="7" t="s">
        <v>3223</v>
      </c>
      <c r="FE250" s="7">
        <f t="shared" si="53"/>
        <v>4174</v>
      </c>
      <c r="FF250" s="72">
        <f t="shared" si="54"/>
        <v>8651</v>
      </c>
      <c r="FG250" t="s">
        <v>3515</v>
      </c>
    </row>
    <row r="251" spans="1:163" ht="17.25">
      <c r="A251" s="72">
        <v>460203500</v>
      </c>
      <c r="B251" s="304" t="s">
        <v>572</v>
      </c>
      <c r="C251" s="72"/>
      <c r="D251" s="72"/>
      <c r="E251" s="72"/>
      <c r="F251" s="72"/>
      <c r="G251" s="306"/>
      <c r="H251" s="306"/>
      <c r="I251" s="72">
        <v>5528</v>
      </c>
      <c r="J251" s="72">
        <v>30507</v>
      </c>
      <c r="K251" s="258">
        <f t="shared" si="58"/>
        <v>4053</v>
      </c>
      <c r="L251" s="258">
        <f t="shared" si="45"/>
        <v>37628</v>
      </c>
      <c r="M251" s="315">
        <v>6</v>
      </c>
      <c r="N251" s="72" t="s">
        <v>1231</v>
      </c>
      <c r="O251" s="72" t="s">
        <v>1232</v>
      </c>
      <c r="P251" s="72" t="s">
        <v>349</v>
      </c>
      <c r="Q251" s="255">
        <v>54304.47</v>
      </c>
      <c r="R251" s="66">
        <v>1186</v>
      </c>
      <c r="S251" s="66">
        <f t="shared" si="56"/>
        <v>0</v>
      </c>
      <c r="T251" s="66">
        <v>3150</v>
      </c>
      <c r="U251" s="4" t="s">
        <v>1231</v>
      </c>
      <c r="V251" s="5">
        <f t="shared" si="51"/>
        <v>0.32151982403241597</v>
      </c>
      <c r="W251" s="5">
        <f t="shared" si="52"/>
        <v>2.2811769092369514E-2</v>
      </c>
      <c r="X251" s="5" t="str">
        <f t="shared" si="46"/>
        <v>FLOW</v>
      </c>
      <c r="Y251" s="72" t="str">
        <f t="shared" si="47"/>
        <v>NC</v>
      </c>
      <c r="Z251" s="72" t="s">
        <v>1315</v>
      </c>
      <c r="AA251" s="72" t="s">
        <v>1315</v>
      </c>
      <c r="AB251" s="304" t="s">
        <v>3023</v>
      </c>
      <c r="AC251" s="72"/>
      <c r="AD251" s="72" t="s">
        <v>3021</v>
      </c>
      <c r="AE251" s="308"/>
      <c r="AF251" s="309" t="s">
        <v>1797</v>
      </c>
      <c r="AG251" s="7" t="s">
        <v>1129</v>
      </c>
      <c r="AH251" s="72" t="s">
        <v>566</v>
      </c>
      <c r="AI251" s="7" t="s">
        <v>1129</v>
      </c>
      <c r="AJ251" s="7" t="s">
        <v>1129</v>
      </c>
      <c r="AK251" s="7" t="s">
        <v>1129</v>
      </c>
      <c r="AL251" s="7">
        <v>34843</v>
      </c>
      <c r="AM251" s="255">
        <v>54304.47</v>
      </c>
      <c r="AN251" s="258">
        <v>178</v>
      </c>
      <c r="AO251" s="306">
        <v>194</v>
      </c>
      <c r="AP251" s="306" t="str">
        <f t="shared" si="48"/>
        <v>FLOW</v>
      </c>
      <c r="AQ251" s="306"/>
      <c r="AR251" s="306"/>
      <c r="AS251" s="306"/>
      <c r="AT251" s="306"/>
      <c r="AU251" s="72" t="s">
        <v>943</v>
      </c>
      <c r="AV251" s="310" t="s">
        <v>573</v>
      </c>
      <c r="AW251" s="304" t="s">
        <v>574</v>
      </c>
      <c r="AX251" s="311">
        <v>45218</v>
      </c>
      <c r="AY251" s="72">
        <v>36</v>
      </c>
      <c r="AZ251" s="72" t="s">
        <v>1742</v>
      </c>
      <c r="BA251" s="7" t="s">
        <v>3512</v>
      </c>
      <c r="BB251" s="7"/>
      <c r="BC251" s="7"/>
      <c r="BD251" s="72"/>
      <c r="BE251" s="72"/>
      <c r="BF251" s="72"/>
      <c r="BG251" s="183"/>
      <c r="BH251" s="72"/>
      <c r="BI251" s="72"/>
      <c r="BJ251" s="72"/>
      <c r="BK251" s="72"/>
      <c r="BL251" s="72">
        <v>1</v>
      </c>
      <c r="BM251" s="72"/>
      <c r="BN251" s="72"/>
      <c r="BO251" s="72"/>
      <c r="BP251" s="72"/>
      <c r="BQ251" s="72"/>
      <c r="BR251" s="72"/>
      <c r="BS251" s="72"/>
      <c r="BT251" s="72"/>
      <c r="BU251" s="72"/>
      <c r="BV251" s="72"/>
      <c r="BW251" s="72"/>
      <c r="BX251" s="72"/>
      <c r="BY251" s="72"/>
      <c r="BZ251" s="72"/>
      <c r="CA251" s="72"/>
      <c r="CB251" s="72"/>
      <c r="CC251" s="72"/>
      <c r="CD251" s="72"/>
      <c r="CE251" s="72"/>
      <c r="CF251" s="72"/>
      <c r="CG251" s="72"/>
      <c r="CH251" s="72"/>
      <c r="CI251" s="72"/>
      <c r="CJ251" s="72"/>
      <c r="CK251" s="72"/>
      <c r="CL251" s="72"/>
      <c r="CM251" s="72"/>
      <c r="CN251" s="72"/>
      <c r="CO251" s="72"/>
      <c r="CP251" s="72"/>
      <c r="CQ251" s="72"/>
      <c r="CR251" s="72"/>
      <c r="CS251" s="72"/>
      <c r="CT251" s="72"/>
      <c r="CU251" s="72"/>
      <c r="CV251" s="72"/>
      <c r="CW251" s="72"/>
      <c r="CX251" s="72"/>
      <c r="CY251" s="72"/>
      <c r="CZ251" s="72"/>
      <c r="DA251" s="72"/>
      <c r="DB251" s="72"/>
      <c r="DC251" s="72"/>
      <c r="DD251" s="72"/>
      <c r="DE251" s="72"/>
      <c r="DF251" s="72"/>
      <c r="DG251" s="72"/>
      <c r="DH251" s="72"/>
      <c r="DI251" s="72"/>
      <c r="DJ251" s="72"/>
      <c r="DK251" s="72"/>
      <c r="DL251" s="72"/>
      <c r="DM251" s="72"/>
      <c r="DN251" s="72"/>
      <c r="DO251" s="72"/>
      <c r="DP251" s="72"/>
      <c r="DQ251" s="72"/>
      <c r="DR251" s="72"/>
      <c r="DS251" s="72"/>
      <c r="DT251" s="72"/>
      <c r="DU251" s="72"/>
      <c r="DV251" s="72"/>
      <c r="DW251" s="72"/>
      <c r="DX251" s="72"/>
      <c r="DY251" s="72"/>
      <c r="DZ251" s="72"/>
      <c r="EA251" s="72"/>
      <c r="EB251" s="72"/>
      <c r="EC251" s="72"/>
      <c r="ED251" s="72"/>
      <c r="EE251" s="72"/>
      <c r="EF251" s="72"/>
      <c r="EG251" s="72"/>
      <c r="EH251" s="72"/>
      <c r="EI251" s="72"/>
      <c r="EJ251" s="72"/>
      <c r="EK251" s="72"/>
      <c r="EL251" s="72"/>
      <c r="EM251" s="72"/>
      <c r="EN251" s="72"/>
      <c r="EO251" s="72"/>
      <c r="EP251" s="72"/>
      <c r="EQ251" s="72"/>
      <c r="ER251" s="312">
        <f t="shared" si="49"/>
        <v>1</v>
      </c>
      <c r="ES251" s="72">
        <f t="shared" si="50"/>
        <v>1</v>
      </c>
      <c r="ET251" s="72" t="s">
        <v>1126</v>
      </c>
      <c r="EU251" s="7" t="s">
        <v>2592</v>
      </c>
      <c r="EV251" s="7" t="s">
        <v>1110</v>
      </c>
      <c r="EW251" s="7" t="s">
        <v>1829</v>
      </c>
      <c r="EX251" s="183" t="s">
        <v>1890</v>
      </c>
      <c r="EY251" s="313">
        <v>46177</v>
      </c>
      <c r="EZ251" s="313"/>
      <c r="FA251" s="183"/>
      <c r="FB251" s="313"/>
      <c r="FC251" s="7"/>
      <c r="FD251" s="7" t="s">
        <v>3241</v>
      </c>
      <c r="FE251" s="7">
        <f t="shared" si="53"/>
        <v>4053</v>
      </c>
      <c r="FF251" s="72">
        <f t="shared" si="54"/>
        <v>37628</v>
      </c>
      <c r="FG251" t="s">
        <v>3515</v>
      </c>
    </row>
    <row r="252" spans="1:163" ht="17.25">
      <c r="A252" s="72">
        <v>463739181</v>
      </c>
      <c r="B252" s="304" t="s">
        <v>142</v>
      </c>
      <c r="C252" s="72" t="s">
        <v>1775</v>
      </c>
      <c r="D252" s="72" t="s">
        <v>3521</v>
      </c>
      <c r="E252" s="72">
        <f>3520+4000</f>
        <v>7520</v>
      </c>
      <c r="F252" s="72"/>
      <c r="G252" s="306"/>
      <c r="H252" s="306"/>
      <c r="I252" s="72">
        <v>3514</v>
      </c>
      <c r="J252" s="72">
        <v>10445</v>
      </c>
      <c r="K252" s="258">
        <f t="shared" si="58"/>
        <v>3761</v>
      </c>
      <c r="L252" s="258">
        <f t="shared" si="45"/>
        <v>6851</v>
      </c>
      <c r="M252" s="315">
        <v>3</v>
      </c>
      <c r="N252" s="72" t="s">
        <v>1280</v>
      </c>
      <c r="O252" s="72" t="s">
        <v>1281</v>
      </c>
      <c r="P252" s="72" t="s">
        <v>113</v>
      </c>
      <c r="Q252" s="255">
        <v>54267</v>
      </c>
      <c r="R252" s="66">
        <v>344</v>
      </c>
      <c r="S252" s="66">
        <f t="shared" si="56"/>
        <v>0</v>
      </c>
      <c r="T252" s="66">
        <v>3465.64</v>
      </c>
      <c r="U252" s="4" t="s">
        <v>1231</v>
      </c>
      <c r="V252" s="5">
        <f t="shared" si="51"/>
        <v>0.30853112700819979</v>
      </c>
      <c r="W252" s="5">
        <f t="shared" si="52"/>
        <v>1.4514277679467327E-2</v>
      </c>
      <c r="X252" s="5" t="str">
        <f t="shared" si="46"/>
        <v>STABLE</v>
      </c>
      <c r="Y252" s="72" t="str">
        <f t="shared" si="47"/>
        <v>PAID</v>
      </c>
      <c r="Z252" s="72" t="s">
        <v>1327</v>
      </c>
      <c r="AA252" s="72" t="s">
        <v>1281</v>
      </c>
      <c r="AB252" s="304"/>
      <c r="AC252" s="72"/>
      <c r="AD252" s="72" t="s">
        <v>3022</v>
      </c>
      <c r="AE252" s="308"/>
      <c r="AF252" s="309" t="s">
        <v>1797</v>
      </c>
      <c r="AG252" s="7" t="s">
        <v>1129</v>
      </c>
      <c r="AH252" s="72" t="s">
        <v>112</v>
      </c>
      <c r="AI252" s="7" t="s">
        <v>1129</v>
      </c>
      <c r="AJ252" s="7" t="s">
        <v>1129</v>
      </c>
      <c r="AK252" s="7" t="s">
        <v>1129</v>
      </c>
      <c r="AL252" s="7">
        <v>14254.64</v>
      </c>
      <c r="AM252" s="255">
        <v>54267</v>
      </c>
      <c r="AN252" s="258">
        <v>88</v>
      </c>
      <c r="AO252" s="306">
        <v>43</v>
      </c>
      <c r="AP252" s="306" t="str">
        <f t="shared" si="48"/>
        <v>STABLE</v>
      </c>
      <c r="AQ252" s="306"/>
      <c r="AR252" s="306"/>
      <c r="AS252" s="306"/>
      <c r="AT252" s="306"/>
      <c r="AU252" s="72" t="s">
        <v>1793</v>
      </c>
      <c r="AV252" s="310" t="s">
        <v>143</v>
      </c>
      <c r="AW252" s="304" t="s">
        <v>144</v>
      </c>
      <c r="AX252" s="311">
        <v>45517</v>
      </c>
      <c r="AY252" s="72">
        <v>36</v>
      </c>
      <c r="AZ252" s="72" t="s">
        <v>1742</v>
      </c>
      <c r="BA252" s="7" t="s">
        <v>3513</v>
      </c>
      <c r="BB252" s="7"/>
      <c r="BC252" s="7"/>
      <c r="BD252" s="72"/>
      <c r="BE252" s="72"/>
      <c r="BF252" s="72"/>
      <c r="BG252" s="183"/>
      <c r="BH252" s="72"/>
      <c r="BI252" s="72"/>
      <c r="BJ252" s="72"/>
      <c r="BK252" s="72"/>
      <c r="BL252" s="72"/>
      <c r="BM252" s="72"/>
      <c r="BN252" s="72"/>
      <c r="BO252" s="72"/>
      <c r="BP252" s="72"/>
      <c r="BQ252" s="72"/>
      <c r="BR252" s="72"/>
      <c r="BS252" s="72"/>
      <c r="BT252" s="72"/>
      <c r="BU252" s="72"/>
      <c r="BV252" s="72"/>
      <c r="BW252" s="72"/>
      <c r="BX252" s="72">
        <v>1</v>
      </c>
      <c r="BY252" s="72"/>
      <c r="BZ252" s="72"/>
      <c r="CA252" s="72"/>
      <c r="CB252" s="72"/>
      <c r="CC252" s="72"/>
      <c r="CD252" s="72"/>
      <c r="CE252" s="72"/>
      <c r="CF252" s="72"/>
      <c r="CG252" s="72"/>
      <c r="CH252" s="72"/>
      <c r="CI252" s="72"/>
      <c r="CJ252" s="72"/>
      <c r="CK252" s="72"/>
      <c r="CL252" s="72"/>
      <c r="CM252" s="72"/>
      <c r="CN252" s="72"/>
      <c r="CO252" s="72"/>
      <c r="CP252" s="72"/>
      <c r="CQ252" s="72"/>
      <c r="CR252" s="72"/>
      <c r="CS252" s="72"/>
      <c r="CT252" s="72"/>
      <c r="CU252" s="72"/>
      <c r="CV252" s="72"/>
      <c r="CW252" s="72"/>
      <c r="CX252" s="72"/>
      <c r="CY252" s="72"/>
      <c r="CZ252" s="72"/>
      <c r="DA252" s="72"/>
      <c r="DB252" s="72"/>
      <c r="DC252" s="72"/>
      <c r="DD252" s="72"/>
      <c r="DE252" s="72"/>
      <c r="DF252" s="72"/>
      <c r="DG252" s="72"/>
      <c r="DH252" s="72"/>
      <c r="DI252" s="72"/>
      <c r="DJ252" s="72"/>
      <c r="DK252" s="72"/>
      <c r="DL252" s="72"/>
      <c r="DM252" s="72"/>
      <c r="DN252" s="72"/>
      <c r="DO252" s="72"/>
      <c r="DP252" s="72"/>
      <c r="DQ252" s="72"/>
      <c r="DR252" s="72"/>
      <c r="DS252" s="72"/>
      <c r="DT252" s="72"/>
      <c r="DU252" s="72"/>
      <c r="DV252" s="72"/>
      <c r="DW252" s="72"/>
      <c r="DX252" s="72"/>
      <c r="DY252" s="72"/>
      <c r="DZ252" s="72"/>
      <c r="EA252" s="72"/>
      <c r="EB252" s="72"/>
      <c r="EC252" s="72"/>
      <c r="ED252" s="72"/>
      <c r="EE252" s="72"/>
      <c r="EF252" s="72"/>
      <c r="EG252" s="72"/>
      <c r="EH252" s="72"/>
      <c r="EI252" s="72"/>
      <c r="EJ252" s="72"/>
      <c r="EK252" s="72"/>
      <c r="EL252" s="72"/>
      <c r="EM252" s="72"/>
      <c r="EN252" s="72"/>
      <c r="EO252" s="72"/>
      <c r="EP252" s="72"/>
      <c r="EQ252" s="72"/>
      <c r="ER252" s="312">
        <f t="shared" si="49"/>
        <v>1</v>
      </c>
      <c r="ES252" s="72">
        <f t="shared" si="50"/>
        <v>1</v>
      </c>
      <c r="ET252" s="72" t="s">
        <v>1121</v>
      </c>
      <c r="EU252" s="7" t="s">
        <v>2593</v>
      </c>
      <c r="EV252" s="7" t="s">
        <v>1110</v>
      </c>
      <c r="EW252" s="7" t="s">
        <v>1808</v>
      </c>
      <c r="EX252" s="183" t="s">
        <v>1924</v>
      </c>
      <c r="EY252" s="313">
        <v>46181</v>
      </c>
      <c r="EZ252" s="313"/>
      <c r="FA252" s="183"/>
      <c r="FB252" s="313"/>
      <c r="FC252" s="7"/>
      <c r="FD252" s="7" t="s">
        <v>3218</v>
      </c>
      <c r="FE252" s="7">
        <f t="shared" si="53"/>
        <v>3761</v>
      </c>
      <c r="FF252" s="72">
        <f t="shared" si="54"/>
        <v>14371</v>
      </c>
      <c r="FG252" t="s">
        <v>3515</v>
      </c>
    </row>
    <row r="253" spans="1:163" ht="17.25">
      <c r="A253" s="72">
        <v>463834008</v>
      </c>
      <c r="B253" s="304" t="s">
        <v>990</v>
      </c>
      <c r="C253" s="72"/>
      <c r="D253" s="72"/>
      <c r="E253" s="72"/>
      <c r="F253" s="72"/>
      <c r="G253" s="306"/>
      <c r="H253" s="306"/>
      <c r="I253" s="72">
        <v>3514</v>
      </c>
      <c r="J253" s="72">
        <v>6953.81</v>
      </c>
      <c r="K253" s="258">
        <f t="shared" si="58"/>
        <v>3612.8100000000013</v>
      </c>
      <c r="L253" s="258">
        <f t="shared" si="45"/>
        <v>10773.810000000001</v>
      </c>
      <c r="M253" s="315">
        <v>2</v>
      </c>
      <c r="N253" s="72" t="s">
        <v>1231</v>
      </c>
      <c r="O253" s="72" t="s">
        <v>1232</v>
      </c>
      <c r="P253" s="72" t="s">
        <v>22</v>
      </c>
      <c r="Q253" s="255">
        <v>54266</v>
      </c>
      <c r="R253" s="66">
        <v>173</v>
      </c>
      <c r="S253" s="66">
        <f t="shared" si="56"/>
        <v>0</v>
      </c>
      <c r="T253" s="66">
        <v>6300</v>
      </c>
      <c r="U253" s="4" t="s">
        <v>1483</v>
      </c>
      <c r="V253" s="5">
        <f t="shared" si="51"/>
        <v>0.18147858326312377</v>
      </c>
      <c r="W253" s="5">
        <f t="shared" si="52"/>
        <v>1.2015110095824785E-2</v>
      </c>
      <c r="X253" s="5" t="s">
        <v>1280</v>
      </c>
      <c r="Y253" s="72" t="str">
        <f t="shared" si="47"/>
        <v>PTP</v>
      </c>
      <c r="Z253" s="72" t="s">
        <v>1329</v>
      </c>
      <c r="AA253" s="72" t="s">
        <v>1329</v>
      </c>
      <c r="AB253" s="304"/>
      <c r="AC253" s="72">
        <v>25</v>
      </c>
      <c r="AD253" s="72" t="s">
        <v>3019</v>
      </c>
      <c r="AE253" s="308"/>
      <c r="AF253" s="309" t="s">
        <v>1129</v>
      </c>
      <c r="AG253" s="7" t="s">
        <v>1129</v>
      </c>
      <c r="AH253" s="72" t="s">
        <v>232</v>
      </c>
      <c r="AI253" s="7" t="s">
        <v>1129</v>
      </c>
      <c r="AJ253" s="7" t="s">
        <v>1129</v>
      </c>
      <c r="AK253" s="7" t="s">
        <v>1129</v>
      </c>
      <c r="AL253" s="7">
        <v>13426.81</v>
      </c>
      <c r="AM253" s="255">
        <v>54266</v>
      </c>
      <c r="AN253" s="258">
        <v>57</v>
      </c>
      <c r="AO253" s="306">
        <v>73</v>
      </c>
      <c r="AP253" s="306" t="str">
        <f t="shared" si="48"/>
        <v>FLOW</v>
      </c>
      <c r="AQ253" s="306"/>
      <c r="AR253" s="306"/>
      <c r="AS253" s="306"/>
      <c r="AT253" s="306"/>
      <c r="AU253" s="72" t="s">
        <v>1793</v>
      </c>
      <c r="AV253" s="310" t="s">
        <v>1058</v>
      </c>
      <c r="AW253" s="304" t="s">
        <v>1090</v>
      </c>
      <c r="AX253" s="311">
        <v>45526</v>
      </c>
      <c r="AY253" s="72">
        <v>36</v>
      </c>
      <c r="AZ253" s="72" t="s">
        <v>1742</v>
      </c>
      <c r="BA253" s="7" t="s">
        <v>3513</v>
      </c>
      <c r="BB253" s="7"/>
      <c r="BC253" s="7"/>
      <c r="BD253" s="72"/>
      <c r="BE253" s="72"/>
      <c r="BF253" s="72">
        <v>1</v>
      </c>
      <c r="BG253" s="183"/>
      <c r="BH253" s="72"/>
      <c r="BI253" s="72"/>
      <c r="BJ253" s="72"/>
      <c r="BK253" s="72"/>
      <c r="BL253" s="72"/>
      <c r="BM253" s="72"/>
      <c r="BN253" s="72"/>
      <c r="BO253" s="72"/>
      <c r="BP253" s="72"/>
      <c r="BQ253" s="72"/>
      <c r="BR253" s="72"/>
      <c r="BS253" s="72"/>
      <c r="BT253" s="72"/>
      <c r="BU253" s="72"/>
      <c r="BV253" s="72"/>
      <c r="BW253" s="72"/>
      <c r="BX253" s="72"/>
      <c r="BY253" s="72"/>
      <c r="BZ253" s="72"/>
      <c r="CA253" s="72"/>
      <c r="CB253" s="72"/>
      <c r="CC253" s="72"/>
      <c r="CD253" s="72"/>
      <c r="CE253" s="72"/>
      <c r="CF253" s="72"/>
      <c r="CG253" s="72"/>
      <c r="CH253" s="72"/>
      <c r="CI253" s="72"/>
      <c r="CJ253" s="72"/>
      <c r="CK253" s="72"/>
      <c r="CL253" s="72"/>
      <c r="CM253" s="72"/>
      <c r="CN253" s="72"/>
      <c r="CO253" s="72"/>
      <c r="CP253" s="72"/>
      <c r="CQ253" s="72"/>
      <c r="CR253" s="72"/>
      <c r="CS253" s="72"/>
      <c r="CT253" s="72"/>
      <c r="CU253" s="72"/>
      <c r="CV253" s="72">
        <v>1</v>
      </c>
      <c r="CW253" s="72"/>
      <c r="CX253" s="72"/>
      <c r="CY253" s="72"/>
      <c r="CZ253" s="72"/>
      <c r="DA253" s="72"/>
      <c r="DB253" s="72"/>
      <c r="DC253" s="72"/>
      <c r="DD253" s="72"/>
      <c r="DE253" s="72"/>
      <c r="DF253" s="72"/>
      <c r="DG253" s="72"/>
      <c r="DH253" s="72"/>
      <c r="DI253" s="72"/>
      <c r="DJ253" s="72"/>
      <c r="DK253" s="72"/>
      <c r="DL253" s="72"/>
      <c r="DM253" s="72"/>
      <c r="DN253" s="72"/>
      <c r="DO253" s="72"/>
      <c r="DP253" s="72"/>
      <c r="DQ253" s="72"/>
      <c r="DR253" s="72"/>
      <c r="DS253" s="72"/>
      <c r="DT253" s="72"/>
      <c r="DU253" s="72"/>
      <c r="DV253" s="72"/>
      <c r="DW253" s="72"/>
      <c r="DX253" s="72"/>
      <c r="DY253" s="72"/>
      <c r="DZ253" s="72"/>
      <c r="EA253" s="72"/>
      <c r="EB253" s="72"/>
      <c r="EC253" s="72"/>
      <c r="ED253" s="72"/>
      <c r="EE253" s="72"/>
      <c r="EF253" s="72"/>
      <c r="EG253" s="72"/>
      <c r="EH253" s="72"/>
      <c r="EI253" s="72"/>
      <c r="EJ253" s="72"/>
      <c r="EK253" s="72"/>
      <c r="EL253" s="72"/>
      <c r="EM253" s="72"/>
      <c r="EN253" s="72"/>
      <c r="EO253" s="72"/>
      <c r="EP253" s="72"/>
      <c r="EQ253" s="72"/>
      <c r="ER253" s="312">
        <f t="shared" si="49"/>
        <v>2</v>
      </c>
      <c r="ES253" s="72">
        <f t="shared" si="50"/>
        <v>1</v>
      </c>
      <c r="ET253" s="72" t="s">
        <v>1114</v>
      </c>
      <c r="EU253" s="7" t="s">
        <v>2594</v>
      </c>
      <c r="EV253" s="7" t="s">
        <v>1110</v>
      </c>
      <c r="EW253" s="7" t="s">
        <v>1806</v>
      </c>
      <c r="EX253" s="183" t="s">
        <v>1925</v>
      </c>
      <c r="EY253" s="313">
        <v>46184</v>
      </c>
      <c r="EZ253" s="313"/>
      <c r="FA253" s="183"/>
      <c r="FB253" s="313"/>
      <c r="FC253" s="7"/>
      <c r="FD253" s="7" t="s">
        <v>3242</v>
      </c>
      <c r="FE253" s="7">
        <f t="shared" si="53"/>
        <v>3612.8100000000013</v>
      </c>
      <c r="FF253" s="72">
        <f t="shared" si="54"/>
        <v>10773.810000000001</v>
      </c>
      <c r="FG253" t="s">
        <v>3515</v>
      </c>
    </row>
    <row r="254" spans="1:163" ht="17.25">
      <c r="A254" s="72">
        <v>464516010</v>
      </c>
      <c r="B254" s="304" t="s">
        <v>2145</v>
      </c>
      <c r="C254" s="72"/>
      <c r="D254" s="72"/>
      <c r="E254" s="72"/>
      <c r="F254" s="72"/>
      <c r="G254" s="306"/>
      <c r="H254" s="306"/>
      <c r="I254" s="72">
        <v>3325</v>
      </c>
      <c r="J254" s="72">
        <v>3325</v>
      </c>
      <c r="K254" s="258">
        <f t="shared" si="58"/>
        <v>3377</v>
      </c>
      <c r="L254" s="258">
        <f t="shared" si="45"/>
        <v>6754</v>
      </c>
      <c r="M254" s="307">
        <v>1</v>
      </c>
      <c r="N254" s="72" t="s">
        <v>1231</v>
      </c>
      <c r="O254" s="72" t="s">
        <v>1232</v>
      </c>
      <c r="P254" s="72" t="s">
        <v>97</v>
      </c>
      <c r="Q254" s="255">
        <v>54242</v>
      </c>
      <c r="R254" s="66">
        <v>52</v>
      </c>
      <c r="S254" s="66">
        <f t="shared" si="56"/>
        <v>0</v>
      </c>
      <c r="T254" s="66">
        <v>2541.87</v>
      </c>
      <c r="U254" s="4" t="s">
        <v>1129</v>
      </c>
      <c r="V254" s="5">
        <f t="shared" si="51"/>
        <v>7.9635975999212599E-2</v>
      </c>
      <c r="W254" s="5">
        <f t="shared" si="52"/>
        <v>2.968293187633116E-3</v>
      </c>
      <c r="X254" s="5" t="str">
        <f t="shared" si="46"/>
        <v>FLOW</v>
      </c>
      <c r="Y254" s="72" t="str">
        <f t="shared" si="47"/>
        <v>NC</v>
      </c>
      <c r="Z254" s="72" t="s">
        <v>1129</v>
      </c>
      <c r="AA254" s="72" t="s">
        <v>1315</v>
      </c>
      <c r="AB254" s="304" t="s">
        <v>3024</v>
      </c>
      <c r="AC254" s="72"/>
      <c r="AD254" s="72" t="s">
        <v>3021</v>
      </c>
      <c r="AE254" s="308"/>
      <c r="AF254" s="309"/>
      <c r="AG254" s="7"/>
      <c r="AH254" s="72" t="s">
        <v>2200</v>
      </c>
      <c r="AI254" s="7"/>
      <c r="AJ254" s="7"/>
      <c r="AK254" s="7"/>
      <c r="AL254" s="7">
        <v>5918.87</v>
      </c>
      <c r="AM254" s="255">
        <v>54242</v>
      </c>
      <c r="AN254" s="258">
        <v>27</v>
      </c>
      <c r="AO254" s="306">
        <v>43</v>
      </c>
      <c r="AP254" s="306" t="str">
        <f t="shared" si="48"/>
        <v>FLOW</v>
      </c>
      <c r="AQ254" s="306"/>
      <c r="AR254" s="306"/>
      <c r="AS254" s="306"/>
      <c r="AT254" s="306"/>
      <c r="AU254" s="72" t="s">
        <v>1129</v>
      </c>
      <c r="AV254" s="310" t="s">
        <v>2289</v>
      </c>
      <c r="AW254" s="304" t="s">
        <v>512</v>
      </c>
      <c r="AX254" s="311">
        <v>45596</v>
      </c>
      <c r="AY254" s="72">
        <v>36</v>
      </c>
      <c r="AZ254" s="72" t="s">
        <v>2057</v>
      </c>
      <c r="BA254" s="7" t="s">
        <v>3513</v>
      </c>
      <c r="BB254" s="7"/>
      <c r="BC254" s="7"/>
      <c r="BD254" s="72"/>
      <c r="BE254" s="72"/>
      <c r="BF254" s="72"/>
      <c r="BG254" s="183"/>
      <c r="BH254" s="72"/>
      <c r="BI254" s="72"/>
      <c r="BJ254" s="72"/>
      <c r="BK254" s="72"/>
      <c r="BL254" s="72"/>
      <c r="BM254" s="72"/>
      <c r="BN254" s="72"/>
      <c r="BO254" s="72"/>
      <c r="BP254" s="72"/>
      <c r="BQ254" s="72"/>
      <c r="BR254" s="72"/>
      <c r="BS254" s="72"/>
      <c r="BT254" s="72"/>
      <c r="BU254" s="72"/>
      <c r="BV254" s="72"/>
      <c r="BW254" s="72"/>
      <c r="BX254" s="72"/>
      <c r="BY254" s="72"/>
      <c r="BZ254" s="72"/>
      <c r="CA254" s="72"/>
      <c r="CB254" s="72"/>
      <c r="CC254" s="72"/>
      <c r="CD254" s="72"/>
      <c r="CE254" s="72"/>
      <c r="CF254" s="72"/>
      <c r="CG254" s="72"/>
      <c r="CH254" s="72"/>
      <c r="CI254" s="72"/>
      <c r="CJ254" s="72"/>
      <c r="CK254" s="72"/>
      <c r="CL254" s="72"/>
      <c r="CM254" s="72">
        <v>1</v>
      </c>
      <c r="CN254" s="72"/>
      <c r="CO254" s="72"/>
      <c r="CP254" s="72"/>
      <c r="CQ254" s="72"/>
      <c r="CR254" s="72"/>
      <c r="CS254" s="72"/>
      <c r="CT254" s="72"/>
      <c r="CU254" s="72"/>
      <c r="CV254" s="72"/>
      <c r="CW254" s="72"/>
      <c r="CX254" s="72"/>
      <c r="CY254" s="72"/>
      <c r="CZ254" s="72"/>
      <c r="DA254" s="72"/>
      <c r="DB254" s="72"/>
      <c r="DC254" s="72"/>
      <c r="DD254" s="72"/>
      <c r="DE254" s="72"/>
      <c r="DF254" s="72"/>
      <c r="DG254" s="72"/>
      <c r="DH254" s="72"/>
      <c r="DI254" s="72"/>
      <c r="DJ254" s="72"/>
      <c r="DK254" s="72"/>
      <c r="DL254" s="72"/>
      <c r="DM254" s="72"/>
      <c r="DN254" s="72"/>
      <c r="DO254" s="72"/>
      <c r="DP254" s="72"/>
      <c r="DQ254" s="72"/>
      <c r="DR254" s="72"/>
      <c r="DS254" s="72"/>
      <c r="DT254" s="72"/>
      <c r="DU254" s="72"/>
      <c r="DV254" s="72"/>
      <c r="DW254" s="72"/>
      <c r="DX254" s="72"/>
      <c r="DY254" s="72"/>
      <c r="DZ254" s="72"/>
      <c r="EA254" s="72"/>
      <c r="EB254" s="72"/>
      <c r="EC254" s="72"/>
      <c r="ED254" s="72"/>
      <c r="EE254" s="72"/>
      <c r="EF254" s="72"/>
      <c r="EG254" s="72"/>
      <c r="EH254" s="72"/>
      <c r="EI254" s="72"/>
      <c r="EJ254" s="72"/>
      <c r="EK254" s="72"/>
      <c r="EL254" s="72"/>
      <c r="EM254" s="72"/>
      <c r="EN254" s="72"/>
      <c r="EO254" s="72"/>
      <c r="EP254" s="72"/>
      <c r="EQ254" s="72"/>
      <c r="ER254" s="312">
        <f t="shared" si="49"/>
        <v>1</v>
      </c>
      <c r="ES254" s="72">
        <f t="shared" si="50"/>
        <v>1</v>
      </c>
      <c r="ET254" s="72" t="s">
        <v>1120</v>
      </c>
      <c r="EU254" s="7" t="s">
        <v>2595</v>
      </c>
      <c r="EV254" s="7" t="s">
        <v>1110</v>
      </c>
      <c r="EW254" s="7" t="s">
        <v>1808</v>
      </c>
      <c r="EX254" s="183" t="s">
        <v>3581</v>
      </c>
      <c r="EY254" s="313">
        <v>46186</v>
      </c>
      <c r="EZ254" s="313"/>
      <c r="FA254" s="183"/>
      <c r="FB254" s="313"/>
      <c r="FC254" s="7"/>
      <c r="FD254" s="7" t="s">
        <v>3243</v>
      </c>
      <c r="FE254" s="7">
        <f t="shared" si="53"/>
        <v>3377</v>
      </c>
      <c r="FF254" s="72">
        <f t="shared" si="54"/>
        <v>6754</v>
      </c>
      <c r="FG254" t="s">
        <v>3515</v>
      </c>
    </row>
    <row r="255" spans="1:163" ht="17.25">
      <c r="A255" s="72">
        <v>463269970</v>
      </c>
      <c r="B255" s="304" t="s">
        <v>418</v>
      </c>
      <c r="C255" s="72" t="s">
        <v>1777</v>
      </c>
      <c r="D255" s="72" t="s">
        <v>2057</v>
      </c>
      <c r="E255" s="72">
        <v>4100</v>
      </c>
      <c r="F255" s="72"/>
      <c r="G255" s="306"/>
      <c r="H255" s="306"/>
      <c r="I255" s="72">
        <v>4056</v>
      </c>
      <c r="J255" s="72">
        <v>3617.75</v>
      </c>
      <c r="K255" s="258">
        <f t="shared" si="58"/>
        <v>3726.75</v>
      </c>
      <c r="L255" s="258">
        <f t="shared" si="45"/>
        <v>3646.75</v>
      </c>
      <c r="M255" s="307">
        <v>1</v>
      </c>
      <c r="N255" s="72" t="s">
        <v>1280</v>
      </c>
      <c r="O255" s="72" t="s">
        <v>1281</v>
      </c>
      <c r="P255" s="72" t="s">
        <v>34</v>
      </c>
      <c r="Q255" s="255">
        <v>54208</v>
      </c>
      <c r="R255" s="66">
        <v>109</v>
      </c>
      <c r="S255" s="66">
        <f t="shared" si="56"/>
        <v>0</v>
      </c>
      <c r="T255" s="66">
        <v>6300</v>
      </c>
      <c r="U255" s="4" t="s">
        <v>1472</v>
      </c>
      <c r="V255" s="5">
        <f t="shared" si="51"/>
        <v>2.337764822549384E-2</v>
      </c>
      <c r="W255" s="5">
        <f t="shared" si="52"/>
        <v>2.9664326004796271E-3</v>
      </c>
      <c r="X255" s="5" t="str">
        <f t="shared" si="46"/>
        <v>STABLE</v>
      </c>
      <c r="Y255" s="72" t="str">
        <f t="shared" si="47"/>
        <v>PAID</v>
      </c>
      <c r="Z255" s="72" t="s">
        <v>1329</v>
      </c>
      <c r="AA255" s="72" t="s">
        <v>1281</v>
      </c>
      <c r="AB255" s="304"/>
      <c r="AC255" s="72"/>
      <c r="AD255" s="72" t="s">
        <v>3022</v>
      </c>
      <c r="AE255" s="308"/>
      <c r="AF255" s="309" t="s">
        <v>1129</v>
      </c>
      <c r="AG255" s="7" t="s">
        <v>1129</v>
      </c>
      <c r="AH255" s="72" t="s">
        <v>385</v>
      </c>
      <c r="AI255" s="7" t="s">
        <v>1129</v>
      </c>
      <c r="AJ255" s="7" t="s">
        <v>1129</v>
      </c>
      <c r="AK255" s="7" t="s">
        <v>1129</v>
      </c>
      <c r="AL255" s="7">
        <v>10026.75</v>
      </c>
      <c r="AM255" s="255">
        <v>54208</v>
      </c>
      <c r="AN255" s="258">
        <v>27</v>
      </c>
      <c r="AO255" s="306">
        <v>12</v>
      </c>
      <c r="AP255" s="306" t="str">
        <f t="shared" si="48"/>
        <v>STABLE</v>
      </c>
      <c r="AQ255" s="306"/>
      <c r="AR255" s="306"/>
      <c r="AS255" s="306"/>
      <c r="AT255" s="306"/>
      <c r="AU255" s="72" t="s">
        <v>943</v>
      </c>
      <c r="AV255" s="310" t="s">
        <v>419</v>
      </c>
      <c r="AW255" s="304" t="s">
        <v>420</v>
      </c>
      <c r="AX255" s="311">
        <v>45464</v>
      </c>
      <c r="AY255" s="72">
        <v>36</v>
      </c>
      <c r="AZ255" s="72" t="s">
        <v>1742</v>
      </c>
      <c r="BA255" s="7" t="s">
        <v>3512</v>
      </c>
      <c r="BB255" s="7"/>
      <c r="BC255" s="7"/>
      <c r="BD255" s="72"/>
      <c r="BE255" s="72"/>
      <c r="BF255" s="72"/>
      <c r="BG255" s="183"/>
      <c r="BH255" s="72"/>
      <c r="BI255" s="72"/>
      <c r="BJ255" s="72"/>
      <c r="BK255" s="72"/>
      <c r="BL255" s="72"/>
      <c r="BM255" s="72"/>
      <c r="BN255" s="72"/>
      <c r="BO255" s="72">
        <v>1</v>
      </c>
      <c r="BP255" s="72"/>
      <c r="BQ255" s="72"/>
      <c r="BR255" s="72"/>
      <c r="BS255" s="72"/>
      <c r="BT255" s="72"/>
      <c r="BU255" s="72"/>
      <c r="BV255" s="72"/>
      <c r="BW255" s="72"/>
      <c r="BX255" s="72"/>
      <c r="BY255" s="72"/>
      <c r="BZ255" s="72"/>
      <c r="CA255" s="72"/>
      <c r="CB255" s="72"/>
      <c r="CC255" s="72"/>
      <c r="CD255" s="72">
        <v>2</v>
      </c>
      <c r="CE255" s="72"/>
      <c r="CF255" s="72"/>
      <c r="CG255" s="72"/>
      <c r="CH255" s="72"/>
      <c r="CI255" s="72"/>
      <c r="CJ255" s="72"/>
      <c r="CK255" s="72"/>
      <c r="CL255" s="72"/>
      <c r="CM255" s="72"/>
      <c r="CN255" s="72"/>
      <c r="CO255" s="72"/>
      <c r="CP255" s="72"/>
      <c r="CQ255" s="72"/>
      <c r="CR255" s="72"/>
      <c r="CS255" s="72"/>
      <c r="CT255" s="72"/>
      <c r="CU255" s="72"/>
      <c r="CV255" s="72"/>
      <c r="CW255" s="72"/>
      <c r="CX255" s="72"/>
      <c r="CY255" s="72"/>
      <c r="CZ255" s="72"/>
      <c r="DA255" s="72"/>
      <c r="DB255" s="72"/>
      <c r="DC255" s="72"/>
      <c r="DD255" s="72"/>
      <c r="DE255" s="72"/>
      <c r="DF255" s="72"/>
      <c r="DG255" s="72"/>
      <c r="DH255" s="72"/>
      <c r="DI255" s="72"/>
      <c r="DJ255" s="72"/>
      <c r="DK255" s="72"/>
      <c r="DL255" s="72"/>
      <c r="DM255" s="72"/>
      <c r="DN255" s="72"/>
      <c r="DO255" s="72"/>
      <c r="DP255" s="72"/>
      <c r="DQ255" s="72"/>
      <c r="DR255" s="72"/>
      <c r="DS255" s="72"/>
      <c r="DT255" s="72"/>
      <c r="DU255" s="72"/>
      <c r="DV255" s="72"/>
      <c r="DW255" s="72"/>
      <c r="DX255" s="72"/>
      <c r="DY255" s="72"/>
      <c r="DZ255" s="72"/>
      <c r="EA255" s="72"/>
      <c r="EB255" s="72"/>
      <c r="EC255" s="72"/>
      <c r="ED255" s="72"/>
      <c r="EE255" s="72"/>
      <c r="EF255" s="72"/>
      <c r="EG255" s="72"/>
      <c r="EH255" s="72"/>
      <c r="EI255" s="72"/>
      <c r="EJ255" s="72"/>
      <c r="EK255" s="72"/>
      <c r="EL255" s="72"/>
      <c r="EM255" s="72"/>
      <c r="EN255" s="72"/>
      <c r="EO255" s="72"/>
      <c r="EP255" s="72"/>
      <c r="EQ255" s="72"/>
      <c r="ER255" s="312">
        <f t="shared" si="49"/>
        <v>3</v>
      </c>
      <c r="ES255" s="72">
        <f t="shared" si="50"/>
        <v>1</v>
      </c>
      <c r="ET255" s="72" t="s">
        <v>1115</v>
      </c>
      <c r="EU255" s="7" t="s">
        <v>2596</v>
      </c>
      <c r="EV255" s="7" t="s">
        <v>1110</v>
      </c>
      <c r="EW255" s="7" t="s">
        <v>1808</v>
      </c>
      <c r="EX255" s="183" t="s">
        <v>1926</v>
      </c>
      <c r="EY255" s="313">
        <v>46178</v>
      </c>
      <c r="EZ255" s="313"/>
      <c r="FA255" s="183"/>
      <c r="FB255" s="313"/>
      <c r="FC255" s="7"/>
      <c r="FD255" s="7" t="s">
        <v>3244</v>
      </c>
      <c r="FE255" s="7">
        <f t="shared" si="53"/>
        <v>3726.75</v>
      </c>
      <c r="FF255" s="72">
        <f t="shared" si="54"/>
        <v>7746.75</v>
      </c>
      <c r="FG255" t="s">
        <v>3515</v>
      </c>
    </row>
    <row r="256" spans="1:163" ht="17.25">
      <c r="A256" s="72">
        <v>461699544</v>
      </c>
      <c r="B256" s="304" t="s">
        <v>861</v>
      </c>
      <c r="C256" s="72"/>
      <c r="D256" s="72"/>
      <c r="E256" s="72"/>
      <c r="F256" s="72"/>
      <c r="G256" s="306"/>
      <c r="H256" s="306"/>
      <c r="I256" s="72">
        <v>5867</v>
      </c>
      <c r="J256" s="72">
        <v>5727</v>
      </c>
      <c r="K256" s="258">
        <f t="shared" si="58"/>
        <v>5884</v>
      </c>
      <c r="L256" s="258">
        <f t="shared" si="45"/>
        <v>11905</v>
      </c>
      <c r="M256" s="307">
        <v>1</v>
      </c>
      <c r="N256" s="72" t="s">
        <v>1231</v>
      </c>
      <c r="O256" s="72" t="s">
        <v>1232</v>
      </c>
      <c r="P256" s="72" t="s">
        <v>333</v>
      </c>
      <c r="Q256" s="255">
        <v>54165</v>
      </c>
      <c r="R256" s="66">
        <v>157</v>
      </c>
      <c r="S256" s="66">
        <f t="shared" si="56"/>
        <v>0</v>
      </c>
      <c r="T256" s="66">
        <v>6300</v>
      </c>
      <c r="U256" s="4" t="s">
        <v>1500</v>
      </c>
      <c r="V256" s="5">
        <f t="shared" si="51"/>
        <v>3.0940116157758643E-2</v>
      </c>
      <c r="W256" s="5">
        <f t="shared" si="52"/>
        <v>2.9640795049619799E-3</v>
      </c>
      <c r="X256" s="5" t="s">
        <v>1280</v>
      </c>
      <c r="Y256" s="72" t="str">
        <f t="shared" si="47"/>
        <v>PTP</v>
      </c>
      <c r="Z256" s="72" t="s">
        <v>1329</v>
      </c>
      <c r="AA256" s="72" t="s">
        <v>1329</v>
      </c>
      <c r="AB256" s="304"/>
      <c r="AC256" s="72">
        <v>28</v>
      </c>
      <c r="AD256" s="72" t="s">
        <v>3019</v>
      </c>
      <c r="AE256" s="308"/>
      <c r="AF256" s="309" t="s">
        <v>1129</v>
      </c>
      <c r="AG256" s="7" t="s">
        <v>1129</v>
      </c>
      <c r="AH256" s="72" t="s">
        <v>884</v>
      </c>
      <c r="AI256" s="7" t="s">
        <v>1129</v>
      </c>
      <c r="AJ256" s="7" t="s">
        <v>1129</v>
      </c>
      <c r="AK256" s="7" t="s">
        <v>1129</v>
      </c>
      <c r="AL256" s="7">
        <v>12184</v>
      </c>
      <c r="AM256" s="255">
        <v>54165</v>
      </c>
      <c r="AN256" s="258">
        <v>27</v>
      </c>
      <c r="AO256" s="306">
        <v>43</v>
      </c>
      <c r="AP256" s="306" t="str">
        <f t="shared" si="48"/>
        <v>FLOW</v>
      </c>
      <c r="AQ256" s="306"/>
      <c r="AR256" s="306"/>
      <c r="AS256" s="306"/>
      <c r="AT256" s="306"/>
      <c r="AU256" s="72" t="s">
        <v>1793</v>
      </c>
      <c r="AV256" s="310" t="s">
        <v>862</v>
      </c>
      <c r="AW256" s="304" t="s">
        <v>863</v>
      </c>
      <c r="AX256" s="311">
        <v>45320</v>
      </c>
      <c r="AY256" s="72">
        <v>36</v>
      </c>
      <c r="AZ256" s="72" t="s">
        <v>1742</v>
      </c>
      <c r="BA256" s="7" t="s">
        <v>3513</v>
      </c>
      <c r="BB256" s="7"/>
      <c r="BC256" s="7"/>
      <c r="BD256" s="72"/>
      <c r="BE256" s="72"/>
      <c r="BF256" s="72"/>
      <c r="BG256" s="183"/>
      <c r="BH256" s="72"/>
      <c r="BI256" s="72"/>
      <c r="BJ256" s="72"/>
      <c r="BK256" s="72"/>
      <c r="BL256" s="72">
        <v>1</v>
      </c>
      <c r="BM256" s="72"/>
      <c r="BN256" s="72"/>
      <c r="BO256" s="72"/>
      <c r="BP256" s="72"/>
      <c r="BQ256" s="72"/>
      <c r="BR256" s="72"/>
      <c r="BS256" s="72"/>
      <c r="BT256" s="72"/>
      <c r="BU256" s="72"/>
      <c r="BV256" s="72"/>
      <c r="BW256" s="72"/>
      <c r="BX256" s="72"/>
      <c r="BY256" s="72"/>
      <c r="BZ256" s="72"/>
      <c r="CA256" s="72"/>
      <c r="CB256" s="72"/>
      <c r="CC256" s="72"/>
      <c r="CD256" s="72"/>
      <c r="CE256" s="72"/>
      <c r="CF256" s="72"/>
      <c r="CG256" s="72"/>
      <c r="CH256" s="72"/>
      <c r="CI256" s="72"/>
      <c r="CJ256" s="72"/>
      <c r="CK256" s="72"/>
      <c r="CL256" s="72"/>
      <c r="CM256" s="72">
        <v>1</v>
      </c>
      <c r="CN256" s="72"/>
      <c r="CO256" s="72"/>
      <c r="CP256" s="72"/>
      <c r="CQ256" s="72"/>
      <c r="CR256" s="72"/>
      <c r="CS256" s="72"/>
      <c r="CT256" s="72"/>
      <c r="CU256" s="72"/>
      <c r="CV256" s="72"/>
      <c r="CW256" s="72"/>
      <c r="CX256" s="72"/>
      <c r="CY256" s="72"/>
      <c r="CZ256" s="72"/>
      <c r="DA256" s="72"/>
      <c r="DB256" s="72"/>
      <c r="DC256" s="72"/>
      <c r="DD256" s="72"/>
      <c r="DE256" s="72"/>
      <c r="DF256" s="72"/>
      <c r="DG256" s="72"/>
      <c r="DH256" s="72"/>
      <c r="DI256" s="72"/>
      <c r="DJ256" s="72"/>
      <c r="DK256" s="72"/>
      <c r="DL256" s="72"/>
      <c r="DM256" s="72"/>
      <c r="DN256" s="72"/>
      <c r="DO256" s="72"/>
      <c r="DP256" s="72"/>
      <c r="DQ256" s="72"/>
      <c r="DR256" s="72"/>
      <c r="DS256" s="72"/>
      <c r="DT256" s="72"/>
      <c r="DU256" s="72"/>
      <c r="DV256" s="72"/>
      <c r="DW256" s="72"/>
      <c r="DX256" s="72"/>
      <c r="DY256" s="72"/>
      <c r="DZ256" s="72"/>
      <c r="EA256" s="72"/>
      <c r="EB256" s="72"/>
      <c r="EC256" s="72"/>
      <c r="ED256" s="72"/>
      <c r="EE256" s="72"/>
      <c r="EF256" s="72"/>
      <c r="EG256" s="72"/>
      <c r="EH256" s="72"/>
      <c r="EI256" s="72"/>
      <c r="EJ256" s="72"/>
      <c r="EK256" s="72"/>
      <c r="EL256" s="72"/>
      <c r="EM256" s="72"/>
      <c r="EN256" s="72"/>
      <c r="EO256" s="72"/>
      <c r="EP256" s="72"/>
      <c r="EQ256" s="72"/>
      <c r="ER256" s="312">
        <f t="shared" si="49"/>
        <v>2</v>
      </c>
      <c r="ES256" s="72">
        <f t="shared" si="50"/>
        <v>1</v>
      </c>
      <c r="ET256" s="72" t="s">
        <v>1125</v>
      </c>
      <c r="EU256" s="7" t="s">
        <v>2597</v>
      </c>
      <c r="EV256" s="7" t="s">
        <v>1110</v>
      </c>
      <c r="EW256" s="7" t="s">
        <v>1801</v>
      </c>
      <c r="EX256" s="183" t="s">
        <v>1870</v>
      </c>
      <c r="EY256" s="313">
        <v>46186</v>
      </c>
      <c r="EZ256" s="313"/>
      <c r="FA256" s="183"/>
      <c r="FB256" s="313"/>
      <c r="FC256" s="7"/>
      <c r="FD256" s="7" t="s">
        <v>3039</v>
      </c>
      <c r="FE256" s="7">
        <f t="shared" si="53"/>
        <v>5884</v>
      </c>
      <c r="FF256" s="72">
        <f t="shared" si="54"/>
        <v>11905</v>
      </c>
      <c r="FG256" t="s">
        <v>3515</v>
      </c>
    </row>
    <row r="257" spans="1:163" ht="17.25">
      <c r="A257" s="72">
        <v>463554280</v>
      </c>
      <c r="B257" s="304" t="s">
        <v>818</v>
      </c>
      <c r="C257" s="72"/>
      <c r="D257" s="72"/>
      <c r="E257" s="72"/>
      <c r="F257" s="72"/>
      <c r="G257" s="306"/>
      <c r="H257" s="306"/>
      <c r="I257" s="72">
        <v>3252</v>
      </c>
      <c r="J257" s="72">
        <v>14571</v>
      </c>
      <c r="K257" s="258">
        <f t="shared" si="58"/>
        <v>2266</v>
      </c>
      <c r="L257" s="258">
        <f t="shared" ref="L257:L319" si="59">FF257-E257</f>
        <v>18769</v>
      </c>
      <c r="M257" s="315">
        <v>5</v>
      </c>
      <c r="N257" s="72" t="s">
        <v>1231</v>
      </c>
      <c r="O257" s="72" t="s">
        <v>1232</v>
      </c>
      <c r="P257" s="72" t="s">
        <v>315</v>
      </c>
      <c r="Q257" s="255">
        <v>54156</v>
      </c>
      <c r="R257" s="66">
        <v>703</v>
      </c>
      <c r="S257" s="66">
        <f t="shared" si="56"/>
        <v>0</v>
      </c>
      <c r="T257" s="66">
        <v>3150</v>
      </c>
      <c r="U257" s="4" t="s">
        <v>1231</v>
      </c>
      <c r="V257" s="5">
        <f t="shared" si="51"/>
        <v>0.21701723523023719</v>
      </c>
      <c r="W257" s="5">
        <f t="shared" si="52"/>
        <v>2.6361271046291001E-2</v>
      </c>
      <c r="X257" s="5" t="str">
        <f t="shared" ref="X257:X319" si="60">N257</f>
        <v>FLOW</v>
      </c>
      <c r="Y257" s="72" t="str">
        <f t="shared" ref="Y257:Y319" si="61">IF(OR(N257="STABLE", N257="RB" ),"PAID",AA257)</f>
        <v>NC</v>
      </c>
      <c r="Z257" s="72" t="s">
        <v>1315</v>
      </c>
      <c r="AA257" s="72" t="s">
        <v>1315</v>
      </c>
      <c r="AB257" s="304" t="s">
        <v>3024</v>
      </c>
      <c r="AC257" s="72"/>
      <c r="AD257" s="72" t="s">
        <v>3021</v>
      </c>
      <c r="AE257" s="308"/>
      <c r="AF257" s="309" t="s">
        <v>1797</v>
      </c>
      <c r="AG257" s="7" t="s">
        <v>1129</v>
      </c>
      <c r="AH257" s="72" t="s">
        <v>819</v>
      </c>
      <c r="AI257" s="7" t="s">
        <v>1129</v>
      </c>
      <c r="AJ257" s="7" t="s">
        <v>1129</v>
      </c>
      <c r="AK257" s="7" t="s">
        <v>1129</v>
      </c>
      <c r="AL257" s="7">
        <v>18424</v>
      </c>
      <c r="AM257" s="255">
        <v>54156</v>
      </c>
      <c r="AN257" s="258">
        <v>147</v>
      </c>
      <c r="AO257" s="306">
        <v>163</v>
      </c>
      <c r="AP257" s="306" t="str">
        <f t="shared" ref="AP257:AP319" si="62">IF(AO257=0,"RB",IF(AO257&lt;AN257,"STABLE",IF(AO257&gt;AN257,"FLOW","SAME")))</f>
        <v>FLOW</v>
      </c>
      <c r="AQ257" s="306"/>
      <c r="AR257" s="306"/>
      <c r="AS257" s="306"/>
      <c r="AT257" s="306"/>
      <c r="AU257" s="72" t="s">
        <v>943</v>
      </c>
      <c r="AV257" s="310" t="s">
        <v>820</v>
      </c>
      <c r="AW257" s="304" t="s">
        <v>31</v>
      </c>
      <c r="AX257" s="311">
        <v>45496</v>
      </c>
      <c r="AY257" s="72">
        <v>36</v>
      </c>
      <c r="AZ257" s="72" t="s">
        <v>1742</v>
      </c>
      <c r="BA257" s="7" t="s">
        <v>3513</v>
      </c>
      <c r="BB257" s="7"/>
      <c r="BC257" s="7"/>
      <c r="BD257" s="72"/>
      <c r="BE257" s="72"/>
      <c r="BF257" s="72"/>
      <c r="BG257" s="183"/>
      <c r="BH257" s="72"/>
      <c r="BI257" s="72"/>
      <c r="BJ257" s="72"/>
      <c r="BK257" s="72"/>
      <c r="BL257" s="72"/>
      <c r="BM257" s="72"/>
      <c r="BN257" s="72"/>
      <c r="BO257" s="72">
        <v>1</v>
      </c>
      <c r="BP257" s="72"/>
      <c r="BQ257" s="72"/>
      <c r="BR257" s="72"/>
      <c r="BS257" s="72"/>
      <c r="BT257" s="72"/>
      <c r="BU257" s="72"/>
      <c r="BV257" s="72"/>
      <c r="BW257" s="72"/>
      <c r="BX257" s="72"/>
      <c r="BY257" s="72"/>
      <c r="BZ257" s="72"/>
      <c r="CA257" s="72">
        <v>1</v>
      </c>
      <c r="CB257" s="72"/>
      <c r="CC257" s="72"/>
      <c r="CD257" s="72"/>
      <c r="CE257" s="72"/>
      <c r="CF257" s="72"/>
      <c r="CG257" s="72"/>
      <c r="CH257" s="72"/>
      <c r="CI257" s="72"/>
      <c r="CJ257" s="72">
        <v>1</v>
      </c>
      <c r="CK257" s="72"/>
      <c r="CL257" s="72"/>
      <c r="CM257" s="72"/>
      <c r="CN257" s="72"/>
      <c r="CO257" s="72"/>
      <c r="CP257" s="72"/>
      <c r="CQ257" s="72"/>
      <c r="CR257" s="72"/>
      <c r="CS257" s="72"/>
      <c r="CT257" s="72"/>
      <c r="CU257" s="72"/>
      <c r="CV257" s="72"/>
      <c r="CW257" s="72"/>
      <c r="CX257" s="72"/>
      <c r="CY257" s="72"/>
      <c r="CZ257" s="72"/>
      <c r="DA257" s="72"/>
      <c r="DB257" s="72">
        <v>1</v>
      </c>
      <c r="DC257" s="72"/>
      <c r="DD257" s="72"/>
      <c r="DE257" s="72"/>
      <c r="DF257" s="72"/>
      <c r="DG257" s="72"/>
      <c r="DH257" s="72"/>
      <c r="DI257" s="72"/>
      <c r="DJ257" s="72"/>
      <c r="DK257" s="72"/>
      <c r="DL257" s="72"/>
      <c r="DM257" s="72"/>
      <c r="DN257" s="72"/>
      <c r="DO257" s="72"/>
      <c r="DP257" s="72"/>
      <c r="DQ257" s="72"/>
      <c r="DR257" s="72"/>
      <c r="DS257" s="72"/>
      <c r="DT257" s="72"/>
      <c r="DU257" s="72"/>
      <c r="DV257" s="72"/>
      <c r="DW257" s="72"/>
      <c r="DX257" s="72"/>
      <c r="DY257" s="72"/>
      <c r="DZ257" s="72"/>
      <c r="EA257" s="72"/>
      <c r="EB257" s="72"/>
      <c r="EC257" s="72"/>
      <c r="ED257" s="72"/>
      <c r="EE257" s="72"/>
      <c r="EF257" s="72"/>
      <c r="EG257" s="72"/>
      <c r="EH257" s="72"/>
      <c r="EI257" s="72"/>
      <c r="EJ257" s="72"/>
      <c r="EK257" s="72"/>
      <c r="EL257" s="72"/>
      <c r="EM257" s="72"/>
      <c r="EN257" s="72"/>
      <c r="EO257" s="72"/>
      <c r="EP257" s="72"/>
      <c r="EQ257" s="72"/>
      <c r="ER257" s="312">
        <f t="shared" ref="ER257:ER319" si="63">BC257+BF257+BI257+BL257+BO257+BR257+BU257+BX257+CA257+CD257+CG257+CJ257+CM257+CP257+CS257+CV257+CY257+DB257+DE257+DH257+DK257+DN257+DQ257+DT257+DW257+DZ257+EC257+EF257+EI257+EL257+EO257</f>
        <v>4</v>
      </c>
      <c r="ES257" s="72">
        <f t="shared" ref="ES257:ES319" si="64">IF(ER257&gt;0,1,"")</f>
        <v>1</v>
      </c>
      <c r="ET257" s="72" t="s">
        <v>1124</v>
      </c>
      <c r="EU257" s="7" t="s">
        <v>2598</v>
      </c>
      <c r="EV257" s="7" t="s">
        <v>1110</v>
      </c>
      <c r="EW257" s="7" t="s">
        <v>1829</v>
      </c>
      <c r="EX257" s="183" t="s">
        <v>1874</v>
      </c>
      <c r="EY257" s="313">
        <v>46182</v>
      </c>
      <c r="EZ257" s="313"/>
      <c r="FA257" s="183"/>
      <c r="FB257" s="313"/>
      <c r="FC257" s="7" t="s">
        <v>3623</v>
      </c>
      <c r="FD257" s="7" t="s">
        <v>3245</v>
      </c>
      <c r="FE257" s="7">
        <f t="shared" si="53"/>
        <v>2266</v>
      </c>
      <c r="FF257" s="72">
        <f t="shared" si="54"/>
        <v>18769</v>
      </c>
      <c r="FG257" t="s">
        <v>3515</v>
      </c>
    </row>
    <row r="258" spans="1:163" ht="17.25">
      <c r="A258" s="72">
        <v>462813255</v>
      </c>
      <c r="B258" s="304" t="s">
        <v>977</v>
      </c>
      <c r="C258" s="72"/>
      <c r="D258" s="72"/>
      <c r="E258" s="72"/>
      <c r="F258" s="72"/>
      <c r="G258" s="306"/>
      <c r="H258" s="306"/>
      <c r="I258" s="72">
        <v>3378</v>
      </c>
      <c r="J258" s="72">
        <v>3728</v>
      </c>
      <c r="K258" s="258">
        <f t="shared" si="58"/>
        <v>586</v>
      </c>
      <c r="L258" s="258">
        <f t="shared" si="59"/>
        <v>7459</v>
      </c>
      <c r="M258" s="315">
        <v>2</v>
      </c>
      <c r="N258" s="72" t="s">
        <v>1231</v>
      </c>
      <c r="O258" s="72" t="s">
        <v>1232</v>
      </c>
      <c r="P258" s="72" t="s">
        <v>42</v>
      </c>
      <c r="Q258" s="255">
        <v>54133</v>
      </c>
      <c r="R258" s="66">
        <v>236</v>
      </c>
      <c r="S258" s="66">
        <f t="shared" si="56"/>
        <v>0</v>
      </c>
      <c r="T258" s="66">
        <v>6300</v>
      </c>
      <c r="U258" s="4" t="s">
        <v>1500</v>
      </c>
      <c r="V258" s="5">
        <f t="shared" ref="V258:V321" si="65">Q258/SUMIFS($Q:$Q,$M:$M,M258,$P:$P,P258)</f>
        <v>6.0549395865614815E-2</v>
      </c>
      <c r="W258" s="5">
        <f t="shared" ref="W258:W321" si="66">Q258/SUMIFS($Q:$Q,$M:$M,M258)</f>
        <v>1.1985662381920227E-2</v>
      </c>
      <c r="X258" s="5" t="s">
        <v>1280</v>
      </c>
      <c r="Y258" s="72" t="str">
        <f t="shared" si="61"/>
        <v>PTP</v>
      </c>
      <c r="Z258" s="72" t="s">
        <v>1329</v>
      </c>
      <c r="AA258" s="72" t="s">
        <v>1329</v>
      </c>
      <c r="AB258" s="304"/>
      <c r="AC258" s="72">
        <v>28</v>
      </c>
      <c r="AD258" s="72" t="s">
        <v>3019</v>
      </c>
      <c r="AE258" s="308"/>
      <c r="AF258" s="309" t="s">
        <v>1129</v>
      </c>
      <c r="AG258" s="7" t="s">
        <v>1129</v>
      </c>
      <c r="AH258" s="72" t="s">
        <v>780</v>
      </c>
      <c r="AI258" s="7" t="s">
        <v>1129</v>
      </c>
      <c r="AJ258" s="7" t="s">
        <v>1129</v>
      </c>
      <c r="AK258" s="7" t="s">
        <v>1129</v>
      </c>
      <c r="AL258" s="7">
        <v>10264</v>
      </c>
      <c r="AM258" s="255">
        <v>54133</v>
      </c>
      <c r="AN258" s="258">
        <v>57</v>
      </c>
      <c r="AO258" s="306">
        <v>73</v>
      </c>
      <c r="AP258" s="306" t="str">
        <f t="shared" si="62"/>
        <v>FLOW</v>
      </c>
      <c r="AQ258" s="306"/>
      <c r="AR258" s="306"/>
      <c r="AS258" s="306"/>
      <c r="AT258" s="306"/>
      <c r="AU258" s="72" t="s">
        <v>1793</v>
      </c>
      <c r="AV258" s="310" t="s">
        <v>1047</v>
      </c>
      <c r="AW258" s="304" t="s">
        <v>157</v>
      </c>
      <c r="AX258" s="311">
        <v>45418</v>
      </c>
      <c r="AY258" s="72">
        <v>42</v>
      </c>
      <c r="AZ258" s="72" t="s">
        <v>1742</v>
      </c>
      <c r="BA258" s="7" t="s">
        <v>3512</v>
      </c>
      <c r="BB258" s="7"/>
      <c r="BC258" s="7"/>
      <c r="BD258" s="72"/>
      <c r="BE258" s="72"/>
      <c r="BF258" s="72"/>
      <c r="BG258" s="183"/>
      <c r="BH258" s="72"/>
      <c r="BI258" s="72"/>
      <c r="BJ258" s="72"/>
      <c r="BK258" s="72"/>
      <c r="BL258" s="72">
        <v>1</v>
      </c>
      <c r="BM258" s="72"/>
      <c r="BN258" s="72"/>
      <c r="BO258" s="72"/>
      <c r="BP258" s="72"/>
      <c r="BQ258" s="72"/>
      <c r="BR258" s="72"/>
      <c r="BS258" s="72"/>
      <c r="BT258" s="72"/>
      <c r="BU258" s="72"/>
      <c r="BV258" s="72"/>
      <c r="BW258" s="72"/>
      <c r="BX258" s="72"/>
      <c r="BY258" s="72"/>
      <c r="BZ258" s="72"/>
      <c r="CA258" s="72"/>
      <c r="CB258" s="72"/>
      <c r="CC258" s="72"/>
      <c r="CD258" s="72"/>
      <c r="CE258" s="72"/>
      <c r="CF258" s="72"/>
      <c r="CG258" s="72"/>
      <c r="CH258" s="72"/>
      <c r="CI258" s="72"/>
      <c r="CJ258" s="72"/>
      <c r="CK258" s="72"/>
      <c r="CL258" s="72"/>
      <c r="CM258" s="72"/>
      <c r="CN258" s="72"/>
      <c r="CO258" s="72"/>
      <c r="CP258" s="72"/>
      <c r="CQ258" s="72"/>
      <c r="CR258" s="72"/>
      <c r="CS258" s="72"/>
      <c r="CT258" s="72"/>
      <c r="CU258" s="72"/>
      <c r="CV258" s="72"/>
      <c r="CW258" s="72"/>
      <c r="CX258" s="72"/>
      <c r="CY258" s="72"/>
      <c r="CZ258" s="72"/>
      <c r="DA258" s="72"/>
      <c r="DB258" s="72"/>
      <c r="DC258" s="72"/>
      <c r="DD258" s="72"/>
      <c r="DE258" s="72"/>
      <c r="DF258" s="72"/>
      <c r="DG258" s="72"/>
      <c r="DH258" s="72"/>
      <c r="DI258" s="72"/>
      <c r="DJ258" s="72"/>
      <c r="DK258" s="72"/>
      <c r="DL258" s="72"/>
      <c r="DM258" s="72"/>
      <c r="DN258" s="72"/>
      <c r="DO258" s="72"/>
      <c r="DP258" s="72"/>
      <c r="DQ258" s="72"/>
      <c r="DR258" s="72"/>
      <c r="DS258" s="72"/>
      <c r="DT258" s="72"/>
      <c r="DU258" s="72"/>
      <c r="DV258" s="72"/>
      <c r="DW258" s="72"/>
      <c r="DX258" s="72"/>
      <c r="DY258" s="72"/>
      <c r="DZ258" s="72"/>
      <c r="EA258" s="72"/>
      <c r="EB258" s="72"/>
      <c r="EC258" s="72"/>
      <c r="ED258" s="72"/>
      <c r="EE258" s="72"/>
      <c r="EF258" s="72"/>
      <c r="EG258" s="72"/>
      <c r="EH258" s="72"/>
      <c r="EI258" s="72"/>
      <c r="EJ258" s="72"/>
      <c r="EK258" s="72"/>
      <c r="EL258" s="72"/>
      <c r="EM258" s="72"/>
      <c r="EN258" s="72"/>
      <c r="EO258" s="72"/>
      <c r="EP258" s="72"/>
      <c r="EQ258" s="72"/>
      <c r="ER258" s="312">
        <f t="shared" si="63"/>
        <v>1</v>
      </c>
      <c r="ES258" s="72">
        <f t="shared" si="64"/>
        <v>1</v>
      </c>
      <c r="ET258" s="72" t="s">
        <v>1116</v>
      </c>
      <c r="EU258" s="7" t="s">
        <v>2599</v>
      </c>
      <c r="EV258" s="7" t="s">
        <v>1110</v>
      </c>
      <c r="EW258" s="7" t="s">
        <v>1801</v>
      </c>
      <c r="EX258" s="183" t="s">
        <v>1927</v>
      </c>
      <c r="EY258" s="313">
        <v>46177</v>
      </c>
      <c r="EZ258" s="313"/>
      <c r="FA258" s="183"/>
      <c r="FB258" s="313"/>
      <c r="FC258" s="7"/>
      <c r="FD258" s="7" t="s">
        <v>3246</v>
      </c>
      <c r="FE258" s="7">
        <f t="shared" ref="FE258:FE320" si="67">IF((J258+R258)&lt;=I258+R258,(J258+R258),((I258-(I258*(M258+1)-(I258+J258)))+R258))</f>
        <v>586</v>
      </c>
      <c r="FF258" s="72">
        <f t="shared" ref="FF258:FF320" si="68">I258+J258+FD258</f>
        <v>7459</v>
      </c>
      <c r="FG258" t="s">
        <v>3515</v>
      </c>
    </row>
    <row r="259" spans="1:163" ht="17.25">
      <c r="A259" s="72">
        <v>464077378</v>
      </c>
      <c r="B259" s="304" t="s">
        <v>928</v>
      </c>
      <c r="C259" s="72" t="s">
        <v>1775</v>
      </c>
      <c r="D259" s="72" t="s">
        <v>2347</v>
      </c>
      <c r="E259" s="72">
        <v>3625</v>
      </c>
      <c r="F259" s="72"/>
      <c r="G259" s="306"/>
      <c r="H259" s="306"/>
      <c r="I259" s="72">
        <v>3476</v>
      </c>
      <c r="J259" s="72">
        <v>2601</v>
      </c>
      <c r="K259" s="258">
        <f t="shared" si="58"/>
        <v>2679</v>
      </c>
      <c r="L259" s="258">
        <f t="shared" si="59"/>
        <v>2524</v>
      </c>
      <c r="M259" s="307">
        <v>1</v>
      </c>
      <c r="N259" s="72" t="s">
        <v>1280</v>
      </c>
      <c r="O259" s="72" t="s">
        <v>1281</v>
      </c>
      <c r="P259" s="72" t="s">
        <v>333</v>
      </c>
      <c r="Q259" s="255">
        <v>53958</v>
      </c>
      <c r="R259" s="66">
        <v>78</v>
      </c>
      <c r="S259" s="66">
        <f t="shared" si="56"/>
        <v>0</v>
      </c>
      <c r="T259" s="66">
        <v>3600</v>
      </c>
      <c r="U259" s="4" t="s">
        <v>1483</v>
      </c>
      <c r="V259" s="5">
        <f t="shared" si="65"/>
        <v>3.0821873675627082E-2</v>
      </c>
      <c r="W259" s="5">
        <f t="shared" si="66"/>
        <v>2.9527518125863289E-3</v>
      </c>
      <c r="X259" s="5" t="str">
        <f t="shared" si="60"/>
        <v>STABLE</v>
      </c>
      <c r="Y259" s="72" t="str">
        <f t="shared" si="61"/>
        <v>PAID</v>
      </c>
      <c r="Z259" s="72" t="s">
        <v>1329</v>
      </c>
      <c r="AA259" s="72" t="s">
        <v>1281</v>
      </c>
      <c r="AB259" s="304"/>
      <c r="AC259" s="72"/>
      <c r="AD259" s="72" t="s">
        <v>3019</v>
      </c>
      <c r="AE259" s="308"/>
      <c r="AF259" s="309" t="s">
        <v>1129</v>
      </c>
      <c r="AG259" s="7" t="s">
        <v>1129</v>
      </c>
      <c r="AH259" s="72" t="s">
        <v>908</v>
      </c>
      <c r="AI259" s="7" t="s">
        <v>1129</v>
      </c>
      <c r="AJ259" s="7" t="s">
        <v>1129</v>
      </c>
      <c r="AK259" s="7" t="s">
        <v>1129</v>
      </c>
      <c r="AL259" s="7">
        <v>6279</v>
      </c>
      <c r="AM259" s="255">
        <v>53958</v>
      </c>
      <c r="AN259" s="258">
        <v>27</v>
      </c>
      <c r="AO259" s="306">
        <v>12</v>
      </c>
      <c r="AP259" s="306" t="str">
        <f t="shared" si="62"/>
        <v>STABLE</v>
      </c>
      <c r="AQ259" s="306"/>
      <c r="AR259" s="306"/>
      <c r="AS259" s="306"/>
      <c r="AT259" s="306"/>
      <c r="AU259" s="72" t="s">
        <v>1793</v>
      </c>
      <c r="AV259" s="310" t="s">
        <v>929</v>
      </c>
      <c r="AW259" s="304" t="s">
        <v>532</v>
      </c>
      <c r="AX259" s="311">
        <v>45556</v>
      </c>
      <c r="AY259" s="72">
        <v>36</v>
      </c>
      <c r="AZ259" s="72" t="s">
        <v>1742</v>
      </c>
      <c r="BA259" s="7" t="s">
        <v>3513</v>
      </c>
      <c r="BB259" s="7"/>
      <c r="BC259" s="7"/>
      <c r="BD259" s="72"/>
      <c r="BE259" s="72"/>
      <c r="BF259" s="72"/>
      <c r="BG259" s="183"/>
      <c r="BH259" s="72"/>
      <c r="BI259" s="72"/>
      <c r="BJ259" s="72"/>
      <c r="BK259" s="72"/>
      <c r="BL259" s="72">
        <v>1</v>
      </c>
      <c r="BM259" s="72"/>
      <c r="BN259" s="72"/>
      <c r="BO259" s="72"/>
      <c r="BP259" s="72"/>
      <c r="BQ259" s="72"/>
      <c r="BR259" s="72"/>
      <c r="BS259" s="72"/>
      <c r="BT259" s="72"/>
      <c r="BU259" s="72"/>
      <c r="BV259" s="72"/>
      <c r="BW259" s="72"/>
      <c r="BX259" s="72"/>
      <c r="BY259" s="72"/>
      <c r="BZ259" s="72"/>
      <c r="CA259" s="72"/>
      <c r="CB259" s="72"/>
      <c r="CC259" s="72"/>
      <c r="CD259" s="72"/>
      <c r="CE259" s="72"/>
      <c r="CF259" s="72"/>
      <c r="CG259" s="72"/>
      <c r="CH259" s="72"/>
      <c r="CI259" s="72"/>
      <c r="CJ259" s="72"/>
      <c r="CK259" s="72"/>
      <c r="CL259" s="72"/>
      <c r="CM259" s="72"/>
      <c r="CN259" s="72"/>
      <c r="CO259" s="72"/>
      <c r="CP259" s="72"/>
      <c r="CQ259" s="72"/>
      <c r="CR259" s="72"/>
      <c r="CS259" s="72">
        <v>1</v>
      </c>
      <c r="CT259" s="72"/>
      <c r="CU259" s="72"/>
      <c r="CV259" s="72"/>
      <c r="CW259" s="72"/>
      <c r="CX259" s="72"/>
      <c r="CY259" s="72"/>
      <c r="CZ259" s="72"/>
      <c r="DA259" s="72"/>
      <c r="DB259" s="72"/>
      <c r="DC259" s="72"/>
      <c r="DD259" s="72"/>
      <c r="DE259" s="72"/>
      <c r="DF259" s="72"/>
      <c r="DG259" s="72"/>
      <c r="DH259" s="72"/>
      <c r="DI259" s="72"/>
      <c r="DJ259" s="72"/>
      <c r="DK259" s="72"/>
      <c r="DL259" s="72"/>
      <c r="DM259" s="72"/>
      <c r="DN259" s="72"/>
      <c r="DO259" s="72"/>
      <c r="DP259" s="72"/>
      <c r="DQ259" s="72"/>
      <c r="DR259" s="72"/>
      <c r="DS259" s="72"/>
      <c r="DT259" s="72"/>
      <c r="DU259" s="72"/>
      <c r="DV259" s="72"/>
      <c r="DW259" s="72"/>
      <c r="DX259" s="72"/>
      <c r="DY259" s="72"/>
      <c r="DZ259" s="72"/>
      <c r="EA259" s="72"/>
      <c r="EB259" s="72"/>
      <c r="EC259" s="72"/>
      <c r="ED259" s="72"/>
      <c r="EE259" s="72"/>
      <c r="EF259" s="72"/>
      <c r="EG259" s="72"/>
      <c r="EH259" s="72"/>
      <c r="EI259" s="72"/>
      <c r="EJ259" s="72"/>
      <c r="EK259" s="72"/>
      <c r="EL259" s="72"/>
      <c r="EM259" s="72"/>
      <c r="EN259" s="72"/>
      <c r="EO259" s="72"/>
      <c r="EP259" s="72"/>
      <c r="EQ259" s="72"/>
      <c r="ER259" s="312">
        <f t="shared" si="63"/>
        <v>2</v>
      </c>
      <c r="ES259" s="72">
        <f t="shared" si="64"/>
        <v>1</v>
      </c>
      <c r="ET259" s="72" t="s">
        <v>1125</v>
      </c>
      <c r="EU259" s="7" t="s">
        <v>2600</v>
      </c>
      <c r="EV259" s="7" t="s">
        <v>1110</v>
      </c>
      <c r="EW259" s="7" t="s">
        <v>1801</v>
      </c>
      <c r="EX259" s="183" t="s">
        <v>1870</v>
      </c>
      <c r="EY259" s="313">
        <v>46177</v>
      </c>
      <c r="EZ259" s="313"/>
      <c r="FA259" s="183"/>
      <c r="FB259" s="313"/>
      <c r="FC259" s="7"/>
      <c r="FD259" s="7" t="s">
        <v>3088</v>
      </c>
      <c r="FE259" s="7">
        <f t="shared" si="67"/>
        <v>2679</v>
      </c>
      <c r="FF259" s="72">
        <f t="shared" si="68"/>
        <v>6149</v>
      </c>
      <c r="FG259" t="s">
        <v>3515</v>
      </c>
    </row>
    <row r="260" spans="1:163" ht="17.25">
      <c r="A260" s="72">
        <v>464645726</v>
      </c>
      <c r="B260" s="304" t="s">
        <v>127</v>
      </c>
      <c r="C260" s="72"/>
      <c r="D260" s="72"/>
      <c r="E260" s="72"/>
      <c r="F260" s="72"/>
      <c r="G260" s="306"/>
      <c r="H260" s="306"/>
      <c r="I260" s="72">
        <v>3376</v>
      </c>
      <c r="J260" s="72">
        <v>3367</v>
      </c>
      <c r="K260" s="258">
        <f t="shared" si="58"/>
        <v>3466</v>
      </c>
      <c r="L260" s="258">
        <f t="shared" si="59"/>
        <v>6945</v>
      </c>
      <c r="M260" s="307">
        <v>1</v>
      </c>
      <c r="N260" s="72" t="s">
        <v>1231</v>
      </c>
      <c r="O260" s="72" t="s">
        <v>1232</v>
      </c>
      <c r="P260" s="72" t="s">
        <v>113</v>
      </c>
      <c r="Q260" s="255">
        <v>53535</v>
      </c>
      <c r="R260" s="66">
        <v>99</v>
      </c>
      <c r="S260" s="66">
        <f t="shared" si="56"/>
        <v>0</v>
      </c>
      <c r="T260" s="66">
        <v>2676</v>
      </c>
      <c r="U260" s="4" t="s">
        <v>1500</v>
      </c>
      <c r="V260" s="5">
        <f t="shared" si="65"/>
        <v>6.0995059280566609E-2</v>
      </c>
      <c r="W260" s="5">
        <f t="shared" si="66"/>
        <v>2.9296039194708686E-3</v>
      </c>
      <c r="X260" s="5" t="s">
        <v>1280</v>
      </c>
      <c r="Y260" s="72" t="str">
        <f t="shared" si="61"/>
        <v>PTP</v>
      </c>
      <c r="Z260" s="72" t="s">
        <v>1329</v>
      </c>
      <c r="AA260" s="72" t="s">
        <v>1329</v>
      </c>
      <c r="AB260" s="304"/>
      <c r="AC260" s="72">
        <v>20</v>
      </c>
      <c r="AD260" s="72" t="s">
        <v>3019</v>
      </c>
      <c r="AE260" s="308"/>
      <c r="AF260" s="309" t="s">
        <v>1129</v>
      </c>
      <c r="AG260" s="7" t="s">
        <v>1129</v>
      </c>
      <c r="AH260" s="72" t="s">
        <v>112</v>
      </c>
      <c r="AI260" s="7" t="s">
        <v>1129</v>
      </c>
      <c r="AJ260" s="7" t="s">
        <v>1129</v>
      </c>
      <c r="AK260" s="7" t="s">
        <v>1129</v>
      </c>
      <c r="AL260" s="7">
        <v>6142</v>
      </c>
      <c r="AM260" s="255">
        <v>53535</v>
      </c>
      <c r="AN260" s="258">
        <v>27</v>
      </c>
      <c r="AO260" s="306">
        <v>43</v>
      </c>
      <c r="AP260" s="306" t="str">
        <f t="shared" si="62"/>
        <v>FLOW</v>
      </c>
      <c r="AQ260" s="306"/>
      <c r="AR260" s="306"/>
      <c r="AS260" s="306"/>
      <c r="AT260" s="306"/>
      <c r="AU260" s="72" t="s">
        <v>1793</v>
      </c>
      <c r="AV260" s="310" t="s">
        <v>128</v>
      </c>
      <c r="AW260" s="304" t="s">
        <v>129</v>
      </c>
      <c r="AX260" s="311">
        <v>45607</v>
      </c>
      <c r="AY260" s="72">
        <v>36</v>
      </c>
      <c r="AZ260" s="72" t="s">
        <v>1742</v>
      </c>
      <c r="BA260" s="7" t="s">
        <v>3513</v>
      </c>
      <c r="BB260" s="7"/>
      <c r="BC260" s="7"/>
      <c r="BD260" s="72"/>
      <c r="BE260" s="72"/>
      <c r="BF260" s="72"/>
      <c r="BG260" s="183"/>
      <c r="BH260" s="72"/>
      <c r="BI260" s="72"/>
      <c r="BJ260" s="72"/>
      <c r="BK260" s="72"/>
      <c r="BL260" s="72"/>
      <c r="BM260" s="72"/>
      <c r="BN260" s="72"/>
      <c r="BO260" s="72"/>
      <c r="BP260" s="72"/>
      <c r="BQ260" s="72"/>
      <c r="BR260" s="72"/>
      <c r="BS260" s="72"/>
      <c r="BT260" s="72"/>
      <c r="BU260" s="72"/>
      <c r="BV260" s="72"/>
      <c r="BW260" s="72"/>
      <c r="BX260" s="72">
        <v>1</v>
      </c>
      <c r="BY260" s="72"/>
      <c r="BZ260" s="72"/>
      <c r="CA260" s="72"/>
      <c r="CB260" s="72"/>
      <c r="CC260" s="72"/>
      <c r="CD260" s="72"/>
      <c r="CE260" s="72"/>
      <c r="CF260" s="72"/>
      <c r="CG260" s="72"/>
      <c r="CH260" s="72"/>
      <c r="CI260" s="72"/>
      <c r="CJ260" s="72"/>
      <c r="CK260" s="72"/>
      <c r="CL260" s="72"/>
      <c r="CM260" s="72"/>
      <c r="CN260" s="72"/>
      <c r="CO260" s="72"/>
      <c r="CP260" s="72"/>
      <c r="CQ260" s="72"/>
      <c r="CR260" s="72"/>
      <c r="CS260" s="72"/>
      <c r="CT260" s="72"/>
      <c r="CU260" s="72"/>
      <c r="CV260" s="72"/>
      <c r="CW260" s="72"/>
      <c r="CX260" s="72"/>
      <c r="CY260" s="72"/>
      <c r="CZ260" s="72"/>
      <c r="DA260" s="72"/>
      <c r="DB260" s="72"/>
      <c r="DC260" s="72"/>
      <c r="DD260" s="72"/>
      <c r="DE260" s="72"/>
      <c r="DF260" s="72"/>
      <c r="DG260" s="72"/>
      <c r="DH260" s="72"/>
      <c r="DI260" s="72"/>
      <c r="DJ260" s="72"/>
      <c r="DK260" s="72"/>
      <c r="DL260" s="72"/>
      <c r="DM260" s="72"/>
      <c r="DN260" s="72"/>
      <c r="DO260" s="72"/>
      <c r="DP260" s="72"/>
      <c r="DQ260" s="72"/>
      <c r="DR260" s="72"/>
      <c r="DS260" s="72"/>
      <c r="DT260" s="72"/>
      <c r="DU260" s="72"/>
      <c r="DV260" s="72"/>
      <c r="DW260" s="72"/>
      <c r="DX260" s="72"/>
      <c r="DY260" s="72"/>
      <c r="DZ260" s="72"/>
      <c r="EA260" s="72"/>
      <c r="EB260" s="72"/>
      <c r="EC260" s="72"/>
      <c r="ED260" s="72"/>
      <c r="EE260" s="72"/>
      <c r="EF260" s="72"/>
      <c r="EG260" s="72"/>
      <c r="EH260" s="72"/>
      <c r="EI260" s="72"/>
      <c r="EJ260" s="72"/>
      <c r="EK260" s="72"/>
      <c r="EL260" s="72"/>
      <c r="EM260" s="72"/>
      <c r="EN260" s="72"/>
      <c r="EO260" s="72"/>
      <c r="EP260" s="72"/>
      <c r="EQ260" s="72"/>
      <c r="ER260" s="312">
        <f t="shared" si="63"/>
        <v>1</v>
      </c>
      <c r="ES260" s="72">
        <f t="shared" si="64"/>
        <v>1</v>
      </c>
      <c r="ET260" s="72" t="s">
        <v>1121</v>
      </c>
      <c r="EU260" s="7" t="s">
        <v>2601</v>
      </c>
      <c r="EV260" s="7" t="s">
        <v>1110</v>
      </c>
      <c r="EW260" s="7" t="s">
        <v>1806</v>
      </c>
      <c r="EX260" s="183" t="s">
        <v>1928</v>
      </c>
      <c r="EY260" s="313">
        <v>46189</v>
      </c>
      <c r="EZ260" s="313"/>
      <c r="FA260" s="183"/>
      <c r="FB260" s="313"/>
      <c r="FC260" s="7"/>
      <c r="FD260" s="7" t="s">
        <v>3223</v>
      </c>
      <c r="FE260" s="7">
        <f t="shared" si="67"/>
        <v>3466</v>
      </c>
      <c r="FF260" s="72">
        <f t="shared" si="68"/>
        <v>6945</v>
      </c>
      <c r="FG260" t="s">
        <v>3515</v>
      </c>
    </row>
    <row r="261" spans="1:163" ht="17.25">
      <c r="A261" s="72">
        <v>463471982</v>
      </c>
      <c r="B261" s="304" t="s">
        <v>355</v>
      </c>
      <c r="C261" s="72"/>
      <c r="D261" s="72"/>
      <c r="E261" s="72"/>
      <c r="F261" s="72"/>
      <c r="G261" s="306"/>
      <c r="H261" s="306" t="s">
        <v>2350</v>
      </c>
      <c r="I261" s="72">
        <v>3837</v>
      </c>
      <c r="J261" s="72">
        <v>7555</v>
      </c>
      <c r="K261" s="258">
        <f t="shared" si="58"/>
        <v>3892</v>
      </c>
      <c r="L261" s="258">
        <f t="shared" si="59"/>
        <v>11392</v>
      </c>
      <c r="M261" s="315">
        <v>2</v>
      </c>
      <c r="N261" s="72" t="s">
        <v>1282</v>
      </c>
      <c r="O261" s="72" t="s">
        <v>1232</v>
      </c>
      <c r="P261" s="72" t="s">
        <v>349</v>
      </c>
      <c r="Q261" s="255">
        <v>53499</v>
      </c>
      <c r="R261" s="66">
        <v>174</v>
      </c>
      <c r="S261" s="66">
        <f t="shared" si="56"/>
        <v>0</v>
      </c>
      <c r="T261" s="66">
        <v>1350</v>
      </c>
      <c r="U261" s="4" t="s">
        <v>1231</v>
      </c>
      <c r="V261" s="5">
        <f t="shared" si="65"/>
        <v>0.13772889812247546</v>
      </c>
      <c r="W261" s="5">
        <f t="shared" si="66"/>
        <v>1.1845287565262414E-2</v>
      </c>
      <c r="X261" s="5" t="str">
        <f t="shared" si="60"/>
        <v>RB</v>
      </c>
      <c r="Y261" s="72" t="str">
        <f t="shared" si="61"/>
        <v>PAID</v>
      </c>
      <c r="Z261" s="72" t="s">
        <v>1327</v>
      </c>
      <c r="AA261" s="72" t="s">
        <v>1281</v>
      </c>
      <c r="AB261" s="304"/>
      <c r="AC261" s="72"/>
      <c r="AD261" s="72" t="s">
        <v>3022</v>
      </c>
      <c r="AE261" s="308"/>
      <c r="AF261" s="309" t="s">
        <v>1129</v>
      </c>
      <c r="AG261" s="7" t="s">
        <v>1129</v>
      </c>
      <c r="AH261" s="72" t="s">
        <v>645</v>
      </c>
      <c r="AI261" s="7" t="s">
        <v>1129</v>
      </c>
      <c r="AJ261" s="7" t="s">
        <v>1129</v>
      </c>
      <c r="AK261" s="7" t="s">
        <v>1129</v>
      </c>
      <c r="AL261" s="7">
        <v>9079</v>
      </c>
      <c r="AM261" s="255">
        <v>53499</v>
      </c>
      <c r="AN261" s="258">
        <v>57</v>
      </c>
      <c r="AO261" s="306">
        <v>12</v>
      </c>
      <c r="AP261" s="306" t="str">
        <f t="shared" si="62"/>
        <v>STABLE</v>
      </c>
      <c r="AQ261" s="306"/>
      <c r="AR261" s="306"/>
      <c r="AS261" s="306"/>
      <c r="AT261" s="306"/>
      <c r="AU261" s="72" t="s">
        <v>1793</v>
      </c>
      <c r="AV261" s="310" t="s">
        <v>356</v>
      </c>
      <c r="AW261" s="304" t="s">
        <v>347</v>
      </c>
      <c r="AX261" s="311">
        <v>45487</v>
      </c>
      <c r="AY261" s="72">
        <v>36</v>
      </c>
      <c r="AZ261" s="72" t="s">
        <v>1742</v>
      </c>
      <c r="BA261" s="7" t="s">
        <v>3512</v>
      </c>
      <c r="BB261" s="7"/>
      <c r="BC261" s="7"/>
      <c r="BD261" s="72"/>
      <c r="BE261" s="72"/>
      <c r="BF261" s="72"/>
      <c r="BG261" s="183"/>
      <c r="BH261" s="72"/>
      <c r="BI261" s="72"/>
      <c r="BJ261" s="72"/>
      <c r="BK261" s="72"/>
      <c r="BL261" s="72">
        <v>1</v>
      </c>
      <c r="BM261" s="72"/>
      <c r="BN261" s="72"/>
      <c r="BO261" s="72"/>
      <c r="BP261" s="72"/>
      <c r="BQ261" s="72"/>
      <c r="BR261" s="72"/>
      <c r="BS261" s="72"/>
      <c r="BT261" s="72"/>
      <c r="BU261" s="72"/>
      <c r="BV261" s="72"/>
      <c r="BW261" s="72"/>
      <c r="BX261" s="72"/>
      <c r="BY261" s="72"/>
      <c r="BZ261" s="72"/>
      <c r="CA261" s="72"/>
      <c r="CB261" s="72"/>
      <c r="CC261" s="72"/>
      <c r="CD261" s="72"/>
      <c r="CE261" s="72"/>
      <c r="CF261" s="72"/>
      <c r="CG261" s="72"/>
      <c r="CH261" s="72"/>
      <c r="CI261" s="72"/>
      <c r="CJ261" s="72"/>
      <c r="CK261" s="72"/>
      <c r="CL261" s="72"/>
      <c r="CM261" s="72"/>
      <c r="CN261" s="72"/>
      <c r="CO261" s="72"/>
      <c r="CP261" s="72"/>
      <c r="CQ261" s="72"/>
      <c r="CR261" s="72"/>
      <c r="CS261" s="72"/>
      <c r="CT261" s="72"/>
      <c r="CU261" s="72"/>
      <c r="CV261" s="72"/>
      <c r="CW261" s="72"/>
      <c r="CX261" s="72"/>
      <c r="CY261" s="72"/>
      <c r="CZ261" s="72"/>
      <c r="DA261" s="72"/>
      <c r="DB261" s="72"/>
      <c r="DC261" s="72"/>
      <c r="DD261" s="72"/>
      <c r="DE261" s="72"/>
      <c r="DF261" s="72"/>
      <c r="DG261" s="72"/>
      <c r="DH261" s="72"/>
      <c r="DI261" s="72"/>
      <c r="DJ261" s="72"/>
      <c r="DK261" s="72"/>
      <c r="DL261" s="72"/>
      <c r="DM261" s="72"/>
      <c r="DN261" s="72"/>
      <c r="DO261" s="72"/>
      <c r="DP261" s="72"/>
      <c r="DQ261" s="72"/>
      <c r="DR261" s="72"/>
      <c r="DS261" s="72"/>
      <c r="DT261" s="72"/>
      <c r="DU261" s="72"/>
      <c r="DV261" s="72"/>
      <c r="DW261" s="72"/>
      <c r="DX261" s="72"/>
      <c r="DY261" s="72"/>
      <c r="DZ261" s="72"/>
      <c r="EA261" s="72"/>
      <c r="EB261" s="72"/>
      <c r="EC261" s="72"/>
      <c r="ED261" s="72"/>
      <c r="EE261" s="72"/>
      <c r="EF261" s="72"/>
      <c r="EG261" s="72"/>
      <c r="EH261" s="72"/>
      <c r="EI261" s="72"/>
      <c r="EJ261" s="72"/>
      <c r="EK261" s="72"/>
      <c r="EL261" s="72"/>
      <c r="EM261" s="72"/>
      <c r="EN261" s="72"/>
      <c r="EO261" s="72"/>
      <c r="EP261" s="72"/>
      <c r="EQ261" s="72"/>
      <c r="ER261" s="312">
        <f t="shared" si="63"/>
        <v>1</v>
      </c>
      <c r="ES261" s="72">
        <f t="shared" si="64"/>
        <v>1</v>
      </c>
      <c r="ET261" s="72" t="s">
        <v>1126</v>
      </c>
      <c r="EU261" s="7" t="e">
        <v>#N/A</v>
      </c>
      <c r="EV261" s="7" t="e">
        <v>#N/A</v>
      </c>
      <c r="EW261" s="7" t="e">
        <v>#N/A</v>
      </c>
      <c r="EX261" s="183" t="e">
        <v>#N/A</v>
      </c>
      <c r="EY261" s="313" t="e">
        <v>#N/A</v>
      </c>
      <c r="EZ261" s="313"/>
      <c r="FA261" s="183"/>
      <c r="FB261" s="313"/>
      <c r="FC261" s="7"/>
      <c r="FD261" s="7">
        <v>0</v>
      </c>
      <c r="FE261" s="7">
        <f t="shared" si="67"/>
        <v>3892</v>
      </c>
      <c r="FF261" s="72">
        <f t="shared" si="68"/>
        <v>11392</v>
      </c>
      <c r="FG261" t="s">
        <v>3515</v>
      </c>
    </row>
    <row r="262" spans="1:163" ht="17.25">
      <c r="A262" s="72">
        <v>463205215</v>
      </c>
      <c r="B262" s="304" t="s">
        <v>980</v>
      </c>
      <c r="C262" s="72"/>
      <c r="D262" s="72"/>
      <c r="E262" s="72"/>
      <c r="F262" s="72"/>
      <c r="G262" s="306"/>
      <c r="H262" s="306"/>
      <c r="I262" s="72">
        <v>4227</v>
      </c>
      <c r="J262" s="72">
        <v>4197</v>
      </c>
      <c r="K262" s="258">
        <f t="shared" si="58"/>
        <v>4258</v>
      </c>
      <c r="L262" s="258">
        <f t="shared" si="59"/>
        <v>8578</v>
      </c>
      <c r="M262" s="307">
        <v>1</v>
      </c>
      <c r="N262" s="72" t="s">
        <v>1231</v>
      </c>
      <c r="O262" s="72" t="s">
        <v>1232</v>
      </c>
      <c r="P262" s="72" t="s">
        <v>42</v>
      </c>
      <c r="Q262" s="255">
        <v>53257</v>
      </c>
      <c r="R262" s="66">
        <v>61</v>
      </c>
      <c r="S262" s="66">
        <f t="shared" si="56"/>
        <v>0</v>
      </c>
      <c r="T262" s="66">
        <v>2171</v>
      </c>
      <c r="U262" s="4" t="s">
        <v>1483</v>
      </c>
      <c r="V262" s="5">
        <f t="shared" si="65"/>
        <v>3.3157866703408423E-2</v>
      </c>
      <c r="W262" s="5">
        <f t="shared" si="66"/>
        <v>2.9143908833335211E-3</v>
      </c>
      <c r="X262" s="5" t="s">
        <v>1280</v>
      </c>
      <c r="Y262" s="72" t="str">
        <f t="shared" si="61"/>
        <v>PTP</v>
      </c>
      <c r="Z262" s="72" t="s">
        <v>1329</v>
      </c>
      <c r="AA262" s="72" t="s">
        <v>1329</v>
      </c>
      <c r="AB262" s="304"/>
      <c r="AC262" s="72">
        <v>22</v>
      </c>
      <c r="AD262" s="72" t="s">
        <v>3019</v>
      </c>
      <c r="AE262" s="308"/>
      <c r="AF262" s="309" t="s">
        <v>1129</v>
      </c>
      <c r="AG262" s="7" t="s">
        <v>1129</v>
      </c>
      <c r="AH262" s="72" t="s">
        <v>1104</v>
      </c>
      <c r="AI262" s="7" t="s">
        <v>1129</v>
      </c>
      <c r="AJ262" s="7" t="s">
        <v>1129</v>
      </c>
      <c r="AK262" s="7" t="s">
        <v>1129</v>
      </c>
      <c r="AL262" s="7">
        <v>6429</v>
      </c>
      <c r="AM262" s="255">
        <v>53257</v>
      </c>
      <c r="AN262" s="258">
        <v>27</v>
      </c>
      <c r="AO262" s="306">
        <v>43</v>
      </c>
      <c r="AP262" s="306" t="str">
        <f t="shared" si="62"/>
        <v>FLOW</v>
      </c>
      <c r="AQ262" s="306"/>
      <c r="AR262" s="306"/>
      <c r="AS262" s="306"/>
      <c r="AT262" s="306"/>
      <c r="AU262" s="72" t="s">
        <v>1793</v>
      </c>
      <c r="AV262" s="310" t="s">
        <v>1049</v>
      </c>
      <c r="AW262" s="304" t="s">
        <v>150</v>
      </c>
      <c r="AX262" s="311">
        <v>45457</v>
      </c>
      <c r="AY262" s="72">
        <v>36</v>
      </c>
      <c r="AZ262" s="72" t="s">
        <v>1742</v>
      </c>
      <c r="BA262" s="7" t="s">
        <v>3512</v>
      </c>
      <c r="BB262" s="7"/>
      <c r="BC262" s="7"/>
      <c r="BD262" s="72"/>
      <c r="BE262" s="72"/>
      <c r="BF262" s="72"/>
      <c r="BG262" s="183"/>
      <c r="BH262" s="72"/>
      <c r="BI262" s="72">
        <v>1</v>
      </c>
      <c r="BJ262" s="72"/>
      <c r="BK262" s="72"/>
      <c r="BL262" s="72"/>
      <c r="BM262" s="72"/>
      <c r="BN262" s="72"/>
      <c r="BO262" s="72"/>
      <c r="BP262" s="72"/>
      <c r="BQ262" s="72"/>
      <c r="BR262" s="72"/>
      <c r="BS262" s="72"/>
      <c r="BT262" s="72"/>
      <c r="BU262" s="72"/>
      <c r="BV262" s="72"/>
      <c r="BW262" s="72"/>
      <c r="BX262" s="72"/>
      <c r="BY262" s="72"/>
      <c r="BZ262" s="72"/>
      <c r="CA262" s="72"/>
      <c r="CB262" s="72"/>
      <c r="CC262" s="72"/>
      <c r="CD262" s="72"/>
      <c r="CE262" s="72"/>
      <c r="CF262" s="72"/>
      <c r="CG262" s="72"/>
      <c r="CH262" s="72"/>
      <c r="CI262" s="72"/>
      <c r="CJ262" s="72"/>
      <c r="CK262" s="72"/>
      <c r="CL262" s="72"/>
      <c r="CM262" s="72"/>
      <c r="CN262" s="72"/>
      <c r="CO262" s="72"/>
      <c r="CP262" s="72"/>
      <c r="CQ262" s="72"/>
      <c r="CR262" s="72"/>
      <c r="CS262" s="72"/>
      <c r="CT262" s="72"/>
      <c r="CU262" s="72"/>
      <c r="CV262" s="72"/>
      <c r="CW262" s="72"/>
      <c r="CX262" s="72"/>
      <c r="CY262" s="72"/>
      <c r="CZ262" s="72"/>
      <c r="DA262" s="72"/>
      <c r="DB262" s="72"/>
      <c r="DC262" s="72"/>
      <c r="DD262" s="72"/>
      <c r="DE262" s="72"/>
      <c r="DF262" s="72"/>
      <c r="DG262" s="72"/>
      <c r="DH262" s="72"/>
      <c r="DI262" s="72"/>
      <c r="DJ262" s="72"/>
      <c r="DK262" s="72"/>
      <c r="DL262" s="72"/>
      <c r="DM262" s="72"/>
      <c r="DN262" s="72"/>
      <c r="DO262" s="72"/>
      <c r="DP262" s="72"/>
      <c r="DQ262" s="72"/>
      <c r="DR262" s="72"/>
      <c r="DS262" s="72"/>
      <c r="DT262" s="72"/>
      <c r="DU262" s="72"/>
      <c r="DV262" s="72"/>
      <c r="DW262" s="72"/>
      <c r="DX262" s="72"/>
      <c r="DY262" s="72"/>
      <c r="DZ262" s="72"/>
      <c r="EA262" s="72"/>
      <c r="EB262" s="72"/>
      <c r="EC262" s="72"/>
      <c r="ED262" s="72"/>
      <c r="EE262" s="72"/>
      <c r="EF262" s="72"/>
      <c r="EG262" s="72"/>
      <c r="EH262" s="72"/>
      <c r="EI262" s="72"/>
      <c r="EJ262" s="72"/>
      <c r="EK262" s="72"/>
      <c r="EL262" s="72"/>
      <c r="EM262" s="72"/>
      <c r="EN262" s="72"/>
      <c r="EO262" s="72"/>
      <c r="EP262" s="72"/>
      <c r="EQ262" s="72"/>
      <c r="ER262" s="312">
        <f t="shared" si="63"/>
        <v>1</v>
      </c>
      <c r="ES262" s="72">
        <f t="shared" si="64"/>
        <v>1</v>
      </c>
      <c r="ET262" s="72" t="s">
        <v>1116</v>
      </c>
      <c r="EU262" s="7" t="s">
        <v>2602</v>
      </c>
      <c r="EV262" s="7" t="s">
        <v>1110</v>
      </c>
      <c r="EW262" s="7" t="s">
        <v>1801</v>
      </c>
      <c r="EX262" s="183" t="s">
        <v>1929</v>
      </c>
      <c r="EY262" s="313">
        <v>46176</v>
      </c>
      <c r="EZ262" s="313"/>
      <c r="FA262" s="183"/>
      <c r="FB262" s="313"/>
      <c r="FC262" s="7"/>
      <c r="FD262" s="7" t="s">
        <v>3109</v>
      </c>
      <c r="FE262" s="7">
        <f t="shared" si="67"/>
        <v>4258</v>
      </c>
      <c r="FF262" s="72">
        <f t="shared" si="68"/>
        <v>8578</v>
      </c>
      <c r="FG262" t="s">
        <v>3515</v>
      </c>
    </row>
    <row r="263" spans="1:163" ht="17.25">
      <c r="A263" s="72">
        <v>466340283</v>
      </c>
      <c r="B263" s="304" t="s">
        <v>2150</v>
      </c>
      <c r="C263" s="72" t="s">
        <v>1775</v>
      </c>
      <c r="D263" s="72" t="s">
        <v>3535</v>
      </c>
      <c r="E263" s="72">
        <v>4403</v>
      </c>
      <c r="F263" s="72"/>
      <c r="G263" s="306"/>
      <c r="H263" s="306"/>
      <c r="I263" s="72">
        <v>4336</v>
      </c>
      <c r="J263" s="72">
        <v>4316</v>
      </c>
      <c r="K263" s="258">
        <f t="shared" si="58"/>
        <v>4362</v>
      </c>
      <c r="L263" s="258">
        <f t="shared" si="59"/>
        <v>4403</v>
      </c>
      <c r="M263" s="307">
        <v>1</v>
      </c>
      <c r="N263" s="72" t="s">
        <v>1280</v>
      </c>
      <c r="O263" s="72" t="s">
        <v>1281</v>
      </c>
      <c r="P263" s="72" t="s">
        <v>42</v>
      </c>
      <c r="Q263" s="255">
        <v>53118</v>
      </c>
      <c r="R263" s="66">
        <v>46</v>
      </c>
      <c r="S263" s="66">
        <f t="shared" si="56"/>
        <v>0</v>
      </c>
      <c r="T263" s="66">
        <v>1349</v>
      </c>
      <c r="U263" s="4" t="s">
        <v>1129</v>
      </c>
      <c r="V263" s="5">
        <f t="shared" si="65"/>
        <v>3.3071325150715376E-2</v>
      </c>
      <c r="W263" s="5">
        <f t="shared" si="66"/>
        <v>2.9067843652648474E-3</v>
      </c>
      <c r="X263" s="5" t="str">
        <f t="shared" si="60"/>
        <v>STABLE</v>
      </c>
      <c r="Y263" s="72" t="str">
        <f t="shared" si="61"/>
        <v>PAID</v>
      </c>
      <c r="Z263" s="72" t="s">
        <v>1129</v>
      </c>
      <c r="AA263" s="72" t="s">
        <v>1327</v>
      </c>
      <c r="AB263" s="304" t="s">
        <v>3024</v>
      </c>
      <c r="AC263" s="72">
        <v>20</v>
      </c>
      <c r="AD263" s="72" t="s">
        <v>3019</v>
      </c>
      <c r="AE263" s="308"/>
      <c r="AF263" s="309"/>
      <c r="AG263" s="7"/>
      <c r="AH263" s="72" t="s">
        <v>780</v>
      </c>
      <c r="AI263" s="7"/>
      <c r="AJ263" s="7"/>
      <c r="AK263" s="7"/>
      <c r="AL263" s="7">
        <v>5711</v>
      </c>
      <c r="AM263" s="255">
        <v>53118</v>
      </c>
      <c r="AN263" s="258">
        <v>27</v>
      </c>
      <c r="AO263" s="306">
        <v>43</v>
      </c>
      <c r="AP263" s="306" t="str">
        <f t="shared" si="62"/>
        <v>FLOW</v>
      </c>
      <c r="AQ263" s="306"/>
      <c r="AR263" s="306"/>
      <c r="AS263" s="306"/>
      <c r="AT263" s="306"/>
      <c r="AU263" s="72" t="s">
        <v>1129</v>
      </c>
      <c r="AV263" s="310" t="s">
        <v>2294</v>
      </c>
      <c r="AW263" s="304" t="s">
        <v>2342</v>
      </c>
      <c r="AX263" s="311">
        <v>45824</v>
      </c>
      <c r="AY263" s="72">
        <v>24</v>
      </c>
      <c r="AZ263" s="72" t="s">
        <v>2057</v>
      </c>
      <c r="BA263" s="7" t="s">
        <v>3512</v>
      </c>
      <c r="BB263" s="7"/>
      <c r="BC263" s="7"/>
      <c r="BD263" s="72"/>
      <c r="BE263" s="72"/>
      <c r="BF263" s="72"/>
      <c r="BG263" s="183"/>
      <c r="BH263" s="72"/>
      <c r="BI263" s="72"/>
      <c r="BJ263" s="72"/>
      <c r="BK263" s="72"/>
      <c r="BL263" s="72"/>
      <c r="BM263" s="72"/>
      <c r="BN263" s="72"/>
      <c r="BO263" s="72"/>
      <c r="BP263" s="72"/>
      <c r="BQ263" s="72"/>
      <c r="BR263" s="72"/>
      <c r="BS263" s="72"/>
      <c r="BT263" s="72"/>
      <c r="BU263" s="72"/>
      <c r="BV263" s="72"/>
      <c r="BW263" s="72"/>
      <c r="BX263" s="72"/>
      <c r="BY263" s="72"/>
      <c r="BZ263" s="72"/>
      <c r="CA263" s="72"/>
      <c r="CB263" s="72"/>
      <c r="CC263" s="72"/>
      <c r="CD263" s="72"/>
      <c r="CE263" s="72"/>
      <c r="CF263" s="72"/>
      <c r="CG263" s="72">
        <v>1</v>
      </c>
      <c r="CH263" s="72"/>
      <c r="CI263" s="72"/>
      <c r="CJ263" s="72"/>
      <c r="CK263" s="72"/>
      <c r="CL263" s="72"/>
      <c r="CM263" s="72"/>
      <c r="CN263" s="72"/>
      <c r="CO263" s="72"/>
      <c r="CP263" s="72"/>
      <c r="CQ263" s="72"/>
      <c r="CR263" s="72"/>
      <c r="CS263" s="72"/>
      <c r="CT263" s="72"/>
      <c r="CU263" s="72"/>
      <c r="CV263" s="72"/>
      <c r="CW263" s="72"/>
      <c r="CX263" s="72"/>
      <c r="CY263" s="72"/>
      <c r="CZ263" s="72"/>
      <c r="DA263" s="72"/>
      <c r="DB263" s="72"/>
      <c r="DC263" s="72"/>
      <c r="DD263" s="72"/>
      <c r="DE263" s="72"/>
      <c r="DF263" s="72"/>
      <c r="DG263" s="72"/>
      <c r="DH263" s="72"/>
      <c r="DI263" s="72"/>
      <c r="DJ263" s="72"/>
      <c r="DK263" s="72"/>
      <c r="DL263" s="72"/>
      <c r="DM263" s="72"/>
      <c r="DN263" s="72"/>
      <c r="DO263" s="72"/>
      <c r="DP263" s="72"/>
      <c r="DQ263" s="72"/>
      <c r="DR263" s="72"/>
      <c r="DS263" s="72"/>
      <c r="DT263" s="72"/>
      <c r="DU263" s="72"/>
      <c r="DV263" s="72"/>
      <c r="DW263" s="72"/>
      <c r="DX263" s="72"/>
      <c r="DY263" s="72"/>
      <c r="DZ263" s="72"/>
      <c r="EA263" s="72"/>
      <c r="EB263" s="72"/>
      <c r="EC263" s="72"/>
      <c r="ED263" s="72"/>
      <c r="EE263" s="72"/>
      <c r="EF263" s="72"/>
      <c r="EG263" s="72"/>
      <c r="EH263" s="72"/>
      <c r="EI263" s="72"/>
      <c r="EJ263" s="72"/>
      <c r="EK263" s="72"/>
      <c r="EL263" s="72"/>
      <c r="EM263" s="72"/>
      <c r="EN263" s="72"/>
      <c r="EO263" s="72"/>
      <c r="EP263" s="72"/>
      <c r="EQ263" s="72"/>
      <c r="ER263" s="312">
        <f t="shared" si="63"/>
        <v>1</v>
      </c>
      <c r="ES263" s="72">
        <f t="shared" si="64"/>
        <v>1</v>
      </c>
      <c r="ET263" s="72" t="s">
        <v>1116</v>
      </c>
      <c r="EU263" s="7" t="s">
        <v>2603</v>
      </c>
      <c r="EV263" s="7" t="s">
        <v>1110</v>
      </c>
      <c r="EW263" s="7" t="s">
        <v>1808</v>
      </c>
      <c r="EX263" s="183" t="s">
        <v>1938</v>
      </c>
      <c r="EY263" s="313">
        <v>46184</v>
      </c>
      <c r="EZ263" s="313"/>
      <c r="FA263" s="183"/>
      <c r="FB263" s="313"/>
      <c r="FC263" s="7"/>
      <c r="FD263" s="7" t="s">
        <v>3109</v>
      </c>
      <c r="FE263" s="7">
        <f t="shared" si="67"/>
        <v>4362</v>
      </c>
      <c r="FF263" s="72">
        <f t="shared" si="68"/>
        <v>8806</v>
      </c>
      <c r="FG263" t="s">
        <v>3515</v>
      </c>
    </row>
    <row r="264" spans="1:163" ht="17.25">
      <c r="A264" s="72">
        <v>464370861</v>
      </c>
      <c r="B264" s="304" t="s">
        <v>925</v>
      </c>
      <c r="C264" s="72" t="s">
        <v>1775</v>
      </c>
      <c r="D264" s="72" t="s">
        <v>3498</v>
      </c>
      <c r="E264" s="72">
        <v>3613</v>
      </c>
      <c r="F264" s="72"/>
      <c r="G264" s="306"/>
      <c r="H264" s="306"/>
      <c r="I264" s="72">
        <v>3504</v>
      </c>
      <c r="J264" s="72">
        <v>3180</v>
      </c>
      <c r="K264" s="258">
        <f t="shared" si="58"/>
        <v>3277</v>
      </c>
      <c r="L264" s="258">
        <f t="shared" si="59"/>
        <v>3252</v>
      </c>
      <c r="M264" s="307">
        <v>1</v>
      </c>
      <c r="N264" s="72" t="s">
        <v>1280</v>
      </c>
      <c r="O264" s="72" t="s">
        <v>1281</v>
      </c>
      <c r="P264" s="72" t="s">
        <v>333</v>
      </c>
      <c r="Q264" s="255">
        <v>53112</v>
      </c>
      <c r="R264" s="66">
        <v>97</v>
      </c>
      <c r="S264" s="66">
        <f t="shared" si="56"/>
        <v>0</v>
      </c>
      <c r="T264" s="66">
        <v>5850</v>
      </c>
      <c r="U264" s="4" t="s">
        <v>1477</v>
      </c>
      <c r="V264" s="5">
        <f t="shared" si="65"/>
        <v>3.0338621792132873E-2</v>
      </c>
      <c r="W264" s="5">
        <f t="shared" si="66"/>
        <v>2.9064560263554083E-3</v>
      </c>
      <c r="X264" s="5" t="str">
        <f t="shared" si="60"/>
        <v>STABLE</v>
      </c>
      <c r="Y264" s="72" t="str">
        <f t="shared" si="61"/>
        <v>PAID</v>
      </c>
      <c r="Z264" s="72" t="s">
        <v>1281</v>
      </c>
      <c r="AA264" s="72" t="s">
        <v>1281</v>
      </c>
      <c r="AB264" s="304"/>
      <c r="AC264" s="72"/>
      <c r="AD264" s="72" t="s">
        <v>3019</v>
      </c>
      <c r="AE264" s="308"/>
      <c r="AF264" s="309" t="s">
        <v>1129</v>
      </c>
      <c r="AG264" s="7" t="s">
        <v>1129</v>
      </c>
      <c r="AH264" s="72" t="s">
        <v>908</v>
      </c>
      <c r="AI264" s="7" t="s">
        <v>1129</v>
      </c>
      <c r="AJ264" s="7" t="s">
        <v>1129</v>
      </c>
      <c r="AK264" s="7" t="s">
        <v>1129</v>
      </c>
      <c r="AL264" s="7">
        <v>9127</v>
      </c>
      <c r="AM264" s="255">
        <v>53112</v>
      </c>
      <c r="AN264" s="258">
        <v>27</v>
      </c>
      <c r="AO264" s="306">
        <v>12</v>
      </c>
      <c r="AP264" s="306" t="str">
        <f t="shared" si="62"/>
        <v>STABLE</v>
      </c>
      <c r="AQ264" s="306"/>
      <c r="AR264" s="306"/>
      <c r="AS264" s="306"/>
      <c r="AT264" s="306"/>
      <c r="AU264" s="72" t="s">
        <v>1793</v>
      </c>
      <c r="AV264" s="310" t="s">
        <v>926</v>
      </c>
      <c r="AW264" s="304"/>
      <c r="AX264" s="311">
        <v>45584</v>
      </c>
      <c r="AY264" s="72">
        <v>36</v>
      </c>
      <c r="AZ264" s="72" t="s">
        <v>1742</v>
      </c>
      <c r="BA264" s="7" t="s">
        <v>3513</v>
      </c>
      <c r="BB264" s="7"/>
      <c r="BC264" s="7"/>
      <c r="BD264" s="72"/>
      <c r="BE264" s="72"/>
      <c r="BF264" s="72"/>
      <c r="BG264" s="183"/>
      <c r="BH264" s="72"/>
      <c r="BI264" s="72"/>
      <c r="BJ264" s="72"/>
      <c r="BK264" s="72"/>
      <c r="BL264" s="72"/>
      <c r="BM264" s="72"/>
      <c r="BN264" s="72"/>
      <c r="BO264" s="72"/>
      <c r="BP264" s="72"/>
      <c r="BQ264" s="72"/>
      <c r="BR264" s="72"/>
      <c r="BS264" s="72"/>
      <c r="BT264" s="72"/>
      <c r="BU264" s="72"/>
      <c r="BV264" s="72"/>
      <c r="BW264" s="72"/>
      <c r="BX264" s="72"/>
      <c r="BY264" s="72"/>
      <c r="BZ264" s="72"/>
      <c r="CA264" s="72"/>
      <c r="CB264" s="72"/>
      <c r="CC264" s="72"/>
      <c r="CD264" s="72">
        <v>1</v>
      </c>
      <c r="CE264" s="72"/>
      <c r="CF264" s="72"/>
      <c r="CG264" s="72"/>
      <c r="CH264" s="72"/>
      <c r="CI264" s="72"/>
      <c r="CJ264" s="72"/>
      <c r="CK264" s="72"/>
      <c r="CL264" s="72"/>
      <c r="CM264" s="72"/>
      <c r="CN264" s="72"/>
      <c r="CO264" s="72"/>
      <c r="CP264" s="72"/>
      <c r="CQ264" s="72"/>
      <c r="CR264" s="72"/>
      <c r="CS264" s="72"/>
      <c r="CT264" s="72"/>
      <c r="CU264" s="72"/>
      <c r="CV264" s="72"/>
      <c r="CW264" s="72"/>
      <c r="CX264" s="72"/>
      <c r="CY264" s="72"/>
      <c r="CZ264" s="72"/>
      <c r="DA264" s="72"/>
      <c r="DB264" s="72"/>
      <c r="DC264" s="72"/>
      <c r="DD264" s="72"/>
      <c r="DE264" s="72"/>
      <c r="DF264" s="72"/>
      <c r="DG264" s="72"/>
      <c r="DH264" s="72"/>
      <c r="DI264" s="72"/>
      <c r="DJ264" s="72"/>
      <c r="DK264" s="72"/>
      <c r="DL264" s="72"/>
      <c r="DM264" s="72"/>
      <c r="DN264" s="72"/>
      <c r="DO264" s="72"/>
      <c r="DP264" s="72"/>
      <c r="DQ264" s="72"/>
      <c r="DR264" s="72"/>
      <c r="DS264" s="72"/>
      <c r="DT264" s="72"/>
      <c r="DU264" s="72"/>
      <c r="DV264" s="72"/>
      <c r="DW264" s="72"/>
      <c r="DX264" s="72"/>
      <c r="DY264" s="72"/>
      <c r="DZ264" s="72"/>
      <c r="EA264" s="72"/>
      <c r="EB264" s="72"/>
      <c r="EC264" s="72"/>
      <c r="ED264" s="72"/>
      <c r="EE264" s="72"/>
      <c r="EF264" s="72"/>
      <c r="EG264" s="72"/>
      <c r="EH264" s="72"/>
      <c r="EI264" s="72"/>
      <c r="EJ264" s="72"/>
      <c r="EK264" s="72"/>
      <c r="EL264" s="72"/>
      <c r="EM264" s="72"/>
      <c r="EN264" s="72"/>
      <c r="EO264" s="72"/>
      <c r="EP264" s="72"/>
      <c r="EQ264" s="72"/>
      <c r="ER264" s="312">
        <f t="shared" si="63"/>
        <v>1</v>
      </c>
      <c r="ES264" s="72">
        <f t="shared" si="64"/>
        <v>1</v>
      </c>
      <c r="ET264" s="72" t="s">
        <v>1125</v>
      </c>
      <c r="EU264" s="7" t="s">
        <v>2604</v>
      </c>
      <c r="EV264" s="7" t="s">
        <v>1110</v>
      </c>
      <c r="EW264" s="7" t="s">
        <v>1801</v>
      </c>
      <c r="EX264" s="183" t="s">
        <v>1870</v>
      </c>
      <c r="EY264" s="313">
        <v>46183</v>
      </c>
      <c r="EZ264" s="313"/>
      <c r="FA264" s="183"/>
      <c r="FB264" s="313"/>
      <c r="FC264" s="7"/>
      <c r="FD264" s="7" t="s">
        <v>3247</v>
      </c>
      <c r="FE264" s="7">
        <f t="shared" si="67"/>
        <v>3277</v>
      </c>
      <c r="FF264" s="72">
        <f t="shared" si="68"/>
        <v>6865</v>
      </c>
      <c r="FG264" t="s">
        <v>3515</v>
      </c>
    </row>
    <row r="265" spans="1:163" ht="17.25">
      <c r="A265" s="314">
        <v>464559146</v>
      </c>
      <c r="B265" s="304" t="s">
        <v>687</v>
      </c>
      <c r="C265" s="72" t="s">
        <v>1777</v>
      </c>
      <c r="D265" s="72" t="s">
        <v>3617</v>
      </c>
      <c r="E265" s="72">
        <v>3400</v>
      </c>
      <c r="F265" s="72"/>
      <c r="G265" s="306"/>
      <c r="H265" s="306"/>
      <c r="I265" s="72">
        <v>3255</v>
      </c>
      <c r="J265" s="72">
        <v>3255</v>
      </c>
      <c r="K265" s="258">
        <f t="shared" si="58"/>
        <v>3290</v>
      </c>
      <c r="L265" s="258">
        <f t="shared" si="59"/>
        <v>3110</v>
      </c>
      <c r="M265" s="307">
        <v>1</v>
      </c>
      <c r="N265" s="72" t="s">
        <v>1280</v>
      </c>
      <c r="O265" s="72" t="s">
        <v>1281</v>
      </c>
      <c r="P265" s="72" t="s">
        <v>34</v>
      </c>
      <c r="Q265" s="255">
        <v>52931</v>
      </c>
      <c r="R265" s="66">
        <v>35</v>
      </c>
      <c r="S265" s="66">
        <f t="shared" si="56"/>
        <v>0</v>
      </c>
      <c r="T265" s="66">
        <v>2845</v>
      </c>
      <c r="U265" s="4" t="s">
        <v>1129</v>
      </c>
      <c r="V265" s="5">
        <f t="shared" si="65"/>
        <v>2.2826931416462779E-2</v>
      </c>
      <c r="W265" s="5">
        <f t="shared" si="66"/>
        <v>2.8965511359206604E-3</v>
      </c>
      <c r="X265" s="5" t="s">
        <v>1280</v>
      </c>
      <c r="Y265" s="72" t="str">
        <f t="shared" si="61"/>
        <v>PAID</v>
      </c>
      <c r="Z265" s="72" t="s">
        <v>1129</v>
      </c>
      <c r="AA265" s="72" t="s">
        <v>1329</v>
      </c>
      <c r="AB265" s="304"/>
      <c r="AC265" s="72"/>
      <c r="AD265" s="72" t="s">
        <v>3019</v>
      </c>
      <c r="AE265" s="308"/>
      <c r="AF265" s="309" t="s">
        <v>1129</v>
      </c>
      <c r="AG265" s="7" t="s">
        <v>1129</v>
      </c>
      <c r="AH265" s="72" t="s">
        <v>1786</v>
      </c>
      <c r="AI265" s="7" t="s">
        <v>1129</v>
      </c>
      <c r="AJ265" s="7" t="s">
        <v>1129</v>
      </c>
      <c r="AK265" s="7" t="s">
        <v>1129</v>
      </c>
      <c r="AL265" s="7">
        <v>6135</v>
      </c>
      <c r="AM265" s="255">
        <v>52931</v>
      </c>
      <c r="AN265" s="258">
        <v>27</v>
      </c>
      <c r="AO265" s="306">
        <v>43</v>
      </c>
      <c r="AP265" s="306" t="str">
        <f t="shared" si="62"/>
        <v>FLOW</v>
      </c>
      <c r="AQ265" s="306"/>
      <c r="AR265" s="306"/>
      <c r="AS265" s="306"/>
      <c r="AT265" s="306"/>
      <c r="AU265" s="72" t="s">
        <v>943</v>
      </c>
      <c r="AV265" s="310" t="s">
        <v>1785</v>
      </c>
      <c r="AW265" s="304" t="s">
        <v>658</v>
      </c>
      <c r="AX265" s="311">
        <v>45600</v>
      </c>
      <c r="AY265" s="72">
        <v>36</v>
      </c>
      <c r="AZ265" s="72" t="s">
        <v>1742</v>
      </c>
      <c r="BA265" s="7" t="s">
        <v>3512</v>
      </c>
      <c r="BB265" s="7"/>
      <c r="BC265" s="7"/>
      <c r="BD265" s="72"/>
      <c r="BE265" s="72"/>
      <c r="BF265" s="72"/>
      <c r="BG265" s="183"/>
      <c r="BH265" s="72"/>
      <c r="BI265" s="72"/>
      <c r="BJ265" s="72"/>
      <c r="BK265" s="72"/>
      <c r="BL265" s="72"/>
      <c r="BM265" s="72"/>
      <c r="BN265" s="72"/>
      <c r="BO265" s="72"/>
      <c r="BP265" s="72"/>
      <c r="BQ265" s="72"/>
      <c r="BR265" s="72"/>
      <c r="BS265" s="72"/>
      <c r="BT265" s="72"/>
      <c r="BU265" s="72"/>
      <c r="BV265" s="72"/>
      <c r="BW265" s="72"/>
      <c r="BX265" s="72"/>
      <c r="BY265" s="72"/>
      <c r="BZ265" s="72"/>
      <c r="CA265" s="72"/>
      <c r="CB265" s="72"/>
      <c r="CC265" s="72"/>
      <c r="CD265" s="72"/>
      <c r="CE265" s="72"/>
      <c r="CF265" s="72"/>
      <c r="CG265" s="72"/>
      <c r="CH265" s="72"/>
      <c r="CI265" s="72"/>
      <c r="CJ265" s="72"/>
      <c r="CK265" s="72"/>
      <c r="CL265" s="72"/>
      <c r="CM265" s="72"/>
      <c r="CN265" s="72"/>
      <c r="CO265" s="72"/>
      <c r="CP265" s="72"/>
      <c r="CQ265" s="72"/>
      <c r="CR265" s="72"/>
      <c r="CS265" s="72"/>
      <c r="CT265" s="72"/>
      <c r="CU265" s="72"/>
      <c r="CV265" s="72"/>
      <c r="CW265" s="72"/>
      <c r="CX265" s="72"/>
      <c r="CY265" s="72"/>
      <c r="CZ265" s="72"/>
      <c r="DA265" s="72"/>
      <c r="DB265" s="72"/>
      <c r="DC265" s="72"/>
      <c r="DD265" s="72"/>
      <c r="DE265" s="72"/>
      <c r="DF265" s="72"/>
      <c r="DG265" s="72"/>
      <c r="DH265" s="72"/>
      <c r="DI265" s="72"/>
      <c r="DJ265" s="72"/>
      <c r="DK265" s="72"/>
      <c r="DL265" s="72"/>
      <c r="DM265" s="72"/>
      <c r="DN265" s="72"/>
      <c r="DO265" s="72"/>
      <c r="DP265" s="72"/>
      <c r="DQ265" s="72"/>
      <c r="DR265" s="72"/>
      <c r="DS265" s="72"/>
      <c r="DT265" s="72"/>
      <c r="DU265" s="72"/>
      <c r="DV265" s="72"/>
      <c r="DW265" s="72"/>
      <c r="DX265" s="72"/>
      <c r="DY265" s="72"/>
      <c r="DZ265" s="72"/>
      <c r="EA265" s="72"/>
      <c r="EB265" s="72"/>
      <c r="EC265" s="72"/>
      <c r="ED265" s="72"/>
      <c r="EE265" s="72"/>
      <c r="EF265" s="72"/>
      <c r="EG265" s="72"/>
      <c r="EH265" s="72"/>
      <c r="EI265" s="72"/>
      <c r="EJ265" s="72"/>
      <c r="EK265" s="72"/>
      <c r="EL265" s="72"/>
      <c r="EM265" s="72"/>
      <c r="EN265" s="72"/>
      <c r="EO265" s="72"/>
      <c r="EP265" s="72"/>
      <c r="EQ265" s="72"/>
      <c r="ER265" s="312">
        <f t="shared" si="63"/>
        <v>0</v>
      </c>
      <c r="ES265" s="72" t="str">
        <f t="shared" si="64"/>
        <v/>
      </c>
      <c r="ET265" s="72" t="s">
        <v>1115</v>
      </c>
      <c r="EU265" s="7" t="e">
        <v>#N/A</v>
      </c>
      <c r="EV265" s="7" t="e">
        <v>#N/A</v>
      </c>
      <c r="EW265" s="7" t="e">
        <v>#N/A</v>
      </c>
      <c r="EX265" s="183" t="e">
        <v>#N/A</v>
      </c>
      <c r="EY265" s="313" t="e">
        <v>#N/A</v>
      </c>
      <c r="EZ265" s="313"/>
      <c r="FA265" s="183"/>
      <c r="FB265" s="313"/>
      <c r="FC265" s="7"/>
      <c r="FD265" s="7">
        <v>0</v>
      </c>
      <c r="FE265" s="7">
        <f t="shared" si="67"/>
        <v>3290</v>
      </c>
      <c r="FF265" s="72">
        <f t="shared" si="68"/>
        <v>6510</v>
      </c>
      <c r="FG265" t="s">
        <v>3516</v>
      </c>
    </row>
    <row r="266" spans="1:163" ht="17.25">
      <c r="A266" s="72">
        <v>463514822</v>
      </c>
      <c r="B266" s="304" t="s">
        <v>985</v>
      </c>
      <c r="C266" s="72" t="s">
        <v>1775</v>
      </c>
      <c r="D266" s="72" t="s">
        <v>3498</v>
      </c>
      <c r="E266" s="72">
        <f>3996+90</f>
        <v>4086</v>
      </c>
      <c r="F266" s="72"/>
      <c r="G266" s="306"/>
      <c r="H266" s="306"/>
      <c r="I266" s="72">
        <v>3996</v>
      </c>
      <c r="J266" s="72">
        <v>3970</v>
      </c>
      <c r="K266" s="258">
        <f t="shared" si="58"/>
        <v>4037</v>
      </c>
      <c r="L266" s="258">
        <f t="shared" si="59"/>
        <v>4039</v>
      </c>
      <c r="M266" s="307">
        <v>1</v>
      </c>
      <c r="N266" s="72" t="s">
        <v>1280</v>
      </c>
      <c r="O266" s="72" t="s">
        <v>1281</v>
      </c>
      <c r="P266" s="72" t="s">
        <v>22</v>
      </c>
      <c r="Q266" s="255">
        <v>52644</v>
      </c>
      <c r="R266" s="66">
        <v>67</v>
      </c>
      <c r="S266" s="66">
        <f t="shared" si="56"/>
        <v>0</v>
      </c>
      <c r="T266" s="66">
        <v>2690</v>
      </c>
      <c r="U266" s="4" t="s">
        <v>1479</v>
      </c>
      <c r="V266" s="5">
        <f t="shared" si="65"/>
        <v>7.9329700497982089E-2</v>
      </c>
      <c r="W266" s="5">
        <f t="shared" si="66"/>
        <v>2.880845591419154E-3</v>
      </c>
      <c r="X266" s="5" t="str">
        <f t="shared" si="60"/>
        <v>STABLE</v>
      </c>
      <c r="Y266" s="72" t="str">
        <f t="shared" si="61"/>
        <v>PAID</v>
      </c>
      <c r="Z266" s="72" t="s">
        <v>1281</v>
      </c>
      <c r="AA266" s="72" t="s">
        <v>1281</v>
      </c>
      <c r="AB266" s="304"/>
      <c r="AC266" s="72"/>
      <c r="AD266" s="72" t="s">
        <v>3022</v>
      </c>
      <c r="AE266" s="308"/>
      <c r="AF266" s="309" t="s">
        <v>1129</v>
      </c>
      <c r="AG266" s="7" t="s">
        <v>1129</v>
      </c>
      <c r="AH266" s="72" t="s">
        <v>265</v>
      </c>
      <c r="AI266" s="7" t="s">
        <v>1129</v>
      </c>
      <c r="AJ266" s="7" t="s">
        <v>1129</v>
      </c>
      <c r="AK266" s="7" t="s">
        <v>1129</v>
      </c>
      <c r="AL266" s="7">
        <v>6727</v>
      </c>
      <c r="AM266" s="255">
        <v>52644</v>
      </c>
      <c r="AN266" s="258">
        <v>27</v>
      </c>
      <c r="AO266" s="306">
        <v>12</v>
      </c>
      <c r="AP266" s="306" t="str">
        <f t="shared" si="62"/>
        <v>STABLE</v>
      </c>
      <c r="AQ266" s="306"/>
      <c r="AR266" s="306"/>
      <c r="AS266" s="306"/>
      <c r="AT266" s="306"/>
      <c r="AU266" s="72" t="s">
        <v>1793</v>
      </c>
      <c r="AV266" s="310" t="s">
        <v>1054</v>
      </c>
      <c r="AW266" s="304" t="s">
        <v>26</v>
      </c>
      <c r="AX266" s="311">
        <v>45492</v>
      </c>
      <c r="AY266" s="72">
        <v>36</v>
      </c>
      <c r="AZ266" s="72" t="s">
        <v>1742</v>
      </c>
      <c r="BA266" s="7" t="s">
        <v>3513</v>
      </c>
      <c r="BB266" s="7"/>
      <c r="BC266" s="7"/>
      <c r="BD266" s="72"/>
      <c r="BE266" s="72"/>
      <c r="BF266" s="72"/>
      <c r="BG266" s="183"/>
      <c r="BH266" s="72"/>
      <c r="BI266" s="72"/>
      <c r="BJ266" s="72"/>
      <c r="BK266" s="72"/>
      <c r="BL266" s="72"/>
      <c r="BM266" s="72"/>
      <c r="BN266" s="72"/>
      <c r="BO266" s="72">
        <v>2</v>
      </c>
      <c r="BP266" s="72"/>
      <c r="BQ266" s="72"/>
      <c r="BR266" s="72"/>
      <c r="BS266" s="72"/>
      <c r="BT266" s="72"/>
      <c r="BU266" s="72"/>
      <c r="BV266" s="72"/>
      <c r="BW266" s="72"/>
      <c r="BX266" s="72"/>
      <c r="BY266" s="72"/>
      <c r="BZ266" s="72"/>
      <c r="CA266" s="72"/>
      <c r="CB266" s="72"/>
      <c r="CC266" s="72"/>
      <c r="CD266" s="72"/>
      <c r="CE266" s="72"/>
      <c r="CF266" s="72"/>
      <c r="CG266" s="72"/>
      <c r="CH266" s="72"/>
      <c r="CI266" s="72"/>
      <c r="CJ266" s="72"/>
      <c r="CK266" s="72"/>
      <c r="CL266" s="72"/>
      <c r="CM266" s="72"/>
      <c r="CN266" s="72"/>
      <c r="CO266" s="72"/>
      <c r="CP266" s="72"/>
      <c r="CQ266" s="72"/>
      <c r="CR266" s="72"/>
      <c r="CS266" s="72"/>
      <c r="CT266" s="72"/>
      <c r="CU266" s="72"/>
      <c r="CV266" s="72"/>
      <c r="CW266" s="72"/>
      <c r="CX266" s="72"/>
      <c r="CY266" s="72"/>
      <c r="CZ266" s="72"/>
      <c r="DA266" s="72"/>
      <c r="DB266" s="72"/>
      <c r="DC266" s="72"/>
      <c r="DD266" s="72"/>
      <c r="DE266" s="72"/>
      <c r="DF266" s="72"/>
      <c r="DG266" s="72"/>
      <c r="DH266" s="72"/>
      <c r="DI266" s="72"/>
      <c r="DJ266" s="72"/>
      <c r="DK266" s="72"/>
      <c r="DL266" s="72"/>
      <c r="DM266" s="72"/>
      <c r="DN266" s="72"/>
      <c r="DO266" s="72"/>
      <c r="DP266" s="72"/>
      <c r="DQ266" s="72"/>
      <c r="DR266" s="72"/>
      <c r="DS266" s="72"/>
      <c r="DT266" s="72"/>
      <c r="DU266" s="72"/>
      <c r="DV266" s="72"/>
      <c r="DW266" s="72"/>
      <c r="DX266" s="72"/>
      <c r="DY266" s="72"/>
      <c r="DZ266" s="72"/>
      <c r="EA266" s="72"/>
      <c r="EB266" s="72"/>
      <c r="EC266" s="72"/>
      <c r="ED266" s="72"/>
      <c r="EE266" s="72"/>
      <c r="EF266" s="72"/>
      <c r="EG266" s="72"/>
      <c r="EH266" s="72"/>
      <c r="EI266" s="72"/>
      <c r="EJ266" s="72"/>
      <c r="EK266" s="72"/>
      <c r="EL266" s="72"/>
      <c r="EM266" s="72"/>
      <c r="EN266" s="72"/>
      <c r="EO266" s="72"/>
      <c r="EP266" s="72"/>
      <c r="EQ266" s="72"/>
      <c r="ER266" s="312">
        <f t="shared" si="63"/>
        <v>2</v>
      </c>
      <c r="ES266" s="72">
        <f t="shared" si="64"/>
        <v>1</v>
      </c>
      <c r="ET266" s="72" t="s">
        <v>1114</v>
      </c>
      <c r="EU266" s="7" t="s">
        <v>2605</v>
      </c>
      <c r="EV266" s="7" t="s">
        <v>1110</v>
      </c>
      <c r="EW266" s="7" t="s">
        <v>1806</v>
      </c>
      <c r="EX266" s="183" t="s">
        <v>1930</v>
      </c>
      <c r="EY266" s="313">
        <v>46182</v>
      </c>
      <c r="EZ266" s="313"/>
      <c r="FA266" s="183"/>
      <c r="FB266" s="313"/>
      <c r="FC266" s="7"/>
      <c r="FD266" s="7" t="s">
        <v>3248</v>
      </c>
      <c r="FE266" s="7">
        <f t="shared" si="67"/>
        <v>4037</v>
      </c>
      <c r="FF266" s="72">
        <f t="shared" si="68"/>
        <v>8125</v>
      </c>
      <c r="FG266" t="s">
        <v>3515</v>
      </c>
    </row>
    <row r="267" spans="1:163" ht="17.25">
      <c r="A267" s="72">
        <v>461103769</v>
      </c>
      <c r="B267" s="304" t="s">
        <v>801</v>
      </c>
      <c r="C267" s="72" t="s">
        <v>1799</v>
      </c>
      <c r="D267" s="72" t="s">
        <v>3554</v>
      </c>
      <c r="E267" s="72">
        <v>3200</v>
      </c>
      <c r="F267" s="72"/>
      <c r="G267" s="306"/>
      <c r="H267" s="306"/>
      <c r="I267" s="72">
        <v>3106</v>
      </c>
      <c r="J267" s="72">
        <v>2862</v>
      </c>
      <c r="K267" s="258">
        <f t="shared" si="58"/>
        <v>2926</v>
      </c>
      <c r="L267" s="258">
        <f t="shared" si="59"/>
        <v>2903</v>
      </c>
      <c r="M267" s="307">
        <v>1</v>
      </c>
      <c r="N267" s="72" t="s">
        <v>1280</v>
      </c>
      <c r="O267" s="72" t="s">
        <v>1281</v>
      </c>
      <c r="P267" s="72" t="s">
        <v>230</v>
      </c>
      <c r="Q267" s="255">
        <v>52567.02</v>
      </c>
      <c r="R267" s="66">
        <v>64</v>
      </c>
      <c r="S267" s="66">
        <f t="shared" si="56"/>
        <v>0</v>
      </c>
      <c r="T267" s="66">
        <v>6300</v>
      </c>
      <c r="U267" s="4" t="s">
        <v>1481</v>
      </c>
      <c r="V267" s="5">
        <f t="shared" si="65"/>
        <v>5.7732614507441486E-2</v>
      </c>
      <c r="W267" s="5">
        <f t="shared" si="66"/>
        <v>2.8766330032110494E-3</v>
      </c>
      <c r="X267" s="5" t="s">
        <v>1280</v>
      </c>
      <c r="Y267" s="72" t="str">
        <f t="shared" si="61"/>
        <v>PAID</v>
      </c>
      <c r="Z267" s="72" t="s">
        <v>1281</v>
      </c>
      <c r="AA267" s="72" t="s">
        <v>1329</v>
      </c>
      <c r="AB267" s="304"/>
      <c r="AC267" s="72"/>
      <c r="AD267" s="72"/>
      <c r="AE267" s="308"/>
      <c r="AF267" s="309" t="s">
        <v>1129</v>
      </c>
      <c r="AG267" s="7" t="s">
        <v>1129</v>
      </c>
      <c r="AH267" s="72" t="s">
        <v>802</v>
      </c>
      <c r="AI267" s="7" t="s">
        <v>1129</v>
      </c>
      <c r="AJ267" s="7" t="s">
        <v>1129</v>
      </c>
      <c r="AK267" s="7" t="s">
        <v>1129</v>
      </c>
      <c r="AL267" s="7">
        <v>9226</v>
      </c>
      <c r="AM267" s="255">
        <v>52567.02</v>
      </c>
      <c r="AN267" s="258">
        <v>27</v>
      </c>
      <c r="AO267" s="306">
        <v>43</v>
      </c>
      <c r="AP267" s="306" t="str">
        <f t="shared" si="62"/>
        <v>FLOW</v>
      </c>
      <c r="AQ267" s="306"/>
      <c r="AR267" s="306"/>
      <c r="AS267" s="306"/>
      <c r="AT267" s="306"/>
      <c r="AU267" s="72" t="s">
        <v>1793</v>
      </c>
      <c r="AV267" s="310" t="s">
        <v>803</v>
      </c>
      <c r="AW267" s="304"/>
      <c r="AX267" s="311">
        <v>45273</v>
      </c>
      <c r="AY267" s="72">
        <v>48</v>
      </c>
      <c r="AZ267" s="72" t="s">
        <v>1742</v>
      </c>
      <c r="BA267" s="7" t="s">
        <v>3513</v>
      </c>
      <c r="BB267" s="7"/>
      <c r="BC267" s="7"/>
      <c r="BD267" s="72"/>
      <c r="BE267" s="72"/>
      <c r="BF267" s="72"/>
      <c r="BG267" s="183"/>
      <c r="BH267" s="72"/>
      <c r="BI267" s="72"/>
      <c r="BJ267" s="72"/>
      <c r="BK267" s="72"/>
      <c r="BL267" s="72"/>
      <c r="BM267" s="72"/>
      <c r="BN267" s="72"/>
      <c r="BO267" s="72"/>
      <c r="BP267" s="72"/>
      <c r="BQ267" s="72"/>
      <c r="BR267" s="72"/>
      <c r="BS267" s="72"/>
      <c r="BT267" s="72"/>
      <c r="BU267" s="72"/>
      <c r="BV267" s="72"/>
      <c r="BW267" s="72"/>
      <c r="BX267" s="72"/>
      <c r="BY267" s="72"/>
      <c r="BZ267" s="72"/>
      <c r="CA267" s="72"/>
      <c r="CB267" s="72"/>
      <c r="CC267" s="72"/>
      <c r="CD267" s="72"/>
      <c r="CE267" s="72"/>
      <c r="CF267" s="72"/>
      <c r="CG267" s="72"/>
      <c r="CH267" s="72"/>
      <c r="CI267" s="72"/>
      <c r="CJ267" s="72"/>
      <c r="CK267" s="72"/>
      <c r="CL267" s="72"/>
      <c r="CM267" s="72"/>
      <c r="CN267" s="72"/>
      <c r="CO267" s="72"/>
      <c r="CP267" s="72"/>
      <c r="CQ267" s="72"/>
      <c r="CR267" s="72"/>
      <c r="CS267" s="72"/>
      <c r="CT267" s="72"/>
      <c r="CU267" s="72"/>
      <c r="CV267" s="72"/>
      <c r="CW267" s="72"/>
      <c r="CX267" s="72"/>
      <c r="CY267" s="72"/>
      <c r="CZ267" s="72"/>
      <c r="DA267" s="72"/>
      <c r="DB267" s="72"/>
      <c r="DC267" s="72"/>
      <c r="DD267" s="72"/>
      <c r="DE267" s="72"/>
      <c r="DF267" s="72"/>
      <c r="DG267" s="72"/>
      <c r="DH267" s="72">
        <v>1</v>
      </c>
      <c r="DI267" s="72"/>
      <c r="DJ267" s="72"/>
      <c r="DK267" s="72"/>
      <c r="DL267" s="72"/>
      <c r="DM267" s="72"/>
      <c r="DN267" s="72"/>
      <c r="DO267" s="72"/>
      <c r="DP267" s="72"/>
      <c r="DQ267" s="72"/>
      <c r="DR267" s="72"/>
      <c r="DS267" s="72"/>
      <c r="DT267" s="72"/>
      <c r="DU267" s="72"/>
      <c r="DV267" s="72"/>
      <c r="DW267" s="72"/>
      <c r="DX267" s="72"/>
      <c r="DY267" s="72"/>
      <c r="DZ267" s="72"/>
      <c r="EA267" s="72"/>
      <c r="EB267" s="72"/>
      <c r="EC267" s="72"/>
      <c r="ED267" s="72"/>
      <c r="EE267" s="72"/>
      <c r="EF267" s="72"/>
      <c r="EG267" s="72"/>
      <c r="EH267" s="72"/>
      <c r="EI267" s="72"/>
      <c r="EJ267" s="72"/>
      <c r="EK267" s="72"/>
      <c r="EL267" s="72"/>
      <c r="EM267" s="72"/>
      <c r="EN267" s="72"/>
      <c r="EO267" s="72"/>
      <c r="EP267" s="72"/>
      <c r="EQ267" s="72"/>
      <c r="ER267" s="312">
        <f t="shared" si="63"/>
        <v>1</v>
      </c>
      <c r="ES267" s="72">
        <f t="shared" si="64"/>
        <v>1</v>
      </c>
      <c r="ET267" s="72" t="s">
        <v>1111</v>
      </c>
      <c r="EU267" s="7" t="s">
        <v>2606</v>
      </c>
      <c r="EV267" s="7" t="s">
        <v>1110</v>
      </c>
      <c r="EW267" s="7" t="e">
        <v>#N/A</v>
      </c>
      <c r="EX267" s="183" t="e">
        <v>#N/A</v>
      </c>
      <c r="EY267" s="313" t="e">
        <v>#N/A</v>
      </c>
      <c r="EZ267" s="313"/>
      <c r="FA267" s="183"/>
      <c r="FB267" s="313"/>
      <c r="FC267" s="7"/>
      <c r="FD267" s="7" t="s">
        <v>3249</v>
      </c>
      <c r="FE267" s="7">
        <f t="shared" si="67"/>
        <v>2926</v>
      </c>
      <c r="FF267" s="72">
        <f t="shared" si="68"/>
        <v>6103</v>
      </c>
      <c r="FG267" t="s">
        <v>3516</v>
      </c>
    </row>
    <row r="268" spans="1:163" ht="17.25">
      <c r="A268" s="72">
        <v>462024518</v>
      </c>
      <c r="B268" s="304" t="s">
        <v>158</v>
      </c>
      <c r="C268" s="72" t="s">
        <v>1777</v>
      </c>
      <c r="D268" s="72" t="s">
        <v>1798</v>
      </c>
      <c r="E268" s="72">
        <v>3700</v>
      </c>
      <c r="F268" s="72"/>
      <c r="G268" s="306"/>
      <c r="H268" s="306"/>
      <c r="I268" s="72">
        <v>3562</v>
      </c>
      <c r="J268" s="72">
        <v>3491</v>
      </c>
      <c r="K268" s="258">
        <f t="shared" si="58"/>
        <v>3549</v>
      </c>
      <c r="L268" s="258">
        <f t="shared" si="59"/>
        <v>3417</v>
      </c>
      <c r="M268" s="307">
        <v>1</v>
      </c>
      <c r="N268" s="72" t="s">
        <v>1280</v>
      </c>
      <c r="O268" s="72" t="s">
        <v>1281</v>
      </c>
      <c r="P268" s="72" t="s">
        <v>152</v>
      </c>
      <c r="Q268" s="255">
        <v>52446</v>
      </c>
      <c r="R268" s="66">
        <v>58</v>
      </c>
      <c r="S268" s="66">
        <f t="shared" si="56"/>
        <v>0</v>
      </c>
      <c r="T268" s="66">
        <v>1800</v>
      </c>
      <c r="U268" s="4" t="s">
        <v>1337</v>
      </c>
      <c r="V268" s="5">
        <f t="shared" si="65"/>
        <v>0.10617297266832444</v>
      </c>
      <c r="W268" s="5">
        <f t="shared" si="66"/>
        <v>2.870010407407662E-3</v>
      </c>
      <c r="X268" s="5" t="str">
        <f t="shared" si="60"/>
        <v>STABLE</v>
      </c>
      <c r="Y268" s="72" t="str">
        <f t="shared" si="61"/>
        <v>PAID</v>
      </c>
      <c r="Z268" s="72" t="s">
        <v>1329</v>
      </c>
      <c r="AA268" s="72" t="s">
        <v>1281</v>
      </c>
      <c r="AB268" s="304"/>
      <c r="AC268" s="72"/>
      <c r="AD268" s="72" t="s">
        <v>3019</v>
      </c>
      <c r="AE268" s="308"/>
      <c r="AF268" s="309" t="s">
        <v>1129</v>
      </c>
      <c r="AG268" s="7" t="s">
        <v>1129</v>
      </c>
      <c r="AH268" s="72" t="s">
        <v>151</v>
      </c>
      <c r="AI268" s="7" t="s">
        <v>1129</v>
      </c>
      <c r="AJ268" s="7" t="s">
        <v>1129</v>
      </c>
      <c r="AK268" s="7" t="s">
        <v>1129</v>
      </c>
      <c r="AL268" s="7">
        <v>5349</v>
      </c>
      <c r="AM268" s="255">
        <v>52446</v>
      </c>
      <c r="AN268" s="258">
        <v>27</v>
      </c>
      <c r="AO268" s="306">
        <v>12</v>
      </c>
      <c r="AP268" s="306" t="str">
        <f t="shared" si="62"/>
        <v>STABLE</v>
      </c>
      <c r="AQ268" s="306"/>
      <c r="AR268" s="306"/>
      <c r="AS268" s="306"/>
      <c r="AT268" s="306"/>
      <c r="AU268" s="72" t="s">
        <v>1793</v>
      </c>
      <c r="AV268" s="310"/>
      <c r="AW268" s="304" t="s">
        <v>50</v>
      </c>
      <c r="AX268" s="311">
        <v>45347</v>
      </c>
      <c r="AY268" s="72">
        <v>42</v>
      </c>
      <c r="AZ268" s="72" t="s">
        <v>1742</v>
      </c>
      <c r="BA268" s="7" t="s">
        <v>3513</v>
      </c>
      <c r="BB268" s="7"/>
      <c r="BC268" s="7"/>
      <c r="BD268" s="72"/>
      <c r="BE268" s="72"/>
      <c r="BF268" s="72"/>
      <c r="BG268" s="183"/>
      <c r="BH268" s="72"/>
      <c r="BI268" s="72">
        <v>1</v>
      </c>
      <c r="BJ268" s="72"/>
      <c r="BK268" s="72"/>
      <c r="BL268" s="72"/>
      <c r="BM268" s="72"/>
      <c r="BN268" s="72"/>
      <c r="BO268" s="72"/>
      <c r="BP268" s="72"/>
      <c r="BQ268" s="72"/>
      <c r="BR268" s="72"/>
      <c r="BS268" s="72"/>
      <c r="BT268" s="72"/>
      <c r="BU268" s="72"/>
      <c r="BV268" s="72"/>
      <c r="BW268" s="72"/>
      <c r="BX268" s="72">
        <v>2</v>
      </c>
      <c r="BY268" s="72"/>
      <c r="BZ268" s="72"/>
      <c r="CA268" s="72"/>
      <c r="CB268" s="72"/>
      <c r="CC268" s="72"/>
      <c r="CD268" s="72"/>
      <c r="CE268" s="72"/>
      <c r="CF268" s="72"/>
      <c r="CG268" s="72"/>
      <c r="CH268" s="72"/>
      <c r="CI268" s="72"/>
      <c r="CJ268" s="72"/>
      <c r="CK268" s="72"/>
      <c r="CL268" s="72"/>
      <c r="CM268" s="72"/>
      <c r="CN268" s="72"/>
      <c r="CO268" s="72"/>
      <c r="CP268" s="72"/>
      <c r="CQ268" s="72"/>
      <c r="CR268" s="72"/>
      <c r="CS268" s="72"/>
      <c r="CT268" s="72"/>
      <c r="CU268" s="72"/>
      <c r="CV268" s="72"/>
      <c r="CW268" s="72"/>
      <c r="CX268" s="72"/>
      <c r="CY268" s="72"/>
      <c r="CZ268" s="72"/>
      <c r="DA268" s="72"/>
      <c r="DB268" s="72"/>
      <c r="DC268" s="72"/>
      <c r="DD268" s="72"/>
      <c r="DE268" s="72"/>
      <c r="DF268" s="72"/>
      <c r="DG268" s="72"/>
      <c r="DH268" s="72"/>
      <c r="DI268" s="72"/>
      <c r="DJ268" s="72"/>
      <c r="DK268" s="72"/>
      <c r="DL268" s="72"/>
      <c r="DM268" s="72"/>
      <c r="DN268" s="72"/>
      <c r="DO268" s="72"/>
      <c r="DP268" s="72"/>
      <c r="DQ268" s="72"/>
      <c r="DR268" s="72"/>
      <c r="DS268" s="72"/>
      <c r="DT268" s="72"/>
      <c r="DU268" s="72"/>
      <c r="DV268" s="72"/>
      <c r="DW268" s="72"/>
      <c r="DX268" s="72"/>
      <c r="DY268" s="72"/>
      <c r="DZ268" s="72"/>
      <c r="EA268" s="72"/>
      <c r="EB268" s="72"/>
      <c r="EC268" s="72"/>
      <c r="ED268" s="72"/>
      <c r="EE268" s="72"/>
      <c r="EF268" s="72"/>
      <c r="EG268" s="72"/>
      <c r="EH268" s="72"/>
      <c r="EI268" s="72"/>
      <c r="EJ268" s="72"/>
      <c r="EK268" s="72"/>
      <c r="EL268" s="72"/>
      <c r="EM268" s="72"/>
      <c r="EN268" s="72"/>
      <c r="EO268" s="72"/>
      <c r="EP268" s="72"/>
      <c r="EQ268" s="72"/>
      <c r="ER268" s="312">
        <f t="shared" si="63"/>
        <v>3</v>
      </c>
      <c r="ES268" s="72">
        <f t="shared" si="64"/>
        <v>1</v>
      </c>
      <c r="ET268" s="72" t="s">
        <v>1122</v>
      </c>
      <c r="EU268" s="7" t="s">
        <v>2607</v>
      </c>
      <c r="EV268" s="7" t="s">
        <v>1110</v>
      </c>
      <c r="EW268" s="7" t="s">
        <v>1820</v>
      </c>
      <c r="EX268" s="183" t="s">
        <v>1820</v>
      </c>
      <c r="EY268" s="313">
        <v>46181</v>
      </c>
      <c r="EZ268" s="313"/>
      <c r="FA268" s="183"/>
      <c r="FB268" s="313"/>
      <c r="FC268" s="7"/>
      <c r="FD268" s="7" t="s">
        <v>3250</v>
      </c>
      <c r="FE268" s="7">
        <f t="shared" si="67"/>
        <v>3549</v>
      </c>
      <c r="FF268" s="72">
        <f t="shared" si="68"/>
        <v>7117</v>
      </c>
      <c r="FG268" t="s">
        <v>3515</v>
      </c>
    </row>
    <row r="269" spans="1:163" ht="17.25">
      <c r="A269" s="72">
        <v>465745916</v>
      </c>
      <c r="B269" s="304" t="s">
        <v>2135</v>
      </c>
      <c r="C269" s="72" t="s">
        <v>1775</v>
      </c>
      <c r="D269" s="72" t="s">
        <v>3498</v>
      </c>
      <c r="E269" s="72">
        <v>5100</v>
      </c>
      <c r="F269" s="72"/>
      <c r="G269" s="306"/>
      <c r="H269" s="306"/>
      <c r="I269" s="72">
        <v>4873</v>
      </c>
      <c r="J269" s="72">
        <v>4841.3500000000004</v>
      </c>
      <c r="K269" s="258">
        <f t="shared" si="58"/>
        <v>4911.3500000000004</v>
      </c>
      <c r="L269" s="258">
        <f t="shared" si="59"/>
        <v>4808.3500000000004</v>
      </c>
      <c r="M269" s="307">
        <v>1</v>
      </c>
      <c r="N269" s="72" t="s">
        <v>1280</v>
      </c>
      <c r="O269" s="72" t="s">
        <v>1281</v>
      </c>
      <c r="P269" s="72" t="s">
        <v>324</v>
      </c>
      <c r="Q269" s="255">
        <v>52337</v>
      </c>
      <c r="R269" s="66">
        <v>70</v>
      </c>
      <c r="S269" s="66">
        <f t="shared" si="56"/>
        <v>0</v>
      </c>
      <c r="T269" s="66">
        <v>900</v>
      </c>
      <c r="U269" s="4" t="s">
        <v>1129</v>
      </c>
      <c r="V269" s="5">
        <f t="shared" si="65"/>
        <v>8.7852975308860617E-2</v>
      </c>
      <c r="W269" s="5">
        <f t="shared" si="66"/>
        <v>2.8640455838861837E-3</v>
      </c>
      <c r="X269" s="5" t="str">
        <f t="shared" si="60"/>
        <v>STABLE</v>
      </c>
      <c r="Y269" s="72" t="str">
        <f t="shared" si="61"/>
        <v>PAID</v>
      </c>
      <c r="Z269" s="72" t="s">
        <v>1129</v>
      </c>
      <c r="AA269" s="72" t="s">
        <v>1281</v>
      </c>
      <c r="AB269" s="304"/>
      <c r="AC269" s="72"/>
      <c r="AD269" s="72" t="s">
        <v>3019</v>
      </c>
      <c r="AE269" s="308"/>
      <c r="AF269" s="309"/>
      <c r="AG269" s="7"/>
      <c r="AH269" s="72" t="s">
        <v>697</v>
      </c>
      <c r="AI269" s="7"/>
      <c r="AJ269" s="7"/>
      <c r="AK269" s="7"/>
      <c r="AL269" s="7">
        <v>5811.35</v>
      </c>
      <c r="AM269" s="255">
        <v>52337</v>
      </c>
      <c r="AN269" s="258">
        <v>27</v>
      </c>
      <c r="AO269" s="306">
        <v>12</v>
      </c>
      <c r="AP269" s="306" t="str">
        <f t="shared" si="62"/>
        <v>STABLE</v>
      </c>
      <c r="AQ269" s="306"/>
      <c r="AR269" s="306"/>
      <c r="AS269" s="306"/>
      <c r="AT269" s="306"/>
      <c r="AU269" s="72" t="s">
        <v>1129</v>
      </c>
      <c r="AV269" s="310" t="s">
        <v>2279</v>
      </c>
      <c r="AW269" s="304" t="s">
        <v>31</v>
      </c>
      <c r="AX269" s="311">
        <v>45737</v>
      </c>
      <c r="AY269" s="72">
        <v>24</v>
      </c>
      <c r="AZ269" s="72" t="s">
        <v>2057</v>
      </c>
      <c r="BA269" s="7" t="s">
        <v>3512</v>
      </c>
      <c r="BB269" s="7"/>
      <c r="BC269" s="7"/>
      <c r="BD269" s="72"/>
      <c r="BE269" s="72"/>
      <c r="BF269" s="72"/>
      <c r="BG269" s="183"/>
      <c r="BH269" s="72"/>
      <c r="BI269" s="72"/>
      <c r="BJ269" s="72"/>
      <c r="BK269" s="72"/>
      <c r="BL269" s="72"/>
      <c r="BM269" s="72"/>
      <c r="BN269" s="72"/>
      <c r="BO269" s="72"/>
      <c r="BP269" s="72"/>
      <c r="BQ269" s="72"/>
      <c r="BR269" s="72"/>
      <c r="BS269" s="72"/>
      <c r="BT269" s="72"/>
      <c r="BU269" s="72"/>
      <c r="BV269" s="72"/>
      <c r="BW269" s="72"/>
      <c r="BX269" s="72"/>
      <c r="BY269" s="72"/>
      <c r="BZ269" s="72"/>
      <c r="CA269" s="72"/>
      <c r="CB269" s="72"/>
      <c r="CC269" s="72"/>
      <c r="CD269" s="72"/>
      <c r="CE269" s="72"/>
      <c r="CF269" s="72"/>
      <c r="CG269" s="72"/>
      <c r="CH269" s="72"/>
      <c r="CI269" s="72"/>
      <c r="CJ269" s="72">
        <v>1</v>
      </c>
      <c r="CK269" s="72"/>
      <c r="CL269" s="72"/>
      <c r="CM269" s="72"/>
      <c r="CN269" s="72"/>
      <c r="CO269" s="72"/>
      <c r="CP269" s="72"/>
      <c r="CQ269" s="72"/>
      <c r="CR269" s="72"/>
      <c r="CS269" s="72">
        <v>1</v>
      </c>
      <c r="CT269" s="72"/>
      <c r="CU269" s="72"/>
      <c r="CV269" s="72"/>
      <c r="CW269" s="72"/>
      <c r="CX269" s="72"/>
      <c r="CY269" s="72"/>
      <c r="CZ269" s="72"/>
      <c r="DA269" s="72"/>
      <c r="DB269" s="72"/>
      <c r="DC269" s="72"/>
      <c r="DD269" s="72"/>
      <c r="DE269" s="72"/>
      <c r="DF269" s="72"/>
      <c r="DG269" s="72"/>
      <c r="DH269" s="72"/>
      <c r="DI269" s="72"/>
      <c r="DJ269" s="72"/>
      <c r="DK269" s="72"/>
      <c r="DL269" s="72"/>
      <c r="DM269" s="72"/>
      <c r="DN269" s="72"/>
      <c r="DO269" s="72"/>
      <c r="DP269" s="72"/>
      <c r="DQ269" s="72"/>
      <c r="DR269" s="72"/>
      <c r="DS269" s="72"/>
      <c r="DT269" s="72"/>
      <c r="DU269" s="72"/>
      <c r="DV269" s="72"/>
      <c r="DW269" s="72"/>
      <c r="DX269" s="72"/>
      <c r="DY269" s="72"/>
      <c r="DZ269" s="72"/>
      <c r="EA269" s="72"/>
      <c r="EB269" s="72"/>
      <c r="EC269" s="72"/>
      <c r="ED269" s="72"/>
      <c r="EE269" s="72"/>
      <c r="EF269" s="72"/>
      <c r="EG269" s="72"/>
      <c r="EH269" s="72"/>
      <c r="EI269" s="72"/>
      <c r="EJ269" s="72"/>
      <c r="EK269" s="72"/>
      <c r="EL269" s="72"/>
      <c r="EM269" s="72"/>
      <c r="EN269" s="72"/>
      <c r="EO269" s="72"/>
      <c r="EP269" s="72"/>
      <c r="EQ269" s="72"/>
      <c r="ER269" s="312">
        <f t="shared" si="63"/>
        <v>2</v>
      </c>
      <c r="ES269" s="72">
        <f t="shared" si="64"/>
        <v>1</v>
      </c>
      <c r="ET269" s="72" t="s">
        <v>1127</v>
      </c>
      <c r="EU269" s="7" t="s">
        <v>2608</v>
      </c>
      <c r="EV269" s="7" t="s">
        <v>1110</v>
      </c>
      <c r="EW269" s="7" t="s">
        <v>1801</v>
      </c>
      <c r="EX269" s="183" t="s">
        <v>3582</v>
      </c>
      <c r="EY269" s="313">
        <v>46188</v>
      </c>
      <c r="EZ269" s="313"/>
      <c r="FA269" s="183"/>
      <c r="FB269" s="313"/>
      <c r="FC269" s="7"/>
      <c r="FD269" s="7" t="s">
        <v>3131</v>
      </c>
      <c r="FE269" s="7">
        <f t="shared" si="67"/>
        <v>4911.3500000000004</v>
      </c>
      <c r="FF269" s="72">
        <f t="shared" si="68"/>
        <v>9908.35</v>
      </c>
      <c r="FG269" t="s">
        <v>3515</v>
      </c>
    </row>
    <row r="270" spans="1:163" ht="17.25">
      <c r="A270" s="72">
        <v>467110513</v>
      </c>
      <c r="B270" s="304" t="s">
        <v>2124</v>
      </c>
      <c r="C270" s="72"/>
      <c r="D270" s="72"/>
      <c r="E270" s="72"/>
      <c r="F270" s="72"/>
      <c r="G270" s="306"/>
      <c r="H270" s="306" t="s">
        <v>3510</v>
      </c>
      <c r="I270" s="72">
        <v>9172</v>
      </c>
      <c r="J270" s="72">
        <v>8584</v>
      </c>
      <c r="K270" s="258">
        <f t="shared" si="58"/>
        <v>8722</v>
      </c>
      <c r="L270" s="258">
        <f t="shared" si="59"/>
        <v>18023</v>
      </c>
      <c r="M270" s="307">
        <v>1</v>
      </c>
      <c r="N270" s="72" t="s">
        <v>1280</v>
      </c>
      <c r="O270" s="72" t="s">
        <v>1232</v>
      </c>
      <c r="P270" s="72" t="s">
        <v>203</v>
      </c>
      <c r="Q270" s="255">
        <v>52239</v>
      </c>
      <c r="R270" s="66">
        <v>138</v>
      </c>
      <c r="S270" s="66">
        <f t="shared" ref="S270:S332" si="69">IF(H270="CBC COLL",T270,)</f>
        <v>0</v>
      </c>
      <c r="T270" s="66">
        <v>900</v>
      </c>
      <c r="U270" s="4" t="s">
        <v>1129</v>
      </c>
      <c r="V270" s="5">
        <f t="shared" si="65"/>
        <v>7.2606628989813418E-2</v>
      </c>
      <c r="W270" s="5">
        <f t="shared" si="66"/>
        <v>2.858682715032011E-3</v>
      </c>
      <c r="X270" s="5" t="str">
        <f t="shared" si="60"/>
        <v>STABLE</v>
      </c>
      <c r="Y270" s="72" t="str">
        <f t="shared" si="61"/>
        <v>PAID</v>
      </c>
      <c r="Z270" s="72" t="s">
        <v>1129</v>
      </c>
      <c r="AA270" s="72" t="s">
        <v>1281</v>
      </c>
      <c r="AB270" s="304"/>
      <c r="AC270" s="72"/>
      <c r="AD270" s="72" t="s">
        <v>3019</v>
      </c>
      <c r="AE270" s="308"/>
      <c r="AF270" s="309"/>
      <c r="AG270" s="7"/>
      <c r="AH270" s="72" t="s">
        <v>2192</v>
      </c>
      <c r="AI270" s="7"/>
      <c r="AJ270" s="7"/>
      <c r="AK270" s="7"/>
      <c r="AL270" s="7">
        <v>9622</v>
      </c>
      <c r="AM270" s="255">
        <v>52239</v>
      </c>
      <c r="AN270" s="258">
        <v>22</v>
      </c>
      <c r="AO270" s="306">
        <v>7</v>
      </c>
      <c r="AP270" s="306" t="str">
        <f t="shared" si="62"/>
        <v>STABLE</v>
      </c>
      <c r="AQ270" s="306"/>
      <c r="AR270" s="306"/>
      <c r="AS270" s="306"/>
      <c r="AT270" s="306"/>
      <c r="AU270" s="72" t="s">
        <v>1129</v>
      </c>
      <c r="AV270" s="310" t="s">
        <v>2268</v>
      </c>
      <c r="AW270" s="304" t="s">
        <v>164</v>
      </c>
      <c r="AX270" s="311">
        <v>45948</v>
      </c>
      <c r="AY270" s="72">
        <v>12</v>
      </c>
      <c r="AZ270" s="72" t="s">
        <v>2057</v>
      </c>
      <c r="BA270" s="7" t="s">
        <v>3512</v>
      </c>
      <c r="BB270" s="7"/>
      <c r="BC270" s="7"/>
      <c r="BD270" s="72"/>
      <c r="BE270" s="72"/>
      <c r="BF270" s="72"/>
      <c r="BG270" s="183"/>
      <c r="BH270" s="72"/>
      <c r="BI270" s="72"/>
      <c r="BJ270" s="72"/>
      <c r="BK270" s="72"/>
      <c r="BL270" s="72"/>
      <c r="BM270" s="72"/>
      <c r="BN270" s="72"/>
      <c r="BO270" s="72"/>
      <c r="BP270" s="72"/>
      <c r="BQ270" s="72"/>
      <c r="BR270" s="72"/>
      <c r="BS270" s="72"/>
      <c r="BT270" s="72"/>
      <c r="BU270" s="72"/>
      <c r="BV270" s="72"/>
      <c r="BW270" s="72"/>
      <c r="BX270" s="72"/>
      <c r="BY270" s="72"/>
      <c r="BZ270" s="72"/>
      <c r="CA270" s="72"/>
      <c r="CB270" s="72"/>
      <c r="CC270" s="72"/>
      <c r="CD270" s="72"/>
      <c r="CE270" s="72"/>
      <c r="CF270" s="72"/>
      <c r="CG270" s="72"/>
      <c r="CH270" s="72"/>
      <c r="CI270" s="72"/>
      <c r="CJ270" s="72">
        <v>1</v>
      </c>
      <c r="CK270" s="72"/>
      <c r="CL270" s="72"/>
      <c r="CM270" s="72"/>
      <c r="CN270" s="72"/>
      <c r="CO270" s="72"/>
      <c r="CP270" s="72"/>
      <c r="CQ270" s="72"/>
      <c r="CR270" s="72"/>
      <c r="CS270" s="72"/>
      <c r="CT270" s="72"/>
      <c r="CU270" s="72"/>
      <c r="CV270" s="72"/>
      <c r="CW270" s="72"/>
      <c r="CX270" s="72"/>
      <c r="CY270" s="72"/>
      <c r="CZ270" s="72"/>
      <c r="DA270" s="72"/>
      <c r="DB270" s="72"/>
      <c r="DC270" s="72"/>
      <c r="DD270" s="72"/>
      <c r="DE270" s="72"/>
      <c r="DF270" s="72"/>
      <c r="DG270" s="72"/>
      <c r="DH270" s="72"/>
      <c r="DI270" s="72"/>
      <c r="DJ270" s="72"/>
      <c r="DK270" s="72"/>
      <c r="DL270" s="72"/>
      <c r="DM270" s="72"/>
      <c r="DN270" s="72"/>
      <c r="DO270" s="72"/>
      <c r="DP270" s="72"/>
      <c r="DQ270" s="72"/>
      <c r="DR270" s="72"/>
      <c r="DS270" s="72"/>
      <c r="DT270" s="72"/>
      <c r="DU270" s="72"/>
      <c r="DV270" s="72"/>
      <c r="DW270" s="72"/>
      <c r="DX270" s="72"/>
      <c r="DY270" s="72"/>
      <c r="DZ270" s="72"/>
      <c r="EA270" s="72"/>
      <c r="EB270" s="72"/>
      <c r="EC270" s="72"/>
      <c r="ED270" s="72"/>
      <c r="EE270" s="72"/>
      <c r="EF270" s="72"/>
      <c r="EG270" s="72"/>
      <c r="EH270" s="72"/>
      <c r="EI270" s="72"/>
      <c r="EJ270" s="72"/>
      <c r="EK270" s="72"/>
      <c r="EL270" s="72"/>
      <c r="EM270" s="72"/>
      <c r="EN270" s="72"/>
      <c r="EO270" s="72"/>
      <c r="EP270" s="72"/>
      <c r="EQ270" s="72"/>
      <c r="ER270" s="312">
        <f t="shared" si="63"/>
        <v>1</v>
      </c>
      <c r="ES270" s="72">
        <f t="shared" si="64"/>
        <v>1</v>
      </c>
      <c r="ET270" s="72" t="s">
        <v>1123</v>
      </c>
      <c r="EU270" s="7" t="s">
        <v>2609</v>
      </c>
      <c r="EV270" s="7" t="s">
        <v>1110</v>
      </c>
      <c r="EW270" s="7" t="s">
        <v>1806</v>
      </c>
      <c r="EX270" s="183" t="s">
        <v>1864</v>
      </c>
      <c r="EY270" s="313">
        <v>46185</v>
      </c>
      <c r="EZ270" s="313"/>
      <c r="FA270" s="183"/>
      <c r="FB270" s="313"/>
      <c r="FC270" s="7"/>
      <c r="FD270" s="7" t="s">
        <v>3142</v>
      </c>
      <c r="FE270" s="7">
        <f t="shared" si="67"/>
        <v>8722</v>
      </c>
      <c r="FF270" s="72">
        <f t="shared" si="68"/>
        <v>18023</v>
      </c>
      <c r="FG270" t="s">
        <v>3515</v>
      </c>
    </row>
    <row r="271" spans="1:163" ht="17.25">
      <c r="A271" s="72">
        <v>466958013</v>
      </c>
      <c r="B271" s="304" t="s">
        <v>1008</v>
      </c>
      <c r="C271" s="72"/>
      <c r="D271" s="72"/>
      <c r="E271" s="72"/>
      <c r="F271" s="72"/>
      <c r="G271" s="306"/>
      <c r="H271" s="306"/>
      <c r="I271" s="72">
        <v>9332</v>
      </c>
      <c r="J271" s="72">
        <v>9164</v>
      </c>
      <c r="K271" s="258">
        <f t="shared" si="58"/>
        <v>9355</v>
      </c>
      <c r="L271" s="258">
        <f t="shared" si="59"/>
        <v>18984</v>
      </c>
      <c r="M271" s="307">
        <v>1</v>
      </c>
      <c r="N271" s="72" t="s">
        <v>1231</v>
      </c>
      <c r="O271" s="72" t="s">
        <v>1232</v>
      </c>
      <c r="P271" s="72" t="s">
        <v>42</v>
      </c>
      <c r="Q271" s="255">
        <v>52197</v>
      </c>
      <c r="R271" s="66">
        <v>191</v>
      </c>
      <c r="S271" s="66">
        <f t="shared" si="69"/>
        <v>0</v>
      </c>
      <c r="T271" s="66">
        <v>1350</v>
      </c>
      <c r="U271" s="4" t="s">
        <v>1498</v>
      </c>
      <c r="V271" s="5">
        <f t="shared" si="65"/>
        <v>3.2497909538986604E-2</v>
      </c>
      <c r="W271" s="5">
        <f t="shared" si="66"/>
        <v>2.8563843426659369E-3</v>
      </c>
      <c r="X271" s="5" t="s">
        <v>1280</v>
      </c>
      <c r="Y271" s="72" t="str">
        <f t="shared" si="61"/>
        <v>PTP</v>
      </c>
      <c r="Z271" s="72" t="s">
        <v>1327</v>
      </c>
      <c r="AA271" s="72" t="s">
        <v>1329</v>
      </c>
      <c r="AB271" s="304"/>
      <c r="AC271" s="72">
        <v>20</v>
      </c>
      <c r="AD271" s="72" t="s">
        <v>3022</v>
      </c>
      <c r="AE271" s="308"/>
      <c r="AF271" s="309" t="s">
        <v>1129</v>
      </c>
      <c r="AG271" s="7" t="s">
        <v>1129</v>
      </c>
      <c r="AH271" s="72" t="s">
        <v>780</v>
      </c>
      <c r="AI271" s="7" t="s">
        <v>1129</v>
      </c>
      <c r="AJ271" s="7" t="s">
        <v>1129</v>
      </c>
      <c r="AK271" s="7" t="s">
        <v>1129</v>
      </c>
      <c r="AL271" s="7">
        <v>10705</v>
      </c>
      <c r="AM271" s="255">
        <v>52197</v>
      </c>
      <c r="AN271" s="258">
        <v>22</v>
      </c>
      <c r="AO271" s="306">
        <v>38</v>
      </c>
      <c r="AP271" s="306" t="str">
        <f t="shared" si="62"/>
        <v>FLOW</v>
      </c>
      <c r="AQ271" s="306"/>
      <c r="AR271" s="306"/>
      <c r="AS271" s="306"/>
      <c r="AT271" s="306"/>
      <c r="AU271" s="72" t="s">
        <v>1793</v>
      </c>
      <c r="AV271" s="310" t="s">
        <v>1076</v>
      </c>
      <c r="AW271" s="304" t="s">
        <v>252</v>
      </c>
      <c r="AX271" s="311">
        <v>45927</v>
      </c>
      <c r="AY271" s="72">
        <v>12</v>
      </c>
      <c r="AZ271" s="72" t="s">
        <v>1742</v>
      </c>
      <c r="BA271" s="7" t="s">
        <v>3512</v>
      </c>
      <c r="BB271" s="7"/>
      <c r="BC271" s="7"/>
      <c r="BD271" s="72"/>
      <c r="BE271" s="72"/>
      <c r="BF271" s="72"/>
      <c r="BG271" s="183"/>
      <c r="BH271" s="72"/>
      <c r="BI271" s="72"/>
      <c r="BJ271" s="72"/>
      <c r="BK271" s="72"/>
      <c r="BL271" s="72">
        <v>1</v>
      </c>
      <c r="BM271" s="72"/>
      <c r="BN271" s="72"/>
      <c r="BO271" s="72"/>
      <c r="BP271" s="72"/>
      <c r="BQ271" s="72"/>
      <c r="BR271" s="72"/>
      <c r="BS271" s="72"/>
      <c r="BT271" s="72"/>
      <c r="BU271" s="72"/>
      <c r="BV271" s="72"/>
      <c r="BW271" s="72"/>
      <c r="BX271" s="72"/>
      <c r="BY271" s="72"/>
      <c r="BZ271" s="72"/>
      <c r="CA271" s="72"/>
      <c r="CB271" s="72"/>
      <c r="CC271" s="72"/>
      <c r="CD271" s="72"/>
      <c r="CE271" s="72"/>
      <c r="CF271" s="72"/>
      <c r="CG271" s="72"/>
      <c r="CH271" s="72"/>
      <c r="CI271" s="72"/>
      <c r="CJ271" s="72"/>
      <c r="CK271" s="72"/>
      <c r="CL271" s="72"/>
      <c r="CM271" s="72"/>
      <c r="CN271" s="72"/>
      <c r="CO271" s="72"/>
      <c r="CP271" s="72"/>
      <c r="CQ271" s="72"/>
      <c r="CR271" s="72"/>
      <c r="CS271" s="72"/>
      <c r="CT271" s="72"/>
      <c r="CU271" s="72"/>
      <c r="CV271" s="72"/>
      <c r="CW271" s="72"/>
      <c r="CX271" s="72"/>
      <c r="CY271" s="72"/>
      <c r="CZ271" s="72"/>
      <c r="DA271" s="72"/>
      <c r="DB271" s="72"/>
      <c r="DC271" s="72"/>
      <c r="DD271" s="72"/>
      <c r="DE271" s="72"/>
      <c r="DF271" s="72"/>
      <c r="DG271" s="72"/>
      <c r="DH271" s="72"/>
      <c r="DI271" s="72"/>
      <c r="DJ271" s="72"/>
      <c r="DK271" s="72"/>
      <c r="DL271" s="72"/>
      <c r="DM271" s="72"/>
      <c r="DN271" s="72"/>
      <c r="DO271" s="72"/>
      <c r="DP271" s="72"/>
      <c r="DQ271" s="72"/>
      <c r="DR271" s="72"/>
      <c r="DS271" s="72"/>
      <c r="DT271" s="72"/>
      <c r="DU271" s="72"/>
      <c r="DV271" s="72"/>
      <c r="DW271" s="72"/>
      <c r="DX271" s="72"/>
      <c r="DY271" s="72"/>
      <c r="DZ271" s="72"/>
      <c r="EA271" s="72"/>
      <c r="EB271" s="72"/>
      <c r="EC271" s="72"/>
      <c r="ED271" s="72"/>
      <c r="EE271" s="72"/>
      <c r="EF271" s="72"/>
      <c r="EG271" s="72"/>
      <c r="EH271" s="72"/>
      <c r="EI271" s="72"/>
      <c r="EJ271" s="72"/>
      <c r="EK271" s="72"/>
      <c r="EL271" s="72"/>
      <c r="EM271" s="72"/>
      <c r="EN271" s="72"/>
      <c r="EO271" s="72"/>
      <c r="EP271" s="72"/>
      <c r="EQ271" s="72"/>
      <c r="ER271" s="312">
        <f t="shared" si="63"/>
        <v>1</v>
      </c>
      <c r="ES271" s="72">
        <f t="shared" si="64"/>
        <v>1</v>
      </c>
      <c r="ET271" s="72" t="s">
        <v>1116</v>
      </c>
      <c r="EU271" s="7" t="s">
        <v>2610</v>
      </c>
      <c r="EV271" s="7" t="s">
        <v>1110</v>
      </c>
      <c r="EW271" s="7" t="s">
        <v>1803</v>
      </c>
      <c r="EX271" s="183" t="s">
        <v>1931</v>
      </c>
      <c r="EY271" s="313">
        <v>46177</v>
      </c>
      <c r="EZ271" s="313"/>
      <c r="FA271" s="183"/>
      <c r="FB271" s="313"/>
      <c r="FC271" s="7"/>
      <c r="FD271" s="7" t="s">
        <v>3251</v>
      </c>
      <c r="FE271" s="7">
        <f t="shared" si="67"/>
        <v>9355</v>
      </c>
      <c r="FF271" s="72">
        <f t="shared" si="68"/>
        <v>18984</v>
      </c>
      <c r="FG271" t="s">
        <v>3515</v>
      </c>
    </row>
    <row r="272" spans="1:163" ht="17.25">
      <c r="A272" s="72">
        <v>462207375</v>
      </c>
      <c r="B272" s="304" t="s">
        <v>273</v>
      </c>
      <c r="C272" s="72"/>
      <c r="D272" s="72"/>
      <c r="E272" s="72"/>
      <c r="F272" s="72"/>
      <c r="G272" s="306"/>
      <c r="H272" s="306"/>
      <c r="I272" s="72">
        <v>4144</v>
      </c>
      <c r="J272" s="72">
        <v>16274</v>
      </c>
      <c r="K272" s="258">
        <f t="shared" si="58"/>
        <v>4256</v>
      </c>
      <c r="L272" s="258">
        <f t="shared" si="59"/>
        <v>21072</v>
      </c>
      <c r="M272" s="315">
        <v>4</v>
      </c>
      <c r="N272" s="72" t="s">
        <v>1231</v>
      </c>
      <c r="O272" s="72" t="s">
        <v>1232</v>
      </c>
      <c r="P272" s="72" t="s">
        <v>18</v>
      </c>
      <c r="Q272" s="255">
        <v>52058</v>
      </c>
      <c r="R272" s="66">
        <v>414</v>
      </c>
      <c r="S272" s="66">
        <f t="shared" si="69"/>
        <v>0</v>
      </c>
      <c r="T272" s="66">
        <v>2863.43</v>
      </c>
      <c r="U272" s="4" t="s">
        <v>1231</v>
      </c>
      <c r="V272" s="5">
        <f t="shared" si="65"/>
        <v>0.107387575370161</v>
      </c>
      <c r="W272" s="5">
        <f t="shared" si="66"/>
        <v>1.709162609047064E-2</v>
      </c>
      <c r="X272" s="5" t="str">
        <f t="shared" si="60"/>
        <v>FLOW</v>
      </c>
      <c r="Y272" s="72" t="str">
        <f t="shared" si="61"/>
        <v>NC</v>
      </c>
      <c r="Z272" s="72" t="s">
        <v>1315</v>
      </c>
      <c r="AA272" s="72" t="s">
        <v>1315</v>
      </c>
      <c r="AB272" s="304" t="s">
        <v>3023</v>
      </c>
      <c r="AC272" s="72"/>
      <c r="AD272" s="72" t="s">
        <v>3021</v>
      </c>
      <c r="AE272" s="308"/>
      <c r="AF272" s="309" t="s">
        <v>1797</v>
      </c>
      <c r="AG272" s="7" t="s">
        <v>1129</v>
      </c>
      <c r="AH272" s="72" t="s">
        <v>265</v>
      </c>
      <c r="AI272" s="7" t="s">
        <v>1129</v>
      </c>
      <c r="AJ272" s="7" t="s">
        <v>1129</v>
      </c>
      <c r="AK272" s="7" t="s">
        <v>1129</v>
      </c>
      <c r="AL272" s="7">
        <v>19551.43</v>
      </c>
      <c r="AM272" s="255">
        <v>52058</v>
      </c>
      <c r="AN272" s="258">
        <v>116</v>
      </c>
      <c r="AO272" s="306">
        <v>132</v>
      </c>
      <c r="AP272" s="306" t="str">
        <f t="shared" si="62"/>
        <v>FLOW</v>
      </c>
      <c r="AQ272" s="306"/>
      <c r="AR272" s="306"/>
      <c r="AS272" s="306"/>
      <c r="AT272" s="306"/>
      <c r="AU272" s="72" t="s">
        <v>943</v>
      </c>
      <c r="AV272" s="310" t="s">
        <v>274</v>
      </c>
      <c r="AW272" s="304" t="s">
        <v>16</v>
      </c>
      <c r="AX272" s="311">
        <v>45363</v>
      </c>
      <c r="AY272" s="72">
        <v>36</v>
      </c>
      <c r="AZ272" s="72" t="s">
        <v>1742</v>
      </c>
      <c r="BA272" s="7" t="s">
        <v>3512</v>
      </c>
      <c r="BB272" s="7"/>
      <c r="BC272" s="7"/>
      <c r="BD272" s="72"/>
      <c r="BE272" s="72"/>
      <c r="BF272" s="72"/>
      <c r="BG272" s="183"/>
      <c r="BH272" s="72"/>
      <c r="BI272" s="72"/>
      <c r="BJ272" s="72"/>
      <c r="BK272" s="72"/>
      <c r="BL272" s="72"/>
      <c r="BM272" s="72"/>
      <c r="BN272" s="72"/>
      <c r="BO272" s="72">
        <v>1</v>
      </c>
      <c r="BP272" s="72"/>
      <c r="BQ272" s="72"/>
      <c r="BR272" s="72"/>
      <c r="BS272" s="72"/>
      <c r="BT272" s="72"/>
      <c r="BU272" s="72"/>
      <c r="BV272" s="72"/>
      <c r="BW272" s="72"/>
      <c r="BX272" s="72"/>
      <c r="BY272" s="72"/>
      <c r="BZ272" s="72"/>
      <c r="CA272" s="72">
        <v>1</v>
      </c>
      <c r="CB272" s="72"/>
      <c r="CC272" s="72"/>
      <c r="CD272" s="72">
        <v>1</v>
      </c>
      <c r="CE272" s="72"/>
      <c r="CF272" s="72"/>
      <c r="CG272" s="72"/>
      <c r="CH272" s="72"/>
      <c r="CI272" s="72"/>
      <c r="CJ272" s="72"/>
      <c r="CK272" s="72"/>
      <c r="CL272" s="72"/>
      <c r="CM272" s="72">
        <v>1</v>
      </c>
      <c r="CN272" s="72"/>
      <c r="CO272" s="72"/>
      <c r="CP272" s="72"/>
      <c r="CQ272" s="72"/>
      <c r="CR272" s="72"/>
      <c r="CS272" s="72"/>
      <c r="CT272" s="72"/>
      <c r="CU272" s="72"/>
      <c r="CV272" s="72"/>
      <c r="CW272" s="72"/>
      <c r="CX272" s="72"/>
      <c r="CY272" s="72"/>
      <c r="CZ272" s="72"/>
      <c r="DA272" s="72"/>
      <c r="DB272" s="72"/>
      <c r="DC272" s="72"/>
      <c r="DD272" s="72"/>
      <c r="DE272" s="72"/>
      <c r="DF272" s="72"/>
      <c r="DG272" s="72"/>
      <c r="DH272" s="72"/>
      <c r="DI272" s="72"/>
      <c r="DJ272" s="72"/>
      <c r="DK272" s="72"/>
      <c r="DL272" s="72"/>
      <c r="DM272" s="72"/>
      <c r="DN272" s="72"/>
      <c r="DO272" s="72"/>
      <c r="DP272" s="72"/>
      <c r="DQ272" s="72"/>
      <c r="DR272" s="72"/>
      <c r="DS272" s="72"/>
      <c r="DT272" s="72"/>
      <c r="DU272" s="72"/>
      <c r="DV272" s="72"/>
      <c r="DW272" s="72"/>
      <c r="DX272" s="72"/>
      <c r="DY272" s="72"/>
      <c r="DZ272" s="72"/>
      <c r="EA272" s="72"/>
      <c r="EB272" s="72"/>
      <c r="EC272" s="72"/>
      <c r="ED272" s="72"/>
      <c r="EE272" s="72"/>
      <c r="EF272" s="72"/>
      <c r="EG272" s="72"/>
      <c r="EH272" s="72"/>
      <c r="EI272" s="72"/>
      <c r="EJ272" s="72"/>
      <c r="EK272" s="72"/>
      <c r="EL272" s="72"/>
      <c r="EM272" s="72"/>
      <c r="EN272" s="72"/>
      <c r="EO272" s="72"/>
      <c r="EP272" s="72"/>
      <c r="EQ272" s="72"/>
      <c r="ER272" s="312">
        <f t="shared" si="63"/>
        <v>4</v>
      </c>
      <c r="ES272" s="72">
        <f t="shared" si="64"/>
        <v>1</v>
      </c>
      <c r="ET272" s="72" t="s">
        <v>1113</v>
      </c>
      <c r="EU272" s="7" t="s">
        <v>2611</v>
      </c>
      <c r="EV272" s="7" t="s">
        <v>1110</v>
      </c>
      <c r="EW272" s="7" t="s">
        <v>1829</v>
      </c>
      <c r="EX272" s="183" t="s">
        <v>1932</v>
      </c>
      <c r="EY272" s="313">
        <v>46182</v>
      </c>
      <c r="EZ272" s="313"/>
      <c r="FA272" s="183"/>
      <c r="FB272" s="313"/>
      <c r="FC272" s="7"/>
      <c r="FD272" s="7" t="s">
        <v>3252</v>
      </c>
      <c r="FE272" s="7">
        <f t="shared" si="67"/>
        <v>4256</v>
      </c>
      <c r="FF272" s="72">
        <f t="shared" si="68"/>
        <v>21072</v>
      </c>
      <c r="FG272" t="s">
        <v>3515</v>
      </c>
    </row>
    <row r="273" spans="1:163" ht="17.25">
      <c r="A273" s="72">
        <v>462490785</v>
      </c>
      <c r="B273" s="304" t="s">
        <v>880</v>
      </c>
      <c r="C273" s="72" t="s">
        <v>1799</v>
      </c>
      <c r="D273" s="72" t="s">
        <v>3535</v>
      </c>
      <c r="E273" s="72">
        <v>4300</v>
      </c>
      <c r="F273" s="72"/>
      <c r="G273" s="306"/>
      <c r="H273" s="306"/>
      <c r="I273" s="72">
        <v>4107</v>
      </c>
      <c r="J273" s="72">
        <v>13320</v>
      </c>
      <c r="K273" s="258">
        <f t="shared" si="58"/>
        <v>1782</v>
      </c>
      <c r="L273" s="258">
        <f t="shared" si="59"/>
        <v>14161</v>
      </c>
      <c r="M273" s="315">
        <v>4</v>
      </c>
      <c r="N273" s="72" t="s">
        <v>1280</v>
      </c>
      <c r="O273" s="72" t="s">
        <v>1281</v>
      </c>
      <c r="P273" s="72" t="s">
        <v>333</v>
      </c>
      <c r="Q273" s="255">
        <v>51910</v>
      </c>
      <c r="R273" s="66">
        <v>783</v>
      </c>
      <c r="S273" s="66">
        <f t="shared" si="69"/>
        <v>0</v>
      </c>
      <c r="T273" s="66">
        <v>6300</v>
      </c>
      <c r="U273" s="4" t="s">
        <v>1479</v>
      </c>
      <c r="V273" s="5">
        <f t="shared" si="65"/>
        <v>0.18752010530892138</v>
      </c>
      <c r="W273" s="5">
        <f t="shared" si="66"/>
        <v>1.7043034891012544E-2</v>
      </c>
      <c r="X273" s="5" t="str">
        <f t="shared" si="60"/>
        <v>STABLE</v>
      </c>
      <c r="Y273" s="72" t="str">
        <f t="shared" si="61"/>
        <v>PAID</v>
      </c>
      <c r="Z273" s="72" t="s">
        <v>1281</v>
      </c>
      <c r="AA273" s="72" t="s">
        <v>1281</v>
      </c>
      <c r="AB273" s="304"/>
      <c r="AC273" s="72"/>
      <c r="AD273" s="72" t="s">
        <v>3022</v>
      </c>
      <c r="AE273" s="308"/>
      <c r="AF273" s="309" t="s">
        <v>1129</v>
      </c>
      <c r="AG273" s="7" t="s">
        <v>1129</v>
      </c>
      <c r="AH273" s="72" t="s">
        <v>881</v>
      </c>
      <c r="AI273" s="7" t="s">
        <v>1129</v>
      </c>
      <c r="AJ273" s="7" t="s">
        <v>1129</v>
      </c>
      <c r="AK273" s="7" t="s">
        <v>1129</v>
      </c>
      <c r="AL273" s="7">
        <v>20403</v>
      </c>
      <c r="AM273" s="255">
        <v>51910</v>
      </c>
      <c r="AN273" s="258">
        <v>116</v>
      </c>
      <c r="AO273" s="306">
        <v>132</v>
      </c>
      <c r="AP273" s="306" t="str">
        <f t="shared" si="62"/>
        <v>FLOW</v>
      </c>
      <c r="AQ273" s="306"/>
      <c r="AR273" s="306"/>
      <c r="AS273" s="306"/>
      <c r="AT273" s="306"/>
      <c r="AU273" s="72" t="s">
        <v>943</v>
      </c>
      <c r="AV273" s="310"/>
      <c r="AW273" s="304" t="s">
        <v>425</v>
      </c>
      <c r="AX273" s="311">
        <v>45390</v>
      </c>
      <c r="AY273" s="72">
        <v>36</v>
      </c>
      <c r="AZ273" s="72" t="s">
        <v>1742</v>
      </c>
      <c r="BA273" s="7" t="s">
        <v>3513</v>
      </c>
      <c r="BB273" s="7"/>
      <c r="BC273" s="7"/>
      <c r="BD273" s="72"/>
      <c r="BE273" s="72"/>
      <c r="BF273" s="72"/>
      <c r="BG273" s="183"/>
      <c r="BH273" s="72"/>
      <c r="BI273" s="72">
        <v>1</v>
      </c>
      <c r="BJ273" s="72"/>
      <c r="BK273" s="72"/>
      <c r="BL273" s="72"/>
      <c r="BM273" s="72"/>
      <c r="BN273" s="72"/>
      <c r="BO273" s="72">
        <v>1</v>
      </c>
      <c r="BP273" s="72"/>
      <c r="BQ273" s="72"/>
      <c r="BR273" s="72"/>
      <c r="BS273" s="72"/>
      <c r="BT273" s="72"/>
      <c r="BU273" s="72"/>
      <c r="BV273" s="72"/>
      <c r="BW273" s="72"/>
      <c r="BX273" s="72"/>
      <c r="BY273" s="72"/>
      <c r="BZ273" s="72"/>
      <c r="CA273" s="72"/>
      <c r="CB273" s="72"/>
      <c r="CC273" s="72"/>
      <c r="CD273" s="72"/>
      <c r="CE273" s="72"/>
      <c r="CF273" s="72"/>
      <c r="CG273" s="72"/>
      <c r="CH273" s="72"/>
      <c r="CI273" s="72"/>
      <c r="CJ273" s="72"/>
      <c r="CK273" s="72"/>
      <c r="CL273" s="72"/>
      <c r="CM273" s="72"/>
      <c r="CN273" s="72"/>
      <c r="CO273" s="72"/>
      <c r="CP273" s="72"/>
      <c r="CQ273" s="72"/>
      <c r="CR273" s="72"/>
      <c r="CS273" s="72"/>
      <c r="CT273" s="72"/>
      <c r="CU273" s="72"/>
      <c r="CV273" s="72">
        <v>1</v>
      </c>
      <c r="CW273" s="72"/>
      <c r="CX273" s="72"/>
      <c r="CY273" s="72"/>
      <c r="CZ273" s="72"/>
      <c r="DA273" s="72"/>
      <c r="DB273" s="72"/>
      <c r="DC273" s="72"/>
      <c r="DD273" s="72"/>
      <c r="DE273" s="72"/>
      <c r="DF273" s="72"/>
      <c r="DG273" s="72"/>
      <c r="DH273" s="72"/>
      <c r="DI273" s="72"/>
      <c r="DJ273" s="72"/>
      <c r="DK273" s="72"/>
      <c r="DL273" s="72"/>
      <c r="DM273" s="72"/>
      <c r="DN273" s="72"/>
      <c r="DO273" s="72"/>
      <c r="DP273" s="72"/>
      <c r="DQ273" s="72"/>
      <c r="DR273" s="72"/>
      <c r="DS273" s="72"/>
      <c r="DT273" s="72"/>
      <c r="DU273" s="72"/>
      <c r="DV273" s="72"/>
      <c r="DW273" s="72"/>
      <c r="DX273" s="72"/>
      <c r="DY273" s="72"/>
      <c r="DZ273" s="72"/>
      <c r="EA273" s="72"/>
      <c r="EB273" s="72"/>
      <c r="EC273" s="72"/>
      <c r="ED273" s="72"/>
      <c r="EE273" s="72"/>
      <c r="EF273" s="72"/>
      <c r="EG273" s="72"/>
      <c r="EH273" s="72"/>
      <c r="EI273" s="72"/>
      <c r="EJ273" s="72"/>
      <c r="EK273" s="72"/>
      <c r="EL273" s="72"/>
      <c r="EM273" s="72"/>
      <c r="EN273" s="72"/>
      <c r="EO273" s="72"/>
      <c r="EP273" s="72"/>
      <c r="EQ273" s="72"/>
      <c r="ER273" s="312">
        <f t="shared" si="63"/>
        <v>3</v>
      </c>
      <c r="ES273" s="72">
        <f t="shared" si="64"/>
        <v>1</v>
      </c>
      <c r="ET273" s="72" t="s">
        <v>1125</v>
      </c>
      <c r="EU273" s="7" t="s">
        <v>2612</v>
      </c>
      <c r="EV273" s="7" t="s">
        <v>1110</v>
      </c>
      <c r="EW273" s="7" t="s">
        <v>1801</v>
      </c>
      <c r="EX273" s="183" t="s">
        <v>1870</v>
      </c>
      <c r="EY273" s="313">
        <v>46178</v>
      </c>
      <c r="EZ273" s="313"/>
      <c r="FA273" s="183"/>
      <c r="FB273" s="313"/>
      <c r="FC273" s="7"/>
      <c r="FD273" s="7" t="s">
        <v>3253</v>
      </c>
      <c r="FE273" s="7">
        <f t="shared" si="67"/>
        <v>1782</v>
      </c>
      <c r="FF273" s="72">
        <f t="shared" si="68"/>
        <v>18461</v>
      </c>
      <c r="FG273" t="s">
        <v>3515</v>
      </c>
    </row>
    <row r="274" spans="1:163" ht="17.25">
      <c r="A274" s="72">
        <v>464619509</v>
      </c>
      <c r="B274" s="304" t="s">
        <v>792</v>
      </c>
      <c r="C274" s="72"/>
      <c r="D274" s="72"/>
      <c r="E274" s="72"/>
      <c r="F274" s="72"/>
      <c r="G274" s="306"/>
      <c r="H274" s="306"/>
      <c r="I274" s="72">
        <v>3285</v>
      </c>
      <c r="J274" s="72">
        <v>3259</v>
      </c>
      <c r="K274" s="258">
        <f t="shared" si="58"/>
        <v>3363</v>
      </c>
      <c r="L274" s="258">
        <f t="shared" si="59"/>
        <v>6760</v>
      </c>
      <c r="M274" s="307">
        <v>1</v>
      </c>
      <c r="N274" s="72" t="s">
        <v>1231</v>
      </c>
      <c r="O274" s="72" t="s">
        <v>1232</v>
      </c>
      <c r="P274" s="72" t="s">
        <v>42</v>
      </c>
      <c r="Q274" s="255">
        <v>51067</v>
      </c>
      <c r="R274" s="66">
        <v>104</v>
      </c>
      <c r="S274" s="66">
        <f t="shared" si="69"/>
        <v>0</v>
      </c>
      <c r="T274" s="66">
        <v>6286</v>
      </c>
      <c r="U274" s="4" t="s">
        <v>1500</v>
      </c>
      <c r="V274" s="5">
        <f t="shared" si="65"/>
        <v>3.1794370297669003E-2</v>
      </c>
      <c r="W274" s="5">
        <f t="shared" si="66"/>
        <v>2.7945471813882292E-3</v>
      </c>
      <c r="X274" s="5" t="s">
        <v>1280</v>
      </c>
      <c r="Y274" s="72" t="str">
        <f t="shared" si="61"/>
        <v>PTP</v>
      </c>
      <c r="Z274" s="72" t="s">
        <v>1329</v>
      </c>
      <c r="AA274" s="72" t="s">
        <v>1329</v>
      </c>
      <c r="AB274" s="304"/>
      <c r="AC274" s="72">
        <v>25</v>
      </c>
      <c r="AD274" s="72" t="s">
        <v>3022</v>
      </c>
      <c r="AE274" s="308"/>
      <c r="AF274" s="309" t="s">
        <v>1129</v>
      </c>
      <c r="AG274" s="7" t="s">
        <v>1129</v>
      </c>
      <c r="AH274" s="72" t="s">
        <v>780</v>
      </c>
      <c r="AI274" s="7" t="s">
        <v>1129</v>
      </c>
      <c r="AJ274" s="7" t="s">
        <v>1129</v>
      </c>
      <c r="AK274" s="7" t="s">
        <v>1129</v>
      </c>
      <c r="AL274" s="7">
        <v>9649</v>
      </c>
      <c r="AM274" s="255">
        <v>51067</v>
      </c>
      <c r="AN274" s="258">
        <v>27</v>
      </c>
      <c r="AO274" s="306">
        <v>43</v>
      </c>
      <c r="AP274" s="306" t="str">
        <f t="shared" si="62"/>
        <v>FLOW</v>
      </c>
      <c r="AQ274" s="306"/>
      <c r="AR274" s="306"/>
      <c r="AS274" s="306"/>
      <c r="AT274" s="306"/>
      <c r="AU274" s="72" t="s">
        <v>1793</v>
      </c>
      <c r="AV274" s="310" t="s">
        <v>793</v>
      </c>
      <c r="AW274" s="304" t="s">
        <v>79</v>
      </c>
      <c r="AX274" s="311">
        <v>45604</v>
      </c>
      <c r="AY274" s="72">
        <v>36</v>
      </c>
      <c r="AZ274" s="72" t="s">
        <v>1742</v>
      </c>
      <c r="BA274" s="7" t="s">
        <v>3512</v>
      </c>
      <c r="BB274" s="7"/>
      <c r="BC274" s="7"/>
      <c r="BD274" s="72"/>
      <c r="BE274" s="72"/>
      <c r="BF274" s="72"/>
      <c r="BG274" s="183"/>
      <c r="BH274" s="72"/>
      <c r="BI274" s="72"/>
      <c r="BJ274" s="72"/>
      <c r="BK274" s="72"/>
      <c r="BL274" s="72"/>
      <c r="BM274" s="72"/>
      <c r="BN274" s="72"/>
      <c r="BO274" s="72"/>
      <c r="BP274" s="72"/>
      <c r="BQ274" s="72"/>
      <c r="BR274" s="72">
        <v>1</v>
      </c>
      <c r="BS274" s="72"/>
      <c r="BT274" s="72"/>
      <c r="BU274" s="72"/>
      <c r="BV274" s="72"/>
      <c r="BW274" s="72"/>
      <c r="BX274" s="72"/>
      <c r="BY274" s="72"/>
      <c r="BZ274" s="72"/>
      <c r="CA274" s="72"/>
      <c r="CB274" s="72"/>
      <c r="CC274" s="72"/>
      <c r="CD274" s="72"/>
      <c r="CE274" s="72"/>
      <c r="CF274" s="72"/>
      <c r="CG274" s="72"/>
      <c r="CH274" s="72"/>
      <c r="CI274" s="72"/>
      <c r="CJ274" s="72"/>
      <c r="CK274" s="72"/>
      <c r="CL274" s="72"/>
      <c r="CM274" s="72"/>
      <c r="CN274" s="72"/>
      <c r="CO274" s="72"/>
      <c r="CP274" s="72"/>
      <c r="CQ274" s="72"/>
      <c r="CR274" s="72"/>
      <c r="CS274" s="72"/>
      <c r="CT274" s="72"/>
      <c r="CU274" s="72"/>
      <c r="CV274" s="72"/>
      <c r="CW274" s="72"/>
      <c r="CX274" s="72"/>
      <c r="CY274" s="72"/>
      <c r="CZ274" s="72"/>
      <c r="DA274" s="72"/>
      <c r="DB274" s="72"/>
      <c r="DC274" s="72"/>
      <c r="DD274" s="72"/>
      <c r="DE274" s="72"/>
      <c r="DF274" s="72"/>
      <c r="DG274" s="72"/>
      <c r="DH274" s="72"/>
      <c r="DI274" s="72"/>
      <c r="DJ274" s="72"/>
      <c r="DK274" s="72"/>
      <c r="DL274" s="72"/>
      <c r="DM274" s="72"/>
      <c r="DN274" s="72"/>
      <c r="DO274" s="72"/>
      <c r="DP274" s="72"/>
      <c r="DQ274" s="72"/>
      <c r="DR274" s="72"/>
      <c r="DS274" s="72"/>
      <c r="DT274" s="72"/>
      <c r="DU274" s="72"/>
      <c r="DV274" s="72"/>
      <c r="DW274" s="72"/>
      <c r="DX274" s="72"/>
      <c r="DY274" s="72"/>
      <c r="DZ274" s="72"/>
      <c r="EA274" s="72"/>
      <c r="EB274" s="72"/>
      <c r="EC274" s="72"/>
      <c r="ED274" s="72"/>
      <c r="EE274" s="72"/>
      <c r="EF274" s="72"/>
      <c r="EG274" s="72"/>
      <c r="EH274" s="72"/>
      <c r="EI274" s="72"/>
      <c r="EJ274" s="72"/>
      <c r="EK274" s="72"/>
      <c r="EL274" s="72"/>
      <c r="EM274" s="72"/>
      <c r="EN274" s="72"/>
      <c r="EO274" s="72"/>
      <c r="EP274" s="72"/>
      <c r="EQ274" s="72"/>
      <c r="ER274" s="312">
        <f t="shared" si="63"/>
        <v>1</v>
      </c>
      <c r="ES274" s="72">
        <f t="shared" si="64"/>
        <v>1</v>
      </c>
      <c r="ET274" s="72" t="s">
        <v>1116</v>
      </c>
      <c r="EU274" s="7" t="s">
        <v>2613</v>
      </c>
      <c r="EV274" s="7" t="s">
        <v>1110</v>
      </c>
      <c r="EW274" s="7" t="s">
        <v>1801</v>
      </c>
      <c r="EX274" s="183" t="s">
        <v>1933</v>
      </c>
      <c r="EY274" s="313">
        <v>46179</v>
      </c>
      <c r="EZ274" s="313"/>
      <c r="FA274" s="183"/>
      <c r="FB274" s="313"/>
      <c r="FC274" s="7"/>
      <c r="FD274" s="7" t="s">
        <v>3100</v>
      </c>
      <c r="FE274" s="7">
        <f t="shared" si="67"/>
        <v>3363</v>
      </c>
      <c r="FF274" s="72">
        <f t="shared" si="68"/>
        <v>6760</v>
      </c>
      <c r="FG274" t="s">
        <v>3515</v>
      </c>
    </row>
    <row r="275" spans="1:163" ht="17.25">
      <c r="A275" s="72">
        <v>465281966</v>
      </c>
      <c r="B275" s="304" t="s">
        <v>756</v>
      </c>
      <c r="C275" s="72"/>
      <c r="D275" s="72"/>
      <c r="E275" s="72"/>
      <c r="F275" s="72"/>
      <c r="G275" s="306"/>
      <c r="H275" s="306" t="s">
        <v>3548</v>
      </c>
      <c r="I275" s="72">
        <v>5523</v>
      </c>
      <c r="J275" s="72">
        <v>5520</v>
      </c>
      <c r="K275" s="258">
        <f t="shared" si="58"/>
        <v>5677</v>
      </c>
      <c r="L275" s="258">
        <f t="shared" si="59"/>
        <v>11316</v>
      </c>
      <c r="M275" s="307">
        <v>1</v>
      </c>
      <c r="N275" s="72" t="s">
        <v>1280</v>
      </c>
      <c r="O275" s="72" t="s">
        <v>1232</v>
      </c>
      <c r="P275" s="72" t="s">
        <v>97</v>
      </c>
      <c r="Q275" s="255">
        <v>50632</v>
      </c>
      <c r="R275" s="66">
        <v>157</v>
      </c>
      <c r="S275" s="66">
        <f t="shared" si="69"/>
        <v>0</v>
      </c>
      <c r="T275" s="66">
        <v>3595</v>
      </c>
      <c r="U275" s="4" t="s">
        <v>1500</v>
      </c>
      <c r="V275" s="5">
        <f t="shared" si="65"/>
        <v>7.4335915651932677E-2</v>
      </c>
      <c r="W275" s="5">
        <f t="shared" si="66"/>
        <v>2.7707426104538902E-3</v>
      </c>
      <c r="X275" s="5" t="str">
        <f t="shared" si="60"/>
        <v>STABLE</v>
      </c>
      <c r="Y275" s="72" t="str">
        <f t="shared" si="61"/>
        <v>PAID</v>
      </c>
      <c r="Z275" s="72" t="s">
        <v>1315</v>
      </c>
      <c r="AA275" s="72" t="s">
        <v>1315</v>
      </c>
      <c r="AB275" s="304" t="s">
        <v>3506</v>
      </c>
      <c r="AC275" s="72"/>
      <c r="AD275" s="72" t="s">
        <v>3021</v>
      </c>
      <c r="AE275" s="308"/>
      <c r="AF275" s="309" t="s">
        <v>1129</v>
      </c>
      <c r="AG275" s="7" t="s">
        <v>1129</v>
      </c>
      <c r="AH275" s="72" t="s">
        <v>757</v>
      </c>
      <c r="AI275" s="7" t="s">
        <v>1129</v>
      </c>
      <c r="AJ275" s="7" t="s">
        <v>1129</v>
      </c>
      <c r="AK275" s="7" t="s">
        <v>1129</v>
      </c>
      <c r="AL275" s="7">
        <v>9272</v>
      </c>
      <c r="AM275" s="255">
        <v>50632</v>
      </c>
      <c r="AN275" s="258">
        <v>27</v>
      </c>
      <c r="AO275" s="306">
        <v>12</v>
      </c>
      <c r="AP275" s="306" t="str">
        <f t="shared" si="62"/>
        <v>STABLE</v>
      </c>
      <c r="AQ275" s="306"/>
      <c r="AR275" s="306"/>
      <c r="AS275" s="306"/>
      <c r="AT275" s="306"/>
      <c r="AU275" s="72" t="s">
        <v>1793</v>
      </c>
      <c r="AV275" s="310" t="s">
        <v>758</v>
      </c>
      <c r="AW275" s="304" t="s">
        <v>198</v>
      </c>
      <c r="AX275" s="311">
        <v>45678</v>
      </c>
      <c r="AY275" s="72">
        <v>24</v>
      </c>
      <c r="AZ275" s="72" t="s">
        <v>1742</v>
      </c>
      <c r="BA275" s="7" t="s">
        <v>3513</v>
      </c>
      <c r="BB275" s="7"/>
      <c r="BC275" s="7"/>
      <c r="BD275" s="72"/>
      <c r="BE275" s="72"/>
      <c r="BF275" s="72"/>
      <c r="BG275" s="183"/>
      <c r="BH275" s="72"/>
      <c r="BI275" s="72"/>
      <c r="BJ275" s="72"/>
      <c r="BK275" s="72"/>
      <c r="BL275" s="72">
        <v>1</v>
      </c>
      <c r="BM275" s="72"/>
      <c r="BN275" s="72"/>
      <c r="BO275" s="72"/>
      <c r="BP275" s="72"/>
      <c r="BQ275" s="72"/>
      <c r="BR275" s="72"/>
      <c r="BS275" s="72"/>
      <c r="BT275" s="72"/>
      <c r="BU275" s="72"/>
      <c r="BV275" s="72"/>
      <c r="BW275" s="72"/>
      <c r="BX275" s="72"/>
      <c r="BY275" s="72"/>
      <c r="BZ275" s="72"/>
      <c r="CA275" s="72"/>
      <c r="CB275" s="72"/>
      <c r="CC275" s="72"/>
      <c r="CD275" s="72"/>
      <c r="CE275" s="72"/>
      <c r="CF275" s="72"/>
      <c r="CG275" s="72"/>
      <c r="CH275" s="72"/>
      <c r="CI275" s="72"/>
      <c r="CJ275" s="72"/>
      <c r="CK275" s="72"/>
      <c r="CL275" s="72"/>
      <c r="CM275" s="72"/>
      <c r="CN275" s="72"/>
      <c r="CO275" s="72"/>
      <c r="CP275" s="72"/>
      <c r="CQ275" s="72"/>
      <c r="CR275" s="72"/>
      <c r="CS275" s="72"/>
      <c r="CT275" s="72"/>
      <c r="CU275" s="72"/>
      <c r="CV275" s="72"/>
      <c r="CW275" s="72"/>
      <c r="CX275" s="72"/>
      <c r="CY275" s="72"/>
      <c r="CZ275" s="72"/>
      <c r="DA275" s="72"/>
      <c r="DB275" s="72"/>
      <c r="DC275" s="72"/>
      <c r="DD275" s="72"/>
      <c r="DE275" s="72"/>
      <c r="DF275" s="72"/>
      <c r="DG275" s="72"/>
      <c r="DH275" s="72"/>
      <c r="DI275" s="72"/>
      <c r="DJ275" s="72"/>
      <c r="DK275" s="72"/>
      <c r="DL275" s="72"/>
      <c r="DM275" s="72"/>
      <c r="DN275" s="72"/>
      <c r="DO275" s="72"/>
      <c r="DP275" s="72"/>
      <c r="DQ275" s="72"/>
      <c r="DR275" s="72"/>
      <c r="DS275" s="72"/>
      <c r="DT275" s="72"/>
      <c r="DU275" s="72"/>
      <c r="DV275" s="72"/>
      <c r="DW275" s="72"/>
      <c r="DX275" s="72"/>
      <c r="DY275" s="72"/>
      <c r="DZ275" s="72"/>
      <c r="EA275" s="72"/>
      <c r="EB275" s="72"/>
      <c r="EC275" s="72"/>
      <c r="ED275" s="72"/>
      <c r="EE275" s="72"/>
      <c r="EF275" s="72"/>
      <c r="EG275" s="72"/>
      <c r="EH275" s="72"/>
      <c r="EI275" s="72"/>
      <c r="EJ275" s="72"/>
      <c r="EK275" s="72"/>
      <c r="EL275" s="72"/>
      <c r="EM275" s="72"/>
      <c r="EN275" s="72"/>
      <c r="EO275" s="72"/>
      <c r="EP275" s="72"/>
      <c r="EQ275" s="72"/>
      <c r="ER275" s="312">
        <f t="shared" si="63"/>
        <v>1</v>
      </c>
      <c r="ES275" s="72">
        <f t="shared" si="64"/>
        <v>1</v>
      </c>
      <c r="ET275" s="72" t="s">
        <v>1120</v>
      </c>
      <c r="EU275" s="7" t="s">
        <v>2614</v>
      </c>
      <c r="EV275" s="7" t="s">
        <v>1110</v>
      </c>
      <c r="EW275" s="7" t="s">
        <v>1829</v>
      </c>
      <c r="EX275" s="183" t="s">
        <v>1897</v>
      </c>
      <c r="EY275" s="313">
        <v>46177</v>
      </c>
      <c r="EZ275" s="313"/>
      <c r="FA275" s="183"/>
      <c r="FB275" s="313"/>
      <c r="FC275" s="7"/>
      <c r="FD275" s="7" t="s">
        <v>3053</v>
      </c>
      <c r="FE275" s="7">
        <f t="shared" si="67"/>
        <v>5677</v>
      </c>
      <c r="FF275" s="72">
        <f t="shared" si="68"/>
        <v>11316</v>
      </c>
      <c r="FG275" t="s">
        <v>3515</v>
      </c>
    </row>
    <row r="276" spans="1:163" ht="17.25">
      <c r="A276" s="72">
        <v>461702783</v>
      </c>
      <c r="B276" s="304" t="s">
        <v>796</v>
      </c>
      <c r="C276" s="72" t="s">
        <v>1775</v>
      </c>
      <c r="D276" s="72" t="s">
        <v>1795</v>
      </c>
      <c r="E276" s="72">
        <v>3503</v>
      </c>
      <c r="F276" s="72"/>
      <c r="G276" s="306"/>
      <c r="H276" s="306"/>
      <c r="I276" s="72">
        <v>3338</v>
      </c>
      <c r="J276" s="72">
        <v>9780</v>
      </c>
      <c r="K276" s="258">
        <f t="shared" si="58"/>
        <v>3538</v>
      </c>
      <c r="L276" s="258">
        <f t="shared" si="59"/>
        <v>10110</v>
      </c>
      <c r="M276" s="315">
        <v>3</v>
      </c>
      <c r="N276" s="72" t="s">
        <v>1280</v>
      </c>
      <c r="O276" s="72" t="s">
        <v>1281</v>
      </c>
      <c r="P276" s="72" t="s">
        <v>42</v>
      </c>
      <c r="Q276" s="255">
        <v>50591</v>
      </c>
      <c r="R276" s="66">
        <v>434</v>
      </c>
      <c r="S276" s="66">
        <f t="shared" si="69"/>
        <v>0</v>
      </c>
      <c r="T276" s="66">
        <v>0</v>
      </c>
      <c r="U276" s="4" t="s">
        <v>1332</v>
      </c>
      <c r="V276" s="5">
        <f t="shared" si="65"/>
        <v>7.6617713019951433E-2</v>
      </c>
      <c r="W276" s="5">
        <f t="shared" si="66"/>
        <v>1.3531092967769207E-2</v>
      </c>
      <c r="X276" s="5" t="str">
        <f t="shared" si="60"/>
        <v>STABLE</v>
      </c>
      <c r="Y276" s="72" t="str">
        <f t="shared" si="61"/>
        <v>PAID</v>
      </c>
      <c r="Z276" s="72" t="s">
        <v>1281</v>
      </c>
      <c r="AA276" s="72" t="s">
        <v>1281</v>
      </c>
      <c r="AB276" s="304"/>
      <c r="AC276" s="72"/>
      <c r="AD276" s="72" t="s">
        <v>3022</v>
      </c>
      <c r="AE276" s="308"/>
      <c r="AF276" s="309" t="s">
        <v>1797</v>
      </c>
      <c r="AG276" s="7" t="s">
        <v>1129</v>
      </c>
      <c r="AH276" s="72" t="s">
        <v>780</v>
      </c>
      <c r="AI276" s="7" t="s">
        <v>1129</v>
      </c>
      <c r="AJ276" s="7" t="s">
        <v>1129</v>
      </c>
      <c r="AK276" s="7" t="s">
        <v>1129</v>
      </c>
      <c r="AL276" s="7">
        <v>10214</v>
      </c>
      <c r="AM276" s="255">
        <v>50591</v>
      </c>
      <c r="AN276" s="258">
        <v>88</v>
      </c>
      <c r="AO276" s="306">
        <v>73</v>
      </c>
      <c r="AP276" s="306" t="str">
        <f t="shared" si="62"/>
        <v>STABLE</v>
      </c>
      <c r="AQ276" s="306"/>
      <c r="AR276" s="306"/>
      <c r="AS276" s="306"/>
      <c r="AT276" s="306"/>
      <c r="AU276" s="72" t="s">
        <v>1793</v>
      </c>
      <c r="AV276" s="310" t="s">
        <v>797</v>
      </c>
      <c r="AW276" s="304" t="s">
        <v>98</v>
      </c>
      <c r="AX276" s="311">
        <v>45320</v>
      </c>
      <c r="AY276" s="72">
        <v>42</v>
      </c>
      <c r="AZ276" s="72" t="s">
        <v>1742</v>
      </c>
      <c r="BA276" s="7" t="s">
        <v>3512</v>
      </c>
      <c r="BB276" s="7"/>
      <c r="BC276" s="7"/>
      <c r="BD276" s="72"/>
      <c r="BE276" s="72"/>
      <c r="BF276" s="72"/>
      <c r="BG276" s="183"/>
      <c r="BH276" s="72"/>
      <c r="BI276" s="72">
        <v>1</v>
      </c>
      <c r="BJ276" s="72"/>
      <c r="BK276" s="72"/>
      <c r="BL276" s="72"/>
      <c r="BM276" s="72"/>
      <c r="BN276" s="72"/>
      <c r="BO276" s="72"/>
      <c r="BP276" s="72"/>
      <c r="BQ276" s="72"/>
      <c r="BR276" s="72"/>
      <c r="BS276" s="72"/>
      <c r="BT276" s="72"/>
      <c r="BU276" s="72"/>
      <c r="BV276" s="72"/>
      <c r="BW276" s="72"/>
      <c r="BX276" s="72"/>
      <c r="BY276" s="72"/>
      <c r="BZ276" s="72"/>
      <c r="CA276" s="72"/>
      <c r="CB276" s="72"/>
      <c r="CC276" s="72"/>
      <c r="CD276" s="72"/>
      <c r="CE276" s="72"/>
      <c r="CF276" s="72"/>
      <c r="CG276" s="72"/>
      <c r="CH276" s="72"/>
      <c r="CI276" s="72"/>
      <c r="CJ276" s="72"/>
      <c r="CK276" s="72"/>
      <c r="CL276" s="72"/>
      <c r="CM276" s="72"/>
      <c r="CN276" s="72"/>
      <c r="CO276" s="72"/>
      <c r="CP276" s="72"/>
      <c r="CQ276" s="72"/>
      <c r="CR276" s="72"/>
      <c r="CS276" s="72"/>
      <c r="CT276" s="72"/>
      <c r="CU276" s="72"/>
      <c r="CV276" s="72"/>
      <c r="CW276" s="72"/>
      <c r="CX276" s="72"/>
      <c r="CY276" s="72"/>
      <c r="CZ276" s="72"/>
      <c r="DA276" s="72"/>
      <c r="DB276" s="72"/>
      <c r="DC276" s="72"/>
      <c r="DD276" s="72"/>
      <c r="DE276" s="72"/>
      <c r="DF276" s="72"/>
      <c r="DG276" s="72"/>
      <c r="DH276" s="72"/>
      <c r="DI276" s="72"/>
      <c r="DJ276" s="72"/>
      <c r="DK276" s="72"/>
      <c r="DL276" s="72"/>
      <c r="DM276" s="72"/>
      <c r="DN276" s="72"/>
      <c r="DO276" s="72"/>
      <c r="DP276" s="72"/>
      <c r="DQ276" s="72"/>
      <c r="DR276" s="72"/>
      <c r="DS276" s="72"/>
      <c r="DT276" s="72"/>
      <c r="DU276" s="72"/>
      <c r="DV276" s="72"/>
      <c r="DW276" s="72"/>
      <c r="DX276" s="72"/>
      <c r="DY276" s="72"/>
      <c r="DZ276" s="72"/>
      <c r="EA276" s="72"/>
      <c r="EB276" s="72"/>
      <c r="EC276" s="72"/>
      <c r="ED276" s="72"/>
      <c r="EE276" s="72"/>
      <c r="EF276" s="72"/>
      <c r="EG276" s="72"/>
      <c r="EH276" s="72"/>
      <c r="EI276" s="72"/>
      <c r="EJ276" s="72"/>
      <c r="EK276" s="72"/>
      <c r="EL276" s="72"/>
      <c r="EM276" s="72"/>
      <c r="EN276" s="72"/>
      <c r="EO276" s="72"/>
      <c r="EP276" s="72"/>
      <c r="EQ276" s="72"/>
      <c r="ER276" s="312">
        <f t="shared" si="63"/>
        <v>1</v>
      </c>
      <c r="ES276" s="72">
        <f t="shared" si="64"/>
        <v>1</v>
      </c>
      <c r="ET276" s="72" t="s">
        <v>1116</v>
      </c>
      <c r="EU276" s="7" t="s">
        <v>2615</v>
      </c>
      <c r="EV276" s="7" t="s">
        <v>1110</v>
      </c>
      <c r="EW276" s="7" t="s">
        <v>1801</v>
      </c>
      <c r="EX276" s="183" t="s">
        <v>1837</v>
      </c>
      <c r="EY276" s="313">
        <v>46176</v>
      </c>
      <c r="EZ276" s="313"/>
      <c r="FA276" s="183"/>
      <c r="FB276" s="313"/>
      <c r="FC276" s="7"/>
      <c r="FD276" s="7" t="s">
        <v>3137</v>
      </c>
      <c r="FE276" s="7">
        <f t="shared" si="67"/>
        <v>3538</v>
      </c>
      <c r="FF276" s="72">
        <f t="shared" si="68"/>
        <v>13613</v>
      </c>
      <c r="FG276" t="s">
        <v>3515</v>
      </c>
    </row>
    <row r="277" spans="1:163" ht="17.25">
      <c r="A277" s="72">
        <v>465762771</v>
      </c>
      <c r="B277" s="304" t="s">
        <v>1408</v>
      </c>
      <c r="C277" s="72" t="s">
        <v>1775</v>
      </c>
      <c r="D277" s="72" t="s">
        <v>3617</v>
      </c>
      <c r="E277" s="72">
        <v>4931</v>
      </c>
      <c r="F277" s="72"/>
      <c r="G277" s="306"/>
      <c r="H277" s="306"/>
      <c r="I277" s="72">
        <v>4727</v>
      </c>
      <c r="J277" s="72">
        <v>4640</v>
      </c>
      <c r="K277" s="258">
        <f t="shared" si="58"/>
        <v>4727</v>
      </c>
      <c r="L277" s="258">
        <f t="shared" si="59"/>
        <v>4640</v>
      </c>
      <c r="M277" s="307">
        <v>1</v>
      </c>
      <c r="N277" s="72" t="s">
        <v>1280</v>
      </c>
      <c r="O277" s="72" t="s">
        <v>1281</v>
      </c>
      <c r="P277" s="72" t="s">
        <v>203</v>
      </c>
      <c r="Q277" s="255">
        <v>50509</v>
      </c>
      <c r="R277" s="66">
        <v>87</v>
      </c>
      <c r="S277" s="66">
        <f t="shared" si="69"/>
        <v>0</v>
      </c>
      <c r="T277" s="66">
        <v>3150</v>
      </c>
      <c r="U277" s="4" t="s">
        <v>1280</v>
      </c>
      <c r="V277" s="5">
        <f t="shared" si="65"/>
        <v>7.0202113816238559E-2</v>
      </c>
      <c r="W277" s="5">
        <f t="shared" si="66"/>
        <v>2.7640116628103875E-3</v>
      </c>
      <c r="X277" s="5" t="str">
        <f t="shared" si="60"/>
        <v>STABLE</v>
      </c>
      <c r="Y277" s="72" t="str">
        <f t="shared" si="61"/>
        <v>PAID</v>
      </c>
      <c r="Z277" s="72" t="s">
        <v>1315</v>
      </c>
      <c r="AA277" s="72" t="s">
        <v>1315</v>
      </c>
      <c r="AB277" s="304" t="s">
        <v>3531</v>
      </c>
      <c r="AC277" s="72"/>
      <c r="AD277" s="72" t="s">
        <v>3021</v>
      </c>
      <c r="AE277" s="308"/>
      <c r="AF277" s="309" t="s">
        <v>1129</v>
      </c>
      <c r="AG277" s="7" t="s">
        <v>1129</v>
      </c>
      <c r="AH277" s="72" t="s">
        <v>1409</v>
      </c>
      <c r="AI277" s="7" t="s">
        <v>1129</v>
      </c>
      <c r="AJ277" s="7" t="s">
        <v>1129</v>
      </c>
      <c r="AK277" s="7" t="s">
        <v>1129</v>
      </c>
      <c r="AL277" s="7">
        <v>7877</v>
      </c>
      <c r="AM277" s="255">
        <v>50509</v>
      </c>
      <c r="AN277" s="258">
        <v>27</v>
      </c>
      <c r="AO277" s="306">
        <v>43</v>
      </c>
      <c r="AP277" s="306" t="str">
        <f t="shared" si="62"/>
        <v>FLOW</v>
      </c>
      <c r="AQ277" s="306"/>
      <c r="AR277" s="306"/>
      <c r="AS277" s="306"/>
      <c r="AT277" s="306"/>
      <c r="AU277" s="72" t="s">
        <v>1793</v>
      </c>
      <c r="AV277" s="310" t="s">
        <v>1410</v>
      </c>
      <c r="AW277" s="304" t="s">
        <v>417</v>
      </c>
      <c r="AX277" s="311">
        <v>45740</v>
      </c>
      <c r="AY277" s="72">
        <v>24</v>
      </c>
      <c r="AZ277" s="72" t="s">
        <v>1742</v>
      </c>
      <c r="BA277" s="7" t="s">
        <v>3512</v>
      </c>
      <c r="BB277" s="7"/>
      <c r="BC277" s="7"/>
      <c r="BD277" s="72"/>
      <c r="BE277" s="72"/>
      <c r="BF277" s="72"/>
      <c r="BG277" s="183"/>
      <c r="BH277" s="72"/>
      <c r="BI277" s="72">
        <v>1</v>
      </c>
      <c r="BJ277" s="72"/>
      <c r="BK277" s="72"/>
      <c r="BL277" s="72"/>
      <c r="BM277" s="72"/>
      <c r="BN277" s="72"/>
      <c r="BO277" s="72"/>
      <c r="BP277" s="72"/>
      <c r="BQ277" s="72"/>
      <c r="BR277" s="72"/>
      <c r="BS277" s="72"/>
      <c r="BT277" s="72"/>
      <c r="BU277" s="72"/>
      <c r="BV277" s="72"/>
      <c r="BW277" s="72"/>
      <c r="BX277" s="72"/>
      <c r="BY277" s="72"/>
      <c r="BZ277" s="72"/>
      <c r="CA277" s="72"/>
      <c r="CB277" s="72"/>
      <c r="CC277" s="72"/>
      <c r="CD277" s="72"/>
      <c r="CE277" s="72"/>
      <c r="CF277" s="72"/>
      <c r="CG277" s="72"/>
      <c r="CH277" s="72"/>
      <c r="CI277" s="72"/>
      <c r="CJ277" s="72"/>
      <c r="CK277" s="72"/>
      <c r="CL277" s="72"/>
      <c r="CM277" s="72"/>
      <c r="CN277" s="72"/>
      <c r="CO277" s="72"/>
      <c r="CP277" s="72"/>
      <c r="CQ277" s="72"/>
      <c r="CR277" s="72"/>
      <c r="CS277" s="72"/>
      <c r="CT277" s="72"/>
      <c r="CU277" s="72"/>
      <c r="CV277" s="72"/>
      <c r="CW277" s="72"/>
      <c r="CX277" s="72"/>
      <c r="CY277" s="72"/>
      <c r="CZ277" s="72"/>
      <c r="DA277" s="72"/>
      <c r="DB277" s="72"/>
      <c r="DC277" s="72"/>
      <c r="DD277" s="72"/>
      <c r="DE277" s="72">
        <v>1</v>
      </c>
      <c r="DF277" s="72"/>
      <c r="DG277" s="72"/>
      <c r="DH277" s="72"/>
      <c r="DI277" s="72"/>
      <c r="DJ277" s="72"/>
      <c r="DK277" s="72"/>
      <c r="DL277" s="72"/>
      <c r="DM277" s="72"/>
      <c r="DN277" s="72"/>
      <c r="DO277" s="72"/>
      <c r="DP277" s="72"/>
      <c r="DQ277" s="72"/>
      <c r="DR277" s="72"/>
      <c r="DS277" s="72"/>
      <c r="DT277" s="72"/>
      <c r="DU277" s="72"/>
      <c r="DV277" s="72"/>
      <c r="DW277" s="72"/>
      <c r="DX277" s="72"/>
      <c r="DY277" s="72"/>
      <c r="DZ277" s="72"/>
      <c r="EA277" s="72"/>
      <c r="EB277" s="72"/>
      <c r="EC277" s="72"/>
      <c r="ED277" s="72"/>
      <c r="EE277" s="72"/>
      <c r="EF277" s="72"/>
      <c r="EG277" s="72"/>
      <c r="EH277" s="72"/>
      <c r="EI277" s="72"/>
      <c r="EJ277" s="72"/>
      <c r="EK277" s="72"/>
      <c r="EL277" s="72"/>
      <c r="EM277" s="72"/>
      <c r="EN277" s="72"/>
      <c r="EO277" s="72"/>
      <c r="EP277" s="72"/>
      <c r="EQ277" s="72"/>
      <c r="ER277" s="312">
        <f t="shared" si="63"/>
        <v>2</v>
      </c>
      <c r="ES277" s="72">
        <f t="shared" si="64"/>
        <v>1</v>
      </c>
      <c r="ET277" s="72" t="s">
        <v>1123</v>
      </c>
      <c r="EU277" s="7" t="s">
        <v>2616</v>
      </c>
      <c r="EV277" s="7" t="s">
        <v>1110</v>
      </c>
      <c r="EW277" s="7" t="s">
        <v>1803</v>
      </c>
      <c r="EX277" s="183" t="s">
        <v>1934</v>
      </c>
      <c r="EY277" s="313">
        <v>46176</v>
      </c>
      <c r="EZ277" s="313"/>
      <c r="FA277" s="183"/>
      <c r="FB277" s="313"/>
      <c r="FC277" s="7"/>
      <c r="FD277" s="7" t="s">
        <v>3254</v>
      </c>
      <c r="FE277" s="7">
        <f t="shared" si="67"/>
        <v>4727</v>
      </c>
      <c r="FF277" s="72">
        <f t="shared" si="68"/>
        <v>9571</v>
      </c>
      <c r="FG277" t="s">
        <v>3515</v>
      </c>
    </row>
    <row r="278" spans="1:163" ht="17.25">
      <c r="A278" s="72">
        <v>463785816</v>
      </c>
      <c r="B278" s="304" t="s">
        <v>160</v>
      </c>
      <c r="C278" s="72" t="s">
        <v>1775</v>
      </c>
      <c r="D278" s="72" t="s">
        <v>3535</v>
      </c>
      <c r="E278" s="72">
        <v>3953</v>
      </c>
      <c r="F278" s="72"/>
      <c r="G278" s="306"/>
      <c r="H278" s="306"/>
      <c r="I278" s="72">
        <v>3557</v>
      </c>
      <c r="J278" s="72">
        <v>7047</v>
      </c>
      <c r="K278" s="258">
        <f t="shared" si="58"/>
        <v>3720</v>
      </c>
      <c r="L278" s="258">
        <f t="shared" si="59"/>
        <v>7028</v>
      </c>
      <c r="M278" s="315">
        <v>2</v>
      </c>
      <c r="N278" s="72" t="s">
        <v>1280</v>
      </c>
      <c r="O278" s="72" t="s">
        <v>1281</v>
      </c>
      <c r="P278" s="72" t="s">
        <v>152</v>
      </c>
      <c r="Q278" s="255">
        <v>50472</v>
      </c>
      <c r="R278" s="66">
        <v>230</v>
      </c>
      <c r="S278" s="66">
        <f t="shared" si="69"/>
        <v>0</v>
      </c>
      <c r="T278" s="66">
        <v>5017.99</v>
      </c>
      <c r="U278" s="4" t="s">
        <v>1231</v>
      </c>
      <c r="V278" s="5">
        <f t="shared" si="65"/>
        <v>0.372380125206841</v>
      </c>
      <c r="W278" s="5">
        <f t="shared" si="66"/>
        <v>1.1175075309705313E-2</v>
      </c>
      <c r="X278" s="5" t="str">
        <f t="shared" si="60"/>
        <v>STABLE</v>
      </c>
      <c r="Y278" s="72" t="str">
        <f t="shared" si="61"/>
        <v>PAID</v>
      </c>
      <c r="Z278" s="72" t="s">
        <v>1330</v>
      </c>
      <c r="AA278" s="72" t="s">
        <v>1281</v>
      </c>
      <c r="AB278" s="304"/>
      <c r="AC278" s="72"/>
      <c r="AD278" s="72" t="s">
        <v>3019</v>
      </c>
      <c r="AE278" s="308"/>
      <c r="AF278" s="309" t="s">
        <v>1129</v>
      </c>
      <c r="AG278" s="7" t="s">
        <v>1129</v>
      </c>
      <c r="AH278" s="72" t="s">
        <v>151</v>
      </c>
      <c r="AI278" s="7" t="s">
        <v>1129</v>
      </c>
      <c r="AJ278" s="7" t="s">
        <v>1129</v>
      </c>
      <c r="AK278" s="7" t="s">
        <v>1129</v>
      </c>
      <c r="AL278" s="7">
        <v>12294.99</v>
      </c>
      <c r="AM278" s="255">
        <v>50472</v>
      </c>
      <c r="AN278" s="258">
        <v>57</v>
      </c>
      <c r="AO278" s="306">
        <v>73</v>
      </c>
      <c r="AP278" s="306" t="str">
        <f t="shared" si="62"/>
        <v>FLOW</v>
      </c>
      <c r="AQ278" s="306"/>
      <c r="AR278" s="306"/>
      <c r="AS278" s="306"/>
      <c r="AT278" s="306"/>
      <c r="AU278" s="72" t="s">
        <v>1793</v>
      </c>
      <c r="AV278" s="310" t="s">
        <v>161</v>
      </c>
      <c r="AW278" s="304" t="s">
        <v>40</v>
      </c>
      <c r="AX278" s="311">
        <v>45521</v>
      </c>
      <c r="AY278" s="72">
        <v>36</v>
      </c>
      <c r="AZ278" s="72" t="s">
        <v>1742</v>
      </c>
      <c r="BA278" s="7" t="s">
        <v>3513</v>
      </c>
      <c r="BB278" s="7"/>
      <c r="BC278" s="7"/>
      <c r="BD278" s="72"/>
      <c r="BE278" s="72"/>
      <c r="BF278" s="72"/>
      <c r="BG278" s="183"/>
      <c r="BH278" s="72"/>
      <c r="BI278" s="72">
        <v>1</v>
      </c>
      <c r="BJ278" s="72"/>
      <c r="BK278" s="72"/>
      <c r="BL278" s="72"/>
      <c r="BM278" s="72"/>
      <c r="BN278" s="72"/>
      <c r="BO278" s="72"/>
      <c r="BP278" s="72"/>
      <c r="BQ278" s="72"/>
      <c r="BR278" s="72"/>
      <c r="BS278" s="72"/>
      <c r="BT278" s="72"/>
      <c r="BU278" s="72"/>
      <c r="BV278" s="72"/>
      <c r="BW278" s="72"/>
      <c r="BX278" s="72"/>
      <c r="BY278" s="72"/>
      <c r="BZ278" s="72"/>
      <c r="CA278" s="72"/>
      <c r="CB278" s="72"/>
      <c r="CC278" s="72"/>
      <c r="CD278" s="72"/>
      <c r="CE278" s="72"/>
      <c r="CF278" s="72"/>
      <c r="CG278" s="72"/>
      <c r="CH278" s="72"/>
      <c r="CI278" s="72"/>
      <c r="CJ278" s="72"/>
      <c r="CK278" s="72"/>
      <c r="CL278" s="72"/>
      <c r="CM278" s="72"/>
      <c r="CN278" s="72"/>
      <c r="CO278" s="72"/>
      <c r="CP278" s="72"/>
      <c r="CQ278" s="72"/>
      <c r="CR278" s="72"/>
      <c r="CS278" s="72"/>
      <c r="CT278" s="72"/>
      <c r="CU278" s="72"/>
      <c r="CV278" s="72"/>
      <c r="CW278" s="72"/>
      <c r="CX278" s="72"/>
      <c r="CY278" s="72"/>
      <c r="CZ278" s="72"/>
      <c r="DA278" s="72"/>
      <c r="DB278" s="72"/>
      <c r="DC278" s="72"/>
      <c r="DD278" s="72"/>
      <c r="DE278" s="72"/>
      <c r="DF278" s="72"/>
      <c r="DG278" s="72"/>
      <c r="DH278" s="72"/>
      <c r="DI278" s="72"/>
      <c r="DJ278" s="72"/>
      <c r="DK278" s="72"/>
      <c r="DL278" s="72"/>
      <c r="DM278" s="72"/>
      <c r="DN278" s="72"/>
      <c r="DO278" s="72"/>
      <c r="DP278" s="72"/>
      <c r="DQ278" s="72"/>
      <c r="DR278" s="72"/>
      <c r="DS278" s="72"/>
      <c r="DT278" s="72"/>
      <c r="DU278" s="72"/>
      <c r="DV278" s="72"/>
      <c r="DW278" s="72"/>
      <c r="DX278" s="72"/>
      <c r="DY278" s="72"/>
      <c r="DZ278" s="72"/>
      <c r="EA278" s="72"/>
      <c r="EB278" s="72"/>
      <c r="EC278" s="72"/>
      <c r="ED278" s="72"/>
      <c r="EE278" s="72"/>
      <c r="EF278" s="72"/>
      <c r="EG278" s="72"/>
      <c r="EH278" s="72"/>
      <c r="EI278" s="72"/>
      <c r="EJ278" s="72"/>
      <c r="EK278" s="72"/>
      <c r="EL278" s="72"/>
      <c r="EM278" s="72"/>
      <c r="EN278" s="72"/>
      <c r="EO278" s="72"/>
      <c r="EP278" s="72"/>
      <c r="EQ278" s="72"/>
      <c r="ER278" s="312">
        <f t="shared" si="63"/>
        <v>1</v>
      </c>
      <c r="ES278" s="72">
        <f t="shared" si="64"/>
        <v>1</v>
      </c>
      <c r="ET278" s="72" t="s">
        <v>1122</v>
      </c>
      <c r="EU278" s="7" t="s">
        <v>2617</v>
      </c>
      <c r="EV278" s="7" t="s">
        <v>1110</v>
      </c>
      <c r="EW278" s="7" t="s">
        <v>1806</v>
      </c>
      <c r="EX278" s="183" t="s">
        <v>1807</v>
      </c>
      <c r="EY278" s="313">
        <v>46183</v>
      </c>
      <c r="EZ278" s="313"/>
      <c r="FA278" s="183"/>
      <c r="FB278" s="313"/>
      <c r="FC278" s="7"/>
      <c r="FD278" s="7" t="s">
        <v>3255</v>
      </c>
      <c r="FE278" s="7">
        <f t="shared" si="67"/>
        <v>3720</v>
      </c>
      <c r="FF278" s="72">
        <f t="shared" si="68"/>
        <v>10981</v>
      </c>
      <c r="FG278" t="s">
        <v>3515</v>
      </c>
    </row>
    <row r="279" spans="1:163" ht="17.25">
      <c r="A279" s="72">
        <v>463886724</v>
      </c>
      <c r="B279" s="304" t="s">
        <v>2151</v>
      </c>
      <c r="C279" s="72" t="s">
        <v>1775</v>
      </c>
      <c r="D279" s="72" t="s">
        <v>3498</v>
      </c>
      <c r="E279" s="72">
        <f>5002+76</f>
        <v>5078</v>
      </c>
      <c r="F279" s="72"/>
      <c r="G279" s="306"/>
      <c r="H279" s="306"/>
      <c r="I279" s="72">
        <v>5002</v>
      </c>
      <c r="J279" s="72">
        <v>5002</v>
      </c>
      <c r="K279" s="258">
        <f t="shared" si="58"/>
        <v>5004</v>
      </c>
      <c r="L279" s="258">
        <f t="shared" si="59"/>
        <v>5002</v>
      </c>
      <c r="M279" s="307">
        <v>1</v>
      </c>
      <c r="N279" s="72" t="s">
        <v>1280</v>
      </c>
      <c r="O279" s="72" t="s">
        <v>1281</v>
      </c>
      <c r="P279" s="72" t="s">
        <v>42</v>
      </c>
      <c r="Q279" s="255">
        <v>50437</v>
      </c>
      <c r="R279" s="66">
        <v>2</v>
      </c>
      <c r="S279" s="66">
        <f t="shared" si="69"/>
        <v>0</v>
      </c>
      <c r="T279" s="66">
        <v>450</v>
      </c>
      <c r="U279" s="4" t="s">
        <v>1129</v>
      </c>
      <c r="V279" s="5">
        <f t="shared" si="65"/>
        <v>3.1402131605606974E-2</v>
      </c>
      <c r="W279" s="5">
        <f t="shared" si="66"/>
        <v>2.7600715958971179E-3</v>
      </c>
      <c r="X279" s="5" t="s">
        <v>1282</v>
      </c>
      <c r="Y279" s="72" t="str">
        <f t="shared" si="61"/>
        <v>PAID</v>
      </c>
      <c r="Z279" s="72" t="s">
        <v>1129</v>
      </c>
      <c r="AA279" s="72" t="s">
        <v>1281</v>
      </c>
      <c r="AB279" s="304"/>
      <c r="AC279" s="72"/>
      <c r="AD279" s="72" t="s">
        <v>3019</v>
      </c>
      <c r="AE279" s="308"/>
      <c r="AF279" s="309"/>
      <c r="AG279" s="7"/>
      <c r="AH279" s="72" t="s">
        <v>780</v>
      </c>
      <c r="AI279" s="7"/>
      <c r="AJ279" s="7"/>
      <c r="AK279" s="7"/>
      <c r="AL279" s="7">
        <v>5454</v>
      </c>
      <c r="AM279" s="255">
        <v>50437</v>
      </c>
      <c r="AN279" s="258">
        <v>27</v>
      </c>
      <c r="AO279" s="306">
        <v>12</v>
      </c>
      <c r="AP279" s="306" t="str">
        <f t="shared" si="62"/>
        <v>STABLE</v>
      </c>
      <c r="AQ279" s="306"/>
      <c r="AR279" s="306"/>
      <c r="AS279" s="306"/>
      <c r="AT279" s="306"/>
      <c r="AU279" s="72" t="s">
        <v>1129</v>
      </c>
      <c r="AV279" s="310" t="s">
        <v>2295</v>
      </c>
      <c r="AW279" s="304" t="s">
        <v>157</v>
      </c>
      <c r="AX279" s="311">
        <v>45533</v>
      </c>
      <c r="AY279" s="72">
        <v>30</v>
      </c>
      <c r="AZ279" s="72" t="s">
        <v>2057</v>
      </c>
      <c r="BA279" s="7" t="s">
        <v>3512</v>
      </c>
      <c r="BB279" s="7"/>
      <c r="BC279" s="7"/>
      <c r="BD279" s="72"/>
      <c r="BE279" s="72"/>
      <c r="BF279" s="72"/>
      <c r="BG279" s="183"/>
      <c r="BH279" s="72"/>
      <c r="BI279" s="72"/>
      <c r="BJ279" s="72"/>
      <c r="BK279" s="72"/>
      <c r="BL279" s="72"/>
      <c r="BM279" s="72"/>
      <c r="BN279" s="72"/>
      <c r="BO279" s="72"/>
      <c r="BP279" s="72"/>
      <c r="BQ279" s="72"/>
      <c r="BR279" s="72"/>
      <c r="BS279" s="72"/>
      <c r="BT279" s="72"/>
      <c r="BU279" s="72"/>
      <c r="BV279" s="72"/>
      <c r="BW279" s="72"/>
      <c r="BX279" s="72"/>
      <c r="BY279" s="72"/>
      <c r="BZ279" s="72"/>
      <c r="CA279" s="72"/>
      <c r="CB279" s="72"/>
      <c r="CC279" s="72"/>
      <c r="CD279" s="72"/>
      <c r="CE279" s="72"/>
      <c r="CF279" s="72"/>
      <c r="CG279" s="72">
        <v>1</v>
      </c>
      <c r="CH279" s="72"/>
      <c r="CI279" s="72"/>
      <c r="CJ279" s="72"/>
      <c r="CK279" s="72"/>
      <c r="CL279" s="72"/>
      <c r="CM279" s="72"/>
      <c r="CN279" s="72"/>
      <c r="CO279" s="72"/>
      <c r="CP279" s="72"/>
      <c r="CQ279" s="72"/>
      <c r="CR279" s="72"/>
      <c r="CS279" s="72"/>
      <c r="CT279" s="72"/>
      <c r="CU279" s="72"/>
      <c r="CV279" s="72"/>
      <c r="CW279" s="72"/>
      <c r="CX279" s="72"/>
      <c r="CY279" s="72"/>
      <c r="CZ279" s="72"/>
      <c r="DA279" s="72"/>
      <c r="DB279" s="72"/>
      <c r="DC279" s="72"/>
      <c r="DD279" s="72"/>
      <c r="DE279" s="72"/>
      <c r="DF279" s="72"/>
      <c r="DG279" s="72"/>
      <c r="DH279" s="72"/>
      <c r="DI279" s="72"/>
      <c r="DJ279" s="72"/>
      <c r="DK279" s="72"/>
      <c r="DL279" s="72"/>
      <c r="DM279" s="72"/>
      <c r="DN279" s="72"/>
      <c r="DO279" s="72"/>
      <c r="DP279" s="72"/>
      <c r="DQ279" s="72"/>
      <c r="DR279" s="72"/>
      <c r="DS279" s="72"/>
      <c r="DT279" s="72"/>
      <c r="DU279" s="72"/>
      <c r="DV279" s="72"/>
      <c r="DW279" s="72"/>
      <c r="DX279" s="72"/>
      <c r="DY279" s="72"/>
      <c r="DZ279" s="72"/>
      <c r="EA279" s="72"/>
      <c r="EB279" s="72"/>
      <c r="EC279" s="72"/>
      <c r="ED279" s="72"/>
      <c r="EE279" s="72"/>
      <c r="EF279" s="72"/>
      <c r="EG279" s="72"/>
      <c r="EH279" s="72"/>
      <c r="EI279" s="72"/>
      <c r="EJ279" s="72"/>
      <c r="EK279" s="72"/>
      <c r="EL279" s="72"/>
      <c r="EM279" s="72"/>
      <c r="EN279" s="72"/>
      <c r="EO279" s="72"/>
      <c r="EP279" s="72"/>
      <c r="EQ279" s="72"/>
      <c r="ER279" s="312">
        <f t="shared" si="63"/>
        <v>1</v>
      </c>
      <c r="ES279" s="72">
        <f t="shared" si="64"/>
        <v>1</v>
      </c>
      <c r="ET279" s="72" t="s">
        <v>1116</v>
      </c>
      <c r="EU279" s="7" t="s">
        <v>2618</v>
      </c>
      <c r="EV279" s="7" t="s">
        <v>1110</v>
      </c>
      <c r="EW279" s="7" t="s">
        <v>1808</v>
      </c>
      <c r="EX279" s="183" t="s">
        <v>1938</v>
      </c>
      <c r="EY279" s="313">
        <v>46184</v>
      </c>
      <c r="EZ279" s="313"/>
      <c r="FA279" s="183"/>
      <c r="FB279" s="313"/>
      <c r="FC279" s="7"/>
      <c r="FD279" s="7" t="s">
        <v>3080</v>
      </c>
      <c r="FE279" s="7">
        <f t="shared" si="67"/>
        <v>5004</v>
      </c>
      <c r="FF279" s="72">
        <f t="shared" si="68"/>
        <v>10080</v>
      </c>
      <c r="FG279" t="s">
        <v>3515</v>
      </c>
    </row>
    <row r="280" spans="1:163" ht="17.25">
      <c r="A280" s="72">
        <v>461652917</v>
      </c>
      <c r="B280" s="304" t="s">
        <v>287</v>
      </c>
      <c r="C280" s="72"/>
      <c r="D280" s="72"/>
      <c r="E280" s="72"/>
      <c r="F280" s="72"/>
      <c r="G280" s="306"/>
      <c r="H280" s="306"/>
      <c r="I280" s="72">
        <v>4000</v>
      </c>
      <c r="J280" s="72">
        <v>19789</v>
      </c>
      <c r="K280" s="258">
        <f t="shared" si="58"/>
        <v>4956</v>
      </c>
      <c r="L280" s="258">
        <f t="shared" si="59"/>
        <v>25261</v>
      </c>
      <c r="M280" s="315">
        <v>5</v>
      </c>
      <c r="N280" s="72" t="s">
        <v>1231</v>
      </c>
      <c r="O280" s="72" t="s">
        <v>1232</v>
      </c>
      <c r="P280" s="72" t="s">
        <v>22</v>
      </c>
      <c r="Q280" s="255">
        <v>50019</v>
      </c>
      <c r="R280" s="66">
        <v>1167</v>
      </c>
      <c r="S280" s="66">
        <f t="shared" si="69"/>
        <v>0</v>
      </c>
      <c r="T280" s="66">
        <v>6300</v>
      </c>
      <c r="U280" s="4" t="s">
        <v>1231</v>
      </c>
      <c r="V280" s="5">
        <f t="shared" si="65"/>
        <v>0.461941263391208</v>
      </c>
      <c r="W280" s="5">
        <f t="shared" si="66"/>
        <v>2.4347522277576437E-2</v>
      </c>
      <c r="X280" s="5" t="str">
        <f t="shared" si="60"/>
        <v>FLOW</v>
      </c>
      <c r="Y280" s="72" t="str">
        <f t="shared" si="61"/>
        <v>BPTP</v>
      </c>
      <c r="Z280" s="72" t="s">
        <v>1329</v>
      </c>
      <c r="AA280" s="72" t="s">
        <v>1325</v>
      </c>
      <c r="AB280" s="304" t="s">
        <v>3504</v>
      </c>
      <c r="AC280" s="72"/>
      <c r="AD280" s="72" t="s">
        <v>3022</v>
      </c>
      <c r="AE280" s="308"/>
      <c r="AF280" s="309" t="s">
        <v>1797</v>
      </c>
      <c r="AG280" s="7" t="s">
        <v>1129</v>
      </c>
      <c r="AH280" s="72" t="s">
        <v>283</v>
      </c>
      <c r="AI280" s="7" t="s">
        <v>1129</v>
      </c>
      <c r="AJ280" s="7" t="s">
        <v>1129</v>
      </c>
      <c r="AK280" s="7" t="s">
        <v>1129</v>
      </c>
      <c r="AL280" s="7">
        <v>27256</v>
      </c>
      <c r="AM280" s="255">
        <v>50019</v>
      </c>
      <c r="AN280" s="258">
        <v>147</v>
      </c>
      <c r="AO280" s="306">
        <v>163</v>
      </c>
      <c r="AP280" s="306" t="str">
        <f t="shared" si="62"/>
        <v>FLOW</v>
      </c>
      <c r="AQ280" s="306"/>
      <c r="AR280" s="306"/>
      <c r="AS280" s="306"/>
      <c r="AT280" s="306"/>
      <c r="AU280" s="72" t="s">
        <v>943</v>
      </c>
      <c r="AV280" s="310" t="s">
        <v>288</v>
      </c>
      <c r="AW280" s="304" t="s">
        <v>19</v>
      </c>
      <c r="AX280" s="311">
        <v>45316</v>
      </c>
      <c r="AY280" s="72">
        <v>36</v>
      </c>
      <c r="AZ280" s="72" t="s">
        <v>1742</v>
      </c>
      <c r="BA280" s="7" t="s">
        <v>3513</v>
      </c>
      <c r="BB280" s="7"/>
      <c r="BC280" s="7"/>
      <c r="BD280" s="72"/>
      <c r="BE280" s="72"/>
      <c r="BF280" s="72"/>
      <c r="BG280" s="183"/>
      <c r="BH280" s="72"/>
      <c r="BI280" s="72"/>
      <c r="BJ280" s="72"/>
      <c r="BK280" s="72"/>
      <c r="BL280" s="72">
        <v>1</v>
      </c>
      <c r="BM280" s="72"/>
      <c r="BN280" s="72"/>
      <c r="BO280" s="72"/>
      <c r="BP280" s="72"/>
      <c r="BQ280" s="72"/>
      <c r="BR280" s="72"/>
      <c r="BS280" s="72"/>
      <c r="BT280" s="72"/>
      <c r="BU280" s="72"/>
      <c r="BV280" s="72"/>
      <c r="BW280" s="72"/>
      <c r="BX280" s="72"/>
      <c r="BY280" s="72"/>
      <c r="BZ280" s="72"/>
      <c r="CA280" s="72"/>
      <c r="CB280" s="72"/>
      <c r="CC280" s="72"/>
      <c r="CD280" s="72"/>
      <c r="CE280" s="72"/>
      <c r="CF280" s="72"/>
      <c r="CG280" s="72"/>
      <c r="CH280" s="72"/>
      <c r="CI280" s="72"/>
      <c r="CJ280" s="72"/>
      <c r="CK280" s="72"/>
      <c r="CL280" s="72"/>
      <c r="CM280" s="72"/>
      <c r="CN280" s="72"/>
      <c r="CO280" s="72"/>
      <c r="CP280" s="72"/>
      <c r="CQ280" s="72"/>
      <c r="CR280" s="72"/>
      <c r="CS280" s="72"/>
      <c r="CT280" s="72"/>
      <c r="CU280" s="72"/>
      <c r="CV280" s="72"/>
      <c r="CW280" s="72"/>
      <c r="CX280" s="72"/>
      <c r="CY280" s="72"/>
      <c r="CZ280" s="72"/>
      <c r="DA280" s="72"/>
      <c r="DB280" s="72"/>
      <c r="DC280" s="72"/>
      <c r="DD280" s="72"/>
      <c r="DE280" s="72"/>
      <c r="DF280" s="72"/>
      <c r="DG280" s="72"/>
      <c r="DH280" s="72"/>
      <c r="DI280" s="72"/>
      <c r="DJ280" s="72"/>
      <c r="DK280" s="72"/>
      <c r="DL280" s="72"/>
      <c r="DM280" s="72"/>
      <c r="DN280" s="72"/>
      <c r="DO280" s="72"/>
      <c r="DP280" s="72"/>
      <c r="DQ280" s="72"/>
      <c r="DR280" s="72"/>
      <c r="DS280" s="72"/>
      <c r="DT280" s="72"/>
      <c r="DU280" s="72"/>
      <c r="DV280" s="72"/>
      <c r="DW280" s="72"/>
      <c r="DX280" s="72"/>
      <c r="DY280" s="72"/>
      <c r="DZ280" s="72"/>
      <c r="EA280" s="72"/>
      <c r="EB280" s="72"/>
      <c r="EC280" s="72"/>
      <c r="ED280" s="72"/>
      <c r="EE280" s="72"/>
      <c r="EF280" s="72"/>
      <c r="EG280" s="72"/>
      <c r="EH280" s="72"/>
      <c r="EI280" s="72"/>
      <c r="EJ280" s="72"/>
      <c r="EK280" s="72"/>
      <c r="EL280" s="72"/>
      <c r="EM280" s="72"/>
      <c r="EN280" s="72"/>
      <c r="EO280" s="72"/>
      <c r="EP280" s="72"/>
      <c r="EQ280" s="72"/>
      <c r="ER280" s="312">
        <f t="shared" si="63"/>
        <v>1</v>
      </c>
      <c r="ES280" s="72">
        <f t="shared" si="64"/>
        <v>1</v>
      </c>
      <c r="ET280" s="72" t="s">
        <v>1114</v>
      </c>
      <c r="EU280" s="7" t="s">
        <v>2619</v>
      </c>
      <c r="EV280" s="7" t="s">
        <v>1110</v>
      </c>
      <c r="EW280" s="7" t="s">
        <v>1801</v>
      </c>
      <c r="EX280" s="183" t="s">
        <v>1935</v>
      </c>
      <c r="EY280" s="313">
        <v>46177</v>
      </c>
      <c r="EZ280" s="313"/>
      <c r="FA280" s="183"/>
      <c r="FB280" s="313"/>
      <c r="FC280" s="7"/>
      <c r="FD280" s="7" t="s">
        <v>3256</v>
      </c>
      <c r="FE280" s="7">
        <f t="shared" si="67"/>
        <v>4956</v>
      </c>
      <c r="FF280" s="72">
        <f t="shared" si="68"/>
        <v>25261</v>
      </c>
      <c r="FG280" t="s">
        <v>3515</v>
      </c>
    </row>
    <row r="281" spans="1:163" ht="17.25">
      <c r="A281" s="72">
        <v>460952186</v>
      </c>
      <c r="B281" s="304" t="s">
        <v>1371</v>
      </c>
      <c r="C281" s="72"/>
      <c r="D281" s="72"/>
      <c r="E281" s="72"/>
      <c r="F281" s="72"/>
      <c r="G281" s="306"/>
      <c r="H281" s="306"/>
      <c r="I281" s="72">
        <v>2774</v>
      </c>
      <c r="J281" s="72">
        <v>4637</v>
      </c>
      <c r="K281" s="258">
        <f t="shared" si="58"/>
        <v>2028</v>
      </c>
      <c r="L281" s="258">
        <f t="shared" si="59"/>
        <v>7672</v>
      </c>
      <c r="M281" s="315">
        <v>2</v>
      </c>
      <c r="N281" s="72" t="s">
        <v>1231</v>
      </c>
      <c r="O281" s="72" t="s">
        <v>1232</v>
      </c>
      <c r="P281" s="72" t="s">
        <v>315</v>
      </c>
      <c r="Q281" s="255">
        <v>49889</v>
      </c>
      <c r="R281" s="66">
        <v>165</v>
      </c>
      <c r="S281" s="66">
        <f t="shared" si="69"/>
        <v>0</v>
      </c>
      <c r="T281" s="66">
        <v>6300</v>
      </c>
      <c r="U281" s="4" t="s">
        <v>1498</v>
      </c>
      <c r="V281" s="5">
        <f t="shared" si="65"/>
        <v>0.11765566540954096</v>
      </c>
      <c r="W281" s="5">
        <f t="shared" si="66"/>
        <v>1.1045992473567292E-2</v>
      </c>
      <c r="X281" s="5" t="s">
        <v>1280</v>
      </c>
      <c r="Y281" s="72" t="str">
        <f t="shared" si="61"/>
        <v>PTP</v>
      </c>
      <c r="Z281" s="72" t="s">
        <v>1329</v>
      </c>
      <c r="AA281" s="72" t="s">
        <v>1329</v>
      </c>
      <c r="AB281" s="304"/>
      <c r="AC281" s="72">
        <v>24</v>
      </c>
      <c r="AD281" s="72" t="s">
        <v>3019</v>
      </c>
      <c r="AE281" s="308"/>
      <c r="AF281" s="309" t="s">
        <v>1129</v>
      </c>
      <c r="AG281" s="7" t="s">
        <v>1129</v>
      </c>
      <c r="AH281" s="72" t="s">
        <v>314</v>
      </c>
      <c r="AI281" s="7" t="s">
        <v>1129</v>
      </c>
      <c r="AJ281" s="7" t="s">
        <v>1129</v>
      </c>
      <c r="AK281" s="7" t="s">
        <v>1129</v>
      </c>
      <c r="AL281" s="7">
        <v>11102</v>
      </c>
      <c r="AM281" s="255">
        <v>49889</v>
      </c>
      <c r="AN281" s="258">
        <v>57</v>
      </c>
      <c r="AO281" s="306">
        <v>73</v>
      </c>
      <c r="AP281" s="306" t="str">
        <f t="shared" si="62"/>
        <v>FLOW</v>
      </c>
      <c r="AQ281" s="306"/>
      <c r="AR281" s="306"/>
      <c r="AS281" s="306"/>
      <c r="AT281" s="306"/>
      <c r="AU281" s="72" t="s">
        <v>1793</v>
      </c>
      <c r="AV281" s="310" t="s">
        <v>1372</v>
      </c>
      <c r="AW281" s="304" t="s">
        <v>53</v>
      </c>
      <c r="AX281" s="311">
        <v>45261</v>
      </c>
      <c r="AY281" s="72">
        <v>48</v>
      </c>
      <c r="AZ281" s="72" t="s">
        <v>1742</v>
      </c>
      <c r="BA281" s="7" t="s">
        <v>3513</v>
      </c>
      <c r="BB281" s="7"/>
      <c r="BC281" s="7"/>
      <c r="BD281" s="72"/>
      <c r="BE281" s="72"/>
      <c r="BF281" s="72"/>
      <c r="BG281" s="183"/>
      <c r="BH281" s="72"/>
      <c r="BI281" s="72"/>
      <c r="BJ281" s="72"/>
      <c r="BK281" s="72"/>
      <c r="BL281" s="72"/>
      <c r="BM281" s="72"/>
      <c r="BN281" s="72"/>
      <c r="BO281" s="72">
        <v>1</v>
      </c>
      <c r="BP281" s="72"/>
      <c r="BQ281" s="72"/>
      <c r="BR281" s="72"/>
      <c r="BS281" s="72"/>
      <c r="BT281" s="72"/>
      <c r="BU281" s="72"/>
      <c r="BV281" s="72"/>
      <c r="BW281" s="72"/>
      <c r="BX281" s="72"/>
      <c r="BY281" s="72"/>
      <c r="BZ281" s="72"/>
      <c r="CA281" s="72"/>
      <c r="CB281" s="72"/>
      <c r="CC281" s="72"/>
      <c r="CD281" s="72"/>
      <c r="CE281" s="72"/>
      <c r="CF281" s="72"/>
      <c r="CG281" s="72"/>
      <c r="CH281" s="72"/>
      <c r="CI281" s="72"/>
      <c r="CJ281" s="72"/>
      <c r="CK281" s="72"/>
      <c r="CL281" s="72"/>
      <c r="CM281" s="72"/>
      <c r="CN281" s="72"/>
      <c r="CO281" s="72"/>
      <c r="CP281" s="72"/>
      <c r="CQ281" s="72"/>
      <c r="CR281" s="72"/>
      <c r="CS281" s="72">
        <v>1</v>
      </c>
      <c r="CT281" s="72"/>
      <c r="CU281" s="72"/>
      <c r="CV281" s="72"/>
      <c r="CW281" s="72"/>
      <c r="CX281" s="72"/>
      <c r="CY281" s="72"/>
      <c r="CZ281" s="72"/>
      <c r="DA281" s="72"/>
      <c r="DB281" s="72"/>
      <c r="DC281" s="72"/>
      <c r="DD281" s="72"/>
      <c r="DE281" s="72">
        <v>1</v>
      </c>
      <c r="DF281" s="72"/>
      <c r="DG281" s="72"/>
      <c r="DH281" s="72"/>
      <c r="DI281" s="72"/>
      <c r="DJ281" s="72"/>
      <c r="DK281" s="72"/>
      <c r="DL281" s="72"/>
      <c r="DM281" s="72"/>
      <c r="DN281" s="72"/>
      <c r="DO281" s="72"/>
      <c r="DP281" s="72"/>
      <c r="DQ281" s="72"/>
      <c r="DR281" s="72"/>
      <c r="DS281" s="72"/>
      <c r="DT281" s="72"/>
      <c r="DU281" s="72"/>
      <c r="DV281" s="72"/>
      <c r="DW281" s="72"/>
      <c r="DX281" s="72"/>
      <c r="DY281" s="72"/>
      <c r="DZ281" s="72"/>
      <c r="EA281" s="72"/>
      <c r="EB281" s="72"/>
      <c r="EC281" s="72"/>
      <c r="ED281" s="72"/>
      <c r="EE281" s="72"/>
      <c r="EF281" s="72"/>
      <c r="EG281" s="72"/>
      <c r="EH281" s="72"/>
      <c r="EI281" s="72"/>
      <c r="EJ281" s="72"/>
      <c r="EK281" s="72"/>
      <c r="EL281" s="72"/>
      <c r="EM281" s="72"/>
      <c r="EN281" s="72"/>
      <c r="EO281" s="72"/>
      <c r="EP281" s="72"/>
      <c r="EQ281" s="72"/>
      <c r="ER281" s="312">
        <f t="shared" si="63"/>
        <v>3</v>
      </c>
      <c r="ES281" s="72">
        <f t="shared" si="64"/>
        <v>1</v>
      </c>
      <c r="ET281" s="72" t="s">
        <v>1124</v>
      </c>
      <c r="EU281" s="7" t="s">
        <v>2620</v>
      </c>
      <c r="EV281" s="7" t="s">
        <v>1110</v>
      </c>
      <c r="EW281" s="7" t="s">
        <v>1803</v>
      </c>
      <c r="EX281" s="183" t="s">
        <v>1936</v>
      </c>
      <c r="EY281" s="313">
        <v>46178</v>
      </c>
      <c r="EZ281" s="313"/>
      <c r="FA281" s="183"/>
      <c r="FB281" s="313"/>
      <c r="FC281" s="7"/>
      <c r="FD281" s="7" t="s">
        <v>3257</v>
      </c>
      <c r="FE281" s="7">
        <f t="shared" si="67"/>
        <v>2028</v>
      </c>
      <c r="FF281" s="72">
        <f t="shared" si="68"/>
        <v>7672</v>
      </c>
      <c r="FG281" t="s">
        <v>3515</v>
      </c>
    </row>
    <row r="282" spans="1:163" ht="17.25">
      <c r="A282" s="72">
        <v>463265017</v>
      </c>
      <c r="B282" s="304" t="s">
        <v>178</v>
      </c>
      <c r="C282" s="72"/>
      <c r="D282" s="72"/>
      <c r="E282" s="72"/>
      <c r="F282" s="72"/>
      <c r="G282" s="306"/>
      <c r="H282" s="306"/>
      <c r="I282" s="72">
        <v>4612</v>
      </c>
      <c r="J282" s="72">
        <v>18137.169999999998</v>
      </c>
      <c r="K282" s="258">
        <f t="shared" ref="K282:K345" si="70">IF((J282+R282)&lt;=I282+R282,(J282+R282),((I282-(I282*(M282+1)-(I282+J282)))+R282))</f>
        <v>4747.1699999999983</v>
      </c>
      <c r="L282" s="258">
        <f t="shared" si="59"/>
        <v>23498.17</v>
      </c>
      <c r="M282" s="315">
        <v>4</v>
      </c>
      <c r="N282" s="72" t="s">
        <v>1231</v>
      </c>
      <c r="O282" s="72" t="s">
        <v>1232</v>
      </c>
      <c r="P282" s="72" t="s">
        <v>152</v>
      </c>
      <c r="Q282" s="255">
        <v>49791</v>
      </c>
      <c r="R282" s="66">
        <v>446</v>
      </c>
      <c r="S282" s="66">
        <f t="shared" si="69"/>
        <v>0</v>
      </c>
      <c r="T282" s="66">
        <v>1800</v>
      </c>
      <c r="U282" s="4" t="s">
        <v>1231</v>
      </c>
      <c r="V282" s="5">
        <f t="shared" si="65"/>
        <v>0.20237010094037414</v>
      </c>
      <c r="W282" s="5">
        <f t="shared" si="66"/>
        <v>1.6347327109582074E-2</v>
      </c>
      <c r="X282" s="5" t="str">
        <f t="shared" si="60"/>
        <v>FLOW</v>
      </c>
      <c r="Y282" s="72" t="str">
        <f t="shared" si="61"/>
        <v>NC</v>
      </c>
      <c r="Z282" s="72" t="s">
        <v>1315</v>
      </c>
      <c r="AA282" s="72" t="s">
        <v>1315</v>
      </c>
      <c r="AB282" s="304" t="s">
        <v>3023</v>
      </c>
      <c r="AC282" s="72"/>
      <c r="AD282" s="72" t="s">
        <v>3021</v>
      </c>
      <c r="AE282" s="308"/>
      <c r="AF282" s="309" t="s">
        <v>1797</v>
      </c>
      <c r="AG282" s="7" t="s">
        <v>1129</v>
      </c>
      <c r="AH282" s="72" t="s">
        <v>179</v>
      </c>
      <c r="AI282" s="7" t="s">
        <v>1129</v>
      </c>
      <c r="AJ282" s="7" t="s">
        <v>1129</v>
      </c>
      <c r="AK282" s="7" t="s">
        <v>1129</v>
      </c>
      <c r="AL282" s="7">
        <v>20383.169999999998</v>
      </c>
      <c r="AM282" s="255">
        <v>49791</v>
      </c>
      <c r="AN282" s="258">
        <v>116</v>
      </c>
      <c r="AO282" s="306">
        <v>132</v>
      </c>
      <c r="AP282" s="306" t="str">
        <f t="shared" si="62"/>
        <v>FLOW</v>
      </c>
      <c r="AQ282" s="306"/>
      <c r="AR282" s="306"/>
      <c r="AS282" s="306"/>
      <c r="AT282" s="306"/>
      <c r="AU282" s="72" t="s">
        <v>943</v>
      </c>
      <c r="AV282" s="310" t="s">
        <v>180</v>
      </c>
      <c r="AW282" s="304" t="s">
        <v>181</v>
      </c>
      <c r="AX282" s="311">
        <v>45464</v>
      </c>
      <c r="AY282" s="72">
        <v>30</v>
      </c>
      <c r="AZ282" s="72" t="s">
        <v>1742</v>
      </c>
      <c r="BA282" s="7" t="s">
        <v>3513</v>
      </c>
      <c r="BB282" s="7"/>
      <c r="BC282" s="7"/>
      <c r="BD282" s="72"/>
      <c r="BE282" s="72"/>
      <c r="BF282" s="72"/>
      <c r="BG282" s="183"/>
      <c r="BH282" s="72"/>
      <c r="BI282" s="72"/>
      <c r="BJ282" s="72"/>
      <c r="BK282" s="72"/>
      <c r="BL282" s="72">
        <v>1</v>
      </c>
      <c r="BM282" s="72"/>
      <c r="BN282" s="72"/>
      <c r="BO282" s="72"/>
      <c r="BP282" s="72"/>
      <c r="BQ282" s="72"/>
      <c r="BR282" s="72"/>
      <c r="BS282" s="72"/>
      <c r="BT282" s="72"/>
      <c r="BU282" s="72"/>
      <c r="BV282" s="72"/>
      <c r="BW282" s="72"/>
      <c r="BX282" s="72"/>
      <c r="BY282" s="72"/>
      <c r="BZ282" s="72"/>
      <c r="CA282" s="72"/>
      <c r="CB282" s="72"/>
      <c r="CC282" s="72"/>
      <c r="CD282" s="72"/>
      <c r="CE282" s="72"/>
      <c r="CF282" s="72"/>
      <c r="CG282" s="72"/>
      <c r="CH282" s="72"/>
      <c r="CI282" s="72"/>
      <c r="CJ282" s="72"/>
      <c r="CK282" s="72"/>
      <c r="CL282" s="72"/>
      <c r="CM282" s="72"/>
      <c r="CN282" s="72"/>
      <c r="CO282" s="72"/>
      <c r="CP282" s="72"/>
      <c r="CQ282" s="72"/>
      <c r="CR282" s="72"/>
      <c r="CS282" s="72"/>
      <c r="CT282" s="72"/>
      <c r="CU282" s="72"/>
      <c r="CV282" s="72"/>
      <c r="CW282" s="72"/>
      <c r="CX282" s="72"/>
      <c r="CY282" s="72"/>
      <c r="CZ282" s="72"/>
      <c r="DA282" s="72"/>
      <c r="DB282" s="72"/>
      <c r="DC282" s="72"/>
      <c r="DD282" s="72"/>
      <c r="DE282" s="72"/>
      <c r="DF282" s="72"/>
      <c r="DG282" s="72"/>
      <c r="DH282" s="72"/>
      <c r="DI282" s="72"/>
      <c r="DJ282" s="72"/>
      <c r="DK282" s="72"/>
      <c r="DL282" s="72"/>
      <c r="DM282" s="72"/>
      <c r="DN282" s="72"/>
      <c r="DO282" s="72"/>
      <c r="DP282" s="72"/>
      <c r="DQ282" s="72"/>
      <c r="DR282" s="72"/>
      <c r="DS282" s="72"/>
      <c r="DT282" s="72"/>
      <c r="DU282" s="72"/>
      <c r="DV282" s="72"/>
      <c r="DW282" s="72"/>
      <c r="DX282" s="72"/>
      <c r="DY282" s="72"/>
      <c r="DZ282" s="72"/>
      <c r="EA282" s="72"/>
      <c r="EB282" s="72"/>
      <c r="EC282" s="72"/>
      <c r="ED282" s="72"/>
      <c r="EE282" s="72"/>
      <c r="EF282" s="72"/>
      <c r="EG282" s="72"/>
      <c r="EH282" s="72"/>
      <c r="EI282" s="72"/>
      <c r="EJ282" s="72"/>
      <c r="EK282" s="72"/>
      <c r="EL282" s="72"/>
      <c r="EM282" s="72"/>
      <c r="EN282" s="72"/>
      <c r="EO282" s="72"/>
      <c r="EP282" s="72"/>
      <c r="EQ282" s="72"/>
      <c r="ER282" s="312">
        <f t="shared" si="63"/>
        <v>1</v>
      </c>
      <c r="ES282" s="72">
        <f t="shared" si="64"/>
        <v>1</v>
      </c>
      <c r="ET282" s="72" t="s">
        <v>1122</v>
      </c>
      <c r="EU282" s="7" t="s">
        <v>2621</v>
      </c>
      <c r="EV282" s="7" t="s">
        <v>1110</v>
      </c>
      <c r="EW282" s="7" t="s">
        <v>1829</v>
      </c>
      <c r="EX282" s="183" t="s">
        <v>1937</v>
      </c>
      <c r="EY282" s="313">
        <v>46177</v>
      </c>
      <c r="EZ282" s="313"/>
      <c r="FA282" s="183"/>
      <c r="FB282" s="313"/>
      <c r="FC282" s="7" t="s">
        <v>3622</v>
      </c>
      <c r="FD282" s="7" t="s">
        <v>3258</v>
      </c>
      <c r="FE282" s="7">
        <f t="shared" si="67"/>
        <v>4747.1699999999983</v>
      </c>
      <c r="FF282" s="72">
        <f t="shared" si="68"/>
        <v>23498.17</v>
      </c>
      <c r="FG282" t="s">
        <v>3515</v>
      </c>
    </row>
    <row r="283" spans="1:163" ht="17.25">
      <c r="A283" s="72">
        <v>462848842</v>
      </c>
      <c r="B283" s="304" t="s">
        <v>837</v>
      </c>
      <c r="C283" s="72"/>
      <c r="D283" s="72"/>
      <c r="E283" s="72"/>
      <c r="F283" s="72"/>
      <c r="G283" s="306"/>
      <c r="H283" s="306"/>
      <c r="I283" s="72">
        <v>4230</v>
      </c>
      <c r="J283" s="72">
        <v>3897</v>
      </c>
      <c r="K283" s="258">
        <f t="shared" si="70"/>
        <v>4008</v>
      </c>
      <c r="L283" s="258">
        <f t="shared" si="59"/>
        <v>8353</v>
      </c>
      <c r="M283" s="307">
        <v>1</v>
      </c>
      <c r="N283" s="72" t="s">
        <v>1231</v>
      </c>
      <c r="O283" s="72" t="s">
        <v>1232</v>
      </c>
      <c r="P283" s="72" t="s">
        <v>18</v>
      </c>
      <c r="Q283" s="255">
        <v>49284</v>
      </c>
      <c r="R283" s="66">
        <v>111</v>
      </c>
      <c r="S283" s="66">
        <f t="shared" si="69"/>
        <v>0</v>
      </c>
      <c r="T283" s="66">
        <v>5400</v>
      </c>
      <c r="U283" s="4" t="s">
        <v>1499</v>
      </c>
      <c r="V283" s="5">
        <f t="shared" si="65"/>
        <v>1.9998763082752436E-2</v>
      </c>
      <c r="W283" s="5">
        <f t="shared" si="66"/>
        <v>2.6969758021332265E-3</v>
      </c>
      <c r="X283" s="5" t="s">
        <v>1280</v>
      </c>
      <c r="Y283" s="72" t="str">
        <f t="shared" si="61"/>
        <v>PTP</v>
      </c>
      <c r="Z283" s="72" t="s">
        <v>1329</v>
      </c>
      <c r="AA283" s="72" t="s">
        <v>1329</v>
      </c>
      <c r="AB283" s="304"/>
      <c r="AC283" s="72">
        <v>25</v>
      </c>
      <c r="AD283" s="72" t="s">
        <v>3019</v>
      </c>
      <c r="AE283" s="308"/>
      <c r="AF283" s="309" t="s">
        <v>1129</v>
      </c>
      <c r="AG283" s="7" t="s">
        <v>1129</v>
      </c>
      <c r="AH283" s="72" t="s">
        <v>834</v>
      </c>
      <c r="AI283" s="7" t="s">
        <v>1129</v>
      </c>
      <c r="AJ283" s="7" t="s">
        <v>1129</v>
      </c>
      <c r="AK283" s="7" t="s">
        <v>1129</v>
      </c>
      <c r="AL283" s="7">
        <v>9408</v>
      </c>
      <c r="AM283" s="255">
        <v>49284</v>
      </c>
      <c r="AN283" s="258">
        <v>27</v>
      </c>
      <c r="AO283" s="306">
        <v>43</v>
      </c>
      <c r="AP283" s="306" t="str">
        <f t="shared" si="62"/>
        <v>FLOW</v>
      </c>
      <c r="AQ283" s="306"/>
      <c r="AR283" s="306"/>
      <c r="AS283" s="306"/>
      <c r="AT283" s="306"/>
      <c r="AU283" s="72" t="s">
        <v>1793</v>
      </c>
      <c r="AV283" s="310" t="s">
        <v>838</v>
      </c>
      <c r="AW283" s="304"/>
      <c r="AX283" s="311">
        <v>45421</v>
      </c>
      <c r="AY283" s="72">
        <v>36</v>
      </c>
      <c r="AZ283" s="72" t="s">
        <v>1742</v>
      </c>
      <c r="BA283" s="7" t="s">
        <v>3512</v>
      </c>
      <c r="BB283" s="7"/>
      <c r="BC283" s="7"/>
      <c r="BD283" s="72"/>
      <c r="BE283" s="72"/>
      <c r="BF283" s="72"/>
      <c r="BG283" s="183"/>
      <c r="BH283" s="72"/>
      <c r="BI283" s="72"/>
      <c r="BJ283" s="72"/>
      <c r="BK283" s="72"/>
      <c r="BL283" s="72">
        <v>1</v>
      </c>
      <c r="BM283" s="72"/>
      <c r="BN283" s="72"/>
      <c r="BO283" s="72"/>
      <c r="BP283" s="72"/>
      <c r="BQ283" s="72"/>
      <c r="BR283" s="72">
        <v>1</v>
      </c>
      <c r="BS283" s="72"/>
      <c r="BT283" s="72"/>
      <c r="BU283" s="72"/>
      <c r="BV283" s="72"/>
      <c r="BW283" s="72"/>
      <c r="BX283" s="72"/>
      <c r="BY283" s="72"/>
      <c r="BZ283" s="72"/>
      <c r="CA283" s="72"/>
      <c r="CB283" s="72"/>
      <c r="CC283" s="72"/>
      <c r="CD283" s="72"/>
      <c r="CE283" s="72"/>
      <c r="CF283" s="72"/>
      <c r="CG283" s="72"/>
      <c r="CH283" s="72"/>
      <c r="CI283" s="72"/>
      <c r="CJ283" s="72"/>
      <c r="CK283" s="72"/>
      <c r="CL283" s="72"/>
      <c r="CM283" s="72"/>
      <c r="CN283" s="72"/>
      <c r="CO283" s="72"/>
      <c r="CP283" s="72"/>
      <c r="CQ283" s="72"/>
      <c r="CR283" s="72"/>
      <c r="CS283" s="72">
        <v>1</v>
      </c>
      <c r="CT283" s="72"/>
      <c r="CU283" s="72"/>
      <c r="CV283" s="72"/>
      <c r="CW283" s="72"/>
      <c r="CX283" s="72"/>
      <c r="CY283" s="72"/>
      <c r="CZ283" s="72"/>
      <c r="DA283" s="72"/>
      <c r="DB283" s="72"/>
      <c r="DC283" s="72"/>
      <c r="DD283" s="72"/>
      <c r="DE283" s="72"/>
      <c r="DF283" s="72"/>
      <c r="DG283" s="72"/>
      <c r="DH283" s="72"/>
      <c r="DI283" s="72"/>
      <c r="DJ283" s="72"/>
      <c r="DK283" s="72"/>
      <c r="DL283" s="72"/>
      <c r="DM283" s="72"/>
      <c r="DN283" s="72"/>
      <c r="DO283" s="72"/>
      <c r="DP283" s="72"/>
      <c r="DQ283" s="72"/>
      <c r="DR283" s="72"/>
      <c r="DS283" s="72"/>
      <c r="DT283" s="72"/>
      <c r="DU283" s="72"/>
      <c r="DV283" s="72"/>
      <c r="DW283" s="72"/>
      <c r="DX283" s="72"/>
      <c r="DY283" s="72"/>
      <c r="DZ283" s="72"/>
      <c r="EA283" s="72"/>
      <c r="EB283" s="72"/>
      <c r="EC283" s="72"/>
      <c r="ED283" s="72"/>
      <c r="EE283" s="72"/>
      <c r="EF283" s="72"/>
      <c r="EG283" s="72"/>
      <c r="EH283" s="72"/>
      <c r="EI283" s="72"/>
      <c r="EJ283" s="72"/>
      <c r="EK283" s="72"/>
      <c r="EL283" s="72"/>
      <c r="EM283" s="72"/>
      <c r="EN283" s="72"/>
      <c r="EO283" s="72"/>
      <c r="EP283" s="72"/>
      <c r="EQ283" s="72"/>
      <c r="ER283" s="312">
        <f t="shared" si="63"/>
        <v>3</v>
      </c>
      <c r="ES283" s="72">
        <f t="shared" si="64"/>
        <v>1</v>
      </c>
      <c r="ET283" s="72" t="s">
        <v>1113</v>
      </c>
      <c r="EU283" s="7" t="s">
        <v>2622</v>
      </c>
      <c r="EV283" s="7" t="s">
        <v>1110</v>
      </c>
      <c r="EW283" s="7" t="s">
        <v>1801</v>
      </c>
      <c r="EX283" s="183" t="s">
        <v>1902</v>
      </c>
      <c r="EY283" s="313">
        <v>46179</v>
      </c>
      <c r="EZ283" s="313"/>
      <c r="FA283" s="183"/>
      <c r="FB283" s="313"/>
      <c r="FC283" s="7"/>
      <c r="FD283" s="7" t="s">
        <v>3259</v>
      </c>
      <c r="FE283" s="7">
        <f t="shared" si="67"/>
        <v>4008</v>
      </c>
      <c r="FF283" s="72">
        <f t="shared" si="68"/>
        <v>8353</v>
      </c>
      <c r="FG283" t="s">
        <v>3515</v>
      </c>
    </row>
    <row r="284" spans="1:163" ht="17.25">
      <c r="A284" s="72">
        <v>462204563</v>
      </c>
      <c r="B284" s="304" t="s">
        <v>93</v>
      </c>
      <c r="C284" s="72"/>
      <c r="D284" s="72"/>
      <c r="E284" s="72"/>
      <c r="F284" s="72"/>
      <c r="G284" s="306"/>
      <c r="H284" s="306"/>
      <c r="I284" s="72">
        <v>3917</v>
      </c>
      <c r="J284" s="72">
        <v>14925</v>
      </c>
      <c r="K284" s="258">
        <f t="shared" si="70"/>
        <v>3953</v>
      </c>
      <c r="L284" s="258">
        <f t="shared" si="59"/>
        <v>19873</v>
      </c>
      <c r="M284" s="315">
        <v>4</v>
      </c>
      <c r="N284" s="72" t="s">
        <v>1231</v>
      </c>
      <c r="O284" s="72" t="s">
        <v>1232</v>
      </c>
      <c r="P284" s="72" t="s">
        <v>34</v>
      </c>
      <c r="Q284" s="255">
        <v>49190</v>
      </c>
      <c r="R284" s="66">
        <v>779</v>
      </c>
      <c r="S284" s="66">
        <f t="shared" si="69"/>
        <v>0</v>
      </c>
      <c r="T284" s="66">
        <v>6148</v>
      </c>
      <c r="U284" s="4" t="s">
        <v>1483</v>
      </c>
      <c r="V284" s="5">
        <f t="shared" si="65"/>
        <v>0.16880260818732112</v>
      </c>
      <c r="W284" s="5">
        <f t="shared" si="66"/>
        <v>1.6150007441512366E-2</v>
      </c>
      <c r="X284" s="5" t="str">
        <f t="shared" si="60"/>
        <v>FLOW</v>
      </c>
      <c r="Y284" s="72" t="str">
        <f t="shared" si="61"/>
        <v>RTP</v>
      </c>
      <c r="Z284" s="72" t="s">
        <v>1325</v>
      </c>
      <c r="AA284" s="72" t="s">
        <v>1330</v>
      </c>
      <c r="AB284" s="304" t="s">
        <v>3504</v>
      </c>
      <c r="AC284" s="72"/>
      <c r="AD284" s="72" t="s">
        <v>3021</v>
      </c>
      <c r="AE284" s="308"/>
      <c r="AF284" s="309" t="s">
        <v>1797</v>
      </c>
      <c r="AG284" s="7" t="s">
        <v>1129</v>
      </c>
      <c r="AH284" s="72" t="s">
        <v>94</v>
      </c>
      <c r="AI284" s="7" t="s">
        <v>1129</v>
      </c>
      <c r="AJ284" s="7" t="s">
        <v>1129</v>
      </c>
      <c r="AK284" s="7" t="s">
        <v>1129</v>
      </c>
      <c r="AL284" s="7">
        <v>21852</v>
      </c>
      <c r="AM284" s="255">
        <v>49190</v>
      </c>
      <c r="AN284" s="258">
        <v>116</v>
      </c>
      <c r="AO284" s="306">
        <v>132</v>
      </c>
      <c r="AP284" s="306" t="str">
        <f t="shared" si="62"/>
        <v>FLOW</v>
      </c>
      <c r="AQ284" s="306"/>
      <c r="AR284" s="306"/>
      <c r="AS284" s="306"/>
      <c r="AT284" s="306"/>
      <c r="AU284" s="72" t="s">
        <v>943</v>
      </c>
      <c r="AV284" s="310" t="s">
        <v>95</v>
      </c>
      <c r="AW284" s="304" t="s">
        <v>96</v>
      </c>
      <c r="AX284" s="311">
        <v>45363</v>
      </c>
      <c r="AY284" s="72">
        <v>36</v>
      </c>
      <c r="AZ284" s="72" t="s">
        <v>1742</v>
      </c>
      <c r="BA284" s="7" t="s">
        <v>3512</v>
      </c>
      <c r="BB284" s="7"/>
      <c r="BC284" s="7"/>
      <c r="BD284" s="72"/>
      <c r="BE284" s="72"/>
      <c r="BF284" s="72"/>
      <c r="BG284" s="183"/>
      <c r="BH284" s="72"/>
      <c r="BI284" s="72"/>
      <c r="BJ284" s="72"/>
      <c r="BK284" s="72"/>
      <c r="BL284" s="72">
        <v>1</v>
      </c>
      <c r="BM284" s="72"/>
      <c r="BN284" s="72"/>
      <c r="BO284" s="72"/>
      <c r="BP284" s="72"/>
      <c r="BQ284" s="72"/>
      <c r="BR284" s="72"/>
      <c r="BS284" s="72"/>
      <c r="BT284" s="72"/>
      <c r="BU284" s="72"/>
      <c r="BV284" s="72"/>
      <c r="BW284" s="72"/>
      <c r="BX284" s="72"/>
      <c r="BY284" s="72"/>
      <c r="BZ284" s="72"/>
      <c r="CA284" s="72"/>
      <c r="CB284" s="72"/>
      <c r="CC284" s="72"/>
      <c r="CD284" s="72"/>
      <c r="CE284" s="72"/>
      <c r="CF284" s="72"/>
      <c r="CG284" s="72"/>
      <c r="CH284" s="72"/>
      <c r="CI284" s="72"/>
      <c r="CJ284" s="72"/>
      <c r="CK284" s="72"/>
      <c r="CL284" s="72"/>
      <c r="CM284" s="72"/>
      <c r="CN284" s="72"/>
      <c r="CO284" s="72"/>
      <c r="CP284" s="72"/>
      <c r="CQ284" s="72"/>
      <c r="CR284" s="72"/>
      <c r="CS284" s="72"/>
      <c r="CT284" s="72"/>
      <c r="CU284" s="72"/>
      <c r="CV284" s="72"/>
      <c r="CW284" s="72"/>
      <c r="CX284" s="72"/>
      <c r="CY284" s="72"/>
      <c r="CZ284" s="72"/>
      <c r="DA284" s="72"/>
      <c r="DB284" s="72"/>
      <c r="DC284" s="72"/>
      <c r="DD284" s="72"/>
      <c r="DE284" s="72"/>
      <c r="DF284" s="72"/>
      <c r="DG284" s="72"/>
      <c r="DH284" s="72"/>
      <c r="DI284" s="72"/>
      <c r="DJ284" s="72"/>
      <c r="DK284" s="72"/>
      <c r="DL284" s="72"/>
      <c r="DM284" s="72"/>
      <c r="DN284" s="72"/>
      <c r="DO284" s="72"/>
      <c r="DP284" s="72"/>
      <c r="DQ284" s="72"/>
      <c r="DR284" s="72"/>
      <c r="DS284" s="72"/>
      <c r="DT284" s="72"/>
      <c r="DU284" s="72"/>
      <c r="DV284" s="72"/>
      <c r="DW284" s="72"/>
      <c r="DX284" s="72"/>
      <c r="DY284" s="72"/>
      <c r="DZ284" s="72"/>
      <c r="EA284" s="72"/>
      <c r="EB284" s="72"/>
      <c r="EC284" s="72"/>
      <c r="ED284" s="72"/>
      <c r="EE284" s="72"/>
      <c r="EF284" s="72"/>
      <c r="EG284" s="72"/>
      <c r="EH284" s="72"/>
      <c r="EI284" s="72"/>
      <c r="EJ284" s="72"/>
      <c r="EK284" s="72"/>
      <c r="EL284" s="72"/>
      <c r="EM284" s="72"/>
      <c r="EN284" s="72"/>
      <c r="EO284" s="72"/>
      <c r="EP284" s="72"/>
      <c r="EQ284" s="72"/>
      <c r="ER284" s="312">
        <f t="shared" si="63"/>
        <v>1</v>
      </c>
      <c r="ES284" s="72">
        <f t="shared" si="64"/>
        <v>1</v>
      </c>
      <c r="ET284" s="72" t="s">
        <v>1115</v>
      </c>
      <c r="EU284" s="7" t="s">
        <v>2623</v>
      </c>
      <c r="EV284" s="7" t="s">
        <v>1110</v>
      </c>
      <c r="EW284" s="7" t="s">
        <v>1803</v>
      </c>
      <c r="EX284" s="183" t="s">
        <v>1873</v>
      </c>
      <c r="EY284" s="313">
        <v>46177</v>
      </c>
      <c r="EZ284" s="313"/>
      <c r="FA284" s="183"/>
      <c r="FB284" s="313"/>
      <c r="FC284" s="7"/>
      <c r="FD284" s="7" t="s">
        <v>3260</v>
      </c>
      <c r="FE284" s="7">
        <f t="shared" si="67"/>
        <v>3953</v>
      </c>
      <c r="FF284" s="72">
        <f t="shared" si="68"/>
        <v>19873</v>
      </c>
      <c r="FG284" t="s">
        <v>3515</v>
      </c>
    </row>
    <row r="285" spans="1:163" ht="17.25">
      <c r="A285" s="72">
        <v>460516801</v>
      </c>
      <c r="B285" s="304" t="s">
        <v>736</v>
      </c>
      <c r="C285" s="72" t="s">
        <v>1777</v>
      </c>
      <c r="D285" s="72" t="s">
        <v>2347</v>
      </c>
      <c r="E285" s="72">
        <v>3100</v>
      </c>
      <c r="F285" s="72"/>
      <c r="G285" s="306"/>
      <c r="H285" s="306"/>
      <c r="I285" s="72">
        <v>2999</v>
      </c>
      <c r="J285" s="72">
        <v>2822.99</v>
      </c>
      <c r="K285" s="258">
        <f t="shared" si="70"/>
        <v>2868.99</v>
      </c>
      <c r="L285" s="258">
        <f t="shared" si="59"/>
        <v>2773.99</v>
      </c>
      <c r="M285" s="307">
        <v>1</v>
      </c>
      <c r="N285" s="72" t="s">
        <v>1280</v>
      </c>
      <c r="O285" s="72" t="s">
        <v>1281</v>
      </c>
      <c r="P285" s="72" t="s">
        <v>34</v>
      </c>
      <c r="Q285" s="255">
        <v>49068.29</v>
      </c>
      <c r="R285" s="66">
        <v>46</v>
      </c>
      <c r="S285" s="66">
        <f t="shared" si="69"/>
        <v>0</v>
      </c>
      <c r="T285" s="66">
        <v>4385</v>
      </c>
      <c r="U285" s="4" t="s">
        <v>1472</v>
      </c>
      <c r="V285" s="5">
        <f t="shared" si="65"/>
        <v>2.1161105789671581E-2</v>
      </c>
      <c r="W285" s="5">
        <f t="shared" si="66"/>
        <v>2.6851714711073732E-3</v>
      </c>
      <c r="X285" s="5" t="str">
        <f t="shared" si="60"/>
        <v>STABLE</v>
      </c>
      <c r="Y285" s="72" t="str">
        <f t="shared" si="61"/>
        <v>PAID</v>
      </c>
      <c r="Z285" s="72" t="s">
        <v>1329</v>
      </c>
      <c r="AA285" s="72" t="s">
        <v>1281</v>
      </c>
      <c r="AB285" s="304"/>
      <c r="AC285" s="72"/>
      <c r="AD285" s="72" t="s">
        <v>3019</v>
      </c>
      <c r="AE285" s="308"/>
      <c r="AF285" s="309" t="s">
        <v>1129</v>
      </c>
      <c r="AG285" s="7" t="s">
        <v>1129</v>
      </c>
      <c r="AH285" s="72" t="s">
        <v>737</v>
      </c>
      <c r="AI285" s="7" t="s">
        <v>1129</v>
      </c>
      <c r="AJ285" s="7" t="s">
        <v>1129</v>
      </c>
      <c r="AK285" s="7" t="s">
        <v>1129</v>
      </c>
      <c r="AL285" s="7">
        <v>7253.99</v>
      </c>
      <c r="AM285" s="255">
        <v>49068.29</v>
      </c>
      <c r="AN285" s="258">
        <v>27</v>
      </c>
      <c r="AO285" s="306">
        <v>12</v>
      </c>
      <c r="AP285" s="306" t="str">
        <f t="shared" si="62"/>
        <v>STABLE</v>
      </c>
      <c r="AQ285" s="306"/>
      <c r="AR285" s="306"/>
      <c r="AS285" s="306"/>
      <c r="AT285" s="306"/>
      <c r="AU285" s="72" t="s">
        <v>1793</v>
      </c>
      <c r="AV285" s="310" t="s">
        <v>738</v>
      </c>
      <c r="AW285" s="304" t="s">
        <v>252</v>
      </c>
      <c r="AX285" s="311">
        <v>45237</v>
      </c>
      <c r="AY285" s="72">
        <v>48</v>
      </c>
      <c r="AZ285" s="72" t="s">
        <v>1742</v>
      </c>
      <c r="BA285" s="7" t="s">
        <v>3512</v>
      </c>
      <c r="BB285" s="7"/>
      <c r="BC285" s="7"/>
      <c r="BD285" s="72"/>
      <c r="BE285" s="72"/>
      <c r="BF285" s="72"/>
      <c r="BG285" s="183"/>
      <c r="BH285" s="72"/>
      <c r="BI285" s="72"/>
      <c r="BJ285" s="72"/>
      <c r="BK285" s="72"/>
      <c r="BL285" s="72">
        <v>1</v>
      </c>
      <c r="BM285" s="72"/>
      <c r="BN285" s="72"/>
      <c r="BO285" s="72"/>
      <c r="BP285" s="72"/>
      <c r="BQ285" s="72"/>
      <c r="BR285" s="72"/>
      <c r="BS285" s="72"/>
      <c r="BT285" s="72"/>
      <c r="BU285" s="72"/>
      <c r="BV285" s="72"/>
      <c r="BW285" s="72"/>
      <c r="BX285" s="72"/>
      <c r="BY285" s="72"/>
      <c r="BZ285" s="72"/>
      <c r="CA285" s="72"/>
      <c r="CB285" s="72"/>
      <c r="CC285" s="72"/>
      <c r="CD285" s="72"/>
      <c r="CE285" s="72"/>
      <c r="CF285" s="72"/>
      <c r="CG285" s="72">
        <v>2</v>
      </c>
      <c r="CH285" s="72"/>
      <c r="CI285" s="72"/>
      <c r="CJ285" s="72"/>
      <c r="CK285" s="72"/>
      <c r="CL285" s="72"/>
      <c r="CM285" s="72"/>
      <c r="CN285" s="72"/>
      <c r="CO285" s="72"/>
      <c r="CP285" s="72"/>
      <c r="CQ285" s="72"/>
      <c r="CR285" s="72"/>
      <c r="CS285" s="72"/>
      <c r="CT285" s="72"/>
      <c r="CU285" s="72"/>
      <c r="CV285" s="72"/>
      <c r="CW285" s="72"/>
      <c r="CX285" s="72"/>
      <c r="CY285" s="72"/>
      <c r="CZ285" s="72"/>
      <c r="DA285" s="72"/>
      <c r="DB285" s="72"/>
      <c r="DC285" s="72"/>
      <c r="DD285" s="72"/>
      <c r="DE285" s="72"/>
      <c r="DF285" s="72"/>
      <c r="DG285" s="72"/>
      <c r="DH285" s="72"/>
      <c r="DI285" s="72"/>
      <c r="DJ285" s="72"/>
      <c r="DK285" s="72"/>
      <c r="DL285" s="72"/>
      <c r="DM285" s="72"/>
      <c r="DN285" s="72"/>
      <c r="DO285" s="72"/>
      <c r="DP285" s="72"/>
      <c r="DQ285" s="72"/>
      <c r="DR285" s="72"/>
      <c r="DS285" s="72"/>
      <c r="DT285" s="72"/>
      <c r="DU285" s="72"/>
      <c r="DV285" s="72"/>
      <c r="DW285" s="72"/>
      <c r="DX285" s="72"/>
      <c r="DY285" s="72"/>
      <c r="DZ285" s="72"/>
      <c r="EA285" s="72"/>
      <c r="EB285" s="72"/>
      <c r="EC285" s="72"/>
      <c r="ED285" s="72"/>
      <c r="EE285" s="72"/>
      <c r="EF285" s="72"/>
      <c r="EG285" s="72"/>
      <c r="EH285" s="72"/>
      <c r="EI285" s="72"/>
      <c r="EJ285" s="72"/>
      <c r="EK285" s="72"/>
      <c r="EL285" s="72"/>
      <c r="EM285" s="72"/>
      <c r="EN285" s="72"/>
      <c r="EO285" s="72"/>
      <c r="EP285" s="72"/>
      <c r="EQ285" s="72"/>
      <c r="ER285" s="312">
        <f t="shared" si="63"/>
        <v>3</v>
      </c>
      <c r="ES285" s="72">
        <f t="shared" si="64"/>
        <v>1</v>
      </c>
      <c r="ET285" s="72" t="s">
        <v>1115</v>
      </c>
      <c r="EU285" s="7" t="s">
        <v>2624</v>
      </c>
      <c r="EV285" s="7" t="s">
        <v>1110</v>
      </c>
      <c r="EW285" s="7" t="s">
        <v>1806</v>
      </c>
      <c r="EX285" s="183" t="s">
        <v>1815</v>
      </c>
      <c r="EY285" s="313">
        <v>46194</v>
      </c>
      <c r="EZ285" s="313"/>
      <c r="FA285" s="183"/>
      <c r="FB285" s="313"/>
      <c r="FC285" s="7"/>
      <c r="FD285" s="7" t="s">
        <v>3261</v>
      </c>
      <c r="FE285" s="7">
        <f t="shared" si="67"/>
        <v>2868.99</v>
      </c>
      <c r="FF285" s="72">
        <f t="shared" si="68"/>
        <v>5873.99</v>
      </c>
      <c r="FG285" t="s">
        <v>3515</v>
      </c>
    </row>
    <row r="286" spans="1:163" ht="17.25">
      <c r="A286" s="72">
        <v>462463887</v>
      </c>
      <c r="B286" s="304" t="s">
        <v>941</v>
      </c>
      <c r="C286" s="72" t="s">
        <v>1775</v>
      </c>
      <c r="D286" s="72" t="s">
        <v>1798</v>
      </c>
      <c r="E286" s="72">
        <f>3703+15</f>
        <v>3718</v>
      </c>
      <c r="F286" s="72"/>
      <c r="G286" s="306"/>
      <c r="H286" s="306"/>
      <c r="I286" s="72">
        <v>3672</v>
      </c>
      <c r="J286" s="72">
        <v>3664</v>
      </c>
      <c r="K286" s="258">
        <f t="shared" si="70"/>
        <v>3727</v>
      </c>
      <c r="L286" s="258">
        <f t="shared" si="59"/>
        <v>3681</v>
      </c>
      <c r="M286" s="307">
        <v>1</v>
      </c>
      <c r="N286" s="305" t="s">
        <v>1231</v>
      </c>
      <c r="O286" s="72" t="s">
        <v>1232</v>
      </c>
      <c r="P286" s="72" t="s">
        <v>65</v>
      </c>
      <c r="Q286" s="255">
        <v>49066</v>
      </c>
      <c r="R286" s="66">
        <v>63</v>
      </c>
      <c r="S286" s="66">
        <f t="shared" si="69"/>
        <v>0</v>
      </c>
      <c r="T286" s="66">
        <v>3725</v>
      </c>
      <c r="U286" s="4" t="s">
        <v>1337</v>
      </c>
      <c r="V286" s="5">
        <f t="shared" si="65"/>
        <v>4.8463354790742284E-2</v>
      </c>
      <c r="W286" s="5">
        <f t="shared" si="66"/>
        <v>2.6850461550902709E-3</v>
      </c>
      <c r="X286" s="5" t="s">
        <v>1280</v>
      </c>
      <c r="Y286" s="72" t="str">
        <f t="shared" si="61"/>
        <v>PTP</v>
      </c>
      <c r="Z286" s="72" t="s">
        <v>1281</v>
      </c>
      <c r="AA286" s="72" t="s">
        <v>1329</v>
      </c>
      <c r="AB286" s="304"/>
      <c r="AC286" s="72">
        <v>20</v>
      </c>
      <c r="AD286" s="72"/>
      <c r="AE286" s="308"/>
      <c r="AF286" s="309" t="s">
        <v>1129</v>
      </c>
      <c r="AG286" s="7" t="s">
        <v>1129</v>
      </c>
      <c r="AH286" s="72" t="s">
        <v>576</v>
      </c>
      <c r="AI286" s="7" t="s">
        <v>1129</v>
      </c>
      <c r="AJ286" s="7" t="s">
        <v>1129</v>
      </c>
      <c r="AK286" s="7" t="s">
        <v>1129</v>
      </c>
      <c r="AL286" s="7">
        <v>7443</v>
      </c>
      <c r="AM286" s="255">
        <v>49066</v>
      </c>
      <c r="AN286" s="258">
        <v>27</v>
      </c>
      <c r="AO286" s="306">
        <v>43</v>
      </c>
      <c r="AP286" s="306" t="str">
        <f t="shared" si="62"/>
        <v>FLOW</v>
      </c>
      <c r="AQ286" s="306"/>
      <c r="AR286" s="306"/>
      <c r="AS286" s="306"/>
      <c r="AT286" s="306"/>
      <c r="AU286" s="72" t="s">
        <v>943</v>
      </c>
      <c r="AV286" s="310" t="s">
        <v>942</v>
      </c>
      <c r="AW286" s="304" t="s">
        <v>157</v>
      </c>
      <c r="AX286" s="311">
        <v>45387</v>
      </c>
      <c r="AY286" s="72">
        <v>39</v>
      </c>
      <c r="AZ286" s="72" t="s">
        <v>1742</v>
      </c>
      <c r="BA286" s="7" t="s">
        <v>3512</v>
      </c>
      <c r="BB286" s="7"/>
      <c r="BC286" s="7"/>
      <c r="BD286" s="72"/>
      <c r="BE286" s="72"/>
      <c r="BF286" s="72"/>
      <c r="BG286" s="183"/>
      <c r="BH286" s="72"/>
      <c r="BI286" s="72"/>
      <c r="BJ286" s="72"/>
      <c r="BK286" s="72"/>
      <c r="BL286" s="72"/>
      <c r="BM286" s="72"/>
      <c r="BN286" s="72"/>
      <c r="BO286" s="72"/>
      <c r="BP286" s="72"/>
      <c r="BQ286" s="72"/>
      <c r="BR286" s="72">
        <v>1</v>
      </c>
      <c r="BS286" s="72"/>
      <c r="BT286" s="72"/>
      <c r="BU286" s="72"/>
      <c r="BV286" s="72"/>
      <c r="BW286" s="72"/>
      <c r="BX286" s="72"/>
      <c r="BY286" s="72"/>
      <c r="BZ286" s="72"/>
      <c r="CA286" s="72"/>
      <c r="CB286" s="72"/>
      <c r="CC286" s="72"/>
      <c r="CD286" s="72"/>
      <c r="CE286" s="72"/>
      <c r="CF286" s="72"/>
      <c r="CG286" s="72"/>
      <c r="CH286" s="72"/>
      <c r="CI286" s="72"/>
      <c r="CJ286" s="72"/>
      <c r="CK286" s="72"/>
      <c r="CL286" s="72"/>
      <c r="CM286" s="72"/>
      <c r="CN286" s="72"/>
      <c r="CO286" s="72"/>
      <c r="CP286" s="72"/>
      <c r="CQ286" s="72"/>
      <c r="CR286" s="72"/>
      <c r="CS286" s="72"/>
      <c r="CT286" s="72"/>
      <c r="CU286" s="72"/>
      <c r="CV286" s="72"/>
      <c r="CW286" s="72"/>
      <c r="CX286" s="72"/>
      <c r="CY286" s="72"/>
      <c r="CZ286" s="72"/>
      <c r="DA286" s="72"/>
      <c r="DB286" s="72"/>
      <c r="DC286" s="72"/>
      <c r="DD286" s="72"/>
      <c r="DE286" s="72"/>
      <c r="DF286" s="72"/>
      <c r="DG286" s="72"/>
      <c r="DH286" s="72"/>
      <c r="DI286" s="72"/>
      <c r="DJ286" s="72"/>
      <c r="DK286" s="72"/>
      <c r="DL286" s="72"/>
      <c r="DM286" s="72"/>
      <c r="DN286" s="72"/>
      <c r="DO286" s="72"/>
      <c r="DP286" s="72"/>
      <c r="DQ286" s="72"/>
      <c r="DR286" s="72"/>
      <c r="DS286" s="72"/>
      <c r="DT286" s="72"/>
      <c r="DU286" s="72"/>
      <c r="DV286" s="72"/>
      <c r="DW286" s="72"/>
      <c r="DX286" s="72"/>
      <c r="DY286" s="72"/>
      <c r="DZ286" s="72"/>
      <c r="EA286" s="72"/>
      <c r="EB286" s="72"/>
      <c r="EC286" s="72"/>
      <c r="ED286" s="72"/>
      <c r="EE286" s="72"/>
      <c r="EF286" s="72"/>
      <c r="EG286" s="72"/>
      <c r="EH286" s="72"/>
      <c r="EI286" s="72"/>
      <c r="EJ286" s="72"/>
      <c r="EK286" s="72"/>
      <c r="EL286" s="72"/>
      <c r="EM286" s="72"/>
      <c r="EN286" s="72"/>
      <c r="EO286" s="72"/>
      <c r="EP286" s="72"/>
      <c r="EQ286" s="72"/>
      <c r="ER286" s="312">
        <f t="shared" si="63"/>
        <v>1</v>
      </c>
      <c r="ES286" s="72">
        <f t="shared" si="64"/>
        <v>1</v>
      </c>
      <c r="ET286" s="72" t="s">
        <v>1118</v>
      </c>
      <c r="EU286" s="7" t="s">
        <v>2625</v>
      </c>
      <c r="EV286" s="7" t="s">
        <v>1110</v>
      </c>
      <c r="EW286" s="7" t="s">
        <v>1806</v>
      </c>
      <c r="EX286" s="183" t="s">
        <v>1818</v>
      </c>
      <c r="EY286" s="313">
        <v>46181</v>
      </c>
      <c r="EZ286" s="313"/>
      <c r="FA286" s="183"/>
      <c r="FB286" s="313"/>
      <c r="FC286" s="7"/>
      <c r="FD286" s="7" t="s">
        <v>3262</v>
      </c>
      <c r="FE286" s="7">
        <f t="shared" si="67"/>
        <v>3727</v>
      </c>
      <c r="FF286" s="72">
        <f t="shared" si="68"/>
        <v>7399</v>
      </c>
      <c r="FG286" t="s">
        <v>3515</v>
      </c>
    </row>
    <row r="287" spans="1:163" ht="17.25">
      <c r="A287" s="72">
        <v>463864554</v>
      </c>
      <c r="B287" s="304" t="s">
        <v>992</v>
      </c>
      <c r="C287" s="72" t="s">
        <v>1775</v>
      </c>
      <c r="D287" s="72" t="s">
        <v>3629</v>
      </c>
      <c r="E287" s="72">
        <f>3300+250</f>
        <v>3550</v>
      </c>
      <c r="F287" s="72"/>
      <c r="G287" s="306"/>
      <c r="H287" s="306"/>
      <c r="I287" s="72">
        <v>3255</v>
      </c>
      <c r="J287" s="72">
        <v>6482</v>
      </c>
      <c r="K287" s="258">
        <f t="shared" si="70"/>
        <v>3511</v>
      </c>
      <c r="L287" s="258">
        <f t="shared" si="59"/>
        <v>6548</v>
      </c>
      <c r="M287" s="315">
        <v>2</v>
      </c>
      <c r="N287" s="72" t="s">
        <v>1280</v>
      </c>
      <c r="O287" s="72" t="s">
        <v>1281</v>
      </c>
      <c r="P287" s="72" t="s">
        <v>42</v>
      </c>
      <c r="Q287" s="255">
        <v>48972</v>
      </c>
      <c r="R287" s="66">
        <v>284</v>
      </c>
      <c r="S287" s="66">
        <f t="shared" si="69"/>
        <v>0</v>
      </c>
      <c r="T287" s="66">
        <v>6287</v>
      </c>
      <c r="U287" s="4" t="s">
        <v>1481</v>
      </c>
      <c r="V287" s="5">
        <f t="shared" si="65"/>
        <v>5.4776661451072149E-2</v>
      </c>
      <c r="W287" s="5">
        <f t="shared" si="66"/>
        <v>1.0842958235593766E-2</v>
      </c>
      <c r="X287" s="5" t="s">
        <v>1280</v>
      </c>
      <c r="Y287" s="72" t="str">
        <f t="shared" si="61"/>
        <v>PAID</v>
      </c>
      <c r="Z287" s="72" t="s">
        <v>1281</v>
      </c>
      <c r="AA287" s="72" t="s">
        <v>1281</v>
      </c>
      <c r="AB287" s="304"/>
      <c r="AC287" s="72"/>
      <c r="AD287" s="72" t="s">
        <v>3019</v>
      </c>
      <c r="AE287" s="308"/>
      <c r="AF287" s="309" t="s">
        <v>1129</v>
      </c>
      <c r="AG287" s="7" t="s">
        <v>1129</v>
      </c>
      <c r="AH287" s="72" t="s">
        <v>1102</v>
      </c>
      <c r="AI287" s="7" t="s">
        <v>1129</v>
      </c>
      <c r="AJ287" s="7" t="s">
        <v>1129</v>
      </c>
      <c r="AK287" s="7" t="s">
        <v>1129</v>
      </c>
      <c r="AL287" s="7">
        <v>13053</v>
      </c>
      <c r="AM287" s="255">
        <v>48972</v>
      </c>
      <c r="AN287" s="258">
        <v>57</v>
      </c>
      <c r="AO287" s="306">
        <v>73</v>
      </c>
      <c r="AP287" s="306" t="str">
        <f t="shared" si="62"/>
        <v>FLOW</v>
      </c>
      <c r="AQ287" s="306"/>
      <c r="AR287" s="306"/>
      <c r="AS287" s="306"/>
      <c r="AT287" s="306"/>
      <c r="AU287" s="72" t="s">
        <v>1793</v>
      </c>
      <c r="AV287" s="310" t="s">
        <v>1060</v>
      </c>
      <c r="AW287" s="304" t="s">
        <v>79</v>
      </c>
      <c r="AX287" s="311">
        <v>45530</v>
      </c>
      <c r="AY287" s="72">
        <v>36</v>
      </c>
      <c r="AZ287" s="72" t="s">
        <v>1742</v>
      </c>
      <c r="BA287" s="7" t="s">
        <v>3512</v>
      </c>
      <c r="BB287" s="7"/>
      <c r="BC287" s="7"/>
      <c r="BD287" s="72"/>
      <c r="BE287" s="72"/>
      <c r="BF287" s="72"/>
      <c r="BG287" s="183"/>
      <c r="BH287" s="72"/>
      <c r="BI287" s="72"/>
      <c r="BJ287" s="72"/>
      <c r="BK287" s="72"/>
      <c r="BL287" s="72"/>
      <c r="BM287" s="72"/>
      <c r="BN287" s="72"/>
      <c r="BO287" s="72"/>
      <c r="BP287" s="72"/>
      <c r="BQ287" s="72"/>
      <c r="BR287" s="72">
        <v>1</v>
      </c>
      <c r="BS287" s="72"/>
      <c r="BT287" s="72"/>
      <c r="BU287" s="72"/>
      <c r="BV287" s="72"/>
      <c r="BW287" s="72"/>
      <c r="BX287" s="72"/>
      <c r="BY287" s="72"/>
      <c r="BZ287" s="72"/>
      <c r="CA287" s="72"/>
      <c r="CB287" s="72"/>
      <c r="CC287" s="72"/>
      <c r="CD287" s="72"/>
      <c r="CE287" s="72"/>
      <c r="CF287" s="72"/>
      <c r="CG287" s="72"/>
      <c r="CH287" s="72"/>
      <c r="CI287" s="72"/>
      <c r="CJ287" s="72"/>
      <c r="CK287" s="72"/>
      <c r="CL287" s="72"/>
      <c r="CM287" s="72"/>
      <c r="CN287" s="72"/>
      <c r="CO287" s="72"/>
      <c r="CP287" s="72"/>
      <c r="CQ287" s="72"/>
      <c r="CR287" s="72"/>
      <c r="CS287" s="72"/>
      <c r="CT287" s="72"/>
      <c r="CU287" s="72"/>
      <c r="CV287" s="72"/>
      <c r="CW287" s="72"/>
      <c r="CX287" s="72"/>
      <c r="CY287" s="72"/>
      <c r="CZ287" s="72"/>
      <c r="DA287" s="72"/>
      <c r="DB287" s="72"/>
      <c r="DC287" s="72"/>
      <c r="DD287" s="72"/>
      <c r="DE287" s="72"/>
      <c r="DF287" s="72"/>
      <c r="DG287" s="72"/>
      <c r="DH287" s="72"/>
      <c r="DI287" s="72"/>
      <c r="DJ287" s="72"/>
      <c r="DK287" s="72"/>
      <c r="DL287" s="72"/>
      <c r="DM287" s="72"/>
      <c r="DN287" s="72"/>
      <c r="DO287" s="72"/>
      <c r="DP287" s="72"/>
      <c r="DQ287" s="72"/>
      <c r="DR287" s="72"/>
      <c r="DS287" s="72"/>
      <c r="DT287" s="72"/>
      <c r="DU287" s="72"/>
      <c r="DV287" s="72"/>
      <c r="DW287" s="72"/>
      <c r="DX287" s="72"/>
      <c r="DY287" s="72"/>
      <c r="DZ287" s="72"/>
      <c r="EA287" s="72"/>
      <c r="EB287" s="72"/>
      <c r="EC287" s="72"/>
      <c r="ED287" s="72"/>
      <c r="EE287" s="72"/>
      <c r="EF287" s="72"/>
      <c r="EG287" s="72"/>
      <c r="EH287" s="72"/>
      <c r="EI287" s="72"/>
      <c r="EJ287" s="72"/>
      <c r="EK287" s="72"/>
      <c r="EL287" s="72"/>
      <c r="EM287" s="72"/>
      <c r="EN287" s="72"/>
      <c r="EO287" s="72"/>
      <c r="EP287" s="72"/>
      <c r="EQ287" s="72"/>
      <c r="ER287" s="312">
        <f t="shared" si="63"/>
        <v>1</v>
      </c>
      <c r="ES287" s="72">
        <f t="shared" si="64"/>
        <v>1</v>
      </c>
      <c r="ET287" s="72" t="s">
        <v>1116</v>
      </c>
      <c r="EU287" s="7" t="s">
        <v>2626</v>
      </c>
      <c r="EV287" s="7" t="s">
        <v>1110</v>
      </c>
      <c r="EW287" s="7" t="s">
        <v>1801</v>
      </c>
      <c r="EX287" s="183" t="s">
        <v>1837</v>
      </c>
      <c r="EY287" s="313">
        <v>46179</v>
      </c>
      <c r="EZ287" s="313"/>
      <c r="FA287" s="183"/>
      <c r="FB287" s="313"/>
      <c r="FC287" s="7"/>
      <c r="FD287" s="7" t="s">
        <v>3263</v>
      </c>
      <c r="FE287" s="7">
        <f t="shared" si="67"/>
        <v>3511</v>
      </c>
      <c r="FF287" s="72">
        <f t="shared" si="68"/>
        <v>10098</v>
      </c>
      <c r="FG287" t="s">
        <v>3515</v>
      </c>
    </row>
    <row r="288" spans="1:163" ht="17.25">
      <c r="A288" s="72">
        <v>466230787</v>
      </c>
      <c r="B288" s="304" t="s">
        <v>733</v>
      </c>
      <c r="C288" s="72"/>
      <c r="D288" s="72"/>
      <c r="E288" s="72"/>
      <c r="F288" s="72"/>
      <c r="G288" s="306"/>
      <c r="H288" s="306"/>
      <c r="I288" s="72">
        <v>3401</v>
      </c>
      <c r="J288" s="72">
        <v>13598</v>
      </c>
      <c r="K288" s="258">
        <f t="shared" si="70"/>
        <v>3986</v>
      </c>
      <c r="L288" s="258">
        <f t="shared" si="59"/>
        <v>17867</v>
      </c>
      <c r="M288" s="315">
        <v>4</v>
      </c>
      <c r="N288" s="72" t="s">
        <v>1231</v>
      </c>
      <c r="O288" s="72" t="s">
        <v>1232</v>
      </c>
      <c r="P288" s="72" t="s">
        <v>65</v>
      </c>
      <c r="Q288" s="255">
        <v>48435</v>
      </c>
      <c r="R288" s="66">
        <v>591</v>
      </c>
      <c r="S288" s="66">
        <f t="shared" si="69"/>
        <v>0</v>
      </c>
      <c r="T288" s="66">
        <v>3600</v>
      </c>
      <c r="U288" s="4" t="s">
        <v>1231</v>
      </c>
      <c r="V288" s="5">
        <f t="shared" si="65"/>
        <v>0.34192710355587247</v>
      </c>
      <c r="W288" s="5">
        <f t="shared" si="66"/>
        <v>1.5902126660493017E-2</v>
      </c>
      <c r="X288" s="5" t="s">
        <v>1280</v>
      </c>
      <c r="Y288" s="72" t="str">
        <f t="shared" si="61"/>
        <v>PTP</v>
      </c>
      <c r="Z288" s="72" t="s">
        <v>1329</v>
      </c>
      <c r="AA288" s="72" t="s">
        <v>1329</v>
      </c>
      <c r="AB288" s="304"/>
      <c r="AC288" s="72">
        <v>25</v>
      </c>
      <c r="AD288" s="72"/>
      <c r="AE288" s="308"/>
      <c r="AF288" s="309" t="s">
        <v>1797</v>
      </c>
      <c r="AG288" s="7" t="s">
        <v>1129</v>
      </c>
      <c r="AH288" s="72" t="s">
        <v>725</v>
      </c>
      <c r="AI288" s="7" t="s">
        <v>1129</v>
      </c>
      <c r="AJ288" s="7" t="s">
        <v>1129</v>
      </c>
      <c r="AK288" s="7" t="s">
        <v>1129</v>
      </c>
      <c r="AL288" s="7">
        <v>17789</v>
      </c>
      <c r="AM288" s="255">
        <v>48435</v>
      </c>
      <c r="AN288" s="258">
        <v>116</v>
      </c>
      <c r="AO288" s="306">
        <v>132</v>
      </c>
      <c r="AP288" s="306" t="str">
        <f t="shared" si="62"/>
        <v>FLOW</v>
      </c>
      <c r="AQ288" s="306"/>
      <c r="AR288" s="306"/>
      <c r="AS288" s="306"/>
      <c r="AT288" s="306"/>
      <c r="AU288" s="72" t="s">
        <v>943</v>
      </c>
      <c r="AV288" s="310" t="s">
        <v>734</v>
      </c>
      <c r="AW288" s="304" t="s">
        <v>735</v>
      </c>
      <c r="AX288" s="311">
        <v>45807</v>
      </c>
      <c r="AY288" s="72">
        <v>24</v>
      </c>
      <c r="AZ288" s="72" t="s">
        <v>1742</v>
      </c>
      <c r="BA288" s="7" t="s">
        <v>3512</v>
      </c>
      <c r="BB288" s="7"/>
      <c r="BC288" s="7"/>
      <c r="BD288" s="72"/>
      <c r="BE288" s="72"/>
      <c r="BF288" s="72"/>
      <c r="BG288" s="183"/>
      <c r="BH288" s="72"/>
      <c r="BI288" s="72"/>
      <c r="BJ288" s="72"/>
      <c r="BK288" s="72"/>
      <c r="BL288" s="72"/>
      <c r="BM288" s="72"/>
      <c r="BN288" s="72"/>
      <c r="BO288" s="72">
        <v>1</v>
      </c>
      <c r="BP288" s="72"/>
      <c r="BQ288" s="72"/>
      <c r="BR288" s="72"/>
      <c r="BS288" s="72"/>
      <c r="BT288" s="72"/>
      <c r="BU288" s="72"/>
      <c r="BV288" s="72"/>
      <c r="BW288" s="72"/>
      <c r="BX288" s="72"/>
      <c r="BY288" s="72"/>
      <c r="BZ288" s="72"/>
      <c r="CA288" s="72"/>
      <c r="CB288" s="72"/>
      <c r="CC288" s="72"/>
      <c r="CD288" s="72"/>
      <c r="CE288" s="72"/>
      <c r="CF288" s="72"/>
      <c r="CG288" s="72"/>
      <c r="CH288" s="72"/>
      <c r="CI288" s="72"/>
      <c r="CJ288" s="72"/>
      <c r="CK288" s="72"/>
      <c r="CL288" s="72"/>
      <c r="CM288" s="72"/>
      <c r="CN288" s="72"/>
      <c r="CO288" s="72"/>
      <c r="CP288" s="72"/>
      <c r="CQ288" s="72"/>
      <c r="CR288" s="72"/>
      <c r="CS288" s="72"/>
      <c r="CT288" s="72"/>
      <c r="CU288" s="72"/>
      <c r="CV288" s="72"/>
      <c r="CW288" s="72"/>
      <c r="CX288" s="72"/>
      <c r="CY288" s="72"/>
      <c r="CZ288" s="72"/>
      <c r="DA288" s="72"/>
      <c r="DB288" s="72"/>
      <c r="DC288" s="72"/>
      <c r="DD288" s="72"/>
      <c r="DE288" s="72"/>
      <c r="DF288" s="72"/>
      <c r="DG288" s="72"/>
      <c r="DH288" s="72"/>
      <c r="DI288" s="72"/>
      <c r="DJ288" s="72"/>
      <c r="DK288" s="72"/>
      <c r="DL288" s="72"/>
      <c r="DM288" s="72"/>
      <c r="DN288" s="72"/>
      <c r="DO288" s="72"/>
      <c r="DP288" s="72"/>
      <c r="DQ288" s="72"/>
      <c r="DR288" s="72"/>
      <c r="DS288" s="72"/>
      <c r="DT288" s="72"/>
      <c r="DU288" s="72"/>
      <c r="DV288" s="72"/>
      <c r="DW288" s="72"/>
      <c r="DX288" s="72"/>
      <c r="DY288" s="72"/>
      <c r="DZ288" s="72"/>
      <c r="EA288" s="72"/>
      <c r="EB288" s="72"/>
      <c r="EC288" s="72"/>
      <c r="ED288" s="72"/>
      <c r="EE288" s="72"/>
      <c r="EF288" s="72"/>
      <c r="EG288" s="72"/>
      <c r="EH288" s="72"/>
      <c r="EI288" s="72"/>
      <c r="EJ288" s="72"/>
      <c r="EK288" s="72"/>
      <c r="EL288" s="72"/>
      <c r="EM288" s="72"/>
      <c r="EN288" s="72"/>
      <c r="EO288" s="72"/>
      <c r="EP288" s="72"/>
      <c r="EQ288" s="72"/>
      <c r="ER288" s="312">
        <f t="shared" si="63"/>
        <v>1</v>
      </c>
      <c r="ES288" s="72">
        <f t="shared" si="64"/>
        <v>1</v>
      </c>
      <c r="ET288" s="72" t="s">
        <v>1118</v>
      </c>
      <c r="EU288" s="7" t="s">
        <v>2627</v>
      </c>
      <c r="EV288" s="7" t="s">
        <v>1110</v>
      </c>
      <c r="EW288" s="7" t="s">
        <v>1806</v>
      </c>
      <c r="EX288" s="183" t="s">
        <v>1818</v>
      </c>
      <c r="EY288" s="313">
        <v>46188</v>
      </c>
      <c r="EZ288" s="313"/>
      <c r="FA288" s="183"/>
      <c r="FB288" s="313"/>
      <c r="FC288" s="7"/>
      <c r="FD288" s="7" t="s">
        <v>3264</v>
      </c>
      <c r="FE288" s="7">
        <f t="shared" si="67"/>
        <v>3986</v>
      </c>
      <c r="FF288" s="72">
        <f t="shared" si="68"/>
        <v>17867</v>
      </c>
      <c r="FG288" t="s">
        <v>3515</v>
      </c>
    </row>
    <row r="289" spans="1:163" ht="17.25">
      <c r="A289" s="72">
        <v>464234404</v>
      </c>
      <c r="B289" s="304" t="s">
        <v>162</v>
      </c>
      <c r="C289" s="72"/>
      <c r="D289" s="72"/>
      <c r="E289" s="72"/>
      <c r="F289" s="72"/>
      <c r="G289" s="306"/>
      <c r="H289" s="306"/>
      <c r="I289" s="72">
        <v>10356</v>
      </c>
      <c r="J289" s="72">
        <v>49394</v>
      </c>
      <c r="K289" s="258">
        <f t="shared" si="70"/>
        <v>1187</v>
      </c>
      <c r="L289" s="258">
        <f t="shared" si="59"/>
        <v>64023</v>
      </c>
      <c r="M289" s="315">
        <v>6</v>
      </c>
      <c r="N289" s="72" t="s">
        <v>1231</v>
      </c>
      <c r="O289" s="72" t="s">
        <v>1232</v>
      </c>
      <c r="P289" s="72" t="s">
        <v>152</v>
      </c>
      <c r="Q289" s="255">
        <v>47965</v>
      </c>
      <c r="R289" s="66">
        <v>3573</v>
      </c>
      <c r="S289" s="66">
        <f t="shared" si="69"/>
        <v>0</v>
      </c>
      <c r="T289" s="66">
        <v>5850</v>
      </c>
      <c r="U289" s="4" t="s">
        <v>1231</v>
      </c>
      <c r="V289" s="5">
        <f t="shared" si="65"/>
        <v>0.61341023607949463</v>
      </c>
      <c r="W289" s="5">
        <f t="shared" si="66"/>
        <v>2.0148737378626543E-2</v>
      </c>
      <c r="X289" s="5" t="s">
        <v>1280</v>
      </c>
      <c r="Y289" s="72" t="str">
        <f t="shared" si="61"/>
        <v>PTP</v>
      </c>
      <c r="Z289" s="72" t="s">
        <v>1329</v>
      </c>
      <c r="AA289" s="72" t="s">
        <v>1329</v>
      </c>
      <c r="AB289" s="304"/>
      <c r="AC289" s="72">
        <v>20</v>
      </c>
      <c r="AD289" s="72" t="s">
        <v>3019</v>
      </c>
      <c r="AE289" s="308"/>
      <c r="AF289" s="309" t="s">
        <v>1797</v>
      </c>
      <c r="AG289" s="7" t="s">
        <v>1129</v>
      </c>
      <c r="AH289" s="72" t="s">
        <v>151</v>
      </c>
      <c r="AI289" s="7" t="s">
        <v>1129</v>
      </c>
      <c r="AJ289" s="7" t="s">
        <v>1129</v>
      </c>
      <c r="AK289" s="7" t="s">
        <v>1129</v>
      </c>
      <c r="AL289" s="7">
        <v>58817</v>
      </c>
      <c r="AM289" s="255">
        <v>47965</v>
      </c>
      <c r="AN289" s="258">
        <v>178</v>
      </c>
      <c r="AO289" s="306">
        <v>194</v>
      </c>
      <c r="AP289" s="306" t="str">
        <f t="shared" si="62"/>
        <v>FLOW</v>
      </c>
      <c r="AQ289" s="306"/>
      <c r="AR289" s="306"/>
      <c r="AS289" s="306"/>
      <c r="AT289" s="306"/>
      <c r="AU289" s="72" t="s">
        <v>943</v>
      </c>
      <c r="AV289" s="310" t="s">
        <v>163</v>
      </c>
      <c r="AW289" s="304" t="s">
        <v>164</v>
      </c>
      <c r="AX289" s="311">
        <v>45572</v>
      </c>
      <c r="AY289" s="72">
        <v>18</v>
      </c>
      <c r="AZ289" s="72" t="s">
        <v>1742</v>
      </c>
      <c r="BA289" s="7" t="s">
        <v>3513</v>
      </c>
      <c r="BB289" s="7"/>
      <c r="BC289" s="7"/>
      <c r="BD289" s="72"/>
      <c r="BE289" s="72"/>
      <c r="BF289" s="72"/>
      <c r="BG289" s="183"/>
      <c r="BH289" s="72"/>
      <c r="BI289" s="72"/>
      <c r="BJ289" s="72"/>
      <c r="BK289" s="72"/>
      <c r="BL289" s="72">
        <v>1</v>
      </c>
      <c r="BM289" s="72"/>
      <c r="BN289" s="72"/>
      <c r="BO289" s="72"/>
      <c r="BP289" s="72"/>
      <c r="BQ289" s="72"/>
      <c r="BR289" s="72"/>
      <c r="BS289" s="72"/>
      <c r="BT289" s="72"/>
      <c r="BU289" s="72"/>
      <c r="BV289" s="72"/>
      <c r="BW289" s="72"/>
      <c r="BX289" s="72"/>
      <c r="BY289" s="72"/>
      <c r="BZ289" s="72"/>
      <c r="CA289" s="72"/>
      <c r="CB289" s="72"/>
      <c r="CC289" s="72"/>
      <c r="CD289" s="72"/>
      <c r="CE289" s="72"/>
      <c r="CF289" s="72"/>
      <c r="CG289" s="72"/>
      <c r="CH289" s="72"/>
      <c r="CI289" s="72"/>
      <c r="CJ289" s="72"/>
      <c r="CK289" s="72"/>
      <c r="CL289" s="72"/>
      <c r="CM289" s="72"/>
      <c r="CN289" s="72"/>
      <c r="CO289" s="72"/>
      <c r="CP289" s="72"/>
      <c r="CQ289" s="72"/>
      <c r="CR289" s="72"/>
      <c r="CS289" s="72"/>
      <c r="CT289" s="72"/>
      <c r="CU289" s="72"/>
      <c r="CV289" s="72"/>
      <c r="CW289" s="72"/>
      <c r="CX289" s="72"/>
      <c r="CY289" s="72"/>
      <c r="CZ289" s="72"/>
      <c r="DA289" s="72"/>
      <c r="DB289" s="72"/>
      <c r="DC289" s="72"/>
      <c r="DD289" s="72"/>
      <c r="DE289" s="72"/>
      <c r="DF289" s="72"/>
      <c r="DG289" s="72"/>
      <c r="DH289" s="72"/>
      <c r="DI289" s="72"/>
      <c r="DJ289" s="72"/>
      <c r="DK289" s="72"/>
      <c r="DL289" s="72"/>
      <c r="DM289" s="72"/>
      <c r="DN289" s="72"/>
      <c r="DO289" s="72"/>
      <c r="DP289" s="72"/>
      <c r="DQ289" s="72"/>
      <c r="DR289" s="72"/>
      <c r="DS289" s="72"/>
      <c r="DT289" s="72"/>
      <c r="DU289" s="72"/>
      <c r="DV289" s="72"/>
      <c r="DW289" s="72"/>
      <c r="DX289" s="72"/>
      <c r="DY289" s="72"/>
      <c r="DZ289" s="72"/>
      <c r="EA289" s="72"/>
      <c r="EB289" s="72"/>
      <c r="EC289" s="72"/>
      <c r="ED289" s="72"/>
      <c r="EE289" s="72"/>
      <c r="EF289" s="72"/>
      <c r="EG289" s="72"/>
      <c r="EH289" s="72"/>
      <c r="EI289" s="72"/>
      <c r="EJ289" s="72"/>
      <c r="EK289" s="72"/>
      <c r="EL289" s="72"/>
      <c r="EM289" s="72"/>
      <c r="EN289" s="72"/>
      <c r="EO289" s="72"/>
      <c r="EP289" s="72"/>
      <c r="EQ289" s="72"/>
      <c r="ER289" s="312">
        <f t="shared" si="63"/>
        <v>1</v>
      </c>
      <c r="ES289" s="72">
        <f t="shared" si="64"/>
        <v>1</v>
      </c>
      <c r="ET289" s="72" t="s">
        <v>1122</v>
      </c>
      <c r="EU289" s="7" t="s">
        <v>2628</v>
      </c>
      <c r="EV289" s="7" t="s">
        <v>1110</v>
      </c>
      <c r="EW289" s="7" t="s">
        <v>1806</v>
      </c>
      <c r="EX289" s="183" t="s">
        <v>1807</v>
      </c>
      <c r="EY289" s="313">
        <v>46184</v>
      </c>
      <c r="EZ289" s="313"/>
      <c r="FA289" s="183"/>
      <c r="FB289" s="313"/>
      <c r="FC289" s="7"/>
      <c r="FD289" s="7" t="s">
        <v>3265</v>
      </c>
      <c r="FE289" s="7">
        <f t="shared" si="67"/>
        <v>1187</v>
      </c>
      <c r="FF289" s="72">
        <f t="shared" si="68"/>
        <v>64023</v>
      </c>
      <c r="FG289" t="s">
        <v>3515</v>
      </c>
    </row>
    <row r="290" spans="1:163" ht="17.25">
      <c r="A290" s="72">
        <v>465514812</v>
      </c>
      <c r="B290" s="304" t="s">
        <v>1000</v>
      </c>
      <c r="C290" s="72"/>
      <c r="D290" s="72"/>
      <c r="E290" s="72"/>
      <c r="F290" s="72"/>
      <c r="G290" s="306"/>
      <c r="H290" s="306"/>
      <c r="I290" s="72">
        <v>5268</v>
      </c>
      <c r="J290" s="72">
        <v>5199</v>
      </c>
      <c r="K290" s="258">
        <f t="shared" si="70"/>
        <v>5336</v>
      </c>
      <c r="L290" s="258">
        <f t="shared" si="59"/>
        <v>10747</v>
      </c>
      <c r="M290" s="307">
        <v>1</v>
      </c>
      <c r="N290" s="72" t="s">
        <v>1231</v>
      </c>
      <c r="O290" s="72" t="s">
        <v>1232</v>
      </c>
      <c r="P290" s="72" t="s">
        <v>42</v>
      </c>
      <c r="Q290" s="255">
        <v>47915</v>
      </c>
      <c r="R290" s="66">
        <v>137</v>
      </c>
      <c r="S290" s="66">
        <f t="shared" si="69"/>
        <v>0</v>
      </c>
      <c r="T290" s="66">
        <v>2250</v>
      </c>
      <c r="U290" s="4" t="s">
        <v>1486</v>
      </c>
      <c r="V290" s="5">
        <f t="shared" si="65"/>
        <v>2.9831931635161853E-2</v>
      </c>
      <c r="W290" s="5">
        <f t="shared" si="66"/>
        <v>2.6220598076295261E-3</v>
      </c>
      <c r="X290" s="5" t="s">
        <v>1280</v>
      </c>
      <c r="Y290" s="72" t="str">
        <f t="shared" si="61"/>
        <v>PTP</v>
      </c>
      <c r="Z290" s="72" t="s">
        <v>1329</v>
      </c>
      <c r="AA290" s="72" t="s">
        <v>1329</v>
      </c>
      <c r="AB290" s="304"/>
      <c r="AC290" s="72">
        <v>22</v>
      </c>
      <c r="AD290" s="72" t="s">
        <v>3019</v>
      </c>
      <c r="AE290" s="308"/>
      <c r="AF290" s="309" t="s">
        <v>1129</v>
      </c>
      <c r="AG290" s="7" t="s">
        <v>1129</v>
      </c>
      <c r="AH290" s="72" t="s">
        <v>780</v>
      </c>
      <c r="AI290" s="7" t="s">
        <v>1129</v>
      </c>
      <c r="AJ290" s="7" t="s">
        <v>1129</v>
      </c>
      <c r="AK290" s="7" t="s">
        <v>1129</v>
      </c>
      <c r="AL290" s="7">
        <v>7586</v>
      </c>
      <c r="AM290" s="255">
        <v>47915</v>
      </c>
      <c r="AN290" s="258">
        <v>27</v>
      </c>
      <c r="AO290" s="306">
        <v>43</v>
      </c>
      <c r="AP290" s="306" t="str">
        <f t="shared" si="62"/>
        <v>FLOW</v>
      </c>
      <c r="AQ290" s="306"/>
      <c r="AR290" s="306"/>
      <c r="AS290" s="306"/>
      <c r="AT290" s="306"/>
      <c r="AU290" s="72" t="s">
        <v>1793</v>
      </c>
      <c r="AV290" s="310" t="s">
        <v>1068</v>
      </c>
      <c r="AW290" s="304" t="s">
        <v>177</v>
      </c>
      <c r="AX290" s="311">
        <v>45704</v>
      </c>
      <c r="AY290" s="72">
        <v>24</v>
      </c>
      <c r="AZ290" s="72" t="s">
        <v>1742</v>
      </c>
      <c r="BA290" s="7" t="s">
        <v>3512</v>
      </c>
      <c r="BB290" s="7"/>
      <c r="BC290" s="7"/>
      <c r="BD290" s="72"/>
      <c r="BE290" s="72"/>
      <c r="BF290" s="72"/>
      <c r="BG290" s="183"/>
      <c r="BH290" s="72"/>
      <c r="BI290" s="72"/>
      <c r="BJ290" s="72"/>
      <c r="BK290" s="72"/>
      <c r="BL290" s="72">
        <v>1</v>
      </c>
      <c r="BM290" s="72"/>
      <c r="BN290" s="72"/>
      <c r="BO290" s="72"/>
      <c r="BP290" s="72"/>
      <c r="BQ290" s="72"/>
      <c r="BR290" s="72"/>
      <c r="BS290" s="72"/>
      <c r="BT290" s="72"/>
      <c r="BU290" s="72"/>
      <c r="BV290" s="72"/>
      <c r="BW290" s="72"/>
      <c r="BX290" s="72"/>
      <c r="BY290" s="72"/>
      <c r="BZ290" s="72"/>
      <c r="CA290" s="72"/>
      <c r="CB290" s="72"/>
      <c r="CC290" s="72"/>
      <c r="CD290" s="72"/>
      <c r="CE290" s="72"/>
      <c r="CF290" s="72"/>
      <c r="CG290" s="72"/>
      <c r="CH290" s="72"/>
      <c r="CI290" s="72"/>
      <c r="CJ290" s="72"/>
      <c r="CK290" s="72"/>
      <c r="CL290" s="72"/>
      <c r="CM290" s="72"/>
      <c r="CN290" s="72"/>
      <c r="CO290" s="72"/>
      <c r="CP290" s="72"/>
      <c r="CQ290" s="72"/>
      <c r="CR290" s="72"/>
      <c r="CS290" s="72"/>
      <c r="CT290" s="72"/>
      <c r="CU290" s="72"/>
      <c r="CV290" s="72"/>
      <c r="CW290" s="72"/>
      <c r="CX290" s="72"/>
      <c r="CY290" s="72"/>
      <c r="CZ290" s="72"/>
      <c r="DA290" s="72"/>
      <c r="DB290" s="72"/>
      <c r="DC290" s="72"/>
      <c r="DD290" s="72"/>
      <c r="DE290" s="72"/>
      <c r="DF290" s="72"/>
      <c r="DG290" s="72"/>
      <c r="DH290" s="72"/>
      <c r="DI290" s="72"/>
      <c r="DJ290" s="72"/>
      <c r="DK290" s="72"/>
      <c r="DL290" s="72"/>
      <c r="DM290" s="72"/>
      <c r="DN290" s="72"/>
      <c r="DO290" s="72"/>
      <c r="DP290" s="72"/>
      <c r="DQ290" s="72"/>
      <c r="DR290" s="72"/>
      <c r="DS290" s="72"/>
      <c r="DT290" s="72"/>
      <c r="DU290" s="72"/>
      <c r="DV290" s="72"/>
      <c r="DW290" s="72"/>
      <c r="DX290" s="72"/>
      <c r="DY290" s="72"/>
      <c r="DZ290" s="72"/>
      <c r="EA290" s="72"/>
      <c r="EB290" s="72"/>
      <c r="EC290" s="72"/>
      <c r="ED290" s="72"/>
      <c r="EE290" s="72"/>
      <c r="EF290" s="72"/>
      <c r="EG290" s="72"/>
      <c r="EH290" s="72"/>
      <c r="EI290" s="72"/>
      <c r="EJ290" s="72"/>
      <c r="EK290" s="72"/>
      <c r="EL290" s="72"/>
      <c r="EM290" s="72"/>
      <c r="EN290" s="72"/>
      <c r="EO290" s="72"/>
      <c r="EP290" s="72"/>
      <c r="EQ290" s="72"/>
      <c r="ER290" s="312">
        <f t="shared" si="63"/>
        <v>1</v>
      </c>
      <c r="ES290" s="72">
        <f t="shared" si="64"/>
        <v>1</v>
      </c>
      <c r="ET290" s="72" t="s">
        <v>1116</v>
      </c>
      <c r="EU290" s="7" t="s">
        <v>2629</v>
      </c>
      <c r="EV290" s="7" t="s">
        <v>1110</v>
      </c>
      <c r="EW290" s="7" t="s">
        <v>1808</v>
      </c>
      <c r="EX290" s="183" t="s">
        <v>1938</v>
      </c>
      <c r="EY290" s="313">
        <v>46177</v>
      </c>
      <c r="EZ290" s="313"/>
      <c r="FA290" s="183"/>
      <c r="FB290" s="313"/>
      <c r="FC290" s="7"/>
      <c r="FD290" s="7" t="s">
        <v>3075</v>
      </c>
      <c r="FE290" s="7">
        <f t="shared" si="67"/>
        <v>5336</v>
      </c>
      <c r="FF290" s="72">
        <f t="shared" si="68"/>
        <v>10747</v>
      </c>
      <c r="FG290" t="s">
        <v>3515</v>
      </c>
    </row>
    <row r="291" spans="1:163" ht="17.25">
      <c r="A291" s="72">
        <v>463888060</v>
      </c>
      <c r="B291" s="304" t="s">
        <v>1424</v>
      </c>
      <c r="C291" s="72"/>
      <c r="D291" s="72"/>
      <c r="E291" s="72"/>
      <c r="F291" s="72"/>
      <c r="G291" s="306"/>
      <c r="H291" s="306"/>
      <c r="I291" s="72">
        <v>3150</v>
      </c>
      <c r="J291" s="72">
        <v>6300</v>
      </c>
      <c r="K291" s="258">
        <f t="shared" si="70"/>
        <v>3231</v>
      </c>
      <c r="L291" s="258">
        <f t="shared" si="59"/>
        <v>9647</v>
      </c>
      <c r="M291" s="315">
        <v>2</v>
      </c>
      <c r="N291" s="72" t="s">
        <v>1231</v>
      </c>
      <c r="O291" s="72" t="s">
        <v>1232</v>
      </c>
      <c r="P291" s="72" t="s">
        <v>349</v>
      </c>
      <c r="Q291" s="255">
        <v>47910</v>
      </c>
      <c r="R291" s="66">
        <v>81</v>
      </c>
      <c r="S291" s="66">
        <f t="shared" si="69"/>
        <v>0</v>
      </c>
      <c r="T291" s="66">
        <v>5394</v>
      </c>
      <c r="U291" s="4" t="s">
        <v>1231</v>
      </c>
      <c r="V291" s="5">
        <f t="shared" si="65"/>
        <v>0.12334046447686497</v>
      </c>
      <c r="W291" s="5">
        <f t="shared" si="66"/>
        <v>1.0607819347122793E-2</v>
      </c>
      <c r="X291" s="5" t="str">
        <f t="shared" si="60"/>
        <v>FLOW</v>
      </c>
      <c r="Y291" s="72" t="str">
        <f t="shared" si="61"/>
        <v>NC</v>
      </c>
      <c r="Z291" s="72" t="s">
        <v>1327</v>
      </c>
      <c r="AA291" s="72" t="s">
        <v>1315</v>
      </c>
      <c r="AB291" s="304" t="s">
        <v>3023</v>
      </c>
      <c r="AC291" s="72"/>
      <c r="AD291" s="72" t="s">
        <v>3021</v>
      </c>
      <c r="AE291" s="308"/>
      <c r="AF291" s="309" t="s">
        <v>1129</v>
      </c>
      <c r="AG291" s="7" t="s">
        <v>1129</v>
      </c>
      <c r="AH291" s="72" t="s">
        <v>713</v>
      </c>
      <c r="AI291" s="7" t="s">
        <v>1129</v>
      </c>
      <c r="AJ291" s="7" t="s">
        <v>1129</v>
      </c>
      <c r="AK291" s="7" t="s">
        <v>1129</v>
      </c>
      <c r="AL291" s="7">
        <v>11775</v>
      </c>
      <c r="AM291" s="255">
        <v>47910</v>
      </c>
      <c r="AN291" s="258">
        <v>57</v>
      </c>
      <c r="AO291" s="306">
        <v>73</v>
      </c>
      <c r="AP291" s="306" t="str">
        <f t="shared" si="62"/>
        <v>FLOW</v>
      </c>
      <c r="AQ291" s="306"/>
      <c r="AR291" s="306"/>
      <c r="AS291" s="306"/>
      <c r="AT291" s="306"/>
      <c r="AU291" s="72" t="s">
        <v>1793</v>
      </c>
      <c r="AV291" s="310" t="s">
        <v>1425</v>
      </c>
      <c r="AW291" s="304" t="s">
        <v>1426</v>
      </c>
      <c r="AX291" s="311">
        <v>45533</v>
      </c>
      <c r="AY291" s="72">
        <v>36</v>
      </c>
      <c r="AZ291" s="72" t="s">
        <v>1742</v>
      </c>
      <c r="BA291" s="7" t="s">
        <v>3512</v>
      </c>
      <c r="BB291" s="7"/>
      <c r="BC291" s="7"/>
      <c r="BD291" s="72"/>
      <c r="BE291" s="72"/>
      <c r="BF291" s="72"/>
      <c r="BG291" s="183"/>
      <c r="BH291" s="72"/>
      <c r="BI291" s="72"/>
      <c r="BJ291" s="72"/>
      <c r="BK291" s="72"/>
      <c r="BL291" s="72">
        <v>1</v>
      </c>
      <c r="BM291" s="72"/>
      <c r="BN291" s="72"/>
      <c r="BO291" s="72"/>
      <c r="BP291" s="72"/>
      <c r="BQ291" s="72"/>
      <c r="BR291" s="72"/>
      <c r="BS291" s="72"/>
      <c r="BT291" s="72"/>
      <c r="BU291" s="72"/>
      <c r="BV291" s="72"/>
      <c r="BW291" s="72"/>
      <c r="BX291" s="72"/>
      <c r="BY291" s="72"/>
      <c r="BZ291" s="72"/>
      <c r="CA291" s="72"/>
      <c r="CB291" s="72"/>
      <c r="CC291" s="72"/>
      <c r="CD291" s="72"/>
      <c r="CE291" s="72"/>
      <c r="CF291" s="72"/>
      <c r="CG291" s="72"/>
      <c r="CH291" s="72"/>
      <c r="CI291" s="72"/>
      <c r="CJ291" s="72"/>
      <c r="CK291" s="72"/>
      <c r="CL291" s="72"/>
      <c r="CM291" s="72"/>
      <c r="CN291" s="72"/>
      <c r="CO291" s="72"/>
      <c r="CP291" s="72"/>
      <c r="CQ291" s="72"/>
      <c r="CR291" s="72"/>
      <c r="CS291" s="72"/>
      <c r="CT291" s="72"/>
      <c r="CU291" s="72"/>
      <c r="CV291" s="72"/>
      <c r="CW291" s="72"/>
      <c r="CX291" s="72"/>
      <c r="CY291" s="72"/>
      <c r="CZ291" s="72"/>
      <c r="DA291" s="72"/>
      <c r="DB291" s="72"/>
      <c r="DC291" s="72"/>
      <c r="DD291" s="72"/>
      <c r="DE291" s="72"/>
      <c r="DF291" s="72"/>
      <c r="DG291" s="72"/>
      <c r="DH291" s="72"/>
      <c r="DI291" s="72"/>
      <c r="DJ291" s="72"/>
      <c r="DK291" s="72"/>
      <c r="DL291" s="72"/>
      <c r="DM291" s="72"/>
      <c r="DN291" s="72"/>
      <c r="DO291" s="72"/>
      <c r="DP291" s="72"/>
      <c r="DQ291" s="72"/>
      <c r="DR291" s="72"/>
      <c r="DS291" s="72"/>
      <c r="DT291" s="72"/>
      <c r="DU291" s="72"/>
      <c r="DV291" s="72"/>
      <c r="DW291" s="72"/>
      <c r="DX291" s="72"/>
      <c r="DY291" s="72"/>
      <c r="DZ291" s="72"/>
      <c r="EA291" s="72"/>
      <c r="EB291" s="72"/>
      <c r="EC291" s="72"/>
      <c r="ED291" s="72"/>
      <c r="EE291" s="72"/>
      <c r="EF291" s="72"/>
      <c r="EG291" s="72"/>
      <c r="EH291" s="72"/>
      <c r="EI291" s="72"/>
      <c r="EJ291" s="72"/>
      <c r="EK291" s="72"/>
      <c r="EL291" s="72"/>
      <c r="EM291" s="72"/>
      <c r="EN291" s="72"/>
      <c r="EO291" s="72"/>
      <c r="EP291" s="72"/>
      <c r="EQ291" s="72"/>
      <c r="ER291" s="312">
        <f t="shared" si="63"/>
        <v>1</v>
      </c>
      <c r="ES291" s="72">
        <f t="shared" si="64"/>
        <v>1</v>
      </c>
      <c r="ET291" s="72" t="s">
        <v>1126</v>
      </c>
      <c r="EU291" s="7" t="s">
        <v>2630</v>
      </c>
      <c r="EV291" s="7" t="s">
        <v>1110</v>
      </c>
      <c r="EW291" s="7" t="s">
        <v>1829</v>
      </c>
      <c r="EX291" s="183" t="s">
        <v>1890</v>
      </c>
      <c r="EY291" s="313">
        <v>46177</v>
      </c>
      <c r="EZ291" s="313"/>
      <c r="FA291" s="183"/>
      <c r="FB291" s="313"/>
      <c r="FC291" s="7"/>
      <c r="FD291" s="7" t="s">
        <v>3266</v>
      </c>
      <c r="FE291" s="7">
        <f t="shared" si="67"/>
        <v>3231</v>
      </c>
      <c r="FF291" s="72">
        <f t="shared" si="68"/>
        <v>9647</v>
      </c>
      <c r="FG291" t="s">
        <v>3515</v>
      </c>
    </row>
    <row r="292" spans="1:163" ht="17.25">
      <c r="A292" s="72">
        <v>460212761</v>
      </c>
      <c r="B292" s="304" t="s">
        <v>1537</v>
      </c>
      <c r="C292" s="72"/>
      <c r="D292" s="72"/>
      <c r="E292" s="72"/>
      <c r="F292" s="72"/>
      <c r="G292" s="306"/>
      <c r="H292" s="306"/>
      <c r="I292" s="72">
        <v>4331</v>
      </c>
      <c r="J292" s="72">
        <v>4326</v>
      </c>
      <c r="K292" s="258">
        <f t="shared" si="70"/>
        <v>4384</v>
      </c>
      <c r="L292" s="258">
        <f t="shared" si="59"/>
        <v>8773</v>
      </c>
      <c r="M292" s="307">
        <v>1</v>
      </c>
      <c r="N292" s="72" t="s">
        <v>1231</v>
      </c>
      <c r="O292" s="72" t="s">
        <v>1232</v>
      </c>
      <c r="P292" s="72" t="s">
        <v>230</v>
      </c>
      <c r="Q292" s="255">
        <v>47738.28</v>
      </c>
      <c r="R292" s="66">
        <v>58</v>
      </c>
      <c r="S292" s="66">
        <f t="shared" si="69"/>
        <v>0</v>
      </c>
      <c r="T292" s="66">
        <v>450</v>
      </c>
      <c r="U292" s="4" t="s">
        <v>1129</v>
      </c>
      <c r="V292" s="5">
        <f t="shared" si="65"/>
        <v>5.2429369526526402E-2</v>
      </c>
      <c r="W292" s="5">
        <f t="shared" si="66"/>
        <v>2.6123891322835111E-3</v>
      </c>
      <c r="X292" s="5" t="str">
        <f t="shared" si="60"/>
        <v>FLOW</v>
      </c>
      <c r="Y292" s="72" t="str">
        <f t="shared" si="61"/>
        <v>NC</v>
      </c>
      <c r="Z292" s="72" t="s">
        <v>1129</v>
      </c>
      <c r="AA292" s="72" t="s">
        <v>1315</v>
      </c>
      <c r="AB292" s="304" t="s">
        <v>3024</v>
      </c>
      <c r="AC292" s="72"/>
      <c r="AD292" s="72" t="s">
        <v>3021</v>
      </c>
      <c r="AE292" s="308"/>
      <c r="AF292" s="309" t="s">
        <v>1129</v>
      </c>
      <c r="AG292" s="7" t="s">
        <v>1129</v>
      </c>
      <c r="AH292" s="72" t="s">
        <v>1748</v>
      </c>
      <c r="AI292" s="7" t="s">
        <v>1129</v>
      </c>
      <c r="AJ292" s="7" t="s">
        <v>1129</v>
      </c>
      <c r="AK292" s="7" t="s">
        <v>1129</v>
      </c>
      <c r="AL292" s="7">
        <v>4834</v>
      </c>
      <c r="AM292" s="255">
        <v>47738.28</v>
      </c>
      <c r="AN292" s="258">
        <v>27</v>
      </c>
      <c r="AO292" s="306">
        <v>43</v>
      </c>
      <c r="AP292" s="306" t="str">
        <f t="shared" si="62"/>
        <v>FLOW</v>
      </c>
      <c r="AQ292" s="306"/>
      <c r="AR292" s="306"/>
      <c r="AS292" s="306"/>
      <c r="AT292" s="306"/>
      <c r="AU292" s="72" t="s">
        <v>943</v>
      </c>
      <c r="AV292" s="310" t="s">
        <v>1648</v>
      </c>
      <c r="AW292" s="304" t="s">
        <v>16</v>
      </c>
      <c r="AX292" s="311">
        <v>45219</v>
      </c>
      <c r="AY292" s="72">
        <v>42</v>
      </c>
      <c r="AZ292" s="72" t="s">
        <v>1742</v>
      </c>
      <c r="BA292" s="7" t="s">
        <v>3513</v>
      </c>
      <c r="BB292" s="7"/>
      <c r="BC292" s="7"/>
      <c r="BD292" s="72"/>
      <c r="BE292" s="72"/>
      <c r="BF292" s="72"/>
      <c r="BG292" s="183"/>
      <c r="BH292" s="72"/>
      <c r="BI292" s="72"/>
      <c r="BJ292" s="72"/>
      <c r="BK292" s="72"/>
      <c r="BL292" s="72">
        <v>2</v>
      </c>
      <c r="BM292" s="72"/>
      <c r="BN292" s="72"/>
      <c r="BO292" s="72"/>
      <c r="BP292" s="72"/>
      <c r="BQ292" s="72"/>
      <c r="BR292" s="72"/>
      <c r="BS292" s="72"/>
      <c r="BT292" s="72"/>
      <c r="BU292" s="72"/>
      <c r="BV292" s="72"/>
      <c r="BW292" s="72"/>
      <c r="BX292" s="72"/>
      <c r="BY292" s="72"/>
      <c r="BZ292" s="72"/>
      <c r="CA292" s="72"/>
      <c r="CB292" s="72"/>
      <c r="CC292" s="72"/>
      <c r="CD292" s="72"/>
      <c r="CE292" s="72"/>
      <c r="CF292" s="72"/>
      <c r="CG292" s="72"/>
      <c r="CH292" s="72"/>
      <c r="CI292" s="72"/>
      <c r="CJ292" s="72"/>
      <c r="CK292" s="72"/>
      <c r="CL292" s="72"/>
      <c r="CM292" s="72"/>
      <c r="CN292" s="72"/>
      <c r="CO292" s="72"/>
      <c r="CP292" s="72"/>
      <c r="CQ292" s="72"/>
      <c r="CR292" s="72"/>
      <c r="CS292" s="72"/>
      <c r="CT292" s="72"/>
      <c r="CU292" s="72"/>
      <c r="CV292" s="72"/>
      <c r="CW292" s="72"/>
      <c r="CX292" s="72"/>
      <c r="CY292" s="72"/>
      <c r="CZ292" s="72"/>
      <c r="DA292" s="72"/>
      <c r="DB292" s="72"/>
      <c r="DC292" s="72"/>
      <c r="DD292" s="72"/>
      <c r="DE292" s="72"/>
      <c r="DF292" s="72"/>
      <c r="DG292" s="72"/>
      <c r="DH292" s="72"/>
      <c r="DI292" s="72"/>
      <c r="DJ292" s="72"/>
      <c r="DK292" s="72"/>
      <c r="DL292" s="72"/>
      <c r="DM292" s="72"/>
      <c r="DN292" s="72"/>
      <c r="DO292" s="72"/>
      <c r="DP292" s="72"/>
      <c r="DQ292" s="72"/>
      <c r="DR292" s="72"/>
      <c r="DS292" s="72"/>
      <c r="DT292" s="72"/>
      <c r="DU292" s="72"/>
      <c r="DV292" s="72"/>
      <c r="DW292" s="72"/>
      <c r="DX292" s="72"/>
      <c r="DY292" s="72"/>
      <c r="DZ292" s="72"/>
      <c r="EA292" s="72"/>
      <c r="EB292" s="72"/>
      <c r="EC292" s="72"/>
      <c r="ED292" s="72"/>
      <c r="EE292" s="72"/>
      <c r="EF292" s="72"/>
      <c r="EG292" s="72"/>
      <c r="EH292" s="72"/>
      <c r="EI292" s="72"/>
      <c r="EJ292" s="72"/>
      <c r="EK292" s="72"/>
      <c r="EL292" s="72"/>
      <c r="EM292" s="72"/>
      <c r="EN292" s="72"/>
      <c r="EO292" s="72"/>
      <c r="EP292" s="72"/>
      <c r="EQ292" s="72"/>
      <c r="ER292" s="312">
        <f t="shared" si="63"/>
        <v>2</v>
      </c>
      <c r="ES292" s="72">
        <f t="shared" si="64"/>
        <v>1</v>
      </c>
      <c r="ET292" s="72" t="s">
        <v>1111</v>
      </c>
      <c r="EU292" s="7" t="s">
        <v>2631</v>
      </c>
      <c r="EV292" s="7" t="s">
        <v>1110</v>
      </c>
      <c r="EW292" s="7" t="s">
        <v>1808</v>
      </c>
      <c r="EX292" s="183" t="s">
        <v>1912</v>
      </c>
      <c r="EY292" s="313">
        <v>46177</v>
      </c>
      <c r="EZ292" s="313"/>
      <c r="FA292" s="183"/>
      <c r="FB292" s="313"/>
      <c r="FC292" s="7"/>
      <c r="FD292" s="7" t="s">
        <v>3267</v>
      </c>
      <c r="FE292" s="7">
        <f t="shared" si="67"/>
        <v>4384</v>
      </c>
      <c r="FF292" s="72">
        <f t="shared" si="68"/>
        <v>8773</v>
      </c>
      <c r="FG292" t="s">
        <v>3515</v>
      </c>
    </row>
    <row r="293" spans="1:163" ht="17.25">
      <c r="A293" s="72">
        <v>464022912</v>
      </c>
      <c r="B293" s="304" t="s">
        <v>321</v>
      </c>
      <c r="C293" s="72" t="s">
        <v>1775</v>
      </c>
      <c r="D293" s="72" t="s">
        <v>2347</v>
      </c>
      <c r="E293" s="72">
        <v>3400</v>
      </c>
      <c r="F293" s="72"/>
      <c r="G293" s="306"/>
      <c r="H293" s="306"/>
      <c r="I293" s="72">
        <v>3310</v>
      </c>
      <c r="J293" s="72">
        <v>3121</v>
      </c>
      <c r="K293" s="258">
        <f t="shared" si="70"/>
        <v>3206</v>
      </c>
      <c r="L293" s="258">
        <f t="shared" si="59"/>
        <v>3118</v>
      </c>
      <c r="M293" s="307">
        <v>1</v>
      </c>
      <c r="N293" s="72" t="s">
        <v>1280</v>
      </c>
      <c r="O293" s="72" t="s">
        <v>1281</v>
      </c>
      <c r="P293" s="72" t="s">
        <v>315</v>
      </c>
      <c r="Q293" s="255">
        <v>47629</v>
      </c>
      <c r="R293" s="66">
        <v>85</v>
      </c>
      <c r="S293" s="66">
        <f t="shared" si="69"/>
        <v>0</v>
      </c>
      <c r="T293" s="66">
        <v>3145</v>
      </c>
      <c r="U293" s="4" t="s">
        <v>1482</v>
      </c>
      <c r="V293" s="5">
        <f t="shared" si="65"/>
        <v>7.3049677968081234E-2</v>
      </c>
      <c r="W293" s="5">
        <f t="shared" si="66"/>
        <v>2.6064089862795929E-3</v>
      </c>
      <c r="X293" s="5" t="str">
        <f t="shared" si="60"/>
        <v>STABLE</v>
      </c>
      <c r="Y293" s="72" t="str">
        <f t="shared" si="61"/>
        <v>PAID</v>
      </c>
      <c r="Z293" s="72" t="s">
        <v>1329</v>
      </c>
      <c r="AA293" s="72" t="s">
        <v>1281</v>
      </c>
      <c r="AB293" s="304"/>
      <c r="AC293" s="72"/>
      <c r="AD293" s="72" t="s">
        <v>3019</v>
      </c>
      <c r="AE293" s="308"/>
      <c r="AF293" s="309" t="s">
        <v>1129</v>
      </c>
      <c r="AG293" s="7" t="s">
        <v>1129</v>
      </c>
      <c r="AH293" s="72" t="s">
        <v>314</v>
      </c>
      <c r="AI293" s="7" t="s">
        <v>1129</v>
      </c>
      <c r="AJ293" s="7" t="s">
        <v>1129</v>
      </c>
      <c r="AK293" s="7" t="s">
        <v>1129</v>
      </c>
      <c r="AL293" s="7">
        <v>6351</v>
      </c>
      <c r="AM293" s="255">
        <v>47629</v>
      </c>
      <c r="AN293" s="258">
        <v>27</v>
      </c>
      <c r="AO293" s="306">
        <v>12</v>
      </c>
      <c r="AP293" s="306" t="str">
        <f t="shared" si="62"/>
        <v>STABLE</v>
      </c>
      <c r="AQ293" s="306"/>
      <c r="AR293" s="306"/>
      <c r="AS293" s="306"/>
      <c r="AT293" s="306"/>
      <c r="AU293" s="72" t="s">
        <v>1793</v>
      </c>
      <c r="AV293" s="310" t="s">
        <v>322</v>
      </c>
      <c r="AW293" s="304" t="s">
        <v>323</v>
      </c>
      <c r="AX293" s="311">
        <v>45548</v>
      </c>
      <c r="AY293" s="72">
        <v>36</v>
      </c>
      <c r="AZ293" s="72" t="s">
        <v>1742</v>
      </c>
      <c r="BA293" s="7" t="s">
        <v>3513</v>
      </c>
      <c r="BB293" s="7"/>
      <c r="BC293" s="7"/>
      <c r="BD293" s="72"/>
      <c r="BE293" s="72"/>
      <c r="BF293" s="72"/>
      <c r="BG293" s="183"/>
      <c r="BH293" s="72"/>
      <c r="BI293" s="72"/>
      <c r="BJ293" s="72"/>
      <c r="BK293" s="72"/>
      <c r="BL293" s="72"/>
      <c r="BM293" s="72"/>
      <c r="BN293" s="72"/>
      <c r="BO293" s="72">
        <v>1</v>
      </c>
      <c r="BP293" s="72"/>
      <c r="BQ293" s="72"/>
      <c r="BR293" s="72"/>
      <c r="BS293" s="72"/>
      <c r="BT293" s="72"/>
      <c r="BU293" s="72"/>
      <c r="BV293" s="72"/>
      <c r="BW293" s="72"/>
      <c r="BX293" s="72"/>
      <c r="BY293" s="72"/>
      <c r="BZ293" s="72"/>
      <c r="CA293" s="72"/>
      <c r="CB293" s="72"/>
      <c r="CC293" s="72"/>
      <c r="CD293" s="72"/>
      <c r="CE293" s="72"/>
      <c r="CF293" s="72"/>
      <c r="CG293" s="72"/>
      <c r="CH293" s="72"/>
      <c r="CI293" s="72"/>
      <c r="CJ293" s="72"/>
      <c r="CK293" s="72"/>
      <c r="CL293" s="72"/>
      <c r="CM293" s="72"/>
      <c r="CN293" s="72"/>
      <c r="CO293" s="72"/>
      <c r="CP293" s="72"/>
      <c r="CQ293" s="72"/>
      <c r="CR293" s="72"/>
      <c r="CS293" s="72"/>
      <c r="CT293" s="72"/>
      <c r="CU293" s="72"/>
      <c r="CV293" s="72"/>
      <c r="CW293" s="72"/>
      <c r="CX293" s="72"/>
      <c r="CY293" s="72"/>
      <c r="CZ293" s="72"/>
      <c r="DA293" s="72"/>
      <c r="DB293" s="72"/>
      <c r="DC293" s="72"/>
      <c r="DD293" s="72"/>
      <c r="DE293" s="72"/>
      <c r="DF293" s="72"/>
      <c r="DG293" s="72"/>
      <c r="DH293" s="72"/>
      <c r="DI293" s="72"/>
      <c r="DJ293" s="72"/>
      <c r="DK293" s="72"/>
      <c r="DL293" s="72"/>
      <c r="DM293" s="72"/>
      <c r="DN293" s="72"/>
      <c r="DO293" s="72"/>
      <c r="DP293" s="72"/>
      <c r="DQ293" s="72"/>
      <c r="DR293" s="72"/>
      <c r="DS293" s="72"/>
      <c r="DT293" s="72"/>
      <c r="DU293" s="72"/>
      <c r="DV293" s="72"/>
      <c r="DW293" s="72"/>
      <c r="DX293" s="72"/>
      <c r="DY293" s="72"/>
      <c r="DZ293" s="72"/>
      <c r="EA293" s="72"/>
      <c r="EB293" s="72"/>
      <c r="EC293" s="72"/>
      <c r="ED293" s="72"/>
      <c r="EE293" s="72"/>
      <c r="EF293" s="72"/>
      <c r="EG293" s="72"/>
      <c r="EH293" s="72"/>
      <c r="EI293" s="72"/>
      <c r="EJ293" s="72"/>
      <c r="EK293" s="72"/>
      <c r="EL293" s="72"/>
      <c r="EM293" s="72"/>
      <c r="EN293" s="72"/>
      <c r="EO293" s="72"/>
      <c r="EP293" s="72"/>
      <c r="EQ293" s="72"/>
      <c r="ER293" s="312">
        <f t="shared" si="63"/>
        <v>1</v>
      </c>
      <c r="ES293" s="72">
        <f t="shared" si="64"/>
        <v>1</v>
      </c>
      <c r="ET293" s="72" t="s">
        <v>1124</v>
      </c>
      <c r="EU293" s="7" t="s">
        <v>2632</v>
      </c>
      <c r="EV293" s="7" t="s">
        <v>1110</v>
      </c>
      <c r="EW293" s="7" t="s">
        <v>1801</v>
      </c>
      <c r="EX293" s="183" t="s">
        <v>1939</v>
      </c>
      <c r="EY293" s="313">
        <v>46178</v>
      </c>
      <c r="EZ293" s="313"/>
      <c r="FA293" s="183"/>
      <c r="FB293" s="313"/>
      <c r="FC293" s="7"/>
      <c r="FD293" s="7" t="s">
        <v>3268</v>
      </c>
      <c r="FE293" s="7">
        <f t="shared" si="67"/>
        <v>3206</v>
      </c>
      <c r="FF293" s="72">
        <f t="shared" si="68"/>
        <v>6518</v>
      </c>
      <c r="FG293" t="s">
        <v>3515</v>
      </c>
    </row>
    <row r="294" spans="1:163" ht="17.25">
      <c r="A294" s="72">
        <v>460416667</v>
      </c>
      <c r="B294" s="304" t="s">
        <v>2129</v>
      </c>
      <c r="C294" s="72"/>
      <c r="D294" s="72"/>
      <c r="E294" s="72"/>
      <c r="F294" s="72"/>
      <c r="G294" s="306"/>
      <c r="H294" s="306" t="s">
        <v>3547</v>
      </c>
      <c r="I294" s="72">
        <v>7066</v>
      </c>
      <c r="J294" s="72">
        <v>7066</v>
      </c>
      <c r="K294" s="258">
        <f t="shared" si="70"/>
        <v>7071</v>
      </c>
      <c r="L294" s="258">
        <f t="shared" si="59"/>
        <v>14211</v>
      </c>
      <c r="M294" s="307">
        <v>1</v>
      </c>
      <c r="N294" s="72" t="s">
        <v>1282</v>
      </c>
      <c r="O294" s="72" t="s">
        <v>1232</v>
      </c>
      <c r="P294" s="72" t="s">
        <v>18</v>
      </c>
      <c r="Q294" s="255">
        <v>47462</v>
      </c>
      <c r="R294" s="66">
        <v>5</v>
      </c>
      <c r="S294" s="66">
        <f t="shared" si="69"/>
        <v>0</v>
      </c>
      <c r="T294" s="66">
        <v>450</v>
      </c>
      <c r="U294" s="4" t="s">
        <v>1129</v>
      </c>
      <c r="V294" s="5">
        <f t="shared" si="65"/>
        <v>1.9259420774157862E-2</v>
      </c>
      <c r="W294" s="5">
        <f t="shared" si="66"/>
        <v>2.5972702199668699E-3</v>
      </c>
      <c r="X294" s="5" t="str">
        <f t="shared" si="60"/>
        <v>RB</v>
      </c>
      <c r="Y294" s="72" t="str">
        <f t="shared" si="61"/>
        <v>PAID</v>
      </c>
      <c r="Z294" s="72" t="s">
        <v>1129</v>
      </c>
      <c r="AA294" s="72" t="s">
        <v>1281</v>
      </c>
      <c r="AB294" s="304" t="s">
        <v>3024</v>
      </c>
      <c r="AC294" s="72"/>
      <c r="AD294" s="72" t="s">
        <v>3021</v>
      </c>
      <c r="AE294" s="308"/>
      <c r="AF294" s="309"/>
      <c r="AG294" s="7"/>
      <c r="AH294" s="72" t="s">
        <v>650</v>
      </c>
      <c r="AI294" s="7"/>
      <c r="AJ294" s="7"/>
      <c r="AK294" s="7"/>
      <c r="AL294" s="7">
        <v>7521</v>
      </c>
      <c r="AM294" s="255">
        <v>47462</v>
      </c>
      <c r="AN294" s="258">
        <v>27</v>
      </c>
      <c r="AO294" s="306">
        <v>0</v>
      </c>
      <c r="AP294" s="306" t="str">
        <f t="shared" si="62"/>
        <v>RB</v>
      </c>
      <c r="AQ294" s="306"/>
      <c r="AR294" s="306"/>
      <c r="AS294" s="306"/>
      <c r="AT294" s="306"/>
      <c r="AU294" s="72" t="s">
        <v>1129</v>
      </c>
      <c r="AV294" s="310" t="s">
        <v>2273</v>
      </c>
      <c r="AW294" s="304" t="s">
        <v>2335</v>
      </c>
      <c r="AX294" s="311">
        <v>45231</v>
      </c>
      <c r="AY294" s="72">
        <v>36</v>
      </c>
      <c r="AZ294" s="72" t="s">
        <v>2057</v>
      </c>
      <c r="BA294" s="7" t="s">
        <v>3512</v>
      </c>
      <c r="BB294" s="7"/>
      <c r="BC294" s="7"/>
      <c r="BD294" s="72"/>
      <c r="BE294" s="72"/>
      <c r="BF294" s="72"/>
      <c r="BG294" s="183"/>
      <c r="BH294" s="72"/>
      <c r="BI294" s="72"/>
      <c r="BJ294" s="72"/>
      <c r="BK294" s="72"/>
      <c r="BL294" s="72"/>
      <c r="BM294" s="72"/>
      <c r="BN294" s="72"/>
      <c r="BO294" s="72"/>
      <c r="BP294" s="72"/>
      <c r="BQ294" s="72"/>
      <c r="BR294" s="72"/>
      <c r="BS294" s="72"/>
      <c r="BT294" s="72"/>
      <c r="BU294" s="72"/>
      <c r="BV294" s="72"/>
      <c r="BW294" s="72"/>
      <c r="BX294" s="72"/>
      <c r="BY294" s="72"/>
      <c r="BZ294" s="72"/>
      <c r="CA294" s="72"/>
      <c r="CB294" s="72"/>
      <c r="CC294" s="72"/>
      <c r="CD294" s="72"/>
      <c r="CE294" s="72"/>
      <c r="CF294" s="72"/>
      <c r="CG294" s="72"/>
      <c r="CH294" s="72"/>
      <c r="CI294" s="72"/>
      <c r="CJ294" s="72">
        <v>1</v>
      </c>
      <c r="CK294" s="72"/>
      <c r="CL294" s="72"/>
      <c r="CM294" s="72"/>
      <c r="CN294" s="72"/>
      <c r="CO294" s="72"/>
      <c r="CP294" s="72"/>
      <c r="CQ294" s="72"/>
      <c r="CR294" s="72"/>
      <c r="CS294" s="72"/>
      <c r="CT294" s="72"/>
      <c r="CU294" s="72"/>
      <c r="CV294" s="72"/>
      <c r="CW294" s="72"/>
      <c r="CX294" s="72"/>
      <c r="CY294" s="72"/>
      <c r="CZ294" s="72"/>
      <c r="DA294" s="72"/>
      <c r="DB294" s="72"/>
      <c r="DC294" s="72"/>
      <c r="DD294" s="72"/>
      <c r="DE294" s="72"/>
      <c r="DF294" s="72"/>
      <c r="DG294" s="72"/>
      <c r="DH294" s="72"/>
      <c r="DI294" s="72"/>
      <c r="DJ294" s="72"/>
      <c r="DK294" s="72"/>
      <c r="DL294" s="72"/>
      <c r="DM294" s="72"/>
      <c r="DN294" s="72"/>
      <c r="DO294" s="72"/>
      <c r="DP294" s="72"/>
      <c r="DQ294" s="72"/>
      <c r="DR294" s="72"/>
      <c r="DS294" s="72"/>
      <c r="DT294" s="72"/>
      <c r="DU294" s="72"/>
      <c r="DV294" s="72"/>
      <c r="DW294" s="72"/>
      <c r="DX294" s="72"/>
      <c r="DY294" s="72"/>
      <c r="DZ294" s="72"/>
      <c r="EA294" s="72"/>
      <c r="EB294" s="72"/>
      <c r="EC294" s="72"/>
      <c r="ED294" s="72"/>
      <c r="EE294" s="72"/>
      <c r="EF294" s="72"/>
      <c r="EG294" s="72"/>
      <c r="EH294" s="72"/>
      <c r="EI294" s="72"/>
      <c r="EJ294" s="72"/>
      <c r="EK294" s="72"/>
      <c r="EL294" s="72"/>
      <c r="EM294" s="72"/>
      <c r="EN294" s="72"/>
      <c r="EO294" s="72"/>
      <c r="EP294" s="72"/>
      <c r="EQ294" s="72"/>
      <c r="ER294" s="312">
        <f t="shared" si="63"/>
        <v>1</v>
      </c>
      <c r="ES294" s="72">
        <f t="shared" si="64"/>
        <v>1</v>
      </c>
      <c r="ET294" s="72" t="s">
        <v>1113</v>
      </c>
      <c r="EU294" s="7" t="s">
        <v>2633</v>
      </c>
      <c r="EV294" s="7" t="s">
        <v>1110</v>
      </c>
      <c r="EW294" s="7" t="s">
        <v>1801</v>
      </c>
      <c r="EX294" s="183" t="s">
        <v>3583</v>
      </c>
      <c r="EY294" s="313">
        <v>46185</v>
      </c>
      <c r="EZ294" s="313"/>
      <c r="FA294" s="183"/>
      <c r="FB294" s="313"/>
      <c r="FC294" s="7"/>
      <c r="FD294" s="7" t="s">
        <v>3269</v>
      </c>
      <c r="FE294" s="7">
        <f t="shared" si="67"/>
        <v>7071</v>
      </c>
      <c r="FF294" s="72">
        <f t="shared" si="68"/>
        <v>14211</v>
      </c>
      <c r="FG294" t="s">
        <v>3515</v>
      </c>
    </row>
    <row r="295" spans="1:163" ht="17.25">
      <c r="A295" s="72">
        <v>463868517</v>
      </c>
      <c r="B295" s="304" t="s">
        <v>1430</v>
      </c>
      <c r="C295" s="72" t="s">
        <v>1775</v>
      </c>
      <c r="D295" s="72" t="s">
        <v>3535</v>
      </c>
      <c r="E295" s="72">
        <v>5003</v>
      </c>
      <c r="F295" s="72"/>
      <c r="G295" s="306"/>
      <c r="H295" s="306"/>
      <c r="I295" s="72">
        <v>4760</v>
      </c>
      <c r="J295" s="72">
        <v>4095</v>
      </c>
      <c r="K295" s="258">
        <f t="shared" si="70"/>
        <v>4192</v>
      </c>
      <c r="L295" s="258">
        <f t="shared" si="59"/>
        <v>4055</v>
      </c>
      <c r="M295" s="307">
        <v>1</v>
      </c>
      <c r="N295" s="72" t="s">
        <v>1280</v>
      </c>
      <c r="O295" s="72" t="s">
        <v>1281</v>
      </c>
      <c r="P295" s="72" t="s">
        <v>65</v>
      </c>
      <c r="Q295" s="255">
        <v>47364</v>
      </c>
      <c r="R295" s="66">
        <v>97</v>
      </c>
      <c r="S295" s="66">
        <f t="shared" si="69"/>
        <v>0</v>
      </c>
      <c r="T295" s="66">
        <v>2700</v>
      </c>
      <c r="U295" s="4" t="s">
        <v>1479</v>
      </c>
      <c r="V295" s="5">
        <f t="shared" si="65"/>
        <v>4.6782259330467479E-2</v>
      </c>
      <c r="W295" s="5">
        <f t="shared" si="66"/>
        <v>2.5919073511126967E-3</v>
      </c>
      <c r="X295" s="5" t="str">
        <f t="shared" si="60"/>
        <v>STABLE</v>
      </c>
      <c r="Y295" s="72" t="str">
        <f t="shared" si="61"/>
        <v>PAID</v>
      </c>
      <c r="Z295" s="72" t="s">
        <v>1281</v>
      </c>
      <c r="AA295" s="72" t="s">
        <v>1281</v>
      </c>
      <c r="AB295" s="304"/>
      <c r="AC295" s="72"/>
      <c r="AD295" s="72"/>
      <c r="AE295" s="308"/>
      <c r="AF295" s="309" t="s">
        <v>1129</v>
      </c>
      <c r="AG295" s="7" t="s">
        <v>1129</v>
      </c>
      <c r="AH295" s="72" t="s">
        <v>721</v>
      </c>
      <c r="AI295" s="7" t="s">
        <v>1129</v>
      </c>
      <c r="AJ295" s="7" t="s">
        <v>1129</v>
      </c>
      <c r="AK295" s="7" t="s">
        <v>1129</v>
      </c>
      <c r="AL295" s="7">
        <v>6892</v>
      </c>
      <c r="AM295" s="255">
        <v>47364</v>
      </c>
      <c r="AN295" s="258">
        <v>27</v>
      </c>
      <c r="AO295" s="306">
        <v>43</v>
      </c>
      <c r="AP295" s="306" t="str">
        <f t="shared" si="62"/>
        <v>FLOW</v>
      </c>
      <c r="AQ295" s="306"/>
      <c r="AR295" s="306"/>
      <c r="AS295" s="306"/>
      <c r="AT295" s="306"/>
      <c r="AU295" s="72" t="s">
        <v>1793</v>
      </c>
      <c r="AV295" s="310" t="s">
        <v>1431</v>
      </c>
      <c r="AW295" s="304" t="s">
        <v>16</v>
      </c>
      <c r="AX295" s="311">
        <v>45530</v>
      </c>
      <c r="AY295" s="72">
        <v>30</v>
      </c>
      <c r="AZ295" s="72" t="s">
        <v>1742</v>
      </c>
      <c r="BA295" s="7" t="s">
        <v>3512</v>
      </c>
      <c r="BB295" s="7"/>
      <c r="BC295" s="7"/>
      <c r="BD295" s="72"/>
      <c r="BE295" s="72"/>
      <c r="BF295" s="72"/>
      <c r="BG295" s="183"/>
      <c r="BH295" s="72"/>
      <c r="BI295" s="72"/>
      <c r="BJ295" s="72"/>
      <c r="BK295" s="72"/>
      <c r="BL295" s="72"/>
      <c r="BM295" s="72"/>
      <c r="BN295" s="72"/>
      <c r="BO295" s="72"/>
      <c r="BP295" s="72"/>
      <c r="BQ295" s="72"/>
      <c r="BR295" s="72"/>
      <c r="BS295" s="72"/>
      <c r="BT295" s="72"/>
      <c r="BU295" s="72"/>
      <c r="BV295" s="72"/>
      <c r="BW295" s="72"/>
      <c r="BX295" s="72"/>
      <c r="BY295" s="72"/>
      <c r="BZ295" s="72"/>
      <c r="CA295" s="72"/>
      <c r="CB295" s="72"/>
      <c r="CC295" s="72"/>
      <c r="CD295" s="72"/>
      <c r="CE295" s="72"/>
      <c r="CF295" s="72"/>
      <c r="CG295" s="72"/>
      <c r="CH295" s="72"/>
      <c r="CI295" s="72"/>
      <c r="CJ295" s="72"/>
      <c r="CK295" s="72"/>
      <c r="CL295" s="72"/>
      <c r="CM295" s="72"/>
      <c r="CN295" s="72"/>
      <c r="CO295" s="72"/>
      <c r="CP295" s="72"/>
      <c r="CQ295" s="72"/>
      <c r="CR295" s="72"/>
      <c r="CS295" s="72"/>
      <c r="CT295" s="72"/>
      <c r="CU295" s="72"/>
      <c r="CV295" s="72">
        <v>1</v>
      </c>
      <c r="CW295" s="72"/>
      <c r="CX295" s="72"/>
      <c r="CY295" s="72"/>
      <c r="CZ295" s="72"/>
      <c r="DA295" s="72"/>
      <c r="DB295" s="72"/>
      <c r="DC295" s="72"/>
      <c r="DD295" s="72"/>
      <c r="DE295" s="72"/>
      <c r="DF295" s="72"/>
      <c r="DG295" s="72"/>
      <c r="DH295" s="72"/>
      <c r="DI295" s="72"/>
      <c r="DJ295" s="72"/>
      <c r="DK295" s="72"/>
      <c r="DL295" s="72"/>
      <c r="DM295" s="72"/>
      <c r="DN295" s="72"/>
      <c r="DO295" s="72"/>
      <c r="DP295" s="72"/>
      <c r="DQ295" s="72"/>
      <c r="DR295" s="72"/>
      <c r="DS295" s="72"/>
      <c r="DT295" s="72"/>
      <c r="DU295" s="72"/>
      <c r="DV295" s="72"/>
      <c r="DW295" s="72"/>
      <c r="DX295" s="72"/>
      <c r="DY295" s="72"/>
      <c r="DZ295" s="72"/>
      <c r="EA295" s="72"/>
      <c r="EB295" s="72"/>
      <c r="EC295" s="72"/>
      <c r="ED295" s="72"/>
      <c r="EE295" s="72"/>
      <c r="EF295" s="72"/>
      <c r="EG295" s="72"/>
      <c r="EH295" s="72"/>
      <c r="EI295" s="72"/>
      <c r="EJ295" s="72"/>
      <c r="EK295" s="72"/>
      <c r="EL295" s="72"/>
      <c r="EM295" s="72"/>
      <c r="EN295" s="72"/>
      <c r="EO295" s="72"/>
      <c r="EP295" s="72"/>
      <c r="EQ295" s="72"/>
      <c r="ER295" s="312">
        <f t="shared" si="63"/>
        <v>1</v>
      </c>
      <c r="ES295" s="72">
        <f t="shared" si="64"/>
        <v>1</v>
      </c>
      <c r="ET295" s="72" t="s">
        <v>1118</v>
      </c>
      <c r="EU295" s="7" t="s">
        <v>2634</v>
      </c>
      <c r="EV295" s="7" t="s">
        <v>1110</v>
      </c>
      <c r="EW295" s="7" t="s">
        <v>1806</v>
      </c>
      <c r="EX295" s="183" t="s">
        <v>3584</v>
      </c>
      <c r="EY295" s="313">
        <v>46193</v>
      </c>
      <c r="EZ295" s="313"/>
      <c r="FA295" s="183"/>
      <c r="FB295" s="313"/>
      <c r="FC295" s="7"/>
      <c r="FD295" s="7" t="s">
        <v>3270</v>
      </c>
      <c r="FE295" s="7">
        <f t="shared" si="67"/>
        <v>4192</v>
      </c>
      <c r="FF295" s="72">
        <f t="shared" si="68"/>
        <v>9058</v>
      </c>
      <c r="FG295" t="s">
        <v>3516</v>
      </c>
    </row>
    <row r="296" spans="1:163" ht="17.25">
      <c r="A296" s="72">
        <v>462906915</v>
      </c>
      <c r="B296" s="304" t="s">
        <v>2177</v>
      </c>
      <c r="C296" s="72"/>
      <c r="D296" s="72"/>
      <c r="E296" s="72"/>
      <c r="F296" s="72"/>
      <c r="G296" s="306"/>
      <c r="H296" s="306"/>
      <c r="I296" s="72">
        <v>4314</v>
      </c>
      <c r="J296" s="72">
        <v>659.77</v>
      </c>
      <c r="K296" s="258">
        <f t="shared" si="70"/>
        <v>659.77</v>
      </c>
      <c r="L296" s="258">
        <f t="shared" si="59"/>
        <v>5002.7700000000004</v>
      </c>
      <c r="M296" s="307">
        <v>1</v>
      </c>
      <c r="N296" s="72" t="s">
        <v>1231</v>
      </c>
      <c r="O296" s="72" t="s">
        <v>1232</v>
      </c>
      <c r="P296" s="72" t="s">
        <v>333</v>
      </c>
      <c r="Q296" s="255">
        <v>47229.77</v>
      </c>
      <c r="R296" s="66">
        <v>0</v>
      </c>
      <c r="S296" s="66">
        <f t="shared" si="69"/>
        <v>0</v>
      </c>
      <c r="T296" s="66">
        <v>450</v>
      </c>
      <c r="U296" s="4" t="s">
        <v>1129</v>
      </c>
      <c r="V296" s="5">
        <f t="shared" si="65"/>
        <v>2.6978576015955401E-2</v>
      </c>
      <c r="W296" s="5">
        <f t="shared" si="66"/>
        <v>2.5845618624770268E-3</v>
      </c>
      <c r="X296" s="5" t="s">
        <v>1280</v>
      </c>
      <c r="Y296" s="72" t="str">
        <f t="shared" si="61"/>
        <v>MPTP</v>
      </c>
      <c r="Z296" s="72" t="s">
        <v>1129</v>
      </c>
      <c r="AA296" s="72" t="s">
        <v>1327</v>
      </c>
      <c r="AB296" s="304" t="s">
        <v>3023</v>
      </c>
      <c r="AC296" s="72">
        <v>20</v>
      </c>
      <c r="AD296" s="72" t="s">
        <v>3021</v>
      </c>
      <c r="AE296" s="308"/>
      <c r="AF296" s="309"/>
      <c r="AG296" s="7"/>
      <c r="AH296" s="72" t="s">
        <v>908</v>
      </c>
      <c r="AI296" s="7"/>
      <c r="AJ296" s="7"/>
      <c r="AK296" s="7"/>
      <c r="AL296" s="7">
        <v>1109.77</v>
      </c>
      <c r="AM296" s="255">
        <v>47229.77</v>
      </c>
      <c r="AN296" s="258">
        <v>27</v>
      </c>
      <c r="AO296" s="306">
        <v>43</v>
      </c>
      <c r="AP296" s="306" t="str">
        <f t="shared" si="62"/>
        <v>FLOW</v>
      </c>
      <c r="AQ296" s="306"/>
      <c r="AR296" s="306"/>
      <c r="AS296" s="306"/>
      <c r="AT296" s="306"/>
      <c r="AU296" s="72" t="s">
        <v>1129</v>
      </c>
      <c r="AV296" s="310" t="s">
        <v>2319</v>
      </c>
      <c r="AW296" s="304" t="s">
        <v>189</v>
      </c>
      <c r="AX296" s="311">
        <v>45427</v>
      </c>
      <c r="AY296" s="72">
        <v>36</v>
      </c>
      <c r="AZ296" s="72" t="s">
        <v>2057</v>
      </c>
      <c r="BA296" s="7" t="s">
        <v>3513</v>
      </c>
      <c r="BB296" s="7"/>
      <c r="BC296" s="7"/>
      <c r="BD296" s="72"/>
      <c r="BE296" s="72"/>
      <c r="BF296" s="72"/>
      <c r="BG296" s="183"/>
      <c r="BH296" s="72"/>
      <c r="BI296" s="72"/>
      <c r="BJ296" s="72"/>
      <c r="BK296" s="72"/>
      <c r="BL296" s="72"/>
      <c r="BM296" s="72"/>
      <c r="BN296" s="72"/>
      <c r="BO296" s="72"/>
      <c r="BP296" s="72"/>
      <c r="BQ296" s="72"/>
      <c r="BR296" s="72"/>
      <c r="BS296" s="72"/>
      <c r="BT296" s="72"/>
      <c r="BU296" s="72"/>
      <c r="BV296" s="72"/>
      <c r="BW296" s="72"/>
      <c r="BX296" s="72"/>
      <c r="BY296" s="72"/>
      <c r="BZ296" s="72"/>
      <c r="CA296" s="72"/>
      <c r="CB296" s="72"/>
      <c r="CC296" s="72"/>
      <c r="CD296" s="72"/>
      <c r="CE296" s="72"/>
      <c r="CF296" s="72"/>
      <c r="CG296" s="72"/>
      <c r="CH296" s="72"/>
      <c r="CI296" s="72"/>
      <c r="CJ296" s="72"/>
      <c r="CK296" s="72"/>
      <c r="CL296" s="72"/>
      <c r="CM296" s="72">
        <v>1</v>
      </c>
      <c r="CN296" s="72"/>
      <c r="CO296" s="72"/>
      <c r="CP296" s="72"/>
      <c r="CQ296" s="72"/>
      <c r="CR296" s="72"/>
      <c r="CS296" s="72">
        <v>1</v>
      </c>
      <c r="CT296" s="72"/>
      <c r="CU296" s="72"/>
      <c r="CV296" s="72"/>
      <c r="CW296" s="72"/>
      <c r="CX296" s="72"/>
      <c r="CY296" s="72"/>
      <c r="CZ296" s="72"/>
      <c r="DA296" s="72"/>
      <c r="DB296" s="72"/>
      <c r="DC296" s="72"/>
      <c r="DD296" s="72"/>
      <c r="DE296" s="72"/>
      <c r="DF296" s="72"/>
      <c r="DG296" s="72"/>
      <c r="DH296" s="72"/>
      <c r="DI296" s="72"/>
      <c r="DJ296" s="72"/>
      <c r="DK296" s="72"/>
      <c r="DL296" s="72"/>
      <c r="DM296" s="72"/>
      <c r="DN296" s="72"/>
      <c r="DO296" s="72"/>
      <c r="DP296" s="72"/>
      <c r="DQ296" s="72"/>
      <c r="DR296" s="72"/>
      <c r="DS296" s="72"/>
      <c r="DT296" s="72"/>
      <c r="DU296" s="72"/>
      <c r="DV296" s="72"/>
      <c r="DW296" s="72"/>
      <c r="DX296" s="72"/>
      <c r="DY296" s="72"/>
      <c r="DZ296" s="72"/>
      <c r="EA296" s="72"/>
      <c r="EB296" s="72"/>
      <c r="EC296" s="72"/>
      <c r="ED296" s="72"/>
      <c r="EE296" s="72"/>
      <c r="EF296" s="72"/>
      <c r="EG296" s="72"/>
      <c r="EH296" s="72"/>
      <c r="EI296" s="72"/>
      <c r="EJ296" s="72"/>
      <c r="EK296" s="72"/>
      <c r="EL296" s="72"/>
      <c r="EM296" s="72"/>
      <c r="EN296" s="72"/>
      <c r="EO296" s="72"/>
      <c r="EP296" s="72"/>
      <c r="EQ296" s="72"/>
      <c r="ER296" s="312">
        <f t="shared" si="63"/>
        <v>2</v>
      </c>
      <c r="ES296" s="72">
        <f t="shared" si="64"/>
        <v>1</v>
      </c>
      <c r="ET296" s="72" t="s">
        <v>1125</v>
      </c>
      <c r="EU296" s="7" t="s">
        <v>3491</v>
      </c>
      <c r="EV296" s="7" t="s">
        <v>1110</v>
      </c>
      <c r="EW296" s="7" t="s">
        <v>1848</v>
      </c>
      <c r="EX296" s="183" t="s">
        <v>1809</v>
      </c>
      <c r="EY296" s="313">
        <v>46188</v>
      </c>
      <c r="EZ296" s="313"/>
      <c r="FA296" s="183"/>
      <c r="FB296" s="313"/>
      <c r="FC296" s="7"/>
      <c r="FD296" s="7" t="s">
        <v>1240</v>
      </c>
      <c r="FE296" s="7">
        <f t="shared" si="67"/>
        <v>659.77</v>
      </c>
      <c r="FF296" s="72">
        <f t="shared" si="68"/>
        <v>5002.7700000000004</v>
      </c>
      <c r="FG296" t="s">
        <v>3515</v>
      </c>
    </row>
    <row r="297" spans="1:163" ht="17.25">
      <c r="A297" s="72">
        <v>462898206</v>
      </c>
      <c r="B297" s="304" t="s">
        <v>488</v>
      </c>
      <c r="C297" s="72" t="s">
        <v>1777</v>
      </c>
      <c r="D297" s="72" t="s">
        <v>1776</v>
      </c>
      <c r="E297" s="72">
        <v>4000</v>
      </c>
      <c r="F297" s="72"/>
      <c r="G297" s="306"/>
      <c r="H297" s="306"/>
      <c r="I297" s="72">
        <v>3689</v>
      </c>
      <c r="J297" s="72">
        <v>9341</v>
      </c>
      <c r="K297" s="258">
        <f t="shared" si="70"/>
        <v>2483</v>
      </c>
      <c r="L297" s="258">
        <f t="shared" si="59"/>
        <v>9541</v>
      </c>
      <c r="M297" s="315">
        <v>3</v>
      </c>
      <c r="N297" s="72" t="s">
        <v>1280</v>
      </c>
      <c r="O297" s="72" t="s">
        <v>1281</v>
      </c>
      <c r="P297" s="72" t="s">
        <v>73</v>
      </c>
      <c r="Q297" s="255">
        <v>47141</v>
      </c>
      <c r="R297" s="66">
        <v>520</v>
      </c>
      <c r="S297" s="66">
        <f t="shared" si="69"/>
        <v>0</v>
      </c>
      <c r="T297" s="66">
        <v>0</v>
      </c>
      <c r="U297" s="4" t="s">
        <v>1277</v>
      </c>
      <c r="V297" s="5">
        <f t="shared" si="65"/>
        <v>0.44206692379899415</v>
      </c>
      <c r="W297" s="5">
        <f t="shared" si="66"/>
        <v>1.2608354323765258E-2</v>
      </c>
      <c r="X297" s="5" t="str">
        <f t="shared" si="60"/>
        <v>STABLE</v>
      </c>
      <c r="Y297" s="72" t="str">
        <f t="shared" si="61"/>
        <v>PAID</v>
      </c>
      <c r="Z297" s="72" t="s">
        <v>1281</v>
      </c>
      <c r="AA297" s="72" t="s">
        <v>1281</v>
      </c>
      <c r="AB297" s="304"/>
      <c r="AC297" s="72"/>
      <c r="AD297" s="72"/>
      <c r="AE297" s="308"/>
      <c r="AF297" s="309" t="s">
        <v>1797</v>
      </c>
      <c r="AG297" s="7" t="s">
        <v>1129</v>
      </c>
      <c r="AH297" s="72" t="s">
        <v>484</v>
      </c>
      <c r="AI297" s="7" t="s">
        <v>1129</v>
      </c>
      <c r="AJ297" s="7" t="s">
        <v>1129</v>
      </c>
      <c r="AK297" s="7" t="s">
        <v>1129</v>
      </c>
      <c r="AL297" s="7">
        <v>9861</v>
      </c>
      <c r="AM297" s="255">
        <v>47141</v>
      </c>
      <c r="AN297" s="258">
        <v>88</v>
      </c>
      <c r="AO297" s="306">
        <v>73</v>
      </c>
      <c r="AP297" s="306" t="str">
        <f t="shared" si="62"/>
        <v>STABLE</v>
      </c>
      <c r="AQ297" s="306"/>
      <c r="AR297" s="306"/>
      <c r="AS297" s="306"/>
      <c r="AT297" s="306"/>
      <c r="AU297" s="72" t="s">
        <v>1793</v>
      </c>
      <c r="AV297" s="310" t="s">
        <v>489</v>
      </c>
      <c r="AW297" s="304" t="s">
        <v>156</v>
      </c>
      <c r="AX297" s="311">
        <v>45426</v>
      </c>
      <c r="AY297" s="72">
        <v>36</v>
      </c>
      <c r="AZ297" s="72" t="s">
        <v>1742</v>
      </c>
      <c r="BA297" s="7" t="s">
        <v>3512</v>
      </c>
      <c r="BB297" s="7"/>
      <c r="BC297" s="7">
        <v>1</v>
      </c>
      <c r="BD297" s="72"/>
      <c r="BE297" s="72"/>
      <c r="BF297" s="72"/>
      <c r="BG297" s="183"/>
      <c r="BH297" s="72"/>
      <c r="BI297" s="72"/>
      <c r="BJ297" s="72"/>
      <c r="BK297" s="72"/>
      <c r="BL297" s="72"/>
      <c r="BM297" s="72"/>
      <c r="BN297" s="72"/>
      <c r="BO297" s="72">
        <v>1</v>
      </c>
      <c r="BP297" s="72"/>
      <c r="BQ297" s="72"/>
      <c r="BR297" s="72"/>
      <c r="BS297" s="72"/>
      <c r="BT297" s="72"/>
      <c r="BU297" s="72"/>
      <c r="BV297" s="72"/>
      <c r="BW297" s="72"/>
      <c r="BX297" s="72"/>
      <c r="BY297" s="72"/>
      <c r="BZ297" s="72"/>
      <c r="CA297" s="72"/>
      <c r="CB297" s="72"/>
      <c r="CC297" s="72"/>
      <c r="CD297" s="72"/>
      <c r="CE297" s="72"/>
      <c r="CF297" s="72"/>
      <c r="CG297" s="72"/>
      <c r="CH297" s="72"/>
      <c r="CI297" s="72"/>
      <c r="CJ297" s="72"/>
      <c r="CK297" s="72"/>
      <c r="CL297" s="72"/>
      <c r="CM297" s="72"/>
      <c r="CN297" s="72"/>
      <c r="CO297" s="72"/>
      <c r="CP297" s="72"/>
      <c r="CQ297" s="72"/>
      <c r="CR297" s="72"/>
      <c r="CS297" s="72"/>
      <c r="CT297" s="72"/>
      <c r="CU297" s="72"/>
      <c r="CV297" s="72"/>
      <c r="CW297" s="72"/>
      <c r="CX297" s="72"/>
      <c r="CY297" s="72"/>
      <c r="CZ297" s="72"/>
      <c r="DA297" s="72"/>
      <c r="DB297" s="72"/>
      <c r="DC297" s="72"/>
      <c r="DD297" s="72"/>
      <c r="DE297" s="72"/>
      <c r="DF297" s="72"/>
      <c r="DG297" s="72"/>
      <c r="DH297" s="72"/>
      <c r="DI297" s="72"/>
      <c r="DJ297" s="72"/>
      <c r="DK297" s="72"/>
      <c r="DL297" s="72"/>
      <c r="DM297" s="72"/>
      <c r="DN297" s="72"/>
      <c r="DO297" s="72"/>
      <c r="DP297" s="72"/>
      <c r="DQ297" s="72"/>
      <c r="DR297" s="72"/>
      <c r="DS297" s="72"/>
      <c r="DT297" s="72"/>
      <c r="DU297" s="72"/>
      <c r="DV297" s="72"/>
      <c r="DW297" s="72"/>
      <c r="DX297" s="72"/>
      <c r="DY297" s="72"/>
      <c r="DZ297" s="72"/>
      <c r="EA297" s="72"/>
      <c r="EB297" s="72"/>
      <c r="EC297" s="72"/>
      <c r="ED297" s="72"/>
      <c r="EE297" s="72"/>
      <c r="EF297" s="72"/>
      <c r="EG297" s="72"/>
      <c r="EH297" s="72"/>
      <c r="EI297" s="72"/>
      <c r="EJ297" s="72"/>
      <c r="EK297" s="72"/>
      <c r="EL297" s="72"/>
      <c r="EM297" s="72"/>
      <c r="EN297" s="72"/>
      <c r="EO297" s="72"/>
      <c r="EP297" s="72"/>
      <c r="EQ297" s="72"/>
      <c r="ER297" s="312">
        <f t="shared" si="63"/>
        <v>2</v>
      </c>
      <c r="ES297" s="72">
        <f t="shared" si="64"/>
        <v>1</v>
      </c>
      <c r="ET297" s="72" t="s">
        <v>1119</v>
      </c>
      <c r="EU297" s="7" t="s">
        <v>2635</v>
      </c>
      <c r="EV297" s="7" t="s">
        <v>1110</v>
      </c>
      <c r="EW297" s="7" t="s">
        <v>1831</v>
      </c>
      <c r="EX297" s="183" t="s">
        <v>1940</v>
      </c>
      <c r="EY297" s="313">
        <v>46178</v>
      </c>
      <c r="EZ297" s="313"/>
      <c r="FA297" s="183"/>
      <c r="FB297" s="313"/>
      <c r="FC297" s="7" t="s">
        <v>3622</v>
      </c>
      <c r="FD297" s="7" t="s">
        <v>3271</v>
      </c>
      <c r="FE297" s="7">
        <f t="shared" si="67"/>
        <v>2483</v>
      </c>
      <c r="FF297" s="72">
        <f t="shared" si="68"/>
        <v>13541</v>
      </c>
      <c r="FG297" t="s">
        <v>3515</v>
      </c>
    </row>
    <row r="298" spans="1:163" ht="17.25">
      <c r="A298" s="72">
        <v>136775582</v>
      </c>
      <c r="B298" s="304" t="s">
        <v>946</v>
      </c>
      <c r="C298" s="72"/>
      <c r="D298" s="72"/>
      <c r="E298" s="72"/>
      <c r="F298" s="72"/>
      <c r="G298" s="306"/>
      <c r="H298" s="306"/>
      <c r="I298" s="72">
        <v>6125</v>
      </c>
      <c r="J298" s="72">
        <v>6114</v>
      </c>
      <c r="K298" s="258">
        <f t="shared" si="70"/>
        <v>6178</v>
      </c>
      <c r="L298" s="258">
        <f t="shared" si="59"/>
        <v>12397</v>
      </c>
      <c r="M298" s="307">
        <v>1</v>
      </c>
      <c r="N298" s="72" t="s">
        <v>1231</v>
      </c>
      <c r="O298" s="72" t="s">
        <v>1232</v>
      </c>
      <c r="P298" s="72" t="s">
        <v>49</v>
      </c>
      <c r="Q298" s="255">
        <v>46779.89</v>
      </c>
      <c r="R298" s="66">
        <v>64</v>
      </c>
      <c r="S298" s="66">
        <f t="shared" si="69"/>
        <v>0</v>
      </c>
      <c r="T298" s="66">
        <v>900</v>
      </c>
      <c r="U298" s="4" t="s">
        <v>1482</v>
      </c>
      <c r="V298" s="5">
        <f t="shared" si="65"/>
        <v>4.0298024143948605E-2</v>
      </c>
      <c r="W298" s="5">
        <f t="shared" si="66"/>
        <v>2.5599430110472793E-3</v>
      </c>
      <c r="X298" s="5" t="s">
        <v>1280</v>
      </c>
      <c r="Y298" s="72" t="str">
        <f t="shared" si="61"/>
        <v>MPTP</v>
      </c>
      <c r="Z298" s="72" t="s">
        <v>1281</v>
      </c>
      <c r="AA298" s="72" t="s">
        <v>1327</v>
      </c>
      <c r="AB298" s="304" t="s">
        <v>3024</v>
      </c>
      <c r="AC298" s="72">
        <v>28</v>
      </c>
      <c r="AD298" s="72" t="s">
        <v>3021</v>
      </c>
      <c r="AE298" s="308"/>
      <c r="AF298" s="309" t="s">
        <v>1129</v>
      </c>
      <c r="AG298" s="7" t="s">
        <v>1129</v>
      </c>
      <c r="AH298" s="72" t="s">
        <v>61</v>
      </c>
      <c r="AI298" s="7" t="s">
        <v>1129</v>
      </c>
      <c r="AJ298" s="7" t="s">
        <v>1129</v>
      </c>
      <c r="AK298" s="7" t="s">
        <v>1129</v>
      </c>
      <c r="AL298" s="7">
        <v>7078</v>
      </c>
      <c r="AM298" s="255">
        <v>46779.89</v>
      </c>
      <c r="AN298" s="258">
        <v>26</v>
      </c>
      <c r="AO298" s="306">
        <v>42</v>
      </c>
      <c r="AP298" s="306" t="str">
        <f t="shared" si="62"/>
        <v>FLOW</v>
      </c>
      <c r="AQ298" s="306"/>
      <c r="AR298" s="306"/>
      <c r="AS298" s="306"/>
      <c r="AT298" s="306"/>
      <c r="AU298" s="72" t="s">
        <v>943</v>
      </c>
      <c r="AV298" s="310" t="s">
        <v>1015</v>
      </c>
      <c r="AW298" s="304" t="s">
        <v>56</v>
      </c>
      <c r="AX298" s="311">
        <v>44909</v>
      </c>
      <c r="AY298" s="72">
        <v>48</v>
      </c>
      <c r="AZ298" s="72" t="s">
        <v>1742</v>
      </c>
      <c r="BA298" s="7" t="s">
        <v>3513</v>
      </c>
      <c r="BB298" s="7"/>
      <c r="BC298" s="7"/>
      <c r="BD298" s="72"/>
      <c r="BE298" s="72"/>
      <c r="BF298" s="72"/>
      <c r="BG298" s="183"/>
      <c r="BH298" s="72"/>
      <c r="BI298" s="72"/>
      <c r="BJ298" s="72"/>
      <c r="BK298" s="72"/>
      <c r="BL298" s="72"/>
      <c r="BM298" s="72"/>
      <c r="BN298" s="72"/>
      <c r="BO298" s="72"/>
      <c r="BP298" s="72"/>
      <c r="BQ298" s="72"/>
      <c r="BR298" s="72"/>
      <c r="BS298" s="72"/>
      <c r="BT298" s="72"/>
      <c r="BU298" s="72"/>
      <c r="BV298" s="72"/>
      <c r="BW298" s="72"/>
      <c r="BX298" s="72"/>
      <c r="BY298" s="72"/>
      <c r="BZ298" s="72"/>
      <c r="CA298" s="72"/>
      <c r="CB298" s="72"/>
      <c r="CC298" s="72"/>
      <c r="CD298" s="72"/>
      <c r="CE298" s="72"/>
      <c r="CF298" s="72"/>
      <c r="CG298" s="72">
        <v>1</v>
      </c>
      <c r="CH298" s="72"/>
      <c r="CI298" s="72"/>
      <c r="CJ298" s="72"/>
      <c r="CK298" s="72"/>
      <c r="CL298" s="72"/>
      <c r="CM298" s="72"/>
      <c r="CN298" s="72"/>
      <c r="CO298" s="72"/>
      <c r="CP298" s="72"/>
      <c r="CQ298" s="72"/>
      <c r="CR298" s="72"/>
      <c r="CS298" s="72"/>
      <c r="CT298" s="72"/>
      <c r="CU298" s="72"/>
      <c r="CV298" s="72"/>
      <c r="CW298" s="72"/>
      <c r="CX298" s="72"/>
      <c r="CY298" s="72"/>
      <c r="CZ298" s="72"/>
      <c r="DA298" s="72"/>
      <c r="DB298" s="72"/>
      <c r="DC298" s="72"/>
      <c r="DD298" s="72"/>
      <c r="DE298" s="72"/>
      <c r="DF298" s="72"/>
      <c r="DG298" s="72"/>
      <c r="DH298" s="72"/>
      <c r="DI298" s="72"/>
      <c r="DJ298" s="72"/>
      <c r="DK298" s="72"/>
      <c r="DL298" s="72"/>
      <c r="DM298" s="72"/>
      <c r="DN298" s="72"/>
      <c r="DO298" s="72"/>
      <c r="DP298" s="72"/>
      <c r="DQ298" s="72"/>
      <c r="DR298" s="72"/>
      <c r="DS298" s="72"/>
      <c r="DT298" s="72"/>
      <c r="DU298" s="72"/>
      <c r="DV298" s="72"/>
      <c r="DW298" s="72"/>
      <c r="DX298" s="72"/>
      <c r="DY298" s="72"/>
      <c r="DZ298" s="72"/>
      <c r="EA298" s="72"/>
      <c r="EB298" s="72"/>
      <c r="EC298" s="72"/>
      <c r="ED298" s="72"/>
      <c r="EE298" s="72"/>
      <c r="EF298" s="72"/>
      <c r="EG298" s="72"/>
      <c r="EH298" s="72"/>
      <c r="EI298" s="72"/>
      <c r="EJ298" s="72"/>
      <c r="EK298" s="72"/>
      <c r="EL298" s="72"/>
      <c r="EM298" s="72"/>
      <c r="EN298" s="72"/>
      <c r="EO298" s="72"/>
      <c r="EP298" s="72"/>
      <c r="EQ298" s="72"/>
      <c r="ER298" s="312">
        <f t="shared" si="63"/>
        <v>1</v>
      </c>
      <c r="ES298" s="72">
        <f t="shared" si="64"/>
        <v>1</v>
      </c>
      <c r="ET298" s="72" t="s">
        <v>1117</v>
      </c>
      <c r="EU298" s="7" t="s">
        <v>2636</v>
      </c>
      <c r="EV298" s="7" t="s">
        <v>1110</v>
      </c>
      <c r="EW298" s="7" t="s">
        <v>1808</v>
      </c>
      <c r="EX298" s="183" t="s">
        <v>1960</v>
      </c>
      <c r="EY298" s="313">
        <v>46184</v>
      </c>
      <c r="EZ298" s="313"/>
      <c r="FA298" s="183"/>
      <c r="FB298" s="313"/>
      <c r="FC298" s="7"/>
      <c r="FD298" s="7" t="s">
        <v>3272</v>
      </c>
      <c r="FE298" s="7">
        <f t="shared" si="67"/>
        <v>6178</v>
      </c>
      <c r="FF298" s="72">
        <f t="shared" si="68"/>
        <v>12397</v>
      </c>
      <c r="FG298" t="s">
        <v>3515</v>
      </c>
    </row>
    <row r="299" spans="1:163" ht="17.25">
      <c r="A299" s="72">
        <v>464961061</v>
      </c>
      <c r="B299" s="304" t="s">
        <v>523</v>
      </c>
      <c r="C299" s="72" t="s">
        <v>1775</v>
      </c>
      <c r="D299" s="72" t="s">
        <v>3620</v>
      </c>
      <c r="E299" s="72">
        <v>5728</v>
      </c>
      <c r="F299" s="72"/>
      <c r="G299" s="306"/>
      <c r="H299" s="306"/>
      <c r="I299" s="72">
        <v>5725</v>
      </c>
      <c r="J299" s="72">
        <v>9840.35</v>
      </c>
      <c r="K299" s="258">
        <f t="shared" si="70"/>
        <v>4307.3500000000004</v>
      </c>
      <c r="L299" s="258">
        <f t="shared" si="59"/>
        <v>10187.35</v>
      </c>
      <c r="M299" s="315">
        <v>2</v>
      </c>
      <c r="N299" s="72" t="s">
        <v>1280</v>
      </c>
      <c r="O299" s="72" t="s">
        <v>1281</v>
      </c>
      <c r="P299" s="72" t="s">
        <v>113</v>
      </c>
      <c r="Q299" s="255">
        <v>46778.35</v>
      </c>
      <c r="R299" s="66">
        <v>192</v>
      </c>
      <c r="S299" s="66">
        <f t="shared" si="69"/>
        <v>0</v>
      </c>
      <c r="T299" s="66">
        <v>1350</v>
      </c>
      <c r="U299" s="4" t="s">
        <v>1231</v>
      </c>
      <c r="V299" s="5">
        <f t="shared" si="65"/>
        <v>0.21582070470852219</v>
      </c>
      <c r="W299" s="5">
        <f t="shared" si="66"/>
        <v>1.0357259155843904E-2</v>
      </c>
      <c r="X299" s="5" t="str">
        <f t="shared" si="60"/>
        <v>STABLE</v>
      </c>
      <c r="Y299" s="72" t="str">
        <f t="shared" si="61"/>
        <v>PAID</v>
      </c>
      <c r="Z299" s="72" t="s">
        <v>1315</v>
      </c>
      <c r="AA299" s="72" t="s">
        <v>1315</v>
      </c>
      <c r="AB299" s="304" t="s">
        <v>3024</v>
      </c>
      <c r="AC299" s="72"/>
      <c r="AD299" s="72" t="s">
        <v>3021</v>
      </c>
      <c r="AE299" s="308"/>
      <c r="AF299" s="309" t="s">
        <v>1129</v>
      </c>
      <c r="AG299" s="7" t="s">
        <v>1129</v>
      </c>
      <c r="AH299" s="72" t="s">
        <v>520</v>
      </c>
      <c r="AI299" s="7" t="s">
        <v>1129</v>
      </c>
      <c r="AJ299" s="7" t="s">
        <v>1129</v>
      </c>
      <c r="AK299" s="7" t="s">
        <v>1129</v>
      </c>
      <c r="AL299" s="7">
        <v>11382.35</v>
      </c>
      <c r="AM299" s="255">
        <v>46778.35</v>
      </c>
      <c r="AN299" s="258">
        <v>56</v>
      </c>
      <c r="AO299" s="306">
        <v>72</v>
      </c>
      <c r="AP299" s="306" t="str">
        <f t="shared" si="62"/>
        <v>FLOW</v>
      </c>
      <c r="AQ299" s="306"/>
      <c r="AR299" s="306"/>
      <c r="AS299" s="306"/>
      <c r="AT299" s="306"/>
      <c r="AU299" s="72" t="s">
        <v>1793</v>
      </c>
      <c r="AV299" s="310" t="s">
        <v>524</v>
      </c>
      <c r="AW299" s="304" t="s">
        <v>525</v>
      </c>
      <c r="AX299" s="311">
        <v>45642</v>
      </c>
      <c r="AY299" s="72">
        <v>24</v>
      </c>
      <c r="AZ299" s="72" t="s">
        <v>1742</v>
      </c>
      <c r="BA299" s="7" t="s">
        <v>3513</v>
      </c>
      <c r="BB299" s="7"/>
      <c r="BC299" s="7"/>
      <c r="BD299" s="72"/>
      <c r="BE299" s="72"/>
      <c r="BF299" s="72"/>
      <c r="BG299" s="183"/>
      <c r="BH299" s="72"/>
      <c r="BI299" s="72"/>
      <c r="BJ299" s="72"/>
      <c r="BK299" s="72"/>
      <c r="BL299" s="72">
        <v>1</v>
      </c>
      <c r="BM299" s="72"/>
      <c r="BN299" s="72"/>
      <c r="BO299" s="72"/>
      <c r="BP299" s="72"/>
      <c r="BQ299" s="72"/>
      <c r="BR299" s="72"/>
      <c r="BS299" s="72"/>
      <c r="BT299" s="72"/>
      <c r="BU299" s="72"/>
      <c r="BV299" s="72"/>
      <c r="BW299" s="72"/>
      <c r="BX299" s="72"/>
      <c r="BY299" s="72"/>
      <c r="BZ299" s="72"/>
      <c r="CA299" s="72"/>
      <c r="CB299" s="72"/>
      <c r="CC299" s="72"/>
      <c r="CD299" s="72"/>
      <c r="CE299" s="72"/>
      <c r="CF299" s="72"/>
      <c r="CG299" s="72"/>
      <c r="CH299" s="72"/>
      <c r="CI299" s="72"/>
      <c r="CJ299" s="72"/>
      <c r="CK299" s="72"/>
      <c r="CL299" s="72"/>
      <c r="CM299" s="72"/>
      <c r="CN299" s="72"/>
      <c r="CO299" s="72"/>
      <c r="CP299" s="72"/>
      <c r="CQ299" s="72"/>
      <c r="CR299" s="72"/>
      <c r="CS299" s="72"/>
      <c r="CT299" s="72"/>
      <c r="CU299" s="72"/>
      <c r="CV299" s="72"/>
      <c r="CW299" s="72"/>
      <c r="CX299" s="72"/>
      <c r="CY299" s="72"/>
      <c r="CZ299" s="72"/>
      <c r="DA299" s="72"/>
      <c r="DB299" s="72"/>
      <c r="DC299" s="72"/>
      <c r="DD299" s="72"/>
      <c r="DE299" s="72"/>
      <c r="DF299" s="72"/>
      <c r="DG299" s="72"/>
      <c r="DH299" s="72"/>
      <c r="DI299" s="72"/>
      <c r="DJ299" s="72"/>
      <c r="DK299" s="72"/>
      <c r="DL299" s="72"/>
      <c r="DM299" s="72"/>
      <c r="DN299" s="72"/>
      <c r="DO299" s="72"/>
      <c r="DP299" s="72"/>
      <c r="DQ299" s="72"/>
      <c r="DR299" s="72"/>
      <c r="DS299" s="72"/>
      <c r="DT299" s="72"/>
      <c r="DU299" s="72"/>
      <c r="DV299" s="72"/>
      <c r="DW299" s="72"/>
      <c r="DX299" s="72"/>
      <c r="DY299" s="72"/>
      <c r="DZ299" s="72"/>
      <c r="EA299" s="72"/>
      <c r="EB299" s="72"/>
      <c r="EC299" s="72"/>
      <c r="ED299" s="72"/>
      <c r="EE299" s="72"/>
      <c r="EF299" s="72"/>
      <c r="EG299" s="72"/>
      <c r="EH299" s="72"/>
      <c r="EI299" s="72"/>
      <c r="EJ299" s="72"/>
      <c r="EK299" s="72"/>
      <c r="EL299" s="72"/>
      <c r="EM299" s="72"/>
      <c r="EN299" s="72"/>
      <c r="EO299" s="72"/>
      <c r="EP299" s="72"/>
      <c r="EQ299" s="72"/>
      <c r="ER299" s="312">
        <f t="shared" si="63"/>
        <v>1</v>
      </c>
      <c r="ES299" s="72">
        <f t="shared" si="64"/>
        <v>1</v>
      </c>
      <c r="ET299" s="72" t="s">
        <v>1121</v>
      </c>
      <c r="EU299" s="7" t="s">
        <v>2637</v>
      </c>
      <c r="EV299" s="7" t="s">
        <v>1110</v>
      </c>
      <c r="EW299" s="7" t="s">
        <v>1941</v>
      </c>
      <c r="EX299" s="183" t="s">
        <v>1942</v>
      </c>
      <c r="EY299" s="313">
        <v>46177</v>
      </c>
      <c r="EZ299" s="313"/>
      <c r="FA299" s="183"/>
      <c r="FB299" s="313"/>
      <c r="FC299" s="7"/>
      <c r="FD299" s="7" t="s">
        <v>3273</v>
      </c>
      <c r="FE299" s="7">
        <f t="shared" si="67"/>
        <v>4307.3500000000004</v>
      </c>
      <c r="FF299" s="72">
        <f t="shared" si="68"/>
        <v>15915.35</v>
      </c>
      <c r="FG299" t="s">
        <v>3515</v>
      </c>
    </row>
    <row r="300" spans="1:163" ht="17.25">
      <c r="A300" s="72">
        <v>464050687</v>
      </c>
      <c r="B300" s="304" t="s">
        <v>408</v>
      </c>
      <c r="C300" s="72"/>
      <c r="D300" s="72"/>
      <c r="E300" s="72"/>
      <c r="F300" s="72"/>
      <c r="G300" s="306"/>
      <c r="H300" s="306"/>
      <c r="I300" s="72">
        <v>5587</v>
      </c>
      <c r="J300" s="72">
        <v>27732.35</v>
      </c>
      <c r="K300" s="258">
        <f t="shared" si="70"/>
        <v>6242.3499999999985</v>
      </c>
      <c r="L300" s="258">
        <f t="shared" si="59"/>
        <v>34588.35</v>
      </c>
      <c r="M300" s="315">
        <v>5</v>
      </c>
      <c r="N300" s="72" t="s">
        <v>1231</v>
      </c>
      <c r="O300" s="72" t="s">
        <v>1232</v>
      </c>
      <c r="P300" s="72" t="s">
        <v>34</v>
      </c>
      <c r="Q300" s="255">
        <v>46757</v>
      </c>
      <c r="R300" s="66">
        <v>858</v>
      </c>
      <c r="S300" s="66">
        <f t="shared" si="69"/>
        <v>0</v>
      </c>
      <c r="T300" s="66">
        <v>2250</v>
      </c>
      <c r="U300" s="4" t="s">
        <v>1231</v>
      </c>
      <c r="V300" s="5">
        <f t="shared" si="65"/>
        <v>0.27473889903720045</v>
      </c>
      <c r="W300" s="5">
        <f t="shared" si="66"/>
        <v>2.2759693299199135E-2</v>
      </c>
      <c r="X300" s="5" t="str">
        <f t="shared" si="60"/>
        <v>FLOW</v>
      </c>
      <c r="Y300" s="72" t="str">
        <f t="shared" si="61"/>
        <v>NC</v>
      </c>
      <c r="Z300" s="72" t="s">
        <v>1315</v>
      </c>
      <c r="AA300" s="72" t="s">
        <v>1315</v>
      </c>
      <c r="AB300" s="304" t="s">
        <v>3024</v>
      </c>
      <c r="AC300" s="72"/>
      <c r="AD300" s="72" t="s">
        <v>3021</v>
      </c>
      <c r="AE300" s="308"/>
      <c r="AF300" s="309" t="s">
        <v>1797</v>
      </c>
      <c r="AG300" s="7" t="s">
        <v>1129</v>
      </c>
      <c r="AH300" s="72" t="s">
        <v>385</v>
      </c>
      <c r="AI300" s="7" t="s">
        <v>1129</v>
      </c>
      <c r="AJ300" s="7" t="s">
        <v>1129</v>
      </c>
      <c r="AK300" s="7" t="s">
        <v>1129</v>
      </c>
      <c r="AL300" s="7">
        <v>30840.35</v>
      </c>
      <c r="AM300" s="255">
        <v>46757</v>
      </c>
      <c r="AN300" s="258">
        <v>147</v>
      </c>
      <c r="AO300" s="306">
        <v>163</v>
      </c>
      <c r="AP300" s="306" t="str">
        <f t="shared" si="62"/>
        <v>FLOW</v>
      </c>
      <c r="AQ300" s="306"/>
      <c r="AR300" s="306"/>
      <c r="AS300" s="306"/>
      <c r="AT300" s="306"/>
      <c r="AU300" s="72" t="s">
        <v>943</v>
      </c>
      <c r="AV300" s="310" t="s">
        <v>409</v>
      </c>
      <c r="AW300" s="304" t="s">
        <v>224</v>
      </c>
      <c r="AX300" s="311">
        <v>45552</v>
      </c>
      <c r="AY300" s="72">
        <v>24</v>
      </c>
      <c r="AZ300" s="72" t="s">
        <v>1742</v>
      </c>
      <c r="BA300" s="7" t="s">
        <v>3512</v>
      </c>
      <c r="BB300" s="7"/>
      <c r="BC300" s="7"/>
      <c r="BD300" s="72"/>
      <c r="BE300" s="72"/>
      <c r="BF300" s="72"/>
      <c r="BG300" s="183"/>
      <c r="BH300" s="72"/>
      <c r="BI300" s="72"/>
      <c r="BJ300" s="72"/>
      <c r="BK300" s="72"/>
      <c r="BL300" s="72"/>
      <c r="BM300" s="72"/>
      <c r="BN300" s="72"/>
      <c r="BO300" s="72"/>
      <c r="BP300" s="72"/>
      <c r="BQ300" s="72"/>
      <c r="BR300" s="72"/>
      <c r="BS300" s="72"/>
      <c r="BT300" s="72"/>
      <c r="BU300" s="72"/>
      <c r="BV300" s="72"/>
      <c r="BW300" s="72"/>
      <c r="BX300" s="72"/>
      <c r="BY300" s="72"/>
      <c r="BZ300" s="72"/>
      <c r="CA300" s="72"/>
      <c r="CB300" s="72"/>
      <c r="CC300" s="72"/>
      <c r="CD300" s="72"/>
      <c r="CE300" s="72"/>
      <c r="CF300" s="72"/>
      <c r="CG300" s="72">
        <v>1</v>
      </c>
      <c r="CH300" s="72"/>
      <c r="CI300" s="72"/>
      <c r="CJ300" s="72"/>
      <c r="CK300" s="72"/>
      <c r="CL300" s="72"/>
      <c r="CM300" s="72"/>
      <c r="CN300" s="72"/>
      <c r="CO300" s="72"/>
      <c r="CP300" s="72"/>
      <c r="CQ300" s="72"/>
      <c r="CR300" s="72"/>
      <c r="CS300" s="72"/>
      <c r="CT300" s="72"/>
      <c r="CU300" s="72"/>
      <c r="CV300" s="72"/>
      <c r="CW300" s="72"/>
      <c r="CX300" s="72"/>
      <c r="CY300" s="72"/>
      <c r="CZ300" s="72"/>
      <c r="DA300" s="72"/>
      <c r="DB300" s="72"/>
      <c r="DC300" s="72"/>
      <c r="DD300" s="72"/>
      <c r="DE300" s="72"/>
      <c r="DF300" s="72"/>
      <c r="DG300" s="72"/>
      <c r="DH300" s="72"/>
      <c r="DI300" s="72"/>
      <c r="DJ300" s="72"/>
      <c r="DK300" s="72"/>
      <c r="DL300" s="72"/>
      <c r="DM300" s="72"/>
      <c r="DN300" s="72"/>
      <c r="DO300" s="72"/>
      <c r="DP300" s="72"/>
      <c r="DQ300" s="72"/>
      <c r="DR300" s="72"/>
      <c r="DS300" s="72"/>
      <c r="DT300" s="72"/>
      <c r="DU300" s="72"/>
      <c r="DV300" s="72"/>
      <c r="DW300" s="72"/>
      <c r="DX300" s="72"/>
      <c r="DY300" s="72"/>
      <c r="DZ300" s="72"/>
      <c r="EA300" s="72"/>
      <c r="EB300" s="72"/>
      <c r="EC300" s="72"/>
      <c r="ED300" s="72"/>
      <c r="EE300" s="72"/>
      <c r="EF300" s="72"/>
      <c r="EG300" s="72"/>
      <c r="EH300" s="72"/>
      <c r="EI300" s="72"/>
      <c r="EJ300" s="72"/>
      <c r="EK300" s="72"/>
      <c r="EL300" s="72"/>
      <c r="EM300" s="72"/>
      <c r="EN300" s="72"/>
      <c r="EO300" s="72"/>
      <c r="EP300" s="72"/>
      <c r="EQ300" s="72"/>
      <c r="ER300" s="312">
        <f t="shared" si="63"/>
        <v>1</v>
      </c>
      <c r="ES300" s="72">
        <f t="shared" si="64"/>
        <v>1</v>
      </c>
      <c r="ET300" s="72" t="s">
        <v>1115</v>
      </c>
      <c r="EU300" s="7" t="s">
        <v>2638</v>
      </c>
      <c r="EV300" s="7" t="s">
        <v>1110</v>
      </c>
      <c r="EW300" s="7" t="s">
        <v>1808</v>
      </c>
      <c r="EX300" s="183" t="s">
        <v>1912</v>
      </c>
      <c r="EY300" s="313">
        <v>46184</v>
      </c>
      <c r="EZ300" s="313"/>
      <c r="FA300" s="183"/>
      <c r="FB300" s="313"/>
      <c r="FC300" s="7"/>
      <c r="FD300" s="7" t="s">
        <v>3274</v>
      </c>
      <c r="FE300" s="7">
        <f t="shared" si="67"/>
        <v>6242.3499999999985</v>
      </c>
      <c r="FF300" s="72">
        <f t="shared" si="68"/>
        <v>34588.35</v>
      </c>
      <c r="FG300" t="s">
        <v>3515</v>
      </c>
    </row>
    <row r="301" spans="1:163" ht="17.25">
      <c r="A301" s="72">
        <v>460714153</v>
      </c>
      <c r="B301" s="304" t="s">
        <v>1538</v>
      </c>
      <c r="C301" s="72"/>
      <c r="D301" s="72"/>
      <c r="E301" s="72"/>
      <c r="F301" s="72"/>
      <c r="G301" s="306"/>
      <c r="H301" s="306"/>
      <c r="I301" s="72">
        <v>2812</v>
      </c>
      <c r="J301" s="72">
        <v>2812</v>
      </c>
      <c r="K301" s="258">
        <f t="shared" si="70"/>
        <v>2844</v>
      </c>
      <c r="L301" s="258">
        <f t="shared" si="59"/>
        <v>5696</v>
      </c>
      <c r="M301" s="307">
        <v>1</v>
      </c>
      <c r="N301" s="72" t="s">
        <v>1231</v>
      </c>
      <c r="O301" s="72" t="s">
        <v>1232</v>
      </c>
      <c r="P301" s="72" t="s">
        <v>349</v>
      </c>
      <c r="Q301" s="255">
        <v>46560.01</v>
      </c>
      <c r="R301" s="66">
        <v>32</v>
      </c>
      <c r="S301" s="66">
        <f t="shared" si="69"/>
        <v>0</v>
      </c>
      <c r="T301" s="66">
        <v>2697</v>
      </c>
      <c r="U301" s="4" t="s">
        <v>1129</v>
      </c>
      <c r="V301" s="5">
        <f t="shared" si="65"/>
        <v>4.6012136133121148E-2</v>
      </c>
      <c r="W301" s="5">
        <f t="shared" si="66"/>
        <v>2.5479104844793659E-3</v>
      </c>
      <c r="X301" s="5" t="s">
        <v>1280</v>
      </c>
      <c r="Y301" s="72" t="str">
        <f t="shared" si="61"/>
        <v>MPTP</v>
      </c>
      <c r="Z301" s="72" t="s">
        <v>1129</v>
      </c>
      <c r="AA301" s="72" t="s">
        <v>1327</v>
      </c>
      <c r="AB301" s="304" t="s">
        <v>3023</v>
      </c>
      <c r="AC301" s="72">
        <v>18</v>
      </c>
      <c r="AD301" s="72" t="s">
        <v>3022</v>
      </c>
      <c r="AE301" s="308"/>
      <c r="AF301" s="309" t="s">
        <v>1129</v>
      </c>
      <c r="AG301" s="7" t="s">
        <v>1129</v>
      </c>
      <c r="AH301" s="72" t="s">
        <v>566</v>
      </c>
      <c r="AI301" s="7" t="s">
        <v>1129</v>
      </c>
      <c r="AJ301" s="7" t="s">
        <v>1129</v>
      </c>
      <c r="AK301" s="7" t="s">
        <v>1129</v>
      </c>
      <c r="AL301" s="7">
        <v>5541</v>
      </c>
      <c r="AM301" s="255">
        <v>46560.01</v>
      </c>
      <c r="AN301" s="258">
        <v>27</v>
      </c>
      <c r="AO301" s="306">
        <v>43</v>
      </c>
      <c r="AP301" s="306" t="str">
        <f t="shared" si="62"/>
        <v>FLOW</v>
      </c>
      <c r="AQ301" s="306"/>
      <c r="AR301" s="306"/>
      <c r="AS301" s="306"/>
      <c r="AT301" s="306"/>
      <c r="AU301" s="72" t="s">
        <v>1793</v>
      </c>
      <c r="AV301" s="310"/>
      <c r="AW301" s="304" t="s">
        <v>400</v>
      </c>
      <c r="AX301" s="311">
        <v>45246</v>
      </c>
      <c r="AY301" s="72">
        <v>48</v>
      </c>
      <c r="AZ301" s="72" t="s">
        <v>1742</v>
      </c>
      <c r="BA301" s="7" t="s">
        <v>3512</v>
      </c>
      <c r="BB301" s="7"/>
      <c r="BC301" s="7"/>
      <c r="BD301" s="72"/>
      <c r="BE301" s="72"/>
      <c r="BF301" s="72"/>
      <c r="BG301" s="183"/>
      <c r="BH301" s="72"/>
      <c r="BI301" s="72"/>
      <c r="BJ301" s="72"/>
      <c r="BK301" s="72"/>
      <c r="BL301" s="72">
        <v>1</v>
      </c>
      <c r="BM301" s="72"/>
      <c r="BN301" s="72"/>
      <c r="BO301" s="72"/>
      <c r="BP301" s="72"/>
      <c r="BQ301" s="72"/>
      <c r="BR301" s="72"/>
      <c r="BS301" s="72"/>
      <c r="BT301" s="72"/>
      <c r="BU301" s="72"/>
      <c r="BV301" s="72"/>
      <c r="BW301" s="72"/>
      <c r="BX301" s="72"/>
      <c r="BY301" s="72"/>
      <c r="BZ301" s="72"/>
      <c r="CA301" s="72"/>
      <c r="CB301" s="72"/>
      <c r="CC301" s="72"/>
      <c r="CD301" s="72"/>
      <c r="CE301" s="72"/>
      <c r="CF301" s="72"/>
      <c r="CG301" s="72"/>
      <c r="CH301" s="72"/>
      <c r="CI301" s="72"/>
      <c r="CJ301" s="72"/>
      <c r="CK301" s="72"/>
      <c r="CL301" s="72"/>
      <c r="CM301" s="72"/>
      <c r="CN301" s="72"/>
      <c r="CO301" s="72"/>
      <c r="CP301" s="72"/>
      <c r="CQ301" s="72"/>
      <c r="CR301" s="72"/>
      <c r="CS301" s="72"/>
      <c r="CT301" s="72"/>
      <c r="CU301" s="72"/>
      <c r="CV301" s="72"/>
      <c r="CW301" s="72"/>
      <c r="CX301" s="72"/>
      <c r="CY301" s="72"/>
      <c r="CZ301" s="72"/>
      <c r="DA301" s="72"/>
      <c r="DB301" s="72"/>
      <c r="DC301" s="72"/>
      <c r="DD301" s="72"/>
      <c r="DE301" s="72"/>
      <c r="DF301" s="72"/>
      <c r="DG301" s="72"/>
      <c r="DH301" s="72"/>
      <c r="DI301" s="72"/>
      <c r="DJ301" s="72"/>
      <c r="DK301" s="72"/>
      <c r="DL301" s="72"/>
      <c r="DM301" s="72"/>
      <c r="DN301" s="72"/>
      <c r="DO301" s="72"/>
      <c r="DP301" s="72"/>
      <c r="DQ301" s="72"/>
      <c r="DR301" s="72"/>
      <c r="DS301" s="72"/>
      <c r="DT301" s="72"/>
      <c r="DU301" s="72"/>
      <c r="DV301" s="72"/>
      <c r="DW301" s="72"/>
      <c r="DX301" s="72"/>
      <c r="DY301" s="72"/>
      <c r="DZ301" s="72"/>
      <c r="EA301" s="72"/>
      <c r="EB301" s="72"/>
      <c r="EC301" s="72"/>
      <c r="ED301" s="72"/>
      <c r="EE301" s="72"/>
      <c r="EF301" s="72"/>
      <c r="EG301" s="72"/>
      <c r="EH301" s="72"/>
      <c r="EI301" s="72"/>
      <c r="EJ301" s="72"/>
      <c r="EK301" s="72"/>
      <c r="EL301" s="72"/>
      <c r="EM301" s="72"/>
      <c r="EN301" s="72"/>
      <c r="EO301" s="72"/>
      <c r="EP301" s="72"/>
      <c r="EQ301" s="72"/>
      <c r="ER301" s="312">
        <f t="shared" si="63"/>
        <v>1</v>
      </c>
      <c r="ES301" s="72">
        <f t="shared" si="64"/>
        <v>1</v>
      </c>
      <c r="ET301" s="72" t="s">
        <v>1126</v>
      </c>
      <c r="EU301" s="7" t="s">
        <v>2639</v>
      </c>
      <c r="EV301" s="7" t="s">
        <v>1110</v>
      </c>
      <c r="EW301" s="7" t="s">
        <v>1829</v>
      </c>
      <c r="EX301" s="183" t="s">
        <v>1890</v>
      </c>
      <c r="EY301" s="313">
        <v>46177</v>
      </c>
      <c r="EZ301" s="313"/>
      <c r="FA301" s="183"/>
      <c r="FB301" s="313"/>
      <c r="FC301" s="7"/>
      <c r="FD301" s="7" t="s">
        <v>3088</v>
      </c>
      <c r="FE301" s="7">
        <f t="shared" si="67"/>
        <v>2844</v>
      </c>
      <c r="FF301" s="72">
        <f t="shared" si="68"/>
        <v>5696</v>
      </c>
      <c r="FG301" t="s">
        <v>3515</v>
      </c>
    </row>
    <row r="302" spans="1:163" ht="17.25">
      <c r="A302" s="72">
        <v>459307537</v>
      </c>
      <c r="B302" s="304" t="s">
        <v>1360</v>
      </c>
      <c r="C302" s="72" t="s">
        <v>1775</v>
      </c>
      <c r="D302" s="72" t="s">
        <v>3535</v>
      </c>
      <c r="E302" s="72">
        <v>3400</v>
      </c>
      <c r="F302" s="72"/>
      <c r="G302" s="306"/>
      <c r="H302" s="306"/>
      <c r="I302" s="72">
        <v>3270</v>
      </c>
      <c r="J302" s="72">
        <v>2945</v>
      </c>
      <c r="K302" s="258">
        <f t="shared" si="70"/>
        <v>2992</v>
      </c>
      <c r="L302" s="258">
        <f t="shared" si="59"/>
        <v>2938</v>
      </c>
      <c r="M302" s="307">
        <v>1</v>
      </c>
      <c r="N302" s="72" t="s">
        <v>1280</v>
      </c>
      <c r="O302" s="72" t="s">
        <v>1281</v>
      </c>
      <c r="P302" s="72" t="s">
        <v>152</v>
      </c>
      <c r="Q302" s="255">
        <v>46519.92</v>
      </c>
      <c r="R302" s="66">
        <v>47</v>
      </c>
      <c r="S302" s="66">
        <f t="shared" si="69"/>
        <v>0</v>
      </c>
      <c r="T302" s="66">
        <v>5585.5</v>
      </c>
      <c r="U302" s="4" t="s">
        <v>1498</v>
      </c>
      <c r="V302" s="5">
        <f t="shared" si="65"/>
        <v>9.4176070523827163E-2</v>
      </c>
      <c r="W302" s="5">
        <f t="shared" si="66"/>
        <v>2.5457166333327963E-3</v>
      </c>
      <c r="X302" s="5" t="str">
        <f t="shared" si="60"/>
        <v>STABLE</v>
      </c>
      <c r="Y302" s="72" t="str">
        <f t="shared" si="61"/>
        <v>PAID</v>
      </c>
      <c r="Z302" s="72" t="s">
        <v>1329</v>
      </c>
      <c r="AA302" s="72" t="s">
        <v>1329</v>
      </c>
      <c r="AB302" s="304"/>
      <c r="AC302" s="72"/>
      <c r="AD302" s="72" t="s">
        <v>3019</v>
      </c>
      <c r="AE302" s="308"/>
      <c r="AF302" s="309" t="s">
        <v>1129</v>
      </c>
      <c r="AG302" s="7" t="s">
        <v>1129</v>
      </c>
      <c r="AH302" s="72" t="s">
        <v>151</v>
      </c>
      <c r="AI302" s="7" t="s">
        <v>1129</v>
      </c>
      <c r="AJ302" s="7" t="s">
        <v>1129</v>
      </c>
      <c r="AK302" s="7" t="s">
        <v>1129</v>
      </c>
      <c r="AL302" s="7">
        <v>8577.5</v>
      </c>
      <c r="AM302" s="255">
        <v>46519.92</v>
      </c>
      <c r="AN302" s="258">
        <v>27</v>
      </c>
      <c r="AO302" s="306">
        <v>43</v>
      </c>
      <c r="AP302" s="306" t="str">
        <f t="shared" si="62"/>
        <v>FLOW</v>
      </c>
      <c r="AQ302" s="306"/>
      <c r="AR302" s="306"/>
      <c r="AS302" s="306"/>
      <c r="AT302" s="306"/>
      <c r="AU302" s="72" t="s">
        <v>943</v>
      </c>
      <c r="AV302" s="310" t="s">
        <v>1361</v>
      </c>
      <c r="AW302" s="304" t="s">
        <v>157</v>
      </c>
      <c r="AX302" s="311">
        <v>45146</v>
      </c>
      <c r="AY302" s="72">
        <v>48</v>
      </c>
      <c r="AZ302" s="72" t="s">
        <v>1742</v>
      </c>
      <c r="BA302" s="7" t="s">
        <v>3513</v>
      </c>
      <c r="BB302" s="7"/>
      <c r="BC302" s="7"/>
      <c r="BD302" s="72"/>
      <c r="BE302" s="72"/>
      <c r="BF302" s="72"/>
      <c r="BG302" s="183"/>
      <c r="BH302" s="72"/>
      <c r="BI302" s="72">
        <v>1</v>
      </c>
      <c r="BJ302" s="72"/>
      <c r="BK302" s="72"/>
      <c r="BL302" s="72"/>
      <c r="BM302" s="72"/>
      <c r="BN302" s="72"/>
      <c r="BO302" s="72"/>
      <c r="BP302" s="72"/>
      <c r="BQ302" s="72"/>
      <c r="BR302" s="72"/>
      <c r="BS302" s="72"/>
      <c r="BT302" s="72"/>
      <c r="BU302" s="72"/>
      <c r="BV302" s="72"/>
      <c r="BW302" s="72"/>
      <c r="BX302" s="72"/>
      <c r="BY302" s="72"/>
      <c r="BZ302" s="72"/>
      <c r="CA302" s="72"/>
      <c r="CB302" s="72"/>
      <c r="CC302" s="72"/>
      <c r="CD302" s="72"/>
      <c r="CE302" s="72"/>
      <c r="CF302" s="72"/>
      <c r="CG302" s="72"/>
      <c r="CH302" s="72"/>
      <c r="CI302" s="72"/>
      <c r="CJ302" s="72"/>
      <c r="CK302" s="72"/>
      <c r="CL302" s="72"/>
      <c r="CM302" s="72"/>
      <c r="CN302" s="72"/>
      <c r="CO302" s="72"/>
      <c r="CP302" s="72"/>
      <c r="CQ302" s="72"/>
      <c r="CR302" s="72"/>
      <c r="CS302" s="72"/>
      <c r="CT302" s="72"/>
      <c r="CU302" s="72"/>
      <c r="CV302" s="72"/>
      <c r="CW302" s="72"/>
      <c r="CX302" s="72"/>
      <c r="CY302" s="72"/>
      <c r="CZ302" s="72"/>
      <c r="DA302" s="72"/>
      <c r="DB302" s="72"/>
      <c r="DC302" s="72"/>
      <c r="DD302" s="72"/>
      <c r="DE302" s="72"/>
      <c r="DF302" s="72"/>
      <c r="DG302" s="72"/>
      <c r="DH302" s="72"/>
      <c r="DI302" s="72"/>
      <c r="DJ302" s="72"/>
      <c r="DK302" s="72"/>
      <c r="DL302" s="72"/>
      <c r="DM302" s="72"/>
      <c r="DN302" s="72"/>
      <c r="DO302" s="72"/>
      <c r="DP302" s="72"/>
      <c r="DQ302" s="72"/>
      <c r="DR302" s="72"/>
      <c r="DS302" s="72"/>
      <c r="DT302" s="72"/>
      <c r="DU302" s="72"/>
      <c r="DV302" s="72"/>
      <c r="DW302" s="72"/>
      <c r="DX302" s="72"/>
      <c r="DY302" s="72"/>
      <c r="DZ302" s="72"/>
      <c r="EA302" s="72"/>
      <c r="EB302" s="72"/>
      <c r="EC302" s="72"/>
      <c r="ED302" s="72"/>
      <c r="EE302" s="72"/>
      <c r="EF302" s="72"/>
      <c r="EG302" s="72"/>
      <c r="EH302" s="72"/>
      <c r="EI302" s="72"/>
      <c r="EJ302" s="72"/>
      <c r="EK302" s="72"/>
      <c r="EL302" s="72"/>
      <c r="EM302" s="72"/>
      <c r="EN302" s="72"/>
      <c r="EO302" s="72"/>
      <c r="EP302" s="72"/>
      <c r="EQ302" s="72"/>
      <c r="ER302" s="312">
        <f t="shared" si="63"/>
        <v>1</v>
      </c>
      <c r="ES302" s="72">
        <f t="shared" si="64"/>
        <v>1</v>
      </c>
      <c r="ET302" s="72" t="s">
        <v>1122</v>
      </c>
      <c r="EU302" s="7" t="s">
        <v>2640</v>
      </c>
      <c r="EV302" s="7" t="s">
        <v>1110</v>
      </c>
      <c r="EW302" s="7" t="s">
        <v>1808</v>
      </c>
      <c r="EX302" s="183" t="s">
        <v>1943</v>
      </c>
      <c r="EY302" s="313">
        <v>46176</v>
      </c>
      <c r="EZ302" s="313"/>
      <c r="FA302" s="183"/>
      <c r="FB302" s="313"/>
      <c r="FC302" s="7" t="s">
        <v>3622</v>
      </c>
      <c r="FD302" s="7" t="s">
        <v>3275</v>
      </c>
      <c r="FE302" s="7">
        <f t="shared" si="67"/>
        <v>2992</v>
      </c>
      <c r="FF302" s="72">
        <f t="shared" si="68"/>
        <v>6338</v>
      </c>
      <c r="FG302" t="s">
        <v>3515</v>
      </c>
    </row>
    <row r="303" spans="1:163" ht="17.25">
      <c r="A303" s="72">
        <v>462401584</v>
      </c>
      <c r="B303" s="304" t="s">
        <v>250</v>
      </c>
      <c r="C303" s="72" t="s">
        <v>1775</v>
      </c>
      <c r="D303" s="72" t="s">
        <v>1787</v>
      </c>
      <c r="E303" s="72">
        <v>4003</v>
      </c>
      <c r="F303" s="72"/>
      <c r="G303" s="306"/>
      <c r="H303" s="306"/>
      <c r="I303" s="72">
        <v>3771</v>
      </c>
      <c r="J303" s="72">
        <v>10468</v>
      </c>
      <c r="K303" s="258">
        <f t="shared" si="70"/>
        <v>3407</v>
      </c>
      <c r="L303" s="258">
        <f t="shared" si="59"/>
        <v>10768</v>
      </c>
      <c r="M303" s="315">
        <v>3</v>
      </c>
      <c r="N303" s="72" t="s">
        <v>1280</v>
      </c>
      <c r="O303" s="72" t="s">
        <v>1281</v>
      </c>
      <c r="P303" s="72" t="s">
        <v>18</v>
      </c>
      <c r="Q303" s="255">
        <v>46428</v>
      </c>
      <c r="R303" s="66">
        <v>481</v>
      </c>
      <c r="S303" s="66">
        <f t="shared" si="69"/>
        <v>0</v>
      </c>
      <c r="T303" s="66">
        <v>4766</v>
      </c>
      <c r="U303" s="4" t="s">
        <v>1094</v>
      </c>
      <c r="V303" s="5">
        <f t="shared" si="65"/>
        <v>7.7500254561661513E-2</v>
      </c>
      <c r="W303" s="5">
        <f t="shared" si="66"/>
        <v>1.2417655004004441E-2</v>
      </c>
      <c r="X303" s="5" t="str">
        <f t="shared" si="60"/>
        <v>STABLE</v>
      </c>
      <c r="Y303" s="72" t="str">
        <f t="shared" si="61"/>
        <v>PAID</v>
      </c>
      <c r="Z303" s="72" t="s">
        <v>1281</v>
      </c>
      <c r="AA303" s="72" t="s">
        <v>1281</v>
      </c>
      <c r="AB303" s="304" t="s">
        <v>3023</v>
      </c>
      <c r="AC303" s="72"/>
      <c r="AD303" s="72" t="s">
        <v>3022</v>
      </c>
      <c r="AE303" s="308"/>
      <c r="AF303" s="309" t="s">
        <v>1797</v>
      </c>
      <c r="AG303" s="7" t="s">
        <v>1129</v>
      </c>
      <c r="AH303" s="72" t="s">
        <v>240</v>
      </c>
      <c r="AI303" s="7" t="s">
        <v>1129</v>
      </c>
      <c r="AJ303" s="7" t="s">
        <v>1129</v>
      </c>
      <c r="AK303" s="7" t="s">
        <v>1129</v>
      </c>
      <c r="AL303" s="7">
        <v>15715</v>
      </c>
      <c r="AM303" s="255">
        <v>46428</v>
      </c>
      <c r="AN303" s="258">
        <v>88</v>
      </c>
      <c r="AO303" s="306">
        <v>73</v>
      </c>
      <c r="AP303" s="306" t="str">
        <f t="shared" si="62"/>
        <v>STABLE</v>
      </c>
      <c r="AQ303" s="306"/>
      <c r="AR303" s="306"/>
      <c r="AS303" s="306"/>
      <c r="AT303" s="306"/>
      <c r="AU303" s="72" t="s">
        <v>943</v>
      </c>
      <c r="AV303" s="310" t="s">
        <v>251</v>
      </c>
      <c r="AW303" s="304" t="s">
        <v>252</v>
      </c>
      <c r="AX303" s="311">
        <v>45381</v>
      </c>
      <c r="AY303" s="72">
        <v>36</v>
      </c>
      <c r="AZ303" s="72" t="s">
        <v>1742</v>
      </c>
      <c r="BA303" s="7" t="s">
        <v>3512</v>
      </c>
      <c r="BB303" s="7"/>
      <c r="BC303" s="7"/>
      <c r="BD303" s="72"/>
      <c r="BE303" s="72"/>
      <c r="BF303" s="72"/>
      <c r="BG303" s="183"/>
      <c r="BH303" s="72"/>
      <c r="BI303" s="72"/>
      <c r="BJ303" s="72"/>
      <c r="BK303" s="72"/>
      <c r="BL303" s="72"/>
      <c r="BM303" s="72"/>
      <c r="BN303" s="72"/>
      <c r="BO303" s="72">
        <v>1</v>
      </c>
      <c r="BP303" s="72"/>
      <c r="BQ303" s="72"/>
      <c r="BR303" s="72"/>
      <c r="BS303" s="72"/>
      <c r="BT303" s="72"/>
      <c r="BU303" s="72"/>
      <c r="BV303" s="72"/>
      <c r="BW303" s="72"/>
      <c r="BX303" s="72"/>
      <c r="BY303" s="72"/>
      <c r="BZ303" s="72"/>
      <c r="CA303" s="72"/>
      <c r="CB303" s="72"/>
      <c r="CC303" s="72"/>
      <c r="CD303" s="72"/>
      <c r="CE303" s="72"/>
      <c r="CF303" s="72"/>
      <c r="CG303" s="72"/>
      <c r="CH303" s="72"/>
      <c r="CI303" s="72"/>
      <c r="CJ303" s="72"/>
      <c r="CK303" s="72"/>
      <c r="CL303" s="72"/>
      <c r="CM303" s="72"/>
      <c r="CN303" s="72"/>
      <c r="CO303" s="72"/>
      <c r="CP303" s="72"/>
      <c r="CQ303" s="72"/>
      <c r="CR303" s="72"/>
      <c r="CS303" s="72"/>
      <c r="CT303" s="72"/>
      <c r="CU303" s="72"/>
      <c r="CV303" s="72"/>
      <c r="CW303" s="72"/>
      <c r="CX303" s="72"/>
      <c r="CY303" s="72"/>
      <c r="CZ303" s="72"/>
      <c r="DA303" s="72"/>
      <c r="DB303" s="72"/>
      <c r="DC303" s="72"/>
      <c r="DD303" s="72"/>
      <c r="DE303" s="72"/>
      <c r="DF303" s="72"/>
      <c r="DG303" s="72"/>
      <c r="DH303" s="72"/>
      <c r="DI303" s="72"/>
      <c r="DJ303" s="72"/>
      <c r="DK303" s="72"/>
      <c r="DL303" s="72"/>
      <c r="DM303" s="72"/>
      <c r="DN303" s="72"/>
      <c r="DO303" s="72"/>
      <c r="DP303" s="72"/>
      <c r="DQ303" s="72"/>
      <c r="DR303" s="72"/>
      <c r="DS303" s="72"/>
      <c r="DT303" s="72"/>
      <c r="DU303" s="72"/>
      <c r="DV303" s="72"/>
      <c r="DW303" s="72"/>
      <c r="DX303" s="72"/>
      <c r="DY303" s="72"/>
      <c r="DZ303" s="72"/>
      <c r="EA303" s="72"/>
      <c r="EB303" s="72"/>
      <c r="EC303" s="72"/>
      <c r="ED303" s="72"/>
      <c r="EE303" s="72"/>
      <c r="EF303" s="72"/>
      <c r="EG303" s="72"/>
      <c r="EH303" s="72"/>
      <c r="EI303" s="72"/>
      <c r="EJ303" s="72"/>
      <c r="EK303" s="72"/>
      <c r="EL303" s="72"/>
      <c r="EM303" s="72"/>
      <c r="EN303" s="72"/>
      <c r="EO303" s="72"/>
      <c r="EP303" s="72"/>
      <c r="EQ303" s="72"/>
      <c r="ER303" s="312">
        <f t="shared" si="63"/>
        <v>1</v>
      </c>
      <c r="ES303" s="72">
        <f t="shared" si="64"/>
        <v>1</v>
      </c>
      <c r="ET303" s="72" t="s">
        <v>1113</v>
      </c>
      <c r="EU303" s="7" t="s">
        <v>2641</v>
      </c>
      <c r="EV303" s="7" t="s">
        <v>1110</v>
      </c>
      <c r="EW303" s="7" t="s">
        <v>1829</v>
      </c>
      <c r="EX303" s="183" t="s">
        <v>1944</v>
      </c>
      <c r="EY303" s="313">
        <v>46178</v>
      </c>
      <c r="EZ303" s="313"/>
      <c r="FA303" s="183"/>
      <c r="FB303" s="313"/>
      <c r="FC303" s="7"/>
      <c r="FD303" s="7" t="s">
        <v>3276</v>
      </c>
      <c r="FE303" s="7">
        <f t="shared" si="67"/>
        <v>3407</v>
      </c>
      <c r="FF303" s="72">
        <f t="shared" si="68"/>
        <v>14771</v>
      </c>
      <c r="FG303" t="s">
        <v>3515</v>
      </c>
    </row>
    <row r="304" spans="1:163" ht="17.25">
      <c r="A304" s="72">
        <v>463696985</v>
      </c>
      <c r="B304" s="304" t="s">
        <v>987</v>
      </c>
      <c r="C304" s="72" t="s">
        <v>1775</v>
      </c>
      <c r="D304" s="72" t="s">
        <v>1776</v>
      </c>
      <c r="E304" s="72">
        <f>3551+100</f>
        <v>3651</v>
      </c>
      <c r="F304" s="72"/>
      <c r="G304" s="306"/>
      <c r="H304" s="306"/>
      <c r="I304" s="72">
        <v>3551</v>
      </c>
      <c r="J304" s="72">
        <v>513.5</v>
      </c>
      <c r="K304" s="258">
        <f t="shared" si="70"/>
        <v>581.5</v>
      </c>
      <c r="L304" s="258">
        <f t="shared" si="59"/>
        <v>481.5</v>
      </c>
      <c r="M304" s="307">
        <v>1</v>
      </c>
      <c r="N304" s="72" t="s">
        <v>1280</v>
      </c>
      <c r="O304" s="72" t="s">
        <v>1281</v>
      </c>
      <c r="P304" s="72" t="s">
        <v>73</v>
      </c>
      <c r="Q304" s="255">
        <v>46423.5</v>
      </c>
      <c r="R304" s="66">
        <v>68</v>
      </c>
      <c r="S304" s="66">
        <f t="shared" si="69"/>
        <v>0</v>
      </c>
      <c r="T304" s="66">
        <v>900</v>
      </c>
      <c r="U304" s="4" t="s">
        <v>1491</v>
      </c>
      <c r="V304" s="5">
        <f t="shared" si="65"/>
        <v>4.6336875065539969E-2</v>
      </c>
      <c r="W304" s="5">
        <f t="shared" si="66"/>
        <v>2.540440227058109E-3</v>
      </c>
      <c r="X304" s="5" t="s">
        <v>1282</v>
      </c>
      <c r="Y304" s="72" t="str">
        <f t="shared" si="61"/>
        <v>PAID</v>
      </c>
      <c r="Z304" s="72" t="s">
        <v>1329</v>
      </c>
      <c r="AA304" s="72" t="s">
        <v>1281</v>
      </c>
      <c r="AB304" s="304"/>
      <c r="AC304" s="72"/>
      <c r="AD304" s="72"/>
      <c r="AE304" s="308"/>
      <c r="AF304" s="309" t="s">
        <v>1129</v>
      </c>
      <c r="AG304" s="7" t="s">
        <v>1129</v>
      </c>
      <c r="AH304" s="72" t="s">
        <v>484</v>
      </c>
      <c r="AI304" s="7" t="s">
        <v>1129</v>
      </c>
      <c r="AJ304" s="7" t="s">
        <v>1129</v>
      </c>
      <c r="AK304" s="7" t="s">
        <v>1129</v>
      </c>
      <c r="AL304" s="7">
        <v>1481.5</v>
      </c>
      <c r="AM304" s="255">
        <v>46423.5</v>
      </c>
      <c r="AN304" s="258">
        <v>27</v>
      </c>
      <c r="AO304" s="306">
        <v>12</v>
      </c>
      <c r="AP304" s="306" t="str">
        <f t="shared" si="62"/>
        <v>STABLE</v>
      </c>
      <c r="AQ304" s="306"/>
      <c r="AR304" s="306"/>
      <c r="AS304" s="306"/>
      <c r="AT304" s="306"/>
      <c r="AU304" s="72" t="s">
        <v>1793</v>
      </c>
      <c r="AV304" s="310" t="s">
        <v>1056</v>
      </c>
      <c r="AW304" s="304" t="s">
        <v>1088</v>
      </c>
      <c r="AX304" s="311">
        <v>45512</v>
      </c>
      <c r="AY304" s="72">
        <v>36</v>
      </c>
      <c r="AZ304" s="72" t="s">
        <v>1742</v>
      </c>
      <c r="BA304" s="7" t="s">
        <v>3512</v>
      </c>
      <c r="BB304" s="7"/>
      <c r="BC304" s="7"/>
      <c r="BD304" s="72"/>
      <c r="BE304" s="72"/>
      <c r="BF304" s="72"/>
      <c r="BG304" s="183"/>
      <c r="BH304" s="72"/>
      <c r="BI304" s="72"/>
      <c r="BJ304" s="72"/>
      <c r="BK304" s="72"/>
      <c r="BL304" s="72"/>
      <c r="BM304" s="72"/>
      <c r="BN304" s="72"/>
      <c r="BO304" s="72">
        <v>1</v>
      </c>
      <c r="BP304" s="72"/>
      <c r="BQ304" s="72"/>
      <c r="BR304" s="72">
        <v>1</v>
      </c>
      <c r="BS304" s="72"/>
      <c r="BT304" s="72"/>
      <c r="BU304" s="72"/>
      <c r="BV304" s="72"/>
      <c r="BW304" s="72"/>
      <c r="BX304" s="72"/>
      <c r="BY304" s="72"/>
      <c r="BZ304" s="72"/>
      <c r="CA304" s="72"/>
      <c r="CB304" s="72"/>
      <c r="CC304" s="72"/>
      <c r="CD304" s="72"/>
      <c r="CE304" s="72"/>
      <c r="CF304" s="72"/>
      <c r="CG304" s="72"/>
      <c r="CH304" s="72"/>
      <c r="CI304" s="72"/>
      <c r="CJ304" s="72"/>
      <c r="CK304" s="72"/>
      <c r="CL304" s="72"/>
      <c r="CM304" s="72"/>
      <c r="CN304" s="72"/>
      <c r="CO304" s="72"/>
      <c r="CP304" s="72"/>
      <c r="CQ304" s="72"/>
      <c r="CR304" s="72"/>
      <c r="CS304" s="72"/>
      <c r="CT304" s="72"/>
      <c r="CU304" s="72"/>
      <c r="CV304" s="72"/>
      <c r="CW304" s="72"/>
      <c r="CX304" s="72"/>
      <c r="CY304" s="72"/>
      <c r="CZ304" s="72"/>
      <c r="DA304" s="72"/>
      <c r="DB304" s="72"/>
      <c r="DC304" s="72"/>
      <c r="DD304" s="72"/>
      <c r="DE304" s="72"/>
      <c r="DF304" s="72"/>
      <c r="DG304" s="72"/>
      <c r="DH304" s="72"/>
      <c r="DI304" s="72"/>
      <c r="DJ304" s="72"/>
      <c r="DK304" s="72"/>
      <c r="DL304" s="72"/>
      <c r="DM304" s="72"/>
      <c r="DN304" s="72"/>
      <c r="DO304" s="72"/>
      <c r="DP304" s="72"/>
      <c r="DQ304" s="72"/>
      <c r="DR304" s="72"/>
      <c r="DS304" s="72"/>
      <c r="DT304" s="72"/>
      <c r="DU304" s="72"/>
      <c r="DV304" s="72"/>
      <c r="DW304" s="72"/>
      <c r="DX304" s="72"/>
      <c r="DY304" s="72"/>
      <c r="DZ304" s="72"/>
      <c r="EA304" s="72"/>
      <c r="EB304" s="72"/>
      <c r="EC304" s="72"/>
      <c r="ED304" s="72"/>
      <c r="EE304" s="72"/>
      <c r="EF304" s="72"/>
      <c r="EG304" s="72"/>
      <c r="EH304" s="72"/>
      <c r="EI304" s="72"/>
      <c r="EJ304" s="72"/>
      <c r="EK304" s="72"/>
      <c r="EL304" s="72"/>
      <c r="EM304" s="72"/>
      <c r="EN304" s="72"/>
      <c r="EO304" s="72"/>
      <c r="EP304" s="72"/>
      <c r="EQ304" s="72"/>
      <c r="ER304" s="312">
        <f t="shared" si="63"/>
        <v>2</v>
      </c>
      <c r="ES304" s="72">
        <f t="shared" si="64"/>
        <v>1</v>
      </c>
      <c r="ET304" s="72" t="s">
        <v>1119</v>
      </c>
      <c r="EU304" s="7" t="s">
        <v>2642</v>
      </c>
      <c r="EV304" s="7" t="s">
        <v>1110</v>
      </c>
      <c r="EW304" s="7" t="s">
        <v>1907</v>
      </c>
      <c r="EX304" s="183" t="s">
        <v>1945</v>
      </c>
      <c r="EY304" s="313">
        <v>46179</v>
      </c>
      <c r="EZ304" s="313"/>
      <c r="FA304" s="183"/>
      <c r="FB304" s="313"/>
      <c r="FC304" s="7"/>
      <c r="FD304" s="7" t="s">
        <v>3090</v>
      </c>
      <c r="FE304" s="7">
        <f t="shared" si="67"/>
        <v>581.5</v>
      </c>
      <c r="FF304" s="72">
        <f t="shared" si="68"/>
        <v>4132.5</v>
      </c>
      <c r="FG304" t="s">
        <v>3515</v>
      </c>
    </row>
    <row r="305" spans="1:163" ht="17.25">
      <c r="A305" s="72">
        <v>464301174</v>
      </c>
      <c r="B305" s="304" t="s">
        <v>165</v>
      </c>
      <c r="C305" s="72" t="s">
        <v>1775</v>
      </c>
      <c r="D305" s="72" t="s">
        <v>1796</v>
      </c>
      <c r="E305" s="72">
        <f>4000+200</f>
        <v>4200</v>
      </c>
      <c r="F305" s="72"/>
      <c r="G305" s="306"/>
      <c r="H305" s="306"/>
      <c r="I305" s="72">
        <v>3976</v>
      </c>
      <c r="J305" s="72">
        <v>7928</v>
      </c>
      <c r="K305" s="258">
        <f t="shared" si="70"/>
        <v>4130</v>
      </c>
      <c r="L305" s="258">
        <f t="shared" si="59"/>
        <v>7907</v>
      </c>
      <c r="M305" s="315">
        <v>2</v>
      </c>
      <c r="N305" s="72" t="s">
        <v>1280</v>
      </c>
      <c r="O305" s="72" t="s">
        <v>1281</v>
      </c>
      <c r="P305" s="72" t="s">
        <v>152</v>
      </c>
      <c r="Q305" s="255">
        <v>46417</v>
      </c>
      <c r="R305" s="66">
        <v>178</v>
      </c>
      <c r="S305" s="66">
        <f t="shared" si="69"/>
        <v>0</v>
      </c>
      <c r="T305" s="66">
        <v>2250</v>
      </c>
      <c r="U305" s="4" t="s">
        <v>1231</v>
      </c>
      <c r="V305" s="5">
        <f t="shared" si="65"/>
        <v>0.3424625192527726</v>
      </c>
      <c r="W305" s="5">
        <f t="shared" si="66"/>
        <v>1.0277252152690434E-2</v>
      </c>
      <c r="X305" s="5" t="str">
        <f t="shared" si="60"/>
        <v>STABLE</v>
      </c>
      <c r="Y305" s="72" t="str">
        <f t="shared" si="61"/>
        <v>PAID</v>
      </c>
      <c r="Z305" s="72" t="s">
        <v>1327</v>
      </c>
      <c r="AA305" s="72" t="s">
        <v>1281</v>
      </c>
      <c r="AB305" s="304" t="s">
        <v>3024</v>
      </c>
      <c r="AC305" s="72"/>
      <c r="AD305" s="72" t="s">
        <v>3022</v>
      </c>
      <c r="AE305" s="308"/>
      <c r="AF305" s="309" t="s">
        <v>1129</v>
      </c>
      <c r="AG305" s="7" t="s">
        <v>1129</v>
      </c>
      <c r="AH305" s="72" t="s">
        <v>151</v>
      </c>
      <c r="AI305" s="7" t="s">
        <v>1129</v>
      </c>
      <c r="AJ305" s="7" t="s">
        <v>1129</v>
      </c>
      <c r="AK305" s="7" t="s">
        <v>1129</v>
      </c>
      <c r="AL305" s="7">
        <v>10356</v>
      </c>
      <c r="AM305" s="255">
        <v>46417</v>
      </c>
      <c r="AN305" s="258">
        <v>57</v>
      </c>
      <c r="AO305" s="306">
        <v>43</v>
      </c>
      <c r="AP305" s="306" t="str">
        <f t="shared" si="62"/>
        <v>STABLE</v>
      </c>
      <c r="AQ305" s="306"/>
      <c r="AR305" s="306"/>
      <c r="AS305" s="306"/>
      <c r="AT305" s="306"/>
      <c r="AU305" s="72" t="s">
        <v>1793</v>
      </c>
      <c r="AV305" s="310" t="s">
        <v>166</v>
      </c>
      <c r="AW305" s="304" t="s">
        <v>167</v>
      </c>
      <c r="AX305" s="311">
        <v>45578</v>
      </c>
      <c r="AY305" s="72">
        <v>30</v>
      </c>
      <c r="AZ305" s="72" t="s">
        <v>1742</v>
      </c>
      <c r="BA305" s="7" t="s">
        <v>3513</v>
      </c>
      <c r="BB305" s="7"/>
      <c r="BC305" s="7"/>
      <c r="BD305" s="72"/>
      <c r="BE305" s="72"/>
      <c r="BF305" s="72"/>
      <c r="BG305" s="183"/>
      <c r="BH305" s="72"/>
      <c r="BI305" s="72">
        <v>1</v>
      </c>
      <c r="BJ305" s="72"/>
      <c r="BK305" s="72"/>
      <c r="BL305" s="72"/>
      <c r="BM305" s="72"/>
      <c r="BN305" s="72"/>
      <c r="BO305" s="72"/>
      <c r="BP305" s="72"/>
      <c r="BQ305" s="72"/>
      <c r="BR305" s="72"/>
      <c r="BS305" s="72"/>
      <c r="BT305" s="72"/>
      <c r="BU305" s="72"/>
      <c r="BV305" s="72"/>
      <c r="BW305" s="72"/>
      <c r="BX305" s="72"/>
      <c r="BY305" s="72"/>
      <c r="BZ305" s="72"/>
      <c r="CA305" s="72"/>
      <c r="CB305" s="72"/>
      <c r="CC305" s="72"/>
      <c r="CD305" s="72"/>
      <c r="CE305" s="72"/>
      <c r="CF305" s="72"/>
      <c r="CG305" s="72"/>
      <c r="CH305" s="72"/>
      <c r="CI305" s="72"/>
      <c r="CJ305" s="72"/>
      <c r="CK305" s="72"/>
      <c r="CL305" s="72"/>
      <c r="CM305" s="72"/>
      <c r="CN305" s="72"/>
      <c r="CO305" s="72"/>
      <c r="CP305" s="72"/>
      <c r="CQ305" s="72"/>
      <c r="CR305" s="72"/>
      <c r="CS305" s="72"/>
      <c r="CT305" s="72"/>
      <c r="CU305" s="72"/>
      <c r="CV305" s="72"/>
      <c r="CW305" s="72"/>
      <c r="CX305" s="72"/>
      <c r="CY305" s="72"/>
      <c r="CZ305" s="72"/>
      <c r="DA305" s="72"/>
      <c r="DB305" s="72"/>
      <c r="DC305" s="72"/>
      <c r="DD305" s="72"/>
      <c r="DE305" s="72"/>
      <c r="DF305" s="72"/>
      <c r="DG305" s="72"/>
      <c r="DH305" s="72"/>
      <c r="DI305" s="72"/>
      <c r="DJ305" s="72"/>
      <c r="DK305" s="72"/>
      <c r="DL305" s="72"/>
      <c r="DM305" s="72"/>
      <c r="DN305" s="72"/>
      <c r="DO305" s="72"/>
      <c r="DP305" s="72"/>
      <c r="DQ305" s="72"/>
      <c r="DR305" s="72"/>
      <c r="DS305" s="72"/>
      <c r="DT305" s="72"/>
      <c r="DU305" s="72"/>
      <c r="DV305" s="72"/>
      <c r="DW305" s="72"/>
      <c r="DX305" s="72"/>
      <c r="DY305" s="72"/>
      <c r="DZ305" s="72"/>
      <c r="EA305" s="72"/>
      <c r="EB305" s="72"/>
      <c r="EC305" s="72"/>
      <c r="ED305" s="72"/>
      <c r="EE305" s="72"/>
      <c r="EF305" s="72"/>
      <c r="EG305" s="72"/>
      <c r="EH305" s="72"/>
      <c r="EI305" s="72"/>
      <c r="EJ305" s="72"/>
      <c r="EK305" s="72"/>
      <c r="EL305" s="72"/>
      <c r="EM305" s="72"/>
      <c r="EN305" s="72"/>
      <c r="EO305" s="72"/>
      <c r="EP305" s="72"/>
      <c r="EQ305" s="72"/>
      <c r="ER305" s="312">
        <f t="shared" si="63"/>
        <v>1</v>
      </c>
      <c r="ES305" s="72">
        <f t="shared" si="64"/>
        <v>1</v>
      </c>
      <c r="ET305" s="72" t="s">
        <v>1122</v>
      </c>
      <c r="EU305" s="7" t="s">
        <v>2643</v>
      </c>
      <c r="EV305" s="7" t="s">
        <v>1110</v>
      </c>
      <c r="EW305" s="7" t="s">
        <v>1808</v>
      </c>
      <c r="EX305" s="183" t="s">
        <v>1946</v>
      </c>
      <c r="EY305" s="313">
        <v>46176</v>
      </c>
      <c r="EZ305" s="313"/>
      <c r="FA305" s="183"/>
      <c r="FB305" s="313"/>
      <c r="FC305" s="7" t="s">
        <v>3623</v>
      </c>
      <c r="FD305" s="7" t="s">
        <v>3270</v>
      </c>
      <c r="FE305" s="7">
        <f t="shared" si="67"/>
        <v>4130</v>
      </c>
      <c r="FF305" s="72">
        <f t="shared" si="68"/>
        <v>12107</v>
      </c>
      <c r="FG305" t="s">
        <v>3515</v>
      </c>
    </row>
    <row r="306" spans="1:163" ht="17.25">
      <c r="A306" s="72">
        <v>463121248</v>
      </c>
      <c r="B306" s="304" t="s">
        <v>2113</v>
      </c>
      <c r="C306" s="72"/>
      <c r="D306" s="72"/>
      <c r="E306" s="72"/>
      <c r="F306" s="72"/>
      <c r="G306" s="306"/>
      <c r="H306" s="306"/>
      <c r="I306" s="72">
        <v>3787</v>
      </c>
      <c r="J306" s="72">
        <v>3570</v>
      </c>
      <c r="K306" s="258">
        <f t="shared" si="70"/>
        <v>3659</v>
      </c>
      <c r="L306" s="258">
        <f t="shared" si="59"/>
        <v>7530</v>
      </c>
      <c r="M306" s="307">
        <v>1</v>
      </c>
      <c r="N306" s="72" t="s">
        <v>1231</v>
      </c>
      <c r="O306" s="72" t="s">
        <v>1232</v>
      </c>
      <c r="P306" s="72" t="s">
        <v>73</v>
      </c>
      <c r="Q306" s="255">
        <v>46245</v>
      </c>
      <c r="R306" s="66">
        <v>89</v>
      </c>
      <c r="S306" s="66">
        <f t="shared" si="69"/>
        <v>0</v>
      </c>
      <c r="T306" s="66">
        <v>4238</v>
      </c>
      <c r="U306" s="4" t="s">
        <v>1129</v>
      </c>
      <c r="V306" s="5">
        <f t="shared" si="65"/>
        <v>4.6158708141477829E-2</v>
      </c>
      <c r="W306" s="5">
        <f t="shared" si="66"/>
        <v>2.5306721445022941E-3</v>
      </c>
      <c r="X306" s="5" t="s">
        <v>1280</v>
      </c>
      <c r="Y306" s="72" t="str">
        <f t="shared" si="61"/>
        <v>PTP</v>
      </c>
      <c r="Z306" s="72" t="s">
        <v>1129</v>
      </c>
      <c r="AA306" s="72" t="s">
        <v>1329</v>
      </c>
      <c r="AB306" s="304"/>
      <c r="AC306" s="72">
        <v>22</v>
      </c>
      <c r="AD306" s="72" t="s">
        <v>3019</v>
      </c>
      <c r="AE306" s="308"/>
      <c r="AF306" s="309"/>
      <c r="AG306" s="7"/>
      <c r="AH306" s="72" t="s">
        <v>2188</v>
      </c>
      <c r="AI306" s="7"/>
      <c r="AJ306" s="7"/>
      <c r="AK306" s="7"/>
      <c r="AL306" s="7">
        <v>7897</v>
      </c>
      <c r="AM306" s="255">
        <v>46245</v>
      </c>
      <c r="AN306" s="258">
        <v>27</v>
      </c>
      <c r="AO306" s="306">
        <v>43</v>
      </c>
      <c r="AP306" s="306" t="str">
        <f t="shared" si="62"/>
        <v>FLOW</v>
      </c>
      <c r="AQ306" s="306"/>
      <c r="AR306" s="306"/>
      <c r="AS306" s="306"/>
      <c r="AT306" s="306"/>
      <c r="AU306" s="72" t="s">
        <v>1129</v>
      </c>
      <c r="AV306" s="310" t="s">
        <v>2258</v>
      </c>
      <c r="AW306" s="304" t="s">
        <v>156</v>
      </c>
      <c r="AX306" s="311">
        <v>45448</v>
      </c>
      <c r="AY306" s="72">
        <v>36</v>
      </c>
      <c r="AZ306" s="72" t="s">
        <v>2057</v>
      </c>
      <c r="BA306" s="7" t="s">
        <v>3512</v>
      </c>
      <c r="BB306" s="7"/>
      <c r="BC306" s="7"/>
      <c r="BD306" s="72"/>
      <c r="BE306" s="72"/>
      <c r="BF306" s="72"/>
      <c r="BG306" s="183"/>
      <c r="BH306" s="72"/>
      <c r="BI306" s="72"/>
      <c r="BJ306" s="72"/>
      <c r="BK306" s="72"/>
      <c r="BL306" s="72"/>
      <c r="BM306" s="72"/>
      <c r="BN306" s="72"/>
      <c r="BO306" s="72"/>
      <c r="BP306" s="72"/>
      <c r="BQ306" s="72"/>
      <c r="BR306" s="72"/>
      <c r="BS306" s="72"/>
      <c r="BT306" s="72"/>
      <c r="BU306" s="72"/>
      <c r="BV306" s="72"/>
      <c r="BW306" s="72"/>
      <c r="BX306" s="72"/>
      <c r="BY306" s="72"/>
      <c r="BZ306" s="72"/>
      <c r="CA306" s="72"/>
      <c r="CB306" s="72"/>
      <c r="CC306" s="72"/>
      <c r="CD306" s="72"/>
      <c r="CE306" s="72"/>
      <c r="CF306" s="72"/>
      <c r="CG306" s="72"/>
      <c r="CH306" s="72"/>
      <c r="CI306" s="72"/>
      <c r="CJ306" s="72">
        <v>1</v>
      </c>
      <c r="CK306" s="72"/>
      <c r="CL306" s="72"/>
      <c r="CM306" s="72"/>
      <c r="CN306" s="72"/>
      <c r="CO306" s="72"/>
      <c r="CP306" s="72"/>
      <c r="CQ306" s="72"/>
      <c r="CR306" s="72"/>
      <c r="CS306" s="72"/>
      <c r="CT306" s="72"/>
      <c r="CU306" s="72"/>
      <c r="CV306" s="72"/>
      <c r="CW306" s="72"/>
      <c r="CX306" s="72"/>
      <c r="CY306" s="72"/>
      <c r="CZ306" s="72"/>
      <c r="DA306" s="72"/>
      <c r="DB306" s="72"/>
      <c r="DC306" s="72"/>
      <c r="DD306" s="72"/>
      <c r="DE306" s="72"/>
      <c r="DF306" s="72"/>
      <c r="DG306" s="72"/>
      <c r="DH306" s="72"/>
      <c r="DI306" s="72"/>
      <c r="DJ306" s="72"/>
      <c r="DK306" s="72"/>
      <c r="DL306" s="72"/>
      <c r="DM306" s="72"/>
      <c r="DN306" s="72"/>
      <c r="DO306" s="72"/>
      <c r="DP306" s="72"/>
      <c r="DQ306" s="72"/>
      <c r="DR306" s="72"/>
      <c r="DS306" s="72"/>
      <c r="DT306" s="72"/>
      <c r="DU306" s="72"/>
      <c r="DV306" s="72"/>
      <c r="DW306" s="72"/>
      <c r="DX306" s="72"/>
      <c r="DY306" s="72"/>
      <c r="DZ306" s="72"/>
      <c r="EA306" s="72"/>
      <c r="EB306" s="72"/>
      <c r="EC306" s="72"/>
      <c r="ED306" s="72"/>
      <c r="EE306" s="72"/>
      <c r="EF306" s="72"/>
      <c r="EG306" s="72"/>
      <c r="EH306" s="72"/>
      <c r="EI306" s="72"/>
      <c r="EJ306" s="72"/>
      <c r="EK306" s="72"/>
      <c r="EL306" s="72"/>
      <c r="EM306" s="72"/>
      <c r="EN306" s="72"/>
      <c r="EO306" s="72"/>
      <c r="EP306" s="72"/>
      <c r="EQ306" s="72"/>
      <c r="ER306" s="312">
        <f t="shared" si="63"/>
        <v>1</v>
      </c>
      <c r="ES306" s="72">
        <f t="shared" si="64"/>
        <v>1</v>
      </c>
      <c r="ET306" s="72" t="s">
        <v>1119</v>
      </c>
      <c r="EU306" s="7" t="s">
        <v>2644</v>
      </c>
      <c r="EV306" s="7" t="s">
        <v>1110</v>
      </c>
      <c r="EW306" s="7" t="s">
        <v>1831</v>
      </c>
      <c r="EX306" s="183" t="s">
        <v>3585</v>
      </c>
      <c r="EY306" s="313">
        <v>46185</v>
      </c>
      <c r="EZ306" s="313"/>
      <c r="FA306" s="183"/>
      <c r="FB306" s="313"/>
      <c r="FC306" s="7"/>
      <c r="FD306" s="7" t="s">
        <v>3205</v>
      </c>
      <c r="FE306" s="7">
        <f t="shared" si="67"/>
        <v>3659</v>
      </c>
      <c r="FF306" s="72">
        <f t="shared" si="68"/>
        <v>7530</v>
      </c>
      <c r="FG306" t="s">
        <v>3515</v>
      </c>
    </row>
    <row r="307" spans="1:163" ht="17.25">
      <c r="A307" s="72">
        <v>463823008</v>
      </c>
      <c r="B307" s="304" t="s">
        <v>751</v>
      </c>
      <c r="C307" s="72"/>
      <c r="D307" s="72"/>
      <c r="E307" s="72"/>
      <c r="F307" s="72"/>
      <c r="G307" s="306"/>
      <c r="H307" s="306"/>
      <c r="I307" s="72">
        <v>2883</v>
      </c>
      <c r="J307" s="72">
        <v>8485</v>
      </c>
      <c r="K307" s="258">
        <f t="shared" si="70"/>
        <v>2951</v>
      </c>
      <c r="L307" s="258">
        <f t="shared" si="59"/>
        <v>11753</v>
      </c>
      <c r="M307" s="315">
        <v>3</v>
      </c>
      <c r="N307" s="72" t="s">
        <v>1231</v>
      </c>
      <c r="O307" s="72" t="s">
        <v>1232</v>
      </c>
      <c r="P307" s="72" t="s">
        <v>42</v>
      </c>
      <c r="Q307" s="255">
        <v>46066</v>
      </c>
      <c r="R307" s="66">
        <v>232</v>
      </c>
      <c r="S307" s="66">
        <f t="shared" si="69"/>
        <v>0</v>
      </c>
      <c r="T307" s="66">
        <v>3600</v>
      </c>
      <c r="U307" s="4" t="s">
        <v>1231</v>
      </c>
      <c r="V307" s="5">
        <f t="shared" si="65"/>
        <v>6.9764811290092751E-2</v>
      </c>
      <c r="W307" s="5">
        <f t="shared" si="66"/>
        <v>1.2320834311503158E-2</v>
      </c>
      <c r="X307" s="5" t="s">
        <v>1280</v>
      </c>
      <c r="Y307" s="72" t="str">
        <f t="shared" si="61"/>
        <v>PTP</v>
      </c>
      <c r="Z307" s="72" t="s">
        <v>1329</v>
      </c>
      <c r="AA307" s="72" t="s">
        <v>1329</v>
      </c>
      <c r="AB307" s="304"/>
      <c r="AC307" s="72">
        <v>20</v>
      </c>
      <c r="AD307" s="72" t="s">
        <v>3019</v>
      </c>
      <c r="AE307" s="308"/>
      <c r="AF307" s="309" t="s">
        <v>1797</v>
      </c>
      <c r="AG307" s="7" t="s">
        <v>1129</v>
      </c>
      <c r="AH307" s="72" t="s">
        <v>749</v>
      </c>
      <c r="AI307" s="7" t="s">
        <v>1129</v>
      </c>
      <c r="AJ307" s="7" t="s">
        <v>1129</v>
      </c>
      <c r="AK307" s="7" t="s">
        <v>1129</v>
      </c>
      <c r="AL307" s="7">
        <v>12317</v>
      </c>
      <c r="AM307" s="255">
        <v>46066</v>
      </c>
      <c r="AN307" s="258">
        <v>88</v>
      </c>
      <c r="AO307" s="306">
        <v>104</v>
      </c>
      <c r="AP307" s="306" t="str">
        <f t="shared" si="62"/>
        <v>FLOW</v>
      </c>
      <c r="AQ307" s="306"/>
      <c r="AR307" s="306"/>
      <c r="AS307" s="306"/>
      <c r="AT307" s="306"/>
      <c r="AU307" s="72" t="s">
        <v>943</v>
      </c>
      <c r="AV307" s="310" t="s">
        <v>1108</v>
      </c>
      <c r="AW307" s="304" t="s">
        <v>648</v>
      </c>
      <c r="AX307" s="311">
        <v>45525</v>
      </c>
      <c r="AY307" s="72">
        <v>36</v>
      </c>
      <c r="AZ307" s="72" t="s">
        <v>1742</v>
      </c>
      <c r="BA307" s="7" t="s">
        <v>3512</v>
      </c>
      <c r="BB307" s="7"/>
      <c r="BC307" s="7"/>
      <c r="BD307" s="72"/>
      <c r="BE307" s="72"/>
      <c r="BF307" s="72"/>
      <c r="BG307" s="183"/>
      <c r="BH307" s="72"/>
      <c r="BI307" s="72"/>
      <c r="BJ307" s="72"/>
      <c r="BK307" s="72"/>
      <c r="BL307" s="72"/>
      <c r="BM307" s="72"/>
      <c r="BN307" s="72"/>
      <c r="BO307" s="72"/>
      <c r="BP307" s="72"/>
      <c r="BQ307" s="72"/>
      <c r="BR307" s="72"/>
      <c r="BS307" s="72"/>
      <c r="BT307" s="72"/>
      <c r="BU307" s="72"/>
      <c r="BV307" s="72"/>
      <c r="BW307" s="72"/>
      <c r="BX307" s="72"/>
      <c r="BY307" s="72"/>
      <c r="BZ307" s="72"/>
      <c r="CA307" s="72"/>
      <c r="CB307" s="72"/>
      <c r="CC307" s="72"/>
      <c r="CD307" s="72"/>
      <c r="CE307" s="72"/>
      <c r="CF307" s="72"/>
      <c r="CG307" s="72"/>
      <c r="CH307" s="72"/>
      <c r="CI307" s="72"/>
      <c r="CJ307" s="72"/>
      <c r="CK307" s="72"/>
      <c r="CL307" s="72"/>
      <c r="CM307" s="72"/>
      <c r="CN307" s="72"/>
      <c r="CO307" s="72"/>
      <c r="CP307" s="72"/>
      <c r="CQ307" s="72"/>
      <c r="CR307" s="72"/>
      <c r="CS307" s="72"/>
      <c r="CT307" s="72"/>
      <c r="CU307" s="72"/>
      <c r="CV307" s="72"/>
      <c r="CW307" s="72"/>
      <c r="CX307" s="72"/>
      <c r="CY307" s="72"/>
      <c r="CZ307" s="72"/>
      <c r="DA307" s="72"/>
      <c r="DB307" s="72"/>
      <c r="DC307" s="72"/>
      <c r="DD307" s="72"/>
      <c r="DE307" s="72"/>
      <c r="DF307" s="72"/>
      <c r="DG307" s="72"/>
      <c r="DH307" s="72"/>
      <c r="DI307" s="72"/>
      <c r="DJ307" s="72"/>
      <c r="DK307" s="72"/>
      <c r="DL307" s="72"/>
      <c r="DM307" s="72"/>
      <c r="DN307" s="72"/>
      <c r="DO307" s="72"/>
      <c r="DP307" s="72"/>
      <c r="DQ307" s="72"/>
      <c r="DR307" s="72"/>
      <c r="DS307" s="72"/>
      <c r="DT307" s="72"/>
      <c r="DU307" s="72"/>
      <c r="DV307" s="72"/>
      <c r="DW307" s="72"/>
      <c r="DX307" s="72"/>
      <c r="DY307" s="72"/>
      <c r="DZ307" s="72"/>
      <c r="EA307" s="72"/>
      <c r="EB307" s="72"/>
      <c r="EC307" s="72"/>
      <c r="ED307" s="72"/>
      <c r="EE307" s="72"/>
      <c r="EF307" s="72"/>
      <c r="EG307" s="72"/>
      <c r="EH307" s="72"/>
      <c r="EI307" s="72"/>
      <c r="EJ307" s="72"/>
      <c r="EK307" s="72"/>
      <c r="EL307" s="72"/>
      <c r="EM307" s="72"/>
      <c r="EN307" s="72"/>
      <c r="EO307" s="72">
        <v>1</v>
      </c>
      <c r="EP307" s="72"/>
      <c r="EQ307" s="72"/>
      <c r="ER307" s="312">
        <f t="shared" si="63"/>
        <v>1</v>
      </c>
      <c r="ES307" s="72">
        <f t="shared" si="64"/>
        <v>1</v>
      </c>
      <c r="ET307" s="72" t="s">
        <v>1116</v>
      </c>
      <c r="EU307" s="7" t="s">
        <v>2645</v>
      </c>
      <c r="EV307" s="7" t="s">
        <v>1110</v>
      </c>
      <c r="EW307" s="7" t="e">
        <v>#N/A</v>
      </c>
      <c r="EX307" s="183" t="e">
        <v>#N/A</v>
      </c>
      <c r="EY307" s="313" t="e">
        <v>#N/A</v>
      </c>
      <c r="EZ307" s="313"/>
      <c r="FA307" s="183"/>
      <c r="FB307" s="313"/>
      <c r="FC307" s="7"/>
      <c r="FD307" s="7" t="s">
        <v>3277</v>
      </c>
      <c r="FE307" s="7">
        <f t="shared" si="67"/>
        <v>2951</v>
      </c>
      <c r="FF307" s="72">
        <f t="shared" si="68"/>
        <v>11753</v>
      </c>
      <c r="FG307" t="s">
        <v>3515</v>
      </c>
    </row>
    <row r="308" spans="1:163" ht="17.25">
      <c r="A308" s="72">
        <v>463072757</v>
      </c>
      <c r="B308" s="304" t="s">
        <v>145</v>
      </c>
      <c r="C308" s="72"/>
      <c r="D308" s="72"/>
      <c r="E308" s="72"/>
      <c r="F308" s="72"/>
      <c r="G308" s="306"/>
      <c r="H308" s="306"/>
      <c r="I308" s="72">
        <v>3444</v>
      </c>
      <c r="J308" s="72">
        <v>6714</v>
      </c>
      <c r="K308" s="258">
        <f t="shared" si="70"/>
        <v>3543</v>
      </c>
      <c r="L308" s="258">
        <f t="shared" si="59"/>
        <v>10580</v>
      </c>
      <c r="M308" s="315">
        <v>2</v>
      </c>
      <c r="N308" s="72" t="s">
        <v>1231</v>
      </c>
      <c r="O308" s="72" t="s">
        <v>1232</v>
      </c>
      <c r="P308" s="72" t="s">
        <v>113</v>
      </c>
      <c r="Q308" s="255">
        <v>45379</v>
      </c>
      <c r="R308" s="66">
        <v>273</v>
      </c>
      <c r="S308" s="66">
        <f t="shared" si="69"/>
        <v>0</v>
      </c>
      <c r="T308" s="66">
        <v>5842</v>
      </c>
      <c r="U308" s="4" t="s">
        <v>1493</v>
      </c>
      <c r="V308" s="5">
        <f t="shared" si="65"/>
        <v>0.20936454062548226</v>
      </c>
      <c r="W308" s="5">
        <f t="shared" si="66"/>
        <v>1.0047427137405243E-2</v>
      </c>
      <c r="X308" s="5" t="s">
        <v>1280</v>
      </c>
      <c r="Y308" s="72" t="str">
        <f t="shared" si="61"/>
        <v>PTP</v>
      </c>
      <c r="Z308" s="72" t="s">
        <v>1329</v>
      </c>
      <c r="AA308" s="72" t="s">
        <v>1329</v>
      </c>
      <c r="AB308" s="304"/>
      <c r="AC308" s="72">
        <v>25</v>
      </c>
      <c r="AD308" s="72" t="s">
        <v>3019</v>
      </c>
      <c r="AE308" s="308"/>
      <c r="AF308" s="309" t="s">
        <v>1129</v>
      </c>
      <c r="AG308" s="7" t="s">
        <v>1129</v>
      </c>
      <c r="AH308" s="72" t="s">
        <v>112</v>
      </c>
      <c r="AI308" s="7" t="s">
        <v>1129</v>
      </c>
      <c r="AJ308" s="7" t="s">
        <v>1129</v>
      </c>
      <c r="AK308" s="7" t="s">
        <v>1129</v>
      </c>
      <c r="AL308" s="7">
        <v>12829</v>
      </c>
      <c r="AM308" s="255">
        <v>45379</v>
      </c>
      <c r="AN308" s="258">
        <v>57</v>
      </c>
      <c r="AO308" s="306">
        <v>73</v>
      </c>
      <c r="AP308" s="306" t="str">
        <f t="shared" si="62"/>
        <v>FLOW</v>
      </c>
      <c r="AQ308" s="306"/>
      <c r="AR308" s="306"/>
      <c r="AS308" s="306"/>
      <c r="AT308" s="306"/>
      <c r="AU308" s="72" t="s">
        <v>943</v>
      </c>
      <c r="AV308" s="310" t="s">
        <v>146</v>
      </c>
      <c r="AW308" s="304" t="s">
        <v>144</v>
      </c>
      <c r="AX308" s="311">
        <v>45444</v>
      </c>
      <c r="AY308" s="72">
        <v>36</v>
      </c>
      <c r="AZ308" s="72" t="s">
        <v>1742</v>
      </c>
      <c r="BA308" s="7" t="s">
        <v>3513</v>
      </c>
      <c r="BB308" s="7"/>
      <c r="BC308" s="7"/>
      <c r="BD308" s="72"/>
      <c r="BE308" s="72"/>
      <c r="BF308" s="72"/>
      <c r="BG308" s="183"/>
      <c r="BH308" s="72"/>
      <c r="BI308" s="72"/>
      <c r="BJ308" s="72"/>
      <c r="BK308" s="72"/>
      <c r="BL308" s="72"/>
      <c r="BM308" s="72"/>
      <c r="BN308" s="72"/>
      <c r="BO308" s="72"/>
      <c r="BP308" s="72"/>
      <c r="BQ308" s="72"/>
      <c r="BR308" s="72"/>
      <c r="BS308" s="72"/>
      <c r="BT308" s="72"/>
      <c r="BU308" s="72"/>
      <c r="BV308" s="72"/>
      <c r="BW308" s="72"/>
      <c r="BX308" s="72">
        <v>1</v>
      </c>
      <c r="BY308" s="72"/>
      <c r="BZ308" s="72"/>
      <c r="CA308" s="72"/>
      <c r="CB308" s="72"/>
      <c r="CC308" s="72"/>
      <c r="CD308" s="72"/>
      <c r="CE308" s="72"/>
      <c r="CF308" s="72"/>
      <c r="CG308" s="72"/>
      <c r="CH308" s="72"/>
      <c r="CI308" s="72"/>
      <c r="CJ308" s="72"/>
      <c r="CK308" s="72"/>
      <c r="CL308" s="72"/>
      <c r="CM308" s="72"/>
      <c r="CN308" s="72"/>
      <c r="CO308" s="72"/>
      <c r="CP308" s="72"/>
      <c r="CQ308" s="72"/>
      <c r="CR308" s="72"/>
      <c r="CS308" s="72"/>
      <c r="CT308" s="72"/>
      <c r="CU308" s="72"/>
      <c r="CV308" s="72"/>
      <c r="CW308" s="72"/>
      <c r="CX308" s="72"/>
      <c r="CY308" s="72"/>
      <c r="CZ308" s="72"/>
      <c r="DA308" s="72"/>
      <c r="DB308" s="72"/>
      <c r="DC308" s="72"/>
      <c r="DD308" s="72"/>
      <c r="DE308" s="72"/>
      <c r="DF308" s="72"/>
      <c r="DG308" s="72"/>
      <c r="DH308" s="72"/>
      <c r="DI308" s="72"/>
      <c r="DJ308" s="72"/>
      <c r="DK308" s="72"/>
      <c r="DL308" s="72"/>
      <c r="DM308" s="72"/>
      <c r="DN308" s="72"/>
      <c r="DO308" s="72"/>
      <c r="DP308" s="72"/>
      <c r="DQ308" s="72"/>
      <c r="DR308" s="72"/>
      <c r="DS308" s="72"/>
      <c r="DT308" s="72"/>
      <c r="DU308" s="72"/>
      <c r="DV308" s="72"/>
      <c r="DW308" s="72"/>
      <c r="DX308" s="72"/>
      <c r="DY308" s="72"/>
      <c r="DZ308" s="72"/>
      <c r="EA308" s="72"/>
      <c r="EB308" s="72"/>
      <c r="EC308" s="72"/>
      <c r="ED308" s="72"/>
      <c r="EE308" s="72"/>
      <c r="EF308" s="72"/>
      <c r="EG308" s="72"/>
      <c r="EH308" s="72"/>
      <c r="EI308" s="72"/>
      <c r="EJ308" s="72"/>
      <c r="EK308" s="72"/>
      <c r="EL308" s="72"/>
      <c r="EM308" s="72"/>
      <c r="EN308" s="72"/>
      <c r="EO308" s="72"/>
      <c r="EP308" s="72"/>
      <c r="EQ308" s="72"/>
      <c r="ER308" s="312">
        <f t="shared" si="63"/>
        <v>1</v>
      </c>
      <c r="ES308" s="72">
        <f t="shared" si="64"/>
        <v>1</v>
      </c>
      <c r="ET308" s="72" t="s">
        <v>1121</v>
      </c>
      <c r="EU308" s="7" t="s">
        <v>2646</v>
      </c>
      <c r="EV308" s="7" t="s">
        <v>1110</v>
      </c>
      <c r="EW308" s="7" t="s">
        <v>1806</v>
      </c>
      <c r="EX308" s="183" t="s">
        <v>1947</v>
      </c>
      <c r="EY308" s="313">
        <v>46195</v>
      </c>
      <c r="EZ308" s="313"/>
      <c r="FA308" s="183"/>
      <c r="FB308" s="313"/>
      <c r="FC308" s="7"/>
      <c r="FD308" s="7" t="s">
        <v>3278</v>
      </c>
      <c r="FE308" s="7">
        <f t="shared" si="67"/>
        <v>3543</v>
      </c>
      <c r="FF308" s="72">
        <f t="shared" si="68"/>
        <v>10580</v>
      </c>
      <c r="FG308" t="s">
        <v>3515</v>
      </c>
    </row>
    <row r="309" spans="1:163" ht="17.25">
      <c r="A309" s="72">
        <v>465543533</v>
      </c>
      <c r="B309" s="304" t="s">
        <v>760</v>
      </c>
      <c r="C309" s="72" t="s">
        <v>1775</v>
      </c>
      <c r="D309" s="72" t="s">
        <v>1798</v>
      </c>
      <c r="E309" s="72">
        <f>11805+163</f>
        <v>11968</v>
      </c>
      <c r="F309" s="72"/>
      <c r="G309" s="306"/>
      <c r="H309" s="306"/>
      <c r="I309" s="72">
        <v>11753</v>
      </c>
      <c r="J309" s="72">
        <v>11686</v>
      </c>
      <c r="K309" s="258">
        <f t="shared" si="70"/>
        <v>11958</v>
      </c>
      <c r="L309" s="258">
        <f t="shared" si="59"/>
        <v>11778</v>
      </c>
      <c r="M309" s="307">
        <v>1</v>
      </c>
      <c r="N309" s="72" t="s">
        <v>1280</v>
      </c>
      <c r="O309" s="72" t="s">
        <v>1281</v>
      </c>
      <c r="P309" s="72" t="s">
        <v>324</v>
      </c>
      <c r="Q309" s="255">
        <v>45278</v>
      </c>
      <c r="R309" s="66">
        <v>272</v>
      </c>
      <c r="S309" s="66">
        <f t="shared" si="69"/>
        <v>0</v>
      </c>
      <c r="T309" s="66">
        <v>1800</v>
      </c>
      <c r="U309" s="4" t="s">
        <v>1498</v>
      </c>
      <c r="V309" s="5">
        <f t="shared" si="65"/>
        <v>7.6003726159974611E-2</v>
      </c>
      <c r="W309" s="5">
        <f t="shared" si="66"/>
        <v>2.477754856931017E-3</v>
      </c>
      <c r="X309" s="5" t="str">
        <f t="shared" si="60"/>
        <v>STABLE</v>
      </c>
      <c r="Y309" s="72" t="str">
        <f t="shared" si="61"/>
        <v>PAID</v>
      </c>
      <c r="Z309" s="72" t="s">
        <v>1329</v>
      </c>
      <c r="AA309" s="72" t="s">
        <v>1281</v>
      </c>
      <c r="AB309" s="304"/>
      <c r="AC309" s="72"/>
      <c r="AD309" s="72"/>
      <c r="AE309" s="308"/>
      <c r="AF309" s="309" t="s">
        <v>1129</v>
      </c>
      <c r="AG309" s="7" t="s">
        <v>1129</v>
      </c>
      <c r="AH309" s="72" t="s">
        <v>759</v>
      </c>
      <c r="AI309" s="7" t="s">
        <v>1129</v>
      </c>
      <c r="AJ309" s="7" t="s">
        <v>1129</v>
      </c>
      <c r="AK309" s="7" t="s">
        <v>1129</v>
      </c>
      <c r="AL309" s="7">
        <v>13758</v>
      </c>
      <c r="AM309" s="255">
        <v>45278</v>
      </c>
      <c r="AN309" s="258">
        <v>27</v>
      </c>
      <c r="AO309" s="306">
        <v>12</v>
      </c>
      <c r="AP309" s="306" t="str">
        <f t="shared" si="62"/>
        <v>STABLE</v>
      </c>
      <c r="AQ309" s="306"/>
      <c r="AR309" s="306"/>
      <c r="AS309" s="306"/>
      <c r="AT309" s="306"/>
      <c r="AU309" s="72" t="s">
        <v>1793</v>
      </c>
      <c r="AV309" s="310" t="s">
        <v>761</v>
      </c>
      <c r="AW309" s="304" t="s">
        <v>318</v>
      </c>
      <c r="AX309" s="311">
        <v>45708</v>
      </c>
      <c r="AY309" s="72">
        <v>18</v>
      </c>
      <c r="AZ309" s="72" t="s">
        <v>1742</v>
      </c>
      <c r="BA309" s="7" t="s">
        <v>3512</v>
      </c>
      <c r="BB309" s="7"/>
      <c r="BC309" s="7"/>
      <c r="BD309" s="72"/>
      <c r="BE309" s="72"/>
      <c r="BF309" s="72"/>
      <c r="BG309" s="183"/>
      <c r="BH309" s="72"/>
      <c r="BI309" s="72"/>
      <c r="BJ309" s="72"/>
      <c r="BK309" s="72"/>
      <c r="BL309" s="72"/>
      <c r="BM309" s="72"/>
      <c r="BN309" s="72"/>
      <c r="BO309" s="72">
        <v>1</v>
      </c>
      <c r="BP309" s="72"/>
      <c r="BQ309" s="72"/>
      <c r="BR309" s="72"/>
      <c r="BS309" s="72"/>
      <c r="BT309" s="72"/>
      <c r="BU309" s="72"/>
      <c r="BV309" s="72"/>
      <c r="BW309" s="72"/>
      <c r="BX309" s="72"/>
      <c r="BY309" s="72"/>
      <c r="BZ309" s="72"/>
      <c r="CA309" s="72"/>
      <c r="CB309" s="72"/>
      <c r="CC309" s="72"/>
      <c r="CD309" s="72"/>
      <c r="CE309" s="72"/>
      <c r="CF309" s="72"/>
      <c r="CG309" s="72"/>
      <c r="CH309" s="72"/>
      <c r="CI309" s="72"/>
      <c r="CJ309" s="72"/>
      <c r="CK309" s="72"/>
      <c r="CL309" s="72"/>
      <c r="CM309" s="72"/>
      <c r="CN309" s="72"/>
      <c r="CO309" s="72"/>
      <c r="CP309" s="72"/>
      <c r="CQ309" s="72"/>
      <c r="CR309" s="72"/>
      <c r="CS309" s="72"/>
      <c r="CT309" s="72"/>
      <c r="CU309" s="72"/>
      <c r="CV309" s="72"/>
      <c r="CW309" s="72"/>
      <c r="CX309" s="72"/>
      <c r="CY309" s="72"/>
      <c r="CZ309" s="72"/>
      <c r="DA309" s="72"/>
      <c r="DB309" s="72"/>
      <c r="DC309" s="72"/>
      <c r="DD309" s="72"/>
      <c r="DE309" s="72"/>
      <c r="DF309" s="72"/>
      <c r="DG309" s="72"/>
      <c r="DH309" s="72"/>
      <c r="DI309" s="72"/>
      <c r="DJ309" s="72"/>
      <c r="DK309" s="72"/>
      <c r="DL309" s="72"/>
      <c r="DM309" s="72"/>
      <c r="DN309" s="72"/>
      <c r="DO309" s="72"/>
      <c r="DP309" s="72"/>
      <c r="DQ309" s="72"/>
      <c r="DR309" s="72"/>
      <c r="DS309" s="72"/>
      <c r="DT309" s="72"/>
      <c r="DU309" s="72"/>
      <c r="DV309" s="72"/>
      <c r="DW309" s="72"/>
      <c r="DX309" s="72"/>
      <c r="DY309" s="72"/>
      <c r="DZ309" s="72"/>
      <c r="EA309" s="72"/>
      <c r="EB309" s="72"/>
      <c r="EC309" s="72"/>
      <c r="ED309" s="72"/>
      <c r="EE309" s="72"/>
      <c r="EF309" s="72"/>
      <c r="EG309" s="72"/>
      <c r="EH309" s="72"/>
      <c r="EI309" s="72"/>
      <c r="EJ309" s="72"/>
      <c r="EK309" s="72"/>
      <c r="EL309" s="72"/>
      <c r="EM309" s="72"/>
      <c r="EN309" s="72"/>
      <c r="EO309" s="72"/>
      <c r="EP309" s="72"/>
      <c r="EQ309" s="72"/>
      <c r="ER309" s="312">
        <f t="shared" si="63"/>
        <v>1</v>
      </c>
      <c r="ES309" s="72">
        <f t="shared" si="64"/>
        <v>1</v>
      </c>
      <c r="ET309" s="72" t="s">
        <v>1127</v>
      </c>
      <c r="EU309" s="7" t="s">
        <v>2647</v>
      </c>
      <c r="EV309" s="7" t="s">
        <v>1110</v>
      </c>
      <c r="EW309" s="7" t="s">
        <v>1801</v>
      </c>
      <c r="EX309" s="183" t="s">
        <v>1948</v>
      </c>
      <c r="EY309" s="313">
        <v>46178</v>
      </c>
      <c r="EZ309" s="313"/>
      <c r="FA309" s="183"/>
      <c r="FB309" s="313"/>
      <c r="FC309" s="7"/>
      <c r="FD309" s="7" t="s">
        <v>3085</v>
      </c>
      <c r="FE309" s="7">
        <f t="shared" si="67"/>
        <v>11958</v>
      </c>
      <c r="FF309" s="72">
        <f t="shared" si="68"/>
        <v>23746</v>
      </c>
      <c r="FG309" t="s">
        <v>3515</v>
      </c>
    </row>
    <row r="310" spans="1:163" ht="17.25">
      <c r="A310" s="72">
        <v>462947636</v>
      </c>
      <c r="B310" s="304" t="s">
        <v>744</v>
      </c>
      <c r="C310" s="72"/>
      <c r="D310" s="72"/>
      <c r="E310" s="72"/>
      <c r="F310" s="72"/>
      <c r="G310" s="306"/>
      <c r="H310" s="306"/>
      <c r="I310" s="72">
        <v>3644</v>
      </c>
      <c r="J310" s="72">
        <v>6966</v>
      </c>
      <c r="K310" s="258">
        <f t="shared" si="70"/>
        <v>3534</v>
      </c>
      <c r="L310" s="258">
        <f t="shared" si="59"/>
        <v>10956</v>
      </c>
      <c r="M310" s="315">
        <v>2</v>
      </c>
      <c r="N310" s="72" t="s">
        <v>1231</v>
      </c>
      <c r="O310" s="72" t="s">
        <v>1232</v>
      </c>
      <c r="P310" s="72" t="s">
        <v>73</v>
      </c>
      <c r="Q310" s="255">
        <v>45170</v>
      </c>
      <c r="R310" s="66">
        <v>212</v>
      </c>
      <c r="S310" s="66">
        <f t="shared" si="69"/>
        <v>0</v>
      </c>
      <c r="T310" s="66">
        <v>6300</v>
      </c>
      <c r="U310" s="4" t="s">
        <v>1475</v>
      </c>
      <c r="V310" s="5">
        <f t="shared" si="65"/>
        <v>0.42408705567445287</v>
      </c>
      <c r="W310" s="5">
        <f t="shared" si="66"/>
        <v>1.0001152158412368E-2</v>
      </c>
      <c r="X310" s="5" t="s">
        <v>1280</v>
      </c>
      <c r="Y310" s="72" t="str">
        <f t="shared" si="61"/>
        <v>PTP</v>
      </c>
      <c r="Z310" s="72" t="s">
        <v>1329</v>
      </c>
      <c r="AA310" s="72" t="s">
        <v>1329</v>
      </c>
      <c r="AB310" s="304"/>
      <c r="AC310" s="72">
        <v>25</v>
      </c>
      <c r="AD310" s="72" t="s">
        <v>3022</v>
      </c>
      <c r="AE310" s="308"/>
      <c r="AF310" s="309" t="s">
        <v>1129</v>
      </c>
      <c r="AG310" s="7" t="s">
        <v>1129</v>
      </c>
      <c r="AH310" s="72" t="s">
        <v>742</v>
      </c>
      <c r="AI310" s="7" t="s">
        <v>1129</v>
      </c>
      <c r="AJ310" s="7" t="s">
        <v>1129</v>
      </c>
      <c r="AK310" s="7" t="s">
        <v>1129</v>
      </c>
      <c r="AL310" s="7">
        <v>13478</v>
      </c>
      <c r="AM310" s="255">
        <v>45170</v>
      </c>
      <c r="AN310" s="258">
        <v>57</v>
      </c>
      <c r="AO310" s="306">
        <v>73</v>
      </c>
      <c r="AP310" s="306" t="str">
        <f t="shared" si="62"/>
        <v>FLOW</v>
      </c>
      <c r="AQ310" s="306"/>
      <c r="AR310" s="306"/>
      <c r="AS310" s="306"/>
      <c r="AT310" s="306"/>
      <c r="AU310" s="72" t="s">
        <v>1793</v>
      </c>
      <c r="AV310" s="310" t="s">
        <v>745</v>
      </c>
      <c r="AW310" s="304" t="s">
        <v>658</v>
      </c>
      <c r="AX310" s="311">
        <v>45430</v>
      </c>
      <c r="AY310" s="72">
        <v>36</v>
      </c>
      <c r="AZ310" s="72" t="s">
        <v>1742</v>
      </c>
      <c r="BA310" s="7" t="s">
        <v>3512</v>
      </c>
      <c r="BB310" s="7"/>
      <c r="BC310" s="7"/>
      <c r="BD310" s="72"/>
      <c r="BE310" s="72"/>
      <c r="BF310" s="72"/>
      <c r="BG310" s="183"/>
      <c r="BH310" s="72"/>
      <c r="BI310" s="72"/>
      <c r="BJ310" s="72"/>
      <c r="BK310" s="72"/>
      <c r="BL310" s="72">
        <v>1</v>
      </c>
      <c r="BM310" s="72"/>
      <c r="BN310" s="72"/>
      <c r="BO310" s="72"/>
      <c r="BP310" s="72"/>
      <c r="BQ310" s="72"/>
      <c r="BR310" s="72"/>
      <c r="BS310" s="72"/>
      <c r="BT310" s="72"/>
      <c r="BU310" s="72"/>
      <c r="BV310" s="72"/>
      <c r="BW310" s="72"/>
      <c r="BX310" s="72"/>
      <c r="BY310" s="72"/>
      <c r="BZ310" s="72"/>
      <c r="CA310" s="72"/>
      <c r="CB310" s="72"/>
      <c r="CC310" s="72"/>
      <c r="CD310" s="72"/>
      <c r="CE310" s="72"/>
      <c r="CF310" s="72"/>
      <c r="CG310" s="72">
        <v>1</v>
      </c>
      <c r="CH310" s="72"/>
      <c r="CI310" s="72"/>
      <c r="CJ310" s="72"/>
      <c r="CK310" s="72"/>
      <c r="CL310" s="72"/>
      <c r="CM310" s="72">
        <v>1</v>
      </c>
      <c r="CN310" s="72"/>
      <c r="CO310" s="72"/>
      <c r="CP310" s="72"/>
      <c r="CQ310" s="72"/>
      <c r="CR310" s="72"/>
      <c r="CS310" s="72"/>
      <c r="CT310" s="72"/>
      <c r="CU310" s="72"/>
      <c r="CV310" s="72"/>
      <c r="CW310" s="72"/>
      <c r="CX310" s="72"/>
      <c r="CY310" s="72">
        <v>1</v>
      </c>
      <c r="CZ310" s="72"/>
      <c r="DA310" s="72"/>
      <c r="DB310" s="72"/>
      <c r="DC310" s="72"/>
      <c r="DD310" s="72"/>
      <c r="DE310" s="72">
        <v>1</v>
      </c>
      <c r="DF310" s="72"/>
      <c r="DG310" s="72"/>
      <c r="DH310" s="72"/>
      <c r="DI310" s="72"/>
      <c r="DJ310" s="72"/>
      <c r="DK310" s="72"/>
      <c r="DL310" s="72"/>
      <c r="DM310" s="72"/>
      <c r="DN310" s="72"/>
      <c r="DO310" s="72"/>
      <c r="DP310" s="72"/>
      <c r="DQ310" s="72"/>
      <c r="DR310" s="72"/>
      <c r="DS310" s="72"/>
      <c r="DT310" s="72"/>
      <c r="DU310" s="72"/>
      <c r="DV310" s="72"/>
      <c r="DW310" s="72"/>
      <c r="DX310" s="72"/>
      <c r="DY310" s="72"/>
      <c r="DZ310" s="72"/>
      <c r="EA310" s="72"/>
      <c r="EB310" s="72"/>
      <c r="EC310" s="72"/>
      <c r="ED310" s="72"/>
      <c r="EE310" s="72"/>
      <c r="EF310" s="72"/>
      <c r="EG310" s="72"/>
      <c r="EH310" s="72"/>
      <c r="EI310" s="72"/>
      <c r="EJ310" s="72"/>
      <c r="EK310" s="72"/>
      <c r="EL310" s="72"/>
      <c r="EM310" s="72"/>
      <c r="EN310" s="72"/>
      <c r="EO310" s="72"/>
      <c r="EP310" s="72"/>
      <c r="EQ310" s="72"/>
      <c r="ER310" s="312">
        <f t="shared" si="63"/>
        <v>5</v>
      </c>
      <c r="ES310" s="72">
        <f t="shared" si="64"/>
        <v>1</v>
      </c>
      <c r="ET310" s="72" t="s">
        <v>1119</v>
      </c>
      <c r="EU310" s="7" t="s">
        <v>2648</v>
      </c>
      <c r="EV310" s="7" t="s">
        <v>1110</v>
      </c>
      <c r="EW310" s="7" t="s">
        <v>1806</v>
      </c>
      <c r="EX310" s="183" t="s">
        <v>1949</v>
      </c>
      <c r="EY310" s="313">
        <v>46180</v>
      </c>
      <c r="EZ310" s="313"/>
      <c r="FA310" s="183"/>
      <c r="FB310" s="313"/>
      <c r="FC310" s="7"/>
      <c r="FD310" s="7" t="s">
        <v>3279</v>
      </c>
      <c r="FE310" s="7">
        <f t="shared" si="67"/>
        <v>3534</v>
      </c>
      <c r="FF310" s="72">
        <f t="shared" si="68"/>
        <v>10956</v>
      </c>
      <c r="FG310" t="s">
        <v>3515</v>
      </c>
    </row>
    <row r="311" spans="1:163" ht="17.25">
      <c r="A311" s="72">
        <v>466528006</v>
      </c>
      <c r="B311" s="304" t="s">
        <v>1508</v>
      </c>
      <c r="C311" s="72"/>
      <c r="D311" s="72"/>
      <c r="E311" s="72"/>
      <c r="F311" s="72"/>
      <c r="G311" s="306"/>
      <c r="H311" s="306"/>
      <c r="I311" s="72">
        <v>2652</v>
      </c>
      <c r="J311" s="72">
        <v>15912</v>
      </c>
      <c r="K311" s="258">
        <f t="shared" si="70"/>
        <v>3291</v>
      </c>
      <c r="L311" s="258">
        <f t="shared" si="59"/>
        <v>19458</v>
      </c>
      <c r="M311" s="315">
        <v>6</v>
      </c>
      <c r="N311" s="72" t="s">
        <v>1231</v>
      </c>
      <c r="O311" s="72" t="s">
        <v>1232</v>
      </c>
      <c r="P311" s="72" t="s">
        <v>49</v>
      </c>
      <c r="Q311" s="255">
        <v>45063</v>
      </c>
      <c r="R311" s="66">
        <v>639</v>
      </c>
      <c r="S311" s="66">
        <f t="shared" si="69"/>
        <v>0</v>
      </c>
      <c r="T311" s="66">
        <v>3596</v>
      </c>
      <c r="U311" s="4" t="s">
        <v>1129</v>
      </c>
      <c r="V311" s="5">
        <f t="shared" si="65"/>
        <v>0.16780177919113459</v>
      </c>
      <c r="W311" s="5">
        <f t="shared" si="66"/>
        <v>1.8929689408799081E-2</v>
      </c>
      <c r="X311" s="5" t="str">
        <f t="shared" si="60"/>
        <v>FLOW</v>
      </c>
      <c r="Y311" s="72" t="str">
        <f t="shared" si="61"/>
        <v>RTP</v>
      </c>
      <c r="Z311" s="72" t="s">
        <v>1129</v>
      </c>
      <c r="AA311" s="72" t="s">
        <v>1330</v>
      </c>
      <c r="AB311" s="304"/>
      <c r="AC311" s="72"/>
      <c r="AD311" s="72"/>
      <c r="AE311" s="308"/>
      <c r="AF311" s="309" t="s">
        <v>1797</v>
      </c>
      <c r="AG311" s="7" t="s">
        <v>1129</v>
      </c>
      <c r="AH311" s="72" t="s">
        <v>676</v>
      </c>
      <c r="AI311" s="7" t="s">
        <v>1129</v>
      </c>
      <c r="AJ311" s="7" t="s">
        <v>1129</v>
      </c>
      <c r="AK311" s="7" t="s">
        <v>1129</v>
      </c>
      <c r="AL311" s="7">
        <v>20147</v>
      </c>
      <c r="AM311" s="255">
        <v>45063</v>
      </c>
      <c r="AN311" s="258">
        <v>177</v>
      </c>
      <c r="AO311" s="306">
        <v>193</v>
      </c>
      <c r="AP311" s="306" t="str">
        <f t="shared" si="62"/>
        <v>FLOW</v>
      </c>
      <c r="AQ311" s="306"/>
      <c r="AR311" s="306"/>
      <c r="AS311" s="306"/>
      <c r="AT311" s="306"/>
      <c r="AU311" s="72" t="s">
        <v>943</v>
      </c>
      <c r="AV311" s="310" t="s">
        <v>1621</v>
      </c>
      <c r="AW311" s="304" t="s">
        <v>477</v>
      </c>
      <c r="AX311" s="311">
        <v>45854</v>
      </c>
      <c r="AY311" s="72">
        <v>24</v>
      </c>
      <c r="AZ311" s="72" t="s">
        <v>1742</v>
      </c>
      <c r="BA311" s="7" t="s">
        <v>3513</v>
      </c>
      <c r="BB311" s="7"/>
      <c r="BC311" s="7"/>
      <c r="BD311" s="72"/>
      <c r="BE311" s="72"/>
      <c r="BF311" s="72"/>
      <c r="BG311" s="183"/>
      <c r="BH311" s="72"/>
      <c r="BI311" s="72"/>
      <c r="BJ311" s="72"/>
      <c r="BK311" s="72"/>
      <c r="BL311" s="72"/>
      <c r="BM311" s="72"/>
      <c r="BN311" s="72"/>
      <c r="BO311" s="72">
        <v>1</v>
      </c>
      <c r="BP311" s="72"/>
      <c r="BQ311" s="72"/>
      <c r="BR311" s="72"/>
      <c r="BS311" s="72"/>
      <c r="BT311" s="72"/>
      <c r="BU311" s="72"/>
      <c r="BV311" s="72"/>
      <c r="BW311" s="72"/>
      <c r="BX311" s="72"/>
      <c r="BY311" s="72"/>
      <c r="BZ311" s="72"/>
      <c r="CA311" s="72"/>
      <c r="CB311" s="72"/>
      <c r="CC311" s="72"/>
      <c r="CD311" s="72"/>
      <c r="CE311" s="72"/>
      <c r="CF311" s="72"/>
      <c r="CG311" s="72"/>
      <c r="CH311" s="72"/>
      <c r="CI311" s="72"/>
      <c r="CJ311" s="72"/>
      <c r="CK311" s="72"/>
      <c r="CL311" s="72"/>
      <c r="CM311" s="72"/>
      <c r="CN311" s="72"/>
      <c r="CO311" s="72"/>
      <c r="CP311" s="72"/>
      <c r="CQ311" s="72"/>
      <c r="CR311" s="72"/>
      <c r="CS311" s="72"/>
      <c r="CT311" s="72"/>
      <c r="CU311" s="72"/>
      <c r="CV311" s="72"/>
      <c r="CW311" s="72"/>
      <c r="CX311" s="72"/>
      <c r="CY311" s="72"/>
      <c r="CZ311" s="72"/>
      <c r="DA311" s="72"/>
      <c r="DB311" s="72"/>
      <c r="DC311" s="72"/>
      <c r="DD311" s="72"/>
      <c r="DE311" s="72"/>
      <c r="DF311" s="72"/>
      <c r="DG311" s="72"/>
      <c r="DH311" s="72"/>
      <c r="DI311" s="72"/>
      <c r="DJ311" s="72"/>
      <c r="DK311" s="72"/>
      <c r="DL311" s="72"/>
      <c r="DM311" s="72"/>
      <c r="DN311" s="72"/>
      <c r="DO311" s="72"/>
      <c r="DP311" s="72"/>
      <c r="DQ311" s="72"/>
      <c r="DR311" s="72"/>
      <c r="DS311" s="72"/>
      <c r="DT311" s="72"/>
      <c r="DU311" s="72"/>
      <c r="DV311" s="72"/>
      <c r="DW311" s="72"/>
      <c r="DX311" s="72"/>
      <c r="DY311" s="72"/>
      <c r="DZ311" s="72"/>
      <c r="EA311" s="72"/>
      <c r="EB311" s="72"/>
      <c r="EC311" s="72"/>
      <c r="ED311" s="72"/>
      <c r="EE311" s="72"/>
      <c r="EF311" s="72"/>
      <c r="EG311" s="72"/>
      <c r="EH311" s="72"/>
      <c r="EI311" s="72"/>
      <c r="EJ311" s="72"/>
      <c r="EK311" s="72"/>
      <c r="EL311" s="72"/>
      <c r="EM311" s="72"/>
      <c r="EN311" s="72"/>
      <c r="EO311" s="72"/>
      <c r="EP311" s="72"/>
      <c r="EQ311" s="72"/>
      <c r="ER311" s="312">
        <f t="shared" si="63"/>
        <v>1</v>
      </c>
      <c r="ES311" s="72">
        <f t="shared" si="64"/>
        <v>1</v>
      </c>
      <c r="ET311" s="72" t="s">
        <v>1117</v>
      </c>
      <c r="EU311" s="7" t="s">
        <v>2649</v>
      </c>
      <c r="EV311" s="7" t="s">
        <v>1110</v>
      </c>
      <c r="EW311" s="7" t="s">
        <v>1803</v>
      </c>
      <c r="EX311" s="183" t="s">
        <v>1828</v>
      </c>
      <c r="EY311" s="313">
        <v>46178</v>
      </c>
      <c r="EZ311" s="313"/>
      <c r="FA311" s="183"/>
      <c r="FB311" s="313"/>
      <c r="FC311" s="7"/>
      <c r="FD311" s="7" t="s">
        <v>3280</v>
      </c>
      <c r="FE311" s="7">
        <f t="shared" si="67"/>
        <v>3291</v>
      </c>
      <c r="FF311" s="72">
        <f t="shared" si="68"/>
        <v>19458</v>
      </c>
      <c r="FG311" t="s">
        <v>3515</v>
      </c>
    </row>
    <row r="312" spans="1:163" ht="17.25">
      <c r="A312" s="72">
        <v>462383949</v>
      </c>
      <c r="B312" s="304" t="s">
        <v>199</v>
      </c>
      <c r="C312" s="72"/>
      <c r="D312" s="72"/>
      <c r="E312" s="72"/>
      <c r="F312" s="72"/>
      <c r="G312" s="306"/>
      <c r="H312" s="306"/>
      <c r="I312" s="72">
        <v>3281</v>
      </c>
      <c r="J312" s="72">
        <v>16405</v>
      </c>
      <c r="K312" s="258">
        <f t="shared" si="70"/>
        <v>1013</v>
      </c>
      <c r="L312" s="258">
        <f t="shared" si="59"/>
        <v>21007</v>
      </c>
      <c r="M312" s="315">
        <v>6</v>
      </c>
      <c r="N312" s="72" t="s">
        <v>1231</v>
      </c>
      <c r="O312" s="72" t="s">
        <v>1232</v>
      </c>
      <c r="P312" s="72" t="s">
        <v>22</v>
      </c>
      <c r="Q312" s="255">
        <v>44987</v>
      </c>
      <c r="R312" s="66">
        <v>1013</v>
      </c>
      <c r="S312" s="66">
        <f t="shared" si="69"/>
        <v>0</v>
      </c>
      <c r="T312" s="66">
        <v>0</v>
      </c>
      <c r="U312" s="4" t="s">
        <v>1231</v>
      </c>
      <c r="V312" s="5">
        <f t="shared" si="65"/>
        <v>0.31122964315857926</v>
      </c>
      <c r="W312" s="5">
        <f t="shared" si="66"/>
        <v>1.8897763962311524E-2</v>
      </c>
      <c r="X312" s="5" t="s">
        <v>1280</v>
      </c>
      <c r="Y312" s="72" t="str">
        <f t="shared" si="61"/>
        <v>BPTP</v>
      </c>
      <c r="Z312" s="72" t="s">
        <v>1329</v>
      </c>
      <c r="AA312" s="72" t="s">
        <v>1325</v>
      </c>
      <c r="AB312" s="304"/>
      <c r="AC312" s="72">
        <v>25</v>
      </c>
      <c r="AD312" s="72" t="s">
        <v>3019</v>
      </c>
      <c r="AE312" s="308"/>
      <c r="AF312" s="309" t="s">
        <v>1797</v>
      </c>
      <c r="AG312" s="7" t="s">
        <v>1129</v>
      </c>
      <c r="AH312" s="72" t="s">
        <v>196</v>
      </c>
      <c r="AI312" s="7" t="s">
        <v>1129</v>
      </c>
      <c r="AJ312" s="7" t="s">
        <v>1129</v>
      </c>
      <c r="AK312" s="7" t="s">
        <v>1129</v>
      </c>
      <c r="AL312" s="7">
        <v>17418</v>
      </c>
      <c r="AM312" s="255">
        <v>44987</v>
      </c>
      <c r="AN312" s="258">
        <v>178</v>
      </c>
      <c r="AO312" s="306">
        <v>194</v>
      </c>
      <c r="AP312" s="306" t="str">
        <f t="shared" si="62"/>
        <v>FLOW</v>
      </c>
      <c r="AQ312" s="306"/>
      <c r="AR312" s="306"/>
      <c r="AS312" s="306"/>
      <c r="AT312" s="306"/>
      <c r="AU312" s="72" t="s">
        <v>943</v>
      </c>
      <c r="AV312" s="310" t="s">
        <v>200</v>
      </c>
      <c r="AW312" s="304" t="s">
        <v>101</v>
      </c>
      <c r="AX312" s="311">
        <v>45380</v>
      </c>
      <c r="AY312" s="72">
        <v>36</v>
      </c>
      <c r="AZ312" s="72" t="s">
        <v>1742</v>
      </c>
      <c r="BA312" s="7" t="s">
        <v>3513</v>
      </c>
      <c r="BB312" s="7"/>
      <c r="BC312" s="7"/>
      <c r="BD312" s="72"/>
      <c r="BE312" s="72"/>
      <c r="BF312" s="72"/>
      <c r="BG312" s="183"/>
      <c r="BH312" s="72"/>
      <c r="BI312" s="72"/>
      <c r="BJ312" s="72"/>
      <c r="BK312" s="72"/>
      <c r="BL312" s="72"/>
      <c r="BM312" s="72"/>
      <c r="BN312" s="72"/>
      <c r="BO312" s="72">
        <v>1</v>
      </c>
      <c r="BP312" s="72"/>
      <c r="BQ312" s="72"/>
      <c r="BR312" s="72"/>
      <c r="BS312" s="72"/>
      <c r="BT312" s="72"/>
      <c r="BU312" s="72"/>
      <c r="BV312" s="72"/>
      <c r="BW312" s="72"/>
      <c r="BX312" s="72"/>
      <c r="BY312" s="72"/>
      <c r="BZ312" s="72"/>
      <c r="CA312" s="72"/>
      <c r="CB312" s="72"/>
      <c r="CC312" s="72"/>
      <c r="CD312" s="72"/>
      <c r="CE312" s="72"/>
      <c r="CF312" s="72"/>
      <c r="CG312" s="72"/>
      <c r="CH312" s="72"/>
      <c r="CI312" s="72"/>
      <c r="CJ312" s="72"/>
      <c r="CK312" s="72"/>
      <c r="CL312" s="72"/>
      <c r="CM312" s="72"/>
      <c r="CN312" s="72"/>
      <c r="CO312" s="72"/>
      <c r="CP312" s="72"/>
      <c r="CQ312" s="72"/>
      <c r="CR312" s="72"/>
      <c r="CS312" s="72"/>
      <c r="CT312" s="72"/>
      <c r="CU312" s="72"/>
      <c r="CV312" s="72"/>
      <c r="CW312" s="72"/>
      <c r="CX312" s="72"/>
      <c r="CY312" s="72"/>
      <c r="CZ312" s="72"/>
      <c r="DA312" s="72"/>
      <c r="DB312" s="72"/>
      <c r="DC312" s="72"/>
      <c r="DD312" s="72"/>
      <c r="DE312" s="72">
        <v>1</v>
      </c>
      <c r="DF312" s="72"/>
      <c r="DG312" s="72"/>
      <c r="DH312" s="72"/>
      <c r="DI312" s="72"/>
      <c r="DJ312" s="72"/>
      <c r="DK312" s="72"/>
      <c r="DL312" s="72"/>
      <c r="DM312" s="72"/>
      <c r="DN312" s="72"/>
      <c r="DO312" s="72"/>
      <c r="DP312" s="72"/>
      <c r="DQ312" s="72"/>
      <c r="DR312" s="72"/>
      <c r="DS312" s="72"/>
      <c r="DT312" s="72"/>
      <c r="DU312" s="72"/>
      <c r="DV312" s="72"/>
      <c r="DW312" s="72"/>
      <c r="DX312" s="72"/>
      <c r="DY312" s="72"/>
      <c r="DZ312" s="72"/>
      <c r="EA312" s="72"/>
      <c r="EB312" s="72"/>
      <c r="EC312" s="72"/>
      <c r="ED312" s="72"/>
      <c r="EE312" s="72"/>
      <c r="EF312" s="72"/>
      <c r="EG312" s="72"/>
      <c r="EH312" s="72"/>
      <c r="EI312" s="72"/>
      <c r="EJ312" s="72"/>
      <c r="EK312" s="72"/>
      <c r="EL312" s="72"/>
      <c r="EM312" s="72"/>
      <c r="EN312" s="72"/>
      <c r="EO312" s="72"/>
      <c r="EP312" s="72"/>
      <c r="EQ312" s="72"/>
      <c r="ER312" s="312">
        <f t="shared" si="63"/>
        <v>2</v>
      </c>
      <c r="ES312" s="72">
        <f t="shared" si="64"/>
        <v>1</v>
      </c>
      <c r="ET312" s="72" t="s">
        <v>1114</v>
      </c>
      <c r="EU312" s="7" t="s">
        <v>2650</v>
      </c>
      <c r="EV312" s="7" t="s">
        <v>1110</v>
      </c>
      <c r="EW312" s="7" t="s">
        <v>1801</v>
      </c>
      <c r="EX312" s="183" t="s">
        <v>1839</v>
      </c>
      <c r="EY312" s="313">
        <v>46178</v>
      </c>
      <c r="EZ312" s="313"/>
      <c r="FA312" s="183"/>
      <c r="FB312" s="313"/>
      <c r="FC312" s="7"/>
      <c r="FD312" s="7" t="s">
        <v>3281</v>
      </c>
      <c r="FE312" s="7">
        <f t="shared" si="67"/>
        <v>1013</v>
      </c>
      <c r="FF312" s="72">
        <f t="shared" si="68"/>
        <v>21007</v>
      </c>
      <c r="FG312" t="s">
        <v>3515</v>
      </c>
    </row>
    <row r="313" spans="1:163" ht="17.25">
      <c r="A313" s="72">
        <v>466279858</v>
      </c>
      <c r="B313" s="304" t="s">
        <v>1539</v>
      </c>
      <c r="C313" s="72" t="s">
        <v>1777</v>
      </c>
      <c r="D313" s="72" t="s">
        <v>2057</v>
      </c>
      <c r="E313" s="72">
        <v>6230</v>
      </c>
      <c r="F313" s="72"/>
      <c r="G313" s="306"/>
      <c r="H313" s="306"/>
      <c r="I313" s="72">
        <v>6072</v>
      </c>
      <c r="J313" s="72">
        <v>6072</v>
      </c>
      <c r="K313" s="258">
        <f t="shared" si="70"/>
        <v>6224</v>
      </c>
      <c r="L313" s="258">
        <f t="shared" si="59"/>
        <v>6020</v>
      </c>
      <c r="M313" s="307">
        <v>1</v>
      </c>
      <c r="N313" s="72" t="s">
        <v>1280</v>
      </c>
      <c r="O313" s="72" t="s">
        <v>1281</v>
      </c>
      <c r="P313" s="72" t="s">
        <v>333</v>
      </c>
      <c r="Q313" s="255">
        <v>44985</v>
      </c>
      <c r="R313" s="66">
        <v>152</v>
      </c>
      <c r="S313" s="66">
        <f t="shared" si="69"/>
        <v>0</v>
      </c>
      <c r="T313" s="66">
        <v>717</v>
      </c>
      <c r="U313" s="4" t="s">
        <v>1129</v>
      </c>
      <c r="V313" s="5">
        <f t="shared" si="65"/>
        <v>2.5696319124098081E-2</v>
      </c>
      <c r="W313" s="5">
        <f t="shared" si="66"/>
        <v>2.4617209735200716E-3</v>
      </c>
      <c r="X313" s="5" t="str">
        <f t="shared" si="60"/>
        <v>STABLE</v>
      </c>
      <c r="Y313" s="72" t="str">
        <f t="shared" si="61"/>
        <v>PAID</v>
      </c>
      <c r="Z313" s="72" t="s">
        <v>1129</v>
      </c>
      <c r="AA313" s="72" t="s">
        <v>1281</v>
      </c>
      <c r="AB313" s="304"/>
      <c r="AC313" s="72"/>
      <c r="AD313" s="72" t="s">
        <v>3019</v>
      </c>
      <c r="AE313" s="308"/>
      <c r="AF313" s="309" t="s">
        <v>1129</v>
      </c>
      <c r="AG313" s="7" t="s">
        <v>1129</v>
      </c>
      <c r="AH313" s="72" t="s">
        <v>884</v>
      </c>
      <c r="AI313" s="7" t="s">
        <v>1129</v>
      </c>
      <c r="AJ313" s="7" t="s">
        <v>1129</v>
      </c>
      <c r="AK313" s="7" t="s">
        <v>1129</v>
      </c>
      <c r="AL313" s="7">
        <v>6941</v>
      </c>
      <c r="AM313" s="255">
        <v>44985</v>
      </c>
      <c r="AN313" s="258">
        <v>27</v>
      </c>
      <c r="AO313" s="306">
        <v>12</v>
      </c>
      <c r="AP313" s="306" t="str">
        <f t="shared" si="62"/>
        <v>STABLE</v>
      </c>
      <c r="AQ313" s="306"/>
      <c r="AR313" s="306"/>
      <c r="AS313" s="306"/>
      <c r="AT313" s="306"/>
      <c r="AU313" s="72" t="s">
        <v>1793</v>
      </c>
      <c r="AV313" s="310" t="s">
        <v>1649</v>
      </c>
      <c r="AW313" s="304" t="s">
        <v>303</v>
      </c>
      <c r="AX313" s="311">
        <v>45814</v>
      </c>
      <c r="AY313" s="72">
        <v>18</v>
      </c>
      <c r="AZ313" s="72" t="s">
        <v>1742</v>
      </c>
      <c r="BA313" s="7" t="s">
        <v>3513</v>
      </c>
      <c r="BB313" s="7"/>
      <c r="BC313" s="7"/>
      <c r="BD313" s="72"/>
      <c r="BE313" s="72"/>
      <c r="BF313" s="72"/>
      <c r="BG313" s="183"/>
      <c r="BH313" s="72"/>
      <c r="BI313" s="72"/>
      <c r="BJ313" s="72"/>
      <c r="BK313" s="72"/>
      <c r="BL313" s="72"/>
      <c r="BM313" s="72"/>
      <c r="BN313" s="72"/>
      <c r="BO313" s="72"/>
      <c r="BP313" s="72"/>
      <c r="BQ313" s="72"/>
      <c r="BR313" s="72"/>
      <c r="BS313" s="72"/>
      <c r="BT313" s="72"/>
      <c r="BU313" s="72"/>
      <c r="BV313" s="72"/>
      <c r="BW313" s="72"/>
      <c r="BX313" s="72"/>
      <c r="BY313" s="72"/>
      <c r="BZ313" s="72"/>
      <c r="CA313" s="72"/>
      <c r="CB313" s="72"/>
      <c r="CC313" s="72"/>
      <c r="CD313" s="72">
        <v>3</v>
      </c>
      <c r="CE313" s="72"/>
      <c r="CF313" s="72"/>
      <c r="CG313" s="72"/>
      <c r="CH313" s="72"/>
      <c r="CI313" s="72"/>
      <c r="CJ313" s="72"/>
      <c r="CK313" s="72"/>
      <c r="CL313" s="72"/>
      <c r="CM313" s="72"/>
      <c r="CN313" s="72"/>
      <c r="CO313" s="72"/>
      <c r="CP313" s="72"/>
      <c r="CQ313" s="72"/>
      <c r="CR313" s="72"/>
      <c r="CS313" s="72"/>
      <c r="CT313" s="72"/>
      <c r="CU313" s="72"/>
      <c r="CV313" s="72"/>
      <c r="CW313" s="72"/>
      <c r="CX313" s="72"/>
      <c r="CY313" s="72"/>
      <c r="CZ313" s="72"/>
      <c r="DA313" s="72"/>
      <c r="DB313" s="72"/>
      <c r="DC313" s="72"/>
      <c r="DD313" s="72"/>
      <c r="DE313" s="72"/>
      <c r="DF313" s="72"/>
      <c r="DG313" s="72"/>
      <c r="DH313" s="72"/>
      <c r="DI313" s="72"/>
      <c r="DJ313" s="72"/>
      <c r="DK313" s="72"/>
      <c r="DL313" s="72"/>
      <c r="DM313" s="72"/>
      <c r="DN313" s="72"/>
      <c r="DO313" s="72"/>
      <c r="DP313" s="72"/>
      <c r="DQ313" s="72"/>
      <c r="DR313" s="72"/>
      <c r="DS313" s="72"/>
      <c r="DT313" s="72"/>
      <c r="DU313" s="72"/>
      <c r="DV313" s="72"/>
      <c r="DW313" s="72"/>
      <c r="DX313" s="72"/>
      <c r="DY313" s="72"/>
      <c r="DZ313" s="72"/>
      <c r="EA313" s="72"/>
      <c r="EB313" s="72"/>
      <c r="EC313" s="72"/>
      <c r="ED313" s="72"/>
      <c r="EE313" s="72"/>
      <c r="EF313" s="72"/>
      <c r="EG313" s="72"/>
      <c r="EH313" s="72"/>
      <c r="EI313" s="72"/>
      <c r="EJ313" s="72"/>
      <c r="EK313" s="72"/>
      <c r="EL313" s="72"/>
      <c r="EM313" s="72"/>
      <c r="EN313" s="72"/>
      <c r="EO313" s="72"/>
      <c r="EP313" s="72"/>
      <c r="EQ313" s="72"/>
      <c r="ER313" s="312">
        <f t="shared" si="63"/>
        <v>3</v>
      </c>
      <c r="ES313" s="72">
        <f t="shared" si="64"/>
        <v>1</v>
      </c>
      <c r="ET313" s="72" t="s">
        <v>1125</v>
      </c>
      <c r="EU313" s="7" t="s">
        <v>2651</v>
      </c>
      <c r="EV313" s="7" t="s">
        <v>1110</v>
      </c>
      <c r="EW313" s="7" t="s">
        <v>1820</v>
      </c>
      <c r="EX313" s="183" t="s">
        <v>1820</v>
      </c>
      <c r="EY313" s="313">
        <v>46183</v>
      </c>
      <c r="EZ313" s="313"/>
      <c r="FA313" s="183"/>
      <c r="FB313" s="313"/>
      <c r="FC313" s="7"/>
      <c r="FD313" s="7" t="s">
        <v>3282</v>
      </c>
      <c r="FE313" s="7">
        <f t="shared" si="67"/>
        <v>6224</v>
      </c>
      <c r="FF313" s="72">
        <f t="shared" si="68"/>
        <v>12250</v>
      </c>
      <c r="FG313" t="s">
        <v>3515</v>
      </c>
    </row>
    <row r="314" spans="1:163" ht="17.25">
      <c r="A314" s="72">
        <v>465527769</v>
      </c>
      <c r="B314" s="304" t="s">
        <v>1001</v>
      </c>
      <c r="C314" s="72"/>
      <c r="D314" s="72"/>
      <c r="E314" s="72"/>
      <c r="F314" s="72"/>
      <c r="G314" s="306"/>
      <c r="H314" s="306" t="s">
        <v>3510</v>
      </c>
      <c r="I314" s="72">
        <v>4912</v>
      </c>
      <c r="J314" s="72">
        <v>4908</v>
      </c>
      <c r="K314" s="258">
        <f t="shared" si="70"/>
        <v>4995</v>
      </c>
      <c r="L314" s="258">
        <f t="shared" si="59"/>
        <v>10066</v>
      </c>
      <c r="M314" s="307">
        <v>1</v>
      </c>
      <c r="N314" s="72" t="s">
        <v>1280</v>
      </c>
      <c r="O314" s="72" t="s">
        <v>1232</v>
      </c>
      <c r="P314" s="72" t="s">
        <v>203</v>
      </c>
      <c r="Q314" s="255">
        <v>44677</v>
      </c>
      <c r="R314" s="66">
        <v>87</v>
      </c>
      <c r="S314" s="66">
        <f t="shared" si="69"/>
        <v>0</v>
      </c>
      <c r="T314" s="66">
        <v>3937</v>
      </c>
      <c r="U314" s="4" t="s">
        <v>1502</v>
      </c>
      <c r="V314" s="5">
        <f t="shared" si="65"/>
        <v>6.2096256884279832E-2</v>
      </c>
      <c r="W314" s="5">
        <f t="shared" si="66"/>
        <v>2.4448662428355281E-3</v>
      </c>
      <c r="X314" s="5" t="str">
        <f t="shared" si="60"/>
        <v>STABLE</v>
      </c>
      <c r="Y314" s="72" t="str">
        <f t="shared" si="61"/>
        <v>PAID</v>
      </c>
      <c r="Z314" s="72" t="s">
        <v>1315</v>
      </c>
      <c r="AA314" s="72" t="s">
        <v>1315</v>
      </c>
      <c r="AB314" s="304" t="s">
        <v>3024</v>
      </c>
      <c r="AC314" s="72"/>
      <c r="AD314" s="72" t="s">
        <v>3021</v>
      </c>
      <c r="AE314" s="308"/>
      <c r="AF314" s="309" t="s">
        <v>1129</v>
      </c>
      <c r="AG314" s="7" t="s">
        <v>1129</v>
      </c>
      <c r="AH314" s="72" t="s">
        <v>1098</v>
      </c>
      <c r="AI314" s="7" t="s">
        <v>1129</v>
      </c>
      <c r="AJ314" s="7" t="s">
        <v>1129</v>
      </c>
      <c r="AK314" s="7" t="s">
        <v>1129</v>
      </c>
      <c r="AL314" s="7">
        <v>8932</v>
      </c>
      <c r="AM314" s="255">
        <v>44677</v>
      </c>
      <c r="AN314" s="258">
        <v>27</v>
      </c>
      <c r="AO314" s="306">
        <v>12</v>
      </c>
      <c r="AP314" s="306" t="str">
        <f t="shared" si="62"/>
        <v>STABLE</v>
      </c>
      <c r="AQ314" s="306"/>
      <c r="AR314" s="306"/>
      <c r="AS314" s="306"/>
      <c r="AT314" s="306"/>
      <c r="AU314" s="72" t="s">
        <v>1793</v>
      </c>
      <c r="AV314" s="310" t="s">
        <v>1069</v>
      </c>
      <c r="AW314" s="304" t="s">
        <v>67</v>
      </c>
      <c r="AX314" s="311">
        <v>45706</v>
      </c>
      <c r="AY314" s="72">
        <v>24</v>
      </c>
      <c r="AZ314" s="72" t="s">
        <v>1742</v>
      </c>
      <c r="BA314" s="7" t="s">
        <v>3512</v>
      </c>
      <c r="BB314" s="7"/>
      <c r="BC314" s="7"/>
      <c r="BD314" s="72"/>
      <c r="BE314" s="72"/>
      <c r="BF314" s="72">
        <v>1</v>
      </c>
      <c r="BG314" s="183"/>
      <c r="BH314" s="72"/>
      <c r="BI314" s="72"/>
      <c r="BJ314" s="72"/>
      <c r="BK314" s="72"/>
      <c r="BL314" s="72"/>
      <c r="BM314" s="72"/>
      <c r="BN314" s="72"/>
      <c r="BO314" s="72"/>
      <c r="BP314" s="72"/>
      <c r="BQ314" s="72"/>
      <c r="BR314" s="72"/>
      <c r="BS314" s="72"/>
      <c r="BT314" s="72"/>
      <c r="BU314" s="72"/>
      <c r="BV314" s="72"/>
      <c r="BW314" s="72"/>
      <c r="BX314" s="72"/>
      <c r="BY314" s="72"/>
      <c r="BZ314" s="72"/>
      <c r="CA314" s="72"/>
      <c r="CB314" s="72"/>
      <c r="CC314" s="72"/>
      <c r="CD314" s="72"/>
      <c r="CE314" s="72"/>
      <c r="CF314" s="72"/>
      <c r="CG314" s="72"/>
      <c r="CH314" s="72"/>
      <c r="CI314" s="72"/>
      <c r="CJ314" s="72"/>
      <c r="CK314" s="72"/>
      <c r="CL314" s="72"/>
      <c r="CM314" s="72"/>
      <c r="CN314" s="72"/>
      <c r="CO314" s="72"/>
      <c r="CP314" s="72"/>
      <c r="CQ314" s="72"/>
      <c r="CR314" s="72"/>
      <c r="CS314" s="72"/>
      <c r="CT314" s="72"/>
      <c r="CU314" s="72"/>
      <c r="CV314" s="72"/>
      <c r="CW314" s="72"/>
      <c r="CX314" s="72"/>
      <c r="CY314" s="72"/>
      <c r="CZ314" s="72"/>
      <c r="DA314" s="72"/>
      <c r="DB314" s="72"/>
      <c r="DC314" s="72"/>
      <c r="DD314" s="72"/>
      <c r="DE314" s="72"/>
      <c r="DF314" s="72"/>
      <c r="DG314" s="72"/>
      <c r="DH314" s="72"/>
      <c r="DI314" s="72"/>
      <c r="DJ314" s="72"/>
      <c r="DK314" s="72"/>
      <c r="DL314" s="72"/>
      <c r="DM314" s="72"/>
      <c r="DN314" s="72"/>
      <c r="DO314" s="72"/>
      <c r="DP314" s="72"/>
      <c r="DQ314" s="72"/>
      <c r="DR314" s="72"/>
      <c r="DS314" s="72"/>
      <c r="DT314" s="72"/>
      <c r="DU314" s="72"/>
      <c r="DV314" s="72"/>
      <c r="DW314" s="72"/>
      <c r="DX314" s="72"/>
      <c r="DY314" s="72"/>
      <c r="DZ314" s="72"/>
      <c r="EA314" s="72"/>
      <c r="EB314" s="72"/>
      <c r="EC314" s="72"/>
      <c r="ED314" s="72"/>
      <c r="EE314" s="72"/>
      <c r="EF314" s="72"/>
      <c r="EG314" s="72"/>
      <c r="EH314" s="72"/>
      <c r="EI314" s="72"/>
      <c r="EJ314" s="72"/>
      <c r="EK314" s="72"/>
      <c r="EL314" s="72"/>
      <c r="EM314" s="72"/>
      <c r="EN314" s="72"/>
      <c r="EO314" s="72"/>
      <c r="EP314" s="72"/>
      <c r="EQ314" s="72"/>
      <c r="ER314" s="312">
        <f t="shared" si="63"/>
        <v>1</v>
      </c>
      <c r="ES314" s="72">
        <f t="shared" si="64"/>
        <v>1</v>
      </c>
      <c r="ET314" s="72" t="s">
        <v>1123</v>
      </c>
      <c r="EU314" s="7" t="s">
        <v>2652</v>
      </c>
      <c r="EV314" s="7" t="s">
        <v>1110</v>
      </c>
      <c r="EW314" s="7" t="s">
        <v>1808</v>
      </c>
      <c r="EX314" s="183" t="s">
        <v>1950</v>
      </c>
      <c r="EY314" s="313">
        <v>46175</v>
      </c>
      <c r="EZ314" s="313"/>
      <c r="FA314" s="183"/>
      <c r="FB314" s="313"/>
      <c r="FC314" s="7"/>
      <c r="FD314" s="7" t="s">
        <v>3283</v>
      </c>
      <c r="FE314" s="7">
        <f t="shared" si="67"/>
        <v>4995</v>
      </c>
      <c r="FF314" s="72">
        <f t="shared" si="68"/>
        <v>10066</v>
      </c>
      <c r="FG314" t="s">
        <v>3515</v>
      </c>
    </row>
    <row r="315" spans="1:163" ht="17.25">
      <c r="A315" s="72">
        <v>462935207</v>
      </c>
      <c r="B315" s="304" t="s">
        <v>2155</v>
      </c>
      <c r="C315" s="72"/>
      <c r="D315" s="72"/>
      <c r="E315" s="72"/>
      <c r="F315" s="72"/>
      <c r="G315" s="306"/>
      <c r="H315" s="306"/>
      <c r="I315" s="72">
        <v>3820</v>
      </c>
      <c r="J315" s="72">
        <v>3820</v>
      </c>
      <c r="K315" s="258">
        <f t="shared" si="70"/>
        <v>3844</v>
      </c>
      <c r="L315" s="258">
        <f t="shared" si="59"/>
        <v>7728</v>
      </c>
      <c r="M315" s="307">
        <v>1</v>
      </c>
      <c r="N315" s="72" t="s">
        <v>1231</v>
      </c>
      <c r="O315" s="72" t="s">
        <v>1232</v>
      </c>
      <c r="P315" s="72" t="s">
        <v>230</v>
      </c>
      <c r="Q315" s="255">
        <v>44321</v>
      </c>
      <c r="R315" s="66">
        <v>24</v>
      </c>
      <c r="S315" s="66">
        <f t="shared" si="69"/>
        <v>0</v>
      </c>
      <c r="T315" s="66">
        <v>450</v>
      </c>
      <c r="U315" s="4" t="s">
        <v>1129</v>
      </c>
      <c r="V315" s="5">
        <f t="shared" si="65"/>
        <v>4.8676284247886115E-2</v>
      </c>
      <c r="W315" s="5">
        <f t="shared" si="66"/>
        <v>2.4253848008754715E-3</v>
      </c>
      <c r="X315" s="5" t="str">
        <f t="shared" si="60"/>
        <v>FLOW</v>
      </c>
      <c r="Y315" s="72" t="str">
        <f t="shared" si="61"/>
        <v>PTP</v>
      </c>
      <c r="Z315" s="72" t="s">
        <v>1129</v>
      </c>
      <c r="AA315" s="72" t="s">
        <v>1329</v>
      </c>
      <c r="AB315" s="304"/>
      <c r="AC315" s="72">
        <v>23</v>
      </c>
      <c r="AD315" s="72"/>
      <c r="AE315" s="308"/>
      <c r="AF315" s="309"/>
      <c r="AG315" s="7"/>
      <c r="AH315" s="72" t="s">
        <v>2202</v>
      </c>
      <c r="AI315" s="7"/>
      <c r="AJ315" s="7"/>
      <c r="AK315" s="7"/>
      <c r="AL315" s="7">
        <v>4294</v>
      </c>
      <c r="AM315" s="255">
        <v>44321</v>
      </c>
      <c r="AN315" s="258">
        <v>27</v>
      </c>
      <c r="AO315" s="306">
        <v>43</v>
      </c>
      <c r="AP315" s="306" t="str">
        <f t="shared" si="62"/>
        <v>FLOW</v>
      </c>
      <c r="AQ315" s="306"/>
      <c r="AR315" s="306"/>
      <c r="AS315" s="306"/>
      <c r="AT315" s="306"/>
      <c r="AU315" s="72" t="s">
        <v>1129</v>
      </c>
      <c r="AV315" s="310" t="s">
        <v>2298</v>
      </c>
      <c r="AW315" s="304" t="s">
        <v>347</v>
      </c>
      <c r="AX315" s="311">
        <v>45430</v>
      </c>
      <c r="AY315" s="72">
        <v>36</v>
      </c>
      <c r="AZ315" s="72" t="s">
        <v>2057</v>
      </c>
      <c r="BA315" s="7" t="s">
        <v>3513</v>
      </c>
      <c r="BB315" s="7"/>
      <c r="BC315" s="7"/>
      <c r="BD315" s="72"/>
      <c r="BE315" s="72"/>
      <c r="BF315" s="72"/>
      <c r="BG315" s="183"/>
      <c r="BH315" s="72"/>
      <c r="BI315" s="72"/>
      <c r="BJ315" s="72"/>
      <c r="BK315" s="72"/>
      <c r="BL315" s="72"/>
      <c r="BM315" s="72"/>
      <c r="BN315" s="72"/>
      <c r="BO315" s="72"/>
      <c r="BP315" s="72"/>
      <c r="BQ315" s="72"/>
      <c r="BR315" s="72"/>
      <c r="BS315" s="72"/>
      <c r="BT315" s="72"/>
      <c r="BU315" s="72"/>
      <c r="BV315" s="72"/>
      <c r="BW315" s="72"/>
      <c r="BX315" s="72"/>
      <c r="BY315" s="72"/>
      <c r="BZ315" s="72"/>
      <c r="CA315" s="72"/>
      <c r="CB315" s="72"/>
      <c r="CC315" s="72"/>
      <c r="CD315" s="72"/>
      <c r="CE315" s="72"/>
      <c r="CF315" s="72"/>
      <c r="CG315" s="72"/>
      <c r="CH315" s="72"/>
      <c r="CI315" s="72"/>
      <c r="CJ315" s="72"/>
      <c r="CK315" s="72"/>
      <c r="CL315" s="72"/>
      <c r="CM315" s="72"/>
      <c r="CN315" s="72"/>
      <c r="CO315" s="72"/>
      <c r="CP315" s="72"/>
      <c r="CQ315" s="72"/>
      <c r="CR315" s="72"/>
      <c r="CS315" s="72"/>
      <c r="CT315" s="72"/>
      <c r="CU315" s="72"/>
      <c r="CV315" s="72"/>
      <c r="CW315" s="72"/>
      <c r="CX315" s="72"/>
      <c r="CY315" s="72"/>
      <c r="CZ315" s="72"/>
      <c r="DA315" s="72"/>
      <c r="DB315" s="72"/>
      <c r="DC315" s="72"/>
      <c r="DD315" s="72"/>
      <c r="DE315" s="72"/>
      <c r="DF315" s="72"/>
      <c r="DG315" s="72"/>
      <c r="DH315" s="72"/>
      <c r="DI315" s="72"/>
      <c r="DJ315" s="72"/>
      <c r="DK315" s="72"/>
      <c r="DL315" s="72"/>
      <c r="DM315" s="72"/>
      <c r="DN315" s="72"/>
      <c r="DO315" s="72"/>
      <c r="DP315" s="72"/>
      <c r="DQ315" s="72"/>
      <c r="DR315" s="72"/>
      <c r="DS315" s="72"/>
      <c r="DT315" s="72"/>
      <c r="DU315" s="72"/>
      <c r="DV315" s="72"/>
      <c r="DW315" s="72"/>
      <c r="DX315" s="72"/>
      <c r="DY315" s="72"/>
      <c r="DZ315" s="72"/>
      <c r="EA315" s="72"/>
      <c r="EB315" s="72"/>
      <c r="EC315" s="72"/>
      <c r="ED315" s="72"/>
      <c r="EE315" s="72"/>
      <c r="EF315" s="72"/>
      <c r="EG315" s="72"/>
      <c r="EH315" s="72"/>
      <c r="EI315" s="72"/>
      <c r="EJ315" s="72"/>
      <c r="EK315" s="72"/>
      <c r="EL315" s="72"/>
      <c r="EM315" s="72"/>
      <c r="EN315" s="72"/>
      <c r="EO315" s="72"/>
      <c r="EP315" s="72"/>
      <c r="EQ315" s="72"/>
      <c r="ER315" s="312">
        <f t="shared" si="63"/>
        <v>0</v>
      </c>
      <c r="ES315" s="72" t="str">
        <f t="shared" si="64"/>
        <v/>
      </c>
      <c r="ET315" s="72" t="s">
        <v>1111</v>
      </c>
      <c r="EU315" s="7" t="s">
        <v>2653</v>
      </c>
      <c r="EV315" s="7" t="s">
        <v>1110</v>
      </c>
      <c r="EW315" s="7" t="e">
        <v>#N/A</v>
      </c>
      <c r="EX315" s="183" t="e">
        <v>#N/A</v>
      </c>
      <c r="EY315" s="313" t="e">
        <v>#N/A</v>
      </c>
      <c r="EZ315" s="313"/>
      <c r="FA315" s="183"/>
      <c r="FB315" s="313"/>
      <c r="FC315" s="7"/>
      <c r="FD315" s="7" t="s">
        <v>3284</v>
      </c>
      <c r="FE315" s="7">
        <f t="shared" si="67"/>
        <v>3844</v>
      </c>
      <c r="FF315" s="72">
        <f t="shared" si="68"/>
        <v>7728</v>
      </c>
      <c r="FG315" t="s">
        <v>3516</v>
      </c>
    </row>
    <row r="316" spans="1:163" ht="17.25">
      <c r="A316" s="72">
        <v>463069843</v>
      </c>
      <c r="B316" s="304" t="s">
        <v>930</v>
      </c>
      <c r="C316" s="72"/>
      <c r="D316" s="72"/>
      <c r="E316" s="72"/>
      <c r="F316" s="72"/>
      <c r="G316" s="306"/>
      <c r="H316" s="306"/>
      <c r="I316" s="72">
        <v>3528</v>
      </c>
      <c r="J316" s="72">
        <v>3405</v>
      </c>
      <c r="K316" s="258">
        <f t="shared" si="70"/>
        <v>3503</v>
      </c>
      <c r="L316" s="258">
        <f t="shared" si="59"/>
        <v>7128</v>
      </c>
      <c r="M316" s="307">
        <v>1</v>
      </c>
      <c r="N316" s="72" t="s">
        <v>1231</v>
      </c>
      <c r="O316" s="72" t="s">
        <v>1232</v>
      </c>
      <c r="P316" s="72" t="s">
        <v>333</v>
      </c>
      <c r="Q316" s="255">
        <v>44051</v>
      </c>
      <c r="R316" s="66">
        <v>98</v>
      </c>
      <c r="S316" s="66">
        <f t="shared" si="69"/>
        <v>0</v>
      </c>
      <c r="T316" s="66">
        <v>0</v>
      </c>
      <c r="U316" s="4" t="s">
        <v>1500</v>
      </c>
      <c r="V316" s="5">
        <f t="shared" si="65"/>
        <v>2.5162799905204949E-2</v>
      </c>
      <c r="W316" s="5">
        <f t="shared" si="66"/>
        <v>2.4106095499507097E-3</v>
      </c>
      <c r="X316" s="5" t="s">
        <v>1280</v>
      </c>
      <c r="Y316" s="72" t="str">
        <f t="shared" si="61"/>
        <v>PTP</v>
      </c>
      <c r="Z316" s="72" t="s">
        <v>1329</v>
      </c>
      <c r="AA316" s="72" t="s">
        <v>1329</v>
      </c>
      <c r="AB316" s="304"/>
      <c r="AC316" s="72">
        <v>25</v>
      </c>
      <c r="AD316" s="72" t="s">
        <v>3022</v>
      </c>
      <c r="AE316" s="308"/>
      <c r="AF316" s="309" t="s">
        <v>1129</v>
      </c>
      <c r="AG316" s="7" t="s">
        <v>1129</v>
      </c>
      <c r="AH316" s="72" t="s">
        <v>908</v>
      </c>
      <c r="AI316" s="7" t="s">
        <v>1129</v>
      </c>
      <c r="AJ316" s="7" t="s">
        <v>1129</v>
      </c>
      <c r="AK316" s="7" t="s">
        <v>1129</v>
      </c>
      <c r="AL316" s="7">
        <v>3503</v>
      </c>
      <c r="AM316" s="255">
        <v>44051</v>
      </c>
      <c r="AN316" s="258">
        <v>27</v>
      </c>
      <c r="AO316" s="306">
        <v>43</v>
      </c>
      <c r="AP316" s="306" t="str">
        <f t="shared" si="62"/>
        <v>FLOW</v>
      </c>
      <c r="AQ316" s="306"/>
      <c r="AR316" s="306"/>
      <c r="AS316" s="306"/>
      <c r="AT316" s="306"/>
      <c r="AU316" s="72" t="s">
        <v>1793</v>
      </c>
      <c r="AV316" s="310" t="s">
        <v>931</v>
      </c>
      <c r="AW316" s="304" t="s">
        <v>156</v>
      </c>
      <c r="AX316" s="311">
        <v>45443</v>
      </c>
      <c r="AY316" s="72">
        <v>36</v>
      </c>
      <c r="AZ316" s="72" t="s">
        <v>1742</v>
      </c>
      <c r="BA316" s="7" t="s">
        <v>3513</v>
      </c>
      <c r="BB316" s="7"/>
      <c r="BC316" s="7"/>
      <c r="BD316" s="72"/>
      <c r="BE316" s="72"/>
      <c r="BF316" s="72"/>
      <c r="BG316" s="183"/>
      <c r="BH316" s="72"/>
      <c r="BI316" s="72"/>
      <c r="BJ316" s="72"/>
      <c r="BK316" s="72"/>
      <c r="BL316" s="72">
        <v>1</v>
      </c>
      <c r="BM316" s="72"/>
      <c r="BN316" s="72"/>
      <c r="BO316" s="72"/>
      <c r="BP316" s="72"/>
      <c r="BQ316" s="72"/>
      <c r="BR316" s="72"/>
      <c r="BS316" s="72"/>
      <c r="BT316" s="72"/>
      <c r="BU316" s="72"/>
      <c r="BV316" s="72"/>
      <c r="BW316" s="72"/>
      <c r="BX316" s="72"/>
      <c r="BY316" s="72"/>
      <c r="BZ316" s="72"/>
      <c r="CA316" s="72"/>
      <c r="CB316" s="72"/>
      <c r="CC316" s="72"/>
      <c r="CD316" s="72"/>
      <c r="CE316" s="72"/>
      <c r="CF316" s="72"/>
      <c r="CG316" s="72"/>
      <c r="CH316" s="72"/>
      <c r="CI316" s="72"/>
      <c r="CJ316" s="72"/>
      <c r="CK316" s="72"/>
      <c r="CL316" s="72"/>
      <c r="CM316" s="72"/>
      <c r="CN316" s="72"/>
      <c r="CO316" s="72"/>
      <c r="CP316" s="72"/>
      <c r="CQ316" s="72"/>
      <c r="CR316" s="72"/>
      <c r="CS316" s="72"/>
      <c r="CT316" s="72"/>
      <c r="CU316" s="72"/>
      <c r="CV316" s="72"/>
      <c r="CW316" s="72"/>
      <c r="CX316" s="72"/>
      <c r="CY316" s="72"/>
      <c r="CZ316" s="72"/>
      <c r="DA316" s="72"/>
      <c r="DB316" s="72"/>
      <c r="DC316" s="72"/>
      <c r="DD316" s="72"/>
      <c r="DE316" s="72"/>
      <c r="DF316" s="72"/>
      <c r="DG316" s="72"/>
      <c r="DH316" s="72"/>
      <c r="DI316" s="72"/>
      <c r="DJ316" s="72"/>
      <c r="DK316" s="72"/>
      <c r="DL316" s="72"/>
      <c r="DM316" s="72"/>
      <c r="DN316" s="72"/>
      <c r="DO316" s="72"/>
      <c r="DP316" s="72"/>
      <c r="DQ316" s="72"/>
      <c r="DR316" s="72"/>
      <c r="DS316" s="72"/>
      <c r="DT316" s="72"/>
      <c r="DU316" s="72"/>
      <c r="DV316" s="72"/>
      <c r="DW316" s="72"/>
      <c r="DX316" s="72"/>
      <c r="DY316" s="72"/>
      <c r="DZ316" s="72"/>
      <c r="EA316" s="72"/>
      <c r="EB316" s="72"/>
      <c r="EC316" s="72"/>
      <c r="ED316" s="72"/>
      <c r="EE316" s="72"/>
      <c r="EF316" s="72"/>
      <c r="EG316" s="72"/>
      <c r="EH316" s="72"/>
      <c r="EI316" s="72"/>
      <c r="EJ316" s="72"/>
      <c r="EK316" s="72"/>
      <c r="EL316" s="72"/>
      <c r="EM316" s="72"/>
      <c r="EN316" s="72"/>
      <c r="EO316" s="72"/>
      <c r="EP316" s="72"/>
      <c r="EQ316" s="72"/>
      <c r="ER316" s="312">
        <f t="shared" si="63"/>
        <v>1</v>
      </c>
      <c r="ES316" s="72">
        <f t="shared" si="64"/>
        <v>1</v>
      </c>
      <c r="ET316" s="72" t="s">
        <v>1125</v>
      </c>
      <c r="EU316" s="7" t="s">
        <v>2654</v>
      </c>
      <c r="EV316" s="7" t="s">
        <v>1110</v>
      </c>
      <c r="EW316" s="7" t="s">
        <v>1803</v>
      </c>
      <c r="EX316" s="183" t="s">
        <v>1809</v>
      </c>
      <c r="EY316" s="313">
        <v>46177</v>
      </c>
      <c r="EZ316" s="313"/>
      <c r="FA316" s="183"/>
      <c r="FB316" s="313"/>
      <c r="FC316" s="7"/>
      <c r="FD316" s="7" t="s">
        <v>3114</v>
      </c>
      <c r="FE316" s="7">
        <f t="shared" si="67"/>
        <v>3503</v>
      </c>
      <c r="FF316" s="72">
        <f t="shared" si="68"/>
        <v>7128</v>
      </c>
      <c r="FG316" t="s">
        <v>3515</v>
      </c>
    </row>
    <row r="317" spans="1:163" ht="17.25">
      <c r="A317" s="72">
        <v>462307995</v>
      </c>
      <c r="B317" s="304" t="s">
        <v>2152</v>
      </c>
      <c r="C317" s="72" t="s">
        <v>1775</v>
      </c>
      <c r="D317" s="72" t="s">
        <v>3016</v>
      </c>
      <c r="E317" s="72">
        <f>900+1500</f>
        <v>2400</v>
      </c>
      <c r="F317" s="72"/>
      <c r="G317" s="306"/>
      <c r="H317" s="306"/>
      <c r="I317" s="72">
        <v>3777</v>
      </c>
      <c r="J317" s="72">
        <v>7213.99</v>
      </c>
      <c r="K317" s="258">
        <f t="shared" si="70"/>
        <v>3771.99</v>
      </c>
      <c r="L317" s="258">
        <f t="shared" si="59"/>
        <v>9061.99</v>
      </c>
      <c r="M317" s="315">
        <v>2</v>
      </c>
      <c r="N317" s="72" t="s">
        <v>1231</v>
      </c>
      <c r="O317" s="72" t="s">
        <v>1232</v>
      </c>
      <c r="P317" s="72" t="s">
        <v>42</v>
      </c>
      <c r="Q317" s="255">
        <v>43824</v>
      </c>
      <c r="R317" s="66">
        <v>335</v>
      </c>
      <c r="S317" s="66">
        <f t="shared" si="69"/>
        <v>0</v>
      </c>
      <c r="T317" s="66">
        <v>6300</v>
      </c>
      <c r="U317" s="4" t="s">
        <v>1129</v>
      </c>
      <c r="V317" s="5">
        <f t="shared" si="65"/>
        <v>4.9018467929261331E-2</v>
      </c>
      <c r="W317" s="5">
        <f t="shared" si="66"/>
        <v>9.7031324372429395E-3</v>
      </c>
      <c r="X317" s="5" t="s">
        <v>1280</v>
      </c>
      <c r="Y317" s="72" t="str">
        <f t="shared" si="61"/>
        <v>MPTP</v>
      </c>
      <c r="Z317" s="72" t="s">
        <v>1129</v>
      </c>
      <c r="AA317" s="72" t="s">
        <v>1327</v>
      </c>
      <c r="AB317" s="304" t="s">
        <v>3528</v>
      </c>
      <c r="AC317" s="72">
        <v>20</v>
      </c>
      <c r="AD317" s="72" t="s">
        <v>3019</v>
      </c>
      <c r="AE317" s="308"/>
      <c r="AF317" s="309"/>
      <c r="AG317" s="7"/>
      <c r="AH317" s="72" t="s">
        <v>780</v>
      </c>
      <c r="AI317" s="7"/>
      <c r="AJ317" s="7"/>
      <c r="AK317" s="7"/>
      <c r="AL317" s="7">
        <v>13848.99</v>
      </c>
      <c r="AM317" s="255">
        <v>43824</v>
      </c>
      <c r="AN317" s="258">
        <v>57</v>
      </c>
      <c r="AO317" s="306">
        <v>73</v>
      </c>
      <c r="AP317" s="306" t="str">
        <f t="shared" si="62"/>
        <v>FLOW</v>
      </c>
      <c r="AQ317" s="306"/>
      <c r="AR317" s="306"/>
      <c r="AS317" s="306"/>
      <c r="AT317" s="306"/>
      <c r="AU317" s="72" t="s">
        <v>1129</v>
      </c>
      <c r="AV317" s="310"/>
      <c r="AW317" s="304" t="s">
        <v>347</v>
      </c>
      <c r="AX317" s="311">
        <v>45372</v>
      </c>
      <c r="AY317" s="72">
        <v>36</v>
      </c>
      <c r="AZ317" s="72" t="s">
        <v>2057</v>
      </c>
      <c r="BA317" s="7" t="s">
        <v>3512</v>
      </c>
      <c r="BB317" s="7"/>
      <c r="BC317" s="7"/>
      <c r="BD317" s="72"/>
      <c r="BE317" s="72"/>
      <c r="BF317" s="72"/>
      <c r="BG317" s="183"/>
      <c r="BH317" s="72"/>
      <c r="BI317" s="72"/>
      <c r="BJ317" s="72"/>
      <c r="BK317" s="72"/>
      <c r="BL317" s="72"/>
      <c r="BM317" s="72"/>
      <c r="BN317" s="72"/>
      <c r="BO317" s="72"/>
      <c r="BP317" s="72"/>
      <c r="BQ317" s="72"/>
      <c r="BR317" s="72"/>
      <c r="BS317" s="72"/>
      <c r="BT317" s="72"/>
      <c r="BU317" s="72"/>
      <c r="BV317" s="72"/>
      <c r="BW317" s="72"/>
      <c r="BX317" s="72"/>
      <c r="BY317" s="72"/>
      <c r="BZ317" s="72"/>
      <c r="CA317" s="72"/>
      <c r="CB317" s="72"/>
      <c r="CC317" s="72"/>
      <c r="CD317" s="72"/>
      <c r="CE317" s="72"/>
      <c r="CF317" s="72"/>
      <c r="CG317" s="72"/>
      <c r="CH317" s="72"/>
      <c r="CI317" s="72"/>
      <c r="CJ317" s="72">
        <v>1</v>
      </c>
      <c r="CK317" s="72"/>
      <c r="CL317" s="72"/>
      <c r="CM317" s="72"/>
      <c r="CN317" s="72"/>
      <c r="CO317" s="72"/>
      <c r="CP317" s="72"/>
      <c r="CQ317" s="72"/>
      <c r="CR317" s="72"/>
      <c r="CS317" s="72"/>
      <c r="CT317" s="72"/>
      <c r="CU317" s="72"/>
      <c r="CV317" s="72"/>
      <c r="CW317" s="72"/>
      <c r="CX317" s="72"/>
      <c r="CY317" s="72"/>
      <c r="CZ317" s="72"/>
      <c r="DA317" s="72"/>
      <c r="DB317" s="72"/>
      <c r="DC317" s="72"/>
      <c r="DD317" s="72"/>
      <c r="DE317" s="72"/>
      <c r="DF317" s="72"/>
      <c r="DG317" s="72"/>
      <c r="DH317" s="72"/>
      <c r="DI317" s="72"/>
      <c r="DJ317" s="72"/>
      <c r="DK317" s="72"/>
      <c r="DL317" s="72"/>
      <c r="DM317" s="72"/>
      <c r="DN317" s="72"/>
      <c r="DO317" s="72"/>
      <c r="DP317" s="72"/>
      <c r="DQ317" s="72"/>
      <c r="DR317" s="72"/>
      <c r="DS317" s="72"/>
      <c r="DT317" s="72"/>
      <c r="DU317" s="72"/>
      <c r="DV317" s="72"/>
      <c r="DW317" s="72"/>
      <c r="DX317" s="72"/>
      <c r="DY317" s="72"/>
      <c r="DZ317" s="72"/>
      <c r="EA317" s="72"/>
      <c r="EB317" s="72"/>
      <c r="EC317" s="72"/>
      <c r="ED317" s="72"/>
      <c r="EE317" s="72"/>
      <c r="EF317" s="72"/>
      <c r="EG317" s="72"/>
      <c r="EH317" s="72"/>
      <c r="EI317" s="72"/>
      <c r="EJ317" s="72"/>
      <c r="EK317" s="72"/>
      <c r="EL317" s="72"/>
      <c r="EM317" s="72"/>
      <c r="EN317" s="72"/>
      <c r="EO317" s="72"/>
      <c r="EP317" s="72"/>
      <c r="EQ317" s="72"/>
      <c r="ER317" s="312">
        <f t="shared" si="63"/>
        <v>1</v>
      </c>
      <c r="ES317" s="72">
        <f t="shared" si="64"/>
        <v>1</v>
      </c>
      <c r="ET317" s="72" t="s">
        <v>1116</v>
      </c>
      <c r="EU317" s="7" t="s">
        <v>2655</v>
      </c>
      <c r="EV317" s="7" t="s">
        <v>1110</v>
      </c>
      <c r="EW317" s="7" t="s">
        <v>1801</v>
      </c>
      <c r="EX317" s="183" t="s">
        <v>3586</v>
      </c>
      <c r="EY317" s="313">
        <v>46185</v>
      </c>
      <c r="EZ317" s="313"/>
      <c r="FA317" s="183"/>
      <c r="FB317" s="313"/>
      <c r="FC317" s="7"/>
      <c r="FD317" s="7" t="s">
        <v>3285</v>
      </c>
      <c r="FE317" s="7">
        <f t="shared" si="67"/>
        <v>3771.99</v>
      </c>
      <c r="FF317" s="72">
        <f t="shared" si="68"/>
        <v>11461.99</v>
      </c>
      <c r="FG317" t="s">
        <v>3515</v>
      </c>
    </row>
    <row r="318" spans="1:163" ht="17.25">
      <c r="A318" s="72">
        <v>462472454</v>
      </c>
      <c r="B318" s="304" t="s">
        <v>1378</v>
      </c>
      <c r="C318" s="72" t="s">
        <v>1775</v>
      </c>
      <c r="D318" s="72" t="s">
        <v>1792</v>
      </c>
      <c r="E318" s="72">
        <f>4062+4233</f>
        <v>8295</v>
      </c>
      <c r="F318" s="72"/>
      <c r="G318" s="306"/>
      <c r="H318" s="306"/>
      <c r="I318" s="72">
        <v>4059</v>
      </c>
      <c r="J318" s="72">
        <v>4045</v>
      </c>
      <c r="K318" s="258">
        <f t="shared" si="70"/>
        <v>4113</v>
      </c>
      <c r="L318" s="258">
        <f t="shared" si="59"/>
        <v>-191</v>
      </c>
      <c r="M318" s="307">
        <v>1</v>
      </c>
      <c r="N318" s="72" t="s">
        <v>1282</v>
      </c>
      <c r="O318" s="72" t="s">
        <v>1281</v>
      </c>
      <c r="P318" s="72" t="s">
        <v>333</v>
      </c>
      <c r="Q318" s="255">
        <v>43822</v>
      </c>
      <c r="R318" s="66">
        <v>68</v>
      </c>
      <c r="S318" s="66">
        <f t="shared" si="69"/>
        <v>0</v>
      </c>
      <c r="T318" s="66">
        <v>5524</v>
      </c>
      <c r="U318" s="4" t="s">
        <v>1498</v>
      </c>
      <c r="V318" s="5">
        <f t="shared" si="65"/>
        <v>2.5031990589223653E-2</v>
      </c>
      <c r="W318" s="5">
        <f t="shared" si="66"/>
        <v>2.3980779482404486E-3</v>
      </c>
      <c r="X318" s="5" t="str">
        <f t="shared" si="60"/>
        <v>RB</v>
      </c>
      <c r="Y318" s="72" t="str">
        <f t="shared" si="61"/>
        <v>PAID</v>
      </c>
      <c r="Z318" s="72" t="s">
        <v>1327</v>
      </c>
      <c r="AA318" s="72" t="s">
        <v>1281</v>
      </c>
      <c r="AB318" s="304"/>
      <c r="AC318" s="72"/>
      <c r="AD318" s="72" t="s">
        <v>3019</v>
      </c>
      <c r="AE318" s="308"/>
      <c r="AF318" s="309" t="s">
        <v>1129</v>
      </c>
      <c r="AG318" s="7" t="s">
        <v>1129</v>
      </c>
      <c r="AH318" s="72" t="s">
        <v>332</v>
      </c>
      <c r="AI318" s="7" t="s">
        <v>1129</v>
      </c>
      <c r="AJ318" s="7" t="s">
        <v>1129</v>
      </c>
      <c r="AK318" s="7" t="s">
        <v>1129</v>
      </c>
      <c r="AL318" s="7">
        <v>9637</v>
      </c>
      <c r="AM318" s="255">
        <v>43822</v>
      </c>
      <c r="AN318" s="258">
        <v>27</v>
      </c>
      <c r="AO318" s="306">
        <v>0</v>
      </c>
      <c r="AP318" s="306" t="str">
        <f t="shared" si="62"/>
        <v>RB</v>
      </c>
      <c r="AQ318" s="306"/>
      <c r="AR318" s="306"/>
      <c r="AS318" s="306"/>
      <c r="AT318" s="306"/>
      <c r="AU318" s="72" t="s">
        <v>943</v>
      </c>
      <c r="AV318" s="310" t="s">
        <v>1379</v>
      </c>
      <c r="AW318" s="304" t="s">
        <v>91</v>
      </c>
      <c r="AX318" s="311">
        <v>45388</v>
      </c>
      <c r="AY318" s="72">
        <v>36</v>
      </c>
      <c r="AZ318" s="72" t="s">
        <v>1742</v>
      </c>
      <c r="BA318" s="7" t="s">
        <v>3513</v>
      </c>
      <c r="BB318" s="7"/>
      <c r="BC318" s="7"/>
      <c r="BD318" s="72"/>
      <c r="BE318" s="72"/>
      <c r="BF318" s="72"/>
      <c r="BG318" s="183"/>
      <c r="BH318" s="72"/>
      <c r="BI318" s="72"/>
      <c r="BJ318" s="72"/>
      <c r="BK318" s="72"/>
      <c r="BL318" s="72"/>
      <c r="BM318" s="72"/>
      <c r="BN318" s="72"/>
      <c r="BO318" s="72"/>
      <c r="BP318" s="72"/>
      <c r="BQ318" s="72"/>
      <c r="BR318" s="72"/>
      <c r="BS318" s="72"/>
      <c r="BT318" s="72"/>
      <c r="BU318" s="72"/>
      <c r="BV318" s="72"/>
      <c r="BW318" s="72"/>
      <c r="BX318" s="72">
        <v>1</v>
      </c>
      <c r="BY318" s="72"/>
      <c r="BZ318" s="72"/>
      <c r="CA318" s="72"/>
      <c r="CB318" s="72"/>
      <c r="CC318" s="72"/>
      <c r="CD318" s="72"/>
      <c r="CE318" s="72"/>
      <c r="CF318" s="72"/>
      <c r="CG318" s="72"/>
      <c r="CH318" s="72"/>
      <c r="CI318" s="72"/>
      <c r="CJ318" s="72"/>
      <c r="CK318" s="72"/>
      <c r="CL318" s="72"/>
      <c r="CM318" s="72"/>
      <c r="CN318" s="72"/>
      <c r="CO318" s="72"/>
      <c r="CP318" s="72"/>
      <c r="CQ318" s="72"/>
      <c r="CR318" s="72"/>
      <c r="CS318" s="72"/>
      <c r="CT318" s="72"/>
      <c r="CU318" s="72"/>
      <c r="CV318" s="72"/>
      <c r="CW318" s="72"/>
      <c r="CX318" s="72"/>
      <c r="CY318" s="72"/>
      <c r="CZ318" s="72"/>
      <c r="DA318" s="72"/>
      <c r="DB318" s="72"/>
      <c r="DC318" s="72"/>
      <c r="DD318" s="72"/>
      <c r="DE318" s="72"/>
      <c r="DF318" s="72"/>
      <c r="DG318" s="72"/>
      <c r="DH318" s="72"/>
      <c r="DI318" s="72"/>
      <c r="DJ318" s="72"/>
      <c r="DK318" s="72"/>
      <c r="DL318" s="72"/>
      <c r="DM318" s="72"/>
      <c r="DN318" s="72"/>
      <c r="DO318" s="72"/>
      <c r="DP318" s="72"/>
      <c r="DQ318" s="72"/>
      <c r="DR318" s="72"/>
      <c r="DS318" s="72"/>
      <c r="DT318" s="72"/>
      <c r="DU318" s="72"/>
      <c r="DV318" s="72"/>
      <c r="DW318" s="72"/>
      <c r="DX318" s="72"/>
      <c r="DY318" s="72"/>
      <c r="DZ318" s="72"/>
      <c r="EA318" s="72"/>
      <c r="EB318" s="72"/>
      <c r="EC318" s="72"/>
      <c r="ED318" s="72"/>
      <c r="EE318" s="72"/>
      <c r="EF318" s="72"/>
      <c r="EG318" s="72"/>
      <c r="EH318" s="72"/>
      <c r="EI318" s="72"/>
      <c r="EJ318" s="72"/>
      <c r="EK318" s="72"/>
      <c r="EL318" s="72"/>
      <c r="EM318" s="72"/>
      <c r="EN318" s="72"/>
      <c r="EO318" s="72"/>
      <c r="EP318" s="72"/>
      <c r="EQ318" s="72"/>
      <c r="ER318" s="312">
        <f t="shared" si="63"/>
        <v>1</v>
      </c>
      <c r="ES318" s="72">
        <f t="shared" si="64"/>
        <v>1</v>
      </c>
      <c r="ET318" s="72" t="s">
        <v>1125</v>
      </c>
      <c r="EU318" s="7" t="s">
        <v>2656</v>
      </c>
      <c r="EV318" s="7" t="s">
        <v>1110</v>
      </c>
      <c r="EW318" s="7" t="s">
        <v>1806</v>
      </c>
      <c r="EX318" s="183" t="s">
        <v>1815</v>
      </c>
      <c r="EY318" s="313">
        <v>46181</v>
      </c>
      <c r="EZ318" s="313"/>
      <c r="FA318" s="183"/>
      <c r="FB318" s="313"/>
      <c r="FC318" s="7"/>
      <c r="FD318" s="7" t="s">
        <v>3122</v>
      </c>
      <c r="FE318" s="7">
        <f t="shared" si="67"/>
        <v>4113</v>
      </c>
      <c r="FF318" s="72">
        <f t="shared" si="68"/>
        <v>8104</v>
      </c>
      <c r="FG318" t="s">
        <v>3515</v>
      </c>
    </row>
    <row r="319" spans="1:163" ht="17.25">
      <c r="A319" s="72">
        <v>462836533</v>
      </c>
      <c r="B319" s="304" t="s">
        <v>237</v>
      </c>
      <c r="C319" s="72"/>
      <c r="D319" s="72"/>
      <c r="E319" s="72"/>
      <c r="F319" s="72"/>
      <c r="G319" s="306"/>
      <c r="H319" s="306"/>
      <c r="I319" s="72">
        <v>2807</v>
      </c>
      <c r="J319" s="72">
        <v>16842</v>
      </c>
      <c r="K319" s="258">
        <f t="shared" si="70"/>
        <v>3563</v>
      </c>
      <c r="L319" s="258">
        <f t="shared" si="59"/>
        <v>20707</v>
      </c>
      <c r="M319" s="315">
        <v>6</v>
      </c>
      <c r="N319" s="72" t="s">
        <v>1231</v>
      </c>
      <c r="O319" s="72" t="s">
        <v>1232</v>
      </c>
      <c r="P319" s="72" t="s">
        <v>22</v>
      </c>
      <c r="Q319" s="255">
        <v>42850</v>
      </c>
      <c r="R319" s="66">
        <v>756</v>
      </c>
      <c r="S319" s="66">
        <f t="shared" si="69"/>
        <v>0</v>
      </c>
      <c r="T319" s="66">
        <v>2700</v>
      </c>
      <c r="U319" s="4" t="s">
        <v>1231</v>
      </c>
      <c r="V319" s="5">
        <f t="shared" si="65"/>
        <v>0.29644542221853248</v>
      </c>
      <c r="W319" s="5">
        <f t="shared" si="66"/>
        <v>1.8000070815681168E-2</v>
      </c>
      <c r="X319" s="5" t="str">
        <f t="shared" si="60"/>
        <v>FLOW</v>
      </c>
      <c r="Y319" s="72" t="str">
        <f t="shared" si="61"/>
        <v>EXP</v>
      </c>
      <c r="Z319" s="72" t="s">
        <v>2055</v>
      </c>
      <c r="AA319" s="72" t="s">
        <v>2055</v>
      </c>
      <c r="AB319" s="304" t="s">
        <v>3505</v>
      </c>
      <c r="AC319" s="72"/>
      <c r="AD319" s="72"/>
      <c r="AE319" s="308"/>
      <c r="AF319" s="309" t="s">
        <v>1797</v>
      </c>
      <c r="AG319" s="7" t="s">
        <v>1129</v>
      </c>
      <c r="AH319" s="72" t="s">
        <v>232</v>
      </c>
      <c r="AI319" s="7" t="s">
        <v>1129</v>
      </c>
      <c r="AJ319" s="7" t="s">
        <v>1129</v>
      </c>
      <c r="AK319" s="7" t="s">
        <v>1129</v>
      </c>
      <c r="AL319" s="7">
        <v>20298</v>
      </c>
      <c r="AM319" s="255">
        <v>42850</v>
      </c>
      <c r="AN319" s="258">
        <v>178</v>
      </c>
      <c r="AO319" s="306">
        <v>194</v>
      </c>
      <c r="AP319" s="306" t="str">
        <f t="shared" si="62"/>
        <v>FLOW</v>
      </c>
      <c r="AQ319" s="306"/>
      <c r="AR319" s="306"/>
      <c r="AS319" s="306"/>
      <c r="AT319" s="306"/>
      <c r="AU319" s="72" t="s">
        <v>943</v>
      </c>
      <c r="AV319" s="310"/>
      <c r="AW319" s="304" t="s">
        <v>31</v>
      </c>
      <c r="AX319" s="311">
        <v>45420</v>
      </c>
      <c r="AY319" s="72">
        <v>36</v>
      </c>
      <c r="AZ319" s="72" t="s">
        <v>1742</v>
      </c>
      <c r="BA319" s="7" t="s">
        <v>3513</v>
      </c>
      <c r="BB319" s="7"/>
      <c r="BC319" s="7"/>
      <c r="BD319" s="72"/>
      <c r="BE319" s="72"/>
      <c r="BF319" s="72">
        <v>1</v>
      </c>
      <c r="BG319" s="183"/>
      <c r="BH319" s="72"/>
      <c r="BI319" s="72"/>
      <c r="BJ319" s="72"/>
      <c r="BK319" s="72"/>
      <c r="BL319" s="72"/>
      <c r="BM319" s="72"/>
      <c r="BN319" s="72"/>
      <c r="BO319" s="72"/>
      <c r="BP319" s="72"/>
      <c r="BQ319" s="72"/>
      <c r="BR319" s="72"/>
      <c r="BS319" s="72"/>
      <c r="BT319" s="72"/>
      <c r="BU319" s="72"/>
      <c r="BV319" s="72"/>
      <c r="BW319" s="72"/>
      <c r="BX319" s="72"/>
      <c r="BY319" s="72"/>
      <c r="BZ319" s="72"/>
      <c r="CA319" s="72"/>
      <c r="CB319" s="72"/>
      <c r="CC319" s="72"/>
      <c r="CD319" s="72"/>
      <c r="CE319" s="72"/>
      <c r="CF319" s="72"/>
      <c r="CG319" s="72"/>
      <c r="CH319" s="72"/>
      <c r="CI319" s="72"/>
      <c r="CJ319" s="72"/>
      <c r="CK319" s="72"/>
      <c r="CL319" s="72"/>
      <c r="CM319" s="72"/>
      <c r="CN319" s="72"/>
      <c r="CO319" s="72"/>
      <c r="CP319" s="72"/>
      <c r="CQ319" s="72"/>
      <c r="CR319" s="72"/>
      <c r="CS319" s="72"/>
      <c r="CT319" s="72"/>
      <c r="CU319" s="72"/>
      <c r="CV319" s="72"/>
      <c r="CW319" s="72"/>
      <c r="CX319" s="72"/>
      <c r="CY319" s="72"/>
      <c r="CZ319" s="72"/>
      <c r="DA319" s="72"/>
      <c r="DB319" s="72"/>
      <c r="DC319" s="72"/>
      <c r="DD319" s="72"/>
      <c r="DE319" s="72"/>
      <c r="DF319" s="72"/>
      <c r="DG319" s="72"/>
      <c r="DH319" s="72"/>
      <c r="DI319" s="72"/>
      <c r="DJ319" s="72"/>
      <c r="DK319" s="72"/>
      <c r="DL319" s="72"/>
      <c r="DM319" s="72"/>
      <c r="DN319" s="72"/>
      <c r="DO319" s="72"/>
      <c r="DP319" s="72"/>
      <c r="DQ319" s="72"/>
      <c r="DR319" s="72"/>
      <c r="DS319" s="72"/>
      <c r="DT319" s="72"/>
      <c r="DU319" s="72"/>
      <c r="DV319" s="72"/>
      <c r="DW319" s="72"/>
      <c r="DX319" s="72"/>
      <c r="DY319" s="72"/>
      <c r="DZ319" s="72"/>
      <c r="EA319" s="72"/>
      <c r="EB319" s="72"/>
      <c r="EC319" s="72"/>
      <c r="ED319" s="72"/>
      <c r="EE319" s="72"/>
      <c r="EF319" s="72"/>
      <c r="EG319" s="72"/>
      <c r="EH319" s="72"/>
      <c r="EI319" s="72"/>
      <c r="EJ319" s="72"/>
      <c r="EK319" s="72"/>
      <c r="EL319" s="72"/>
      <c r="EM319" s="72"/>
      <c r="EN319" s="72"/>
      <c r="EO319" s="72"/>
      <c r="EP319" s="72"/>
      <c r="EQ319" s="72"/>
      <c r="ER319" s="312">
        <f t="shared" si="63"/>
        <v>1</v>
      </c>
      <c r="ES319" s="72">
        <f t="shared" si="64"/>
        <v>1</v>
      </c>
      <c r="ET319" s="72" t="s">
        <v>1114</v>
      </c>
      <c r="EU319" s="7" t="s">
        <v>2657</v>
      </c>
      <c r="EV319" s="7" t="s">
        <v>1110</v>
      </c>
      <c r="EW319" s="7" t="s">
        <v>1867</v>
      </c>
      <c r="EX319" s="183" t="s">
        <v>1951</v>
      </c>
      <c r="EY319" s="313">
        <v>46175</v>
      </c>
      <c r="EZ319" s="313"/>
      <c r="FA319" s="183"/>
      <c r="FB319" s="313"/>
      <c r="FC319" s="7"/>
      <c r="FD319" s="7" t="s">
        <v>3286</v>
      </c>
      <c r="FE319" s="7">
        <f t="shared" si="67"/>
        <v>3563</v>
      </c>
      <c r="FF319" s="72">
        <f t="shared" si="68"/>
        <v>20707</v>
      </c>
      <c r="FG319" t="s">
        <v>3515</v>
      </c>
    </row>
    <row r="320" spans="1:163" ht="17.25">
      <c r="A320" s="72">
        <v>462590490</v>
      </c>
      <c r="B320" s="304" t="s">
        <v>478</v>
      </c>
      <c r="C320" s="72"/>
      <c r="D320" s="72"/>
      <c r="E320" s="72"/>
      <c r="F320" s="72"/>
      <c r="G320" s="306"/>
      <c r="H320" s="306"/>
      <c r="I320" s="72">
        <v>4347</v>
      </c>
      <c r="J320" s="72">
        <v>25773</v>
      </c>
      <c r="K320" s="258">
        <f t="shared" si="70"/>
        <v>5433</v>
      </c>
      <c r="L320" s="258">
        <f t="shared" ref="L320:L383" si="71">FF320-E320</f>
        <v>31999</v>
      </c>
      <c r="M320" s="315">
        <v>6</v>
      </c>
      <c r="N320" s="72" t="s">
        <v>1231</v>
      </c>
      <c r="O320" s="72" t="s">
        <v>1232</v>
      </c>
      <c r="P320" s="72" t="s">
        <v>203</v>
      </c>
      <c r="Q320" s="255">
        <v>42842</v>
      </c>
      <c r="R320" s="66">
        <v>1395</v>
      </c>
      <c r="S320" s="66">
        <f t="shared" si="69"/>
        <v>0</v>
      </c>
      <c r="T320" s="66">
        <v>6300</v>
      </c>
      <c r="U320" s="4" t="s">
        <v>1231</v>
      </c>
      <c r="V320" s="5">
        <f t="shared" si="65"/>
        <v>0.2535644141917473</v>
      </c>
      <c r="W320" s="5">
        <f t="shared" si="66"/>
        <v>1.7996710242366692E-2</v>
      </c>
      <c r="X320" s="5" t="str">
        <f t="shared" ref="X320:X383" si="72">N320</f>
        <v>FLOW</v>
      </c>
      <c r="Y320" s="72" t="str">
        <f t="shared" ref="Y320:Y383" si="73">IF(OR(N320="STABLE", N320="RB" ),"PAID",AA320)</f>
        <v>NC</v>
      </c>
      <c r="Z320" s="72" t="s">
        <v>1315</v>
      </c>
      <c r="AA320" s="72" t="s">
        <v>1315</v>
      </c>
      <c r="AB320" s="304" t="s">
        <v>3024</v>
      </c>
      <c r="AC320" s="72"/>
      <c r="AD320" s="72" t="s">
        <v>3021</v>
      </c>
      <c r="AE320" s="308"/>
      <c r="AF320" s="309" t="s">
        <v>1797</v>
      </c>
      <c r="AG320" s="7" t="s">
        <v>1129</v>
      </c>
      <c r="AH320" s="72" t="s">
        <v>479</v>
      </c>
      <c r="AI320" s="7" t="s">
        <v>1129</v>
      </c>
      <c r="AJ320" s="7" t="s">
        <v>1129</v>
      </c>
      <c r="AK320" s="7" t="s">
        <v>1129</v>
      </c>
      <c r="AL320" s="7">
        <v>33468</v>
      </c>
      <c r="AM320" s="255">
        <v>42842</v>
      </c>
      <c r="AN320" s="258">
        <v>178</v>
      </c>
      <c r="AO320" s="306">
        <v>194</v>
      </c>
      <c r="AP320" s="306" t="str">
        <f t="shared" ref="AP320:AP383" si="74">IF(AO320=0,"RB",IF(AO320&lt;AN320,"STABLE",IF(AO320&gt;AN320,"FLOW","SAME")))</f>
        <v>FLOW</v>
      </c>
      <c r="AQ320" s="306"/>
      <c r="AR320" s="306"/>
      <c r="AS320" s="306"/>
      <c r="AT320" s="306"/>
      <c r="AU320" s="72" t="s">
        <v>943</v>
      </c>
      <c r="AV320" s="310" t="s">
        <v>480</v>
      </c>
      <c r="AW320" s="304" t="s">
        <v>156</v>
      </c>
      <c r="AX320" s="311">
        <v>45398</v>
      </c>
      <c r="AY320" s="72">
        <v>30</v>
      </c>
      <c r="AZ320" s="72" t="s">
        <v>1742</v>
      </c>
      <c r="BA320" s="7" t="s">
        <v>3512</v>
      </c>
      <c r="BB320" s="7"/>
      <c r="BC320" s="7"/>
      <c r="BD320" s="72"/>
      <c r="BE320" s="72"/>
      <c r="BF320" s="72"/>
      <c r="BG320" s="183"/>
      <c r="BH320" s="72"/>
      <c r="BI320" s="72"/>
      <c r="BJ320" s="72"/>
      <c r="BK320" s="72"/>
      <c r="BL320" s="72">
        <v>1</v>
      </c>
      <c r="BM320" s="72"/>
      <c r="BN320" s="72"/>
      <c r="BO320" s="72"/>
      <c r="BP320" s="72"/>
      <c r="BQ320" s="72"/>
      <c r="BR320" s="72"/>
      <c r="BS320" s="72"/>
      <c r="BT320" s="72"/>
      <c r="BU320" s="72"/>
      <c r="BV320" s="72"/>
      <c r="BW320" s="72"/>
      <c r="BX320" s="72"/>
      <c r="BY320" s="72"/>
      <c r="BZ320" s="72"/>
      <c r="CA320" s="72"/>
      <c r="CB320" s="72"/>
      <c r="CC320" s="72"/>
      <c r="CD320" s="72"/>
      <c r="CE320" s="72"/>
      <c r="CF320" s="72"/>
      <c r="CG320" s="72"/>
      <c r="CH320" s="72"/>
      <c r="CI320" s="72"/>
      <c r="CJ320" s="72"/>
      <c r="CK320" s="72"/>
      <c r="CL320" s="72"/>
      <c r="CM320" s="72"/>
      <c r="CN320" s="72"/>
      <c r="CO320" s="72"/>
      <c r="CP320" s="72"/>
      <c r="CQ320" s="72"/>
      <c r="CR320" s="72"/>
      <c r="CS320" s="72"/>
      <c r="CT320" s="72"/>
      <c r="CU320" s="72"/>
      <c r="CV320" s="72"/>
      <c r="CW320" s="72"/>
      <c r="CX320" s="72"/>
      <c r="CY320" s="72"/>
      <c r="CZ320" s="72"/>
      <c r="DA320" s="72"/>
      <c r="DB320" s="72"/>
      <c r="DC320" s="72"/>
      <c r="DD320" s="72"/>
      <c r="DE320" s="72"/>
      <c r="DF320" s="72"/>
      <c r="DG320" s="72"/>
      <c r="DH320" s="72"/>
      <c r="DI320" s="72"/>
      <c r="DJ320" s="72"/>
      <c r="DK320" s="72"/>
      <c r="DL320" s="72"/>
      <c r="DM320" s="72"/>
      <c r="DN320" s="72"/>
      <c r="DO320" s="72"/>
      <c r="DP320" s="72"/>
      <c r="DQ320" s="72"/>
      <c r="DR320" s="72"/>
      <c r="DS320" s="72"/>
      <c r="DT320" s="72"/>
      <c r="DU320" s="72"/>
      <c r="DV320" s="72"/>
      <c r="DW320" s="72"/>
      <c r="DX320" s="72"/>
      <c r="DY320" s="72"/>
      <c r="DZ320" s="72"/>
      <c r="EA320" s="72"/>
      <c r="EB320" s="72"/>
      <c r="EC320" s="72"/>
      <c r="ED320" s="72"/>
      <c r="EE320" s="72"/>
      <c r="EF320" s="72"/>
      <c r="EG320" s="72"/>
      <c r="EH320" s="72"/>
      <c r="EI320" s="72"/>
      <c r="EJ320" s="72"/>
      <c r="EK320" s="72"/>
      <c r="EL320" s="72"/>
      <c r="EM320" s="72"/>
      <c r="EN320" s="72"/>
      <c r="EO320" s="72"/>
      <c r="EP320" s="72"/>
      <c r="EQ320" s="72"/>
      <c r="ER320" s="312">
        <f t="shared" ref="ER320:ER383" si="75">BC320+BF320+BI320+BL320+BO320+BR320+BU320+BX320+CA320+CD320+CG320+CJ320+CM320+CP320+CS320+CV320+CY320+DB320+DE320+DH320+DK320+DN320+DQ320+DT320+DW320+DZ320+EC320+EF320+EI320+EL320+EO320</f>
        <v>1</v>
      </c>
      <c r="ES320" s="72">
        <f t="shared" ref="ES320:ES383" si="76">IF(ER320&gt;0,1,"")</f>
        <v>1</v>
      </c>
      <c r="ET320" s="72" t="s">
        <v>1123</v>
      </c>
      <c r="EU320" s="7" t="s">
        <v>2658</v>
      </c>
      <c r="EV320" s="7" t="s">
        <v>1110</v>
      </c>
      <c r="EW320" s="7" t="s">
        <v>1808</v>
      </c>
      <c r="EX320" s="183" t="s">
        <v>1950</v>
      </c>
      <c r="EY320" s="313">
        <v>46177</v>
      </c>
      <c r="EZ320" s="313"/>
      <c r="FA320" s="183"/>
      <c r="FB320" s="313"/>
      <c r="FC320" s="7"/>
      <c r="FD320" s="7" t="s">
        <v>3287</v>
      </c>
      <c r="FE320" s="7">
        <f t="shared" si="67"/>
        <v>5433</v>
      </c>
      <c r="FF320" s="72">
        <f t="shared" si="68"/>
        <v>31999</v>
      </c>
      <c r="FG320" t="s">
        <v>3515</v>
      </c>
    </row>
    <row r="321" spans="1:163" ht="17.25">
      <c r="A321" s="72">
        <v>139851810</v>
      </c>
      <c r="B321" s="304" t="s">
        <v>2076</v>
      </c>
      <c r="C321" s="72"/>
      <c r="D321" s="72"/>
      <c r="E321" s="72"/>
      <c r="F321" s="72"/>
      <c r="G321" s="306"/>
      <c r="H321" s="306"/>
      <c r="I321" s="72">
        <v>3901</v>
      </c>
      <c r="J321" s="72">
        <v>3901</v>
      </c>
      <c r="K321" s="258">
        <f t="shared" si="70"/>
        <v>3903</v>
      </c>
      <c r="L321" s="258">
        <f t="shared" si="71"/>
        <v>7858</v>
      </c>
      <c r="M321" s="307">
        <v>1</v>
      </c>
      <c r="N321" s="72" t="s">
        <v>1231</v>
      </c>
      <c r="O321" s="72" t="s">
        <v>1232</v>
      </c>
      <c r="P321" s="72" t="s">
        <v>203</v>
      </c>
      <c r="Q321" s="255">
        <v>42826.720000000001</v>
      </c>
      <c r="R321" s="66">
        <v>2</v>
      </c>
      <c r="S321" s="66">
        <f t="shared" si="69"/>
        <v>0</v>
      </c>
      <c r="T321" s="66">
        <v>803</v>
      </c>
      <c r="U321" s="4" t="s">
        <v>1129</v>
      </c>
      <c r="V321" s="5">
        <f t="shared" si="65"/>
        <v>5.952456536094914E-2</v>
      </c>
      <c r="W321" s="5">
        <f t="shared" si="66"/>
        <v>2.3436130899426814E-3</v>
      </c>
      <c r="X321" s="5" t="s">
        <v>1280</v>
      </c>
      <c r="Y321" s="72" t="str">
        <f t="shared" si="73"/>
        <v>PTP</v>
      </c>
      <c r="Z321" s="72" t="s">
        <v>1129</v>
      </c>
      <c r="AA321" s="72" t="s">
        <v>1329</v>
      </c>
      <c r="AB321" s="304"/>
      <c r="AC321" s="72">
        <v>25</v>
      </c>
      <c r="AD321" s="72" t="s">
        <v>3019</v>
      </c>
      <c r="AE321" s="308"/>
      <c r="AF321" s="309"/>
      <c r="AG321" s="7"/>
      <c r="AH321" s="72" t="s">
        <v>202</v>
      </c>
      <c r="AI321" s="7"/>
      <c r="AJ321" s="7"/>
      <c r="AK321" s="7"/>
      <c r="AL321" s="7">
        <v>4706</v>
      </c>
      <c r="AM321" s="255">
        <v>42826.720000000001</v>
      </c>
      <c r="AN321" s="258">
        <v>26</v>
      </c>
      <c r="AO321" s="306">
        <v>42</v>
      </c>
      <c r="AP321" s="306" t="s">
        <v>1280</v>
      </c>
      <c r="AQ321" s="306"/>
      <c r="AR321" s="306"/>
      <c r="AS321" s="306"/>
      <c r="AT321" s="306"/>
      <c r="AU321" s="72" t="s">
        <v>1129</v>
      </c>
      <c r="AV321" s="310" t="s">
        <v>2222</v>
      </c>
      <c r="AW321" s="304" t="s">
        <v>153</v>
      </c>
      <c r="AX321" s="311">
        <v>45013</v>
      </c>
      <c r="AY321" s="72">
        <v>48</v>
      </c>
      <c r="AZ321" s="72" t="s">
        <v>2057</v>
      </c>
      <c r="BA321" s="7" t="s">
        <v>3512</v>
      </c>
      <c r="BB321" s="7"/>
      <c r="BC321" s="7"/>
      <c r="BD321" s="72"/>
      <c r="BE321" s="72"/>
      <c r="BF321" s="72"/>
      <c r="BG321" s="183"/>
      <c r="BH321" s="72"/>
      <c r="BI321" s="72"/>
      <c r="BJ321" s="72"/>
      <c r="BK321" s="72"/>
      <c r="BL321" s="72"/>
      <c r="BM321" s="72"/>
      <c r="BN321" s="72"/>
      <c r="BO321" s="72"/>
      <c r="BP321" s="72"/>
      <c r="BQ321" s="72"/>
      <c r="BR321" s="72"/>
      <c r="BS321" s="72"/>
      <c r="BT321" s="72"/>
      <c r="BU321" s="72"/>
      <c r="BV321" s="72"/>
      <c r="BW321" s="72"/>
      <c r="BX321" s="72"/>
      <c r="BY321" s="72"/>
      <c r="BZ321" s="72"/>
      <c r="CA321" s="72"/>
      <c r="CB321" s="72"/>
      <c r="CC321" s="72"/>
      <c r="CD321" s="72"/>
      <c r="CE321" s="72"/>
      <c r="CF321" s="72"/>
      <c r="CG321" s="72"/>
      <c r="CH321" s="72"/>
      <c r="CI321" s="72"/>
      <c r="CJ321" s="72">
        <v>1</v>
      </c>
      <c r="CK321" s="72"/>
      <c r="CL321" s="72"/>
      <c r="CM321" s="72"/>
      <c r="CN321" s="72"/>
      <c r="CO321" s="72"/>
      <c r="CP321" s="72"/>
      <c r="CQ321" s="72"/>
      <c r="CR321" s="72"/>
      <c r="CS321" s="72"/>
      <c r="CT321" s="72"/>
      <c r="CU321" s="72"/>
      <c r="CV321" s="72"/>
      <c r="CW321" s="72"/>
      <c r="CX321" s="72"/>
      <c r="CY321" s="72"/>
      <c r="CZ321" s="72"/>
      <c r="DA321" s="72"/>
      <c r="DB321" s="72"/>
      <c r="DC321" s="72"/>
      <c r="DD321" s="72"/>
      <c r="DE321" s="72"/>
      <c r="DF321" s="72"/>
      <c r="DG321" s="72"/>
      <c r="DH321" s="72"/>
      <c r="DI321" s="72"/>
      <c r="DJ321" s="72"/>
      <c r="DK321" s="72"/>
      <c r="DL321" s="72"/>
      <c r="DM321" s="72"/>
      <c r="DN321" s="72"/>
      <c r="DO321" s="72"/>
      <c r="DP321" s="72"/>
      <c r="DQ321" s="72"/>
      <c r="DR321" s="72"/>
      <c r="DS321" s="72"/>
      <c r="DT321" s="72"/>
      <c r="DU321" s="72"/>
      <c r="DV321" s="72"/>
      <c r="DW321" s="72"/>
      <c r="DX321" s="72"/>
      <c r="DY321" s="72"/>
      <c r="DZ321" s="72"/>
      <c r="EA321" s="72"/>
      <c r="EB321" s="72"/>
      <c r="EC321" s="72"/>
      <c r="ED321" s="72"/>
      <c r="EE321" s="72"/>
      <c r="EF321" s="72"/>
      <c r="EG321" s="72"/>
      <c r="EH321" s="72"/>
      <c r="EI321" s="72"/>
      <c r="EJ321" s="72"/>
      <c r="EK321" s="72"/>
      <c r="EL321" s="72"/>
      <c r="EM321" s="72"/>
      <c r="EN321" s="72"/>
      <c r="EO321" s="72"/>
      <c r="EP321" s="72"/>
      <c r="EQ321" s="72"/>
      <c r="ER321" s="312">
        <f t="shared" si="75"/>
        <v>1</v>
      </c>
      <c r="ES321" s="72">
        <f t="shared" si="76"/>
        <v>1</v>
      </c>
      <c r="ET321" s="72" t="s">
        <v>1123</v>
      </c>
      <c r="EU321" s="7" t="s">
        <v>2659</v>
      </c>
      <c r="EV321" s="7" t="s">
        <v>1110</v>
      </c>
      <c r="EW321" s="7" t="s">
        <v>1801</v>
      </c>
      <c r="EX321" s="183" t="s">
        <v>2038</v>
      </c>
      <c r="EY321" s="313">
        <v>46185</v>
      </c>
      <c r="EZ321" s="313"/>
      <c r="FA321" s="183"/>
      <c r="FB321" s="313"/>
      <c r="FC321" s="7"/>
      <c r="FD321" s="7" t="s">
        <v>3288</v>
      </c>
      <c r="FE321" s="7">
        <f t="shared" ref="FE321:FE384" si="77">IF((J321+R321)&lt;=I321+R321,(J321+R321),((I321-(I321*(M321+1)-(I321+J321)))+R321))</f>
        <v>3903</v>
      </c>
      <c r="FF321" s="72">
        <f t="shared" ref="FF321:FF384" si="78">I321+J321+FD321</f>
        <v>7858</v>
      </c>
      <c r="FG321" t="s">
        <v>3515</v>
      </c>
    </row>
    <row r="322" spans="1:163" ht="17.25">
      <c r="A322" s="72">
        <v>463204809</v>
      </c>
      <c r="B322" s="304" t="s">
        <v>1540</v>
      </c>
      <c r="C322" s="72"/>
      <c r="D322" s="72"/>
      <c r="E322" s="72"/>
      <c r="F322" s="72"/>
      <c r="G322" s="306"/>
      <c r="H322" s="306"/>
      <c r="I322" s="72">
        <v>3723</v>
      </c>
      <c r="J322" s="72">
        <v>22216</v>
      </c>
      <c r="K322" s="258">
        <f t="shared" si="70"/>
        <v>4654</v>
      </c>
      <c r="L322" s="258">
        <f t="shared" si="71"/>
        <v>27400</v>
      </c>
      <c r="M322" s="315">
        <v>6</v>
      </c>
      <c r="N322" s="72" t="s">
        <v>1231</v>
      </c>
      <c r="O322" s="72" t="s">
        <v>1232</v>
      </c>
      <c r="P322" s="72" t="s">
        <v>42</v>
      </c>
      <c r="Q322" s="255">
        <v>42710</v>
      </c>
      <c r="R322" s="66">
        <v>1053</v>
      </c>
      <c r="S322" s="66">
        <f t="shared" si="69"/>
        <v>0</v>
      </c>
      <c r="T322" s="66">
        <v>2700</v>
      </c>
      <c r="U322" s="4" t="s">
        <v>1129</v>
      </c>
      <c r="V322" s="5">
        <f t="shared" ref="V322:V385" si="79">Q322/SUMIFS($Q:$Q,$M:$M,M322,$P:$P,P322)</f>
        <v>8.6837359379797044E-2</v>
      </c>
      <c r="W322" s="5">
        <f t="shared" ref="W322:W385" si="80">Q322/SUMIFS($Q:$Q,$M:$M,M322)</f>
        <v>1.7941260782677777E-2</v>
      </c>
      <c r="X322" s="5" t="str">
        <f t="shared" si="72"/>
        <v>FLOW</v>
      </c>
      <c r="Y322" s="72" t="str">
        <f t="shared" si="73"/>
        <v>NC</v>
      </c>
      <c r="Z322" s="72" t="s">
        <v>1129</v>
      </c>
      <c r="AA322" s="72" t="s">
        <v>1315</v>
      </c>
      <c r="AB322" s="304" t="s">
        <v>3023</v>
      </c>
      <c r="AC322" s="72"/>
      <c r="AD322" s="72" t="s">
        <v>3021</v>
      </c>
      <c r="AE322" s="308"/>
      <c r="AF322" s="309" t="s">
        <v>1797</v>
      </c>
      <c r="AG322" s="7" t="s">
        <v>1129</v>
      </c>
      <c r="AH322" s="72" t="s">
        <v>453</v>
      </c>
      <c r="AI322" s="7" t="s">
        <v>1129</v>
      </c>
      <c r="AJ322" s="7" t="s">
        <v>1129</v>
      </c>
      <c r="AK322" s="7" t="s">
        <v>1129</v>
      </c>
      <c r="AL322" s="7">
        <v>25969</v>
      </c>
      <c r="AM322" s="255">
        <v>42710</v>
      </c>
      <c r="AN322" s="258">
        <v>178</v>
      </c>
      <c r="AO322" s="306">
        <v>194</v>
      </c>
      <c r="AP322" s="306" t="str">
        <f t="shared" si="74"/>
        <v>FLOW</v>
      </c>
      <c r="AQ322" s="306"/>
      <c r="AR322" s="306"/>
      <c r="AS322" s="306"/>
      <c r="AT322" s="306"/>
      <c r="AU322" s="72" t="s">
        <v>943</v>
      </c>
      <c r="AV322" s="310" t="s">
        <v>1650</v>
      </c>
      <c r="AW322" s="304" t="s">
        <v>98</v>
      </c>
      <c r="AX322" s="311">
        <v>45457</v>
      </c>
      <c r="AY322" s="72">
        <v>30</v>
      </c>
      <c r="AZ322" s="72" t="s">
        <v>1742</v>
      </c>
      <c r="BA322" s="7" t="s">
        <v>3512</v>
      </c>
      <c r="BB322" s="7"/>
      <c r="BC322" s="7"/>
      <c r="BD322" s="72"/>
      <c r="BE322" s="72"/>
      <c r="BF322" s="72"/>
      <c r="BG322" s="183"/>
      <c r="BH322" s="72"/>
      <c r="BI322" s="72"/>
      <c r="BJ322" s="72"/>
      <c r="BK322" s="72"/>
      <c r="BL322" s="72">
        <v>1</v>
      </c>
      <c r="BM322" s="72"/>
      <c r="BN322" s="72"/>
      <c r="BO322" s="72"/>
      <c r="BP322" s="72"/>
      <c r="BQ322" s="72"/>
      <c r="BR322" s="72"/>
      <c r="BS322" s="72"/>
      <c r="BT322" s="72"/>
      <c r="BU322" s="72"/>
      <c r="BV322" s="72"/>
      <c r="BW322" s="72"/>
      <c r="BX322" s="72"/>
      <c r="BY322" s="72"/>
      <c r="BZ322" s="72"/>
      <c r="CA322" s="72"/>
      <c r="CB322" s="72"/>
      <c r="CC322" s="72"/>
      <c r="CD322" s="72"/>
      <c r="CE322" s="72"/>
      <c r="CF322" s="72"/>
      <c r="CG322" s="72"/>
      <c r="CH322" s="72"/>
      <c r="CI322" s="72"/>
      <c r="CJ322" s="72"/>
      <c r="CK322" s="72"/>
      <c r="CL322" s="72"/>
      <c r="CM322" s="72"/>
      <c r="CN322" s="72"/>
      <c r="CO322" s="72"/>
      <c r="CP322" s="72"/>
      <c r="CQ322" s="72"/>
      <c r="CR322" s="72"/>
      <c r="CS322" s="72"/>
      <c r="CT322" s="72"/>
      <c r="CU322" s="72"/>
      <c r="CV322" s="72"/>
      <c r="CW322" s="72"/>
      <c r="CX322" s="72"/>
      <c r="CY322" s="72"/>
      <c r="CZ322" s="72"/>
      <c r="DA322" s="72"/>
      <c r="DB322" s="72"/>
      <c r="DC322" s="72"/>
      <c r="DD322" s="72"/>
      <c r="DE322" s="72"/>
      <c r="DF322" s="72"/>
      <c r="DG322" s="72"/>
      <c r="DH322" s="72"/>
      <c r="DI322" s="72"/>
      <c r="DJ322" s="72"/>
      <c r="DK322" s="72"/>
      <c r="DL322" s="72"/>
      <c r="DM322" s="72"/>
      <c r="DN322" s="72"/>
      <c r="DO322" s="72"/>
      <c r="DP322" s="72"/>
      <c r="DQ322" s="72"/>
      <c r="DR322" s="72"/>
      <c r="DS322" s="72"/>
      <c r="DT322" s="72"/>
      <c r="DU322" s="72"/>
      <c r="DV322" s="72"/>
      <c r="DW322" s="72"/>
      <c r="DX322" s="72"/>
      <c r="DY322" s="72"/>
      <c r="DZ322" s="72"/>
      <c r="EA322" s="72"/>
      <c r="EB322" s="72"/>
      <c r="EC322" s="72"/>
      <c r="ED322" s="72"/>
      <c r="EE322" s="72"/>
      <c r="EF322" s="72"/>
      <c r="EG322" s="72"/>
      <c r="EH322" s="72"/>
      <c r="EI322" s="72"/>
      <c r="EJ322" s="72"/>
      <c r="EK322" s="72"/>
      <c r="EL322" s="72"/>
      <c r="EM322" s="72"/>
      <c r="EN322" s="72"/>
      <c r="EO322" s="72"/>
      <c r="EP322" s="72"/>
      <c r="EQ322" s="72"/>
      <c r="ER322" s="312">
        <f t="shared" si="75"/>
        <v>1</v>
      </c>
      <c r="ES322" s="72">
        <f t="shared" si="76"/>
        <v>1</v>
      </c>
      <c r="ET322" s="72" t="s">
        <v>1116</v>
      </c>
      <c r="EU322" s="7" t="s">
        <v>2660</v>
      </c>
      <c r="EV322" s="7" t="s">
        <v>1110</v>
      </c>
      <c r="EW322" s="7" t="s">
        <v>1808</v>
      </c>
      <c r="EX322" s="183" t="s">
        <v>1938</v>
      </c>
      <c r="EY322" s="313">
        <v>46177</v>
      </c>
      <c r="EZ322" s="313"/>
      <c r="FA322" s="183"/>
      <c r="FB322" s="313"/>
      <c r="FC322" s="7"/>
      <c r="FD322" s="7" t="s">
        <v>3289</v>
      </c>
      <c r="FE322" s="7">
        <f t="shared" si="77"/>
        <v>4654</v>
      </c>
      <c r="FF322" s="72">
        <f t="shared" si="78"/>
        <v>27400</v>
      </c>
      <c r="FG322" t="s">
        <v>3515</v>
      </c>
    </row>
    <row r="323" spans="1:163" ht="17.25">
      <c r="A323" s="72">
        <v>461404386</v>
      </c>
      <c r="B323" s="304" t="s">
        <v>786</v>
      </c>
      <c r="C323" s="72"/>
      <c r="D323" s="72"/>
      <c r="E323" s="72"/>
      <c r="F323" s="72"/>
      <c r="G323" s="306"/>
      <c r="H323" s="306"/>
      <c r="I323" s="72">
        <v>3667</v>
      </c>
      <c r="J323" s="72">
        <v>18330</v>
      </c>
      <c r="K323" s="258">
        <f t="shared" si="70"/>
        <v>4313</v>
      </c>
      <c r="L323" s="258">
        <f t="shared" si="71"/>
        <v>22949</v>
      </c>
      <c r="M323" s="315">
        <v>5</v>
      </c>
      <c r="N323" s="72" t="s">
        <v>1231</v>
      </c>
      <c r="O323" s="72" t="s">
        <v>1232</v>
      </c>
      <c r="P323" s="72" t="s">
        <v>42</v>
      </c>
      <c r="Q323" s="255">
        <v>42600.59</v>
      </c>
      <c r="R323" s="66">
        <v>651</v>
      </c>
      <c r="S323" s="66">
        <f t="shared" si="69"/>
        <v>0</v>
      </c>
      <c r="T323" s="66">
        <v>2250</v>
      </c>
      <c r="U323" s="4" t="s">
        <v>1231</v>
      </c>
      <c r="V323" s="5">
        <f t="shared" si="79"/>
        <v>0.12384675124526766</v>
      </c>
      <c r="W323" s="5">
        <f t="shared" si="80"/>
        <v>2.0736496412621205E-2</v>
      </c>
      <c r="X323" s="5" t="str">
        <f t="shared" si="72"/>
        <v>FLOW</v>
      </c>
      <c r="Y323" s="72" t="str">
        <f t="shared" si="73"/>
        <v>NC</v>
      </c>
      <c r="Z323" s="72" t="s">
        <v>1315</v>
      </c>
      <c r="AA323" s="72" t="s">
        <v>1315</v>
      </c>
      <c r="AB323" s="304" t="s">
        <v>3531</v>
      </c>
      <c r="AC323" s="72"/>
      <c r="AD323" s="72" t="s">
        <v>3021</v>
      </c>
      <c r="AE323" s="308"/>
      <c r="AF323" s="309" t="s">
        <v>1797</v>
      </c>
      <c r="AG323" s="7" t="s">
        <v>1129</v>
      </c>
      <c r="AH323" s="72" t="s">
        <v>780</v>
      </c>
      <c r="AI323" s="7" t="s">
        <v>1129</v>
      </c>
      <c r="AJ323" s="7" t="s">
        <v>1129</v>
      </c>
      <c r="AK323" s="7" t="s">
        <v>1129</v>
      </c>
      <c r="AL323" s="7">
        <v>21231</v>
      </c>
      <c r="AM323" s="255">
        <v>42600.59</v>
      </c>
      <c r="AN323" s="258">
        <v>147</v>
      </c>
      <c r="AO323" s="306">
        <v>163</v>
      </c>
      <c r="AP323" s="306" t="str">
        <f t="shared" si="74"/>
        <v>FLOW</v>
      </c>
      <c r="AQ323" s="306"/>
      <c r="AR323" s="306"/>
      <c r="AS323" s="306"/>
      <c r="AT323" s="306"/>
      <c r="AU323" s="72" t="s">
        <v>943</v>
      </c>
      <c r="AV323" s="310" t="s">
        <v>787</v>
      </c>
      <c r="AW323" s="304" t="s">
        <v>24</v>
      </c>
      <c r="AX323" s="311">
        <v>45297</v>
      </c>
      <c r="AY323" s="72">
        <v>36</v>
      </c>
      <c r="AZ323" s="72" t="s">
        <v>1742</v>
      </c>
      <c r="BA323" s="7" t="s">
        <v>3512</v>
      </c>
      <c r="BB323" s="7"/>
      <c r="BC323" s="7"/>
      <c r="BD323" s="72"/>
      <c r="BE323" s="72"/>
      <c r="BF323" s="72"/>
      <c r="BG323" s="183"/>
      <c r="BH323" s="72"/>
      <c r="BI323" s="72"/>
      <c r="BJ323" s="72"/>
      <c r="BK323" s="72"/>
      <c r="BL323" s="72"/>
      <c r="BM323" s="72"/>
      <c r="BN323" s="72"/>
      <c r="BO323" s="72">
        <v>1</v>
      </c>
      <c r="BP323" s="72"/>
      <c r="BQ323" s="72"/>
      <c r="BR323" s="72"/>
      <c r="BS323" s="72"/>
      <c r="BT323" s="72"/>
      <c r="BU323" s="72"/>
      <c r="BV323" s="72"/>
      <c r="BW323" s="72"/>
      <c r="BX323" s="72"/>
      <c r="BY323" s="72"/>
      <c r="BZ323" s="72"/>
      <c r="CA323" s="72"/>
      <c r="CB323" s="72"/>
      <c r="CC323" s="72"/>
      <c r="CD323" s="72"/>
      <c r="CE323" s="72"/>
      <c r="CF323" s="72"/>
      <c r="CG323" s="72"/>
      <c r="CH323" s="72"/>
      <c r="CI323" s="72"/>
      <c r="CJ323" s="72"/>
      <c r="CK323" s="72"/>
      <c r="CL323" s="72"/>
      <c r="CM323" s="72"/>
      <c r="CN323" s="72"/>
      <c r="CO323" s="72"/>
      <c r="CP323" s="72"/>
      <c r="CQ323" s="72"/>
      <c r="CR323" s="72"/>
      <c r="CS323" s="72"/>
      <c r="CT323" s="72"/>
      <c r="CU323" s="72"/>
      <c r="CV323" s="72"/>
      <c r="CW323" s="72"/>
      <c r="CX323" s="72"/>
      <c r="CY323" s="72"/>
      <c r="CZ323" s="72"/>
      <c r="DA323" s="72"/>
      <c r="DB323" s="72"/>
      <c r="DC323" s="72"/>
      <c r="DD323" s="72"/>
      <c r="DE323" s="72"/>
      <c r="DF323" s="72"/>
      <c r="DG323" s="72"/>
      <c r="DH323" s="72"/>
      <c r="DI323" s="72"/>
      <c r="DJ323" s="72"/>
      <c r="DK323" s="72"/>
      <c r="DL323" s="72"/>
      <c r="DM323" s="72"/>
      <c r="DN323" s="72"/>
      <c r="DO323" s="72"/>
      <c r="DP323" s="72"/>
      <c r="DQ323" s="72"/>
      <c r="DR323" s="72"/>
      <c r="DS323" s="72"/>
      <c r="DT323" s="72"/>
      <c r="DU323" s="72"/>
      <c r="DV323" s="72"/>
      <c r="DW323" s="72"/>
      <c r="DX323" s="72"/>
      <c r="DY323" s="72"/>
      <c r="DZ323" s="72"/>
      <c r="EA323" s="72"/>
      <c r="EB323" s="72"/>
      <c r="EC323" s="72"/>
      <c r="ED323" s="72"/>
      <c r="EE323" s="72"/>
      <c r="EF323" s="72"/>
      <c r="EG323" s="72"/>
      <c r="EH323" s="72"/>
      <c r="EI323" s="72"/>
      <c r="EJ323" s="72"/>
      <c r="EK323" s="72"/>
      <c r="EL323" s="72"/>
      <c r="EM323" s="72"/>
      <c r="EN323" s="72"/>
      <c r="EO323" s="72"/>
      <c r="EP323" s="72"/>
      <c r="EQ323" s="72"/>
      <c r="ER323" s="312">
        <f t="shared" si="75"/>
        <v>1</v>
      </c>
      <c r="ES323" s="72">
        <f t="shared" si="76"/>
        <v>1</v>
      </c>
      <c r="ET323" s="72" t="s">
        <v>1116</v>
      </c>
      <c r="EU323" s="7" t="s">
        <v>2661</v>
      </c>
      <c r="EV323" s="7" t="s">
        <v>1110</v>
      </c>
      <c r="EW323" s="7" t="s">
        <v>1803</v>
      </c>
      <c r="EX323" s="183" t="s">
        <v>1811</v>
      </c>
      <c r="EY323" s="313">
        <v>46178</v>
      </c>
      <c r="EZ323" s="313"/>
      <c r="FA323" s="183"/>
      <c r="FB323" s="313"/>
      <c r="FC323" s="7"/>
      <c r="FD323" s="7" t="s">
        <v>3290</v>
      </c>
      <c r="FE323" s="7">
        <f t="shared" si="77"/>
        <v>4313</v>
      </c>
      <c r="FF323" s="72">
        <f t="shared" si="78"/>
        <v>22949</v>
      </c>
      <c r="FG323" t="s">
        <v>3515</v>
      </c>
    </row>
    <row r="324" spans="1:163" ht="17.25">
      <c r="A324" s="72">
        <v>462821869</v>
      </c>
      <c r="B324" s="304" t="s">
        <v>2109</v>
      </c>
      <c r="C324" s="72" t="s">
        <v>1775</v>
      </c>
      <c r="D324" s="72" t="s">
        <v>3617</v>
      </c>
      <c r="E324" s="72">
        <v>4000</v>
      </c>
      <c r="F324" s="72"/>
      <c r="G324" s="306"/>
      <c r="H324" s="306"/>
      <c r="I324" s="72">
        <v>3696</v>
      </c>
      <c r="J324" s="72">
        <v>2748</v>
      </c>
      <c r="K324" s="258">
        <f t="shared" si="70"/>
        <v>2819</v>
      </c>
      <c r="L324" s="258">
        <f t="shared" si="71"/>
        <v>2579</v>
      </c>
      <c r="M324" s="307">
        <v>1</v>
      </c>
      <c r="N324" s="72" t="s">
        <v>1280</v>
      </c>
      <c r="O324" s="72" t="s">
        <v>1281</v>
      </c>
      <c r="P324" s="72" t="s">
        <v>230</v>
      </c>
      <c r="Q324" s="255">
        <v>42390</v>
      </c>
      <c r="R324" s="66">
        <v>71</v>
      </c>
      <c r="S324" s="66">
        <f t="shared" si="69"/>
        <v>0</v>
      </c>
      <c r="T324" s="66">
        <v>6172</v>
      </c>
      <c r="U324" s="4" t="s">
        <v>1129</v>
      </c>
      <c r="V324" s="5">
        <f t="shared" si="79"/>
        <v>4.6555530995868601E-2</v>
      </c>
      <c r="W324" s="5">
        <f t="shared" si="80"/>
        <v>2.3197143951876366E-3</v>
      </c>
      <c r="X324" s="5" t="str">
        <f t="shared" si="72"/>
        <v>STABLE</v>
      </c>
      <c r="Y324" s="72" t="str">
        <f t="shared" si="73"/>
        <v>PAID</v>
      </c>
      <c r="Z324" s="72" t="s">
        <v>1129</v>
      </c>
      <c r="AA324" s="72" t="s">
        <v>1129</v>
      </c>
      <c r="AB324" s="304"/>
      <c r="AC324" s="72"/>
      <c r="AD324" s="72"/>
      <c r="AE324" s="308"/>
      <c r="AF324" s="309"/>
      <c r="AG324" s="7"/>
      <c r="AH324" s="72" t="s">
        <v>456</v>
      </c>
      <c r="AI324" s="7"/>
      <c r="AJ324" s="7"/>
      <c r="AK324" s="7"/>
      <c r="AL324" s="7">
        <v>8991</v>
      </c>
      <c r="AM324" s="255">
        <v>42390</v>
      </c>
      <c r="AN324" s="258">
        <v>27</v>
      </c>
      <c r="AO324" s="306">
        <v>43</v>
      </c>
      <c r="AP324" s="306" t="str">
        <f t="shared" si="74"/>
        <v>FLOW</v>
      </c>
      <c r="AQ324" s="306"/>
      <c r="AR324" s="306"/>
      <c r="AS324" s="306"/>
      <c r="AT324" s="306"/>
      <c r="AU324" s="72" t="s">
        <v>1129</v>
      </c>
      <c r="AV324" s="310" t="s">
        <v>2254</v>
      </c>
      <c r="AW324" s="304" t="s">
        <v>129</v>
      </c>
      <c r="AX324" s="311">
        <v>45419</v>
      </c>
      <c r="AY324" s="72">
        <v>36</v>
      </c>
      <c r="AZ324" s="72" t="s">
        <v>2057</v>
      </c>
      <c r="BA324" s="7" t="s">
        <v>3513</v>
      </c>
      <c r="BB324" s="7"/>
      <c r="BC324" s="7"/>
      <c r="BD324" s="72"/>
      <c r="BE324" s="72"/>
      <c r="BF324" s="72"/>
      <c r="BG324" s="183"/>
      <c r="BH324" s="72"/>
      <c r="BI324" s="72"/>
      <c r="BJ324" s="72"/>
      <c r="BK324" s="72"/>
      <c r="BL324" s="72"/>
      <c r="BM324" s="72"/>
      <c r="BN324" s="72"/>
      <c r="BO324" s="72"/>
      <c r="BP324" s="72"/>
      <c r="BQ324" s="72"/>
      <c r="BR324" s="72"/>
      <c r="BS324" s="72"/>
      <c r="BT324" s="72"/>
      <c r="BU324" s="72"/>
      <c r="BV324" s="72"/>
      <c r="BW324" s="72"/>
      <c r="BX324" s="72"/>
      <c r="BY324" s="72"/>
      <c r="BZ324" s="72"/>
      <c r="CA324" s="72"/>
      <c r="CB324" s="72"/>
      <c r="CC324" s="72"/>
      <c r="CD324" s="72"/>
      <c r="CE324" s="72"/>
      <c r="CF324" s="72"/>
      <c r="CG324" s="72"/>
      <c r="CH324" s="72"/>
      <c r="CI324" s="72"/>
      <c r="CJ324" s="72"/>
      <c r="CK324" s="72"/>
      <c r="CL324" s="72"/>
      <c r="CM324" s="72"/>
      <c r="CN324" s="72"/>
      <c r="CO324" s="72"/>
      <c r="CP324" s="72"/>
      <c r="CQ324" s="72"/>
      <c r="CR324" s="72"/>
      <c r="CS324" s="72"/>
      <c r="CT324" s="72"/>
      <c r="CU324" s="72"/>
      <c r="CV324" s="72"/>
      <c r="CW324" s="72"/>
      <c r="CX324" s="72"/>
      <c r="CY324" s="72"/>
      <c r="CZ324" s="72"/>
      <c r="DA324" s="72"/>
      <c r="DB324" s="72"/>
      <c r="DC324" s="72"/>
      <c r="DD324" s="72"/>
      <c r="DE324" s="72">
        <v>1</v>
      </c>
      <c r="DF324" s="72"/>
      <c r="DG324" s="72"/>
      <c r="DH324" s="72"/>
      <c r="DI324" s="72"/>
      <c r="DJ324" s="72"/>
      <c r="DK324" s="72"/>
      <c r="DL324" s="72"/>
      <c r="DM324" s="72"/>
      <c r="DN324" s="72"/>
      <c r="DO324" s="72"/>
      <c r="DP324" s="72"/>
      <c r="DQ324" s="72"/>
      <c r="DR324" s="72"/>
      <c r="DS324" s="72"/>
      <c r="DT324" s="72"/>
      <c r="DU324" s="72"/>
      <c r="DV324" s="72"/>
      <c r="DW324" s="72"/>
      <c r="DX324" s="72"/>
      <c r="DY324" s="72"/>
      <c r="DZ324" s="72"/>
      <c r="EA324" s="72"/>
      <c r="EB324" s="72"/>
      <c r="EC324" s="72"/>
      <c r="ED324" s="72"/>
      <c r="EE324" s="72"/>
      <c r="EF324" s="72"/>
      <c r="EG324" s="72"/>
      <c r="EH324" s="72"/>
      <c r="EI324" s="72"/>
      <c r="EJ324" s="72"/>
      <c r="EK324" s="72"/>
      <c r="EL324" s="72"/>
      <c r="EM324" s="72"/>
      <c r="EN324" s="72"/>
      <c r="EO324" s="72"/>
      <c r="EP324" s="72"/>
      <c r="EQ324" s="72"/>
      <c r="ER324" s="312">
        <f t="shared" si="75"/>
        <v>1</v>
      </c>
      <c r="ES324" s="72">
        <f t="shared" si="76"/>
        <v>1</v>
      </c>
      <c r="ET324" s="72" t="s">
        <v>1111</v>
      </c>
      <c r="EU324" s="7" t="s">
        <v>2662</v>
      </c>
      <c r="EV324" s="7" t="s">
        <v>1110</v>
      </c>
      <c r="EW324" s="7" t="e">
        <v>#N/A</v>
      </c>
      <c r="EX324" s="183" t="e">
        <v>#N/A</v>
      </c>
      <c r="EY324" s="313" t="e">
        <v>#N/A</v>
      </c>
      <c r="EZ324" s="313"/>
      <c r="FA324" s="183"/>
      <c r="FB324" s="313"/>
      <c r="FC324" s="7"/>
      <c r="FD324" s="7" t="s">
        <v>3249</v>
      </c>
      <c r="FE324" s="7">
        <f t="shared" si="77"/>
        <v>2819</v>
      </c>
      <c r="FF324" s="72">
        <f t="shared" si="78"/>
        <v>6579</v>
      </c>
      <c r="FG324" t="s">
        <v>3516</v>
      </c>
    </row>
    <row r="325" spans="1:163" ht="17.25">
      <c r="A325" s="72">
        <v>462852715</v>
      </c>
      <c r="B325" s="304" t="s">
        <v>1373</v>
      </c>
      <c r="C325" s="72" t="s">
        <v>1775</v>
      </c>
      <c r="D325" s="72" t="s">
        <v>3554</v>
      </c>
      <c r="E325" s="72">
        <v>10000</v>
      </c>
      <c r="F325" s="72"/>
      <c r="G325" s="306"/>
      <c r="H325" s="306"/>
      <c r="I325" s="72">
        <v>3392</v>
      </c>
      <c r="J325" s="72">
        <v>6779</v>
      </c>
      <c r="K325" s="258">
        <f t="shared" si="70"/>
        <v>3511</v>
      </c>
      <c r="L325" s="258">
        <f t="shared" si="71"/>
        <v>409</v>
      </c>
      <c r="M325" s="315">
        <v>2</v>
      </c>
      <c r="N325" s="72" t="s">
        <v>1282</v>
      </c>
      <c r="O325" s="72" t="s">
        <v>1281</v>
      </c>
      <c r="P325" s="72" t="s">
        <v>315</v>
      </c>
      <c r="Q325" s="255">
        <v>42049</v>
      </c>
      <c r="R325" s="66">
        <v>124</v>
      </c>
      <c r="S325" s="66">
        <f t="shared" si="69"/>
        <v>0</v>
      </c>
      <c r="T325" s="66">
        <v>6287</v>
      </c>
      <c r="U325" s="4" t="s">
        <v>1231</v>
      </c>
      <c r="V325" s="5">
        <f t="shared" si="79"/>
        <v>9.9166210483388875E-2</v>
      </c>
      <c r="W325" s="5">
        <f t="shared" si="80"/>
        <v>9.3101272328776109E-3</v>
      </c>
      <c r="X325" s="5" t="str">
        <f t="shared" si="72"/>
        <v>RB</v>
      </c>
      <c r="Y325" s="72" t="str">
        <f t="shared" si="73"/>
        <v>PAID</v>
      </c>
      <c r="Z325" s="72" t="s">
        <v>1315</v>
      </c>
      <c r="AA325" s="72" t="s">
        <v>1315</v>
      </c>
      <c r="AB325" s="304" t="s">
        <v>3023</v>
      </c>
      <c r="AC325" s="72"/>
      <c r="AD325" s="72" t="s">
        <v>3021</v>
      </c>
      <c r="AE325" s="308"/>
      <c r="AF325" s="309" t="s">
        <v>1129</v>
      </c>
      <c r="AG325" s="7" t="s">
        <v>1129</v>
      </c>
      <c r="AH325" s="72" t="s">
        <v>314</v>
      </c>
      <c r="AI325" s="7" t="s">
        <v>1129</v>
      </c>
      <c r="AJ325" s="7" t="s">
        <v>1129</v>
      </c>
      <c r="AK325" s="7" t="s">
        <v>1129</v>
      </c>
      <c r="AL325" s="7">
        <v>13190</v>
      </c>
      <c r="AM325" s="255">
        <v>42049</v>
      </c>
      <c r="AN325" s="258">
        <v>57</v>
      </c>
      <c r="AO325" s="306">
        <v>73</v>
      </c>
      <c r="AP325" s="306" t="str">
        <f t="shared" si="74"/>
        <v>FLOW</v>
      </c>
      <c r="AQ325" s="306"/>
      <c r="AR325" s="306"/>
      <c r="AS325" s="306"/>
      <c r="AT325" s="306"/>
      <c r="AU325" s="72" t="s">
        <v>1793</v>
      </c>
      <c r="AV325" s="310"/>
      <c r="AW325" s="304" t="s">
        <v>53</v>
      </c>
      <c r="AX325" s="311">
        <v>45422</v>
      </c>
      <c r="AY325" s="72">
        <v>36</v>
      </c>
      <c r="AZ325" s="72" t="s">
        <v>1742</v>
      </c>
      <c r="BA325" s="7" t="s">
        <v>3513</v>
      </c>
      <c r="BB325" s="7"/>
      <c r="BC325" s="7"/>
      <c r="BD325" s="72"/>
      <c r="BE325" s="72"/>
      <c r="BF325" s="72"/>
      <c r="BG325" s="183"/>
      <c r="BH325" s="72"/>
      <c r="BI325" s="72"/>
      <c r="BJ325" s="72"/>
      <c r="BK325" s="72"/>
      <c r="BL325" s="72"/>
      <c r="BM325" s="72"/>
      <c r="BN325" s="72"/>
      <c r="BO325" s="72">
        <v>1</v>
      </c>
      <c r="BP325" s="72"/>
      <c r="BQ325" s="72"/>
      <c r="BR325" s="72"/>
      <c r="BS325" s="72"/>
      <c r="BT325" s="72"/>
      <c r="BU325" s="72"/>
      <c r="BV325" s="72"/>
      <c r="BW325" s="72"/>
      <c r="BX325" s="72"/>
      <c r="BY325" s="72"/>
      <c r="BZ325" s="72"/>
      <c r="CA325" s="72"/>
      <c r="CB325" s="72"/>
      <c r="CC325" s="72"/>
      <c r="CD325" s="72"/>
      <c r="CE325" s="72"/>
      <c r="CF325" s="72"/>
      <c r="CG325" s="72"/>
      <c r="CH325" s="72"/>
      <c r="CI325" s="72"/>
      <c r="CJ325" s="72"/>
      <c r="CK325" s="72"/>
      <c r="CL325" s="72"/>
      <c r="CM325" s="72"/>
      <c r="CN325" s="72"/>
      <c r="CO325" s="72"/>
      <c r="CP325" s="72"/>
      <c r="CQ325" s="72"/>
      <c r="CR325" s="72"/>
      <c r="CS325" s="72">
        <v>1</v>
      </c>
      <c r="CT325" s="72"/>
      <c r="CU325" s="72"/>
      <c r="CV325" s="72"/>
      <c r="CW325" s="72"/>
      <c r="CX325" s="72"/>
      <c r="CY325" s="72"/>
      <c r="CZ325" s="72"/>
      <c r="DA325" s="72"/>
      <c r="DB325" s="72"/>
      <c r="DC325" s="72"/>
      <c r="DD325" s="72"/>
      <c r="DE325" s="72">
        <v>1</v>
      </c>
      <c r="DF325" s="72"/>
      <c r="DG325" s="72"/>
      <c r="DH325" s="72"/>
      <c r="DI325" s="72"/>
      <c r="DJ325" s="72"/>
      <c r="DK325" s="72"/>
      <c r="DL325" s="72"/>
      <c r="DM325" s="72"/>
      <c r="DN325" s="72"/>
      <c r="DO325" s="72"/>
      <c r="DP325" s="72"/>
      <c r="DQ325" s="72"/>
      <c r="DR325" s="72"/>
      <c r="DS325" s="72"/>
      <c r="DT325" s="72"/>
      <c r="DU325" s="72"/>
      <c r="DV325" s="72"/>
      <c r="DW325" s="72"/>
      <c r="DX325" s="72"/>
      <c r="DY325" s="72"/>
      <c r="DZ325" s="72"/>
      <c r="EA325" s="72"/>
      <c r="EB325" s="72"/>
      <c r="EC325" s="72"/>
      <c r="ED325" s="72"/>
      <c r="EE325" s="72"/>
      <c r="EF325" s="72"/>
      <c r="EG325" s="72"/>
      <c r="EH325" s="72"/>
      <c r="EI325" s="72"/>
      <c r="EJ325" s="72"/>
      <c r="EK325" s="72"/>
      <c r="EL325" s="72"/>
      <c r="EM325" s="72"/>
      <c r="EN325" s="72"/>
      <c r="EO325" s="72"/>
      <c r="EP325" s="72"/>
      <c r="EQ325" s="72"/>
      <c r="ER325" s="312">
        <f t="shared" si="75"/>
        <v>3</v>
      </c>
      <c r="ES325" s="72">
        <f t="shared" si="76"/>
        <v>1</v>
      </c>
      <c r="ET325" s="72" t="s">
        <v>1124</v>
      </c>
      <c r="EU325" s="7" t="s">
        <v>2663</v>
      </c>
      <c r="EV325" s="7" t="s">
        <v>1110</v>
      </c>
      <c r="EW325" s="7" t="s">
        <v>1829</v>
      </c>
      <c r="EX325" s="183" t="s">
        <v>1874</v>
      </c>
      <c r="EY325" s="313">
        <v>46178</v>
      </c>
      <c r="EZ325" s="313"/>
      <c r="FA325" s="183"/>
      <c r="FB325" s="313"/>
      <c r="FC325" s="7"/>
      <c r="FD325" s="7" t="s">
        <v>3050</v>
      </c>
      <c r="FE325" s="7">
        <f t="shared" si="77"/>
        <v>3511</v>
      </c>
      <c r="FF325" s="72">
        <f t="shared" si="78"/>
        <v>10409</v>
      </c>
      <c r="FG325" t="s">
        <v>3515</v>
      </c>
    </row>
    <row r="326" spans="1:163" ht="17.25">
      <c r="A326" s="72">
        <v>459192730</v>
      </c>
      <c r="B326" s="304" t="s">
        <v>595</v>
      </c>
      <c r="C326" s="72"/>
      <c r="D326" s="72"/>
      <c r="E326" s="72"/>
      <c r="F326" s="72"/>
      <c r="G326" s="306"/>
      <c r="H326" s="306"/>
      <c r="I326" s="72">
        <v>8859</v>
      </c>
      <c r="J326" s="72">
        <v>16375</v>
      </c>
      <c r="K326" s="258">
        <f t="shared" si="70"/>
        <v>7874</v>
      </c>
      <c r="L326" s="258">
        <f t="shared" si="71"/>
        <v>25862</v>
      </c>
      <c r="M326" s="315">
        <v>2</v>
      </c>
      <c r="N326" s="72" t="s">
        <v>1231</v>
      </c>
      <c r="O326" s="72" t="s">
        <v>1232</v>
      </c>
      <c r="P326" s="72" t="s">
        <v>203</v>
      </c>
      <c r="Q326" s="255">
        <v>41942</v>
      </c>
      <c r="R326" s="66">
        <v>358</v>
      </c>
      <c r="S326" s="66">
        <f t="shared" si="69"/>
        <v>0</v>
      </c>
      <c r="T326" s="66">
        <v>2250</v>
      </c>
      <c r="U326" s="4" t="s">
        <v>1280</v>
      </c>
      <c r="V326" s="5">
        <f t="shared" si="79"/>
        <v>0.89073417291396773</v>
      </c>
      <c r="W326" s="5">
        <f t="shared" si="80"/>
        <v>9.28643621492432E-3</v>
      </c>
      <c r="X326" s="5" t="str">
        <f t="shared" si="72"/>
        <v>FLOW</v>
      </c>
      <c r="Y326" s="72" t="str">
        <f t="shared" si="73"/>
        <v>NC</v>
      </c>
      <c r="Z326" s="72" t="s">
        <v>1315</v>
      </c>
      <c r="AA326" s="72" t="s">
        <v>1315</v>
      </c>
      <c r="AB326" s="304" t="s">
        <v>3024</v>
      </c>
      <c r="AC326" s="72"/>
      <c r="AD326" s="72" t="s">
        <v>3021</v>
      </c>
      <c r="AE326" s="308"/>
      <c r="AF326" s="309" t="s">
        <v>1129</v>
      </c>
      <c r="AG326" s="7" t="s">
        <v>1129</v>
      </c>
      <c r="AH326" s="72" t="s">
        <v>596</v>
      </c>
      <c r="AI326" s="7" t="s">
        <v>1129</v>
      </c>
      <c r="AJ326" s="7" t="s">
        <v>1129</v>
      </c>
      <c r="AK326" s="7" t="s">
        <v>1129</v>
      </c>
      <c r="AL326" s="7">
        <v>18983</v>
      </c>
      <c r="AM326" s="255">
        <v>41942</v>
      </c>
      <c r="AN326" s="258">
        <v>57</v>
      </c>
      <c r="AO326" s="306">
        <v>73</v>
      </c>
      <c r="AP326" s="306" t="str">
        <f t="shared" si="74"/>
        <v>FLOW</v>
      </c>
      <c r="AQ326" s="306"/>
      <c r="AR326" s="306"/>
      <c r="AS326" s="306"/>
      <c r="AT326" s="306"/>
      <c r="AU326" s="72" t="s">
        <v>1793</v>
      </c>
      <c r="AV326" s="310" t="s">
        <v>597</v>
      </c>
      <c r="AW326" s="304" t="s">
        <v>117</v>
      </c>
      <c r="AX326" s="311">
        <v>45138</v>
      </c>
      <c r="AY326" s="72">
        <v>36</v>
      </c>
      <c r="AZ326" s="72" t="s">
        <v>1742</v>
      </c>
      <c r="BA326" s="7" t="s">
        <v>3512</v>
      </c>
      <c r="BB326" s="7"/>
      <c r="BC326" s="7"/>
      <c r="BD326" s="72"/>
      <c r="BE326" s="72"/>
      <c r="BF326" s="72"/>
      <c r="BG326" s="183"/>
      <c r="BH326" s="72"/>
      <c r="BI326" s="72"/>
      <c r="BJ326" s="72"/>
      <c r="BK326" s="72"/>
      <c r="BL326" s="72">
        <v>1</v>
      </c>
      <c r="BM326" s="72"/>
      <c r="BN326" s="72"/>
      <c r="BO326" s="72"/>
      <c r="BP326" s="72"/>
      <c r="BQ326" s="72"/>
      <c r="BR326" s="72"/>
      <c r="BS326" s="72"/>
      <c r="BT326" s="72"/>
      <c r="BU326" s="72"/>
      <c r="BV326" s="72"/>
      <c r="BW326" s="72"/>
      <c r="BX326" s="72"/>
      <c r="BY326" s="72"/>
      <c r="BZ326" s="72"/>
      <c r="CA326" s="72"/>
      <c r="CB326" s="72"/>
      <c r="CC326" s="72"/>
      <c r="CD326" s="72"/>
      <c r="CE326" s="72"/>
      <c r="CF326" s="72"/>
      <c r="CG326" s="72"/>
      <c r="CH326" s="72"/>
      <c r="CI326" s="72"/>
      <c r="CJ326" s="72"/>
      <c r="CK326" s="72"/>
      <c r="CL326" s="72"/>
      <c r="CM326" s="72"/>
      <c r="CN326" s="72"/>
      <c r="CO326" s="72"/>
      <c r="CP326" s="72"/>
      <c r="CQ326" s="72"/>
      <c r="CR326" s="72"/>
      <c r="CS326" s="72"/>
      <c r="CT326" s="72"/>
      <c r="CU326" s="72"/>
      <c r="CV326" s="72"/>
      <c r="CW326" s="72"/>
      <c r="CX326" s="72"/>
      <c r="CY326" s="72"/>
      <c r="CZ326" s="72"/>
      <c r="DA326" s="72"/>
      <c r="DB326" s="72"/>
      <c r="DC326" s="72"/>
      <c r="DD326" s="72"/>
      <c r="DE326" s="72"/>
      <c r="DF326" s="72"/>
      <c r="DG326" s="72"/>
      <c r="DH326" s="72"/>
      <c r="DI326" s="72"/>
      <c r="DJ326" s="72"/>
      <c r="DK326" s="72"/>
      <c r="DL326" s="72"/>
      <c r="DM326" s="72"/>
      <c r="DN326" s="72"/>
      <c r="DO326" s="72"/>
      <c r="DP326" s="72"/>
      <c r="DQ326" s="72"/>
      <c r="DR326" s="72"/>
      <c r="DS326" s="72"/>
      <c r="DT326" s="72"/>
      <c r="DU326" s="72"/>
      <c r="DV326" s="72"/>
      <c r="DW326" s="72"/>
      <c r="DX326" s="72"/>
      <c r="DY326" s="72"/>
      <c r="DZ326" s="72"/>
      <c r="EA326" s="72"/>
      <c r="EB326" s="72"/>
      <c r="EC326" s="72"/>
      <c r="ED326" s="72"/>
      <c r="EE326" s="72"/>
      <c r="EF326" s="72"/>
      <c r="EG326" s="72"/>
      <c r="EH326" s="72"/>
      <c r="EI326" s="72"/>
      <c r="EJ326" s="72"/>
      <c r="EK326" s="72"/>
      <c r="EL326" s="72"/>
      <c r="EM326" s="72"/>
      <c r="EN326" s="72"/>
      <c r="EO326" s="72"/>
      <c r="EP326" s="72"/>
      <c r="EQ326" s="72"/>
      <c r="ER326" s="312">
        <f t="shared" si="75"/>
        <v>1</v>
      </c>
      <c r="ES326" s="72">
        <f t="shared" si="76"/>
        <v>1</v>
      </c>
      <c r="ET326" s="72" t="s">
        <v>1123</v>
      </c>
      <c r="EU326" s="7" t="s">
        <v>2664</v>
      </c>
      <c r="EV326" s="7" t="s">
        <v>1110</v>
      </c>
      <c r="EW326" s="7" t="s">
        <v>1808</v>
      </c>
      <c r="EX326" s="183" t="s">
        <v>1952</v>
      </c>
      <c r="EY326" s="313">
        <v>46177</v>
      </c>
      <c r="EZ326" s="313"/>
      <c r="FA326" s="183"/>
      <c r="FB326" s="313"/>
      <c r="FC326" s="7"/>
      <c r="FD326" s="7" t="s">
        <v>3291</v>
      </c>
      <c r="FE326" s="7">
        <f t="shared" si="77"/>
        <v>7874</v>
      </c>
      <c r="FF326" s="72">
        <f t="shared" si="78"/>
        <v>25862</v>
      </c>
      <c r="FG326" t="s">
        <v>3515</v>
      </c>
    </row>
    <row r="327" spans="1:163" ht="17.25">
      <c r="A327" s="72">
        <v>462919078</v>
      </c>
      <c r="B327" s="304" t="s">
        <v>978</v>
      </c>
      <c r="C327" s="72"/>
      <c r="D327" s="72"/>
      <c r="E327" s="72"/>
      <c r="F327" s="72"/>
      <c r="G327" s="306"/>
      <c r="H327" s="306"/>
      <c r="I327" s="72">
        <v>2908</v>
      </c>
      <c r="J327" s="72">
        <v>14540</v>
      </c>
      <c r="K327" s="258">
        <f t="shared" si="70"/>
        <v>961</v>
      </c>
      <c r="L327" s="258">
        <f t="shared" si="71"/>
        <v>18688</v>
      </c>
      <c r="M327" s="315">
        <v>6</v>
      </c>
      <c r="N327" s="72" t="s">
        <v>1231</v>
      </c>
      <c r="O327" s="72" t="s">
        <v>1232</v>
      </c>
      <c r="P327" s="72" t="s">
        <v>73</v>
      </c>
      <c r="Q327" s="255">
        <v>41846</v>
      </c>
      <c r="R327" s="66">
        <v>961</v>
      </c>
      <c r="S327" s="66">
        <f t="shared" si="69"/>
        <v>0</v>
      </c>
      <c r="T327" s="66">
        <v>2700</v>
      </c>
      <c r="U327" s="4" t="s">
        <v>1231</v>
      </c>
      <c r="V327" s="5">
        <f t="shared" si="79"/>
        <v>0.37567106562528052</v>
      </c>
      <c r="W327" s="5">
        <f t="shared" si="80"/>
        <v>1.7578318864713983E-2</v>
      </c>
      <c r="X327" s="5" t="str">
        <f t="shared" si="72"/>
        <v>FLOW</v>
      </c>
      <c r="Y327" s="72" t="str">
        <f t="shared" si="73"/>
        <v>NC</v>
      </c>
      <c r="Z327" s="72" t="s">
        <v>1315</v>
      </c>
      <c r="AA327" s="72" t="s">
        <v>1315</v>
      </c>
      <c r="AB327" s="304" t="s">
        <v>3023</v>
      </c>
      <c r="AC327" s="72"/>
      <c r="AD327" s="72" t="s">
        <v>3021</v>
      </c>
      <c r="AE327" s="308"/>
      <c r="AF327" s="309" t="s">
        <v>1797</v>
      </c>
      <c r="AG327" s="7" t="s">
        <v>1129</v>
      </c>
      <c r="AH327" s="72" t="s">
        <v>83</v>
      </c>
      <c r="AI327" s="7" t="s">
        <v>1129</v>
      </c>
      <c r="AJ327" s="7" t="s">
        <v>1129</v>
      </c>
      <c r="AK327" s="7" t="s">
        <v>1129</v>
      </c>
      <c r="AL327" s="7">
        <v>18201</v>
      </c>
      <c r="AM327" s="255">
        <v>41846</v>
      </c>
      <c r="AN327" s="258">
        <v>178</v>
      </c>
      <c r="AO327" s="306">
        <v>194</v>
      </c>
      <c r="AP327" s="306" t="str">
        <f t="shared" si="74"/>
        <v>FLOW</v>
      </c>
      <c r="AQ327" s="306"/>
      <c r="AR327" s="306"/>
      <c r="AS327" s="306"/>
      <c r="AT327" s="306"/>
      <c r="AU327" s="72" t="s">
        <v>943</v>
      </c>
      <c r="AV327" s="310"/>
      <c r="AW327" s="304" t="s">
        <v>53</v>
      </c>
      <c r="AX327" s="311">
        <v>45428</v>
      </c>
      <c r="AY327" s="72">
        <v>36</v>
      </c>
      <c r="AZ327" s="72" t="s">
        <v>1742</v>
      </c>
      <c r="BA327" s="7" t="s">
        <v>3512</v>
      </c>
      <c r="BB327" s="7"/>
      <c r="BC327" s="7"/>
      <c r="BD327" s="72"/>
      <c r="BE327" s="72"/>
      <c r="BF327" s="72"/>
      <c r="BG327" s="183"/>
      <c r="BH327" s="72"/>
      <c r="BI327" s="72"/>
      <c r="BJ327" s="72"/>
      <c r="BK327" s="72"/>
      <c r="BL327" s="72">
        <v>1</v>
      </c>
      <c r="BM327" s="72"/>
      <c r="BN327" s="72"/>
      <c r="BO327" s="72"/>
      <c r="BP327" s="72"/>
      <c r="BQ327" s="72"/>
      <c r="BR327" s="72">
        <v>1</v>
      </c>
      <c r="BS327" s="72"/>
      <c r="BT327" s="72"/>
      <c r="BU327" s="72"/>
      <c r="BV327" s="72"/>
      <c r="BW327" s="72"/>
      <c r="BX327" s="72">
        <v>1</v>
      </c>
      <c r="BY327" s="72"/>
      <c r="BZ327" s="72"/>
      <c r="CA327" s="72"/>
      <c r="CB327" s="72"/>
      <c r="CC327" s="72"/>
      <c r="CD327" s="72">
        <v>1</v>
      </c>
      <c r="CE327" s="72"/>
      <c r="CF327" s="72"/>
      <c r="CG327" s="72"/>
      <c r="CH327" s="72"/>
      <c r="CI327" s="72"/>
      <c r="CJ327" s="72"/>
      <c r="CK327" s="72"/>
      <c r="CL327" s="72"/>
      <c r="CM327" s="72"/>
      <c r="CN327" s="72"/>
      <c r="CO327" s="72"/>
      <c r="CP327" s="72"/>
      <c r="CQ327" s="72"/>
      <c r="CR327" s="72"/>
      <c r="CS327" s="72">
        <v>1</v>
      </c>
      <c r="CT327" s="72"/>
      <c r="CU327" s="72"/>
      <c r="CV327" s="72"/>
      <c r="CW327" s="72"/>
      <c r="CX327" s="72"/>
      <c r="CY327" s="72"/>
      <c r="CZ327" s="72"/>
      <c r="DA327" s="72"/>
      <c r="DB327" s="72"/>
      <c r="DC327" s="72"/>
      <c r="DD327" s="72"/>
      <c r="DE327" s="72"/>
      <c r="DF327" s="72"/>
      <c r="DG327" s="72"/>
      <c r="DH327" s="72"/>
      <c r="DI327" s="72"/>
      <c r="DJ327" s="72"/>
      <c r="DK327" s="72"/>
      <c r="DL327" s="72"/>
      <c r="DM327" s="72"/>
      <c r="DN327" s="72"/>
      <c r="DO327" s="72"/>
      <c r="DP327" s="72"/>
      <c r="DQ327" s="72"/>
      <c r="DR327" s="72"/>
      <c r="DS327" s="72"/>
      <c r="DT327" s="72"/>
      <c r="DU327" s="72"/>
      <c r="DV327" s="72"/>
      <c r="DW327" s="72"/>
      <c r="DX327" s="72"/>
      <c r="DY327" s="72"/>
      <c r="DZ327" s="72"/>
      <c r="EA327" s="72"/>
      <c r="EB327" s="72"/>
      <c r="EC327" s="72"/>
      <c r="ED327" s="72"/>
      <c r="EE327" s="72"/>
      <c r="EF327" s="72"/>
      <c r="EG327" s="72"/>
      <c r="EH327" s="72"/>
      <c r="EI327" s="72"/>
      <c r="EJ327" s="72"/>
      <c r="EK327" s="72"/>
      <c r="EL327" s="72"/>
      <c r="EM327" s="72"/>
      <c r="EN327" s="72"/>
      <c r="EO327" s="72"/>
      <c r="EP327" s="72"/>
      <c r="EQ327" s="72"/>
      <c r="ER327" s="312">
        <f t="shared" si="75"/>
        <v>5</v>
      </c>
      <c r="ES327" s="72">
        <f t="shared" si="76"/>
        <v>1</v>
      </c>
      <c r="ET327" s="72" t="s">
        <v>1119</v>
      </c>
      <c r="EU327" s="7" t="s">
        <v>2665</v>
      </c>
      <c r="EV327" s="7" t="s">
        <v>1110</v>
      </c>
      <c r="EW327" s="7" t="s">
        <v>1829</v>
      </c>
      <c r="EX327" s="183" t="s">
        <v>1953</v>
      </c>
      <c r="EY327" s="313">
        <v>46181</v>
      </c>
      <c r="EZ327" s="313"/>
      <c r="FA327" s="183"/>
      <c r="FB327" s="313"/>
      <c r="FC327" s="7"/>
      <c r="FD327" s="7" t="s">
        <v>3292</v>
      </c>
      <c r="FE327" s="7">
        <f t="shared" si="77"/>
        <v>961</v>
      </c>
      <c r="FF327" s="72">
        <f t="shared" si="78"/>
        <v>18688</v>
      </c>
      <c r="FG327" t="s">
        <v>3515</v>
      </c>
    </row>
    <row r="328" spans="1:163" ht="17.25">
      <c r="A328" s="72">
        <v>462856016</v>
      </c>
      <c r="B328" s="304" t="s">
        <v>51</v>
      </c>
      <c r="C328" s="72" t="s">
        <v>1777</v>
      </c>
      <c r="D328" s="72" t="s">
        <v>3016</v>
      </c>
      <c r="E328" s="72">
        <v>3500</v>
      </c>
      <c r="F328" s="72"/>
      <c r="G328" s="306"/>
      <c r="H328" s="306"/>
      <c r="I328" s="72">
        <v>3235</v>
      </c>
      <c r="J328" s="72">
        <v>9394</v>
      </c>
      <c r="K328" s="258">
        <f t="shared" si="70"/>
        <v>3457</v>
      </c>
      <c r="L328" s="258">
        <f t="shared" si="71"/>
        <v>9894</v>
      </c>
      <c r="M328" s="315">
        <v>3</v>
      </c>
      <c r="N328" s="72" t="s">
        <v>1280</v>
      </c>
      <c r="O328" s="72" t="s">
        <v>1281</v>
      </c>
      <c r="P328" s="72" t="s">
        <v>14</v>
      </c>
      <c r="Q328" s="255">
        <v>41825</v>
      </c>
      <c r="R328" s="66">
        <v>533</v>
      </c>
      <c r="S328" s="66">
        <f t="shared" si="69"/>
        <v>0</v>
      </c>
      <c r="T328" s="66">
        <v>6300</v>
      </c>
      <c r="U328" s="4" t="s">
        <v>1500</v>
      </c>
      <c r="V328" s="5">
        <f t="shared" si="79"/>
        <v>0.12962908724851144</v>
      </c>
      <c r="W328" s="5">
        <f t="shared" si="80"/>
        <v>1.1186534430569607E-2</v>
      </c>
      <c r="X328" s="5" t="str">
        <f t="shared" si="72"/>
        <v>STABLE</v>
      </c>
      <c r="Y328" s="72" t="str">
        <f t="shared" si="73"/>
        <v>PAID</v>
      </c>
      <c r="Z328" s="72" t="s">
        <v>1329</v>
      </c>
      <c r="AA328" s="72" t="s">
        <v>1281</v>
      </c>
      <c r="AB328" s="304"/>
      <c r="AC328" s="72"/>
      <c r="AD328" s="72" t="s">
        <v>3019</v>
      </c>
      <c r="AE328" s="308"/>
      <c r="AF328" s="309" t="s">
        <v>1797</v>
      </c>
      <c r="AG328" s="7" t="s">
        <v>1129</v>
      </c>
      <c r="AH328" s="72" t="s">
        <v>48</v>
      </c>
      <c r="AI328" s="7" t="s">
        <v>1129</v>
      </c>
      <c r="AJ328" s="7" t="s">
        <v>1129</v>
      </c>
      <c r="AK328" s="7" t="s">
        <v>1129</v>
      </c>
      <c r="AL328" s="7">
        <v>16227</v>
      </c>
      <c r="AM328" s="255">
        <v>41825</v>
      </c>
      <c r="AN328" s="258">
        <v>88</v>
      </c>
      <c r="AO328" s="306">
        <v>73</v>
      </c>
      <c r="AP328" s="306" t="str">
        <f t="shared" si="74"/>
        <v>STABLE</v>
      </c>
      <c r="AQ328" s="306"/>
      <c r="AR328" s="306"/>
      <c r="AS328" s="306"/>
      <c r="AT328" s="306"/>
      <c r="AU328" s="72" t="s">
        <v>943</v>
      </c>
      <c r="AV328" s="310" t="s">
        <v>52</v>
      </c>
      <c r="AW328" s="304" t="s">
        <v>53</v>
      </c>
      <c r="AX328" s="311">
        <v>45422</v>
      </c>
      <c r="AY328" s="72">
        <v>36</v>
      </c>
      <c r="AZ328" s="72" t="s">
        <v>1742</v>
      </c>
      <c r="BA328" s="7" t="s">
        <v>3513</v>
      </c>
      <c r="BB328" s="7"/>
      <c r="BC328" s="7"/>
      <c r="BD328" s="72"/>
      <c r="BE328" s="72"/>
      <c r="BF328" s="72"/>
      <c r="BG328" s="183"/>
      <c r="BH328" s="72"/>
      <c r="BI328" s="72"/>
      <c r="BJ328" s="72"/>
      <c r="BK328" s="72"/>
      <c r="BL328" s="72">
        <v>1</v>
      </c>
      <c r="BM328" s="72"/>
      <c r="BN328" s="72"/>
      <c r="BO328" s="72"/>
      <c r="BP328" s="72"/>
      <c r="BQ328" s="72"/>
      <c r="BR328" s="72"/>
      <c r="BS328" s="72"/>
      <c r="BT328" s="72"/>
      <c r="BU328" s="72"/>
      <c r="BV328" s="72"/>
      <c r="BW328" s="72"/>
      <c r="BX328" s="72"/>
      <c r="BY328" s="72"/>
      <c r="BZ328" s="72"/>
      <c r="CA328" s="72"/>
      <c r="CB328" s="72"/>
      <c r="CC328" s="72"/>
      <c r="CD328" s="72"/>
      <c r="CE328" s="72"/>
      <c r="CF328" s="72"/>
      <c r="CG328" s="72"/>
      <c r="CH328" s="72"/>
      <c r="CI328" s="72"/>
      <c r="CJ328" s="72">
        <v>2</v>
      </c>
      <c r="CK328" s="72"/>
      <c r="CL328" s="72"/>
      <c r="CM328" s="72"/>
      <c r="CN328" s="72"/>
      <c r="CO328" s="72"/>
      <c r="CP328" s="72"/>
      <c r="CQ328" s="72"/>
      <c r="CR328" s="72"/>
      <c r="CS328" s="72"/>
      <c r="CT328" s="72"/>
      <c r="CU328" s="72"/>
      <c r="CV328" s="72"/>
      <c r="CW328" s="72"/>
      <c r="CX328" s="72"/>
      <c r="CY328" s="72"/>
      <c r="CZ328" s="72"/>
      <c r="DA328" s="72"/>
      <c r="DB328" s="72"/>
      <c r="DC328" s="72"/>
      <c r="DD328" s="72"/>
      <c r="DE328" s="72"/>
      <c r="DF328" s="72"/>
      <c r="DG328" s="72"/>
      <c r="DH328" s="72"/>
      <c r="DI328" s="72"/>
      <c r="DJ328" s="72"/>
      <c r="DK328" s="72"/>
      <c r="DL328" s="72"/>
      <c r="DM328" s="72"/>
      <c r="DN328" s="72"/>
      <c r="DO328" s="72"/>
      <c r="DP328" s="72"/>
      <c r="DQ328" s="72"/>
      <c r="DR328" s="72"/>
      <c r="DS328" s="72"/>
      <c r="DT328" s="72"/>
      <c r="DU328" s="72"/>
      <c r="DV328" s="72"/>
      <c r="DW328" s="72"/>
      <c r="DX328" s="72"/>
      <c r="DY328" s="72"/>
      <c r="DZ328" s="72"/>
      <c r="EA328" s="72"/>
      <c r="EB328" s="72"/>
      <c r="EC328" s="72"/>
      <c r="ED328" s="72"/>
      <c r="EE328" s="72"/>
      <c r="EF328" s="72"/>
      <c r="EG328" s="72"/>
      <c r="EH328" s="72"/>
      <c r="EI328" s="72"/>
      <c r="EJ328" s="72"/>
      <c r="EK328" s="72"/>
      <c r="EL328" s="72"/>
      <c r="EM328" s="72"/>
      <c r="EN328" s="72"/>
      <c r="EO328" s="72"/>
      <c r="EP328" s="72"/>
      <c r="EQ328" s="72"/>
      <c r="ER328" s="312">
        <f t="shared" si="75"/>
        <v>3</v>
      </c>
      <c r="ES328" s="72">
        <f t="shared" si="76"/>
        <v>1</v>
      </c>
      <c r="ET328" s="72" t="s">
        <v>1112</v>
      </c>
      <c r="EU328" s="7" t="s">
        <v>2666</v>
      </c>
      <c r="EV328" s="7" t="s">
        <v>1110</v>
      </c>
      <c r="EW328" s="7" t="s">
        <v>1806</v>
      </c>
      <c r="EX328" s="183" t="s">
        <v>1954</v>
      </c>
      <c r="EY328" s="313">
        <v>46189</v>
      </c>
      <c r="EZ328" s="313"/>
      <c r="FA328" s="183"/>
      <c r="FB328" s="313"/>
      <c r="FC328" s="7"/>
      <c r="FD328" s="7" t="s">
        <v>3293</v>
      </c>
      <c r="FE328" s="7">
        <f t="shared" si="77"/>
        <v>3457</v>
      </c>
      <c r="FF328" s="72">
        <f t="shared" si="78"/>
        <v>13394</v>
      </c>
      <c r="FG328" t="s">
        <v>3515</v>
      </c>
    </row>
    <row r="329" spans="1:163" ht="17.25">
      <c r="A329" s="72">
        <v>136615657</v>
      </c>
      <c r="B329" s="304" t="s">
        <v>2067</v>
      </c>
      <c r="C329" s="72"/>
      <c r="D329" s="72"/>
      <c r="E329" s="72"/>
      <c r="F329" s="72"/>
      <c r="G329" s="306"/>
      <c r="H329" s="306"/>
      <c r="I329" s="72">
        <v>2461</v>
      </c>
      <c r="J329" s="72">
        <v>2430</v>
      </c>
      <c r="K329" s="258">
        <f t="shared" si="70"/>
        <v>2471</v>
      </c>
      <c r="L329" s="258">
        <f t="shared" si="71"/>
        <v>4973</v>
      </c>
      <c r="M329" s="307">
        <v>1</v>
      </c>
      <c r="N329" s="72" t="s">
        <v>1231</v>
      </c>
      <c r="O329" s="72" t="s">
        <v>1232</v>
      </c>
      <c r="P329" s="72" t="s">
        <v>73</v>
      </c>
      <c r="Q329" s="255">
        <v>41650.959999999999</v>
      </c>
      <c r="R329" s="66">
        <v>41</v>
      </c>
      <c r="S329" s="66">
        <f t="shared" si="69"/>
        <v>0</v>
      </c>
      <c r="T329" s="66">
        <v>900</v>
      </c>
      <c r="U329" s="4" t="s">
        <v>1129</v>
      </c>
      <c r="V329" s="5">
        <f t="shared" si="79"/>
        <v>4.1573240489833872E-2</v>
      </c>
      <c r="W329" s="5">
        <f t="shared" si="80"/>
        <v>2.2792717972489841E-3</v>
      </c>
      <c r="X329" s="5" t="s">
        <v>1280</v>
      </c>
      <c r="Y329" s="72" t="str">
        <f t="shared" si="73"/>
        <v>PTP</v>
      </c>
      <c r="Z329" s="72" t="s">
        <v>1129</v>
      </c>
      <c r="AA329" s="72" t="s">
        <v>1329</v>
      </c>
      <c r="AB329" s="304"/>
      <c r="AC329" s="72">
        <v>25</v>
      </c>
      <c r="AD329" s="72" t="s">
        <v>3019</v>
      </c>
      <c r="AE329" s="308"/>
      <c r="AF329" s="309"/>
      <c r="AG329" s="7"/>
      <c r="AH329" s="72" t="s">
        <v>2181</v>
      </c>
      <c r="AI329" s="7"/>
      <c r="AJ329" s="7"/>
      <c r="AK329" s="7"/>
      <c r="AL329" s="7">
        <v>3371</v>
      </c>
      <c r="AM329" s="255">
        <v>41650.959999999999</v>
      </c>
      <c r="AN329" s="258">
        <v>26</v>
      </c>
      <c r="AO329" s="306">
        <v>42</v>
      </c>
      <c r="AP329" s="306" t="str">
        <f t="shared" si="74"/>
        <v>FLOW</v>
      </c>
      <c r="AQ329" s="306"/>
      <c r="AR329" s="306"/>
      <c r="AS329" s="306"/>
      <c r="AT329" s="306"/>
      <c r="AU329" s="72" t="s">
        <v>1129</v>
      </c>
      <c r="AV329" s="310" t="s">
        <v>2213</v>
      </c>
      <c r="AW329" s="304" t="s">
        <v>400</v>
      </c>
      <c r="AX329" s="311">
        <v>44902</v>
      </c>
      <c r="AY329" s="72">
        <v>60</v>
      </c>
      <c r="AZ329" s="72" t="s">
        <v>2057</v>
      </c>
      <c r="BA329" s="7" t="s">
        <v>3512</v>
      </c>
      <c r="BB329" s="7"/>
      <c r="BC329" s="7"/>
      <c r="BD329" s="72"/>
      <c r="BE329" s="72"/>
      <c r="BF329" s="72"/>
      <c r="BG329" s="183"/>
      <c r="BH329" s="72"/>
      <c r="BI329" s="72"/>
      <c r="BJ329" s="72"/>
      <c r="BK329" s="72"/>
      <c r="BL329" s="72"/>
      <c r="BM329" s="72"/>
      <c r="BN329" s="72"/>
      <c r="BO329" s="72"/>
      <c r="BP329" s="72"/>
      <c r="BQ329" s="72"/>
      <c r="BR329" s="72"/>
      <c r="BS329" s="72"/>
      <c r="BT329" s="72"/>
      <c r="BU329" s="72"/>
      <c r="BV329" s="72"/>
      <c r="BW329" s="72"/>
      <c r="BX329" s="72"/>
      <c r="BY329" s="72"/>
      <c r="BZ329" s="72"/>
      <c r="CA329" s="72"/>
      <c r="CB329" s="72"/>
      <c r="CC329" s="72"/>
      <c r="CD329" s="72"/>
      <c r="CE329" s="72"/>
      <c r="CF329" s="72"/>
      <c r="CG329" s="72">
        <v>1</v>
      </c>
      <c r="CH329" s="72"/>
      <c r="CI329" s="72"/>
      <c r="CJ329" s="72"/>
      <c r="CK329" s="72"/>
      <c r="CL329" s="72"/>
      <c r="CM329" s="72">
        <v>1</v>
      </c>
      <c r="CN329" s="72"/>
      <c r="CO329" s="72"/>
      <c r="CP329" s="72"/>
      <c r="CQ329" s="72"/>
      <c r="CR329" s="72"/>
      <c r="CS329" s="72"/>
      <c r="CT329" s="72"/>
      <c r="CU329" s="72"/>
      <c r="CV329" s="72"/>
      <c r="CW329" s="72"/>
      <c r="CX329" s="72"/>
      <c r="CY329" s="72"/>
      <c r="CZ329" s="72"/>
      <c r="DA329" s="72"/>
      <c r="DB329" s="72"/>
      <c r="DC329" s="72"/>
      <c r="DD329" s="72"/>
      <c r="DE329" s="72"/>
      <c r="DF329" s="72"/>
      <c r="DG329" s="72"/>
      <c r="DH329" s="72"/>
      <c r="DI329" s="72"/>
      <c r="DJ329" s="72"/>
      <c r="DK329" s="72"/>
      <c r="DL329" s="72"/>
      <c r="DM329" s="72"/>
      <c r="DN329" s="72"/>
      <c r="DO329" s="72"/>
      <c r="DP329" s="72"/>
      <c r="DQ329" s="72"/>
      <c r="DR329" s="72"/>
      <c r="DS329" s="72"/>
      <c r="DT329" s="72"/>
      <c r="DU329" s="72"/>
      <c r="DV329" s="72"/>
      <c r="DW329" s="72"/>
      <c r="DX329" s="72"/>
      <c r="DY329" s="72"/>
      <c r="DZ329" s="72"/>
      <c r="EA329" s="72"/>
      <c r="EB329" s="72"/>
      <c r="EC329" s="72"/>
      <c r="ED329" s="72"/>
      <c r="EE329" s="72"/>
      <c r="EF329" s="72"/>
      <c r="EG329" s="72"/>
      <c r="EH329" s="72"/>
      <c r="EI329" s="72"/>
      <c r="EJ329" s="72"/>
      <c r="EK329" s="72"/>
      <c r="EL329" s="72"/>
      <c r="EM329" s="72"/>
      <c r="EN329" s="72"/>
      <c r="EO329" s="72"/>
      <c r="EP329" s="72"/>
      <c r="EQ329" s="72"/>
      <c r="ER329" s="312">
        <f t="shared" si="75"/>
        <v>2</v>
      </c>
      <c r="ES329" s="72">
        <f t="shared" si="76"/>
        <v>1</v>
      </c>
      <c r="ET329" s="72" t="s">
        <v>1119</v>
      </c>
      <c r="EU329" s="7" t="s">
        <v>2667</v>
      </c>
      <c r="EV329" s="7" t="s">
        <v>1110</v>
      </c>
      <c r="EW329" s="7" t="s">
        <v>1803</v>
      </c>
      <c r="EX329" s="183" t="s">
        <v>1811</v>
      </c>
      <c r="EY329" s="313">
        <v>46186</v>
      </c>
      <c r="EZ329" s="313"/>
      <c r="FA329" s="183"/>
      <c r="FB329" s="313"/>
      <c r="FC329" s="7"/>
      <c r="FD329" s="7" t="s">
        <v>3294</v>
      </c>
      <c r="FE329" s="7">
        <f t="shared" si="77"/>
        <v>2471</v>
      </c>
      <c r="FF329" s="72">
        <f t="shared" si="78"/>
        <v>4973</v>
      </c>
      <c r="FG329" t="s">
        <v>3515</v>
      </c>
    </row>
    <row r="330" spans="1:163" ht="17.25">
      <c r="A330" s="72">
        <v>460835887</v>
      </c>
      <c r="B330" s="304" t="s">
        <v>343</v>
      </c>
      <c r="C330" s="72"/>
      <c r="D330" s="72"/>
      <c r="E330" s="72"/>
      <c r="F330" s="72"/>
      <c r="G330" s="306"/>
      <c r="H330" s="306" t="s">
        <v>3510</v>
      </c>
      <c r="I330" s="72">
        <v>3573</v>
      </c>
      <c r="J330" s="72">
        <v>20520</v>
      </c>
      <c r="K330" s="258">
        <f t="shared" si="70"/>
        <v>3851</v>
      </c>
      <c r="L330" s="258">
        <f t="shared" si="71"/>
        <v>25460</v>
      </c>
      <c r="M330" s="315">
        <v>6</v>
      </c>
      <c r="N330" s="72" t="s">
        <v>1280</v>
      </c>
      <c r="O330" s="72" t="s">
        <v>1232</v>
      </c>
      <c r="P330" s="72" t="s">
        <v>42</v>
      </c>
      <c r="Q330" s="255">
        <v>41319</v>
      </c>
      <c r="R330" s="66">
        <v>1196</v>
      </c>
      <c r="S330" s="66">
        <f t="shared" si="69"/>
        <v>0</v>
      </c>
      <c r="T330" s="66">
        <v>6300</v>
      </c>
      <c r="U330" s="4" t="s">
        <v>1231</v>
      </c>
      <c r="V330" s="5">
        <f t="shared" si="79"/>
        <v>8.4009198131909019E-2</v>
      </c>
      <c r="W330" s="5">
        <f t="shared" si="80"/>
        <v>1.7356941097622643E-2</v>
      </c>
      <c r="X330" s="5" t="str">
        <f t="shared" si="72"/>
        <v>STABLE</v>
      </c>
      <c r="Y330" s="72" t="str">
        <f t="shared" si="73"/>
        <v>PAID</v>
      </c>
      <c r="Z330" s="72" t="s">
        <v>1315</v>
      </c>
      <c r="AA330" s="72" t="s">
        <v>1315</v>
      </c>
      <c r="AB330" s="304" t="s">
        <v>3024</v>
      </c>
      <c r="AC330" s="72"/>
      <c r="AD330" s="72" t="s">
        <v>3021</v>
      </c>
      <c r="AE330" s="308"/>
      <c r="AF330" s="309" t="s">
        <v>1797</v>
      </c>
      <c r="AG330" s="7" t="s">
        <v>1129</v>
      </c>
      <c r="AH330" s="72" t="s">
        <v>341</v>
      </c>
      <c r="AI330" s="7" t="s">
        <v>1129</v>
      </c>
      <c r="AJ330" s="7" t="s">
        <v>1129</v>
      </c>
      <c r="AK330" s="7" t="s">
        <v>1129</v>
      </c>
      <c r="AL330" s="7">
        <v>28016</v>
      </c>
      <c r="AM330" s="255">
        <v>41319</v>
      </c>
      <c r="AN330" s="258">
        <v>178</v>
      </c>
      <c r="AO330" s="306">
        <v>163</v>
      </c>
      <c r="AP330" s="306" t="str">
        <f t="shared" si="74"/>
        <v>STABLE</v>
      </c>
      <c r="AQ330" s="306"/>
      <c r="AR330" s="306"/>
      <c r="AS330" s="306"/>
      <c r="AT330" s="306"/>
      <c r="AU330" s="72" t="s">
        <v>943</v>
      </c>
      <c r="AV330" s="310" t="s">
        <v>344</v>
      </c>
      <c r="AW330" s="304" t="s">
        <v>79</v>
      </c>
      <c r="AX330" s="311">
        <v>45252</v>
      </c>
      <c r="AY330" s="72">
        <v>36</v>
      </c>
      <c r="AZ330" s="72" t="s">
        <v>1742</v>
      </c>
      <c r="BA330" s="7" t="s">
        <v>3512</v>
      </c>
      <c r="BB330" s="7"/>
      <c r="BC330" s="7"/>
      <c r="BD330" s="72"/>
      <c r="BE330" s="72"/>
      <c r="BF330" s="72"/>
      <c r="BG330" s="183"/>
      <c r="BH330" s="72"/>
      <c r="BI330" s="72"/>
      <c r="BJ330" s="72"/>
      <c r="BK330" s="72"/>
      <c r="BL330" s="72"/>
      <c r="BM330" s="72"/>
      <c r="BN330" s="72"/>
      <c r="BO330" s="72"/>
      <c r="BP330" s="72"/>
      <c r="BQ330" s="72"/>
      <c r="BR330" s="72">
        <v>1</v>
      </c>
      <c r="BS330" s="72"/>
      <c r="BT330" s="72"/>
      <c r="BU330" s="72"/>
      <c r="BV330" s="72"/>
      <c r="BW330" s="72"/>
      <c r="BX330" s="72"/>
      <c r="BY330" s="72"/>
      <c r="BZ330" s="72"/>
      <c r="CA330" s="72"/>
      <c r="CB330" s="72"/>
      <c r="CC330" s="72"/>
      <c r="CD330" s="72"/>
      <c r="CE330" s="72"/>
      <c r="CF330" s="72"/>
      <c r="CG330" s="72"/>
      <c r="CH330" s="72"/>
      <c r="CI330" s="72"/>
      <c r="CJ330" s="72"/>
      <c r="CK330" s="72"/>
      <c r="CL330" s="72"/>
      <c r="CM330" s="72"/>
      <c r="CN330" s="72"/>
      <c r="CO330" s="72"/>
      <c r="CP330" s="72"/>
      <c r="CQ330" s="72"/>
      <c r="CR330" s="72"/>
      <c r="CS330" s="72"/>
      <c r="CT330" s="72"/>
      <c r="CU330" s="72"/>
      <c r="CV330" s="72"/>
      <c r="CW330" s="72"/>
      <c r="CX330" s="72"/>
      <c r="CY330" s="72"/>
      <c r="CZ330" s="72"/>
      <c r="DA330" s="72"/>
      <c r="DB330" s="72"/>
      <c r="DC330" s="72"/>
      <c r="DD330" s="72"/>
      <c r="DE330" s="72"/>
      <c r="DF330" s="72"/>
      <c r="DG330" s="72"/>
      <c r="DH330" s="72"/>
      <c r="DI330" s="72"/>
      <c r="DJ330" s="72"/>
      <c r="DK330" s="72"/>
      <c r="DL330" s="72"/>
      <c r="DM330" s="72"/>
      <c r="DN330" s="72"/>
      <c r="DO330" s="72"/>
      <c r="DP330" s="72"/>
      <c r="DQ330" s="72"/>
      <c r="DR330" s="72"/>
      <c r="DS330" s="72"/>
      <c r="DT330" s="72"/>
      <c r="DU330" s="72"/>
      <c r="DV330" s="72"/>
      <c r="DW330" s="72"/>
      <c r="DX330" s="72"/>
      <c r="DY330" s="72"/>
      <c r="DZ330" s="72"/>
      <c r="EA330" s="72"/>
      <c r="EB330" s="72"/>
      <c r="EC330" s="72"/>
      <c r="ED330" s="72"/>
      <c r="EE330" s="72"/>
      <c r="EF330" s="72"/>
      <c r="EG330" s="72"/>
      <c r="EH330" s="72"/>
      <c r="EI330" s="72"/>
      <c r="EJ330" s="72"/>
      <c r="EK330" s="72"/>
      <c r="EL330" s="72"/>
      <c r="EM330" s="72"/>
      <c r="EN330" s="72"/>
      <c r="EO330" s="72"/>
      <c r="EP330" s="72"/>
      <c r="EQ330" s="72"/>
      <c r="ER330" s="312">
        <f t="shared" si="75"/>
        <v>1</v>
      </c>
      <c r="ES330" s="72">
        <f t="shared" si="76"/>
        <v>1</v>
      </c>
      <c r="ET330" s="72" t="s">
        <v>1116</v>
      </c>
      <c r="EU330" s="7" t="s">
        <v>2668</v>
      </c>
      <c r="EV330" s="7" t="s">
        <v>1110</v>
      </c>
      <c r="EW330" s="7" t="s">
        <v>1808</v>
      </c>
      <c r="EX330" s="183" t="s">
        <v>1938</v>
      </c>
      <c r="EY330" s="313">
        <v>46179</v>
      </c>
      <c r="EZ330" s="313"/>
      <c r="FA330" s="183"/>
      <c r="FB330" s="313"/>
      <c r="FC330" s="7"/>
      <c r="FD330" s="7" t="s">
        <v>3081</v>
      </c>
      <c r="FE330" s="7">
        <f t="shared" si="77"/>
        <v>3851</v>
      </c>
      <c r="FF330" s="72">
        <f t="shared" si="78"/>
        <v>25460</v>
      </c>
      <c r="FG330" t="s">
        <v>3515</v>
      </c>
    </row>
    <row r="331" spans="1:163" ht="17.25">
      <c r="A331" s="72">
        <v>465282350</v>
      </c>
      <c r="B331" s="304" t="s">
        <v>1368</v>
      </c>
      <c r="C331" s="72"/>
      <c r="D331" s="72"/>
      <c r="E331" s="72"/>
      <c r="F331" s="72"/>
      <c r="G331" s="306"/>
      <c r="H331" s="306"/>
      <c r="I331" s="72">
        <v>4043</v>
      </c>
      <c r="J331" s="72">
        <v>8086</v>
      </c>
      <c r="K331" s="258">
        <f t="shared" si="70"/>
        <v>4097</v>
      </c>
      <c r="L331" s="258">
        <f t="shared" si="71"/>
        <v>12291</v>
      </c>
      <c r="M331" s="315">
        <v>2</v>
      </c>
      <c r="N331" s="72" t="s">
        <v>1231</v>
      </c>
      <c r="O331" s="72" t="s">
        <v>1232</v>
      </c>
      <c r="P331" s="72" t="s">
        <v>18</v>
      </c>
      <c r="Q331" s="255">
        <v>41113</v>
      </c>
      <c r="R331" s="66">
        <v>54</v>
      </c>
      <c r="S331" s="66">
        <f t="shared" si="69"/>
        <v>0</v>
      </c>
      <c r="T331" s="66">
        <v>1350</v>
      </c>
      <c r="U331" s="4" t="s">
        <v>1231</v>
      </c>
      <c r="V331" s="5">
        <f t="shared" si="79"/>
        <v>7.2887854448948713E-2</v>
      </c>
      <c r="W331" s="5">
        <f t="shared" si="80"/>
        <v>9.1028861786320043E-3</v>
      </c>
      <c r="X331" s="5" t="str">
        <f t="shared" si="72"/>
        <v>FLOW</v>
      </c>
      <c r="Y331" s="72" t="str">
        <f t="shared" si="73"/>
        <v>NC</v>
      </c>
      <c r="Z331" s="72" t="s">
        <v>1315</v>
      </c>
      <c r="AA331" s="72" t="s">
        <v>1315</v>
      </c>
      <c r="AB331" s="304" t="s">
        <v>3024</v>
      </c>
      <c r="AC331" s="72"/>
      <c r="AD331" s="72" t="s">
        <v>3021</v>
      </c>
      <c r="AE331" s="308"/>
      <c r="AF331" s="309" t="s">
        <v>1129</v>
      </c>
      <c r="AG331" s="7" t="s">
        <v>1129</v>
      </c>
      <c r="AH331" s="72" t="s">
        <v>1370</v>
      </c>
      <c r="AI331" s="7" t="s">
        <v>1129</v>
      </c>
      <c r="AJ331" s="7" t="s">
        <v>1129</v>
      </c>
      <c r="AK331" s="7" t="s">
        <v>1129</v>
      </c>
      <c r="AL331" s="7">
        <v>9490</v>
      </c>
      <c r="AM331" s="255">
        <v>41113</v>
      </c>
      <c r="AN331" s="258">
        <v>56</v>
      </c>
      <c r="AO331" s="306">
        <v>72</v>
      </c>
      <c r="AP331" s="306" t="str">
        <f t="shared" si="74"/>
        <v>FLOW</v>
      </c>
      <c r="AQ331" s="306"/>
      <c r="AR331" s="306"/>
      <c r="AS331" s="306"/>
      <c r="AT331" s="306"/>
      <c r="AU331" s="72" t="s">
        <v>1793</v>
      </c>
      <c r="AV331" s="310" t="s">
        <v>1369</v>
      </c>
      <c r="AW331" s="304" t="s">
        <v>135</v>
      </c>
      <c r="AX331" s="311">
        <v>45678</v>
      </c>
      <c r="AY331" s="72">
        <v>24</v>
      </c>
      <c r="AZ331" s="72" t="s">
        <v>1742</v>
      </c>
      <c r="BA331" s="7" t="s">
        <v>3512</v>
      </c>
      <c r="BB331" s="7"/>
      <c r="BC331" s="7"/>
      <c r="BD331" s="72"/>
      <c r="BE331" s="72"/>
      <c r="BF331" s="72"/>
      <c r="BG331" s="183"/>
      <c r="BH331" s="72"/>
      <c r="BI331" s="72"/>
      <c r="BJ331" s="72"/>
      <c r="BK331" s="72"/>
      <c r="BL331" s="72">
        <v>1</v>
      </c>
      <c r="BM331" s="72"/>
      <c r="BN331" s="72"/>
      <c r="BO331" s="72"/>
      <c r="BP331" s="72"/>
      <c r="BQ331" s="72"/>
      <c r="BR331" s="72"/>
      <c r="BS331" s="72"/>
      <c r="BT331" s="72"/>
      <c r="BU331" s="72"/>
      <c r="BV331" s="72"/>
      <c r="BW331" s="72"/>
      <c r="BX331" s="72"/>
      <c r="BY331" s="72"/>
      <c r="BZ331" s="72"/>
      <c r="CA331" s="72">
        <v>1</v>
      </c>
      <c r="CB331" s="72"/>
      <c r="CC331" s="72"/>
      <c r="CD331" s="72"/>
      <c r="CE331" s="72"/>
      <c r="CF331" s="72"/>
      <c r="CG331" s="72"/>
      <c r="CH331" s="72"/>
      <c r="CI331" s="72"/>
      <c r="CJ331" s="72"/>
      <c r="CK331" s="72"/>
      <c r="CL331" s="72"/>
      <c r="CM331" s="72"/>
      <c r="CN331" s="72"/>
      <c r="CO331" s="72"/>
      <c r="CP331" s="72"/>
      <c r="CQ331" s="72"/>
      <c r="CR331" s="72"/>
      <c r="CS331" s="72"/>
      <c r="CT331" s="72"/>
      <c r="CU331" s="72"/>
      <c r="CV331" s="72"/>
      <c r="CW331" s="72"/>
      <c r="CX331" s="72"/>
      <c r="CY331" s="72"/>
      <c r="CZ331" s="72"/>
      <c r="DA331" s="72"/>
      <c r="DB331" s="72"/>
      <c r="DC331" s="72"/>
      <c r="DD331" s="72"/>
      <c r="DE331" s="72"/>
      <c r="DF331" s="72"/>
      <c r="DG331" s="72"/>
      <c r="DH331" s="72"/>
      <c r="DI331" s="72"/>
      <c r="DJ331" s="72"/>
      <c r="DK331" s="72"/>
      <c r="DL331" s="72"/>
      <c r="DM331" s="72"/>
      <c r="DN331" s="72"/>
      <c r="DO331" s="72"/>
      <c r="DP331" s="72"/>
      <c r="DQ331" s="72"/>
      <c r="DR331" s="72"/>
      <c r="DS331" s="72"/>
      <c r="DT331" s="72"/>
      <c r="DU331" s="72"/>
      <c r="DV331" s="72"/>
      <c r="DW331" s="72"/>
      <c r="DX331" s="72"/>
      <c r="DY331" s="72"/>
      <c r="DZ331" s="72"/>
      <c r="EA331" s="72"/>
      <c r="EB331" s="72"/>
      <c r="EC331" s="72"/>
      <c r="ED331" s="72"/>
      <c r="EE331" s="72"/>
      <c r="EF331" s="72"/>
      <c r="EG331" s="72"/>
      <c r="EH331" s="72"/>
      <c r="EI331" s="72"/>
      <c r="EJ331" s="72"/>
      <c r="EK331" s="72"/>
      <c r="EL331" s="72"/>
      <c r="EM331" s="72"/>
      <c r="EN331" s="72"/>
      <c r="EO331" s="72"/>
      <c r="EP331" s="72"/>
      <c r="EQ331" s="72"/>
      <c r="ER331" s="312">
        <f t="shared" si="75"/>
        <v>2</v>
      </c>
      <c r="ES331" s="72">
        <f t="shared" si="76"/>
        <v>1</v>
      </c>
      <c r="ET331" s="72" t="s">
        <v>1113</v>
      </c>
      <c r="EU331" s="7" t="s">
        <v>2669</v>
      </c>
      <c r="EV331" s="7" t="s">
        <v>1110</v>
      </c>
      <c r="EW331" s="7" t="s">
        <v>1808</v>
      </c>
      <c r="EX331" s="183" t="s">
        <v>1840</v>
      </c>
      <c r="EY331" s="313">
        <v>46182</v>
      </c>
      <c r="EZ331" s="313"/>
      <c r="FA331" s="183"/>
      <c r="FB331" s="313"/>
      <c r="FC331" s="7" t="s">
        <v>3622</v>
      </c>
      <c r="FD331" s="7" t="s">
        <v>3295</v>
      </c>
      <c r="FE331" s="7">
        <f t="shared" si="77"/>
        <v>4097</v>
      </c>
      <c r="FF331" s="72">
        <f t="shared" si="78"/>
        <v>12291</v>
      </c>
      <c r="FG331" t="s">
        <v>3515</v>
      </c>
    </row>
    <row r="332" spans="1:163" ht="17.25">
      <c r="A332" s="72">
        <v>135050716</v>
      </c>
      <c r="B332" s="304" t="s">
        <v>874</v>
      </c>
      <c r="C332" s="72" t="s">
        <v>1775</v>
      </c>
      <c r="D332" s="72" t="s">
        <v>3554</v>
      </c>
      <c r="E332" s="72">
        <v>6140</v>
      </c>
      <c r="F332" s="72"/>
      <c r="G332" s="306"/>
      <c r="H332" s="306"/>
      <c r="I332" s="72">
        <v>6140</v>
      </c>
      <c r="J332" s="72">
        <v>5436</v>
      </c>
      <c r="K332" s="258">
        <f t="shared" si="70"/>
        <v>5547</v>
      </c>
      <c r="L332" s="258">
        <f t="shared" si="71"/>
        <v>5656</v>
      </c>
      <c r="M332" s="307">
        <v>1</v>
      </c>
      <c r="N332" s="72" t="s">
        <v>1280</v>
      </c>
      <c r="O332" s="72" t="s">
        <v>1281</v>
      </c>
      <c r="P332" s="72" t="s">
        <v>333</v>
      </c>
      <c r="Q332" s="255">
        <v>40640.980000000003</v>
      </c>
      <c r="R332" s="66">
        <v>111</v>
      </c>
      <c r="S332" s="66">
        <f t="shared" si="69"/>
        <v>0</v>
      </c>
      <c r="T332" s="66">
        <v>6300</v>
      </c>
      <c r="U332" s="4" t="s">
        <v>1481</v>
      </c>
      <c r="V332" s="5">
        <f t="shared" si="79"/>
        <v>2.3214929234102205E-2</v>
      </c>
      <c r="W332" s="5">
        <f t="shared" si="80"/>
        <v>2.2240025086230912E-3</v>
      </c>
      <c r="X332" s="5" t="s">
        <v>1280</v>
      </c>
      <c r="Y332" s="72" t="str">
        <f t="shared" si="73"/>
        <v>PAID</v>
      </c>
      <c r="Z332" s="72" t="s">
        <v>1281</v>
      </c>
      <c r="AA332" s="72" t="s">
        <v>1329</v>
      </c>
      <c r="AB332" s="304"/>
      <c r="AC332" s="72">
        <v>20</v>
      </c>
      <c r="AD332" s="72" t="s">
        <v>3019</v>
      </c>
      <c r="AE332" s="308"/>
      <c r="AF332" s="309" t="s">
        <v>1129</v>
      </c>
      <c r="AG332" s="7" t="s">
        <v>1129</v>
      </c>
      <c r="AH332" s="72" t="s">
        <v>875</v>
      </c>
      <c r="AI332" s="7" t="s">
        <v>1129</v>
      </c>
      <c r="AJ332" s="7" t="s">
        <v>1129</v>
      </c>
      <c r="AK332" s="7" t="s">
        <v>1129</v>
      </c>
      <c r="AL332" s="7">
        <v>11847</v>
      </c>
      <c r="AM332" s="255">
        <v>40640.980000000003</v>
      </c>
      <c r="AN332" s="258">
        <v>27</v>
      </c>
      <c r="AO332" s="306">
        <v>43</v>
      </c>
      <c r="AP332" s="306" t="str">
        <f t="shared" si="74"/>
        <v>FLOW</v>
      </c>
      <c r="AQ332" s="306"/>
      <c r="AR332" s="306"/>
      <c r="AS332" s="306"/>
      <c r="AT332" s="306"/>
      <c r="AU332" s="72" t="s">
        <v>943</v>
      </c>
      <c r="AV332" s="310" t="s">
        <v>876</v>
      </c>
      <c r="AW332" s="304" t="s">
        <v>877</v>
      </c>
      <c r="AX332" s="311">
        <v>44862</v>
      </c>
      <c r="AY332" s="72">
        <v>48</v>
      </c>
      <c r="AZ332" s="72" t="s">
        <v>1742</v>
      </c>
      <c r="BA332" s="7" t="s">
        <v>3513</v>
      </c>
      <c r="BB332" s="7"/>
      <c r="BC332" s="7"/>
      <c r="BD332" s="72"/>
      <c r="BE332" s="72"/>
      <c r="BF332" s="72"/>
      <c r="BG332" s="183"/>
      <c r="BH332" s="72"/>
      <c r="BI332" s="72"/>
      <c r="BJ332" s="72"/>
      <c r="BK332" s="72"/>
      <c r="BL332" s="72"/>
      <c r="BM332" s="72"/>
      <c r="BN332" s="72"/>
      <c r="BO332" s="72">
        <v>1</v>
      </c>
      <c r="BP332" s="72"/>
      <c r="BQ332" s="72"/>
      <c r="BR332" s="72"/>
      <c r="BS332" s="72"/>
      <c r="BT332" s="72"/>
      <c r="BU332" s="72"/>
      <c r="BV332" s="72"/>
      <c r="BW332" s="72"/>
      <c r="BX332" s="72"/>
      <c r="BY332" s="72"/>
      <c r="BZ332" s="72"/>
      <c r="CA332" s="72"/>
      <c r="CB332" s="72"/>
      <c r="CC332" s="72"/>
      <c r="CD332" s="72"/>
      <c r="CE332" s="72"/>
      <c r="CF332" s="72"/>
      <c r="CG332" s="72"/>
      <c r="CH332" s="72"/>
      <c r="CI332" s="72"/>
      <c r="CJ332" s="72"/>
      <c r="CK332" s="72"/>
      <c r="CL332" s="72"/>
      <c r="CM332" s="72"/>
      <c r="CN332" s="72"/>
      <c r="CO332" s="72"/>
      <c r="CP332" s="72"/>
      <c r="CQ332" s="72"/>
      <c r="CR332" s="72"/>
      <c r="CS332" s="72"/>
      <c r="CT332" s="72"/>
      <c r="CU332" s="72"/>
      <c r="CV332" s="72"/>
      <c r="CW332" s="72"/>
      <c r="CX332" s="72"/>
      <c r="CY332" s="72"/>
      <c r="CZ332" s="72"/>
      <c r="DA332" s="72"/>
      <c r="DB332" s="72"/>
      <c r="DC332" s="72"/>
      <c r="DD332" s="72"/>
      <c r="DE332" s="72"/>
      <c r="DF332" s="72"/>
      <c r="DG332" s="72"/>
      <c r="DH332" s="72"/>
      <c r="DI332" s="72"/>
      <c r="DJ332" s="72"/>
      <c r="DK332" s="72"/>
      <c r="DL332" s="72"/>
      <c r="DM332" s="72"/>
      <c r="DN332" s="72"/>
      <c r="DO332" s="72"/>
      <c r="DP332" s="72"/>
      <c r="DQ332" s="72"/>
      <c r="DR332" s="72"/>
      <c r="DS332" s="72"/>
      <c r="DT332" s="72"/>
      <c r="DU332" s="72"/>
      <c r="DV332" s="72"/>
      <c r="DW332" s="72"/>
      <c r="DX332" s="72"/>
      <c r="DY332" s="72"/>
      <c r="DZ332" s="72"/>
      <c r="EA332" s="72"/>
      <c r="EB332" s="72"/>
      <c r="EC332" s="72"/>
      <c r="ED332" s="72"/>
      <c r="EE332" s="72"/>
      <c r="EF332" s="72"/>
      <c r="EG332" s="72"/>
      <c r="EH332" s="72"/>
      <c r="EI332" s="72"/>
      <c r="EJ332" s="72"/>
      <c r="EK332" s="72"/>
      <c r="EL332" s="72"/>
      <c r="EM332" s="72"/>
      <c r="EN332" s="72"/>
      <c r="EO332" s="72"/>
      <c r="EP332" s="72"/>
      <c r="EQ332" s="72"/>
      <c r="ER332" s="312">
        <f t="shared" si="75"/>
        <v>1</v>
      </c>
      <c r="ES332" s="72">
        <f t="shared" si="76"/>
        <v>1</v>
      </c>
      <c r="ET332" s="72" t="s">
        <v>1125</v>
      </c>
      <c r="EU332" s="7" t="s">
        <v>2670</v>
      </c>
      <c r="EV332" s="7" t="s">
        <v>1110</v>
      </c>
      <c r="EW332" s="7" t="s">
        <v>1801</v>
      </c>
      <c r="EX332" s="183" t="s">
        <v>1870</v>
      </c>
      <c r="EY332" s="313">
        <v>46178</v>
      </c>
      <c r="EZ332" s="313"/>
      <c r="FA332" s="183"/>
      <c r="FB332" s="313"/>
      <c r="FC332" s="7"/>
      <c r="FD332" s="7" t="s">
        <v>3296</v>
      </c>
      <c r="FE332" s="7">
        <f t="shared" si="77"/>
        <v>5547</v>
      </c>
      <c r="FF332" s="72">
        <f t="shared" si="78"/>
        <v>11796</v>
      </c>
      <c r="FG332" t="s">
        <v>3515</v>
      </c>
    </row>
    <row r="333" spans="1:163" ht="17.25">
      <c r="A333" s="72">
        <v>460116654</v>
      </c>
      <c r="B333" s="304" t="s">
        <v>1541</v>
      </c>
      <c r="C333" s="72" t="s">
        <v>1777</v>
      </c>
      <c r="D333" s="72" t="s">
        <v>3016</v>
      </c>
      <c r="E333" s="72">
        <v>7100</v>
      </c>
      <c r="F333" s="72"/>
      <c r="G333" s="306"/>
      <c r="H333" s="306"/>
      <c r="I333" s="72">
        <v>7015</v>
      </c>
      <c r="J333" s="72">
        <v>7015</v>
      </c>
      <c r="K333" s="258">
        <f t="shared" si="70"/>
        <v>7069</v>
      </c>
      <c r="L333" s="258">
        <f t="shared" si="71"/>
        <v>7062</v>
      </c>
      <c r="M333" s="307">
        <v>1</v>
      </c>
      <c r="N333" s="72" t="s">
        <v>1280</v>
      </c>
      <c r="O333" s="72" t="s">
        <v>1281</v>
      </c>
      <c r="P333" s="72" t="s">
        <v>324</v>
      </c>
      <c r="Q333" s="255">
        <v>40509.9</v>
      </c>
      <c r="R333" s="66">
        <v>54</v>
      </c>
      <c r="S333" s="66">
        <f t="shared" ref="S333:S396" si="81">IF(H333="CBC COLL",T333,)</f>
        <v>0</v>
      </c>
      <c r="T333" s="66">
        <v>6049</v>
      </c>
      <c r="U333" s="4" t="s">
        <v>1129</v>
      </c>
      <c r="V333" s="5">
        <f t="shared" si="79"/>
        <v>6.79999855640257E-2</v>
      </c>
      <c r="W333" s="5">
        <f t="shared" si="80"/>
        <v>2.2168293979148773E-3</v>
      </c>
      <c r="X333" s="5" t="str">
        <f t="shared" si="72"/>
        <v>STABLE</v>
      </c>
      <c r="Y333" s="72" t="str">
        <f t="shared" si="73"/>
        <v>PAID</v>
      </c>
      <c r="Z333" s="72" t="s">
        <v>1129</v>
      </c>
      <c r="AA333" s="72" t="s">
        <v>1281</v>
      </c>
      <c r="AB333" s="304"/>
      <c r="AC333" s="72"/>
      <c r="AD333" s="72"/>
      <c r="AE333" s="308"/>
      <c r="AF333" s="309" t="s">
        <v>1129</v>
      </c>
      <c r="AG333" s="7" t="s">
        <v>1129</v>
      </c>
      <c r="AH333" s="72" t="s">
        <v>707</v>
      </c>
      <c r="AI333" s="7" t="s">
        <v>1129</v>
      </c>
      <c r="AJ333" s="7" t="s">
        <v>1129</v>
      </c>
      <c r="AK333" s="7" t="s">
        <v>1129</v>
      </c>
      <c r="AL333" s="7">
        <v>13118</v>
      </c>
      <c r="AM333" s="255">
        <v>40509.9</v>
      </c>
      <c r="AN333" s="258">
        <v>27</v>
      </c>
      <c r="AO333" s="306">
        <v>12</v>
      </c>
      <c r="AP333" s="306" t="str">
        <f t="shared" si="74"/>
        <v>STABLE</v>
      </c>
      <c r="AQ333" s="306"/>
      <c r="AR333" s="306"/>
      <c r="AS333" s="306"/>
      <c r="AT333" s="306"/>
      <c r="AU333" s="72" t="s">
        <v>1793</v>
      </c>
      <c r="AV333" s="310" t="s">
        <v>1651</v>
      </c>
      <c r="AW333" s="304" t="s">
        <v>644</v>
      </c>
      <c r="AX333" s="311">
        <v>45212</v>
      </c>
      <c r="AY333" s="72">
        <v>36</v>
      </c>
      <c r="AZ333" s="72" t="s">
        <v>1742</v>
      </c>
      <c r="BA333" s="7" t="s">
        <v>3512</v>
      </c>
      <c r="BB333" s="7"/>
      <c r="BC333" s="7"/>
      <c r="BD333" s="72"/>
      <c r="BE333" s="72"/>
      <c r="BF333" s="72"/>
      <c r="BG333" s="183"/>
      <c r="BH333" s="72"/>
      <c r="BI333" s="72"/>
      <c r="BJ333" s="72"/>
      <c r="BK333" s="72"/>
      <c r="BL333" s="72">
        <v>1</v>
      </c>
      <c r="BM333" s="72"/>
      <c r="BN333" s="72"/>
      <c r="BO333" s="72">
        <v>1</v>
      </c>
      <c r="BP333" s="72"/>
      <c r="BQ333" s="72"/>
      <c r="BR333" s="72"/>
      <c r="BS333" s="72"/>
      <c r="BT333" s="72"/>
      <c r="BU333" s="72"/>
      <c r="BV333" s="72"/>
      <c r="BW333" s="72"/>
      <c r="BX333" s="72"/>
      <c r="BY333" s="72"/>
      <c r="BZ333" s="72"/>
      <c r="CA333" s="72"/>
      <c r="CB333" s="72"/>
      <c r="CC333" s="72"/>
      <c r="CD333" s="72"/>
      <c r="CE333" s="72"/>
      <c r="CF333" s="72"/>
      <c r="CG333" s="72">
        <v>1</v>
      </c>
      <c r="CH333" s="72"/>
      <c r="CI333" s="72"/>
      <c r="CJ333" s="72">
        <v>2</v>
      </c>
      <c r="CK333" s="72"/>
      <c r="CL333" s="72"/>
      <c r="CM333" s="72"/>
      <c r="CN333" s="72"/>
      <c r="CO333" s="72"/>
      <c r="CP333" s="72"/>
      <c r="CQ333" s="72"/>
      <c r="CR333" s="72"/>
      <c r="CS333" s="72"/>
      <c r="CT333" s="72"/>
      <c r="CU333" s="72"/>
      <c r="CV333" s="72"/>
      <c r="CW333" s="72"/>
      <c r="CX333" s="72"/>
      <c r="CY333" s="72">
        <v>1</v>
      </c>
      <c r="CZ333" s="72"/>
      <c r="DA333" s="72"/>
      <c r="DB333" s="72"/>
      <c r="DC333" s="72"/>
      <c r="DD333" s="72"/>
      <c r="DE333" s="72"/>
      <c r="DF333" s="72"/>
      <c r="DG333" s="72"/>
      <c r="DH333" s="72"/>
      <c r="DI333" s="72"/>
      <c r="DJ333" s="72"/>
      <c r="DK333" s="72"/>
      <c r="DL333" s="72"/>
      <c r="DM333" s="72"/>
      <c r="DN333" s="72"/>
      <c r="DO333" s="72"/>
      <c r="DP333" s="72"/>
      <c r="DQ333" s="72"/>
      <c r="DR333" s="72"/>
      <c r="DS333" s="72"/>
      <c r="DT333" s="72"/>
      <c r="DU333" s="72"/>
      <c r="DV333" s="72"/>
      <c r="DW333" s="72"/>
      <c r="DX333" s="72"/>
      <c r="DY333" s="72"/>
      <c r="DZ333" s="72"/>
      <c r="EA333" s="72"/>
      <c r="EB333" s="72"/>
      <c r="EC333" s="72"/>
      <c r="ED333" s="72"/>
      <c r="EE333" s="72"/>
      <c r="EF333" s="72"/>
      <c r="EG333" s="72"/>
      <c r="EH333" s="72"/>
      <c r="EI333" s="72"/>
      <c r="EJ333" s="72"/>
      <c r="EK333" s="72"/>
      <c r="EL333" s="72"/>
      <c r="EM333" s="72"/>
      <c r="EN333" s="72"/>
      <c r="EO333" s="72"/>
      <c r="EP333" s="72"/>
      <c r="EQ333" s="72"/>
      <c r="ER333" s="312">
        <f t="shared" si="75"/>
        <v>6</v>
      </c>
      <c r="ES333" s="72">
        <f t="shared" si="76"/>
        <v>1</v>
      </c>
      <c r="ET333" s="72" t="s">
        <v>1127</v>
      </c>
      <c r="EU333" s="7" t="s">
        <v>2671</v>
      </c>
      <c r="EV333" s="7" t="s">
        <v>1110</v>
      </c>
      <c r="EW333" s="7" t="s">
        <v>1806</v>
      </c>
      <c r="EX333" s="183" t="s">
        <v>1955</v>
      </c>
      <c r="EY333" s="313">
        <v>46183</v>
      </c>
      <c r="EZ333" s="313"/>
      <c r="FA333" s="183"/>
      <c r="FB333" s="313"/>
      <c r="FC333" s="7"/>
      <c r="FD333" s="7" t="s">
        <v>3297</v>
      </c>
      <c r="FE333" s="7">
        <f t="shared" si="77"/>
        <v>7069</v>
      </c>
      <c r="FF333" s="72">
        <f t="shared" si="78"/>
        <v>14162</v>
      </c>
      <c r="FG333" t="s">
        <v>3515</v>
      </c>
    </row>
    <row r="334" spans="1:163" ht="17.25">
      <c r="A334" s="72">
        <v>458806785</v>
      </c>
      <c r="B334" s="304" t="s">
        <v>68</v>
      </c>
      <c r="C334" s="72" t="s">
        <v>1775</v>
      </c>
      <c r="D334" s="72" t="s">
        <v>3017</v>
      </c>
      <c r="E334" s="72">
        <v>5200</v>
      </c>
      <c r="F334" s="72"/>
      <c r="G334" s="306"/>
      <c r="H334" s="306"/>
      <c r="I334" s="72">
        <v>4591</v>
      </c>
      <c r="J334" s="72">
        <v>6563</v>
      </c>
      <c r="K334" s="258">
        <f t="shared" si="70"/>
        <v>2227</v>
      </c>
      <c r="L334" s="258">
        <f t="shared" si="71"/>
        <v>6195</v>
      </c>
      <c r="M334" s="315">
        <v>2</v>
      </c>
      <c r="N334" s="72" t="s">
        <v>1280</v>
      </c>
      <c r="O334" s="72" t="s">
        <v>1281</v>
      </c>
      <c r="P334" s="72" t="s">
        <v>65</v>
      </c>
      <c r="Q334" s="255">
        <v>40474</v>
      </c>
      <c r="R334" s="66">
        <v>255</v>
      </c>
      <c r="S334" s="66">
        <f t="shared" si="81"/>
        <v>0</v>
      </c>
      <c r="T334" s="66">
        <v>5400</v>
      </c>
      <c r="U334" s="4" t="s">
        <v>1475</v>
      </c>
      <c r="V334" s="5">
        <f t="shared" si="79"/>
        <v>0.13995788676385476</v>
      </c>
      <c r="W334" s="5">
        <f t="shared" si="80"/>
        <v>8.9614043050604865E-3</v>
      </c>
      <c r="X334" s="5" t="str">
        <f t="shared" si="72"/>
        <v>STABLE</v>
      </c>
      <c r="Y334" s="72" t="str">
        <f t="shared" si="73"/>
        <v>PAID</v>
      </c>
      <c r="Z334" s="72" t="s">
        <v>1281</v>
      </c>
      <c r="AA334" s="72" t="s">
        <v>1281</v>
      </c>
      <c r="AB334" s="304"/>
      <c r="AC334" s="72"/>
      <c r="AD334" s="72" t="s">
        <v>3019</v>
      </c>
      <c r="AE334" s="308"/>
      <c r="AF334" s="309" t="s">
        <v>1129</v>
      </c>
      <c r="AG334" s="7" t="s">
        <v>1129</v>
      </c>
      <c r="AH334" s="72" t="s">
        <v>64</v>
      </c>
      <c r="AI334" s="7" t="s">
        <v>1129</v>
      </c>
      <c r="AJ334" s="7" t="s">
        <v>1129</v>
      </c>
      <c r="AK334" s="7" t="s">
        <v>1129</v>
      </c>
      <c r="AL334" s="7">
        <v>12218</v>
      </c>
      <c r="AM334" s="255">
        <v>40474</v>
      </c>
      <c r="AN334" s="258">
        <v>57</v>
      </c>
      <c r="AO334" s="306">
        <v>43</v>
      </c>
      <c r="AP334" s="306" t="str">
        <f t="shared" si="74"/>
        <v>STABLE</v>
      </c>
      <c r="AQ334" s="306"/>
      <c r="AR334" s="306"/>
      <c r="AS334" s="306"/>
      <c r="AT334" s="306"/>
      <c r="AU334" s="72" t="s">
        <v>943</v>
      </c>
      <c r="AV334" s="310" t="s">
        <v>69</v>
      </c>
      <c r="AW334" s="304" t="s">
        <v>70</v>
      </c>
      <c r="AX334" s="311">
        <v>45110</v>
      </c>
      <c r="AY334" s="72">
        <v>42</v>
      </c>
      <c r="AZ334" s="72" t="s">
        <v>1742</v>
      </c>
      <c r="BA334" s="7" t="s">
        <v>3512</v>
      </c>
      <c r="BB334" s="7"/>
      <c r="BC334" s="7"/>
      <c r="BD334" s="72"/>
      <c r="BE334" s="72"/>
      <c r="BF334" s="72"/>
      <c r="BG334" s="183"/>
      <c r="BH334" s="72"/>
      <c r="BI334" s="72"/>
      <c r="BJ334" s="72"/>
      <c r="BK334" s="72"/>
      <c r="BL334" s="72"/>
      <c r="BM334" s="72"/>
      <c r="BN334" s="72"/>
      <c r="BO334" s="72"/>
      <c r="BP334" s="72"/>
      <c r="BQ334" s="72"/>
      <c r="BR334" s="72"/>
      <c r="BS334" s="72"/>
      <c r="BT334" s="72"/>
      <c r="BU334" s="72"/>
      <c r="BV334" s="72"/>
      <c r="BW334" s="72"/>
      <c r="BX334" s="72"/>
      <c r="BY334" s="72"/>
      <c r="BZ334" s="72"/>
      <c r="CA334" s="72"/>
      <c r="CB334" s="72"/>
      <c r="CC334" s="72"/>
      <c r="CD334" s="72"/>
      <c r="CE334" s="72"/>
      <c r="CF334" s="72"/>
      <c r="CG334" s="72"/>
      <c r="CH334" s="72"/>
      <c r="CI334" s="72"/>
      <c r="CJ334" s="72"/>
      <c r="CK334" s="72"/>
      <c r="CL334" s="72"/>
      <c r="CM334" s="72"/>
      <c r="CN334" s="72"/>
      <c r="CO334" s="72"/>
      <c r="CP334" s="72"/>
      <c r="CQ334" s="72"/>
      <c r="CR334" s="72"/>
      <c r="CS334" s="72"/>
      <c r="CT334" s="72"/>
      <c r="CU334" s="72"/>
      <c r="CV334" s="72">
        <v>1</v>
      </c>
      <c r="CW334" s="72"/>
      <c r="CX334" s="72"/>
      <c r="CY334" s="72"/>
      <c r="CZ334" s="72"/>
      <c r="DA334" s="72"/>
      <c r="DB334" s="72"/>
      <c r="DC334" s="72"/>
      <c r="DD334" s="72"/>
      <c r="DE334" s="72"/>
      <c r="DF334" s="72"/>
      <c r="DG334" s="72"/>
      <c r="DH334" s="72"/>
      <c r="DI334" s="72"/>
      <c r="DJ334" s="72"/>
      <c r="DK334" s="72"/>
      <c r="DL334" s="72"/>
      <c r="DM334" s="72"/>
      <c r="DN334" s="72"/>
      <c r="DO334" s="72"/>
      <c r="DP334" s="72"/>
      <c r="DQ334" s="72"/>
      <c r="DR334" s="72"/>
      <c r="DS334" s="72"/>
      <c r="DT334" s="72"/>
      <c r="DU334" s="72"/>
      <c r="DV334" s="72"/>
      <c r="DW334" s="72"/>
      <c r="DX334" s="72"/>
      <c r="DY334" s="72"/>
      <c r="DZ334" s="72"/>
      <c r="EA334" s="72"/>
      <c r="EB334" s="72"/>
      <c r="EC334" s="72"/>
      <c r="ED334" s="72"/>
      <c r="EE334" s="72"/>
      <c r="EF334" s="72"/>
      <c r="EG334" s="72"/>
      <c r="EH334" s="72"/>
      <c r="EI334" s="72"/>
      <c r="EJ334" s="72"/>
      <c r="EK334" s="72"/>
      <c r="EL334" s="72"/>
      <c r="EM334" s="72"/>
      <c r="EN334" s="72"/>
      <c r="EO334" s="72"/>
      <c r="EP334" s="72"/>
      <c r="EQ334" s="72"/>
      <c r="ER334" s="312">
        <f t="shared" si="75"/>
        <v>1</v>
      </c>
      <c r="ES334" s="72">
        <f t="shared" si="76"/>
        <v>1</v>
      </c>
      <c r="ET334" s="72" t="s">
        <v>1118</v>
      </c>
      <c r="EU334" s="7" t="s">
        <v>2672</v>
      </c>
      <c r="EV334" s="7" t="s">
        <v>1110</v>
      </c>
      <c r="EW334" s="7" t="s">
        <v>1803</v>
      </c>
      <c r="EX334" s="183" t="s">
        <v>1811</v>
      </c>
      <c r="EY334" s="313">
        <v>46189</v>
      </c>
      <c r="EZ334" s="313"/>
      <c r="FA334" s="183"/>
      <c r="FB334" s="313"/>
      <c r="FC334" s="7"/>
      <c r="FD334" s="7" t="s">
        <v>3221</v>
      </c>
      <c r="FE334" s="7">
        <f t="shared" si="77"/>
        <v>2227</v>
      </c>
      <c r="FF334" s="72">
        <f t="shared" si="78"/>
        <v>11395</v>
      </c>
      <c r="FG334" t="s">
        <v>3516</v>
      </c>
    </row>
    <row r="335" spans="1:163" ht="17.25">
      <c r="A335" s="72">
        <v>462516053</v>
      </c>
      <c r="B335" s="304" t="s">
        <v>891</v>
      </c>
      <c r="C335" s="72" t="s">
        <v>1775</v>
      </c>
      <c r="D335" s="72" t="s">
        <v>1742</v>
      </c>
      <c r="E335" s="72">
        <v>3308</v>
      </c>
      <c r="F335" s="72"/>
      <c r="G335" s="306"/>
      <c r="H335" s="306"/>
      <c r="I335" s="72">
        <v>3305</v>
      </c>
      <c r="J335" s="72">
        <v>9912</v>
      </c>
      <c r="K335" s="258">
        <f t="shared" si="70"/>
        <v>3863</v>
      </c>
      <c r="L335" s="258">
        <f t="shared" si="71"/>
        <v>10468</v>
      </c>
      <c r="M335" s="315">
        <v>3</v>
      </c>
      <c r="N335" s="72" t="s">
        <v>1280</v>
      </c>
      <c r="O335" s="72" t="s">
        <v>1281</v>
      </c>
      <c r="P335" s="72" t="s">
        <v>349</v>
      </c>
      <c r="Q335" s="255">
        <v>40184</v>
      </c>
      <c r="R335" s="66">
        <v>561</v>
      </c>
      <c r="S335" s="66">
        <f t="shared" si="81"/>
        <v>0</v>
      </c>
      <c r="T335" s="66">
        <v>4050</v>
      </c>
      <c r="U335" s="4" t="s">
        <v>1280</v>
      </c>
      <c r="V335" s="5">
        <f t="shared" si="79"/>
        <v>0.17559786585492418</v>
      </c>
      <c r="W335" s="5">
        <f t="shared" si="80"/>
        <v>1.0747631788595556E-2</v>
      </c>
      <c r="X335" s="5" t="str">
        <f t="shared" si="72"/>
        <v>STABLE</v>
      </c>
      <c r="Y335" s="72" t="str">
        <f t="shared" si="73"/>
        <v>PAID</v>
      </c>
      <c r="Z335" s="72" t="s">
        <v>1281</v>
      </c>
      <c r="AA335" s="72" t="s">
        <v>1281</v>
      </c>
      <c r="AB335" s="304" t="s">
        <v>3023</v>
      </c>
      <c r="AC335" s="72"/>
      <c r="AD335" s="72" t="s">
        <v>3022</v>
      </c>
      <c r="AE335" s="308"/>
      <c r="AF335" s="309" t="s">
        <v>1797</v>
      </c>
      <c r="AG335" s="7" t="s">
        <v>1129</v>
      </c>
      <c r="AH335" s="72" t="s">
        <v>889</v>
      </c>
      <c r="AI335" s="7" t="s">
        <v>1129</v>
      </c>
      <c r="AJ335" s="7" t="s">
        <v>1129</v>
      </c>
      <c r="AK335" s="7" t="s">
        <v>1129</v>
      </c>
      <c r="AL335" s="7">
        <v>14523</v>
      </c>
      <c r="AM335" s="255">
        <v>40184</v>
      </c>
      <c r="AN335" s="258">
        <v>88</v>
      </c>
      <c r="AO335" s="306">
        <v>73</v>
      </c>
      <c r="AP335" s="306" t="str">
        <f t="shared" si="74"/>
        <v>STABLE</v>
      </c>
      <c r="AQ335" s="306"/>
      <c r="AR335" s="306"/>
      <c r="AS335" s="306"/>
      <c r="AT335" s="306"/>
      <c r="AU335" s="72" t="s">
        <v>1793</v>
      </c>
      <c r="AV335" s="310" t="s">
        <v>892</v>
      </c>
      <c r="AW335" s="304" t="s">
        <v>24</v>
      </c>
      <c r="AX335" s="311">
        <v>45392</v>
      </c>
      <c r="AY335" s="72">
        <v>36</v>
      </c>
      <c r="AZ335" s="72" t="s">
        <v>1742</v>
      </c>
      <c r="BA335" s="7" t="s">
        <v>3512</v>
      </c>
      <c r="BB335" s="7"/>
      <c r="BC335" s="7">
        <v>1</v>
      </c>
      <c r="BD335" s="72"/>
      <c r="BE335" s="72"/>
      <c r="BF335" s="72"/>
      <c r="BG335" s="183"/>
      <c r="BH335" s="72"/>
      <c r="BI335" s="72"/>
      <c r="BJ335" s="72"/>
      <c r="BK335" s="72"/>
      <c r="BL335" s="72"/>
      <c r="BM335" s="72"/>
      <c r="BN335" s="72"/>
      <c r="BO335" s="72"/>
      <c r="BP335" s="72"/>
      <c r="BQ335" s="72"/>
      <c r="BR335" s="72"/>
      <c r="BS335" s="72"/>
      <c r="BT335" s="72"/>
      <c r="BU335" s="72"/>
      <c r="BV335" s="72"/>
      <c r="BW335" s="72"/>
      <c r="BX335" s="72"/>
      <c r="BY335" s="72"/>
      <c r="BZ335" s="72"/>
      <c r="CA335" s="72"/>
      <c r="CB335" s="72"/>
      <c r="CC335" s="72"/>
      <c r="CD335" s="72"/>
      <c r="CE335" s="72"/>
      <c r="CF335" s="72"/>
      <c r="CG335" s="72"/>
      <c r="CH335" s="72"/>
      <c r="CI335" s="72"/>
      <c r="CJ335" s="72"/>
      <c r="CK335" s="72"/>
      <c r="CL335" s="72"/>
      <c r="CM335" s="72"/>
      <c r="CN335" s="72"/>
      <c r="CO335" s="72"/>
      <c r="CP335" s="72"/>
      <c r="CQ335" s="72"/>
      <c r="CR335" s="72"/>
      <c r="CS335" s="72"/>
      <c r="CT335" s="72"/>
      <c r="CU335" s="72"/>
      <c r="CV335" s="72"/>
      <c r="CW335" s="72"/>
      <c r="CX335" s="72"/>
      <c r="CY335" s="72"/>
      <c r="CZ335" s="72"/>
      <c r="DA335" s="72"/>
      <c r="DB335" s="72"/>
      <c r="DC335" s="72"/>
      <c r="DD335" s="72"/>
      <c r="DE335" s="72"/>
      <c r="DF335" s="72"/>
      <c r="DG335" s="72"/>
      <c r="DH335" s="72"/>
      <c r="DI335" s="72"/>
      <c r="DJ335" s="72"/>
      <c r="DK335" s="72"/>
      <c r="DL335" s="72"/>
      <c r="DM335" s="72"/>
      <c r="DN335" s="72"/>
      <c r="DO335" s="72"/>
      <c r="DP335" s="72"/>
      <c r="DQ335" s="72"/>
      <c r="DR335" s="72"/>
      <c r="DS335" s="72"/>
      <c r="DT335" s="72"/>
      <c r="DU335" s="72"/>
      <c r="DV335" s="72"/>
      <c r="DW335" s="72"/>
      <c r="DX335" s="72"/>
      <c r="DY335" s="72"/>
      <c r="DZ335" s="72"/>
      <c r="EA335" s="72"/>
      <c r="EB335" s="72"/>
      <c r="EC335" s="72"/>
      <c r="ED335" s="72"/>
      <c r="EE335" s="72"/>
      <c r="EF335" s="72"/>
      <c r="EG335" s="72"/>
      <c r="EH335" s="72"/>
      <c r="EI335" s="72"/>
      <c r="EJ335" s="72"/>
      <c r="EK335" s="72"/>
      <c r="EL335" s="72"/>
      <c r="EM335" s="72"/>
      <c r="EN335" s="72"/>
      <c r="EO335" s="72"/>
      <c r="EP335" s="72"/>
      <c r="EQ335" s="72"/>
      <c r="ER335" s="312">
        <f t="shared" si="75"/>
        <v>1</v>
      </c>
      <c r="ES335" s="72">
        <f t="shared" si="76"/>
        <v>1</v>
      </c>
      <c r="ET335" s="72" t="s">
        <v>1126</v>
      </c>
      <c r="EU335" s="7" t="s">
        <v>2673</v>
      </c>
      <c r="EV335" s="7" t="s">
        <v>1110</v>
      </c>
      <c r="EW335" s="7" t="s">
        <v>1829</v>
      </c>
      <c r="EX335" s="183" t="s">
        <v>1890</v>
      </c>
      <c r="EY335" s="313">
        <v>46174</v>
      </c>
      <c r="EZ335" s="313"/>
      <c r="FA335" s="183"/>
      <c r="FB335" s="313"/>
      <c r="FC335" s="7"/>
      <c r="FD335" s="7" t="s">
        <v>3298</v>
      </c>
      <c r="FE335" s="7">
        <f t="shared" si="77"/>
        <v>3863</v>
      </c>
      <c r="FF335" s="72">
        <f t="shared" si="78"/>
        <v>13776</v>
      </c>
      <c r="FG335" t="s">
        <v>3515</v>
      </c>
    </row>
    <row r="336" spans="1:163" ht="17.25">
      <c r="A336" s="72">
        <v>462801904</v>
      </c>
      <c r="B336" s="304" t="s">
        <v>1542</v>
      </c>
      <c r="C336" s="72"/>
      <c r="D336" s="72"/>
      <c r="E336" s="72"/>
      <c r="F336" s="72"/>
      <c r="G336" s="306"/>
      <c r="H336" s="306"/>
      <c r="I336" s="72">
        <v>3303</v>
      </c>
      <c r="J336" s="72">
        <v>5242</v>
      </c>
      <c r="K336" s="258">
        <f t="shared" si="70"/>
        <v>2159</v>
      </c>
      <c r="L336" s="258">
        <f t="shared" si="71"/>
        <v>8878</v>
      </c>
      <c r="M336" s="315">
        <v>2</v>
      </c>
      <c r="N336" s="72" t="s">
        <v>1231</v>
      </c>
      <c r="O336" s="72" t="s">
        <v>1232</v>
      </c>
      <c r="P336" s="72" t="s">
        <v>42</v>
      </c>
      <c r="Q336" s="255">
        <v>39832</v>
      </c>
      <c r="R336" s="66">
        <v>220</v>
      </c>
      <c r="S336" s="66">
        <f t="shared" si="81"/>
        <v>0</v>
      </c>
      <c r="T336" s="66">
        <v>6300</v>
      </c>
      <c r="U336" s="4" t="s">
        <v>1129</v>
      </c>
      <c r="V336" s="5">
        <f t="shared" si="79"/>
        <v>4.4553295330374616E-2</v>
      </c>
      <c r="W336" s="5">
        <f t="shared" si="80"/>
        <v>8.8192581973407444E-3</v>
      </c>
      <c r="X336" s="5" t="str">
        <f t="shared" si="72"/>
        <v>FLOW</v>
      </c>
      <c r="Y336" s="72" t="str">
        <f t="shared" si="73"/>
        <v>RTP</v>
      </c>
      <c r="Z336" s="72" t="s">
        <v>1129</v>
      </c>
      <c r="AA336" s="72" t="s">
        <v>1330</v>
      </c>
      <c r="AB336" s="304" t="s">
        <v>3529</v>
      </c>
      <c r="AC336" s="72"/>
      <c r="AD336" s="72" t="s">
        <v>3019</v>
      </c>
      <c r="AE336" s="308"/>
      <c r="AF336" s="309" t="s">
        <v>1129</v>
      </c>
      <c r="AG336" s="7" t="s">
        <v>1129</v>
      </c>
      <c r="AH336" s="72" t="s">
        <v>41</v>
      </c>
      <c r="AI336" s="7" t="s">
        <v>1129</v>
      </c>
      <c r="AJ336" s="7" t="s">
        <v>1129</v>
      </c>
      <c r="AK336" s="7" t="s">
        <v>1129</v>
      </c>
      <c r="AL336" s="7">
        <v>11762</v>
      </c>
      <c r="AM336" s="255">
        <v>39832</v>
      </c>
      <c r="AN336" s="258">
        <v>57</v>
      </c>
      <c r="AO336" s="306">
        <v>73</v>
      </c>
      <c r="AP336" s="306" t="str">
        <f t="shared" si="74"/>
        <v>FLOW</v>
      </c>
      <c r="AQ336" s="306"/>
      <c r="AR336" s="306"/>
      <c r="AS336" s="306"/>
      <c r="AT336" s="306"/>
      <c r="AU336" s="72" t="s">
        <v>943</v>
      </c>
      <c r="AV336" s="310" t="s">
        <v>1652</v>
      </c>
      <c r="AW336" s="304" t="s">
        <v>44</v>
      </c>
      <c r="AX336" s="311">
        <v>45416</v>
      </c>
      <c r="AY336" s="72">
        <v>36</v>
      </c>
      <c r="AZ336" s="72" t="s">
        <v>1742</v>
      </c>
      <c r="BA336" s="7" t="s">
        <v>3512</v>
      </c>
      <c r="BB336" s="7"/>
      <c r="BC336" s="7"/>
      <c r="BD336" s="72"/>
      <c r="BE336" s="72"/>
      <c r="BF336" s="72"/>
      <c r="BG336" s="183"/>
      <c r="BH336" s="72"/>
      <c r="BI336" s="72"/>
      <c r="BJ336" s="72"/>
      <c r="BK336" s="72"/>
      <c r="BL336" s="72"/>
      <c r="BM336" s="72"/>
      <c r="BN336" s="72"/>
      <c r="BO336" s="72"/>
      <c r="BP336" s="72"/>
      <c r="BQ336" s="72"/>
      <c r="BR336" s="72">
        <v>1</v>
      </c>
      <c r="BS336" s="72"/>
      <c r="BT336" s="72"/>
      <c r="BU336" s="72"/>
      <c r="BV336" s="72"/>
      <c r="BW336" s="72"/>
      <c r="BX336" s="72"/>
      <c r="BY336" s="72"/>
      <c r="BZ336" s="72"/>
      <c r="CA336" s="72"/>
      <c r="CB336" s="72"/>
      <c r="CC336" s="72"/>
      <c r="CD336" s="72"/>
      <c r="CE336" s="72"/>
      <c r="CF336" s="72"/>
      <c r="CG336" s="72"/>
      <c r="CH336" s="72"/>
      <c r="CI336" s="72"/>
      <c r="CJ336" s="72"/>
      <c r="CK336" s="72"/>
      <c r="CL336" s="72"/>
      <c r="CM336" s="72"/>
      <c r="CN336" s="72"/>
      <c r="CO336" s="72"/>
      <c r="CP336" s="72"/>
      <c r="CQ336" s="72"/>
      <c r="CR336" s="72"/>
      <c r="CS336" s="72"/>
      <c r="CT336" s="72"/>
      <c r="CU336" s="72"/>
      <c r="CV336" s="72"/>
      <c r="CW336" s="72"/>
      <c r="CX336" s="72"/>
      <c r="CY336" s="72"/>
      <c r="CZ336" s="72"/>
      <c r="DA336" s="72"/>
      <c r="DB336" s="72"/>
      <c r="DC336" s="72"/>
      <c r="DD336" s="72"/>
      <c r="DE336" s="72"/>
      <c r="DF336" s="72"/>
      <c r="DG336" s="72"/>
      <c r="DH336" s="72"/>
      <c r="DI336" s="72"/>
      <c r="DJ336" s="72"/>
      <c r="DK336" s="72"/>
      <c r="DL336" s="72"/>
      <c r="DM336" s="72"/>
      <c r="DN336" s="72"/>
      <c r="DO336" s="72"/>
      <c r="DP336" s="72"/>
      <c r="DQ336" s="72"/>
      <c r="DR336" s="72"/>
      <c r="DS336" s="72"/>
      <c r="DT336" s="72"/>
      <c r="DU336" s="72"/>
      <c r="DV336" s="72"/>
      <c r="DW336" s="72"/>
      <c r="DX336" s="72"/>
      <c r="DY336" s="72"/>
      <c r="DZ336" s="72"/>
      <c r="EA336" s="72"/>
      <c r="EB336" s="72"/>
      <c r="EC336" s="72"/>
      <c r="ED336" s="72"/>
      <c r="EE336" s="72"/>
      <c r="EF336" s="72"/>
      <c r="EG336" s="72"/>
      <c r="EH336" s="72"/>
      <c r="EI336" s="72"/>
      <c r="EJ336" s="72"/>
      <c r="EK336" s="72"/>
      <c r="EL336" s="72"/>
      <c r="EM336" s="72"/>
      <c r="EN336" s="72"/>
      <c r="EO336" s="72"/>
      <c r="EP336" s="72"/>
      <c r="EQ336" s="72"/>
      <c r="ER336" s="312">
        <f t="shared" si="75"/>
        <v>1</v>
      </c>
      <c r="ES336" s="72">
        <f t="shared" si="76"/>
        <v>1</v>
      </c>
      <c r="ET336" s="72" t="s">
        <v>1116</v>
      </c>
      <c r="EU336" s="7" t="s">
        <v>2674</v>
      </c>
      <c r="EV336" s="7" t="s">
        <v>1110</v>
      </c>
      <c r="EW336" s="7" t="s">
        <v>1801</v>
      </c>
      <c r="EX336" s="183" t="s">
        <v>1956</v>
      </c>
      <c r="EY336" s="313">
        <v>46179</v>
      </c>
      <c r="EZ336" s="313"/>
      <c r="FA336" s="183"/>
      <c r="FB336" s="313"/>
      <c r="FC336" s="7"/>
      <c r="FD336" s="7" t="s">
        <v>3299</v>
      </c>
      <c r="FE336" s="7">
        <f t="shared" si="77"/>
        <v>2159</v>
      </c>
      <c r="FF336" s="72">
        <f t="shared" si="78"/>
        <v>8878</v>
      </c>
      <c r="FG336" t="s">
        <v>3515</v>
      </c>
    </row>
    <row r="337" spans="1:163" ht="17.25">
      <c r="A337" s="72">
        <v>460723500</v>
      </c>
      <c r="B337" s="304" t="s">
        <v>350</v>
      </c>
      <c r="C337" s="72" t="s">
        <v>1775</v>
      </c>
      <c r="D337" s="72" t="s">
        <v>3554</v>
      </c>
      <c r="E337" s="72">
        <v>2500</v>
      </c>
      <c r="F337" s="72"/>
      <c r="G337" s="306"/>
      <c r="H337" s="306"/>
      <c r="I337" s="72">
        <v>2431</v>
      </c>
      <c r="J337" s="72">
        <v>2195</v>
      </c>
      <c r="K337" s="258">
        <f t="shared" si="70"/>
        <v>2258</v>
      </c>
      <c r="L337" s="258">
        <f t="shared" si="71"/>
        <v>2243</v>
      </c>
      <c r="M337" s="307">
        <v>1</v>
      </c>
      <c r="N337" s="72" t="s">
        <v>1280</v>
      </c>
      <c r="O337" s="72" t="s">
        <v>1281</v>
      </c>
      <c r="P337" s="72" t="s">
        <v>349</v>
      </c>
      <c r="Q337" s="255">
        <v>39766.080000000002</v>
      </c>
      <c r="R337" s="66">
        <v>63</v>
      </c>
      <c r="S337" s="66">
        <f t="shared" si="81"/>
        <v>0</v>
      </c>
      <c r="T337" s="66">
        <v>5886</v>
      </c>
      <c r="U337" s="4" t="s">
        <v>1486</v>
      </c>
      <c r="V337" s="5">
        <f t="shared" si="79"/>
        <v>3.9298150632712199E-2</v>
      </c>
      <c r="W337" s="5">
        <f t="shared" si="80"/>
        <v>2.1761252233117052E-3</v>
      </c>
      <c r="X337" s="5" t="s">
        <v>1280</v>
      </c>
      <c r="Y337" s="72" t="str">
        <f t="shared" si="73"/>
        <v>PAID</v>
      </c>
      <c r="Z337" s="72" t="s">
        <v>1329</v>
      </c>
      <c r="AA337" s="72" t="s">
        <v>1329</v>
      </c>
      <c r="AB337" s="304"/>
      <c r="AC337" s="72">
        <v>16</v>
      </c>
      <c r="AD337" s="72" t="s">
        <v>3019</v>
      </c>
      <c r="AE337" s="308"/>
      <c r="AF337" s="309" t="s">
        <v>1129</v>
      </c>
      <c r="AG337" s="7" t="s">
        <v>1129</v>
      </c>
      <c r="AH337" s="72" t="s">
        <v>348</v>
      </c>
      <c r="AI337" s="7" t="s">
        <v>1129</v>
      </c>
      <c r="AJ337" s="7" t="s">
        <v>1129</v>
      </c>
      <c r="AK337" s="7" t="s">
        <v>1129</v>
      </c>
      <c r="AL337" s="7">
        <v>8144</v>
      </c>
      <c r="AM337" s="255">
        <v>39766.080000000002</v>
      </c>
      <c r="AN337" s="258">
        <v>27</v>
      </c>
      <c r="AO337" s="306">
        <v>43</v>
      </c>
      <c r="AP337" s="306" t="str">
        <f t="shared" si="74"/>
        <v>FLOW</v>
      </c>
      <c r="AQ337" s="306"/>
      <c r="AR337" s="306"/>
      <c r="AS337" s="306"/>
      <c r="AT337" s="306"/>
      <c r="AU337" s="72" t="s">
        <v>1793</v>
      </c>
      <c r="AV337" s="310" t="s">
        <v>351</v>
      </c>
      <c r="AW337" s="304" t="s">
        <v>24</v>
      </c>
      <c r="AX337" s="311">
        <v>45246</v>
      </c>
      <c r="AY337" s="72">
        <v>48</v>
      </c>
      <c r="AZ337" s="72" t="s">
        <v>1742</v>
      </c>
      <c r="BA337" s="7" t="s">
        <v>3512</v>
      </c>
      <c r="BB337" s="7"/>
      <c r="BC337" s="7"/>
      <c r="BD337" s="72"/>
      <c r="BE337" s="72"/>
      <c r="BF337" s="72"/>
      <c r="BG337" s="183"/>
      <c r="BH337" s="72"/>
      <c r="BI337" s="72"/>
      <c r="BJ337" s="72"/>
      <c r="BK337" s="72"/>
      <c r="BL337" s="72">
        <v>1</v>
      </c>
      <c r="BM337" s="72"/>
      <c r="BN337" s="72"/>
      <c r="BO337" s="72"/>
      <c r="BP337" s="72"/>
      <c r="BQ337" s="72"/>
      <c r="BR337" s="72"/>
      <c r="BS337" s="72"/>
      <c r="BT337" s="72"/>
      <c r="BU337" s="72"/>
      <c r="BV337" s="72"/>
      <c r="BW337" s="72"/>
      <c r="BX337" s="72"/>
      <c r="BY337" s="72"/>
      <c r="BZ337" s="72"/>
      <c r="CA337" s="72"/>
      <c r="CB337" s="72"/>
      <c r="CC337" s="72"/>
      <c r="CD337" s="72"/>
      <c r="CE337" s="72"/>
      <c r="CF337" s="72"/>
      <c r="CG337" s="72"/>
      <c r="CH337" s="72"/>
      <c r="CI337" s="72"/>
      <c r="CJ337" s="72"/>
      <c r="CK337" s="72"/>
      <c r="CL337" s="72"/>
      <c r="CM337" s="72"/>
      <c r="CN337" s="72"/>
      <c r="CO337" s="72"/>
      <c r="CP337" s="72"/>
      <c r="CQ337" s="72"/>
      <c r="CR337" s="72"/>
      <c r="CS337" s="72"/>
      <c r="CT337" s="72"/>
      <c r="CU337" s="72"/>
      <c r="CV337" s="72"/>
      <c r="CW337" s="72"/>
      <c r="CX337" s="72"/>
      <c r="CY337" s="72"/>
      <c r="CZ337" s="72"/>
      <c r="DA337" s="72"/>
      <c r="DB337" s="72"/>
      <c r="DC337" s="72"/>
      <c r="DD337" s="72"/>
      <c r="DE337" s="72"/>
      <c r="DF337" s="72"/>
      <c r="DG337" s="72"/>
      <c r="DH337" s="72"/>
      <c r="DI337" s="72"/>
      <c r="DJ337" s="72"/>
      <c r="DK337" s="72"/>
      <c r="DL337" s="72"/>
      <c r="DM337" s="72"/>
      <c r="DN337" s="72"/>
      <c r="DO337" s="72"/>
      <c r="DP337" s="72"/>
      <c r="DQ337" s="72"/>
      <c r="DR337" s="72"/>
      <c r="DS337" s="72"/>
      <c r="DT337" s="72"/>
      <c r="DU337" s="72"/>
      <c r="DV337" s="72"/>
      <c r="DW337" s="72"/>
      <c r="DX337" s="72"/>
      <c r="DY337" s="72"/>
      <c r="DZ337" s="72"/>
      <c r="EA337" s="72"/>
      <c r="EB337" s="72"/>
      <c r="EC337" s="72"/>
      <c r="ED337" s="72"/>
      <c r="EE337" s="72"/>
      <c r="EF337" s="72"/>
      <c r="EG337" s="72"/>
      <c r="EH337" s="72"/>
      <c r="EI337" s="72"/>
      <c r="EJ337" s="72"/>
      <c r="EK337" s="72"/>
      <c r="EL337" s="72"/>
      <c r="EM337" s="72"/>
      <c r="EN337" s="72"/>
      <c r="EO337" s="72"/>
      <c r="EP337" s="72"/>
      <c r="EQ337" s="72"/>
      <c r="ER337" s="312">
        <f t="shared" si="75"/>
        <v>1</v>
      </c>
      <c r="ES337" s="72">
        <f t="shared" si="76"/>
        <v>1</v>
      </c>
      <c r="ET337" s="72" t="s">
        <v>1126</v>
      </c>
      <c r="EU337" s="7" t="s">
        <v>2675</v>
      </c>
      <c r="EV337" s="7" t="s">
        <v>1110</v>
      </c>
      <c r="EW337" s="7" t="s">
        <v>1801</v>
      </c>
      <c r="EX337" s="183" t="s">
        <v>1900</v>
      </c>
      <c r="EY337" s="313">
        <v>46177</v>
      </c>
      <c r="EZ337" s="313"/>
      <c r="FA337" s="183"/>
      <c r="FB337" s="313"/>
      <c r="FC337" s="7"/>
      <c r="FD337" s="7" t="s">
        <v>3217</v>
      </c>
      <c r="FE337" s="7">
        <f t="shared" si="77"/>
        <v>2258</v>
      </c>
      <c r="FF337" s="72">
        <f t="shared" si="78"/>
        <v>4743</v>
      </c>
      <c r="FG337" t="s">
        <v>3515</v>
      </c>
    </row>
    <row r="338" spans="1:163" ht="17.25">
      <c r="A338" s="72">
        <v>460094148</v>
      </c>
      <c r="B338" s="304" t="s">
        <v>1543</v>
      </c>
      <c r="C338" s="72"/>
      <c r="D338" s="72"/>
      <c r="E338" s="72"/>
      <c r="F338" s="72"/>
      <c r="G338" s="306"/>
      <c r="H338" s="306"/>
      <c r="I338" s="72">
        <v>3620</v>
      </c>
      <c r="J338" s="72">
        <v>3669</v>
      </c>
      <c r="K338" s="258">
        <f t="shared" si="70"/>
        <v>123</v>
      </c>
      <c r="L338" s="258">
        <f t="shared" si="71"/>
        <v>7415</v>
      </c>
      <c r="M338" s="315">
        <v>2</v>
      </c>
      <c r="N338" s="72" t="s">
        <v>1231</v>
      </c>
      <c r="O338" s="72" t="s">
        <v>1232</v>
      </c>
      <c r="P338" s="72" t="s">
        <v>476</v>
      </c>
      <c r="Q338" s="255">
        <v>39740.65</v>
      </c>
      <c r="R338" s="66">
        <v>74</v>
      </c>
      <c r="S338" s="66">
        <f t="shared" si="81"/>
        <v>0</v>
      </c>
      <c r="T338" s="66">
        <v>3576.43</v>
      </c>
      <c r="U338" s="4" t="s">
        <v>1129</v>
      </c>
      <c r="V338" s="5">
        <f t="shared" si="79"/>
        <v>0.50544129046945885</v>
      </c>
      <c r="W338" s="5">
        <f t="shared" si="80"/>
        <v>8.799032267527351E-3</v>
      </c>
      <c r="X338" s="5" t="str">
        <f t="shared" si="72"/>
        <v>FLOW</v>
      </c>
      <c r="Y338" s="72" t="str">
        <f t="shared" si="73"/>
        <v>NC</v>
      </c>
      <c r="Z338" s="72" t="s">
        <v>1129</v>
      </c>
      <c r="AA338" s="72" t="s">
        <v>1315</v>
      </c>
      <c r="AB338" s="304" t="s">
        <v>3024</v>
      </c>
      <c r="AC338" s="72"/>
      <c r="AD338" s="72" t="s">
        <v>3021</v>
      </c>
      <c r="AE338" s="308"/>
      <c r="AF338" s="309" t="s">
        <v>1129</v>
      </c>
      <c r="AG338" s="7" t="s">
        <v>1129</v>
      </c>
      <c r="AH338" s="72" t="s">
        <v>1749</v>
      </c>
      <c r="AI338" s="7" t="s">
        <v>1129</v>
      </c>
      <c r="AJ338" s="7" t="s">
        <v>1129</v>
      </c>
      <c r="AK338" s="7" t="s">
        <v>1129</v>
      </c>
      <c r="AL338" s="7">
        <v>7319.43</v>
      </c>
      <c r="AM338" s="255">
        <v>39740.65</v>
      </c>
      <c r="AN338" s="258">
        <v>57</v>
      </c>
      <c r="AO338" s="306">
        <v>73</v>
      </c>
      <c r="AP338" s="306" t="str">
        <f t="shared" si="74"/>
        <v>FLOW</v>
      </c>
      <c r="AQ338" s="306"/>
      <c r="AR338" s="306"/>
      <c r="AS338" s="306"/>
      <c r="AT338" s="306"/>
      <c r="AU338" s="72" t="s">
        <v>943</v>
      </c>
      <c r="AV338" s="310" t="s">
        <v>1653</v>
      </c>
      <c r="AW338" s="304" t="s">
        <v>231</v>
      </c>
      <c r="AX338" s="311">
        <v>45211</v>
      </c>
      <c r="AY338" s="72">
        <v>42</v>
      </c>
      <c r="AZ338" s="72" t="s">
        <v>1742</v>
      </c>
      <c r="BA338" s="7" t="s">
        <v>3513</v>
      </c>
      <c r="BB338" s="7"/>
      <c r="BC338" s="7"/>
      <c r="BD338" s="72"/>
      <c r="BE338" s="72"/>
      <c r="BF338" s="72"/>
      <c r="BG338" s="183"/>
      <c r="BH338" s="72"/>
      <c r="BI338" s="72"/>
      <c r="BJ338" s="72"/>
      <c r="BK338" s="72"/>
      <c r="BL338" s="72"/>
      <c r="BM338" s="72"/>
      <c r="BN338" s="72"/>
      <c r="BO338" s="72"/>
      <c r="BP338" s="72"/>
      <c r="BQ338" s="72"/>
      <c r="BR338" s="72">
        <v>1</v>
      </c>
      <c r="BS338" s="72"/>
      <c r="BT338" s="72"/>
      <c r="BU338" s="72"/>
      <c r="BV338" s="72"/>
      <c r="BW338" s="72"/>
      <c r="BX338" s="72"/>
      <c r="BY338" s="72"/>
      <c r="BZ338" s="72"/>
      <c r="CA338" s="72"/>
      <c r="CB338" s="72"/>
      <c r="CC338" s="72"/>
      <c r="CD338" s="72"/>
      <c r="CE338" s="72"/>
      <c r="CF338" s="72"/>
      <c r="CG338" s="72"/>
      <c r="CH338" s="72"/>
      <c r="CI338" s="72"/>
      <c r="CJ338" s="72"/>
      <c r="CK338" s="72"/>
      <c r="CL338" s="72"/>
      <c r="CM338" s="72"/>
      <c r="CN338" s="72"/>
      <c r="CO338" s="72"/>
      <c r="CP338" s="72"/>
      <c r="CQ338" s="72"/>
      <c r="CR338" s="72"/>
      <c r="CS338" s="72"/>
      <c r="CT338" s="72"/>
      <c r="CU338" s="72"/>
      <c r="CV338" s="72"/>
      <c r="CW338" s="72"/>
      <c r="CX338" s="72"/>
      <c r="CY338" s="72"/>
      <c r="CZ338" s="72"/>
      <c r="DA338" s="72"/>
      <c r="DB338" s="72"/>
      <c r="DC338" s="72"/>
      <c r="DD338" s="72"/>
      <c r="DE338" s="72"/>
      <c r="DF338" s="72"/>
      <c r="DG338" s="72"/>
      <c r="DH338" s="72"/>
      <c r="DI338" s="72"/>
      <c r="DJ338" s="72"/>
      <c r="DK338" s="72"/>
      <c r="DL338" s="72"/>
      <c r="DM338" s="72"/>
      <c r="DN338" s="72"/>
      <c r="DO338" s="72"/>
      <c r="DP338" s="72"/>
      <c r="DQ338" s="72"/>
      <c r="DR338" s="72"/>
      <c r="DS338" s="72"/>
      <c r="DT338" s="72"/>
      <c r="DU338" s="72"/>
      <c r="DV338" s="72"/>
      <c r="DW338" s="72"/>
      <c r="DX338" s="72"/>
      <c r="DY338" s="72"/>
      <c r="DZ338" s="72"/>
      <c r="EA338" s="72"/>
      <c r="EB338" s="72"/>
      <c r="EC338" s="72"/>
      <c r="ED338" s="72"/>
      <c r="EE338" s="72"/>
      <c r="EF338" s="72"/>
      <c r="EG338" s="72"/>
      <c r="EH338" s="72"/>
      <c r="EI338" s="72"/>
      <c r="EJ338" s="72"/>
      <c r="EK338" s="72"/>
      <c r="EL338" s="72"/>
      <c r="EM338" s="72"/>
      <c r="EN338" s="72"/>
      <c r="EO338" s="72"/>
      <c r="EP338" s="72"/>
      <c r="EQ338" s="72"/>
      <c r="ER338" s="312">
        <f t="shared" si="75"/>
        <v>1</v>
      </c>
      <c r="ES338" s="72">
        <f t="shared" si="76"/>
        <v>1</v>
      </c>
      <c r="ET338" s="72" t="s">
        <v>1128</v>
      </c>
      <c r="EU338" s="7" t="s">
        <v>2676</v>
      </c>
      <c r="EV338" s="7" t="s">
        <v>1110</v>
      </c>
      <c r="EW338" s="7" t="s">
        <v>1808</v>
      </c>
      <c r="EX338" s="183" t="s">
        <v>1957</v>
      </c>
      <c r="EY338" s="313">
        <v>46179</v>
      </c>
      <c r="EZ338" s="313"/>
      <c r="FA338" s="183"/>
      <c r="FB338" s="313"/>
      <c r="FC338" s="7"/>
      <c r="FD338" s="7" t="s">
        <v>3196</v>
      </c>
      <c r="FE338" s="7">
        <f t="shared" si="77"/>
        <v>123</v>
      </c>
      <c r="FF338" s="72">
        <f t="shared" si="78"/>
        <v>7415</v>
      </c>
      <c r="FG338" t="s">
        <v>3515</v>
      </c>
    </row>
    <row r="339" spans="1:163" ht="17.25">
      <c r="A339" s="72">
        <v>468012757</v>
      </c>
      <c r="B339" s="304" t="s">
        <v>1544</v>
      </c>
      <c r="C339" s="72"/>
      <c r="D339" s="72"/>
      <c r="E339" s="72"/>
      <c r="F339" s="72"/>
      <c r="G339" s="306"/>
      <c r="H339" s="306"/>
      <c r="I339" s="72">
        <v>3753</v>
      </c>
      <c r="J339" s="72">
        <v>3995</v>
      </c>
      <c r="K339" s="258">
        <f t="shared" si="70"/>
        <v>3995</v>
      </c>
      <c r="L339" s="258">
        <f t="shared" si="71"/>
        <v>7830</v>
      </c>
      <c r="M339" s="307">
        <v>1</v>
      </c>
      <c r="N339" s="72" t="s">
        <v>1231</v>
      </c>
      <c r="O339" s="72" t="s">
        <v>1232</v>
      </c>
      <c r="P339" s="72" t="s">
        <v>349</v>
      </c>
      <c r="Q339" s="255">
        <v>39591</v>
      </c>
      <c r="R339" s="66">
        <v>0</v>
      </c>
      <c r="S339" s="66">
        <f t="shared" si="81"/>
        <v>0</v>
      </c>
      <c r="T339" s="66">
        <v>450</v>
      </c>
      <c r="U339" s="4" t="s">
        <v>1129</v>
      </c>
      <c r="V339" s="5">
        <f t="shared" si="79"/>
        <v>3.9125130807454708E-2</v>
      </c>
      <c r="W339" s="5">
        <f t="shared" si="80"/>
        <v>2.1665442939342704E-3</v>
      </c>
      <c r="X339" s="5" t="str">
        <f t="shared" si="72"/>
        <v>FLOW</v>
      </c>
      <c r="Y339" s="72" t="str">
        <f t="shared" si="73"/>
        <v>NC</v>
      </c>
      <c r="Z339" s="72" t="s">
        <v>1129</v>
      </c>
      <c r="AA339" s="72" t="s">
        <v>1315</v>
      </c>
      <c r="AB339" s="304" t="s">
        <v>3023</v>
      </c>
      <c r="AC339" s="72"/>
      <c r="AD339" s="72" t="s">
        <v>3021</v>
      </c>
      <c r="AE339" s="308"/>
      <c r="AF339" s="309" t="s">
        <v>1129</v>
      </c>
      <c r="AG339" s="7" t="s">
        <v>1129</v>
      </c>
      <c r="AH339" s="72" t="s">
        <v>579</v>
      </c>
      <c r="AI339" s="7" t="s">
        <v>1129</v>
      </c>
      <c r="AJ339" s="7" t="s">
        <v>1129</v>
      </c>
      <c r="AK339" s="7" t="s">
        <v>1129</v>
      </c>
      <c r="AL339" s="7">
        <v>4445</v>
      </c>
      <c r="AM339" s="255">
        <v>39591</v>
      </c>
      <c r="AN339" s="258">
        <v>22</v>
      </c>
      <c r="AO339" s="306">
        <v>38</v>
      </c>
      <c r="AP339" s="306" t="str">
        <f t="shared" si="74"/>
        <v>FLOW</v>
      </c>
      <c r="AQ339" s="306"/>
      <c r="AR339" s="306"/>
      <c r="AS339" s="306"/>
      <c r="AT339" s="306"/>
      <c r="AU339" s="72" t="s">
        <v>1793</v>
      </c>
      <c r="AV339" s="310" t="s">
        <v>1654</v>
      </c>
      <c r="AW339" s="304" t="s">
        <v>24</v>
      </c>
      <c r="AX339" s="311">
        <v>46113</v>
      </c>
      <c r="AY339" s="72">
        <v>12</v>
      </c>
      <c r="AZ339" s="72" t="s">
        <v>1742</v>
      </c>
      <c r="BA339" s="7" t="s">
        <v>3512</v>
      </c>
      <c r="BB339" s="7"/>
      <c r="BC339" s="7"/>
      <c r="BD339" s="72"/>
      <c r="BE339" s="72"/>
      <c r="BF339" s="72"/>
      <c r="BG339" s="183"/>
      <c r="BH339" s="72"/>
      <c r="BI339" s="72"/>
      <c r="BJ339" s="72"/>
      <c r="BK339" s="72"/>
      <c r="BL339" s="72"/>
      <c r="BM339" s="72"/>
      <c r="BN339" s="72"/>
      <c r="BO339" s="72"/>
      <c r="BP339" s="72"/>
      <c r="BQ339" s="72"/>
      <c r="BR339" s="72">
        <v>1</v>
      </c>
      <c r="BS339" s="72"/>
      <c r="BT339" s="72"/>
      <c r="BU339" s="72"/>
      <c r="BV339" s="72"/>
      <c r="BW339" s="72"/>
      <c r="BX339" s="72"/>
      <c r="BY339" s="72"/>
      <c r="BZ339" s="72"/>
      <c r="CA339" s="72"/>
      <c r="CB339" s="72"/>
      <c r="CC339" s="72"/>
      <c r="CD339" s="72"/>
      <c r="CE339" s="72"/>
      <c r="CF339" s="72"/>
      <c r="CG339" s="72"/>
      <c r="CH339" s="72"/>
      <c r="CI339" s="72"/>
      <c r="CJ339" s="72"/>
      <c r="CK339" s="72"/>
      <c r="CL339" s="72"/>
      <c r="CM339" s="72"/>
      <c r="CN339" s="72"/>
      <c r="CO339" s="72"/>
      <c r="CP339" s="72"/>
      <c r="CQ339" s="72"/>
      <c r="CR339" s="72"/>
      <c r="CS339" s="72"/>
      <c r="CT339" s="72"/>
      <c r="CU339" s="72"/>
      <c r="CV339" s="72"/>
      <c r="CW339" s="72"/>
      <c r="CX339" s="72"/>
      <c r="CY339" s="72"/>
      <c r="CZ339" s="72"/>
      <c r="DA339" s="72"/>
      <c r="DB339" s="72"/>
      <c r="DC339" s="72"/>
      <c r="DD339" s="72"/>
      <c r="DE339" s="72"/>
      <c r="DF339" s="72"/>
      <c r="DG339" s="72"/>
      <c r="DH339" s="72"/>
      <c r="DI339" s="72"/>
      <c r="DJ339" s="72"/>
      <c r="DK339" s="72"/>
      <c r="DL339" s="72"/>
      <c r="DM339" s="72"/>
      <c r="DN339" s="72"/>
      <c r="DO339" s="72"/>
      <c r="DP339" s="72"/>
      <c r="DQ339" s="72"/>
      <c r="DR339" s="72"/>
      <c r="DS339" s="72"/>
      <c r="DT339" s="72"/>
      <c r="DU339" s="72"/>
      <c r="DV339" s="72"/>
      <c r="DW339" s="72"/>
      <c r="DX339" s="72"/>
      <c r="DY339" s="72"/>
      <c r="DZ339" s="72"/>
      <c r="EA339" s="72"/>
      <c r="EB339" s="72"/>
      <c r="EC339" s="72"/>
      <c r="ED339" s="72"/>
      <c r="EE339" s="72"/>
      <c r="EF339" s="72"/>
      <c r="EG339" s="72"/>
      <c r="EH339" s="72"/>
      <c r="EI339" s="72"/>
      <c r="EJ339" s="72"/>
      <c r="EK339" s="72"/>
      <c r="EL339" s="72"/>
      <c r="EM339" s="72"/>
      <c r="EN339" s="72"/>
      <c r="EO339" s="72"/>
      <c r="EP339" s="72"/>
      <c r="EQ339" s="72"/>
      <c r="ER339" s="312">
        <f t="shared" si="75"/>
        <v>1</v>
      </c>
      <c r="ES339" s="72">
        <f t="shared" si="76"/>
        <v>1</v>
      </c>
      <c r="ET339" s="72" t="s">
        <v>1126</v>
      </c>
      <c r="EU339" s="7" t="s">
        <v>2677</v>
      </c>
      <c r="EV339" s="7" t="s">
        <v>1110</v>
      </c>
      <c r="EW339" s="7" t="s">
        <v>1829</v>
      </c>
      <c r="EX339" s="183" t="s">
        <v>1890</v>
      </c>
      <c r="EY339" s="313">
        <v>46179</v>
      </c>
      <c r="EZ339" s="313"/>
      <c r="FA339" s="183"/>
      <c r="FB339" s="313"/>
      <c r="FC339" s="7"/>
      <c r="FD339" s="7" t="s">
        <v>3294</v>
      </c>
      <c r="FE339" s="7">
        <f t="shared" si="77"/>
        <v>3995</v>
      </c>
      <c r="FF339" s="72">
        <f t="shared" si="78"/>
        <v>7830</v>
      </c>
      <c r="FG339" t="s">
        <v>3515</v>
      </c>
    </row>
    <row r="340" spans="1:163" ht="17.25">
      <c r="A340" s="314">
        <v>460545508</v>
      </c>
      <c r="B340" s="304" t="s">
        <v>1769</v>
      </c>
      <c r="C340" s="72"/>
      <c r="D340" s="72"/>
      <c r="E340" s="72"/>
      <c r="F340" s="72"/>
      <c r="G340" s="306"/>
      <c r="H340" s="306"/>
      <c r="I340" s="72">
        <v>2380</v>
      </c>
      <c r="J340" s="72">
        <v>2368</v>
      </c>
      <c r="K340" s="258">
        <f t="shared" si="70"/>
        <v>2441</v>
      </c>
      <c r="L340" s="258">
        <f t="shared" si="71"/>
        <v>4748</v>
      </c>
      <c r="M340" s="307">
        <v>1</v>
      </c>
      <c r="N340" s="72" t="s">
        <v>1231</v>
      </c>
      <c r="O340" s="72" t="s">
        <v>1232</v>
      </c>
      <c r="P340" s="72" t="s">
        <v>34</v>
      </c>
      <c r="Q340" s="255">
        <v>38937.9</v>
      </c>
      <c r="R340" s="66">
        <v>73</v>
      </c>
      <c r="S340" s="66">
        <f t="shared" si="81"/>
        <v>0</v>
      </c>
      <c r="T340" s="66">
        <v>5946</v>
      </c>
      <c r="U340" s="4" t="s">
        <v>1280</v>
      </c>
      <c r="V340" s="5">
        <f t="shared" si="79"/>
        <v>1.6792291337799893E-2</v>
      </c>
      <c r="W340" s="5">
        <f t="shared" si="80"/>
        <v>2.1308046036418184E-3</v>
      </c>
      <c r="X340" s="5" t="str">
        <f t="shared" si="72"/>
        <v>FLOW</v>
      </c>
      <c r="Y340" s="72" t="str">
        <f t="shared" si="73"/>
        <v>BPTP</v>
      </c>
      <c r="Z340" s="72" t="s">
        <v>1129</v>
      </c>
      <c r="AA340" s="72" t="s">
        <v>1325</v>
      </c>
      <c r="AB340" s="304" t="s">
        <v>3504</v>
      </c>
      <c r="AC340" s="72"/>
      <c r="AD340" s="72" t="s">
        <v>3022</v>
      </c>
      <c r="AE340" s="308"/>
      <c r="AF340" s="309" t="s">
        <v>1129</v>
      </c>
      <c r="AG340" s="7" t="s">
        <v>1129</v>
      </c>
      <c r="AH340" s="72" t="s">
        <v>385</v>
      </c>
      <c r="AI340" s="7" t="s">
        <v>1129</v>
      </c>
      <c r="AJ340" s="7" t="s">
        <v>1129</v>
      </c>
      <c r="AK340" s="7" t="s">
        <v>1129</v>
      </c>
      <c r="AL340" s="7">
        <v>8387</v>
      </c>
      <c r="AM340" s="255">
        <v>38937.9</v>
      </c>
      <c r="AN340" s="258">
        <v>27</v>
      </c>
      <c r="AO340" s="306">
        <v>43</v>
      </c>
      <c r="AP340" s="306" t="str">
        <f t="shared" si="74"/>
        <v>FLOW</v>
      </c>
      <c r="AQ340" s="306"/>
      <c r="AR340" s="306"/>
      <c r="AS340" s="306"/>
      <c r="AT340" s="306"/>
      <c r="AU340" s="72" t="s">
        <v>943</v>
      </c>
      <c r="AV340" s="310" t="s">
        <v>1770</v>
      </c>
      <c r="AW340" s="304" t="s">
        <v>86</v>
      </c>
      <c r="AX340" s="311">
        <v>45238</v>
      </c>
      <c r="AY340" s="72">
        <v>48</v>
      </c>
      <c r="AZ340" s="72" t="s">
        <v>1742</v>
      </c>
      <c r="BA340" s="7" t="s">
        <v>3512</v>
      </c>
      <c r="BB340" s="7"/>
      <c r="BC340" s="7"/>
      <c r="BD340" s="72"/>
      <c r="BE340" s="72"/>
      <c r="BF340" s="72"/>
      <c r="BG340" s="183"/>
      <c r="BH340" s="72"/>
      <c r="BI340" s="72"/>
      <c r="BJ340" s="72"/>
      <c r="BK340" s="72"/>
      <c r="BL340" s="72"/>
      <c r="BM340" s="72"/>
      <c r="BN340" s="72"/>
      <c r="BO340" s="72"/>
      <c r="BP340" s="72"/>
      <c r="BQ340" s="72"/>
      <c r="BR340" s="72"/>
      <c r="BS340" s="72"/>
      <c r="BT340" s="72"/>
      <c r="BU340" s="72"/>
      <c r="BV340" s="72"/>
      <c r="BW340" s="72"/>
      <c r="BX340" s="72"/>
      <c r="BY340" s="72"/>
      <c r="BZ340" s="72"/>
      <c r="CA340" s="72"/>
      <c r="CB340" s="72"/>
      <c r="CC340" s="72"/>
      <c r="CD340" s="72"/>
      <c r="CE340" s="72"/>
      <c r="CF340" s="72"/>
      <c r="CG340" s="72"/>
      <c r="CH340" s="72"/>
      <c r="CI340" s="72"/>
      <c r="CJ340" s="72"/>
      <c r="CK340" s="72"/>
      <c r="CL340" s="72"/>
      <c r="CM340" s="72"/>
      <c r="CN340" s="72"/>
      <c r="CO340" s="72"/>
      <c r="CP340" s="72"/>
      <c r="CQ340" s="72"/>
      <c r="CR340" s="72"/>
      <c r="CS340" s="72"/>
      <c r="CT340" s="72"/>
      <c r="CU340" s="72"/>
      <c r="CV340" s="72"/>
      <c r="CW340" s="72"/>
      <c r="CX340" s="72"/>
      <c r="CY340" s="72"/>
      <c r="CZ340" s="72"/>
      <c r="DA340" s="72"/>
      <c r="DB340" s="72"/>
      <c r="DC340" s="72"/>
      <c r="DD340" s="72"/>
      <c r="DE340" s="72"/>
      <c r="DF340" s="72"/>
      <c r="DG340" s="72"/>
      <c r="DH340" s="72"/>
      <c r="DI340" s="72"/>
      <c r="DJ340" s="72"/>
      <c r="DK340" s="72"/>
      <c r="DL340" s="72"/>
      <c r="DM340" s="72"/>
      <c r="DN340" s="72"/>
      <c r="DO340" s="72"/>
      <c r="DP340" s="72"/>
      <c r="DQ340" s="72"/>
      <c r="DR340" s="72"/>
      <c r="DS340" s="72"/>
      <c r="DT340" s="72"/>
      <c r="DU340" s="72"/>
      <c r="DV340" s="72"/>
      <c r="DW340" s="72"/>
      <c r="DX340" s="72"/>
      <c r="DY340" s="72"/>
      <c r="DZ340" s="72"/>
      <c r="EA340" s="72"/>
      <c r="EB340" s="72"/>
      <c r="EC340" s="72"/>
      <c r="ED340" s="72"/>
      <c r="EE340" s="72"/>
      <c r="EF340" s="72"/>
      <c r="EG340" s="72"/>
      <c r="EH340" s="72"/>
      <c r="EI340" s="72"/>
      <c r="EJ340" s="72"/>
      <c r="EK340" s="72"/>
      <c r="EL340" s="72"/>
      <c r="EM340" s="72"/>
      <c r="EN340" s="72"/>
      <c r="EO340" s="72"/>
      <c r="EP340" s="72"/>
      <c r="EQ340" s="72"/>
      <c r="ER340" s="312">
        <f t="shared" si="75"/>
        <v>0</v>
      </c>
      <c r="ES340" s="72" t="str">
        <f t="shared" si="76"/>
        <v/>
      </c>
      <c r="ET340" s="72" t="s">
        <v>1115</v>
      </c>
      <c r="EU340" s="7" t="e">
        <v>#N/A</v>
      </c>
      <c r="EV340" s="7" t="e">
        <v>#N/A</v>
      </c>
      <c r="EW340" s="7" t="e">
        <v>#N/A</v>
      </c>
      <c r="EX340" s="183" t="e">
        <v>#N/A</v>
      </c>
      <c r="EY340" s="313" t="e">
        <v>#N/A</v>
      </c>
      <c r="EZ340" s="313"/>
      <c r="FA340" s="183"/>
      <c r="FB340" s="313"/>
      <c r="FC340" s="7"/>
      <c r="FD340" s="7">
        <v>0</v>
      </c>
      <c r="FE340" s="7">
        <f t="shared" si="77"/>
        <v>2441</v>
      </c>
      <c r="FF340" s="72">
        <f t="shared" si="78"/>
        <v>4748</v>
      </c>
      <c r="FG340" t="s">
        <v>3516</v>
      </c>
    </row>
    <row r="341" spans="1:163" ht="17.25">
      <c r="A341" s="72">
        <v>464470722</v>
      </c>
      <c r="B341" s="304" t="s">
        <v>2169</v>
      </c>
      <c r="C341" s="72"/>
      <c r="D341" s="72"/>
      <c r="E341" s="72"/>
      <c r="F341" s="72"/>
      <c r="G341" s="306"/>
      <c r="H341" s="306"/>
      <c r="I341" s="72">
        <v>5289</v>
      </c>
      <c r="J341" s="72">
        <v>10245</v>
      </c>
      <c r="K341" s="258">
        <f t="shared" si="70"/>
        <v>5256</v>
      </c>
      <c r="L341" s="258">
        <f t="shared" si="71"/>
        <v>15983</v>
      </c>
      <c r="M341" s="315">
        <v>2</v>
      </c>
      <c r="N341" s="72" t="s">
        <v>1231</v>
      </c>
      <c r="O341" s="72" t="s">
        <v>1232</v>
      </c>
      <c r="P341" s="72" t="s">
        <v>476</v>
      </c>
      <c r="Q341" s="255">
        <v>38885</v>
      </c>
      <c r="R341" s="66">
        <v>300</v>
      </c>
      <c r="S341" s="66">
        <f t="shared" si="81"/>
        <v>0</v>
      </c>
      <c r="T341" s="66">
        <v>2303.5300000000002</v>
      </c>
      <c r="U341" s="4" t="s">
        <v>1129</v>
      </c>
      <c r="V341" s="5">
        <f t="shared" si="79"/>
        <v>0.49455870953054126</v>
      </c>
      <c r="W341" s="5">
        <f t="shared" si="80"/>
        <v>8.6095816178849878E-3</v>
      </c>
      <c r="X341" s="5" t="s">
        <v>1280</v>
      </c>
      <c r="Y341" s="72" t="str">
        <f t="shared" si="73"/>
        <v>PTP</v>
      </c>
      <c r="Z341" s="72" t="s">
        <v>1129</v>
      </c>
      <c r="AA341" s="72" t="s">
        <v>1329</v>
      </c>
      <c r="AB341" s="304"/>
      <c r="AC341" s="72">
        <v>20</v>
      </c>
      <c r="AD341" s="72" t="s">
        <v>3019</v>
      </c>
      <c r="AE341" s="308"/>
      <c r="AF341" s="309"/>
      <c r="AG341" s="7"/>
      <c r="AH341" s="72" t="s">
        <v>885</v>
      </c>
      <c r="AI341" s="7"/>
      <c r="AJ341" s="7"/>
      <c r="AK341" s="7"/>
      <c r="AL341" s="7">
        <v>12848.53</v>
      </c>
      <c r="AM341" s="255">
        <v>38885</v>
      </c>
      <c r="AN341" s="258">
        <v>57</v>
      </c>
      <c r="AO341" s="306">
        <v>73</v>
      </c>
      <c r="AP341" s="306" t="str">
        <f t="shared" si="74"/>
        <v>FLOW</v>
      </c>
      <c r="AQ341" s="306"/>
      <c r="AR341" s="306"/>
      <c r="AS341" s="306"/>
      <c r="AT341" s="306"/>
      <c r="AU341" s="72" t="s">
        <v>1129</v>
      </c>
      <c r="AV341" s="310" t="s">
        <v>2311</v>
      </c>
      <c r="AW341" s="304" t="s">
        <v>394</v>
      </c>
      <c r="AX341" s="311">
        <v>45593</v>
      </c>
      <c r="AY341" s="72">
        <v>24</v>
      </c>
      <c r="AZ341" s="72" t="s">
        <v>2057</v>
      </c>
      <c r="BA341" s="7" t="s">
        <v>3513</v>
      </c>
      <c r="BB341" s="7"/>
      <c r="BC341" s="7"/>
      <c r="BD341" s="72"/>
      <c r="BE341" s="72"/>
      <c r="BF341" s="72"/>
      <c r="BG341" s="183"/>
      <c r="BH341" s="72"/>
      <c r="BI341" s="72"/>
      <c r="BJ341" s="72"/>
      <c r="BK341" s="72"/>
      <c r="BL341" s="72"/>
      <c r="BM341" s="72"/>
      <c r="BN341" s="72"/>
      <c r="BO341" s="72"/>
      <c r="BP341" s="72"/>
      <c r="BQ341" s="72"/>
      <c r="BR341" s="72"/>
      <c r="BS341" s="72"/>
      <c r="BT341" s="72"/>
      <c r="BU341" s="72"/>
      <c r="BV341" s="72"/>
      <c r="BW341" s="72"/>
      <c r="BX341" s="72"/>
      <c r="BY341" s="72"/>
      <c r="BZ341" s="72"/>
      <c r="CA341" s="72"/>
      <c r="CB341" s="72"/>
      <c r="CC341" s="72"/>
      <c r="CD341" s="72"/>
      <c r="CE341" s="72"/>
      <c r="CF341" s="72"/>
      <c r="CG341" s="72">
        <v>1</v>
      </c>
      <c r="CH341" s="72"/>
      <c r="CI341" s="72"/>
      <c r="CJ341" s="72"/>
      <c r="CK341" s="72"/>
      <c r="CL341" s="72"/>
      <c r="CM341" s="72"/>
      <c r="CN341" s="72"/>
      <c r="CO341" s="72"/>
      <c r="CP341" s="72"/>
      <c r="CQ341" s="72"/>
      <c r="CR341" s="72"/>
      <c r="CS341" s="72"/>
      <c r="CT341" s="72"/>
      <c r="CU341" s="72"/>
      <c r="CV341" s="72"/>
      <c r="CW341" s="72"/>
      <c r="CX341" s="72"/>
      <c r="CY341" s="72"/>
      <c r="CZ341" s="72"/>
      <c r="DA341" s="72"/>
      <c r="DB341" s="72"/>
      <c r="DC341" s="72"/>
      <c r="DD341" s="72"/>
      <c r="DE341" s="72"/>
      <c r="DF341" s="72"/>
      <c r="DG341" s="72"/>
      <c r="DH341" s="72"/>
      <c r="DI341" s="72"/>
      <c r="DJ341" s="72"/>
      <c r="DK341" s="72"/>
      <c r="DL341" s="72"/>
      <c r="DM341" s="72"/>
      <c r="DN341" s="72"/>
      <c r="DO341" s="72"/>
      <c r="DP341" s="72"/>
      <c r="DQ341" s="72"/>
      <c r="DR341" s="72"/>
      <c r="DS341" s="72"/>
      <c r="DT341" s="72"/>
      <c r="DU341" s="72"/>
      <c r="DV341" s="72"/>
      <c r="DW341" s="72"/>
      <c r="DX341" s="72"/>
      <c r="DY341" s="72"/>
      <c r="DZ341" s="72"/>
      <c r="EA341" s="72"/>
      <c r="EB341" s="72"/>
      <c r="EC341" s="72"/>
      <c r="ED341" s="72"/>
      <c r="EE341" s="72"/>
      <c r="EF341" s="72"/>
      <c r="EG341" s="72"/>
      <c r="EH341" s="72"/>
      <c r="EI341" s="72"/>
      <c r="EJ341" s="72"/>
      <c r="EK341" s="72"/>
      <c r="EL341" s="72"/>
      <c r="EM341" s="72"/>
      <c r="EN341" s="72"/>
      <c r="EO341" s="72"/>
      <c r="EP341" s="72"/>
      <c r="EQ341" s="72"/>
      <c r="ER341" s="312">
        <f t="shared" si="75"/>
        <v>1</v>
      </c>
      <c r="ES341" s="72">
        <f t="shared" si="76"/>
        <v>1</v>
      </c>
      <c r="ET341" s="72" t="s">
        <v>1128</v>
      </c>
      <c r="EU341" s="7" t="s">
        <v>2678</v>
      </c>
      <c r="EV341" s="7" t="s">
        <v>1110</v>
      </c>
      <c r="EW341" s="7" t="s">
        <v>1801</v>
      </c>
      <c r="EX341" s="183" t="s">
        <v>3587</v>
      </c>
      <c r="EY341" s="313">
        <v>46184</v>
      </c>
      <c r="EZ341" s="313"/>
      <c r="FA341" s="183"/>
      <c r="FB341" s="313"/>
      <c r="FC341" s="7"/>
      <c r="FD341" s="7" t="s">
        <v>3300</v>
      </c>
      <c r="FE341" s="7">
        <f t="shared" si="77"/>
        <v>5256</v>
      </c>
      <c r="FF341" s="72">
        <f t="shared" si="78"/>
        <v>15983</v>
      </c>
      <c r="FG341" t="s">
        <v>3515</v>
      </c>
    </row>
    <row r="342" spans="1:163" ht="17.25">
      <c r="A342" s="72">
        <v>466805634</v>
      </c>
      <c r="B342" s="304" t="s">
        <v>2077</v>
      </c>
      <c r="C342" s="72"/>
      <c r="D342" s="72"/>
      <c r="E342" s="72"/>
      <c r="F342" s="72"/>
      <c r="G342" s="306"/>
      <c r="H342" s="306"/>
      <c r="I342" s="72">
        <v>3886</v>
      </c>
      <c r="J342" s="72">
        <v>3886</v>
      </c>
      <c r="K342" s="258">
        <f t="shared" si="70"/>
        <v>3921</v>
      </c>
      <c r="L342" s="258">
        <f t="shared" si="71"/>
        <v>7872</v>
      </c>
      <c r="M342" s="307">
        <v>1</v>
      </c>
      <c r="N342" s="72" t="s">
        <v>1231</v>
      </c>
      <c r="O342" s="72" t="s">
        <v>1232</v>
      </c>
      <c r="P342" s="72" t="s">
        <v>203</v>
      </c>
      <c r="Q342" s="255">
        <v>38761</v>
      </c>
      <c r="R342" s="66">
        <v>35</v>
      </c>
      <c r="S342" s="66">
        <f t="shared" si="81"/>
        <v>0</v>
      </c>
      <c r="T342" s="66">
        <v>450</v>
      </c>
      <c r="U342" s="4" t="s">
        <v>1129</v>
      </c>
      <c r="V342" s="5">
        <f t="shared" si="79"/>
        <v>5.3873648926552151E-2</v>
      </c>
      <c r="W342" s="5">
        <f t="shared" si="80"/>
        <v>2.1211240781285204E-3</v>
      </c>
      <c r="X342" s="5" t="str">
        <f t="shared" si="72"/>
        <v>FLOW</v>
      </c>
      <c r="Y342" s="72" t="str">
        <f t="shared" si="73"/>
        <v>NC</v>
      </c>
      <c r="Z342" s="72" t="s">
        <v>1129</v>
      </c>
      <c r="AA342" s="72" t="s">
        <v>1315</v>
      </c>
      <c r="AB342" s="304" t="s">
        <v>3023</v>
      </c>
      <c r="AC342" s="72"/>
      <c r="AD342" s="72" t="s">
        <v>3021</v>
      </c>
      <c r="AE342" s="308"/>
      <c r="AF342" s="309"/>
      <c r="AG342" s="7"/>
      <c r="AH342" s="72" t="s">
        <v>202</v>
      </c>
      <c r="AI342" s="7"/>
      <c r="AJ342" s="7"/>
      <c r="AK342" s="7"/>
      <c r="AL342" s="7">
        <v>4371</v>
      </c>
      <c r="AM342" s="255">
        <v>38761</v>
      </c>
      <c r="AN342" s="258">
        <v>26</v>
      </c>
      <c r="AO342" s="306">
        <v>42</v>
      </c>
      <c r="AP342" s="306" t="str">
        <f t="shared" si="74"/>
        <v>FLOW</v>
      </c>
      <c r="AQ342" s="306"/>
      <c r="AR342" s="306"/>
      <c r="AS342" s="306"/>
      <c r="AT342" s="306"/>
      <c r="AU342" s="72" t="s">
        <v>1129</v>
      </c>
      <c r="AV342" s="310" t="s">
        <v>2223</v>
      </c>
      <c r="AW342" s="304" t="s">
        <v>190</v>
      </c>
      <c r="AX342" s="311">
        <v>45902</v>
      </c>
      <c r="AY342" s="72">
        <v>18</v>
      </c>
      <c r="AZ342" s="72" t="s">
        <v>2057</v>
      </c>
      <c r="BA342" s="7" t="s">
        <v>3512</v>
      </c>
      <c r="BB342" s="7"/>
      <c r="BC342" s="7"/>
      <c r="BD342" s="72"/>
      <c r="BE342" s="72"/>
      <c r="BF342" s="72"/>
      <c r="BG342" s="183"/>
      <c r="BH342" s="72"/>
      <c r="BI342" s="72"/>
      <c r="BJ342" s="72"/>
      <c r="BK342" s="72"/>
      <c r="BL342" s="72"/>
      <c r="BM342" s="72"/>
      <c r="BN342" s="72"/>
      <c r="BO342" s="72"/>
      <c r="BP342" s="72"/>
      <c r="BQ342" s="72"/>
      <c r="BR342" s="72"/>
      <c r="BS342" s="72"/>
      <c r="BT342" s="72"/>
      <c r="BU342" s="72"/>
      <c r="BV342" s="72"/>
      <c r="BW342" s="72"/>
      <c r="BX342" s="72"/>
      <c r="BY342" s="72"/>
      <c r="BZ342" s="72"/>
      <c r="CA342" s="72"/>
      <c r="CB342" s="72"/>
      <c r="CC342" s="72"/>
      <c r="CD342" s="72"/>
      <c r="CE342" s="72"/>
      <c r="CF342" s="72"/>
      <c r="CG342" s="72"/>
      <c r="CH342" s="72"/>
      <c r="CI342" s="72"/>
      <c r="CJ342" s="72">
        <v>1</v>
      </c>
      <c r="CK342" s="72"/>
      <c r="CL342" s="72"/>
      <c r="CM342" s="72"/>
      <c r="CN342" s="72"/>
      <c r="CO342" s="72"/>
      <c r="CP342" s="72"/>
      <c r="CQ342" s="72"/>
      <c r="CR342" s="72"/>
      <c r="CS342" s="72"/>
      <c r="CT342" s="72"/>
      <c r="CU342" s="72"/>
      <c r="CV342" s="72"/>
      <c r="CW342" s="72"/>
      <c r="CX342" s="72"/>
      <c r="CY342" s="72"/>
      <c r="CZ342" s="72"/>
      <c r="DA342" s="72"/>
      <c r="DB342" s="72"/>
      <c r="DC342" s="72"/>
      <c r="DD342" s="72"/>
      <c r="DE342" s="72"/>
      <c r="DF342" s="72"/>
      <c r="DG342" s="72"/>
      <c r="DH342" s="72"/>
      <c r="DI342" s="72"/>
      <c r="DJ342" s="72"/>
      <c r="DK342" s="72"/>
      <c r="DL342" s="72"/>
      <c r="DM342" s="72"/>
      <c r="DN342" s="72"/>
      <c r="DO342" s="72"/>
      <c r="DP342" s="72"/>
      <c r="DQ342" s="72"/>
      <c r="DR342" s="72"/>
      <c r="DS342" s="72"/>
      <c r="DT342" s="72"/>
      <c r="DU342" s="72"/>
      <c r="DV342" s="72"/>
      <c r="DW342" s="72"/>
      <c r="DX342" s="72"/>
      <c r="DY342" s="72"/>
      <c r="DZ342" s="72"/>
      <c r="EA342" s="72"/>
      <c r="EB342" s="72"/>
      <c r="EC342" s="72"/>
      <c r="ED342" s="72"/>
      <c r="EE342" s="72"/>
      <c r="EF342" s="72"/>
      <c r="EG342" s="72"/>
      <c r="EH342" s="72"/>
      <c r="EI342" s="72"/>
      <c r="EJ342" s="72"/>
      <c r="EK342" s="72"/>
      <c r="EL342" s="72"/>
      <c r="EM342" s="72"/>
      <c r="EN342" s="72"/>
      <c r="EO342" s="72"/>
      <c r="EP342" s="72"/>
      <c r="EQ342" s="72"/>
      <c r="ER342" s="312">
        <f t="shared" si="75"/>
        <v>1</v>
      </c>
      <c r="ES342" s="72">
        <f t="shared" si="76"/>
        <v>1</v>
      </c>
      <c r="ET342" s="72" t="s">
        <v>1123</v>
      </c>
      <c r="EU342" s="7" t="s">
        <v>2679</v>
      </c>
      <c r="EV342" s="7" t="s">
        <v>1110</v>
      </c>
      <c r="EW342" s="7" t="s">
        <v>1829</v>
      </c>
      <c r="EX342" s="183" t="s">
        <v>3588</v>
      </c>
      <c r="EY342" s="313">
        <v>46185</v>
      </c>
      <c r="EZ342" s="313"/>
      <c r="FA342" s="183"/>
      <c r="FB342" s="313"/>
      <c r="FC342" s="7"/>
      <c r="FD342" s="7" t="s">
        <v>3301</v>
      </c>
      <c r="FE342" s="7">
        <f t="shared" si="77"/>
        <v>3921</v>
      </c>
      <c r="FF342" s="72">
        <f t="shared" si="78"/>
        <v>7872</v>
      </c>
      <c r="FG342" t="s">
        <v>3515</v>
      </c>
    </row>
    <row r="343" spans="1:163" ht="17.25">
      <c r="A343" s="314">
        <v>461511012</v>
      </c>
      <c r="B343" s="304" t="s">
        <v>970</v>
      </c>
      <c r="C343" s="72"/>
      <c r="D343" s="72"/>
      <c r="E343" s="72"/>
      <c r="F343" s="72"/>
      <c r="G343" s="306"/>
      <c r="H343" s="306"/>
      <c r="I343" s="72">
        <v>4467</v>
      </c>
      <c r="J343" s="72">
        <v>5923.89</v>
      </c>
      <c r="K343" s="258">
        <f t="shared" si="70"/>
        <v>1672.8899999999994</v>
      </c>
      <c r="L343" s="258">
        <f t="shared" si="71"/>
        <v>10390.89</v>
      </c>
      <c r="M343" s="315">
        <v>2</v>
      </c>
      <c r="N343" s="72" t="s">
        <v>1231</v>
      </c>
      <c r="O343" s="72" t="s">
        <v>1232</v>
      </c>
      <c r="P343" s="72" t="s">
        <v>152</v>
      </c>
      <c r="Q343" s="255">
        <v>38649.919999999998</v>
      </c>
      <c r="R343" s="66">
        <v>216</v>
      </c>
      <c r="S343" s="66">
        <f t="shared" si="81"/>
        <v>0</v>
      </c>
      <c r="T343" s="66">
        <v>900</v>
      </c>
      <c r="U343" s="4" t="s">
        <v>1231</v>
      </c>
      <c r="V343" s="5">
        <f t="shared" si="79"/>
        <v>0.28515735554038651</v>
      </c>
      <c r="W343" s="5">
        <f t="shared" si="80"/>
        <v>8.5575322300302254E-3</v>
      </c>
      <c r="X343" s="5" t="str">
        <f t="shared" si="72"/>
        <v>FLOW</v>
      </c>
      <c r="Y343" s="72" t="str">
        <f t="shared" si="73"/>
        <v>NC</v>
      </c>
      <c r="Z343" s="72" t="s">
        <v>1315</v>
      </c>
      <c r="AA343" s="72" t="s">
        <v>1315</v>
      </c>
      <c r="AB343" s="304" t="s">
        <v>3023</v>
      </c>
      <c r="AC343" s="72"/>
      <c r="AD343" s="72" t="s">
        <v>3021</v>
      </c>
      <c r="AE343" s="308"/>
      <c r="AF343" s="309" t="s">
        <v>1129</v>
      </c>
      <c r="AG343" s="7" t="s">
        <v>1129</v>
      </c>
      <c r="AH343" s="72" t="s">
        <v>151</v>
      </c>
      <c r="AI343" s="7" t="s">
        <v>1129</v>
      </c>
      <c r="AJ343" s="7" t="s">
        <v>1129</v>
      </c>
      <c r="AK343" s="7" t="s">
        <v>1129</v>
      </c>
      <c r="AL343" s="7">
        <v>7039.89</v>
      </c>
      <c r="AM343" s="255">
        <v>38649.919999999998</v>
      </c>
      <c r="AN343" s="258">
        <v>57</v>
      </c>
      <c r="AO343" s="306">
        <v>73</v>
      </c>
      <c r="AP343" s="306" t="str">
        <f t="shared" si="74"/>
        <v>FLOW</v>
      </c>
      <c r="AQ343" s="306"/>
      <c r="AR343" s="306"/>
      <c r="AS343" s="306"/>
      <c r="AT343" s="306"/>
      <c r="AU343" s="72" t="s">
        <v>1793</v>
      </c>
      <c r="AV343" s="310" t="s">
        <v>1039</v>
      </c>
      <c r="AW343" s="304" t="s">
        <v>16</v>
      </c>
      <c r="AX343" s="311">
        <v>45306</v>
      </c>
      <c r="AY343" s="72">
        <v>36</v>
      </c>
      <c r="AZ343" s="72" t="s">
        <v>1742</v>
      </c>
      <c r="BA343" s="7" t="s">
        <v>3513</v>
      </c>
      <c r="BB343" s="7"/>
      <c r="BC343" s="7"/>
      <c r="BD343" s="72"/>
      <c r="BE343" s="72"/>
      <c r="BF343" s="72"/>
      <c r="BG343" s="183"/>
      <c r="BH343" s="72"/>
      <c r="BI343" s="72"/>
      <c r="BJ343" s="72"/>
      <c r="BK343" s="72"/>
      <c r="BL343" s="72">
        <v>1</v>
      </c>
      <c r="BM343" s="72"/>
      <c r="BN343" s="72"/>
      <c r="BO343" s="72"/>
      <c r="BP343" s="72"/>
      <c r="BQ343" s="72"/>
      <c r="BR343" s="72"/>
      <c r="BS343" s="72"/>
      <c r="BT343" s="72"/>
      <c r="BU343" s="72"/>
      <c r="BV343" s="72"/>
      <c r="BW343" s="72"/>
      <c r="BX343" s="72"/>
      <c r="BY343" s="72"/>
      <c r="BZ343" s="72"/>
      <c r="CA343" s="72"/>
      <c r="CB343" s="72"/>
      <c r="CC343" s="72"/>
      <c r="CD343" s="72"/>
      <c r="CE343" s="72"/>
      <c r="CF343" s="72"/>
      <c r="CG343" s="72"/>
      <c r="CH343" s="72"/>
      <c r="CI343" s="72"/>
      <c r="CJ343" s="72"/>
      <c r="CK343" s="72"/>
      <c r="CL343" s="72"/>
      <c r="CM343" s="72"/>
      <c r="CN343" s="72"/>
      <c r="CO343" s="72"/>
      <c r="CP343" s="72"/>
      <c r="CQ343" s="72"/>
      <c r="CR343" s="72"/>
      <c r="CS343" s="72"/>
      <c r="CT343" s="72"/>
      <c r="CU343" s="72"/>
      <c r="CV343" s="72"/>
      <c r="CW343" s="72"/>
      <c r="CX343" s="72"/>
      <c r="CY343" s="72"/>
      <c r="CZ343" s="72"/>
      <c r="DA343" s="72"/>
      <c r="DB343" s="72"/>
      <c r="DC343" s="72"/>
      <c r="DD343" s="72"/>
      <c r="DE343" s="72"/>
      <c r="DF343" s="72"/>
      <c r="DG343" s="72"/>
      <c r="DH343" s="72"/>
      <c r="DI343" s="72"/>
      <c r="DJ343" s="72"/>
      <c r="DK343" s="72"/>
      <c r="DL343" s="72"/>
      <c r="DM343" s="72"/>
      <c r="DN343" s="72"/>
      <c r="DO343" s="72"/>
      <c r="DP343" s="72"/>
      <c r="DQ343" s="72"/>
      <c r="DR343" s="72"/>
      <c r="DS343" s="72"/>
      <c r="DT343" s="72"/>
      <c r="DU343" s="72"/>
      <c r="DV343" s="72"/>
      <c r="DW343" s="72"/>
      <c r="DX343" s="72"/>
      <c r="DY343" s="72"/>
      <c r="DZ343" s="72"/>
      <c r="EA343" s="72"/>
      <c r="EB343" s="72"/>
      <c r="EC343" s="72"/>
      <c r="ED343" s="72"/>
      <c r="EE343" s="72"/>
      <c r="EF343" s="72"/>
      <c r="EG343" s="72"/>
      <c r="EH343" s="72"/>
      <c r="EI343" s="72"/>
      <c r="EJ343" s="72"/>
      <c r="EK343" s="72"/>
      <c r="EL343" s="72"/>
      <c r="EM343" s="72"/>
      <c r="EN343" s="72"/>
      <c r="EO343" s="72"/>
      <c r="EP343" s="72"/>
      <c r="EQ343" s="72"/>
      <c r="ER343" s="312">
        <f t="shared" si="75"/>
        <v>1</v>
      </c>
      <c r="ES343" s="72">
        <f t="shared" si="76"/>
        <v>1</v>
      </c>
      <c r="ET343" s="72" t="s">
        <v>1122</v>
      </c>
      <c r="EU343" s="7" t="e">
        <v>#N/A</v>
      </c>
      <c r="EV343" s="7" t="e">
        <v>#N/A</v>
      </c>
      <c r="EW343" s="7" t="e">
        <v>#N/A</v>
      </c>
      <c r="EX343" s="183" t="e">
        <v>#N/A</v>
      </c>
      <c r="EY343" s="313" t="e">
        <v>#N/A</v>
      </c>
      <c r="EZ343" s="313"/>
      <c r="FA343" s="183"/>
      <c r="FB343" s="313"/>
      <c r="FC343" s="7"/>
      <c r="FD343" s="7">
        <v>0</v>
      </c>
      <c r="FE343" s="7">
        <f t="shared" si="77"/>
        <v>1672.8899999999994</v>
      </c>
      <c r="FF343" s="72">
        <f t="shared" si="78"/>
        <v>10390.89</v>
      </c>
      <c r="FG343" t="s">
        <v>3515</v>
      </c>
    </row>
    <row r="344" spans="1:163" ht="17.25">
      <c r="A344" s="72">
        <v>462702660</v>
      </c>
      <c r="B344" s="304" t="s">
        <v>45</v>
      </c>
      <c r="C344" s="72"/>
      <c r="D344" s="72"/>
      <c r="E344" s="72"/>
      <c r="F344" s="72"/>
      <c r="G344" s="306"/>
      <c r="H344" s="306"/>
      <c r="I344" s="72">
        <v>3151</v>
      </c>
      <c r="J344" s="72">
        <v>6178</v>
      </c>
      <c r="K344" s="258">
        <f t="shared" si="70"/>
        <v>3235</v>
      </c>
      <c r="L344" s="258">
        <f t="shared" si="71"/>
        <v>9650</v>
      </c>
      <c r="M344" s="315">
        <v>2</v>
      </c>
      <c r="N344" s="72" t="s">
        <v>1231</v>
      </c>
      <c r="O344" s="72" t="s">
        <v>1232</v>
      </c>
      <c r="P344" s="72" t="s">
        <v>42</v>
      </c>
      <c r="Q344" s="255">
        <v>38588</v>
      </c>
      <c r="R344" s="66">
        <v>208</v>
      </c>
      <c r="S344" s="66">
        <f t="shared" si="81"/>
        <v>0</v>
      </c>
      <c r="T344" s="66">
        <v>0</v>
      </c>
      <c r="U344" s="4" t="s">
        <v>1231</v>
      </c>
      <c r="V344" s="5">
        <f t="shared" si="79"/>
        <v>4.3161843748958019E-2</v>
      </c>
      <c r="W344" s="5">
        <f t="shared" si="80"/>
        <v>8.5438224372109024E-3</v>
      </c>
      <c r="X344" s="5" t="str">
        <f t="shared" si="72"/>
        <v>FLOW</v>
      </c>
      <c r="Y344" s="72" t="str">
        <f t="shared" si="73"/>
        <v>BPTP</v>
      </c>
      <c r="Z344" s="72" t="s">
        <v>1329</v>
      </c>
      <c r="AA344" s="72" t="s">
        <v>1325</v>
      </c>
      <c r="AB344" s="304" t="s">
        <v>3504</v>
      </c>
      <c r="AC344" s="72"/>
      <c r="AD344" s="72" t="s">
        <v>3019</v>
      </c>
      <c r="AE344" s="308"/>
      <c r="AF344" s="309" t="s">
        <v>1129</v>
      </c>
      <c r="AG344" s="7" t="s">
        <v>1129</v>
      </c>
      <c r="AH344" s="72" t="s">
        <v>46</v>
      </c>
      <c r="AI344" s="7" t="s">
        <v>1129</v>
      </c>
      <c r="AJ344" s="7" t="s">
        <v>1129</v>
      </c>
      <c r="AK344" s="7" t="s">
        <v>1129</v>
      </c>
      <c r="AL344" s="7">
        <v>6386</v>
      </c>
      <c r="AM344" s="255">
        <v>38588</v>
      </c>
      <c r="AN344" s="258">
        <v>57</v>
      </c>
      <c r="AO344" s="306">
        <v>73</v>
      </c>
      <c r="AP344" s="306" t="str">
        <f t="shared" si="74"/>
        <v>FLOW</v>
      </c>
      <c r="AQ344" s="306"/>
      <c r="AR344" s="306"/>
      <c r="AS344" s="306"/>
      <c r="AT344" s="306"/>
      <c r="AU344" s="72" t="s">
        <v>1793</v>
      </c>
      <c r="AV344" s="310" t="s">
        <v>47</v>
      </c>
      <c r="AW344" s="304" t="s">
        <v>44</v>
      </c>
      <c r="AX344" s="311">
        <v>45408</v>
      </c>
      <c r="AY344" s="72">
        <v>36</v>
      </c>
      <c r="AZ344" s="72" t="s">
        <v>1742</v>
      </c>
      <c r="BA344" s="7" t="s">
        <v>3512</v>
      </c>
      <c r="BB344" s="7"/>
      <c r="BC344" s="7"/>
      <c r="BD344" s="72"/>
      <c r="BE344" s="72"/>
      <c r="BF344" s="72"/>
      <c r="BG344" s="183"/>
      <c r="BH344" s="72"/>
      <c r="BI344" s="72"/>
      <c r="BJ344" s="72"/>
      <c r="BK344" s="72"/>
      <c r="BL344" s="72"/>
      <c r="BM344" s="72"/>
      <c r="BN344" s="72"/>
      <c r="BO344" s="72">
        <v>1</v>
      </c>
      <c r="BP344" s="72"/>
      <c r="BQ344" s="72"/>
      <c r="BR344" s="72"/>
      <c r="BS344" s="72"/>
      <c r="BT344" s="72"/>
      <c r="BU344" s="72"/>
      <c r="BV344" s="72"/>
      <c r="BW344" s="72"/>
      <c r="BX344" s="72"/>
      <c r="BY344" s="72"/>
      <c r="BZ344" s="72"/>
      <c r="CA344" s="72"/>
      <c r="CB344" s="72"/>
      <c r="CC344" s="72"/>
      <c r="CD344" s="72"/>
      <c r="CE344" s="72"/>
      <c r="CF344" s="72"/>
      <c r="CG344" s="72"/>
      <c r="CH344" s="72"/>
      <c r="CI344" s="72"/>
      <c r="CJ344" s="72"/>
      <c r="CK344" s="72"/>
      <c r="CL344" s="72"/>
      <c r="CM344" s="72"/>
      <c r="CN344" s="72"/>
      <c r="CO344" s="72"/>
      <c r="CP344" s="72"/>
      <c r="CQ344" s="72"/>
      <c r="CR344" s="72"/>
      <c r="CS344" s="72"/>
      <c r="CT344" s="72"/>
      <c r="CU344" s="72"/>
      <c r="CV344" s="72"/>
      <c r="CW344" s="72"/>
      <c r="CX344" s="72"/>
      <c r="CY344" s="72"/>
      <c r="CZ344" s="72"/>
      <c r="DA344" s="72"/>
      <c r="DB344" s="72"/>
      <c r="DC344" s="72"/>
      <c r="DD344" s="72"/>
      <c r="DE344" s="72"/>
      <c r="DF344" s="72"/>
      <c r="DG344" s="72"/>
      <c r="DH344" s="72"/>
      <c r="DI344" s="72"/>
      <c r="DJ344" s="72"/>
      <c r="DK344" s="72"/>
      <c r="DL344" s="72"/>
      <c r="DM344" s="72"/>
      <c r="DN344" s="72"/>
      <c r="DO344" s="72"/>
      <c r="DP344" s="72"/>
      <c r="DQ344" s="72"/>
      <c r="DR344" s="72"/>
      <c r="DS344" s="72"/>
      <c r="DT344" s="72"/>
      <c r="DU344" s="72"/>
      <c r="DV344" s="72"/>
      <c r="DW344" s="72"/>
      <c r="DX344" s="72"/>
      <c r="DY344" s="72"/>
      <c r="DZ344" s="72"/>
      <c r="EA344" s="72"/>
      <c r="EB344" s="72"/>
      <c r="EC344" s="72"/>
      <c r="ED344" s="72"/>
      <c r="EE344" s="72"/>
      <c r="EF344" s="72"/>
      <c r="EG344" s="72"/>
      <c r="EH344" s="72"/>
      <c r="EI344" s="72"/>
      <c r="EJ344" s="72"/>
      <c r="EK344" s="72"/>
      <c r="EL344" s="72"/>
      <c r="EM344" s="72"/>
      <c r="EN344" s="72"/>
      <c r="EO344" s="72"/>
      <c r="EP344" s="72"/>
      <c r="EQ344" s="72"/>
      <c r="ER344" s="312">
        <f t="shared" si="75"/>
        <v>1</v>
      </c>
      <c r="ES344" s="72">
        <f t="shared" si="76"/>
        <v>1</v>
      </c>
      <c r="ET344" s="72" t="s">
        <v>1116</v>
      </c>
      <c r="EU344" s="7" t="s">
        <v>2680</v>
      </c>
      <c r="EV344" s="7" t="s">
        <v>1110</v>
      </c>
      <c r="EW344" s="7" t="s">
        <v>1801</v>
      </c>
      <c r="EX344" s="183" t="s">
        <v>1810</v>
      </c>
      <c r="EY344" s="313">
        <v>46178</v>
      </c>
      <c r="EZ344" s="313"/>
      <c r="FA344" s="183"/>
      <c r="FB344" s="313"/>
      <c r="FC344" s="7"/>
      <c r="FD344" s="7" t="s">
        <v>3042</v>
      </c>
      <c r="FE344" s="7">
        <f t="shared" si="77"/>
        <v>3235</v>
      </c>
      <c r="FF344" s="72">
        <f t="shared" si="78"/>
        <v>9650</v>
      </c>
      <c r="FG344" t="s">
        <v>3515</v>
      </c>
    </row>
    <row r="345" spans="1:163" ht="17.25">
      <c r="A345" s="72">
        <v>461100108</v>
      </c>
      <c r="B345" s="304" t="s">
        <v>534</v>
      </c>
      <c r="C345" s="72"/>
      <c r="D345" s="72"/>
      <c r="E345" s="72"/>
      <c r="F345" s="72"/>
      <c r="G345" s="306"/>
      <c r="H345" s="306"/>
      <c r="I345" s="72">
        <v>3822</v>
      </c>
      <c r="J345" s="72">
        <v>16312</v>
      </c>
      <c r="K345" s="258">
        <f t="shared" si="70"/>
        <v>2201</v>
      </c>
      <c r="L345" s="258">
        <f t="shared" si="71"/>
        <v>20134</v>
      </c>
      <c r="M345" s="315">
        <v>5</v>
      </c>
      <c r="N345" s="72" t="s">
        <v>1231</v>
      </c>
      <c r="O345" s="72" t="s">
        <v>1232</v>
      </c>
      <c r="P345" s="72" t="s">
        <v>203</v>
      </c>
      <c r="Q345" s="255">
        <v>38518</v>
      </c>
      <c r="R345" s="66">
        <v>1177</v>
      </c>
      <c r="S345" s="66">
        <f t="shared" si="81"/>
        <v>0</v>
      </c>
      <c r="T345" s="66">
        <v>6300</v>
      </c>
      <c r="U345" s="4" t="s">
        <v>1231</v>
      </c>
      <c r="V345" s="5">
        <f t="shared" si="79"/>
        <v>0.6131584393256817</v>
      </c>
      <c r="W345" s="5">
        <f t="shared" si="80"/>
        <v>1.87492325533835E-2</v>
      </c>
      <c r="X345" s="5" t="str">
        <f t="shared" si="72"/>
        <v>FLOW</v>
      </c>
      <c r="Y345" s="72" t="str">
        <f t="shared" si="73"/>
        <v>OS</v>
      </c>
      <c r="Z345" s="72" t="s">
        <v>2056</v>
      </c>
      <c r="AA345" s="72" t="s">
        <v>2056</v>
      </c>
      <c r="AB345" s="304" t="s">
        <v>3527</v>
      </c>
      <c r="AC345" s="72"/>
      <c r="AD345" s="72" t="s">
        <v>3021</v>
      </c>
      <c r="AE345" s="308"/>
      <c r="AF345" s="309" t="s">
        <v>1797</v>
      </c>
      <c r="AG345" s="7" t="s">
        <v>1129</v>
      </c>
      <c r="AH345" s="72" t="s">
        <v>533</v>
      </c>
      <c r="AI345" s="7" t="s">
        <v>1129</v>
      </c>
      <c r="AJ345" s="7" t="s">
        <v>1129</v>
      </c>
      <c r="AK345" s="7" t="s">
        <v>1129</v>
      </c>
      <c r="AL345" s="7">
        <v>23789</v>
      </c>
      <c r="AM345" s="255">
        <v>38518</v>
      </c>
      <c r="AN345" s="258">
        <v>147</v>
      </c>
      <c r="AO345" s="306">
        <v>163</v>
      </c>
      <c r="AP345" s="306" t="str">
        <f t="shared" si="74"/>
        <v>FLOW</v>
      </c>
      <c r="AQ345" s="306"/>
      <c r="AR345" s="306"/>
      <c r="AS345" s="306"/>
      <c r="AT345" s="306"/>
      <c r="AU345" s="72" t="s">
        <v>943</v>
      </c>
      <c r="AV345" s="310" t="s">
        <v>535</v>
      </c>
      <c r="AW345" s="304" t="s">
        <v>536</v>
      </c>
      <c r="AX345" s="311">
        <v>45272</v>
      </c>
      <c r="AY345" s="72">
        <v>36</v>
      </c>
      <c r="AZ345" s="72" t="s">
        <v>1742</v>
      </c>
      <c r="BA345" s="7" t="s">
        <v>3512</v>
      </c>
      <c r="BB345" s="7"/>
      <c r="BC345" s="7"/>
      <c r="BD345" s="72"/>
      <c r="BE345" s="72"/>
      <c r="BF345" s="72"/>
      <c r="BG345" s="183"/>
      <c r="BH345" s="72"/>
      <c r="BI345" s="72"/>
      <c r="BJ345" s="72"/>
      <c r="BK345" s="72"/>
      <c r="BL345" s="72"/>
      <c r="BM345" s="72"/>
      <c r="BN345" s="72"/>
      <c r="BO345" s="72"/>
      <c r="BP345" s="72"/>
      <c r="BQ345" s="72"/>
      <c r="BR345" s="72"/>
      <c r="BS345" s="72"/>
      <c r="BT345" s="72"/>
      <c r="BU345" s="72"/>
      <c r="BV345" s="72"/>
      <c r="BW345" s="72"/>
      <c r="BX345" s="72"/>
      <c r="BY345" s="72"/>
      <c r="BZ345" s="72"/>
      <c r="CA345" s="72"/>
      <c r="CB345" s="72"/>
      <c r="CC345" s="72"/>
      <c r="CD345" s="72"/>
      <c r="CE345" s="72"/>
      <c r="CF345" s="72"/>
      <c r="CG345" s="72"/>
      <c r="CH345" s="72"/>
      <c r="CI345" s="72"/>
      <c r="CJ345" s="72"/>
      <c r="CK345" s="72"/>
      <c r="CL345" s="72"/>
      <c r="CM345" s="72"/>
      <c r="CN345" s="72"/>
      <c r="CO345" s="72"/>
      <c r="CP345" s="72"/>
      <c r="CQ345" s="72"/>
      <c r="CR345" s="72"/>
      <c r="CS345" s="72"/>
      <c r="CT345" s="72"/>
      <c r="CU345" s="72"/>
      <c r="CV345" s="72"/>
      <c r="CW345" s="72"/>
      <c r="CX345" s="72"/>
      <c r="CY345" s="72"/>
      <c r="CZ345" s="72"/>
      <c r="DA345" s="72"/>
      <c r="DB345" s="72"/>
      <c r="DC345" s="72"/>
      <c r="DD345" s="72"/>
      <c r="DE345" s="72"/>
      <c r="DF345" s="72"/>
      <c r="DG345" s="72"/>
      <c r="DH345" s="72"/>
      <c r="DI345" s="72"/>
      <c r="DJ345" s="72"/>
      <c r="DK345" s="72"/>
      <c r="DL345" s="72"/>
      <c r="DM345" s="72"/>
      <c r="DN345" s="72"/>
      <c r="DO345" s="72"/>
      <c r="DP345" s="72"/>
      <c r="DQ345" s="72"/>
      <c r="DR345" s="72"/>
      <c r="DS345" s="72"/>
      <c r="DT345" s="72"/>
      <c r="DU345" s="72"/>
      <c r="DV345" s="72"/>
      <c r="DW345" s="72"/>
      <c r="DX345" s="72"/>
      <c r="DY345" s="72"/>
      <c r="DZ345" s="72"/>
      <c r="EA345" s="72"/>
      <c r="EB345" s="72"/>
      <c r="EC345" s="72"/>
      <c r="ED345" s="72"/>
      <c r="EE345" s="72"/>
      <c r="EF345" s="72"/>
      <c r="EG345" s="72"/>
      <c r="EH345" s="72"/>
      <c r="EI345" s="72"/>
      <c r="EJ345" s="72"/>
      <c r="EK345" s="72"/>
      <c r="EL345" s="72"/>
      <c r="EM345" s="72"/>
      <c r="EN345" s="72"/>
      <c r="EO345" s="72">
        <v>1</v>
      </c>
      <c r="EP345" s="72"/>
      <c r="EQ345" s="72"/>
      <c r="ER345" s="312">
        <f t="shared" si="75"/>
        <v>1</v>
      </c>
      <c r="ES345" s="72">
        <f t="shared" si="76"/>
        <v>1</v>
      </c>
      <c r="ET345" s="72" t="s">
        <v>1123</v>
      </c>
      <c r="EU345" s="7" t="e">
        <v>#N/A</v>
      </c>
      <c r="EV345" s="7" t="e">
        <v>#N/A</v>
      </c>
      <c r="EW345" s="7" t="e">
        <v>#N/A</v>
      </c>
      <c r="EX345" s="183" t="e">
        <v>#N/A</v>
      </c>
      <c r="EY345" s="313" t="e">
        <v>#N/A</v>
      </c>
      <c r="EZ345" s="313"/>
      <c r="FA345" s="183"/>
      <c r="FB345" s="313"/>
      <c r="FC345" s="7"/>
      <c r="FD345" s="7">
        <v>0</v>
      </c>
      <c r="FE345" s="7">
        <f t="shared" si="77"/>
        <v>2201</v>
      </c>
      <c r="FF345" s="72">
        <f t="shared" si="78"/>
        <v>20134</v>
      </c>
      <c r="FG345" t="s">
        <v>3516</v>
      </c>
    </row>
    <row r="346" spans="1:163" ht="17.25">
      <c r="A346" s="72">
        <v>463696870</v>
      </c>
      <c r="B346" s="304" t="s">
        <v>1545</v>
      </c>
      <c r="C346" s="72"/>
      <c r="D346" s="72"/>
      <c r="E346" s="72"/>
      <c r="F346" s="72"/>
      <c r="G346" s="306"/>
      <c r="H346" s="306"/>
      <c r="I346" s="72">
        <v>4608</v>
      </c>
      <c r="J346" s="72">
        <v>27616</v>
      </c>
      <c r="K346" s="258">
        <f t="shared" ref="K346:K409" si="82">IF((J346+R346)&lt;=I346+R346,(J346+R346),((I346-(I346*(M346+1)-(I346+J346)))+R346))</f>
        <v>6321</v>
      </c>
      <c r="L346" s="258">
        <f t="shared" si="71"/>
        <v>34429</v>
      </c>
      <c r="M346" s="315">
        <v>6</v>
      </c>
      <c r="N346" s="72" t="s">
        <v>1231</v>
      </c>
      <c r="O346" s="72" t="s">
        <v>1232</v>
      </c>
      <c r="P346" s="72" t="s">
        <v>49</v>
      </c>
      <c r="Q346" s="255">
        <v>38219</v>
      </c>
      <c r="R346" s="66">
        <v>1745</v>
      </c>
      <c r="S346" s="66">
        <f t="shared" si="81"/>
        <v>0</v>
      </c>
      <c r="T346" s="66">
        <v>6298.34</v>
      </c>
      <c r="U346" s="4" t="s">
        <v>1129</v>
      </c>
      <c r="V346" s="5">
        <f t="shared" si="79"/>
        <v>0.14231667219017757</v>
      </c>
      <c r="W346" s="5">
        <f t="shared" si="80"/>
        <v>1.6054718938261811E-2</v>
      </c>
      <c r="X346" s="5" t="str">
        <f t="shared" si="72"/>
        <v>FLOW</v>
      </c>
      <c r="Y346" s="72" t="str">
        <f t="shared" si="73"/>
        <v>RTP</v>
      </c>
      <c r="Z346" s="72" t="s">
        <v>1129</v>
      </c>
      <c r="AA346" s="72" t="s">
        <v>1330</v>
      </c>
      <c r="AB346" s="304" t="s">
        <v>3504</v>
      </c>
      <c r="AC346" s="72"/>
      <c r="AD346" s="72" t="s">
        <v>3022</v>
      </c>
      <c r="AE346" s="308"/>
      <c r="AF346" s="309" t="s">
        <v>1797</v>
      </c>
      <c r="AG346" s="7" t="s">
        <v>1129</v>
      </c>
      <c r="AH346" s="72" t="s">
        <v>484</v>
      </c>
      <c r="AI346" s="7" t="s">
        <v>1129</v>
      </c>
      <c r="AJ346" s="7" t="s">
        <v>1129</v>
      </c>
      <c r="AK346" s="7" t="s">
        <v>1129</v>
      </c>
      <c r="AL346" s="7">
        <v>35659.339999999997</v>
      </c>
      <c r="AM346" s="255">
        <v>38219</v>
      </c>
      <c r="AN346" s="258">
        <v>178</v>
      </c>
      <c r="AO346" s="306">
        <v>194</v>
      </c>
      <c r="AP346" s="306" t="str">
        <f t="shared" si="74"/>
        <v>FLOW</v>
      </c>
      <c r="AQ346" s="306"/>
      <c r="AR346" s="306"/>
      <c r="AS346" s="306"/>
      <c r="AT346" s="306"/>
      <c r="AU346" s="72" t="s">
        <v>943</v>
      </c>
      <c r="AV346" s="310" t="s">
        <v>1655</v>
      </c>
      <c r="AW346" s="304" t="s">
        <v>1336</v>
      </c>
      <c r="AX346" s="311">
        <v>45512</v>
      </c>
      <c r="AY346" s="72">
        <v>24</v>
      </c>
      <c r="AZ346" s="72" t="s">
        <v>1742</v>
      </c>
      <c r="BA346" s="7" t="s">
        <v>3513</v>
      </c>
      <c r="BB346" s="7"/>
      <c r="BC346" s="7"/>
      <c r="BD346" s="72"/>
      <c r="BE346" s="72"/>
      <c r="BF346" s="72"/>
      <c r="BG346" s="183"/>
      <c r="BH346" s="72"/>
      <c r="BI346" s="72"/>
      <c r="BJ346" s="72"/>
      <c r="BK346" s="72"/>
      <c r="BL346" s="72"/>
      <c r="BM346" s="72"/>
      <c r="BN346" s="72"/>
      <c r="BO346" s="72"/>
      <c r="BP346" s="72"/>
      <c r="BQ346" s="72"/>
      <c r="BR346" s="72"/>
      <c r="BS346" s="72"/>
      <c r="BT346" s="72"/>
      <c r="BU346" s="72"/>
      <c r="BV346" s="72"/>
      <c r="BW346" s="72"/>
      <c r="BX346" s="72"/>
      <c r="BY346" s="72"/>
      <c r="BZ346" s="72"/>
      <c r="CA346" s="72">
        <v>1</v>
      </c>
      <c r="CB346" s="72"/>
      <c r="CC346" s="72"/>
      <c r="CD346" s="72"/>
      <c r="CE346" s="72"/>
      <c r="CF346" s="72"/>
      <c r="CG346" s="72"/>
      <c r="CH346" s="72"/>
      <c r="CI346" s="72"/>
      <c r="CJ346" s="72"/>
      <c r="CK346" s="72"/>
      <c r="CL346" s="72"/>
      <c r="CM346" s="72"/>
      <c r="CN346" s="72"/>
      <c r="CO346" s="72"/>
      <c r="CP346" s="72"/>
      <c r="CQ346" s="72"/>
      <c r="CR346" s="72"/>
      <c r="CS346" s="72"/>
      <c r="CT346" s="72"/>
      <c r="CU346" s="72"/>
      <c r="CV346" s="72"/>
      <c r="CW346" s="72"/>
      <c r="CX346" s="72"/>
      <c r="CY346" s="72"/>
      <c r="CZ346" s="72"/>
      <c r="DA346" s="72"/>
      <c r="DB346" s="72"/>
      <c r="DC346" s="72"/>
      <c r="DD346" s="72"/>
      <c r="DE346" s="72"/>
      <c r="DF346" s="72"/>
      <c r="DG346" s="72"/>
      <c r="DH346" s="72"/>
      <c r="DI346" s="72"/>
      <c r="DJ346" s="72"/>
      <c r="DK346" s="72"/>
      <c r="DL346" s="72"/>
      <c r="DM346" s="72"/>
      <c r="DN346" s="72"/>
      <c r="DO346" s="72"/>
      <c r="DP346" s="72"/>
      <c r="DQ346" s="72"/>
      <c r="DR346" s="72"/>
      <c r="DS346" s="72"/>
      <c r="DT346" s="72"/>
      <c r="DU346" s="72"/>
      <c r="DV346" s="72"/>
      <c r="DW346" s="72"/>
      <c r="DX346" s="72"/>
      <c r="DY346" s="72"/>
      <c r="DZ346" s="72"/>
      <c r="EA346" s="72"/>
      <c r="EB346" s="72"/>
      <c r="EC346" s="72"/>
      <c r="ED346" s="72"/>
      <c r="EE346" s="72"/>
      <c r="EF346" s="72"/>
      <c r="EG346" s="72"/>
      <c r="EH346" s="72"/>
      <c r="EI346" s="72"/>
      <c r="EJ346" s="72"/>
      <c r="EK346" s="72"/>
      <c r="EL346" s="72"/>
      <c r="EM346" s="72"/>
      <c r="EN346" s="72"/>
      <c r="EO346" s="72"/>
      <c r="EP346" s="72"/>
      <c r="EQ346" s="72"/>
      <c r="ER346" s="312">
        <f t="shared" si="75"/>
        <v>1</v>
      </c>
      <c r="ES346" s="72">
        <f t="shared" si="76"/>
        <v>1</v>
      </c>
      <c r="ET346" s="72" t="s">
        <v>1117</v>
      </c>
      <c r="EU346" s="7" t="s">
        <v>2681</v>
      </c>
      <c r="EV346" s="7" t="s">
        <v>1110</v>
      </c>
      <c r="EW346" s="7" t="s">
        <v>1803</v>
      </c>
      <c r="EX346" s="183" t="s">
        <v>1828</v>
      </c>
      <c r="EY346" s="313">
        <v>46182</v>
      </c>
      <c r="EZ346" s="313"/>
      <c r="FA346" s="183"/>
      <c r="FB346" s="313"/>
      <c r="FC346" s="7"/>
      <c r="FD346" s="7" t="s">
        <v>3302</v>
      </c>
      <c r="FE346" s="7">
        <f t="shared" si="77"/>
        <v>6321</v>
      </c>
      <c r="FF346" s="72">
        <f t="shared" si="78"/>
        <v>34429</v>
      </c>
      <c r="FG346" t="s">
        <v>3515</v>
      </c>
    </row>
    <row r="347" spans="1:163" ht="17.25">
      <c r="A347" s="72">
        <v>463295962</v>
      </c>
      <c r="B347" s="304" t="s">
        <v>80</v>
      </c>
      <c r="C347" s="72"/>
      <c r="D347" s="72"/>
      <c r="E347" s="72"/>
      <c r="F347" s="72"/>
      <c r="G347" s="306"/>
      <c r="H347" s="306" t="s">
        <v>2349</v>
      </c>
      <c r="I347" s="72">
        <v>5988</v>
      </c>
      <c r="J347" s="72">
        <v>27926.98</v>
      </c>
      <c r="K347" s="258">
        <f t="shared" si="82"/>
        <v>4977.9799999999959</v>
      </c>
      <c r="L347" s="258">
        <f t="shared" si="71"/>
        <v>35231.979999999996</v>
      </c>
      <c r="M347" s="315">
        <v>5</v>
      </c>
      <c r="N347" s="72" t="s">
        <v>1280</v>
      </c>
      <c r="O347" s="72" t="s">
        <v>1232</v>
      </c>
      <c r="P347" s="72" t="s">
        <v>14</v>
      </c>
      <c r="Q347" s="255">
        <v>38136.980000000003</v>
      </c>
      <c r="R347" s="66">
        <v>1003</v>
      </c>
      <c r="S347" s="66">
        <f t="shared" si="81"/>
        <v>0</v>
      </c>
      <c r="T347" s="66">
        <v>6300</v>
      </c>
      <c r="U347" s="4" t="s">
        <v>1231</v>
      </c>
      <c r="V347" s="5">
        <f t="shared" si="79"/>
        <v>0.39602683226758995</v>
      </c>
      <c r="W347" s="5">
        <f t="shared" si="80"/>
        <v>1.8563765172224297E-2</v>
      </c>
      <c r="X347" s="5" t="str">
        <f t="shared" si="72"/>
        <v>STABLE</v>
      </c>
      <c r="Y347" s="72" t="str">
        <f t="shared" si="73"/>
        <v>PAID</v>
      </c>
      <c r="Z347" s="72" t="s">
        <v>1326</v>
      </c>
      <c r="AA347" s="72" t="s">
        <v>1281</v>
      </c>
      <c r="AB347" s="304"/>
      <c r="AC347" s="72"/>
      <c r="AD347" s="72" t="s">
        <v>3501</v>
      </c>
      <c r="AE347" s="308"/>
      <c r="AF347" s="309" t="s">
        <v>1797</v>
      </c>
      <c r="AG347" s="7" t="s">
        <v>1129</v>
      </c>
      <c r="AH347" s="72" t="s">
        <v>77</v>
      </c>
      <c r="AI347" s="7" t="s">
        <v>1129</v>
      </c>
      <c r="AJ347" s="7" t="s">
        <v>1129</v>
      </c>
      <c r="AK347" s="7" t="s">
        <v>1129</v>
      </c>
      <c r="AL347" s="7">
        <v>35229.980000000003</v>
      </c>
      <c r="AM347" s="255">
        <v>38136.980000000003</v>
      </c>
      <c r="AN347" s="258">
        <v>147</v>
      </c>
      <c r="AO347" s="306">
        <v>132</v>
      </c>
      <c r="AP347" s="306" t="str">
        <f t="shared" si="74"/>
        <v>STABLE</v>
      </c>
      <c r="AQ347" s="306"/>
      <c r="AR347" s="306"/>
      <c r="AS347" s="306"/>
      <c r="AT347" s="306"/>
      <c r="AU347" s="72" t="s">
        <v>943</v>
      </c>
      <c r="AV347" s="310" t="s">
        <v>81</v>
      </c>
      <c r="AW347" s="304" t="s">
        <v>82</v>
      </c>
      <c r="AX347" s="311">
        <v>45467</v>
      </c>
      <c r="AY347" s="72">
        <v>24</v>
      </c>
      <c r="AZ347" s="72" t="s">
        <v>1742</v>
      </c>
      <c r="BA347" s="7" t="s">
        <v>3513</v>
      </c>
      <c r="BB347" s="7"/>
      <c r="BC347" s="7"/>
      <c r="BD347" s="72"/>
      <c r="BE347" s="72"/>
      <c r="BF347" s="72"/>
      <c r="BG347" s="183"/>
      <c r="BH347" s="72"/>
      <c r="BI347" s="72"/>
      <c r="BJ347" s="72"/>
      <c r="BK347" s="72"/>
      <c r="BL347" s="72">
        <v>1</v>
      </c>
      <c r="BM347" s="72"/>
      <c r="BN347" s="72"/>
      <c r="BO347" s="72"/>
      <c r="BP347" s="72"/>
      <c r="BQ347" s="72"/>
      <c r="BR347" s="72"/>
      <c r="BS347" s="72"/>
      <c r="BT347" s="72"/>
      <c r="BU347" s="72"/>
      <c r="BV347" s="72"/>
      <c r="BW347" s="72"/>
      <c r="BX347" s="72"/>
      <c r="BY347" s="72"/>
      <c r="BZ347" s="72"/>
      <c r="CA347" s="72"/>
      <c r="CB347" s="72"/>
      <c r="CC347" s="72"/>
      <c r="CD347" s="72"/>
      <c r="CE347" s="72"/>
      <c r="CF347" s="72"/>
      <c r="CG347" s="72"/>
      <c r="CH347" s="72"/>
      <c r="CI347" s="72"/>
      <c r="CJ347" s="72"/>
      <c r="CK347" s="72"/>
      <c r="CL347" s="72"/>
      <c r="CM347" s="72"/>
      <c r="CN347" s="72"/>
      <c r="CO347" s="72"/>
      <c r="CP347" s="72"/>
      <c r="CQ347" s="72"/>
      <c r="CR347" s="72"/>
      <c r="CS347" s="72"/>
      <c r="CT347" s="72"/>
      <c r="CU347" s="72"/>
      <c r="CV347" s="72"/>
      <c r="CW347" s="72"/>
      <c r="CX347" s="72"/>
      <c r="CY347" s="72"/>
      <c r="CZ347" s="72"/>
      <c r="DA347" s="72"/>
      <c r="DB347" s="72"/>
      <c r="DC347" s="72"/>
      <c r="DD347" s="72"/>
      <c r="DE347" s="72"/>
      <c r="DF347" s="72"/>
      <c r="DG347" s="72"/>
      <c r="DH347" s="72"/>
      <c r="DI347" s="72"/>
      <c r="DJ347" s="72"/>
      <c r="DK347" s="72"/>
      <c r="DL347" s="72"/>
      <c r="DM347" s="72"/>
      <c r="DN347" s="72"/>
      <c r="DO347" s="72"/>
      <c r="DP347" s="72"/>
      <c r="DQ347" s="72"/>
      <c r="DR347" s="72"/>
      <c r="DS347" s="72"/>
      <c r="DT347" s="72"/>
      <c r="DU347" s="72"/>
      <c r="DV347" s="72"/>
      <c r="DW347" s="72"/>
      <c r="DX347" s="72"/>
      <c r="DY347" s="72"/>
      <c r="DZ347" s="72"/>
      <c r="EA347" s="72"/>
      <c r="EB347" s="72"/>
      <c r="EC347" s="72"/>
      <c r="ED347" s="72"/>
      <c r="EE347" s="72"/>
      <c r="EF347" s="72"/>
      <c r="EG347" s="72"/>
      <c r="EH347" s="72"/>
      <c r="EI347" s="72"/>
      <c r="EJ347" s="72"/>
      <c r="EK347" s="72"/>
      <c r="EL347" s="72"/>
      <c r="EM347" s="72"/>
      <c r="EN347" s="72"/>
      <c r="EO347" s="72"/>
      <c r="EP347" s="72"/>
      <c r="EQ347" s="72"/>
      <c r="ER347" s="312">
        <f t="shared" si="75"/>
        <v>1</v>
      </c>
      <c r="ES347" s="72">
        <f t="shared" si="76"/>
        <v>1</v>
      </c>
      <c r="ET347" s="72" t="s">
        <v>1112</v>
      </c>
      <c r="EU347" s="7" t="s">
        <v>2682</v>
      </c>
      <c r="EV347" s="7" t="s">
        <v>1110</v>
      </c>
      <c r="EW347" s="7" t="s">
        <v>1806</v>
      </c>
      <c r="EX347" s="183" t="s">
        <v>1958</v>
      </c>
      <c r="EY347" s="313">
        <v>46183</v>
      </c>
      <c r="EZ347" s="313"/>
      <c r="FA347" s="183"/>
      <c r="FB347" s="313"/>
      <c r="FC347" s="7"/>
      <c r="FD347" s="7" t="s">
        <v>3303</v>
      </c>
      <c r="FE347" s="7">
        <f t="shared" si="77"/>
        <v>4977.9799999999959</v>
      </c>
      <c r="FF347" s="72">
        <f t="shared" si="78"/>
        <v>35231.979999999996</v>
      </c>
      <c r="FG347" t="s">
        <v>3515</v>
      </c>
    </row>
    <row r="348" spans="1:163" ht="17.25">
      <c r="A348" s="72">
        <v>460523159</v>
      </c>
      <c r="B348" s="304" t="s">
        <v>102</v>
      </c>
      <c r="C348" s="72"/>
      <c r="D348" s="72"/>
      <c r="E348" s="72"/>
      <c r="F348" s="72"/>
      <c r="G348" s="306"/>
      <c r="H348" s="306"/>
      <c r="I348" s="72">
        <v>5730</v>
      </c>
      <c r="J348" s="72">
        <v>5724</v>
      </c>
      <c r="K348" s="258">
        <f t="shared" si="82"/>
        <v>5861</v>
      </c>
      <c r="L348" s="258">
        <f t="shared" si="71"/>
        <v>11728</v>
      </c>
      <c r="M348" s="307">
        <v>1</v>
      </c>
      <c r="N348" s="72" t="s">
        <v>1231</v>
      </c>
      <c r="O348" s="72" t="s">
        <v>1232</v>
      </c>
      <c r="P348" s="72" t="s">
        <v>97</v>
      </c>
      <c r="Q348" s="255">
        <v>38057.32</v>
      </c>
      <c r="R348" s="66">
        <v>137</v>
      </c>
      <c r="S348" s="66">
        <f t="shared" si="81"/>
        <v>0</v>
      </c>
      <c r="T348" s="66">
        <v>5850</v>
      </c>
      <c r="U348" s="4" t="s">
        <v>1500</v>
      </c>
      <c r="V348" s="5">
        <f t="shared" si="79"/>
        <v>5.5874263893557645E-2</v>
      </c>
      <c r="W348" s="5">
        <f t="shared" si="80"/>
        <v>2.0826164908294962E-3</v>
      </c>
      <c r="X348" s="5" t="s">
        <v>1280</v>
      </c>
      <c r="Y348" s="72" t="str">
        <f t="shared" si="73"/>
        <v>PTP</v>
      </c>
      <c r="Z348" s="72" t="s">
        <v>1329</v>
      </c>
      <c r="AA348" s="72" t="s">
        <v>1329</v>
      </c>
      <c r="AB348" s="304"/>
      <c r="AC348" s="72">
        <v>28</v>
      </c>
      <c r="AD348" s="72" t="s">
        <v>3019</v>
      </c>
      <c r="AE348" s="308"/>
      <c r="AF348" s="309" t="s">
        <v>1129</v>
      </c>
      <c r="AG348" s="7" t="s">
        <v>1129</v>
      </c>
      <c r="AH348" s="72" t="s">
        <v>1767</v>
      </c>
      <c r="AI348" s="7" t="s">
        <v>1129</v>
      </c>
      <c r="AJ348" s="7" t="s">
        <v>1129</v>
      </c>
      <c r="AK348" s="7" t="s">
        <v>1129</v>
      </c>
      <c r="AL348" s="7">
        <v>11711</v>
      </c>
      <c r="AM348" s="255">
        <v>38057.32</v>
      </c>
      <c r="AN348" s="258">
        <v>27</v>
      </c>
      <c r="AO348" s="306">
        <v>43</v>
      </c>
      <c r="AP348" s="306" t="str">
        <f t="shared" si="74"/>
        <v>FLOW</v>
      </c>
      <c r="AQ348" s="306"/>
      <c r="AR348" s="306"/>
      <c r="AS348" s="306"/>
      <c r="AT348" s="306"/>
      <c r="AU348" s="72" t="s">
        <v>1793</v>
      </c>
      <c r="AV348" s="310" t="s">
        <v>103</v>
      </c>
      <c r="AW348" s="304" t="s">
        <v>104</v>
      </c>
      <c r="AX348" s="311">
        <v>45237</v>
      </c>
      <c r="AY348" s="72">
        <v>36</v>
      </c>
      <c r="AZ348" s="72" t="s">
        <v>1742</v>
      </c>
      <c r="BA348" s="7" t="s">
        <v>3513</v>
      </c>
      <c r="BB348" s="7"/>
      <c r="BC348" s="7"/>
      <c r="BD348" s="72"/>
      <c r="BE348" s="72"/>
      <c r="BF348" s="72"/>
      <c r="BG348" s="183"/>
      <c r="BH348" s="72"/>
      <c r="BI348" s="72"/>
      <c r="BJ348" s="72"/>
      <c r="BK348" s="72"/>
      <c r="BL348" s="72"/>
      <c r="BM348" s="72"/>
      <c r="BN348" s="72"/>
      <c r="BO348" s="72">
        <v>1</v>
      </c>
      <c r="BP348" s="72"/>
      <c r="BQ348" s="72"/>
      <c r="BR348" s="72"/>
      <c r="BS348" s="72"/>
      <c r="BT348" s="72"/>
      <c r="BU348" s="72"/>
      <c r="BV348" s="72"/>
      <c r="BW348" s="72"/>
      <c r="BX348" s="72"/>
      <c r="BY348" s="72"/>
      <c r="BZ348" s="72"/>
      <c r="CA348" s="72"/>
      <c r="CB348" s="72"/>
      <c r="CC348" s="72"/>
      <c r="CD348" s="72"/>
      <c r="CE348" s="72"/>
      <c r="CF348" s="72"/>
      <c r="CG348" s="72"/>
      <c r="CH348" s="72"/>
      <c r="CI348" s="72"/>
      <c r="CJ348" s="72"/>
      <c r="CK348" s="72"/>
      <c r="CL348" s="72"/>
      <c r="CM348" s="72"/>
      <c r="CN348" s="72"/>
      <c r="CO348" s="72"/>
      <c r="CP348" s="72"/>
      <c r="CQ348" s="72"/>
      <c r="CR348" s="72"/>
      <c r="CS348" s="72"/>
      <c r="CT348" s="72"/>
      <c r="CU348" s="72"/>
      <c r="CV348" s="72"/>
      <c r="CW348" s="72"/>
      <c r="CX348" s="72"/>
      <c r="CY348" s="72"/>
      <c r="CZ348" s="72"/>
      <c r="DA348" s="72"/>
      <c r="DB348" s="72"/>
      <c r="DC348" s="72"/>
      <c r="DD348" s="72"/>
      <c r="DE348" s="72"/>
      <c r="DF348" s="72"/>
      <c r="DG348" s="72"/>
      <c r="DH348" s="72"/>
      <c r="DI348" s="72"/>
      <c r="DJ348" s="72"/>
      <c r="DK348" s="72"/>
      <c r="DL348" s="72"/>
      <c r="DM348" s="72"/>
      <c r="DN348" s="72"/>
      <c r="DO348" s="72"/>
      <c r="DP348" s="72"/>
      <c r="DQ348" s="72"/>
      <c r="DR348" s="72"/>
      <c r="DS348" s="72"/>
      <c r="DT348" s="72"/>
      <c r="DU348" s="72"/>
      <c r="DV348" s="72"/>
      <c r="DW348" s="72"/>
      <c r="DX348" s="72"/>
      <c r="DY348" s="72"/>
      <c r="DZ348" s="72"/>
      <c r="EA348" s="72"/>
      <c r="EB348" s="72"/>
      <c r="EC348" s="72"/>
      <c r="ED348" s="72"/>
      <c r="EE348" s="72"/>
      <c r="EF348" s="72"/>
      <c r="EG348" s="72"/>
      <c r="EH348" s="72"/>
      <c r="EI348" s="72"/>
      <c r="EJ348" s="72"/>
      <c r="EK348" s="72"/>
      <c r="EL348" s="72"/>
      <c r="EM348" s="72"/>
      <c r="EN348" s="72"/>
      <c r="EO348" s="72"/>
      <c r="EP348" s="72"/>
      <c r="EQ348" s="72"/>
      <c r="ER348" s="312">
        <f t="shared" si="75"/>
        <v>1</v>
      </c>
      <c r="ES348" s="72">
        <f t="shared" si="76"/>
        <v>1</v>
      </c>
      <c r="ET348" s="72" t="s">
        <v>1120</v>
      </c>
      <c r="EU348" s="7" t="s">
        <v>2683</v>
      </c>
      <c r="EV348" s="7" t="s">
        <v>1110</v>
      </c>
      <c r="EW348" s="7" t="s">
        <v>1806</v>
      </c>
      <c r="EX348" s="183" t="s">
        <v>1845</v>
      </c>
      <c r="EY348" s="313">
        <v>46193</v>
      </c>
      <c r="EZ348" s="313"/>
      <c r="FA348" s="183"/>
      <c r="FB348" s="313"/>
      <c r="FC348" s="7"/>
      <c r="FD348" s="7" t="s">
        <v>3304</v>
      </c>
      <c r="FE348" s="7">
        <f t="shared" si="77"/>
        <v>5861</v>
      </c>
      <c r="FF348" s="72">
        <f t="shared" si="78"/>
        <v>11728</v>
      </c>
      <c r="FG348" t="s">
        <v>3515</v>
      </c>
    </row>
    <row r="349" spans="1:163" ht="17.25">
      <c r="A349" s="72">
        <v>462027650</v>
      </c>
      <c r="B349" s="304" t="s">
        <v>1546</v>
      </c>
      <c r="C349" s="72"/>
      <c r="D349" s="72"/>
      <c r="E349" s="72"/>
      <c r="F349" s="72"/>
      <c r="G349" s="306"/>
      <c r="H349" s="306"/>
      <c r="I349" s="72">
        <v>3798</v>
      </c>
      <c r="J349" s="72">
        <v>3672</v>
      </c>
      <c r="K349" s="258">
        <f t="shared" si="82"/>
        <v>3750</v>
      </c>
      <c r="L349" s="258">
        <f t="shared" si="71"/>
        <v>7630</v>
      </c>
      <c r="M349" s="307">
        <v>1</v>
      </c>
      <c r="N349" s="72" t="s">
        <v>1231</v>
      </c>
      <c r="O349" s="72" t="s">
        <v>1232</v>
      </c>
      <c r="P349" s="72" t="s">
        <v>42</v>
      </c>
      <c r="Q349" s="255">
        <v>37929</v>
      </c>
      <c r="R349" s="66">
        <v>78</v>
      </c>
      <c r="S349" s="66">
        <f t="shared" si="81"/>
        <v>0</v>
      </c>
      <c r="T349" s="66">
        <v>5382</v>
      </c>
      <c r="U349" s="4" t="s">
        <v>1129</v>
      </c>
      <c r="V349" s="5">
        <f t="shared" si="79"/>
        <v>2.3614637065429486E-2</v>
      </c>
      <c r="W349" s="5">
        <f t="shared" si="80"/>
        <v>2.0755944160196242E-3</v>
      </c>
      <c r="X349" s="5" t="s">
        <v>1280</v>
      </c>
      <c r="Y349" s="72" t="str">
        <f t="shared" si="73"/>
        <v>MPTP</v>
      </c>
      <c r="Z349" s="72" t="s">
        <v>1129</v>
      </c>
      <c r="AA349" s="72" t="s">
        <v>1327</v>
      </c>
      <c r="AB349" s="304" t="s">
        <v>3523</v>
      </c>
      <c r="AC349" s="72">
        <v>21</v>
      </c>
      <c r="AD349" s="72" t="s">
        <v>3022</v>
      </c>
      <c r="AE349" s="308"/>
      <c r="AF349" s="309" t="s">
        <v>1129</v>
      </c>
      <c r="AG349" s="7" t="s">
        <v>1129</v>
      </c>
      <c r="AH349" s="72" t="s">
        <v>41</v>
      </c>
      <c r="AI349" s="7" t="s">
        <v>1129</v>
      </c>
      <c r="AJ349" s="7" t="s">
        <v>1129</v>
      </c>
      <c r="AK349" s="7" t="s">
        <v>1129</v>
      </c>
      <c r="AL349" s="7">
        <v>9132</v>
      </c>
      <c r="AM349" s="255">
        <v>37929</v>
      </c>
      <c r="AN349" s="258">
        <v>27</v>
      </c>
      <c r="AO349" s="306">
        <v>43</v>
      </c>
      <c r="AP349" s="306" t="str">
        <f t="shared" si="74"/>
        <v>FLOW</v>
      </c>
      <c r="AQ349" s="306"/>
      <c r="AR349" s="306"/>
      <c r="AS349" s="306"/>
      <c r="AT349" s="306"/>
      <c r="AU349" s="72" t="s">
        <v>943</v>
      </c>
      <c r="AV349" s="310" t="s">
        <v>1656</v>
      </c>
      <c r="AW349" s="304" t="s">
        <v>1092</v>
      </c>
      <c r="AX349" s="311">
        <v>45348</v>
      </c>
      <c r="AY349" s="72">
        <v>36</v>
      </c>
      <c r="AZ349" s="72" t="s">
        <v>1742</v>
      </c>
      <c r="BA349" s="7" t="s">
        <v>3512</v>
      </c>
      <c r="BB349" s="7"/>
      <c r="BC349" s="7"/>
      <c r="BD349" s="72"/>
      <c r="BE349" s="72"/>
      <c r="BF349" s="72"/>
      <c r="BG349" s="183"/>
      <c r="BH349" s="72"/>
      <c r="BI349" s="72"/>
      <c r="BJ349" s="72"/>
      <c r="BK349" s="72"/>
      <c r="BL349" s="72"/>
      <c r="BM349" s="72"/>
      <c r="BN349" s="72"/>
      <c r="BO349" s="72"/>
      <c r="BP349" s="72"/>
      <c r="BQ349" s="72"/>
      <c r="BR349" s="72">
        <v>1</v>
      </c>
      <c r="BS349" s="72"/>
      <c r="BT349" s="72"/>
      <c r="BU349" s="72"/>
      <c r="BV349" s="72"/>
      <c r="BW349" s="72"/>
      <c r="BX349" s="72"/>
      <c r="BY349" s="72"/>
      <c r="BZ349" s="72"/>
      <c r="CA349" s="72"/>
      <c r="CB349" s="72"/>
      <c r="CC349" s="72"/>
      <c r="CD349" s="72"/>
      <c r="CE349" s="72"/>
      <c r="CF349" s="72"/>
      <c r="CG349" s="72"/>
      <c r="CH349" s="72"/>
      <c r="CI349" s="72"/>
      <c r="CJ349" s="72"/>
      <c r="CK349" s="72"/>
      <c r="CL349" s="72"/>
      <c r="CM349" s="72"/>
      <c r="CN349" s="72"/>
      <c r="CO349" s="72"/>
      <c r="CP349" s="72"/>
      <c r="CQ349" s="72"/>
      <c r="CR349" s="72"/>
      <c r="CS349" s="72"/>
      <c r="CT349" s="72"/>
      <c r="CU349" s="72"/>
      <c r="CV349" s="72"/>
      <c r="CW349" s="72"/>
      <c r="CX349" s="72"/>
      <c r="CY349" s="72"/>
      <c r="CZ349" s="72"/>
      <c r="DA349" s="72"/>
      <c r="DB349" s="72"/>
      <c r="DC349" s="72"/>
      <c r="DD349" s="72"/>
      <c r="DE349" s="72"/>
      <c r="DF349" s="72"/>
      <c r="DG349" s="72"/>
      <c r="DH349" s="72"/>
      <c r="DI349" s="72"/>
      <c r="DJ349" s="72"/>
      <c r="DK349" s="72"/>
      <c r="DL349" s="72"/>
      <c r="DM349" s="72"/>
      <c r="DN349" s="72"/>
      <c r="DO349" s="72"/>
      <c r="DP349" s="72"/>
      <c r="DQ349" s="72"/>
      <c r="DR349" s="72"/>
      <c r="DS349" s="72"/>
      <c r="DT349" s="72"/>
      <c r="DU349" s="72"/>
      <c r="DV349" s="72"/>
      <c r="DW349" s="72"/>
      <c r="DX349" s="72"/>
      <c r="DY349" s="72"/>
      <c r="DZ349" s="72"/>
      <c r="EA349" s="72"/>
      <c r="EB349" s="72"/>
      <c r="EC349" s="72"/>
      <c r="ED349" s="72"/>
      <c r="EE349" s="72"/>
      <c r="EF349" s="72"/>
      <c r="EG349" s="72"/>
      <c r="EH349" s="72"/>
      <c r="EI349" s="72"/>
      <c r="EJ349" s="72"/>
      <c r="EK349" s="72"/>
      <c r="EL349" s="72"/>
      <c r="EM349" s="72"/>
      <c r="EN349" s="72"/>
      <c r="EO349" s="72"/>
      <c r="EP349" s="72"/>
      <c r="EQ349" s="72"/>
      <c r="ER349" s="312">
        <f t="shared" si="75"/>
        <v>1</v>
      </c>
      <c r="ES349" s="72">
        <f t="shared" si="76"/>
        <v>1</v>
      </c>
      <c r="ET349" s="72" t="s">
        <v>1116</v>
      </c>
      <c r="EU349" s="7" t="s">
        <v>2684</v>
      </c>
      <c r="EV349" s="7" t="s">
        <v>1110</v>
      </c>
      <c r="EW349" s="7" t="s">
        <v>1829</v>
      </c>
      <c r="EX349" s="183" t="s">
        <v>1830</v>
      </c>
      <c r="EY349" s="313">
        <v>46179</v>
      </c>
      <c r="EZ349" s="313"/>
      <c r="FA349" s="183"/>
      <c r="FB349" s="313"/>
      <c r="FC349" s="7" t="s">
        <v>3622</v>
      </c>
      <c r="FD349" s="7" t="s">
        <v>3057</v>
      </c>
      <c r="FE349" s="7">
        <f t="shared" si="77"/>
        <v>3750</v>
      </c>
      <c r="FF349" s="72">
        <f t="shared" si="78"/>
        <v>7630</v>
      </c>
      <c r="FG349" t="s">
        <v>3515</v>
      </c>
    </row>
    <row r="350" spans="1:163" ht="17.25">
      <c r="A350" s="72">
        <v>9695028</v>
      </c>
      <c r="B350" s="304" t="s">
        <v>515</v>
      </c>
      <c r="C350" s="72"/>
      <c r="D350" s="72"/>
      <c r="E350" s="72"/>
      <c r="F350" s="72"/>
      <c r="G350" s="306"/>
      <c r="H350" s="306"/>
      <c r="I350" s="72">
        <v>2653</v>
      </c>
      <c r="J350" s="72">
        <v>15914</v>
      </c>
      <c r="K350" s="258">
        <f t="shared" si="82"/>
        <v>3430</v>
      </c>
      <c r="L350" s="258">
        <f t="shared" si="71"/>
        <v>19573</v>
      </c>
      <c r="M350" s="315">
        <v>6</v>
      </c>
      <c r="N350" s="72" t="s">
        <v>1231</v>
      </c>
      <c r="O350" s="72" t="s">
        <v>1232</v>
      </c>
      <c r="P350" s="72" t="s">
        <v>203</v>
      </c>
      <c r="Q350" s="255">
        <v>37768</v>
      </c>
      <c r="R350" s="66">
        <v>781</v>
      </c>
      <c r="S350" s="66">
        <f t="shared" si="81"/>
        <v>0</v>
      </c>
      <c r="T350" s="66">
        <v>6300</v>
      </c>
      <c r="U350" s="4" t="s">
        <v>1231</v>
      </c>
      <c r="V350" s="5">
        <f t="shared" si="79"/>
        <v>0.22353346704621427</v>
      </c>
      <c r="W350" s="5">
        <f t="shared" si="80"/>
        <v>1.5865266617658025E-2</v>
      </c>
      <c r="X350" s="5" t="str">
        <f t="shared" si="72"/>
        <v>FLOW</v>
      </c>
      <c r="Y350" s="72" t="str">
        <f t="shared" si="73"/>
        <v>RTP</v>
      </c>
      <c r="Z350" s="72" t="s">
        <v>1330</v>
      </c>
      <c r="AA350" s="72" t="s">
        <v>1330</v>
      </c>
      <c r="AB350" s="304" t="s">
        <v>3504</v>
      </c>
      <c r="AC350" s="72"/>
      <c r="AD350" s="72" t="s">
        <v>3019</v>
      </c>
      <c r="AE350" s="308"/>
      <c r="AF350" s="309" t="s">
        <v>1797</v>
      </c>
      <c r="AG350" s="7" t="s">
        <v>1129</v>
      </c>
      <c r="AH350" s="72" t="s">
        <v>516</v>
      </c>
      <c r="AI350" s="7" t="s">
        <v>1129</v>
      </c>
      <c r="AJ350" s="7" t="s">
        <v>1129</v>
      </c>
      <c r="AK350" s="7" t="s">
        <v>1129</v>
      </c>
      <c r="AL350" s="7">
        <v>22995</v>
      </c>
      <c r="AM350" s="255">
        <v>37768</v>
      </c>
      <c r="AN350" s="258">
        <v>178</v>
      </c>
      <c r="AO350" s="306">
        <v>194</v>
      </c>
      <c r="AP350" s="306" t="str">
        <f t="shared" si="74"/>
        <v>FLOW</v>
      </c>
      <c r="AQ350" s="306"/>
      <c r="AR350" s="306"/>
      <c r="AS350" s="306"/>
      <c r="AT350" s="306"/>
      <c r="AU350" s="72" t="s">
        <v>943</v>
      </c>
      <c r="AV350" s="310" t="s">
        <v>517</v>
      </c>
      <c r="AW350" s="304" t="s">
        <v>518</v>
      </c>
      <c r="AX350" s="311">
        <v>44257</v>
      </c>
      <c r="AY350" s="72">
        <v>72</v>
      </c>
      <c r="AZ350" s="72" t="s">
        <v>1742</v>
      </c>
      <c r="BA350" s="7" t="s">
        <v>3512</v>
      </c>
      <c r="BB350" s="7"/>
      <c r="BC350" s="7"/>
      <c r="BD350" s="72"/>
      <c r="BE350" s="72"/>
      <c r="BF350" s="72"/>
      <c r="BG350" s="183"/>
      <c r="BH350" s="72"/>
      <c r="BI350" s="72">
        <v>1</v>
      </c>
      <c r="BJ350" s="72"/>
      <c r="BK350" s="72"/>
      <c r="BL350" s="72"/>
      <c r="BM350" s="72"/>
      <c r="BN350" s="72"/>
      <c r="BO350" s="72"/>
      <c r="BP350" s="72"/>
      <c r="BQ350" s="72"/>
      <c r="BR350" s="72"/>
      <c r="BS350" s="72"/>
      <c r="BT350" s="72"/>
      <c r="BU350" s="72"/>
      <c r="BV350" s="72"/>
      <c r="BW350" s="72"/>
      <c r="BX350" s="72"/>
      <c r="BY350" s="72"/>
      <c r="BZ350" s="72"/>
      <c r="CA350" s="72"/>
      <c r="CB350" s="72"/>
      <c r="CC350" s="72"/>
      <c r="CD350" s="72"/>
      <c r="CE350" s="72"/>
      <c r="CF350" s="72"/>
      <c r="CG350" s="72"/>
      <c r="CH350" s="72"/>
      <c r="CI350" s="72"/>
      <c r="CJ350" s="72"/>
      <c r="CK350" s="72"/>
      <c r="CL350" s="72"/>
      <c r="CM350" s="72"/>
      <c r="CN350" s="72"/>
      <c r="CO350" s="72"/>
      <c r="CP350" s="72"/>
      <c r="CQ350" s="72"/>
      <c r="CR350" s="72"/>
      <c r="CS350" s="72"/>
      <c r="CT350" s="72"/>
      <c r="CU350" s="72"/>
      <c r="CV350" s="72"/>
      <c r="CW350" s="72"/>
      <c r="CX350" s="72"/>
      <c r="CY350" s="72"/>
      <c r="CZ350" s="72"/>
      <c r="DA350" s="72"/>
      <c r="DB350" s="72"/>
      <c r="DC350" s="72"/>
      <c r="DD350" s="72"/>
      <c r="DE350" s="72"/>
      <c r="DF350" s="72"/>
      <c r="DG350" s="72"/>
      <c r="DH350" s="72"/>
      <c r="DI350" s="72"/>
      <c r="DJ350" s="72"/>
      <c r="DK350" s="72"/>
      <c r="DL350" s="72"/>
      <c r="DM350" s="72"/>
      <c r="DN350" s="72"/>
      <c r="DO350" s="72"/>
      <c r="DP350" s="72"/>
      <c r="DQ350" s="72"/>
      <c r="DR350" s="72"/>
      <c r="DS350" s="72"/>
      <c r="DT350" s="72"/>
      <c r="DU350" s="72"/>
      <c r="DV350" s="72"/>
      <c r="DW350" s="72"/>
      <c r="DX350" s="72"/>
      <c r="DY350" s="72"/>
      <c r="DZ350" s="72"/>
      <c r="EA350" s="72"/>
      <c r="EB350" s="72"/>
      <c r="EC350" s="72"/>
      <c r="ED350" s="72"/>
      <c r="EE350" s="72"/>
      <c r="EF350" s="72"/>
      <c r="EG350" s="72"/>
      <c r="EH350" s="72"/>
      <c r="EI350" s="72"/>
      <c r="EJ350" s="72"/>
      <c r="EK350" s="72"/>
      <c r="EL350" s="72"/>
      <c r="EM350" s="72"/>
      <c r="EN350" s="72"/>
      <c r="EO350" s="72"/>
      <c r="EP350" s="72"/>
      <c r="EQ350" s="72"/>
      <c r="ER350" s="312">
        <f t="shared" si="75"/>
        <v>1</v>
      </c>
      <c r="ES350" s="72">
        <f t="shared" si="76"/>
        <v>1</v>
      </c>
      <c r="ET350" s="72" t="s">
        <v>1123</v>
      </c>
      <c r="EU350" s="7" t="s">
        <v>2685</v>
      </c>
      <c r="EV350" s="7" t="s">
        <v>1110</v>
      </c>
      <c r="EW350" s="7" t="s">
        <v>1831</v>
      </c>
      <c r="EX350" s="183" t="s">
        <v>1959</v>
      </c>
      <c r="EY350" s="313">
        <v>46176</v>
      </c>
      <c r="EZ350" s="313"/>
      <c r="FA350" s="183"/>
      <c r="FB350" s="313"/>
      <c r="FC350" s="7"/>
      <c r="FD350" s="7" t="s">
        <v>3305</v>
      </c>
      <c r="FE350" s="7">
        <f t="shared" si="77"/>
        <v>3430</v>
      </c>
      <c r="FF350" s="72">
        <f t="shared" si="78"/>
        <v>19573</v>
      </c>
      <c r="FG350" t="s">
        <v>3515</v>
      </c>
    </row>
    <row r="351" spans="1:163" ht="17.25">
      <c r="A351" s="72">
        <v>465033317</v>
      </c>
      <c r="B351" s="304" t="s">
        <v>2111</v>
      </c>
      <c r="C351" s="72"/>
      <c r="D351" s="72"/>
      <c r="E351" s="72"/>
      <c r="F351" s="72"/>
      <c r="G351" s="306"/>
      <c r="H351" s="306"/>
      <c r="I351" s="72">
        <v>4624</v>
      </c>
      <c r="J351" s="72">
        <v>4624</v>
      </c>
      <c r="K351" s="258">
        <f t="shared" si="82"/>
        <v>4721</v>
      </c>
      <c r="L351" s="258">
        <f t="shared" si="71"/>
        <v>9451</v>
      </c>
      <c r="M351" s="307">
        <v>1</v>
      </c>
      <c r="N351" s="72" t="s">
        <v>1231</v>
      </c>
      <c r="O351" s="72" t="s">
        <v>1232</v>
      </c>
      <c r="P351" s="72" t="s">
        <v>73</v>
      </c>
      <c r="Q351" s="255">
        <v>37576</v>
      </c>
      <c r="R351" s="66">
        <v>97</v>
      </c>
      <c r="S351" s="66">
        <f t="shared" si="81"/>
        <v>0</v>
      </c>
      <c r="T351" s="66">
        <v>2250</v>
      </c>
      <c r="U351" s="4" t="s">
        <v>1129</v>
      </c>
      <c r="V351" s="5">
        <f t="shared" si="79"/>
        <v>3.750588424963068E-2</v>
      </c>
      <c r="W351" s="5">
        <f t="shared" si="80"/>
        <v>2.0562771435142873E-3</v>
      </c>
      <c r="X351" s="5" t="s">
        <v>1280</v>
      </c>
      <c r="Y351" s="72" t="str">
        <f t="shared" si="73"/>
        <v>MPTP</v>
      </c>
      <c r="Z351" s="72" t="s">
        <v>1129</v>
      </c>
      <c r="AA351" s="72" t="s">
        <v>1327</v>
      </c>
      <c r="AB351" s="304" t="s">
        <v>3023</v>
      </c>
      <c r="AC351" s="72">
        <v>26</v>
      </c>
      <c r="AD351" s="72" t="s">
        <v>3021</v>
      </c>
      <c r="AE351" s="308"/>
      <c r="AF351" s="309"/>
      <c r="AG351" s="7"/>
      <c r="AH351" s="72" t="s">
        <v>484</v>
      </c>
      <c r="AI351" s="7"/>
      <c r="AJ351" s="7"/>
      <c r="AK351" s="7"/>
      <c r="AL351" s="7">
        <v>6971</v>
      </c>
      <c r="AM351" s="255">
        <v>37576</v>
      </c>
      <c r="AN351" s="258">
        <v>27</v>
      </c>
      <c r="AO351" s="306">
        <v>43</v>
      </c>
      <c r="AP351" s="306" t="str">
        <f t="shared" si="74"/>
        <v>FLOW</v>
      </c>
      <c r="AQ351" s="306"/>
      <c r="AR351" s="306"/>
      <c r="AS351" s="306"/>
      <c r="AT351" s="306"/>
      <c r="AU351" s="72" t="s">
        <v>1129</v>
      </c>
      <c r="AV351" s="310" t="s">
        <v>2256</v>
      </c>
      <c r="AW351" s="304" t="s">
        <v>129</v>
      </c>
      <c r="AX351" s="311">
        <v>45650</v>
      </c>
      <c r="AY351" s="72">
        <v>24</v>
      </c>
      <c r="AZ351" s="72" t="s">
        <v>2057</v>
      </c>
      <c r="BA351" s="7" t="s">
        <v>3512</v>
      </c>
      <c r="BB351" s="7"/>
      <c r="BC351" s="7"/>
      <c r="BD351" s="72"/>
      <c r="BE351" s="72"/>
      <c r="BF351" s="72"/>
      <c r="BG351" s="183"/>
      <c r="BH351" s="72"/>
      <c r="BI351" s="72"/>
      <c r="BJ351" s="72"/>
      <c r="BK351" s="72"/>
      <c r="BL351" s="72"/>
      <c r="BM351" s="72"/>
      <c r="BN351" s="72"/>
      <c r="BO351" s="72"/>
      <c r="BP351" s="72"/>
      <c r="BQ351" s="72"/>
      <c r="BR351" s="72"/>
      <c r="BS351" s="72"/>
      <c r="BT351" s="72"/>
      <c r="BU351" s="72"/>
      <c r="BV351" s="72"/>
      <c r="BW351" s="72"/>
      <c r="BX351" s="72"/>
      <c r="BY351" s="72"/>
      <c r="BZ351" s="72"/>
      <c r="CA351" s="72"/>
      <c r="CB351" s="72"/>
      <c r="CC351" s="72"/>
      <c r="CD351" s="72"/>
      <c r="CE351" s="72"/>
      <c r="CF351" s="72"/>
      <c r="CG351" s="72"/>
      <c r="CH351" s="72"/>
      <c r="CI351" s="72"/>
      <c r="CJ351" s="72">
        <v>1</v>
      </c>
      <c r="CK351" s="72"/>
      <c r="CL351" s="72"/>
      <c r="CM351" s="72"/>
      <c r="CN351" s="72"/>
      <c r="CO351" s="72"/>
      <c r="CP351" s="72"/>
      <c r="CQ351" s="72"/>
      <c r="CR351" s="72"/>
      <c r="CS351" s="72"/>
      <c r="CT351" s="72"/>
      <c r="CU351" s="72"/>
      <c r="CV351" s="72"/>
      <c r="CW351" s="72"/>
      <c r="CX351" s="72"/>
      <c r="CY351" s="72"/>
      <c r="CZ351" s="72"/>
      <c r="DA351" s="72"/>
      <c r="DB351" s="72"/>
      <c r="DC351" s="72"/>
      <c r="DD351" s="72"/>
      <c r="DE351" s="72"/>
      <c r="DF351" s="72"/>
      <c r="DG351" s="72"/>
      <c r="DH351" s="72"/>
      <c r="DI351" s="72"/>
      <c r="DJ351" s="72"/>
      <c r="DK351" s="72"/>
      <c r="DL351" s="72"/>
      <c r="DM351" s="72"/>
      <c r="DN351" s="72"/>
      <c r="DO351" s="72"/>
      <c r="DP351" s="72"/>
      <c r="DQ351" s="72"/>
      <c r="DR351" s="72"/>
      <c r="DS351" s="72"/>
      <c r="DT351" s="72"/>
      <c r="DU351" s="72"/>
      <c r="DV351" s="72"/>
      <c r="DW351" s="72"/>
      <c r="DX351" s="72"/>
      <c r="DY351" s="72"/>
      <c r="DZ351" s="72"/>
      <c r="EA351" s="72"/>
      <c r="EB351" s="72"/>
      <c r="EC351" s="72"/>
      <c r="ED351" s="72"/>
      <c r="EE351" s="72"/>
      <c r="EF351" s="72"/>
      <c r="EG351" s="72"/>
      <c r="EH351" s="72"/>
      <c r="EI351" s="72"/>
      <c r="EJ351" s="72"/>
      <c r="EK351" s="72"/>
      <c r="EL351" s="72"/>
      <c r="EM351" s="72"/>
      <c r="EN351" s="72"/>
      <c r="EO351" s="72"/>
      <c r="EP351" s="72"/>
      <c r="EQ351" s="72"/>
      <c r="ER351" s="312">
        <f t="shared" si="75"/>
        <v>1</v>
      </c>
      <c r="ES351" s="72">
        <f t="shared" si="76"/>
        <v>1</v>
      </c>
      <c r="ET351" s="72" t="s">
        <v>1119</v>
      </c>
      <c r="EU351" s="7" t="s">
        <v>2686</v>
      </c>
      <c r="EV351" s="7" t="s">
        <v>1110</v>
      </c>
      <c r="EW351" s="7" t="s">
        <v>1829</v>
      </c>
      <c r="EX351" s="183" t="s">
        <v>1953</v>
      </c>
      <c r="EY351" s="313">
        <v>46185</v>
      </c>
      <c r="EZ351" s="313"/>
      <c r="FA351" s="183"/>
      <c r="FB351" s="313"/>
      <c r="FC351" s="7"/>
      <c r="FD351" s="7" t="s">
        <v>3270</v>
      </c>
      <c r="FE351" s="7">
        <f t="shared" si="77"/>
        <v>4721</v>
      </c>
      <c r="FF351" s="72">
        <f t="shared" si="78"/>
        <v>9451</v>
      </c>
      <c r="FG351" t="s">
        <v>3515</v>
      </c>
    </row>
    <row r="352" spans="1:163" ht="17.25">
      <c r="A352" s="72">
        <v>458417053</v>
      </c>
      <c r="B352" s="304" t="s">
        <v>29</v>
      </c>
      <c r="C352" s="72"/>
      <c r="D352" s="72"/>
      <c r="E352" s="72"/>
      <c r="F352" s="72"/>
      <c r="G352" s="306"/>
      <c r="H352" s="306"/>
      <c r="I352" s="72">
        <v>2686</v>
      </c>
      <c r="J352" s="72">
        <v>8013.09</v>
      </c>
      <c r="K352" s="258">
        <f t="shared" si="82"/>
        <v>2996.09</v>
      </c>
      <c r="L352" s="258">
        <f t="shared" si="71"/>
        <v>11186.09</v>
      </c>
      <c r="M352" s="315">
        <v>3</v>
      </c>
      <c r="N352" s="72" t="s">
        <v>1231</v>
      </c>
      <c r="O352" s="72" t="s">
        <v>1232</v>
      </c>
      <c r="P352" s="72" t="s">
        <v>22</v>
      </c>
      <c r="Q352" s="255">
        <v>37517</v>
      </c>
      <c r="R352" s="66">
        <v>355</v>
      </c>
      <c r="S352" s="66">
        <f t="shared" si="81"/>
        <v>0</v>
      </c>
      <c r="T352" s="66">
        <v>6300</v>
      </c>
      <c r="U352" s="4" t="s">
        <v>1277</v>
      </c>
      <c r="V352" s="5">
        <f t="shared" si="79"/>
        <v>0.12512394163928806</v>
      </c>
      <c r="W352" s="5">
        <f t="shared" si="80"/>
        <v>1.0034314697709025E-2</v>
      </c>
      <c r="X352" s="5" t="s">
        <v>1280</v>
      </c>
      <c r="Y352" s="72" t="str">
        <f t="shared" si="73"/>
        <v>PTP</v>
      </c>
      <c r="Z352" s="72" t="s">
        <v>1281</v>
      </c>
      <c r="AA352" s="72" t="s">
        <v>1329</v>
      </c>
      <c r="AB352" s="304"/>
      <c r="AC352" s="72">
        <v>23</v>
      </c>
      <c r="AD352" s="72" t="s">
        <v>3019</v>
      </c>
      <c r="AE352" s="308"/>
      <c r="AF352" s="309" t="s">
        <v>1797</v>
      </c>
      <c r="AG352" s="7" t="s">
        <v>1129</v>
      </c>
      <c r="AH352" s="72" t="s">
        <v>25</v>
      </c>
      <c r="AI352" s="7" t="s">
        <v>1129</v>
      </c>
      <c r="AJ352" s="7" t="s">
        <v>1129</v>
      </c>
      <c r="AK352" s="7" t="s">
        <v>1129</v>
      </c>
      <c r="AL352" s="7">
        <v>14668.09</v>
      </c>
      <c r="AM352" s="255">
        <v>37517</v>
      </c>
      <c r="AN352" s="258">
        <v>88</v>
      </c>
      <c r="AO352" s="306">
        <v>104</v>
      </c>
      <c r="AP352" s="306" t="str">
        <f t="shared" si="74"/>
        <v>FLOW</v>
      </c>
      <c r="AQ352" s="306"/>
      <c r="AR352" s="306"/>
      <c r="AS352" s="306"/>
      <c r="AT352" s="306"/>
      <c r="AU352" s="72" t="s">
        <v>1793</v>
      </c>
      <c r="AV352" s="310" t="s">
        <v>30</v>
      </c>
      <c r="AW352" s="304" t="s">
        <v>31</v>
      </c>
      <c r="AX352" s="311">
        <v>45082</v>
      </c>
      <c r="AY352" s="72">
        <v>48</v>
      </c>
      <c r="AZ352" s="72" t="s">
        <v>1742</v>
      </c>
      <c r="BA352" s="7" t="s">
        <v>3513</v>
      </c>
      <c r="BB352" s="7"/>
      <c r="BC352" s="7"/>
      <c r="BD352" s="72"/>
      <c r="BE352" s="72"/>
      <c r="BF352" s="72">
        <v>1</v>
      </c>
      <c r="BG352" s="183"/>
      <c r="BH352" s="72"/>
      <c r="BI352" s="72"/>
      <c r="BJ352" s="72"/>
      <c r="BK352" s="72"/>
      <c r="BL352" s="72"/>
      <c r="BM352" s="72"/>
      <c r="BN352" s="72"/>
      <c r="BO352" s="72"/>
      <c r="BP352" s="72"/>
      <c r="BQ352" s="72"/>
      <c r="BR352" s="72"/>
      <c r="BS352" s="72"/>
      <c r="BT352" s="72"/>
      <c r="BU352" s="72"/>
      <c r="BV352" s="72"/>
      <c r="BW352" s="72"/>
      <c r="BX352" s="72"/>
      <c r="BY352" s="72"/>
      <c r="BZ352" s="72"/>
      <c r="CA352" s="72"/>
      <c r="CB352" s="72"/>
      <c r="CC352" s="72"/>
      <c r="CD352" s="72"/>
      <c r="CE352" s="72"/>
      <c r="CF352" s="72"/>
      <c r="CG352" s="72"/>
      <c r="CH352" s="72"/>
      <c r="CI352" s="72"/>
      <c r="CJ352" s="72"/>
      <c r="CK352" s="72"/>
      <c r="CL352" s="72"/>
      <c r="CM352" s="72"/>
      <c r="CN352" s="72"/>
      <c r="CO352" s="72"/>
      <c r="CP352" s="72"/>
      <c r="CQ352" s="72"/>
      <c r="CR352" s="72"/>
      <c r="CS352" s="72"/>
      <c r="CT352" s="72"/>
      <c r="CU352" s="72"/>
      <c r="CV352" s="72"/>
      <c r="CW352" s="72"/>
      <c r="CX352" s="72"/>
      <c r="CY352" s="72"/>
      <c r="CZ352" s="72"/>
      <c r="DA352" s="72"/>
      <c r="DB352" s="72"/>
      <c r="DC352" s="72"/>
      <c r="DD352" s="72"/>
      <c r="DE352" s="72"/>
      <c r="DF352" s="72"/>
      <c r="DG352" s="72"/>
      <c r="DH352" s="72"/>
      <c r="DI352" s="72"/>
      <c r="DJ352" s="72"/>
      <c r="DK352" s="72"/>
      <c r="DL352" s="72"/>
      <c r="DM352" s="72"/>
      <c r="DN352" s="72"/>
      <c r="DO352" s="72"/>
      <c r="DP352" s="72"/>
      <c r="DQ352" s="72"/>
      <c r="DR352" s="72"/>
      <c r="DS352" s="72"/>
      <c r="DT352" s="72"/>
      <c r="DU352" s="72"/>
      <c r="DV352" s="72"/>
      <c r="DW352" s="72"/>
      <c r="DX352" s="72"/>
      <c r="DY352" s="72"/>
      <c r="DZ352" s="72"/>
      <c r="EA352" s="72"/>
      <c r="EB352" s="72"/>
      <c r="EC352" s="72"/>
      <c r="ED352" s="72"/>
      <c r="EE352" s="72"/>
      <c r="EF352" s="72"/>
      <c r="EG352" s="72"/>
      <c r="EH352" s="72"/>
      <c r="EI352" s="72"/>
      <c r="EJ352" s="72"/>
      <c r="EK352" s="72"/>
      <c r="EL352" s="72"/>
      <c r="EM352" s="72"/>
      <c r="EN352" s="72"/>
      <c r="EO352" s="72"/>
      <c r="EP352" s="72"/>
      <c r="EQ352" s="72"/>
      <c r="ER352" s="312">
        <f t="shared" si="75"/>
        <v>1</v>
      </c>
      <c r="ES352" s="72">
        <f t="shared" si="76"/>
        <v>1</v>
      </c>
      <c r="ET352" s="72" t="s">
        <v>1114</v>
      </c>
      <c r="EU352" s="7" t="s">
        <v>2687</v>
      </c>
      <c r="EV352" s="7" t="s">
        <v>1110</v>
      </c>
      <c r="EW352" s="7" t="s">
        <v>1806</v>
      </c>
      <c r="EX352" s="183" t="s">
        <v>1961</v>
      </c>
      <c r="EY352" s="313">
        <v>46176</v>
      </c>
      <c r="EZ352" s="313"/>
      <c r="FA352" s="183"/>
      <c r="FB352" s="313"/>
      <c r="FC352" s="7"/>
      <c r="FD352" s="7" t="s">
        <v>3306</v>
      </c>
      <c r="FE352" s="7">
        <f t="shared" si="77"/>
        <v>2996.09</v>
      </c>
      <c r="FF352" s="72">
        <f t="shared" si="78"/>
        <v>11186.09</v>
      </c>
      <c r="FG352" t="s">
        <v>3515</v>
      </c>
    </row>
    <row r="353" spans="1:163" ht="17.25">
      <c r="A353" s="72">
        <v>462727954</v>
      </c>
      <c r="B353" s="304" t="s">
        <v>1547</v>
      </c>
      <c r="C353" s="72" t="s">
        <v>1775</v>
      </c>
      <c r="D353" s="72" t="s">
        <v>3617</v>
      </c>
      <c r="E353" s="72">
        <v>50</v>
      </c>
      <c r="F353" s="72"/>
      <c r="G353" s="306"/>
      <c r="H353" s="306"/>
      <c r="I353" s="72">
        <v>3254</v>
      </c>
      <c r="J353" s="72">
        <v>0</v>
      </c>
      <c r="K353" s="258">
        <f t="shared" si="82"/>
        <v>43</v>
      </c>
      <c r="L353" s="258">
        <f t="shared" si="71"/>
        <v>3305</v>
      </c>
      <c r="M353" s="307">
        <v>1</v>
      </c>
      <c r="N353" s="72" t="s">
        <v>1280</v>
      </c>
      <c r="O353" s="72" t="s">
        <v>1281</v>
      </c>
      <c r="P353" s="72" t="s">
        <v>18</v>
      </c>
      <c r="Q353" s="255">
        <v>37435</v>
      </c>
      <c r="R353" s="66">
        <v>43</v>
      </c>
      <c r="S353" s="66">
        <f t="shared" si="81"/>
        <v>0</v>
      </c>
      <c r="T353" s="66">
        <v>450</v>
      </c>
      <c r="U353" s="4" t="s">
        <v>1129</v>
      </c>
      <c r="V353" s="5">
        <f t="shared" si="79"/>
        <v>1.5190603360174448E-2</v>
      </c>
      <c r="W353" s="5">
        <f t="shared" si="80"/>
        <v>2.0485611791424669E-3</v>
      </c>
      <c r="X353" s="5" t="str">
        <f t="shared" si="72"/>
        <v>STABLE</v>
      </c>
      <c r="Y353" s="72" t="str">
        <f t="shared" si="73"/>
        <v>PAID</v>
      </c>
      <c r="Z353" s="72" t="s">
        <v>1129</v>
      </c>
      <c r="AA353" s="72" t="s">
        <v>1315</v>
      </c>
      <c r="AB353" s="304" t="s">
        <v>3023</v>
      </c>
      <c r="AC353" s="72"/>
      <c r="AD353" s="72" t="s">
        <v>3021</v>
      </c>
      <c r="AE353" s="308"/>
      <c r="AF353" s="309" t="s">
        <v>1129</v>
      </c>
      <c r="AG353" s="7" t="s">
        <v>1129</v>
      </c>
      <c r="AH353" s="72" t="s">
        <v>834</v>
      </c>
      <c r="AI353" s="7" t="s">
        <v>1129</v>
      </c>
      <c r="AJ353" s="7" t="s">
        <v>1129</v>
      </c>
      <c r="AK353" s="7" t="s">
        <v>1129</v>
      </c>
      <c r="AL353" s="7">
        <v>3747</v>
      </c>
      <c r="AM353" s="255">
        <v>37435</v>
      </c>
      <c r="AN353" s="258">
        <v>27</v>
      </c>
      <c r="AO353" s="306">
        <v>43</v>
      </c>
      <c r="AP353" s="306" t="str">
        <f t="shared" si="74"/>
        <v>FLOW</v>
      </c>
      <c r="AQ353" s="306"/>
      <c r="AR353" s="306"/>
      <c r="AS353" s="306"/>
      <c r="AT353" s="306"/>
      <c r="AU353" s="72" t="s">
        <v>1793</v>
      </c>
      <c r="AV353" s="310" t="s">
        <v>1657</v>
      </c>
      <c r="AW353" s="304" t="s">
        <v>101</v>
      </c>
      <c r="AX353" s="311">
        <v>45411</v>
      </c>
      <c r="AY353" s="72">
        <v>36</v>
      </c>
      <c r="AZ353" s="72" t="s">
        <v>1742</v>
      </c>
      <c r="BA353" s="7" t="s">
        <v>3512</v>
      </c>
      <c r="BB353" s="7"/>
      <c r="BC353" s="7"/>
      <c r="BD353" s="72"/>
      <c r="BE353" s="72"/>
      <c r="BF353" s="72"/>
      <c r="BG353" s="183"/>
      <c r="BH353" s="72"/>
      <c r="BI353" s="72">
        <v>1</v>
      </c>
      <c r="BJ353" s="72"/>
      <c r="BK353" s="72"/>
      <c r="BL353" s="72"/>
      <c r="BM353" s="72"/>
      <c r="BN353" s="72"/>
      <c r="BO353" s="72"/>
      <c r="BP353" s="72"/>
      <c r="BQ353" s="72"/>
      <c r="BR353" s="72">
        <v>1</v>
      </c>
      <c r="BS353" s="72"/>
      <c r="BT353" s="72"/>
      <c r="BU353" s="72"/>
      <c r="BV353" s="72"/>
      <c r="BW353" s="72"/>
      <c r="BX353" s="72"/>
      <c r="BY353" s="72"/>
      <c r="BZ353" s="72"/>
      <c r="CA353" s="72"/>
      <c r="CB353" s="72"/>
      <c r="CC353" s="72"/>
      <c r="CD353" s="72"/>
      <c r="CE353" s="72"/>
      <c r="CF353" s="72"/>
      <c r="CG353" s="72"/>
      <c r="CH353" s="72"/>
      <c r="CI353" s="72"/>
      <c r="CJ353" s="72"/>
      <c r="CK353" s="72"/>
      <c r="CL353" s="72"/>
      <c r="CM353" s="72"/>
      <c r="CN353" s="72"/>
      <c r="CO353" s="72"/>
      <c r="CP353" s="72"/>
      <c r="CQ353" s="72"/>
      <c r="CR353" s="72"/>
      <c r="CS353" s="72"/>
      <c r="CT353" s="72"/>
      <c r="CU353" s="72"/>
      <c r="CV353" s="72"/>
      <c r="CW353" s="72"/>
      <c r="CX353" s="72"/>
      <c r="CY353" s="72"/>
      <c r="CZ353" s="72"/>
      <c r="DA353" s="72"/>
      <c r="DB353" s="72"/>
      <c r="DC353" s="72"/>
      <c r="DD353" s="72"/>
      <c r="DE353" s="72"/>
      <c r="DF353" s="72"/>
      <c r="DG353" s="72"/>
      <c r="DH353" s="72"/>
      <c r="DI353" s="72"/>
      <c r="DJ353" s="72"/>
      <c r="DK353" s="72"/>
      <c r="DL353" s="72"/>
      <c r="DM353" s="72"/>
      <c r="DN353" s="72"/>
      <c r="DO353" s="72"/>
      <c r="DP353" s="72"/>
      <c r="DQ353" s="72"/>
      <c r="DR353" s="72"/>
      <c r="DS353" s="72"/>
      <c r="DT353" s="72"/>
      <c r="DU353" s="72"/>
      <c r="DV353" s="72"/>
      <c r="DW353" s="72"/>
      <c r="DX353" s="72"/>
      <c r="DY353" s="72"/>
      <c r="DZ353" s="72"/>
      <c r="EA353" s="72"/>
      <c r="EB353" s="72"/>
      <c r="EC353" s="72"/>
      <c r="ED353" s="72"/>
      <c r="EE353" s="72"/>
      <c r="EF353" s="72"/>
      <c r="EG353" s="72"/>
      <c r="EH353" s="72"/>
      <c r="EI353" s="72"/>
      <c r="EJ353" s="72"/>
      <c r="EK353" s="72"/>
      <c r="EL353" s="72"/>
      <c r="EM353" s="72"/>
      <c r="EN353" s="72"/>
      <c r="EO353" s="72"/>
      <c r="EP353" s="72"/>
      <c r="EQ353" s="72"/>
      <c r="ER353" s="312">
        <f t="shared" si="75"/>
        <v>2</v>
      </c>
      <c r="ES353" s="72">
        <f t="shared" si="76"/>
        <v>1</v>
      </c>
      <c r="ET353" s="72" t="s">
        <v>1113</v>
      </c>
      <c r="EU353" s="7" t="s">
        <v>2688</v>
      </c>
      <c r="EV353" s="7" t="s">
        <v>1110</v>
      </c>
      <c r="EW353" s="7" t="s">
        <v>1829</v>
      </c>
      <c r="EX353" s="183" t="s">
        <v>1962</v>
      </c>
      <c r="EY353" s="313">
        <v>46179</v>
      </c>
      <c r="EZ353" s="313"/>
      <c r="FA353" s="183"/>
      <c r="FB353" s="313"/>
      <c r="FC353" s="7" t="s">
        <v>3622</v>
      </c>
      <c r="FD353" s="7" t="s">
        <v>3307</v>
      </c>
      <c r="FE353" s="7">
        <f t="shared" si="77"/>
        <v>43</v>
      </c>
      <c r="FF353" s="72">
        <f t="shared" si="78"/>
        <v>3355</v>
      </c>
      <c r="FG353" t="s">
        <v>3515</v>
      </c>
    </row>
    <row r="354" spans="1:163" ht="17.25">
      <c r="A354" s="72">
        <v>464559429</v>
      </c>
      <c r="B354" s="304" t="s">
        <v>1412</v>
      </c>
      <c r="C354" s="72"/>
      <c r="D354" s="72"/>
      <c r="E354" s="72"/>
      <c r="F354" s="72"/>
      <c r="G354" s="306"/>
      <c r="H354" s="306"/>
      <c r="I354" s="72">
        <v>5629</v>
      </c>
      <c r="J354" s="72">
        <v>5558</v>
      </c>
      <c r="K354" s="258">
        <f t="shared" si="82"/>
        <v>5640</v>
      </c>
      <c r="L354" s="258">
        <f t="shared" si="71"/>
        <v>11420</v>
      </c>
      <c r="M354" s="307">
        <v>1</v>
      </c>
      <c r="N354" s="72" t="s">
        <v>1231</v>
      </c>
      <c r="O354" s="72" t="s">
        <v>1232</v>
      </c>
      <c r="P354" s="72" t="s">
        <v>34</v>
      </c>
      <c r="Q354" s="255">
        <v>37199</v>
      </c>
      <c r="R354" s="66">
        <v>82</v>
      </c>
      <c r="S354" s="66">
        <f t="shared" si="81"/>
        <v>0</v>
      </c>
      <c r="T354" s="66">
        <v>1800</v>
      </c>
      <c r="U354" s="4" t="s">
        <v>1504</v>
      </c>
      <c r="V354" s="5">
        <f t="shared" si="79"/>
        <v>1.6042376334492056E-2</v>
      </c>
      <c r="W354" s="5">
        <f t="shared" si="80"/>
        <v>2.0356465153711935E-3</v>
      </c>
      <c r="X354" s="5" t="str">
        <f t="shared" si="72"/>
        <v>FLOW</v>
      </c>
      <c r="Y354" s="72" t="str">
        <f t="shared" si="73"/>
        <v>NC</v>
      </c>
      <c r="Z354" s="72" t="s">
        <v>1315</v>
      </c>
      <c r="AA354" s="72" t="s">
        <v>1315</v>
      </c>
      <c r="AB354" s="304" t="s">
        <v>3024</v>
      </c>
      <c r="AC354" s="72"/>
      <c r="AD354" s="72" t="s">
        <v>3021</v>
      </c>
      <c r="AE354" s="308"/>
      <c r="AF354" s="309" t="s">
        <v>1129</v>
      </c>
      <c r="AG354" s="7" t="s">
        <v>1129</v>
      </c>
      <c r="AH354" s="72" t="s">
        <v>626</v>
      </c>
      <c r="AI354" s="7" t="s">
        <v>1129</v>
      </c>
      <c r="AJ354" s="7" t="s">
        <v>1129</v>
      </c>
      <c r="AK354" s="7" t="s">
        <v>1129</v>
      </c>
      <c r="AL354" s="7">
        <v>7440</v>
      </c>
      <c r="AM354" s="255">
        <v>37199</v>
      </c>
      <c r="AN354" s="258">
        <v>27</v>
      </c>
      <c r="AO354" s="306">
        <v>43</v>
      </c>
      <c r="AP354" s="306" t="str">
        <f t="shared" si="74"/>
        <v>FLOW</v>
      </c>
      <c r="AQ354" s="306"/>
      <c r="AR354" s="306"/>
      <c r="AS354" s="306"/>
      <c r="AT354" s="306"/>
      <c r="AU354" s="72" t="s">
        <v>1793</v>
      </c>
      <c r="AV354" s="310" t="s">
        <v>1413</v>
      </c>
      <c r="AW354" s="304" t="s">
        <v>26</v>
      </c>
      <c r="AX354" s="311">
        <v>45600</v>
      </c>
      <c r="AY354" s="72">
        <v>24</v>
      </c>
      <c r="AZ354" s="72" t="s">
        <v>1742</v>
      </c>
      <c r="BA354" s="7" t="s">
        <v>3512</v>
      </c>
      <c r="BB354" s="7"/>
      <c r="BC354" s="7"/>
      <c r="BD354" s="72"/>
      <c r="BE354" s="72"/>
      <c r="BF354" s="72"/>
      <c r="BG354" s="183"/>
      <c r="BH354" s="72"/>
      <c r="BI354" s="72"/>
      <c r="BJ354" s="72"/>
      <c r="BK354" s="72"/>
      <c r="BL354" s="72">
        <v>1</v>
      </c>
      <c r="BM354" s="72"/>
      <c r="BN354" s="72"/>
      <c r="BO354" s="72"/>
      <c r="BP354" s="72"/>
      <c r="BQ354" s="72"/>
      <c r="BR354" s="72"/>
      <c r="BS354" s="72"/>
      <c r="BT354" s="72"/>
      <c r="BU354" s="72"/>
      <c r="BV354" s="72"/>
      <c r="BW354" s="72"/>
      <c r="BX354" s="72"/>
      <c r="BY354" s="72"/>
      <c r="BZ354" s="72"/>
      <c r="CA354" s="72"/>
      <c r="CB354" s="72"/>
      <c r="CC354" s="72"/>
      <c r="CD354" s="72"/>
      <c r="CE354" s="72"/>
      <c r="CF354" s="72"/>
      <c r="CG354" s="72"/>
      <c r="CH354" s="72"/>
      <c r="CI354" s="72"/>
      <c r="CJ354" s="72"/>
      <c r="CK354" s="72"/>
      <c r="CL354" s="72"/>
      <c r="CM354" s="72"/>
      <c r="CN354" s="72"/>
      <c r="CO354" s="72"/>
      <c r="CP354" s="72"/>
      <c r="CQ354" s="72"/>
      <c r="CR354" s="72"/>
      <c r="CS354" s="72"/>
      <c r="CT354" s="72"/>
      <c r="CU354" s="72"/>
      <c r="CV354" s="72"/>
      <c r="CW354" s="72"/>
      <c r="CX354" s="72"/>
      <c r="CY354" s="72"/>
      <c r="CZ354" s="72"/>
      <c r="DA354" s="72"/>
      <c r="DB354" s="72"/>
      <c r="DC354" s="72"/>
      <c r="DD354" s="72"/>
      <c r="DE354" s="72"/>
      <c r="DF354" s="72"/>
      <c r="DG354" s="72"/>
      <c r="DH354" s="72"/>
      <c r="DI354" s="72"/>
      <c r="DJ354" s="72"/>
      <c r="DK354" s="72"/>
      <c r="DL354" s="72"/>
      <c r="DM354" s="72"/>
      <c r="DN354" s="72"/>
      <c r="DO354" s="72"/>
      <c r="DP354" s="72"/>
      <c r="DQ354" s="72"/>
      <c r="DR354" s="72"/>
      <c r="DS354" s="72"/>
      <c r="DT354" s="72"/>
      <c r="DU354" s="72"/>
      <c r="DV354" s="72"/>
      <c r="DW354" s="72"/>
      <c r="DX354" s="72"/>
      <c r="DY354" s="72"/>
      <c r="DZ354" s="72"/>
      <c r="EA354" s="72"/>
      <c r="EB354" s="72"/>
      <c r="EC354" s="72"/>
      <c r="ED354" s="72"/>
      <c r="EE354" s="72"/>
      <c r="EF354" s="72"/>
      <c r="EG354" s="72"/>
      <c r="EH354" s="72"/>
      <c r="EI354" s="72"/>
      <c r="EJ354" s="72"/>
      <c r="EK354" s="72"/>
      <c r="EL354" s="72"/>
      <c r="EM354" s="72"/>
      <c r="EN354" s="72"/>
      <c r="EO354" s="72"/>
      <c r="EP354" s="72"/>
      <c r="EQ354" s="72"/>
      <c r="ER354" s="312">
        <f t="shared" si="75"/>
        <v>1</v>
      </c>
      <c r="ES354" s="72">
        <f t="shared" si="76"/>
        <v>1</v>
      </c>
      <c r="ET354" s="72" t="s">
        <v>1115</v>
      </c>
      <c r="EU354" s="7" t="s">
        <v>2689</v>
      </c>
      <c r="EV354" s="7" t="s">
        <v>1110</v>
      </c>
      <c r="EW354" s="7" t="s">
        <v>1808</v>
      </c>
      <c r="EX354" s="183" t="s">
        <v>1963</v>
      </c>
      <c r="EY354" s="313">
        <v>46177</v>
      </c>
      <c r="EZ354" s="313"/>
      <c r="FA354" s="183"/>
      <c r="FB354" s="313"/>
      <c r="FC354" s="7" t="s">
        <v>3622</v>
      </c>
      <c r="FD354" s="7" t="s">
        <v>3308</v>
      </c>
      <c r="FE354" s="7">
        <f t="shared" si="77"/>
        <v>5640</v>
      </c>
      <c r="FF354" s="72">
        <f t="shared" si="78"/>
        <v>11420</v>
      </c>
      <c r="FG354" t="s">
        <v>3515</v>
      </c>
    </row>
    <row r="355" spans="1:163" ht="17.25">
      <c r="A355" s="72">
        <v>461328793</v>
      </c>
      <c r="B355" s="304" t="s">
        <v>770</v>
      </c>
      <c r="C355" s="72" t="s">
        <v>1777</v>
      </c>
      <c r="D355" s="72" t="s">
        <v>3627</v>
      </c>
      <c r="E355" s="72">
        <v>3200</v>
      </c>
      <c r="F355" s="72"/>
      <c r="G355" s="306"/>
      <c r="H355" s="306"/>
      <c r="I355" s="72">
        <v>3477</v>
      </c>
      <c r="J355" s="72">
        <v>13908</v>
      </c>
      <c r="K355" s="258">
        <f t="shared" si="82"/>
        <v>3924</v>
      </c>
      <c r="L355" s="258">
        <f t="shared" si="71"/>
        <v>14887</v>
      </c>
      <c r="M355" s="315">
        <v>4</v>
      </c>
      <c r="N355" s="72" t="s">
        <v>1280</v>
      </c>
      <c r="O355" s="72" t="s">
        <v>1281</v>
      </c>
      <c r="P355" s="72" t="s">
        <v>42</v>
      </c>
      <c r="Q355" s="255">
        <v>37146</v>
      </c>
      <c r="R355" s="66">
        <v>447</v>
      </c>
      <c r="S355" s="66">
        <f t="shared" si="81"/>
        <v>0</v>
      </c>
      <c r="T355" s="66">
        <v>2250</v>
      </c>
      <c r="U355" s="4" t="s">
        <v>1129</v>
      </c>
      <c r="V355" s="5">
        <f t="shared" si="79"/>
        <v>0.19350268351746894</v>
      </c>
      <c r="W355" s="5">
        <f t="shared" si="80"/>
        <v>1.219573442615203E-2</v>
      </c>
      <c r="X355" s="5" t="str">
        <f t="shared" si="72"/>
        <v>STABLE</v>
      </c>
      <c r="Y355" s="72" t="str">
        <f t="shared" si="73"/>
        <v>PAID</v>
      </c>
      <c r="Z355" s="72" t="s">
        <v>1129</v>
      </c>
      <c r="AA355" s="72" t="s">
        <v>1315</v>
      </c>
      <c r="AB355" s="304" t="s">
        <v>3532</v>
      </c>
      <c r="AC355" s="72"/>
      <c r="AD355" s="72" t="s">
        <v>3021</v>
      </c>
      <c r="AE355" s="308"/>
      <c r="AF355" s="309" t="s">
        <v>1797</v>
      </c>
      <c r="AG355" s="7" t="s">
        <v>1129</v>
      </c>
      <c r="AH355" s="72" t="s">
        <v>771</v>
      </c>
      <c r="AI355" s="7" t="s">
        <v>1129</v>
      </c>
      <c r="AJ355" s="7" t="s">
        <v>1129</v>
      </c>
      <c r="AK355" s="7" t="s">
        <v>1129</v>
      </c>
      <c r="AL355" s="7">
        <v>16605</v>
      </c>
      <c r="AM355" s="255">
        <v>37146</v>
      </c>
      <c r="AN355" s="258">
        <v>116</v>
      </c>
      <c r="AO355" s="306">
        <v>132</v>
      </c>
      <c r="AP355" s="306" t="str">
        <f t="shared" si="74"/>
        <v>FLOW</v>
      </c>
      <c r="AQ355" s="306"/>
      <c r="AR355" s="306"/>
      <c r="AS355" s="306"/>
      <c r="AT355" s="306"/>
      <c r="AU355" s="72" t="s">
        <v>943</v>
      </c>
      <c r="AV355" s="310" t="s">
        <v>772</v>
      </c>
      <c r="AW355" s="304" t="s">
        <v>50</v>
      </c>
      <c r="AX355" s="311">
        <v>45292</v>
      </c>
      <c r="AY355" s="72">
        <v>36</v>
      </c>
      <c r="AZ355" s="72" t="s">
        <v>1742</v>
      </c>
      <c r="BA355" s="7" t="s">
        <v>3512</v>
      </c>
      <c r="BB355" s="7"/>
      <c r="BC355" s="7"/>
      <c r="BD355" s="72"/>
      <c r="BE355" s="72"/>
      <c r="BF355" s="72"/>
      <c r="BG355" s="183"/>
      <c r="BH355" s="72"/>
      <c r="BI355" s="72"/>
      <c r="BJ355" s="72"/>
      <c r="BK355" s="72"/>
      <c r="BL355" s="72"/>
      <c r="BM355" s="72"/>
      <c r="BN355" s="72"/>
      <c r="BO355" s="72">
        <v>1</v>
      </c>
      <c r="BP355" s="72"/>
      <c r="BQ355" s="72"/>
      <c r="BR355" s="72"/>
      <c r="BS355" s="72"/>
      <c r="BT355" s="72"/>
      <c r="BU355" s="72">
        <v>1</v>
      </c>
      <c r="BV355" s="72"/>
      <c r="BW355" s="72"/>
      <c r="BX355" s="72"/>
      <c r="BY355" s="72"/>
      <c r="BZ355" s="72"/>
      <c r="CA355" s="72"/>
      <c r="CB355" s="72"/>
      <c r="CC355" s="72"/>
      <c r="CD355" s="72"/>
      <c r="CE355" s="72"/>
      <c r="CF355" s="72"/>
      <c r="CG355" s="72"/>
      <c r="CH355" s="72"/>
      <c r="CI355" s="72"/>
      <c r="CJ355" s="72"/>
      <c r="CK355" s="72"/>
      <c r="CL355" s="72"/>
      <c r="CM355" s="72"/>
      <c r="CN355" s="72"/>
      <c r="CO355" s="72"/>
      <c r="CP355" s="72"/>
      <c r="CQ355" s="72"/>
      <c r="CR355" s="72"/>
      <c r="CS355" s="72"/>
      <c r="CT355" s="72"/>
      <c r="CU355" s="72"/>
      <c r="CV355" s="72"/>
      <c r="CW355" s="72"/>
      <c r="CX355" s="72"/>
      <c r="CY355" s="72"/>
      <c r="CZ355" s="72"/>
      <c r="DA355" s="72"/>
      <c r="DB355" s="72"/>
      <c r="DC355" s="72"/>
      <c r="DD355" s="72"/>
      <c r="DE355" s="72"/>
      <c r="DF355" s="72"/>
      <c r="DG355" s="72"/>
      <c r="DH355" s="72"/>
      <c r="DI355" s="72"/>
      <c r="DJ355" s="72"/>
      <c r="DK355" s="72"/>
      <c r="DL355" s="72"/>
      <c r="DM355" s="72"/>
      <c r="DN355" s="72"/>
      <c r="DO355" s="72"/>
      <c r="DP355" s="72"/>
      <c r="DQ355" s="72"/>
      <c r="DR355" s="72"/>
      <c r="DS355" s="72"/>
      <c r="DT355" s="72"/>
      <c r="DU355" s="72"/>
      <c r="DV355" s="72"/>
      <c r="DW355" s="72"/>
      <c r="DX355" s="72"/>
      <c r="DY355" s="72"/>
      <c r="DZ355" s="72"/>
      <c r="EA355" s="72"/>
      <c r="EB355" s="72"/>
      <c r="EC355" s="72"/>
      <c r="ED355" s="72"/>
      <c r="EE355" s="72"/>
      <c r="EF355" s="72"/>
      <c r="EG355" s="72"/>
      <c r="EH355" s="72"/>
      <c r="EI355" s="72"/>
      <c r="EJ355" s="72"/>
      <c r="EK355" s="72"/>
      <c r="EL355" s="72"/>
      <c r="EM355" s="72"/>
      <c r="EN355" s="72"/>
      <c r="EO355" s="72"/>
      <c r="EP355" s="72"/>
      <c r="EQ355" s="72"/>
      <c r="ER355" s="312">
        <f t="shared" si="75"/>
        <v>2</v>
      </c>
      <c r="ES355" s="72">
        <f t="shared" si="76"/>
        <v>1</v>
      </c>
      <c r="ET355" s="72" t="s">
        <v>1116</v>
      </c>
      <c r="EU355" s="7" t="s">
        <v>2690</v>
      </c>
      <c r="EV355" s="7" t="s">
        <v>1110</v>
      </c>
      <c r="EW355" s="7" t="s">
        <v>1803</v>
      </c>
      <c r="EX355" s="183" t="s">
        <v>1811</v>
      </c>
      <c r="EY355" s="313">
        <v>46180</v>
      </c>
      <c r="EZ355" s="313"/>
      <c r="FA355" s="183"/>
      <c r="FB355" s="313"/>
      <c r="FC355" s="7"/>
      <c r="FD355" s="7" t="s">
        <v>3309</v>
      </c>
      <c r="FE355" s="7">
        <f t="shared" si="77"/>
        <v>3924</v>
      </c>
      <c r="FF355" s="72">
        <f t="shared" si="78"/>
        <v>18087</v>
      </c>
      <c r="FG355" t="s">
        <v>3515</v>
      </c>
    </row>
    <row r="356" spans="1:163" ht="17.25">
      <c r="A356" s="72">
        <v>136118452</v>
      </c>
      <c r="B356" s="304" t="s">
        <v>1548</v>
      </c>
      <c r="C356" s="72"/>
      <c r="D356" s="72"/>
      <c r="E356" s="72"/>
      <c r="F356" s="72"/>
      <c r="G356" s="306"/>
      <c r="H356" s="306"/>
      <c r="I356" s="72">
        <v>3676</v>
      </c>
      <c r="J356" s="72">
        <v>17482</v>
      </c>
      <c r="K356" s="258">
        <f t="shared" si="82"/>
        <v>3466</v>
      </c>
      <c r="L356" s="258">
        <f t="shared" si="71"/>
        <v>22072</v>
      </c>
      <c r="M356" s="315">
        <v>5</v>
      </c>
      <c r="N356" s="72" t="s">
        <v>1231</v>
      </c>
      <c r="O356" s="72" t="s">
        <v>1232</v>
      </c>
      <c r="P356" s="72" t="s">
        <v>97</v>
      </c>
      <c r="Q356" s="255">
        <v>37056.85</v>
      </c>
      <c r="R356" s="66">
        <v>688</v>
      </c>
      <c r="S356" s="66">
        <f t="shared" si="81"/>
        <v>0</v>
      </c>
      <c r="T356" s="66">
        <v>6300</v>
      </c>
      <c r="U356" s="4" t="s">
        <v>1129</v>
      </c>
      <c r="V356" s="5">
        <f t="shared" si="79"/>
        <v>0.2398963399168228</v>
      </c>
      <c r="W356" s="5">
        <f t="shared" si="80"/>
        <v>1.8037995180067743E-2</v>
      </c>
      <c r="X356" s="5" t="str">
        <f t="shared" si="72"/>
        <v>FLOW</v>
      </c>
      <c r="Y356" s="72" t="str">
        <f t="shared" si="73"/>
        <v>NC</v>
      </c>
      <c r="Z356" s="72" t="s">
        <v>1129</v>
      </c>
      <c r="AA356" s="72" t="s">
        <v>1315</v>
      </c>
      <c r="AB356" s="304" t="s">
        <v>3024</v>
      </c>
      <c r="AC356" s="72"/>
      <c r="AD356" s="72" t="s">
        <v>3021</v>
      </c>
      <c r="AE356" s="308"/>
      <c r="AF356" s="309" t="s">
        <v>1797</v>
      </c>
      <c r="AG356" s="7" t="s">
        <v>1129</v>
      </c>
      <c r="AH356" s="72" t="s">
        <v>1750</v>
      </c>
      <c r="AI356" s="7" t="s">
        <v>1129</v>
      </c>
      <c r="AJ356" s="7" t="s">
        <v>1129</v>
      </c>
      <c r="AK356" s="7" t="s">
        <v>1129</v>
      </c>
      <c r="AL356" s="7">
        <v>24470</v>
      </c>
      <c r="AM356" s="255">
        <v>37056.85</v>
      </c>
      <c r="AN356" s="258">
        <v>147</v>
      </c>
      <c r="AO356" s="306">
        <v>163</v>
      </c>
      <c r="AP356" s="306" t="str">
        <f t="shared" si="74"/>
        <v>FLOW</v>
      </c>
      <c r="AQ356" s="306"/>
      <c r="AR356" s="306"/>
      <c r="AS356" s="306"/>
      <c r="AT356" s="306"/>
      <c r="AU356" s="72" t="s">
        <v>943</v>
      </c>
      <c r="AV356" s="310" t="s">
        <v>1658</v>
      </c>
      <c r="AW356" s="304" t="s">
        <v>1733</v>
      </c>
      <c r="AX356" s="311">
        <v>44882</v>
      </c>
      <c r="AY356" s="72">
        <v>48</v>
      </c>
      <c r="AZ356" s="72" t="s">
        <v>1742</v>
      </c>
      <c r="BA356" s="7" t="s">
        <v>3513</v>
      </c>
      <c r="BB356" s="7"/>
      <c r="BC356" s="7"/>
      <c r="BD356" s="72"/>
      <c r="BE356" s="72"/>
      <c r="BF356" s="72"/>
      <c r="BG356" s="183"/>
      <c r="BH356" s="72"/>
      <c r="BI356" s="72"/>
      <c r="BJ356" s="72"/>
      <c r="BK356" s="72"/>
      <c r="BL356" s="72"/>
      <c r="BM356" s="72"/>
      <c r="BN356" s="72"/>
      <c r="BO356" s="72">
        <v>1</v>
      </c>
      <c r="BP356" s="72"/>
      <c r="BQ356" s="72"/>
      <c r="BR356" s="72"/>
      <c r="BS356" s="72"/>
      <c r="BT356" s="72"/>
      <c r="BU356" s="72"/>
      <c r="BV356" s="72"/>
      <c r="BW356" s="72"/>
      <c r="BX356" s="72"/>
      <c r="BY356" s="72"/>
      <c r="BZ356" s="72"/>
      <c r="CA356" s="72"/>
      <c r="CB356" s="72"/>
      <c r="CC356" s="72"/>
      <c r="CD356" s="72"/>
      <c r="CE356" s="72"/>
      <c r="CF356" s="72"/>
      <c r="CG356" s="72"/>
      <c r="CH356" s="72"/>
      <c r="CI356" s="72"/>
      <c r="CJ356" s="72"/>
      <c r="CK356" s="72"/>
      <c r="CL356" s="72"/>
      <c r="CM356" s="72"/>
      <c r="CN356" s="72"/>
      <c r="CO356" s="72"/>
      <c r="CP356" s="72"/>
      <c r="CQ356" s="72"/>
      <c r="CR356" s="72"/>
      <c r="CS356" s="72"/>
      <c r="CT356" s="72"/>
      <c r="CU356" s="72"/>
      <c r="CV356" s="72"/>
      <c r="CW356" s="72"/>
      <c r="CX356" s="72"/>
      <c r="CY356" s="72"/>
      <c r="CZ356" s="72"/>
      <c r="DA356" s="72"/>
      <c r="DB356" s="72"/>
      <c r="DC356" s="72"/>
      <c r="DD356" s="72"/>
      <c r="DE356" s="72"/>
      <c r="DF356" s="72"/>
      <c r="DG356" s="72"/>
      <c r="DH356" s="72"/>
      <c r="DI356" s="72"/>
      <c r="DJ356" s="72"/>
      <c r="DK356" s="72"/>
      <c r="DL356" s="72"/>
      <c r="DM356" s="72"/>
      <c r="DN356" s="72"/>
      <c r="DO356" s="72"/>
      <c r="DP356" s="72"/>
      <c r="DQ356" s="72"/>
      <c r="DR356" s="72"/>
      <c r="DS356" s="72"/>
      <c r="DT356" s="72"/>
      <c r="DU356" s="72"/>
      <c r="DV356" s="72"/>
      <c r="DW356" s="72"/>
      <c r="DX356" s="72"/>
      <c r="DY356" s="72"/>
      <c r="DZ356" s="72"/>
      <c r="EA356" s="72"/>
      <c r="EB356" s="72"/>
      <c r="EC356" s="72"/>
      <c r="ED356" s="72"/>
      <c r="EE356" s="72"/>
      <c r="EF356" s="72"/>
      <c r="EG356" s="72"/>
      <c r="EH356" s="72"/>
      <c r="EI356" s="72"/>
      <c r="EJ356" s="72"/>
      <c r="EK356" s="72"/>
      <c r="EL356" s="72"/>
      <c r="EM356" s="72"/>
      <c r="EN356" s="72"/>
      <c r="EO356" s="72"/>
      <c r="EP356" s="72"/>
      <c r="EQ356" s="72"/>
      <c r="ER356" s="312">
        <f t="shared" si="75"/>
        <v>1</v>
      </c>
      <c r="ES356" s="72">
        <f t="shared" si="76"/>
        <v>1</v>
      </c>
      <c r="ET356" s="72" t="s">
        <v>1120</v>
      </c>
      <c r="EU356" s="7" t="s">
        <v>2691</v>
      </c>
      <c r="EV356" s="7" t="s">
        <v>1110</v>
      </c>
      <c r="EW356" s="7" t="s">
        <v>1808</v>
      </c>
      <c r="EX356" s="183" t="s">
        <v>1911</v>
      </c>
      <c r="EY356" s="313">
        <v>46178</v>
      </c>
      <c r="EZ356" s="313"/>
      <c r="FA356" s="183"/>
      <c r="FB356" s="313"/>
      <c r="FC356" s="7"/>
      <c r="FD356" s="7" t="s">
        <v>3310</v>
      </c>
      <c r="FE356" s="7">
        <f t="shared" si="77"/>
        <v>3466</v>
      </c>
      <c r="FF356" s="72">
        <f t="shared" si="78"/>
        <v>22072</v>
      </c>
      <c r="FG356" t="s">
        <v>3515</v>
      </c>
    </row>
    <row r="357" spans="1:163" ht="17.25">
      <c r="A357" s="72">
        <v>459730458</v>
      </c>
      <c r="B357" s="304" t="s">
        <v>118</v>
      </c>
      <c r="C357" s="72"/>
      <c r="D357" s="72"/>
      <c r="E357" s="72"/>
      <c r="F357" s="72"/>
      <c r="G357" s="306"/>
      <c r="H357" s="306"/>
      <c r="I357" s="72">
        <v>7727</v>
      </c>
      <c r="J357" s="72">
        <v>6674</v>
      </c>
      <c r="K357" s="258">
        <f t="shared" si="82"/>
        <v>6787</v>
      </c>
      <c r="L357" s="258">
        <f t="shared" si="71"/>
        <v>14401</v>
      </c>
      <c r="M357" s="307">
        <v>1</v>
      </c>
      <c r="N357" s="72" t="s">
        <v>1231</v>
      </c>
      <c r="O357" s="72" t="s">
        <v>1232</v>
      </c>
      <c r="P357" s="72" t="s">
        <v>113</v>
      </c>
      <c r="Q357" s="255">
        <v>36825.31</v>
      </c>
      <c r="R357" s="66">
        <v>113</v>
      </c>
      <c r="S357" s="66">
        <f t="shared" si="81"/>
        <v>0</v>
      </c>
      <c r="T357" s="66">
        <v>0</v>
      </c>
      <c r="U357" s="4" t="s">
        <v>1493</v>
      </c>
      <c r="V357" s="5">
        <f t="shared" si="79"/>
        <v>4.1956887390963711E-2</v>
      </c>
      <c r="W357" s="5">
        <f t="shared" si="80"/>
        <v>2.0151970208598072E-3</v>
      </c>
      <c r="X357" s="5" t="s">
        <v>1280</v>
      </c>
      <c r="Y357" s="72" t="str">
        <f t="shared" si="73"/>
        <v>PTP</v>
      </c>
      <c r="Z357" s="72" t="s">
        <v>1329</v>
      </c>
      <c r="AA357" s="72" t="s">
        <v>1329</v>
      </c>
      <c r="AB357" s="304"/>
      <c r="AC357" s="72">
        <v>14</v>
      </c>
      <c r="AD357" s="72" t="s">
        <v>3019</v>
      </c>
      <c r="AE357" s="308"/>
      <c r="AF357" s="309" t="s">
        <v>1129</v>
      </c>
      <c r="AG357" s="7" t="s">
        <v>1129</v>
      </c>
      <c r="AH357" s="72" t="s">
        <v>112</v>
      </c>
      <c r="AI357" s="7" t="s">
        <v>1129</v>
      </c>
      <c r="AJ357" s="7" t="s">
        <v>1129</v>
      </c>
      <c r="AK357" s="7" t="s">
        <v>1129</v>
      </c>
      <c r="AL357" s="7">
        <v>6787</v>
      </c>
      <c r="AM357" s="255">
        <v>36825.31</v>
      </c>
      <c r="AN357" s="258">
        <v>27</v>
      </c>
      <c r="AO357" s="306">
        <v>43</v>
      </c>
      <c r="AP357" s="306" t="str">
        <f t="shared" si="74"/>
        <v>FLOW</v>
      </c>
      <c r="AQ357" s="306"/>
      <c r="AR357" s="306"/>
      <c r="AS357" s="306"/>
      <c r="AT357" s="306"/>
      <c r="AU357" s="72" t="s">
        <v>1793</v>
      </c>
      <c r="AV357" s="310" t="s">
        <v>119</v>
      </c>
      <c r="AW357" s="304"/>
      <c r="AX357" s="311">
        <v>45181</v>
      </c>
      <c r="AY357" s="72">
        <v>36</v>
      </c>
      <c r="AZ357" s="72" t="s">
        <v>1742</v>
      </c>
      <c r="BA357" s="7" t="s">
        <v>3513</v>
      </c>
      <c r="BB357" s="7"/>
      <c r="BC357" s="7"/>
      <c r="BD357" s="72"/>
      <c r="BE357" s="72"/>
      <c r="BF357" s="72"/>
      <c r="BG357" s="183"/>
      <c r="BH357" s="72"/>
      <c r="BI357" s="72"/>
      <c r="BJ357" s="72"/>
      <c r="BK357" s="72"/>
      <c r="BL357" s="72"/>
      <c r="BM357" s="72"/>
      <c r="BN357" s="72"/>
      <c r="BO357" s="72"/>
      <c r="BP357" s="72"/>
      <c r="BQ357" s="72"/>
      <c r="BR357" s="72"/>
      <c r="BS357" s="72"/>
      <c r="BT357" s="72"/>
      <c r="BU357" s="72"/>
      <c r="BV357" s="72"/>
      <c r="BW357" s="72"/>
      <c r="BX357" s="72"/>
      <c r="BY357" s="72"/>
      <c r="BZ357" s="72"/>
      <c r="CA357" s="72"/>
      <c r="CB357" s="72"/>
      <c r="CC357" s="72"/>
      <c r="CD357" s="72"/>
      <c r="CE357" s="72"/>
      <c r="CF357" s="72"/>
      <c r="CG357" s="72"/>
      <c r="CH357" s="72"/>
      <c r="CI357" s="72"/>
      <c r="CJ357" s="72"/>
      <c r="CK357" s="72"/>
      <c r="CL357" s="72"/>
      <c r="CM357" s="72"/>
      <c r="CN357" s="72"/>
      <c r="CO357" s="72"/>
      <c r="CP357" s="72"/>
      <c r="CQ357" s="72"/>
      <c r="CR357" s="72"/>
      <c r="CS357" s="72">
        <v>1</v>
      </c>
      <c r="CT357" s="72"/>
      <c r="CU357" s="72"/>
      <c r="CV357" s="72"/>
      <c r="CW357" s="72"/>
      <c r="CX357" s="72"/>
      <c r="CY357" s="72"/>
      <c r="CZ357" s="72"/>
      <c r="DA357" s="72"/>
      <c r="DB357" s="72"/>
      <c r="DC357" s="72"/>
      <c r="DD357" s="72"/>
      <c r="DE357" s="72"/>
      <c r="DF357" s="72"/>
      <c r="DG357" s="72"/>
      <c r="DH357" s="72"/>
      <c r="DI357" s="72"/>
      <c r="DJ357" s="72"/>
      <c r="DK357" s="72"/>
      <c r="DL357" s="72"/>
      <c r="DM357" s="72"/>
      <c r="DN357" s="72"/>
      <c r="DO357" s="72"/>
      <c r="DP357" s="72"/>
      <c r="DQ357" s="72"/>
      <c r="DR357" s="72"/>
      <c r="DS357" s="72"/>
      <c r="DT357" s="72"/>
      <c r="DU357" s="72"/>
      <c r="DV357" s="72"/>
      <c r="DW357" s="72"/>
      <c r="DX357" s="72"/>
      <c r="DY357" s="72"/>
      <c r="DZ357" s="72"/>
      <c r="EA357" s="72"/>
      <c r="EB357" s="72"/>
      <c r="EC357" s="72"/>
      <c r="ED357" s="72"/>
      <c r="EE357" s="72"/>
      <c r="EF357" s="72"/>
      <c r="EG357" s="72"/>
      <c r="EH357" s="72"/>
      <c r="EI357" s="72"/>
      <c r="EJ357" s="72"/>
      <c r="EK357" s="72"/>
      <c r="EL357" s="72"/>
      <c r="EM357" s="72"/>
      <c r="EN357" s="72"/>
      <c r="EO357" s="72"/>
      <c r="EP357" s="72"/>
      <c r="EQ357" s="72"/>
      <c r="ER357" s="312">
        <f t="shared" si="75"/>
        <v>1</v>
      </c>
      <c r="ES357" s="72">
        <f t="shared" si="76"/>
        <v>1</v>
      </c>
      <c r="ET357" s="72" t="s">
        <v>1121</v>
      </c>
      <c r="EU357" s="7" t="e">
        <v>#N/A</v>
      </c>
      <c r="EV357" s="7" t="e">
        <v>#N/A</v>
      </c>
      <c r="EW357" s="7" t="e">
        <v>#N/A</v>
      </c>
      <c r="EX357" s="183" t="e">
        <v>#N/A</v>
      </c>
      <c r="EY357" s="313" t="e">
        <v>#N/A</v>
      </c>
      <c r="EZ357" s="313"/>
      <c r="FA357" s="183"/>
      <c r="FB357" s="313"/>
      <c r="FC357" s="7"/>
      <c r="FD357" s="7">
        <v>0</v>
      </c>
      <c r="FE357" s="7">
        <f t="shared" si="77"/>
        <v>6787</v>
      </c>
      <c r="FF357" s="72">
        <f t="shared" si="78"/>
        <v>14401</v>
      </c>
      <c r="FG357" t="s">
        <v>3516</v>
      </c>
    </row>
    <row r="358" spans="1:163" ht="17.25">
      <c r="A358" s="314">
        <v>465449543</v>
      </c>
      <c r="B358" s="304" t="s">
        <v>57</v>
      </c>
      <c r="C358" s="72"/>
      <c r="D358" s="72"/>
      <c r="E358" s="72"/>
      <c r="F358" s="72"/>
      <c r="G358" s="306"/>
      <c r="H358" s="306"/>
      <c r="I358" s="72">
        <v>3989</v>
      </c>
      <c r="J358" s="72">
        <v>3706</v>
      </c>
      <c r="K358" s="258">
        <f t="shared" si="82"/>
        <v>3829</v>
      </c>
      <c r="L358" s="258">
        <f t="shared" si="71"/>
        <v>7695</v>
      </c>
      <c r="M358" s="307">
        <v>1</v>
      </c>
      <c r="N358" s="72" t="s">
        <v>1231</v>
      </c>
      <c r="O358" s="72" t="s">
        <v>1232</v>
      </c>
      <c r="P358" s="72" t="s">
        <v>14</v>
      </c>
      <c r="Q358" s="255">
        <v>36145</v>
      </c>
      <c r="R358" s="66">
        <v>123</v>
      </c>
      <c r="S358" s="66">
        <f t="shared" si="81"/>
        <v>0</v>
      </c>
      <c r="T358" s="66">
        <v>3150</v>
      </c>
      <c r="U358" s="4" t="s">
        <v>1478</v>
      </c>
      <c r="V358" s="5">
        <f t="shared" si="79"/>
        <v>0.38671650989018513</v>
      </c>
      <c r="W358" s="5">
        <f t="shared" si="80"/>
        <v>1.9779683136130484E-3</v>
      </c>
      <c r="X358" s="5" t="s">
        <v>1280</v>
      </c>
      <c r="Y358" s="72" t="str">
        <f t="shared" si="73"/>
        <v>PTP</v>
      </c>
      <c r="Z358" s="72" t="s">
        <v>1329</v>
      </c>
      <c r="AA358" s="72" t="s">
        <v>1329</v>
      </c>
      <c r="AB358" s="304"/>
      <c r="AC358" s="72">
        <v>22</v>
      </c>
      <c r="AD358" s="72" t="s">
        <v>3019</v>
      </c>
      <c r="AE358" s="308"/>
      <c r="AF358" s="309" t="s">
        <v>1129</v>
      </c>
      <c r="AG358" s="7" t="s">
        <v>1129</v>
      </c>
      <c r="AH358" s="72" t="s">
        <v>48</v>
      </c>
      <c r="AI358" s="7" t="s">
        <v>1129</v>
      </c>
      <c r="AJ358" s="7" t="s">
        <v>1129</v>
      </c>
      <c r="AK358" s="7" t="s">
        <v>1129</v>
      </c>
      <c r="AL358" s="7">
        <v>6979</v>
      </c>
      <c r="AM358" s="255">
        <v>36145</v>
      </c>
      <c r="AN358" s="258">
        <v>27</v>
      </c>
      <c r="AO358" s="306">
        <v>43</v>
      </c>
      <c r="AP358" s="306" t="str">
        <f t="shared" si="74"/>
        <v>FLOW</v>
      </c>
      <c r="AQ358" s="306"/>
      <c r="AR358" s="306"/>
      <c r="AS358" s="306"/>
      <c r="AT358" s="306"/>
      <c r="AU358" s="72" t="s">
        <v>1793</v>
      </c>
      <c r="AV358" s="310" t="s">
        <v>58</v>
      </c>
      <c r="AW358" s="304" t="s">
        <v>24</v>
      </c>
      <c r="AX358" s="311">
        <v>45695</v>
      </c>
      <c r="AY358" s="72">
        <v>24</v>
      </c>
      <c r="AZ358" s="72" t="s">
        <v>1742</v>
      </c>
      <c r="BA358" s="7" t="s">
        <v>3513</v>
      </c>
      <c r="BB358" s="7"/>
      <c r="BC358" s="7"/>
      <c r="BD358" s="72"/>
      <c r="BE358" s="72"/>
      <c r="BF358" s="72"/>
      <c r="BG358" s="183"/>
      <c r="BH358" s="72"/>
      <c r="BI358" s="72"/>
      <c r="BJ358" s="72"/>
      <c r="BK358" s="72"/>
      <c r="BL358" s="72"/>
      <c r="BM358" s="72"/>
      <c r="BN358" s="72"/>
      <c r="BO358" s="72"/>
      <c r="BP358" s="72"/>
      <c r="BQ358" s="72"/>
      <c r="BR358" s="72"/>
      <c r="BS358" s="72"/>
      <c r="BT358" s="72"/>
      <c r="BU358" s="72"/>
      <c r="BV358" s="72"/>
      <c r="BW358" s="72"/>
      <c r="BX358" s="72"/>
      <c r="BY358" s="72"/>
      <c r="BZ358" s="72"/>
      <c r="CA358" s="72"/>
      <c r="CB358" s="72"/>
      <c r="CC358" s="72"/>
      <c r="CD358" s="72"/>
      <c r="CE358" s="72"/>
      <c r="CF358" s="72"/>
      <c r="CG358" s="72"/>
      <c r="CH358" s="72"/>
      <c r="CI358" s="72"/>
      <c r="CJ358" s="72"/>
      <c r="CK358" s="72"/>
      <c r="CL358" s="72"/>
      <c r="CM358" s="72"/>
      <c r="CN358" s="72"/>
      <c r="CO358" s="72"/>
      <c r="CP358" s="72"/>
      <c r="CQ358" s="72"/>
      <c r="CR358" s="72"/>
      <c r="CS358" s="72"/>
      <c r="CT358" s="72"/>
      <c r="CU358" s="72"/>
      <c r="CV358" s="72"/>
      <c r="CW358" s="72"/>
      <c r="CX358" s="72"/>
      <c r="CY358" s="72"/>
      <c r="CZ358" s="72"/>
      <c r="DA358" s="72"/>
      <c r="DB358" s="72"/>
      <c r="DC358" s="72"/>
      <c r="DD358" s="72"/>
      <c r="DE358" s="72"/>
      <c r="DF358" s="72"/>
      <c r="DG358" s="72"/>
      <c r="DH358" s="72"/>
      <c r="DI358" s="72"/>
      <c r="DJ358" s="72"/>
      <c r="DK358" s="72"/>
      <c r="DL358" s="72"/>
      <c r="DM358" s="72"/>
      <c r="DN358" s="72"/>
      <c r="DO358" s="72"/>
      <c r="DP358" s="72"/>
      <c r="DQ358" s="72"/>
      <c r="DR358" s="72"/>
      <c r="DS358" s="72"/>
      <c r="DT358" s="72"/>
      <c r="DU358" s="72"/>
      <c r="DV358" s="72"/>
      <c r="DW358" s="72"/>
      <c r="DX358" s="72"/>
      <c r="DY358" s="72"/>
      <c r="DZ358" s="72"/>
      <c r="EA358" s="72"/>
      <c r="EB358" s="72"/>
      <c r="EC358" s="72"/>
      <c r="ED358" s="72"/>
      <c r="EE358" s="72"/>
      <c r="EF358" s="72"/>
      <c r="EG358" s="72"/>
      <c r="EH358" s="72"/>
      <c r="EI358" s="72"/>
      <c r="EJ358" s="72"/>
      <c r="EK358" s="72"/>
      <c r="EL358" s="72"/>
      <c r="EM358" s="72"/>
      <c r="EN358" s="72"/>
      <c r="EO358" s="72">
        <v>1</v>
      </c>
      <c r="EP358" s="72"/>
      <c r="EQ358" s="72"/>
      <c r="ER358" s="312">
        <f t="shared" si="75"/>
        <v>1</v>
      </c>
      <c r="ES358" s="72">
        <f t="shared" si="76"/>
        <v>1</v>
      </c>
      <c r="ET358" s="72" t="s">
        <v>1112</v>
      </c>
      <c r="EU358" s="7" t="e">
        <v>#N/A</v>
      </c>
      <c r="EV358" s="7" t="e">
        <v>#N/A</v>
      </c>
      <c r="EW358" s="7" t="e">
        <v>#N/A</v>
      </c>
      <c r="EX358" s="183" t="e">
        <v>#N/A</v>
      </c>
      <c r="EY358" s="313" t="e">
        <v>#N/A</v>
      </c>
      <c r="EZ358" s="313"/>
      <c r="FA358" s="183"/>
      <c r="FB358" s="313"/>
      <c r="FC358" s="7"/>
      <c r="FD358" s="7">
        <v>0</v>
      </c>
      <c r="FE358" s="7">
        <f t="shared" si="77"/>
        <v>3829</v>
      </c>
      <c r="FF358" s="72">
        <f t="shared" si="78"/>
        <v>7695</v>
      </c>
      <c r="FG358" t="s">
        <v>3515</v>
      </c>
    </row>
    <row r="359" spans="1:163" ht="17.25">
      <c r="A359" s="72">
        <v>460097741</v>
      </c>
      <c r="B359" s="304" t="s">
        <v>2160</v>
      </c>
      <c r="C359" s="72"/>
      <c r="D359" s="72"/>
      <c r="E359" s="72"/>
      <c r="F359" s="72"/>
      <c r="G359" s="306"/>
      <c r="H359" s="306"/>
      <c r="I359" s="72">
        <v>2336</v>
      </c>
      <c r="J359" s="72">
        <v>526.22</v>
      </c>
      <c r="K359" s="258">
        <f t="shared" si="82"/>
        <v>527.22</v>
      </c>
      <c r="L359" s="258">
        <f t="shared" si="71"/>
        <v>2893.2200000000003</v>
      </c>
      <c r="M359" s="307">
        <v>1</v>
      </c>
      <c r="N359" s="72" t="s">
        <v>1231</v>
      </c>
      <c r="O359" s="72" t="s">
        <v>1232</v>
      </c>
      <c r="P359" s="72" t="s">
        <v>315</v>
      </c>
      <c r="Q359" s="255">
        <v>35599.050000000003</v>
      </c>
      <c r="R359" s="66">
        <v>1</v>
      </c>
      <c r="S359" s="66">
        <f t="shared" si="81"/>
        <v>0</v>
      </c>
      <c r="T359" s="66">
        <v>900</v>
      </c>
      <c r="U359" s="4" t="s">
        <v>1129</v>
      </c>
      <c r="V359" s="5">
        <f t="shared" si="79"/>
        <v>5.4599070702085341E-2</v>
      </c>
      <c r="W359" s="5">
        <f t="shared" si="80"/>
        <v>1.9480922090116641E-3</v>
      </c>
      <c r="X359" s="5" t="str">
        <f t="shared" si="72"/>
        <v>FLOW</v>
      </c>
      <c r="Y359" s="72" t="str">
        <f t="shared" si="73"/>
        <v>NC</v>
      </c>
      <c r="Z359" s="72" t="s">
        <v>1129</v>
      </c>
      <c r="AA359" s="72" t="s">
        <v>1315</v>
      </c>
      <c r="AB359" s="304" t="s">
        <v>3024</v>
      </c>
      <c r="AC359" s="72"/>
      <c r="AD359" s="72" t="s">
        <v>3021</v>
      </c>
      <c r="AE359" s="308"/>
      <c r="AF359" s="309"/>
      <c r="AG359" s="7"/>
      <c r="AH359" s="72" t="s">
        <v>2204</v>
      </c>
      <c r="AI359" s="7"/>
      <c r="AJ359" s="7"/>
      <c r="AK359" s="7"/>
      <c r="AL359" s="7">
        <v>1427.22</v>
      </c>
      <c r="AM359" s="255">
        <v>35599.050000000003</v>
      </c>
      <c r="AN359" s="258">
        <v>27</v>
      </c>
      <c r="AO359" s="306">
        <v>43</v>
      </c>
      <c r="AP359" s="306" t="str">
        <f t="shared" si="74"/>
        <v>FLOW</v>
      </c>
      <c r="AQ359" s="306"/>
      <c r="AR359" s="306"/>
      <c r="AS359" s="306"/>
      <c r="AT359" s="306"/>
      <c r="AU359" s="72" t="s">
        <v>1129</v>
      </c>
      <c r="AV359" s="310" t="s">
        <v>2303</v>
      </c>
      <c r="AW359" s="304" t="s">
        <v>347</v>
      </c>
      <c r="AX359" s="311">
        <v>45211</v>
      </c>
      <c r="AY359" s="72">
        <v>48</v>
      </c>
      <c r="AZ359" s="72" t="s">
        <v>2057</v>
      </c>
      <c r="BA359" s="7" t="s">
        <v>3513</v>
      </c>
      <c r="BB359" s="7"/>
      <c r="BC359" s="7"/>
      <c r="BD359" s="72"/>
      <c r="BE359" s="72"/>
      <c r="BF359" s="72"/>
      <c r="BG359" s="183"/>
      <c r="BH359" s="72"/>
      <c r="BI359" s="72"/>
      <c r="BJ359" s="72"/>
      <c r="BK359" s="72"/>
      <c r="BL359" s="72"/>
      <c r="BM359" s="72"/>
      <c r="BN359" s="72"/>
      <c r="BO359" s="72"/>
      <c r="BP359" s="72"/>
      <c r="BQ359" s="72"/>
      <c r="BR359" s="72"/>
      <c r="BS359" s="72"/>
      <c r="BT359" s="72"/>
      <c r="BU359" s="72"/>
      <c r="BV359" s="72"/>
      <c r="BW359" s="72"/>
      <c r="BX359" s="72"/>
      <c r="BY359" s="72"/>
      <c r="BZ359" s="72"/>
      <c r="CA359" s="72"/>
      <c r="CB359" s="72"/>
      <c r="CC359" s="72"/>
      <c r="CD359" s="72"/>
      <c r="CE359" s="72"/>
      <c r="CF359" s="72"/>
      <c r="CG359" s="72"/>
      <c r="CH359" s="72"/>
      <c r="CI359" s="72"/>
      <c r="CJ359" s="72">
        <v>1</v>
      </c>
      <c r="CK359" s="72"/>
      <c r="CL359" s="72"/>
      <c r="CM359" s="72"/>
      <c r="CN359" s="72"/>
      <c r="CO359" s="72"/>
      <c r="CP359" s="72"/>
      <c r="CQ359" s="72"/>
      <c r="CR359" s="72"/>
      <c r="CS359" s="72">
        <v>1</v>
      </c>
      <c r="CT359" s="72"/>
      <c r="CU359" s="72"/>
      <c r="CV359" s="72"/>
      <c r="CW359" s="72"/>
      <c r="CX359" s="72"/>
      <c r="CY359" s="72"/>
      <c r="CZ359" s="72"/>
      <c r="DA359" s="72"/>
      <c r="DB359" s="72">
        <v>1</v>
      </c>
      <c r="DC359" s="72"/>
      <c r="DD359" s="72"/>
      <c r="DE359" s="72"/>
      <c r="DF359" s="72"/>
      <c r="DG359" s="72"/>
      <c r="DH359" s="72"/>
      <c r="DI359" s="72"/>
      <c r="DJ359" s="72"/>
      <c r="DK359" s="72"/>
      <c r="DL359" s="72"/>
      <c r="DM359" s="72"/>
      <c r="DN359" s="72"/>
      <c r="DO359" s="72"/>
      <c r="DP359" s="72"/>
      <c r="DQ359" s="72"/>
      <c r="DR359" s="72"/>
      <c r="DS359" s="72"/>
      <c r="DT359" s="72"/>
      <c r="DU359" s="72"/>
      <c r="DV359" s="72"/>
      <c r="DW359" s="72"/>
      <c r="DX359" s="72"/>
      <c r="DY359" s="72"/>
      <c r="DZ359" s="72"/>
      <c r="EA359" s="72"/>
      <c r="EB359" s="72"/>
      <c r="EC359" s="72"/>
      <c r="ED359" s="72"/>
      <c r="EE359" s="72"/>
      <c r="EF359" s="72"/>
      <c r="EG359" s="72"/>
      <c r="EH359" s="72"/>
      <c r="EI359" s="72"/>
      <c r="EJ359" s="72"/>
      <c r="EK359" s="72"/>
      <c r="EL359" s="72"/>
      <c r="EM359" s="72"/>
      <c r="EN359" s="72"/>
      <c r="EO359" s="72"/>
      <c r="EP359" s="72"/>
      <c r="EQ359" s="72"/>
      <c r="ER359" s="312">
        <f t="shared" si="75"/>
        <v>3</v>
      </c>
      <c r="ES359" s="72">
        <f t="shared" si="76"/>
        <v>1</v>
      </c>
      <c r="ET359" s="72" t="s">
        <v>1124</v>
      </c>
      <c r="EU359" s="7" t="s">
        <v>2692</v>
      </c>
      <c r="EV359" s="7" t="s">
        <v>1110</v>
      </c>
      <c r="EW359" s="7" t="s">
        <v>1850</v>
      </c>
      <c r="EX359" s="183" t="s">
        <v>3589</v>
      </c>
      <c r="EY359" s="313">
        <v>46188</v>
      </c>
      <c r="EZ359" s="313"/>
      <c r="FA359" s="183"/>
      <c r="FB359" s="313"/>
      <c r="FC359" s="7" t="s">
        <v>3623</v>
      </c>
      <c r="FD359" s="7" t="s">
        <v>1238</v>
      </c>
      <c r="FE359" s="7">
        <f t="shared" si="77"/>
        <v>527.22</v>
      </c>
      <c r="FF359" s="72">
        <f t="shared" si="78"/>
        <v>2893.2200000000003</v>
      </c>
      <c r="FG359" t="s">
        <v>3515</v>
      </c>
    </row>
    <row r="360" spans="1:163" ht="17.25">
      <c r="A360" s="72">
        <v>461265756</v>
      </c>
      <c r="B360" s="304" t="s">
        <v>1549</v>
      </c>
      <c r="C360" s="72"/>
      <c r="D360" s="72"/>
      <c r="E360" s="72"/>
      <c r="F360" s="72"/>
      <c r="G360" s="306"/>
      <c r="H360" s="306"/>
      <c r="I360" s="72">
        <v>3909</v>
      </c>
      <c r="J360" s="72">
        <v>7818</v>
      </c>
      <c r="K360" s="258">
        <f t="shared" si="82"/>
        <v>3981</v>
      </c>
      <c r="L360" s="258">
        <f t="shared" si="71"/>
        <v>11942</v>
      </c>
      <c r="M360" s="315">
        <v>2</v>
      </c>
      <c r="N360" s="72" t="s">
        <v>1231</v>
      </c>
      <c r="O360" s="72" t="s">
        <v>1232</v>
      </c>
      <c r="P360" s="72" t="s">
        <v>49</v>
      </c>
      <c r="Q360" s="255">
        <v>35419</v>
      </c>
      <c r="R360" s="66">
        <v>72</v>
      </c>
      <c r="S360" s="66">
        <f t="shared" si="81"/>
        <v>0</v>
      </c>
      <c r="T360" s="66">
        <v>900</v>
      </c>
      <c r="U360" s="4" t="s">
        <v>1129</v>
      </c>
      <c r="V360" s="5">
        <f t="shared" si="79"/>
        <v>0.4933678319827553</v>
      </c>
      <c r="W360" s="5">
        <f t="shared" si="80"/>
        <v>7.8421697653045744E-3</v>
      </c>
      <c r="X360" s="5" t="str">
        <f t="shared" si="72"/>
        <v>FLOW</v>
      </c>
      <c r="Y360" s="72" t="str">
        <f t="shared" si="73"/>
        <v>NC</v>
      </c>
      <c r="Z360" s="72" t="s">
        <v>1129</v>
      </c>
      <c r="AA360" s="72" t="s">
        <v>1315</v>
      </c>
      <c r="AB360" s="304" t="s">
        <v>3024</v>
      </c>
      <c r="AC360" s="72"/>
      <c r="AD360" s="72" t="s">
        <v>3021</v>
      </c>
      <c r="AE360" s="308"/>
      <c r="AF360" s="309" t="s">
        <v>1129</v>
      </c>
      <c r="AG360" s="7" t="s">
        <v>1129</v>
      </c>
      <c r="AH360" s="72" t="s">
        <v>1759</v>
      </c>
      <c r="AI360" s="7" t="s">
        <v>1129</v>
      </c>
      <c r="AJ360" s="7" t="s">
        <v>1129</v>
      </c>
      <c r="AK360" s="7" t="s">
        <v>1129</v>
      </c>
      <c r="AL360" s="7">
        <v>8790</v>
      </c>
      <c r="AM360" s="255">
        <v>35419</v>
      </c>
      <c r="AN360" s="258">
        <v>57</v>
      </c>
      <c r="AO360" s="306">
        <v>73</v>
      </c>
      <c r="AP360" s="306" t="str">
        <f t="shared" si="74"/>
        <v>FLOW</v>
      </c>
      <c r="AQ360" s="306"/>
      <c r="AR360" s="306"/>
      <c r="AS360" s="306"/>
      <c r="AT360" s="306"/>
      <c r="AU360" s="72" t="s">
        <v>1793</v>
      </c>
      <c r="AV360" s="310" t="s">
        <v>1659</v>
      </c>
      <c r="AW360" s="304" t="s">
        <v>26</v>
      </c>
      <c r="AX360" s="311">
        <v>45287</v>
      </c>
      <c r="AY360" s="72">
        <v>36</v>
      </c>
      <c r="AZ360" s="72" t="s">
        <v>1742</v>
      </c>
      <c r="BA360" s="7" t="s">
        <v>3513</v>
      </c>
      <c r="BB360" s="7"/>
      <c r="BC360" s="7"/>
      <c r="BD360" s="72"/>
      <c r="BE360" s="72"/>
      <c r="BF360" s="72"/>
      <c r="BG360" s="183"/>
      <c r="BH360" s="72"/>
      <c r="BI360" s="72"/>
      <c r="BJ360" s="72"/>
      <c r="BK360" s="72"/>
      <c r="BL360" s="72"/>
      <c r="BM360" s="72"/>
      <c r="BN360" s="72"/>
      <c r="BO360" s="72"/>
      <c r="BP360" s="72"/>
      <c r="BQ360" s="72"/>
      <c r="BR360" s="72"/>
      <c r="BS360" s="72"/>
      <c r="BT360" s="72"/>
      <c r="BU360" s="72"/>
      <c r="BV360" s="72"/>
      <c r="BW360" s="72"/>
      <c r="BX360" s="72"/>
      <c r="BY360" s="72"/>
      <c r="BZ360" s="72"/>
      <c r="CA360" s="72"/>
      <c r="CB360" s="72"/>
      <c r="CC360" s="72"/>
      <c r="CD360" s="72"/>
      <c r="CE360" s="72"/>
      <c r="CF360" s="72"/>
      <c r="CG360" s="72"/>
      <c r="CH360" s="72"/>
      <c r="CI360" s="72"/>
      <c r="CJ360" s="72"/>
      <c r="CK360" s="72"/>
      <c r="CL360" s="72"/>
      <c r="CM360" s="72"/>
      <c r="CN360" s="72"/>
      <c r="CO360" s="72"/>
      <c r="CP360" s="72"/>
      <c r="CQ360" s="72"/>
      <c r="CR360" s="72"/>
      <c r="CS360" s="72"/>
      <c r="CT360" s="72"/>
      <c r="CU360" s="72"/>
      <c r="CV360" s="72">
        <v>1</v>
      </c>
      <c r="CW360" s="72"/>
      <c r="CX360" s="72"/>
      <c r="CY360" s="72"/>
      <c r="CZ360" s="72"/>
      <c r="DA360" s="72"/>
      <c r="DB360" s="72"/>
      <c r="DC360" s="72"/>
      <c r="DD360" s="72"/>
      <c r="DE360" s="72"/>
      <c r="DF360" s="72"/>
      <c r="DG360" s="72"/>
      <c r="DH360" s="72"/>
      <c r="DI360" s="72"/>
      <c r="DJ360" s="72"/>
      <c r="DK360" s="72"/>
      <c r="DL360" s="72"/>
      <c r="DM360" s="72"/>
      <c r="DN360" s="72"/>
      <c r="DO360" s="72"/>
      <c r="DP360" s="72"/>
      <c r="DQ360" s="72"/>
      <c r="DR360" s="72"/>
      <c r="DS360" s="72"/>
      <c r="DT360" s="72"/>
      <c r="DU360" s="72"/>
      <c r="DV360" s="72"/>
      <c r="DW360" s="72"/>
      <c r="DX360" s="72"/>
      <c r="DY360" s="72"/>
      <c r="DZ360" s="72"/>
      <c r="EA360" s="72"/>
      <c r="EB360" s="72"/>
      <c r="EC360" s="72"/>
      <c r="ED360" s="72"/>
      <c r="EE360" s="72"/>
      <c r="EF360" s="72"/>
      <c r="EG360" s="72"/>
      <c r="EH360" s="72"/>
      <c r="EI360" s="72"/>
      <c r="EJ360" s="72"/>
      <c r="EK360" s="72"/>
      <c r="EL360" s="72"/>
      <c r="EM360" s="72"/>
      <c r="EN360" s="72"/>
      <c r="EO360" s="72"/>
      <c r="EP360" s="72"/>
      <c r="EQ360" s="72"/>
      <c r="ER360" s="312">
        <f t="shared" si="75"/>
        <v>1</v>
      </c>
      <c r="ES360" s="72">
        <f t="shared" si="76"/>
        <v>1</v>
      </c>
      <c r="ET360" s="72" t="s">
        <v>1117</v>
      </c>
      <c r="EU360" s="7" t="s">
        <v>2693</v>
      </c>
      <c r="EV360" s="7" t="s">
        <v>1110</v>
      </c>
      <c r="EW360" s="7" t="s">
        <v>1829</v>
      </c>
      <c r="EX360" s="183" t="s">
        <v>1830</v>
      </c>
      <c r="EY360" s="313">
        <v>46189</v>
      </c>
      <c r="EZ360" s="313"/>
      <c r="FA360" s="183"/>
      <c r="FB360" s="313"/>
      <c r="FC360" s="7"/>
      <c r="FD360" s="7" t="s">
        <v>3043</v>
      </c>
      <c r="FE360" s="7">
        <f t="shared" si="77"/>
        <v>3981</v>
      </c>
      <c r="FF360" s="72">
        <f t="shared" si="78"/>
        <v>11942</v>
      </c>
      <c r="FG360" t="s">
        <v>3516</v>
      </c>
    </row>
    <row r="361" spans="1:163" ht="17.25">
      <c r="A361" s="72">
        <v>463491160</v>
      </c>
      <c r="B361" s="304" t="s">
        <v>984</v>
      </c>
      <c r="C361" s="72"/>
      <c r="D361" s="72"/>
      <c r="E361" s="72"/>
      <c r="F361" s="72"/>
      <c r="G361" s="306"/>
      <c r="H361" s="306"/>
      <c r="I361" s="72">
        <v>2617</v>
      </c>
      <c r="J361" s="72">
        <v>4698</v>
      </c>
      <c r="K361" s="258">
        <f t="shared" si="82"/>
        <v>2312</v>
      </c>
      <c r="L361" s="258">
        <f t="shared" si="71"/>
        <v>7664</v>
      </c>
      <c r="M361" s="315">
        <v>2</v>
      </c>
      <c r="N361" s="72" t="s">
        <v>1231</v>
      </c>
      <c r="O361" s="72" t="s">
        <v>1232</v>
      </c>
      <c r="P361" s="72" t="s">
        <v>42</v>
      </c>
      <c r="Q361" s="255">
        <v>35289</v>
      </c>
      <c r="R361" s="66">
        <v>231</v>
      </c>
      <c r="S361" s="66">
        <f t="shared" si="81"/>
        <v>0</v>
      </c>
      <c r="T361" s="66">
        <v>5734</v>
      </c>
      <c r="U361" s="4" t="s">
        <v>1478</v>
      </c>
      <c r="V361" s="5">
        <f t="shared" si="79"/>
        <v>3.9471812585699685E-2</v>
      </c>
      <c r="W361" s="5">
        <f t="shared" si="80"/>
        <v>7.8133862855482416E-3</v>
      </c>
      <c r="X361" s="5" t="s">
        <v>1280</v>
      </c>
      <c r="Y361" s="72" t="str">
        <f t="shared" si="73"/>
        <v>PTP</v>
      </c>
      <c r="Z361" s="72" t="s">
        <v>1281</v>
      </c>
      <c r="AA361" s="72" t="s">
        <v>1329</v>
      </c>
      <c r="AB361" s="304"/>
      <c r="AC361" s="72">
        <v>23</v>
      </c>
      <c r="AD361" s="72" t="s">
        <v>3019</v>
      </c>
      <c r="AE361" s="308"/>
      <c r="AF361" s="309" t="s">
        <v>1129</v>
      </c>
      <c r="AG361" s="7" t="s">
        <v>1129</v>
      </c>
      <c r="AH361" s="72" t="s">
        <v>1765</v>
      </c>
      <c r="AI361" s="7" t="s">
        <v>1129</v>
      </c>
      <c r="AJ361" s="7" t="s">
        <v>1129</v>
      </c>
      <c r="AK361" s="7" t="s">
        <v>1129</v>
      </c>
      <c r="AL361" s="7">
        <v>10663</v>
      </c>
      <c r="AM361" s="255">
        <v>35289</v>
      </c>
      <c r="AN361" s="258">
        <v>57</v>
      </c>
      <c r="AO361" s="306">
        <v>73</v>
      </c>
      <c r="AP361" s="306" t="str">
        <f t="shared" si="74"/>
        <v>FLOW</v>
      </c>
      <c r="AQ361" s="306"/>
      <c r="AR361" s="306"/>
      <c r="AS361" s="306"/>
      <c r="AT361" s="306"/>
      <c r="AU361" s="72" t="s">
        <v>1793</v>
      </c>
      <c r="AV361" s="310" t="s">
        <v>1053</v>
      </c>
      <c r="AW361" s="304" t="s">
        <v>648</v>
      </c>
      <c r="AX361" s="311">
        <v>45489</v>
      </c>
      <c r="AY361" s="72">
        <v>36</v>
      </c>
      <c r="AZ361" s="72" t="s">
        <v>1742</v>
      </c>
      <c r="BA361" s="7" t="s">
        <v>3512</v>
      </c>
      <c r="BB361" s="7"/>
      <c r="BC361" s="7"/>
      <c r="BD361" s="72"/>
      <c r="BE361" s="72"/>
      <c r="BF361" s="72"/>
      <c r="BG361" s="183"/>
      <c r="BH361" s="72"/>
      <c r="BI361" s="72"/>
      <c r="BJ361" s="72"/>
      <c r="BK361" s="72"/>
      <c r="BL361" s="72"/>
      <c r="BM361" s="72"/>
      <c r="BN361" s="72"/>
      <c r="BO361" s="72">
        <v>1</v>
      </c>
      <c r="BP361" s="72"/>
      <c r="BQ361" s="72"/>
      <c r="BR361" s="72"/>
      <c r="BS361" s="72"/>
      <c r="BT361" s="72"/>
      <c r="BU361" s="72"/>
      <c r="BV361" s="72"/>
      <c r="BW361" s="72"/>
      <c r="BX361" s="72"/>
      <c r="BY361" s="72"/>
      <c r="BZ361" s="72"/>
      <c r="CA361" s="72"/>
      <c r="CB361" s="72"/>
      <c r="CC361" s="72"/>
      <c r="CD361" s="72"/>
      <c r="CE361" s="72"/>
      <c r="CF361" s="72"/>
      <c r="CG361" s="72"/>
      <c r="CH361" s="72"/>
      <c r="CI361" s="72"/>
      <c r="CJ361" s="72"/>
      <c r="CK361" s="72"/>
      <c r="CL361" s="72"/>
      <c r="CM361" s="72"/>
      <c r="CN361" s="72"/>
      <c r="CO361" s="72"/>
      <c r="CP361" s="72"/>
      <c r="CQ361" s="72"/>
      <c r="CR361" s="72"/>
      <c r="CS361" s="72"/>
      <c r="CT361" s="72"/>
      <c r="CU361" s="72"/>
      <c r="CV361" s="72"/>
      <c r="CW361" s="72"/>
      <c r="CX361" s="72"/>
      <c r="CY361" s="72"/>
      <c r="CZ361" s="72"/>
      <c r="DA361" s="72"/>
      <c r="DB361" s="72"/>
      <c r="DC361" s="72"/>
      <c r="DD361" s="72"/>
      <c r="DE361" s="72"/>
      <c r="DF361" s="72"/>
      <c r="DG361" s="72"/>
      <c r="DH361" s="72"/>
      <c r="DI361" s="72"/>
      <c r="DJ361" s="72"/>
      <c r="DK361" s="72"/>
      <c r="DL361" s="72"/>
      <c r="DM361" s="72"/>
      <c r="DN361" s="72"/>
      <c r="DO361" s="72"/>
      <c r="DP361" s="72"/>
      <c r="DQ361" s="72"/>
      <c r="DR361" s="72"/>
      <c r="DS361" s="72"/>
      <c r="DT361" s="72"/>
      <c r="DU361" s="72"/>
      <c r="DV361" s="72"/>
      <c r="DW361" s="72"/>
      <c r="DX361" s="72"/>
      <c r="DY361" s="72"/>
      <c r="DZ361" s="72"/>
      <c r="EA361" s="72"/>
      <c r="EB361" s="72"/>
      <c r="EC361" s="72"/>
      <c r="ED361" s="72"/>
      <c r="EE361" s="72"/>
      <c r="EF361" s="72"/>
      <c r="EG361" s="72"/>
      <c r="EH361" s="72"/>
      <c r="EI361" s="72"/>
      <c r="EJ361" s="72"/>
      <c r="EK361" s="72"/>
      <c r="EL361" s="72"/>
      <c r="EM361" s="72"/>
      <c r="EN361" s="72"/>
      <c r="EO361" s="72"/>
      <c r="EP361" s="72"/>
      <c r="EQ361" s="72"/>
      <c r="ER361" s="312">
        <f t="shared" si="75"/>
        <v>1</v>
      </c>
      <c r="ES361" s="72">
        <f t="shared" si="76"/>
        <v>1</v>
      </c>
      <c r="ET361" s="72" t="s">
        <v>1116</v>
      </c>
      <c r="EU361" s="7" t="s">
        <v>2694</v>
      </c>
      <c r="EV361" s="7" t="s">
        <v>1110</v>
      </c>
      <c r="EW361" s="7" t="s">
        <v>1801</v>
      </c>
      <c r="EX361" s="183" t="s">
        <v>1933</v>
      </c>
      <c r="EY361" s="313">
        <v>46178</v>
      </c>
      <c r="EZ361" s="313"/>
      <c r="FA361" s="183"/>
      <c r="FB361" s="313"/>
      <c r="FC361" s="7"/>
      <c r="FD361" s="7" t="s">
        <v>3311</v>
      </c>
      <c r="FE361" s="7">
        <f t="shared" si="77"/>
        <v>2312</v>
      </c>
      <c r="FF361" s="72">
        <f t="shared" si="78"/>
        <v>7664</v>
      </c>
      <c r="FG361" t="s">
        <v>3515</v>
      </c>
    </row>
    <row r="362" spans="1:163" ht="17.25">
      <c r="A362" s="72">
        <v>464352072</v>
      </c>
      <c r="B362" s="304" t="s">
        <v>440</v>
      </c>
      <c r="C362" s="72"/>
      <c r="D362" s="72"/>
      <c r="E362" s="72"/>
      <c r="F362" s="72"/>
      <c r="G362" s="306"/>
      <c r="H362" s="306" t="s">
        <v>1791</v>
      </c>
      <c r="I362" s="72">
        <v>4736</v>
      </c>
      <c r="J362" s="72">
        <v>13748</v>
      </c>
      <c r="K362" s="258">
        <f t="shared" si="82"/>
        <v>4909</v>
      </c>
      <c r="L362" s="258">
        <f t="shared" si="71"/>
        <v>19225</v>
      </c>
      <c r="M362" s="315">
        <v>3</v>
      </c>
      <c r="N362" s="72" t="s">
        <v>1280</v>
      </c>
      <c r="O362" s="72" t="s">
        <v>1232</v>
      </c>
      <c r="P362" s="72" t="s">
        <v>65</v>
      </c>
      <c r="Q362" s="255">
        <v>34755</v>
      </c>
      <c r="R362" s="66">
        <v>633</v>
      </c>
      <c r="S362" s="66">
        <f t="shared" si="81"/>
        <v>0</v>
      </c>
      <c r="T362" s="66">
        <v>4491</v>
      </c>
      <c r="U362" s="4" t="s">
        <v>1280</v>
      </c>
      <c r="V362" s="5">
        <f t="shared" si="79"/>
        <v>0.50139215488264066</v>
      </c>
      <c r="W362" s="5">
        <f t="shared" si="80"/>
        <v>9.2955888615528209E-3</v>
      </c>
      <c r="X362" s="5" t="str">
        <f t="shared" si="72"/>
        <v>STABLE</v>
      </c>
      <c r="Y362" s="72" t="str">
        <f t="shared" si="73"/>
        <v>PAID</v>
      </c>
      <c r="Z362" s="72" t="s">
        <v>1315</v>
      </c>
      <c r="AA362" s="72" t="s">
        <v>1281</v>
      </c>
      <c r="AB362" s="304"/>
      <c r="AC362" s="72"/>
      <c r="AD362" s="72"/>
      <c r="AE362" s="308"/>
      <c r="AF362" s="309" t="s">
        <v>1797</v>
      </c>
      <c r="AG362" s="7" t="s">
        <v>1129</v>
      </c>
      <c r="AH362" s="72" t="s">
        <v>441</v>
      </c>
      <c r="AI362" s="7" t="s">
        <v>1129</v>
      </c>
      <c r="AJ362" s="7" t="s">
        <v>1129</v>
      </c>
      <c r="AK362" s="7" t="s">
        <v>1129</v>
      </c>
      <c r="AL362" s="7">
        <v>18872</v>
      </c>
      <c r="AM362" s="255">
        <v>34755</v>
      </c>
      <c r="AN362" s="258">
        <v>88</v>
      </c>
      <c r="AO362" s="306">
        <v>73</v>
      </c>
      <c r="AP362" s="306" t="str">
        <f t="shared" si="74"/>
        <v>STABLE</v>
      </c>
      <c r="AQ362" s="306"/>
      <c r="AR362" s="306"/>
      <c r="AS362" s="306"/>
      <c r="AT362" s="306"/>
      <c r="AU362" s="72" t="s">
        <v>943</v>
      </c>
      <c r="AV362" s="310" t="s">
        <v>442</v>
      </c>
      <c r="AW362" s="304" t="s">
        <v>101</v>
      </c>
      <c r="AX362" s="311">
        <v>45582</v>
      </c>
      <c r="AY362" s="72">
        <v>24</v>
      </c>
      <c r="AZ362" s="72" t="s">
        <v>1742</v>
      </c>
      <c r="BA362" s="7" t="s">
        <v>3512</v>
      </c>
      <c r="BB362" s="7"/>
      <c r="BC362" s="7"/>
      <c r="BD362" s="72"/>
      <c r="BE362" s="72"/>
      <c r="BF362" s="72"/>
      <c r="BG362" s="183"/>
      <c r="BH362" s="72"/>
      <c r="BI362" s="72"/>
      <c r="BJ362" s="72"/>
      <c r="BK362" s="72"/>
      <c r="BL362" s="72"/>
      <c r="BM362" s="72"/>
      <c r="BN362" s="72"/>
      <c r="BO362" s="72"/>
      <c r="BP362" s="72"/>
      <c r="BQ362" s="72"/>
      <c r="BR362" s="72"/>
      <c r="BS362" s="72"/>
      <c r="BT362" s="72"/>
      <c r="BU362" s="72"/>
      <c r="BV362" s="72"/>
      <c r="BW362" s="72"/>
      <c r="BX362" s="72"/>
      <c r="BY362" s="72"/>
      <c r="BZ362" s="72"/>
      <c r="CA362" s="72"/>
      <c r="CB362" s="72"/>
      <c r="CC362" s="72"/>
      <c r="CD362" s="72"/>
      <c r="CE362" s="72"/>
      <c r="CF362" s="72"/>
      <c r="CG362" s="72"/>
      <c r="CH362" s="72"/>
      <c r="CI362" s="72"/>
      <c r="CJ362" s="72"/>
      <c r="CK362" s="72"/>
      <c r="CL362" s="72"/>
      <c r="CM362" s="72"/>
      <c r="CN362" s="72"/>
      <c r="CO362" s="72"/>
      <c r="CP362" s="72"/>
      <c r="CQ362" s="72"/>
      <c r="CR362" s="72"/>
      <c r="CS362" s="72"/>
      <c r="CT362" s="72"/>
      <c r="CU362" s="72"/>
      <c r="CV362" s="72"/>
      <c r="CW362" s="72"/>
      <c r="CX362" s="72"/>
      <c r="CY362" s="72"/>
      <c r="CZ362" s="72"/>
      <c r="DA362" s="72"/>
      <c r="DB362" s="72"/>
      <c r="DC362" s="72"/>
      <c r="DD362" s="72"/>
      <c r="DE362" s="72"/>
      <c r="DF362" s="72"/>
      <c r="DG362" s="72"/>
      <c r="DH362" s="72"/>
      <c r="DI362" s="72"/>
      <c r="DJ362" s="72"/>
      <c r="DK362" s="72"/>
      <c r="DL362" s="72"/>
      <c r="DM362" s="72"/>
      <c r="DN362" s="72"/>
      <c r="DO362" s="72"/>
      <c r="DP362" s="72"/>
      <c r="DQ362" s="72"/>
      <c r="DR362" s="72"/>
      <c r="DS362" s="72"/>
      <c r="DT362" s="72"/>
      <c r="DU362" s="72"/>
      <c r="DV362" s="72"/>
      <c r="DW362" s="72"/>
      <c r="DX362" s="72"/>
      <c r="DY362" s="72"/>
      <c r="DZ362" s="72"/>
      <c r="EA362" s="72"/>
      <c r="EB362" s="72"/>
      <c r="EC362" s="72"/>
      <c r="ED362" s="72"/>
      <c r="EE362" s="72"/>
      <c r="EF362" s="72"/>
      <c r="EG362" s="72"/>
      <c r="EH362" s="72"/>
      <c r="EI362" s="72"/>
      <c r="EJ362" s="72"/>
      <c r="EK362" s="72"/>
      <c r="EL362" s="72"/>
      <c r="EM362" s="72"/>
      <c r="EN362" s="72"/>
      <c r="EO362" s="72"/>
      <c r="EP362" s="72"/>
      <c r="EQ362" s="72"/>
      <c r="ER362" s="312">
        <f t="shared" si="75"/>
        <v>0</v>
      </c>
      <c r="ES362" s="72" t="str">
        <f t="shared" si="76"/>
        <v/>
      </c>
      <c r="ET362" s="72" t="s">
        <v>1118</v>
      </c>
      <c r="EU362" s="7" t="s">
        <v>2695</v>
      </c>
      <c r="EV362" s="7" t="s">
        <v>1110</v>
      </c>
      <c r="EW362" s="7" t="e">
        <v>#N/A</v>
      </c>
      <c r="EX362" s="183" t="e">
        <v>#N/A</v>
      </c>
      <c r="EY362" s="313" t="e">
        <v>#N/A</v>
      </c>
      <c r="EZ362" s="313"/>
      <c r="FA362" s="183"/>
      <c r="FB362" s="313"/>
      <c r="FC362" s="7"/>
      <c r="FD362" s="7" t="s">
        <v>3312</v>
      </c>
      <c r="FE362" s="7">
        <f t="shared" si="77"/>
        <v>4909</v>
      </c>
      <c r="FF362" s="72">
        <f t="shared" si="78"/>
        <v>19225</v>
      </c>
      <c r="FG362" t="s">
        <v>3516</v>
      </c>
    </row>
    <row r="363" spans="1:163" ht="17.25">
      <c r="A363" s="72">
        <v>461375051</v>
      </c>
      <c r="B363" s="304" t="s">
        <v>767</v>
      </c>
      <c r="C363" s="72" t="s">
        <v>1775</v>
      </c>
      <c r="D363" s="72" t="s">
        <v>1742</v>
      </c>
      <c r="E363" s="72">
        <v>130</v>
      </c>
      <c r="F363" s="72"/>
      <c r="G363" s="306"/>
      <c r="H363" s="306"/>
      <c r="I363" s="72">
        <v>3776</v>
      </c>
      <c r="J363" s="72">
        <v>7552</v>
      </c>
      <c r="K363" s="258">
        <f t="shared" si="82"/>
        <v>394.03</v>
      </c>
      <c r="L363" s="258">
        <f t="shared" si="71"/>
        <v>11592.03</v>
      </c>
      <c r="M363" s="315">
        <v>3</v>
      </c>
      <c r="N363" s="72" t="s">
        <v>1280</v>
      </c>
      <c r="O363" s="72" t="s">
        <v>1281</v>
      </c>
      <c r="P363" s="72" t="s">
        <v>65</v>
      </c>
      <c r="Q363" s="255">
        <v>34562</v>
      </c>
      <c r="R363" s="66">
        <v>394.03</v>
      </c>
      <c r="S363" s="66">
        <f t="shared" si="81"/>
        <v>0</v>
      </c>
      <c r="T363" s="66">
        <v>3600</v>
      </c>
      <c r="U363" s="4" t="s">
        <v>1280</v>
      </c>
      <c r="V363" s="5">
        <f t="shared" si="79"/>
        <v>0.49860784511735939</v>
      </c>
      <c r="W363" s="5">
        <f t="shared" si="80"/>
        <v>9.2439689895839044E-3</v>
      </c>
      <c r="X363" s="5" t="str">
        <f t="shared" si="72"/>
        <v>STABLE</v>
      </c>
      <c r="Y363" s="72" t="str">
        <f t="shared" si="73"/>
        <v>PAID</v>
      </c>
      <c r="Z363" s="72" t="s">
        <v>1281</v>
      </c>
      <c r="AA363" s="72" t="s">
        <v>1281</v>
      </c>
      <c r="AB363" s="304"/>
      <c r="AC363" s="72"/>
      <c r="AD363" s="72"/>
      <c r="AE363" s="308"/>
      <c r="AF363" s="309" t="s">
        <v>1797</v>
      </c>
      <c r="AG363" s="7" t="s">
        <v>1129</v>
      </c>
      <c r="AH363" s="72" t="s">
        <v>766</v>
      </c>
      <c r="AI363" s="7" t="s">
        <v>1129</v>
      </c>
      <c r="AJ363" s="7" t="s">
        <v>1129</v>
      </c>
      <c r="AK363" s="7" t="s">
        <v>1129</v>
      </c>
      <c r="AL363" s="7">
        <v>11546.03</v>
      </c>
      <c r="AM363" s="255">
        <v>34562</v>
      </c>
      <c r="AN363" s="258">
        <v>88</v>
      </c>
      <c r="AO363" s="306">
        <v>73</v>
      </c>
      <c r="AP363" s="306" t="str">
        <f t="shared" si="74"/>
        <v>STABLE</v>
      </c>
      <c r="AQ363" s="306"/>
      <c r="AR363" s="306"/>
      <c r="AS363" s="306"/>
      <c r="AT363" s="306"/>
      <c r="AU363" s="72" t="s">
        <v>1793</v>
      </c>
      <c r="AV363" s="310" t="s">
        <v>768</v>
      </c>
      <c r="AW363" s="304" t="s">
        <v>769</v>
      </c>
      <c r="AX363" s="311">
        <v>45295</v>
      </c>
      <c r="AY363" s="72">
        <v>36</v>
      </c>
      <c r="AZ363" s="72" t="s">
        <v>1742</v>
      </c>
      <c r="BA363" s="7" t="s">
        <v>3512</v>
      </c>
      <c r="BB363" s="7"/>
      <c r="BC363" s="7"/>
      <c r="BD363" s="72"/>
      <c r="BE363" s="72"/>
      <c r="BF363" s="72"/>
      <c r="BG363" s="183"/>
      <c r="BH363" s="72"/>
      <c r="BI363" s="72"/>
      <c r="BJ363" s="72"/>
      <c r="BK363" s="72"/>
      <c r="BL363" s="72"/>
      <c r="BM363" s="72"/>
      <c r="BN363" s="72"/>
      <c r="BO363" s="72"/>
      <c r="BP363" s="72"/>
      <c r="BQ363" s="72"/>
      <c r="BR363" s="72"/>
      <c r="BS363" s="72"/>
      <c r="BT363" s="72"/>
      <c r="BU363" s="72"/>
      <c r="BV363" s="72"/>
      <c r="BW363" s="72"/>
      <c r="BX363" s="72"/>
      <c r="BY363" s="72"/>
      <c r="BZ363" s="72"/>
      <c r="CA363" s="72"/>
      <c r="CB363" s="72"/>
      <c r="CC363" s="72"/>
      <c r="CD363" s="72"/>
      <c r="CE363" s="72"/>
      <c r="CF363" s="72"/>
      <c r="CG363" s="72"/>
      <c r="CH363" s="72"/>
      <c r="CI363" s="72"/>
      <c r="CJ363" s="72"/>
      <c r="CK363" s="72"/>
      <c r="CL363" s="72"/>
      <c r="CM363" s="72"/>
      <c r="CN363" s="72"/>
      <c r="CO363" s="72"/>
      <c r="CP363" s="72"/>
      <c r="CQ363" s="72"/>
      <c r="CR363" s="72"/>
      <c r="CS363" s="72"/>
      <c r="CT363" s="72"/>
      <c r="CU363" s="72"/>
      <c r="CV363" s="72">
        <v>1</v>
      </c>
      <c r="CW363" s="72"/>
      <c r="CX363" s="72"/>
      <c r="CY363" s="72"/>
      <c r="CZ363" s="72"/>
      <c r="DA363" s="72"/>
      <c r="DB363" s="72"/>
      <c r="DC363" s="72"/>
      <c r="DD363" s="72"/>
      <c r="DE363" s="72"/>
      <c r="DF363" s="72"/>
      <c r="DG363" s="72"/>
      <c r="DH363" s="72"/>
      <c r="DI363" s="72"/>
      <c r="DJ363" s="72"/>
      <c r="DK363" s="72"/>
      <c r="DL363" s="72"/>
      <c r="DM363" s="72"/>
      <c r="DN363" s="72"/>
      <c r="DO363" s="72"/>
      <c r="DP363" s="72"/>
      <c r="DQ363" s="72"/>
      <c r="DR363" s="72"/>
      <c r="DS363" s="72"/>
      <c r="DT363" s="72"/>
      <c r="DU363" s="72"/>
      <c r="DV363" s="72"/>
      <c r="DW363" s="72"/>
      <c r="DX363" s="72"/>
      <c r="DY363" s="72"/>
      <c r="DZ363" s="72"/>
      <c r="EA363" s="72"/>
      <c r="EB363" s="72"/>
      <c r="EC363" s="72"/>
      <c r="ED363" s="72"/>
      <c r="EE363" s="72"/>
      <c r="EF363" s="72"/>
      <c r="EG363" s="72"/>
      <c r="EH363" s="72"/>
      <c r="EI363" s="72"/>
      <c r="EJ363" s="72"/>
      <c r="EK363" s="72"/>
      <c r="EL363" s="72"/>
      <c r="EM363" s="72"/>
      <c r="EN363" s="72"/>
      <c r="EO363" s="72"/>
      <c r="EP363" s="72"/>
      <c r="EQ363" s="72"/>
      <c r="ER363" s="312">
        <f t="shared" si="75"/>
        <v>1</v>
      </c>
      <c r="ES363" s="72">
        <f t="shared" si="76"/>
        <v>1</v>
      </c>
      <c r="ET363" s="72" t="s">
        <v>1118</v>
      </c>
      <c r="EU363" s="7" t="s">
        <v>2696</v>
      </c>
      <c r="EV363" s="7" t="s">
        <v>1110</v>
      </c>
      <c r="EW363" s="7" t="s">
        <v>1803</v>
      </c>
      <c r="EX363" s="183" t="s">
        <v>1811</v>
      </c>
      <c r="EY363" s="313">
        <v>46189</v>
      </c>
      <c r="EZ363" s="313"/>
      <c r="FA363" s="183"/>
      <c r="FB363" s="313"/>
      <c r="FC363" s="7"/>
      <c r="FD363" s="7" t="s">
        <v>3313</v>
      </c>
      <c r="FE363" s="7">
        <f t="shared" si="77"/>
        <v>394.03</v>
      </c>
      <c r="FF363" s="72">
        <f t="shared" si="78"/>
        <v>11722.03</v>
      </c>
      <c r="FG363" t="s">
        <v>3516</v>
      </c>
    </row>
    <row r="364" spans="1:163" ht="17.25">
      <c r="A364" s="72">
        <v>463200379</v>
      </c>
      <c r="B364" s="304" t="s">
        <v>403</v>
      </c>
      <c r="C364" s="72"/>
      <c r="D364" s="72"/>
      <c r="E364" s="72"/>
      <c r="F364" s="72"/>
      <c r="G364" s="306"/>
      <c r="H364" s="306"/>
      <c r="I364" s="72">
        <v>2797</v>
      </c>
      <c r="J364" s="72">
        <v>2191</v>
      </c>
      <c r="K364" s="258">
        <f t="shared" si="82"/>
        <v>2255</v>
      </c>
      <c r="L364" s="258">
        <f t="shared" si="71"/>
        <v>5129</v>
      </c>
      <c r="M364" s="307">
        <v>1</v>
      </c>
      <c r="N364" s="72" t="s">
        <v>1231</v>
      </c>
      <c r="O364" s="72" t="s">
        <v>1232</v>
      </c>
      <c r="P364" s="72" t="s">
        <v>34</v>
      </c>
      <c r="Q364" s="255">
        <v>34057</v>
      </c>
      <c r="R364" s="66">
        <v>64</v>
      </c>
      <c r="S364" s="66">
        <f t="shared" si="81"/>
        <v>0</v>
      </c>
      <c r="T364" s="66">
        <v>5547</v>
      </c>
      <c r="U364" s="4" t="s">
        <v>1483</v>
      </c>
      <c r="V364" s="5">
        <f t="shared" si="79"/>
        <v>1.4687362854479849E-2</v>
      </c>
      <c r="W364" s="5">
        <f t="shared" si="80"/>
        <v>1.8637063731282222E-3</v>
      </c>
      <c r="X364" s="5" t="s">
        <v>1280</v>
      </c>
      <c r="Y364" s="72" t="str">
        <f t="shared" si="73"/>
        <v>PTP</v>
      </c>
      <c r="Z364" s="72" t="s">
        <v>1329</v>
      </c>
      <c r="AA364" s="72" t="s">
        <v>1329</v>
      </c>
      <c r="AB364" s="304"/>
      <c r="AC364" s="72">
        <v>25</v>
      </c>
      <c r="AD364" s="72" t="s">
        <v>3022</v>
      </c>
      <c r="AE364" s="308"/>
      <c r="AF364" s="309" t="s">
        <v>1129</v>
      </c>
      <c r="AG364" s="7" t="s">
        <v>1129</v>
      </c>
      <c r="AH364" s="72" t="s">
        <v>385</v>
      </c>
      <c r="AI364" s="7" t="s">
        <v>1129</v>
      </c>
      <c r="AJ364" s="7" t="s">
        <v>1129</v>
      </c>
      <c r="AK364" s="7" t="s">
        <v>1129</v>
      </c>
      <c r="AL364" s="7">
        <v>7802</v>
      </c>
      <c r="AM364" s="255">
        <v>34057</v>
      </c>
      <c r="AN364" s="258">
        <v>27</v>
      </c>
      <c r="AO364" s="306">
        <v>43</v>
      </c>
      <c r="AP364" s="306" t="str">
        <f t="shared" si="74"/>
        <v>FLOW</v>
      </c>
      <c r="AQ364" s="306"/>
      <c r="AR364" s="306"/>
      <c r="AS364" s="306"/>
      <c r="AT364" s="306"/>
      <c r="AU364" s="72" t="s">
        <v>1793</v>
      </c>
      <c r="AV364" s="310" t="s">
        <v>404</v>
      </c>
      <c r="AW364" s="304" t="s">
        <v>98</v>
      </c>
      <c r="AX364" s="311">
        <v>45456</v>
      </c>
      <c r="AY364" s="72">
        <v>36</v>
      </c>
      <c r="AZ364" s="72" t="s">
        <v>1742</v>
      </c>
      <c r="BA364" s="7" t="s">
        <v>3512</v>
      </c>
      <c r="BB364" s="7"/>
      <c r="BC364" s="7"/>
      <c r="BD364" s="72"/>
      <c r="BE364" s="72"/>
      <c r="BF364" s="72"/>
      <c r="BG364" s="183"/>
      <c r="BH364" s="72"/>
      <c r="BI364" s="72"/>
      <c r="BJ364" s="72"/>
      <c r="BK364" s="72"/>
      <c r="BL364" s="72"/>
      <c r="BM364" s="72"/>
      <c r="BN364" s="72"/>
      <c r="BO364" s="72">
        <v>1</v>
      </c>
      <c r="BP364" s="72"/>
      <c r="BQ364" s="72"/>
      <c r="BR364" s="72"/>
      <c r="BS364" s="72"/>
      <c r="BT364" s="72"/>
      <c r="BU364" s="72"/>
      <c r="BV364" s="72"/>
      <c r="BW364" s="72"/>
      <c r="BX364" s="72"/>
      <c r="BY364" s="72"/>
      <c r="BZ364" s="72"/>
      <c r="CA364" s="72"/>
      <c r="CB364" s="72"/>
      <c r="CC364" s="72"/>
      <c r="CD364" s="72"/>
      <c r="CE364" s="72"/>
      <c r="CF364" s="72"/>
      <c r="CG364" s="72"/>
      <c r="CH364" s="72"/>
      <c r="CI364" s="72"/>
      <c r="CJ364" s="72"/>
      <c r="CK364" s="72"/>
      <c r="CL364" s="72"/>
      <c r="CM364" s="72"/>
      <c r="CN364" s="72"/>
      <c r="CO364" s="72"/>
      <c r="CP364" s="72"/>
      <c r="CQ364" s="72"/>
      <c r="CR364" s="72"/>
      <c r="CS364" s="72"/>
      <c r="CT364" s="72"/>
      <c r="CU364" s="72"/>
      <c r="CV364" s="72"/>
      <c r="CW364" s="72"/>
      <c r="CX364" s="72"/>
      <c r="CY364" s="72"/>
      <c r="CZ364" s="72"/>
      <c r="DA364" s="72"/>
      <c r="DB364" s="72"/>
      <c r="DC364" s="72"/>
      <c r="DD364" s="72"/>
      <c r="DE364" s="72"/>
      <c r="DF364" s="72"/>
      <c r="DG364" s="72"/>
      <c r="DH364" s="72"/>
      <c r="DI364" s="72"/>
      <c r="DJ364" s="72"/>
      <c r="DK364" s="72"/>
      <c r="DL364" s="72"/>
      <c r="DM364" s="72"/>
      <c r="DN364" s="72"/>
      <c r="DO364" s="72"/>
      <c r="DP364" s="72"/>
      <c r="DQ364" s="72"/>
      <c r="DR364" s="72"/>
      <c r="DS364" s="72"/>
      <c r="DT364" s="72"/>
      <c r="DU364" s="72"/>
      <c r="DV364" s="72"/>
      <c r="DW364" s="72"/>
      <c r="DX364" s="72"/>
      <c r="DY364" s="72"/>
      <c r="DZ364" s="72"/>
      <c r="EA364" s="72"/>
      <c r="EB364" s="72"/>
      <c r="EC364" s="72"/>
      <c r="ED364" s="72"/>
      <c r="EE364" s="72"/>
      <c r="EF364" s="72"/>
      <c r="EG364" s="72"/>
      <c r="EH364" s="72"/>
      <c r="EI364" s="72"/>
      <c r="EJ364" s="72"/>
      <c r="EK364" s="72"/>
      <c r="EL364" s="72"/>
      <c r="EM364" s="72"/>
      <c r="EN364" s="72"/>
      <c r="EO364" s="72"/>
      <c r="EP364" s="72"/>
      <c r="EQ364" s="72"/>
      <c r="ER364" s="312">
        <f t="shared" si="75"/>
        <v>1</v>
      </c>
      <c r="ES364" s="72">
        <f t="shared" si="76"/>
        <v>1</v>
      </c>
      <c r="ET364" s="72" t="s">
        <v>1115</v>
      </c>
      <c r="EU364" s="7" t="s">
        <v>2697</v>
      </c>
      <c r="EV364" s="7" t="s">
        <v>1110</v>
      </c>
      <c r="EW364" s="7" t="s">
        <v>1803</v>
      </c>
      <c r="EX364" s="183" t="s">
        <v>1873</v>
      </c>
      <c r="EY364" s="313">
        <v>46178</v>
      </c>
      <c r="EZ364" s="313"/>
      <c r="FA364" s="183"/>
      <c r="FB364" s="313"/>
      <c r="FC364" s="7"/>
      <c r="FD364" s="7" t="s">
        <v>3314</v>
      </c>
      <c r="FE364" s="7">
        <f t="shared" si="77"/>
        <v>2255</v>
      </c>
      <c r="FF364" s="72">
        <f t="shared" si="78"/>
        <v>5129</v>
      </c>
      <c r="FG364" t="s">
        <v>3515</v>
      </c>
    </row>
    <row r="365" spans="1:163" ht="17.25">
      <c r="A365" s="72">
        <v>456675556</v>
      </c>
      <c r="B365" s="304" t="s">
        <v>555</v>
      </c>
      <c r="C365" s="72"/>
      <c r="D365" s="72"/>
      <c r="E365" s="72"/>
      <c r="F365" s="72"/>
      <c r="G365" s="306"/>
      <c r="H365" s="306"/>
      <c r="I365" s="72">
        <v>3667</v>
      </c>
      <c r="J365" s="72">
        <v>3609</v>
      </c>
      <c r="K365" s="258">
        <f t="shared" si="82"/>
        <v>3693</v>
      </c>
      <c r="L365" s="258">
        <f t="shared" si="71"/>
        <v>7441</v>
      </c>
      <c r="M365" s="307">
        <v>1</v>
      </c>
      <c r="N365" s="72" t="s">
        <v>1231</v>
      </c>
      <c r="O365" s="72" t="s">
        <v>1232</v>
      </c>
      <c r="P365" s="72" t="s">
        <v>230</v>
      </c>
      <c r="Q365" s="255">
        <v>34007</v>
      </c>
      <c r="R365" s="66">
        <v>84</v>
      </c>
      <c r="S365" s="66">
        <f t="shared" si="81"/>
        <v>0</v>
      </c>
      <c r="T365" s="66">
        <v>6300</v>
      </c>
      <c r="U365" s="4" t="s">
        <v>1492</v>
      </c>
      <c r="V365" s="5">
        <f t="shared" si="79"/>
        <v>3.7348760145706622E-2</v>
      </c>
      <c r="W365" s="5">
        <f t="shared" si="80"/>
        <v>1.8609702155495626E-3</v>
      </c>
      <c r="X365" s="5" t="s">
        <v>1280</v>
      </c>
      <c r="Y365" s="72" t="str">
        <f t="shared" si="73"/>
        <v>PTP</v>
      </c>
      <c r="Z365" s="72" t="s">
        <v>1329</v>
      </c>
      <c r="AA365" s="72" t="s">
        <v>1329</v>
      </c>
      <c r="AB365" s="304"/>
      <c r="AC365" s="72">
        <v>26</v>
      </c>
      <c r="AD365" s="72"/>
      <c r="AE365" s="308"/>
      <c r="AF365" s="309" t="s">
        <v>1129</v>
      </c>
      <c r="AG365" s="7" t="s">
        <v>1129</v>
      </c>
      <c r="AH365" s="72" t="s">
        <v>552</v>
      </c>
      <c r="AI365" s="7" t="s">
        <v>1129</v>
      </c>
      <c r="AJ365" s="7" t="s">
        <v>1129</v>
      </c>
      <c r="AK365" s="7" t="s">
        <v>1129</v>
      </c>
      <c r="AL365" s="7">
        <v>9993</v>
      </c>
      <c r="AM365" s="255">
        <v>34007</v>
      </c>
      <c r="AN365" s="258">
        <v>27</v>
      </c>
      <c r="AO365" s="306">
        <v>43</v>
      </c>
      <c r="AP365" s="306" t="str">
        <f t="shared" si="74"/>
        <v>FLOW</v>
      </c>
      <c r="AQ365" s="306"/>
      <c r="AR365" s="306"/>
      <c r="AS365" s="306"/>
      <c r="AT365" s="306"/>
      <c r="AU365" s="72" t="s">
        <v>943</v>
      </c>
      <c r="AV365" s="310" t="s">
        <v>556</v>
      </c>
      <c r="AW365" s="304" t="s">
        <v>458</v>
      </c>
      <c r="AX365" s="311">
        <v>44961</v>
      </c>
      <c r="AY365" s="72">
        <v>48</v>
      </c>
      <c r="AZ365" s="72" t="s">
        <v>1742</v>
      </c>
      <c r="BA365" s="7" t="s">
        <v>3513</v>
      </c>
      <c r="BB365" s="7"/>
      <c r="BC365" s="7"/>
      <c r="BD365" s="72"/>
      <c r="BE365" s="72"/>
      <c r="BF365" s="72"/>
      <c r="BG365" s="183"/>
      <c r="BH365" s="72"/>
      <c r="BI365" s="72"/>
      <c r="BJ365" s="72"/>
      <c r="BK365" s="72"/>
      <c r="BL365" s="72">
        <v>1</v>
      </c>
      <c r="BM365" s="72"/>
      <c r="BN365" s="72"/>
      <c r="BO365" s="72"/>
      <c r="BP365" s="72"/>
      <c r="BQ365" s="72"/>
      <c r="BR365" s="72"/>
      <c r="BS365" s="72"/>
      <c r="BT365" s="72"/>
      <c r="BU365" s="72"/>
      <c r="BV365" s="72"/>
      <c r="BW365" s="72"/>
      <c r="BX365" s="72"/>
      <c r="BY365" s="72"/>
      <c r="BZ365" s="72"/>
      <c r="CA365" s="72"/>
      <c r="CB365" s="72"/>
      <c r="CC365" s="72"/>
      <c r="CD365" s="72"/>
      <c r="CE365" s="72"/>
      <c r="CF365" s="72"/>
      <c r="CG365" s="72"/>
      <c r="CH365" s="72"/>
      <c r="CI365" s="72"/>
      <c r="CJ365" s="72"/>
      <c r="CK365" s="72"/>
      <c r="CL365" s="72"/>
      <c r="CM365" s="72"/>
      <c r="CN365" s="72"/>
      <c r="CO365" s="72"/>
      <c r="CP365" s="72"/>
      <c r="CQ365" s="72"/>
      <c r="CR365" s="72"/>
      <c r="CS365" s="72"/>
      <c r="CT365" s="72"/>
      <c r="CU365" s="72"/>
      <c r="CV365" s="72"/>
      <c r="CW365" s="72"/>
      <c r="CX365" s="72"/>
      <c r="CY365" s="72"/>
      <c r="CZ365" s="72"/>
      <c r="DA365" s="72"/>
      <c r="DB365" s="72"/>
      <c r="DC365" s="72"/>
      <c r="DD365" s="72"/>
      <c r="DE365" s="72"/>
      <c r="DF365" s="72"/>
      <c r="DG365" s="72"/>
      <c r="DH365" s="72"/>
      <c r="DI365" s="72"/>
      <c r="DJ365" s="72"/>
      <c r="DK365" s="72"/>
      <c r="DL365" s="72"/>
      <c r="DM365" s="72"/>
      <c r="DN365" s="72"/>
      <c r="DO365" s="72"/>
      <c r="DP365" s="72"/>
      <c r="DQ365" s="72"/>
      <c r="DR365" s="72"/>
      <c r="DS365" s="72"/>
      <c r="DT365" s="72"/>
      <c r="DU365" s="72"/>
      <c r="DV365" s="72"/>
      <c r="DW365" s="72"/>
      <c r="DX365" s="72"/>
      <c r="DY365" s="72"/>
      <c r="DZ365" s="72"/>
      <c r="EA365" s="72"/>
      <c r="EB365" s="72"/>
      <c r="EC365" s="72"/>
      <c r="ED365" s="72"/>
      <c r="EE365" s="72"/>
      <c r="EF365" s="72"/>
      <c r="EG365" s="72"/>
      <c r="EH365" s="72"/>
      <c r="EI365" s="72"/>
      <c r="EJ365" s="72"/>
      <c r="EK365" s="72"/>
      <c r="EL365" s="72"/>
      <c r="EM365" s="72"/>
      <c r="EN365" s="72"/>
      <c r="EO365" s="72"/>
      <c r="EP365" s="72"/>
      <c r="EQ365" s="72"/>
      <c r="ER365" s="312">
        <f t="shared" si="75"/>
        <v>1</v>
      </c>
      <c r="ES365" s="72">
        <f t="shared" si="76"/>
        <v>1</v>
      </c>
      <c r="ET365" s="72" t="s">
        <v>1111</v>
      </c>
      <c r="EU365" s="7" t="s">
        <v>2698</v>
      </c>
      <c r="EV365" s="7" t="s">
        <v>1110</v>
      </c>
      <c r="EW365" s="7" t="s">
        <v>1806</v>
      </c>
      <c r="EX365" s="183" t="s">
        <v>1818</v>
      </c>
      <c r="EY365" s="313">
        <v>46191</v>
      </c>
      <c r="EZ365" s="313"/>
      <c r="FA365" s="183"/>
      <c r="FB365" s="313"/>
      <c r="FC365" s="7"/>
      <c r="FD365" s="7" t="s">
        <v>3315</v>
      </c>
      <c r="FE365" s="7">
        <f t="shared" si="77"/>
        <v>3693</v>
      </c>
      <c r="FF365" s="72">
        <f t="shared" si="78"/>
        <v>7441</v>
      </c>
      <c r="FG365" t="s">
        <v>3515</v>
      </c>
    </row>
    <row r="366" spans="1:163" ht="17.25">
      <c r="A366" s="72">
        <v>462178358</v>
      </c>
      <c r="B366" s="304" t="s">
        <v>1550</v>
      </c>
      <c r="C366" s="72"/>
      <c r="D366" s="72"/>
      <c r="E366" s="72"/>
      <c r="F366" s="72"/>
      <c r="G366" s="306"/>
      <c r="H366" s="306"/>
      <c r="I366" s="72">
        <v>3410</v>
      </c>
      <c r="J366" s="72">
        <v>3410</v>
      </c>
      <c r="K366" s="258">
        <f t="shared" si="82"/>
        <v>3444</v>
      </c>
      <c r="L366" s="258">
        <f t="shared" si="71"/>
        <v>6917</v>
      </c>
      <c r="M366" s="307">
        <v>1</v>
      </c>
      <c r="N366" s="72" t="s">
        <v>1231</v>
      </c>
      <c r="O366" s="72" t="s">
        <v>1232</v>
      </c>
      <c r="P366" s="72" t="s">
        <v>324</v>
      </c>
      <c r="Q366" s="255">
        <v>33648</v>
      </c>
      <c r="R366" s="66">
        <v>34</v>
      </c>
      <c r="S366" s="66">
        <f t="shared" si="81"/>
        <v>0</v>
      </c>
      <c r="T366" s="66">
        <v>4287</v>
      </c>
      <c r="U366" s="4" t="s">
        <v>1129</v>
      </c>
      <c r="V366" s="5">
        <f t="shared" si="79"/>
        <v>5.648158880318975E-2</v>
      </c>
      <c r="W366" s="5">
        <f t="shared" si="80"/>
        <v>1.8413246041347863E-3</v>
      </c>
      <c r="X366" s="5" t="s">
        <v>1280</v>
      </c>
      <c r="Y366" s="72" t="str">
        <f t="shared" si="73"/>
        <v>MPTP</v>
      </c>
      <c r="Z366" s="72" t="s">
        <v>1129</v>
      </c>
      <c r="AA366" s="72" t="s">
        <v>1327</v>
      </c>
      <c r="AB366" s="304" t="s">
        <v>3024</v>
      </c>
      <c r="AC366" s="72"/>
      <c r="AD366" s="72" t="s">
        <v>3022</v>
      </c>
      <c r="AE366" s="308"/>
      <c r="AF366" s="309" t="s">
        <v>1129</v>
      </c>
      <c r="AG366" s="7" t="s">
        <v>1129</v>
      </c>
      <c r="AH366" s="72" t="s">
        <v>707</v>
      </c>
      <c r="AI366" s="7" t="s">
        <v>1129</v>
      </c>
      <c r="AJ366" s="7" t="s">
        <v>1129</v>
      </c>
      <c r="AK366" s="7" t="s">
        <v>1129</v>
      </c>
      <c r="AL366" s="7">
        <v>7731</v>
      </c>
      <c r="AM366" s="255">
        <v>33648</v>
      </c>
      <c r="AN366" s="258">
        <v>27</v>
      </c>
      <c r="AO366" s="306">
        <v>43</v>
      </c>
      <c r="AP366" s="306" t="str">
        <f t="shared" si="74"/>
        <v>FLOW</v>
      </c>
      <c r="AQ366" s="306"/>
      <c r="AR366" s="306"/>
      <c r="AS366" s="306"/>
      <c r="AT366" s="306"/>
      <c r="AU366" s="72" t="s">
        <v>1793</v>
      </c>
      <c r="AV366" s="310" t="s">
        <v>1660</v>
      </c>
      <c r="AW366" s="304" t="s">
        <v>1734</v>
      </c>
      <c r="AX366" s="311">
        <v>45362</v>
      </c>
      <c r="AY366" s="72">
        <v>36</v>
      </c>
      <c r="AZ366" s="72" t="s">
        <v>1742</v>
      </c>
      <c r="BA366" s="7" t="s">
        <v>3512</v>
      </c>
      <c r="BB366" s="7"/>
      <c r="BC366" s="7"/>
      <c r="BD366" s="72"/>
      <c r="BE366" s="72"/>
      <c r="BF366" s="72"/>
      <c r="BG366" s="183"/>
      <c r="BH366" s="72"/>
      <c r="BI366" s="72"/>
      <c r="BJ366" s="72"/>
      <c r="BK366" s="72"/>
      <c r="BL366" s="72">
        <v>1</v>
      </c>
      <c r="BM366" s="72"/>
      <c r="BN366" s="72"/>
      <c r="BO366" s="72"/>
      <c r="BP366" s="72"/>
      <c r="BQ366" s="72"/>
      <c r="BR366" s="72"/>
      <c r="BS366" s="72"/>
      <c r="BT366" s="72"/>
      <c r="BU366" s="72"/>
      <c r="BV366" s="72"/>
      <c r="BW366" s="72"/>
      <c r="BX366" s="72"/>
      <c r="BY366" s="72"/>
      <c r="BZ366" s="72"/>
      <c r="CA366" s="72"/>
      <c r="CB366" s="72"/>
      <c r="CC366" s="72"/>
      <c r="CD366" s="72"/>
      <c r="CE366" s="72"/>
      <c r="CF366" s="72"/>
      <c r="CG366" s="72">
        <v>1</v>
      </c>
      <c r="CH366" s="72"/>
      <c r="CI366" s="72"/>
      <c r="CJ366" s="72"/>
      <c r="CK366" s="72"/>
      <c r="CL366" s="72"/>
      <c r="CM366" s="72"/>
      <c r="CN366" s="72"/>
      <c r="CO366" s="72"/>
      <c r="CP366" s="72"/>
      <c r="CQ366" s="72"/>
      <c r="CR366" s="72"/>
      <c r="CS366" s="72"/>
      <c r="CT366" s="72"/>
      <c r="CU366" s="72"/>
      <c r="CV366" s="72"/>
      <c r="CW366" s="72"/>
      <c r="CX366" s="72"/>
      <c r="CY366" s="72"/>
      <c r="CZ366" s="72"/>
      <c r="DA366" s="72"/>
      <c r="DB366" s="72"/>
      <c r="DC366" s="72"/>
      <c r="DD366" s="72"/>
      <c r="DE366" s="72"/>
      <c r="DF366" s="72"/>
      <c r="DG366" s="72"/>
      <c r="DH366" s="72"/>
      <c r="DI366" s="72"/>
      <c r="DJ366" s="72"/>
      <c r="DK366" s="72"/>
      <c r="DL366" s="72"/>
      <c r="DM366" s="72"/>
      <c r="DN366" s="72"/>
      <c r="DO366" s="72"/>
      <c r="DP366" s="72"/>
      <c r="DQ366" s="72"/>
      <c r="DR366" s="72"/>
      <c r="DS366" s="72"/>
      <c r="DT366" s="72"/>
      <c r="DU366" s="72"/>
      <c r="DV366" s="72"/>
      <c r="DW366" s="72"/>
      <c r="DX366" s="72"/>
      <c r="DY366" s="72"/>
      <c r="DZ366" s="72"/>
      <c r="EA366" s="72"/>
      <c r="EB366" s="72"/>
      <c r="EC366" s="72"/>
      <c r="ED366" s="72"/>
      <c r="EE366" s="72"/>
      <c r="EF366" s="72"/>
      <c r="EG366" s="72"/>
      <c r="EH366" s="72"/>
      <c r="EI366" s="72"/>
      <c r="EJ366" s="72"/>
      <c r="EK366" s="72"/>
      <c r="EL366" s="72"/>
      <c r="EM366" s="72"/>
      <c r="EN366" s="72"/>
      <c r="EO366" s="72"/>
      <c r="EP366" s="72"/>
      <c r="EQ366" s="72"/>
      <c r="ER366" s="312">
        <f t="shared" si="75"/>
        <v>2</v>
      </c>
      <c r="ES366" s="72">
        <f t="shared" si="76"/>
        <v>1</v>
      </c>
      <c r="ET366" s="72" t="s">
        <v>1127</v>
      </c>
      <c r="EU366" s="7" t="s">
        <v>2699</v>
      </c>
      <c r="EV366" s="7" t="s">
        <v>1110</v>
      </c>
      <c r="EW366" s="7" t="s">
        <v>1808</v>
      </c>
      <c r="EX366" s="183" t="s">
        <v>1919</v>
      </c>
      <c r="EY366" s="313">
        <v>46177</v>
      </c>
      <c r="EZ366" s="313"/>
      <c r="FA366" s="183"/>
      <c r="FB366" s="313"/>
      <c r="FC366" s="7" t="s">
        <v>3622</v>
      </c>
      <c r="FD366" s="7" t="s">
        <v>3316</v>
      </c>
      <c r="FE366" s="7">
        <f t="shared" si="77"/>
        <v>3444</v>
      </c>
      <c r="FF366" s="72">
        <f t="shared" si="78"/>
        <v>6917</v>
      </c>
      <c r="FG366" t="s">
        <v>3515</v>
      </c>
    </row>
    <row r="367" spans="1:163" ht="17.25">
      <c r="A367" s="72">
        <v>464867406</v>
      </c>
      <c r="B367" s="304" t="s">
        <v>2143</v>
      </c>
      <c r="C367" s="72" t="s">
        <v>1775</v>
      </c>
      <c r="D367" s="72" t="s">
        <v>2347</v>
      </c>
      <c r="E367" s="72">
        <f>4528+78</f>
        <v>4606</v>
      </c>
      <c r="F367" s="72"/>
      <c r="G367" s="306"/>
      <c r="H367" s="306"/>
      <c r="I367" s="72">
        <v>4523</v>
      </c>
      <c r="J367" s="72">
        <v>4521</v>
      </c>
      <c r="K367" s="258">
        <f t="shared" si="82"/>
        <v>4596</v>
      </c>
      <c r="L367" s="258">
        <f t="shared" si="71"/>
        <v>4513</v>
      </c>
      <c r="M367" s="307">
        <v>1</v>
      </c>
      <c r="N367" s="72" t="s">
        <v>1280</v>
      </c>
      <c r="O367" s="72" t="s">
        <v>1281</v>
      </c>
      <c r="P367" s="72" t="s">
        <v>18</v>
      </c>
      <c r="Q367" s="255">
        <v>33633</v>
      </c>
      <c r="R367" s="66">
        <v>75</v>
      </c>
      <c r="S367" s="66">
        <f t="shared" si="81"/>
        <v>0</v>
      </c>
      <c r="T367" s="66">
        <v>5850</v>
      </c>
      <c r="U367" s="4" t="s">
        <v>1129</v>
      </c>
      <c r="V367" s="5">
        <f t="shared" si="79"/>
        <v>1.3647804536202677E-2</v>
      </c>
      <c r="W367" s="5">
        <f t="shared" si="80"/>
        <v>1.8405037568611886E-3</v>
      </c>
      <c r="X367" s="5" t="str">
        <f t="shared" si="72"/>
        <v>STABLE</v>
      </c>
      <c r="Y367" s="72" t="str">
        <f t="shared" si="73"/>
        <v>PAID</v>
      </c>
      <c r="Z367" s="72" t="s">
        <v>1129</v>
      </c>
      <c r="AA367" s="72" t="s">
        <v>1281</v>
      </c>
      <c r="AB367" s="304" t="s">
        <v>3024</v>
      </c>
      <c r="AC367" s="72"/>
      <c r="AD367" s="72" t="s">
        <v>3022</v>
      </c>
      <c r="AE367" s="308"/>
      <c r="AF367" s="309"/>
      <c r="AG367" s="7"/>
      <c r="AH367" s="72" t="s">
        <v>2199</v>
      </c>
      <c r="AI367" s="7"/>
      <c r="AJ367" s="7"/>
      <c r="AK367" s="7"/>
      <c r="AL367" s="7">
        <v>10446</v>
      </c>
      <c r="AM367" s="255">
        <v>33633</v>
      </c>
      <c r="AN367" s="258">
        <v>27</v>
      </c>
      <c r="AO367" s="306">
        <v>12</v>
      </c>
      <c r="AP367" s="306" t="str">
        <f t="shared" si="74"/>
        <v>STABLE</v>
      </c>
      <c r="AQ367" s="306"/>
      <c r="AR367" s="306"/>
      <c r="AS367" s="306"/>
      <c r="AT367" s="306"/>
      <c r="AU367" s="72" t="s">
        <v>1129</v>
      </c>
      <c r="AV367" s="310" t="s">
        <v>2287</v>
      </c>
      <c r="AW367" s="304" t="s">
        <v>110</v>
      </c>
      <c r="AX367" s="311">
        <v>45631</v>
      </c>
      <c r="AY367" s="72">
        <v>24</v>
      </c>
      <c r="AZ367" s="72" t="s">
        <v>2057</v>
      </c>
      <c r="BA367" s="7" t="s">
        <v>3512</v>
      </c>
      <c r="BB367" s="7"/>
      <c r="BC367" s="7"/>
      <c r="BD367" s="72"/>
      <c r="BE367" s="72"/>
      <c r="BF367" s="72"/>
      <c r="BG367" s="183"/>
      <c r="BH367" s="72"/>
      <c r="BI367" s="72"/>
      <c r="BJ367" s="72"/>
      <c r="BK367" s="72"/>
      <c r="BL367" s="72"/>
      <c r="BM367" s="72"/>
      <c r="BN367" s="72"/>
      <c r="BO367" s="72"/>
      <c r="BP367" s="72"/>
      <c r="BQ367" s="72"/>
      <c r="BR367" s="72"/>
      <c r="BS367" s="72"/>
      <c r="BT367" s="72"/>
      <c r="BU367" s="72"/>
      <c r="BV367" s="72"/>
      <c r="BW367" s="72"/>
      <c r="BX367" s="72"/>
      <c r="BY367" s="72"/>
      <c r="BZ367" s="72"/>
      <c r="CA367" s="72"/>
      <c r="CB367" s="72"/>
      <c r="CC367" s="72"/>
      <c r="CD367" s="72"/>
      <c r="CE367" s="72"/>
      <c r="CF367" s="72"/>
      <c r="CG367" s="72"/>
      <c r="CH367" s="72"/>
      <c r="CI367" s="72"/>
      <c r="CJ367" s="72"/>
      <c r="CK367" s="72"/>
      <c r="CL367" s="72"/>
      <c r="CM367" s="72"/>
      <c r="CN367" s="72"/>
      <c r="CO367" s="72"/>
      <c r="CP367" s="72"/>
      <c r="CQ367" s="72"/>
      <c r="CR367" s="72"/>
      <c r="CS367" s="72"/>
      <c r="CT367" s="72"/>
      <c r="CU367" s="72"/>
      <c r="CV367" s="72"/>
      <c r="CW367" s="72"/>
      <c r="CX367" s="72"/>
      <c r="CY367" s="72"/>
      <c r="CZ367" s="72"/>
      <c r="DA367" s="72"/>
      <c r="DB367" s="72"/>
      <c r="DC367" s="72"/>
      <c r="DD367" s="72"/>
      <c r="DE367" s="72"/>
      <c r="DF367" s="72"/>
      <c r="DG367" s="72"/>
      <c r="DH367" s="72"/>
      <c r="DI367" s="72"/>
      <c r="DJ367" s="72"/>
      <c r="DK367" s="72"/>
      <c r="DL367" s="72"/>
      <c r="DM367" s="72"/>
      <c r="DN367" s="72"/>
      <c r="DO367" s="72"/>
      <c r="DP367" s="72"/>
      <c r="DQ367" s="72"/>
      <c r="DR367" s="72"/>
      <c r="DS367" s="72"/>
      <c r="DT367" s="72"/>
      <c r="DU367" s="72"/>
      <c r="DV367" s="72"/>
      <c r="DW367" s="72"/>
      <c r="DX367" s="72"/>
      <c r="DY367" s="72"/>
      <c r="DZ367" s="72"/>
      <c r="EA367" s="72"/>
      <c r="EB367" s="72"/>
      <c r="EC367" s="72"/>
      <c r="ED367" s="72"/>
      <c r="EE367" s="72"/>
      <c r="EF367" s="72"/>
      <c r="EG367" s="72"/>
      <c r="EH367" s="72"/>
      <c r="EI367" s="72"/>
      <c r="EJ367" s="72"/>
      <c r="EK367" s="72"/>
      <c r="EL367" s="72"/>
      <c r="EM367" s="72"/>
      <c r="EN367" s="72"/>
      <c r="EO367" s="72">
        <v>1</v>
      </c>
      <c r="EP367" s="72"/>
      <c r="EQ367" s="72"/>
      <c r="ER367" s="312">
        <f t="shared" si="75"/>
        <v>1</v>
      </c>
      <c r="ES367" s="72">
        <f t="shared" si="76"/>
        <v>1</v>
      </c>
      <c r="ET367" s="72" t="s">
        <v>1113</v>
      </c>
      <c r="EU367" s="7" t="s">
        <v>3492</v>
      </c>
      <c r="EV367" s="7" t="s">
        <v>2464</v>
      </c>
      <c r="EW367" s="7" t="e">
        <v>#N/A</v>
      </c>
      <c r="EX367" s="183" t="e">
        <v>#N/A</v>
      </c>
      <c r="EY367" s="313" t="e">
        <v>#N/A</v>
      </c>
      <c r="EZ367" s="313"/>
      <c r="FA367" s="183"/>
      <c r="FB367" s="313"/>
      <c r="FC367" s="7"/>
      <c r="FD367" s="7" t="s">
        <v>3317</v>
      </c>
      <c r="FE367" s="7">
        <f t="shared" si="77"/>
        <v>4596</v>
      </c>
      <c r="FF367" s="72">
        <f t="shared" si="78"/>
        <v>9119</v>
      </c>
      <c r="FG367" t="s">
        <v>3515</v>
      </c>
    </row>
    <row r="368" spans="1:163" ht="17.25">
      <c r="A368" s="314">
        <v>460568310</v>
      </c>
      <c r="B368" s="304" t="s">
        <v>813</v>
      </c>
      <c r="C368" s="72"/>
      <c r="D368" s="72"/>
      <c r="E368" s="72"/>
      <c r="F368" s="72"/>
      <c r="G368" s="306"/>
      <c r="H368" s="306" t="s">
        <v>2349</v>
      </c>
      <c r="I368" s="72">
        <v>3461</v>
      </c>
      <c r="J368" s="72">
        <v>14928</v>
      </c>
      <c r="K368" s="258">
        <f t="shared" si="82"/>
        <v>2196</v>
      </c>
      <c r="L368" s="258">
        <f t="shared" si="71"/>
        <v>18389</v>
      </c>
      <c r="M368" s="315">
        <v>5</v>
      </c>
      <c r="N368" s="72" t="s">
        <v>1280</v>
      </c>
      <c r="O368" s="72" t="s">
        <v>1232</v>
      </c>
      <c r="P368" s="72" t="s">
        <v>230</v>
      </c>
      <c r="Q368" s="255">
        <v>33145.1</v>
      </c>
      <c r="R368" s="66">
        <v>1112</v>
      </c>
      <c r="S368" s="66">
        <f t="shared" si="81"/>
        <v>0</v>
      </c>
      <c r="T368" s="66">
        <v>6300</v>
      </c>
      <c r="U368" s="4" t="s">
        <v>1231</v>
      </c>
      <c r="V368" s="5">
        <f t="shared" si="79"/>
        <v>9.1446552072577639E-2</v>
      </c>
      <c r="W368" s="5">
        <f t="shared" si="80"/>
        <v>1.6133890334522855E-2</v>
      </c>
      <c r="X368" s="5" t="str">
        <f t="shared" si="72"/>
        <v>STABLE</v>
      </c>
      <c r="Y368" s="72" t="str">
        <f t="shared" si="73"/>
        <v>PAID</v>
      </c>
      <c r="Z368" s="72" t="s">
        <v>1281</v>
      </c>
      <c r="AA368" s="72" t="s">
        <v>1281</v>
      </c>
      <c r="AB368" s="304"/>
      <c r="AC368" s="72"/>
      <c r="AD368" s="72"/>
      <c r="AE368" s="308"/>
      <c r="AF368" s="309" t="s">
        <v>1797</v>
      </c>
      <c r="AG368" s="7" t="s">
        <v>1129</v>
      </c>
      <c r="AH368" s="72" t="s">
        <v>808</v>
      </c>
      <c r="AI368" s="7" t="s">
        <v>1129</v>
      </c>
      <c r="AJ368" s="7" t="s">
        <v>1129</v>
      </c>
      <c r="AK368" s="7" t="s">
        <v>1129</v>
      </c>
      <c r="AL368" s="7">
        <v>22340</v>
      </c>
      <c r="AM368" s="255">
        <v>33145.1</v>
      </c>
      <c r="AN368" s="258">
        <v>147</v>
      </c>
      <c r="AO368" s="306">
        <v>132</v>
      </c>
      <c r="AP368" s="306" t="str">
        <f t="shared" si="74"/>
        <v>STABLE</v>
      </c>
      <c r="AQ368" s="306"/>
      <c r="AR368" s="306"/>
      <c r="AS368" s="306"/>
      <c r="AT368" s="306"/>
      <c r="AU368" s="72" t="s">
        <v>943</v>
      </c>
      <c r="AV368" s="310" t="s">
        <v>814</v>
      </c>
      <c r="AW368" s="304" t="s">
        <v>522</v>
      </c>
      <c r="AX368" s="311">
        <v>45239</v>
      </c>
      <c r="AY368" s="72">
        <v>36</v>
      </c>
      <c r="AZ368" s="72" t="s">
        <v>1742</v>
      </c>
      <c r="BA368" s="7" t="s">
        <v>3513</v>
      </c>
      <c r="BB368" s="7"/>
      <c r="BC368" s="7"/>
      <c r="BD368" s="72"/>
      <c r="BE368" s="72"/>
      <c r="BF368" s="72"/>
      <c r="BG368" s="183"/>
      <c r="BH368" s="72"/>
      <c r="BI368" s="72"/>
      <c r="BJ368" s="72"/>
      <c r="BK368" s="72"/>
      <c r="BL368" s="72"/>
      <c r="BM368" s="72"/>
      <c r="BN368" s="72"/>
      <c r="BO368" s="72"/>
      <c r="BP368" s="72"/>
      <c r="BQ368" s="72"/>
      <c r="BR368" s="72"/>
      <c r="BS368" s="72"/>
      <c r="BT368" s="72"/>
      <c r="BU368" s="72"/>
      <c r="BV368" s="72"/>
      <c r="BW368" s="72"/>
      <c r="BX368" s="72"/>
      <c r="BY368" s="72"/>
      <c r="BZ368" s="72"/>
      <c r="CA368" s="72"/>
      <c r="CB368" s="72"/>
      <c r="CC368" s="72"/>
      <c r="CD368" s="72"/>
      <c r="CE368" s="72"/>
      <c r="CF368" s="72"/>
      <c r="CG368" s="72"/>
      <c r="CH368" s="72"/>
      <c r="CI368" s="72"/>
      <c r="CJ368" s="72"/>
      <c r="CK368" s="72"/>
      <c r="CL368" s="72"/>
      <c r="CM368" s="72"/>
      <c r="CN368" s="72"/>
      <c r="CO368" s="72"/>
      <c r="CP368" s="72"/>
      <c r="CQ368" s="72"/>
      <c r="CR368" s="72"/>
      <c r="CS368" s="72"/>
      <c r="CT368" s="72"/>
      <c r="CU368" s="72"/>
      <c r="CV368" s="72"/>
      <c r="CW368" s="72"/>
      <c r="CX368" s="72"/>
      <c r="CY368" s="72"/>
      <c r="CZ368" s="72"/>
      <c r="DA368" s="72"/>
      <c r="DB368" s="72"/>
      <c r="DC368" s="72"/>
      <c r="DD368" s="72"/>
      <c r="DE368" s="72"/>
      <c r="DF368" s="72"/>
      <c r="DG368" s="72"/>
      <c r="DH368" s="72"/>
      <c r="DI368" s="72"/>
      <c r="DJ368" s="72"/>
      <c r="DK368" s="72"/>
      <c r="DL368" s="72"/>
      <c r="DM368" s="72"/>
      <c r="DN368" s="72"/>
      <c r="DO368" s="72"/>
      <c r="DP368" s="72"/>
      <c r="DQ368" s="72"/>
      <c r="DR368" s="72"/>
      <c r="DS368" s="72"/>
      <c r="DT368" s="72"/>
      <c r="DU368" s="72"/>
      <c r="DV368" s="72"/>
      <c r="DW368" s="72"/>
      <c r="DX368" s="72"/>
      <c r="DY368" s="72"/>
      <c r="DZ368" s="72"/>
      <c r="EA368" s="72"/>
      <c r="EB368" s="72"/>
      <c r="EC368" s="72"/>
      <c r="ED368" s="72"/>
      <c r="EE368" s="72"/>
      <c r="EF368" s="72"/>
      <c r="EG368" s="72"/>
      <c r="EH368" s="72"/>
      <c r="EI368" s="72"/>
      <c r="EJ368" s="72"/>
      <c r="EK368" s="72"/>
      <c r="EL368" s="72"/>
      <c r="EM368" s="72"/>
      <c r="EN368" s="72"/>
      <c r="EO368" s="72"/>
      <c r="EP368" s="72"/>
      <c r="EQ368" s="72"/>
      <c r="ER368" s="312">
        <f t="shared" si="75"/>
        <v>0</v>
      </c>
      <c r="ES368" s="72" t="str">
        <f t="shared" si="76"/>
        <v/>
      </c>
      <c r="ET368" s="72" t="s">
        <v>1111</v>
      </c>
      <c r="EU368" s="7" t="e">
        <v>#N/A</v>
      </c>
      <c r="EV368" s="7" t="e">
        <v>#N/A</v>
      </c>
      <c r="EW368" s="7" t="e">
        <v>#N/A</v>
      </c>
      <c r="EX368" s="183" t="e">
        <v>#N/A</v>
      </c>
      <c r="EY368" s="313" t="e">
        <v>#N/A</v>
      </c>
      <c r="EZ368" s="313"/>
      <c r="FA368" s="183"/>
      <c r="FB368" s="313"/>
      <c r="FC368" s="7"/>
      <c r="FD368" s="7">
        <v>0</v>
      </c>
      <c r="FE368" s="7">
        <f t="shared" si="77"/>
        <v>2196</v>
      </c>
      <c r="FF368" s="72">
        <f t="shared" si="78"/>
        <v>18389</v>
      </c>
      <c r="FG368" t="s">
        <v>3516</v>
      </c>
    </row>
    <row r="369" spans="1:163" ht="17.25">
      <c r="A369" s="72">
        <v>467688957</v>
      </c>
      <c r="B369" s="304" t="s">
        <v>1536</v>
      </c>
      <c r="C369" s="72"/>
      <c r="D369" s="72"/>
      <c r="E369" s="72"/>
      <c r="F369" s="72"/>
      <c r="G369" s="306"/>
      <c r="H369" s="306"/>
      <c r="I369" s="72">
        <v>2327</v>
      </c>
      <c r="J369" s="72">
        <v>4654</v>
      </c>
      <c r="K369" s="258">
        <f t="shared" si="82"/>
        <v>2375</v>
      </c>
      <c r="L369" s="258">
        <f t="shared" si="71"/>
        <v>7124</v>
      </c>
      <c r="M369" s="315">
        <v>2</v>
      </c>
      <c r="N369" s="72" t="s">
        <v>1231</v>
      </c>
      <c r="O369" s="72" t="s">
        <v>1232</v>
      </c>
      <c r="P369" s="72" t="s">
        <v>42</v>
      </c>
      <c r="Q369" s="255">
        <v>33143</v>
      </c>
      <c r="R369" s="66">
        <v>48</v>
      </c>
      <c r="S369" s="66">
        <f t="shared" si="81"/>
        <v>0</v>
      </c>
      <c r="T369" s="66">
        <v>900</v>
      </c>
      <c r="U369" s="4" t="s">
        <v>1129</v>
      </c>
      <c r="V369" s="5">
        <f t="shared" si="79"/>
        <v>3.7071446754735039E-2</v>
      </c>
      <c r="W369" s="5">
        <f t="shared" si="80"/>
        <v>7.3382374581859883E-3</v>
      </c>
      <c r="X369" s="5" t="str">
        <f t="shared" si="72"/>
        <v>FLOW</v>
      </c>
      <c r="Y369" s="72" t="str">
        <f t="shared" si="73"/>
        <v>OS</v>
      </c>
      <c r="Z369" s="72" t="s">
        <v>1129</v>
      </c>
      <c r="AA369" s="72" t="s">
        <v>2056</v>
      </c>
      <c r="AB369" s="304" t="s">
        <v>3527</v>
      </c>
      <c r="AC369" s="72"/>
      <c r="AD369" s="72" t="s">
        <v>3021</v>
      </c>
      <c r="AE369" s="308"/>
      <c r="AF369" s="309" t="s">
        <v>1129</v>
      </c>
      <c r="AG369" s="7" t="s">
        <v>1129</v>
      </c>
      <c r="AH369" s="72" t="s">
        <v>780</v>
      </c>
      <c r="AI369" s="7" t="s">
        <v>1129</v>
      </c>
      <c r="AJ369" s="7" t="s">
        <v>1129</v>
      </c>
      <c r="AK369" s="7" t="s">
        <v>1129</v>
      </c>
      <c r="AL369" s="7">
        <v>5602</v>
      </c>
      <c r="AM369" s="255">
        <v>33143</v>
      </c>
      <c r="AN369" s="258">
        <v>57</v>
      </c>
      <c r="AO369" s="306">
        <v>73</v>
      </c>
      <c r="AP369" s="306" t="str">
        <f t="shared" si="74"/>
        <v>FLOW</v>
      </c>
      <c r="AQ369" s="306"/>
      <c r="AR369" s="306"/>
      <c r="AS369" s="306"/>
      <c r="AT369" s="306"/>
      <c r="AU369" s="72" t="s">
        <v>1793</v>
      </c>
      <c r="AV369" s="310" t="s">
        <v>1647</v>
      </c>
      <c r="AW369" s="304" t="s">
        <v>1728</v>
      </c>
      <c r="AX369" s="311">
        <v>46053</v>
      </c>
      <c r="AY369" s="72">
        <v>18</v>
      </c>
      <c r="AZ369" s="72" t="s">
        <v>1742</v>
      </c>
      <c r="BA369" s="7" t="s">
        <v>3512</v>
      </c>
      <c r="BB369" s="7"/>
      <c r="BC369" s="7"/>
      <c r="BD369" s="72"/>
      <c r="BE369" s="72"/>
      <c r="BF369" s="72"/>
      <c r="BG369" s="183"/>
      <c r="BH369" s="72"/>
      <c r="BI369" s="72"/>
      <c r="BJ369" s="72"/>
      <c r="BK369" s="72"/>
      <c r="BL369" s="72">
        <v>1</v>
      </c>
      <c r="BM369" s="72"/>
      <c r="BN369" s="72"/>
      <c r="BO369" s="72"/>
      <c r="BP369" s="72"/>
      <c r="BQ369" s="72"/>
      <c r="BR369" s="72"/>
      <c r="BS369" s="72"/>
      <c r="BT369" s="72"/>
      <c r="BU369" s="72"/>
      <c r="BV369" s="72"/>
      <c r="BW369" s="72"/>
      <c r="BX369" s="72"/>
      <c r="BY369" s="72"/>
      <c r="BZ369" s="72"/>
      <c r="CA369" s="72"/>
      <c r="CB369" s="72"/>
      <c r="CC369" s="72"/>
      <c r="CD369" s="72"/>
      <c r="CE369" s="72"/>
      <c r="CF369" s="72"/>
      <c r="CG369" s="72"/>
      <c r="CH369" s="72"/>
      <c r="CI369" s="72"/>
      <c r="CJ369" s="72"/>
      <c r="CK369" s="72"/>
      <c r="CL369" s="72"/>
      <c r="CM369" s="72"/>
      <c r="CN369" s="72"/>
      <c r="CO369" s="72"/>
      <c r="CP369" s="72"/>
      <c r="CQ369" s="72"/>
      <c r="CR369" s="72"/>
      <c r="CS369" s="72"/>
      <c r="CT369" s="72"/>
      <c r="CU369" s="72"/>
      <c r="CV369" s="72"/>
      <c r="CW369" s="72"/>
      <c r="CX369" s="72"/>
      <c r="CY369" s="72"/>
      <c r="CZ369" s="72"/>
      <c r="DA369" s="72"/>
      <c r="DB369" s="72"/>
      <c r="DC369" s="72"/>
      <c r="DD369" s="72"/>
      <c r="DE369" s="72"/>
      <c r="DF369" s="72"/>
      <c r="DG369" s="72"/>
      <c r="DH369" s="72"/>
      <c r="DI369" s="72"/>
      <c r="DJ369" s="72"/>
      <c r="DK369" s="72"/>
      <c r="DL369" s="72"/>
      <c r="DM369" s="72"/>
      <c r="DN369" s="72"/>
      <c r="DO369" s="72"/>
      <c r="DP369" s="72"/>
      <c r="DQ369" s="72"/>
      <c r="DR369" s="72"/>
      <c r="DS369" s="72"/>
      <c r="DT369" s="72"/>
      <c r="DU369" s="72"/>
      <c r="DV369" s="72"/>
      <c r="DW369" s="72"/>
      <c r="DX369" s="72"/>
      <c r="DY369" s="72"/>
      <c r="DZ369" s="72"/>
      <c r="EA369" s="72"/>
      <c r="EB369" s="72"/>
      <c r="EC369" s="72"/>
      <c r="ED369" s="72"/>
      <c r="EE369" s="72"/>
      <c r="EF369" s="72"/>
      <c r="EG369" s="72"/>
      <c r="EH369" s="72"/>
      <c r="EI369" s="72"/>
      <c r="EJ369" s="72"/>
      <c r="EK369" s="72"/>
      <c r="EL369" s="72"/>
      <c r="EM369" s="72"/>
      <c r="EN369" s="72"/>
      <c r="EO369" s="72"/>
      <c r="EP369" s="72"/>
      <c r="EQ369" s="72"/>
      <c r="ER369" s="312">
        <f t="shared" si="75"/>
        <v>1</v>
      </c>
      <c r="ES369" s="72">
        <f t="shared" si="76"/>
        <v>1</v>
      </c>
      <c r="ET369" s="72" t="s">
        <v>1116</v>
      </c>
      <c r="EU369" s="7" t="s">
        <v>2700</v>
      </c>
      <c r="EV369" s="7" t="s">
        <v>1110</v>
      </c>
      <c r="EW369" s="7" t="s">
        <v>1831</v>
      </c>
      <c r="EX369" s="183" t="s">
        <v>1964</v>
      </c>
      <c r="EY369" s="313">
        <v>46177</v>
      </c>
      <c r="EZ369" s="313"/>
      <c r="FA369" s="183"/>
      <c r="FB369" s="313"/>
      <c r="FC369" s="7" t="s">
        <v>3622</v>
      </c>
      <c r="FD369" s="7" t="s">
        <v>3318</v>
      </c>
      <c r="FE369" s="7">
        <f t="shared" si="77"/>
        <v>2375</v>
      </c>
      <c r="FF369" s="72">
        <f t="shared" si="78"/>
        <v>7124</v>
      </c>
      <c r="FG369" t="s">
        <v>3515</v>
      </c>
    </row>
    <row r="370" spans="1:163" ht="17.25">
      <c r="A370" s="314">
        <v>461907039</v>
      </c>
      <c r="B370" s="304" t="s">
        <v>1551</v>
      </c>
      <c r="C370" s="72" t="s">
        <v>1775</v>
      </c>
      <c r="D370" s="72" t="s">
        <v>1798</v>
      </c>
      <c r="E370" s="72">
        <v>3753</v>
      </c>
      <c r="F370" s="72"/>
      <c r="G370" s="306"/>
      <c r="H370" s="306"/>
      <c r="I370" s="72">
        <v>3585</v>
      </c>
      <c r="J370" s="72">
        <v>3585</v>
      </c>
      <c r="K370" s="258">
        <f t="shared" si="82"/>
        <v>3632</v>
      </c>
      <c r="L370" s="258">
        <f t="shared" si="71"/>
        <v>3476</v>
      </c>
      <c r="M370" s="307">
        <v>1</v>
      </c>
      <c r="N370" s="72" t="s">
        <v>1280</v>
      </c>
      <c r="O370" s="72" t="s">
        <v>1281</v>
      </c>
      <c r="P370" s="72" t="s">
        <v>34</v>
      </c>
      <c r="Q370" s="255">
        <v>32804.31</v>
      </c>
      <c r="R370" s="66">
        <v>47</v>
      </c>
      <c r="S370" s="66">
        <f t="shared" si="81"/>
        <v>0</v>
      </c>
      <c r="T370" s="66">
        <v>4014.51</v>
      </c>
      <c r="U370" s="4" t="s">
        <v>1129</v>
      </c>
      <c r="V370" s="5">
        <f t="shared" si="79"/>
        <v>1.4147129933959005E-2</v>
      </c>
      <c r="W370" s="5">
        <f t="shared" si="80"/>
        <v>1.7951552283839993E-3</v>
      </c>
      <c r="X370" s="5" t="str">
        <f t="shared" si="72"/>
        <v>STABLE</v>
      </c>
      <c r="Y370" s="72" t="str">
        <f t="shared" si="73"/>
        <v>PAID</v>
      </c>
      <c r="Z370" s="72" t="s">
        <v>1129</v>
      </c>
      <c r="AA370" s="72" t="s">
        <v>1281</v>
      </c>
      <c r="AB370" s="304"/>
      <c r="AC370" s="72"/>
      <c r="AD370" s="72" t="s">
        <v>3019</v>
      </c>
      <c r="AE370" s="308"/>
      <c r="AF370" s="309" t="s">
        <v>1129</v>
      </c>
      <c r="AG370" s="7" t="s">
        <v>1129</v>
      </c>
      <c r="AH370" s="72" t="s">
        <v>33</v>
      </c>
      <c r="AI370" s="7" t="s">
        <v>1129</v>
      </c>
      <c r="AJ370" s="7" t="s">
        <v>1129</v>
      </c>
      <c r="AK370" s="7" t="s">
        <v>1129</v>
      </c>
      <c r="AL370" s="7">
        <v>7646.51</v>
      </c>
      <c r="AM370" s="255">
        <v>32804.31</v>
      </c>
      <c r="AN370" s="258">
        <v>27</v>
      </c>
      <c r="AO370" s="306">
        <v>12</v>
      </c>
      <c r="AP370" s="306" t="str">
        <f t="shared" si="74"/>
        <v>STABLE</v>
      </c>
      <c r="AQ370" s="306"/>
      <c r="AR370" s="306"/>
      <c r="AS370" s="306"/>
      <c r="AT370" s="306"/>
      <c r="AU370" s="72" t="s">
        <v>1793</v>
      </c>
      <c r="AV370" s="310" t="s">
        <v>1661</v>
      </c>
      <c r="AW370" s="304" t="s">
        <v>98</v>
      </c>
      <c r="AX370" s="311">
        <v>45336</v>
      </c>
      <c r="AY370" s="72">
        <v>36</v>
      </c>
      <c r="AZ370" s="72" t="s">
        <v>1742</v>
      </c>
      <c r="BA370" s="7" t="s">
        <v>3512</v>
      </c>
      <c r="BB370" s="7"/>
      <c r="BC370" s="7"/>
      <c r="BD370" s="72"/>
      <c r="BE370" s="72"/>
      <c r="BF370" s="72"/>
      <c r="BG370" s="183"/>
      <c r="BH370" s="72"/>
      <c r="BI370" s="72"/>
      <c r="BJ370" s="72"/>
      <c r="BK370" s="72"/>
      <c r="BL370" s="72"/>
      <c r="BM370" s="72"/>
      <c r="BN370" s="72"/>
      <c r="BO370" s="72">
        <v>1</v>
      </c>
      <c r="BP370" s="72"/>
      <c r="BQ370" s="72"/>
      <c r="BR370" s="72"/>
      <c r="BS370" s="72"/>
      <c r="BT370" s="72"/>
      <c r="BU370" s="72"/>
      <c r="BV370" s="72"/>
      <c r="BW370" s="72"/>
      <c r="BX370" s="72">
        <v>1</v>
      </c>
      <c r="BY370" s="72"/>
      <c r="BZ370" s="72"/>
      <c r="CA370" s="72"/>
      <c r="CB370" s="72"/>
      <c r="CC370" s="72"/>
      <c r="CD370" s="72"/>
      <c r="CE370" s="72"/>
      <c r="CF370" s="72"/>
      <c r="CG370" s="72"/>
      <c r="CH370" s="72"/>
      <c r="CI370" s="72"/>
      <c r="CJ370" s="72"/>
      <c r="CK370" s="72"/>
      <c r="CL370" s="72"/>
      <c r="CM370" s="72"/>
      <c r="CN370" s="72"/>
      <c r="CO370" s="72"/>
      <c r="CP370" s="72"/>
      <c r="CQ370" s="72"/>
      <c r="CR370" s="72"/>
      <c r="CS370" s="72"/>
      <c r="CT370" s="72"/>
      <c r="CU370" s="72"/>
      <c r="CV370" s="72"/>
      <c r="CW370" s="72"/>
      <c r="CX370" s="72"/>
      <c r="CY370" s="72"/>
      <c r="CZ370" s="72"/>
      <c r="DA370" s="72"/>
      <c r="DB370" s="72"/>
      <c r="DC370" s="72"/>
      <c r="DD370" s="72"/>
      <c r="DE370" s="72"/>
      <c r="DF370" s="72"/>
      <c r="DG370" s="72"/>
      <c r="DH370" s="72"/>
      <c r="DI370" s="72"/>
      <c r="DJ370" s="72"/>
      <c r="DK370" s="72"/>
      <c r="DL370" s="72"/>
      <c r="DM370" s="72"/>
      <c r="DN370" s="72"/>
      <c r="DO370" s="72"/>
      <c r="DP370" s="72"/>
      <c r="DQ370" s="72"/>
      <c r="DR370" s="72"/>
      <c r="DS370" s="72"/>
      <c r="DT370" s="72"/>
      <c r="DU370" s="72"/>
      <c r="DV370" s="72"/>
      <c r="DW370" s="72"/>
      <c r="DX370" s="72"/>
      <c r="DY370" s="72"/>
      <c r="DZ370" s="72"/>
      <c r="EA370" s="72"/>
      <c r="EB370" s="72"/>
      <c r="EC370" s="72"/>
      <c r="ED370" s="72"/>
      <c r="EE370" s="72"/>
      <c r="EF370" s="72"/>
      <c r="EG370" s="72"/>
      <c r="EH370" s="72"/>
      <c r="EI370" s="72"/>
      <c r="EJ370" s="72"/>
      <c r="EK370" s="72"/>
      <c r="EL370" s="72"/>
      <c r="EM370" s="72"/>
      <c r="EN370" s="72"/>
      <c r="EO370" s="72"/>
      <c r="EP370" s="72"/>
      <c r="EQ370" s="72"/>
      <c r="ER370" s="312">
        <f t="shared" si="75"/>
        <v>2</v>
      </c>
      <c r="ES370" s="72">
        <f t="shared" si="76"/>
        <v>1</v>
      </c>
      <c r="ET370" s="72" t="s">
        <v>1115</v>
      </c>
      <c r="EU370" s="7" t="s">
        <v>2701</v>
      </c>
      <c r="EV370" s="7" t="s">
        <v>1110</v>
      </c>
      <c r="EW370" s="7" t="s">
        <v>1820</v>
      </c>
      <c r="EX370" s="183" t="s">
        <v>1965</v>
      </c>
      <c r="EY370" s="313">
        <v>46181</v>
      </c>
      <c r="EZ370" s="313"/>
      <c r="FA370" s="183"/>
      <c r="FB370" s="313"/>
      <c r="FC370" s="7"/>
      <c r="FD370" s="7" t="s">
        <v>3319</v>
      </c>
      <c r="FE370" s="7">
        <f t="shared" si="77"/>
        <v>3632</v>
      </c>
      <c r="FF370" s="72">
        <f t="shared" si="78"/>
        <v>7229</v>
      </c>
      <c r="FG370" t="s">
        <v>3515</v>
      </c>
    </row>
    <row r="371" spans="1:163" ht="17.25">
      <c r="A371" s="72">
        <v>461892940</v>
      </c>
      <c r="B371" s="304" t="s">
        <v>1552</v>
      </c>
      <c r="C371" s="72"/>
      <c r="D371" s="72"/>
      <c r="E371" s="72"/>
      <c r="F371" s="72"/>
      <c r="G371" s="306"/>
      <c r="H371" s="306"/>
      <c r="I371" s="72">
        <v>3631</v>
      </c>
      <c r="J371" s="72">
        <v>3631</v>
      </c>
      <c r="K371" s="258">
        <f t="shared" si="82"/>
        <v>3743</v>
      </c>
      <c r="L371" s="258">
        <f t="shared" si="71"/>
        <v>7505</v>
      </c>
      <c r="M371" s="307">
        <v>1</v>
      </c>
      <c r="N371" s="72" t="s">
        <v>1231</v>
      </c>
      <c r="O371" s="72" t="s">
        <v>1232</v>
      </c>
      <c r="P371" s="72" t="s">
        <v>42</v>
      </c>
      <c r="Q371" s="255">
        <v>32626.23</v>
      </c>
      <c r="R371" s="66">
        <v>112</v>
      </c>
      <c r="S371" s="66">
        <f t="shared" si="81"/>
        <v>0</v>
      </c>
      <c r="T371" s="66">
        <v>0</v>
      </c>
      <c r="U371" s="4" t="s">
        <v>1129</v>
      </c>
      <c r="V371" s="5">
        <f t="shared" si="79"/>
        <v>2.0313126638277505E-2</v>
      </c>
      <c r="W371" s="5">
        <f t="shared" si="80"/>
        <v>1.7854101295518452E-3</v>
      </c>
      <c r="X371" s="5" t="s">
        <v>1280</v>
      </c>
      <c r="Y371" s="72" t="str">
        <f t="shared" si="73"/>
        <v>PTP</v>
      </c>
      <c r="Z371" s="72" t="s">
        <v>1129</v>
      </c>
      <c r="AA371" s="72" t="s">
        <v>1329</v>
      </c>
      <c r="AB371" s="304"/>
      <c r="AC371" s="72">
        <v>27</v>
      </c>
      <c r="AD371" s="72" t="s">
        <v>3019</v>
      </c>
      <c r="AE371" s="308"/>
      <c r="AF371" s="309" t="s">
        <v>1129</v>
      </c>
      <c r="AG371" s="7" t="s">
        <v>1129</v>
      </c>
      <c r="AH371" s="72" t="s">
        <v>780</v>
      </c>
      <c r="AI371" s="7" t="s">
        <v>1129</v>
      </c>
      <c r="AJ371" s="7" t="s">
        <v>1129</v>
      </c>
      <c r="AK371" s="7" t="s">
        <v>1129</v>
      </c>
      <c r="AL371" s="7">
        <v>3743</v>
      </c>
      <c r="AM371" s="255">
        <v>32626.23</v>
      </c>
      <c r="AN371" s="258">
        <v>27</v>
      </c>
      <c r="AO371" s="306">
        <v>43</v>
      </c>
      <c r="AP371" s="306" t="str">
        <f t="shared" si="74"/>
        <v>FLOW</v>
      </c>
      <c r="AQ371" s="306"/>
      <c r="AR371" s="306"/>
      <c r="AS371" s="306"/>
      <c r="AT371" s="306"/>
      <c r="AU371" s="72" t="s">
        <v>1793</v>
      </c>
      <c r="AV371" s="310"/>
      <c r="AW371" s="304" t="s">
        <v>1735</v>
      </c>
      <c r="AX371" s="311">
        <v>45334</v>
      </c>
      <c r="AY371" s="72">
        <v>36</v>
      </c>
      <c r="AZ371" s="72" t="s">
        <v>1742</v>
      </c>
      <c r="BA371" s="7" t="s">
        <v>3512</v>
      </c>
      <c r="BB371" s="7"/>
      <c r="BC371" s="7"/>
      <c r="BD371" s="72"/>
      <c r="BE371" s="72"/>
      <c r="BF371" s="72"/>
      <c r="BG371" s="183"/>
      <c r="BH371" s="72"/>
      <c r="BI371" s="72"/>
      <c r="BJ371" s="72"/>
      <c r="BK371" s="72"/>
      <c r="BL371" s="72"/>
      <c r="BM371" s="72"/>
      <c r="BN371" s="72"/>
      <c r="BO371" s="72"/>
      <c r="BP371" s="72"/>
      <c r="BQ371" s="72"/>
      <c r="BR371" s="72">
        <v>1</v>
      </c>
      <c r="BS371" s="72"/>
      <c r="BT371" s="72"/>
      <c r="BU371" s="72"/>
      <c r="BV371" s="72"/>
      <c r="BW371" s="72"/>
      <c r="BX371" s="72"/>
      <c r="BY371" s="72"/>
      <c r="BZ371" s="72"/>
      <c r="CA371" s="72"/>
      <c r="CB371" s="72"/>
      <c r="CC371" s="72"/>
      <c r="CD371" s="72"/>
      <c r="CE371" s="72"/>
      <c r="CF371" s="72"/>
      <c r="CG371" s="72"/>
      <c r="CH371" s="72"/>
      <c r="CI371" s="72"/>
      <c r="CJ371" s="72"/>
      <c r="CK371" s="72"/>
      <c r="CL371" s="72"/>
      <c r="CM371" s="72"/>
      <c r="CN371" s="72"/>
      <c r="CO371" s="72"/>
      <c r="CP371" s="72"/>
      <c r="CQ371" s="72"/>
      <c r="CR371" s="72"/>
      <c r="CS371" s="72"/>
      <c r="CT371" s="72"/>
      <c r="CU371" s="72"/>
      <c r="CV371" s="72"/>
      <c r="CW371" s="72"/>
      <c r="CX371" s="72"/>
      <c r="CY371" s="72"/>
      <c r="CZ371" s="72"/>
      <c r="DA371" s="72"/>
      <c r="DB371" s="72"/>
      <c r="DC371" s="72"/>
      <c r="DD371" s="72"/>
      <c r="DE371" s="72"/>
      <c r="DF371" s="72"/>
      <c r="DG371" s="72"/>
      <c r="DH371" s="72"/>
      <c r="DI371" s="72"/>
      <c r="DJ371" s="72"/>
      <c r="DK371" s="72"/>
      <c r="DL371" s="72"/>
      <c r="DM371" s="72"/>
      <c r="DN371" s="72"/>
      <c r="DO371" s="72"/>
      <c r="DP371" s="72"/>
      <c r="DQ371" s="72"/>
      <c r="DR371" s="72"/>
      <c r="DS371" s="72"/>
      <c r="DT371" s="72"/>
      <c r="DU371" s="72"/>
      <c r="DV371" s="72"/>
      <c r="DW371" s="72"/>
      <c r="DX371" s="72"/>
      <c r="DY371" s="72"/>
      <c r="DZ371" s="72"/>
      <c r="EA371" s="72"/>
      <c r="EB371" s="72"/>
      <c r="EC371" s="72"/>
      <c r="ED371" s="72"/>
      <c r="EE371" s="72"/>
      <c r="EF371" s="72"/>
      <c r="EG371" s="72"/>
      <c r="EH371" s="72"/>
      <c r="EI371" s="72"/>
      <c r="EJ371" s="72"/>
      <c r="EK371" s="72"/>
      <c r="EL371" s="72"/>
      <c r="EM371" s="72"/>
      <c r="EN371" s="72"/>
      <c r="EO371" s="72"/>
      <c r="EP371" s="72"/>
      <c r="EQ371" s="72"/>
      <c r="ER371" s="312">
        <f t="shared" si="75"/>
        <v>1</v>
      </c>
      <c r="ES371" s="72">
        <f t="shared" si="76"/>
        <v>1</v>
      </c>
      <c r="ET371" s="72" t="s">
        <v>1116</v>
      </c>
      <c r="EU371" s="7" t="s">
        <v>2702</v>
      </c>
      <c r="EV371" s="7" t="s">
        <v>1110</v>
      </c>
      <c r="EW371" s="7" t="s">
        <v>1801</v>
      </c>
      <c r="EX371" s="183" t="s">
        <v>1966</v>
      </c>
      <c r="EY371" s="313">
        <v>46179</v>
      </c>
      <c r="EZ371" s="313"/>
      <c r="FA371" s="183"/>
      <c r="FB371" s="313"/>
      <c r="FC371" s="7"/>
      <c r="FD371" s="7" t="s">
        <v>3320</v>
      </c>
      <c r="FE371" s="7">
        <f t="shared" si="77"/>
        <v>3743</v>
      </c>
      <c r="FF371" s="72">
        <f t="shared" si="78"/>
        <v>7505</v>
      </c>
      <c r="FG371" t="s">
        <v>3515</v>
      </c>
    </row>
    <row r="372" spans="1:163" ht="17.25">
      <c r="A372" s="72">
        <v>465143711</v>
      </c>
      <c r="B372" s="304" t="s">
        <v>228</v>
      </c>
      <c r="C372" s="72"/>
      <c r="D372" s="72"/>
      <c r="E372" s="72"/>
      <c r="F372" s="72"/>
      <c r="G372" s="306"/>
      <c r="H372" s="306"/>
      <c r="I372" s="72">
        <v>6839</v>
      </c>
      <c r="J372" s="72">
        <v>20515</v>
      </c>
      <c r="K372" s="258">
        <f t="shared" si="82"/>
        <v>7196</v>
      </c>
      <c r="L372" s="258">
        <f t="shared" si="71"/>
        <v>28072</v>
      </c>
      <c r="M372" s="315">
        <v>3</v>
      </c>
      <c r="N372" s="72" t="s">
        <v>1231</v>
      </c>
      <c r="O372" s="72" t="s">
        <v>1232</v>
      </c>
      <c r="P372" s="72" t="s">
        <v>203</v>
      </c>
      <c r="Q372" s="255">
        <v>32472</v>
      </c>
      <c r="R372" s="66">
        <v>359</v>
      </c>
      <c r="S372" s="66">
        <f t="shared" si="81"/>
        <v>0</v>
      </c>
      <c r="T372" s="66">
        <v>1350</v>
      </c>
      <c r="U372" s="4" t="s">
        <v>1231</v>
      </c>
      <c r="V372" s="5">
        <f t="shared" si="79"/>
        <v>0.13578285514814473</v>
      </c>
      <c r="W372" s="5">
        <f t="shared" si="80"/>
        <v>8.6849765936510767E-3</v>
      </c>
      <c r="X372" s="5" t="str">
        <f t="shared" si="72"/>
        <v>FLOW</v>
      </c>
      <c r="Y372" s="72" t="str">
        <f t="shared" si="73"/>
        <v>NC</v>
      </c>
      <c r="Z372" s="72" t="s">
        <v>1315</v>
      </c>
      <c r="AA372" s="72" t="s">
        <v>1315</v>
      </c>
      <c r="AB372" s="304" t="s">
        <v>3024</v>
      </c>
      <c r="AC372" s="72"/>
      <c r="AD372" s="72" t="s">
        <v>3021</v>
      </c>
      <c r="AE372" s="308"/>
      <c r="AF372" s="309" t="s">
        <v>1797</v>
      </c>
      <c r="AG372" s="7" t="s">
        <v>1129</v>
      </c>
      <c r="AH372" s="72" t="s">
        <v>202</v>
      </c>
      <c r="AI372" s="7" t="s">
        <v>1129</v>
      </c>
      <c r="AJ372" s="7" t="s">
        <v>1129</v>
      </c>
      <c r="AK372" s="7" t="s">
        <v>1129</v>
      </c>
      <c r="AL372" s="7">
        <v>22224</v>
      </c>
      <c r="AM372" s="255">
        <v>32472</v>
      </c>
      <c r="AN372" s="258">
        <v>88</v>
      </c>
      <c r="AO372" s="306">
        <v>104</v>
      </c>
      <c r="AP372" s="306" t="str">
        <f t="shared" si="74"/>
        <v>FLOW</v>
      </c>
      <c r="AQ372" s="306"/>
      <c r="AR372" s="306"/>
      <c r="AS372" s="306"/>
      <c r="AT372" s="306"/>
      <c r="AU372" s="72" t="s">
        <v>943</v>
      </c>
      <c r="AV372" s="310" t="s">
        <v>229</v>
      </c>
      <c r="AW372" s="304" t="s">
        <v>98</v>
      </c>
      <c r="AX372" s="311">
        <v>45663</v>
      </c>
      <c r="AY372" s="72">
        <v>18</v>
      </c>
      <c r="AZ372" s="72" t="s">
        <v>1742</v>
      </c>
      <c r="BA372" s="7" t="s">
        <v>3512</v>
      </c>
      <c r="BB372" s="7"/>
      <c r="BC372" s="7"/>
      <c r="BD372" s="72"/>
      <c r="BE372" s="72"/>
      <c r="BF372" s="72">
        <v>1</v>
      </c>
      <c r="BG372" s="183"/>
      <c r="BH372" s="72"/>
      <c r="BI372" s="72"/>
      <c r="BJ372" s="72"/>
      <c r="BK372" s="72"/>
      <c r="BL372" s="72"/>
      <c r="BM372" s="72"/>
      <c r="BN372" s="72"/>
      <c r="BO372" s="72"/>
      <c r="BP372" s="72"/>
      <c r="BQ372" s="72"/>
      <c r="BR372" s="72"/>
      <c r="BS372" s="72"/>
      <c r="BT372" s="72"/>
      <c r="BU372" s="72"/>
      <c r="BV372" s="72"/>
      <c r="BW372" s="72"/>
      <c r="BX372" s="72"/>
      <c r="BY372" s="72"/>
      <c r="BZ372" s="72"/>
      <c r="CA372" s="72"/>
      <c r="CB372" s="72"/>
      <c r="CC372" s="72"/>
      <c r="CD372" s="72"/>
      <c r="CE372" s="72"/>
      <c r="CF372" s="72"/>
      <c r="CG372" s="72"/>
      <c r="CH372" s="72"/>
      <c r="CI372" s="72"/>
      <c r="CJ372" s="72"/>
      <c r="CK372" s="72"/>
      <c r="CL372" s="72"/>
      <c r="CM372" s="72"/>
      <c r="CN372" s="72"/>
      <c r="CO372" s="72"/>
      <c r="CP372" s="72"/>
      <c r="CQ372" s="72"/>
      <c r="CR372" s="72"/>
      <c r="CS372" s="72"/>
      <c r="CT372" s="72"/>
      <c r="CU372" s="72"/>
      <c r="CV372" s="72"/>
      <c r="CW372" s="72"/>
      <c r="CX372" s="72"/>
      <c r="CY372" s="72"/>
      <c r="CZ372" s="72"/>
      <c r="DA372" s="72"/>
      <c r="DB372" s="72"/>
      <c r="DC372" s="72"/>
      <c r="DD372" s="72"/>
      <c r="DE372" s="72"/>
      <c r="DF372" s="72"/>
      <c r="DG372" s="72"/>
      <c r="DH372" s="72"/>
      <c r="DI372" s="72"/>
      <c r="DJ372" s="72"/>
      <c r="DK372" s="72"/>
      <c r="DL372" s="72"/>
      <c r="DM372" s="72"/>
      <c r="DN372" s="72"/>
      <c r="DO372" s="72"/>
      <c r="DP372" s="72"/>
      <c r="DQ372" s="72"/>
      <c r="DR372" s="72"/>
      <c r="DS372" s="72"/>
      <c r="DT372" s="72"/>
      <c r="DU372" s="72"/>
      <c r="DV372" s="72"/>
      <c r="DW372" s="72"/>
      <c r="DX372" s="72"/>
      <c r="DY372" s="72"/>
      <c r="DZ372" s="72"/>
      <c r="EA372" s="72"/>
      <c r="EB372" s="72"/>
      <c r="EC372" s="72"/>
      <c r="ED372" s="72"/>
      <c r="EE372" s="72"/>
      <c r="EF372" s="72"/>
      <c r="EG372" s="72"/>
      <c r="EH372" s="72"/>
      <c r="EI372" s="72"/>
      <c r="EJ372" s="72"/>
      <c r="EK372" s="72"/>
      <c r="EL372" s="72"/>
      <c r="EM372" s="72"/>
      <c r="EN372" s="72"/>
      <c r="EO372" s="72"/>
      <c r="EP372" s="72"/>
      <c r="EQ372" s="72"/>
      <c r="ER372" s="312">
        <f t="shared" si="75"/>
        <v>1</v>
      </c>
      <c r="ES372" s="72">
        <f t="shared" si="76"/>
        <v>1</v>
      </c>
      <c r="ET372" s="72" t="s">
        <v>1123</v>
      </c>
      <c r="EU372" s="7" t="s">
        <v>2703</v>
      </c>
      <c r="EV372" s="7" t="s">
        <v>1110</v>
      </c>
      <c r="EW372" s="7" t="s">
        <v>1808</v>
      </c>
      <c r="EX372" s="183" t="s">
        <v>1889</v>
      </c>
      <c r="EY372" s="313">
        <v>46175</v>
      </c>
      <c r="EZ372" s="313"/>
      <c r="FA372" s="183"/>
      <c r="FB372" s="313"/>
      <c r="FC372" s="7"/>
      <c r="FD372" s="7" t="s">
        <v>3321</v>
      </c>
      <c r="FE372" s="7">
        <f t="shared" si="77"/>
        <v>7196</v>
      </c>
      <c r="FF372" s="72">
        <f t="shared" si="78"/>
        <v>28072</v>
      </c>
      <c r="FG372" t="s">
        <v>3515</v>
      </c>
    </row>
    <row r="373" spans="1:163" ht="17.25">
      <c r="A373" s="72">
        <v>461826957</v>
      </c>
      <c r="B373" s="304" t="s">
        <v>2127</v>
      </c>
      <c r="C373" s="72" t="s">
        <v>1775</v>
      </c>
      <c r="D373" s="72" t="s">
        <v>3498</v>
      </c>
      <c r="E373" s="72">
        <v>3560</v>
      </c>
      <c r="F373" s="72"/>
      <c r="G373" s="306"/>
      <c r="H373" s="306"/>
      <c r="I373" s="72">
        <v>3504</v>
      </c>
      <c r="J373" s="72">
        <v>3483</v>
      </c>
      <c r="K373" s="258">
        <f t="shared" si="82"/>
        <v>3541</v>
      </c>
      <c r="L373" s="258">
        <f t="shared" si="71"/>
        <v>3488</v>
      </c>
      <c r="M373" s="307">
        <v>1</v>
      </c>
      <c r="N373" s="72" t="s">
        <v>1280</v>
      </c>
      <c r="O373" s="72" t="s">
        <v>1281</v>
      </c>
      <c r="P373" s="72" t="s">
        <v>42</v>
      </c>
      <c r="Q373" s="255">
        <v>32064.55</v>
      </c>
      <c r="R373" s="66">
        <v>58</v>
      </c>
      <c r="S373" s="66">
        <f t="shared" si="81"/>
        <v>0</v>
      </c>
      <c r="T373" s="66">
        <v>5947</v>
      </c>
      <c r="U373" s="4" t="s">
        <v>1129</v>
      </c>
      <c r="V373" s="5">
        <f t="shared" si="79"/>
        <v>1.996342405326576E-2</v>
      </c>
      <c r="W373" s="5">
        <f t="shared" si="80"/>
        <v>1.7546732297762143E-3</v>
      </c>
      <c r="X373" s="5" t="str">
        <f t="shared" si="72"/>
        <v>STABLE</v>
      </c>
      <c r="Y373" s="72" t="str">
        <f t="shared" si="73"/>
        <v>PAID</v>
      </c>
      <c r="Z373" s="72" t="s">
        <v>1129</v>
      </c>
      <c r="AA373" s="72" t="s">
        <v>1281</v>
      </c>
      <c r="AB373" s="304"/>
      <c r="AC373" s="72"/>
      <c r="AD373" s="72" t="s">
        <v>3019</v>
      </c>
      <c r="AE373" s="308"/>
      <c r="AF373" s="309"/>
      <c r="AG373" s="7"/>
      <c r="AH373" s="72" t="s">
        <v>2195</v>
      </c>
      <c r="AI373" s="7"/>
      <c r="AJ373" s="7"/>
      <c r="AK373" s="7"/>
      <c r="AL373" s="7">
        <v>9488</v>
      </c>
      <c r="AM373" s="255">
        <v>32064.55</v>
      </c>
      <c r="AN373" s="258">
        <v>27</v>
      </c>
      <c r="AO373" s="306">
        <v>12</v>
      </c>
      <c r="AP373" s="306" t="str">
        <f t="shared" si="74"/>
        <v>STABLE</v>
      </c>
      <c r="AQ373" s="306"/>
      <c r="AR373" s="306"/>
      <c r="AS373" s="306"/>
      <c r="AT373" s="306"/>
      <c r="AU373" s="72" t="s">
        <v>1129</v>
      </c>
      <c r="AV373" s="310" t="s">
        <v>2271</v>
      </c>
      <c r="AW373" s="304" t="s">
        <v>31</v>
      </c>
      <c r="AX373" s="311">
        <v>45329</v>
      </c>
      <c r="AY373" s="72">
        <v>36</v>
      </c>
      <c r="AZ373" s="72" t="s">
        <v>2057</v>
      </c>
      <c r="BA373" s="7" t="s">
        <v>3512</v>
      </c>
      <c r="BB373" s="7"/>
      <c r="BC373" s="7"/>
      <c r="BD373" s="72"/>
      <c r="BE373" s="72"/>
      <c r="BF373" s="72"/>
      <c r="BG373" s="183"/>
      <c r="BH373" s="72"/>
      <c r="BI373" s="72"/>
      <c r="BJ373" s="72"/>
      <c r="BK373" s="72"/>
      <c r="BL373" s="72"/>
      <c r="BM373" s="72"/>
      <c r="BN373" s="72"/>
      <c r="BO373" s="72"/>
      <c r="BP373" s="72"/>
      <c r="BQ373" s="72"/>
      <c r="BR373" s="72"/>
      <c r="BS373" s="72"/>
      <c r="BT373" s="72"/>
      <c r="BU373" s="72"/>
      <c r="BV373" s="72"/>
      <c r="BW373" s="72"/>
      <c r="BX373" s="72"/>
      <c r="BY373" s="72"/>
      <c r="BZ373" s="72"/>
      <c r="CA373" s="72"/>
      <c r="CB373" s="72"/>
      <c r="CC373" s="72"/>
      <c r="CD373" s="72"/>
      <c r="CE373" s="72"/>
      <c r="CF373" s="72"/>
      <c r="CG373" s="72"/>
      <c r="CH373" s="72"/>
      <c r="CI373" s="72"/>
      <c r="CJ373" s="72">
        <v>1</v>
      </c>
      <c r="CK373" s="72"/>
      <c r="CL373" s="72"/>
      <c r="CM373" s="72"/>
      <c r="CN373" s="72"/>
      <c r="CO373" s="72"/>
      <c r="CP373" s="72"/>
      <c r="CQ373" s="72"/>
      <c r="CR373" s="72"/>
      <c r="CS373" s="72"/>
      <c r="CT373" s="72"/>
      <c r="CU373" s="72"/>
      <c r="CV373" s="72"/>
      <c r="CW373" s="72"/>
      <c r="CX373" s="72"/>
      <c r="CY373" s="72"/>
      <c r="CZ373" s="72"/>
      <c r="DA373" s="72"/>
      <c r="DB373" s="72"/>
      <c r="DC373" s="72"/>
      <c r="DD373" s="72"/>
      <c r="DE373" s="72"/>
      <c r="DF373" s="72"/>
      <c r="DG373" s="72"/>
      <c r="DH373" s="72"/>
      <c r="DI373" s="72"/>
      <c r="DJ373" s="72"/>
      <c r="DK373" s="72"/>
      <c r="DL373" s="72"/>
      <c r="DM373" s="72"/>
      <c r="DN373" s="72"/>
      <c r="DO373" s="72"/>
      <c r="DP373" s="72"/>
      <c r="DQ373" s="72"/>
      <c r="DR373" s="72"/>
      <c r="DS373" s="72"/>
      <c r="DT373" s="72"/>
      <c r="DU373" s="72"/>
      <c r="DV373" s="72"/>
      <c r="DW373" s="72"/>
      <c r="DX373" s="72"/>
      <c r="DY373" s="72"/>
      <c r="DZ373" s="72"/>
      <c r="EA373" s="72"/>
      <c r="EB373" s="72"/>
      <c r="EC373" s="72"/>
      <c r="ED373" s="72"/>
      <c r="EE373" s="72"/>
      <c r="EF373" s="72"/>
      <c r="EG373" s="72"/>
      <c r="EH373" s="72"/>
      <c r="EI373" s="72"/>
      <c r="EJ373" s="72"/>
      <c r="EK373" s="72"/>
      <c r="EL373" s="72"/>
      <c r="EM373" s="72"/>
      <c r="EN373" s="72"/>
      <c r="EO373" s="72"/>
      <c r="EP373" s="72"/>
      <c r="EQ373" s="72"/>
      <c r="ER373" s="312">
        <f t="shared" si="75"/>
        <v>1</v>
      </c>
      <c r="ES373" s="72">
        <f t="shared" si="76"/>
        <v>1</v>
      </c>
      <c r="ET373" s="72" t="s">
        <v>1116</v>
      </c>
      <c r="EU373" s="7" t="s">
        <v>2704</v>
      </c>
      <c r="EV373" s="7" t="s">
        <v>1110</v>
      </c>
      <c r="EW373" s="7" t="s">
        <v>1801</v>
      </c>
      <c r="EX373" s="183" t="s">
        <v>1837</v>
      </c>
      <c r="EY373" s="313">
        <v>46185</v>
      </c>
      <c r="EZ373" s="313"/>
      <c r="FA373" s="183"/>
      <c r="FB373" s="313"/>
      <c r="FC373" s="7"/>
      <c r="FD373" s="7" t="s">
        <v>3322</v>
      </c>
      <c r="FE373" s="7">
        <f t="shared" si="77"/>
        <v>3541</v>
      </c>
      <c r="FF373" s="72">
        <f t="shared" si="78"/>
        <v>7048</v>
      </c>
      <c r="FG373" t="s">
        <v>3515</v>
      </c>
    </row>
    <row r="374" spans="1:163" ht="17.25">
      <c r="A374" s="72">
        <v>464446213</v>
      </c>
      <c r="B374" s="304" t="s">
        <v>2130</v>
      </c>
      <c r="C374" s="72"/>
      <c r="D374" s="72"/>
      <c r="E374" s="72"/>
      <c r="F374" s="72"/>
      <c r="G374" s="306"/>
      <c r="H374" s="306"/>
      <c r="I374" s="72">
        <v>4839</v>
      </c>
      <c r="J374" s="72">
        <v>4639</v>
      </c>
      <c r="K374" s="258">
        <f t="shared" si="82"/>
        <v>4717</v>
      </c>
      <c r="L374" s="258">
        <f t="shared" si="71"/>
        <v>9646</v>
      </c>
      <c r="M374" s="307">
        <v>1</v>
      </c>
      <c r="N374" s="72" t="s">
        <v>1231</v>
      </c>
      <c r="O374" s="72" t="s">
        <v>1232</v>
      </c>
      <c r="P374" s="72" t="s">
        <v>14</v>
      </c>
      <c r="Q374" s="255">
        <v>31980</v>
      </c>
      <c r="R374" s="66">
        <v>78</v>
      </c>
      <c r="S374" s="66">
        <f t="shared" si="81"/>
        <v>0</v>
      </c>
      <c r="T374" s="66">
        <v>4042.96</v>
      </c>
      <c r="U374" s="4" t="s">
        <v>1129</v>
      </c>
      <c r="V374" s="5">
        <f t="shared" si="79"/>
        <v>0.34215504181181688</v>
      </c>
      <c r="W374" s="5">
        <f t="shared" si="80"/>
        <v>1.750046387310701E-3</v>
      </c>
      <c r="X374" s="5" t="s">
        <v>1280</v>
      </c>
      <c r="Y374" s="72" t="str">
        <f t="shared" si="73"/>
        <v>PTP</v>
      </c>
      <c r="Z374" s="72" t="s">
        <v>1129</v>
      </c>
      <c r="AA374" s="72" t="s">
        <v>1329</v>
      </c>
      <c r="AB374" s="304"/>
      <c r="AC374" s="72">
        <v>28</v>
      </c>
      <c r="AD374" s="72" t="s">
        <v>3019</v>
      </c>
      <c r="AE374" s="308"/>
      <c r="AF374" s="309"/>
      <c r="AG374" s="7"/>
      <c r="AH374" s="72" t="s">
        <v>2196</v>
      </c>
      <c r="AI374" s="7"/>
      <c r="AJ374" s="7"/>
      <c r="AK374" s="7"/>
      <c r="AL374" s="7">
        <v>8759.9599999999991</v>
      </c>
      <c r="AM374" s="255">
        <v>31980</v>
      </c>
      <c r="AN374" s="258">
        <v>27</v>
      </c>
      <c r="AO374" s="306">
        <v>43</v>
      </c>
      <c r="AP374" s="306" t="str">
        <f t="shared" si="74"/>
        <v>FLOW</v>
      </c>
      <c r="AQ374" s="306"/>
      <c r="AR374" s="306"/>
      <c r="AS374" s="306"/>
      <c r="AT374" s="306"/>
      <c r="AU374" s="72" t="s">
        <v>1129</v>
      </c>
      <c r="AV374" s="310" t="s">
        <v>2274</v>
      </c>
      <c r="AW374" s="304" t="s">
        <v>16</v>
      </c>
      <c r="AX374" s="311">
        <v>45590</v>
      </c>
      <c r="AY374" s="72">
        <v>24</v>
      </c>
      <c r="AZ374" s="72" t="s">
        <v>2057</v>
      </c>
      <c r="BA374" s="7" t="s">
        <v>3513</v>
      </c>
      <c r="BB374" s="7"/>
      <c r="BC374" s="7"/>
      <c r="BD374" s="72"/>
      <c r="BE374" s="72"/>
      <c r="BF374" s="72"/>
      <c r="BG374" s="183"/>
      <c r="BH374" s="72"/>
      <c r="BI374" s="72"/>
      <c r="BJ374" s="72"/>
      <c r="BK374" s="72"/>
      <c r="BL374" s="72"/>
      <c r="BM374" s="72"/>
      <c r="BN374" s="72"/>
      <c r="BO374" s="72"/>
      <c r="BP374" s="72"/>
      <c r="BQ374" s="72"/>
      <c r="BR374" s="72"/>
      <c r="BS374" s="72"/>
      <c r="BT374" s="72"/>
      <c r="BU374" s="72"/>
      <c r="BV374" s="72"/>
      <c r="BW374" s="72"/>
      <c r="BX374" s="72"/>
      <c r="BY374" s="72"/>
      <c r="BZ374" s="72"/>
      <c r="CA374" s="72"/>
      <c r="CB374" s="72"/>
      <c r="CC374" s="72"/>
      <c r="CD374" s="72"/>
      <c r="CE374" s="72"/>
      <c r="CF374" s="72"/>
      <c r="CG374" s="72"/>
      <c r="CH374" s="72"/>
      <c r="CI374" s="72"/>
      <c r="CJ374" s="72"/>
      <c r="CK374" s="72"/>
      <c r="CL374" s="72"/>
      <c r="CM374" s="72"/>
      <c r="CN374" s="72"/>
      <c r="CO374" s="72"/>
      <c r="CP374" s="72"/>
      <c r="CQ374" s="72"/>
      <c r="CR374" s="72"/>
      <c r="CS374" s="72">
        <v>1</v>
      </c>
      <c r="CT374" s="72"/>
      <c r="CU374" s="72"/>
      <c r="CV374" s="72"/>
      <c r="CW374" s="72"/>
      <c r="CX374" s="72"/>
      <c r="CY374" s="72"/>
      <c r="CZ374" s="72"/>
      <c r="DA374" s="72"/>
      <c r="DB374" s="72"/>
      <c r="DC374" s="72"/>
      <c r="DD374" s="72"/>
      <c r="DE374" s="72"/>
      <c r="DF374" s="72"/>
      <c r="DG374" s="72"/>
      <c r="DH374" s="72"/>
      <c r="DI374" s="72"/>
      <c r="DJ374" s="72"/>
      <c r="DK374" s="72"/>
      <c r="DL374" s="72"/>
      <c r="DM374" s="72"/>
      <c r="DN374" s="72"/>
      <c r="DO374" s="72"/>
      <c r="DP374" s="72"/>
      <c r="DQ374" s="72"/>
      <c r="DR374" s="72"/>
      <c r="DS374" s="72"/>
      <c r="DT374" s="72"/>
      <c r="DU374" s="72"/>
      <c r="DV374" s="72"/>
      <c r="DW374" s="72"/>
      <c r="DX374" s="72"/>
      <c r="DY374" s="72"/>
      <c r="DZ374" s="72"/>
      <c r="EA374" s="72"/>
      <c r="EB374" s="72"/>
      <c r="EC374" s="72"/>
      <c r="ED374" s="72"/>
      <c r="EE374" s="72"/>
      <c r="EF374" s="72"/>
      <c r="EG374" s="72"/>
      <c r="EH374" s="72"/>
      <c r="EI374" s="72"/>
      <c r="EJ374" s="72"/>
      <c r="EK374" s="72"/>
      <c r="EL374" s="72"/>
      <c r="EM374" s="72"/>
      <c r="EN374" s="72"/>
      <c r="EO374" s="72"/>
      <c r="EP374" s="72"/>
      <c r="EQ374" s="72"/>
      <c r="ER374" s="312">
        <f t="shared" si="75"/>
        <v>1</v>
      </c>
      <c r="ES374" s="72">
        <f t="shared" si="76"/>
        <v>1</v>
      </c>
      <c r="ET374" s="72" t="s">
        <v>1112</v>
      </c>
      <c r="EU374" s="7" t="s">
        <v>2705</v>
      </c>
      <c r="EV374" s="7" t="s">
        <v>1110</v>
      </c>
      <c r="EW374" s="7" t="s">
        <v>1806</v>
      </c>
      <c r="EX374" s="183" t="s">
        <v>3590</v>
      </c>
      <c r="EY374" s="313">
        <v>46198</v>
      </c>
      <c r="EZ374" s="313"/>
      <c r="FA374" s="183"/>
      <c r="FB374" s="313"/>
      <c r="FC374" s="7"/>
      <c r="FD374" s="7" t="s">
        <v>3140</v>
      </c>
      <c r="FE374" s="7">
        <f t="shared" si="77"/>
        <v>4717</v>
      </c>
      <c r="FF374" s="72">
        <f t="shared" si="78"/>
        <v>9646</v>
      </c>
      <c r="FG374" t="s">
        <v>3516</v>
      </c>
    </row>
    <row r="375" spans="1:163" ht="17.25">
      <c r="A375" s="72">
        <v>461736128</v>
      </c>
      <c r="B375" s="304" t="s">
        <v>1553</v>
      </c>
      <c r="C375" s="72" t="s">
        <v>1775</v>
      </c>
      <c r="D375" s="72" t="s">
        <v>1792</v>
      </c>
      <c r="E375" s="72">
        <v>3561</v>
      </c>
      <c r="F375" s="72"/>
      <c r="G375" s="306"/>
      <c r="H375" s="306"/>
      <c r="I375" s="72">
        <v>3508</v>
      </c>
      <c r="J375" s="72">
        <v>3501</v>
      </c>
      <c r="K375" s="258">
        <f t="shared" si="82"/>
        <v>3540</v>
      </c>
      <c r="L375" s="258">
        <f t="shared" si="71"/>
        <v>3509</v>
      </c>
      <c r="M375" s="307">
        <v>1</v>
      </c>
      <c r="N375" s="72" t="s">
        <v>1280</v>
      </c>
      <c r="O375" s="72" t="s">
        <v>1281</v>
      </c>
      <c r="P375" s="72" t="s">
        <v>324</v>
      </c>
      <c r="Q375" s="255">
        <v>31924</v>
      </c>
      <c r="R375" s="66">
        <v>39</v>
      </c>
      <c r="S375" s="66">
        <f t="shared" si="81"/>
        <v>0</v>
      </c>
      <c r="T375" s="66">
        <v>6102</v>
      </c>
      <c r="U375" s="4" t="s">
        <v>1129</v>
      </c>
      <c r="V375" s="5">
        <f t="shared" si="79"/>
        <v>5.3587679533791892E-2</v>
      </c>
      <c r="W375" s="5">
        <f t="shared" si="80"/>
        <v>1.7469818908226022E-3</v>
      </c>
      <c r="X375" s="5" t="str">
        <f t="shared" si="72"/>
        <v>STABLE</v>
      </c>
      <c r="Y375" s="72" t="str">
        <f t="shared" si="73"/>
        <v>PAID</v>
      </c>
      <c r="Z375" s="72" t="s">
        <v>1129</v>
      </c>
      <c r="AA375" s="72" t="s">
        <v>1281</v>
      </c>
      <c r="AB375" s="304"/>
      <c r="AC375" s="72"/>
      <c r="AD375" s="72"/>
      <c r="AE375" s="308"/>
      <c r="AF375" s="309" t="s">
        <v>1129</v>
      </c>
      <c r="AG375" s="7" t="s">
        <v>1129</v>
      </c>
      <c r="AH375" s="72" t="s">
        <v>694</v>
      </c>
      <c r="AI375" s="7" t="s">
        <v>1129</v>
      </c>
      <c r="AJ375" s="7" t="s">
        <v>1129</v>
      </c>
      <c r="AK375" s="7" t="s">
        <v>1129</v>
      </c>
      <c r="AL375" s="7">
        <v>9642</v>
      </c>
      <c r="AM375" s="255">
        <v>31924</v>
      </c>
      <c r="AN375" s="258">
        <v>27</v>
      </c>
      <c r="AO375" s="306">
        <v>12</v>
      </c>
      <c r="AP375" s="306" t="str">
        <f t="shared" si="74"/>
        <v>STABLE</v>
      </c>
      <c r="AQ375" s="306"/>
      <c r="AR375" s="306"/>
      <c r="AS375" s="306"/>
      <c r="AT375" s="306"/>
      <c r="AU375" s="72" t="s">
        <v>1793</v>
      </c>
      <c r="AV375" s="310" t="s">
        <v>1662</v>
      </c>
      <c r="AW375" s="304" t="s">
        <v>156</v>
      </c>
      <c r="AX375" s="311">
        <v>45322</v>
      </c>
      <c r="AY375" s="72">
        <v>36</v>
      </c>
      <c r="AZ375" s="72" t="s">
        <v>1742</v>
      </c>
      <c r="BA375" s="7" t="s">
        <v>3512</v>
      </c>
      <c r="BB375" s="7"/>
      <c r="BC375" s="7"/>
      <c r="BD375" s="72"/>
      <c r="BE375" s="72"/>
      <c r="BF375" s="72"/>
      <c r="BG375" s="183"/>
      <c r="BH375" s="72"/>
      <c r="BI375" s="72"/>
      <c r="BJ375" s="72"/>
      <c r="BK375" s="72"/>
      <c r="BL375" s="72">
        <v>1</v>
      </c>
      <c r="BM375" s="72"/>
      <c r="BN375" s="72"/>
      <c r="BO375" s="72">
        <v>1</v>
      </c>
      <c r="BP375" s="72"/>
      <c r="BQ375" s="72"/>
      <c r="BR375" s="72"/>
      <c r="BS375" s="72"/>
      <c r="BT375" s="72"/>
      <c r="BU375" s="72"/>
      <c r="BV375" s="72"/>
      <c r="BW375" s="72"/>
      <c r="BX375" s="72"/>
      <c r="BY375" s="72"/>
      <c r="BZ375" s="72"/>
      <c r="CA375" s="72"/>
      <c r="CB375" s="72"/>
      <c r="CC375" s="72"/>
      <c r="CD375" s="72"/>
      <c r="CE375" s="72"/>
      <c r="CF375" s="72"/>
      <c r="CG375" s="72"/>
      <c r="CH375" s="72"/>
      <c r="CI375" s="72"/>
      <c r="CJ375" s="72"/>
      <c r="CK375" s="72"/>
      <c r="CL375" s="72"/>
      <c r="CM375" s="72"/>
      <c r="CN375" s="72"/>
      <c r="CO375" s="72"/>
      <c r="CP375" s="72"/>
      <c r="CQ375" s="72"/>
      <c r="CR375" s="72"/>
      <c r="CS375" s="72"/>
      <c r="CT375" s="72"/>
      <c r="CU375" s="72"/>
      <c r="CV375" s="72"/>
      <c r="CW375" s="72"/>
      <c r="CX375" s="72"/>
      <c r="CY375" s="72"/>
      <c r="CZ375" s="72"/>
      <c r="DA375" s="72"/>
      <c r="DB375" s="72"/>
      <c r="DC375" s="72"/>
      <c r="DD375" s="72"/>
      <c r="DE375" s="72"/>
      <c r="DF375" s="72"/>
      <c r="DG375" s="72"/>
      <c r="DH375" s="72"/>
      <c r="DI375" s="72"/>
      <c r="DJ375" s="72"/>
      <c r="DK375" s="72"/>
      <c r="DL375" s="72"/>
      <c r="DM375" s="72"/>
      <c r="DN375" s="72"/>
      <c r="DO375" s="72"/>
      <c r="DP375" s="72"/>
      <c r="DQ375" s="72"/>
      <c r="DR375" s="72"/>
      <c r="DS375" s="72"/>
      <c r="DT375" s="72"/>
      <c r="DU375" s="72"/>
      <c r="DV375" s="72"/>
      <c r="DW375" s="72"/>
      <c r="DX375" s="72"/>
      <c r="DY375" s="72"/>
      <c r="DZ375" s="72"/>
      <c r="EA375" s="72"/>
      <c r="EB375" s="72"/>
      <c r="EC375" s="72"/>
      <c r="ED375" s="72"/>
      <c r="EE375" s="72"/>
      <c r="EF375" s="72"/>
      <c r="EG375" s="72"/>
      <c r="EH375" s="72"/>
      <c r="EI375" s="72"/>
      <c r="EJ375" s="72"/>
      <c r="EK375" s="72"/>
      <c r="EL375" s="72"/>
      <c r="EM375" s="72"/>
      <c r="EN375" s="72"/>
      <c r="EO375" s="72"/>
      <c r="EP375" s="72"/>
      <c r="EQ375" s="72"/>
      <c r="ER375" s="312">
        <f t="shared" si="75"/>
        <v>2</v>
      </c>
      <c r="ES375" s="72">
        <f t="shared" si="76"/>
        <v>1</v>
      </c>
      <c r="ET375" s="72" t="s">
        <v>1127</v>
      </c>
      <c r="EU375" s="7" t="s">
        <v>2706</v>
      </c>
      <c r="EV375" s="7" t="s">
        <v>1110</v>
      </c>
      <c r="EW375" s="7" t="s">
        <v>1820</v>
      </c>
      <c r="EX375" s="183" t="s">
        <v>1967</v>
      </c>
      <c r="EY375" s="313">
        <v>46178</v>
      </c>
      <c r="EZ375" s="313"/>
      <c r="FA375" s="183"/>
      <c r="FB375" s="313"/>
      <c r="FC375" s="7"/>
      <c r="FD375" s="7" t="s">
        <v>3322</v>
      </c>
      <c r="FE375" s="7">
        <f t="shared" si="77"/>
        <v>3540</v>
      </c>
      <c r="FF375" s="72">
        <f t="shared" si="78"/>
        <v>7070</v>
      </c>
      <c r="FG375" t="s">
        <v>3515</v>
      </c>
    </row>
    <row r="376" spans="1:163" ht="17.25">
      <c r="A376" s="72">
        <v>460299045</v>
      </c>
      <c r="B376" s="304" t="s">
        <v>649</v>
      </c>
      <c r="C376" s="72"/>
      <c r="D376" s="72"/>
      <c r="E376" s="72"/>
      <c r="F376" s="72"/>
      <c r="G376" s="306"/>
      <c r="H376" s="306"/>
      <c r="I376" s="72">
        <v>3208</v>
      </c>
      <c r="J376" s="72">
        <v>15837</v>
      </c>
      <c r="K376" s="258">
        <f t="shared" si="82"/>
        <v>1289</v>
      </c>
      <c r="L376" s="258">
        <f t="shared" si="71"/>
        <v>20827</v>
      </c>
      <c r="M376" s="315">
        <v>6</v>
      </c>
      <c r="N376" s="72" t="s">
        <v>1231</v>
      </c>
      <c r="O376" s="72" t="s">
        <v>1232</v>
      </c>
      <c r="P376" s="72" t="s">
        <v>18</v>
      </c>
      <c r="Q376" s="255">
        <v>31842</v>
      </c>
      <c r="R376" s="66">
        <v>1492</v>
      </c>
      <c r="S376" s="66">
        <f t="shared" si="81"/>
        <v>0</v>
      </c>
      <c r="T376" s="66">
        <v>5850</v>
      </c>
      <c r="U376" s="4" t="s">
        <v>1231</v>
      </c>
      <c r="V376" s="5">
        <f t="shared" si="79"/>
        <v>0.12520939011442728</v>
      </c>
      <c r="W376" s="5">
        <f t="shared" si="80"/>
        <v>1.3375921934957288E-2</v>
      </c>
      <c r="X376" s="5" t="str">
        <f t="shared" si="72"/>
        <v>FLOW</v>
      </c>
      <c r="Y376" s="72" t="str">
        <f t="shared" si="73"/>
        <v>NC</v>
      </c>
      <c r="Z376" s="72" t="s">
        <v>1315</v>
      </c>
      <c r="AA376" s="72" t="s">
        <v>1315</v>
      </c>
      <c r="AB376" s="304" t="s">
        <v>3023</v>
      </c>
      <c r="AC376" s="72"/>
      <c r="AD376" s="72" t="s">
        <v>3021</v>
      </c>
      <c r="AE376" s="308"/>
      <c r="AF376" s="309" t="s">
        <v>1797</v>
      </c>
      <c r="AG376" s="7" t="s">
        <v>1129</v>
      </c>
      <c r="AH376" s="72" t="s">
        <v>650</v>
      </c>
      <c r="AI376" s="7" t="s">
        <v>1129</v>
      </c>
      <c r="AJ376" s="7" t="s">
        <v>1129</v>
      </c>
      <c r="AK376" s="7" t="s">
        <v>1129</v>
      </c>
      <c r="AL376" s="7">
        <v>23179</v>
      </c>
      <c r="AM376" s="255">
        <v>31842</v>
      </c>
      <c r="AN376" s="258">
        <v>178</v>
      </c>
      <c r="AO376" s="306">
        <v>194</v>
      </c>
      <c r="AP376" s="306" t="str">
        <f t="shared" si="74"/>
        <v>FLOW</v>
      </c>
      <c r="AQ376" s="306"/>
      <c r="AR376" s="306"/>
      <c r="AS376" s="306"/>
      <c r="AT376" s="306"/>
      <c r="AU376" s="72" t="s">
        <v>943</v>
      </c>
      <c r="AV376" s="310" t="s">
        <v>651</v>
      </c>
      <c r="AW376" s="304" t="s">
        <v>129</v>
      </c>
      <c r="AX376" s="311">
        <v>45224</v>
      </c>
      <c r="AY376" s="72">
        <v>36</v>
      </c>
      <c r="AZ376" s="72" t="s">
        <v>1742</v>
      </c>
      <c r="BA376" s="7" t="s">
        <v>3512</v>
      </c>
      <c r="BB376" s="7"/>
      <c r="BC376" s="7"/>
      <c r="BD376" s="72"/>
      <c r="BE376" s="72"/>
      <c r="BF376" s="72"/>
      <c r="BG376" s="183"/>
      <c r="BH376" s="72"/>
      <c r="BI376" s="72"/>
      <c r="BJ376" s="72"/>
      <c r="BK376" s="72"/>
      <c r="BL376" s="72"/>
      <c r="BM376" s="72"/>
      <c r="BN376" s="72"/>
      <c r="BO376" s="72">
        <v>1</v>
      </c>
      <c r="BP376" s="72"/>
      <c r="BQ376" s="72"/>
      <c r="BR376" s="72"/>
      <c r="BS376" s="72"/>
      <c r="BT376" s="72"/>
      <c r="BU376" s="72"/>
      <c r="BV376" s="72"/>
      <c r="BW376" s="72"/>
      <c r="BX376" s="72"/>
      <c r="BY376" s="72"/>
      <c r="BZ376" s="72"/>
      <c r="CA376" s="72"/>
      <c r="CB376" s="72"/>
      <c r="CC376" s="72"/>
      <c r="CD376" s="72"/>
      <c r="CE376" s="72"/>
      <c r="CF376" s="72"/>
      <c r="CG376" s="72"/>
      <c r="CH376" s="72"/>
      <c r="CI376" s="72"/>
      <c r="CJ376" s="72"/>
      <c r="CK376" s="72"/>
      <c r="CL376" s="72"/>
      <c r="CM376" s="72"/>
      <c r="CN376" s="72"/>
      <c r="CO376" s="72"/>
      <c r="CP376" s="72"/>
      <c r="CQ376" s="72"/>
      <c r="CR376" s="72"/>
      <c r="CS376" s="72"/>
      <c r="CT376" s="72"/>
      <c r="CU376" s="72"/>
      <c r="CV376" s="72"/>
      <c r="CW376" s="72"/>
      <c r="CX376" s="72"/>
      <c r="CY376" s="72"/>
      <c r="CZ376" s="72"/>
      <c r="DA376" s="72"/>
      <c r="DB376" s="72"/>
      <c r="DC376" s="72"/>
      <c r="DD376" s="72"/>
      <c r="DE376" s="72"/>
      <c r="DF376" s="72"/>
      <c r="DG376" s="72"/>
      <c r="DH376" s="72"/>
      <c r="DI376" s="72"/>
      <c r="DJ376" s="72"/>
      <c r="DK376" s="72"/>
      <c r="DL376" s="72"/>
      <c r="DM376" s="72"/>
      <c r="DN376" s="72"/>
      <c r="DO376" s="72"/>
      <c r="DP376" s="72"/>
      <c r="DQ376" s="72"/>
      <c r="DR376" s="72"/>
      <c r="DS376" s="72"/>
      <c r="DT376" s="72"/>
      <c r="DU376" s="72"/>
      <c r="DV376" s="72"/>
      <c r="DW376" s="72"/>
      <c r="DX376" s="72"/>
      <c r="DY376" s="72"/>
      <c r="DZ376" s="72"/>
      <c r="EA376" s="72"/>
      <c r="EB376" s="72"/>
      <c r="EC376" s="72"/>
      <c r="ED376" s="72"/>
      <c r="EE376" s="72"/>
      <c r="EF376" s="72"/>
      <c r="EG376" s="72"/>
      <c r="EH376" s="72"/>
      <c r="EI376" s="72"/>
      <c r="EJ376" s="72"/>
      <c r="EK376" s="72"/>
      <c r="EL376" s="72"/>
      <c r="EM376" s="72"/>
      <c r="EN376" s="72"/>
      <c r="EO376" s="72"/>
      <c r="EP376" s="72"/>
      <c r="EQ376" s="72"/>
      <c r="ER376" s="312">
        <f t="shared" si="75"/>
        <v>1</v>
      </c>
      <c r="ES376" s="72">
        <f t="shared" si="76"/>
        <v>1</v>
      </c>
      <c r="ET376" s="72" t="s">
        <v>1113</v>
      </c>
      <c r="EU376" s="7" t="s">
        <v>2707</v>
      </c>
      <c r="EV376" s="7" t="s">
        <v>1110</v>
      </c>
      <c r="EW376" s="7" t="s">
        <v>1829</v>
      </c>
      <c r="EX376" s="183" t="s">
        <v>1944</v>
      </c>
      <c r="EY376" s="313">
        <v>46178</v>
      </c>
      <c r="EZ376" s="313"/>
      <c r="FA376" s="183"/>
      <c r="FB376" s="313"/>
      <c r="FC376" s="7"/>
      <c r="FD376" s="7" t="s">
        <v>3323</v>
      </c>
      <c r="FE376" s="7">
        <f t="shared" si="77"/>
        <v>1289</v>
      </c>
      <c r="FF376" s="72">
        <f t="shared" si="78"/>
        <v>20827</v>
      </c>
      <c r="FG376" t="s">
        <v>3515</v>
      </c>
    </row>
    <row r="377" spans="1:163" ht="17.25">
      <c r="A377" s="72">
        <v>461480386</v>
      </c>
      <c r="B377" s="304" t="s">
        <v>2161</v>
      </c>
      <c r="C377" s="72"/>
      <c r="D377" s="72"/>
      <c r="E377" s="72"/>
      <c r="F377" s="72"/>
      <c r="G377" s="306"/>
      <c r="H377" s="306" t="s">
        <v>3547</v>
      </c>
      <c r="I377" s="72">
        <v>3834</v>
      </c>
      <c r="J377" s="72">
        <v>3834</v>
      </c>
      <c r="K377" s="258">
        <f t="shared" si="82"/>
        <v>3853</v>
      </c>
      <c r="L377" s="258">
        <f t="shared" si="71"/>
        <v>7750</v>
      </c>
      <c r="M377" s="307">
        <v>1</v>
      </c>
      <c r="N377" s="72" t="s">
        <v>1282</v>
      </c>
      <c r="O377" s="72" t="s">
        <v>1232</v>
      </c>
      <c r="P377" s="72" t="s">
        <v>18</v>
      </c>
      <c r="Q377" s="255">
        <v>31830.639999999999</v>
      </c>
      <c r="R377" s="66">
        <v>19</v>
      </c>
      <c r="S377" s="66">
        <f t="shared" si="81"/>
        <v>0</v>
      </c>
      <c r="T377" s="66">
        <v>880</v>
      </c>
      <c r="U377" s="4" t="s">
        <v>1129</v>
      </c>
      <c r="V377" s="5">
        <f t="shared" si="79"/>
        <v>1.2916431866982854E-2</v>
      </c>
      <c r="W377" s="5">
        <f t="shared" si="80"/>
        <v>1.7418729373917289E-3</v>
      </c>
      <c r="X377" s="5" t="str">
        <f t="shared" si="72"/>
        <v>RB</v>
      </c>
      <c r="Y377" s="72" t="str">
        <f t="shared" si="73"/>
        <v>PAID</v>
      </c>
      <c r="Z377" s="72" t="s">
        <v>1129</v>
      </c>
      <c r="AA377" s="72" t="s">
        <v>1315</v>
      </c>
      <c r="AB377" s="304" t="s">
        <v>3024</v>
      </c>
      <c r="AC377" s="72"/>
      <c r="AD377" s="72" t="s">
        <v>3021</v>
      </c>
      <c r="AE377" s="308"/>
      <c r="AF377" s="309"/>
      <c r="AG377" s="7"/>
      <c r="AH377" s="72" t="s">
        <v>830</v>
      </c>
      <c r="AI377" s="7"/>
      <c r="AJ377" s="7"/>
      <c r="AK377" s="7"/>
      <c r="AL377" s="7">
        <v>4733</v>
      </c>
      <c r="AM377" s="255">
        <v>31830.639999999999</v>
      </c>
      <c r="AN377" s="258">
        <v>27</v>
      </c>
      <c r="AO377" s="306">
        <v>0</v>
      </c>
      <c r="AP377" s="306" t="str">
        <f t="shared" si="74"/>
        <v>RB</v>
      </c>
      <c r="AQ377" s="306"/>
      <c r="AR377" s="306"/>
      <c r="AS377" s="306"/>
      <c r="AT377" s="306"/>
      <c r="AU377" s="72" t="s">
        <v>1129</v>
      </c>
      <c r="AV377" s="310" t="s">
        <v>2304</v>
      </c>
      <c r="AW377" s="304" t="s">
        <v>1092</v>
      </c>
      <c r="AX377" s="311">
        <v>45303</v>
      </c>
      <c r="AY377" s="72">
        <v>36</v>
      </c>
      <c r="AZ377" s="72" t="s">
        <v>2057</v>
      </c>
      <c r="BA377" s="7" t="s">
        <v>3512</v>
      </c>
      <c r="BB377" s="7"/>
      <c r="BC377" s="7"/>
      <c r="BD377" s="72"/>
      <c r="BE377" s="72"/>
      <c r="BF377" s="72"/>
      <c r="BG377" s="183"/>
      <c r="BH377" s="72"/>
      <c r="BI377" s="72"/>
      <c r="BJ377" s="72"/>
      <c r="BK377" s="72"/>
      <c r="BL377" s="72"/>
      <c r="BM377" s="72"/>
      <c r="BN377" s="72"/>
      <c r="BO377" s="72"/>
      <c r="BP377" s="72"/>
      <c r="BQ377" s="72"/>
      <c r="BR377" s="72"/>
      <c r="BS377" s="72"/>
      <c r="BT377" s="72"/>
      <c r="BU377" s="72"/>
      <c r="BV377" s="72"/>
      <c r="BW377" s="72"/>
      <c r="BX377" s="72"/>
      <c r="BY377" s="72"/>
      <c r="BZ377" s="72"/>
      <c r="CA377" s="72"/>
      <c r="CB377" s="72"/>
      <c r="CC377" s="72"/>
      <c r="CD377" s="72"/>
      <c r="CE377" s="72"/>
      <c r="CF377" s="72"/>
      <c r="CG377" s="72"/>
      <c r="CH377" s="72"/>
      <c r="CI377" s="72"/>
      <c r="CJ377" s="72">
        <v>1</v>
      </c>
      <c r="CK377" s="72"/>
      <c r="CL377" s="72"/>
      <c r="CM377" s="72"/>
      <c r="CN377" s="72"/>
      <c r="CO377" s="72"/>
      <c r="CP377" s="72"/>
      <c r="CQ377" s="72"/>
      <c r="CR377" s="72"/>
      <c r="CS377" s="72"/>
      <c r="CT377" s="72"/>
      <c r="CU377" s="72"/>
      <c r="CV377" s="72"/>
      <c r="CW377" s="72"/>
      <c r="CX377" s="72"/>
      <c r="CY377" s="72"/>
      <c r="CZ377" s="72"/>
      <c r="DA377" s="72"/>
      <c r="DB377" s="72"/>
      <c r="DC377" s="72"/>
      <c r="DD377" s="72"/>
      <c r="DE377" s="72"/>
      <c r="DF377" s="72"/>
      <c r="DG377" s="72"/>
      <c r="DH377" s="72"/>
      <c r="DI377" s="72"/>
      <c r="DJ377" s="72"/>
      <c r="DK377" s="72"/>
      <c r="DL377" s="72"/>
      <c r="DM377" s="72"/>
      <c r="DN377" s="72"/>
      <c r="DO377" s="72"/>
      <c r="DP377" s="72"/>
      <c r="DQ377" s="72"/>
      <c r="DR377" s="72"/>
      <c r="DS377" s="72"/>
      <c r="DT377" s="72"/>
      <c r="DU377" s="72"/>
      <c r="DV377" s="72"/>
      <c r="DW377" s="72"/>
      <c r="DX377" s="72"/>
      <c r="DY377" s="72"/>
      <c r="DZ377" s="72"/>
      <c r="EA377" s="72"/>
      <c r="EB377" s="72"/>
      <c r="EC377" s="72"/>
      <c r="ED377" s="72"/>
      <c r="EE377" s="72"/>
      <c r="EF377" s="72"/>
      <c r="EG377" s="72"/>
      <c r="EH377" s="72"/>
      <c r="EI377" s="72"/>
      <c r="EJ377" s="72"/>
      <c r="EK377" s="72"/>
      <c r="EL377" s="72"/>
      <c r="EM377" s="72"/>
      <c r="EN377" s="72"/>
      <c r="EO377" s="72"/>
      <c r="EP377" s="72"/>
      <c r="EQ377" s="72"/>
      <c r="ER377" s="312">
        <f t="shared" si="75"/>
        <v>1</v>
      </c>
      <c r="ES377" s="72">
        <f t="shared" si="76"/>
        <v>1</v>
      </c>
      <c r="ET377" s="72" t="s">
        <v>1113</v>
      </c>
      <c r="EU377" s="7" t="s">
        <v>2708</v>
      </c>
      <c r="EV377" s="7" t="s">
        <v>1110</v>
      </c>
      <c r="EW377" s="7" t="s">
        <v>1801</v>
      </c>
      <c r="EX377" s="183" t="s">
        <v>3591</v>
      </c>
      <c r="EY377" s="313">
        <v>46185</v>
      </c>
      <c r="EZ377" s="313"/>
      <c r="FA377" s="183"/>
      <c r="FB377" s="313"/>
      <c r="FC377" s="7"/>
      <c r="FD377" s="7" t="s">
        <v>3294</v>
      </c>
      <c r="FE377" s="7">
        <f t="shared" si="77"/>
        <v>3853</v>
      </c>
      <c r="FF377" s="72">
        <f t="shared" si="78"/>
        <v>7750</v>
      </c>
      <c r="FG377" t="s">
        <v>3515</v>
      </c>
    </row>
    <row r="378" spans="1:163" ht="17.25">
      <c r="A378" s="72">
        <v>460472259</v>
      </c>
      <c r="B378" s="304" t="s">
        <v>914</v>
      </c>
      <c r="C378" s="72" t="s">
        <v>1775</v>
      </c>
      <c r="D378" s="72" t="s">
        <v>1787</v>
      </c>
      <c r="E378" s="72">
        <v>210</v>
      </c>
      <c r="F378" s="72"/>
      <c r="G378" s="306"/>
      <c r="H378" s="306"/>
      <c r="I378" s="72">
        <v>4266</v>
      </c>
      <c r="J378" s="72">
        <v>8532</v>
      </c>
      <c r="K378" s="258">
        <f t="shared" si="82"/>
        <v>345</v>
      </c>
      <c r="L378" s="258">
        <f t="shared" si="71"/>
        <v>12866</v>
      </c>
      <c r="M378" s="315">
        <v>3</v>
      </c>
      <c r="N378" s="72" t="s">
        <v>1280</v>
      </c>
      <c r="O378" s="72" t="s">
        <v>1281</v>
      </c>
      <c r="P378" s="72" t="s">
        <v>333</v>
      </c>
      <c r="Q378" s="255">
        <v>31761</v>
      </c>
      <c r="R378" s="66">
        <v>345</v>
      </c>
      <c r="S378" s="66">
        <f t="shared" si="81"/>
        <v>0</v>
      </c>
      <c r="T378" s="66">
        <v>0</v>
      </c>
      <c r="U378" s="4" t="s">
        <v>1280</v>
      </c>
      <c r="V378" s="5">
        <f t="shared" si="79"/>
        <v>6.6051386319004965E-2</v>
      </c>
      <c r="W378" s="5">
        <f t="shared" si="80"/>
        <v>8.4948121948433073E-3</v>
      </c>
      <c r="X378" s="5" t="str">
        <f t="shared" si="72"/>
        <v>STABLE</v>
      </c>
      <c r="Y378" s="72" t="str">
        <f t="shared" si="73"/>
        <v>PAID</v>
      </c>
      <c r="Z378" s="72" t="s">
        <v>1281</v>
      </c>
      <c r="AA378" s="72" t="s">
        <v>1281</v>
      </c>
      <c r="AB378" s="304"/>
      <c r="AC378" s="72"/>
      <c r="AD378" s="72" t="s">
        <v>3022</v>
      </c>
      <c r="AE378" s="308"/>
      <c r="AF378" s="309" t="s">
        <v>1797</v>
      </c>
      <c r="AG378" s="7" t="s">
        <v>1129</v>
      </c>
      <c r="AH378" s="72" t="s">
        <v>908</v>
      </c>
      <c r="AI378" s="7" t="s">
        <v>1129</v>
      </c>
      <c r="AJ378" s="7" t="s">
        <v>1129</v>
      </c>
      <c r="AK378" s="7" t="s">
        <v>1129</v>
      </c>
      <c r="AL378" s="7">
        <v>8877</v>
      </c>
      <c r="AM378" s="255">
        <v>31761</v>
      </c>
      <c r="AN378" s="258">
        <v>88</v>
      </c>
      <c r="AO378" s="306">
        <v>43</v>
      </c>
      <c r="AP378" s="306" t="str">
        <f t="shared" si="74"/>
        <v>STABLE</v>
      </c>
      <c r="AQ378" s="306"/>
      <c r="AR378" s="306"/>
      <c r="AS378" s="306"/>
      <c r="AT378" s="306"/>
      <c r="AU378" s="72" t="s">
        <v>1793</v>
      </c>
      <c r="AV378" s="310" t="s">
        <v>915</v>
      </c>
      <c r="AW378" s="304" t="s">
        <v>96</v>
      </c>
      <c r="AX378" s="311">
        <v>45234</v>
      </c>
      <c r="AY378" s="72">
        <v>36</v>
      </c>
      <c r="AZ378" s="72" t="s">
        <v>1742</v>
      </c>
      <c r="BA378" s="7" t="s">
        <v>3513</v>
      </c>
      <c r="BB378" s="7"/>
      <c r="BC378" s="7"/>
      <c r="BD378" s="72"/>
      <c r="BE378" s="72"/>
      <c r="BF378" s="72">
        <v>1</v>
      </c>
      <c r="BG378" s="183"/>
      <c r="BH378" s="72"/>
      <c r="BI378" s="72"/>
      <c r="BJ378" s="72"/>
      <c r="BK378" s="72"/>
      <c r="BL378" s="72"/>
      <c r="BM378" s="72"/>
      <c r="BN378" s="72"/>
      <c r="BO378" s="72"/>
      <c r="BP378" s="72"/>
      <c r="BQ378" s="72"/>
      <c r="BR378" s="72"/>
      <c r="BS378" s="72"/>
      <c r="BT378" s="72"/>
      <c r="BU378" s="72"/>
      <c r="BV378" s="72"/>
      <c r="BW378" s="72"/>
      <c r="BX378" s="72"/>
      <c r="BY378" s="72"/>
      <c r="BZ378" s="72"/>
      <c r="CA378" s="72"/>
      <c r="CB378" s="72"/>
      <c r="CC378" s="72"/>
      <c r="CD378" s="72"/>
      <c r="CE378" s="72"/>
      <c r="CF378" s="72"/>
      <c r="CG378" s="72"/>
      <c r="CH378" s="72"/>
      <c r="CI378" s="72"/>
      <c r="CJ378" s="72"/>
      <c r="CK378" s="72"/>
      <c r="CL378" s="72"/>
      <c r="CM378" s="72"/>
      <c r="CN378" s="72"/>
      <c r="CO378" s="72"/>
      <c r="CP378" s="72"/>
      <c r="CQ378" s="72"/>
      <c r="CR378" s="72"/>
      <c r="CS378" s="72"/>
      <c r="CT378" s="72"/>
      <c r="CU378" s="72"/>
      <c r="CV378" s="72"/>
      <c r="CW378" s="72"/>
      <c r="CX378" s="72"/>
      <c r="CY378" s="72"/>
      <c r="CZ378" s="72"/>
      <c r="DA378" s="72"/>
      <c r="DB378" s="72"/>
      <c r="DC378" s="72"/>
      <c r="DD378" s="72"/>
      <c r="DE378" s="72"/>
      <c r="DF378" s="72"/>
      <c r="DG378" s="72"/>
      <c r="DH378" s="72"/>
      <c r="DI378" s="72"/>
      <c r="DJ378" s="72"/>
      <c r="DK378" s="72"/>
      <c r="DL378" s="72"/>
      <c r="DM378" s="72"/>
      <c r="DN378" s="72"/>
      <c r="DO378" s="72"/>
      <c r="DP378" s="72"/>
      <c r="DQ378" s="72"/>
      <c r="DR378" s="72"/>
      <c r="DS378" s="72"/>
      <c r="DT378" s="72"/>
      <c r="DU378" s="72"/>
      <c r="DV378" s="72"/>
      <c r="DW378" s="72"/>
      <c r="DX378" s="72"/>
      <c r="DY378" s="72"/>
      <c r="DZ378" s="72"/>
      <c r="EA378" s="72"/>
      <c r="EB378" s="72"/>
      <c r="EC378" s="72"/>
      <c r="ED378" s="72"/>
      <c r="EE378" s="72"/>
      <c r="EF378" s="72"/>
      <c r="EG378" s="72"/>
      <c r="EH378" s="72"/>
      <c r="EI378" s="72"/>
      <c r="EJ378" s="72"/>
      <c r="EK378" s="72"/>
      <c r="EL378" s="72"/>
      <c r="EM378" s="72"/>
      <c r="EN378" s="72"/>
      <c r="EO378" s="72"/>
      <c r="EP378" s="72"/>
      <c r="EQ378" s="72"/>
      <c r="ER378" s="312">
        <f t="shared" si="75"/>
        <v>1</v>
      </c>
      <c r="ES378" s="72">
        <f t="shared" si="76"/>
        <v>1</v>
      </c>
      <c r="ET378" s="72" t="s">
        <v>1125</v>
      </c>
      <c r="EU378" s="7" t="s">
        <v>2709</v>
      </c>
      <c r="EV378" s="7" t="s">
        <v>1110</v>
      </c>
      <c r="EW378" s="7" t="s">
        <v>1801</v>
      </c>
      <c r="EX378" s="183" t="s">
        <v>1870</v>
      </c>
      <c r="EY378" s="313">
        <v>46175</v>
      </c>
      <c r="EZ378" s="313"/>
      <c r="FA378" s="183"/>
      <c r="FB378" s="313"/>
      <c r="FC378" s="7"/>
      <c r="FD378" s="7" t="s">
        <v>3324</v>
      </c>
      <c r="FE378" s="7">
        <f t="shared" si="77"/>
        <v>345</v>
      </c>
      <c r="FF378" s="72">
        <f t="shared" si="78"/>
        <v>13076</v>
      </c>
      <c r="FG378" t="s">
        <v>3515</v>
      </c>
    </row>
    <row r="379" spans="1:163" ht="17.25">
      <c r="A379" s="72">
        <v>134779762</v>
      </c>
      <c r="B379" s="304" t="s">
        <v>710</v>
      </c>
      <c r="C379" s="72" t="s">
        <v>1775</v>
      </c>
      <c r="D379" s="72" t="s">
        <v>3498</v>
      </c>
      <c r="E379" s="72">
        <v>5603</v>
      </c>
      <c r="F379" s="72"/>
      <c r="G379" s="306"/>
      <c r="H379" s="306"/>
      <c r="I379" s="72">
        <v>5560</v>
      </c>
      <c r="J379" s="72">
        <v>4898</v>
      </c>
      <c r="K379" s="258">
        <f t="shared" si="82"/>
        <v>4981</v>
      </c>
      <c r="L379" s="258">
        <f t="shared" si="71"/>
        <v>5014</v>
      </c>
      <c r="M379" s="307">
        <v>1</v>
      </c>
      <c r="N379" s="72" t="s">
        <v>1280</v>
      </c>
      <c r="O379" s="72" t="s">
        <v>1281</v>
      </c>
      <c r="P379" s="72" t="s">
        <v>324</v>
      </c>
      <c r="Q379" s="255">
        <v>31751.39</v>
      </c>
      <c r="R379" s="66">
        <v>83</v>
      </c>
      <c r="S379" s="66">
        <f t="shared" si="81"/>
        <v>0</v>
      </c>
      <c r="T379" s="66">
        <v>6750</v>
      </c>
      <c r="U379" s="4" t="s">
        <v>1478</v>
      </c>
      <c r="V379" s="5">
        <f t="shared" si="79"/>
        <v>5.3297936100502583E-2</v>
      </c>
      <c r="W379" s="5">
        <f t="shared" si="80"/>
        <v>1.7375361276295534E-3</v>
      </c>
      <c r="X379" s="5" t="str">
        <f t="shared" si="72"/>
        <v>STABLE</v>
      </c>
      <c r="Y379" s="72" t="str">
        <f t="shared" si="73"/>
        <v>PAID</v>
      </c>
      <c r="Z379" s="72" t="s">
        <v>1329</v>
      </c>
      <c r="AA379" s="72" t="s">
        <v>1281</v>
      </c>
      <c r="AB379" s="304"/>
      <c r="AC379" s="72"/>
      <c r="AD379" s="72"/>
      <c r="AE379" s="308"/>
      <c r="AF379" s="309" t="s">
        <v>1129</v>
      </c>
      <c r="AG379" s="7" t="s">
        <v>1129</v>
      </c>
      <c r="AH379" s="72" t="s">
        <v>711</v>
      </c>
      <c r="AI379" s="7" t="s">
        <v>1129</v>
      </c>
      <c r="AJ379" s="7" t="s">
        <v>1129</v>
      </c>
      <c r="AK379" s="7" t="s">
        <v>1129</v>
      </c>
      <c r="AL379" s="7">
        <v>11731</v>
      </c>
      <c r="AM379" s="255">
        <v>31751.39</v>
      </c>
      <c r="AN379" s="258">
        <v>26</v>
      </c>
      <c r="AO379" s="306">
        <v>11</v>
      </c>
      <c r="AP379" s="306" t="str">
        <f t="shared" si="74"/>
        <v>STABLE</v>
      </c>
      <c r="AQ379" s="306"/>
      <c r="AR379" s="306"/>
      <c r="AS379" s="306"/>
      <c r="AT379" s="306"/>
      <c r="AU379" s="72" t="s">
        <v>1793</v>
      </c>
      <c r="AV379" s="310" t="s">
        <v>712</v>
      </c>
      <c r="AW379" s="304" t="s">
        <v>117</v>
      </c>
      <c r="AX379" s="311">
        <v>44845</v>
      </c>
      <c r="AY379" s="72">
        <v>48</v>
      </c>
      <c r="AZ379" s="72" t="s">
        <v>1742</v>
      </c>
      <c r="BA379" s="7" t="s">
        <v>3512</v>
      </c>
      <c r="BB379" s="7"/>
      <c r="BC379" s="7"/>
      <c r="BD379" s="72"/>
      <c r="BE379" s="72"/>
      <c r="BF379" s="72"/>
      <c r="BG379" s="183"/>
      <c r="BH379" s="72"/>
      <c r="BI379" s="72"/>
      <c r="BJ379" s="72"/>
      <c r="BK379" s="72"/>
      <c r="BL379" s="72">
        <v>1</v>
      </c>
      <c r="BM379" s="72"/>
      <c r="BN379" s="72"/>
      <c r="BO379" s="72"/>
      <c r="BP379" s="72"/>
      <c r="BQ379" s="72"/>
      <c r="BR379" s="72"/>
      <c r="BS379" s="72"/>
      <c r="BT379" s="72"/>
      <c r="BU379" s="72"/>
      <c r="BV379" s="72"/>
      <c r="BW379" s="72"/>
      <c r="BX379" s="72"/>
      <c r="BY379" s="72"/>
      <c r="BZ379" s="72"/>
      <c r="CA379" s="72"/>
      <c r="CB379" s="72"/>
      <c r="CC379" s="72"/>
      <c r="CD379" s="72"/>
      <c r="CE379" s="72"/>
      <c r="CF379" s="72"/>
      <c r="CG379" s="72">
        <v>1</v>
      </c>
      <c r="CH379" s="72"/>
      <c r="CI379" s="72"/>
      <c r="CJ379" s="72"/>
      <c r="CK379" s="72"/>
      <c r="CL379" s="72"/>
      <c r="CM379" s="72"/>
      <c r="CN379" s="72"/>
      <c r="CO379" s="72"/>
      <c r="CP379" s="72"/>
      <c r="CQ379" s="72"/>
      <c r="CR379" s="72"/>
      <c r="CS379" s="72"/>
      <c r="CT379" s="72"/>
      <c r="CU379" s="72"/>
      <c r="CV379" s="72"/>
      <c r="CW379" s="72"/>
      <c r="CX379" s="72"/>
      <c r="CY379" s="72"/>
      <c r="CZ379" s="72"/>
      <c r="DA379" s="72"/>
      <c r="DB379" s="72"/>
      <c r="DC379" s="72"/>
      <c r="DD379" s="72"/>
      <c r="DE379" s="72"/>
      <c r="DF379" s="72"/>
      <c r="DG379" s="72"/>
      <c r="DH379" s="72"/>
      <c r="DI379" s="72"/>
      <c r="DJ379" s="72"/>
      <c r="DK379" s="72"/>
      <c r="DL379" s="72"/>
      <c r="DM379" s="72"/>
      <c r="DN379" s="72"/>
      <c r="DO379" s="72"/>
      <c r="DP379" s="72"/>
      <c r="DQ379" s="72"/>
      <c r="DR379" s="72"/>
      <c r="DS379" s="72"/>
      <c r="DT379" s="72"/>
      <c r="DU379" s="72"/>
      <c r="DV379" s="72"/>
      <c r="DW379" s="72"/>
      <c r="DX379" s="72"/>
      <c r="DY379" s="72"/>
      <c r="DZ379" s="72"/>
      <c r="EA379" s="72"/>
      <c r="EB379" s="72"/>
      <c r="EC379" s="72"/>
      <c r="ED379" s="72"/>
      <c r="EE379" s="72"/>
      <c r="EF379" s="72"/>
      <c r="EG379" s="72"/>
      <c r="EH379" s="72"/>
      <c r="EI379" s="72"/>
      <c r="EJ379" s="72"/>
      <c r="EK379" s="72"/>
      <c r="EL379" s="72"/>
      <c r="EM379" s="72"/>
      <c r="EN379" s="72"/>
      <c r="EO379" s="72"/>
      <c r="EP379" s="72"/>
      <c r="EQ379" s="72"/>
      <c r="ER379" s="312">
        <f t="shared" si="75"/>
        <v>2</v>
      </c>
      <c r="ES379" s="72">
        <f t="shared" si="76"/>
        <v>1</v>
      </c>
      <c r="ET379" s="72" t="s">
        <v>1127</v>
      </c>
      <c r="EU379" s="7" t="s">
        <v>2710</v>
      </c>
      <c r="EV379" s="7" t="s">
        <v>1110</v>
      </c>
      <c r="EW379" s="7" t="s">
        <v>1801</v>
      </c>
      <c r="EX379" s="183" t="s">
        <v>1968</v>
      </c>
      <c r="EY379" s="313">
        <v>46177</v>
      </c>
      <c r="EZ379" s="313"/>
      <c r="FA379" s="183"/>
      <c r="FB379" s="313"/>
      <c r="FC379" s="7"/>
      <c r="FD379" s="7" t="s">
        <v>3248</v>
      </c>
      <c r="FE379" s="7">
        <f t="shared" si="77"/>
        <v>4981</v>
      </c>
      <c r="FF379" s="72">
        <f t="shared" si="78"/>
        <v>10617</v>
      </c>
      <c r="FG379" t="s">
        <v>3515</v>
      </c>
    </row>
    <row r="380" spans="1:163" ht="17.25">
      <c r="A380" s="72">
        <v>460406801</v>
      </c>
      <c r="B380" s="304" t="s">
        <v>360</v>
      </c>
      <c r="C380" s="72" t="s">
        <v>1777</v>
      </c>
      <c r="D380" s="72" t="s">
        <v>3617</v>
      </c>
      <c r="E380" s="72">
        <v>4800</v>
      </c>
      <c r="F380" s="72"/>
      <c r="G380" s="306"/>
      <c r="H380" s="306"/>
      <c r="I380" s="72">
        <v>4791</v>
      </c>
      <c r="J380" s="72">
        <v>4350</v>
      </c>
      <c r="K380" s="258">
        <f t="shared" si="82"/>
        <v>4432</v>
      </c>
      <c r="L380" s="258">
        <f t="shared" si="71"/>
        <v>4533</v>
      </c>
      <c r="M380" s="307">
        <v>1</v>
      </c>
      <c r="N380" s="72" t="s">
        <v>1280</v>
      </c>
      <c r="O380" s="72" t="s">
        <v>1281</v>
      </c>
      <c r="P380" s="72" t="s">
        <v>333</v>
      </c>
      <c r="Q380" s="255">
        <v>31713</v>
      </c>
      <c r="R380" s="66">
        <v>82</v>
      </c>
      <c r="S380" s="66">
        <f t="shared" si="81"/>
        <v>0</v>
      </c>
      <c r="T380" s="66">
        <v>6300</v>
      </c>
      <c r="U380" s="4" t="s">
        <v>1496</v>
      </c>
      <c r="V380" s="5">
        <f t="shared" si="79"/>
        <v>1.8115090994387517E-2</v>
      </c>
      <c r="W380" s="5">
        <f t="shared" si="80"/>
        <v>1.7354353058406586E-3</v>
      </c>
      <c r="X380" s="5" t="s">
        <v>1280</v>
      </c>
      <c r="Y380" s="72" t="str">
        <f t="shared" si="73"/>
        <v>PAID</v>
      </c>
      <c r="Z380" s="72" t="s">
        <v>1329</v>
      </c>
      <c r="AA380" s="72" t="s">
        <v>1329</v>
      </c>
      <c r="AB380" s="304"/>
      <c r="AC380" s="72">
        <v>25</v>
      </c>
      <c r="AD380" s="72" t="s">
        <v>3019</v>
      </c>
      <c r="AE380" s="308"/>
      <c r="AF380" s="309" t="s">
        <v>1129</v>
      </c>
      <c r="AG380" s="7" t="s">
        <v>1129</v>
      </c>
      <c r="AH380" s="72" t="s">
        <v>361</v>
      </c>
      <c r="AI380" s="7" t="s">
        <v>1129</v>
      </c>
      <c r="AJ380" s="7" t="s">
        <v>1129</v>
      </c>
      <c r="AK380" s="7" t="s">
        <v>1129</v>
      </c>
      <c r="AL380" s="7">
        <v>10732</v>
      </c>
      <c r="AM380" s="255">
        <v>31713</v>
      </c>
      <c r="AN380" s="258">
        <v>27</v>
      </c>
      <c r="AO380" s="306">
        <v>43</v>
      </c>
      <c r="AP380" s="306" t="str">
        <f t="shared" si="74"/>
        <v>FLOW</v>
      </c>
      <c r="AQ380" s="306"/>
      <c r="AR380" s="306"/>
      <c r="AS380" s="306"/>
      <c r="AT380" s="306"/>
      <c r="AU380" s="72" t="s">
        <v>1793</v>
      </c>
      <c r="AV380" s="310" t="s">
        <v>362</v>
      </c>
      <c r="AW380" s="304" t="s">
        <v>153</v>
      </c>
      <c r="AX380" s="311">
        <v>45230</v>
      </c>
      <c r="AY380" s="72">
        <v>36</v>
      </c>
      <c r="AZ380" s="72" t="s">
        <v>1742</v>
      </c>
      <c r="BA380" s="7" t="s">
        <v>3513</v>
      </c>
      <c r="BB380" s="7"/>
      <c r="BC380" s="7"/>
      <c r="BD380" s="72"/>
      <c r="BE380" s="72"/>
      <c r="BF380" s="72"/>
      <c r="BG380" s="183"/>
      <c r="BH380" s="72"/>
      <c r="BI380" s="72"/>
      <c r="BJ380" s="72"/>
      <c r="BK380" s="72"/>
      <c r="BL380" s="72"/>
      <c r="BM380" s="72"/>
      <c r="BN380" s="72"/>
      <c r="BO380" s="72">
        <v>1</v>
      </c>
      <c r="BP380" s="72"/>
      <c r="BQ380" s="72"/>
      <c r="BR380" s="72"/>
      <c r="BS380" s="72"/>
      <c r="BT380" s="72"/>
      <c r="BU380" s="72"/>
      <c r="BV380" s="72"/>
      <c r="BW380" s="72"/>
      <c r="BX380" s="72"/>
      <c r="BY380" s="72"/>
      <c r="BZ380" s="72"/>
      <c r="CA380" s="72"/>
      <c r="CB380" s="72"/>
      <c r="CC380" s="72"/>
      <c r="CD380" s="72"/>
      <c r="CE380" s="72"/>
      <c r="CF380" s="72"/>
      <c r="CG380" s="72"/>
      <c r="CH380" s="72"/>
      <c r="CI380" s="72"/>
      <c r="CJ380" s="72"/>
      <c r="CK380" s="72"/>
      <c r="CL380" s="72"/>
      <c r="CM380" s="72"/>
      <c r="CN380" s="72"/>
      <c r="CO380" s="72"/>
      <c r="CP380" s="72"/>
      <c r="CQ380" s="72"/>
      <c r="CR380" s="72"/>
      <c r="CS380" s="72"/>
      <c r="CT380" s="72"/>
      <c r="CU380" s="72"/>
      <c r="CV380" s="72"/>
      <c r="CW380" s="72"/>
      <c r="CX380" s="72"/>
      <c r="CY380" s="72"/>
      <c r="CZ380" s="72"/>
      <c r="DA380" s="72"/>
      <c r="DB380" s="72"/>
      <c r="DC380" s="72"/>
      <c r="DD380" s="72"/>
      <c r="DE380" s="72">
        <v>2</v>
      </c>
      <c r="DF380" s="72"/>
      <c r="DG380" s="72"/>
      <c r="DH380" s="72"/>
      <c r="DI380" s="72"/>
      <c r="DJ380" s="72"/>
      <c r="DK380" s="72"/>
      <c r="DL380" s="72"/>
      <c r="DM380" s="72"/>
      <c r="DN380" s="72"/>
      <c r="DO380" s="72"/>
      <c r="DP380" s="72"/>
      <c r="DQ380" s="72"/>
      <c r="DR380" s="72"/>
      <c r="DS380" s="72"/>
      <c r="DT380" s="72"/>
      <c r="DU380" s="72"/>
      <c r="DV380" s="72"/>
      <c r="DW380" s="72"/>
      <c r="DX380" s="72"/>
      <c r="DY380" s="72"/>
      <c r="DZ380" s="72"/>
      <c r="EA380" s="72"/>
      <c r="EB380" s="72"/>
      <c r="EC380" s="72"/>
      <c r="ED380" s="72"/>
      <c r="EE380" s="72"/>
      <c r="EF380" s="72"/>
      <c r="EG380" s="72"/>
      <c r="EH380" s="72"/>
      <c r="EI380" s="72"/>
      <c r="EJ380" s="72"/>
      <c r="EK380" s="72"/>
      <c r="EL380" s="72"/>
      <c r="EM380" s="72"/>
      <c r="EN380" s="72"/>
      <c r="EO380" s="72"/>
      <c r="EP380" s="72"/>
      <c r="EQ380" s="72"/>
      <c r="ER380" s="312">
        <f t="shared" si="75"/>
        <v>3</v>
      </c>
      <c r="ES380" s="72">
        <f t="shared" si="76"/>
        <v>1</v>
      </c>
      <c r="ET380" s="72" t="s">
        <v>1125</v>
      </c>
      <c r="EU380" s="7" t="s">
        <v>2711</v>
      </c>
      <c r="EV380" s="7" t="s">
        <v>1110</v>
      </c>
      <c r="EW380" s="7" t="s">
        <v>1801</v>
      </c>
      <c r="EX380" s="183" t="s">
        <v>1870</v>
      </c>
      <c r="EY380" s="313">
        <v>46178</v>
      </c>
      <c r="EZ380" s="313"/>
      <c r="FA380" s="183"/>
      <c r="FB380" s="313"/>
      <c r="FC380" s="7"/>
      <c r="FD380" s="7" t="s">
        <v>3102</v>
      </c>
      <c r="FE380" s="7">
        <f t="shared" si="77"/>
        <v>4432</v>
      </c>
      <c r="FF380" s="72">
        <f t="shared" si="78"/>
        <v>9333</v>
      </c>
      <c r="FG380" t="s">
        <v>3515</v>
      </c>
    </row>
    <row r="381" spans="1:163" ht="17.25">
      <c r="A381" s="72">
        <v>464962855</v>
      </c>
      <c r="B381" s="304" t="s">
        <v>2083</v>
      </c>
      <c r="C381" s="72"/>
      <c r="D381" s="72"/>
      <c r="E381" s="72"/>
      <c r="F381" s="72"/>
      <c r="G381" s="306"/>
      <c r="H381" s="306"/>
      <c r="I381" s="72">
        <v>4200</v>
      </c>
      <c r="J381" s="72">
        <v>4200</v>
      </c>
      <c r="K381" s="258">
        <f t="shared" si="82"/>
        <v>4256</v>
      </c>
      <c r="L381" s="258">
        <f t="shared" si="71"/>
        <v>8512</v>
      </c>
      <c r="M381" s="307">
        <v>1</v>
      </c>
      <c r="N381" s="72" t="s">
        <v>1231</v>
      </c>
      <c r="O381" s="72" t="s">
        <v>1232</v>
      </c>
      <c r="P381" s="72" t="s">
        <v>97</v>
      </c>
      <c r="Q381" s="255">
        <v>31670</v>
      </c>
      <c r="R381" s="66">
        <v>56</v>
      </c>
      <c r="S381" s="66">
        <f t="shared" si="81"/>
        <v>0</v>
      </c>
      <c r="T381" s="66">
        <v>457</v>
      </c>
      <c r="U381" s="4" t="s">
        <v>1129</v>
      </c>
      <c r="V381" s="5">
        <f t="shared" si="79"/>
        <v>4.6496651301483408E-2</v>
      </c>
      <c r="W381" s="5">
        <f t="shared" si="80"/>
        <v>1.7330822103230113E-3</v>
      </c>
      <c r="X381" s="5" t="str">
        <f t="shared" si="72"/>
        <v>FLOW</v>
      </c>
      <c r="Y381" s="72" t="str">
        <f t="shared" si="73"/>
        <v>NC</v>
      </c>
      <c r="Z381" s="72" t="s">
        <v>1129</v>
      </c>
      <c r="AA381" s="72" t="s">
        <v>1315</v>
      </c>
      <c r="AB381" s="304" t="s">
        <v>3023</v>
      </c>
      <c r="AC381" s="72"/>
      <c r="AD381" s="72" t="s">
        <v>3021</v>
      </c>
      <c r="AE381" s="308"/>
      <c r="AF381" s="309"/>
      <c r="AG381" s="7"/>
      <c r="AH381" s="72" t="s">
        <v>1758</v>
      </c>
      <c r="AI381" s="7"/>
      <c r="AJ381" s="7"/>
      <c r="AK381" s="7"/>
      <c r="AL381" s="7">
        <v>4713</v>
      </c>
      <c r="AM381" s="255">
        <v>31670</v>
      </c>
      <c r="AN381" s="258">
        <v>26</v>
      </c>
      <c r="AO381" s="306">
        <v>42</v>
      </c>
      <c r="AP381" s="306" t="str">
        <f t="shared" si="74"/>
        <v>FLOW</v>
      </c>
      <c r="AQ381" s="306"/>
      <c r="AR381" s="306"/>
      <c r="AS381" s="306"/>
      <c r="AT381" s="306"/>
      <c r="AU381" s="72" t="s">
        <v>1129</v>
      </c>
      <c r="AV381" s="310" t="s">
        <v>2229</v>
      </c>
      <c r="AW381" s="304" t="s">
        <v>135</v>
      </c>
      <c r="AX381" s="311">
        <v>45642</v>
      </c>
      <c r="AY381" s="72">
        <v>24</v>
      </c>
      <c r="AZ381" s="72" t="s">
        <v>2057</v>
      </c>
      <c r="BA381" s="7" t="s">
        <v>3513</v>
      </c>
      <c r="BB381" s="7"/>
      <c r="BC381" s="7"/>
      <c r="BD381" s="72"/>
      <c r="BE381" s="72"/>
      <c r="BF381" s="72"/>
      <c r="BG381" s="183"/>
      <c r="BH381" s="72"/>
      <c r="BI381" s="72"/>
      <c r="BJ381" s="72"/>
      <c r="BK381" s="72"/>
      <c r="BL381" s="72"/>
      <c r="BM381" s="72"/>
      <c r="BN381" s="72"/>
      <c r="BO381" s="72"/>
      <c r="BP381" s="72"/>
      <c r="BQ381" s="72"/>
      <c r="BR381" s="72"/>
      <c r="BS381" s="72"/>
      <c r="BT381" s="72"/>
      <c r="BU381" s="72"/>
      <c r="BV381" s="72"/>
      <c r="BW381" s="72"/>
      <c r="BX381" s="72"/>
      <c r="BY381" s="72"/>
      <c r="BZ381" s="72"/>
      <c r="CA381" s="72"/>
      <c r="CB381" s="72"/>
      <c r="CC381" s="72"/>
      <c r="CD381" s="72"/>
      <c r="CE381" s="72"/>
      <c r="CF381" s="72"/>
      <c r="CG381" s="72"/>
      <c r="CH381" s="72"/>
      <c r="CI381" s="72"/>
      <c r="CJ381" s="72">
        <v>1</v>
      </c>
      <c r="CK381" s="72"/>
      <c r="CL381" s="72"/>
      <c r="CM381" s="72"/>
      <c r="CN381" s="72"/>
      <c r="CO381" s="72"/>
      <c r="CP381" s="72"/>
      <c r="CQ381" s="72"/>
      <c r="CR381" s="72"/>
      <c r="CS381" s="72"/>
      <c r="CT381" s="72"/>
      <c r="CU381" s="72"/>
      <c r="CV381" s="72"/>
      <c r="CW381" s="72"/>
      <c r="CX381" s="72"/>
      <c r="CY381" s="72"/>
      <c r="CZ381" s="72"/>
      <c r="DA381" s="72"/>
      <c r="DB381" s="72"/>
      <c r="DC381" s="72"/>
      <c r="DD381" s="72"/>
      <c r="DE381" s="72"/>
      <c r="DF381" s="72"/>
      <c r="DG381" s="72"/>
      <c r="DH381" s="72"/>
      <c r="DI381" s="72"/>
      <c r="DJ381" s="72"/>
      <c r="DK381" s="72"/>
      <c r="DL381" s="72"/>
      <c r="DM381" s="72"/>
      <c r="DN381" s="72"/>
      <c r="DO381" s="72"/>
      <c r="DP381" s="72"/>
      <c r="DQ381" s="72"/>
      <c r="DR381" s="72"/>
      <c r="DS381" s="72"/>
      <c r="DT381" s="72"/>
      <c r="DU381" s="72"/>
      <c r="DV381" s="72"/>
      <c r="DW381" s="72"/>
      <c r="DX381" s="72"/>
      <c r="DY381" s="72"/>
      <c r="DZ381" s="72"/>
      <c r="EA381" s="72"/>
      <c r="EB381" s="72"/>
      <c r="EC381" s="72"/>
      <c r="ED381" s="72"/>
      <c r="EE381" s="72"/>
      <c r="EF381" s="72"/>
      <c r="EG381" s="72"/>
      <c r="EH381" s="72"/>
      <c r="EI381" s="72"/>
      <c r="EJ381" s="72"/>
      <c r="EK381" s="72"/>
      <c r="EL381" s="72"/>
      <c r="EM381" s="72"/>
      <c r="EN381" s="72"/>
      <c r="EO381" s="72"/>
      <c r="EP381" s="72"/>
      <c r="EQ381" s="72"/>
      <c r="ER381" s="312">
        <f t="shared" si="75"/>
        <v>1</v>
      </c>
      <c r="ES381" s="72">
        <f t="shared" si="76"/>
        <v>1</v>
      </c>
      <c r="ET381" s="72" t="s">
        <v>1120</v>
      </c>
      <c r="EU381" s="7" t="s">
        <v>2712</v>
      </c>
      <c r="EV381" s="7" t="s">
        <v>1110</v>
      </c>
      <c r="EW381" s="7" t="s">
        <v>1829</v>
      </c>
      <c r="EX381" s="183" t="s">
        <v>1897</v>
      </c>
      <c r="EY381" s="313">
        <v>46185</v>
      </c>
      <c r="EZ381" s="313"/>
      <c r="FA381" s="183"/>
      <c r="FB381" s="313"/>
      <c r="FC381" s="7"/>
      <c r="FD381" s="7" t="s">
        <v>3220</v>
      </c>
      <c r="FE381" s="7">
        <f t="shared" si="77"/>
        <v>4256</v>
      </c>
      <c r="FF381" s="72">
        <f t="shared" si="78"/>
        <v>8512</v>
      </c>
      <c r="FG381" t="s">
        <v>3515</v>
      </c>
    </row>
    <row r="382" spans="1:163" ht="17.25">
      <c r="A382" s="72">
        <v>463630491</v>
      </c>
      <c r="B382" s="304" t="s">
        <v>1554</v>
      </c>
      <c r="C382" s="72"/>
      <c r="D382" s="72"/>
      <c r="E382" s="72"/>
      <c r="F382" s="72"/>
      <c r="G382" s="306"/>
      <c r="H382" s="306"/>
      <c r="I382" s="72">
        <v>4368</v>
      </c>
      <c r="J382" s="72">
        <v>20595</v>
      </c>
      <c r="K382" s="258">
        <f t="shared" si="82"/>
        <v>4383</v>
      </c>
      <c r="L382" s="258">
        <f t="shared" si="71"/>
        <v>26618</v>
      </c>
      <c r="M382" s="315">
        <v>5</v>
      </c>
      <c r="N382" s="72" t="s">
        <v>1231</v>
      </c>
      <c r="O382" s="72" t="s">
        <v>1232</v>
      </c>
      <c r="P382" s="72" t="s">
        <v>42</v>
      </c>
      <c r="Q382" s="255">
        <v>31481</v>
      </c>
      <c r="R382" s="66">
        <v>1260</v>
      </c>
      <c r="S382" s="66">
        <f t="shared" si="81"/>
        <v>0</v>
      </c>
      <c r="T382" s="66">
        <v>5530.21</v>
      </c>
      <c r="U382" s="4" t="s">
        <v>1129</v>
      </c>
      <c r="V382" s="5">
        <f t="shared" si="79"/>
        <v>9.1520318755028307E-2</v>
      </c>
      <c r="W382" s="5">
        <f t="shared" si="80"/>
        <v>1.5323863908122591E-2</v>
      </c>
      <c r="X382" s="5" t="str">
        <f t="shared" si="72"/>
        <v>FLOW</v>
      </c>
      <c r="Y382" s="72" t="str">
        <f t="shared" si="73"/>
        <v>SETT</v>
      </c>
      <c r="Z382" s="72" t="s">
        <v>1129</v>
      </c>
      <c r="AA382" s="72" t="s">
        <v>3522</v>
      </c>
      <c r="AB382" s="304"/>
      <c r="AC382" s="72"/>
      <c r="AD382" s="72" t="s">
        <v>3019</v>
      </c>
      <c r="AE382" s="308"/>
      <c r="AF382" s="309" t="s">
        <v>1797</v>
      </c>
      <c r="AG382" s="7" t="s">
        <v>1129</v>
      </c>
      <c r="AH382" s="72" t="s">
        <v>780</v>
      </c>
      <c r="AI382" s="7" t="s">
        <v>1129</v>
      </c>
      <c r="AJ382" s="7" t="s">
        <v>1129</v>
      </c>
      <c r="AK382" s="7" t="s">
        <v>1129</v>
      </c>
      <c r="AL382" s="7">
        <v>27385.21</v>
      </c>
      <c r="AM382" s="255">
        <v>31481</v>
      </c>
      <c r="AN382" s="258">
        <v>147</v>
      </c>
      <c r="AO382" s="306">
        <v>163</v>
      </c>
      <c r="AP382" s="306" t="str">
        <f t="shared" si="74"/>
        <v>FLOW</v>
      </c>
      <c r="AQ382" s="306"/>
      <c r="AR382" s="306"/>
      <c r="AS382" s="306"/>
      <c r="AT382" s="306"/>
      <c r="AU382" s="72" t="s">
        <v>943</v>
      </c>
      <c r="AV382" s="310" t="s">
        <v>1663</v>
      </c>
      <c r="AW382" s="304" t="s">
        <v>101</v>
      </c>
      <c r="AX382" s="311">
        <v>45505</v>
      </c>
      <c r="AY382" s="72">
        <v>24</v>
      </c>
      <c r="AZ382" s="72" t="s">
        <v>1742</v>
      </c>
      <c r="BA382" s="7" t="s">
        <v>3512</v>
      </c>
      <c r="BB382" s="7"/>
      <c r="BC382" s="7"/>
      <c r="BD382" s="72"/>
      <c r="BE382" s="72"/>
      <c r="BF382" s="72"/>
      <c r="BG382" s="183"/>
      <c r="BH382" s="72"/>
      <c r="BI382" s="72"/>
      <c r="BJ382" s="72"/>
      <c r="BK382" s="72"/>
      <c r="BL382" s="72">
        <v>1</v>
      </c>
      <c r="BM382" s="72"/>
      <c r="BN382" s="72"/>
      <c r="BO382" s="72"/>
      <c r="BP382" s="72"/>
      <c r="BQ382" s="72"/>
      <c r="BR382" s="72"/>
      <c r="BS382" s="72"/>
      <c r="BT382" s="72"/>
      <c r="BU382" s="72"/>
      <c r="BV382" s="72"/>
      <c r="BW382" s="72"/>
      <c r="BX382" s="72"/>
      <c r="BY382" s="72"/>
      <c r="BZ382" s="72"/>
      <c r="CA382" s="72"/>
      <c r="CB382" s="72"/>
      <c r="CC382" s="72"/>
      <c r="CD382" s="72"/>
      <c r="CE382" s="72"/>
      <c r="CF382" s="72"/>
      <c r="CG382" s="72"/>
      <c r="CH382" s="72"/>
      <c r="CI382" s="72"/>
      <c r="CJ382" s="72"/>
      <c r="CK382" s="72"/>
      <c r="CL382" s="72"/>
      <c r="CM382" s="72"/>
      <c r="CN382" s="72"/>
      <c r="CO382" s="72"/>
      <c r="CP382" s="72"/>
      <c r="CQ382" s="72"/>
      <c r="CR382" s="72"/>
      <c r="CS382" s="72"/>
      <c r="CT382" s="72"/>
      <c r="CU382" s="72"/>
      <c r="CV382" s="72"/>
      <c r="CW382" s="72"/>
      <c r="CX382" s="72"/>
      <c r="CY382" s="72"/>
      <c r="CZ382" s="72"/>
      <c r="DA382" s="72"/>
      <c r="DB382" s="72"/>
      <c r="DC382" s="72"/>
      <c r="DD382" s="72"/>
      <c r="DE382" s="72"/>
      <c r="DF382" s="72"/>
      <c r="DG382" s="72"/>
      <c r="DH382" s="72"/>
      <c r="DI382" s="72"/>
      <c r="DJ382" s="72"/>
      <c r="DK382" s="72"/>
      <c r="DL382" s="72"/>
      <c r="DM382" s="72"/>
      <c r="DN382" s="72"/>
      <c r="DO382" s="72"/>
      <c r="DP382" s="72"/>
      <c r="DQ382" s="72"/>
      <c r="DR382" s="72"/>
      <c r="DS382" s="72"/>
      <c r="DT382" s="72"/>
      <c r="DU382" s="72"/>
      <c r="DV382" s="72"/>
      <c r="DW382" s="72"/>
      <c r="DX382" s="72"/>
      <c r="DY382" s="72"/>
      <c r="DZ382" s="72"/>
      <c r="EA382" s="72"/>
      <c r="EB382" s="72"/>
      <c r="EC382" s="72"/>
      <c r="ED382" s="72"/>
      <c r="EE382" s="72"/>
      <c r="EF382" s="72"/>
      <c r="EG382" s="72"/>
      <c r="EH382" s="72"/>
      <c r="EI382" s="72"/>
      <c r="EJ382" s="72"/>
      <c r="EK382" s="72"/>
      <c r="EL382" s="72"/>
      <c r="EM382" s="72"/>
      <c r="EN382" s="72"/>
      <c r="EO382" s="72"/>
      <c r="EP382" s="72"/>
      <c r="EQ382" s="72"/>
      <c r="ER382" s="312">
        <f t="shared" si="75"/>
        <v>1</v>
      </c>
      <c r="ES382" s="72">
        <f t="shared" si="76"/>
        <v>1</v>
      </c>
      <c r="ET382" s="72" t="s">
        <v>1116</v>
      </c>
      <c r="EU382" s="7" t="s">
        <v>2713</v>
      </c>
      <c r="EV382" s="7" t="s">
        <v>1110</v>
      </c>
      <c r="EW382" s="7" t="s">
        <v>1801</v>
      </c>
      <c r="EX382" s="183" t="s">
        <v>1969</v>
      </c>
      <c r="EY382" s="313">
        <v>46177</v>
      </c>
      <c r="EZ382" s="313"/>
      <c r="FA382" s="183"/>
      <c r="FB382" s="313"/>
      <c r="FC382" s="7"/>
      <c r="FD382" s="7" t="s">
        <v>3325</v>
      </c>
      <c r="FE382" s="7">
        <f t="shared" si="77"/>
        <v>4383</v>
      </c>
      <c r="FF382" s="72">
        <f t="shared" si="78"/>
        <v>26618</v>
      </c>
      <c r="FG382" t="s">
        <v>3515</v>
      </c>
    </row>
    <row r="383" spans="1:163" ht="17.25">
      <c r="A383" s="72">
        <v>460389870</v>
      </c>
      <c r="B383" s="304" t="s">
        <v>473</v>
      </c>
      <c r="C383" s="72" t="s">
        <v>1775</v>
      </c>
      <c r="D383" s="72" t="s">
        <v>2348</v>
      </c>
      <c r="E383" s="72">
        <f>5274+2323</f>
        <v>7597</v>
      </c>
      <c r="F383" s="72"/>
      <c r="G383" s="306"/>
      <c r="H383" s="306"/>
      <c r="I383" s="72">
        <v>5071</v>
      </c>
      <c r="J383" s="72">
        <v>2388</v>
      </c>
      <c r="K383" s="258">
        <f t="shared" si="82"/>
        <v>2455</v>
      </c>
      <c r="L383" s="258">
        <f t="shared" si="71"/>
        <v>-79</v>
      </c>
      <c r="M383" s="307">
        <v>1</v>
      </c>
      <c r="N383" s="72" t="s">
        <v>1282</v>
      </c>
      <c r="O383" s="72" t="s">
        <v>1281</v>
      </c>
      <c r="P383" s="72" t="s">
        <v>49</v>
      </c>
      <c r="Q383" s="255">
        <v>31439</v>
      </c>
      <c r="R383" s="66">
        <v>67</v>
      </c>
      <c r="S383" s="66">
        <f t="shared" si="81"/>
        <v>0</v>
      </c>
      <c r="T383" s="66">
        <v>6261</v>
      </c>
      <c r="U383" s="4" t="s">
        <v>1480</v>
      </c>
      <c r="V383" s="5">
        <f t="shared" si="79"/>
        <v>2.7082782389218959E-2</v>
      </c>
      <c r="W383" s="5">
        <f t="shared" si="80"/>
        <v>1.7204411623096038E-3</v>
      </c>
      <c r="X383" s="5" t="str">
        <f t="shared" si="72"/>
        <v>RB</v>
      </c>
      <c r="Y383" s="72" t="str">
        <f t="shared" si="73"/>
        <v>PAID</v>
      </c>
      <c r="Z383" s="72" t="s">
        <v>1281</v>
      </c>
      <c r="AA383" s="72" t="s">
        <v>1281</v>
      </c>
      <c r="AB383" s="304"/>
      <c r="AC383" s="72"/>
      <c r="AD383" s="72" t="s">
        <v>3019</v>
      </c>
      <c r="AE383" s="308"/>
      <c r="AF383" s="309" t="s">
        <v>1129</v>
      </c>
      <c r="AG383" s="7" t="s">
        <v>1129</v>
      </c>
      <c r="AH383" s="72" t="s">
        <v>463</v>
      </c>
      <c r="AI383" s="7" t="s">
        <v>1129</v>
      </c>
      <c r="AJ383" s="7" t="s">
        <v>1129</v>
      </c>
      <c r="AK383" s="7" t="s">
        <v>1129</v>
      </c>
      <c r="AL383" s="7">
        <v>8716</v>
      </c>
      <c r="AM383" s="255">
        <v>31439</v>
      </c>
      <c r="AN383" s="258">
        <v>27</v>
      </c>
      <c r="AO383" s="306">
        <v>0</v>
      </c>
      <c r="AP383" s="306" t="str">
        <f t="shared" si="74"/>
        <v>RB</v>
      </c>
      <c r="AQ383" s="306"/>
      <c r="AR383" s="306"/>
      <c r="AS383" s="306"/>
      <c r="AT383" s="306"/>
      <c r="AU383" s="72" t="s">
        <v>1793</v>
      </c>
      <c r="AV383" s="310" t="s">
        <v>474</v>
      </c>
      <c r="AW383" s="304" t="s">
        <v>475</v>
      </c>
      <c r="AX383" s="311">
        <v>45229</v>
      </c>
      <c r="AY383" s="72">
        <v>36</v>
      </c>
      <c r="AZ383" s="72" t="s">
        <v>1742</v>
      </c>
      <c r="BA383" s="7" t="s">
        <v>3513</v>
      </c>
      <c r="BB383" s="7"/>
      <c r="BC383" s="7"/>
      <c r="BD383" s="72"/>
      <c r="BE383" s="72"/>
      <c r="BF383" s="72"/>
      <c r="BG383" s="183"/>
      <c r="BH383" s="72"/>
      <c r="BI383" s="72"/>
      <c r="BJ383" s="72"/>
      <c r="BK383" s="72"/>
      <c r="BL383" s="72"/>
      <c r="BM383" s="72"/>
      <c r="BN383" s="72"/>
      <c r="BO383" s="72"/>
      <c r="BP383" s="72"/>
      <c r="BQ383" s="72"/>
      <c r="BR383" s="72"/>
      <c r="BS383" s="72"/>
      <c r="BT383" s="72"/>
      <c r="BU383" s="72"/>
      <c r="BV383" s="72"/>
      <c r="BW383" s="72"/>
      <c r="BX383" s="72">
        <v>1</v>
      </c>
      <c r="BY383" s="72"/>
      <c r="BZ383" s="72"/>
      <c r="CA383" s="72"/>
      <c r="CB383" s="72"/>
      <c r="CC383" s="72"/>
      <c r="CD383" s="72"/>
      <c r="CE383" s="72"/>
      <c r="CF383" s="72"/>
      <c r="CG383" s="72"/>
      <c r="CH383" s="72"/>
      <c r="CI383" s="72"/>
      <c r="CJ383" s="72"/>
      <c r="CK383" s="72"/>
      <c r="CL383" s="72"/>
      <c r="CM383" s="72"/>
      <c r="CN383" s="72"/>
      <c r="CO383" s="72"/>
      <c r="CP383" s="72"/>
      <c r="CQ383" s="72"/>
      <c r="CR383" s="72"/>
      <c r="CS383" s="72"/>
      <c r="CT383" s="72"/>
      <c r="CU383" s="72"/>
      <c r="CV383" s="72"/>
      <c r="CW383" s="72"/>
      <c r="CX383" s="72"/>
      <c r="CY383" s="72"/>
      <c r="CZ383" s="72"/>
      <c r="DA383" s="72"/>
      <c r="DB383" s="72"/>
      <c r="DC383" s="72"/>
      <c r="DD383" s="72"/>
      <c r="DE383" s="72"/>
      <c r="DF383" s="72"/>
      <c r="DG383" s="72"/>
      <c r="DH383" s="72"/>
      <c r="DI383" s="72"/>
      <c r="DJ383" s="72"/>
      <c r="DK383" s="72"/>
      <c r="DL383" s="72"/>
      <c r="DM383" s="72"/>
      <c r="DN383" s="72"/>
      <c r="DO383" s="72"/>
      <c r="DP383" s="72"/>
      <c r="DQ383" s="72"/>
      <c r="DR383" s="72"/>
      <c r="DS383" s="72"/>
      <c r="DT383" s="72"/>
      <c r="DU383" s="72"/>
      <c r="DV383" s="72"/>
      <c r="DW383" s="72"/>
      <c r="DX383" s="72"/>
      <c r="DY383" s="72"/>
      <c r="DZ383" s="72"/>
      <c r="EA383" s="72"/>
      <c r="EB383" s="72"/>
      <c r="EC383" s="72"/>
      <c r="ED383" s="72"/>
      <c r="EE383" s="72"/>
      <c r="EF383" s="72"/>
      <c r="EG383" s="72"/>
      <c r="EH383" s="72"/>
      <c r="EI383" s="72"/>
      <c r="EJ383" s="72"/>
      <c r="EK383" s="72"/>
      <c r="EL383" s="72"/>
      <c r="EM383" s="72"/>
      <c r="EN383" s="72"/>
      <c r="EO383" s="72"/>
      <c r="EP383" s="72"/>
      <c r="EQ383" s="72"/>
      <c r="ER383" s="312">
        <f t="shared" si="75"/>
        <v>1</v>
      </c>
      <c r="ES383" s="72">
        <f t="shared" si="76"/>
        <v>1</v>
      </c>
      <c r="ET383" s="72" t="s">
        <v>1117</v>
      </c>
      <c r="EU383" s="7" t="s">
        <v>2714</v>
      </c>
      <c r="EV383" s="7" t="s">
        <v>1110</v>
      </c>
      <c r="EW383" s="7" t="s">
        <v>1820</v>
      </c>
      <c r="EX383" s="183" t="s">
        <v>1970</v>
      </c>
      <c r="EY383" s="313">
        <v>46181</v>
      </c>
      <c r="EZ383" s="313"/>
      <c r="FA383" s="183"/>
      <c r="FB383" s="313"/>
      <c r="FC383" s="7"/>
      <c r="FD383" s="7" t="s">
        <v>3319</v>
      </c>
      <c r="FE383" s="7">
        <f t="shared" si="77"/>
        <v>2455</v>
      </c>
      <c r="FF383" s="72">
        <f t="shared" si="78"/>
        <v>7518</v>
      </c>
      <c r="FG383" t="s">
        <v>3515</v>
      </c>
    </row>
    <row r="384" spans="1:163" ht="17.25">
      <c r="A384" s="72">
        <v>461226479</v>
      </c>
      <c r="B384" s="304" t="s">
        <v>1555</v>
      </c>
      <c r="C384" s="72"/>
      <c r="D384" s="72"/>
      <c r="E384" s="72"/>
      <c r="F384" s="72"/>
      <c r="G384" s="306"/>
      <c r="H384" s="306"/>
      <c r="I384" s="72">
        <v>3414</v>
      </c>
      <c r="J384" s="72">
        <v>6404</v>
      </c>
      <c r="K384" s="258">
        <f t="shared" si="82"/>
        <v>3212</v>
      </c>
      <c r="L384" s="258">
        <f t="shared" ref="L384:L447" si="83">FF384-E384</f>
        <v>10171</v>
      </c>
      <c r="M384" s="315">
        <v>2</v>
      </c>
      <c r="N384" s="72" t="s">
        <v>1231</v>
      </c>
      <c r="O384" s="72" t="s">
        <v>1232</v>
      </c>
      <c r="P384" s="72" t="s">
        <v>73</v>
      </c>
      <c r="Q384" s="255">
        <v>31246</v>
      </c>
      <c r="R384" s="66">
        <v>222</v>
      </c>
      <c r="S384" s="66">
        <f t="shared" si="81"/>
        <v>0</v>
      </c>
      <c r="T384" s="66">
        <v>4167.95</v>
      </c>
      <c r="U384" s="4" t="s">
        <v>1129</v>
      </c>
      <c r="V384" s="5">
        <f t="shared" si="79"/>
        <v>0.29335895819357882</v>
      </c>
      <c r="W384" s="5">
        <f t="shared" si="80"/>
        <v>6.9182200651262526E-3</v>
      </c>
      <c r="X384" s="5" t="str">
        <f t="shared" ref="X384:X447" si="84">N384</f>
        <v>FLOW</v>
      </c>
      <c r="Y384" s="72" t="str">
        <f t="shared" ref="Y384:Y447" si="85">IF(OR(N384="STABLE", N384="RB" ),"PAID",AA384)</f>
        <v>NC</v>
      </c>
      <c r="Z384" s="72" t="s">
        <v>1129</v>
      </c>
      <c r="AA384" s="72" t="s">
        <v>1315</v>
      </c>
      <c r="AB384" s="304" t="s">
        <v>3024</v>
      </c>
      <c r="AC384" s="72"/>
      <c r="AD384" s="72" t="s">
        <v>3021</v>
      </c>
      <c r="AE384" s="308"/>
      <c r="AF384" s="309" t="s">
        <v>1129</v>
      </c>
      <c r="AG384" s="7" t="s">
        <v>1129</v>
      </c>
      <c r="AH384" s="72" t="s">
        <v>72</v>
      </c>
      <c r="AI384" s="7" t="s">
        <v>1129</v>
      </c>
      <c r="AJ384" s="7" t="s">
        <v>1129</v>
      </c>
      <c r="AK384" s="7" t="s">
        <v>1129</v>
      </c>
      <c r="AL384" s="7">
        <v>10793.95</v>
      </c>
      <c r="AM384" s="255">
        <v>31246</v>
      </c>
      <c r="AN384" s="258">
        <v>57</v>
      </c>
      <c r="AO384" s="306">
        <v>73</v>
      </c>
      <c r="AP384" s="306" t="str">
        <f t="shared" ref="AP384:AP447" si="86">IF(AO384=0,"RB",IF(AO384&lt;AN384,"STABLE",IF(AO384&gt;AN384,"FLOW","SAME")))</f>
        <v>FLOW</v>
      </c>
      <c r="AQ384" s="306"/>
      <c r="AR384" s="306"/>
      <c r="AS384" s="306"/>
      <c r="AT384" s="306"/>
      <c r="AU384" s="72" t="s">
        <v>1793</v>
      </c>
      <c r="AV384" s="310" t="s">
        <v>1664</v>
      </c>
      <c r="AW384" s="304" t="s">
        <v>522</v>
      </c>
      <c r="AX384" s="311">
        <v>45284</v>
      </c>
      <c r="AY384" s="72">
        <v>36</v>
      </c>
      <c r="AZ384" s="72" t="s">
        <v>1742</v>
      </c>
      <c r="BA384" s="7" t="s">
        <v>3512</v>
      </c>
      <c r="BB384" s="7"/>
      <c r="BC384" s="7"/>
      <c r="BD384" s="72"/>
      <c r="BE384" s="72"/>
      <c r="BF384" s="72"/>
      <c r="BG384" s="183"/>
      <c r="BH384" s="72"/>
      <c r="BI384" s="72"/>
      <c r="BJ384" s="72"/>
      <c r="BK384" s="72"/>
      <c r="BL384" s="72">
        <v>1</v>
      </c>
      <c r="BM384" s="72"/>
      <c r="BN384" s="72"/>
      <c r="BO384" s="72"/>
      <c r="BP384" s="72"/>
      <c r="BQ384" s="72"/>
      <c r="BR384" s="72"/>
      <c r="BS384" s="72"/>
      <c r="BT384" s="72"/>
      <c r="BU384" s="72"/>
      <c r="BV384" s="72"/>
      <c r="BW384" s="72"/>
      <c r="BX384" s="72"/>
      <c r="BY384" s="72"/>
      <c r="BZ384" s="72"/>
      <c r="CA384" s="72"/>
      <c r="CB384" s="72"/>
      <c r="CC384" s="72"/>
      <c r="CD384" s="72"/>
      <c r="CE384" s="72"/>
      <c r="CF384" s="72"/>
      <c r="CG384" s="72"/>
      <c r="CH384" s="72"/>
      <c r="CI384" s="72"/>
      <c r="CJ384" s="72"/>
      <c r="CK384" s="72"/>
      <c r="CL384" s="72"/>
      <c r="CM384" s="72"/>
      <c r="CN384" s="72"/>
      <c r="CO384" s="72"/>
      <c r="CP384" s="72"/>
      <c r="CQ384" s="72"/>
      <c r="CR384" s="72"/>
      <c r="CS384" s="72"/>
      <c r="CT384" s="72"/>
      <c r="CU384" s="72"/>
      <c r="CV384" s="72"/>
      <c r="CW384" s="72"/>
      <c r="CX384" s="72"/>
      <c r="CY384" s="72">
        <v>1</v>
      </c>
      <c r="CZ384" s="72"/>
      <c r="DA384" s="72"/>
      <c r="DB384" s="72"/>
      <c r="DC384" s="72"/>
      <c r="DD384" s="72"/>
      <c r="DE384" s="72"/>
      <c r="DF384" s="72"/>
      <c r="DG384" s="72"/>
      <c r="DH384" s="72"/>
      <c r="DI384" s="72"/>
      <c r="DJ384" s="72"/>
      <c r="DK384" s="72"/>
      <c r="DL384" s="72"/>
      <c r="DM384" s="72"/>
      <c r="DN384" s="72"/>
      <c r="DO384" s="72"/>
      <c r="DP384" s="72"/>
      <c r="DQ384" s="72"/>
      <c r="DR384" s="72"/>
      <c r="DS384" s="72"/>
      <c r="DT384" s="72"/>
      <c r="DU384" s="72"/>
      <c r="DV384" s="72"/>
      <c r="DW384" s="72"/>
      <c r="DX384" s="72"/>
      <c r="DY384" s="72"/>
      <c r="DZ384" s="72"/>
      <c r="EA384" s="72"/>
      <c r="EB384" s="72"/>
      <c r="EC384" s="72"/>
      <c r="ED384" s="72"/>
      <c r="EE384" s="72"/>
      <c r="EF384" s="72"/>
      <c r="EG384" s="72"/>
      <c r="EH384" s="72"/>
      <c r="EI384" s="72"/>
      <c r="EJ384" s="72"/>
      <c r="EK384" s="72"/>
      <c r="EL384" s="72"/>
      <c r="EM384" s="72"/>
      <c r="EN384" s="72"/>
      <c r="EO384" s="72"/>
      <c r="EP384" s="72"/>
      <c r="EQ384" s="72"/>
      <c r="ER384" s="312">
        <f t="shared" ref="ER384:ER447" si="87">BC384+BF384+BI384+BL384+BO384+BR384+BU384+BX384+CA384+CD384+CG384+CJ384+CM384+CP384+CS384+CV384+CY384+DB384+DE384+DH384+DK384+DN384+DQ384+DT384+DW384+DZ384+EC384+EF384+EI384+EL384+EO384</f>
        <v>2</v>
      </c>
      <c r="ES384" s="72">
        <f t="shared" ref="ES384:ES447" si="88">IF(ER384&gt;0,1,"")</f>
        <v>1</v>
      </c>
      <c r="ET384" s="72" t="s">
        <v>1119</v>
      </c>
      <c r="EU384" s="7" t="s">
        <v>2715</v>
      </c>
      <c r="EV384" s="7" t="s">
        <v>1110</v>
      </c>
      <c r="EW384" s="7" t="s">
        <v>1808</v>
      </c>
      <c r="EX384" s="183" t="s">
        <v>1886</v>
      </c>
      <c r="EY384" s="313">
        <v>46177</v>
      </c>
      <c r="EZ384" s="313"/>
      <c r="FA384" s="183"/>
      <c r="FB384" s="313"/>
      <c r="FC384" s="7"/>
      <c r="FD384" s="7" t="s">
        <v>3246</v>
      </c>
      <c r="FE384" s="7">
        <f t="shared" si="77"/>
        <v>3212</v>
      </c>
      <c r="FF384" s="72">
        <f t="shared" si="78"/>
        <v>10171</v>
      </c>
      <c r="FG384" t="s">
        <v>3515</v>
      </c>
    </row>
    <row r="385" spans="1:163" ht="17.25">
      <c r="A385" s="72">
        <v>460423919</v>
      </c>
      <c r="B385" s="304" t="s">
        <v>423</v>
      </c>
      <c r="C385" s="72"/>
      <c r="D385" s="72"/>
      <c r="E385" s="72"/>
      <c r="F385" s="72"/>
      <c r="G385" s="306"/>
      <c r="H385" s="306"/>
      <c r="I385" s="72">
        <v>3664</v>
      </c>
      <c r="J385" s="72">
        <v>10837</v>
      </c>
      <c r="K385" s="258">
        <f t="shared" si="82"/>
        <v>3768</v>
      </c>
      <c r="L385" s="258">
        <f t="shared" si="83"/>
        <v>14896</v>
      </c>
      <c r="M385" s="315">
        <v>3</v>
      </c>
      <c r="N385" s="72" t="s">
        <v>1231</v>
      </c>
      <c r="O385" s="72" t="s">
        <v>1232</v>
      </c>
      <c r="P385" s="72" t="s">
        <v>34</v>
      </c>
      <c r="Q385" s="255">
        <v>31007</v>
      </c>
      <c r="R385" s="66">
        <v>259</v>
      </c>
      <c r="S385" s="66">
        <f t="shared" si="81"/>
        <v>0</v>
      </c>
      <c r="T385" s="66">
        <v>4050</v>
      </c>
      <c r="U385" s="4" t="s">
        <v>1231</v>
      </c>
      <c r="V385" s="5">
        <f t="shared" si="79"/>
        <v>0.67752649404566812</v>
      </c>
      <c r="W385" s="5">
        <f t="shared" si="80"/>
        <v>8.2931469955450521E-3</v>
      </c>
      <c r="X385" s="5" t="str">
        <f t="shared" si="84"/>
        <v>FLOW</v>
      </c>
      <c r="Y385" s="72" t="str">
        <f t="shared" si="85"/>
        <v>RTP</v>
      </c>
      <c r="Z385" s="72" t="s">
        <v>1330</v>
      </c>
      <c r="AA385" s="72" t="s">
        <v>1330</v>
      </c>
      <c r="AB385" s="304" t="s">
        <v>3558</v>
      </c>
      <c r="AC385" s="72"/>
      <c r="AD385" s="72" t="s">
        <v>3019</v>
      </c>
      <c r="AE385" s="308"/>
      <c r="AF385" s="309" t="s">
        <v>1797</v>
      </c>
      <c r="AG385" s="7" t="s">
        <v>1129</v>
      </c>
      <c r="AH385" s="72" t="s">
        <v>385</v>
      </c>
      <c r="AI385" s="7" t="s">
        <v>1129</v>
      </c>
      <c r="AJ385" s="7" t="s">
        <v>1129</v>
      </c>
      <c r="AK385" s="7" t="s">
        <v>1129</v>
      </c>
      <c r="AL385" s="7">
        <v>15146</v>
      </c>
      <c r="AM385" s="255">
        <v>31007</v>
      </c>
      <c r="AN385" s="258">
        <v>88</v>
      </c>
      <c r="AO385" s="306">
        <v>104</v>
      </c>
      <c r="AP385" s="306" t="str">
        <f t="shared" si="86"/>
        <v>FLOW</v>
      </c>
      <c r="AQ385" s="306"/>
      <c r="AR385" s="306"/>
      <c r="AS385" s="306"/>
      <c r="AT385" s="306"/>
      <c r="AU385" s="72" t="s">
        <v>1793</v>
      </c>
      <c r="AV385" s="310" t="s">
        <v>424</v>
      </c>
      <c r="AW385" s="304" t="s">
        <v>425</v>
      </c>
      <c r="AX385" s="311">
        <v>45231</v>
      </c>
      <c r="AY385" s="72">
        <v>36</v>
      </c>
      <c r="AZ385" s="72" t="s">
        <v>1742</v>
      </c>
      <c r="BA385" s="7" t="s">
        <v>3512</v>
      </c>
      <c r="BB385" s="7"/>
      <c r="BC385" s="7"/>
      <c r="BD385" s="72"/>
      <c r="BE385" s="72"/>
      <c r="BF385" s="72"/>
      <c r="BG385" s="183"/>
      <c r="BH385" s="72"/>
      <c r="BI385" s="72"/>
      <c r="BJ385" s="72"/>
      <c r="BK385" s="72"/>
      <c r="BL385" s="72"/>
      <c r="BM385" s="72"/>
      <c r="BN385" s="72"/>
      <c r="BO385" s="72"/>
      <c r="BP385" s="72"/>
      <c r="BQ385" s="72"/>
      <c r="BR385" s="72">
        <v>1</v>
      </c>
      <c r="BS385" s="72"/>
      <c r="BT385" s="72"/>
      <c r="BU385" s="72"/>
      <c r="BV385" s="72"/>
      <c r="BW385" s="72"/>
      <c r="BX385" s="72"/>
      <c r="BY385" s="72"/>
      <c r="BZ385" s="72"/>
      <c r="CA385" s="72"/>
      <c r="CB385" s="72"/>
      <c r="CC385" s="72"/>
      <c r="CD385" s="72"/>
      <c r="CE385" s="72"/>
      <c r="CF385" s="72"/>
      <c r="CG385" s="72"/>
      <c r="CH385" s="72"/>
      <c r="CI385" s="72"/>
      <c r="CJ385" s="72">
        <v>1</v>
      </c>
      <c r="CK385" s="72"/>
      <c r="CL385" s="72"/>
      <c r="CM385" s="72"/>
      <c r="CN385" s="72"/>
      <c r="CO385" s="72"/>
      <c r="CP385" s="72"/>
      <c r="CQ385" s="72"/>
      <c r="CR385" s="72"/>
      <c r="CS385" s="72"/>
      <c r="CT385" s="72"/>
      <c r="CU385" s="72"/>
      <c r="CV385" s="72"/>
      <c r="CW385" s="72"/>
      <c r="CX385" s="72"/>
      <c r="CY385" s="72"/>
      <c r="CZ385" s="72"/>
      <c r="DA385" s="72"/>
      <c r="DB385" s="72"/>
      <c r="DC385" s="72"/>
      <c r="DD385" s="72"/>
      <c r="DE385" s="72"/>
      <c r="DF385" s="72"/>
      <c r="DG385" s="72"/>
      <c r="DH385" s="72"/>
      <c r="DI385" s="72"/>
      <c r="DJ385" s="72"/>
      <c r="DK385" s="72"/>
      <c r="DL385" s="72"/>
      <c r="DM385" s="72"/>
      <c r="DN385" s="72"/>
      <c r="DO385" s="72"/>
      <c r="DP385" s="72"/>
      <c r="DQ385" s="72"/>
      <c r="DR385" s="72"/>
      <c r="DS385" s="72"/>
      <c r="DT385" s="72"/>
      <c r="DU385" s="72"/>
      <c r="DV385" s="72"/>
      <c r="DW385" s="72"/>
      <c r="DX385" s="72"/>
      <c r="DY385" s="72"/>
      <c r="DZ385" s="72"/>
      <c r="EA385" s="72"/>
      <c r="EB385" s="72"/>
      <c r="EC385" s="72"/>
      <c r="ED385" s="72"/>
      <c r="EE385" s="72"/>
      <c r="EF385" s="72"/>
      <c r="EG385" s="72"/>
      <c r="EH385" s="72"/>
      <c r="EI385" s="72"/>
      <c r="EJ385" s="72"/>
      <c r="EK385" s="72"/>
      <c r="EL385" s="72"/>
      <c r="EM385" s="72"/>
      <c r="EN385" s="72"/>
      <c r="EO385" s="72"/>
      <c r="EP385" s="72"/>
      <c r="EQ385" s="72"/>
      <c r="ER385" s="312">
        <f t="shared" si="87"/>
        <v>2</v>
      </c>
      <c r="ES385" s="72">
        <f t="shared" si="88"/>
        <v>1</v>
      </c>
      <c r="ET385" s="72" t="s">
        <v>1115</v>
      </c>
      <c r="EU385" s="7" t="s">
        <v>2716</v>
      </c>
      <c r="EV385" s="7" t="s">
        <v>1110</v>
      </c>
      <c r="EW385" s="7" t="s">
        <v>1803</v>
      </c>
      <c r="EX385" s="183" t="s">
        <v>1873</v>
      </c>
      <c r="EY385" s="313">
        <v>46179</v>
      </c>
      <c r="EZ385" s="313"/>
      <c r="FA385" s="183"/>
      <c r="FB385" s="313"/>
      <c r="FC385" s="7"/>
      <c r="FD385" s="7" t="s">
        <v>3326</v>
      </c>
      <c r="FE385" s="7">
        <f t="shared" ref="FE385:FE448" si="89">IF((J385+R385)&lt;=I385+R385,(J385+R385),((I385-(I385*(M385+1)-(I385+J385)))+R385))</f>
        <v>3768</v>
      </c>
      <c r="FF385" s="72">
        <f t="shared" ref="FF385:FF448" si="90">I385+J385+FD385</f>
        <v>14896</v>
      </c>
      <c r="FG385" t="s">
        <v>3515</v>
      </c>
    </row>
    <row r="386" spans="1:163" ht="17.25">
      <c r="A386" s="72">
        <v>459838566</v>
      </c>
      <c r="B386" s="304" t="s">
        <v>1400</v>
      </c>
      <c r="C386" s="72" t="s">
        <v>1775</v>
      </c>
      <c r="D386" s="72" t="s">
        <v>3535</v>
      </c>
      <c r="E386" s="72">
        <v>14310</v>
      </c>
      <c r="F386" s="72"/>
      <c r="G386" s="306"/>
      <c r="H386" s="306"/>
      <c r="I386" s="72">
        <v>4661</v>
      </c>
      <c r="J386" s="72">
        <v>9322</v>
      </c>
      <c r="K386" s="258">
        <f t="shared" si="82"/>
        <v>4734</v>
      </c>
      <c r="L386" s="258">
        <f t="shared" si="83"/>
        <v>-122</v>
      </c>
      <c r="M386" s="315">
        <v>2</v>
      </c>
      <c r="N386" s="72" t="s">
        <v>1282</v>
      </c>
      <c r="O386" s="72" t="s">
        <v>1281</v>
      </c>
      <c r="P386" s="72" t="s">
        <v>333</v>
      </c>
      <c r="Q386" s="255">
        <v>30851</v>
      </c>
      <c r="R386" s="66">
        <v>73</v>
      </c>
      <c r="S386" s="66">
        <f t="shared" si="81"/>
        <v>0</v>
      </c>
      <c r="T386" s="66">
        <v>5011</v>
      </c>
      <c r="U386" s="4" t="s">
        <v>1231</v>
      </c>
      <c r="V386" s="5">
        <f t="shared" ref="V386:V449" si="91">Q386/SUMIFS($Q:$Q,$M:$M,M386,$P:$P,P386)</f>
        <v>0.25736166049533132</v>
      </c>
      <c r="W386" s="5">
        <f t="shared" ref="W386:W449" si="92">Q386/SUMIFS($Q:$Q,$M:$M,M386)</f>
        <v>6.8307625689435457E-3</v>
      </c>
      <c r="X386" s="5" t="str">
        <f t="shared" si="84"/>
        <v>RB</v>
      </c>
      <c r="Y386" s="72" t="str">
        <f t="shared" si="85"/>
        <v>PAID</v>
      </c>
      <c r="Z386" s="72" t="s">
        <v>1329</v>
      </c>
      <c r="AA386" s="72" t="s">
        <v>1281</v>
      </c>
      <c r="AB386" s="304"/>
      <c r="AC386" s="72"/>
      <c r="AD386" s="72" t="s">
        <v>3022</v>
      </c>
      <c r="AE386" s="308"/>
      <c r="AF386" s="309" t="s">
        <v>1129</v>
      </c>
      <c r="AG386" s="7" t="s">
        <v>1129</v>
      </c>
      <c r="AH386" s="72" t="s">
        <v>543</v>
      </c>
      <c r="AI386" s="7" t="s">
        <v>1129</v>
      </c>
      <c r="AJ386" s="7" t="s">
        <v>1129</v>
      </c>
      <c r="AK386" s="7" t="s">
        <v>1129</v>
      </c>
      <c r="AL386" s="7">
        <v>14406</v>
      </c>
      <c r="AM386" s="255">
        <v>30851</v>
      </c>
      <c r="AN386" s="258">
        <v>57</v>
      </c>
      <c r="AO386" s="306">
        <v>0</v>
      </c>
      <c r="AP386" s="306" t="str">
        <f t="shared" si="86"/>
        <v>RB</v>
      </c>
      <c r="AQ386" s="306"/>
      <c r="AR386" s="306"/>
      <c r="AS386" s="306"/>
      <c r="AT386" s="306"/>
      <c r="AU386" s="72" t="s">
        <v>943</v>
      </c>
      <c r="AV386" s="310" t="s">
        <v>1401</v>
      </c>
      <c r="AW386" s="304" t="s">
        <v>458</v>
      </c>
      <c r="AX386" s="311">
        <v>45191</v>
      </c>
      <c r="AY386" s="72">
        <v>36</v>
      </c>
      <c r="AZ386" s="72" t="s">
        <v>1742</v>
      </c>
      <c r="BA386" s="7" t="s">
        <v>3513</v>
      </c>
      <c r="BB386" s="7"/>
      <c r="BC386" s="7"/>
      <c r="BD386" s="72"/>
      <c r="BE386" s="72"/>
      <c r="BF386" s="72"/>
      <c r="BG386" s="183"/>
      <c r="BH386" s="72"/>
      <c r="BI386" s="72"/>
      <c r="BJ386" s="72"/>
      <c r="BK386" s="72"/>
      <c r="BL386" s="72"/>
      <c r="BM386" s="72"/>
      <c r="BN386" s="72"/>
      <c r="BO386" s="72"/>
      <c r="BP386" s="72"/>
      <c r="BQ386" s="72"/>
      <c r="BR386" s="72"/>
      <c r="BS386" s="72"/>
      <c r="BT386" s="72"/>
      <c r="BU386" s="72"/>
      <c r="BV386" s="72"/>
      <c r="BW386" s="72"/>
      <c r="BX386" s="72"/>
      <c r="BY386" s="72"/>
      <c r="BZ386" s="72"/>
      <c r="CA386" s="72"/>
      <c r="CB386" s="72"/>
      <c r="CC386" s="72"/>
      <c r="CD386" s="72">
        <v>1</v>
      </c>
      <c r="CE386" s="72"/>
      <c r="CF386" s="72"/>
      <c r="CG386" s="72"/>
      <c r="CH386" s="72"/>
      <c r="CI386" s="72"/>
      <c r="CJ386" s="72"/>
      <c r="CK386" s="72"/>
      <c r="CL386" s="72"/>
      <c r="CM386" s="72"/>
      <c r="CN386" s="72"/>
      <c r="CO386" s="72"/>
      <c r="CP386" s="72"/>
      <c r="CQ386" s="72"/>
      <c r="CR386" s="72"/>
      <c r="CS386" s="72">
        <v>1</v>
      </c>
      <c r="CT386" s="72"/>
      <c r="CU386" s="72"/>
      <c r="CV386" s="72"/>
      <c r="CW386" s="72"/>
      <c r="CX386" s="72"/>
      <c r="CY386" s="72"/>
      <c r="CZ386" s="72"/>
      <c r="DA386" s="72"/>
      <c r="DB386" s="72"/>
      <c r="DC386" s="72"/>
      <c r="DD386" s="72"/>
      <c r="DE386" s="72"/>
      <c r="DF386" s="72"/>
      <c r="DG386" s="72"/>
      <c r="DH386" s="72"/>
      <c r="DI386" s="72"/>
      <c r="DJ386" s="72"/>
      <c r="DK386" s="72"/>
      <c r="DL386" s="72"/>
      <c r="DM386" s="72"/>
      <c r="DN386" s="72"/>
      <c r="DO386" s="72"/>
      <c r="DP386" s="72"/>
      <c r="DQ386" s="72"/>
      <c r="DR386" s="72"/>
      <c r="DS386" s="72"/>
      <c r="DT386" s="72"/>
      <c r="DU386" s="72"/>
      <c r="DV386" s="72"/>
      <c r="DW386" s="72"/>
      <c r="DX386" s="72"/>
      <c r="DY386" s="72"/>
      <c r="DZ386" s="72"/>
      <c r="EA386" s="72"/>
      <c r="EB386" s="72"/>
      <c r="EC386" s="72"/>
      <c r="ED386" s="72"/>
      <c r="EE386" s="72"/>
      <c r="EF386" s="72"/>
      <c r="EG386" s="72"/>
      <c r="EH386" s="72"/>
      <c r="EI386" s="72"/>
      <c r="EJ386" s="72"/>
      <c r="EK386" s="72"/>
      <c r="EL386" s="72"/>
      <c r="EM386" s="72"/>
      <c r="EN386" s="72"/>
      <c r="EO386" s="72"/>
      <c r="EP386" s="72"/>
      <c r="EQ386" s="72"/>
      <c r="ER386" s="312">
        <f t="shared" si="87"/>
        <v>2</v>
      </c>
      <c r="ES386" s="72">
        <f t="shared" si="88"/>
        <v>1</v>
      </c>
      <c r="ET386" s="72" t="s">
        <v>1125</v>
      </c>
      <c r="EU386" s="7" t="s">
        <v>2717</v>
      </c>
      <c r="EV386" s="7" t="s">
        <v>1110</v>
      </c>
      <c r="EW386" s="7" t="s">
        <v>1848</v>
      </c>
      <c r="EX386" s="183" t="s">
        <v>1809</v>
      </c>
      <c r="EY386" s="313">
        <v>46188</v>
      </c>
      <c r="EZ386" s="313"/>
      <c r="FA386" s="183"/>
      <c r="FB386" s="313"/>
      <c r="FC386" s="7"/>
      <c r="FD386" s="7" t="s">
        <v>3327</v>
      </c>
      <c r="FE386" s="7">
        <f t="shared" si="89"/>
        <v>4734</v>
      </c>
      <c r="FF386" s="72">
        <f t="shared" si="90"/>
        <v>14188</v>
      </c>
      <c r="FG386" t="s">
        <v>3515</v>
      </c>
    </row>
    <row r="387" spans="1:163" ht="17.25">
      <c r="A387" s="72">
        <v>461510911</v>
      </c>
      <c r="B387" s="304" t="s">
        <v>1457</v>
      </c>
      <c r="C387" s="72" t="s">
        <v>1775</v>
      </c>
      <c r="D387" s="72" t="s">
        <v>1789</v>
      </c>
      <c r="E387" s="72">
        <v>5467</v>
      </c>
      <c r="F387" s="72"/>
      <c r="G387" s="306"/>
      <c r="H387" s="306"/>
      <c r="I387" s="72">
        <v>3491</v>
      </c>
      <c r="J387" s="72">
        <v>5314.76</v>
      </c>
      <c r="K387" s="258">
        <f t="shared" si="82"/>
        <v>1975.7600000000002</v>
      </c>
      <c r="L387" s="258">
        <f t="shared" si="83"/>
        <v>3433.76</v>
      </c>
      <c r="M387" s="315">
        <v>2</v>
      </c>
      <c r="N387" s="72" t="s">
        <v>1282</v>
      </c>
      <c r="O387" s="72" t="s">
        <v>1281</v>
      </c>
      <c r="P387" s="72" t="s">
        <v>18</v>
      </c>
      <c r="Q387" s="255">
        <v>30804.04</v>
      </c>
      <c r="R387" s="66">
        <v>152</v>
      </c>
      <c r="S387" s="66">
        <f t="shared" si="81"/>
        <v>0</v>
      </c>
      <c r="T387" s="66">
        <v>2250</v>
      </c>
      <c r="U387" s="4" t="s">
        <v>1471</v>
      </c>
      <c r="V387" s="5">
        <f t="shared" si="91"/>
        <v>5.4611446110952602E-2</v>
      </c>
      <c r="W387" s="5">
        <f t="shared" si="92"/>
        <v>6.8203650904100268E-3</v>
      </c>
      <c r="X387" s="5" t="str">
        <f t="shared" si="84"/>
        <v>RB</v>
      </c>
      <c r="Y387" s="72" t="str">
        <f t="shared" si="85"/>
        <v>PAID</v>
      </c>
      <c r="Z387" s="72" t="s">
        <v>1281</v>
      </c>
      <c r="AA387" s="72" t="s">
        <v>1281</v>
      </c>
      <c r="AB387" s="304" t="s">
        <v>3523</v>
      </c>
      <c r="AC387" s="72"/>
      <c r="AD387" s="72" t="s">
        <v>3019</v>
      </c>
      <c r="AE387" s="308"/>
      <c r="AF387" s="309" t="s">
        <v>1129</v>
      </c>
      <c r="AG387" s="7" t="s">
        <v>1129</v>
      </c>
      <c r="AH387" s="72" t="s">
        <v>834</v>
      </c>
      <c r="AI387" s="7" t="s">
        <v>1129</v>
      </c>
      <c r="AJ387" s="7" t="s">
        <v>1129</v>
      </c>
      <c r="AK387" s="7" t="s">
        <v>1129</v>
      </c>
      <c r="AL387" s="7">
        <v>7716.76</v>
      </c>
      <c r="AM387" s="255">
        <v>30804.04</v>
      </c>
      <c r="AN387" s="258">
        <v>57</v>
      </c>
      <c r="AO387" s="306">
        <v>12</v>
      </c>
      <c r="AP387" s="306" t="str">
        <f t="shared" si="86"/>
        <v>STABLE</v>
      </c>
      <c r="AQ387" s="306"/>
      <c r="AR387" s="306"/>
      <c r="AS387" s="306"/>
      <c r="AT387" s="306"/>
      <c r="AU387" s="72" t="s">
        <v>1793</v>
      </c>
      <c r="AV387" s="310" t="s">
        <v>1458</v>
      </c>
      <c r="AW387" s="304" t="s">
        <v>53</v>
      </c>
      <c r="AX387" s="311">
        <v>45306</v>
      </c>
      <c r="AY387" s="72">
        <v>36</v>
      </c>
      <c r="AZ387" s="72" t="s">
        <v>1742</v>
      </c>
      <c r="BA387" s="7" t="s">
        <v>3512</v>
      </c>
      <c r="BB387" s="7"/>
      <c r="BC387" s="7"/>
      <c r="BD387" s="72"/>
      <c r="BE387" s="72"/>
      <c r="BF387" s="72"/>
      <c r="BG387" s="183"/>
      <c r="BH387" s="72"/>
      <c r="BI387" s="72">
        <v>1</v>
      </c>
      <c r="BJ387" s="72"/>
      <c r="BK387" s="72"/>
      <c r="BL387" s="72"/>
      <c r="BM387" s="72"/>
      <c r="BN387" s="72"/>
      <c r="BO387" s="72"/>
      <c r="BP387" s="72"/>
      <c r="BQ387" s="72"/>
      <c r="BR387" s="72"/>
      <c r="BS387" s="72"/>
      <c r="BT387" s="72"/>
      <c r="BU387" s="72"/>
      <c r="BV387" s="72"/>
      <c r="BW387" s="72"/>
      <c r="BX387" s="72"/>
      <c r="BY387" s="72"/>
      <c r="BZ387" s="72"/>
      <c r="CA387" s="72"/>
      <c r="CB387" s="72"/>
      <c r="CC387" s="72"/>
      <c r="CD387" s="72"/>
      <c r="CE387" s="72"/>
      <c r="CF387" s="72"/>
      <c r="CG387" s="72"/>
      <c r="CH387" s="72"/>
      <c r="CI387" s="72"/>
      <c r="CJ387" s="72"/>
      <c r="CK387" s="72"/>
      <c r="CL387" s="72"/>
      <c r="CM387" s="72"/>
      <c r="CN387" s="72"/>
      <c r="CO387" s="72"/>
      <c r="CP387" s="72"/>
      <c r="CQ387" s="72"/>
      <c r="CR387" s="72"/>
      <c r="CS387" s="72"/>
      <c r="CT387" s="72"/>
      <c r="CU387" s="72"/>
      <c r="CV387" s="72"/>
      <c r="CW387" s="72"/>
      <c r="CX387" s="72"/>
      <c r="CY387" s="72"/>
      <c r="CZ387" s="72"/>
      <c r="DA387" s="72"/>
      <c r="DB387" s="72"/>
      <c r="DC387" s="72"/>
      <c r="DD387" s="72"/>
      <c r="DE387" s="72"/>
      <c r="DF387" s="72"/>
      <c r="DG387" s="72"/>
      <c r="DH387" s="72"/>
      <c r="DI387" s="72"/>
      <c r="DJ387" s="72"/>
      <c r="DK387" s="72"/>
      <c r="DL387" s="72"/>
      <c r="DM387" s="72"/>
      <c r="DN387" s="72"/>
      <c r="DO387" s="72"/>
      <c r="DP387" s="72"/>
      <c r="DQ387" s="72"/>
      <c r="DR387" s="72"/>
      <c r="DS387" s="72"/>
      <c r="DT387" s="72"/>
      <c r="DU387" s="72"/>
      <c r="DV387" s="72"/>
      <c r="DW387" s="72"/>
      <c r="DX387" s="72"/>
      <c r="DY387" s="72"/>
      <c r="DZ387" s="72"/>
      <c r="EA387" s="72"/>
      <c r="EB387" s="72"/>
      <c r="EC387" s="72"/>
      <c r="ED387" s="72"/>
      <c r="EE387" s="72"/>
      <c r="EF387" s="72"/>
      <c r="EG387" s="72"/>
      <c r="EH387" s="72"/>
      <c r="EI387" s="72"/>
      <c r="EJ387" s="72"/>
      <c r="EK387" s="72"/>
      <c r="EL387" s="72"/>
      <c r="EM387" s="72"/>
      <c r="EN387" s="72"/>
      <c r="EO387" s="72"/>
      <c r="EP387" s="72"/>
      <c r="EQ387" s="72"/>
      <c r="ER387" s="312">
        <f t="shared" si="87"/>
        <v>1</v>
      </c>
      <c r="ES387" s="72">
        <f t="shared" si="88"/>
        <v>1</v>
      </c>
      <c r="ET387" s="72" t="s">
        <v>1113</v>
      </c>
      <c r="EU387" s="7" t="s">
        <v>2718</v>
      </c>
      <c r="EV387" s="7" t="s">
        <v>1110</v>
      </c>
      <c r="EW387" s="7" t="s">
        <v>1829</v>
      </c>
      <c r="EX387" s="183" t="s">
        <v>1971</v>
      </c>
      <c r="EY387" s="313">
        <v>46176</v>
      </c>
      <c r="EZ387" s="313"/>
      <c r="FA387" s="183"/>
      <c r="FB387" s="313"/>
      <c r="FC387" s="7"/>
      <c r="FD387" s="7" t="s">
        <v>3204</v>
      </c>
      <c r="FE387" s="7">
        <f t="shared" si="89"/>
        <v>1975.7600000000002</v>
      </c>
      <c r="FF387" s="72">
        <f t="shared" si="90"/>
        <v>8900.76</v>
      </c>
      <c r="FG387" t="s">
        <v>3515</v>
      </c>
    </row>
    <row r="388" spans="1:163" ht="17.25">
      <c r="A388" s="72">
        <v>463646816</v>
      </c>
      <c r="B388" s="304" t="s">
        <v>986</v>
      </c>
      <c r="C388" s="72" t="s">
        <v>1777</v>
      </c>
      <c r="D388" s="72" t="s">
        <v>3517</v>
      </c>
      <c r="E388" s="72">
        <v>5000</v>
      </c>
      <c r="F388" s="72"/>
      <c r="G388" s="306"/>
      <c r="H388" s="306"/>
      <c r="I388" s="72">
        <v>4722</v>
      </c>
      <c r="J388" s="72">
        <v>18211</v>
      </c>
      <c r="K388" s="258">
        <f t="shared" si="82"/>
        <v>4965</v>
      </c>
      <c r="L388" s="258">
        <f t="shared" si="83"/>
        <v>19177</v>
      </c>
      <c r="M388" s="315">
        <v>4</v>
      </c>
      <c r="N388" s="72" t="s">
        <v>1280</v>
      </c>
      <c r="O388" s="72" t="s">
        <v>1281</v>
      </c>
      <c r="P388" s="72" t="s">
        <v>42</v>
      </c>
      <c r="Q388" s="255">
        <v>30797</v>
      </c>
      <c r="R388" s="66">
        <v>920</v>
      </c>
      <c r="S388" s="66">
        <f t="shared" si="81"/>
        <v>0</v>
      </c>
      <c r="T388" s="66">
        <v>3831.06</v>
      </c>
      <c r="U388" s="4" t="s">
        <v>1475</v>
      </c>
      <c r="V388" s="5">
        <f t="shared" si="91"/>
        <v>0.16042917526214104</v>
      </c>
      <c r="W388" s="5">
        <f t="shared" si="92"/>
        <v>1.0111237633182687E-2</v>
      </c>
      <c r="X388" s="5" t="str">
        <f t="shared" si="84"/>
        <v>STABLE</v>
      </c>
      <c r="Y388" s="72" t="str">
        <f t="shared" si="85"/>
        <v>PAID</v>
      </c>
      <c r="Z388" s="72" t="s">
        <v>1281</v>
      </c>
      <c r="AA388" s="72" t="s">
        <v>1281</v>
      </c>
      <c r="AB388" s="304"/>
      <c r="AC388" s="72"/>
      <c r="AD388" s="72" t="s">
        <v>3019</v>
      </c>
      <c r="AE388" s="308"/>
      <c r="AF388" s="309" t="s">
        <v>1797</v>
      </c>
      <c r="AG388" s="7" t="s">
        <v>1129</v>
      </c>
      <c r="AH388" s="72" t="s">
        <v>749</v>
      </c>
      <c r="AI388" s="7" t="s">
        <v>1129</v>
      </c>
      <c r="AJ388" s="7" t="s">
        <v>1129</v>
      </c>
      <c r="AK388" s="7" t="s">
        <v>1129</v>
      </c>
      <c r="AL388" s="7">
        <v>22962.06</v>
      </c>
      <c r="AM388" s="255">
        <v>30797</v>
      </c>
      <c r="AN388" s="258">
        <v>116</v>
      </c>
      <c r="AO388" s="306">
        <v>132</v>
      </c>
      <c r="AP388" s="306" t="str">
        <f t="shared" si="86"/>
        <v>FLOW</v>
      </c>
      <c r="AQ388" s="306"/>
      <c r="AR388" s="306"/>
      <c r="AS388" s="306"/>
      <c r="AT388" s="306"/>
      <c r="AU388" s="72" t="s">
        <v>943</v>
      </c>
      <c r="AV388" s="310" t="s">
        <v>1055</v>
      </c>
      <c r="AW388" s="304" t="s">
        <v>590</v>
      </c>
      <c r="AX388" s="311">
        <v>45507</v>
      </c>
      <c r="AY388" s="72">
        <v>24</v>
      </c>
      <c r="AZ388" s="72" t="s">
        <v>1742</v>
      </c>
      <c r="BA388" s="7" t="s">
        <v>3512</v>
      </c>
      <c r="BB388" s="7"/>
      <c r="BC388" s="7"/>
      <c r="BD388" s="72"/>
      <c r="BE388" s="72"/>
      <c r="BF388" s="72"/>
      <c r="BG388" s="183"/>
      <c r="BH388" s="72"/>
      <c r="BI388" s="72"/>
      <c r="BJ388" s="72"/>
      <c r="BK388" s="72"/>
      <c r="BL388" s="72">
        <v>1</v>
      </c>
      <c r="BM388" s="72"/>
      <c r="BN388" s="72"/>
      <c r="BO388" s="72"/>
      <c r="BP388" s="72"/>
      <c r="BQ388" s="72"/>
      <c r="BR388" s="72"/>
      <c r="BS388" s="72"/>
      <c r="BT388" s="72"/>
      <c r="BU388" s="72"/>
      <c r="BV388" s="72"/>
      <c r="BW388" s="72"/>
      <c r="BX388" s="72"/>
      <c r="BY388" s="72"/>
      <c r="BZ388" s="72"/>
      <c r="CA388" s="72"/>
      <c r="CB388" s="72"/>
      <c r="CC388" s="72"/>
      <c r="CD388" s="72"/>
      <c r="CE388" s="72"/>
      <c r="CF388" s="72"/>
      <c r="CG388" s="72"/>
      <c r="CH388" s="72"/>
      <c r="CI388" s="72"/>
      <c r="CJ388" s="72"/>
      <c r="CK388" s="72"/>
      <c r="CL388" s="72"/>
      <c r="CM388" s="72"/>
      <c r="CN388" s="72"/>
      <c r="CO388" s="72"/>
      <c r="CP388" s="72"/>
      <c r="CQ388" s="72"/>
      <c r="CR388" s="72"/>
      <c r="CS388" s="72"/>
      <c r="CT388" s="72"/>
      <c r="CU388" s="72"/>
      <c r="CV388" s="72">
        <v>2</v>
      </c>
      <c r="CW388" s="72"/>
      <c r="CX388" s="72"/>
      <c r="CY388" s="72"/>
      <c r="CZ388" s="72"/>
      <c r="DA388" s="72"/>
      <c r="DB388" s="72"/>
      <c r="DC388" s="72"/>
      <c r="DD388" s="72"/>
      <c r="DE388" s="72"/>
      <c r="DF388" s="72"/>
      <c r="DG388" s="72"/>
      <c r="DH388" s="72"/>
      <c r="DI388" s="72"/>
      <c r="DJ388" s="72"/>
      <c r="DK388" s="72"/>
      <c r="DL388" s="72"/>
      <c r="DM388" s="72"/>
      <c r="DN388" s="72"/>
      <c r="DO388" s="72"/>
      <c r="DP388" s="72"/>
      <c r="DQ388" s="72"/>
      <c r="DR388" s="72"/>
      <c r="DS388" s="72"/>
      <c r="DT388" s="72"/>
      <c r="DU388" s="72"/>
      <c r="DV388" s="72"/>
      <c r="DW388" s="72"/>
      <c r="DX388" s="72"/>
      <c r="DY388" s="72"/>
      <c r="DZ388" s="72"/>
      <c r="EA388" s="72"/>
      <c r="EB388" s="72"/>
      <c r="EC388" s="72"/>
      <c r="ED388" s="72"/>
      <c r="EE388" s="72"/>
      <c r="EF388" s="72"/>
      <c r="EG388" s="72"/>
      <c r="EH388" s="72"/>
      <c r="EI388" s="72"/>
      <c r="EJ388" s="72"/>
      <c r="EK388" s="72"/>
      <c r="EL388" s="72"/>
      <c r="EM388" s="72"/>
      <c r="EN388" s="72"/>
      <c r="EO388" s="72"/>
      <c r="EP388" s="72"/>
      <c r="EQ388" s="72"/>
      <c r="ER388" s="312">
        <f t="shared" si="87"/>
        <v>3</v>
      </c>
      <c r="ES388" s="72">
        <f t="shared" si="88"/>
        <v>1</v>
      </c>
      <c r="ET388" s="72" t="s">
        <v>1116</v>
      </c>
      <c r="EU388" s="7" t="s">
        <v>2719</v>
      </c>
      <c r="EV388" s="7" t="s">
        <v>1110</v>
      </c>
      <c r="EW388" s="7" t="s">
        <v>1801</v>
      </c>
      <c r="EX388" s="183" t="s">
        <v>1896</v>
      </c>
      <c r="EY388" s="313">
        <v>46177</v>
      </c>
      <c r="EZ388" s="313"/>
      <c r="FA388" s="183"/>
      <c r="FB388" s="313"/>
      <c r="FC388" s="7"/>
      <c r="FD388" s="7" t="s">
        <v>3328</v>
      </c>
      <c r="FE388" s="7">
        <f t="shared" si="89"/>
        <v>4965</v>
      </c>
      <c r="FF388" s="72">
        <f t="shared" si="90"/>
        <v>24177</v>
      </c>
      <c r="FG388" t="s">
        <v>3515</v>
      </c>
    </row>
    <row r="389" spans="1:163" ht="17.25">
      <c r="A389" s="72">
        <v>464911621</v>
      </c>
      <c r="B389" s="304" t="s">
        <v>316</v>
      </c>
      <c r="C389" s="72"/>
      <c r="D389" s="72"/>
      <c r="E389" s="72"/>
      <c r="F389" s="72"/>
      <c r="G389" s="306"/>
      <c r="H389" s="306"/>
      <c r="I389" s="72">
        <v>3864</v>
      </c>
      <c r="J389" s="72">
        <v>5610</v>
      </c>
      <c r="K389" s="258">
        <f t="shared" si="82"/>
        <v>1999</v>
      </c>
      <c r="L389" s="258">
        <f t="shared" si="83"/>
        <v>9474</v>
      </c>
      <c r="M389" s="315">
        <v>2</v>
      </c>
      <c r="N389" s="72" t="s">
        <v>1231</v>
      </c>
      <c r="O389" s="72" t="s">
        <v>1232</v>
      </c>
      <c r="P389" s="72" t="s">
        <v>315</v>
      </c>
      <c r="Q389" s="255">
        <v>30727</v>
      </c>
      <c r="R389" s="66">
        <v>253</v>
      </c>
      <c r="S389" s="66">
        <f t="shared" si="81"/>
        <v>0</v>
      </c>
      <c r="T389" s="66">
        <v>4500</v>
      </c>
      <c r="U389" s="4" t="s">
        <v>1504</v>
      </c>
      <c r="V389" s="5">
        <f t="shared" si="91"/>
        <v>7.2464984887228953E-2</v>
      </c>
      <c r="W389" s="5">
        <f t="shared" si="92"/>
        <v>6.803307557483658E-3</v>
      </c>
      <c r="X389" s="5" t="s">
        <v>1280</v>
      </c>
      <c r="Y389" s="72" t="str">
        <f t="shared" si="85"/>
        <v>PTP</v>
      </c>
      <c r="Z389" s="72" t="s">
        <v>1329</v>
      </c>
      <c r="AA389" s="72" t="s">
        <v>1329</v>
      </c>
      <c r="AB389" s="304"/>
      <c r="AC389" s="72">
        <v>26</v>
      </c>
      <c r="AD389" s="72" t="s">
        <v>3019</v>
      </c>
      <c r="AE389" s="308"/>
      <c r="AF389" s="309" t="s">
        <v>1129</v>
      </c>
      <c r="AG389" s="7" t="s">
        <v>1129</v>
      </c>
      <c r="AH389" s="72" t="s">
        <v>314</v>
      </c>
      <c r="AI389" s="7" t="s">
        <v>1129</v>
      </c>
      <c r="AJ389" s="7" t="s">
        <v>1129</v>
      </c>
      <c r="AK389" s="7" t="s">
        <v>1129</v>
      </c>
      <c r="AL389" s="7">
        <v>10363</v>
      </c>
      <c r="AM389" s="255">
        <v>30727</v>
      </c>
      <c r="AN389" s="258">
        <v>57</v>
      </c>
      <c r="AO389" s="306">
        <v>73</v>
      </c>
      <c r="AP389" s="306" t="str">
        <f t="shared" si="86"/>
        <v>FLOW</v>
      </c>
      <c r="AQ389" s="306"/>
      <c r="AR389" s="306"/>
      <c r="AS389" s="306"/>
      <c r="AT389" s="306"/>
      <c r="AU389" s="72" t="s">
        <v>943</v>
      </c>
      <c r="AV389" s="310" t="s">
        <v>317</v>
      </c>
      <c r="AW389" s="304" t="s">
        <v>318</v>
      </c>
      <c r="AX389" s="311">
        <v>45636</v>
      </c>
      <c r="AY389" s="72">
        <v>24</v>
      </c>
      <c r="AZ389" s="72" t="s">
        <v>1742</v>
      </c>
      <c r="BA389" s="7" t="s">
        <v>3513</v>
      </c>
      <c r="BB389" s="7"/>
      <c r="BC389" s="7"/>
      <c r="BD389" s="72"/>
      <c r="BE389" s="72"/>
      <c r="BF389" s="72"/>
      <c r="BG389" s="183"/>
      <c r="BH389" s="72"/>
      <c r="BI389" s="72"/>
      <c r="BJ389" s="72"/>
      <c r="BK389" s="72"/>
      <c r="BL389" s="72"/>
      <c r="BM389" s="72"/>
      <c r="BN389" s="72"/>
      <c r="BO389" s="72"/>
      <c r="BP389" s="72"/>
      <c r="BQ389" s="72"/>
      <c r="BR389" s="72"/>
      <c r="BS389" s="72"/>
      <c r="BT389" s="72"/>
      <c r="BU389" s="72"/>
      <c r="BV389" s="72"/>
      <c r="BW389" s="72"/>
      <c r="BX389" s="72"/>
      <c r="BY389" s="72"/>
      <c r="BZ389" s="72"/>
      <c r="CA389" s="72"/>
      <c r="CB389" s="72"/>
      <c r="CC389" s="72"/>
      <c r="CD389" s="72"/>
      <c r="CE389" s="72"/>
      <c r="CF389" s="72"/>
      <c r="CG389" s="72"/>
      <c r="CH389" s="72"/>
      <c r="CI389" s="72"/>
      <c r="CJ389" s="72"/>
      <c r="CK389" s="72"/>
      <c r="CL389" s="72"/>
      <c r="CM389" s="72"/>
      <c r="CN389" s="72"/>
      <c r="CO389" s="72"/>
      <c r="CP389" s="72"/>
      <c r="CQ389" s="72"/>
      <c r="CR389" s="72"/>
      <c r="CS389" s="72"/>
      <c r="CT389" s="72"/>
      <c r="CU389" s="72"/>
      <c r="CV389" s="72"/>
      <c r="CW389" s="72"/>
      <c r="CX389" s="72"/>
      <c r="CY389" s="72"/>
      <c r="CZ389" s="72"/>
      <c r="DA389" s="72"/>
      <c r="DB389" s="72"/>
      <c r="DC389" s="72"/>
      <c r="DD389" s="72"/>
      <c r="DE389" s="72"/>
      <c r="DF389" s="72"/>
      <c r="DG389" s="72"/>
      <c r="DH389" s="72"/>
      <c r="DI389" s="72"/>
      <c r="DJ389" s="72"/>
      <c r="DK389" s="72"/>
      <c r="DL389" s="72"/>
      <c r="DM389" s="72"/>
      <c r="DN389" s="72"/>
      <c r="DO389" s="72"/>
      <c r="DP389" s="72"/>
      <c r="DQ389" s="72"/>
      <c r="DR389" s="72"/>
      <c r="DS389" s="72"/>
      <c r="DT389" s="72"/>
      <c r="DU389" s="72"/>
      <c r="DV389" s="72"/>
      <c r="DW389" s="72"/>
      <c r="DX389" s="72"/>
      <c r="DY389" s="72"/>
      <c r="DZ389" s="72"/>
      <c r="EA389" s="72"/>
      <c r="EB389" s="72"/>
      <c r="EC389" s="72"/>
      <c r="ED389" s="72"/>
      <c r="EE389" s="72"/>
      <c r="EF389" s="72"/>
      <c r="EG389" s="72"/>
      <c r="EH389" s="72"/>
      <c r="EI389" s="72"/>
      <c r="EJ389" s="72"/>
      <c r="EK389" s="72"/>
      <c r="EL389" s="72"/>
      <c r="EM389" s="72"/>
      <c r="EN389" s="72"/>
      <c r="EO389" s="72">
        <v>1</v>
      </c>
      <c r="EP389" s="72"/>
      <c r="EQ389" s="72"/>
      <c r="ER389" s="312">
        <f t="shared" si="87"/>
        <v>1</v>
      </c>
      <c r="ES389" s="72">
        <f t="shared" si="88"/>
        <v>1</v>
      </c>
      <c r="ET389" s="72" t="s">
        <v>1124</v>
      </c>
      <c r="EU389" s="7" t="e">
        <v>#N/A</v>
      </c>
      <c r="EV389" s="7" t="e">
        <v>#N/A</v>
      </c>
      <c r="EW389" s="7" t="e">
        <v>#N/A</v>
      </c>
      <c r="EX389" s="183" t="e">
        <v>#N/A</v>
      </c>
      <c r="EY389" s="313" t="e">
        <v>#N/A</v>
      </c>
      <c r="EZ389" s="313"/>
      <c r="FA389" s="183"/>
      <c r="FB389" s="313"/>
      <c r="FC389" s="7"/>
      <c r="FD389" s="7">
        <v>0</v>
      </c>
      <c r="FE389" s="7">
        <f t="shared" si="89"/>
        <v>1999</v>
      </c>
      <c r="FF389" s="72">
        <f t="shared" si="90"/>
        <v>9474</v>
      </c>
      <c r="FG389" t="s">
        <v>3515</v>
      </c>
    </row>
    <row r="390" spans="1:163" ht="17.25">
      <c r="A390" s="72">
        <v>461431253</v>
      </c>
      <c r="B390" s="304" t="s">
        <v>1556</v>
      </c>
      <c r="C390" s="72" t="s">
        <v>1775</v>
      </c>
      <c r="D390" s="72" t="s">
        <v>3620</v>
      </c>
      <c r="E390" s="72">
        <v>3703</v>
      </c>
      <c r="F390" s="72"/>
      <c r="G390" s="306"/>
      <c r="H390" s="306"/>
      <c r="I390" s="72">
        <v>3645</v>
      </c>
      <c r="J390" s="72">
        <v>3245</v>
      </c>
      <c r="K390" s="258">
        <f t="shared" si="82"/>
        <v>3351</v>
      </c>
      <c r="L390" s="258">
        <f t="shared" si="83"/>
        <v>3392</v>
      </c>
      <c r="M390" s="307">
        <v>1</v>
      </c>
      <c r="N390" s="72" t="s">
        <v>1280</v>
      </c>
      <c r="O390" s="72" t="s">
        <v>1281</v>
      </c>
      <c r="P390" s="72" t="s">
        <v>49</v>
      </c>
      <c r="Q390" s="255">
        <v>30264.2</v>
      </c>
      <c r="R390" s="66">
        <v>106</v>
      </c>
      <c r="S390" s="66">
        <f t="shared" si="81"/>
        <v>0</v>
      </c>
      <c r="T390" s="66">
        <v>1800</v>
      </c>
      <c r="U390" s="4" t="s">
        <v>1129</v>
      </c>
      <c r="V390" s="5">
        <f t="shared" si="91"/>
        <v>2.6070763789681619E-2</v>
      </c>
      <c r="W390" s="5">
        <f t="shared" si="92"/>
        <v>1.656152403841417E-3</v>
      </c>
      <c r="X390" s="5" t="str">
        <f t="shared" si="84"/>
        <v>STABLE</v>
      </c>
      <c r="Y390" s="72" t="str">
        <f t="shared" si="85"/>
        <v>PAID</v>
      </c>
      <c r="Z390" s="72" t="s">
        <v>1129</v>
      </c>
      <c r="AA390" s="72" t="s">
        <v>1315</v>
      </c>
      <c r="AB390" s="304" t="s">
        <v>3024</v>
      </c>
      <c r="AC390" s="72"/>
      <c r="AD390" s="72" t="s">
        <v>3021</v>
      </c>
      <c r="AE390" s="308"/>
      <c r="AF390" s="309" t="s">
        <v>1129</v>
      </c>
      <c r="AG390" s="7" t="s">
        <v>1129</v>
      </c>
      <c r="AH390" s="72" t="s">
        <v>1751</v>
      </c>
      <c r="AI390" s="7" t="s">
        <v>1129</v>
      </c>
      <c r="AJ390" s="7" t="s">
        <v>1129</v>
      </c>
      <c r="AK390" s="7" t="s">
        <v>1129</v>
      </c>
      <c r="AL390" s="7">
        <v>5151</v>
      </c>
      <c r="AM390" s="255">
        <v>30264.2</v>
      </c>
      <c r="AN390" s="258">
        <v>27</v>
      </c>
      <c r="AO390" s="306">
        <v>43</v>
      </c>
      <c r="AP390" s="306" t="str">
        <f t="shared" si="86"/>
        <v>FLOW</v>
      </c>
      <c r="AQ390" s="306"/>
      <c r="AR390" s="306"/>
      <c r="AS390" s="306"/>
      <c r="AT390" s="306"/>
      <c r="AU390" s="72" t="s">
        <v>1793</v>
      </c>
      <c r="AV390" s="310" t="s">
        <v>1665</v>
      </c>
      <c r="AW390" s="304" t="s">
        <v>75</v>
      </c>
      <c r="AX390" s="311">
        <v>45299</v>
      </c>
      <c r="AY390" s="72">
        <v>36</v>
      </c>
      <c r="AZ390" s="72" t="s">
        <v>1742</v>
      </c>
      <c r="BA390" s="7" t="s">
        <v>3513</v>
      </c>
      <c r="BB390" s="7"/>
      <c r="BC390" s="7"/>
      <c r="BD390" s="72"/>
      <c r="BE390" s="72"/>
      <c r="BF390" s="72"/>
      <c r="BG390" s="183"/>
      <c r="BH390" s="72"/>
      <c r="BI390" s="72"/>
      <c r="BJ390" s="72"/>
      <c r="BK390" s="72"/>
      <c r="BL390" s="72"/>
      <c r="BM390" s="72"/>
      <c r="BN390" s="72"/>
      <c r="BO390" s="72"/>
      <c r="BP390" s="72"/>
      <c r="BQ390" s="72"/>
      <c r="BR390" s="72"/>
      <c r="BS390" s="72"/>
      <c r="BT390" s="72"/>
      <c r="BU390" s="72"/>
      <c r="BV390" s="72"/>
      <c r="BW390" s="72"/>
      <c r="BX390" s="72"/>
      <c r="BY390" s="72"/>
      <c r="BZ390" s="72"/>
      <c r="CA390" s="72"/>
      <c r="CB390" s="72"/>
      <c r="CC390" s="72"/>
      <c r="CD390" s="72">
        <v>1</v>
      </c>
      <c r="CE390" s="72"/>
      <c r="CF390" s="72"/>
      <c r="CG390" s="72"/>
      <c r="CH390" s="72"/>
      <c r="CI390" s="72"/>
      <c r="CJ390" s="72"/>
      <c r="CK390" s="72"/>
      <c r="CL390" s="72"/>
      <c r="CM390" s="72"/>
      <c r="CN390" s="72"/>
      <c r="CO390" s="72"/>
      <c r="CP390" s="72"/>
      <c r="CQ390" s="72"/>
      <c r="CR390" s="72"/>
      <c r="CS390" s="72"/>
      <c r="CT390" s="72"/>
      <c r="CU390" s="72"/>
      <c r="CV390" s="72"/>
      <c r="CW390" s="72"/>
      <c r="CX390" s="72"/>
      <c r="CY390" s="72"/>
      <c r="CZ390" s="72"/>
      <c r="DA390" s="72"/>
      <c r="DB390" s="72"/>
      <c r="DC390" s="72"/>
      <c r="DD390" s="72"/>
      <c r="DE390" s="72"/>
      <c r="DF390" s="72"/>
      <c r="DG390" s="72"/>
      <c r="DH390" s="72"/>
      <c r="DI390" s="72"/>
      <c r="DJ390" s="72"/>
      <c r="DK390" s="72"/>
      <c r="DL390" s="72"/>
      <c r="DM390" s="72"/>
      <c r="DN390" s="72"/>
      <c r="DO390" s="72"/>
      <c r="DP390" s="72"/>
      <c r="DQ390" s="72"/>
      <c r="DR390" s="72"/>
      <c r="DS390" s="72"/>
      <c r="DT390" s="72"/>
      <c r="DU390" s="72"/>
      <c r="DV390" s="72"/>
      <c r="DW390" s="72"/>
      <c r="DX390" s="72"/>
      <c r="DY390" s="72"/>
      <c r="DZ390" s="72"/>
      <c r="EA390" s="72"/>
      <c r="EB390" s="72"/>
      <c r="EC390" s="72"/>
      <c r="ED390" s="72"/>
      <c r="EE390" s="72"/>
      <c r="EF390" s="72"/>
      <c r="EG390" s="72"/>
      <c r="EH390" s="72"/>
      <c r="EI390" s="72"/>
      <c r="EJ390" s="72"/>
      <c r="EK390" s="72"/>
      <c r="EL390" s="72"/>
      <c r="EM390" s="72"/>
      <c r="EN390" s="72"/>
      <c r="EO390" s="72"/>
      <c r="EP390" s="72"/>
      <c r="EQ390" s="72"/>
      <c r="ER390" s="312">
        <f t="shared" si="87"/>
        <v>1</v>
      </c>
      <c r="ES390" s="72">
        <f t="shared" si="88"/>
        <v>1</v>
      </c>
      <c r="ET390" s="72" t="s">
        <v>1117</v>
      </c>
      <c r="EU390" s="7" t="s">
        <v>2720</v>
      </c>
      <c r="EV390" s="7" t="s">
        <v>1110</v>
      </c>
      <c r="EW390" s="7" t="s">
        <v>1808</v>
      </c>
      <c r="EX390" s="183" t="s">
        <v>1960</v>
      </c>
      <c r="EY390" s="313">
        <v>46183</v>
      </c>
      <c r="EZ390" s="313"/>
      <c r="FA390" s="183"/>
      <c r="FB390" s="313"/>
      <c r="FC390" s="7"/>
      <c r="FD390" s="7" t="s">
        <v>3327</v>
      </c>
      <c r="FE390" s="7">
        <f t="shared" si="89"/>
        <v>3351</v>
      </c>
      <c r="FF390" s="72">
        <f t="shared" si="90"/>
        <v>7095</v>
      </c>
      <c r="FG390" t="s">
        <v>3515</v>
      </c>
    </row>
    <row r="391" spans="1:163" ht="17.25">
      <c r="A391" s="72">
        <v>462495534</v>
      </c>
      <c r="B391" s="304" t="s">
        <v>172</v>
      </c>
      <c r="C391" s="72"/>
      <c r="D391" s="72"/>
      <c r="E391" s="72"/>
      <c r="F391" s="72"/>
      <c r="G391" s="306"/>
      <c r="H391" s="306"/>
      <c r="I391" s="72">
        <v>7859</v>
      </c>
      <c r="J391" s="72">
        <v>31436</v>
      </c>
      <c r="K391" s="258">
        <f t="shared" si="82"/>
        <v>-5736</v>
      </c>
      <c r="L391" s="258">
        <f t="shared" si="83"/>
        <v>41916</v>
      </c>
      <c r="M391" s="315">
        <v>6</v>
      </c>
      <c r="N391" s="72" t="s">
        <v>1231</v>
      </c>
      <c r="O391" s="72" t="s">
        <v>1232</v>
      </c>
      <c r="P391" s="72" t="s">
        <v>152</v>
      </c>
      <c r="Q391" s="255">
        <v>30229</v>
      </c>
      <c r="R391" s="66">
        <v>2123</v>
      </c>
      <c r="S391" s="66">
        <f t="shared" si="81"/>
        <v>0</v>
      </c>
      <c r="T391" s="66">
        <v>5849</v>
      </c>
      <c r="U391" s="4" t="s">
        <v>1231</v>
      </c>
      <c r="V391" s="5">
        <f t="shared" si="91"/>
        <v>0.38658976392050542</v>
      </c>
      <c r="W391" s="5">
        <f t="shared" si="92"/>
        <v>1.2698346340425347E-2</v>
      </c>
      <c r="X391" s="5" t="str">
        <f t="shared" si="84"/>
        <v>FLOW</v>
      </c>
      <c r="Y391" s="72" t="str">
        <f t="shared" si="85"/>
        <v>NC</v>
      </c>
      <c r="Z391" s="72" t="s">
        <v>1315</v>
      </c>
      <c r="AA391" s="72" t="s">
        <v>1315</v>
      </c>
      <c r="AB391" s="304" t="s">
        <v>3024</v>
      </c>
      <c r="AC391" s="72"/>
      <c r="AD391" s="72" t="s">
        <v>3021</v>
      </c>
      <c r="AE391" s="308"/>
      <c r="AF391" s="309" t="s">
        <v>1797</v>
      </c>
      <c r="AG391" s="7" t="s">
        <v>1129</v>
      </c>
      <c r="AH391" s="72" t="s">
        <v>151</v>
      </c>
      <c r="AI391" s="7" t="s">
        <v>1129</v>
      </c>
      <c r="AJ391" s="7" t="s">
        <v>1129</v>
      </c>
      <c r="AK391" s="7" t="s">
        <v>1129</v>
      </c>
      <c r="AL391" s="7">
        <v>39408</v>
      </c>
      <c r="AM391" s="255">
        <v>30229</v>
      </c>
      <c r="AN391" s="258">
        <v>178</v>
      </c>
      <c r="AO391" s="306">
        <v>194</v>
      </c>
      <c r="AP391" s="306" t="str">
        <f t="shared" si="86"/>
        <v>FLOW</v>
      </c>
      <c r="AQ391" s="306"/>
      <c r="AR391" s="306"/>
      <c r="AS391" s="306"/>
      <c r="AT391" s="306"/>
      <c r="AU391" s="72" t="s">
        <v>943</v>
      </c>
      <c r="AV391" s="310" t="s">
        <v>173</v>
      </c>
      <c r="AW391" s="304" t="s">
        <v>174</v>
      </c>
      <c r="AX391" s="311">
        <v>45390</v>
      </c>
      <c r="AY391" s="72">
        <v>24</v>
      </c>
      <c r="AZ391" s="72" t="s">
        <v>1742</v>
      </c>
      <c r="BA391" s="7" t="s">
        <v>3513</v>
      </c>
      <c r="BB391" s="7"/>
      <c r="BC391" s="7"/>
      <c r="BD391" s="72"/>
      <c r="BE391" s="72"/>
      <c r="BF391" s="72"/>
      <c r="BG391" s="183"/>
      <c r="BH391" s="72"/>
      <c r="BI391" s="72"/>
      <c r="BJ391" s="72"/>
      <c r="BK391" s="72"/>
      <c r="BL391" s="72">
        <v>1</v>
      </c>
      <c r="BM391" s="72"/>
      <c r="BN391" s="72"/>
      <c r="BO391" s="72"/>
      <c r="BP391" s="72"/>
      <c r="BQ391" s="72"/>
      <c r="BR391" s="72"/>
      <c r="BS391" s="72"/>
      <c r="BT391" s="72"/>
      <c r="BU391" s="72"/>
      <c r="BV391" s="72"/>
      <c r="BW391" s="72"/>
      <c r="BX391" s="72"/>
      <c r="BY391" s="72"/>
      <c r="BZ391" s="72"/>
      <c r="CA391" s="72"/>
      <c r="CB391" s="72"/>
      <c r="CC391" s="72"/>
      <c r="CD391" s="72"/>
      <c r="CE391" s="72"/>
      <c r="CF391" s="72"/>
      <c r="CG391" s="72"/>
      <c r="CH391" s="72"/>
      <c r="CI391" s="72"/>
      <c r="CJ391" s="72"/>
      <c r="CK391" s="72"/>
      <c r="CL391" s="72"/>
      <c r="CM391" s="72"/>
      <c r="CN391" s="72"/>
      <c r="CO391" s="72"/>
      <c r="CP391" s="72"/>
      <c r="CQ391" s="72"/>
      <c r="CR391" s="72"/>
      <c r="CS391" s="72"/>
      <c r="CT391" s="72"/>
      <c r="CU391" s="72"/>
      <c r="CV391" s="72"/>
      <c r="CW391" s="72"/>
      <c r="CX391" s="72"/>
      <c r="CY391" s="72"/>
      <c r="CZ391" s="72"/>
      <c r="DA391" s="72"/>
      <c r="DB391" s="72"/>
      <c r="DC391" s="72"/>
      <c r="DD391" s="72"/>
      <c r="DE391" s="72"/>
      <c r="DF391" s="72"/>
      <c r="DG391" s="72"/>
      <c r="DH391" s="72"/>
      <c r="DI391" s="72"/>
      <c r="DJ391" s="72"/>
      <c r="DK391" s="72"/>
      <c r="DL391" s="72"/>
      <c r="DM391" s="72"/>
      <c r="DN391" s="72"/>
      <c r="DO391" s="72"/>
      <c r="DP391" s="72"/>
      <c r="DQ391" s="72"/>
      <c r="DR391" s="72"/>
      <c r="DS391" s="72"/>
      <c r="DT391" s="72"/>
      <c r="DU391" s="72"/>
      <c r="DV391" s="72"/>
      <c r="DW391" s="72"/>
      <c r="DX391" s="72"/>
      <c r="DY391" s="72"/>
      <c r="DZ391" s="72"/>
      <c r="EA391" s="72"/>
      <c r="EB391" s="72"/>
      <c r="EC391" s="72"/>
      <c r="ED391" s="72"/>
      <c r="EE391" s="72"/>
      <c r="EF391" s="72"/>
      <c r="EG391" s="72"/>
      <c r="EH391" s="72"/>
      <c r="EI391" s="72"/>
      <c r="EJ391" s="72"/>
      <c r="EK391" s="72"/>
      <c r="EL391" s="72"/>
      <c r="EM391" s="72"/>
      <c r="EN391" s="72"/>
      <c r="EO391" s="72"/>
      <c r="EP391" s="72"/>
      <c r="EQ391" s="72"/>
      <c r="ER391" s="312">
        <f t="shared" si="87"/>
        <v>1</v>
      </c>
      <c r="ES391" s="72">
        <f t="shared" si="88"/>
        <v>1</v>
      </c>
      <c r="ET391" s="72" t="s">
        <v>1122</v>
      </c>
      <c r="EU391" s="7" t="s">
        <v>2721</v>
      </c>
      <c r="EV391" s="7" t="s">
        <v>1110</v>
      </c>
      <c r="EW391" s="7" t="s">
        <v>1808</v>
      </c>
      <c r="EX391" s="183" t="s">
        <v>1972</v>
      </c>
      <c r="EY391" s="313">
        <v>46177</v>
      </c>
      <c r="EZ391" s="313"/>
      <c r="FA391" s="183"/>
      <c r="FB391" s="313"/>
      <c r="FC391" s="7" t="s">
        <v>3622</v>
      </c>
      <c r="FD391" s="7" t="s">
        <v>3329</v>
      </c>
      <c r="FE391" s="7">
        <f t="shared" si="89"/>
        <v>-5736</v>
      </c>
      <c r="FF391" s="72">
        <f t="shared" si="90"/>
        <v>41916</v>
      </c>
      <c r="FG391" t="s">
        <v>3515</v>
      </c>
    </row>
    <row r="392" spans="1:163" ht="17.25">
      <c r="A392" s="72">
        <v>462485071</v>
      </c>
      <c r="B392" s="304" t="s">
        <v>682</v>
      </c>
      <c r="C392" s="72"/>
      <c r="D392" s="72"/>
      <c r="E392" s="72"/>
      <c r="F392" s="72"/>
      <c r="G392" s="306"/>
      <c r="H392" s="306"/>
      <c r="I392" s="72">
        <v>4045</v>
      </c>
      <c r="J392" s="72">
        <v>11859.53</v>
      </c>
      <c r="K392" s="258">
        <f t="shared" si="82"/>
        <v>4239.5300000000007</v>
      </c>
      <c r="L392" s="258">
        <f t="shared" si="83"/>
        <v>16578.53</v>
      </c>
      <c r="M392" s="315">
        <v>3</v>
      </c>
      <c r="N392" s="72" t="s">
        <v>1231</v>
      </c>
      <c r="O392" s="72" t="s">
        <v>1232</v>
      </c>
      <c r="P392" s="72" t="s">
        <v>73</v>
      </c>
      <c r="Q392" s="255">
        <v>30067</v>
      </c>
      <c r="R392" s="66">
        <v>470</v>
      </c>
      <c r="S392" s="66">
        <f t="shared" si="81"/>
        <v>0</v>
      </c>
      <c r="T392" s="66">
        <v>6300</v>
      </c>
      <c r="U392" s="4" t="s">
        <v>1337</v>
      </c>
      <c r="V392" s="5">
        <f t="shared" si="91"/>
        <v>0.2819546933214051</v>
      </c>
      <c r="W392" s="5">
        <f t="shared" si="92"/>
        <v>8.041734147613543E-3</v>
      </c>
      <c r="X392" s="5" t="str">
        <f t="shared" si="84"/>
        <v>FLOW</v>
      </c>
      <c r="Y392" s="72" t="str">
        <f t="shared" si="85"/>
        <v>NC</v>
      </c>
      <c r="Z392" s="72" t="s">
        <v>1315</v>
      </c>
      <c r="AA392" s="72" t="s">
        <v>1315</v>
      </c>
      <c r="AB392" s="304" t="s">
        <v>3024</v>
      </c>
      <c r="AC392" s="72"/>
      <c r="AD392" s="72" t="s">
        <v>3021</v>
      </c>
      <c r="AE392" s="308"/>
      <c r="AF392" s="309" t="s">
        <v>1797</v>
      </c>
      <c r="AG392" s="7" t="s">
        <v>1129</v>
      </c>
      <c r="AH392" s="72" t="s">
        <v>677</v>
      </c>
      <c r="AI392" s="7" t="s">
        <v>1129</v>
      </c>
      <c r="AJ392" s="7" t="s">
        <v>1129</v>
      </c>
      <c r="AK392" s="7" t="s">
        <v>1129</v>
      </c>
      <c r="AL392" s="7">
        <v>18629.53</v>
      </c>
      <c r="AM392" s="255">
        <v>30067</v>
      </c>
      <c r="AN392" s="258">
        <v>88</v>
      </c>
      <c r="AO392" s="306">
        <v>104</v>
      </c>
      <c r="AP392" s="306" t="str">
        <f t="shared" si="86"/>
        <v>FLOW</v>
      </c>
      <c r="AQ392" s="306"/>
      <c r="AR392" s="306"/>
      <c r="AS392" s="306"/>
      <c r="AT392" s="306"/>
      <c r="AU392" s="72" t="s">
        <v>943</v>
      </c>
      <c r="AV392" s="310" t="s">
        <v>683</v>
      </c>
      <c r="AW392" s="304" t="s">
        <v>24</v>
      </c>
      <c r="AX392" s="311">
        <v>45389</v>
      </c>
      <c r="AY392" s="72">
        <v>30</v>
      </c>
      <c r="AZ392" s="72" t="s">
        <v>1742</v>
      </c>
      <c r="BA392" s="7" t="s">
        <v>3512</v>
      </c>
      <c r="BB392" s="7"/>
      <c r="BC392" s="7"/>
      <c r="BD392" s="72"/>
      <c r="BE392" s="72"/>
      <c r="BF392" s="72"/>
      <c r="BG392" s="183"/>
      <c r="BH392" s="72"/>
      <c r="BI392" s="72"/>
      <c r="BJ392" s="72"/>
      <c r="BK392" s="72"/>
      <c r="BL392" s="72">
        <v>1</v>
      </c>
      <c r="BM392" s="72"/>
      <c r="BN392" s="72"/>
      <c r="BO392" s="72"/>
      <c r="BP392" s="72"/>
      <c r="BQ392" s="72"/>
      <c r="BR392" s="72"/>
      <c r="BS392" s="72"/>
      <c r="BT392" s="72"/>
      <c r="BU392" s="72"/>
      <c r="BV392" s="72"/>
      <c r="BW392" s="72"/>
      <c r="BX392" s="72"/>
      <c r="BY392" s="72"/>
      <c r="BZ392" s="72"/>
      <c r="CA392" s="72"/>
      <c r="CB392" s="72"/>
      <c r="CC392" s="72"/>
      <c r="CD392" s="72"/>
      <c r="CE392" s="72"/>
      <c r="CF392" s="72"/>
      <c r="CG392" s="72"/>
      <c r="CH392" s="72"/>
      <c r="CI392" s="72"/>
      <c r="CJ392" s="72"/>
      <c r="CK392" s="72"/>
      <c r="CL392" s="72"/>
      <c r="CM392" s="72"/>
      <c r="CN392" s="72"/>
      <c r="CO392" s="72"/>
      <c r="CP392" s="72"/>
      <c r="CQ392" s="72"/>
      <c r="CR392" s="72"/>
      <c r="CS392" s="72"/>
      <c r="CT392" s="72"/>
      <c r="CU392" s="72"/>
      <c r="CV392" s="72"/>
      <c r="CW392" s="72"/>
      <c r="CX392" s="72"/>
      <c r="CY392" s="72"/>
      <c r="CZ392" s="72"/>
      <c r="DA392" s="72"/>
      <c r="DB392" s="72"/>
      <c r="DC392" s="72"/>
      <c r="DD392" s="72"/>
      <c r="DE392" s="72">
        <v>1</v>
      </c>
      <c r="DF392" s="72"/>
      <c r="DG392" s="72"/>
      <c r="DH392" s="72"/>
      <c r="DI392" s="72"/>
      <c r="DJ392" s="72"/>
      <c r="DK392" s="72"/>
      <c r="DL392" s="72"/>
      <c r="DM392" s="72"/>
      <c r="DN392" s="72"/>
      <c r="DO392" s="72"/>
      <c r="DP392" s="72"/>
      <c r="DQ392" s="72"/>
      <c r="DR392" s="72"/>
      <c r="DS392" s="72"/>
      <c r="DT392" s="72"/>
      <c r="DU392" s="72"/>
      <c r="DV392" s="72"/>
      <c r="DW392" s="72"/>
      <c r="DX392" s="72"/>
      <c r="DY392" s="72"/>
      <c r="DZ392" s="72"/>
      <c r="EA392" s="72"/>
      <c r="EB392" s="72"/>
      <c r="EC392" s="72"/>
      <c r="ED392" s="72"/>
      <c r="EE392" s="72"/>
      <c r="EF392" s="72"/>
      <c r="EG392" s="72"/>
      <c r="EH392" s="72"/>
      <c r="EI392" s="72"/>
      <c r="EJ392" s="72"/>
      <c r="EK392" s="72"/>
      <c r="EL392" s="72"/>
      <c r="EM392" s="72"/>
      <c r="EN392" s="72"/>
      <c r="EO392" s="72"/>
      <c r="EP392" s="72"/>
      <c r="EQ392" s="72"/>
      <c r="ER392" s="312">
        <f t="shared" si="87"/>
        <v>2</v>
      </c>
      <c r="ES392" s="72">
        <f t="shared" si="88"/>
        <v>1</v>
      </c>
      <c r="ET392" s="72" t="s">
        <v>1119</v>
      </c>
      <c r="EU392" s="7" t="s">
        <v>2722</v>
      </c>
      <c r="EV392" s="7" t="s">
        <v>1110</v>
      </c>
      <c r="EW392" s="7" t="s">
        <v>1808</v>
      </c>
      <c r="EX392" s="183" t="s">
        <v>1886</v>
      </c>
      <c r="EY392" s="313">
        <v>46177</v>
      </c>
      <c r="EZ392" s="313"/>
      <c r="FA392" s="183"/>
      <c r="FB392" s="313"/>
      <c r="FC392" s="7"/>
      <c r="FD392" s="7" t="s">
        <v>3178</v>
      </c>
      <c r="FE392" s="7">
        <f t="shared" si="89"/>
        <v>4239.5300000000007</v>
      </c>
      <c r="FF392" s="72">
        <f t="shared" si="90"/>
        <v>16578.53</v>
      </c>
      <c r="FG392" t="s">
        <v>3515</v>
      </c>
    </row>
    <row r="393" spans="1:163" ht="17.25">
      <c r="A393" s="72">
        <v>460476205</v>
      </c>
      <c r="B393" s="304" t="s">
        <v>1557</v>
      </c>
      <c r="C393" s="72"/>
      <c r="D393" s="72"/>
      <c r="E393" s="72"/>
      <c r="F393" s="72"/>
      <c r="G393" s="306"/>
      <c r="H393" s="306"/>
      <c r="I393" s="72">
        <v>2867</v>
      </c>
      <c r="J393" s="72">
        <v>15378</v>
      </c>
      <c r="K393" s="258">
        <f t="shared" si="82"/>
        <v>2096</v>
      </c>
      <c r="L393" s="258">
        <f t="shared" si="83"/>
        <v>19548</v>
      </c>
      <c r="M393" s="315">
        <v>6</v>
      </c>
      <c r="N393" s="72" t="s">
        <v>1231</v>
      </c>
      <c r="O393" s="72" t="s">
        <v>1232</v>
      </c>
      <c r="P393" s="72" t="s">
        <v>42</v>
      </c>
      <c r="Q393" s="255">
        <v>29708</v>
      </c>
      <c r="R393" s="66">
        <v>1053</v>
      </c>
      <c r="S393" s="66">
        <f t="shared" si="81"/>
        <v>0</v>
      </c>
      <c r="T393" s="66">
        <v>4950</v>
      </c>
      <c r="U393" s="4" t="s">
        <v>1129</v>
      </c>
      <c r="V393" s="5">
        <f t="shared" si="91"/>
        <v>6.0401879476820665E-2</v>
      </c>
      <c r="W393" s="5">
        <f t="shared" si="92"/>
        <v>1.2479489003319865E-2</v>
      </c>
      <c r="X393" s="5" t="str">
        <f t="shared" si="84"/>
        <v>FLOW</v>
      </c>
      <c r="Y393" s="72" t="str">
        <f t="shared" si="85"/>
        <v>NC</v>
      </c>
      <c r="Z393" s="72" t="s">
        <v>1129</v>
      </c>
      <c r="AA393" s="72" t="s">
        <v>1315</v>
      </c>
      <c r="AB393" s="304" t="s">
        <v>3023</v>
      </c>
      <c r="AC393" s="72"/>
      <c r="AD393" s="72" t="s">
        <v>3021</v>
      </c>
      <c r="AE393" s="308"/>
      <c r="AF393" s="309" t="s">
        <v>1797</v>
      </c>
      <c r="AG393" s="7" t="s">
        <v>1129</v>
      </c>
      <c r="AH393" s="72" t="s">
        <v>780</v>
      </c>
      <c r="AI393" s="7" t="s">
        <v>1129</v>
      </c>
      <c r="AJ393" s="7" t="s">
        <v>1129</v>
      </c>
      <c r="AK393" s="7" t="s">
        <v>1129</v>
      </c>
      <c r="AL393" s="7">
        <v>21381</v>
      </c>
      <c r="AM393" s="255">
        <v>29708</v>
      </c>
      <c r="AN393" s="258">
        <v>178</v>
      </c>
      <c r="AO393" s="306">
        <v>194</v>
      </c>
      <c r="AP393" s="306" t="str">
        <f t="shared" si="86"/>
        <v>FLOW</v>
      </c>
      <c r="AQ393" s="306"/>
      <c r="AR393" s="306"/>
      <c r="AS393" s="306"/>
      <c r="AT393" s="306"/>
      <c r="AU393" s="72" t="s">
        <v>943</v>
      </c>
      <c r="AV393" s="310" t="s">
        <v>1666</v>
      </c>
      <c r="AW393" s="304" t="s">
        <v>177</v>
      </c>
      <c r="AX393" s="311">
        <v>45234</v>
      </c>
      <c r="AY393" s="72">
        <v>36</v>
      </c>
      <c r="AZ393" s="72" t="s">
        <v>1742</v>
      </c>
      <c r="BA393" s="7" t="s">
        <v>3512</v>
      </c>
      <c r="BB393" s="7"/>
      <c r="BC393" s="7"/>
      <c r="BD393" s="72"/>
      <c r="BE393" s="72"/>
      <c r="BF393" s="72"/>
      <c r="BG393" s="183"/>
      <c r="BH393" s="72"/>
      <c r="BI393" s="72"/>
      <c r="BJ393" s="72"/>
      <c r="BK393" s="72"/>
      <c r="BL393" s="72"/>
      <c r="BM393" s="72"/>
      <c r="BN393" s="72"/>
      <c r="BO393" s="72"/>
      <c r="BP393" s="72"/>
      <c r="BQ393" s="72"/>
      <c r="BR393" s="72"/>
      <c r="BS393" s="72"/>
      <c r="BT393" s="72"/>
      <c r="BU393" s="72"/>
      <c r="BV393" s="72"/>
      <c r="BW393" s="72"/>
      <c r="BX393" s="72"/>
      <c r="BY393" s="72"/>
      <c r="BZ393" s="72"/>
      <c r="CA393" s="72"/>
      <c r="CB393" s="72"/>
      <c r="CC393" s="72"/>
      <c r="CD393" s="72"/>
      <c r="CE393" s="72"/>
      <c r="CF393" s="72"/>
      <c r="CG393" s="72"/>
      <c r="CH393" s="72"/>
      <c r="CI393" s="72"/>
      <c r="CJ393" s="72"/>
      <c r="CK393" s="72"/>
      <c r="CL393" s="72"/>
      <c r="CM393" s="72">
        <v>1</v>
      </c>
      <c r="CN393" s="72"/>
      <c r="CO393" s="72"/>
      <c r="CP393" s="72"/>
      <c r="CQ393" s="72"/>
      <c r="CR393" s="72"/>
      <c r="CS393" s="72"/>
      <c r="CT393" s="72"/>
      <c r="CU393" s="72"/>
      <c r="CV393" s="72"/>
      <c r="CW393" s="72"/>
      <c r="CX393" s="72"/>
      <c r="CY393" s="72"/>
      <c r="CZ393" s="72"/>
      <c r="DA393" s="72"/>
      <c r="DB393" s="72"/>
      <c r="DC393" s="72"/>
      <c r="DD393" s="72"/>
      <c r="DE393" s="72"/>
      <c r="DF393" s="72"/>
      <c r="DG393" s="72"/>
      <c r="DH393" s="72"/>
      <c r="DI393" s="72"/>
      <c r="DJ393" s="72"/>
      <c r="DK393" s="72"/>
      <c r="DL393" s="72"/>
      <c r="DM393" s="72"/>
      <c r="DN393" s="72"/>
      <c r="DO393" s="72"/>
      <c r="DP393" s="72"/>
      <c r="DQ393" s="72"/>
      <c r="DR393" s="72"/>
      <c r="DS393" s="72"/>
      <c r="DT393" s="72"/>
      <c r="DU393" s="72"/>
      <c r="DV393" s="72"/>
      <c r="DW393" s="72"/>
      <c r="DX393" s="72"/>
      <c r="DY393" s="72"/>
      <c r="DZ393" s="72"/>
      <c r="EA393" s="72"/>
      <c r="EB393" s="72"/>
      <c r="EC393" s="72"/>
      <c r="ED393" s="72"/>
      <c r="EE393" s="72"/>
      <c r="EF393" s="72"/>
      <c r="EG393" s="72"/>
      <c r="EH393" s="72"/>
      <c r="EI393" s="72"/>
      <c r="EJ393" s="72"/>
      <c r="EK393" s="72"/>
      <c r="EL393" s="72"/>
      <c r="EM393" s="72"/>
      <c r="EN393" s="72"/>
      <c r="EO393" s="72"/>
      <c r="EP393" s="72"/>
      <c r="EQ393" s="72"/>
      <c r="ER393" s="312">
        <f t="shared" si="87"/>
        <v>1</v>
      </c>
      <c r="ES393" s="72">
        <f t="shared" si="88"/>
        <v>1</v>
      </c>
      <c r="ET393" s="72" t="s">
        <v>1116</v>
      </c>
      <c r="EU393" s="7" t="s">
        <v>2723</v>
      </c>
      <c r="EV393" s="7" t="s">
        <v>1110</v>
      </c>
      <c r="EW393" s="7" t="s">
        <v>1829</v>
      </c>
      <c r="EX393" s="183" t="s">
        <v>1890</v>
      </c>
      <c r="EY393" s="313">
        <v>46186</v>
      </c>
      <c r="EZ393" s="313"/>
      <c r="FA393" s="183"/>
      <c r="FB393" s="313"/>
      <c r="FC393" s="7"/>
      <c r="FD393" s="7" t="s">
        <v>3330</v>
      </c>
      <c r="FE393" s="7">
        <f t="shared" si="89"/>
        <v>2096</v>
      </c>
      <c r="FF393" s="72">
        <f t="shared" si="90"/>
        <v>19548</v>
      </c>
      <c r="FG393" t="s">
        <v>3515</v>
      </c>
    </row>
    <row r="394" spans="1:163" ht="17.25">
      <c r="A394" s="72">
        <v>462115167</v>
      </c>
      <c r="B394" s="304" t="s">
        <v>2081</v>
      </c>
      <c r="C394" s="72"/>
      <c r="D394" s="72"/>
      <c r="E394" s="72"/>
      <c r="F394" s="72"/>
      <c r="G394" s="306"/>
      <c r="H394" s="306"/>
      <c r="I394" s="72">
        <v>2974</v>
      </c>
      <c r="J394" s="72">
        <v>2940.35</v>
      </c>
      <c r="K394" s="258">
        <f t="shared" si="82"/>
        <v>3064.35</v>
      </c>
      <c r="L394" s="258">
        <f t="shared" si="83"/>
        <v>6141.35</v>
      </c>
      <c r="M394" s="307">
        <v>1</v>
      </c>
      <c r="N394" s="72" t="s">
        <v>1231</v>
      </c>
      <c r="O394" s="72" t="s">
        <v>1232</v>
      </c>
      <c r="P394" s="72" t="s">
        <v>22</v>
      </c>
      <c r="Q394" s="255">
        <v>29669</v>
      </c>
      <c r="R394" s="66">
        <v>124</v>
      </c>
      <c r="S394" s="66">
        <f t="shared" si="81"/>
        <v>0</v>
      </c>
      <c r="T394" s="66">
        <v>4500</v>
      </c>
      <c r="U394" s="4" t="s">
        <v>1129</v>
      </c>
      <c r="V394" s="5">
        <f t="shared" si="91"/>
        <v>4.4708473597648936E-2</v>
      </c>
      <c r="W394" s="5">
        <f t="shared" si="92"/>
        <v>1.6235811840250528E-3</v>
      </c>
      <c r="X394" s="5" t="s">
        <v>1280</v>
      </c>
      <c r="Y394" s="72" t="str">
        <f t="shared" si="85"/>
        <v>PTP</v>
      </c>
      <c r="Z394" s="72" t="s">
        <v>1129</v>
      </c>
      <c r="AA394" s="72" t="s">
        <v>1329</v>
      </c>
      <c r="AB394" s="304"/>
      <c r="AC394" s="72">
        <v>24</v>
      </c>
      <c r="AD394" s="72" t="s">
        <v>3019</v>
      </c>
      <c r="AE394" s="308"/>
      <c r="AF394" s="309"/>
      <c r="AG394" s="7"/>
      <c r="AH394" s="72" t="s">
        <v>232</v>
      </c>
      <c r="AI394" s="7"/>
      <c r="AJ394" s="7"/>
      <c r="AK394" s="7"/>
      <c r="AL394" s="7">
        <v>7564.35</v>
      </c>
      <c r="AM394" s="255">
        <v>29669</v>
      </c>
      <c r="AN394" s="258">
        <v>27</v>
      </c>
      <c r="AO394" s="306">
        <v>43</v>
      </c>
      <c r="AP394" s="306" t="str">
        <f t="shared" si="86"/>
        <v>FLOW</v>
      </c>
      <c r="AQ394" s="306"/>
      <c r="AR394" s="306"/>
      <c r="AS394" s="306"/>
      <c r="AT394" s="306"/>
      <c r="AU394" s="72" t="s">
        <v>1129</v>
      </c>
      <c r="AV394" s="310" t="s">
        <v>2227</v>
      </c>
      <c r="AW394" s="304" t="s">
        <v>238</v>
      </c>
      <c r="AX394" s="311">
        <v>45355</v>
      </c>
      <c r="AY394" s="72">
        <v>36</v>
      </c>
      <c r="AZ394" s="72" t="s">
        <v>2057</v>
      </c>
      <c r="BA394" s="7" t="s">
        <v>3513</v>
      </c>
      <c r="BB394" s="7"/>
      <c r="BC394" s="7"/>
      <c r="BD394" s="72"/>
      <c r="BE394" s="72"/>
      <c r="BF394" s="72"/>
      <c r="BG394" s="183"/>
      <c r="BH394" s="72"/>
      <c r="BI394" s="72"/>
      <c r="BJ394" s="72"/>
      <c r="BK394" s="72"/>
      <c r="BL394" s="72"/>
      <c r="BM394" s="72"/>
      <c r="BN394" s="72"/>
      <c r="BO394" s="72"/>
      <c r="BP394" s="72"/>
      <c r="BQ394" s="72"/>
      <c r="BR394" s="72"/>
      <c r="BS394" s="72"/>
      <c r="BT394" s="72"/>
      <c r="BU394" s="72"/>
      <c r="BV394" s="72"/>
      <c r="BW394" s="72"/>
      <c r="BX394" s="72"/>
      <c r="BY394" s="72"/>
      <c r="BZ394" s="72"/>
      <c r="CA394" s="72"/>
      <c r="CB394" s="72"/>
      <c r="CC394" s="72"/>
      <c r="CD394" s="72"/>
      <c r="CE394" s="72"/>
      <c r="CF394" s="72"/>
      <c r="CG394" s="72"/>
      <c r="CH394" s="72"/>
      <c r="CI394" s="72"/>
      <c r="CJ394" s="72"/>
      <c r="CK394" s="72"/>
      <c r="CL394" s="72"/>
      <c r="CM394" s="72"/>
      <c r="CN394" s="72"/>
      <c r="CO394" s="72"/>
      <c r="CP394" s="72"/>
      <c r="CQ394" s="72"/>
      <c r="CR394" s="72"/>
      <c r="CS394" s="72"/>
      <c r="CT394" s="72"/>
      <c r="CU394" s="72"/>
      <c r="CV394" s="72"/>
      <c r="CW394" s="72"/>
      <c r="CX394" s="72"/>
      <c r="CY394" s="72">
        <v>1</v>
      </c>
      <c r="CZ394" s="72"/>
      <c r="DA394" s="72"/>
      <c r="DB394" s="72"/>
      <c r="DC394" s="72"/>
      <c r="DD394" s="72"/>
      <c r="DE394" s="72"/>
      <c r="DF394" s="72"/>
      <c r="DG394" s="72"/>
      <c r="DH394" s="72"/>
      <c r="DI394" s="72"/>
      <c r="DJ394" s="72"/>
      <c r="DK394" s="72"/>
      <c r="DL394" s="72"/>
      <c r="DM394" s="72"/>
      <c r="DN394" s="72"/>
      <c r="DO394" s="72"/>
      <c r="DP394" s="72"/>
      <c r="DQ394" s="72"/>
      <c r="DR394" s="72"/>
      <c r="DS394" s="72"/>
      <c r="DT394" s="72"/>
      <c r="DU394" s="72"/>
      <c r="DV394" s="72"/>
      <c r="DW394" s="72"/>
      <c r="DX394" s="72"/>
      <c r="DY394" s="72"/>
      <c r="DZ394" s="72"/>
      <c r="EA394" s="72"/>
      <c r="EB394" s="72"/>
      <c r="EC394" s="72"/>
      <c r="ED394" s="72"/>
      <c r="EE394" s="72"/>
      <c r="EF394" s="72"/>
      <c r="EG394" s="72"/>
      <c r="EH394" s="72"/>
      <c r="EI394" s="72"/>
      <c r="EJ394" s="72"/>
      <c r="EK394" s="72"/>
      <c r="EL394" s="72"/>
      <c r="EM394" s="72"/>
      <c r="EN394" s="72"/>
      <c r="EO394" s="72"/>
      <c r="EP394" s="72"/>
      <c r="EQ394" s="72"/>
      <c r="ER394" s="312">
        <f t="shared" si="87"/>
        <v>1</v>
      </c>
      <c r="ES394" s="72">
        <f t="shared" si="88"/>
        <v>1</v>
      </c>
      <c r="ET394" s="72" t="s">
        <v>1114</v>
      </c>
      <c r="EU394" s="7" t="s">
        <v>2724</v>
      </c>
      <c r="EV394" s="7" t="s">
        <v>1110</v>
      </c>
      <c r="EW394" s="7" t="s">
        <v>1806</v>
      </c>
      <c r="EX394" s="183" t="s">
        <v>3592</v>
      </c>
      <c r="EY394" s="313">
        <v>46194</v>
      </c>
      <c r="EZ394" s="313"/>
      <c r="FA394" s="183"/>
      <c r="FB394" s="313"/>
      <c r="FC394" s="7"/>
      <c r="FD394" s="7" t="s">
        <v>3331</v>
      </c>
      <c r="FE394" s="7">
        <f t="shared" si="89"/>
        <v>3064.35</v>
      </c>
      <c r="FF394" s="72">
        <f t="shared" si="90"/>
        <v>6141.35</v>
      </c>
      <c r="FG394" t="s">
        <v>3516</v>
      </c>
    </row>
    <row r="395" spans="1:163" ht="17.25">
      <c r="A395" s="72">
        <v>464069443</v>
      </c>
      <c r="B395" s="304" t="s">
        <v>513</v>
      </c>
      <c r="C395" s="72"/>
      <c r="D395" s="72"/>
      <c r="E395" s="72"/>
      <c r="F395" s="72"/>
      <c r="G395" s="306"/>
      <c r="H395" s="306"/>
      <c r="I395" s="72">
        <v>4557</v>
      </c>
      <c r="J395" s="72">
        <v>13671</v>
      </c>
      <c r="K395" s="258">
        <f t="shared" si="82"/>
        <v>4883</v>
      </c>
      <c r="L395" s="258">
        <f t="shared" si="83"/>
        <v>18816</v>
      </c>
      <c r="M395" s="315">
        <v>3</v>
      </c>
      <c r="N395" s="72" t="s">
        <v>1231</v>
      </c>
      <c r="O395" s="72" t="s">
        <v>1232</v>
      </c>
      <c r="P395" s="72" t="s">
        <v>333</v>
      </c>
      <c r="Q395" s="255">
        <v>29586</v>
      </c>
      <c r="R395" s="66">
        <v>326</v>
      </c>
      <c r="S395" s="66">
        <f t="shared" si="81"/>
        <v>0</v>
      </c>
      <c r="T395" s="66">
        <v>1800</v>
      </c>
      <c r="U395" s="4" t="s">
        <v>1231</v>
      </c>
      <c r="V395" s="5">
        <f t="shared" si="91"/>
        <v>6.1528173408711341E-2</v>
      </c>
      <c r="W395" s="5">
        <f t="shared" si="92"/>
        <v>7.9130856584060348E-3</v>
      </c>
      <c r="X395" s="5" t="str">
        <f t="shared" si="84"/>
        <v>FLOW</v>
      </c>
      <c r="Y395" s="72" t="str">
        <f t="shared" si="85"/>
        <v>NC</v>
      </c>
      <c r="Z395" s="72" t="s">
        <v>1315</v>
      </c>
      <c r="AA395" s="72" t="s">
        <v>1315</v>
      </c>
      <c r="AB395" s="304" t="s">
        <v>3523</v>
      </c>
      <c r="AC395" s="72"/>
      <c r="AD395" s="72" t="s">
        <v>3021</v>
      </c>
      <c r="AE395" s="308"/>
      <c r="AF395" s="309" t="s">
        <v>1797</v>
      </c>
      <c r="AG395" s="7" t="s">
        <v>1129</v>
      </c>
      <c r="AH395" s="72" t="s">
        <v>508</v>
      </c>
      <c r="AI395" s="7" t="s">
        <v>1129</v>
      </c>
      <c r="AJ395" s="7" t="s">
        <v>1129</v>
      </c>
      <c r="AK395" s="7" t="s">
        <v>1129</v>
      </c>
      <c r="AL395" s="7">
        <v>15797</v>
      </c>
      <c r="AM395" s="255">
        <v>29586</v>
      </c>
      <c r="AN395" s="258">
        <v>88</v>
      </c>
      <c r="AO395" s="306">
        <v>104</v>
      </c>
      <c r="AP395" s="306" t="str">
        <f t="shared" si="86"/>
        <v>FLOW</v>
      </c>
      <c r="AQ395" s="306"/>
      <c r="AR395" s="306"/>
      <c r="AS395" s="306"/>
      <c r="AT395" s="306"/>
      <c r="AU395" s="72" t="s">
        <v>1793</v>
      </c>
      <c r="AV395" s="310" t="s">
        <v>514</v>
      </c>
      <c r="AW395" s="304" t="s">
        <v>98</v>
      </c>
      <c r="AX395" s="311">
        <v>45555</v>
      </c>
      <c r="AY395" s="72">
        <v>24</v>
      </c>
      <c r="AZ395" s="72" t="s">
        <v>1742</v>
      </c>
      <c r="BA395" s="7" t="s">
        <v>3513</v>
      </c>
      <c r="BB395" s="7"/>
      <c r="BC395" s="7"/>
      <c r="BD395" s="72"/>
      <c r="BE395" s="72"/>
      <c r="BF395" s="72"/>
      <c r="BG395" s="183"/>
      <c r="BH395" s="72"/>
      <c r="BI395" s="72">
        <v>1</v>
      </c>
      <c r="BJ395" s="72"/>
      <c r="BK395" s="72"/>
      <c r="BL395" s="72"/>
      <c r="BM395" s="72"/>
      <c r="BN395" s="72"/>
      <c r="BO395" s="72"/>
      <c r="BP395" s="72"/>
      <c r="BQ395" s="72"/>
      <c r="BR395" s="72"/>
      <c r="BS395" s="72"/>
      <c r="BT395" s="72"/>
      <c r="BU395" s="72"/>
      <c r="BV395" s="72"/>
      <c r="BW395" s="72"/>
      <c r="BX395" s="72"/>
      <c r="BY395" s="72"/>
      <c r="BZ395" s="72"/>
      <c r="CA395" s="72"/>
      <c r="CB395" s="72"/>
      <c r="CC395" s="72"/>
      <c r="CD395" s="72"/>
      <c r="CE395" s="72"/>
      <c r="CF395" s="72"/>
      <c r="CG395" s="72"/>
      <c r="CH395" s="72"/>
      <c r="CI395" s="72"/>
      <c r="CJ395" s="72"/>
      <c r="CK395" s="72"/>
      <c r="CL395" s="72"/>
      <c r="CM395" s="72"/>
      <c r="CN395" s="72"/>
      <c r="CO395" s="72"/>
      <c r="CP395" s="72"/>
      <c r="CQ395" s="72"/>
      <c r="CR395" s="72"/>
      <c r="CS395" s="72"/>
      <c r="CT395" s="72"/>
      <c r="CU395" s="72"/>
      <c r="CV395" s="72"/>
      <c r="CW395" s="72"/>
      <c r="CX395" s="72"/>
      <c r="CY395" s="72"/>
      <c r="CZ395" s="72"/>
      <c r="DA395" s="72"/>
      <c r="DB395" s="72"/>
      <c r="DC395" s="72"/>
      <c r="DD395" s="72"/>
      <c r="DE395" s="72"/>
      <c r="DF395" s="72"/>
      <c r="DG395" s="72"/>
      <c r="DH395" s="72"/>
      <c r="DI395" s="72"/>
      <c r="DJ395" s="72"/>
      <c r="DK395" s="72"/>
      <c r="DL395" s="72"/>
      <c r="DM395" s="72"/>
      <c r="DN395" s="72"/>
      <c r="DO395" s="72"/>
      <c r="DP395" s="72"/>
      <c r="DQ395" s="72"/>
      <c r="DR395" s="72"/>
      <c r="DS395" s="72"/>
      <c r="DT395" s="72"/>
      <c r="DU395" s="72"/>
      <c r="DV395" s="72"/>
      <c r="DW395" s="72"/>
      <c r="DX395" s="72"/>
      <c r="DY395" s="72"/>
      <c r="DZ395" s="72"/>
      <c r="EA395" s="72"/>
      <c r="EB395" s="72"/>
      <c r="EC395" s="72"/>
      <c r="ED395" s="72"/>
      <c r="EE395" s="72"/>
      <c r="EF395" s="72"/>
      <c r="EG395" s="72"/>
      <c r="EH395" s="72"/>
      <c r="EI395" s="72"/>
      <c r="EJ395" s="72"/>
      <c r="EK395" s="72"/>
      <c r="EL395" s="72"/>
      <c r="EM395" s="72"/>
      <c r="EN395" s="72"/>
      <c r="EO395" s="72"/>
      <c r="EP395" s="72"/>
      <c r="EQ395" s="72"/>
      <c r="ER395" s="312">
        <f t="shared" si="87"/>
        <v>1</v>
      </c>
      <c r="ES395" s="72">
        <f t="shared" si="88"/>
        <v>1</v>
      </c>
      <c r="ET395" s="72" t="s">
        <v>1125</v>
      </c>
      <c r="EU395" s="7" t="s">
        <v>3493</v>
      </c>
      <c r="EV395" s="7" t="s">
        <v>2464</v>
      </c>
      <c r="EW395" s="7" t="s">
        <v>1848</v>
      </c>
      <c r="EX395" s="183" t="s">
        <v>1809</v>
      </c>
      <c r="EY395" s="313">
        <v>46176</v>
      </c>
      <c r="EZ395" s="313"/>
      <c r="FA395" s="183"/>
      <c r="FB395" s="313"/>
      <c r="FC395" s="7"/>
      <c r="FD395" s="7" t="s">
        <v>3332</v>
      </c>
      <c r="FE395" s="7">
        <f t="shared" si="89"/>
        <v>4883</v>
      </c>
      <c r="FF395" s="72">
        <f t="shared" si="90"/>
        <v>18816</v>
      </c>
      <c r="FG395" t="s">
        <v>3515</v>
      </c>
    </row>
    <row r="396" spans="1:163" ht="17.25">
      <c r="A396" s="72">
        <v>461935037</v>
      </c>
      <c r="B396" s="304" t="s">
        <v>2170</v>
      </c>
      <c r="C396" s="72"/>
      <c r="D396" s="72"/>
      <c r="E396" s="72"/>
      <c r="F396" s="72"/>
      <c r="G396" s="306"/>
      <c r="H396" s="306"/>
      <c r="I396" s="72">
        <v>3271</v>
      </c>
      <c r="J396" s="72">
        <v>3241</v>
      </c>
      <c r="K396" s="258">
        <f t="shared" si="82"/>
        <v>3308</v>
      </c>
      <c r="L396" s="258">
        <f t="shared" si="83"/>
        <v>6610</v>
      </c>
      <c r="M396" s="307">
        <v>1</v>
      </c>
      <c r="N396" s="72" t="s">
        <v>1231</v>
      </c>
      <c r="O396" s="72" t="s">
        <v>1232</v>
      </c>
      <c r="P396" s="72" t="s">
        <v>476</v>
      </c>
      <c r="Q396" s="255">
        <v>29572.639999999999</v>
      </c>
      <c r="R396" s="66">
        <v>67</v>
      </c>
      <c r="S396" s="66">
        <f t="shared" si="81"/>
        <v>0</v>
      </c>
      <c r="T396" s="66">
        <v>0</v>
      </c>
      <c r="U396" s="4" t="s">
        <v>1129</v>
      </c>
      <c r="V396" s="5">
        <f t="shared" si="91"/>
        <v>0.11410162024112454</v>
      </c>
      <c r="W396" s="5">
        <f t="shared" si="92"/>
        <v>1.61830806113946E-3</v>
      </c>
      <c r="X396" s="5" t="s">
        <v>1280</v>
      </c>
      <c r="Y396" s="72" t="str">
        <f t="shared" si="85"/>
        <v>MPTP</v>
      </c>
      <c r="Z396" s="72" t="s">
        <v>1129</v>
      </c>
      <c r="AA396" s="72" t="s">
        <v>1327</v>
      </c>
      <c r="AB396" s="304" t="s">
        <v>3024</v>
      </c>
      <c r="AC396" s="72">
        <v>20</v>
      </c>
      <c r="AD396" s="72" t="s">
        <v>3022</v>
      </c>
      <c r="AE396" s="308"/>
      <c r="AF396" s="309"/>
      <c r="AG396" s="7"/>
      <c r="AH396" s="72" t="s">
        <v>885</v>
      </c>
      <c r="AI396" s="7"/>
      <c r="AJ396" s="7"/>
      <c r="AK396" s="7"/>
      <c r="AL396" s="7">
        <v>3308</v>
      </c>
      <c r="AM396" s="255">
        <v>29572.639999999999</v>
      </c>
      <c r="AN396" s="258">
        <v>27</v>
      </c>
      <c r="AO396" s="306">
        <v>43</v>
      </c>
      <c r="AP396" s="306" t="str">
        <f t="shared" si="86"/>
        <v>FLOW</v>
      </c>
      <c r="AQ396" s="306"/>
      <c r="AR396" s="306"/>
      <c r="AS396" s="306"/>
      <c r="AT396" s="306"/>
      <c r="AU396" s="72" t="s">
        <v>1129</v>
      </c>
      <c r="AV396" s="310" t="s">
        <v>2312</v>
      </c>
      <c r="AW396" s="304" t="s">
        <v>185</v>
      </c>
      <c r="AX396" s="311">
        <v>45338</v>
      </c>
      <c r="AY396" s="72">
        <v>36</v>
      </c>
      <c r="AZ396" s="72" t="s">
        <v>2057</v>
      </c>
      <c r="BA396" s="7" t="s">
        <v>3513</v>
      </c>
      <c r="BB396" s="7"/>
      <c r="BC396" s="7"/>
      <c r="BD396" s="72"/>
      <c r="BE396" s="72"/>
      <c r="BF396" s="72"/>
      <c r="BG396" s="183"/>
      <c r="BH396" s="72"/>
      <c r="BI396" s="72"/>
      <c r="BJ396" s="72"/>
      <c r="BK396" s="72"/>
      <c r="BL396" s="72"/>
      <c r="BM396" s="72"/>
      <c r="BN396" s="72"/>
      <c r="BO396" s="72"/>
      <c r="BP396" s="72"/>
      <c r="BQ396" s="72"/>
      <c r="BR396" s="72"/>
      <c r="BS396" s="72"/>
      <c r="BT396" s="72"/>
      <c r="BU396" s="72"/>
      <c r="BV396" s="72"/>
      <c r="BW396" s="72"/>
      <c r="BX396" s="72"/>
      <c r="BY396" s="72"/>
      <c r="BZ396" s="72"/>
      <c r="CA396" s="72"/>
      <c r="CB396" s="72"/>
      <c r="CC396" s="72"/>
      <c r="CD396" s="72"/>
      <c r="CE396" s="72"/>
      <c r="CF396" s="72"/>
      <c r="CG396" s="72"/>
      <c r="CH396" s="72"/>
      <c r="CI396" s="72"/>
      <c r="CJ396" s="72"/>
      <c r="CK396" s="72"/>
      <c r="CL396" s="72"/>
      <c r="CM396" s="72"/>
      <c r="CN396" s="72"/>
      <c r="CO396" s="72"/>
      <c r="CP396" s="72"/>
      <c r="CQ396" s="72"/>
      <c r="CR396" s="72"/>
      <c r="CS396" s="72"/>
      <c r="CT396" s="72"/>
      <c r="CU396" s="72"/>
      <c r="CV396" s="72"/>
      <c r="CW396" s="72"/>
      <c r="CX396" s="72"/>
      <c r="CY396" s="72"/>
      <c r="CZ396" s="72"/>
      <c r="DA396" s="72"/>
      <c r="DB396" s="72"/>
      <c r="DC396" s="72"/>
      <c r="DD396" s="72"/>
      <c r="DE396" s="72"/>
      <c r="DF396" s="72"/>
      <c r="DG396" s="72"/>
      <c r="DH396" s="72"/>
      <c r="DI396" s="72"/>
      <c r="DJ396" s="72"/>
      <c r="DK396" s="72"/>
      <c r="DL396" s="72"/>
      <c r="DM396" s="72"/>
      <c r="DN396" s="72"/>
      <c r="DO396" s="72"/>
      <c r="DP396" s="72"/>
      <c r="DQ396" s="72"/>
      <c r="DR396" s="72"/>
      <c r="DS396" s="72"/>
      <c r="DT396" s="72"/>
      <c r="DU396" s="72"/>
      <c r="DV396" s="72"/>
      <c r="DW396" s="72"/>
      <c r="DX396" s="72"/>
      <c r="DY396" s="72"/>
      <c r="DZ396" s="72"/>
      <c r="EA396" s="72"/>
      <c r="EB396" s="72"/>
      <c r="EC396" s="72"/>
      <c r="ED396" s="72"/>
      <c r="EE396" s="72"/>
      <c r="EF396" s="72"/>
      <c r="EG396" s="72"/>
      <c r="EH396" s="72"/>
      <c r="EI396" s="72"/>
      <c r="EJ396" s="72"/>
      <c r="EK396" s="72"/>
      <c r="EL396" s="72"/>
      <c r="EM396" s="72"/>
      <c r="EN396" s="72"/>
      <c r="EO396" s="72">
        <v>1</v>
      </c>
      <c r="EP396" s="72"/>
      <c r="EQ396" s="72"/>
      <c r="ER396" s="312">
        <f t="shared" si="87"/>
        <v>1</v>
      </c>
      <c r="ES396" s="72">
        <f t="shared" si="88"/>
        <v>1</v>
      </c>
      <c r="ET396" s="72" t="s">
        <v>1128</v>
      </c>
      <c r="EU396" s="7" t="s">
        <v>2725</v>
      </c>
      <c r="EV396" s="7" t="s">
        <v>1110</v>
      </c>
      <c r="EW396" s="7" t="s">
        <v>1808</v>
      </c>
      <c r="EX396" s="183" t="s">
        <v>1911</v>
      </c>
      <c r="EY396" s="313">
        <v>46185</v>
      </c>
      <c r="EZ396" s="313"/>
      <c r="FA396" s="183"/>
      <c r="FB396" s="313"/>
      <c r="FC396" s="7"/>
      <c r="FD396" s="7" t="s">
        <v>3333</v>
      </c>
      <c r="FE396" s="7">
        <f t="shared" si="89"/>
        <v>3308</v>
      </c>
      <c r="FF396" s="72">
        <f t="shared" si="90"/>
        <v>6610</v>
      </c>
      <c r="FG396" t="s">
        <v>3515</v>
      </c>
    </row>
    <row r="397" spans="1:163" ht="17.25">
      <c r="A397" s="72">
        <v>460644820</v>
      </c>
      <c r="B397" s="304" t="s">
        <v>741</v>
      </c>
      <c r="C397" s="72"/>
      <c r="D397" s="72"/>
      <c r="E397" s="72"/>
      <c r="F397" s="72"/>
      <c r="G397" s="306"/>
      <c r="H397" s="306"/>
      <c r="I397" s="72">
        <v>3554</v>
      </c>
      <c r="J397" s="72">
        <v>10662</v>
      </c>
      <c r="K397" s="258">
        <f t="shared" si="82"/>
        <v>3797</v>
      </c>
      <c r="L397" s="258">
        <f t="shared" si="83"/>
        <v>14655</v>
      </c>
      <c r="M397" s="315">
        <v>3</v>
      </c>
      <c r="N397" s="72" t="s">
        <v>1231</v>
      </c>
      <c r="O397" s="72" t="s">
        <v>1232</v>
      </c>
      <c r="P397" s="72" t="s">
        <v>73</v>
      </c>
      <c r="Q397" s="255">
        <v>29237.7</v>
      </c>
      <c r="R397" s="66">
        <v>243</v>
      </c>
      <c r="S397" s="66">
        <f t="shared" ref="S397:S460" si="93">IF(H397="CBC COLL",T397,)</f>
        <v>0</v>
      </c>
      <c r="T397" s="66">
        <v>3143</v>
      </c>
      <c r="U397" s="4" t="s">
        <v>1231</v>
      </c>
      <c r="V397" s="5">
        <f t="shared" si="91"/>
        <v>0.27417789393432157</v>
      </c>
      <c r="W397" s="5">
        <f t="shared" si="92"/>
        <v>7.8199291744331153E-3</v>
      </c>
      <c r="X397" s="5" t="str">
        <f t="shared" si="84"/>
        <v>FLOW</v>
      </c>
      <c r="Y397" s="72" t="str">
        <f t="shared" si="85"/>
        <v>NC</v>
      </c>
      <c r="Z397" s="72" t="s">
        <v>1315</v>
      </c>
      <c r="AA397" s="72" t="s">
        <v>1315</v>
      </c>
      <c r="AB397" s="304" t="s">
        <v>3024</v>
      </c>
      <c r="AC397" s="72"/>
      <c r="AD397" s="72" t="s">
        <v>3021</v>
      </c>
      <c r="AE397" s="308"/>
      <c r="AF397" s="309" t="s">
        <v>1797</v>
      </c>
      <c r="AG397" s="7" t="s">
        <v>1129</v>
      </c>
      <c r="AH397" s="72" t="s">
        <v>742</v>
      </c>
      <c r="AI397" s="7" t="s">
        <v>1129</v>
      </c>
      <c r="AJ397" s="7" t="s">
        <v>1129</v>
      </c>
      <c r="AK397" s="7" t="s">
        <v>1129</v>
      </c>
      <c r="AL397" s="7">
        <v>14048</v>
      </c>
      <c r="AM397" s="255">
        <v>29237.7</v>
      </c>
      <c r="AN397" s="258">
        <v>88</v>
      </c>
      <c r="AO397" s="306">
        <v>104</v>
      </c>
      <c r="AP397" s="306" t="str">
        <f t="shared" si="86"/>
        <v>FLOW</v>
      </c>
      <c r="AQ397" s="306"/>
      <c r="AR397" s="306"/>
      <c r="AS397" s="306"/>
      <c r="AT397" s="306"/>
      <c r="AU397" s="72" t="s">
        <v>1793</v>
      </c>
      <c r="AV397" s="310" t="s">
        <v>743</v>
      </c>
      <c r="AW397" s="304" t="s">
        <v>394</v>
      </c>
      <c r="AX397" s="311">
        <v>45243</v>
      </c>
      <c r="AY397" s="72">
        <v>36</v>
      </c>
      <c r="AZ397" s="72" t="s">
        <v>1742</v>
      </c>
      <c r="BA397" s="7" t="s">
        <v>3512</v>
      </c>
      <c r="BB397" s="7"/>
      <c r="BC397" s="7">
        <v>1</v>
      </c>
      <c r="BD397" s="72"/>
      <c r="BE397" s="72"/>
      <c r="BF397" s="72"/>
      <c r="BG397" s="183"/>
      <c r="BH397" s="72"/>
      <c r="BI397" s="72"/>
      <c r="BJ397" s="72"/>
      <c r="BK397" s="72"/>
      <c r="BL397" s="72"/>
      <c r="BM397" s="72"/>
      <c r="BN397" s="72"/>
      <c r="BO397" s="72">
        <v>1</v>
      </c>
      <c r="BP397" s="72"/>
      <c r="BQ397" s="72"/>
      <c r="BR397" s="72">
        <v>1</v>
      </c>
      <c r="BS397" s="72"/>
      <c r="BT397" s="72"/>
      <c r="BU397" s="72"/>
      <c r="BV397" s="72"/>
      <c r="BW397" s="72"/>
      <c r="BX397" s="72"/>
      <c r="BY397" s="72"/>
      <c r="BZ397" s="72"/>
      <c r="CA397" s="72"/>
      <c r="CB397" s="72"/>
      <c r="CC397" s="72"/>
      <c r="CD397" s="72"/>
      <c r="CE397" s="72"/>
      <c r="CF397" s="72"/>
      <c r="CG397" s="72"/>
      <c r="CH397" s="72"/>
      <c r="CI397" s="72"/>
      <c r="CJ397" s="72">
        <v>1</v>
      </c>
      <c r="CK397" s="72"/>
      <c r="CL397" s="72"/>
      <c r="CM397" s="72"/>
      <c r="CN397" s="72"/>
      <c r="CO397" s="72"/>
      <c r="CP397" s="72"/>
      <c r="CQ397" s="72"/>
      <c r="CR397" s="72"/>
      <c r="CS397" s="72"/>
      <c r="CT397" s="72"/>
      <c r="CU397" s="72"/>
      <c r="CV397" s="72"/>
      <c r="CW397" s="72"/>
      <c r="CX397" s="72"/>
      <c r="CY397" s="72"/>
      <c r="CZ397" s="72"/>
      <c r="DA397" s="72"/>
      <c r="DB397" s="72"/>
      <c r="DC397" s="72"/>
      <c r="DD397" s="72"/>
      <c r="DE397" s="72"/>
      <c r="DF397" s="72"/>
      <c r="DG397" s="72"/>
      <c r="DH397" s="72"/>
      <c r="DI397" s="72"/>
      <c r="DJ397" s="72"/>
      <c r="DK397" s="72"/>
      <c r="DL397" s="72"/>
      <c r="DM397" s="72"/>
      <c r="DN397" s="72"/>
      <c r="DO397" s="72"/>
      <c r="DP397" s="72"/>
      <c r="DQ397" s="72"/>
      <c r="DR397" s="72"/>
      <c r="DS397" s="72"/>
      <c r="DT397" s="72"/>
      <c r="DU397" s="72"/>
      <c r="DV397" s="72"/>
      <c r="DW397" s="72"/>
      <c r="DX397" s="72"/>
      <c r="DY397" s="72"/>
      <c r="DZ397" s="72"/>
      <c r="EA397" s="72"/>
      <c r="EB397" s="72"/>
      <c r="EC397" s="72"/>
      <c r="ED397" s="72"/>
      <c r="EE397" s="72"/>
      <c r="EF397" s="72"/>
      <c r="EG397" s="72"/>
      <c r="EH397" s="72"/>
      <c r="EI397" s="72"/>
      <c r="EJ397" s="72"/>
      <c r="EK397" s="72"/>
      <c r="EL397" s="72"/>
      <c r="EM397" s="72"/>
      <c r="EN397" s="72"/>
      <c r="EO397" s="72"/>
      <c r="EP397" s="72"/>
      <c r="EQ397" s="72"/>
      <c r="ER397" s="312">
        <f t="shared" si="87"/>
        <v>4</v>
      </c>
      <c r="ES397" s="72">
        <f t="shared" si="88"/>
        <v>1</v>
      </c>
      <c r="ET397" s="72" t="s">
        <v>1119</v>
      </c>
      <c r="EU397" s="7" t="s">
        <v>2726</v>
      </c>
      <c r="EV397" s="7" t="s">
        <v>2464</v>
      </c>
      <c r="EW397" s="7" t="s">
        <v>1808</v>
      </c>
      <c r="EX397" s="183" t="s">
        <v>1886</v>
      </c>
      <c r="EY397" s="313">
        <v>46179</v>
      </c>
      <c r="EZ397" s="313"/>
      <c r="FA397" s="183"/>
      <c r="FB397" s="313"/>
      <c r="FC397" s="7"/>
      <c r="FD397" s="7" t="s">
        <v>3334</v>
      </c>
      <c r="FE397" s="7">
        <f t="shared" si="89"/>
        <v>3797</v>
      </c>
      <c r="FF397" s="72">
        <f t="shared" si="90"/>
        <v>14655</v>
      </c>
      <c r="FG397" t="s">
        <v>3515</v>
      </c>
    </row>
    <row r="398" spans="1:163" ht="17.25">
      <c r="A398" s="72">
        <v>462615275</v>
      </c>
      <c r="B398" s="304" t="s">
        <v>2069</v>
      </c>
      <c r="C398" s="72"/>
      <c r="D398" s="72"/>
      <c r="E398" s="72"/>
      <c r="F398" s="72"/>
      <c r="G398" s="306"/>
      <c r="H398" s="306"/>
      <c r="I398" s="72">
        <v>5136</v>
      </c>
      <c r="J398" s="72">
        <v>5136</v>
      </c>
      <c r="K398" s="258">
        <f t="shared" si="82"/>
        <v>5147</v>
      </c>
      <c r="L398" s="258">
        <f t="shared" si="83"/>
        <v>10364</v>
      </c>
      <c r="M398" s="307">
        <v>1</v>
      </c>
      <c r="N398" s="72" t="s">
        <v>1231</v>
      </c>
      <c r="O398" s="72" t="s">
        <v>1232</v>
      </c>
      <c r="P398" s="72" t="s">
        <v>113</v>
      </c>
      <c r="Q398" s="255">
        <v>29176</v>
      </c>
      <c r="R398" s="66">
        <v>11</v>
      </c>
      <c r="S398" s="66">
        <f t="shared" si="93"/>
        <v>0</v>
      </c>
      <c r="T398" s="66">
        <v>826</v>
      </c>
      <c r="U398" s="4" t="s">
        <v>1129</v>
      </c>
      <c r="V398" s="5">
        <f t="shared" si="91"/>
        <v>3.3241652182120322E-2</v>
      </c>
      <c r="W398" s="5">
        <f t="shared" si="92"/>
        <v>1.5966026702994688E-3</v>
      </c>
      <c r="X398" s="5" t="s">
        <v>1280</v>
      </c>
      <c r="Y398" s="72" t="str">
        <f t="shared" si="85"/>
        <v>PTP</v>
      </c>
      <c r="Z398" s="72" t="s">
        <v>1129</v>
      </c>
      <c r="AA398" s="72" t="s">
        <v>1329</v>
      </c>
      <c r="AB398" s="304"/>
      <c r="AC398" s="72">
        <v>15</v>
      </c>
      <c r="AD398" s="72" t="s">
        <v>3019</v>
      </c>
      <c r="AE398" s="308"/>
      <c r="AF398" s="309"/>
      <c r="AG398" s="7"/>
      <c r="AH398" s="72" t="s">
        <v>112</v>
      </c>
      <c r="AI398" s="7"/>
      <c r="AJ398" s="7"/>
      <c r="AK398" s="7"/>
      <c r="AL398" s="7">
        <v>5973</v>
      </c>
      <c r="AM398" s="255">
        <v>29176</v>
      </c>
      <c r="AN398" s="258">
        <v>27</v>
      </c>
      <c r="AO398" s="306">
        <v>43</v>
      </c>
      <c r="AP398" s="306" t="str">
        <f t="shared" si="86"/>
        <v>FLOW</v>
      </c>
      <c r="AQ398" s="306"/>
      <c r="AR398" s="306"/>
      <c r="AS398" s="306"/>
      <c r="AT398" s="306"/>
      <c r="AU398" s="72" t="s">
        <v>1129</v>
      </c>
      <c r="AV398" s="310" t="s">
        <v>2215</v>
      </c>
      <c r="AW398" s="304" t="s">
        <v>2324</v>
      </c>
      <c r="AX398" s="311">
        <v>45400</v>
      </c>
      <c r="AY398" s="72">
        <v>30</v>
      </c>
      <c r="AZ398" s="72" t="s">
        <v>2057</v>
      </c>
      <c r="BA398" s="7" t="s">
        <v>3513</v>
      </c>
      <c r="BB398" s="7"/>
      <c r="BC398" s="7"/>
      <c r="BD398" s="72"/>
      <c r="BE398" s="72"/>
      <c r="BF398" s="72"/>
      <c r="BG398" s="183"/>
      <c r="BH398" s="72"/>
      <c r="BI398" s="72"/>
      <c r="BJ398" s="72"/>
      <c r="BK398" s="72"/>
      <c r="BL398" s="72"/>
      <c r="BM398" s="72"/>
      <c r="BN398" s="72"/>
      <c r="BO398" s="72"/>
      <c r="BP398" s="72"/>
      <c r="BQ398" s="72"/>
      <c r="BR398" s="72"/>
      <c r="BS398" s="72"/>
      <c r="BT398" s="72"/>
      <c r="BU398" s="72"/>
      <c r="BV398" s="72"/>
      <c r="BW398" s="72"/>
      <c r="BX398" s="72"/>
      <c r="BY398" s="72"/>
      <c r="BZ398" s="72"/>
      <c r="CA398" s="72"/>
      <c r="CB398" s="72"/>
      <c r="CC398" s="72"/>
      <c r="CD398" s="72"/>
      <c r="CE398" s="72"/>
      <c r="CF398" s="72"/>
      <c r="CG398" s="72">
        <v>1</v>
      </c>
      <c r="CH398" s="72"/>
      <c r="CI398" s="72"/>
      <c r="CJ398" s="72"/>
      <c r="CK398" s="72"/>
      <c r="CL398" s="72"/>
      <c r="CM398" s="72"/>
      <c r="CN398" s="72"/>
      <c r="CO398" s="72"/>
      <c r="CP398" s="72"/>
      <c r="CQ398" s="72"/>
      <c r="CR398" s="72"/>
      <c r="CS398" s="72"/>
      <c r="CT398" s="72"/>
      <c r="CU398" s="72"/>
      <c r="CV398" s="72"/>
      <c r="CW398" s="72"/>
      <c r="CX398" s="72"/>
      <c r="CY398" s="72"/>
      <c r="CZ398" s="72"/>
      <c r="DA398" s="72"/>
      <c r="DB398" s="72"/>
      <c r="DC398" s="72"/>
      <c r="DD398" s="72"/>
      <c r="DE398" s="72"/>
      <c r="DF398" s="72"/>
      <c r="DG398" s="72"/>
      <c r="DH398" s="72"/>
      <c r="DI398" s="72"/>
      <c r="DJ398" s="72"/>
      <c r="DK398" s="72"/>
      <c r="DL398" s="72"/>
      <c r="DM398" s="72"/>
      <c r="DN398" s="72"/>
      <c r="DO398" s="72"/>
      <c r="DP398" s="72"/>
      <c r="DQ398" s="72"/>
      <c r="DR398" s="72"/>
      <c r="DS398" s="72"/>
      <c r="DT398" s="72"/>
      <c r="DU398" s="72"/>
      <c r="DV398" s="72"/>
      <c r="DW398" s="72"/>
      <c r="DX398" s="72"/>
      <c r="DY398" s="72"/>
      <c r="DZ398" s="72"/>
      <c r="EA398" s="72"/>
      <c r="EB398" s="72"/>
      <c r="EC398" s="72"/>
      <c r="ED398" s="72"/>
      <c r="EE398" s="72"/>
      <c r="EF398" s="72"/>
      <c r="EG398" s="72"/>
      <c r="EH398" s="72"/>
      <c r="EI398" s="72"/>
      <c r="EJ398" s="72"/>
      <c r="EK398" s="72"/>
      <c r="EL398" s="72"/>
      <c r="EM398" s="72"/>
      <c r="EN398" s="72"/>
      <c r="EO398" s="72"/>
      <c r="EP398" s="72"/>
      <c r="EQ398" s="72"/>
      <c r="ER398" s="312">
        <f t="shared" si="87"/>
        <v>1</v>
      </c>
      <c r="ES398" s="72">
        <f t="shared" si="88"/>
        <v>1</v>
      </c>
      <c r="ET398" s="72" t="s">
        <v>1121</v>
      </c>
      <c r="EU398" s="7" t="s">
        <v>2727</v>
      </c>
      <c r="EV398" s="7" t="s">
        <v>1110</v>
      </c>
      <c r="EW398" s="7" t="s">
        <v>1806</v>
      </c>
      <c r="EX398" s="183" t="s">
        <v>1869</v>
      </c>
      <c r="EY398" s="313">
        <v>46188</v>
      </c>
      <c r="EZ398" s="313"/>
      <c r="FA398" s="183"/>
      <c r="FB398" s="313"/>
      <c r="FC398" s="7"/>
      <c r="FD398" s="7" t="s">
        <v>3084</v>
      </c>
      <c r="FE398" s="7">
        <f t="shared" si="89"/>
        <v>5147</v>
      </c>
      <c r="FF398" s="72">
        <f t="shared" si="90"/>
        <v>10364</v>
      </c>
      <c r="FG398" t="s">
        <v>3515</v>
      </c>
    </row>
    <row r="399" spans="1:163" ht="17.25">
      <c r="A399" s="72">
        <v>465044729</v>
      </c>
      <c r="B399" s="304" t="s">
        <v>2147</v>
      </c>
      <c r="C399" s="72"/>
      <c r="D399" s="72"/>
      <c r="E399" s="72"/>
      <c r="F399" s="72"/>
      <c r="G399" s="306"/>
      <c r="H399" s="306"/>
      <c r="I399" s="72">
        <v>3441</v>
      </c>
      <c r="J399" s="72">
        <v>3441</v>
      </c>
      <c r="K399" s="258">
        <f t="shared" si="82"/>
        <v>3441</v>
      </c>
      <c r="L399" s="258">
        <f t="shared" si="83"/>
        <v>6937</v>
      </c>
      <c r="M399" s="307">
        <v>1</v>
      </c>
      <c r="N399" s="72" t="s">
        <v>1231</v>
      </c>
      <c r="O399" s="72" t="s">
        <v>1232</v>
      </c>
      <c r="P399" s="72" t="s">
        <v>333</v>
      </c>
      <c r="Q399" s="255">
        <v>28625</v>
      </c>
      <c r="R399" s="66">
        <v>0</v>
      </c>
      <c r="S399" s="66">
        <f t="shared" si="93"/>
        <v>0</v>
      </c>
      <c r="T399" s="66">
        <v>450</v>
      </c>
      <c r="U399" s="4" t="s">
        <v>1129</v>
      </c>
      <c r="V399" s="5">
        <f t="shared" si="91"/>
        <v>1.6351164497661611E-2</v>
      </c>
      <c r="W399" s="5">
        <f t="shared" si="92"/>
        <v>1.5664502137826396E-3</v>
      </c>
      <c r="X399" s="5" t="s">
        <v>1280</v>
      </c>
      <c r="Y399" s="72" t="str">
        <f t="shared" si="85"/>
        <v>PTP</v>
      </c>
      <c r="Z399" s="72" t="s">
        <v>1129</v>
      </c>
      <c r="AA399" s="72" t="s">
        <v>1329</v>
      </c>
      <c r="AB399" s="304"/>
      <c r="AC399" s="72">
        <v>18</v>
      </c>
      <c r="AD399" s="72" t="s">
        <v>3019</v>
      </c>
      <c r="AE399" s="308"/>
      <c r="AF399" s="309"/>
      <c r="AG399" s="7"/>
      <c r="AH399" s="72" t="s">
        <v>2201</v>
      </c>
      <c r="AI399" s="7"/>
      <c r="AJ399" s="7"/>
      <c r="AK399" s="7"/>
      <c r="AL399" s="7">
        <v>3891</v>
      </c>
      <c r="AM399" s="255">
        <v>28625</v>
      </c>
      <c r="AN399" s="258">
        <v>26</v>
      </c>
      <c r="AO399" s="306">
        <v>42</v>
      </c>
      <c r="AP399" s="306" t="str">
        <f t="shared" si="86"/>
        <v>FLOW</v>
      </c>
      <c r="AQ399" s="306"/>
      <c r="AR399" s="306"/>
      <c r="AS399" s="306"/>
      <c r="AT399" s="306"/>
      <c r="AU399" s="72" t="s">
        <v>1129</v>
      </c>
      <c r="AV399" s="310" t="s">
        <v>2291</v>
      </c>
      <c r="AW399" s="304" t="s">
        <v>2340</v>
      </c>
      <c r="AX399" s="311">
        <v>45652</v>
      </c>
      <c r="AY399" s="72">
        <v>24</v>
      </c>
      <c r="AZ399" s="72" t="s">
        <v>2057</v>
      </c>
      <c r="BA399" s="7" t="s">
        <v>3513</v>
      </c>
      <c r="BB399" s="7"/>
      <c r="BC399" s="7"/>
      <c r="BD399" s="72"/>
      <c r="BE399" s="72"/>
      <c r="BF399" s="72"/>
      <c r="BG399" s="183"/>
      <c r="BH399" s="72"/>
      <c r="BI399" s="72"/>
      <c r="BJ399" s="72"/>
      <c r="BK399" s="72"/>
      <c r="BL399" s="72"/>
      <c r="BM399" s="72"/>
      <c r="BN399" s="72"/>
      <c r="BO399" s="72"/>
      <c r="BP399" s="72"/>
      <c r="BQ399" s="72"/>
      <c r="BR399" s="72"/>
      <c r="BS399" s="72"/>
      <c r="BT399" s="72"/>
      <c r="BU399" s="72"/>
      <c r="BV399" s="72"/>
      <c r="BW399" s="72"/>
      <c r="BX399" s="72"/>
      <c r="BY399" s="72"/>
      <c r="BZ399" s="72"/>
      <c r="CA399" s="72"/>
      <c r="CB399" s="72"/>
      <c r="CC399" s="72"/>
      <c r="CD399" s="72"/>
      <c r="CE399" s="72"/>
      <c r="CF399" s="72"/>
      <c r="CG399" s="72"/>
      <c r="CH399" s="72"/>
      <c r="CI399" s="72"/>
      <c r="CJ399" s="72">
        <v>2</v>
      </c>
      <c r="CK399" s="72"/>
      <c r="CL399" s="72"/>
      <c r="CM399" s="72"/>
      <c r="CN399" s="72"/>
      <c r="CO399" s="72"/>
      <c r="CP399" s="72"/>
      <c r="CQ399" s="72"/>
      <c r="CR399" s="72"/>
      <c r="CS399" s="72">
        <v>1</v>
      </c>
      <c r="CT399" s="72"/>
      <c r="CU399" s="72"/>
      <c r="CV399" s="72"/>
      <c r="CW399" s="72"/>
      <c r="CX399" s="72"/>
      <c r="CY399" s="72"/>
      <c r="CZ399" s="72"/>
      <c r="DA399" s="72"/>
      <c r="DB399" s="72"/>
      <c r="DC399" s="72"/>
      <c r="DD399" s="72"/>
      <c r="DE399" s="72"/>
      <c r="DF399" s="72"/>
      <c r="DG399" s="72"/>
      <c r="DH399" s="72">
        <v>1</v>
      </c>
      <c r="DI399" s="72"/>
      <c r="DJ399" s="72"/>
      <c r="DK399" s="72"/>
      <c r="DL399" s="72"/>
      <c r="DM399" s="72"/>
      <c r="DN399" s="72"/>
      <c r="DO399" s="72"/>
      <c r="DP399" s="72"/>
      <c r="DQ399" s="72"/>
      <c r="DR399" s="72"/>
      <c r="DS399" s="72"/>
      <c r="DT399" s="72"/>
      <c r="DU399" s="72"/>
      <c r="DV399" s="72"/>
      <c r="DW399" s="72"/>
      <c r="DX399" s="72"/>
      <c r="DY399" s="72"/>
      <c r="DZ399" s="72"/>
      <c r="EA399" s="72"/>
      <c r="EB399" s="72"/>
      <c r="EC399" s="72"/>
      <c r="ED399" s="72"/>
      <c r="EE399" s="72"/>
      <c r="EF399" s="72"/>
      <c r="EG399" s="72"/>
      <c r="EH399" s="72"/>
      <c r="EI399" s="72"/>
      <c r="EJ399" s="72"/>
      <c r="EK399" s="72"/>
      <c r="EL399" s="72"/>
      <c r="EM399" s="72"/>
      <c r="EN399" s="72"/>
      <c r="EO399" s="72"/>
      <c r="EP399" s="72"/>
      <c r="EQ399" s="72"/>
      <c r="ER399" s="312">
        <f t="shared" si="87"/>
        <v>4</v>
      </c>
      <c r="ES399" s="72">
        <f t="shared" si="88"/>
        <v>1</v>
      </c>
      <c r="ET399" s="72" t="s">
        <v>1125</v>
      </c>
      <c r="EU399" s="7" t="s">
        <v>2728</v>
      </c>
      <c r="EV399" s="7" t="s">
        <v>1110</v>
      </c>
      <c r="EW399" s="7" t="s">
        <v>1801</v>
      </c>
      <c r="EX399" s="183" t="s">
        <v>1870</v>
      </c>
      <c r="EY399" s="313">
        <v>46188</v>
      </c>
      <c r="EZ399" s="313"/>
      <c r="FA399" s="183"/>
      <c r="FB399" s="313"/>
      <c r="FC399" s="7"/>
      <c r="FD399" s="7" t="s">
        <v>3091</v>
      </c>
      <c r="FE399" s="7">
        <f t="shared" si="89"/>
        <v>3441</v>
      </c>
      <c r="FF399" s="72">
        <f t="shared" si="90"/>
        <v>6937</v>
      </c>
      <c r="FG399" t="s">
        <v>3515</v>
      </c>
    </row>
    <row r="400" spans="1:163" ht="17.25">
      <c r="A400" s="72">
        <v>461750939</v>
      </c>
      <c r="B400" s="304" t="s">
        <v>2078</v>
      </c>
      <c r="C400" s="72"/>
      <c r="D400" s="72"/>
      <c r="E400" s="72"/>
      <c r="F400" s="72"/>
      <c r="G400" s="306"/>
      <c r="H400" s="306" t="s">
        <v>3510</v>
      </c>
      <c r="I400" s="72">
        <v>3101</v>
      </c>
      <c r="J400" s="72">
        <v>3067</v>
      </c>
      <c r="K400" s="258">
        <f t="shared" si="82"/>
        <v>3121</v>
      </c>
      <c r="L400" s="258">
        <f t="shared" si="83"/>
        <v>6253</v>
      </c>
      <c r="M400" s="307">
        <v>1</v>
      </c>
      <c r="N400" s="72" t="s">
        <v>1280</v>
      </c>
      <c r="O400" s="72" t="s">
        <v>1232</v>
      </c>
      <c r="P400" s="72" t="s">
        <v>203</v>
      </c>
      <c r="Q400" s="255">
        <v>28376</v>
      </c>
      <c r="R400" s="66">
        <v>54</v>
      </c>
      <c r="S400" s="66">
        <f t="shared" si="93"/>
        <v>0</v>
      </c>
      <c r="T400" s="66">
        <v>4032</v>
      </c>
      <c r="U400" s="4" t="s">
        <v>1129</v>
      </c>
      <c r="V400" s="5">
        <f t="shared" si="91"/>
        <v>3.9439608419283401E-2</v>
      </c>
      <c r="W400" s="5">
        <f t="shared" si="92"/>
        <v>1.5528241490409148E-3</v>
      </c>
      <c r="X400" s="5" t="str">
        <f t="shared" si="84"/>
        <v>STABLE</v>
      </c>
      <c r="Y400" s="72" t="str">
        <f t="shared" si="85"/>
        <v>PAID</v>
      </c>
      <c r="Z400" s="72" t="s">
        <v>1129</v>
      </c>
      <c r="AA400" s="72" t="s">
        <v>1315</v>
      </c>
      <c r="AB400" s="304" t="s">
        <v>3024</v>
      </c>
      <c r="AC400" s="72"/>
      <c r="AD400" s="72" t="s">
        <v>3021</v>
      </c>
      <c r="AE400" s="308"/>
      <c r="AF400" s="309"/>
      <c r="AG400" s="7"/>
      <c r="AH400" s="72" t="s">
        <v>202</v>
      </c>
      <c r="AI400" s="7"/>
      <c r="AJ400" s="7"/>
      <c r="AK400" s="7"/>
      <c r="AL400" s="7">
        <v>7153</v>
      </c>
      <c r="AM400" s="255">
        <v>28376</v>
      </c>
      <c r="AN400" s="258">
        <v>27</v>
      </c>
      <c r="AO400" s="306">
        <v>12</v>
      </c>
      <c r="AP400" s="306" t="str">
        <f t="shared" si="86"/>
        <v>STABLE</v>
      </c>
      <c r="AQ400" s="306"/>
      <c r="AR400" s="306"/>
      <c r="AS400" s="306"/>
      <c r="AT400" s="306"/>
      <c r="AU400" s="72" t="s">
        <v>1129</v>
      </c>
      <c r="AV400" s="310" t="s">
        <v>2224</v>
      </c>
      <c r="AW400" s="304" t="s">
        <v>31</v>
      </c>
      <c r="AX400" s="311">
        <v>45323</v>
      </c>
      <c r="AY400" s="72">
        <v>36</v>
      </c>
      <c r="AZ400" s="72" t="s">
        <v>2057</v>
      </c>
      <c r="BA400" s="7" t="s">
        <v>3512</v>
      </c>
      <c r="BB400" s="7"/>
      <c r="BC400" s="7"/>
      <c r="BD400" s="72"/>
      <c r="BE400" s="72"/>
      <c r="BF400" s="72"/>
      <c r="BG400" s="183"/>
      <c r="BH400" s="72"/>
      <c r="BI400" s="72"/>
      <c r="BJ400" s="72"/>
      <c r="BK400" s="72"/>
      <c r="BL400" s="72"/>
      <c r="BM400" s="72"/>
      <c r="BN400" s="72"/>
      <c r="BO400" s="72"/>
      <c r="BP400" s="72"/>
      <c r="BQ400" s="72"/>
      <c r="BR400" s="72"/>
      <c r="BS400" s="72"/>
      <c r="BT400" s="72"/>
      <c r="BU400" s="72"/>
      <c r="BV400" s="72"/>
      <c r="BW400" s="72"/>
      <c r="BX400" s="72"/>
      <c r="BY400" s="72"/>
      <c r="BZ400" s="72"/>
      <c r="CA400" s="72"/>
      <c r="CB400" s="72"/>
      <c r="CC400" s="72"/>
      <c r="CD400" s="72"/>
      <c r="CE400" s="72"/>
      <c r="CF400" s="72"/>
      <c r="CG400" s="72"/>
      <c r="CH400" s="72"/>
      <c r="CI400" s="72"/>
      <c r="CJ400" s="72">
        <v>1</v>
      </c>
      <c r="CK400" s="72"/>
      <c r="CL400" s="72"/>
      <c r="CM400" s="72"/>
      <c r="CN400" s="72"/>
      <c r="CO400" s="72"/>
      <c r="CP400" s="72"/>
      <c r="CQ400" s="72"/>
      <c r="CR400" s="72"/>
      <c r="CS400" s="72"/>
      <c r="CT400" s="72"/>
      <c r="CU400" s="72"/>
      <c r="CV400" s="72"/>
      <c r="CW400" s="72"/>
      <c r="CX400" s="72"/>
      <c r="CY400" s="72"/>
      <c r="CZ400" s="72"/>
      <c r="DA400" s="72"/>
      <c r="DB400" s="72"/>
      <c r="DC400" s="72"/>
      <c r="DD400" s="72"/>
      <c r="DE400" s="72"/>
      <c r="DF400" s="72"/>
      <c r="DG400" s="72"/>
      <c r="DH400" s="72"/>
      <c r="DI400" s="72"/>
      <c r="DJ400" s="72"/>
      <c r="DK400" s="72"/>
      <c r="DL400" s="72"/>
      <c r="DM400" s="72"/>
      <c r="DN400" s="72"/>
      <c r="DO400" s="72"/>
      <c r="DP400" s="72"/>
      <c r="DQ400" s="72"/>
      <c r="DR400" s="72"/>
      <c r="DS400" s="72"/>
      <c r="DT400" s="72"/>
      <c r="DU400" s="72"/>
      <c r="DV400" s="72"/>
      <c r="DW400" s="72"/>
      <c r="DX400" s="72"/>
      <c r="DY400" s="72"/>
      <c r="DZ400" s="72"/>
      <c r="EA400" s="72"/>
      <c r="EB400" s="72"/>
      <c r="EC400" s="72"/>
      <c r="ED400" s="72"/>
      <c r="EE400" s="72"/>
      <c r="EF400" s="72"/>
      <c r="EG400" s="72"/>
      <c r="EH400" s="72"/>
      <c r="EI400" s="72"/>
      <c r="EJ400" s="72"/>
      <c r="EK400" s="72"/>
      <c r="EL400" s="72"/>
      <c r="EM400" s="72"/>
      <c r="EN400" s="72"/>
      <c r="EO400" s="72"/>
      <c r="EP400" s="72"/>
      <c r="EQ400" s="72"/>
      <c r="ER400" s="312">
        <f t="shared" si="87"/>
        <v>1</v>
      </c>
      <c r="ES400" s="72">
        <f t="shared" si="88"/>
        <v>1</v>
      </c>
      <c r="ET400" s="72" t="s">
        <v>1123</v>
      </c>
      <c r="EU400" s="7" t="s">
        <v>2729</v>
      </c>
      <c r="EV400" s="7" t="s">
        <v>1110</v>
      </c>
      <c r="EW400" s="7" t="s">
        <v>1808</v>
      </c>
      <c r="EX400" s="183" t="s">
        <v>3593</v>
      </c>
      <c r="EY400" s="313">
        <v>46185</v>
      </c>
      <c r="EZ400" s="313"/>
      <c r="FA400" s="183"/>
      <c r="FB400" s="313"/>
      <c r="FC400" s="7"/>
      <c r="FD400" s="7" t="s">
        <v>3078</v>
      </c>
      <c r="FE400" s="7">
        <f t="shared" si="89"/>
        <v>3121</v>
      </c>
      <c r="FF400" s="72">
        <f t="shared" si="90"/>
        <v>6253</v>
      </c>
      <c r="FG400" t="s">
        <v>3515</v>
      </c>
    </row>
    <row r="401" spans="1:163" ht="17.25">
      <c r="A401" s="72">
        <v>461017884</v>
      </c>
      <c r="B401" s="304" t="s">
        <v>1340</v>
      </c>
      <c r="C401" s="72"/>
      <c r="D401" s="72"/>
      <c r="E401" s="72"/>
      <c r="F401" s="72"/>
      <c r="G401" s="306"/>
      <c r="H401" s="306"/>
      <c r="I401" s="72">
        <v>3434</v>
      </c>
      <c r="J401" s="72">
        <v>6868</v>
      </c>
      <c r="K401" s="258">
        <f t="shared" si="82"/>
        <v>3506</v>
      </c>
      <c r="L401" s="258">
        <f t="shared" si="83"/>
        <v>10494</v>
      </c>
      <c r="M401" s="315">
        <v>2</v>
      </c>
      <c r="N401" s="72" t="s">
        <v>1231</v>
      </c>
      <c r="O401" s="72" t="s">
        <v>1232</v>
      </c>
      <c r="P401" s="72" t="s">
        <v>42</v>
      </c>
      <c r="Q401" s="255">
        <v>28366</v>
      </c>
      <c r="R401" s="66">
        <v>72</v>
      </c>
      <c r="S401" s="66">
        <f t="shared" si="93"/>
        <v>0</v>
      </c>
      <c r="T401" s="66">
        <v>0</v>
      </c>
      <c r="U401" s="4" t="s">
        <v>1231</v>
      </c>
      <c r="V401" s="5">
        <f t="shared" si="91"/>
        <v>3.1728227940886887E-2</v>
      </c>
      <c r="W401" s="5">
        <f t="shared" si="92"/>
        <v>6.2805552828320834E-3</v>
      </c>
      <c r="X401" s="5" t="s">
        <v>1280</v>
      </c>
      <c r="Y401" s="72" t="str">
        <f t="shared" si="85"/>
        <v>PTP</v>
      </c>
      <c r="Z401" s="72" t="s">
        <v>1329</v>
      </c>
      <c r="AA401" s="72" t="s">
        <v>1329</v>
      </c>
      <c r="AB401" s="304"/>
      <c r="AC401" s="72">
        <v>22</v>
      </c>
      <c r="AD401" s="72" t="s">
        <v>3019</v>
      </c>
      <c r="AE401" s="308"/>
      <c r="AF401" s="309" t="s">
        <v>1129</v>
      </c>
      <c r="AG401" s="7" t="s">
        <v>1129</v>
      </c>
      <c r="AH401" s="72" t="s">
        <v>41</v>
      </c>
      <c r="AI401" s="7" t="s">
        <v>1129</v>
      </c>
      <c r="AJ401" s="7" t="s">
        <v>1129</v>
      </c>
      <c r="AK401" s="7" t="s">
        <v>1129</v>
      </c>
      <c r="AL401" s="7">
        <v>6940</v>
      </c>
      <c r="AM401" s="255">
        <v>28366</v>
      </c>
      <c r="AN401" s="258">
        <v>57</v>
      </c>
      <c r="AO401" s="306">
        <v>73</v>
      </c>
      <c r="AP401" s="306" t="str">
        <f t="shared" si="86"/>
        <v>FLOW</v>
      </c>
      <c r="AQ401" s="306"/>
      <c r="AR401" s="306"/>
      <c r="AS401" s="306"/>
      <c r="AT401" s="306"/>
      <c r="AU401" s="72" t="s">
        <v>1793</v>
      </c>
      <c r="AV401" s="310" t="s">
        <v>1341</v>
      </c>
      <c r="AW401" s="304" t="s">
        <v>126</v>
      </c>
      <c r="AX401" s="311">
        <v>45262</v>
      </c>
      <c r="AY401" s="72">
        <v>36</v>
      </c>
      <c r="AZ401" s="72" t="s">
        <v>1742</v>
      </c>
      <c r="BA401" s="7" t="s">
        <v>3512</v>
      </c>
      <c r="BB401" s="7"/>
      <c r="BC401" s="7"/>
      <c r="BD401" s="72"/>
      <c r="BE401" s="72"/>
      <c r="BF401" s="72"/>
      <c r="BG401" s="183"/>
      <c r="BH401" s="72"/>
      <c r="BI401" s="72"/>
      <c r="BJ401" s="72"/>
      <c r="BK401" s="72"/>
      <c r="BL401" s="72"/>
      <c r="BM401" s="72"/>
      <c r="BN401" s="72"/>
      <c r="BO401" s="72"/>
      <c r="BP401" s="72"/>
      <c r="BQ401" s="72"/>
      <c r="BR401" s="72">
        <v>1</v>
      </c>
      <c r="BS401" s="72"/>
      <c r="BT401" s="72"/>
      <c r="BU401" s="72"/>
      <c r="BV401" s="72"/>
      <c r="BW401" s="72"/>
      <c r="BX401" s="72"/>
      <c r="BY401" s="72"/>
      <c r="BZ401" s="72"/>
      <c r="CA401" s="72"/>
      <c r="CB401" s="72"/>
      <c r="CC401" s="72"/>
      <c r="CD401" s="72"/>
      <c r="CE401" s="72"/>
      <c r="CF401" s="72"/>
      <c r="CG401" s="72"/>
      <c r="CH401" s="72"/>
      <c r="CI401" s="72"/>
      <c r="CJ401" s="72"/>
      <c r="CK401" s="72"/>
      <c r="CL401" s="72"/>
      <c r="CM401" s="72"/>
      <c r="CN401" s="72"/>
      <c r="CO401" s="72"/>
      <c r="CP401" s="72"/>
      <c r="CQ401" s="72"/>
      <c r="CR401" s="72"/>
      <c r="CS401" s="72"/>
      <c r="CT401" s="72"/>
      <c r="CU401" s="72"/>
      <c r="CV401" s="72"/>
      <c r="CW401" s="72"/>
      <c r="CX401" s="72"/>
      <c r="CY401" s="72"/>
      <c r="CZ401" s="72"/>
      <c r="DA401" s="72"/>
      <c r="DB401" s="72"/>
      <c r="DC401" s="72"/>
      <c r="DD401" s="72"/>
      <c r="DE401" s="72"/>
      <c r="DF401" s="72"/>
      <c r="DG401" s="72"/>
      <c r="DH401" s="72"/>
      <c r="DI401" s="72"/>
      <c r="DJ401" s="72"/>
      <c r="DK401" s="72"/>
      <c r="DL401" s="72"/>
      <c r="DM401" s="72"/>
      <c r="DN401" s="72"/>
      <c r="DO401" s="72"/>
      <c r="DP401" s="72"/>
      <c r="DQ401" s="72"/>
      <c r="DR401" s="72"/>
      <c r="DS401" s="72"/>
      <c r="DT401" s="72"/>
      <c r="DU401" s="72"/>
      <c r="DV401" s="72"/>
      <c r="DW401" s="72"/>
      <c r="DX401" s="72"/>
      <c r="DY401" s="72"/>
      <c r="DZ401" s="72"/>
      <c r="EA401" s="72"/>
      <c r="EB401" s="72"/>
      <c r="EC401" s="72"/>
      <c r="ED401" s="72"/>
      <c r="EE401" s="72"/>
      <c r="EF401" s="72"/>
      <c r="EG401" s="72"/>
      <c r="EH401" s="72"/>
      <c r="EI401" s="72"/>
      <c r="EJ401" s="72"/>
      <c r="EK401" s="72"/>
      <c r="EL401" s="72"/>
      <c r="EM401" s="72"/>
      <c r="EN401" s="72"/>
      <c r="EO401" s="72"/>
      <c r="EP401" s="72"/>
      <c r="EQ401" s="72"/>
      <c r="ER401" s="312">
        <f t="shared" si="87"/>
        <v>1</v>
      </c>
      <c r="ES401" s="72">
        <f t="shared" si="88"/>
        <v>1</v>
      </c>
      <c r="ET401" s="72" t="s">
        <v>1116</v>
      </c>
      <c r="EU401" s="7" t="s">
        <v>2730</v>
      </c>
      <c r="EV401" s="7" t="s">
        <v>1110</v>
      </c>
      <c r="EW401" s="7" t="s">
        <v>1801</v>
      </c>
      <c r="EX401" s="183" t="s">
        <v>1884</v>
      </c>
      <c r="EY401" s="313">
        <v>46179</v>
      </c>
      <c r="EZ401" s="313"/>
      <c r="FA401" s="183"/>
      <c r="FB401" s="313"/>
      <c r="FC401" s="7"/>
      <c r="FD401" s="7" t="s">
        <v>3102</v>
      </c>
      <c r="FE401" s="7">
        <f t="shared" si="89"/>
        <v>3506</v>
      </c>
      <c r="FF401" s="72">
        <f t="shared" si="90"/>
        <v>10494</v>
      </c>
      <c r="FG401" t="s">
        <v>3515</v>
      </c>
    </row>
    <row r="402" spans="1:163" ht="17.25">
      <c r="A402" s="72">
        <v>460087897</v>
      </c>
      <c r="B402" s="304" t="s">
        <v>2061</v>
      </c>
      <c r="C402" s="72" t="s">
        <v>1777</v>
      </c>
      <c r="D402" s="72" t="s">
        <v>3016</v>
      </c>
      <c r="E402" s="72">
        <v>70</v>
      </c>
      <c r="F402" s="72"/>
      <c r="G402" s="306"/>
      <c r="H402" s="306"/>
      <c r="I402" s="72">
        <v>4950</v>
      </c>
      <c r="J402" s="72">
        <v>0</v>
      </c>
      <c r="K402" s="258">
        <f t="shared" si="82"/>
        <v>68</v>
      </c>
      <c r="L402" s="258">
        <f t="shared" si="83"/>
        <v>5012</v>
      </c>
      <c r="M402" s="307">
        <v>1</v>
      </c>
      <c r="N402" s="72" t="s">
        <v>1280</v>
      </c>
      <c r="O402" s="72" t="s">
        <v>1281</v>
      </c>
      <c r="P402" s="72" t="s">
        <v>42</v>
      </c>
      <c r="Q402" s="255">
        <v>28365.69</v>
      </c>
      <c r="R402" s="66">
        <v>68</v>
      </c>
      <c r="S402" s="66">
        <f t="shared" si="93"/>
        <v>0</v>
      </c>
      <c r="T402" s="66">
        <v>4500</v>
      </c>
      <c r="U402" s="4" t="s">
        <v>1129</v>
      </c>
      <c r="V402" s="5">
        <f t="shared" si="91"/>
        <v>1.7660509754026801E-2</v>
      </c>
      <c r="W402" s="5">
        <f t="shared" si="92"/>
        <v>1.5522599533481949E-3</v>
      </c>
      <c r="X402" s="5" t="str">
        <f t="shared" si="84"/>
        <v>STABLE</v>
      </c>
      <c r="Y402" s="72" t="str">
        <f t="shared" si="85"/>
        <v>PAID</v>
      </c>
      <c r="Z402" s="72" t="s">
        <v>1129</v>
      </c>
      <c r="AA402" s="72" t="s">
        <v>1281</v>
      </c>
      <c r="AB402" s="304"/>
      <c r="AC402" s="72"/>
      <c r="AD402" s="72" t="s">
        <v>3019</v>
      </c>
      <c r="AE402" s="308"/>
      <c r="AF402" s="309"/>
      <c r="AG402" s="7"/>
      <c r="AH402" s="72" t="s">
        <v>41</v>
      </c>
      <c r="AI402" s="7"/>
      <c r="AJ402" s="7"/>
      <c r="AK402" s="7"/>
      <c r="AL402" s="7">
        <v>9514</v>
      </c>
      <c r="AM402" s="255">
        <v>28365.69</v>
      </c>
      <c r="AN402" s="258">
        <v>27</v>
      </c>
      <c r="AO402" s="306">
        <v>12</v>
      </c>
      <c r="AP402" s="306" t="str">
        <f t="shared" si="86"/>
        <v>STABLE</v>
      </c>
      <c r="AQ402" s="306"/>
      <c r="AR402" s="306"/>
      <c r="AS402" s="306"/>
      <c r="AT402" s="306"/>
      <c r="AU402" s="72" t="s">
        <v>1129</v>
      </c>
      <c r="AV402" s="310" t="s">
        <v>2208</v>
      </c>
      <c r="AW402" s="304" t="s">
        <v>16</v>
      </c>
      <c r="AX402" s="311">
        <v>45210</v>
      </c>
      <c r="AY402" s="72">
        <v>36</v>
      </c>
      <c r="AZ402" s="72" t="s">
        <v>2057</v>
      </c>
      <c r="BA402" s="7" t="s">
        <v>3512</v>
      </c>
      <c r="BB402" s="7"/>
      <c r="BC402" s="7"/>
      <c r="BD402" s="72"/>
      <c r="BE402" s="72"/>
      <c r="BF402" s="72"/>
      <c r="BG402" s="183"/>
      <c r="BH402" s="72"/>
      <c r="BI402" s="72"/>
      <c r="BJ402" s="72"/>
      <c r="BK402" s="72"/>
      <c r="BL402" s="72"/>
      <c r="BM402" s="72"/>
      <c r="BN402" s="72"/>
      <c r="BO402" s="72"/>
      <c r="BP402" s="72"/>
      <c r="BQ402" s="72"/>
      <c r="BR402" s="72"/>
      <c r="BS402" s="72"/>
      <c r="BT402" s="72"/>
      <c r="BU402" s="72"/>
      <c r="BV402" s="72"/>
      <c r="BW402" s="72"/>
      <c r="BX402" s="72"/>
      <c r="BY402" s="72"/>
      <c r="BZ402" s="72"/>
      <c r="CA402" s="72"/>
      <c r="CB402" s="72"/>
      <c r="CC402" s="72"/>
      <c r="CD402" s="72"/>
      <c r="CE402" s="72"/>
      <c r="CF402" s="72"/>
      <c r="CG402" s="72"/>
      <c r="CH402" s="72"/>
      <c r="CI402" s="72"/>
      <c r="CJ402" s="72">
        <v>2</v>
      </c>
      <c r="CK402" s="72"/>
      <c r="CL402" s="72"/>
      <c r="CM402" s="72"/>
      <c r="CN402" s="72"/>
      <c r="CO402" s="72"/>
      <c r="CP402" s="72"/>
      <c r="CQ402" s="72"/>
      <c r="CR402" s="72"/>
      <c r="CS402" s="72"/>
      <c r="CT402" s="72"/>
      <c r="CU402" s="72"/>
      <c r="CV402" s="72"/>
      <c r="CW402" s="72"/>
      <c r="CX402" s="72"/>
      <c r="CY402" s="72"/>
      <c r="CZ402" s="72"/>
      <c r="DA402" s="72"/>
      <c r="DB402" s="72"/>
      <c r="DC402" s="72"/>
      <c r="DD402" s="72"/>
      <c r="DE402" s="72"/>
      <c r="DF402" s="72"/>
      <c r="DG402" s="72"/>
      <c r="DH402" s="72"/>
      <c r="DI402" s="72"/>
      <c r="DJ402" s="72"/>
      <c r="DK402" s="72"/>
      <c r="DL402" s="72"/>
      <c r="DM402" s="72"/>
      <c r="DN402" s="72"/>
      <c r="DO402" s="72"/>
      <c r="DP402" s="72"/>
      <c r="DQ402" s="72"/>
      <c r="DR402" s="72"/>
      <c r="DS402" s="72"/>
      <c r="DT402" s="72"/>
      <c r="DU402" s="72"/>
      <c r="DV402" s="72"/>
      <c r="DW402" s="72"/>
      <c r="DX402" s="72"/>
      <c r="DY402" s="72"/>
      <c r="DZ402" s="72"/>
      <c r="EA402" s="72"/>
      <c r="EB402" s="72"/>
      <c r="EC402" s="72"/>
      <c r="ED402" s="72"/>
      <c r="EE402" s="72"/>
      <c r="EF402" s="72"/>
      <c r="EG402" s="72"/>
      <c r="EH402" s="72"/>
      <c r="EI402" s="72"/>
      <c r="EJ402" s="72"/>
      <c r="EK402" s="72"/>
      <c r="EL402" s="72"/>
      <c r="EM402" s="72"/>
      <c r="EN402" s="72"/>
      <c r="EO402" s="72"/>
      <c r="EP402" s="72"/>
      <c r="EQ402" s="72"/>
      <c r="ER402" s="312">
        <f t="shared" si="87"/>
        <v>2</v>
      </c>
      <c r="ES402" s="72">
        <f t="shared" si="88"/>
        <v>1</v>
      </c>
      <c r="ET402" s="72" t="s">
        <v>1116</v>
      </c>
      <c r="EU402" s="7" t="s">
        <v>2731</v>
      </c>
      <c r="EV402" s="7" t="s">
        <v>1110</v>
      </c>
      <c r="EW402" s="7" t="s">
        <v>1820</v>
      </c>
      <c r="EX402" s="183" t="s">
        <v>1820</v>
      </c>
      <c r="EY402" s="313">
        <v>46185</v>
      </c>
      <c r="EZ402" s="313"/>
      <c r="FA402" s="183"/>
      <c r="FB402" s="313"/>
      <c r="FC402" s="7"/>
      <c r="FD402" s="7" t="s">
        <v>3297</v>
      </c>
      <c r="FE402" s="7">
        <f t="shared" si="89"/>
        <v>68</v>
      </c>
      <c r="FF402" s="72">
        <f t="shared" si="90"/>
        <v>5082</v>
      </c>
      <c r="FG402" t="s">
        <v>3515</v>
      </c>
    </row>
    <row r="403" spans="1:163" ht="17.25">
      <c r="A403" s="72">
        <v>461486702</v>
      </c>
      <c r="B403" s="304" t="s">
        <v>916</v>
      </c>
      <c r="C403" s="72" t="s">
        <v>1775</v>
      </c>
      <c r="D403" s="72" t="s">
        <v>1800</v>
      </c>
      <c r="E403" s="72">
        <v>3500</v>
      </c>
      <c r="F403" s="72"/>
      <c r="G403" s="306"/>
      <c r="H403" s="306"/>
      <c r="I403" s="72">
        <v>3394</v>
      </c>
      <c r="J403" s="72">
        <v>3273</v>
      </c>
      <c r="K403" s="258">
        <f t="shared" si="82"/>
        <v>3354</v>
      </c>
      <c r="L403" s="258">
        <f t="shared" si="83"/>
        <v>3224</v>
      </c>
      <c r="M403" s="307">
        <v>1</v>
      </c>
      <c r="N403" s="72" t="s">
        <v>1280</v>
      </c>
      <c r="O403" s="72" t="s">
        <v>1281</v>
      </c>
      <c r="P403" s="72" t="s">
        <v>333</v>
      </c>
      <c r="Q403" s="255">
        <v>28031.64</v>
      </c>
      <c r="R403" s="66">
        <v>81</v>
      </c>
      <c r="S403" s="66">
        <f t="shared" si="93"/>
        <v>0</v>
      </c>
      <c r="T403" s="66">
        <v>2250</v>
      </c>
      <c r="U403" s="4" t="s">
        <v>1331</v>
      </c>
      <c r="V403" s="5">
        <f t="shared" si="91"/>
        <v>1.6012225564339951E-2</v>
      </c>
      <c r="W403" s="5">
        <f t="shared" si="92"/>
        <v>1.5339796845651702E-3</v>
      </c>
      <c r="X403" s="5" t="str">
        <f t="shared" si="84"/>
        <v>STABLE</v>
      </c>
      <c r="Y403" s="72" t="str">
        <f t="shared" si="85"/>
        <v>PAID</v>
      </c>
      <c r="Z403" s="72" t="s">
        <v>1281</v>
      </c>
      <c r="AA403" s="72" t="s">
        <v>1281</v>
      </c>
      <c r="AB403" s="304"/>
      <c r="AC403" s="72"/>
      <c r="AD403" s="72" t="s">
        <v>3019</v>
      </c>
      <c r="AE403" s="308"/>
      <c r="AF403" s="309" t="s">
        <v>1129</v>
      </c>
      <c r="AG403" s="7" t="s">
        <v>1129</v>
      </c>
      <c r="AH403" s="72" t="s">
        <v>908</v>
      </c>
      <c r="AI403" s="7" t="s">
        <v>1129</v>
      </c>
      <c r="AJ403" s="7" t="s">
        <v>1129</v>
      </c>
      <c r="AK403" s="7" t="s">
        <v>1129</v>
      </c>
      <c r="AL403" s="7">
        <v>5604</v>
      </c>
      <c r="AM403" s="255">
        <v>28031.64</v>
      </c>
      <c r="AN403" s="258">
        <v>27</v>
      </c>
      <c r="AO403" s="306">
        <v>12</v>
      </c>
      <c r="AP403" s="306" t="str">
        <f t="shared" si="86"/>
        <v>STABLE</v>
      </c>
      <c r="AQ403" s="306"/>
      <c r="AR403" s="306"/>
      <c r="AS403" s="306"/>
      <c r="AT403" s="306"/>
      <c r="AU403" s="72" t="s">
        <v>1793</v>
      </c>
      <c r="AV403" s="310" t="s">
        <v>917</v>
      </c>
      <c r="AW403" s="304" t="s">
        <v>98</v>
      </c>
      <c r="AX403" s="311">
        <v>45303</v>
      </c>
      <c r="AY403" s="72">
        <v>36</v>
      </c>
      <c r="AZ403" s="72" t="s">
        <v>1742</v>
      </c>
      <c r="BA403" s="7" t="s">
        <v>3513</v>
      </c>
      <c r="BB403" s="7"/>
      <c r="BC403" s="7"/>
      <c r="BD403" s="72"/>
      <c r="BE403" s="72"/>
      <c r="BF403" s="72"/>
      <c r="BG403" s="183"/>
      <c r="BH403" s="72"/>
      <c r="BI403" s="72"/>
      <c r="BJ403" s="72"/>
      <c r="BK403" s="72"/>
      <c r="BL403" s="72">
        <v>1</v>
      </c>
      <c r="BM403" s="72"/>
      <c r="BN403" s="72"/>
      <c r="BO403" s="72"/>
      <c r="BP403" s="72"/>
      <c r="BQ403" s="72"/>
      <c r="BR403" s="72"/>
      <c r="BS403" s="72"/>
      <c r="BT403" s="72"/>
      <c r="BU403" s="72"/>
      <c r="BV403" s="72"/>
      <c r="BW403" s="72"/>
      <c r="BX403" s="72"/>
      <c r="BY403" s="72"/>
      <c r="BZ403" s="72"/>
      <c r="CA403" s="72"/>
      <c r="CB403" s="72"/>
      <c r="CC403" s="72"/>
      <c r="CD403" s="72"/>
      <c r="CE403" s="72"/>
      <c r="CF403" s="72"/>
      <c r="CG403" s="72"/>
      <c r="CH403" s="72"/>
      <c r="CI403" s="72"/>
      <c r="CJ403" s="72"/>
      <c r="CK403" s="72"/>
      <c r="CL403" s="72"/>
      <c r="CM403" s="72"/>
      <c r="CN403" s="72"/>
      <c r="CO403" s="72"/>
      <c r="CP403" s="72"/>
      <c r="CQ403" s="72"/>
      <c r="CR403" s="72"/>
      <c r="CS403" s="72"/>
      <c r="CT403" s="72"/>
      <c r="CU403" s="72"/>
      <c r="CV403" s="72"/>
      <c r="CW403" s="72"/>
      <c r="CX403" s="72"/>
      <c r="CY403" s="72"/>
      <c r="CZ403" s="72"/>
      <c r="DA403" s="72"/>
      <c r="DB403" s="72"/>
      <c r="DC403" s="72"/>
      <c r="DD403" s="72"/>
      <c r="DE403" s="72"/>
      <c r="DF403" s="72"/>
      <c r="DG403" s="72"/>
      <c r="DH403" s="72"/>
      <c r="DI403" s="72"/>
      <c r="DJ403" s="72"/>
      <c r="DK403" s="72"/>
      <c r="DL403" s="72"/>
      <c r="DM403" s="72"/>
      <c r="DN403" s="72"/>
      <c r="DO403" s="72"/>
      <c r="DP403" s="72"/>
      <c r="DQ403" s="72"/>
      <c r="DR403" s="72"/>
      <c r="DS403" s="72"/>
      <c r="DT403" s="72"/>
      <c r="DU403" s="72"/>
      <c r="DV403" s="72"/>
      <c r="DW403" s="72"/>
      <c r="DX403" s="72"/>
      <c r="DY403" s="72"/>
      <c r="DZ403" s="72"/>
      <c r="EA403" s="72"/>
      <c r="EB403" s="72"/>
      <c r="EC403" s="72"/>
      <c r="ED403" s="72"/>
      <c r="EE403" s="72"/>
      <c r="EF403" s="72"/>
      <c r="EG403" s="72"/>
      <c r="EH403" s="72"/>
      <c r="EI403" s="72"/>
      <c r="EJ403" s="72"/>
      <c r="EK403" s="72"/>
      <c r="EL403" s="72"/>
      <c r="EM403" s="72"/>
      <c r="EN403" s="72"/>
      <c r="EO403" s="72"/>
      <c r="EP403" s="72"/>
      <c r="EQ403" s="72"/>
      <c r="ER403" s="312">
        <f t="shared" si="87"/>
        <v>1</v>
      </c>
      <c r="ES403" s="72">
        <f t="shared" si="88"/>
        <v>1</v>
      </c>
      <c r="ET403" s="72" t="s">
        <v>1125</v>
      </c>
      <c r="EU403" s="7" t="s">
        <v>2732</v>
      </c>
      <c r="EV403" s="7" t="s">
        <v>1110</v>
      </c>
      <c r="EW403" s="7" t="s">
        <v>1801</v>
      </c>
      <c r="EX403" s="183" t="s">
        <v>1870</v>
      </c>
      <c r="EY403" s="313">
        <v>46177</v>
      </c>
      <c r="EZ403" s="313"/>
      <c r="FA403" s="183"/>
      <c r="FB403" s="313"/>
      <c r="FC403" s="7"/>
      <c r="FD403" s="7" t="s">
        <v>3335</v>
      </c>
      <c r="FE403" s="7">
        <f t="shared" si="89"/>
        <v>3354</v>
      </c>
      <c r="FF403" s="72">
        <f t="shared" si="90"/>
        <v>6724</v>
      </c>
      <c r="FG403" t="s">
        <v>3515</v>
      </c>
    </row>
    <row r="404" spans="1:163" ht="17.25">
      <c r="A404" s="72">
        <v>461264401</v>
      </c>
      <c r="B404" s="304" t="s">
        <v>121</v>
      </c>
      <c r="C404" s="72" t="s">
        <v>1775</v>
      </c>
      <c r="D404" s="72" t="s">
        <v>3620</v>
      </c>
      <c r="E404" s="72">
        <v>3503</v>
      </c>
      <c r="F404" s="72"/>
      <c r="G404" s="306"/>
      <c r="H404" s="306"/>
      <c r="I404" s="72">
        <v>3109</v>
      </c>
      <c r="J404" s="72">
        <v>5537</v>
      </c>
      <c r="K404" s="258">
        <f t="shared" si="82"/>
        <v>2681</v>
      </c>
      <c r="L404" s="258">
        <f t="shared" si="83"/>
        <v>5539</v>
      </c>
      <c r="M404" s="315">
        <v>2</v>
      </c>
      <c r="N404" s="72" t="s">
        <v>1280</v>
      </c>
      <c r="O404" s="72" t="s">
        <v>1281</v>
      </c>
      <c r="P404" s="72" t="s">
        <v>113</v>
      </c>
      <c r="Q404" s="255">
        <v>28004</v>
      </c>
      <c r="R404" s="66">
        <v>253</v>
      </c>
      <c r="S404" s="66">
        <f t="shared" si="93"/>
        <v>0</v>
      </c>
      <c r="T404" s="66">
        <v>5400</v>
      </c>
      <c r="U404" s="4" t="s">
        <v>1500</v>
      </c>
      <c r="V404" s="5">
        <f t="shared" si="91"/>
        <v>0.12920171435412869</v>
      </c>
      <c r="W404" s="5">
        <f t="shared" si="92"/>
        <v>6.2004043622798308E-3</v>
      </c>
      <c r="X404" s="5" t="s">
        <v>1280</v>
      </c>
      <c r="Y404" s="72" t="str">
        <f t="shared" si="85"/>
        <v>PAID</v>
      </c>
      <c r="Z404" s="72" t="s">
        <v>1329</v>
      </c>
      <c r="AA404" s="72" t="s">
        <v>1329</v>
      </c>
      <c r="AB404" s="304"/>
      <c r="AC404" s="72">
        <v>14</v>
      </c>
      <c r="AD404" s="72" t="s">
        <v>3019</v>
      </c>
      <c r="AE404" s="308"/>
      <c r="AF404" s="309" t="s">
        <v>1129</v>
      </c>
      <c r="AG404" s="7" t="s">
        <v>1129</v>
      </c>
      <c r="AH404" s="72" t="s">
        <v>112</v>
      </c>
      <c r="AI404" s="7" t="s">
        <v>1129</v>
      </c>
      <c r="AJ404" s="7" t="s">
        <v>1129</v>
      </c>
      <c r="AK404" s="7" t="s">
        <v>1129</v>
      </c>
      <c r="AL404" s="7">
        <v>11190</v>
      </c>
      <c r="AM404" s="255">
        <v>28004</v>
      </c>
      <c r="AN404" s="258">
        <v>57</v>
      </c>
      <c r="AO404" s="306">
        <v>73</v>
      </c>
      <c r="AP404" s="306" t="str">
        <f t="shared" si="86"/>
        <v>FLOW</v>
      </c>
      <c r="AQ404" s="306"/>
      <c r="AR404" s="306"/>
      <c r="AS404" s="306"/>
      <c r="AT404" s="306"/>
      <c r="AU404" s="72" t="s">
        <v>1793</v>
      </c>
      <c r="AV404" s="310" t="s">
        <v>122</v>
      </c>
      <c r="AW404" s="304" t="s">
        <v>123</v>
      </c>
      <c r="AX404" s="311">
        <v>45287</v>
      </c>
      <c r="AY404" s="72">
        <v>36</v>
      </c>
      <c r="AZ404" s="72" t="s">
        <v>1742</v>
      </c>
      <c r="BA404" s="7" t="s">
        <v>3513</v>
      </c>
      <c r="BB404" s="7"/>
      <c r="BC404" s="7"/>
      <c r="BD404" s="72"/>
      <c r="BE404" s="72"/>
      <c r="BF404" s="72"/>
      <c r="BG404" s="183"/>
      <c r="BH404" s="72"/>
      <c r="BI404" s="72"/>
      <c r="BJ404" s="72"/>
      <c r="BK404" s="72"/>
      <c r="BL404" s="72"/>
      <c r="BM404" s="72"/>
      <c r="BN404" s="72"/>
      <c r="BO404" s="72"/>
      <c r="BP404" s="72"/>
      <c r="BQ404" s="72"/>
      <c r="BR404" s="72"/>
      <c r="BS404" s="72"/>
      <c r="BT404" s="72"/>
      <c r="BU404" s="72"/>
      <c r="BV404" s="72"/>
      <c r="BW404" s="72"/>
      <c r="BX404" s="72">
        <v>1</v>
      </c>
      <c r="BY404" s="72"/>
      <c r="BZ404" s="72"/>
      <c r="CA404" s="72"/>
      <c r="CB404" s="72"/>
      <c r="CC404" s="72"/>
      <c r="CD404" s="72"/>
      <c r="CE404" s="72"/>
      <c r="CF404" s="72"/>
      <c r="CG404" s="72"/>
      <c r="CH404" s="72"/>
      <c r="CI404" s="72"/>
      <c r="CJ404" s="72"/>
      <c r="CK404" s="72"/>
      <c r="CL404" s="72"/>
      <c r="CM404" s="72"/>
      <c r="CN404" s="72"/>
      <c r="CO404" s="72"/>
      <c r="CP404" s="72"/>
      <c r="CQ404" s="72"/>
      <c r="CR404" s="72"/>
      <c r="CS404" s="72"/>
      <c r="CT404" s="72"/>
      <c r="CU404" s="72"/>
      <c r="CV404" s="72"/>
      <c r="CW404" s="72"/>
      <c r="CX404" s="72"/>
      <c r="CY404" s="72"/>
      <c r="CZ404" s="72"/>
      <c r="DA404" s="72"/>
      <c r="DB404" s="72"/>
      <c r="DC404" s="72"/>
      <c r="DD404" s="72"/>
      <c r="DE404" s="72"/>
      <c r="DF404" s="72"/>
      <c r="DG404" s="72"/>
      <c r="DH404" s="72"/>
      <c r="DI404" s="72"/>
      <c r="DJ404" s="72"/>
      <c r="DK404" s="72"/>
      <c r="DL404" s="72"/>
      <c r="DM404" s="72"/>
      <c r="DN404" s="72"/>
      <c r="DO404" s="72"/>
      <c r="DP404" s="72"/>
      <c r="DQ404" s="72"/>
      <c r="DR404" s="72"/>
      <c r="DS404" s="72"/>
      <c r="DT404" s="72"/>
      <c r="DU404" s="72"/>
      <c r="DV404" s="72"/>
      <c r="DW404" s="72"/>
      <c r="DX404" s="72"/>
      <c r="DY404" s="72"/>
      <c r="DZ404" s="72"/>
      <c r="EA404" s="72"/>
      <c r="EB404" s="72"/>
      <c r="EC404" s="72"/>
      <c r="ED404" s="72"/>
      <c r="EE404" s="72"/>
      <c r="EF404" s="72"/>
      <c r="EG404" s="72"/>
      <c r="EH404" s="72"/>
      <c r="EI404" s="72"/>
      <c r="EJ404" s="72"/>
      <c r="EK404" s="72"/>
      <c r="EL404" s="72"/>
      <c r="EM404" s="72"/>
      <c r="EN404" s="72"/>
      <c r="EO404" s="72"/>
      <c r="EP404" s="72"/>
      <c r="EQ404" s="72"/>
      <c r="ER404" s="312">
        <f t="shared" si="87"/>
        <v>1</v>
      </c>
      <c r="ES404" s="72">
        <f t="shared" si="88"/>
        <v>1</v>
      </c>
      <c r="ET404" s="72" t="s">
        <v>1121</v>
      </c>
      <c r="EU404" s="7" t="s">
        <v>2733</v>
      </c>
      <c r="EV404" s="7" t="s">
        <v>1110</v>
      </c>
      <c r="EW404" s="7" t="s">
        <v>1806</v>
      </c>
      <c r="EX404" s="183" t="s">
        <v>1973</v>
      </c>
      <c r="EY404" s="313">
        <v>46188</v>
      </c>
      <c r="EZ404" s="313"/>
      <c r="FA404" s="183"/>
      <c r="FB404" s="313"/>
      <c r="FC404" s="7"/>
      <c r="FD404" s="7" t="s">
        <v>3170</v>
      </c>
      <c r="FE404" s="7">
        <f t="shared" si="89"/>
        <v>2681</v>
      </c>
      <c r="FF404" s="72">
        <f t="shared" si="90"/>
        <v>9042</v>
      </c>
      <c r="FG404" t="s">
        <v>3515</v>
      </c>
    </row>
    <row r="405" spans="1:163" ht="17.25">
      <c r="A405" s="72">
        <v>464131543</v>
      </c>
      <c r="B405" s="304" t="s">
        <v>2114</v>
      </c>
      <c r="C405" s="72" t="s">
        <v>1775</v>
      </c>
      <c r="D405" s="72" t="s">
        <v>3017</v>
      </c>
      <c r="E405" s="72">
        <v>5150</v>
      </c>
      <c r="F405" s="72"/>
      <c r="G405" s="306"/>
      <c r="H405" s="306"/>
      <c r="I405" s="72">
        <v>4976</v>
      </c>
      <c r="J405" s="72">
        <v>4884</v>
      </c>
      <c r="K405" s="258">
        <f t="shared" si="82"/>
        <v>4979</v>
      </c>
      <c r="L405" s="258">
        <f t="shared" si="83"/>
        <v>4836</v>
      </c>
      <c r="M405" s="307">
        <v>1</v>
      </c>
      <c r="N405" s="72" t="s">
        <v>1280</v>
      </c>
      <c r="O405" s="72" t="s">
        <v>1281</v>
      </c>
      <c r="P405" s="72" t="s">
        <v>333</v>
      </c>
      <c r="Q405" s="255">
        <v>27952</v>
      </c>
      <c r="R405" s="66">
        <v>95</v>
      </c>
      <c r="S405" s="66">
        <f t="shared" si="93"/>
        <v>0</v>
      </c>
      <c r="T405" s="66">
        <v>2250</v>
      </c>
      <c r="U405" s="4" t="s">
        <v>1129</v>
      </c>
      <c r="V405" s="5">
        <f t="shared" si="91"/>
        <v>1.5966733625803923E-2</v>
      </c>
      <c r="W405" s="5">
        <f t="shared" si="92"/>
        <v>1.5296215327738811E-3</v>
      </c>
      <c r="X405" s="5" t="str">
        <f t="shared" si="84"/>
        <v>STABLE</v>
      </c>
      <c r="Y405" s="72" t="str">
        <f t="shared" si="85"/>
        <v>PAID</v>
      </c>
      <c r="Z405" s="72" t="s">
        <v>1129</v>
      </c>
      <c r="AA405" s="72" t="s">
        <v>1281</v>
      </c>
      <c r="AB405" s="304"/>
      <c r="AC405" s="72"/>
      <c r="AD405" s="72" t="s">
        <v>3019</v>
      </c>
      <c r="AE405" s="308"/>
      <c r="AF405" s="309"/>
      <c r="AG405" s="7"/>
      <c r="AH405" s="72" t="s">
        <v>508</v>
      </c>
      <c r="AI405" s="7"/>
      <c r="AJ405" s="7"/>
      <c r="AK405" s="7"/>
      <c r="AL405" s="7">
        <v>7229</v>
      </c>
      <c r="AM405" s="255">
        <v>27952</v>
      </c>
      <c r="AN405" s="258">
        <v>27</v>
      </c>
      <c r="AO405" s="306">
        <v>12</v>
      </c>
      <c r="AP405" s="306" t="str">
        <f t="shared" si="86"/>
        <v>STABLE</v>
      </c>
      <c r="AQ405" s="306"/>
      <c r="AR405" s="306"/>
      <c r="AS405" s="306"/>
      <c r="AT405" s="306"/>
      <c r="AU405" s="72" t="s">
        <v>1129</v>
      </c>
      <c r="AV405" s="310" t="s">
        <v>2259</v>
      </c>
      <c r="AW405" s="304" t="s">
        <v>91</v>
      </c>
      <c r="AX405" s="311">
        <v>45562</v>
      </c>
      <c r="AY405" s="72">
        <v>24</v>
      </c>
      <c r="AZ405" s="72" t="s">
        <v>2057</v>
      </c>
      <c r="BA405" s="7" t="s">
        <v>3513</v>
      </c>
      <c r="BB405" s="7"/>
      <c r="BC405" s="7"/>
      <c r="BD405" s="72"/>
      <c r="BE405" s="72"/>
      <c r="BF405" s="72"/>
      <c r="BG405" s="183"/>
      <c r="BH405" s="72"/>
      <c r="BI405" s="72"/>
      <c r="BJ405" s="72"/>
      <c r="BK405" s="72"/>
      <c r="BL405" s="72"/>
      <c r="BM405" s="72"/>
      <c r="BN405" s="72"/>
      <c r="BO405" s="72"/>
      <c r="BP405" s="72"/>
      <c r="BQ405" s="72"/>
      <c r="BR405" s="72"/>
      <c r="BS405" s="72"/>
      <c r="BT405" s="72"/>
      <c r="BU405" s="72"/>
      <c r="BV405" s="72"/>
      <c r="BW405" s="72"/>
      <c r="BX405" s="72"/>
      <c r="BY405" s="72"/>
      <c r="BZ405" s="72"/>
      <c r="CA405" s="72"/>
      <c r="CB405" s="72"/>
      <c r="CC405" s="72"/>
      <c r="CD405" s="72"/>
      <c r="CE405" s="72"/>
      <c r="CF405" s="72"/>
      <c r="CG405" s="72"/>
      <c r="CH405" s="72"/>
      <c r="CI405" s="72"/>
      <c r="CJ405" s="72">
        <v>1</v>
      </c>
      <c r="CK405" s="72"/>
      <c r="CL405" s="72"/>
      <c r="CM405" s="72"/>
      <c r="CN405" s="72"/>
      <c r="CO405" s="72"/>
      <c r="CP405" s="72"/>
      <c r="CQ405" s="72"/>
      <c r="CR405" s="72"/>
      <c r="CS405" s="72"/>
      <c r="CT405" s="72"/>
      <c r="CU405" s="72"/>
      <c r="CV405" s="72"/>
      <c r="CW405" s="72"/>
      <c r="CX405" s="72"/>
      <c r="CY405" s="72"/>
      <c r="CZ405" s="72"/>
      <c r="DA405" s="72"/>
      <c r="DB405" s="72"/>
      <c r="DC405" s="72"/>
      <c r="DD405" s="72"/>
      <c r="DE405" s="72"/>
      <c r="DF405" s="72"/>
      <c r="DG405" s="72"/>
      <c r="DH405" s="72"/>
      <c r="DI405" s="72"/>
      <c r="DJ405" s="72"/>
      <c r="DK405" s="72"/>
      <c r="DL405" s="72"/>
      <c r="DM405" s="72"/>
      <c r="DN405" s="72"/>
      <c r="DO405" s="72"/>
      <c r="DP405" s="72"/>
      <c r="DQ405" s="72"/>
      <c r="DR405" s="72"/>
      <c r="DS405" s="72"/>
      <c r="DT405" s="72"/>
      <c r="DU405" s="72"/>
      <c r="DV405" s="72"/>
      <c r="DW405" s="72"/>
      <c r="DX405" s="72"/>
      <c r="DY405" s="72"/>
      <c r="DZ405" s="72"/>
      <c r="EA405" s="72"/>
      <c r="EB405" s="72"/>
      <c r="EC405" s="72"/>
      <c r="ED405" s="72"/>
      <c r="EE405" s="72"/>
      <c r="EF405" s="72"/>
      <c r="EG405" s="72"/>
      <c r="EH405" s="72"/>
      <c r="EI405" s="72"/>
      <c r="EJ405" s="72"/>
      <c r="EK405" s="72"/>
      <c r="EL405" s="72"/>
      <c r="EM405" s="72"/>
      <c r="EN405" s="72"/>
      <c r="EO405" s="72"/>
      <c r="EP405" s="72"/>
      <c r="EQ405" s="72"/>
      <c r="ER405" s="312">
        <f t="shared" si="87"/>
        <v>1</v>
      </c>
      <c r="ES405" s="72">
        <f t="shared" si="88"/>
        <v>1</v>
      </c>
      <c r="ET405" s="72" t="s">
        <v>1125</v>
      </c>
      <c r="EU405" s="7" t="s">
        <v>2734</v>
      </c>
      <c r="EV405" s="7" t="s">
        <v>1110</v>
      </c>
      <c r="EW405" s="7" t="s">
        <v>1806</v>
      </c>
      <c r="EX405" s="183" t="s">
        <v>1815</v>
      </c>
      <c r="EY405" s="313">
        <v>46190</v>
      </c>
      <c r="EZ405" s="313"/>
      <c r="FA405" s="183"/>
      <c r="FB405" s="313"/>
      <c r="FC405" s="7"/>
      <c r="FD405" s="7" t="s">
        <v>3196</v>
      </c>
      <c r="FE405" s="7">
        <f t="shared" si="89"/>
        <v>4979</v>
      </c>
      <c r="FF405" s="72">
        <f t="shared" si="90"/>
        <v>9986</v>
      </c>
      <c r="FG405" t="s">
        <v>3515</v>
      </c>
    </row>
    <row r="406" spans="1:163" ht="17.25">
      <c r="A406" s="72">
        <v>464634347</v>
      </c>
      <c r="B406" s="304" t="s">
        <v>1558</v>
      </c>
      <c r="C406" s="72" t="s">
        <v>1775</v>
      </c>
      <c r="D406" s="72" t="s">
        <v>2057</v>
      </c>
      <c r="E406" s="72">
        <v>8000</v>
      </c>
      <c r="F406" s="72"/>
      <c r="G406" s="306"/>
      <c r="H406" s="306"/>
      <c r="I406" s="72">
        <v>7367</v>
      </c>
      <c r="J406" s="72">
        <v>28203</v>
      </c>
      <c r="K406" s="258">
        <f t="shared" si="82"/>
        <v>7180</v>
      </c>
      <c r="L406" s="258">
        <f t="shared" si="83"/>
        <v>28753</v>
      </c>
      <c r="M406" s="315">
        <v>4</v>
      </c>
      <c r="N406" s="72" t="s">
        <v>1280</v>
      </c>
      <c r="O406" s="72" t="s">
        <v>1281</v>
      </c>
      <c r="P406" s="72" t="s">
        <v>324</v>
      </c>
      <c r="Q406" s="255">
        <v>27624</v>
      </c>
      <c r="R406" s="66">
        <v>1078</v>
      </c>
      <c r="S406" s="66">
        <f t="shared" si="93"/>
        <v>0</v>
      </c>
      <c r="T406" s="66">
        <v>0</v>
      </c>
      <c r="U406" s="4" t="s">
        <v>1129</v>
      </c>
      <c r="V406" s="5">
        <f t="shared" si="91"/>
        <v>0.26474188911700375</v>
      </c>
      <c r="W406" s="5">
        <f t="shared" si="92"/>
        <v>9.0694817150709008E-3</v>
      </c>
      <c r="X406" s="5" t="str">
        <f t="shared" si="84"/>
        <v>STABLE</v>
      </c>
      <c r="Y406" s="72" t="str">
        <f t="shared" si="85"/>
        <v>PAID</v>
      </c>
      <c r="Z406" s="72" t="s">
        <v>1129</v>
      </c>
      <c r="AA406" s="72" t="s">
        <v>1281</v>
      </c>
      <c r="AB406" s="304"/>
      <c r="AC406" s="72"/>
      <c r="AD406" s="72"/>
      <c r="AE406" s="308"/>
      <c r="AF406" s="309" t="s">
        <v>1797</v>
      </c>
      <c r="AG406" s="7" t="s">
        <v>1129</v>
      </c>
      <c r="AH406" s="72" t="s">
        <v>707</v>
      </c>
      <c r="AI406" s="7" t="s">
        <v>1129</v>
      </c>
      <c r="AJ406" s="7" t="s">
        <v>1129</v>
      </c>
      <c r="AK406" s="7" t="s">
        <v>1129</v>
      </c>
      <c r="AL406" s="7">
        <v>29281</v>
      </c>
      <c r="AM406" s="255">
        <v>27624</v>
      </c>
      <c r="AN406" s="258">
        <v>116</v>
      </c>
      <c r="AO406" s="306">
        <v>104</v>
      </c>
      <c r="AP406" s="306" t="str">
        <f t="shared" si="86"/>
        <v>STABLE</v>
      </c>
      <c r="AQ406" s="306"/>
      <c r="AR406" s="306"/>
      <c r="AS406" s="306"/>
      <c r="AT406" s="306"/>
      <c r="AU406" s="72" t="s">
        <v>943</v>
      </c>
      <c r="AV406" s="310" t="s">
        <v>1667</v>
      </c>
      <c r="AW406" s="304" t="s">
        <v>1736</v>
      </c>
      <c r="AX406" s="311">
        <v>45607</v>
      </c>
      <c r="AY406" s="72">
        <v>18</v>
      </c>
      <c r="AZ406" s="72" t="s">
        <v>1742</v>
      </c>
      <c r="BA406" s="7" t="s">
        <v>3512</v>
      </c>
      <c r="BB406" s="7"/>
      <c r="BC406" s="7"/>
      <c r="BD406" s="72"/>
      <c r="BE406" s="72"/>
      <c r="BF406" s="72"/>
      <c r="BG406" s="183"/>
      <c r="BH406" s="72"/>
      <c r="BI406" s="72"/>
      <c r="BJ406" s="72"/>
      <c r="BK406" s="72"/>
      <c r="BL406" s="72">
        <v>1</v>
      </c>
      <c r="BM406" s="72"/>
      <c r="BN406" s="72"/>
      <c r="BO406" s="72">
        <v>1</v>
      </c>
      <c r="BP406" s="72"/>
      <c r="BQ406" s="72"/>
      <c r="BR406" s="72"/>
      <c r="BS406" s="72"/>
      <c r="BT406" s="72"/>
      <c r="BU406" s="72"/>
      <c r="BV406" s="72"/>
      <c r="BW406" s="72"/>
      <c r="BX406" s="72"/>
      <c r="BY406" s="72"/>
      <c r="BZ406" s="72"/>
      <c r="CA406" s="72"/>
      <c r="CB406" s="72"/>
      <c r="CC406" s="72"/>
      <c r="CD406" s="72"/>
      <c r="CE406" s="72"/>
      <c r="CF406" s="72"/>
      <c r="CG406" s="72"/>
      <c r="CH406" s="72"/>
      <c r="CI406" s="72"/>
      <c r="CJ406" s="72"/>
      <c r="CK406" s="72"/>
      <c r="CL406" s="72"/>
      <c r="CM406" s="72"/>
      <c r="CN406" s="72"/>
      <c r="CO406" s="72"/>
      <c r="CP406" s="72"/>
      <c r="CQ406" s="72"/>
      <c r="CR406" s="72"/>
      <c r="CS406" s="72"/>
      <c r="CT406" s="72"/>
      <c r="CU406" s="72"/>
      <c r="CV406" s="72"/>
      <c r="CW406" s="72"/>
      <c r="CX406" s="72"/>
      <c r="CY406" s="72"/>
      <c r="CZ406" s="72"/>
      <c r="DA406" s="72"/>
      <c r="DB406" s="72"/>
      <c r="DC406" s="72"/>
      <c r="DD406" s="72"/>
      <c r="DE406" s="72"/>
      <c r="DF406" s="72"/>
      <c r="DG406" s="72"/>
      <c r="DH406" s="72"/>
      <c r="DI406" s="72"/>
      <c r="DJ406" s="72"/>
      <c r="DK406" s="72"/>
      <c r="DL406" s="72"/>
      <c r="DM406" s="72"/>
      <c r="DN406" s="72"/>
      <c r="DO406" s="72"/>
      <c r="DP406" s="72"/>
      <c r="DQ406" s="72"/>
      <c r="DR406" s="72"/>
      <c r="DS406" s="72"/>
      <c r="DT406" s="72"/>
      <c r="DU406" s="72"/>
      <c r="DV406" s="72"/>
      <c r="DW406" s="72"/>
      <c r="DX406" s="72"/>
      <c r="DY406" s="72"/>
      <c r="DZ406" s="72"/>
      <c r="EA406" s="72"/>
      <c r="EB406" s="72"/>
      <c r="EC406" s="72"/>
      <c r="ED406" s="72"/>
      <c r="EE406" s="72"/>
      <c r="EF406" s="72"/>
      <c r="EG406" s="72"/>
      <c r="EH406" s="72"/>
      <c r="EI406" s="72"/>
      <c r="EJ406" s="72"/>
      <c r="EK406" s="72"/>
      <c r="EL406" s="72"/>
      <c r="EM406" s="72"/>
      <c r="EN406" s="72"/>
      <c r="EO406" s="72"/>
      <c r="EP406" s="72"/>
      <c r="EQ406" s="72"/>
      <c r="ER406" s="312">
        <f t="shared" si="87"/>
        <v>2</v>
      </c>
      <c r="ES406" s="72">
        <f t="shared" si="88"/>
        <v>1</v>
      </c>
      <c r="ET406" s="72" t="s">
        <v>1127</v>
      </c>
      <c r="EU406" s="7" t="s">
        <v>2735</v>
      </c>
      <c r="EV406" s="7" t="s">
        <v>1110</v>
      </c>
      <c r="EW406" s="7" t="s">
        <v>1808</v>
      </c>
      <c r="EX406" s="183" t="s">
        <v>1974</v>
      </c>
      <c r="EY406" s="313">
        <v>46178</v>
      </c>
      <c r="EZ406" s="313"/>
      <c r="FA406" s="183"/>
      <c r="FB406" s="313"/>
      <c r="FC406" s="7" t="s">
        <v>3622</v>
      </c>
      <c r="FD406" s="7" t="s">
        <v>3336</v>
      </c>
      <c r="FE406" s="7">
        <f t="shared" si="89"/>
        <v>7180</v>
      </c>
      <c r="FF406" s="72">
        <f t="shared" si="90"/>
        <v>36753</v>
      </c>
      <c r="FG406" t="s">
        <v>3515</v>
      </c>
    </row>
    <row r="407" spans="1:163" ht="17.25">
      <c r="A407" s="72">
        <v>467306509</v>
      </c>
      <c r="B407" s="304" t="s">
        <v>1459</v>
      </c>
      <c r="C407" s="72"/>
      <c r="D407" s="72"/>
      <c r="E407" s="72"/>
      <c r="F407" s="72"/>
      <c r="G407" s="306"/>
      <c r="H407" s="306"/>
      <c r="I407" s="72">
        <v>1633</v>
      </c>
      <c r="J407" s="72">
        <v>3266</v>
      </c>
      <c r="K407" s="258">
        <f t="shared" si="82"/>
        <v>1660</v>
      </c>
      <c r="L407" s="258">
        <f t="shared" si="83"/>
        <v>4981</v>
      </c>
      <c r="M407" s="315">
        <v>2</v>
      </c>
      <c r="N407" s="72" t="s">
        <v>1231</v>
      </c>
      <c r="O407" s="72" t="s">
        <v>1232</v>
      </c>
      <c r="P407" s="72" t="s">
        <v>333</v>
      </c>
      <c r="Q407" s="255">
        <v>27575</v>
      </c>
      <c r="R407" s="66">
        <v>27</v>
      </c>
      <c r="S407" s="66">
        <f t="shared" si="93"/>
        <v>0</v>
      </c>
      <c r="T407" s="66">
        <v>900</v>
      </c>
      <c r="U407" s="4" t="s">
        <v>1231</v>
      </c>
      <c r="V407" s="5">
        <f t="shared" si="91"/>
        <v>0.23003299044305731</v>
      </c>
      <c r="W407" s="5">
        <f t="shared" si="92"/>
        <v>6.1054188790839285E-3</v>
      </c>
      <c r="X407" s="5" t="str">
        <f t="shared" si="84"/>
        <v>FLOW</v>
      </c>
      <c r="Y407" s="72" t="str">
        <f t="shared" si="85"/>
        <v>NC</v>
      </c>
      <c r="Z407" s="72" t="s">
        <v>2056</v>
      </c>
      <c r="AA407" s="72" t="s">
        <v>1315</v>
      </c>
      <c r="AB407" s="304" t="s">
        <v>3023</v>
      </c>
      <c r="AC407" s="72"/>
      <c r="AD407" s="72" t="s">
        <v>3021</v>
      </c>
      <c r="AE407" s="308"/>
      <c r="AF407" s="309" t="s">
        <v>1129</v>
      </c>
      <c r="AG407" s="7" t="s">
        <v>1129</v>
      </c>
      <c r="AH407" s="72" t="s">
        <v>908</v>
      </c>
      <c r="AI407" s="7" t="s">
        <v>1129</v>
      </c>
      <c r="AJ407" s="7" t="s">
        <v>1129</v>
      </c>
      <c r="AK407" s="7" t="s">
        <v>1129</v>
      </c>
      <c r="AL407" s="7">
        <v>4193</v>
      </c>
      <c r="AM407" s="255">
        <v>27575</v>
      </c>
      <c r="AN407" s="258">
        <v>56</v>
      </c>
      <c r="AO407" s="306">
        <v>72</v>
      </c>
      <c r="AP407" s="306" t="str">
        <f t="shared" si="86"/>
        <v>FLOW</v>
      </c>
      <c r="AQ407" s="306"/>
      <c r="AR407" s="306"/>
      <c r="AS407" s="306"/>
      <c r="AT407" s="306"/>
      <c r="AU407" s="72" t="s">
        <v>1793</v>
      </c>
      <c r="AV407" s="310" t="s">
        <v>1460</v>
      </c>
      <c r="AW407" s="304" t="s">
        <v>190</v>
      </c>
      <c r="AX407" s="311">
        <v>45980</v>
      </c>
      <c r="AY407" s="72">
        <v>24</v>
      </c>
      <c r="AZ407" s="72" t="s">
        <v>1742</v>
      </c>
      <c r="BA407" s="7" t="s">
        <v>3513</v>
      </c>
      <c r="BB407" s="7"/>
      <c r="BC407" s="7"/>
      <c r="BD407" s="72"/>
      <c r="BE407" s="72"/>
      <c r="BF407" s="72"/>
      <c r="BG407" s="183"/>
      <c r="BH407" s="72"/>
      <c r="BI407" s="72"/>
      <c r="BJ407" s="72"/>
      <c r="BK407" s="72"/>
      <c r="BL407" s="72">
        <v>1</v>
      </c>
      <c r="BM407" s="72"/>
      <c r="BN407" s="72"/>
      <c r="BO407" s="72"/>
      <c r="BP407" s="72"/>
      <c r="BQ407" s="72"/>
      <c r="BR407" s="72"/>
      <c r="BS407" s="72"/>
      <c r="BT407" s="72"/>
      <c r="BU407" s="72"/>
      <c r="BV407" s="72"/>
      <c r="BW407" s="72"/>
      <c r="BX407" s="72"/>
      <c r="BY407" s="72"/>
      <c r="BZ407" s="72"/>
      <c r="CA407" s="72"/>
      <c r="CB407" s="72"/>
      <c r="CC407" s="72"/>
      <c r="CD407" s="72"/>
      <c r="CE407" s="72"/>
      <c r="CF407" s="72"/>
      <c r="CG407" s="72"/>
      <c r="CH407" s="72"/>
      <c r="CI407" s="72"/>
      <c r="CJ407" s="72"/>
      <c r="CK407" s="72"/>
      <c r="CL407" s="72"/>
      <c r="CM407" s="72"/>
      <c r="CN407" s="72"/>
      <c r="CO407" s="72"/>
      <c r="CP407" s="72"/>
      <c r="CQ407" s="72"/>
      <c r="CR407" s="72"/>
      <c r="CS407" s="72"/>
      <c r="CT407" s="72"/>
      <c r="CU407" s="72"/>
      <c r="CV407" s="72"/>
      <c r="CW407" s="72"/>
      <c r="CX407" s="72"/>
      <c r="CY407" s="72"/>
      <c r="CZ407" s="72"/>
      <c r="DA407" s="72"/>
      <c r="DB407" s="72"/>
      <c r="DC407" s="72"/>
      <c r="DD407" s="72"/>
      <c r="DE407" s="72">
        <v>1</v>
      </c>
      <c r="DF407" s="72"/>
      <c r="DG407" s="72"/>
      <c r="DH407" s="72"/>
      <c r="DI407" s="72"/>
      <c r="DJ407" s="72"/>
      <c r="DK407" s="72"/>
      <c r="DL407" s="72"/>
      <c r="DM407" s="72"/>
      <c r="DN407" s="72"/>
      <c r="DO407" s="72"/>
      <c r="DP407" s="72"/>
      <c r="DQ407" s="72"/>
      <c r="DR407" s="72"/>
      <c r="DS407" s="72"/>
      <c r="DT407" s="72"/>
      <c r="DU407" s="72"/>
      <c r="DV407" s="72"/>
      <c r="DW407" s="72"/>
      <c r="DX407" s="72"/>
      <c r="DY407" s="72"/>
      <c r="DZ407" s="72"/>
      <c r="EA407" s="72"/>
      <c r="EB407" s="72"/>
      <c r="EC407" s="72"/>
      <c r="ED407" s="72"/>
      <c r="EE407" s="72"/>
      <c r="EF407" s="72"/>
      <c r="EG407" s="72"/>
      <c r="EH407" s="72"/>
      <c r="EI407" s="72"/>
      <c r="EJ407" s="72"/>
      <c r="EK407" s="72"/>
      <c r="EL407" s="72"/>
      <c r="EM407" s="72"/>
      <c r="EN407" s="72"/>
      <c r="EO407" s="72"/>
      <c r="EP407" s="72"/>
      <c r="EQ407" s="72"/>
      <c r="ER407" s="312">
        <f t="shared" si="87"/>
        <v>2</v>
      </c>
      <c r="ES407" s="72">
        <f t="shared" si="88"/>
        <v>1</v>
      </c>
      <c r="ET407" s="72" t="s">
        <v>1125</v>
      </c>
      <c r="EU407" s="7" t="s">
        <v>2736</v>
      </c>
      <c r="EV407" s="7" t="s">
        <v>1110</v>
      </c>
      <c r="EW407" s="7" t="s">
        <v>1801</v>
      </c>
      <c r="EX407" s="183" t="s">
        <v>1870</v>
      </c>
      <c r="EY407" s="313">
        <v>46177</v>
      </c>
      <c r="EZ407" s="313"/>
      <c r="FA407" s="183"/>
      <c r="FB407" s="313"/>
      <c r="FC407" s="7" t="s">
        <v>3622</v>
      </c>
      <c r="FD407" s="7" t="s">
        <v>3294</v>
      </c>
      <c r="FE407" s="7">
        <f t="shared" si="89"/>
        <v>1660</v>
      </c>
      <c r="FF407" s="72">
        <f t="shared" si="90"/>
        <v>4981</v>
      </c>
      <c r="FG407" t="s">
        <v>3515</v>
      </c>
    </row>
    <row r="408" spans="1:163" ht="17.25">
      <c r="A408" s="72">
        <v>461099946</v>
      </c>
      <c r="B408" s="304" t="s">
        <v>748</v>
      </c>
      <c r="C408" s="72"/>
      <c r="D408" s="72"/>
      <c r="E408" s="72"/>
      <c r="F408" s="72"/>
      <c r="G408" s="306"/>
      <c r="H408" s="306"/>
      <c r="I408" s="72">
        <v>3352</v>
      </c>
      <c r="J408" s="72">
        <v>6186</v>
      </c>
      <c r="K408" s="258">
        <f t="shared" si="82"/>
        <v>3105</v>
      </c>
      <c r="L408" s="258">
        <f t="shared" si="83"/>
        <v>9971</v>
      </c>
      <c r="M408" s="315">
        <v>2</v>
      </c>
      <c r="N408" s="72" t="s">
        <v>1231</v>
      </c>
      <c r="O408" s="72" t="s">
        <v>1232</v>
      </c>
      <c r="P408" s="72" t="s">
        <v>42</v>
      </c>
      <c r="Q408" s="255">
        <v>27566.59</v>
      </c>
      <c r="R408" s="66">
        <v>271</v>
      </c>
      <c r="S408" s="66">
        <f t="shared" si="93"/>
        <v>0</v>
      </c>
      <c r="T408" s="66">
        <v>0</v>
      </c>
      <c r="U408" s="4" t="s">
        <v>1500</v>
      </c>
      <c r="V408" s="5">
        <f t="shared" si="91"/>
        <v>3.0834063705597301E-2</v>
      </c>
      <c r="W408" s="5">
        <f t="shared" si="92"/>
        <v>6.1035568093550764E-3</v>
      </c>
      <c r="X408" s="5" t="s">
        <v>1280</v>
      </c>
      <c r="Y408" s="72" t="str">
        <f t="shared" si="85"/>
        <v>PTP</v>
      </c>
      <c r="Z408" s="72" t="s">
        <v>1329</v>
      </c>
      <c r="AA408" s="72" t="s">
        <v>1329</v>
      </c>
      <c r="AB408" s="304"/>
      <c r="AC408" s="72">
        <v>25</v>
      </c>
      <c r="AD408" s="72" t="s">
        <v>3019</v>
      </c>
      <c r="AE408" s="308"/>
      <c r="AF408" s="309" t="s">
        <v>1129</v>
      </c>
      <c r="AG408" s="7" t="s">
        <v>1129</v>
      </c>
      <c r="AH408" s="72" t="s">
        <v>749</v>
      </c>
      <c r="AI408" s="7" t="s">
        <v>1129</v>
      </c>
      <c r="AJ408" s="7" t="s">
        <v>1129</v>
      </c>
      <c r="AK408" s="7" t="s">
        <v>1129</v>
      </c>
      <c r="AL408" s="7">
        <v>6457</v>
      </c>
      <c r="AM408" s="255">
        <v>27566.59</v>
      </c>
      <c r="AN408" s="258">
        <v>57</v>
      </c>
      <c r="AO408" s="306">
        <v>73</v>
      </c>
      <c r="AP408" s="306" t="str">
        <f t="shared" si="86"/>
        <v>FLOW</v>
      </c>
      <c r="AQ408" s="306"/>
      <c r="AR408" s="306"/>
      <c r="AS408" s="306"/>
      <c r="AT408" s="306"/>
      <c r="AU408" s="72" t="s">
        <v>1793</v>
      </c>
      <c r="AV408" s="310" t="s">
        <v>750</v>
      </c>
      <c r="AW408" s="304" t="s">
        <v>126</v>
      </c>
      <c r="AX408" s="311">
        <v>45272</v>
      </c>
      <c r="AY408" s="72">
        <v>36</v>
      </c>
      <c r="AZ408" s="72" t="s">
        <v>1742</v>
      </c>
      <c r="BA408" s="7" t="s">
        <v>3512</v>
      </c>
      <c r="BB408" s="7"/>
      <c r="BC408" s="7"/>
      <c r="BD408" s="72"/>
      <c r="BE408" s="72"/>
      <c r="BF408" s="72"/>
      <c r="BG408" s="183"/>
      <c r="BH408" s="72"/>
      <c r="BI408" s="72"/>
      <c r="BJ408" s="72"/>
      <c r="BK408" s="72"/>
      <c r="BL408" s="72"/>
      <c r="BM408" s="72"/>
      <c r="BN408" s="72"/>
      <c r="BO408" s="72">
        <v>1</v>
      </c>
      <c r="BP408" s="72"/>
      <c r="BQ408" s="72"/>
      <c r="BR408" s="72"/>
      <c r="BS408" s="72"/>
      <c r="BT408" s="72"/>
      <c r="BU408" s="72"/>
      <c r="BV408" s="72"/>
      <c r="BW408" s="72"/>
      <c r="BX408" s="72"/>
      <c r="BY408" s="72"/>
      <c r="BZ408" s="72"/>
      <c r="CA408" s="72"/>
      <c r="CB408" s="72"/>
      <c r="CC408" s="72"/>
      <c r="CD408" s="72"/>
      <c r="CE408" s="72"/>
      <c r="CF408" s="72"/>
      <c r="CG408" s="72"/>
      <c r="CH408" s="72"/>
      <c r="CI408" s="72"/>
      <c r="CJ408" s="72"/>
      <c r="CK408" s="72"/>
      <c r="CL408" s="72"/>
      <c r="CM408" s="72"/>
      <c r="CN408" s="72"/>
      <c r="CO408" s="72"/>
      <c r="CP408" s="72"/>
      <c r="CQ408" s="72"/>
      <c r="CR408" s="72"/>
      <c r="CS408" s="72"/>
      <c r="CT408" s="72"/>
      <c r="CU408" s="72"/>
      <c r="CV408" s="72"/>
      <c r="CW408" s="72"/>
      <c r="CX408" s="72"/>
      <c r="CY408" s="72"/>
      <c r="CZ408" s="72"/>
      <c r="DA408" s="72"/>
      <c r="DB408" s="72"/>
      <c r="DC408" s="72"/>
      <c r="DD408" s="72"/>
      <c r="DE408" s="72"/>
      <c r="DF408" s="72"/>
      <c r="DG408" s="72"/>
      <c r="DH408" s="72"/>
      <c r="DI408" s="72"/>
      <c r="DJ408" s="72"/>
      <c r="DK408" s="72"/>
      <c r="DL408" s="72"/>
      <c r="DM408" s="72"/>
      <c r="DN408" s="72"/>
      <c r="DO408" s="72"/>
      <c r="DP408" s="72"/>
      <c r="DQ408" s="72"/>
      <c r="DR408" s="72"/>
      <c r="DS408" s="72"/>
      <c r="DT408" s="72"/>
      <c r="DU408" s="72"/>
      <c r="DV408" s="72"/>
      <c r="DW408" s="72"/>
      <c r="DX408" s="72"/>
      <c r="DY408" s="72"/>
      <c r="DZ408" s="72"/>
      <c r="EA408" s="72"/>
      <c r="EB408" s="72"/>
      <c r="EC408" s="72"/>
      <c r="ED408" s="72"/>
      <c r="EE408" s="72"/>
      <c r="EF408" s="72"/>
      <c r="EG408" s="72"/>
      <c r="EH408" s="72"/>
      <c r="EI408" s="72"/>
      <c r="EJ408" s="72"/>
      <c r="EK408" s="72"/>
      <c r="EL408" s="72"/>
      <c r="EM408" s="72"/>
      <c r="EN408" s="72"/>
      <c r="EO408" s="72"/>
      <c r="EP408" s="72"/>
      <c r="EQ408" s="72"/>
      <c r="ER408" s="312">
        <f t="shared" si="87"/>
        <v>1</v>
      </c>
      <c r="ES408" s="72">
        <f t="shared" si="88"/>
        <v>1</v>
      </c>
      <c r="ET408" s="72" t="s">
        <v>1116</v>
      </c>
      <c r="EU408" s="7" t="s">
        <v>2737</v>
      </c>
      <c r="EV408" s="7" t="s">
        <v>1110</v>
      </c>
      <c r="EW408" s="7" t="s">
        <v>1801</v>
      </c>
      <c r="EX408" s="183" t="s">
        <v>1933</v>
      </c>
      <c r="EY408" s="313">
        <v>46178</v>
      </c>
      <c r="EZ408" s="313"/>
      <c r="FA408" s="183"/>
      <c r="FB408" s="313"/>
      <c r="FC408" s="7"/>
      <c r="FD408" s="7" t="s">
        <v>3337</v>
      </c>
      <c r="FE408" s="7">
        <f t="shared" si="89"/>
        <v>3105</v>
      </c>
      <c r="FF408" s="72">
        <f t="shared" si="90"/>
        <v>9971</v>
      </c>
      <c r="FG408" t="s">
        <v>3515</v>
      </c>
    </row>
    <row r="409" spans="1:163" ht="17.25">
      <c r="A409" s="72">
        <v>464476115</v>
      </c>
      <c r="B409" s="304" t="s">
        <v>2092</v>
      </c>
      <c r="C409" s="72"/>
      <c r="D409" s="72"/>
      <c r="E409" s="72"/>
      <c r="F409" s="72"/>
      <c r="G409" s="306"/>
      <c r="H409" s="306"/>
      <c r="I409" s="72">
        <v>4189</v>
      </c>
      <c r="J409" s="72">
        <v>4189</v>
      </c>
      <c r="K409" s="258">
        <f t="shared" si="82"/>
        <v>4207</v>
      </c>
      <c r="L409" s="258">
        <f t="shared" si="83"/>
        <v>8463</v>
      </c>
      <c r="M409" s="307">
        <v>1</v>
      </c>
      <c r="N409" s="72" t="s">
        <v>1231</v>
      </c>
      <c r="O409" s="72" t="s">
        <v>1232</v>
      </c>
      <c r="P409" s="72" t="s">
        <v>203</v>
      </c>
      <c r="Q409" s="255">
        <v>27526</v>
      </c>
      <c r="R409" s="66">
        <v>18</v>
      </c>
      <c r="S409" s="66">
        <f t="shared" si="93"/>
        <v>0</v>
      </c>
      <c r="T409" s="66">
        <v>1350</v>
      </c>
      <c r="U409" s="4" t="s">
        <v>1129</v>
      </c>
      <c r="V409" s="5">
        <f t="shared" si="91"/>
        <v>3.8258199229954708E-2</v>
      </c>
      <c r="W409" s="5">
        <f t="shared" si="92"/>
        <v>1.506309470203701E-3</v>
      </c>
      <c r="X409" s="5" t="s">
        <v>1280</v>
      </c>
      <c r="Y409" s="72" t="str">
        <f t="shared" si="85"/>
        <v>PTP</v>
      </c>
      <c r="Z409" s="72" t="s">
        <v>1129</v>
      </c>
      <c r="AA409" s="72" t="s">
        <v>1329</v>
      </c>
      <c r="AB409" s="304"/>
      <c r="AC409" s="72">
        <v>22</v>
      </c>
      <c r="AD409" s="72" t="s">
        <v>3019</v>
      </c>
      <c r="AE409" s="308"/>
      <c r="AF409" s="309"/>
      <c r="AG409" s="7"/>
      <c r="AH409" s="72" t="s">
        <v>314</v>
      </c>
      <c r="AI409" s="7"/>
      <c r="AJ409" s="7"/>
      <c r="AK409" s="7"/>
      <c r="AL409" s="7">
        <v>5557</v>
      </c>
      <c r="AM409" s="255">
        <v>27526</v>
      </c>
      <c r="AN409" s="258">
        <v>27</v>
      </c>
      <c r="AO409" s="306">
        <v>43</v>
      </c>
      <c r="AP409" s="306" t="s">
        <v>1280</v>
      </c>
      <c r="AQ409" s="306"/>
      <c r="AR409" s="306"/>
      <c r="AS409" s="306"/>
      <c r="AT409" s="306"/>
      <c r="AU409" s="72" t="s">
        <v>1129</v>
      </c>
      <c r="AV409" s="310" t="s">
        <v>2238</v>
      </c>
      <c r="AW409" s="304" t="s">
        <v>177</v>
      </c>
      <c r="AX409" s="311">
        <v>45593</v>
      </c>
      <c r="AY409" s="72">
        <v>24</v>
      </c>
      <c r="AZ409" s="72" t="s">
        <v>2057</v>
      </c>
      <c r="BA409" s="7" t="s">
        <v>3512</v>
      </c>
      <c r="BB409" s="7"/>
      <c r="BC409" s="7"/>
      <c r="BD409" s="72"/>
      <c r="BE409" s="72"/>
      <c r="BF409" s="72"/>
      <c r="BG409" s="183"/>
      <c r="BH409" s="72"/>
      <c r="BI409" s="72"/>
      <c r="BJ409" s="72"/>
      <c r="BK409" s="72"/>
      <c r="BL409" s="72"/>
      <c r="BM409" s="72"/>
      <c r="BN409" s="72"/>
      <c r="BO409" s="72"/>
      <c r="BP409" s="72"/>
      <c r="BQ409" s="72"/>
      <c r="BR409" s="72"/>
      <c r="BS409" s="72"/>
      <c r="BT409" s="72"/>
      <c r="BU409" s="72"/>
      <c r="BV409" s="72"/>
      <c r="BW409" s="72"/>
      <c r="BX409" s="72"/>
      <c r="BY409" s="72"/>
      <c r="BZ409" s="72"/>
      <c r="CA409" s="72"/>
      <c r="CB409" s="72"/>
      <c r="CC409" s="72"/>
      <c r="CD409" s="72"/>
      <c r="CE409" s="72"/>
      <c r="CF409" s="72"/>
      <c r="CG409" s="72"/>
      <c r="CH409" s="72"/>
      <c r="CI409" s="72"/>
      <c r="CJ409" s="72">
        <v>1</v>
      </c>
      <c r="CK409" s="72"/>
      <c r="CL409" s="72"/>
      <c r="CM409" s="72"/>
      <c r="CN409" s="72"/>
      <c r="CO409" s="72"/>
      <c r="CP409" s="72"/>
      <c r="CQ409" s="72"/>
      <c r="CR409" s="72"/>
      <c r="CS409" s="72"/>
      <c r="CT409" s="72"/>
      <c r="CU409" s="72"/>
      <c r="CV409" s="72"/>
      <c r="CW409" s="72"/>
      <c r="CX409" s="72"/>
      <c r="CY409" s="72"/>
      <c r="CZ409" s="72"/>
      <c r="DA409" s="72"/>
      <c r="DB409" s="72"/>
      <c r="DC409" s="72"/>
      <c r="DD409" s="72"/>
      <c r="DE409" s="72">
        <v>1</v>
      </c>
      <c r="DF409" s="72"/>
      <c r="DG409" s="72"/>
      <c r="DH409" s="72"/>
      <c r="DI409" s="72"/>
      <c r="DJ409" s="72"/>
      <c r="DK409" s="72"/>
      <c r="DL409" s="72"/>
      <c r="DM409" s="72"/>
      <c r="DN409" s="72"/>
      <c r="DO409" s="72"/>
      <c r="DP409" s="72"/>
      <c r="DQ409" s="72"/>
      <c r="DR409" s="72"/>
      <c r="DS409" s="72"/>
      <c r="DT409" s="72"/>
      <c r="DU409" s="72"/>
      <c r="DV409" s="72"/>
      <c r="DW409" s="72"/>
      <c r="DX409" s="72"/>
      <c r="DY409" s="72"/>
      <c r="DZ409" s="72"/>
      <c r="EA409" s="72"/>
      <c r="EB409" s="72"/>
      <c r="EC409" s="72"/>
      <c r="ED409" s="72"/>
      <c r="EE409" s="72"/>
      <c r="EF409" s="72"/>
      <c r="EG409" s="72"/>
      <c r="EH409" s="72"/>
      <c r="EI409" s="72"/>
      <c r="EJ409" s="72"/>
      <c r="EK409" s="72"/>
      <c r="EL409" s="72"/>
      <c r="EM409" s="72"/>
      <c r="EN409" s="72"/>
      <c r="EO409" s="72"/>
      <c r="EP409" s="72"/>
      <c r="EQ409" s="72"/>
      <c r="ER409" s="312">
        <f t="shared" si="87"/>
        <v>2</v>
      </c>
      <c r="ES409" s="72">
        <f t="shared" si="88"/>
        <v>1</v>
      </c>
      <c r="ET409" s="72" t="s">
        <v>1123</v>
      </c>
      <c r="EU409" s="7" t="s">
        <v>2738</v>
      </c>
      <c r="EV409" s="7" t="s">
        <v>1110</v>
      </c>
      <c r="EW409" s="7" t="s">
        <v>1806</v>
      </c>
      <c r="EX409" s="183" t="s">
        <v>1864</v>
      </c>
      <c r="EY409" s="313">
        <v>46188</v>
      </c>
      <c r="EZ409" s="313"/>
      <c r="FA409" s="183"/>
      <c r="FB409" s="313"/>
      <c r="FC409" s="7"/>
      <c r="FD409" s="7" t="s">
        <v>3078</v>
      </c>
      <c r="FE409" s="7">
        <f t="shared" si="89"/>
        <v>4207</v>
      </c>
      <c r="FF409" s="72">
        <f t="shared" si="90"/>
        <v>8463</v>
      </c>
      <c r="FG409" t="s">
        <v>3515</v>
      </c>
    </row>
    <row r="410" spans="1:163" ht="17.25">
      <c r="A410" s="72">
        <v>459479805</v>
      </c>
      <c r="B410" s="304" t="s">
        <v>1559</v>
      </c>
      <c r="C410" s="72"/>
      <c r="D410" s="72"/>
      <c r="E410" s="72"/>
      <c r="F410" s="72"/>
      <c r="G410" s="306"/>
      <c r="H410" s="306"/>
      <c r="I410" s="72">
        <v>3690</v>
      </c>
      <c r="J410" s="72">
        <v>14754</v>
      </c>
      <c r="K410" s="258">
        <f t="shared" ref="K410:K473" si="94">IF((J410+R410)&lt;=I410+R410,(J410+R410),((I410-(I410*(M410+1)-(I410+J410)))+R410))</f>
        <v>4155</v>
      </c>
      <c r="L410" s="258">
        <f t="shared" si="83"/>
        <v>19158</v>
      </c>
      <c r="M410" s="315">
        <v>4</v>
      </c>
      <c r="N410" s="72" t="s">
        <v>1231</v>
      </c>
      <c r="O410" s="72" t="s">
        <v>1232</v>
      </c>
      <c r="P410" s="72" t="s">
        <v>476</v>
      </c>
      <c r="Q410" s="255">
        <v>27448</v>
      </c>
      <c r="R410" s="66">
        <v>471</v>
      </c>
      <c r="S410" s="66">
        <f t="shared" si="93"/>
        <v>0</v>
      </c>
      <c r="T410" s="66">
        <v>5902</v>
      </c>
      <c r="U410" s="4" t="s">
        <v>1129</v>
      </c>
      <c r="V410" s="5">
        <f t="shared" si="91"/>
        <v>0.93820071096527213</v>
      </c>
      <c r="W410" s="5">
        <f t="shared" si="92"/>
        <v>9.0116975859855959E-3</v>
      </c>
      <c r="X410" s="5" t="str">
        <f t="shared" si="84"/>
        <v>FLOW</v>
      </c>
      <c r="Y410" s="72" t="str">
        <f t="shared" si="85"/>
        <v>SETT</v>
      </c>
      <c r="Z410" s="72" t="s">
        <v>1129</v>
      </c>
      <c r="AA410" s="72" t="s">
        <v>3522</v>
      </c>
      <c r="AB410" s="304"/>
      <c r="AC410" s="72"/>
      <c r="AD410" s="72"/>
      <c r="AE410" s="308"/>
      <c r="AF410" s="309" t="s">
        <v>1129</v>
      </c>
      <c r="AG410" s="7" t="s">
        <v>1129</v>
      </c>
      <c r="AH410" s="72" t="s">
        <v>885</v>
      </c>
      <c r="AI410" s="7" t="s">
        <v>1129</v>
      </c>
      <c r="AJ410" s="7" t="s">
        <v>1129</v>
      </c>
      <c r="AK410" s="7" t="s">
        <v>1129</v>
      </c>
      <c r="AL410" s="7">
        <v>21127</v>
      </c>
      <c r="AM410" s="255">
        <v>27448</v>
      </c>
      <c r="AN410" s="258">
        <v>116</v>
      </c>
      <c r="AO410" s="306">
        <v>132</v>
      </c>
      <c r="AP410" s="306" t="str">
        <f t="shared" si="86"/>
        <v>FLOW</v>
      </c>
      <c r="AQ410" s="306"/>
      <c r="AR410" s="306"/>
      <c r="AS410" s="306"/>
      <c r="AT410" s="306"/>
      <c r="AU410" s="72" t="s">
        <v>943</v>
      </c>
      <c r="AV410" s="310" t="s">
        <v>1668</v>
      </c>
      <c r="AW410" s="304" t="s">
        <v>177</v>
      </c>
      <c r="AX410" s="311">
        <v>45159</v>
      </c>
      <c r="AY410" s="72">
        <v>36</v>
      </c>
      <c r="AZ410" s="72" t="s">
        <v>1742</v>
      </c>
      <c r="BA410" s="7" t="s">
        <v>3513</v>
      </c>
      <c r="BB410" s="7"/>
      <c r="BC410" s="7"/>
      <c r="BD410" s="72"/>
      <c r="BE410" s="72"/>
      <c r="BF410" s="72"/>
      <c r="BG410" s="183"/>
      <c r="BH410" s="72"/>
      <c r="BI410" s="72"/>
      <c r="BJ410" s="72"/>
      <c r="BK410" s="72"/>
      <c r="BL410" s="72"/>
      <c r="BM410" s="72"/>
      <c r="BN410" s="72"/>
      <c r="BO410" s="72"/>
      <c r="BP410" s="72"/>
      <c r="BQ410" s="72"/>
      <c r="BR410" s="72">
        <v>1</v>
      </c>
      <c r="BS410" s="72"/>
      <c r="BT410" s="72"/>
      <c r="BU410" s="72"/>
      <c r="BV410" s="72"/>
      <c r="BW410" s="72"/>
      <c r="BX410" s="72"/>
      <c r="BY410" s="72"/>
      <c r="BZ410" s="72"/>
      <c r="CA410" s="72"/>
      <c r="CB410" s="72"/>
      <c r="CC410" s="72"/>
      <c r="CD410" s="72"/>
      <c r="CE410" s="72"/>
      <c r="CF410" s="72"/>
      <c r="CG410" s="72"/>
      <c r="CH410" s="72"/>
      <c r="CI410" s="72"/>
      <c r="CJ410" s="72"/>
      <c r="CK410" s="72"/>
      <c r="CL410" s="72"/>
      <c r="CM410" s="72"/>
      <c r="CN410" s="72"/>
      <c r="CO410" s="72"/>
      <c r="CP410" s="72"/>
      <c r="CQ410" s="72"/>
      <c r="CR410" s="72"/>
      <c r="CS410" s="72"/>
      <c r="CT410" s="72"/>
      <c r="CU410" s="72"/>
      <c r="CV410" s="72"/>
      <c r="CW410" s="72"/>
      <c r="CX410" s="72"/>
      <c r="CY410" s="72"/>
      <c r="CZ410" s="72"/>
      <c r="DA410" s="72"/>
      <c r="DB410" s="72"/>
      <c r="DC410" s="72"/>
      <c r="DD410" s="72"/>
      <c r="DE410" s="72"/>
      <c r="DF410" s="72"/>
      <c r="DG410" s="72"/>
      <c r="DH410" s="72"/>
      <c r="DI410" s="72"/>
      <c r="DJ410" s="72"/>
      <c r="DK410" s="72"/>
      <c r="DL410" s="72"/>
      <c r="DM410" s="72"/>
      <c r="DN410" s="72"/>
      <c r="DO410" s="72"/>
      <c r="DP410" s="72"/>
      <c r="DQ410" s="72"/>
      <c r="DR410" s="72"/>
      <c r="DS410" s="72"/>
      <c r="DT410" s="72"/>
      <c r="DU410" s="72"/>
      <c r="DV410" s="72"/>
      <c r="DW410" s="72"/>
      <c r="DX410" s="72"/>
      <c r="DY410" s="72"/>
      <c r="DZ410" s="72"/>
      <c r="EA410" s="72"/>
      <c r="EB410" s="72"/>
      <c r="EC410" s="72"/>
      <c r="ED410" s="72"/>
      <c r="EE410" s="72"/>
      <c r="EF410" s="72"/>
      <c r="EG410" s="72"/>
      <c r="EH410" s="72"/>
      <c r="EI410" s="72"/>
      <c r="EJ410" s="72"/>
      <c r="EK410" s="72"/>
      <c r="EL410" s="72"/>
      <c r="EM410" s="72"/>
      <c r="EN410" s="72"/>
      <c r="EO410" s="72"/>
      <c r="EP410" s="72"/>
      <c r="EQ410" s="72"/>
      <c r="ER410" s="312">
        <f t="shared" si="87"/>
        <v>1</v>
      </c>
      <c r="ES410" s="72">
        <f t="shared" si="88"/>
        <v>1</v>
      </c>
      <c r="ET410" s="72" t="s">
        <v>1128</v>
      </c>
      <c r="EU410" s="7" t="s">
        <v>2739</v>
      </c>
      <c r="EV410" s="7" t="s">
        <v>1110</v>
      </c>
      <c r="EW410" s="7" t="s">
        <v>1975</v>
      </c>
      <c r="EX410" s="183" t="s">
        <v>1976</v>
      </c>
      <c r="EY410" s="313">
        <v>46179</v>
      </c>
      <c r="EZ410" s="313"/>
      <c r="FA410" s="183"/>
      <c r="FB410" s="313"/>
      <c r="FC410" s="7"/>
      <c r="FD410" s="7" t="s">
        <v>3338</v>
      </c>
      <c r="FE410" s="7">
        <f t="shared" si="89"/>
        <v>4155</v>
      </c>
      <c r="FF410" s="72">
        <f t="shared" si="90"/>
        <v>19158</v>
      </c>
      <c r="FG410" t="s">
        <v>3515</v>
      </c>
    </row>
    <row r="411" spans="1:163" ht="17.25">
      <c r="A411" s="72">
        <v>461279153</v>
      </c>
      <c r="B411" s="304" t="s">
        <v>2139</v>
      </c>
      <c r="C411" s="72"/>
      <c r="D411" s="72"/>
      <c r="E411" s="72"/>
      <c r="F411" s="72"/>
      <c r="G411" s="306"/>
      <c r="H411" s="306"/>
      <c r="I411" s="72">
        <v>3281</v>
      </c>
      <c r="J411" s="72">
        <v>2926.45</v>
      </c>
      <c r="K411" s="258">
        <f t="shared" si="94"/>
        <v>2926.45</v>
      </c>
      <c r="L411" s="258">
        <f t="shared" si="83"/>
        <v>6255.45</v>
      </c>
      <c r="M411" s="307">
        <v>1</v>
      </c>
      <c r="N411" s="72" t="s">
        <v>1231</v>
      </c>
      <c r="O411" s="72" t="s">
        <v>1232</v>
      </c>
      <c r="P411" s="72" t="s">
        <v>349</v>
      </c>
      <c r="Q411" s="255">
        <v>27240</v>
      </c>
      <c r="R411" s="66">
        <v>0</v>
      </c>
      <c r="S411" s="66">
        <f t="shared" si="93"/>
        <v>0</v>
      </c>
      <c r="T411" s="66">
        <v>450</v>
      </c>
      <c r="U411" s="4" t="s">
        <v>1129</v>
      </c>
      <c r="V411" s="5">
        <f t="shared" si="91"/>
        <v>2.6919465615798194E-2</v>
      </c>
      <c r="W411" s="5">
        <f t="shared" si="92"/>
        <v>1.4906586488537678E-3</v>
      </c>
      <c r="X411" s="5" t="str">
        <f t="shared" si="84"/>
        <v>FLOW</v>
      </c>
      <c r="Y411" s="72" t="str">
        <f t="shared" si="85"/>
        <v>NC</v>
      </c>
      <c r="Z411" s="72" t="s">
        <v>1129</v>
      </c>
      <c r="AA411" s="72" t="s">
        <v>1315</v>
      </c>
      <c r="AB411" s="304" t="s">
        <v>3023</v>
      </c>
      <c r="AC411" s="72"/>
      <c r="AD411" s="72" t="s">
        <v>3021</v>
      </c>
      <c r="AE411" s="308"/>
      <c r="AF411" s="309"/>
      <c r="AG411" s="7"/>
      <c r="AH411" s="72" t="s">
        <v>717</v>
      </c>
      <c r="AI411" s="7"/>
      <c r="AJ411" s="7"/>
      <c r="AK411" s="7"/>
      <c r="AL411" s="7">
        <v>3376.45</v>
      </c>
      <c r="AM411" s="255">
        <v>27240</v>
      </c>
      <c r="AN411" s="258">
        <v>27</v>
      </c>
      <c r="AO411" s="306">
        <v>43</v>
      </c>
      <c r="AP411" s="306" t="str">
        <f t="shared" si="86"/>
        <v>FLOW</v>
      </c>
      <c r="AQ411" s="306"/>
      <c r="AR411" s="306"/>
      <c r="AS411" s="306"/>
      <c r="AT411" s="306"/>
      <c r="AU411" s="72" t="s">
        <v>1129</v>
      </c>
      <c r="AV411" s="310" t="s">
        <v>2283</v>
      </c>
      <c r="AW411" s="304" t="s">
        <v>2338</v>
      </c>
      <c r="AX411" s="311">
        <v>45288</v>
      </c>
      <c r="AY411" s="72">
        <v>36</v>
      </c>
      <c r="AZ411" s="72" t="s">
        <v>2057</v>
      </c>
      <c r="BA411" s="7" t="s">
        <v>3512</v>
      </c>
      <c r="BB411" s="7"/>
      <c r="BC411" s="7"/>
      <c r="BD411" s="72"/>
      <c r="BE411" s="72"/>
      <c r="BF411" s="72"/>
      <c r="BG411" s="183"/>
      <c r="BH411" s="72"/>
      <c r="BI411" s="72"/>
      <c r="BJ411" s="72"/>
      <c r="BK411" s="72"/>
      <c r="BL411" s="72"/>
      <c r="BM411" s="72"/>
      <c r="BN411" s="72"/>
      <c r="BO411" s="72"/>
      <c r="BP411" s="72"/>
      <c r="BQ411" s="72"/>
      <c r="BR411" s="72"/>
      <c r="BS411" s="72"/>
      <c r="BT411" s="72"/>
      <c r="BU411" s="72"/>
      <c r="BV411" s="72"/>
      <c r="BW411" s="72"/>
      <c r="BX411" s="72"/>
      <c r="BY411" s="72"/>
      <c r="BZ411" s="72"/>
      <c r="CA411" s="72"/>
      <c r="CB411" s="72"/>
      <c r="CC411" s="72"/>
      <c r="CD411" s="72"/>
      <c r="CE411" s="72"/>
      <c r="CF411" s="72"/>
      <c r="CG411" s="72">
        <v>1</v>
      </c>
      <c r="CH411" s="72"/>
      <c r="CI411" s="72"/>
      <c r="CJ411" s="72"/>
      <c r="CK411" s="72"/>
      <c r="CL411" s="72"/>
      <c r="CM411" s="72"/>
      <c r="CN411" s="72"/>
      <c r="CO411" s="72"/>
      <c r="CP411" s="72"/>
      <c r="CQ411" s="72"/>
      <c r="CR411" s="72"/>
      <c r="CS411" s="72"/>
      <c r="CT411" s="72"/>
      <c r="CU411" s="72"/>
      <c r="CV411" s="72"/>
      <c r="CW411" s="72"/>
      <c r="CX411" s="72"/>
      <c r="CY411" s="72"/>
      <c r="CZ411" s="72"/>
      <c r="DA411" s="72"/>
      <c r="DB411" s="72"/>
      <c r="DC411" s="72"/>
      <c r="DD411" s="72"/>
      <c r="DE411" s="72"/>
      <c r="DF411" s="72"/>
      <c r="DG411" s="72"/>
      <c r="DH411" s="72"/>
      <c r="DI411" s="72"/>
      <c r="DJ411" s="72"/>
      <c r="DK411" s="72"/>
      <c r="DL411" s="72"/>
      <c r="DM411" s="72"/>
      <c r="DN411" s="72"/>
      <c r="DO411" s="72"/>
      <c r="DP411" s="72"/>
      <c r="DQ411" s="72"/>
      <c r="DR411" s="72"/>
      <c r="DS411" s="72"/>
      <c r="DT411" s="72"/>
      <c r="DU411" s="72"/>
      <c r="DV411" s="72"/>
      <c r="DW411" s="72"/>
      <c r="DX411" s="72"/>
      <c r="DY411" s="72"/>
      <c r="DZ411" s="72"/>
      <c r="EA411" s="72"/>
      <c r="EB411" s="72"/>
      <c r="EC411" s="72"/>
      <c r="ED411" s="72"/>
      <c r="EE411" s="72"/>
      <c r="EF411" s="72"/>
      <c r="EG411" s="72"/>
      <c r="EH411" s="72"/>
      <c r="EI411" s="72"/>
      <c r="EJ411" s="72"/>
      <c r="EK411" s="72"/>
      <c r="EL411" s="72"/>
      <c r="EM411" s="72"/>
      <c r="EN411" s="72"/>
      <c r="EO411" s="72"/>
      <c r="EP411" s="72"/>
      <c r="EQ411" s="72"/>
      <c r="ER411" s="312">
        <f t="shared" si="87"/>
        <v>1</v>
      </c>
      <c r="ES411" s="72">
        <f t="shared" si="88"/>
        <v>1</v>
      </c>
      <c r="ET411" s="72" t="s">
        <v>1126</v>
      </c>
      <c r="EU411" s="7" t="s">
        <v>2740</v>
      </c>
      <c r="EV411" s="7" t="s">
        <v>1110</v>
      </c>
      <c r="EW411" s="7" t="s">
        <v>1829</v>
      </c>
      <c r="EX411" s="183" t="s">
        <v>1890</v>
      </c>
      <c r="EY411" s="313">
        <v>46184</v>
      </c>
      <c r="EZ411" s="313"/>
      <c r="FA411" s="183"/>
      <c r="FB411" s="313"/>
      <c r="FC411" s="7"/>
      <c r="FD411" s="7" t="s">
        <v>3339</v>
      </c>
      <c r="FE411" s="7">
        <f t="shared" si="89"/>
        <v>2926.45</v>
      </c>
      <c r="FF411" s="72">
        <f t="shared" si="90"/>
        <v>6255.45</v>
      </c>
      <c r="FG411" t="s">
        <v>3515</v>
      </c>
    </row>
    <row r="412" spans="1:163" ht="17.25">
      <c r="A412" s="72">
        <v>464296005</v>
      </c>
      <c r="B412" s="304" t="s">
        <v>1448</v>
      </c>
      <c r="C412" s="72"/>
      <c r="D412" s="72"/>
      <c r="E412" s="72"/>
      <c r="F412" s="72"/>
      <c r="G412" s="306"/>
      <c r="H412" s="306"/>
      <c r="I412" s="72">
        <v>4768</v>
      </c>
      <c r="J412" s="72">
        <v>4388</v>
      </c>
      <c r="K412" s="258">
        <f t="shared" si="94"/>
        <v>4477</v>
      </c>
      <c r="L412" s="258">
        <f t="shared" si="83"/>
        <v>9156</v>
      </c>
      <c r="M412" s="307">
        <v>1</v>
      </c>
      <c r="N412" s="72" t="s">
        <v>1231</v>
      </c>
      <c r="O412" s="72" t="s">
        <v>1232</v>
      </c>
      <c r="P412" s="72" t="s">
        <v>34</v>
      </c>
      <c r="Q412" s="255">
        <v>27097</v>
      </c>
      <c r="R412" s="66">
        <v>89</v>
      </c>
      <c r="S412" s="66">
        <f t="shared" si="93"/>
        <v>0</v>
      </c>
      <c r="T412" s="66">
        <v>1800</v>
      </c>
      <c r="U412" s="4" t="s">
        <v>1481</v>
      </c>
      <c r="V412" s="5">
        <f t="shared" si="91"/>
        <v>1.1685805304866561E-2</v>
      </c>
      <c r="W412" s="5">
        <f t="shared" si="92"/>
        <v>1.4828332381788014E-3</v>
      </c>
      <c r="X412" s="5" t="str">
        <f t="shared" si="84"/>
        <v>FLOW</v>
      </c>
      <c r="Y412" s="72" t="str">
        <f t="shared" si="85"/>
        <v>BPTP</v>
      </c>
      <c r="Z412" s="72" t="s">
        <v>1281</v>
      </c>
      <c r="AA412" s="72" t="s">
        <v>1325</v>
      </c>
      <c r="AB412" s="304" t="s">
        <v>3529</v>
      </c>
      <c r="AC412" s="72"/>
      <c r="AD412" s="72" t="s">
        <v>3022</v>
      </c>
      <c r="AE412" s="308"/>
      <c r="AF412" s="309" t="s">
        <v>1129</v>
      </c>
      <c r="AG412" s="7" t="s">
        <v>1129</v>
      </c>
      <c r="AH412" s="72" t="s">
        <v>1449</v>
      </c>
      <c r="AI412" s="7" t="s">
        <v>1129</v>
      </c>
      <c r="AJ412" s="7" t="s">
        <v>1129</v>
      </c>
      <c r="AK412" s="7" t="s">
        <v>1129</v>
      </c>
      <c r="AL412" s="7">
        <v>6277</v>
      </c>
      <c r="AM412" s="255">
        <v>27097</v>
      </c>
      <c r="AN412" s="258">
        <v>27</v>
      </c>
      <c r="AO412" s="306">
        <v>43</v>
      </c>
      <c r="AP412" s="306" t="str">
        <f t="shared" si="86"/>
        <v>FLOW</v>
      </c>
      <c r="AQ412" s="306"/>
      <c r="AR412" s="306"/>
      <c r="AS412" s="306"/>
      <c r="AT412" s="306"/>
      <c r="AU412" s="72" t="s">
        <v>1793</v>
      </c>
      <c r="AV412" s="310" t="s">
        <v>1450</v>
      </c>
      <c r="AW412" s="304" t="s">
        <v>26</v>
      </c>
      <c r="AX412" s="311">
        <v>45577</v>
      </c>
      <c r="AY412" s="72">
        <v>24</v>
      </c>
      <c r="AZ412" s="72" t="s">
        <v>1742</v>
      </c>
      <c r="BA412" s="7" t="s">
        <v>3512</v>
      </c>
      <c r="BB412" s="7"/>
      <c r="BC412" s="7"/>
      <c r="BD412" s="72"/>
      <c r="BE412" s="72"/>
      <c r="BF412" s="72"/>
      <c r="BG412" s="183"/>
      <c r="BH412" s="72"/>
      <c r="BI412" s="72"/>
      <c r="BJ412" s="72"/>
      <c r="BK412" s="72"/>
      <c r="BL412" s="72"/>
      <c r="BM412" s="72"/>
      <c r="BN412" s="72"/>
      <c r="BO412" s="72"/>
      <c r="BP412" s="72"/>
      <c r="BQ412" s="72"/>
      <c r="BR412" s="72"/>
      <c r="BS412" s="72"/>
      <c r="BT412" s="72"/>
      <c r="BU412" s="72"/>
      <c r="BV412" s="72"/>
      <c r="BW412" s="72"/>
      <c r="BX412" s="72"/>
      <c r="BY412" s="72"/>
      <c r="BZ412" s="72"/>
      <c r="CA412" s="72"/>
      <c r="CB412" s="72"/>
      <c r="CC412" s="72"/>
      <c r="CD412" s="72"/>
      <c r="CE412" s="72"/>
      <c r="CF412" s="72"/>
      <c r="CG412" s="72"/>
      <c r="CH412" s="72"/>
      <c r="CI412" s="72"/>
      <c r="CJ412" s="72"/>
      <c r="CK412" s="72"/>
      <c r="CL412" s="72"/>
      <c r="CM412" s="72"/>
      <c r="CN412" s="72"/>
      <c r="CO412" s="72"/>
      <c r="CP412" s="72"/>
      <c r="CQ412" s="72"/>
      <c r="CR412" s="72"/>
      <c r="CS412" s="72"/>
      <c r="CT412" s="72"/>
      <c r="CU412" s="72"/>
      <c r="CV412" s="72"/>
      <c r="CW412" s="72"/>
      <c r="CX412" s="72"/>
      <c r="CY412" s="72"/>
      <c r="CZ412" s="72"/>
      <c r="DA412" s="72"/>
      <c r="DB412" s="72"/>
      <c r="DC412" s="72"/>
      <c r="DD412" s="72"/>
      <c r="DE412" s="72"/>
      <c r="DF412" s="72"/>
      <c r="DG412" s="72"/>
      <c r="DH412" s="72"/>
      <c r="DI412" s="72"/>
      <c r="DJ412" s="72"/>
      <c r="DK412" s="72"/>
      <c r="DL412" s="72"/>
      <c r="DM412" s="72"/>
      <c r="DN412" s="72"/>
      <c r="DO412" s="72"/>
      <c r="DP412" s="72"/>
      <c r="DQ412" s="72"/>
      <c r="DR412" s="72"/>
      <c r="DS412" s="72"/>
      <c r="DT412" s="72"/>
      <c r="DU412" s="72"/>
      <c r="DV412" s="72"/>
      <c r="DW412" s="72"/>
      <c r="DX412" s="72"/>
      <c r="DY412" s="72"/>
      <c r="DZ412" s="72"/>
      <c r="EA412" s="72"/>
      <c r="EB412" s="72"/>
      <c r="EC412" s="72"/>
      <c r="ED412" s="72"/>
      <c r="EE412" s="72"/>
      <c r="EF412" s="72"/>
      <c r="EG412" s="72"/>
      <c r="EH412" s="72"/>
      <c r="EI412" s="72"/>
      <c r="EJ412" s="72"/>
      <c r="EK412" s="72"/>
      <c r="EL412" s="72"/>
      <c r="EM412" s="72"/>
      <c r="EN412" s="72"/>
      <c r="EO412" s="72">
        <v>1</v>
      </c>
      <c r="EP412" s="72"/>
      <c r="EQ412" s="72"/>
      <c r="ER412" s="312">
        <f t="shared" si="87"/>
        <v>1</v>
      </c>
      <c r="ES412" s="72">
        <f t="shared" si="88"/>
        <v>1</v>
      </c>
      <c r="ET412" s="72" t="s">
        <v>1115</v>
      </c>
      <c r="EU412" s="7" t="e">
        <v>#N/A</v>
      </c>
      <c r="EV412" s="7" t="e">
        <v>#N/A</v>
      </c>
      <c r="EW412" s="7" t="e">
        <v>#N/A</v>
      </c>
      <c r="EX412" s="183" t="e">
        <v>#N/A</v>
      </c>
      <c r="EY412" s="313" t="e">
        <v>#N/A</v>
      </c>
      <c r="EZ412" s="313"/>
      <c r="FA412" s="183"/>
      <c r="FB412" s="313"/>
      <c r="FC412" s="7"/>
      <c r="FD412" s="7">
        <v>0</v>
      </c>
      <c r="FE412" s="7">
        <f t="shared" si="89"/>
        <v>4477</v>
      </c>
      <c r="FF412" s="72">
        <f t="shared" si="90"/>
        <v>9156</v>
      </c>
      <c r="FG412" t="s">
        <v>3515</v>
      </c>
    </row>
    <row r="413" spans="1:163" ht="17.25">
      <c r="A413" s="72">
        <v>464564316</v>
      </c>
      <c r="B413" s="304" t="s">
        <v>1560</v>
      </c>
      <c r="C413" s="72"/>
      <c r="D413" s="72"/>
      <c r="E413" s="72"/>
      <c r="F413" s="72"/>
      <c r="G413" s="306"/>
      <c r="H413" s="306"/>
      <c r="I413" s="72">
        <v>7033</v>
      </c>
      <c r="J413" s="72">
        <v>27950</v>
      </c>
      <c r="K413" s="258">
        <f t="shared" si="94"/>
        <v>7687</v>
      </c>
      <c r="L413" s="258">
        <f t="shared" si="83"/>
        <v>36259</v>
      </c>
      <c r="M413" s="315">
        <v>4</v>
      </c>
      <c r="N413" s="72" t="s">
        <v>1231</v>
      </c>
      <c r="O413" s="72" t="s">
        <v>1232</v>
      </c>
      <c r="P413" s="72" t="s">
        <v>49</v>
      </c>
      <c r="Q413" s="255">
        <v>27060</v>
      </c>
      <c r="R413" s="66">
        <v>836</v>
      </c>
      <c r="S413" s="66">
        <f t="shared" si="93"/>
        <v>0</v>
      </c>
      <c r="T413" s="66">
        <v>2250</v>
      </c>
      <c r="U413" s="4" t="s">
        <v>1129</v>
      </c>
      <c r="V413" s="5">
        <f t="shared" si="91"/>
        <v>0.22433331719504099</v>
      </c>
      <c r="W413" s="5">
        <f t="shared" si="92"/>
        <v>8.8843098468657181E-3</v>
      </c>
      <c r="X413" s="5" t="str">
        <f t="shared" si="84"/>
        <v>FLOW</v>
      </c>
      <c r="Y413" s="72" t="str">
        <f t="shared" si="85"/>
        <v>NC</v>
      </c>
      <c r="Z413" s="72" t="s">
        <v>1129</v>
      </c>
      <c r="AA413" s="72" t="s">
        <v>1315</v>
      </c>
      <c r="AB413" s="304" t="s">
        <v>3551</v>
      </c>
      <c r="AC413" s="72"/>
      <c r="AD413" s="72" t="s">
        <v>3021</v>
      </c>
      <c r="AE413" s="308"/>
      <c r="AF413" s="309" t="s">
        <v>1797</v>
      </c>
      <c r="AG413" s="7" t="s">
        <v>1129</v>
      </c>
      <c r="AH413" s="72" t="s">
        <v>1751</v>
      </c>
      <c r="AI413" s="7" t="s">
        <v>1129</v>
      </c>
      <c r="AJ413" s="7" t="s">
        <v>1129</v>
      </c>
      <c r="AK413" s="7" t="s">
        <v>1129</v>
      </c>
      <c r="AL413" s="7">
        <v>31036</v>
      </c>
      <c r="AM413" s="255">
        <v>27060</v>
      </c>
      <c r="AN413" s="258">
        <v>116</v>
      </c>
      <c r="AO413" s="306">
        <v>132</v>
      </c>
      <c r="AP413" s="306" t="str">
        <f t="shared" si="86"/>
        <v>FLOW</v>
      </c>
      <c r="AQ413" s="306"/>
      <c r="AR413" s="306"/>
      <c r="AS413" s="306"/>
      <c r="AT413" s="306"/>
      <c r="AU413" s="72" t="s">
        <v>943</v>
      </c>
      <c r="AV413" s="310" t="s">
        <v>1669</v>
      </c>
      <c r="AW413" s="304" t="s">
        <v>1088</v>
      </c>
      <c r="AX413" s="311">
        <v>45600</v>
      </c>
      <c r="AY413" s="72">
        <v>18</v>
      </c>
      <c r="AZ413" s="72" t="s">
        <v>1742</v>
      </c>
      <c r="BA413" s="7" t="s">
        <v>3513</v>
      </c>
      <c r="BB413" s="7"/>
      <c r="BC413" s="7"/>
      <c r="BD413" s="72"/>
      <c r="BE413" s="72"/>
      <c r="BF413" s="72"/>
      <c r="BG413" s="183"/>
      <c r="BH413" s="72"/>
      <c r="BI413" s="72"/>
      <c r="BJ413" s="72"/>
      <c r="BK413" s="72"/>
      <c r="BL413" s="72"/>
      <c r="BM413" s="72"/>
      <c r="BN413" s="72"/>
      <c r="BO413" s="72"/>
      <c r="BP413" s="72"/>
      <c r="BQ413" s="72"/>
      <c r="BR413" s="72">
        <v>1</v>
      </c>
      <c r="BS413" s="72"/>
      <c r="BT413" s="72"/>
      <c r="BU413" s="72"/>
      <c r="BV413" s="72"/>
      <c r="BW413" s="72"/>
      <c r="BX413" s="72"/>
      <c r="BY413" s="72"/>
      <c r="BZ413" s="72"/>
      <c r="CA413" s="72"/>
      <c r="CB413" s="72"/>
      <c r="CC413" s="72"/>
      <c r="CD413" s="72"/>
      <c r="CE413" s="72"/>
      <c r="CF413" s="72"/>
      <c r="CG413" s="72"/>
      <c r="CH413" s="72"/>
      <c r="CI413" s="72"/>
      <c r="CJ413" s="72"/>
      <c r="CK413" s="72"/>
      <c r="CL413" s="72"/>
      <c r="CM413" s="72"/>
      <c r="CN413" s="72"/>
      <c r="CO413" s="72"/>
      <c r="CP413" s="72"/>
      <c r="CQ413" s="72"/>
      <c r="CR413" s="72"/>
      <c r="CS413" s="72"/>
      <c r="CT413" s="72"/>
      <c r="CU413" s="72"/>
      <c r="CV413" s="72"/>
      <c r="CW413" s="72"/>
      <c r="CX413" s="72"/>
      <c r="CY413" s="72"/>
      <c r="CZ413" s="72"/>
      <c r="DA413" s="72"/>
      <c r="DB413" s="72"/>
      <c r="DC413" s="72"/>
      <c r="DD413" s="72"/>
      <c r="DE413" s="72"/>
      <c r="DF413" s="72"/>
      <c r="DG413" s="72"/>
      <c r="DH413" s="72"/>
      <c r="DI413" s="72"/>
      <c r="DJ413" s="72"/>
      <c r="DK413" s="72"/>
      <c r="DL413" s="72"/>
      <c r="DM413" s="72"/>
      <c r="DN413" s="72"/>
      <c r="DO413" s="72"/>
      <c r="DP413" s="72"/>
      <c r="DQ413" s="72"/>
      <c r="DR413" s="72"/>
      <c r="DS413" s="72"/>
      <c r="DT413" s="72"/>
      <c r="DU413" s="72"/>
      <c r="DV413" s="72"/>
      <c r="DW413" s="72"/>
      <c r="DX413" s="72"/>
      <c r="DY413" s="72"/>
      <c r="DZ413" s="72"/>
      <c r="EA413" s="72"/>
      <c r="EB413" s="72"/>
      <c r="EC413" s="72"/>
      <c r="ED413" s="72"/>
      <c r="EE413" s="72"/>
      <c r="EF413" s="72"/>
      <c r="EG413" s="72"/>
      <c r="EH413" s="72"/>
      <c r="EI413" s="72"/>
      <c r="EJ413" s="72"/>
      <c r="EK413" s="72"/>
      <c r="EL413" s="72"/>
      <c r="EM413" s="72"/>
      <c r="EN413" s="72"/>
      <c r="EO413" s="72"/>
      <c r="EP413" s="72"/>
      <c r="EQ413" s="72"/>
      <c r="ER413" s="312">
        <f t="shared" si="87"/>
        <v>1</v>
      </c>
      <c r="ES413" s="72">
        <f t="shared" si="88"/>
        <v>1</v>
      </c>
      <c r="ET413" s="72" t="s">
        <v>1117</v>
      </c>
      <c r="EU413" s="7" t="s">
        <v>2741</v>
      </c>
      <c r="EV413" s="7" t="s">
        <v>1110</v>
      </c>
      <c r="EW413" s="7" t="s">
        <v>1801</v>
      </c>
      <c r="EX413" s="183" t="s">
        <v>1977</v>
      </c>
      <c r="EY413" s="313">
        <v>46179</v>
      </c>
      <c r="EZ413" s="313"/>
      <c r="FA413" s="183"/>
      <c r="FB413" s="313"/>
      <c r="FC413" s="7"/>
      <c r="FD413" s="7" t="s">
        <v>3340</v>
      </c>
      <c r="FE413" s="7">
        <f t="shared" si="89"/>
        <v>7687</v>
      </c>
      <c r="FF413" s="72">
        <f t="shared" si="90"/>
        <v>36259</v>
      </c>
      <c r="FG413" t="s">
        <v>3515</v>
      </c>
    </row>
    <row r="414" spans="1:163" ht="17.25">
      <c r="A414" s="72">
        <v>467623626</v>
      </c>
      <c r="B414" s="304" t="s">
        <v>1561</v>
      </c>
      <c r="C414" s="72"/>
      <c r="D414" s="72"/>
      <c r="E414" s="72"/>
      <c r="F414" s="72"/>
      <c r="G414" s="306"/>
      <c r="H414" s="306"/>
      <c r="I414" s="72">
        <v>1530</v>
      </c>
      <c r="J414" s="72">
        <v>1528</v>
      </c>
      <c r="K414" s="258">
        <f t="shared" si="94"/>
        <v>1528</v>
      </c>
      <c r="L414" s="258">
        <f t="shared" si="83"/>
        <v>3089</v>
      </c>
      <c r="M414" s="307">
        <v>1</v>
      </c>
      <c r="N414" s="72" t="s">
        <v>1231</v>
      </c>
      <c r="O414" s="72" t="s">
        <v>1232</v>
      </c>
      <c r="P414" s="72" t="s">
        <v>73</v>
      </c>
      <c r="Q414" s="255">
        <v>26897</v>
      </c>
      <c r="R414" s="66">
        <v>0</v>
      </c>
      <c r="S414" s="66">
        <f t="shared" si="93"/>
        <v>0</v>
      </c>
      <c r="T414" s="66">
        <v>900</v>
      </c>
      <c r="U414" s="4" t="s">
        <v>1129</v>
      </c>
      <c r="V414" s="5">
        <f t="shared" si="91"/>
        <v>2.6846810960781255E-2</v>
      </c>
      <c r="W414" s="5">
        <f t="shared" si="92"/>
        <v>1.4718886078641628E-3</v>
      </c>
      <c r="X414" s="5" t="str">
        <f t="shared" si="84"/>
        <v>FLOW</v>
      </c>
      <c r="Y414" s="72" t="str">
        <f t="shared" si="85"/>
        <v>NC</v>
      </c>
      <c r="Z414" s="72" t="s">
        <v>1129</v>
      </c>
      <c r="AA414" s="72" t="s">
        <v>1315</v>
      </c>
      <c r="AB414" s="304" t="s">
        <v>3023</v>
      </c>
      <c r="AC414" s="72"/>
      <c r="AD414" s="72" t="s">
        <v>3021</v>
      </c>
      <c r="AE414" s="308"/>
      <c r="AF414" s="309" t="s">
        <v>1129</v>
      </c>
      <c r="AG414" s="7" t="s">
        <v>1129</v>
      </c>
      <c r="AH414" s="72" t="s">
        <v>484</v>
      </c>
      <c r="AI414" s="7" t="s">
        <v>1129</v>
      </c>
      <c r="AJ414" s="7" t="s">
        <v>1129</v>
      </c>
      <c r="AK414" s="7" t="s">
        <v>1129</v>
      </c>
      <c r="AL414" s="7">
        <v>2428</v>
      </c>
      <c r="AM414" s="255">
        <v>26897</v>
      </c>
      <c r="AN414" s="258">
        <v>27</v>
      </c>
      <c r="AO414" s="306">
        <v>43</v>
      </c>
      <c r="AP414" s="306" t="str">
        <f t="shared" si="86"/>
        <v>FLOW</v>
      </c>
      <c r="AQ414" s="306"/>
      <c r="AR414" s="306"/>
      <c r="AS414" s="306"/>
      <c r="AT414" s="306"/>
      <c r="AU414" s="72" t="s">
        <v>1793</v>
      </c>
      <c r="AV414" s="310" t="s">
        <v>1670</v>
      </c>
      <c r="AW414" s="304" t="s">
        <v>210</v>
      </c>
      <c r="AX414" s="311">
        <v>46043</v>
      </c>
      <c r="AY414" s="72">
        <v>24</v>
      </c>
      <c r="AZ414" s="72" t="s">
        <v>1742</v>
      </c>
      <c r="BA414" s="7" t="s">
        <v>3512</v>
      </c>
      <c r="BB414" s="7"/>
      <c r="BC414" s="7"/>
      <c r="BD414" s="72"/>
      <c r="BE414" s="72"/>
      <c r="BF414" s="72"/>
      <c r="BG414" s="183"/>
      <c r="BH414" s="72"/>
      <c r="BI414" s="72"/>
      <c r="BJ414" s="72"/>
      <c r="BK414" s="72"/>
      <c r="BL414" s="72"/>
      <c r="BM414" s="72"/>
      <c r="BN414" s="72"/>
      <c r="BO414" s="72">
        <v>1</v>
      </c>
      <c r="BP414" s="72"/>
      <c r="BQ414" s="72"/>
      <c r="BR414" s="72"/>
      <c r="BS414" s="72"/>
      <c r="BT414" s="72"/>
      <c r="BU414" s="72"/>
      <c r="BV414" s="72"/>
      <c r="BW414" s="72"/>
      <c r="BX414" s="72"/>
      <c r="BY414" s="72"/>
      <c r="BZ414" s="72"/>
      <c r="CA414" s="72"/>
      <c r="CB414" s="72"/>
      <c r="CC414" s="72"/>
      <c r="CD414" s="72"/>
      <c r="CE414" s="72"/>
      <c r="CF414" s="72"/>
      <c r="CG414" s="72"/>
      <c r="CH414" s="72"/>
      <c r="CI414" s="72"/>
      <c r="CJ414" s="72"/>
      <c r="CK414" s="72"/>
      <c r="CL414" s="72"/>
      <c r="CM414" s="72"/>
      <c r="CN414" s="72"/>
      <c r="CO414" s="72"/>
      <c r="CP414" s="72"/>
      <c r="CQ414" s="72"/>
      <c r="CR414" s="72"/>
      <c r="CS414" s="72"/>
      <c r="CT414" s="72"/>
      <c r="CU414" s="72"/>
      <c r="CV414" s="72"/>
      <c r="CW414" s="72"/>
      <c r="CX414" s="72"/>
      <c r="CY414" s="72"/>
      <c r="CZ414" s="72"/>
      <c r="DA414" s="72"/>
      <c r="DB414" s="72"/>
      <c r="DC414" s="72"/>
      <c r="DD414" s="72"/>
      <c r="DE414" s="72"/>
      <c r="DF414" s="72"/>
      <c r="DG414" s="72"/>
      <c r="DH414" s="72"/>
      <c r="DI414" s="72"/>
      <c r="DJ414" s="72"/>
      <c r="DK414" s="72"/>
      <c r="DL414" s="72"/>
      <c r="DM414" s="72"/>
      <c r="DN414" s="72"/>
      <c r="DO414" s="72"/>
      <c r="DP414" s="72"/>
      <c r="DQ414" s="72"/>
      <c r="DR414" s="72"/>
      <c r="DS414" s="72"/>
      <c r="DT414" s="72"/>
      <c r="DU414" s="72"/>
      <c r="DV414" s="72"/>
      <c r="DW414" s="72"/>
      <c r="DX414" s="72"/>
      <c r="DY414" s="72"/>
      <c r="DZ414" s="72"/>
      <c r="EA414" s="72"/>
      <c r="EB414" s="72"/>
      <c r="EC414" s="72"/>
      <c r="ED414" s="72"/>
      <c r="EE414" s="72"/>
      <c r="EF414" s="72"/>
      <c r="EG414" s="72"/>
      <c r="EH414" s="72"/>
      <c r="EI414" s="72"/>
      <c r="EJ414" s="72"/>
      <c r="EK414" s="72"/>
      <c r="EL414" s="72"/>
      <c r="EM414" s="72"/>
      <c r="EN414" s="72"/>
      <c r="EO414" s="72"/>
      <c r="EP414" s="72"/>
      <c r="EQ414" s="72"/>
      <c r="ER414" s="312">
        <f t="shared" si="87"/>
        <v>1</v>
      </c>
      <c r="ES414" s="72">
        <f t="shared" si="88"/>
        <v>1</v>
      </c>
      <c r="ET414" s="72" t="s">
        <v>1119</v>
      </c>
      <c r="EU414" s="7" t="s">
        <v>2742</v>
      </c>
      <c r="EV414" s="7" t="s">
        <v>1110</v>
      </c>
      <c r="EW414" s="7" t="s">
        <v>1829</v>
      </c>
      <c r="EX414" s="183" t="s">
        <v>1953</v>
      </c>
      <c r="EY414" s="313">
        <v>46178</v>
      </c>
      <c r="EZ414" s="313"/>
      <c r="FA414" s="183"/>
      <c r="FB414" s="313"/>
      <c r="FC414" s="7"/>
      <c r="FD414" s="7" t="s">
        <v>1238</v>
      </c>
      <c r="FE414" s="7">
        <f t="shared" si="89"/>
        <v>1528</v>
      </c>
      <c r="FF414" s="72">
        <f t="shared" si="90"/>
        <v>3089</v>
      </c>
      <c r="FG414" t="s">
        <v>3515</v>
      </c>
    </row>
    <row r="415" spans="1:163" ht="17.25">
      <c r="A415" s="72">
        <v>463967273</v>
      </c>
      <c r="B415" s="304" t="s">
        <v>454</v>
      </c>
      <c r="C415" s="72"/>
      <c r="D415" s="72"/>
      <c r="E415" s="72"/>
      <c r="F415" s="72"/>
      <c r="G415" s="306"/>
      <c r="H415" s="306"/>
      <c r="I415" s="72">
        <v>4734</v>
      </c>
      <c r="J415" s="72">
        <v>9280</v>
      </c>
      <c r="K415" s="258">
        <f t="shared" si="94"/>
        <v>4846</v>
      </c>
      <c r="L415" s="258">
        <f t="shared" si="83"/>
        <v>14482</v>
      </c>
      <c r="M415" s="315">
        <v>2</v>
      </c>
      <c r="N415" s="72" t="s">
        <v>1231</v>
      </c>
      <c r="O415" s="72" t="s">
        <v>1232</v>
      </c>
      <c r="P415" s="72" t="s">
        <v>42</v>
      </c>
      <c r="Q415" s="255">
        <v>26819</v>
      </c>
      <c r="R415" s="66">
        <v>300</v>
      </c>
      <c r="S415" s="66">
        <f t="shared" si="93"/>
        <v>0</v>
      </c>
      <c r="T415" s="66">
        <v>1800</v>
      </c>
      <c r="U415" s="4" t="s">
        <v>1471</v>
      </c>
      <c r="V415" s="5">
        <f t="shared" si="91"/>
        <v>2.9997861705797272E-2</v>
      </c>
      <c r="W415" s="5">
        <f t="shared" si="92"/>
        <v>5.9380318737317092E-3</v>
      </c>
      <c r="X415" s="5" t="str">
        <f t="shared" si="84"/>
        <v>FLOW</v>
      </c>
      <c r="Y415" s="72" t="str">
        <f t="shared" si="85"/>
        <v>BPTP</v>
      </c>
      <c r="Z415" s="72" t="s">
        <v>1281</v>
      </c>
      <c r="AA415" s="72" t="s">
        <v>1325</v>
      </c>
      <c r="AB415" s="304" t="s">
        <v>3504</v>
      </c>
      <c r="AC415" s="72">
        <v>25</v>
      </c>
      <c r="AD415" s="72" t="s">
        <v>3019</v>
      </c>
      <c r="AE415" s="308"/>
      <c r="AF415" s="309" t="s">
        <v>1129</v>
      </c>
      <c r="AG415" s="7" t="s">
        <v>1129</v>
      </c>
      <c r="AH415" s="72" t="s">
        <v>453</v>
      </c>
      <c r="AI415" s="7" t="s">
        <v>1129</v>
      </c>
      <c r="AJ415" s="7" t="s">
        <v>1129</v>
      </c>
      <c r="AK415" s="7" t="s">
        <v>1129</v>
      </c>
      <c r="AL415" s="7">
        <v>11380</v>
      </c>
      <c r="AM415" s="255">
        <v>26819</v>
      </c>
      <c r="AN415" s="258">
        <v>57</v>
      </c>
      <c r="AO415" s="306">
        <v>73</v>
      </c>
      <c r="AP415" s="306" t="str">
        <f t="shared" si="86"/>
        <v>FLOW</v>
      </c>
      <c r="AQ415" s="306"/>
      <c r="AR415" s="306"/>
      <c r="AS415" s="306"/>
      <c r="AT415" s="306"/>
      <c r="AU415" s="72" t="s">
        <v>1793</v>
      </c>
      <c r="AV415" s="310" t="s">
        <v>455</v>
      </c>
      <c r="AW415" s="304" t="s">
        <v>177</v>
      </c>
      <c r="AX415" s="311">
        <v>45542</v>
      </c>
      <c r="AY415" s="72">
        <v>24</v>
      </c>
      <c r="AZ415" s="72" t="s">
        <v>1742</v>
      </c>
      <c r="BA415" s="7" t="s">
        <v>3512</v>
      </c>
      <c r="BB415" s="7"/>
      <c r="BC415" s="7"/>
      <c r="BD415" s="72"/>
      <c r="BE415" s="72"/>
      <c r="BF415" s="72"/>
      <c r="BG415" s="183"/>
      <c r="BH415" s="72"/>
      <c r="BI415" s="72"/>
      <c r="BJ415" s="72"/>
      <c r="BK415" s="72"/>
      <c r="BL415" s="72">
        <v>1</v>
      </c>
      <c r="BM415" s="72"/>
      <c r="BN415" s="72"/>
      <c r="BO415" s="72"/>
      <c r="BP415" s="72"/>
      <c r="BQ415" s="72"/>
      <c r="BR415" s="72"/>
      <c r="BS415" s="72"/>
      <c r="BT415" s="72"/>
      <c r="BU415" s="72"/>
      <c r="BV415" s="72"/>
      <c r="BW415" s="72"/>
      <c r="BX415" s="72"/>
      <c r="BY415" s="72"/>
      <c r="BZ415" s="72"/>
      <c r="CA415" s="72"/>
      <c r="CB415" s="72"/>
      <c r="CC415" s="72"/>
      <c r="CD415" s="72"/>
      <c r="CE415" s="72"/>
      <c r="CF415" s="72"/>
      <c r="CG415" s="72"/>
      <c r="CH415" s="72"/>
      <c r="CI415" s="72"/>
      <c r="CJ415" s="72"/>
      <c r="CK415" s="72"/>
      <c r="CL415" s="72"/>
      <c r="CM415" s="72"/>
      <c r="CN415" s="72"/>
      <c r="CO415" s="72"/>
      <c r="CP415" s="72"/>
      <c r="CQ415" s="72"/>
      <c r="CR415" s="72"/>
      <c r="CS415" s="72"/>
      <c r="CT415" s="72"/>
      <c r="CU415" s="72"/>
      <c r="CV415" s="72"/>
      <c r="CW415" s="72"/>
      <c r="CX415" s="72"/>
      <c r="CY415" s="72"/>
      <c r="CZ415" s="72"/>
      <c r="DA415" s="72"/>
      <c r="DB415" s="72"/>
      <c r="DC415" s="72"/>
      <c r="DD415" s="72"/>
      <c r="DE415" s="72"/>
      <c r="DF415" s="72"/>
      <c r="DG415" s="72"/>
      <c r="DH415" s="72"/>
      <c r="DI415" s="72"/>
      <c r="DJ415" s="72"/>
      <c r="DK415" s="72"/>
      <c r="DL415" s="72"/>
      <c r="DM415" s="72"/>
      <c r="DN415" s="72"/>
      <c r="DO415" s="72"/>
      <c r="DP415" s="72"/>
      <c r="DQ415" s="72"/>
      <c r="DR415" s="72"/>
      <c r="DS415" s="72"/>
      <c r="DT415" s="72"/>
      <c r="DU415" s="72"/>
      <c r="DV415" s="72"/>
      <c r="DW415" s="72"/>
      <c r="DX415" s="72"/>
      <c r="DY415" s="72"/>
      <c r="DZ415" s="72"/>
      <c r="EA415" s="72"/>
      <c r="EB415" s="72"/>
      <c r="EC415" s="72"/>
      <c r="ED415" s="72"/>
      <c r="EE415" s="72"/>
      <c r="EF415" s="72"/>
      <c r="EG415" s="72"/>
      <c r="EH415" s="72"/>
      <c r="EI415" s="72"/>
      <c r="EJ415" s="72"/>
      <c r="EK415" s="72"/>
      <c r="EL415" s="72"/>
      <c r="EM415" s="72"/>
      <c r="EN415" s="72"/>
      <c r="EO415" s="72"/>
      <c r="EP415" s="72"/>
      <c r="EQ415" s="72"/>
      <c r="ER415" s="312">
        <f t="shared" si="87"/>
        <v>1</v>
      </c>
      <c r="ES415" s="72">
        <f t="shared" si="88"/>
        <v>1</v>
      </c>
      <c r="ET415" s="72" t="s">
        <v>1116</v>
      </c>
      <c r="EU415" s="7" t="s">
        <v>2743</v>
      </c>
      <c r="EV415" s="7" t="s">
        <v>1110</v>
      </c>
      <c r="EW415" s="7" t="s">
        <v>1801</v>
      </c>
      <c r="EX415" s="183" t="s">
        <v>1978</v>
      </c>
      <c r="EY415" s="313">
        <v>46177</v>
      </c>
      <c r="EZ415" s="313"/>
      <c r="FA415" s="183"/>
      <c r="FB415" s="313"/>
      <c r="FC415" s="7"/>
      <c r="FD415" s="7" t="s">
        <v>3141</v>
      </c>
      <c r="FE415" s="7">
        <f t="shared" si="89"/>
        <v>4846</v>
      </c>
      <c r="FF415" s="72">
        <f t="shared" si="90"/>
        <v>14482</v>
      </c>
      <c r="FG415" t="s">
        <v>3515</v>
      </c>
    </row>
    <row r="416" spans="1:163" ht="17.25">
      <c r="A416" s="72">
        <v>460587311</v>
      </c>
      <c r="B416" s="304" t="s">
        <v>586</v>
      </c>
      <c r="C416" s="72" t="s">
        <v>1775</v>
      </c>
      <c r="D416" s="72" t="s">
        <v>3620</v>
      </c>
      <c r="E416" s="72">
        <f>4031+55</f>
        <v>4086</v>
      </c>
      <c r="F416" s="72"/>
      <c r="G416" s="306"/>
      <c r="H416" s="306"/>
      <c r="I416" s="72">
        <v>4031</v>
      </c>
      <c r="J416" s="72">
        <v>4015.5</v>
      </c>
      <c r="K416" s="258">
        <f t="shared" si="94"/>
        <v>4083.5</v>
      </c>
      <c r="L416" s="258">
        <f t="shared" si="83"/>
        <v>4106.5</v>
      </c>
      <c r="M416" s="307">
        <v>1</v>
      </c>
      <c r="N416" s="72" t="s">
        <v>1280</v>
      </c>
      <c r="O416" s="72" t="s">
        <v>1281</v>
      </c>
      <c r="P416" s="72" t="s">
        <v>230</v>
      </c>
      <c r="Q416" s="255">
        <v>26685.09</v>
      </c>
      <c r="R416" s="66">
        <v>68</v>
      </c>
      <c r="S416" s="66">
        <f t="shared" si="93"/>
        <v>0</v>
      </c>
      <c r="T416" s="66">
        <v>2572.8000000000002</v>
      </c>
      <c r="U416" s="4" t="s">
        <v>1503</v>
      </c>
      <c r="V416" s="5">
        <f t="shared" si="91"/>
        <v>2.9307349247995832E-2</v>
      </c>
      <c r="W416" s="5">
        <f t="shared" si="92"/>
        <v>1.4602922248142876E-3</v>
      </c>
      <c r="X416" s="5" t="s">
        <v>1280</v>
      </c>
      <c r="Y416" s="72" t="str">
        <f t="shared" si="85"/>
        <v>PAID</v>
      </c>
      <c r="Z416" s="72" t="s">
        <v>1329</v>
      </c>
      <c r="AA416" s="72" t="s">
        <v>1329</v>
      </c>
      <c r="AB416" s="304"/>
      <c r="AC416" s="72">
        <v>20</v>
      </c>
      <c r="AD416" s="72"/>
      <c r="AE416" s="308"/>
      <c r="AF416" s="309" t="s">
        <v>1797</v>
      </c>
      <c r="AG416" s="7" t="s">
        <v>1129</v>
      </c>
      <c r="AH416" s="72" t="s">
        <v>871</v>
      </c>
      <c r="AI416" s="7" t="s">
        <v>1129</v>
      </c>
      <c r="AJ416" s="7" t="s">
        <v>1129</v>
      </c>
      <c r="AK416" s="7" t="s">
        <v>1129</v>
      </c>
      <c r="AL416" s="7">
        <v>6656.3</v>
      </c>
      <c r="AM416" s="255">
        <v>26685.09</v>
      </c>
      <c r="AN416" s="258">
        <v>27</v>
      </c>
      <c r="AO416" s="306">
        <v>43</v>
      </c>
      <c r="AP416" s="306" t="str">
        <f t="shared" si="86"/>
        <v>FLOW</v>
      </c>
      <c r="AQ416" s="306"/>
      <c r="AR416" s="306"/>
      <c r="AS416" s="306"/>
      <c r="AT416" s="306"/>
      <c r="AU416" s="72" t="s">
        <v>943</v>
      </c>
      <c r="AV416" s="310" t="s">
        <v>587</v>
      </c>
      <c r="AW416" s="304" t="s">
        <v>156</v>
      </c>
      <c r="AX416" s="311">
        <v>45240</v>
      </c>
      <c r="AY416" s="72">
        <v>36</v>
      </c>
      <c r="AZ416" s="72" t="s">
        <v>1742</v>
      </c>
      <c r="BA416" s="7" t="s">
        <v>3513</v>
      </c>
      <c r="BB416" s="7"/>
      <c r="BC416" s="7"/>
      <c r="BD416" s="72"/>
      <c r="BE416" s="72"/>
      <c r="BF416" s="72"/>
      <c r="BG416" s="183"/>
      <c r="BH416" s="72"/>
      <c r="BI416" s="72"/>
      <c r="BJ416" s="72"/>
      <c r="BK416" s="72"/>
      <c r="BL416" s="72">
        <v>1</v>
      </c>
      <c r="BM416" s="72"/>
      <c r="BN416" s="72"/>
      <c r="BO416" s="72"/>
      <c r="BP416" s="72"/>
      <c r="BQ416" s="72"/>
      <c r="BR416" s="72"/>
      <c r="BS416" s="72"/>
      <c r="BT416" s="72"/>
      <c r="BU416" s="72"/>
      <c r="BV416" s="72"/>
      <c r="BW416" s="72"/>
      <c r="BX416" s="72"/>
      <c r="BY416" s="72"/>
      <c r="BZ416" s="72"/>
      <c r="CA416" s="72"/>
      <c r="CB416" s="72"/>
      <c r="CC416" s="72"/>
      <c r="CD416" s="72"/>
      <c r="CE416" s="72"/>
      <c r="CF416" s="72"/>
      <c r="CG416" s="72"/>
      <c r="CH416" s="72"/>
      <c r="CI416" s="72"/>
      <c r="CJ416" s="72"/>
      <c r="CK416" s="72"/>
      <c r="CL416" s="72"/>
      <c r="CM416" s="72"/>
      <c r="CN416" s="72"/>
      <c r="CO416" s="72"/>
      <c r="CP416" s="72"/>
      <c r="CQ416" s="72"/>
      <c r="CR416" s="72"/>
      <c r="CS416" s="72"/>
      <c r="CT416" s="72"/>
      <c r="CU416" s="72"/>
      <c r="CV416" s="72"/>
      <c r="CW416" s="72"/>
      <c r="CX416" s="72"/>
      <c r="CY416" s="72"/>
      <c r="CZ416" s="72"/>
      <c r="DA416" s="72"/>
      <c r="DB416" s="72"/>
      <c r="DC416" s="72"/>
      <c r="DD416" s="72"/>
      <c r="DE416" s="72"/>
      <c r="DF416" s="72"/>
      <c r="DG416" s="72"/>
      <c r="DH416" s="72"/>
      <c r="DI416" s="72"/>
      <c r="DJ416" s="72"/>
      <c r="DK416" s="72"/>
      <c r="DL416" s="72"/>
      <c r="DM416" s="72"/>
      <c r="DN416" s="72"/>
      <c r="DO416" s="72"/>
      <c r="DP416" s="72"/>
      <c r="DQ416" s="72"/>
      <c r="DR416" s="72"/>
      <c r="DS416" s="72"/>
      <c r="DT416" s="72"/>
      <c r="DU416" s="72"/>
      <c r="DV416" s="72"/>
      <c r="DW416" s="72"/>
      <c r="DX416" s="72"/>
      <c r="DY416" s="72"/>
      <c r="DZ416" s="72"/>
      <c r="EA416" s="72"/>
      <c r="EB416" s="72"/>
      <c r="EC416" s="72"/>
      <c r="ED416" s="72"/>
      <c r="EE416" s="72"/>
      <c r="EF416" s="72"/>
      <c r="EG416" s="72"/>
      <c r="EH416" s="72"/>
      <c r="EI416" s="72"/>
      <c r="EJ416" s="72"/>
      <c r="EK416" s="72"/>
      <c r="EL416" s="72"/>
      <c r="EM416" s="72"/>
      <c r="EN416" s="72"/>
      <c r="EO416" s="72"/>
      <c r="EP416" s="72"/>
      <c r="EQ416" s="72"/>
      <c r="ER416" s="312">
        <f t="shared" si="87"/>
        <v>1</v>
      </c>
      <c r="ES416" s="72">
        <f t="shared" si="88"/>
        <v>1</v>
      </c>
      <c r="ET416" s="72" t="s">
        <v>1111</v>
      </c>
      <c r="EU416" s="7" t="s">
        <v>2744</v>
      </c>
      <c r="EV416" s="7" t="s">
        <v>1110</v>
      </c>
      <c r="EW416" s="7" t="s">
        <v>1806</v>
      </c>
      <c r="EX416" s="183" t="s">
        <v>1815</v>
      </c>
      <c r="EY416" s="313">
        <v>46185</v>
      </c>
      <c r="EZ416" s="313"/>
      <c r="FA416" s="183"/>
      <c r="FB416" s="313"/>
      <c r="FC416" s="7"/>
      <c r="FD416" s="7" t="s">
        <v>3341</v>
      </c>
      <c r="FE416" s="7">
        <f t="shared" si="89"/>
        <v>4083.5</v>
      </c>
      <c r="FF416" s="72">
        <f t="shared" si="90"/>
        <v>8192.5</v>
      </c>
      <c r="FG416" t="s">
        <v>3515</v>
      </c>
    </row>
    <row r="417" spans="1:163" ht="17.25">
      <c r="A417" s="72">
        <v>461361352</v>
      </c>
      <c r="B417" s="304" t="s">
        <v>2105</v>
      </c>
      <c r="C417" s="72"/>
      <c r="D417" s="72"/>
      <c r="E417" s="72"/>
      <c r="F417" s="72"/>
      <c r="G417" s="306"/>
      <c r="H417" s="306"/>
      <c r="I417" s="72">
        <v>3223</v>
      </c>
      <c r="J417" s="72">
        <v>3219</v>
      </c>
      <c r="K417" s="258">
        <f t="shared" si="94"/>
        <v>3279</v>
      </c>
      <c r="L417" s="258">
        <f t="shared" si="83"/>
        <v>6558</v>
      </c>
      <c r="M417" s="307">
        <v>1</v>
      </c>
      <c r="N417" s="72" t="s">
        <v>1231</v>
      </c>
      <c r="O417" s="72" t="s">
        <v>1232</v>
      </c>
      <c r="P417" s="72" t="s">
        <v>34</v>
      </c>
      <c r="Q417" s="255">
        <v>26621</v>
      </c>
      <c r="R417" s="66">
        <v>60</v>
      </c>
      <c r="S417" s="66">
        <f t="shared" si="93"/>
        <v>0</v>
      </c>
      <c r="T417" s="66">
        <v>1723</v>
      </c>
      <c r="U417" s="4" t="s">
        <v>1129</v>
      </c>
      <c r="V417" s="5">
        <f t="shared" si="91"/>
        <v>1.1480526369002203E-2</v>
      </c>
      <c r="W417" s="5">
        <f t="shared" si="92"/>
        <v>1.4567850180299616E-3</v>
      </c>
      <c r="X417" s="5" t="s">
        <v>1280</v>
      </c>
      <c r="Y417" s="72" t="str">
        <f t="shared" si="85"/>
        <v>PTP</v>
      </c>
      <c r="Z417" s="72" t="s">
        <v>1129</v>
      </c>
      <c r="AA417" s="72" t="s">
        <v>1329</v>
      </c>
      <c r="AB417" s="304"/>
      <c r="AC417" s="72">
        <v>26</v>
      </c>
      <c r="AD417" s="72" t="s">
        <v>3022</v>
      </c>
      <c r="AE417" s="308"/>
      <c r="AF417" s="309"/>
      <c r="AG417" s="7"/>
      <c r="AH417" s="72" t="s">
        <v>385</v>
      </c>
      <c r="AI417" s="7"/>
      <c r="AJ417" s="7"/>
      <c r="AK417" s="7"/>
      <c r="AL417" s="7">
        <v>5002</v>
      </c>
      <c r="AM417" s="255">
        <v>26621</v>
      </c>
      <c r="AN417" s="258">
        <v>27</v>
      </c>
      <c r="AO417" s="306">
        <v>43</v>
      </c>
      <c r="AP417" s="306" t="str">
        <f t="shared" si="86"/>
        <v>FLOW</v>
      </c>
      <c r="AQ417" s="306"/>
      <c r="AR417" s="306"/>
      <c r="AS417" s="306"/>
      <c r="AT417" s="306"/>
      <c r="AU417" s="72" t="s">
        <v>1129</v>
      </c>
      <c r="AV417" s="310" t="s">
        <v>2250</v>
      </c>
      <c r="AW417" s="304" t="s">
        <v>177</v>
      </c>
      <c r="AX417" s="311">
        <v>45294</v>
      </c>
      <c r="AY417" s="72">
        <v>36</v>
      </c>
      <c r="AZ417" s="72" t="s">
        <v>2057</v>
      </c>
      <c r="BA417" s="7" t="s">
        <v>3512</v>
      </c>
      <c r="BB417" s="7"/>
      <c r="BC417" s="7"/>
      <c r="BD417" s="72"/>
      <c r="BE417" s="72"/>
      <c r="BF417" s="72"/>
      <c r="BG417" s="183"/>
      <c r="BH417" s="72"/>
      <c r="BI417" s="72"/>
      <c r="BJ417" s="72"/>
      <c r="BK417" s="72"/>
      <c r="BL417" s="72"/>
      <c r="BM417" s="72"/>
      <c r="BN417" s="72"/>
      <c r="BO417" s="72"/>
      <c r="BP417" s="72"/>
      <c r="BQ417" s="72"/>
      <c r="BR417" s="72"/>
      <c r="BS417" s="72"/>
      <c r="BT417" s="72"/>
      <c r="BU417" s="72"/>
      <c r="BV417" s="72"/>
      <c r="BW417" s="72"/>
      <c r="BX417" s="72"/>
      <c r="BY417" s="72"/>
      <c r="BZ417" s="72"/>
      <c r="CA417" s="72"/>
      <c r="CB417" s="72"/>
      <c r="CC417" s="72"/>
      <c r="CD417" s="72"/>
      <c r="CE417" s="72"/>
      <c r="CF417" s="72"/>
      <c r="CG417" s="72"/>
      <c r="CH417" s="72"/>
      <c r="CI417" s="72"/>
      <c r="CJ417" s="72">
        <v>1</v>
      </c>
      <c r="CK417" s="72"/>
      <c r="CL417" s="72"/>
      <c r="CM417" s="72"/>
      <c r="CN417" s="72"/>
      <c r="CO417" s="72"/>
      <c r="CP417" s="72"/>
      <c r="CQ417" s="72"/>
      <c r="CR417" s="72"/>
      <c r="CS417" s="72"/>
      <c r="CT417" s="72"/>
      <c r="CU417" s="72"/>
      <c r="CV417" s="72">
        <v>1</v>
      </c>
      <c r="CW417" s="72"/>
      <c r="CX417" s="72"/>
      <c r="CY417" s="72"/>
      <c r="CZ417" s="72"/>
      <c r="DA417" s="72"/>
      <c r="DB417" s="72"/>
      <c r="DC417" s="72"/>
      <c r="DD417" s="72"/>
      <c r="DE417" s="72"/>
      <c r="DF417" s="72"/>
      <c r="DG417" s="72"/>
      <c r="DH417" s="72"/>
      <c r="DI417" s="72"/>
      <c r="DJ417" s="72"/>
      <c r="DK417" s="72"/>
      <c r="DL417" s="72"/>
      <c r="DM417" s="72"/>
      <c r="DN417" s="72"/>
      <c r="DO417" s="72"/>
      <c r="DP417" s="72"/>
      <c r="DQ417" s="72"/>
      <c r="DR417" s="72"/>
      <c r="DS417" s="72"/>
      <c r="DT417" s="72"/>
      <c r="DU417" s="72"/>
      <c r="DV417" s="72"/>
      <c r="DW417" s="72"/>
      <c r="DX417" s="72"/>
      <c r="DY417" s="72"/>
      <c r="DZ417" s="72"/>
      <c r="EA417" s="72"/>
      <c r="EB417" s="72"/>
      <c r="EC417" s="72"/>
      <c r="ED417" s="72"/>
      <c r="EE417" s="72"/>
      <c r="EF417" s="72"/>
      <c r="EG417" s="72"/>
      <c r="EH417" s="72"/>
      <c r="EI417" s="72"/>
      <c r="EJ417" s="72"/>
      <c r="EK417" s="72"/>
      <c r="EL417" s="72"/>
      <c r="EM417" s="72"/>
      <c r="EN417" s="72"/>
      <c r="EO417" s="72"/>
      <c r="EP417" s="72"/>
      <c r="EQ417" s="72"/>
      <c r="ER417" s="312">
        <f t="shared" si="87"/>
        <v>2</v>
      </c>
      <c r="ES417" s="72">
        <f t="shared" si="88"/>
        <v>1</v>
      </c>
      <c r="ET417" s="72" t="s">
        <v>1115</v>
      </c>
      <c r="EU417" s="7" t="s">
        <v>2745</v>
      </c>
      <c r="EV417" s="7" t="s">
        <v>1110</v>
      </c>
      <c r="EW417" s="7" t="s">
        <v>1975</v>
      </c>
      <c r="EX417" s="183" t="s">
        <v>3594</v>
      </c>
      <c r="EY417" s="313">
        <v>46189</v>
      </c>
      <c r="EZ417" s="313"/>
      <c r="FA417" s="183"/>
      <c r="FB417" s="313"/>
      <c r="FC417" s="7"/>
      <c r="FD417" s="7" t="s">
        <v>3267</v>
      </c>
      <c r="FE417" s="7">
        <f t="shared" si="89"/>
        <v>3279</v>
      </c>
      <c r="FF417" s="72">
        <f t="shared" si="90"/>
        <v>6558</v>
      </c>
      <c r="FG417" t="s">
        <v>3515</v>
      </c>
    </row>
    <row r="418" spans="1:163" ht="17.25">
      <c r="A418" s="72">
        <v>461195835</v>
      </c>
      <c r="B418" s="304" t="s">
        <v>578</v>
      </c>
      <c r="C418" s="72"/>
      <c r="D418" s="72"/>
      <c r="E418" s="72"/>
      <c r="F418" s="72"/>
      <c r="G418" s="306"/>
      <c r="H418" s="306"/>
      <c r="I418" s="72">
        <v>3202</v>
      </c>
      <c r="J418" s="72">
        <v>3167.24</v>
      </c>
      <c r="K418" s="258">
        <f t="shared" si="94"/>
        <v>3253.24</v>
      </c>
      <c r="L418" s="258">
        <f t="shared" si="83"/>
        <v>6537.24</v>
      </c>
      <c r="M418" s="307">
        <v>1</v>
      </c>
      <c r="N418" s="72" t="s">
        <v>1231</v>
      </c>
      <c r="O418" s="72" t="s">
        <v>1232</v>
      </c>
      <c r="P418" s="72" t="s">
        <v>349</v>
      </c>
      <c r="Q418" s="255">
        <v>26579</v>
      </c>
      <c r="R418" s="66">
        <v>86</v>
      </c>
      <c r="S418" s="66">
        <f t="shared" si="93"/>
        <v>0</v>
      </c>
      <c r="T418" s="66">
        <v>6300</v>
      </c>
      <c r="U418" s="4" t="s">
        <v>1489</v>
      </c>
      <c r="V418" s="5">
        <f t="shared" si="91"/>
        <v>2.6266243634445675E-2</v>
      </c>
      <c r="W418" s="5">
        <f t="shared" si="92"/>
        <v>1.4544866456638874E-3</v>
      </c>
      <c r="X418" s="5" t="s">
        <v>1280</v>
      </c>
      <c r="Y418" s="72" t="str">
        <f t="shared" si="85"/>
        <v>PTP</v>
      </c>
      <c r="Z418" s="72" t="s">
        <v>1329</v>
      </c>
      <c r="AA418" s="72" t="s">
        <v>1329</v>
      </c>
      <c r="AB418" s="304"/>
      <c r="AC418" s="72">
        <v>20</v>
      </c>
      <c r="AD418" s="72" t="s">
        <v>3019</v>
      </c>
      <c r="AE418" s="308"/>
      <c r="AF418" s="309" t="s">
        <v>1129</v>
      </c>
      <c r="AG418" s="7" t="s">
        <v>1129</v>
      </c>
      <c r="AH418" s="72" t="s">
        <v>579</v>
      </c>
      <c r="AI418" s="7" t="s">
        <v>1129</v>
      </c>
      <c r="AJ418" s="7" t="s">
        <v>1129</v>
      </c>
      <c r="AK418" s="7" t="s">
        <v>1129</v>
      </c>
      <c r="AL418" s="7">
        <v>9553.24</v>
      </c>
      <c r="AM418" s="255">
        <v>26579</v>
      </c>
      <c r="AN418" s="258">
        <v>27</v>
      </c>
      <c r="AO418" s="306">
        <v>43</v>
      </c>
      <c r="AP418" s="306" t="str">
        <f t="shared" si="86"/>
        <v>FLOW</v>
      </c>
      <c r="AQ418" s="306"/>
      <c r="AR418" s="306"/>
      <c r="AS418" s="306"/>
      <c r="AT418" s="306"/>
      <c r="AU418" s="72" t="s">
        <v>1793</v>
      </c>
      <c r="AV418" s="310" t="s">
        <v>580</v>
      </c>
      <c r="AW418" s="304" t="s">
        <v>238</v>
      </c>
      <c r="AX418" s="311">
        <v>45281</v>
      </c>
      <c r="AY418" s="72">
        <v>36</v>
      </c>
      <c r="AZ418" s="72" t="s">
        <v>1742</v>
      </c>
      <c r="BA418" s="7" t="s">
        <v>3512</v>
      </c>
      <c r="BB418" s="7"/>
      <c r="BC418" s="7"/>
      <c r="BD418" s="72"/>
      <c r="BE418" s="72"/>
      <c r="BF418" s="72"/>
      <c r="BG418" s="183"/>
      <c r="BH418" s="72"/>
      <c r="BI418" s="72">
        <v>1</v>
      </c>
      <c r="BJ418" s="72"/>
      <c r="BK418" s="72"/>
      <c r="BL418" s="72"/>
      <c r="BM418" s="72"/>
      <c r="BN418" s="72"/>
      <c r="BO418" s="72"/>
      <c r="BP418" s="72"/>
      <c r="BQ418" s="72"/>
      <c r="BR418" s="72"/>
      <c r="BS418" s="72"/>
      <c r="BT418" s="72"/>
      <c r="BU418" s="72"/>
      <c r="BV418" s="72"/>
      <c r="BW418" s="72"/>
      <c r="BX418" s="72"/>
      <c r="BY418" s="72"/>
      <c r="BZ418" s="72"/>
      <c r="CA418" s="72"/>
      <c r="CB418" s="72"/>
      <c r="CC418" s="72"/>
      <c r="CD418" s="72"/>
      <c r="CE418" s="72"/>
      <c r="CF418" s="72"/>
      <c r="CG418" s="72"/>
      <c r="CH418" s="72"/>
      <c r="CI418" s="72"/>
      <c r="CJ418" s="72"/>
      <c r="CK418" s="72"/>
      <c r="CL418" s="72"/>
      <c r="CM418" s="72"/>
      <c r="CN418" s="72"/>
      <c r="CO418" s="72"/>
      <c r="CP418" s="72"/>
      <c r="CQ418" s="72"/>
      <c r="CR418" s="72"/>
      <c r="CS418" s="72"/>
      <c r="CT418" s="72"/>
      <c r="CU418" s="72"/>
      <c r="CV418" s="72"/>
      <c r="CW418" s="72"/>
      <c r="CX418" s="72"/>
      <c r="CY418" s="72"/>
      <c r="CZ418" s="72"/>
      <c r="DA418" s="72"/>
      <c r="DB418" s="72"/>
      <c r="DC418" s="72"/>
      <c r="DD418" s="72"/>
      <c r="DE418" s="72"/>
      <c r="DF418" s="72"/>
      <c r="DG418" s="72"/>
      <c r="DH418" s="72"/>
      <c r="DI418" s="72"/>
      <c r="DJ418" s="72"/>
      <c r="DK418" s="72"/>
      <c r="DL418" s="72"/>
      <c r="DM418" s="72"/>
      <c r="DN418" s="72"/>
      <c r="DO418" s="72"/>
      <c r="DP418" s="72"/>
      <c r="DQ418" s="72"/>
      <c r="DR418" s="72"/>
      <c r="DS418" s="72"/>
      <c r="DT418" s="72"/>
      <c r="DU418" s="72"/>
      <c r="DV418" s="72"/>
      <c r="DW418" s="72"/>
      <c r="DX418" s="72"/>
      <c r="DY418" s="72"/>
      <c r="DZ418" s="72"/>
      <c r="EA418" s="72"/>
      <c r="EB418" s="72"/>
      <c r="EC418" s="72"/>
      <c r="ED418" s="72"/>
      <c r="EE418" s="72"/>
      <c r="EF418" s="72"/>
      <c r="EG418" s="72"/>
      <c r="EH418" s="72"/>
      <c r="EI418" s="72"/>
      <c r="EJ418" s="72"/>
      <c r="EK418" s="72"/>
      <c r="EL418" s="72"/>
      <c r="EM418" s="72"/>
      <c r="EN418" s="72"/>
      <c r="EO418" s="72"/>
      <c r="EP418" s="72"/>
      <c r="EQ418" s="72"/>
      <c r="ER418" s="312">
        <f t="shared" si="87"/>
        <v>1</v>
      </c>
      <c r="ES418" s="72">
        <f t="shared" si="88"/>
        <v>1</v>
      </c>
      <c r="ET418" s="72" t="s">
        <v>1126</v>
      </c>
      <c r="EU418" s="7" t="s">
        <v>2746</v>
      </c>
      <c r="EV418" s="7" t="s">
        <v>1110</v>
      </c>
      <c r="EW418" s="7" t="s">
        <v>1803</v>
      </c>
      <c r="EX418" s="183" t="s">
        <v>1811</v>
      </c>
      <c r="EY418" s="313">
        <v>46176</v>
      </c>
      <c r="EZ418" s="313"/>
      <c r="FA418" s="183"/>
      <c r="FB418" s="313"/>
      <c r="FC418" s="7"/>
      <c r="FD418" s="7" t="s">
        <v>3140</v>
      </c>
      <c r="FE418" s="7">
        <f t="shared" si="89"/>
        <v>3253.24</v>
      </c>
      <c r="FF418" s="72">
        <f t="shared" si="90"/>
        <v>6537.24</v>
      </c>
      <c r="FG418" t="s">
        <v>3515</v>
      </c>
    </row>
    <row r="419" spans="1:163" ht="17.25">
      <c r="A419" s="72">
        <v>467347524</v>
      </c>
      <c r="B419" s="304" t="s">
        <v>1338</v>
      </c>
      <c r="C419" s="72"/>
      <c r="D419" s="72"/>
      <c r="E419" s="72"/>
      <c r="F419" s="72"/>
      <c r="G419" s="306"/>
      <c r="H419" s="306"/>
      <c r="I419" s="72">
        <v>2060</v>
      </c>
      <c r="J419" s="72">
        <v>4120</v>
      </c>
      <c r="K419" s="258">
        <f t="shared" si="94"/>
        <v>2100</v>
      </c>
      <c r="L419" s="258">
        <f t="shared" si="83"/>
        <v>6301</v>
      </c>
      <c r="M419" s="315">
        <v>2</v>
      </c>
      <c r="N419" s="72" t="s">
        <v>1231</v>
      </c>
      <c r="O419" s="72" t="s">
        <v>1232</v>
      </c>
      <c r="P419" s="72" t="s">
        <v>22</v>
      </c>
      <c r="Q419" s="255">
        <v>26554</v>
      </c>
      <c r="R419" s="66">
        <v>40</v>
      </c>
      <c r="S419" s="66">
        <f t="shared" si="93"/>
        <v>0</v>
      </c>
      <c r="T419" s="66">
        <v>900</v>
      </c>
      <c r="U419" s="4" t="s">
        <v>1231</v>
      </c>
      <c r="V419" s="5">
        <f t="shared" si="91"/>
        <v>8.880297608021577E-2</v>
      </c>
      <c r="W419" s="5">
        <f t="shared" si="92"/>
        <v>5.8793578573053361E-3</v>
      </c>
      <c r="X419" s="5" t="str">
        <f t="shared" si="84"/>
        <v>FLOW</v>
      </c>
      <c r="Y419" s="72" t="str">
        <f t="shared" si="85"/>
        <v>NC</v>
      </c>
      <c r="Z419" s="72" t="s">
        <v>2055</v>
      </c>
      <c r="AA419" s="72" t="s">
        <v>1315</v>
      </c>
      <c r="AB419" s="304" t="s">
        <v>3500</v>
      </c>
      <c r="AC419" s="72"/>
      <c r="AD419" s="72" t="s">
        <v>3021</v>
      </c>
      <c r="AE419" s="308"/>
      <c r="AF419" s="309" t="s">
        <v>1129</v>
      </c>
      <c r="AG419" s="7" t="s">
        <v>1129</v>
      </c>
      <c r="AH419" s="72" t="s">
        <v>1099</v>
      </c>
      <c r="AI419" s="7" t="s">
        <v>1129</v>
      </c>
      <c r="AJ419" s="7" t="s">
        <v>1129</v>
      </c>
      <c r="AK419" s="7" t="s">
        <v>1129</v>
      </c>
      <c r="AL419" s="7">
        <v>5060</v>
      </c>
      <c r="AM419" s="255">
        <v>26554</v>
      </c>
      <c r="AN419" s="258">
        <v>56</v>
      </c>
      <c r="AO419" s="306">
        <v>72</v>
      </c>
      <c r="AP419" s="306" t="str">
        <f t="shared" si="86"/>
        <v>FLOW</v>
      </c>
      <c r="AQ419" s="306"/>
      <c r="AR419" s="306"/>
      <c r="AS419" s="306"/>
      <c r="AT419" s="306"/>
      <c r="AU419" s="72" t="s">
        <v>1793</v>
      </c>
      <c r="AV419" s="310" t="s">
        <v>1339</v>
      </c>
      <c r="AW419" s="304" t="s">
        <v>24</v>
      </c>
      <c r="AX419" s="311">
        <v>45987</v>
      </c>
      <c r="AY419" s="72">
        <v>18</v>
      </c>
      <c r="AZ419" s="72" t="s">
        <v>1742</v>
      </c>
      <c r="BA419" s="7" t="s">
        <v>3513</v>
      </c>
      <c r="BB419" s="7"/>
      <c r="BC419" s="7"/>
      <c r="BD419" s="72"/>
      <c r="BE419" s="72"/>
      <c r="BF419" s="72">
        <v>1</v>
      </c>
      <c r="BG419" s="183"/>
      <c r="BH419" s="72"/>
      <c r="BI419" s="72"/>
      <c r="BJ419" s="72"/>
      <c r="BK419" s="72"/>
      <c r="BL419" s="72"/>
      <c r="BM419" s="72"/>
      <c r="BN419" s="72"/>
      <c r="BO419" s="72"/>
      <c r="BP419" s="72"/>
      <c r="BQ419" s="72"/>
      <c r="BR419" s="72"/>
      <c r="BS419" s="72"/>
      <c r="BT419" s="72"/>
      <c r="BU419" s="72"/>
      <c r="BV419" s="72"/>
      <c r="BW419" s="72"/>
      <c r="BX419" s="72"/>
      <c r="BY419" s="72"/>
      <c r="BZ419" s="72"/>
      <c r="CA419" s="72"/>
      <c r="CB419" s="72"/>
      <c r="CC419" s="72"/>
      <c r="CD419" s="72"/>
      <c r="CE419" s="72"/>
      <c r="CF419" s="72"/>
      <c r="CG419" s="72"/>
      <c r="CH419" s="72"/>
      <c r="CI419" s="72"/>
      <c r="CJ419" s="72"/>
      <c r="CK419" s="72"/>
      <c r="CL419" s="72"/>
      <c r="CM419" s="72"/>
      <c r="CN419" s="72"/>
      <c r="CO419" s="72"/>
      <c r="CP419" s="72"/>
      <c r="CQ419" s="72"/>
      <c r="CR419" s="72"/>
      <c r="CS419" s="72"/>
      <c r="CT419" s="72"/>
      <c r="CU419" s="72"/>
      <c r="CV419" s="72"/>
      <c r="CW419" s="72"/>
      <c r="CX419" s="72"/>
      <c r="CY419" s="72"/>
      <c r="CZ419" s="72"/>
      <c r="DA419" s="72"/>
      <c r="DB419" s="72"/>
      <c r="DC419" s="72"/>
      <c r="DD419" s="72"/>
      <c r="DE419" s="72"/>
      <c r="DF419" s="72"/>
      <c r="DG419" s="72"/>
      <c r="DH419" s="72"/>
      <c r="DI419" s="72"/>
      <c r="DJ419" s="72"/>
      <c r="DK419" s="72"/>
      <c r="DL419" s="72"/>
      <c r="DM419" s="72"/>
      <c r="DN419" s="72"/>
      <c r="DO419" s="72"/>
      <c r="DP419" s="72"/>
      <c r="DQ419" s="72"/>
      <c r="DR419" s="72"/>
      <c r="DS419" s="72"/>
      <c r="DT419" s="72"/>
      <c r="DU419" s="72"/>
      <c r="DV419" s="72"/>
      <c r="DW419" s="72"/>
      <c r="DX419" s="72"/>
      <c r="DY419" s="72"/>
      <c r="DZ419" s="72"/>
      <c r="EA419" s="72"/>
      <c r="EB419" s="72"/>
      <c r="EC419" s="72"/>
      <c r="ED419" s="72"/>
      <c r="EE419" s="72"/>
      <c r="EF419" s="72"/>
      <c r="EG419" s="72"/>
      <c r="EH419" s="72"/>
      <c r="EI419" s="72"/>
      <c r="EJ419" s="72"/>
      <c r="EK419" s="72"/>
      <c r="EL419" s="72"/>
      <c r="EM419" s="72"/>
      <c r="EN419" s="72"/>
      <c r="EO419" s="72"/>
      <c r="EP419" s="72"/>
      <c r="EQ419" s="72"/>
      <c r="ER419" s="312">
        <f t="shared" si="87"/>
        <v>1</v>
      </c>
      <c r="ES419" s="72">
        <f t="shared" si="88"/>
        <v>1</v>
      </c>
      <c r="ET419" s="72" t="s">
        <v>1114</v>
      </c>
      <c r="EU419" s="7" t="s">
        <v>2747</v>
      </c>
      <c r="EV419" s="7" t="s">
        <v>1110</v>
      </c>
      <c r="EW419" s="7" t="s">
        <v>1829</v>
      </c>
      <c r="EX419" s="183" t="s">
        <v>1897</v>
      </c>
      <c r="EY419" s="313">
        <v>46175</v>
      </c>
      <c r="EZ419" s="313"/>
      <c r="FA419" s="183"/>
      <c r="FB419" s="313"/>
      <c r="FC419" s="7" t="s">
        <v>3622</v>
      </c>
      <c r="FD419" s="7" t="s">
        <v>3342</v>
      </c>
      <c r="FE419" s="7">
        <f t="shared" si="89"/>
        <v>2100</v>
      </c>
      <c r="FF419" s="72">
        <f t="shared" si="90"/>
        <v>6301</v>
      </c>
      <c r="FG419" t="s">
        <v>3515</v>
      </c>
    </row>
    <row r="420" spans="1:163" ht="17.25">
      <c r="A420" s="72">
        <v>460384585</v>
      </c>
      <c r="B420" s="304" t="s">
        <v>932</v>
      </c>
      <c r="C420" s="72"/>
      <c r="D420" s="72"/>
      <c r="E420" s="72"/>
      <c r="F420" s="72"/>
      <c r="G420" s="306"/>
      <c r="H420" s="306"/>
      <c r="I420" s="72">
        <v>3181</v>
      </c>
      <c r="J420" s="72">
        <v>9199</v>
      </c>
      <c r="K420" s="258">
        <f t="shared" si="94"/>
        <v>3060</v>
      </c>
      <c r="L420" s="258">
        <f t="shared" si="83"/>
        <v>12745</v>
      </c>
      <c r="M420" s="315">
        <v>3</v>
      </c>
      <c r="N420" s="72" t="s">
        <v>1231</v>
      </c>
      <c r="O420" s="72" t="s">
        <v>1232</v>
      </c>
      <c r="P420" s="72" t="s">
        <v>333</v>
      </c>
      <c r="Q420" s="255">
        <v>26539</v>
      </c>
      <c r="R420" s="66">
        <v>223</v>
      </c>
      <c r="S420" s="66">
        <f t="shared" si="93"/>
        <v>0</v>
      </c>
      <c r="T420" s="66">
        <v>5801</v>
      </c>
      <c r="U420" s="4" t="s">
        <v>1231</v>
      </c>
      <c r="V420" s="5">
        <f t="shared" si="91"/>
        <v>5.5191516058060913E-2</v>
      </c>
      <c r="W420" s="5">
        <f t="shared" si="92"/>
        <v>7.0981335864408086E-3</v>
      </c>
      <c r="X420" s="5" t="str">
        <f t="shared" si="84"/>
        <v>FLOW</v>
      </c>
      <c r="Y420" s="72" t="str">
        <f t="shared" si="85"/>
        <v>NC</v>
      </c>
      <c r="Z420" s="72" t="s">
        <v>1315</v>
      </c>
      <c r="AA420" s="72" t="s">
        <v>1315</v>
      </c>
      <c r="AB420" s="304" t="s">
        <v>3024</v>
      </c>
      <c r="AC420" s="72"/>
      <c r="AD420" s="72" t="s">
        <v>3021</v>
      </c>
      <c r="AE420" s="308"/>
      <c r="AF420" s="309" t="s">
        <v>1797</v>
      </c>
      <c r="AG420" s="7" t="s">
        <v>1129</v>
      </c>
      <c r="AH420" s="72" t="s">
        <v>908</v>
      </c>
      <c r="AI420" s="7" t="s">
        <v>1129</v>
      </c>
      <c r="AJ420" s="7" t="s">
        <v>1129</v>
      </c>
      <c r="AK420" s="7" t="s">
        <v>1129</v>
      </c>
      <c r="AL420" s="7">
        <v>15223</v>
      </c>
      <c r="AM420" s="255">
        <v>26539</v>
      </c>
      <c r="AN420" s="258">
        <v>88</v>
      </c>
      <c r="AO420" s="306">
        <v>104</v>
      </c>
      <c r="AP420" s="306" t="str">
        <f t="shared" si="86"/>
        <v>FLOW</v>
      </c>
      <c r="AQ420" s="306"/>
      <c r="AR420" s="306"/>
      <c r="AS420" s="306"/>
      <c r="AT420" s="306"/>
      <c r="AU420" s="72" t="s">
        <v>1793</v>
      </c>
      <c r="AV420" s="310" t="s">
        <v>933</v>
      </c>
      <c r="AW420" s="304" t="s">
        <v>24</v>
      </c>
      <c r="AX420" s="311">
        <v>45229</v>
      </c>
      <c r="AY420" s="72">
        <v>36</v>
      </c>
      <c r="AZ420" s="72" t="s">
        <v>1742</v>
      </c>
      <c r="BA420" s="7" t="s">
        <v>3513</v>
      </c>
      <c r="BB420" s="7"/>
      <c r="BC420" s="7"/>
      <c r="BD420" s="72"/>
      <c r="BE420" s="72"/>
      <c r="BF420" s="72">
        <v>1</v>
      </c>
      <c r="BG420" s="183"/>
      <c r="BH420" s="72"/>
      <c r="BI420" s="72"/>
      <c r="BJ420" s="72"/>
      <c r="BK420" s="72"/>
      <c r="BL420" s="72"/>
      <c r="BM420" s="72"/>
      <c r="BN420" s="72"/>
      <c r="BO420" s="72"/>
      <c r="BP420" s="72"/>
      <c r="BQ420" s="72"/>
      <c r="BR420" s="72"/>
      <c r="BS420" s="72"/>
      <c r="BT420" s="72"/>
      <c r="BU420" s="72"/>
      <c r="BV420" s="72"/>
      <c r="BW420" s="72"/>
      <c r="BX420" s="72"/>
      <c r="BY420" s="72"/>
      <c r="BZ420" s="72"/>
      <c r="CA420" s="72"/>
      <c r="CB420" s="72"/>
      <c r="CC420" s="72"/>
      <c r="CD420" s="72"/>
      <c r="CE420" s="72"/>
      <c r="CF420" s="72"/>
      <c r="CG420" s="72"/>
      <c r="CH420" s="72"/>
      <c r="CI420" s="72"/>
      <c r="CJ420" s="72"/>
      <c r="CK420" s="72"/>
      <c r="CL420" s="72"/>
      <c r="CM420" s="72"/>
      <c r="CN420" s="72"/>
      <c r="CO420" s="72"/>
      <c r="CP420" s="72"/>
      <c r="CQ420" s="72"/>
      <c r="CR420" s="72"/>
      <c r="CS420" s="72"/>
      <c r="CT420" s="72"/>
      <c r="CU420" s="72"/>
      <c r="CV420" s="72"/>
      <c r="CW420" s="72"/>
      <c r="CX420" s="72"/>
      <c r="CY420" s="72"/>
      <c r="CZ420" s="72"/>
      <c r="DA420" s="72"/>
      <c r="DB420" s="72"/>
      <c r="DC420" s="72"/>
      <c r="DD420" s="72"/>
      <c r="DE420" s="72"/>
      <c r="DF420" s="72"/>
      <c r="DG420" s="72"/>
      <c r="DH420" s="72"/>
      <c r="DI420" s="72"/>
      <c r="DJ420" s="72"/>
      <c r="DK420" s="72"/>
      <c r="DL420" s="72"/>
      <c r="DM420" s="72"/>
      <c r="DN420" s="72"/>
      <c r="DO420" s="72"/>
      <c r="DP420" s="72"/>
      <c r="DQ420" s="72"/>
      <c r="DR420" s="72"/>
      <c r="DS420" s="72"/>
      <c r="DT420" s="72"/>
      <c r="DU420" s="72"/>
      <c r="DV420" s="72"/>
      <c r="DW420" s="72"/>
      <c r="DX420" s="72"/>
      <c r="DY420" s="72"/>
      <c r="DZ420" s="72"/>
      <c r="EA420" s="72"/>
      <c r="EB420" s="72"/>
      <c r="EC420" s="72"/>
      <c r="ED420" s="72"/>
      <c r="EE420" s="72"/>
      <c r="EF420" s="72"/>
      <c r="EG420" s="72"/>
      <c r="EH420" s="72"/>
      <c r="EI420" s="72"/>
      <c r="EJ420" s="72"/>
      <c r="EK420" s="72"/>
      <c r="EL420" s="72"/>
      <c r="EM420" s="72"/>
      <c r="EN420" s="72"/>
      <c r="EO420" s="72"/>
      <c r="EP420" s="72"/>
      <c r="EQ420" s="72"/>
      <c r="ER420" s="312">
        <f t="shared" si="87"/>
        <v>1</v>
      </c>
      <c r="ES420" s="72">
        <f t="shared" si="88"/>
        <v>1</v>
      </c>
      <c r="ET420" s="72" t="s">
        <v>1125</v>
      </c>
      <c r="EU420" s="7" t="s">
        <v>2748</v>
      </c>
      <c r="EV420" s="7" t="s">
        <v>1110</v>
      </c>
      <c r="EW420" s="7" t="s">
        <v>1808</v>
      </c>
      <c r="EX420" s="183" t="s">
        <v>1809</v>
      </c>
      <c r="EY420" s="313">
        <v>46175</v>
      </c>
      <c r="EZ420" s="313"/>
      <c r="FA420" s="183"/>
      <c r="FB420" s="313"/>
      <c r="FC420" s="7"/>
      <c r="FD420" s="7" t="s">
        <v>3343</v>
      </c>
      <c r="FE420" s="7">
        <f t="shared" si="89"/>
        <v>3060</v>
      </c>
      <c r="FF420" s="72">
        <f t="shared" si="90"/>
        <v>12745</v>
      </c>
      <c r="FG420" t="s">
        <v>3515</v>
      </c>
    </row>
    <row r="421" spans="1:163" ht="17.25">
      <c r="A421" s="72">
        <v>465893690</v>
      </c>
      <c r="B421" s="304" t="s">
        <v>1562</v>
      </c>
      <c r="C421" s="72" t="s">
        <v>1775</v>
      </c>
      <c r="D421" s="72" t="s">
        <v>3628</v>
      </c>
      <c r="E421" s="72">
        <v>17500</v>
      </c>
      <c r="F421" s="72"/>
      <c r="G421" s="306"/>
      <c r="H421" s="306"/>
      <c r="I421" s="72">
        <v>2685</v>
      </c>
      <c r="J421" s="72">
        <v>16057</v>
      </c>
      <c r="K421" s="258">
        <f t="shared" si="94"/>
        <v>3512</v>
      </c>
      <c r="L421" s="258">
        <f t="shared" si="83"/>
        <v>2436</v>
      </c>
      <c r="M421" s="315">
        <v>6</v>
      </c>
      <c r="N421" s="72" t="s">
        <v>1282</v>
      </c>
      <c r="O421" s="72" t="s">
        <v>1281</v>
      </c>
      <c r="P421" s="72" t="s">
        <v>49</v>
      </c>
      <c r="Q421" s="255">
        <v>26339</v>
      </c>
      <c r="R421" s="66">
        <v>880</v>
      </c>
      <c r="S421" s="66">
        <f t="shared" si="93"/>
        <v>0</v>
      </c>
      <c r="T421" s="66">
        <v>0</v>
      </c>
      <c r="U421" s="4" t="s">
        <v>1129</v>
      </c>
      <c r="V421" s="5">
        <f t="shared" si="91"/>
        <v>9.8078935315342827E-2</v>
      </c>
      <c r="W421" s="5">
        <f t="shared" si="92"/>
        <v>1.1064267566259658E-2</v>
      </c>
      <c r="X421" s="5" t="str">
        <f t="shared" si="84"/>
        <v>RB</v>
      </c>
      <c r="Y421" s="72" t="str">
        <f t="shared" si="85"/>
        <v>PAID</v>
      </c>
      <c r="Z421" s="72" t="s">
        <v>1129</v>
      </c>
      <c r="AA421" s="72" t="s">
        <v>1315</v>
      </c>
      <c r="AB421" s="304" t="s">
        <v>3552</v>
      </c>
      <c r="AC421" s="72"/>
      <c r="AD421" s="72" t="s">
        <v>3021</v>
      </c>
      <c r="AE421" s="308"/>
      <c r="AF421" s="309" t="s">
        <v>1797</v>
      </c>
      <c r="AG421" s="7" t="s">
        <v>1129</v>
      </c>
      <c r="AH421" s="72" t="s">
        <v>1752</v>
      </c>
      <c r="AI421" s="7" t="s">
        <v>1129</v>
      </c>
      <c r="AJ421" s="7" t="s">
        <v>1129</v>
      </c>
      <c r="AK421" s="7" t="s">
        <v>1129</v>
      </c>
      <c r="AL421" s="7">
        <v>16937</v>
      </c>
      <c r="AM421" s="255">
        <v>26339</v>
      </c>
      <c r="AN421" s="258">
        <v>177</v>
      </c>
      <c r="AO421" s="306">
        <v>193</v>
      </c>
      <c r="AP421" s="306" t="str">
        <f t="shared" si="86"/>
        <v>FLOW</v>
      </c>
      <c r="AQ421" s="306"/>
      <c r="AR421" s="306"/>
      <c r="AS421" s="306"/>
      <c r="AT421" s="306"/>
      <c r="AU421" s="72" t="s">
        <v>943</v>
      </c>
      <c r="AV421" s="310" t="s">
        <v>1671</v>
      </c>
      <c r="AW421" s="304" t="s">
        <v>31</v>
      </c>
      <c r="AX421" s="311">
        <v>45757</v>
      </c>
      <c r="AY421" s="72">
        <v>18</v>
      </c>
      <c r="AZ421" s="72" t="s">
        <v>1742</v>
      </c>
      <c r="BA421" s="7" t="s">
        <v>3513</v>
      </c>
      <c r="BB421" s="7"/>
      <c r="BC421" s="7"/>
      <c r="BD421" s="72"/>
      <c r="BE421" s="72"/>
      <c r="BF421" s="72"/>
      <c r="BG421" s="183"/>
      <c r="BH421" s="72"/>
      <c r="BI421" s="72"/>
      <c r="BJ421" s="72"/>
      <c r="BK421" s="72"/>
      <c r="BL421" s="72"/>
      <c r="BM421" s="72"/>
      <c r="BN421" s="72"/>
      <c r="BO421" s="72">
        <v>1</v>
      </c>
      <c r="BP421" s="72"/>
      <c r="BQ421" s="72"/>
      <c r="BR421" s="72"/>
      <c r="BS421" s="72"/>
      <c r="BT421" s="72"/>
      <c r="BU421" s="72"/>
      <c r="BV421" s="72"/>
      <c r="BW421" s="72"/>
      <c r="BX421" s="72"/>
      <c r="BY421" s="72"/>
      <c r="BZ421" s="72"/>
      <c r="CA421" s="72"/>
      <c r="CB421" s="72"/>
      <c r="CC421" s="72"/>
      <c r="CD421" s="72"/>
      <c r="CE421" s="72"/>
      <c r="CF421" s="72"/>
      <c r="CG421" s="72"/>
      <c r="CH421" s="72"/>
      <c r="CI421" s="72"/>
      <c r="CJ421" s="72"/>
      <c r="CK421" s="72"/>
      <c r="CL421" s="72"/>
      <c r="CM421" s="72"/>
      <c r="CN421" s="72"/>
      <c r="CO421" s="72"/>
      <c r="CP421" s="72"/>
      <c r="CQ421" s="72"/>
      <c r="CR421" s="72"/>
      <c r="CS421" s="72"/>
      <c r="CT421" s="72"/>
      <c r="CU421" s="72"/>
      <c r="CV421" s="72"/>
      <c r="CW421" s="72"/>
      <c r="CX421" s="72"/>
      <c r="CY421" s="72"/>
      <c r="CZ421" s="72"/>
      <c r="DA421" s="72"/>
      <c r="DB421" s="72"/>
      <c r="DC421" s="72"/>
      <c r="DD421" s="72"/>
      <c r="DE421" s="72"/>
      <c r="DF421" s="72"/>
      <c r="DG421" s="72"/>
      <c r="DH421" s="72"/>
      <c r="DI421" s="72"/>
      <c r="DJ421" s="72"/>
      <c r="DK421" s="72"/>
      <c r="DL421" s="72"/>
      <c r="DM421" s="72"/>
      <c r="DN421" s="72"/>
      <c r="DO421" s="72"/>
      <c r="DP421" s="72"/>
      <c r="DQ421" s="72"/>
      <c r="DR421" s="72"/>
      <c r="DS421" s="72"/>
      <c r="DT421" s="72"/>
      <c r="DU421" s="72"/>
      <c r="DV421" s="72"/>
      <c r="DW421" s="72"/>
      <c r="DX421" s="72"/>
      <c r="DY421" s="72"/>
      <c r="DZ421" s="72"/>
      <c r="EA421" s="72"/>
      <c r="EB421" s="72"/>
      <c r="EC421" s="72"/>
      <c r="ED421" s="72"/>
      <c r="EE421" s="72"/>
      <c r="EF421" s="72"/>
      <c r="EG421" s="72"/>
      <c r="EH421" s="72"/>
      <c r="EI421" s="72"/>
      <c r="EJ421" s="72"/>
      <c r="EK421" s="72"/>
      <c r="EL421" s="72"/>
      <c r="EM421" s="72"/>
      <c r="EN421" s="72"/>
      <c r="EO421" s="72"/>
      <c r="EP421" s="72"/>
      <c r="EQ421" s="72"/>
      <c r="ER421" s="312">
        <f t="shared" si="87"/>
        <v>1</v>
      </c>
      <c r="ES421" s="72">
        <f t="shared" si="88"/>
        <v>1</v>
      </c>
      <c r="ET421" s="72" t="s">
        <v>1117</v>
      </c>
      <c r="EU421" s="7" t="s">
        <v>2749</v>
      </c>
      <c r="EV421" s="7" t="s">
        <v>1110</v>
      </c>
      <c r="EW421" s="7" t="s">
        <v>1808</v>
      </c>
      <c r="EX421" s="183" t="s">
        <v>1960</v>
      </c>
      <c r="EY421" s="313">
        <v>46178</v>
      </c>
      <c r="EZ421" s="313"/>
      <c r="FA421" s="183"/>
      <c r="FB421" s="313"/>
      <c r="FC421" s="7"/>
      <c r="FD421" s="7" t="s">
        <v>3344</v>
      </c>
      <c r="FE421" s="7">
        <f t="shared" si="89"/>
        <v>3512</v>
      </c>
      <c r="FF421" s="72">
        <f t="shared" si="90"/>
        <v>19936</v>
      </c>
      <c r="FG421" t="s">
        <v>3515</v>
      </c>
    </row>
    <row r="422" spans="1:163" ht="17.25">
      <c r="A422" s="72">
        <v>467003063</v>
      </c>
      <c r="B422" s="304" t="s">
        <v>228</v>
      </c>
      <c r="C422" s="72"/>
      <c r="D422" s="72"/>
      <c r="E422" s="72"/>
      <c r="F422" s="72"/>
      <c r="G422" s="306"/>
      <c r="H422" s="306"/>
      <c r="I422" s="72">
        <v>3301</v>
      </c>
      <c r="J422" s="72">
        <v>11982</v>
      </c>
      <c r="K422" s="258">
        <f t="shared" si="94"/>
        <v>2396</v>
      </c>
      <c r="L422" s="258">
        <f t="shared" si="83"/>
        <v>15835</v>
      </c>
      <c r="M422" s="315">
        <v>4</v>
      </c>
      <c r="N422" s="72" t="s">
        <v>1231</v>
      </c>
      <c r="O422" s="72" t="s">
        <v>1232</v>
      </c>
      <c r="P422" s="72" t="s">
        <v>203</v>
      </c>
      <c r="Q422" s="255">
        <v>26305</v>
      </c>
      <c r="R422" s="66">
        <v>317</v>
      </c>
      <c r="S422" s="66">
        <f t="shared" si="93"/>
        <v>0</v>
      </c>
      <c r="T422" s="66">
        <v>1800</v>
      </c>
      <c r="U422" s="4" t="s">
        <v>1231</v>
      </c>
      <c r="V422" s="5">
        <f t="shared" si="91"/>
        <v>0.31202922790410781</v>
      </c>
      <c r="W422" s="5">
        <f t="shared" si="92"/>
        <v>8.6364290658463676E-3</v>
      </c>
      <c r="X422" s="5" t="str">
        <f t="shared" si="84"/>
        <v>FLOW</v>
      </c>
      <c r="Y422" s="72" t="str">
        <f t="shared" si="85"/>
        <v>NC</v>
      </c>
      <c r="Z422" s="72" t="s">
        <v>1315</v>
      </c>
      <c r="AA422" s="72" t="s">
        <v>1315</v>
      </c>
      <c r="AB422" s="304" t="s">
        <v>3024</v>
      </c>
      <c r="AC422" s="72"/>
      <c r="AD422" s="72" t="s">
        <v>3021</v>
      </c>
      <c r="AE422" s="308"/>
      <c r="AF422" s="309" t="s">
        <v>1797</v>
      </c>
      <c r="AG422" s="7" t="s">
        <v>1129</v>
      </c>
      <c r="AH422" s="72" t="s">
        <v>1409</v>
      </c>
      <c r="AI422" s="7" t="s">
        <v>1129</v>
      </c>
      <c r="AJ422" s="7" t="s">
        <v>1129</v>
      </c>
      <c r="AK422" s="7" t="s">
        <v>1129</v>
      </c>
      <c r="AL422" s="7">
        <v>14099</v>
      </c>
      <c r="AM422" s="255">
        <v>26305</v>
      </c>
      <c r="AN422" s="258">
        <v>115</v>
      </c>
      <c r="AO422" s="306">
        <v>131</v>
      </c>
      <c r="AP422" s="306" t="str">
        <f t="shared" si="86"/>
        <v>FLOW</v>
      </c>
      <c r="AQ422" s="306"/>
      <c r="AR422" s="306"/>
      <c r="AS422" s="306"/>
      <c r="AT422" s="306"/>
      <c r="AU422" s="72" t="s">
        <v>943</v>
      </c>
      <c r="AV422" s="310" t="s">
        <v>229</v>
      </c>
      <c r="AW422" s="304" t="s">
        <v>98</v>
      </c>
      <c r="AX422" s="311">
        <v>45934</v>
      </c>
      <c r="AY422" s="72">
        <v>12</v>
      </c>
      <c r="AZ422" s="72" t="s">
        <v>1742</v>
      </c>
      <c r="BA422" s="7" t="s">
        <v>3512</v>
      </c>
      <c r="BB422" s="7"/>
      <c r="BC422" s="7"/>
      <c r="BD422" s="72"/>
      <c r="BE422" s="72"/>
      <c r="BF422" s="72"/>
      <c r="BG422" s="183"/>
      <c r="BH422" s="72"/>
      <c r="BI422" s="72">
        <v>1</v>
      </c>
      <c r="BJ422" s="72"/>
      <c r="BK422" s="72"/>
      <c r="BL422" s="72"/>
      <c r="BM422" s="72"/>
      <c r="BN422" s="72"/>
      <c r="BO422" s="72"/>
      <c r="BP422" s="72"/>
      <c r="BQ422" s="72"/>
      <c r="BR422" s="72"/>
      <c r="BS422" s="72"/>
      <c r="BT422" s="72"/>
      <c r="BU422" s="72"/>
      <c r="BV422" s="72"/>
      <c r="BW422" s="72"/>
      <c r="BX422" s="72"/>
      <c r="BY422" s="72"/>
      <c r="BZ422" s="72"/>
      <c r="CA422" s="72"/>
      <c r="CB422" s="72"/>
      <c r="CC422" s="72"/>
      <c r="CD422" s="72"/>
      <c r="CE422" s="72"/>
      <c r="CF422" s="72"/>
      <c r="CG422" s="72"/>
      <c r="CH422" s="72"/>
      <c r="CI422" s="72"/>
      <c r="CJ422" s="72"/>
      <c r="CK422" s="72"/>
      <c r="CL422" s="72"/>
      <c r="CM422" s="72"/>
      <c r="CN422" s="72"/>
      <c r="CO422" s="72"/>
      <c r="CP422" s="72"/>
      <c r="CQ422" s="72"/>
      <c r="CR422" s="72"/>
      <c r="CS422" s="72"/>
      <c r="CT422" s="72"/>
      <c r="CU422" s="72"/>
      <c r="CV422" s="72"/>
      <c r="CW422" s="72"/>
      <c r="CX422" s="72"/>
      <c r="CY422" s="72"/>
      <c r="CZ422" s="72"/>
      <c r="DA422" s="72"/>
      <c r="DB422" s="72"/>
      <c r="DC422" s="72"/>
      <c r="DD422" s="72"/>
      <c r="DE422" s="72"/>
      <c r="DF422" s="72"/>
      <c r="DG422" s="72"/>
      <c r="DH422" s="72"/>
      <c r="DI422" s="72"/>
      <c r="DJ422" s="72"/>
      <c r="DK422" s="72"/>
      <c r="DL422" s="72"/>
      <c r="DM422" s="72"/>
      <c r="DN422" s="72"/>
      <c r="DO422" s="72"/>
      <c r="DP422" s="72"/>
      <c r="DQ422" s="72"/>
      <c r="DR422" s="72"/>
      <c r="DS422" s="72"/>
      <c r="DT422" s="72"/>
      <c r="DU422" s="72"/>
      <c r="DV422" s="72"/>
      <c r="DW422" s="72"/>
      <c r="DX422" s="72"/>
      <c r="DY422" s="72"/>
      <c r="DZ422" s="72"/>
      <c r="EA422" s="72"/>
      <c r="EB422" s="72"/>
      <c r="EC422" s="72"/>
      <c r="ED422" s="72"/>
      <c r="EE422" s="72"/>
      <c r="EF422" s="72"/>
      <c r="EG422" s="72"/>
      <c r="EH422" s="72"/>
      <c r="EI422" s="72"/>
      <c r="EJ422" s="72"/>
      <c r="EK422" s="72"/>
      <c r="EL422" s="72"/>
      <c r="EM422" s="72"/>
      <c r="EN422" s="72"/>
      <c r="EO422" s="72"/>
      <c r="EP422" s="72"/>
      <c r="EQ422" s="72"/>
      <c r="ER422" s="312">
        <f t="shared" si="87"/>
        <v>1</v>
      </c>
      <c r="ES422" s="72">
        <f t="shared" si="88"/>
        <v>1</v>
      </c>
      <c r="ET422" s="72" t="s">
        <v>1123</v>
      </c>
      <c r="EU422" s="7" t="s">
        <v>2750</v>
      </c>
      <c r="EV422" s="7" t="s">
        <v>1110</v>
      </c>
      <c r="EW422" s="7" t="s">
        <v>1808</v>
      </c>
      <c r="EX422" s="183" t="s">
        <v>1889</v>
      </c>
      <c r="EY422" s="313">
        <v>46176</v>
      </c>
      <c r="EZ422" s="313"/>
      <c r="FA422" s="183"/>
      <c r="FB422" s="313"/>
      <c r="FC422" s="7"/>
      <c r="FD422" s="7" t="s">
        <v>3345</v>
      </c>
      <c r="FE422" s="7">
        <f t="shared" si="89"/>
        <v>2396</v>
      </c>
      <c r="FF422" s="72">
        <f t="shared" si="90"/>
        <v>15835</v>
      </c>
      <c r="FG422" t="s">
        <v>3515</v>
      </c>
    </row>
    <row r="423" spans="1:163" ht="17.25">
      <c r="A423" s="72">
        <v>460384052</v>
      </c>
      <c r="B423" s="304" t="s">
        <v>2097</v>
      </c>
      <c r="C423" s="72"/>
      <c r="D423" s="72"/>
      <c r="E423" s="72"/>
      <c r="F423" s="72"/>
      <c r="G423" s="306"/>
      <c r="H423" s="306"/>
      <c r="I423" s="72">
        <v>3984</v>
      </c>
      <c r="J423" s="72">
        <v>3835</v>
      </c>
      <c r="K423" s="258">
        <f t="shared" si="94"/>
        <v>3901</v>
      </c>
      <c r="L423" s="258">
        <f t="shared" si="83"/>
        <v>7957</v>
      </c>
      <c r="M423" s="307">
        <v>1</v>
      </c>
      <c r="N423" s="72" t="s">
        <v>1231</v>
      </c>
      <c r="O423" s="72" t="s">
        <v>1232</v>
      </c>
      <c r="P423" s="72" t="s">
        <v>49</v>
      </c>
      <c r="Q423" s="255">
        <v>26289</v>
      </c>
      <c r="R423" s="66">
        <v>66</v>
      </c>
      <c r="S423" s="66">
        <f t="shared" si="93"/>
        <v>0</v>
      </c>
      <c r="T423" s="66">
        <v>6300</v>
      </c>
      <c r="U423" s="4" t="s">
        <v>1129</v>
      </c>
      <c r="V423" s="5">
        <f t="shared" si="91"/>
        <v>2.2646371265949209E-2</v>
      </c>
      <c r="W423" s="5">
        <f t="shared" si="92"/>
        <v>1.4386169317076617E-3</v>
      </c>
      <c r="X423" s="5" t="s">
        <v>1280</v>
      </c>
      <c r="Y423" s="72" t="str">
        <f t="shared" si="85"/>
        <v>PTP</v>
      </c>
      <c r="Z423" s="72" t="s">
        <v>1129</v>
      </c>
      <c r="AA423" s="72" t="s">
        <v>1329</v>
      </c>
      <c r="AB423" s="304"/>
      <c r="AC423" s="72">
        <v>25</v>
      </c>
      <c r="AD423" s="72" t="s">
        <v>3019</v>
      </c>
      <c r="AE423" s="308"/>
      <c r="AF423" s="309"/>
      <c r="AG423" s="7"/>
      <c r="AH423" s="72" t="s">
        <v>335</v>
      </c>
      <c r="AI423" s="7"/>
      <c r="AJ423" s="7"/>
      <c r="AK423" s="7"/>
      <c r="AL423" s="7">
        <v>10201</v>
      </c>
      <c r="AM423" s="255">
        <v>26289</v>
      </c>
      <c r="AN423" s="258">
        <v>27</v>
      </c>
      <c r="AO423" s="306">
        <v>43</v>
      </c>
      <c r="AP423" s="306" t="str">
        <f t="shared" si="86"/>
        <v>FLOW</v>
      </c>
      <c r="AQ423" s="306"/>
      <c r="AR423" s="306"/>
      <c r="AS423" s="306"/>
      <c r="AT423" s="306"/>
      <c r="AU423" s="72" t="s">
        <v>1129</v>
      </c>
      <c r="AV423" s="310" t="s">
        <v>2242</v>
      </c>
      <c r="AW423" s="304" t="s">
        <v>458</v>
      </c>
      <c r="AX423" s="311">
        <v>45229</v>
      </c>
      <c r="AY423" s="72">
        <v>36</v>
      </c>
      <c r="AZ423" s="72" t="s">
        <v>2057</v>
      </c>
      <c r="BA423" s="7" t="s">
        <v>3513</v>
      </c>
      <c r="BB423" s="7"/>
      <c r="BC423" s="7"/>
      <c r="BD423" s="72"/>
      <c r="BE423" s="72"/>
      <c r="BF423" s="72"/>
      <c r="BG423" s="183"/>
      <c r="BH423" s="72"/>
      <c r="BI423" s="72"/>
      <c r="BJ423" s="72"/>
      <c r="BK423" s="72"/>
      <c r="BL423" s="72"/>
      <c r="BM423" s="72"/>
      <c r="BN423" s="72"/>
      <c r="BO423" s="72"/>
      <c r="BP423" s="72"/>
      <c r="BQ423" s="72"/>
      <c r="BR423" s="72"/>
      <c r="BS423" s="72"/>
      <c r="BT423" s="72"/>
      <c r="BU423" s="72"/>
      <c r="BV423" s="72"/>
      <c r="BW423" s="72"/>
      <c r="BX423" s="72"/>
      <c r="BY423" s="72"/>
      <c r="BZ423" s="72"/>
      <c r="CA423" s="72"/>
      <c r="CB423" s="72"/>
      <c r="CC423" s="72"/>
      <c r="CD423" s="72"/>
      <c r="CE423" s="72"/>
      <c r="CF423" s="72"/>
      <c r="CG423" s="72">
        <v>1</v>
      </c>
      <c r="CH423" s="72"/>
      <c r="CI423" s="72"/>
      <c r="CJ423" s="72"/>
      <c r="CK423" s="72"/>
      <c r="CL423" s="72"/>
      <c r="CM423" s="72"/>
      <c r="CN423" s="72"/>
      <c r="CO423" s="72"/>
      <c r="CP423" s="72"/>
      <c r="CQ423" s="72"/>
      <c r="CR423" s="72"/>
      <c r="CS423" s="72"/>
      <c r="CT423" s="72"/>
      <c r="CU423" s="72"/>
      <c r="CV423" s="72"/>
      <c r="CW423" s="72"/>
      <c r="CX423" s="72"/>
      <c r="CY423" s="72"/>
      <c r="CZ423" s="72"/>
      <c r="DA423" s="72"/>
      <c r="DB423" s="72"/>
      <c r="DC423" s="72"/>
      <c r="DD423" s="72"/>
      <c r="DE423" s="72"/>
      <c r="DF423" s="72"/>
      <c r="DG423" s="72"/>
      <c r="DH423" s="72"/>
      <c r="DI423" s="72"/>
      <c r="DJ423" s="72"/>
      <c r="DK423" s="72"/>
      <c r="DL423" s="72"/>
      <c r="DM423" s="72"/>
      <c r="DN423" s="72"/>
      <c r="DO423" s="72"/>
      <c r="DP423" s="72"/>
      <c r="DQ423" s="72"/>
      <c r="DR423" s="72"/>
      <c r="DS423" s="72"/>
      <c r="DT423" s="72"/>
      <c r="DU423" s="72"/>
      <c r="DV423" s="72"/>
      <c r="DW423" s="72"/>
      <c r="DX423" s="72"/>
      <c r="DY423" s="72"/>
      <c r="DZ423" s="72"/>
      <c r="EA423" s="72"/>
      <c r="EB423" s="72"/>
      <c r="EC423" s="72"/>
      <c r="ED423" s="72"/>
      <c r="EE423" s="72"/>
      <c r="EF423" s="72"/>
      <c r="EG423" s="72"/>
      <c r="EH423" s="72"/>
      <c r="EI423" s="72"/>
      <c r="EJ423" s="72"/>
      <c r="EK423" s="72"/>
      <c r="EL423" s="72"/>
      <c r="EM423" s="72"/>
      <c r="EN423" s="72"/>
      <c r="EO423" s="72"/>
      <c r="EP423" s="72"/>
      <c r="EQ423" s="72"/>
      <c r="ER423" s="312">
        <f t="shared" si="87"/>
        <v>1</v>
      </c>
      <c r="ES423" s="72">
        <f t="shared" si="88"/>
        <v>1</v>
      </c>
      <c r="ET423" s="72" t="s">
        <v>1117</v>
      </c>
      <c r="EU423" s="7" t="s">
        <v>2751</v>
      </c>
      <c r="EV423" s="7" t="s">
        <v>1110</v>
      </c>
      <c r="EW423" s="7" t="s">
        <v>1801</v>
      </c>
      <c r="EX423" s="183" t="s">
        <v>3595</v>
      </c>
      <c r="EY423" s="313">
        <v>46184</v>
      </c>
      <c r="EZ423" s="313"/>
      <c r="FA423" s="183"/>
      <c r="FB423" s="313"/>
      <c r="FC423" s="7"/>
      <c r="FD423" s="7" t="s">
        <v>3214</v>
      </c>
      <c r="FE423" s="7">
        <f t="shared" si="89"/>
        <v>3901</v>
      </c>
      <c r="FF423" s="72">
        <f t="shared" si="90"/>
        <v>7957</v>
      </c>
      <c r="FG423" t="s">
        <v>3515</v>
      </c>
    </row>
    <row r="424" spans="1:163" ht="17.25">
      <c r="A424" s="72">
        <v>461262091</v>
      </c>
      <c r="B424" s="304" t="s">
        <v>2115</v>
      </c>
      <c r="C424" s="72" t="s">
        <v>1775</v>
      </c>
      <c r="D424" s="72" t="s">
        <v>3498</v>
      </c>
      <c r="E424" s="72">
        <v>6429</v>
      </c>
      <c r="F424" s="72"/>
      <c r="G424" s="306"/>
      <c r="H424" s="306"/>
      <c r="I424" s="72">
        <v>3178</v>
      </c>
      <c r="J424" s="72">
        <v>3178</v>
      </c>
      <c r="K424" s="258">
        <f t="shared" si="94"/>
        <v>3193</v>
      </c>
      <c r="L424" s="258">
        <f t="shared" si="83"/>
        <v>0</v>
      </c>
      <c r="M424" s="307">
        <v>1</v>
      </c>
      <c r="N424" s="72" t="s">
        <v>1282</v>
      </c>
      <c r="O424" s="72" t="s">
        <v>1281</v>
      </c>
      <c r="P424" s="72" t="s">
        <v>476</v>
      </c>
      <c r="Q424" s="255">
        <v>26169</v>
      </c>
      <c r="R424" s="66">
        <v>15</v>
      </c>
      <c r="S424" s="66">
        <f t="shared" si="93"/>
        <v>0</v>
      </c>
      <c r="T424" s="66">
        <v>0</v>
      </c>
      <c r="U424" s="4" t="s">
        <v>1129</v>
      </c>
      <c r="V424" s="5">
        <f t="shared" si="91"/>
        <v>0.10096918300462819</v>
      </c>
      <c r="W424" s="5">
        <f t="shared" si="92"/>
        <v>1.4320501535188786E-3</v>
      </c>
      <c r="X424" s="5" t="str">
        <f t="shared" si="84"/>
        <v>RB</v>
      </c>
      <c r="Y424" s="72" t="str">
        <f t="shared" si="85"/>
        <v>PAID</v>
      </c>
      <c r="Z424" s="72" t="s">
        <v>1129</v>
      </c>
      <c r="AA424" s="72" t="s">
        <v>1281</v>
      </c>
      <c r="AB424" s="304"/>
      <c r="AC424" s="72"/>
      <c r="AD424" s="72" t="s">
        <v>3022</v>
      </c>
      <c r="AE424" s="308"/>
      <c r="AF424" s="309"/>
      <c r="AG424" s="7"/>
      <c r="AH424" s="72" t="s">
        <v>2189</v>
      </c>
      <c r="AI424" s="7"/>
      <c r="AJ424" s="7"/>
      <c r="AK424" s="7"/>
      <c r="AL424" s="7">
        <v>3193</v>
      </c>
      <c r="AM424" s="255">
        <v>26169</v>
      </c>
      <c r="AN424" s="258">
        <v>27</v>
      </c>
      <c r="AO424" s="306">
        <v>0</v>
      </c>
      <c r="AP424" s="306" t="str">
        <f t="shared" si="86"/>
        <v>RB</v>
      </c>
      <c r="AQ424" s="306"/>
      <c r="AR424" s="306"/>
      <c r="AS424" s="306"/>
      <c r="AT424" s="306"/>
      <c r="AU424" s="72" t="s">
        <v>1129</v>
      </c>
      <c r="AV424" s="310"/>
      <c r="AW424" s="304" t="s">
        <v>53</v>
      </c>
      <c r="AX424" s="311">
        <v>45286</v>
      </c>
      <c r="AY424" s="72">
        <v>36</v>
      </c>
      <c r="AZ424" s="72" t="s">
        <v>2057</v>
      </c>
      <c r="BA424" s="7" t="s">
        <v>3513</v>
      </c>
      <c r="BB424" s="7"/>
      <c r="BC424" s="7"/>
      <c r="BD424" s="72"/>
      <c r="BE424" s="72"/>
      <c r="BF424" s="72"/>
      <c r="BG424" s="183"/>
      <c r="BH424" s="72"/>
      <c r="BI424" s="72"/>
      <c r="BJ424" s="72"/>
      <c r="BK424" s="72"/>
      <c r="BL424" s="72"/>
      <c r="BM424" s="72"/>
      <c r="BN424" s="72"/>
      <c r="BO424" s="72"/>
      <c r="BP424" s="72"/>
      <c r="BQ424" s="72"/>
      <c r="BR424" s="72"/>
      <c r="BS424" s="72"/>
      <c r="BT424" s="72"/>
      <c r="BU424" s="72"/>
      <c r="BV424" s="72"/>
      <c r="BW424" s="72"/>
      <c r="BX424" s="72"/>
      <c r="BY424" s="72"/>
      <c r="BZ424" s="72"/>
      <c r="CA424" s="72"/>
      <c r="CB424" s="72"/>
      <c r="CC424" s="72"/>
      <c r="CD424" s="72"/>
      <c r="CE424" s="72"/>
      <c r="CF424" s="72"/>
      <c r="CG424" s="72"/>
      <c r="CH424" s="72"/>
      <c r="CI424" s="72"/>
      <c r="CJ424" s="72"/>
      <c r="CK424" s="72"/>
      <c r="CL424" s="72"/>
      <c r="CM424" s="72">
        <v>1</v>
      </c>
      <c r="CN424" s="72"/>
      <c r="CO424" s="72"/>
      <c r="CP424" s="72"/>
      <c r="CQ424" s="72"/>
      <c r="CR424" s="72"/>
      <c r="CS424" s="72"/>
      <c r="CT424" s="72"/>
      <c r="CU424" s="72"/>
      <c r="CV424" s="72"/>
      <c r="CW424" s="72"/>
      <c r="CX424" s="72"/>
      <c r="CY424" s="72"/>
      <c r="CZ424" s="72"/>
      <c r="DA424" s="72"/>
      <c r="DB424" s="72"/>
      <c r="DC424" s="72"/>
      <c r="DD424" s="72"/>
      <c r="DE424" s="72"/>
      <c r="DF424" s="72"/>
      <c r="DG424" s="72"/>
      <c r="DH424" s="72"/>
      <c r="DI424" s="72"/>
      <c r="DJ424" s="72"/>
      <c r="DK424" s="72"/>
      <c r="DL424" s="72"/>
      <c r="DM424" s="72"/>
      <c r="DN424" s="72"/>
      <c r="DO424" s="72"/>
      <c r="DP424" s="72"/>
      <c r="DQ424" s="72"/>
      <c r="DR424" s="72"/>
      <c r="DS424" s="72"/>
      <c r="DT424" s="72"/>
      <c r="DU424" s="72"/>
      <c r="DV424" s="72"/>
      <c r="DW424" s="72"/>
      <c r="DX424" s="72"/>
      <c r="DY424" s="72"/>
      <c r="DZ424" s="72"/>
      <c r="EA424" s="72"/>
      <c r="EB424" s="72"/>
      <c r="EC424" s="72"/>
      <c r="ED424" s="72"/>
      <c r="EE424" s="72"/>
      <c r="EF424" s="72"/>
      <c r="EG424" s="72"/>
      <c r="EH424" s="72"/>
      <c r="EI424" s="72"/>
      <c r="EJ424" s="72"/>
      <c r="EK424" s="72"/>
      <c r="EL424" s="72"/>
      <c r="EM424" s="72"/>
      <c r="EN424" s="72"/>
      <c r="EO424" s="72"/>
      <c r="EP424" s="72"/>
      <c r="EQ424" s="72"/>
      <c r="ER424" s="312">
        <f t="shared" si="87"/>
        <v>1</v>
      </c>
      <c r="ES424" s="72">
        <f t="shared" si="88"/>
        <v>1</v>
      </c>
      <c r="ET424" s="72" t="s">
        <v>1128</v>
      </c>
      <c r="EU424" s="7" t="s">
        <v>2752</v>
      </c>
      <c r="EV424" s="7" t="s">
        <v>1110</v>
      </c>
      <c r="EW424" s="7" t="s">
        <v>1829</v>
      </c>
      <c r="EX424" s="183" t="s">
        <v>1858</v>
      </c>
      <c r="EY424" s="313">
        <v>46186</v>
      </c>
      <c r="EZ424" s="313"/>
      <c r="FA424" s="183"/>
      <c r="FB424" s="313"/>
      <c r="FC424" s="7"/>
      <c r="FD424" s="7" t="s">
        <v>3244</v>
      </c>
      <c r="FE424" s="7">
        <f t="shared" si="89"/>
        <v>3193</v>
      </c>
      <c r="FF424" s="72">
        <f t="shared" si="90"/>
        <v>6429</v>
      </c>
      <c r="FG424" t="s">
        <v>3515</v>
      </c>
    </row>
    <row r="425" spans="1:163" ht="17.25">
      <c r="A425" s="72">
        <v>459335118</v>
      </c>
      <c r="B425" s="304" t="s">
        <v>2131</v>
      </c>
      <c r="C425" s="72" t="s">
        <v>1777</v>
      </c>
      <c r="D425" s="72" t="s">
        <v>3554</v>
      </c>
      <c r="E425" s="72">
        <v>7000</v>
      </c>
      <c r="F425" s="72"/>
      <c r="G425" s="306"/>
      <c r="H425" s="306"/>
      <c r="I425" s="72">
        <v>6762</v>
      </c>
      <c r="J425" s="72">
        <v>6760</v>
      </c>
      <c r="K425" s="258">
        <f t="shared" si="94"/>
        <v>6877</v>
      </c>
      <c r="L425" s="258">
        <f t="shared" si="83"/>
        <v>6732</v>
      </c>
      <c r="M425" s="307">
        <v>1</v>
      </c>
      <c r="N425" s="72" t="s">
        <v>1280</v>
      </c>
      <c r="O425" s="72" t="s">
        <v>1281</v>
      </c>
      <c r="P425" s="72" t="s">
        <v>73</v>
      </c>
      <c r="Q425" s="255">
        <v>26143.67</v>
      </c>
      <c r="R425" s="66">
        <v>117</v>
      </c>
      <c r="S425" s="66">
        <f t="shared" si="93"/>
        <v>0</v>
      </c>
      <c r="T425" s="66">
        <v>900</v>
      </c>
      <c r="U425" s="4" t="s">
        <v>1129</v>
      </c>
      <c r="V425" s="5">
        <f t="shared" si="91"/>
        <v>2.609488665319731E-2</v>
      </c>
      <c r="W425" s="5">
        <f t="shared" si="92"/>
        <v>1.4306640160895296E-3</v>
      </c>
      <c r="X425" s="5" t="str">
        <f t="shared" si="84"/>
        <v>STABLE</v>
      </c>
      <c r="Y425" s="72" t="str">
        <f t="shared" si="85"/>
        <v>PAID</v>
      </c>
      <c r="Z425" s="72" t="s">
        <v>1129</v>
      </c>
      <c r="AA425" s="72" t="s">
        <v>1315</v>
      </c>
      <c r="AB425" s="304" t="s">
        <v>3023</v>
      </c>
      <c r="AC425" s="72"/>
      <c r="AD425" s="72" t="s">
        <v>3021</v>
      </c>
      <c r="AE425" s="308"/>
      <c r="AF425" s="309"/>
      <c r="AG425" s="7"/>
      <c r="AH425" s="72" t="s">
        <v>677</v>
      </c>
      <c r="AI425" s="7"/>
      <c r="AJ425" s="7"/>
      <c r="AK425" s="7"/>
      <c r="AL425" s="7">
        <v>7777</v>
      </c>
      <c r="AM425" s="255">
        <v>26143.67</v>
      </c>
      <c r="AN425" s="258">
        <v>27</v>
      </c>
      <c r="AO425" s="306">
        <v>43</v>
      </c>
      <c r="AP425" s="306" t="str">
        <f t="shared" si="86"/>
        <v>FLOW</v>
      </c>
      <c r="AQ425" s="306"/>
      <c r="AR425" s="306"/>
      <c r="AS425" s="306"/>
      <c r="AT425" s="306"/>
      <c r="AU425" s="72" t="s">
        <v>1129</v>
      </c>
      <c r="AV425" s="310" t="s">
        <v>2275</v>
      </c>
      <c r="AW425" s="304" t="s">
        <v>2336</v>
      </c>
      <c r="AX425" s="311">
        <v>45148</v>
      </c>
      <c r="AY425" s="72">
        <v>36</v>
      </c>
      <c r="AZ425" s="72" t="s">
        <v>2057</v>
      </c>
      <c r="BA425" s="7" t="s">
        <v>3512</v>
      </c>
      <c r="BB425" s="7"/>
      <c r="BC425" s="7"/>
      <c r="BD425" s="72"/>
      <c r="BE425" s="72"/>
      <c r="BF425" s="72"/>
      <c r="BG425" s="183"/>
      <c r="BH425" s="72"/>
      <c r="BI425" s="72"/>
      <c r="BJ425" s="72"/>
      <c r="BK425" s="72"/>
      <c r="BL425" s="72"/>
      <c r="BM425" s="72"/>
      <c r="BN425" s="72"/>
      <c r="BO425" s="72"/>
      <c r="BP425" s="72"/>
      <c r="BQ425" s="72"/>
      <c r="BR425" s="72"/>
      <c r="BS425" s="72"/>
      <c r="BT425" s="72"/>
      <c r="BU425" s="72"/>
      <c r="BV425" s="72"/>
      <c r="BW425" s="72"/>
      <c r="BX425" s="72"/>
      <c r="BY425" s="72"/>
      <c r="BZ425" s="72"/>
      <c r="CA425" s="72"/>
      <c r="CB425" s="72"/>
      <c r="CC425" s="72"/>
      <c r="CD425" s="72"/>
      <c r="CE425" s="72"/>
      <c r="CF425" s="72"/>
      <c r="CG425" s="72">
        <v>1</v>
      </c>
      <c r="CH425" s="72"/>
      <c r="CI425" s="72"/>
      <c r="CJ425" s="72"/>
      <c r="CK425" s="72"/>
      <c r="CL425" s="72"/>
      <c r="CM425" s="72"/>
      <c r="CN425" s="72"/>
      <c r="CO425" s="72"/>
      <c r="CP425" s="72"/>
      <c r="CQ425" s="72"/>
      <c r="CR425" s="72"/>
      <c r="CS425" s="72"/>
      <c r="CT425" s="72"/>
      <c r="CU425" s="72"/>
      <c r="CV425" s="72"/>
      <c r="CW425" s="72"/>
      <c r="CX425" s="72"/>
      <c r="CY425" s="72"/>
      <c r="CZ425" s="72"/>
      <c r="DA425" s="72"/>
      <c r="DB425" s="72">
        <v>2</v>
      </c>
      <c r="DC425" s="72"/>
      <c r="DD425" s="72"/>
      <c r="DE425" s="72"/>
      <c r="DF425" s="72"/>
      <c r="DG425" s="72"/>
      <c r="DH425" s="72"/>
      <c r="DI425" s="72"/>
      <c r="DJ425" s="72"/>
      <c r="DK425" s="72"/>
      <c r="DL425" s="72"/>
      <c r="DM425" s="72"/>
      <c r="DN425" s="72"/>
      <c r="DO425" s="72"/>
      <c r="DP425" s="72"/>
      <c r="DQ425" s="72"/>
      <c r="DR425" s="72"/>
      <c r="DS425" s="72"/>
      <c r="DT425" s="72"/>
      <c r="DU425" s="72"/>
      <c r="DV425" s="72"/>
      <c r="DW425" s="72"/>
      <c r="DX425" s="72"/>
      <c r="DY425" s="72"/>
      <c r="DZ425" s="72"/>
      <c r="EA425" s="72"/>
      <c r="EB425" s="72"/>
      <c r="EC425" s="72"/>
      <c r="ED425" s="72"/>
      <c r="EE425" s="72"/>
      <c r="EF425" s="72"/>
      <c r="EG425" s="72"/>
      <c r="EH425" s="72"/>
      <c r="EI425" s="72"/>
      <c r="EJ425" s="72"/>
      <c r="EK425" s="72"/>
      <c r="EL425" s="72"/>
      <c r="EM425" s="72"/>
      <c r="EN425" s="72"/>
      <c r="EO425" s="72"/>
      <c r="EP425" s="72"/>
      <c r="EQ425" s="72"/>
      <c r="ER425" s="312">
        <f t="shared" si="87"/>
        <v>3</v>
      </c>
      <c r="ES425" s="72">
        <f t="shared" si="88"/>
        <v>1</v>
      </c>
      <c r="ET425" s="72" t="s">
        <v>1119</v>
      </c>
      <c r="EU425" s="7" t="s">
        <v>2753</v>
      </c>
      <c r="EV425" s="7" t="s">
        <v>1110</v>
      </c>
      <c r="EW425" s="7" t="s">
        <v>1820</v>
      </c>
      <c r="EX425" s="183" t="s">
        <v>2031</v>
      </c>
      <c r="EY425" s="313">
        <v>46191</v>
      </c>
      <c r="EZ425" s="313"/>
      <c r="FA425" s="183"/>
      <c r="FB425" s="313"/>
      <c r="FC425" s="7"/>
      <c r="FD425" s="7" t="s">
        <v>3346</v>
      </c>
      <c r="FE425" s="7">
        <f t="shared" si="89"/>
        <v>6877</v>
      </c>
      <c r="FF425" s="72">
        <f t="shared" si="90"/>
        <v>13732</v>
      </c>
      <c r="FG425" t="s">
        <v>3515</v>
      </c>
    </row>
    <row r="426" spans="1:163" ht="17.25">
      <c r="A426" s="72">
        <v>464782908</v>
      </c>
      <c r="B426" s="304" t="s">
        <v>878</v>
      </c>
      <c r="C426" s="72"/>
      <c r="D426" s="72"/>
      <c r="E426" s="72"/>
      <c r="F426" s="72"/>
      <c r="G426" s="306"/>
      <c r="H426" s="306"/>
      <c r="I426" s="72">
        <v>3954</v>
      </c>
      <c r="J426" s="72">
        <v>23495</v>
      </c>
      <c r="K426" s="258">
        <f t="shared" si="94"/>
        <v>4894</v>
      </c>
      <c r="L426" s="258">
        <f t="shared" si="83"/>
        <v>27449</v>
      </c>
      <c r="M426" s="315">
        <v>6</v>
      </c>
      <c r="N426" s="72" t="s">
        <v>1231</v>
      </c>
      <c r="O426" s="72" t="s">
        <v>1232</v>
      </c>
      <c r="P426" s="72" t="s">
        <v>333</v>
      </c>
      <c r="Q426" s="255">
        <v>25984</v>
      </c>
      <c r="R426" s="66">
        <v>1169</v>
      </c>
      <c r="S426" s="66">
        <f t="shared" si="93"/>
        <v>0</v>
      </c>
      <c r="T426" s="66">
        <v>3600</v>
      </c>
      <c r="U426" s="4" t="s">
        <v>1231</v>
      </c>
      <c r="V426" s="5">
        <f t="shared" si="91"/>
        <v>9.0129198249376291E-2</v>
      </c>
      <c r="W426" s="5">
        <f t="shared" si="92"/>
        <v>1.0915142125429628E-2</v>
      </c>
      <c r="X426" s="5" t="str">
        <f t="shared" si="84"/>
        <v>FLOW</v>
      </c>
      <c r="Y426" s="72" t="str">
        <f t="shared" si="85"/>
        <v>NC</v>
      </c>
      <c r="Z426" s="72" t="s">
        <v>1315</v>
      </c>
      <c r="AA426" s="72" t="s">
        <v>1315</v>
      </c>
      <c r="AB426" s="304"/>
      <c r="AC426" s="72"/>
      <c r="AD426" s="72" t="s">
        <v>3021</v>
      </c>
      <c r="AE426" s="308"/>
      <c r="AF426" s="309" t="s">
        <v>1797</v>
      </c>
      <c r="AG426" s="7" t="s">
        <v>1129</v>
      </c>
      <c r="AH426" s="72" t="s">
        <v>875</v>
      </c>
      <c r="AI426" s="7" t="s">
        <v>1129</v>
      </c>
      <c r="AJ426" s="7" t="s">
        <v>1129</v>
      </c>
      <c r="AK426" s="7" t="s">
        <v>1129</v>
      </c>
      <c r="AL426" s="7">
        <v>28264</v>
      </c>
      <c r="AM426" s="255">
        <v>25984</v>
      </c>
      <c r="AN426" s="258">
        <v>177</v>
      </c>
      <c r="AO426" s="306">
        <v>193</v>
      </c>
      <c r="AP426" s="306" t="str">
        <f t="shared" si="86"/>
        <v>FLOW</v>
      </c>
      <c r="AQ426" s="306"/>
      <c r="AR426" s="306"/>
      <c r="AS426" s="306"/>
      <c r="AT426" s="306"/>
      <c r="AU426" s="72" t="s">
        <v>943</v>
      </c>
      <c r="AV426" s="310" t="s">
        <v>879</v>
      </c>
      <c r="AW426" s="304" t="s">
        <v>383</v>
      </c>
      <c r="AX426" s="311">
        <v>45622</v>
      </c>
      <c r="AY426" s="72">
        <v>18</v>
      </c>
      <c r="AZ426" s="72" t="s">
        <v>1742</v>
      </c>
      <c r="BA426" s="7" t="s">
        <v>3513</v>
      </c>
      <c r="BB426" s="7"/>
      <c r="BC426" s="7"/>
      <c r="BD426" s="72"/>
      <c r="BE426" s="72"/>
      <c r="BF426" s="72"/>
      <c r="BG426" s="183"/>
      <c r="BH426" s="72"/>
      <c r="BI426" s="72"/>
      <c r="BJ426" s="72"/>
      <c r="BK426" s="72"/>
      <c r="BL426" s="72"/>
      <c r="BM426" s="72"/>
      <c r="BN426" s="72"/>
      <c r="BO426" s="72"/>
      <c r="BP426" s="72"/>
      <c r="BQ426" s="72"/>
      <c r="BR426" s="72"/>
      <c r="BS426" s="72"/>
      <c r="BT426" s="72"/>
      <c r="BU426" s="72"/>
      <c r="BV426" s="72"/>
      <c r="BW426" s="72"/>
      <c r="BX426" s="72"/>
      <c r="BY426" s="72"/>
      <c r="BZ426" s="72"/>
      <c r="CA426" s="72"/>
      <c r="CB426" s="72"/>
      <c r="CC426" s="72"/>
      <c r="CD426" s="72"/>
      <c r="CE426" s="72"/>
      <c r="CF426" s="72"/>
      <c r="CG426" s="72"/>
      <c r="CH426" s="72"/>
      <c r="CI426" s="72"/>
      <c r="CJ426" s="72"/>
      <c r="CK426" s="72"/>
      <c r="CL426" s="72"/>
      <c r="CM426" s="72"/>
      <c r="CN426" s="72"/>
      <c r="CO426" s="72"/>
      <c r="CP426" s="72"/>
      <c r="CQ426" s="72"/>
      <c r="CR426" s="72"/>
      <c r="CS426" s="72"/>
      <c r="CT426" s="72"/>
      <c r="CU426" s="72"/>
      <c r="CV426" s="72"/>
      <c r="CW426" s="72"/>
      <c r="CX426" s="72"/>
      <c r="CY426" s="72"/>
      <c r="CZ426" s="72"/>
      <c r="DA426" s="72"/>
      <c r="DB426" s="72"/>
      <c r="DC426" s="72"/>
      <c r="DD426" s="72"/>
      <c r="DE426" s="72"/>
      <c r="DF426" s="72"/>
      <c r="DG426" s="72"/>
      <c r="DH426" s="72"/>
      <c r="DI426" s="72"/>
      <c r="DJ426" s="72"/>
      <c r="DK426" s="72"/>
      <c r="DL426" s="72"/>
      <c r="DM426" s="72"/>
      <c r="DN426" s="72"/>
      <c r="DO426" s="72"/>
      <c r="DP426" s="72"/>
      <c r="DQ426" s="72"/>
      <c r="DR426" s="72"/>
      <c r="DS426" s="72"/>
      <c r="DT426" s="72"/>
      <c r="DU426" s="72"/>
      <c r="DV426" s="72"/>
      <c r="DW426" s="72"/>
      <c r="DX426" s="72"/>
      <c r="DY426" s="72"/>
      <c r="DZ426" s="72"/>
      <c r="EA426" s="72"/>
      <c r="EB426" s="72"/>
      <c r="EC426" s="72"/>
      <c r="ED426" s="72"/>
      <c r="EE426" s="72"/>
      <c r="EF426" s="72"/>
      <c r="EG426" s="72"/>
      <c r="EH426" s="72"/>
      <c r="EI426" s="72"/>
      <c r="EJ426" s="72"/>
      <c r="EK426" s="72"/>
      <c r="EL426" s="72"/>
      <c r="EM426" s="72"/>
      <c r="EN426" s="72"/>
      <c r="EO426" s="72">
        <v>1</v>
      </c>
      <c r="EP426" s="72"/>
      <c r="EQ426" s="72"/>
      <c r="ER426" s="312">
        <f t="shared" si="87"/>
        <v>1</v>
      </c>
      <c r="ES426" s="72">
        <f t="shared" si="88"/>
        <v>1</v>
      </c>
      <c r="ET426" s="72" t="s">
        <v>1125</v>
      </c>
      <c r="EU426" s="7" t="e">
        <v>#N/A</v>
      </c>
      <c r="EV426" s="7" t="e">
        <v>#N/A</v>
      </c>
      <c r="EW426" s="7" t="e">
        <v>#N/A</v>
      </c>
      <c r="EX426" s="183" t="e">
        <v>#N/A</v>
      </c>
      <c r="EY426" s="313" t="e">
        <v>#N/A</v>
      </c>
      <c r="EZ426" s="313"/>
      <c r="FA426" s="183"/>
      <c r="FB426" s="313"/>
      <c r="FC426" s="7"/>
      <c r="FD426" s="7">
        <v>0</v>
      </c>
      <c r="FE426" s="7">
        <f t="shared" si="89"/>
        <v>4894</v>
      </c>
      <c r="FF426" s="72">
        <f t="shared" si="90"/>
        <v>27449</v>
      </c>
      <c r="FG426" t="s">
        <v>3515</v>
      </c>
    </row>
    <row r="427" spans="1:163" ht="17.25">
      <c r="A427" s="72">
        <v>463200237</v>
      </c>
      <c r="B427" s="304" t="s">
        <v>2102</v>
      </c>
      <c r="C427" s="72"/>
      <c r="D427" s="72"/>
      <c r="E427" s="72"/>
      <c r="F427" s="72"/>
      <c r="G427" s="306"/>
      <c r="H427" s="306"/>
      <c r="I427" s="72">
        <v>3523</v>
      </c>
      <c r="J427" s="72">
        <v>3432</v>
      </c>
      <c r="K427" s="258">
        <f t="shared" si="94"/>
        <v>3501</v>
      </c>
      <c r="L427" s="258">
        <f t="shared" si="83"/>
        <v>7092</v>
      </c>
      <c r="M427" s="307">
        <v>1</v>
      </c>
      <c r="N427" s="72" t="s">
        <v>1231</v>
      </c>
      <c r="O427" s="72" t="s">
        <v>1232</v>
      </c>
      <c r="P427" s="72" t="s">
        <v>349</v>
      </c>
      <c r="Q427" s="255">
        <v>25897</v>
      </c>
      <c r="R427" s="66">
        <v>69</v>
      </c>
      <c r="S427" s="66">
        <f t="shared" si="93"/>
        <v>0</v>
      </c>
      <c r="T427" s="66">
        <v>5450</v>
      </c>
      <c r="U427" s="4" t="s">
        <v>1129</v>
      </c>
      <c r="V427" s="5">
        <f t="shared" si="91"/>
        <v>2.5592268761098599E-2</v>
      </c>
      <c r="W427" s="5">
        <f t="shared" si="92"/>
        <v>1.41716545629097E-3</v>
      </c>
      <c r="X427" s="5" t="s">
        <v>1280</v>
      </c>
      <c r="Y427" s="72" t="str">
        <f t="shared" si="85"/>
        <v>PTP</v>
      </c>
      <c r="Z427" s="72" t="s">
        <v>1129</v>
      </c>
      <c r="AA427" s="72" t="s">
        <v>1329</v>
      </c>
      <c r="AB427" s="304"/>
      <c r="AC427" s="72">
        <v>20</v>
      </c>
      <c r="AD427" s="72" t="s">
        <v>3019</v>
      </c>
      <c r="AE427" s="308"/>
      <c r="AF427" s="309"/>
      <c r="AG427" s="7"/>
      <c r="AH427" s="72" t="s">
        <v>348</v>
      </c>
      <c r="AI427" s="7"/>
      <c r="AJ427" s="7"/>
      <c r="AK427" s="7"/>
      <c r="AL427" s="7">
        <v>8951</v>
      </c>
      <c r="AM427" s="255">
        <v>25897</v>
      </c>
      <c r="AN427" s="258">
        <v>27</v>
      </c>
      <c r="AO427" s="306">
        <v>43</v>
      </c>
      <c r="AP427" s="306" t="str">
        <f t="shared" si="86"/>
        <v>FLOW</v>
      </c>
      <c r="AQ427" s="306"/>
      <c r="AR427" s="306"/>
      <c r="AS427" s="306"/>
      <c r="AT427" s="306"/>
      <c r="AU427" s="72" t="s">
        <v>1129</v>
      </c>
      <c r="AV427" s="310" t="s">
        <v>2247</v>
      </c>
      <c r="AW427" s="304" t="s">
        <v>53</v>
      </c>
      <c r="AX427" s="311">
        <v>45456</v>
      </c>
      <c r="AY427" s="72">
        <v>30</v>
      </c>
      <c r="AZ427" s="72" t="s">
        <v>2057</v>
      </c>
      <c r="BA427" s="7" t="s">
        <v>3512</v>
      </c>
      <c r="BB427" s="7"/>
      <c r="BC427" s="7"/>
      <c r="BD427" s="72"/>
      <c r="BE427" s="72"/>
      <c r="BF427" s="72"/>
      <c r="BG427" s="183"/>
      <c r="BH427" s="72"/>
      <c r="BI427" s="72"/>
      <c r="BJ427" s="72"/>
      <c r="BK427" s="72"/>
      <c r="BL427" s="72"/>
      <c r="BM427" s="72"/>
      <c r="BN427" s="72"/>
      <c r="BO427" s="72"/>
      <c r="BP427" s="72"/>
      <c r="BQ427" s="72"/>
      <c r="BR427" s="72"/>
      <c r="BS427" s="72"/>
      <c r="BT427" s="72"/>
      <c r="BU427" s="72"/>
      <c r="BV427" s="72"/>
      <c r="BW427" s="72"/>
      <c r="BX427" s="72"/>
      <c r="BY427" s="72"/>
      <c r="BZ427" s="72"/>
      <c r="CA427" s="72"/>
      <c r="CB427" s="72"/>
      <c r="CC427" s="72"/>
      <c r="CD427" s="72"/>
      <c r="CE427" s="72"/>
      <c r="CF427" s="72"/>
      <c r="CG427" s="72"/>
      <c r="CH427" s="72"/>
      <c r="CI427" s="72"/>
      <c r="CJ427" s="72"/>
      <c r="CK427" s="72"/>
      <c r="CL427" s="72"/>
      <c r="CM427" s="72"/>
      <c r="CN427" s="72"/>
      <c r="CO427" s="72"/>
      <c r="CP427" s="72"/>
      <c r="CQ427" s="72"/>
      <c r="CR427" s="72"/>
      <c r="CS427" s="72"/>
      <c r="CT427" s="72"/>
      <c r="CU427" s="72"/>
      <c r="CV427" s="72"/>
      <c r="CW427" s="72"/>
      <c r="CX427" s="72"/>
      <c r="CY427" s="72"/>
      <c r="CZ427" s="72"/>
      <c r="DA427" s="72"/>
      <c r="DB427" s="72"/>
      <c r="DC427" s="72"/>
      <c r="DD427" s="72"/>
      <c r="DE427" s="72"/>
      <c r="DF427" s="72"/>
      <c r="DG427" s="72"/>
      <c r="DH427" s="72"/>
      <c r="DI427" s="72"/>
      <c r="DJ427" s="72"/>
      <c r="DK427" s="72"/>
      <c r="DL427" s="72"/>
      <c r="DM427" s="72"/>
      <c r="DN427" s="72"/>
      <c r="DO427" s="72"/>
      <c r="DP427" s="72"/>
      <c r="DQ427" s="72"/>
      <c r="DR427" s="72"/>
      <c r="DS427" s="72"/>
      <c r="DT427" s="72"/>
      <c r="DU427" s="72"/>
      <c r="DV427" s="72"/>
      <c r="DW427" s="72"/>
      <c r="DX427" s="72"/>
      <c r="DY427" s="72"/>
      <c r="DZ427" s="72"/>
      <c r="EA427" s="72"/>
      <c r="EB427" s="72"/>
      <c r="EC427" s="72"/>
      <c r="ED427" s="72"/>
      <c r="EE427" s="72"/>
      <c r="EF427" s="72"/>
      <c r="EG427" s="72"/>
      <c r="EH427" s="72"/>
      <c r="EI427" s="72"/>
      <c r="EJ427" s="72"/>
      <c r="EK427" s="72"/>
      <c r="EL427" s="72"/>
      <c r="EM427" s="72"/>
      <c r="EN427" s="72"/>
      <c r="EO427" s="72">
        <v>1</v>
      </c>
      <c r="EP427" s="72"/>
      <c r="EQ427" s="72"/>
      <c r="ER427" s="312">
        <f t="shared" si="87"/>
        <v>1</v>
      </c>
      <c r="ES427" s="72">
        <f t="shared" si="88"/>
        <v>1</v>
      </c>
      <c r="ET427" s="72" t="s">
        <v>1126</v>
      </c>
      <c r="EU427" s="7" t="s">
        <v>3494</v>
      </c>
      <c r="EV427" s="7" t="s">
        <v>2464</v>
      </c>
      <c r="EW427" s="7" t="e">
        <v>#N/A</v>
      </c>
      <c r="EX427" s="183" t="e">
        <v>#N/A</v>
      </c>
      <c r="EY427" s="313" t="e">
        <v>#N/A</v>
      </c>
      <c r="EZ427" s="313"/>
      <c r="FA427" s="183"/>
      <c r="FB427" s="313"/>
      <c r="FC427" s="7"/>
      <c r="FD427" s="7" t="s">
        <v>3347</v>
      </c>
      <c r="FE427" s="7">
        <f t="shared" si="89"/>
        <v>3501</v>
      </c>
      <c r="FF427" s="72">
        <f t="shared" si="90"/>
        <v>7092</v>
      </c>
      <c r="FG427" t="s">
        <v>3515</v>
      </c>
    </row>
    <row r="428" spans="1:163" ht="17.25">
      <c r="A428" s="72">
        <v>460564240</v>
      </c>
      <c r="B428" s="304" t="s">
        <v>2098</v>
      </c>
      <c r="C428" s="72"/>
      <c r="D428" s="72"/>
      <c r="E428" s="72"/>
      <c r="F428" s="72"/>
      <c r="G428" s="306"/>
      <c r="H428" s="306"/>
      <c r="I428" s="72">
        <v>3857</v>
      </c>
      <c r="J428" s="72">
        <v>3836</v>
      </c>
      <c r="K428" s="258">
        <f t="shared" si="94"/>
        <v>3883</v>
      </c>
      <c r="L428" s="258">
        <f t="shared" si="83"/>
        <v>7819</v>
      </c>
      <c r="M428" s="307">
        <v>1</v>
      </c>
      <c r="N428" s="72" t="s">
        <v>1231</v>
      </c>
      <c r="O428" s="72" t="s">
        <v>1232</v>
      </c>
      <c r="P428" s="72" t="s">
        <v>49</v>
      </c>
      <c r="Q428" s="255">
        <v>25740.76</v>
      </c>
      <c r="R428" s="66">
        <v>47</v>
      </c>
      <c r="S428" s="66">
        <f t="shared" si="93"/>
        <v>0</v>
      </c>
      <c r="T428" s="66">
        <v>900</v>
      </c>
      <c r="U428" s="4" t="s">
        <v>1129</v>
      </c>
      <c r="V428" s="5">
        <f t="shared" si="91"/>
        <v>2.2174095919498451E-2</v>
      </c>
      <c r="W428" s="5">
        <f t="shared" si="92"/>
        <v>1.4086155110891745E-3</v>
      </c>
      <c r="X428" s="5" t="s">
        <v>1280</v>
      </c>
      <c r="Y428" s="72" t="str">
        <f t="shared" si="85"/>
        <v>PTP</v>
      </c>
      <c r="Z428" s="72" t="s">
        <v>1129</v>
      </c>
      <c r="AA428" s="72" t="s">
        <v>1329</v>
      </c>
      <c r="AB428" s="304"/>
      <c r="AC428" s="72">
        <v>20</v>
      </c>
      <c r="AD428" s="72" t="s">
        <v>3019</v>
      </c>
      <c r="AE428" s="308"/>
      <c r="AF428" s="309"/>
      <c r="AG428" s="7"/>
      <c r="AH428" s="72" t="s">
        <v>335</v>
      </c>
      <c r="AI428" s="7"/>
      <c r="AJ428" s="7"/>
      <c r="AK428" s="7"/>
      <c r="AL428" s="7">
        <v>4783</v>
      </c>
      <c r="AM428" s="255">
        <v>25740.76</v>
      </c>
      <c r="AN428" s="258">
        <v>27</v>
      </c>
      <c r="AO428" s="306">
        <v>43</v>
      </c>
      <c r="AP428" s="306" t="str">
        <f t="shared" si="86"/>
        <v>FLOW</v>
      </c>
      <c r="AQ428" s="306"/>
      <c r="AR428" s="306"/>
      <c r="AS428" s="306"/>
      <c r="AT428" s="306"/>
      <c r="AU428" s="72" t="s">
        <v>1129</v>
      </c>
      <c r="AV428" s="310" t="s">
        <v>2243</v>
      </c>
      <c r="AW428" s="304" t="s">
        <v>233</v>
      </c>
      <c r="AX428" s="311">
        <v>45239</v>
      </c>
      <c r="AY428" s="72">
        <v>36</v>
      </c>
      <c r="AZ428" s="72" t="s">
        <v>2057</v>
      </c>
      <c r="BA428" s="7" t="s">
        <v>3513</v>
      </c>
      <c r="BB428" s="7"/>
      <c r="BC428" s="7"/>
      <c r="BD428" s="72"/>
      <c r="BE428" s="72"/>
      <c r="BF428" s="72"/>
      <c r="BG428" s="183"/>
      <c r="BH428" s="72"/>
      <c r="BI428" s="72"/>
      <c r="BJ428" s="72"/>
      <c r="BK428" s="72"/>
      <c r="BL428" s="72"/>
      <c r="BM428" s="72"/>
      <c r="BN428" s="72"/>
      <c r="BO428" s="72"/>
      <c r="BP428" s="72"/>
      <c r="BQ428" s="72"/>
      <c r="BR428" s="72"/>
      <c r="BS428" s="72"/>
      <c r="BT428" s="72"/>
      <c r="BU428" s="72"/>
      <c r="BV428" s="72"/>
      <c r="BW428" s="72"/>
      <c r="BX428" s="72"/>
      <c r="BY428" s="72"/>
      <c r="BZ428" s="72"/>
      <c r="CA428" s="72"/>
      <c r="CB428" s="72"/>
      <c r="CC428" s="72"/>
      <c r="CD428" s="72"/>
      <c r="CE428" s="72"/>
      <c r="CF428" s="72"/>
      <c r="CG428" s="72">
        <v>1</v>
      </c>
      <c r="CH428" s="72"/>
      <c r="CI428" s="72"/>
      <c r="CJ428" s="72"/>
      <c r="CK428" s="72"/>
      <c r="CL428" s="72"/>
      <c r="CM428" s="72"/>
      <c r="CN428" s="72"/>
      <c r="CO428" s="72"/>
      <c r="CP428" s="72"/>
      <c r="CQ428" s="72"/>
      <c r="CR428" s="72"/>
      <c r="CS428" s="72"/>
      <c r="CT428" s="72"/>
      <c r="CU428" s="72"/>
      <c r="CV428" s="72"/>
      <c r="CW428" s="72"/>
      <c r="CX428" s="72"/>
      <c r="CY428" s="72"/>
      <c r="CZ428" s="72"/>
      <c r="DA428" s="72"/>
      <c r="DB428" s="72"/>
      <c r="DC428" s="72"/>
      <c r="DD428" s="72"/>
      <c r="DE428" s="72"/>
      <c r="DF428" s="72"/>
      <c r="DG428" s="72"/>
      <c r="DH428" s="72"/>
      <c r="DI428" s="72"/>
      <c r="DJ428" s="72"/>
      <c r="DK428" s="72"/>
      <c r="DL428" s="72"/>
      <c r="DM428" s="72"/>
      <c r="DN428" s="72"/>
      <c r="DO428" s="72"/>
      <c r="DP428" s="72"/>
      <c r="DQ428" s="72"/>
      <c r="DR428" s="72"/>
      <c r="DS428" s="72"/>
      <c r="DT428" s="72"/>
      <c r="DU428" s="72"/>
      <c r="DV428" s="72"/>
      <c r="DW428" s="72"/>
      <c r="DX428" s="72"/>
      <c r="DY428" s="72"/>
      <c r="DZ428" s="72"/>
      <c r="EA428" s="72"/>
      <c r="EB428" s="72"/>
      <c r="EC428" s="72"/>
      <c r="ED428" s="72"/>
      <c r="EE428" s="72"/>
      <c r="EF428" s="72"/>
      <c r="EG428" s="72"/>
      <c r="EH428" s="72"/>
      <c r="EI428" s="72"/>
      <c r="EJ428" s="72"/>
      <c r="EK428" s="72"/>
      <c r="EL428" s="72"/>
      <c r="EM428" s="72"/>
      <c r="EN428" s="72"/>
      <c r="EO428" s="72"/>
      <c r="EP428" s="72"/>
      <c r="EQ428" s="72"/>
      <c r="ER428" s="312">
        <f t="shared" si="87"/>
        <v>1</v>
      </c>
      <c r="ES428" s="72">
        <f t="shared" si="88"/>
        <v>1</v>
      </c>
      <c r="ET428" s="72" t="s">
        <v>1117</v>
      </c>
      <c r="EU428" s="7" t="s">
        <v>2754</v>
      </c>
      <c r="EV428" s="7" t="s">
        <v>1110</v>
      </c>
      <c r="EW428" s="7" t="s">
        <v>1801</v>
      </c>
      <c r="EX428" s="183" t="s">
        <v>1977</v>
      </c>
      <c r="EY428" s="313">
        <v>46184</v>
      </c>
      <c r="EZ428" s="313"/>
      <c r="FA428" s="183"/>
      <c r="FB428" s="313"/>
      <c r="FC428" s="7"/>
      <c r="FD428" s="7" t="s">
        <v>3196</v>
      </c>
      <c r="FE428" s="7">
        <f t="shared" si="89"/>
        <v>3883</v>
      </c>
      <c r="FF428" s="72">
        <f t="shared" si="90"/>
        <v>7819</v>
      </c>
      <c r="FG428" t="s">
        <v>3515</v>
      </c>
    </row>
    <row r="429" spans="1:163" ht="17.25">
      <c r="A429" s="72">
        <v>460579176</v>
      </c>
      <c r="B429" s="304" t="s">
        <v>204</v>
      </c>
      <c r="C429" s="72"/>
      <c r="D429" s="72"/>
      <c r="E429" s="72"/>
      <c r="F429" s="72"/>
      <c r="G429" s="306"/>
      <c r="H429" s="306"/>
      <c r="I429" s="72">
        <v>8746</v>
      </c>
      <c r="J429" s="72">
        <v>26021</v>
      </c>
      <c r="K429" s="258">
        <f t="shared" si="94"/>
        <v>8997</v>
      </c>
      <c r="L429" s="258">
        <f t="shared" si="83"/>
        <v>35582</v>
      </c>
      <c r="M429" s="315">
        <v>3</v>
      </c>
      <c r="N429" s="72" t="s">
        <v>1231</v>
      </c>
      <c r="O429" s="72" t="s">
        <v>1232</v>
      </c>
      <c r="P429" s="72" t="s">
        <v>203</v>
      </c>
      <c r="Q429" s="255">
        <v>25553.54</v>
      </c>
      <c r="R429" s="66">
        <v>468</v>
      </c>
      <c r="S429" s="66">
        <f t="shared" si="93"/>
        <v>0</v>
      </c>
      <c r="T429" s="66">
        <v>2700</v>
      </c>
      <c r="U429" s="4" t="s">
        <v>1277</v>
      </c>
      <c r="V429" s="5">
        <f t="shared" si="91"/>
        <v>0.10685306172525014</v>
      </c>
      <c r="W429" s="5">
        <f t="shared" si="92"/>
        <v>6.8345619852465678E-3</v>
      </c>
      <c r="X429" s="5" t="str">
        <f t="shared" si="84"/>
        <v>FLOW</v>
      </c>
      <c r="Y429" s="72" t="str">
        <f t="shared" si="85"/>
        <v>MPTP</v>
      </c>
      <c r="Z429" s="72" t="s">
        <v>1281</v>
      </c>
      <c r="AA429" s="72" t="s">
        <v>1327</v>
      </c>
      <c r="AB429" s="304" t="s">
        <v>3616</v>
      </c>
      <c r="AC429" s="72"/>
      <c r="AD429" s="72" t="s">
        <v>3021</v>
      </c>
      <c r="AE429" s="308"/>
      <c r="AF429" s="309" t="s">
        <v>1797</v>
      </c>
      <c r="AG429" s="7" t="s">
        <v>1129</v>
      </c>
      <c r="AH429" s="72" t="s">
        <v>202</v>
      </c>
      <c r="AI429" s="7" t="s">
        <v>1129</v>
      </c>
      <c r="AJ429" s="7" t="s">
        <v>1129</v>
      </c>
      <c r="AK429" s="7" t="s">
        <v>1129</v>
      </c>
      <c r="AL429" s="7">
        <v>29189</v>
      </c>
      <c r="AM429" s="255">
        <v>25553.54</v>
      </c>
      <c r="AN429" s="258">
        <v>88</v>
      </c>
      <c r="AO429" s="306">
        <v>104</v>
      </c>
      <c r="AP429" s="306" t="str">
        <f t="shared" si="86"/>
        <v>FLOW</v>
      </c>
      <c r="AQ429" s="306"/>
      <c r="AR429" s="306"/>
      <c r="AS429" s="306"/>
      <c r="AT429" s="306"/>
      <c r="AU429" s="72" t="s">
        <v>943</v>
      </c>
      <c r="AV429" s="310" t="s">
        <v>205</v>
      </c>
      <c r="AW429" s="304" t="s">
        <v>206</v>
      </c>
      <c r="AX429" s="311">
        <v>45240</v>
      </c>
      <c r="AY429" s="72">
        <v>30</v>
      </c>
      <c r="AZ429" s="72" t="s">
        <v>1742</v>
      </c>
      <c r="BA429" s="7" t="s">
        <v>3512</v>
      </c>
      <c r="BB429" s="7"/>
      <c r="BC429" s="7"/>
      <c r="BD429" s="72"/>
      <c r="BE429" s="72"/>
      <c r="BF429" s="72">
        <v>1</v>
      </c>
      <c r="BG429" s="183"/>
      <c r="BH429" s="72"/>
      <c r="BI429" s="72"/>
      <c r="BJ429" s="72"/>
      <c r="BK429" s="72"/>
      <c r="BL429" s="72"/>
      <c r="BM429" s="72"/>
      <c r="BN429" s="72"/>
      <c r="BO429" s="72"/>
      <c r="BP429" s="72"/>
      <c r="BQ429" s="72"/>
      <c r="BR429" s="72"/>
      <c r="BS429" s="72"/>
      <c r="BT429" s="72"/>
      <c r="BU429" s="72"/>
      <c r="BV429" s="72"/>
      <c r="BW429" s="72"/>
      <c r="BX429" s="72"/>
      <c r="BY429" s="72"/>
      <c r="BZ429" s="72"/>
      <c r="CA429" s="72"/>
      <c r="CB429" s="72"/>
      <c r="CC429" s="72"/>
      <c r="CD429" s="72"/>
      <c r="CE429" s="72"/>
      <c r="CF429" s="72"/>
      <c r="CG429" s="72"/>
      <c r="CH429" s="72"/>
      <c r="CI429" s="72"/>
      <c r="CJ429" s="72"/>
      <c r="CK429" s="72"/>
      <c r="CL429" s="72"/>
      <c r="CM429" s="72"/>
      <c r="CN429" s="72"/>
      <c r="CO429" s="72"/>
      <c r="CP429" s="72"/>
      <c r="CQ429" s="72"/>
      <c r="CR429" s="72"/>
      <c r="CS429" s="72"/>
      <c r="CT429" s="72"/>
      <c r="CU429" s="72"/>
      <c r="CV429" s="72"/>
      <c r="CW429" s="72"/>
      <c r="CX429" s="72"/>
      <c r="CY429" s="72"/>
      <c r="CZ429" s="72"/>
      <c r="DA429" s="72"/>
      <c r="DB429" s="72"/>
      <c r="DC429" s="72"/>
      <c r="DD429" s="72"/>
      <c r="DE429" s="72"/>
      <c r="DF429" s="72"/>
      <c r="DG429" s="72"/>
      <c r="DH429" s="72"/>
      <c r="DI429" s="72"/>
      <c r="DJ429" s="72"/>
      <c r="DK429" s="72"/>
      <c r="DL429" s="72"/>
      <c r="DM429" s="72"/>
      <c r="DN429" s="72"/>
      <c r="DO429" s="72"/>
      <c r="DP429" s="72"/>
      <c r="DQ429" s="72"/>
      <c r="DR429" s="72"/>
      <c r="DS429" s="72"/>
      <c r="DT429" s="72"/>
      <c r="DU429" s="72"/>
      <c r="DV429" s="72"/>
      <c r="DW429" s="72"/>
      <c r="DX429" s="72"/>
      <c r="DY429" s="72"/>
      <c r="DZ429" s="72"/>
      <c r="EA429" s="72"/>
      <c r="EB429" s="72"/>
      <c r="EC429" s="72"/>
      <c r="ED429" s="72"/>
      <c r="EE429" s="72"/>
      <c r="EF429" s="72"/>
      <c r="EG429" s="72"/>
      <c r="EH429" s="72"/>
      <c r="EI429" s="72"/>
      <c r="EJ429" s="72"/>
      <c r="EK429" s="72"/>
      <c r="EL429" s="72"/>
      <c r="EM429" s="72"/>
      <c r="EN429" s="72"/>
      <c r="EO429" s="72"/>
      <c r="EP429" s="72"/>
      <c r="EQ429" s="72"/>
      <c r="ER429" s="312">
        <f t="shared" si="87"/>
        <v>1</v>
      </c>
      <c r="ES429" s="72">
        <f t="shared" si="88"/>
        <v>1</v>
      </c>
      <c r="ET429" s="72" t="s">
        <v>1123</v>
      </c>
      <c r="EU429" s="7" t="s">
        <v>2755</v>
      </c>
      <c r="EV429" s="7" t="s">
        <v>1110</v>
      </c>
      <c r="EW429" s="7" t="s">
        <v>1803</v>
      </c>
      <c r="EX429" s="183" t="s">
        <v>1934</v>
      </c>
      <c r="EY429" s="313">
        <v>46175</v>
      </c>
      <c r="EZ429" s="313"/>
      <c r="FA429" s="183"/>
      <c r="FB429" s="313"/>
      <c r="FC429" s="7"/>
      <c r="FD429" s="7" t="s">
        <v>3348</v>
      </c>
      <c r="FE429" s="7">
        <f t="shared" si="89"/>
        <v>8997</v>
      </c>
      <c r="FF429" s="72">
        <f t="shared" si="90"/>
        <v>35582</v>
      </c>
      <c r="FG429" t="s">
        <v>3515</v>
      </c>
    </row>
    <row r="430" spans="1:163" ht="17.25">
      <c r="A430" s="72">
        <v>456351377</v>
      </c>
      <c r="B430" s="304" t="s">
        <v>1563</v>
      </c>
      <c r="C430" s="72"/>
      <c r="D430" s="72"/>
      <c r="E430" s="72"/>
      <c r="F430" s="72"/>
      <c r="G430" s="306"/>
      <c r="H430" s="306"/>
      <c r="I430" s="72">
        <v>3030</v>
      </c>
      <c r="J430" s="72">
        <v>3030</v>
      </c>
      <c r="K430" s="258">
        <f t="shared" si="94"/>
        <v>3065</v>
      </c>
      <c r="L430" s="258">
        <f t="shared" si="83"/>
        <v>6145</v>
      </c>
      <c r="M430" s="307">
        <v>1</v>
      </c>
      <c r="N430" s="72" t="s">
        <v>1231</v>
      </c>
      <c r="O430" s="72" t="s">
        <v>1232</v>
      </c>
      <c r="P430" s="72" t="s">
        <v>22</v>
      </c>
      <c r="Q430" s="255">
        <v>25154.26</v>
      </c>
      <c r="R430" s="66">
        <v>35</v>
      </c>
      <c r="S430" s="66">
        <f t="shared" si="93"/>
        <v>0</v>
      </c>
      <c r="T430" s="66">
        <v>6230</v>
      </c>
      <c r="U430" s="4" t="s">
        <v>1129</v>
      </c>
      <c r="V430" s="5">
        <f t="shared" si="91"/>
        <v>3.790517270815992E-2</v>
      </c>
      <c r="W430" s="5">
        <f t="shared" si="92"/>
        <v>1.376520382691497E-3</v>
      </c>
      <c r="X430" s="5" t="s">
        <v>1280</v>
      </c>
      <c r="Y430" s="72" t="str">
        <f t="shared" si="85"/>
        <v>PTP</v>
      </c>
      <c r="Z430" s="72" t="s">
        <v>1129</v>
      </c>
      <c r="AA430" s="72" t="s">
        <v>1329</v>
      </c>
      <c r="AB430" s="304"/>
      <c r="AC430" s="72">
        <v>23</v>
      </c>
      <c r="AD430" s="72" t="s">
        <v>3019</v>
      </c>
      <c r="AE430" s="308"/>
      <c r="AF430" s="309" t="s">
        <v>1129</v>
      </c>
      <c r="AG430" s="7" t="s">
        <v>1129</v>
      </c>
      <c r="AH430" s="72" t="s">
        <v>283</v>
      </c>
      <c r="AI430" s="7" t="s">
        <v>1129</v>
      </c>
      <c r="AJ430" s="7" t="s">
        <v>1129</v>
      </c>
      <c r="AK430" s="7" t="s">
        <v>1129</v>
      </c>
      <c r="AL430" s="7">
        <v>9295</v>
      </c>
      <c r="AM430" s="255">
        <v>25154.26</v>
      </c>
      <c r="AN430" s="258">
        <v>27</v>
      </c>
      <c r="AO430" s="306">
        <v>43</v>
      </c>
      <c r="AP430" s="306" t="str">
        <f t="shared" si="86"/>
        <v>FLOW</v>
      </c>
      <c r="AQ430" s="306"/>
      <c r="AR430" s="306"/>
      <c r="AS430" s="306"/>
      <c r="AT430" s="306"/>
      <c r="AU430" s="72" t="s">
        <v>943</v>
      </c>
      <c r="AV430" s="310" t="s">
        <v>1672</v>
      </c>
      <c r="AW430" s="304" t="s">
        <v>177</v>
      </c>
      <c r="AX430" s="311">
        <v>44938</v>
      </c>
      <c r="AY430" s="72">
        <v>48</v>
      </c>
      <c r="AZ430" s="72" t="s">
        <v>1742</v>
      </c>
      <c r="BA430" s="7" t="s">
        <v>3513</v>
      </c>
      <c r="BB430" s="7"/>
      <c r="BC430" s="7"/>
      <c r="BD430" s="72"/>
      <c r="BE430" s="72"/>
      <c r="BF430" s="72"/>
      <c r="BG430" s="183"/>
      <c r="BH430" s="72"/>
      <c r="BI430" s="72"/>
      <c r="BJ430" s="72"/>
      <c r="BK430" s="72"/>
      <c r="BL430" s="72">
        <v>1</v>
      </c>
      <c r="BM430" s="72"/>
      <c r="BN430" s="72"/>
      <c r="BO430" s="72"/>
      <c r="BP430" s="72"/>
      <c r="BQ430" s="72"/>
      <c r="BR430" s="72"/>
      <c r="BS430" s="72"/>
      <c r="BT430" s="72"/>
      <c r="BU430" s="72"/>
      <c r="BV430" s="72"/>
      <c r="BW430" s="72"/>
      <c r="BX430" s="72"/>
      <c r="BY430" s="72"/>
      <c r="BZ430" s="72"/>
      <c r="CA430" s="72"/>
      <c r="CB430" s="72"/>
      <c r="CC430" s="72"/>
      <c r="CD430" s="72"/>
      <c r="CE430" s="72"/>
      <c r="CF430" s="72"/>
      <c r="CG430" s="72"/>
      <c r="CH430" s="72"/>
      <c r="CI430" s="72"/>
      <c r="CJ430" s="72"/>
      <c r="CK430" s="72"/>
      <c r="CL430" s="72"/>
      <c r="CM430" s="72"/>
      <c r="CN430" s="72"/>
      <c r="CO430" s="72"/>
      <c r="CP430" s="72"/>
      <c r="CQ430" s="72"/>
      <c r="CR430" s="72"/>
      <c r="CS430" s="72"/>
      <c r="CT430" s="72"/>
      <c r="CU430" s="72"/>
      <c r="CV430" s="72"/>
      <c r="CW430" s="72"/>
      <c r="CX430" s="72"/>
      <c r="CY430" s="72"/>
      <c r="CZ430" s="72"/>
      <c r="DA430" s="72"/>
      <c r="DB430" s="72"/>
      <c r="DC430" s="72"/>
      <c r="DD430" s="72"/>
      <c r="DE430" s="72">
        <v>1</v>
      </c>
      <c r="DF430" s="72"/>
      <c r="DG430" s="72"/>
      <c r="DH430" s="72"/>
      <c r="DI430" s="72"/>
      <c r="DJ430" s="72"/>
      <c r="DK430" s="72"/>
      <c r="DL430" s="72"/>
      <c r="DM430" s="72"/>
      <c r="DN430" s="72"/>
      <c r="DO430" s="72"/>
      <c r="DP430" s="72"/>
      <c r="DQ430" s="72"/>
      <c r="DR430" s="72"/>
      <c r="DS430" s="72"/>
      <c r="DT430" s="72"/>
      <c r="DU430" s="72"/>
      <c r="DV430" s="72"/>
      <c r="DW430" s="72"/>
      <c r="DX430" s="72"/>
      <c r="DY430" s="72"/>
      <c r="DZ430" s="72"/>
      <c r="EA430" s="72"/>
      <c r="EB430" s="72"/>
      <c r="EC430" s="72"/>
      <c r="ED430" s="72"/>
      <c r="EE430" s="72"/>
      <c r="EF430" s="72"/>
      <c r="EG430" s="72"/>
      <c r="EH430" s="72"/>
      <c r="EI430" s="72"/>
      <c r="EJ430" s="72"/>
      <c r="EK430" s="72"/>
      <c r="EL430" s="72"/>
      <c r="EM430" s="72"/>
      <c r="EN430" s="72"/>
      <c r="EO430" s="72"/>
      <c r="EP430" s="72"/>
      <c r="EQ430" s="72"/>
      <c r="ER430" s="312">
        <f t="shared" si="87"/>
        <v>2</v>
      </c>
      <c r="ES430" s="72">
        <f t="shared" si="88"/>
        <v>1</v>
      </c>
      <c r="ET430" s="72" t="s">
        <v>1114</v>
      </c>
      <c r="EU430" s="7" t="s">
        <v>2756</v>
      </c>
      <c r="EV430" s="7" t="s">
        <v>1110</v>
      </c>
      <c r="EW430" s="7" t="s">
        <v>1801</v>
      </c>
      <c r="EX430" s="183" t="s">
        <v>1979</v>
      </c>
      <c r="EY430" s="313">
        <v>46177</v>
      </c>
      <c r="EZ430" s="313"/>
      <c r="FA430" s="183"/>
      <c r="FB430" s="313"/>
      <c r="FC430" s="7"/>
      <c r="FD430" s="7" t="s">
        <v>3078</v>
      </c>
      <c r="FE430" s="7">
        <f t="shared" si="89"/>
        <v>3065</v>
      </c>
      <c r="FF430" s="72">
        <f t="shared" si="90"/>
        <v>6145</v>
      </c>
      <c r="FG430" t="s">
        <v>3515</v>
      </c>
    </row>
    <row r="431" spans="1:163" ht="17.25">
      <c r="A431" s="72">
        <v>462291870</v>
      </c>
      <c r="B431" s="304" t="s">
        <v>888</v>
      </c>
      <c r="C431" s="72"/>
      <c r="D431" s="72"/>
      <c r="E431" s="72"/>
      <c r="F431" s="72"/>
      <c r="G431" s="306"/>
      <c r="H431" s="306"/>
      <c r="I431" s="72">
        <v>3355</v>
      </c>
      <c r="J431" s="72">
        <v>13169.33</v>
      </c>
      <c r="K431" s="258">
        <f t="shared" si="94"/>
        <v>3477.3300000000017</v>
      </c>
      <c r="L431" s="258">
        <f t="shared" si="83"/>
        <v>16524.330000000002</v>
      </c>
      <c r="M431" s="315">
        <v>4</v>
      </c>
      <c r="N431" s="72" t="s">
        <v>1231</v>
      </c>
      <c r="O431" s="72" t="s">
        <v>1232</v>
      </c>
      <c r="P431" s="72" t="s">
        <v>349</v>
      </c>
      <c r="Q431" s="255">
        <v>24935</v>
      </c>
      <c r="R431" s="66">
        <v>373</v>
      </c>
      <c r="S431" s="66">
        <f t="shared" si="93"/>
        <v>0</v>
      </c>
      <c r="T431" s="66">
        <v>2250</v>
      </c>
      <c r="U431" s="4" t="s">
        <v>1231</v>
      </c>
      <c r="V431" s="5">
        <f t="shared" si="91"/>
        <v>0.11333577291974541</v>
      </c>
      <c r="W431" s="5">
        <f t="shared" si="92"/>
        <v>8.1866321519437051E-3</v>
      </c>
      <c r="X431" s="5" t="str">
        <f t="shared" si="84"/>
        <v>FLOW</v>
      </c>
      <c r="Y431" s="72" t="str">
        <f t="shared" si="85"/>
        <v>NC</v>
      </c>
      <c r="Z431" s="72" t="s">
        <v>1315</v>
      </c>
      <c r="AA431" s="72" t="s">
        <v>1315</v>
      </c>
      <c r="AB431" s="304" t="s">
        <v>3024</v>
      </c>
      <c r="AC431" s="72"/>
      <c r="AD431" s="72" t="s">
        <v>3021</v>
      </c>
      <c r="AE431" s="308"/>
      <c r="AF431" s="309" t="s">
        <v>1797</v>
      </c>
      <c r="AG431" s="7" t="s">
        <v>1129</v>
      </c>
      <c r="AH431" s="72" t="s">
        <v>889</v>
      </c>
      <c r="AI431" s="7" t="s">
        <v>1129</v>
      </c>
      <c r="AJ431" s="7" t="s">
        <v>1129</v>
      </c>
      <c r="AK431" s="7" t="s">
        <v>1129</v>
      </c>
      <c r="AL431" s="7">
        <v>15792.33</v>
      </c>
      <c r="AM431" s="255">
        <v>24935</v>
      </c>
      <c r="AN431" s="258">
        <v>116</v>
      </c>
      <c r="AO431" s="306">
        <v>132</v>
      </c>
      <c r="AP431" s="306" t="str">
        <f t="shared" si="86"/>
        <v>FLOW</v>
      </c>
      <c r="AQ431" s="306"/>
      <c r="AR431" s="306"/>
      <c r="AS431" s="306"/>
      <c r="AT431" s="306"/>
      <c r="AU431" s="72" t="s">
        <v>943</v>
      </c>
      <c r="AV431" s="310" t="s">
        <v>890</v>
      </c>
      <c r="AW431" s="304" t="s">
        <v>126</v>
      </c>
      <c r="AX431" s="311">
        <v>45371</v>
      </c>
      <c r="AY431" s="72">
        <v>30</v>
      </c>
      <c r="AZ431" s="72" t="s">
        <v>1742</v>
      </c>
      <c r="BA431" s="7" t="s">
        <v>3512</v>
      </c>
      <c r="BB431" s="7"/>
      <c r="BC431" s="7"/>
      <c r="BD431" s="72"/>
      <c r="BE431" s="72"/>
      <c r="BF431" s="72"/>
      <c r="BG431" s="183"/>
      <c r="BH431" s="72"/>
      <c r="BI431" s="72"/>
      <c r="BJ431" s="72"/>
      <c r="BK431" s="72"/>
      <c r="BL431" s="72">
        <v>1</v>
      </c>
      <c r="BM431" s="72"/>
      <c r="BN431" s="72"/>
      <c r="BO431" s="72"/>
      <c r="BP431" s="72"/>
      <c r="BQ431" s="72"/>
      <c r="BR431" s="72"/>
      <c r="BS431" s="72"/>
      <c r="BT431" s="72"/>
      <c r="BU431" s="72"/>
      <c r="BV431" s="72"/>
      <c r="BW431" s="72"/>
      <c r="BX431" s="72"/>
      <c r="BY431" s="72"/>
      <c r="BZ431" s="72"/>
      <c r="CA431" s="72"/>
      <c r="CB431" s="72"/>
      <c r="CC431" s="72"/>
      <c r="CD431" s="72"/>
      <c r="CE431" s="72"/>
      <c r="CF431" s="72"/>
      <c r="CG431" s="72"/>
      <c r="CH431" s="72"/>
      <c r="CI431" s="72"/>
      <c r="CJ431" s="72"/>
      <c r="CK431" s="72"/>
      <c r="CL431" s="72"/>
      <c r="CM431" s="72"/>
      <c r="CN431" s="72"/>
      <c r="CO431" s="72"/>
      <c r="CP431" s="72"/>
      <c r="CQ431" s="72"/>
      <c r="CR431" s="72"/>
      <c r="CS431" s="72"/>
      <c r="CT431" s="72"/>
      <c r="CU431" s="72"/>
      <c r="CV431" s="72"/>
      <c r="CW431" s="72"/>
      <c r="CX431" s="72"/>
      <c r="CY431" s="72"/>
      <c r="CZ431" s="72"/>
      <c r="DA431" s="72"/>
      <c r="DB431" s="72"/>
      <c r="DC431" s="72"/>
      <c r="DD431" s="72"/>
      <c r="DE431" s="72"/>
      <c r="DF431" s="72"/>
      <c r="DG431" s="72"/>
      <c r="DH431" s="72"/>
      <c r="DI431" s="72"/>
      <c r="DJ431" s="72"/>
      <c r="DK431" s="72"/>
      <c r="DL431" s="72"/>
      <c r="DM431" s="72"/>
      <c r="DN431" s="72"/>
      <c r="DO431" s="72"/>
      <c r="DP431" s="72"/>
      <c r="DQ431" s="72"/>
      <c r="DR431" s="72"/>
      <c r="DS431" s="72"/>
      <c r="DT431" s="72"/>
      <c r="DU431" s="72"/>
      <c r="DV431" s="72"/>
      <c r="DW431" s="72"/>
      <c r="DX431" s="72"/>
      <c r="DY431" s="72"/>
      <c r="DZ431" s="72"/>
      <c r="EA431" s="72"/>
      <c r="EB431" s="72"/>
      <c r="EC431" s="72"/>
      <c r="ED431" s="72"/>
      <c r="EE431" s="72"/>
      <c r="EF431" s="72"/>
      <c r="EG431" s="72"/>
      <c r="EH431" s="72"/>
      <c r="EI431" s="72"/>
      <c r="EJ431" s="72"/>
      <c r="EK431" s="72"/>
      <c r="EL431" s="72"/>
      <c r="EM431" s="72"/>
      <c r="EN431" s="72"/>
      <c r="EO431" s="72"/>
      <c r="EP431" s="72"/>
      <c r="EQ431" s="72"/>
      <c r="ER431" s="312">
        <f t="shared" si="87"/>
        <v>1</v>
      </c>
      <c r="ES431" s="72">
        <f t="shared" si="88"/>
        <v>1</v>
      </c>
      <c r="ET431" s="72" t="s">
        <v>1126</v>
      </c>
      <c r="EU431" s="7" t="e">
        <v>#N/A</v>
      </c>
      <c r="EV431" s="7" t="e">
        <v>#N/A</v>
      </c>
      <c r="EW431" s="7" t="e">
        <v>#N/A</v>
      </c>
      <c r="EX431" s="183" t="e">
        <v>#N/A</v>
      </c>
      <c r="EY431" s="313" t="e">
        <v>#N/A</v>
      </c>
      <c r="EZ431" s="313"/>
      <c r="FA431" s="183"/>
      <c r="FB431" s="313"/>
      <c r="FC431" s="7"/>
      <c r="FD431" s="7">
        <v>0</v>
      </c>
      <c r="FE431" s="7">
        <f t="shared" si="89"/>
        <v>3477.3300000000017</v>
      </c>
      <c r="FF431" s="72">
        <f t="shared" si="90"/>
        <v>16524.330000000002</v>
      </c>
      <c r="FG431" t="s">
        <v>3515</v>
      </c>
    </row>
    <row r="432" spans="1:163" ht="17.25">
      <c r="A432" s="72">
        <v>460917311</v>
      </c>
      <c r="B432" s="304" t="s">
        <v>968</v>
      </c>
      <c r="C432" s="72"/>
      <c r="D432" s="72"/>
      <c r="E432" s="72"/>
      <c r="F432" s="72"/>
      <c r="G432" s="306"/>
      <c r="H432" s="306"/>
      <c r="I432" s="72">
        <v>3364</v>
      </c>
      <c r="J432" s="72">
        <v>2461</v>
      </c>
      <c r="K432" s="258">
        <f t="shared" si="94"/>
        <v>2523</v>
      </c>
      <c r="L432" s="258">
        <f t="shared" si="83"/>
        <v>5944</v>
      </c>
      <c r="M432" s="307">
        <v>1</v>
      </c>
      <c r="N432" s="72" t="s">
        <v>1231</v>
      </c>
      <c r="O432" s="72" t="s">
        <v>1232</v>
      </c>
      <c r="P432" s="72" t="s">
        <v>42</v>
      </c>
      <c r="Q432" s="255">
        <v>24727</v>
      </c>
      <c r="R432" s="66">
        <v>62</v>
      </c>
      <c r="S432" s="66">
        <f t="shared" si="93"/>
        <v>0</v>
      </c>
      <c r="T432" s="66">
        <v>6300</v>
      </c>
      <c r="U432" s="4" t="s">
        <v>1479</v>
      </c>
      <c r="V432" s="5">
        <f t="shared" si="91"/>
        <v>1.5395057362885257E-2</v>
      </c>
      <c r="W432" s="5">
        <f t="shared" si="92"/>
        <v>1.3531393689503346E-3</v>
      </c>
      <c r="X432" s="5" t="s">
        <v>1280</v>
      </c>
      <c r="Y432" s="72" t="str">
        <f t="shared" si="85"/>
        <v>PTP</v>
      </c>
      <c r="Z432" s="72" t="s">
        <v>1281</v>
      </c>
      <c r="AA432" s="72" t="s">
        <v>1329</v>
      </c>
      <c r="AB432" s="304"/>
      <c r="AC432" s="72">
        <v>20</v>
      </c>
      <c r="AD432" s="72" t="s">
        <v>3019</v>
      </c>
      <c r="AE432" s="308"/>
      <c r="AF432" s="309" t="s">
        <v>1129</v>
      </c>
      <c r="AG432" s="7" t="s">
        <v>1129</v>
      </c>
      <c r="AH432" s="72" t="s">
        <v>780</v>
      </c>
      <c r="AI432" s="7" t="s">
        <v>1129</v>
      </c>
      <c r="AJ432" s="7" t="s">
        <v>1129</v>
      </c>
      <c r="AK432" s="7" t="s">
        <v>1129</v>
      </c>
      <c r="AL432" s="7">
        <v>8823</v>
      </c>
      <c r="AM432" s="255">
        <v>24727</v>
      </c>
      <c r="AN432" s="258">
        <v>27</v>
      </c>
      <c r="AO432" s="306">
        <v>43</v>
      </c>
      <c r="AP432" s="306" t="str">
        <f t="shared" si="86"/>
        <v>FLOW</v>
      </c>
      <c r="AQ432" s="306"/>
      <c r="AR432" s="306"/>
      <c r="AS432" s="306"/>
      <c r="AT432" s="306"/>
      <c r="AU432" s="72" t="s">
        <v>1793</v>
      </c>
      <c r="AV432" s="310" t="s">
        <v>1037</v>
      </c>
      <c r="AW432" s="304" t="s">
        <v>690</v>
      </c>
      <c r="AX432" s="311">
        <v>45258</v>
      </c>
      <c r="AY432" s="72">
        <v>36</v>
      </c>
      <c r="AZ432" s="72" t="s">
        <v>1742</v>
      </c>
      <c r="BA432" s="7" t="s">
        <v>3512</v>
      </c>
      <c r="BB432" s="7"/>
      <c r="BC432" s="7"/>
      <c r="BD432" s="72"/>
      <c r="BE432" s="72"/>
      <c r="BF432" s="72"/>
      <c r="BG432" s="183"/>
      <c r="BH432" s="72"/>
      <c r="BI432" s="72"/>
      <c r="BJ432" s="72"/>
      <c r="BK432" s="72"/>
      <c r="BL432" s="72"/>
      <c r="BM432" s="72"/>
      <c r="BN432" s="72"/>
      <c r="BO432" s="72"/>
      <c r="BP432" s="72"/>
      <c r="BQ432" s="72"/>
      <c r="BR432" s="72">
        <v>1</v>
      </c>
      <c r="BS432" s="72"/>
      <c r="BT432" s="72"/>
      <c r="BU432" s="72"/>
      <c r="BV432" s="72"/>
      <c r="BW432" s="72"/>
      <c r="BX432" s="72"/>
      <c r="BY432" s="72"/>
      <c r="BZ432" s="72"/>
      <c r="CA432" s="72"/>
      <c r="CB432" s="72"/>
      <c r="CC432" s="72"/>
      <c r="CD432" s="72"/>
      <c r="CE432" s="72"/>
      <c r="CF432" s="72"/>
      <c r="CG432" s="72"/>
      <c r="CH432" s="72"/>
      <c r="CI432" s="72"/>
      <c r="CJ432" s="72"/>
      <c r="CK432" s="72"/>
      <c r="CL432" s="72"/>
      <c r="CM432" s="72"/>
      <c r="CN432" s="72"/>
      <c r="CO432" s="72"/>
      <c r="CP432" s="72"/>
      <c r="CQ432" s="72"/>
      <c r="CR432" s="72"/>
      <c r="CS432" s="72"/>
      <c r="CT432" s="72"/>
      <c r="CU432" s="72"/>
      <c r="CV432" s="72"/>
      <c r="CW432" s="72"/>
      <c r="CX432" s="72"/>
      <c r="CY432" s="72"/>
      <c r="CZ432" s="72"/>
      <c r="DA432" s="72"/>
      <c r="DB432" s="72"/>
      <c r="DC432" s="72"/>
      <c r="DD432" s="72"/>
      <c r="DE432" s="72"/>
      <c r="DF432" s="72"/>
      <c r="DG432" s="72"/>
      <c r="DH432" s="72"/>
      <c r="DI432" s="72"/>
      <c r="DJ432" s="72"/>
      <c r="DK432" s="72"/>
      <c r="DL432" s="72"/>
      <c r="DM432" s="72"/>
      <c r="DN432" s="72"/>
      <c r="DO432" s="72"/>
      <c r="DP432" s="72"/>
      <c r="DQ432" s="72"/>
      <c r="DR432" s="72"/>
      <c r="DS432" s="72"/>
      <c r="DT432" s="72"/>
      <c r="DU432" s="72"/>
      <c r="DV432" s="72"/>
      <c r="DW432" s="72"/>
      <c r="DX432" s="72"/>
      <c r="DY432" s="72"/>
      <c r="DZ432" s="72"/>
      <c r="EA432" s="72"/>
      <c r="EB432" s="72"/>
      <c r="EC432" s="72"/>
      <c r="ED432" s="72"/>
      <c r="EE432" s="72"/>
      <c r="EF432" s="72"/>
      <c r="EG432" s="72"/>
      <c r="EH432" s="72"/>
      <c r="EI432" s="72"/>
      <c r="EJ432" s="72"/>
      <c r="EK432" s="72"/>
      <c r="EL432" s="72"/>
      <c r="EM432" s="72"/>
      <c r="EN432" s="72"/>
      <c r="EO432" s="72"/>
      <c r="EP432" s="72"/>
      <c r="EQ432" s="72"/>
      <c r="ER432" s="312">
        <f t="shared" si="87"/>
        <v>1</v>
      </c>
      <c r="ES432" s="72">
        <f t="shared" si="88"/>
        <v>1</v>
      </c>
      <c r="ET432" s="72" t="s">
        <v>1116</v>
      </c>
      <c r="EU432" s="7" t="s">
        <v>2757</v>
      </c>
      <c r="EV432" s="7" t="s">
        <v>1110</v>
      </c>
      <c r="EW432" s="7" t="s">
        <v>1801</v>
      </c>
      <c r="EX432" s="183" t="s">
        <v>1933</v>
      </c>
      <c r="EY432" s="313">
        <v>46179</v>
      </c>
      <c r="EZ432" s="313"/>
      <c r="FA432" s="183"/>
      <c r="FB432" s="313"/>
      <c r="FC432" s="7"/>
      <c r="FD432" s="7" t="s">
        <v>3119</v>
      </c>
      <c r="FE432" s="7">
        <f t="shared" si="89"/>
        <v>2523</v>
      </c>
      <c r="FF432" s="72">
        <f t="shared" si="90"/>
        <v>5944</v>
      </c>
      <c r="FG432" t="s">
        <v>3515</v>
      </c>
    </row>
    <row r="433" spans="1:163" ht="17.25">
      <c r="A433" s="72">
        <v>461361123</v>
      </c>
      <c r="B433" s="304" t="s">
        <v>426</v>
      </c>
      <c r="C433" s="72"/>
      <c r="D433" s="72"/>
      <c r="E433" s="72"/>
      <c r="F433" s="72"/>
      <c r="G433" s="306"/>
      <c r="H433" s="306"/>
      <c r="I433" s="72">
        <v>3839</v>
      </c>
      <c r="J433" s="72">
        <v>6653</v>
      </c>
      <c r="K433" s="258">
        <f t="shared" si="94"/>
        <v>3017</v>
      </c>
      <c r="L433" s="258">
        <f t="shared" si="83"/>
        <v>10832</v>
      </c>
      <c r="M433" s="315">
        <v>2</v>
      </c>
      <c r="N433" s="72" t="s">
        <v>1231</v>
      </c>
      <c r="O433" s="72" t="s">
        <v>1232</v>
      </c>
      <c r="P433" s="72" t="s">
        <v>34</v>
      </c>
      <c r="Q433" s="255">
        <v>24578</v>
      </c>
      <c r="R433" s="66">
        <v>203</v>
      </c>
      <c r="S433" s="66">
        <f t="shared" si="93"/>
        <v>0</v>
      </c>
      <c r="T433" s="66">
        <v>0</v>
      </c>
      <c r="U433" s="4" t="s">
        <v>1472</v>
      </c>
      <c r="V433" s="5">
        <f t="shared" si="91"/>
        <v>0.10845362420567692</v>
      </c>
      <c r="W433" s="5">
        <f t="shared" si="92"/>
        <v>5.4418489650090588E-3</v>
      </c>
      <c r="X433" s="5" t="s">
        <v>1280</v>
      </c>
      <c r="Y433" s="72" t="str">
        <f t="shared" si="85"/>
        <v>MPTP</v>
      </c>
      <c r="Z433" s="72" t="s">
        <v>1329</v>
      </c>
      <c r="AA433" s="72" t="s">
        <v>1327</v>
      </c>
      <c r="AB433" s="304" t="s">
        <v>3557</v>
      </c>
      <c r="AC433" s="72"/>
      <c r="AD433" s="72" t="s">
        <v>3021</v>
      </c>
      <c r="AE433" s="308"/>
      <c r="AF433" s="309" t="s">
        <v>1129</v>
      </c>
      <c r="AG433" s="7" t="s">
        <v>1129</v>
      </c>
      <c r="AH433" s="72" t="s">
        <v>385</v>
      </c>
      <c r="AI433" s="7" t="s">
        <v>1129</v>
      </c>
      <c r="AJ433" s="7" t="s">
        <v>1129</v>
      </c>
      <c r="AK433" s="7" t="s">
        <v>1129</v>
      </c>
      <c r="AL433" s="7">
        <v>6856</v>
      </c>
      <c r="AM433" s="255">
        <v>24578</v>
      </c>
      <c r="AN433" s="258">
        <v>57</v>
      </c>
      <c r="AO433" s="306">
        <v>73</v>
      </c>
      <c r="AP433" s="306" t="str">
        <f t="shared" si="86"/>
        <v>FLOW</v>
      </c>
      <c r="AQ433" s="306"/>
      <c r="AR433" s="306"/>
      <c r="AS433" s="306"/>
      <c r="AT433" s="306"/>
      <c r="AU433" s="72" t="s">
        <v>1793</v>
      </c>
      <c r="AV433" s="310" t="s">
        <v>427</v>
      </c>
      <c r="AW433" s="304" t="s">
        <v>101</v>
      </c>
      <c r="AX433" s="311">
        <v>45294</v>
      </c>
      <c r="AY433" s="72">
        <v>34</v>
      </c>
      <c r="AZ433" s="72" t="s">
        <v>1742</v>
      </c>
      <c r="BA433" s="7" t="s">
        <v>3512</v>
      </c>
      <c r="BB433" s="7"/>
      <c r="BC433" s="7"/>
      <c r="BD433" s="72"/>
      <c r="BE433" s="72"/>
      <c r="BF433" s="72"/>
      <c r="BG433" s="183"/>
      <c r="BH433" s="72"/>
      <c r="BI433" s="72"/>
      <c r="BJ433" s="72"/>
      <c r="BK433" s="72"/>
      <c r="BL433" s="72"/>
      <c r="BM433" s="72"/>
      <c r="BN433" s="72"/>
      <c r="BO433" s="72"/>
      <c r="BP433" s="72"/>
      <c r="BQ433" s="72"/>
      <c r="BR433" s="72">
        <v>1</v>
      </c>
      <c r="BS433" s="72"/>
      <c r="BT433" s="72"/>
      <c r="BU433" s="72"/>
      <c r="BV433" s="72"/>
      <c r="BW433" s="72"/>
      <c r="BX433" s="72"/>
      <c r="BY433" s="72"/>
      <c r="BZ433" s="72"/>
      <c r="CA433" s="72"/>
      <c r="CB433" s="72"/>
      <c r="CC433" s="72"/>
      <c r="CD433" s="72"/>
      <c r="CE433" s="72"/>
      <c r="CF433" s="72"/>
      <c r="CG433" s="72"/>
      <c r="CH433" s="72"/>
      <c r="CI433" s="72"/>
      <c r="CJ433" s="72"/>
      <c r="CK433" s="72"/>
      <c r="CL433" s="72"/>
      <c r="CM433" s="72"/>
      <c r="CN433" s="72"/>
      <c r="CO433" s="72"/>
      <c r="CP433" s="72"/>
      <c r="CQ433" s="72"/>
      <c r="CR433" s="72"/>
      <c r="CS433" s="72"/>
      <c r="CT433" s="72"/>
      <c r="CU433" s="72"/>
      <c r="CV433" s="72"/>
      <c r="CW433" s="72"/>
      <c r="CX433" s="72"/>
      <c r="CY433" s="72"/>
      <c r="CZ433" s="72"/>
      <c r="DA433" s="72"/>
      <c r="DB433" s="72"/>
      <c r="DC433" s="72"/>
      <c r="DD433" s="72"/>
      <c r="DE433" s="72"/>
      <c r="DF433" s="72"/>
      <c r="DG433" s="72"/>
      <c r="DH433" s="72"/>
      <c r="DI433" s="72"/>
      <c r="DJ433" s="72"/>
      <c r="DK433" s="72"/>
      <c r="DL433" s="72"/>
      <c r="DM433" s="72"/>
      <c r="DN433" s="72"/>
      <c r="DO433" s="72"/>
      <c r="DP433" s="72"/>
      <c r="DQ433" s="72"/>
      <c r="DR433" s="72"/>
      <c r="DS433" s="72"/>
      <c r="DT433" s="72"/>
      <c r="DU433" s="72"/>
      <c r="DV433" s="72"/>
      <c r="DW433" s="72"/>
      <c r="DX433" s="72"/>
      <c r="DY433" s="72"/>
      <c r="DZ433" s="72"/>
      <c r="EA433" s="72"/>
      <c r="EB433" s="72"/>
      <c r="EC433" s="72"/>
      <c r="ED433" s="72"/>
      <c r="EE433" s="72"/>
      <c r="EF433" s="72"/>
      <c r="EG433" s="72"/>
      <c r="EH433" s="72"/>
      <c r="EI433" s="72"/>
      <c r="EJ433" s="72"/>
      <c r="EK433" s="72"/>
      <c r="EL433" s="72"/>
      <c r="EM433" s="72"/>
      <c r="EN433" s="72"/>
      <c r="EO433" s="72"/>
      <c r="EP433" s="72"/>
      <c r="EQ433" s="72"/>
      <c r="ER433" s="312">
        <f t="shared" si="87"/>
        <v>1</v>
      </c>
      <c r="ES433" s="72">
        <f t="shared" si="88"/>
        <v>1</v>
      </c>
      <c r="ET433" s="72" t="s">
        <v>1115</v>
      </c>
      <c r="EU433" s="7" t="s">
        <v>2758</v>
      </c>
      <c r="EV433" s="7" t="s">
        <v>1110</v>
      </c>
      <c r="EW433" s="7" t="s">
        <v>1806</v>
      </c>
      <c r="EX433" s="183" t="s">
        <v>1815</v>
      </c>
      <c r="EY433" s="313">
        <v>46197</v>
      </c>
      <c r="EZ433" s="313"/>
      <c r="FA433" s="183"/>
      <c r="FB433" s="313"/>
      <c r="FC433" s="7"/>
      <c r="FD433" s="7" t="s">
        <v>3349</v>
      </c>
      <c r="FE433" s="7">
        <f t="shared" si="89"/>
        <v>3017</v>
      </c>
      <c r="FF433" s="72">
        <f t="shared" si="90"/>
        <v>10832</v>
      </c>
      <c r="FG433" t="s">
        <v>3515</v>
      </c>
    </row>
    <row r="434" spans="1:163" ht="17.25">
      <c r="A434" s="72">
        <v>460718470</v>
      </c>
      <c r="B434" s="304" t="s">
        <v>1419</v>
      </c>
      <c r="C434" s="72" t="s">
        <v>1777</v>
      </c>
      <c r="D434" s="72" t="s">
        <v>1789</v>
      </c>
      <c r="E434" s="72">
        <v>3610</v>
      </c>
      <c r="F434" s="72"/>
      <c r="G434" s="306"/>
      <c r="H434" s="306"/>
      <c r="I434" s="72">
        <v>3736</v>
      </c>
      <c r="J434" s="72">
        <v>3541</v>
      </c>
      <c r="K434" s="258">
        <f t="shared" si="94"/>
        <v>3602</v>
      </c>
      <c r="L434" s="258">
        <f t="shared" si="83"/>
        <v>3739</v>
      </c>
      <c r="M434" s="307">
        <v>1</v>
      </c>
      <c r="N434" s="72" t="s">
        <v>1280</v>
      </c>
      <c r="O434" s="72" t="s">
        <v>1281</v>
      </c>
      <c r="P434" s="72" t="s">
        <v>324</v>
      </c>
      <c r="Q434" s="255">
        <v>24527.77</v>
      </c>
      <c r="R434" s="66">
        <v>61</v>
      </c>
      <c r="S434" s="66">
        <f t="shared" si="93"/>
        <v>0</v>
      </c>
      <c r="T434" s="66">
        <v>6030</v>
      </c>
      <c r="U434" s="4" t="s">
        <v>1474</v>
      </c>
      <c r="V434" s="5">
        <f t="shared" si="91"/>
        <v>4.1172355545625698E-2</v>
      </c>
      <c r="W434" s="5">
        <f t="shared" si="92"/>
        <v>1.3422368754624076E-3</v>
      </c>
      <c r="X434" s="5" t="str">
        <f t="shared" si="84"/>
        <v>STABLE</v>
      </c>
      <c r="Y434" s="72" t="str">
        <f t="shared" si="85"/>
        <v>PAID</v>
      </c>
      <c r="Z434" s="72" t="s">
        <v>1281</v>
      </c>
      <c r="AA434" s="72" t="s">
        <v>1281</v>
      </c>
      <c r="AB434" s="304"/>
      <c r="AC434" s="72"/>
      <c r="AD434" s="72"/>
      <c r="AE434" s="308"/>
      <c r="AF434" s="309" t="s">
        <v>1129</v>
      </c>
      <c r="AG434" s="7" t="s">
        <v>1129</v>
      </c>
      <c r="AH434" s="72" t="s">
        <v>697</v>
      </c>
      <c r="AI434" s="7" t="s">
        <v>1129</v>
      </c>
      <c r="AJ434" s="7" t="s">
        <v>1129</v>
      </c>
      <c r="AK434" s="7" t="s">
        <v>1129</v>
      </c>
      <c r="AL434" s="7">
        <v>9632</v>
      </c>
      <c r="AM434" s="255">
        <v>24527.77</v>
      </c>
      <c r="AN434" s="258">
        <v>27</v>
      </c>
      <c r="AO434" s="306">
        <v>12</v>
      </c>
      <c r="AP434" s="306" t="str">
        <f t="shared" si="86"/>
        <v>STABLE</v>
      </c>
      <c r="AQ434" s="306"/>
      <c r="AR434" s="306"/>
      <c r="AS434" s="306"/>
      <c r="AT434" s="306"/>
      <c r="AU434" s="72" t="s">
        <v>1793</v>
      </c>
      <c r="AV434" s="310" t="s">
        <v>1420</v>
      </c>
      <c r="AW434" s="304" t="s">
        <v>270</v>
      </c>
      <c r="AX434" s="311">
        <v>45245</v>
      </c>
      <c r="AY434" s="72">
        <v>36</v>
      </c>
      <c r="AZ434" s="72" t="s">
        <v>1742</v>
      </c>
      <c r="BA434" s="7" t="s">
        <v>3512</v>
      </c>
      <c r="BB434" s="7"/>
      <c r="BC434" s="7"/>
      <c r="BD434" s="72"/>
      <c r="BE434" s="72"/>
      <c r="BF434" s="72"/>
      <c r="BG434" s="183"/>
      <c r="BH434" s="72"/>
      <c r="BI434" s="72">
        <v>1</v>
      </c>
      <c r="BJ434" s="72"/>
      <c r="BK434" s="72"/>
      <c r="BL434" s="72">
        <v>2</v>
      </c>
      <c r="BM434" s="72"/>
      <c r="BN434" s="72"/>
      <c r="BO434" s="72"/>
      <c r="BP434" s="72"/>
      <c r="BQ434" s="72"/>
      <c r="BR434" s="72"/>
      <c r="BS434" s="72"/>
      <c r="BT434" s="72"/>
      <c r="BU434" s="72"/>
      <c r="BV434" s="72"/>
      <c r="BW434" s="72"/>
      <c r="BX434" s="72">
        <v>1</v>
      </c>
      <c r="BY434" s="72"/>
      <c r="BZ434" s="72"/>
      <c r="CA434" s="72"/>
      <c r="CB434" s="72"/>
      <c r="CC434" s="72"/>
      <c r="CD434" s="72"/>
      <c r="CE434" s="72"/>
      <c r="CF434" s="72"/>
      <c r="CG434" s="72"/>
      <c r="CH434" s="72"/>
      <c r="CI434" s="72"/>
      <c r="CJ434" s="72"/>
      <c r="CK434" s="72"/>
      <c r="CL434" s="72"/>
      <c r="CM434" s="72"/>
      <c r="CN434" s="72"/>
      <c r="CO434" s="72"/>
      <c r="CP434" s="72"/>
      <c r="CQ434" s="72"/>
      <c r="CR434" s="72"/>
      <c r="CS434" s="72"/>
      <c r="CT434" s="72"/>
      <c r="CU434" s="72"/>
      <c r="CV434" s="72"/>
      <c r="CW434" s="72"/>
      <c r="CX434" s="72"/>
      <c r="CY434" s="72"/>
      <c r="CZ434" s="72"/>
      <c r="DA434" s="72"/>
      <c r="DB434" s="72"/>
      <c r="DC434" s="72"/>
      <c r="DD434" s="72"/>
      <c r="DE434" s="72"/>
      <c r="DF434" s="72"/>
      <c r="DG434" s="72"/>
      <c r="DH434" s="72"/>
      <c r="DI434" s="72"/>
      <c r="DJ434" s="72"/>
      <c r="DK434" s="72"/>
      <c r="DL434" s="72"/>
      <c r="DM434" s="72"/>
      <c r="DN434" s="72"/>
      <c r="DO434" s="72"/>
      <c r="DP434" s="72"/>
      <c r="DQ434" s="72"/>
      <c r="DR434" s="72"/>
      <c r="DS434" s="72"/>
      <c r="DT434" s="72"/>
      <c r="DU434" s="72"/>
      <c r="DV434" s="72"/>
      <c r="DW434" s="72"/>
      <c r="DX434" s="72"/>
      <c r="DY434" s="72"/>
      <c r="DZ434" s="72"/>
      <c r="EA434" s="72"/>
      <c r="EB434" s="72"/>
      <c r="EC434" s="72"/>
      <c r="ED434" s="72"/>
      <c r="EE434" s="72"/>
      <c r="EF434" s="72"/>
      <c r="EG434" s="72"/>
      <c r="EH434" s="72"/>
      <c r="EI434" s="72"/>
      <c r="EJ434" s="72"/>
      <c r="EK434" s="72"/>
      <c r="EL434" s="72"/>
      <c r="EM434" s="72"/>
      <c r="EN434" s="72"/>
      <c r="EO434" s="72"/>
      <c r="EP434" s="72"/>
      <c r="EQ434" s="72"/>
      <c r="ER434" s="312">
        <f t="shared" si="87"/>
        <v>4</v>
      </c>
      <c r="ES434" s="72">
        <f t="shared" si="88"/>
        <v>1</v>
      </c>
      <c r="ET434" s="72" t="s">
        <v>1127</v>
      </c>
      <c r="EU434" s="7" t="s">
        <v>2759</v>
      </c>
      <c r="EV434" s="7" t="s">
        <v>1110</v>
      </c>
      <c r="EW434" s="7" t="s">
        <v>1801</v>
      </c>
      <c r="EX434" s="183" t="s">
        <v>1980</v>
      </c>
      <c r="EY434" s="313">
        <v>46181</v>
      </c>
      <c r="EZ434" s="313"/>
      <c r="FA434" s="183"/>
      <c r="FB434" s="313"/>
      <c r="FC434" s="7"/>
      <c r="FD434" s="7" t="s">
        <v>3088</v>
      </c>
      <c r="FE434" s="7">
        <f t="shared" si="89"/>
        <v>3602</v>
      </c>
      <c r="FF434" s="72">
        <f t="shared" si="90"/>
        <v>7349</v>
      </c>
      <c r="FG434" t="s">
        <v>3515</v>
      </c>
    </row>
    <row r="435" spans="1:163" ht="17.25">
      <c r="A435" s="72">
        <v>462338520</v>
      </c>
      <c r="B435" s="304" t="s">
        <v>1564</v>
      </c>
      <c r="C435" s="72"/>
      <c r="D435" s="72"/>
      <c r="E435" s="72"/>
      <c r="F435" s="72"/>
      <c r="G435" s="306"/>
      <c r="H435" s="306"/>
      <c r="I435" s="72">
        <v>3753</v>
      </c>
      <c r="J435" s="72">
        <v>7405</v>
      </c>
      <c r="K435" s="258">
        <f t="shared" si="94"/>
        <v>3997</v>
      </c>
      <c r="L435" s="258">
        <f t="shared" si="83"/>
        <v>11689</v>
      </c>
      <c r="M435" s="315">
        <v>2</v>
      </c>
      <c r="N435" s="72" t="s">
        <v>1231</v>
      </c>
      <c r="O435" s="72" t="s">
        <v>1232</v>
      </c>
      <c r="P435" s="72" t="s">
        <v>349</v>
      </c>
      <c r="Q435" s="255">
        <v>24405</v>
      </c>
      <c r="R435" s="66">
        <v>345</v>
      </c>
      <c r="S435" s="66">
        <f t="shared" si="93"/>
        <v>0</v>
      </c>
      <c r="T435" s="66">
        <v>2443</v>
      </c>
      <c r="U435" s="4" t="s">
        <v>1129</v>
      </c>
      <c r="V435" s="5">
        <f t="shared" si="91"/>
        <v>6.2828721259818199E-2</v>
      </c>
      <c r="W435" s="5">
        <f t="shared" si="92"/>
        <v>5.4035447957948603E-3</v>
      </c>
      <c r="X435" s="5" t="str">
        <f t="shared" si="84"/>
        <v>FLOW</v>
      </c>
      <c r="Y435" s="72" t="str">
        <f t="shared" si="85"/>
        <v>NC</v>
      </c>
      <c r="Z435" s="72" t="s">
        <v>1129</v>
      </c>
      <c r="AA435" s="72" t="s">
        <v>1315</v>
      </c>
      <c r="AB435" s="304" t="s">
        <v>3023</v>
      </c>
      <c r="AC435" s="72"/>
      <c r="AD435" s="72" t="s">
        <v>3021</v>
      </c>
      <c r="AE435" s="308"/>
      <c r="AF435" s="309" t="s">
        <v>1129</v>
      </c>
      <c r="AG435" s="7" t="s">
        <v>1129</v>
      </c>
      <c r="AH435" s="72" t="s">
        <v>622</v>
      </c>
      <c r="AI435" s="7" t="s">
        <v>1129</v>
      </c>
      <c r="AJ435" s="7" t="s">
        <v>1129</v>
      </c>
      <c r="AK435" s="7" t="s">
        <v>1129</v>
      </c>
      <c r="AL435" s="7">
        <v>10193</v>
      </c>
      <c r="AM435" s="255">
        <v>24405</v>
      </c>
      <c r="AN435" s="258">
        <v>57</v>
      </c>
      <c r="AO435" s="306">
        <v>73</v>
      </c>
      <c r="AP435" s="306" t="str">
        <f t="shared" si="86"/>
        <v>FLOW</v>
      </c>
      <c r="AQ435" s="306"/>
      <c r="AR435" s="306"/>
      <c r="AS435" s="306"/>
      <c r="AT435" s="306"/>
      <c r="AU435" s="72" t="s">
        <v>1793</v>
      </c>
      <c r="AV435" s="310" t="s">
        <v>1673</v>
      </c>
      <c r="AW435" s="304" t="s">
        <v>129</v>
      </c>
      <c r="AX435" s="311">
        <v>45377</v>
      </c>
      <c r="AY435" s="72">
        <v>30</v>
      </c>
      <c r="AZ435" s="72" t="s">
        <v>1742</v>
      </c>
      <c r="BA435" s="7" t="s">
        <v>3512</v>
      </c>
      <c r="BB435" s="7"/>
      <c r="BC435" s="7"/>
      <c r="BD435" s="72"/>
      <c r="BE435" s="72"/>
      <c r="BF435" s="72"/>
      <c r="BG435" s="183"/>
      <c r="BH435" s="72"/>
      <c r="BI435" s="72">
        <v>1</v>
      </c>
      <c r="BJ435" s="72"/>
      <c r="BK435" s="72"/>
      <c r="BL435" s="72"/>
      <c r="BM435" s="72"/>
      <c r="BN435" s="72"/>
      <c r="BO435" s="72"/>
      <c r="BP435" s="72"/>
      <c r="BQ435" s="72"/>
      <c r="BR435" s="72"/>
      <c r="BS435" s="72"/>
      <c r="BT435" s="72"/>
      <c r="BU435" s="72"/>
      <c r="BV435" s="72"/>
      <c r="BW435" s="72"/>
      <c r="BX435" s="72"/>
      <c r="BY435" s="72"/>
      <c r="BZ435" s="72"/>
      <c r="CA435" s="72"/>
      <c r="CB435" s="72"/>
      <c r="CC435" s="72"/>
      <c r="CD435" s="72"/>
      <c r="CE435" s="72"/>
      <c r="CF435" s="72"/>
      <c r="CG435" s="72"/>
      <c r="CH435" s="72"/>
      <c r="CI435" s="72"/>
      <c r="CJ435" s="72"/>
      <c r="CK435" s="72"/>
      <c r="CL435" s="72"/>
      <c r="CM435" s="72"/>
      <c r="CN435" s="72"/>
      <c r="CO435" s="72"/>
      <c r="CP435" s="72"/>
      <c r="CQ435" s="72"/>
      <c r="CR435" s="72"/>
      <c r="CS435" s="72"/>
      <c r="CT435" s="72"/>
      <c r="CU435" s="72"/>
      <c r="CV435" s="72"/>
      <c r="CW435" s="72"/>
      <c r="CX435" s="72"/>
      <c r="CY435" s="72"/>
      <c r="CZ435" s="72"/>
      <c r="DA435" s="72"/>
      <c r="DB435" s="72"/>
      <c r="DC435" s="72"/>
      <c r="DD435" s="72"/>
      <c r="DE435" s="72"/>
      <c r="DF435" s="72"/>
      <c r="DG435" s="72"/>
      <c r="DH435" s="72"/>
      <c r="DI435" s="72"/>
      <c r="DJ435" s="72"/>
      <c r="DK435" s="72"/>
      <c r="DL435" s="72"/>
      <c r="DM435" s="72"/>
      <c r="DN435" s="72"/>
      <c r="DO435" s="72"/>
      <c r="DP435" s="72"/>
      <c r="DQ435" s="72"/>
      <c r="DR435" s="72"/>
      <c r="DS435" s="72"/>
      <c r="DT435" s="72"/>
      <c r="DU435" s="72"/>
      <c r="DV435" s="72"/>
      <c r="DW435" s="72"/>
      <c r="DX435" s="72"/>
      <c r="DY435" s="72"/>
      <c r="DZ435" s="72"/>
      <c r="EA435" s="72"/>
      <c r="EB435" s="72"/>
      <c r="EC435" s="72"/>
      <c r="ED435" s="72"/>
      <c r="EE435" s="72"/>
      <c r="EF435" s="72"/>
      <c r="EG435" s="72"/>
      <c r="EH435" s="72"/>
      <c r="EI435" s="72"/>
      <c r="EJ435" s="72"/>
      <c r="EK435" s="72"/>
      <c r="EL435" s="72"/>
      <c r="EM435" s="72"/>
      <c r="EN435" s="72"/>
      <c r="EO435" s="72"/>
      <c r="EP435" s="72"/>
      <c r="EQ435" s="72"/>
      <c r="ER435" s="312">
        <f t="shared" si="87"/>
        <v>1</v>
      </c>
      <c r="ES435" s="72">
        <f t="shared" si="88"/>
        <v>1</v>
      </c>
      <c r="ET435" s="72" t="s">
        <v>1126</v>
      </c>
      <c r="EU435" s="7" t="s">
        <v>2760</v>
      </c>
      <c r="EV435" s="7" t="s">
        <v>1110</v>
      </c>
      <c r="EW435" s="7" t="s">
        <v>1829</v>
      </c>
      <c r="EX435" s="183" t="s">
        <v>1890</v>
      </c>
      <c r="EY435" s="313">
        <v>46176</v>
      </c>
      <c r="EZ435" s="313"/>
      <c r="FA435" s="183"/>
      <c r="FB435" s="313"/>
      <c r="FC435" s="7"/>
      <c r="FD435" s="7" t="s">
        <v>3350</v>
      </c>
      <c r="FE435" s="7">
        <f t="shared" si="89"/>
        <v>3997</v>
      </c>
      <c r="FF435" s="72">
        <f t="shared" si="90"/>
        <v>11689</v>
      </c>
      <c r="FG435" t="s">
        <v>3515</v>
      </c>
    </row>
    <row r="436" spans="1:163" ht="17.25">
      <c r="A436" s="72">
        <v>459484458</v>
      </c>
      <c r="B436" s="304" t="s">
        <v>826</v>
      </c>
      <c r="C436" s="72"/>
      <c r="D436" s="72"/>
      <c r="E436" s="72"/>
      <c r="F436" s="72"/>
      <c r="G436" s="306"/>
      <c r="H436" s="306"/>
      <c r="I436" s="72">
        <v>2915</v>
      </c>
      <c r="J436" s="72">
        <v>14574</v>
      </c>
      <c r="K436" s="258">
        <f t="shared" si="94"/>
        <v>3364</v>
      </c>
      <c r="L436" s="258">
        <f t="shared" si="83"/>
        <v>18164</v>
      </c>
      <c r="M436" s="315">
        <v>5</v>
      </c>
      <c r="N436" s="72" t="s">
        <v>1231</v>
      </c>
      <c r="O436" s="72" t="s">
        <v>1232</v>
      </c>
      <c r="P436" s="72" t="s">
        <v>42</v>
      </c>
      <c r="Q436" s="255">
        <v>24318</v>
      </c>
      <c r="R436" s="66">
        <v>450</v>
      </c>
      <c r="S436" s="66">
        <f t="shared" si="93"/>
        <v>0</v>
      </c>
      <c r="T436" s="66">
        <v>2700</v>
      </c>
      <c r="U436" s="4" t="s">
        <v>1231</v>
      </c>
      <c r="V436" s="5">
        <f t="shared" si="91"/>
        <v>7.0696328308655326E-2</v>
      </c>
      <c r="W436" s="5">
        <f t="shared" si="92"/>
        <v>1.1837162813053116E-2</v>
      </c>
      <c r="X436" s="5" t="str">
        <f t="shared" si="84"/>
        <v>FLOW</v>
      </c>
      <c r="Y436" s="72" t="str">
        <f t="shared" si="85"/>
        <v>NC</v>
      </c>
      <c r="Z436" s="72" t="s">
        <v>1315</v>
      </c>
      <c r="AA436" s="72" t="s">
        <v>1315</v>
      </c>
      <c r="AB436" s="304" t="s">
        <v>3024</v>
      </c>
      <c r="AC436" s="72"/>
      <c r="AD436" s="72" t="s">
        <v>3021</v>
      </c>
      <c r="AE436" s="308"/>
      <c r="AF436" s="309" t="s">
        <v>1797</v>
      </c>
      <c r="AG436" s="7" t="s">
        <v>1129</v>
      </c>
      <c r="AH436" s="72" t="s">
        <v>827</v>
      </c>
      <c r="AI436" s="7" t="s">
        <v>1129</v>
      </c>
      <c r="AJ436" s="7" t="s">
        <v>1129</v>
      </c>
      <c r="AK436" s="7" t="s">
        <v>1129</v>
      </c>
      <c r="AL436" s="7">
        <v>17724</v>
      </c>
      <c r="AM436" s="255">
        <v>24318</v>
      </c>
      <c r="AN436" s="258">
        <v>147</v>
      </c>
      <c r="AO436" s="306">
        <v>163</v>
      </c>
      <c r="AP436" s="306" t="str">
        <f t="shared" si="86"/>
        <v>FLOW</v>
      </c>
      <c r="AQ436" s="306"/>
      <c r="AR436" s="306"/>
      <c r="AS436" s="306"/>
      <c r="AT436" s="306"/>
      <c r="AU436" s="72" t="s">
        <v>943</v>
      </c>
      <c r="AV436" s="310" t="s">
        <v>1031</v>
      </c>
      <c r="AW436" s="304" t="s">
        <v>828</v>
      </c>
      <c r="AX436" s="311">
        <v>45159</v>
      </c>
      <c r="AY436" s="72">
        <v>36</v>
      </c>
      <c r="AZ436" s="72" t="s">
        <v>1742</v>
      </c>
      <c r="BA436" s="7" t="s">
        <v>3512</v>
      </c>
      <c r="BB436" s="7"/>
      <c r="BC436" s="7"/>
      <c r="BD436" s="72"/>
      <c r="BE436" s="72"/>
      <c r="BF436" s="72"/>
      <c r="BG436" s="183"/>
      <c r="BH436" s="72"/>
      <c r="BI436" s="72"/>
      <c r="BJ436" s="72"/>
      <c r="BK436" s="72"/>
      <c r="BL436" s="72"/>
      <c r="BM436" s="72"/>
      <c r="BN436" s="72"/>
      <c r="BO436" s="72">
        <v>1</v>
      </c>
      <c r="BP436" s="72"/>
      <c r="BQ436" s="72"/>
      <c r="BR436" s="72"/>
      <c r="BS436" s="72"/>
      <c r="BT436" s="72"/>
      <c r="BU436" s="72"/>
      <c r="BV436" s="72"/>
      <c r="BW436" s="72"/>
      <c r="BX436" s="72"/>
      <c r="BY436" s="72"/>
      <c r="BZ436" s="72"/>
      <c r="CA436" s="72"/>
      <c r="CB436" s="72"/>
      <c r="CC436" s="72"/>
      <c r="CD436" s="72"/>
      <c r="CE436" s="72"/>
      <c r="CF436" s="72"/>
      <c r="CG436" s="72"/>
      <c r="CH436" s="72"/>
      <c r="CI436" s="72"/>
      <c r="CJ436" s="72"/>
      <c r="CK436" s="72"/>
      <c r="CL436" s="72"/>
      <c r="CM436" s="72"/>
      <c r="CN436" s="72"/>
      <c r="CO436" s="72"/>
      <c r="CP436" s="72"/>
      <c r="CQ436" s="72"/>
      <c r="CR436" s="72"/>
      <c r="CS436" s="72"/>
      <c r="CT436" s="72"/>
      <c r="CU436" s="72"/>
      <c r="CV436" s="72"/>
      <c r="CW436" s="72"/>
      <c r="CX436" s="72"/>
      <c r="CY436" s="72"/>
      <c r="CZ436" s="72"/>
      <c r="DA436" s="72"/>
      <c r="DB436" s="72"/>
      <c r="DC436" s="72"/>
      <c r="DD436" s="72"/>
      <c r="DE436" s="72"/>
      <c r="DF436" s="72"/>
      <c r="DG436" s="72"/>
      <c r="DH436" s="72"/>
      <c r="DI436" s="72"/>
      <c r="DJ436" s="72"/>
      <c r="DK436" s="72"/>
      <c r="DL436" s="72"/>
      <c r="DM436" s="72"/>
      <c r="DN436" s="72"/>
      <c r="DO436" s="72"/>
      <c r="DP436" s="72"/>
      <c r="DQ436" s="72"/>
      <c r="DR436" s="72"/>
      <c r="DS436" s="72"/>
      <c r="DT436" s="72"/>
      <c r="DU436" s="72"/>
      <c r="DV436" s="72"/>
      <c r="DW436" s="72"/>
      <c r="DX436" s="72"/>
      <c r="DY436" s="72"/>
      <c r="DZ436" s="72"/>
      <c r="EA436" s="72"/>
      <c r="EB436" s="72"/>
      <c r="EC436" s="72"/>
      <c r="ED436" s="72"/>
      <c r="EE436" s="72"/>
      <c r="EF436" s="72"/>
      <c r="EG436" s="72"/>
      <c r="EH436" s="72"/>
      <c r="EI436" s="72"/>
      <c r="EJ436" s="72"/>
      <c r="EK436" s="72"/>
      <c r="EL436" s="72"/>
      <c r="EM436" s="72"/>
      <c r="EN436" s="72"/>
      <c r="EO436" s="72"/>
      <c r="EP436" s="72"/>
      <c r="EQ436" s="72"/>
      <c r="ER436" s="312">
        <f t="shared" si="87"/>
        <v>1</v>
      </c>
      <c r="ES436" s="72">
        <f t="shared" si="88"/>
        <v>1</v>
      </c>
      <c r="ET436" s="72" t="s">
        <v>1116</v>
      </c>
      <c r="EU436" s="7" t="s">
        <v>2761</v>
      </c>
      <c r="EV436" s="7" t="s">
        <v>1110</v>
      </c>
      <c r="EW436" s="7" t="s">
        <v>1808</v>
      </c>
      <c r="EX436" s="183" t="s">
        <v>1981</v>
      </c>
      <c r="EY436" s="313">
        <v>46178</v>
      </c>
      <c r="EZ436" s="313"/>
      <c r="FA436" s="183"/>
      <c r="FB436" s="313"/>
      <c r="FC436" s="7"/>
      <c r="FD436" s="7" t="s">
        <v>3351</v>
      </c>
      <c r="FE436" s="7">
        <f t="shared" si="89"/>
        <v>3364</v>
      </c>
      <c r="FF436" s="72">
        <f t="shared" si="90"/>
        <v>18164</v>
      </c>
      <c r="FG436" t="s">
        <v>3515</v>
      </c>
    </row>
    <row r="437" spans="1:163" ht="17.25">
      <c r="A437" s="72">
        <v>132195021</v>
      </c>
      <c r="B437" s="304" t="s">
        <v>1565</v>
      </c>
      <c r="C437" s="72"/>
      <c r="D437" s="72"/>
      <c r="E437" s="72"/>
      <c r="F437" s="72"/>
      <c r="G437" s="306"/>
      <c r="H437" s="306"/>
      <c r="I437" s="72">
        <v>6124</v>
      </c>
      <c r="J437" s="72">
        <v>6574</v>
      </c>
      <c r="K437" s="258">
        <f t="shared" si="94"/>
        <v>456</v>
      </c>
      <c r="L437" s="258">
        <f t="shared" si="83"/>
        <v>12790</v>
      </c>
      <c r="M437" s="315">
        <v>2</v>
      </c>
      <c r="N437" s="72" t="s">
        <v>1231</v>
      </c>
      <c r="O437" s="72" t="s">
        <v>1232</v>
      </c>
      <c r="P437" s="72" t="s">
        <v>324</v>
      </c>
      <c r="Q437" s="255">
        <v>24169.89</v>
      </c>
      <c r="R437" s="66">
        <v>6</v>
      </c>
      <c r="S437" s="66">
        <f t="shared" si="93"/>
        <v>0</v>
      </c>
      <c r="T437" s="66">
        <v>900</v>
      </c>
      <c r="U437" s="4" t="s">
        <v>1129</v>
      </c>
      <c r="V437" s="5">
        <f t="shared" si="91"/>
        <v>0.17242226998197369</v>
      </c>
      <c r="W437" s="5">
        <f t="shared" si="92"/>
        <v>5.3514887655986164E-3</v>
      </c>
      <c r="X437" s="5" t="str">
        <f t="shared" si="84"/>
        <v>FLOW</v>
      </c>
      <c r="Y437" s="72" t="str">
        <f t="shared" si="85"/>
        <v>NC</v>
      </c>
      <c r="Z437" s="72" t="s">
        <v>1129</v>
      </c>
      <c r="AA437" s="72" t="s">
        <v>1315</v>
      </c>
      <c r="AB437" s="304" t="s">
        <v>3024</v>
      </c>
      <c r="AC437" s="72"/>
      <c r="AD437" s="72" t="s">
        <v>3021</v>
      </c>
      <c r="AE437" s="308"/>
      <c r="AF437" s="309" t="s">
        <v>1129</v>
      </c>
      <c r="AG437" s="7" t="s">
        <v>1129</v>
      </c>
      <c r="AH437" s="72" t="s">
        <v>707</v>
      </c>
      <c r="AI437" s="7" t="s">
        <v>1129</v>
      </c>
      <c r="AJ437" s="7" t="s">
        <v>1129</v>
      </c>
      <c r="AK437" s="7" t="s">
        <v>1129</v>
      </c>
      <c r="AL437" s="7">
        <v>7480</v>
      </c>
      <c r="AM437" s="255">
        <v>24169.89</v>
      </c>
      <c r="AN437" s="258">
        <v>56</v>
      </c>
      <c r="AO437" s="306">
        <v>72</v>
      </c>
      <c r="AP437" s="306" t="str">
        <f t="shared" si="86"/>
        <v>FLOW</v>
      </c>
      <c r="AQ437" s="306"/>
      <c r="AR437" s="306"/>
      <c r="AS437" s="306"/>
      <c r="AT437" s="306"/>
      <c r="AU437" s="72" t="s">
        <v>943</v>
      </c>
      <c r="AV437" s="310" t="s">
        <v>1674</v>
      </c>
      <c r="AW437" s="304" t="s">
        <v>659</v>
      </c>
      <c r="AX437" s="311">
        <v>44764</v>
      </c>
      <c r="AY437" s="72">
        <v>48</v>
      </c>
      <c r="AZ437" s="72" t="s">
        <v>1742</v>
      </c>
      <c r="BA437" s="7" t="s">
        <v>3512</v>
      </c>
      <c r="BB437" s="7"/>
      <c r="BC437" s="7"/>
      <c r="BD437" s="72"/>
      <c r="BE437" s="72"/>
      <c r="BF437" s="72"/>
      <c r="BG437" s="183"/>
      <c r="BH437" s="72"/>
      <c r="BI437" s="72"/>
      <c r="BJ437" s="72"/>
      <c r="BK437" s="72"/>
      <c r="BL437" s="72"/>
      <c r="BM437" s="72"/>
      <c r="BN437" s="72"/>
      <c r="BO437" s="72">
        <v>1</v>
      </c>
      <c r="BP437" s="72"/>
      <c r="BQ437" s="72"/>
      <c r="BR437" s="72"/>
      <c r="BS437" s="72"/>
      <c r="BT437" s="72"/>
      <c r="BU437" s="72"/>
      <c r="BV437" s="72"/>
      <c r="BW437" s="72"/>
      <c r="BX437" s="72"/>
      <c r="BY437" s="72"/>
      <c r="BZ437" s="72"/>
      <c r="CA437" s="72"/>
      <c r="CB437" s="72"/>
      <c r="CC437" s="72"/>
      <c r="CD437" s="72"/>
      <c r="CE437" s="72"/>
      <c r="CF437" s="72"/>
      <c r="CG437" s="72"/>
      <c r="CH437" s="72"/>
      <c r="CI437" s="72"/>
      <c r="CJ437" s="72"/>
      <c r="CK437" s="72"/>
      <c r="CL437" s="72"/>
      <c r="CM437" s="72"/>
      <c r="CN437" s="72"/>
      <c r="CO437" s="72"/>
      <c r="CP437" s="72"/>
      <c r="CQ437" s="72"/>
      <c r="CR437" s="72"/>
      <c r="CS437" s="72"/>
      <c r="CT437" s="72"/>
      <c r="CU437" s="72"/>
      <c r="CV437" s="72"/>
      <c r="CW437" s="72"/>
      <c r="CX437" s="72"/>
      <c r="CY437" s="72"/>
      <c r="CZ437" s="72"/>
      <c r="DA437" s="72"/>
      <c r="DB437" s="72"/>
      <c r="DC437" s="72"/>
      <c r="DD437" s="72"/>
      <c r="DE437" s="72"/>
      <c r="DF437" s="72"/>
      <c r="DG437" s="72"/>
      <c r="DH437" s="72"/>
      <c r="DI437" s="72"/>
      <c r="DJ437" s="72"/>
      <c r="DK437" s="72"/>
      <c r="DL437" s="72"/>
      <c r="DM437" s="72"/>
      <c r="DN437" s="72"/>
      <c r="DO437" s="72"/>
      <c r="DP437" s="72"/>
      <c r="DQ437" s="72"/>
      <c r="DR437" s="72"/>
      <c r="DS437" s="72"/>
      <c r="DT437" s="72"/>
      <c r="DU437" s="72"/>
      <c r="DV437" s="72"/>
      <c r="DW437" s="72"/>
      <c r="DX437" s="72"/>
      <c r="DY437" s="72"/>
      <c r="DZ437" s="72"/>
      <c r="EA437" s="72"/>
      <c r="EB437" s="72"/>
      <c r="EC437" s="72"/>
      <c r="ED437" s="72"/>
      <c r="EE437" s="72"/>
      <c r="EF437" s="72"/>
      <c r="EG437" s="72"/>
      <c r="EH437" s="72"/>
      <c r="EI437" s="72"/>
      <c r="EJ437" s="72"/>
      <c r="EK437" s="72"/>
      <c r="EL437" s="72"/>
      <c r="EM437" s="72"/>
      <c r="EN437" s="72"/>
      <c r="EO437" s="72"/>
      <c r="EP437" s="72"/>
      <c r="EQ437" s="72"/>
      <c r="ER437" s="312">
        <f t="shared" si="87"/>
        <v>1</v>
      </c>
      <c r="ES437" s="72">
        <f t="shared" si="88"/>
        <v>1</v>
      </c>
      <c r="ET437" s="72" t="s">
        <v>1127</v>
      </c>
      <c r="EU437" s="7" t="s">
        <v>2762</v>
      </c>
      <c r="EV437" s="7" t="s">
        <v>1110</v>
      </c>
      <c r="EW437" s="7" t="s">
        <v>1808</v>
      </c>
      <c r="EX437" s="183" t="s">
        <v>1982</v>
      </c>
      <c r="EY437" s="313">
        <v>46178</v>
      </c>
      <c r="EZ437" s="313"/>
      <c r="FA437" s="183"/>
      <c r="FB437" s="313"/>
      <c r="FC437" s="7" t="s">
        <v>3623</v>
      </c>
      <c r="FD437" s="7" t="s">
        <v>3084</v>
      </c>
      <c r="FE437" s="7">
        <f t="shared" si="89"/>
        <v>456</v>
      </c>
      <c r="FF437" s="72">
        <f t="shared" si="90"/>
        <v>12790</v>
      </c>
      <c r="FG437" t="s">
        <v>3515</v>
      </c>
    </row>
    <row r="438" spans="1:163" ht="17.25">
      <c r="A438" s="72">
        <v>458787050</v>
      </c>
      <c r="B438" s="304" t="s">
        <v>575</v>
      </c>
      <c r="C438" s="72" t="s">
        <v>1775</v>
      </c>
      <c r="D438" s="72" t="s">
        <v>1800</v>
      </c>
      <c r="E438" s="72">
        <v>7303</v>
      </c>
      <c r="F438" s="72"/>
      <c r="G438" s="306"/>
      <c r="H438" s="306"/>
      <c r="I438" s="72">
        <v>3668</v>
      </c>
      <c r="J438" s="72">
        <v>18456</v>
      </c>
      <c r="K438" s="258">
        <f t="shared" si="94"/>
        <v>1448</v>
      </c>
      <c r="L438" s="258">
        <f t="shared" si="83"/>
        <v>14821</v>
      </c>
      <c r="M438" s="315">
        <v>6</v>
      </c>
      <c r="N438" s="72" t="s">
        <v>1280</v>
      </c>
      <c r="O438" s="72" t="s">
        <v>1281</v>
      </c>
      <c r="P438" s="72" t="s">
        <v>65</v>
      </c>
      <c r="Q438" s="255">
        <v>24007</v>
      </c>
      <c r="R438" s="66">
        <v>1332</v>
      </c>
      <c r="S438" s="66">
        <f t="shared" si="93"/>
        <v>0</v>
      </c>
      <c r="T438" s="66">
        <v>6300</v>
      </c>
      <c r="U438" s="4" t="s">
        <v>1231</v>
      </c>
      <c r="V438" s="5">
        <f t="shared" si="91"/>
        <v>7.6582196570838909E-2</v>
      </c>
      <c r="W438" s="5">
        <f t="shared" si="92"/>
        <v>1.0084660445088864E-2</v>
      </c>
      <c r="X438" s="5" t="str">
        <f t="shared" si="84"/>
        <v>STABLE</v>
      </c>
      <c r="Y438" s="72" t="str">
        <f t="shared" si="85"/>
        <v>PAID</v>
      </c>
      <c r="Z438" s="72" t="s">
        <v>1329</v>
      </c>
      <c r="AA438" s="72" t="s">
        <v>1281</v>
      </c>
      <c r="AB438" s="304"/>
      <c r="AC438" s="72"/>
      <c r="AD438" s="72"/>
      <c r="AE438" s="308"/>
      <c r="AF438" s="309" t="s">
        <v>1797</v>
      </c>
      <c r="AG438" s="7" t="s">
        <v>1129</v>
      </c>
      <c r="AH438" s="72" t="s">
        <v>576</v>
      </c>
      <c r="AI438" s="7" t="s">
        <v>1129</v>
      </c>
      <c r="AJ438" s="7" t="s">
        <v>1129</v>
      </c>
      <c r="AK438" s="7" t="s">
        <v>1129</v>
      </c>
      <c r="AL438" s="7">
        <v>26088</v>
      </c>
      <c r="AM438" s="255">
        <v>24007</v>
      </c>
      <c r="AN438" s="258">
        <v>178</v>
      </c>
      <c r="AO438" s="306">
        <v>132</v>
      </c>
      <c r="AP438" s="306" t="str">
        <f t="shared" si="86"/>
        <v>STABLE</v>
      </c>
      <c r="AQ438" s="306"/>
      <c r="AR438" s="306"/>
      <c r="AS438" s="306"/>
      <c r="AT438" s="306"/>
      <c r="AU438" s="72" t="s">
        <v>943</v>
      </c>
      <c r="AV438" s="310" t="s">
        <v>577</v>
      </c>
      <c r="AW438" s="304" t="s">
        <v>101</v>
      </c>
      <c r="AX438" s="311">
        <v>45108</v>
      </c>
      <c r="AY438" s="72">
        <v>36</v>
      </c>
      <c r="AZ438" s="72" t="s">
        <v>1742</v>
      </c>
      <c r="BA438" s="7" t="s">
        <v>3512</v>
      </c>
      <c r="BB438" s="7"/>
      <c r="BC438" s="7"/>
      <c r="BD438" s="72"/>
      <c r="BE438" s="72"/>
      <c r="BF438" s="72"/>
      <c r="BG438" s="183"/>
      <c r="BH438" s="72"/>
      <c r="BI438" s="72"/>
      <c r="BJ438" s="72"/>
      <c r="BK438" s="72"/>
      <c r="BL438" s="72">
        <v>1</v>
      </c>
      <c r="BM438" s="72"/>
      <c r="BN438" s="72"/>
      <c r="BO438" s="72"/>
      <c r="BP438" s="72"/>
      <c r="BQ438" s="72"/>
      <c r="BR438" s="72"/>
      <c r="BS438" s="72"/>
      <c r="BT438" s="72"/>
      <c r="BU438" s="72"/>
      <c r="BV438" s="72"/>
      <c r="BW438" s="72"/>
      <c r="BX438" s="72"/>
      <c r="BY438" s="72"/>
      <c r="BZ438" s="72"/>
      <c r="CA438" s="72"/>
      <c r="CB438" s="72"/>
      <c r="CC438" s="72"/>
      <c r="CD438" s="72"/>
      <c r="CE438" s="72"/>
      <c r="CF438" s="72"/>
      <c r="CG438" s="72"/>
      <c r="CH438" s="72"/>
      <c r="CI438" s="72"/>
      <c r="CJ438" s="72"/>
      <c r="CK438" s="72"/>
      <c r="CL438" s="72"/>
      <c r="CM438" s="72"/>
      <c r="CN438" s="72"/>
      <c r="CO438" s="72"/>
      <c r="CP438" s="72"/>
      <c r="CQ438" s="72"/>
      <c r="CR438" s="72"/>
      <c r="CS438" s="72"/>
      <c r="CT438" s="72"/>
      <c r="CU438" s="72"/>
      <c r="CV438" s="72"/>
      <c r="CW438" s="72"/>
      <c r="CX438" s="72"/>
      <c r="CY438" s="72"/>
      <c r="CZ438" s="72"/>
      <c r="DA438" s="72"/>
      <c r="DB438" s="72"/>
      <c r="DC438" s="72"/>
      <c r="DD438" s="72"/>
      <c r="DE438" s="72"/>
      <c r="DF438" s="72"/>
      <c r="DG438" s="72"/>
      <c r="DH438" s="72"/>
      <c r="DI438" s="72"/>
      <c r="DJ438" s="72"/>
      <c r="DK438" s="72"/>
      <c r="DL438" s="72"/>
      <c r="DM438" s="72"/>
      <c r="DN438" s="72"/>
      <c r="DO438" s="72"/>
      <c r="DP438" s="72"/>
      <c r="DQ438" s="72"/>
      <c r="DR438" s="72"/>
      <c r="DS438" s="72"/>
      <c r="DT438" s="72"/>
      <c r="DU438" s="72"/>
      <c r="DV438" s="72"/>
      <c r="DW438" s="72"/>
      <c r="DX438" s="72"/>
      <c r="DY438" s="72"/>
      <c r="DZ438" s="72"/>
      <c r="EA438" s="72"/>
      <c r="EB438" s="72"/>
      <c r="EC438" s="72"/>
      <c r="ED438" s="72"/>
      <c r="EE438" s="72"/>
      <c r="EF438" s="72"/>
      <c r="EG438" s="72"/>
      <c r="EH438" s="72"/>
      <c r="EI438" s="72"/>
      <c r="EJ438" s="72"/>
      <c r="EK438" s="72"/>
      <c r="EL438" s="72"/>
      <c r="EM438" s="72"/>
      <c r="EN438" s="72"/>
      <c r="EO438" s="72"/>
      <c r="EP438" s="72"/>
      <c r="EQ438" s="72"/>
      <c r="ER438" s="312">
        <f t="shared" si="87"/>
        <v>1</v>
      </c>
      <c r="ES438" s="72">
        <f t="shared" si="88"/>
        <v>1</v>
      </c>
      <c r="ET438" s="72" t="s">
        <v>1118</v>
      </c>
      <c r="EU438" s="7" t="e">
        <v>#N/A</v>
      </c>
      <c r="EV438" s="7" t="e">
        <v>#N/A</v>
      </c>
      <c r="EW438" s="7" t="e">
        <v>#N/A</v>
      </c>
      <c r="EX438" s="183" t="e">
        <v>#N/A</v>
      </c>
      <c r="EY438" s="313" t="e">
        <v>#N/A</v>
      </c>
      <c r="EZ438" s="313"/>
      <c r="FA438" s="183"/>
      <c r="FB438" s="313"/>
      <c r="FC438" s="7"/>
      <c r="FD438" s="7">
        <v>0</v>
      </c>
      <c r="FE438" s="7">
        <f t="shared" si="89"/>
        <v>1448</v>
      </c>
      <c r="FF438" s="72">
        <f t="shared" si="90"/>
        <v>22124</v>
      </c>
      <c r="FG438" t="s">
        <v>3515</v>
      </c>
    </row>
    <row r="439" spans="1:163" ht="17.25">
      <c r="A439" s="72">
        <v>459762372</v>
      </c>
      <c r="B439" s="304" t="s">
        <v>846</v>
      </c>
      <c r="C439" s="72"/>
      <c r="D439" s="72"/>
      <c r="E439" s="72"/>
      <c r="F439" s="72"/>
      <c r="G439" s="306"/>
      <c r="H439" s="306"/>
      <c r="I439" s="72">
        <v>3652</v>
      </c>
      <c r="J439" s="72">
        <v>10631</v>
      </c>
      <c r="K439" s="258">
        <f t="shared" si="94"/>
        <v>3870</v>
      </c>
      <c r="L439" s="258">
        <f t="shared" si="83"/>
        <v>15018</v>
      </c>
      <c r="M439" s="315">
        <v>3</v>
      </c>
      <c r="N439" s="72" t="s">
        <v>1231</v>
      </c>
      <c r="O439" s="72" t="s">
        <v>1232</v>
      </c>
      <c r="P439" s="72" t="s">
        <v>230</v>
      </c>
      <c r="Q439" s="255">
        <v>23960.31</v>
      </c>
      <c r="R439" s="66">
        <v>543</v>
      </c>
      <c r="S439" s="66">
        <f t="shared" si="93"/>
        <v>0</v>
      </c>
      <c r="T439" s="66">
        <v>5850</v>
      </c>
      <c r="U439" s="4" t="s">
        <v>1280</v>
      </c>
      <c r="V439" s="5">
        <f t="shared" si="91"/>
        <v>6.8474129773943987E-2</v>
      </c>
      <c r="W439" s="5">
        <f t="shared" si="92"/>
        <v>6.4084359302360146E-3</v>
      </c>
      <c r="X439" s="5" t="str">
        <f t="shared" si="84"/>
        <v>FLOW</v>
      </c>
      <c r="Y439" s="72" t="str">
        <f t="shared" si="85"/>
        <v>NC</v>
      </c>
      <c r="Z439" s="72" t="s">
        <v>1315</v>
      </c>
      <c r="AA439" s="72" t="s">
        <v>1315</v>
      </c>
      <c r="AB439" s="304" t="s">
        <v>3024</v>
      </c>
      <c r="AC439" s="72"/>
      <c r="AD439" s="72"/>
      <c r="AE439" s="308"/>
      <c r="AF439" s="309" t="s">
        <v>1797</v>
      </c>
      <c r="AG439" s="7" t="s">
        <v>1129</v>
      </c>
      <c r="AH439" s="72" t="s">
        <v>847</v>
      </c>
      <c r="AI439" s="7" t="s">
        <v>1129</v>
      </c>
      <c r="AJ439" s="7" t="s">
        <v>1129</v>
      </c>
      <c r="AK439" s="7" t="s">
        <v>1129</v>
      </c>
      <c r="AL439" s="7">
        <v>17024</v>
      </c>
      <c r="AM439" s="255">
        <v>23960.31</v>
      </c>
      <c r="AN439" s="258">
        <v>88</v>
      </c>
      <c r="AO439" s="306">
        <v>104</v>
      </c>
      <c r="AP439" s="306" t="str">
        <f t="shared" si="86"/>
        <v>FLOW</v>
      </c>
      <c r="AQ439" s="306"/>
      <c r="AR439" s="306"/>
      <c r="AS439" s="306"/>
      <c r="AT439" s="306"/>
      <c r="AU439" s="72" t="s">
        <v>943</v>
      </c>
      <c r="AV439" s="310" t="s">
        <v>848</v>
      </c>
      <c r="AW439" s="304" t="s">
        <v>98</v>
      </c>
      <c r="AX439" s="311">
        <v>45183</v>
      </c>
      <c r="AY439" s="72">
        <v>36</v>
      </c>
      <c r="AZ439" s="72" t="s">
        <v>1742</v>
      </c>
      <c r="BA439" s="7" t="s">
        <v>3513</v>
      </c>
      <c r="BB439" s="7"/>
      <c r="BC439" s="7"/>
      <c r="BD439" s="72"/>
      <c r="BE439" s="72"/>
      <c r="BF439" s="72"/>
      <c r="BG439" s="183"/>
      <c r="BH439" s="72"/>
      <c r="BI439" s="72"/>
      <c r="BJ439" s="72"/>
      <c r="BK439" s="72"/>
      <c r="BL439" s="72"/>
      <c r="BM439" s="72"/>
      <c r="BN439" s="72"/>
      <c r="BO439" s="72"/>
      <c r="BP439" s="72"/>
      <c r="BQ439" s="72"/>
      <c r="BR439" s="72"/>
      <c r="BS439" s="72"/>
      <c r="BT439" s="72"/>
      <c r="BU439" s="72"/>
      <c r="BV439" s="72"/>
      <c r="BW439" s="72"/>
      <c r="BX439" s="72"/>
      <c r="BY439" s="72"/>
      <c r="BZ439" s="72"/>
      <c r="CA439" s="72"/>
      <c r="CB439" s="72"/>
      <c r="CC439" s="72"/>
      <c r="CD439" s="72"/>
      <c r="CE439" s="72"/>
      <c r="CF439" s="72"/>
      <c r="CG439" s="72"/>
      <c r="CH439" s="72"/>
      <c r="CI439" s="72"/>
      <c r="CJ439" s="72"/>
      <c r="CK439" s="72"/>
      <c r="CL439" s="72"/>
      <c r="CM439" s="72"/>
      <c r="CN439" s="72"/>
      <c r="CO439" s="72"/>
      <c r="CP439" s="72"/>
      <c r="CQ439" s="72"/>
      <c r="CR439" s="72"/>
      <c r="CS439" s="72"/>
      <c r="CT439" s="72"/>
      <c r="CU439" s="72"/>
      <c r="CV439" s="72"/>
      <c r="CW439" s="72"/>
      <c r="CX439" s="72"/>
      <c r="CY439" s="72"/>
      <c r="CZ439" s="72"/>
      <c r="DA439" s="72"/>
      <c r="DB439" s="72"/>
      <c r="DC439" s="72"/>
      <c r="DD439" s="72"/>
      <c r="DE439" s="72"/>
      <c r="DF439" s="72"/>
      <c r="DG439" s="72"/>
      <c r="DH439" s="72"/>
      <c r="DI439" s="72"/>
      <c r="DJ439" s="72"/>
      <c r="DK439" s="72"/>
      <c r="DL439" s="72"/>
      <c r="DM439" s="72"/>
      <c r="DN439" s="72"/>
      <c r="DO439" s="72"/>
      <c r="DP439" s="72"/>
      <c r="DQ439" s="72"/>
      <c r="DR439" s="72"/>
      <c r="DS439" s="72"/>
      <c r="DT439" s="72"/>
      <c r="DU439" s="72"/>
      <c r="DV439" s="72"/>
      <c r="DW439" s="72"/>
      <c r="DX439" s="72"/>
      <c r="DY439" s="72"/>
      <c r="DZ439" s="72"/>
      <c r="EA439" s="72"/>
      <c r="EB439" s="72"/>
      <c r="EC439" s="72"/>
      <c r="ED439" s="72"/>
      <c r="EE439" s="72"/>
      <c r="EF439" s="72"/>
      <c r="EG439" s="72"/>
      <c r="EH439" s="72"/>
      <c r="EI439" s="72"/>
      <c r="EJ439" s="72"/>
      <c r="EK439" s="72"/>
      <c r="EL439" s="72"/>
      <c r="EM439" s="72"/>
      <c r="EN439" s="72"/>
      <c r="EO439" s="72"/>
      <c r="EP439" s="72"/>
      <c r="EQ439" s="72"/>
      <c r="ER439" s="312">
        <f t="shared" si="87"/>
        <v>0</v>
      </c>
      <c r="ES439" s="72" t="str">
        <f t="shared" si="88"/>
        <v/>
      </c>
      <c r="ET439" s="72" t="s">
        <v>1111</v>
      </c>
      <c r="EU439" s="7" t="s">
        <v>2763</v>
      </c>
      <c r="EV439" s="7" t="s">
        <v>1110</v>
      </c>
      <c r="EW439" s="7" t="e">
        <v>#N/A</v>
      </c>
      <c r="EX439" s="183" t="e">
        <v>#N/A</v>
      </c>
      <c r="EY439" s="313" t="e">
        <v>#N/A</v>
      </c>
      <c r="EZ439" s="313"/>
      <c r="FA439" s="183"/>
      <c r="FB439" s="313"/>
      <c r="FC439" s="7"/>
      <c r="FD439" s="7" t="s">
        <v>3161</v>
      </c>
      <c r="FE439" s="7">
        <f t="shared" si="89"/>
        <v>3870</v>
      </c>
      <c r="FF439" s="72">
        <f t="shared" si="90"/>
        <v>15018</v>
      </c>
      <c r="FG439" t="s">
        <v>3516</v>
      </c>
    </row>
    <row r="440" spans="1:163" ht="17.25">
      <c r="A440" s="72">
        <v>461125158</v>
      </c>
      <c r="B440" s="304" t="s">
        <v>207</v>
      </c>
      <c r="C440" s="72"/>
      <c r="D440" s="72"/>
      <c r="E440" s="72"/>
      <c r="F440" s="72"/>
      <c r="G440" s="306"/>
      <c r="H440" s="306"/>
      <c r="I440" s="72">
        <v>3228</v>
      </c>
      <c r="J440" s="72">
        <v>2589</v>
      </c>
      <c r="K440" s="258">
        <f t="shared" si="94"/>
        <v>2679</v>
      </c>
      <c r="L440" s="258">
        <f t="shared" si="83"/>
        <v>5989</v>
      </c>
      <c r="M440" s="307">
        <v>1</v>
      </c>
      <c r="N440" s="72" t="s">
        <v>1231</v>
      </c>
      <c r="O440" s="72" t="s">
        <v>1232</v>
      </c>
      <c r="P440" s="72" t="s">
        <v>203</v>
      </c>
      <c r="Q440" s="255">
        <v>23731.38</v>
      </c>
      <c r="R440" s="66">
        <v>90</v>
      </c>
      <c r="S440" s="66">
        <f t="shared" si="93"/>
        <v>0</v>
      </c>
      <c r="T440" s="66">
        <v>0</v>
      </c>
      <c r="U440" s="4" t="s">
        <v>1496</v>
      </c>
      <c r="V440" s="5">
        <f t="shared" si="91"/>
        <v>3.2984082832295383E-2</v>
      </c>
      <c r="W440" s="5">
        <f t="shared" si="92"/>
        <v>1.2986559047810328E-3</v>
      </c>
      <c r="X440" s="5" t="s">
        <v>1280</v>
      </c>
      <c r="Y440" s="72" t="str">
        <f t="shared" si="85"/>
        <v>PTP</v>
      </c>
      <c r="Z440" s="72" t="s">
        <v>1329</v>
      </c>
      <c r="AA440" s="72" t="s">
        <v>1329</v>
      </c>
      <c r="AB440" s="304"/>
      <c r="AC440" s="72">
        <v>25</v>
      </c>
      <c r="AD440" s="72" t="s">
        <v>3019</v>
      </c>
      <c r="AE440" s="308"/>
      <c r="AF440" s="309" t="s">
        <v>1129</v>
      </c>
      <c r="AG440" s="7" t="s">
        <v>1129</v>
      </c>
      <c r="AH440" s="72" t="s">
        <v>202</v>
      </c>
      <c r="AI440" s="7" t="s">
        <v>1129</v>
      </c>
      <c r="AJ440" s="7" t="s">
        <v>1129</v>
      </c>
      <c r="AK440" s="7" t="s">
        <v>1129</v>
      </c>
      <c r="AL440" s="7">
        <v>2679</v>
      </c>
      <c r="AM440" s="255">
        <v>23731.38</v>
      </c>
      <c r="AN440" s="258">
        <v>27</v>
      </c>
      <c r="AO440" s="306">
        <v>43</v>
      </c>
      <c r="AP440" s="306" t="s">
        <v>1280</v>
      </c>
      <c r="AQ440" s="306"/>
      <c r="AR440" s="306"/>
      <c r="AS440" s="306"/>
      <c r="AT440" s="306"/>
      <c r="AU440" s="72" t="s">
        <v>1793</v>
      </c>
      <c r="AV440" s="310" t="s">
        <v>208</v>
      </c>
      <c r="AW440" s="304" t="s">
        <v>209</v>
      </c>
      <c r="AX440" s="311">
        <v>45274</v>
      </c>
      <c r="AY440" s="72">
        <v>36</v>
      </c>
      <c r="AZ440" s="72" t="s">
        <v>1742</v>
      </c>
      <c r="BA440" s="7" t="s">
        <v>3512</v>
      </c>
      <c r="BB440" s="7"/>
      <c r="BC440" s="7"/>
      <c r="BD440" s="72"/>
      <c r="BE440" s="72"/>
      <c r="BF440" s="72"/>
      <c r="BG440" s="183"/>
      <c r="BH440" s="72"/>
      <c r="BI440" s="72">
        <v>1</v>
      </c>
      <c r="BJ440" s="72"/>
      <c r="BK440" s="72"/>
      <c r="BL440" s="72"/>
      <c r="BM440" s="72"/>
      <c r="BN440" s="72"/>
      <c r="BO440" s="72"/>
      <c r="BP440" s="72"/>
      <c r="BQ440" s="72"/>
      <c r="BR440" s="72"/>
      <c r="BS440" s="72"/>
      <c r="BT440" s="72"/>
      <c r="BU440" s="72"/>
      <c r="BV440" s="72"/>
      <c r="BW440" s="72"/>
      <c r="BX440" s="72"/>
      <c r="BY440" s="72"/>
      <c r="BZ440" s="72"/>
      <c r="CA440" s="72"/>
      <c r="CB440" s="72"/>
      <c r="CC440" s="72"/>
      <c r="CD440" s="72"/>
      <c r="CE440" s="72"/>
      <c r="CF440" s="72"/>
      <c r="CG440" s="72"/>
      <c r="CH440" s="72"/>
      <c r="CI440" s="72"/>
      <c r="CJ440" s="72"/>
      <c r="CK440" s="72"/>
      <c r="CL440" s="72"/>
      <c r="CM440" s="72"/>
      <c r="CN440" s="72"/>
      <c r="CO440" s="72"/>
      <c r="CP440" s="72"/>
      <c r="CQ440" s="72"/>
      <c r="CR440" s="72"/>
      <c r="CS440" s="72"/>
      <c r="CT440" s="72"/>
      <c r="CU440" s="72"/>
      <c r="CV440" s="72"/>
      <c r="CW440" s="72"/>
      <c r="CX440" s="72"/>
      <c r="CY440" s="72"/>
      <c r="CZ440" s="72"/>
      <c r="DA440" s="72"/>
      <c r="DB440" s="72"/>
      <c r="DC440" s="72"/>
      <c r="DD440" s="72"/>
      <c r="DE440" s="72"/>
      <c r="DF440" s="72"/>
      <c r="DG440" s="72"/>
      <c r="DH440" s="72"/>
      <c r="DI440" s="72"/>
      <c r="DJ440" s="72"/>
      <c r="DK440" s="72"/>
      <c r="DL440" s="72"/>
      <c r="DM440" s="72"/>
      <c r="DN440" s="72"/>
      <c r="DO440" s="72"/>
      <c r="DP440" s="72"/>
      <c r="DQ440" s="72"/>
      <c r="DR440" s="72"/>
      <c r="DS440" s="72"/>
      <c r="DT440" s="72"/>
      <c r="DU440" s="72"/>
      <c r="DV440" s="72"/>
      <c r="DW440" s="72"/>
      <c r="DX440" s="72"/>
      <c r="DY440" s="72"/>
      <c r="DZ440" s="72"/>
      <c r="EA440" s="72"/>
      <c r="EB440" s="72"/>
      <c r="EC440" s="72"/>
      <c r="ED440" s="72"/>
      <c r="EE440" s="72"/>
      <c r="EF440" s="72"/>
      <c r="EG440" s="72"/>
      <c r="EH440" s="72"/>
      <c r="EI440" s="72"/>
      <c r="EJ440" s="72"/>
      <c r="EK440" s="72"/>
      <c r="EL440" s="72"/>
      <c r="EM440" s="72"/>
      <c r="EN440" s="72"/>
      <c r="EO440" s="72"/>
      <c r="EP440" s="72"/>
      <c r="EQ440" s="72"/>
      <c r="ER440" s="312">
        <f t="shared" si="87"/>
        <v>1</v>
      </c>
      <c r="ES440" s="72">
        <f t="shared" si="88"/>
        <v>1</v>
      </c>
      <c r="ET440" s="72" t="s">
        <v>1123</v>
      </c>
      <c r="EU440" s="7" t="s">
        <v>2764</v>
      </c>
      <c r="EV440" s="7" t="s">
        <v>1110</v>
      </c>
      <c r="EW440" s="7" t="s">
        <v>1801</v>
      </c>
      <c r="EX440" s="183" t="s">
        <v>1983</v>
      </c>
      <c r="EY440" s="313">
        <v>46176</v>
      </c>
      <c r="EZ440" s="313"/>
      <c r="FA440" s="183"/>
      <c r="FB440" s="313"/>
      <c r="FC440" s="7"/>
      <c r="FD440" s="7" t="s">
        <v>3352</v>
      </c>
      <c r="FE440" s="7">
        <f t="shared" si="89"/>
        <v>2679</v>
      </c>
      <c r="FF440" s="72">
        <f t="shared" si="90"/>
        <v>5989</v>
      </c>
      <c r="FG440" t="s">
        <v>3515</v>
      </c>
    </row>
    <row r="441" spans="1:163" ht="17.25">
      <c r="A441" s="72">
        <v>465574833</v>
      </c>
      <c r="B441" s="304" t="s">
        <v>1002</v>
      </c>
      <c r="C441" s="72" t="s">
        <v>1775</v>
      </c>
      <c r="D441" s="72" t="s">
        <v>1789</v>
      </c>
      <c r="E441" s="72">
        <v>5048</v>
      </c>
      <c r="F441" s="72"/>
      <c r="G441" s="306"/>
      <c r="H441" s="306"/>
      <c r="I441" s="72">
        <v>9114</v>
      </c>
      <c r="J441" s="72">
        <v>24143.99</v>
      </c>
      <c r="K441" s="258">
        <f t="shared" si="94"/>
        <v>-9808.0099999999948</v>
      </c>
      <c r="L441" s="258">
        <f t="shared" si="83"/>
        <v>31140.990000000005</v>
      </c>
      <c r="M441" s="315">
        <v>5</v>
      </c>
      <c r="N441" s="72" t="s">
        <v>1231</v>
      </c>
      <c r="O441" s="72" t="s">
        <v>1232</v>
      </c>
      <c r="P441" s="72" t="s">
        <v>49</v>
      </c>
      <c r="Q441" s="255">
        <v>23675.99</v>
      </c>
      <c r="R441" s="66">
        <v>2504</v>
      </c>
      <c r="S441" s="66">
        <f t="shared" si="93"/>
        <v>0</v>
      </c>
      <c r="T441" s="66">
        <v>5400</v>
      </c>
      <c r="U441" s="4" t="s">
        <v>1280</v>
      </c>
      <c r="V441" s="5">
        <f t="shared" si="91"/>
        <v>0.72801106469049526</v>
      </c>
      <c r="W441" s="5">
        <f t="shared" si="92"/>
        <v>1.1524654510659489E-2</v>
      </c>
      <c r="X441" s="5" t="s">
        <v>1280</v>
      </c>
      <c r="Y441" s="72" t="str">
        <f t="shared" si="85"/>
        <v>PTP</v>
      </c>
      <c r="Z441" s="72" t="s">
        <v>1281</v>
      </c>
      <c r="AA441" s="72" t="s">
        <v>1329</v>
      </c>
      <c r="AB441" s="304"/>
      <c r="AC441" s="72"/>
      <c r="AD441" s="72"/>
      <c r="AE441" s="308"/>
      <c r="AF441" s="309" t="s">
        <v>1797</v>
      </c>
      <c r="AG441" s="7" t="s">
        <v>1129</v>
      </c>
      <c r="AH441" s="72" t="s">
        <v>329</v>
      </c>
      <c r="AI441" s="7" t="s">
        <v>1129</v>
      </c>
      <c r="AJ441" s="7" t="s">
        <v>1129</v>
      </c>
      <c r="AK441" s="7" t="s">
        <v>1129</v>
      </c>
      <c r="AL441" s="7">
        <v>32047.99</v>
      </c>
      <c r="AM441" s="255">
        <v>23675.99</v>
      </c>
      <c r="AN441" s="258">
        <v>147</v>
      </c>
      <c r="AO441" s="306">
        <v>163</v>
      </c>
      <c r="AP441" s="306" t="str">
        <f t="shared" si="86"/>
        <v>FLOW</v>
      </c>
      <c r="AQ441" s="306"/>
      <c r="AR441" s="306"/>
      <c r="AS441" s="306"/>
      <c r="AT441" s="306"/>
      <c r="AU441" s="72" t="s">
        <v>943</v>
      </c>
      <c r="AV441" s="310" t="s">
        <v>1070</v>
      </c>
      <c r="AW441" s="304" t="s">
        <v>129</v>
      </c>
      <c r="AX441" s="311">
        <v>45713</v>
      </c>
      <c r="AY441" s="72">
        <v>12</v>
      </c>
      <c r="AZ441" s="72" t="s">
        <v>1742</v>
      </c>
      <c r="BA441" s="7" t="s">
        <v>3513</v>
      </c>
      <c r="BB441" s="7"/>
      <c r="BC441" s="7"/>
      <c r="BD441" s="72"/>
      <c r="BE441" s="72"/>
      <c r="BF441" s="72"/>
      <c r="BG441" s="183"/>
      <c r="BH441" s="72"/>
      <c r="BI441" s="72"/>
      <c r="BJ441" s="72"/>
      <c r="BK441" s="72"/>
      <c r="BL441" s="72"/>
      <c r="BM441" s="72"/>
      <c r="BN441" s="72"/>
      <c r="BO441" s="72">
        <v>1</v>
      </c>
      <c r="BP441" s="72"/>
      <c r="BQ441" s="72"/>
      <c r="BR441" s="72"/>
      <c r="BS441" s="72"/>
      <c r="BT441" s="72"/>
      <c r="BU441" s="72"/>
      <c r="BV441" s="72"/>
      <c r="BW441" s="72"/>
      <c r="BX441" s="72"/>
      <c r="BY441" s="72"/>
      <c r="BZ441" s="72"/>
      <c r="CA441" s="72"/>
      <c r="CB441" s="72"/>
      <c r="CC441" s="72"/>
      <c r="CD441" s="72"/>
      <c r="CE441" s="72"/>
      <c r="CF441" s="72"/>
      <c r="CG441" s="72"/>
      <c r="CH441" s="72"/>
      <c r="CI441" s="72"/>
      <c r="CJ441" s="72"/>
      <c r="CK441" s="72"/>
      <c r="CL441" s="72"/>
      <c r="CM441" s="72"/>
      <c r="CN441" s="72"/>
      <c r="CO441" s="72"/>
      <c r="CP441" s="72"/>
      <c r="CQ441" s="72"/>
      <c r="CR441" s="72"/>
      <c r="CS441" s="72"/>
      <c r="CT441" s="72"/>
      <c r="CU441" s="72"/>
      <c r="CV441" s="72"/>
      <c r="CW441" s="72"/>
      <c r="CX441" s="72"/>
      <c r="CY441" s="72"/>
      <c r="CZ441" s="72"/>
      <c r="DA441" s="72"/>
      <c r="DB441" s="72"/>
      <c r="DC441" s="72"/>
      <c r="DD441" s="72"/>
      <c r="DE441" s="72"/>
      <c r="DF441" s="72"/>
      <c r="DG441" s="72"/>
      <c r="DH441" s="72"/>
      <c r="DI441" s="72"/>
      <c r="DJ441" s="72"/>
      <c r="DK441" s="72"/>
      <c r="DL441" s="72"/>
      <c r="DM441" s="72"/>
      <c r="DN441" s="72"/>
      <c r="DO441" s="72"/>
      <c r="DP441" s="72"/>
      <c r="DQ441" s="72"/>
      <c r="DR441" s="72"/>
      <c r="DS441" s="72"/>
      <c r="DT441" s="72"/>
      <c r="DU441" s="72"/>
      <c r="DV441" s="72"/>
      <c r="DW441" s="72"/>
      <c r="DX441" s="72"/>
      <c r="DY441" s="72"/>
      <c r="DZ441" s="72"/>
      <c r="EA441" s="72"/>
      <c r="EB441" s="72"/>
      <c r="EC441" s="72"/>
      <c r="ED441" s="72"/>
      <c r="EE441" s="72"/>
      <c r="EF441" s="72"/>
      <c r="EG441" s="72"/>
      <c r="EH441" s="72"/>
      <c r="EI441" s="72"/>
      <c r="EJ441" s="72"/>
      <c r="EK441" s="72"/>
      <c r="EL441" s="72"/>
      <c r="EM441" s="72"/>
      <c r="EN441" s="72"/>
      <c r="EO441" s="72"/>
      <c r="EP441" s="72"/>
      <c r="EQ441" s="72"/>
      <c r="ER441" s="312">
        <f t="shared" si="87"/>
        <v>1</v>
      </c>
      <c r="ES441" s="72">
        <f t="shared" si="88"/>
        <v>1</v>
      </c>
      <c r="ET441" s="72" t="s">
        <v>1117</v>
      </c>
      <c r="EU441" s="7" t="s">
        <v>2765</v>
      </c>
      <c r="EV441" s="7" t="s">
        <v>1110</v>
      </c>
      <c r="EW441" s="7" t="s">
        <v>1820</v>
      </c>
      <c r="EX441" s="183" t="s">
        <v>1970</v>
      </c>
      <c r="EY441" s="313">
        <v>46178</v>
      </c>
      <c r="EZ441" s="313"/>
      <c r="FA441" s="183"/>
      <c r="FB441" s="313"/>
      <c r="FC441" s="7"/>
      <c r="FD441" s="7" t="s">
        <v>3353</v>
      </c>
      <c r="FE441" s="7">
        <f t="shared" si="89"/>
        <v>-9808.0099999999948</v>
      </c>
      <c r="FF441" s="72">
        <f t="shared" si="90"/>
        <v>36188.990000000005</v>
      </c>
      <c r="FG441" t="s">
        <v>3515</v>
      </c>
    </row>
    <row r="442" spans="1:163" ht="17.25">
      <c r="A442" s="72">
        <v>454743569</v>
      </c>
      <c r="B442" s="304" t="s">
        <v>762</v>
      </c>
      <c r="C442" s="72"/>
      <c r="D442" s="72"/>
      <c r="E442" s="72"/>
      <c r="F442" s="72"/>
      <c r="G442" s="306"/>
      <c r="H442" s="306"/>
      <c r="I442" s="72">
        <v>2833</v>
      </c>
      <c r="J442" s="72">
        <v>14164</v>
      </c>
      <c r="K442" s="258">
        <f t="shared" si="94"/>
        <v>3301</v>
      </c>
      <c r="L442" s="258">
        <f t="shared" si="83"/>
        <v>17699</v>
      </c>
      <c r="M442" s="315">
        <v>5</v>
      </c>
      <c r="N442" s="72" t="s">
        <v>1231</v>
      </c>
      <c r="O442" s="72" t="s">
        <v>1232</v>
      </c>
      <c r="P442" s="72" t="s">
        <v>97</v>
      </c>
      <c r="Q442" s="255">
        <v>23515.41</v>
      </c>
      <c r="R442" s="66">
        <v>469</v>
      </c>
      <c r="S442" s="66">
        <f t="shared" si="93"/>
        <v>0</v>
      </c>
      <c r="T442" s="66">
        <v>2680</v>
      </c>
      <c r="U442" s="4" t="s">
        <v>1231</v>
      </c>
      <c r="V442" s="5">
        <f t="shared" si="91"/>
        <v>0.15223260451558765</v>
      </c>
      <c r="W442" s="5">
        <f t="shared" si="92"/>
        <v>1.1446489710736795E-2</v>
      </c>
      <c r="X442" s="5" t="str">
        <f t="shared" si="84"/>
        <v>FLOW</v>
      </c>
      <c r="Y442" s="72" t="str">
        <f t="shared" si="85"/>
        <v>RTP</v>
      </c>
      <c r="Z442" s="72" t="s">
        <v>1330</v>
      </c>
      <c r="AA442" s="72" t="s">
        <v>1330</v>
      </c>
      <c r="AB442" s="304" t="s">
        <v>3507</v>
      </c>
      <c r="AC442" s="72"/>
      <c r="AD442" s="72" t="s">
        <v>3022</v>
      </c>
      <c r="AE442" s="308"/>
      <c r="AF442" s="309" t="s">
        <v>1797</v>
      </c>
      <c r="AG442" s="7" t="s">
        <v>1129</v>
      </c>
      <c r="AH442" s="72" t="s">
        <v>757</v>
      </c>
      <c r="AI442" s="7" t="s">
        <v>1129</v>
      </c>
      <c r="AJ442" s="7" t="s">
        <v>1129</v>
      </c>
      <c r="AK442" s="7" t="s">
        <v>1129</v>
      </c>
      <c r="AL442" s="7">
        <v>17313</v>
      </c>
      <c r="AM442" s="255">
        <v>23515.41</v>
      </c>
      <c r="AN442" s="258">
        <v>147</v>
      </c>
      <c r="AO442" s="306">
        <v>163</v>
      </c>
      <c r="AP442" s="306" t="str">
        <f t="shared" si="86"/>
        <v>FLOW</v>
      </c>
      <c r="AQ442" s="306"/>
      <c r="AR442" s="306"/>
      <c r="AS442" s="306"/>
      <c r="AT442" s="306"/>
      <c r="AU442" s="72" t="s">
        <v>943</v>
      </c>
      <c r="AV442" s="310" t="s">
        <v>763</v>
      </c>
      <c r="AW442" s="304" t="s">
        <v>98</v>
      </c>
      <c r="AX442" s="311">
        <v>44823</v>
      </c>
      <c r="AY442" s="72">
        <v>48</v>
      </c>
      <c r="AZ442" s="72" t="s">
        <v>1742</v>
      </c>
      <c r="BA442" s="7" t="s">
        <v>3513</v>
      </c>
      <c r="BB442" s="7"/>
      <c r="BC442" s="7"/>
      <c r="BD442" s="72"/>
      <c r="BE442" s="72"/>
      <c r="BF442" s="72"/>
      <c r="BG442" s="183"/>
      <c r="BH442" s="72"/>
      <c r="BI442" s="72"/>
      <c r="BJ442" s="72"/>
      <c r="BK442" s="72"/>
      <c r="BL442" s="72">
        <v>1</v>
      </c>
      <c r="BM442" s="72"/>
      <c r="BN442" s="72"/>
      <c r="BO442" s="72"/>
      <c r="BP442" s="72"/>
      <c r="BQ442" s="72"/>
      <c r="BR442" s="72"/>
      <c r="BS442" s="72"/>
      <c r="BT442" s="72"/>
      <c r="BU442" s="72"/>
      <c r="BV442" s="72"/>
      <c r="BW442" s="72"/>
      <c r="BX442" s="72"/>
      <c r="BY442" s="72"/>
      <c r="BZ442" s="72"/>
      <c r="CA442" s="72"/>
      <c r="CB442" s="72"/>
      <c r="CC442" s="72"/>
      <c r="CD442" s="72"/>
      <c r="CE442" s="72"/>
      <c r="CF442" s="72"/>
      <c r="CG442" s="72"/>
      <c r="CH442" s="72"/>
      <c r="CI442" s="72"/>
      <c r="CJ442" s="72"/>
      <c r="CK442" s="72"/>
      <c r="CL442" s="72"/>
      <c r="CM442" s="72"/>
      <c r="CN442" s="72"/>
      <c r="CO442" s="72"/>
      <c r="CP442" s="72"/>
      <c r="CQ442" s="72"/>
      <c r="CR442" s="72"/>
      <c r="CS442" s="72"/>
      <c r="CT442" s="72"/>
      <c r="CU442" s="72"/>
      <c r="CV442" s="72"/>
      <c r="CW442" s="72"/>
      <c r="CX442" s="72"/>
      <c r="CY442" s="72"/>
      <c r="CZ442" s="72"/>
      <c r="DA442" s="72"/>
      <c r="DB442" s="72"/>
      <c r="DC442" s="72"/>
      <c r="DD442" s="72"/>
      <c r="DE442" s="72"/>
      <c r="DF442" s="72"/>
      <c r="DG442" s="72"/>
      <c r="DH442" s="72"/>
      <c r="DI442" s="72"/>
      <c r="DJ442" s="72"/>
      <c r="DK442" s="72"/>
      <c r="DL442" s="72"/>
      <c r="DM442" s="72"/>
      <c r="DN442" s="72"/>
      <c r="DO442" s="72"/>
      <c r="DP442" s="72"/>
      <c r="DQ442" s="72"/>
      <c r="DR442" s="72"/>
      <c r="DS442" s="72"/>
      <c r="DT442" s="72"/>
      <c r="DU442" s="72"/>
      <c r="DV442" s="72"/>
      <c r="DW442" s="72"/>
      <c r="DX442" s="72"/>
      <c r="DY442" s="72"/>
      <c r="DZ442" s="72"/>
      <c r="EA442" s="72"/>
      <c r="EB442" s="72"/>
      <c r="EC442" s="72"/>
      <c r="ED442" s="72"/>
      <c r="EE442" s="72"/>
      <c r="EF442" s="72"/>
      <c r="EG442" s="72"/>
      <c r="EH442" s="72"/>
      <c r="EI442" s="72"/>
      <c r="EJ442" s="72"/>
      <c r="EK442" s="72"/>
      <c r="EL442" s="72"/>
      <c r="EM442" s="72"/>
      <c r="EN442" s="72"/>
      <c r="EO442" s="72"/>
      <c r="EP442" s="72"/>
      <c r="EQ442" s="72"/>
      <c r="ER442" s="312">
        <f t="shared" si="87"/>
        <v>1</v>
      </c>
      <c r="ES442" s="72">
        <f t="shared" si="88"/>
        <v>1</v>
      </c>
      <c r="ET442" s="72" t="s">
        <v>1120</v>
      </c>
      <c r="EU442" s="7" t="s">
        <v>2766</v>
      </c>
      <c r="EV442" s="7" t="s">
        <v>1110</v>
      </c>
      <c r="EW442" s="7" t="s">
        <v>1803</v>
      </c>
      <c r="EX442" s="183" t="s">
        <v>1811</v>
      </c>
      <c r="EY442" s="313">
        <v>46177</v>
      </c>
      <c r="EZ442" s="313"/>
      <c r="FA442" s="183"/>
      <c r="FB442" s="313"/>
      <c r="FC442" s="7"/>
      <c r="FD442" s="7" t="s">
        <v>3309</v>
      </c>
      <c r="FE442" s="7">
        <f t="shared" si="89"/>
        <v>3301</v>
      </c>
      <c r="FF442" s="72">
        <f t="shared" si="90"/>
        <v>17699</v>
      </c>
      <c r="FG442" t="s">
        <v>3515</v>
      </c>
    </row>
    <row r="443" spans="1:163" ht="17.25">
      <c r="A443" s="72">
        <v>460434530</v>
      </c>
      <c r="B443" s="304" t="s">
        <v>1566</v>
      </c>
      <c r="C443" s="72"/>
      <c r="D443" s="72"/>
      <c r="E443" s="72"/>
      <c r="F443" s="72"/>
      <c r="G443" s="306"/>
      <c r="H443" s="306" t="s">
        <v>2349</v>
      </c>
      <c r="I443" s="72">
        <v>3537</v>
      </c>
      <c r="J443" s="72">
        <v>3537</v>
      </c>
      <c r="K443" s="258">
        <f t="shared" si="94"/>
        <v>3612</v>
      </c>
      <c r="L443" s="258">
        <f t="shared" si="83"/>
        <v>7196</v>
      </c>
      <c r="M443" s="315">
        <v>2</v>
      </c>
      <c r="N443" s="72" t="s">
        <v>1280</v>
      </c>
      <c r="O443" s="72" t="s">
        <v>1232</v>
      </c>
      <c r="P443" s="72" t="s">
        <v>49</v>
      </c>
      <c r="Q443" s="255">
        <v>23491</v>
      </c>
      <c r="R443" s="66">
        <v>75</v>
      </c>
      <c r="S443" s="66">
        <f t="shared" si="93"/>
        <v>0</v>
      </c>
      <c r="T443" s="66">
        <v>2250</v>
      </c>
      <c r="U443" s="4" t="s">
        <v>1129</v>
      </c>
      <c r="V443" s="5">
        <f t="shared" si="91"/>
        <v>0.32721713603170349</v>
      </c>
      <c r="W443" s="5">
        <f t="shared" si="92"/>
        <v>5.2011747919695579E-3</v>
      </c>
      <c r="X443" s="5" t="str">
        <f t="shared" si="84"/>
        <v>STABLE</v>
      </c>
      <c r="Y443" s="72" t="str">
        <f t="shared" si="85"/>
        <v>PAID</v>
      </c>
      <c r="Z443" s="72" t="s">
        <v>1129</v>
      </c>
      <c r="AA443" s="72" t="s">
        <v>1281</v>
      </c>
      <c r="AB443" s="304"/>
      <c r="AC443" s="72"/>
      <c r="AD443" s="72" t="s">
        <v>3019</v>
      </c>
      <c r="AE443" s="308"/>
      <c r="AF443" s="309" t="s">
        <v>1129</v>
      </c>
      <c r="AG443" s="7" t="s">
        <v>1129</v>
      </c>
      <c r="AH443" s="72" t="s">
        <v>1751</v>
      </c>
      <c r="AI443" s="7" t="s">
        <v>1129</v>
      </c>
      <c r="AJ443" s="7" t="s">
        <v>1129</v>
      </c>
      <c r="AK443" s="7" t="s">
        <v>1129</v>
      </c>
      <c r="AL443" s="7">
        <v>5862</v>
      </c>
      <c r="AM443" s="255">
        <v>23491</v>
      </c>
      <c r="AN443" s="258">
        <v>57</v>
      </c>
      <c r="AO443" s="306">
        <v>43</v>
      </c>
      <c r="AP443" s="306" t="str">
        <f t="shared" si="86"/>
        <v>STABLE</v>
      </c>
      <c r="AQ443" s="306"/>
      <c r="AR443" s="306"/>
      <c r="AS443" s="306"/>
      <c r="AT443" s="306"/>
      <c r="AU443" s="72" t="s">
        <v>1793</v>
      </c>
      <c r="AV443" s="310" t="s">
        <v>1675</v>
      </c>
      <c r="AW443" s="304" t="s">
        <v>233</v>
      </c>
      <c r="AX443" s="311">
        <v>45232</v>
      </c>
      <c r="AY443" s="72">
        <v>36</v>
      </c>
      <c r="AZ443" s="72" t="s">
        <v>1742</v>
      </c>
      <c r="BA443" s="7" t="s">
        <v>3513</v>
      </c>
      <c r="BB443" s="7"/>
      <c r="BC443" s="7"/>
      <c r="BD443" s="72"/>
      <c r="BE443" s="72"/>
      <c r="BF443" s="72"/>
      <c r="BG443" s="183"/>
      <c r="BH443" s="72"/>
      <c r="BI443" s="72"/>
      <c r="BJ443" s="72"/>
      <c r="BK443" s="72"/>
      <c r="BL443" s="72"/>
      <c r="BM443" s="72"/>
      <c r="BN443" s="72"/>
      <c r="BO443" s="72"/>
      <c r="BP443" s="72"/>
      <c r="BQ443" s="72"/>
      <c r="BR443" s="72"/>
      <c r="BS443" s="72"/>
      <c r="BT443" s="72"/>
      <c r="BU443" s="72"/>
      <c r="BV443" s="72"/>
      <c r="BW443" s="72"/>
      <c r="BX443" s="72"/>
      <c r="BY443" s="72"/>
      <c r="BZ443" s="72"/>
      <c r="CA443" s="72"/>
      <c r="CB443" s="72"/>
      <c r="CC443" s="72"/>
      <c r="CD443" s="72"/>
      <c r="CE443" s="72"/>
      <c r="CF443" s="72"/>
      <c r="CG443" s="72"/>
      <c r="CH443" s="72"/>
      <c r="CI443" s="72"/>
      <c r="CJ443" s="72"/>
      <c r="CK443" s="72"/>
      <c r="CL443" s="72"/>
      <c r="CM443" s="72"/>
      <c r="CN443" s="72"/>
      <c r="CO443" s="72"/>
      <c r="CP443" s="72"/>
      <c r="CQ443" s="72"/>
      <c r="CR443" s="72"/>
      <c r="CS443" s="72"/>
      <c r="CT443" s="72"/>
      <c r="CU443" s="72"/>
      <c r="CV443" s="72"/>
      <c r="CW443" s="72"/>
      <c r="CX443" s="72"/>
      <c r="CY443" s="72"/>
      <c r="CZ443" s="72"/>
      <c r="DA443" s="72"/>
      <c r="DB443" s="72">
        <v>1</v>
      </c>
      <c r="DC443" s="72"/>
      <c r="DD443" s="72"/>
      <c r="DE443" s="72"/>
      <c r="DF443" s="72"/>
      <c r="DG443" s="72"/>
      <c r="DH443" s="72"/>
      <c r="DI443" s="72"/>
      <c r="DJ443" s="72"/>
      <c r="DK443" s="72"/>
      <c r="DL443" s="72"/>
      <c r="DM443" s="72"/>
      <c r="DN443" s="72"/>
      <c r="DO443" s="72"/>
      <c r="DP443" s="72"/>
      <c r="DQ443" s="72"/>
      <c r="DR443" s="72"/>
      <c r="DS443" s="72"/>
      <c r="DT443" s="72"/>
      <c r="DU443" s="72"/>
      <c r="DV443" s="72"/>
      <c r="DW443" s="72"/>
      <c r="DX443" s="72"/>
      <c r="DY443" s="72"/>
      <c r="DZ443" s="72"/>
      <c r="EA443" s="72"/>
      <c r="EB443" s="72"/>
      <c r="EC443" s="72"/>
      <c r="ED443" s="72"/>
      <c r="EE443" s="72"/>
      <c r="EF443" s="72"/>
      <c r="EG443" s="72"/>
      <c r="EH443" s="72"/>
      <c r="EI443" s="72"/>
      <c r="EJ443" s="72"/>
      <c r="EK443" s="72"/>
      <c r="EL443" s="72"/>
      <c r="EM443" s="72"/>
      <c r="EN443" s="72"/>
      <c r="EO443" s="72"/>
      <c r="EP443" s="72"/>
      <c r="EQ443" s="72"/>
      <c r="ER443" s="312">
        <f t="shared" si="87"/>
        <v>1</v>
      </c>
      <c r="ES443" s="72">
        <f t="shared" si="88"/>
        <v>1</v>
      </c>
      <c r="ET443" s="72" t="s">
        <v>1117</v>
      </c>
      <c r="EU443" s="7" t="s">
        <v>2767</v>
      </c>
      <c r="EV443" s="7" t="s">
        <v>1110</v>
      </c>
      <c r="EW443" s="7" t="e">
        <v>#N/A</v>
      </c>
      <c r="EX443" s="183" t="e">
        <v>#N/A</v>
      </c>
      <c r="EY443" s="313" t="e">
        <v>#N/A</v>
      </c>
      <c r="EZ443" s="313"/>
      <c r="FA443" s="183"/>
      <c r="FB443" s="313"/>
      <c r="FC443" s="7"/>
      <c r="FD443" s="7" t="s">
        <v>3354</v>
      </c>
      <c r="FE443" s="7">
        <f t="shared" si="89"/>
        <v>3612</v>
      </c>
      <c r="FF443" s="72">
        <f t="shared" si="90"/>
        <v>7196</v>
      </c>
      <c r="FG443" t="s">
        <v>3516</v>
      </c>
    </row>
    <row r="444" spans="1:163" ht="17.25">
      <c r="A444" s="72">
        <v>460858883</v>
      </c>
      <c r="B444" s="304" t="s">
        <v>311</v>
      </c>
      <c r="C444" s="72" t="s">
        <v>1775</v>
      </c>
      <c r="D444" s="72" t="s">
        <v>1787</v>
      </c>
      <c r="E444" s="72">
        <v>3155</v>
      </c>
      <c r="F444" s="72"/>
      <c r="G444" s="306"/>
      <c r="H444" s="306" t="s">
        <v>2349</v>
      </c>
      <c r="I444" s="72">
        <v>3104</v>
      </c>
      <c r="J444" s="72">
        <v>3097.78</v>
      </c>
      <c r="K444" s="258">
        <f t="shared" si="94"/>
        <v>3145.78</v>
      </c>
      <c r="L444" s="258">
        <f t="shared" si="83"/>
        <v>3129.7800000000007</v>
      </c>
      <c r="M444" s="307">
        <v>1</v>
      </c>
      <c r="N444" s="72" t="s">
        <v>1280</v>
      </c>
      <c r="O444" s="72" t="s">
        <v>1281</v>
      </c>
      <c r="P444" s="72" t="s">
        <v>97</v>
      </c>
      <c r="Q444" s="255">
        <v>23192</v>
      </c>
      <c r="R444" s="66">
        <v>48</v>
      </c>
      <c r="S444" s="66">
        <f t="shared" si="93"/>
        <v>0</v>
      </c>
      <c r="T444" s="66">
        <v>6050</v>
      </c>
      <c r="U444" s="4" t="s">
        <v>1280</v>
      </c>
      <c r="V444" s="5">
        <f t="shared" si="91"/>
        <v>3.4049584369561202E-2</v>
      </c>
      <c r="W444" s="5">
        <f t="shared" si="92"/>
        <v>1.2691393312854839E-3</v>
      </c>
      <c r="X444" s="5" t="str">
        <f t="shared" si="84"/>
        <v>STABLE</v>
      </c>
      <c r="Y444" s="72" t="str">
        <f t="shared" si="85"/>
        <v>PAID</v>
      </c>
      <c r="Z444" s="72" t="s">
        <v>1329</v>
      </c>
      <c r="AA444" s="72" t="s">
        <v>1281</v>
      </c>
      <c r="AB444" s="304"/>
      <c r="AC444" s="72"/>
      <c r="AD444" s="72" t="s">
        <v>3019</v>
      </c>
      <c r="AE444" s="308"/>
      <c r="AF444" s="309" t="s">
        <v>1129</v>
      </c>
      <c r="AG444" s="7" t="s">
        <v>1129</v>
      </c>
      <c r="AH444" s="72" t="s">
        <v>312</v>
      </c>
      <c r="AI444" s="7" t="s">
        <v>1129</v>
      </c>
      <c r="AJ444" s="7" t="s">
        <v>1129</v>
      </c>
      <c r="AK444" s="7" t="s">
        <v>1129</v>
      </c>
      <c r="AL444" s="7">
        <v>9195.7800000000007</v>
      </c>
      <c r="AM444" s="255">
        <v>23192</v>
      </c>
      <c r="AN444" s="258">
        <v>27</v>
      </c>
      <c r="AO444" s="306">
        <v>12</v>
      </c>
      <c r="AP444" s="306" t="str">
        <f t="shared" si="86"/>
        <v>STABLE</v>
      </c>
      <c r="AQ444" s="306"/>
      <c r="AR444" s="306"/>
      <c r="AS444" s="306"/>
      <c r="AT444" s="306"/>
      <c r="AU444" s="72" t="s">
        <v>1793</v>
      </c>
      <c r="AV444" s="310" t="s">
        <v>313</v>
      </c>
      <c r="AW444" s="304" t="s">
        <v>98</v>
      </c>
      <c r="AX444" s="311">
        <v>45253</v>
      </c>
      <c r="AY444" s="72">
        <v>36</v>
      </c>
      <c r="AZ444" s="72" t="s">
        <v>1742</v>
      </c>
      <c r="BA444" s="7" t="s">
        <v>3513</v>
      </c>
      <c r="BB444" s="7"/>
      <c r="BC444" s="7"/>
      <c r="BD444" s="72"/>
      <c r="BE444" s="72"/>
      <c r="BF444" s="72"/>
      <c r="BG444" s="183"/>
      <c r="BH444" s="72"/>
      <c r="BI444" s="72"/>
      <c r="BJ444" s="72"/>
      <c r="BK444" s="72"/>
      <c r="BL444" s="72">
        <v>1</v>
      </c>
      <c r="BM444" s="72"/>
      <c r="BN444" s="72"/>
      <c r="BO444" s="72"/>
      <c r="BP444" s="72"/>
      <c r="BQ444" s="72"/>
      <c r="BR444" s="72"/>
      <c r="BS444" s="72"/>
      <c r="BT444" s="72"/>
      <c r="BU444" s="72"/>
      <c r="BV444" s="72"/>
      <c r="BW444" s="72"/>
      <c r="BX444" s="72"/>
      <c r="BY444" s="72"/>
      <c r="BZ444" s="72"/>
      <c r="CA444" s="72"/>
      <c r="CB444" s="72"/>
      <c r="CC444" s="72"/>
      <c r="CD444" s="72"/>
      <c r="CE444" s="72"/>
      <c r="CF444" s="72"/>
      <c r="CG444" s="72"/>
      <c r="CH444" s="72"/>
      <c r="CI444" s="72"/>
      <c r="CJ444" s="72"/>
      <c r="CK444" s="72"/>
      <c r="CL444" s="72"/>
      <c r="CM444" s="72"/>
      <c r="CN444" s="72"/>
      <c r="CO444" s="72"/>
      <c r="CP444" s="72"/>
      <c r="CQ444" s="72"/>
      <c r="CR444" s="72"/>
      <c r="CS444" s="72"/>
      <c r="CT444" s="72"/>
      <c r="CU444" s="72"/>
      <c r="CV444" s="72"/>
      <c r="CW444" s="72"/>
      <c r="CX444" s="72"/>
      <c r="CY444" s="72"/>
      <c r="CZ444" s="72"/>
      <c r="DA444" s="72"/>
      <c r="DB444" s="72"/>
      <c r="DC444" s="72"/>
      <c r="DD444" s="72"/>
      <c r="DE444" s="72"/>
      <c r="DF444" s="72"/>
      <c r="DG444" s="72"/>
      <c r="DH444" s="72"/>
      <c r="DI444" s="72"/>
      <c r="DJ444" s="72"/>
      <c r="DK444" s="72"/>
      <c r="DL444" s="72"/>
      <c r="DM444" s="72"/>
      <c r="DN444" s="72"/>
      <c r="DO444" s="72"/>
      <c r="DP444" s="72"/>
      <c r="DQ444" s="72"/>
      <c r="DR444" s="72"/>
      <c r="DS444" s="72"/>
      <c r="DT444" s="72"/>
      <c r="DU444" s="72"/>
      <c r="DV444" s="72"/>
      <c r="DW444" s="72"/>
      <c r="DX444" s="72"/>
      <c r="DY444" s="72"/>
      <c r="DZ444" s="72"/>
      <c r="EA444" s="72"/>
      <c r="EB444" s="72"/>
      <c r="EC444" s="72"/>
      <c r="ED444" s="72"/>
      <c r="EE444" s="72"/>
      <c r="EF444" s="72"/>
      <c r="EG444" s="72"/>
      <c r="EH444" s="72"/>
      <c r="EI444" s="72"/>
      <c r="EJ444" s="72"/>
      <c r="EK444" s="72"/>
      <c r="EL444" s="72"/>
      <c r="EM444" s="72"/>
      <c r="EN444" s="72"/>
      <c r="EO444" s="72"/>
      <c r="EP444" s="72"/>
      <c r="EQ444" s="72"/>
      <c r="ER444" s="312">
        <f t="shared" si="87"/>
        <v>1</v>
      </c>
      <c r="ES444" s="72">
        <f t="shared" si="88"/>
        <v>1</v>
      </c>
      <c r="ET444" s="72" t="s">
        <v>1120</v>
      </c>
      <c r="EU444" s="7" t="s">
        <v>2768</v>
      </c>
      <c r="EV444" s="7" t="s">
        <v>1110</v>
      </c>
      <c r="EW444" s="7" t="s">
        <v>1806</v>
      </c>
      <c r="EX444" s="183" t="s">
        <v>1845</v>
      </c>
      <c r="EY444" s="313">
        <v>46186</v>
      </c>
      <c r="EZ444" s="313"/>
      <c r="FA444" s="183"/>
      <c r="FB444" s="313"/>
      <c r="FC444" s="7"/>
      <c r="FD444" s="7" t="s">
        <v>3355</v>
      </c>
      <c r="FE444" s="7">
        <f t="shared" si="89"/>
        <v>3145.78</v>
      </c>
      <c r="FF444" s="72">
        <f t="shared" si="90"/>
        <v>6284.7800000000007</v>
      </c>
      <c r="FG444" t="s">
        <v>3515</v>
      </c>
    </row>
    <row r="445" spans="1:163" ht="17.25">
      <c r="A445" s="72">
        <v>460234987</v>
      </c>
      <c r="B445" s="304" t="s">
        <v>3029</v>
      </c>
      <c r="C445" s="72"/>
      <c r="D445" s="72"/>
      <c r="E445" s="72"/>
      <c r="F445" s="72"/>
      <c r="G445" s="306"/>
      <c r="H445" s="306"/>
      <c r="I445" s="72">
        <v>3479</v>
      </c>
      <c r="J445" s="72">
        <v>3479</v>
      </c>
      <c r="K445" s="258">
        <f t="shared" si="94"/>
        <v>3497</v>
      </c>
      <c r="L445" s="258">
        <f t="shared" si="83"/>
        <v>6958</v>
      </c>
      <c r="M445" s="307">
        <v>1</v>
      </c>
      <c r="N445" s="72" t="s">
        <v>1231</v>
      </c>
      <c r="O445" s="72" t="s">
        <v>1232</v>
      </c>
      <c r="P445" s="72" t="s">
        <v>333</v>
      </c>
      <c r="Q445" s="255">
        <v>23028</v>
      </c>
      <c r="R445" s="66">
        <v>18</v>
      </c>
      <c r="S445" s="66">
        <f t="shared" si="93"/>
        <v>0</v>
      </c>
      <c r="T445" s="66">
        <v>450</v>
      </c>
      <c r="U445" s="4" t="s">
        <v>1129</v>
      </c>
      <c r="V445" s="5">
        <f t="shared" si="91"/>
        <v>1.3154047722345906E-2</v>
      </c>
      <c r="W445" s="5">
        <f t="shared" si="92"/>
        <v>1.2601647344274805E-3</v>
      </c>
      <c r="X445" s="5" t="str">
        <f t="shared" si="84"/>
        <v>FLOW</v>
      </c>
      <c r="Y445" s="72" t="str">
        <f t="shared" si="85"/>
        <v>NC</v>
      </c>
      <c r="Z445" s="72" t="s">
        <v>1129</v>
      </c>
      <c r="AA445" s="72" t="s">
        <v>1315</v>
      </c>
      <c r="AB445" s="304" t="s">
        <v>3023</v>
      </c>
      <c r="AC445" s="72"/>
      <c r="AD445" s="72" t="s">
        <v>3021</v>
      </c>
      <c r="AE445" s="308"/>
      <c r="AF445" s="309"/>
      <c r="AG445" s="7"/>
      <c r="AH445" s="72" t="s">
        <v>3031</v>
      </c>
      <c r="AI445" s="7"/>
      <c r="AJ445" s="7"/>
      <c r="AK445" s="7"/>
      <c r="AL445" s="7">
        <v>3947</v>
      </c>
      <c r="AM445" s="255">
        <v>23028</v>
      </c>
      <c r="AN445" s="258">
        <v>27</v>
      </c>
      <c r="AO445" s="306">
        <v>43</v>
      </c>
      <c r="AP445" s="306" t="str">
        <f t="shared" si="86"/>
        <v>FLOW</v>
      </c>
      <c r="AQ445" s="306"/>
      <c r="AR445" s="306"/>
      <c r="AS445" s="306"/>
      <c r="AT445" s="306"/>
      <c r="AU445" s="72" t="s">
        <v>1129</v>
      </c>
      <c r="AV445" s="310" t="s">
        <v>3035</v>
      </c>
      <c r="AW445" s="304" t="s">
        <v>209</v>
      </c>
      <c r="AX445" s="311">
        <v>45220</v>
      </c>
      <c r="AY445" s="72">
        <v>36</v>
      </c>
      <c r="AZ445" s="72" t="s">
        <v>2057</v>
      </c>
      <c r="BA445" s="7" t="s">
        <v>3513</v>
      </c>
      <c r="BB445" s="7"/>
      <c r="BC445" s="7"/>
      <c r="BD445" s="72"/>
      <c r="BE445" s="72"/>
      <c r="BF445" s="72"/>
      <c r="BG445" s="183"/>
      <c r="BH445" s="72"/>
      <c r="BI445" s="72"/>
      <c r="BJ445" s="72"/>
      <c r="BK445" s="72"/>
      <c r="BL445" s="72"/>
      <c r="BM445" s="72"/>
      <c r="BN445" s="72"/>
      <c r="BO445" s="72"/>
      <c r="BP445" s="72"/>
      <c r="BQ445" s="72"/>
      <c r="BR445" s="72"/>
      <c r="BS445" s="72"/>
      <c r="BT445" s="72"/>
      <c r="BU445" s="72"/>
      <c r="BV445" s="72"/>
      <c r="BW445" s="72"/>
      <c r="BX445" s="72"/>
      <c r="BY445" s="72"/>
      <c r="BZ445" s="72"/>
      <c r="CA445" s="72"/>
      <c r="CB445" s="72"/>
      <c r="CC445" s="72"/>
      <c r="CD445" s="72"/>
      <c r="CE445" s="72"/>
      <c r="CF445" s="72"/>
      <c r="CG445" s="72"/>
      <c r="CH445" s="72"/>
      <c r="CI445" s="72"/>
      <c r="CJ445" s="72"/>
      <c r="CK445" s="72"/>
      <c r="CL445" s="72"/>
      <c r="CM445" s="72"/>
      <c r="CN445" s="72"/>
      <c r="CO445" s="72"/>
      <c r="CP445" s="72"/>
      <c r="CQ445" s="72"/>
      <c r="CR445" s="72"/>
      <c r="CS445" s="72"/>
      <c r="CT445" s="72"/>
      <c r="CU445" s="72"/>
      <c r="CV445" s="72"/>
      <c r="CW445" s="72"/>
      <c r="CX445" s="72"/>
      <c r="CY445" s="72"/>
      <c r="CZ445" s="72"/>
      <c r="DA445" s="72"/>
      <c r="DB445" s="72"/>
      <c r="DC445" s="72"/>
      <c r="DD445" s="72"/>
      <c r="DE445" s="72"/>
      <c r="DF445" s="72"/>
      <c r="DG445" s="72"/>
      <c r="DH445" s="72"/>
      <c r="DI445" s="72"/>
      <c r="DJ445" s="72"/>
      <c r="DK445" s="72"/>
      <c r="DL445" s="72"/>
      <c r="DM445" s="72"/>
      <c r="DN445" s="72"/>
      <c r="DO445" s="72"/>
      <c r="DP445" s="72"/>
      <c r="DQ445" s="72"/>
      <c r="DR445" s="72"/>
      <c r="DS445" s="72"/>
      <c r="DT445" s="72"/>
      <c r="DU445" s="72"/>
      <c r="DV445" s="72"/>
      <c r="DW445" s="72"/>
      <c r="DX445" s="72"/>
      <c r="DY445" s="72"/>
      <c r="DZ445" s="72"/>
      <c r="EA445" s="72"/>
      <c r="EB445" s="72"/>
      <c r="EC445" s="72"/>
      <c r="ED445" s="72"/>
      <c r="EE445" s="72"/>
      <c r="EF445" s="72"/>
      <c r="EG445" s="72"/>
      <c r="EH445" s="72"/>
      <c r="EI445" s="72"/>
      <c r="EJ445" s="72"/>
      <c r="EK445" s="72"/>
      <c r="EL445" s="72"/>
      <c r="EM445" s="72"/>
      <c r="EN445" s="72"/>
      <c r="EO445" s="72"/>
      <c r="EP445" s="72"/>
      <c r="EQ445" s="72"/>
      <c r="ER445" s="312">
        <f t="shared" si="87"/>
        <v>0</v>
      </c>
      <c r="ES445" s="72" t="str">
        <f t="shared" si="88"/>
        <v/>
      </c>
      <c r="ET445" s="72" t="s">
        <v>1125</v>
      </c>
      <c r="EU445" s="7" t="e">
        <v>#N/A</v>
      </c>
      <c r="EV445" s="7" t="e">
        <v>#N/A</v>
      </c>
      <c r="EW445" s="7" t="e">
        <v>#N/A</v>
      </c>
      <c r="EX445" s="183" t="e">
        <v>#N/A</v>
      </c>
      <c r="EY445" s="313" t="e">
        <v>#N/A</v>
      </c>
      <c r="EZ445" s="313"/>
      <c r="FA445" s="183"/>
      <c r="FB445" s="313"/>
      <c r="FC445" s="7"/>
      <c r="FD445" s="7">
        <v>0</v>
      </c>
      <c r="FE445" s="7">
        <f t="shared" si="89"/>
        <v>3497</v>
      </c>
      <c r="FF445" s="72">
        <f t="shared" si="90"/>
        <v>6958</v>
      </c>
      <c r="FG445" t="s">
        <v>3516</v>
      </c>
    </row>
    <row r="446" spans="1:163" ht="17.25">
      <c r="A446" s="72">
        <v>464448758</v>
      </c>
      <c r="B446" s="304" t="s">
        <v>2100</v>
      </c>
      <c r="C446" s="72"/>
      <c r="D446" s="72"/>
      <c r="E446" s="72"/>
      <c r="F446" s="72"/>
      <c r="G446" s="306"/>
      <c r="H446" s="306"/>
      <c r="I446" s="72">
        <v>3489</v>
      </c>
      <c r="J446" s="72">
        <v>3489</v>
      </c>
      <c r="K446" s="258">
        <f t="shared" si="94"/>
        <v>3544</v>
      </c>
      <c r="L446" s="258">
        <f t="shared" si="83"/>
        <v>7088</v>
      </c>
      <c r="M446" s="307">
        <v>1</v>
      </c>
      <c r="N446" s="72" t="s">
        <v>1231</v>
      </c>
      <c r="O446" s="72" t="s">
        <v>1232</v>
      </c>
      <c r="P446" s="72" t="s">
        <v>349</v>
      </c>
      <c r="Q446" s="255">
        <v>22956</v>
      </c>
      <c r="R446" s="66">
        <v>55</v>
      </c>
      <c r="S446" s="66">
        <f t="shared" si="93"/>
        <v>0</v>
      </c>
      <c r="T446" s="66">
        <v>450.43</v>
      </c>
      <c r="U446" s="4" t="s">
        <v>1129</v>
      </c>
      <c r="V446" s="5">
        <f t="shared" si="91"/>
        <v>2.2685875648908345E-2</v>
      </c>
      <c r="W446" s="5">
        <f t="shared" si="92"/>
        <v>1.2562246675142106E-3</v>
      </c>
      <c r="X446" s="5" t="str">
        <f t="shared" si="84"/>
        <v>FLOW</v>
      </c>
      <c r="Y446" s="72" t="str">
        <f t="shared" si="85"/>
        <v>NC</v>
      </c>
      <c r="Z446" s="72" t="s">
        <v>1129</v>
      </c>
      <c r="AA446" s="72" t="s">
        <v>1315</v>
      </c>
      <c r="AB446" s="304" t="s">
        <v>3024</v>
      </c>
      <c r="AC446" s="72"/>
      <c r="AD446" s="72" t="s">
        <v>3021</v>
      </c>
      <c r="AE446" s="308"/>
      <c r="AF446" s="309"/>
      <c r="AG446" s="7"/>
      <c r="AH446" s="72" t="s">
        <v>348</v>
      </c>
      <c r="AI446" s="7"/>
      <c r="AJ446" s="7"/>
      <c r="AK446" s="7"/>
      <c r="AL446" s="7">
        <v>3994.43</v>
      </c>
      <c r="AM446" s="255">
        <v>22956</v>
      </c>
      <c r="AN446" s="258">
        <v>27</v>
      </c>
      <c r="AO446" s="306">
        <v>43</v>
      </c>
      <c r="AP446" s="306" t="str">
        <f t="shared" si="86"/>
        <v>FLOW</v>
      </c>
      <c r="AQ446" s="306"/>
      <c r="AR446" s="306"/>
      <c r="AS446" s="306"/>
      <c r="AT446" s="306"/>
      <c r="AU446" s="72" t="s">
        <v>1129</v>
      </c>
      <c r="AV446" s="310" t="s">
        <v>2245</v>
      </c>
      <c r="AW446" s="304" t="s">
        <v>177</v>
      </c>
      <c r="AX446" s="311">
        <v>45591</v>
      </c>
      <c r="AY446" s="72">
        <v>24</v>
      </c>
      <c r="AZ446" s="72" t="s">
        <v>2057</v>
      </c>
      <c r="BA446" s="7" t="s">
        <v>3512</v>
      </c>
      <c r="BB446" s="7"/>
      <c r="BC446" s="7"/>
      <c r="BD446" s="72"/>
      <c r="BE446" s="72"/>
      <c r="BF446" s="72"/>
      <c r="BG446" s="183"/>
      <c r="BH446" s="72"/>
      <c r="BI446" s="72"/>
      <c r="BJ446" s="72"/>
      <c r="BK446" s="72"/>
      <c r="BL446" s="72"/>
      <c r="BM446" s="72"/>
      <c r="BN446" s="72"/>
      <c r="BO446" s="72"/>
      <c r="BP446" s="72"/>
      <c r="BQ446" s="72"/>
      <c r="BR446" s="72"/>
      <c r="BS446" s="72"/>
      <c r="BT446" s="72"/>
      <c r="BU446" s="72"/>
      <c r="BV446" s="72"/>
      <c r="BW446" s="72"/>
      <c r="BX446" s="72"/>
      <c r="BY446" s="72"/>
      <c r="BZ446" s="72"/>
      <c r="CA446" s="72"/>
      <c r="CB446" s="72"/>
      <c r="CC446" s="72"/>
      <c r="CD446" s="72"/>
      <c r="CE446" s="72"/>
      <c r="CF446" s="72"/>
      <c r="CG446" s="72">
        <v>1</v>
      </c>
      <c r="CH446" s="72"/>
      <c r="CI446" s="72"/>
      <c r="CJ446" s="72"/>
      <c r="CK446" s="72"/>
      <c r="CL446" s="72"/>
      <c r="CM446" s="72"/>
      <c r="CN446" s="72"/>
      <c r="CO446" s="72"/>
      <c r="CP446" s="72"/>
      <c r="CQ446" s="72"/>
      <c r="CR446" s="72"/>
      <c r="CS446" s="72"/>
      <c r="CT446" s="72"/>
      <c r="CU446" s="72"/>
      <c r="CV446" s="72"/>
      <c r="CW446" s="72"/>
      <c r="CX446" s="72"/>
      <c r="CY446" s="72"/>
      <c r="CZ446" s="72"/>
      <c r="DA446" s="72"/>
      <c r="DB446" s="72"/>
      <c r="DC446" s="72"/>
      <c r="DD446" s="72"/>
      <c r="DE446" s="72"/>
      <c r="DF446" s="72"/>
      <c r="DG446" s="72"/>
      <c r="DH446" s="72"/>
      <c r="DI446" s="72"/>
      <c r="DJ446" s="72"/>
      <c r="DK446" s="72"/>
      <c r="DL446" s="72"/>
      <c r="DM446" s="72"/>
      <c r="DN446" s="72"/>
      <c r="DO446" s="72"/>
      <c r="DP446" s="72"/>
      <c r="DQ446" s="72"/>
      <c r="DR446" s="72"/>
      <c r="DS446" s="72"/>
      <c r="DT446" s="72"/>
      <c r="DU446" s="72"/>
      <c r="DV446" s="72"/>
      <c r="DW446" s="72"/>
      <c r="DX446" s="72"/>
      <c r="DY446" s="72"/>
      <c r="DZ446" s="72"/>
      <c r="EA446" s="72"/>
      <c r="EB446" s="72"/>
      <c r="EC446" s="72"/>
      <c r="ED446" s="72"/>
      <c r="EE446" s="72"/>
      <c r="EF446" s="72"/>
      <c r="EG446" s="72"/>
      <c r="EH446" s="72"/>
      <c r="EI446" s="72"/>
      <c r="EJ446" s="72"/>
      <c r="EK446" s="72"/>
      <c r="EL446" s="72"/>
      <c r="EM446" s="72"/>
      <c r="EN446" s="72"/>
      <c r="EO446" s="72"/>
      <c r="EP446" s="72"/>
      <c r="EQ446" s="72"/>
      <c r="ER446" s="312">
        <f t="shared" si="87"/>
        <v>1</v>
      </c>
      <c r="ES446" s="72">
        <f t="shared" si="88"/>
        <v>1</v>
      </c>
      <c r="ET446" s="72" t="s">
        <v>1126</v>
      </c>
      <c r="EU446" s="7" t="s">
        <v>2769</v>
      </c>
      <c r="EV446" s="7" t="s">
        <v>1110</v>
      </c>
      <c r="EW446" s="7" t="s">
        <v>1808</v>
      </c>
      <c r="EX446" s="183" t="s">
        <v>1851</v>
      </c>
      <c r="EY446" s="313">
        <v>46184</v>
      </c>
      <c r="EZ446" s="313"/>
      <c r="FA446" s="183"/>
      <c r="FB446" s="313"/>
      <c r="FC446" s="7"/>
      <c r="FD446" s="7" t="s">
        <v>3117</v>
      </c>
      <c r="FE446" s="7">
        <f t="shared" si="89"/>
        <v>3544</v>
      </c>
      <c r="FF446" s="72">
        <f t="shared" si="90"/>
        <v>7088</v>
      </c>
      <c r="FG446" t="s">
        <v>3515</v>
      </c>
    </row>
    <row r="447" spans="1:163" ht="17.25">
      <c r="A447" s="72">
        <v>462841404</v>
      </c>
      <c r="B447" s="304" t="s">
        <v>1432</v>
      </c>
      <c r="C447" s="72"/>
      <c r="D447" s="72"/>
      <c r="E447" s="72"/>
      <c r="F447" s="72"/>
      <c r="G447" s="306"/>
      <c r="H447" s="306"/>
      <c r="I447" s="72">
        <v>11637</v>
      </c>
      <c r="J447" s="72">
        <v>23274</v>
      </c>
      <c r="K447" s="258">
        <f t="shared" si="94"/>
        <v>11817</v>
      </c>
      <c r="L447" s="258">
        <f t="shared" si="83"/>
        <v>35372</v>
      </c>
      <c r="M447" s="315">
        <v>2</v>
      </c>
      <c r="N447" s="72" t="s">
        <v>1231</v>
      </c>
      <c r="O447" s="72" t="s">
        <v>1232</v>
      </c>
      <c r="P447" s="72" t="s">
        <v>65</v>
      </c>
      <c r="Q447" s="255">
        <v>22860</v>
      </c>
      <c r="R447" s="66">
        <v>180</v>
      </c>
      <c r="S447" s="66">
        <f t="shared" si="93"/>
        <v>0</v>
      </c>
      <c r="T447" s="66">
        <v>900</v>
      </c>
      <c r="U447" s="4" t="s">
        <v>1231</v>
      </c>
      <c r="V447" s="5">
        <f t="shared" si="91"/>
        <v>7.9049199274144388E-2</v>
      </c>
      <c r="W447" s="5">
        <f t="shared" si="92"/>
        <v>5.0614642094599675E-3</v>
      </c>
      <c r="X447" s="5" t="str">
        <f t="shared" si="84"/>
        <v>FLOW</v>
      </c>
      <c r="Y447" s="72" t="str">
        <f t="shared" si="85"/>
        <v>RTP</v>
      </c>
      <c r="Z447" s="72" t="s">
        <v>1330</v>
      </c>
      <c r="AA447" s="72" t="s">
        <v>1330</v>
      </c>
      <c r="AB447" s="304" t="s">
        <v>3504</v>
      </c>
      <c r="AC447" s="72"/>
      <c r="AD447" s="72"/>
      <c r="AE447" s="308"/>
      <c r="AF447" s="309" t="s">
        <v>1129</v>
      </c>
      <c r="AG447" s="7" t="s">
        <v>1129</v>
      </c>
      <c r="AH447" s="72" t="s">
        <v>721</v>
      </c>
      <c r="AI447" s="7" t="s">
        <v>1129</v>
      </c>
      <c r="AJ447" s="7" t="s">
        <v>1129</v>
      </c>
      <c r="AK447" s="7" t="s">
        <v>1129</v>
      </c>
      <c r="AL447" s="7">
        <v>24354</v>
      </c>
      <c r="AM447" s="255">
        <v>22860</v>
      </c>
      <c r="AN447" s="258">
        <v>57</v>
      </c>
      <c r="AO447" s="306">
        <v>73</v>
      </c>
      <c r="AP447" s="306" t="str">
        <f t="shared" si="86"/>
        <v>FLOW</v>
      </c>
      <c r="AQ447" s="306"/>
      <c r="AR447" s="306"/>
      <c r="AS447" s="306"/>
      <c r="AT447" s="306"/>
      <c r="AU447" s="72" t="s">
        <v>1793</v>
      </c>
      <c r="AV447" s="310" t="s">
        <v>1433</v>
      </c>
      <c r="AW447" s="304" t="s">
        <v>206</v>
      </c>
      <c r="AX447" s="311">
        <v>45421</v>
      </c>
      <c r="AY447" s="72">
        <v>24</v>
      </c>
      <c r="AZ447" s="72" t="s">
        <v>1742</v>
      </c>
      <c r="BA447" s="7" t="s">
        <v>3512</v>
      </c>
      <c r="BB447" s="7"/>
      <c r="BC447" s="7"/>
      <c r="BD447" s="72"/>
      <c r="BE447" s="72"/>
      <c r="BF447" s="72"/>
      <c r="BG447" s="183"/>
      <c r="BH447" s="72"/>
      <c r="BI447" s="72"/>
      <c r="BJ447" s="72"/>
      <c r="BK447" s="72"/>
      <c r="BL447" s="72"/>
      <c r="BM447" s="72"/>
      <c r="BN447" s="72"/>
      <c r="BO447" s="72"/>
      <c r="BP447" s="72"/>
      <c r="BQ447" s="72"/>
      <c r="BR447" s="72">
        <v>1</v>
      </c>
      <c r="BS447" s="72"/>
      <c r="BT447" s="72"/>
      <c r="BU447" s="72"/>
      <c r="BV447" s="72"/>
      <c r="BW447" s="72"/>
      <c r="BX447" s="72"/>
      <c r="BY447" s="72"/>
      <c r="BZ447" s="72"/>
      <c r="CA447" s="72"/>
      <c r="CB447" s="72"/>
      <c r="CC447" s="72"/>
      <c r="CD447" s="72"/>
      <c r="CE447" s="72"/>
      <c r="CF447" s="72"/>
      <c r="CG447" s="72"/>
      <c r="CH447" s="72"/>
      <c r="CI447" s="72"/>
      <c r="CJ447" s="72"/>
      <c r="CK447" s="72"/>
      <c r="CL447" s="72"/>
      <c r="CM447" s="72"/>
      <c r="CN447" s="72"/>
      <c r="CO447" s="72"/>
      <c r="CP447" s="72"/>
      <c r="CQ447" s="72"/>
      <c r="CR447" s="72"/>
      <c r="CS447" s="72"/>
      <c r="CT447" s="72"/>
      <c r="CU447" s="72"/>
      <c r="CV447" s="72"/>
      <c r="CW447" s="72"/>
      <c r="CX447" s="72"/>
      <c r="CY447" s="72"/>
      <c r="CZ447" s="72"/>
      <c r="DA447" s="72"/>
      <c r="DB447" s="72"/>
      <c r="DC447" s="72"/>
      <c r="DD447" s="72"/>
      <c r="DE447" s="72"/>
      <c r="DF447" s="72"/>
      <c r="DG447" s="72"/>
      <c r="DH447" s="72"/>
      <c r="DI447" s="72"/>
      <c r="DJ447" s="72"/>
      <c r="DK447" s="72"/>
      <c r="DL447" s="72"/>
      <c r="DM447" s="72"/>
      <c r="DN447" s="72"/>
      <c r="DO447" s="72"/>
      <c r="DP447" s="72"/>
      <c r="DQ447" s="72"/>
      <c r="DR447" s="72"/>
      <c r="DS447" s="72"/>
      <c r="DT447" s="72"/>
      <c r="DU447" s="72"/>
      <c r="DV447" s="72"/>
      <c r="DW447" s="72"/>
      <c r="DX447" s="72"/>
      <c r="DY447" s="72"/>
      <c r="DZ447" s="72"/>
      <c r="EA447" s="72"/>
      <c r="EB447" s="72"/>
      <c r="EC447" s="72"/>
      <c r="ED447" s="72"/>
      <c r="EE447" s="72"/>
      <c r="EF447" s="72"/>
      <c r="EG447" s="72"/>
      <c r="EH447" s="72"/>
      <c r="EI447" s="72"/>
      <c r="EJ447" s="72"/>
      <c r="EK447" s="72"/>
      <c r="EL447" s="72"/>
      <c r="EM447" s="72"/>
      <c r="EN447" s="72"/>
      <c r="EO447" s="72"/>
      <c r="EP447" s="72"/>
      <c r="EQ447" s="72"/>
      <c r="ER447" s="312">
        <f t="shared" si="87"/>
        <v>1</v>
      </c>
      <c r="ES447" s="72">
        <f t="shared" si="88"/>
        <v>1</v>
      </c>
      <c r="ET447" s="72" t="s">
        <v>1118</v>
      </c>
      <c r="EU447" s="7" t="s">
        <v>2770</v>
      </c>
      <c r="EV447" s="7" t="s">
        <v>1110</v>
      </c>
      <c r="EW447" s="7" t="s">
        <v>1801</v>
      </c>
      <c r="EX447" s="183" t="s">
        <v>1895</v>
      </c>
      <c r="EY447" s="313">
        <v>46179</v>
      </c>
      <c r="EZ447" s="313"/>
      <c r="FA447" s="183"/>
      <c r="FB447" s="313"/>
      <c r="FC447" s="7"/>
      <c r="FD447" s="7" t="s">
        <v>3356</v>
      </c>
      <c r="FE447" s="7">
        <f t="shared" si="89"/>
        <v>11817</v>
      </c>
      <c r="FF447" s="72">
        <f t="shared" si="90"/>
        <v>35372</v>
      </c>
      <c r="FG447" t="s">
        <v>3515</v>
      </c>
    </row>
    <row r="448" spans="1:163" ht="17.25">
      <c r="A448" s="72">
        <v>460465980</v>
      </c>
      <c r="B448" s="304" t="s">
        <v>285</v>
      </c>
      <c r="C448" s="72"/>
      <c r="D448" s="72"/>
      <c r="E448" s="72"/>
      <c r="F448" s="72"/>
      <c r="G448" s="306"/>
      <c r="H448" s="306" t="s">
        <v>2349</v>
      </c>
      <c r="I448" s="72">
        <v>2751</v>
      </c>
      <c r="J448" s="72">
        <v>7943</v>
      </c>
      <c r="K448" s="258">
        <f t="shared" si="94"/>
        <v>2865</v>
      </c>
      <c r="L448" s="258">
        <f t="shared" ref="L448:L511" si="95">FF448-E448</f>
        <v>11164</v>
      </c>
      <c r="M448" s="315">
        <v>3</v>
      </c>
      <c r="N448" s="72" t="s">
        <v>1280</v>
      </c>
      <c r="O448" s="72" t="s">
        <v>1232</v>
      </c>
      <c r="P448" s="72" t="s">
        <v>22</v>
      </c>
      <c r="Q448" s="255">
        <v>22724</v>
      </c>
      <c r="R448" s="66">
        <v>424</v>
      </c>
      <c r="S448" s="66">
        <f t="shared" si="93"/>
        <v>0</v>
      </c>
      <c r="T448" s="66">
        <v>4500</v>
      </c>
      <c r="U448" s="4" t="s">
        <v>1331</v>
      </c>
      <c r="V448" s="5">
        <f t="shared" si="91"/>
        <v>7.5787415033483005E-2</v>
      </c>
      <c r="W448" s="5">
        <f t="shared" si="92"/>
        <v>6.0777718685060076E-3</v>
      </c>
      <c r="X448" s="5" t="str">
        <f t="shared" ref="X448:X510" si="96">N448</f>
        <v>STABLE</v>
      </c>
      <c r="Y448" s="72" t="str">
        <f t="shared" ref="Y448:Y511" si="97">IF(OR(N448="STABLE", N448="RB" ),"PAID",AA448)</f>
        <v>PAID</v>
      </c>
      <c r="Z448" s="72" t="s">
        <v>1281</v>
      </c>
      <c r="AA448" s="72" t="s">
        <v>1281</v>
      </c>
      <c r="AB448" s="304"/>
      <c r="AC448" s="72"/>
      <c r="AD448" s="72" t="s">
        <v>3022</v>
      </c>
      <c r="AE448" s="308"/>
      <c r="AF448" s="309" t="s">
        <v>1797</v>
      </c>
      <c r="AG448" s="7" t="s">
        <v>1129</v>
      </c>
      <c r="AH448" s="72" t="s">
        <v>283</v>
      </c>
      <c r="AI448" s="7" t="s">
        <v>1129</v>
      </c>
      <c r="AJ448" s="7" t="s">
        <v>1129</v>
      </c>
      <c r="AK448" s="7" t="s">
        <v>1129</v>
      </c>
      <c r="AL448" s="7">
        <v>12867</v>
      </c>
      <c r="AM448" s="255">
        <v>22724</v>
      </c>
      <c r="AN448" s="258">
        <v>88</v>
      </c>
      <c r="AO448" s="306">
        <v>73</v>
      </c>
      <c r="AP448" s="306" t="str">
        <f t="shared" ref="AP448:AP511" si="98">IF(AO448=0,"RB",IF(AO448&lt;AN448,"STABLE",IF(AO448&gt;AN448,"FLOW","SAME")))</f>
        <v>STABLE</v>
      </c>
      <c r="AQ448" s="306"/>
      <c r="AR448" s="306"/>
      <c r="AS448" s="306"/>
      <c r="AT448" s="306"/>
      <c r="AU448" s="72" t="s">
        <v>943</v>
      </c>
      <c r="AV448" s="310" t="s">
        <v>286</v>
      </c>
      <c r="AW448" s="304" t="s">
        <v>50</v>
      </c>
      <c r="AX448" s="311">
        <v>45234</v>
      </c>
      <c r="AY448" s="72">
        <v>36</v>
      </c>
      <c r="AZ448" s="72" t="s">
        <v>1742</v>
      </c>
      <c r="BA448" s="7" t="s">
        <v>3513</v>
      </c>
      <c r="BB448" s="7"/>
      <c r="BC448" s="7"/>
      <c r="BD448" s="72"/>
      <c r="BE448" s="72"/>
      <c r="BF448" s="72"/>
      <c r="BG448" s="183"/>
      <c r="BH448" s="72"/>
      <c r="BI448" s="72"/>
      <c r="BJ448" s="72"/>
      <c r="BK448" s="72"/>
      <c r="BL448" s="72">
        <v>1</v>
      </c>
      <c r="BM448" s="72"/>
      <c r="BN448" s="72"/>
      <c r="BO448" s="72"/>
      <c r="BP448" s="72"/>
      <c r="BQ448" s="72"/>
      <c r="BR448" s="72"/>
      <c r="BS448" s="72"/>
      <c r="BT448" s="72"/>
      <c r="BU448" s="72"/>
      <c r="BV448" s="72"/>
      <c r="BW448" s="72"/>
      <c r="BX448" s="72"/>
      <c r="BY448" s="72"/>
      <c r="BZ448" s="72"/>
      <c r="CA448" s="72"/>
      <c r="CB448" s="72"/>
      <c r="CC448" s="72"/>
      <c r="CD448" s="72"/>
      <c r="CE448" s="72"/>
      <c r="CF448" s="72"/>
      <c r="CG448" s="72"/>
      <c r="CH448" s="72"/>
      <c r="CI448" s="72"/>
      <c r="CJ448" s="72"/>
      <c r="CK448" s="72"/>
      <c r="CL448" s="72"/>
      <c r="CM448" s="72"/>
      <c r="CN448" s="72"/>
      <c r="CO448" s="72"/>
      <c r="CP448" s="72"/>
      <c r="CQ448" s="72"/>
      <c r="CR448" s="72"/>
      <c r="CS448" s="72"/>
      <c r="CT448" s="72"/>
      <c r="CU448" s="72"/>
      <c r="CV448" s="72"/>
      <c r="CW448" s="72"/>
      <c r="CX448" s="72"/>
      <c r="CY448" s="72"/>
      <c r="CZ448" s="72"/>
      <c r="DA448" s="72"/>
      <c r="DB448" s="72"/>
      <c r="DC448" s="72"/>
      <c r="DD448" s="72"/>
      <c r="DE448" s="72"/>
      <c r="DF448" s="72"/>
      <c r="DG448" s="72"/>
      <c r="DH448" s="72"/>
      <c r="DI448" s="72"/>
      <c r="DJ448" s="72"/>
      <c r="DK448" s="72"/>
      <c r="DL448" s="72"/>
      <c r="DM448" s="72"/>
      <c r="DN448" s="72"/>
      <c r="DO448" s="72"/>
      <c r="DP448" s="72"/>
      <c r="DQ448" s="72"/>
      <c r="DR448" s="72"/>
      <c r="DS448" s="72"/>
      <c r="DT448" s="72"/>
      <c r="DU448" s="72"/>
      <c r="DV448" s="72"/>
      <c r="DW448" s="72"/>
      <c r="DX448" s="72"/>
      <c r="DY448" s="72"/>
      <c r="DZ448" s="72"/>
      <c r="EA448" s="72"/>
      <c r="EB448" s="72"/>
      <c r="EC448" s="72"/>
      <c r="ED448" s="72"/>
      <c r="EE448" s="72"/>
      <c r="EF448" s="72"/>
      <c r="EG448" s="72"/>
      <c r="EH448" s="72"/>
      <c r="EI448" s="72"/>
      <c r="EJ448" s="72"/>
      <c r="EK448" s="72"/>
      <c r="EL448" s="72"/>
      <c r="EM448" s="72"/>
      <c r="EN448" s="72"/>
      <c r="EO448" s="72"/>
      <c r="EP448" s="72"/>
      <c r="EQ448" s="72"/>
      <c r="ER448" s="312">
        <f t="shared" ref="ER448:ER511" si="99">BC448+BF448+BI448+BL448+BO448+BR448+BU448+BX448+CA448+CD448+CG448+CJ448+CM448+CP448+CS448+CV448+CY448+DB448+DE448+DH448+DK448+DN448+DQ448+DT448+DW448+DZ448+EC448+EF448+EI448+EL448+EO448</f>
        <v>1</v>
      </c>
      <c r="ES448" s="72">
        <f t="shared" ref="ES448:ES511" si="100">IF(ER448&gt;0,1,"")</f>
        <v>1</v>
      </c>
      <c r="ET448" s="72" t="s">
        <v>1114</v>
      </c>
      <c r="EU448" s="7" t="s">
        <v>2771</v>
      </c>
      <c r="EV448" s="7" t="s">
        <v>1110</v>
      </c>
      <c r="EW448" s="7" t="s">
        <v>1850</v>
      </c>
      <c r="EX448" s="183" t="s">
        <v>1920</v>
      </c>
      <c r="EY448" s="313">
        <v>46177</v>
      </c>
      <c r="EZ448" s="313"/>
      <c r="FA448" s="183"/>
      <c r="FB448" s="313"/>
      <c r="FC448" s="7"/>
      <c r="FD448" s="7" t="s">
        <v>3357</v>
      </c>
      <c r="FE448" s="7">
        <f t="shared" si="89"/>
        <v>2865</v>
      </c>
      <c r="FF448" s="72">
        <f t="shared" si="90"/>
        <v>11164</v>
      </c>
      <c r="FG448" t="s">
        <v>3515</v>
      </c>
    </row>
    <row r="449" spans="1:163" ht="17.25">
      <c r="A449" s="72">
        <v>464549996</v>
      </c>
      <c r="B449" s="304" t="s">
        <v>2119</v>
      </c>
      <c r="C449" s="72" t="s">
        <v>1775</v>
      </c>
      <c r="D449" s="72" t="s">
        <v>3017</v>
      </c>
      <c r="E449" s="72">
        <v>3645</v>
      </c>
      <c r="F449" s="72"/>
      <c r="G449" s="306"/>
      <c r="H449" s="306"/>
      <c r="I449" s="72">
        <v>3500</v>
      </c>
      <c r="J449" s="72">
        <v>3500</v>
      </c>
      <c r="K449" s="258">
        <f t="shared" si="94"/>
        <v>3576</v>
      </c>
      <c r="L449" s="258">
        <f t="shared" si="95"/>
        <v>3424</v>
      </c>
      <c r="M449" s="307">
        <v>1</v>
      </c>
      <c r="N449" s="72" t="s">
        <v>1280</v>
      </c>
      <c r="O449" s="72" t="s">
        <v>1281</v>
      </c>
      <c r="P449" s="72" t="s">
        <v>203</v>
      </c>
      <c r="Q449" s="255">
        <v>22688</v>
      </c>
      <c r="R449" s="66">
        <v>76</v>
      </c>
      <c r="S449" s="66">
        <f t="shared" si="93"/>
        <v>0</v>
      </c>
      <c r="T449" s="66">
        <v>6059</v>
      </c>
      <c r="U449" s="4" t="s">
        <v>1129</v>
      </c>
      <c r="V449" s="5">
        <f t="shared" si="91"/>
        <v>3.1533896102928595E-2</v>
      </c>
      <c r="W449" s="5">
        <f t="shared" si="92"/>
        <v>1.2415588628925949E-3</v>
      </c>
      <c r="X449" s="5" t="str">
        <f t="shared" si="96"/>
        <v>STABLE</v>
      </c>
      <c r="Y449" s="72" t="str">
        <f t="shared" si="97"/>
        <v>PAID</v>
      </c>
      <c r="Z449" s="72" t="s">
        <v>1129</v>
      </c>
      <c r="AA449" s="72" t="s">
        <v>1281</v>
      </c>
      <c r="AB449" s="304"/>
      <c r="AC449" s="72"/>
      <c r="AD449" s="72"/>
      <c r="AE449" s="308"/>
      <c r="AF449" s="309"/>
      <c r="AG449" s="7"/>
      <c r="AH449" s="72" t="s">
        <v>576</v>
      </c>
      <c r="AI449" s="7"/>
      <c r="AJ449" s="7"/>
      <c r="AK449" s="7"/>
      <c r="AL449" s="7">
        <v>9635</v>
      </c>
      <c r="AM449" s="255">
        <v>22688</v>
      </c>
      <c r="AN449" s="258">
        <v>27</v>
      </c>
      <c r="AO449" s="306">
        <v>12</v>
      </c>
      <c r="AP449" s="306" t="str">
        <f t="shared" si="98"/>
        <v>STABLE</v>
      </c>
      <c r="AQ449" s="306"/>
      <c r="AR449" s="306"/>
      <c r="AS449" s="306"/>
      <c r="AT449" s="306"/>
      <c r="AU449" s="72" t="s">
        <v>1129</v>
      </c>
      <c r="AV449" s="310" t="s">
        <v>2263</v>
      </c>
      <c r="AW449" s="304" t="s">
        <v>86</v>
      </c>
      <c r="AX449" s="311">
        <v>45600</v>
      </c>
      <c r="AY449" s="72">
        <v>24</v>
      </c>
      <c r="AZ449" s="72" t="s">
        <v>2057</v>
      </c>
      <c r="BA449" s="7" t="s">
        <v>3512</v>
      </c>
      <c r="BB449" s="7"/>
      <c r="BC449" s="7"/>
      <c r="BD449" s="72"/>
      <c r="BE449" s="72"/>
      <c r="BF449" s="72"/>
      <c r="BG449" s="183"/>
      <c r="BH449" s="72"/>
      <c r="BI449" s="72"/>
      <c r="BJ449" s="72"/>
      <c r="BK449" s="72"/>
      <c r="BL449" s="72"/>
      <c r="BM449" s="72"/>
      <c r="BN449" s="72"/>
      <c r="BO449" s="72"/>
      <c r="BP449" s="72"/>
      <c r="BQ449" s="72"/>
      <c r="BR449" s="72"/>
      <c r="BS449" s="72"/>
      <c r="BT449" s="72"/>
      <c r="BU449" s="72"/>
      <c r="BV449" s="72"/>
      <c r="BW449" s="72"/>
      <c r="BX449" s="72"/>
      <c r="BY449" s="72"/>
      <c r="BZ449" s="72"/>
      <c r="CA449" s="72"/>
      <c r="CB449" s="72"/>
      <c r="CC449" s="72"/>
      <c r="CD449" s="72"/>
      <c r="CE449" s="72"/>
      <c r="CF449" s="72"/>
      <c r="CG449" s="72"/>
      <c r="CH449" s="72"/>
      <c r="CI449" s="72"/>
      <c r="CJ449" s="72">
        <v>1</v>
      </c>
      <c r="CK449" s="72"/>
      <c r="CL449" s="72"/>
      <c r="CM449" s="72"/>
      <c r="CN449" s="72"/>
      <c r="CO449" s="72"/>
      <c r="CP449" s="72"/>
      <c r="CQ449" s="72"/>
      <c r="CR449" s="72"/>
      <c r="CS449" s="72"/>
      <c r="CT449" s="72"/>
      <c r="CU449" s="72"/>
      <c r="CV449" s="72"/>
      <c r="CW449" s="72"/>
      <c r="CX449" s="72"/>
      <c r="CY449" s="72"/>
      <c r="CZ449" s="72"/>
      <c r="DA449" s="72"/>
      <c r="DB449" s="72"/>
      <c r="DC449" s="72"/>
      <c r="DD449" s="72"/>
      <c r="DE449" s="72"/>
      <c r="DF449" s="72"/>
      <c r="DG449" s="72"/>
      <c r="DH449" s="72"/>
      <c r="DI449" s="72"/>
      <c r="DJ449" s="72"/>
      <c r="DK449" s="72"/>
      <c r="DL449" s="72"/>
      <c r="DM449" s="72"/>
      <c r="DN449" s="72"/>
      <c r="DO449" s="72"/>
      <c r="DP449" s="72"/>
      <c r="DQ449" s="72"/>
      <c r="DR449" s="72"/>
      <c r="DS449" s="72"/>
      <c r="DT449" s="72"/>
      <c r="DU449" s="72"/>
      <c r="DV449" s="72"/>
      <c r="DW449" s="72"/>
      <c r="DX449" s="72"/>
      <c r="DY449" s="72"/>
      <c r="DZ449" s="72"/>
      <c r="EA449" s="72"/>
      <c r="EB449" s="72"/>
      <c r="EC449" s="72"/>
      <c r="ED449" s="72"/>
      <c r="EE449" s="72"/>
      <c r="EF449" s="72"/>
      <c r="EG449" s="72"/>
      <c r="EH449" s="72"/>
      <c r="EI449" s="72"/>
      <c r="EJ449" s="72"/>
      <c r="EK449" s="72"/>
      <c r="EL449" s="72"/>
      <c r="EM449" s="72"/>
      <c r="EN449" s="72"/>
      <c r="EO449" s="72"/>
      <c r="EP449" s="72"/>
      <c r="EQ449" s="72"/>
      <c r="ER449" s="312">
        <f t="shared" si="99"/>
        <v>1</v>
      </c>
      <c r="ES449" s="72">
        <f t="shared" si="100"/>
        <v>1</v>
      </c>
      <c r="ET449" s="72" t="s">
        <v>1123</v>
      </c>
      <c r="EU449" s="7" t="s">
        <v>2772</v>
      </c>
      <c r="EV449" s="7" t="s">
        <v>1110</v>
      </c>
      <c r="EW449" s="7" t="s">
        <v>1829</v>
      </c>
      <c r="EX449" s="183" t="s">
        <v>3596</v>
      </c>
      <c r="EY449" s="313">
        <v>46185</v>
      </c>
      <c r="EZ449" s="313"/>
      <c r="FA449" s="183"/>
      <c r="FB449" s="313"/>
      <c r="FC449" s="7"/>
      <c r="FD449" s="7" t="s">
        <v>3358</v>
      </c>
      <c r="FE449" s="7">
        <f t="shared" ref="FE449:FE512" si="101">IF((J449+R449)&lt;=I449+R449,(J449+R449),((I449-(I449*(M449+1)-(I449+J449)))+R449))</f>
        <v>3576</v>
      </c>
      <c r="FF449" s="72">
        <f t="shared" ref="FF449:FF512" si="102">I449+J449+FD449</f>
        <v>7069</v>
      </c>
      <c r="FG449" t="s">
        <v>3515</v>
      </c>
    </row>
    <row r="450" spans="1:163" ht="17.25">
      <c r="A450" s="72">
        <v>460718163</v>
      </c>
      <c r="B450" s="304" t="s">
        <v>1567</v>
      </c>
      <c r="C450" s="72"/>
      <c r="D450" s="72"/>
      <c r="E450" s="72"/>
      <c r="F450" s="72"/>
      <c r="G450" s="306"/>
      <c r="H450" s="306"/>
      <c r="I450" s="72">
        <v>3434</v>
      </c>
      <c r="J450" s="72">
        <v>3434</v>
      </c>
      <c r="K450" s="258">
        <f t="shared" si="94"/>
        <v>3482</v>
      </c>
      <c r="L450" s="258">
        <f t="shared" si="95"/>
        <v>6976</v>
      </c>
      <c r="M450" s="307">
        <v>1</v>
      </c>
      <c r="N450" s="72" t="s">
        <v>1231</v>
      </c>
      <c r="O450" s="72" t="s">
        <v>1232</v>
      </c>
      <c r="P450" s="72" t="s">
        <v>42</v>
      </c>
      <c r="Q450" s="255">
        <v>22440.53</v>
      </c>
      <c r="R450" s="66">
        <v>48</v>
      </c>
      <c r="S450" s="66">
        <f t="shared" si="93"/>
        <v>0</v>
      </c>
      <c r="T450" s="66">
        <v>5352</v>
      </c>
      <c r="U450" s="4" t="s">
        <v>1129</v>
      </c>
      <c r="V450" s="5">
        <f t="shared" ref="V450:V513" si="103">Q450/SUMIFS($Q:$Q,$M:$M,M450,$P:$P,P450)</f>
        <v>1.3971498629172463E-2</v>
      </c>
      <c r="W450" s="5">
        <f t="shared" ref="W450:W513" si="104">Q450/SUMIFS($Q:$Q,$M:$M,M450)</f>
        <v>1.2280165245727769E-3</v>
      </c>
      <c r="X450" s="5" t="str">
        <f t="shared" si="96"/>
        <v>FLOW</v>
      </c>
      <c r="Y450" s="72" t="str">
        <f t="shared" si="97"/>
        <v>BPTP</v>
      </c>
      <c r="Z450" s="72" t="s">
        <v>1129</v>
      </c>
      <c r="AA450" s="72" t="s">
        <v>1325</v>
      </c>
      <c r="AB450" s="304" t="s">
        <v>3504</v>
      </c>
      <c r="AC450" s="72"/>
      <c r="AD450" s="72" t="s">
        <v>3019</v>
      </c>
      <c r="AE450" s="308"/>
      <c r="AF450" s="309" t="s">
        <v>1129</v>
      </c>
      <c r="AG450" s="7" t="s">
        <v>1129</v>
      </c>
      <c r="AH450" s="72" t="s">
        <v>780</v>
      </c>
      <c r="AI450" s="7" t="s">
        <v>1129</v>
      </c>
      <c r="AJ450" s="7" t="s">
        <v>1129</v>
      </c>
      <c r="AK450" s="7" t="s">
        <v>1129</v>
      </c>
      <c r="AL450" s="7">
        <v>8834</v>
      </c>
      <c r="AM450" s="255">
        <v>22440.53</v>
      </c>
      <c r="AN450" s="258">
        <v>27</v>
      </c>
      <c r="AO450" s="306">
        <v>43</v>
      </c>
      <c r="AP450" s="306" t="str">
        <f t="shared" si="98"/>
        <v>FLOW</v>
      </c>
      <c r="AQ450" s="306"/>
      <c r="AR450" s="306"/>
      <c r="AS450" s="306"/>
      <c r="AT450" s="306"/>
      <c r="AU450" s="72" t="s">
        <v>1793</v>
      </c>
      <c r="AV450" s="310" t="s">
        <v>1676</v>
      </c>
      <c r="AW450" s="304" t="s">
        <v>126</v>
      </c>
      <c r="AX450" s="311">
        <v>45245</v>
      </c>
      <c r="AY450" s="72">
        <v>36</v>
      </c>
      <c r="AZ450" s="72" t="s">
        <v>1742</v>
      </c>
      <c r="BA450" s="7" t="s">
        <v>3512</v>
      </c>
      <c r="BB450" s="7"/>
      <c r="BC450" s="7"/>
      <c r="BD450" s="72"/>
      <c r="BE450" s="72"/>
      <c r="BF450" s="72"/>
      <c r="BG450" s="183"/>
      <c r="BH450" s="72"/>
      <c r="BI450" s="72"/>
      <c r="BJ450" s="72"/>
      <c r="BK450" s="72"/>
      <c r="BL450" s="72"/>
      <c r="BM450" s="72"/>
      <c r="BN450" s="72"/>
      <c r="BO450" s="72"/>
      <c r="BP450" s="72"/>
      <c r="BQ450" s="72"/>
      <c r="BR450" s="72">
        <v>1</v>
      </c>
      <c r="BS450" s="72"/>
      <c r="BT450" s="72"/>
      <c r="BU450" s="72"/>
      <c r="BV450" s="72"/>
      <c r="BW450" s="72"/>
      <c r="BX450" s="72"/>
      <c r="BY450" s="72"/>
      <c r="BZ450" s="72"/>
      <c r="CA450" s="72"/>
      <c r="CB450" s="72"/>
      <c r="CC450" s="72"/>
      <c r="CD450" s="72"/>
      <c r="CE450" s="72"/>
      <c r="CF450" s="72"/>
      <c r="CG450" s="72"/>
      <c r="CH450" s="72"/>
      <c r="CI450" s="72"/>
      <c r="CJ450" s="72"/>
      <c r="CK450" s="72"/>
      <c r="CL450" s="72"/>
      <c r="CM450" s="72"/>
      <c r="CN450" s="72"/>
      <c r="CO450" s="72"/>
      <c r="CP450" s="72"/>
      <c r="CQ450" s="72"/>
      <c r="CR450" s="72"/>
      <c r="CS450" s="72"/>
      <c r="CT450" s="72"/>
      <c r="CU450" s="72"/>
      <c r="CV450" s="72"/>
      <c r="CW450" s="72"/>
      <c r="CX450" s="72"/>
      <c r="CY450" s="72"/>
      <c r="CZ450" s="72"/>
      <c r="DA450" s="72"/>
      <c r="DB450" s="72"/>
      <c r="DC450" s="72"/>
      <c r="DD450" s="72"/>
      <c r="DE450" s="72"/>
      <c r="DF450" s="72"/>
      <c r="DG450" s="72"/>
      <c r="DH450" s="72"/>
      <c r="DI450" s="72"/>
      <c r="DJ450" s="72"/>
      <c r="DK450" s="72"/>
      <c r="DL450" s="72"/>
      <c r="DM450" s="72"/>
      <c r="DN450" s="72"/>
      <c r="DO450" s="72"/>
      <c r="DP450" s="72"/>
      <c r="DQ450" s="72"/>
      <c r="DR450" s="72"/>
      <c r="DS450" s="72"/>
      <c r="DT450" s="72"/>
      <c r="DU450" s="72"/>
      <c r="DV450" s="72"/>
      <c r="DW450" s="72"/>
      <c r="DX450" s="72"/>
      <c r="DY450" s="72"/>
      <c r="DZ450" s="72"/>
      <c r="EA450" s="72"/>
      <c r="EB450" s="72"/>
      <c r="EC450" s="72"/>
      <c r="ED450" s="72"/>
      <c r="EE450" s="72"/>
      <c r="EF450" s="72"/>
      <c r="EG450" s="72"/>
      <c r="EH450" s="72"/>
      <c r="EI450" s="72"/>
      <c r="EJ450" s="72"/>
      <c r="EK450" s="72"/>
      <c r="EL450" s="72"/>
      <c r="EM450" s="72"/>
      <c r="EN450" s="72"/>
      <c r="EO450" s="72"/>
      <c r="EP450" s="72"/>
      <c r="EQ450" s="72"/>
      <c r="ER450" s="312">
        <f t="shared" si="99"/>
        <v>1</v>
      </c>
      <c r="ES450" s="72">
        <f t="shared" si="100"/>
        <v>1</v>
      </c>
      <c r="ET450" s="72" t="s">
        <v>1116</v>
      </c>
      <c r="EU450" s="7" t="s">
        <v>2773</v>
      </c>
      <c r="EV450" s="7" t="s">
        <v>1110</v>
      </c>
      <c r="EW450" s="7" t="s">
        <v>1801</v>
      </c>
      <c r="EX450" s="183" t="s">
        <v>1984</v>
      </c>
      <c r="EY450" s="313">
        <v>46179</v>
      </c>
      <c r="EZ450" s="313"/>
      <c r="FA450" s="183"/>
      <c r="FB450" s="313"/>
      <c r="FC450" s="7"/>
      <c r="FD450" s="7" t="s">
        <v>3359</v>
      </c>
      <c r="FE450" s="7">
        <f t="shared" si="101"/>
        <v>3482</v>
      </c>
      <c r="FF450" s="72">
        <f t="shared" si="102"/>
        <v>6976</v>
      </c>
      <c r="FG450" t="s">
        <v>3515</v>
      </c>
    </row>
    <row r="451" spans="1:163" ht="17.25">
      <c r="A451" s="72">
        <v>466120249</v>
      </c>
      <c r="B451" s="304" t="s">
        <v>443</v>
      </c>
      <c r="C451" s="72"/>
      <c r="D451" s="72"/>
      <c r="E451" s="72"/>
      <c r="F451" s="72"/>
      <c r="G451" s="306"/>
      <c r="H451" s="306"/>
      <c r="I451" s="72">
        <v>2479</v>
      </c>
      <c r="J451" s="72">
        <v>10014</v>
      </c>
      <c r="K451" s="258">
        <f t="shared" si="94"/>
        <v>493</v>
      </c>
      <c r="L451" s="258">
        <f t="shared" si="95"/>
        <v>13084</v>
      </c>
      <c r="M451" s="315">
        <v>5</v>
      </c>
      <c r="N451" s="72" t="s">
        <v>1231</v>
      </c>
      <c r="O451" s="72" t="s">
        <v>1232</v>
      </c>
      <c r="P451" s="72" t="s">
        <v>230</v>
      </c>
      <c r="Q451" s="255">
        <v>22415</v>
      </c>
      <c r="R451" s="66">
        <v>395</v>
      </c>
      <c r="S451" s="66">
        <f t="shared" si="93"/>
        <v>0</v>
      </c>
      <c r="T451" s="66">
        <v>1800</v>
      </c>
      <c r="U451" s="4" t="s">
        <v>1231</v>
      </c>
      <c r="V451" s="5">
        <f t="shared" si="103"/>
        <v>6.1842458303243246E-2</v>
      </c>
      <c r="W451" s="5">
        <f t="shared" si="104"/>
        <v>1.091084811475391E-2</v>
      </c>
      <c r="X451" s="5" t="str">
        <f t="shared" si="96"/>
        <v>FLOW</v>
      </c>
      <c r="Y451" s="72" t="str">
        <f t="shared" si="97"/>
        <v>NC</v>
      </c>
      <c r="Z451" s="72" t="s">
        <v>1315</v>
      </c>
      <c r="AA451" s="72" t="s">
        <v>1315</v>
      </c>
      <c r="AB451" s="304" t="s">
        <v>3023</v>
      </c>
      <c r="AC451" s="72"/>
      <c r="AD451" s="72" t="s">
        <v>3021</v>
      </c>
      <c r="AE451" s="308"/>
      <c r="AF451" s="309" t="s">
        <v>1797</v>
      </c>
      <c r="AG451" s="7" t="s">
        <v>1129</v>
      </c>
      <c r="AH451" s="72" t="s">
        <v>444</v>
      </c>
      <c r="AI451" s="7" t="s">
        <v>1129</v>
      </c>
      <c r="AJ451" s="7" t="s">
        <v>1129</v>
      </c>
      <c r="AK451" s="7" t="s">
        <v>1129</v>
      </c>
      <c r="AL451" s="7">
        <v>12209</v>
      </c>
      <c r="AM451" s="255">
        <v>22415</v>
      </c>
      <c r="AN451" s="258">
        <v>146</v>
      </c>
      <c r="AO451" s="306">
        <v>162</v>
      </c>
      <c r="AP451" s="306" t="str">
        <f t="shared" si="98"/>
        <v>FLOW</v>
      </c>
      <c r="AQ451" s="306"/>
      <c r="AR451" s="306"/>
      <c r="AS451" s="306"/>
      <c r="AT451" s="306"/>
      <c r="AU451" s="72" t="s">
        <v>943</v>
      </c>
      <c r="AV451" s="310" t="s">
        <v>445</v>
      </c>
      <c r="AW451" s="304" t="s">
        <v>53</v>
      </c>
      <c r="AX451" s="311">
        <v>45791</v>
      </c>
      <c r="AY451" s="72">
        <v>18</v>
      </c>
      <c r="AZ451" s="72" t="s">
        <v>1742</v>
      </c>
      <c r="BA451" s="7" t="s">
        <v>3513</v>
      </c>
      <c r="BB451" s="7"/>
      <c r="BC451" s="7"/>
      <c r="BD451" s="72"/>
      <c r="BE451" s="72"/>
      <c r="BF451" s="72"/>
      <c r="BG451" s="183"/>
      <c r="BH451" s="72"/>
      <c r="BI451" s="72"/>
      <c r="BJ451" s="72"/>
      <c r="BK451" s="72"/>
      <c r="BL451" s="72">
        <v>1</v>
      </c>
      <c r="BM451" s="72"/>
      <c r="BN451" s="72"/>
      <c r="BO451" s="72"/>
      <c r="BP451" s="72"/>
      <c r="BQ451" s="72"/>
      <c r="BR451" s="72"/>
      <c r="BS451" s="72"/>
      <c r="BT451" s="72"/>
      <c r="BU451" s="72"/>
      <c r="BV451" s="72"/>
      <c r="BW451" s="72"/>
      <c r="BX451" s="72"/>
      <c r="BY451" s="72"/>
      <c r="BZ451" s="72"/>
      <c r="CA451" s="72"/>
      <c r="CB451" s="72"/>
      <c r="CC451" s="72"/>
      <c r="CD451" s="72"/>
      <c r="CE451" s="72"/>
      <c r="CF451" s="72"/>
      <c r="CG451" s="72"/>
      <c r="CH451" s="72"/>
      <c r="CI451" s="72"/>
      <c r="CJ451" s="72"/>
      <c r="CK451" s="72"/>
      <c r="CL451" s="72"/>
      <c r="CM451" s="72"/>
      <c r="CN451" s="72"/>
      <c r="CO451" s="72"/>
      <c r="CP451" s="72"/>
      <c r="CQ451" s="72"/>
      <c r="CR451" s="72"/>
      <c r="CS451" s="72"/>
      <c r="CT451" s="72"/>
      <c r="CU451" s="72"/>
      <c r="CV451" s="72"/>
      <c r="CW451" s="72"/>
      <c r="CX451" s="72"/>
      <c r="CY451" s="72"/>
      <c r="CZ451" s="72"/>
      <c r="DA451" s="72"/>
      <c r="DB451" s="72"/>
      <c r="DC451" s="72"/>
      <c r="DD451" s="72"/>
      <c r="DE451" s="72"/>
      <c r="DF451" s="72"/>
      <c r="DG451" s="72"/>
      <c r="DH451" s="72"/>
      <c r="DI451" s="72"/>
      <c r="DJ451" s="72"/>
      <c r="DK451" s="72"/>
      <c r="DL451" s="72"/>
      <c r="DM451" s="72"/>
      <c r="DN451" s="72"/>
      <c r="DO451" s="72"/>
      <c r="DP451" s="72"/>
      <c r="DQ451" s="72"/>
      <c r="DR451" s="72"/>
      <c r="DS451" s="72"/>
      <c r="DT451" s="72"/>
      <c r="DU451" s="72"/>
      <c r="DV451" s="72"/>
      <c r="DW451" s="72"/>
      <c r="DX451" s="72"/>
      <c r="DY451" s="72"/>
      <c r="DZ451" s="72"/>
      <c r="EA451" s="72"/>
      <c r="EB451" s="72"/>
      <c r="EC451" s="72"/>
      <c r="ED451" s="72"/>
      <c r="EE451" s="72"/>
      <c r="EF451" s="72"/>
      <c r="EG451" s="72"/>
      <c r="EH451" s="72"/>
      <c r="EI451" s="72"/>
      <c r="EJ451" s="72"/>
      <c r="EK451" s="72"/>
      <c r="EL451" s="72"/>
      <c r="EM451" s="72"/>
      <c r="EN451" s="72"/>
      <c r="EO451" s="72"/>
      <c r="EP451" s="72"/>
      <c r="EQ451" s="72"/>
      <c r="ER451" s="312">
        <f t="shared" si="99"/>
        <v>1</v>
      </c>
      <c r="ES451" s="72">
        <f t="shared" si="100"/>
        <v>1</v>
      </c>
      <c r="ET451" s="72" t="s">
        <v>1111</v>
      </c>
      <c r="EU451" s="7" t="s">
        <v>2774</v>
      </c>
      <c r="EV451" s="7" t="s">
        <v>1110</v>
      </c>
      <c r="EW451" s="7" t="s">
        <v>1829</v>
      </c>
      <c r="EX451" s="183" t="s">
        <v>1985</v>
      </c>
      <c r="EY451" s="313">
        <v>46177</v>
      </c>
      <c r="EZ451" s="313"/>
      <c r="FA451" s="183"/>
      <c r="FB451" s="313"/>
      <c r="FC451" s="7"/>
      <c r="FD451" s="7" t="s">
        <v>3360</v>
      </c>
      <c r="FE451" s="7">
        <f t="shared" si="101"/>
        <v>493</v>
      </c>
      <c r="FF451" s="72">
        <f t="shared" si="102"/>
        <v>13084</v>
      </c>
      <c r="FG451" t="s">
        <v>3515</v>
      </c>
    </row>
    <row r="452" spans="1:163" ht="17.25">
      <c r="A452" s="72">
        <v>460260039</v>
      </c>
      <c r="B452" s="304" t="s">
        <v>2146</v>
      </c>
      <c r="C452" s="72" t="s">
        <v>1777</v>
      </c>
      <c r="D452" s="72" t="s">
        <v>3535</v>
      </c>
      <c r="E452" s="72">
        <v>3500</v>
      </c>
      <c r="F452" s="72"/>
      <c r="G452" s="306"/>
      <c r="H452" s="306"/>
      <c r="I452" s="72">
        <v>3434</v>
      </c>
      <c r="J452" s="72">
        <v>2936</v>
      </c>
      <c r="K452" s="258">
        <f t="shared" si="94"/>
        <v>2996</v>
      </c>
      <c r="L452" s="258">
        <f t="shared" si="95"/>
        <v>3004</v>
      </c>
      <c r="M452" s="307">
        <v>1</v>
      </c>
      <c r="N452" s="72" t="s">
        <v>1280</v>
      </c>
      <c r="O452" s="72" t="s">
        <v>1281</v>
      </c>
      <c r="P452" s="72" t="s">
        <v>324</v>
      </c>
      <c r="Q452" s="255">
        <v>22333</v>
      </c>
      <c r="R452" s="66">
        <v>60</v>
      </c>
      <c r="S452" s="66">
        <f t="shared" si="93"/>
        <v>0</v>
      </c>
      <c r="T452" s="66">
        <v>2615</v>
      </c>
      <c r="U452" s="4" t="s">
        <v>1129</v>
      </c>
      <c r="V452" s="5">
        <f t="shared" si="103"/>
        <v>3.7488210970685824E-2</v>
      </c>
      <c r="W452" s="5">
        <f t="shared" si="104"/>
        <v>1.2221321440841115E-3</v>
      </c>
      <c r="X452" s="5" t="str">
        <f t="shared" si="96"/>
        <v>STABLE</v>
      </c>
      <c r="Y452" s="72" t="str">
        <f t="shared" si="97"/>
        <v>PAID</v>
      </c>
      <c r="Z452" s="72" t="s">
        <v>1129</v>
      </c>
      <c r="AA452" s="72" t="s">
        <v>1281</v>
      </c>
      <c r="AB452" s="304"/>
      <c r="AC452" s="72"/>
      <c r="AD452" s="72" t="s">
        <v>3022</v>
      </c>
      <c r="AE452" s="308"/>
      <c r="AF452" s="309"/>
      <c r="AG452" s="7"/>
      <c r="AH452" s="72" t="s">
        <v>759</v>
      </c>
      <c r="AI452" s="7"/>
      <c r="AJ452" s="7"/>
      <c r="AK452" s="7"/>
      <c r="AL452" s="7">
        <v>5611</v>
      </c>
      <c r="AM452" s="255">
        <v>22333</v>
      </c>
      <c r="AN452" s="258">
        <v>27</v>
      </c>
      <c r="AO452" s="306">
        <v>43</v>
      </c>
      <c r="AP452" s="306" t="str">
        <f t="shared" si="98"/>
        <v>FLOW</v>
      </c>
      <c r="AQ452" s="306"/>
      <c r="AR452" s="306"/>
      <c r="AS452" s="306"/>
      <c r="AT452" s="306"/>
      <c r="AU452" s="72" t="s">
        <v>1129</v>
      </c>
      <c r="AV452" s="310" t="s">
        <v>2290</v>
      </c>
      <c r="AW452" s="304" t="s">
        <v>156</v>
      </c>
      <c r="AX452" s="311">
        <v>45222</v>
      </c>
      <c r="AY452" s="72">
        <v>36</v>
      </c>
      <c r="AZ452" s="72" t="s">
        <v>2057</v>
      </c>
      <c r="BA452" s="7" t="s">
        <v>3512</v>
      </c>
      <c r="BB452" s="7"/>
      <c r="BC452" s="7"/>
      <c r="BD452" s="72"/>
      <c r="BE452" s="72"/>
      <c r="BF452" s="72"/>
      <c r="BG452" s="183"/>
      <c r="BH452" s="72"/>
      <c r="BI452" s="72"/>
      <c r="BJ452" s="72"/>
      <c r="BK452" s="72"/>
      <c r="BL452" s="72"/>
      <c r="BM452" s="72"/>
      <c r="BN452" s="72"/>
      <c r="BO452" s="72"/>
      <c r="BP452" s="72"/>
      <c r="BQ452" s="72"/>
      <c r="BR452" s="72"/>
      <c r="BS452" s="72"/>
      <c r="BT452" s="72"/>
      <c r="BU452" s="72"/>
      <c r="BV452" s="72"/>
      <c r="BW452" s="72"/>
      <c r="BX452" s="72"/>
      <c r="BY452" s="72"/>
      <c r="BZ452" s="72"/>
      <c r="CA452" s="72"/>
      <c r="CB452" s="72"/>
      <c r="CC452" s="72"/>
      <c r="CD452" s="72"/>
      <c r="CE452" s="72"/>
      <c r="CF452" s="72"/>
      <c r="CG452" s="72">
        <v>1</v>
      </c>
      <c r="CH452" s="72"/>
      <c r="CI452" s="72"/>
      <c r="CJ452" s="72"/>
      <c r="CK452" s="72"/>
      <c r="CL452" s="72"/>
      <c r="CM452" s="72"/>
      <c r="CN452" s="72"/>
      <c r="CO452" s="72"/>
      <c r="CP452" s="72"/>
      <c r="CQ452" s="72"/>
      <c r="CR452" s="72"/>
      <c r="CS452" s="72"/>
      <c r="CT452" s="72"/>
      <c r="CU452" s="72"/>
      <c r="CV452" s="72"/>
      <c r="CW452" s="72"/>
      <c r="CX452" s="72"/>
      <c r="CY452" s="72">
        <v>2</v>
      </c>
      <c r="CZ452" s="72"/>
      <c r="DA452" s="72"/>
      <c r="DB452" s="72"/>
      <c r="DC452" s="72"/>
      <c r="DD452" s="72"/>
      <c r="DE452" s="72"/>
      <c r="DF452" s="72"/>
      <c r="DG452" s="72"/>
      <c r="DH452" s="72"/>
      <c r="DI452" s="72"/>
      <c r="DJ452" s="72"/>
      <c r="DK452" s="72"/>
      <c r="DL452" s="72"/>
      <c r="DM452" s="72"/>
      <c r="DN452" s="72"/>
      <c r="DO452" s="72"/>
      <c r="DP452" s="72"/>
      <c r="DQ452" s="72"/>
      <c r="DR452" s="72"/>
      <c r="DS452" s="72"/>
      <c r="DT452" s="72"/>
      <c r="DU452" s="72"/>
      <c r="DV452" s="72"/>
      <c r="DW452" s="72"/>
      <c r="DX452" s="72"/>
      <c r="DY452" s="72"/>
      <c r="DZ452" s="72"/>
      <c r="EA452" s="72"/>
      <c r="EB452" s="72"/>
      <c r="EC452" s="72"/>
      <c r="ED452" s="72"/>
      <c r="EE452" s="72"/>
      <c r="EF452" s="72"/>
      <c r="EG452" s="72"/>
      <c r="EH452" s="72"/>
      <c r="EI452" s="72"/>
      <c r="EJ452" s="72"/>
      <c r="EK452" s="72"/>
      <c r="EL452" s="72"/>
      <c r="EM452" s="72"/>
      <c r="EN452" s="72"/>
      <c r="EO452" s="72"/>
      <c r="EP452" s="72"/>
      <c r="EQ452" s="72"/>
      <c r="ER452" s="312">
        <f t="shared" si="99"/>
        <v>3</v>
      </c>
      <c r="ES452" s="72">
        <f t="shared" si="100"/>
        <v>1</v>
      </c>
      <c r="ET452" s="72" t="s">
        <v>1127</v>
      </c>
      <c r="EU452" s="7" t="s">
        <v>2775</v>
      </c>
      <c r="EV452" s="7" t="s">
        <v>1110</v>
      </c>
      <c r="EW452" s="7" t="s">
        <v>1820</v>
      </c>
      <c r="EX452" s="183" t="s">
        <v>1820</v>
      </c>
      <c r="EY452" s="313">
        <v>46190</v>
      </c>
      <c r="EZ452" s="313"/>
      <c r="FA452" s="183"/>
      <c r="FB452" s="313"/>
      <c r="FC452" s="7"/>
      <c r="FD452" s="7" t="s">
        <v>3361</v>
      </c>
      <c r="FE452" s="7">
        <f t="shared" si="101"/>
        <v>2996</v>
      </c>
      <c r="FF452" s="72">
        <f t="shared" si="102"/>
        <v>6504</v>
      </c>
      <c r="FG452" t="s">
        <v>3515</v>
      </c>
    </row>
    <row r="453" spans="1:163" ht="17.25">
      <c r="A453" s="72">
        <v>460111082</v>
      </c>
      <c r="B453" s="304" t="s">
        <v>864</v>
      </c>
      <c r="C453" s="72"/>
      <c r="D453" s="72"/>
      <c r="E453" s="72"/>
      <c r="F453" s="72"/>
      <c r="G453" s="306"/>
      <c r="H453" s="306"/>
      <c r="I453" s="72">
        <v>2991</v>
      </c>
      <c r="J453" s="72">
        <v>8894</v>
      </c>
      <c r="K453" s="258">
        <f t="shared" si="94"/>
        <v>3135</v>
      </c>
      <c r="L453" s="258">
        <f t="shared" si="95"/>
        <v>12252</v>
      </c>
      <c r="M453" s="315">
        <v>3</v>
      </c>
      <c r="N453" s="72" t="s">
        <v>1231</v>
      </c>
      <c r="O453" s="72" t="s">
        <v>1232</v>
      </c>
      <c r="P453" s="72" t="s">
        <v>14</v>
      </c>
      <c r="Q453" s="255">
        <v>22264.35</v>
      </c>
      <c r="R453" s="66">
        <v>223</v>
      </c>
      <c r="S453" s="66">
        <f t="shared" si="93"/>
        <v>0</v>
      </c>
      <c r="T453" s="66">
        <v>6293</v>
      </c>
      <c r="U453" s="4" t="s">
        <v>1231</v>
      </c>
      <c r="V453" s="5">
        <f t="shared" si="103"/>
        <v>6.9004360279292187E-2</v>
      </c>
      <c r="W453" s="5">
        <f t="shared" si="104"/>
        <v>5.9548336604722642E-3</v>
      </c>
      <c r="X453" s="5" t="str">
        <f t="shared" si="96"/>
        <v>FLOW</v>
      </c>
      <c r="Y453" s="72" t="str">
        <f t="shared" si="97"/>
        <v>BPTP</v>
      </c>
      <c r="Z453" s="72" t="s">
        <v>1329</v>
      </c>
      <c r="AA453" s="72" t="s">
        <v>1325</v>
      </c>
      <c r="AB453" s="304"/>
      <c r="AC453" s="72">
        <v>26</v>
      </c>
      <c r="AD453" s="72" t="s">
        <v>3019</v>
      </c>
      <c r="AE453" s="308"/>
      <c r="AF453" s="309" t="s">
        <v>1797</v>
      </c>
      <c r="AG453" s="7" t="s">
        <v>1129</v>
      </c>
      <c r="AH453" s="72" t="s">
        <v>865</v>
      </c>
      <c r="AI453" s="7" t="s">
        <v>1129</v>
      </c>
      <c r="AJ453" s="7" t="s">
        <v>1129</v>
      </c>
      <c r="AK453" s="7" t="s">
        <v>1129</v>
      </c>
      <c r="AL453" s="7">
        <v>15410</v>
      </c>
      <c r="AM453" s="255">
        <v>22264.35</v>
      </c>
      <c r="AN453" s="258">
        <v>88</v>
      </c>
      <c r="AO453" s="306">
        <v>104</v>
      </c>
      <c r="AP453" s="306" t="str">
        <f t="shared" si="98"/>
        <v>FLOW</v>
      </c>
      <c r="AQ453" s="306"/>
      <c r="AR453" s="306"/>
      <c r="AS453" s="306"/>
      <c r="AT453" s="306"/>
      <c r="AU453" s="72" t="s">
        <v>1793</v>
      </c>
      <c r="AV453" s="310" t="s">
        <v>866</v>
      </c>
      <c r="AW453" s="304" t="s">
        <v>390</v>
      </c>
      <c r="AX453" s="311">
        <v>45212</v>
      </c>
      <c r="AY453" s="72">
        <v>36</v>
      </c>
      <c r="AZ453" s="72" t="s">
        <v>1742</v>
      </c>
      <c r="BA453" s="7" t="s">
        <v>3513</v>
      </c>
      <c r="BB453" s="7"/>
      <c r="BC453" s="7"/>
      <c r="BD453" s="72"/>
      <c r="BE453" s="72"/>
      <c r="BF453" s="72"/>
      <c r="BG453" s="183"/>
      <c r="BH453" s="72"/>
      <c r="BI453" s="72"/>
      <c r="BJ453" s="72"/>
      <c r="BK453" s="72"/>
      <c r="BL453" s="72">
        <v>1</v>
      </c>
      <c r="BM453" s="72"/>
      <c r="BN453" s="72"/>
      <c r="BO453" s="72"/>
      <c r="BP453" s="72"/>
      <c r="BQ453" s="72"/>
      <c r="BR453" s="72"/>
      <c r="BS453" s="72"/>
      <c r="BT453" s="72"/>
      <c r="BU453" s="72"/>
      <c r="BV453" s="72"/>
      <c r="BW453" s="72"/>
      <c r="BX453" s="72"/>
      <c r="BY453" s="72"/>
      <c r="BZ453" s="72"/>
      <c r="CA453" s="72"/>
      <c r="CB453" s="72"/>
      <c r="CC453" s="72"/>
      <c r="CD453" s="72"/>
      <c r="CE453" s="72"/>
      <c r="CF453" s="72"/>
      <c r="CG453" s="72"/>
      <c r="CH453" s="72"/>
      <c r="CI453" s="72"/>
      <c r="CJ453" s="72"/>
      <c r="CK453" s="72"/>
      <c r="CL453" s="72"/>
      <c r="CM453" s="72"/>
      <c r="CN453" s="72"/>
      <c r="CO453" s="72"/>
      <c r="CP453" s="72"/>
      <c r="CQ453" s="72"/>
      <c r="CR453" s="72"/>
      <c r="CS453" s="72"/>
      <c r="CT453" s="72"/>
      <c r="CU453" s="72"/>
      <c r="CV453" s="72"/>
      <c r="CW453" s="72"/>
      <c r="CX453" s="72"/>
      <c r="CY453" s="72"/>
      <c r="CZ453" s="72"/>
      <c r="DA453" s="72"/>
      <c r="DB453" s="72"/>
      <c r="DC453" s="72"/>
      <c r="DD453" s="72"/>
      <c r="DE453" s="72"/>
      <c r="DF453" s="72"/>
      <c r="DG453" s="72"/>
      <c r="DH453" s="72"/>
      <c r="DI453" s="72"/>
      <c r="DJ453" s="72"/>
      <c r="DK453" s="72"/>
      <c r="DL453" s="72"/>
      <c r="DM453" s="72"/>
      <c r="DN453" s="72"/>
      <c r="DO453" s="72"/>
      <c r="DP453" s="72"/>
      <c r="DQ453" s="72"/>
      <c r="DR453" s="72"/>
      <c r="DS453" s="72"/>
      <c r="DT453" s="72"/>
      <c r="DU453" s="72"/>
      <c r="DV453" s="72"/>
      <c r="DW453" s="72"/>
      <c r="DX453" s="72"/>
      <c r="DY453" s="72"/>
      <c r="DZ453" s="72"/>
      <c r="EA453" s="72"/>
      <c r="EB453" s="72"/>
      <c r="EC453" s="72"/>
      <c r="ED453" s="72"/>
      <c r="EE453" s="72"/>
      <c r="EF453" s="72"/>
      <c r="EG453" s="72"/>
      <c r="EH453" s="72"/>
      <c r="EI453" s="72"/>
      <c r="EJ453" s="72"/>
      <c r="EK453" s="72"/>
      <c r="EL453" s="72"/>
      <c r="EM453" s="72"/>
      <c r="EN453" s="72"/>
      <c r="EO453" s="72"/>
      <c r="EP453" s="72"/>
      <c r="EQ453" s="72"/>
      <c r="ER453" s="312">
        <f t="shared" si="99"/>
        <v>1</v>
      </c>
      <c r="ES453" s="72">
        <f t="shared" si="100"/>
        <v>1</v>
      </c>
      <c r="ET453" s="72" t="s">
        <v>1112</v>
      </c>
      <c r="EU453" s="7" t="s">
        <v>2776</v>
      </c>
      <c r="EV453" s="7" t="s">
        <v>1110</v>
      </c>
      <c r="EW453" s="7" t="s">
        <v>1801</v>
      </c>
      <c r="EX453" s="183" t="s">
        <v>1986</v>
      </c>
      <c r="EY453" s="313">
        <v>46177</v>
      </c>
      <c r="EZ453" s="313"/>
      <c r="FA453" s="183"/>
      <c r="FB453" s="313"/>
      <c r="FC453" s="7"/>
      <c r="FD453" s="7" t="s">
        <v>3362</v>
      </c>
      <c r="FE453" s="7">
        <f t="shared" si="101"/>
        <v>3135</v>
      </c>
      <c r="FF453" s="72">
        <f t="shared" si="102"/>
        <v>12252</v>
      </c>
      <c r="FG453" t="s">
        <v>3515</v>
      </c>
    </row>
    <row r="454" spans="1:163" ht="17.25">
      <c r="A454" s="72">
        <v>465334990</v>
      </c>
      <c r="B454" s="304" t="s">
        <v>510</v>
      </c>
      <c r="C454" s="72" t="s">
        <v>1775</v>
      </c>
      <c r="D454" s="72" t="s">
        <v>3498</v>
      </c>
      <c r="E454" s="72">
        <v>6000</v>
      </c>
      <c r="F454" s="72"/>
      <c r="G454" s="306"/>
      <c r="H454" s="306"/>
      <c r="I454" s="72">
        <v>5848</v>
      </c>
      <c r="J454" s="72">
        <v>5691</v>
      </c>
      <c r="K454" s="258">
        <f t="shared" si="94"/>
        <v>5884</v>
      </c>
      <c r="L454" s="258">
        <f t="shared" si="95"/>
        <v>5912</v>
      </c>
      <c r="M454" s="307">
        <v>1</v>
      </c>
      <c r="N454" s="72" t="s">
        <v>1280</v>
      </c>
      <c r="O454" s="72" t="s">
        <v>1281</v>
      </c>
      <c r="P454" s="72" t="s">
        <v>333</v>
      </c>
      <c r="Q454" s="255">
        <v>22245</v>
      </c>
      <c r="R454" s="66">
        <v>193</v>
      </c>
      <c r="S454" s="66">
        <f t="shared" si="93"/>
        <v>0</v>
      </c>
      <c r="T454" s="66">
        <v>5394</v>
      </c>
      <c r="U454" s="4" t="s">
        <v>1483</v>
      </c>
      <c r="V454" s="5">
        <f t="shared" si="103"/>
        <v>1.2706782681239565E-2</v>
      </c>
      <c r="W454" s="5">
        <f t="shared" si="104"/>
        <v>1.2173165067456706E-3</v>
      </c>
      <c r="X454" s="5" t="str">
        <f t="shared" si="96"/>
        <v>STABLE</v>
      </c>
      <c r="Y454" s="72" t="str">
        <f t="shared" si="97"/>
        <v>PAID</v>
      </c>
      <c r="Z454" s="72" t="s">
        <v>1329</v>
      </c>
      <c r="AA454" s="72" t="s">
        <v>1281</v>
      </c>
      <c r="AB454" s="304"/>
      <c r="AC454" s="72"/>
      <c r="AD454" s="72" t="s">
        <v>3019</v>
      </c>
      <c r="AE454" s="308"/>
      <c r="AF454" s="309" t="s">
        <v>1129</v>
      </c>
      <c r="AG454" s="7" t="s">
        <v>1129</v>
      </c>
      <c r="AH454" s="72" t="s">
        <v>508</v>
      </c>
      <c r="AI454" s="7" t="s">
        <v>1129</v>
      </c>
      <c r="AJ454" s="7" t="s">
        <v>1129</v>
      </c>
      <c r="AK454" s="7" t="s">
        <v>1129</v>
      </c>
      <c r="AL454" s="7">
        <v>11278</v>
      </c>
      <c r="AM454" s="255">
        <v>22245</v>
      </c>
      <c r="AN454" s="258">
        <v>27</v>
      </c>
      <c r="AO454" s="306">
        <v>12</v>
      </c>
      <c r="AP454" s="306" t="str">
        <f t="shared" si="98"/>
        <v>STABLE</v>
      </c>
      <c r="AQ454" s="306"/>
      <c r="AR454" s="306"/>
      <c r="AS454" s="306"/>
      <c r="AT454" s="306"/>
      <c r="AU454" s="72" t="s">
        <v>1793</v>
      </c>
      <c r="AV454" s="310" t="s">
        <v>511</v>
      </c>
      <c r="AW454" s="304" t="s">
        <v>512</v>
      </c>
      <c r="AX454" s="311">
        <v>45684</v>
      </c>
      <c r="AY454" s="72">
        <v>18</v>
      </c>
      <c r="AZ454" s="72" t="s">
        <v>1742</v>
      </c>
      <c r="BA454" s="7" t="s">
        <v>3513</v>
      </c>
      <c r="BB454" s="7"/>
      <c r="BC454" s="7"/>
      <c r="BD454" s="72"/>
      <c r="BE454" s="72"/>
      <c r="BF454" s="72"/>
      <c r="BG454" s="183"/>
      <c r="BH454" s="72"/>
      <c r="BI454" s="72"/>
      <c r="BJ454" s="72"/>
      <c r="BK454" s="72"/>
      <c r="BL454" s="72"/>
      <c r="BM454" s="72"/>
      <c r="BN454" s="72"/>
      <c r="BO454" s="72"/>
      <c r="BP454" s="72"/>
      <c r="BQ454" s="72"/>
      <c r="BR454" s="72"/>
      <c r="BS454" s="72"/>
      <c r="BT454" s="72"/>
      <c r="BU454" s="72"/>
      <c r="BV454" s="72"/>
      <c r="BW454" s="72"/>
      <c r="BX454" s="72"/>
      <c r="BY454" s="72"/>
      <c r="BZ454" s="72"/>
      <c r="CA454" s="72"/>
      <c r="CB454" s="72"/>
      <c r="CC454" s="72"/>
      <c r="CD454" s="72">
        <v>1</v>
      </c>
      <c r="CE454" s="72"/>
      <c r="CF454" s="72"/>
      <c r="CG454" s="72"/>
      <c r="CH454" s="72"/>
      <c r="CI454" s="72"/>
      <c r="CJ454" s="72"/>
      <c r="CK454" s="72"/>
      <c r="CL454" s="72"/>
      <c r="CM454" s="72"/>
      <c r="CN454" s="72"/>
      <c r="CO454" s="72"/>
      <c r="CP454" s="72"/>
      <c r="CQ454" s="72"/>
      <c r="CR454" s="72"/>
      <c r="CS454" s="72"/>
      <c r="CT454" s="72"/>
      <c r="CU454" s="72"/>
      <c r="CV454" s="72"/>
      <c r="CW454" s="72"/>
      <c r="CX454" s="72"/>
      <c r="CY454" s="72"/>
      <c r="CZ454" s="72"/>
      <c r="DA454" s="72"/>
      <c r="DB454" s="72"/>
      <c r="DC454" s="72"/>
      <c r="DD454" s="72"/>
      <c r="DE454" s="72"/>
      <c r="DF454" s="72"/>
      <c r="DG454" s="72"/>
      <c r="DH454" s="72"/>
      <c r="DI454" s="72"/>
      <c r="DJ454" s="72"/>
      <c r="DK454" s="72"/>
      <c r="DL454" s="72"/>
      <c r="DM454" s="72"/>
      <c r="DN454" s="72"/>
      <c r="DO454" s="72"/>
      <c r="DP454" s="72"/>
      <c r="DQ454" s="72"/>
      <c r="DR454" s="72"/>
      <c r="DS454" s="72"/>
      <c r="DT454" s="72"/>
      <c r="DU454" s="72"/>
      <c r="DV454" s="72"/>
      <c r="DW454" s="72"/>
      <c r="DX454" s="72"/>
      <c r="DY454" s="72"/>
      <c r="DZ454" s="72"/>
      <c r="EA454" s="72"/>
      <c r="EB454" s="72"/>
      <c r="EC454" s="72"/>
      <c r="ED454" s="72"/>
      <c r="EE454" s="72"/>
      <c r="EF454" s="72"/>
      <c r="EG454" s="72"/>
      <c r="EH454" s="72"/>
      <c r="EI454" s="72"/>
      <c r="EJ454" s="72"/>
      <c r="EK454" s="72"/>
      <c r="EL454" s="72"/>
      <c r="EM454" s="72"/>
      <c r="EN454" s="72"/>
      <c r="EO454" s="72"/>
      <c r="EP454" s="72"/>
      <c r="EQ454" s="72"/>
      <c r="ER454" s="312">
        <f t="shared" si="99"/>
        <v>1</v>
      </c>
      <c r="ES454" s="72">
        <f t="shared" si="100"/>
        <v>1</v>
      </c>
      <c r="ET454" s="72" t="s">
        <v>1125</v>
      </c>
      <c r="EU454" s="7" t="s">
        <v>2777</v>
      </c>
      <c r="EV454" s="7" t="s">
        <v>1110</v>
      </c>
      <c r="EW454" s="7" t="s">
        <v>1801</v>
      </c>
      <c r="EX454" s="183" t="s">
        <v>1870</v>
      </c>
      <c r="EY454" s="313">
        <v>46183</v>
      </c>
      <c r="EZ454" s="313"/>
      <c r="FA454" s="183"/>
      <c r="FB454" s="313"/>
      <c r="FC454" s="7"/>
      <c r="FD454" s="7" t="s">
        <v>3363</v>
      </c>
      <c r="FE454" s="7">
        <f t="shared" si="101"/>
        <v>5884</v>
      </c>
      <c r="FF454" s="72">
        <f t="shared" si="102"/>
        <v>11912</v>
      </c>
      <c r="FG454" t="s">
        <v>3515</v>
      </c>
    </row>
    <row r="455" spans="1:163" ht="17.25">
      <c r="A455" s="72">
        <v>460051993</v>
      </c>
      <c r="B455" s="304" t="s">
        <v>660</v>
      </c>
      <c r="C455" s="72"/>
      <c r="D455" s="72"/>
      <c r="E455" s="72"/>
      <c r="F455" s="72"/>
      <c r="G455" s="306"/>
      <c r="H455" s="306"/>
      <c r="I455" s="72">
        <v>3380</v>
      </c>
      <c r="J455" s="72">
        <v>6677</v>
      </c>
      <c r="K455" s="258">
        <f t="shared" si="94"/>
        <v>3581</v>
      </c>
      <c r="L455" s="258">
        <f t="shared" si="95"/>
        <v>10487</v>
      </c>
      <c r="M455" s="315">
        <v>2</v>
      </c>
      <c r="N455" s="72" t="s">
        <v>1231</v>
      </c>
      <c r="O455" s="72" t="s">
        <v>1232</v>
      </c>
      <c r="P455" s="72" t="s">
        <v>34</v>
      </c>
      <c r="Q455" s="255">
        <v>22196.639999999999</v>
      </c>
      <c r="R455" s="66">
        <v>284</v>
      </c>
      <c r="S455" s="66">
        <f t="shared" si="93"/>
        <v>0</v>
      </c>
      <c r="T455" s="66">
        <v>6300</v>
      </c>
      <c r="U455" s="4" t="s">
        <v>1496</v>
      </c>
      <c r="V455" s="5">
        <f t="shared" si="103"/>
        <v>9.7945563234953875E-2</v>
      </c>
      <c r="W455" s="5">
        <f t="shared" si="104"/>
        <v>4.914588754604877E-3</v>
      </c>
      <c r="X455" s="5" t="s">
        <v>1280</v>
      </c>
      <c r="Y455" s="72" t="str">
        <f t="shared" si="97"/>
        <v>PTP</v>
      </c>
      <c r="Z455" s="72" t="s">
        <v>1329</v>
      </c>
      <c r="AA455" s="72" t="s">
        <v>1329</v>
      </c>
      <c r="AB455" s="304"/>
      <c r="AC455" s="72">
        <v>25</v>
      </c>
      <c r="AD455" s="72" t="s">
        <v>3019</v>
      </c>
      <c r="AE455" s="308"/>
      <c r="AF455" s="309" t="s">
        <v>1129</v>
      </c>
      <c r="AG455" s="7" t="s">
        <v>1129</v>
      </c>
      <c r="AH455" s="72" t="s">
        <v>661</v>
      </c>
      <c r="AI455" s="7" t="s">
        <v>1129</v>
      </c>
      <c r="AJ455" s="7" t="s">
        <v>1129</v>
      </c>
      <c r="AK455" s="7" t="s">
        <v>1129</v>
      </c>
      <c r="AL455" s="7">
        <v>13261</v>
      </c>
      <c r="AM455" s="255">
        <v>22196.639999999999</v>
      </c>
      <c r="AN455" s="258">
        <v>57</v>
      </c>
      <c r="AO455" s="306">
        <v>73</v>
      </c>
      <c r="AP455" s="306" t="str">
        <f t="shared" si="98"/>
        <v>FLOW</v>
      </c>
      <c r="AQ455" s="306"/>
      <c r="AR455" s="306"/>
      <c r="AS455" s="306"/>
      <c r="AT455" s="306"/>
      <c r="AU455" s="72" t="s">
        <v>1793</v>
      </c>
      <c r="AV455" s="310" t="s">
        <v>662</v>
      </c>
      <c r="AW455" s="304" t="s">
        <v>98</v>
      </c>
      <c r="AX455" s="311">
        <v>45208</v>
      </c>
      <c r="AY455" s="72">
        <v>36</v>
      </c>
      <c r="AZ455" s="72" t="s">
        <v>1742</v>
      </c>
      <c r="BA455" s="7" t="s">
        <v>3512</v>
      </c>
      <c r="BB455" s="7"/>
      <c r="BC455" s="7"/>
      <c r="BD455" s="72"/>
      <c r="BE455" s="72"/>
      <c r="BF455" s="72"/>
      <c r="BG455" s="183"/>
      <c r="BH455" s="72"/>
      <c r="BI455" s="72"/>
      <c r="BJ455" s="72"/>
      <c r="BK455" s="72"/>
      <c r="BL455" s="72"/>
      <c r="BM455" s="72"/>
      <c r="BN455" s="72"/>
      <c r="BO455" s="72"/>
      <c r="BP455" s="72"/>
      <c r="BQ455" s="72"/>
      <c r="BR455" s="72">
        <v>1</v>
      </c>
      <c r="BS455" s="72"/>
      <c r="BT455" s="72"/>
      <c r="BU455" s="72"/>
      <c r="BV455" s="72"/>
      <c r="BW455" s="72"/>
      <c r="BX455" s="72"/>
      <c r="BY455" s="72"/>
      <c r="BZ455" s="72"/>
      <c r="CA455" s="72"/>
      <c r="CB455" s="72"/>
      <c r="CC455" s="72"/>
      <c r="CD455" s="72"/>
      <c r="CE455" s="72"/>
      <c r="CF455" s="72"/>
      <c r="CG455" s="72"/>
      <c r="CH455" s="72"/>
      <c r="CI455" s="72"/>
      <c r="CJ455" s="72"/>
      <c r="CK455" s="72"/>
      <c r="CL455" s="72"/>
      <c r="CM455" s="72"/>
      <c r="CN455" s="72"/>
      <c r="CO455" s="72"/>
      <c r="CP455" s="72"/>
      <c r="CQ455" s="72"/>
      <c r="CR455" s="72"/>
      <c r="CS455" s="72"/>
      <c r="CT455" s="72"/>
      <c r="CU455" s="72"/>
      <c r="CV455" s="72"/>
      <c r="CW455" s="72"/>
      <c r="CX455" s="72"/>
      <c r="CY455" s="72"/>
      <c r="CZ455" s="72"/>
      <c r="DA455" s="72"/>
      <c r="DB455" s="72"/>
      <c r="DC455" s="72"/>
      <c r="DD455" s="72"/>
      <c r="DE455" s="72"/>
      <c r="DF455" s="72"/>
      <c r="DG455" s="72"/>
      <c r="DH455" s="72"/>
      <c r="DI455" s="72"/>
      <c r="DJ455" s="72"/>
      <c r="DK455" s="72"/>
      <c r="DL455" s="72"/>
      <c r="DM455" s="72"/>
      <c r="DN455" s="72"/>
      <c r="DO455" s="72"/>
      <c r="DP455" s="72"/>
      <c r="DQ455" s="72"/>
      <c r="DR455" s="72"/>
      <c r="DS455" s="72"/>
      <c r="DT455" s="72"/>
      <c r="DU455" s="72"/>
      <c r="DV455" s="72"/>
      <c r="DW455" s="72"/>
      <c r="DX455" s="72"/>
      <c r="DY455" s="72"/>
      <c r="DZ455" s="72"/>
      <c r="EA455" s="72"/>
      <c r="EB455" s="72"/>
      <c r="EC455" s="72"/>
      <c r="ED455" s="72"/>
      <c r="EE455" s="72"/>
      <c r="EF455" s="72"/>
      <c r="EG455" s="72"/>
      <c r="EH455" s="72"/>
      <c r="EI455" s="72"/>
      <c r="EJ455" s="72"/>
      <c r="EK455" s="72"/>
      <c r="EL455" s="72"/>
      <c r="EM455" s="72"/>
      <c r="EN455" s="72"/>
      <c r="EO455" s="72"/>
      <c r="EP455" s="72"/>
      <c r="EQ455" s="72"/>
      <c r="ER455" s="312">
        <f t="shared" si="99"/>
        <v>1</v>
      </c>
      <c r="ES455" s="72">
        <f t="shared" si="100"/>
        <v>1</v>
      </c>
      <c r="ET455" s="72" t="s">
        <v>1115</v>
      </c>
      <c r="EU455" s="7" t="s">
        <v>2778</v>
      </c>
      <c r="EV455" s="7" t="s">
        <v>1110</v>
      </c>
      <c r="EW455" s="7" t="s">
        <v>1806</v>
      </c>
      <c r="EX455" s="183" t="s">
        <v>1815</v>
      </c>
      <c r="EY455" s="313">
        <v>46197</v>
      </c>
      <c r="EZ455" s="313"/>
      <c r="FA455" s="183"/>
      <c r="FB455" s="313"/>
      <c r="FC455" s="7"/>
      <c r="FD455" s="7" t="s">
        <v>3364</v>
      </c>
      <c r="FE455" s="7">
        <f t="shared" si="101"/>
        <v>3581</v>
      </c>
      <c r="FF455" s="72">
        <f t="shared" si="102"/>
        <v>10487</v>
      </c>
      <c r="FG455" t="s">
        <v>3515</v>
      </c>
    </row>
    <row r="456" spans="1:163" ht="17.25">
      <c r="A456" s="72">
        <v>461546516</v>
      </c>
      <c r="B456" s="304" t="s">
        <v>2106</v>
      </c>
      <c r="C456" s="72" t="s">
        <v>1775</v>
      </c>
      <c r="D456" s="72" t="s">
        <v>3617</v>
      </c>
      <c r="E456" s="72">
        <f>2660+50</f>
        <v>2710</v>
      </c>
      <c r="F456" s="72"/>
      <c r="G456" s="306"/>
      <c r="H456" s="306"/>
      <c r="I456" s="72">
        <v>2660</v>
      </c>
      <c r="J456" s="72">
        <v>2657</v>
      </c>
      <c r="K456" s="258">
        <f t="shared" si="94"/>
        <v>2701</v>
      </c>
      <c r="L456" s="258">
        <f t="shared" si="95"/>
        <v>2696</v>
      </c>
      <c r="M456" s="307">
        <v>1</v>
      </c>
      <c r="N456" s="72" t="s">
        <v>1280</v>
      </c>
      <c r="O456" s="72" t="s">
        <v>1281</v>
      </c>
      <c r="P456" s="72" t="s">
        <v>34</v>
      </c>
      <c r="Q456" s="255">
        <v>22083.64</v>
      </c>
      <c r="R456" s="66">
        <v>44</v>
      </c>
      <c r="S456" s="66">
        <f t="shared" si="93"/>
        <v>0</v>
      </c>
      <c r="T456" s="66">
        <v>3502</v>
      </c>
      <c r="U456" s="4" t="s">
        <v>1129</v>
      </c>
      <c r="V456" s="5">
        <f t="shared" si="103"/>
        <v>9.5237523512847685E-3</v>
      </c>
      <c r="W456" s="5">
        <f t="shared" si="104"/>
        <v>1.2084863790078201E-3</v>
      </c>
      <c r="X456" s="5" t="s">
        <v>1280</v>
      </c>
      <c r="Y456" s="72" t="str">
        <f t="shared" si="97"/>
        <v>PAID</v>
      </c>
      <c r="Z456" s="72" t="s">
        <v>1129</v>
      </c>
      <c r="AA456" s="72" t="s">
        <v>1327</v>
      </c>
      <c r="AB456" s="304" t="s">
        <v>3024</v>
      </c>
      <c r="AC456" s="72"/>
      <c r="AD456" s="72" t="s">
        <v>3022</v>
      </c>
      <c r="AE456" s="308"/>
      <c r="AF456" s="309"/>
      <c r="AG456" s="7"/>
      <c r="AH456" s="72" t="s">
        <v>385</v>
      </c>
      <c r="AI456" s="7"/>
      <c r="AJ456" s="7"/>
      <c r="AK456" s="7"/>
      <c r="AL456" s="7">
        <v>6203</v>
      </c>
      <c r="AM456" s="255">
        <v>22083.64</v>
      </c>
      <c r="AN456" s="258">
        <v>27</v>
      </c>
      <c r="AO456" s="306">
        <v>43</v>
      </c>
      <c r="AP456" s="306" t="str">
        <f t="shared" si="98"/>
        <v>FLOW</v>
      </c>
      <c r="AQ456" s="306"/>
      <c r="AR456" s="306"/>
      <c r="AS456" s="306"/>
      <c r="AT456" s="306"/>
      <c r="AU456" s="72" t="s">
        <v>1129</v>
      </c>
      <c r="AV456" s="310" t="s">
        <v>2251</v>
      </c>
      <c r="AW456" s="304" t="s">
        <v>53</v>
      </c>
      <c r="AX456" s="311">
        <v>45308</v>
      </c>
      <c r="AY456" s="72">
        <v>36</v>
      </c>
      <c r="AZ456" s="72" t="s">
        <v>2057</v>
      </c>
      <c r="BA456" s="7" t="s">
        <v>3512</v>
      </c>
      <c r="BB456" s="7"/>
      <c r="BC456" s="7"/>
      <c r="BD456" s="72"/>
      <c r="BE456" s="72"/>
      <c r="BF456" s="72"/>
      <c r="BG456" s="183"/>
      <c r="BH456" s="72"/>
      <c r="BI456" s="72"/>
      <c r="BJ456" s="72"/>
      <c r="BK456" s="72"/>
      <c r="BL456" s="72"/>
      <c r="BM456" s="72"/>
      <c r="BN456" s="72"/>
      <c r="BO456" s="72"/>
      <c r="BP456" s="72"/>
      <c r="BQ456" s="72"/>
      <c r="BR456" s="72"/>
      <c r="BS456" s="72"/>
      <c r="BT456" s="72"/>
      <c r="BU456" s="72"/>
      <c r="BV456" s="72"/>
      <c r="BW456" s="72"/>
      <c r="BX456" s="72"/>
      <c r="BY456" s="72"/>
      <c r="BZ456" s="72"/>
      <c r="CA456" s="72"/>
      <c r="CB456" s="72"/>
      <c r="CC456" s="72"/>
      <c r="CD456" s="72"/>
      <c r="CE456" s="72"/>
      <c r="CF456" s="72"/>
      <c r="CG456" s="72">
        <v>1</v>
      </c>
      <c r="CH456" s="72"/>
      <c r="CI456" s="72"/>
      <c r="CJ456" s="72"/>
      <c r="CK456" s="72"/>
      <c r="CL456" s="72"/>
      <c r="CM456" s="72"/>
      <c r="CN456" s="72"/>
      <c r="CO456" s="72"/>
      <c r="CP456" s="72"/>
      <c r="CQ456" s="72"/>
      <c r="CR456" s="72"/>
      <c r="CS456" s="72"/>
      <c r="CT456" s="72"/>
      <c r="CU456" s="72"/>
      <c r="CV456" s="72"/>
      <c r="CW456" s="72"/>
      <c r="CX456" s="72"/>
      <c r="CY456" s="72"/>
      <c r="CZ456" s="72"/>
      <c r="DA456" s="72"/>
      <c r="DB456" s="72"/>
      <c r="DC456" s="72"/>
      <c r="DD456" s="72"/>
      <c r="DE456" s="72"/>
      <c r="DF456" s="72"/>
      <c r="DG456" s="72"/>
      <c r="DH456" s="72"/>
      <c r="DI456" s="72"/>
      <c r="DJ456" s="72"/>
      <c r="DK456" s="72"/>
      <c r="DL456" s="72"/>
      <c r="DM456" s="72"/>
      <c r="DN456" s="72"/>
      <c r="DO456" s="72"/>
      <c r="DP456" s="72"/>
      <c r="DQ456" s="72"/>
      <c r="DR456" s="72"/>
      <c r="DS456" s="72"/>
      <c r="DT456" s="72"/>
      <c r="DU456" s="72"/>
      <c r="DV456" s="72"/>
      <c r="DW456" s="72"/>
      <c r="DX456" s="72"/>
      <c r="DY456" s="72"/>
      <c r="DZ456" s="72"/>
      <c r="EA456" s="72"/>
      <c r="EB456" s="72"/>
      <c r="EC456" s="72"/>
      <c r="ED456" s="72"/>
      <c r="EE456" s="72"/>
      <c r="EF456" s="72"/>
      <c r="EG456" s="72"/>
      <c r="EH456" s="72"/>
      <c r="EI456" s="72"/>
      <c r="EJ456" s="72"/>
      <c r="EK456" s="72"/>
      <c r="EL456" s="72"/>
      <c r="EM456" s="72"/>
      <c r="EN456" s="72"/>
      <c r="EO456" s="72"/>
      <c r="EP456" s="72"/>
      <c r="EQ456" s="72"/>
      <c r="ER456" s="312">
        <f t="shared" si="99"/>
        <v>1</v>
      </c>
      <c r="ES456" s="72">
        <f t="shared" si="100"/>
        <v>1</v>
      </c>
      <c r="ET456" s="72" t="s">
        <v>1115</v>
      </c>
      <c r="EU456" s="7" t="s">
        <v>2779</v>
      </c>
      <c r="EV456" s="7" t="s">
        <v>1110</v>
      </c>
      <c r="EW456" s="7" t="s">
        <v>1806</v>
      </c>
      <c r="EX456" s="183" t="s">
        <v>1815</v>
      </c>
      <c r="EY456" s="313">
        <v>46193</v>
      </c>
      <c r="EZ456" s="313"/>
      <c r="FA456" s="183"/>
      <c r="FB456" s="313"/>
      <c r="FC456" s="7"/>
      <c r="FD456" s="7" t="s">
        <v>3365</v>
      </c>
      <c r="FE456" s="7">
        <f t="shared" si="101"/>
        <v>2701</v>
      </c>
      <c r="FF456" s="72">
        <f t="shared" si="102"/>
        <v>5406</v>
      </c>
      <c r="FG456" t="s">
        <v>3515</v>
      </c>
    </row>
    <row r="457" spans="1:163" ht="17.25">
      <c r="A457" s="72">
        <v>467004899</v>
      </c>
      <c r="B457" s="304" t="s">
        <v>216</v>
      </c>
      <c r="C457" s="72"/>
      <c r="D457" s="72"/>
      <c r="E457" s="72"/>
      <c r="F457" s="72"/>
      <c r="G457" s="306"/>
      <c r="H457" s="306"/>
      <c r="I457" s="72">
        <v>2444</v>
      </c>
      <c r="J457" s="72">
        <v>12070</v>
      </c>
      <c r="K457" s="258">
        <f t="shared" si="94"/>
        <v>3012</v>
      </c>
      <c r="L457" s="258">
        <f t="shared" si="95"/>
        <v>15488</v>
      </c>
      <c r="M457" s="315">
        <v>5</v>
      </c>
      <c r="N457" s="72" t="s">
        <v>1231</v>
      </c>
      <c r="O457" s="72" t="s">
        <v>1232</v>
      </c>
      <c r="P457" s="72" t="s">
        <v>203</v>
      </c>
      <c r="Q457" s="255">
        <v>22002</v>
      </c>
      <c r="R457" s="66">
        <v>718</v>
      </c>
      <c r="S457" s="66">
        <f t="shared" si="93"/>
        <v>0</v>
      </c>
      <c r="T457" s="66">
        <v>2700</v>
      </c>
      <c r="U457" s="4" t="s">
        <v>1479</v>
      </c>
      <c r="V457" s="5">
        <f t="shared" si="103"/>
        <v>0.35024435282319044</v>
      </c>
      <c r="W457" s="5">
        <f t="shared" si="104"/>
        <v>1.0709813973714724E-2</v>
      </c>
      <c r="X457" s="5" t="str">
        <f t="shared" si="96"/>
        <v>FLOW</v>
      </c>
      <c r="Y457" s="72" t="str">
        <f t="shared" si="97"/>
        <v>MPTP</v>
      </c>
      <c r="Z457" s="72" t="s">
        <v>1315</v>
      </c>
      <c r="AA457" s="72" t="s">
        <v>1327</v>
      </c>
      <c r="AB457" s="304" t="s">
        <v>3024</v>
      </c>
      <c r="AC457" s="72">
        <v>25</v>
      </c>
      <c r="AD457" s="72" t="s">
        <v>3021</v>
      </c>
      <c r="AE457" s="308"/>
      <c r="AF457" s="309" t="s">
        <v>1797</v>
      </c>
      <c r="AG457" s="7" t="s">
        <v>1129</v>
      </c>
      <c r="AH457" s="72" t="s">
        <v>202</v>
      </c>
      <c r="AI457" s="7" t="s">
        <v>1129</v>
      </c>
      <c r="AJ457" s="7" t="s">
        <v>1129</v>
      </c>
      <c r="AK457" s="7" t="s">
        <v>1129</v>
      </c>
      <c r="AL457" s="7">
        <v>15488</v>
      </c>
      <c r="AM457" s="255">
        <v>22002</v>
      </c>
      <c r="AN457" s="258">
        <v>146</v>
      </c>
      <c r="AO457" s="306">
        <v>162</v>
      </c>
      <c r="AP457" s="306" t="str">
        <f t="shared" si="98"/>
        <v>FLOW</v>
      </c>
      <c r="AQ457" s="306"/>
      <c r="AR457" s="306"/>
      <c r="AS457" s="306"/>
      <c r="AT457" s="306"/>
      <c r="AU457" s="72" t="s">
        <v>943</v>
      </c>
      <c r="AV457" s="310" t="s">
        <v>217</v>
      </c>
      <c r="AW457" s="304" t="s">
        <v>24</v>
      </c>
      <c r="AX457" s="311">
        <v>45934</v>
      </c>
      <c r="AY457" s="72">
        <v>12</v>
      </c>
      <c r="AZ457" s="72" t="s">
        <v>1742</v>
      </c>
      <c r="BA457" s="7" t="s">
        <v>3512</v>
      </c>
      <c r="BB457" s="7"/>
      <c r="BC457" s="7"/>
      <c r="BD457" s="72"/>
      <c r="BE457" s="72"/>
      <c r="BF457" s="72"/>
      <c r="BG457" s="183"/>
      <c r="BH457" s="72"/>
      <c r="BI457" s="72"/>
      <c r="BJ457" s="72"/>
      <c r="BK457" s="72"/>
      <c r="BL457" s="72">
        <v>1</v>
      </c>
      <c r="BM457" s="72"/>
      <c r="BN457" s="72"/>
      <c r="BO457" s="72"/>
      <c r="BP457" s="72"/>
      <c r="BQ457" s="72"/>
      <c r="BR457" s="72"/>
      <c r="BS457" s="72"/>
      <c r="BT457" s="72"/>
      <c r="BU457" s="72"/>
      <c r="BV457" s="72"/>
      <c r="BW457" s="72"/>
      <c r="BX457" s="72"/>
      <c r="BY457" s="72"/>
      <c r="BZ457" s="72"/>
      <c r="CA457" s="72"/>
      <c r="CB457" s="72"/>
      <c r="CC457" s="72"/>
      <c r="CD457" s="72"/>
      <c r="CE457" s="72"/>
      <c r="CF457" s="72"/>
      <c r="CG457" s="72"/>
      <c r="CH457" s="72"/>
      <c r="CI457" s="72"/>
      <c r="CJ457" s="72"/>
      <c r="CK457" s="72"/>
      <c r="CL457" s="72"/>
      <c r="CM457" s="72"/>
      <c r="CN457" s="72"/>
      <c r="CO457" s="72"/>
      <c r="CP457" s="72"/>
      <c r="CQ457" s="72"/>
      <c r="CR457" s="72"/>
      <c r="CS457" s="72"/>
      <c r="CT457" s="72"/>
      <c r="CU457" s="72"/>
      <c r="CV457" s="72"/>
      <c r="CW457" s="72"/>
      <c r="CX457" s="72"/>
      <c r="CY457" s="72"/>
      <c r="CZ457" s="72"/>
      <c r="DA457" s="72"/>
      <c r="DB457" s="72"/>
      <c r="DC457" s="72"/>
      <c r="DD457" s="72"/>
      <c r="DE457" s="72"/>
      <c r="DF457" s="72"/>
      <c r="DG457" s="72"/>
      <c r="DH457" s="72"/>
      <c r="DI457" s="72"/>
      <c r="DJ457" s="72"/>
      <c r="DK457" s="72"/>
      <c r="DL457" s="72"/>
      <c r="DM457" s="72"/>
      <c r="DN457" s="72"/>
      <c r="DO457" s="72"/>
      <c r="DP457" s="72"/>
      <c r="DQ457" s="72"/>
      <c r="DR457" s="72"/>
      <c r="DS457" s="72"/>
      <c r="DT457" s="72"/>
      <c r="DU457" s="72"/>
      <c r="DV457" s="72"/>
      <c r="DW457" s="72"/>
      <c r="DX457" s="72"/>
      <c r="DY457" s="72"/>
      <c r="DZ457" s="72"/>
      <c r="EA457" s="72"/>
      <c r="EB457" s="72"/>
      <c r="EC457" s="72"/>
      <c r="ED457" s="72"/>
      <c r="EE457" s="72"/>
      <c r="EF457" s="72"/>
      <c r="EG457" s="72"/>
      <c r="EH457" s="72"/>
      <c r="EI457" s="72"/>
      <c r="EJ457" s="72"/>
      <c r="EK457" s="72"/>
      <c r="EL457" s="72"/>
      <c r="EM457" s="72"/>
      <c r="EN457" s="72"/>
      <c r="EO457" s="72"/>
      <c r="EP457" s="72"/>
      <c r="EQ457" s="72"/>
      <c r="ER457" s="312">
        <f t="shared" si="99"/>
        <v>1</v>
      </c>
      <c r="ES457" s="72">
        <f t="shared" si="100"/>
        <v>1</v>
      </c>
      <c r="ET457" s="72" t="s">
        <v>1123</v>
      </c>
      <c r="EU457" s="7" t="s">
        <v>2780</v>
      </c>
      <c r="EV457" s="7" t="s">
        <v>1110</v>
      </c>
      <c r="EW457" s="7" t="s">
        <v>1808</v>
      </c>
      <c r="EX457" s="183" t="s">
        <v>1889</v>
      </c>
      <c r="EY457" s="313">
        <v>46177</v>
      </c>
      <c r="EZ457" s="313"/>
      <c r="FA457" s="183"/>
      <c r="FB457" s="313"/>
      <c r="FC457" s="7"/>
      <c r="FD457" s="7" t="s">
        <v>3366</v>
      </c>
      <c r="FE457" s="7">
        <f t="shared" si="101"/>
        <v>3012</v>
      </c>
      <c r="FF457" s="72">
        <f t="shared" si="102"/>
        <v>15488</v>
      </c>
      <c r="FG457" t="s">
        <v>3515</v>
      </c>
    </row>
    <row r="458" spans="1:163" ht="17.25">
      <c r="A458" s="72">
        <v>460349990</v>
      </c>
      <c r="B458" s="304" t="s">
        <v>1568</v>
      </c>
      <c r="C458" s="72"/>
      <c r="D458" s="72"/>
      <c r="E458" s="72"/>
      <c r="F458" s="72"/>
      <c r="G458" s="306"/>
      <c r="H458" s="306" t="s">
        <v>2349</v>
      </c>
      <c r="I458" s="72">
        <v>3319</v>
      </c>
      <c r="J458" s="72">
        <v>3369</v>
      </c>
      <c r="K458" s="258">
        <f t="shared" si="94"/>
        <v>52</v>
      </c>
      <c r="L458" s="258">
        <f t="shared" si="95"/>
        <v>6744</v>
      </c>
      <c r="M458" s="315">
        <v>2</v>
      </c>
      <c r="N458" s="72" t="s">
        <v>1280</v>
      </c>
      <c r="O458" s="72" t="s">
        <v>1232</v>
      </c>
      <c r="P458" s="72" t="s">
        <v>113</v>
      </c>
      <c r="Q458" s="255">
        <v>21841</v>
      </c>
      <c r="R458" s="66">
        <v>2</v>
      </c>
      <c r="S458" s="66">
        <f t="shared" si="93"/>
        <v>0</v>
      </c>
      <c r="T458" s="66">
        <v>6219</v>
      </c>
      <c r="U458" s="4" t="s">
        <v>1129</v>
      </c>
      <c r="V458" s="5">
        <f t="shared" si="103"/>
        <v>0.10076755617799331</v>
      </c>
      <c r="W458" s="5">
        <f t="shared" si="104"/>
        <v>4.8358460104468565E-3</v>
      </c>
      <c r="X458" s="5" t="str">
        <f t="shared" si="96"/>
        <v>STABLE</v>
      </c>
      <c r="Y458" s="72" t="str">
        <f t="shared" si="97"/>
        <v>PAID</v>
      </c>
      <c r="Z458" s="72" t="s">
        <v>1129</v>
      </c>
      <c r="AA458" s="72" t="s">
        <v>1281</v>
      </c>
      <c r="AB458" s="304"/>
      <c r="AC458" s="72">
        <v>14</v>
      </c>
      <c r="AD458" s="72" t="s">
        <v>3019</v>
      </c>
      <c r="AE458" s="308"/>
      <c r="AF458" s="309" t="s">
        <v>1129</v>
      </c>
      <c r="AG458" s="7" t="s">
        <v>1129</v>
      </c>
      <c r="AH458" s="72" t="s">
        <v>112</v>
      </c>
      <c r="AI458" s="7" t="s">
        <v>1129</v>
      </c>
      <c r="AJ458" s="7" t="s">
        <v>1129</v>
      </c>
      <c r="AK458" s="7" t="s">
        <v>1129</v>
      </c>
      <c r="AL458" s="7">
        <v>9590</v>
      </c>
      <c r="AM458" s="255">
        <v>21841</v>
      </c>
      <c r="AN458" s="258">
        <v>57</v>
      </c>
      <c r="AO458" s="306">
        <v>43</v>
      </c>
      <c r="AP458" s="306" t="str">
        <f t="shared" si="98"/>
        <v>STABLE</v>
      </c>
      <c r="AQ458" s="306"/>
      <c r="AR458" s="306"/>
      <c r="AS458" s="306"/>
      <c r="AT458" s="306"/>
      <c r="AU458" s="72" t="s">
        <v>1793</v>
      </c>
      <c r="AV458" s="310" t="s">
        <v>1677</v>
      </c>
      <c r="AW458" s="304" t="s">
        <v>209</v>
      </c>
      <c r="AX458" s="311">
        <v>45226</v>
      </c>
      <c r="AY458" s="72">
        <v>36</v>
      </c>
      <c r="AZ458" s="72" t="s">
        <v>1742</v>
      </c>
      <c r="BA458" s="7" t="s">
        <v>3513</v>
      </c>
      <c r="BB458" s="7"/>
      <c r="BC458" s="7"/>
      <c r="BD458" s="72"/>
      <c r="BE458" s="72"/>
      <c r="BF458" s="72"/>
      <c r="BG458" s="183"/>
      <c r="BH458" s="72"/>
      <c r="BI458" s="72"/>
      <c r="BJ458" s="72"/>
      <c r="BK458" s="72"/>
      <c r="BL458" s="72"/>
      <c r="BM458" s="72"/>
      <c r="BN458" s="72"/>
      <c r="BO458" s="72"/>
      <c r="BP458" s="72"/>
      <c r="BQ458" s="72"/>
      <c r="BR458" s="72"/>
      <c r="BS458" s="72"/>
      <c r="BT458" s="72"/>
      <c r="BU458" s="72"/>
      <c r="BV458" s="72"/>
      <c r="BW458" s="72"/>
      <c r="BX458" s="72">
        <v>1</v>
      </c>
      <c r="BY458" s="72"/>
      <c r="BZ458" s="72"/>
      <c r="CA458" s="72"/>
      <c r="CB458" s="72"/>
      <c r="CC458" s="72"/>
      <c r="CD458" s="72"/>
      <c r="CE458" s="72"/>
      <c r="CF458" s="72"/>
      <c r="CG458" s="72"/>
      <c r="CH458" s="72"/>
      <c r="CI458" s="72"/>
      <c r="CJ458" s="72"/>
      <c r="CK458" s="72"/>
      <c r="CL458" s="72"/>
      <c r="CM458" s="72"/>
      <c r="CN458" s="72"/>
      <c r="CO458" s="72"/>
      <c r="CP458" s="72"/>
      <c r="CQ458" s="72"/>
      <c r="CR458" s="72"/>
      <c r="CS458" s="72"/>
      <c r="CT458" s="72"/>
      <c r="CU458" s="72"/>
      <c r="CV458" s="72"/>
      <c r="CW458" s="72"/>
      <c r="CX458" s="72"/>
      <c r="CY458" s="72"/>
      <c r="CZ458" s="72"/>
      <c r="DA458" s="72"/>
      <c r="DB458" s="72"/>
      <c r="DC458" s="72"/>
      <c r="DD458" s="72"/>
      <c r="DE458" s="72"/>
      <c r="DF458" s="72"/>
      <c r="DG458" s="72"/>
      <c r="DH458" s="72"/>
      <c r="DI458" s="72"/>
      <c r="DJ458" s="72"/>
      <c r="DK458" s="72"/>
      <c r="DL458" s="72"/>
      <c r="DM458" s="72"/>
      <c r="DN458" s="72"/>
      <c r="DO458" s="72"/>
      <c r="DP458" s="72"/>
      <c r="DQ458" s="72"/>
      <c r="DR458" s="72"/>
      <c r="DS458" s="72"/>
      <c r="DT458" s="72"/>
      <c r="DU458" s="72"/>
      <c r="DV458" s="72"/>
      <c r="DW458" s="72"/>
      <c r="DX458" s="72"/>
      <c r="DY458" s="72"/>
      <c r="DZ458" s="72"/>
      <c r="EA458" s="72"/>
      <c r="EB458" s="72"/>
      <c r="EC458" s="72"/>
      <c r="ED458" s="72"/>
      <c r="EE458" s="72"/>
      <c r="EF458" s="72"/>
      <c r="EG458" s="72"/>
      <c r="EH458" s="72"/>
      <c r="EI458" s="72"/>
      <c r="EJ458" s="72"/>
      <c r="EK458" s="72"/>
      <c r="EL458" s="72"/>
      <c r="EM458" s="72"/>
      <c r="EN458" s="72"/>
      <c r="EO458" s="72"/>
      <c r="EP458" s="72"/>
      <c r="EQ458" s="72"/>
      <c r="ER458" s="312">
        <f t="shared" si="99"/>
        <v>1</v>
      </c>
      <c r="ES458" s="72">
        <f t="shared" si="100"/>
        <v>1</v>
      </c>
      <c r="ET458" s="72" t="s">
        <v>1121</v>
      </c>
      <c r="EU458" s="7" t="s">
        <v>2781</v>
      </c>
      <c r="EV458" s="7" t="s">
        <v>1110</v>
      </c>
      <c r="EW458" s="7" t="s">
        <v>1806</v>
      </c>
      <c r="EX458" s="183" t="s">
        <v>1987</v>
      </c>
      <c r="EY458" s="313">
        <v>46183</v>
      </c>
      <c r="EZ458" s="313"/>
      <c r="FA458" s="183"/>
      <c r="FB458" s="313"/>
      <c r="FC458" s="7"/>
      <c r="FD458" s="7" t="s">
        <v>3288</v>
      </c>
      <c r="FE458" s="7">
        <f t="shared" si="101"/>
        <v>52</v>
      </c>
      <c r="FF458" s="72">
        <f t="shared" si="102"/>
        <v>6744</v>
      </c>
      <c r="FG458" t="s">
        <v>3515</v>
      </c>
    </row>
    <row r="459" spans="1:163" ht="17.25">
      <c r="A459" s="72">
        <v>458427914</v>
      </c>
      <c r="B459" s="304" t="s">
        <v>958</v>
      </c>
      <c r="C459" s="72" t="s">
        <v>1775</v>
      </c>
      <c r="D459" s="72" t="s">
        <v>1800</v>
      </c>
      <c r="E459" s="72">
        <v>4508</v>
      </c>
      <c r="F459" s="72"/>
      <c r="G459" s="306"/>
      <c r="H459" s="306"/>
      <c r="I459" s="72">
        <v>4505</v>
      </c>
      <c r="J459" s="72">
        <v>17769</v>
      </c>
      <c r="K459" s="258">
        <f t="shared" si="94"/>
        <v>4877</v>
      </c>
      <c r="L459" s="258">
        <f t="shared" si="95"/>
        <v>18688</v>
      </c>
      <c r="M459" s="315">
        <v>4</v>
      </c>
      <c r="N459" s="72" t="s">
        <v>1280</v>
      </c>
      <c r="O459" s="72" t="s">
        <v>1281</v>
      </c>
      <c r="P459" s="72" t="s">
        <v>49</v>
      </c>
      <c r="Q459" s="255">
        <v>21605.08</v>
      </c>
      <c r="R459" s="66">
        <v>623</v>
      </c>
      <c r="S459" s="66">
        <f t="shared" si="93"/>
        <v>0</v>
      </c>
      <c r="T459" s="66">
        <v>5850</v>
      </c>
      <c r="U459" s="4" t="s">
        <v>1129</v>
      </c>
      <c r="V459" s="5">
        <f t="shared" si="103"/>
        <v>0.17911083757074045</v>
      </c>
      <c r="W459" s="5">
        <f t="shared" si="104"/>
        <v>7.0933564296497267E-3</v>
      </c>
      <c r="X459" s="5" t="str">
        <f t="shared" si="96"/>
        <v>STABLE</v>
      </c>
      <c r="Y459" s="72" t="str">
        <f t="shared" si="97"/>
        <v>PAID</v>
      </c>
      <c r="Z459" s="72" t="s">
        <v>1129</v>
      </c>
      <c r="AA459" s="72" t="s">
        <v>1281</v>
      </c>
      <c r="AB459" s="304"/>
      <c r="AC459" s="72"/>
      <c r="AD459" s="72"/>
      <c r="AE459" s="308"/>
      <c r="AF459" s="309" t="s">
        <v>1797</v>
      </c>
      <c r="AG459" s="7" t="s">
        <v>1129</v>
      </c>
      <c r="AH459" s="72" t="s">
        <v>1751</v>
      </c>
      <c r="AI459" s="7" t="s">
        <v>1129</v>
      </c>
      <c r="AJ459" s="7" t="s">
        <v>1129</v>
      </c>
      <c r="AK459" s="7" t="s">
        <v>1129</v>
      </c>
      <c r="AL459" s="7">
        <v>24242</v>
      </c>
      <c r="AM459" s="255">
        <v>21605.08</v>
      </c>
      <c r="AN459" s="258">
        <v>116</v>
      </c>
      <c r="AO459" s="306">
        <v>104</v>
      </c>
      <c r="AP459" s="306" t="str">
        <f t="shared" si="98"/>
        <v>STABLE</v>
      </c>
      <c r="AQ459" s="306"/>
      <c r="AR459" s="306"/>
      <c r="AS459" s="306"/>
      <c r="AT459" s="306"/>
      <c r="AU459" s="72" t="s">
        <v>943</v>
      </c>
      <c r="AV459" s="310" t="s">
        <v>1028</v>
      </c>
      <c r="AW459" s="304" t="s">
        <v>233</v>
      </c>
      <c r="AX459" s="311">
        <v>45083</v>
      </c>
      <c r="AY459" s="72">
        <v>36</v>
      </c>
      <c r="AZ459" s="72" t="s">
        <v>1742</v>
      </c>
      <c r="BA459" s="7" t="s">
        <v>3513</v>
      </c>
      <c r="BB459" s="7"/>
      <c r="BC459" s="7"/>
      <c r="BD459" s="72"/>
      <c r="BE459" s="72"/>
      <c r="BF459" s="72"/>
      <c r="BG459" s="183"/>
      <c r="BH459" s="72"/>
      <c r="BI459" s="72"/>
      <c r="BJ459" s="72"/>
      <c r="BK459" s="72"/>
      <c r="BL459" s="72"/>
      <c r="BM459" s="72"/>
      <c r="BN459" s="72"/>
      <c r="BO459" s="72"/>
      <c r="BP459" s="72"/>
      <c r="BQ459" s="72"/>
      <c r="BR459" s="72">
        <v>1</v>
      </c>
      <c r="BS459" s="72"/>
      <c r="BT459" s="72"/>
      <c r="BU459" s="72"/>
      <c r="BV459" s="72"/>
      <c r="BW459" s="72"/>
      <c r="BX459" s="72"/>
      <c r="BY459" s="72"/>
      <c r="BZ459" s="72"/>
      <c r="CA459" s="72"/>
      <c r="CB459" s="72"/>
      <c r="CC459" s="72"/>
      <c r="CD459" s="72"/>
      <c r="CE459" s="72"/>
      <c r="CF459" s="72"/>
      <c r="CG459" s="72"/>
      <c r="CH459" s="72"/>
      <c r="CI459" s="72"/>
      <c r="CJ459" s="72"/>
      <c r="CK459" s="72"/>
      <c r="CL459" s="72"/>
      <c r="CM459" s="72"/>
      <c r="CN459" s="72"/>
      <c r="CO459" s="72"/>
      <c r="CP459" s="72"/>
      <c r="CQ459" s="72"/>
      <c r="CR459" s="72"/>
      <c r="CS459" s="72"/>
      <c r="CT459" s="72"/>
      <c r="CU459" s="72"/>
      <c r="CV459" s="72"/>
      <c r="CW459" s="72"/>
      <c r="CX459" s="72"/>
      <c r="CY459" s="72"/>
      <c r="CZ459" s="72"/>
      <c r="DA459" s="72"/>
      <c r="DB459" s="72"/>
      <c r="DC459" s="72"/>
      <c r="DD459" s="72"/>
      <c r="DE459" s="72"/>
      <c r="DF459" s="72"/>
      <c r="DG459" s="72"/>
      <c r="DH459" s="72"/>
      <c r="DI459" s="72"/>
      <c r="DJ459" s="72"/>
      <c r="DK459" s="72"/>
      <c r="DL459" s="72"/>
      <c r="DM459" s="72"/>
      <c r="DN459" s="72"/>
      <c r="DO459" s="72"/>
      <c r="DP459" s="72"/>
      <c r="DQ459" s="72"/>
      <c r="DR459" s="72"/>
      <c r="DS459" s="72"/>
      <c r="DT459" s="72"/>
      <c r="DU459" s="72"/>
      <c r="DV459" s="72"/>
      <c r="DW459" s="72"/>
      <c r="DX459" s="72"/>
      <c r="DY459" s="72"/>
      <c r="DZ459" s="72"/>
      <c r="EA459" s="72"/>
      <c r="EB459" s="72"/>
      <c r="EC459" s="72"/>
      <c r="ED459" s="72"/>
      <c r="EE459" s="72"/>
      <c r="EF459" s="72"/>
      <c r="EG459" s="72"/>
      <c r="EH459" s="72"/>
      <c r="EI459" s="72"/>
      <c r="EJ459" s="72"/>
      <c r="EK459" s="72"/>
      <c r="EL459" s="72"/>
      <c r="EM459" s="72"/>
      <c r="EN459" s="72"/>
      <c r="EO459" s="72"/>
      <c r="EP459" s="72"/>
      <c r="EQ459" s="72"/>
      <c r="ER459" s="312">
        <f t="shared" si="99"/>
        <v>1</v>
      </c>
      <c r="ES459" s="72">
        <f t="shared" si="100"/>
        <v>1</v>
      </c>
      <c r="ET459" s="72" t="s">
        <v>1117</v>
      </c>
      <c r="EU459" s="7" t="s">
        <v>2782</v>
      </c>
      <c r="EV459" s="7" t="s">
        <v>1110</v>
      </c>
      <c r="EW459" s="7" t="s">
        <v>1820</v>
      </c>
      <c r="EX459" s="183" t="s">
        <v>1970</v>
      </c>
      <c r="EY459" s="313">
        <v>46179</v>
      </c>
      <c r="EZ459" s="313"/>
      <c r="FA459" s="183"/>
      <c r="FB459" s="313"/>
      <c r="FC459" s="7"/>
      <c r="FD459" s="7" t="s">
        <v>3367</v>
      </c>
      <c r="FE459" s="7">
        <f t="shared" si="101"/>
        <v>4877</v>
      </c>
      <c r="FF459" s="72">
        <f t="shared" si="102"/>
        <v>23196</v>
      </c>
      <c r="FG459" t="s">
        <v>3515</v>
      </c>
    </row>
    <row r="460" spans="1:163" ht="17.25">
      <c r="A460" s="72">
        <v>460648088</v>
      </c>
      <c r="B460" s="304" t="s">
        <v>967</v>
      </c>
      <c r="C460" s="72"/>
      <c r="D460" s="72"/>
      <c r="E460" s="72"/>
      <c r="F460" s="72"/>
      <c r="G460" s="306"/>
      <c r="H460" s="306"/>
      <c r="I460" s="72">
        <v>3284</v>
      </c>
      <c r="J460" s="72">
        <v>3246</v>
      </c>
      <c r="K460" s="258">
        <f t="shared" si="94"/>
        <v>3299</v>
      </c>
      <c r="L460" s="258">
        <f t="shared" si="95"/>
        <v>6676</v>
      </c>
      <c r="M460" s="307">
        <v>1</v>
      </c>
      <c r="N460" s="72" t="s">
        <v>1231</v>
      </c>
      <c r="O460" s="72" t="s">
        <v>1232</v>
      </c>
      <c r="P460" s="72" t="s">
        <v>476</v>
      </c>
      <c r="Q460" s="255">
        <v>21565.23</v>
      </c>
      <c r="R460" s="66">
        <v>53</v>
      </c>
      <c r="S460" s="66">
        <f t="shared" si="93"/>
        <v>0</v>
      </c>
      <c r="T460" s="66">
        <v>6187</v>
      </c>
      <c r="U460" s="4" t="s">
        <v>1280</v>
      </c>
      <c r="V460" s="5">
        <f t="shared" si="103"/>
        <v>8.3206223180362193E-2</v>
      </c>
      <c r="W460" s="5">
        <f t="shared" si="104"/>
        <v>1.1801173500007613E-3</v>
      </c>
      <c r="X460" s="5" t="str">
        <f t="shared" si="96"/>
        <v>FLOW</v>
      </c>
      <c r="Y460" s="72" t="str">
        <f t="shared" si="97"/>
        <v>NC</v>
      </c>
      <c r="Z460" s="72" t="s">
        <v>1315</v>
      </c>
      <c r="AA460" s="72" t="s">
        <v>1315</v>
      </c>
      <c r="AB460" s="304" t="s">
        <v>3023</v>
      </c>
      <c r="AC460" s="72"/>
      <c r="AD460" s="72" t="s">
        <v>3021</v>
      </c>
      <c r="AE460" s="308"/>
      <c r="AF460" s="309" t="s">
        <v>1129</v>
      </c>
      <c r="AG460" s="7" t="s">
        <v>1129</v>
      </c>
      <c r="AH460" s="72" t="s">
        <v>885</v>
      </c>
      <c r="AI460" s="7" t="s">
        <v>1129</v>
      </c>
      <c r="AJ460" s="7" t="s">
        <v>1129</v>
      </c>
      <c r="AK460" s="7" t="s">
        <v>1129</v>
      </c>
      <c r="AL460" s="7">
        <v>9486</v>
      </c>
      <c r="AM460" s="255">
        <v>21565.23</v>
      </c>
      <c r="AN460" s="258">
        <v>27</v>
      </c>
      <c r="AO460" s="306">
        <v>43</v>
      </c>
      <c r="AP460" s="306" t="str">
        <f t="shared" si="98"/>
        <v>FLOW</v>
      </c>
      <c r="AQ460" s="306"/>
      <c r="AR460" s="306"/>
      <c r="AS460" s="306"/>
      <c r="AT460" s="306"/>
      <c r="AU460" s="72" t="s">
        <v>1793</v>
      </c>
      <c r="AV460" s="310" t="s">
        <v>1036</v>
      </c>
      <c r="AW460" s="304" t="s">
        <v>101</v>
      </c>
      <c r="AX460" s="311">
        <v>45243</v>
      </c>
      <c r="AY460" s="72">
        <v>36</v>
      </c>
      <c r="AZ460" s="72" t="s">
        <v>1742</v>
      </c>
      <c r="BA460" s="7" t="s">
        <v>3513</v>
      </c>
      <c r="BB460" s="7"/>
      <c r="BC460" s="7"/>
      <c r="BD460" s="72"/>
      <c r="BE460" s="72"/>
      <c r="BF460" s="72"/>
      <c r="BG460" s="183"/>
      <c r="BH460" s="72"/>
      <c r="BI460" s="72"/>
      <c r="BJ460" s="72"/>
      <c r="BK460" s="72"/>
      <c r="BL460" s="72"/>
      <c r="BM460" s="72"/>
      <c r="BN460" s="72"/>
      <c r="BO460" s="72">
        <v>1</v>
      </c>
      <c r="BP460" s="72"/>
      <c r="BQ460" s="72"/>
      <c r="BR460" s="72">
        <v>1</v>
      </c>
      <c r="BS460" s="72"/>
      <c r="BT460" s="72"/>
      <c r="BU460" s="72"/>
      <c r="BV460" s="72"/>
      <c r="BW460" s="72"/>
      <c r="BX460" s="72">
        <v>1</v>
      </c>
      <c r="BY460" s="72"/>
      <c r="BZ460" s="72"/>
      <c r="CA460" s="72"/>
      <c r="CB460" s="72"/>
      <c r="CC460" s="72"/>
      <c r="CD460" s="72"/>
      <c r="CE460" s="72"/>
      <c r="CF460" s="72"/>
      <c r="CG460" s="72"/>
      <c r="CH460" s="72"/>
      <c r="CI460" s="72"/>
      <c r="CJ460" s="72"/>
      <c r="CK460" s="72"/>
      <c r="CL460" s="72"/>
      <c r="CM460" s="72"/>
      <c r="CN460" s="72"/>
      <c r="CO460" s="72"/>
      <c r="CP460" s="72"/>
      <c r="CQ460" s="72"/>
      <c r="CR460" s="72"/>
      <c r="CS460" s="72"/>
      <c r="CT460" s="72"/>
      <c r="CU460" s="72"/>
      <c r="CV460" s="72"/>
      <c r="CW460" s="72"/>
      <c r="CX460" s="72"/>
      <c r="CY460" s="72"/>
      <c r="CZ460" s="72"/>
      <c r="DA460" s="72"/>
      <c r="DB460" s="72"/>
      <c r="DC460" s="72"/>
      <c r="DD460" s="72"/>
      <c r="DE460" s="72"/>
      <c r="DF460" s="72"/>
      <c r="DG460" s="72"/>
      <c r="DH460" s="72"/>
      <c r="DI460" s="72"/>
      <c r="DJ460" s="72"/>
      <c r="DK460" s="72"/>
      <c r="DL460" s="72"/>
      <c r="DM460" s="72"/>
      <c r="DN460" s="72"/>
      <c r="DO460" s="72"/>
      <c r="DP460" s="72"/>
      <c r="DQ460" s="72"/>
      <c r="DR460" s="72"/>
      <c r="DS460" s="72"/>
      <c r="DT460" s="72"/>
      <c r="DU460" s="72"/>
      <c r="DV460" s="72"/>
      <c r="DW460" s="72"/>
      <c r="DX460" s="72"/>
      <c r="DY460" s="72"/>
      <c r="DZ460" s="72"/>
      <c r="EA460" s="72"/>
      <c r="EB460" s="72"/>
      <c r="EC460" s="72"/>
      <c r="ED460" s="72"/>
      <c r="EE460" s="72"/>
      <c r="EF460" s="72"/>
      <c r="EG460" s="72"/>
      <c r="EH460" s="72"/>
      <c r="EI460" s="72"/>
      <c r="EJ460" s="72"/>
      <c r="EK460" s="72"/>
      <c r="EL460" s="72"/>
      <c r="EM460" s="72"/>
      <c r="EN460" s="72"/>
      <c r="EO460" s="72"/>
      <c r="EP460" s="72"/>
      <c r="EQ460" s="72"/>
      <c r="ER460" s="312">
        <f t="shared" si="99"/>
        <v>3</v>
      </c>
      <c r="ES460" s="72">
        <f t="shared" si="100"/>
        <v>1</v>
      </c>
      <c r="ET460" s="72" t="s">
        <v>1128</v>
      </c>
      <c r="EU460" s="7" t="s">
        <v>2783</v>
      </c>
      <c r="EV460" s="7" t="s">
        <v>1110</v>
      </c>
      <c r="EW460" s="7" t="s">
        <v>1829</v>
      </c>
      <c r="EX460" s="183" t="s">
        <v>1988</v>
      </c>
      <c r="EY460" s="313">
        <v>46181</v>
      </c>
      <c r="EZ460" s="313"/>
      <c r="FA460" s="183"/>
      <c r="FB460" s="313"/>
      <c r="FC460" s="7"/>
      <c r="FD460" s="7" t="s">
        <v>3341</v>
      </c>
      <c r="FE460" s="7">
        <f t="shared" si="101"/>
        <v>3299</v>
      </c>
      <c r="FF460" s="72">
        <f t="shared" si="102"/>
        <v>6676</v>
      </c>
      <c r="FG460" t="s">
        <v>3515</v>
      </c>
    </row>
    <row r="461" spans="1:163" ht="17.25">
      <c r="A461" s="72">
        <v>460561110</v>
      </c>
      <c r="B461" s="304" t="s">
        <v>966</v>
      </c>
      <c r="C461" s="72"/>
      <c r="D461" s="72"/>
      <c r="E461" s="72"/>
      <c r="F461" s="72"/>
      <c r="G461" s="306"/>
      <c r="H461" s="306"/>
      <c r="I461" s="72">
        <v>3257</v>
      </c>
      <c r="J461" s="72">
        <v>3255</v>
      </c>
      <c r="K461" s="258">
        <f t="shared" si="94"/>
        <v>3305</v>
      </c>
      <c r="L461" s="258">
        <f t="shared" si="95"/>
        <v>6654</v>
      </c>
      <c r="M461" s="307">
        <v>1</v>
      </c>
      <c r="N461" s="72" t="s">
        <v>1231</v>
      </c>
      <c r="O461" s="72" t="s">
        <v>1232</v>
      </c>
      <c r="P461" s="72" t="s">
        <v>42</v>
      </c>
      <c r="Q461" s="255">
        <v>21457.34</v>
      </c>
      <c r="R461" s="66">
        <v>50</v>
      </c>
      <c r="S461" s="66">
        <f t="shared" ref="S461:S476" si="105">IF(H461="CBC COLL",T461,)</f>
        <v>0</v>
      </c>
      <c r="T461" s="66">
        <v>1269</v>
      </c>
      <c r="U461" s="4" t="s">
        <v>1502</v>
      </c>
      <c r="V461" s="5">
        <f t="shared" si="103"/>
        <v>1.3359363455127284E-2</v>
      </c>
      <c r="W461" s="5">
        <f t="shared" si="104"/>
        <v>1.1742132691775296E-3</v>
      </c>
      <c r="X461" s="5" t="s">
        <v>1280</v>
      </c>
      <c r="Y461" s="72" t="str">
        <f t="shared" si="97"/>
        <v>MPTP</v>
      </c>
      <c r="Z461" s="72" t="s">
        <v>2056</v>
      </c>
      <c r="AA461" s="72" t="s">
        <v>1327</v>
      </c>
      <c r="AB461" s="304" t="s">
        <v>3524</v>
      </c>
      <c r="AC461" s="72"/>
      <c r="AD461" s="72" t="s">
        <v>3021</v>
      </c>
      <c r="AE461" s="308"/>
      <c r="AF461" s="309" t="s">
        <v>1129</v>
      </c>
      <c r="AG461" s="7" t="s">
        <v>1129</v>
      </c>
      <c r="AH461" s="72" t="s">
        <v>1101</v>
      </c>
      <c r="AI461" s="7" t="s">
        <v>1129</v>
      </c>
      <c r="AJ461" s="7" t="s">
        <v>1129</v>
      </c>
      <c r="AK461" s="7" t="s">
        <v>1129</v>
      </c>
      <c r="AL461" s="7">
        <v>4574</v>
      </c>
      <c r="AM461" s="255">
        <v>21457.34</v>
      </c>
      <c r="AN461" s="258">
        <v>27</v>
      </c>
      <c r="AO461" s="306">
        <v>43</v>
      </c>
      <c r="AP461" s="306" t="str">
        <f t="shared" si="98"/>
        <v>FLOW</v>
      </c>
      <c r="AQ461" s="306"/>
      <c r="AR461" s="306"/>
      <c r="AS461" s="306"/>
      <c r="AT461" s="306"/>
      <c r="AU461" s="72" t="s">
        <v>1793</v>
      </c>
      <c r="AV461" s="310" t="s">
        <v>1035</v>
      </c>
      <c r="AW461" s="304" t="s">
        <v>101</v>
      </c>
      <c r="AX461" s="311">
        <v>45239</v>
      </c>
      <c r="AY461" s="72">
        <v>36</v>
      </c>
      <c r="AZ461" s="72" t="s">
        <v>1742</v>
      </c>
      <c r="BA461" s="7" t="s">
        <v>3512</v>
      </c>
      <c r="BB461" s="7"/>
      <c r="BC461" s="7"/>
      <c r="BD461" s="72"/>
      <c r="BE461" s="72"/>
      <c r="BF461" s="72"/>
      <c r="BG461" s="183"/>
      <c r="BH461" s="72"/>
      <c r="BI461" s="72"/>
      <c r="BJ461" s="72"/>
      <c r="BK461" s="72"/>
      <c r="BL461" s="72"/>
      <c r="BM461" s="72"/>
      <c r="BN461" s="72"/>
      <c r="BO461" s="72"/>
      <c r="BP461" s="72"/>
      <c r="BQ461" s="72"/>
      <c r="BR461" s="72"/>
      <c r="BS461" s="72"/>
      <c r="BT461" s="72"/>
      <c r="BU461" s="72">
        <v>1</v>
      </c>
      <c r="BV461" s="72"/>
      <c r="BW461" s="72"/>
      <c r="BX461" s="72"/>
      <c r="BY461" s="72"/>
      <c r="BZ461" s="72"/>
      <c r="CA461" s="72"/>
      <c r="CB461" s="72"/>
      <c r="CC461" s="72"/>
      <c r="CD461" s="72"/>
      <c r="CE461" s="72"/>
      <c r="CF461" s="72"/>
      <c r="CG461" s="72"/>
      <c r="CH461" s="72"/>
      <c r="CI461" s="72"/>
      <c r="CJ461" s="72"/>
      <c r="CK461" s="72"/>
      <c r="CL461" s="72"/>
      <c r="CM461" s="72"/>
      <c r="CN461" s="72"/>
      <c r="CO461" s="72"/>
      <c r="CP461" s="72"/>
      <c r="CQ461" s="72"/>
      <c r="CR461" s="72"/>
      <c r="CS461" s="72"/>
      <c r="CT461" s="72"/>
      <c r="CU461" s="72"/>
      <c r="CV461" s="72"/>
      <c r="CW461" s="72"/>
      <c r="CX461" s="72"/>
      <c r="CY461" s="72"/>
      <c r="CZ461" s="72"/>
      <c r="DA461" s="72"/>
      <c r="DB461" s="72"/>
      <c r="DC461" s="72"/>
      <c r="DD461" s="72"/>
      <c r="DE461" s="72"/>
      <c r="DF461" s="72"/>
      <c r="DG461" s="72"/>
      <c r="DH461" s="72"/>
      <c r="DI461" s="72"/>
      <c r="DJ461" s="72"/>
      <c r="DK461" s="72"/>
      <c r="DL461" s="72"/>
      <c r="DM461" s="72"/>
      <c r="DN461" s="72"/>
      <c r="DO461" s="72"/>
      <c r="DP461" s="72"/>
      <c r="DQ461" s="72"/>
      <c r="DR461" s="72"/>
      <c r="DS461" s="72"/>
      <c r="DT461" s="72"/>
      <c r="DU461" s="72"/>
      <c r="DV461" s="72"/>
      <c r="DW461" s="72"/>
      <c r="DX461" s="72"/>
      <c r="DY461" s="72"/>
      <c r="DZ461" s="72"/>
      <c r="EA461" s="72"/>
      <c r="EB461" s="72"/>
      <c r="EC461" s="72"/>
      <c r="ED461" s="72"/>
      <c r="EE461" s="72"/>
      <c r="EF461" s="72"/>
      <c r="EG461" s="72"/>
      <c r="EH461" s="72"/>
      <c r="EI461" s="72"/>
      <c r="EJ461" s="72"/>
      <c r="EK461" s="72"/>
      <c r="EL461" s="72"/>
      <c r="EM461" s="72"/>
      <c r="EN461" s="72"/>
      <c r="EO461" s="72"/>
      <c r="EP461" s="72"/>
      <c r="EQ461" s="72"/>
      <c r="ER461" s="312">
        <f t="shared" si="99"/>
        <v>1</v>
      </c>
      <c r="ES461" s="72">
        <f t="shared" si="100"/>
        <v>1</v>
      </c>
      <c r="ET461" s="72" t="s">
        <v>1116</v>
      </c>
      <c r="EU461" s="7" t="s">
        <v>2784</v>
      </c>
      <c r="EV461" s="7" t="s">
        <v>1110</v>
      </c>
      <c r="EW461" s="7" t="s">
        <v>1801</v>
      </c>
      <c r="EX461" s="183" t="s">
        <v>1989</v>
      </c>
      <c r="EY461" s="313">
        <v>46180</v>
      </c>
      <c r="EZ461" s="313"/>
      <c r="FA461" s="183"/>
      <c r="FB461" s="313"/>
      <c r="FC461" s="7"/>
      <c r="FD461" s="7" t="s">
        <v>3368</v>
      </c>
      <c r="FE461" s="7">
        <f t="shared" si="101"/>
        <v>3305</v>
      </c>
      <c r="FF461" s="72">
        <f t="shared" si="102"/>
        <v>6654</v>
      </c>
      <c r="FG461" t="s">
        <v>3515</v>
      </c>
    </row>
    <row r="462" spans="1:163" ht="17.25">
      <c r="A462" s="72">
        <v>460863978</v>
      </c>
      <c r="B462" s="304" t="s">
        <v>1453</v>
      </c>
      <c r="C462" s="72" t="s">
        <v>1775</v>
      </c>
      <c r="D462" s="72" t="s">
        <v>3025</v>
      </c>
      <c r="E462" s="72">
        <v>125</v>
      </c>
      <c r="F462" s="72"/>
      <c r="G462" s="306"/>
      <c r="H462" s="316"/>
      <c r="I462" s="72">
        <v>2862</v>
      </c>
      <c r="J462" s="66">
        <v>0</v>
      </c>
      <c r="K462" s="258">
        <f t="shared" si="94"/>
        <v>44</v>
      </c>
      <c r="L462" s="258">
        <f t="shared" si="95"/>
        <v>2850</v>
      </c>
      <c r="M462" s="307">
        <v>1</v>
      </c>
      <c r="N462" s="72" t="s">
        <v>1280</v>
      </c>
      <c r="O462" s="72" t="s">
        <v>1281</v>
      </c>
      <c r="P462" s="72" t="s">
        <v>42</v>
      </c>
      <c r="Q462" s="255">
        <v>21383</v>
      </c>
      <c r="R462" s="66">
        <v>44</v>
      </c>
      <c r="S462" s="66">
        <f t="shared" si="105"/>
        <v>0</v>
      </c>
      <c r="T462" s="66">
        <v>900</v>
      </c>
      <c r="U462" s="4" t="s">
        <v>1489</v>
      </c>
      <c r="V462" s="5">
        <f t="shared" si="103"/>
        <v>1.3313079289463965E-2</v>
      </c>
      <c r="W462" s="5">
        <f t="shared" si="104"/>
        <v>1.1701451500895784E-3</v>
      </c>
      <c r="X462" s="5" t="str">
        <f t="shared" si="96"/>
        <v>STABLE</v>
      </c>
      <c r="Y462" s="72" t="str">
        <f t="shared" si="97"/>
        <v>PAID</v>
      </c>
      <c r="Z462" s="72" t="s">
        <v>1329</v>
      </c>
      <c r="AA462" s="72" t="s">
        <v>1281</v>
      </c>
      <c r="AB462" s="304"/>
      <c r="AC462" s="72"/>
      <c r="AD462" s="72" t="s">
        <v>3019</v>
      </c>
      <c r="AE462" s="308"/>
      <c r="AF462" s="309" t="s">
        <v>1129</v>
      </c>
      <c r="AG462" s="7" t="s">
        <v>1129</v>
      </c>
      <c r="AH462" s="72" t="s">
        <v>780</v>
      </c>
      <c r="AI462" s="7" t="s">
        <v>1129</v>
      </c>
      <c r="AJ462" s="7" t="s">
        <v>1129</v>
      </c>
      <c r="AK462" s="7" t="s">
        <v>1129</v>
      </c>
      <c r="AL462" s="7">
        <v>3804</v>
      </c>
      <c r="AM462" s="255">
        <v>21383</v>
      </c>
      <c r="AN462" s="258">
        <v>27</v>
      </c>
      <c r="AO462" s="306">
        <v>12</v>
      </c>
      <c r="AP462" s="306" t="str">
        <f t="shared" si="98"/>
        <v>STABLE</v>
      </c>
      <c r="AQ462" s="306"/>
      <c r="AR462" s="306"/>
      <c r="AS462" s="306"/>
      <c r="AT462" s="306"/>
      <c r="AU462" s="72" t="s">
        <v>1793</v>
      </c>
      <c r="AV462" s="310" t="s">
        <v>1454</v>
      </c>
      <c r="AW462" s="304" t="s">
        <v>44</v>
      </c>
      <c r="AX462" s="311">
        <v>45254</v>
      </c>
      <c r="AY462" s="72">
        <v>36</v>
      </c>
      <c r="AZ462" s="72" t="s">
        <v>1742</v>
      </c>
      <c r="BA462" s="7" t="s">
        <v>3512</v>
      </c>
      <c r="BB462" s="7"/>
      <c r="BC462" s="7"/>
      <c r="BD462" s="72"/>
      <c r="BE462" s="72"/>
      <c r="BF462" s="72"/>
      <c r="BG462" s="183"/>
      <c r="BH462" s="72"/>
      <c r="BI462" s="72"/>
      <c r="BJ462" s="72"/>
      <c r="BK462" s="72"/>
      <c r="BL462" s="72"/>
      <c r="BM462" s="72"/>
      <c r="BN462" s="72"/>
      <c r="BO462" s="72"/>
      <c r="BP462" s="72"/>
      <c r="BQ462" s="72"/>
      <c r="BR462" s="72"/>
      <c r="BS462" s="72"/>
      <c r="BT462" s="72"/>
      <c r="BU462" s="72"/>
      <c r="BV462" s="72"/>
      <c r="BW462" s="72"/>
      <c r="BX462" s="72"/>
      <c r="BY462" s="72"/>
      <c r="BZ462" s="72"/>
      <c r="CA462" s="72"/>
      <c r="CB462" s="72"/>
      <c r="CC462" s="72"/>
      <c r="CD462" s="72"/>
      <c r="CE462" s="72"/>
      <c r="CF462" s="72"/>
      <c r="CG462" s="72"/>
      <c r="CH462" s="72"/>
      <c r="CI462" s="72"/>
      <c r="CJ462" s="72"/>
      <c r="CK462" s="72"/>
      <c r="CL462" s="72"/>
      <c r="CM462" s="72"/>
      <c r="CN462" s="72"/>
      <c r="CO462" s="72"/>
      <c r="CP462" s="72">
        <v>2</v>
      </c>
      <c r="CQ462" s="72"/>
      <c r="CR462" s="72"/>
      <c r="CS462" s="72"/>
      <c r="CT462" s="72"/>
      <c r="CU462" s="72"/>
      <c r="CV462" s="72"/>
      <c r="CW462" s="72"/>
      <c r="CX462" s="72"/>
      <c r="CY462" s="72"/>
      <c r="CZ462" s="72"/>
      <c r="DA462" s="72"/>
      <c r="DB462" s="72"/>
      <c r="DC462" s="72"/>
      <c r="DD462" s="72"/>
      <c r="DE462" s="72"/>
      <c r="DF462" s="72"/>
      <c r="DG462" s="72"/>
      <c r="DH462" s="72"/>
      <c r="DI462" s="72"/>
      <c r="DJ462" s="72"/>
      <c r="DK462" s="72"/>
      <c r="DL462" s="72"/>
      <c r="DM462" s="72"/>
      <c r="DN462" s="72"/>
      <c r="DO462" s="72"/>
      <c r="DP462" s="72"/>
      <c r="DQ462" s="72"/>
      <c r="DR462" s="72"/>
      <c r="DS462" s="72"/>
      <c r="DT462" s="72"/>
      <c r="DU462" s="72"/>
      <c r="DV462" s="72"/>
      <c r="DW462" s="72"/>
      <c r="DX462" s="72"/>
      <c r="DY462" s="72"/>
      <c r="DZ462" s="72"/>
      <c r="EA462" s="72"/>
      <c r="EB462" s="72"/>
      <c r="EC462" s="72"/>
      <c r="ED462" s="72"/>
      <c r="EE462" s="72"/>
      <c r="EF462" s="72"/>
      <c r="EG462" s="72"/>
      <c r="EH462" s="72"/>
      <c r="EI462" s="72"/>
      <c r="EJ462" s="72"/>
      <c r="EK462" s="72"/>
      <c r="EL462" s="72"/>
      <c r="EM462" s="72"/>
      <c r="EN462" s="72"/>
      <c r="EO462" s="72"/>
      <c r="EP462" s="72"/>
      <c r="EQ462" s="72"/>
      <c r="ER462" s="312">
        <f t="shared" si="99"/>
        <v>2</v>
      </c>
      <c r="ES462" s="72">
        <f t="shared" si="100"/>
        <v>1</v>
      </c>
      <c r="ET462" s="72" t="s">
        <v>1116</v>
      </c>
      <c r="EU462" s="7" t="s">
        <v>2785</v>
      </c>
      <c r="EV462" s="7" t="s">
        <v>1110</v>
      </c>
      <c r="EW462" s="7" t="s">
        <v>1820</v>
      </c>
      <c r="EX462" s="183" t="s">
        <v>1820</v>
      </c>
      <c r="EY462" s="313">
        <v>46187</v>
      </c>
      <c r="EZ462" s="313"/>
      <c r="FA462" s="183"/>
      <c r="FB462" s="313"/>
      <c r="FC462" s="7"/>
      <c r="FD462" s="7" t="s">
        <v>3369</v>
      </c>
      <c r="FE462" s="7">
        <f t="shared" si="101"/>
        <v>44</v>
      </c>
      <c r="FF462" s="72">
        <f t="shared" si="102"/>
        <v>2975</v>
      </c>
      <c r="FG462" t="s">
        <v>3515</v>
      </c>
    </row>
    <row r="463" spans="1:163" ht="17.25">
      <c r="A463" s="72">
        <v>460005853</v>
      </c>
      <c r="B463" s="304" t="s">
        <v>1569</v>
      </c>
      <c r="C463" s="72"/>
      <c r="D463" s="72"/>
      <c r="E463" s="72"/>
      <c r="F463" s="72"/>
      <c r="G463" s="306"/>
      <c r="H463" s="306"/>
      <c r="I463" s="72">
        <v>3731</v>
      </c>
      <c r="J463" s="72">
        <v>3651</v>
      </c>
      <c r="K463" s="258">
        <f t="shared" si="94"/>
        <v>3768</v>
      </c>
      <c r="L463" s="258">
        <f t="shared" si="95"/>
        <v>7644</v>
      </c>
      <c r="M463" s="307">
        <v>1</v>
      </c>
      <c r="N463" s="72" t="s">
        <v>1231</v>
      </c>
      <c r="O463" s="72" t="s">
        <v>1232</v>
      </c>
      <c r="P463" s="72" t="s">
        <v>49</v>
      </c>
      <c r="Q463" s="255">
        <v>21164</v>
      </c>
      <c r="R463" s="66">
        <v>117</v>
      </c>
      <c r="S463" s="66">
        <f t="shared" si="105"/>
        <v>0</v>
      </c>
      <c r="T463" s="66">
        <v>0</v>
      </c>
      <c r="U463" s="4" t="s">
        <v>1129</v>
      </c>
      <c r="V463" s="5">
        <f t="shared" si="103"/>
        <v>1.8231496119006013E-2</v>
      </c>
      <c r="W463" s="5">
        <f t="shared" si="104"/>
        <v>1.1581607798950492E-3</v>
      </c>
      <c r="X463" s="5" t="s">
        <v>1280</v>
      </c>
      <c r="Y463" s="72" t="str">
        <f t="shared" si="97"/>
        <v>PTP</v>
      </c>
      <c r="Z463" s="72" t="s">
        <v>1129</v>
      </c>
      <c r="AA463" s="72" t="s">
        <v>1329</v>
      </c>
      <c r="AB463" s="304"/>
      <c r="AC463" s="72">
        <v>28</v>
      </c>
      <c r="AD463" s="72" t="s">
        <v>3019</v>
      </c>
      <c r="AE463" s="308"/>
      <c r="AF463" s="309" t="s">
        <v>1129</v>
      </c>
      <c r="AG463" s="7" t="s">
        <v>1129</v>
      </c>
      <c r="AH463" s="72" t="s">
        <v>1752</v>
      </c>
      <c r="AI463" s="7" t="s">
        <v>1129</v>
      </c>
      <c r="AJ463" s="7" t="s">
        <v>1129</v>
      </c>
      <c r="AK463" s="7" t="s">
        <v>1129</v>
      </c>
      <c r="AL463" s="7">
        <v>3768</v>
      </c>
      <c r="AM463" s="255">
        <v>21164</v>
      </c>
      <c r="AN463" s="258">
        <v>27</v>
      </c>
      <c r="AO463" s="306">
        <v>43</v>
      </c>
      <c r="AP463" s="306" t="str">
        <f t="shared" si="98"/>
        <v>FLOW</v>
      </c>
      <c r="AQ463" s="306"/>
      <c r="AR463" s="306"/>
      <c r="AS463" s="306"/>
      <c r="AT463" s="306"/>
      <c r="AU463" s="72" t="s">
        <v>1793</v>
      </c>
      <c r="AV463" s="310" t="s">
        <v>1678</v>
      </c>
      <c r="AW463" s="304" t="s">
        <v>270</v>
      </c>
      <c r="AX463" s="311">
        <v>45204</v>
      </c>
      <c r="AY463" s="72">
        <v>36</v>
      </c>
      <c r="AZ463" s="72" t="s">
        <v>1742</v>
      </c>
      <c r="BA463" s="7" t="s">
        <v>3513</v>
      </c>
      <c r="BB463" s="7"/>
      <c r="BC463" s="7"/>
      <c r="BD463" s="72"/>
      <c r="BE463" s="72"/>
      <c r="BF463" s="72"/>
      <c r="BG463" s="183"/>
      <c r="BH463" s="72"/>
      <c r="BI463" s="72"/>
      <c r="BJ463" s="72"/>
      <c r="BK463" s="72"/>
      <c r="BL463" s="72"/>
      <c r="BM463" s="72"/>
      <c r="BN463" s="72"/>
      <c r="BO463" s="72">
        <v>1</v>
      </c>
      <c r="BP463" s="72"/>
      <c r="BQ463" s="72"/>
      <c r="BR463" s="72"/>
      <c r="BS463" s="72"/>
      <c r="BT463" s="72"/>
      <c r="BU463" s="72"/>
      <c r="BV463" s="72"/>
      <c r="BW463" s="72"/>
      <c r="BX463" s="72"/>
      <c r="BY463" s="72"/>
      <c r="BZ463" s="72"/>
      <c r="CA463" s="72"/>
      <c r="CB463" s="72"/>
      <c r="CC463" s="72"/>
      <c r="CD463" s="72"/>
      <c r="CE463" s="72"/>
      <c r="CF463" s="72"/>
      <c r="CG463" s="72"/>
      <c r="CH463" s="72"/>
      <c r="CI463" s="72"/>
      <c r="CJ463" s="72"/>
      <c r="CK463" s="72"/>
      <c r="CL463" s="72"/>
      <c r="CM463" s="72"/>
      <c r="CN463" s="72"/>
      <c r="CO463" s="72"/>
      <c r="CP463" s="72"/>
      <c r="CQ463" s="72"/>
      <c r="CR463" s="72"/>
      <c r="CS463" s="72"/>
      <c r="CT463" s="72"/>
      <c r="CU463" s="72"/>
      <c r="CV463" s="72"/>
      <c r="CW463" s="72"/>
      <c r="CX463" s="72"/>
      <c r="CY463" s="72"/>
      <c r="CZ463" s="72"/>
      <c r="DA463" s="72"/>
      <c r="DB463" s="72"/>
      <c r="DC463" s="72"/>
      <c r="DD463" s="72"/>
      <c r="DE463" s="72"/>
      <c r="DF463" s="72"/>
      <c r="DG463" s="72"/>
      <c r="DH463" s="72"/>
      <c r="DI463" s="72"/>
      <c r="DJ463" s="72"/>
      <c r="DK463" s="72"/>
      <c r="DL463" s="72"/>
      <c r="DM463" s="72"/>
      <c r="DN463" s="72"/>
      <c r="DO463" s="72"/>
      <c r="DP463" s="72"/>
      <c r="DQ463" s="72"/>
      <c r="DR463" s="72"/>
      <c r="DS463" s="72"/>
      <c r="DT463" s="72"/>
      <c r="DU463" s="72"/>
      <c r="DV463" s="72"/>
      <c r="DW463" s="72"/>
      <c r="DX463" s="72"/>
      <c r="DY463" s="72"/>
      <c r="DZ463" s="72"/>
      <c r="EA463" s="72"/>
      <c r="EB463" s="72"/>
      <c r="EC463" s="72"/>
      <c r="ED463" s="72"/>
      <c r="EE463" s="72"/>
      <c r="EF463" s="72"/>
      <c r="EG463" s="72"/>
      <c r="EH463" s="72"/>
      <c r="EI463" s="72"/>
      <c r="EJ463" s="72"/>
      <c r="EK463" s="72"/>
      <c r="EL463" s="72"/>
      <c r="EM463" s="72"/>
      <c r="EN463" s="72"/>
      <c r="EO463" s="72"/>
      <c r="EP463" s="72"/>
      <c r="EQ463" s="72"/>
      <c r="ER463" s="312">
        <f t="shared" si="99"/>
        <v>1</v>
      </c>
      <c r="ES463" s="72">
        <f t="shared" si="100"/>
        <v>1</v>
      </c>
      <c r="ET463" s="72" t="s">
        <v>1117</v>
      </c>
      <c r="EU463" s="7" t="s">
        <v>2786</v>
      </c>
      <c r="EV463" s="7" t="s">
        <v>1110</v>
      </c>
      <c r="EW463" s="7" t="s">
        <v>1801</v>
      </c>
      <c r="EX463" s="183" t="s">
        <v>1802</v>
      </c>
      <c r="EY463" s="313">
        <v>46178</v>
      </c>
      <c r="EZ463" s="313"/>
      <c r="FA463" s="183"/>
      <c r="FB463" s="313"/>
      <c r="FC463" s="7"/>
      <c r="FD463" s="7" t="s">
        <v>3370</v>
      </c>
      <c r="FE463" s="7">
        <f t="shared" si="101"/>
        <v>3768</v>
      </c>
      <c r="FF463" s="72">
        <f t="shared" si="102"/>
        <v>7644</v>
      </c>
      <c r="FG463" t="s">
        <v>3515</v>
      </c>
    </row>
    <row r="464" spans="1:163" ht="17.25">
      <c r="A464" s="72">
        <v>459782251</v>
      </c>
      <c r="B464" s="304" t="s">
        <v>308</v>
      </c>
      <c r="C464" s="72" t="s">
        <v>1775</v>
      </c>
      <c r="D464" s="72" t="s">
        <v>1795</v>
      </c>
      <c r="E464" s="72">
        <v>707</v>
      </c>
      <c r="F464" s="72"/>
      <c r="G464" s="306"/>
      <c r="H464" s="306" t="s">
        <v>1791</v>
      </c>
      <c r="I464" s="72">
        <v>3664</v>
      </c>
      <c r="J464" s="72">
        <v>7711</v>
      </c>
      <c r="K464" s="258">
        <f t="shared" si="94"/>
        <v>707</v>
      </c>
      <c r="L464" s="258">
        <f t="shared" si="95"/>
        <v>11042</v>
      </c>
      <c r="M464" s="315">
        <v>3</v>
      </c>
      <c r="N464" s="72" t="s">
        <v>1280</v>
      </c>
      <c r="O464" s="72" t="s">
        <v>1281</v>
      </c>
      <c r="P464" s="72" t="s">
        <v>49</v>
      </c>
      <c r="Q464" s="255">
        <v>21154.94</v>
      </c>
      <c r="R464" s="66">
        <v>324</v>
      </c>
      <c r="S464" s="66">
        <f t="shared" si="105"/>
        <v>0</v>
      </c>
      <c r="T464" s="66">
        <v>5544</v>
      </c>
      <c r="U464" s="4" t="s">
        <v>1231</v>
      </c>
      <c r="V464" s="5">
        <f t="shared" si="103"/>
        <v>0.87411869949941023</v>
      </c>
      <c r="W464" s="5">
        <f t="shared" si="104"/>
        <v>5.6581103332130119E-3</v>
      </c>
      <c r="X464" s="5" t="str">
        <f t="shared" si="96"/>
        <v>STABLE</v>
      </c>
      <c r="Y464" s="72" t="str">
        <f t="shared" si="97"/>
        <v>PAID</v>
      </c>
      <c r="Z464" s="72" t="s">
        <v>1315</v>
      </c>
      <c r="AA464" s="72" t="s">
        <v>1281</v>
      </c>
      <c r="AB464" s="304"/>
      <c r="AC464" s="72"/>
      <c r="AD464" s="72"/>
      <c r="AE464" s="308"/>
      <c r="AF464" s="309" t="s">
        <v>1797</v>
      </c>
      <c r="AG464" s="7" t="s">
        <v>1129</v>
      </c>
      <c r="AH464" s="72" t="s">
        <v>309</v>
      </c>
      <c r="AI464" s="7" t="s">
        <v>1129</v>
      </c>
      <c r="AJ464" s="7" t="s">
        <v>1129</v>
      </c>
      <c r="AK464" s="7" t="s">
        <v>1129</v>
      </c>
      <c r="AL464" s="7">
        <v>13579</v>
      </c>
      <c r="AM464" s="255">
        <v>21154.94</v>
      </c>
      <c r="AN464" s="258">
        <v>88</v>
      </c>
      <c r="AO464" s="306">
        <v>73</v>
      </c>
      <c r="AP464" s="306" t="str">
        <f t="shared" si="98"/>
        <v>STABLE</v>
      </c>
      <c r="AQ464" s="306"/>
      <c r="AR464" s="306"/>
      <c r="AS464" s="306"/>
      <c r="AT464" s="306"/>
      <c r="AU464" s="72" t="s">
        <v>1793</v>
      </c>
      <c r="AV464" s="310" t="s">
        <v>310</v>
      </c>
      <c r="AW464" s="304" t="s">
        <v>129</v>
      </c>
      <c r="AX464" s="311">
        <v>45185</v>
      </c>
      <c r="AY464" s="72">
        <v>36</v>
      </c>
      <c r="AZ464" s="72" t="s">
        <v>1742</v>
      </c>
      <c r="BA464" s="7" t="s">
        <v>3513</v>
      </c>
      <c r="BB464" s="7"/>
      <c r="BC464" s="7"/>
      <c r="BD464" s="72"/>
      <c r="BE464" s="72"/>
      <c r="BF464" s="72"/>
      <c r="BG464" s="183"/>
      <c r="BH464" s="72"/>
      <c r="BI464" s="72"/>
      <c r="BJ464" s="72"/>
      <c r="BK464" s="72"/>
      <c r="BL464" s="72"/>
      <c r="BM464" s="72"/>
      <c r="BN464" s="72"/>
      <c r="BO464" s="72"/>
      <c r="BP464" s="72"/>
      <c r="BQ464" s="72"/>
      <c r="BR464" s="72">
        <v>1</v>
      </c>
      <c r="BS464" s="72"/>
      <c r="BT464" s="72"/>
      <c r="BU464" s="72"/>
      <c r="BV464" s="72"/>
      <c r="BW464" s="72"/>
      <c r="BX464" s="72"/>
      <c r="BY464" s="72"/>
      <c r="BZ464" s="72"/>
      <c r="CA464" s="72"/>
      <c r="CB464" s="72"/>
      <c r="CC464" s="72"/>
      <c r="CD464" s="72"/>
      <c r="CE464" s="72"/>
      <c r="CF464" s="72"/>
      <c r="CG464" s="72"/>
      <c r="CH464" s="72"/>
      <c r="CI464" s="72"/>
      <c r="CJ464" s="72"/>
      <c r="CK464" s="72"/>
      <c r="CL464" s="72"/>
      <c r="CM464" s="72"/>
      <c r="CN464" s="72"/>
      <c r="CO464" s="72"/>
      <c r="CP464" s="72"/>
      <c r="CQ464" s="72"/>
      <c r="CR464" s="72"/>
      <c r="CS464" s="72"/>
      <c r="CT464" s="72"/>
      <c r="CU464" s="72"/>
      <c r="CV464" s="72"/>
      <c r="CW464" s="72"/>
      <c r="CX464" s="72"/>
      <c r="CY464" s="72"/>
      <c r="CZ464" s="72"/>
      <c r="DA464" s="72"/>
      <c r="DB464" s="72"/>
      <c r="DC464" s="72"/>
      <c r="DD464" s="72"/>
      <c r="DE464" s="72"/>
      <c r="DF464" s="72"/>
      <c r="DG464" s="72"/>
      <c r="DH464" s="72"/>
      <c r="DI464" s="72"/>
      <c r="DJ464" s="72"/>
      <c r="DK464" s="72"/>
      <c r="DL464" s="72"/>
      <c r="DM464" s="72"/>
      <c r="DN464" s="72"/>
      <c r="DO464" s="72"/>
      <c r="DP464" s="72"/>
      <c r="DQ464" s="72"/>
      <c r="DR464" s="72"/>
      <c r="DS464" s="72"/>
      <c r="DT464" s="72"/>
      <c r="DU464" s="72"/>
      <c r="DV464" s="72"/>
      <c r="DW464" s="72"/>
      <c r="DX464" s="72"/>
      <c r="DY464" s="72"/>
      <c r="DZ464" s="72"/>
      <c r="EA464" s="72"/>
      <c r="EB464" s="72"/>
      <c r="EC464" s="72"/>
      <c r="ED464" s="72"/>
      <c r="EE464" s="72"/>
      <c r="EF464" s="72"/>
      <c r="EG464" s="72"/>
      <c r="EH464" s="72"/>
      <c r="EI464" s="72"/>
      <c r="EJ464" s="72"/>
      <c r="EK464" s="72"/>
      <c r="EL464" s="72"/>
      <c r="EM464" s="72"/>
      <c r="EN464" s="72"/>
      <c r="EO464" s="72"/>
      <c r="EP464" s="72"/>
      <c r="EQ464" s="72"/>
      <c r="ER464" s="312">
        <f t="shared" si="99"/>
        <v>1</v>
      </c>
      <c r="ES464" s="72">
        <f t="shared" si="100"/>
        <v>1</v>
      </c>
      <c r="ET464" s="72" t="s">
        <v>1117</v>
      </c>
      <c r="EU464" s="7" t="s">
        <v>2787</v>
      </c>
      <c r="EV464" s="7" t="s">
        <v>1110</v>
      </c>
      <c r="EW464" s="7" t="s">
        <v>1808</v>
      </c>
      <c r="EX464" s="183" t="s">
        <v>1960</v>
      </c>
      <c r="EY464" s="313">
        <v>46179</v>
      </c>
      <c r="EZ464" s="313"/>
      <c r="FA464" s="183"/>
      <c r="FB464" s="313"/>
      <c r="FC464" s="7"/>
      <c r="FD464" s="7" t="s">
        <v>3371</v>
      </c>
      <c r="FE464" s="7">
        <f t="shared" si="101"/>
        <v>707</v>
      </c>
      <c r="FF464" s="72">
        <f t="shared" si="102"/>
        <v>11749</v>
      </c>
      <c r="FG464" t="s">
        <v>3515</v>
      </c>
    </row>
    <row r="465" spans="1:163" ht="17.25">
      <c r="A465" s="72">
        <v>136793784</v>
      </c>
      <c r="B465" s="304" t="s">
        <v>391</v>
      </c>
      <c r="C465" s="72"/>
      <c r="D465" s="72"/>
      <c r="E465" s="72"/>
      <c r="F465" s="72"/>
      <c r="G465" s="306"/>
      <c r="H465" s="306"/>
      <c r="I465" s="72">
        <v>2832</v>
      </c>
      <c r="J465" s="72">
        <v>2287</v>
      </c>
      <c r="K465" s="258">
        <f t="shared" si="94"/>
        <v>2351</v>
      </c>
      <c r="L465" s="258">
        <f t="shared" si="95"/>
        <v>5243</v>
      </c>
      <c r="M465" s="307">
        <v>1</v>
      </c>
      <c r="N465" s="72" t="s">
        <v>1231</v>
      </c>
      <c r="O465" s="72" t="s">
        <v>1232</v>
      </c>
      <c r="P465" s="72" t="s">
        <v>34</v>
      </c>
      <c r="Q465" s="255">
        <v>21048.49</v>
      </c>
      <c r="R465" s="66">
        <v>64</v>
      </c>
      <c r="S465" s="66">
        <f t="shared" si="105"/>
        <v>0</v>
      </c>
      <c r="T465" s="66">
        <v>4521</v>
      </c>
      <c r="U465" s="4" t="s">
        <v>1496</v>
      </c>
      <c r="V465" s="5">
        <f t="shared" si="103"/>
        <v>9.0773353545200858E-3</v>
      </c>
      <c r="W465" s="5">
        <f t="shared" si="104"/>
        <v>1.1518397086568298E-3</v>
      </c>
      <c r="X465" s="5" t="s">
        <v>1280</v>
      </c>
      <c r="Y465" s="72" t="str">
        <f t="shared" si="97"/>
        <v>PTP</v>
      </c>
      <c r="Z465" s="72" t="s">
        <v>1329</v>
      </c>
      <c r="AA465" s="72" t="s">
        <v>1329</v>
      </c>
      <c r="AB465" s="304"/>
      <c r="AC465" s="72">
        <v>28</v>
      </c>
      <c r="AD465" s="72" t="s">
        <v>3019</v>
      </c>
      <c r="AE465" s="308"/>
      <c r="AF465" s="309" t="s">
        <v>1129</v>
      </c>
      <c r="AG465" s="7" t="s">
        <v>1129</v>
      </c>
      <c r="AH465" s="72" t="s">
        <v>385</v>
      </c>
      <c r="AI465" s="7" t="s">
        <v>1129</v>
      </c>
      <c r="AJ465" s="7" t="s">
        <v>1129</v>
      </c>
      <c r="AK465" s="7" t="s">
        <v>1129</v>
      </c>
      <c r="AL465" s="7">
        <v>6872</v>
      </c>
      <c r="AM465" s="255">
        <v>21048.49</v>
      </c>
      <c r="AN465" s="258">
        <v>27</v>
      </c>
      <c r="AO465" s="306">
        <v>43</v>
      </c>
      <c r="AP465" s="306" t="str">
        <f t="shared" si="98"/>
        <v>FLOW</v>
      </c>
      <c r="AQ465" s="306"/>
      <c r="AR465" s="306"/>
      <c r="AS465" s="306"/>
      <c r="AT465" s="306"/>
      <c r="AU465" s="72" t="s">
        <v>1793</v>
      </c>
      <c r="AV465" s="310" t="s">
        <v>392</v>
      </c>
      <c r="AW465" s="304" t="s">
        <v>393</v>
      </c>
      <c r="AX465" s="311">
        <v>44910</v>
      </c>
      <c r="AY465" s="72">
        <v>48</v>
      </c>
      <c r="AZ465" s="72" t="s">
        <v>1742</v>
      </c>
      <c r="BA465" s="7" t="s">
        <v>3512</v>
      </c>
      <c r="BB465" s="7"/>
      <c r="BC465" s="7"/>
      <c r="BD465" s="72"/>
      <c r="BE465" s="72"/>
      <c r="BF465" s="72"/>
      <c r="BG465" s="183"/>
      <c r="BH465" s="72"/>
      <c r="BI465" s="72"/>
      <c r="BJ465" s="72"/>
      <c r="BK465" s="72"/>
      <c r="BL465" s="72"/>
      <c r="BM465" s="72"/>
      <c r="BN465" s="72"/>
      <c r="BO465" s="72">
        <v>1</v>
      </c>
      <c r="BP465" s="72"/>
      <c r="BQ465" s="72"/>
      <c r="BR465" s="72"/>
      <c r="BS465" s="72"/>
      <c r="BT465" s="72"/>
      <c r="BU465" s="72"/>
      <c r="BV465" s="72"/>
      <c r="BW465" s="72"/>
      <c r="BX465" s="72"/>
      <c r="BY465" s="72"/>
      <c r="BZ465" s="72"/>
      <c r="CA465" s="72"/>
      <c r="CB465" s="72"/>
      <c r="CC465" s="72"/>
      <c r="CD465" s="72"/>
      <c r="CE465" s="72"/>
      <c r="CF465" s="72"/>
      <c r="CG465" s="72"/>
      <c r="CH465" s="72"/>
      <c r="CI465" s="72"/>
      <c r="CJ465" s="72"/>
      <c r="CK465" s="72"/>
      <c r="CL465" s="72"/>
      <c r="CM465" s="72"/>
      <c r="CN465" s="72"/>
      <c r="CO465" s="72"/>
      <c r="CP465" s="72"/>
      <c r="CQ465" s="72"/>
      <c r="CR465" s="72"/>
      <c r="CS465" s="72"/>
      <c r="CT465" s="72"/>
      <c r="CU465" s="72"/>
      <c r="CV465" s="72"/>
      <c r="CW465" s="72"/>
      <c r="CX465" s="72"/>
      <c r="CY465" s="72"/>
      <c r="CZ465" s="72"/>
      <c r="DA465" s="72"/>
      <c r="DB465" s="72"/>
      <c r="DC465" s="72"/>
      <c r="DD465" s="72"/>
      <c r="DE465" s="72"/>
      <c r="DF465" s="72"/>
      <c r="DG465" s="72"/>
      <c r="DH465" s="72"/>
      <c r="DI465" s="72"/>
      <c r="DJ465" s="72"/>
      <c r="DK465" s="72"/>
      <c r="DL465" s="72"/>
      <c r="DM465" s="72"/>
      <c r="DN465" s="72"/>
      <c r="DO465" s="72"/>
      <c r="DP465" s="72"/>
      <c r="DQ465" s="72"/>
      <c r="DR465" s="72"/>
      <c r="DS465" s="72"/>
      <c r="DT465" s="72"/>
      <c r="DU465" s="72"/>
      <c r="DV465" s="72"/>
      <c r="DW465" s="72"/>
      <c r="DX465" s="72"/>
      <c r="DY465" s="72"/>
      <c r="DZ465" s="72"/>
      <c r="EA465" s="72"/>
      <c r="EB465" s="72"/>
      <c r="EC465" s="72"/>
      <c r="ED465" s="72"/>
      <c r="EE465" s="72"/>
      <c r="EF465" s="72"/>
      <c r="EG465" s="72"/>
      <c r="EH465" s="72"/>
      <c r="EI465" s="72"/>
      <c r="EJ465" s="72"/>
      <c r="EK465" s="72"/>
      <c r="EL465" s="72"/>
      <c r="EM465" s="72"/>
      <c r="EN465" s="72"/>
      <c r="EO465" s="72"/>
      <c r="EP465" s="72"/>
      <c r="EQ465" s="72"/>
      <c r="ER465" s="312">
        <f t="shared" si="99"/>
        <v>1</v>
      </c>
      <c r="ES465" s="72">
        <f t="shared" si="100"/>
        <v>1</v>
      </c>
      <c r="ET465" s="72" t="s">
        <v>1115</v>
      </c>
      <c r="EU465" s="7" t="s">
        <v>2788</v>
      </c>
      <c r="EV465" s="7" t="s">
        <v>1110</v>
      </c>
      <c r="EW465" s="7" t="s">
        <v>1806</v>
      </c>
      <c r="EX465" s="183" t="s">
        <v>1815</v>
      </c>
      <c r="EY465" s="313">
        <v>46202</v>
      </c>
      <c r="EZ465" s="313"/>
      <c r="FA465" s="183"/>
      <c r="FB465" s="313"/>
      <c r="FC465" s="7"/>
      <c r="FD465" s="7" t="s">
        <v>3063</v>
      </c>
      <c r="FE465" s="7">
        <f t="shared" si="101"/>
        <v>2351</v>
      </c>
      <c r="FF465" s="72">
        <f t="shared" si="102"/>
        <v>5243</v>
      </c>
      <c r="FG465" t="s">
        <v>3515</v>
      </c>
    </row>
    <row r="466" spans="1:163" ht="17.25">
      <c r="A466" s="72">
        <v>454116052</v>
      </c>
      <c r="B466" s="304" t="s">
        <v>551</v>
      </c>
      <c r="C466" s="72"/>
      <c r="D466" s="72"/>
      <c r="E466" s="72"/>
      <c r="F466" s="72"/>
      <c r="G466" s="306"/>
      <c r="H466" s="306"/>
      <c r="I466" s="72">
        <v>2837</v>
      </c>
      <c r="J466" s="72">
        <v>13758.68</v>
      </c>
      <c r="K466" s="258">
        <f t="shared" si="94"/>
        <v>3038.6800000000003</v>
      </c>
      <c r="L466" s="258">
        <f t="shared" si="95"/>
        <v>17450.68</v>
      </c>
      <c r="M466" s="315">
        <v>5</v>
      </c>
      <c r="N466" s="72" t="s">
        <v>1231</v>
      </c>
      <c r="O466" s="72" t="s">
        <v>1232</v>
      </c>
      <c r="P466" s="72" t="s">
        <v>230</v>
      </c>
      <c r="Q466" s="255">
        <v>21019.68</v>
      </c>
      <c r="R466" s="66">
        <v>628</v>
      </c>
      <c r="S466" s="66">
        <f t="shared" si="105"/>
        <v>0</v>
      </c>
      <c r="T466" s="66">
        <v>5850</v>
      </c>
      <c r="U466" s="4" t="s">
        <v>1231</v>
      </c>
      <c r="V466" s="5">
        <f t="shared" si="103"/>
        <v>5.7992803209793262E-2</v>
      </c>
      <c r="W466" s="5">
        <f t="shared" si="104"/>
        <v>1.0231654512635757E-2</v>
      </c>
      <c r="X466" s="5" t="str">
        <f t="shared" si="96"/>
        <v>FLOW</v>
      </c>
      <c r="Y466" s="72" t="str">
        <f t="shared" si="97"/>
        <v>RTP</v>
      </c>
      <c r="Z466" s="72" t="s">
        <v>1330</v>
      </c>
      <c r="AA466" s="72" t="s">
        <v>1330</v>
      </c>
      <c r="AB466" s="304"/>
      <c r="AC466" s="72"/>
      <c r="AD466" s="72" t="s">
        <v>3022</v>
      </c>
      <c r="AE466" s="308"/>
      <c r="AF466" s="309" t="s">
        <v>1797</v>
      </c>
      <c r="AG466" s="7" t="s">
        <v>1129</v>
      </c>
      <c r="AH466" s="72" t="s">
        <v>552</v>
      </c>
      <c r="AI466" s="7" t="s">
        <v>1129</v>
      </c>
      <c r="AJ466" s="7" t="s">
        <v>1129</v>
      </c>
      <c r="AK466" s="7" t="s">
        <v>1129</v>
      </c>
      <c r="AL466" s="7">
        <v>20236.68</v>
      </c>
      <c r="AM466" s="255">
        <v>21019.68</v>
      </c>
      <c r="AN466" s="258">
        <v>147</v>
      </c>
      <c r="AO466" s="306">
        <v>163</v>
      </c>
      <c r="AP466" s="306" t="str">
        <f t="shared" si="98"/>
        <v>FLOW</v>
      </c>
      <c r="AQ466" s="306"/>
      <c r="AR466" s="306"/>
      <c r="AS466" s="306"/>
      <c r="AT466" s="306"/>
      <c r="AU466" s="72" t="s">
        <v>943</v>
      </c>
      <c r="AV466" s="310" t="s">
        <v>553</v>
      </c>
      <c r="AW466" s="304" t="s">
        <v>554</v>
      </c>
      <c r="AX466" s="311">
        <v>44763</v>
      </c>
      <c r="AY466" s="72">
        <v>48</v>
      </c>
      <c r="AZ466" s="72" t="s">
        <v>1742</v>
      </c>
      <c r="BA466" s="7" t="s">
        <v>3513</v>
      </c>
      <c r="BB466" s="7"/>
      <c r="BC466" s="7"/>
      <c r="BD466" s="72"/>
      <c r="BE466" s="72"/>
      <c r="BF466" s="72"/>
      <c r="BG466" s="183"/>
      <c r="BH466" s="72"/>
      <c r="BI466" s="72"/>
      <c r="BJ466" s="72"/>
      <c r="BK466" s="72"/>
      <c r="BL466" s="72">
        <v>1</v>
      </c>
      <c r="BM466" s="72"/>
      <c r="BN466" s="72"/>
      <c r="BO466" s="72"/>
      <c r="BP466" s="72"/>
      <c r="BQ466" s="72"/>
      <c r="BR466" s="72"/>
      <c r="BS466" s="72"/>
      <c r="BT466" s="72"/>
      <c r="BU466" s="72"/>
      <c r="BV466" s="72"/>
      <c r="BW466" s="72"/>
      <c r="BX466" s="72"/>
      <c r="BY466" s="72"/>
      <c r="BZ466" s="72"/>
      <c r="CA466" s="72"/>
      <c r="CB466" s="72"/>
      <c r="CC466" s="72"/>
      <c r="CD466" s="72"/>
      <c r="CE466" s="72"/>
      <c r="CF466" s="72"/>
      <c r="CG466" s="72"/>
      <c r="CH466" s="72"/>
      <c r="CI466" s="72"/>
      <c r="CJ466" s="72"/>
      <c r="CK466" s="72"/>
      <c r="CL466" s="72"/>
      <c r="CM466" s="72"/>
      <c r="CN466" s="72"/>
      <c r="CO466" s="72"/>
      <c r="CP466" s="72"/>
      <c r="CQ466" s="72"/>
      <c r="CR466" s="72"/>
      <c r="CS466" s="72"/>
      <c r="CT466" s="72"/>
      <c r="CU466" s="72"/>
      <c r="CV466" s="72"/>
      <c r="CW466" s="72"/>
      <c r="CX466" s="72"/>
      <c r="CY466" s="72"/>
      <c r="CZ466" s="72"/>
      <c r="DA466" s="72"/>
      <c r="DB466" s="72"/>
      <c r="DC466" s="72"/>
      <c r="DD466" s="72"/>
      <c r="DE466" s="72"/>
      <c r="DF466" s="72"/>
      <c r="DG466" s="72"/>
      <c r="DH466" s="72"/>
      <c r="DI466" s="72"/>
      <c r="DJ466" s="72"/>
      <c r="DK466" s="72"/>
      <c r="DL466" s="72"/>
      <c r="DM466" s="72"/>
      <c r="DN466" s="72"/>
      <c r="DO466" s="72"/>
      <c r="DP466" s="72"/>
      <c r="DQ466" s="72"/>
      <c r="DR466" s="72"/>
      <c r="DS466" s="72"/>
      <c r="DT466" s="72"/>
      <c r="DU466" s="72"/>
      <c r="DV466" s="72"/>
      <c r="DW466" s="72"/>
      <c r="DX466" s="72"/>
      <c r="DY466" s="72"/>
      <c r="DZ466" s="72"/>
      <c r="EA466" s="72"/>
      <c r="EB466" s="72"/>
      <c r="EC466" s="72"/>
      <c r="ED466" s="72"/>
      <c r="EE466" s="72"/>
      <c r="EF466" s="72"/>
      <c r="EG466" s="72"/>
      <c r="EH466" s="72"/>
      <c r="EI466" s="72"/>
      <c r="EJ466" s="72"/>
      <c r="EK466" s="72"/>
      <c r="EL466" s="72"/>
      <c r="EM466" s="72"/>
      <c r="EN466" s="72"/>
      <c r="EO466" s="72"/>
      <c r="EP466" s="72"/>
      <c r="EQ466" s="72"/>
      <c r="ER466" s="312">
        <f t="shared" si="99"/>
        <v>1</v>
      </c>
      <c r="ES466" s="72">
        <f t="shared" si="100"/>
        <v>1</v>
      </c>
      <c r="ET466" s="72" t="s">
        <v>1111</v>
      </c>
      <c r="EU466" s="7" t="s">
        <v>2789</v>
      </c>
      <c r="EV466" s="7" t="s">
        <v>1110</v>
      </c>
      <c r="EW466" s="7" t="s">
        <v>1801</v>
      </c>
      <c r="EX466" s="183" t="s">
        <v>1990</v>
      </c>
      <c r="EY466" s="313">
        <v>46177</v>
      </c>
      <c r="EZ466" s="313"/>
      <c r="FA466" s="183"/>
      <c r="FB466" s="313"/>
      <c r="FC466" s="7"/>
      <c r="FD466" s="7" t="s">
        <v>3372</v>
      </c>
      <c r="FE466" s="7">
        <f t="shared" si="101"/>
        <v>3038.6800000000003</v>
      </c>
      <c r="FF466" s="72">
        <f t="shared" si="102"/>
        <v>17450.68</v>
      </c>
      <c r="FG466" t="s">
        <v>3515</v>
      </c>
    </row>
    <row r="467" spans="1:163" ht="17.25">
      <c r="A467" s="72">
        <v>460122210</v>
      </c>
      <c r="B467" s="304" t="s">
        <v>76</v>
      </c>
      <c r="C467" s="72"/>
      <c r="D467" s="72"/>
      <c r="E467" s="72"/>
      <c r="F467" s="72"/>
      <c r="G467" s="306"/>
      <c r="H467" s="306"/>
      <c r="I467" s="72">
        <v>3674</v>
      </c>
      <c r="J467" s="72">
        <v>3674</v>
      </c>
      <c r="K467" s="258">
        <f t="shared" si="94"/>
        <v>3758</v>
      </c>
      <c r="L467" s="258">
        <f t="shared" si="95"/>
        <v>7520</v>
      </c>
      <c r="M467" s="307">
        <v>1</v>
      </c>
      <c r="N467" s="72" t="s">
        <v>1231</v>
      </c>
      <c r="O467" s="72" t="s">
        <v>1232</v>
      </c>
      <c r="P467" s="72" t="s">
        <v>14</v>
      </c>
      <c r="Q467" s="255">
        <v>20991.4</v>
      </c>
      <c r="R467" s="66">
        <v>84</v>
      </c>
      <c r="S467" s="66">
        <f t="shared" si="105"/>
        <v>0</v>
      </c>
      <c r="T467" s="66">
        <v>4489</v>
      </c>
      <c r="U467" s="4" t="s">
        <v>1501</v>
      </c>
      <c r="V467" s="5">
        <f t="shared" si="103"/>
        <v>0.22458765930858579</v>
      </c>
      <c r="W467" s="5">
        <f t="shared" si="104"/>
        <v>1.1487155639335162E-3</v>
      </c>
      <c r="X467" s="5" t="s">
        <v>1280</v>
      </c>
      <c r="Y467" s="72" t="str">
        <f t="shared" si="97"/>
        <v>PTP</v>
      </c>
      <c r="Z467" s="72" t="s">
        <v>1329</v>
      </c>
      <c r="AA467" s="72" t="s">
        <v>1329</v>
      </c>
      <c r="AB467" s="304"/>
      <c r="AC467" s="72">
        <v>25</v>
      </c>
      <c r="AD467" s="72" t="s">
        <v>3019</v>
      </c>
      <c r="AE467" s="308"/>
      <c r="AF467" s="309" t="s">
        <v>1129</v>
      </c>
      <c r="AG467" s="7" t="s">
        <v>1129</v>
      </c>
      <c r="AH467" s="72" t="s">
        <v>77</v>
      </c>
      <c r="AI467" s="7" t="s">
        <v>1129</v>
      </c>
      <c r="AJ467" s="7" t="s">
        <v>1129</v>
      </c>
      <c r="AK467" s="7" t="s">
        <v>1129</v>
      </c>
      <c r="AL467" s="7">
        <v>8247</v>
      </c>
      <c r="AM467" s="255">
        <v>20991.4</v>
      </c>
      <c r="AN467" s="258">
        <v>27</v>
      </c>
      <c r="AO467" s="306">
        <v>43</v>
      </c>
      <c r="AP467" s="306" t="str">
        <f t="shared" si="98"/>
        <v>FLOW</v>
      </c>
      <c r="AQ467" s="306"/>
      <c r="AR467" s="306"/>
      <c r="AS467" s="306"/>
      <c r="AT467" s="306"/>
      <c r="AU467" s="72" t="s">
        <v>1793</v>
      </c>
      <c r="AV467" s="310" t="s">
        <v>78</v>
      </c>
      <c r="AW467" s="304" t="s">
        <v>79</v>
      </c>
      <c r="AX467" s="311">
        <v>45213</v>
      </c>
      <c r="AY467" s="72">
        <v>36</v>
      </c>
      <c r="AZ467" s="72" t="s">
        <v>1742</v>
      </c>
      <c r="BA467" s="7" t="s">
        <v>3513</v>
      </c>
      <c r="BB467" s="7"/>
      <c r="BC467" s="7"/>
      <c r="BD467" s="72"/>
      <c r="BE467" s="72"/>
      <c r="BF467" s="72"/>
      <c r="BG467" s="183"/>
      <c r="BH467" s="72"/>
      <c r="BI467" s="72"/>
      <c r="BJ467" s="72"/>
      <c r="BK467" s="72"/>
      <c r="BL467" s="72">
        <v>1</v>
      </c>
      <c r="BM467" s="72"/>
      <c r="BN467" s="72"/>
      <c r="BO467" s="72"/>
      <c r="BP467" s="72"/>
      <c r="BQ467" s="72"/>
      <c r="BR467" s="72"/>
      <c r="BS467" s="72"/>
      <c r="BT467" s="72"/>
      <c r="BU467" s="72"/>
      <c r="BV467" s="72"/>
      <c r="BW467" s="72"/>
      <c r="BX467" s="72"/>
      <c r="BY467" s="72"/>
      <c r="BZ467" s="72"/>
      <c r="CA467" s="72"/>
      <c r="CB467" s="72"/>
      <c r="CC467" s="72"/>
      <c r="CD467" s="72"/>
      <c r="CE467" s="72"/>
      <c r="CF467" s="72"/>
      <c r="CG467" s="72"/>
      <c r="CH467" s="72"/>
      <c r="CI467" s="72"/>
      <c r="CJ467" s="72">
        <v>1</v>
      </c>
      <c r="CK467" s="72"/>
      <c r="CL467" s="72"/>
      <c r="CM467" s="72"/>
      <c r="CN467" s="72"/>
      <c r="CO467" s="72"/>
      <c r="CP467" s="72"/>
      <c r="CQ467" s="72"/>
      <c r="CR467" s="72"/>
      <c r="CS467" s="72"/>
      <c r="CT467" s="72"/>
      <c r="CU467" s="72"/>
      <c r="CV467" s="72"/>
      <c r="CW467" s="72"/>
      <c r="CX467" s="72"/>
      <c r="CY467" s="72"/>
      <c r="CZ467" s="72"/>
      <c r="DA467" s="72"/>
      <c r="DB467" s="72"/>
      <c r="DC467" s="72"/>
      <c r="DD467" s="72"/>
      <c r="DE467" s="72"/>
      <c r="DF467" s="72"/>
      <c r="DG467" s="72"/>
      <c r="DH467" s="72"/>
      <c r="DI467" s="72"/>
      <c r="DJ467" s="72"/>
      <c r="DK467" s="72"/>
      <c r="DL467" s="72"/>
      <c r="DM467" s="72"/>
      <c r="DN467" s="72"/>
      <c r="DO467" s="72"/>
      <c r="DP467" s="72"/>
      <c r="DQ467" s="72"/>
      <c r="DR467" s="72"/>
      <c r="DS467" s="72"/>
      <c r="DT467" s="72"/>
      <c r="DU467" s="72"/>
      <c r="DV467" s="72"/>
      <c r="DW467" s="72"/>
      <c r="DX467" s="72"/>
      <c r="DY467" s="72"/>
      <c r="DZ467" s="72"/>
      <c r="EA467" s="72"/>
      <c r="EB467" s="72"/>
      <c r="EC467" s="72"/>
      <c r="ED467" s="72"/>
      <c r="EE467" s="72"/>
      <c r="EF467" s="72"/>
      <c r="EG467" s="72"/>
      <c r="EH467" s="72"/>
      <c r="EI467" s="72"/>
      <c r="EJ467" s="72"/>
      <c r="EK467" s="72"/>
      <c r="EL467" s="72"/>
      <c r="EM467" s="72"/>
      <c r="EN467" s="72"/>
      <c r="EO467" s="72"/>
      <c r="EP467" s="72"/>
      <c r="EQ467" s="72"/>
      <c r="ER467" s="312">
        <f t="shared" si="99"/>
        <v>2</v>
      </c>
      <c r="ES467" s="72">
        <f t="shared" si="100"/>
        <v>1</v>
      </c>
      <c r="ET467" s="72" t="s">
        <v>1112</v>
      </c>
      <c r="EU467" s="7" t="s">
        <v>2790</v>
      </c>
      <c r="EV467" s="7" t="s">
        <v>1110</v>
      </c>
      <c r="EW467" s="7" t="s">
        <v>1806</v>
      </c>
      <c r="EX467" s="183" t="s">
        <v>1991</v>
      </c>
      <c r="EY467" s="313">
        <v>46193</v>
      </c>
      <c r="EZ467" s="313"/>
      <c r="FA467" s="183"/>
      <c r="FB467" s="313"/>
      <c r="FC467" s="7"/>
      <c r="FD467" s="7" t="s">
        <v>3352</v>
      </c>
      <c r="FE467" s="7">
        <f t="shared" si="101"/>
        <v>3758</v>
      </c>
      <c r="FF467" s="72">
        <f t="shared" si="102"/>
        <v>7520</v>
      </c>
      <c r="FG467" t="s">
        <v>3515</v>
      </c>
    </row>
    <row r="468" spans="1:163" ht="17.25">
      <c r="A468" s="72">
        <v>459059044</v>
      </c>
      <c r="B468" s="304" t="s">
        <v>557</v>
      </c>
      <c r="C468" s="72"/>
      <c r="D468" s="72"/>
      <c r="E468" s="72"/>
      <c r="F468" s="72"/>
      <c r="G468" s="306"/>
      <c r="H468" s="306"/>
      <c r="I468" s="72">
        <v>3911</v>
      </c>
      <c r="J468" s="72">
        <v>14157</v>
      </c>
      <c r="K468" s="258">
        <f t="shared" si="94"/>
        <v>2968</v>
      </c>
      <c r="L468" s="258">
        <f t="shared" si="95"/>
        <v>18866</v>
      </c>
      <c r="M468" s="315">
        <v>4</v>
      </c>
      <c r="N468" s="72" t="s">
        <v>1231</v>
      </c>
      <c r="O468" s="72" t="s">
        <v>1232</v>
      </c>
      <c r="P468" s="72" t="s">
        <v>230</v>
      </c>
      <c r="Q468" s="255">
        <v>20969.25</v>
      </c>
      <c r="R468" s="66">
        <v>544</v>
      </c>
      <c r="S468" s="66">
        <f t="shared" si="105"/>
        <v>0</v>
      </c>
      <c r="T468" s="66">
        <v>6213</v>
      </c>
      <c r="U468" s="4" t="s">
        <v>1231</v>
      </c>
      <c r="V468" s="5">
        <f t="shared" si="103"/>
        <v>0.20750518781523955</v>
      </c>
      <c r="W468" s="5">
        <f t="shared" si="104"/>
        <v>6.884601413761602E-3</v>
      </c>
      <c r="X468" s="5" t="str">
        <f t="shared" si="96"/>
        <v>FLOW</v>
      </c>
      <c r="Y468" s="72" t="str">
        <f t="shared" si="97"/>
        <v>RTP</v>
      </c>
      <c r="Z468" s="72" t="s">
        <v>1315</v>
      </c>
      <c r="AA468" s="72" t="s">
        <v>1330</v>
      </c>
      <c r="AB468" s="304" t="s">
        <v>3504</v>
      </c>
      <c r="AC468" s="72"/>
      <c r="AD468" s="72" t="s">
        <v>3022</v>
      </c>
      <c r="AE468" s="308"/>
      <c r="AF468" s="309" t="s">
        <v>1797</v>
      </c>
      <c r="AG468" s="7" t="s">
        <v>1129</v>
      </c>
      <c r="AH468" s="72" t="s">
        <v>552</v>
      </c>
      <c r="AI468" s="7" t="s">
        <v>1129</v>
      </c>
      <c r="AJ468" s="7" t="s">
        <v>1129</v>
      </c>
      <c r="AK468" s="7" t="s">
        <v>1129</v>
      </c>
      <c r="AL468" s="7">
        <v>20914</v>
      </c>
      <c r="AM468" s="255">
        <v>20969.25</v>
      </c>
      <c r="AN468" s="258">
        <v>116</v>
      </c>
      <c r="AO468" s="306">
        <v>132</v>
      </c>
      <c r="AP468" s="306" t="str">
        <f t="shared" si="98"/>
        <v>FLOW</v>
      </c>
      <c r="AQ468" s="306"/>
      <c r="AR468" s="306"/>
      <c r="AS468" s="306"/>
      <c r="AT468" s="306"/>
      <c r="AU468" s="72" t="s">
        <v>943</v>
      </c>
      <c r="AV468" s="310" t="s">
        <v>558</v>
      </c>
      <c r="AW468" s="304" t="s">
        <v>110</v>
      </c>
      <c r="AX468" s="311">
        <v>45127</v>
      </c>
      <c r="AY468" s="72">
        <v>36</v>
      </c>
      <c r="AZ468" s="72" t="s">
        <v>1742</v>
      </c>
      <c r="BA468" s="7" t="s">
        <v>3513</v>
      </c>
      <c r="BB468" s="7"/>
      <c r="BC468" s="7"/>
      <c r="BD468" s="72"/>
      <c r="BE468" s="72"/>
      <c r="BF468" s="72"/>
      <c r="BG468" s="183"/>
      <c r="BH468" s="72"/>
      <c r="BI468" s="72"/>
      <c r="BJ468" s="72"/>
      <c r="BK468" s="72"/>
      <c r="BL468" s="72">
        <v>1</v>
      </c>
      <c r="BM468" s="72"/>
      <c r="BN468" s="72"/>
      <c r="BO468" s="72"/>
      <c r="BP468" s="72"/>
      <c r="BQ468" s="72"/>
      <c r="BR468" s="72"/>
      <c r="BS468" s="72"/>
      <c r="BT468" s="72"/>
      <c r="BU468" s="72"/>
      <c r="BV468" s="72"/>
      <c r="BW468" s="72"/>
      <c r="BX468" s="72"/>
      <c r="BY468" s="72"/>
      <c r="BZ468" s="72"/>
      <c r="CA468" s="72"/>
      <c r="CB468" s="72"/>
      <c r="CC468" s="72"/>
      <c r="CD468" s="72"/>
      <c r="CE468" s="72"/>
      <c r="CF468" s="72"/>
      <c r="CG468" s="72"/>
      <c r="CH468" s="72"/>
      <c r="CI468" s="72"/>
      <c r="CJ468" s="72"/>
      <c r="CK468" s="72"/>
      <c r="CL468" s="72"/>
      <c r="CM468" s="72"/>
      <c r="CN468" s="72"/>
      <c r="CO468" s="72"/>
      <c r="CP468" s="72"/>
      <c r="CQ468" s="72"/>
      <c r="CR468" s="72"/>
      <c r="CS468" s="72"/>
      <c r="CT468" s="72"/>
      <c r="CU468" s="72"/>
      <c r="CV468" s="72"/>
      <c r="CW468" s="72"/>
      <c r="CX468" s="72"/>
      <c r="CY468" s="72"/>
      <c r="CZ468" s="72"/>
      <c r="DA468" s="72"/>
      <c r="DB468" s="72"/>
      <c r="DC468" s="72"/>
      <c r="DD468" s="72"/>
      <c r="DE468" s="72"/>
      <c r="DF468" s="72"/>
      <c r="DG468" s="72"/>
      <c r="DH468" s="72"/>
      <c r="DI468" s="72"/>
      <c r="DJ468" s="72"/>
      <c r="DK468" s="72"/>
      <c r="DL468" s="72"/>
      <c r="DM468" s="72"/>
      <c r="DN468" s="72"/>
      <c r="DO468" s="72"/>
      <c r="DP468" s="72"/>
      <c r="DQ468" s="72"/>
      <c r="DR468" s="72"/>
      <c r="DS468" s="72"/>
      <c r="DT468" s="72"/>
      <c r="DU468" s="72"/>
      <c r="DV468" s="72"/>
      <c r="DW468" s="72"/>
      <c r="DX468" s="72"/>
      <c r="DY468" s="72"/>
      <c r="DZ468" s="72"/>
      <c r="EA468" s="72"/>
      <c r="EB468" s="72"/>
      <c r="EC468" s="72"/>
      <c r="ED468" s="72"/>
      <c r="EE468" s="72"/>
      <c r="EF468" s="72"/>
      <c r="EG468" s="72"/>
      <c r="EH468" s="72"/>
      <c r="EI468" s="72"/>
      <c r="EJ468" s="72"/>
      <c r="EK468" s="72"/>
      <c r="EL468" s="72"/>
      <c r="EM468" s="72"/>
      <c r="EN468" s="72"/>
      <c r="EO468" s="72"/>
      <c r="EP468" s="72"/>
      <c r="EQ468" s="72"/>
      <c r="ER468" s="312">
        <f t="shared" si="99"/>
        <v>1</v>
      </c>
      <c r="ES468" s="72">
        <f t="shared" si="100"/>
        <v>1</v>
      </c>
      <c r="ET468" s="72" t="s">
        <v>1111</v>
      </c>
      <c r="EU468" s="7" t="s">
        <v>2791</v>
      </c>
      <c r="EV468" s="7" t="s">
        <v>1110</v>
      </c>
      <c r="EW468" s="7" t="s">
        <v>1831</v>
      </c>
      <c r="EX468" s="183" t="s">
        <v>1992</v>
      </c>
      <c r="EY468" s="313">
        <v>46177</v>
      </c>
      <c r="EZ468" s="313"/>
      <c r="FA468" s="183"/>
      <c r="FB468" s="313"/>
      <c r="FC468" s="7"/>
      <c r="FD468" s="7" t="s">
        <v>3373</v>
      </c>
      <c r="FE468" s="7">
        <f t="shared" si="101"/>
        <v>2968</v>
      </c>
      <c r="FF468" s="72">
        <f t="shared" si="102"/>
        <v>18866</v>
      </c>
      <c r="FG468" t="s">
        <v>3515</v>
      </c>
    </row>
    <row r="469" spans="1:163" ht="17.25">
      <c r="A469" s="72">
        <v>461252668</v>
      </c>
      <c r="B469" s="304" t="s">
        <v>542</v>
      </c>
      <c r="C469" s="72"/>
      <c r="D469" s="72"/>
      <c r="E469" s="72"/>
      <c r="F469" s="72"/>
      <c r="G469" s="306"/>
      <c r="H469" s="306"/>
      <c r="I469" s="72">
        <v>3628</v>
      </c>
      <c r="J469" s="72">
        <v>14463</v>
      </c>
      <c r="K469" s="258">
        <f t="shared" si="94"/>
        <v>3975</v>
      </c>
      <c r="L469" s="258">
        <f t="shared" si="95"/>
        <v>18091</v>
      </c>
      <c r="M469" s="315">
        <v>4</v>
      </c>
      <c r="N469" s="72" t="s">
        <v>1231</v>
      </c>
      <c r="O469" s="72" t="s">
        <v>1232</v>
      </c>
      <c r="P469" s="72" t="s">
        <v>333</v>
      </c>
      <c r="Q469" s="255">
        <v>20580</v>
      </c>
      <c r="R469" s="66">
        <v>396</v>
      </c>
      <c r="S469" s="66">
        <f t="shared" si="105"/>
        <v>0</v>
      </c>
      <c r="T469" s="66">
        <v>6295</v>
      </c>
      <c r="U469" s="4" t="s">
        <v>1231</v>
      </c>
      <c r="V469" s="5">
        <f t="shared" si="103"/>
        <v>7.4343359030198466E-2</v>
      </c>
      <c r="W469" s="5">
        <f t="shared" si="104"/>
        <v>6.7568032759976523E-3</v>
      </c>
      <c r="X469" s="5" t="s">
        <v>1280</v>
      </c>
      <c r="Y469" s="72" t="str">
        <f t="shared" si="97"/>
        <v>PTP</v>
      </c>
      <c r="Z469" s="72" t="s">
        <v>1329</v>
      </c>
      <c r="AA469" s="72" t="s">
        <v>1329</v>
      </c>
      <c r="AB469" s="304"/>
      <c r="AC469" s="72"/>
      <c r="AD469" s="72"/>
      <c r="AE469" s="308"/>
      <c r="AF469" s="309" t="s">
        <v>1797</v>
      </c>
      <c r="AG469" s="7" t="s">
        <v>1129</v>
      </c>
      <c r="AH469" s="72" t="s">
        <v>543</v>
      </c>
      <c r="AI469" s="7" t="s">
        <v>1129</v>
      </c>
      <c r="AJ469" s="7" t="s">
        <v>1129</v>
      </c>
      <c r="AK469" s="7" t="s">
        <v>1129</v>
      </c>
      <c r="AL469" s="7">
        <v>21154</v>
      </c>
      <c r="AM469" s="255">
        <v>20580</v>
      </c>
      <c r="AN469" s="258">
        <v>116</v>
      </c>
      <c r="AO469" s="306">
        <v>132</v>
      </c>
      <c r="AP469" s="306" t="str">
        <f t="shared" si="98"/>
        <v>FLOW</v>
      </c>
      <c r="AQ469" s="306"/>
      <c r="AR469" s="306"/>
      <c r="AS469" s="306"/>
      <c r="AT469" s="306"/>
      <c r="AU469" s="72" t="s">
        <v>943</v>
      </c>
      <c r="AV469" s="310" t="s">
        <v>544</v>
      </c>
      <c r="AW469" s="304" t="s">
        <v>522</v>
      </c>
      <c r="AX469" s="311">
        <v>45286</v>
      </c>
      <c r="AY469" s="72">
        <v>30</v>
      </c>
      <c r="AZ469" s="72" t="s">
        <v>1742</v>
      </c>
      <c r="BA469" s="7" t="s">
        <v>3513</v>
      </c>
      <c r="BB469" s="7"/>
      <c r="BC469" s="7"/>
      <c r="BD469" s="72"/>
      <c r="BE469" s="72"/>
      <c r="BF469" s="72"/>
      <c r="BG469" s="183"/>
      <c r="BH469" s="72"/>
      <c r="BI469" s="72"/>
      <c r="BJ469" s="72"/>
      <c r="BK469" s="72"/>
      <c r="BL469" s="72"/>
      <c r="BM469" s="72"/>
      <c r="BN469" s="72"/>
      <c r="BO469" s="72"/>
      <c r="BP469" s="72"/>
      <c r="BQ469" s="72"/>
      <c r="BR469" s="72"/>
      <c r="BS469" s="72"/>
      <c r="BT469" s="72"/>
      <c r="BU469" s="72"/>
      <c r="BV469" s="72"/>
      <c r="BW469" s="72"/>
      <c r="BX469" s="72"/>
      <c r="BY469" s="72"/>
      <c r="BZ469" s="72"/>
      <c r="CA469" s="72"/>
      <c r="CB469" s="72"/>
      <c r="CC469" s="72"/>
      <c r="CD469" s="72"/>
      <c r="CE469" s="72"/>
      <c r="CF469" s="72"/>
      <c r="CG469" s="72"/>
      <c r="CH469" s="72"/>
      <c r="CI469" s="72"/>
      <c r="CJ469" s="72"/>
      <c r="CK469" s="72"/>
      <c r="CL469" s="72"/>
      <c r="CM469" s="72"/>
      <c r="CN469" s="72"/>
      <c r="CO469" s="72"/>
      <c r="CP469" s="72"/>
      <c r="CQ469" s="72"/>
      <c r="CR469" s="72"/>
      <c r="CS469" s="72"/>
      <c r="CT469" s="72"/>
      <c r="CU469" s="72"/>
      <c r="CV469" s="72"/>
      <c r="CW469" s="72"/>
      <c r="CX469" s="72"/>
      <c r="CY469" s="72"/>
      <c r="CZ469" s="72"/>
      <c r="DA469" s="72"/>
      <c r="DB469" s="72"/>
      <c r="DC469" s="72"/>
      <c r="DD469" s="72"/>
      <c r="DE469" s="72"/>
      <c r="DF469" s="72"/>
      <c r="DG469" s="72"/>
      <c r="DH469" s="72"/>
      <c r="DI469" s="72"/>
      <c r="DJ469" s="72"/>
      <c r="DK469" s="72"/>
      <c r="DL469" s="72"/>
      <c r="DM469" s="72"/>
      <c r="DN469" s="72"/>
      <c r="DO469" s="72"/>
      <c r="DP469" s="72"/>
      <c r="DQ469" s="72"/>
      <c r="DR469" s="72"/>
      <c r="DS469" s="72"/>
      <c r="DT469" s="72"/>
      <c r="DU469" s="72"/>
      <c r="DV469" s="72"/>
      <c r="DW469" s="72"/>
      <c r="DX469" s="72"/>
      <c r="DY469" s="72"/>
      <c r="DZ469" s="72"/>
      <c r="EA469" s="72"/>
      <c r="EB469" s="72"/>
      <c r="EC469" s="72"/>
      <c r="ED469" s="72"/>
      <c r="EE469" s="72"/>
      <c r="EF469" s="72"/>
      <c r="EG469" s="72"/>
      <c r="EH469" s="72"/>
      <c r="EI469" s="72"/>
      <c r="EJ469" s="72"/>
      <c r="EK469" s="72"/>
      <c r="EL469" s="72"/>
      <c r="EM469" s="72"/>
      <c r="EN469" s="72"/>
      <c r="EO469" s="72">
        <v>1</v>
      </c>
      <c r="EP469" s="72"/>
      <c r="EQ469" s="72"/>
      <c r="ER469" s="312">
        <f t="shared" si="99"/>
        <v>1</v>
      </c>
      <c r="ES469" s="72">
        <f t="shared" si="100"/>
        <v>1</v>
      </c>
      <c r="ET469" s="72" t="s">
        <v>1125</v>
      </c>
      <c r="EU469" s="7" t="e">
        <v>#N/A</v>
      </c>
      <c r="EV469" s="7" t="e">
        <v>#N/A</v>
      </c>
      <c r="EW469" s="7" t="e">
        <v>#N/A</v>
      </c>
      <c r="EX469" s="183" t="e">
        <v>#N/A</v>
      </c>
      <c r="EY469" s="313" t="e">
        <v>#N/A</v>
      </c>
      <c r="EZ469" s="313"/>
      <c r="FA469" s="183"/>
      <c r="FB469" s="313"/>
      <c r="FC469" s="7"/>
      <c r="FD469" s="7">
        <v>0</v>
      </c>
      <c r="FE469" s="7">
        <f t="shared" si="101"/>
        <v>3975</v>
      </c>
      <c r="FF469" s="72">
        <f t="shared" si="102"/>
        <v>18091</v>
      </c>
      <c r="FG469" t="s">
        <v>3515</v>
      </c>
    </row>
    <row r="470" spans="1:163" ht="17.25">
      <c r="A470" s="72">
        <v>462723868</v>
      </c>
      <c r="B470" s="304" t="s">
        <v>37</v>
      </c>
      <c r="C470" s="72"/>
      <c r="D470" s="72"/>
      <c r="E470" s="72"/>
      <c r="F470" s="72"/>
      <c r="G470" s="306"/>
      <c r="H470" s="306"/>
      <c r="I470" s="72">
        <v>4284</v>
      </c>
      <c r="J470" s="72">
        <v>21416</v>
      </c>
      <c r="K470" s="258">
        <f t="shared" si="94"/>
        <v>5179</v>
      </c>
      <c r="L470" s="258">
        <f t="shared" si="95"/>
        <v>26951</v>
      </c>
      <c r="M470" s="315">
        <v>5</v>
      </c>
      <c r="N470" s="72" t="s">
        <v>1231</v>
      </c>
      <c r="O470" s="72" t="s">
        <v>1232</v>
      </c>
      <c r="P470" s="72" t="s">
        <v>34</v>
      </c>
      <c r="Q470" s="255">
        <v>20402</v>
      </c>
      <c r="R470" s="66">
        <v>899</v>
      </c>
      <c r="S470" s="66">
        <f t="shared" si="105"/>
        <v>0</v>
      </c>
      <c r="T470" s="66">
        <v>3600</v>
      </c>
      <c r="U470" s="4" t="s">
        <v>1231</v>
      </c>
      <c r="V470" s="5">
        <f t="shared" si="103"/>
        <v>0.11987986864334675</v>
      </c>
      <c r="W470" s="5">
        <f t="shared" si="104"/>
        <v>9.930989214240878E-3</v>
      </c>
      <c r="X470" s="5" t="str">
        <f t="shared" si="96"/>
        <v>FLOW</v>
      </c>
      <c r="Y470" s="72" t="str">
        <f t="shared" si="97"/>
        <v>BPTP</v>
      </c>
      <c r="Z470" s="72" t="s">
        <v>1325</v>
      </c>
      <c r="AA470" s="72" t="s">
        <v>1325</v>
      </c>
      <c r="AB470" s="304" t="s">
        <v>3504</v>
      </c>
      <c r="AC470" s="72"/>
      <c r="AD470" s="72" t="s">
        <v>3022</v>
      </c>
      <c r="AE470" s="308"/>
      <c r="AF470" s="309" t="s">
        <v>1797</v>
      </c>
      <c r="AG470" s="7" t="s">
        <v>1129</v>
      </c>
      <c r="AH470" s="72" t="s">
        <v>38</v>
      </c>
      <c r="AI470" s="7" t="s">
        <v>1129</v>
      </c>
      <c r="AJ470" s="7" t="s">
        <v>1129</v>
      </c>
      <c r="AK470" s="7" t="s">
        <v>1129</v>
      </c>
      <c r="AL470" s="7">
        <v>25915</v>
      </c>
      <c r="AM470" s="255">
        <v>20402</v>
      </c>
      <c r="AN470" s="258">
        <v>147</v>
      </c>
      <c r="AO470" s="306">
        <v>163</v>
      </c>
      <c r="AP470" s="306" t="str">
        <f t="shared" si="98"/>
        <v>FLOW</v>
      </c>
      <c r="AQ470" s="306"/>
      <c r="AR470" s="306"/>
      <c r="AS470" s="306"/>
      <c r="AT470" s="306"/>
      <c r="AU470" s="72" t="s">
        <v>943</v>
      </c>
      <c r="AV470" s="310" t="s">
        <v>39</v>
      </c>
      <c r="AW470" s="304" t="s">
        <v>40</v>
      </c>
      <c r="AX470" s="311">
        <v>45411</v>
      </c>
      <c r="AY470" s="72">
        <v>24</v>
      </c>
      <c r="AZ470" s="72" t="s">
        <v>1742</v>
      </c>
      <c r="BA470" s="7" t="s">
        <v>3512</v>
      </c>
      <c r="BB470" s="7"/>
      <c r="BC470" s="7"/>
      <c r="BD470" s="72"/>
      <c r="BE470" s="72"/>
      <c r="BF470" s="72"/>
      <c r="BG470" s="183"/>
      <c r="BH470" s="72"/>
      <c r="BI470" s="72"/>
      <c r="BJ470" s="72"/>
      <c r="BK470" s="72"/>
      <c r="BL470" s="72">
        <v>1</v>
      </c>
      <c r="BM470" s="72"/>
      <c r="BN470" s="72"/>
      <c r="BO470" s="72"/>
      <c r="BP470" s="72"/>
      <c r="BQ470" s="72"/>
      <c r="BR470" s="72"/>
      <c r="BS470" s="72"/>
      <c r="BT470" s="72"/>
      <c r="BU470" s="72"/>
      <c r="BV470" s="72"/>
      <c r="BW470" s="72"/>
      <c r="BX470" s="72"/>
      <c r="BY470" s="72"/>
      <c r="BZ470" s="72"/>
      <c r="CA470" s="72"/>
      <c r="CB470" s="72"/>
      <c r="CC470" s="72"/>
      <c r="CD470" s="72"/>
      <c r="CE470" s="72"/>
      <c r="CF470" s="72"/>
      <c r="CG470" s="72"/>
      <c r="CH470" s="72"/>
      <c r="CI470" s="72"/>
      <c r="CJ470" s="72"/>
      <c r="CK470" s="72"/>
      <c r="CL470" s="72"/>
      <c r="CM470" s="72"/>
      <c r="CN470" s="72"/>
      <c r="CO470" s="72"/>
      <c r="CP470" s="72"/>
      <c r="CQ470" s="72"/>
      <c r="CR470" s="72"/>
      <c r="CS470" s="72"/>
      <c r="CT470" s="72"/>
      <c r="CU470" s="72"/>
      <c r="CV470" s="72"/>
      <c r="CW470" s="72"/>
      <c r="CX470" s="72"/>
      <c r="CY470" s="72"/>
      <c r="CZ470" s="72"/>
      <c r="DA470" s="72"/>
      <c r="DB470" s="72"/>
      <c r="DC470" s="72"/>
      <c r="DD470" s="72"/>
      <c r="DE470" s="72"/>
      <c r="DF470" s="72"/>
      <c r="DG470" s="72"/>
      <c r="DH470" s="72"/>
      <c r="DI470" s="72"/>
      <c r="DJ470" s="72"/>
      <c r="DK470" s="72"/>
      <c r="DL470" s="72"/>
      <c r="DM470" s="72"/>
      <c r="DN470" s="72"/>
      <c r="DO470" s="72"/>
      <c r="DP470" s="72"/>
      <c r="DQ470" s="72"/>
      <c r="DR470" s="72"/>
      <c r="DS470" s="72"/>
      <c r="DT470" s="72"/>
      <c r="DU470" s="72"/>
      <c r="DV470" s="72"/>
      <c r="DW470" s="72"/>
      <c r="DX470" s="72"/>
      <c r="DY470" s="72"/>
      <c r="DZ470" s="72"/>
      <c r="EA470" s="72"/>
      <c r="EB470" s="72"/>
      <c r="EC470" s="72"/>
      <c r="ED470" s="72"/>
      <c r="EE470" s="72"/>
      <c r="EF470" s="72"/>
      <c r="EG470" s="72"/>
      <c r="EH470" s="72"/>
      <c r="EI470" s="72"/>
      <c r="EJ470" s="72"/>
      <c r="EK470" s="72"/>
      <c r="EL470" s="72"/>
      <c r="EM470" s="72"/>
      <c r="EN470" s="72"/>
      <c r="EO470" s="72"/>
      <c r="EP470" s="72"/>
      <c r="EQ470" s="72"/>
      <c r="ER470" s="312">
        <f t="shared" si="99"/>
        <v>1</v>
      </c>
      <c r="ES470" s="72">
        <f t="shared" si="100"/>
        <v>1</v>
      </c>
      <c r="ET470" s="72" t="s">
        <v>1115</v>
      </c>
      <c r="EU470" s="7" t="s">
        <v>2792</v>
      </c>
      <c r="EV470" s="7" t="s">
        <v>1110</v>
      </c>
      <c r="EW470" s="7" t="s">
        <v>1803</v>
      </c>
      <c r="EX470" s="183" t="s">
        <v>1873</v>
      </c>
      <c r="EY470" s="313">
        <v>46177</v>
      </c>
      <c r="EZ470" s="313"/>
      <c r="FA470" s="183"/>
      <c r="FB470" s="313"/>
      <c r="FC470" s="7"/>
      <c r="FD470" s="7" t="s">
        <v>3374</v>
      </c>
      <c r="FE470" s="7">
        <f t="shared" si="101"/>
        <v>5179</v>
      </c>
      <c r="FF470" s="72">
        <f t="shared" si="102"/>
        <v>26951</v>
      </c>
      <c r="FG470" t="s">
        <v>3515</v>
      </c>
    </row>
    <row r="471" spans="1:163" ht="17.25">
      <c r="A471" s="72">
        <v>454987694</v>
      </c>
      <c r="B471" s="304" t="s">
        <v>519</v>
      </c>
      <c r="C471" s="72" t="s">
        <v>1775</v>
      </c>
      <c r="D471" s="72" t="s">
        <v>1742</v>
      </c>
      <c r="E471" s="72">
        <v>3000</v>
      </c>
      <c r="F471" s="72"/>
      <c r="G471" s="306"/>
      <c r="H471" s="306"/>
      <c r="I471" s="72">
        <v>2813</v>
      </c>
      <c r="J471" s="72">
        <v>7561</v>
      </c>
      <c r="K471" s="258">
        <f t="shared" si="94"/>
        <v>2282</v>
      </c>
      <c r="L471" s="258">
        <f t="shared" si="95"/>
        <v>7731</v>
      </c>
      <c r="M471" s="315">
        <v>3</v>
      </c>
      <c r="N471" s="72" t="s">
        <v>1280</v>
      </c>
      <c r="O471" s="72" t="s">
        <v>1281</v>
      </c>
      <c r="P471" s="72" t="s">
        <v>113</v>
      </c>
      <c r="Q471" s="255">
        <v>20387.71</v>
      </c>
      <c r="R471" s="66">
        <v>347</v>
      </c>
      <c r="S471" s="66">
        <f t="shared" si="105"/>
        <v>0</v>
      </c>
      <c r="T471" s="66">
        <v>6270.2</v>
      </c>
      <c r="U471" s="4" t="s">
        <v>1277</v>
      </c>
      <c r="V471" s="5">
        <f t="shared" si="103"/>
        <v>0.11591285944342501</v>
      </c>
      <c r="W471" s="5">
        <f t="shared" si="104"/>
        <v>5.4529066318103597E-3</v>
      </c>
      <c r="X471" s="5" t="str">
        <f t="shared" si="96"/>
        <v>STABLE</v>
      </c>
      <c r="Y471" s="72" t="str">
        <f t="shared" si="97"/>
        <v>PAID</v>
      </c>
      <c r="Z471" s="72" t="s">
        <v>1281</v>
      </c>
      <c r="AA471" s="72" t="s">
        <v>1281</v>
      </c>
      <c r="AB471" s="304"/>
      <c r="AC471" s="72"/>
      <c r="AD471" s="72" t="s">
        <v>3022</v>
      </c>
      <c r="AE471" s="308"/>
      <c r="AF471" s="309" t="s">
        <v>1797</v>
      </c>
      <c r="AG471" s="7" t="s">
        <v>1129</v>
      </c>
      <c r="AH471" s="72" t="s">
        <v>520</v>
      </c>
      <c r="AI471" s="7" t="s">
        <v>1129</v>
      </c>
      <c r="AJ471" s="7" t="s">
        <v>1129</v>
      </c>
      <c r="AK471" s="7" t="s">
        <v>1129</v>
      </c>
      <c r="AL471" s="7">
        <v>14178.2</v>
      </c>
      <c r="AM471" s="255">
        <v>20387.71</v>
      </c>
      <c r="AN471" s="258">
        <v>88</v>
      </c>
      <c r="AO471" s="306">
        <v>73</v>
      </c>
      <c r="AP471" s="306" t="str">
        <f t="shared" si="98"/>
        <v>STABLE</v>
      </c>
      <c r="AQ471" s="306"/>
      <c r="AR471" s="306"/>
      <c r="AS471" s="306"/>
      <c r="AT471" s="306"/>
      <c r="AU471" s="72" t="s">
        <v>1793</v>
      </c>
      <c r="AV471" s="310" t="s">
        <v>521</v>
      </c>
      <c r="AW471" s="304" t="s">
        <v>522</v>
      </c>
      <c r="AX471" s="311">
        <v>44841</v>
      </c>
      <c r="AY471" s="72">
        <v>48</v>
      </c>
      <c r="AZ471" s="72" t="s">
        <v>1742</v>
      </c>
      <c r="BA471" s="7" t="s">
        <v>3513</v>
      </c>
      <c r="BB471" s="7"/>
      <c r="BC471" s="7"/>
      <c r="BD471" s="72"/>
      <c r="BE471" s="72"/>
      <c r="BF471" s="72"/>
      <c r="BG471" s="183"/>
      <c r="BH471" s="72"/>
      <c r="BI471" s="72">
        <v>1</v>
      </c>
      <c r="BJ471" s="72"/>
      <c r="BK471" s="72"/>
      <c r="BL471" s="72"/>
      <c r="BM471" s="72"/>
      <c r="BN471" s="72"/>
      <c r="BO471" s="72"/>
      <c r="BP471" s="72"/>
      <c r="BQ471" s="72"/>
      <c r="BR471" s="72"/>
      <c r="BS471" s="72"/>
      <c r="BT471" s="72"/>
      <c r="BU471" s="72"/>
      <c r="BV471" s="72"/>
      <c r="BW471" s="72"/>
      <c r="BX471" s="72"/>
      <c r="BY471" s="72"/>
      <c r="BZ471" s="72"/>
      <c r="CA471" s="72"/>
      <c r="CB471" s="72"/>
      <c r="CC471" s="72"/>
      <c r="CD471" s="72"/>
      <c r="CE471" s="72"/>
      <c r="CF471" s="72"/>
      <c r="CG471" s="72"/>
      <c r="CH471" s="72"/>
      <c r="CI471" s="72"/>
      <c r="CJ471" s="72"/>
      <c r="CK471" s="72"/>
      <c r="CL471" s="72"/>
      <c r="CM471" s="72"/>
      <c r="CN471" s="72"/>
      <c r="CO471" s="72"/>
      <c r="CP471" s="72"/>
      <c r="CQ471" s="72"/>
      <c r="CR471" s="72"/>
      <c r="CS471" s="72"/>
      <c r="CT471" s="72"/>
      <c r="CU471" s="72"/>
      <c r="CV471" s="72"/>
      <c r="CW471" s="72"/>
      <c r="CX471" s="72"/>
      <c r="CY471" s="72"/>
      <c r="CZ471" s="72"/>
      <c r="DA471" s="72"/>
      <c r="DB471" s="72"/>
      <c r="DC471" s="72"/>
      <c r="DD471" s="72"/>
      <c r="DE471" s="72"/>
      <c r="DF471" s="72"/>
      <c r="DG471" s="72"/>
      <c r="DH471" s="72"/>
      <c r="DI471" s="72"/>
      <c r="DJ471" s="72"/>
      <c r="DK471" s="72"/>
      <c r="DL471" s="72"/>
      <c r="DM471" s="72"/>
      <c r="DN471" s="72"/>
      <c r="DO471" s="72"/>
      <c r="DP471" s="72"/>
      <c r="DQ471" s="72"/>
      <c r="DR471" s="72"/>
      <c r="DS471" s="72"/>
      <c r="DT471" s="72"/>
      <c r="DU471" s="72"/>
      <c r="DV471" s="72"/>
      <c r="DW471" s="72"/>
      <c r="DX471" s="72"/>
      <c r="DY471" s="72"/>
      <c r="DZ471" s="72"/>
      <c r="EA471" s="72"/>
      <c r="EB471" s="72"/>
      <c r="EC471" s="72"/>
      <c r="ED471" s="72"/>
      <c r="EE471" s="72"/>
      <c r="EF471" s="72"/>
      <c r="EG471" s="72"/>
      <c r="EH471" s="72"/>
      <c r="EI471" s="72"/>
      <c r="EJ471" s="72"/>
      <c r="EK471" s="72"/>
      <c r="EL471" s="72"/>
      <c r="EM471" s="72"/>
      <c r="EN471" s="72"/>
      <c r="EO471" s="72"/>
      <c r="EP471" s="72"/>
      <c r="EQ471" s="72"/>
      <c r="ER471" s="312">
        <f t="shared" si="99"/>
        <v>1</v>
      </c>
      <c r="ES471" s="72">
        <f t="shared" si="100"/>
        <v>1</v>
      </c>
      <c r="ET471" s="72" t="s">
        <v>1121</v>
      </c>
      <c r="EU471" s="7" t="s">
        <v>2793</v>
      </c>
      <c r="EV471" s="7" t="s">
        <v>1110</v>
      </c>
      <c r="EW471" s="7" t="s">
        <v>1806</v>
      </c>
      <c r="EX471" s="183" t="s">
        <v>1993</v>
      </c>
      <c r="EY471" s="313">
        <v>46193</v>
      </c>
      <c r="EZ471" s="313"/>
      <c r="FA471" s="183"/>
      <c r="FB471" s="313"/>
      <c r="FC471" s="7"/>
      <c r="FD471" s="7" t="s">
        <v>3375</v>
      </c>
      <c r="FE471" s="7">
        <f t="shared" si="101"/>
        <v>2282</v>
      </c>
      <c r="FF471" s="72">
        <f t="shared" si="102"/>
        <v>10731</v>
      </c>
      <c r="FG471" t="s">
        <v>3515</v>
      </c>
    </row>
    <row r="472" spans="1:163" ht="17.25">
      <c r="A472" s="72">
        <v>460696847</v>
      </c>
      <c r="B472" s="304" t="s">
        <v>1570</v>
      </c>
      <c r="C472" s="72" t="s">
        <v>1775</v>
      </c>
      <c r="D472" s="72" t="s">
        <v>3554</v>
      </c>
      <c r="E472" s="72">
        <v>6573</v>
      </c>
      <c r="F472" s="72"/>
      <c r="G472" s="306"/>
      <c r="H472" s="306"/>
      <c r="I472" s="72">
        <v>3073</v>
      </c>
      <c r="J472" s="72">
        <v>3073</v>
      </c>
      <c r="K472" s="258">
        <f t="shared" si="94"/>
        <v>3116</v>
      </c>
      <c r="L472" s="258">
        <f t="shared" si="95"/>
        <v>-334</v>
      </c>
      <c r="M472" s="315">
        <v>2</v>
      </c>
      <c r="N472" s="72" t="s">
        <v>1282</v>
      </c>
      <c r="O472" s="72" t="s">
        <v>1281</v>
      </c>
      <c r="P472" s="72" t="s">
        <v>34</v>
      </c>
      <c r="Q472" s="255">
        <v>20176.57</v>
      </c>
      <c r="R472" s="66">
        <v>43</v>
      </c>
      <c r="S472" s="66">
        <f t="shared" si="105"/>
        <v>0</v>
      </c>
      <c r="T472" s="66">
        <v>450</v>
      </c>
      <c r="U472" s="4" t="s">
        <v>1129</v>
      </c>
      <c r="V472" s="5">
        <f t="shared" si="103"/>
        <v>8.9031741416695204E-2</v>
      </c>
      <c r="W472" s="5">
        <f t="shared" si="104"/>
        <v>4.4673222626712026E-3</v>
      </c>
      <c r="X472" s="5" t="str">
        <f t="shared" si="96"/>
        <v>RB</v>
      </c>
      <c r="Y472" s="72" t="str">
        <f t="shared" si="97"/>
        <v>PAID</v>
      </c>
      <c r="Z472" s="72" t="s">
        <v>1129</v>
      </c>
      <c r="AA472" s="72" t="s">
        <v>1281</v>
      </c>
      <c r="AB472" s="304"/>
      <c r="AC472" s="72"/>
      <c r="AD472" s="72" t="s">
        <v>3019</v>
      </c>
      <c r="AE472" s="308"/>
      <c r="AF472" s="309" t="s">
        <v>1129</v>
      </c>
      <c r="AG472" s="7" t="s">
        <v>1129</v>
      </c>
      <c r="AH472" s="72" t="s">
        <v>385</v>
      </c>
      <c r="AI472" s="7" t="s">
        <v>1129</v>
      </c>
      <c r="AJ472" s="7" t="s">
        <v>1129</v>
      </c>
      <c r="AK472" s="7" t="s">
        <v>1129</v>
      </c>
      <c r="AL472" s="7">
        <v>3566</v>
      </c>
      <c r="AM472" s="255">
        <v>20176.57</v>
      </c>
      <c r="AN472" s="258">
        <v>57</v>
      </c>
      <c r="AO472" s="306">
        <v>73</v>
      </c>
      <c r="AP472" s="306" t="str">
        <f t="shared" si="98"/>
        <v>FLOW</v>
      </c>
      <c r="AQ472" s="306"/>
      <c r="AR472" s="306"/>
      <c r="AS472" s="306"/>
      <c r="AT472" s="306"/>
      <c r="AU472" s="72" t="s">
        <v>1793</v>
      </c>
      <c r="AV472" s="310" t="s">
        <v>1679</v>
      </c>
      <c r="AW472" s="304" t="s">
        <v>177</v>
      </c>
      <c r="AX472" s="311">
        <v>45245</v>
      </c>
      <c r="AY472" s="72">
        <v>36</v>
      </c>
      <c r="AZ472" s="72" t="s">
        <v>1742</v>
      </c>
      <c r="BA472" s="7" t="s">
        <v>3512</v>
      </c>
      <c r="BB472" s="7"/>
      <c r="BC472" s="7"/>
      <c r="BD472" s="72"/>
      <c r="BE472" s="72"/>
      <c r="BF472" s="72"/>
      <c r="BG472" s="183"/>
      <c r="BH472" s="72"/>
      <c r="BI472" s="72">
        <v>1</v>
      </c>
      <c r="BJ472" s="72"/>
      <c r="BK472" s="72"/>
      <c r="BL472" s="72"/>
      <c r="BM472" s="72"/>
      <c r="BN472" s="72"/>
      <c r="BO472" s="72"/>
      <c r="BP472" s="72"/>
      <c r="BQ472" s="72"/>
      <c r="BR472" s="72">
        <v>1</v>
      </c>
      <c r="BS472" s="72"/>
      <c r="BT472" s="72"/>
      <c r="BU472" s="72"/>
      <c r="BV472" s="72"/>
      <c r="BW472" s="72"/>
      <c r="BX472" s="72"/>
      <c r="BY472" s="72"/>
      <c r="BZ472" s="72"/>
      <c r="CA472" s="72"/>
      <c r="CB472" s="72"/>
      <c r="CC472" s="72"/>
      <c r="CD472" s="72"/>
      <c r="CE472" s="72"/>
      <c r="CF472" s="72"/>
      <c r="CG472" s="72"/>
      <c r="CH472" s="72"/>
      <c r="CI472" s="72"/>
      <c r="CJ472" s="72">
        <v>1</v>
      </c>
      <c r="CK472" s="72"/>
      <c r="CL472" s="72"/>
      <c r="CM472" s="72"/>
      <c r="CN472" s="72"/>
      <c r="CO472" s="72"/>
      <c r="CP472" s="72"/>
      <c r="CQ472" s="72"/>
      <c r="CR472" s="72"/>
      <c r="CS472" s="72"/>
      <c r="CT472" s="72"/>
      <c r="CU472" s="72"/>
      <c r="CV472" s="72"/>
      <c r="CW472" s="72"/>
      <c r="CX472" s="72"/>
      <c r="CY472" s="72"/>
      <c r="CZ472" s="72"/>
      <c r="DA472" s="72"/>
      <c r="DB472" s="72"/>
      <c r="DC472" s="72"/>
      <c r="DD472" s="72"/>
      <c r="DE472" s="72"/>
      <c r="DF472" s="72"/>
      <c r="DG472" s="72"/>
      <c r="DH472" s="72"/>
      <c r="DI472" s="72"/>
      <c r="DJ472" s="72"/>
      <c r="DK472" s="72"/>
      <c r="DL472" s="72"/>
      <c r="DM472" s="72"/>
      <c r="DN472" s="72"/>
      <c r="DO472" s="72"/>
      <c r="DP472" s="72"/>
      <c r="DQ472" s="72"/>
      <c r="DR472" s="72"/>
      <c r="DS472" s="72"/>
      <c r="DT472" s="72"/>
      <c r="DU472" s="72"/>
      <c r="DV472" s="72"/>
      <c r="DW472" s="72"/>
      <c r="DX472" s="72"/>
      <c r="DY472" s="72"/>
      <c r="DZ472" s="72"/>
      <c r="EA472" s="72"/>
      <c r="EB472" s="72"/>
      <c r="EC472" s="72"/>
      <c r="ED472" s="72"/>
      <c r="EE472" s="72"/>
      <c r="EF472" s="72"/>
      <c r="EG472" s="72"/>
      <c r="EH472" s="72"/>
      <c r="EI472" s="72"/>
      <c r="EJ472" s="72"/>
      <c r="EK472" s="72"/>
      <c r="EL472" s="72"/>
      <c r="EM472" s="72"/>
      <c r="EN472" s="72"/>
      <c r="EO472" s="72"/>
      <c r="EP472" s="72"/>
      <c r="EQ472" s="72"/>
      <c r="ER472" s="312">
        <f t="shared" si="99"/>
        <v>3</v>
      </c>
      <c r="ES472" s="72">
        <f t="shared" si="100"/>
        <v>1</v>
      </c>
      <c r="ET472" s="72" t="s">
        <v>1115</v>
      </c>
      <c r="EU472" s="7" t="s">
        <v>2794</v>
      </c>
      <c r="EV472" s="7" t="s">
        <v>1110</v>
      </c>
      <c r="EW472" s="7" t="s">
        <v>1806</v>
      </c>
      <c r="EX472" s="183" t="s">
        <v>1815</v>
      </c>
      <c r="EY472" s="313">
        <v>46198</v>
      </c>
      <c r="EZ472" s="313"/>
      <c r="FA472" s="183"/>
      <c r="FB472" s="313"/>
      <c r="FC472" s="7"/>
      <c r="FD472" s="7" t="s">
        <v>3376</v>
      </c>
      <c r="FE472" s="7">
        <f t="shared" si="101"/>
        <v>3116</v>
      </c>
      <c r="FF472" s="72">
        <f t="shared" si="102"/>
        <v>6239</v>
      </c>
      <c r="FG472" t="s">
        <v>3515</v>
      </c>
    </row>
    <row r="473" spans="1:163" ht="17.25">
      <c r="A473" s="72">
        <v>460639769</v>
      </c>
      <c r="B473" s="304" t="s">
        <v>401</v>
      </c>
      <c r="C473" s="72" t="s">
        <v>1777</v>
      </c>
      <c r="D473" s="72" t="s">
        <v>3498</v>
      </c>
      <c r="E473" s="72">
        <f>3050+40</f>
        <v>3090</v>
      </c>
      <c r="F473" s="72"/>
      <c r="G473" s="306"/>
      <c r="H473" s="306"/>
      <c r="I473" s="72">
        <v>3040</v>
      </c>
      <c r="J473" s="72">
        <v>3012</v>
      </c>
      <c r="K473" s="258">
        <f t="shared" si="94"/>
        <v>3075</v>
      </c>
      <c r="L473" s="258">
        <f t="shared" si="95"/>
        <v>3087</v>
      </c>
      <c r="M473" s="307">
        <v>1</v>
      </c>
      <c r="N473" s="72" t="s">
        <v>1280</v>
      </c>
      <c r="O473" s="72" t="s">
        <v>1281</v>
      </c>
      <c r="P473" s="72" t="s">
        <v>34</v>
      </c>
      <c r="Q473" s="255">
        <v>20028.03</v>
      </c>
      <c r="R473" s="66">
        <v>63</v>
      </c>
      <c r="S473" s="66">
        <f t="shared" si="105"/>
        <v>0</v>
      </c>
      <c r="T473" s="66">
        <v>0</v>
      </c>
      <c r="U473" s="4" t="s">
        <v>1478</v>
      </c>
      <c r="V473" s="5">
        <f t="shared" si="103"/>
        <v>8.6372535417214673E-3</v>
      </c>
      <c r="W473" s="5">
        <f t="shared" si="104"/>
        <v>1.0959969214024495E-3</v>
      </c>
      <c r="X473" s="5" t="s">
        <v>1280</v>
      </c>
      <c r="Y473" s="72" t="str">
        <f t="shared" si="97"/>
        <v>PAID</v>
      </c>
      <c r="Z473" s="72" t="s">
        <v>1329</v>
      </c>
      <c r="AA473" s="72" t="s">
        <v>1329</v>
      </c>
      <c r="AB473" s="304"/>
      <c r="AC473" s="72">
        <v>27</v>
      </c>
      <c r="AD473" s="72" t="s">
        <v>3019</v>
      </c>
      <c r="AE473" s="308"/>
      <c r="AF473" s="309" t="s">
        <v>1129</v>
      </c>
      <c r="AG473" s="7" t="s">
        <v>1129</v>
      </c>
      <c r="AH473" s="72" t="s">
        <v>385</v>
      </c>
      <c r="AI473" s="7" t="s">
        <v>1129</v>
      </c>
      <c r="AJ473" s="7" t="s">
        <v>1129</v>
      </c>
      <c r="AK473" s="7" t="s">
        <v>1129</v>
      </c>
      <c r="AL473" s="7">
        <v>3075</v>
      </c>
      <c r="AM473" s="255">
        <v>20028.03</v>
      </c>
      <c r="AN473" s="258">
        <v>27</v>
      </c>
      <c r="AO473" s="306">
        <v>43</v>
      </c>
      <c r="AP473" s="306" t="str">
        <f t="shared" si="98"/>
        <v>FLOW</v>
      </c>
      <c r="AQ473" s="306"/>
      <c r="AR473" s="306"/>
      <c r="AS473" s="306"/>
      <c r="AT473" s="306"/>
      <c r="AU473" s="72" t="s">
        <v>1793</v>
      </c>
      <c r="AV473" s="310" t="s">
        <v>402</v>
      </c>
      <c r="AW473" s="304" t="s">
        <v>53</v>
      </c>
      <c r="AX473" s="311">
        <v>45243</v>
      </c>
      <c r="AY473" s="72">
        <v>36</v>
      </c>
      <c r="AZ473" s="72" t="s">
        <v>1742</v>
      </c>
      <c r="BA473" s="7" t="s">
        <v>3512</v>
      </c>
      <c r="BB473" s="7"/>
      <c r="BC473" s="7"/>
      <c r="BD473" s="72"/>
      <c r="BE473" s="72"/>
      <c r="BF473" s="72"/>
      <c r="BG473" s="183"/>
      <c r="BH473" s="72"/>
      <c r="BI473" s="72"/>
      <c r="BJ473" s="72"/>
      <c r="BK473" s="72"/>
      <c r="BL473" s="72"/>
      <c r="BM473" s="72"/>
      <c r="BN473" s="72"/>
      <c r="BO473" s="72">
        <v>1</v>
      </c>
      <c r="BP473" s="72"/>
      <c r="BQ473" s="72"/>
      <c r="BR473" s="72"/>
      <c r="BS473" s="72"/>
      <c r="BT473" s="72"/>
      <c r="BU473" s="72"/>
      <c r="BV473" s="72"/>
      <c r="BW473" s="72"/>
      <c r="BX473" s="72"/>
      <c r="BY473" s="72"/>
      <c r="BZ473" s="72"/>
      <c r="CA473" s="72"/>
      <c r="CB473" s="72"/>
      <c r="CC473" s="72"/>
      <c r="CD473" s="72"/>
      <c r="CE473" s="72"/>
      <c r="CF473" s="72"/>
      <c r="CG473" s="72"/>
      <c r="CH473" s="72"/>
      <c r="CI473" s="72"/>
      <c r="CJ473" s="72"/>
      <c r="CK473" s="72"/>
      <c r="CL473" s="72"/>
      <c r="CM473" s="72"/>
      <c r="CN473" s="72"/>
      <c r="CO473" s="72"/>
      <c r="CP473" s="72"/>
      <c r="CQ473" s="72"/>
      <c r="CR473" s="72"/>
      <c r="CS473" s="72">
        <v>2</v>
      </c>
      <c r="CT473" s="72"/>
      <c r="CU473" s="72"/>
      <c r="CV473" s="72"/>
      <c r="CW473" s="72"/>
      <c r="CX473" s="72"/>
      <c r="CY473" s="72"/>
      <c r="CZ473" s="72"/>
      <c r="DA473" s="72"/>
      <c r="DB473" s="72"/>
      <c r="DC473" s="72"/>
      <c r="DD473" s="72"/>
      <c r="DE473" s="72"/>
      <c r="DF473" s="72"/>
      <c r="DG473" s="72"/>
      <c r="DH473" s="72"/>
      <c r="DI473" s="72"/>
      <c r="DJ473" s="72"/>
      <c r="DK473" s="72"/>
      <c r="DL473" s="72"/>
      <c r="DM473" s="72"/>
      <c r="DN473" s="72"/>
      <c r="DO473" s="72"/>
      <c r="DP473" s="72"/>
      <c r="DQ473" s="72"/>
      <c r="DR473" s="72"/>
      <c r="DS473" s="72"/>
      <c r="DT473" s="72"/>
      <c r="DU473" s="72"/>
      <c r="DV473" s="72"/>
      <c r="DW473" s="72"/>
      <c r="DX473" s="72"/>
      <c r="DY473" s="72"/>
      <c r="DZ473" s="72"/>
      <c r="EA473" s="72"/>
      <c r="EB473" s="72"/>
      <c r="EC473" s="72"/>
      <c r="ED473" s="72"/>
      <c r="EE473" s="72"/>
      <c r="EF473" s="72"/>
      <c r="EG473" s="72"/>
      <c r="EH473" s="72"/>
      <c r="EI473" s="72"/>
      <c r="EJ473" s="72"/>
      <c r="EK473" s="72"/>
      <c r="EL473" s="72"/>
      <c r="EM473" s="72"/>
      <c r="EN473" s="72"/>
      <c r="EO473" s="72"/>
      <c r="EP473" s="72"/>
      <c r="EQ473" s="72"/>
      <c r="ER473" s="312">
        <f t="shared" si="99"/>
        <v>3</v>
      </c>
      <c r="ES473" s="72">
        <f t="shared" si="100"/>
        <v>1</v>
      </c>
      <c r="ET473" s="72" t="s">
        <v>1115</v>
      </c>
      <c r="EU473" s="7" t="s">
        <v>2795</v>
      </c>
      <c r="EV473" s="7" t="s">
        <v>1110</v>
      </c>
      <c r="EW473" s="7" t="s">
        <v>1806</v>
      </c>
      <c r="EX473" s="183" t="s">
        <v>1815</v>
      </c>
      <c r="EY473" s="313">
        <v>46191</v>
      </c>
      <c r="EZ473" s="313"/>
      <c r="FA473" s="183"/>
      <c r="FB473" s="313"/>
      <c r="FC473" s="7"/>
      <c r="FD473" s="7" t="s">
        <v>3166</v>
      </c>
      <c r="FE473" s="7">
        <f t="shared" si="101"/>
        <v>3075</v>
      </c>
      <c r="FF473" s="72">
        <f t="shared" si="102"/>
        <v>6177</v>
      </c>
      <c r="FG473" t="s">
        <v>3515</v>
      </c>
    </row>
    <row r="474" spans="1:163" ht="17.25">
      <c r="A474" s="72">
        <v>460742707</v>
      </c>
      <c r="B474" s="304" t="s">
        <v>221</v>
      </c>
      <c r="C474" s="72"/>
      <c r="D474" s="72"/>
      <c r="E474" s="72"/>
      <c r="F474" s="72"/>
      <c r="G474" s="306"/>
      <c r="H474" s="306"/>
      <c r="I474" s="72">
        <v>3521</v>
      </c>
      <c r="J474" s="72">
        <v>21125</v>
      </c>
      <c r="K474" s="258">
        <f t="shared" ref="K474:K537" si="106">IF((J474+R474)&lt;=I474+R474,(J474+R474),((I474-(I474*(M474+1)-(I474+J474)))+R474))</f>
        <v>4931</v>
      </c>
      <c r="L474" s="258">
        <f t="shared" si="95"/>
        <v>26401</v>
      </c>
      <c r="M474" s="315">
        <v>6</v>
      </c>
      <c r="N474" s="72" t="s">
        <v>1231</v>
      </c>
      <c r="O474" s="72" t="s">
        <v>1232</v>
      </c>
      <c r="P474" s="72" t="s">
        <v>203</v>
      </c>
      <c r="Q474" s="255">
        <v>19970.04</v>
      </c>
      <c r="R474" s="66">
        <v>1411</v>
      </c>
      <c r="S474" s="66">
        <f t="shared" si="105"/>
        <v>0</v>
      </c>
      <c r="T474" s="66">
        <v>6300</v>
      </c>
      <c r="U474" s="4" t="s">
        <v>1231</v>
      </c>
      <c r="V474" s="5">
        <f t="shared" si="103"/>
        <v>0.11819456360547503</v>
      </c>
      <c r="W474" s="5">
        <f t="shared" si="104"/>
        <v>8.3888479391361868E-3</v>
      </c>
      <c r="X474" s="5" t="s">
        <v>1280</v>
      </c>
      <c r="Y474" s="72" t="str">
        <f t="shared" si="97"/>
        <v>MPTP</v>
      </c>
      <c r="Z474" s="72" t="s">
        <v>1327</v>
      </c>
      <c r="AA474" s="72" t="s">
        <v>1327</v>
      </c>
      <c r="AB474" s="304"/>
      <c r="AC474" s="72"/>
      <c r="AD474" s="72" t="s">
        <v>3022</v>
      </c>
      <c r="AE474" s="308"/>
      <c r="AF474" s="309" t="s">
        <v>1797</v>
      </c>
      <c r="AG474" s="7" t="s">
        <v>1129</v>
      </c>
      <c r="AH474" s="72" t="s">
        <v>202</v>
      </c>
      <c r="AI474" s="7" t="s">
        <v>1129</v>
      </c>
      <c r="AJ474" s="7" t="s">
        <v>1129</v>
      </c>
      <c r="AK474" s="7" t="s">
        <v>1129</v>
      </c>
      <c r="AL474" s="7">
        <v>28836</v>
      </c>
      <c r="AM474" s="255">
        <v>19970.04</v>
      </c>
      <c r="AN474" s="258">
        <v>178</v>
      </c>
      <c r="AO474" s="306">
        <v>194</v>
      </c>
      <c r="AP474" s="306" t="str">
        <f t="shared" si="98"/>
        <v>FLOW</v>
      </c>
      <c r="AQ474" s="306"/>
      <c r="AR474" s="306"/>
      <c r="AS474" s="306"/>
      <c r="AT474" s="306"/>
      <c r="AU474" s="72" t="s">
        <v>943</v>
      </c>
      <c r="AV474" s="310" t="s">
        <v>222</v>
      </c>
      <c r="AW474" s="304" t="s">
        <v>209</v>
      </c>
      <c r="AX474" s="311">
        <v>45246</v>
      </c>
      <c r="AY474" s="72">
        <v>30</v>
      </c>
      <c r="AZ474" s="72" t="s">
        <v>1742</v>
      </c>
      <c r="BA474" s="7" t="s">
        <v>3512</v>
      </c>
      <c r="BB474" s="7"/>
      <c r="BC474" s="7"/>
      <c r="BD474" s="72"/>
      <c r="BE474" s="72"/>
      <c r="BF474" s="72"/>
      <c r="BG474" s="183"/>
      <c r="BH474" s="72"/>
      <c r="BI474" s="72"/>
      <c r="BJ474" s="72"/>
      <c r="BK474" s="72"/>
      <c r="BL474" s="72">
        <v>1</v>
      </c>
      <c r="BM474" s="72"/>
      <c r="BN474" s="72"/>
      <c r="BO474" s="72"/>
      <c r="BP474" s="72"/>
      <c r="BQ474" s="72"/>
      <c r="BR474" s="72"/>
      <c r="BS474" s="72"/>
      <c r="BT474" s="72"/>
      <c r="BU474" s="72"/>
      <c r="BV474" s="72"/>
      <c r="BW474" s="72"/>
      <c r="BX474" s="72"/>
      <c r="BY474" s="72"/>
      <c r="BZ474" s="72"/>
      <c r="CA474" s="72"/>
      <c r="CB474" s="72"/>
      <c r="CC474" s="72"/>
      <c r="CD474" s="72"/>
      <c r="CE474" s="72"/>
      <c r="CF474" s="72"/>
      <c r="CG474" s="72"/>
      <c r="CH474" s="72"/>
      <c r="CI474" s="72"/>
      <c r="CJ474" s="72"/>
      <c r="CK474" s="72"/>
      <c r="CL474" s="72"/>
      <c r="CM474" s="72"/>
      <c r="CN474" s="72"/>
      <c r="CO474" s="72"/>
      <c r="CP474" s="72"/>
      <c r="CQ474" s="72"/>
      <c r="CR474" s="72"/>
      <c r="CS474" s="72"/>
      <c r="CT474" s="72"/>
      <c r="CU474" s="72"/>
      <c r="CV474" s="72"/>
      <c r="CW474" s="72"/>
      <c r="CX474" s="72"/>
      <c r="CY474" s="72"/>
      <c r="CZ474" s="72"/>
      <c r="DA474" s="72"/>
      <c r="DB474" s="72"/>
      <c r="DC474" s="72"/>
      <c r="DD474" s="72"/>
      <c r="DE474" s="72"/>
      <c r="DF474" s="72"/>
      <c r="DG474" s="72"/>
      <c r="DH474" s="72"/>
      <c r="DI474" s="72"/>
      <c r="DJ474" s="72"/>
      <c r="DK474" s="72"/>
      <c r="DL474" s="72"/>
      <c r="DM474" s="72"/>
      <c r="DN474" s="72"/>
      <c r="DO474" s="72"/>
      <c r="DP474" s="72"/>
      <c r="DQ474" s="72"/>
      <c r="DR474" s="72"/>
      <c r="DS474" s="72"/>
      <c r="DT474" s="72"/>
      <c r="DU474" s="72"/>
      <c r="DV474" s="72"/>
      <c r="DW474" s="72"/>
      <c r="DX474" s="72"/>
      <c r="DY474" s="72"/>
      <c r="DZ474" s="72"/>
      <c r="EA474" s="72"/>
      <c r="EB474" s="72"/>
      <c r="EC474" s="72"/>
      <c r="ED474" s="72"/>
      <c r="EE474" s="72"/>
      <c r="EF474" s="72"/>
      <c r="EG474" s="72"/>
      <c r="EH474" s="72"/>
      <c r="EI474" s="72"/>
      <c r="EJ474" s="72"/>
      <c r="EK474" s="72"/>
      <c r="EL474" s="72"/>
      <c r="EM474" s="72"/>
      <c r="EN474" s="72"/>
      <c r="EO474" s="72"/>
      <c r="EP474" s="72"/>
      <c r="EQ474" s="72"/>
      <c r="ER474" s="312">
        <f t="shared" si="99"/>
        <v>1</v>
      </c>
      <c r="ES474" s="72">
        <f t="shared" si="100"/>
        <v>1</v>
      </c>
      <c r="ET474" s="72" t="s">
        <v>1123</v>
      </c>
      <c r="EU474" s="7" t="s">
        <v>2796</v>
      </c>
      <c r="EV474" s="7" t="s">
        <v>1110</v>
      </c>
      <c r="EW474" s="7" t="s">
        <v>1801</v>
      </c>
      <c r="EX474" s="183" t="s">
        <v>1983</v>
      </c>
      <c r="EY474" s="313">
        <v>46177</v>
      </c>
      <c r="EZ474" s="313"/>
      <c r="FA474" s="183"/>
      <c r="FB474" s="313"/>
      <c r="FC474" s="7"/>
      <c r="FD474" s="7" t="s">
        <v>3377</v>
      </c>
      <c r="FE474" s="7">
        <f t="shared" si="101"/>
        <v>4931</v>
      </c>
      <c r="FF474" s="72">
        <f t="shared" si="102"/>
        <v>26401</v>
      </c>
      <c r="FG474" t="s">
        <v>3515</v>
      </c>
    </row>
    <row r="475" spans="1:163" ht="17.25">
      <c r="A475" s="72">
        <v>460558724</v>
      </c>
      <c r="B475" s="304" t="s">
        <v>965</v>
      </c>
      <c r="C475" s="72"/>
      <c r="D475" s="72"/>
      <c r="E475" s="72"/>
      <c r="F475" s="72"/>
      <c r="G475" s="306"/>
      <c r="H475" s="306"/>
      <c r="I475" s="72">
        <v>3037</v>
      </c>
      <c r="J475" s="72">
        <v>2750</v>
      </c>
      <c r="K475" s="258">
        <f t="shared" si="106"/>
        <v>2810</v>
      </c>
      <c r="L475" s="258">
        <f t="shared" si="95"/>
        <v>5924</v>
      </c>
      <c r="M475" s="307">
        <v>1</v>
      </c>
      <c r="N475" s="72" t="s">
        <v>1231</v>
      </c>
      <c r="O475" s="72" t="s">
        <v>1232</v>
      </c>
      <c r="P475" s="72" t="s">
        <v>476</v>
      </c>
      <c r="Q475" s="255">
        <v>19942.22</v>
      </c>
      <c r="R475" s="66">
        <v>60</v>
      </c>
      <c r="S475" s="66">
        <f t="shared" si="105"/>
        <v>0</v>
      </c>
      <c r="T475" s="66">
        <v>6285</v>
      </c>
      <c r="U475" s="4" t="s">
        <v>1129</v>
      </c>
      <c r="V475" s="5">
        <f t="shared" si="103"/>
        <v>7.6944081191430952E-2</v>
      </c>
      <c r="W475" s="5">
        <f t="shared" si="104"/>
        <v>1.0913011277659541E-3</v>
      </c>
      <c r="X475" s="5" t="str">
        <f t="shared" si="96"/>
        <v>FLOW</v>
      </c>
      <c r="Y475" s="72" t="str">
        <f t="shared" si="97"/>
        <v>NC</v>
      </c>
      <c r="Z475" s="72" t="s">
        <v>1129</v>
      </c>
      <c r="AA475" s="72" t="s">
        <v>1315</v>
      </c>
      <c r="AB475" s="304" t="s">
        <v>3023</v>
      </c>
      <c r="AC475" s="72"/>
      <c r="AD475" s="72" t="s">
        <v>3021</v>
      </c>
      <c r="AE475" s="308"/>
      <c r="AF475" s="309" t="s">
        <v>1129</v>
      </c>
      <c r="AG475" s="7" t="s">
        <v>1129</v>
      </c>
      <c r="AH475" s="72" t="s">
        <v>1103</v>
      </c>
      <c r="AI475" s="7" t="s">
        <v>1129</v>
      </c>
      <c r="AJ475" s="7" t="s">
        <v>1129</v>
      </c>
      <c r="AK475" s="7" t="s">
        <v>1129</v>
      </c>
      <c r="AL475" s="7">
        <v>9095</v>
      </c>
      <c r="AM475" s="255">
        <v>19942.22</v>
      </c>
      <c r="AN475" s="258">
        <v>27</v>
      </c>
      <c r="AO475" s="306">
        <v>43</v>
      </c>
      <c r="AP475" s="306" t="str">
        <f t="shared" si="98"/>
        <v>FLOW</v>
      </c>
      <c r="AQ475" s="306"/>
      <c r="AR475" s="306"/>
      <c r="AS475" s="306"/>
      <c r="AT475" s="306"/>
      <c r="AU475" s="72" t="s">
        <v>1793</v>
      </c>
      <c r="AV475" s="310" t="s">
        <v>1034</v>
      </c>
      <c r="AW475" s="304" t="s">
        <v>31</v>
      </c>
      <c r="AX475" s="311">
        <v>45239</v>
      </c>
      <c r="AY475" s="72">
        <v>36</v>
      </c>
      <c r="AZ475" s="72" t="s">
        <v>1742</v>
      </c>
      <c r="BA475" s="7" t="s">
        <v>3513</v>
      </c>
      <c r="BB475" s="7"/>
      <c r="BC475" s="7"/>
      <c r="BD475" s="72"/>
      <c r="BE475" s="72"/>
      <c r="BF475" s="72"/>
      <c r="BG475" s="183"/>
      <c r="BH475" s="72"/>
      <c r="BI475" s="72"/>
      <c r="BJ475" s="72"/>
      <c r="BK475" s="72"/>
      <c r="BL475" s="72"/>
      <c r="BM475" s="72"/>
      <c r="BN475" s="72"/>
      <c r="BO475" s="72"/>
      <c r="BP475" s="72"/>
      <c r="BQ475" s="72"/>
      <c r="BR475" s="72"/>
      <c r="BS475" s="72"/>
      <c r="BT475" s="72"/>
      <c r="BU475" s="72"/>
      <c r="BV475" s="72"/>
      <c r="BW475" s="72"/>
      <c r="BX475" s="72">
        <v>1</v>
      </c>
      <c r="BY475" s="72"/>
      <c r="BZ475" s="72"/>
      <c r="CA475" s="72"/>
      <c r="CB475" s="72"/>
      <c r="CC475" s="72"/>
      <c r="CD475" s="72"/>
      <c r="CE475" s="72"/>
      <c r="CF475" s="72"/>
      <c r="CG475" s="72"/>
      <c r="CH475" s="72"/>
      <c r="CI475" s="72"/>
      <c r="CJ475" s="72"/>
      <c r="CK475" s="72"/>
      <c r="CL475" s="72"/>
      <c r="CM475" s="72"/>
      <c r="CN475" s="72"/>
      <c r="CO475" s="72"/>
      <c r="CP475" s="72"/>
      <c r="CQ475" s="72"/>
      <c r="CR475" s="72"/>
      <c r="CS475" s="72"/>
      <c r="CT475" s="72"/>
      <c r="CU475" s="72"/>
      <c r="CV475" s="72"/>
      <c r="CW475" s="72"/>
      <c r="CX475" s="72"/>
      <c r="CY475" s="72"/>
      <c r="CZ475" s="72"/>
      <c r="DA475" s="72"/>
      <c r="DB475" s="72"/>
      <c r="DC475" s="72"/>
      <c r="DD475" s="72"/>
      <c r="DE475" s="72"/>
      <c r="DF475" s="72"/>
      <c r="DG475" s="72"/>
      <c r="DH475" s="72"/>
      <c r="DI475" s="72"/>
      <c r="DJ475" s="72"/>
      <c r="DK475" s="72"/>
      <c r="DL475" s="72"/>
      <c r="DM475" s="72"/>
      <c r="DN475" s="72"/>
      <c r="DO475" s="72"/>
      <c r="DP475" s="72"/>
      <c r="DQ475" s="72"/>
      <c r="DR475" s="72"/>
      <c r="DS475" s="72"/>
      <c r="DT475" s="72"/>
      <c r="DU475" s="72"/>
      <c r="DV475" s="72"/>
      <c r="DW475" s="72"/>
      <c r="DX475" s="72"/>
      <c r="DY475" s="72"/>
      <c r="DZ475" s="72"/>
      <c r="EA475" s="72"/>
      <c r="EB475" s="72"/>
      <c r="EC475" s="72"/>
      <c r="ED475" s="72"/>
      <c r="EE475" s="72"/>
      <c r="EF475" s="72"/>
      <c r="EG475" s="72"/>
      <c r="EH475" s="72"/>
      <c r="EI475" s="72"/>
      <c r="EJ475" s="72"/>
      <c r="EK475" s="72"/>
      <c r="EL475" s="72"/>
      <c r="EM475" s="72"/>
      <c r="EN475" s="72"/>
      <c r="EO475" s="72"/>
      <c r="EP475" s="72"/>
      <c r="EQ475" s="72"/>
      <c r="ER475" s="312">
        <f t="shared" si="99"/>
        <v>1</v>
      </c>
      <c r="ES475" s="72">
        <f t="shared" si="100"/>
        <v>1</v>
      </c>
      <c r="ET475" s="72" t="s">
        <v>1128</v>
      </c>
      <c r="EU475" s="7" t="s">
        <v>2797</v>
      </c>
      <c r="EV475" s="7" t="s">
        <v>1110</v>
      </c>
      <c r="EW475" s="7" t="s">
        <v>1829</v>
      </c>
      <c r="EX475" s="183" t="s">
        <v>1858</v>
      </c>
      <c r="EY475" s="313">
        <v>46181</v>
      </c>
      <c r="EZ475" s="313"/>
      <c r="FA475" s="183"/>
      <c r="FB475" s="313"/>
      <c r="FC475" s="7"/>
      <c r="FD475" s="7" t="s">
        <v>3347</v>
      </c>
      <c r="FE475" s="7">
        <f t="shared" si="101"/>
        <v>2810</v>
      </c>
      <c r="FF475" s="72">
        <f t="shared" si="102"/>
        <v>5924</v>
      </c>
      <c r="FG475" t="s">
        <v>3515</v>
      </c>
    </row>
    <row r="476" spans="1:163" ht="17.25">
      <c r="A476" s="72">
        <v>466434465</v>
      </c>
      <c r="B476" s="304" t="s">
        <v>591</v>
      </c>
      <c r="C476" s="72"/>
      <c r="D476" s="72"/>
      <c r="E476" s="72"/>
      <c r="F476" s="72"/>
      <c r="G476" s="306"/>
      <c r="H476" s="306"/>
      <c r="I476" s="72">
        <v>4146</v>
      </c>
      <c r="J476" s="72">
        <v>12325</v>
      </c>
      <c r="K476" s="258">
        <f t="shared" si="106"/>
        <v>4336</v>
      </c>
      <c r="L476" s="258">
        <f t="shared" si="95"/>
        <v>16937</v>
      </c>
      <c r="M476" s="315">
        <v>3</v>
      </c>
      <c r="N476" s="72" t="s">
        <v>1231</v>
      </c>
      <c r="O476" s="72" t="s">
        <v>1232</v>
      </c>
      <c r="P476" s="72" t="s">
        <v>230</v>
      </c>
      <c r="Q476" s="255">
        <v>19927</v>
      </c>
      <c r="R476" s="66">
        <v>303</v>
      </c>
      <c r="S476" s="66">
        <f t="shared" si="105"/>
        <v>0</v>
      </c>
      <c r="T476" s="66">
        <v>3150</v>
      </c>
      <c r="U476" s="4" t="s">
        <v>1231</v>
      </c>
      <c r="V476" s="5">
        <f t="shared" si="103"/>
        <v>5.6947676553658184E-2</v>
      </c>
      <c r="W476" s="5">
        <f t="shared" si="104"/>
        <v>5.3296849156715025E-3</v>
      </c>
      <c r="X476" s="5" t="str">
        <f t="shared" si="96"/>
        <v>FLOW</v>
      </c>
      <c r="Y476" s="72" t="str">
        <f t="shared" si="97"/>
        <v>NC</v>
      </c>
      <c r="Z476" s="72" t="s">
        <v>1315</v>
      </c>
      <c r="AA476" s="72" t="s">
        <v>1315</v>
      </c>
      <c r="AB476" s="304" t="s">
        <v>3559</v>
      </c>
      <c r="AC476" s="72"/>
      <c r="AD476" s="72"/>
      <c r="AE476" s="308"/>
      <c r="AF476" s="309" t="s">
        <v>1797</v>
      </c>
      <c r="AG476" s="7" t="s">
        <v>1129</v>
      </c>
      <c r="AH476" s="72" t="s">
        <v>584</v>
      </c>
      <c r="AI476" s="7" t="s">
        <v>1129</v>
      </c>
      <c r="AJ476" s="7" t="s">
        <v>1129</v>
      </c>
      <c r="AK476" s="7" t="s">
        <v>1129</v>
      </c>
      <c r="AL476" s="7">
        <v>15778</v>
      </c>
      <c r="AM476" s="255">
        <v>19927</v>
      </c>
      <c r="AN476" s="258">
        <v>87</v>
      </c>
      <c r="AO476" s="306">
        <v>103</v>
      </c>
      <c r="AP476" s="306" t="str">
        <f t="shared" si="98"/>
        <v>FLOW</v>
      </c>
      <c r="AQ476" s="306"/>
      <c r="AR476" s="306"/>
      <c r="AS476" s="306"/>
      <c r="AT476" s="306"/>
      <c r="AU476" s="72" t="s">
        <v>943</v>
      </c>
      <c r="AV476" s="310" t="s">
        <v>592</v>
      </c>
      <c r="AW476" s="304" t="s">
        <v>117</v>
      </c>
      <c r="AX476" s="311">
        <v>45839</v>
      </c>
      <c r="AY476" s="72">
        <v>12</v>
      </c>
      <c r="AZ476" s="72" t="s">
        <v>1742</v>
      </c>
      <c r="BA476" s="7" t="s">
        <v>3513</v>
      </c>
      <c r="BB476" s="7"/>
      <c r="BC476" s="7"/>
      <c r="BD476" s="72"/>
      <c r="BE476" s="72"/>
      <c r="BF476" s="72"/>
      <c r="BG476" s="183"/>
      <c r="BH476" s="72"/>
      <c r="BI476" s="72"/>
      <c r="BJ476" s="72"/>
      <c r="BK476" s="72"/>
      <c r="BL476" s="72">
        <v>1</v>
      </c>
      <c r="BM476" s="72"/>
      <c r="BN476" s="72"/>
      <c r="BO476" s="72"/>
      <c r="BP476" s="72"/>
      <c r="BQ476" s="72"/>
      <c r="BR476" s="72"/>
      <c r="BS476" s="72"/>
      <c r="BT476" s="72"/>
      <c r="BU476" s="72"/>
      <c r="BV476" s="72"/>
      <c r="BW476" s="72"/>
      <c r="BX476" s="72"/>
      <c r="BY476" s="72"/>
      <c r="BZ476" s="72"/>
      <c r="CA476" s="72"/>
      <c r="CB476" s="72"/>
      <c r="CC476" s="72"/>
      <c r="CD476" s="72"/>
      <c r="CE476" s="72"/>
      <c r="CF476" s="72"/>
      <c r="CG476" s="72"/>
      <c r="CH476" s="72"/>
      <c r="CI476" s="72"/>
      <c r="CJ476" s="72"/>
      <c r="CK476" s="72"/>
      <c r="CL476" s="72"/>
      <c r="CM476" s="72"/>
      <c r="CN476" s="72"/>
      <c r="CO476" s="72"/>
      <c r="CP476" s="72"/>
      <c r="CQ476" s="72"/>
      <c r="CR476" s="72"/>
      <c r="CS476" s="72"/>
      <c r="CT476" s="72"/>
      <c r="CU476" s="72"/>
      <c r="CV476" s="72"/>
      <c r="CW476" s="72"/>
      <c r="CX476" s="72"/>
      <c r="CY476" s="72"/>
      <c r="CZ476" s="72"/>
      <c r="DA476" s="72"/>
      <c r="DB476" s="72"/>
      <c r="DC476" s="72"/>
      <c r="DD476" s="72"/>
      <c r="DE476" s="72">
        <v>1</v>
      </c>
      <c r="DF476" s="72"/>
      <c r="DG476" s="72"/>
      <c r="DH476" s="72"/>
      <c r="DI476" s="72"/>
      <c r="DJ476" s="72"/>
      <c r="DK476" s="72"/>
      <c r="DL476" s="72"/>
      <c r="DM476" s="72"/>
      <c r="DN476" s="72"/>
      <c r="DO476" s="72"/>
      <c r="DP476" s="72"/>
      <c r="DQ476" s="72"/>
      <c r="DR476" s="72"/>
      <c r="DS476" s="72"/>
      <c r="DT476" s="72"/>
      <c r="DU476" s="72"/>
      <c r="DV476" s="72"/>
      <c r="DW476" s="72"/>
      <c r="DX476" s="72"/>
      <c r="DY476" s="72"/>
      <c r="DZ476" s="72"/>
      <c r="EA476" s="72"/>
      <c r="EB476" s="72"/>
      <c r="EC476" s="72"/>
      <c r="ED476" s="72"/>
      <c r="EE476" s="72"/>
      <c r="EF476" s="72"/>
      <c r="EG476" s="72"/>
      <c r="EH476" s="72"/>
      <c r="EI476" s="72"/>
      <c r="EJ476" s="72"/>
      <c r="EK476" s="72"/>
      <c r="EL476" s="72"/>
      <c r="EM476" s="72"/>
      <c r="EN476" s="72"/>
      <c r="EO476" s="72"/>
      <c r="EP476" s="72"/>
      <c r="EQ476" s="72"/>
      <c r="ER476" s="312">
        <f t="shared" si="99"/>
        <v>2</v>
      </c>
      <c r="ES476" s="72">
        <f t="shared" si="100"/>
        <v>1</v>
      </c>
      <c r="ET476" s="72" t="s">
        <v>1111</v>
      </c>
      <c r="EU476" s="7" t="s">
        <v>2798</v>
      </c>
      <c r="EV476" s="7" t="s">
        <v>1110</v>
      </c>
      <c r="EW476" s="7" t="s">
        <v>1803</v>
      </c>
      <c r="EX476" s="183" t="s">
        <v>1811</v>
      </c>
      <c r="EY476" s="313">
        <v>46177</v>
      </c>
      <c r="EZ476" s="313"/>
      <c r="FA476" s="183"/>
      <c r="FB476" s="313"/>
      <c r="FC476" s="7"/>
      <c r="FD476" s="7" t="s">
        <v>3378</v>
      </c>
      <c r="FE476" s="7">
        <f t="shared" si="101"/>
        <v>4336</v>
      </c>
      <c r="FF476" s="72">
        <f t="shared" si="102"/>
        <v>16937</v>
      </c>
      <c r="FG476" t="s">
        <v>3515</v>
      </c>
    </row>
    <row r="477" spans="1:163" ht="17.25">
      <c r="A477" s="72">
        <v>96668452</v>
      </c>
      <c r="B477" s="304" t="s">
        <v>2088</v>
      </c>
      <c r="C477" s="72" t="s">
        <v>1775</v>
      </c>
      <c r="D477" s="72" t="s">
        <v>2347</v>
      </c>
      <c r="E477" s="72">
        <v>13232</v>
      </c>
      <c r="F477" s="72"/>
      <c r="G477" s="306"/>
      <c r="H477" s="306" t="s">
        <v>1141</v>
      </c>
      <c r="I477" s="72">
        <v>3468</v>
      </c>
      <c r="J477" s="72">
        <v>3468</v>
      </c>
      <c r="K477" s="258">
        <f t="shared" si="106"/>
        <v>3468</v>
      </c>
      <c r="L477" s="258">
        <f t="shared" si="95"/>
        <v>-6250</v>
      </c>
      <c r="M477" s="307">
        <v>1</v>
      </c>
      <c r="N477" s="72" t="s">
        <v>1282</v>
      </c>
      <c r="O477" s="72" t="s">
        <v>1281</v>
      </c>
      <c r="P477" s="72" t="s">
        <v>18</v>
      </c>
      <c r="Q477" s="255">
        <v>19859.43</v>
      </c>
      <c r="R477" s="66">
        <v>0</v>
      </c>
      <c r="S477" s="66">
        <v>6250</v>
      </c>
      <c r="T477" s="66">
        <v>5800</v>
      </c>
      <c r="U477" s="4" t="s">
        <v>1129</v>
      </c>
      <c r="V477" s="5">
        <f t="shared" si="103"/>
        <v>8.0586810228168628E-3</v>
      </c>
      <c r="W477" s="5">
        <f t="shared" si="104"/>
        <v>1.0867705980472093E-3</v>
      </c>
      <c r="X477" s="5" t="str">
        <f t="shared" si="96"/>
        <v>RB</v>
      </c>
      <c r="Y477" s="72" t="str">
        <f t="shared" si="97"/>
        <v>PAID</v>
      </c>
      <c r="Z477" s="72" t="s">
        <v>1129</v>
      </c>
      <c r="AA477" s="72" t="s">
        <v>1281</v>
      </c>
      <c r="AB477" s="304"/>
      <c r="AC477" s="72"/>
      <c r="AD477" s="72" t="s">
        <v>3019</v>
      </c>
      <c r="AE477" s="308"/>
      <c r="AF477" s="309"/>
      <c r="AG477" s="7"/>
      <c r="AH477" s="72" t="s">
        <v>265</v>
      </c>
      <c r="AI477" s="7"/>
      <c r="AJ477" s="7"/>
      <c r="AK477" s="7"/>
      <c r="AL477" s="7">
        <v>9268</v>
      </c>
      <c r="AM477" s="255">
        <v>19859.43</v>
      </c>
      <c r="AN477" s="258">
        <v>26</v>
      </c>
      <c r="AO477" s="306">
        <v>0</v>
      </c>
      <c r="AP477" s="306" t="str">
        <f t="shared" si="98"/>
        <v>RB</v>
      </c>
      <c r="AQ477" s="306"/>
      <c r="AR477" s="306"/>
      <c r="AS477" s="306"/>
      <c r="AT477" s="306"/>
      <c r="AU477" s="72" t="s">
        <v>1129</v>
      </c>
      <c r="AV477" s="310" t="s">
        <v>2234</v>
      </c>
      <c r="AW477" s="304" t="s">
        <v>2328</v>
      </c>
      <c r="AX477" s="311">
        <v>43799</v>
      </c>
      <c r="AY477" s="72">
        <v>82</v>
      </c>
      <c r="AZ477" s="72" t="s">
        <v>2057</v>
      </c>
      <c r="BA477" s="7" t="s">
        <v>3512</v>
      </c>
      <c r="BB477" s="7"/>
      <c r="BC477" s="7"/>
      <c r="BD477" s="72"/>
      <c r="BE477" s="72"/>
      <c r="BF477" s="72"/>
      <c r="BG477" s="183"/>
      <c r="BH477" s="72"/>
      <c r="BI477" s="72"/>
      <c r="BJ477" s="72"/>
      <c r="BK477" s="72"/>
      <c r="BL477" s="72"/>
      <c r="BM477" s="72"/>
      <c r="BN477" s="72"/>
      <c r="BO477" s="72"/>
      <c r="BP477" s="72"/>
      <c r="BQ477" s="72"/>
      <c r="BR477" s="72"/>
      <c r="BS477" s="72"/>
      <c r="BT477" s="72"/>
      <c r="BU477" s="72"/>
      <c r="BV477" s="72"/>
      <c r="BW477" s="72"/>
      <c r="BX477" s="72"/>
      <c r="BY477" s="72"/>
      <c r="BZ477" s="72"/>
      <c r="CA477" s="72"/>
      <c r="CB477" s="72"/>
      <c r="CC477" s="72"/>
      <c r="CD477" s="72"/>
      <c r="CE477" s="72"/>
      <c r="CF477" s="72"/>
      <c r="CG477" s="72">
        <v>1</v>
      </c>
      <c r="CH477" s="72"/>
      <c r="CI477" s="72"/>
      <c r="CJ477" s="72"/>
      <c r="CK477" s="72"/>
      <c r="CL477" s="72"/>
      <c r="CM477" s="72"/>
      <c r="CN477" s="72"/>
      <c r="CO477" s="72"/>
      <c r="CP477" s="72"/>
      <c r="CQ477" s="72"/>
      <c r="CR477" s="72"/>
      <c r="CS477" s="72"/>
      <c r="CT477" s="72"/>
      <c r="CU477" s="72"/>
      <c r="CV477" s="72"/>
      <c r="CW477" s="72"/>
      <c r="CX477" s="72"/>
      <c r="CY477" s="72"/>
      <c r="CZ477" s="72"/>
      <c r="DA477" s="72"/>
      <c r="DB477" s="72"/>
      <c r="DC477" s="72"/>
      <c r="DD477" s="72"/>
      <c r="DE477" s="72"/>
      <c r="DF477" s="72"/>
      <c r="DG477" s="72"/>
      <c r="DH477" s="72"/>
      <c r="DI477" s="72"/>
      <c r="DJ477" s="72"/>
      <c r="DK477" s="72"/>
      <c r="DL477" s="72"/>
      <c r="DM477" s="72"/>
      <c r="DN477" s="72"/>
      <c r="DO477" s="72"/>
      <c r="DP477" s="72"/>
      <c r="DQ477" s="72"/>
      <c r="DR477" s="72"/>
      <c r="DS477" s="72"/>
      <c r="DT477" s="72"/>
      <c r="DU477" s="72"/>
      <c r="DV477" s="72"/>
      <c r="DW477" s="72"/>
      <c r="DX477" s="72"/>
      <c r="DY477" s="72"/>
      <c r="DZ477" s="72"/>
      <c r="EA477" s="72"/>
      <c r="EB477" s="72"/>
      <c r="EC477" s="72"/>
      <c r="ED477" s="72"/>
      <c r="EE477" s="72"/>
      <c r="EF477" s="72"/>
      <c r="EG477" s="72"/>
      <c r="EH477" s="72"/>
      <c r="EI477" s="72"/>
      <c r="EJ477" s="72"/>
      <c r="EK477" s="72"/>
      <c r="EL477" s="72"/>
      <c r="EM477" s="72"/>
      <c r="EN477" s="72"/>
      <c r="EO477" s="72"/>
      <c r="EP477" s="72"/>
      <c r="EQ477" s="72"/>
      <c r="ER477" s="312">
        <f t="shared" si="99"/>
        <v>1</v>
      </c>
      <c r="ES477" s="72">
        <f t="shared" si="100"/>
        <v>1</v>
      </c>
      <c r="ET477" s="72" t="s">
        <v>1113</v>
      </c>
      <c r="EU477" s="7" t="s">
        <v>2799</v>
      </c>
      <c r="EV477" s="7" t="s">
        <v>1110</v>
      </c>
      <c r="EW477" s="7" t="s">
        <v>1806</v>
      </c>
      <c r="EX477" s="183" t="s">
        <v>3597</v>
      </c>
      <c r="EY477" s="313">
        <v>46184</v>
      </c>
      <c r="EZ477" s="313"/>
      <c r="FA477" s="183"/>
      <c r="FB477" s="313"/>
      <c r="FC477" s="7"/>
      <c r="FD477" s="7" t="s">
        <v>3379</v>
      </c>
      <c r="FE477" s="7">
        <f t="shared" si="101"/>
        <v>3468</v>
      </c>
      <c r="FF477" s="72">
        <f t="shared" si="102"/>
        <v>6982</v>
      </c>
      <c r="FG477" t="s">
        <v>3515</v>
      </c>
    </row>
    <row r="478" spans="1:163" ht="17.25">
      <c r="A478" s="72">
        <v>462726617</v>
      </c>
      <c r="B478" s="304" t="s">
        <v>124</v>
      </c>
      <c r="C478" s="72"/>
      <c r="D478" s="72"/>
      <c r="E478" s="72"/>
      <c r="F478" s="72"/>
      <c r="G478" s="306"/>
      <c r="H478" s="306"/>
      <c r="I478" s="72">
        <v>4322</v>
      </c>
      <c r="J478" s="72">
        <v>20703</v>
      </c>
      <c r="K478" s="258">
        <f t="shared" si="106"/>
        <v>4701</v>
      </c>
      <c r="L478" s="258">
        <f t="shared" si="95"/>
        <v>26733</v>
      </c>
      <c r="M478" s="315">
        <v>5</v>
      </c>
      <c r="N478" s="72" t="s">
        <v>1231</v>
      </c>
      <c r="O478" s="72" t="s">
        <v>1232</v>
      </c>
      <c r="P478" s="72" t="s">
        <v>113</v>
      </c>
      <c r="Q478" s="255">
        <v>19854</v>
      </c>
      <c r="R478" s="66">
        <v>1286</v>
      </c>
      <c r="S478" s="66">
        <f t="shared" ref="S478:S494" si="107">IF(H478="CBC COLL",T478,)</f>
        <v>0</v>
      </c>
      <c r="T478" s="66">
        <v>5834</v>
      </c>
      <c r="U478" s="4" t="s">
        <v>1231</v>
      </c>
      <c r="V478" s="5">
        <f t="shared" si="103"/>
        <v>0.22984713324916953</v>
      </c>
      <c r="W478" s="5">
        <f t="shared" si="104"/>
        <v>9.6642417341210856E-3</v>
      </c>
      <c r="X478" s="5" t="str">
        <f t="shared" si="96"/>
        <v>FLOW</v>
      </c>
      <c r="Y478" s="72" t="str">
        <f t="shared" si="97"/>
        <v>NC</v>
      </c>
      <c r="Z478" s="72" t="s">
        <v>1315</v>
      </c>
      <c r="AA478" s="72" t="s">
        <v>1315</v>
      </c>
      <c r="AB478" s="304" t="s">
        <v>3024</v>
      </c>
      <c r="AC478" s="72"/>
      <c r="AD478" s="72" t="s">
        <v>3021</v>
      </c>
      <c r="AE478" s="308"/>
      <c r="AF478" s="309" t="s">
        <v>1797</v>
      </c>
      <c r="AG478" s="7" t="s">
        <v>1129</v>
      </c>
      <c r="AH478" s="72" t="s">
        <v>112</v>
      </c>
      <c r="AI478" s="7" t="s">
        <v>1129</v>
      </c>
      <c r="AJ478" s="7" t="s">
        <v>1129</v>
      </c>
      <c r="AK478" s="7" t="s">
        <v>1129</v>
      </c>
      <c r="AL478" s="7">
        <v>27823</v>
      </c>
      <c r="AM478" s="255">
        <v>19854</v>
      </c>
      <c r="AN478" s="258">
        <v>147</v>
      </c>
      <c r="AO478" s="306">
        <v>163</v>
      </c>
      <c r="AP478" s="306" t="str">
        <f t="shared" si="98"/>
        <v>FLOW</v>
      </c>
      <c r="AQ478" s="306"/>
      <c r="AR478" s="306"/>
      <c r="AS478" s="306"/>
      <c r="AT478" s="306"/>
      <c r="AU478" s="72" t="s">
        <v>943</v>
      </c>
      <c r="AV478" s="310" t="s">
        <v>125</v>
      </c>
      <c r="AW478" s="304" t="s">
        <v>126</v>
      </c>
      <c r="AX478" s="311">
        <v>45411</v>
      </c>
      <c r="AY478" s="72">
        <v>24</v>
      </c>
      <c r="AZ478" s="72" t="s">
        <v>1742</v>
      </c>
      <c r="BA478" s="7" t="s">
        <v>3513</v>
      </c>
      <c r="BB478" s="7"/>
      <c r="BC478" s="7"/>
      <c r="BD478" s="72"/>
      <c r="BE478" s="72"/>
      <c r="BF478" s="72"/>
      <c r="BG478" s="183"/>
      <c r="BH478" s="72"/>
      <c r="BI478" s="72"/>
      <c r="BJ478" s="72"/>
      <c r="BK478" s="72"/>
      <c r="BL478" s="72"/>
      <c r="BM478" s="72"/>
      <c r="BN478" s="72"/>
      <c r="BO478" s="72"/>
      <c r="BP478" s="72"/>
      <c r="BQ478" s="72"/>
      <c r="BR478" s="72"/>
      <c r="BS478" s="72"/>
      <c r="BT478" s="72"/>
      <c r="BU478" s="72"/>
      <c r="BV478" s="72"/>
      <c r="BW478" s="72"/>
      <c r="BX478" s="72">
        <v>1</v>
      </c>
      <c r="BY478" s="72"/>
      <c r="BZ478" s="72"/>
      <c r="CA478" s="72"/>
      <c r="CB478" s="72"/>
      <c r="CC478" s="72"/>
      <c r="CD478" s="72"/>
      <c r="CE478" s="72"/>
      <c r="CF478" s="72"/>
      <c r="CG478" s="72"/>
      <c r="CH478" s="72"/>
      <c r="CI478" s="72"/>
      <c r="CJ478" s="72"/>
      <c r="CK478" s="72"/>
      <c r="CL478" s="72"/>
      <c r="CM478" s="72"/>
      <c r="CN478" s="72"/>
      <c r="CO478" s="72"/>
      <c r="CP478" s="72"/>
      <c r="CQ478" s="72"/>
      <c r="CR478" s="72"/>
      <c r="CS478" s="72"/>
      <c r="CT478" s="72"/>
      <c r="CU478" s="72"/>
      <c r="CV478" s="72"/>
      <c r="CW478" s="72"/>
      <c r="CX478" s="72"/>
      <c r="CY478" s="72"/>
      <c r="CZ478" s="72"/>
      <c r="DA478" s="72"/>
      <c r="DB478" s="72"/>
      <c r="DC478" s="72"/>
      <c r="DD478" s="72"/>
      <c r="DE478" s="72"/>
      <c r="DF478" s="72"/>
      <c r="DG478" s="72"/>
      <c r="DH478" s="72"/>
      <c r="DI478" s="72"/>
      <c r="DJ478" s="72"/>
      <c r="DK478" s="72"/>
      <c r="DL478" s="72"/>
      <c r="DM478" s="72"/>
      <c r="DN478" s="72"/>
      <c r="DO478" s="72"/>
      <c r="DP478" s="72"/>
      <c r="DQ478" s="72"/>
      <c r="DR478" s="72"/>
      <c r="DS478" s="72"/>
      <c r="DT478" s="72"/>
      <c r="DU478" s="72"/>
      <c r="DV478" s="72"/>
      <c r="DW478" s="72"/>
      <c r="DX478" s="72"/>
      <c r="DY478" s="72"/>
      <c r="DZ478" s="72"/>
      <c r="EA478" s="72"/>
      <c r="EB478" s="72"/>
      <c r="EC478" s="72"/>
      <c r="ED478" s="72"/>
      <c r="EE478" s="72"/>
      <c r="EF478" s="72"/>
      <c r="EG478" s="72"/>
      <c r="EH478" s="72"/>
      <c r="EI478" s="72"/>
      <c r="EJ478" s="72"/>
      <c r="EK478" s="72"/>
      <c r="EL478" s="72"/>
      <c r="EM478" s="72"/>
      <c r="EN478" s="72"/>
      <c r="EO478" s="72"/>
      <c r="EP478" s="72"/>
      <c r="EQ478" s="72"/>
      <c r="ER478" s="312">
        <f t="shared" si="99"/>
        <v>1</v>
      </c>
      <c r="ES478" s="72">
        <f t="shared" si="100"/>
        <v>1</v>
      </c>
      <c r="ET478" s="72" t="s">
        <v>1121</v>
      </c>
      <c r="EU478" s="7" t="s">
        <v>2800</v>
      </c>
      <c r="EV478" s="7" t="s">
        <v>1110</v>
      </c>
      <c r="EW478" s="7" t="s">
        <v>1808</v>
      </c>
      <c r="EX478" s="183" t="s">
        <v>1994</v>
      </c>
      <c r="EY478" s="313">
        <v>46181</v>
      </c>
      <c r="EZ478" s="313"/>
      <c r="FA478" s="183"/>
      <c r="FB478" s="313"/>
      <c r="FC478" s="7"/>
      <c r="FD478" s="7" t="s">
        <v>3380</v>
      </c>
      <c r="FE478" s="7">
        <f t="shared" si="101"/>
        <v>4701</v>
      </c>
      <c r="FF478" s="72">
        <f t="shared" si="102"/>
        <v>26733</v>
      </c>
      <c r="FG478" t="s">
        <v>3515</v>
      </c>
    </row>
    <row r="479" spans="1:163" ht="17.25">
      <c r="A479" s="72">
        <v>461649431</v>
      </c>
      <c r="B479" s="304" t="s">
        <v>886</v>
      </c>
      <c r="C479" s="72"/>
      <c r="D479" s="72"/>
      <c r="E479" s="72"/>
      <c r="F479" s="72"/>
      <c r="G479" s="306"/>
      <c r="H479" s="306"/>
      <c r="I479" s="72">
        <v>3468</v>
      </c>
      <c r="J479" s="72">
        <v>10200</v>
      </c>
      <c r="K479" s="258">
        <f t="shared" si="106"/>
        <v>3606</v>
      </c>
      <c r="L479" s="258">
        <f t="shared" si="95"/>
        <v>14177</v>
      </c>
      <c r="M479" s="315">
        <v>3</v>
      </c>
      <c r="N479" s="72" t="s">
        <v>1231</v>
      </c>
      <c r="O479" s="72" t="s">
        <v>1232</v>
      </c>
      <c r="P479" s="72" t="s">
        <v>476</v>
      </c>
      <c r="Q479" s="255">
        <v>19659</v>
      </c>
      <c r="R479" s="66">
        <v>342</v>
      </c>
      <c r="S479" s="66">
        <f t="shared" si="107"/>
        <v>0</v>
      </c>
      <c r="T479" s="66">
        <v>4689</v>
      </c>
      <c r="U479" s="4" t="s">
        <v>1231</v>
      </c>
      <c r="V479" s="5">
        <f t="shared" si="103"/>
        <v>1</v>
      </c>
      <c r="W479" s="5">
        <f t="shared" si="104"/>
        <v>5.2580055079633698E-3</v>
      </c>
      <c r="X479" s="5" t="str">
        <f t="shared" si="96"/>
        <v>FLOW</v>
      </c>
      <c r="Y479" s="72" t="str">
        <f t="shared" si="97"/>
        <v>NC</v>
      </c>
      <c r="Z479" s="72" t="s">
        <v>1315</v>
      </c>
      <c r="AA479" s="72" t="s">
        <v>1315</v>
      </c>
      <c r="AB479" s="304" t="s">
        <v>3024</v>
      </c>
      <c r="AC479" s="72"/>
      <c r="AD479" s="72" t="s">
        <v>3021</v>
      </c>
      <c r="AE479" s="308"/>
      <c r="AF479" s="309" t="s">
        <v>1797</v>
      </c>
      <c r="AG479" s="7" t="s">
        <v>1129</v>
      </c>
      <c r="AH479" s="72" t="s">
        <v>885</v>
      </c>
      <c r="AI479" s="7" t="s">
        <v>1129</v>
      </c>
      <c r="AJ479" s="7" t="s">
        <v>1129</v>
      </c>
      <c r="AK479" s="7" t="s">
        <v>1129</v>
      </c>
      <c r="AL479" s="7">
        <v>15231</v>
      </c>
      <c r="AM479" s="255">
        <v>19659</v>
      </c>
      <c r="AN479" s="258">
        <v>88</v>
      </c>
      <c r="AO479" s="306">
        <v>104</v>
      </c>
      <c r="AP479" s="306" t="str">
        <f t="shared" si="98"/>
        <v>FLOW</v>
      </c>
      <c r="AQ479" s="306"/>
      <c r="AR479" s="306"/>
      <c r="AS479" s="306"/>
      <c r="AT479" s="306"/>
      <c r="AU479" s="72" t="s">
        <v>1793</v>
      </c>
      <c r="AV479" s="310" t="s">
        <v>887</v>
      </c>
      <c r="AW479" s="304" t="s">
        <v>24</v>
      </c>
      <c r="AX479" s="311">
        <v>45316</v>
      </c>
      <c r="AY479" s="72">
        <v>30</v>
      </c>
      <c r="AZ479" s="72" t="s">
        <v>1742</v>
      </c>
      <c r="BA479" s="7" t="s">
        <v>3513</v>
      </c>
      <c r="BB479" s="7"/>
      <c r="BC479" s="7"/>
      <c r="BD479" s="72"/>
      <c r="BE479" s="72"/>
      <c r="BF479" s="72">
        <v>1</v>
      </c>
      <c r="BG479" s="183"/>
      <c r="BH479" s="72"/>
      <c r="BI479" s="72"/>
      <c r="BJ479" s="72"/>
      <c r="BK479" s="72"/>
      <c r="BL479" s="72"/>
      <c r="BM479" s="72"/>
      <c r="BN479" s="72"/>
      <c r="BO479" s="72"/>
      <c r="BP479" s="72"/>
      <c r="BQ479" s="72"/>
      <c r="BR479" s="72"/>
      <c r="BS479" s="72"/>
      <c r="BT479" s="72"/>
      <c r="BU479" s="72"/>
      <c r="BV479" s="72"/>
      <c r="BW479" s="72"/>
      <c r="BX479" s="72"/>
      <c r="BY479" s="72"/>
      <c r="BZ479" s="72"/>
      <c r="CA479" s="72"/>
      <c r="CB479" s="72"/>
      <c r="CC479" s="72"/>
      <c r="CD479" s="72"/>
      <c r="CE479" s="72"/>
      <c r="CF479" s="72"/>
      <c r="CG479" s="72"/>
      <c r="CH479" s="72"/>
      <c r="CI479" s="72"/>
      <c r="CJ479" s="72"/>
      <c r="CK479" s="72"/>
      <c r="CL479" s="72"/>
      <c r="CM479" s="72"/>
      <c r="CN479" s="72"/>
      <c r="CO479" s="72"/>
      <c r="CP479" s="72"/>
      <c r="CQ479" s="72"/>
      <c r="CR479" s="72"/>
      <c r="CS479" s="72"/>
      <c r="CT479" s="72"/>
      <c r="CU479" s="72"/>
      <c r="CV479" s="72"/>
      <c r="CW479" s="72"/>
      <c r="CX479" s="72"/>
      <c r="CY479" s="72"/>
      <c r="CZ479" s="72"/>
      <c r="DA479" s="72"/>
      <c r="DB479" s="72"/>
      <c r="DC479" s="72"/>
      <c r="DD479" s="72"/>
      <c r="DE479" s="72"/>
      <c r="DF479" s="72"/>
      <c r="DG479" s="72"/>
      <c r="DH479" s="72"/>
      <c r="DI479" s="72"/>
      <c r="DJ479" s="72"/>
      <c r="DK479" s="72"/>
      <c r="DL479" s="72"/>
      <c r="DM479" s="72"/>
      <c r="DN479" s="72"/>
      <c r="DO479" s="72"/>
      <c r="DP479" s="72"/>
      <c r="DQ479" s="72"/>
      <c r="DR479" s="72"/>
      <c r="DS479" s="72"/>
      <c r="DT479" s="72"/>
      <c r="DU479" s="72"/>
      <c r="DV479" s="72"/>
      <c r="DW479" s="72"/>
      <c r="DX479" s="72"/>
      <c r="DY479" s="72"/>
      <c r="DZ479" s="72"/>
      <c r="EA479" s="72"/>
      <c r="EB479" s="72"/>
      <c r="EC479" s="72"/>
      <c r="ED479" s="72"/>
      <c r="EE479" s="72"/>
      <c r="EF479" s="72"/>
      <c r="EG479" s="72"/>
      <c r="EH479" s="72"/>
      <c r="EI479" s="72"/>
      <c r="EJ479" s="72"/>
      <c r="EK479" s="72"/>
      <c r="EL479" s="72"/>
      <c r="EM479" s="72"/>
      <c r="EN479" s="72"/>
      <c r="EO479" s="72"/>
      <c r="EP479" s="72"/>
      <c r="EQ479" s="72"/>
      <c r="ER479" s="312">
        <f t="shared" si="99"/>
        <v>1</v>
      </c>
      <c r="ES479" s="72">
        <f t="shared" si="100"/>
        <v>1</v>
      </c>
      <c r="ET479" s="72" t="s">
        <v>1128</v>
      </c>
      <c r="EU479" s="7" t="s">
        <v>2801</v>
      </c>
      <c r="EV479" s="7" t="s">
        <v>1110</v>
      </c>
      <c r="EW479" s="7" t="s">
        <v>1829</v>
      </c>
      <c r="EX479" s="183" t="s">
        <v>1858</v>
      </c>
      <c r="EY479" s="313">
        <v>46175</v>
      </c>
      <c r="EZ479" s="313"/>
      <c r="FA479" s="183"/>
      <c r="FB479" s="313"/>
      <c r="FC479" s="7"/>
      <c r="FD479" s="7" t="s">
        <v>3381</v>
      </c>
      <c r="FE479" s="7">
        <f t="shared" si="101"/>
        <v>3606</v>
      </c>
      <c r="FF479" s="72">
        <f t="shared" si="102"/>
        <v>14177</v>
      </c>
      <c r="FG479" t="s">
        <v>3515</v>
      </c>
    </row>
    <row r="480" spans="1:163" ht="17.25">
      <c r="A480" s="72">
        <v>460112492</v>
      </c>
      <c r="B480" s="304" t="s">
        <v>1342</v>
      </c>
      <c r="C480" s="72" t="s">
        <v>1775</v>
      </c>
      <c r="D480" s="72" t="s">
        <v>1798</v>
      </c>
      <c r="E480" s="72">
        <v>3303</v>
      </c>
      <c r="F480" s="72"/>
      <c r="G480" s="306"/>
      <c r="H480" s="306"/>
      <c r="I480" s="72">
        <v>3292</v>
      </c>
      <c r="J480" s="72">
        <v>4042</v>
      </c>
      <c r="K480" s="258">
        <f t="shared" si="106"/>
        <v>873</v>
      </c>
      <c r="L480" s="258">
        <f t="shared" si="95"/>
        <v>4158</v>
      </c>
      <c r="M480" s="315">
        <v>2</v>
      </c>
      <c r="N480" s="72" t="s">
        <v>1280</v>
      </c>
      <c r="O480" s="72" t="s">
        <v>1281</v>
      </c>
      <c r="P480" s="72" t="s">
        <v>65</v>
      </c>
      <c r="Q480" s="255">
        <v>19559.990000000002</v>
      </c>
      <c r="R480" s="66">
        <v>123</v>
      </c>
      <c r="S480" s="66">
        <f t="shared" si="107"/>
        <v>0</v>
      </c>
      <c r="T480" s="66">
        <v>6300</v>
      </c>
      <c r="U480" s="4" t="s">
        <v>1471</v>
      </c>
      <c r="V480" s="5">
        <f t="shared" si="103"/>
        <v>6.7637862961954134E-2</v>
      </c>
      <c r="W480" s="5">
        <f t="shared" si="104"/>
        <v>4.3308044323007383E-3</v>
      </c>
      <c r="X480" s="5" t="str">
        <f t="shared" si="96"/>
        <v>STABLE</v>
      </c>
      <c r="Y480" s="72" t="str">
        <f t="shared" si="97"/>
        <v>PAID</v>
      </c>
      <c r="Z480" s="72" t="s">
        <v>1281</v>
      </c>
      <c r="AA480" s="72" t="s">
        <v>1281</v>
      </c>
      <c r="AB480" s="304"/>
      <c r="AC480" s="72"/>
      <c r="AD480" s="72"/>
      <c r="AE480" s="308"/>
      <c r="AF480" s="309" t="s">
        <v>1129</v>
      </c>
      <c r="AG480" s="7" t="s">
        <v>1129</v>
      </c>
      <c r="AH480" s="72" t="s">
        <v>1343</v>
      </c>
      <c r="AI480" s="7" t="s">
        <v>1129</v>
      </c>
      <c r="AJ480" s="7" t="s">
        <v>1129</v>
      </c>
      <c r="AK480" s="7" t="s">
        <v>1129</v>
      </c>
      <c r="AL480" s="7">
        <v>10465</v>
      </c>
      <c r="AM480" s="255">
        <v>19559.990000000002</v>
      </c>
      <c r="AN480" s="258">
        <v>57</v>
      </c>
      <c r="AO480" s="306">
        <v>43</v>
      </c>
      <c r="AP480" s="306" t="str">
        <f t="shared" si="98"/>
        <v>STABLE</v>
      </c>
      <c r="AQ480" s="306"/>
      <c r="AR480" s="306"/>
      <c r="AS480" s="306"/>
      <c r="AT480" s="306"/>
      <c r="AU480" s="72" t="s">
        <v>943</v>
      </c>
      <c r="AV480" s="310" t="s">
        <v>1344</v>
      </c>
      <c r="AW480" s="304" t="s">
        <v>43</v>
      </c>
      <c r="AX480" s="311">
        <v>45212</v>
      </c>
      <c r="AY480" s="72">
        <v>36</v>
      </c>
      <c r="AZ480" s="72" t="s">
        <v>1742</v>
      </c>
      <c r="BA480" s="7" t="s">
        <v>3512</v>
      </c>
      <c r="BB480" s="7"/>
      <c r="BC480" s="7"/>
      <c r="BD480" s="72"/>
      <c r="BE480" s="72"/>
      <c r="BF480" s="72"/>
      <c r="BG480" s="183"/>
      <c r="BH480" s="72"/>
      <c r="BI480" s="72"/>
      <c r="BJ480" s="72"/>
      <c r="BK480" s="72"/>
      <c r="BL480" s="72"/>
      <c r="BM480" s="72"/>
      <c r="BN480" s="72"/>
      <c r="BO480" s="72"/>
      <c r="BP480" s="72"/>
      <c r="BQ480" s="72"/>
      <c r="BR480" s="72">
        <v>1</v>
      </c>
      <c r="BS480" s="72"/>
      <c r="BT480" s="72"/>
      <c r="BU480" s="72"/>
      <c r="BV480" s="72"/>
      <c r="BW480" s="72"/>
      <c r="BX480" s="72"/>
      <c r="BY480" s="72"/>
      <c r="BZ480" s="72"/>
      <c r="CA480" s="72"/>
      <c r="CB480" s="72"/>
      <c r="CC480" s="72"/>
      <c r="CD480" s="72"/>
      <c r="CE480" s="72"/>
      <c r="CF480" s="72"/>
      <c r="CG480" s="72"/>
      <c r="CH480" s="72"/>
      <c r="CI480" s="72"/>
      <c r="CJ480" s="72"/>
      <c r="CK480" s="72"/>
      <c r="CL480" s="72"/>
      <c r="CM480" s="72"/>
      <c r="CN480" s="72"/>
      <c r="CO480" s="72"/>
      <c r="CP480" s="72"/>
      <c r="CQ480" s="72"/>
      <c r="CR480" s="72"/>
      <c r="CS480" s="72"/>
      <c r="CT480" s="72"/>
      <c r="CU480" s="72"/>
      <c r="CV480" s="72"/>
      <c r="CW480" s="72"/>
      <c r="CX480" s="72"/>
      <c r="CY480" s="72"/>
      <c r="CZ480" s="72"/>
      <c r="DA480" s="72"/>
      <c r="DB480" s="72"/>
      <c r="DC480" s="72"/>
      <c r="DD480" s="72"/>
      <c r="DE480" s="72"/>
      <c r="DF480" s="72"/>
      <c r="DG480" s="72"/>
      <c r="DH480" s="72"/>
      <c r="DI480" s="72"/>
      <c r="DJ480" s="72"/>
      <c r="DK480" s="72"/>
      <c r="DL480" s="72"/>
      <c r="DM480" s="72"/>
      <c r="DN480" s="72"/>
      <c r="DO480" s="72"/>
      <c r="DP480" s="72"/>
      <c r="DQ480" s="72"/>
      <c r="DR480" s="72"/>
      <c r="DS480" s="72"/>
      <c r="DT480" s="72"/>
      <c r="DU480" s="72"/>
      <c r="DV480" s="72"/>
      <c r="DW480" s="72"/>
      <c r="DX480" s="72"/>
      <c r="DY480" s="72"/>
      <c r="DZ480" s="72"/>
      <c r="EA480" s="72"/>
      <c r="EB480" s="72"/>
      <c r="EC480" s="72"/>
      <c r="ED480" s="72"/>
      <c r="EE480" s="72"/>
      <c r="EF480" s="72"/>
      <c r="EG480" s="72"/>
      <c r="EH480" s="72"/>
      <c r="EI480" s="72"/>
      <c r="EJ480" s="72"/>
      <c r="EK480" s="72"/>
      <c r="EL480" s="72"/>
      <c r="EM480" s="72"/>
      <c r="EN480" s="72"/>
      <c r="EO480" s="72"/>
      <c r="EP480" s="72"/>
      <c r="EQ480" s="72"/>
      <c r="ER480" s="312">
        <f t="shared" si="99"/>
        <v>1</v>
      </c>
      <c r="ES480" s="72">
        <f t="shared" si="100"/>
        <v>1</v>
      </c>
      <c r="ET480" s="72" t="s">
        <v>1118</v>
      </c>
      <c r="EU480" s="7" t="s">
        <v>2802</v>
      </c>
      <c r="EV480" s="7" t="s">
        <v>1110</v>
      </c>
      <c r="EW480" s="7" t="s">
        <v>1806</v>
      </c>
      <c r="EX480" s="183" t="s">
        <v>1818</v>
      </c>
      <c r="EY480" s="313">
        <v>46181</v>
      </c>
      <c r="EZ480" s="313"/>
      <c r="FA480" s="183"/>
      <c r="FB480" s="313"/>
      <c r="FC480" s="7"/>
      <c r="FD480" s="7" t="s">
        <v>3181</v>
      </c>
      <c r="FE480" s="7">
        <f t="shared" si="101"/>
        <v>873</v>
      </c>
      <c r="FF480" s="72">
        <f t="shared" si="102"/>
        <v>7461</v>
      </c>
      <c r="FG480" t="s">
        <v>3515</v>
      </c>
    </row>
    <row r="481" spans="1:163" ht="17.25">
      <c r="A481" s="72">
        <v>464230553</v>
      </c>
      <c r="B481" s="304" t="s">
        <v>628</v>
      </c>
      <c r="C481" s="72" t="s">
        <v>1775</v>
      </c>
      <c r="D481" s="72" t="s">
        <v>1795</v>
      </c>
      <c r="E481" s="72">
        <v>3650</v>
      </c>
      <c r="F481" s="72"/>
      <c r="G481" s="306"/>
      <c r="H481" s="306"/>
      <c r="I481" s="72">
        <v>3438</v>
      </c>
      <c r="J481" s="72">
        <v>3265</v>
      </c>
      <c r="K481" s="258">
        <f t="shared" si="106"/>
        <v>3362</v>
      </c>
      <c r="L481" s="258">
        <f t="shared" si="95"/>
        <v>3117</v>
      </c>
      <c r="M481" s="307">
        <v>1</v>
      </c>
      <c r="N481" s="72" t="s">
        <v>1280</v>
      </c>
      <c r="O481" s="72" t="s">
        <v>1281</v>
      </c>
      <c r="P481" s="72" t="s">
        <v>34</v>
      </c>
      <c r="Q481" s="255">
        <v>19517</v>
      </c>
      <c r="R481" s="66">
        <v>97</v>
      </c>
      <c r="S481" s="66">
        <f t="shared" si="107"/>
        <v>0</v>
      </c>
      <c r="T481" s="66">
        <v>4500</v>
      </c>
      <c r="U481" s="4" t="s">
        <v>1471</v>
      </c>
      <c r="V481" s="5">
        <f t="shared" si="103"/>
        <v>8.4168676287072614E-3</v>
      </c>
      <c r="W481" s="5">
        <f t="shared" si="104"/>
        <v>1.068031749254001E-3</v>
      </c>
      <c r="X481" s="5" t="str">
        <f t="shared" si="96"/>
        <v>STABLE</v>
      </c>
      <c r="Y481" s="72" t="str">
        <f t="shared" si="97"/>
        <v>PAID</v>
      </c>
      <c r="Z481" s="72" t="s">
        <v>1329</v>
      </c>
      <c r="AA481" s="72" t="s">
        <v>1281</v>
      </c>
      <c r="AB481" s="304"/>
      <c r="AC481" s="72"/>
      <c r="AD481" s="72" t="s">
        <v>3019</v>
      </c>
      <c r="AE481" s="308"/>
      <c r="AF481" s="309" t="s">
        <v>1129</v>
      </c>
      <c r="AG481" s="7" t="s">
        <v>1129</v>
      </c>
      <c r="AH481" s="72" t="s">
        <v>626</v>
      </c>
      <c r="AI481" s="7" t="s">
        <v>1129</v>
      </c>
      <c r="AJ481" s="7" t="s">
        <v>1129</v>
      </c>
      <c r="AK481" s="7" t="s">
        <v>1129</v>
      </c>
      <c r="AL481" s="7">
        <v>7862</v>
      </c>
      <c r="AM481" s="255">
        <v>19517</v>
      </c>
      <c r="AN481" s="258">
        <v>27</v>
      </c>
      <c r="AO481" s="306">
        <v>12</v>
      </c>
      <c r="AP481" s="306" t="str">
        <f t="shared" si="98"/>
        <v>STABLE</v>
      </c>
      <c r="AQ481" s="306"/>
      <c r="AR481" s="306"/>
      <c r="AS481" s="306"/>
      <c r="AT481" s="306"/>
      <c r="AU481" s="72" t="s">
        <v>1793</v>
      </c>
      <c r="AV481" s="310" t="s">
        <v>629</v>
      </c>
      <c r="AW481" s="304" t="s">
        <v>630</v>
      </c>
      <c r="AX481" s="311">
        <v>45572</v>
      </c>
      <c r="AY481" s="72">
        <v>24</v>
      </c>
      <c r="AZ481" s="72" t="s">
        <v>1742</v>
      </c>
      <c r="BA481" s="7" t="s">
        <v>3512</v>
      </c>
      <c r="BB481" s="7"/>
      <c r="BC481" s="7"/>
      <c r="BD481" s="72"/>
      <c r="BE481" s="72"/>
      <c r="BF481" s="72"/>
      <c r="BG481" s="183"/>
      <c r="BH481" s="72"/>
      <c r="BI481" s="72"/>
      <c r="BJ481" s="72"/>
      <c r="BK481" s="72"/>
      <c r="BL481" s="72"/>
      <c r="BM481" s="72"/>
      <c r="BN481" s="72"/>
      <c r="BO481" s="72"/>
      <c r="BP481" s="72"/>
      <c r="BQ481" s="72"/>
      <c r="BR481" s="72">
        <v>2</v>
      </c>
      <c r="BS481" s="72"/>
      <c r="BT481" s="72"/>
      <c r="BU481" s="72"/>
      <c r="BV481" s="72"/>
      <c r="BW481" s="72"/>
      <c r="BX481" s="72"/>
      <c r="BY481" s="72"/>
      <c r="BZ481" s="72"/>
      <c r="CA481" s="72"/>
      <c r="CB481" s="72"/>
      <c r="CC481" s="72"/>
      <c r="CD481" s="72"/>
      <c r="CE481" s="72"/>
      <c r="CF481" s="72"/>
      <c r="CG481" s="72"/>
      <c r="CH481" s="72"/>
      <c r="CI481" s="72"/>
      <c r="CJ481" s="72"/>
      <c r="CK481" s="72"/>
      <c r="CL481" s="72"/>
      <c r="CM481" s="72"/>
      <c r="CN481" s="72"/>
      <c r="CO481" s="72"/>
      <c r="CP481" s="72"/>
      <c r="CQ481" s="72"/>
      <c r="CR481" s="72"/>
      <c r="CS481" s="72"/>
      <c r="CT481" s="72"/>
      <c r="CU481" s="72"/>
      <c r="CV481" s="72"/>
      <c r="CW481" s="72"/>
      <c r="CX481" s="72"/>
      <c r="CY481" s="72"/>
      <c r="CZ481" s="72"/>
      <c r="DA481" s="72"/>
      <c r="DB481" s="72"/>
      <c r="DC481" s="72"/>
      <c r="DD481" s="72"/>
      <c r="DE481" s="72"/>
      <c r="DF481" s="72"/>
      <c r="DG481" s="72"/>
      <c r="DH481" s="72"/>
      <c r="DI481" s="72"/>
      <c r="DJ481" s="72"/>
      <c r="DK481" s="72"/>
      <c r="DL481" s="72"/>
      <c r="DM481" s="72"/>
      <c r="DN481" s="72"/>
      <c r="DO481" s="72"/>
      <c r="DP481" s="72"/>
      <c r="DQ481" s="72"/>
      <c r="DR481" s="72"/>
      <c r="DS481" s="72"/>
      <c r="DT481" s="72"/>
      <c r="DU481" s="72"/>
      <c r="DV481" s="72"/>
      <c r="DW481" s="72"/>
      <c r="DX481" s="72"/>
      <c r="DY481" s="72"/>
      <c r="DZ481" s="72"/>
      <c r="EA481" s="72"/>
      <c r="EB481" s="72"/>
      <c r="EC481" s="72"/>
      <c r="ED481" s="72"/>
      <c r="EE481" s="72"/>
      <c r="EF481" s="72"/>
      <c r="EG481" s="72"/>
      <c r="EH481" s="72"/>
      <c r="EI481" s="72"/>
      <c r="EJ481" s="72"/>
      <c r="EK481" s="72"/>
      <c r="EL481" s="72"/>
      <c r="EM481" s="72"/>
      <c r="EN481" s="72"/>
      <c r="EO481" s="72"/>
      <c r="EP481" s="72"/>
      <c r="EQ481" s="72"/>
      <c r="ER481" s="312">
        <f t="shared" si="99"/>
        <v>2</v>
      </c>
      <c r="ES481" s="72">
        <f t="shared" si="100"/>
        <v>1</v>
      </c>
      <c r="ET481" s="72" t="s">
        <v>1115</v>
      </c>
      <c r="EU481" s="7" t="s">
        <v>2803</v>
      </c>
      <c r="EV481" s="7" t="s">
        <v>1110</v>
      </c>
      <c r="EW481" s="7" t="s">
        <v>1820</v>
      </c>
      <c r="EX481" s="183" t="s">
        <v>1820</v>
      </c>
      <c r="EY481" s="313">
        <v>46179</v>
      </c>
      <c r="EZ481" s="313"/>
      <c r="FA481" s="183"/>
      <c r="FB481" s="313"/>
      <c r="FC481" s="7"/>
      <c r="FD481" s="7" t="s">
        <v>3250</v>
      </c>
      <c r="FE481" s="7">
        <f t="shared" si="101"/>
        <v>3362</v>
      </c>
      <c r="FF481" s="72">
        <f t="shared" si="102"/>
        <v>6767</v>
      </c>
      <c r="FG481" t="s">
        <v>3515</v>
      </c>
    </row>
    <row r="482" spans="1:163" ht="17.25">
      <c r="A482" s="72">
        <v>460543663</v>
      </c>
      <c r="B482" s="304" t="s">
        <v>2132</v>
      </c>
      <c r="C482" s="72"/>
      <c r="D482" s="72"/>
      <c r="E482" s="72"/>
      <c r="F482" s="72"/>
      <c r="G482" s="306"/>
      <c r="H482" s="306"/>
      <c r="I482" s="72">
        <v>2968</v>
      </c>
      <c r="J482" s="72">
        <v>2921</v>
      </c>
      <c r="K482" s="258">
        <f t="shared" si="106"/>
        <v>2969</v>
      </c>
      <c r="L482" s="258">
        <f t="shared" si="95"/>
        <v>6000</v>
      </c>
      <c r="M482" s="307">
        <v>1</v>
      </c>
      <c r="N482" s="72" t="s">
        <v>1231</v>
      </c>
      <c r="O482" s="72" t="s">
        <v>1232</v>
      </c>
      <c r="P482" s="72" t="s">
        <v>73</v>
      </c>
      <c r="Q482" s="255">
        <v>19483.78</v>
      </c>
      <c r="R482" s="66">
        <v>48</v>
      </c>
      <c r="S482" s="66">
        <f t="shared" si="107"/>
        <v>0</v>
      </c>
      <c r="T482" s="66">
        <v>3139</v>
      </c>
      <c r="U482" s="4" t="s">
        <v>1129</v>
      </c>
      <c r="V482" s="5">
        <f t="shared" si="103"/>
        <v>1.9447423819067205E-2</v>
      </c>
      <c r="W482" s="5">
        <f t="shared" si="104"/>
        <v>1.0662138461587395E-3</v>
      </c>
      <c r="X482" s="5" t="str">
        <f t="shared" si="96"/>
        <v>FLOW</v>
      </c>
      <c r="Y482" s="72" t="str">
        <f t="shared" si="97"/>
        <v>NC</v>
      </c>
      <c r="Z482" s="72" t="s">
        <v>1129</v>
      </c>
      <c r="AA482" s="72" t="s">
        <v>1315</v>
      </c>
      <c r="AB482" s="304" t="s">
        <v>3023</v>
      </c>
      <c r="AC482" s="72"/>
      <c r="AD482" s="72" t="s">
        <v>3021</v>
      </c>
      <c r="AE482" s="308"/>
      <c r="AF482" s="309"/>
      <c r="AG482" s="7"/>
      <c r="AH482" s="72" t="s">
        <v>677</v>
      </c>
      <c r="AI482" s="7"/>
      <c r="AJ482" s="7"/>
      <c r="AK482" s="7"/>
      <c r="AL482" s="7">
        <v>6108</v>
      </c>
      <c r="AM482" s="255">
        <v>19483.78</v>
      </c>
      <c r="AN482" s="258">
        <v>27</v>
      </c>
      <c r="AO482" s="306">
        <v>43</v>
      </c>
      <c r="AP482" s="306" t="str">
        <f t="shared" si="98"/>
        <v>FLOW</v>
      </c>
      <c r="AQ482" s="306"/>
      <c r="AR482" s="306"/>
      <c r="AS482" s="306"/>
      <c r="AT482" s="306"/>
      <c r="AU482" s="72" t="s">
        <v>1129</v>
      </c>
      <c r="AV482" s="310" t="s">
        <v>2276</v>
      </c>
      <c r="AW482" s="304" t="s">
        <v>53</v>
      </c>
      <c r="AX482" s="311">
        <v>45238</v>
      </c>
      <c r="AY482" s="72">
        <v>36</v>
      </c>
      <c r="AZ482" s="72" t="s">
        <v>2057</v>
      </c>
      <c r="BA482" s="7" t="s">
        <v>3512</v>
      </c>
      <c r="BB482" s="7"/>
      <c r="BC482" s="7"/>
      <c r="BD482" s="72"/>
      <c r="BE482" s="72"/>
      <c r="BF482" s="72"/>
      <c r="BG482" s="183"/>
      <c r="BH482" s="72"/>
      <c r="BI482" s="72"/>
      <c r="BJ482" s="72"/>
      <c r="BK482" s="72"/>
      <c r="BL482" s="72"/>
      <c r="BM482" s="72"/>
      <c r="BN482" s="72"/>
      <c r="BO482" s="72"/>
      <c r="BP482" s="72"/>
      <c r="BQ482" s="72"/>
      <c r="BR482" s="72"/>
      <c r="BS482" s="72"/>
      <c r="BT482" s="72"/>
      <c r="BU482" s="72"/>
      <c r="BV482" s="72"/>
      <c r="BW482" s="72"/>
      <c r="BX482" s="72"/>
      <c r="BY482" s="72"/>
      <c r="BZ482" s="72"/>
      <c r="CA482" s="72"/>
      <c r="CB482" s="72"/>
      <c r="CC482" s="72"/>
      <c r="CD482" s="72"/>
      <c r="CE482" s="72"/>
      <c r="CF482" s="72"/>
      <c r="CG482" s="72"/>
      <c r="CH482" s="72"/>
      <c r="CI482" s="72"/>
      <c r="CJ482" s="72"/>
      <c r="CK482" s="72"/>
      <c r="CL482" s="72"/>
      <c r="CM482" s="72"/>
      <c r="CN482" s="72"/>
      <c r="CO482" s="72"/>
      <c r="CP482" s="72"/>
      <c r="CQ482" s="72"/>
      <c r="CR482" s="72"/>
      <c r="CS482" s="72"/>
      <c r="CT482" s="72"/>
      <c r="CU482" s="72"/>
      <c r="CV482" s="72"/>
      <c r="CW482" s="72"/>
      <c r="CX482" s="72"/>
      <c r="CY482" s="72">
        <v>1</v>
      </c>
      <c r="CZ482" s="72"/>
      <c r="DA482" s="72"/>
      <c r="DB482" s="72"/>
      <c r="DC482" s="72"/>
      <c r="DD482" s="72"/>
      <c r="DE482" s="72"/>
      <c r="DF482" s="72"/>
      <c r="DG482" s="72"/>
      <c r="DH482" s="72"/>
      <c r="DI482" s="72"/>
      <c r="DJ482" s="72"/>
      <c r="DK482" s="72"/>
      <c r="DL482" s="72"/>
      <c r="DM482" s="72"/>
      <c r="DN482" s="72"/>
      <c r="DO482" s="72"/>
      <c r="DP482" s="72"/>
      <c r="DQ482" s="72"/>
      <c r="DR482" s="72"/>
      <c r="DS482" s="72"/>
      <c r="DT482" s="72"/>
      <c r="DU482" s="72"/>
      <c r="DV482" s="72"/>
      <c r="DW482" s="72"/>
      <c r="DX482" s="72"/>
      <c r="DY482" s="72"/>
      <c r="DZ482" s="72"/>
      <c r="EA482" s="72"/>
      <c r="EB482" s="72"/>
      <c r="EC482" s="72"/>
      <c r="ED482" s="72"/>
      <c r="EE482" s="72"/>
      <c r="EF482" s="72"/>
      <c r="EG482" s="72"/>
      <c r="EH482" s="72"/>
      <c r="EI482" s="72"/>
      <c r="EJ482" s="72"/>
      <c r="EK482" s="72"/>
      <c r="EL482" s="72"/>
      <c r="EM482" s="72"/>
      <c r="EN482" s="72"/>
      <c r="EO482" s="72"/>
      <c r="EP482" s="72"/>
      <c r="EQ482" s="72"/>
      <c r="ER482" s="312">
        <f t="shared" si="99"/>
        <v>1</v>
      </c>
      <c r="ES482" s="72">
        <f t="shared" si="100"/>
        <v>1</v>
      </c>
      <c r="ET482" s="72" t="s">
        <v>1117</v>
      </c>
      <c r="EU482" s="7" t="s">
        <v>2804</v>
      </c>
      <c r="EV482" s="7" t="s">
        <v>1110</v>
      </c>
      <c r="EW482" s="7" t="s">
        <v>1829</v>
      </c>
      <c r="EX482" s="183" t="s">
        <v>3598</v>
      </c>
      <c r="EY482" s="313">
        <v>46190</v>
      </c>
      <c r="EZ482" s="313"/>
      <c r="FA482" s="183"/>
      <c r="FB482" s="313"/>
      <c r="FC482" s="7"/>
      <c r="FD482" s="7" t="s">
        <v>3382</v>
      </c>
      <c r="FE482" s="7">
        <f t="shared" si="101"/>
        <v>2969</v>
      </c>
      <c r="FF482" s="72">
        <f t="shared" si="102"/>
        <v>6000</v>
      </c>
      <c r="FG482" t="s">
        <v>3516</v>
      </c>
    </row>
    <row r="483" spans="1:163" ht="17.25">
      <c r="A483" s="72">
        <v>459425260</v>
      </c>
      <c r="B483" s="304" t="s">
        <v>529</v>
      </c>
      <c r="C483" s="72"/>
      <c r="D483" s="72"/>
      <c r="E483" s="72"/>
      <c r="F483" s="72"/>
      <c r="G483" s="306"/>
      <c r="H483" s="306"/>
      <c r="I483" s="72">
        <v>3418</v>
      </c>
      <c r="J483" s="72">
        <v>10209</v>
      </c>
      <c r="K483" s="258">
        <f t="shared" si="106"/>
        <v>3624</v>
      </c>
      <c r="L483" s="258">
        <f t="shared" si="95"/>
        <v>14046</v>
      </c>
      <c r="M483" s="315">
        <v>3</v>
      </c>
      <c r="N483" s="72" t="s">
        <v>1231</v>
      </c>
      <c r="O483" s="72" t="s">
        <v>1232</v>
      </c>
      <c r="P483" s="72" t="s">
        <v>230</v>
      </c>
      <c r="Q483" s="255">
        <v>19377.32</v>
      </c>
      <c r="R483" s="66">
        <v>251</v>
      </c>
      <c r="S483" s="66">
        <f t="shared" si="107"/>
        <v>0</v>
      </c>
      <c r="T483" s="66">
        <v>3851</v>
      </c>
      <c r="U483" s="4" t="s">
        <v>1231</v>
      </c>
      <c r="V483" s="5">
        <f t="shared" si="103"/>
        <v>5.5376792885870017E-2</v>
      </c>
      <c r="W483" s="5">
        <f t="shared" si="104"/>
        <v>5.1826672409364038E-3</v>
      </c>
      <c r="X483" s="5" t="s">
        <v>1231</v>
      </c>
      <c r="Y483" s="72" t="str">
        <f t="shared" si="97"/>
        <v>BPTP</v>
      </c>
      <c r="Z483" s="72" t="s">
        <v>1330</v>
      </c>
      <c r="AA483" s="72" t="s">
        <v>1325</v>
      </c>
      <c r="AB483" s="304"/>
      <c r="AC483" s="72"/>
      <c r="AD483" s="72" t="s">
        <v>3019</v>
      </c>
      <c r="AE483" s="308"/>
      <c r="AF483" s="309" t="s">
        <v>1797</v>
      </c>
      <c r="AG483" s="7" t="s">
        <v>1129</v>
      </c>
      <c r="AH483" s="72" t="s">
        <v>530</v>
      </c>
      <c r="AI483" s="7" t="s">
        <v>1129</v>
      </c>
      <c r="AJ483" s="7" t="s">
        <v>1129</v>
      </c>
      <c r="AK483" s="7" t="s">
        <v>1129</v>
      </c>
      <c r="AL483" s="7">
        <v>14311</v>
      </c>
      <c r="AM483" s="255">
        <v>19377.32</v>
      </c>
      <c r="AN483" s="258">
        <v>88</v>
      </c>
      <c r="AO483" s="306">
        <v>104</v>
      </c>
      <c r="AP483" s="306" t="str">
        <f t="shared" si="98"/>
        <v>FLOW</v>
      </c>
      <c r="AQ483" s="306"/>
      <c r="AR483" s="306"/>
      <c r="AS483" s="306"/>
      <c r="AT483" s="306"/>
      <c r="AU483" s="72" t="s">
        <v>943</v>
      </c>
      <c r="AV483" s="310" t="s">
        <v>531</v>
      </c>
      <c r="AW483" s="304" t="s">
        <v>98</v>
      </c>
      <c r="AX483" s="311">
        <v>45155</v>
      </c>
      <c r="AY483" s="72">
        <v>36</v>
      </c>
      <c r="AZ483" s="72" t="s">
        <v>1742</v>
      </c>
      <c r="BA483" s="7" t="s">
        <v>3513</v>
      </c>
      <c r="BB483" s="7"/>
      <c r="BC483" s="7"/>
      <c r="BD483" s="72"/>
      <c r="BE483" s="72"/>
      <c r="BF483" s="72"/>
      <c r="BG483" s="183"/>
      <c r="BH483" s="72"/>
      <c r="BI483" s="72"/>
      <c r="BJ483" s="72"/>
      <c r="BK483" s="72"/>
      <c r="BL483" s="72">
        <v>1</v>
      </c>
      <c r="BM483" s="72"/>
      <c r="BN483" s="72"/>
      <c r="BO483" s="72"/>
      <c r="BP483" s="72"/>
      <c r="BQ483" s="72"/>
      <c r="BR483" s="72"/>
      <c r="BS483" s="72"/>
      <c r="BT483" s="72"/>
      <c r="BU483" s="72"/>
      <c r="BV483" s="72"/>
      <c r="BW483" s="72"/>
      <c r="BX483" s="72"/>
      <c r="BY483" s="72"/>
      <c r="BZ483" s="72"/>
      <c r="CA483" s="72"/>
      <c r="CB483" s="72"/>
      <c r="CC483" s="72"/>
      <c r="CD483" s="72"/>
      <c r="CE483" s="72"/>
      <c r="CF483" s="72"/>
      <c r="CG483" s="72"/>
      <c r="CH483" s="72"/>
      <c r="CI483" s="72"/>
      <c r="CJ483" s="72"/>
      <c r="CK483" s="72"/>
      <c r="CL483" s="72"/>
      <c r="CM483" s="72"/>
      <c r="CN483" s="72"/>
      <c r="CO483" s="72"/>
      <c r="CP483" s="72"/>
      <c r="CQ483" s="72"/>
      <c r="CR483" s="72"/>
      <c r="CS483" s="72"/>
      <c r="CT483" s="72"/>
      <c r="CU483" s="72"/>
      <c r="CV483" s="72"/>
      <c r="CW483" s="72"/>
      <c r="CX483" s="72"/>
      <c r="CY483" s="72"/>
      <c r="CZ483" s="72"/>
      <c r="DA483" s="72"/>
      <c r="DB483" s="72"/>
      <c r="DC483" s="72"/>
      <c r="DD483" s="72"/>
      <c r="DE483" s="72"/>
      <c r="DF483" s="72"/>
      <c r="DG483" s="72"/>
      <c r="DH483" s="72"/>
      <c r="DI483" s="72"/>
      <c r="DJ483" s="72"/>
      <c r="DK483" s="72"/>
      <c r="DL483" s="72"/>
      <c r="DM483" s="72"/>
      <c r="DN483" s="72"/>
      <c r="DO483" s="72"/>
      <c r="DP483" s="72"/>
      <c r="DQ483" s="72"/>
      <c r="DR483" s="72"/>
      <c r="DS483" s="72"/>
      <c r="DT483" s="72"/>
      <c r="DU483" s="72"/>
      <c r="DV483" s="72"/>
      <c r="DW483" s="72"/>
      <c r="DX483" s="72"/>
      <c r="DY483" s="72"/>
      <c r="DZ483" s="72"/>
      <c r="EA483" s="72"/>
      <c r="EB483" s="72"/>
      <c r="EC483" s="72"/>
      <c r="ED483" s="72"/>
      <c r="EE483" s="72"/>
      <c r="EF483" s="72"/>
      <c r="EG483" s="72"/>
      <c r="EH483" s="72"/>
      <c r="EI483" s="72"/>
      <c r="EJ483" s="72"/>
      <c r="EK483" s="72"/>
      <c r="EL483" s="72"/>
      <c r="EM483" s="72"/>
      <c r="EN483" s="72"/>
      <c r="EO483" s="72"/>
      <c r="EP483" s="72"/>
      <c r="EQ483" s="72"/>
      <c r="ER483" s="312">
        <f t="shared" si="99"/>
        <v>1</v>
      </c>
      <c r="ES483" s="72">
        <f t="shared" si="100"/>
        <v>1</v>
      </c>
      <c r="ET483" s="72" t="s">
        <v>1111</v>
      </c>
      <c r="EU483" s="7" t="s">
        <v>2805</v>
      </c>
      <c r="EV483" s="7" t="s">
        <v>1110</v>
      </c>
      <c r="EW483" s="7" t="s">
        <v>1806</v>
      </c>
      <c r="EX483" s="183" t="s">
        <v>1995</v>
      </c>
      <c r="EY483" s="313">
        <v>46183</v>
      </c>
      <c r="EZ483" s="313"/>
      <c r="FA483" s="183"/>
      <c r="FB483" s="313"/>
      <c r="FC483" s="7"/>
      <c r="FD483" s="7" t="s">
        <v>3383</v>
      </c>
      <c r="FE483" s="7">
        <f t="shared" si="101"/>
        <v>3624</v>
      </c>
      <c r="FF483" s="72">
        <f t="shared" si="102"/>
        <v>14046</v>
      </c>
      <c r="FG483" t="s">
        <v>3515</v>
      </c>
    </row>
    <row r="484" spans="1:163" ht="17.25">
      <c r="A484" s="72">
        <v>460591015</v>
      </c>
      <c r="B484" s="304" t="s">
        <v>2107</v>
      </c>
      <c r="C484" s="72" t="s">
        <v>1777</v>
      </c>
      <c r="D484" s="72" t="s">
        <v>2347</v>
      </c>
      <c r="E484" s="72">
        <v>3500</v>
      </c>
      <c r="F484" s="72"/>
      <c r="G484" s="306"/>
      <c r="H484" s="306"/>
      <c r="I484" s="72">
        <v>2951</v>
      </c>
      <c r="J484" s="72">
        <v>2399</v>
      </c>
      <c r="K484" s="258">
        <f t="shared" si="106"/>
        <v>2450</v>
      </c>
      <c r="L484" s="258">
        <f t="shared" si="95"/>
        <v>1924</v>
      </c>
      <c r="M484" s="307">
        <v>1</v>
      </c>
      <c r="N484" s="72" t="s">
        <v>1280</v>
      </c>
      <c r="O484" s="72" t="s">
        <v>1281</v>
      </c>
      <c r="P484" s="72" t="s">
        <v>34</v>
      </c>
      <c r="Q484" s="255">
        <v>19187.439999999999</v>
      </c>
      <c r="R484" s="66">
        <v>51</v>
      </c>
      <c r="S484" s="66">
        <f t="shared" si="107"/>
        <v>0</v>
      </c>
      <c r="T484" s="66">
        <v>1350</v>
      </c>
      <c r="U484" s="4" t="s">
        <v>1129</v>
      </c>
      <c r="V484" s="5">
        <f t="shared" si="103"/>
        <v>8.274742153699997E-3</v>
      </c>
      <c r="W484" s="5">
        <f t="shared" si="104"/>
        <v>1.0499971874215397E-3</v>
      </c>
      <c r="X484" s="5" t="str">
        <f t="shared" si="96"/>
        <v>STABLE</v>
      </c>
      <c r="Y484" s="72" t="str">
        <f t="shared" si="97"/>
        <v>PAID</v>
      </c>
      <c r="Z484" s="72" t="s">
        <v>1129</v>
      </c>
      <c r="AA484" s="72" t="s">
        <v>1281</v>
      </c>
      <c r="AB484" s="304"/>
      <c r="AC484" s="72"/>
      <c r="AD484" s="72" t="s">
        <v>3022</v>
      </c>
      <c r="AE484" s="308"/>
      <c r="AF484" s="309"/>
      <c r="AG484" s="7"/>
      <c r="AH484" s="72" t="s">
        <v>385</v>
      </c>
      <c r="AI484" s="7"/>
      <c r="AJ484" s="7"/>
      <c r="AK484" s="7"/>
      <c r="AL484" s="7">
        <v>3800</v>
      </c>
      <c r="AM484" s="255">
        <v>19187.439999999999</v>
      </c>
      <c r="AN484" s="258">
        <v>27</v>
      </c>
      <c r="AO484" s="306">
        <v>12</v>
      </c>
      <c r="AP484" s="306" t="str">
        <f t="shared" si="98"/>
        <v>STABLE</v>
      </c>
      <c r="AQ484" s="306"/>
      <c r="AR484" s="306"/>
      <c r="AS484" s="306"/>
      <c r="AT484" s="306"/>
      <c r="AU484" s="72" t="s">
        <v>1129</v>
      </c>
      <c r="AV484" s="310" t="s">
        <v>2252</v>
      </c>
      <c r="AW484" s="304" t="s">
        <v>390</v>
      </c>
      <c r="AX484" s="311">
        <v>45240</v>
      </c>
      <c r="AY484" s="72">
        <v>36</v>
      </c>
      <c r="AZ484" s="72" t="s">
        <v>2057</v>
      </c>
      <c r="BA484" s="7" t="s">
        <v>3512</v>
      </c>
      <c r="BB484" s="7"/>
      <c r="BC484" s="7"/>
      <c r="BD484" s="72"/>
      <c r="BE484" s="72"/>
      <c r="BF484" s="72"/>
      <c r="BG484" s="183"/>
      <c r="BH484" s="72"/>
      <c r="BI484" s="72"/>
      <c r="BJ484" s="72"/>
      <c r="BK484" s="72"/>
      <c r="BL484" s="72"/>
      <c r="BM484" s="72"/>
      <c r="BN484" s="72"/>
      <c r="BO484" s="72"/>
      <c r="BP484" s="72"/>
      <c r="BQ484" s="72"/>
      <c r="BR484" s="72"/>
      <c r="BS484" s="72"/>
      <c r="BT484" s="72"/>
      <c r="BU484" s="72"/>
      <c r="BV484" s="72"/>
      <c r="BW484" s="72"/>
      <c r="BX484" s="72"/>
      <c r="BY484" s="72"/>
      <c r="BZ484" s="72"/>
      <c r="CA484" s="72"/>
      <c r="CB484" s="72"/>
      <c r="CC484" s="72"/>
      <c r="CD484" s="72"/>
      <c r="CE484" s="72"/>
      <c r="CF484" s="72"/>
      <c r="CG484" s="72">
        <v>2</v>
      </c>
      <c r="CH484" s="72"/>
      <c r="CI484" s="72"/>
      <c r="CJ484" s="72"/>
      <c r="CK484" s="72"/>
      <c r="CL484" s="72"/>
      <c r="CM484" s="72"/>
      <c r="CN484" s="72"/>
      <c r="CO484" s="72"/>
      <c r="CP484" s="72"/>
      <c r="CQ484" s="72"/>
      <c r="CR484" s="72"/>
      <c r="CS484" s="72"/>
      <c r="CT484" s="72"/>
      <c r="CU484" s="72"/>
      <c r="CV484" s="72"/>
      <c r="CW484" s="72"/>
      <c r="CX484" s="72"/>
      <c r="CY484" s="72"/>
      <c r="CZ484" s="72"/>
      <c r="DA484" s="72"/>
      <c r="DB484" s="72"/>
      <c r="DC484" s="72"/>
      <c r="DD484" s="72"/>
      <c r="DE484" s="72"/>
      <c r="DF484" s="72"/>
      <c r="DG484" s="72"/>
      <c r="DH484" s="72"/>
      <c r="DI484" s="72"/>
      <c r="DJ484" s="72"/>
      <c r="DK484" s="72"/>
      <c r="DL484" s="72"/>
      <c r="DM484" s="72"/>
      <c r="DN484" s="72"/>
      <c r="DO484" s="72"/>
      <c r="DP484" s="72"/>
      <c r="DQ484" s="72"/>
      <c r="DR484" s="72"/>
      <c r="DS484" s="72"/>
      <c r="DT484" s="72"/>
      <c r="DU484" s="72"/>
      <c r="DV484" s="72"/>
      <c r="DW484" s="72"/>
      <c r="DX484" s="72"/>
      <c r="DY484" s="72"/>
      <c r="DZ484" s="72"/>
      <c r="EA484" s="72"/>
      <c r="EB484" s="72"/>
      <c r="EC484" s="72"/>
      <c r="ED484" s="72"/>
      <c r="EE484" s="72"/>
      <c r="EF484" s="72"/>
      <c r="EG484" s="72"/>
      <c r="EH484" s="72"/>
      <c r="EI484" s="72"/>
      <c r="EJ484" s="72"/>
      <c r="EK484" s="72"/>
      <c r="EL484" s="72"/>
      <c r="EM484" s="72"/>
      <c r="EN484" s="72"/>
      <c r="EO484" s="72"/>
      <c r="EP484" s="72"/>
      <c r="EQ484" s="72"/>
      <c r="ER484" s="312">
        <f t="shared" si="99"/>
        <v>2</v>
      </c>
      <c r="ES484" s="72">
        <f t="shared" si="100"/>
        <v>1</v>
      </c>
      <c r="ET484" s="72" t="s">
        <v>1115</v>
      </c>
      <c r="EU484" s="7" t="s">
        <v>2806</v>
      </c>
      <c r="EV484" s="7" t="s">
        <v>1110</v>
      </c>
      <c r="EW484" s="7" t="s">
        <v>1820</v>
      </c>
      <c r="EX484" s="183" t="s">
        <v>1820</v>
      </c>
      <c r="EY484" s="313">
        <v>46184</v>
      </c>
      <c r="EZ484" s="313"/>
      <c r="FA484" s="183"/>
      <c r="FB484" s="313"/>
      <c r="FC484" s="7"/>
      <c r="FD484" s="7" t="s">
        <v>3237</v>
      </c>
      <c r="FE484" s="7">
        <f t="shared" si="101"/>
        <v>2450</v>
      </c>
      <c r="FF484" s="72">
        <f t="shared" si="102"/>
        <v>5424</v>
      </c>
      <c r="FG484" t="s">
        <v>3515</v>
      </c>
    </row>
    <row r="485" spans="1:163" ht="17.25">
      <c r="A485" s="72">
        <v>463788352</v>
      </c>
      <c r="B485" s="304" t="s">
        <v>2172</v>
      </c>
      <c r="C485" s="72"/>
      <c r="D485" s="72"/>
      <c r="E485" s="72"/>
      <c r="F485" s="72"/>
      <c r="G485" s="306"/>
      <c r="H485" s="306"/>
      <c r="I485" s="72">
        <v>4925</v>
      </c>
      <c r="J485" s="72">
        <v>4925</v>
      </c>
      <c r="K485" s="258">
        <f t="shared" si="106"/>
        <v>4925</v>
      </c>
      <c r="L485" s="258">
        <f t="shared" si="95"/>
        <v>9932</v>
      </c>
      <c r="M485" s="307">
        <v>1</v>
      </c>
      <c r="N485" s="72" t="s">
        <v>1231</v>
      </c>
      <c r="O485" s="72" t="s">
        <v>1232</v>
      </c>
      <c r="P485" s="72" t="s">
        <v>349</v>
      </c>
      <c r="Q485" s="255">
        <v>18909</v>
      </c>
      <c r="R485" s="66">
        <v>0</v>
      </c>
      <c r="S485" s="66">
        <f t="shared" si="107"/>
        <v>0</v>
      </c>
      <c r="T485" s="66">
        <v>450</v>
      </c>
      <c r="U485" s="4" t="s">
        <v>1129</v>
      </c>
      <c r="V485" s="5">
        <f t="shared" si="103"/>
        <v>1.8686496891671369E-2</v>
      </c>
      <c r="W485" s="5">
        <f t="shared" si="104"/>
        <v>1.0347600730974999E-3</v>
      </c>
      <c r="X485" s="5" t="str">
        <f t="shared" si="96"/>
        <v>FLOW</v>
      </c>
      <c r="Y485" s="72" t="str">
        <f t="shared" si="97"/>
        <v>NC</v>
      </c>
      <c r="Z485" s="72" t="s">
        <v>1129</v>
      </c>
      <c r="AA485" s="72" t="s">
        <v>1315</v>
      </c>
      <c r="AB485" s="304" t="s">
        <v>3024</v>
      </c>
      <c r="AC485" s="72"/>
      <c r="AD485" s="72" t="s">
        <v>3021</v>
      </c>
      <c r="AE485" s="308"/>
      <c r="AF485" s="309"/>
      <c r="AG485" s="7"/>
      <c r="AH485" s="72" t="s">
        <v>889</v>
      </c>
      <c r="AI485" s="7"/>
      <c r="AJ485" s="7"/>
      <c r="AK485" s="7"/>
      <c r="AL485" s="7">
        <v>5375</v>
      </c>
      <c r="AM485" s="255">
        <v>18909</v>
      </c>
      <c r="AN485" s="258">
        <v>27</v>
      </c>
      <c r="AO485" s="306">
        <v>43</v>
      </c>
      <c r="AP485" s="306" t="str">
        <f t="shared" si="98"/>
        <v>FLOW</v>
      </c>
      <c r="AQ485" s="306"/>
      <c r="AR485" s="306"/>
      <c r="AS485" s="306"/>
      <c r="AT485" s="306"/>
      <c r="AU485" s="72" t="s">
        <v>1129</v>
      </c>
      <c r="AV485" s="310" t="s">
        <v>2314</v>
      </c>
      <c r="AW485" s="304" t="s">
        <v>98</v>
      </c>
      <c r="AX485" s="311">
        <v>45521</v>
      </c>
      <c r="AY485" s="72">
        <v>24</v>
      </c>
      <c r="AZ485" s="72" t="s">
        <v>2057</v>
      </c>
      <c r="BA485" s="7" t="s">
        <v>3512</v>
      </c>
      <c r="BB485" s="7"/>
      <c r="BC485" s="7"/>
      <c r="BD485" s="72"/>
      <c r="BE485" s="72"/>
      <c r="BF485" s="72"/>
      <c r="BG485" s="183"/>
      <c r="BH485" s="72"/>
      <c r="BI485" s="72"/>
      <c r="BJ485" s="72"/>
      <c r="BK485" s="72"/>
      <c r="BL485" s="72"/>
      <c r="BM485" s="72"/>
      <c r="BN485" s="72"/>
      <c r="BO485" s="72"/>
      <c r="BP485" s="72"/>
      <c r="BQ485" s="72"/>
      <c r="BR485" s="72"/>
      <c r="BS485" s="72"/>
      <c r="BT485" s="72"/>
      <c r="BU485" s="72"/>
      <c r="BV485" s="72"/>
      <c r="BW485" s="72"/>
      <c r="BX485" s="72"/>
      <c r="BY485" s="72"/>
      <c r="BZ485" s="72"/>
      <c r="CA485" s="72"/>
      <c r="CB485" s="72"/>
      <c r="CC485" s="72"/>
      <c r="CD485" s="72"/>
      <c r="CE485" s="72"/>
      <c r="CF485" s="72"/>
      <c r="CG485" s="72">
        <v>1</v>
      </c>
      <c r="CH485" s="72"/>
      <c r="CI485" s="72"/>
      <c r="CJ485" s="72"/>
      <c r="CK485" s="72"/>
      <c r="CL485" s="72"/>
      <c r="CM485" s="72"/>
      <c r="CN485" s="72"/>
      <c r="CO485" s="72"/>
      <c r="CP485" s="72"/>
      <c r="CQ485" s="72"/>
      <c r="CR485" s="72"/>
      <c r="CS485" s="72"/>
      <c r="CT485" s="72"/>
      <c r="CU485" s="72"/>
      <c r="CV485" s="72"/>
      <c r="CW485" s="72"/>
      <c r="CX485" s="72"/>
      <c r="CY485" s="72"/>
      <c r="CZ485" s="72"/>
      <c r="DA485" s="72"/>
      <c r="DB485" s="72"/>
      <c r="DC485" s="72"/>
      <c r="DD485" s="72"/>
      <c r="DE485" s="72"/>
      <c r="DF485" s="72"/>
      <c r="DG485" s="72"/>
      <c r="DH485" s="72"/>
      <c r="DI485" s="72"/>
      <c r="DJ485" s="72"/>
      <c r="DK485" s="72"/>
      <c r="DL485" s="72"/>
      <c r="DM485" s="72"/>
      <c r="DN485" s="72"/>
      <c r="DO485" s="72"/>
      <c r="DP485" s="72"/>
      <c r="DQ485" s="72"/>
      <c r="DR485" s="72"/>
      <c r="DS485" s="72"/>
      <c r="DT485" s="72"/>
      <c r="DU485" s="72"/>
      <c r="DV485" s="72"/>
      <c r="DW485" s="72"/>
      <c r="DX485" s="72"/>
      <c r="DY485" s="72"/>
      <c r="DZ485" s="72"/>
      <c r="EA485" s="72"/>
      <c r="EB485" s="72"/>
      <c r="EC485" s="72"/>
      <c r="ED485" s="72"/>
      <c r="EE485" s="72"/>
      <c r="EF485" s="72"/>
      <c r="EG485" s="72"/>
      <c r="EH485" s="72"/>
      <c r="EI485" s="72"/>
      <c r="EJ485" s="72"/>
      <c r="EK485" s="72"/>
      <c r="EL485" s="72"/>
      <c r="EM485" s="72"/>
      <c r="EN485" s="72"/>
      <c r="EO485" s="72"/>
      <c r="EP485" s="72"/>
      <c r="EQ485" s="72"/>
      <c r="ER485" s="312">
        <f t="shared" si="99"/>
        <v>1</v>
      </c>
      <c r="ES485" s="72">
        <f t="shared" si="100"/>
        <v>1</v>
      </c>
      <c r="ET485" s="72" t="s">
        <v>1126</v>
      </c>
      <c r="EU485" s="7" t="s">
        <v>2807</v>
      </c>
      <c r="EV485" s="7" t="s">
        <v>1110</v>
      </c>
      <c r="EW485" s="7" t="s">
        <v>1808</v>
      </c>
      <c r="EX485" s="183" t="s">
        <v>1851</v>
      </c>
      <c r="EY485" s="313">
        <v>46184</v>
      </c>
      <c r="EZ485" s="313"/>
      <c r="FA485" s="183"/>
      <c r="FB485" s="313"/>
      <c r="FC485" s="7"/>
      <c r="FD485" s="7" t="s">
        <v>3294</v>
      </c>
      <c r="FE485" s="7">
        <f t="shared" si="101"/>
        <v>4925</v>
      </c>
      <c r="FF485" s="72">
        <f t="shared" si="102"/>
        <v>9932</v>
      </c>
      <c r="FG485" t="s">
        <v>3515</v>
      </c>
    </row>
    <row r="486" spans="1:163" ht="17.25">
      <c r="A486" s="72">
        <v>460198610</v>
      </c>
      <c r="B486" s="304" t="s">
        <v>962</v>
      </c>
      <c r="C486" s="72"/>
      <c r="D486" s="72"/>
      <c r="E486" s="72"/>
      <c r="F486" s="72"/>
      <c r="G486" s="306"/>
      <c r="H486" s="306"/>
      <c r="I486" s="72">
        <v>6682</v>
      </c>
      <c r="J486" s="72">
        <v>19142</v>
      </c>
      <c r="K486" s="258">
        <f t="shared" si="106"/>
        <v>94</v>
      </c>
      <c r="L486" s="258">
        <f t="shared" si="95"/>
        <v>27093</v>
      </c>
      <c r="M486" s="315">
        <v>4</v>
      </c>
      <c r="N486" s="72" t="s">
        <v>1231</v>
      </c>
      <c r="O486" s="72" t="s">
        <v>1232</v>
      </c>
      <c r="P486" s="72" t="s">
        <v>42</v>
      </c>
      <c r="Q486" s="255">
        <v>18860.18</v>
      </c>
      <c r="R486" s="66">
        <v>998</v>
      </c>
      <c r="S486" s="66">
        <f t="shared" si="107"/>
        <v>0</v>
      </c>
      <c r="T486" s="66">
        <v>4477</v>
      </c>
      <c r="U486" s="4" t="s">
        <v>1231</v>
      </c>
      <c r="V486" s="5">
        <f t="shared" si="103"/>
        <v>9.8247333269329065E-2</v>
      </c>
      <c r="W486" s="5">
        <f t="shared" si="104"/>
        <v>6.1921538391596408E-3</v>
      </c>
      <c r="X486" s="5" t="str">
        <f t="shared" si="96"/>
        <v>FLOW</v>
      </c>
      <c r="Y486" s="72" t="str">
        <f t="shared" si="97"/>
        <v>OS</v>
      </c>
      <c r="Z486" s="72" t="s">
        <v>1315</v>
      </c>
      <c r="AA486" s="72" t="s">
        <v>2056</v>
      </c>
      <c r="AB486" s="304" t="s">
        <v>3533</v>
      </c>
      <c r="AC486" s="72"/>
      <c r="AD486" s="72" t="s">
        <v>3021</v>
      </c>
      <c r="AE486" s="308"/>
      <c r="AF486" s="309" t="s">
        <v>1797</v>
      </c>
      <c r="AG486" s="7" t="s">
        <v>1129</v>
      </c>
      <c r="AH486" s="72" t="s">
        <v>780</v>
      </c>
      <c r="AI486" s="7" t="s">
        <v>1129</v>
      </c>
      <c r="AJ486" s="7" t="s">
        <v>1129</v>
      </c>
      <c r="AK486" s="7" t="s">
        <v>1129</v>
      </c>
      <c r="AL486" s="7">
        <v>24617</v>
      </c>
      <c r="AM486" s="255">
        <v>18860.18</v>
      </c>
      <c r="AN486" s="258">
        <v>116</v>
      </c>
      <c r="AO486" s="306">
        <v>132</v>
      </c>
      <c r="AP486" s="306" t="str">
        <f t="shared" si="98"/>
        <v>FLOW</v>
      </c>
      <c r="AQ486" s="306"/>
      <c r="AR486" s="306"/>
      <c r="AS486" s="306"/>
      <c r="AT486" s="306"/>
      <c r="AU486" s="72" t="s">
        <v>943</v>
      </c>
      <c r="AV486" s="310" t="s">
        <v>1033</v>
      </c>
      <c r="AW486" s="304" t="s">
        <v>1083</v>
      </c>
      <c r="AX486" s="311">
        <v>45218</v>
      </c>
      <c r="AY486" s="72">
        <v>30</v>
      </c>
      <c r="AZ486" s="72" t="s">
        <v>1742</v>
      </c>
      <c r="BA486" s="7" t="s">
        <v>3512</v>
      </c>
      <c r="BB486" s="7"/>
      <c r="BC486" s="7"/>
      <c r="BD486" s="72"/>
      <c r="BE486" s="72"/>
      <c r="BF486" s="72"/>
      <c r="BG486" s="183"/>
      <c r="BH486" s="72"/>
      <c r="BI486" s="72"/>
      <c r="BJ486" s="72"/>
      <c r="BK486" s="72"/>
      <c r="BL486" s="72"/>
      <c r="BM486" s="72"/>
      <c r="BN486" s="72"/>
      <c r="BO486" s="72">
        <v>1</v>
      </c>
      <c r="BP486" s="72"/>
      <c r="BQ486" s="72"/>
      <c r="BR486" s="72"/>
      <c r="BS486" s="72"/>
      <c r="BT486" s="72"/>
      <c r="BU486" s="72"/>
      <c r="BV486" s="72"/>
      <c r="BW486" s="72"/>
      <c r="BX486" s="72"/>
      <c r="BY486" s="72"/>
      <c r="BZ486" s="72"/>
      <c r="CA486" s="72"/>
      <c r="CB486" s="72"/>
      <c r="CC486" s="72"/>
      <c r="CD486" s="72"/>
      <c r="CE486" s="72"/>
      <c r="CF486" s="72"/>
      <c r="CG486" s="72"/>
      <c r="CH486" s="72"/>
      <c r="CI486" s="72"/>
      <c r="CJ486" s="72"/>
      <c r="CK486" s="72"/>
      <c r="CL486" s="72"/>
      <c r="CM486" s="72"/>
      <c r="CN486" s="72"/>
      <c r="CO486" s="72"/>
      <c r="CP486" s="72"/>
      <c r="CQ486" s="72"/>
      <c r="CR486" s="72"/>
      <c r="CS486" s="72"/>
      <c r="CT486" s="72"/>
      <c r="CU486" s="72"/>
      <c r="CV486" s="72"/>
      <c r="CW486" s="72"/>
      <c r="CX486" s="72"/>
      <c r="CY486" s="72"/>
      <c r="CZ486" s="72"/>
      <c r="DA486" s="72"/>
      <c r="DB486" s="72"/>
      <c r="DC486" s="72"/>
      <c r="DD486" s="72"/>
      <c r="DE486" s="72"/>
      <c r="DF486" s="72"/>
      <c r="DG486" s="72"/>
      <c r="DH486" s="72"/>
      <c r="DI486" s="72"/>
      <c r="DJ486" s="72"/>
      <c r="DK486" s="72"/>
      <c r="DL486" s="72"/>
      <c r="DM486" s="72"/>
      <c r="DN486" s="72"/>
      <c r="DO486" s="72"/>
      <c r="DP486" s="72"/>
      <c r="DQ486" s="72"/>
      <c r="DR486" s="72"/>
      <c r="DS486" s="72"/>
      <c r="DT486" s="72"/>
      <c r="DU486" s="72"/>
      <c r="DV486" s="72"/>
      <c r="DW486" s="72"/>
      <c r="DX486" s="72"/>
      <c r="DY486" s="72"/>
      <c r="DZ486" s="72"/>
      <c r="EA486" s="72"/>
      <c r="EB486" s="72"/>
      <c r="EC486" s="72"/>
      <c r="ED486" s="72"/>
      <c r="EE486" s="72"/>
      <c r="EF486" s="72"/>
      <c r="EG486" s="72"/>
      <c r="EH486" s="72"/>
      <c r="EI486" s="72"/>
      <c r="EJ486" s="72"/>
      <c r="EK486" s="72"/>
      <c r="EL486" s="72"/>
      <c r="EM486" s="72"/>
      <c r="EN486" s="72"/>
      <c r="EO486" s="72"/>
      <c r="EP486" s="72"/>
      <c r="EQ486" s="72"/>
      <c r="ER486" s="312">
        <f t="shared" si="99"/>
        <v>1</v>
      </c>
      <c r="ES486" s="72">
        <f t="shared" si="100"/>
        <v>1</v>
      </c>
      <c r="ET486" s="72" t="s">
        <v>1116</v>
      </c>
      <c r="EU486" s="7" t="s">
        <v>2808</v>
      </c>
      <c r="EV486" s="7" t="s">
        <v>1110</v>
      </c>
      <c r="EW486" s="7" t="s">
        <v>1803</v>
      </c>
      <c r="EX486" s="183" t="s">
        <v>1811</v>
      </c>
      <c r="EY486" s="313">
        <v>46178</v>
      </c>
      <c r="EZ486" s="313"/>
      <c r="FA486" s="183"/>
      <c r="FB486" s="313"/>
      <c r="FC486" s="7"/>
      <c r="FD486" s="7" t="s">
        <v>3274</v>
      </c>
      <c r="FE486" s="7">
        <f t="shared" si="101"/>
        <v>94</v>
      </c>
      <c r="FF486" s="72">
        <f t="shared" si="102"/>
        <v>27093</v>
      </c>
      <c r="FG486" t="s">
        <v>3515</v>
      </c>
    </row>
    <row r="487" spans="1:163" ht="17.25">
      <c r="A487" s="72">
        <v>460405924</v>
      </c>
      <c r="B487" s="304" t="s">
        <v>2173</v>
      </c>
      <c r="C487" s="72"/>
      <c r="D487" s="72"/>
      <c r="E487" s="72"/>
      <c r="F487" s="72"/>
      <c r="G487" s="306"/>
      <c r="H487" s="306"/>
      <c r="I487" s="72">
        <v>2843</v>
      </c>
      <c r="J487" s="72">
        <v>2777</v>
      </c>
      <c r="K487" s="258">
        <f t="shared" si="106"/>
        <v>2843</v>
      </c>
      <c r="L487" s="258">
        <f t="shared" si="95"/>
        <v>5741</v>
      </c>
      <c r="M487" s="307">
        <v>1</v>
      </c>
      <c r="N487" s="72" t="s">
        <v>1231</v>
      </c>
      <c r="O487" s="72" t="s">
        <v>1232</v>
      </c>
      <c r="P487" s="72" t="s">
        <v>349</v>
      </c>
      <c r="Q487" s="255">
        <v>18727</v>
      </c>
      <c r="R487" s="66">
        <v>66</v>
      </c>
      <c r="S487" s="66">
        <f t="shared" si="107"/>
        <v>0</v>
      </c>
      <c r="T487" s="66">
        <v>1800</v>
      </c>
      <c r="U487" s="4" t="s">
        <v>1129</v>
      </c>
      <c r="V487" s="5">
        <f t="shared" si="103"/>
        <v>1.8506638494385198E-2</v>
      </c>
      <c r="W487" s="5">
        <f t="shared" si="104"/>
        <v>1.0248004595111789E-3</v>
      </c>
      <c r="X487" s="5" t="s">
        <v>1280</v>
      </c>
      <c r="Y487" s="72" t="str">
        <f t="shared" si="97"/>
        <v>MPTP</v>
      </c>
      <c r="Z487" s="72" t="s">
        <v>1129</v>
      </c>
      <c r="AA487" s="72" t="s">
        <v>1327</v>
      </c>
      <c r="AB487" s="304" t="s">
        <v>3023</v>
      </c>
      <c r="AC487" s="72">
        <v>18</v>
      </c>
      <c r="AD487" s="72" t="s">
        <v>3022</v>
      </c>
      <c r="AE487" s="308"/>
      <c r="AF487" s="309"/>
      <c r="AG487" s="7"/>
      <c r="AH487" s="72" t="s">
        <v>889</v>
      </c>
      <c r="AI487" s="7"/>
      <c r="AJ487" s="7"/>
      <c r="AK487" s="7"/>
      <c r="AL487" s="7">
        <v>4643</v>
      </c>
      <c r="AM487" s="255">
        <v>18727</v>
      </c>
      <c r="AN487" s="258">
        <v>27</v>
      </c>
      <c r="AO487" s="306">
        <v>43</v>
      </c>
      <c r="AP487" s="306" t="str">
        <f t="shared" si="98"/>
        <v>FLOW</v>
      </c>
      <c r="AQ487" s="306"/>
      <c r="AR487" s="306"/>
      <c r="AS487" s="306"/>
      <c r="AT487" s="306"/>
      <c r="AU487" s="72" t="s">
        <v>1129</v>
      </c>
      <c r="AV487" s="310" t="s">
        <v>2315</v>
      </c>
      <c r="AW487" s="304" t="s">
        <v>40</v>
      </c>
      <c r="AX487" s="311">
        <v>45230</v>
      </c>
      <c r="AY487" s="72">
        <v>36</v>
      </c>
      <c r="AZ487" s="72" t="s">
        <v>2057</v>
      </c>
      <c r="BA487" s="7" t="s">
        <v>3512</v>
      </c>
      <c r="BB487" s="7"/>
      <c r="BC487" s="7"/>
      <c r="BD487" s="72"/>
      <c r="BE487" s="72"/>
      <c r="BF487" s="72"/>
      <c r="BG487" s="183"/>
      <c r="BH487" s="72"/>
      <c r="BI487" s="72"/>
      <c r="BJ487" s="72"/>
      <c r="BK487" s="72"/>
      <c r="BL487" s="72"/>
      <c r="BM487" s="72"/>
      <c r="BN487" s="72"/>
      <c r="BO487" s="72"/>
      <c r="BP487" s="72"/>
      <c r="BQ487" s="72"/>
      <c r="BR487" s="72"/>
      <c r="BS487" s="72"/>
      <c r="BT487" s="72"/>
      <c r="BU487" s="72"/>
      <c r="BV487" s="72"/>
      <c r="BW487" s="72"/>
      <c r="BX487" s="72"/>
      <c r="BY487" s="72"/>
      <c r="BZ487" s="72"/>
      <c r="CA487" s="72"/>
      <c r="CB487" s="72"/>
      <c r="CC487" s="72"/>
      <c r="CD487" s="72"/>
      <c r="CE487" s="72"/>
      <c r="CF487" s="72"/>
      <c r="CG487" s="72">
        <v>1</v>
      </c>
      <c r="CH487" s="72"/>
      <c r="CI487" s="72"/>
      <c r="CJ487" s="72"/>
      <c r="CK487" s="72"/>
      <c r="CL487" s="72"/>
      <c r="CM487" s="72"/>
      <c r="CN487" s="72"/>
      <c r="CO487" s="72"/>
      <c r="CP487" s="72"/>
      <c r="CQ487" s="72"/>
      <c r="CR487" s="72"/>
      <c r="CS487" s="72"/>
      <c r="CT487" s="72"/>
      <c r="CU487" s="72"/>
      <c r="CV487" s="72"/>
      <c r="CW487" s="72"/>
      <c r="CX487" s="72"/>
      <c r="CY487" s="72"/>
      <c r="CZ487" s="72"/>
      <c r="DA487" s="72"/>
      <c r="DB487" s="72"/>
      <c r="DC487" s="72"/>
      <c r="DD487" s="72"/>
      <c r="DE487" s="72"/>
      <c r="DF487" s="72"/>
      <c r="DG487" s="72"/>
      <c r="DH487" s="72"/>
      <c r="DI487" s="72"/>
      <c r="DJ487" s="72"/>
      <c r="DK487" s="72"/>
      <c r="DL487" s="72"/>
      <c r="DM487" s="72"/>
      <c r="DN487" s="72"/>
      <c r="DO487" s="72"/>
      <c r="DP487" s="72"/>
      <c r="DQ487" s="72"/>
      <c r="DR487" s="72"/>
      <c r="DS487" s="72"/>
      <c r="DT487" s="72"/>
      <c r="DU487" s="72"/>
      <c r="DV487" s="72"/>
      <c r="DW487" s="72"/>
      <c r="DX487" s="72"/>
      <c r="DY487" s="72"/>
      <c r="DZ487" s="72"/>
      <c r="EA487" s="72"/>
      <c r="EB487" s="72"/>
      <c r="EC487" s="72"/>
      <c r="ED487" s="72"/>
      <c r="EE487" s="72"/>
      <c r="EF487" s="72"/>
      <c r="EG487" s="72"/>
      <c r="EH487" s="72"/>
      <c r="EI487" s="72"/>
      <c r="EJ487" s="72"/>
      <c r="EK487" s="72"/>
      <c r="EL487" s="72"/>
      <c r="EM487" s="72"/>
      <c r="EN487" s="72"/>
      <c r="EO487" s="72"/>
      <c r="EP487" s="72"/>
      <c r="EQ487" s="72"/>
      <c r="ER487" s="312">
        <f t="shared" si="99"/>
        <v>1</v>
      </c>
      <c r="ES487" s="72">
        <f t="shared" si="100"/>
        <v>1</v>
      </c>
      <c r="ET487" s="72" t="s">
        <v>1126</v>
      </c>
      <c r="EU487" s="7" t="s">
        <v>2809</v>
      </c>
      <c r="EV487" s="7" t="s">
        <v>1110</v>
      </c>
      <c r="EW487" s="7" t="s">
        <v>1829</v>
      </c>
      <c r="EX487" s="183" t="s">
        <v>1890</v>
      </c>
      <c r="EY487" s="313">
        <v>46184</v>
      </c>
      <c r="EZ487" s="313"/>
      <c r="FA487" s="183"/>
      <c r="FB487" s="313"/>
      <c r="FC487" s="7"/>
      <c r="FD487" s="7" t="s">
        <v>3342</v>
      </c>
      <c r="FE487" s="7">
        <f t="shared" si="101"/>
        <v>2843</v>
      </c>
      <c r="FF487" s="72">
        <f t="shared" si="102"/>
        <v>5741</v>
      </c>
      <c r="FG487" t="s">
        <v>3515</v>
      </c>
    </row>
    <row r="488" spans="1:163" ht="17.25">
      <c r="A488" s="72">
        <v>464721019</v>
      </c>
      <c r="B488" s="304" t="s">
        <v>1571</v>
      </c>
      <c r="C488" s="72" t="s">
        <v>1775</v>
      </c>
      <c r="D488" s="72" t="s">
        <v>1798</v>
      </c>
      <c r="E488" s="72">
        <v>10000</v>
      </c>
      <c r="F488" s="72"/>
      <c r="G488" s="306"/>
      <c r="H488" s="306"/>
      <c r="I488" s="72">
        <v>9546</v>
      </c>
      <c r="J488" s="72">
        <v>18928</v>
      </c>
      <c r="K488" s="258">
        <f t="shared" si="106"/>
        <v>9716</v>
      </c>
      <c r="L488" s="258">
        <f t="shared" si="95"/>
        <v>18904</v>
      </c>
      <c r="M488" s="315">
        <v>2</v>
      </c>
      <c r="N488" s="72" t="s">
        <v>1280</v>
      </c>
      <c r="O488" s="72" t="s">
        <v>1281</v>
      </c>
      <c r="P488" s="72" t="s">
        <v>324</v>
      </c>
      <c r="Q488" s="255">
        <v>18667</v>
      </c>
      <c r="R488" s="66">
        <v>334</v>
      </c>
      <c r="S488" s="66">
        <f t="shared" si="107"/>
        <v>0</v>
      </c>
      <c r="T488" s="66">
        <v>1350</v>
      </c>
      <c r="U488" s="4" t="s">
        <v>1129</v>
      </c>
      <c r="V488" s="5">
        <f t="shared" si="103"/>
        <v>0.1331659562270868</v>
      </c>
      <c r="W488" s="5">
        <f t="shared" si="104"/>
        <v>4.1330862816268245E-3</v>
      </c>
      <c r="X488" s="5" t="str">
        <f t="shared" si="96"/>
        <v>STABLE</v>
      </c>
      <c r="Y488" s="72" t="str">
        <f t="shared" si="97"/>
        <v>PAID</v>
      </c>
      <c r="Z488" s="72" t="s">
        <v>1129</v>
      </c>
      <c r="AA488" s="72" t="s">
        <v>1281</v>
      </c>
      <c r="AB488" s="304"/>
      <c r="AC488" s="72"/>
      <c r="AD488" s="72"/>
      <c r="AE488" s="308"/>
      <c r="AF488" s="309" t="s">
        <v>1129</v>
      </c>
      <c r="AG488" s="7" t="s">
        <v>1129</v>
      </c>
      <c r="AH488" s="72" t="s">
        <v>437</v>
      </c>
      <c r="AI488" s="7" t="s">
        <v>1129</v>
      </c>
      <c r="AJ488" s="7" t="s">
        <v>1129</v>
      </c>
      <c r="AK488" s="7" t="s">
        <v>1129</v>
      </c>
      <c r="AL488" s="7">
        <v>20612</v>
      </c>
      <c r="AM488" s="255">
        <v>18667</v>
      </c>
      <c r="AN488" s="258">
        <v>57</v>
      </c>
      <c r="AO488" s="306">
        <v>43</v>
      </c>
      <c r="AP488" s="306" t="str">
        <f t="shared" si="98"/>
        <v>STABLE</v>
      </c>
      <c r="AQ488" s="306"/>
      <c r="AR488" s="306"/>
      <c r="AS488" s="306"/>
      <c r="AT488" s="306"/>
      <c r="AU488" s="72" t="s">
        <v>1793</v>
      </c>
      <c r="AV488" s="310" t="s">
        <v>1680</v>
      </c>
      <c r="AW488" s="304" t="s">
        <v>174</v>
      </c>
      <c r="AX488" s="311">
        <v>45615</v>
      </c>
      <c r="AY488" s="72">
        <v>18</v>
      </c>
      <c r="AZ488" s="72" t="s">
        <v>1742</v>
      </c>
      <c r="BA488" s="7" t="s">
        <v>3512</v>
      </c>
      <c r="BB488" s="7"/>
      <c r="BC488" s="7"/>
      <c r="BD488" s="72"/>
      <c r="BE488" s="72"/>
      <c r="BF488" s="72"/>
      <c r="BG488" s="183"/>
      <c r="BH488" s="72"/>
      <c r="BI488" s="72"/>
      <c r="BJ488" s="72"/>
      <c r="BK488" s="72"/>
      <c r="BL488" s="72"/>
      <c r="BM488" s="72"/>
      <c r="BN488" s="72"/>
      <c r="BO488" s="72"/>
      <c r="BP488" s="72"/>
      <c r="BQ488" s="72"/>
      <c r="BR488" s="72">
        <v>2</v>
      </c>
      <c r="BS488" s="72"/>
      <c r="BT488" s="72"/>
      <c r="BU488" s="72"/>
      <c r="BV488" s="72"/>
      <c r="BW488" s="72"/>
      <c r="BX488" s="72">
        <v>1</v>
      </c>
      <c r="BY488" s="72"/>
      <c r="BZ488" s="72"/>
      <c r="CA488" s="72"/>
      <c r="CB488" s="72"/>
      <c r="CC488" s="72"/>
      <c r="CD488" s="72"/>
      <c r="CE488" s="72"/>
      <c r="CF488" s="72"/>
      <c r="CG488" s="72"/>
      <c r="CH488" s="72"/>
      <c r="CI488" s="72"/>
      <c r="CJ488" s="72"/>
      <c r="CK488" s="72"/>
      <c r="CL488" s="72"/>
      <c r="CM488" s="72"/>
      <c r="CN488" s="72"/>
      <c r="CO488" s="72"/>
      <c r="CP488" s="72"/>
      <c r="CQ488" s="72"/>
      <c r="CR488" s="72"/>
      <c r="CS488" s="72"/>
      <c r="CT488" s="72"/>
      <c r="CU488" s="72"/>
      <c r="CV488" s="72"/>
      <c r="CW488" s="72"/>
      <c r="CX488" s="72"/>
      <c r="CY488" s="72"/>
      <c r="CZ488" s="72"/>
      <c r="DA488" s="72"/>
      <c r="DB488" s="72"/>
      <c r="DC488" s="72"/>
      <c r="DD488" s="72"/>
      <c r="DE488" s="72"/>
      <c r="DF488" s="72"/>
      <c r="DG488" s="72"/>
      <c r="DH488" s="72"/>
      <c r="DI488" s="72"/>
      <c r="DJ488" s="72"/>
      <c r="DK488" s="72"/>
      <c r="DL488" s="72"/>
      <c r="DM488" s="72"/>
      <c r="DN488" s="72"/>
      <c r="DO488" s="72"/>
      <c r="DP488" s="72"/>
      <c r="DQ488" s="72"/>
      <c r="DR488" s="72"/>
      <c r="DS488" s="72"/>
      <c r="DT488" s="72"/>
      <c r="DU488" s="72"/>
      <c r="DV488" s="72"/>
      <c r="DW488" s="72"/>
      <c r="DX488" s="72"/>
      <c r="DY488" s="72"/>
      <c r="DZ488" s="72"/>
      <c r="EA488" s="72"/>
      <c r="EB488" s="72"/>
      <c r="EC488" s="72"/>
      <c r="ED488" s="72"/>
      <c r="EE488" s="72"/>
      <c r="EF488" s="72"/>
      <c r="EG488" s="72"/>
      <c r="EH488" s="72"/>
      <c r="EI488" s="72"/>
      <c r="EJ488" s="72"/>
      <c r="EK488" s="72"/>
      <c r="EL488" s="72"/>
      <c r="EM488" s="72"/>
      <c r="EN488" s="72"/>
      <c r="EO488" s="72"/>
      <c r="EP488" s="72"/>
      <c r="EQ488" s="72"/>
      <c r="ER488" s="312">
        <f t="shared" si="99"/>
        <v>3</v>
      </c>
      <c r="ES488" s="72">
        <f t="shared" si="100"/>
        <v>1</v>
      </c>
      <c r="ET488" s="72" t="s">
        <v>1127</v>
      </c>
      <c r="EU488" s="7" t="s">
        <v>2810</v>
      </c>
      <c r="EV488" s="7" t="s">
        <v>1110</v>
      </c>
      <c r="EW488" s="7" t="s">
        <v>1848</v>
      </c>
      <c r="EX488" s="183" t="s">
        <v>1996</v>
      </c>
      <c r="EY488" s="313">
        <v>46181</v>
      </c>
      <c r="EZ488" s="313"/>
      <c r="FA488" s="183"/>
      <c r="FB488" s="313"/>
      <c r="FC488" s="7" t="s">
        <v>3622</v>
      </c>
      <c r="FD488" s="7" t="s">
        <v>3364</v>
      </c>
      <c r="FE488" s="7">
        <f t="shared" si="101"/>
        <v>9716</v>
      </c>
      <c r="FF488" s="72">
        <f t="shared" si="102"/>
        <v>28904</v>
      </c>
      <c r="FG488" t="s">
        <v>3515</v>
      </c>
    </row>
    <row r="489" spans="1:163" ht="17.25">
      <c r="A489" s="72">
        <v>461914147</v>
      </c>
      <c r="B489" s="304" t="s">
        <v>921</v>
      </c>
      <c r="C489" s="72"/>
      <c r="D489" s="72"/>
      <c r="E489" s="72"/>
      <c r="F489" s="72"/>
      <c r="G489" s="306"/>
      <c r="H489" s="306"/>
      <c r="I489" s="72">
        <v>4841</v>
      </c>
      <c r="J489" s="72">
        <v>4606</v>
      </c>
      <c r="K489" s="258">
        <f t="shared" si="106"/>
        <v>4728</v>
      </c>
      <c r="L489" s="258">
        <f t="shared" si="95"/>
        <v>9709</v>
      </c>
      <c r="M489" s="307">
        <v>1</v>
      </c>
      <c r="N489" s="72" t="s">
        <v>1231</v>
      </c>
      <c r="O489" s="72" t="s">
        <v>1232</v>
      </c>
      <c r="P489" s="72" t="s">
        <v>333</v>
      </c>
      <c r="Q489" s="255">
        <v>18593.39</v>
      </c>
      <c r="R489" s="66">
        <v>122</v>
      </c>
      <c r="S489" s="66">
        <f t="shared" si="107"/>
        <v>0</v>
      </c>
      <c r="T489" s="66">
        <v>3472.44</v>
      </c>
      <c r="U489" s="4" t="s">
        <v>1500</v>
      </c>
      <c r="V489" s="5">
        <f t="shared" si="103"/>
        <v>1.0620911037875158E-2</v>
      </c>
      <c r="W489" s="5">
        <f t="shared" si="104"/>
        <v>1.0174888992294845E-3</v>
      </c>
      <c r="X489" s="5" t="s">
        <v>1280</v>
      </c>
      <c r="Y489" s="72" t="str">
        <f t="shared" si="97"/>
        <v>PTP</v>
      </c>
      <c r="Z489" s="72" t="s">
        <v>1329</v>
      </c>
      <c r="AA489" s="72" t="s">
        <v>1329</v>
      </c>
      <c r="AB489" s="304"/>
      <c r="AC489" s="72">
        <v>26</v>
      </c>
      <c r="AD489" s="72" t="s">
        <v>3019</v>
      </c>
      <c r="AE489" s="308"/>
      <c r="AF489" s="309" t="s">
        <v>1129</v>
      </c>
      <c r="AG489" s="7" t="s">
        <v>1129</v>
      </c>
      <c r="AH489" s="72" t="s">
        <v>908</v>
      </c>
      <c r="AI489" s="7" t="s">
        <v>1129</v>
      </c>
      <c r="AJ489" s="7" t="s">
        <v>1129</v>
      </c>
      <c r="AK489" s="7" t="s">
        <v>1129</v>
      </c>
      <c r="AL489" s="7">
        <v>8200.44</v>
      </c>
      <c r="AM489" s="255">
        <v>18593.39</v>
      </c>
      <c r="AN489" s="258">
        <v>27</v>
      </c>
      <c r="AO489" s="306">
        <v>43</v>
      </c>
      <c r="AP489" s="306" t="str">
        <f t="shared" si="98"/>
        <v>FLOW</v>
      </c>
      <c r="AQ489" s="306"/>
      <c r="AR489" s="306"/>
      <c r="AS489" s="306"/>
      <c r="AT489" s="306"/>
      <c r="AU489" s="72" t="s">
        <v>1793</v>
      </c>
      <c r="AV489" s="310" t="s">
        <v>922</v>
      </c>
      <c r="AW489" s="304" t="s">
        <v>91</v>
      </c>
      <c r="AX489" s="311">
        <v>45336</v>
      </c>
      <c r="AY489" s="72">
        <v>30</v>
      </c>
      <c r="AZ489" s="72" t="s">
        <v>1742</v>
      </c>
      <c r="BA489" s="7" t="s">
        <v>3513</v>
      </c>
      <c r="BB489" s="7"/>
      <c r="BC489" s="7"/>
      <c r="BD489" s="72"/>
      <c r="BE489" s="72"/>
      <c r="BF489" s="72"/>
      <c r="BG489" s="183"/>
      <c r="BH489" s="72"/>
      <c r="BI489" s="72"/>
      <c r="BJ489" s="72"/>
      <c r="BK489" s="72"/>
      <c r="BL489" s="72">
        <v>1</v>
      </c>
      <c r="BM489" s="72"/>
      <c r="BN489" s="72"/>
      <c r="BO489" s="72"/>
      <c r="BP489" s="72"/>
      <c r="BQ489" s="72"/>
      <c r="BR489" s="72"/>
      <c r="BS489" s="72"/>
      <c r="BT489" s="72"/>
      <c r="BU489" s="72"/>
      <c r="BV489" s="72"/>
      <c r="BW489" s="72"/>
      <c r="BX489" s="72"/>
      <c r="BY489" s="72"/>
      <c r="BZ489" s="72"/>
      <c r="CA489" s="72"/>
      <c r="CB489" s="72"/>
      <c r="CC489" s="72"/>
      <c r="CD489" s="72"/>
      <c r="CE489" s="72"/>
      <c r="CF489" s="72"/>
      <c r="CG489" s="72"/>
      <c r="CH489" s="72"/>
      <c r="CI489" s="72"/>
      <c r="CJ489" s="72"/>
      <c r="CK489" s="72"/>
      <c r="CL489" s="72"/>
      <c r="CM489" s="72"/>
      <c r="CN489" s="72"/>
      <c r="CO489" s="72"/>
      <c r="CP489" s="72"/>
      <c r="CQ489" s="72"/>
      <c r="CR489" s="72"/>
      <c r="CS489" s="72"/>
      <c r="CT489" s="72"/>
      <c r="CU489" s="72"/>
      <c r="CV489" s="72"/>
      <c r="CW489" s="72"/>
      <c r="CX489" s="72"/>
      <c r="CY489" s="72"/>
      <c r="CZ489" s="72"/>
      <c r="DA489" s="72"/>
      <c r="DB489" s="72"/>
      <c r="DC489" s="72"/>
      <c r="DD489" s="72"/>
      <c r="DE489" s="72"/>
      <c r="DF489" s="72"/>
      <c r="DG489" s="72"/>
      <c r="DH489" s="72"/>
      <c r="DI489" s="72"/>
      <c r="DJ489" s="72"/>
      <c r="DK489" s="72"/>
      <c r="DL489" s="72"/>
      <c r="DM489" s="72"/>
      <c r="DN489" s="72"/>
      <c r="DO489" s="72"/>
      <c r="DP489" s="72"/>
      <c r="DQ489" s="72"/>
      <c r="DR489" s="72"/>
      <c r="DS489" s="72"/>
      <c r="DT489" s="72"/>
      <c r="DU489" s="72"/>
      <c r="DV489" s="72"/>
      <c r="DW489" s="72"/>
      <c r="DX489" s="72"/>
      <c r="DY489" s="72"/>
      <c r="DZ489" s="72"/>
      <c r="EA489" s="72"/>
      <c r="EB489" s="72"/>
      <c r="EC489" s="72"/>
      <c r="ED489" s="72"/>
      <c r="EE489" s="72"/>
      <c r="EF489" s="72"/>
      <c r="EG489" s="72"/>
      <c r="EH489" s="72"/>
      <c r="EI489" s="72"/>
      <c r="EJ489" s="72"/>
      <c r="EK489" s="72"/>
      <c r="EL489" s="72"/>
      <c r="EM489" s="72"/>
      <c r="EN489" s="72"/>
      <c r="EO489" s="72"/>
      <c r="EP489" s="72"/>
      <c r="EQ489" s="72"/>
      <c r="ER489" s="312">
        <f t="shared" si="99"/>
        <v>1</v>
      </c>
      <c r="ES489" s="72">
        <f t="shared" si="100"/>
        <v>1</v>
      </c>
      <c r="ET489" s="72" t="s">
        <v>1125</v>
      </c>
      <c r="EU489" s="7" t="s">
        <v>2811</v>
      </c>
      <c r="EV489" s="7" t="s">
        <v>1110</v>
      </c>
      <c r="EW489" s="7" t="s">
        <v>1803</v>
      </c>
      <c r="EX489" s="183" t="s">
        <v>1809</v>
      </c>
      <c r="EY489" s="313">
        <v>46177</v>
      </c>
      <c r="EZ489" s="313"/>
      <c r="FA489" s="183"/>
      <c r="FB489" s="313"/>
      <c r="FC489" s="7"/>
      <c r="FD489" s="7" t="s">
        <v>3370</v>
      </c>
      <c r="FE489" s="7">
        <f t="shared" si="101"/>
        <v>4728</v>
      </c>
      <c r="FF489" s="72">
        <f t="shared" si="102"/>
        <v>9709</v>
      </c>
      <c r="FG489" t="s">
        <v>3515</v>
      </c>
    </row>
    <row r="490" spans="1:163" ht="17.25">
      <c r="A490" s="72">
        <v>461828293</v>
      </c>
      <c r="B490" s="304" t="s">
        <v>2071</v>
      </c>
      <c r="C490" s="72" t="s">
        <v>1777</v>
      </c>
      <c r="D490" s="72" t="s">
        <v>3535</v>
      </c>
      <c r="E490" s="72">
        <v>5000</v>
      </c>
      <c r="F490" s="72"/>
      <c r="G490" s="306"/>
      <c r="H490" s="306"/>
      <c r="I490" s="72">
        <v>4833</v>
      </c>
      <c r="J490" s="72">
        <v>4833</v>
      </c>
      <c r="K490" s="258">
        <f t="shared" si="106"/>
        <v>4899</v>
      </c>
      <c r="L490" s="258">
        <f t="shared" si="95"/>
        <v>4812</v>
      </c>
      <c r="M490" s="307">
        <v>1</v>
      </c>
      <c r="N490" s="72" t="s">
        <v>1280</v>
      </c>
      <c r="O490" s="72" t="s">
        <v>1281</v>
      </c>
      <c r="P490" s="72" t="s">
        <v>152</v>
      </c>
      <c r="Q490" s="255">
        <v>18561.93</v>
      </c>
      <c r="R490" s="66">
        <v>66</v>
      </c>
      <c r="S490" s="66">
        <f t="shared" si="107"/>
        <v>0</v>
      </c>
      <c r="T490" s="66">
        <v>4008</v>
      </c>
      <c r="U490" s="4" t="s">
        <v>1129</v>
      </c>
      <c r="V490" s="5">
        <f t="shared" si="103"/>
        <v>3.7577227749711159E-2</v>
      </c>
      <c r="W490" s="5">
        <f t="shared" si="104"/>
        <v>1.0157673088809918E-3</v>
      </c>
      <c r="X490" s="5" t="str">
        <f t="shared" si="96"/>
        <v>STABLE</v>
      </c>
      <c r="Y490" s="72" t="str">
        <f t="shared" si="97"/>
        <v>PAID</v>
      </c>
      <c r="Z490" s="72" t="s">
        <v>1129</v>
      </c>
      <c r="AA490" s="72" t="s">
        <v>1329</v>
      </c>
      <c r="AB490" s="304"/>
      <c r="AC490" s="72">
        <v>19</v>
      </c>
      <c r="AD490" s="72" t="s">
        <v>3019</v>
      </c>
      <c r="AE490" s="308"/>
      <c r="AF490" s="309"/>
      <c r="AG490" s="7"/>
      <c r="AH490" s="72" t="s">
        <v>151</v>
      </c>
      <c r="AI490" s="7"/>
      <c r="AJ490" s="7"/>
      <c r="AK490" s="7"/>
      <c r="AL490" s="7">
        <v>8907</v>
      </c>
      <c r="AM490" s="255">
        <v>18561.93</v>
      </c>
      <c r="AN490" s="258">
        <v>27</v>
      </c>
      <c r="AO490" s="306">
        <v>43</v>
      </c>
      <c r="AP490" s="306" t="str">
        <f t="shared" si="98"/>
        <v>FLOW</v>
      </c>
      <c r="AQ490" s="306"/>
      <c r="AR490" s="306"/>
      <c r="AS490" s="306"/>
      <c r="AT490" s="306"/>
      <c r="AU490" s="72" t="s">
        <v>1129</v>
      </c>
      <c r="AV490" s="310" t="s">
        <v>2217</v>
      </c>
      <c r="AW490" s="304" t="s">
        <v>26</v>
      </c>
      <c r="AX490" s="311">
        <v>45329</v>
      </c>
      <c r="AY490" s="72">
        <v>30</v>
      </c>
      <c r="AZ490" s="72" t="s">
        <v>2057</v>
      </c>
      <c r="BA490" s="7" t="s">
        <v>3513</v>
      </c>
      <c r="BB490" s="7"/>
      <c r="BC490" s="7"/>
      <c r="BD490" s="72"/>
      <c r="BE490" s="72"/>
      <c r="BF490" s="72"/>
      <c r="BG490" s="183"/>
      <c r="BH490" s="72"/>
      <c r="BI490" s="72"/>
      <c r="BJ490" s="72"/>
      <c r="BK490" s="72"/>
      <c r="BL490" s="72"/>
      <c r="BM490" s="72"/>
      <c r="BN490" s="72"/>
      <c r="BO490" s="72"/>
      <c r="BP490" s="72"/>
      <c r="BQ490" s="72"/>
      <c r="BR490" s="72"/>
      <c r="BS490" s="72"/>
      <c r="BT490" s="72"/>
      <c r="BU490" s="72"/>
      <c r="BV490" s="72"/>
      <c r="BW490" s="72"/>
      <c r="BX490" s="72"/>
      <c r="BY490" s="72"/>
      <c r="BZ490" s="72"/>
      <c r="CA490" s="72"/>
      <c r="CB490" s="72"/>
      <c r="CC490" s="72"/>
      <c r="CD490" s="72"/>
      <c r="CE490" s="72"/>
      <c r="CF490" s="72"/>
      <c r="CG490" s="72"/>
      <c r="CH490" s="72"/>
      <c r="CI490" s="72"/>
      <c r="CJ490" s="72">
        <v>1</v>
      </c>
      <c r="CK490" s="72"/>
      <c r="CL490" s="72"/>
      <c r="CM490" s="72"/>
      <c r="CN490" s="72"/>
      <c r="CO490" s="72"/>
      <c r="CP490" s="72"/>
      <c r="CQ490" s="72"/>
      <c r="CR490" s="72"/>
      <c r="CS490" s="72"/>
      <c r="CT490" s="72"/>
      <c r="CU490" s="72"/>
      <c r="CV490" s="72"/>
      <c r="CW490" s="72"/>
      <c r="CX490" s="72"/>
      <c r="CY490" s="72"/>
      <c r="CZ490" s="72"/>
      <c r="DA490" s="72"/>
      <c r="DB490" s="72"/>
      <c r="DC490" s="72"/>
      <c r="DD490" s="72"/>
      <c r="DE490" s="72"/>
      <c r="DF490" s="72"/>
      <c r="DG490" s="72"/>
      <c r="DH490" s="72"/>
      <c r="DI490" s="72"/>
      <c r="DJ490" s="72"/>
      <c r="DK490" s="72"/>
      <c r="DL490" s="72"/>
      <c r="DM490" s="72"/>
      <c r="DN490" s="72"/>
      <c r="DO490" s="72"/>
      <c r="DP490" s="72"/>
      <c r="DQ490" s="72"/>
      <c r="DR490" s="72"/>
      <c r="DS490" s="72"/>
      <c r="DT490" s="72"/>
      <c r="DU490" s="72"/>
      <c r="DV490" s="72"/>
      <c r="DW490" s="72"/>
      <c r="DX490" s="72"/>
      <c r="DY490" s="72"/>
      <c r="DZ490" s="72"/>
      <c r="EA490" s="72"/>
      <c r="EB490" s="72"/>
      <c r="EC490" s="72"/>
      <c r="ED490" s="72"/>
      <c r="EE490" s="72"/>
      <c r="EF490" s="72"/>
      <c r="EG490" s="72"/>
      <c r="EH490" s="72"/>
      <c r="EI490" s="72"/>
      <c r="EJ490" s="72"/>
      <c r="EK490" s="72"/>
      <c r="EL490" s="72"/>
      <c r="EM490" s="72"/>
      <c r="EN490" s="72"/>
      <c r="EO490" s="72"/>
      <c r="EP490" s="72"/>
      <c r="EQ490" s="72"/>
      <c r="ER490" s="312">
        <f t="shared" si="99"/>
        <v>1</v>
      </c>
      <c r="ES490" s="72">
        <f t="shared" si="100"/>
        <v>1</v>
      </c>
      <c r="ET490" s="72" t="s">
        <v>1122</v>
      </c>
      <c r="EU490" s="7" t="s">
        <v>2812</v>
      </c>
      <c r="EV490" s="7" t="s">
        <v>1110</v>
      </c>
      <c r="EW490" s="7" t="s">
        <v>1820</v>
      </c>
      <c r="EX490" s="183" t="s">
        <v>1820</v>
      </c>
      <c r="EY490" s="313">
        <v>46190</v>
      </c>
      <c r="EZ490" s="313"/>
      <c r="FA490" s="183"/>
      <c r="FB490" s="313"/>
      <c r="FC490" s="7"/>
      <c r="FD490" s="7" t="s">
        <v>3341</v>
      </c>
      <c r="FE490" s="7">
        <f t="shared" si="101"/>
        <v>4899</v>
      </c>
      <c r="FF490" s="72">
        <f t="shared" si="102"/>
        <v>9812</v>
      </c>
      <c r="FG490" t="s">
        <v>3515</v>
      </c>
    </row>
    <row r="491" spans="1:163" ht="17.25">
      <c r="A491" s="72">
        <v>460557225</v>
      </c>
      <c r="B491" s="304" t="s">
        <v>800</v>
      </c>
      <c r="C491" s="72" t="s">
        <v>1775</v>
      </c>
      <c r="D491" s="72" t="s">
        <v>3517</v>
      </c>
      <c r="E491" s="72">
        <v>3100</v>
      </c>
      <c r="F491" s="72"/>
      <c r="G491" s="306"/>
      <c r="H491" s="306"/>
      <c r="I491" s="72">
        <v>2924</v>
      </c>
      <c r="J491" s="72">
        <v>1844</v>
      </c>
      <c r="K491" s="258">
        <f t="shared" si="106"/>
        <v>1906</v>
      </c>
      <c r="L491" s="258">
        <f t="shared" si="95"/>
        <v>1668</v>
      </c>
      <c r="M491" s="307">
        <v>1</v>
      </c>
      <c r="N491" s="72" t="s">
        <v>1280</v>
      </c>
      <c r="O491" s="72" t="s">
        <v>1281</v>
      </c>
      <c r="P491" s="72" t="s">
        <v>42</v>
      </c>
      <c r="Q491" s="255">
        <v>18473.25</v>
      </c>
      <c r="R491" s="66">
        <v>62</v>
      </c>
      <c r="S491" s="66">
        <f t="shared" si="107"/>
        <v>0</v>
      </c>
      <c r="T491" s="66">
        <v>6300</v>
      </c>
      <c r="U491" s="4" t="s">
        <v>1480</v>
      </c>
      <c r="V491" s="5">
        <f t="shared" si="103"/>
        <v>1.150146574307114E-2</v>
      </c>
      <c r="W491" s="5">
        <f t="shared" si="104"/>
        <v>1.0109144597994812E-3</v>
      </c>
      <c r="X491" s="5" t="str">
        <f t="shared" si="96"/>
        <v>STABLE</v>
      </c>
      <c r="Y491" s="72" t="str">
        <f t="shared" si="97"/>
        <v>PAID</v>
      </c>
      <c r="Z491" s="72" t="s">
        <v>1281</v>
      </c>
      <c r="AA491" s="72" t="s">
        <v>1329</v>
      </c>
      <c r="AB491" s="304"/>
      <c r="AC491" s="72">
        <v>18</v>
      </c>
      <c r="AD491" s="72" t="s">
        <v>3019</v>
      </c>
      <c r="AE491" s="308"/>
      <c r="AF491" s="309" t="s">
        <v>1129</v>
      </c>
      <c r="AG491" s="7" t="s">
        <v>1129</v>
      </c>
      <c r="AH491" s="72" t="s">
        <v>780</v>
      </c>
      <c r="AI491" s="7" t="s">
        <v>1129</v>
      </c>
      <c r="AJ491" s="7" t="s">
        <v>1129</v>
      </c>
      <c r="AK491" s="7" t="s">
        <v>1129</v>
      </c>
      <c r="AL491" s="7">
        <v>8206</v>
      </c>
      <c r="AM491" s="255">
        <v>18473.25</v>
      </c>
      <c r="AN491" s="258">
        <v>27</v>
      </c>
      <c r="AO491" s="306">
        <v>12</v>
      </c>
      <c r="AP491" s="306" t="str">
        <f t="shared" si="98"/>
        <v>STABLE</v>
      </c>
      <c r="AQ491" s="306"/>
      <c r="AR491" s="306"/>
      <c r="AS491" s="306"/>
      <c r="AT491" s="306"/>
      <c r="AU491" s="72" t="s">
        <v>1793</v>
      </c>
      <c r="AV491" s="310" t="s">
        <v>1109</v>
      </c>
      <c r="AW491" s="304"/>
      <c r="AX491" s="311">
        <v>45238</v>
      </c>
      <c r="AY491" s="72">
        <v>36</v>
      </c>
      <c r="AZ491" s="72" t="s">
        <v>1742</v>
      </c>
      <c r="BA491" s="7" t="s">
        <v>3512</v>
      </c>
      <c r="BB491" s="7"/>
      <c r="BC491" s="7"/>
      <c r="BD491" s="72"/>
      <c r="BE491" s="72"/>
      <c r="BF491" s="72"/>
      <c r="BG491" s="183"/>
      <c r="BH491" s="72"/>
      <c r="BI491" s="72"/>
      <c r="BJ491" s="72"/>
      <c r="BK491" s="72"/>
      <c r="BL491" s="72"/>
      <c r="BM491" s="72"/>
      <c r="BN491" s="72"/>
      <c r="BO491" s="72"/>
      <c r="BP491" s="72"/>
      <c r="BQ491" s="72"/>
      <c r="BR491" s="72"/>
      <c r="BS491" s="72"/>
      <c r="BT491" s="72"/>
      <c r="BU491" s="72"/>
      <c r="BV491" s="72"/>
      <c r="BW491" s="72"/>
      <c r="BX491" s="72"/>
      <c r="BY491" s="72"/>
      <c r="BZ491" s="72"/>
      <c r="CA491" s="72"/>
      <c r="CB491" s="72"/>
      <c r="CC491" s="72"/>
      <c r="CD491" s="72"/>
      <c r="CE491" s="72"/>
      <c r="CF491" s="72"/>
      <c r="CG491" s="72"/>
      <c r="CH491" s="72"/>
      <c r="CI491" s="72"/>
      <c r="CJ491" s="72"/>
      <c r="CK491" s="72"/>
      <c r="CL491" s="72"/>
      <c r="CM491" s="72"/>
      <c r="CN491" s="72"/>
      <c r="CO491" s="72"/>
      <c r="CP491" s="72"/>
      <c r="CQ491" s="72"/>
      <c r="CR491" s="72"/>
      <c r="CS491" s="72"/>
      <c r="CT491" s="72"/>
      <c r="CU491" s="72"/>
      <c r="CV491" s="72"/>
      <c r="CW491" s="72"/>
      <c r="CX491" s="72"/>
      <c r="CY491" s="72"/>
      <c r="CZ491" s="72"/>
      <c r="DA491" s="72"/>
      <c r="DB491" s="72"/>
      <c r="DC491" s="72"/>
      <c r="DD491" s="72"/>
      <c r="DE491" s="72"/>
      <c r="DF491" s="72"/>
      <c r="DG491" s="72"/>
      <c r="DH491" s="72"/>
      <c r="DI491" s="72"/>
      <c r="DJ491" s="72"/>
      <c r="DK491" s="72"/>
      <c r="DL491" s="72"/>
      <c r="DM491" s="72"/>
      <c r="DN491" s="72"/>
      <c r="DO491" s="72"/>
      <c r="DP491" s="72"/>
      <c r="DQ491" s="72"/>
      <c r="DR491" s="72"/>
      <c r="DS491" s="72"/>
      <c r="DT491" s="72"/>
      <c r="DU491" s="72"/>
      <c r="DV491" s="72"/>
      <c r="DW491" s="72"/>
      <c r="DX491" s="72"/>
      <c r="DY491" s="72"/>
      <c r="DZ491" s="72"/>
      <c r="EA491" s="72"/>
      <c r="EB491" s="72"/>
      <c r="EC491" s="72"/>
      <c r="ED491" s="72"/>
      <c r="EE491" s="72"/>
      <c r="EF491" s="72"/>
      <c r="EG491" s="72"/>
      <c r="EH491" s="72"/>
      <c r="EI491" s="72"/>
      <c r="EJ491" s="72"/>
      <c r="EK491" s="72"/>
      <c r="EL491" s="72"/>
      <c r="EM491" s="72"/>
      <c r="EN491" s="72"/>
      <c r="EO491" s="72">
        <v>1</v>
      </c>
      <c r="EP491" s="72"/>
      <c r="EQ491" s="72"/>
      <c r="ER491" s="312">
        <f t="shared" si="99"/>
        <v>1</v>
      </c>
      <c r="ES491" s="72">
        <f t="shared" si="100"/>
        <v>1</v>
      </c>
      <c r="ET491" s="72" t="s">
        <v>1116</v>
      </c>
      <c r="EU491" s="7" t="e">
        <v>#N/A</v>
      </c>
      <c r="EV491" s="7" t="e">
        <v>#N/A</v>
      </c>
      <c r="EW491" s="7" t="e">
        <v>#N/A</v>
      </c>
      <c r="EX491" s="183" t="e">
        <v>#N/A</v>
      </c>
      <c r="EY491" s="313" t="e">
        <v>#N/A</v>
      </c>
      <c r="EZ491" s="313"/>
      <c r="FA491" s="183"/>
      <c r="FB491" s="313"/>
      <c r="FC491" s="7"/>
      <c r="FD491" s="7">
        <v>0</v>
      </c>
      <c r="FE491" s="7">
        <f t="shared" si="101"/>
        <v>1906</v>
      </c>
      <c r="FF491" s="72">
        <f t="shared" si="102"/>
        <v>4768</v>
      </c>
      <c r="FG491" t="s">
        <v>3515</v>
      </c>
    </row>
    <row r="492" spans="1:163" ht="17.25">
      <c r="A492" s="72">
        <v>461898596</v>
      </c>
      <c r="B492" s="304" t="s">
        <v>2085</v>
      </c>
      <c r="C492" s="72"/>
      <c r="D492" s="72"/>
      <c r="E492" s="72"/>
      <c r="F492" s="72"/>
      <c r="G492" s="306"/>
      <c r="H492" s="306"/>
      <c r="I492" s="72">
        <v>3953</v>
      </c>
      <c r="J492" s="72">
        <v>7242</v>
      </c>
      <c r="K492" s="258">
        <f t="shared" si="106"/>
        <v>3499</v>
      </c>
      <c r="L492" s="258">
        <f t="shared" si="95"/>
        <v>11527</v>
      </c>
      <c r="M492" s="315">
        <v>2</v>
      </c>
      <c r="N492" s="72" t="s">
        <v>1231</v>
      </c>
      <c r="O492" s="72" t="s">
        <v>1232</v>
      </c>
      <c r="P492" s="72" t="s">
        <v>18</v>
      </c>
      <c r="Q492" s="255">
        <v>18471.28</v>
      </c>
      <c r="R492" s="66">
        <v>210</v>
      </c>
      <c r="S492" s="66">
        <f t="shared" si="107"/>
        <v>0</v>
      </c>
      <c r="T492" s="66">
        <v>4308.91</v>
      </c>
      <c r="U492" s="4" t="s">
        <v>1129</v>
      </c>
      <c r="V492" s="5">
        <f t="shared" si="103"/>
        <v>3.2747110843912568E-2</v>
      </c>
      <c r="W492" s="5">
        <f t="shared" si="104"/>
        <v>4.0897516457967494E-3</v>
      </c>
      <c r="X492" s="5" t="str">
        <f t="shared" si="96"/>
        <v>FLOW</v>
      </c>
      <c r="Y492" s="72" t="str">
        <f t="shared" si="97"/>
        <v>NC</v>
      </c>
      <c r="Z492" s="72" t="s">
        <v>1129</v>
      </c>
      <c r="AA492" s="72" t="s">
        <v>1315</v>
      </c>
      <c r="AB492" s="304" t="s">
        <v>3538</v>
      </c>
      <c r="AC492" s="72"/>
      <c r="AD492" s="72" t="s">
        <v>3021</v>
      </c>
      <c r="AE492" s="308"/>
      <c r="AF492" s="309"/>
      <c r="AG492" s="7"/>
      <c r="AH492" s="72" t="s">
        <v>240</v>
      </c>
      <c r="AI492" s="7"/>
      <c r="AJ492" s="7"/>
      <c r="AK492" s="7"/>
      <c r="AL492" s="7">
        <v>11760.91</v>
      </c>
      <c r="AM492" s="255">
        <v>18471.28</v>
      </c>
      <c r="AN492" s="258">
        <v>57</v>
      </c>
      <c r="AO492" s="306">
        <v>73</v>
      </c>
      <c r="AP492" s="306" t="str">
        <f t="shared" si="98"/>
        <v>FLOW</v>
      </c>
      <c r="AQ492" s="306"/>
      <c r="AR492" s="306"/>
      <c r="AS492" s="306"/>
      <c r="AT492" s="306"/>
      <c r="AU492" s="72" t="s">
        <v>1129</v>
      </c>
      <c r="AV492" s="310" t="s">
        <v>2231</v>
      </c>
      <c r="AW492" s="304" t="s">
        <v>31</v>
      </c>
      <c r="AX492" s="311">
        <v>45335</v>
      </c>
      <c r="AY492" s="72">
        <v>30</v>
      </c>
      <c r="AZ492" s="72" t="s">
        <v>2057</v>
      </c>
      <c r="BA492" s="7" t="s">
        <v>3512</v>
      </c>
      <c r="BB492" s="7"/>
      <c r="BC492" s="7"/>
      <c r="BD492" s="72"/>
      <c r="BE492" s="72"/>
      <c r="BF492" s="72"/>
      <c r="BG492" s="183"/>
      <c r="BH492" s="72"/>
      <c r="BI492" s="72"/>
      <c r="BJ492" s="72"/>
      <c r="BK492" s="72"/>
      <c r="BL492" s="72"/>
      <c r="BM492" s="72"/>
      <c r="BN492" s="72"/>
      <c r="BO492" s="72"/>
      <c r="BP492" s="72"/>
      <c r="BQ492" s="72"/>
      <c r="BR492" s="72"/>
      <c r="BS492" s="72"/>
      <c r="BT492" s="72"/>
      <c r="BU492" s="72"/>
      <c r="BV492" s="72"/>
      <c r="BW492" s="72"/>
      <c r="BX492" s="72"/>
      <c r="BY492" s="72"/>
      <c r="BZ492" s="72"/>
      <c r="CA492" s="72"/>
      <c r="CB492" s="72"/>
      <c r="CC492" s="72"/>
      <c r="CD492" s="72"/>
      <c r="CE492" s="72"/>
      <c r="CF492" s="72"/>
      <c r="CG492" s="72"/>
      <c r="CH492" s="72"/>
      <c r="CI492" s="72"/>
      <c r="CJ492" s="72">
        <v>1</v>
      </c>
      <c r="CK492" s="72"/>
      <c r="CL492" s="72"/>
      <c r="CM492" s="72"/>
      <c r="CN492" s="72"/>
      <c r="CO492" s="72"/>
      <c r="CP492" s="72"/>
      <c r="CQ492" s="72"/>
      <c r="CR492" s="72"/>
      <c r="CS492" s="72"/>
      <c r="CT492" s="72"/>
      <c r="CU492" s="72"/>
      <c r="CV492" s="72"/>
      <c r="CW492" s="72"/>
      <c r="CX492" s="72"/>
      <c r="CY492" s="72"/>
      <c r="CZ492" s="72"/>
      <c r="DA492" s="72"/>
      <c r="DB492" s="72"/>
      <c r="DC492" s="72"/>
      <c r="DD492" s="72"/>
      <c r="DE492" s="72"/>
      <c r="DF492" s="72"/>
      <c r="DG492" s="72"/>
      <c r="DH492" s="72"/>
      <c r="DI492" s="72"/>
      <c r="DJ492" s="72"/>
      <c r="DK492" s="72"/>
      <c r="DL492" s="72"/>
      <c r="DM492" s="72"/>
      <c r="DN492" s="72"/>
      <c r="DO492" s="72"/>
      <c r="DP492" s="72"/>
      <c r="DQ492" s="72"/>
      <c r="DR492" s="72"/>
      <c r="DS492" s="72"/>
      <c r="DT492" s="72"/>
      <c r="DU492" s="72"/>
      <c r="DV492" s="72"/>
      <c r="DW492" s="72"/>
      <c r="DX492" s="72"/>
      <c r="DY492" s="72"/>
      <c r="DZ492" s="72"/>
      <c r="EA492" s="72"/>
      <c r="EB492" s="72"/>
      <c r="EC492" s="72"/>
      <c r="ED492" s="72"/>
      <c r="EE492" s="72"/>
      <c r="EF492" s="72"/>
      <c r="EG492" s="72"/>
      <c r="EH492" s="72"/>
      <c r="EI492" s="72"/>
      <c r="EJ492" s="72"/>
      <c r="EK492" s="72"/>
      <c r="EL492" s="72"/>
      <c r="EM492" s="72"/>
      <c r="EN492" s="72"/>
      <c r="EO492" s="72"/>
      <c r="EP492" s="72"/>
      <c r="EQ492" s="72"/>
      <c r="ER492" s="312">
        <f t="shared" si="99"/>
        <v>1</v>
      </c>
      <c r="ES492" s="72">
        <f t="shared" si="100"/>
        <v>1</v>
      </c>
      <c r="ET492" s="72" t="s">
        <v>1113</v>
      </c>
      <c r="EU492" s="7" t="s">
        <v>2813</v>
      </c>
      <c r="EV492" s="7" t="s">
        <v>1110</v>
      </c>
      <c r="EW492" s="7" t="s">
        <v>1808</v>
      </c>
      <c r="EX492" s="183" t="s">
        <v>2022</v>
      </c>
      <c r="EY492" s="313">
        <v>46185</v>
      </c>
      <c r="EZ492" s="313"/>
      <c r="FA492" s="183"/>
      <c r="FB492" s="313"/>
      <c r="FC492" s="7"/>
      <c r="FD492" s="7" t="s">
        <v>3384</v>
      </c>
      <c r="FE492" s="7">
        <f t="shared" si="101"/>
        <v>3499</v>
      </c>
      <c r="FF492" s="72">
        <f t="shared" si="102"/>
        <v>11527</v>
      </c>
      <c r="FG492" t="s">
        <v>3515</v>
      </c>
    </row>
    <row r="493" spans="1:163" ht="17.25">
      <c r="A493" s="72">
        <v>459021769</v>
      </c>
      <c r="B493" s="304" t="s">
        <v>639</v>
      </c>
      <c r="C493" s="72"/>
      <c r="D493" s="72"/>
      <c r="E493" s="72"/>
      <c r="F493" s="72"/>
      <c r="G493" s="306"/>
      <c r="H493" s="306"/>
      <c r="I493" s="72">
        <v>3867</v>
      </c>
      <c r="J493" s="72">
        <v>11601</v>
      </c>
      <c r="K493" s="258">
        <f t="shared" si="106"/>
        <v>608</v>
      </c>
      <c r="L493" s="258">
        <f t="shared" si="95"/>
        <v>16284</v>
      </c>
      <c r="M493" s="315">
        <v>4</v>
      </c>
      <c r="N493" s="72" t="s">
        <v>1231</v>
      </c>
      <c r="O493" s="72" t="s">
        <v>1232</v>
      </c>
      <c r="P493" s="72" t="s">
        <v>34</v>
      </c>
      <c r="Q493" s="255">
        <v>18336.45</v>
      </c>
      <c r="R493" s="66">
        <v>608</v>
      </c>
      <c r="S493" s="66">
        <f t="shared" si="107"/>
        <v>0</v>
      </c>
      <c r="T493" s="66">
        <v>3150</v>
      </c>
      <c r="U493" s="4" t="s">
        <v>1231</v>
      </c>
      <c r="V493" s="5">
        <f t="shared" si="103"/>
        <v>6.2924183470144432E-2</v>
      </c>
      <c r="W493" s="5">
        <f t="shared" si="104"/>
        <v>6.0202033736718738E-3</v>
      </c>
      <c r="X493" s="5" t="str">
        <f t="shared" si="96"/>
        <v>FLOW</v>
      </c>
      <c r="Y493" s="72" t="str">
        <f t="shared" si="97"/>
        <v>NC</v>
      </c>
      <c r="Z493" s="72" t="s">
        <v>1315</v>
      </c>
      <c r="AA493" s="72" t="s">
        <v>1315</v>
      </c>
      <c r="AB493" s="304" t="s">
        <v>3024</v>
      </c>
      <c r="AC493" s="72"/>
      <c r="AD493" s="72" t="s">
        <v>3021</v>
      </c>
      <c r="AE493" s="308"/>
      <c r="AF493" s="309" t="s">
        <v>1797</v>
      </c>
      <c r="AG493" s="7" t="s">
        <v>1129</v>
      </c>
      <c r="AH493" s="72" t="s">
        <v>626</v>
      </c>
      <c r="AI493" s="7" t="s">
        <v>1129</v>
      </c>
      <c r="AJ493" s="7" t="s">
        <v>1129</v>
      </c>
      <c r="AK493" s="7" t="s">
        <v>1129</v>
      </c>
      <c r="AL493" s="7">
        <v>15359</v>
      </c>
      <c r="AM493" s="255">
        <v>18336.45</v>
      </c>
      <c r="AN493" s="258">
        <v>116</v>
      </c>
      <c r="AO493" s="306">
        <v>132</v>
      </c>
      <c r="AP493" s="306" t="str">
        <f t="shared" si="98"/>
        <v>FLOW</v>
      </c>
      <c r="AQ493" s="306"/>
      <c r="AR493" s="306"/>
      <c r="AS493" s="306"/>
      <c r="AT493" s="306"/>
      <c r="AU493" s="72" t="s">
        <v>943</v>
      </c>
      <c r="AV493" s="310" t="s">
        <v>640</v>
      </c>
      <c r="AW493" s="304" t="s">
        <v>394</v>
      </c>
      <c r="AX493" s="311">
        <v>45124</v>
      </c>
      <c r="AY493" s="72">
        <v>36</v>
      </c>
      <c r="AZ493" s="72" t="s">
        <v>1742</v>
      </c>
      <c r="BA493" s="7" t="s">
        <v>3512</v>
      </c>
      <c r="BB493" s="7"/>
      <c r="BC493" s="7"/>
      <c r="BD493" s="72"/>
      <c r="BE493" s="72"/>
      <c r="BF493" s="72"/>
      <c r="BG493" s="183"/>
      <c r="BH493" s="72"/>
      <c r="BI493" s="72">
        <v>1</v>
      </c>
      <c r="BJ493" s="72"/>
      <c r="BK493" s="72"/>
      <c r="BL493" s="72"/>
      <c r="BM493" s="72"/>
      <c r="BN493" s="72"/>
      <c r="BO493" s="72"/>
      <c r="BP493" s="72"/>
      <c r="BQ493" s="72"/>
      <c r="BR493" s="72"/>
      <c r="BS493" s="72"/>
      <c r="BT493" s="72"/>
      <c r="BU493" s="72"/>
      <c r="BV493" s="72"/>
      <c r="BW493" s="72"/>
      <c r="BX493" s="72"/>
      <c r="BY493" s="72"/>
      <c r="BZ493" s="72"/>
      <c r="CA493" s="72"/>
      <c r="CB493" s="72"/>
      <c r="CC493" s="72"/>
      <c r="CD493" s="72"/>
      <c r="CE493" s="72"/>
      <c r="CF493" s="72"/>
      <c r="CG493" s="72"/>
      <c r="CH493" s="72"/>
      <c r="CI493" s="72"/>
      <c r="CJ493" s="72"/>
      <c r="CK493" s="72"/>
      <c r="CL493" s="72"/>
      <c r="CM493" s="72"/>
      <c r="CN493" s="72"/>
      <c r="CO493" s="72"/>
      <c r="CP493" s="72"/>
      <c r="CQ493" s="72"/>
      <c r="CR493" s="72"/>
      <c r="CS493" s="72"/>
      <c r="CT493" s="72"/>
      <c r="CU493" s="72"/>
      <c r="CV493" s="72"/>
      <c r="CW493" s="72"/>
      <c r="CX493" s="72"/>
      <c r="CY493" s="72"/>
      <c r="CZ493" s="72"/>
      <c r="DA493" s="72"/>
      <c r="DB493" s="72"/>
      <c r="DC493" s="72"/>
      <c r="DD493" s="72"/>
      <c r="DE493" s="72"/>
      <c r="DF493" s="72"/>
      <c r="DG493" s="72"/>
      <c r="DH493" s="72"/>
      <c r="DI493" s="72"/>
      <c r="DJ493" s="72"/>
      <c r="DK493" s="72"/>
      <c r="DL493" s="72"/>
      <c r="DM493" s="72"/>
      <c r="DN493" s="72"/>
      <c r="DO493" s="72"/>
      <c r="DP493" s="72"/>
      <c r="DQ493" s="72"/>
      <c r="DR493" s="72"/>
      <c r="DS493" s="72"/>
      <c r="DT493" s="72"/>
      <c r="DU493" s="72"/>
      <c r="DV493" s="72"/>
      <c r="DW493" s="72"/>
      <c r="DX493" s="72"/>
      <c r="DY493" s="72"/>
      <c r="DZ493" s="72"/>
      <c r="EA493" s="72"/>
      <c r="EB493" s="72"/>
      <c r="EC493" s="72"/>
      <c r="ED493" s="72"/>
      <c r="EE493" s="72"/>
      <c r="EF493" s="72"/>
      <c r="EG493" s="72"/>
      <c r="EH493" s="72"/>
      <c r="EI493" s="72"/>
      <c r="EJ493" s="72"/>
      <c r="EK493" s="72"/>
      <c r="EL493" s="72"/>
      <c r="EM493" s="72"/>
      <c r="EN493" s="72"/>
      <c r="EO493" s="72"/>
      <c r="EP493" s="72"/>
      <c r="EQ493" s="72"/>
      <c r="ER493" s="312">
        <f t="shared" si="99"/>
        <v>1</v>
      </c>
      <c r="ES493" s="72">
        <f t="shared" si="100"/>
        <v>1</v>
      </c>
      <c r="ET493" s="72" t="s">
        <v>1115</v>
      </c>
      <c r="EU493" s="7" t="s">
        <v>2814</v>
      </c>
      <c r="EV493" s="7" t="s">
        <v>1110</v>
      </c>
      <c r="EW493" s="7" t="s">
        <v>1808</v>
      </c>
      <c r="EX493" s="183" t="s">
        <v>1912</v>
      </c>
      <c r="EY493" s="313">
        <v>46176</v>
      </c>
      <c r="EZ493" s="313"/>
      <c r="FA493" s="183"/>
      <c r="FB493" s="313"/>
      <c r="FC493" s="7"/>
      <c r="FD493" s="7" t="s">
        <v>3385</v>
      </c>
      <c r="FE493" s="7">
        <f t="shared" si="101"/>
        <v>608</v>
      </c>
      <c r="FF493" s="72">
        <f t="shared" si="102"/>
        <v>16284</v>
      </c>
      <c r="FG493" t="s">
        <v>3515</v>
      </c>
    </row>
    <row r="494" spans="1:163" ht="17.25">
      <c r="A494" s="72">
        <v>459691612</v>
      </c>
      <c r="B494" s="304" t="s">
        <v>2074</v>
      </c>
      <c r="C494" s="72"/>
      <c r="D494" s="72"/>
      <c r="E494" s="72"/>
      <c r="F494" s="72"/>
      <c r="G494" s="306"/>
      <c r="H494" s="306"/>
      <c r="I494" s="72">
        <v>3813</v>
      </c>
      <c r="J494" s="72">
        <v>3813</v>
      </c>
      <c r="K494" s="258">
        <f t="shared" si="106"/>
        <v>3813</v>
      </c>
      <c r="L494" s="258">
        <f t="shared" si="95"/>
        <v>7679</v>
      </c>
      <c r="M494" s="307">
        <v>1</v>
      </c>
      <c r="N494" s="72" t="s">
        <v>1231</v>
      </c>
      <c r="O494" s="72" t="s">
        <v>1232</v>
      </c>
      <c r="P494" s="72" t="s">
        <v>22</v>
      </c>
      <c r="Q494" s="255">
        <v>18294.07</v>
      </c>
      <c r="R494" s="66">
        <v>0</v>
      </c>
      <c r="S494" s="66">
        <f t="shared" si="107"/>
        <v>0</v>
      </c>
      <c r="T494" s="66">
        <v>450</v>
      </c>
      <c r="U494" s="4" t="s">
        <v>1129</v>
      </c>
      <c r="V494" s="5">
        <f t="shared" si="103"/>
        <v>2.7567492857478899E-2</v>
      </c>
      <c r="W494" s="5">
        <f t="shared" si="104"/>
        <v>1.0011091655005965E-3</v>
      </c>
      <c r="X494" s="5" t="str">
        <f t="shared" si="96"/>
        <v>FLOW</v>
      </c>
      <c r="Y494" s="72" t="str">
        <f t="shared" si="97"/>
        <v>LMCB</v>
      </c>
      <c r="Z494" s="72" t="s">
        <v>1129</v>
      </c>
      <c r="AA494" s="72" t="s">
        <v>1326</v>
      </c>
      <c r="AB494" s="304" t="s">
        <v>3499</v>
      </c>
      <c r="AC494" s="72"/>
      <c r="AD494" s="72" t="s">
        <v>3022</v>
      </c>
      <c r="AE494" s="308"/>
      <c r="AF494" s="309"/>
      <c r="AG494" s="7"/>
      <c r="AH494" s="72" t="s">
        <v>196</v>
      </c>
      <c r="AI494" s="7"/>
      <c r="AJ494" s="7"/>
      <c r="AK494" s="7"/>
      <c r="AL494" s="7">
        <v>4263</v>
      </c>
      <c r="AM494" s="255">
        <v>18294.07</v>
      </c>
      <c r="AN494" s="258">
        <v>27</v>
      </c>
      <c r="AO494" s="306">
        <v>43</v>
      </c>
      <c r="AP494" s="306" t="str">
        <f t="shared" si="98"/>
        <v>FLOW</v>
      </c>
      <c r="AQ494" s="306"/>
      <c r="AR494" s="306"/>
      <c r="AS494" s="306"/>
      <c r="AT494" s="306"/>
      <c r="AU494" s="72" t="s">
        <v>1129</v>
      </c>
      <c r="AV494" s="310" t="s">
        <v>2220</v>
      </c>
      <c r="AW494" s="304" t="s">
        <v>224</v>
      </c>
      <c r="AX494" s="311">
        <v>45177</v>
      </c>
      <c r="AY494" s="72">
        <v>36</v>
      </c>
      <c r="AZ494" s="72" t="s">
        <v>2057</v>
      </c>
      <c r="BA494" s="7" t="s">
        <v>3513</v>
      </c>
      <c r="BB494" s="7"/>
      <c r="BC494" s="7"/>
      <c r="BD494" s="72"/>
      <c r="BE494" s="72"/>
      <c r="BF494" s="72"/>
      <c r="BG494" s="183"/>
      <c r="BH494" s="72"/>
      <c r="BI494" s="72"/>
      <c r="BJ494" s="72"/>
      <c r="BK494" s="72"/>
      <c r="BL494" s="72"/>
      <c r="BM494" s="72"/>
      <c r="BN494" s="72"/>
      <c r="BO494" s="72"/>
      <c r="BP494" s="72"/>
      <c r="BQ494" s="72"/>
      <c r="BR494" s="72"/>
      <c r="BS494" s="72"/>
      <c r="BT494" s="72"/>
      <c r="BU494" s="72"/>
      <c r="BV494" s="72"/>
      <c r="BW494" s="72"/>
      <c r="BX494" s="72"/>
      <c r="BY494" s="72"/>
      <c r="BZ494" s="72"/>
      <c r="CA494" s="72"/>
      <c r="CB494" s="72"/>
      <c r="CC494" s="72"/>
      <c r="CD494" s="72"/>
      <c r="CE494" s="72"/>
      <c r="CF494" s="72"/>
      <c r="CG494" s="72">
        <v>1</v>
      </c>
      <c r="CH494" s="72"/>
      <c r="CI494" s="72"/>
      <c r="CJ494" s="72"/>
      <c r="CK494" s="72"/>
      <c r="CL494" s="72"/>
      <c r="CM494" s="72"/>
      <c r="CN494" s="72"/>
      <c r="CO494" s="72"/>
      <c r="CP494" s="72"/>
      <c r="CQ494" s="72"/>
      <c r="CR494" s="72"/>
      <c r="CS494" s="72"/>
      <c r="CT494" s="72"/>
      <c r="CU494" s="72"/>
      <c r="CV494" s="72"/>
      <c r="CW494" s="72"/>
      <c r="CX494" s="72"/>
      <c r="CY494" s="72"/>
      <c r="CZ494" s="72"/>
      <c r="DA494" s="72"/>
      <c r="DB494" s="72"/>
      <c r="DC494" s="72"/>
      <c r="DD494" s="72"/>
      <c r="DE494" s="72"/>
      <c r="DF494" s="72"/>
      <c r="DG494" s="72"/>
      <c r="DH494" s="72"/>
      <c r="DI494" s="72"/>
      <c r="DJ494" s="72"/>
      <c r="DK494" s="72"/>
      <c r="DL494" s="72"/>
      <c r="DM494" s="72"/>
      <c r="DN494" s="72"/>
      <c r="DO494" s="72"/>
      <c r="DP494" s="72"/>
      <c r="DQ494" s="72"/>
      <c r="DR494" s="72"/>
      <c r="DS494" s="72"/>
      <c r="DT494" s="72"/>
      <c r="DU494" s="72"/>
      <c r="DV494" s="72"/>
      <c r="DW494" s="72"/>
      <c r="DX494" s="72"/>
      <c r="DY494" s="72"/>
      <c r="DZ494" s="72"/>
      <c r="EA494" s="72"/>
      <c r="EB494" s="72"/>
      <c r="EC494" s="72"/>
      <c r="ED494" s="72"/>
      <c r="EE494" s="72"/>
      <c r="EF494" s="72"/>
      <c r="EG494" s="72"/>
      <c r="EH494" s="72"/>
      <c r="EI494" s="72"/>
      <c r="EJ494" s="72"/>
      <c r="EK494" s="72"/>
      <c r="EL494" s="72"/>
      <c r="EM494" s="72"/>
      <c r="EN494" s="72"/>
      <c r="EO494" s="72"/>
      <c r="EP494" s="72"/>
      <c r="EQ494" s="72"/>
      <c r="ER494" s="312">
        <f t="shared" si="99"/>
        <v>1</v>
      </c>
      <c r="ES494" s="72">
        <f t="shared" si="100"/>
        <v>1</v>
      </c>
      <c r="ET494" s="72" t="s">
        <v>1114</v>
      </c>
      <c r="EU494" s="7" t="s">
        <v>2815</v>
      </c>
      <c r="EV494" s="7" t="s">
        <v>1110</v>
      </c>
      <c r="EW494" s="7" t="s">
        <v>1801</v>
      </c>
      <c r="EX494" s="183" t="s">
        <v>1979</v>
      </c>
      <c r="EY494" s="313">
        <v>46184</v>
      </c>
      <c r="EZ494" s="313"/>
      <c r="FA494" s="183"/>
      <c r="FB494" s="313"/>
      <c r="FC494" s="7"/>
      <c r="FD494" s="7" t="s">
        <v>3386</v>
      </c>
      <c r="FE494" s="7">
        <f t="shared" si="101"/>
        <v>3813</v>
      </c>
      <c r="FF494" s="72">
        <f t="shared" si="102"/>
        <v>7679</v>
      </c>
      <c r="FG494" t="s">
        <v>3515</v>
      </c>
    </row>
    <row r="495" spans="1:163" ht="17.25">
      <c r="A495" s="72">
        <v>463845874</v>
      </c>
      <c r="B495" s="304" t="s">
        <v>991</v>
      </c>
      <c r="C495" s="72" t="s">
        <v>1775</v>
      </c>
      <c r="D495" s="72" t="s">
        <v>2057</v>
      </c>
      <c r="E495" s="72">
        <v>12334</v>
      </c>
      <c r="F495" s="72"/>
      <c r="G495" s="306"/>
      <c r="H495" s="306" t="s">
        <v>1141</v>
      </c>
      <c r="I495" s="72">
        <v>3824</v>
      </c>
      <c r="J495" s="72">
        <v>3364</v>
      </c>
      <c r="K495" s="258">
        <f t="shared" si="106"/>
        <v>3450</v>
      </c>
      <c r="L495" s="258">
        <f t="shared" si="95"/>
        <v>-4941</v>
      </c>
      <c r="M495" s="307">
        <v>1</v>
      </c>
      <c r="N495" s="72" t="s">
        <v>1282</v>
      </c>
      <c r="O495" s="72" t="s">
        <v>1281</v>
      </c>
      <c r="P495" s="72" t="s">
        <v>324</v>
      </c>
      <c r="Q495" s="255">
        <v>17954</v>
      </c>
      <c r="R495" s="66">
        <v>86</v>
      </c>
      <c r="S495" s="66">
        <v>4950</v>
      </c>
      <c r="T495" s="66">
        <v>4500</v>
      </c>
      <c r="U495" s="4" t="s">
        <v>1498</v>
      </c>
      <c r="V495" s="5">
        <f t="shared" si="103"/>
        <v>3.0137614282348693E-2</v>
      </c>
      <c r="W495" s="5">
        <f t="shared" si="104"/>
        <v>9.8249946334510096E-4</v>
      </c>
      <c r="X495" s="5" t="str">
        <f t="shared" si="96"/>
        <v>RB</v>
      </c>
      <c r="Y495" s="72" t="str">
        <f t="shared" si="97"/>
        <v>PAID</v>
      </c>
      <c r="Z495" s="72" t="s">
        <v>1327</v>
      </c>
      <c r="AA495" s="72" t="s">
        <v>1281</v>
      </c>
      <c r="AB495" s="304"/>
      <c r="AC495" s="72"/>
      <c r="AD495" s="72"/>
      <c r="AE495" s="308"/>
      <c r="AF495" s="309" t="s">
        <v>1129</v>
      </c>
      <c r="AG495" s="7" t="s">
        <v>1129</v>
      </c>
      <c r="AH495" s="72" t="s">
        <v>709</v>
      </c>
      <c r="AI495" s="7" t="s">
        <v>1129</v>
      </c>
      <c r="AJ495" s="7" t="s">
        <v>1129</v>
      </c>
      <c r="AK495" s="7" t="s">
        <v>1129</v>
      </c>
      <c r="AL495" s="7">
        <v>7950</v>
      </c>
      <c r="AM495" s="255">
        <v>17954</v>
      </c>
      <c r="AN495" s="258">
        <v>27</v>
      </c>
      <c r="AO495" s="306">
        <v>0</v>
      </c>
      <c r="AP495" s="306" t="str">
        <f t="shared" si="98"/>
        <v>RB</v>
      </c>
      <c r="AQ495" s="306"/>
      <c r="AR495" s="306"/>
      <c r="AS495" s="306"/>
      <c r="AT495" s="306"/>
      <c r="AU495" s="72" t="s">
        <v>1793</v>
      </c>
      <c r="AV495" s="310" t="s">
        <v>1059</v>
      </c>
      <c r="AW495" s="304" t="s">
        <v>129</v>
      </c>
      <c r="AX495" s="311">
        <v>45527</v>
      </c>
      <c r="AY495" s="72">
        <v>24</v>
      </c>
      <c r="AZ495" s="72" t="s">
        <v>1742</v>
      </c>
      <c r="BA495" s="7" t="s">
        <v>3512</v>
      </c>
      <c r="BB495" s="7"/>
      <c r="BC495" s="7"/>
      <c r="BD495" s="72"/>
      <c r="BE495" s="72"/>
      <c r="BF495" s="72"/>
      <c r="BG495" s="183"/>
      <c r="BH495" s="72"/>
      <c r="BI495" s="72"/>
      <c r="BJ495" s="72"/>
      <c r="BK495" s="72"/>
      <c r="BL495" s="72">
        <v>1</v>
      </c>
      <c r="BM495" s="72"/>
      <c r="BN495" s="72"/>
      <c r="BO495" s="72">
        <v>1</v>
      </c>
      <c r="BP495" s="72"/>
      <c r="BQ495" s="72"/>
      <c r="BR495" s="72"/>
      <c r="BS495" s="72"/>
      <c r="BT495" s="72"/>
      <c r="BU495" s="72"/>
      <c r="BV495" s="72"/>
      <c r="BW495" s="72"/>
      <c r="BX495" s="72"/>
      <c r="BY495" s="72"/>
      <c r="BZ495" s="72"/>
      <c r="CA495" s="72"/>
      <c r="CB495" s="72"/>
      <c r="CC495" s="72"/>
      <c r="CD495" s="72"/>
      <c r="CE495" s="72"/>
      <c r="CF495" s="72"/>
      <c r="CG495" s="72"/>
      <c r="CH495" s="72"/>
      <c r="CI495" s="72"/>
      <c r="CJ495" s="72"/>
      <c r="CK495" s="72"/>
      <c r="CL495" s="72"/>
      <c r="CM495" s="72"/>
      <c r="CN495" s="72"/>
      <c r="CO495" s="72"/>
      <c r="CP495" s="72"/>
      <c r="CQ495" s="72"/>
      <c r="CR495" s="72"/>
      <c r="CS495" s="72"/>
      <c r="CT495" s="72"/>
      <c r="CU495" s="72"/>
      <c r="CV495" s="72"/>
      <c r="CW495" s="72"/>
      <c r="CX495" s="72"/>
      <c r="CY495" s="72"/>
      <c r="CZ495" s="72"/>
      <c r="DA495" s="72"/>
      <c r="DB495" s="72"/>
      <c r="DC495" s="72"/>
      <c r="DD495" s="72"/>
      <c r="DE495" s="72"/>
      <c r="DF495" s="72"/>
      <c r="DG495" s="72"/>
      <c r="DH495" s="72"/>
      <c r="DI495" s="72"/>
      <c r="DJ495" s="72"/>
      <c r="DK495" s="72"/>
      <c r="DL495" s="72"/>
      <c r="DM495" s="72"/>
      <c r="DN495" s="72"/>
      <c r="DO495" s="72"/>
      <c r="DP495" s="72"/>
      <c r="DQ495" s="72"/>
      <c r="DR495" s="72"/>
      <c r="DS495" s="72"/>
      <c r="DT495" s="72"/>
      <c r="DU495" s="72"/>
      <c r="DV495" s="72"/>
      <c r="DW495" s="72"/>
      <c r="DX495" s="72"/>
      <c r="DY495" s="72"/>
      <c r="DZ495" s="72"/>
      <c r="EA495" s="72"/>
      <c r="EB495" s="72"/>
      <c r="EC495" s="72"/>
      <c r="ED495" s="72"/>
      <c r="EE495" s="72"/>
      <c r="EF495" s="72"/>
      <c r="EG495" s="72"/>
      <c r="EH495" s="72"/>
      <c r="EI495" s="72"/>
      <c r="EJ495" s="72"/>
      <c r="EK495" s="72"/>
      <c r="EL495" s="72"/>
      <c r="EM495" s="72"/>
      <c r="EN495" s="72"/>
      <c r="EO495" s="72"/>
      <c r="EP495" s="72"/>
      <c r="EQ495" s="72"/>
      <c r="ER495" s="312">
        <f t="shared" si="99"/>
        <v>2</v>
      </c>
      <c r="ES495" s="72">
        <f t="shared" si="100"/>
        <v>1</v>
      </c>
      <c r="ET495" s="72" t="s">
        <v>1127</v>
      </c>
      <c r="EU495" s="7" t="s">
        <v>2816</v>
      </c>
      <c r="EV495" s="7" t="s">
        <v>1110</v>
      </c>
      <c r="EW495" s="7" t="s">
        <v>1848</v>
      </c>
      <c r="EX495" s="183" t="s">
        <v>1996</v>
      </c>
      <c r="EY495" s="313">
        <v>46178</v>
      </c>
      <c r="EZ495" s="313"/>
      <c r="FA495" s="183"/>
      <c r="FB495" s="313"/>
      <c r="FC495" s="7"/>
      <c r="FD495" s="7" t="s">
        <v>3327</v>
      </c>
      <c r="FE495" s="7">
        <f t="shared" si="101"/>
        <v>3450</v>
      </c>
      <c r="FF495" s="72">
        <f t="shared" si="102"/>
        <v>7393</v>
      </c>
      <c r="FG495" t="s">
        <v>3515</v>
      </c>
    </row>
    <row r="496" spans="1:163" ht="17.25">
      <c r="A496" s="72">
        <v>461099948</v>
      </c>
      <c r="B496" s="304" t="s">
        <v>1572</v>
      </c>
      <c r="C496" s="72" t="s">
        <v>1775</v>
      </c>
      <c r="D496" s="72" t="s">
        <v>3620</v>
      </c>
      <c r="E496" s="72">
        <v>2460</v>
      </c>
      <c r="F496" s="72"/>
      <c r="G496" s="306"/>
      <c r="H496" s="306"/>
      <c r="I496" s="72">
        <v>2409</v>
      </c>
      <c r="J496" s="72">
        <v>2245</v>
      </c>
      <c r="K496" s="258">
        <f t="shared" si="106"/>
        <v>2296</v>
      </c>
      <c r="L496" s="258">
        <f t="shared" si="95"/>
        <v>2304</v>
      </c>
      <c r="M496" s="307">
        <v>1</v>
      </c>
      <c r="N496" s="72" t="s">
        <v>1280</v>
      </c>
      <c r="O496" s="72" t="s">
        <v>1281</v>
      </c>
      <c r="P496" s="72" t="s">
        <v>42</v>
      </c>
      <c r="Q496" s="255">
        <v>17882.87</v>
      </c>
      <c r="R496" s="66">
        <v>51</v>
      </c>
      <c r="S496" s="66">
        <f t="shared" ref="S496:S559" si="108">IF(H496="CBC COLL",T496,)</f>
        <v>0</v>
      </c>
      <c r="T496" s="66">
        <v>6299</v>
      </c>
      <c r="U496" s="4" t="s">
        <v>1129</v>
      </c>
      <c r="V496" s="5">
        <f t="shared" si="103"/>
        <v>1.1133894506532125E-2</v>
      </c>
      <c r="W496" s="5">
        <f t="shared" si="104"/>
        <v>9.7860700557369953E-4</v>
      </c>
      <c r="X496" s="5" t="s">
        <v>1280</v>
      </c>
      <c r="Y496" s="72" t="str">
        <f t="shared" si="97"/>
        <v>PAID</v>
      </c>
      <c r="Z496" s="72" t="s">
        <v>1129</v>
      </c>
      <c r="AA496" s="72" t="s">
        <v>1329</v>
      </c>
      <c r="AB496" s="304"/>
      <c r="AC496" s="72">
        <v>20</v>
      </c>
      <c r="AD496" s="72" t="s">
        <v>3019</v>
      </c>
      <c r="AE496" s="308"/>
      <c r="AF496" s="309" t="s">
        <v>1129</v>
      </c>
      <c r="AG496" s="7" t="s">
        <v>1129</v>
      </c>
      <c r="AH496" s="72" t="s">
        <v>1106</v>
      </c>
      <c r="AI496" s="7" t="s">
        <v>1129</v>
      </c>
      <c r="AJ496" s="7" t="s">
        <v>1129</v>
      </c>
      <c r="AK496" s="7" t="s">
        <v>1129</v>
      </c>
      <c r="AL496" s="7">
        <v>8595</v>
      </c>
      <c r="AM496" s="255">
        <v>17882.87</v>
      </c>
      <c r="AN496" s="258">
        <v>27</v>
      </c>
      <c r="AO496" s="306">
        <v>43</v>
      </c>
      <c r="AP496" s="306" t="str">
        <f t="shared" si="98"/>
        <v>FLOW</v>
      </c>
      <c r="AQ496" s="306"/>
      <c r="AR496" s="306"/>
      <c r="AS496" s="306"/>
      <c r="AT496" s="306"/>
      <c r="AU496" s="72" t="s">
        <v>943</v>
      </c>
      <c r="AV496" s="310"/>
      <c r="AW496" s="304" t="s">
        <v>590</v>
      </c>
      <c r="AX496" s="311">
        <v>45272</v>
      </c>
      <c r="AY496" s="72">
        <v>36</v>
      </c>
      <c r="AZ496" s="72" t="s">
        <v>1742</v>
      </c>
      <c r="BA496" s="7" t="s">
        <v>3512</v>
      </c>
      <c r="BB496" s="7"/>
      <c r="BC496" s="7"/>
      <c r="BD496" s="72"/>
      <c r="BE496" s="72"/>
      <c r="BF496" s="72"/>
      <c r="BG496" s="183"/>
      <c r="BH496" s="72"/>
      <c r="BI496" s="72"/>
      <c r="BJ496" s="72"/>
      <c r="BK496" s="72"/>
      <c r="BL496" s="72"/>
      <c r="BM496" s="72"/>
      <c r="BN496" s="72"/>
      <c r="BO496" s="72"/>
      <c r="BP496" s="72"/>
      <c r="BQ496" s="72"/>
      <c r="BR496" s="72">
        <v>1</v>
      </c>
      <c r="BS496" s="72"/>
      <c r="BT496" s="72"/>
      <c r="BU496" s="72"/>
      <c r="BV496" s="72"/>
      <c r="BW496" s="72"/>
      <c r="BX496" s="72"/>
      <c r="BY496" s="72"/>
      <c r="BZ496" s="72"/>
      <c r="CA496" s="72"/>
      <c r="CB496" s="72"/>
      <c r="CC496" s="72"/>
      <c r="CD496" s="72"/>
      <c r="CE496" s="72"/>
      <c r="CF496" s="72"/>
      <c r="CG496" s="72"/>
      <c r="CH496" s="72"/>
      <c r="CI496" s="72"/>
      <c r="CJ496" s="72"/>
      <c r="CK496" s="72"/>
      <c r="CL496" s="72"/>
      <c r="CM496" s="72"/>
      <c r="CN496" s="72"/>
      <c r="CO496" s="72"/>
      <c r="CP496" s="72"/>
      <c r="CQ496" s="72"/>
      <c r="CR496" s="72"/>
      <c r="CS496" s="72"/>
      <c r="CT496" s="72"/>
      <c r="CU496" s="72"/>
      <c r="CV496" s="72"/>
      <c r="CW496" s="72"/>
      <c r="CX496" s="72"/>
      <c r="CY496" s="72"/>
      <c r="CZ496" s="72"/>
      <c r="DA496" s="72"/>
      <c r="DB496" s="72"/>
      <c r="DC496" s="72"/>
      <c r="DD496" s="72"/>
      <c r="DE496" s="72"/>
      <c r="DF496" s="72"/>
      <c r="DG496" s="72"/>
      <c r="DH496" s="72"/>
      <c r="DI496" s="72"/>
      <c r="DJ496" s="72"/>
      <c r="DK496" s="72"/>
      <c r="DL496" s="72"/>
      <c r="DM496" s="72"/>
      <c r="DN496" s="72"/>
      <c r="DO496" s="72"/>
      <c r="DP496" s="72"/>
      <c r="DQ496" s="72"/>
      <c r="DR496" s="72"/>
      <c r="DS496" s="72"/>
      <c r="DT496" s="72"/>
      <c r="DU496" s="72"/>
      <c r="DV496" s="72"/>
      <c r="DW496" s="72"/>
      <c r="DX496" s="72"/>
      <c r="DY496" s="72"/>
      <c r="DZ496" s="72"/>
      <c r="EA496" s="72"/>
      <c r="EB496" s="72"/>
      <c r="EC496" s="72"/>
      <c r="ED496" s="72"/>
      <c r="EE496" s="72"/>
      <c r="EF496" s="72"/>
      <c r="EG496" s="72"/>
      <c r="EH496" s="72"/>
      <c r="EI496" s="72"/>
      <c r="EJ496" s="72"/>
      <c r="EK496" s="72"/>
      <c r="EL496" s="72"/>
      <c r="EM496" s="72"/>
      <c r="EN496" s="72"/>
      <c r="EO496" s="72"/>
      <c r="EP496" s="72"/>
      <c r="EQ496" s="72"/>
      <c r="ER496" s="312">
        <f t="shared" si="99"/>
        <v>1</v>
      </c>
      <c r="ES496" s="72">
        <f t="shared" si="100"/>
        <v>1</v>
      </c>
      <c r="ET496" s="72" t="s">
        <v>1116</v>
      </c>
      <c r="EU496" s="7" t="s">
        <v>2817</v>
      </c>
      <c r="EV496" s="7" t="s">
        <v>1110</v>
      </c>
      <c r="EW496" s="7" t="s">
        <v>1801</v>
      </c>
      <c r="EX496" s="183" t="s">
        <v>1837</v>
      </c>
      <c r="EY496" s="313">
        <v>46179</v>
      </c>
      <c r="EZ496" s="313"/>
      <c r="FA496" s="183"/>
      <c r="FB496" s="313"/>
      <c r="FC496" s="7"/>
      <c r="FD496" s="7" t="s">
        <v>3117</v>
      </c>
      <c r="FE496" s="7">
        <f t="shared" si="101"/>
        <v>2296</v>
      </c>
      <c r="FF496" s="72">
        <f t="shared" si="102"/>
        <v>4764</v>
      </c>
      <c r="FG496" t="s">
        <v>3515</v>
      </c>
    </row>
    <row r="497" spans="1:163" ht="17.25">
      <c r="A497" s="314">
        <v>461528342</v>
      </c>
      <c r="B497" s="304" t="s">
        <v>1573</v>
      </c>
      <c r="C497" s="72"/>
      <c r="D497" s="72"/>
      <c r="E497" s="72"/>
      <c r="F497" s="72"/>
      <c r="G497" s="306"/>
      <c r="H497" s="306"/>
      <c r="I497" s="72">
        <v>4569</v>
      </c>
      <c r="J497" s="72">
        <v>9134</v>
      </c>
      <c r="K497" s="258">
        <f t="shared" si="106"/>
        <v>4726</v>
      </c>
      <c r="L497" s="258">
        <f t="shared" si="95"/>
        <v>14006</v>
      </c>
      <c r="M497" s="315">
        <v>2</v>
      </c>
      <c r="N497" s="72" t="s">
        <v>1231</v>
      </c>
      <c r="O497" s="72" t="s">
        <v>1232</v>
      </c>
      <c r="P497" s="72" t="s">
        <v>97</v>
      </c>
      <c r="Q497" s="255">
        <v>17590.02</v>
      </c>
      <c r="R497" s="66">
        <v>161</v>
      </c>
      <c r="S497" s="66">
        <f t="shared" si="108"/>
        <v>0</v>
      </c>
      <c r="T497" s="66">
        <v>1800</v>
      </c>
      <c r="U497" s="4" t="s">
        <v>1129</v>
      </c>
      <c r="V497" s="5">
        <f t="shared" si="103"/>
        <v>0.12283789145891445</v>
      </c>
      <c r="W497" s="5">
        <f t="shared" si="104"/>
        <v>3.8946306506423894E-3</v>
      </c>
      <c r="X497" s="5" t="str">
        <f t="shared" si="96"/>
        <v>FLOW</v>
      </c>
      <c r="Y497" s="72" t="str">
        <f t="shared" si="97"/>
        <v>NC</v>
      </c>
      <c r="Z497" s="72" t="s">
        <v>1129</v>
      </c>
      <c r="AA497" s="72" t="s">
        <v>1315</v>
      </c>
      <c r="AB497" s="304" t="s">
        <v>3023</v>
      </c>
      <c r="AC497" s="72"/>
      <c r="AD497" s="72" t="s">
        <v>3021</v>
      </c>
      <c r="AE497" s="308"/>
      <c r="AF497" s="309" t="s">
        <v>1129</v>
      </c>
      <c r="AG497" s="7" t="s">
        <v>1129</v>
      </c>
      <c r="AH497" s="72" t="s">
        <v>1760</v>
      </c>
      <c r="AI497" s="7" t="s">
        <v>1129</v>
      </c>
      <c r="AJ497" s="7" t="s">
        <v>1129</v>
      </c>
      <c r="AK497" s="7" t="s">
        <v>1129</v>
      </c>
      <c r="AL497" s="7">
        <v>11095</v>
      </c>
      <c r="AM497" s="255">
        <v>17590.02</v>
      </c>
      <c r="AN497" s="258">
        <v>57</v>
      </c>
      <c r="AO497" s="306">
        <v>73</v>
      </c>
      <c r="AP497" s="306" t="str">
        <f t="shared" si="98"/>
        <v>FLOW</v>
      </c>
      <c r="AQ497" s="306"/>
      <c r="AR497" s="306"/>
      <c r="AS497" s="306"/>
      <c r="AT497" s="306"/>
      <c r="AU497" s="72" t="s">
        <v>1793</v>
      </c>
      <c r="AV497" s="310" t="s">
        <v>1681</v>
      </c>
      <c r="AW497" s="304" t="s">
        <v>110</v>
      </c>
      <c r="AX497" s="311">
        <v>45307</v>
      </c>
      <c r="AY497" s="72">
        <v>30</v>
      </c>
      <c r="AZ497" s="72" t="s">
        <v>1742</v>
      </c>
      <c r="BA497" s="7" t="s">
        <v>3513</v>
      </c>
      <c r="BB497" s="7"/>
      <c r="BC497" s="7"/>
      <c r="BD497" s="72"/>
      <c r="BE497" s="72"/>
      <c r="BF497" s="72"/>
      <c r="BG497" s="183"/>
      <c r="BH497" s="72"/>
      <c r="BI497" s="72"/>
      <c r="BJ497" s="72"/>
      <c r="BK497" s="72"/>
      <c r="BL497" s="72"/>
      <c r="BM497" s="72"/>
      <c r="BN497" s="72"/>
      <c r="BO497" s="72"/>
      <c r="BP497" s="72"/>
      <c r="BQ497" s="72"/>
      <c r="BR497" s="72"/>
      <c r="BS497" s="72"/>
      <c r="BT497" s="72"/>
      <c r="BU497" s="72"/>
      <c r="BV497" s="72"/>
      <c r="BW497" s="72"/>
      <c r="BX497" s="72">
        <v>1</v>
      </c>
      <c r="BY497" s="72"/>
      <c r="BZ497" s="72"/>
      <c r="CA497" s="72"/>
      <c r="CB497" s="72"/>
      <c r="CC497" s="72"/>
      <c r="CD497" s="72"/>
      <c r="CE497" s="72"/>
      <c r="CF497" s="72"/>
      <c r="CG497" s="72"/>
      <c r="CH497" s="72"/>
      <c r="CI497" s="72"/>
      <c r="CJ497" s="72"/>
      <c r="CK497" s="72"/>
      <c r="CL497" s="72"/>
      <c r="CM497" s="72"/>
      <c r="CN497" s="72"/>
      <c r="CO497" s="72"/>
      <c r="CP497" s="72"/>
      <c r="CQ497" s="72"/>
      <c r="CR497" s="72"/>
      <c r="CS497" s="72"/>
      <c r="CT497" s="72"/>
      <c r="CU497" s="72"/>
      <c r="CV497" s="72"/>
      <c r="CW497" s="72"/>
      <c r="CX497" s="72"/>
      <c r="CY497" s="72"/>
      <c r="CZ497" s="72"/>
      <c r="DA497" s="72"/>
      <c r="DB497" s="72"/>
      <c r="DC497" s="72"/>
      <c r="DD497" s="72"/>
      <c r="DE497" s="72"/>
      <c r="DF497" s="72"/>
      <c r="DG497" s="72"/>
      <c r="DH497" s="72"/>
      <c r="DI497" s="72"/>
      <c r="DJ497" s="72"/>
      <c r="DK497" s="72"/>
      <c r="DL497" s="72"/>
      <c r="DM497" s="72"/>
      <c r="DN497" s="72"/>
      <c r="DO497" s="72"/>
      <c r="DP497" s="72"/>
      <c r="DQ497" s="72"/>
      <c r="DR497" s="72"/>
      <c r="DS497" s="72"/>
      <c r="DT497" s="72"/>
      <c r="DU497" s="72"/>
      <c r="DV497" s="72"/>
      <c r="DW497" s="72"/>
      <c r="DX497" s="72"/>
      <c r="DY497" s="72"/>
      <c r="DZ497" s="72"/>
      <c r="EA497" s="72"/>
      <c r="EB497" s="72"/>
      <c r="EC497" s="72"/>
      <c r="ED497" s="72"/>
      <c r="EE497" s="72"/>
      <c r="EF497" s="72"/>
      <c r="EG497" s="72"/>
      <c r="EH497" s="72"/>
      <c r="EI497" s="72"/>
      <c r="EJ497" s="72"/>
      <c r="EK497" s="72"/>
      <c r="EL497" s="72"/>
      <c r="EM497" s="72"/>
      <c r="EN497" s="72"/>
      <c r="EO497" s="72"/>
      <c r="EP497" s="72"/>
      <c r="EQ497" s="72"/>
      <c r="ER497" s="312">
        <f t="shared" si="99"/>
        <v>1</v>
      </c>
      <c r="ES497" s="72">
        <f t="shared" si="100"/>
        <v>1</v>
      </c>
      <c r="ET497" s="72" t="s">
        <v>1120</v>
      </c>
      <c r="EU497" s="7" t="s">
        <v>2818</v>
      </c>
      <c r="EV497" s="7" t="s">
        <v>1110</v>
      </c>
      <c r="EW497" s="7" t="s">
        <v>1829</v>
      </c>
      <c r="EX497" s="183" t="s">
        <v>1897</v>
      </c>
      <c r="EY497" s="313">
        <v>46181</v>
      </c>
      <c r="EZ497" s="313"/>
      <c r="FA497" s="183"/>
      <c r="FB497" s="313"/>
      <c r="FC497" s="7"/>
      <c r="FD497" s="7" t="s">
        <v>3387</v>
      </c>
      <c r="FE497" s="7">
        <f t="shared" si="101"/>
        <v>4726</v>
      </c>
      <c r="FF497" s="72">
        <f t="shared" si="102"/>
        <v>14006</v>
      </c>
      <c r="FG497" t="s">
        <v>3515</v>
      </c>
    </row>
    <row r="498" spans="1:163" ht="17.25">
      <c r="A498" s="72">
        <v>456535616</v>
      </c>
      <c r="B498" s="304" t="s">
        <v>955</v>
      </c>
      <c r="C498" s="72" t="s">
        <v>1799</v>
      </c>
      <c r="D498" s="72" t="s">
        <v>1798</v>
      </c>
      <c r="E498" s="72">
        <v>3160</v>
      </c>
      <c r="F498" s="72"/>
      <c r="G498" s="306"/>
      <c r="H498" s="306"/>
      <c r="I498" s="72">
        <v>3153</v>
      </c>
      <c r="J498" s="72">
        <v>8872.99</v>
      </c>
      <c r="K498" s="258">
        <f t="shared" si="106"/>
        <v>2949.99</v>
      </c>
      <c r="L498" s="258">
        <f t="shared" si="95"/>
        <v>9302.99</v>
      </c>
      <c r="M498" s="315">
        <v>3</v>
      </c>
      <c r="N498" s="72" t="s">
        <v>1280</v>
      </c>
      <c r="O498" s="72" t="s">
        <v>1281</v>
      </c>
      <c r="P498" s="72" t="s">
        <v>42</v>
      </c>
      <c r="Q498" s="255">
        <v>17580.990000000002</v>
      </c>
      <c r="R498" s="66">
        <v>383</v>
      </c>
      <c r="S498" s="66">
        <f t="shared" si="108"/>
        <v>0</v>
      </c>
      <c r="T498" s="66">
        <v>6300</v>
      </c>
      <c r="U498" s="4" t="s">
        <v>1280</v>
      </c>
      <c r="V498" s="5">
        <f t="shared" si="103"/>
        <v>2.6625590449420568E-2</v>
      </c>
      <c r="W498" s="5">
        <f t="shared" si="104"/>
        <v>4.702219963144052E-3</v>
      </c>
      <c r="X498" s="5" t="str">
        <f t="shared" si="96"/>
        <v>STABLE</v>
      </c>
      <c r="Y498" s="72" t="str">
        <f t="shared" si="97"/>
        <v>PAID</v>
      </c>
      <c r="Z498" s="72" t="s">
        <v>1281</v>
      </c>
      <c r="AA498" s="72" t="s">
        <v>1281</v>
      </c>
      <c r="AB498" s="304"/>
      <c r="AC498" s="72"/>
      <c r="AD498" s="72" t="s">
        <v>3019</v>
      </c>
      <c r="AE498" s="308"/>
      <c r="AF498" s="309" t="s">
        <v>1797</v>
      </c>
      <c r="AG498" s="7" t="s">
        <v>1129</v>
      </c>
      <c r="AH498" s="72" t="s">
        <v>780</v>
      </c>
      <c r="AI498" s="7" t="s">
        <v>1129</v>
      </c>
      <c r="AJ498" s="7" t="s">
        <v>1129</v>
      </c>
      <c r="AK498" s="7" t="s">
        <v>1129</v>
      </c>
      <c r="AL498" s="7">
        <v>15555.99</v>
      </c>
      <c r="AM498" s="255">
        <v>17580.990000000002</v>
      </c>
      <c r="AN498" s="258">
        <v>88</v>
      </c>
      <c r="AO498" s="306">
        <v>73</v>
      </c>
      <c r="AP498" s="306" t="str">
        <f t="shared" si="98"/>
        <v>STABLE</v>
      </c>
      <c r="AQ498" s="306"/>
      <c r="AR498" s="306"/>
      <c r="AS498" s="306"/>
      <c r="AT498" s="306"/>
      <c r="AU498" s="72" t="s">
        <v>943</v>
      </c>
      <c r="AV498" s="310" t="s">
        <v>1025</v>
      </c>
      <c r="AW498" s="304" t="s">
        <v>24</v>
      </c>
      <c r="AX498" s="311">
        <v>44951</v>
      </c>
      <c r="AY498" s="72">
        <v>42</v>
      </c>
      <c r="AZ498" s="72" t="s">
        <v>1742</v>
      </c>
      <c r="BA498" s="7" t="s">
        <v>3512</v>
      </c>
      <c r="BB498" s="7"/>
      <c r="BC498" s="7"/>
      <c r="BD498" s="72"/>
      <c r="BE498" s="72"/>
      <c r="BF498" s="72"/>
      <c r="BG498" s="183"/>
      <c r="BH498" s="72"/>
      <c r="BI498" s="72"/>
      <c r="BJ498" s="72"/>
      <c r="BK498" s="72"/>
      <c r="BL498" s="72">
        <v>1</v>
      </c>
      <c r="BM498" s="72"/>
      <c r="BN498" s="72"/>
      <c r="BO498" s="72"/>
      <c r="BP498" s="72"/>
      <c r="BQ498" s="72"/>
      <c r="BR498" s="72"/>
      <c r="BS498" s="72"/>
      <c r="BT498" s="72"/>
      <c r="BU498" s="72"/>
      <c r="BV498" s="72"/>
      <c r="BW498" s="72"/>
      <c r="BX498" s="72"/>
      <c r="BY498" s="72"/>
      <c r="BZ498" s="72"/>
      <c r="CA498" s="72"/>
      <c r="CB498" s="72"/>
      <c r="CC498" s="72"/>
      <c r="CD498" s="72"/>
      <c r="CE498" s="72"/>
      <c r="CF498" s="72"/>
      <c r="CG498" s="72"/>
      <c r="CH498" s="72"/>
      <c r="CI498" s="72"/>
      <c r="CJ498" s="72"/>
      <c r="CK498" s="72"/>
      <c r="CL498" s="72"/>
      <c r="CM498" s="72"/>
      <c r="CN498" s="72"/>
      <c r="CO498" s="72"/>
      <c r="CP498" s="72"/>
      <c r="CQ498" s="72"/>
      <c r="CR498" s="72"/>
      <c r="CS498" s="72"/>
      <c r="CT498" s="72"/>
      <c r="CU498" s="72"/>
      <c r="CV498" s="72"/>
      <c r="CW498" s="72"/>
      <c r="CX498" s="72"/>
      <c r="CY498" s="72"/>
      <c r="CZ498" s="72"/>
      <c r="DA498" s="72"/>
      <c r="DB498" s="72"/>
      <c r="DC498" s="72"/>
      <c r="DD498" s="72"/>
      <c r="DE498" s="72"/>
      <c r="DF498" s="72"/>
      <c r="DG498" s="72"/>
      <c r="DH498" s="72"/>
      <c r="DI498" s="72"/>
      <c r="DJ498" s="72"/>
      <c r="DK498" s="72"/>
      <c r="DL498" s="72"/>
      <c r="DM498" s="72"/>
      <c r="DN498" s="72"/>
      <c r="DO498" s="72"/>
      <c r="DP498" s="72"/>
      <c r="DQ498" s="72"/>
      <c r="DR498" s="72"/>
      <c r="DS498" s="72"/>
      <c r="DT498" s="72"/>
      <c r="DU498" s="72"/>
      <c r="DV498" s="72"/>
      <c r="DW498" s="72"/>
      <c r="DX498" s="72"/>
      <c r="DY498" s="72"/>
      <c r="DZ498" s="72"/>
      <c r="EA498" s="72"/>
      <c r="EB498" s="72"/>
      <c r="EC498" s="72"/>
      <c r="ED498" s="72"/>
      <c r="EE498" s="72"/>
      <c r="EF498" s="72"/>
      <c r="EG498" s="72"/>
      <c r="EH498" s="72"/>
      <c r="EI498" s="72"/>
      <c r="EJ498" s="72"/>
      <c r="EK498" s="72"/>
      <c r="EL498" s="72"/>
      <c r="EM498" s="72"/>
      <c r="EN498" s="72"/>
      <c r="EO498" s="72"/>
      <c r="EP498" s="72"/>
      <c r="EQ498" s="72"/>
      <c r="ER498" s="312">
        <f t="shared" si="99"/>
        <v>1</v>
      </c>
      <c r="ES498" s="72">
        <f t="shared" si="100"/>
        <v>1</v>
      </c>
      <c r="ET498" s="72" t="s">
        <v>1116</v>
      </c>
      <c r="EU498" s="7" t="s">
        <v>2819</v>
      </c>
      <c r="EV498" s="7" t="s">
        <v>1110</v>
      </c>
      <c r="EW498" s="7" t="s">
        <v>1801</v>
      </c>
      <c r="EX498" s="183" t="s">
        <v>1837</v>
      </c>
      <c r="EY498" s="313">
        <v>46177</v>
      </c>
      <c r="EZ498" s="313"/>
      <c r="FA498" s="183"/>
      <c r="FB498" s="313"/>
      <c r="FC498" s="7"/>
      <c r="FD498" s="7" t="s">
        <v>3388</v>
      </c>
      <c r="FE498" s="7">
        <f t="shared" si="101"/>
        <v>2949.99</v>
      </c>
      <c r="FF498" s="72">
        <f t="shared" si="102"/>
        <v>12462.99</v>
      </c>
      <c r="FG498" t="s">
        <v>3515</v>
      </c>
    </row>
    <row r="499" spans="1:163" ht="17.25">
      <c r="A499" s="72">
        <v>459780483</v>
      </c>
      <c r="B499" s="304" t="s">
        <v>1574</v>
      </c>
      <c r="C499" s="72"/>
      <c r="D499" s="72"/>
      <c r="E499" s="72"/>
      <c r="F499" s="72"/>
      <c r="G499" s="306"/>
      <c r="H499" s="306"/>
      <c r="I499" s="72">
        <v>3652</v>
      </c>
      <c r="J499" s="72">
        <v>3382</v>
      </c>
      <c r="K499" s="258">
        <f t="shared" si="106"/>
        <v>3406</v>
      </c>
      <c r="L499" s="258">
        <f t="shared" si="95"/>
        <v>7114</v>
      </c>
      <c r="M499" s="307">
        <v>1</v>
      </c>
      <c r="N499" s="72" t="s">
        <v>1231</v>
      </c>
      <c r="O499" s="72" t="s">
        <v>1232</v>
      </c>
      <c r="P499" s="72" t="s">
        <v>73</v>
      </c>
      <c r="Q499" s="255">
        <v>17390.919999999998</v>
      </c>
      <c r="R499" s="66">
        <v>24</v>
      </c>
      <c r="S499" s="66">
        <f t="shared" si="108"/>
        <v>0</v>
      </c>
      <c r="T499" s="66">
        <v>1787</v>
      </c>
      <c r="U499" s="4" t="s">
        <v>1129</v>
      </c>
      <c r="V499" s="5">
        <f t="shared" si="103"/>
        <v>1.7358469036475067E-2</v>
      </c>
      <c r="W499" s="5">
        <f t="shared" si="104"/>
        <v>9.516859511572675E-4</v>
      </c>
      <c r="X499" s="5" t="str">
        <f t="shared" si="96"/>
        <v>FLOW</v>
      </c>
      <c r="Y499" s="72" t="str">
        <f t="shared" si="97"/>
        <v>NC</v>
      </c>
      <c r="Z499" s="72" t="s">
        <v>1129</v>
      </c>
      <c r="AA499" s="72" t="s">
        <v>1315</v>
      </c>
      <c r="AB499" s="304" t="s">
        <v>3023</v>
      </c>
      <c r="AC499" s="72"/>
      <c r="AD499" s="72" t="s">
        <v>3021</v>
      </c>
      <c r="AE499" s="308"/>
      <c r="AF499" s="309" t="s">
        <v>1129</v>
      </c>
      <c r="AG499" s="7" t="s">
        <v>1129</v>
      </c>
      <c r="AH499" s="72" t="s">
        <v>1761</v>
      </c>
      <c r="AI499" s="7" t="s">
        <v>1129</v>
      </c>
      <c r="AJ499" s="7" t="s">
        <v>1129</v>
      </c>
      <c r="AK499" s="7" t="s">
        <v>1129</v>
      </c>
      <c r="AL499" s="7">
        <v>5193</v>
      </c>
      <c r="AM499" s="255">
        <v>17390.919999999998</v>
      </c>
      <c r="AN499" s="258">
        <v>27</v>
      </c>
      <c r="AO499" s="306">
        <v>43</v>
      </c>
      <c r="AP499" s="306" t="str">
        <f t="shared" si="98"/>
        <v>FLOW</v>
      </c>
      <c r="AQ499" s="306"/>
      <c r="AR499" s="306"/>
      <c r="AS499" s="306"/>
      <c r="AT499" s="306"/>
      <c r="AU499" s="72" t="s">
        <v>1793</v>
      </c>
      <c r="AV499" s="310" t="s">
        <v>1682</v>
      </c>
      <c r="AW499" s="304" t="s">
        <v>532</v>
      </c>
      <c r="AX499" s="311">
        <v>45185</v>
      </c>
      <c r="AY499" s="72">
        <v>36</v>
      </c>
      <c r="AZ499" s="72" t="s">
        <v>1742</v>
      </c>
      <c r="BA499" s="7" t="s">
        <v>3512</v>
      </c>
      <c r="BB499" s="7"/>
      <c r="BC499" s="7"/>
      <c r="BD499" s="72"/>
      <c r="BE499" s="72"/>
      <c r="BF499" s="72"/>
      <c r="BG499" s="183"/>
      <c r="BH499" s="72"/>
      <c r="BI499" s="72"/>
      <c r="BJ499" s="72"/>
      <c r="BK499" s="72"/>
      <c r="BL499" s="72">
        <v>1</v>
      </c>
      <c r="BM499" s="72"/>
      <c r="BN499" s="72"/>
      <c r="BO499" s="72"/>
      <c r="BP499" s="72"/>
      <c r="BQ499" s="72"/>
      <c r="BR499" s="72"/>
      <c r="BS499" s="72"/>
      <c r="BT499" s="72"/>
      <c r="BU499" s="72"/>
      <c r="BV499" s="72"/>
      <c r="BW499" s="72"/>
      <c r="BX499" s="72">
        <v>1</v>
      </c>
      <c r="BY499" s="72"/>
      <c r="BZ499" s="72"/>
      <c r="CA499" s="72"/>
      <c r="CB499" s="72"/>
      <c r="CC499" s="72"/>
      <c r="CD499" s="72"/>
      <c r="CE499" s="72"/>
      <c r="CF499" s="72"/>
      <c r="CG499" s="72"/>
      <c r="CH499" s="72"/>
      <c r="CI499" s="72"/>
      <c r="CJ499" s="72"/>
      <c r="CK499" s="72"/>
      <c r="CL499" s="72"/>
      <c r="CM499" s="72"/>
      <c r="CN499" s="72"/>
      <c r="CO499" s="72"/>
      <c r="CP499" s="72"/>
      <c r="CQ499" s="72"/>
      <c r="CR499" s="72"/>
      <c r="CS499" s="72"/>
      <c r="CT499" s="72"/>
      <c r="CU499" s="72"/>
      <c r="CV499" s="72"/>
      <c r="CW499" s="72"/>
      <c r="CX499" s="72"/>
      <c r="CY499" s="72"/>
      <c r="CZ499" s="72"/>
      <c r="DA499" s="72"/>
      <c r="DB499" s="72"/>
      <c r="DC499" s="72"/>
      <c r="DD499" s="72"/>
      <c r="DE499" s="72"/>
      <c r="DF499" s="72"/>
      <c r="DG499" s="72"/>
      <c r="DH499" s="72"/>
      <c r="DI499" s="72"/>
      <c r="DJ499" s="72"/>
      <c r="DK499" s="72"/>
      <c r="DL499" s="72"/>
      <c r="DM499" s="72"/>
      <c r="DN499" s="72"/>
      <c r="DO499" s="72"/>
      <c r="DP499" s="72"/>
      <c r="DQ499" s="72"/>
      <c r="DR499" s="72"/>
      <c r="DS499" s="72"/>
      <c r="DT499" s="72"/>
      <c r="DU499" s="72"/>
      <c r="DV499" s="72"/>
      <c r="DW499" s="72"/>
      <c r="DX499" s="72"/>
      <c r="DY499" s="72"/>
      <c r="DZ499" s="72"/>
      <c r="EA499" s="72"/>
      <c r="EB499" s="72"/>
      <c r="EC499" s="72"/>
      <c r="ED499" s="72"/>
      <c r="EE499" s="72"/>
      <c r="EF499" s="72"/>
      <c r="EG499" s="72"/>
      <c r="EH499" s="72"/>
      <c r="EI499" s="72"/>
      <c r="EJ499" s="72"/>
      <c r="EK499" s="72"/>
      <c r="EL499" s="72"/>
      <c r="EM499" s="72"/>
      <c r="EN499" s="72"/>
      <c r="EO499" s="72"/>
      <c r="EP499" s="72"/>
      <c r="EQ499" s="72"/>
      <c r="ER499" s="312">
        <f t="shared" si="99"/>
        <v>2</v>
      </c>
      <c r="ES499" s="72">
        <f t="shared" si="100"/>
        <v>1</v>
      </c>
      <c r="ET499" s="72" t="s">
        <v>1119</v>
      </c>
      <c r="EU499" s="7" t="s">
        <v>2820</v>
      </c>
      <c r="EV499" s="7" t="s">
        <v>1110</v>
      </c>
      <c r="EW499" s="7" t="s">
        <v>1829</v>
      </c>
      <c r="EX499" s="183" t="s">
        <v>1953</v>
      </c>
      <c r="EY499" s="313">
        <v>46181</v>
      </c>
      <c r="EZ499" s="313"/>
      <c r="FA499" s="183"/>
      <c r="FB499" s="313"/>
      <c r="FC499" s="7"/>
      <c r="FD499" s="7" t="s">
        <v>3212</v>
      </c>
      <c r="FE499" s="7">
        <f t="shared" si="101"/>
        <v>3406</v>
      </c>
      <c r="FF499" s="72">
        <f t="shared" si="102"/>
        <v>7114</v>
      </c>
      <c r="FG499" t="s">
        <v>3515</v>
      </c>
    </row>
    <row r="500" spans="1:163" ht="17.25">
      <c r="A500" s="72">
        <v>461841840</v>
      </c>
      <c r="B500" s="304" t="s">
        <v>1575</v>
      </c>
      <c r="C500" s="72"/>
      <c r="D500" s="72"/>
      <c r="E500" s="72"/>
      <c r="F500" s="72"/>
      <c r="G500" s="306"/>
      <c r="H500" s="306"/>
      <c r="I500" s="72">
        <v>4435</v>
      </c>
      <c r="J500" s="72">
        <v>4786</v>
      </c>
      <c r="K500" s="258">
        <f t="shared" si="106"/>
        <v>509</v>
      </c>
      <c r="L500" s="258">
        <f t="shared" si="95"/>
        <v>9470</v>
      </c>
      <c r="M500" s="315">
        <v>2</v>
      </c>
      <c r="N500" s="72" t="s">
        <v>1231</v>
      </c>
      <c r="O500" s="72" t="s">
        <v>1232</v>
      </c>
      <c r="P500" s="72" t="s">
        <v>22</v>
      </c>
      <c r="Q500" s="255">
        <v>17280.509999999998</v>
      </c>
      <c r="R500" s="66">
        <v>158</v>
      </c>
      <c r="S500" s="66">
        <f t="shared" si="108"/>
        <v>0</v>
      </c>
      <c r="T500" s="66">
        <v>5850</v>
      </c>
      <c r="U500" s="4" t="s">
        <v>1129</v>
      </c>
      <c r="V500" s="5">
        <f t="shared" si="103"/>
        <v>5.7790190411385445E-2</v>
      </c>
      <c r="W500" s="5">
        <f t="shared" si="104"/>
        <v>3.8261016135702122E-3</v>
      </c>
      <c r="X500" s="5" t="s">
        <v>1280</v>
      </c>
      <c r="Y500" s="72" t="str">
        <f t="shared" si="97"/>
        <v>PTP</v>
      </c>
      <c r="Z500" s="72" t="s">
        <v>1129</v>
      </c>
      <c r="AA500" s="72" t="s">
        <v>1329</v>
      </c>
      <c r="AB500" s="304"/>
      <c r="AC500" s="72">
        <v>23</v>
      </c>
      <c r="AD500" s="72" t="s">
        <v>3019</v>
      </c>
      <c r="AE500" s="308"/>
      <c r="AF500" s="309" t="s">
        <v>1129</v>
      </c>
      <c r="AG500" s="7" t="s">
        <v>1129</v>
      </c>
      <c r="AH500" s="72" t="s">
        <v>283</v>
      </c>
      <c r="AI500" s="7" t="s">
        <v>1129</v>
      </c>
      <c r="AJ500" s="7" t="s">
        <v>1129</v>
      </c>
      <c r="AK500" s="7" t="s">
        <v>1129</v>
      </c>
      <c r="AL500" s="7">
        <v>10794</v>
      </c>
      <c r="AM500" s="255">
        <v>17280.509999999998</v>
      </c>
      <c r="AN500" s="258">
        <v>57</v>
      </c>
      <c r="AO500" s="306">
        <v>73</v>
      </c>
      <c r="AP500" s="306" t="str">
        <f t="shared" si="98"/>
        <v>FLOW</v>
      </c>
      <c r="AQ500" s="306"/>
      <c r="AR500" s="306"/>
      <c r="AS500" s="306"/>
      <c r="AT500" s="306"/>
      <c r="AU500" s="72" t="s">
        <v>1793</v>
      </c>
      <c r="AV500" s="310" t="s">
        <v>1683</v>
      </c>
      <c r="AW500" s="304" t="s">
        <v>156</v>
      </c>
      <c r="AX500" s="311">
        <v>45330</v>
      </c>
      <c r="AY500" s="72">
        <v>30</v>
      </c>
      <c r="AZ500" s="72" t="s">
        <v>1742</v>
      </c>
      <c r="BA500" s="7" t="s">
        <v>3513</v>
      </c>
      <c r="BB500" s="7"/>
      <c r="BC500" s="7"/>
      <c r="BD500" s="72"/>
      <c r="BE500" s="72"/>
      <c r="BF500" s="72"/>
      <c r="BG500" s="183"/>
      <c r="BH500" s="72"/>
      <c r="BI500" s="72"/>
      <c r="BJ500" s="72"/>
      <c r="BK500" s="72"/>
      <c r="BL500" s="72"/>
      <c r="BM500" s="72"/>
      <c r="BN500" s="72"/>
      <c r="BO500" s="72">
        <v>1</v>
      </c>
      <c r="BP500" s="72"/>
      <c r="BQ500" s="72"/>
      <c r="BR500" s="72"/>
      <c r="BS500" s="72"/>
      <c r="BT500" s="72"/>
      <c r="BU500" s="72"/>
      <c r="BV500" s="72"/>
      <c r="BW500" s="72"/>
      <c r="BX500" s="72"/>
      <c r="BY500" s="72"/>
      <c r="BZ500" s="72"/>
      <c r="CA500" s="72"/>
      <c r="CB500" s="72"/>
      <c r="CC500" s="72"/>
      <c r="CD500" s="72"/>
      <c r="CE500" s="72"/>
      <c r="CF500" s="72"/>
      <c r="CG500" s="72"/>
      <c r="CH500" s="72"/>
      <c r="CI500" s="72"/>
      <c r="CJ500" s="72"/>
      <c r="CK500" s="72"/>
      <c r="CL500" s="72"/>
      <c r="CM500" s="72"/>
      <c r="CN500" s="72"/>
      <c r="CO500" s="72"/>
      <c r="CP500" s="72"/>
      <c r="CQ500" s="72"/>
      <c r="CR500" s="72"/>
      <c r="CS500" s="72"/>
      <c r="CT500" s="72"/>
      <c r="CU500" s="72"/>
      <c r="CV500" s="72"/>
      <c r="CW500" s="72"/>
      <c r="CX500" s="72"/>
      <c r="CY500" s="72"/>
      <c r="CZ500" s="72"/>
      <c r="DA500" s="72"/>
      <c r="DB500" s="72"/>
      <c r="DC500" s="72"/>
      <c r="DD500" s="72"/>
      <c r="DE500" s="72"/>
      <c r="DF500" s="72"/>
      <c r="DG500" s="72"/>
      <c r="DH500" s="72"/>
      <c r="DI500" s="72"/>
      <c r="DJ500" s="72"/>
      <c r="DK500" s="72"/>
      <c r="DL500" s="72"/>
      <c r="DM500" s="72"/>
      <c r="DN500" s="72"/>
      <c r="DO500" s="72"/>
      <c r="DP500" s="72"/>
      <c r="DQ500" s="72"/>
      <c r="DR500" s="72"/>
      <c r="DS500" s="72"/>
      <c r="DT500" s="72"/>
      <c r="DU500" s="72"/>
      <c r="DV500" s="72"/>
      <c r="DW500" s="72"/>
      <c r="DX500" s="72"/>
      <c r="DY500" s="72"/>
      <c r="DZ500" s="72"/>
      <c r="EA500" s="72"/>
      <c r="EB500" s="72"/>
      <c r="EC500" s="72"/>
      <c r="ED500" s="72"/>
      <c r="EE500" s="72"/>
      <c r="EF500" s="72"/>
      <c r="EG500" s="72"/>
      <c r="EH500" s="72"/>
      <c r="EI500" s="72"/>
      <c r="EJ500" s="72"/>
      <c r="EK500" s="72"/>
      <c r="EL500" s="72"/>
      <c r="EM500" s="72"/>
      <c r="EN500" s="72"/>
      <c r="EO500" s="72"/>
      <c r="EP500" s="72"/>
      <c r="EQ500" s="72"/>
      <c r="ER500" s="312">
        <f t="shared" si="99"/>
        <v>1</v>
      </c>
      <c r="ES500" s="72">
        <f t="shared" si="100"/>
        <v>1</v>
      </c>
      <c r="ET500" s="72" t="s">
        <v>1114</v>
      </c>
      <c r="EU500" s="7" t="s">
        <v>2821</v>
      </c>
      <c r="EV500" s="7" t="s">
        <v>1110</v>
      </c>
      <c r="EW500" s="7" t="s">
        <v>1806</v>
      </c>
      <c r="EX500" s="183" t="s">
        <v>1997</v>
      </c>
      <c r="EY500" s="313">
        <v>46183</v>
      </c>
      <c r="EZ500" s="313"/>
      <c r="FA500" s="183"/>
      <c r="FB500" s="313"/>
      <c r="FC500" s="7"/>
      <c r="FD500" s="7" t="s">
        <v>3389</v>
      </c>
      <c r="FE500" s="7">
        <f t="shared" si="101"/>
        <v>509</v>
      </c>
      <c r="FF500" s="72">
        <f t="shared" si="102"/>
        <v>9470</v>
      </c>
      <c r="FG500" t="s">
        <v>3515</v>
      </c>
    </row>
    <row r="501" spans="1:163" ht="17.25">
      <c r="A501" s="72">
        <v>139693319</v>
      </c>
      <c r="B501" s="304" t="s">
        <v>693</v>
      </c>
      <c r="C501" s="72"/>
      <c r="D501" s="72"/>
      <c r="E501" s="72"/>
      <c r="F501" s="72"/>
      <c r="G501" s="306"/>
      <c r="H501" s="306"/>
      <c r="I501" s="72">
        <v>3792</v>
      </c>
      <c r="J501" s="72">
        <v>17887</v>
      </c>
      <c r="K501" s="258">
        <f t="shared" si="106"/>
        <v>866</v>
      </c>
      <c r="L501" s="258">
        <f t="shared" si="95"/>
        <v>23954</v>
      </c>
      <c r="M501" s="315">
        <v>6</v>
      </c>
      <c r="N501" s="72" t="s">
        <v>1231</v>
      </c>
      <c r="O501" s="72" t="s">
        <v>1232</v>
      </c>
      <c r="P501" s="72" t="s">
        <v>324</v>
      </c>
      <c r="Q501" s="255">
        <v>17201.34</v>
      </c>
      <c r="R501" s="66">
        <v>1939</v>
      </c>
      <c r="S501" s="66">
        <f t="shared" si="108"/>
        <v>0</v>
      </c>
      <c r="T501" s="66">
        <v>6300</v>
      </c>
      <c r="U501" s="4" t="s">
        <v>1231</v>
      </c>
      <c r="V501" s="5">
        <f t="shared" si="103"/>
        <v>0.59552477224682998</v>
      </c>
      <c r="W501" s="5">
        <f t="shared" si="104"/>
        <v>7.2257955221612397E-3</v>
      </c>
      <c r="X501" s="5" t="str">
        <f t="shared" si="96"/>
        <v>FLOW</v>
      </c>
      <c r="Y501" s="72" t="str">
        <f t="shared" si="97"/>
        <v>NC</v>
      </c>
      <c r="Z501" s="72" t="s">
        <v>1315</v>
      </c>
      <c r="AA501" s="72" t="s">
        <v>1315</v>
      </c>
      <c r="AB501" s="304" t="s">
        <v>3024</v>
      </c>
      <c r="AC501" s="72"/>
      <c r="AD501" s="72" t="s">
        <v>3021</v>
      </c>
      <c r="AE501" s="308"/>
      <c r="AF501" s="309" t="s">
        <v>1797</v>
      </c>
      <c r="AG501" s="7" t="s">
        <v>1129</v>
      </c>
      <c r="AH501" s="72" t="s">
        <v>694</v>
      </c>
      <c r="AI501" s="7" t="s">
        <v>1129</v>
      </c>
      <c r="AJ501" s="7" t="s">
        <v>1129</v>
      </c>
      <c r="AK501" s="7" t="s">
        <v>1129</v>
      </c>
      <c r="AL501" s="7">
        <v>26126</v>
      </c>
      <c r="AM501" s="255">
        <v>17201.34</v>
      </c>
      <c r="AN501" s="258">
        <v>177</v>
      </c>
      <c r="AO501" s="306">
        <v>193</v>
      </c>
      <c r="AP501" s="306" t="str">
        <f t="shared" si="98"/>
        <v>FLOW</v>
      </c>
      <c r="AQ501" s="306"/>
      <c r="AR501" s="306"/>
      <c r="AS501" s="306"/>
      <c r="AT501" s="306"/>
      <c r="AU501" s="72" t="s">
        <v>943</v>
      </c>
      <c r="AV501" s="310" t="s">
        <v>695</v>
      </c>
      <c r="AW501" s="304" t="s">
        <v>91</v>
      </c>
      <c r="AX501" s="311">
        <v>45029</v>
      </c>
      <c r="AY501" s="72">
        <v>36</v>
      </c>
      <c r="AZ501" s="72" t="s">
        <v>1742</v>
      </c>
      <c r="BA501" s="7" t="s">
        <v>3512</v>
      </c>
      <c r="BB501" s="7"/>
      <c r="BC501" s="7"/>
      <c r="BD501" s="72"/>
      <c r="BE501" s="72"/>
      <c r="BF501" s="72"/>
      <c r="BG501" s="183"/>
      <c r="BH501" s="72"/>
      <c r="BI501" s="72"/>
      <c r="BJ501" s="72"/>
      <c r="BK501" s="72"/>
      <c r="BL501" s="72">
        <v>1</v>
      </c>
      <c r="BM501" s="72"/>
      <c r="BN501" s="72"/>
      <c r="BO501" s="72">
        <v>1</v>
      </c>
      <c r="BP501" s="72"/>
      <c r="BQ501" s="72"/>
      <c r="BR501" s="72"/>
      <c r="BS501" s="72"/>
      <c r="BT501" s="72"/>
      <c r="BU501" s="72"/>
      <c r="BV501" s="72"/>
      <c r="BW501" s="72"/>
      <c r="BX501" s="72"/>
      <c r="BY501" s="72"/>
      <c r="BZ501" s="72"/>
      <c r="CA501" s="72"/>
      <c r="CB501" s="72"/>
      <c r="CC501" s="72"/>
      <c r="CD501" s="72"/>
      <c r="CE501" s="72"/>
      <c r="CF501" s="72"/>
      <c r="CG501" s="72">
        <v>1</v>
      </c>
      <c r="CH501" s="72"/>
      <c r="CI501" s="72"/>
      <c r="CJ501" s="72"/>
      <c r="CK501" s="72"/>
      <c r="CL501" s="72"/>
      <c r="CM501" s="72"/>
      <c r="CN501" s="72"/>
      <c r="CO501" s="72"/>
      <c r="CP501" s="72"/>
      <c r="CQ501" s="72"/>
      <c r="CR501" s="72"/>
      <c r="CS501" s="72"/>
      <c r="CT501" s="72"/>
      <c r="CU501" s="72"/>
      <c r="CV501" s="72"/>
      <c r="CW501" s="72"/>
      <c r="CX501" s="72"/>
      <c r="CY501" s="72"/>
      <c r="CZ501" s="72"/>
      <c r="DA501" s="72"/>
      <c r="DB501" s="72"/>
      <c r="DC501" s="72"/>
      <c r="DD501" s="72"/>
      <c r="DE501" s="72"/>
      <c r="DF501" s="72"/>
      <c r="DG501" s="72"/>
      <c r="DH501" s="72"/>
      <c r="DI501" s="72"/>
      <c r="DJ501" s="72"/>
      <c r="DK501" s="72"/>
      <c r="DL501" s="72"/>
      <c r="DM501" s="72"/>
      <c r="DN501" s="72"/>
      <c r="DO501" s="72"/>
      <c r="DP501" s="72"/>
      <c r="DQ501" s="72"/>
      <c r="DR501" s="72"/>
      <c r="DS501" s="72"/>
      <c r="DT501" s="72"/>
      <c r="DU501" s="72"/>
      <c r="DV501" s="72"/>
      <c r="DW501" s="72"/>
      <c r="DX501" s="72"/>
      <c r="DY501" s="72"/>
      <c r="DZ501" s="72"/>
      <c r="EA501" s="72"/>
      <c r="EB501" s="72"/>
      <c r="EC501" s="72"/>
      <c r="ED501" s="72"/>
      <c r="EE501" s="72"/>
      <c r="EF501" s="72"/>
      <c r="EG501" s="72"/>
      <c r="EH501" s="72"/>
      <c r="EI501" s="72"/>
      <c r="EJ501" s="72"/>
      <c r="EK501" s="72"/>
      <c r="EL501" s="72"/>
      <c r="EM501" s="72"/>
      <c r="EN501" s="72"/>
      <c r="EO501" s="72"/>
      <c r="EP501" s="72"/>
      <c r="EQ501" s="72"/>
      <c r="ER501" s="312">
        <f t="shared" si="99"/>
        <v>3</v>
      </c>
      <c r="ES501" s="72">
        <f t="shared" si="100"/>
        <v>1</v>
      </c>
      <c r="ET501" s="72" t="s">
        <v>1127</v>
      </c>
      <c r="EU501" s="7" t="s">
        <v>2822</v>
      </c>
      <c r="EV501" s="7" t="s">
        <v>1110</v>
      </c>
      <c r="EW501" s="7" t="s">
        <v>1808</v>
      </c>
      <c r="EX501" s="183" t="s">
        <v>1998</v>
      </c>
      <c r="EY501" s="313">
        <v>46178</v>
      </c>
      <c r="EZ501" s="313"/>
      <c r="FA501" s="183"/>
      <c r="FB501" s="313"/>
      <c r="FC501" s="7" t="s">
        <v>3623</v>
      </c>
      <c r="FD501" s="7" t="s">
        <v>3390</v>
      </c>
      <c r="FE501" s="7">
        <f t="shared" si="101"/>
        <v>866</v>
      </c>
      <c r="FF501" s="72">
        <f t="shared" si="102"/>
        <v>23954</v>
      </c>
      <c r="FG501" t="s">
        <v>3515</v>
      </c>
    </row>
    <row r="502" spans="1:163" ht="17.25">
      <c r="A502" s="72">
        <v>454823699</v>
      </c>
      <c r="B502" s="304" t="s">
        <v>671</v>
      </c>
      <c r="C502" s="72"/>
      <c r="D502" s="72"/>
      <c r="E502" s="72"/>
      <c r="F502" s="72"/>
      <c r="G502" s="306"/>
      <c r="H502" s="306"/>
      <c r="I502" s="72">
        <v>3033</v>
      </c>
      <c r="J502" s="72">
        <v>3022</v>
      </c>
      <c r="K502" s="258">
        <f t="shared" si="106"/>
        <v>3072</v>
      </c>
      <c r="L502" s="258">
        <f t="shared" si="95"/>
        <v>6183</v>
      </c>
      <c r="M502" s="307">
        <v>1</v>
      </c>
      <c r="N502" s="72" t="s">
        <v>1231</v>
      </c>
      <c r="O502" s="72" t="s">
        <v>1232</v>
      </c>
      <c r="P502" s="72" t="s">
        <v>34</v>
      </c>
      <c r="Q502" s="255">
        <v>17194</v>
      </c>
      <c r="R502" s="66">
        <v>50</v>
      </c>
      <c r="S502" s="66">
        <f t="shared" si="108"/>
        <v>0</v>
      </c>
      <c r="T502" s="66">
        <v>4405.99</v>
      </c>
      <c r="U502" s="4" t="s">
        <v>1492</v>
      </c>
      <c r="V502" s="5">
        <f t="shared" si="103"/>
        <v>7.4150546706969649E-3</v>
      </c>
      <c r="W502" s="5">
        <f t="shared" si="104"/>
        <v>9.4090986814947448E-4</v>
      </c>
      <c r="X502" s="5" t="s">
        <v>1280</v>
      </c>
      <c r="Y502" s="72" t="str">
        <f t="shared" si="97"/>
        <v>MPTP</v>
      </c>
      <c r="Z502" s="72" t="s">
        <v>1325</v>
      </c>
      <c r="AA502" s="72" t="s">
        <v>1327</v>
      </c>
      <c r="AB502" s="304" t="s">
        <v>3556</v>
      </c>
      <c r="AC502" s="72">
        <v>26</v>
      </c>
      <c r="AD502" s="72" t="s">
        <v>3022</v>
      </c>
      <c r="AE502" s="308"/>
      <c r="AF502" s="309" t="s">
        <v>1129</v>
      </c>
      <c r="AG502" s="7" t="s">
        <v>1129</v>
      </c>
      <c r="AH502" s="72" t="s">
        <v>661</v>
      </c>
      <c r="AI502" s="7" t="s">
        <v>1129</v>
      </c>
      <c r="AJ502" s="7" t="s">
        <v>1129</v>
      </c>
      <c r="AK502" s="7" t="s">
        <v>1129</v>
      </c>
      <c r="AL502" s="7">
        <v>7477.99</v>
      </c>
      <c r="AM502" s="255">
        <v>17194</v>
      </c>
      <c r="AN502" s="258">
        <v>27</v>
      </c>
      <c r="AO502" s="306">
        <v>43</v>
      </c>
      <c r="AP502" s="306" t="str">
        <f t="shared" si="98"/>
        <v>FLOW</v>
      </c>
      <c r="AQ502" s="306"/>
      <c r="AR502" s="306"/>
      <c r="AS502" s="306"/>
      <c r="AT502" s="306"/>
      <c r="AU502" s="72" t="s">
        <v>943</v>
      </c>
      <c r="AV502" s="310" t="s">
        <v>1023</v>
      </c>
      <c r="AW502" s="304" t="s">
        <v>1081</v>
      </c>
      <c r="AX502" s="311">
        <v>44831</v>
      </c>
      <c r="AY502" s="72">
        <v>48</v>
      </c>
      <c r="AZ502" s="72" t="s">
        <v>1742</v>
      </c>
      <c r="BA502" s="7" t="s">
        <v>3512</v>
      </c>
      <c r="BB502" s="7"/>
      <c r="BC502" s="7"/>
      <c r="BD502" s="72"/>
      <c r="BE502" s="72"/>
      <c r="BF502" s="72"/>
      <c r="BG502" s="183"/>
      <c r="BH502" s="72"/>
      <c r="BI502" s="72"/>
      <c r="BJ502" s="72"/>
      <c r="BK502" s="72"/>
      <c r="BL502" s="72"/>
      <c r="BM502" s="72"/>
      <c r="BN502" s="72"/>
      <c r="BO502" s="72"/>
      <c r="BP502" s="72"/>
      <c r="BQ502" s="72"/>
      <c r="BR502" s="72">
        <v>1</v>
      </c>
      <c r="BS502" s="72"/>
      <c r="BT502" s="72"/>
      <c r="BU502" s="72"/>
      <c r="BV502" s="72"/>
      <c r="BW502" s="72"/>
      <c r="BX502" s="72"/>
      <c r="BY502" s="72"/>
      <c r="BZ502" s="72"/>
      <c r="CA502" s="72"/>
      <c r="CB502" s="72"/>
      <c r="CC502" s="72"/>
      <c r="CD502" s="72"/>
      <c r="CE502" s="72"/>
      <c r="CF502" s="72"/>
      <c r="CG502" s="72"/>
      <c r="CH502" s="72"/>
      <c r="CI502" s="72"/>
      <c r="CJ502" s="72"/>
      <c r="CK502" s="72"/>
      <c r="CL502" s="72"/>
      <c r="CM502" s="72"/>
      <c r="CN502" s="72"/>
      <c r="CO502" s="72"/>
      <c r="CP502" s="72"/>
      <c r="CQ502" s="72"/>
      <c r="CR502" s="72"/>
      <c r="CS502" s="72"/>
      <c r="CT502" s="72"/>
      <c r="CU502" s="72"/>
      <c r="CV502" s="72"/>
      <c r="CW502" s="72"/>
      <c r="CX502" s="72"/>
      <c r="CY502" s="72"/>
      <c r="CZ502" s="72"/>
      <c r="DA502" s="72"/>
      <c r="DB502" s="72"/>
      <c r="DC502" s="72"/>
      <c r="DD502" s="72"/>
      <c r="DE502" s="72"/>
      <c r="DF502" s="72"/>
      <c r="DG502" s="72"/>
      <c r="DH502" s="72"/>
      <c r="DI502" s="72"/>
      <c r="DJ502" s="72"/>
      <c r="DK502" s="72"/>
      <c r="DL502" s="72"/>
      <c r="DM502" s="72"/>
      <c r="DN502" s="72"/>
      <c r="DO502" s="72"/>
      <c r="DP502" s="72"/>
      <c r="DQ502" s="72"/>
      <c r="DR502" s="72"/>
      <c r="DS502" s="72"/>
      <c r="DT502" s="72"/>
      <c r="DU502" s="72"/>
      <c r="DV502" s="72"/>
      <c r="DW502" s="72"/>
      <c r="DX502" s="72"/>
      <c r="DY502" s="72"/>
      <c r="DZ502" s="72"/>
      <c r="EA502" s="72"/>
      <c r="EB502" s="72"/>
      <c r="EC502" s="72"/>
      <c r="ED502" s="72"/>
      <c r="EE502" s="72"/>
      <c r="EF502" s="72"/>
      <c r="EG502" s="72"/>
      <c r="EH502" s="72"/>
      <c r="EI502" s="72"/>
      <c r="EJ502" s="72"/>
      <c r="EK502" s="72"/>
      <c r="EL502" s="72"/>
      <c r="EM502" s="72"/>
      <c r="EN502" s="72"/>
      <c r="EO502" s="72"/>
      <c r="EP502" s="72"/>
      <c r="EQ502" s="72"/>
      <c r="ER502" s="312">
        <f t="shared" si="99"/>
        <v>1</v>
      </c>
      <c r="ES502" s="72">
        <f t="shared" si="100"/>
        <v>1</v>
      </c>
      <c r="ET502" s="72" t="s">
        <v>1115</v>
      </c>
      <c r="EU502" s="7" t="s">
        <v>2823</v>
      </c>
      <c r="EV502" s="7" t="s">
        <v>1110</v>
      </c>
      <c r="EW502" s="7" t="s">
        <v>1801</v>
      </c>
      <c r="EX502" s="183" t="s">
        <v>1999</v>
      </c>
      <c r="EY502" s="313">
        <v>46179</v>
      </c>
      <c r="EZ502" s="313"/>
      <c r="FA502" s="183"/>
      <c r="FB502" s="313"/>
      <c r="FC502" s="7"/>
      <c r="FD502" s="7" t="s">
        <v>3171</v>
      </c>
      <c r="FE502" s="7">
        <f t="shared" si="101"/>
        <v>3072</v>
      </c>
      <c r="FF502" s="72">
        <f t="shared" si="102"/>
        <v>6183</v>
      </c>
      <c r="FG502" t="s">
        <v>3515</v>
      </c>
    </row>
    <row r="503" spans="1:163" ht="17.25">
      <c r="A503" s="72">
        <v>460097350</v>
      </c>
      <c r="B503" s="304" t="s">
        <v>1576</v>
      </c>
      <c r="C503" s="72" t="s">
        <v>1775</v>
      </c>
      <c r="D503" s="72" t="s">
        <v>1798</v>
      </c>
      <c r="E503" s="72">
        <v>6000</v>
      </c>
      <c r="F503" s="72"/>
      <c r="G503" s="306"/>
      <c r="H503" s="306"/>
      <c r="I503" s="72">
        <v>3035</v>
      </c>
      <c r="J503" s="72">
        <v>3070</v>
      </c>
      <c r="K503" s="258">
        <f t="shared" si="106"/>
        <v>41</v>
      </c>
      <c r="L503" s="258">
        <f t="shared" si="95"/>
        <v>160</v>
      </c>
      <c r="M503" s="315">
        <v>2</v>
      </c>
      <c r="N503" s="72" t="s">
        <v>1282</v>
      </c>
      <c r="O503" s="72" t="s">
        <v>1281</v>
      </c>
      <c r="P503" s="72" t="s">
        <v>42</v>
      </c>
      <c r="Q503" s="255">
        <v>17153.009999999998</v>
      </c>
      <c r="R503" s="66">
        <v>6</v>
      </c>
      <c r="S503" s="66">
        <f t="shared" si="108"/>
        <v>0</v>
      </c>
      <c r="T503" s="66">
        <v>0</v>
      </c>
      <c r="U503" s="4" t="s">
        <v>1129</v>
      </c>
      <c r="V503" s="5">
        <f t="shared" si="103"/>
        <v>1.918615987986717E-2</v>
      </c>
      <c r="W503" s="5">
        <f t="shared" si="104"/>
        <v>3.7978716622707308E-3</v>
      </c>
      <c r="X503" s="5" t="str">
        <f t="shared" si="96"/>
        <v>RB</v>
      </c>
      <c r="Y503" s="72" t="str">
        <f t="shared" si="97"/>
        <v>PAID</v>
      </c>
      <c r="Z503" s="72" t="s">
        <v>1129</v>
      </c>
      <c r="AA503" s="72" t="s">
        <v>1281</v>
      </c>
      <c r="AB503" s="304"/>
      <c r="AC503" s="72"/>
      <c r="AD503" s="72" t="s">
        <v>3019</v>
      </c>
      <c r="AE503" s="308"/>
      <c r="AF503" s="309" t="s">
        <v>1129</v>
      </c>
      <c r="AG503" s="7" t="s">
        <v>1129</v>
      </c>
      <c r="AH503" s="72" t="s">
        <v>780</v>
      </c>
      <c r="AI503" s="7" t="s">
        <v>1129</v>
      </c>
      <c r="AJ503" s="7" t="s">
        <v>1129</v>
      </c>
      <c r="AK503" s="7" t="s">
        <v>1129</v>
      </c>
      <c r="AL503" s="7">
        <v>3076</v>
      </c>
      <c r="AM503" s="255">
        <v>17153.009999999998</v>
      </c>
      <c r="AN503" s="258">
        <v>57</v>
      </c>
      <c r="AO503" s="306">
        <v>12</v>
      </c>
      <c r="AP503" s="306" t="str">
        <f t="shared" si="98"/>
        <v>STABLE</v>
      </c>
      <c r="AQ503" s="306"/>
      <c r="AR503" s="306"/>
      <c r="AS503" s="306"/>
      <c r="AT503" s="306"/>
      <c r="AU503" s="72" t="s">
        <v>1793</v>
      </c>
      <c r="AV503" s="310" t="s">
        <v>1684</v>
      </c>
      <c r="AW503" s="304" t="s">
        <v>44</v>
      </c>
      <c r="AX503" s="311">
        <v>45211</v>
      </c>
      <c r="AY503" s="72">
        <v>36</v>
      </c>
      <c r="AZ503" s="72" t="s">
        <v>1742</v>
      </c>
      <c r="BA503" s="7" t="s">
        <v>3512</v>
      </c>
      <c r="BB503" s="7"/>
      <c r="BC503" s="7"/>
      <c r="BD503" s="72"/>
      <c r="BE503" s="72"/>
      <c r="BF503" s="72"/>
      <c r="BG503" s="183"/>
      <c r="BH503" s="72"/>
      <c r="BI503" s="72"/>
      <c r="BJ503" s="72"/>
      <c r="BK503" s="72"/>
      <c r="BL503" s="72">
        <v>1</v>
      </c>
      <c r="BM503" s="72"/>
      <c r="BN503" s="72"/>
      <c r="BO503" s="72"/>
      <c r="BP503" s="72"/>
      <c r="BQ503" s="72"/>
      <c r="BR503" s="72"/>
      <c r="BS503" s="72"/>
      <c r="BT503" s="72"/>
      <c r="BU503" s="72"/>
      <c r="BV503" s="72"/>
      <c r="BW503" s="72"/>
      <c r="BX503" s="72"/>
      <c r="BY503" s="72"/>
      <c r="BZ503" s="72"/>
      <c r="CA503" s="72"/>
      <c r="CB503" s="72"/>
      <c r="CC503" s="72"/>
      <c r="CD503" s="72"/>
      <c r="CE503" s="72"/>
      <c r="CF503" s="72"/>
      <c r="CG503" s="72"/>
      <c r="CH503" s="72"/>
      <c r="CI503" s="72"/>
      <c r="CJ503" s="72"/>
      <c r="CK503" s="72"/>
      <c r="CL503" s="72"/>
      <c r="CM503" s="72"/>
      <c r="CN503" s="72"/>
      <c r="CO503" s="72"/>
      <c r="CP503" s="72"/>
      <c r="CQ503" s="72"/>
      <c r="CR503" s="72"/>
      <c r="CS503" s="72"/>
      <c r="CT503" s="72"/>
      <c r="CU503" s="72"/>
      <c r="CV503" s="72"/>
      <c r="CW503" s="72"/>
      <c r="CX503" s="72"/>
      <c r="CY503" s="72"/>
      <c r="CZ503" s="72"/>
      <c r="DA503" s="72"/>
      <c r="DB503" s="72"/>
      <c r="DC503" s="72"/>
      <c r="DD503" s="72"/>
      <c r="DE503" s="72"/>
      <c r="DF503" s="72"/>
      <c r="DG503" s="72"/>
      <c r="DH503" s="72"/>
      <c r="DI503" s="72"/>
      <c r="DJ503" s="72"/>
      <c r="DK503" s="72"/>
      <c r="DL503" s="72"/>
      <c r="DM503" s="72"/>
      <c r="DN503" s="72"/>
      <c r="DO503" s="72"/>
      <c r="DP503" s="72"/>
      <c r="DQ503" s="72"/>
      <c r="DR503" s="72"/>
      <c r="DS503" s="72"/>
      <c r="DT503" s="72"/>
      <c r="DU503" s="72"/>
      <c r="DV503" s="72"/>
      <c r="DW503" s="72"/>
      <c r="DX503" s="72"/>
      <c r="DY503" s="72"/>
      <c r="DZ503" s="72"/>
      <c r="EA503" s="72"/>
      <c r="EB503" s="72"/>
      <c r="EC503" s="72"/>
      <c r="ED503" s="72"/>
      <c r="EE503" s="72"/>
      <c r="EF503" s="72"/>
      <c r="EG503" s="72"/>
      <c r="EH503" s="72"/>
      <c r="EI503" s="72"/>
      <c r="EJ503" s="72"/>
      <c r="EK503" s="72"/>
      <c r="EL503" s="72"/>
      <c r="EM503" s="72"/>
      <c r="EN503" s="72"/>
      <c r="EO503" s="72"/>
      <c r="EP503" s="72"/>
      <c r="EQ503" s="72"/>
      <c r="ER503" s="312">
        <f t="shared" si="99"/>
        <v>1</v>
      </c>
      <c r="ES503" s="72">
        <f t="shared" si="100"/>
        <v>1</v>
      </c>
      <c r="ET503" s="72" t="s">
        <v>1116</v>
      </c>
      <c r="EU503" s="7" t="s">
        <v>2824</v>
      </c>
      <c r="EV503" s="7" t="s">
        <v>1110</v>
      </c>
      <c r="EW503" s="7" t="s">
        <v>1801</v>
      </c>
      <c r="EX503" s="183" t="s">
        <v>1841</v>
      </c>
      <c r="EY503" s="313">
        <v>46177</v>
      </c>
      <c r="EZ503" s="313"/>
      <c r="FA503" s="183"/>
      <c r="FB503" s="313"/>
      <c r="FC503" s="7"/>
      <c r="FD503" s="7" t="s">
        <v>3091</v>
      </c>
      <c r="FE503" s="7">
        <f t="shared" si="101"/>
        <v>41</v>
      </c>
      <c r="FF503" s="72">
        <f t="shared" si="102"/>
        <v>6160</v>
      </c>
      <c r="FG503" t="s">
        <v>3515</v>
      </c>
    </row>
    <row r="504" spans="1:163" ht="17.25">
      <c r="A504" s="72">
        <v>458762564</v>
      </c>
      <c r="B504" s="304" t="s">
        <v>2133</v>
      </c>
      <c r="C504" s="72" t="s">
        <v>1775</v>
      </c>
      <c r="D504" s="72" t="s">
        <v>3017</v>
      </c>
      <c r="E504" s="72">
        <v>19309</v>
      </c>
      <c r="F504" s="72"/>
      <c r="G504" s="306"/>
      <c r="H504" s="306" t="s">
        <v>3511</v>
      </c>
      <c r="I504" s="72">
        <v>5807</v>
      </c>
      <c r="J504" s="72">
        <v>5807</v>
      </c>
      <c r="K504" s="258">
        <f t="shared" si="106"/>
        <v>5815</v>
      </c>
      <c r="L504" s="258">
        <f t="shared" si="95"/>
        <v>-7607</v>
      </c>
      <c r="M504" s="307">
        <v>1</v>
      </c>
      <c r="N504" s="72" t="s">
        <v>1282</v>
      </c>
      <c r="O504" s="72" t="s">
        <v>1281</v>
      </c>
      <c r="P504" s="72" t="s">
        <v>73</v>
      </c>
      <c r="Q504" s="255">
        <v>16954</v>
      </c>
      <c r="R504" s="66">
        <v>8</v>
      </c>
      <c r="S504" s="66">
        <f t="shared" si="108"/>
        <v>0</v>
      </c>
      <c r="T504" s="66">
        <v>1350</v>
      </c>
      <c r="U504" s="4" t="s">
        <v>1129</v>
      </c>
      <c r="V504" s="5">
        <f t="shared" si="103"/>
        <v>1.6922364316804307E-2</v>
      </c>
      <c r="W504" s="5">
        <f t="shared" si="104"/>
        <v>9.2777631177190826E-4</v>
      </c>
      <c r="X504" s="5" t="str">
        <f t="shared" si="96"/>
        <v>RB</v>
      </c>
      <c r="Y504" s="72" t="str">
        <f t="shared" si="97"/>
        <v>PAID</v>
      </c>
      <c r="Z504" s="72" t="s">
        <v>1129</v>
      </c>
      <c r="AA504" s="72" t="s">
        <v>1281</v>
      </c>
      <c r="AB504" s="304" t="s">
        <v>3023</v>
      </c>
      <c r="AC504" s="72"/>
      <c r="AD504" s="72" t="s">
        <v>3022</v>
      </c>
      <c r="AE504" s="308"/>
      <c r="AF504" s="309"/>
      <c r="AG504" s="7"/>
      <c r="AH504" s="72" t="s">
        <v>677</v>
      </c>
      <c r="AI504" s="7"/>
      <c r="AJ504" s="7"/>
      <c r="AK504" s="7"/>
      <c r="AL504" s="7">
        <v>7165</v>
      </c>
      <c r="AM504" s="255">
        <v>16954</v>
      </c>
      <c r="AN504" s="258">
        <v>27</v>
      </c>
      <c r="AO504" s="306">
        <v>0</v>
      </c>
      <c r="AP504" s="306" t="str">
        <f t="shared" si="98"/>
        <v>RB</v>
      </c>
      <c r="AQ504" s="306"/>
      <c r="AR504" s="306"/>
      <c r="AS504" s="306"/>
      <c r="AT504" s="306"/>
      <c r="AU504" s="72" t="s">
        <v>1129</v>
      </c>
      <c r="AV504" s="310" t="s">
        <v>2277</v>
      </c>
      <c r="AW504" s="304" t="s">
        <v>74</v>
      </c>
      <c r="AX504" s="311">
        <v>45106</v>
      </c>
      <c r="AY504" s="72">
        <v>36</v>
      </c>
      <c r="AZ504" s="72" t="s">
        <v>2057</v>
      </c>
      <c r="BA504" s="7" t="s">
        <v>3512</v>
      </c>
      <c r="BB504" s="7"/>
      <c r="BC504" s="7"/>
      <c r="BD504" s="72"/>
      <c r="BE504" s="72"/>
      <c r="BF504" s="72"/>
      <c r="BG504" s="183"/>
      <c r="BH504" s="72"/>
      <c r="BI504" s="72"/>
      <c r="BJ504" s="72"/>
      <c r="BK504" s="72"/>
      <c r="BL504" s="72"/>
      <c r="BM504" s="72"/>
      <c r="BN504" s="72"/>
      <c r="BO504" s="72"/>
      <c r="BP504" s="72"/>
      <c r="BQ504" s="72"/>
      <c r="BR504" s="72"/>
      <c r="BS504" s="72"/>
      <c r="BT504" s="72"/>
      <c r="BU504" s="72"/>
      <c r="BV504" s="72"/>
      <c r="BW504" s="72"/>
      <c r="BX504" s="72"/>
      <c r="BY504" s="72"/>
      <c r="BZ504" s="72"/>
      <c r="CA504" s="72"/>
      <c r="CB504" s="72"/>
      <c r="CC504" s="72"/>
      <c r="CD504" s="72"/>
      <c r="CE504" s="72"/>
      <c r="CF504" s="72"/>
      <c r="CG504" s="72">
        <v>1</v>
      </c>
      <c r="CH504" s="72"/>
      <c r="CI504" s="72"/>
      <c r="CJ504" s="72"/>
      <c r="CK504" s="72"/>
      <c r="CL504" s="72"/>
      <c r="CM504" s="72"/>
      <c r="CN504" s="72"/>
      <c r="CO504" s="72"/>
      <c r="CP504" s="72"/>
      <c r="CQ504" s="72"/>
      <c r="CR504" s="72"/>
      <c r="CS504" s="72"/>
      <c r="CT504" s="72"/>
      <c r="CU504" s="72"/>
      <c r="CV504" s="72"/>
      <c r="CW504" s="72"/>
      <c r="CX504" s="72"/>
      <c r="CY504" s="72"/>
      <c r="CZ504" s="72"/>
      <c r="DA504" s="72"/>
      <c r="DB504" s="72"/>
      <c r="DC504" s="72"/>
      <c r="DD504" s="72"/>
      <c r="DE504" s="72"/>
      <c r="DF504" s="72"/>
      <c r="DG504" s="72"/>
      <c r="DH504" s="72"/>
      <c r="DI504" s="72"/>
      <c r="DJ504" s="72"/>
      <c r="DK504" s="72"/>
      <c r="DL504" s="72"/>
      <c r="DM504" s="72"/>
      <c r="DN504" s="72"/>
      <c r="DO504" s="72"/>
      <c r="DP504" s="72"/>
      <c r="DQ504" s="72"/>
      <c r="DR504" s="72"/>
      <c r="DS504" s="72"/>
      <c r="DT504" s="72"/>
      <c r="DU504" s="72"/>
      <c r="DV504" s="72"/>
      <c r="DW504" s="72"/>
      <c r="DX504" s="72"/>
      <c r="DY504" s="72"/>
      <c r="DZ504" s="72"/>
      <c r="EA504" s="72"/>
      <c r="EB504" s="72"/>
      <c r="EC504" s="72"/>
      <c r="ED504" s="72"/>
      <c r="EE504" s="72"/>
      <c r="EF504" s="72"/>
      <c r="EG504" s="72"/>
      <c r="EH504" s="72"/>
      <c r="EI504" s="72"/>
      <c r="EJ504" s="72"/>
      <c r="EK504" s="72"/>
      <c r="EL504" s="72"/>
      <c r="EM504" s="72"/>
      <c r="EN504" s="72"/>
      <c r="EO504" s="72"/>
      <c r="EP504" s="72"/>
      <c r="EQ504" s="72"/>
      <c r="ER504" s="312">
        <f t="shared" si="99"/>
        <v>1</v>
      </c>
      <c r="ES504" s="72">
        <f t="shared" si="100"/>
        <v>1</v>
      </c>
      <c r="ET504" s="72" t="s">
        <v>1119</v>
      </c>
      <c r="EU504" s="7" t="s">
        <v>2825</v>
      </c>
      <c r="EV504" s="7" t="s">
        <v>1110</v>
      </c>
      <c r="EW504" s="7" t="s">
        <v>1801</v>
      </c>
      <c r="EX504" s="183" t="s">
        <v>3599</v>
      </c>
      <c r="EY504" s="313">
        <v>46184</v>
      </c>
      <c r="EZ504" s="313"/>
      <c r="FA504" s="183"/>
      <c r="FB504" s="313"/>
      <c r="FC504" s="7"/>
      <c r="FD504" s="7" t="s">
        <v>3284</v>
      </c>
      <c r="FE504" s="7">
        <f t="shared" si="101"/>
        <v>5815</v>
      </c>
      <c r="FF504" s="72">
        <f t="shared" si="102"/>
        <v>11702</v>
      </c>
      <c r="FG504" t="s">
        <v>3515</v>
      </c>
    </row>
    <row r="505" spans="1:163" ht="17.25">
      <c r="A505" s="72">
        <v>458111295</v>
      </c>
      <c r="B505" s="304" t="s">
        <v>338</v>
      </c>
      <c r="C505" s="72"/>
      <c r="D505" s="72"/>
      <c r="E505" s="72"/>
      <c r="F505" s="72"/>
      <c r="G505" s="306"/>
      <c r="H505" s="306"/>
      <c r="I505" s="72">
        <v>5795</v>
      </c>
      <c r="J505" s="72">
        <v>17385</v>
      </c>
      <c r="K505" s="258">
        <f t="shared" si="106"/>
        <v>805</v>
      </c>
      <c r="L505" s="258">
        <f t="shared" si="95"/>
        <v>23180</v>
      </c>
      <c r="M505" s="315">
        <v>4</v>
      </c>
      <c r="N505" s="72" t="s">
        <v>1231</v>
      </c>
      <c r="O505" s="72" t="s">
        <v>1232</v>
      </c>
      <c r="P505" s="72" t="s">
        <v>333</v>
      </c>
      <c r="Q505" s="255">
        <v>16914.650000000001</v>
      </c>
      <c r="R505" s="66">
        <v>805</v>
      </c>
      <c r="S505" s="66">
        <f t="shared" si="108"/>
        <v>0</v>
      </c>
      <c r="T505" s="66">
        <v>6300</v>
      </c>
      <c r="U505" s="4" t="s">
        <v>1498</v>
      </c>
      <c r="V505" s="5">
        <f t="shared" si="103"/>
        <v>6.1102618941698078E-2</v>
      </c>
      <c r="W505" s="5">
        <f t="shared" si="104"/>
        <v>5.5533995399588776E-3</v>
      </c>
      <c r="X505" s="5" t="str">
        <f t="shared" si="96"/>
        <v>FLOW</v>
      </c>
      <c r="Y505" s="72" t="str">
        <f t="shared" si="97"/>
        <v>LMCB</v>
      </c>
      <c r="Z505" s="72" t="s">
        <v>1326</v>
      </c>
      <c r="AA505" s="72" t="s">
        <v>1326</v>
      </c>
      <c r="AB505" s="304"/>
      <c r="AC505" s="72"/>
      <c r="AD505" s="72"/>
      <c r="AE505" s="308"/>
      <c r="AF505" s="309" t="s">
        <v>1797</v>
      </c>
      <c r="AG505" s="7" t="s">
        <v>1129</v>
      </c>
      <c r="AH505" s="72" t="s">
        <v>337</v>
      </c>
      <c r="AI505" s="7" t="s">
        <v>1129</v>
      </c>
      <c r="AJ505" s="7" t="s">
        <v>1129</v>
      </c>
      <c r="AK505" s="7" t="s">
        <v>1129</v>
      </c>
      <c r="AL505" s="7">
        <v>24490</v>
      </c>
      <c r="AM505" s="255">
        <v>16914.650000000001</v>
      </c>
      <c r="AN505" s="258">
        <v>116</v>
      </c>
      <c r="AO505" s="306">
        <v>132</v>
      </c>
      <c r="AP505" s="306" t="str">
        <f t="shared" si="98"/>
        <v>FLOW</v>
      </c>
      <c r="AQ505" s="306"/>
      <c r="AR505" s="306"/>
      <c r="AS505" s="306"/>
      <c r="AT505" s="306"/>
      <c r="AU505" s="72" t="s">
        <v>943</v>
      </c>
      <c r="AV505" s="310" t="s">
        <v>339</v>
      </c>
      <c r="AW505" s="304" t="s">
        <v>74</v>
      </c>
      <c r="AX505" s="311">
        <v>45061</v>
      </c>
      <c r="AY505" s="72">
        <v>36</v>
      </c>
      <c r="AZ505" s="72" t="s">
        <v>1742</v>
      </c>
      <c r="BA505" s="7" t="s">
        <v>3513</v>
      </c>
      <c r="BB505" s="7"/>
      <c r="BC505" s="7"/>
      <c r="BD505" s="72"/>
      <c r="BE505" s="72"/>
      <c r="BF505" s="72"/>
      <c r="BG505" s="183"/>
      <c r="BH505" s="72"/>
      <c r="BI505" s="72"/>
      <c r="BJ505" s="72"/>
      <c r="BK505" s="72"/>
      <c r="BL505" s="72"/>
      <c r="BM505" s="72"/>
      <c r="BN505" s="72"/>
      <c r="BO505" s="72"/>
      <c r="BP505" s="72"/>
      <c r="BQ505" s="72"/>
      <c r="BR505" s="72"/>
      <c r="BS505" s="72"/>
      <c r="BT505" s="72"/>
      <c r="BU505" s="72"/>
      <c r="BV505" s="72"/>
      <c r="BW505" s="72"/>
      <c r="BX505" s="72"/>
      <c r="BY505" s="72"/>
      <c r="BZ505" s="72"/>
      <c r="CA505" s="72"/>
      <c r="CB505" s="72"/>
      <c r="CC505" s="72"/>
      <c r="CD505" s="72"/>
      <c r="CE505" s="72"/>
      <c r="CF505" s="72"/>
      <c r="CG505" s="72"/>
      <c r="CH505" s="72"/>
      <c r="CI505" s="72"/>
      <c r="CJ505" s="72"/>
      <c r="CK505" s="72"/>
      <c r="CL505" s="72"/>
      <c r="CM505" s="72"/>
      <c r="CN505" s="72"/>
      <c r="CO505" s="72"/>
      <c r="CP505" s="72"/>
      <c r="CQ505" s="72"/>
      <c r="CR505" s="72"/>
      <c r="CS505" s="72"/>
      <c r="CT505" s="72"/>
      <c r="CU505" s="72"/>
      <c r="CV505" s="72"/>
      <c r="CW505" s="72"/>
      <c r="CX505" s="72"/>
      <c r="CY505" s="72"/>
      <c r="CZ505" s="72"/>
      <c r="DA505" s="72"/>
      <c r="DB505" s="72"/>
      <c r="DC505" s="72"/>
      <c r="DD505" s="72"/>
      <c r="DE505" s="72"/>
      <c r="DF505" s="72"/>
      <c r="DG505" s="72"/>
      <c r="DH505" s="72"/>
      <c r="DI505" s="72"/>
      <c r="DJ505" s="72"/>
      <c r="DK505" s="72"/>
      <c r="DL505" s="72"/>
      <c r="DM505" s="72"/>
      <c r="DN505" s="72"/>
      <c r="DO505" s="72"/>
      <c r="DP505" s="72"/>
      <c r="DQ505" s="72"/>
      <c r="DR505" s="72"/>
      <c r="DS505" s="72"/>
      <c r="DT505" s="72"/>
      <c r="DU505" s="72"/>
      <c r="DV505" s="72"/>
      <c r="DW505" s="72"/>
      <c r="DX505" s="72"/>
      <c r="DY505" s="72"/>
      <c r="DZ505" s="72"/>
      <c r="EA505" s="72"/>
      <c r="EB505" s="72"/>
      <c r="EC505" s="72"/>
      <c r="ED505" s="72"/>
      <c r="EE505" s="72"/>
      <c r="EF505" s="72"/>
      <c r="EG505" s="72"/>
      <c r="EH505" s="72"/>
      <c r="EI505" s="72"/>
      <c r="EJ505" s="72"/>
      <c r="EK505" s="72"/>
      <c r="EL505" s="72"/>
      <c r="EM505" s="72"/>
      <c r="EN505" s="72"/>
      <c r="EO505" s="72">
        <v>1</v>
      </c>
      <c r="EP505" s="72"/>
      <c r="EQ505" s="72"/>
      <c r="ER505" s="312">
        <f t="shared" si="99"/>
        <v>1</v>
      </c>
      <c r="ES505" s="72">
        <f t="shared" si="100"/>
        <v>1</v>
      </c>
      <c r="ET505" s="72" t="s">
        <v>1125</v>
      </c>
      <c r="EU505" s="7" t="e">
        <v>#N/A</v>
      </c>
      <c r="EV505" s="7" t="e">
        <v>#N/A</v>
      </c>
      <c r="EW505" s="7" t="e">
        <v>#N/A</v>
      </c>
      <c r="EX505" s="183" t="e">
        <v>#N/A</v>
      </c>
      <c r="EY505" s="313" t="e">
        <v>#N/A</v>
      </c>
      <c r="EZ505" s="313"/>
      <c r="FA505" s="183"/>
      <c r="FB505" s="313"/>
      <c r="FC505" s="7"/>
      <c r="FD505" s="7">
        <v>0</v>
      </c>
      <c r="FE505" s="7">
        <f t="shared" si="101"/>
        <v>805</v>
      </c>
      <c r="FF505" s="72">
        <f t="shared" si="102"/>
        <v>23180</v>
      </c>
      <c r="FG505" t="s">
        <v>3515</v>
      </c>
    </row>
    <row r="506" spans="1:163" ht="17.25">
      <c r="A506" s="72">
        <v>458645849</v>
      </c>
      <c r="B506" s="304" t="s">
        <v>148</v>
      </c>
      <c r="C506" s="72"/>
      <c r="D506" s="72"/>
      <c r="E506" s="72"/>
      <c r="F506" s="72"/>
      <c r="G506" s="306"/>
      <c r="H506" s="306" t="s">
        <v>1790</v>
      </c>
      <c r="I506" s="72">
        <v>4448</v>
      </c>
      <c r="J506" s="72">
        <v>8164</v>
      </c>
      <c r="K506" s="258">
        <f t="shared" si="106"/>
        <v>3942</v>
      </c>
      <c r="L506" s="258">
        <f t="shared" si="95"/>
        <v>12612</v>
      </c>
      <c r="M506" s="315">
        <v>2</v>
      </c>
      <c r="N506" s="72" t="s">
        <v>1282</v>
      </c>
      <c r="O506" s="72" t="s">
        <v>1232</v>
      </c>
      <c r="P506" s="72" t="s">
        <v>113</v>
      </c>
      <c r="Q506" s="255">
        <v>16635</v>
      </c>
      <c r="R506" s="66">
        <v>226</v>
      </c>
      <c r="S506" s="66">
        <f t="shared" si="108"/>
        <v>0</v>
      </c>
      <c r="T506" s="66">
        <v>3257</v>
      </c>
      <c r="U506" s="4" t="s">
        <v>1231</v>
      </c>
      <c r="V506" s="5">
        <f t="shared" si="103"/>
        <v>7.6748697267566446E-2</v>
      </c>
      <c r="W506" s="5">
        <f t="shared" si="104"/>
        <v>3.6831783518970498E-3</v>
      </c>
      <c r="X506" s="5" t="str">
        <f t="shared" si="96"/>
        <v>RB</v>
      </c>
      <c r="Y506" s="72" t="str">
        <f t="shared" si="97"/>
        <v>PAID</v>
      </c>
      <c r="Z506" s="72" t="s">
        <v>1329</v>
      </c>
      <c r="AA506" s="72" t="s">
        <v>1281</v>
      </c>
      <c r="AB506" s="304"/>
      <c r="AC506" s="72">
        <v>25</v>
      </c>
      <c r="AD506" s="72" t="s">
        <v>3019</v>
      </c>
      <c r="AE506" s="308"/>
      <c r="AF506" s="309" t="s">
        <v>1129</v>
      </c>
      <c r="AG506" s="7" t="s">
        <v>1129</v>
      </c>
      <c r="AH506" s="72" t="s">
        <v>112</v>
      </c>
      <c r="AI506" s="7" t="s">
        <v>1129</v>
      </c>
      <c r="AJ506" s="7" t="s">
        <v>1129</v>
      </c>
      <c r="AK506" s="7" t="s">
        <v>1129</v>
      </c>
      <c r="AL506" s="7">
        <v>11647</v>
      </c>
      <c r="AM506" s="255">
        <v>16635</v>
      </c>
      <c r="AN506" s="258">
        <v>57</v>
      </c>
      <c r="AO506" s="306">
        <v>12</v>
      </c>
      <c r="AP506" s="306" t="str">
        <f t="shared" si="98"/>
        <v>STABLE</v>
      </c>
      <c r="AQ506" s="306"/>
      <c r="AR506" s="306"/>
      <c r="AS506" s="306"/>
      <c r="AT506" s="306"/>
      <c r="AU506" s="72" t="s">
        <v>1793</v>
      </c>
      <c r="AV506" s="310" t="s">
        <v>149</v>
      </c>
      <c r="AW506" s="304" t="s">
        <v>150</v>
      </c>
      <c r="AX506" s="311">
        <v>45098</v>
      </c>
      <c r="AY506" s="72">
        <v>36</v>
      </c>
      <c r="AZ506" s="72" t="s">
        <v>1742</v>
      </c>
      <c r="BA506" s="7" t="s">
        <v>3513</v>
      </c>
      <c r="BB506" s="7"/>
      <c r="BC506" s="7"/>
      <c r="BD506" s="72"/>
      <c r="BE506" s="72"/>
      <c r="BF506" s="72"/>
      <c r="BG506" s="183"/>
      <c r="BH506" s="72"/>
      <c r="BI506" s="72"/>
      <c r="BJ506" s="72"/>
      <c r="BK506" s="72"/>
      <c r="BL506" s="72">
        <v>1</v>
      </c>
      <c r="BM506" s="72"/>
      <c r="BN506" s="72"/>
      <c r="BO506" s="72"/>
      <c r="BP506" s="72"/>
      <c r="BQ506" s="72"/>
      <c r="BR506" s="72"/>
      <c r="BS506" s="72"/>
      <c r="BT506" s="72"/>
      <c r="BU506" s="72"/>
      <c r="BV506" s="72"/>
      <c r="BW506" s="72"/>
      <c r="BX506" s="72"/>
      <c r="BY506" s="72"/>
      <c r="BZ506" s="72"/>
      <c r="CA506" s="72"/>
      <c r="CB506" s="72"/>
      <c r="CC506" s="72"/>
      <c r="CD506" s="72"/>
      <c r="CE506" s="72"/>
      <c r="CF506" s="72"/>
      <c r="CG506" s="72"/>
      <c r="CH506" s="72"/>
      <c r="CI506" s="72"/>
      <c r="CJ506" s="72"/>
      <c r="CK506" s="72"/>
      <c r="CL506" s="72"/>
      <c r="CM506" s="72"/>
      <c r="CN506" s="72"/>
      <c r="CO506" s="72"/>
      <c r="CP506" s="72"/>
      <c r="CQ506" s="72"/>
      <c r="CR506" s="72"/>
      <c r="CS506" s="72"/>
      <c r="CT506" s="72"/>
      <c r="CU506" s="72"/>
      <c r="CV506" s="72"/>
      <c r="CW506" s="72"/>
      <c r="CX506" s="72"/>
      <c r="CY506" s="72"/>
      <c r="CZ506" s="72"/>
      <c r="DA506" s="72"/>
      <c r="DB506" s="72"/>
      <c r="DC506" s="72"/>
      <c r="DD506" s="72"/>
      <c r="DE506" s="72"/>
      <c r="DF506" s="72"/>
      <c r="DG506" s="72"/>
      <c r="DH506" s="72"/>
      <c r="DI506" s="72"/>
      <c r="DJ506" s="72"/>
      <c r="DK506" s="72"/>
      <c r="DL506" s="72"/>
      <c r="DM506" s="72"/>
      <c r="DN506" s="72"/>
      <c r="DO506" s="72"/>
      <c r="DP506" s="72"/>
      <c r="DQ506" s="72"/>
      <c r="DR506" s="72"/>
      <c r="DS506" s="72"/>
      <c r="DT506" s="72"/>
      <c r="DU506" s="72"/>
      <c r="DV506" s="72"/>
      <c r="DW506" s="72"/>
      <c r="DX506" s="72"/>
      <c r="DY506" s="72"/>
      <c r="DZ506" s="72"/>
      <c r="EA506" s="72"/>
      <c r="EB506" s="72"/>
      <c r="EC506" s="72"/>
      <c r="ED506" s="72"/>
      <c r="EE506" s="72"/>
      <c r="EF506" s="72"/>
      <c r="EG506" s="72"/>
      <c r="EH506" s="72"/>
      <c r="EI506" s="72"/>
      <c r="EJ506" s="72"/>
      <c r="EK506" s="72"/>
      <c r="EL506" s="72"/>
      <c r="EM506" s="72"/>
      <c r="EN506" s="72"/>
      <c r="EO506" s="72"/>
      <c r="EP506" s="72"/>
      <c r="EQ506" s="72"/>
      <c r="ER506" s="312">
        <f t="shared" si="99"/>
        <v>1</v>
      </c>
      <c r="ES506" s="72">
        <f t="shared" si="100"/>
        <v>1</v>
      </c>
      <c r="ET506" s="72" t="s">
        <v>1121</v>
      </c>
      <c r="EU506" s="7" t="e">
        <v>#N/A</v>
      </c>
      <c r="EV506" s="7" t="e">
        <v>#N/A</v>
      </c>
      <c r="EW506" s="7" t="e">
        <v>#N/A</v>
      </c>
      <c r="EX506" s="183" t="e">
        <v>#N/A</v>
      </c>
      <c r="EY506" s="313" t="e">
        <v>#N/A</v>
      </c>
      <c r="EZ506" s="313"/>
      <c r="FA506" s="183"/>
      <c r="FB506" s="313"/>
      <c r="FC506" s="7"/>
      <c r="FD506" s="7">
        <v>0</v>
      </c>
      <c r="FE506" s="7">
        <f t="shared" si="101"/>
        <v>3942</v>
      </c>
      <c r="FF506" s="72">
        <f t="shared" si="102"/>
        <v>12612</v>
      </c>
      <c r="FG506" t="s">
        <v>3515</v>
      </c>
    </row>
    <row r="507" spans="1:163" ht="17.25">
      <c r="A507" s="72">
        <v>459445373</v>
      </c>
      <c r="B507" s="304" t="s">
        <v>1577</v>
      </c>
      <c r="C507" s="72" t="s">
        <v>1775</v>
      </c>
      <c r="D507" s="72" t="s">
        <v>3628</v>
      </c>
      <c r="E507" s="72">
        <v>4600</v>
      </c>
      <c r="F507" s="72"/>
      <c r="G507" s="306"/>
      <c r="H507" s="306"/>
      <c r="I507" s="72">
        <v>4550</v>
      </c>
      <c r="J507" s="72">
        <v>3280</v>
      </c>
      <c r="K507" s="258">
        <f t="shared" si="106"/>
        <v>3361</v>
      </c>
      <c r="L507" s="258">
        <f t="shared" si="95"/>
        <v>3391</v>
      </c>
      <c r="M507" s="307">
        <v>1</v>
      </c>
      <c r="N507" s="72" t="s">
        <v>1280</v>
      </c>
      <c r="O507" s="72" t="s">
        <v>1281</v>
      </c>
      <c r="P507" s="72" t="s">
        <v>73</v>
      </c>
      <c r="Q507" s="255">
        <v>16508.55</v>
      </c>
      <c r="R507" s="66">
        <v>81</v>
      </c>
      <c r="S507" s="66">
        <f t="shared" si="108"/>
        <v>0</v>
      </c>
      <c r="T507" s="66">
        <v>6300</v>
      </c>
      <c r="U507" s="4" t="s">
        <v>1129</v>
      </c>
      <c r="V507" s="5">
        <f t="shared" si="103"/>
        <v>1.6477745513871635E-2</v>
      </c>
      <c r="W507" s="5">
        <f t="shared" si="104"/>
        <v>9.0339988390362948E-4</v>
      </c>
      <c r="X507" s="5" t="s">
        <v>1280</v>
      </c>
      <c r="Y507" s="72" t="str">
        <f t="shared" si="97"/>
        <v>PAID</v>
      </c>
      <c r="Z507" s="72" t="s">
        <v>1129</v>
      </c>
      <c r="AA507" s="72" t="s">
        <v>1329</v>
      </c>
      <c r="AB507" s="304"/>
      <c r="AC507" s="72">
        <v>18</v>
      </c>
      <c r="AD507" s="72" t="s">
        <v>3019</v>
      </c>
      <c r="AE507" s="308"/>
      <c r="AF507" s="309" t="s">
        <v>1129</v>
      </c>
      <c r="AG507" s="7" t="s">
        <v>1129</v>
      </c>
      <c r="AH507" s="72" t="s">
        <v>677</v>
      </c>
      <c r="AI507" s="7" t="s">
        <v>1129</v>
      </c>
      <c r="AJ507" s="7" t="s">
        <v>1129</v>
      </c>
      <c r="AK507" s="7" t="s">
        <v>1129</v>
      </c>
      <c r="AL507" s="7">
        <v>9661</v>
      </c>
      <c r="AM507" s="255">
        <v>16508.55</v>
      </c>
      <c r="AN507" s="258">
        <v>27</v>
      </c>
      <c r="AO507" s="306">
        <v>43</v>
      </c>
      <c r="AP507" s="306" t="str">
        <f t="shared" si="98"/>
        <v>FLOW</v>
      </c>
      <c r="AQ507" s="306"/>
      <c r="AR507" s="306"/>
      <c r="AS507" s="306"/>
      <c r="AT507" s="306"/>
      <c r="AU507" s="72" t="s">
        <v>1793</v>
      </c>
      <c r="AV507" s="310" t="s">
        <v>1685</v>
      </c>
      <c r="AW507" s="304" t="s">
        <v>16</v>
      </c>
      <c r="AX507" s="311">
        <v>45156</v>
      </c>
      <c r="AY507" s="72">
        <v>36</v>
      </c>
      <c r="AZ507" s="72" t="s">
        <v>1742</v>
      </c>
      <c r="BA507" s="7" t="s">
        <v>3512</v>
      </c>
      <c r="BB507" s="7"/>
      <c r="BC507" s="7"/>
      <c r="BD507" s="72"/>
      <c r="BE507" s="72"/>
      <c r="BF507" s="72"/>
      <c r="BG507" s="183"/>
      <c r="BH507" s="72"/>
      <c r="BI507" s="72"/>
      <c r="BJ507" s="72"/>
      <c r="BK507" s="72"/>
      <c r="BL507" s="72">
        <v>1</v>
      </c>
      <c r="BM507" s="72"/>
      <c r="BN507" s="72"/>
      <c r="BO507" s="72"/>
      <c r="BP507" s="72"/>
      <c r="BQ507" s="72"/>
      <c r="BR507" s="72"/>
      <c r="BS507" s="72"/>
      <c r="BT507" s="72"/>
      <c r="BU507" s="72"/>
      <c r="BV507" s="72"/>
      <c r="BW507" s="72"/>
      <c r="BX507" s="72"/>
      <c r="BY507" s="72"/>
      <c r="BZ507" s="72"/>
      <c r="CA507" s="72"/>
      <c r="CB507" s="72"/>
      <c r="CC507" s="72"/>
      <c r="CD507" s="72">
        <v>1</v>
      </c>
      <c r="CE507" s="72"/>
      <c r="CF507" s="72"/>
      <c r="CG507" s="72"/>
      <c r="CH507" s="72"/>
      <c r="CI507" s="72"/>
      <c r="CJ507" s="72"/>
      <c r="CK507" s="72"/>
      <c r="CL507" s="72"/>
      <c r="CM507" s="72"/>
      <c r="CN507" s="72"/>
      <c r="CO507" s="72"/>
      <c r="CP507" s="72"/>
      <c r="CQ507" s="72"/>
      <c r="CR507" s="72"/>
      <c r="CS507" s="72"/>
      <c r="CT507" s="72"/>
      <c r="CU507" s="72"/>
      <c r="CV507" s="72"/>
      <c r="CW507" s="72"/>
      <c r="CX507" s="72"/>
      <c r="CY507" s="72"/>
      <c r="CZ507" s="72"/>
      <c r="DA507" s="72"/>
      <c r="DB507" s="72"/>
      <c r="DC507" s="72"/>
      <c r="DD507" s="72"/>
      <c r="DE507" s="72">
        <v>1</v>
      </c>
      <c r="DF507" s="72"/>
      <c r="DG507" s="72"/>
      <c r="DH507" s="72"/>
      <c r="DI507" s="72"/>
      <c r="DJ507" s="72"/>
      <c r="DK507" s="72"/>
      <c r="DL507" s="72"/>
      <c r="DM507" s="72"/>
      <c r="DN507" s="72"/>
      <c r="DO507" s="72"/>
      <c r="DP507" s="72"/>
      <c r="DQ507" s="72"/>
      <c r="DR507" s="72"/>
      <c r="DS507" s="72"/>
      <c r="DT507" s="72"/>
      <c r="DU507" s="72"/>
      <c r="DV507" s="72"/>
      <c r="DW507" s="72"/>
      <c r="DX507" s="72"/>
      <c r="DY507" s="72"/>
      <c r="DZ507" s="72"/>
      <c r="EA507" s="72"/>
      <c r="EB507" s="72"/>
      <c r="EC507" s="72"/>
      <c r="ED507" s="72"/>
      <c r="EE507" s="72"/>
      <c r="EF507" s="72"/>
      <c r="EG507" s="72"/>
      <c r="EH507" s="72"/>
      <c r="EI507" s="72"/>
      <c r="EJ507" s="72"/>
      <c r="EK507" s="72"/>
      <c r="EL507" s="72"/>
      <c r="EM507" s="72"/>
      <c r="EN507" s="72"/>
      <c r="EO507" s="72"/>
      <c r="EP507" s="72"/>
      <c r="EQ507" s="72"/>
      <c r="ER507" s="312">
        <f t="shared" si="99"/>
        <v>3</v>
      </c>
      <c r="ES507" s="72">
        <f t="shared" si="100"/>
        <v>1</v>
      </c>
      <c r="ET507" s="72" t="s">
        <v>1119</v>
      </c>
      <c r="EU507" s="7" t="s">
        <v>2826</v>
      </c>
      <c r="EV507" s="7" t="s">
        <v>1110</v>
      </c>
      <c r="EW507" s="7" t="s">
        <v>1801</v>
      </c>
      <c r="EX507" s="183" t="s">
        <v>2000</v>
      </c>
      <c r="EY507" s="313">
        <v>46177</v>
      </c>
      <c r="EZ507" s="313"/>
      <c r="FA507" s="183"/>
      <c r="FB507" s="313"/>
      <c r="FC507" s="7"/>
      <c r="FD507" s="7" t="s">
        <v>3391</v>
      </c>
      <c r="FE507" s="7">
        <f t="shared" si="101"/>
        <v>3361</v>
      </c>
      <c r="FF507" s="72">
        <f t="shared" si="102"/>
        <v>7991</v>
      </c>
      <c r="FG507" t="s">
        <v>3515</v>
      </c>
    </row>
    <row r="508" spans="1:163" ht="17.25">
      <c r="A508" s="72">
        <v>463650409</v>
      </c>
      <c r="B508" s="304" t="s">
        <v>2089</v>
      </c>
      <c r="C508" s="72" t="s">
        <v>1775</v>
      </c>
      <c r="D508" s="72" t="s">
        <v>2347</v>
      </c>
      <c r="E508" s="72">
        <v>4303</v>
      </c>
      <c r="F508" s="72"/>
      <c r="G508" s="306"/>
      <c r="H508" s="306"/>
      <c r="I508" s="72">
        <v>4409</v>
      </c>
      <c r="J508" s="72">
        <v>3755</v>
      </c>
      <c r="K508" s="258">
        <f t="shared" si="106"/>
        <v>3796</v>
      </c>
      <c r="L508" s="258">
        <f t="shared" si="95"/>
        <v>3945</v>
      </c>
      <c r="M508" s="307">
        <v>1</v>
      </c>
      <c r="N508" s="72" t="s">
        <v>1280</v>
      </c>
      <c r="O508" s="72" t="s">
        <v>1281</v>
      </c>
      <c r="P508" s="72" t="s">
        <v>18</v>
      </c>
      <c r="Q508" s="255">
        <v>16469</v>
      </c>
      <c r="R508" s="66">
        <v>41</v>
      </c>
      <c r="S508" s="66">
        <f t="shared" si="108"/>
        <v>0</v>
      </c>
      <c r="T508" s="66">
        <v>5345</v>
      </c>
      <c r="U508" s="4" t="s">
        <v>1129</v>
      </c>
      <c r="V508" s="5">
        <f t="shared" si="103"/>
        <v>6.6828915917914516E-3</v>
      </c>
      <c r="W508" s="5">
        <f t="shared" si="104"/>
        <v>9.0123558325890982E-4</v>
      </c>
      <c r="X508" s="5" t="str">
        <f t="shared" si="96"/>
        <v>STABLE</v>
      </c>
      <c r="Y508" s="72" t="str">
        <f t="shared" si="97"/>
        <v>PAID</v>
      </c>
      <c r="Z508" s="72" t="s">
        <v>1129</v>
      </c>
      <c r="AA508" s="72" t="s">
        <v>1281</v>
      </c>
      <c r="AB508" s="304" t="s">
        <v>3024</v>
      </c>
      <c r="AC508" s="72"/>
      <c r="AD508" s="72" t="s">
        <v>3022</v>
      </c>
      <c r="AE508" s="308"/>
      <c r="AF508" s="309"/>
      <c r="AG508" s="7"/>
      <c r="AH508" s="72" t="s">
        <v>265</v>
      </c>
      <c r="AI508" s="7"/>
      <c r="AJ508" s="7"/>
      <c r="AK508" s="7"/>
      <c r="AL508" s="7">
        <v>9141</v>
      </c>
      <c r="AM508" s="255">
        <v>16469</v>
      </c>
      <c r="AN508" s="258">
        <v>27</v>
      </c>
      <c r="AO508" s="306">
        <v>12</v>
      </c>
      <c r="AP508" s="306" t="str">
        <f t="shared" si="98"/>
        <v>STABLE</v>
      </c>
      <c r="AQ508" s="306"/>
      <c r="AR508" s="306"/>
      <c r="AS508" s="306"/>
      <c r="AT508" s="306"/>
      <c r="AU508" s="72" t="s">
        <v>1129</v>
      </c>
      <c r="AV508" s="310" t="s">
        <v>2235</v>
      </c>
      <c r="AW508" s="304" t="s">
        <v>31</v>
      </c>
      <c r="AX508" s="311">
        <v>45507</v>
      </c>
      <c r="AY508" s="72">
        <v>24</v>
      </c>
      <c r="AZ508" s="72" t="s">
        <v>2057</v>
      </c>
      <c r="BA508" s="7" t="s">
        <v>3512</v>
      </c>
      <c r="BB508" s="7"/>
      <c r="BC508" s="7"/>
      <c r="BD508" s="72"/>
      <c r="BE508" s="72"/>
      <c r="BF508" s="72"/>
      <c r="BG508" s="183"/>
      <c r="BH508" s="72"/>
      <c r="BI508" s="72"/>
      <c r="BJ508" s="72"/>
      <c r="BK508" s="72"/>
      <c r="BL508" s="72"/>
      <c r="BM508" s="72"/>
      <c r="BN508" s="72"/>
      <c r="BO508" s="72"/>
      <c r="BP508" s="72"/>
      <c r="BQ508" s="72"/>
      <c r="BR508" s="72"/>
      <c r="BS508" s="72"/>
      <c r="BT508" s="72"/>
      <c r="BU508" s="72"/>
      <c r="BV508" s="72"/>
      <c r="BW508" s="72"/>
      <c r="BX508" s="72"/>
      <c r="BY508" s="72"/>
      <c r="BZ508" s="72"/>
      <c r="CA508" s="72"/>
      <c r="CB508" s="72"/>
      <c r="CC508" s="72"/>
      <c r="CD508" s="72"/>
      <c r="CE508" s="72"/>
      <c r="CF508" s="72"/>
      <c r="CG508" s="72"/>
      <c r="CH508" s="72"/>
      <c r="CI508" s="72"/>
      <c r="CJ508" s="72">
        <v>1</v>
      </c>
      <c r="CK508" s="72"/>
      <c r="CL508" s="72"/>
      <c r="CM508" s="72"/>
      <c r="CN508" s="72"/>
      <c r="CO508" s="72"/>
      <c r="CP508" s="72"/>
      <c r="CQ508" s="72"/>
      <c r="CR508" s="72"/>
      <c r="CS508" s="72"/>
      <c r="CT508" s="72"/>
      <c r="CU508" s="72"/>
      <c r="CV508" s="72"/>
      <c r="CW508" s="72"/>
      <c r="CX508" s="72"/>
      <c r="CY508" s="72"/>
      <c r="CZ508" s="72"/>
      <c r="DA508" s="72"/>
      <c r="DB508" s="72"/>
      <c r="DC508" s="72"/>
      <c r="DD508" s="72"/>
      <c r="DE508" s="72"/>
      <c r="DF508" s="72"/>
      <c r="DG508" s="72"/>
      <c r="DH508" s="72"/>
      <c r="DI508" s="72"/>
      <c r="DJ508" s="72"/>
      <c r="DK508" s="72"/>
      <c r="DL508" s="72"/>
      <c r="DM508" s="72"/>
      <c r="DN508" s="72"/>
      <c r="DO508" s="72"/>
      <c r="DP508" s="72"/>
      <c r="DQ508" s="72"/>
      <c r="DR508" s="72"/>
      <c r="DS508" s="72"/>
      <c r="DT508" s="72"/>
      <c r="DU508" s="72"/>
      <c r="DV508" s="72"/>
      <c r="DW508" s="72"/>
      <c r="DX508" s="72"/>
      <c r="DY508" s="72"/>
      <c r="DZ508" s="72"/>
      <c r="EA508" s="72"/>
      <c r="EB508" s="72"/>
      <c r="EC508" s="72"/>
      <c r="ED508" s="72"/>
      <c r="EE508" s="72"/>
      <c r="EF508" s="72"/>
      <c r="EG508" s="72"/>
      <c r="EH508" s="72"/>
      <c r="EI508" s="72"/>
      <c r="EJ508" s="72"/>
      <c r="EK508" s="72"/>
      <c r="EL508" s="72"/>
      <c r="EM508" s="72"/>
      <c r="EN508" s="72"/>
      <c r="EO508" s="72"/>
      <c r="EP508" s="72"/>
      <c r="EQ508" s="72"/>
      <c r="ER508" s="312">
        <f t="shared" si="99"/>
        <v>1</v>
      </c>
      <c r="ES508" s="72">
        <f t="shared" si="100"/>
        <v>1</v>
      </c>
      <c r="ET508" s="72" t="s">
        <v>1113</v>
      </c>
      <c r="EU508" s="7" t="s">
        <v>2827</v>
      </c>
      <c r="EV508" s="7" t="s">
        <v>1110</v>
      </c>
      <c r="EW508" s="7" t="s">
        <v>1808</v>
      </c>
      <c r="EX508" s="183" t="s">
        <v>3600</v>
      </c>
      <c r="EY508" s="313">
        <v>46185</v>
      </c>
      <c r="EZ508" s="313"/>
      <c r="FA508" s="183"/>
      <c r="FB508" s="313"/>
      <c r="FC508" s="7"/>
      <c r="FD508" s="7" t="s">
        <v>3392</v>
      </c>
      <c r="FE508" s="7">
        <f t="shared" si="101"/>
        <v>3796</v>
      </c>
      <c r="FF508" s="72">
        <f t="shared" si="102"/>
        <v>8248</v>
      </c>
      <c r="FG508" t="s">
        <v>3515</v>
      </c>
    </row>
    <row r="509" spans="1:163" ht="17.25">
      <c r="A509" s="72">
        <v>460109573</v>
      </c>
      <c r="B509" s="304" t="s">
        <v>1578</v>
      </c>
      <c r="C509" s="72"/>
      <c r="D509" s="72"/>
      <c r="E509" s="72"/>
      <c r="F509" s="72"/>
      <c r="G509" s="306"/>
      <c r="H509" s="306"/>
      <c r="I509" s="72">
        <v>2845</v>
      </c>
      <c r="J509" s="72">
        <v>3152.65</v>
      </c>
      <c r="K509" s="258">
        <f t="shared" si="106"/>
        <v>322.64999999999964</v>
      </c>
      <c r="L509" s="258">
        <f t="shared" si="95"/>
        <v>6063.65</v>
      </c>
      <c r="M509" s="315">
        <v>2</v>
      </c>
      <c r="N509" s="72" t="s">
        <v>1231</v>
      </c>
      <c r="O509" s="72" t="s">
        <v>1232</v>
      </c>
      <c r="P509" s="72" t="s">
        <v>42</v>
      </c>
      <c r="Q509" s="255">
        <v>16448.14</v>
      </c>
      <c r="R509" s="66">
        <v>15</v>
      </c>
      <c r="S509" s="66">
        <f t="shared" si="108"/>
        <v>0</v>
      </c>
      <c r="T509" s="66">
        <v>1800</v>
      </c>
      <c r="U509" s="4" t="s">
        <v>1129</v>
      </c>
      <c r="V509" s="5">
        <f t="shared" si="103"/>
        <v>1.8397741490644406E-2</v>
      </c>
      <c r="W509" s="5">
        <f t="shared" si="104"/>
        <v>3.6418054209180605E-3</v>
      </c>
      <c r="X509" s="5" t="s">
        <v>1280</v>
      </c>
      <c r="Y509" s="72" t="str">
        <f t="shared" si="97"/>
        <v>PTP</v>
      </c>
      <c r="Z509" s="72" t="s">
        <v>1129</v>
      </c>
      <c r="AA509" s="72" t="s">
        <v>1329</v>
      </c>
      <c r="AB509" s="304"/>
      <c r="AC509" s="72"/>
      <c r="AD509" s="72" t="s">
        <v>3019</v>
      </c>
      <c r="AE509" s="308"/>
      <c r="AF509" s="309" t="s">
        <v>1129</v>
      </c>
      <c r="AG509" s="7" t="s">
        <v>1129</v>
      </c>
      <c r="AH509" s="72" t="s">
        <v>780</v>
      </c>
      <c r="AI509" s="7" t="s">
        <v>1129</v>
      </c>
      <c r="AJ509" s="7" t="s">
        <v>1129</v>
      </c>
      <c r="AK509" s="7" t="s">
        <v>1129</v>
      </c>
      <c r="AL509" s="7">
        <v>4967.6499999999996</v>
      </c>
      <c r="AM509" s="255">
        <v>16448.14</v>
      </c>
      <c r="AN509" s="258">
        <v>57</v>
      </c>
      <c r="AO509" s="306">
        <v>73</v>
      </c>
      <c r="AP509" s="306" t="str">
        <f t="shared" si="98"/>
        <v>FLOW</v>
      </c>
      <c r="AQ509" s="306"/>
      <c r="AR509" s="306"/>
      <c r="AS509" s="306"/>
      <c r="AT509" s="306"/>
      <c r="AU509" s="72" t="s">
        <v>1793</v>
      </c>
      <c r="AV509" s="310" t="s">
        <v>1686</v>
      </c>
      <c r="AW509" s="304" t="s">
        <v>648</v>
      </c>
      <c r="AX509" s="311">
        <v>45211</v>
      </c>
      <c r="AY509" s="72">
        <v>36</v>
      </c>
      <c r="AZ509" s="72" t="s">
        <v>1742</v>
      </c>
      <c r="BA509" s="7" t="s">
        <v>3512</v>
      </c>
      <c r="BB509" s="7"/>
      <c r="BC509" s="7"/>
      <c r="BD509" s="72"/>
      <c r="BE509" s="72"/>
      <c r="BF509" s="72"/>
      <c r="BG509" s="183"/>
      <c r="BH509" s="72"/>
      <c r="BI509" s="72"/>
      <c r="BJ509" s="72"/>
      <c r="BK509" s="72"/>
      <c r="BL509" s="72"/>
      <c r="BM509" s="72"/>
      <c r="BN509" s="72"/>
      <c r="BO509" s="72">
        <v>1</v>
      </c>
      <c r="BP509" s="72"/>
      <c r="BQ509" s="72"/>
      <c r="BR509" s="72"/>
      <c r="BS509" s="72"/>
      <c r="BT509" s="72"/>
      <c r="BU509" s="72"/>
      <c r="BV509" s="72"/>
      <c r="BW509" s="72"/>
      <c r="BX509" s="72"/>
      <c r="BY509" s="72"/>
      <c r="BZ509" s="72"/>
      <c r="CA509" s="72"/>
      <c r="CB509" s="72"/>
      <c r="CC509" s="72"/>
      <c r="CD509" s="72"/>
      <c r="CE509" s="72"/>
      <c r="CF509" s="72"/>
      <c r="CG509" s="72"/>
      <c r="CH509" s="72"/>
      <c r="CI509" s="72"/>
      <c r="CJ509" s="72"/>
      <c r="CK509" s="72"/>
      <c r="CL509" s="72"/>
      <c r="CM509" s="72"/>
      <c r="CN509" s="72"/>
      <c r="CO509" s="72"/>
      <c r="CP509" s="72"/>
      <c r="CQ509" s="72"/>
      <c r="CR509" s="72"/>
      <c r="CS509" s="72"/>
      <c r="CT509" s="72"/>
      <c r="CU509" s="72"/>
      <c r="CV509" s="72"/>
      <c r="CW509" s="72"/>
      <c r="CX509" s="72"/>
      <c r="CY509" s="72"/>
      <c r="CZ509" s="72"/>
      <c r="DA509" s="72"/>
      <c r="DB509" s="72"/>
      <c r="DC509" s="72"/>
      <c r="DD509" s="72"/>
      <c r="DE509" s="72"/>
      <c r="DF509" s="72"/>
      <c r="DG509" s="72"/>
      <c r="DH509" s="72"/>
      <c r="DI509" s="72"/>
      <c r="DJ509" s="72"/>
      <c r="DK509" s="72"/>
      <c r="DL509" s="72"/>
      <c r="DM509" s="72"/>
      <c r="DN509" s="72"/>
      <c r="DO509" s="72"/>
      <c r="DP509" s="72"/>
      <c r="DQ509" s="72"/>
      <c r="DR509" s="72"/>
      <c r="DS509" s="72"/>
      <c r="DT509" s="72"/>
      <c r="DU509" s="72"/>
      <c r="DV509" s="72"/>
      <c r="DW509" s="72"/>
      <c r="DX509" s="72"/>
      <c r="DY509" s="72"/>
      <c r="DZ509" s="72"/>
      <c r="EA509" s="72"/>
      <c r="EB509" s="72"/>
      <c r="EC509" s="72"/>
      <c r="ED509" s="72"/>
      <c r="EE509" s="72"/>
      <c r="EF509" s="72"/>
      <c r="EG509" s="72"/>
      <c r="EH509" s="72"/>
      <c r="EI509" s="72"/>
      <c r="EJ509" s="72"/>
      <c r="EK509" s="72"/>
      <c r="EL509" s="72"/>
      <c r="EM509" s="72"/>
      <c r="EN509" s="72"/>
      <c r="EO509" s="72"/>
      <c r="EP509" s="72"/>
      <c r="EQ509" s="72"/>
      <c r="ER509" s="312">
        <f t="shared" si="99"/>
        <v>1</v>
      </c>
      <c r="ES509" s="72">
        <f t="shared" si="100"/>
        <v>1</v>
      </c>
      <c r="ET509" s="72" t="s">
        <v>1116</v>
      </c>
      <c r="EU509" s="7" t="s">
        <v>2828</v>
      </c>
      <c r="EV509" s="7" t="s">
        <v>1110</v>
      </c>
      <c r="EW509" s="7" t="s">
        <v>1801</v>
      </c>
      <c r="EX509" s="183" t="s">
        <v>1841</v>
      </c>
      <c r="EY509" s="313">
        <v>46178</v>
      </c>
      <c r="EZ509" s="313"/>
      <c r="FA509" s="183"/>
      <c r="FB509" s="313"/>
      <c r="FC509" s="7" t="s">
        <v>3622</v>
      </c>
      <c r="FD509" s="7" t="s">
        <v>3393</v>
      </c>
      <c r="FE509" s="7">
        <f t="shared" si="101"/>
        <v>322.64999999999964</v>
      </c>
      <c r="FF509" s="72">
        <f t="shared" si="102"/>
        <v>6063.65</v>
      </c>
      <c r="FG509" t="s">
        <v>3515</v>
      </c>
    </row>
    <row r="510" spans="1:163" ht="17.25">
      <c r="A510" s="72">
        <v>465971898</v>
      </c>
      <c r="B510" s="304" t="s">
        <v>1434</v>
      </c>
      <c r="C510" s="72" t="s">
        <v>1775</v>
      </c>
      <c r="D510" s="72" t="s">
        <v>1800</v>
      </c>
      <c r="E510" s="72">
        <v>6720</v>
      </c>
      <c r="F510" s="72"/>
      <c r="G510" s="306"/>
      <c r="H510" s="306"/>
      <c r="I510" s="72">
        <v>2240</v>
      </c>
      <c r="J510" s="72">
        <v>4480</v>
      </c>
      <c r="K510" s="258">
        <f t="shared" si="106"/>
        <v>2284</v>
      </c>
      <c r="L510" s="258">
        <f t="shared" si="95"/>
        <v>88</v>
      </c>
      <c r="M510" s="315">
        <v>2</v>
      </c>
      <c r="N510" s="72" t="s">
        <v>1282</v>
      </c>
      <c r="O510" s="72" t="s">
        <v>1281</v>
      </c>
      <c r="P510" s="72" t="s">
        <v>65</v>
      </c>
      <c r="Q510" s="255">
        <v>16438</v>
      </c>
      <c r="R510" s="66">
        <v>44</v>
      </c>
      <c r="S510" s="66">
        <f t="shared" si="108"/>
        <v>0</v>
      </c>
      <c r="T510" s="66">
        <v>900</v>
      </c>
      <c r="U510" s="4" t="s">
        <v>1231</v>
      </c>
      <c r="V510" s="5">
        <f t="shared" si="103"/>
        <v>5.6842114508678279E-2</v>
      </c>
      <c r="W510" s="5">
        <f t="shared" si="104"/>
        <v>3.6395603094970664E-3</v>
      </c>
      <c r="X510" s="5" t="str">
        <f t="shared" si="96"/>
        <v>RB</v>
      </c>
      <c r="Y510" s="72" t="str">
        <f t="shared" si="97"/>
        <v>PAID</v>
      </c>
      <c r="Z510" s="72" t="s">
        <v>1329</v>
      </c>
      <c r="AA510" s="72" t="s">
        <v>1281</v>
      </c>
      <c r="AB510" s="304"/>
      <c r="AC510" s="72"/>
      <c r="AD510" s="72"/>
      <c r="AE510" s="308"/>
      <c r="AF510" s="309" t="s">
        <v>1129</v>
      </c>
      <c r="AG510" s="7" t="s">
        <v>1129</v>
      </c>
      <c r="AH510" s="72" t="s">
        <v>721</v>
      </c>
      <c r="AI510" s="7" t="s">
        <v>1129</v>
      </c>
      <c r="AJ510" s="7" t="s">
        <v>1129</v>
      </c>
      <c r="AK510" s="7" t="s">
        <v>1129</v>
      </c>
      <c r="AL510" s="7">
        <v>5424</v>
      </c>
      <c r="AM510" s="255">
        <v>16438</v>
      </c>
      <c r="AN510" s="258">
        <v>56</v>
      </c>
      <c r="AO510" s="306">
        <v>11</v>
      </c>
      <c r="AP510" s="306" t="str">
        <f t="shared" si="98"/>
        <v>STABLE</v>
      </c>
      <c r="AQ510" s="306"/>
      <c r="AR510" s="306"/>
      <c r="AS510" s="306"/>
      <c r="AT510" s="306"/>
      <c r="AU510" s="72" t="s">
        <v>1793</v>
      </c>
      <c r="AV510" s="310" t="s">
        <v>1435</v>
      </c>
      <c r="AW510" s="304" t="s">
        <v>1436</v>
      </c>
      <c r="AX510" s="311">
        <v>45769</v>
      </c>
      <c r="AY510" s="72">
        <v>18</v>
      </c>
      <c r="AZ510" s="72" t="s">
        <v>1742</v>
      </c>
      <c r="BA510" s="7" t="s">
        <v>3512</v>
      </c>
      <c r="BB510" s="7"/>
      <c r="BC510" s="7"/>
      <c r="BD510" s="72"/>
      <c r="BE510" s="72"/>
      <c r="BF510" s="72"/>
      <c r="BG510" s="183"/>
      <c r="BH510" s="72"/>
      <c r="BI510" s="72"/>
      <c r="BJ510" s="72"/>
      <c r="BK510" s="72"/>
      <c r="BL510" s="72"/>
      <c r="BM510" s="72"/>
      <c r="BN510" s="72"/>
      <c r="BO510" s="72"/>
      <c r="BP510" s="72"/>
      <c r="BQ510" s="72"/>
      <c r="BR510" s="72"/>
      <c r="BS510" s="72"/>
      <c r="BT510" s="72"/>
      <c r="BU510" s="72"/>
      <c r="BV510" s="72"/>
      <c r="BW510" s="72"/>
      <c r="BX510" s="72"/>
      <c r="BY510" s="72"/>
      <c r="BZ510" s="72"/>
      <c r="CA510" s="72">
        <v>1</v>
      </c>
      <c r="CB510" s="72"/>
      <c r="CC510" s="72"/>
      <c r="CD510" s="72"/>
      <c r="CE510" s="72"/>
      <c r="CF510" s="72"/>
      <c r="CG510" s="72"/>
      <c r="CH510" s="72"/>
      <c r="CI510" s="72"/>
      <c r="CJ510" s="72"/>
      <c r="CK510" s="72"/>
      <c r="CL510" s="72"/>
      <c r="CM510" s="72"/>
      <c r="CN510" s="72"/>
      <c r="CO510" s="72"/>
      <c r="CP510" s="72"/>
      <c r="CQ510" s="72"/>
      <c r="CR510" s="72"/>
      <c r="CS510" s="72"/>
      <c r="CT510" s="72"/>
      <c r="CU510" s="72"/>
      <c r="CV510" s="72"/>
      <c r="CW510" s="72"/>
      <c r="CX510" s="72"/>
      <c r="CY510" s="72"/>
      <c r="CZ510" s="72"/>
      <c r="DA510" s="72"/>
      <c r="DB510" s="72"/>
      <c r="DC510" s="72"/>
      <c r="DD510" s="72"/>
      <c r="DE510" s="72"/>
      <c r="DF510" s="72"/>
      <c r="DG510" s="72"/>
      <c r="DH510" s="72"/>
      <c r="DI510" s="72"/>
      <c r="DJ510" s="72"/>
      <c r="DK510" s="72"/>
      <c r="DL510" s="72"/>
      <c r="DM510" s="72"/>
      <c r="DN510" s="72"/>
      <c r="DO510" s="72"/>
      <c r="DP510" s="72"/>
      <c r="DQ510" s="72"/>
      <c r="DR510" s="72"/>
      <c r="DS510" s="72"/>
      <c r="DT510" s="72"/>
      <c r="DU510" s="72"/>
      <c r="DV510" s="72"/>
      <c r="DW510" s="72"/>
      <c r="DX510" s="72"/>
      <c r="DY510" s="72"/>
      <c r="DZ510" s="72"/>
      <c r="EA510" s="72"/>
      <c r="EB510" s="72"/>
      <c r="EC510" s="72"/>
      <c r="ED510" s="72"/>
      <c r="EE510" s="72"/>
      <c r="EF510" s="72"/>
      <c r="EG510" s="72"/>
      <c r="EH510" s="72"/>
      <c r="EI510" s="72"/>
      <c r="EJ510" s="72"/>
      <c r="EK510" s="72"/>
      <c r="EL510" s="72"/>
      <c r="EM510" s="72"/>
      <c r="EN510" s="72"/>
      <c r="EO510" s="72"/>
      <c r="EP510" s="72"/>
      <c r="EQ510" s="72"/>
      <c r="ER510" s="312">
        <f t="shared" si="99"/>
        <v>1</v>
      </c>
      <c r="ES510" s="72">
        <f t="shared" si="100"/>
        <v>1</v>
      </c>
      <c r="ET510" s="72" t="s">
        <v>1118</v>
      </c>
      <c r="EU510" s="7" t="s">
        <v>2829</v>
      </c>
      <c r="EV510" s="7" t="s">
        <v>1110</v>
      </c>
      <c r="EW510" s="7" t="s">
        <v>1806</v>
      </c>
      <c r="EX510" s="183" t="s">
        <v>1818</v>
      </c>
      <c r="EY510" s="313">
        <v>46182</v>
      </c>
      <c r="EZ510" s="313"/>
      <c r="FA510" s="183"/>
      <c r="FB510" s="313"/>
      <c r="FC510" s="7"/>
      <c r="FD510" s="7" t="s">
        <v>3284</v>
      </c>
      <c r="FE510" s="7">
        <f t="shared" si="101"/>
        <v>2284</v>
      </c>
      <c r="FF510" s="72">
        <f t="shared" si="102"/>
        <v>6808</v>
      </c>
      <c r="FG510" t="s">
        <v>3515</v>
      </c>
    </row>
    <row r="511" spans="1:163" ht="17.25">
      <c r="A511" s="72">
        <v>464487568</v>
      </c>
      <c r="B511" s="304" t="s">
        <v>435</v>
      </c>
      <c r="C511" s="72" t="s">
        <v>1775</v>
      </c>
      <c r="D511" s="72" t="s">
        <v>3554</v>
      </c>
      <c r="E511" s="72">
        <v>2603</v>
      </c>
      <c r="F511" s="72"/>
      <c r="G511" s="306"/>
      <c r="H511" s="306"/>
      <c r="I511" s="72">
        <v>2496</v>
      </c>
      <c r="J511" s="72">
        <v>2240</v>
      </c>
      <c r="K511" s="258">
        <f t="shared" si="106"/>
        <v>2303</v>
      </c>
      <c r="L511" s="258">
        <f t="shared" si="95"/>
        <v>2251</v>
      </c>
      <c r="M511" s="307">
        <v>1</v>
      </c>
      <c r="N511" s="72" t="s">
        <v>1280</v>
      </c>
      <c r="O511" s="72" t="s">
        <v>1281</v>
      </c>
      <c r="P511" s="72" t="s">
        <v>34</v>
      </c>
      <c r="Q511" s="255">
        <v>16402</v>
      </c>
      <c r="R511" s="66">
        <v>63</v>
      </c>
      <c r="S511" s="66">
        <f t="shared" si="108"/>
        <v>0</v>
      </c>
      <c r="T511" s="66">
        <v>2700</v>
      </c>
      <c r="U511" s="4" t="s">
        <v>1481</v>
      </c>
      <c r="V511" s="5">
        <f t="shared" si="103"/>
        <v>7.073498121947866E-3</v>
      </c>
      <c r="W511" s="5">
        <f t="shared" si="104"/>
        <v>8.9756913210350584E-4</v>
      </c>
      <c r="X511" s="5" t="s">
        <v>1280</v>
      </c>
      <c r="Y511" s="72" t="str">
        <f t="shared" si="97"/>
        <v>PAID</v>
      </c>
      <c r="Z511" s="72" t="s">
        <v>1327</v>
      </c>
      <c r="AA511" s="72" t="s">
        <v>1329</v>
      </c>
      <c r="AB511" s="304"/>
      <c r="AC511" s="72">
        <v>25</v>
      </c>
      <c r="AD511" s="72" t="s">
        <v>3019</v>
      </c>
      <c r="AE511" s="308"/>
      <c r="AF511" s="309" t="s">
        <v>1129</v>
      </c>
      <c r="AG511" s="7" t="s">
        <v>1129</v>
      </c>
      <c r="AH511" s="72" t="s">
        <v>385</v>
      </c>
      <c r="AI511" s="7" t="s">
        <v>1129</v>
      </c>
      <c r="AJ511" s="7" t="s">
        <v>1129</v>
      </c>
      <c r="AK511" s="7" t="s">
        <v>1129</v>
      </c>
      <c r="AL511" s="7">
        <v>5003</v>
      </c>
      <c r="AM511" s="255">
        <v>16402</v>
      </c>
      <c r="AN511" s="258">
        <v>27</v>
      </c>
      <c r="AO511" s="306">
        <v>43</v>
      </c>
      <c r="AP511" s="306" t="str">
        <f t="shared" si="98"/>
        <v>FLOW</v>
      </c>
      <c r="AQ511" s="306"/>
      <c r="AR511" s="306"/>
      <c r="AS511" s="306"/>
      <c r="AT511" s="306"/>
      <c r="AU511" s="72" t="s">
        <v>1793</v>
      </c>
      <c r="AV511" s="310" t="s">
        <v>436</v>
      </c>
      <c r="AW511" s="304" t="s">
        <v>177</v>
      </c>
      <c r="AX511" s="311">
        <v>45594</v>
      </c>
      <c r="AY511" s="72">
        <v>24</v>
      </c>
      <c r="AZ511" s="72" t="s">
        <v>1742</v>
      </c>
      <c r="BA511" s="7" t="s">
        <v>3512</v>
      </c>
      <c r="BB511" s="7"/>
      <c r="BC511" s="7"/>
      <c r="BD511" s="72"/>
      <c r="BE511" s="72"/>
      <c r="BF511" s="72"/>
      <c r="BG511" s="183"/>
      <c r="BH511" s="72"/>
      <c r="BI511" s="72">
        <v>1</v>
      </c>
      <c r="BJ511" s="72"/>
      <c r="BK511" s="72"/>
      <c r="BL511" s="72"/>
      <c r="BM511" s="72"/>
      <c r="BN511" s="72"/>
      <c r="BO511" s="72"/>
      <c r="BP511" s="72"/>
      <c r="BQ511" s="72"/>
      <c r="BR511" s="72"/>
      <c r="BS511" s="72"/>
      <c r="BT511" s="72"/>
      <c r="BU511" s="72"/>
      <c r="BV511" s="72"/>
      <c r="BW511" s="72"/>
      <c r="BX511" s="72"/>
      <c r="BY511" s="72"/>
      <c r="BZ511" s="72"/>
      <c r="CA511" s="72"/>
      <c r="CB511" s="72"/>
      <c r="CC511" s="72"/>
      <c r="CD511" s="72"/>
      <c r="CE511" s="72"/>
      <c r="CF511" s="72"/>
      <c r="CG511" s="72"/>
      <c r="CH511" s="72"/>
      <c r="CI511" s="72"/>
      <c r="CJ511" s="72"/>
      <c r="CK511" s="72"/>
      <c r="CL511" s="72"/>
      <c r="CM511" s="72"/>
      <c r="CN511" s="72"/>
      <c r="CO511" s="72"/>
      <c r="CP511" s="72"/>
      <c r="CQ511" s="72"/>
      <c r="CR511" s="72"/>
      <c r="CS511" s="72"/>
      <c r="CT511" s="72"/>
      <c r="CU511" s="72"/>
      <c r="CV511" s="72"/>
      <c r="CW511" s="72"/>
      <c r="CX511" s="72"/>
      <c r="CY511" s="72"/>
      <c r="CZ511" s="72"/>
      <c r="DA511" s="72"/>
      <c r="DB511" s="72"/>
      <c r="DC511" s="72"/>
      <c r="DD511" s="72"/>
      <c r="DE511" s="72"/>
      <c r="DF511" s="72"/>
      <c r="DG511" s="72"/>
      <c r="DH511" s="72"/>
      <c r="DI511" s="72"/>
      <c r="DJ511" s="72"/>
      <c r="DK511" s="72"/>
      <c r="DL511" s="72"/>
      <c r="DM511" s="72"/>
      <c r="DN511" s="72"/>
      <c r="DO511" s="72"/>
      <c r="DP511" s="72"/>
      <c r="DQ511" s="72"/>
      <c r="DR511" s="72"/>
      <c r="DS511" s="72"/>
      <c r="DT511" s="72"/>
      <c r="DU511" s="72"/>
      <c r="DV511" s="72"/>
      <c r="DW511" s="72"/>
      <c r="DX511" s="72"/>
      <c r="DY511" s="72"/>
      <c r="DZ511" s="72"/>
      <c r="EA511" s="72"/>
      <c r="EB511" s="72"/>
      <c r="EC511" s="72"/>
      <c r="ED511" s="72"/>
      <c r="EE511" s="72"/>
      <c r="EF511" s="72"/>
      <c r="EG511" s="72"/>
      <c r="EH511" s="72"/>
      <c r="EI511" s="72"/>
      <c r="EJ511" s="72"/>
      <c r="EK511" s="72"/>
      <c r="EL511" s="72"/>
      <c r="EM511" s="72"/>
      <c r="EN511" s="72"/>
      <c r="EO511" s="72"/>
      <c r="EP511" s="72"/>
      <c r="EQ511" s="72"/>
      <c r="ER511" s="312">
        <f t="shared" si="99"/>
        <v>1</v>
      </c>
      <c r="ES511" s="72">
        <f t="shared" si="100"/>
        <v>1</v>
      </c>
      <c r="ET511" s="72" t="s">
        <v>1115</v>
      </c>
      <c r="EU511" s="7" t="s">
        <v>2830</v>
      </c>
      <c r="EV511" s="7" t="s">
        <v>1110</v>
      </c>
      <c r="EW511" s="7" t="s">
        <v>1806</v>
      </c>
      <c r="EX511" s="183" t="s">
        <v>1815</v>
      </c>
      <c r="EY511" s="313">
        <v>46201</v>
      </c>
      <c r="EZ511" s="313"/>
      <c r="FA511" s="183"/>
      <c r="FB511" s="313"/>
      <c r="FC511" s="7"/>
      <c r="FD511" s="7" t="s">
        <v>3394</v>
      </c>
      <c r="FE511" s="7">
        <f t="shared" si="101"/>
        <v>2303</v>
      </c>
      <c r="FF511" s="72">
        <f t="shared" si="102"/>
        <v>4854</v>
      </c>
      <c r="FG511" t="s">
        <v>3515</v>
      </c>
    </row>
    <row r="512" spans="1:163" ht="17.25">
      <c r="A512" s="72">
        <v>135586566</v>
      </c>
      <c r="B512" s="304" t="s">
        <v>849</v>
      </c>
      <c r="C512" s="72" t="s">
        <v>1775</v>
      </c>
      <c r="D512" s="72" t="s">
        <v>3554</v>
      </c>
      <c r="E512" s="72">
        <v>5140</v>
      </c>
      <c r="F512" s="72"/>
      <c r="G512" s="306"/>
      <c r="H512" s="306"/>
      <c r="I512" s="72">
        <v>2466</v>
      </c>
      <c r="J512" s="72">
        <v>2259</v>
      </c>
      <c r="K512" s="258">
        <f t="shared" si="106"/>
        <v>2307</v>
      </c>
      <c r="L512" s="258">
        <f t="shared" ref="L512:L575" si="109">FF512-E512</f>
        <v>-317</v>
      </c>
      <c r="M512" s="307">
        <v>1</v>
      </c>
      <c r="N512" s="72" t="s">
        <v>1282</v>
      </c>
      <c r="O512" s="72" t="s">
        <v>1281</v>
      </c>
      <c r="P512" s="72" t="s">
        <v>333</v>
      </c>
      <c r="Q512" s="255">
        <v>16376.58</v>
      </c>
      <c r="R512" s="66">
        <v>48</v>
      </c>
      <c r="S512" s="66">
        <f t="shared" si="108"/>
        <v>0</v>
      </c>
      <c r="T512" s="66">
        <v>3150</v>
      </c>
      <c r="U512" s="4" t="s">
        <v>1489</v>
      </c>
      <c r="V512" s="5">
        <f t="shared" si="103"/>
        <v>9.3546254494014033E-3</v>
      </c>
      <c r="W512" s="5">
        <f t="shared" si="104"/>
        <v>8.9617806959051529E-4</v>
      </c>
      <c r="X512" s="5" t="s">
        <v>1280</v>
      </c>
      <c r="Y512" s="72" t="str">
        <f t="shared" ref="Y512:Y575" si="110">IF(OR(N512="STABLE", N512="RB" ),"PAID",AA512)</f>
        <v>PAID</v>
      </c>
      <c r="Z512" s="72" t="s">
        <v>1329</v>
      </c>
      <c r="AA512" s="72" t="s">
        <v>1329</v>
      </c>
      <c r="AB512" s="304"/>
      <c r="AC512" s="72">
        <v>26</v>
      </c>
      <c r="AD512" s="72" t="s">
        <v>3019</v>
      </c>
      <c r="AE512" s="308"/>
      <c r="AF512" s="309" t="s">
        <v>1129</v>
      </c>
      <c r="AG512" s="7" t="s">
        <v>1129</v>
      </c>
      <c r="AH512" s="72" t="s">
        <v>850</v>
      </c>
      <c r="AI512" s="7" t="s">
        <v>1129</v>
      </c>
      <c r="AJ512" s="7" t="s">
        <v>1129</v>
      </c>
      <c r="AK512" s="7" t="s">
        <v>1129</v>
      </c>
      <c r="AL512" s="7">
        <v>5457</v>
      </c>
      <c r="AM512" s="255">
        <v>16376.58</v>
      </c>
      <c r="AN512" s="258">
        <v>26</v>
      </c>
      <c r="AO512" s="306">
        <v>42</v>
      </c>
      <c r="AP512" s="306" t="str">
        <f t="shared" ref="AP512:AP575" si="111">IF(AO512=0,"RB",IF(AO512&lt;AN512,"STABLE",IF(AO512&gt;AN512,"FLOW","SAME")))</f>
        <v>FLOW</v>
      </c>
      <c r="AQ512" s="306"/>
      <c r="AR512" s="306"/>
      <c r="AS512" s="306"/>
      <c r="AT512" s="306"/>
      <c r="AU512" s="72" t="s">
        <v>943</v>
      </c>
      <c r="AV512" s="310" t="s">
        <v>851</v>
      </c>
      <c r="AW512" s="304" t="s">
        <v>384</v>
      </c>
      <c r="AX512" s="311">
        <v>44874</v>
      </c>
      <c r="AY512" s="72">
        <v>48</v>
      </c>
      <c r="AZ512" s="72" t="s">
        <v>1742</v>
      </c>
      <c r="BA512" s="7" t="s">
        <v>3513</v>
      </c>
      <c r="BB512" s="7"/>
      <c r="BC512" s="7"/>
      <c r="BD512" s="72"/>
      <c r="BE512" s="72"/>
      <c r="BF512" s="72"/>
      <c r="BG512" s="183"/>
      <c r="BH512" s="72"/>
      <c r="BI512" s="72"/>
      <c r="BJ512" s="72"/>
      <c r="BK512" s="72"/>
      <c r="BL512" s="72"/>
      <c r="BM512" s="72"/>
      <c r="BN512" s="72"/>
      <c r="BO512" s="72">
        <v>1</v>
      </c>
      <c r="BP512" s="72"/>
      <c r="BQ512" s="72"/>
      <c r="BR512" s="72"/>
      <c r="BS512" s="72"/>
      <c r="BT512" s="72"/>
      <c r="BU512" s="72"/>
      <c r="BV512" s="72"/>
      <c r="BW512" s="72"/>
      <c r="BX512" s="72"/>
      <c r="BY512" s="72"/>
      <c r="BZ512" s="72"/>
      <c r="CA512" s="72"/>
      <c r="CB512" s="72"/>
      <c r="CC512" s="72"/>
      <c r="CD512" s="72"/>
      <c r="CE512" s="72"/>
      <c r="CF512" s="72"/>
      <c r="CG512" s="72"/>
      <c r="CH512" s="72"/>
      <c r="CI512" s="72"/>
      <c r="CJ512" s="72"/>
      <c r="CK512" s="72"/>
      <c r="CL512" s="72"/>
      <c r="CM512" s="72"/>
      <c r="CN512" s="72"/>
      <c r="CO512" s="72"/>
      <c r="CP512" s="72"/>
      <c r="CQ512" s="72"/>
      <c r="CR512" s="72"/>
      <c r="CS512" s="72"/>
      <c r="CT512" s="72"/>
      <c r="CU512" s="72"/>
      <c r="CV512" s="72"/>
      <c r="CW512" s="72"/>
      <c r="CX512" s="72"/>
      <c r="CY512" s="72"/>
      <c r="CZ512" s="72"/>
      <c r="DA512" s="72"/>
      <c r="DB512" s="72"/>
      <c r="DC512" s="72"/>
      <c r="DD512" s="72"/>
      <c r="DE512" s="72">
        <v>1</v>
      </c>
      <c r="DF512" s="72"/>
      <c r="DG512" s="72"/>
      <c r="DH512" s="72"/>
      <c r="DI512" s="72"/>
      <c r="DJ512" s="72"/>
      <c r="DK512" s="72"/>
      <c r="DL512" s="72"/>
      <c r="DM512" s="72"/>
      <c r="DN512" s="72"/>
      <c r="DO512" s="72"/>
      <c r="DP512" s="72"/>
      <c r="DQ512" s="72"/>
      <c r="DR512" s="72"/>
      <c r="DS512" s="72"/>
      <c r="DT512" s="72"/>
      <c r="DU512" s="72"/>
      <c r="DV512" s="72"/>
      <c r="DW512" s="72"/>
      <c r="DX512" s="72"/>
      <c r="DY512" s="72"/>
      <c r="DZ512" s="72"/>
      <c r="EA512" s="72"/>
      <c r="EB512" s="72"/>
      <c r="EC512" s="72"/>
      <c r="ED512" s="72"/>
      <c r="EE512" s="72"/>
      <c r="EF512" s="72"/>
      <c r="EG512" s="72"/>
      <c r="EH512" s="72"/>
      <c r="EI512" s="72"/>
      <c r="EJ512" s="72"/>
      <c r="EK512" s="72"/>
      <c r="EL512" s="72"/>
      <c r="EM512" s="72"/>
      <c r="EN512" s="72"/>
      <c r="EO512" s="72"/>
      <c r="EP512" s="72"/>
      <c r="EQ512" s="72"/>
      <c r="ER512" s="312">
        <f t="shared" ref="ER512:ER575" si="112">BC512+BF512+BI512+BL512+BO512+BR512+BU512+BX512+CA512+CD512+CG512+CJ512+CM512+CP512+CS512+CV512+CY512+DB512+DE512+DH512+DK512+DN512+DQ512+DT512+DW512+DZ512+EC512+EF512+EI512+EL512+EO512</f>
        <v>2</v>
      </c>
      <c r="ES512" s="72">
        <f t="shared" ref="ES512:ES575" si="113">IF(ER512&gt;0,1,"")</f>
        <v>1</v>
      </c>
      <c r="ET512" s="72" t="s">
        <v>1125</v>
      </c>
      <c r="EU512" s="7" t="s">
        <v>2831</v>
      </c>
      <c r="EV512" s="7" t="s">
        <v>1110</v>
      </c>
      <c r="EW512" s="7" t="s">
        <v>1803</v>
      </c>
      <c r="EX512" s="183" t="s">
        <v>1809</v>
      </c>
      <c r="EY512" s="313">
        <v>46178</v>
      </c>
      <c r="EZ512" s="313"/>
      <c r="FA512" s="183"/>
      <c r="FB512" s="313"/>
      <c r="FC512" s="7"/>
      <c r="FD512" s="7" t="s">
        <v>3333</v>
      </c>
      <c r="FE512" s="7">
        <f t="shared" si="101"/>
        <v>2307</v>
      </c>
      <c r="FF512" s="72">
        <f t="shared" si="102"/>
        <v>4823</v>
      </c>
      <c r="FG512" t="s">
        <v>3515</v>
      </c>
    </row>
    <row r="513" spans="1:163" ht="17.25">
      <c r="A513" s="72">
        <v>463022170</v>
      </c>
      <c r="B513" s="304" t="s">
        <v>2174</v>
      </c>
      <c r="C513" s="72"/>
      <c r="D513" s="72"/>
      <c r="E513" s="72"/>
      <c r="F513" s="72"/>
      <c r="G513" s="306"/>
      <c r="H513" s="306"/>
      <c r="I513" s="72">
        <v>5571</v>
      </c>
      <c r="J513" s="72">
        <v>11142</v>
      </c>
      <c r="K513" s="258">
        <f t="shared" si="106"/>
        <v>5887</v>
      </c>
      <c r="L513" s="258">
        <f t="shared" si="109"/>
        <v>17215</v>
      </c>
      <c r="M513" s="315">
        <v>2</v>
      </c>
      <c r="N513" s="72" t="s">
        <v>1231</v>
      </c>
      <c r="O513" s="72" t="s">
        <v>1232</v>
      </c>
      <c r="P513" s="72" t="s">
        <v>349</v>
      </c>
      <c r="Q513" s="255">
        <v>16172</v>
      </c>
      <c r="R513" s="66">
        <v>316</v>
      </c>
      <c r="S513" s="66">
        <f t="shared" si="108"/>
        <v>0</v>
      </c>
      <c r="T513" s="66">
        <v>4950</v>
      </c>
      <c r="U513" s="4" t="s">
        <v>1129</v>
      </c>
      <c r="V513" s="5">
        <f t="shared" si="103"/>
        <v>4.1633521008554795E-2</v>
      </c>
      <c r="W513" s="5">
        <f t="shared" si="104"/>
        <v>3.5806648816879526E-3</v>
      </c>
      <c r="X513" s="5" t="s">
        <v>1280</v>
      </c>
      <c r="Y513" s="72" t="str">
        <f t="shared" si="110"/>
        <v>PTP</v>
      </c>
      <c r="Z513" s="72" t="s">
        <v>1129</v>
      </c>
      <c r="AA513" s="72" t="s">
        <v>1329</v>
      </c>
      <c r="AB513" s="304"/>
      <c r="AC513" s="72">
        <v>20</v>
      </c>
      <c r="AD513" s="72" t="s">
        <v>3019</v>
      </c>
      <c r="AE513" s="308"/>
      <c r="AF513" s="309"/>
      <c r="AG513" s="7"/>
      <c r="AH513" s="72" t="s">
        <v>889</v>
      </c>
      <c r="AI513" s="7"/>
      <c r="AJ513" s="7"/>
      <c r="AK513" s="7"/>
      <c r="AL513" s="7">
        <v>16408</v>
      </c>
      <c r="AM513" s="255">
        <v>16172</v>
      </c>
      <c r="AN513" s="258">
        <v>57</v>
      </c>
      <c r="AO513" s="306">
        <v>73</v>
      </c>
      <c r="AP513" s="306" t="str">
        <f t="shared" si="111"/>
        <v>FLOW</v>
      </c>
      <c r="AQ513" s="306"/>
      <c r="AR513" s="306"/>
      <c r="AS513" s="306"/>
      <c r="AT513" s="306"/>
      <c r="AU513" s="72" t="s">
        <v>1129</v>
      </c>
      <c r="AV513" s="310" t="s">
        <v>2316</v>
      </c>
      <c r="AW513" s="304" t="s">
        <v>107</v>
      </c>
      <c r="AX513" s="311">
        <v>45439</v>
      </c>
      <c r="AY513" s="72">
        <v>24</v>
      </c>
      <c r="AZ513" s="72" t="s">
        <v>2057</v>
      </c>
      <c r="BA513" s="7" t="s">
        <v>3512</v>
      </c>
      <c r="BB513" s="7"/>
      <c r="BC513" s="7"/>
      <c r="BD513" s="72"/>
      <c r="BE513" s="72"/>
      <c r="BF513" s="72"/>
      <c r="BG513" s="183"/>
      <c r="BH513" s="72"/>
      <c r="BI513" s="72"/>
      <c r="BJ513" s="72"/>
      <c r="BK513" s="72"/>
      <c r="BL513" s="72"/>
      <c r="BM513" s="72"/>
      <c r="BN513" s="72"/>
      <c r="BO513" s="72"/>
      <c r="BP513" s="72"/>
      <c r="BQ513" s="72"/>
      <c r="BR513" s="72"/>
      <c r="BS513" s="72"/>
      <c r="BT513" s="72"/>
      <c r="BU513" s="72"/>
      <c r="BV513" s="72"/>
      <c r="BW513" s="72"/>
      <c r="BX513" s="72"/>
      <c r="BY513" s="72"/>
      <c r="BZ513" s="72"/>
      <c r="CA513" s="72"/>
      <c r="CB513" s="72"/>
      <c r="CC513" s="72"/>
      <c r="CD513" s="72"/>
      <c r="CE513" s="72"/>
      <c r="CF513" s="72"/>
      <c r="CG513" s="72">
        <v>1</v>
      </c>
      <c r="CH513" s="72"/>
      <c r="CI513" s="72"/>
      <c r="CJ513" s="72"/>
      <c r="CK513" s="72"/>
      <c r="CL513" s="72"/>
      <c r="CM513" s="72"/>
      <c r="CN513" s="72"/>
      <c r="CO513" s="72"/>
      <c r="CP513" s="72"/>
      <c r="CQ513" s="72"/>
      <c r="CR513" s="72"/>
      <c r="CS513" s="72"/>
      <c r="CT513" s="72"/>
      <c r="CU513" s="72"/>
      <c r="CV513" s="72"/>
      <c r="CW513" s="72"/>
      <c r="CX513" s="72"/>
      <c r="CY513" s="72"/>
      <c r="CZ513" s="72"/>
      <c r="DA513" s="72"/>
      <c r="DB513" s="72"/>
      <c r="DC513" s="72"/>
      <c r="DD513" s="72"/>
      <c r="DE513" s="72"/>
      <c r="DF513" s="72"/>
      <c r="DG513" s="72"/>
      <c r="DH513" s="72"/>
      <c r="DI513" s="72"/>
      <c r="DJ513" s="72"/>
      <c r="DK513" s="72"/>
      <c r="DL513" s="72"/>
      <c r="DM513" s="72"/>
      <c r="DN513" s="72"/>
      <c r="DO513" s="72"/>
      <c r="DP513" s="72"/>
      <c r="DQ513" s="72"/>
      <c r="DR513" s="72"/>
      <c r="DS513" s="72"/>
      <c r="DT513" s="72"/>
      <c r="DU513" s="72"/>
      <c r="DV513" s="72"/>
      <c r="DW513" s="72"/>
      <c r="DX513" s="72"/>
      <c r="DY513" s="72"/>
      <c r="DZ513" s="72"/>
      <c r="EA513" s="72"/>
      <c r="EB513" s="72"/>
      <c r="EC513" s="72"/>
      <c r="ED513" s="72"/>
      <c r="EE513" s="72"/>
      <c r="EF513" s="72"/>
      <c r="EG513" s="72"/>
      <c r="EH513" s="72"/>
      <c r="EI513" s="72"/>
      <c r="EJ513" s="72"/>
      <c r="EK513" s="72"/>
      <c r="EL513" s="72"/>
      <c r="EM513" s="72"/>
      <c r="EN513" s="72"/>
      <c r="EO513" s="72"/>
      <c r="EP513" s="72"/>
      <c r="EQ513" s="72"/>
      <c r="ER513" s="312">
        <f t="shared" si="112"/>
        <v>1</v>
      </c>
      <c r="ES513" s="72">
        <f t="shared" si="113"/>
        <v>1</v>
      </c>
      <c r="ET513" s="72" t="s">
        <v>1126</v>
      </c>
      <c r="EU513" s="7" t="s">
        <v>2832</v>
      </c>
      <c r="EV513" s="7" t="s">
        <v>1110</v>
      </c>
      <c r="EW513" s="7" t="s">
        <v>1808</v>
      </c>
      <c r="EX513" s="183" t="s">
        <v>1851</v>
      </c>
      <c r="EY513" s="313">
        <v>46184</v>
      </c>
      <c r="EZ513" s="313"/>
      <c r="FA513" s="183"/>
      <c r="FB513" s="313"/>
      <c r="FC513" s="7"/>
      <c r="FD513" s="7" t="s">
        <v>3395</v>
      </c>
      <c r="FE513" s="7">
        <f t="shared" ref="FE513:FE576" si="114">IF((J513+R513)&lt;=I513+R513,(J513+R513),((I513-(I513*(M513+1)-(I513+J513)))+R513))</f>
        <v>5887</v>
      </c>
      <c r="FF513" s="72">
        <f t="shared" ref="FF513:FF576" si="115">I513+J513+FD513</f>
        <v>17215</v>
      </c>
      <c r="FG513" t="s">
        <v>3515</v>
      </c>
    </row>
    <row r="514" spans="1:163" ht="17.25">
      <c r="A514" s="72">
        <v>460138753</v>
      </c>
      <c r="B514" s="304" t="s">
        <v>2059</v>
      </c>
      <c r="C514" s="72" t="s">
        <v>1775</v>
      </c>
      <c r="D514" s="72" t="s">
        <v>2347</v>
      </c>
      <c r="E514" s="72">
        <f>5754+46</f>
        <v>5800</v>
      </c>
      <c r="F514" s="72"/>
      <c r="G514" s="306"/>
      <c r="H514" s="306"/>
      <c r="I514" s="72">
        <v>2845</v>
      </c>
      <c r="J514" s="72">
        <v>2845</v>
      </c>
      <c r="K514" s="258">
        <f t="shared" si="106"/>
        <v>2845</v>
      </c>
      <c r="L514" s="258">
        <f t="shared" si="109"/>
        <v>-64</v>
      </c>
      <c r="M514" s="307">
        <v>1</v>
      </c>
      <c r="N514" s="72" t="s">
        <v>1282</v>
      </c>
      <c r="O514" s="72" t="s">
        <v>1281</v>
      </c>
      <c r="P514" s="72" t="s">
        <v>22</v>
      </c>
      <c r="Q514" s="255">
        <v>16140.49</v>
      </c>
      <c r="R514" s="66">
        <v>0</v>
      </c>
      <c r="S514" s="66">
        <f t="shared" si="108"/>
        <v>0</v>
      </c>
      <c r="T514" s="66">
        <v>2693</v>
      </c>
      <c r="U514" s="4" t="s">
        <v>1129</v>
      </c>
      <c r="V514" s="5">
        <f t="shared" ref="V514:V577" si="116">Q514/SUMIFS($Q:$Q,$M:$M,M514,$P:$P,P514)</f>
        <v>2.4322244464529193E-2</v>
      </c>
      <c r="W514" s="5">
        <f t="shared" ref="W514:W577" si="117">Q514/SUMIFS($Q:$Q,$M:$M,M514)</f>
        <v>8.8325848073560025E-4</v>
      </c>
      <c r="X514" s="5" t="str">
        <f t="shared" ref="X514:X575" si="118">N514</f>
        <v>RB</v>
      </c>
      <c r="Y514" s="72" t="str">
        <f t="shared" si="110"/>
        <v>PAID</v>
      </c>
      <c r="Z514" s="72" t="s">
        <v>1129</v>
      </c>
      <c r="AA514" s="72" t="s">
        <v>1281</v>
      </c>
      <c r="AB514" s="304"/>
      <c r="AC514" s="72"/>
      <c r="AD514" s="72"/>
      <c r="AE514" s="308"/>
      <c r="AF514" s="309"/>
      <c r="AG514" s="7"/>
      <c r="AH514" s="72" t="s">
        <v>2179</v>
      </c>
      <c r="AI514" s="7"/>
      <c r="AJ514" s="7"/>
      <c r="AK514" s="7"/>
      <c r="AL514" s="7">
        <v>5538</v>
      </c>
      <c r="AM514" s="255">
        <v>16140.49</v>
      </c>
      <c r="AN514" s="258">
        <v>27</v>
      </c>
      <c r="AO514" s="306">
        <v>0</v>
      </c>
      <c r="AP514" s="306" t="str">
        <f t="shared" si="111"/>
        <v>RB</v>
      </c>
      <c r="AQ514" s="306"/>
      <c r="AR514" s="306"/>
      <c r="AS514" s="306"/>
      <c r="AT514" s="306"/>
      <c r="AU514" s="72" t="s">
        <v>1129</v>
      </c>
      <c r="AV514" s="310" t="s">
        <v>2206</v>
      </c>
      <c r="AW514" s="304" t="s">
        <v>31</v>
      </c>
      <c r="AX514" s="311">
        <v>45215</v>
      </c>
      <c r="AY514" s="72">
        <v>36</v>
      </c>
      <c r="AZ514" s="72" t="s">
        <v>2057</v>
      </c>
      <c r="BA514" s="7" t="s">
        <v>3513</v>
      </c>
      <c r="BB514" s="7"/>
      <c r="BC514" s="7"/>
      <c r="BD514" s="72"/>
      <c r="BE514" s="72"/>
      <c r="BF514" s="72"/>
      <c r="BG514" s="183"/>
      <c r="BH514" s="72"/>
      <c r="BI514" s="72"/>
      <c r="BJ514" s="72"/>
      <c r="BK514" s="72"/>
      <c r="BL514" s="72"/>
      <c r="BM514" s="72"/>
      <c r="BN514" s="72"/>
      <c r="BO514" s="72"/>
      <c r="BP514" s="72"/>
      <c r="BQ514" s="72"/>
      <c r="BR514" s="72"/>
      <c r="BS514" s="72"/>
      <c r="BT514" s="72"/>
      <c r="BU514" s="72"/>
      <c r="BV514" s="72"/>
      <c r="BW514" s="72"/>
      <c r="BX514" s="72"/>
      <c r="BY514" s="72"/>
      <c r="BZ514" s="72"/>
      <c r="CA514" s="72"/>
      <c r="CB514" s="72"/>
      <c r="CC514" s="72"/>
      <c r="CD514" s="72"/>
      <c r="CE514" s="72"/>
      <c r="CF514" s="72"/>
      <c r="CG514" s="72">
        <v>2</v>
      </c>
      <c r="CH514" s="72"/>
      <c r="CI514" s="72"/>
      <c r="CJ514" s="72"/>
      <c r="CK514" s="72"/>
      <c r="CL514" s="72"/>
      <c r="CM514" s="72"/>
      <c r="CN514" s="72"/>
      <c r="CO514" s="72"/>
      <c r="CP514" s="72"/>
      <c r="CQ514" s="72"/>
      <c r="CR514" s="72"/>
      <c r="CS514" s="72"/>
      <c r="CT514" s="72"/>
      <c r="CU514" s="72"/>
      <c r="CV514" s="72"/>
      <c r="CW514" s="72"/>
      <c r="CX514" s="72"/>
      <c r="CY514" s="72"/>
      <c r="CZ514" s="72"/>
      <c r="DA514" s="72"/>
      <c r="DB514" s="72"/>
      <c r="DC514" s="72"/>
      <c r="DD514" s="72"/>
      <c r="DE514" s="72"/>
      <c r="DF514" s="72"/>
      <c r="DG514" s="72"/>
      <c r="DH514" s="72"/>
      <c r="DI514" s="72"/>
      <c r="DJ514" s="72"/>
      <c r="DK514" s="72"/>
      <c r="DL514" s="72"/>
      <c r="DM514" s="72"/>
      <c r="DN514" s="72"/>
      <c r="DO514" s="72"/>
      <c r="DP514" s="72"/>
      <c r="DQ514" s="72"/>
      <c r="DR514" s="72"/>
      <c r="DS514" s="72"/>
      <c r="DT514" s="72"/>
      <c r="DU514" s="72"/>
      <c r="DV514" s="72"/>
      <c r="DW514" s="72"/>
      <c r="DX514" s="72"/>
      <c r="DY514" s="72"/>
      <c r="DZ514" s="72"/>
      <c r="EA514" s="72"/>
      <c r="EB514" s="72"/>
      <c r="EC514" s="72"/>
      <c r="ED514" s="72"/>
      <c r="EE514" s="72"/>
      <c r="EF514" s="72"/>
      <c r="EG514" s="72"/>
      <c r="EH514" s="72"/>
      <c r="EI514" s="72"/>
      <c r="EJ514" s="72"/>
      <c r="EK514" s="72"/>
      <c r="EL514" s="72"/>
      <c r="EM514" s="72"/>
      <c r="EN514" s="72"/>
      <c r="EO514" s="72"/>
      <c r="EP514" s="72"/>
      <c r="EQ514" s="72"/>
      <c r="ER514" s="312">
        <f t="shared" si="112"/>
        <v>2</v>
      </c>
      <c r="ES514" s="72">
        <f t="shared" si="113"/>
        <v>1</v>
      </c>
      <c r="ET514" s="72" t="s">
        <v>1114</v>
      </c>
      <c r="EU514" s="7" t="s">
        <v>2833</v>
      </c>
      <c r="EV514" s="7" t="s">
        <v>1110</v>
      </c>
      <c r="EW514" s="7" t="s">
        <v>1820</v>
      </c>
      <c r="EX514" s="183" t="s">
        <v>1820</v>
      </c>
      <c r="EY514" s="313">
        <v>46184</v>
      </c>
      <c r="EZ514" s="313"/>
      <c r="FA514" s="183"/>
      <c r="FB514" s="313"/>
      <c r="FC514" s="7"/>
      <c r="FD514" s="7" t="s">
        <v>3379</v>
      </c>
      <c r="FE514" s="7">
        <f t="shared" si="114"/>
        <v>2845</v>
      </c>
      <c r="FF514" s="72">
        <f t="shared" si="115"/>
        <v>5736</v>
      </c>
      <c r="FG514" t="s">
        <v>3515</v>
      </c>
    </row>
    <row r="515" spans="1:163" ht="17.25">
      <c r="A515" s="72">
        <v>466394730</v>
      </c>
      <c r="B515" s="304" t="s">
        <v>2153</v>
      </c>
      <c r="C515" s="72"/>
      <c r="D515" s="72"/>
      <c r="E515" s="72"/>
      <c r="F515" s="72"/>
      <c r="G515" s="306"/>
      <c r="H515" s="306"/>
      <c r="I515" s="72">
        <v>5558</v>
      </c>
      <c r="J515" s="72">
        <v>5558</v>
      </c>
      <c r="K515" s="258">
        <f t="shared" si="106"/>
        <v>5561</v>
      </c>
      <c r="L515" s="258">
        <f t="shared" si="109"/>
        <v>11212</v>
      </c>
      <c r="M515" s="307">
        <v>1</v>
      </c>
      <c r="N515" s="72" t="s">
        <v>1231</v>
      </c>
      <c r="O515" s="72" t="s">
        <v>1232</v>
      </c>
      <c r="P515" s="72" t="s">
        <v>42</v>
      </c>
      <c r="Q515" s="255">
        <v>16134</v>
      </c>
      <c r="R515" s="66">
        <v>3</v>
      </c>
      <c r="S515" s="66">
        <f t="shared" si="108"/>
        <v>0</v>
      </c>
      <c r="T515" s="66">
        <v>523</v>
      </c>
      <c r="U515" s="4" t="s">
        <v>1129</v>
      </c>
      <c r="V515" s="5">
        <f t="shared" si="116"/>
        <v>1.0045046123378927E-2</v>
      </c>
      <c r="W515" s="5">
        <f t="shared" si="117"/>
        <v>8.8290332748189022E-4</v>
      </c>
      <c r="X515" s="5" t="str">
        <f t="shared" si="118"/>
        <v>FLOW</v>
      </c>
      <c r="Y515" s="72" t="str">
        <f t="shared" si="110"/>
        <v>NC</v>
      </c>
      <c r="Z515" s="72" t="s">
        <v>1129</v>
      </c>
      <c r="AA515" s="72" t="s">
        <v>1315</v>
      </c>
      <c r="AB515" s="304" t="s">
        <v>3024</v>
      </c>
      <c r="AC515" s="72"/>
      <c r="AD515" s="72" t="s">
        <v>3021</v>
      </c>
      <c r="AE515" s="308"/>
      <c r="AF515" s="309"/>
      <c r="AG515" s="7"/>
      <c r="AH515" s="72" t="s">
        <v>780</v>
      </c>
      <c r="AI515" s="7"/>
      <c r="AJ515" s="7"/>
      <c r="AK515" s="7"/>
      <c r="AL515" s="7">
        <v>6084</v>
      </c>
      <c r="AM515" s="255">
        <v>16134</v>
      </c>
      <c r="AN515" s="258">
        <v>26</v>
      </c>
      <c r="AO515" s="306">
        <v>42</v>
      </c>
      <c r="AP515" s="306" t="str">
        <f t="shared" si="111"/>
        <v>FLOW</v>
      </c>
      <c r="AQ515" s="306"/>
      <c r="AR515" s="306"/>
      <c r="AS515" s="306"/>
      <c r="AT515" s="306"/>
      <c r="AU515" s="72" t="s">
        <v>1129</v>
      </c>
      <c r="AV515" s="310" t="s">
        <v>2296</v>
      </c>
      <c r="AW515" s="304" t="s">
        <v>2343</v>
      </c>
      <c r="AX515" s="311">
        <v>45833</v>
      </c>
      <c r="AY515" s="72">
        <v>12</v>
      </c>
      <c r="AZ515" s="72" t="s">
        <v>2057</v>
      </c>
      <c r="BA515" s="7" t="s">
        <v>3512</v>
      </c>
      <c r="BB515" s="7"/>
      <c r="BC515" s="7"/>
      <c r="BD515" s="72"/>
      <c r="BE515" s="72"/>
      <c r="BF515" s="72"/>
      <c r="BG515" s="183"/>
      <c r="BH515" s="72"/>
      <c r="BI515" s="72"/>
      <c r="BJ515" s="72"/>
      <c r="BK515" s="72"/>
      <c r="BL515" s="72"/>
      <c r="BM515" s="72"/>
      <c r="BN515" s="72"/>
      <c r="BO515" s="72"/>
      <c r="BP515" s="72"/>
      <c r="BQ515" s="72"/>
      <c r="BR515" s="72"/>
      <c r="BS515" s="72"/>
      <c r="BT515" s="72"/>
      <c r="BU515" s="72"/>
      <c r="BV515" s="72"/>
      <c r="BW515" s="72"/>
      <c r="BX515" s="72"/>
      <c r="BY515" s="72"/>
      <c r="BZ515" s="72"/>
      <c r="CA515" s="72"/>
      <c r="CB515" s="72"/>
      <c r="CC515" s="72"/>
      <c r="CD515" s="72"/>
      <c r="CE515" s="72"/>
      <c r="CF515" s="72"/>
      <c r="CG515" s="72">
        <v>1</v>
      </c>
      <c r="CH515" s="72"/>
      <c r="CI515" s="72"/>
      <c r="CJ515" s="72"/>
      <c r="CK515" s="72"/>
      <c r="CL515" s="72"/>
      <c r="CM515" s="72"/>
      <c r="CN515" s="72"/>
      <c r="CO515" s="72"/>
      <c r="CP515" s="72"/>
      <c r="CQ515" s="72"/>
      <c r="CR515" s="72"/>
      <c r="CS515" s="72"/>
      <c r="CT515" s="72"/>
      <c r="CU515" s="72"/>
      <c r="CV515" s="72"/>
      <c r="CW515" s="72"/>
      <c r="CX515" s="72"/>
      <c r="CY515" s="72"/>
      <c r="CZ515" s="72"/>
      <c r="DA515" s="72"/>
      <c r="DB515" s="72"/>
      <c r="DC515" s="72"/>
      <c r="DD515" s="72"/>
      <c r="DE515" s="72"/>
      <c r="DF515" s="72"/>
      <c r="DG515" s="72"/>
      <c r="DH515" s="72"/>
      <c r="DI515" s="72"/>
      <c r="DJ515" s="72"/>
      <c r="DK515" s="72"/>
      <c r="DL515" s="72"/>
      <c r="DM515" s="72"/>
      <c r="DN515" s="72"/>
      <c r="DO515" s="72"/>
      <c r="DP515" s="72"/>
      <c r="DQ515" s="72"/>
      <c r="DR515" s="72"/>
      <c r="DS515" s="72"/>
      <c r="DT515" s="72"/>
      <c r="DU515" s="72"/>
      <c r="DV515" s="72"/>
      <c r="DW515" s="72"/>
      <c r="DX515" s="72"/>
      <c r="DY515" s="72"/>
      <c r="DZ515" s="72"/>
      <c r="EA515" s="72"/>
      <c r="EB515" s="72"/>
      <c r="EC515" s="72"/>
      <c r="ED515" s="72"/>
      <c r="EE515" s="72"/>
      <c r="EF515" s="72"/>
      <c r="EG515" s="72"/>
      <c r="EH515" s="72"/>
      <c r="EI515" s="72"/>
      <c r="EJ515" s="72"/>
      <c r="EK515" s="72"/>
      <c r="EL515" s="72"/>
      <c r="EM515" s="72"/>
      <c r="EN515" s="72"/>
      <c r="EO515" s="72"/>
      <c r="EP515" s="72"/>
      <c r="EQ515" s="72"/>
      <c r="ER515" s="312">
        <f t="shared" si="112"/>
        <v>1</v>
      </c>
      <c r="ES515" s="72">
        <f t="shared" si="113"/>
        <v>1</v>
      </c>
      <c r="ET515" s="72" t="s">
        <v>1116</v>
      </c>
      <c r="EU515" s="7" t="s">
        <v>2834</v>
      </c>
      <c r="EV515" s="7" t="s">
        <v>1110</v>
      </c>
      <c r="EW515" s="7" t="s">
        <v>1808</v>
      </c>
      <c r="EX515" s="183" t="s">
        <v>1938</v>
      </c>
      <c r="EY515" s="313">
        <v>46184</v>
      </c>
      <c r="EZ515" s="313"/>
      <c r="FA515" s="183"/>
      <c r="FB515" s="313"/>
      <c r="FC515" s="7"/>
      <c r="FD515" s="7" t="s">
        <v>3179</v>
      </c>
      <c r="FE515" s="7">
        <f t="shared" si="114"/>
        <v>5561</v>
      </c>
      <c r="FF515" s="72">
        <f t="shared" si="115"/>
        <v>11212</v>
      </c>
      <c r="FG515" t="s">
        <v>3515</v>
      </c>
    </row>
    <row r="516" spans="1:163" ht="17.25">
      <c r="A516" s="72">
        <v>459750261</v>
      </c>
      <c r="B516" s="304" t="s">
        <v>2091</v>
      </c>
      <c r="C516" s="72" t="s">
        <v>1775</v>
      </c>
      <c r="D516" s="72" t="s">
        <v>2347</v>
      </c>
      <c r="E516" s="72">
        <f>3000+410</f>
        <v>3410</v>
      </c>
      <c r="F516" s="72"/>
      <c r="G516" s="306"/>
      <c r="H516" s="306"/>
      <c r="I516" s="72">
        <v>3370</v>
      </c>
      <c r="J516" s="72">
        <v>3341</v>
      </c>
      <c r="K516" s="258">
        <f t="shared" si="106"/>
        <v>3406</v>
      </c>
      <c r="L516" s="258">
        <f t="shared" si="109"/>
        <v>3362</v>
      </c>
      <c r="M516" s="307">
        <v>1</v>
      </c>
      <c r="N516" s="72" t="s">
        <v>1280</v>
      </c>
      <c r="O516" s="72" t="s">
        <v>1281</v>
      </c>
      <c r="P516" s="72" t="s">
        <v>22</v>
      </c>
      <c r="Q516" s="255">
        <v>16059.4</v>
      </c>
      <c r="R516" s="66">
        <v>65</v>
      </c>
      <c r="S516" s="66">
        <f t="shared" si="108"/>
        <v>0</v>
      </c>
      <c r="T516" s="66">
        <v>6300</v>
      </c>
      <c r="U516" s="4" t="s">
        <v>1129</v>
      </c>
      <c r="V516" s="5">
        <f t="shared" si="116"/>
        <v>2.4200049239747997E-2</v>
      </c>
      <c r="W516" s="5">
        <f t="shared" si="117"/>
        <v>8.7882098037453003E-4</v>
      </c>
      <c r="X516" s="5" t="str">
        <f t="shared" si="118"/>
        <v>STABLE</v>
      </c>
      <c r="Y516" s="72" t="str">
        <f t="shared" si="110"/>
        <v>PAID</v>
      </c>
      <c r="Z516" s="72" t="s">
        <v>1129</v>
      </c>
      <c r="AA516" s="72" t="s">
        <v>1281</v>
      </c>
      <c r="AB516" s="304"/>
      <c r="AC516" s="72"/>
      <c r="AD516" s="72"/>
      <c r="AE516" s="308"/>
      <c r="AF516" s="309"/>
      <c r="AG516" s="7"/>
      <c r="AH516" s="72" t="s">
        <v>283</v>
      </c>
      <c r="AI516" s="7"/>
      <c r="AJ516" s="7"/>
      <c r="AK516" s="7"/>
      <c r="AL516" s="7">
        <v>9706</v>
      </c>
      <c r="AM516" s="255">
        <v>16059.4</v>
      </c>
      <c r="AN516" s="258">
        <v>27</v>
      </c>
      <c r="AO516" s="306">
        <v>12</v>
      </c>
      <c r="AP516" s="306" t="str">
        <f t="shared" si="111"/>
        <v>STABLE</v>
      </c>
      <c r="AQ516" s="306"/>
      <c r="AR516" s="306"/>
      <c r="AS516" s="306"/>
      <c r="AT516" s="306"/>
      <c r="AU516" s="72" t="s">
        <v>1129</v>
      </c>
      <c r="AV516" s="310" t="s">
        <v>2237</v>
      </c>
      <c r="AW516" s="304" t="s">
        <v>101</v>
      </c>
      <c r="AX516" s="311">
        <v>45182</v>
      </c>
      <c r="AY516" s="72">
        <v>36</v>
      </c>
      <c r="AZ516" s="72" t="s">
        <v>2057</v>
      </c>
      <c r="BA516" s="7" t="s">
        <v>3513</v>
      </c>
      <c r="BB516" s="7"/>
      <c r="BC516" s="7"/>
      <c r="BD516" s="72"/>
      <c r="BE516" s="72"/>
      <c r="BF516" s="72"/>
      <c r="BG516" s="183"/>
      <c r="BH516" s="72"/>
      <c r="BI516" s="72"/>
      <c r="BJ516" s="72"/>
      <c r="BK516" s="72"/>
      <c r="BL516" s="72"/>
      <c r="BM516" s="72"/>
      <c r="BN516" s="72"/>
      <c r="BO516" s="72"/>
      <c r="BP516" s="72"/>
      <c r="BQ516" s="72"/>
      <c r="BR516" s="72"/>
      <c r="BS516" s="72"/>
      <c r="BT516" s="72"/>
      <c r="BU516" s="72"/>
      <c r="BV516" s="72"/>
      <c r="BW516" s="72"/>
      <c r="BX516" s="72"/>
      <c r="BY516" s="72"/>
      <c r="BZ516" s="72"/>
      <c r="CA516" s="72"/>
      <c r="CB516" s="72"/>
      <c r="CC516" s="72"/>
      <c r="CD516" s="72"/>
      <c r="CE516" s="72"/>
      <c r="CF516" s="72"/>
      <c r="CG516" s="72">
        <v>1</v>
      </c>
      <c r="CH516" s="72"/>
      <c r="CI516" s="72"/>
      <c r="CJ516" s="72"/>
      <c r="CK516" s="72"/>
      <c r="CL516" s="72"/>
      <c r="CM516" s="72"/>
      <c r="CN516" s="72"/>
      <c r="CO516" s="72"/>
      <c r="CP516" s="72"/>
      <c r="CQ516" s="72"/>
      <c r="CR516" s="72"/>
      <c r="CS516" s="72"/>
      <c r="CT516" s="72"/>
      <c r="CU516" s="72"/>
      <c r="CV516" s="72"/>
      <c r="CW516" s="72"/>
      <c r="CX516" s="72"/>
      <c r="CY516" s="72"/>
      <c r="CZ516" s="72"/>
      <c r="DA516" s="72"/>
      <c r="DB516" s="72"/>
      <c r="DC516" s="72"/>
      <c r="DD516" s="72"/>
      <c r="DE516" s="72"/>
      <c r="DF516" s="72"/>
      <c r="DG516" s="72"/>
      <c r="DH516" s="72"/>
      <c r="DI516" s="72"/>
      <c r="DJ516" s="72"/>
      <c r="DK516" s="72"/>
      <c r="DL516" s="72"/>
      <c r="DM516" s="72"/>
      <c r="DN516" s="72"/>
      <c r="DO516" s="72"/>
      <c r="DP516" s="72"/>
      <c r="DQ516" s="72"/>
      <c r="DR516" s="72"/>
      <c r="DS516" s="72"/>
      <c r="DT516" s="72"/>
      <c r="DU516" s="72"/>
      <c r="DV516" s="72"/>
      <c r="DW516" s="72"/>
      <c r="DX516" s="72"/>
      <c r="DY516" s="72"/>
      <c r="DZ516" s="72"/>
      <c r="EA516" s="72"/>
      <c r="EB516" s="72"/>
      <c r="EC516" s="72"/>
      <c r="ED516" s="72"/>
      <c r="EE516" s="72"/>
      <c r="EF516" s="72"/>
      <c r="EG516" s="72"/>
      <c r="EH516" s="72"/>
      <c r="EI516" s="72"/>
      <c r="EJ516" s="72"/>
      <c r="EK516" s="72"/>
      <c r="EL516" s="72"/>
      <c r="EM516" s="72"/>
      <c r="EN516" s="72"/>
      <c r="EO516" s="72"/>
      <c r="EP516" s="72"/>
      <c r="EQ516" s="72"/>
      <c r="ER516" s="312">
        <f t="shared" si="112"/>
        <v>1</v>
      </c>
      <c r="ES516" s="72">
        <f t="shared" si="113"/>
        <v>1</v>
      </c>
      <c r="ET516" s="72" t="s">
        <v>1114</v>
      </c>
      <c r="EU516" s="7" t="s">
        <v>2835</v>
      </c>
      <c r="EV516" s="7" t="s">
        <v>1110</v>
      </c>
      <c r="EW516" s="7" t="s">
        <v>1806</v>
      </c>
      <c r="EX516" s="183" t="s">
        <v>3601</v>
      </c>
      <c r="EY516" s="313">
        <v>46184</v>
      </c>
      <c r="EZ516" s="313"/>
      <c r="FA516" s="183"/>
      <c r="FB516" s="313"/>
      <c r="FC516" s="7"/>
      <c r="FD516" s="7" t="s">
        <v>3322</v>
      </c>
      <c r="FE516" s="7">
        <f t="shared" si="114"/>
        <v>3406</v>
      </c>
      <c r="FF516" s="72">
        <f t="shared" si="115"/>
        <v>6772</v>
      </c>
      <c r="FG516" t="s">
        <v>3515</v>
      </c>
    </row>
    <row r="517" spans="1:163" ht="17.25">
      <c r="A517" s="72">
        <v>462901902</v>
      </c>
      <c r="B517" s="304" t="s">
        <v>625</v>
      </c>
      <c r="C517" s="72" t="s">
        <v>1775</v>
      </c>
      <c r="D517" s="72" t="s">
        <v>3017</v>
      </c>
      <c r="E517" s="72">
        <v>10000</v>
      </c>
      <c r="F517" s="72"/>
      <c r="G517" s="306"/>
      <c r="H517" s="306"/>
      <c r="I517" s="72">
        <v>4441</v>
      </c>
      <c r="J517" s="72">
        <v>16360</v>
      </c>
      <c r="K517" s="258">
        <f t="shared" si="106"/>
        <v>3712</v>
      </c>
      <c r="L517" s="258">
        <f t="shared" si="109"/>
        <v>11536</v>
      </c>
      <c r="M517" s="315">
        <v>4</v>
      </c>
      <c r="N517" s="72" t="s">
        <v>1280</v>
      </c>
      <c r="O517" s="72" t="s">
        <v>1281</v>
      </c>
      <c r="P517" s="72" t="s">
        <v>34</v>
      </c>
      <c r="Q517" s="255">
        <v>15860</v>
      </c>
      <c r="R517" s="66">
        <v>675</v>
      </c>
      <c r="S517" s="66">
        <f t="shared" si="108"/>
        <v>0</v>
      </c>
      <c r="T517" s="66">
        <v>2929</v>
      </c>
      <c r="U517" s="4" t="s">
        <v>1231</v>
      </c>
      <c r="V517" s="5">
        <f t="shared" si="116"/>
        <v>5.4425886681254587E-2</v>
      </c>
      <c r="W517" s="5">
        <f t="shared" si="117"/>
        <v>5.2071379959826415E-3</v>
      </c>
      <c r="X517" s="5" t="str">
        <f t="shared" si="118"/>
        <v>STABLE</v>
      </c>
      <c r="Y517" s="72" t="str">
        <f t="shared" si="110"/>
        <v>PAID</v>
      </c>
      <c r="Z517" s="72" t="s">
        <v>1330</v>
      </c>
      <c r="AA517" s="72" t="s">
        <v>1281</v>
      </c>
      <c r="AB517" s="304"/>
      <c r="AC517" s="72"/>
      <c r="AD517" s="72" t="s">
        <v>3019</v>
      </c>
      <c r="AE517" s="308"/>
      <c r="AF517" s="309" t="s">
        <v>1797</v>
      </c>
      <c r="AG517" s="7" t="s">
        <v>1129</v>
      </c>
      <c r="AH517" s="72" t="s">
        <v>626</v>
      </c>
      <c r="AI517" s="7" t="s">
        <v>1129</v>
      </c>
      <c r="AJ517" s="7" t="s">
        <v>1129</v>
      </c>
      <c r="AK517" s="7" t="s">
        <v>1129</v>
      </c>
      <c r="AL517" s="7">
        <v>19964</v>
      </c>
      <c r="AM517" s="255">
        <v>15860</v>
      </c>
      <c r="AN517" s="258">
        <v>116</v>
      </c>
      <c r="AO517" s="306">
        <v>73</v>
      </c>
      <c r="AP517" s="306" t="str">
        <f t="shared" si="111"/>
        <v>STABLE</v>
      </c>
      <c r="AQ517" s="306"/>
      <c r="AR517" s="306"/>
      <c r="AS517" s="306"/>
      <c r="AT517" s="306"/>
      <c r="AU517" s="72" t="s">
        <v>943</v>
      </c>
      <c r="AV517" s="310" t="s">
        <v>627</v>
      </c>
      <c r="AW517" s="304" t="s">
        <v>50</v>
      </c>
      <c r="AX517" s="311">
        <v>45426</v>
      </c>
      <c r="AY517" s="72">
        <v>24</v>
      </c>
      <c r="AZ517" s="72" t="s">
        <v>1742</v>
      </c>
      <c r="BA517" s="7" t="s">
        <v>3512</v>
      </c>
      <c r="BB517" s="7"/>
      <c r="BC517" s="7"/>
      <c r="BD517" s="72"/>
      <c r="BE517" s="72"/>
      <c r="BF517" s="72"/>
      <c r="BG517" s="183"/>
      <c r="BH517" s="72"/>
      <c r="BI517" s="72"/>
      <c r="BJ517" s="72"/>
      <c r="BK517" s="72"/>
      <c r="BL517" s="72"/>
      <c r="BM517" s="72"/>
      <c r="BN517" s="72"/>
      <c r="BO517" s="72"/>
      <c r="BP517" s="72"/>
      <c r="BQ517" s="72"/>
      <c r="BR517" s="72"/>
      <c r="BS517" s="72"/>
      <c r="BT517" s="72"/>
      <c r="BU517" s="72"/>
      <c r="BV517" s="72"/>
      <c r="BW517" s="72"/>
      <c r="BX517" s="72"/>
      <c r="BY517" s="72"/>
      <c r="BZ517" s="72"/>
      <c r="CA517" s="72">
        <v>1</v>
      </c>
      <c r="CB517" s="72"/>
      <c r="CC517" s="72"/>
      <c r="CD517" s="72"/>
      <c r="CE517" s="72"/>
      <c r="CF517" s="72"/>
      <c r="CG517" s="72"/>
      <c r="CH517" s="72"/>
      <c r="CI517" s="72"/>
      <c r="CJ517" s="72"/>
      <c r="CK517" s="72"/>
      <c r="CL517" s="72"/>
      <c r="CM517" s="72"/>
      <c r="CN517" s="72"/>
      <c r="CO517" s="72"/>
      <c r="CP517" s="72"/>
      <c r="CQ517" s="72"/>
      <c r="CR517" s="72"/>
      <c r="CS517" s="72"/>
      <c r="CT517" s="72"/>
      <c r="CU517" s="72"/>
      <c r="CV517" s="72"/>
      <c r="CW517" s="72"/>
      <c r="CX517" s="72"/>
      <c r="CY517" s="72"/>
      <c r="CZ517" s="72"/>
      <c r="DA517" s="72"/>
      <c r="DB517" s="72"/>
      <c r="DC517" s="72"/>
      <c r="DD517" s="72"/>
      <c r="DE517" s="72"/>
      <c r="DF517" s="72"/>
      <c r="DG517" s="72"/>
      <c r="DH517" s="72"/>
      <c r="DI517" s="72"/>
      <c r="DJ517" s="72"/>
      <c r="DK517" s="72"/>
      <c r="DL517" s="72"/>
      <c r="DM517" s="72"/>
      <c r="DN517" s="72"/>
      <c r="DO517" s="72"/>
      <c r="DP517" s="72"/>
      <c r="DQ517" s="72"/>
      <c r="DR517" s="72"/>
      <c r="DS517" s="72"/>
      <c r="DT517" s="72"/>
      <c r="DU517" s="72"/>
      <c r="DV517" s="72"/>
      <c r="DW517" s="72"/>
      <c r="DX517" s="72"/>
      <c r="DY517" s="72"/>
      <c r="DZ517" s="72"/>
      <c r="EA517" s="72"/>
      <c r="EB517" s="72"/>
      <c r="EC517" s="72"/>
      <c r="ED517" s="72"/>
      <c r="EE517" s="72"/>
      <c r="EF517" s="72"/>
      <c r="EG517" s="72"/>
      <c r="EH517" s="72"/>
      <c r="EI517" s="72"/>
      <c r="EJ517" s="72"/>
      <c r="EK517" s="72"/>
      <c r="EL517" s="72"/>
      <c r="EM517" s="72"/>
      <c r="EN517" s="72"/>
      <c r="EO517" s="72"/>
      <c r="EP517" s="72"/>
      <c r="EQ517" s="72"/>
      <c r="ER517" s="312">
        <f t="shared" si="112"/>
        <v>1</v>
      </c>
      <c r="ES517" s="72">
        <f t="shared" si="113"/>
        <v>1</v>
      </c>
      <c r="ET517" s="72" t="s">
        <v>1115</v>
      </c>
      <c r="EU517" s="7" t="s">
        <v>2836</v>
      </c>
      <c r="EV517" s="7" t="s">
        <v>1110</v>
      </c>
      <c r="EW517" s="7" t="s">
        <v>1801</v>
      </c>
      <c r="EX517" s="183" t="s">
        <v>2001</v>
      </c>
      <c r="EY517" s="313">
        <v>46182</v>
      </c>
      <c r="EZ517" s="313"/>
      <c r="FA517" s="183"/>
      <c r="FB517" s="313"/>
      <c r="FC517" s="7"/>
      <c r="FD517" s="7" t="s">
        <v>3161</v>
      </c>
      <c r="FE517" s="7">
        <f t="shared" si="114"/>
        <v>3712</v>
      </c>
      <c r="FF517" s="72">
        <f t="shared" si="115"/>
        <v>21536</v>
      </c>
      <c r="FG517" t="s">
        <v>3515</v>
      </c>
    </row>
    <row r="518" spans="1:163" ht="17.25">
      <c r="A518" s="314">
        <v>459836925</v>
      </c>
      <c r="B518" s="304" t="s">
        <v>672</v>
      </c>
      <c r="C518" s="72" t="s">
        <v>1775</v>
      </c>
      <c r="D518" s="72" t="s">
        <v>3016</v>
      </c>
      <c r="E518" s="72">
        <v>3453</v>
      </c>
      <c r="F518" s="72"/>
      <c r="G518" s="306"/>
      <c r="H518" s="306"/>
      <c r="I518" s="72">
        <v>3191</v>
      </c>
      <c r="J518" s="72">
        <v>593</v>
      </c>
      <c r="K518" s="258">
        <f t="shared" si="106"/>
        <v>621</v>
      </c>
      <c r="L518" s="258">
        <f t="shared" si="109"/>
        <v>331</v>
      </c>
      <c r="M518" s="307">
        <v>1</v>
      </c>
      <c r="N518" s="72" t="s">
        <v>1280</v>
      </c>
      <c r="O518" s="72" t="s">
        <v>1281</v>
      </c>
      <c r="P518" s="72" t="s">
        <v>34</v>
      </c>
      <c r="Q518" s="255">
        <v>15837</v>
      </c>
      <c r="R518" s="66">
        <v>28</v>
      </c>
      <c r="S518" s="66">
        <f t="shared" si="108"/>
        <v>0</v>
      </c>
      <c r="T518" s="66">
        <v>6300</v>
      </c>
      <c r="U518" s="4" t="s">
        <v>1477</v>
      </c>
      <c r="V518" s="5">
        <f t="shared" si="116"/>
        <v>6.829837200176098E-3</v>
      </c>
      <c r="W518" s="5">
        <f t="shared" si="117"/>
        <v>8.66650551464652E-4</v>
      </c>
      <c r="X518" s="5" t="str">
        <f t="shared" si="118"/>
        <v>STABLE</v>
      </c>
      <c r="Y518" s="72" t="str">
        <f t="shared" si="110"/>
        <v>PAID</v>
      </c>
      <c r="Z518" s="72" t="s">
        <v>1327</v>
      </c>
      <c r="AA518" s="72" t="s">
        <v>1281</v>
      </c>
      <c r="AB518" s="304"/>
      <c r="AC518" s="72"/>
      <c r="AD518" s="72" t="s">
        <v>3022</v>
      </c>
      <c r="AE518" s="308"/>
      <c r="AF518" s="309" t="s">
        <v>1129</v>
      </c>
      <c r="AG518" s="7" t="s">
        <v>1129</v>
      </c>
      <c r="AH518" s="72" t="s">
        <v>673</v>
      </c>
      <c r="AI518" s="7" t="s">
        <v>1129</v>
      </c>
      <c r="AJ518" s="7" t="s">
        <v>1129</v>
      </c>
      <c r="AK518" s="7" t="s">
        <v>1129</v>
      </c>
      <c r="AL518" s="7">
        <v>6921</v>
      </c>
      <c r="AM518" s="255">
        <v>15837</v>
      </c>
      <c r="AN518" s="258">
        <v>27</v>
      </c>
      <c r="AO518" s="306">
        <v>12</v>
      </c>
      <c r="AP518" s="306" t="str">
        <f t="shared" si="111"/>
        <v>STABLE</v>
      </c>
      <c r="AQ518" s="306"/>
      <c r="AR518" s="306"/>
      <c r="AS518" s="306"/>
      <c r="AT518" s="306"/>
      <c r="AU518" s="72" t="s">
        <v>1793</v>
      </c>
      <c r="AV518" s="310" t="s">
        <v>674</v>
      </c>
      <c r="AW518" s="304" t="s">
        <v>675</v>
      </c>
      <c r="AX518" s="311">
        <v>45190</v>
      </c>
      <c r="AY518" s="72">
        <v>36</v>
      </c>
      <c r="AZ518" s="72" t="s">
        <v>1742</v>
      </c>
      <c r="BA518" s="7" t="s">
        <v>3512</v>
      </c>
      <c r="BB518" s="7"/>
      <c r="BC518" s="7"/>
      <c r="BD518" s="72"/>
      <c r="BE518" s="72"/>
      <c r="BF518" s="72"/>
      <c r="BG518" s="183"/>
      <c r="BH518" s="72"/>
      <c r="BI518" s="72"/>
      <c r="BJ518" s="72"/>
      <c r="BK518" s="72"/>
      <c r="BL518" s="72">
        <v>1</v>
      </c>
      <c r="BM518" s="72"/>
      <c r="BN518" s="72"/>
      <c r="BO518" s="72"/>
      <c r="BP518" s="72"/>
      <c r="BQ518" s="72"/>
      <c r="BR518" s="72"/>
      <c r="BS518" s="72"/>
      <c r="BT518" s="72"/>
      <c r="BU518" s="72"/>
      <c r="BV518" s="72"/>
      <c r="BW518" s="72"/>
      <c r="BX518" s="72"/>
      <c r="BY518" s="72"/>
      <c r="BZ518" s="72"/>
      <c r="CA518" s="72"/>
      <c r="CB518" s="72"/>
      <c r="CC518" s="72"/>
      <c r="CD518" s="72"/>
      <c r="CE518" s="72"/>
      <c r="CF518" s="72"/>
      <c r="CG518" s="72"/>
      <c r="CH518" s="72"/>
      <c r="CI518" s="72"/>
      <c r="CJ518" s="72"/>
      <c r="CK518" s="72"/>
      <c r="CL518" s="72"/>
      <c r="CM518" s="72"/>
      <c r="CN518" s="72"/>
      <c r="CO518" s="72"/>
      <c r="CP518" s="72"/>
      <c r="CQ518" s="72"/>
      <c r="CR518" s="72"/>
      <c r="CS518" s="72"/>
      <c r="CT518" s="72"/>
      <c r="CU518" s="72"/>
      <c r="CV518" s="72"/>
      <c r="CW518" s="72"/>
      <c r="CX518" s="72"/>
      <c r="CY518" s="72"/>
      <c r="CZ518" s="72"/>
      <c r="DA518" s="72"/>
      <c r="DB518" s="72"/>
      <c r="DC518" s="72"/>
      <c r="DD518" s="72"/>
      <c r="DE518" s="72"/>
      <c r="DF518" s="72"/>
      <c r="DG518" s="72"/>
      <c r="DH518" s="72"/>
      <c r="DI518" s="72"/>
      <c r="DJ518" s="72"/>
      <c r="DK518" s="72"/>
      <c r="DL518" s="72"/>
      <c r="DM518" s="72"/>
      <c r="DN518" s="72"/>
      <c r="DO518" s="72"/>
      <c r="DP518" s="72"/>
      <c r="DQ518" s="72"/>
      <c r="DR518" s="72"/>
      <c r="DS518" s="72"/>
      <c r="DT518" s="72"/>
      <c r="DU518" s="72"/>
      <c r="DV518" s="72"/>
      <c r="DW518" s="72"/>
      <c r="DX518" s="72"/>
      <c r="DY518" s="72"/>
      <c r="DZ518" s="72"/>
      <c r="EA518" s="72"/>
      <c r="EB518" s="72"/>
      <c r="EC518" s="72"/>
      <c r="ED518" s="72"/>
      <c r="EE518" s="72"/>
      <c r="EF518" s="72"/>
      <c r="EG518" s="72"/>
      <c r="EH518" s="72"/>
      <c r="EI518" s="72"/>
      <c r="EJ518" s="72"/>
      <c r="EK518" s="72"/>
      <c r="EL518" s="72"/>
      <c r="EM518" s="72"/>
      <c r="EN518" s="72"/>
      <c r="EO518" s="72"/>
      <c r="EP518" s="72"/>
      <c r="EQ518" s="72"/>
      <c r="ER518" s="312">
        <f t="shared" si="112"/>
        <v>1</v>
      </c>
      <c r="ES518" s="72">
        <f t="shared" si="113"/>
        <v>1</v>
      </c>
      <c r="ET518" s="72" t="s">
        <v>1115</v>
      </c>
      <c r="EU518" s="7" t="e">
        <v>#N/A</v>
      </c>
      <c r="EV518" s="7" t="e">
        <v>#N/A</v>
      </c>
      <c r="EW518" s="7" t="e">
        <v>#N/A</v>
      </c>
      <c r="EX518" s="183" t="e">
        <v>#N/A</v>
      </c>
      <c r="EY518" s="313" t="e">
        <v>#N/A</v>
      </c>
      <c r="EZ518" s="313"/>
      <c r="FA518" s="183"/>
      <c r="FB518" s="313"/>
      <c r="FC518" s="7"/>
      <c r="FD518" s="7">
        <v>0</v>
      </c>
      <c r="FE518" s="7">
        <f t="shared" si="114"/>
        <v>621</v>
      </c>
      <c r="FF518" s="72">
        <f t="shared" si="115"/>
        <v>3784</v>
      </c>
      <c r="FG518" t="s">
        <v>3515</v>
      </c>
    </row>
    <row r="519" spans="1:163" ht="17.25">
      <c r="A519" s="72">
        <v>126147108</v>
      </c>
      <c r="B519" s="304" t="s">
        <v>611</v>
      </c>
      <c r="C519" s="72"/>
      <c r="D519" s="72"/>
      <c r="E519" s="72"/>
      <c r="F519" s="72"/>
      <c r="G519" s="306"/>
      <c r="H519" s="306"/>
      <c r="I519" s="72">
        <v>9255</v>
      </c>
      <c r="J519" s="72">
        <v>15877.19</v>
      </c>
      <c r="K519" s="258">
        <f t="shared" si="106"/>
        <v>-29384.809999999998</v>
      </c>
      <c r="L519" s="258">
        <f t="shared" si="109"/>
        <v>26317.190000000002</v>
      </c>
      <c r="M519" s="315">
        <v>6</v>
      </c>
      <c r="N519" s="72" t="s">
        <v>1231</v>
      </c>
      <c r="O519" s="72" t="s">
        <v>1232</v>
      </c>
      <c r="P519" s="72" t="s">
        <v>349</v>
      </c>
      <c r="Q519" s="255">
        <v>15777.82</v>
      </c>
      <c r="R519" s="66">
        <v>1013</v>
      </c>
      <c r="S519" s="66">
        <f t="shared" si="108"/>
        <v>0</v>
      </c>
      <c r="T519" s="66">
        <v>1800</v>
      </c>
      <c r="U519" s="4" t="s">
        <v>1231</v>
      </c>
      <c r="V519" s="5">
        <f t="shared" si="116"/>
        <v>9.3415549585791624E-2</v>
      </c>
      <c r="W519" s="5">
        <f t="shared" si="117"/>
        <v>6.6278151065827457E-3</v>
      </c>
      <c r="X519" s="5" t="str">
        <f t="shared" si="118"/>
        <v>FLOW</v>
      </c>
      <c r="Y519" s="72" t="str">
        <f t="shared" si="110"/>
        <v>LMCB</v>
      </c>
      <c r="Z519" s="72" t="s">
        <v>1326</v>
      </c>
      <c r="AA519" s="72" t="s">
        <v>1326</v>
      </c>
      <c r="AB519" s="304" t="s">
        <v>3518</v>
      </c>
      <c r="AC519" s="72"/>
      <c r="AD519" s="72" t="s">
        <v>3021</v>
      </c>
      <c r="AE519" s="308"/>
      <c r="AF519" s="309" t="s">
        <v>1797</v>
      </c>
      <c r="AG519" s="7" t="s">
        <v>1129</v>
      </c>
      <c r="AH519" s="72" t="s">
        <v>612</v>
      </c>
      <c r="AI519" s="7" t="s">
        <v>1129</v>
      </c>
      <c r="AJ519" s="7" t="s">
        <v>1129</v>
      </c>
      <c r="AK519" s="7" t="s">
        <v>1129</v>
      </c>
      <c r="AL519" s="7">
        <v>18690.189999999999</v>
      </c>
      <c r="AM519" s="255">
        <v>15777.82</v>
      </c>
      <c r="AN519" s="258">
        <v>178</v>
      </c>
      <c r="AO519" s="306">
        <v>194</v>
      </c>
      <c r="AP519" s="306" t="str">
        <f t="shared" si="111"/>
        <v>FLOW</v>
      </c>
      <c r="AQ519" s="306"/>
      <c r="AR519" s="306"/>
      <c r="AS519" s="306"/>
      <c r="AT519" s="306"/>
      <c r="AU519" s="72" t="s">
        <v>943</v>
      </c>
      <c r="AV519" s="310" t="s">
        <v>613</v>
      </c>
      <c r="AW519" s="304" t="s">
        <v>614</v>
      </c>
      <c r="AX519" s="311">
        <v>44576</v>
      </c>
      <c r="AY519" s="72">
        <v>48</v>
      </c>
      <c r="AZ519" s="72" t="s">
        <v>1742</v>
      </c>
      <c r="BA519" s="7" t="s">
        <v>3512</v>
      </c>
      <c r="BB519" s="7"/>
      <c r="BC519" s="7"/>
      <c r="BD519" s="72"/>
      <c r="BE519" s="72"/>
      <c r="BF519" s="72"/>
      <c r="BG519" s="183"/>
      <c r="BH519" s="72"/>
      <c r="BI519" s="72"/>
      <c r="BJ519" s="72"/>
      <c r="BK519" s="72"/>
      <c r="BL519" s="72">
        <v>1</v>
      </c>
      <c r="BM519" s="72"/>
      <c r="BN519" s="72"/>
      <c r="BO519" s="72"/>
      <c r="BP519" s="72"/>
      <c r="BQ519" s="72"/>
      <c r="BR519" s="72"/>
      <c r="BS519" s="72"/>
      <c r="BT519" s="72"/>
      <c r="BU519" s="72"/>
      <c r="BV519" s="72"/>
      <c r="BW519" s="72"/>
      <c r="BX519" s="72"/>
      <c r="BY519" s="72"/>
      <c r="BZ519" s="72"/>
      <c r="CA519" s="72"/>
      <c r="CB519" s="72"/>
      <c r="CC519" s="72"/>
      <c r="CD519" s="72"/>
      <c r="CE519" s="72"/>
      <c r="CF519" s="72"/>
      <c r="CG519" s="72"/>
      <c r="CH519" s="72"/>
      <c r="CI519" s="72"/>
      <c r="CJ519" s="72"/>
      <c r="CK519" s="72"/>
      <c r="CL519" s="72"/>
      <c r="CM519" s="72"/>
      <c r="CN519" s="72"/>
      <c r="CO519" s="72"/>
      <c r="CP519" s="72"/>
      <c r="CQ519" s="72"/>
      <c r="CR519" s="72"/>
      <c r="CS519" s="72"/>
      <c r="CT519" s="72"/>
      <c r="CU519" s="72"/>
      <c r="CV519" s="72"/>
      <c r="CW519" s="72"/>
      <c r="CX519" s="72"/>
      <c r="CY519" s="72"/>
      <c r="CZ519" s="72"/>
      <c r="DA519" s="72"/>
      <c r="DB519" s="72"/>
      <c r="DC519" s="72"/>
      <c r="DD519" s="72"/>
      <c r="DE519" s="72"/>
      <c r="DF519" s="72"/>
      <c r="DG519" s="72"/>
      <c r="DH519" s="72"/>
      <c r="DI519" s="72"/>
      <c r="DJ519" s="72"/>
      <c r="DK519" s="72"/>
      <c r="DL519" s="72"/>
      <c r="DM519" s="72"/>
      <c r="DN519" s="72"/>
      <c r="DO519" s="72"/>
      <c r="DP519" s="72"/>
      <c r="DQ519" s="72"/>
      <c r="DR519" s="72"/>
      <c r="DS519" s="72"/>
      <c r="DT519" s="72"/>
      <c r="DU519" s="72"/>
      <c r="DV519" s="72"/>
      <c r="DW519" s="72"/>
      <c r="DX519" s="72"/>
      <c r="DY519" s="72"/>
      <c r="DZ519" s="72"/>
      <c r="EA519" s="72"/>
      <c r="EB519" s="72"/>
      <c r="EC519" s="72"/>
      <c r="ED519" s="72"/>
      <c r="EE519" s="72"/>
      <c r="EF519" s="72"/>
      <c r="EG519" s="72"/>
      <c r="EH519" s="72"/>
      <c r="EI519" s="72"/>
      <c r="EJ519" s="72"/>
      <c r="EK519" s="72"/>
      <c r="EL519" s="72"/>
      <c r="EM519" s="72"/>
      <c r="EN519" s="72"/>
      <c r="EO519" s="72"/>
      <c r="EP519" s="72"/>
      <c r="EQ519" s="72"/>
      <c r="ER519" s="312">
        <f t="shared" si="112"/>
        <v>1</v>
      </c>
      <c r="ES519" s="72">
        <f t="shared" si="113"/>
        <v>1</v>
      </c>
      <c r="ET519" s="72" t="s">
        <v>1126</v>
      </c>
      <c r="EU519" s="7" t="s">
        <v>2837</v>
      </c>
      <c r="EV519" s="7" t="s">
        <v>1110</v>
      </c>
      <c r="EW519" s="7" t="s">
        <v>1801</v>
      </c>
      <c r="EX519" s="183" t="s">
        <v>1822</v>
      </c>
      <c r="EY519" s="313">
        <v>46177</v>
      </c>
      <c r="EZ519" s="313"/>
      <c r="FA519" s="183"/>
      <c r="FB519" s="313"/>
      <c r="FC519" s="7" t="s">
        <v>3622</v>
      </c>
      <c r="FD519" s="7" t="s">
        <v>3396</v>
      </c>
      <c r="FE519" s="7">
        <f t="shared" si="114"/>
        <v>-29384.809999999998</v>
      </c>
      <c r="FF519" s="72">
        <f t="shared" si="115"/>
        <v>26317.190000000002</v>
      </c>
      <c r="FG519" t="s">
        <v>3515</v>
      </c>
    </row>
    <row r="520" spans="1:163" ht="17.25">
      <c r="A520" s="72">
        <v>459748188</v>
      </c>
      <c r="B520" s="304" t="s">
        <v>2122</v>
      </c>
      <c r="C520" s="72"/>
      <c r="D520" s="72"/>
      <c r="E520" s="72"/>
      <c r="F520" s="72"/>
      <c r="G520" s="306"/>
      <c r="H520" s="306" t="s">
        <v>2349</v>
      </c>
      <c r="I520" s="72">
        <v>3283</v>
      </c>
      <c r="J520" s="72">
        <v>3288</v>
      </c>
      <c r="K520" s="258">
        <f t="shared" si="106"/>
        <v>152</v>
      </c>
      <c r="L520" s="258">
        <f t="shared" si="109"/>
        <v>6771</v>
      </c>
      <c r="M520" s="315">
        <v>2</v>
      </c>
      <c r="N520" s="72" t="s">
        <v>1280</v>
      </c>
      <c r="O520" s="72" t="s">
        <v>1232</v>
      </c>
      <c r="P520" s="72" t="s">
        <v>230</v>
      </c>
      <c r="Q520" s="255">
        <v>15648.83</v>
      </c>
      <c r="R520" s="66">
        <v>147</v>
      </c>
      <c r="S520" s="66">
        <f t="shared" si="108"/>
        <v>0</v>
      </c>
      <c r="T520" s="66">
        <v>1350</v>
      </c>
      <c r="U520" s="4" t="s">
        <v>1129</v>
      </c>
      <c r="V520" s="5">
        <f t="shared" si="116"/>
        <v>4.259401774144897E-2</v>
      </c>
      <c r="W520" s="5">
        <f t="shared" si="117"/>
        <v>3.464829088579327E-3</v>
      </c>
      <c r="X520" s="5" t="str">
        <f t="shared" si="118"/>
        <v>STABLE</v>
      </c>
      <c r="Y520" s="72" t="str">
        <f t="shared" si="110"/>
        <v>PAID</v>
      </c>
      <c r="Z520" s="72" t="s">
        <v>1129</v>
      </c>
      <c r="AA520" s="72" t="s">
        <v>1281</v>
      </c>
      <c r="AB520" s="304"/>
      <c r="AC520" s="72"/>
      <c r="AD520" s="72"/>
      <c r="AE520" s="308"/>
      <c r="AF520" s="309"/>
      <c r="AG520" s="7"/>
      <c r="AH520" s="72" t="s">
        <v>584</v>
      </c>
      <c r="AI520" s="7"/>
      <c r="AJ520" s="7"/>
      <c r="AK520" s="7"/>
      <c r="AL520" s="7">
        <v>4785</v>
      </c>
      <c r="AM520" s="255">
        <v>15648.83</v>
      </c>
      <c r="AN520" s="258">
        <v>57</v>
      </c>
      <c r="AO520" s="306">
        <v>43</v>
      </c>
      <c r="AP520" s="306" t="str">
        <f t="shared" si="111"/>
        <v>STABLE</v>
      </c>
      <c r="AQ520" s="306"/>
      <c r="AR520" s="306"/>
      <c r="AS520" s="306"/>
      <c r="AT520" s="306"/>
      <c r="AU520" s="72" t="s">
        <v>1129</v>
      </c>
      <c r="AV520" s="310" t="s">
        <v>2266</v>
      </c>
      <c r="AW520" s="304" t="s">
        <v>129</v>
      </c>
      <c r="AX520" s="311">
        <v>45182</v>
      </c>
      <c r="AY520" s="72">
        <v>36</v>
      </c>
      <c r="AZ520" s="72" t="s">
        <v>2057</v>
      </c>
      <c r="BA520" s="7" t="s">
        <v>3513</v>
      </c>
      <c r="BB520" s="7"/>
      <c r="BC520" s="7"/>
      <c r="BD520" s="72"/>
      <c r="BE520" s="72"/>
      <c r="BF520" s="72"/>
      <c r="BG520" s="183"/>
      <c r="BH520" s="72"/>
      <c r="BI520" s="72"/>
      <c r="BJ520" s="72"/>
      <c r="BK520" s="72"/>
      <c r="BL520" s="72"/>
      <c r="BM520" s="72"/>
      <c r="BN520" s="72"/>
      <c r="BO520" s="72"/>
      <c r="BP520" s="72"/>
      <c r="BQ520" s="72"/>
      <c r="BR520" s="72"/>
      <c r="BS520" s="72"/>
      <c r="BT520" s="72"/>
      <c r="BU520" s="72"/>
      <c r="BV520" s="72"/>
      <c r="BW520" s="72"/>
      <c r="BX520" s="72"/>
      <c r="BY520" s="72"/>
      <c r="BZ520" s="72"/>
      <c r="CA520" s="72"/>
      <c r="CB520" s="72"/>
      <c r="CC520" s="72"/>
      <c r="CD520" s="72"/>
      <c r="CE520" s="72"/>
      <c r="CF520" s="72"/>
      <c r="CG520" s="72"/>
      <c r="CH520" s="72"/>
      <c r="CI520" s="72"/>
      <c r="CJ520" s="72"/>
      <c r="CK520" s="72"/>
      <c r="CL520" s="72"/>
      <c r="CM520" s="72"/>
      <c r="CN520" s="72"/>
      <c r="CO520" s="72"/>
      <c r="CP520" s="72"/>
      <c r="CQ520" s="72"/>
      <c r="CR520" s="72"/>
      <c r="CS520" s="72"/>
      <c r="CT520" s="72"/>
      <c r="CU520" s="72"/>
      <c r="CV520" s="72"/>
      <c r="CW520" s="72"/>
      <c r="CX520" s="72"/>
      <c r="CY520" s="72"/>
      <c r="CZ520" s="72"/>
      <c r="DA520" s="72"/>
      <c r="DB520" s="72"/>
      <c r="DC520" s="72"/>
      <c r="DD520" s="72"/>
      <c r="DE520" s="72"/>
      <c r="DF520" s="72"/>
      <c r="DG520" s="72"/>
      <c r="DH520" s="72"/>
      <c r="DI520" s="72"/>
      <c r="DJ520" s="72"/>
      <c r="DK520" s="72"/>
      <c r="DL520" s="72"/>
      <c r="DM520" s="72"/>
      <c r="DN520" s="72"/>
      <c r="DO520" s="72"/>
      <c r="DP520" s="72"/>
      <c r="DQ520" s="72"/>
      <c r="DR520" s="72"/>
      <c r="DS520" s="72"/>
      <c r="DT520" s="72"/>
      <c r="DU520" s="72"/>
      <c r="DV520" s="72"/>
      <c r="DW520" s="72"/>
      <c r="DX520" s="72"/>
      <c r="DY520" s="72"/>
      <c r="DZ520" s="72"/>
      <c r="EA520" s="72"/>
      <c r="EB520" s="72"/>
      <c r="EC520" s="72"/>
      <c r="ED520" s="72"/>
      <c r="EE520" s="72"/>
      <c r="EF520" s="72"/>
      <c r="EG520" s="72"/>
      <c r="EH520" s="72"/>
      <c r="EI520" s="72"/>
      <c r="EJ520" s="72"/>
      <c r="EK520" s="72"/>
      <c r="EL520" s="72"/>
      <c r="EM520" s="72"/>
      <c r="EN520" s="72"/>
      <c r="EO520" s="72">
        <v>1</v>
      </c>
      <c r="EP520" s="72"/>
      <c r="EQ520" s="72"/>
      <c r="ER520" s="312">
        <f t="shared" si="112"/>
        <v>1</v>
      </c>
      <c r="ES520" s="72">
        <f t="shared" si="113"/>
        <v>1</v>
      </c>
      <c r="ET520" s="72" t="s">
        <v>1111</v>
      </c>
      <c r="EU520" s="7" t="s">
        <v>2838</v>
      </c>
      <c r="EV520" s="7" t="s">
        <v>1110</v>
      </c>
      <c r="EW520" s="7" t="s">
        <v>1831</v>
      </c>
      <c r="EX520" s="183" t="s">
        <v>1992</v>
      </c>
      <c r="EY520" s="313">
        <v>46177</v>
      </c>
      <c r="EZ520" s="313"/>
      <c r="FA520" s="183"/>
      <c r="FB520" s="313"/>
      <c r="FC520" s="7"/>
      <c r="FD520" s="7" t="s">
        <v>3086</v>
      </c>
      <c r="FE520" s="7">
        <f t="shared" si="114"/>
        <v>152</v>
      </c>
      <c r="FF520" s="72">
        <f t="shared" si="115"/>
        <v>6771</v>
      </c>
      <c r="FG520" t="s">
        <v>3515</v>
      </c>
    </row>
    <row r="521" spans="1:163" ht="17.25">
      <c r="A521" s="72">
        <v>457900568</v>
      </c>
      <c r="B521" s="304" t="s">
        <v>764</v>
      </c>
      <c r="C521" s="72"/>
      <c r="D521" s="72"/>
      <c r="E521" s="72"/>
      <c r="F521" s="72"/>
      <c r="G521" s="306"/>
      <c r="H521" s="306"/>
      <c r="I521" s="72">
        <v>4053</v>
      </c>
      <c r="J521" s="72">
        <v>16188</v>
      </c>
      <c r="K521" s="258">
        <f t="shared" si="106"/>
        <v>4574</v>
      </c>
      <c r="L521" s="258">
        <f t="shared" si="109"/>
        <v>21110</v>
      </c>
      <c r="M521" s="315">
        <v>4</v>
      </c>
      <c r="N521" s="72" t="s">
        <v>1231</v>
      </c>
      <c r="O521" s="72" t="s">
        <v>1232</v>
      </c>
      <c r="P521" s="72" t="s">
        <v>97</v>
      </c>
      <c r="Q521" s="255">
        <v>15411</v>
      </c>
      <c r="R521" s="66">
        <v>545</v>
      </c>
      <c r="S521" s="66">
        <f t="shared" si="108"/>
        <v>0</v>
      </c>
      <c r="T521" s="66">
        <v>1800</v>
      </c>
      <c r="U521" s="4" t="s">
        <v>1231</v>
      </c>
      <c r="V521" s="5">
        <f t="shared" si="116"/>
        <v>1</v>
      </c>
      <c r="W521" s="5">
        <f t="shared" si="117"/>
        <v>5.059722803032061E-3</v>
      </c>
      <c r="X521" s="5" t="str">
        <f t="shared" si="118"/>
        <v>FLOW</v>
      </c>
      <c r="Y521" s="72" t="str">
        <f t="shared" si="110"/>
        <v>OS</v>
      </c>
      <c r="Z521" s="72" t="s">
        <v>2056</v>
      </c>
      <c r="AA521" s="72" t="s">
        <v>2056</v>
      </c>
      <c r="AB521" s="304" t="s">
        <v>3508</v>
      </c>
      <c r="AC521" s="72"/>
      <c r="AD521" s="72" t="s">
        <v>3021</v>
      </c>
      <c r="AE521" s="308"/>
      <c r="AF521" s="309" t="s">
        <v>1797</v>
      </c>
      <c r="AG521" s="7" t="s">
        <v>1129</v>
      </c>
      <c r="AH521" s="72" t="s">
        <v>757</v>
      </c>
      <c r="AI521" s="7" t="s">
        <v>1129</v>
      </c>
      <c r="AJ521" s="7" t="s">
        <v>1129</v>
      </c>
      <c r="AK521" s="7" t="s">
        <v>1129</v>
      </c>
      <c r="AL521" s="7">
        <v>18533</v>
      </c>
      <c r="AM521" s="255">
        <v>15411</v>
      </c>
      <c r="AN521" s="258">
        <v>116</v>
      </c>
      <c r="AO521" s="306">
        <v>132</v>
      </c>
      <c r="AP521" s="306" t="str">
        <f t="shared" si="111"/>
        <v>FLOW</v>
      </c>
      <c r="AQ521" s="306"/>
      <c r="AR521" s="306"/>
      <c r="AS521" s="306"/>
      <c r="AT521" s="306"/>
      <c r="AU521" s="72" t="s">
        <v>943</v>
      </c>
      <c r="AV521" s="310" t="s">
        <v>765</v>
      </c>
      <c r="AW521" s="304" t="s">
        <v>252</v>
      </c>
      <c r="AX521" s="311">
        <v>45045</v>
      </c>
      <c r="AY521" s="72">
        <v>36</v>
      </c>
      <c r="AZ521" s="72" t="s">
        <v>1742</v>
      </c>
      <c r="BA521" s="7" t="s">
        <v>3513</v>
      </c>
      <c r="BB521" s="7"/>
      <c r="BC521" s="7"/>
      <c r="BD521" s="72"/>
      <c r="BE521" s="72"/>
      <c r="BF521" s="72"/>
      <c r="BG521" s="183"/>
      <c r="BH521" s="72"/>
      <c r="BI521" s="72"/>
      <c r="BJ521" s="72"/>
      <c r="BK521" s="72"/>
      <c r="BL521" s="72">
        <v>1</v>
      </c>
      <c r="BM521" s="72"/>
      <c r="BN521" s="72"/>
      <c r="BO521" s="72"/>
      <c r="BP521" s="72"/>
      <c r="BQ521" s="72"/>
      <c r="BR521" s="72"/>
      <c r="BS521" s="72"/>
      <c r="BT521" s="72"/>
      <c r="BU521" s="72"/>
      <c r="BV521" s="72"/>
      <c r="BW521" s="72"/>
      <c r="BX521" s="72"/>
      <c r="BY521" s="72"/>
      <c r="BZ521" s="72"/>
      <c r="CA521" s="72"/>
      <c r="CB521" s="72"/>
      <c r="CC521" s="72"/>
      <c r="CD521" s="72"/>
      <c r="CE521" s="72"/>
      <c r="CF521" s="72"/>
      <c r="CG521" s="72"/>
      <c r="CH521" s="72"/>
      <c r="CI521" s="72"/>
      <c r="CJ521" s="72"/>
      <c r="CK521" s="72"/>
      <c r="CL521" s="72"/>
      <c r="CM521" s="72"/>
      <c r="CN521" s="72"/>
      <c r="CO521" s="72"/>
      <c r="CP521" s="72"/>
      <c r="CQ521" s="72"/>
      <c r="CR521" s="72"/>
      <c r="CS521" s="72"/>
      <c r="CT521" s="72"/>
      <c r="CU521" s="72"/>
      <c r="CV521" s="72"/>
      <c r="CW521" s="72"/>
      <c r="CX521" s="72"/>
      <c r="CY521" s="72"/>
      <c r="CZ521" s="72"/>
      <c r="DA521" s="72"/>
      <c r="DB521" s="72"/>
      <c r="DC521" s="72"/>
      <c r="DD521" s="72"/>
      <c r="DE521" s="72"/>
      <c r="DF521" s="72"/>
      <c r="DG521" s="72"/>
      <c r="DH521" s="72"/>
      <c r="DI521" s="72"/>
      <c r="DJ521" s="72"/>
      <c r="DK521" s="72"/>
      <c r="DL521" s="72"/>
      <c r="DM521" s="72"/>
      <c r="DN521" s="72"/>
      <c r="DO521" s="72"/>
      <c r="DP521" s="72"/>
      <c r="DQ521" s="72"/>
      <c r="DR521" s="72"/>
      <c r="DS521" s="72"/>
      <c r="DT521" s="72"/>
      <c r="DU521" s="72"/>
      <c r="DV521" s="72"/>
      <c r="DW521" s="72"/>
      <c r="DX521" s="72"/>
      <c r="DY521" s="72"/>
      <c r="DZ521" s="72"/>
      <c r="EA521" s="72"/>
      <c r="EB521" s="72"/>
      <c r="EC521" s="72"/>
      <c r="ED521" s="72"/>
      <c r="EE521" s="72"/>
      <c r="EF521" s="72"/>
      <c r="EG521" s="72"/>
      <c r="EH521" s="72"/>
      <c r="EI521" s="72"/>
      <c r="EJ521" s="72"/>
      <c r="EK521" s="72"/>
      <c r="EL521" s="72"/>
      <c r="EM521" s="72"/>
      <c r="EN521" s="72"/>
      <c r="EO521" s="72"/>
      <c r="EP521" s="72"/>
      <c r="EQ521" s="72"/>
      <c r="ER521" s="312">
        <f t="shared" si="112"/>
        <v>1</v>
      </c>
      <c r="ES521" s="72">
        <f t="shared" si="113"/>
        <v>1</v>
      </c>
      <c r="ET521" s="72" t="s">
        <v>1120</v>
      </c>
      <c r="EU521" s="7" t="s">
        <v>2839</v>
      </c>
      <c r="EV521" s="7" t="s">
        <v>1110</v>
      </c>
      <c r="EW521" s="7" t="s">
        <v>1801</v>
      </c>
      <c r="EX521" s="183" t="s">
        <v>1861</v>
      </c>
      <c r="EY521" s="313">
        <v>46177</v>
      </c>
      <c r="EZ521" s="313"/>
      <c r="FA521" s="183"/>
      <c r="FB521" s="313"/>
      <c r="FC521" s="7"/>
      <c r="FD521" s="7" t="s">
        <v>3397</v>
      </c>
      <c r="FE521" s="7">
        <f t="shared" si="114"/>
        <v>4574</v>
      </c>
      <c r="FF521" s="72">
        <f t="shared" si="115"/>
        <v>21110</v>
      </c>
      <c r="FG521" t="s">
        <v>3515</v>
      </c>
    </row>
    <row r="522" spans="1:163" ht="17.25">
      <c r="A522" s="72">
        <v>461914236</v>
      </c>
      <c r="B522" s="304" t="s">
        <v>2108</v>
      </c>
      <c r="C522" s="72"/>
      <c r="D522" s="72"/>
      <c r="E522" s="72"/>
      <c r="F522" s="72"/>
      <c r="G522" s="306"/>
      <c r="H522" s="306"/>
      <c r="I522" s="72">
        <v>3993</v>
      </c>
      <c r="J522" s="72">
        <v>3988</v>
      </c>
      <c r="K522" s="258">
        <f t="shared" si="106"/>
        <v>4054</v>
      </c>
      <c r="L522" s="258">
        <f t="shared" si="109"/>
        <v>8170</v>
      </c>
      <c r="M522" s="307">
        <v>1</v>
      </c>
      <c r="N522" s="72" t="s">
        <v>1231</v>
      </c>
      <c r="O522" s="72" t="s">
        <v>1232</v>
      </c>
      <c r="P522" s="72" t="s">
        <v>324</v>
      </c>
      <c r="Q522" s="255">
        <v>15338</v>
      </c>
      <c r="R522" s="66">
        <v>66</v>
      </c>
      <c r="S522" s="66">
        <f t="shared" si="108"/>
        <v>0</v>
      </c>
      <c r="T522" s="66">
        <v>1405.9</v>
      </c>
      <c r="U522" s="4" t="s">
        <v>1129</v>
      </c>
      <c r="V522" s="5">
        <f t="shared" si="116"/>
        <v>2.5746392328320388E-2</v>
      </c>
      <c r="W522" s="5">
        <f t="shared" si="117"/>
        <v>8.3934369882962892E-4</v>
      </c>
      <c r="X522" s="5" t="str">
        <f t="shared" si="118"/>
        <v>FLOW</v>
      </c>
      <c r="Y522" s="72" t="str">
        <f t="shared" si="110"/>
        <v>NC</v>
      </c>
      <c r="Z522" s="72" t="s">
        <v>1129</v>
      </c>
      <c r="AA522" s="72" t="s">
        <v>1315</v>
      </c>
      <c r="AB522" s="304" t="s">
        <v>3023</v>
      </c>
      <c r="AC522" s="72"/>
      <c r="AD522" s="72" t="s">
        <v>3021</v>
      </c>
      <c r="AE522" s="308"/>
      <c r="AF522" s="309"/>
      <c r="AG522" s="7"/>
      <c r="AH522" s="72" t="s">
        <v>437</v>
      </c>
      <c r="AI522" s="7"/>
      <c r="AJ522" s="7"/>
      <c r="AK522" s="7"/>
      <c r="AL522" s="7">
        <v>5459.9</v>
      </c>
      <c r="AM522" s="255">
        <v>15338</v>
      </c>
      <c r="AN522" s="258">
        <v>27</v>
      </c>
      <c r="AO522" s="306">
        <v>43</v>
      </c>
      <c r="AP522" s="306" t="str">
        <f t="shared" si="111"/>
        <v>FLOW</v>
      </c>
      <c r="AQ522" s="306"/>
      <c r="AR522" s="306"/>
      <c r="AS522" s="306"/>
      <c r="AT522" s="306"/>
      <c r="AU522" s="72" t="s">
        <v>1129</v>
      </c>
      <c r="AV522" s="310" t="s">
        <v>2253</v>
      </c>
      <c r="AW522" s="304" t="s">
        <v>53</v>
      </c>
      <c r="AX522" s="311">
        <v>45336</v>
      </c>
      <c r="AY522" s="72">
        <v>30</v>
      </c>
      <c r="AZ522" s="72" t="s">
        <v>2057</v>
      </c>
      <c r="BA522" s="7" t="s">
        <v>3512</v>
      </c>
      <c r="BB522" s="7"/>
      <c r="BC522" s="7"/>
      <c r="BD522" s="72"/>
      <c r="BE522" s="72"/>
      <c r="BF522" s="72"/>
      <c r="BG522" s="183"/>
      <c r="BH522" s="72"/>
      <c r="BI522" s="72"/>
      <c r="BJ522" s="72"/>
      <c r="BK522" s="72"/>
      <c r="BL522" s="72"/>
      <c r="BM522" s="72"/>
      <c r="BN522" s="72"/>
      <c r="BO522" s="72"/>
      <c r="BP522" s="72"/>
      <c r="BQ522" s="72"/>
      <c r="BR522" s="72"/>
      <c r="BS522" s="72"/>
      <c r="BT522" s="72"/>
      <c r="BU522" s="72"/>
      <c r="BV522" s="72"/>
      <c r="BW522" s="72"/>
      <c r="BX522" s="72"/>
      <c r="BY522" s="72"/>
      <c r="BZ522" s="72"/>
      <c r="CA522" s="72"/>
      <c r="CB522" s="72"/>
      <c r="CC522" s="72"/>
      <c r="CD522" s="72"/>
      <c r="CE522" s="72"/>
      <c r="CF522" s="72"/>
      <c r="CG522" s="72"/>
      <c r="CH522" s="72"/>
      <c r="CI522" s="72"/>
      <c r="CJ522" s="72">
        <v>1</v>
      </c>
      <c r="CK522" s="72"/>
      <c r="CL522" s="72"/>
      <c r="CM522" s="72"/>
      <c r="CN522" s="72"/>
      <c r="CO522" s="72"/>
      <c r="CP522" s="72"/>
      <c r="CQ522" s="72"/>
      <c r="CR522" s="72"/>
      <c r="CS522" s="72"/>
      <c r="CT522" s="72"/>
      <c r="CU522" s="72"/>
      <c r="CV522" s="72"/>
      <c r="CW522" s="72"/>
      <c r="CX522" s="72"/>
      <c r="CY522" s="72"/>
      <c r="CZ522" s="72"/>
      <c r="DA522" s="72"/>
      <c r="DB522" s="72"/>
      <c r="DC522" s="72"/>
      <c r="DD522" s="72"/>
      <c r="DE522" s="72"/>
      <c r="DF522" s="72"/>
      <c r="DG522" s="72"/>
      <c r="DH522" s="72"/>
      <c r="DI522" s="72"/>
      <c r="DJ522" s="72"/>
      <c r="DK522" s="72"/>
      <c r="DL522" s="72"/>
      <c r="DM522" s="72"/>
      <c r="DN522" s="72"/>
      <c r="DO522" s="72"/>
      <c r="DP522" s="72"/>
      <c r="DQ522" s="72"/>
      <c r="DR522" s="72"/>
      <c r="DS522" s="72"/>
      <c r="DT522" s="72"/>
      <c r="DU522" s="72"/>
      <c r="DV522" s="72"/>
      <c r="DW522" s="72"/>
      <c r="DX522" s="72"/>
      <c r="DY522" s="72"/>
      <c r="DZ522" s="72"/>
      <c r="EA522" s="72"/>
      <c r="EB522" s="72"/>
      <c r="EC522" s="72"/>
      <c r="ED522" s="72"/>
      <c r="EE522" s="72"/>
      <c r="EF522" s="72"/>
      <c r="EG522" s="72"/>
      <c r="EH522" s="72"/>
      <c r="EI522" s="72"/>
      <c r="EJ522" s="72"/>
      <c r="EK522" s="72"/>
      <c r="EL522" s="72"/>
      <c r="EM522" s="72"/>
      <c r="EN522" s="72"/>
      <c r="EO522" s="72"/>
      <c r="EP522" s="72"/>
      <c r="EQ522" s="72"/>
      <c r="ER522" s="312">
        <f t="shared" si="112"/>
        <v>1</v>
      </c>
      <c r="ES522" s="72">
        <f t="shared" si="113"/>
        <v>1</v>
      </c>
      <c r="ET522" s="72" t="s">
        <v>1127</v>
      </c>
      <c r="EU522" s="7" t="s">
        <v>2840</v>
      </c>
      <c r="EV522" s="7" t="s">
        <v>1110</v>
      </c>
      <c r="EW522" s="7" t="s">
        <v>1848</v>
      </c>
      <c r="EX522" s="183" t="s">
        <v>3602</v>
      </c>
      <c r="EY522" s="313">
        <v>46185</v>
      </c>
      <c r="EZ522" s="313"/>
      <c r="FA522" s="183"/>
      <c r="FB522" s="313"/>
      <c r="FC522" s="7"/>
      <c r="FD522" s="7" t="s">
        <v>3398</v>
      </c>
      <c r="FE522" s="7">
        <f t="shared" si="114"/>
        <v>4054</v>
      </c>
      <c r="FF522" s="72">
        <f t="shared" si="115"/>
        <v>8170</v>
      </c>
      <c r="FG522" t="s">
        <v>3515</v>
      </c>
    </row>
    <row r="523" spans="1:163" ht="17.25">
      <c r="A523" s="72">
        <v>467004508</v>
      </c>
      <c r="B523" s="304" t="s">
        <v>2177</v>
      </c>
      <c r="C523" s="72"/>
      <c r="D523" s="72"/>
      <c r="E523" s="72"/>
      <c r="F523" s="72"/>
      <c r="G523" s="306"/>
      <c r="H523" s="306"/>
      <c r="I523" s="72">
        <v>1000</v>
      </c>
      <c r="J523" s="72">
        <v>1000</v>
      </c>
      <c r="K523" s="258">
        <f t="shared" si="106"/>
        <v>1000</v>
      </c>
      <c r="L523" s="258">
        <f t="shared" si="109"/>
        <v>2020</v>
      </c>
      <c r="M523" s="307">
        <v>1</v>
      </c>
      <c r="N523" s="72" t="s">
        <v>1231</v>
      </c>
      <c r="O523" s="72" t="s">
        <v>1232</v>
      </c>
      <c r="P523" s="72" t="s">
        <v>333</v>
      </c>
      <c r="Q523" s="255">
        <v>15045</v>
      </c>
      <c r="R523" s="66">
        <v>0</v>
      </c>
      <c r="S523" s="66">
        <f t="shared" si="108"/>
        <v>0</v>
      </c>
      <c r="T523" s="66">
        <v>450</v>
      </c>
      <c r="U523" s="4" t="s">
        <v>1129</v>
      </c>
      <c r="V523" s="5">
        <f t="shared" si="116"/>
        <v>8.5940006940548094E-3</v>
      </c>
      <c r="W523" s="5">
        <f t="shared" si="117"/>
        <v>8.2330981541868346E-4</v>
      </c>
      <c r="X523" s="5" t="str">
        <f t="shared" si="118"/>
        <v>FLOW</v>
      </c>
      <c r="Y523" s="72" t="str">
        <f t="shared" si="110"/>
        <v>NC</v>
      </c>
      <c r="Z523" s="72" t="s">
        <v>1129</v>
      </c>
      <c r="AA523" s="72" t="s">
        <v>1315</v>
      </c>
      <c r="AB523" s="304" t="s">
        <v>3023</v>
      </c>
      <c r="AC523" s="72"/>
      <c r="AD523" s="72" t="s">
        <v>3021</v>
      </c>
      <c r="AE523" s="308"/>
      <c r="AF523" s="309"/>
      <c r="AG523" s="7"/>
      <c r="AH523" s="72" t="s">
        <v>908</v>
      </c>
      <c r="AI523" s="7"/>
      <c r="AJ523" s="7"/>
      <c r="AK523" s="7"/>
      <c r="AL523" s="7">
        <v>1450</v>
      </c>
      <c r="AM523" s="255">
        <v>15045</v>
      </c>
      <c r="AN523" s="258">
        <v>26</v>
      </c>
      <c r="AO523" s="306">
        <v>42</v>
      </c>
      <c r="AP523" s="306" t="str">
        <f t="shared" si="111"/>
        <v>FLOW</v>
      </c>
      <c r="AQ523" s="306"/>
      <c r="AR523" s="306"/>
      <c r="AS523" s="306"/>
      <c r="AT523" s="306"/>
      <c r="AU523" s="72" t="s">
        <v>1129</v>
      </c>
      <c r="AV523" s="310" t="s">
        <v>2319</v>
      </c>
      <c r="AW523" s="304" t="s">
        <v>189</v>
      </c>
      <c r="AX523" s="311">
        <v>45934</v>
      </c>
      <c r="AY523" s="72">
        <v>24</v>
      </c>
      <c r="AZ523" s="72" t="s">
        <v>2057</v>
      </c>
      <c r="BA523" s="7" t="s">
        <v>3513</v>
      </c>
      <c r="BB523" s="7"/>
      <c r="BC523" s="7"/>
      <c r="BD523" s="72"/>
      <c r="BE523" s="72"/>
      <c r="BF523" s="72"/>
      <c r="BG523" s="183"/>
      <c r="BH523" s="72"/>
      <c r="BI523" s="72"/>
      <c r="BJ523" s="72"/>
      <c r="BK523" s="72"/>
      <c r="BL523" s="72"/>
      <c r="BM523" s="72"/>
      <c r="BN523" s="72"/>
      <c r="BO523" s="72"/>
      <c r="BP523" s="72"/>
      <c r="BQ523" s="72"/>
      <c r="BR523" s="72"/>
      <c r="BS523" s="72"/>
      <c r="BT523" s="72"/>
      <c r="BU523" s="72"/>
      <c r="BV523" s="72"/>
      <c r="BW523" s="72"/>
      <c r="BX523" s="72"/>
      <c r="BY523" s="72"/>
      <c r="BZ523" s="72"/>
      <c r="CA523" s="72"/>
      <c r="CB523" s="72"/>
      <c r="CC523" s="72"/>
      <c r="CD523" s="72"/>
      <c r="CE523" s="72"/>
      <c r="CF523" s="72"/>
      <c r="CG523" s="72"/>
      <c r="CH523" s="72"/>
      <c r="CI523" s="72"/>
      <c r="CJ523" s="72"/>
      <c r="CK523" s="72"/>
      <c r="CL523" s="72"/>
      <c r="CM523" s="72">
        <v>1</v>
      </c>
      <c r="CN523" s="72"/>
      <c r="CO523" s="72"/>
      <c r="CP523" s="72"/>
      <c r="CQ523" s="72"/>
      <c r="CR523" s="72"/>
      <c r="CS523" s="72">
        <v>1</v>
      </c>
      <c r="CT523" s="72"/>
      <c r="CU523" s="72"/>
      <c r="CV523" s="72"/>
      <c r="CW523" s="72"/>
      <c r="CX523" s="72"/>
      <c r="CY523" s="72"/>
      <c r="CZ523" s="72"/>
      <c r="DA523" s="72"/>
      <c r="DB523" s="72"/>
      <c r="DC523" s="72"/>
      <c r="DD523" s="72"/>
      <c r="DE523" s="72"/>
      <c r="DF523" s="72"/>
      <c r="DG523" s="72"/>
      <c r="DH523" s="72"/>
      <c r="DI523" s="72"/>
      <c r="DJ523" s="72"/>
      <c r="DK523" s="72"/>
      <c r="DL523" s="72"/>
      <c r="DM523" s="72"/>
      <c r="DN523" s="72"/>
      <c r="DO523" s="72"/>
      <c r="DP523" s="72"/>
      <c r="DQ523" s="72"/>
      <c r="DR523" s="72"/>
      <c r="DS523" s="72"/>
      <c r="DT523" s="72"/>
      <c r="DU523" s="72"/>
      <c r="DV523" s="72"/>
      <c r="DW523" s="72"/>
      <c r="DX523" s="72"/>
      <c r="DY523" s="72"/>
      <c r="DZ523" s="72"/>
      <c r="EA523" s="72"/>
      <c r="EB523" s="72"/>
      <c r="EC523" s="72"/>
      <c r="ED523" s="72"/>
      <c r="EE523" s="72"/>
      <c r="EF523" s="72"/>
      <c r="EG523" s="72"/>
      <c r="EH523" s="72"/>
      <c r="EI523" s="72"/>
      <c r="EJ523" s="72"/>
      <c r="EK523" s="72"/>
      <c r="EL523" s="72"/>
      <c r="EM523" s="72"/>
      <c r="EN523" s="72"/>
      <c r="EO523" s="72"/>
      <c r="EP523" s="72"/>
      <c r="EQ523" s="72"/>
      <c r="ER523" s="312">
        <f t="shared" si="112"/>
        <v>2</v>
      </c>
      <c r="ES523" s="72">
        <f t="shared" si="113"/>
        <v>1</v>
      </c>
      <c r="ET523" s="72" t="s">
        <v>1125</v>
      </c>
      <c r="EU523" s="7" t="s">
        <v>3495</v>
      </c>
      <c r="EV523" s="7" t="s">
        <v>1110</v>
      </c>
      <c r="EW523" s="7" t="s">
        <v>1848</v>
      </c>
      <c r="EX523" s="183" t="s">
        <v>1809</v>
      </c>
      <c r="EY523" s="313">
        <v>46188</v>
      </c>
      <c r="EZ523" s="313"/>
      <c r="FA523" s="183"/>
      <c r="FB523" s="313"/>
      <c r="FC523" s="7"/>
      <c r="FD523" s="7" t="s">
        <v>1249</v>
      </c>
      <c r="FE523" s="7">
        <f t="shared" si="114"/>
        <v>1000</v>
      </c>
      <c r="FF523" s="72">
        <f t="shared" si="115"/>
        <v>2020</v>
      </c>
      <c r="FG523" t="s">
        <v>3515</v>
      </c>
    </row>
    <row r="524" spans="1:163" ht="17.25">
      <c r="A524" s="72">
        <v>459565125</v>
      </c>
      <c r="B524" s="304" t="s">
        <v>2128</v>
      </c>
      <c r="C524" s="72"/>
      <c r="D524" s="72"/>
      <c r="E524" s="72"/>
      <c r="F524" s="72"/>
      <c r="G524" s="306"/>
      <c r="H524" s="306"/>
      <c r="I524" s="72">
        <v>3152</v>
      </c>
      <c r="J524" s="72">
        <v>3152</v>
      </c>
      <c r="K524" s="258">
        <f t="shared" si="106"/>
        <v>3212</v>
      </c>
      <c r="L524" s="258">
        <f t="shared" si="109"/>
        <v>6421</v>
      </c>
      <c r="M524" s="307">
        <v>1</v>
      </c>
      <c r="N524" s="72" t="s">
        <v>1231</v>
      </c>
      <c r="O524" s="72" t="s">
        <v>1232</v>
      </c>
      <c r="P524" s="72" t="s">
        <v>42</v>
      </c>
      <c r="Q524" s="255">
        <v>14946</v>
      </c>
      <c r="R524" s="66">
        <v>60</v>
      </c>
      <c r="S524" s="66">
        <f t="shared" si="108"/>
        <v>0</v>
      </c>
      <c r="T524" s="66">
        <v>5873</v>
      </c>
      <c r="U524" s="4" t="s">
        <v>1129</v>
      </c>
      <c r="V524" s="5">
        <f t="shared" si="116"/>
        <v>9.3053960183476798E-3</v>
      </c>
      <c r="W524" s="5">
        <f t="shared" si="117"/>
        <v>8.1789222341293742E-4</v>
      </c>
      <c r="X524" s="5" t="s">
        <v>1280</v>
      </c>
      <c r="Y524" s="72" t="str">
        <f t="shared" si="110"/>
        <v>MPTP</v>
      </c>
      <c r="Z524" s="72" t="s">
        <v>1129</v>
      </c>
      <c r="AA524" s="72" t="s">
        <v>1327</v>
      </c>
      <c r="AB524" s="304" t="s">
        <v>3024</v>
      </c>
      <c r="AC524" s="72">
        <v>20</v>
      </c>
      <c r="AD524" s="72" t="s">
        <v>3022</v>
      </c>
      <c r="AE524" s="308"/>
      <c r="AF524" s="309"/>
      <c r="AG524" s="7"/>
      <c r="AH524" s="72" t="s">
        <v>2195</v>
      </c>
      <c r="AI524" s="7"/>
      <c r="AJ524" s="7"/>
      <c r="AK524" s="7"/>
      <c r="AL524" s="7">
        <v>9085</v>
      </c>
      <c r="AM524" s="255">
        <v>14946</v>
      </c>
      <c r="AN524" s="258">
        <v>27</v>
      </c>
      <c r="AO524" s="306">
        <v>43</v>
      </c>
      <c r="AP524" s="306" t="str">
        <f t="shared" si="111"/>
        <v>FLOW</v>
      </c>
      <c r="AQ524" s="306"/>
      <c r="AR524" s="306"/>
      <c r="AS524" s="306"/>
      <c r="AT524" s="306"/>
      <c r="AU524" s="72" t="s">
        <v>1129</v>
      </c>
      <c r="AV524" s="310" t="s">
        <v>2272</v>
      </c>
      <c r="AW524" s="304" t="s">
        <v>44</v>
      </c>
      <c r="AX524" s="311">
        <v>45166</v>
      </c>
      <c r="AY524" s="72">
        <v>36</v>
      </c>
      <c r="AZ524" s="72" t="s">
        <v>2057</v>
      </c>
      <c r="BA524" s="7" t="s">
        <v>3512</v>
      </c>
      <c r="BB524" s="7"/>
      <c r="BC524" s="7"/>
      <c r="BD524" s="72"/>
      <c r="BE524" s="72"/>
      <c r="BF524" s="72"/>
      <c r="BG524" s="183"/>
      <c r="BH524" s="72"/>
      <c r="BI524" s="72"/>
      <c r="BJ524" s="72"/>
      <c r="BK524" s="72"/>
      <c r="BL524" s="72"/>
      <c r="BM524" s="72"/>
      <c r="BN524" s="72"/>
      <c r="BO524" s="72"/>
      <c r="BP524" s="72"/>
      <c r="BQ524" s="72"/>
      <c r="BR524" s="72"/>
      <c r="BS524" s="72"/>
      <c r="BT524" s="72"/>
      <c r="BU524" s="72"/>
      <c r="BV524" s="72"/>
      <c r="BW524" s="72"/>
      <c r="BX524" s="72"/>
      <c r="BY524" s="72"/>
      <c r="BZ524" s="72"/>
      <c r="CA524" s="72"/>
      <c r="CB524" s="72"/>
      <c r="CC524" s="72"/>
      <c r="CD524" s="72"/>
      <c r="CE524" s="72"/>
      <c r="CF524" s="72"/>
      <c r="CG524" s="72"/>
      <c r="CH524" s="72"/>
      <c r="CI524" s="72"/>
      <c r="CJ524" s="72">
        <v>1</v>
      </c>
      <c r="CK524" s="72"/>
      <c r="CL524" s="72"/>
      <c r="CM524" s="72"/>
      <c r="CN524" s="72"/>
      <c r="CO524" s="72"/>
      <c r="CP524" s="72"/>
      <c r="CQ524" s="72"/>
      <c r="CR524" s="72"/>
      <c r="CS524" s="72"/>
      <c r="CT524" s="72"/>
      <c r="CU524" s="72"/>
      <c r="CV524" s="72"/>
      <c r="CW524" s="72"/>
      <c r="CX524" s="72"/>
      <c r="CY524" s="72"/>
      <c r="CZ524" s="72"/>
      <c r="DA524" s="72"/>
      <c r="DB524" s="72"/>
      <c r="DC524" s="72"/>
      <c r="DD524" s="72"/>
      <c r="DE524" s="72"/>
      <c r="DF524" s="72"/>
      <c r="DG524" s="72"/>
      <c r="DH524" s="72"/>
      <c r="DI524" s="72"/>
      <c r="DJ524" s="72"/>
      <c r="DK524" s="72"/>
      <c r="DL524" s="72"/>
      <c r="DM524" s="72"/>
      <c r="DN524" s="72"/>
      <c r="DO524" s="72"/>
      <c r="DP524" s="72"/>
      <c r="DQ524" s="72"/>
      <c r="DR524" s="72"/>
      <c r="DS524" s="72"/>
      <c r="DT524" s="72"/>
      <c r="DU524" s="72"/>
      <c r="DV524" s="72"/>
      <c r="DW524" s="72"/>
      <c r="DX524" s="72"/>
      <c r="DY524" s="72"/>
      <c r="DZ524" s="72"/>
      <c r="EA524" s="72"/>
      <c r="EB524" s="72"/>
      <c r="EC524" s="72"/>
      <c r="ED524" s="72"/>
      <c r="EE524" s="72"/>
      <c r="EF524" s="72"/>
      <c r="EG524" s="72"/>
      <c r="EH524" s="72"/>
      <c r="EI524" s="72"/>
      <c r="EJ524" s="72"/>
      <c r="EK524" s="72"/>
      <c r="EL524" s="72"/>
      <c r="EM524" s="72"/>
      <c r="EN524" s="72"/>
      <c r="EO524" s="72"/>
      <c r="EP524" s="72"/>
      <c r="EQ524" s="72"/>
      <c r="ER524" s="312">
        <f t="shared" si="112"/>
        <v>1</v>
      </c>
      <c r="ES524" s="72">
        <f t="shared" si="113"/>
        <v>1</v>
      </c>
      <c r="ET524" s="72" t="s">
        <v>1116</v>
      </c>
      <c r="EU524" s="7" t="s">
        <v>2841</v>
      </c>
      <c r="EV524" s="7" t="s">
        <v>1110</v>
      </c>
      <c r="EW524" s="7" t="s">
        <v>1808</v>
      </c>
      <c r="EX524" s="183" t="s">
        <v>1938</v>
      </c>
      <c r="EY524" s="313">
        <v>46185</v>
      </c>
      <c r="EZ524" s="313"/>
      <c r="FA524" s="183"/>
      <c r="FB524" s="313"/>
      <c r="FC524" s="7"/>
      <c r="FD524" s="7" t="s">
        <v>3217</v>
      </c>
      <c r="FE524" s="7">
        <f t="shared" si="114"/>
        <v>3212</v>
      </c>
      <c r="FF524" s="72">
        <f t="shared" si="115"/>
        <v>6421</v>
      </c>
      <c r="FG524" t="s">
        <v>3515</v>
      </c>
    </row>
    <row r="525" spans="1:163" ht="17.25">
      <c r="A525" s="72">
        <v>463286136</v>
      </c>
      <c r="B525" s="304" t="s">
        <v>839</v>
      </c>
      <c r="C525" s="72"/>
      <c r="D525" s="72"/>
      <c r="E525" s="72"/>
      <c r="F525" s="72"/>
      <c r="G525" s="306"/>
      <c r="H525" s="306"/>
      <c r="I525" s="72">
        <v>5122</v>
      </c>
      <c r="J525" s="72">
        <v>5116</v>
      </c>
      <c r="K525" s="258">
        <f t="shared" si="106"/>
        <v>5267</v>
      </c>
      <c r="L525" s="258">
        <f t="shared" si="109"/>
        <v>10517</v>
      </c>
      <c r="M525" s="307">
        <v>1</v>
      </c>
      <c r="N525" s="72" t="s">
        <v>1231</v>
      </c>
      <c r="O525" s="72" t="s">
        <v>1232</v>
      </c>
      <c r="P525" s="72" t="s">
        <v>18</v>
      </c>
      <c r="Q525" s="255">
        <v>14868</v>
      </c>
      <c r="R525" s="66">
        <v>151</v>
      </c>
      <c r="S525" s="66">
        <f t="shared" si="108"/>
        <v>0</v>
      </c>
      <c r="T525" s="66">
        <v>6286</v>
      </c>
      <c r="U525" s="4" t="s">
        <v>1482</v>
      </c>
      <c r="V525" s="5">
        <f t="shared" si="116"/>
        <v>6.0332280154687772E-3</v>
      </c>
      <c r="W525" s="5">
        <f t="shared" si="117"/>
        <v>8.1362381759022835E-4</v>
      </c>
      <c r="X525" s="5" t="s">
        <v>1280</v>
      </c>
      <c r="Y525" s="72" t="str">
        <f t="shared" si="110"/>
        <v>MPTP</v>
      </c>
      <c r="Z525" s="72" t="s">
        <v>1281</v>
      </c>
      <c r="AA525" s="72" t="s">
        <v>1327</v>
      </c>
      <c r="AB525" s="304" t="s">
        <v>3538</v>
      </c>
      <c r="AC525" s="72"/>
      <c r="AD525" s="72" t="s">
        <v>3022</v>
      </c>
      <c r="AE525" s="308"/>
      <c r="AF525" s="309" t="s">
        <v>1129</v>
      </c>
      <c r="AG525" s="7" t="s">
        <v>1129</v>
      </c>
      <c r="AH525" s="72" t="s">
        <v>834</v>
      </c>
      <c r="AI525" s="7" t="s">
        <v>1129</v>
      </c>
      <c r="AJ525" s="7" t="s">
        <v>1129</v>
      </c>
      <c r="AK525" s="7" t="s">
        <v>1129</v>
      </c>
      <c r="AL525" s="7">
        <v>11553</v>
      </c>
      <c r="AM525" s="255">
        <v>14868</v>
      </c>
      <c r="AN525" s="258">
        <v>27</v>
      </c>
      <c r="AO525" s="306">
        <v>43</v>
      </c>
      <c r="AP525" s="306" t="str">
        <f t="shared" si="111"/>
        <v>FLOW</v>
      </c>
      <c r="AQ525" s="306"/>
      <c r="AR525" s="306"/>
      <c r="AS525" s="306"/>
      <c r="AT525" s="306"/>
      <c r="AU525" s="72" t="s">
        <v>1793</v>
      </c>
      <c r="AV525" s="310" t="s">
        <v>840</v>
      </c>
      <c r="AW525" s="304" t="s">
        <v>75</v>
      </c>
      <c r="AX525" s="311">
        <v>45467</v>
      </c>
      <c r="AY525" s="72">
        <v>24</v>
      </c>
      <c r="AZ525" s="72" t="s">
        <v>1742</v>
      </c>
      <c r="BA525" s="7" t="s">
        <v>3512</v>
      </c>
      <c r="BB525" s="7"/>
      <c r="BC525" s="7"/>
      <c r="BD525" s="72"/>
      <c r="BE525" s="72"/>
      <c r="BF525" s="72"/>
      <c r="BG525" s="183"/>
      <c r="BH525" s="72"/>
      <c r="BI525" s="72">
        <v>1</v>
      </c>
      <c r="BJ525" s="72"/>
      <c r="BK525" s="72"/>
      <c r="BL525" s="72"/>
      <c r="BM525" s="72"/>
      <c r="BN525" s="72"/>
      <c r="BO525" s="72"/>
      <c r="BP525" s="72"/>
      <c r="BQ525" s="72"/>
      <c r="BR525" s="72"/>
      <c r="BS525" s="72"/>
      <c r="BT525" s="72"/>
      <c r="BU525" s="72"/>
      <c r="BV525" s="72"/>
      <c r="BW525" s="72"/>
      <c r="BX525" s="72"/>
      <c r="BY525" s="72"/>
      <c r="BZ525" s="72"/>
      <c r="CA525" s="72"/>
      <c r="CB525" s="72"/>
      <c r="CC525" s="72"/>
      <c r="CD525" s="72"/>
      <c r="CE525" s="72"/>
      <c r="CF525" s="72"/>
      <c r="CG525" s="72">
        <v>1</v>
      </c>
      <c r="CH525" s="72"/>
      <c r="CI525" s="72"/>
      <c r="CJ525" s="72"/>
      <c r="CK525" s="72"/>
      <c r="CL525" s="72"/>
      <c r="CM525" s="72"/>
      <c r="CN525" s="72"/>
      <c r="CO525" s="72"/>
      <c r="CP525" s="72"/>
      <c r="CQ525" s="72"/>
      <c r="CR525" s="72"/>
      <c r="CS525" s="72"/>
      <c r="CT525" s="72"/>
      <c r="CU525" s="72"/>
      <c r="CV525" s="72"/>
      <c r="CW525" s="72"/>
      <c r="CX525" s="72"/>
      <c r="CY525" s="72"/>
      <c r="CZ525" s="72"/>
      <c r="DA525" s="72"/>
      <c r="DB525" s="72"/>
      <c r="DC525" s="72"/>
      <c r="DD525" s="72"/>
      <c r="DE525" s="72"/>
      <c r="DF525" s="72"/>
      <c r="DG525" s="72"/>
      <c r="DH525" s="72"/>
      <c r="DI525" s="72"/>
      <c r="DJ525" s="72"/>
      <c r="DK525" s="72"/>
      <c r="DL525" s="72"/>
      <c r="DM525" s="72"/>
      <c r="DN525" s="72"/>
      <c r="DO525" s="72"/>
      <c r="DP525" s="72"/>
      <c r="DQ525" s="72"/>
      <c r="DR525" s="72"/>
      <c r="DS525" s="72"/>
      <c r="DT525" s="72"/>
      <c r="DU525" s="72"/>
      <c r="DV525" s="72"/>
      <c r="DW525" s="72"/>
      <c r="DX525" s="72"/>
      <c r="DY525" s="72"/>
      <c r="DZ525" s="72"/>
      <c r="EA525" s="72"/>
      <c r="EB525" s="72"/>
      <c r="EC525" s="72"/>
      <c r="ED525" s="72"/>
      <c r="EE525" s="72"/>
      <c r="EF525" s="72"/>
      <c r="EG525" s="72"/>
      <c r="EH525" s="72"/>
      <c r="EI525" s="72"/>
      <c r="EJ525" s="72"/>
      <c r="EK525" s="72"/>
      <c r="EL525" s="72"/>
      <c r="EM525" s="72"/>
      <c r="EN525" s="72"/>
      <c r="EO525" s="72"/>
      <c r="EP525" s="72"/>
      <c r="EQ525" s="72"/>
      <c r="ER525" s="312">
        <f t="shared" si="112"/>
        <v>2</v>
      </c>
      <c r="ES525" s="72">
        <f t="shared" si="113"/>
        <v>1</v>
      </c>
      <c r="ET525" s="72" t="s">
        <v>1113</v>
      </c>
      <c r="EU525" s="7" t="s">
        <v>2842</v>
      </c>
      <c r="EV525" s="7" t="s">
        <v>1110</v>
      </c>
      <c r="EW525" s="7" t="s">
        <v>1848</v>
      </c>
      <c r="EX525" s="183" t="s">
        <v>2002</v>
      </c>
      <c r="EY525" s="313">
        <v>46176</v>
      </c>
      <c r="EZ525" s="313"/>
      <c r="FA525" s="183"/>
      <c r="FB525" s="313"/>
      <c r="FC525" s="7"/>
      <c r="FD525" s="7" t="s">
        <v>3399</v>
      </c>
      <c r="FE525" s="7">
        <f t="shared" si="114"/>
        <v>5267</v>
      </c>
      <c r="FF525" s="72">
        <f t="shared" si="115"/>
        <v>10517</v>
      </c>
      <c r="FG525" t="s">
        <v>3515</v>
      </c>
    </row>
    <row r="526" spans="1:163" ht="17.25">
      <c r="A526" s="72">
        <v>460859858</v>
      </c>
      <c r="B526" s="304" t="s">
        <v>687</v>
      </c>
      <c r="C526" s="72" t="s">
        <v>1775</v>
      </c>
      <c r="D526" s="72" t="s">
        <v>3498</v>
      </c>
      <c r="E526" s="72">
        <v>4100</v>
      </c>
      <c r="F526" s="72"/>
      <c r="G526" s="306"/>
      <c r="H526" s="306"/>
      <c r="I526" s="72">
        <v>3900</v>
      </c>
      <c r="J526" s="72">
        <v>11194</v>
      </c>
      <c r="K526" s="258">
        <f t="shared" si="106"/>
        <v>3896</v>
      </c>
      <c r="L526" s="258">
        <f t="shared" si="109"/>
        <v>10994</v>
      </c>
      <c r="M526" s="315">
        <v>3</v>
      </c>
      <c r="N526" s="72" t="s">
        <v>1280</v>
      </c>
      <c r="O526" s="72" t="s">
        <v>1281</v>
      </c>
      <c r="P526" s="72" t="s">
        <v>34</v>
      </c>
      <c r="Q526" s="255">
        <v>14743</v>
      </c>
      <c r="R526" s="66">
        <v>502</v>
      </c>
      <c r="S526" s="66">
        <f t="shared" si="108"/>
        <v>0</v>
      </c>
      <c r="T526" s="66">
        <v>3150</v>
      </c>
      <c r="U526" s="4" t="s">
        <v>1483</v>
      </c>
      <c r="V526" s="5">
        <f t="shared" si="116"/>
        <v>0.32214574456462364</v>
      </c>
      <c r="W526" s="5">
        <f t="shared" si="117"/>
        <v>3.9431698053768735E-3</v>
      </c>
      <c r="X526" s="5" t="str">
        <f t="shared" si="118"/>
        <v>STABLE</v>
      </c>
      <c r="Y526" s="72" t="str">
        <f t="shared" si="110"/>
        <v>PAID</v>
      </c>
      <c r="Z526" s="72" t="s">
        <v>1325</v>
      </c>
      <c r="AA526" s="72" t="s">
        <v>1281</v>
      </c>
      <c r="AB526" s="304"/>
      <c r="AC526" s="72"/>
      <c r="AD526" s="72" t="s">
        <v>3019</v>
      </c>
      <c r="AE526" s="308"/>
      <c r="AF526" s="309" t="s">
        <v>1797</v>
      </c>
      <c r="AG526" s="7" t="s">
        <v>1129</v>
      </c>
      <c r="AH526" s="72" t="s">
        <v>688</v>
      </c>
      <c r="AI526" s="7" t="s">
        <v>1129</v>
      </c>
      <c r="AJ526" s="7" t="s">
        <v>1129</v>
      </c>
      <c r="AK526" s="7" t="s">
        <v>1129</v>
      </c>
      <c r="AL526" s="7">
        <v>14846</v>
      </c>
      <c r="AM526" s="255">
        <v>14743</v>
      </c>
      <c r="AN526" s="258">
        <v>88</v>
      </c>
      <c r="AO526" s="306">
        <v>73</v>
      </c>
      <c r="AP526" s="306" t="str">
        <f t="shared" si="111"/>
        <v>STABLE</v>
      </c>
      <c r="AQ526" s="306"/>
      <c r="AR526" s="306"/>
      <c r="AS526" s="306"/>
      <c r="AT526" s="306"/>
      <c r="AU526" s="72" t="s">
        <v>943</v>
      </c>
      <c r="AV526" s="310" t="s">
        <v>689</v>
      </c>
      <c r="AW526" s="304" t="s">
        <v>690</v>
      </c>
      <c r="AX526" s="311">
        <v>45254</v>
      </c>
      <c r="AY526" s="72">
        <v>30</v>
      </c>
      <c r="AZ526" s="72" t="s">
        <v>1742</v>
      </c>
      <c r="BA526" s="7" t="s">
        <v>3512</v>
      </c>
      <c r="BB526" s="7"/>
      <c r="BC526" s="7"/>
      <c r="BD526" s="72"/>
      <c r="BE526" s="72"/>
      <c r="BF526" s="72"/>
      <c r="BG526" s="183"/>
      <c r="BH526" s="72"/>
      <c r="BI526" s="72"/>
      <c r="BJ526" s="72"/>
      <c r="BK526" s="72"/>
      <c r="BL526" s="72"/>
      <c r="BM526" s="72"/>
      <c r="BN526" s="72"/>
      <c r="BO526" s="72"/>
      <c r="BP526" s="72"/>
      <c r="BQ526" s="72"/>
      <c r="BR526" s="72"/>
      <c r="BS526" s="72"/>
      <c r="BT526" s="72"/>
      <c r="BU526" s="72"/>
      <c r="BV526" s="72"/>
      <c r="BW526" s="72"/>
      <c r="BX526" s="72"/>
      <c r="BY526" s="72"/>
      <c r="BZ526" s="72"/>
      <c r="CA526" s="72"/>
      <c r="CB526" s="72"/>
      <c r="CC526" s="72"/>
      <c r="CD526" s="72"/>
      <c r="CE526" s="72"/>
      <c r="CF526" s="72"/>
      <c r="CG526" s="72"/>
      <c r="CH526" s="72"/>
      <c r="CI526" s="72"/>
      <c r="CJ526" s="72"/>
      <c r="CK526" s="72"/>
      <c r="CL526" s="72"/>
      <c r="CM526" s="72"/>
      <c r="CN526" s="72"/>
      <c r="CO526" s="72"/>
      <c r="CP526" s="72"/>
      <c r="CQ526" s="72"/>
      <c r="CR526" s="72"/>
      <c r="CS526" s="72"/>
      <c r="CT526" s="72"/>
      <c r="CU526" s="72"/>
      <c r="CV526" s="72"/>
      <c r="CW526" s="72"/>
      <c r="CX526" s="72"/>
      <c r="CY526" s="72"/>
      <c r="CZ526" s="72"/>
      <c r="DA526" s="72"/>
      <c r="DB526" s="72"/>
      <c r="DC526" s="72"/>
      <c r="DD526" s="72"/>
      <c r="DE526" s="72"/>
      <c r="DF526" s="72"/>
      <c r="DG526" s="72"/>
      <c r="DH526" s="72"/>
      <c r="DI526" s="72"/>
      <c r="DJ526" s="72"/>
      <c r="DK526" s="72"/>
      <c r="DL526" s="72"/>
      <c r="DM526" s="72"/>
      <c r="DN526" s="72"/>
      <c r="DO526" s="72"/>
      <c r="DP526" s="72"/>
      <c r="DQ526" s="72"/>
      <c r="DR526" s="72"/>
      <c r="DS526" s="72"/>
      <c r="DT526" s="72"/>
      <c r="DU526" s="72"/>
      <c r="DV526" s="72"/>
      <c r="DW526" s="72"/>
      <c r="DX526" s="72"/>
      <c r="DY526" s="72"/>
      <c r="DZ526" s="72"/>
      <c r="EA526" s="72"/>
      <c r="EB526" s="72"/>
      <c r="EC526" s="72"/>
      <c r="ED526" s="72"/>
      <c r="EE526" s="72"/>
      <c r="EF526" s="72"/>
      <c r="EG526" s="72"/>
      <c r="EH526" s="72"/>
      <c r="EI526" s="72"/>
      <c r="EJ526" s="72"/>
      <c r="EK526" s="72"/>
      <c r="EL526" s="72"/>
      <c r="EM526" s="72"/>
      <c r="EN526" s="72"/>
      <c r="EO526" s="72"/>
      <c r="EP526" s="72"/>
      <c r="EQ526" s="72"/>
      <c r="ER526" s="312">
        <f t="shared" si="112"/>
        <v>0</v>
      </c>
      <c r="ES526" s="72" t="str">
        <f t="shared" si="113"/>
        <v/>
      </c>
      <c r="ET526" s="72" t="s">
        <v>1115</v>
      </c>
      <c r="EU526" s="7" t="e">
        <v>#N/A</v>
      </c>
      <c r="EV526" s="7" t="e">
        <v>#N/A</v>
      </c>
      <c r="EW526" s="7" t="e">
        <v>#N/A</v>
      </c>
      <c r="EX526" s="183" t="e">
        <v>#N/A</v>
      </c>
      <c r="EY526" s="313" t="e">
        <v>#N/A</v>
      </c>
      <c r="EZ526" s="313"/>
      <c r="FA526" s="183"/>
      <c r="FB526" s="313"/>
      <c r="FC526" s="7"/>
      <c r="FD526" s="7">
        <v>0</v>
      </c>
      <c r="FE526" s="7">
        <f t="shared" si="114"/>
        <v>3896</v>
      </c>
      <c r="FF526" s="72">
        <f t="shared" si="115"/>
        <v>15094</v>
      </c>
      <c r="FG526" t="s">
        <v>3516</v>
      </c>
    </row>
    <row r="527" spans="1:163" ht="17.25">
      <c r="A527" s="72">
        <v>94397306</v>
      </c>
      <c r="B527" s="304" t="s">
        <v>1404</v>
      </c>
      <c r="C527" s="72" t="s">
        <v>1775</v>
      </c>
      <c r="D527" s="72" t="s">
        <v>1789</v>
      </c>
      <c r="E527" s="72">
        <v>5133</v>
      </c>
      <c r="F527" s="72"/>
      <c r="G527" s="306"/>
      <c r="H527" s="306"/>
      <c r="I527" s="72">
        <v>5053</v>
      </c>
      <c r="J527" s="72">
        <v>10148</v>
      </c>
      <c r="K527" s="258">
        <f t="shared" si="106"/>
        <v>5175</v>
      </c>
      <c r="L527" s="258">
        <f t="shared" si="109"/>
        <v>10309</v>
      </c>
      <c r="M527" s="315">
        <v>2</v>
      </c>
      <c r="N527" s="72" t="s">
        <v>1280</v>
      </c>
      <c r="O527" s="72" t="s">
        <v>1281</v>
      </c>
      <c r="P527" s="72" t="s">
        <v>230</v>
      </c>
      <c r="Q527" s="255">
        <v>14731.53</v>
      </c>
      <c r="R527" s="66">
        <v>80</v>
      </c>
      <c r="S527" s="66">
        <f t="shared" si="108"/>
        <v>0</v>
      </c>
      <c r="T527" s="66">
        <v>5845</v>
      </c>
      <c r="U527" s="4" t="s">
        <v>1231</v>
      </c>
      <c r="V527" s="5">
        <f t="shared" si="116"/>
        <v>4.0097250093373608E-2</v>
      </c>
      <c r="W527" s="5">
        <f t="shared" si="117"/>
        <v>3.2617284271909798E-3</v>
      </c>
      <c r="X527" s="5" t="str">
        <f t="shared" si="118"/>
        <v>STABLE</v>
      </c>
      <c r="Y527" s="72" t="str">
        <f t="shared" si="110"/>
        <v>PAID</v>
      </c>
      <c r="Z527" s="72" t="s">
        <v>1329</v>
      </c>
      <c r="AA527" s="72" t="s">
        <v>1281</v>
      </c>
      <c r="AB527" s="304"/>
      <c r="AC527" s="72"/>
      <c r="AD527" s="72"/>
      <c r="AE527" s="308"/>
      <c r="AF527" s="309" t="s">
        <v>1129</v>
      </c>
      <c r="AG527" s="7" t="s">
        <v>1129</v>
      </c>
      <c r="AH527" s="72" t="s">
        <v>552</v>
      </c>
      <c r="AI527" s="7" t="s">
        <v>1129</v>
      </c>
      <c r="AJ527" s="7" t="s">
        <v>1129</v>
      </c>
      <c r="AK527" s="7" t="s">
        <v>1129</v>
      </c>
      <c r="AL527" s="7">
        <v>16073</v>
      </c>
      <c r="AM527" s="255">
        <v>14731.53</v>
      </c>
      <c r="AN527" s="258">
        <v>58</v>
      </c>
      <c r="AO527" s="306">
        <v>44</v>
      </c>
      <c r="AP527" s="306" t="str">
        <f t="shared" si="111"/>
        <v>STABLE</v>
      </c>
      <c r="AQ527" s="306"/>
      <c r="AR527" s="306"/>
      <c r="AS527" s="306"/>
      <c r="AT527" s="306"/>
      <c r="AU527" s="72" t="s">
        <v>1793</v>
      </c>
      <c r="AV527" s="310" t="s">
        <v>1405</v>
      </c>
      <c r="AW527" s="304" t="s">
        <v>429</v>
      </c>
      <c r="AX527" s="311">
        <v>43748</v>
      </c>
      <c r="AY527" s="72">
        <v>80</v>
      </c>
      <c r="AZ527" s="72" t="s">
        <v>1742</v>
      </c>
      <c r="BA527" s="7" t="s">
        <v>3513</v>
      </c>
      <c r="BB527" s="7"/>
      <c r="BC527" s="7"/>
      <c r="BD527" s="72"/>
      <c r="BE527" s="72"/>
      <c r="BF527" s="72"/>
      <c r="BG527" s="183"/>
      <c r="BH527" s="72"/>
      <c r="BI527" s="72">
        <v>1</v>
      </c>
      <c r="BJ527" s="72"/>
      <c r="BK527" s="72"/>
      <c r="BL527" s="72">
        <v>1</v>
      </c>
      <c r="BM527" s="72"/>
      <c r="BN527" s="72"/>
      <c r="BO527" s="72"/>
      <c r="BP527" s="72"/>
      <c r="BQ527" s="72"/>
      <c r="BR527" s="72"/>
      <c r="BS527" s="72"/>
      <c r="BT527" s="72"/>
      <c r="BU527" s="72"/>
      <c r="BV527" s="72"/>
      <c r="BW527" s="72"/>
      <c r="BX527" s="72"/>
      <c r="BY527" s="72"/>
      <c r="BZ527" s="72"/>
      <c r="CA527" s="72"/>
      <c r="CB527" s="72"/>
      <c r="CC527" s="72"/>
      <c r="CD527" s="72"/>
      <c r="CE527" s="72"/>
      <c r="CF527" s="72"/>
      <c r="CG527" s="72"/>
      <c r="CH527" s="72"/>
      <c r="CI527" s="72"/>
      <c r="CJ527" s="72"/>
      <c r="CK527" s="72"/>
      <c r="CL527" s="72"/>
      <c r="CM527" s="72"/>
      <c r="CN527" s="72"/>
      <c r="CO527" s="72"/>
      <c r="CP527" s="72"/>
      <c r="CQ527" s="72"/>
      <c r="CR527" s="72"/>
      <c r="CS527" s="72"/>
      <c r="CT527" s="72"/>
      <c r="CU527" s="72"/>
      <c r="CV527" s="72"/>
      <c r="CW527" s="72"/>
      <c r="CX527" s="72"/>
      <c r="CY527" s="72"/>
      <c r="CZ527" s="72"/>
      <c r="DA527" s="72"/>
      <c r="DB527" s="72"/>
      <c r="DC527" s="72"/>
      <c r="DD527" s="72"/>
      <c r="DE527" s="72"/>
      <c r="DF527" s="72"/>
      <c r="DG527" s="72"/>
      <c r="DH527" s="72"/>
      <c r="DI527" s="72"/>
      <c r="DJ527" s="72"/>
      <c r="DK527" s="72"/>
      <c r="DL527" s="72"/>
      <c r="DM527" s="72"/>
      <c r="DN527" s="72"/>
      <c r="DO527" s="72"/>
      <c r="DP527" s="72"/>
      <c r="DQ527" s="72"/>
      <c r="DR527" s="72"/>
      <c r="DS527" s="72"/>
      <c r="DT527" s="72"/>
      <c r="DU527" s="72"/>
      <c r="DV527" s="72"/>
      <c r="DW527" s="72"/>
      <c r="DX527" s="72"/>
      <c r="DY527" s="72"/>
      <c r="DZ527" s="72"/>
      <c r="EA527" s="72"/>
      <c r="EB527" s="72"/>
      <c r="EC527" s="72"/>
      <c r="ED527" s="72"/>
      <c r="EE527" s="72"/>
      <c r="EF527" s="72"/>
      <c r="EG527" s="72"/>
      <c r="EH527" s="72"/>
      <c r="EI527" s="72"/>
      <c r="EJ527" s="72"/>
      <c r="EK527" s="72"/>
      <c r="EL527" s="72"/>
      <c r="EM527" s="72"/>
      <c r="EN527" s="72"/>
      <c r="EO527" s="72"/>
      <c r="EP527" s="72"/>
      <c r="EQ527" s="72"/>
      <c r="ER527" s="312">
        <f t="shared" si="112"/>
        <v>2</v>
      </c>
      <c r="ES527" s="72">
        <f t="shared" si="113"/>
        <v>1</v>
      </c>
      <c r="ET527" s="72" t="s">
        <v>1111</v>
      </c>
      <c r="EU527" s="7" t="s">
        <v>2843</v>
      </c>
      <c r="EV527" s="7" t="s">
        <v>1110</v>
      </c>
      <c r="EW527" s="7" t="s">
        <v>1820</v>
      </c>
      <c r="EX527" s="183" t="s">
        <v>1865</v>
      </c>
      <c r="EY527" s="313">
        <v>46177</v>
      </c>
      <c r="EZ527" s="313"/>
      <c r="FA527" s="183"/>
      <c r="FB527" s="313"/>
      <c r="FC527" s="7"/>
      <c r="FD527" s="7" t="s">
        <v>3221</v>
      </c>
      <c r="FE527" s="7">
        <f t="shared" si="114"/>
        <v>5175</v>
      </c>
      <c r="FF527" s="72">
        <f t="shared" si="115"/>
        <v>15442</v>
      </c>
      <c r="FG527" t="s">
        <v>3515</v>
      </c>
    </row>
    <row r="528" spans="1:163" ht="17.25">
      <c r="A528" s="72">
        <v>459188219</v>
      </c>
      <c r="B528" s="304" t="s">
        <v>1395</v>
      </c>
      <c r="C528" s="72" t="s">
        <v>1775</v>
      </c>
      <c r="D528" s="72" t="s">
        <v>3553</v>
      </c>
      <c r="E528" s="72">
        <f>3200+3200</f>
        <v>6400</v>
      </c>
      <c r="F528" s="72"/>
      <c r="G528" s="306"/>
      <c r="H528" s="306"/>
      <c r="I528" s="72">
        <v>3107</v>
      </c>
      <c r="J528" s="72">
        <v>6141</v>
      </c>
      <c r="K528" s="258">
        <f t="shared" si="106"/>
        <v>3227</v>
      </c>
      <c r="L528" s="258">
        <f t="shared" si="109"/>
        <v>2848</v>
      </c>
      <c r="M528" s="315">
        <v>2</v>
      </c>
      <c r="N528" s="72" t="s">
        <v>1282</v>
      </c>
      <c r="O528" s="72" t="s">
        <v>1281</v>
      </c>
      <c r="P528" s="72" t="s">
        <v>65</v>
      </c>
      <c r="Q528" s="255">
        <v>14730</v>
      </c>
      <c r="R528" s="66">
        <v>193</v>
      </c>
      <c r="S528" s="66">
        <f t="shared" si="108"/>
        <v>0</v>
      </c>
      <c r="T528" s="66">
        <v>5361</v>
      </c>
      <c r="U528" s="4" t="s">
        <v>1231</v>
      </c>
      <c r="V528" s="5">
        <f t="shared" si="116"/>
        <v>5.0935901369560228E-2</v>
      </c>
      <c r="W528" s="5">
        <f t="shared" si="117"/>
        <v>3.2613896677753857E-3</v>
      </c>
      <c r="X528" s="5" t="str">
        <f t="shared" si="118"/>
        <v>RB</v>
      </c>
      <c r="Y528" s="72" t="str">
        <f t="shared" si="110"/>
        <v>PAID</v>
      </c>
      <c r="Z528" s="72" t="s">
        <v>1329</v>
      </c>
      <c r="AA528" s="72" t="s">
        <v>1281</v>
      </c>
      <c r="AB528" s="304"/>
      <c r="AC528" s="72"/>
      <c r="AD528" s="72"/>
      <c r="AE528" s="308"/>
      <c r="AF528" s="309" t="s">
        <v>1129</v>
      </c>
      <c r="AG528" s="7" t="s">
        <v>1129</v>
      </c>
      <c r="AH528" s="72" t="s">
        <v>1396</v>
      </c>
      <c r="AI528" s="7" t="s">
        <v>1129</v>
      </c>
      <c r="AJ528" s="7" t="s">
        <v>1129</v>
      </c>
      <c r="AK528" s="7" t="s">
        <v>1129</v>
      </c>
      <c r="AL528" s="7">
        <v>11695</v>
      </c>
      <c r="AM528" s="255">
        <v>14730</v>
      </c>
      <c r="AN528" s="258">
        <v>57</v>
      </c>
      <c r="AO528" s="306">
        <v>43</v>
      </c>
      <c r="AP528" s="306" t="str">
        <f t="shared" si="111"/>
        <v>STABLE</v>
      </c>
      <c r="AQ528" s="306"/>
      <c r="AR528" s="306"/>
      <c r="AS528" s="306"/>
      <c r="AT528" s="306"/>
      <c r="AU528" s="72" t="s">
        <v>1793</v>
      </c>
      <c r="AV528" s="310" t="s">
        <v>1397</v>
      </c>
      <c r="AW528" s="304" t="s">
        <v>532</v>
      </c>
      <c r="AX528" s="311">
        <v>45138</v>
      </c>
      <c r="AY528" s="72">
        <v>36</v>
      </c>
      <c r="AZ528" s="72" t="s">
        <v>1742</v>
      </c>
      <c r="BA528" s="7" t="s">
        <v>3512</v>
      </c>
      <c r="BB528" s="7"/>
      <c r="BC528" s="7"/>
      <c r="BD528" s="72"/>
      <c r="BE528" s="72"/>
      <c r="BF528" s="72"/>
      <c r="BG528" s="183"/>
      <c r="BH528" s="72"/>
      <c r="BI528" s="72"/>
      <c r="BJ528" s="72"/>
      <c r="BK528" s="72"/>
      <c r="BL528" s="72"/>
      <c r="BM528" s="72"/>
      <c r="BN528" s="72"/>
      <c r="BO528" s="72"/>
      <c r="BP528" s="72"/>
      <c r="BQ528" s="72"/>
      <c r="BR528" s="72"/>
      <c r="BS528" s="72"/>
      <c r="BT528" s="72"/>
      <c r="BU528" s="72"/>
      <c r="BV528" s="72"/>
      <c r="BW528" s="72"/>
      <c r="BX528" s="72"/>
      <c r="BY528" s="72"/>
      <c r="BZ528" s="72"/>
      <c r="CA528" s="72"/>
      <c r="CB528" s="72"/>
      <c r="CC528" s="72"/>
      <c r="CD528" s="72"/>
      <c r="CE528" s="72"/>
      <c r="CF528" s="72"/>
      <c r="CG528" s="72"/>
      <c r="CH528" s="72"/>
      <c r="CI528" s="72"/>
      <c r="CJ528" s="72"/>
      <c r="CK528" s="72"/>
      <c r="CL528" s="72"/>
      <c r="CM528" s="72"/>
      <c r="CN528" s="72"/>
      <c r="CO528" s="72"/>
      <c r="CP528" s="72"/>
      <c r="CQ528" s="72"/>
      <c r="CR528" s="72"/>
      <c r="CS528" s="72"/>
      <c r="CT528" s="72"/>
      <c r="CU528" s="72"/>
      <c r="CV528" s="72"/>
      <c r="CW528" s="72"/>
      <c r="CX528" s="72"/>
      <c r="CY528" s="72"/>
      <c r="CZ528" s="72"/>
      <c r="DA528" s="72"/>
      <c r="DB528" s="72"/>
      <c r="DC528" s="72"/>
      <c r="DD528" s="72"/>
      <c r="DE528" s="72"/>
      <c r="DF528" s="72"/>
      <c r="DG528" s="72"/>
      <c r="DH528" s="72"/>
      <c r="DI528" s="72"/>
      <c r="DJ528" s="72"/>
      <c r="DK528" s="72"/>
      <c r="DL528" s="72"/>
      <c r="DM528" s="72"/>
      <c r="DN528" s="72"/>
      <c r="DO528" s="72"/>
      <c r="DP528" s="72"/>
      <c r="DQ528" s="72"/>
      <c r="DR528" s="72"/>
      <c r="DS528" s="72"/>
      <c r="DT528" s="72"/>
      <c r="DU528" s="72"/>
      <c r="DV528" s="72"/>
      <c r="DW528" s="72"/>
      <c r="DX528" s="72"/>
      <c r="DY528" s="72"/>
      <c r="DZ528" s="72"/>
      <c r="EA528" s="72"/>
      <c r="EB528" s="72"/>
      <c r="EC528" s="72"/>
      <c r="ED528" s="72"/>
      <c r="EE528" s="72"/>
      <c r="EF528" s="72"/>
      <c r="EG528" s="72"/>
      <c r="EH528" s="72"/>
      <c r="EI528" s="72"/>
      <c r="EJ528" s="72"/>
      <c r="EK528" s="72"/>
      <c r="EL528" s="72"/>
      <c r="EM528" s="72"/>
      <c r="EN528" s="72"/>
      <c r="EO528" s="72"/>
      <c r="EP528" s="72"/>
      <c r="EQ528" s="72"/>
      <c r="ER528" s="312">
        <f t="shared" si="112"/>
        <v>0</v>
      </c>
      <c r="ES528" s="72" t="str">
        <f t="shared" si="113"/>
        <v/>
      </c>
      <c r="ET528" s="72" t="s">
        <v>1118</v>
      </c>
      <c r="EU528" s="7" t="e">
        <v>#N/A</v>
      </c>
      <c r="EV528" s="7" t="e">
        <v>#N/A</v>
      </c>
      <c r="EW528" s="7" t="e">
        <v>#N/A</v>
      </c>
      <c r="EX528" s="183" t="e">
        <v>#N/A</v>
      </c>
      <c r="EY528" s="313" t="e">
        <v>#N/A</v>
      </c>
      <c r="EZ528" s="313"/>
      <c r="FA528" s="183"/>
      <c r="FB528" s="313"/>
      <c r="FC528" s="7"/>
      <c r="FD528" s="7">
        <v>0</v>
      </c>
      <c r="FE528" s="7">
        <f t="shared" si="114"/>
        <v>3227</v>
      </c>
      <c r="FF528" s="72">
        <f t="shared" si="115"/>
        <v>9248</v>
      </c>
      <c r="FG528" t="s">
        <v>3516</v>
      </c>
    </row>
    <row r="529" spans="1:163" ht="17.25">
      <c r="A529" s="72">
        <v>459074627</v>
      </c>
      <c r="B529" s="304" t="s">
        <v>1579</v>
      </c>
      <c r="C529" s="72" t="s">
        <v>1775</v>
      </c>
      <c r="D529" s="72" t="s">
        <v>1789</v>
      </c>
      <c r="E529" s="72">
        <v>3925</v>
      </c>
      <c r="F529" s="72"/>
      <c r="G529" s="306"/>
      <c r="H529" s="306" t="s">
        <v>1141</v>
      </c>
      <c r="I529" s="72">
        <v>3797</v>
      </c>
      <c r="J529" s="72">
        <v>3911</v>
      </c>
      <c r="K529" s="258">
        <f t="shared" si="106"/>
        <v>126</v>
      </c>
      <c r="L529" s="258">
        <f t="shared" si="109"/>
        <v>3851</v>
      </c>
      <c r="M529" s="315">
        <v>2</v>
      </c>
      <c r="N529" s="72" t="s">
        <v>1282</v>
      </c>
      <c r="O529" s="72" t="s">
        <v>1281</v>
      </c>
      <c r="P529" s="72" t="s">
        <v>324</v>
      </c>
      <c r="Q529" s="255">
        <v>14648</v>
      </c>
      <c r="R529" s="66">
        <v>12</v>
      </c>
      <c r="S529" s="66">
        <f t="shared" si="108"/>
        <v>4939</v>
      </c>
      <c r="T529" s="66">
        <v>4939</v>
      </c>
      <c r="U529" s="4" t="s">
        <v>1129</v>
      </c>
      <c r="V529" s="5">
        <f t="shared" si="116"/>
        <v>0.10449536223358694</v>
      </c>
      <c r="W529" s="5">
        <f t="shared" si="117"/>
        <v>3.2432339343906212E-3</v>
      </c>
      <c r="X529" s="5" t="str">
        <f t="shared" si="118"/>
        <v>RB</v>
      </c>
      <c r="Y529" s="72" t="str">
        <f t="shared" si="110"/>
        <v>PAID</v>
      </c>
      <c r="Z529" s="72" t="s">
        <v>1129</v>
      </c>
      <c r="AA529" s="72" t="s">
        <v>1281</v>
      </c>
      <c r="AB529" s="304"/>
      <c r="AC529" s="72"/>
      <c r="AD529" s="72"/>
      <c r="AE529" s="308"/>
      <c r="AF529" s="309" t="s">
        <v>1129</v>
      </c>
      <c r="AG529" s="7" t="s">
        <v>1129</v>
      </c>
      <c r="AH529" s="72" t="s">
        <v>697</v>
      </c>
      <c r="AI529" s="7" t="s">
        <v>1129</v>
      </c>
      <c r="AJ529" s="7" t="s">
        <v>1129</v>
      </c>
      <c r="AK529" s="7" t="s">
        <v>1129</v>
      </c>
      <c r="AL529" s="7">
        <v>8862</v>
      </c>
      <c r="AM529" s="255">
        <v>14648</v>
      </c>
      <c r="AN529" s="258">
        <v>57</v>
      </c>
      <c r="AO529" s="306">
        <v>12</v>
      </c>
      <c r="AP529" s="306" t="str">
        <f t="shared" si="111"/>
        <v>STABLE</v>
      </c>
      <c r="AQ529" s="306"/>
      <c r="AR529" s="306"/>
      <c r="AS529" s="306"/>
      <c r="AT529" s="306"/>
      <c r="AU529" s="72" t="s">
        <v>1793</v>
      </c>
      <c r="AV529" s="310" t="s">
        <v>1687</v>
      </c>
      <c r="AW529" s="304" t="s">
        <v>26</v>
      </c>
      <c r="AX529" s="311">
        <v>45128</v>
      </c>
      <c r="AY529" s="72">
        <v>36</v>
      </c>
      <c r="AZ529" s="72" t="s">
        <v>1742</v>
      </c>
      <c r="BA529" s="7" t="s">
        <v>3512</v>
      </c>
      <c r="BB529" s="7"/>
      <c r="BC529" s="7"/>
      <c r="BD529" s="72"/>
      <c r="BE529" s="72"/>
      <c r="BF529" s="72"/>
      <c r="BG529" s="183"/>
      <c r="BH529" s="72"/>
      <c r="BI529" s="72">
        <v>1</v>
      </c>
      <c r="BJ529" s="72"/>
      <c r="BK529" s="72"/>
      <c r="BL529" s="72"/>
      <c r="BM529" s="72"/>
      <c r="BN529" s="72"/>
      <c r="BO529" s="72"/>
      <c r="BP529" s="72"/>
      <c r="BQ529" s="72"/>
      <c r="BR529" s="72"/>
      <c r="BS529" s="72"/>
      <c r="BT529" s="72"/>
      <c r="BU529" s="72"/>
      <c r="BV529" s="72"/>
      <c r="BW529" s="72"/>
      <c r="BX529" s="72"/>
      <c r="BY529" s="72"/>
      <c r="BZ529" s="72"/>
      <c r="CA529" s="72"/>
      <c r="CB529" s="72"/>
      <c r="CC529" s="72"/>
      <c r="CD529" s="72"/>
      <c r="CE529" s="72"/>
      <c r="CF529" s="72"/>
      <c r="CG529" s="72"/>
      <c r="CH529" s="72"/>
      <c r="CI529" s="72"/>
      <c r="CJ529" s="72"/>
      <c r="CK529" s="72"/>
      <c r="CL529" s="72"/>
      <c r="CM529" s="72"/>
      <c r="CN529" s="72"/>
      <c r="CO529" s="72"/>
      <c r="CP529" s="72"/>
      <c r="CQ529" s="72"/>
      <c r="CR529" s="72"/>
      <c r="CS529" s="72"/>
      <c r="CT529" s="72"/>
      <c r="CU529" s="72"/>
      <c r="CV529" s="72"/>
      <c r="CW529" s="72"/>
      <c r="CX529" s="72"/>
      <c r="CY529" s="72"/>
      <c r="CZ529" s="72"/>
      <c r="DA529" s="72"/>
      <c r="DB529" s="72">
        <v>1</v>
      </c>
      <c r="DC529" s="72"/>
      <c r="DD529" s="72"/>
      <c r="DE529" s="72"/>
      <c r="DF529" s="72"/>
      <c r="DG529" s="72"/>
      <c r="DH529" s="72"/>
      <c r="DI529" s="72"/>
      <c r="DJ529" s="72"/>
      <c r="DK529" s="72"/>
      <c r="DL529" s="72"/>
      <c r="DM529" s="72"/>
      <c r="DN529" s="72"/>
      <c r="DO529" s="72"/>
      <c r="DP529" s="72"/>
      <c r="DQ529" s="72"/>
      <c r="DR529" s="72"/>
      <c r="DS529" s="72"/>
      <c r="DT529" s="72"/>
      <c r="DU529" s="72"/>
      <c r="DV529" s="72"/>
      <c r="DW529" s="72"/>
      <c r="DX529" s="72"/>
      <c r="DY529" s="72"/>
      <c r="DZ529" s="72"/>
      <c r="EA529" s="72"/>
      <c r="EB529" s="72"/>
      <c r="EC529" s="72"/>
      <c r="ED529" s="72"/>
      <c r="EE529" s="72"/>
      <c r="EF529" s="72"/>
      <c r="EG529" s="72"/>
      <c r="EH529" s="72"/>
      <c r="EI529" s="72"/>
      <c r="EJ529" s="72"/>
      <c r="EK529" s="72"/>
      <c r="EL529" s="72"/>
      <c r="EM529" s="72"/>
      <c r="EN529" s="72"/>
      <c r="EO529" s="72"/>
      <c r="EP529" s="72"/>
      <c r="EQ529" s="72"/>
      <c r="ER529" s="312">
        <f t="shared" si="112"/>
        <v>2</v>
      </c>
      <c r="ES529" s="72">
        <f t="shared" si="113"/>
        <v>1</v>
      </c>
      <c r="ET529" s="72" t="s">
        <v>1127</v>
      </c>
      <c r="EU529" s="7" t="s">
        <v>2844</v>
      </c>
      <c r="EV529" s="7" t="s">
        <v>1110</v>
      </c>
      <c r="EW529" s="7" t="s">
        <v>1806</v>
      </c>
      <c r="EX529" s="183" t="s">
        <v>2003</v>
      </c>
      <c r="EY529" s="313">
        <v>46190</v>
      </c>
      <c r="EZ529" s="313"/>
      <c r="FA529" s="183"/>
      <c r="FB529" s="313"/>
      <c r="FC529" s="7"/>
      <c r="FD529" s="7" t="s">
        <v>3090</v>
      </c>
      <c r="FE529" s="7">
        <f t="shared" si="114"/>
        <v>126</v>
      </c>
      <c r="FF529" s="72">
        <f t="shared" si="115"/>
        <v>7776</v>
      </c>
      <c r="FG529" t="s">
        <v>3515</v>
      </c>
    </row>
    <row r="530" spans="1:163" ht="17.25">
      <c r="A530" s="72">
        <v>463481628</v>
      </c>
      <c r="B530" s="304" t="s">
        <v>2137</v>
      </c>
      <c r="C530" s="72" t="s">
        <v>1775</v>
      </c>
      <c r="D530" s="72" t="s">
        <v>2347</v>
      </c>
      <c r="E530" s="72">
        <f>5006+200</f>
        <v>5206</v>
      </c>
      <c r="F530" s="72"/>
      <c r="G530" s="306"/>
      <c r="H530" s="306"/>
      <c r="I530" s="72">
        <v>5006</v>
      </c>
      <c r="J530" s="72">
        <v>5006</v>
      </c>
      <c r="K530" s="258">
        <f t="shared" si="106"/>
        <v>5087</v>
      </c>
      <c r="L530" s="258">
        <f t="shared" si="109"/>
        <v>4889</v>
      </c>
      <c r="M530" s="307">
        <v>1</v>
      </c>
      <c r="N530" s="72" t="s">
        <v>1280</v>
      </c>
      <c r="O530" s="72" t="s">
        <v>1281</v>
      </c>
      <c r="P530" s="72" t="s">
        <v>324</v>
      </c>
      <c r="Q530" s="255">
        <v>14518</v>
      </c>
      <c r="R530" s="66">
        <v>81</v>
      </c>
      <c r="S530" s="66">
        <f t="shared" si="108"/>
        <v>0</v>
      </c>
      <c r="T530" s="66">
        <v>4015</v>
      </c>
      <c r="U530" s="4" t="s">
        <v>1129</v>
      </c>
      <c r="V530" s="5">
        <f t="shared" si="116"/>
        <v>2.4369938963525583E-2</v>
      </c>
      <c r="W530" s="5">
        <f t="shared" si="117"/>
        <v>7.9447071453961089E-4</v>
      </c>
      <c r="X530" s="5" t="str">
        <f t="shared" si="118"/>
        <v>STABLE</v>
      </c>
      <c r="Y530" s="72" t="str">
        <f t="shared" si="110"/>
        <v>PAID</v>
      </c>
      <c r="Z530" s="72" t="s">
        <v>1129</v>
      </c>
      <c r="AA530" s="72" t="s">
        <v>1281</v>
      </c>
      <c r="AB530" s="304"/>
      <c r="AC530" s="72"/>
      <c r="AD530" s="72" t="s">
        <v>3019</v>
      </c>
      <c r="AE530" s="308" t="s">
        <v>3545</v>
      </c>
      <c r="AF530" s="309"/>
      <c r="AG530" s="7"/>
      <c r="AH530" s="72" t="s">
        <v>707</v>
      </c>
      <c r="AI530" s="7"/>
      <c r="AJ530" s="7"/>
      <c r="AK530" s="7"/>
      <c r="AL530" s="7">
        <v>9102</v>
      </c>
      <c r="AM530" s="255">
        <v>14518</v>
      </c>
      <c r="AN530" s="258">
        <v>27</v>
      </c>
      <c r="AO530" s="306">
        <v>12</v>
      </c>
      <c r="AP530" s="306" t="str">
        <f t="shared" si="111"/>
        <v>STABLE</v>
      </c>
      <c r="AQ530" s="306"/>
      <c r="AR530" s="306"/>
      <c r="AS530" s="306"/>
      <c r="AT530" s="306"/>
      <c r="AU530" s="72" t="s">
        <v>1129</v>
      </c>
      <c r="AV530" s="310" t="s">
        <v>2281</v>
      </c>
      <c r="AW530" s="304" t="s">
        <v>561</v>
      </c>
      <c r="AX530" s="311">
        <v>45488</v>
      </c>
      <c r="AY530" s="72">
        <v>24</v>
      </c>
      <c r="AZ530" s="72" t="s">
        <v>2057</v>
      </c>
      <c r="BA530" s="7" t="s">
        <v>3512</v>
      </c>
      <c r="BB530" s="7"/>
      <c r="BC530" s="7"/>
      <c r="BD530" s="72"/>
      <c r="BE530" s="72"/>
      <c r="BF530" s="72"/>
      <c r="BG530" s="183"/>
      <c r="BH530" s="72"/>
      <c r="BI530" s="72"/>
      <c r="BJ530" s="72"/>
      <c r="BK530" s="72"/>
      <c r="BL530" s="72"/>
      <c r="BM530" s="72"/>
      <c r="BN530" s="72"/>
      <c r="BO530" s="72"/>
      <c r="BP530" s="72"/>
      <c r="BQ530" s="72"/>
      <c r="BR530" s="72"/>
      <c r="BS530" s="72"/>
      <c r="BT530" s="72"/>
      <c r="BU530" s="72"/>
      <c r="BV530" s="72"/>
      <c r="BW530" s="72"/>
      <c r="BX530" s="72"/>
      <c r="BY530" s="72"/>
      <c r="BZ530" s="72"/>
      <c r="CA530" s="72"/>
      <c r="CB530" s="72"/>
      <c r="CC530" s="72"/>
      <c r="CD530" s="72"/>
      <c r="CE530" s="72"/>
      <c r="CF530" s="72"/>
      <c r="CG530" s="72">
        <v>1</v>
      </c>
      <c r="CH530" s="72"/>
      <c r="CI530" s="72"/>
      <c r="CJ530" s="72"/>
      <c r="CK530" s="72"/>
      <c r="CL530" s="72"/>
      <c r="CM530" s="72"/>
      <c r="CN530" s="72"/>
      <c r="CO530" s="72"/>
      <c r="CP530" s="72"/>
      <c r="CQ530" s="72"/>
      <c r="CR530" s="72"/>
      <c r="CS530" s="72"/>
      <c r="CT530" s="72"/>
      <c r="CU530" s="72"/>
      <c r="CV530" s="72"/>
      <c r="CW530" s="72"/>
      <c r="CX530" s="72"/>
      <c r="CY530" s="72"/>
      <c r="CZ530" s="72"/>
      <c r="DA530" s="72"/>
      <c r="DB530" s="72"/>
      <c r="DC530" s="72"/>
      <c r="DD530" s="72"/>
      <c r="DE530" s="72"/>
      <c r="DF530" s="72"/>
      <c r="DG530" s="72"/>
      <c r="DH530" s="72"/>
      <c r="DI530" s="72"/>
      <c r="DJ530" s="72"/>
      <c r="DK530" s="72"/>
      <c r="DL530" s="72"/>
      <c r="DM530" s="72"/>
      <c r="DN530" s="72"/>
      <c r="DO530" s="72"/>
      <c r="DP530" s="72"/>
      <c r="DQ530" s="72"/>
      <c r="DR530" s="72"/>
      <c r="DS530" s="72"/>
      <c r="DT530" s="72"/>
      <c r="DU530" s="72"/>
      <c r="DV530" s="72"/>
      <c r="DW530" s="72"/>
      <c r="DX530" s="72"/>
      <c r="DY530" s="72"/>
      <c r="DZ530" s="72"/>
      <c r="EA530" s="72"/>
      <c r="EB530" s="72"/>
      <c r="EC530" s="72"/>
      <c r="ED530" s="72"/>
      <c r="EE530" s="72"/>
      <c r="EF530" s="72"/>
      <c r="EG530" s="72"/>
      <c r="EH530" s="72"/>
      <c r="EI530" s="72"/>
      <c r="EJ530" s="72"/>
      <c r="EK530" s="72"/>
      <c r="EL530" s="72"/>
      <c r="EM530" s="72"/>
      <c r="EN530" s="72"/>
      <c r="EO530" s="72"/>
      <c r="EP530" s="72"/>
      <c r="EQ530" s="72"/>
      <c r="ER530" s="312">
        <f t="shared" si="112"/>
        <v>1</v>
      </c>
      <c r="ES530" s="72">
        <f t="shared" si="113"/>
        <v>1</v>
      </c>
      <c r="ET530" s="72" t="s">
        <v>1127</v>
      </c>
      <c r="EU530" s="7" t="s">
        <v>2845</v>
      </c>
      <c r="EV530" s="7" t="s">
        <v>1110</v>
      </c>
      <c r="EW530" s="7" t="s">
        <v>1848</v>
      </c>
      <c r="EX530" s="183" t="s">
        <v>1996</v>
      </c>
      <c r="EY530" s="313">
        <v>46184</v>
      </c>
      <c r="EZ530" s="313"/>
      <c r="FA530" s="183"/>
      <c r="FB530" s="313"/>
      <c r="FC530" s="7"/>
      <c r="FD530" s="7" t="s">
        <v>3355</v>
      </c>
      <c r="FE530" s="7">
        <f t="shared" si="114"/>
        <v>5087</v>
      </c>
      <c r="FF530" s="72">
        <f t="shared" si="115"/>
        <v>10095</v>
      </c>
      <c r="FG530" t="s">
        <v>3515</v>
      </c>
    </row>
    <row r="531" spans="1:163" ht="17.25">
      <c r="A531" s="72">
        <v>465402369</v>
      </c>
      <c r="B531" s="304" t="s">
        <v>54</v>
      </c>
      <c r="C531" s="72"/>
      <c r="D531" s="72"/>
      <c r="E531" s="72"/>
      <c r="F531" s="72"/>
      <c r="G531" s="306"/>
      <c r="H531" s="306"/>
      <c r="I531" s="72">
        <v>1317</v>
      </c>
      <c r="J531" s="72">
        <v>3845</v>
      </c>
      <c r="K531" s="258">
        <f t="shared" si="106"/>
        <v>1317</v>
      </c>
      <c r="L531" s="258">
        <f t="shared" si="109"/>
        <v>5334</v>
      </c>
      <c r="M531" s="315">
        <v>3</v>
      </c>
      <c r="N531" s="72" t="s">
        <v>1231</v>
      </c>
      <c r="O531" s="72" t="s">
        <v>1232</v>
      </c>
      <c r="P531" s="72" t="s">
        <v>14</v>
      </c>
      <c r="Q531" s="255">
        <v>14515</v>
      </c>
      <c r="R531" s="66">
        <v>106</v>
      </c>
      <c r="S531" s="66">
        <f t="shared" si="108"/>
        <v>0</v>
      </c>
      <c r="T531" s="66">
        <v>2904.53</v>
      </c>
      <c r="U531" s="4" t="s">
        <v>1504</v>
      </c>
      <c r="V531" s="5">
        <f t="shared" si="116"/>
        <v>4.4986639603398534E-2</v>
      </c>
      <c r="W531" s="5">
        <f t="shared" si="117"/>
        <v>3.8821888167296561E-3</v>
      </c>
      <c r="X531" s="5" t="s">
        <v>1280</v>
      </c>
      <c r="Y531" s="72" t="str">
        <f t="shared" si="110"/>
        <v>-</v>
      </c>
      <c r="Z531" s="72" t="s">
        <v>1326</v>
      </c>
      <c r="AA531" s="72" t="s">
        <v>1129</v>
      </c>
      <c r="AB531" s="304"/>
      <c r="AC531" s="72"/>
      <c r="AD531" s="72" t="s">
        <v>3019</v>
      </c>
      <c r="AE531" s="308"/>
      <c r="AF531" s="309" t="s">
        <v>1797</v>
      </c>
      <c r="AG531" s="7" t="s">
        <v>1129</v>
      </c>
      <c r="AH531" s="72" t="s">
        <v>48</v>
      </c>
      <c r="AI531" s="7" t="s">
        <v>1129</v>
      </c>
      <c r="AJ531" s="7" t="s">
        <v>1129</v>
      </c>
      <c r="AK531" s="7" t="s">
        <v>1129</v>
      </c>
      <c r="AL531" s="7">
        <v>6855.53</v>
      </c>
      <c r="AM531" s="255">
        <v>14515</v>
      </c>
      <c r="AN531" s="258">
        <v>87</v>
      </c>
      <c r="AO531" s="306">
        <v>103</v>
      </c>
      <c r="AP531" s="306" t="str">
        <f t="shared" si="111"/>
        <v>FLOW</v>
      </c>
      <c r="AQ531" s="306"/>
      <c r="AR531" s="306"/>
      <c r="AS531" s="306"/>
      <c r="AT531" s="306"/>
      <c r="AU531" s="72" t="s">
        <v>943</v>
      </c>
      <c r="AV531" s="310" t="s">
        <v>55</v>
      </c>
      <c r="AW531" s="304" t="s">
        <v>56</v>
      </c>
      <c r="AX531" s="311">
        <v>45691</v>
      </c>
      <c r="AY531" s="72">
        <v>24</v>
      </c>
      <c r="AZ531" s="72" t="s">
        <v>1742</v>
      </c>
      <c r="BA531" s="7" t="s">
        <v>3513</v>
      </c>
      <c r="BB531" s="7"/>
      <c r="BC531" s="7"/>
      <c r="BD531" s="72"/>
      <c r="BE531" s="72"/>
      <c r="BF531" s="72"/>
      <c r="BG531" s="183"/>
      <c r="BH531" s="72"/>
      <c r="BI531" s="72">
        <v>1</v>
      </c>
      <c r="BJ531" s="72"/>
      <c r="BK531" s="72"/>
      <c r="BL531" s="72"/>
      <c r="BM531" s="72"/>
      <c r="BN531" s="72"/>
      <c r="BO531" s="72"/>
      <c r="BP531" s="72"/>
      <c r="BQ531" s="72"/>
      <c r="BR531" s="72"/>
      <c r="BS531" s="72"/>
      <c r="BT531" s="72"/>
      <c r="BU531" s="72"/>
      <c r="BV531" s="72"/>
      <c r="BW531" s="72"/>
      <c r="BX531" s="72"/>
      <c r="BY531" s="72"/>
      <c r="BZ531" s="72"/>
      <c r="CA531" s="72"/>
      <c r="CB531" s="72"/>
      <c r="CC531" s="72"/>
      <c r="CD531" s="72"/>
      <c r="CE531" s="72"/>
      <c r="CF531" s="72"/>
      <c r="CG531" s="72"/>
      <c r="CH531" s="72"/>
      <c r="CI531" s="72"/>
      <c r="CJ531" s="72">
        <v>1</v>
      </c>
      <c r="CK531" s="72"/>
      <c r="CL531" s="72"/>
      <c r="CM531" s="72"/>
      <c r="CN531" s="72"/>
      <c r="CO531" s="72"/>
      <c r="CP531" s="72"/>
      <c r="CQ531" s="72"/>
      <c r="CR531" s="72"/>
      <c r="CS531" s="72"/>
      <c r="CT531" s="72"/>
      <c r="CU531" s="72"/>
      <c r="CV531" s="72"/>
      <c r="CW531" s="72"/>
      <c r="CX531" s="72"/>
      <c r="CY531" s="72"/>
      <c r="CZ531" s="72"/>
      <c r="DA531" s="72"/>
      <c r="DB531" s="72"/>
      <c r="DC531" s="72"/>
      <c r="DD531" s="72"/>
      <c r="DE531" s="72"/>
      <c r="DF531" s="72"/>
      <c r="DG531" s="72"/>
      <c r="DH531" s="72"/>
      <c r="DI531" s="72"/>
      <c r="DJ531" s="72"/>
      <c r="DK531" s="72"/>
      <c r="DL531" s="72"/>
      <c r="DM531" s="72"/>
      <c r="DN531" s="72"/>
      <c r="DO531" s="72"/>
      <c r="DP531" s="72"/>
      <c r="DQ531" s="72"/>
      <c r="DR531" s="72"/>
      <c r="DS531" s="72"/>
      <c r="DT531" s="72"/>
      <c r="DU531" s="72"/>
      <c r="DV531" s="72"/>
      <c r="DW531" s="72"/>
      <c r="DX531" s="72"/>
      <c r="DY531" s="72"/>
      <c r="DZ531" s="72"/>
      <c r="EA531" s="72"/>
      <c r="EB531" s="72"/>
      <c r="EC531" s="72"/>
      <c r="ED531" s="72"/>
      <c r="EE531" s="72"/>
      <c r="EF531" s="72"/>
      <c r="EG531" s="72"/>
      <c r="EH531" s="72"/>
      <c r="EI531" s="72"/>
      <c r="EJ531" s="72"/>
      <c r="EK531" s="72"/>
      <c r="EL531" s="72"/>
      <c r="EM531" s="72"/>
      <c r="EN531" s="72"/>
      <c r="EO531" s="72"/>
      <c r="EP531" s="72"/>
      <c r="EQ531" s="72"/>
      <c r="ER531" s="312">
        <f t="shared" si="112"/>
        <v>2</v>
      </c>
      <c r="ES531" s="72">
        <f t="shared" si="113"/>
        <v>1</v>
      </c>
      <c r="ET531" s="72" t="s">
        <v>1112</v>
      </c>
      <c r="EU531" s="7" t="s">
        <v>2846</v>
      </c>
      <c r="EV531" s="7" t="s">
        <v>1110</v>
      </c>
      <c r="EW531" s="7" t="s">
        <v>1801</v>
      </c>
      <c r="EX531" s="183" t="s">
        <v>2004</v>
      </c>
      <c r="EY531" s="313">
        <v>46176</v>
      </c>
      <c r="EZ531" s="313"/>
      <c r="FA531" s="183"/>
      <c r="FB531" s="313"/>
      <c r="FC531" s="7" t="s">
        <v>3622</v>
      </c>
      <c r="FD531" s="7" t="s">
        <v>3352</v>
      </c>
      <c r="FE531" s="7">
        <f t="shared" si="114"/>
        <v>1317</v>
      </c>
      <c r="FF531" s="72">
        <f t="shared" si="115"/>
        <v>5334</v>
      </c>
      <c r="FG531" t="s">
        <v>3515</v>
      </c>
    </row>
    <row r="532" spans="1:163" ht="17.25">
      <c r="A532" s="72">
        <v>458545884</v>
      </c>
      <c r="B532" s="304" t="s">
        <v>608</v>
      </c>
      <c r="C532" s="72" t="s">
        <v>1775</v>
      </c>
      <c r="D532" s="72" t="s">
        <v>3554</v>
      </c>
      <c r="E532" s="72">
        <f>3817+130</f>
        <v>3947</v>
      </c>
      <c r="F532" s="72"/>
      <c r="G532" s="306"/>
      <c r="H532" s="306" t="s">
        <v>3548</v>
      </c>
      <c r="I532" s="72">
        <v>3817</v>
      </c>
      <c r="J532" s="72">
        <v>11002</v>
      </c>
      <c r="K532" s="258">
        <f t="shared" si="106"/>
        <v>3871</v>
      </c>
      <c r="L532" s="258">
        <f t="shared" si="109"/>
        <v>11580</v>
      </c>
      <c r="M532" s="315">
        <v>3</v>
      </c>
      <c r="N532" s="72" t="s">
        <v>1280</v>
      </c>
      <c r="O532" s="72" t="s">
        <v>1281</v>
      </c>
      <c r="P532" s="72" t="s">
        <v>42</v>
      </c>
      <c r="Q532" s="255">
        <v>14451.24</v>
      </c>
      <c r="R532" s="66">
        <v>503</v>
      </c>
      <c r="S532" s="66">
        <f t="shared" si="108"/>
        <v>0</v>
      </c>
      <c r="T532" s="66">
        <v>6185</v>
      </c>
      <c r="U532" s="4" t="s">
        <v>1280</v>
      </c>
      <c r="V532" s="5">
        <f t="shared" si="116"/>
        <v>2.1885729855160855E-2</v>
      </c>
      <c r="W532" s="5">
        <f t="shared" si="117"/>
        <v>3.8651355367465569E-3</v>
      </c>
      <c r="X532" s="5" t="str">
        <f t="shared" si="118"/>
        <v>STABLE</v>
      </c>
      <c r="Y532" s="72" t="str">
        <f t="shared" si="110"/>
        <v>PAID</v>
      </c>
      <c r="Z532" s="72" t="s">
        <v>1281</v>
      </c>
      <c r="AA532" s="72" t="s">
        <v>1325</v>
      </c>
      <c r="AB532" s="304"/>
      <c r="AC532" s="72">
        <v>20</v>
      </c>
      <c r="AD532" s="72" t="s">
        <v>3019</v>
      </c>
      <c r="AE532" s="308"/>
      <c r="AF532" s="309" t="s">
        <v>1797</v>
      </c>
      <c r="AG532" s="7" t="s">
        <v>1129</v>
      </c>
      <c r="AH532" s="72" t="s">
        <v>609</v>
      </c>
      <c r="AI532" s="7" t="s">
        <v>1129</v>
      </c>
      <c r="AJ532" s="7" t="s">
        <v>1129</v>
      </c>
      <c r="AK532" s="7" t="s">
        <v>1129</v>
      </c>
      <c r="AL532" s="7">
        <v>17690</v>
      </c>
      <c r="AM532" s="255">
        <v>14451.24</v>
      </c>
      <c r="AN532" s="258">
        <v>88</v>
      </c>
      <c r="AO532" s="306">
        <v>73</v>
      </c>
      <c r="AP532" s="306" t="str">
        <f t="shared" si="111"/>
        <v>STABLE</v>
      </c>
      <c r="AQ532" s="306"/>
      <c r="AR532" s="306"/>
      <c r="AS532" s="306"/>
      <c r="AT532" s="306"/>
      <c r="AU532" s="72" t="s">
        <v>943</v>
      </c>
      <c r="AV532" s="310" t="s">
        <v>610</v>
      </c>
      <c r="AW532" s="304" t="s">
        <v>157</v>
      </c>
      <c r="AX532" s="311">
        <v>45091</v>
      </c>
      <c r="AY532" s="72">
        <v>36</v>
      </c>
      <c r="AZ532" s="72" t="s">
        <v>1742</v>
      </c>
      <c r="BA532" s="7" t="s">
        <v>3512</v>
      </c>
      <c r="BB532" s="7"/>
      <c r="BC532" s="7"/>
      <c r="BD532" s="72"/>
      <c r="BE532" s="72"/>
      <c r="BF532" s="72"/>
      <c r="BG532" s="183"/>
      <c r="BH532" s="72"/>
      <c r="BI532" s="72"/>
      <c r="BJ532" s="72"/>
      <c r="BK532" s="72"/>
      <c r="BL532" s="72">
        <v>1</v>
      </c>
      <c r="BM532" s="72"/>
      <c r="BN532" s="72"/>
      <c r="BO532" s="72"/>
      <c r="BP532" s="72"/>
      <c r="BQ532" s="72"/>
      <c r="BR532" s="72"/>
      <c r="BS532" s="72"/>
      <c r="BT532" s="72"/>
      <c r="BU532" s="72"/>
      <c r="BV532" s="72"/>
      <c r="BW532" s="72"/>
      <c r="BX532" s="72"/>
      <c r="BY532" s="72"/>
      <c r="BZ532" s="72"/>
      <c r="CA532" s="72"/>
      <c r="CB532" s="72"/>
      <c r="CC532" s="72"/>
      <c r="CD532" s="72"/>
      <c r="CE532" s="72"/>
      <c r="CF532" s="72"/>
      <c r="CG532" s="72"/>
      <c r="CH532" s="72"/>
      <c r="CI532" s="72"/>
      <c r="CJ532" s="72"/>
      <c r="CK532" s="72"/>
      <c r="CL532" s="72"/>
      <c r="CM532" s="72"/>
      <c r="CN532" s="72"/>
      <c r="CO532" s="72"/>
      <c r="CP532" s="72"/>
      <c r="CQ532" s="72"/>
      <c r="CR532" s="72"/>
      <c r="CS532" s="72"/>
      <c r="CT532" s="72"/>
      <c r="CU532" s="72"/>
      <c r="CV532" s="72"/>
      <c r="CW532" s="72"/>
      <c r="CX532" s="72"/>
      <c r="CY532" s="72"/>
      <c r="CZ532" s="72"/>
      <c r="DA532" s="72"/>
      <c r="DB532" s="72"/>
      <c r="DC532" s="72"/>
      <c r="DD532" s="72"/>
      <c r="DE532" s="72"/>
      <c r="DF532" s="72"/>
      <c r="DG532" s="72"/>
      <c r="DH532" s="72"/>
      <c r="DI532" s="72"/>
      <c r="DJ532" s="72"/>
      <c r="DK532" s="72"/>
      <c r="DL532" s="72"/>
      <c r="DM532" s="72"/>
      <c r="DN532" s="72"/>
      <c r="DO532" s="72"/>
      <c r="DP532" s="72"/>
      <c r="DQ532" s="72"/>
      <c r="DR532" s="72"/>
      <c r="DS532" s="72"/>
      <c r="DT532" s="72"/>
      <c r="DU532" s="72"/>
      <c r="DV532" s="72"/>
      <c r="DW532" s="72"/>
      <c r="DX532" s="72"/>
      <c r="DY532" s="72"/>
      <c r="DZ532" s="72"/>
      <c r="EA532" s="72"/>
      <c r="EB532" s="72"/>
      <c r="EC532" s="72"/>
      <c r="ED532" s="72"/>
      <c r="EE532" s="72"/>
      <c r="EF532" s="72"/>
      <c r="EG532" s="72"/>
      <c r="EH532" s="72"/>
      <c r="EI532" s="72"/>
      <c r="EJ532" s="72"/>
      <c r="EK532" s="72"/>
      <c r="EL532" s="72"/>
      <c r="EM532" s="72"/>
      <c r="EN532" s="72"/>
      <c r="EO532" s="72"/>
      <c r="EP532" s="72"/>
      <c r="EQ532" s="72"/>
      <c r="ER532" s="312">
        <f t="shared" si="112"/>
        <v>1</v>
      </c>
      <c r="ES532" s="72">
        <f t="shared" si="113"/>
        <v>1</v>
      </c>
      <c r="ET532" s="72" t="s">
        <v>1116</v>
      </c>
      <c r="EU532" s="7" t="s">
        <v>2847</v>
      </c>
      <c r="EV532" s="7" t="s">
        <v>1110</v>
      </c>
      <c r="EW532" s="7" t="s">
        <v>1801</v>
      </c>
      <c r="EX532" s="183" t="s">
        <v>2005</v>
      </c>
      <c r="EY532" s="313">
        <v>46177</v>
      </c>
      <c r="EZ532" s="313"/>
      <c r="FA532" s="183"/>
      <c r="FB532" s="313"/>
      <c r="FC532" s="7"/>
      <c r="FD532" s="7" t="s">
        <v>3400</v>
      </c>
      <c r="FE532" s="7">
        <f t="shared" si="114"/>
        <v>3871</v>
      </c>
      <c r="FF532" s="72">
        <f t="shared" si="115"/>
        <v>15527</v>
      </c>
      <c r="FG532" t="s">
        <v>3515</v>
      </c>
    </row>
    <row r="533" spans="1:163" ht="17.25">
      <c r="A533" s="72">
        <v>457308586</v>
      </c>
      <c r="B533" s="304" t="s">
        <v>705</v>
      </c>
      <c r="C533" s="72" t="s">
        <v>1775</v>
      </c>
      <c r="D533" s="72" t="s">
        <v>1776</v>
      </c>
      <c r="E533" s="72">
        <f>7232+363</f>
        <v>7595</v>
      </c>
      <c r="F533" s="72"/>
      <c r="G533" s="306"/>
      <c r="H533" s="306"/>
      <c r="I533" s="72">
        <v>7229</v>
      </c>
      <c r="J533" s="72">
        <v>14458</v>
      </c>
      <c r="K533" s="258">
        <f t="shared" si="106"/>
        <v>320</v>
      </c>
      <c r="L533" s="258">
        <f t="shared" si="109"/>
        <v>14517</v>
      </c>
      <c r="M533" s="315">
        <v>3</v>
      </c>
      <c r="N533" s="72" t="s">
        <v>1280</v>
      </c>
      <c r="O533" s="72" t="s">
        <v>1281</v>
      </c>
      <c r="P533" s="72" t="s">
        <v>18</v>
      </c>
      <c r="Q533" s="255">
        <v>14201</v>
      </c>
      <c r="R533" s="66">
        <v>320</v>
      </c>
      <c r="S533" s="66">
        <f t="shared" si="108"/>
        <v>0</v>
      </c>
      <c r="T533" s="66">
        <v>4006</v>
      </c>
      <c r="U533" s="4" t="s">
        <v>1231</v>
      </c>
      <c r="V533" s="5">
        <f t="shared" si="116"/>
        <v>2.370511577130514E-2</v>
      </c>
      <c r="W533" s="5">
        <f t="shared" si="117"/>
        <v>3.7982062271014706E-3</v>
      </c>
      <c r="X533" s="5" t="str">
        <f t="shared" si="118"/>
        <v>STABLE</v>
      </c>
      <c r="Y533" s="72" t="str">
        <f t="shared" si="110"/>
        <v>PAID</v>
      </c>
      <c r="Z533" s="72" t="s">
        <v>1327</v>
      </c>
      <c r="AA533" s="72" t="s">
        <v>1281</v>
      </c>
      <c r="AB533" s="304"/>
      <c r="AC533" s="72"/>
      <c r="AD533" s="72" t="s">
        <v>3019</v>
      </c>
      <c r="AE533" s="308"/>
      <c r="AF533" s="309" t="s">
        <v>1797</v>
      </c>
      <c r="AG533" s="7" t="s">
        <v>1129</v>
      </c>
      <c r="AH533" s="72" t="s">
        <v>1768</v>
      </c>
      <c r="AI533" s="7" t="s">
        <v>1129</v>
      </c>
      <c r="AJ533" s="7" t="s">
        <v>1129</v>
      </c>
      <c r="AK533" s="7" t="s">
        <v>1129</v>
      </c>
      <c r="AL533" s="7">
        <v>18784</v>
      </c>
      <c r="AM533" s="255">
        <v>14201</v>
      </c>
      <c r="AN533" s="258">
        <v>88</v>
      </c>
      <c r="AO533" s="306">
        <v>73</v>
      </c>
      <c r="AP533" s="306" t="str">
        <f t="shared" si="111"/>
        <v>STABLE</v>
      </c>
      <c r="AQ533" s="306"/>
      <c r="AR533" s="306"/>
      <c r="AS533" s="306"/>
      <c r="AT533" s="306"/>
      <c r="AU533" s="72" t="s">
        <v>1793</v>
      </c>
      <c r="AV533" s="310" t="s">
        <v>706</v>
      </c>
      <c r="AW533" s="304" t="s">
        <v>492</v>
      </c>
      <c r="AX533" s="311">
        <v>45006</v>
      </c>
      <c r="AY533" s="72">
        <v>36</v>
      </c>
      <c r="AZ533" s="72" t="s">
        <v>1742</v>
      </c>
      <c r="BA533" s="7" t="s">
        <v>3512</v>
      </c>
      <c r="BB533" s="7"/>
      <c r="BC533" s="7">
        <v>1</v>
      </c>
      <c r="BD533" s="72"/>
      <c r="BE533" s="72"/>
      <c r="BF533" s="72"/>
      <c r="BG533" s="183"/>
      <c r="BH533" s="72"/>
      <c r="BI533" s="72"/>
      <c r="BJ533" s="72"/>
      <c r="BK533" s="72"/>
      <c r="BL533" s="72"/>
      <c r="BM533" s="72"/>
      <c r="BN533" s="72"/>
      <c r="BO533" s="72"/>
      <c r="BP533" s="72"/>
      <c r="BQ533" s="72"/>
      <c r="BR533" s="72"/>
      <c r="BS533" s="72"/>
      <c r="BT533" s="72"/>
      <c r="BU533" s="72"/>
      <c r="BV533" s="72"/>
      <c r="BW533" s="72"/>
      <c r="BX533" s="72"/>
      <c r="BY533" s="72"/>
      <c r="BZ533" s="72"/>
      <c r="CA533" s="72"/>
      <c r="CB533" s="72"/>
      <c r="CC533" s="72"/>
      <c r="CD533" s="72"/>
      <c r="CE533" s="72"/>
      <c r="CF533" s="72"/>
      <c r="CG533" s="72"/>
      <c r="CH533" s="72"/>
      <c r="CI533" s="72"/>
      <c r="CJ533" s="72"/>
      <c r="CK533" s="72"/>
      <c r="CL533" s="72"/>
      <c r="CM533" s="72"/>
      <c r="CN533" s="72"/>
      <c r="CO533" s="72"/>
      <c r="CP533" s="72"/>
      <c r="CQ533" s="72"/>
      <c r="CR533" s="72"/>
      <c r="CS533" s="72"/>
      <c r="CT533" s="72"/>
      <c r="CU533" s="72"/>
      <c r="CV533" s="72"/>
      <c r="CW533" s="72"/>
      <c r="CX533" s="72"/>
      <c r="CY533" s="72"/>
      <c r="CZ533" s="72"/>
      <c r="DA533" s="72"/>
      <c r="DB533" s="72"/>
      <c r="DC533" s="72"/>
      <c r="DD533" s="72"/>
      <c r="DE533" s="72"/>
      <c r="DF533" s="72"/>
      <c r="DG533" s="72"/>
      <c r="DH533" s="72"/>
      <c r="DI533" s="72"/>
      <c r="DJ533" s="72"/>
      <c r="DK533" s="72"/>
      <c r="DL533" s="72"/>
      <c r="DM533" s="72"/>
      <c r="DN533" s="72"/>
      <c r="DO533" s="72"/>
      <c r="DP533" s="72"/>
      <c r="DQ533" s="72"/>
      <c r="DR533" s="72"/>
      <c r="DS533" s="72"/>
      <c r="DT533" s="72"/>
      <c r="DU533" s="72"/>
      <c r="DV533" s="72"/>
      <c r="DW533" s="72"/>
      <c r="DX533" s="72"/>
      <c r="DY533" s="72"/>
      <c r="DZ533" s="72"/>
      <c r="EA533" s="72"/>
      <c r="EB533" s="72"/>
      <c r="EC533" s="72"/>
      <c r="ED533" s="72"/>
      <c r="EE533" s="72"/>
      <c r="EF533" s="72"/>
      <c r="EG533" s="72"/>
      <c r="EH533" s="72"/>
      <c r="EI533" s="72"/>
      <c r="EJ533" s="72"/>
      <c r="EK533" s="72"/>
      <c r="EL533" s="72"/>
      <c r="EM533" s="72"/>
      <c r="EN533" s="72"/>
      <c r="EO533" s="72"/>
      <c r="EP533" s="72"/>
      <c r="EQ533" s="72"/>
      <c r="ER533" s="312">
        <f t="shared" si="112"/>
        <v>1</v>
      </c>
      <c r="ES533" s="72">
        <f t="shared" si="113"/>
        <v>1</v>
      </c>
      <c r="ET533" s="72" t="s">
        <v>1113</v>
      </c>
      <c r="EU533" s="7" t="s">
        <v>2848</v>
      </c>
      <c r="EV533" s="7" t="s">
        <v>1110</v>
      </c>
      <c r="EW533" s="7" t="s">
        <v>1803</v>
      </c>
      <c r="EX533" s="183" t="s">
        <v>2006</v>
      </c>
      <c r="EY533" s="313">
        <v>46174</v>
      </c>
      <c r="EZ533" s="313"/>
      <c r="FA533" s="183"/>
      <c r="FB533" s="313"/>
      <c r="FC533" s="7"/>
      <c r="FD533" s="7" t="s">
        <v>3401</v>
      </c>
      <c r="FE533" s="7">
        <f t="shared" si="114"/>
        <v>320</v>
      </c>
      <c r="FF533" s="72">
        <f t="shared" si="115"/>
        <v>22112</v>
      </c>
      <c r="FG533" t="s">
        <v>3515</v>
      </c>
    </row>
    <row r="534" spans="1:163" ht="17.25">
      <c r="A534" s="72">
        <v>462695298</v>
      </c>
      <c r="B534" s="304" t="s">
        <v>481</v>
      </c>
      <c r="C534" s="72"/>
      <c r="D534" s="72"/>
      <c r="E534" s="72"/>
      <c r="F534" s="72"/>
      <c r="G534" s="306"/>
      <c r="H534" s="306"/>
      <c r="I534" s="72">
        <v>4905</v>
      </c>
      <c r="J534" s="72">
        <v>14361</v>
      </c>
      <c r="K534" s="258">
        <f t="shared" si="106"/>
        <v>5165</v>
      </c>
      <c r="L534" s="258">
        <f t="shared" si="109"/>
        <v>20137</v>
      </c>
      <c r="M534" s="315">
        <v>3</v>
      </c>
      <c r="N534" s="72" t="s">
        <v>1231</v>
      </c>
      <c r="O534" s="72" t="s">
        <v>1232</v>
      </c>
      <c r="P534" s="72" t="s">
        <v>203</v>
      </c>
      <c r="Q534" s="255">
        <v>14102</v>
      </c>
      <c r="R534" s="66">
        <v>614</v>
      </c>
      <c r="S534" s="66">
        <f t="shared" si="108"/>
        <v>0</v>
      </c>
      <c r="T534" s="66">
        <v>2250</v>
      </c>
      <c r="U534" s="4" t="s">
        <v>1277</v>
      </c>
      <c r="V534" s="5">
        <f t="shared" si="116"/>
        <v>5.8968028556883989E-2</v>
      </c>
      <c r="W534" s="5">
        <f t="shared" si="117"/>
        <v>3.7717276399257052E-3</v>
      </c>
      <c r="X534" s="5" t="s">
        <v>1280</v>
      </c>
      <c r="Y534" s="72" t="str">
        <f t="shared" si="110"/>
        <v>BPTP</v>
      </c>
      <c r="Z534" s="72" t="s">
        <v>1281</v>
      </c>
      <c r="AA534" s="72" t="s">
        <v>1325</v>
      </c>
      <c r="AB534" s="304"/>
      <c r="AC534" s="72">
        <v>26</v>
      </c>
      <c r="AD534" s="72" t="s">
        <v>3019</v>
      </c>
      <c r="AE534" s="308"/>
      <c r="AF534" s="309" t="s">
        <v>1797</v>
      </c>
      <c r="AG534" s="7" t="s">
        <v>1129</v>
      </c>
      <c r="AH534" s="72" t="s">
        <v>479</v>
      </c>
      <c r="AI534" s="7" t="s">
        <v>1129</v>
      </c>
      <c r="AJ534" s="7" t="s">
        <v>1129</v>
      </c>
      <c r="AK534" s="7" t="s">
        <v>1129</v>
      </c>
      <c r="AL534" s="7">
        <v>17225</v>
      </c>
      <c r="AM534" s="255">
        <v>14102</v>
      </c>
      <c r="AN534" s="258">
        <v>88</v>
      </c>
      <c r="AO534" s="306">
        <v>104</v>
      </c>
      <c r="AP534" s="306" t="str">
        <f t="shared" si="111"/>
        <v>FLOW</v>
      </c>
      <c r="AQ534" s="306"/>
      <c r="AR534" s="306"/>
      <c r="AS534" s="306"/>
      <c r="AT534" s="306"/>
      <c r="AU534" s="72" t="s">
        <v>1793</v>
      </c>
      <c r="AV534" s="310" t="s">
        <v>482</v>
      </c>
      <c r="AW534" s="304" t="s">
        <v>101</v>
      </c>
      <c r="AX534" s="311">
        <v>45407</v>
      </c>
      <c r="AY534" s="72">
        <v>24</v>
      </c>
      <c r="AZ534" s="72" t="s">
        <v>1742</v>
      </c>
      <c r="BA534" s="7" t="s">
        <v>3512</v>
      </c>
      <c r="BB534" s="7"/>
      <c r="BC534" s="7"/>
      <c r="BD534" s="72"/>
      <c r="BE534" s="72"/>
      <c r="BF534" s="72">
        <v>1</v>
      </c>
      <c r="BG534" s="183"/>
      <c r="BH534" s="72"/>
      <c r="BI534" s="72"/>
      <c r="BJ534" s="72"/>
      <c r="BK534" s="72"/>
      <c r="BL534" s="72"/>
      <c r="BM534" s="72"/>
      <c r="BN534" s="72"/>
      <c r="BO534" s="72"/>
      <c r="BP534" s="72"/>
      <c r="BQ534" s="72"/>
      <c r="BR534" s="72"/>
      <c r="BS534" s="72"/>
      <c r="BT534" s="72"/>
      <c r="BU534" s="72"/>
      <c r="BV534" s="72"/>
      <c r="BW534" s="72"/>
      <c r="BX534" s="72"/>
      <c r="BY534" s="72"/>
      <c r="BZ534" s="72"/>
      <c r="CA534" s="72"/>
      <c r="CB534" s="72"/>
      <c r="CC534" s="72"/>
      <c r="CD534" s="72"/>
      <c r="CE534" s="72"/>
      <c r="CF534" s="72"/>
      <c r="CG534" s="72"/>
      <c r="CH534" s="72"/>
      <c r="CI534" s="72"/>
      <c r="CJ534" s="72"/>
      <c r="CK534" s="72"/>
      <c r="CL534" s="72"/>
      <c r="CM534" s="72"/>
      <c r="CN534" s="72"/>
      <c r="CO534" s="72"/>
      <c r="CP534" s="72"/>
      <c r="CQ534" s="72"/>
      <c r="CR534" s="72"/>
      <c r="CS534" s="72"/>
      <c r="CT534" s="72"/>
      <c r="CU534" s="72"/>
      <c r="CV534" s="72"/>
      <c r="CW534" s="72"/>
      <c r="CX534" s="72"/>
      <c r="CY534" s="72"/>
      <c r="CZ534" s="72"/>
      <c r="DA534" s="72"/>
      <c r="DB534" s="72"/>
      <c r="DC534" s="72"/>
      <c r="DD534" s="72"/>
      <c r="DE534" s="72"/>
      <c r="DF534" s="72"/>
      <c r="DG534" s="72"/>
      <c r="DH534" s="72"/>
      <c r="DI534" s="72"/>
      <c r="DJ534" s="72"/>
      <c r="DK534" s="72"/>
      <c r="DL534" s="72"/>
      <c r="DM534" s="72"/>
      <c r="DN534" s="72"/>
      <c r="DO534" s="72"/>
      <c r="DP534" s="72"/>
      <c r="DQ534" s="72"/>
      <c r="DR534" s="72"/>
      <c r="DS534" s="72"/>
      <c r="DT534" s="72"/>
      <c r="DU534" s="72"/>
      <c r="DV534" s="72"/>
      <c r="DW534" s="72"/>
      <c r="DX534" s="72"/>
      <c r="DY534" s="72"/>
      <c r="DZ534" s="72"/>
      <c r="EA534" s="72"/>
      <c r="EB534" s="72"/>
      <c r="EC534" s="72"/>
      <c r="ED534" s="72"/>
      <c r="EE534" s="72"/>
      <c r="EF534" s="72"/>
      <c r="EG534" s="72"/>
      <c r="EH534" s="72"/>
      <c r="EI534" s="72"/>
      <c r="EJ534" s="72"/>
      <c r="EK534" s="72"/>
      <c r="EL534" s="72"/>
      <c r="EM534" s="72"/>
      <c r="EN534" s="72"/>
      <c r="EO534" s="72"/>
      <c r="EP534" s="72"/>
      <c r="EQ534" s="72"/>
      <c r="ER534" s="312">
        <f t="shared" si="112"/>
        <v>1</v>
      </c>
      <c r="ES534" s="72">
        <f t="shared" si="113"/>
        <v>1</v>
      </c>
      <c r="ET534" s="72" t="s">
        <v>1123</v>
      </c>
      <c r="EU534" s="7" t="s">
        <v>2849</v>
      </c>
      <c r="EV534" s="7" t="s">
        <v>1110</v>
      </c>
      <c r="EW534" s="7" t="s">
        <v>1801</v>
      </c>
      <c r="EX534" s="183" t="s">
        <v>2007</v>
      </c>
      <c r="EY534" s="313">
        <v>46175</v>
      </c>
      <c r="EZ534" s="313"/>
      <c r="FA534" s="183"/>
      <c r="FB534" s="313"/>
      <c r="FC534" s="7"/>
      <c r="FD534" s="7" t="s">
        <v>3402</v>
      </c>
      <c r="FE534" s="7">
        <f t="shared" si="114"/>
        <v>5165</v>
      </c>
      <c r="FF534" s="72">
        <f t="shared" si="115"/>
        <v>20137</v>
      </c>
      <c r="FG534" t="s">
        <v>3515</v>
      </c>
    </row>
    <row r="535" spans="1:163" ht="17.25">
      <c r="A535" s="72">
        <v>142456496</v>
      </c>
      <c r="B535" s="304" t="s">
        <v>699</v>
      </c>
      <c r="C535" s="72"/>
      <c r="D535" s="72"/>
      <c r="E535" s="72"/>
      <c r="F535" s="72"/>
      <c r="G535" s="306"/>
      <c r="H535" s="306"/>
      <c r="I535" s="72">
        <v>3125</v>
      </c>
      <c r="J535" s="72">
        <v>11290</v>
      </c>
      <c r="K535" s="258">
        <f t="shared" si="106"/>
        <v>2305</v>
      </c>
      <c r="L535" s="258">
        <f t="shared" si="109"/>
        <v>14973</v>
      </c>
      <c r="M535" s="315">
        <v>4</v>
      </c>
      <c r="N535" s="72" t="s">
        <v>1231</v>
      </c>
      <c r="O535" s="72" t="s">
        <v>1232</v>
      </c>
      <c r="P535" s="72" t="s">
        <v>324</v>
      </c>
      <c r="Q535" s="255">
        <v>13966.14</v>
      </c>
      <c r="R535" s="66">
        <v>390</v>
      </c>
      <c r="S535" s="66">
        <f t="shared" si="108"/>
        <v>0</v>
      </c>
      <c r="T535" s="66">
        <v>0</v>
      </c>
      <c r="U535" s="4" t="s">
        <v>1231</v>
      </c>
      <c r="V535" s="5">
        <f t="shared" si="116"/>
        <v>0.1338481858989484</v>
      </c>
      <c r="W535" s="5">
        <f t="shared" si="117"/>
        <v>4.5853479351332287E-3</v>
      </c>
      <c r="X535" s="5" t="str">
        <f t="shared" si="118"/>
        <v>FLOW</v>
      </c>
      <c r="Y535" s="72" t="str">
        <f t="shared" si="110"/>
        <v>BPTP</v>
      </c>
      <c r="Z535" s="72" t="s">
        <v>1329</v>
      </c>
      <c r="AA535" s="72" t="s">
        <v>1325</v>
      </c>
      <c r="AB535" s="304" t="s">
        <v>3504</v>
      </c>
      <c r="AC535" s="72"/>
      <c r="AD535" s="72" t="s">
        <v>3019</v>
      </c>
      <c r="AE535" s="308"/>
      <c r="AF535" s="309" t="s">
        <v>1797</v>
      </c>
      <c r="AG535" s="7" t="s">
        <v>1129</v>
      </c>
      <c r="AH535" s="72" t="s">
        <v>697</v>
      </c>
      <c r="AI535" s="7" t="s">
        <v>1129</v>
      </c>
      <c r="AJ535" s="7" t="s">
        <v>1129</v>
      </c>
      <c r="AK535" s="7" t="s">
        <v>1129</v>
      </c>
      <c r="AL535" s="7">
        <v>11680</v>
      </c>
      <c r="AM535" s="255">
        <v>13966.14</v>
      </c>
      <c r="AN535" s="258">
        <v>115</v>
      </c>
      <c r="AO535" s="306">
        <v>131</v>
      </c>
      <c r="AP535" s="306" t="str">
        <f t="shared" si="111"/>
        <v>FLOW</v>
      </c>
      <c r="AQ535" s="306"/>
      <c r="AR535" s="306"/>
      <c r="AS535" s="306"/>
      <c r="AT535" s="306"/>
      <c r="AU535" s="72" t="s">
        <v>943</v>
      </c>
      <c r="AV535" s="310" t="s">
        <v>700</v>
      </c>
      <c r="AW535" s="304" t="s">
        <v>98</v>
      </c>
      <c r="AX535" s="311">
        <v>45092</v>
      </c>
      <c r="AY535" s="72">
        <v>36</v>
      </c>
      <c r="AZ535" s="72" t="s">
        <v>1742</v>
      </c>
      <c r="BA535" s="7" t="s">
        <v>3512</v>
      </c>
      <c r="BB535" s="7"/>
      <c r="BC535" s="7"/>
      <c r="BD535" s="72"/>
      <c r="BE535" s="72"/>
      <c r="BF535" s="72"/>
      <c r="BG535" s="183"/>
      <c r="BH535" s="72"/>
      <c r="BI535" s="72">
        <v>2</v>
      </c>
      <c r="BJ535" s="72"/>
      <c r="BK535" s="72"/>
      <c r="BL535" s="72"/>
      <c r="BM535" s="72"/>
      <c r="BN535" s="72"/>
      <c r="BO535" s="72"/>
      <c r="BP535" s="72"/>
      <c r="BQ535" s="72"/>
      <c r="BR535" s="72">
        <v>1</v>
      </c>
      <c r="BS535" s="72"/>
      <c r="BT535" s="72"/>
      <c r="BU535" s="72"/>
      <c r="BV535" s="72"/>
      <c r="BW535" s="72"/>
      <c r="BX535" s="72">
        <v>1</v>
      </c>
      <c r="BY535" s="72"/>
      <c r="BZ535" s="72"/>
      <c r="CA535" s="72"/>
      <c r="CB535" s="72"/>
      <c r="CC535" s="72"/>
      <c r="CD535" s="72"/>
      <c r="CE535" s="72"/>
      <c r="CF535" s="72"/>
      <c r="CG535" s="72">
        <v>1</v>
      </c>
      <c r="CH535" s="72"/>
      <c r="CI535" s="72"/>
      <c r="CJ535" s="72"/>
      <c r="CK535" s="72"/>
      <c r="CL535" s="72"/>
      <c r="CM535" s="72"/>
      <c r="CN535" s="72"/>
      <c r="CO535" s="72"/>
      <c r="CP535" s="72"/>
      <c r="CQ535" s="72"/>
      <c r="CR535" s="72"/>
      <c r="CS535" s="72"/>
      <c r="CT535" s="72"/>
      <c r="CU535" s="72"/>
      <c r="CV535" s="72"/>
      <c r="CW535" s="72"/>
      <c r="CX535" s="72"/>
      <c r="CY535" s="72"/>
      <c r="CZ535" s="72"/>
      <c r="DA535" s="72"/>
      <c r="DB535" s="72">
        <v>1</v>
      </c>
      <c r="DC535" s="72"/>
      <c r="DD535" s="72"/>
      <c r="DE535" s="72"/>
      <c r="DF535" s="72"/>
      <c r="DG535" s="72"/>
      <c r="DH535" s="72"/>
      <c r="DI535" s="72"/>
      <c r="DJ535" s="72"/>
      <c r="DK535" s="72"/>
      <c r="DL535" s="72"/>
      <c r="DM535" s="72"/>
      <c r="DN535" s="72"/>
      <c r="DO535" s="72"/>
      <c r="DP535" s="72"/>
      <c r="DQ535" s="72"/>
      <c r="DR535" s="72"/>
      <c r="DS535" s="72"/>
      <c r="DT535" s="72"/>
      <c r="DU535" s="72"/>
      <c r="DV535" s="72"/>
      <c r="DW535" s="72"/>
      <c r="DX535" s="72"/>
      <c r="DY535" s="72"/>
      <c r="DZ535" s="72"/>
      <c r="EA535" s="72"/>
      <c r="EB535" s="72"/>
      <c r="EC535" s="72"/>
      <c r="ED535" s="72"/>
      <c r="EE535" s="72"/>
      <c r="EF535" s="72"/>
      <c r="EG535" s="72"/>
      <c r="EH535" s="72"/>
      <c r="EI535" s="72"/>
      <c r="EJ535" s="72"/>
      <c r="EK535" s="72"/>
      <c r="EL535" s="72"/>
      <c r="EM535" s="72"/>
      <c r="EN535" s="72"/>
      <c r="EO535" s="72"/>
      <c r="EP535" s="72"/>
      <c r="EQ535" s="72"/>
      <c r="ER535" s="312">
        <f t="shared" si="112"/>
        <v>6</v>
      </c>
      <c r="ES535" s="72">
        <f t="shared" si="113"/>
        <v>1</v>
      </c>
      <c r="ET535" s="72" t="s">
        <v>1127</v>
      </c>
      <c r="EU535" s="7" t="s">
        <v>2850</v>
      </c>
      <c r="EV535" s="7" t="s">
        <v>1110</v>
      </c>
      <c r="EW535" s="7" t="s">
        <v>1801</v>
      </c>
      <c r="EX535" s="183" t="s">
        <v>2008</v>
      </c>
      <c r="EY535" s="313">
        <v>46181</v>
      </c>
      <c r="EZ535" s="313"/>
      <c r="FA535" s="183"/>
      <c r="FB535" s="313"/>
      <c r="FC535" s="7"/>
      <c r="FD535" s="7" t="s">
        <v>3403</v>
      </c>
      <c r="FE535" s="7">
        <f t="shared" si="114"/>
        <v>2305</v>
      </c>
      <c r="FF535" s="72">
        <f t="shared" si="115"/>
        <v>14973</v>
      </c>
      <c r="FG535" t="s">
        <v>3515</v>
      </c>
    </row>
    <row r="536" spans="1:163" ht="17.25">
      <c r="A536" s="72">
        <v>458063666</v>
      </c>
      <c r="B536" s="304" t="s">
        <v>154</v>
      </c>
      <c r="C536" s="72"/>
      <c r="D536" s="72"/>
      <c r="E536" s="72"/>
      <c r="F536" s="72"/>
      <c r="G536" s="306"/>
      <c r="H536" s="306"/>
      <c r="I536" s="72">
        <v>6040</v>
      </c>
      <c r="J536" s="72">
        <v>14063</v>
      </c>
      <c r="K536" s="258">
        <f t="shared" si="106"/>
        <v>2545</v>
      </c>
      <c r="L536" s="258">
        <f t="shared" si="109"/>
        <v>20861</v>
      </c>
      <c r="M536" s="315">
        <v>3</v>
      </c>
      <c r="N536" s="72" t="s">
        <v>1231</v>
      </c>
      <c r="O536" s="72" t="s">
        <v>1232</v>
      </c>
      <c r="P536" s="72" t="s">
        <v>152</v>
      </c>
      <c r="Q536" s="255">
        <v>13817.2</v>
      </c>
      <c r="R536" s="66">
        <v>562</v>
      </c>
      <c r="S536" s="66">
        <f t="shared" si="108"/>
        <v>0</v>
      </c>
      <c r="T536" s="66">
        <v>0</v>
      </c>
      <c r="U536" s="4" t="s">
        <v>1280</v>
      </c>
      <c r="V536" s="5">
        <f t="shared" si="116"/>
        <v>1</v>
      </c>
      <c r="W536" s="5">
        <f t="shared" si="117"/>
        <v>3.6955548962119881E-3</v>
      </c>
      <c r="X536" s="5" t="str">
        <f t="shared" si="118"/>
        <v>FLOW</v>
      </c>
      <c r="Y536" s="72" t="str">
        <f t="shared" si="110"/>
        <v>NC</v>
      </c>
      <c r="Z536" s="72" t="s">
        <v>1315</v>
      </c>
      <c r="AA536" s="72" t="s">
        <v>1315</v>
      </c>
      <c r="AB536" s="304" t="s">
        <v>3023</v>
      </c>
      <c r="AC536" s="72"/>
      <c r="AD536" s="72" t="s">
        <v>3021</v>
      </c>
      <c r="AE536" s="308"/>
      <c r="AF536" s="309" t="s">
        <v>1797</v>
      </c>
      <c r="AG536" s="7" t="s">
        <v>1129</v>
      </c>
      <c r="AH536" s="72" t="s">
        <v>151</v>
      </c>
      <c r="AI536" s="7" t="s">
        <v>1129</v>
      </c>
      <c r="AJ536" s="7" t="s">
        <v>1129</v>
      </c>
      <c r="AK536" s="7" t="s">
        <v>1129</v>
      </c>
      <c r="AL536" s="7">
        <v>14625</v>
      </c>
      <c r="AM536" s="255">
        <v>13817.2</v>
      </c>
      <c r="AN536" s="258">
        <v>88</v>
      </c>
      <c r="AO536" s="306">
        <v>104</v>
      </c>
      <c r="AP536" s="306" t="str">
        <f t="shared" si="111"/>
        <v>FLOW</v>
      </c>
      <c r="AQ536" s="306"/>
      <c r="AR536" s="306"/>
      <c r="AS536" s="306"/>
      <c r="AT536" s="306"/>
      <c r="AU536" s="72" t="s">
        <v>943</v>
      </c>
      <c r="AV536" s="310" t="s">
        <v>155</v>
      </c>
      <c r="AW536" s="304" t="s">
        <v>85</v>
      </c>
      <c r="AX536" s="311">
        <v>45057</v>
      </c>
      <c r="AY536" s="72">
        <v>36</v>
      </c>
      <c r="AZ536" s="72" t="s">
        <v>1742</v>
      </c>
      <c r="BA536" s="7" t="s">
        <v>3513</v>
      </c>
      <c r="BB536" s="7"/>
      <c r="BC536" s="7"/>
      <c r="BD536" s="72"/>
      <c r="BE536" s="72"/>
      <c r="BF536" s="72"/>
      <c r="BG536" s="183"/>
      <c r="BH536" s="72"/>
      <c r="BI536" s="72">
        <v>1</v>
      </c>
      <c r="BJ536" s="72"/>
      <c r="BK536" s="72"/>
      <c r="BL536" s="72"/>
      <c r="BM536" s="72"/>
      <c r="BN536" s="72"/>
      <c r="BO536" s="72"/>
      <c r="BP536" s="72"/>
      <c r="BQ536" s="72"/>
      <c r="BR536" s="72"/>
      <c r="BS536" s="72"/>
      <c r="BT536" s="72"/>
      <c r="BU536" s="72"/>
      <c r="BV536" s="72"/>
      <c r="BW536" s="72"/>
      <c r="BX536" s="72"/>
      <c r="BY536" s="72"/>
      <c r="BZ536" s="72"/>
      <c r="CA536" s="72"/>
      <c r="CB536" s="72"/>
      <c r="CC536" s="72"/>
      <c r="CD536" s="72"/>
      <c r="CE536" s="72"/>
      <c r="CF536" s="72"/>
      <c r="CG536" s="72"/>
      <c r="CH536" s="72"/>
      <c r="CI536" s="72"/>
      <c r="CJ536" s="72"/>
      <c r="CK536" s="72"/>
      <c r="CL536" s="72"/>
      <c r="CM536" s="72"/>
      <c r="CN536" s="72"/>
      <c r="CO536" s="72"/>
      <c r="CP536" s="72"/>
      <c r="CQ536" s="72"/>
      <c r="CR536" s="72"/>
      <c r="CS536" s="72"/>
      <c r="CT536" s="72"/>
      <c r="CU536" s="72"/>
      <c r="CV536" s="72"/>
      <c r="CW536" s="72"/>
      <c r="CX536" s="72"/>
      <c r="CY536" s="72"/>
      <c r="CZ536" s="72"/>
      <c r="DA536" s="72"/>
      <c r="DB536" s="72"/>
      <c r="DC536" s="72"/>
      <c r="DD536" s="72"/>
      <c r="DE536" s="72"/>
      <c r="DF536" s="72"/>
      <c r="DG536" s="72"/>
      <c r="DH536" s="72"/>
      <c r="DI536" s="72"/>
      <c r="DJ536" s="72"/>
      <c r="DK536" s="72"/>
      <c r="DL536" s="72"/>
      <c r="DM536" s="72"/>
      <c r="DN536" s="72"/>
      <c r="DO536" s="72"/>
      <c r="DP536" s="72"/>
      <c r="DQ536" s="72"/>
      <c r="DR536" s="72"/>
      <c r="DS536" s="72"/>
      <c r="DT536" s="72"/>
      <c r="DU536" s="72"/>
      <c r="DV536" s="72"/>
      <c r="DW536" s="72"/>
      <c r="DX536" s="72"/>
      <c r="DY536" s="72"/>
      <c r="DZ536" s="72"/>
      <c r="EA536" s="72"/>
      <c r="EB536" s="72"/>
      <c r="EC536" s="72"/>
      <c r="ED536" s="72"/>
      <c r="EE536" s="72"/>
      <c r="EF536" s="72"/>
      <c r="EG536" s="72"/>
      <c r="EH536" s="72"/>
      <c r="EI536" s="72"/>
      <c r="EJ536" s="72"/>
      <c r="EK536" s="72"/>
      <c r="EL536" s="72"/>
      <c r="EM536" s="72"/>
      <c r="EN536" s="72"/>
      <c r="EO536" s="72"/>
      <c r="EP536" s="72"/>
      <c r="EQ536" s="72"/>
      <c r="ER536" s="312">
        <f t="shared" si="112"/>
        <v>1</v>
      </c>
      <c r="ES536" s="72">
        <f t="shared" si="113"/>
        <v>1</v>
      </c>
      <c r="ET536" s="72" t="s">
        <v>1122</v>
      </c>
      <c r="EU536" s="7" t="s">
        <v>2851</v>
      </c>
      <c r="EV536" s="7" t="s">
        <v>1110</v>
      </c>
      <c r="EW536" s="7" t="s">
        <v>1829</v>
      </c>
      <c r="EX536" s="183" t="s">
        <v>1937</v>
      </c>
      <c r="EY536" s="313">
        <v>46176</v>
      </c>
      <c r="EZ536" s="313"/>
      <c r="FA536" s="183"/>
      <c r="FB536" s="313"/>
      <c r="FC536" s="7"/>
      <c r="FD536" s="7" t="s">
        <v>3404</v>
      </c>
      <c r="FE536" s="7">
        <f t="shared" si="114"/>
        <v>2545</v>
      </c>
      <c r="FF536" s="72">
        <f t="shared" si="115"/>
        <v>20861</v>
      </c>
      <c r="FG536" t="s">
        <v>3515</v>
      </c>
    </row>
    <row r="537" spans="1:163" ht="17.25">
      <c r="A537" s="72">
        <v>458751236</v>
      </c>
      <c r="B537" s="304" t="s">
        <v>466</v>
      </c>
      <c r="C537" s="72" t="s">
        <v>1777</v>
      </c>
      <c r="D537" s="72" t="s">
        <v>2057</v>
      </c>
      <c r="E537" s="72">
        <v>4700</v>
      </c>
      <c r="F537" s="72"/>
      <c r="G537" s="306"/>
      <c r="H537" s="306"/>
      <c r="I537" s="72">
        <v>4655</v>
      </c>
      <c r="J537" s="72">
        <v>4374</v>
      </c>
      <c r="K537" s="258">
        <f t="shared" si="106"/>
        <v>4459</v>
      </c>
      <c r="L537" s="258">
        <f t="shared" si="109"/>
        <v>4420</v>
      </c>
      <c r="M537" s="307">
        <v>1</v>
      </c>
      <c r="N537" s="72" t="s">
        <v>1280</v>
      </c>
      <c r="O537" s="72" t="s">
        <v>1281</v>
      </c>
      <c r="P537" s="72" t="s">
        <v>49</v>
      </c>
      <c r="Q537" s="255">
        <v>13494</v>
      </c>
      <c r="R537" s="66">
        <v>85</v>
      </c>
      <c r="S537" s="66">
        <f t="shared" si="108"/>
        <v>0</v>
      </c>
      <c r="T537" s="66">
        <v>6300</v>
      </c>
      <c r="U537" s="4" t="s">
        <v>1481</v>
      </c>
      <c r="V537" s="5">
        <f t="shared" si="116"/>
        <v>1.1624258582019804E-2</v>
      </c>
      <c r="W537" s="5">
        <f t="shared" si="117"/>
        <v>7.3843420732866167E-4</v>
      </c>
      <c r="X537" s="5" t="str">
        <f t="shared" si="118"/>
        <v>STABLE</v>
      </c>
      <c r="Y537" s="72" t="str">
        <f t="shared" si="110"/>
        <v>PAID</v>
      </c>
      <c r="Z537" s="72" t="s">
        <v>1281</v>
      </c>
      <c r="AA537" s="72" t="s">
        <v>1281</v>
      </c>
      <c r="AB537" s="304"/>
      <c r="AC537" s="72"/>
      <c r="AD537" s="72" t="s">
        <v>3019</v>
      </c>
      <c r="AE537" s="308"/>
      <c r="AF537" s="309" t="s">
        <v>1129</v>
      </c>
      <c r="AG537" s="7" t="s">
        <v>1129</v>
      </c>
      <c r="AH537" s="72" t="s">
        <v>463</v>
      </c>
      <c r="AI537" s="7" t="s">
        <v>1129</v>
      </c>
      <c r="AJ537" s="7" t="s">
        <v>1129</v>
      </c>
      <c r="AK537" s="7" t="s">
        <v>1129</v>
      </c>
      <c r="AL537" s="7">
        <v>10759</v>
      </c>
      <c r="AM537" s="255">
        <v>13494</v>
      </c>
      <c r="AN537" s="258">
        <v>27</v>
      </c>
      <c r="AO537" s="306">
        <v>12</v>
      </c>
      <c r="AP537" s="306" t="str">
        <f t="shared" si="111"/>
        <v>STABLE</v>
      </c>
      <c r="AQ537" s="306"/>
      <c r="AR537" s="306"/>
      <c r="AS537" s="306"/>
      <c r="AT537" s="306"/>
      <c r="AU537" s="72" t="s">
        <v>1793</v>
      </c>
      <c r="AV537" s="310" t="s">
        <v>467</v>
      </c>
      <c r="AW537" s="304" t="s">
        <v>384</v>
      </c>
      <c r="AX537" s="311">
        <v>45105</v>
      </c>
      <c r="AY537" s="72">
        <v>36</v>
      </c>
      <c r="AZ537" s="72" t="s">
        <v>1742</v>
      </c>
      <c r="BA537" s="7" t="s">
        <v>3513</v>
      </c>
      <c r="BB537" s="7"/>
      <c r="BC537" s="7"/>
      <c r="BD537" s="72"/>
      <c r="BE537" s="72"/>
      <c r="BF537" s="72"/>
      <c r="BG537" s="183"/>
      <c r="BH537" s="72"/>
      <c r="BI537" s="72"/>
      <c r="BJ537" s="72"/>
      <c r="BK537" s="72"/>
      <c r="BL537" s="72"/>
      <c r="BM537" s="72"/>
      <c r="BN537" s="72"/>
      <c r="BO537" s="72"/>
      <c r="BP537" s="72"/>
      <c r="BQ537" s="72"/>
      <c r="BR537" s="72">
        <v>1</v>
      </c>
      <c r="BS537" s="72"/>
      <c r="BT537" s="72"/>
      <c r="BU537" s="72"/>
      <c r="BV537" s="72"/>
      <c r="BW537" s="72"/>
      <c r="BX537" s="72"/>
      <c r="BY537" s="72"/>
      <c r="BZ537" s="72"/>
      <c r="CA537" s="72"/>
      <c r="CB537" s="72"/>
      <c r="CC537" s="72"/>
      <c r="CD537" s="72">
        <v>1</v>
      </c>
      <c r="CE537" s="72"/>
      <c r="CF537" s="72"/>
      <c r="CG537" s="72"/>
      <c r="CH537" s="72"/>
      <c r="CI537" s="72"/>
      <c r="CJ537" s="72"/>
      <c r="CK537" s="72"/>
      <c r="CL537" s="72"/>
      <c r="CM537" s="72"/>
      <c r="CN537" s="72"/>
      <c r="CO537" s="72"/>
      <c r="CP537" s="72"/>
      <c r="CQ537" s="72"/>
      <c r="CR537" s="72"/>
      <c r="CS537" s="72"/>
      <c r="CT537" s="72"/>
      <c r="CU537" s="72"/>
      <c r="CV537" s="72"/>
      <c r="CW537" s="72"/>
      <c r="CX537" s="72"/>
      <c r="CY537" s="72"/>
      <c r="CZ537" s="72"/>
      <c r="DA537" s="72"/>
      <c r="DB537" s="72"/>
      <c r="DC537" s="72"/>
      <c r="DD537" s="72"/>
      <c r="DE537" s="72"/>
      <c r="DF537" s="72"/>
      <c r="DG537" s="72"/>
      <c r="DH537" s="72"/>
      <c r="DI537" s="72"/>
      <c r="DJ537" s="72"/>
      <c r="DK537" s="72"/>
      <c r="DL537" s="72"/>
      <c r="DM537" s="72"/>
      <c r="DN537" s="72"/>
      <c r="DO537" s="72"/>
      <c r="DP537" s="72"/>
      <c r="DQ537" s="72"/>
      <c r="DR537" s="72"/>
      <c r="DS537" s="72"/>
      <c r="DT537" s="72"/>
      <c r="DU537" s="72"/>
      <c r="DV537" s="72"/>
      <c r="DW537" s="72"/>
      <c r="DX537" s="72"/>
      <c r="DY537" s="72"/>
      <c r="DZ537" s="72"/>
      <c r="EA537" s="72"/>
      <c r="EB537" s="72"/>
      <c r="EC537" s="72"/>
      <c r="ED537" s="72"/>
      <c r="EE537" s="72"/>
      <c r="EF537" s="72"/>
      <c r="EG537" s="72"/>
      <c r="EH537" s="72"/>
      <c r="EI537" s="72"/>
      <c r="EJ537" s="72"/>
      <c r="EK537" s="72"/>
      <c r="EL537" s="72"/>
      <c r="EM537" s="72"/>
      <c r="EN537" s="72"/>
      <c r="EO537" s="72"/>
      <c r="EP537" s="72"/>
      <c r="EQ537" s="72"/>
      <c r="ER537" s="312">
        <f t="shared" si="112"/>
        <v>2</v>
      </c>
      <c r="ES537" s="72">
        <f t="shared" si="113"/>
        <v>1</v>
      </c>
      <c r="ET537" s="72" t="s">
        <v>1117</v>
      </c>
      <c r="EU537" s="7" t="s">
        <v>2852</v>
      </c>
      <c r="EV537" s="7" t="s">
        <v>1110</v>
      </c>
      <c r="EW537" s="7" t="s">
        <v>1806</v>
      </c>
      <c r="EX537" s="183" t="s">
        <v>1893</v>
      </c>
      <c r="EY537" s="313">
        <v>46188</v>
      </c>
      <c r="EZ537" s="313"/>
      <c r="FA537" s="183"/>
      <c r="FB537" s="313"/>
      <c r="FC537" s="7"/>
      <c r="FD537" s="7" t="s">
        <v>3405</v>
      </c>
      <c r="FE537" s="7">
        <f t="shared" si="114"/>
        <v>4459</v>
      </c>
      <c r="FF537" s="72">
        <f t="shared" si="115"/>
        <v>9120</v>
      </c>
      <c r="FG537" t="s">
        <v>3515</v>
      </c>
    </row>
    <row r="538" spans="1:163" ht="17.25">
      <c r="A538" s="72">
        <v>457133918</v>
      </c>
      <c r="B538" s="304" t="s">
        <v>678</v>
      </c>
      <c r="C538" s="72"/>
      <c r="D538" s="72"/>
      <c r="E538" s="72"/>
      <c r="F538" s="72"/>
      <c r="G538" s="306"/>
      <c r="H538" s="306" t="s">
        <v>2350</v>
      </c>
      <c r="I538" s="72">
        <v>6692</v>
      </c>
      <c r="J538" s="72">
        <v>13284</v>
      </c>
      <c r="K538" s="258">
        <f t="shared" ref="K538:K601" si="119">IF((J538+R538)&lt;=I538+R538,(J538+R538),((I538-(I538*(M538+1)-(I538+J538)))+R538))</f>
        <v>-6232</v>
      </c>
      <c r="L538" s="258">
        <f t="shared" si="109"/>
        <v>19976</v>
      </c>
      <c r="M538" s="315">
        <v>4</v>
      </c>
      <c r="N538" s="72" t="s">
        <v>1282</v>
      </c>
      <c r="O538" s="72" t="s">
        <v>1232</v>
      </c>
      <c r="P538" s="72" t="s">
        <v>73</v>
      </c>
      <c r="Q538" s="255">
        <v>13105.56</v>
      </c>
      <c r="R538" s="66">
        <v>560</v>
      </c>
      <c r="S538" s="66">
        <f t="shared" si="108"/>
        <v>0</v>
      </c>
      <c r="T538" s="66">
        <v>900</v>
      </c>
      <c r="U538" s="4" t="s">
        <v>1129</v>
      </c>
      <c r="V538" s="5">
        <f t="shared" si="116"/>
        <v>6.2496840718216096E-2</v>
      </c>
      <c r="W538" s="5">
        <f t="shared" si="117"/>
        <v>4.3028032430410005E-3</v>
      </c>
      <c r="X538" s="5" t="str">
        <f t="shared" si="118"/>
        <v>RB</v>
      </c>
      <c r="Y538" s="72" t="str">
        <f t="shared" si="110"/>
        <v>PAID</v>
      </c>
      <c r="Z538" s="72" t="s">
        <v>1129</v>
      </c>
      <c r="AA538" s="72" t="s">
        <v>1281</v>
      </c>
      <c r="AB538" s="304"/>
      <c r="AC538" s="72"/>
      <c r="AD538" s="72"/>
      <c r="AE538" s="308"/>
      <c r="AF538" s="309" t="s">
        <v>1797</v>
      </c>
      <c r="AG538" s="7" t="s">
        <v>1129</v>
      </c>
      <c r="AH538" s="72" t="s">
        <v>677</v>
      </c>
      <c r="AI538" s="7" t="s">
        <v>1129</v>
      </c>
      <c r="AJ538" s="7" t="s">
        <v>1129</v>
      </c>
      <c r="AK538" s="7" t="s">
        <v>1129</v>
      </c>
      <c r="AL538" s="7">
        <v>14744</v>
      </c>
      <c r="AM538" s="255">
        <v>13105.56</v>
      </c>
      <c r="AN538" s="258">
        <v>116</v>
      </c>
      <c r="AO538" s="306">
        <v>0</v>
      </c>
      <c r="AP538" s="306" t="str">
        <f t="shared" si="111"/>
        <v>RB</v>
      </c>
      <c r="AQ538" s="306"/>
      <c r="AR538" s="306"/>
      <c r="AS538" s="306"/>
      <c r="AT538" s="306"/>
      <c r="AU538" s="72" t="s">
        <v>943</v>
      </c>
      <c r="AV538" s="310" t="s">
        <v>679</v>
      </c>
      <c r="AW538" s="304" t="s">
        <v>74</v>
      </c>
      <c r="AX538" s="311">
        <v>44993</v>
      </c>
      <c r="AY538" s="72">
        <v>36</v>
      </c>
      <c r="AZ538" s="72" t="s">
        <v>1742</v>
      </c>
      <c r="BA538" s="7" t="s">
        <v>3512</v>
      </c>
      <c r="BB538" s="7"/>
      <c r="BC538" s="7"/>
      <c r="BD538" s="72"/>
      <c r="BE538" s="72"/>
      <c r="BF538" s="72"/>
      <c r="BG538" s="183"/>
      <c r="BH538" s="72"/>
      <c r="BI538" s="72"/>
      <c r="BJ538" s="72"/>
      <c r="BK538" s="72"/>
      <c r="BL538" s="72">
        <v>1</v>
      </c>
      <c r="BM538" s="72"/>
      <c r="BN538" s="72"/>
      <c r="BO538" s="72"/>
      <c r="BP538" s="72"/>
      <c r="BQ538" s="72"/>
      <c r="BR538" s="72"/>
      <c r="BS538" s="72"/>
      <c r="BT538" s="72"/>
      <c r="BU538" s="72"/>
      <c r="BV538" s="72"/>
      <c r="BW538" s="72"/>
      <c r="BX538" s="72"/>
      <c r="BY538" s="72"/>
      <c r="BZ538" s="72"/>
      <c r="CA538" s="72"/>
      <c r="CB538" s="72"/>
      <c r="CC538" s="72"/>
      <c r="CD538" s="72"/>
      <c r="CE538" s="72"/>
      <c r="CF538" s="72"/>
      <c r="CG538" s="72"/>
      <c r="CH538" s="72"/>
      <c r="CI538" s="72"/>
      <c r="CJ538" s="72"/>
      <c r="CK538" s="72"/>
      <c r="CL538" s="72"/>
      <c r="CM538" s="72"/>
      <c r="CN538" s="72"/>
      <c r="CO538" s="72"/>
      <c r="CP538" s="72"/>
      <c r="CQ538" s="72"/>
      <c r="CR538" s="72"/>
      <c r="CS538" s="72"/>
      <c r="CT538" s="72"/>
      <c r="CU538" s="72"/>
      <c r="CV538" s="72"/>
      <c r="CW538" s="72"/>
      <c r="CX538" s="72"/>
      <c r="CY538" s="72"/>
      <c r="CZ538" s="72"/>
      <c r="DA538" s="72"/>
      <c r="DB538" s="72"/>
      <c r="DC538" s="72"/>
      <c r="DD538" s="72"/>
      <c r="DE538" s="72"/>
      <c r="DF538" s="72"/>
      <c r="DG538" s="72"/>
      <c r="DH538" s="72"/>
      <c r="DI538" s="72"/>
      <c r="DJ538" s="72"/>
      <c r="DK538" s="72"/>
      <c r="DL538" s="72"/>
      <c r="DM538" s="72"/>
      <c r="DN538" s="72"/>
      <c r="DO538" s="72"/>
      <c r="DP538" s="72"/>
      <c r="DQ538" s="72"/>
      <c r="DR538" s="72"/>
      <c r="DS538" s="72"/>
      <c r="DT538" s="72"/>
      <c r="DU538" s="72"/>
      <c r="DV538" s="72"/>
      <c r="DW538" s="72"/>
      <c r="DX538" s="72"/>
      <c r="DY538" s="72"/>
      <c r="DZ538" s="72"/>
      <c r="EA538" s="72"/>
      <c r="EB538" s="72"/>
      <c r="EC538" s="72"/>
      <c r="ED538" s="72"/>
      <c r="EE538" s="72"/>
      <c r="EF538" s="72"/>
      <c r="EG538" s="72"/>
      <c r="EH538" s="72"/>
      <c r="EI538" s="72"/>
      <c r="EJ538" s="72"/>
      <c r="EK538" s="72"/>
      <c r="EL538" s="72"/>
      <c r="EM538" s="72"/>
      <c r="EN538" s="72"/>
      <c r="EO538" s="72"/>
      <c r="EP538" s="72"/>
      <c r="EQ538" s="72"/>
      <c r="ER538" s="312">
        <f t="shared" si="112"/>
        <v>1</v>
      </c>
      <c r="ES538" s="72">
        <f t="shared" si="113"/>
        <v>1</v>
      </c>
      <c r="ET538" s="72" t="s">
        <v>1119</v>
      </c>
      <c r="EU538" s="7" t="s">
        <v>2853</v>
      </c>
      <c r="EV538" s="7" t="s">
        <v>1110</v>
      </c>
      <c r="EW538" s="7" t="s">
        <v>1808</v>
      </c>
      <c r="EX538" s="183" t="s">
        <v>1886</v>
      </c>
      <c r="EY538" s="313">
        <v>46177</v>
      </c>
      <c r="EZ538" s="313"/>
      <c r="FA538" s="183"/>
      <c r="FB538" s="313"/>
      <c r="FC538" s="7"/>
      <c r="FD538" s="7" t="s">
        <v>3122</v>
      </c>
      <c r="FE538" s="7">
        <f t="shared" si="114"/>
        <v>-6232</v>
      </c>
      <c r="FF538" s="72">
        <f t="shared" si="115"/>
        <v>19976</v>
      </c>
      <c r="FG538" t="s">
        <v>3515</v>
      </c>
    </row>
    <row r="539" spans="1:163" ht="17.25">
      <c r="A539" s="72">
        <v>129678051</v>
      </c>
      <c r="B539" s="304" t="s">
        <v>1348</v>
      </c>
      <c r="C539" s="72"/>
      <c r="D539" s="72"/>
      <c r="E539" s="72"/>
      <c r="F539" s="72"/>
      <c r="G539" s="306"/>
      <c r="H539" s="306"/>
      <c r="I539" s="72">
        <v>6682</v>
      </c>
      <c r="J539" s="72">
        <v>13175</v>
      </c>
      <c r="K539" s="258">
        <f t="shared" si="119"/>
        <v>6664</v>
      </c>
      <c r="L539" s="258">
        <f t="shared" si="109"/>
        <v>20176</v>
      </c>
      <c r="M539" s="315">
        <v>2</v>
      </c>
      <c r="N539" s="72" t="s">
        <v>1231</v>
      </c>
      <c r="O539" s="72" t="s">
        <v>1232</v>
      </c>
      <c r="P539" s="72" t="s">
        <v>73</v>
      </c>
      <c r="Q539" s="255">
        <v>13101.15</v>
      </c>
      <c r="R539" s="66">
        <v>171</v>
      </c>
      <c r="S539" s="66">
        <f t="shared" si="108"/>
        <v>0</v>
      </c>
      <c r="T539" s="66">
        <v>5400</v>
      </c>
      <c r="U539" s="4" t="s">
        <v>1231</v>
      </c>
      <c r="V539" s="5">
        <f t="shared" si="116"/>
        <v>0.12300261521915781</v>
      </c>
      <c r="W539" s="5">
        <f t="shared" si="117"/>
        <v>2.9007437369976572E-3</v>
      </c>
      <c r="X539" s="5" t="str">
        <f t="shared" si="118"/>
        <v>FLOW</v>
      </c>
      <c r="Y539" s="72" t="str">
        <f t="shared" si="110"/>
        <v>NC</v>
      </c>
      <c r="Z539" s="72" t="s">
        <v>1315</v>
      </c>
      <c r="AA539" s="72" t="s">
        <v>1315</v>
      </c>
      <c r="AB539" s="304" t="s">
        <v>3024</v>
      </c>
      <c r="AC539" s="72"/>
      <c r="AD539" s="72" t="s">
        <v>3021</v>
      </c>
      <c r="AE539" s="308"/>
      <c r="AF539" s="309" t="s">
        <v>1129</v>
      </c>
      <c r="AG539" s="7" t="s">
        <v>1129</v>
      </c>
      <c r="AH539" s="72" t="s">
        <v>83</v>
      </c>
      <c r="AI539" s="7" t="s">
        <v>1129</v>
      </c>
      <c r="AJ539" s="7" t="s">
        <v>1129</v>
      </c>
      <c r="AK539" s="7" t="s">
        <v>1129</v>
      </c>
      <c r="AL539" s="7">
        <v>18746</v>
      </c>
      <c r="AM539" s="255">
        <v>13101.15</v>
      </c>
      <c r="AN539" s="258">
        <v>57</v>
      </c>
      <c r="AO539" s="306">
        <v>73</v>
      </c>
      <c r="AP539" s="306" t="str">
        <f t="shared" si="111"/>
        <v>FLOW</v>
      </c>
      <c r="AQ539" s="306"/>
      <c r="AR539" s="306"/>
      <c r="AS539" s="306"/>
      <c r="AT539" s="306"/>
      <c r="AU539" s="72" t="s">
        <v>943</v>
      </c>
      <c r="AV539" s="310" t="s">
        <v>1349</v>
      </c>
      <c r="AW539" s="304" t="s">
        <v>1350</v>
      </c>
      <c r="AX539" s="311">
        <v>44682</v>
      </c>
      <c r="AY539" s="72">
        <v>48</v>
      </c>
      <c r="AZ539" s="72" t="s">
        <v>1742</v>
      </c>
      <c r="BA539" s="7" t="s">
        <v>3512</v>
      </c>
      <c r="BB539" s="7"/>
      <c r="BC539" s="7"/>
      <c r="BD539" s="72"/>
      <c r="BE539" s="72"/>
      <c r="BF539" s="72"/>
      <c r="BG539" s="183"/>
      <c r="BH539" s="72"/>
      <c r="BI539" s="72"/>
      <c r="BJ539" s="72"/>
      <c r="BK539" s="72"/>
      <c r="BL539" s="72">
        <v>1</v>
      </c>
      <c r="BM539" s="72"/>
      <c r="BN539" s="72"/>
      <c r="BO539" s="72"/>
      <c r="BP539" s="72"/>
      <c r="BQ539" s="72"/>
      <c r="BR539" s="72"/>
      <c r="BS539" s="72"/>
      <c r="BT539" s="72"/>
      <c r="BU539" s="72"/>
      <c r="BV539" s="72"/>
      <c r="BW539" s="72"/>
      <c r="BX539" s="72"/>
      <c r="BY539" s="72"/>
      <c r="BZ539" s="72"/>
      <c r="CA539" s="72"/>
      <c r="CB539" s="72"/>
      <c r="CC539" s="72"/>
      <c r="CD539" s="72"/>
      <c r="CE539" s="72"/>
      <c r="CF539" s="72"/>
      <c r="CG539" s="72"/>
      <c r="CH539" s="72"/>
      <c r="CI539" s="72"/>
      <c r="CJ539" s="72"/>
      <c r="CK539" s="72"/>
      <c r="CL539" s="72"/>
      <c r="CM539" s="72">
        <v>1</v>
      </c>
      <c r="CN539" s="72"/>
      <c r="CO539" s="72"/>
      <c r="CP539" s="72"/>
      <c r="CQ539" s="72"/>
      <c r="CR539" s="72"/>
      <c r="CS539" s="72"/>
      <c r="CT539" s="72"/>
      <c r="CU539" s="72"/>
      <c r="CV539" s="72"/>
      <c r="CW539" s="72"/>
      <c r="CX539" s="72"/>
      <c r="CY539" s="72"/>
      <c r="CZ539" s="72"/>
      <c r="DA539" s="72"/>
      <c r="DB539" s="72"/>
      <c r="DC539" s="72"/>
      <c r="DD539" s="72"/>
      <c r="DE539" s="72"/>
      <c r="DF539" s="72"/>
      <c r="DG539" s="72"/>
      <c r="DH539" s="72"/>
      <c r="DI539" s="72"/>
      <c r="DJ539" s="72"/>
      <c r="DK539" s="72"/>
      <c r="DL539" s="72"/>
      <c r="DM539" s="72"/>
      <c r="DN539" s="72"/>
      <c r="DO539" s="72"/>
      <c r="DP539" s="72"/>
      <c r="DQ539" s="72"/>
      <c r="DR539" s="72"/>
      <c r="DS539" s="72"/>
      <c r="DT539" s="72"/>
      <c r="DU539" s="72"/>
      <c r="DV539" s="72"/>
      <c r="DW539" s="72"/>
      <c r="DX539" s="72"/>
      <c r="DY539" s="72"/>
      <c r="DZ539" s="72"/>
      <c r="EA539" s="72"/>
      <c r="EB539" s="72"/>
      <c r="EC539" s="72"/>
      <c r="ED539" s="72"/>
      <c r="EE539" s="72"/>
      <c r="EF539" s="72"/>
      <c r="EG539" s="72"/>
      <c r="EH539" s="72"/>
      <c r="EI539" s="72"/>
      <c r="EJ539" s="72"/>
      <c r="EK539" s="72"/>
      <c r="EL539" s="72"/>
      <c r="EM539" s="72"/>
      <c r="EN539" s="72"/>
      <c r="EO539" s="72"/>
      <c r="EP539" s="72"/>
      <c r="EQ539" s="72"/>
      <c r="ER539" s="312">
        <f t="shared" si="112"/>
        <v>2</v>
      </c>
      <c r="ES539" s="72">
        <f t="shared" si="113"/>
        <v>1</v>
      </c>
      <c r="ET539" s="72" t="s">
        <v>1119</v>
      </c>
      <c r="EU539" s="7" t="s">
        <v>2854</v>
      </c>
      <c r="EV539" s="7" t="s">
        <v>1110</v>
      </c>
      <c r="EW539" s="7" t="s">
        <v>1808</v>
      </c>
      <c r="EX539" s="183" t="s">
        <v>1911</v>
      </c>
      <c r="EY539" s="313">
        <v>46177</v>
      </c>
      <c r="EZ539" s="313"/>
      <c r="FA539" s="183"/>
      <c r="FB539" s="313"/>
      <c r="FC539" s="7"/>
      <c r="FD539" s="7" t="s">
        <v>3054</v>
      </c>
      <c r="FE539" s="7">
        <f t="shared" si="114"/>
        <v>6664</v>
      </c>
      <c r="FF539" s="72">
        <f t="shared" si="115"/>
        <v>20176</v>
      </c>
      <c r="FG539" t="s">
        <v>3515</v>
      </c>
    </row>
    <row r="540" spans="1:163" ht="17.25">
      <c r="A540" s="72">
        <v>140932285</v>
      </c>
      <c r="B540" s="304" t="s">
        <v>1380</v>
      </c>
      <c r="C540" s="72" t="s">
        <v>1775</v>
      </c>
      <c r="D540" s="72" t="s">
        <v>3620</v>
      </c>
      <c r="E540" s="72">
        <f>4600+36</f>
        <v>4636</v>
      </c>
      <c r="F540" s="72"/>
      <c r="G540" s="306"/>
      <c r="H540" s="306"/>
      <c r="I540" s="72">
        <v>4489</v>
      </c>
      <c r="J540" s="72">
        <v>13376</v>
      </c>
      <c r="K540" s="258">
        <f t="shared" si="119"/>
        <v>4715</v>
      </c>
      <c r="L540" s="258">
        <f t="shared" si="109"/>
        <v>13733</v>
      </c>
      <c r="M540" s="315">
        <v>3</v>
      </c>
      <c r="N540" s="72" t="s">
        <v>1280</v>
      </c>
      <c r="O540" s="72" t="s">
        <v>1281</v>
      </c>
      <c r="P540" s="72" t="s">
        <v>333</v>
      </c>
      <c r="Q540" s="255">
        <v>13099.43</v>
      </c>
      <c r="R540" s="66">
        <v>317</v>
      </c>
      <c r="S540" s="66">
        <f t="shared" si="108"/>
        <v>0</v>
      </c>
      <c r="T540" s="66">
        <v>6503</v>
      </c>
      <c r="U540" s="4" t="s">
        <v>1231</v>
      </c>
      <c r="V540" s="5">
        <f t="shared" si="116"/>
        <v>2.7242073974017292E-2</v>
      </c>
      <c r="W540" s="5">
        <f t="shared" si="117"/>
        <v>3.5035797899781577E-3</v>
      </c>
      <c r="X540" s="5" t="str">
        <f t="shared" si="118"/>
        <v>STABLE</v>
      </c>
      <c r="Y540" s="72" t="str">
        <f t="shared" si="110"/>
        <v>PAID</v>
      </c>
      <c r="Z540" s="72" t="s">
        <v>1315</v>
      </c>
      <c r="AA540" s="72" t="s">
        <v>2056</v>
      </c>
      <c r="AB540" s="304" t="s">
        <v>3527</v>
      </c>
      <c r="AC540" s="72"/>
      <c r="AD540" s="72" t="s">
        <v>3021</v>
      </c>
      <c r="AE540" s="308"/>
      <c r="AF540" s="309" t="s">
        <v>1797</v>
      </c>
      <c r="AG540" s="7" t="s">
        <v>1129</v>
      </c>
      <c r="AH540" s="72" t="s">
        <v>332</v>
      </c>
      <c r="AI540" s="7" t="s">
        <v>1129</v>
      </c>
      <c r="AJ540" s="7" t="s">
        <v>1129</v>
      </c>
      <c r="AK540" s="7" t="s">
        <v>1129</v>
      </c>
      <c r="AL540" s="7">
        <v>20196</v>
      </c>
      <c r="AM540" s="255">
        <v>13099.43</v>
      </c>
      <c r="AN540" s="258">
        <v>87</v>
      </c>
      <c r="AO540" s="306">
        <v>103</v>
      </c>
      <c r="AP540" s="306" t="str">
        <f t="shared" si="111"/>
        <v>FLOW</v>
      </c>
      <c r="AQ540" s="306"/>
      <c r="AR540" s="306"/>
      <c r="AS540" s="306"/>
      <c r="AT540" s="306"/>
      <c r="AU540" s="72" t="s">
        <v>943</v>
      </c>
      <c r="AV540" s="310" t="s">
        <v>1381</v>
      </c>
      <c r="AW540" s="304" t="s">
        <v>1382</v>
      </c>
      <c r="AX540" s="311">
        <v>45041</v>
      </c>
      <c r="AY540" s="72">
        <v>36</v>
      </c>
      <c r="AZ540" s="72" t="s">
        <v>1742</v>
      </c>
      <c r="BA540" s="7" t="s">
        <v>3513</v>
      </c>
      <c r="BB540" s="7"/>
      <c r="BC540" s="7"/>
      <c r="BD540" s="72"/>
      <c r="BE540" s="72"/>
      <c r="BF540" s="72">
        <v>1</v>
      </c>
      <c r="BG540" s="183"/>
      <c r="BH540" s="72"/>
      <c r="BI540" s="72"/>
      <c r="BJ540" s="72"/>
      <c r="BK540" s="72"/>
      <c r="BL540" s="72"/>
      <c r="BM540" s="72"/>
      <c r="BN540" s="72"/>
      <c r="BO540" s="72"/>
      <c r="BP540" s="72"/>
      <c r="BQ540" s="72"/>
      <c r="BR540" s="72"/>
      <c r="BS540" s="72"/>
      <c r="BT540" s="72"/>
      <c r="BU540" s="72"/>
      <c r="BV540" s="72"/>
      <c r="BW540" s="72"/>
      <c r="BX540" s="72"/>
      <c r="BY540" s="72"/>
      <c r="BZ540" s="72"/>
      <c r="CA540" s="72"/>
      <c r="CB540" s="72"/>
      <c r="CC540" s="72"/>
      <c r="CD540" s="72"/>
      <c r="CE540" s="72"/>
      <c r="CF540" s="72"/>
      <c r="CG540" s="72"/>
      <c r="CH540" s="72"/>
      <c r="CI540" s="72"/>
      <c r="CJ540" s="72"/>
      <c r="CK540" s="72"/>
      <c r="CL540" s="72"/>
      <c r="CM540" s="72"/>
      <c r="CN540" s="72"/>
      <c r="CO540" s="72"/>
      <c r="CP540" s="72"/>
      <c r="CQ540" s="72"/>
      <c r="CR540" s="72"/>
      <c r="CS540" s="72"/>
      <c r="CT540" s="72"/>
      <c r="CU540" s="72"/>
      <c r="CV540" s="72"/>
      <c r="CW540" s="72"/>
      <c r="CX540" s="72"/>
      <c r="CY540" s="72"/>
      <c r="CZ540" s="72"/>
      <c r="DA540" s="72"/>
      <c r="DB540" s="72"/>
      <c r="DC540" s="72"/>
      <c r="DD540" s="72"/>
      <c r="DE540" s="72"/>
      <c r="DF540" s="72"/>
      <c r="DG540" s="72"/>
      <c r="DH540" s="72"/>
      <c r="DI540" s="72"/>
      <c r="DJ540" s="72"/>
      <c r="DK540" s="72"/>
      <c r="DL540" s="72"/>
      <c r="DM540" s="72"/>
      <c r="DN540" s="72"/>
      <c r="DO540" s="72"/>
      <c r="DP540" s="72"/>
      <c r="DQ540" s="72"/>
      <c r="DR540" s="72"/>
      <c r="DS540" s="72"/>
      <c r="DT540" s="72"/>
      <c r="DU540" s="72"/>
      <c r="DV540" s="72"/>
      <c r="DW540" s="72"/>
      <c r="DX540" s="72"/>
      <c r="DY540" s="72"/>
      <c r="DZ540" s="72"/>
      <c r="EA540" s="72"/>
      <c r="EB540" s="72"/>
      <c r="EC540" s="72"/>
      <c r="ED540" s="72"/>
      <c r="EE540" s="72"/>
      <c r="EF540" s="72"/>
      <c r="EG540" s="72"/>
      <c r="EH540" s="72"/>
      <c r="EI540" s="72"/>
      <c r="EJ540" s="72"/>
      <c r="EK540" s="72"/>
      <c r="EL540" s="72"/>
      <c r="EM540" s="72"/>
      <c r="EN540" s="72"/>
      <c r="EO540" s="72"/>
      <c r="EP540" s="72"/>
      <c r="EQ540" s="72"/>
      <c r="ER540" s="312">
        <f t="shared" si="112"/>
        <v>1</v>
      </c>
      <c r="ES540" s="72">
        <f t="shared" si="113"/>
        <v>1</v>
      </c>
      <c r="ET540" s="72" t="s">
        <v>1125</v>
      </c>
      <c r="EU540" s="7" t="s">
        <v>2855</v>
      </c>
      <c r="EV540" s="7" t="s">
        <v>1110</v>
      </c>
      <c r="EW540" s="7" t="s">
        <v>1803</v>
      </c>
      <c r="EX540" s="183" t="s">
        <v>1809</v>
      </c>
      <c r="EY540" s="313">
        <v>46175</v>
      </c>
      <c r="EZ540" s="313"/>
      <c r="FA540" s="183"/>
      <c r="FB540" s="313"/>
      <c r="FC540" s="7"/>
      <c r="FD540" s="7" t="s">
        <v>3406</v>
      </c>
      <c r="FE540" s="7">
        <f t="shared" si="114"/>
        <v>4715</v>
      </c>
      <c r="FF540" s="72">
        <f t="shared" si="115"/>
        <v>18369</v>
      </c>
      <c r="FG540" t="s">
        <v>3515</v>
      </c>
    </row>
    <row r="541" spans="1:163" ht="17.25">
      <c r="A541" s="72">
        <v>462898516</v>
      </c>
      <c r="B541" s="304" t="s">
        <v>1580</v>
      </c>
      <c r="C541" s="72" t="s">
        <v>1775</v>
      </c>
      <c r="D541" s="72" t="s">
        <v>3016</v>
      </c>
      <c r="E541" s="72">
        <v>4650</v>
      </c>
      <c r="F541" s="72"/>
      <c r="G541" s="306"/>
      <c r="H541" s="306"/>
      <c r="I541" s="72">
        <v>4514</v>
      </c>
      <c r="J541" s="72">
        <v>13425</v>
      </c>
      <c r="K541" s="258">
        <f t="shared" si="119"/>
        <v>4842</v>
      </c>
      <c r="L541" s="258">
        <f t="shared" si="109"/>
        <v>13878</v>
      </c>
      <c r="M541" s="315">
        <v>3</v>
      </c>
      <c r="N541" s="72" t="s">
        <v>1280</v>
      </c>
      <c r="O541" s="72" t="s">
        <v>1281</v>
      </c>
      <c r="P541" s="72" t="s">
        <v>333</v>
      </c>
      <c r="Q541" s="255">
        <v>13057</v>
      </c>
      <c r="R541" s="66">
        <v>445</v>
      </c>
      <c r="S541" s="66">
        <f t="shared" si="108"/>
        <v>0</v>
      </c>
      <c r="T541" s="66">
        <v>5333.03</v>
      </c>
      <c r="U541" s="4" t="s">
        <v>1129</v>
      </c>
      <c r="V541" s="5">
        <f t="shared" si="116"/>
        <v>2.7153834928599473E-2</v>
      </c>
      <c r="W541" s="5">
        <f t="shared" si="117"/>
        <v>3.4922314419592918E-3</v>
      </c>
      <c r="X541" s="5" t="str">
        <f t="shared" si="118"/>
        <v>STABLE</v>
      </c>
      <c r="Y541" s="72" t="str">
        <f t="shared" si="110"/>
        <v>PAID</v>
      </c>
      <c r="Z541" s="72" t="s">
        <v>1129</v>
      </c>
      <c r="AA541" s="72" t="s">
        <v>1281</v>
      </c>
      <c r="AB541" s="304"/>
      <c r="AC541" s="72"/>
      <c r="AD541" s="72" t="s">
        <v>3019</v>
      </c>
      <c r="AE541" s="308"/>
      <c r="AF541" s="309" t="s">
        <v>1797</v>
      </c>
      <c r="AG541" s="7" t="s">
        <v>1129</v>
      </c>
      <c r="AH541" s="72" t="s">
        <v>908</v>
      </c>
      <c r="AI541" s="7" t="s">
        <v>1129</v>
      </c>
      <c r="AJ541" s="7" t="s">
        <v>1129</v>
      </c>
      <c r="AK541" s="7" t="s">
        <v>1129</v>
      </c>
      <c r="AL541" s="7">
        <v>19203.03</v>
      </c>
      <c r="AM541" s="255">
        <v>13057</v>
      </c>
      <c r="AN541" s="258">
        <v>88</v>
      </c>
      <c r="AO541" s="306">
        <v>73</v>
      </c>
      <c r="AP541" s="306" t="str">
        <f t="shared" si="111"/>
        <v>STABLE</v>
      </c>
      <c r="AQ541" s="306"/>
      <c r="AR541" s="306"/>
      <c r="AS541" s="306"/>
      <c r="AT541" s="306"/>
      <c r="AU541" s="72" t="s">
        <v>943</v>
      </c>
      <c r="AV541" s="310" t="s">
        <v>1688</v>
      </c>
      <c r="AW541" s="304" t="s">
        <v>98</v>
      </c>
      <c r="AX541" s="311">
        <v>45426</v>
      </c>
      <c r="AY541" s="72">
        <v>24</v>
      </c>
      <c r="AZ541" s="72" t="s">
        <v>1742</v>
      </c>
      <c r="BA541" s="7" t="s">
        <v>3513</v>
      </c>
      <c r="BB541" s="7"/>
      <c r="BC541" s="7"/>
      <c r="BD541" s="72"/>
      <c r="BE541" s="72"/>
      <c r="BF541" s="72"/>
      <c r="BG541" s="183"/>
      <c r="BH541" s="72"/>
      <c r="BI541" s="72"/>
      <c r="BJ541" s="72"/>
      <c r="BK541" s="72"/>
      <c r="BL541" s="72">
        <v>1</v>
      </c>
      <c r="BM541" s="72"/>
      <c r="BN541" s="72"/>
      <c r="BO541" s="72"/>
      <c r="BP541" s="72"/>
      <c r="BQ541" s="72"/>
      <c r="BR541" s="72"/>
      <c r="BS541" s="72"/>
      <c r="BT541" s="72"/>
      <c r="BU541" s="72"/>
      <c r="BV541" s="72"/>
      <c r="BW541" s="72"/>
      <c r="BX541" s="72"/>
      <c r="BY541" s="72"/>
      <c r="BZ541" s="72"/>
      <c r="CA541" s="72"/>
      <c r="CB541" s="72"/>
      <c r="CC541" s="72"/>
      <c r="CD541" s="72"/>
      <c r="CE541" s="72"/>
      <c r="CF541" s="72"/>
      <c r="CG541" s="72"/>
      <c r="CH541" s="72"/>
      <c r="CI541" s="72"/>
      <c r="CJ541" s="72"/>
      <c r="CK541" s="72"/>
      <c r="CL541" s="72"/>
      <c r="CM541" s="72"/>
      <c r="CN541" s="72"/>
      <c r="CO541" s="72"/>
      <c r="CP541" s="72"/>
      <c r="CQ541" s="72"/>
      <c r="CR541" s="72"/>
      <c r="CS541" s="72"/>
      <c r="CT541" s="72"/>
      <c r="CU541" s="72"/>
      <c r="CV541" s="72"/>
      <c r="CW541" s="72"/>
      <c r="CX541" s="72"/>
      <c r="CY541" s="72"/>
      <c r="CZ541" s="72"/>
      <c r="DA541" s="72"/>
      <c r="DB541" s="72"/>
      <c r="DC541" s="72"/>
      <c r="DD541" s="72"/>
      <c r="DE541" s="72"/>
      <c r="DF541" s="72"/>
      <c r="DG541" s="72"/>
      <c r="DH541" s="72"/>
      <c r="DI541" s="72"/>
      <c r="DJ541" s="72"/>
      <c r="DK541" s="72"/>
      <c r="DL541" s="72"/>
      <c r="DM541" s="72"/>
      <c r="DN541" s="72"/>
      <c r="DO541" s="72"/>
      <c r="DP541" s="72"/>
      <c r="DQ541" s="72"/>
      <c r="DR541" s="72"/>
      <c r="DS541" s="72"/>
      <c r="DT541" s="72"/>
      <c r="DU541" s="72"/>
      <c r="DV541" s="72"/>
      <c r="DW541" s="72"/>
      <c r="DX541" s="72"/>
      <c r="DY541" s="72"/>
      <c r="DZ541" s="72"/>
      <c r="EA541" s="72"/>
      <c r="EB541" s="72"/>
      <c r="EC541" s="72"/>
      <c r="ED541" s="72"/>
      <c r="EE541" s="72"/>
      <c r="EF541" s="72"/>
      <c r="EG541" s="72"/>
      <c r="EH541" s="72"/>
      <c r="EI541" s="72"/>
      <c r="EJ541" s="72"/>
      <c r="EK541" s="72"/>
      <c r="EL541" s="72"/>
      <c r="EM541" s="72"/>
      <c r="EN541" s="72"/>
      <c r="EO541" s="72"/>
      <c r="EP541" s="72"/>
      <c r="EQ541" s="72"/>
      <c r="ER541" s="312">
        <f t="shared" si="112"/>
        <v>1</v>
      </c>
      <c r="ES541" s="72">
        <f t="shared" si="113"/>
        <v>1</v>
      </c>
      <c r="ET541" s="72" t="s">
        <v>1125</v>
      </c>
      <c r="EU541" s="7" t="s">
        <v>2856</v>
      </c>
      <c r="EV541" s="7" t="s">
        <v>1110</v>
      </c>
      <c r="EW541" s="7" t="s">
        <v>1801</v>
      </c>
      <c r="EX541" s="183" t="s">
        <v>1870</v>
      </c>
      <c r="EY541" s="313">
        <v>46177</v>
      </c>
      <c r="EZ541" s="313"/>
      <c r="FA541" s="183"/>
      <c r="FB541" s="313"/>
      <c r="FC541" s="7"/>
      <c r="FD541" s="7" t="s">
        <v>3407</v>
      </c>
      <c r="FE541" s="7">
        <f t="shared" si="114"/>
        <v>4842</v>
      </c>
      <c r="FF541" s="72">
        <f t="shared" si="115"/>
        <v>18528</v>
      </c>
      <c r="FG541" t="s">
        <v>3515</v>
      </c>
    </row>
    <row r="542" spans="1:163" ht="17.25">
      <c r="A542" s="72">
        <v>463989879</v>
      </c>
      <c r="B542" s="304" t="s">
        <v>2065</v>
      </c>
      <c r="C542" s="72"/>
      <c r="D542" s="72"/>
      <c r="E542" s="72"/>
      <c r="F542" s="72"/>
      <c r="G542" s="306"/>
      <c r="H542" s="306" t="s">
        <v>3511</v>
      </c>
      <c r="I542" s="72">
        <v>2728</v>
      </c>
      <c r="J542" s="72">
        <v>2708</v>
      </c>
      <c r="K542" s="258">
        <f t="shared" si="119"/>
        <v>2713</v>
      </c>
      <c r="L542" s="258">
        <f t="shared" si="109"/>
        <v>5486</v>
      </c>
      <c r="M542" s="307">
        <v>1</v>
      </c>
      <c r="N542" s="72" t="s">
        <v>1282</v>
      </c>
      <c r="O542" s="72" t="s">
        <v>1232</v>
      </c>
      <c r="P542" s="72" t="s">
        <v>73</v>
      </c>
      <c r="Q542" s="255">
        <v>12985</v>
      </c>
      <c r="R542" s="66">
        <v>5</v>
      </c>
      <c r="S542" s="66">
        <f t="shared" si="108"/>
        <v>0</v>
      </c>
      <c r="T542" s="66">
        <v>900</v>
      </c>
      <c r="U542" s="4" t="s">
        <v>1129</v>
      </c>
      <c r="V542" s="5">
        <f t="shared" si="116"/>
        <v>1.2960770358246072E-2</v>
      </c>
      <c r="W542" s="5">
        <f t="shared" si="117"/>
        <v>7.1058012317790661E-4</v>
      </c>
      <c r="X542" s="5" t="str">
        <f t="shared" si="118"/>
        <v>RB</v>
      </c>
      <c r="Y542" s="72" t="str">
        <f t="shared" si="110"/>
        <v>PAID</v>
      </c>
      <c r="Z542" s="72" t="s">
        <v>1129</v>
      </c>
      <c r="AA542" s="72" t="s">
        <v>1281</v>
      </c>
      <c r="AB542" s="304"/>
      <c r="AC542" s="72"/>
      <c r="AD542" s="72" t="s">
        <v>3021</v>
      </c>
      <c r="AE542" s="308"/>
      <c r="AF542" s="309"/>
      <c r="AG542" s="7"/>
      <c r="AH542" s="72" t="s">
        <v>83</v>
      </c>
      <c r="AI542" s="7"/>
      <c r="AJ542" s="7"/>
      <c r="AK542" s="7"/>
      <c r="AL542" s="7">
        <v>3613</v>
      </c>
      <c r="AM542" s="255">
        <v>12985</v>
      </c>
      <c r="AN542" s="258">
        <v>26</v>
      </c>
      <c r="AO542" s="306">
        <v>0</v>
      </c>
      <c r="AP542" s="306" t="str">
        <f t="shared" si="111"/>
        <v>RB</v>
      </c>
      <c r="AQ542" s="306"/>
      <c r="AR542" s="306"/>
      <c r="AS542" s="306"/>
      <c r="AT542" s="306"/>
      <c r="AU542" s="72" t="s">
        <v>1129</v>
      </c>
      <c r="AV542" s="310" t="s">
        <v>2211</v>
      </c>
      <c r="AW542" s="304" t="s">
        <v>1089</v>
      </c>
      <c r="AX542" s="311">
        <v>45545</v>
      </c>
      <c r="AY542" s="72">
        <v>24</v>
      </c>
      <c r="AZ542" s="72" t="s">
        <v>2057</v>
      </c>
      <c r="BA542" s="7" t="s">
        <v>3512</v>
      </c>
      <c r="BB542" s="7"/>
      <c r="BC542" s="7"/>
      <c r="BD542" s="72"/>
      <c r="BE542" s="72"/>
      <c r="BF542" s="72"/>
      <c r="BG542" s="183"/>
      <c r="BH542" s="72"/>
      <c r="BI542" s="72"/>
      <c r="BJ542" s="72"/>
      <c r="BK542" s="72"/>
      <c r="BL542" s="72"/>
      <c r="BM542" s="72"/>
      <c r="BN542" s="72"/>
      <c r="BO542" s="72"/>
      <c r="BP542" s="72"/>
      <c r="BQ542" s="72"/>
      <c r="BR542" s="72"/>
      <c r="BS542" s="72"/>
      <c r="BT542" s="72"/>
      <c r="BU542" s="72"/>
      <c r="BV542" s="72"/>
      <c r="BW542" s="72"/>
      <c r="BX542" s="72"/>
      <c r="BY542" s="72"/>
      <c r="BZ542" s="72"/>
      <c r="CA542" s="72"/>
      <c r="CB542" s="72"/>
      <c r="CC542" s="72"/>
      <c r="CD542" s="72"/>
      <c r="CE542" s="72"/>
      <c r="CF542" s="72"/>
      <c r="CG542" s="72">
        <v>1</v>
      </c>
      <c r="CH542" s="72"/>
      <c r="CI542" s="72"/>
      <c r="CJ542" s="72"/>
      <c r="CK542" s="72"/>
      <c r="CL542" s="72"/>
      <c r="CM542" s="72"/>
      <c r="CN542" s="72"/>
      <c r="CO542" s="72"/>
      <c r="CP542" s="72"/>
      <c r="CQ542" s="72"/>
      <c r="CR542" s="72"/>
      <c r="CS542" s="72"/>
      <c r="CT542" s="72"/>
      <c r="CU542" s="72"/>
      <c r="CV542" s="72"/>
      <c r="CW542" s="72"/>
      <c r="CX542" s="72"/>
      <c r="CY542" s="72"/>
      <c r="CZ542" s="72"/>
      <c r="DA542" s="72"/>
      <c r="DB542" s="72"/>
      <c r="DC542" s="72"/>
      <c r="DD542" s="72"/>
      <c r="DE542" s="72"/>
      <c r="DF542" s="72"/>
      <c r="DG542" s="72"/>
      <c r="DH542" s="72"/>
      <c r="DI542" s="72"/>
      <c r="DJ542" s="72"/>
      <c r="DK542" s="72"/>
      <c r="DL542" s="72"/>
      <c r="DM542" s="72"/>
      <c r="DN542" s="72"/>
      <c r="DO542" s="72"/>
      <c r="DP542" s="72"/>
      <c r="DQ542" s="72"/>
      <c r="DR542" s="72"/>
      <c r="DS542" s="72"/>
      <c r="DT542" s="72"/>
      <c r="DU542" s="72"/>
      <c r="DV542" s="72"/>
      <c r="DW542" s="72"/>
      <c r="DX542" s="72"/>
      <c r="DY542" s="72"/>
      <c r="DZ542" s="72"/>
      <c r="EA542" s="72"/>
      <c r="EB542" s="72"/>
      <c r="EC542" s="72"/>
      <c r="ED542" s="72"/>
      <c r="EE542" s="72"/>
      <c r="EF542" s="72"/>
      <c r="EG542" s="72"/>
      <c r="EH542" s="72"/>
      <c r="EI542" s="72"/>
      <c r="EJ542" s="72"/>
      <c r="EK542" s="72"/>
      <c r="EL542" s="72"/>
      <c r="EM542" s="72"/>
      <c r="EN542" s="72"/>
      <c r="EO542" s="72"/>
      <c r="EP542" s="72"/>
      <c r="EQ542" s="72"/>
      <c r="ER542" s="312">
        <f t="shared" si="112"/>
        <v>1</v>
      </c>
      <c r="ES542" s="72">
        <f t="shared" si="113"/>
        <v>1</v>
      </c>
      <c r="ET542" s="72" t="s">
        <v>1119</v>
      </c>
      <c r="EU542" s="7" t="s">
        <v>2857</v>
      </c>
      <c r="EV542" s="7" t="s">
        <v>1110</v>
      </c>
      <c r="EW542" s="7" t="s">
        <v>1829</v>
      </c>
      <c r="EX542" s="183" t="s">
        <v>3603</v>
      </c>
      <c r="EY542" s="313">
        <v>46184</v>
      </c>
      <c r="EZ542" s="313"/>
      <c r="FA542" s="183"/>
      <c r="FB542" s="313"/>
      <c r="FC542" s="7"/>
      <c r="FD542" s="7" t="s">
        <v>3408</v>
      </c>
      <c r="FE542" s="7">
        <f t="shared" si="114"/>
        <v>2713</v>
      </c>
      <c r="FF542" s="72">
        <f t="shared" si="115"/>
        <v>5486</v>
      </c>
      <c r="FG542" t="s">
        <v>3515</v>
      </c>
    </row>
    <row r="543" spans="1:163" ht="17.25">
      <c r="A543" s="72">
        <v>458739499</v>
      </c>
      <c r="B543" s="304" t="s">
        <v>1455</v>
      </c>
      <c r="C543" s="72"/>
      <c r="D543" s="72"/>
      <c r="E543" s="72"/>
      <c r="F543" s="72"/>
      <c r="G543" s="306"/>
      <c r="H543" s="306"/>
      <c r="I543" s="72">
        <v>3402</v>
      </c>
      <c r="J543" s="72">
        <v>6804</v>
      </c>
      <c r="K543" s="258">
        <f t="shared" si="119"/>
        <v>3540</v>
      </c>
      <c r="L543" s="258">
        <f t="shared" si="109"/>
        <v>10477</v>
      </c>
      <c r="M543" s="315">
        <v>2</v>
      </c>
      <c r="N543" s="72" t="s">
        <v>1231</v>
      </c>
      <c r="O543" s="72" t="s">
        <v>1232</v>
      </c>
      <c r="P543" s="72" t="s">
        <v>42</v>
      </c>
      <c r="Q543" s="255">
        <v>12964</v>
      </c>
      <c r="R543" s="66">
        <v>138</v>
      </c>
      <c r="S543" s="66">
        <f t="shared" si="108"/>
        <v>0</v>
      </c>
      <c r="T543" s="66">
        <v>5393</v>
      </c>
      <c r="U543" s="4" t="s">
        <v>1231</v>
      </c>
      <c r="V543" s="5">
        <f t="shared" si="116"/>
        <v>1.4500625644280391E-2</v>
      </c>
      <c r="W543" s="5">
        <f t="shared" si="117"/>
        <v>2.8703771658547253E-3</v>
      </c>
      <c r="X543" s="5" t="str">
        <f t="shared" si="118"/>
        <v>FLOW</v>
      </c>
      <c r="Y543" s="72" t="str">
        <f t="shared" si="110"/>
        <v>BPTP</v>
      </c>
      <c r="Z543" s="72" t="s">
        <v>1329</v>
      </c>
      <c r="AA543" s="72" t="s">
        <v>1325</v>
      </c>
      <c r="AB543" s="304" t="s">
        <v>3504</v>
      </c>
      <c r="AC543" s="72">
        <v>25</v>
      </c>
      <c r="AD543" s="72" t="s">
        <v>3019</v>
      </c>
      <c r="AE543" s="308"/>
      <c r="AF543" s="309" t="s">
        <v>1129</v>
      </c>
      <c r="AG543" s="7" t="s">
        <v>1129</v>
      </c>
      <c r="AH543" s="72" t="s">
        <v>827</v>
      </c>
      <c r="AI543" s="7" t="s">
        <v>1129</v>
      </c>
      <c r="AJ543" s="7" t="s">
        <v>1129</v>
      </c>
      <c r="AK543" s="7" t="s">
        <v>1129</v>
      </c>
      <c r="AL543" s="7">
        <v>12335</v>
      </c>
      <c r="AM543" s="255">
        <v>12964</v>
      </c>
      <c r="AN543" s="258">
        <v>57</v>
      </c>
      <c r="AO543" s="306">
        <v>73</v>
      </c>
      <c r="AP543" s="306" t="str">
        <f t="shared" si="111"/>
        <v>FLOW</v>
      </c>
      <c r="AQ543" s="306"/>
      <c r="AR543" s="306"/>
      <c r="AS543" s="306"/>
      <c r="AT543" s="306"/>
      <c r="AU543" s="72" t="s">
        <v>1793</v>
      </c>
      <c r="AV543" s="310" t="s">
        <v>1456</v>
      </c>
      <c r="AW543" s="304" t="s">
        <v>24</v>
      </c>
      <c r="AX543" s="311">
        <v>45104</v>
      </c>
      <c r="AY543" s="72">
        <v>36</v>
      </c>
      <c r="AZ543" s="72" t="s">
        <v>1742</v>
      </c>
      <c r="BA543" s="7" t="s">
        <v>3512</v>
      </c>
      <c r="BB543" s="7"/>
      <c r="BC543" s="7"/>
      <c r="BD543" s="72"/>
      <c r="BE543" s="72"/>
      <c r="BF543" s="72"/>
      <c r="BG543" s="183"/>
      <c r="BH543" s="72"/>
      <c r="BI543" s="72"/>
      <c r="BJ543" s="72"/>
      <c r="BK543" s="72"/>
      <c r="BL543" s="72"/>
      <c r="BM543" s="72"/>
      <c r="BN543" s="72"/>
      <c r="BO543" s="72"/>
      <c r="BP543" s="72"/>
      <c r="BQ543" s="72"/>
      <c r="BR543" s="72">
        <v>1</v>
      </c>
      <c r="BS543" s="72"/>
      <c r="BT543" s="72"/>
      <c r="BU543" s="72"/>
      <c r="BV543" s="72"/>
      <c r="BW543" s="72"/>
      <c r="BX543" s="72"/>
      <c r="BY543" s="72"/>
      <c r="BZ543" s="72"/>
      <c r="CA543" s="72"/>
      <c r="CB543" s="72"/>
      <c r="CC543" s="72"/>
      <c r="CD543" s="72"/>
      <c r="CE543" s="72"/>
      <c r="CF543" s="72"/>
      <c r="CG543" s="72"/>
      <c r="CH543" s="72"/>
      <c r="CI543" s="72"/>
      <c r="CJ543" s="72"/>
      <c r="CK543" s="72"/>
      <c r="CL543" s="72"/>
      <c r="CM543" s="72"/>
      <c r="CN543" s="72"/>
      <c r="CO543" s="72"/>
      <c r="CP543" s="72"/>
      <c r="CQ543" s="72"/>
      <c r="CR543" s="72"/>
      <c r="CS543" s="72"/>
      <c r="CT543" s="72"/>
      <c r="CU543" s="72"/>
      <c r="CV543" s="72"/>
      <c r="CW543" s="72"/>
      <c r="CX543" s="72"/>
      <c r="CY543" s="72"/>
      <c r="CZ543" s="72"/>
      <c r="DA543" s="72"/>
      <c r="DB543" s="72"/>
      <c r="DC543" s="72"/>
      <c r="DD543" s="72"/>
      <c r="DE543" s="72"/>
      <c r="DF543" s="72"/>
      <c r="DG543" s="72"/>
      <c r="DH543" s="72"/>
      <c r="DI543" s="72"/>
      <c r="DJ543" s="72"/>
      <c r="DK543" s="72"/>
      <c r="DL543" s="72"/>
      <c r="DM543" s="72"/>
      <c r="DN543" s="72"/>
      <c r="DO543" s="72"/>
      <c r="DP543" s="72"/>
      <c r="DQ543" s="72"/>
      <c r="DR543" s="72"/>
      <c r="DS543" s="72"/>
      <c r="DT543" s="72"/>
      <c r="DU543" s="72"/>
      <c r="DV543" s="72"/>
      <c r="DW543" s="72"/>
      <c r="DX543" s="72"/>
      <c r="DY543" s="72"/>
      <c r="DZ543" s="72"/>
      <c r="EA543" s="72"/>
      <c r="EB543" s="72"/>
      <c r="EC543" s="72"/>
      <c r="ED543" s="72"/>
      <c r="EE543" s="72"/>
      <c r="EF543" s="72"/>
      <c r="EG543" s="72"/>
      <c r="EH543" s="72"/>
      <c r="EI543" s="72"/>
      <c r="EJ543" s="72"/>
      <c r="EK543" s="72"/>
      <c r="EL543" s="72"/>
      <c r="EM543" s="72"/>
      <c r="EN543" s="72"/>
      <c r="EO543" s="72"/>
      <c r="EP543" s="72"/>
      <c r="EQ543" s="72"/>
      <c r="ER543" s="312">
        <f t="shared" si="112"/>
        <v>1</v>
      </c>
      <c r="ES543" s="72">
        <f t="shared" si="113"/>
        <v>1</v>
      </c>
      <c r="ET543" s="72" t="s">
        <v>1116</v>
      </c>
      <c r="EU543" s="7" t="s">
        <v>2858</v>
      </c>
      <c r="EV543" s="7" t="s">
        <v>1110</v>
      </c>
      <c r="EW543" s="7" t="s">
        <v>1801</v>
      </c>
      <c r="EX543" s="183" t="s">
        <v>1837</v>
      </c>
      <c r="EY543" s="313">
        <v>46179</v>
      </c>
      <c r="EZ543" s="313"/>
      <c r="FA543" s="183"/>
      <c r="FB543" s="313"/>
      <c r="FC543" s="7"/>
      <c r="FD543" s="7" t="s">
        <v>3409</v>
      </c>
      <c r="FE543" s="7">
        <f t="shared" si="114"/>
        <v>3540</v>
      </c>
      <c r="FF543" s="72">
        <f t="shared" si="115"/>
        <v>10477</v>
      </c>
      <c r="FG543" t="s">
        <v>3515</v>
      </c>
    </row>
    <row r="544" spans="1:163" ht="17.25">
      <c r="A544" s="72">
        <v>459755661</v>
      </c>
      <c r="B544" s="304" t="s">
        <v>428</v>
      </c>
      <c r="C544" s="72" t="s">
        <v>1777</v>
      </c>
      <c r="D544" s="72" t="s">
        <v>3498</v>
      </c>
      <c r="E544" s="72">
        <v>3000</v>
      </c>
      <c r="F544" s="72"/>
      <c r="G544" s="306"/>
      <c r="H544" s="306"/>
      <c r="I544" s="72">
        <v>2850</v>
      </c>
      <c r="J544" s="72">
        <v>1999</v>
      </c>
      <c r="K544" s="258">
        <f t="shared" si="119"/>
        <v>2058</v>
      </c>
      <c r="L544" s="258">
        <f t="shared" si="109"/>
        <v>1978</v>
      </c>
      <c r="M544" s="307">
        <v>1</v>
      </c>
      <c r="N544" s="72" t="s">
        <v>1280</v>
      </c>
      <c r="O544" s="72" t="s">
        <v>1281</v>
      </c>
      <c r="P544" s="72" t="s">
        <v>34</v>
      </c>
      <c r="Q544" s="255">
        <v>12909.02</v>
      </c>
      <c r="R544" s="66">
        <v>59</v>
      </c>
      <c r="S544" s="66">
        <f t="shared" si="108"/>
        <v>0</v>
      </c>
      <c r="T544" s="66">
        <v>6240</v>
      </c>
      <c r="U544" s="4" t="s">
        <v>1492</v>
      </c>
      <c r="V544" s="5">
        <f t="shared" si="116"/>
        <v>5.5671216148145009E-3</v>
      </c>
      <c r="W544" s="5">
        <f t="shared" si="117"/>
        <v>7.0642225812137546E-4</v>
      </c>
      <c r="X544" s="5" t="str">
        <f t="shared" si="118"/>
        <v>STABLE</v>
      </c>
      <c r="Y544" s="72" t="str">
        <f t="shared" si="110"/>
        <v>PAID</v>
      </c>
      <c r="Z544" s="72" t="s">
        <v>1329</v>
      </c>
      <c r="AA544" s="72" t="s">
        <v>1281</v>
      </c>
      <c r="AB544" s="304"/>
      <c r="AC544" s="72"/>
      <c r="AD544" s="72" t="s">
        <v>3019</v>
      </c>
      <c r="AE544" s="308"/>
      <c r="AF544" s="309" t="s">
        <v>1129</v>
      </c>
      <c r="AG544" s="7" t="s">
        <v>1129</v>
      </c>
      <c r="AH544" s="72" t="s">
        <v>385</v>
      </c>
      <c r="AI544" s="7" t="s">
        <v>1129</v>
      </c>
      <c r="AJ544" s="7" t="s">
        <v>1129</v>
      </c>
      <c r="AK544" s="7" t="s">
        <v>1129</v>
      </c>
      <c r="AL544" s="7">
        <v>8298</v>
      </c>
      <c r="AM544" s="255">
        <v>12909.02</v>
      </c>
      <c r="AN544" s="258">
        <v>27</v>
      </c>
      <c r="AO544" s="306">
        <v>12</v>
      </c>
      <c r="AP544" s="306" t="str">
        <f t="shared" si="111"/>
        <v>STABLE</v>
      </c>
      <c r="AQ544" s="306"/>
      <c r="AR544" s="306"/>
      <c r="AS544" s="306"/>
      <c r="AT544" s="306"/>
      <c r="AU544" s="72" t="s">
        <v>1793</v>
      </c>
      <c r="AV544" s="310"/>
      <c r="AW544" s="304" t="s">
        <v>86</v>
      </c>
      <c r="AX544" s="311">
        <v>45183</v>
      </c>
      <c r="AY544" s="72">
        <v>36</v>
      </c>
      <c r="AZ544" s="72" t="s">
        <v>1742</v>
      </c>
      <c r="BA544" s="7" t="s">
        <v>3512</v>
      </c>
      <c r="BB544" s="7"/>
      <c r="BC544" s="7"/>
      <c r="BD544" s="72"/>
      <c r="BE544" s="72"/>
      <c r="BF544" s="72"/>
      <c r="BG544" s="183"/>
      <c r="BH544" s="72"/>
      <c r="BI544" s="72"/>
      <c r="BJ544" s="72"/>
      <c r="BK544" s="72"/>
      <c r="BL544" s="72">
        <v>1</v>
      </c>
      <c r="BM544" s="72"/>
      <c r="BN544" s="72"/>
      <c r="BO544" s="72"/>
      <c r="BP544" s="72"/>
      <c r="BQ544" s="72"/>
      <c r="BR544" s="72">
        <v>1</v>
      </c>
      <c r="BS544" s="72"/>
      <c r="BT544" s="72"/>
      <c r="BU544" s="72"/>
      <c r="BV544" s="72"/>
      <c r="BW544" s="72"/>
      <c r="BX544" s="72"/>
      <c r="BY544" s="72"/>
      <c r="BZ544" s="72"/>
      <c r="CA544" s="72"/>
      <c r="CB544" s="72"/>
      <c r="CC544" s="72"/>
      <c r="CD544" s="72"/>
      <c r="CE544" s="72"/>
      <c r="CF544" s="72"/>
      <c r="CG544" s="72"/>
      <c r="CH544" s="72"/>
      <c r="CI544" s="72"/>
      <c r="CJ544" s="72"/>
      <c r="CK544" s="72"/>
      <c r="CL544" s="72"/>
      <c r="CM544" s="72"/>
      <c r="CN544" s="72"/>
      <c r="CO544" s="72"/>
      <c r="CP544" s="72"/>
      <c r="CQ544" s="72"/>
      <c r="CR544" s="72"/>
      <c r="CS544" s="72">
        <v>2</v>
      </c>
      <c r="CT544" s="72"/>
      <c r="CU544" s="72"/>
      <c r="CV544" s="72"/>
      <c r="CW544" s="72"/>
      <c r="CX544" s="72"/>
      <c r="CY544" s="72"/>
      <c r="CZ544" s="72"/>
      <c r="DA544" s="72"/>
      <c r="DB544" s="72"/>
      <c r="DC544" s="72"/>
      <c r="DD544" s="72"/>
      <c r="DE544" s="72"/>
      <c r="DF544" s="72"/>
      <c r="DG544" s="72"/>
      <c r="DH544" s="72"/>
      <c r="DI544" s="72"/>
      <c r="DJ544" s="72"/>
      <c r="DK544" s="72"/>
      <c r="DL544" s="72"/>
      <c r="DM544" s="72"/>
      <c r="DN544" s="72"/>
      <c r="DO544" s="72"/>
      <c r="DP544" s="72"/>
      <c r="DQ544" s="72"/>
      <c r="DR544" s="72"/>
      <c r="DS544" s="72"/>
      <c r="DT544" s="72"/>
      <c r="DU544" s="72"/>
      <c r="DV544" s="72"/>
      <c r="DW544" s="72"/>
      <c r="DX544" s="72"/>
      <c r="DY544" s="72"/>
      <c r="DZ544" s="72"/>
      <c r="EA544" s="72"/>
      <c r="EB544" s="72"/>
      <c r="EC544" s="72"/>
      <c r="ED544" s="72"/>
      <c r="EE544" s="72"/>
      <c r="EF544" s="72"/>
      <c r="EG544" s="72"/>
      <c r="EH544" s="72"/>
      <c r="EI544" s="72"/>
      <c r="EJ544" s="72"/>
      <c r="EK544" s="72"/>
      <c r="EL544" s="72"/>
      <c r="EM544" s="72"/>
      <c r="EN544" s="72"/>
      <c r="EO544" s="72"/>
      <c r="EP544" s="72"/>
      <c r="EQ544" s="72"/>
      <c r="ER544" s="312">
        <f t="shared" si="112"/>
        <v>4</v>
      </c>
      <c r="ES544" s="72">
        <f t="shared" si="113"/>
        <v>1</v>
      </c>
      <c r="ET544" s="72" t="s">
        <v>1115</v>
      </c>
      <c r="EU544" s="7" t="s">
        <v>2859</v>
      </c>
      <c r="EV544" s="7" t="s">
        <v>1110</v>
      </c>
      <c r="EW544" s="7" t="s">
        <v>1806</v>
      </c>
      <c r="EX544" s="183" t="s">
        <v>1818</v>
      </c>
      <c r="EY544" s="313">
        <v>46202</v>
      </c>
      <c r="EZ544" s="313"/>
      <c r="FA544" s="183"/>
      <c r="FB544" s="313"/>
      <c r="FC544" s="7"/>
      <c r="FD544" s="7" t="s">
        <v>3410</v>
      </c>
      <c r="FE544" s="7">
        <f t="shared" si="114"/>
        <v>2058</v>
      </c>
      <c r="FF544" s="72">
        <f t="shared" si="115"/>
        <v>4978</v>
      </c>
      <c r="FG544" t="s">
        <v>3515</v>
      </c>
    </row>
    <row r="545" spans="1:163" ht="17.25">
      <c r="A545" s="72">
        <v>465002328</v>
      </c>
      <c r="B545" s="304" t="s">
        <v>2060</v>
      </c>
      <c r="C545" s="72" t="s">
        <v>1775</v>
      </c>
      <c r="D545" s="72" t="s">
        <v>3517</v>
      </c>
      <c r="E545" s="72">
        <f>4500+75</f>
        <v>4575</v>
      </c>
      <c r="F545" s="72"/>
      <c r="G545" s="306"/>
      <c r="H545" s="306"/>
      <c r="I545" s="72">
        <v>4483</v>
      </c>
      <c r="J545" s="72">
        <v>4482</v>
      </c>
      <c r="K545" s="258">
        <f t="shared" si="119"/>
        <v>4573</v>
      </c>
      <c r="L545" s="258">
        <f t="shared" si="109"/>
        <v>4575</v>
      </c>
      <c r="M545" s="307">
        <v>1</v>
      </c>
      <c r="N545" s="72" t="s">
        <v>1280</v>
      </c>
      <c r="O545" s="72" t="s">
        <v>1281</v>
      </c>
      <c r="P545" s="72" t="s">
        <v>42</v>
      </c>
      <c r="Q545" s="255">
        <v>12905</v>
      </c>
      <c r="R545" s="66">
        <v>91</v>
      </c>
      <c r="S545" s="66">
        <f t="shared" si="108"/>
        <v>0</v>
      </c>
      <c r="T545" s="66">
        <v>3288.51</v>
      </c>
      <c r="U545" s="4" t="s">
        <v>1129</v>
      </c>
      <c r="V545" s="5">
        <f t="shared" si="116"/>
        <v>8.0346671762864183E-3</v>
      </c>
      <c r="W545" s="5">
        <f t="shared" si="117"/>
        <v>7.062022710520512E-4</v>
      </c>
      <c r="X545" s="5" t="str">
        <f t="shared" si="118"/>
        <v>STABLE</v>
      </c>
      <c r="Y545" s="72" t="str">
        <f t="shared" si="110"/>
        <v>PAID</v>
      </c>
      <c r="Z545" s="72" t="s">
        <v>1129</v>
      </c>
      <c r="AA545" s="72" t="s">
        <v>1329</v>
      </c>
      <c r="AB545" s="304"/>
      <c r="AC545" s="72">
        <v>18</v>
      </c>
      <c r="AD545" s="72" t="s">
        <v>3019</v>
      </c>
      <c r="AE545" s="308"/>
      <c r="AF545" s="309"/>
      <c r="AG545" s="7"/>
      <c r="AH545" s="72" t="s">
        <v>1100</v>
      </c>
      <c r="AI545" s="7"/>
      <c r="AJ545" s="7"/>
      <c r="AK545" s="7"/>
      <c r="AL545" s="7">
        <v>7861.51</v>
      </c>
      <c r="AM545" s="255">
        <v>12905</v>
      </c>
      <c r="AN545" s="258">
        <v>27</v>
      </c>
      <c r="AO545" s="306">
        <v>12</v>
      </c>
      <c r="AP545" s="306" t="str">
        <f t="shared" si="111"/>
        <v>STABLE</v>
      </c>
      <c r="AQ545" s="306"/>
      <c r="AR545" s="306"/>
      <c r="AS545" s="306"/>
      <c r="AT545" s="306"/>
      <c r="AU545" s="72" t="s">
        <v>1129</v>
      </c>
      <c r="AV545" s="310" t="s">
        <v>2207</v>
      </c>
      <c r="AW545" s="304" t="s">
        <v>53</v>
      </c>
      <c r="AX545" s="311">
        <v>45647</v>
      </c>
      <c r="AY545" s="72">
        <v>18</v>
      </c>
      <c r="AZ545" s="72" t="s">
        <v>2057</v>
      </c>
      <c r="BA545" s="7" t="s">
        <v>3512</v>
      </c>
      <c r="BB545" s="7"/>
      <c r="BC545" s="7"/>
      <c r="BD545" s="72"/>
      <c r="BE545" s="72"/>
      <c r="BF545" s="72"/>
      <c r="BG545" s="183"/>
      <c r="BH545" s="72"/>
      <c r="BI545" s="72"/>
      <c r="BJ545" s="72"/>
      <c r="BK545" s="72"/>
      <c r="BL545" s="72"/>
      <c r="BM545" s="72"/>
      <c r="BN545" s="72"/>
      <c r="BO545" s="72"/>
      <c r="BP545" s="72"/>
      <c r="BQ545" s="72"/>
      <c r="BR545" s="72"/>
      <c r="BS545" s="72"/>
      <c r="BT545" s="72"/>
      <c r="BU545" s="72"/>
      <c r="BV545" s="72"/>
      <c r="BW545" s="72"/>
      <c r="BX545" s="72"/>
      <c r="BY545" s="72"/>
      <c r="BZ545" s="72"/>
      <c r="CA545" s="72"/>
      <c r="CB545" s="72"/>
      <c r="CC545" s="72"/>
      <c r="CD545" s="72"/>
      <c r="CE545" s="72"/>
      <c r="CF545" s="72"/>
      <c r="CG545" s="72"/>
      <c r="CH545" s="72"/>
      <c r="CI545" s="72"/>
      <c r="CJ545" s="72">
        <v>1</v>
      </c>
      <c r="CK545" s="72"/>
      <c r="CL545" s="72"/>
      <c r="CM545" s="72"/>
      <c r="CN545" s="72"/>
      <c r="CO545" s="72"/>
      <c r="CP545" s="72"/>
      <c r="CQ545" s="72"/>
      <c r="CR545" s="72"/>
      <c r="CS545" s="72"/>
      <c r="CT545" s="72"/>
      <c r="CU545" s="72"/>
      <c r="CV545" s="72"/>
      <c r="CW545" s="72"/>
      <c r="CX545" s="72"/>
      <c r="CY545" s="72"/>
      <c r="CZ545" s="72"/>
      <c r="DA545" s="72"/>
      <c r="DB545" s="72"/>
      <c r="DC545" s="72"/>
      <c r="DD545" s="72"/>
      <c r="DE545" s="72"/>
      <c r="DF545" s="72"/>
      <c r="DG545" s="72"/>
      <c r="DH545" s="72"/>
      <c r="DI545" s="72"/>
      <c r="DJ545" s="72"/>
      <c r="DK545" s="72"/>
      <c r="DL545" s="72"/>
      <c r="DM545" s="72"/>
      <c r="DN545" s="72"/>
      <c r="DO545" s="72"/>
      <c r="DP545" s="72"/>
      <c r="DQ545" s="72"/>
      <c r="DR545" s="72"/>
      <c r="DS545" s="72"/>
      <c r="DT545" s="72"/>
      <c r="DU545" s="72"/>
      <c r="DV545" s="72"/>
      <c r="DW545" s="72"/>
      <c r="DX545" s="72"/>
      <c r="DY545" s="72"/>
      <c r="DZ545" s="72"/>
      <c r="EA545" s="72"/>
      <c r="EB545" s="72"/>
      <c r="EC545" s="72"/>
      <c r="ED545" s="72"/>
      <c r="EE545" s="72"/>
      <c r="EF545" s="72"/>
      <c r="EG545" s="72"/>
      <c r="EH545" s="72"/>
      <c r="EI545" s="72"/>
      <c r="EJ545" s="72"/>
      <c r="EK545" s="72"/>
      <c r="EL545" s="72"/>
      <c r="EM545" s="72"/>
      <c r="EN545" s="72"/>
      <c r="EO545" s="72"/>
      <c r="EP545" s="72"/>
      <c r="EQ545" s="72"/>
      <c r="ER545" s="312">
        <f t="shared" si="112"/>
        <v>1</v>
      </c>
      <c r="ES545" s="72">
        <f t="shared" si="113"/>
        <v>1</v>
      </c>
      <c r="ET545" s="72" t="s">
        <v>1116</v>
      </c>
      <c r="EU545" s="7" t="s">
        <v>2860</v>
      </c>
      <c r="EV545" s="7" t="s">
        <v>1110</v>
      </c>
      <c r="EW545" s="7" t="s">
        <v>1801</v>
      </c>
      <c r="EX545" s="183" t="s">
        <v>1896</v>
      </c>
      <c r="EY545" s="313">
        <v>46185</v>
      </c>
      <c r="EZ545" s="313"/>
      <c r="FA545" s="183"/>
      <c r="FB545" s="313"/>
      <c r="FC545" s="7"/>
      <c r="FD545" s="7" t="s">
        <v>3411</v>
      </c>
      <c r="FE545" s="7">
        <f t="shared" si="114"/>
        <v>4573</v>
      </c>
      <c r="FF545" s="72">
        <f t="shared" si="115"/>
        <v>9150</v>
      </c>
      <c r="FG545" t="s">
        <v>3515</v>
      </c>
    </row>
    <row r="546" spans="1:163" ht="17.25">
      <c r="A546" s="72">
        <v>460840197</v>
      </c>
      <c r="B546" s="304" t="s">
        <v>319</v>
      </c>
      <c r="C546" s="72" t="s">
        <v>1775</v>
      </c>
      <c r="D546" s="72" t="s">
        <v>2057</v>
      </c>
      <c r="E546" s="72">
        <v>3730</v>
      </c>
      <c r="F546" s="72"/>
      <c r="G546" s="306"/>
      <c r="H546" s="306" t="s">
        <v>2349</v>
      </c>
      <c r="I546" s="72">
        <v>3730</v>
      </c>
      <c r="J546" s="72">
        <v>9250</v>
      </c>
      <c r="K546" s="258">
        <f t="shared" si="119"/>
        <v>2222</v>
      </c>
      <c r="L546" s="258">
        <f t="shared" si="109"/>
        <v>9695</v>
      </c>
      <c r="M546" s="315">
        <v>3</v>
      </c>
      <c r="N546" s="72" t="s">
        <v>1280</v>
      </c>
      <c r="O546" s="72" t="s">
        <v>1232</v>
      </c>
      <c r="P546" s="72" t="s">
        <v>315</v>
      </c>
      <c r="Q546" s="255">
        <v>12625</v>
      </c>
      <c r="R546" s="66">
        <v>432</v>
      </c>
      <c r="S546" s="66">
        <f t="shared" si="108"/>
        <v>0</v>
      </c>
      <c r="T546" s="66">
        <v>6300</v>
      </c>
      <c r="U546" s="4" t="s">
        <v>1333</v>
      </c>
      <c r="V546" s="5">
        <f t="shared" si="116"/>
        <v>0.14328192207733251</v>
      </c>
      <c r="W546" s="5">
        <f t="shared" si="117"/>
        <v>3.3766885161014061E-3</v>
      </c>
      <c r="X546" s="5" t="str">
        <f t="shared" si="118"/>
        <v>STABLE</v>
      </c>
      <c r="Y546" s="72" t="str">
        <f t="shared" si="110"/>
        <v>PAID</v>
      </c>
      <c r="Z546" s="72" t="s">
        <v>1281</v>
      </c>
      <c r="AA546" s="72" t="s">
        <v>1281</v>
      </c>
      <c r="AB546" s="304"/>
      <c r="AC546" s="72"/>
      <c r="AD546" s="72" t="s">
        <v>3022</v>
      </c>
      <c r="AE546" s="308"/>
      <c r="AF546" s="309" t="s">
        <v>1797</v>
      </c>
      <c r="AG546" s="7" t="s">
        <v>1129</v>
      </c>
      <c r="AH546" s="72" t="s">
        <v>314</v>
      </c>
      <c r="AI546" s="7" t="s">
        <v>1129</v>
      </c>
      <c r="AJ546" s="7" t="s">
        <v>1129</v>
      </c>
      <c r="AK546" s="7" t="s">
        <v>1129</v>
      </c>
      <c r="AL546" s="7">
        <v>15982</v>
      </c>
      <c r="AM546" s="255">
        <v>12625</v>
      </c>
      <c r="AN546" s="258">
        <v>88</v>
      </c>
      <c r="AO546" s="306">
        <v>73</v>
      </c>
      <c r="AP546" s="306" t="str">
        <f t="shared" si="111"/>
        <v>STABLE</v>
      </c>
      <c r="AQ546" s="306"/>
      <c r="AR546" s="306"/>
      <c r="AS546" s="306"/>
      <c r="AT546" s="306"/>
      <c r="AU546" s="72" t="s">
        <v>943</v>
      </c>
      <c r="AV546" s="310" t="s">
        <v>320</v>
      </c>
      <c r="AW546" s="304" t="s">
        <v>26</v>
      </c>
      <c r="AX546" s="311">
        <v>45252</v>
      </c>
      <c r="AY546" s="72">
        <v>30</v>
      </c>
      <c r="AZ546" s="72" t="s">
        <v>1742</v>
      </c>
      <c r="BA546" s="7" t="s">
        <v>3513</v>
      </c>
      <c r="BB546" s="7"/>
      <c r="BC546" s="7"/>
      <c r="BD546" s="72"/>
      <c r="BE546" s="72"/>
      <c r="BF546" s="72"/>
      <c r="BG546" s="183"/>
      <c r="BH546" s="72"/>
      <c r="BI546" s="72"/>
      <c r="BJ546" s="72"/>
      <c r="BK546" s="72"/>
      <c r="BL546" s="72"/>
      <c r="BM546" s="72"/>
      <c r="BN546" s="72"/>
      <c r="BO546" s="72">
        <v>1</v>
      </c>
      <c r="BP546" s="72"/>
      <c r="BQ546" s="72"/>
      <c r="BR546" s="72"/>
      <c r="BS546" s="72"/>
      <c r="BT546" s="72"/>
      <c r="BU546" s="72"/>
      <c r="BV546" s="72"/>
      <c r="BW546" s="72"/>
      <c r="BX546" s="72"/>
      <c r="BY546" s="72"/>
      <c r="BZ546" s="72"/>
      <c r="CA546" s="72"/>
      <c r="CB546" s="72"/>
      <c r="CC546" s="72"/>
      <c r="CD546" s="72"/>
      <c r="CE546" s="72"/>
      <c r="CF546" s="72"/>
      <c r="CG546" s="72"/>
      <c r="CH546" s="72"/>
      <c r="CI546" s="72"/>
      <c r="CJ546" s="72">
        <v>1</v>
      </c>
      <c r="CK546" s="72"/>
      <c r="CL546" s="72"/>
      <c r="CM546" s="72"/>
      <c r="CN546" s="72"/>
      <c r="CO546" s="72"/>
      <c r="CP546" s="72"/>
      <c r="CQ546" s="72"/>
      <c r="CR546" s="72"/>
      <c r="CS546" s="72"/>
      <c r="CT546" s="72"/>
      <c r="CU546" s="72"/>
      <c r="CV546" s="72"/>
      <c r="CW546" s="72"/>
      <c r="CX546" s="72"/>
      <c r="CY546" s="72"/>
      <c r="CZ546" s="72"/>
      <c r="DA546" s="72"/>
      <c r="DB546" s="72"/>
      <c r="DC546" s="72"/>
      <c r="DD546" s="72"/>
      <c r="DE546" s="72"/>
      <c r="DF546" s="72"/>
      <c r="DG546" s="72"/>
      <c r="DH546" s="72"/>
      <c r="DI546" s="72"/>
      <c r="DJ546" s="72"/>
      <c r="DK546" s="72"/>
      <c r="DL546" s="72"/>
      <c r="DM546" s="72"/>
      <c r="DN546" s="72"/>
      <c r="DO546" s="72"/>
      <c r="DP546" s="72"/>
      <c r="DQ546" s="72"/>
      <c r="DR546" s="72"/>
      <c r="DS546" s="72"/>
      <c r="DT546" s="72"/>
      <c r="DU546" s="72"/>
      <c r="DV546" s="72"/>
      <c r="DW546" s="72"/>
      <c r="DX546" s="72"/>
      <c r="DY546" s="72"/>
      <c r="DZ546" s="72"/>
      <c r="EA546" s="72"/>
      <c r="EB546" s="72"/>
      <c r="EC546" s="72"/>
      <c r="ED546" s="72"/>
      <c r="EE546" s="72"/>
      <c r="EF546" s="72"/>
      <c r="EG546" s="72"/>
      <c r="EH546" s="72"/>
      <c r="EI546" s="72"/>
      <c r="EJ546" s="72"/>
      <c r="EK546" s="72"/>
      <c r="EL546" s="72"/>
      <c r="EM546" s="72"/>
      <c r="EN546" s="72"/>
      <c r="EO546" s="72"/>
      <c r="EP546" s="72"/>
      <c r="EQ546" s="72"/>
      <c r="ER546" s="312">
        <f t="shared" si="112"/>
        <v>2</v>
      </c>
      <c r="ES546" s="72">
        <f t="shared" si="113"/>
        <v>1</v>
      </c>
      <c r="ET546" s="72" t="s">
        <v>1124</v>
      </c>
      <c r="EU546" s="7" t="s">
        <v>2861</v>
      </c>
      <c r="EV546" s="7" t="s">
        <v>1110</v>
      </c>
      <c r="EW546" s="7" t="s">
        <v>1801</v>
      </c>
      <c r="EX546" s="183" t="s">
        <v>2009</v>
      </c>
      <c r="EY546" s="313">
        <v>46178</v>
      </c>
      <c r="EZ546" s="313"/>
      <c r="FA546" s="183"/>
      <c r="FB546" s="313"/>
      <c r="FC546" s="7"/>
      <c r="FD546" s="7" t="s">
        <v>3412</v>
      </c>
      <c r="FE546" s="7">
        <f t="shared" si="114"/>
        <v>2222</v>
      </c>
      <c r="FF546" s="72">
        <f t="shared" si="115"/>
        <v>13425</v>
      </c>
      <c r="FG546" t="s">
        <v>3515</v>
      </c>
    </row>
    <row r="547" spans="1:163" ht="17.25">
      <c r="A547" s="72">
        <v>459133250</v>
      </c>
      <c r="B547" s="304" t="s">
        <v>1581</v>
      </c>
      <c r="C547" s="72"/>
      <c r="D547" s="72"/>
      <c r="E547" s="72"/>
      <c r="F547" s="72"/>
      <c r="G547" s="306"/>
      <c r="H547" s="306"/>
      <c r="I547" s="72">
        <v>3259</v>
      </c>
      <c r="J547" s="72">
        <v>3375</v>
      </c>
      <c r="K547" s="258">
        <f t="shared" si="119"/>
        <v>163</v>
      </c>
      <c r="L547" s="258">
        <f t="shared" si="109"/>
        <v>6741</v>
      </c>
      <c r="M547" s="315">
        <v>2</v>
      </c>
      <c r="N547" s="72" t="s">
        <v>1231</v>
      </c>
      <c r="O547" s="72" t="s">
        <v>1232</v>
      </c>
      <c r="P547" s="72" t="s">
        <v>73</v>
      </c>
      <c r="Q547" s="255">
        <v>12585</v>
      </c>
      <c r="R547" s="66">
        <v>47</v>
      </c>
      <c r="S547" s="66">
        <f t="shared" si="108"/>
        <v>0</v>
      </c>
      <c r="T547" s="66">
        <v>6270</v>
      </c>
      <c r="U547" s="4" t="s">
        <v>1129</v>
      </c>
      <c r="V547" s="5">
        <f t="shared" si="116"/>
        <v>0.1181566436941109</v>
      </c>
      <c r="W547" s="5">
        <f t="shared" si="117"/>
        <v>2.7864622517958745E-3</v>
      </c>
      <c r="X547" s="5" t="str">
        <f t="shared" si="118"/>
        <v>FLOW</v>
      </c>
      <c r="Y547" s="72" t="str">
        <f t="shared" si="110"/>
        <v>LMCB</v>
      </c>
      <c r="Z547" s="72" t="s">
        <v>1129</v>
      </c>
      <c r="AA547" s="72" t="s">
        <v>1326</v>
      </c>
      <c r="AB547" s="304" t="s">
        <v>3550</v>
      </c>
      <c r="AC547" s="72"/>
      <c r="AD547" s="72" t="s">
        <v>3021</v>
      </c>
      <c r="AE547" s="308"/>
      <c r="AF547" s="309" t="s">
        <v>1129</v>
      </c>
      <c r="AG547" s="7" t="s">
        <v>1129</v>
      </c>
      <c r="AH547" s="72" t="s">
        <v>484</v>
      </c>
      <c r="AI547" s="7" t="s">
        <v>1129</v>
      </c>
      <c r="AJ547" s="7" t="s">
        <v>1129</v>
      </c>
      <c r="AK547" s="7" t="s">
        <v>1129</v>
      </c>
      <c r="AL547" s="7">
        <v>9692</v>
      </c>
      <c r="AM547" s="255">
        <v>12585</v>
      </c>
      <c r="AN547" s="258">
        <v>57</v>
      </c>
      <c r="AO547" s="306">
        <v>73</v>
      </c>
      <c r="AP547" s="306" t="str">
        <f t="shared" si="111"/>
        <v>FLOW</v>
      </c>
      <c r="AQ547" s="306"/>
      <c r="AR547" s="306"/>
      <c r="AS547" s="306"/>
      <c r="AT547" s="306"/>
      <c r="AU547" s="72" t="s">
        <v>1793</v>
      </c>
      <c r="AV547" s="310" t="s">
        <v>1689</v>
      </c>
      <c r="AW547" s="304" t="s">
        <v>1737</v>
      </c>
      <c r="AX547" s="311">
        <v>45133</v>
      </c>
      <c r="AY547" s="72">
        <v>36</v>
      </c>
      <c r="AZ547" s="72" t="s">
        <v>1742</v>
      </c>
      <c r="BA547" s="7" t="s">
        <v>3512</v>
      </c>
      <c r="BB547" s="7"/>
      <c r="BC547" s="7"/>
      <c r="BD547" s="72"/>
      <c r="BE547" s="72"/>
      <c r="BF547" s="72"/>
      <c r="BG547" s="183"/>
      <c r="BH547" s="72"/>
      <c r="BI547" s="72"/>
      <c r="BJ547" s="72"/>
      <c r="BK547" s="72"/>
      <c r="BL547" s="72"/>
      <c r="BM547" s="72"/>
      <c r="BN547" s="72"/>
      <c r="BO547" s="72">
        <v>1</v>
      </c>
      <c r="BP547" s="72"/>
      <c r="BQ547" s="72"/>
      <c r="BR547" s="72"/>
      <c r="BS547" s="72"/>
      <c r="BT547" s="72"/>
      <c r="BU547" s="72"/>
      <c r="BV547" s="72"/>
      <c r="BW547" s="72"/>
      <c r="BX547" s="72"/>
      <c r="BY547" s="72"/>
      <c r="BZ547" s="72"/>
      <c r="CA547" s="72"/>
      <c r="CB547" s="72"/>
      <c r="CC547" s="72"/>
      <c r="CD547" s="72"/>
      <c r="CE547" s="72"/>
      <c r="CF547" s="72"/>
      <c r="CG547" s="72"/>
      <c r="CH547" s="72"/>
      <c r="CI547" s="72"/>
      <c r="CJ547" s="72"/>
      <c r="CK547" s="72"/>
      <c r="CL547" s="72"/>
      <c r="CM547" s="72"/>
      <c r="CN547" s="72"/>
      <c r="CO547" s="72"/>
      <c r="CP547" s="72"/>
      <c r="CQ547" s="72"/>
      <c r="CR547" s="72"/>
      <c r="CS547" s="72"/>
      <c r="CT547" s="72"/>
      <c r="CU547" s="72"/>
      <c r="CV547" s="72"/>
      <c r="CW547" s="72"/>
      <c r="CX547" s="72"/>
      <c r="CY547" s="72"/>
      <c r="CZ547" s="72"/>
      <c r="DA547" s="72"/>
      <c r="DB547" s="72"/>
      <c r="DC547" s="72"/>
      <c r="DD547" s="72"/>
      <c r="DE547" s="72"/>
      <c r="DF547" s="72"/>
      <c r="DG547" s="72"/>
      <c r="DH547" s="72"/>
      <c r="DI547" s="72"/>
      <c r="DJ547" s="72"/>
      <c r="DK547" s="72"/>
      <c r="DL547" s="72"/>
      <c r="DM547" s="72"/>
      <c r="DN547" s="72"/>
      <c r="DO547" s="72"/>
      <c r="DP547" s="72"/>
      <c r="DQ547" s="72"/>
      <c r="DR547" s="72"/>
      <c r="DS547" s="72"/>
      <c r="DT547" s="72"/>
      <c r="DU547" s="72"/>
      <c r="DV547" s="72"/>
      <c r="DW547" s="72"/>
      <c r="DX547" s="72"/>
      <c r="DY547" s="72"/>
      <c r="DZ547" s="72"/>
      <c r="EA547" s="72"/>
      <c r="EB547" s="72"/>
      <c r="EC547" s="72"/>
      <c r="ED547" s="72"/>
      <c r="EE547" s="72"/>
      <c r="EF547" s="72"/>
      <c r="EG547" s="72"/>
      <c r="EH547" s="72"/>
      <c r="EI547" s="72"/>
      <c r="EJ547" s="72"/>
      <c r="EK547" s="72"/>
      <c r="EL547" s="72"/>
      <c r="EM547" s="72"/>
      <c r="EN547" s="72"/>
      <c r="EO547" s="72"/>
      <c r="EP547" s="72"/>
      <c r="EQ547" s="72"/>
      <c r="ER547" s="312">
        <f t="shared" si="112"/>
        <v>1</v>
      </c>
      <c r="ES547" s="72">
        <f t="shared" si="113"/>
        <v>1</v>
      </c>
      <c r="ET547" s="72" t="s">
        <v>1119</v>
      </c>
      <c r="EU547" s="7" t="s">
        <v>2862</v>
      </c>
      <c r="EV547" s="7" t="s">
        <v>1110</v>
      </c>
      <c r="EW547" s="7" t="s">
        <v>1801</v>
      </c>
      <c r="EX547" s="183" t="s">
        <v>2000</v>
      </c>
      <c r="EY547" s="313">
        <v>46178</v>
      </c>
      <c r="EZ547" s="313"/>
      <c r="FA547" s="183"/>
      <c r="FB547" s="313"/>
      <c r="FC547" s="7"/>
      <c r="FD547" s="7" t="s">
        <v>3098</v>
      </c>
      <c r="FE547" s="7">
        <f t="shared" si="114"/>
        <v>163</v>
      </c>
      <c r="FF547" s="72">
        <f t="shared" si="115"/>
        <v>6741</v>
      </c>
      <c r="FG547" t="s">
        <v>3515</v>
      </c>
    </row>
    <row r="548" spans="1:163" ht="17.25">
      <c r="A548" s="72">
        <v>458188534</v>
      </c>
      <c r="B548" s="304" t="s">
        <v>957</v>
      </c>
      <c r="C548" s="72"/>
      <c r="D548" s="72"/>
      <c r="E548" s="72"/>
      <c r="F548" s="72"/>
      <c r="G548" s="306"/>
      <c r="H548" s="306"/>
      <c r="I548" s="72">
        <v>3298</v>
      </c>
      <c r="J548" s="72">
        <v>13114</v>
      </c>
      <c r="K548" s="258">
        <f t="shared" si="119"/>
        <v>3734</v>
      </c>
      <c r="L548" s="258">
        <f t="shared" si="109"/>
        <v>17183</v>
      </c>
      <c r="M548" s="315">
        <v>4</v>
      </c>
      <c r="N548" s="72" t="s">
        <v>1231</v>
      </c>
      <c r="O548" s="72" t="s">
        <v>1232</v>
      </c>
      <c r="P548" s="72" t="s">
        <v>42</v>
      </c>
      <c r="Q548" s="255">
        <v>12571.97</v>
      </c>
      <c r="R548" s="66">
        <v>514</v>
      </c>
      <c r="S548" s="66">
        <f t="shared" si="108"/>
        <v>0</v>
      </c>
      <c r="T548" s="66">
        <v>5850</v>
      </c>
      <c r="U548" s="4" t="s">
        <v>1231</v>
      </c>
      <c r="V548" s="5">
        <f t="shared" si="116"/>
        <v>6.5490495130057447E-2</v>
      </c>
      <c r="W548" s="5">
        <f t="shared" si="117"/>
        <v>4.1276155530487954E-3</v>
      </c>
      <c r="X548" s="5" t="str">
        <f t="shared" si="118"/>
        <v>FLOW</v>
      </c>
      <c r="Y548" s="72" t="str">
        <f t="shared" si="110"/>
        <v>NC</v>
      </c>
      <c r="Z548" s="72" t="s">
        <v>1315</v>
      </c>
      <c r="AA548" s="72" t="s">
        <v>1315</v>
      </c>
      <c r="AB548" s="304" t="s">
        <v>3023</v>
      </c>
      <c r="AC548" s="72"/>
      <c r="AD548" s="72" t="s">
        <v>3021</v>
      </c>
      <c r="AE548" s="308"/>
      <c r="AF548" s="309" t="s">
        <v>1797</v>
      </c>
      <c r="AG548" s="7" t="s">
        <v>1129</v>
      </c>
      <c r="AH548" s="72" t="s">
        <v>1096</v>
      </c>
      <c r="AI548" s="7" t="s">
        <v>1129</v>
      </c>
      <c r="AJ548" s="7" t="s">
        <v>1129</v>
      </c>
      <c r="AK548" s="7" t="s">
        <v>1129</v>
      </c>
      <c r="AL548" s="7">
        <v>19478</v>
      </c>
      <c r="AM548" s="255">
        <v>12571.97</v>
      </c>
      <c r="AN548" s="258">
        <v>116</v>
      </c>
      <c r="AO548" s="306">
        <v>132</v>
      </c>
      <c r="AP548" s="306" t="str">
        <f t="shared" si="111"/>
        <v>FLOW</v>
      </c>
      <c r="AQ548" s="306"/>
      <c r="AR548" s="306"/>
      <c r="AS548" s="306"/>
      <c r="AT548" s="306"/>
      <c r="AU548" s="72" t="s">
        <v>943</v>
      </c>
      <c r="AV548" s="310" t="s">
        <v>1027</v>
      </c>
      <c r="AW548" s="304" t="s">
        <v>1082</v>
      </c>
      <c r="AX548" s="311">
        <v>45066</v>
      </c>
      <c r="AY548" s="72">
        <v>36</v>
      </c>
      <c r="AZ548" s="72" t="s">
        <v>1742</v>
      </c>
      <c r="BA548" s="7" t="s">
        <v>3512</v>
      </c>
      <c r="BB548" s="7"/>
      <c r="BC548" s="7"/>
      <c r="BD548" s="72"/>
      <c r="BE548" s="72"/>
      <c r="BF548" s="72"/>
      <c r="BG548" s="183"/>
      <c r="BH548" s="72"/>
      <c r="BI548" s="72"/>
      <c r="BJ548" s="72"/>
      <c r="BK548" s="72"/>
      <c r="BL548" s="72">
        <v>1</v>
      </c>
      <c r="BM548" s="72"/>
      <c r="BN548" s="72"/>
      <c r="BO548" s="72"/>
      <c r="BP548" s="72"/>
      <c r="BQ548" s="72"/>
      <c r="BR548" s="72"/>
      <c r="BS548" s="72"/>
      <c r="BT548" s="72"/>
      <c r="BU548" s="72"/>
      <c r="BV548" s="72"/>
      <c r="BW548" s="72"/>
      <c r="BX548" s="72"/>
      <c r="BY548" s="72"/>
      <c r="BZ548" s="72"/>
      <c r="CA548" s="72"/>
      <c r="CB548" s="72"/>
      <c r="CC548" s="72"/>
      <c r="CD548" s="72"/>
      <c r="CE548" s="72"/>
      <c r="CF548" s="72"/>
      <c r="CG548" s="72"/>
      <c r="CH548" s="72"/>
      <c r="CI548" s="72"/>
      <c r="CJ548" s="72"/>
      <c r="CK548" s="72"/>
      <c r="CL548" s="72"/>
      <c r="CM548" s="72"/>
      <c r="CN548" s="72"/>
      <c r="CO548" s="72"/>
      <c r="CP548" s="72"/>
      <c r="CQ548" s="72"/>
      <c r="CR548" s="72"/>
      <c r="CS548" s="72"/>
      <c r="CT548" s="72"/>
      <c r="CU548" s="72"/>
      <c r="CV548" s="72"/>
      <c r="CW548" s="72"/>
      <c r="CX548" s="72"/>
      <c r="CY548" s="72"/>
      <c r="CZ548" s="72"/>
      <c r="DA548" s="72"/>
      <c r="DB548" s="72"/>
      <c r="DC548" s="72"/>
      <c r="DD548" s="72"/>
      <c r="DE548" s="72"/>
      <c r="DF548" s="72"/>
      <c r="DG548" s="72"/>
      <c r="DH548" s="72"/>
      <c r="DI548" s="72"/>
      <c r="DJ548" s="72"/>
      <c r="DK548" s="72"/>
      <c r="DL548" s="72"/>
      <c r="DM548" s="72"/>
      <c r="DN548" s="72"/>
      <c r="DO548" s="72"/>
      <c r="DP548" s="72"/>
      <c r="DQ548" s="72"/>
      <c r="DR548" s="72"/>
      <c r="DS548" s="72"/>
      <c r="DT548" s="72"/>
      <c r="DU548" s="72"/>
      <c r="DV548" s="72"/>
      <c r="DW548" s="72"/>
      <c r="DX548" s="72"/>
      <c r="DY548" s="72"/>
      <c r="DZ548" s="72"/>
      <c r="EA548" s="72"/>
      <c r="EB548" s="72"/>
      <c r="EC548" s="72"/>
      <c r="ED548" s="72"/>
      <c r="EE548" s="72"/>
      <c r="EF548" s="72"/>
      <c r="EG548" s="72"/>
      <c r="EH548" s="72"/>
      <c r="EI548" s="72"/>
      <c r="EJ548" s="72"/>
      <c r="EK548" s="72"/>
      <c r="EL548" s="72"/>
      <c r="EM548" s="72"/>
      <c r="EN548" s="72"/>
      <c r="EO548" s="72"/>
      <c r="EP548" s="72"/>
      <c r="EQ548" s="72"/>
      <c r="ER548" s="312">
        <f t="shared" si="112"/>
        <v>1</v>
      </c>
      <c r="ES548" s="72">
        <f t="shared" si="113"/>
        <v>1</v>
      </c>
      <c r="ET548" s="72" t="s">
        <v>1116</v>
      </c>
      <c r="EU548" s="7" t="s">
        <v>2863</v>
      </c>
      <c r="EV548" s="7" t="s">
        <v>1110</v>
      </c>
      <c r="EW548" s="7" t="s">
        <v>1803</v>
      </c>
      <c r="EX548" s="183" t="s">
        <v>1811</v>
      </c>
      <c r="EY548" s="313">
        <v>46177</v>
      </c>
      <c r="EZ548" s="313"/>
      <c r="FA548" s="183"/>
      <c r="FB548" s="313"/>
      <c r="FC548" s="7"/>
      <c r="FD548" s="7" t="s">
        <v>3413</v>
      </c>
      <c r="FE548" s="7">
        <f t="shared" si="114"/>
        <v>3734</v>
      </c>
      <c r="FF548" s="72">
        <f t="shared" si="115"/>
        <v>17183</v>
      </c>
      <c r="FG548" t="s">
        <v>3515</v>
      </c>
    </row>
    <row r="549" spans="1:163" ht="17.25">
      <c r="A549" s="72">
        <v>458430421</v>
      </c>
      <c r="B549" s="304" t="s">
        <v>27</v>
      </c>
      <c r="C549" s="72" t="s">
        <v>1775</v>
      </c>
      <c r="D549" s="72" t="s">
        <v>1787</v>
      </c>
      <c r="E549" s="72">
        <v>3203</v>
      </c>
      <c r="F549" s="72"/>
      <c r="G549" s="306"/>
      <c r="H549" s="306"/>
      <c r="I549" s="72">
        <v>3038</v>
      </c>
      <c r="J549" s="72">
        <v>9077</v>
      </c>
      <c r="K549" s="258">
        <f t="shared" si="119"/>
        <v>3475</v>
      </c>
      <c r="L549" s="258">
        <f t="shared" si="109"/>
        <v>9388</v>
      </c>
      <c r="M549" s="315">
        <v>3</v>
      </c>
      <c r="N549" s="72" t="s">
        <v>1280</v>
      </c>
      <c r="O549" s="72" t="s">
        <v>1281</v>
      </c>
      <c r="P549" s="72" t="s">
        <v>22</v>
      </c>
      <c r="Q549" s="255">
        <v>11622.25</v>
      </c>
      <c r="R549" s="66">
        <v>474</v>
      </c>
      <c r="S549" s="66">
        <f t="shared" si="108"/>
        <v>0</v>
      </c>
      <c r="T549" s="66">
        <v>6300</v>
      </c>
      <c r="U549" s="4" t="s">
        <v>1331</v>
      </c>
      <c r="V549" s="5">
        <f t="shared" si="116"/>
        <v>3.8761674193491365E-2</v>
      </c>
      <c r="W549" s="5">
        <f t="shared" si="117"/>
        <v>3.1084925232680843E-3</v>
      </c>
      <c r="X549" s="5" t="str">
        <f t="shared" si="118"/>
        <v>STABLE</v>
      </c>
      <c r="Y549" s="72" t="str">
        <f t="shared" si="110"/>
        <v>PAID</v>
      </c>
      <c r="Z549" s="72" t="s">
        <v>1281</v>
      </c>
      <c r="AA549" s="72" t="s">
        <v>1281</v>
      </c>
      <c r="AB549" s="304"/>
      <c r="AC549" s="72"/>
      <c r="AD549" s="72" t="s">
        <v>3022</v>
      </c>
      <c r="AE549" s="308"/>
      <c r="AF549" s="309" t="s">
        <v>1797</v>
      </c>
      <c r="AG549" s="7" t="s">
        <v>1129</v>
      </c>
      <c r="AH549" s="72" t="s">
        <v>25</v>
      </c>
      <c r="AI549" s="7" t="s">
        <v>1129</v>
      </c>
      <c r="AJ549" s="7" t="s">
        <v>1129</v>
      </c>
      <c r="AK549" s="7" t="s">
        <v>1129</v>
      </c>
      <c r="AL549" s="7">
        <v>15851</v>
      </c>
      <c r="AM549" s="255">
        <v>11622.25</v>
      </c>
      <c r="AN549" s="258">
        <v>88</v>
      </c>
      <c r="AO549" s="306">
        <v>73</v>
      </c>
      <c r="AP549" s="306" t="str">
        <f t="shared" si="111"/>
        <v>STABLE</v>
      </c>
      <c r="AQ549" s="306"/>
      <c r="AR549" s="306"/>
      <c r="AS549" s="306"/>
      <c r="AT549" s="306"/>
      <c r="AU549" s="72" t="s">
        <v>1793</v>
      </c>
      <c r="AV549" s="310" t="s">
        <v>28</v>
      </c>
      <c r="AW549" s="304" t="s">
        <v>24</v>
      </c>
      <c r="AX549" s="311">
        <v>45083</v>
      </c>
      <c r="AY549" s="72">
        <v>36</v>
      </c>
      <c r="AZ549" s="72" t="s">
        <v>1742</v>
      </c>
      <c r="BA549" s="7" t="s">
        <v>3513</v>
      </c>
      <c r="BB549" s="7"/>
      <c r="BC549" s="7"/>
      <c r="BD549" s="72"/>
      <c r="BE549" s="72"/>
      <c r="BF549" s="72">
        <v>1</v>
      </c>
      <c r="BG549" s="183"/>
      <c r="BH549" s="72"/>
      <c r="BI549" s="72"/>
      <c r="BJ549" s="72"/>
      <c r="BK549" s="72"/>
      <c r="BL549" s="72"/>
      <c r="BM549" s="72"/>
      <c r="BN549" s="72"/>
      <c r="BO549" s="72"/>
      <c r="BP549" s="72"/>
      <c r="BQ549" s="72"/>
      <c r="BR549" s="72"/>
      <c r="BS549" s="72"/>
      <c r="BT549" s="72"/>
      <c r="BU549" s="72"/>
      <c r="BV549" s="72"/>
      <c r="BW549" s="72"/>
      <c r="BX549" s="72"/>
      <c r="BY549" s="72"/>
      <c r="BZ549" s="72"/>
      <c r="CA549" s="72"/>
      <c r="CB549" s="72"/>
      <c r="CC549" s="72"/>
      <c r="CD549" s="72"/>
      <c r="CE549" s="72"/>
      <c r="CF549" s="72"/>
      <c r="CG549" s="72"/>
      <c r="CH549" s="72"/>
      <c r="CI549" s="72"/>
      <c r="CJ549" s="72"/>
      <c r="CK549" s="72"/>
      <c r="CL549" s="72"/>
      <c r="CM549" s="72"/>
      <c r="CN549" s="72"/>
      <c r="CO549" s="72"/>
      <c r="CP549" s="72"/>
      <c r="CQ549" s="72"/>
      <c r="CR549" s="72"/>
      <c r="CS549" s="72"/>
      <c r="CT549" s="72"/>
      <c r="CU549" s="72"/>
      <c r="CV549" s="72"/>
      <c r="CW549" s="72"/>
      <c r="CX549" s="72"/>
      <c r="CY549" s="72"/>
      <c r="CZ549" s="72"/>
      <c r="DA549" s="72"/>
      <c r="DB549" s="72"/>
      <c r="DC549" s="72"/>
      <c r="DD549" s="72"/>
      <c r="DE549" s="72"/>
      <c r="DF549" s="72"/>
      <c r="DG549" s="72"/>
      <c r="DH549" s="72"/>
      <c r="DI549" s="72"/>
      <c r="DJ549" s="72"/>
      <c r="DK549" s="72"/>
      <c r="DL549" s="72"/>
      <c r="DM549" s="72"/>
      <c r="DN549" s="72"/>
      <c r="DO549" s="72"/>
      <c r="DP549" s="72"/>
      <c r="DQ549" s="72"/>
      <c r="DR549" s="72"/>
      <c r="DS549" s="72"/>
      <c r="DT549" s="72"/>
      <c r="DU549" s="72"/>
      <c r="DV549" s="72"/>
      <c r="DW549" s="72"/>
      <c r="DX549" s="72"/>
      <c r="DY549" s="72"/>
      <c r="DZ549" s="72"/>
      <c r="EA549" s="72"/>
      <c r="EB549" s="72"/>
      <c r="EC549" s="72"/>
      <c r="ED549" s="72"/>
      <c r="EE549" s="72"/>
      <c r="EF549" s="72"/>
      <c r="EG549" s="72"/>
      <c r="EH549" s="72"/>
      <c r="EI549" s="72"/>
      <c r="EJ549" s="72"/>
      <c r="EK549" s="72"/>
      <c r="EL549" s="72"/>
      <c r="EM549" s="72"/>
      <c r="EN549" s="72"/>
      <c r="EO549" s="72"/>
      <c r="EP549" s="72"/>
      <c r="EQ549" s="72"/>
      <c r="ER549" s="312">
        <f t="shared" si="112"/>
        <v>1</v>
      </c>
      <c r="ES549" s="72">
        <f t="shared" si="113"/>
        <v>1</v>
      </c>
      <c r="ET549" s="72" t="s">
        <v>1114</v>
      </c>
      <c r="EU549" s="7" t="s">
        <v>2864</v>
      </c>
      <c r="EV549" s="7" t="s">
        <v>1110</v>
      </c>
      <c r="EW549" s="7" t="s">
        <v>1806</v>
      </c>
      <c r="EX549" s="183" t="s">
        <v>2010</v>
      </c>
      <c r="EY549" s="313">
        <v>46175</v>
      </c>
      <c r="EZ549" s="313"/>
      <c r="FA549" s="183"/>
      <c r="FB549" s="313"/>
      <c r="FC549" s="7"/>
      <c r="FD549" s="7" t="s">
        <v>3414</v>
      </c>
      <c r="FE549" s="7">
        <f t="shared" si="114"/>
        <v>3475</v>
      </c>
      <c r="FF549" s="72">
        <f t="shared" si="115"/>
        <v>12591</v>
      </c>
      <c r="FG549" t="s">
        <v>3515</v>
      </c>
    </row>
    <row r="550" spans="1:163" ht="17.25">
      <c r="A550" s="72">
        <v>140151869</v>
      </c>
      <c r="B550" s="304" t="s">
        <v>1582</v>
      </c>
      <c r="C550" s="72"/>
      <c r="D550" s="72"/>
      <c r="E550" s="72"/>
      <c r="F550" s="72"/>
      <c r="G550" s="306"/>
      <c r="H550" s="306"/>
      <c r="I550" s="72">
        <v>2969</v>
      </c>
      <c r="J550" s="72">
        <v>11869</v>
      </c>
      <c r="K550" s="258">
        <f t="shared" si="119"/>
        <v>447</v>
      </c>
      <c r="L550" s="258">
        <f t="shared" si="109"/>
        <v>15467</v>
      </c>
      <c r="M550" s="315">
        <v>5</v>
      </c>
      <c r="N550" s="72" t="s">
        <v>1231</v>
      </c>
      <c r="O550" s="72" t="s">
        <v>1232</v>
      </c>
      <c r="P550" s="72" t="s">
        <v>324</v>
      </c>
      <c r="Q550" s="255">
        <v>11450.34</v>
      </c>
      <c r="R550" s="66">
        <v>454</v>
      </c>
      <c r="S550" s="66">
        <f t="shared" si="108"/>
        <v>0</v>
      </c>
      <c r="T550" s="66">
        <v>1870.88</v>
      </c>
      <c r="U550" s="4" t="s">
        <v>1129</v>
      </c>
      <c r="V550" s="5">
        <f t="shared" si="116"/>
        <v>1</v>
      </c>
      <c r="W550" s="5">
        <f t="shared" si="117"/>
        <v>5.5736301852460984E-3</v>
      </c>
      <c r="X550" s="5" t="str">
        <f t="shared" si="118"/>
        <v>FLOW</v>
      </c>
      <c r="Y550" s="72" t="str">
        <f t="shared" si="110"/>
        <v>NC</v>
      </c>
      <c r="Z550" s="72" t="s">
        <v>1129</v>
      </c>
      <c r="AA550" s="72" t="s">
        <v>1315</v>
      </c>
      <c r="AB550" s="304"/>
      <c r="AC550" s="72"/>
      <c r="AD550" s="72" t="s">
        <v>3021</v>
      </c>
      <c r="AE550" s="308"/>
      <c r="AF550" s="309" t="s">
        <v>1797</v>
      </c>
      <c r="AG550" s="7" t="s">
        <v>1129</v>
      </c>
      <c r="AH550" s="72" t="s">
        <v>1753</v>
      </c>
      <c r="AI550" s="7" t="s">
        <v>1129</v>
      </c>
      <c r="AJ550" s="7" t="s">
        <v>1129</v>
      </c>
      <c r="AK550" s="7" t="s">
        <v>1129</v>
      </c>
      <c r="AL550" s="7">
        <v>14193.88</v>
      </c>
      <c r="AM550" s="255">
        <v>11450.34</v>
      </c>
      <c r="AN550" s="258">
        <v>146</v>
      </c>
      <c r="AO550" s="306">
        <v>162</v>
      </c>
      <c r="AP550" s="306" t="str">
        <f t="shared" si="111"/>
        <v>FLOW</v>
      </c>
      <c r="AQ550" s="306"/>
      <c r="AR550" s="306"/>
      <c r="AS550" s="306"/>
      <c r="AT550" s="306"/>
      <c r="AU550" s="72" t="s">
        <v>943</v>
      </c>
      <c r="AV550" s="310" t="s">
        <v>1690</v>
      </c>
      <c r="AW550" s="304" t="s">
        <v>53</v>
      </c>
      <c r="AX550" s="311">
        <v>45008</v>
      </c>
      <c r="AY550" s="72">
        <v>36</v>
      </c>
      <c r="AZ550" s="72" t="s">
        <v>1742</v>
      </c>
      <c r="BA550" s="7" t="s">
        <v>3512</v>
      </c>
      <c r="BB550" s="7"/>
      <c r="BC550" s="7"/>
      <c r="BD550" s="72"/>
      <c r="BE550" s="72"/>
      <c r="BF550" s="72"/>
      <c r="BG550" s="183"/>
      <c r="BH550" s="72"/>
      <c r="BI550" s="72"/>
      <c r="BJ550" s="72"/>
      <c r="BK550" s="72"/>
      <c r="BL550" s="72"/>
      <c r="BM550" s="72"/>
      <c r="BN550" s="72"/>
      <c r="BO550" s="72">
        <v>2</v>
      </c>
      <c r="BP550" s="72"/>
      <c r="BQ550" s="72"/>
      <c r="BR550" s="72"/>
      <c r="BS550" s="72"/>
      <c r="BT550" s="72"/>
      <c r="BU550" s="72"/>
      <c r="BV550" s="72"/>
      <c r="BW550" s="72"/>
      <c r="BX550" s="72"/>
      <c r="BY550" s="72"/>
      <c r="BZ550" s="72"/>
      <c r="CA550" s="72"/>
      <c r="CB550" s="72"/>
      <c r="CC550" s="72"/>
      <c r="CD550" s="72"/>
      <c r="CE550" s="72"/>
      <c r="CF550" s="72"/>
      <c r="CG550" s="72"/>
      <c r="CH550" s="72"/>
      <c r="CI550" s="72"/>
      <c r="CJ550" s="72"/>
      <c r="CK550" s="72"/>
      <c r="CL550" s="72"/>
      <c r="CM550" s="72"/>
      <c r="CN550" s="72"/>
      <c r="CO550" s="72"/>
      <c r="CP550" s="72"/>
      <c r="CQ550" s="72"/>
      <c r="CR550" s="72"/>
      <c r="CS550" s="72"/>
      <c r="CT550" s="72"/>
      <c r="CU550" s="72"/>
      <c r="CV550" s="72"/>
      <c r="CW550" s="72"/>
      <c r="CX550" s="72"/>
      <c r="CY550" s="72"/>
      <c r="CZ550" s="72"/>
      <c r="DA550" s="72"/>
      <c r="DB550" s="72"/>
      <c r="DC550" s="72"/>
      <c r="DD550" s="72"/>
      <c r="DE550" s="72"/>
      <c r="DF550" s="72"/>
      <c r="DG550" s="72"/>
      <c r="DH550" s="72"/>
      <c r="DI550" s="72"/>
      <c r="DJ550" s="72"/>
      <c r="DK550" s="72"/>
      <c r="DL550" s="72"/>
      <c r="DM550" s="72"/>
      <c r="DN550" s="72"/>
      <c r="DO550" s="72"/>
      <c r="DP550" s="72"/>
      <c r="DQ550" s="72"/>
      <c r="DR550" s="72"/>
      <c r="DS550" s="72"/>
      <c r="DT550" s="72"/>
      <c r="DU550" s="72"/>
      <c r="DV550" s="72"/>
      <c r="DW550" s="72"/>
      <c r="DX550" s="72"/>
      <c r="DY550" s="72"/>
      <c r="DZ550" s="72"/>
      <c r="EA550" s="72"/>
      <c r="EB550" s="72"/>
      <c r="EC550" s="72"/>
      <c r="ED550" s="72"/>
      <c r="EE550" s="72"/>
      <c r="EF550" s="72"/>
      <c r="EG550" s="72"/>
      <c r="EH550" s="72"/>
      <c r="EI550" s="72"/>
      <c r="EJ550" s="72"/>
      <c r="EK550" s="72"/>
      <c r="EL550" s="72"/>
      <c r="EM550" s="72"/>
      <c r="EN550" s="72"/>
      <c r="EO550" s="72"/>
      <c r="EP550" s="72"/>
      <c r="EQ550" s="72"/>
      <c r="ER550" s="312">
        <f t="shared" si="112"/>
        <v>2</v>
      </c>
      <c r="ES550" s="72">
        <f t="shared" si="113"/>
        <v>1</v>
      </c>
      <c r="ET550" s="72" t="s">
        <v>1127</v>
      </c>
      <c r="EU550" s="7" t="s">
        <v>2865</v>
      </c>
      <c r="EV550" s="7" t="s">
        <v>1110</v>
      </c>
      <c r="EW550" s="7" t="s">
        <v>1941</v>
      </c>
      <c r="EX550" s="183" t="s">
        <v>2011</v>
      </c>
      <c r="EY550" s="313">
        <v>46178</v>
      </c>
      <c r="EZ550" s="313"/>
      <c r="FA550" s="183"/>
      <c r="FB550" s="313"/>
      <c r="FC550" s="7" t="s">
        <v>3623</v>
      </c>
      <c r="FD550" s="7" t="s">
        <v>3415</v>
      </c>
      <c r="FE550" s="7">
        <f t="shared" si="114"/>
        <v>447</v>
      </c>
      <c r="FF550" s="72">
        <f t="shared" si="115"/>
        <v>15467</v>
      </c>
      <c r="FG550" t="s">
        <v>3515</v>
      </c>
    </row>
    <row r="551" spans="1:163" ht="17.25">
      <c r="A551" s="72">
        <v>465718124</v>
      </c>
      <c r="B551" s="304" t="s">
        <v>289</v>
      </c>
      <c r="C551" s="72"/>
      <c r="D551" s="72"/>
      <c r="E551" s="72"/>
      <c r="F551" s="72"/>
      <c r="G551" s="306"/>
      <c r="H551" s="306"/>
      <c r="I551" s="72">
        <v>2406</v>
      </c>
      <c r="J551" s="72">
        <v>2372</v>
      </c>
      <c r="K551" s="258">
        <f t="shared" si="119"/>
        <v>2422</v>
      </c>
      <c r="L551" s="258">
        <f t="shared" si="109"/>
        <v>4860</v>
      </c>
      <c r="M551" s="307">
        <v>1</v>
      </c>
      <c r="N551" s="72" t="s">
        <v>1231</v>
      </c>
      <c r="O551" s="72" t="s">
        <v>1232</v>
      </c>
      <c r="P551" s="72" t="s">
        <v>22</v>
      </c>
      <c r="Q551" s="255">
        <v>11353</v>
      </c>
      <c r="R551" s="66">
        <v>50</v>
      </c>
      <c r="S551" s="66">
        <f t="shared" si="108"/>
        <v>0</v>
      </c>
      <c r="T551" s="66">
        <v>3150</v>
      </c>
      <c r="U551" s="4" t="s">
        <v>1482</v>
      </c>
      <c r="V551" s="5">
        <f t="shared" si="116"/>
        <v>1.710793423283927E-2</v>
      </c>
      <c r="W551" s="5">
        <f t="shared" si="117"/>
        <v>6.2127193981045619E-4</v>
      </c>
      <c r="X551" s="5" t="s">
        <v>1280</v>
      </c>
      <c r="Y551" s="72" t="str">
        <f t="shared" si="110"/>
        <v>PTP</v>
      </c>
      <c r="Z551" s="72" t="s">
        <v>1329</v>
      </c>
      <c r="AA551" s="72" t="s">
        <v>1329</v>
      </c>
      <c r="AB551" s="304"/>
      <c r="AC551" s="72">
        <v>17</v>
      </c>
      <c r="AD551" s="72" t="s">
        <v>3019</v>
      </c>
      <c r="AE551" s="308"/>
      <c r="AF551" s="309" t="s">
        <v>1129</v>
      </c>
      <c r="AG551" s="7" t="s">
        <v>1129</v>
      </c>
      <c r="AH551" s="72" t="s">
        <v>283</v>
      </c>
      <c r="AI551" s="7" t="s">
        <v>1129</v>
      </c>
      <c r="AJ551" s="7" t="s">
        <v>1129</v>
      </c>
      <c r="AK551" s="7" t="s">
        <v>1129</v>
      </c>
      <c r="AL551" s="7">
        <v>5572</v>
      </c>
      <c r="AM551" s="255">
        <v>11353</v>
      </c>
      <c r="AN551" s="258">
        <v>26</v>
      </c>
      <c r="AO551" s="306">
        <v>42</v>
      </c>
      <c r="AP551" s="306" t="str">
        <f t="shared" si="111"/>
        <v>FLOW</v>
      </c>
      <c r="AQ551" s="306"/>
      <c r="AR551" s="306"/>
      <c r="AS551" s="306"/>
      <c r="AT551" s="306"/>
      <c r="AU551" s="72" t="s">
        <v>1793</v>
      </c>
      <c r="AV551" s="310" t="s">
        <v>290</v>
      </c>
      <c r="AW551" s="304" t="s">
        <v>96</v>
      </c>
      <c r="AX551" s="311">
        <v>45733</v>
      </c>
      <c r="AY551" s="72">
        <v>18</v>
      </c>
      <c r="AZ551" s="72" t="s">
        <v>1742</v>
      </c>
      <c r="BA551" s="7" t="s">
        <v>3513</v>
      </c>
      <c r="BB551" s="7"/>
      <c r="BC551" s="7"/>
      <c r="BD551" s="72"/>
      <c r="BE551" s="72"/>
      <c r="BF551" s="72"/>
      <c r="BG551" s="183"/>
      <c r="BH551" s="72"/>
      <c r="BI551" s="72"/>
      <c r="BJ551" s="72"/>
      <c r="BK551" s="72"/>
      <c r="BL551" s="72">
        <v>1</v>
      </c>
      <c r="BM551" s="72"/>
      <c r="BN551" s="72"/>
      <c r="BO551" s="72"/>
      <c r="BP551" s="72"/>
      <c r="BQ551" s="72"/>
      <c r="BR551" s="72"/>
      <c r="BS551" s="72"/>
      <c r="BT551" s="72"/>
      <c r="BU551" s="72"/>
      <c r="BV551" s="72"/>
      <c r="BW551" s="72"/>
      <c r="BX551" s="72"/>
      <c r="BY551" s="72"/>
      <c r="BZ551" s="72"/>
      <c r="CA551" s="72"/>
      <c r="CB551" s="72"/>
      <c r="CC551" s="72"/>
      <c r="CD551" s="72"/>
      <c r="CE551" s="72"/>
      <c r="CF551" s="72"/>
      <c r="CG551" s="72"/>
      <c r="CH551" s="72"/>
      <c r="CI551" s="72"/>
      <c r="CJ551" s="72"/>
      <c r="CK551" s="72"/>
      <c r="CL551" s="72"/>
      <c r="CM551" s="72"/>
      <c r="CN551" s="72"/>
      <c r="CO551" s="72"/>
      <c r="CP551" s="72"/>
      <c r="CQ551" s="72"/>
      <c r="CR551" s="72"/>
      <c r="CS551" s="72"/>
      <c r="CT551" s="72"/>
      <c r="CU551" s="72"/>
      <c r="CV551" s="72"/>
      <c r="CW551" s="72"/>
      <c r="CX551" s="72"/>
      <c r="CY551" s="72"/>
      <c r="CZ551" s="72"/>
      <c r="DA551" s="72"/>
      <c r="DB551" s="72"/>
      <c r="DC551" s="72"/>
      <c r="DD551" s="72"/>
      <c r="DE551" s="72"/>
      <c r="DF551" s="72"/>
      <c r="DG551" s="72"/>
      <c r="DH551" s="72"/>
      <c r="DI551" s="72"/>
      <c r="DJ551" s="72"/>
      <c r="DK551" s="72"/>
      <c r="DL551" s="72"/>
      <c r="DM551" s="72"/>
      <c r="DN551" s="72"/>
      <c r="DO551" s="72"/>
      <c r="DP551" s="72"/>
      <c r="DQ551" s="72"/>
      <c r="DR551" s="72"/>
      <c r="DS551" s="72"/>
      <c r="DT551" s="72"/>
      <c r="DU551" s="72"/>
      <c r="DV551" s="72"/>
      <c r="DW551" s="72"/>
      <c r="DX551" s="72"/>
      <c r="DY551" s="72"/>
      <c r="DZ551" s="72"/>
      <c r="EA551" s="72"/>
      <c r="EB551" s="72"/>
      <c r="EC551" s="72"/>
      <c r="ED551" s="72"/>
      <c r="EE551" s="72"/>
      <c r="EF551" s="72"/>
      <c r="EG551" s="72"/>
      <c r="EH551" s="72"/>
      <c r="EI551" s="72"/>
      <c r="EJ551" s="72"/>
      <c r="EK551" s="72"/>
      <c r="EL551" s="72"/>
      <c r="EM551" s="72"/>
      <c r="EN551" s="72"/>
      <c r="EO551" s="72"/>
      <c r="EP551" s="72"/>
      <c r="EQ551" s="72"/>
      <c r="ER551" s="312">
        <f t="shared" si="112"/>
        <v>1</v>
      </c>
      <c r="ES551" s="72">
        <f t="shared" si="113"/>
        <v>1</v>
      </c>
      <c r="ET551" s="72" t="s">
        <v>1114</v>
      </c>
      <c r="EU551" s="7" t="s">
        <v>2866</v>
      </c>
      <c r="EV551" s="7" t="s">
        <v>1110</v>
      </c>
      <c r="EW551" s="7" t="s">
        <v>1806</v>
      </c>
      <c r="EX551" s="183" t="s">
        <v>2012</v>
      </c>
      <c r="EY551" s="313">
        <v>46182</v>
      </c>
      <c r="EZ551" s="313"/>
      <c r="FA551" s="183"/>
      <c r="FB551" s="313"/>
      <c r="FC551" s="7"/>
      <c r="FD551" s="7" t="s">
        <v>3294</v>
      </c>
      <c r="FE551" s="7">
        <f t="shared" si="114"/>
        <v>2422</v>
      </c>
      <c r="FF551" s="72">
        <f t="shared" si="115"/>
        <v>4860</v>
      </c>
      <c r="FG551" t="s">
        <v>3515</v>
      </c>
    </row>
    <row r="552" spans="1:163" ht="17.25">
      <c r="A552" s="72">
        <v>140926524</v>
      </c>
      <c r="B552" s="304" t="s">
        <v>175</v>
      </c>
      <c r="C552" s="72" t="s">
        <v>1775</v>
      </c>
      <c r="D552" s="72" t="s">
        <v>1798</v>
      </c>
      <c r="E552" s="72">
        <f>3173+676</f>
        <v>3849</v>
      </c>
      <c r="F552" s="72"/>
      <c r="G552" s="306"/>
      <c r="H552" s="306"/>
      <c r="I552" s="72">
        <v>3170</v>
      </c>
      <c r="J552" s="72">
        <v>11669</v>
      </c>
      <c r="K552" s="258">
        <f t="shared" si="119"/>
        <v>2740</v>
      </c>
      <c r="L552" s="258">
        <f t="shared" si="109"/>
        <v>11666</v>
      </c>
      <c r="M552" s="315">
        <v>4</v>
      </c>
      <c r="N552" s="72" t="s">
        <v>1280</v>
      </c>
      <c r="O552" s="72" t="s">
        <v>1281</v>
      </c>
      <c r="P552" s="72" t="s">
        <v>152</v>
      </c>
      <c r="Q552" s="255">
        <v>11338.31</v>
      </c>
      <c r="R552" s="66">
        <v>581</v>
      </c>
      <c r="S552" s="66">
        <f t="shared" si="108"/>
        <v>0</v>
      </c>
      <c r="T552" s="66">
        <v>6300</v>
      </c>
      <c r="U552" s="4" t="s">
        <v>1231</v>
      </c>
      <c r="V552" s="5">
        <f t="shared" si="116"/>
        <v>4.6083327091105887E-2</v>
      </c>
      <c r="W552" s="5">
        <f t="shared" si="117"/>
        <v>3.7225816400523293E-3</v>
      </c>
      <c r="X552" s="5" t="str">
        <f t="shared" si="118"/>
        <v>STABLE</v>
      </c>
      <c r="Y552" s="72" t="str">
        <f t="shared" si="110"/>
        <v>PAID</v>
      </c>
      <c r="Z552" s="72" t="s">
        <v>1329</v>
      </c>
      <c r="AA552" s="72" t="s">
        <v>1281</v>
      </c>
      <c r="AB552" s="304"/>
      <c r="AC552" s="72"/>
      <c r="AD552" s="72" t="s">
        <v>3019</v>
      </c>
      <c r="AE552" s="308"/>
      <c r="AF552" s="309" t="s">
        <v>1797</v>
      </c>
      <c r="AG552" s="7" t="s">
        <v>1129</v>
      </c>
      <c r="AH552" s="72" t="s">
        <v>151</v>
      </c>
      <c r="AI552" s="7" t="s">
        <v>1129</v>
      </c>
      <c r="AJ552" s="7" t="s">
        <v>1129</v>
      </c>
      <c r="AK552" s="7" t="s">
        <v>1129</v>
      </c>
      <c r="AL552" s="7">
        <v>18550</v>
      </c>
      <c r="AM552" s="255">
        <v>11338.31</v>
      </c>
      <c r="AN552" s="258">
        <v>115</v>
      </c>
      <c r="AO552" s="306">
        <v>103</v>
      </c>
      <c r="AP552" s="306" t="str">
        <f t="shared" si="111"/>
        <v>STABLE</v>
      </c>
      <c r="AQ552" s="306"/>
      <c r="AR552" s="306"/>
      <c r="AS552" s="306"/>
      <c r="AT552" s="306"/>
      <c r="AU552" s="72" t="s">
        <v>943</v>
      </c>
      <c r="AV552" s="310" t="s">
        <v>176</v>
      </c>
      <c r="AW552" s="304" t="s">
        <v>31</v>
      </c>
      <c r="AX552" s="311">
        <v>45045</v>
      </c>
      <c r="AY552" s="72">
        <v>36</v>
      </c>
      <c r="AZ552" s="72" t="s">
        <v>1742</v>
      </c>
      <c r="BA552" s="7" t="s">
        <v>3513</v>
      </c>
      <c r="BB552" s="7"/>
      <c r="BC552" s="7"/>
      <c r="BD552" s="72"/>
      <c r="BE552" s="72"/>
      <c r="BF552" s="72"/>
      <c r="BG552" s="183"/>
      <c r="BH552" s="72"/>
      <c r="BI552" s="72">
        <v>1</v>
      </c>
      <c r="BJ552" s="72"/>
      <c r="BK552" s="72"/>
      <c r="BL552" s="72"/>
      <c r="BM552" s="72"/>
      <c r="BN552" s="72"/>
      <c r="BO552" s="72"/>
      <c r="BP552" s="72"/>
      <c r="BQ552" s="72"/>
      <c r="BR552" s="72"/>
      <c r="BS552" s="72"/>
      <c r="BT552" s="72"/>
      <c r="BU552" s="72"/>
      <c r="BV552" s="72"/>
      <c r="BW552" s="72"/>
      <c r="BX552" s="72"/>
      <c r="BY552" s="72"/>
      <c r="BZ552" s="72"/>
      <c r="CA552" s="72"/>
      <c r="CB552" s="72"/>
      <c r="CC552" s="72"/>
      <c r="CD552" s="72"/>
      <c r="CE552" s="72"/>
      <c r="CF552" s="72"/>
      <c r="CG552" s="72"/>
      <c r="CH552" s="72"/>
      <c r="CI552" s="72"/>
      <c r="CJ552" s="72"/>
      <c r="CK552" s="72"/>
      <c r="CL552" s="72"/>
      <c r="CM552" s="72"/>
      <c r="CN552" s="72"/>
      <c r="CO552" s="72"/>
      <c r="CP552" s="72"/>
      <c r="CQ552" s="72"/>
      <c r="CR552" s="72"/>
      <c r="CS552" s="72"/>
      <c r="CT552" s="72"/>
      <c r="CU552" s="72"/>
      <c r="CV552" s="72"/>
      <c r="CW552" s="72"/>
      <c r="CX552" s="72"/>
      <c r="CY552" s="72"/>
      <c r="CZ552" s="72"/>
      <c r="DA552" s="72"/>
      <c r="DB552" s="72"/>
      <c r="DC552" s="72"/>
      <c r="DD552" s="72"/>
      <c r="DE552" s="72"/>
      <c r="DF552" s="72"/>
      <c r="DG552" s="72"/>
      <c r="DH552" s="72"/>
      <c r="DI552" s="72"/>
      <c r="DJ552" s="72"/>
      <c r="DK552" s="72"/>
      <c r="DL552" s="72"/>
      <c r="DM552" s="72"/>
      <c r="DN552" s="72"/>
      <c r="DO552" s="72"/>
      <c r="DP552" s="72"/>
      <c r="DQ552" s="72"/>
      <c r="DR552" s="72"/>
      <c r="DS552" s="72"/>
      <c r="DT552" s="72"/>
      <c r="DU552" s="72"/>
      <c r="DV552" s="72"/>
      <c r="DW552" s="72"/>
      <c r="DX552" s="72"/>
      <c r="DY552" s="72"/>
      <c r="DZ552" s="72"/>
      <c r="EA552" s="72"/>
      <c r="EB552" s="72"/>
      <c r="EC552" s="72"/>
      <c r="ED552" s="72"/>
      <c r="EE552" s="72"/>
      <c r="EF552" s="72"/>
      <c r="EG552" s="72"/>
      <c r="EH552" s="72"/>
      <c r="EI552" s="72"/>
      <c r="EJ552" s="72"/>
      <c r="EK552" s="72"/>
      <c r="EL552" s="72"/>
      <c r="EM552" s="72"/>
      <c r="EN552" s="72"/>
      <c r="EO552" s="72"/>
      <c r="EP552" s="72"/>
      <c r="EQ552" s="72"/>
      <c r="ER552" s="312">
        <f t="shared" si="112"/>
        <v>1</v>
      </c>
      <c r="ES552" s="72">
        <f t="shared" si="113"/>
        <v>1</v>
      </c>
      <c r="ET552" s="72" t="s">
        <v>1122</v>
      </c>
      <c r="EU552" s="7" t="s">
        <v>2867</v>
      </c>
      <c r="EV552" s="7" t="s">
        <v>1110</v>
      </c>
      <c r="EW552" s="7" t="s">
        <v>1806</v>
      </c>
      <c r="EX552" s="183" t="s">
        <v>1807</v>
      </c>
      <c r="EY552" s="313">
        <v>46183</v>
      </c>
      <c r="EZ552" s="313"/>
      <c r="FA552" s="183"/>
      <c r="FB552" s="313"/>
      <c r="FC552" s="7"/>
      <c r="FD552" s="7" t="s">
        <v>3416</v>
      </c>
      <c r="FE552" s="7">
        <f t="shared" si="114"/>
        <v>2740</v>
      </c>
      <c r="FF552" s="72">
        <f t="shared" si="115"/>
        <v>15515</v>
      </c>
      <c r="FG552" t="s">
        <v>3515</v>
      </c>
    </row>
    <row r="553" spans="1:163" ht="17.25">
      <c r="A553" s="72">
        <v>118808490</v>
      </c>
      <c r="B553" s="304" t="s">
        <v>2166</v>
      </c>
      <c r="C553" s="72" t="s">
        <v>1775</v>
      </c>
      <c r="D553" s="72" t="s">
        <v>3017</v>
      </c>
      <c r="E553" s="72">
        <v>67100</v>
      </c>
      <c r="F553" s="72"/>
      <c r="G553" s="306"/>
      <c r="H553" s="306" t="s">
        <v>3511</v>
      </c>
      <c r="I553" s="72">
        <v>5612</v>
      </c>
      <c r="J553" s="72">
        <v>5612</v>
      </c>
      <c r="K553" s="258">
        <f t="shared" si="119"/>
        <v>5641</v>
      </c>
      <c r="L553" s="258">
        <f t="shared" si="109"/>
        <v>-55789</v>
      </c>
      <c r="M553" s="307">
        <v>1</v>
      </c>
      <c r="N553" s="72" t="s">
        <v>1282</v>
      </c>
      <c r="O553" s="72" t="s">
        <v>1281</v>
      </c>
      <c r="P553" s="72" t="s">
        <v>333</v>
      </c>
      <c r="Q553" s="255">
        <v>11052.48</v>
      </c>
      <c r="R553" s="66">
        <v>29</v>
      </c>
      <c r="S553" s="66">
        <f t="shared" si="108"/>
        <v>0</v>
      </c>
      <c r="T553" s="66">
        <v>450</v>
      </c>
      <c r="U553" s="4" t="s">
        <v>1129</v>
      </c>
      <c r="V553" s="5">
        <f t="shared" si="116"/>
        <v>6.3133945357944105E-3</v>
      </c>
      <c r="W553" s="5">
        <f t="shared" si="117"/>
        <v>6.0482653829968026E-4</v>
      </c>
      <c r="X553" s="5" t="str">
        <f t="shared" si="118"/>
        <v>RB</v>
      </c>
      <c r="Y553" s="72" t="str">
        <f t="shared" si="110"/>
        <v>PAID</v>
      </c>
      <c r="Z553" s="72" t="s">
        <v>1129</v>
      </c>
      <c r="AA553" s="72" t="s">
        <v>1281</v>
      </c>
      <c r="AB553" s="304"/>
      <c r="AC553" s="72"/>
      <c r="AD553" s="72" t="s">
        <v>3019</v>
      </c>
      <c r="AE553" s="308"/>
      <c r="AF553" s="309"/>
      <c r="AG553" s="7"/>
      <c r="AH553" s="72" t="s">
        <v>2205</v>
      </c>
      <c r="AI553" s="7"/>
      <c r="AJ553" s="7"/>
      <c r="AK553" s="7"/>
      <c r="AL553" s="7">
        <v>6091</v>
      </c>
      <c r="AM553" s="255">
        <v>11052.48</v>
      </c>
      <c r="AN553" s="258">
        <v>26</v>
      </c>
      <c r="AO553" s="306">
        <v>0</v>
      </c>
      <c r="AP553" s="306" t="str">
        <f t="shared" si="111"/>
        <v>RB</v>
      </c>
      <c r="AQ553" s="306"/>
      <c r="AR553" s="306"/>
      <c r="AS553" s="306"/>
      <c r="AT553" s="306"/>
      <c r="AU553" s="72" t="s">
        <v>1129</v>
      </c>
      <c r="AV553" s="310" t="s">
        <v>2308</v>
      </c>
      <c r="AW553" s="304" t="s">
        <v>2345</v>
      </c>
      <c r="AX553" s="311">
        <v>44347</v>
      </c>
      <c r="AY553" s="72">
        <v>60</v>
      </c>
      <c r="AZ553" s="72" t="s">
        <v>2057</v>
      </c>
      <c r="BA553" s="7" t="s">
        <v>3513</v>
      </c>
      <c r="BB553" s="7"/>
      <c r="BC553" s="7"/>
      <c r="BD553" s="72"/>
      <c r="BE553" s="72"/>
      <c r="BF553" s="72"/>
      <c r="BG553" s="183"/>
      <c r="BH553" s="72"/>
      <c r="BI553" s="72"/>
      <c r="BJ553" s="72"/>
      <c r="BK553" s="72"/>
      <c r="BL553" s="72"/>
      <c r="BM553" s="72"/>
      <c r="BN553" s="72"/>
      <c r="BO553" s="72"/>
      <c r="BP553" s="72"/>
      <c r="BQ553" s="72"/>
      <c r="BR553" s="72"/>
      <c r="BS553" s="72"/>
      <c r="BT553" s="72"/>
      <c r="BU553" s="72"/>
      <c r="BV553" s="72"/>
      <c r="BW553" s="72"/>
      <c r="BX553" s="72"/>
      <c r="BY553" s="72"/>
      <c r="BZ553" s="72"/>
      <c r="CA553" s="72"/>
      <c r="CB553" s="72"/>
      <c r="CC553" s="72"/>
      <c r="CD553" s="72"/>
      <c r="CE553" s="72"/>
      <c r="CF553" s="72"/>
      <c r="CG553" s="72"/>
      <c r="CH553" s="72"/>
      <c r="CI553" s="72"/>
      <c r="CJ553" s="72"/>
      <c r="CK553" s="72"/>
      <c r="CL553" s="72"/>
      <c r="CM553" s="72">
        <v>1</v>
      </c>
      <c r="CN553" s="72"/>
      <c r="CO553" s="72"/>
      <c r="CP553" s="72"/>
      <c r="CQ553" s="72"/>
      <c r="CR553" s="72"/>
      <c r="CS553" s="72"/>
      <c r="CT553" s="72"/>
      <c r="CU553" s="72"/>
      <c r="CV553" s="72"/>
      <c r="CW553" s="72"/>
      <c r="CX553" s="72"/>
      <c r="CY553" s="72"/>
      <c r="CZ553" s="72"/>
      <c r="DA553" s="72"/>
      <c r="DB553" s="72"/>
      <c r="DC553" s="72"/>
      <c r="DD553" s="72"/>
      <c r="DE553" s="72"/>
      <c r="DF553" s="72"/>
      <c r="DG553" s="72"/>
      <c r="DH553" s="72"/>
      <c r="DI553" s="72"/>
      <c r="DJ553" s="72"/>
      <c r="DK553" s="72"/>
      <c r="DL553" s="72"/>
      <c r="DM553" s="72"/>
      <c r="DN553" s="72"/>
      <c r="DO553" s="72"/>
      <c r="DP553" s="72"/>
      <c r="DQ553" s="72"/>
      <c r="DR553" s="72"/>
      <c r="DS553" s="72"/>
      <c r="DT553" s="72"/>
      <c r="DU553" s="72"/>
      <c r="DV553" s="72"/>
      <c r="DW553" s="72"/>
      <c r="DX553" s="72"/>
      <c r="DY553" s="72"/>
      <c r="DZ553" s="72"/>
      <c r="EA553" s="72"/>
      <c r="EB553" s="72"/>
      <c r="EC553" s="72"/>
      <c r="ED553" s="72"/>
      <c r="EE553" s="72"/>
      <c r="EF553" s="72"/>
      <c r="EG553" s="72"/>
      <c r="EH553" s="72"/>
      <c r="EI553" s="72"/>
      <c r="EJ553" s="72"/>
      <c r="EK553" s="72"/>
      <c r="EL553" s="72"/>
      <c r="EM553" s="72"/>
      <c r="EN553" s="72"/>
      <c r="EO553" s="72"/>
      <c r="EP553" s="72"/>
      <c r="EQ553" s="72"/>
      <c r="ER553" s="312">
        <f t="shared" si="112"/>
        <v>1</v>
      </c>
      <c r="ES553" s="72">
        <f t="shared" si="113"/>
        <v>1</v>
      </c>
      <c r="ET553" s="72" t="s">
        <v>1125</v>
      </c>
      <c r="EU553" s="7" t="s">
        <v>3496</v>
      </c>
      <c r="EV553" s="7" t="s">
        <v>1110</v>
      </c>
      <c r="EW553" s="7" t="s">
        <v>1806</v>
      </c>
      <c r="EX553" s="183" t="s">
        <v>1815</v>
      </c>
      <c r="EY553" s="313">
        <v>46190</v>
      </c>
      <c r="EZ553" s="313"/>
      <c r="FA553" s="183"/>
      <c r="FB553" s="313"/>
      <c r="FC553" s="7"/>
      <c r="FD553" s="7" t="s">
        <v>3268</v>
      </c>
      <c r="FE553" s="7">
        <f t="shared" si="114"/>
        <v>5641</v>
      </c>
      <c r="FF553" s="72">
        <f t="shared" si="115"/>
        <v>11311</v>
      </c>
      <c r="FG553" t="s">
        <v>3515</v>
      </c>
    </row>
    <row r="554" spans="1:163" ht="17.25">
      <c r="A554" s="72">
        <v>463281065</v>
      </c>
      <c r="B554" s="304" t="s">
        <v>2178</v>
      </c>
      <c r="C554" s="72"/>
      <c r="D554" s="72"/>
      <c r="E554" s="72"/>
      <c r="F554" s="72"/>
      <c r="G554" s="306"/>
      <c r="H554" s="306" t="s">
        <v>3547</v>
      </c>
      <c r="I554" s="72">
        <v>3806</v>
      </c>
      <c r="J554" s="72">
        <v>3709</v>
      </c>
      <c r="K554" s="258">
        <f t="shared" si="119"/>
        <v>3713</v>
      </c>
      <c r="L554" s="258">
        <f t="shared" si="109"/>
        <v>7515</v>
      </c>
      <c r="M554" s="307">
        <v>1</v>
      </c>
      <c r="N554" s="72" t="s">
        <v>1282</v>
      </c>
      <c r="O554" s="72" t="s">
        <v>1232</v>
      </c>
      <c r="P554" s="72" t="s">
        <v>230</v>
      </c>
      <c r="Q554" s="255">
        <v>11047</v>
      </c>
      <c r="R554" s="66">
        <v>4</v>
      </c>
      <c r="S554" s="66">
        <f t="shared" si="108"/>
        <v>0</v>
      </c>
      <c r="T554" s="66">
        <v>450</v>
      </c>
      <c r="U554" s="4" t="s">
        <v>1129</v>
      </c>
      <c r="V554" s="5">
        <f t="shared" si="116"/>
        <v>1.2132553689817421E-2</v>
      </c>
      <c r="W554" s="5">
        <f t="shared" si="117"/>
        <v>6.045266554290592E-4</v>
      </c>
      <c r="X554" s="5" t="str">
        <f t="shared" si="118"/>
        <v>RB</v>
      </c>
      <c r="Y554" s="72" t="str">
        <f t="shared" si="110"/>
        <v>PAID</v>
      </c>
      <c r="Z554" s="72" t="s">
        <v>1129</v>
      </c>
      <c r="AA554" s="72" t="s">
        <v>1281</v>
      </c>
      <c r="AB554" s="304"/>
      <c r="AC554" s="72"/>
      <c r="AD554" s="72"/>
      <c r="AE554" s="308"/>
      <c r="AF554" s="309"/>
      <c r="AG554" s="7"/>
      <c r="AH554" s="72" t="s">
        <v>2204</v>
      </c>
      <c r="AI554" s="7"/>
      <c r="AJ554" s="7"/>
      <c r="AK554" s="7"/>
      <c r="AL554" s="7">
        <v>4163</v>
      </c>
      <c r="AM554" s="255">
        <v>11047</v>
      </c>
      <c r="AN554" s="258">
        <v>27</v>
      </c>
      <c r="AO554" s="306">
        <v>0</v>
      </c>
      <c r="AP554" s="306" t="str">
        <f t="shared" si="111"/>
        <v>RB</v>
      </c>
      <c r="AQ554" s="306"/>
      <c r="AR554" s="306"/>
      <c r="AS554" s="306"/>
      <c r="AT554" s="306"/>
      <c r="AU554" s="72" t="s">
        <v>1129</v>
      </c>
      <c r="AV554" s="310" t="s">
        <v>2320</v>
      </c>
      <c r="AW554" s="304" t="s">
        <v>2346</v>
      </c>
      <c r="AX554" s="311">
        <v>45466</v>
      </c>
      <c r="AY554" s="72">
        <v>24</v>
      </c>
      <c r="AZ554" s="72" t="s">
        <v>2057</v>
      </c>
      <c r="BA554" s="7" t="s">
        <v>3513</v>
      </c>
      <c r="BB554" s="7"/>
      <c r="BC554" s="7"/>
      <c r="BD554" s="72"/>
      <c r="BE554" s="72"/>
      <c r="BF554" s="72"/>
      <c r="BG554" s="183"/>
      <c r="BH554" s="72"/>
      <c r="BI554" s="72"/>
      <c r="BJ554" s="72"/>
      <c r="BK554" s="72"/>
      <c r="BL554" s="72"/>
      <c r="BM554" s="72"/>
      <c r="BN554" s="72"/>
      <c r="BO554" s="72"/>
      <c r="BP554" s="72"/>
      <c r="BQ554" s="72"/>
      <c r="BR554" s="72"/>
      <c r="BS554" s="72"/>
      <c r="BT554" s="72"/>
      <c r="BU554" s="72"/>
      <c r="BV554" s="72"/>
      <c r="BW554" s="72"/>
      <c r="BX554" s="72"/>
      <c r="BY554" s="72"/>
      <c r="BZ554" s="72"/>
      <c r="CA554" s="72"/>
      <c r="CB554" s="72"/>
      <c r="CC554" s="72"/>
      <c r="CD554" s="72"/>
      <c r="CE554" s="72"/>
      <c r="CF554" s="72"/>
      <c r="CG554" s="72"/>
      <c r="CH554" s="72"/>
      <c r="CI554" s="72"/>
      <c r="CJ554" s="72"/>
      <c r="CK554" s="72"/>
      <c r="CL554" s="72"/>
      <c r="CM554" s="72"/>
      <c r="CN554" s="72"/>
      <c r="CO554" s="72"/>
      <c r="CP554" s="72"/>
      <c r="CQ554" s="72"/>
      <c r="CR554" s="72"/>
      <c r="CS554" s="72"/>
      <c r="CT554" s="72"/>
      <c r="CU554" s="72"/>
      <c r="CV554" s="72"/>
      <c r="CW554" s="72"/>
      <c r="CX554" s="72"/>
      <c r="CY554" s="72"/>
      <c r="CZ554" s="72"/>
      <c r="DA554" s="72"/>
      <c r="DB554" s="72"/>
      <c r="DC554" s="72"/>
      <c r="DD554" s="72"/>
      <c r="DE554" s="72"/>
      <c r="DF554" s="72"/>
      <c r="DG554" s="72"/>
      <c r="DH554" s="72"/>
      <c r="DI554" s="72"/>
      <c r="DJ554" s="72"/>
      <c r="DK554" s="72"/>
      <c r="DL554" s="72"/>
      <c r="DM554" s="72"/>
      <c r="DN554" s="72"/>
      <c r="DO554" s="72"/>
      <c r="DP554" s="72"/>
      <c r="DQ554" s="72"/>
      <c r="DR554" s="72"/>
      <c r="DS554" s="72"/>
      <c r="DT554" s="72"/>
      <c r="DU554" s="72"/>
      <c r="DV554" s="72"/>
      <c r="DW554" s="72"/>
      <c r="DX554" s="72"/>
      <c r="DY554" s="72"/>
      <c r="DZ554" s="72"/>
      <c r="EA554" s="72"/>
      <c r="EB554" s="72"/>
      <c r="EC554" s="72"/>
      <c r="ED554" s="72"/>
      <c r="EE554" s="72"/>
      <c r="EF554" s="72"/>
      <c r="EG554" s="72"/>
      <c r="EH554" s="72"/>
      <c r="EI554" s="72"/>
      <c r="EJ554" s="72"/>
      <c r="EK554" s="72"/>
      <c r="EL554" s="72"/>
      <c r="EM554" s="72"/>
      <c r="EN554" s="72"/>
      <c r="EO554" s="72"/>
      <c r="EP554" s="72"/>
      <c r="EQ554" s="72"/>
      <c r="ER554" s="312">
        <f t="shared" si="112"/>
        <v>0</v>
      </c>
      <c r="ES554" s="72" t="str">
        <f t="shared" si="113"/>
        <v/>
      </c>
      <c r="ET554" s="72" t="s">
        <v>1111</v>
      </c>
      <c r="EU554" s="7" t="e">
        <v>#N/A</v>
      </c>
      <c r="EV554" s="7" t="e">
        <v>#N/A</v>
      </c>
      <c r="EW554" s="7" t="e">
        <v>#N/A</v>
      </c>
      <c r="EX554" s="183" t="e">
        <v>#N/A</v>
      </c>
      <c r="EY554" s="313" t="e">
        <v>#N/A</v>
      </c>
      <c r="EZ554" s="313"/>
      <c r="FA554" s="183"/>
      <c r="FB554" s="313"/>
      <c r="FC554" s="7"/>
      <c r="FD554" s="7">
        <v>0</v>
      </c>
      <c r="FE554" s="7">
        <f t="shared" si="114"/>
        <v>3713</v>
      </c>
      <c r="FF554" s="72">
        <f t="shared" si="115"/>
        <v>7515</v>
      </c>
      <c r="FG554" t="s">
        <v>3516</v>
      </c>
    </row>
    <row r="555" spans="1:163" ht="17.25">
      <c r="A555" s="72">
        <v>463254087</v>
      </c>
      <c r="B555" s="304" t="s">
        <v>981</v>
      </c>
      <c r="C555" s="72"/>
      <c r="D555" s="72"/>
      <c r="E555" s="72"/>
      <c r="F555" s="72"/>
      <c r="G555" s="306"/>
      <c r="H555" s="306"/>
      <c r="I555" s="72">
        <v>4397</v>
      </c>
      <c r="J555" s="72">
        <v>6794</v>
      </c>
      <c r="K555" s="258">
        <f t="shared" si="119"/>
        <v>2541</v>
      </c>
      <c r="L555" s="258">
        <f t="shared" si="109"/>
        <v>11449</v>
      </c>
      <c r="M555" s="315">
        <v>2</v>
      </c>
      <c r="N555" s="72" t="s">
        <v>1231</v>
      </c>
      <c r="O555" s="72" t="s">
        <v>1232</v>
      </c>
      <c r="P555" s="72" t="s">
        <v>324</v>
      </c>
      <c r="Q555" s="255">
        <v>10977</v>
      </c>
      <c r="R555" s="66">
        <v>144</v>
      </c>
      <c r="S555" s="66">
        <f t="shared" si="108"/>
        <v>0</v>
      </c>
      <c r="T555" s="66">
        <v>900</v>
      </c>
      <c r="U555" s="4" t="s">
        <v>1231</v>
      </c>
      <c r="V555" s="5">
        <f t="shared" si="116"/>
        <v>7.8307317807078364E-2</v>
      </c>
      <c r="W555" s="5">
        <f t="shared" si="117"/>
        <v>2.4304327483482967E-3</v>
      </c>
      <c r="X555" s="5" t="str">
        <f t="shared" si="118"/>
        <v>FLOW</v>
      </c>
      <c r="Y555" s="72" t="str">
        <f t="shared" si="110"/>
        <v>NC</v>
      </c>
      <c r="Z555" s="72" t="s">
        <v>1315</v>
      </c>
      <c r="AA555" s="72" t="s">
        <v>1315</v>
      </c>
      <c r="AB555" s="304" t="s">
        <v>3023</v>
      </c>
      <c r="AC555" s="72"/>
      <c r="AD555" s="72" t="s">
        <v>3021</v>
      </c>
      <c r="AE555" s="308"/>
      <c r="AF555" s="309" t="s">
        <v>1129</v>
      </c>
      <c r="AG555" s="7" t="s">
        <v>1129</v>
      </c>
      <c r="AH555" s="72" t="s">
        <v>437</v>
      </c>
      <c r="AI555" s="7" t="s">
        <v>1129</v>
      </c>
      <c r="AJ555" s="7" t="s">
        <v>1129</v>
      </c>
      <c r="AK555" s="7" t="s">
        <v>1129</v>
      </c>
      <c r="AL555" s="7">
        <v>7838</v>
      </c>
      <c r="AM555" s="255">
        <v>10977</v>
      </c>
      <c r="AN555" s="258">
        <v>57</v>
      </c>
      <c r="AO555" s="306">
        <v>73</v>
      </c>
      <c r="AP555" s="306" t="str">
        <f t="shared" si="111"/>
        <v>FLOW</v>
      </c>
      <c r="AQ555" s="306"/>
      <c r="AR555" s="306"/>
      <c r="AS555" s="306"/>
      <c r="AT555" s="306"/>
      <c r="AU555" s="72" t="s">
        <v>1793</v>
      </c>
      <c r="AV555" s="310" t="s">
        <v>1050</v>
      </c>
      <c r="AW555" s="304" t="s">
        <v>400</v>
      </c>
      <c r="AX555" s="311">
        <v>45462</v>
      </c>
      <c r="AY555" s="72">
        <v>24</v>
      </c>
      <c r="AZ555" s="72" t="s">
        <v>1742</v>
      </c>
      <c r="BA555" s="7" t="s">
        <v>3512</v>
      </c>
      <c r="BB555" s="7"/>
      <c r="BC555" s="7"/>
      <c r="BD555" s="72"/>
      <c r="BE555" s="72"/>
      <c r="BF555" s="72"/>
      <c r="BG555" s="183"/>
      <c r="BH555" s="72"/>
      <c r="BI555" s="72"/>
      <c r="BJ555" s="72"/>
      <c r="BK555" s="72"/>
      <c r="BL555" s="72"/>
      <c r="BM555" s="72"/>
      <c r="BN555" s="72"/>
      <c r="BO555" s="72"/>
      <c r="BP555" s="72"/>
      <c r="BQ555" s="72"/>
      <c r="BR555" s="72">
        <v>1</v>
      </c>
      <c r="BS555" s="72"/>
      <c r="BT555" s="72"/>
      <c r="BU555" s="72"/>
      <c r="BV555" s="72"/>
      <c r="BW555" s="72"/>
      <c r="BX555" s="72"/>
      <c r="BY555" s="72"/>
      <c r="BZ555" s="72"/>
      <c r="CA555" s="72"/>
      <c r="CB555" s="72"/>
      <c r="CC555" s="72"/>
      <c r="CD555" s="72"/>
      <c r="CE555" s="72"/>
      <c r="CF555" s="72"/>
      <c r="CG555" s="72"/>
      <c r="CH555" s="72"/>
      <c r="CI555" s="72"/>
      <c r="CJ555" s="72"/>
      <c r="CK555" s="72"/>
      <c r="CL555" s="72"/>
      <c r="CM555" s="72"/>
      <c r="CN555" s="72"/>
      <c r="CO555" s="72"/>
      <c r="CP555" s="72"/>
      <c r="CQ555" s="72"/>
      <c r="CR555" s="72"/>
      <c r="CS555" s="72"/>
      <c r="CT555" s="72"/>
      <c r="CU555" s="72"/>
      <c r="CV555" s="72"/>
      <c r="CW555" s="72"/>
      <c r="CX555" s="72"/>
      <c r="CY555" s="72"/>
      <c r="CZ555" s="72"/>
      <c r="DA555" s="72"/>
      <c r="DB555" s="72"/>
      <c r="DC555" s="72"/>
      <c r="DD555" s="72"/>
      <c r="DE555" s="72"/>
      <c r="DF555" s="72"/>
      <c r="DG555" s="72"/>
      <c r="DH555" s="72"/>
      <c r="DI555" s="72"/>
      <c r="DJ555" s="72"/>
      <c r="DK555" s="72"/>
      <c r="DL555" s="72"/>
      <c r="DM555" s="72"/>
      <c r="DN555" s="72"/>
      <c r="DO555" s="72"/>
      <c r="DP555" s="72"/>
      <c r="DQ555" s="72"/>
      <c r="DR555" s="72"/>
      <c r="DS555" s="72"/>
      <c r="DT555" s="72"/>
      <c r="DU555" s="72"/>
      <c r="DV555" s="72"/>
      <c r="DW555" s="72"/>
      <c r="DX555" s="72"/>
      <c r="DY555" s="72"/>
      <c r="DZ555" s="72"/>
      <c r="EA555" s="72"/>
      <c r="EB555" s="72"/>
      <c r="EC555" s="72"/>
      <c r="ED555" s="72"/>
      <c r="EE555" s="72"/>
      <c r="EF555" s="72"/>
      <c r="EG555" s="72"/>
      <c r="EH555" s="72"/>
      <c r="EI555" s="72"/>
      <c r="EJ555" s="72"/>
      <c r="EK555" s="72"/>
      <c r="EL555" s="72"/>
      <c r="EM555" s="72"/>
      <c r="EN555" s="72"/>
      <c r="EO555" s="72"/>
      <c r="EP555" s="72"/>
      <c r="EQ555" s="72"/>
      <c r="ER555" s="312">
        <f t="shared" si="112"/>
        <v>1</v>
      </c>
      <c r="ES555" s="72">
        <f t="shared" si="113"/>
        <v>1</v>
      </c>
      <c r="ET555" s="72" t="s">
        <v>1127</v>
      </c>
      <c r="EU555" s="7" t="s">
        <v>2868</v>
      </c>
      <c r="EV555" s="7" t="s">
        <v>1110</v>
      </c>
      <c r="EW555" s="7" t="s">
        <v>1829</v>
      </c>
      <c r="EX555" s="183" t="s">
        <v>2013</v>
      </c>
      <c r="EY555" s="313">
        <v>46179</v>
      </c>
      <c r="EZ555" s="313"/>
      <c r="FA555" s="183"/>
      <c r="FB555" s="313"/>
      <c r="FC555" s="7" t="s">
        <v>3623</v>
      </c>
      <c r="FD555" s="7" t="s">
        <v>3417</v>
      </c>
      <c r="FE555" s="7">
        <f t="shared" si="114"/>
        <v>2541</v>
      </c>
      <c r="FF555" s="72">
        <f t="shared" si="115"/>
        <v>11449</v>
      </c>
      <c r="FG555" t="s">
        <v>3515</v>
      </c>
    </row>
    <row r="556" spans="1:163" ht="17.25">
      <c r="A556" s="72">
        <v>459315274</v>
      </c>
      <c r="B556" s="304" t="s">
        <v>2156</v>
      </c>
      <c r="C556" s="72"/>
      <c r="D556" s="72"/>
      <c r="E556" s="72"/>
      <c r="F556" s="72"/>
      <c r="G556" s="306"/>
      <c r="H556" s="306"/>
      <c r="I556" s="72">
        <v>2936</v>
      </c>
      <c r="J556" s="72">
        <v>2438</v>
      </c>
      <c r="K556" s="258">
        <f t="shared" si="119"/>
        <v>2438</v>
      </c>
      <c r="L556" s="258">
        <f t="shared" si="109"/>
        <v>5418</v>
      </c>
      <c r="M556" s="307">
        <v>1</v>
      </c>
      <c r="N556" s="72" t="s">
        <v>1231</v>
      </c>
      <c r="O556" s="72" t="s">
        <v>1232</v>
      </c>
      <c r="P556" s="72" t="s">
        <v>73</v>
      </c>
      <c r="Q556" s="255">
        <v>10939.08</v>
      </c>
      <c r="R556" s="66">
        <v>0</v>
      </c>
      <c r="S556" s="66">
        <f t="shared" si="108"/>
        <v>0</v>
      </c>
      <c r="T556" s="66">
        <v>0</v>
      </c>
      <c r="U556" s="4" t="s">
        <v>1129</v>
      </c>
      <c r="V556" s="5">
        <f t="shared" si="116"/>
        <v>1.0918667986945125E-2</v>
      </c>
      <c r="W556" s="5">
        <f t="shared" si="117"/>
        <v>5.9862093291128025E-4</v>
      </c>
      <c r="X556" s="5" t="str">
        <f t="shared" si="118"/>
        <v>FLOW</v>
      </c>
      <c r="Y556" s="72" t="str">
        <f t="shared" si="110"/>
        <v>NC</v>
      </c>
      <c r="Z556" s="72" t="s">
        <v>1129</v>
      </c>
      <c r="AA556" s="72" t="s">
        <v>1315</v>
      </c>
      <c r="AB556" s="304" t="s">
        <v>3023</v>
      </c>
      <c r="AC556" s="72"/>
      <c r="AD556" s="72" t="s">
        <v>3021</v>
      </c>
      <c r="AE556" s="308"/>
      <c r="AF556" s="309"/>
      <c r="AG556" s="7"/>
      <c r="AH556" s="72" t="s">
        <v>805</v>
      </c>
      <c r="AI556" s="7"/>
      <c r="AJ556" s="7"/>
      <c r="AK556" s="7"/>
      <c r="AL556" s="7">
        <v>2438</v>
      </c>
      <c r="AM556" s="255">
        <v>10939.08</v>
      </c>
      <c r="AN556" s="258">
        <v>27</v>
      </c>
      <c r="AO556" s="306">
        <v>43</v>
      </c>
      <c r="AP556" s="306" t="str">
        <f t="shared" si="111"/>
        <v>FLOW</v>
      </c>
      <c r="AQ556" s="306"/>
      <c r="AR556" s="306"/>
      <c r="AS556" s="306"/>
      <c r="AT556" s="306"/>
      <c r="AU556" s="72" t="s">
        <v>1129</v>
      </c>
      <c r="AV556" s="310" t="s">
        <v>2299</v>
      </c>
      <c r="AW556" s="304" t="s">
        <v>24</v>
      </c>
      <c r="AX556" s="311">
        <v>45147</v>
      </c>
      <c r="AY556" s="72">
        <v>36</v>
      </c>
      <c r="AZ556" s="72" t="s">
        <v>2057</v>
      </c>
      <c r="BA556" s="7" t="s">
        <v>3512</v>
      </c>
      <c r="BB556" s="7"/>
      <c r="BC556" s="7"/>
      <c r="BD556" s="72"/>
      <c r="BE556" s="72"/>
      <c r="BF556" s="72"/>
      <c r="BG556" s="183"/>
      <c r="BH556" s="72"/>
      <c r="BI556" s="72"/>
      <c r="BJ556" s="72"/>
      <c r="BK556" s="72"/>
      <c r="BL556" s="72"/>
      <c r="BM556" s="72"/>
      <c r="BN556" s="72"/>
      <c r="BO556" s="72"/>
      <c r="BP556" s="72"/>
      <c r="BQ556" s="72"/>
      <c r="BR556" s="72"/>
      <c r="BS556" s="72"/>
      <c r="BT556" s="72"/>
      <c r="BU556" s="72"/>
      <c r="BV556" s="72"/>
      <c r="BW556" s="72"/>
      <c r="BX556" s="72"/>
      <c r="BY556" s="72"/>
      <c r="BZ556" s="72"/>
      <c r="CA556" s="72"/>
      <c r="CB556" s="72"/>
      <c r="CC556" s="72"/>
      <c r="CD556" s="72"/>
      <c r="CE556" s="72"/>
      <c r="CF556" s="72"/>
      <c r="CG556" s="72">
        <v>1</v>
      </c>
      <c r="CH556" s="72"/>
      <c r="CI556" s="72"/>
      <c r="CJ556" s="72"/>
      <c r="CK556" s="72"/>
      <c r="CL556" s="72"/>
      <c r="CM556" s="72"/>
      <c r="CN556" s="72"/>
      <c r="CO556" s="72"/>
      <c r="CP556" s="72"/>
      <c r="CQ556" s="72"/>
      <c r="CR556" s="72"/>
      <c r="CS556" s="72"/>
      <c r="CT556" s="72"/>
      <c r="CU556" s="72"/>
      <c r="CV556" s="72"/>
      <c r="CW556" s="72"/>
      <c r="CX556" s="72"/>
      <c r="CY556" s="72"/>
      <c r="CZ556" s="72"/>
      <c r="DA556" s="72"/>
      <c r="DB556" s="72"/>
      <c r="DC556" s="72"/>
      <c r="DD556" s="72"/>
      <c r="DE556" s="72"/>
      <c r="DF556" s="72"/>
      <c r="DG556" s="72"/>
      <c r="DH556" s="72"/>
      <c r="DI556" s="72"/>
      <c r="DJ556" s="72"/>
      <c r="DK556" s="72"/>
      <c r="DL556" s="72"/>
      <c r="DM556" s="72"/>
      <c r="DN556" s="72"/>
      <c r="DO556" s="72"/>
      <c r="DP556" s="72"/>
      <c r="DQ556" s="72"/>
      <c r="DR556" s="72"/>
      <c r="DS556" s="72"/>
      <c r="DT556" s="72"/>
      <c r="DU556" s="72"/>
      <c r="DV556" s="72"/>
      <c r="DW556" s="72"/>
      <c r="DX556" s="72"/>
      <c r="DY556" s="72"/>
      <c r="DZ556" s="72"/>
      <c r="EA556" s="72"/>
      <c r="EB556" s="72"/>
      <c r="EC556" s="72"/>
      <c r="ED556" s="72"/>
      <c r="EE556" s="72"/>
      <c r="EF556" s="72"/>
      <c r="EG556" s="72"/>
      <c r="EH556" s="72"/>
      <c r="EI556" s="72"/>
      <c r="EJ556" s="72"/>
      <c r="EK556" s="72"/>
      <c r="EL556" s="72"/>
      <c r="EM556" s="72"/>
      <c r="EN556" s="72"/>
      <c r="EO556" s="72"/>
      <c r="EP556" s="72"/>
      <c r="EQ556" s="72"/>
      <c r="ER556" s="312">
        <f t="shared" si="112"/>
        <v>1</v>
      </c>
      <c r="ES556" s="72">
        <f t="shared" si="113"/>
        <v>1</v>
      </c>
      <c r="ET556" s="72" t="s">
        <v>1119</v>
      </c>
      <c r="EU556" s="7" t="s">
        <v>2869</v>
      </c>
      <c r="EV556" s="7" t="s">
        <v>1110</v>
      </c>
      <c r="EW556" s="7" t="s">
        <v>1829</v>
      </c>
      <c r="EX556" s="183" t="s">
        <v>3603</v>
      </c>
      <c r="EY556" s="313">
        <v>46184</v>
      </c>
      <c r="EZ556" s="313"/>
      <c r="FA556" s="183"/>
      <c r="FB556" s="313"/>
      <c r="FC556" s="7"/>
      <c r="FD556" s="7" t="s">
        <v>3418</v>
      </c>
      <c r="FE556" s="7">
        <f t="shared" si="114"/>
        <v>2438</v>
      </c>
      <c r="FF556" s="72">
        <f t="shared" si="115"/>
        <v>5418</v>
      </c>
      <c r="FG556" t="s">
        <v>3515</v>
      </c>
    </row>
    <row r="557" spans="1:163" ht="17.25">
      <c r="A557" s="72">
        <v>458368125</v>
      </c>
      <c r="B557" s="304" t="s">
        <v>191</v>
      </c>
      <c r="C557" s="72" t="s">
        <v>1777</v>
      </c>
      <c r="D557" s="72" t="s">
        <v>1795</v>
      </c>
      <c r="E557" s="72">
        <v>5600</v>
      </c>
      <c r="F557" s="72"/>
      <c r="G557" s="306"/>
      <c r="H557" s="306"/>
      <c r="I557" s="72">
        <v>5482</v>
      </c>
      <c r="J557" s="72">
        <v>5482</v>
      </c>
      <c r="K557" s="258">
        <f t="shared" si="119"/>
        <v>5558</v>
      </c>
      <c r="L557" s="258">
        <f t="shared" si="109"/>
        <v>5439</v>
      </c>
      <c r="M557" s="307">
        <v>1</v>
      </c>
      <c r="N557" s="72" t="s">
        <v>1280</v>
      </c>
      <c r="O557" s="72" t="s">
        <v>1281</v>
      </c>
      <c r="P557" s="72" t="s">
        <v>152</v>
      </c>
      <c r="Q557" s="255">
        <v>10744</v>
      </c>
      <c r="R557" s="66">
        <v>76</v>
      </c>
      <c r="S557" s="66">
        <f t="shared" si="108"/>
        <v>0</v>
      </c>
      <c r="T557" s="66">
        <v>3918</v>
      </c>
      <c r="U557" s="4" t="s">
        <v>1277</v>
      </c>
      <c r="V557" s="5">
        <f t="shared" si="116"/>
        <v>2.1750417922214806E-2</v>
      </c>
      <c r="W557" s="5">
        <f t="shared" si="117"/>
        <v>5.8794554050238187E-4</v>
      </c>
      <c r="X557" s="5" t="str">
        <f t="shared" si="118"/>
        <v>STABLE</v>
      </c>
      <c r="Y557" s="72" t="str">
        <f t="shared" si="110"/>
        <v>PAID</v>
      </c>
      <c r="Z557" s="72" t="s">
        <v>1281</v>
      </c>
      <c r="AA557" s="72" t="s">
        <v>1281</v>
      </c>
      <c r="AB557" s="304"/>
      <c r="AC557" s="72"/>
      <c r="AD557" s="72" t="s">
        <v>3019</v>
      </c>
      <c r="AE557" s="308"/>
      <c r="AF557" s="309" t="s">
        <v>1129</v>
      </c>
      <c r="AG557" s="7" t="s">
        <v>1129</v>
      </c>
      <c r="AH557" s="72" t="s">
        <v>192</v>
      </c>
      <c r="AI557" s="7" t="s">
        <v>1129</v>
      </c>
      <c r="AJ557" s="7" t="s">
        <v>1129</v>
      </c>
      <c r="AK557" s="7" t="s">
        <v>1129</v>
      </c>
      <c r="AL557" s="7">
        <v>9476</v>
      </c>
      <c r="AM557" s="255">
        <v>10744</v>
      </c>
      <c r="AN557" s="258">
        <v>27</v>
      </c>
      <c r="AO557" s="306">
        <v>12</v>
      </c>
      <c r="AP557" s="306" t="str">
        <f t="shared" si="111"/>
        <v>STABLE</v>
      </c>
      <c r="AQ557" s="306"/>
      <c r="AR557" s="306"/>
      <c r="AS557" s="306"/>
      <c r="AT557" s="306"/>
      <c r="AU557" s="72" t="s">
        <v>1793</v>
      </c>
      <c r="AV557" s="310" t="s">
        <v>193</v>
      </c>
      <c r="AW557" s="304" t="s">
        <v>194</v>
      </c>
      <c r="AX557" s="311">
        <v>45079</v>
      </c>
      <c r="AY557" s="72">
        <v>36</v>
      </c>
      <c r="AZ557" s="72" t="s">
        <v>1742</v>
      </c>
      <c r="BA557" s="7" t="s">
        <v>3513</v>
      </c>
      <c r="BB557" s="7"/>
      <c r="BC557" s="7"/>
      <c r="BD557" s="72"/>
      <c r="BE557" s="72"/>
      <c r="BF557" s="72"/>
      <c r="BG557" s="183"/>
      <c r="BH557" s="72"/>
      <c r="BI557" s="72">
        <v>1</v>
      </c>
      <c r="BJ557" s="72"/>
      <c r="BK557" s="72"/>
      <c r="BL557" s="72"/>
      <c r="BM557" s="72"/>
      <c r="BN557" s="72"/>
      <c r="BO557" s="72"/>
      <c r="BP557" s="72"/>
      <c r="BQ557" s="72"/>
      <c r="BR557" s="72">
        <v>2</v>
      </c>
      <c r="BS557" s="72"/>
      <c r="BT557" s="72"/>
      <c r="BU557" s="72"/>
      <c r="BV557" s="72"/>
      <c r="BW557" s="72"/>
      <c r="BX557" s="72"/>
      <c r="BY557" s="72"/>
      <c r="BZ557" s="72"/>
      <c r="CA557" s="72"/>
      <c r="CB557" s="72"/>
      <c r="CC557" s="72"/>
      <c r="CD557" s="72"/>
      <c r="CE557" s="72"/>
      <c r="CF557" s="72"/>
      <c r="CG557" s="72"/>
      <c r="CH557" s="72"/>
      <c r="CI557" s="72"/>
      <c r="CJ557" s="72"/>
      <c r="CK557" s="72"/>
      <c r="CL557" s="72"/>
      <c r="CM557" s="72"/>
      <c r="CN557" s="72"/>
      <c r="CO557" s="72"/>
      <c r="CP557" s="72"/>
      <c r="CQ557" s="72"/>
      <c r="CR557" s="72"/>
      <c r="CS557" s="72"/>
      <c r="CT557" s="72"/>
      <c r="CU557" s="72"/>
      <c r="CV557" s="72"/>
      <c r="CW557" s="72"/>
      <c r="CX557" s="72"/>
      <c r="CY557" s="72"/>
      <c r="CZ557" s="72"/>
      <c r="DA557" s="72"/>
      <c r="DB557" s="72"/>
      <c r="DC557" s="72"/>
      <c r="DD557" s="72"/>
      <c r="DE557" s="72"/>
      <c r="DF557" s="72"/>
      <c r="DG557" s="72"/>
      <c r="DH557" s="72"/>
      <c r="DI557" s="72"/>
      <c r="DJ557" s="72"/>
      <c r="DK557" s="72"/>
      <c r="DL557" s="72"/>
      <c r="DM557" s="72"/>
      <c r="DN557" s="72"/>
      <c r="DO557" s="72"/>
      <c r="DP557" s="72"/>
      <c r="DQ557" s="72"/>
      <c r="DR557" s="72"/>
      <c r="DS557" s="72"/>
      <c r="DT557" s="72"/>
      <c r="DU557" s="72"/>
      <c r="DV557" s="72"/>
      <c r="DW557" s="72"/>
      <c r="DX557" s="72"/>
      <c r="DY557" s="72"/>
      <c r="DZ557" s="72"/>
      <c r="EA557" s="72"/>
      <c r="EB557" s="72"/>
      <c r="EC557" s="72"/>
      <c r="ED557" s="72"/>
      <c r="EE557" s="72"/>
      <c r="EF557" s="72"/>
      <c r="EG557" s="72"/>
      <c r="EH557" s="72"/>
      <c r="EI557" s="72"/>
      <c r="EJ557" s="72"/>
      <c r="EK557" s="72"/>
      <c r="EL557" s="72"/>
      <c r="EM557" s="72"/>
      <c r="EN557" s="72"/>
      <c r="EO557" s="72"/>
      <c r="EP557" s="72"/>
      <c r="EQ557" s="72"/>
      <c r="ER557" s="312">
        <f t="shared" si="112"/>
        <v>3</v>
      </c>
      <c r="ES557" s="72">
        <f t="shared" si="113"/>
        <v>1</v>
      </c>
      <c r="ET557" s="72" t="s">
        <v>1122</v>
      </c>
      <c r="EU557" s="7" t="s">
        <v>2870</v>
      </c>
      <c r="EV557" s="7" t="s">
        <v>1110</v>
      </c>
      <c r="EW557" s="7" t="s">
        <v>1820</v>
      </c>
      <c r="EX557" s="183" t="s">
        <v>1820</v>
      </c>
      <c r="EY557" s="313">
        <v>46179</v>
      </c>
      <c r="EZ557" s="313"/>
      <c r="FA557" s="183"/>
      <c r="FB557" s="313"/>
      <c r="FC557" s="7"/>
      <c r="FD557" s="7" t="s">
        <v>3317</v>
      </c>
      <c r="FE557" s="7">
        <f t="shared" si="114"/>
        <v>5558</v>
      </c>
      <c r="FF557" s="72">
        <f t="shared" si="115"/>
        <v>11039</v>
      </c>
      <c r="FG557" t="s">
        <v>3515</v>
      </c>
    </row>
    <row r="558" spans="1:163" ht="17.25">
      <c r="A558" s="72">
        <v>454220390</v>
      </c>
      <c r="B558" s="304" t="s">
        <v>2134</v>
      </c>
      <c r="C558" s="72"/>
      <c r="D558" s="72"/>
      <c r="E558" s="72"/>
      <c r="F558" s="72"/>
      <c r="G558" s="306"/>
      <c r="H558" s="306"/>
      <c r="I558" s="72">
        <v>3127</v>
      </c>
      <c r="J558" s="72">
        <v>1328.19</v>
      </c>
      <c r="K558" s="258">
        <f t="shared" si="119"/>
        <v>1371.19</v>
      </c>
      <c r="L558" s="258">
        <f t="shared" si="109"/>
        <v>4521.1900000000005</v>
      </c>
      <c r="M558" s="307">
        <v>1</v>
      </c>
      <c r="N558" s="72" t="s">
        <v>1231</v>
      </c>
      <c r="O558" s="72" t="s">
        <v>1232</v>
      </c>
      <c r="P558" s="72" t="s">
        <v>349</v>
      </c>
      <c r="Q558" s="255">
        <v>10409.19</v>
      </c>
      <c r="R558" s="66">
        <v>43</v>
      </c>
      <c r="S558" s="66">
        <f t="shared" si="108"/>
        <v>0</v>
      </c>
      <c r="T558" s="66">
        <v>450</v>
      </c>
      <c r="U558" s="4" t="s">
        <v>1129</v>
      </c>
      <c r="V558" s="5">
        <f t="shared" si="116"/>
        <v>1.0286704562896858E-2</v>
      </c>
      <c r="W558" s="5">
        <f t="shared" si="117"/>
        <v>5.696236821241613E-4</v>
      </c>
      <c r="X558" s="5" t="s">
        <v>1280</v>
      </c>
      <c r="Y558" s="72" t="str">
        <f t="shared" si="110"/>
        <v>MPTP</v>
      </c>
      <c r="Z558" s="72" t="s">
        <v>1129</v>
      </c>
      <c r="AA558" s="72" t="s">
        <v>1327</v>
      </c>
      <c r="AB558" s="304" t="s">
        <v>3023</v>
      </c>
      <c r="AC558" s="72">
        <v>28</v>
      </c>
      <c r="AD558" s="72" t="s">
        <v>3022</v>
      </c>
      <c r="AE558" s="308"/>
      <c r="AF558" s="309"/>
      <c r="AG558" s="7"/>
      <c r="AH558" s="72" t="s">
        <v>2197</v>
      </c>
      <c r="AI558" s="7"/>
      <c r="AJ558" s="7"/>
      <c r="AK558" s="7"/>
      <c r="AL558" s="7">
        <v>1821.19</v>
      </c>
      <c r="AM558" s="255">
        <v>10409.19</v>
      </c>
      <c r="AN558" s="258">
        <v>27</v>
      </c>
      <c r="AO558" s="306">
        <v>43</v>
      </c>
      <c r="AP558" s="306" t="str">
        <f t="shared" si="111"/>
        <v>FLOW</v>
      </c>
      <c r="AQ558" s="306"/>
      <c r="AR558" s="306"/>
      <c r="AS558" s="306"/>
      <c r="AT558" s="306"/>
      <c r="AU558" s="72" t="s">
        <v>1129</v>
      </c>
      <c r="AV558" s="310" t="s">
        <v>2278</v>
      </c>
      <c r="AW558" s="304" t="s">
        <v>92</v>
      </c>
      <c r="AX558" s="311">
        <v>44773</v>
      </c>
      <c r="AY558" s="72">
        <v>48</v>
      </c>
      <c r="AZ558" s="72" t="s">
        <v>2057</v>
      </c>
      <c r="BA558" s="7" t="s">
        <v>3512</v>
      </c>
      <c r="BB558" s="7"/>
      <c r="BC558" s="7"/>
      <c r="BD558" s="72"/>
      <c r="BE558" s="72"/>
      <c r="BF558" s="72"/>
      <c r="BG558" s="183"/>
      <c r="BH558" s="72"/>
      <c r="BI558" s="72"/>
      <c r="BJ558" s="72"/>
      <c r="BK558" s="72"/>
      <c r="BL558" s="72"/>
      <c r="BM558" s="72"/>
      <c r="BN558" s="72"/>
      <c r="BO558" s="72"/>
      <c r="BP558" s="72"/>
      <c r="BQ558" s="72"/>
      <c r="BR558" s="72"/>
      <c r="BS558" s="72"/>
      <c r="BT558" s="72"/>
      <c r="BU558" s="72"/>
      <c r="BV558" s="72"/>
      <c r="BW558" s="72"/>
      <c r="BX558" s="72"/>
      <c r="BY558" s="72"/>
      <c r="BZ558" s="72"/>
      <c r="CA558" s="72"/>
      <c r="CB558" s="72"/>
      <c r="CC558" s="72"/>
      <c r="CD558" s="72"/>
      <c r="CE558" s="72"/>
      <c r="CF558" s="72"/>
      <c r="CG558" s="72"/>
      <c r="CH558" s="72"/>
      <c r="CI558" s="72"/>
      <c r="CJ558" s="72"/>
      <c r="CK558" s="72"/>
      <c r="CL558" s="72"/>
      <c r="CM558" s="72"/>
      <c r="CN558" s="72"/>
      <c r="CO558" s="72"/>
      <c r="CP558" s="72"/>
      <c r="CQ558" s="72"/>
      <c r="CR558" s="72"/>
      <c r="CS558" s="72">
        <v>1</v>
      </c>
      <c r="CT558" s="72"/>
      <c r="CU558" s="72"/>
      <c r="CV558" s="72"/>
      <c r="CW558" s="72"/>
      <c r="CX558" s="72"/>
      <c r="CY558" s="72"/>
      <c r="CZ558" s="72"/>
      <c r="DA558" s="72"/>
      <c r="DB558" s="72"/>
      <c r="DC558" s="72"/>
      <c r="DD558" s="72"/>
      <c r="DE558" s="72"/>
      <c r="DF558" s="72"/>
      <c r="DG558" s="72"/>
      <c r="DH558" s="72"/>
      <c r="DI558" s="72"/>
      <c r="DJ558" s="72"/>
      <c r="DK558" s="72"/>
      <c r="DL558" s="72"/>
      <c r="DM558" s="72"/>
      <c r="DN558" s="72"/>
      <c r="DO558" s="72"/>
      <c r="DP558" s="72"/>
      <c r="DQ558" s="72"/>
      <c r="DR558" s="72"/>
      <c r="DS558" s="72"/>
      <c r="DT558" s="72"/>
      <c r="DU558" s="72"/>
      <c r="DV558" s="72"/>
      <c r="DW558" s="72"/>
      <c r="DX558" s="72"/>
      <c r="DY558" s="72"/>
      <c r="DZ558" s="72"/>
      <c r="EA558" s="72"/>
      <c r="EB558" s="72"/>
      <c r="EC558" s="72"/>
      <c r="ED558" s="72"/>
      <c r="EE558" s="72"/>
      <c r="EF558" s="72"/>
      <c r="EG558" s="72"/>
      <c r="EH558" s="72"/>
      <c r="EI558" s="72"/>
      <c r="EJ558" s="72"/>
      <c r="EK558" s="72"/>
      <c r="EL558" s="72"/>
      <c r="EM558" s="72"/>
      <c r="EN558" s="72"/>
      <c r="EO558" s="72"/>
      <c r="EP558" s="72"/>
      <c r="EQ558" s="72"/>
      <c r="ER558" s="312">
        <f t="shared" si="112"/>
        <v>1</v>
      </c>
      <c r="ES558" s="72">
        <f t="shared" si="113"/>
        <v>1</v>
      </c>
      <c r="ET558" s="72" t="s">
        <v>1126</v>
      </c>
      <c r="EU558" s="7" t="s">
        <v>2871</v>
      </c>
      <c r="EV558" s="7" t="s">
        <v>1110</v>
      </c>
      <c r="EW558" s="7" t="s">
        <v>1829</v>
      </c>
      <c r="EX558" s="183" t="s">
        <v>1890</v>
      </c>
      <c r="EY558" s="313">
        <v>46188</v>
      </c>
      <c r="EZ558" s="313"/>
      <c r="FA558" s="183"/>
      <c r="FB558" s="313"/>
      <c r="FC558" s="7"/>
      <c r="FD558" s="7" t="s">
        <v>3393</v>
      </c>
      <c r="FE558" s="7">
        <f t="shared" si="114"/>
        <v>1371.19</v>
      </c>
      <c r="FF558" s="72">
        <f t="shared" si="115"/>
        <v>4521.1900000000005</v>
      </c>
      <c r="FG558" t="s">
        <v>3516</v>
      </c>
    </row>
    <row r="559" spans="1:163" ht="17.25">
      <c r="A559" s="72">
        <v>467233620</v>
      </c>
      <c r="B559" s="304" t="s">
        <v>355</v>
      </c>
      <c r="C559" s="72"/>
      <c r="D559" s="72"/>
      <c r="E559" s="72"/>
      <c r="F559" s="72"/>
      <c r="G559" s="306"/>
      <c r="H559" s="306"/>
      <c r="I559" s="72">
        <v>1415</v>
      </c>
      <c r="J559" s="72">
        <v>2830</v>
      </c>
      <c r="K559" s="258">
        <f t="shared" si="119"/>
        <v>1499</v>
      </c>
      <c r="L559" s="258">
        <f t="shared" si="109"/>
        <v>4245</v>
      </c>
      <c r="M559" s="315">
        <v>2</v>
      </c>
      <c r="N559" s="72" t="s">
        <v>1231</v>
      </c>
      <c r="O559" s="72" t="s">
        <v>1232</v>
      </c>
      <c r="P559" s="72" t="s">
        <v>349</v>
      </c>
      <c r="Q559" s="255">
        <v>10383</v>
      </c>
      <c r="R559" s="66">
        <v>84</v>
      </c>
      <c r="S559" s="66">
        <f t="shared" si="108"/>
        <v>0</v>
      </c>
      <c r="T559" s="66">
        <v>1350</v>
      </c>
      <c r="U559" s="4" t="s">
        <v>1499</v>
      </c>
      <c r="V559" s="5">
        <f t="shared" si="116"/>
        <v>2.6730203353439553E-2</v>
      </c>
      <c r="W559" s="5">
        <f t="shared" si="117"/>
        <v>2.2989143870001242E-3</v>
      </c>
      <c r="X559" s="5" t="s">
        <v>1280</v>
      </c>
      <c r="Y559" s="72" t="str">
        <f t="shared" si="110"/>
        <v>MPTP</v>
      </c>
      <c r="Z559" s="72" t="s">
        <v>1315</v>
      </c>
      <c r="AA559" s="72" t="s">
        <v>1327</v>
      </c>
      <c r="AB559" s="304"/>
      <c r="AC559" s="72">
        <v>27</v>
      </c>
      <c r="AD559" s="72" t="s">
        <v>3022</v>
      </c>
      <c r="AE559" s="308"/>
      <c r="AF559" s="309" t="s">
        <v>1129</v>
      </c>
      <c r="AG559" s="7" t="s">
        <v>1129</v>
      </c>
      <c r="AH559" s="72" t="s">
        <v>348</v>
      </c>
      <c r="AI559" s="7" t="s">
        <v>1129</v>
      </c>
      <c r="AJ559" s="7" t="s">
        <v>1129</v>
      </c>
      <c r="AK559" s="7" t="s">
        <v>1129</v>
      </c>
      <c r="AL559" s="7">
        <v>4264</v>
      </c>
      <c r="AM559" s="255">
        <v>10383</v>
      </c>
      <c r="AN559" s="258">
        <v>56</v>
      </c>
      <c r="AO559" s="306">
        <v>72</v>
      </c>
      <c r="AP559" s="306" t="str">
        <f t="shared" si="111"/>
        <v>FLOW</v>
      </c>
      <c r="AQ559" s="306"/>
      <c r="AR559" s="306"/>
      <c r="AS559" s="306"/>
      <c r="AT559" s="306"/>
      <c r="AU559" s="72" t="s">
        <v>1793</v>
      </c>
      <c r="AV559" s="310" t="s">
        <v>356</v>
      </c>
      <c r="AW559" s="304" t="s">
        <v>347</v>
      </c>
      <c r="AX559" s="311">
        <v>45965</v>
      </c>
      <c r="AY559" s="72">
        <v>12</v>
      </c>
      <c r="AZ559" s="72" t="s">
        <v>1742</v>
      </c>
      <c r="BA559" s="7" t="s">
        <v>3512</v>
      </c>
      <c r="BB559" s="7"/>
      <c r="BC559" s="7"/>
      <c r="BD559" s="72"/>
      <c r="BE559" s="72"/>
      <c r="BF559" s="72"/>
      <c r="BG559" s="183"/>
      <c r="BH559" s="72"/>
      <c r="BI559" s="72"/>
      <c r="BJ559" s="72"/>
      <c r="BK559" s="72"/>
      <c r="BL559" s="72">
        <v>1</v>
      </c>
      <c r="BM559" s="72"/>
      <c r="BN559" s="72"/>
      <c r="BO559" s="72"/>
      <c r="BP559" s="72"/>
      <c r="BQ559" s="72"/>
      <c r="BR559" s="72"/>
      <c r="BS559" s="72"/>
      <c r="BT559" s="72"/>
      <c r="BU559" s="72"/>
      <c r="BV559" s="72"/>
      <c r="BW559" s="72"/>
      <c r="BX559" s="72"/>
      <c r="BY559" s="72"/>
      <c r="BZ559" s="72"/>
      <c r="CA559" s="72"/>
      <c r="CB559" s="72"/>
      <c r="CC559" s="72"/>
      <c r="CD559" s="72"/>
      <c r="CE559" s="72"/>
      <c r="CF559" s="72"/>
      <c r="CG559" s="72"/>
      <c r="CH559" s="72"/>
      <c r="CI559" s="72"/>
      <c r="CJ559" s="72"/>
      <c r="CK559" s="72"/>
      <c r="CL559" s="72"/>
      <c r="CM559" s="72"/>
      <c r="CN559" s="72"/>
      <c r="CO559" s="72"/>
      <c r="CP559" s="72"/>
      <c r="CQ559" s="72"/>
      <c r="CR559" s="72"/>
      <c r="CS559" s="72"/>
      <c r="CT559" s="72"/>
      <c r="CU559" s="72"/>
      <c r="CV559" s="72"/>
      <c r="CW559" s="72"/>
      <c r="CX559" s="72"/>
      <c r="CY559" s="72"/>
      <c r="CZ559" s="72"/>
      <c r="DA559" s="72"/>
      <c r="DB559" s="72"/>
      <c r="DC559" s="72"/>
      <c r="DD559" s="72"/>
      <c r="DE559" s="72"/>
      <c r="DF559" s="72"/>
      <c r="DG559" s="72"/>
      <c r="DH559" s="72"/>
      <c r="DI559" s="72"/>
      <c r="DJ559" s="72"/>
      <c r="DK559" s="72"/>
      <c r="DL559" s="72"/>
      <c r="DM559" s="72"/>
      <c r="DN559" s="72"/>
      <c r="DO559" s="72"/>
      <c r="DP559" s="72"/>
      <c r="DQ559" s="72"/>
      <c r="DR559" s="72"/>
      <c r="DS559" s="72"/>
      <c r="DT559" s="72"/>
      <c r="DU559" s="72"/>
      <c r="DV559" s="72"/>
      <c r="DW559" s="72"/>
      <c r="DX559" s="72"/>
      <c r="DY559" s="72"/>
      <c r="DZ559" s="72"/>
      <c r="EA559" s="72"/>
      <c r="EB559" s="72"/>
      <c r="EC559" s="72"/>
      <c r="ED559" s="72"/>
      <c r="EE559" s="72"/>
      <c r="EF559" s="72"/>
      <c r="EG559" s="72"/>
      <c r="EH559" s="72"/>
      <c r="EI559" s="72"/>
      <c r="EJ559" s="72"/>
      <c r="EK559" s="72"/>
      <c r="EL559" s="72"/>
      <c r="EM559" s="72"/>
      <c r="EN559" s="72"/>
      <c r="EO559" s="72"/>
      <c r="EP559" s="72"/>
      <c r="EQ559" s="72"/>
      <c r="ER559" s="312">
        <f t="shared" si="112"/>
        <v>1</v>
      </c>
      <c r="ES559" s="72">
        <f t="shared" si="113"/>
        <v>1</v>
      </c>
      <c r="ET559" s="72" t="s">
        <v>1126</v>
      </c>
      <c r="EU559" s="7" t="e">
        <v>#N/A</v>
      </c>
      <c r="EV559" s="7" t="e">
        <v>#N/A</v>
      </c>
      <c r="EW559" s="7" t="e">
        <v>#N/A</v>
      </c>
      <c r="EX559" s="183" t="e">
        <v>#N/A</v>
      </c>
      <c r="EY559" s="313" t="e">
        <v>#N/A</v>
      </c>
      <c r="EZ559" s="313"/>
      <c r="FA559" s="183"/>
      <c r="FB559" s="313"/>
      <c r="FC559" s="7"/>
      <c r="FD559" s="7">
        <v>0</v>
      </c>
      <c r="FE559" s="7">
        <f t="shared" si="114"/>
        <v>1499</v>
      </c>
      <c r="FF559" s="72">
        <f t="shared" si="115"/>
        <v>4245</v>
      </c>
      <c r="FG559" t="s">
        <v>3515</v>
      </c>
    </row>
    <row r="560" spans="1:163" ht="17.25">
      <c r="A560" s="72">
        <v>461449931</v>
      </c>
      <c r="B560" s="304" t="s">
        <v>2154</v>
      </c>
      <c r="C560" s="72"/>
      <c r="D560" s="72"/>
      <c r="E560" s="72"/>
      <c r="F560" s="72"/>
      <c r="G560" s="306"/>
      <c r="H560" s="306"/>
      <c r="I560" s="72">
        <v>3462</v>
      </c>
      <c r="J560" s="72">
        <v>3457</v>
      </c>
      <c r="K560" s="258">
        <f t="shared" si="119"/>
        <v>3508</v>
      </c>
      <c r="L560" s="258">
        <f t="shared" si="109"/>
        <v>7040</v>
      </c>
      <c r="M560" s="307">
        <v>1</v>
      </c>
      <c r="N560" s="72" t="s">
        <v>1231</v>
      </c>
      <c r="O560" s="72" t="s">
        <v>1232</v>
      </c>
      <c r="P560" s="72" t="s">
        <v>42</v>
      </c>
      <c r="Q560" s="255">
        <v>10084.73</v>
      </c>
      <c r="R560" s="66">
        <v>51</v>
      </c>
      <c r="S560" s="66">
        <f t="shared" ref="S560:S623" si="120">IF(H560="CBC COLL",T560,)</f>
        <v>0</v>
      </c>
      <c r="T560" s="66">
        <v>1306</v>
      </c>
      <c r="U560" s="4" t="s">
        <v>1129</v>
      </c>
      <c r="V560" s="5">
        <f t="shared" si="116"/>
        <v>6.2787639761883703E-3</v>
      </c>
      <c r="W560" s="5">
        <f t="shared" si="117"/>
        <v>5.5186820836472311E-4</v>
      </c>
      <c r="X560" s="5" t="s">
        <v>1280</v>
      </c>
      <c r="Y560" s="72" t="str">
        <f t="shared" si="110"/>
        <v>PTP</v>
      </c>
      <c r="Z560" s="72" t="s">
        <v>1129</v>
      </c>
      <c r="AA560" s="72" t="s">
        <v>1329</v>
      </c>
      <c r="AB560" s="304"/>
      <c r="AC560" s="72">
        <v>23</v>
      </c>
      <c r="AD560" s="72" t="s">
        <v>3019</v>
      </c>
      <c r="AE560" s="308"/>
      <c r="AF560" s="309"/>
      <c r="AG560" s="7"/>
      <c r="AH560" s="72" t="s">
        <v>780</v>
      </c>
      <c r="AI560" s="7"/>
      <c r="AJ560" s="7"/>
      <c r="AK560" s="7"/>
      <c r="AL560" s="7">
        <v>4814</v>
      </c>
      <c r="AM560" s="255">
        <v>10084.73</v>
      </c>
      <c r="AN560" s="258">
        <v>27</v>
      </c>
      <c r="AO560" s="306">
        <v>43</v>
      </c>
      <c r="AP560" s="306" t="str">
        <f t="shared" si="111"/>
        <v>FLOW</v>
      </c>
      <c r="AQ560" s="306"/>
      <c r="AR560" s="306"/>
      <c r="AS560" s="306"/>
      <c r="AT560" s="306"/>
      <c r="AU560" s="72" t="s">
        <v>1129</v>
      </c>
      <c r="AV560" s="310" t="s">
        <v>2297</v>
      </c>
      <c r="AW560" s="304" t="s">
        <v>110</v>
      </c>
      <c r="AX560" s="311">
        <v>45300</v>
      </c>
      <c r="AY560" s="72">
        <v>30</v>
      </c>
      <c r="AZ560" s="72" t="s">
        <v>2057</v>
      </c>
      <c r="BA560" s="7" t="s">
        <v>3512</v>
      </c>
      <c r="BB560" s="7"/>
      <c r="BC560" s="7"/>
      <c r="BD560" s="72"/>
      <c r="BE560" s="72"/>
      <c r="BF560" s="72"/>
      <c r="BG560" s="183"/>
      <c r="BH560" s="72"/>
      <c r="BI560" s="72"/>
      <c r="BJ560" s="72"/>
      <c r="BK560" s="72"/>
      <c r="BL560" s="72"/>
      <c r="BM560" s="72"/>
      <c r="BN560" s="72"/>
      <c r="BO560" s="72"/>
      <c r="BP560" s="72"/>
      <c r="BQ560" s="72"/>
      <c r="BR560" s="72"/>
      <c r="BS560" s="72"/>
      <c r="BT560" s="72"/>
      <c r="BU560" s="72"/>
      <c r="BV560" s="72"/>
      <c r="BW560" s="72"/>
      <c r="BX560" s="72"/>
      <c r="BY560" s="72"/>
      <c r="BZ560" s="72"/>
      <c r="CA560" s="72"/>
      <c r="CB560" s="72"/>
      <c r="CC560" s="72"/>
      <c r="CD560" s="72"/>
      <c r="CE560" s="72"/>
      <c r="CF560" s="72"/>
      <c r="CG560" s="72">
        <v>1</v>
      </c>
      <c r="CH560" s="72"/>
      <c r="CI560" s="72"/>
      <c r="CJ560" s="72"/>
      <c r="CK560" s="72"/>
      <c r="CL560" s="72"/>
      <c r="CM560" s="72"/>
      <c r="CN560" s="72"/>
      <c r="CO560" s="72"/>
      <c r="CP560" s="72"/>
      <c r="CQ560" s="72"/>
      <c r="CR560" s="72"/>
      <c r="CS560" s="72"/>
      <c r="CT560" s="72"/>
      <c r="CU560" s="72"/>
      <c r="CV560" s="72"/>
      <c r="CW560" s="72"/>
      <c r="CX560" s="72"/>
      <c r="CY560" s="72"/>
      <c r="CZ560" s="72"/>
      <c r="DA560" s="72"/>
      <c r="DB560" s="72"/>
      <c r="DC560" s="72"/>
      <c r="DD560" s="72"/>
      <c r="DE560" s="72"/>
      <c r="DF560" s="72"/>
      <c r="DG560" s="72"/>
      <c r="DH560" s="72"/>
      <c r="DI560" s="72"/>
      <c r="DJ560" s="72"/>
      <c r="DK560" s="72"/>
      <c r="DL560" s="72"/>
      <c r="DM560" s="72"/>
      <c r="DN560" s="72"/>
      <c r="DO560" s="72"/>
      <c r="DP560" s="72"/>
      <c r="DQ560" s="72"/>
      <c r="DR560" s="72"/>
      <c r="DS560" s="72"/>
      <c r="DT560" s="72"/>
      <c r="DU560" s="72"/>
      <c r="DV560" s="72"/>
      <c r="DW560" s="72"/>
      <c r="DX560" s="72"/>
      <c r="DY560" s="72"/>
      <c r="DZ560" s="72"/>
      <c r="EA560" s="72"/>
      <c r="EB560" s="72"/>
      <c r="EC560" s="72"/>
      <c r="ED560" s="72"/>
      <c r="EE560" s="72"/>
      <c r="EF560" s="72"/>
      <c r="EG560" s="72"/>
      <c r="EH560" s="72"/>
      <c r="EI560" s="72"/>
      <c r="EJ560" s="72"/>
      <c r="EK560" s="72"/>
      <c r="EL560" s="72"/>
      <c r="EM560" s="72"/>
      <c r="EN560" s="72"/>
      <c r="EO560" s="72"/>
      <c r="EP560" s="72"/>
      <c r="EQ560" s="72"/>
      <c r="ER560" s="312">
        <f t="shared" si="112"/>
        <v>1</v>
      </c>
      <c r="ES560" s="72">
        <f t="shared" si="113"/>
        <v>1</v>
      </c>
      <c r="ET560" s="72" t="s">
        <v>1116</v>
      </c>
      <c r="EU560" s="7" t="s">
        <v>2872</v>
      </c>
      <c r="EV560" s="7" t="s">
        <v>1110</v>
      </c>
      <c r="EW560" s="7" t="s">
        <v>1801</v>
      </c>
      <c r="EX560" s="183" t="s">
        <v>1884</v>
      </c>
      <c r="EY560" s="313">
        <v>46184</v>
      </c>
      <c r="EZ560" s="313"/>
      <c r="FA560" s="183"/>
      <c r="FB560" s="313"/>
      <c r="FC560" s="7"/>
      <c r="FD560" s="7" t="s">
        <v>3342</v>
      </c>
      <c r="FE560" s="7">
        <f t="shared" si="114"/>
        <v>3508</v>
      </c>
      <c r="FF560" s="72">
        <f t="shared" si="115"/>
        <v>7040</v>
      </c>
      <c r="FG560" t="s">
        <v>3515</v>
      </c>
    </row>
    <row r="561" spans="1:163" ht="17.25">
      <c r="A561" s="72">
        <v>454109710</v>
      </c>
      <c r="B561" s="304" t="s">
        <v>953</v>
      </c>
      <c r="C561" s="72"/>
      <c r="D561" s="72"/>
      <c r="E561" s="72"/>
      <c r="F561" s="72"/>
      <c r="G561" s="306"/>
      <c r="H561" s="306"/>
      <c r="I561" s="72">
        <v>2619</v>
      </c>
      <c r="J561" s="72">
        <v>5217</v>
      </c>
      <c r="K561" s="258">
        <f t="shared" si="119"/>
        <v>2727</v>
      </c>
      <c r="L561" s="258">
        <f t="shared" si="109"/>
        <v>8051</v>
      </c>
      <c r="M561" s="315">
        <v>2</v>
      </c>
      <c r="N561" s="72" t="s">
        <v>1231</v>
      </c>
      <c r="O561" s="72" t="s">
        <v>1232</v>
      </c>
      <c r="P561" s="72" t="s">
        <v>42</v>
      </c>
      <c r="Q561" s="255">
        <v>10061.870000000001</v>
      </c>
      <c r="R561" s="66">
        <v>129</v>
      </c>
      <c r="S561" s="66">
        <f t="shared" si="120"/>
        <v>0</v>
      </c>
      <c r="T561" s="66">
        <v>6232</v>
      </c>
      <c r="U561" s="4" t="s">
        <v>1231</v>
      </c>
      <c r="V561" s="5">
        <f t="shared" si="116"/>
        <v>1.1254505565521102E-2</v>
      </c>
      <c r="W561" s="5">
        <f t="shared" si="117"/>
        <v>2.2278125496604973E-3</v>
      </c>
      <c r="X561" s="5" t="str">
        <f t="shared" si="118"/>
        <v>FLOW</v>
      </c>
      <c r="Y561" s="72" t="str">
        <f t="shared" si="110"/>
        <v>BPTP</v>
      </c>
      <c r="Z561" s="72" t="s">
        <v>1329</v>
      </c>
      <c r="AA561" s="72" t="s">
        <v>1325</v>
      </c>
      <c r="AB561" s="304" t="s">
        <v>3504</v>
      </c>
      <c r="AC561" s="72">
        <v>28</v>
      </c>
      <c r="AD561" s="72" t="s">
        <v>3019</v>
      </c>
      <c r="AE561" s="308"/>
      <c r="AF561" s="309" t="s">
        <v>1129</v>
      </c>
      <c r="AG561" s="7" t="s">
        <v>1129</v>
      </c>
      <c r="AH561" s="72" t="s">
        <v>827</v>
      </c>
      <c r="AI561" s="7" t="s">
        <v>1129</v>
      </c>
      <c r="AJ561" s="7" t="s">
        <v>1129</v>
      </c>
      <c r="AK561" s="7" t="s">
        <v>1129</v>
      </c>
      <c r="AL561" s="7">
        <v>11578</v>
      </c>
      <c r="AM561" s="255">
        <v>10061.870000000001</v>
      </c>
      <c r="AN561" s="258">
        <v>57</v>
      </c>
      <c r="AO561" s="306">
        <v>73</v>
      </c>
      <c r="AP561" s="306" t="str">
        <f t="shared" si="111"/>
        <v>FLOW</v>
      </c>
      <c r="AQ561" s="306"/>
      <c r="AR561" s="306"/>
      <c r="AS561" s="306"/>
      <c r="AT561" s="306"/>
      <c r="AU561" s="72" t="s">
        <v>943</v>
      </c>
      <c r="AV561" s="310" t="s">
        <v>1022</v>
      </c>
      <c r="AW561" s="304" t="s">
        <v>59</v>
      </c>
      <c r="AX561" s="311">
        <v>44762</v>
      </c>
      <c r="AY561" s="72">
        <v>48</v>
      </c>
      <c r="AZ561" s="72" t="s">
        <v>1742</v>
      </c>
      <c r="BA561" s="7" t="s">
        <v>3512</v>
      </c>
      <c r="BB561" s="7"/>
      <c r="BC561" s="7"/>
      <c r="BD561" s="72"/>
      <c r="BE561" s="72"/>
      <c r="BF561" s="72"/>
      <c r="BG561" s="183"/>
      <c r="BH561" s="72"/>
      <c r="BI561" s="72"/>
      <c r="BJ561" s="72"/>
      <c r="BK561" s="72"/>
      <c r="BL561" s="72"/>
      <c r="BM561" s="72"/>
      <c r="BN561" s="72"/>
      <c r="BO561" s="72">
        <v>1</v>
      </c>
      <c r="BP561" s="72"/>
      <c r="BQ561" s="72"/>
      <c r="BR561" s="72"/>
      <c r="BS561" s="72"/>
      <c r="BT561" s="72"/>
      <c r="BU561" s="72"/>
      <c r="BV561" s="72"/>
      <c r="BW561" s="72"/>
      <c r="BX561" s="72"/>
      <c r="BY561" s="72"/>
      <c r="BZ561" s="72"/>
      <c r="CA561" s="72"/>
      <c r="CB561" s="72"/>
      <c r="CC561" s="72"/>
      <c r="CD561" s="72"/>
      <c r="CE561" s="72"/>
      <c r="CF561" s="72"/>
      <c r="CG561" s="72"/>
      <c r="CH561" s="72"/>
      <c r="CI561" s="72"/>
      <c r="CJ561" s="72"/>
      <c r="CK561" s="72"/>
      <c r="CL561" s="72"/>
      <c r="CM561" s="72"/>
      <c r="CN561" s="72"/>
      <c r="CO561" s="72"/>
      <c r="CP561" s="72"/>
      <c r="CQ561" s="72"/>
      <c r="CR561" s="72"/>
      <c r="CS561" s="72"/>
      <c r="CT561" s="72"/>
      <c r="CU561" s="72"/>
      <c r="CV561" s="72"/>
      <c r="CW561" s="72"/>
      <c r="CX561" s="72"/>
      <c r="CY561" s="72"/>
      <c r="CZ561" s="72"/>
      <c r="DA561" s="72"/>
      <c r="DB561" s="72"/>
      <c r="DC561" s="72"/>
      <c r="DD561" s="72"/>
      <c r="DE561" s="72"/>
      <c r="DF561" s="72"/>
      <c r="DG561" s="72"/>
      <c r="DH561" s="72"/>
      <c r="DI561" s="72"/>
      <c r="DJ561" s="72"/>
      <c r="DK561" s="72"/>
      <c r="DL561" s="72"/>
      <c r="DM561" s="72"/>
      <c r="DN561" s="72"/>
      <c r="DO561" s="72"/>
      <c r="DP561" s="72"/>
      <c r="DQ561" s="72"/>
      <c r="DR561" s="72"/>
      <c r="DS561" s="72"/>
      <c r="DT561" s="72"/>
      <c r="DU561" s="72"/>
      <c r="DV561" s="72"/>
      <c r="DW561" s="72"/>
      <c r="DX561" s="72"/>
      <c r="DY561" s="72"/>
      <c r="DZ561" s="72"/>
      <c r="EA561" s="72"/>
      <c r="EB561" s="72"/>
      <c r="EC561" s="72"/>
      <c r="ED561" s="72"/>
      <c r="EE561" s="72"/>
      <c r="EF561" s="72"/>
      <c r="EG561" s="72"/>
      <c r="EH561" s="72"/>
      <c r="EI561" s="72"/>
      <c r="EJ561" s="72"/>
      <c r="EK561" s="72"/>
      <c r="EL561" s="72"/>
      <c r="EM561" s="72"/>
      <c r="EN561" s="72"/>
      <c r="EO561" s="72"/>
      <c r="EP561" s="72"/>
      <c r="EQ561" s="72"/>
      <c r="ER561" s="312">
        <f t="shared" si="112"/>
        <v>1</v>
      </c>
      <c r="ES561" s="72">
        <f t="shared" si="113"/>
        <v>1</v>
      </c>
      <c r="ET561" s="72" t="s">
        <v>1116</v>
      </c>
      <c r="EU561" s="7" t="s">
        <v>2873</v>
      </c>
      <c r="EV561" s="7" t="s">
        <v>1110</v>
      </c>
      <c r="EW561" s="7" t="s">
        <v>1801</v>
      </c>
      <c r="EX561" s="183" t="s">
        <v>1837</v>
      </c>
      <c r="EY561" s="313">
        <v>46178</v>
      </c>
      <c r="EZ561" s="313"/>
      <c r="FA561" s="183"/>
      <c r="FB561" s="313"/>
      <c r="FC561" s="7"/>
      <c r="FD561" s="7" t="s">
        <v>3043</v>
      </c>
      <c r="FE561" s="7">
        <f t="shared" si="114"/>
        <v>2727</v>
      </c>
      <c r="FF561" s="72">
        <f t="shared" si="115"/>
        <v>8051</v>
      </c>
      <c r="FG561" t="s">
        <v>3515</v>
      </c>
    </row>
    <row r="562" spans="1:163" ht="17.25">
      <c r="A562" s="72">
        <v>458642653</v>
      </c>
      <c r="B562" s="304" t="s">
        <v>1446</v>
      </c>
      <c r="C562" s="72" t="s">
        <v>1775</v>
      </c>
      <c r="D562" s="72" t="s">
        <v>2347</v>
      </c>
      <c r="E562" s="72">
        <v>3453</v>
      </c>
      <c r="F562" s="72"/>
      <c r="G562" s="306"/>
      <c r="H562" s="306"/>
      <c r="I562" s="72">
        <v>3450</v>
      </c>
      <c r="J562" s="72">
        <v>3472</v>
      </c>
      <c r="K562" s="258">
        <f t="shared" si="119"/>
        <v>142</v>
      </c>
      <c r="L562" s="258">
        <f t="shared" si="109"/>
        <v>3622</v>
      </c>
      <c r="M562" s="315">
        <v>2</v>
      </c>
      <c r="N562" s="72" t="s">
        <v>1280</v>
      </c>
      <c r="O562" s="72" t="s">
        <v>1281</v>
      </c>
      <c r="P562" s="72" t="s">
        <v>65</v>
      </c>
      <c r="Q562" s="255">
        <v>10010</v>
      </c>
      <c r="R562" s="66">
        <v>120</v>
      </c>
      <c r="S562" s="66">
        <f t="shared" si="120"/>
        <v>0</v>
      </c>
      <c r="T562" s="66">
        <v>6291</v>
      </c>
      <c r="U562" s="4" t="s">
        <v>1481</v>
      </c>
      <c r="V562" s="5">
        <f t="shared" si="116"/>
        <v>3.4614281921880374E-2</v>
      </c>
      <c r="W562" s="5">
        <f t="shared" si="117"/>
        <v>2.2163279412377199E-3</v>
      </c>
      <c r="X562" s="5" t="str">
        <f t="shared" si="118"/>
        <v>STABLE</v>
      </c>
      <c r="Y562" s="72" t="str">
        <f t="shared" si="110"/>
        <v>PAID</v>
      </c>
      <c r="Z562" s="72" t="s">
        <v>1281</v>
      </c>
      <c r="AA562" s="72" t="s">
        <v>1281</v>
      </c>
      <c r="AB562" s="304"/>
      <c r="AC562" s="72"/>
      <c r="AD562" s="72"/>
      <c r="AE562" s="308"/>
      <c r="AF562" s="309" t="s">
        <v>1129</v>
      </c>
      <c r="AG562" s="7" t="s">
        <v>1129</v>
      </c>
      <c r="AH562" s="72" t="s">
        <v>766</v>
      </c>
      <c r="AI562" s="7" t="s">
        <v>1129</v>
      </c>
      <c r="AJ562" s="7" t="s">
        <v>1129</v>
      </c>
      <c r="AK562" s="7" t="s">
        <v>1129</v>
      </c>
      <c r="AL562" s="7">
        <v>9883</v>
      </c>
      <c r="AM562" s="255">
        <v>10010</v>
      </c>
      <c r="AN562" s="258">
        <v>57</v>
      </c>
      <c r="AO562" s="306">
        <v>43</v>
      </c>
      <c r="AP562" s="306" t="str">
        <f t="shared" si="111"/>
        <v>STABLE</v>
      </c>
      <c r="AQ562" s="306"/>
      <c r="AR562" s="306"/>
      <c r="AS562" s="306"/>
      <c r="AT562" s="306"/>
      <c r="AU562" s="72" t="s">
        <v>1793</v>
      </c>
      <c r="AV562" s="310" t="s">
        <v>1447</v>
      </c>
      <c r="AW562" s="304" t="s">
        <v>522</v>
      </c>
      <c r="AX562" s="311">
        <v>45098</v>
      </c>
      <c r="AY562" s="72">
        <v>36</v>
      </c>
      <c r="AZ562" s="72" t="s">
        <v>1742</v>
      </c>
      <c r="BA562" s="7" t="s">
        <v>3512</v>
      </c>
      <c r="BB562" s="7"/>
      <c r="BC562" s="7"/>
      <c r="BD562" s="72"/>
      <c r="BE562" s="72"/>
      <c r="BF562" s="72"/>
      <c r="BG562" s="183"/>
      <c r="BH562" s="72"/>
      <c r="BI562" s="72"/>
      <c r="BJ562" s="72"/>
      <c r="BK562" s="72"/>
      <c r="BL562" s="72"/>
      <c r="BM562" s="72"/>
      <c r="BN562" s="72"/>
      <c r="BO562" s="72"/>
      <c r="BP562" s="72"/>
      <c r="BQ562" s="72"/>
      <c r="BR562" s="72"/>
      <c r="BS562" s="72"/>
      <c r="BT562" s="72"/>
      <c r="BU562" s="72"/>
      <c r="BV562" s="72"/>
      <c r="BW562" s="72"/>
      <c r="BX562" s="72"/>
      <c r="BY562" s="72"/>
      <c r="BZ562" s="72"/>
      <c r="CA562" s="72"/>
      <c r="CB562" s="72"/>
      <c r="CC562" s="72"/>
      <c r="CD562" s="72"/>
      <c r="CE562" s="72"/>
      <c r="CF562" s="72"/>
      <c r="CG562" s="72"/>
      <c r="CH562" s="72"/>
      <c r="CI562" s="72"/>
      <c r="CJ562" s="72"/>
      <c r="CK562" s="72"/>
      <c r="CL562" s="72"/>
      <c r="CM562" s="72"/>
      <c r="CN562" s="72"/>
      <c r="CO562" s="72"/>
      <c r="CP562" s="72"/>
      <c r="CQ562" s="72"/>
      <c r="CR562" s="72"/>
      <c r="CS562" s="72"/>
      <c r="CT562" s="72"/>
      <c r="CU562" s="72"/>
      <c r="CV562" s="72">
        <v>1</v>
      </c>
      <c r="CW562" s="72"/>
      <c r="CX562" s="72"/>
      <c r="CY562" s="72"/>
      <c r="CZ562" s="72"/>
      <c r="DA562" s="72"/>
      <c r="DB562" s="72"/>
      <c r="DC562" s="72"/>
      <c r="DD562" s="72"/>
      <c r="DE562" s="72"/>
      <c r="DF562" s="72"/>
      <c r="DG562" s="72"/>
      <c r="DH562" s="72"/>
      <c r="DI562" s="72"/>
      <c r="DJ562" s="72"/>
      <c r="DK562" s="72"/>
      <c r="DL562" s="72"/>
      <c r="DM562" s="72"/>
      <c r="DN562" s="72"/>
      <c r="DO562" s="72"/>
      <c r="DP562" s="72"/>
      <c r="DQ562" s="72"/>
      <c r="DR562" s="72"/>
      <c r="DS562" s="72"/>
      <c r="DT562" s="72"/>
      <c r="DU562" s="72"/>
      <c r="DV562" s="72"/>
      <c r="DW562" s="72"/>
      <c r="DX562" s="72"/>
      <c r="DY562" s="72"/>
      <c r="DZ562" s="72"/>
      <c r="EA562" s="72"/>
      <c r="EB562" s="72"/>
      <c r="EC562" s="72"/>
      <c r="ED562" s="72"/>
      <c r="EE562" s="72"/>
      <c r="EF562" s="72"/>
      <c r="EG562" s="72"/>
      <c r="EH562" s="72"/>
      <c r="EI562" s="72"/>
      <c r="EJ562" s="72"/>
      <c r="EK562" s="72"/>
      <c r="EL562" s="72"/>
      <c r="EM562" s="72"/>
      <c r="EN562" s="72"/>
      <c r="EO562" s="72"/>
      <c r="EP562" s="72"/>
      <c r="EQ562" s="72"/>
      <c r="ER562" s="312">
        <f t="shared" si="112"/>
        <v>1</v>
      </c>
      <c r="ES562" s="72">
        <f t="shared" si="113"/>
        <v>1</v>
      </c>
      <c r="ET562" s="72" t="s">
        <v>1118</v>
      </c>
      <c r="EU562" s="7" t="s">
        <v>2874</v>
      </c>
      <c r="EV562" s="7" t="s">
        <v>1110</v>
      </c>
      <c r="EW562" s="7" t="s">
        <v>1806</v>
      </c>
      <c r="EX562" s="183" t="s">
        <v>1818</v>
      </c>
      <c r="EY562" s="313">
        <v>46193</v>
      </c>
      <c r="EZ562" s="313"/>
      <c r="FA562" s="183"/>
      <c r="FB562" s="313"/>
      <c r="FC562" s="7"/>
      <c r="FD562" s="7" t="s">
        <v>3200</v>
      </c>
      <c r="FE562" s="7">
        <f t="shared" si="114"/>
        <v>142</v>
      </c>
      <c r="FF562" s="72">
        <f t="shared" si="115"/>
        <v>7075</v>
      </c>
      <c r="FG562" t="s">
        <v>3516</v>
      </c>
    </row>
    <row r="563" spans="1:163" ht="17.25">
      <c r="A563" s="72">
        <v>458483656</v>
      </c>
      <c r="B563" s="304" t="s">
        <v>1376</v>
      </c>
      <c r="C563" s="72" t="s">
        <v>1775</v>
      </c>
      <c r="D563" s="72" t="s">
        <v>3535</v>
      </c>
      <c r="E563" s="72">
        <v>11929</v>
      </c>
      <c r="F563" s="72"/>
      <c r="G563" s="306"/>
      <c r="H563" s="306" t="s">
        <v>1141</v>
      </c>
      <c r="I563" s="72">
        <v>3443</v>
      </c>
      <c r="J563" s="72">
        <v>6886</v>
      </c>
      <c r="K563" s="258">
        <f t="shared" si="119"/>
        <v>3564</v>
      </c>
      <c r="L563" s="258">
        <f t="shared" si="109"/>
        <v>-1350</v>
      </c>
      <c r="M563" s="315">
        <v>2</v>
      </c>
      <c r="N563" s="72" t="s">
        <v>1282</v>
      </c>
      <c r="O563" s="72" t="s">
        <v>1281</v>
      </c>
      <c r="P563" s="72" t="s">
        <v>315</v>
      </c>
      <c r="Q563" s="255">
        <v>9951.48</v>
      </c>
      <c r="R563" s="66">
        <v>121</v>
      </c>
      <c r="S563" s="66">
        <v>1350</v>
      </c>
      <c r="T563" s="66">
        <v>900</v>
      </c>
      <c r="U563" s="4" t="s">
        <v>1231</v>
      </c>
      <c r="V563" s="5">
        <f t="shared" si="116"/>
        <v>2.3469061340370394E-2</v>
      </c>
      <c r="W563" s="5">
        <f t="shared" si="117"/>
        <v>2.2033709471197143E-3</v>
      </c>
      <c r="X563" s="5" t="str">
        <f t="shared" si="118"/>
        <v>RB</v>
      </c>
      <c r="Y563" s="72" t="str">
        <f t="shared" si="110"/>
        <v>PAID</v>
      </c>
      <c r="Z563" s="72" t="s">
        <v>1315</v>
      </c>
      <c r="AA563" s="72" t="s">
        <v>1315</v>
      </c>
      <c r="AB563" s="304" t="s">
        <v>3509</v>
      </c>
      <c r="AC563" s="72"/>
      <c r="AD563" s="72" t="s">
        <v>3021</v>
      </c>
      <c r="AE563" s="308"/>
      <c r="AF563" s="309" t="s">
        <v>1129</v>
      </c>
      <c r="AG563" s="7" t="s">
        <v>1129</v>
      </c>
      <c r="AH563" s="72" t="s">
        <v>325</v>
      </c>
      <c r="AI563" s="7" t="s">
        <v>1129</v>
      </c>
      <c r="AJ563" s="7" t="s">
        <v>1129</v>
      </c>
      <c r="AK563" s="7" t="s">
        <v>1129</v>
      </c>
      <c r="AL563" s="7">
        <v>7907</v>
      </c>
      <c r="AM563" s="255">
        <v>9951.48</v>
      </c>
      <c r="AN563" s="258">
        <v>57</v>
      </c>
      <c r="AO563" s="306">
        <v>73</v>
      </c>
      <c r="AP563" s="306" t="str">
        <f t="shared" si="111"/>
        <v>FLOW</v>
      </c>
      <c r="AQ563" s="306"/>
      <c r="AR563" s="306"/>
      <c r="AS563" s="306"/>
      <c r="AT563" s="306"/>
      <c r="AU563" s="72" t="s">
        <v>1793</v>
      </c>
      <c r="AV563" s="310" t="s">
        <v>1377</v>
      </c>
      <c r="AW563" s="304" t="s">
        <v>98</v>
      </c>
      <c r="AX563" s="311">
        <v>45086</v>
      </c>
      <c r="AY563" s="72">
        <v>36</v>
      </c>
      <c r="AZ563" s="72" t="s">
        <v>1742</v>
      </c>
      <c r="BA563" s="7" t="s">
        <v>3513</v>
      </c>
      <c r="BB563" s="7"/>
      <c r="BC563" s="7"/>
      <c r="BD563" s="72"/>
      <c r="BE563" s="72"/>
      <c r="BF563" s="72"/>
      <c r="BG563" s="183"/>
      <c r="BH563" s="72"/>
      <c r="BI563" s="72"/>
      <c r="BJ563" s="72"/>
      <c r="BK563" s="72"/>
      <c r="BL563" s="72"/>
      <c r="BM563" s="72"/>
      <c r="BN563" s="72"/>
      <c r="BO563" s="72">
        <v>1</v>
      </c>
      <c r="BP563" s="72"/>
      <c r="BQ563" s="72"/>
      <c r="BR563" s="72"/>
      <c r="BS563" s="72"/>
      <c r="BT563" s="72"/>
      <c r="BU563" s="72"/>
      <c r="BV563" s="72"/>
      <c r="BW563" s="72"/>
      <c r="BX563" s="72"/>
      <c r="BY563" s="72"/>
      <c r="BZ563" s="72"/>
      <c r="CA563" s="72"/>
      <c r="CB563" s="72"/>
      <c r="CC563" s="72"/>
      <c r="CD563" s="72"/>
      <c r="CE563" s="72"/>
      <c r="CF563" s="72"/>
      <c r="CG563" s="72"/>
      <c r="CH563" s="72"/>
      <c r="CI563" s="72"/>
      <c r="CJ563" s="72">
        <v>1</v>
      </c>
      <c r="CK563" s="72"/>
      <c r="CL563" s="72"/>
      <c r="CM563" s="72"/>
      <c r="CN563" s="72"/>
      <c r="CO563" s="72"/>
      <c r="CP563" s="72"/>
      <c r="CQ563" s="72"/>
      <c r="CR563" s="72"/>
      <c r="CS563" s="72"/>
      <c r="CT563" s="72"/>
      <c r="CU563" s="72"/>
      <c r="CV563" s="72"/>
      <c r="CW563" s="72"/>
      <c r="CX563" s="72"/>
      <c r="CY563" s="72"/>
      <c r="CZ563" s="72"/>
      <c r="DA563" s="72"/>
      <c r="DB563" s="72">
        <v>1</v>
      </c>
      <c r="DC563" s="72"/>
      <c r="DD563" s="72"/>
      <c r="DE563" s="72"/>
      <c r="DF563" s="72"/>
      <c r="DG563" s="72"/>
      <c r="DH563" s="72"/>
      <c r="DI563" s="72"/>
      <c r="DJ563" s="72"/>
      <c r="DK563" s="72"/>
      <c r="DL563" s="72"/>
      <c r="DM563" s="72"/>
      <c r="DN563" s="72"/>
      <c r="DO563" s="72"/>
      <c r="DP563" s="72"/>
      <c r="DQ563" s="72"/>
      <c r="DR563" s="72"/>
      <c r="DS563" s="72"/>
      <c r="DT563" s="72"/>
      <c r="DU563" s="72"/>
      <c r="DV563" s="72"/>
      <c r="DW563" s="72"/>
      <c r="DX563" s="72"/>
      <c r="DY563" s="72"/>
      <c r="DZ563" s="72"/>
      <c r="EA563" s="72"/>
      <c r="EB563" s="72"/>
      <c r="EC563" s="72"/>
      <c r="ED563" s="72"/>
      <c r="EE563" s="72"/>
      <c r="EF563" s="72"/>
      <c r="EG563" s="72"/>
      <c r="EH563" s="72"/>
      <c r="EI563" s="72"/>
      <c r="EJ563" s="72"/>
      <c r="EK563" s="72"/>
      <c r="EL563" s="72"/>
      <c r="EM563" s="72"/>
      <c r="EN563" s="72"/>
      <c r="EO563" s="72"/>
      <c r="EP563" s="72"/>
      <c r="EQ563" s="72"/>
      <c r="ER563" s="312">
        <f t="shared" si="112"/>
        <v>3</v>
      </c>
      <c r="ES563" s="72">
        <f t="shared" si="113"/>
        <v>1</v>
      </c>
      <c r="ET563" s="72" t="s">
        <v>1124</v>
      </c>
      <c r="EU563" s="7" t="s">
        <v>2875</v>
      </c>
      <c r="EV563" s="7" t="s">
        <v>1110</v>
      </c>
      <c r="EW563" s="7" t="s">
        <v>1803</v>
      </c>
      <c r="EX563" s="183" t="s">
        <v>1936</v>
      </c>
      <c r="EY563" s="313">
        <v>46178</v>
      </c>
      <c r="EZ563" s="313"/>
      <c r="FA563" s="183"/>
      <c r="FB563" s="313"/>
      <c r="FC563" s="7" t="s">
        <v>3623</v>
      </c>
      <c r="FD563" s="7" t="s">
        <v>3419</v>
      </c>
      <c r="FE563" s="7">
        <f t="shared" si="114"/>
        <v>3564</v>
      </c>
      <c r="FF563" s="72">
        <f t="shared" si="115"/>
        <v>10579</v>
      </c>
      <c r="FG563" t="s">
        <v>3515</v>
      </c>
    </row>
    <row r="564" spans="1:163" ht="17.25">
      <c r="A564" s="72">
        <v>458618433</v>
      </c>
      <c r="B564" s="304" t="s">
        <v>1583</v>
      </c>
      <c r="C564" s="72"/>
      <c r="D564" s="72"/>
      <c r="E564" s="72"/>
      <c r="F564" s="72"/>
      <c r="G564" s="306"/>
      <c r="H564" s="306"/>
      <c r="I564" s="72">
        <v>3399</v>
      </c>
      <c r="J564" s="72">
        <v>6798</v>
      </c>
      <c r="K564" s="258">
        <f t="shared" si="119"/>
        <v>3505</v>
      </c>
      <c r="L564" s="258">
        <f t="shared" si="109"/>
        <v>10425</v>
      </c>
      <c r="M564" s="315">
        <v>2</v>
      </c>
      <c r="N564" s="72" t="s">
        <v>1231</v>
      </c>
      <c r="O564" s="72" t="s">
        <v>1232</v>
      </c>
      <c r="P564" s="72" t="s">
        <v>49</v>
      </c>
      <c r="Q564" s="255">
        <v>9840.25</v>
      </c>
      <c r="R564" s="66">
        <v>106</v>
      </c>
      <c r="S564" s="66">
        <f t="shared" si="120"/>
        <v>0</v>
      </c>
      <c r="T564" s="66">
        <v>0</v>
      </c>
      <c r="U564" s="4" t="s">
        <v>1129</v>
      </c>
      <c r="V564" s="5">
        <f t="shared" si="116"/>
        <v>0.13706944884576944</v>
      </c>
      <c r="W564" s="5">
        <f t="shared" si="117"/>
        <v>2.1787433590174298E-3</v>
      </c>
      <c r="X564" s="5" t="str">
        <f t="shared" si="118"/>
        <v>FLOW</v>
      </c>
      <c r="Y564" s="72" t="str">
        <f t="shared" si="110"/>
        <v>NC</v>
      </c>
      <c r="Z564" s="72" t="s">
        <v>1129</v>
      </c>
      <c r="AA564" s="72" t="s">
        <v>1315</v>
      </c>
      <c r="AB564" s="304" t="s">
        <v>3024</v>
      </c>
      <c r="AC564" s="72"/>
      <c r="AD564" s="72" t="s">
        <v>3021</v>
      </c>
      <c r="AE564" s="308"/>
      <c r="AF564" s="309" t="s">
        <v>1129</v>
      </c>
      <c r="AG564" s="7" t="s">
        <v>1129</v>
      </c>
      <c r="AH564" s="72" t="s">
        <v>1754</v>
      </c>
      <c r="AI564" s="7" t="s">
        <v>1129</v>
      </c>
      <c r="AJ564" s="7" t="s">
        <v>1129</v>
      </c>
      <c r="AK564" s="7" t="s">
        <v>1129</v>
      </c>
      <c r="AL564" s="7">
        <v>6904</v>
      </c>
      <c r="AM564" s="255">
        <v>9840.25</v>
      </c>
      <c r="AN564" s="258">
        <v>57</v>
      </c>
      <c r="AO564" s="306">
        <v>73</v>
      </c>
      <c r="AP564" s="306" t="str">
        <f t="shared" si="111"/>
        <v>FLOW</v>
      </c>
      <c r="AQ564" s="306"/>
      <c r="AR564" s="306"/>
      <c r="AS564" s="306"/>
      <c r="AT564" s="306"/>
      <c r="AU564" s="72" t="s">
        <v>1793</v>
      </c>
      <c r="AV564" s="310" t="s">
        <v>1691</v>
      </c>
      <c r="AW564" s="304" t="s">
        <v>129</v>
      </c>
      <c r="AX564" s="311">
        <v>45096</v>
      </c>
      <c r="AY564" s="72">
        <v>36</v>
      </c>
      <c r="AZ564" s="72" t="s">
        <v>1742</v>
      </c>
      <c r="BA564" s="7" t="s">
        <v>3513</v>
      </c>
      <c r="BB564" s="7"/>
      <c r="BC564" s="7"/>
      <c r="BD564" s="72"/>
      <c r="BE564" s="72"/>
      <c r="BF564" s="72"/>
      <c r="BG564" s="183"/>
      <c r="BH564" s="72"/>
      <c r="BI564" s="72"/>
      <c r="BJ564" s="72"/>
      <c r="BK564" s="72"/>
      <c r="BL564" s="72"/>
      <c r="BM564" s="72"/>
      <c r="BN564" s="72"/>
      <c r="BO564" s="72">
        <v>1</v>
      </c>
      <c r="BP564" s="72"/>
      <c r="BQ564" s="72"/>
      <c r="BR564" s="72"/>
      <c r="BS564" s="72"/>
      <c r="BT564" s="72"/>
      <c r="BU564" s="72"/>
      <c r="BV564" s="72"/>
      <c r="BW564" s="72"/>
      <c r="BX564" s="72"/>
      <c r="BY564" s="72"/>
      <c r="BZ564" s="72"/>
      <c r="CA564" s="72"/>
      <c r="CB564" s="72"/>
      <c r="CC564" s="72"/>
      <c r="CD564" s="72"/>
      <c r="CE564" s="72"/>
      <c r="CF564" s="72"/>
      <c r="CG564" s="72"/>
      <c r="CH564" s="72"/>
      <c r="CI564" s="72"/>
      <c r="CJ564" s="72"/>
      <c r="CK564" s="72"/>
      <c r="CL564" s="72"/>
      <c r="CM564" s="72"/>
      <c r="CN564" s="72"/>
      <c r="CO564" s="72"/>
      <c r="CP564" s="72"/>
      <c r="CQ564" s="72"/>
      <c r="CR564" s="72"/>
      <c r="CS564" s="72"/>
      <c r="CT564" s="72"/>
      <c r="CU564" s="72"/>
      <c r="CV564" s="72"/>
      <c r="CW564" s="72"/>
      <c r="CX564" s="72"/>
      <c r="CY564" s="72"/>
      <c r="CZ564" s="72"/>
      <c r="DA564" s="72"/>
      <c r="DB564" s="72"/>
      <c r="DC564" s="72"/>
      <c r="DD564" s="72"/>
      <c r="DE564" s="72"/>
      <c r="DF564" s="72"/>
      <c r="DG564" s="72"/>
      <c r="DH564" s="72"/>
      <c r="DI564" s="72"/>
      <c r="DJ564" s="72"/>
      <c r="DK564" s="72"/>
      <c r="DL564" s="72"/>
      <c r="DM564" s="72"/>
      <c r="DN564" s="72"/>
      <c r="DO564" s="72"/>
      <c r="DP564" s="72"/>
      <c r="DQ564" s="72"/>
      <c r="DR564" s="72"/>
      <c r="DS564" s="72"/>
      <c r="DT564" s="72"/>
      <c r="DU564" s="72"/>
      <c r="DV564" s="72"/>
      <c r="DW564" s="72"/>
      <c r="DX564" s="72"/>
      <c r="DY564" s="72"/>
      <c r="DZ564" s="72"/>
      <c r="EA564" s="72"/>
      <c r="EB564" s="72"/>
      <c r="EC564" s="72"/>
      <c r="ED564" s="72"/>
      <c r="EE564" s="72"/>
      <c r="EF564" s="72"/>
      <c r="EG564" s="72"/>
      <c r="EH564" s="72"/>
      <c r="EI564" s="72"/>
      <c r="EJ564" s="72"/>
      <c r="EK564" s="72"/>
      <c r="EL564" s="72"/>
      <c r="EM564" s="72"/>
      <c r="EN564" s="72"/>
      <c r="EO564" s="72"/>
      <c r="EP564" s="72"/>
      <c r="EQ564" s="72"/>
      <c r="ER564" s="312">
        <f t="shared" si="112"/>
        <v>1</v>
      </c>
      <c r="ES564" s="72">
        <f t="shared" si="113"/>
        <v>1</v>
      </c>
      <c r="ET564" s="72" t="s">
        <v>1117</v>
      </c>
      <c r="EU564" s="7" t="s">
        <v>2876</v>
      </c>
      <c r="EV564" s="7" t="s">
        <v>1110</v>
      </c>
      <c r="EW564" s="7" t="s">
        <v>1808</v>
      </c>
      <c r="EX564" s="183" t="s">
        <v>1960</v>
      </c>
      <c r="EY564" s="313">
        <v>46178</v>
      </c>
      <c r="EZ564" s="313"/>
      <c r="FA564" s="183"/>
      <c r="FB564" s="313"/>
      <c r="FC564" s="7"/>
      <c r="FD564" s="7" t="s">
        <v>3420</v>
      </c>
      <c r="FE564" s="7">
        <f t="shared" si="114"/>
        <v>3505</v>
      </c>
      <c r="FF564" s="72">
        <f t="shared" si="115"/>
        <v>10425</v>
      </c>
      <c r="FG564" t="s">
        <v>3515</v>
      </c>
    </row>
    <row r="565" spans="1:163" ht="17.25">
      <c r="A565" s="72">
        <v>458385778</v>
      </c>
      <c r="B565" s="304" t="s">
        <v>1584</v>
      </c>
      <c r="C565" s="72"/>
      <c r="D565" s="72"/>
      <c r="E565" s="72"/>
      <c r="F565" s="72"/>
      <c r="G565" s="306"/>
      <c r="H565" s="306"/>
      <c r="I565" s="72">
        <v>3199</v>
      </c>
      <c r="J565" s="72">
        <v>6281</v>
      </c>
      <c r="K565" s="258">
        <f t="shared" si="119"/>
        <v>3292</v>
      </c>
      <c r="L565" s="258">
        <f t="shared" si="109"/>
        <v>9802</v>
      </c>
      <c r="M565" s="315">
        <v>2</v>
      </c>
      <c r="N565" s="72" t="s">
        <v>1231</v>
      </c>
      <c r="O565" s="72" t="s">
        <v>1232</v>
      </c>
      <c r="P565" s="72" t="s">
        <v>349</v>
      </c>
      <c r="Q565" s="255">
        <v>9262</v>
      </c>
      <c r="R565" s="66">
        <v>210</v>
      </c>
      <c r="S565" s="66">
        <f t="shared" si="120"/>
        <v>0</v>
      </c>
      <c r="T565" s="66">
        <v>0</v>
      </c>
      <c r="U565" s="4" t="s">
        <v>1129</v>
      </c>
      <c r="V565" s="5">
        <f t="shared" si="116"/>
        <v>2.384427848016538E-2</v>
      </c>
      <c r="W565" s="5">
        <f t="shared" si="117"/>
        <v>2.0507122269474284E-3</v>
      </c>
      <c r="X565" s="5" t="s">
        <v>1280</v>
      </c>
      <c r="Y565" s="72" t="str">
        <f t="shared" si="110"/>
        <v>PTP</v>
      </c>
      <c r="Z565" s="72" t="s">
        <v>1129</v>
      </c>
      <c r="AA565" s="72" t="s">
        <v>1329</v>
      </c>
      <c r="AB565" s="304"/>
      <c r="AC565" s="72">
        <v>18</v>
      </c>
      <c r="AD565" s="72" t="s">
        <v>3019</v>
      </c>
      <c r="AE565" s="308"/>
      <c r="AF565" s="309" t="s">
        <v>1129</v>
      </c>
      <c r="AG565" s="7" t="s">
        <v>1129</v>
      </c>
      <c r="AH565" s="72" t="s">
        <v>566</v>
      </c>
      <c r="AI565" s="7" t="s">
        <v>1129</v>
      </c>
      <c r="AJ565" s="7" t="s">
        <v>1129</v>
      </c>
      <c r="AK565" s="7" t="s">
        <v>1129</v>
      </c>
      <c r="AL565" s="7">
        <v>6491</v>
      </c>
      <c r="AM565" s="255">
        <v>9262</v>
      </c>
      <c r="AN565" s="258">
        <v>57</v>
      </c>
      <c r="AO565" s="306">
        <v>73</v>
      </c>
      <c r="AP565" s="306" t="str">
        <f t="shared" si="111"/>
        <v>FLOW</v>
      </c>
      <c r="AQ565" s="306"/>
      <c r="AR565" s="306"/>
      <c r="AS565" s="306"/>
      <c r="AT565" s="306"/>
      <c r="AU565" s="72" t="s">
        <v>1793</v>
      </c>
      <c r="AV565" s="310" t="s">
        <v>1692</v>
      </c>
      <c r="AW565" s="304" t="s">
        <v>53</v>
      </c>
      <c r="AX565" s="311">
        <v>45080</v>
      </c>
      <c r="AY565" s="72">
        <v>36</v>
      </c>
      <c r="AZ565" s="72" t="s">
        <v>1742</v>
      </c>
      <c r="BA565" s="7" t="s">
        <v>3512</v>
      </c>
      <c r="BB565" s="7"/>
      <c r="BC565" s="7"/>
      <c r="BD565" s="72"/>
      <c r="BE565" s="72"/>
      <c r="BF565" s="72"/>
      <c r="BG565" s="183"/>
      <c r="BH565" s="72"/>
      <c r="BI565" s="72"/>
      <c r="BJ565" s="72"/>
      <c r="BK565" s="72"/>
      <c r="BL565" s="72">
        <v>1</v>
      </c>
      <c r="BM565" s="72"/>
      <c r="BN565" s="72"/>
      <c r="BO565" s="72"/>
      <c r="BP565" s="72"/>
      <c r="BQ565" s="72"/>
      <c r="BR565" s="72"/>
      <c r="BS565" s="72"/>
      <c r="BT565" s="72"/>
      <c r="BU565" s="72"/>
      <c r="BV565" s="72"/>
      <c r="BW565" s="72"/>
      <c r="BX565" s="72"/>
      <c r="BY565" s="72"/>
      <c r="BZ565" s="72"/>
      <c r="CA565" s="72"/>
      <c r="CB565" s="72"/>
      <c r="CC565" s="72"/>
      <c r="CD565" s="72"/>
      <c r="CE565" s="72"/>
      <c r="CF565" s="72"/>
      <c r="CG565" s="72"/>
      <c r="CH565" s="72"/>
      <c r="CI565" s="72"/>
      <c r="CJ565" s="72"/>
      <c r="CK565" s="72"/>
      <c r="CL565" s="72"/>
      <c r="CM565" s="72"/>
      <c r="CN565" s="72"/>
      <c r="CO565" s="72"/>
      <c r="CP565" s="72"/>
      <c r="CQ565" s="72"/>
      <c r="CR565" s="72"/>
      <c r="CS565" s="72">
        <v>1</v>
      </c>
      <c r="CT565" s="72"/>
      <c r="CU565" s="72"/>
      <c r="CV565" s="72"/>
      <c r="CW565" s="72"/>
      <c r="CX565" s="72"/>
      <c r="CY565" s="72"/>
      <c r="CZ565" s="72"/>
      <c r="DA565" s="72"/>
      <c r="DB565" s="72"/>
      <c r="DC565" s="72"/>
      <c r="DD565" s="72"/>
      <c r="DE565" s="72"/>
      <c r="DF565" s="72"/>
      <c r="DG565" s="72"/>
      <c r="DH565" s="72"/>
      <c r="DI565" s="72"/>
      <c r="DJ565" s="72"/>
      <c r="DK565" s="72"/>
      <c r="DL565" s="72"/>
      <c r="DM565" s="72"/>
      <c r="DN565" s="72"/>
      <c r="DO565" s="72"/>
      <c r="DP565" s="72"/>
      <c r="DQ565" s="72"/>
      <c r="DR565" s="72"/>
      <c r="DS565" s="72"/>
      <c r="DT565" s="72"/>
      <c r="DU565" s="72"/>
      <c r="DV565" s="72"/>
      <c r="DW565" s="72"/>
      <c r="DX565" s="72"/>
      <c r="DY565" s="72"/>
      <c r="DZ565" s="72"/>
      <c r="EA565" s="72"/>
      <c r="EB565" s="72"/>
      <c r="EC565" s="72"/>
      <c r="ED565" s="72"/>
      <c r="EE565" s="72"/>
      <c r="EF565" s="72"/>
      <c r="EG565" s="72"/>
      <c r="EH565" s="72"/>
      <c r="EI565" s="72"/>
      <c r="EJ565" s="72"/>
      <c r="EK565" s="72"/>
      <c r="EL565" s="72"/>
      <c r="EM565" s="72"/>
      <c r="EN565" s="72"/>
      <c r="EO565" s="72"/>
      <c r="EP565" s="72"/>
      <c r="EQ565" s="72"/>
      <c r="ER565" s="312">
        <f t="shared" si="112"/>
        <v>2</v>
      </c>
      <c r="ES565" s="72">
        <f t="shared" si="113"/>
        <v>1</v>
      </c>
      <c r="ET565" s="72" t="s">
        <v>1126</v>
      </c>
      <c r="EU565" s="7" t="s">
        <v>2877</v>
      </c>
      <c r="EV565" s="7" t="s">
        <v>1110</v>
      </c>
      <c r="EW565" s="7" t="s">
        <v>1806</v>
      </c>
      <c r="EX565" s="183" t="s">
        <v>2014</v>
      </c>
      <c r="EY565" s="313">
        <v>46178</v>
      </c>
      <c r="EZ565" s="313"/>
      <c r="FA565" s="183"/>
      <c r="FB565" s="313"/>
      <c r="FC565" s="7"/>
      <c r="FD565" s="7" t="s">
        <v>3421</v>
      </c>
      <c r="FE565" s="7">
        <f t="shared" si="114"/>
        <v>3292</v>
      </c>
      <c r="FF565" s="72">
        <f t="shared" si="115"/>
        <v>9802</v>
      </c>
      <c r="FG565" t="s">
        <v>3515</v>
      </c>
    </row>
    <row r="566" spans="1:163" ht="17.25">
      <c r="A566" s="72">
        <v>458211193</v>
      </c>
      <c r="B566" s="304" t="s">
        <v>20</v>
      </c>
      <c r="C566" s="72"/>
      <c r="D566" s="72"/>
      <c r="E566" s="72"/>
      <c r="F566" s="72"/>
      <c r="G566" s="306"/>
      <c r="H566" s="306"/>
      <c r="I566" s="72">
        <v>3228</v>
      </c>
      <c r="J566" s="72">
        <v>6160</v>
      </c>
      <c r="K566" s="258">
        <f t="shared" si="119"/>
        <v>3200</v>
      </c>
      <c r="L566" s="258">
        <f t="shared" si="109"/>
        <v>9783</v>
      </c>
      <c r="M566" s="315">
        <v>2</v>
      </c>
      <c r="N566" s="72" t="s">
        <v>1231</v>
      </c>
      <c r="O566" s="72" t="s">
        <v>1232</v>
      </c>
      <c r="P566" s="72" t="s">
        <v>22</v>
      </c>
      <c r="Q566" s="255">
        <v>9219</v>
      </c>
      <c r="R566" s="66">
        <v>268</v>
      </c>
      <c r="S566" s="66">
        <f t="shared" si="120"/>
        <v>0</v>
      </c>
      <c r="T566" s="66">
        <v>4500</v>
      </c>
      <c r="U566" s="4" t="s">
        <v>1478</v>
      </c>
      <c r="V566" s="5">
        <f t="shared" si="116"/>
        <v>3.0830557975578411E-2</v>
      </c>
      <c r="W566" s="5">
        <f t="shared" si="117"/>
        <v>2.0411915374895641E-3</v>
      </c>
      <c r="X566" s="5" t="s">
        <v>1280</v>
      </c>
      <c r="Y566" s="72" t="str">
        <f t="shared" si="110"/>
        <v>PTP</v>
      </c>
      <c r="Z566" s="72" t="s">
        <v>1329</v>
      </c>
      <c r="AA566" s="72" t="s">
        <v>1329</v>
      </c>
      <c r="AB566" s="304"/>
      <c r="AC566" s="72">
        <v>21</v>
      </c>
      <c r="AD566" s="72" t="s">
        <v>3019</v>
      </c>
      <c r="AE566" s="308"/>
      <c r="AF566" s="309" t="s">
        <v>1129</v>
      </c>
      <c r="AG566" s="7" t="s">
        <v>1129</v>
      </c>
      <c r="AH566" s="72" t="s">
        <v>21</v>
      </c>
      <c r="AI566" s="7" t="s">
        <v>1129</v>
      </c>
      <c r="AJ566" s="7" t="s">
        <v>1129</v>
      </c>
      <c r="AK566" s="7" t="s">
        <v>1129</v>
      </c>
      <c r="AL566" s="7">
        <v>10928</v>
      </c>
      <c r="AM566" s="255">
        <v>9219</v>
      </c>
      <c r="AN566" s="258">
        <v>57</v>
      </c>
      <c r="AO566" s="306">
        <v>73</v>
      </c>
      <c r="AP566" s="306" t="str">
        <f t="shared" si="111"/>
        <v>FLOW</v>
      </c>
      <c r="AQ566" s="306"/>
      <c r="AR566" s="306"/>
      <c r="AS566" s="306"/>
      <c r="AT566" s="306"/>
      <c r="AU566" s="72" t="s">
        <v>1793</v>
      </c>
      <c r="AV566" s="310" t="s">
        <v>23</v>
      </c>
      <c r="AW566" s="304" t="s">
        <v>24</v>
      </c>
      <c r="AX566" s="311">
        <v>45068</v>
      </c>
      <c r="AY566" s="72">
        <v>36</v>
      </c>
      <c r="AZ566" s="72" t="s">
        <v>1742</v>
      </c>
      <c r="BA566" s="7" t="s">
        <v>3513</v>
      </c>
      <c r="BB566" s="7"/>
      <c r="BC566" s="7"/>
      <c r="BD566" s="72"/>
      <c r="BE566" s="72"/>
      <c r="BF566" s="72">
        <v>1</v>
      </c>
      <c r="BG566" s="183"/>
      <c r="BH566" s="72"/>
      <c r="BI566" s="72"/>
      <c r="BJ566" s="72"/>
      <c r="BK566" s="72"/>
      <c r="BL566" s="72"/>
      <c r="BM566" s="72"/>
      <c r="BN566" s="72"/>
      <c r="BO566" s="72"/>
      <c r="BP566" s="72"/>
      <c r="BQ566" s="72"/>
      <c r="BR566" s="72"/>
      <c r="BS566" s="72"/>
      <c r="BT566" s="72"/>
      <c r="BU566" s="72"/>
      <c r="BV566" s="72"/>
      <c r="BW566" s="72"/>
      <c r="BX566" s="72"/>
      <c r="BY566" s="72"/>
      <c r="BZ566" s="72"/>
      <c r="CA566" s="72"/>
      <c r="CB566" s="72"/>
      <c r="CC566" s="72"/>
      <c r="CD566" s="72"/>
      <c r="CE566" s="72"/>
      <c r="CF566" s="72"/>
      <c r="CG566" s="72"/>
      <c r="CH566" s="72"/>
      <c r="CI566" s="72"/>
      <c r="CJ566" s="72"/>
      <c r="CK566" s="72"/>
      <c r="CL566" s="72"/>
      <c r="CM566" s="72"/>
      <c r="CN566" s="72"/>
      <c r="CO566" s="72"/>
      <c r="CP566" s="72"/>
      <c r="CQ566" s="72"/>
      <c r="CR566" s="72"/>
      <c r="CS566" s="72"/>
      <c r="CT566" s="72"/>
      <c r="CU566" s="72"/>
      <c r="CV566" s="72">
        <v>1</v>
      </c>
      <c r="CW566" s="72"/>
      <c r="CX566" s="72"/>
      <c r="CY566" s="72"/>
      <c r="CZ566" s="72"/>
      <c r="DA566" s="72"/>
      <c r="DB566" s="72"/>
      <c r="DC566" s="72"/>
      <c r="DD566" s="72"/>
      <c r="DE566" s="72"/>
      <c r="DF566" s="72"/>
      <c r="DG566" s="72"/>
      <c r="DH566" s="72"/>
      <c r="DI566" s="72"/>
      <c r="DJ566" s="72"/>
      <c r="DK566" s="72"/>
      <c r="DL566" s="72"/>
      <c r="DM566" s="72"/>
      <c r="DN566" s="72"/>
      <c r="DO566" s="72"/>
      <c r="DP566" s="72"/>
      <c r="DQ566" s="72"/>
      <c r="DR566" s="72"/>
      <c r="DS566" s="72"/>
      <c r="DT566" s="72"/>
      <c r="DU566" s="72"/>
      <c r="DV566" s="72"/>
      <c r="DW566" s="72"/>
      <c r="DX566" s="72"/>
      <c r="DY566" s="72"/>
      <c r="DZ566" s="72"/>
      <c r="EA566" s="72"/>
      <c r="EB566" s="72"/>
      <c r="EC566" s="72"/>
      <c r="ED566" s="72"/>
      <c r="EE566" s="72"/>
      <c r="EF566" s="72"/>
      <c r="EG566" s="72"/>
      <c r="EH566" s="72"/>
      <c r="EI566" s="72"/>
      <c r="EJ566" s="72"/>
      <c r="EK566" s="72"/>
      <c r="EL566" s="72"/>
      <c r="EM566" s="72"/>
      <c r="EN566" s="72"/>
      <c r="EO566" s="72"/>
      <c r="EP566" s="72"/>
      <c r="EQ566" s="72"/>
      <c r="ER566" s="312">
        <f t="shared" si="112"/>
        <v>2</v>
      </c>
      <c r="ES566" s="72">
        <f t="shared" si="113"/>
        <v>1</v>
      </c>
      <c r="ET566" s="72" t="s">
        <v>1114</v>
      </c>
      <c r="EU566" s="7" t="s">
        <v>2878</v>
      </c>
      <c r="EV566" s="7" t="s">
        <v>1110</v>
      </c>
      <c r="EW566" s="7" t="s">
        <v>1806</v>
      </c>
      <c r="EX566" s="183" t="s">
        <v>2015</v>
      </c>
      <c r="EY566" s="313">
        <v>46183</v>
      </c>
      <c r="EZ566" s="313"/>
      <c r="FA566" s="183"/>
      <c r="FB566" s="313"/>
      <c r="FC566" s="7"/>
      <c r="FD566" s="7" t="s">
        <v>3326</v>
      </c>
      <c r="FE566" s="7">
        <f t="shared" si="114"/>
        <v>3200</v>
      </c>
      <c r="FF566" s="72">
        <f t="shared" si="115"/>
        <v>9783</v>
      </c>
      <c r="FG566" t="s">
        <v>3515</v>
      </c>
    </row>
    <row r="567" spans="1:163" ht="17.25">
      <c r="A567" s="72">
        <v>462843811</v>
      </c>
      <c r="B567" s="304" t="s">
        <v>1585</v>
      </c>
      <c r="C567" s="72"/>
      <c r="D567" s="72"/>
      <c r="E567" s="72"/>
      <c r="F567" s="72"/>
      <c r="G567" s="306"/>
      <c r="H567" s="306"/>
      <c r="I567" s="72">
        <v>4000</v>
      </c>
      <c r="J567" s="72">
        <v>9231</v>
      </c>
      <c r="K567" s="258">
        <f t="shared" si="119"/>
        <v>1703</v>
      </c>
      <c r="L567" s="258">
        <f t="shared" si="109"/>
        <v>13856</v>
      </c>
      <c r="M567" s="315">
        <v>3</v>
      </c>
      <c r="N567" s="72" t="s">
        <v>1231</v>
      </c>
      <c r="O567" s="72" t="s">
        <v>1232</v>
      </c>
      <c r="P567" s="72" t="s">
        <v>324</v>
      </c>
      <c r="Q567" s="255">
        <v>9034</v>
      </c>
      <c r="R567" s="66">
        <v>472</v>
      </c>
      <c r="S567" s="66">
        <f t="shared" si="120"/>
        <v>0</v>
      </c>
      <c r="T567" s="66">
        <v>3150</v>
      </c>
      <c r="U567" s="4" t="s">
        <v>1129</v>
      </c>
      <c r="V567" s="5">
        <f t="shared" si="116"/>
        <v>0.60834525242893667</v>
      </c>
      <c r="W567" s="5">
        <f t="shared" si="117"/>
        <v>2.416237944907731E-3</v>
      </c>
      <c r="X567" s="5" t="str">
        <f t="shared" si="118"/>
        <v>FLOW</v>
      </c>
      <c r="Y567" s="72" t="str">
        <f t="shared" si="110"/>
        <v>NC</v>
      </c>
      <c r="Z567" s="72" t="s">
        <v>1129</v>
      </c>
      <c r="AA567" s="72" t="s">
        <v>1315</v>
      </c>
      <c r="AB567" s="304" t="s">
        <v>3024</v>
      </c>
      <c r="AC567" s="72"/>
      <c r="AD567" s="72" t="s">
        <v>3021</v>
      </c>
      <c r="AE567" s="308"/>
      <c r="AF567" s="309" t="s">
        <v>1129</v>
      </c>
      <c r="AG567" s="7" t="s">
        <v>1129</v>
      </c>
      <c r="AH567" s="72" t="s">
        <v>697</v>
      </c>
      <c r="AI567" s="7" t="s">
        <v>1129</v>
      </c>
      <c r="AJ567" s="7" t="s">
        <v>1129</v>
      </c>
      <c r="AK567" s="7" t="s">
        <v>1129</v>
      </c>
      <c r="AL567" s="7">
        <v>12853</v>
      </c>
      <c r="AM567" s="255">
        <v>9034</v>
      </c>
      <c r="AN567" s="258">
        <v>88</v>
      </c>
      <c r="AO567" s="306">
        <v>104</v>
      </c>
      <c r="AP567" s="306" t="str">
        <f t="shared" si="111"/>
        <v>FLOW</v>
      </c>
      <c r="AQ567" s="306"/>
      <c r="AR567" s="306"/>
      <c r="AS567" s="306"/>
      <c r="AT567" s="306"/>
      <c r="AU567" s="72" t="s">
        <v>943</v>
      </c>
      <c r="AV567" s="310"/>
      <c r="AW567" s="304" t="s">
        <v>400</v>
      </c>
      <c r="AX567" s="311">
        <v>45421</v>
      </c>
      <c r="AY567" s="72">
        <v>24</v>
      </c>
      <c r="AZ567" s="72" t="s">
        <v>1742</v>
      </c>
      <c r="BA567" s="7" t="s">
        <v>3512</v>
      </c>
      <c r="BB567" s="7"/>
      <c r="BC567" s="7"/>
      <c r="BD567" s="72"/>
      <c r="BE567" s="72"/>
      <c r="BF567" s="72"/>
      <c r="BG567" s="183"/>
      <c r="BH567" s="72"/>
      <c r="BI567" s="72">
        <v>1</v>
      </c>
      <c r="BJ567" s="72"/>
      <c r="BK567" s="72"/>
      <c r="BL567" s="72"/>
      <c r="BM567" s="72"/>
      <c r="BN567" s="72"/>
      <c r="BO567" s="72"/>
      <c r="BP567" s="72"/>
      <c r="BQ567" s="72"/>
      <c r="BR567" s="72"/>
      <c r="BS567" s="72"/>
      <c r="BT567" s="72"/>
      <c r="BU567" s="72"/>
      <c r="BV567" s="72"/>
      <c r="BW567" s="72"/>
      <c r="BX567" s="72"/>
      <c r="BY567" s="72"/>
      <c r="BZ567" s="72"/>
      <c r="CA567" s="72"/>
      <c r="CB567" s="72"/>
      <c r="CC567" s="72"/>
      <c r="CD567" s="72"/>
      <c r="CE567" s="72"/>
      <c r="CF567" s="72"/>
      <c r="CG567" s="72"/>
      <c r="CH567" s="72"/>
      <c r="CI567" s="72"/>
      <c r="CJ567" s="72">
        <v>1</v>
      </c>
      <c r="CK567" s="72"/>
      <c r="CL567" s="72"/>
      <c r="CM567" s="72"/>
      <c r="CN567" s="72"/>
      <c r="CO567" s="72"/>
      <c r="CP567" s="72"/>
      <c r="CQ567" s="72"/>
      <c r="CR567" s="72"/>
      <c r="CS567" s="72"/>
      <c r="CT567" s="72"/>
      <c r="CU567" s="72"/>
      <c r="CV567" s="72"/>
      <c r="CW567" s="72"/>
      <c r="CX567" s="72"/>
      <c r="CY567" s="72"/>
      <c r="CZ567" s="72"/>
      <c r="DA567" s="72"/>
      <c r="DB567" s="72">
        <v>1</v>
      </c>
      <c r="DC567" s="72"/>
      <c r="DD567" s="72"/>
      <c r="DE567" s="72"/>
      <c r="DF567" s="72"/>
      <c r="DG567" s="72"/>
      <c r="DH567" s="72"/>
      <c r="DI567" s="72"/>
      <c r="DJ567" s="72"/>
      <c r="DK567" s="72"/>
      <c r="DL567" s="72"/>
      <c r="DM567" s="72"/>
      <c r="DN567" s="72"/>
      <c r="DO567" s="72"/>
      <c r="DP567" s="72"/>
      <c r="DQ567" s="72"/>
      <c r="DR567" s="72"/>
      <c r="DS567" s="72"/>
      <c r="DT567" s="72"/>
      <c r="DU567" s="72"/>
      <c r="DV567" s="72"/>
      <c r="DW567" s="72"/>
      <c r="DX567" s="72"/>
      <c r="DY567" s="72"/>
      <c r="DZ567" s="72"/>
      <c r="EA567" s="72"/>
      <c r="EB567" s="72"/>
      <c r="EC567" s="72"/>
      <c r="ED567" s="72"/>
      <c r="EE567" s="72"/>
      <c r="EF567" s="72"/>
      <c r="EG567" s="72"/>
      <c r="EH567" s="72"/>
      <c r="EI567" s="72"/>
      <c r="EJ567" s="72"/>
      <c r="EK567" s="72"/>
      <c r="EL567" s="72"/>
      <c r="EM567" s="72"/>
      <c r="EN567" s="72"/>
      <c r="EO567" s="72"/>
      <c r="EP567" s="72"/>
      <c r="EQ567" s="72"/>
      <c r="ER567" s="312">
        <f t="shared" si="112"/>
        <v>3</v>
      </c>
      <c r="ES567" s="72">
        <f t="shared" si="113"/>
        <v>1</v>
      </c>
      <c r="ET567" s="72" t="s">
        <v>1127</v>
      </c>
      <c r="EU567" s="7" t="s">
        <v>2879</v>
      </c>
      <c r="EV567" s="7" t="s">
        <v>1110</v>
      </c>
      <c r="EW567" s="7" t="s">
        <v>1808</v>
      </c>
      <c r="EX567" s="183" t="s">
        <v>2016</v>
      </c>
      <c r="EY567" s="313">
        <v>46176</v>
      </c>
      <c r="EZ567" s="313"/>
      <c r="FA567" s="183"/>
      <c r="FB567" s="313"/>
      <c r="FC567" s="7" t="s">
        <v>3623</v>
      </c>
      <c r="FD567" s="7" t="s">
        <v>3422</v>
      </c>
      <c r="FE567" s="7">
        <f t="shared" si="114"/>
        <v>1703</v>
      </c>
      <c r="FF567" s="72">
        <f t="shared" si="115"/>
        <v>13856</v>
      </c>
      <c r="FG567" t="s">
        <v>3515</v>
      </c>
    </row>
    <row r="568" spans="1:163" ht="17.25">
      <c r="A568" s="72">
        <v>458849195</v>
      </c>
      <c r="B568" s="304" t="s">
        <v>2079</v>
      </c>
      <c r="C568" s="72" t="s">
        <v>1775</v>
      </c>
      <c r="D568" s="72" t="s">
        <v>3017</v>
      </c>
      <c r="E568" s="72">
        <v>3500</v>
      </c>
      <c r="F568" s="72"/>
      <c r="G568" s="306"/>
      <c r="H568" s="306"/>
      <c r="I568" s="72">
        <v>3280</v>
      </c>
      <c r="J568" s="72">
        <v>2601</v>
      </c>
      <c r="K568" s="258">
        <f t="shared" si="119"/>
        <v>2666</v>
      </c>
      <c r="L568" s="258">
        <f t="shared" si="109"/>
        <v>2456</v>
      </c>
      <c r="M568" s="307">
        <v>1</v>
      </c>
      <c r="N568" s="72" t="s">
        <v>1280</v>
      </c>
      <c r="O568" s="72" t="s">
        <v>1281</v>
      </c>
      <c r="P568" s="72" t="s">
        <v>203</v>
      </c>
      <c r="Q568" s="255">
        <v>8983.66</v>
      </c>
      <c r="R568" s="66">
        <v>65</v>
      </c>
      <c r="S568" s="66">
        <f t="shared" si="120"/>
        <v>0</v>
      </c>
      <c r="T568" s="66">
        <v>4050</v>
      </c>
      <c r="U568" s="4" t="s">
        <v>1129</v>
      </c>
      <c r="V568" s="5">
        <f t="shared" si="116"/>
        <v>1.2486327620946557E-2</v>
      </c>
      <c r="W568" s="5">
        <f t="shared" si="117"/>
        <v>4.9161418786202794E-4</v>
      </c>
      <c r="X568" s="5" t="str">
        <f t="shared" si="118"/>
        <v>STABLE</v>
      </c>
      <c r="Y568" s="72" t="str">
        <f t="shared" si="110"/>
        <v>PAID</v>
      </c>
      <c r="Z568" s="72" t="s">
        <v>1129</v>
      </c>
      <c r="AA568" s="72" t="s">
        <v>1281</v>
      </c>
      <c r="AB568" s="304"/>
      <c r="AC568" s="72"/>
      <c r="AD568" s="72"/>
      <c r="AE568" s="308"/>
      <c r="AF568" s="309"/>
      <c r="AG568" s="7"/>
      <c r="AH568" s="72" t="s">
        <v>202</v>
      </c>
      <c r="AI568" s="7"/>
      <c r="AJ568" s="7"/>
      <c r="AK568" s="7"/>
      <c r="AL568" s="7">
        <v>6716</v>
      </c>
      <c r="AM568" s="255">
        <v>8983.66</v>
      </c>
      <c r="AN568" s="258">
        <v>27</v>
      </c>
      <c r="AO568" s="306">
        <v>12</v>
      </c>
      <c r="AP568" s="306" t="str">
        <f t="shared" si="111"/>
        <v>STABLE</v>
      </c>
      <c r="AQ568" s="306"/>
      <c r="AR568" s="306"/>
      <c r="AS568" s="306"/>
      <c r="AT568" s="306"/>
      <c r="AU568" s="72" t="s">
        <v>1129</v>
      </c>
      <c r="AV568" s="310" t="s">
        <v>2225</v>
      </c>
      <c r="AW568" s="304" t="s">
        <v>101</v>
      </c>
      <c r="AX568" s="311">
        <v>45113</v>
      </c>
      <c r="AY568" s="72">
        <v>36</v>
      </c>
      <c r="AZ568" s="72" t="s">
        <v>2057</v>
      </c>
      <c r="BA568" s="7" t="s">
        <v>3512</v>
      </c>
      <c r="BB568" s="7"/>
      <c r="BC568" s="7"/>
      <c r="BD568" s="72"/>
      <c r="BE568" s="72"/>
      <c r="BF568" s="72"/>
      <c r="BG568" s="183"/>
      <c r="BH568" s="72"/>
      <c r="BI568" s="72"/>
      <c r="BJ568" s="72"/>
      <c r="BK568" s="72"/>
      <c r="BL568" s="72"/>
      <c r="BM568" s="72"/>
      <c r="BN568" s="72"/>
      <c r="BO568" s="72"/>
      <c r="BP568" s="72"/>
      <c r="BQ568" s="72"/>
      <c r="BR568" s="72"/>
      <c r="BS568" s="72"/>
      <c r="BT568" s="72"/>
      <c r="BU568" s="72"/>
      <c r="BV568" s="72"/>
      <c r="BW568" s="72"/>
      <c r="BX568" s="72"/>
      <c r="BY568" s="72"/>
      <c r="BZ568" s="72"/>
      <c r="CA568" s="72"/>
      <c r="CB568" s="72"/>
      <c r="CC568" s="72"/>
      <c r="CD568" s="72"/>
      <c r="CE568" s="72"/>
      <c r="CF568" s="72"/>
      <c r="CG568" s="72"/>
      <c r="CH568" s="72"/>
      <c r="CI568" s="72"/>
      <c r="CJ568" s="72">
        <v>1</v>
      </c>
      <c r="CK568" s="72"/>
      <c r="CL568" s="72"/>
      <c r="CM568" s="72"/>
      <c r="CN568" s="72"/>
      <c r="CO568" s="72"/>
      <c r="CP568" s="72"/>
      <c r="CQ568" s="72"/>
      <c r="CR568" s="72"/>
      <c r="CS568" s="72"/>
      <c r="CT568" s="72"/>
      <c r="CU568" s="72"/>
      <c r="CV568" s="72"/>
      <c r="CW568" s="72"/>
      <c r="CX568" s="72"/>
      <c r="CY568" s="72"/>
      <c r="CZ568" s="72"/>
      <c r="DA568" s="72"/>
      <c r="DB568" s="72"/>
      <c r="DC568" s="72"/>
      <c r="DD568" s="72"/>
      <c r="DE568" s="72"/>
      <c r="DF568" s="72"/>
      <c r="DG568" s="72"/>
      <c r="DH568" s="72"/>
      <c r="DI568" s="72"/>
      <c r="DJ568" s="72"/>
      <c r="DK568" s="72"/>
      <c r="DL568" s="72"/>
      <c r="DM568" s="72"/>
      <c r="DN568" s="72"/>
      <c r="DO568" s="72"/>
      <c r="DP568" s="72"/>
      <c r="DQ568" s="72"/>
      <c r="DR568" s="72"/>
      <c r="DS568" s="72"/>
      <c r="DT568" s="72"/>
      <c r="DU568" s="72"/>
      <c r="DV568" s="72"/>
      <c r="DW568" s="72"/>
      <c r="DX568" s="72"/>
      <c r="DY568" s="72"/>
      <c r="DZ568" s="72"/>
      <c r="EA568" s="72"/>
      <c r="EB568" s="72"/>
      <c r="EC568" s="72"/>
      <c r="ED568" s="72"/>
      <c r="EE568" s="72"/>
      <c r="EF568" s="72"/>
      <c r="EG568" s="72"/>
      <c r="EH568" s="72"/>
      <c r="EI568" s="72"/>
      <c r="EJ568" s="72"/>
      <c r="EK568" s="72"/>
      <c r="EL568" s="72"/>
      <c r="EM568" s="72"/>
      <c r="EN568" s="72"/>
      <c r="EO568" s="72"/>
      <c r="EP568" s="72"/>
      <c r="EQ568" s="72"/>
      <c r="ER568" s="312">
        <f t="shared" si="112"/>
        <v>1</v>
      </c>
      <c r="ES568" s="72">
        <f t="shared" si="113"/>
        <v>1</v>
      </c>
      <c r="ET568" s="72" t="s">
        <v>1123</v>
      </c>
      <c r="EU568" s="7" t="s">
        <v>2880</v>
      </c>
      <c r="EV568" s="7" t="s">
        <v>1110</v>
      </c>
      <c r="EW568" s="7" t="s">
        <v>1850</v>
      </c>
      <c r="EX568" s="183" t="s">
        <v>3604</v>
      </c>
      <c r="EY568" s="313">
        <v>46185</v>
      </c>
      <c r="EZ568" s="313"/>
      <c r="FA568" s="183"/>
      <c r="FB568" s="313"/>
      <c r="FC568" s="7"/>
      <c r="FD568" s="7" t="s">
        <v>3317</v>
      </c>
      <c r="FE568" s="7">
        <f t="shared" si="114"/>
        <v>2666</v>
      </c>
      <c r="FF568" s="72">
        <f t="shared" si="115"/>
        <v>5956</v>
      </c>
      <c r="FG568" t="s">
        <v>3515</v>
      </c>
    </row>
    <row r="569" spans="1:163" ht="17.25">
      <c r="A569" s="72">
        <v>462126435</v>
      </c>
      <c r="B569" s="304" t="s">
        <v>87</v>
      </c>
      <c r="C569" s="72"/>
      <c r="D569" s="72"/>
      <c r="E569" s="72"/>
      <c r="F569" s="72"/>
      <c r="G569" s="306"/>
      <c r="H569" s="306"/>
      <c r="I569" s="72">
        <v>4545</v>
      </c>
      <c r="J569" s="72">
        <v>9090</v>
      </c>
      <c r="K569" s="258">
        <f t="shared" si="119"/>
        <v>-4064</v>
      </c>
      <c r="L569" s="258">
        <f t="shared" si="109"/>
        <v>14286</v>
      </c>
      <c r="M569" s="315">
        <v>4</v>
      </c>
      <c r="N569" s="72" t="s">
        <v>1231</v>
      </c>
      <c r="O569" s="72" t="s">
        <v>1232</v>
      </c>
      <c r="P569" s="72" t="s">
        <v>73</v>
      </c>
      <c r="Q569" s="255">
        <v>8842</v>
      </c>
      <c r="R569" s="66">
        <v>481</v>
      </c>
      <c r="S569" s="66">
        <f t="shared" si="120"/>
        <v>0</v>
      </c>
      <c r="T569" s="66">
        <v>2250</v>
      </c>
      <c r="U569" s="4" t="s">
        <v>1129</v>
      </c>
      <c r="V569" s="5">
        <f t="shared" si="116"/>
        <v>4.2165086087925033E-2</v>
      </c>
      <c r="W569" s="5">
        <f t="shared" si="117"/>
        <v>2.9029958487060857E-3</v>
      </c>
      <c r="X569" s="5" t="str">
        <f t="shared" si="118"/>
        <v>FLOW</v>
      </c>
      <c r="Y569" s="72" t="str">
        <f t="shared" si="110"/>
        <v>NC</v>
      </c>
      <c r="Z569" s="72" t="s">
        <v>1129</v>
      </c>
      <c r="AA569" s="72" t="s">
        <v>1315</v>
      </c>
      <c r="AB569" s="304" t="s">
        <v>3023</v>
      </c>
      <c r="AC569" s="72"/>
      <c r="AD569" s="72" t="s">
        <v>3021</v>
      </c>
      <c r="AE569" s="308"/>
      <c r="AF569" s="309" t="s">
        <v>1797</v>
      </c>
      <c r="AG569" s="7" t="s">
        <v>1129</v>
      </c>
      <c r="AH569" s="72" t="s">
        <v>88</v>
      </c>
      <c r="AI569" s="7" t="s">
        <v>1129</v>
      </c>
      <c r="AJ569" s="7" t="s">
        <v>1129</v>
      </c>
      <c r="AK569" s="7" t="s">
        <v>1129</v>
      </c>
      <c r="AL569" s="7">
        <v>11821</v>
      </c>
      <c r="AM569" s="255">
        <v>8842</v>
      </c>
      <c r="AN569" s="258">
        <v>116</v>
      </c>
      <c r="AO569" s="306">
        <v>132</v>
      </c>
      <c r="AP569" s="306" t="str">
        <f t="shared" si="111"/>
        <v>FLOW</v>
      </c>
      <c r="AQ569" s="306"/>
      <c r="AR569" s="306"/>
      <c r="AS569" s="306"/>
      <c r="AT569" s="306"/>
      <c r="AU569" s="72" t="s">
        <v>943</v>
      </c>
      <c r="AV569" s="310" t="s">
        <v>89</v>
      </c>
      <c r="AW569" s="304" t="s">
        <v>90</v>
      </c>
      <c r="AX569" s="311">
        <v>45356</v>
      </c>
      <c r="AY569" s="72">
        <v>24</v>
      </c>
      <c r="AZ569" s="72" t="s">
        <v>1742</v>
      </c>
      <c r="BA569" s="7" t="s">
        <v>3512</v>
      </c>
      <c r="BB569" s="7"/>
      <c r="BC569" s="7"/>
      <c r="BD569" s="72"/>
      <c r="BE569" s="72"/>
      <c r="BF569" s="72"/>
      <c r="BG569" s="183"/>
      <c r="BH569" s="72"/>
      <c r="BI569" s="72"/>
      <c r="BJ569" s="72"/>
      <c r="BK569" s="72"/>
      <c r="BL569" s="72"/>
      <c r="BM569" s="72"/>
      <c r="BN569" s="72"/>
      <c r="BO569" s="72"/>
      <c r="BP569" s="72"/>
      <c r="BQ569" s="72"/>
      <c r="BR569" s="72">
        <v>1</v>
      </c>
      <c r="BS569" s="72"/>
      <c r="BT569" s="72"/>
      <c r="BU569" s="72"/>
      <c r="BV569" s="72"/>
      <c r="BW569" s="72"/>
      <c r="BX569" s="72">
        <v>1</v>
      </c>
      <c r="BY569" s="72"/>
      <c r="BZ569" s="72"/>
      <c r="CA569" s="72"/>
      <c r="CB569" s="72"/>
      <c r="CC569" s="72"/>
      <c r="CD569" s="72"/>
      <c r="CE569" s="72"/>
      <c r="CF569" s="72"/>
      <c r="CG569" s="72">
        <v>1</v>
      </c>
      <c r="CH569" s="72"/>
      <c r="CI569" s="72"/>
      <c r="CJ569" s="72"/>
      <c r="CK569" s="72"/>
      <c r="CL569" s="72"/>
      <c r="CM569" s="72"/>
      <c r="CN569" s="72"/>
      <c r="CO569" s="72"/>
      <c r="CP569" s="72"/>
      <c r="CQ569" s="72"/>
      <c r="CR569" s="72"/>
      <c r="CS569" s="72"/>
      <c r="CT569" s="72"/>
      <c r="CU569" s="72"/>
      <c r="CV569" s="72"/>
      <c r="CW569" s="72"/>
      <c r="CX569" s="72"/>
      <c r="CY569" s="72"/>
      <c r="CZ569" s="72"/>
      <c r="DA569" s="72"/>
      <c r="DB569" s="72"/>
      <c r="DC569" s="72"/>
      <c r="DD569" s="72"/>
      <c r="DE569" s="72"/>
      <c r="DF569" s="72"/>
      <c r="DG569" s="72"/>
      <c r="DH569" s="72"/>
      <c r="DI569" s="72"/>
      <c r="DJ569" s="72"/>
      <c r="DK569" s="72"/>
      <c r="DL569" s="72"/>
      <c r="DM569" s="72"/>
      <c r="DN569" s="72"/>
      <c r="DO569" s="72"/>
      <c r="DP569" s="72"/>
      <c r="DQ569" s="72"/>
      <c r="DR569" s="72"/>
      <c r="DS569" s="72"/>
      <c r="DT569" s="72"/>
      <c r="DU569" s="72"/>
      <c r="DV569" s="72"/>
      <c r="DW569" s="72"/>
      <c r="DX569" s="72"/>
      <c r="DY569" s="72"/>
      <c r="DZ569" s="72"/>
      <c r="EA569" s="72"/>
      <c r="EB569" s="72"/>
      <c r="EC569" s="72"/>
      <c r="ED569" s="72"/>
      <c r="EE569" s="72"/>
      <c r="EF569" s="72"/>
      <c r="EG569" s="72"/>
      <c r="EH569" s="72"/>
      <c r="EI569" s="72"/>
      <c r="EJ569" s="72"/>
      <c r="EK569" s="72"/>
      <c r="EL569" s="72"/>
      <c r="EM569" s="72"/>
      <c r="EN569" s="72"/>
      <c r="EO569" s="72"/>
      <c r="EP569" s="72"/>
      <c r="EQ569" s="72"/>
      <c r="ER569" s="312">
        <f t="shared" si="112"/>
        <v>3</v>
      </c>
      <c r="ES569" s="72">
        <f t="shared" si="113"/>
        <v>1</v>
      </c>
      <c r="ET569" s="72" t="s">
        <v>1119</v>
      </c>
      <c r="EU569" s="7" t="s">
        <v>2881</v>
      </c>
      <c r="EV569" s="7" t="s">
        <v>1110</v>
      </c>
      <c r="EW569" s="7" t="s">
        <v>1829</v>
      </c>
      <c r="EX569" s="183" t="s">
        <v>1953</v>
      </c>
      <c r="EY569" s="313">
        <v>46181</v>
      </c>
      <c r="EZ569" s="313"/>
      <c r="FA569" s="183"/>
      <c r="FB569" s="313"/>
      <c r="FC569" s="7"/>
      <c r="FD569" s="7" t="s">
        <v>3423</v>
      </c>
      <c r="FE569" s="7">
        <f t="shared" si="114"/>
        <v>-4064</v>
      </c>
      <c r="FF569" s="72">
        <f t="shared" si="115"/>
        <v>14286</v>
      </c>
      <c r="FG569" t="s">
        <v>3515</v>
      </c>
    </row>
    <row r="570" spans="1:163" ht="17.25">
      <c r="A570" s="72">
        <v>458203657</v>
      </c>
      <c r="B570" s="304" t="s">
        <v>1338</v>
      </c>
      <c r="C570" s="72"/>
      <c r="D570" s="72"/>
      <c r="E570" s="72"/>
      <c r="F570" s="72"/>
      <c r="G570" s="306"/>
      <c r="H570" s="306"/>
      <c r="I570" s="72">
        <v>3038</v>
      </c>
      <c r="J570" s="72">
        <v>6076</v>
      </c>
      <c r="K570" s="258">
        <f t="shared" si="119"/>
        <v>3093</v>
      </c>
      <c r="L570" s="258">
        <f t="shared" si="109"/>
        <v>9278</v>
      </c>
      <c r="M570" s="315">
        <v>2</v>
      </c>
      <c r="N570" s="72" t="s">
        <v>1231</v>
      </c>
      <c r="O570" s="72" t="s">
        <v>1232</v>
      </c>
      <c r="P570" s="72" t="s">
        <v>22</v>
      </c>
      <c r="Q570" s="255">
        <v>8792</v>
      </c>
      <c r="R570" s="66">
        <v>55</v>
      </c>
      <c r="S570" s="66">
        <f t="shared" si="120"/>
        <v>0</v>
      </c>
      <c r="T570" s="66">
        <v>900</v>
      </c>
      <c r="U570" s="4" t="s">
        <v>1231</v>
      </c>
      <c r="V570" s="5">
        <f t="shared" si="116"/>
        <v>2.9402567059473413E-2</v>
      </c>
      <c r="W570" s="5">
        <f t="shared" si="117"/>
        <v>1.9466488770591441E-3</v>
      </c>
      <c r="X570" s="5" t="str">
        <f t="shared" si="118"/>
        <v>FLOW</v>
      </c>
      <c r="Y570" s="72" t="str">
        <f t="shared" si="110"/>
        <v>NC</v>
      </c>
      <c r="Z570" s="72" t="s">
        <v>2055</v>
      </c>
      <c r="AA570" s="72" t="s">
        <v>1315</v>
      </c>
      <c r="AB570" s="304" t="s">
        <v>3500</v>
      </c>
      <c r="AC570" s="72"/>
      <c r="AD570" s="72" t="s">
        <v>3021</v>
      </c>
      <c r="AE570" s="308"/>
      <c r="AF570" s="309" t="s">
        <v>1129</v>
      </c>
      <c r="AG570" s="7" t="s">
        <v>1129</v>
      </c>
      <c r="AH570" s="72" t="s">
        <v>1099</v>
      </c>
      <c r="AI570" s="7" t="s">
        <v>1129</v>
      </c>
      <c r="AJ570" s="7" t="s">
        <v>1129</v>
      </c>
      <c r="AK570" s="7" t="s">
        <v>1129</v>
      </c>
      <c r="AL570" s="7">
        <v>7031</v>
      </c>
      <c r="AM570" s="255">
        <v>8792</v>
      </c>
      <c r="AN570" s="258">
        <v>57</v>
      </c>
      <c r="AO570" s="306">
        <v>73</v>
      </c>
      <c r="AP570" s="306" t="str">
        <f t="shared" si="111"/>
        <v>FLOW</v>
      </c>
      <c r="AQ570" s="306"/>
      <c r="AR570" s="306"/>
      <c r="AS570" s="306"/>
      <c r="AT570" s="306"/>
      <c r="AU570" s="72" t="s">
        <v>1793</v>
      </c>
      <c r="AV570" s="310" t="s">
        <v>1339</v>
      </c>
      <c r="AW570" s="304" t="s">
        <v>24</v>
      </c>
      <c r="AX570" s="311">
        <v>45068</v>
      </c>
      <c r="AY570" s="72">
        <v>36</v>
      </c>
      <c r="AZ570" s="72" t="s">
        <v>1742</v>
      </c>
      <c r="BA570" s="7" t="s">
        <v>3513</v>
      </c>
      <c r="BB570" s="7"/>
      <c r="BC570" s="7"/>
      <c r="BD570" s="72"/>
      <c r="BE570" s="72"/>
      <c r="BF570" s="72">
        <v>1</v>
      </c>
      <c r="BG570" s="183"/>
      <c r="BH570" s="72"/>
      <c r="BI570" s="72"/>
      <c r="BJ570" s="72"/>
      <c r="BK570" s="72"/>
      <c r="BL570" s="72"/>
      <c r="BM570" s="72"/>
      <c r="BN570" s="72"/>
      <c r="BO570" s="72"/>
      <c r="BP570" s="72"/>
      <c r="BQ570" s="72"/>
      <c r="BR570" s="72"/>
      <c r="BS570" s="72"/>
      <c r="BT570" s="72"/>
      <c r="BU570" s="72"/>
      <c r="BV570" s="72"/>
      <c r="BW570" s="72"/>
      <c r="BX570" s="72"/>
      <c r="BY570" s="72"/>
      <c r="BZ570" s="72"/>
      <c r="CA570" s="72"/>
      <c r="CB570" s="72"/>
      <c r="CC570" s="72"/>
      <c r="CD570" s="72"/>
      <c r="CE570" s="72"/>
      <c r="CF570" s="72"/>
      <c r="CG570" s="72"/>
      <c r="CH570" s="72"/>
      <c r="CI570" s="72"/>
      <c r="CJ570" s="72"/>
      <c r="CK570" s="72"/>
      <c r="CL570" s="72"/>
      <c r="CM570" s="72"/>
      <c r="CN570" s="72"/>
      <c r="CO570" s="72"/>
      <c r="CP570" s="72"/>
      <c r="CQ570" s="72"/>
      <c r="CR570" s="72"/>
      <c r="CS570" s="72"/>
      <c r="CT570" s="72"/>
      <c r="CU570" s="72"/>
      <c r="CV570" s="72"/>
      <c r="CW570" s="72"/>
      <c r="CX570" s="72"/>
      <c r="CY570" s="72"/>
      <c r="CZ570" s="72"/>
      <c r="DA570" s="72"/>
      <c r="DB570" s="72"/>
      <c r="DC570" s="72"/>
      <c r="DD570" s="72"/>
      <c r="DE570" s="72"/>
      <c r="DF570" s="72"/>
      <c r="DG570" s="72"/>
      <c r="DH570" s="72"/>
      <c r="DI570" s="72"/>
      <c r="DJ570" s="72"/>
      <c r="DK570" s="72"/>
      <c r="DL570" s="72"/>
      <c r="DM570" s="72"/>
      <c r="DN570" s="72"/>
      <c r="DO570" s="72"/>
      <c r="DP570" s="72"/>
      <c r="DQ570" s="72"/>
      <c r="DR570" s="72"/>
      <c r="DS570" s="72"/>
      <c r="DT570" s="72"/>
      <c r="DU570" s="72"/>
      <c r="DV570" s="72"/>
      <c r="DW570" s="72"/>
      <c r="DX570" s="72"/>
      <c r="DY570" s="72"/>
      <c r="DZ570" s="72"/>
      <c r="EA570" s="72"/>
      <c r="EB570" s="72"/>
      <c r="EC570" s="72"/>
      <c r="ED570" s="72"/>
      <c r="EE570" s="72"/>
      <c r="EF570" s="72"/>
      <c r="EG570" s="72"/>
      <c r="EH570" s="72"/>
      <c r="EI570" s="72"/>
      <c r="EJ570" s="72"/>
      <c r="EK570" s="72"/>
      <c r="EL570" s="72"/>
      <c r="EM570" s="72"/>
      <c r="EN570" s="72"/>
      <c r="EO570" s="72"/>
      <c r="EP570" s="72"/>
      <c r="EQ570" s="72"/>
      <c r="ER570" s="312">
        <f t="shared" si="112"/>
        <v>1</v>
      </c>
      <c r="ES570" s="72">
        <f t="shared" si="113"/>
        <v>1</v>
      </c>
      <c r="ET570" s="72" t="s">
        <v>1114</v>
      </c>
      <c r="EU570" s="7" t="s">
        <v>2882</v>
      </c>
      <c r="EV570" s="7" t="s">
        <v>1110</v>
      </c>
      <c r="EW570" s="7" t="s">
        <v>1829</v>
      </c>
      <c r="EX570" s="183" t="s">
        <v>1897</v>
      </c>
      <c r="EY570" s="313">
        <v>46175</v>
      </c>
      <c r="EZ570" s="313"/>
      <c r="FA570" s="183"/>
      <c r="FB570" s="313"/>
      <c r="FC570" s="7" t="s">
        <v>3622</v>
      </c>
      <c r="FD570" s="7" t="s">
        <v>3424</v>
      </c>
      <c r="FE570" s="7">
        <f t="shared" si="114"/>
        <v>3093</v>
      </c>
      <c r="FF570" s="72">
        <f t="shared" si="115"/>
        <v>9278</v>
      </c>
      <c r="FG570" t="s">
        <v>3515</v>
      </c>
    </row>
    <row r="571" spans="1:163" ht="17.25">
      <c r="A571" s="72">
        <v>129682413</v>
      </c>
      <c r="B571" s="304" t="s">
        <v>944</v>
      </c>
      <c r="C571" s="72"/>
      <c r="D571" s="72"/>
      <c r="E571" s="72"/>
      <c r="F571" s="72"/>
      <c r="G571" s="306"/>
      <c r="H571" s="306"/>
      <c r="I571" s="72">
        <v>4521</v>
      </c>
      <c r="J571" s="72">
        <v>4120</v>
      </c>
      <c r="K571" s="258">
        <f t="shared" si="119"/>
        <v>4223</v>
      </c>
      <c r="L571" s="258">
        <f t="shared" si="109"/>
        <v>8837</v>
      </c>
      <c r="M571" s="307">
        <v>1</v>
      </c>
      <c r="N571" s="72" t="s">
        <v>1231</v>
      </c>
      <c r="O571" s="72" t="s">
        <v>1232</v>
      </c>
      <c r="P571" s="72" t="s">
        <v>324</v>
      </c>
      <c r="Q571" s="255">
        <v>8583.2099999999991</v>
      </c>
      <c r="R571" s="66">
        <v>103</v>
      </c>
      <c r="S571" s="66">
        <f t="shared" si="120"/>
        <v>0</v>
      </c>
      <c r="T571" s="66">
        <v>6319</v>
      </c>
      <c r="U571" s="4" t="s">
        <v>1496</v>
      </c>
      <c r="V571" s="5">
        <f t="shared" si="116"/>
        <v>1.4407790591756606E-2</v>
      </c>
      <c r="W571" s="5">
        <f t="shared" si="117"/>
        <v>4.6970030181454285E-4</v>
      </c>
      <c r="X571" s="5" t="s">
        <v>1280</v>
      </c>
      <c r="Y571" s="72" t="str">
        <f t="shared" si="110"/>
        <v>PTP</v>
      </c>
      <c r="Z571" s="72" t="s">
        <v>1329</v>
      </c>
      <c r="AA571" s="72" t="s">
        <v>1329</v>
      </c>
      <c r="AB571" s="304"/>
      <c r="AC571" s="72">
        <v>20</v>
      </c>
      <c r="AD571" s="72" t="s">
        <v>3019</v>
      </c>
      <c r="AE571" s="308"/>
      <c r="AF571" s="309" t="s">
        <v>1129</v>
      </c>
      <c r="AG571" s="7" t="s">
        <v>1129</v>
      </c>
      <c r="AH571" s="72" t="s">
        <v>697</v>
      </c>
      <c r="AI571" s="7" t="s">
        <v>1129</v>
      </c>
      <c r="AJ571" s="7" t="s">
        <v>1129</v>
      </c>
      <c r="AK571" s="7" t="s">
        <v>1129</v>
      </c>
      <c r="AL571" s="7">
        <v>10542</v>
      </c>
      <c r="AM571" s="255">
        <v>8583.2099999999991</v>
      </c>
      <c r="AN571" s="258">
        <v>26</v>
      </c>
      <c r="AO571" s="306">
        <v>42</v>
      </c>
      <c r="AP571" s="306" t="str">
        <f t="shared" si="111"/>
        <v>FLOW</v>
      </c>
      <c r="AQ571" s="306"/>
      <c r="AR571" s="306"/>
      <c r="AS571" s="306"/>
      <c r="AT571" s="306"/>
      <c r="AU571" s="72" t="s">
        <v>1793</v>
      </c>
      <c r="AV571" s="310" t="s">
        <v>1013</v>
      </c>
      <c r="AW571" s="304" t="s">
        <v>74</v>
      </c>
      <c r="AX571" s="311">
        <v>44702</v>
      </c>
      <c r="AY571" s="72">
        <v>48</v>
      </c>
      <c r="AZ571" s="72" t="s">
        <v>1742</v>
      </c>
      <c r="BA571" s="7" t="s">
        <v>3512</v>
      </c>
      <c r="BB571" s="7"/>
      <c r="BC571" s="7"/>
      <c r="BD571" s="72"/>
      <c r="BE571" s="72"/>
      <c r="BF571" s="72"/>
      <c r="BG571" s="183"/>
      <c r="BH571" s="72"/>
      <c r="BI571" s="72">
        <v>1</v>
      </c>
      <c r="BJ571" s="72"/>
      <c r="BK571" s="72"/>
      <c r="BL571" s="72"/>
      <c r="BM571" s="72"/>
      <c r="BN571" s="72"/>
      <c r="BO571" s="72"/>
      <c r="BP571" s="72"/>
      <c r="BQ571" s="72"/>
      <c r="BR571" s="72"/>
      <c r="BS571" s="72"/>
      <c r="BT571" s="72"/>
      <c r="BU571" s="72"/>
      <c r="BV571" s="72"/>
      <c r="BW571" s="72"/>
      <c r="BX571" s="72">
        <v>1</v>
      </c>
      <c r="BY571" s="72"/>
      <c r="BZ571" s="72"/>
      <c r="CA571" s="72"/>
      <c r="CB571" s="72"/>
      <c r="CC571" s="72"/>
      <c r="CD571" s="72"/>
      <c r="CE571" s="72"/>
      <c r="CF571" s="72"/>
      <c r="CG571" s="72"/>
      <c r="CH571" s="72"/>
      <c r="CI571" s="72"/>
      <c r="CJ571" s="72"/>
      <c r="CK571" s="72"/>
      <c r="CL571" s="72"/>
      <c r="CM571" s="72"/>
      <c r="CN571" s="72"/>
      <c r="CO571" s="72"/>
      <c r="CP571" s="72"/>
      <c r="CQ571" s="72"/>
      <c r="CR571" s="72"/>
      <c r="CS571" s="72"/>
      <c r="CT571" s="72"/>
      <c r="CU571" s="72"/>
      <c r="CV571" s="72"/>
      <c r="CW571" s="72"/>
      <c r="CX571" s="72"/>
      <c r="CY571" s="72"/>
      <c r="CZ571" s="72"/>
      <c r="DA571" s="72"/>
      <c r="DB571" s="72"/>
      <c r="DC571" s="72"/>
      <c r="DD571" s="72"/>
      <c r="DE571" s="72"/>
      <c r="DF571" s="72"/>
      <c r="DG571" s="72"/>
      <c r="DH571" s="72"/>
      <c r="DI571" s="72"/>
      <c r="DJ571" s="72"/>
      <c r="DK571" s="72"/>
      <c r="DL571" s="72"/>
      <c r="DM571" s="72"/>
      <c r="DN571" s="72"/>
      <c r="DO571" s="72"/>
      <c r="DP571" s="72"/>
      <c r="DQ571" s="72"/>
      <c r="DR571" s="72"/>
      <c r="DS571" s="72"/>
      <c r="DT571" s="72"/>
      <c r="DU571" s="72"/>
      <c r="DV571" s="72"/>
      <c r="DW571" s="72"/>
      <c r="DX571" s="72"/>
      <c r="DY571" s="72"/>
      <c r="DZ571" s="72"/>
      <c r="EA571" s="72"/>
      <c r="EB571" s="72"/>
      <c r="EC571" s="72"/>
      <c r="ED571" s="72"/>
      <c r="EE571" s="72"/>
      <c r="EF571" s="72"/>
      <c r="EG571" s="72"/>
      <c r="EH571" s="72"/>
      <c r="EI571" s="72"/>
      <c r="EJ571" s="72"/>
      <c r="EK571" s="72"/>
      <c r="EL571" s="72"/>
      <c r="EM571" s="72"/>
      <c r="EN571" s="72"/>
      <c r="EO571" s="72"/>
      <c r="EP571" s="72"/>
      <c r="EQ571" s="72"/>
      <c r="ER571" s="312">
        <f t="shared" si="112"/>
        <v>2</v>
      </c>
      <c r="ES571" s="72">
        <f t="shared" si="113"/>
        <v>1</v>
      </c>
      <c r="ET571" s="72" t="s">
        <v>1127</v>
      </c>
      <c r="EU571" s="7" t="s">
        <v>2883</v>
      </c>
      <c r="EV571" s="7" t="s">
        <v>1110</v>
      </c>
      <c r="EW571" s="7" t="s">
        <v>1806</v>
      </c>
      <c r="EX571" s="183" t="s">
        <v>2017</v>
      </c>
      <c r="EY571" s="313">
        <v>46197</v>
      </c>
      <c r="EZ571" s="313"/>
      <c r="FA571" s="183"/>
      <c r="FB571" s="313"/>
      <c r="FC571" s="7"/>
      <c r="FD571" s="7" t="s">
        <v>3425</v>
      </c>
      <c r="FE571" s="7">
        <f t="shared" si="114"/>
        <v>4223</v>
      </c>
      <c r="FF571" s="72">
        <f t="shared" si="115"/>
        <v>8837</v>
      </c>
      <c r="FG571" t="s">
        <v>3515</v>
      </c>
    </row>
    <row r="572" spans="1:163" ht="17.25">
      <c r="A572" s="72">
        <v>463865582</v>
      </c>
      <c r="B572" s="304" t="s">
        <v>701</v>
      </c>
      <c r="C572" s="72"/>
      <c r="D572" s="72"/>
      <c r="E572" s="72"/>
      <c r="F572" s="72"/>
      <c r="G572" s="306"/>
      <c r="H572" s="306"/>
      <c r="I572" s="72">
        <v>2918</v>
      </c>
      <c r="J572" s="72">
        <v>8754</v>
      </c>
      <c r="K572" s="258">
        <f t="shared" si="119"/>
        <v>-4591</v>
      </c>
      <c r="L572" s="258">
        <f t="shared" si="109"/>
        <v>13104</v>
      </c>
      <c r="M572" s="315">
        <v>6</v>
      </c>
      <c r="N572" s="72" t="s">
        <v>1231</v>
      </c>
      <c r="O572" s="72" t="s">
        <v>1232</v>
      </c>
      <c r="P572" s="72" t="s">
        <v>324</v>
      </c>
      <c r="Q572" s="255">
        <v>8425</v>
      </c>
      <c r="R572" s="66">
        <v>1245</v>
      </c>
      <c r="S572" s="66">
        <f t="shared" si="120"/>
        <v>0</v>
      </c>
      <c r="T572" s="66">
        <v>5400</v>
      </c>
      <c r="U572" s="4" t="s">
        <v>1476</v>
      </c>
      <c r="V572" s="5">
        <f t="shared" si="116"/>
        <v>0.2916805438517896</v>
      </c>
      <c r="W572" s="5">
        <f t="shared" si="117"/>
        <v>3.539103771811292E-3</v>
      </c>
      <c r="X572" s="5" t="str">
        <f t="shared" si="118"/>
        <v>FLOW</v>
      </c>
      <c r="Y572" s="72" t="str">
        <f t="shared" si="110"/>
        <v>RTP</v>
      </c>
      <c r="Z572" s="72" t="s">
        <v>1330</v>
      </c>
      <c r="AA572" s="72" t="s">
        <v>1330</v>
      </c>
      <c r="AB572" s="304" t="s">
        <v>3549</v>
      </c>
      <c r="AC572" s="72"/>
      <c r="AD572" s="72" t="s">
        <v>3022</v>
      </c>
      <c r="AE572" s="308"/>
      <c r="AF572" s="309" t="s">
        <v>1797</v>
      </c>
      <c r="AG572" s="7" t="s">
        <v>1129</v>
      </c>
      <c r="AH572" s="72" t="s">
        <v>697</v>
      </c>
      <c r="AI572" s="7" t="s">
        <v>1129</v>
      </c>
      <c r="AJ572" s="7" t="s">
        <v>1129</v>
      </c>
      <c r="AK572" s="7" t="s">
        <v>1129</v>
      </c>
      <c r="AL572" s="7">
        <v>15399</v>
      </c>
      <c r="AM572" s="255">
        <v>8425</v>
      </c>
      <c r="AN572" s="258">
        <v>177</v>
      </c>
      <c r="AO572" s="306">
        <v>193</v>
      </c>
      <c r="AP572" s="306" t="str">
        <f t="shared" si="111"/>
        <v>FLOW</v>
      </c>
      <c r="AQ572" s="306"/>
      <c r="AR572" s="306"/>
      <c r="AS572" s="306"/>
      <c r="AT572" s="306"/>
      <c r="AU572" s="72" t="s">
        <v>943</v>
      </c>
      <c r="AV572" s="310" t="s">
        <v>702</v>
      </c>
      <c r="AW572" s="304" t="s">
        <v>53</v>
      </c>
      <c r="AX572" s="311">
        <v>45530</v>
      </c>
      <c r="AY572" s="72">
        <v>18</v>
      </c>
      <c r="AZ572" s="72" t="s">
        <v>1742</v>
      </c>
      <c r="BA572" s="7" t="s">
        <v>3512</v>
      </c>
      <c r="BB572" s="7"/>
      <c r="BC572" s="7"/>
      <c r="BD572" s="72"/>
      <c r="BE572" s="72"/>
      <c r="BF572" s="72"/>
      <c r="BG572" s="183"/>
      <c r="BH572" s="72"/>
      <c r="BI572" s="72">
        <v>1</v>
      </c>
      <c r="BJ572" s="72"/>
      <c r="BK572" s="72"/>
      <c r="BL572" s="72">
        <v>1</v>
      </c>
      <c r="BM572" s="72"/>
      <c r="BN572" s="72"/>
      <c r="BO572" s="72"/>
      <c r="BP572" s="72"/>
      <c r="BQ572" s="72"/>
      <c r="BR572" s="72">
        <v>1</v>
      </c>
      <c r="BS572" s="72"/>
      <c r="BT572" s="72"/>
      <c r="BU572" s="72"/>
      <c r="BV572" s="72"/>
      <c r="BW572" s="72"/>
      <c r="BX572" s="72">
        <v>1</v>
      </c>
      <c r="BY572" s="72"/>
      <c r="BZ572" s="72"/>
      <c r="CA572" s="72"/>
      <c r="CB572" s="72"/>
      <c r="CC572" s="72"/>
      <c r="CD572" s="72"/>
      <c r="CE572" s="72"/>
      <c r="CF572" s="72"/>
      <c r="CG572" s="72"/>
      <c r="CH572" s="72"/>
      <c r="CI572" s="72"/>
      <c r="CJ572" s="72"/>
      <c r="CK572" s="72"/>
      <c r="CL572" s="72"/>
      <c r="CM572" s="72"/>
      <c r="CN572" s="72"/>
      <c r="CO572" s="72"/>
      <c r="CP572" s="72"/>
      <c r="CQ572" s="72"/>
      <c r="CR572" s="72"/>
      <c r="CS572" s="72"/>
      <c r="CT572" s="72"/>
      <c r="CU572" s="72"/>
      <c r="CV572" s="72"/>
      <c r="CW572" s="72"/>
      <c r="CX572" s="72"/>
      <c r="CY572" s="72"/>
      <c r="CZ572" s="72"/>
      <c r="DA572" s="72"/>
      <c r="DB572" s="72"/>
      <c r="DC572" s="72"/>
      <c r="DD572" s="72"/>
      <c r="DE572" s="72"/>
      <c r="DF572" s="72"/>
      <c r="DG572" s="72"/>
      <c r="DH572" s="72"/>
      <c r="DI572" s="72"/>
      <c r="DJ572" s="72"/>
      <c r="DK572" s="72"/>
      <c r="DL572" s="72"/>
      <c r="DM572" s="72"/>
      <c r="DN572" s="72"/>
      <c r="DO572" s="72"/>
      <c r="DP572" s="72"/>
      <c r="DQ572" s="72"/>
      <c r="DR572" s="72"/>
      <c r="DS572" s="72"/>
      <c r="DT572" s="72"/>
      <c r="DU572" s="72"/>
      <c r="DV572" s="72"/>
      <c r="DW572" s="72"/>
      <c r="DX572" s="72"/>
      <c r="DY572" s="72"/>
      <c r="DZ572" s="72"/>
      <c r="EA572" s="72"/>
      <c r="EB572" s="72"/>
      <c r="EC572" s="72"/>
      <c r="ED572" s="72"/>
      <c r="EE572" s="72"/>
      <c r="EF572" s="72"/>
      <c r="EG572" s="72"/>
      <c r="EH572" s="72"/>
      <c r="EI572" s="72"/>
      <c r="EJ572" s="72"/>
      <c r="EK572" s="72"/>
      <c r="EL572" s="72"/>
      <c r="EM572" s="72"/>
      <c r="EN572" s="72"/>
      <c r="EO572" s="72"/>
      <c r="EP572" s="72"/>
      <c r="EQ572" s="72"/>
      <c r="ER572" s="312">
        <f t="shared" si="112"/>
        <v>4</v>
      </c>
      <c r="ES572" s="72">
        <f t="shared" si="113"/>
        <v>1</v>
      </c>
      <c r="ET572" s="72" t="s">
        <v>1127</v>
      </c>
      <c r="EU572" s="7" t="s">
        <v>2884</v>
      </c>
      <c r="EV572" s="7" t="s">
        <v>1110</v>
      </c>
      <c r="EW572" s="7" t="s">
        <v>1801</v>
      </c>
      <c r="EX572" s="183" t="s">
        <v>2018</v>
      </c>
      <c r="EY572" s="313">
        <v>46181</v>
      </c>
      <c r="EZ572" s="313"/>
      <c r="FA572" s="183"/>
      <c r="FB572" s="313"/>
      <c r="FC572" s="7"/>
      <c r="FD572" s="7" t="s">
        <v>3426</v>
      </c>
      <c r="FE572" s="7">
        <f t="shared" si="114"/>
        <v>-4591</v>
      </c>
      <c r="FF572" s="72">
        <f t="shared" si="115"/>
        <v>13104</v>
      </c>
      <c r="FG572" t="s">
        <v>3515</v>
      </c>
    </row>
    <row r="573" spans="1:163" ht="17.25">
      <c r="A573" s="314">
        <v>464666998</v>
      </c>
      <c r="B573" s="304" t="s">
        <v>1586</v>
      </c>
      <c r="C573" s="72"/>
      <c r="D573" s="72"/>
      <c r="E573" s="72"/>
      <c r="F573" s="72"/>
      <c r="G573" s="306"/>
      <c r="H573" s="306"/>
      <c r="I573" s="72">
        <v>8521</v>
      </c>
      <c r="J573" s="72">
        <v>8521</v>
      </c>
      <c r="K573" s="258">
        <f t="shared" si="119"/>
        <v>8521</v>
      </c>
      <c r="L573" s="258">
        <f t="shared" si="109"/>
        <v>17143</v>
      </c>
      <c r="M573" s="307">
        <v>1</v>
      </c>
      <c r="N573" s="72" t="s">
        <v>1231</v>
      </c>
      <c r="O573" s="72" t="s">
        <v>1232</v>
      </c>
      <c r="P573" s="72" t="s">
        <v>97</v>
      </c>
      <c r="Q573" s="255">
        <v>8420</v>
      </c>
      <c r="R573" s="66">
        <v>0</v>
      </c>
      <c r="S573" s="66">
        <f t="shared" si="120"/>
        <v>0</v>
      </c>
      <c r="T573" s="66">
        <v>450</v>
      </c>
      <c r="U573" s="4" t="s">
        <v>1129</v>
      </c>
      <c r="V573" s="5">
        <f t="shared" si="116"/>
        <v>1.2361913607783085E-2</v>
      </c>
      <c r="W573" s="5">
        <f t="shared" si="117"/>
        <v>4.6076893624628212E-4</v>
      </c>
      <c r="X573" s="5" t="str">
        <f t="shared" si="118"/>
        <v>FLOW</v>
      </c>
      <c r="Y573" s="72" t="str">
        <f t="shared" si="110"/>
        <v>KIV</v>
      </c>
      <c r="Z573" s="72" t="s">
        <v>1129</v>
      </c>
      <c r="AA573" s="72" t="s">
        <v>3020</v>
      </c>
      <c r="AB573" s="304" t="s">
        <v>3023</v>
      </c>
      <c r="AC573" s="72"/>
      <c r="AD573" s="72" t="s">
        <v>3021</v>
      </c>
      <c r="AE573" s="308"/>
      <c r="AF573" s="309" t="s">
        <v>1129</v>
      </c>
      <c r="AG573" s="7" t="s">
        <v>1129</v>
      </c>
      <c r="AH573" s="72" t="s">
        <v>1762</v>
      </c>
      <c r="AI573" s="7" t="s">
        <v>1129</v>
      </c>
      <c r="AJ573" s="7" t="s">
        <v>1129</v>
      </c>
      <c r="AK573" s="7" t="s">
        <v>1129</v>
      </c>
      <c r="AL573" s="7">
        <v>8971</v>
      </c>
      <c r="AM573" s="255">
        <v>8420</v>
      </c>
      <c r="AN573" s="258">
        <v>27</v>
      </c>
      <c r="AO573" s="306">
        <v>43</v>
      </c>
      <c r="AP573" s="306" t="str">
        <f t="shared" si="111"/>
        <v>FLOW</v>
      </c>
      <c r="AQ573" s="306"/>
      <c r="AR573" s="306"/>
      <c r="AS573" s="306"/>
      <c r="AT573" s="306"/>
      <c r="AU573" s="72" t="s">
        <v>1793</v>
      </c>
      <c r="AV573" s="310" t="s">
        <v>1693</v>
      </c>
      <c r="AW573" s="304" t="s">
        <v>1738</v>
      </c>
      <c r="AX573" s="311">
        <v>45609</v>
      </c>
      <c r="AY573" s="72">
        <v>18</v>
      </c>
      <c r="AZ573" s="72" t="s">
        <v>1742</v>
      </c>
      <c r="BA573" s="7" t="s">
        <v>3513</v>
      </c>
      <c r="BB573" s="7"/>
      <c r="BC573" s="7"/>
      <c r="BD573" s="72"/>
      <c r="BE573" s="72"/>
      <c r="BF573" s="72"/>
      <c r="BG573" s="183"/>
      <c r="BH573" s="72"/>
      <c r="BI573" s="72"/>
      <c r="BJ573" s="72"/>
      <c r="BK573" s="72"/>
      <c r="BL573" s="72"/>
      <c r="BM573" s="72"/>
      <c r="BN573" s="72"/>
      <c r="BO573" s="72"/>
      <c r="BP573" s="72"/>
      <c r="BQ573" s="72"/>
      <c r="BR573" s="72"/>
      <c r="BS573" s="72"/>
      <c r="BT573" s="72"/>
      <c r="BU573" s="72"/>
      <c r="BV573" s="72"/>
      <c r="BW573" s="72"/>
      <c r="BX573" s="72">
        <v>1</v>
      </c>
      <c r="BY573" s="72"/>
      <c r="BZ573" s="72"/>
      <c r="CA573" s="72"/>
      <c r="CB573" s="72"/>
      <c r="CC573" s="72"/>
      <c r="CD573" s="72"/>
      <c r="CE573" s="72"/>
      <c r="CF573" s="72"/>
      <c r="CG573" s="72"/>
      <c r="CH573" s="72"/>
      <c r="CI573" s="72"/>
      <c r="CJ573" s="72"/>
      <c r="CK573" s="72"/>
      <c r="CL573" s="72"/>
      <c r="CM573" s="72"/>
      <c r="CN573" s="72"/>
      <c r="CO573" s="72"/>
      <c r="CP573" s="72"/>
      <c r="CQ573" s="72"/>
      <c r="CR573" s="72"/>
      <c r="CS573" s="72"/>
      <c r="CT573" s="72"/>
      <c r="CU573" s="72"/>
      <c r="CV573" s="72"/>
      <c r="CW573" s="72"/>
      <c r="CX573" s="72"/>
      <c r="CY573" s="72"/>
      <c r="CZ573" s="72"/>
      <c r="DA573" s="72"/>
      <c r="DB573" s="72"/>
      <c r="DC573" s="72"/>
      <c r="DD573" s="72"/>
      <c r="DE573" s="72"/>
      <c r="DF573" s="72"/>
      <c r="DG573" s="72"/>
      <c r="DH573" s="72"/>
      <c r="DI573" s="72"/>
      <c r="DJ573" s="72"/>
      <c r="DK573" s="72"/>
      <c r="DL573" s="72"/>
      <c r="DM573" s="72"/>
      <c r="DN573" s="72"/>
      <c r="DO573" s="72"/>
      <c r="DP573" s="72"/>
      <c r="DQ573" s="72"/>
      <c r="DR573" s="72"/>
      <c r="DS573" s="72"/>
      <c r="DT573" s="72"/>
      <c r="DU573" s="72"/>
      <c r="DV573" s="72"/>
      <c r="DW573" s="72"/>
      <c r="DX573" s="72"/>
      <c r="DY573" s="72"/>
      <c r="DZ573" s="72"/>
      <c r="EA573" s="72"/>
      <c r="EB573" s="72"/>
      <c r="EC573" s="72"/>
      <c r="ED573" s="72"/>
      <c r="EE573" s="72"/>
      <c r="EF573" s="72"/>
      <c r="EG573" s="72"/>
      <c r="EH573" s="72"/>
      <c r="EI573" s="72"/>
      <c r="EJ573" s="72"/>
      <c r="EK573" s="72"/>
      <c r="EL573" s="72"/>
      <c r="EM573" s="72"/>
      <c r="EN573" s="72"/>
      <c r="EO573" s="72"/>
      <c r="EP573" s="72"/>
      <c r="EQ573" s="72"/>
      <c r="ER573" s="312">
        <f t="shared" si="112"/>
        <v>1</v>
      </c>
      <c r="ES573" s="72">
        <f t="shared" si="113"/>
        <v>1</v>
      </c>
      <c r="ET573" s="72" t="s">
        <v>1120</v>
      </c>
      <c r="EU573" s="7" t="s">
        <v>2885</v>
      </c>
      <c r="EV573" s="7" t="s">
        <v>1110</v>
      </c>
      <c r="EW573" s="7" t="s">
        <v>1803</v>
      </c>
      <c r="EX573" s="183" t="s">
        <v>1811</v>
      </c>
      <c r="EY573" s="313">
        <v>46181</v>
      </c>
      <c r="EZ573" s="313"/>
      <c r="FA573" s="183"/>
      <c r="FB573" s="313"/>
      <c r="FC573" s="7"/>
      <c r="FD573" s="7" t="s">
        <v>3307</v>
      </c>
      <c r="FE573" s="7">
        <f t="shared" si="114"/>
        <v>8521</v>
      </c>
      <c r="FF573" s="72">
        <f t="shared" si="115"/>
        <v>17143</v>
      </c>
      <c r="FG573" t="s">
        <v>3515</v>
      </c>
    </row>
    <row r="574" spans="1:163" ht="17.25">
      <c r="A574" s="72">
        <v>461320967</v>
      </c>
      <c r="B574" s="304" t="s">
        <v>623</v>
      </c>
      <c r="C574" s="72"/>
      <c r="D574" s="72"/>
      <c r="E574" s="72"/>
      <c r="F574" s="72"/>
      <c r="G574" s="306"/>
      <c r="H574" s="306"/>
      <c r="I574" s="72">
        <v>4610</v>
      </c>
      <c r="J574" s="72">
        <v>8421</v>
      </c>
      <c r="K574" s="258">
        <f t="shared" si="119"/>
        <v>-13706</v>
      </c>
      <c r="L574" s="258">
        <f t="shared" si="109"/>
        <v>14084</v>
      </c>
      <c r="M574" s="315">
        <v>6</v>
      </c>
      <c r="N574" s="72" t="s">
        <v>1231</v>
      </c>
      <c r="O574" s="72" t="s">
        <v>1232</v>
      </c>
      <c r="P574" s="72" t="s">
        <v>203</v>
      </c>
      <c r="Q574" s="255">
        <v>8355</v>
      </c>
      <c r="R574" s="66">
        <v>923</v>
      </c>
      <c r="S574" s="66">
        <f t="shared" si="120"/>
        <v>0</v>
      </c>
      <c r="T574" s="66">
        <v>4500</v>
      </c>
      <c r="U574" s="4" t="s">
        <v>1231</v>
      </c>
      <c r="V574" s="5">
        <f t="shared" si="116"/>
        <v>4.9449854828720614E-2</v>
      </c>
      <c r="W574" s="5">
        <f t="shared" si="117"/>
        <v>3.5096987553095956E-3</v>
      </c>
      <c r="X574" s="5" t="str">
        <f t="shared" si="118"/>
        <v>FLOW</v>
      </c>
      <c r="Y574" s="72" t="str">
        <f t="shared" si="110"/>
        <v>NC</v>
      </c>
      <c r="Z574" s="72" t="s">
        <v>1315</v>
      </c>
      <c r="AA574" s="72" t="s">
        <v>1315</v>
      </c>
      <c r="AB574" s="304" t="s">
        <v>3024</v>
      </c>
      <c r="AC574" s="72"/>
      <c r="AD574" s="72" t="s">
        <v>3021</v>
      </c>
      <c r="AE574" s="308"/>
      <c r="AF574" s="309" t="s">
        <v>1797</v>
      </c>
      <c r="AG574" s="7" t="s">
        <v>1129</v>
      </c>
      <c r="AH574" s="72" t="s">
        <v>1409</v>
      </c>
      <c r="AI574" s="7" t="s">
        <v>1129</v>
      </c>
      <c r="AJ574" s="7" t="s">
        <v>1129</v>
      </c>
      <c r="AK574" s="7" t="s">
        <v>1129</v>
      </c>
      <c r="AL574" s="7">
        <v>13844</v>
      </c>
      <c r="AM574" s="255">
        <v>8355</v>
      </c>
      <c r="AN574" s="258">
        <v>178</v>
      </c>
      <c r="AO574" s="306">
        <v>194</v>
      </c>
      <c r="AP574" s="306" t="str">
        <f t="shared" si="111"/>
        <v>FLOW</v>
      </c>
      <c r="AQ574" s="306"/>
      <c r="AR574" s="306"/>
      <c r="AS574" s="306"/>
      <c r="AT574" s="306"/>
      <c r="AU574" s="72" t="s">
        <v>943</v>
      </c>
      <c r="AV574" s="310" t="s">
        <v>624</v>
      </c>
      <c r="AW574" s="304" t="s">
        <v>253</v>
      </c>
      <c r="AX574" s="311">
        <v>45291</v>
      </c>
      <c r="AY574" s="72">
        <v>24</v>
      </c>
      <c r="AZ574" s="72" t="s">
        <v>1742</v>
      </c>
      <c r="BA574" s="7" t="s">
        <v>3512</v>
      </c>
      <c r="BB574" s="7"/>
      <c r="BC574" s="7"/>
      <c r="BD574" s="72"/>
      <c r="BE574" s="72"/>
      <c r="BF574" s="72"/>
      <c r="BG574" s="183"/>
      <c r="BH574" s="72"/>
      <c r="BI574" s="72">
        <v>1</v>
      </c>
      <c r="BJ574" s="72"/>
      <c r="BK574" s="72"/>
      <c r="BL574" s="72"/>
      <c r="BM574" s="72"/>
      <c r="BN574" s="72"/>
      <c r="BO574" s="72"/>
      <c r="BP574" s="72"/>
      <c r="BQ574" s="72"/>
      <c r="BR574" s="72"/>
      <c r="BS574" s="72"/>
      <c r="BT574" s="72"/>
      <c r="BU574" s="72"/>
      <c r="BV574" s="72"/>
      <c r="BW574" s="72"/>
      <c r="BX574" s="72"/>
      <c r="BY574" s="72"/>
      <c r="BZ574" s="72"/>
      <c r="CA574" s="72"/>
      <c r="CB574" s="72"/>
      <c r="CC574" s="72"/>
      <c r="CD574" s="72"/>
      <c r="CE574" s="72"/>
      <c r="CF574" s="72"/>
      <c r="CG574" s="72"/>
      <c r="CH574" s="72"/>
      <c r="CI574" s="72"/>
      <c r="CJ574" s="72"/>
      <c r="CK574" s="72"/>
      <c r="CL574" s="72"/>
      <c r="CM574" s="72"/>
      <c r="CN574" s="72"/>
      <c r="CO574" s="72"/>
      <c r="CP574" s="72"/>
      <c r="CQ574" s="72"/>
      <c r="CR574" s="72"/>
      <c r="CS574" s="72"/>
      <c r="CT574" s="72"/>
      <c r="CU574" s="72"/>
      <c r="CV574" s="72"/>
      <c r="CW574" s="72"/>
      <c r="CX574" s="72"/>
      <c r="CY574" s="72"/>
      <c r="CZ574" s="72"/>
      <c r="DA574" s="72"/>
      <c r="DB574" s="72"/>
      <c r="DC574" s="72"/>
      <c r="DD574" s="72"/>
      <c r="DE574" s="72"/>
      <c r="DF574" s="72"/>
      <c r="DG574" s="72"/>
      <c r="DH574" s="72"/>
      <c r="DI574" s="72"/>
      <c r="DJ574" s="72"/>
      <c r="DK574" s="72"/>
      <c r="DL574" s="72"/>
      <c r="DM574" s="72"/>
      <c r="DN574" s="72"/>
      <c r="DO574" s="72"/>
      <c r="DP574" s="72"/>
      <c r="DQ574" s="72"/>
      <c r="DR574" s="72"/>
      <c r="DS574" s="72"/>
      <c r="DT574" s="72"/>
      <c r="DU574" s="72"/>
      <c r="DV574" s="72"/>
      <c r="DW574" s="72"/>
      <c r="DX574" s="72"/>
      <c r="DY574" s="72"/>
      <c r="DZ574" s="72"/>
      <c r="EA574" s="72"/>
      <c r="EB574" s="72"/>
      <c r="EC574" s="72"/>
      <c r="ED574" s="72"/>
      <c r="EE574" s="72"/>
      <c r="EF574" s="72"/>
      <c r="EG574" s="72"/>
      <c r="EH574" s="72"/>
      <c r="EI574" s="72"/>
      <c r="EJ574" s="72"/>
      <c r="EK574" s="72"/>
      <c r="EL574" s="72"/>
      <c r="EM574" s="72"/>
      <c r="EN574" s="72"/>
      <c r="EO574" s="72"/>
      <c r="EP574" s="72"/>
      <c r="EQ574" s="72"/>
      <c r="ER574" s="312">
        <f t="shared" si="112"/>
        <v>1</v>
      </c>
      <c r="ES574" s="72">
        <f t="shared" si="113"/>
        <v>1</v>
      </c>
      <c r="ET574" s="72" t="s">
        <v>1123</v>
      </c>
      <c r="EU574" s="7" t="s">
        <v>2886</v>
      </c>
      <c r="EV574" s="7" t="s">
        <v>1110</v>
      </c>
      <c r="EW574" s="7" t="s">
        <v>1808</v>
      </c>
      <c r="EX574" s="183" t="s">
        <v>1889</v>
      </c>
      <c r="EY574" s="313">
        <v>46176</v>
      </c>
      <c r="EZ574" s="313"/>
      <c r="FA574" s="183"/>
      <c r="FB574" s="313"/>
      <c r="FC574" s="7"/>
      <c r="FD574" s="7" t="s">
        <v>3427</v>
      </c>
      <c r="FE574" s="7">
        <f t="shared" si="114"/>
        <v>-13706</v>
      </c>
      <c r="FF574" s="72">
        <f t="shared" si="115"/>
        <v>14084</v>
      </c>
      <c r="FG574" t="s">
        <v>3515</v>
      </c>
    </row>
    <row r="575" spans="1:163" ht="17.25">
      <c r="A575" s="72">
        <v>457824962</v>
      </c>
      <c r="B575" s="304" t="s">
        <v>2070</v>
      </c>
      <c r="C575" s="72" t="s">
        <v>1775</v>
      </c>
      <c r="D575" s="72" t="s">
        <v>3498</v>
      </c>
      <c r="E575" s="72">
        <v>8993</v>
      </c>
      <c r="F575" s="72"/>
      <c r="G575" s="306"/>
      <c r="H575" s="306" t="s">
        <v>3511</v>
      </c>
      <c r="I575" s="72">
        <v>8383</v>
      </c>
      <c r="J575" s="72">
        <v>8383</v>
      </c>
      <c r="K575" s="258">
        <f t="shared" si="119"/>
        <v>8445</v>
      </c>
      <c r="L575" s="258">
        <f t="shared" si="109"/>
        <v>7933</v>
      </c>
      <c r="M575" s="307">
        <v>1</v>
      </c>
      <c r="N575" s="72" t="s">
        <v>1282</v>
      </c>
      <c r="O575" s="72" t="s">
        <v>1281</v>
      </c>
      <c r="P575" s="72" t="s">
        <v>113</v>
      </c>
      <c r="Q575" s="255">
        <v>8285</v>
      </c>
      <c r="R575" s="66">
        <v>62</v>
      </c>
      <c r="S575" s="66">
        <f t="shared" si="120"/>
        <v>0</v>
      </c>
      <c r="T575" s="66">
        <v>450</v>
      </c>
      <c r="U575" s="4" t="s">
        <v>1129</v>
      </c>
      <c r="V575" s="5">
        <f t="shared" si="116"/>
        <v>9.43950810011197E-3</v>
      </c>
      <c r="W575" s="5">
        <f t="shared" si="117"/>
        <v>4.5338131078390115E-4</v>
      </c>
      <c r="X575" s="5" t="str">
        <f t="shared" si="118"/>
        <v>RB</v>
      </c>
      <c r="Y575" s="72" t="str">
        <f t="shared" si="110"/>
        <v>PAID</v>
      </c>
      <c r="Z575" s="72" t="s">
        <v>1129</v>
      </c>
      <c r="AA575" s="72" t="s">
        <v>3020</v>
      </c>
      <c r="AB575" s="304"/>
      <c r="AC575" s="72"/>
      <c r="AD575" s="72"/>
      <c r="AE575" s="308"/>
      <c r="AF575" s="309"/>
      <c r="AG575" s="7"/>
      <c r="AH575" s="72" t="s">
        <v>112</v>
      </c>
      <c r="AI575" s="7"/>
      <c r="AJ575" s="7"/>
      <c r="AK575" s="7"/>
      <c r="AL575" s="7">
        <v>8895</v>
      </c>
      <c r="AM575" s="255">
        <v>8285</v>
      </c>
      <c r="AN575" s="258">
        <v>27</v>
      </c>
      <c r="AO575" s="306">
        <v>0</v>
      </c>
      <c r="AP575" s="306" t="str">
        <f t="shared" si="111"/>
        <v>RB</v>
      </c>
      <c r="AQ575" s="306"/>
      <c r="AR575" s="306"/>
      <c r="AS575" s="306"/>
      <c r="AT575" s="306"/>
      <c r="AU575" s="72" t="s">
        <v>1129</v>
      </c>
      <c r="AV575" s="310" t="s">
        <v>2216</v>
      </c>
      <c r="AW575" s="304" t="s">
        <v>2325</v>
      </c>
      <c r="AX575" s="311">
        <v>45040</v>
      </c>
      <c r="AY575" s="72">
        <v>36</v>
      </c>
      <c r="AZ575" s="72" t="s">
        <v>2057</v>
      </c>
      <c r="BA575" s="7" t="s">
        <v>3513</v>
      </c>
      <c r="BB575" s="7"/>
      <c r="BC575" s="7"/>
      <c r="BD575" s="72"/>
      <c r="BE575" s="72"/>
      <c r="BF575" s="72"/>
      <c r="BG575" s="183"/>
      <c r="BH575" s="72"/>
      <c r="BI575" s="72"/>
      <c r="BJ575" s="72"/>
      <c r="BK575" s="72"/>
      <c r="BL575" s="72"/>
      <c r="BM575" s="72"/>
      <c r="BN575" s="72"/>
      <c r="BO575" s="72"/>
      <c r="BP575" s="72"/>
      <c r="BQ575" s="72"/>
      <c r="BR575" s="72"/>
      <c r="BS575" s="72"/>
      <c r="BT575" s="72"/>
      <c r="BU575" s="72"/>
      <c r="BV575" s="72"/>
      <c r="BW575" s="72"/>
      <c r="BX575" s="72"/>
      <c r="BY575" s="72"/>
      <c r="BZ575" s="72"/>
      <c r="CA575" s="72"/>
      <c r="CB575" s="72"/>
      <c r="CC575" s="72"/>
      <c r="CD575" s="72"/>
      <c r="CE575" s="72"/>
      <c r="CF575" s="72"/>
      <c r="CG575" s="72"/>
      <c r="CH575" s="72"/>
      <c r="CI575" s="72"/>
      <c r="CJ575" s="72"/>
      <c r="CK575" s="72"/>
      <c r="CL575" s="72"/>
      <c r="CM575" s="72"/>
      <c r="CN575" s="72"/>
      <c r="CO575" s="72"/>
      <c r="CP575" s="72"/>
      <c r="CQ575" s="72"/>
      <c r="CR575" s="72"/>
      <c r="CS575" s="72">
        <v>1</v>
      </c>
      <c r="CT575" s="72"/>
      <c r="CU575" s="72"/>
      <c r="CV575" s="72"/>
      <c r="CW575" s="72"/>
      <c r="CX575" s="72"/>
      <c r="CY575" s="72"/>
      <c r="CZ575" s="72"/>
      <c r="DA575" s="72"/>
      <c r="DB575" s="72"/>
      <c r="DC575" s="72"/>
      <c r="DD575" s="72"/>
      <c r="DE575" s="72"/>
      <c r="DF575" s="72"/>
      <c r="DG575" s="72"/>
      <c r="DH575" s="72"/>
      <c r="DI575" s="72"/>
      <c r="DJ575" s="72"/>
      <c r="DK575" s="72"/>
      <c r="DL575" s="72"/>
      <c r="DM575" s="72"/>
      <c r="DN575" s="72"/>
      <c r="DO575" s="72"/>
      <c r="DP575" s="72"/>
      <c r="DQ575" s="72"/>
      <c r="DR575" s="72"/>
      <c r="DS575" s="72"/>
      <c r="DT575" s="72"/>
      <c r="DU575" s="72"/>
      <c r="DV575" s="72"/>
      <c r="DW575" s="72"/>
      <c r="DX575" s="72"/>
      <c r="DY575" s="72"/>
      <c r="DZ575" s="72"/>
      <c r="EA575" s="72"/>
      <c r="EB575" s="72"/>
      <c r="EC575" s="72"/>
      <c r="ED575" s="72"/>
      <c r="EE575" s="72"/>
      <c r="EF575" s="72"/>
      <c r="EG575" s="72"/>
      <c r="EH575" s="72"/>
      <c r="EI575" s="72"/>
      <c r="EJ575" s="72"/>
      <c r="EK575" s="72"/>
      <c r="EL575" s="72"/>
      <c r="EM575" s="72"/>
      <c r="EN575" s="72"/>
      <c r="EO575" s="72"/>
      <c r="EP575" s="72"/>
      <c r="EQ575" s="72"/>
      <c r="ER575" s="312">
        <f t="shared" si="112"/>
        <v>1</v>
      </c>
      <c r="ES575" s="72">
        <f t="shared" si="113"/>
        <v>1</v>
      </c>
      <c r="ET575" s="72" t="s">
        <v>1121</v>
      </c>
      <c r="EU575" s="7" t="s">
        <v>2887</v>
      </c>
      <c r="EV575" s="7" t="s">
        <v>1110</v>
      </c>
      <c r="EW575" s="7" t="s">
        <v>1806</v>
      </c>
      <c r="EX575" s="183" t="s">
        <v>3605</v>
      </c>
      <c r="EY575" s="313">
        <v>46189</v>
      </c>
      <c r="EZ575" s="313"/>
      <c r="FA575" s="183"/>
      <c r="FB575" s="313"/>
      <c r="FC575" s="7"/>
      <c r="FD575" s="7" t="s">
        <v>3057</v>
      </c>
      <c r="FE575" s="7">
        <f t="shared" si="114"/>
        <v>8445</v>
      </c>
      <c r="FF575" s="72">
        <f t="shared" si="115"/>
        <v>16926</v>
      </c>
      <c r="FG575" t="s">
        <v>3516</v>
      </c>
    </row>
    <row r="576" spans="1:163" ht="17.25">
      <c r="A576" s="72">
        <v>453843150</v>
      </c>
      <c r="B576" s="304" t="s">
        <v>1587</v>
      </c>
      <c r="C576" s="72"/>
      <c r="D576" s="72"/>
      <c r="E576" s="72"/>
      <c r="F576" s="72"/>
      <c r="G576" s="306"/>
      <c r="H576" s="306"/>
      <c r="I576" s="72">
        <v>2805</v>
      </c>
      <c r="J576" s="72">
        <v>2805</v>
      </c>
      <c r="K576" s="258">
        <f t="shared" si="119"/>
        <v>2842</v>
      </c>
      <c r="L576" s="258">
        <f t="shared" ref="L576:L639" si="121">FF576-E576</f>
        <v>5691</v>
      </c>
      <c r="M576" s="307">
        <v>1</v>
      </c>
      <c r="N576" s="72" t="s">
        <v>1231</v>
      </c>
      <c r="O576" s="72" t="s">
        <v>1232</v>
      </c>
      <c r="P576" s="72" t="s">
        <v>42</v>
      </c>
      <c r="Q576" s="255">
        <v>8156</v>
      </c>
      <c r="R576" s="66">
        <v>37</v>
      </c>
      <c r="S576" s="66">
        <f t="shared" si="120"/>
        <v>0</v>
      </c>
      <c r="T576" s="66">
        <v>6205</v>
      </c>
      <c r="U576" s="4" t="s">
        <v>1129</v>
      </c>
      <c r="V576" s="5">
        <f t="shared" si="116"/>
        <v>5.0779345594569565E-3</v>
      </c>
      <c r="W576" s="5">
        <f t="shared" si="117"/>
        <v>4.4632202423095928E-4</v>
      </c>
      <c r="X576" s="5" t="s">
        <v>1280</v>
      </c>
      <c r="Y576" s="72" t="str">
        <f t="shared" ref="Y576:Y639" si="122">IF(OR(N576="STABLE", N576="RB" ),"PAID",AA576)</f>
        <v>MPTP</v>
      </c>
      <c r="Z576" s="72" t="s">
        <v>1129</v>
      </c>
      <c r="AA576" s="72" t="s">
        <v>1327</v>
      </c>
      <c r="AB576" s="304" t="s">
        <v>3525</v>
      </c>
      <c r="AC576" s="72"/>
      <c r="AD576" s="72" t="s">
        <v>3022</v>
      </c>
      <c r="AE576" s="308"/>
      <c r="AF576" s="309" t="s">
        <v>1129</v>
      </c>
      <c r="AG576" s="7" t="s">
        <v>1129</v>
      </c>
      <c r="AH576" s="72" t="s">
        <v>1102</v>
      </c>
      <c r="AI576" s="7" t="s">
        <v>1129</v>
      </c>
      <c r="AJ576" s="7" t="s">
        <v>1129</v>
      </c>
      <c r="AK576" s="7" t="s">
        <v>1129</v>
      </c>
      <c r="AL576" s="7">
        <v>9047</v>
      </c>
      <c r="AM576" s="255">
        <v>8156</v>
      </c>
      <c r="AN576" s="258">
        <v>27</v>
      </c>
      <c r="AO576" s="306">
        <v>43</v>
      </c>
      <c r="AP576" s="306" t="str">
        <f t="shared" ref="AP576:AP639" si="123">IF(AO576=0,"RB",IF(AO576&lt;AN576,"STABLE",IF(AO576&gt;AN576,"FLOW","SAME")))</f>
        <v>FLOW</v>
      </c>
      <c r="AQ576" s="306"/>
      <c r="AR576" s="306"/>
      <c r="AS576" s="306"/>
      <c r="AT576" s="306"/>
      <c r="AU576" s="72" t="s">
        <v>1793</v>
      </c>
      <c r="AV576" s="310" t="s">
        <v>1694</v>
      </c>
      <c r="AW576" s="304" t="s">
        <v>98</v>
      </c>
      <c r="AX576" s="311">
        <v>44738</v>
      </c>
      <c r="AY576" s="72">
        <v>48</v>
      </c>
      <c r="AZ576" s="72" t="s">
        <v>1742</v>
      </c>
      <c r="BA576" s="7" t="s">
        <v>3512</v>
      </c>
      <c r="BB576" s="7"/>
      <c r="BC576" s="7"/>
      <c r="BD576" s="72"/>
      <c r="BE576" s="72"/>
      <c r="BF576" s="72"/>
      <c r="BG576" s="183"/>
      <c r="BH576" s="72"/>
      <c r="BI576" s="72"/>
      <c r="BJ576" s="72"/>
      <c r="BK576" s="72"/>
      <c r="BL576" s="72"/>
      <c r="BM576" s="72"/>
      <c r="BN576" s="72"/>
      <c r="BO576" s="72"/>
      <c r="BP576" s="72"/>
      <c r="BQ576" s="72"/>
      <c r="BR576" s="72">
        <v>1</v>
      </c>
      <c r="BS576" s="72"/>
      <c r="BT576" s="72"/>
      <c r="BU576" s="72"/>
      <c r="BV576" s="72"/>
      <c r="BW576" s="72"/>
      <c r="BX576" s="72"/>
      <c r="BY576" s="72"/>
      <c r="BZ576" s="72"/>
      <c r="CA576" s="72"/>
      <c r="CB576" s="72"/>
      <c r="CC576" s="72"/>
      <c r="CD576" s="72"/>
      <c r="CE576" s="72"/>
      <c r="CF576" s="72"/>
      <c r="CG576" s="72"/>
      <c r="CH576" s="72"/>
      <c r="CI576" s="72"/>
      <c r="CJ576" s="72"/>
      <c r="CK576" s="72"/>
      <c r="CL576" s="72"/>
      <c r="CM576" s="72"/>
      <c r="CN576" s="72"/>
      <c r="CO576" s="72"/>
      <c r="CP576" s="72"/>
      <c r="CQ576" s="72"/>
      <c r="CR576" s="72"/>
      <c r="CS576" s="72"/>
      <c r="CT576" s="72"/>
      <c r="CU576" s="72"/>
      <c r="CV576" s="72"/>
      <c r="CW576" s="72"/>
      <c r="CX576" s="72"/>
      <c r="CY576" s="72"/>
      <c r="CZ576" s="72"/>
      <c r="DA576" s="72"/>
      <c r="DB576" s="72"/>
      <c r="DC576" s="72"/>
      <c r="DD576" s="72"/>
      <c r="DE576" s="72"/>
      <c r="DF576" s="72"/>
      <c r="DG576" s="72"/>
      <c r="DH576" s="72"/>
      <c r="DI576" s="72"/>
      <c r="DJ576" s="72"/>
      <c r="DK576" s="72"/>
      <c r="DL576" s="72"/>
      <c r="DM576" s="72"/>
      <c r="DN576" s="72"/>
      <c r="DO576" s="72"/>
      <c r="DP576" s="72"/>
      <c r="DQ576" s="72"/>
      <c r="DR576" s="72"/>
      <c r="DS576" s="72"/>
      <c r="DT576" s="72"/>
      <c r="DU576" s="72"/>
      <c r="DV576" s="72"/>
      <c r="DW576" s="72"/>
      <c r="DX576" s="72"/>
      <c r="DY576" s="72"/>
      <c r="DZ576" s="72"/>
      <c r="EA576" s="72"/>
      <c r="EB576" s="72"/>
      <c r="EC576" s="72"/>
      <c r="ED576" s="72"/>
      <c r="EE576" s="72"/>
      <c r="EF576" s="72"/>
      <c r="EG576" s="72"/>
      <c r="EH576" s="72"/>
      <c r="EI576" s="72"/>
      <c r="EJ576" s="72"/>
      <c r="EK576" s="72"/>
      <c r="EL576" s="72"/>
      <c r="EM576" s="72"/>
      <c r="EN576" s="72"/>
      <c r="EO576" s="72"/>
      <c r="EP576" s="72"/>
      <c r="EQ576" s="72"/>
      <c r="ER576" s="312">
        <f t="shared" ref="ER576:ER639" si="124">BC576+BF576+BI576+BL576+BO576+BR576+BU576+BX576+CA576+CD576+CG576+CJ576+CM576+CP576+CS576+CV576+CY576+DB576+DE576+DH576+DK576+DN576+DQ576+DT576+DW576+DZ576+EC576+EF576+EI576+EL576+EO576</f>
        <v>1</v>
      </c>
      <c r="ES576" s="72">
        <f t="shared" ref="ES576:ES639" si="125">IF(ER576&gt;0,1,"")</f>
        <v>1</v>
      </c>
      <c r="ET576" s="72" t="s">
        <v>1116</v>
      </c>
      <c r="EU576" s="7" t="s">
        <v>2888</v>
      </c>
      <c r="EV576" s="7" t="s">
        <v>1110</v>
      </c>
      <c r="EW576" s="7" t="s">
        <v>1801</v>
      </c>
      <c r="EX576" s="183" t="s">
        <v>2019</v>
      </c>
      <c r="EY576" s="313">
        <v>46179</v>
      </c>
      <c r="EZ576" s="313"/>
      <c r="FA576" s="183"/>
      <c r="FB576" s="313"/>
      <c r="FC576" s="7"/>
      <c r="FD576" s="7" t="s">
        <v>3145</v>
      </c>
      <c r="FE576" s="7">
        <f t="shared" si="114"/>
        <v>2842</v>
      </c>
      <c r="FF576" s="72">
        <f t="shared" si="115"/>
        <v>5691</v>
      </c>
      <c r="FG576" t="s">
        <v>3515</v>
      </c>
    </row>
    <row r="577" spans="1:163" ht="17.25">
      <c r="A577" s="72">
        <v>139863935</v>
      </c>
      <c r="B577" s="304" t="s">
        <v>421</v>
      </c>
      <c r="C577" s="72"/>
      <c r="D577" s="72"/>
      <c r="E577" s="72"/>
      <c r="F577" s="72"/>
      <c r="G577" s="306"/>
      <c r="H577" s="306"/>
      <c r="I577" s="72">
        <v>3047</v>
      </c>
      <c r="J577" s="72">
        <v>8147</v>
      </c>
      <c r="K577" s="258">
        <f t="shared" si="119"/>
        <v>-3249</v>
      </c>
      <c r="L577" s="258">
        <f t="shared" si="121"/>
        <v>12139</v>
      </c>
      <c r="M577" s="315">
        <v>5</v>
      </c>
      <c r="N577" s="72" t="s">
        <v>1231</v>
      </c>
      <c r="O577" s="72" t="s">
        <v>1232</v>
      </c>
      <c r="P577" s="72" t="s">
        <v>34</v>
      </c>
      <c r="Q577" s="255">
        <v>7979.84</v>
      </c>
      <c r="R577" s="66">
        <v>792</v>
      </c>
      <c r="S577" s="66">
        <f t="shared" si="120"/>
        <v>0</v>
      </c>
      <c r="T577" s="66">
        <v>4508</v>
      </c>
      <c r="U577" s="4" t="s">
        <v>1231</v>
      </c>
      <c r="V577" s="5">
        <f t="shared" si="116"/>
        <v>4.6888646750069804E-2</v>
      </c>
      <c r="W577" s="5">
        <f t="shared" si="117"/>
        <v>3.8843106053998593E-3</v>
      </c>
      <c r="X577" s="5" t="str">
        <f t="shared" ref="X577:X635" si="126">N577</f>
        <v>FLOW</v>
      </c>
      <c r="Y577" s="72" t="str">
        <f t="shared" si="122"/>
        <v>NC</v>
      </c>
      <c r="Z577" s="72" t="s">
        <v>1325</v>
      </c>
      <c r="AA577" s="72" t="s">
        <v>1315</v>
      </c>
      <c r="AB577" s="304" t="s">
        <v>3024</v>
      </c>
      <c r="AC577" s="72"/>
      <c r="AD577" s="72" t="s">
        <v>3021</v>
      </c>
      <c r="AE577" s="308"/>
      <c r="AF577" s="309" t="s">
        <v>1797</v>
      </c>
      <c r="AG577" s="7" t="s">
        <v>1129</v>
      </c>
      <c r="AH577" s="72" t="s">
        <v>385</v>
      </c>
      <c r="AI577" s="7" t="s">
        <v>1129</v>
      </c>
      <c r="AJ577" s="7" t="s">
        <v>1129</v>
      </c>
      <c r="AK577" s="7" t="s">
        <v>1129</v>
      </c>
      <c r="AL577" s="7">
        <v>13447</v>
      </c>
      <c r="AM577" s="255">
        <v>7979.84</v>
      </c>
      <c r="AN577" s="258">
        <v>147</v>
      </c>
      <c r="AO577" s="306">
        <v>163</v>
      </c>
      <c r="AP577" s="306" t="str">
        <f t="shared" si="123"/>
        <v>FLOW</v>
      </c>
      <c r="AQ577" s="306"/>
      <c r="AR577" s="306"/>
      <c r="AS577" s="306"/>
      <c r="AT577" s="306"/>
      <c r="AU577" s="72" t="s">
        <v>943</v>
      </c>
      <c r="AV577" s="310" t="s">
        <v>422</v>
      </c>
      <c r="AW577" s="304" t="s">
        <v>238</v>
      </c>
      <c r="AX577" s="311">
        <v>44998</v>
      </c>
      <c r="AY577" s="72">
        <v>36</v>
      </c>
      <c r="AZ577" s="72" t="s">
        <v>1742</v>
      </c>
      <c r="BA577" s="7" t="s">
        <v>3512</v>
      </c>
      <c r="BB577" s="7"/>
      <c r="BC577" s="7"/>
      <c r="BD577" s="72"/>
      <c r="BE577" s="72"/>
      <c r="BF577" s="72"/>
      <c r="BG577" s="183"/>
      <c r="BH577" s="72"/>
      <c r="BI577" s="72"/>
      <c r="BJ577" s="72"/>
      <c r="BK577" s="72"/>
      <c r="BL577" s="72"/>
      <c r="BM577" s="72"/>
      <c r="BN577" s="72"/>
      <c r="BO577" s="72"/>
      <c r="BP577" s="72"/>
      <c r="BQ577" s="72"/>
      <c r="BR577" s="72"/>
      <c r="BS577" s="72"/>
      <c r="BT577" s="72"/>
      <c r="BU577" s="72"/>
      <c r="BV577" s="72"/>
      <c r="BW577" s="72"/>
      <c r="BX577" s="72"/>
      <c r="BY577" s="72"/>
      <c r="BZ577" s="72"/>
      <c r="CA577" s="72"/>
      <c r="CB577" s="72"/>
      <c r="CC577" s="72"/>
      <c r="CD577" s="72"/>
      <c r="CE577" s="72"/>
      <c r="CF577" s="72"/>
      <c r="CG577" s="72"/>
      <c r="CH577" s="72"/>
      <c r="CI577" s="72"/>
      <c r="CJ577" s="72">
        <v>1</v>
      </c>
      <c r="CK577" s="72"/>
      <c r="CL577" s="72"/>
      <c r="CM577" s="72"/>
      <c r="CN577" s="72"/>
      <c r="CO577" s="72"/>
      <c r="CP577" s="72"/>
      <c r="CQ577" s="72"/>
      <c r="CR577" s="72"/>
      <c r="CS577" s="72"/>
      <c r="CT577" s="72"/>
      <c r="CU577" s="72"/>
      <c r="CV577" s="72"/>
      <c r="CW577" s="72"/>
      <c r="CX577" s="72"/>
      <c r="CY577" s="72"/>
      <c r="CZ577" s="72"/>
      <c r="DA577" s="72"/>
      <c r="DB577" s="72"/>
      <c r="DC577" s="72"/>
      <c r="DD577" s="72"/>
      <c r="DE577" s="72"/>
      <c r="DF577" s="72"/>
      <c r="DG577" s="72"/>
      <c r="DH577" s="72"/>
      <c r="DI577" s="72"/>
      <c r="DJ577" s="72"/>
      <c r="DK577" s="72"/>
      <c r="DL577" s="72"/>
      <c r="DM577" s="72"/>
      <c r="DN577" s="72"/>
      <c r="DO577" s="72"/>
      <c r="DP577" s="72"/>
      <c r="DQ577" s="72"/>
      <c r="DR577" s="72"/>
      <c r="DS577" s="72"/>
      <c r="DT577" s="72"/>
      <c r="DU577" s="72"/>
      <c r="DV577" s="72"/>
      <c r="DW577" s="72"/>
      <c r="DX577" s="72"/>
      <c r="DY577" s="72"/>
      <c r="DZ577" s="72"/>
      <c r="EA577" s="72"/>
      <c r="EB577" s="72"/>
      <c r="EC577" s="72"/>
      <c r="ED577" s="72"/>
      <c r="EE577" s="72"/>
      <c r="EF577" s="72"/>
      <c r="EG577" s="72"/>
      <c r="EH577" s="72"/>
      <c r="EI577" s="72"/>
      <c r="EJ577" s="72"/>
      <c r="EK577" s="72"/>
      <c r="EL577" s="72"/>
      <c r="EM577" s="72"/>
      <c r="EN577" s="72"/>
      <c r="EO577" s="72"/>
      <c r="EP577" s="72"/>
      <c r="EQ577" s="72"/>
      <c r="ER577" s="312">
        <f t="shared" si="124"/>
        <v>1</v>
      </c>
      <c r="ES577" s="72">
        <f t="shared" si="125"/>
        <v>1</v>
      </c>
      <c r="ET577" s="72" t="s">
        <v>1115</v>
      </c>
      <c r="EU577" s="7" t="s">
        <v>2889</v>
      </c>
      <c r="EV577" s="7" t="s">
        <v>1110</v>
      </c>
      <c r="EW577" s="7" t="s">
        <v>1806</v>
      </c>
      <c r="EX577" s="183" t="s">
        <v>1815</v>
      </c>
      <c r="EY577" s="313">
        <v>46203</v>
      </c>
      <c r="EZ577" s="313"/>
      <c r="FA577" s="183"/>
      <c r="FB577" s="313"/>
      <c r="FC577" s="7"/>
      <c r="FD577" s="7" t="s">
        <v>3428</v>
      </c>
      <c r="FE577" s="7">
        <f t="shared" ref="FE577:FE640" si="127">IF((J577+R577)&lt;=I577+R577,(J577+R577),((I577-(I577*(M577+1)-(I577+J577)))+R577))</f>
        <v>-3249</v>
      </c>
      <c r="FF577" s="72">
        <f t="shared" ref="FF577:FF640" si="128">I577+J577+FD577</f>
        <v>12139</v>
      </c>
      <c r="FG577" t="s">
        <v>3515</v>
      </c>
    </row>
    <row r="578" spans="1:163" ht="17.25">
      <c r="A578" s="72">
        <v>140085711</v>
      </c>
      <c r="B578" s="304" t="s">
        <v>807</v>
      </c>
      <c r="C578" s="72"/>
      <c r="D578" s="72"/>
      <c r="E578" s="72"/>
      <c r="F578" s="72"/>
      <c r="G578" s="306"/>
      <c r="H578" s="306"/>
      <c r="I578" s="72">
        <v>3881</v>
      </c>
      <c r="J578" s="72">
        <v>7951</v>
      </c>
      <c r="K578" s="258">
        <f t="shared" si="119"/>
        <v>-3372</v>
      </c>
      <c r="L578" s="258">
        <f t="shared" si="121"/>
        <v>12264</v>
      </c>
      <c r="M578" s="315">
        <v>4</v>
      </c>
      <c r="N578" s="72" t="s">
        <v>1231</v>
      </c>
      <c r="O578" s="72" t="s">
        <v>1232</v>
      </c>
      <c r="P578" s="72" t="s">
        <v>230</v>
      </c>
      <c r="Q578" s="255">
        <v>7789.19</v>
      </c>
      <c r="R578" s="66">
        <v>320</v>
      </c>
      <c r="S578" s="66">
        <f t="shared" si="120"/>
        <v>0</v>
      </c>
      <c r="T578" s="66">
        <v>4463.82</v>
      </c>
      <c r="U578" s="4" t="s">
        <v>1231</v>
      </c>
      <c r="V578" s="5">
        <f t="shared" ref="V578:V641" si="129">Q578/SUMIFS($Q:$Q,$M:$M,M578,$P:$P,P578)</f>
        <v>7.7079405981548485E-2</v>
      </c>
      <c r="W578" s="5">
        <f t="shared" ref="W578:W641" si="130">Q578/SUMIFS($Q:$Q,$M:$M,M578)</f>
        <v>2.5573384115339238E-3</v>
      </c>
      <c r="X578" s="5" t="s">
        <v>1280</v>
      </c>
      <c r="Y578" s="72" t="str">
        <f t="shared" si="122"/>
        <v>BPTP</v>
      </c>
      <c r="Z578" s="72" t="s">
        <v>1329</v>
      </c>
      <c r="AA578" s="72" t="s">
        <v>1325</v>
      </c>
      <c r="AB578" s="304"/>
      <c r="AC578" s="72"/>
      <c r="AD578" s="72"/>
      <c r="AE578" s="308"/>
      <c r="AF578" s="309" t="s">
        <v>1797</v>
      </c>
      <c r="AG578" s="7" t="s">
        <v>1129</v>
      </c>
      <c r="AH578" s="72" t="s">
        <v>808</v>
      </c>
      <c r="AI578" s="7" t="s">
        <v>1129</v>
      </c>
      <c r="AJ578" s="7" t="s">
        <v>1129</v>
      </c>
      <c r="AK578" s="7" t="s">
        <v>1129</v>
      </c>
      <c r="AL578" s="7">
        <v>12734.82</v>
      </c>
      <c r="AM578" s="255">
        <v>7789.19</v>
      </c>
      <c r="AN578" s="258">
        <v>115</v>
      </c>
      <c r="AO578" s="306">
        <v>131</v>
      </c>
      <c r="AP578" s="306" t="str">
        <f t="shared" si="123"/>
        <v>FLOW</v>
      </c>
      <c r="AQ578" s="306"/>
      <c r="AR578" s="306"/>
      <c r="AS578" s="306"/>
      <c r="AT578" s="306"/>
      <c r="AU578" s="72" t="s">
        <v>943</v>
      </c>
      <c r="AV578" s="310" t="s">
        <v>809</v>
      </c>
      <c r="AW578" s="304" t="s">
        <v>150</v>
      </c>
      <c r="AX578" s="311">
        <v>45019</v>
      </c>
      <c r="AY578" s="72">
        <v>36</v>
      </c>
      <c r="AZ578" s="72" t="s">
        <v>1742</v>
      </c>
      <c r="BA578" s="7" t="s">
        <v>3513</v>
      </c>
      <c r="BB578" s="7"/>
      <c r="BC578" s="7"/>
      <c r="BD578" s="72"/>
      <c r="BE578" s="72"/>
      <c r="BF578" s="72"/>
      <c r="BG578" s="183"/>
      <c r="BH578" s="72"/>
      <c r="BI578" s="72"/>
      <c r="BJ578" s="72"/>
      <c r="BK578" s="72"/>
      <c r="BL578" s="72"/>
      <c r="BM578" s="72"/>
      <c r="BN578" s="72"/>
      <c r="BO578" s="72"/>
      <c r="BP578" s="72"/>
      <c r="BQ578" s="72"/>
      <c r="BR578" s="72"/>
      <c r="BS578" s="72"/>
      <c r="BT578" s="72"/>
      <c r="BU578" s="72"/>
      <c r="BV578" s="72"/>
      <c r="BW578" s="72"/>
      <c r="BX578" s="72"/>
      <c r="BY578" s="72"/>
      <c r="BZ578" s="72"/>
      <c r="CA578" s="72"/>
      <c r="CB578" s="72"/>
      <c r="CC578" s="72"/>
      <c r="CD578" s="72"/>
      <c r="CE578" s="72"/>
      <c r="CF578" s="72"/>
      <c r="CG578" s="72"/>
      <c r="CH578" s="72"/>
      <c r="CI578" s="72"/>
      <c r="CJ578" s="72"/>
      <c r="CK578" s="72"/>
      <c r="CL578" s="72"/>
      <c r="CM578" s="72"/>
      <c r="CN578" s="72"/>
      <c r="CO578" s="72"/>
      <c r="CP578" s="72"/>
      <c r="CQ578" s="72"/>
      <c r="CR578" s="72"/>
      <c r="CS578" s="72"/>
      <c r="CT578" s="72"/>
      <c r="CU578" s="72"/>
      <c r="CV578" s="72"/>
      <c r="CW578" s="72"/>
      <c r="CX578" s="72"/>
      <c r="CY578" s="72"/>
      <c r="CZ578" s="72"/>
      <c r="DA578" s="72"/>
      <c r="DB578" s="72"/>
      <c r="DC578" s="72"/>
      <c r="DD578" s="72"/>
      <c r="DE578" s="72"/>
      <c r="DF578" s="72"/>
      <c r="DG578" s="72"/>
      <c r="DH578" s="72"/>
      <c r="DI578" s="72"/>
      <c r="DJ578" s="72"/>
      <c r="DK578" s="72"/>
      <c r="DL578" s="72"/>
      <c r="DM578" s="72"/>
      <c r="DN578" s="72"/>
      <c r="DO578" s="72"/>
      <c r="DP578" s="72"/>
      <c r="DQ578" s="72"/>
      <c r="DR578" s="72"/>
      <c r="DS578" s="72"/>
      <c r="DT578" s="72"/>
      <c r="DU578" s="72"/>
      <c r="DV578" s="72"/>
      <c r="DW578" s="72"/>
      <c r="DX578" s="72"/>
      <c r="DY578" s="72"/>
      <c r="DZ578" s="72"/>
      <c r="EA578" s="72"/>
      <c r="EB578" s="72"/>
      <c r="EC578" s="72"/>
      <c r="ED578" s="72"/>
      <c r="EE578" s="72"/>
      <c r="EF578" s="72"/>
      <c r="EG578" s="72"/>
      <c r="EH578" s="72"/>
      <c r="EI578" s="72"/>
      <c r="EJ578" s="72"/>
      <c r="EK578" s="72"/>
      <c r="EL578" s="72"/>
      <c r="EM578" s="72"/>
      <c r="EN578" s="72"/>
      <c r="EO578" s="72"/>
      <c r="EP578" s="72"/>
      <c r="EQ578" s="72"/>
      <c r="ER578" s="312">
        <f t="shared" si="124"/>
        <v>0</v>
      </c>
      <c r="ES578" s="72" t="str">
        <f t="shared" si="125"/>
        <v/>
      </c>
      <c r="ET578" s="72" t="s">
        <v>1111</v>
      </c>
      <c r="EU578" s="7" t="s">
        <v>2890</v>
      </c>
      <c r="EV578" s="7" t="s">
        <v>1110</v>
      </c>
      <c r="EW578" s="7" t="e">
        <v>#N/A</v>
      </c>
      <c r="EX578" s="183" t="e">
        <v>#N/A</v>
      </c>
      <c r="EY578" s="313" t="e">
        <v>#N/A</v>
      </c>
      <c r="EZ578" s="313"/>
      <c r="FA578" s="183"/>
      <c r="FB578" s="313"/>
      <c r="FC578" s="7"/>
      <c r="FD578" s="7" t="s">
        <v>3429</v>
      </c>
      <c r="FE578" s="7">
        <f t="shared" si="127"/>
        <v>-3372</v>
      </c>
      <c r="FF578" s="72">
        <f t="shared" si="128"/>
        <v>12264</v>
      </c>
      <c r="FG578" t="s">
        <v>3516</v>
      </c>
    </row>
    <row r="579" spans="1:163" ht="17.25">
      <c r="A579" s="72">
        <v>458769121</v>
      </c>
      <c r="B579" s="304" t="s">
        <v>1588</v>
      </c>
      <c r="C579" s="72"/>
      <c r="D579" s="72"/>
      <c r="E579" s="72"/>
      <c r="F579" s="72"/>
      <c r="G579" s="306"/>
      <c r="H579" s="306"/>
      <c r="I579" s="72">
        <v>3858</v>
      </c>
      <c r="J579" s="72">
        <v>7716</v>
      </c>
      <c r="K579" s="258">
        <f t="shared" si="119"/>
        <v>-11000</v>
      </c>
      <c r="L579" s="258">
        <f t="shared" si="121"/>
        <v>12275</v>
      </c>
      <c r="M579" s="315">
        <v>6</v>
      </c>
      <c r="N579" s="72" t="s">
        <v>1231</v>
      </c>
      <c r="O579" s="72" t="s">
        <v>1232</v>
      </c>
      <c r="P579" s="72" t="s">
        <v>49</v>
      </c>
      <c r="Q579" s="255">
        <v>7533</v>
      </c>
      <c r="R579" s="66">
        <v>574</v>
      </c>
      <c r="S579" s="66">
        <f t="shared" si="120"/>
        <v>0</v>
      </c>
      <c r="T579" s="66">
        <v>1350</v>
      </c>
      <c r="U579" s="4" t="s">
        <v>1129</v>
      </c>
      <c r="V579" s="5">
        <f t="shared" si="129"/>
        <v>2.8050746791088405E-2</v>
      </c>
      <c r="W579" s="5">
        <f t="shared" si="130"/>
        <v>3.1643998472468205E-3</v>
      </c>
      <c r="X579" s="5" t="str">
        <f t="shared" si="126"/>
        <v>FLOW</v>
      </c>
      <c r="Y579" s="72" t="str">
        <f t="shared" si="122"/>
        <v>NC</v>
      </c>
      <c r="Z579" s="72" t="s">
        <v>1129</v>
      </c>
      <c r="AA579" s="72" t="s">
        <v>1315</v>
      </c>
      <c r="AB579" s="304" t="s">
        <v>3023</v>
      </c>
      <c r="AC579" s="72"/>
      <c r="AD579" s="72" t="s">
        <v>3021</v>
      </c>
      <c r="AE579" s="308"/>
      <c r="AF579" s="309" t="s">
        <v>1129</v>
      </c>
      <c r="AG579" s="7" t="s">
        <v>1129</v>
      </c>
      <c r="AH579" s="72" t="s">
        <v>463</v>
      </c>
      <c r="AI579" s="7" t="s">
        <v>1129</v>
      </c>
      <c r="AJ579" s="7" t="s">
        <v>1129</v>
      </c>
      <c r="AK579" s="7" t="s">
        <v>1129</v>
      </c>
      <c r="AL579" s="7">
        <v>9640</v>
      </c>
      <c r="AM579" s="255">
        <v>7533</v>
      </c>
      <c r="AN579" s="258">
        <v>178</v>
      </c>
      <c r="AO579" s="306">
        <v>194</v>
      </c>
      <c r="AP579" s="306" t="str">
        <f t="shared" si="123"/>
        <v>FLOW</v>
      </c>
      <c r="AQ579" s="306"/>
      <c r="AR579" s="306"/>
      <c r="AS579" s="306"/>
      <c r="AT579" s="306"/>
      <c r="AU579" s="72" t="s">
        <v>943</v>
      </c>
      <c r="AV579" s="310" t="s">
        <v>1695</v>
      </c>
      <c r="AW579" s="304" t="s">
        <v>26</v>
      </c>
      <c r="AX579" s="311">
        <v>45107</v>
      </c>
      <c r="AY579" s="72">
        <v>30</v>
      </c>
      <c r="AZ579" s="72" t="s">
        <v>1742</v>
      </c>
      <c r="BA579" s="7" t="s">
        <v>3513</v>
      </c>
      <c r="BB579" s="7"/>
      <c r="BC579" s="7"/>
      <c r="BD579" s="72"/>
      <c r="BE579" s="72"/>
      <c r="BF579" s="72"/>
      <c r="BG579" s="183"/>
      <c r="BH579" s="72"/>
      <c r="BI579" s="72"/>
      <c r="BJ579" s="72"/>
      <c r="BK579" s="72"/>
      <c r="BL579" s="72"/>
      <c r="BM579" s="72"/>
      <c r="BN579" s="72"/>
      <c r="BO579" s="72"/>
      <c r="BP579" s="72"/>
      <c r="BQ579" s="72"/>
      <c r="BR579" s="72"/>
      <c r="BS579" s="72"/>
      <c r="BT579" s="72"/>
      <c r="BU579" s="72"/>
      <c r="BV579" s="72"/>
      <c r="BW579" s="72"/>
      <c r="BX579" s="72"/>
      <c r="BY579" s="72"/>
      <c r="BZ579" s="72"/>
      <c r="CA579" s="72">
        <v>1</v>
      </c>
      <c r="CB579" s="72"/>
      <c r="CC579" s="72"/>
      <c r="CD579" s="72"/>
      <c r="CE579" s="72"/>
      <c r="CF579" s="72"/>
      <c r="CG579" s="72"/>
      <c r="CH579" s="72"/>
      <c r="CI579" s="72"/>
      <c r="CJ579" s="72"/>
      <c r="CK579" s="72"/>
      <c r="CL579" s="72"/>
      <c r="CM579" s="72"/>
      <c r="CN579" s="72"/>
      <c r="CO579" s="72"/>
      <c r="CP579" s="72"/>
      <c r="CQ579" s="72"/>
      <c r="CR579" s="72"/>
      <c r="CS579" s="72"/>
      <c r="CT579" s="72"/>
      <c r="CU579" s="72"/>
      <c r="CV579" s="72"/>
      <c r="CW579" s="72"/>
      <c r="CX579" s="72"/>
      <c r="CY579" s="72"/>
      <c r="CZ579" s="72"/>
      <c r="DA579" s="72"/>
      <c r="DB579" s="72"/>
      <c r="DC579" s="72"/>
      <c r="DD579" s="72"/>
      <c r="DE579" s="72"/>
      <c r="DF579" s="72"/>
      <c r="DG579" s="72"/>
      <c r="DH579" s="72"/>
      <c r="DI579" s="72"/>
      <c r="DJ579" s="72"/>
      <c r="DK579" s="72"/>
      <c r="DL579" s="72"/>
      <c r="DM579" s="72"/>
      <c r="DN579" s="72"/>
      <c r="DO579" s="72"/>
      <c r="DP579" s="72"/>
      <c r="DQ579" s="72"/>
      <c r="DR579" s="72"/>
      <c r="DS579" s="72"/>
      <c r="DT579" s="72"/>
      <c r="DU579" s="72"/>
      <c r="DV579" s="72"/>
      <c r="DW579" s="72"/>
      <c r="DX579" s="72"/>
      <c r="DY579" s="72"/>
      <c r="DZ579" s="72"/>
      <c r="EA579" s="72"/>
      <c r="EB579" s="72"/>
      <c r="EC579" s="72"/>
      <c r="ED579" s="72"/>
      <c r="EE579" s="72"/>
      <c r="EF579" s="72"/>
      <c r="EG579" s="72"/>
      <c r="EH579" s="72"/>
      <c r="EI579" s="72"/>
      <c r="EJ579" s="72"/>
      <c r="EK579" s="72"/>
      <c r="EL579" s="72"/>
      <c r="EM579" s="72"/>
      <c r="EN579" s="72"/>
      <c r="EO579" s="72"/>
      <c r="EP579" s="72"/>
      <c r="EQ579" s="72"/>
      <c r="ER579" s="312">
        <f t="shared" si="124"/>
        <v>1</v>
      </c>
      <c r="ES579" s="72">
        <f t="shared" si="125"/>
        <v>1</v>
      </c>
      <c r="ET579" s="72" t="s">
        <v>1117</v>
      </c>
      <c r="EU579" s="7" t="s">
        <v>2891</v>
      </c>
      <c r="EV579" s="7" t="s">
        <v>1110</v>
      </c>
      <c r="EW579" s="7" t="s">
        <v>1829</v>
      </c>
      <c r="EX579" s="183" t="s">
        <v>1830</v>
      </c>
      <c r="EY579" s="313">
        <v>46182</v>
      </c>
      <c r="EZ579" s="313"/>
      <c r="FA579" s="183"/>
      <c r="FB579" s="313"/>
      <c r="FC579" s="7"/>
      <c r="FD579" s="7" t="s">
        <v>3430</v>
      </c>
      <c r="FE579" s="7">
        <f t="shared" si="127"/>
        <v>-11000</v>
      </c>
      <c r="FF579" s="72">
        <f t="shared" si="128"/>
        <v>12275</v>
      </c>
      <c r="FG579" t="s">
        <v>3515</v>
      </c>
    </row>
    <row r="580" spans="1:163" ht="17.25">
      <c r="A580" s="72">
        <v>465073670</v>
      </c>
      <c r="B580" s="304" t="s">
        <v>2160</v>
      </c>
      <c r="C580" s="72"/>
      <c r="D580" s="72"/>
      <c r="E580" s="72"/>
      <c r="F580" s="72"/>
      <c r="G580" s="306"/>
      <c r="H580" s="306"/>
      <c r="I580" s="72">
        <v>914</v>
      </c>
      <c r="J580" s="72">
        <v>914</v>
      </c>
      <c r="K580" s="258">
        <f t="shared" si="119"/>
        <v>915</v>
      </c>
      <c r="L580" s="258">
        <f t="shared" si="121"/>
        <v>1847</v>
      </c>
      <c r="M580" s="307">
        <v>1</v>
      </c>
      <c r="N580" s="72" t="s">
        <v>1231</v>
      </c>
      <c r="O580" s="72" t="s">
        <v>1232</v>
      </c>
      <c r="P580" s="72" t="s">
        <v>315</v>
      </c>
      <c r="Q580" s="255">
        <v>7475</v>
      </c>
      <c r="R580" s="66">
        <v>1</v>
      </c>
      <c r="S580" s="66">
        <f t="shared" si="120"/>
        <v>0</v>
      </c>
      <c r="T580" s="66">
        <v>900</v>
      </c>
      <c r="U580" s="4" t="s">
        <v>1129</v>
      </c>
      <c r="V580" s="5">
        <f t="shared" si="129"/>
        <v>1.1464577102425147E-2</v>
      </c>
      <c r="W580" s="5">
        <f t="shared" si="130"/>
        <v>4.090555580096151E-4</v>
      </c>
      <c r="X580" s="5" t="str">
        <f t="shared" si="126"/>
        <v>FLOW</v>
      </c>
      <c r="Y580" s="72" t="str">
        <f t="shared" si="122"/>
        <v>NC</v>
      </c>
      <c r="Z580" s="72" t="s">
        <v>1129</v>
      </c>
      <c r="AA580" s="72" t="s">
        <v>1315</v>
      </c>
      <c r="AB580" s="304" t="s">
        <v>3024</v>
      </c>
      <c r="AC580" s="72"/>
      <c r="AD580" s="72" t="s">
        <v>3021</v>
      </c>
      <c r="AE580" s="308"/>
      <c r="AF580" s="309"/>
      <c r="AG580" s="7"/>
      <c r="AH580" s="72" t="s">
        <v>2204</v>
      </c>
      <c r="AI580" s="7"/>
      <c r="AJ580" s="7"/>
      <c r="AK580" s="7"/>
      <c r="AL580" s="7">
        <v>1815</v>
      </c>
      <c r="AM580" s="255">
        <v>7475</v>
      </c>
      <c r="AN580" s="258">
        <v>26</v>
      </c>
      <c r="AO580" s="306">
        <v>42</v>
      </c>
      <c r="AP580" s="306" t="str">
        <f t="shared" si="123"/>
        <v>FLOW</v>
      </c>
      <c r="AQ580" s="306"/>
      <c r="AR580" s="306"/>
      <c r="AS580" s="306"/>
      <c r="AT580" s="306"/>
      <c r="AU580" s="72" t="s">
        <v>1129</v>
      </c>
      <c r="AV580" s="310" t="s">
        <v>2303</v>
      </c>
      <c r="AW580" s="304" t="s">
        <v>347</v>
      </c>
      <c r="AX580" s="311">
        <v>45656</v>
      </c>
      <c r="AY580" s="72">
        <v>24</v>
      </c>
      <c r="AZ580" s="72" t="s">
        <v>2057</v>
      </c>
      <c r="BA580" s="7" t="s">
        <v>3513</v>
      </c>
      <c r="BB580" s="7"/>
      <c r="BC580" s="7"/>
      <c r="BD580" s="72"/>
      <c r="BE580" s="72"/>
      <c r="BF580" s="72"/>
      <c r="BG580" s="183"/>
      <c r="BH580" s="72"/>
      <c r="BI580" s="72"/>
      <c r="BJ580" s="72"/>
      <c r="BK580" s="72"/>
      <c r="BL580" s="72"/>
      <c r="BM580" s="72"/>
      <c r="BN580" s="72"/>
      <c r="BO580" s="72"/>
      <c r="BP580" s="72"/>
      <c r="BQ580" s="72"/>
      <c r="BR580" s="72"/>
      <c r="BS580" s="72"/>
      <c r="BT580" s="72"/>
      <c r="BU580" s="72"/>
      <c r="BV580" s="72"/>
      <c r="BW580" s="72"/>
      <c r="BX580" s="72"/>
      <c r="BY580" s="72"/>
      <c r="BZ580" s="72"/>
      <c r="CA580" s="72"/>
      <c r="CB580" s="72"/>
      <c r="CC580" s="72"/>
      <c r="CD580" s="72"/>
      <c r="CE580" s="72"/>
      <c r="CF580" s="72"/>
      <c r="CG580" s="72"/>
      <c r="CH580" s="72"/>
      <c r="CI580" s="72"/>
      <c r="CJ580" s="72">
        <v>1</v>
      </c>
      <c r="CK580" s="72"/>
      <c r="CL580" s="72"/>
      <c r="CM580" s="72"/>
      <c r="CN580" s="72"/>
      <c r="CO580" s="72"/>
      <c r="CP580" s="72"/>
      <c r="CQ580" s="72"/>
      <c r="CR580" s="72"/>
      <c r="CS580" s="72">
        <v>1</v>
      </c>
      <c r="CT580" s="72"/>
      <c r="CU580" s="72"/>
      <c r="CV580" s="72"/>
      <c r="CW580" s="72"/>
      <c r="CX580" s="72"/>
      <c r="CY580" s="72"/>
      <c r="CZ580" s="72"/>
      <c r="DA580" s="72"/>
      <c r="DB580" s="72">
        <v>1</v>
      </c>
      <c r="DC580" s="72"/>
      <c r="DD580" s="72"/>
      <c r="DE580" s="72"/>
      <c r="DF580" s="72"/>
      <c r="DG580" s="72"/>
      <c r="DH580" s="72"/>
      <c r="DI580" s="72"/>
      <c r="DJ580" s="72"/>
      <c r="DK580" s="72"/>
      <c r="DL580" s="72"/>
      <c r="DM580" s="72"/>
      <c r="DN580" s="72"/>
      <c r="DO580" s="72"/>
      <c r="DP580" s="72"/>
      <c r="DQ580" s="72"/>
      <c r="DR580" s="72"/>
      <c r="DS580" s="72"/>
      <c r="DT580" s="72"/>
      <c r="DU580" s="72"/>
      <c r="DV580" s="72"/>
      <c r="DW580" s="72"/>
      <c r="DX580" s="72"/>
      <c r="DY580" s="72"/>
      <c r="DZ580" s="72"/>
      <c r="EA580" s="72"/>
      <c r="EB580" s="72"/>
      <c r="EC580" s="72"/>
      <c r="ED580" s="72"/>
      <c r="EE580" s="72"/>
      <c r="EF580" s="72"/>
      <c r="EG580" s="72"/>
      <c r="EH580" s="72"/>
      <c r="EI580" s="72"/>
      <c r="EJ580" s="72"/>
      <c r="EK580" s="72"/>
      <c r="EL580" s="72"/>
      <c r="EM580" s="72"/>
      <c r="EN580" s="72"/>
      <c r="EO580" s="72"/>
      <c r="EP580" s="72"/>
      <c r="EQ580" s="72"/>
      <c r="ER580" s="312">
        <f t="shared" si="124"/>
        <v>3</v>
      </c>
      <c r="ES580" s="72">
        <f t="shared" si="125"/>
        <v>1</v>
      </c>
      <c r="ET580" s="72" t="s">
        <v>1124</v>
      </c>
      <c r="EU580" s="7" t="s">
        <v>2892</v>
      </c>
      <c r="EV580" s="7" t="s">
        <v>1110</v>
      </c>
      <c r="EW580" s="7" t="s">
        <v>1850</v>
      </c>
      <c r="EX580" s="183" t="s">
        <v>3589</v>
      </c>
      <c r="EY580" s="313">
        <v>46188</v>
      </c>
      <c r="EZ580" s="313"/>
      <c r="FA580" s="183"/>
      <c r="FB580" s="313"/>
      <c r="FC580" s="7" t="s">
        <v>3623</v>
      </c>
      <c r="FD580" s="7" t="s">
        <v>1250</v>
      </c>
      <c r="FE580" s="7">
        <f t="shared" si="127"/>
        <v>915</v>
      </c>
      <c r="FF580" s="72">
        <f t="shared" si="128"/>
        <v>1847</v>
      </c>
      <c r="FG580" t="s">
        <v>3515</v>
      </c>
    </row>
    <row r="581" spans="1:163" ht="17.25">
      <c r="A581" s="72">
        <v>460407116</v>
      </c>
      <c r="B581" s="304" t="s">
        <v>963</v>
      </c>
      <c r="C581" s="72"/>
      <c r="D581" s="72"/>
      <c r="E581" s="72"/>
      <c r="F581" s="72"/>
      <c r="G581" s="306"/>
      <c r="H581" s="306"/>
      <c r="I581" s="72">
        <v>3806</v>
      </c>
      <c r="J581" s="72">
        <v>7612</v>
      </c>
      <c r="K581" s="258">
        <f t="shared" si="119"/>
        <v>3986</v>
      </c>
      <c r="L581" s="258">
        <f t="shared" si="121"/>
        <v>11715</v>
      </c>
      <c r="M581" s="315">
        <v>2</v>
      </c>
      <c r="N581" s="72" t="s">
        <v>1231</v>
      </c>
      <c r="O581" s="72" t="s">
        <v>1232</v>
      </c>
      <c r="P581" s="72" t="s">
        <v>42</v>
      </c>
      <c r="Q581" s="255">
        <v>7438</v>
      </c>
      <c r="R581" s="66">
        <v>180</v>
      </c>
      <c r="S581" s="66">
        <f t="shared" si="120"/>
        <v>0</v>
      </c>
      <c r="T581" s="66">
        <v>6299</v>
      </c>
      <c r="U581" s="4" t="s">
        <v>1231</v>
      </c>
      <c r="V581" s="5">
        <f t="shared" si="129"/>
        <v>8.3196277030359121E-3</v>
      </c>
      <c r="W581" s="5">
        <f t="shared" si="130"/>
        <v>1.6468578648277882E-3</v>
      </c>
      <c r="X581" s="5" t="s">
        <v>1280</v>
      </c>
      <c r="Y581" s="72" t="str">
        <f t="shared" si="122"/>
        <v>PTP</v>
      </c>
      <c r="Z581" s="72" t="s">
        <v>1329</v>
      </c>
      <c r="AA581" s="72" t="s">
        <v>1329</v>
      </c>
      <c r="AB581" s="304"/>
      <c r="AC581" s="72">
        <v>26</v>
      </c>
      <c r="AD581" s="72" t="s">
        <v>3019</v>
      </c>
      <c r="AE581" s="308"/>
      <c r="AF581" s="309" t="s">
        <v>1129</v>
      </c>
      <c r="AG581" s="7" t="s">
        <v>1129</v>
      </c>
      <c r="AH581" s="72" t="s">
        <v>780</v>
      </c>
      <c r="AI581" s="7" t="s">
        <v>1129</v>
      </c>
      <c r="AJ581" s="7" t="s">
        <v>1129</v>
      </c>
      <c r="AK581" s="7" t="s">
        <v>1129</v>
      </c>
      <c r="AL581" s="7">
        <v>14091</v>
      </c>
      <c r="AM581" s="255">
        <v>7438</v>
      </c>
      <c r="AN581" s="258">
        <v>57</v>
      </c>
      <c r="AO581" s="306">
        <v>73</v>
      </c>
      <c r="AP581" s="306" t="str">
        <f t="shared" si="123"/>
        <v>FLOW</v>
      </c>
      <c r="AQ581" s="306"/>
      <c r="AR581" s="306"/>
      <c r="AS581" s="306"/>
      <c r="AT581" s="306"/>
      <c r="AU581" s="72" t="s">
        <v>1793</v>
      </c>
      <c r="AV581" s="310"/>
      <c r="AW581" s="304" t="s">
        <v>323</v>
      </c>
      <c r="AX581" s="311">
        <v>45230</v>
      </c>
      <c r="AY581" s="72">
        <v>30</v>
      </c>
      <c r="AZ581" s="72" t="s">
        <v>1742</v>
      </c>
      <c r="BA581" s="7" t="s">
        <v>3512</v>
      </c>
      <c r="BB581" s="7"/>
      <c r="BC581" s="7"/>
      <c r="BD581" s="72"/>
      <c r="BE581" s="72"/>
      <c r="BF581" s="72"/>
      <c r="BG581" s="183"/>
      <c r="BH581" s="72"/>
      <c r="BI581" s="72"/>
      <c r="BJ581" s="72"/>
      <c r="BK581" s="72"/>
      <c r="BL581" s="72"/>
      <c r="BM581" s="72"/>
      <c r="BN581" s="72"/>
      <c r="BO581" s="72">
        <v>1</v>
      </c>
      <c r="BP581" s="72"/>
      <c r="BQ581" s="72"/>
      <c r="BR581" s="72"/>
      <c r="BS581" s="72"/>
      <c r="BT581" s="72"/>
      <c r="BU581" s="72"/>
      <c r="BV581" s="72"/>
      <c r="BW581" s="72"/>
      <c r="BX581" s="72"/>
      <c r="BY581" s="72"/>
      <c r="BZ581" s="72"/>
      <c r="CA581" s="72"/>
      <c r="CB581" s="72"/>
      <c r="CC581" s="72"/>
      <c r="CD581" s="72"/>
      <c r="CE581" s="72"/>
      <c r="CF581" s="72"/>
      <c r="CG581" s="72"/>
      <c r="CH581" s="72"/>
      <c r="CI581" s="72"/>
      <c r="CJ581" s="72"/>
      <c r="CK581" s="72"/>
      <c r="CL581" s="72"/>
      <c r="CM581" s="72"/>
      <c r="CN581" s="72"/>
      <c r="CO581" s="72"/>
      <c r="CP581" s="72"/>
      <c r="CQ581" s="72"/>
      <c r="CR581" s="72"/>
      <c r="CS581" s="72"/>
      <c r="CT581" s="72"/>
      <c r="CU581" s="72"/>
      <c r="CV581" s="72"/>
      <c r="CW581" s="72"/>
      <c r="CX581" s="72"/>
      <c r="CY581" s="72"/>
      <c r="CZ581" s="72"/>
      <c r="DA581" s="72"/>
      <c r="DB581" s="72"/>
      <c r="DC581" s="72"/>
      <c r="DD581" s="72"/>
      <c r="DE581" s="72"/>
      <c r="DF581" s="72"/>
      <c r="DG581" s="72"/>
      <c r="DH581" s="72"/>
      <c r="DI581" s="72"/>
      <c r="DJ581" s="72"/>
      <c r="DK581" s="72"/>
      <c r="DL581" s="72"/>
      <c r="DM581" s="72"/>
      <c r="DN581" s="72"/>
      <c r="DO581" s="72"/>
      <c r="DP581" s="72"/>
      <c r="DQ581" s="72"/>
      <c r="DR581" s="72"/>
      <c r="DS581" s="72"/>
      <c r="DT581" s="72"/>
      <c r="DU581" s="72"/>
      <c r="DV581" s="72"/>
      <c r="DW581" s="72"/>
      <c r="DX581" s="72"/>
      <c r="DY581" s="72"/>
      <c r="DZ581" s="72"/>
      <c r="EA581" s="72"/>
      <c r="EB581" s="72"/>
      <c r="EC581" s="72"/>
      <c r="ED581" s="72"/>
      <c r="EE581" s="72"/>
      <c r="EF581" s="72"/>
      <c r="EG581" s="72"/>
      <c r="EH581" s="72"/>
      <c r="EI581" s="72"/>
      <c r="EJ581" s="72"/>
      <c r="EK581" s="72"/>
      <c r="EL581" s="72"/>
      <c r="EM581" s="72"/>
      <c r="EN581" s="72"/>
      <c r="EO581" s="72"/>
      <c r="EP581" s="72"/>
      <c r="EQ581" s="72"/>
      <c r="ER581" s="312">
        <f t="shared" si="124"/>
        <v>1</v>
      </c>
      <c r="ES581" s="72">
        <f t="shared" si="125"/>
        <v>1</v>
      </c>
      <c r="ET581" s="72" t="s">
        <v>1116</v>
      </c>
      <c r="EU581" s="7" t="s">
        <v>2893</v>
      </c>
      <c r="EV581" s="7" t="s">
        <v>1110</v>
      </c>
      <c r="EW581" s="7" t="s">
        <v>1801</v>
      </c>
      <c r="EX581" s="183" t="s">
        <v>1896</v>
      </c>
      <c r="EY581" s="313">
        <v>46178</v>
      </c>
      <c r="EZ581" s="313"/>
      <c r="FA581" s="183"/>
      <c r="FB581" s="313"/>
      <c r="FC581" s="7"/>
      <c r="FD581" s="7" t="s">
        <v>3149</v>
      </c>
      <c r="FE581" s="7">
        <f t="shared" si="127"/>
        <v>3986</v>
      </c>
      <c r="FF581" s="72">
        <f t="shared" si="128"/>
        <v>11715</v>
      </c>
      <c r="FG581" t="s">
        <v>3515</v>
      </c>
    </row>
    <row r="582" spans="1:163" ht="17.25">
      <c r="A582" s="72">
        <v>141806383</v>
      </c>
      <c r="B582" s="304" t="s">
        <v>2167</v>
      </c>
      <c r="C582" s="72" t="s">
        <v>1775</v>
      </c>
      <c r="D582" s="72" t="s">
        <v>3517</v>
      </c>
      <c r="E582" s="72">
        <v>4003</v>
      </c>
      <c r="F582" s="72"/>
      <c r="G582" s="306"/>
      <c r="H582" s="306"/>
      <c r="I582" s="72">
        <v>3865</v>
      </c>
      <c r="J582" s="72">
        <v>3614</v>
      </c>
      <c r="K582" s="258">
        <f t="shared" si="119"/>
        <v>3763</v>
      </c>
      <c r="L582" s="258">
        <f t="shared" si="121"/>
        <v>3683</v>
      </c>
      <c r="M582" s="307">
        <v>1</v>
      </c>
      <c r="N582" s="72" t="s">
        <v>1280</v>
      </c>
      <c r="O582" s="72" t="s">
        <v>1281</v>
      </c>
      <c r="P582" s="72" t="s">
        <v>65</v>
      </c>
      <c r="Q582" s="255">
        <v>7423.53</v>
      </c>
      <c r="R582" s="66">
        <v>149</v>
      </c>
      <c r="S582" s="66">
        <f t="shared" si="120"/>
        <v>0</v>
      </c>
      <c r="T582" s="66">
        <v>2700</v>
      </c>
      <c r="U582" s="4" t="s">
        <v>1129</v>
      </c>
      <c r="V582" s="5">
        <f t="shared" si="129"/>
        <v>7.3323516934276087E-3</v>
      </c>
      <c r="W582" s="5">
        <f t="shared" si="130"/>
        <v>4.0623895739814282E-4</v>
      </c>
      <c r="X582" s="5" t="str">
        <f t="shared" si="126"/>
        <v>STABLE</v>
      </c>
      <c r="Y582" s="72" t="str">
        <f t="shared" si="122"/>
        <v>PAID</v>
      </c>
      <c r="Z582" s="72" t="s">
        <v>1129</v>
      </c>
      <c r="AA582" s="72" t="s">
        <v>1281</v>
      </c>
      <c r="AB582" s="304"/>
      <c r="AC582" s="72"/>
      <c r="AD582" s="72"/>
      <c r="AE582" s="308"/>
      <c r="AF582" s="309"/>
      <c r="AG582" s="7"/>
      <c r="AH582" s="72" t="s">
        <v>868</v>
      </c>
      <c r="AI582" s="7"/>
      <c r="AJ582" s="7"/>
      <c r="AK582" s="7"/>
      <c r="AL582" s="7">
        <v>6463</v>
      </c>
      <c r="AM582" s="255">
        <v>7423.53</v>
      </c>
      <c r="AN582" s="258">
        <v>26</v>
      </c>
      <c r="AO582" s="306">
        <v>11</v>
      </c>
      <c r="AP582" s="306" t="str">
        <f t="shared" si="123"/>
        <v>STABLE</v>
      </c>
      <c r="AQ582" s="306"/>
      <c r="AR582" s="306"/>
      <c r="AS582" s="306"/>
      <c r="AT582" s="306"/>
      <c r="AU582" s="72" t="s">
        <v>1129</v>
      </c>
      <c r="AV582" s="310" t="s">
        <v>2309</v>
      </c>
      <c r="AW582" s="304" t="s">
        <v>233</v>
      </c>
      <c r="AX582" s="311">
        <v>45071</v>
      </c>
      <c r="AY582" s="72">
        <v>36</v>
      </c>
      <c r="AZ582" s="72" t="s">
        <v>2057</v>
      </c>
      <c r="BA582" s="7" t="s">
        <v>3512</v>
      </c>
      <c r="BB582" s="7"/>
      <c r="BC582" s="7"/>
      <c r="BD582" s="72"/>
      <c r="BE582" s="72"/>
      <c r="BF582" s="72"/>
      <c r="BG582" s="183"/>
      <c r="BH582" s="72"/>
      <c r="BI582" s="72"/>
      <c r="BJ582" s="72"/>
      <c r="BK582" s="72"/>
      <c r="BL582" s="72"/>
      <c r="BM582" s="72"/>
      <c r="BN582" s="72"/>
      <c r="BO582" s="72"/>
      <c r="BP582" s="72"/>
      <c r="BQ582" s="72"/>
      <c r="BR582" s="72"/>
      <c r="BS582" s="72"/>
      <c r="BT582" s="72"/>
      <c r="BU582" s="72"/>
      <c r="BV582" s="72"/>
      <c r="BW582" s="72"/>
      <c r="BX582" s="72"/>
      <c r="BY582" s="72"/>
      <c r="BZ582" s="72"/>
      <c r="CA582" s="72"/>
      <c r="CB582" s="72"/>
      <c r="CC582" s="72"/>
      <c r="CD582" s="72"/>
      <c r="CE582" s="72"/>
      <c r="CF582" s="72"/>
      <c r="CG582" s="72"/>
      <c r="CH582" s="72"/>
      <c r="CI582" s="72"/>
      <c r="CJ582" s="72"/>
      <c r="CK582" s="72"/>
      <c r="CL582" s="72"/>
      <c r="CM582" s="72"/>
      <c r="CN582" s="72"/>
      <c r="CO582" s="72"/>
      <c r="CP582" s="72"/>
      <c r="CQ582" s="72"/>
      <c r="CR582" s="72"/>
      <c r="CS582" s="72"/>
      <c r="CT582" s="72"/>
      <c r="CU582" s="72"/>
      <c r="CV582" s="72">
        <v>1</v>
      </c>
      <c r="CW582" s="72"/>
      <c r="CX582" s="72"/>
      <c r="CY582" s="72"/>
      <c r="CZ582" s="72"/>
      <c r="DA582" s="72"/>
      <c r="DB582" s="72"/>
      <c r="DC582" s="72"/>
      <c r="DD582" s="72"/>
      <c r="DE582" s="72"/>
      <c r="DF582" s="72"/>
      <c r="DG582" s="72"/>
      <c r="DH582" s="72"/>
      <c r="DI582" s="72"/>
      <c r="DJ582" s="72"/>
      <c r="DK582" s="72"/>
      <c r="DL582" s="72"/>
      <c r="DM582" s="72"/>
      <c r="DN582" s="72"/>
      <c r="DO582" s="72"/>
      <c r="DP582" s="72"/>
      <c r="DQ582" s="72"/>
      <c r="DR582" s="72"/>
      <c r="DS582" s="72"/>
      <c r="DT582" s="72"/>
      <c r="DU582" s="72"/>
      <c r="DV582" s="72"/>
      <c r="DW582" s="72"/>
      <c r="DX582" s="72"/>
      <c r="DY582" s="72"/>
      <c r="DZ582" s="72"/>
      <c r="EA582" s="72"/>
      <c r="EB582" s="72"/>
      <c r="EC582" s="72"/>
      <c r="ED582" s="72"/>
      <c r="EE582" s="72"/>
      <c r="EF582" s="72"/>
      <c r="EG582" s="72"/>
      <c r="EH582" s="72"/>
      <c r="EI582" s="72"/>
      <c r="EJ582" s="72"/>
      <c r="EK582" s="72"/>
      <c r="EL582" s="72"/>
      <c r="EM582" s="72"/>
      <c r="EN582" s="72"/>
      <c r="EO582" s="72"/>
      <c r="EP582" s="72"/>
      <c r="EQ582" s="72"/>
      <c r="ER582" s="312">
        <f t="shared" si="124"/>
        <v>1</v>
      </c>
      <c r="ES582" s="72">
        <f t="shared" si="125"/>
        <v>1</v>
      </c>
      <c r="ET582" s="72" t="s">
        <v>1118</v>
      </c>
      <c r="EU582" s="7" t="s">
        <v>2894</v>
      </c>
      <c r="EV582" s="7" t="s">
        <v>1110</v>
      </c>
      <c r="EW582" s="7" t="s">
        <v>1806</v>
      </c>
      <c r="EX582" s="183" t="s">
        <v>1818</v>
      </c>
      <c r="EY582" s="313">
        <v>46190</v>
      </c>
      <c r="EZ582" s="313"/>
      <c r="FA582" s="183"/>
      <c r="FB582" s="313"/>
      <c r="FC582" s="7"/>
      <c r="FD582" s="7" t="s">
        <v>3051</v>
      </c>
      <c r="FE582" s="7">
        <f t="shared" si="127"/>
        <v>3763</v>
      </c>
      <c r="FF582" s="72">
        <f t="shared" si="128"/>
        <v>7686</v>
      </c>
      <c r="FG582" t="s">
        <v>3516</v>
      </c>
    </row>
    <row r="583" spans="1:163" ht="17.25">
      <c r="A583" s="72">
        <v>463209020</v>
      </c>
      <c r="B583" s="304" t="s">
        <v>2164</v>
      </c>
      <c r="C583" s="72" t="s">
        <v>1775</v>
      </c>
      <c r="D583" s="72" t="s">
        <v>3554</v>
      </c>
      <c r="E583" s="72">
        <f>3806+71</f>
        <v>3877</v>
      </c>
      <c r="F583" s="72"/>
      <c r="G583" s="306"/>
      <c r="H583" s="306"/>
      <c r="I583" s="72">
        <v>3806</v>
      </c>
      <c r="J583" s="72">
        <v>3806</v>
      </c>
      <c r="K583" s="258">
        <f t="shared" si="119"/>
        <v>3877</v>
      </c>
      <c r="L583" s="258">
        <f t="shared" si="121"/>
        <v>3877</v>
      </c>
      <c r="M583" s="307">
        <v>1</v>
      </c>
      <c r="N583" s="72" t="s">
        <v>1280</v>
      </c>
      <c r="O583" s="72" t="s">
        <v>1281</v>
      </c>
      <c r="P583" s="72" t="s">
        <v>18</v>
      </c>
      <c r="Q583" s="255">
        <v>7400</v>
      </c>
      <c r="R583" s="66">
        <v>71</v>
      </c>
      <c r="S583" s="66">
        <f t="shared" si="120"/>
        <v>0</v>
      </c>
      <c r="T583" s="66">
        <v>900</v>
      </c>
      <c r="U583" s="4" t="s">
        <v>1129</v>
      </c>
      <c r="V583" s="5">
        <f t="shared" si="129"/>
        <v>3.0028172796925582E-3</v>
      </c>
      <c r="W583" s="5">
        <f t="shared" si="130"/>
        <v>4.0495132164162563E-4</v>
      </c>
      <c r="X583" s="5" t="str">
        <f t="shared" si="126"/>
        <v>STABLE</v>
      </c>
      <c r="Y583" s="72" t="str">
        <f t="shared" si="122"/>
        <v>PAID</v>
      </c>
      <c r="Z583" s="72" t="s">
        <v>1129</v>
      </c>
      <c r="AA583" s="72" t="s">
        <v>1315</v>
      </c>
      <c r="AB583" s="304" t="s">
        <v>3023</v>
      </c>
      <c r="AC583" s="72"/>
      <c r="AD583" s="72" t="s">
        <v>3021</v>
      </c>
      <c r="AE583" s="308"/>
      <c r="AF583" s="309"/>
      <c r="AG583" s="7"/>
      <c r="AH583" s="72" t="s">
        <v>834</v>
      </c>
      <c r="AI583" s="7"/>
      <c r="AJ583" s="7"/>
      <c r="AK583" s="7"/>
      <c r="AL583" s="7">
        <v>4777</v>
      </c>
      <c r="AM583" s="255">
        <v>7400</v>
      </c>
      <c r="AN583" s="258">
        <v>27</v>
      </c>
      <c r="AO583" s="306">
        <v>43</v>
      </c>
      <c r="AP583" s="306" t="str">
        <f t="shared" si="123"/>
        <v>FLOW</v>
      </c>
      <c r="AQ583" s="306"/>
      <c r="AR583" s="306"/>
      <c r="AS583" s="306"/>
      <c r="AT583" s="306"/>
      <c r="AU583" s="72" t="s">
        <v>1129</v>
      </c>
      <c r="AV583" s="310" t="s">
        <v>2306</v>
      </c>
      <c r="AW583" s="304" t="s">
        <v>44</v>
      </c>
      <c r="AX583" s="311">
        <v>45457</v>
      </c>
      <c r="AY583" s="72">
        <v>24</v>
      </c>
      <c r="AZ583" s="72" t="s">
        <v>2057</v>
      </c>
      <c r="BA583" s="7" t="s">
        <v>3512</v>
      </c>
      <c r="BB583" s="7"/>
      <c r="BC583" s="7"/>
      <c r="BD583" s="72"/>
      <c r="BE583" s="72"/>
      <c r="BF583" s="72"/>
      <c r="BG583" s="183"/>
      <c r="BH583" s="72"/>
      <c r="BI583" s="72"/>
      <c r="BJ583" s="72"/>
      <c r="BK583" s="72"/>
      <c r="BL583" s="72"/>
      <c r="BM583" s="72"/>
      <c r="BN583" s="72"/>
      <c r="BO583" s="72"/>
      <c r="BP583" s="72"/>
      <c r="BQ583" s="72"/>
      <c r="BR583" s="72"/>
      <c r="BS583" s="72"/>
      <c r="BT583" s="72"/>
      <c r="BU583" s="72"/>
      <c r="BV583" s="72"/>
      <c r="BW583" s="72"/>
      <c r="BX583" s="72"/>
      <c r="BY583" s="72"/>
      <c r="BZ583" s="72"/>
      <c r="CA583" s="72"/>
      <c r="CB583" s="72"/>
      <c r="CC583" s="72"/>
      <c r="CD583" s="72"/>
      <c r="CE583" s="72"/>
      <c r="CF583" s="72"/>
      <c r="CG583" s="72">
        <v>1</v>
      </c>
      <c r="CH583" s="72"/>
      <c r="CI583" s="72"/>
      <c r="CJ583" s="72"/>
      <c r="CK583" s="72"/>
      <c r="CL583" s="72"/>
      <c r="CM583" s="72"/>
      <c r="CN583" s="72"/>
      <c r="CO583" s="72"/>
      <c r="CP583" s="72"/>
      <c r="CQ583" s="72"/>
      <c r="CR583" s="72"/>
      <c r="CS583" s="72"/>
      <c r="CT583" s="72"/>
      <c r="CU583" s="72"/>
      <c r="CV583" s="72"/>
      <c r="CW583" s="72"/>
      <c r="CX583" s="72"/>
      <c r="CY583" s="72"/>
      <c r="CZ583" s="72"/>
      <c r="DA583" s="72"/>
      <c r="DB583" s="72"/>
      <c r="DC583" s="72"/>
      <c r="DD583" s="72"/>
      <c r="DE583" s="72"/>
      <c r="DF583" s="72"/>
      <c r="DG583" s="72"/>
      <c r="DH583" s="72"/>
      <c r="DI583" s="72"/>
      <c r="DJ583" s="72"/>
      <c r="DK583" s="72"/>
      <c r="DL583" s="72"/>
      <c r="DM583" s="72"/>
      <c r="DN583" s="72"/>
      <c r="DO583" s="72"/>
      <c r="DP583" s="72"/>
      <c r="DQ583" s="72"/>
      <c r="DR583" s="72"/>
      <c r="DS583" s="72"/>
      <c r="DT583" s="72"/>
      <c r="DU583" s="72"/>
      <c r="DV583" s="72"/>
      <c r="DW583" s="72"/>
      <c r="DX583" s="72"/>
      <c r="DY583" s="72"/>
      <c r="DZ583" s="72"/>
      <c r="EA583" s="72"/>
      <c r="EB583" s="72"/>
      <c r="EC583" s="72"/>
      <c r="ED583" s="72"/>
      <c r="EE583" s="72"/>
      <c r="EF583" s="72"/>
      <c r="EG583" s="72"/>
      <c r="EH583" s="72"/>
      <c r="EI583" s="72"/>
      <c r="EJ583" s="72"/>
      <c r="EK583" s="72"/>
      <c r="EL583" s="72"/>
      <c r="EM583" s="72"/>
      <c r="EN583" s="72"/>
      <c r="EO583" s="72"/>
      <c r="EP583" s="72"/>
      <c r="EQ583" s="72"/>
      <c r="ER583" s="312">
        <f t="shared" si="124"/>
        <v>1</v>
      </c>
      <c r="ES583" s="72">
        <f t="shared" si="125"/>
        <v>1</v>
      </c>
      <c r="ET583" s="72" t="s">
        <v>1113</v>
      </c>
      <c r="EU583" s="7" t="s">
        <v>2895</v>
      </c>
      <c r="EV583" s="7" t="s">
        <v>1110</v>
      </c>
      <c r="EW583" s="7" t="s">
        <v>1829</v>
      </c>
      <c r="EX583" s="183" t="s">
        <v>3606</v>
      </c>
      <c r="EY583" s="313">
        <v>46184</v>
      </c>
      <c r="EZ583" s="313"/>
      <c r="FA583" s="183"/>
      <c r="FB583" s="313"/>
      <c r="FC583" s="7"/>
      <c r="FD583" s="7" t="s">
        <v>3368</v>
      </c>
      <c r="FE583" s="7">
        <f t="shared" si="127"/>
        <v>3877</v>
      </c>
      <c r="FF583" s="72">
        <f t="shared" si="128"/>
        <v>7754</v>
      </c>
      <c r="FG583" t="s">
        <v>3515</v>
      </c>
    </row>
    <row r="584" spans="1:163" ht="17.25">
      <c r="A584" s="72">
        <v>457860684</v>
      </c>
      <c r="B584" s="304" t="s">
        <v>601</v>
      </c>
      <c r="C584" s="72"/>
      <c r="D584" s="72"/>
      <c r="E584" s="72"/>
      <c r="F584" s="72"/>
      <c r="G584" s="306"/>
      <c r="H584" s="306"/>
      <c r="I584" s="72">
        <v>3786</v>
      </c>
      <c r="J584" s="72">
        <v>7497</v>
      </c>
      <c r="K584" s="258">
        <f t="shared" si="119"/>
        <v>4005</v>
      </c>
      <c r="L584" s="258">
        <f t="shared" si="121"/>
        <v>11745</v>
      </c>
      <c r="M584" s="315">
        <v>2</v>
      </c>
      <c r="N584" s="72" t="s">
        <v>1231</v>
      </c>
      <c r="O584" s="72" t="s">
        <v>1232</v>
      </c>
      <c r="P584" s="72" t="s">
        <v>22</v>
      </c>
      <c r="Q584" s="255">
        <v>7388</v>
      </c>
      <c r="R584" s="66">
        <v>294</v>
      </c>
      <c r="S584" s="66">
        <f t="shared" si="120"/>
        <v>0</v>
      </c>
      <c r="T584" s="66">
        <v>6300</v>
      </c>
      <c r="U584" s="4" t="s">
        <v>1496</v>
      </c>
      <c r="V584" s="5">
        <f t="shared" si="129"/>
        <v>2.4707252665535667E-2</v>
      </c>
      <c r="W584" s="5">
        <f t="shared" si="130"/>
        <v>1.6357872956907365E-3</v>
      </c>
      <c r="X584" s="5" t="s">
        <v>1280</v>
      </c>
      <c r="Y584" s="72" t="str">
        <f t="shared" si="122"/>
        <v>PTP</v>
      </c>
      <c r="Z584" s="72" t="s">
        <v>1329</v>
      </c>
      <c r="AA584" s="72" t="s">
        <v>1329</v>
      </c>
      <c r="AB584" s="304"/>
      <c r="AC584" s="72">
        <v>25</v>
      </c>
      <c r="AD584" s="72" t="s">
        <v>3019</v>
      </c>
      <c r="AE584" s="308"/>
      <c r="AF584" s="309" t="s">
        <v>1129</v>
      </c>
      <c r="AG584" s="7" t="s">
        <v>1129</v>
      </c>
      <c r="AH584" s="72" t="s">
        <v>599</v>
      </c>
      <c r="AI584" s="7" t="s">
        <v>1129</v>
      </c>
      <c r="AJ584" s="7" t="s">
        <v>1129</v>
      </c>
      <c r="AK584" s="7" t="s">
        <v>1129</v>
      </c>
      <c r="AL584" s="7">
        <v>14091</v>
      </c>
      <c r="AM584" s="255">
        <v>7388</v>
      </c>
      <c r="AN584" s="258">
        <v>57</v>
      </c>
      <c r="AO584" s="306">
        <v>73</v>
      </c>
      <c r="AP584" s="306" t="str">
        <f t="shared" si="123"/>
        <v>FLOW</v>
      </c>
      <c r="AQ584" s="306"/>
      <c r="AR584" s="306"/>
      <c r="AS584" s="306"/>
      <c r="AT584" s="306"/>
      <c r="AU584" s="72" t="s">
        <v>1793</v>
      </c>
      <c r="AV584" s="310" t="s">
        <v>602</v>
      </c>
      <c r="AW584" s="304" t="s">
        <v>79</v>
      </c>
      <c r="AX584" s="311">
        <v>45042</v>
      </c>
      <c r="AY584" s="72">
        <v>36</v>
      </c>
      <c r="AZ584" s="72" t="s">
        <v>1742</v>
      </c>
      <c r="BA584" s="7" t="s">
        <v>3513</v>
      </c>
      <c r="BB584" s="7"/>
      <c r="BC584" s="7"/>
      <c r="BD584" s="72"/>
      <c r="BE584" s="72"/>
      <c r="BF584" s="72"/>
      <c r="BG584" s="183"/>
      <c r="BH584" s="72"/>
      <c r="BI584" s="72"/>
      <c r="BJ584" s="72"/>
      <c r="BK584" s="72"/>
      <c r="BL584" s="72"/>
      <c r="BM584" s="72"/>
      <c r="BN584" s="72"/>
      <c r="BO584" s="72">
        <v>1</v>
      </c>
      <c r="BP584" s="72"/>
      <c r="BQ584" s="72"/>
      <c r="BR584" s="72"/>
      <c r="BS584" s="72"/>
      <c r="BT584" s="72"/>
      <c r="BU584" s="72"/>
      <c r="BV584" s="72"/>
      <c r="BW584" s="72"/>
      <c r="BX584" s="72"/>
      <c r="BY584" s="72"/>
      <c r="BZ584" s="72"/>
      <c r="CA584" s="72"/>
      <c r="CB584" s="72"/>
      <c r="CC584" s="72"/>
      <c r="CD584" s="72"/>
      <c r="CE584" s="72"/>
      <c r="CF584" s="72"/>
      <c r="CG584" s="72"/>
      <c r="CH584" s="72"/>
      <c r="CI584" s="72"/>
      <c r="CJ584" s="72"/>
      <c r="CK584" s="72"/>
      <c r="CL584" s="72"/>
      <c r="CM584" s="72"/>
      <c r="CN584" s="72"/>
      <c r="CO584" s="72"/>
      <c r="CP584" s="72"/>
      <c r="CQ584" s="72"/>
      <c r="CR584" s="72"/>
      <c r="CS584" s="72"/>
      <c r="CT584" s="72"/>
      <c r="CU584" s="72"/>
      <c r="CV584" s="72"/>
      <c r="CW584" s="72"/>
      <c r="CX584" s="72"/>
      <c r="CY584" s="72"/>
      <c r="CZ584" s="72"/>
      <c r="DA584" s="72"/>
      <c r="DB584" s="72"/>
      <c r="DC584" s="72"/>
      <c r="DD584" s="72"/>
      <c r="DE584" s="72"/>
      <c r="DF584" s="72"/>
      <c r="DG584" s="72"/>
      <c r="DH584" s="72"/>
      <c r="DI584" s="72"/>
      <c r="DJ584" s="72"/>
      <c r="DK584" s="72"/>
      <c r="DL584" s="72"/>
      <c r="DM584" s="72"/>
      <c r="DN584" s="72"/>
      <c r="DO584" s="72"/>
      <c r="DP584" s="72"/>
      <c r="DQ584" s="72"/>
      <c r="DR584" s="72"/>
      <c r="DS584" s="72"/>
      <c r="DT584" s="72"/>
      <c r="DU584" s="72"/>
      <c r="DV584" s="72"/>
      <c r="DW584" s="72"/>
      <c r="DX584" s="72"/>
      <c r="DY584" s="72"/>
      <c r="DZ584" s="72"/>
      <c r="EA584" s="72"/>
      <c r="EB584" s="72"/>
      <c r="EC584" s="72"/>
      <c r="ED584" s="72"/>
      <c r="EE584" s="72"/>
      <c r="EF584" s="72"/>
      <c r="EG584" s="72"/>
      <c r="EH584" s="72"/>
      <c r="EI584" s="72"/>
      <c r="EJ584" s="72"/>
      <c r="EK584" s="72"/>
      <c r="EL584" s="72"/>
      <c r="EM584" s="72"/>
      <c r="EN584" s="72"/>
      <c r="EO584" s="72"/>
      <c r="EP584" s="72"/>
      <c r="EQ584" s="72"/>
      <c r="ER584" s="312">
        <f t="shared" si="124"/>
        <v>1</v>
      </c>
      <c r="ES584" s="72">
        <f t="shared" si="125"/>
        <v>1</v>
      </c>
      <c r="ET584" s="72" t="s">
        <v>1114</v>
      </c>
      <c r="EU584" s="7" t="s">
        <v>2896</v>
      </c>
      <c r="EV584" s="7" t="s">
        <v>1110</v>
      </c>
      <c r="EW584" s="7" t="s">
        <v>1801</v>
      </c>
      <c r="EX584" s="183" t="s">
        <v>2020</v>
      </c>
      <c r="EY584" s="313">
        <v>46178</v>
      </c>
      <c r="EZ584" s="313"/>
      <c r="FA584" s="183"/>
      <c r="FB584" s="313"/>
      <c r="FC584" s="7"/>
      <c r="FD584" s="7" t="s">
        <v>3431</v>
      </c>
      <c r="FE584" s="7">
        <f t="shared" si="127"/>
        <v>4005</v>
      </c>
      <c r="FF584" s="72">
        <f t="shared" si="128"/>
        <v>11745</v>
      </c>
      <c r="FG584" t="s">
        <v>3515</v>
      </c>
    </row>
    <row r="585" spans="1:163" ht="17.25">
      <c r="A585" s="72">
        <v>459019869</v>
      </c>
      <c r="B585" s="304" t="s">
        <v>2110</v>
      </c>
      <c r="C585" s="72"/>
      <c r="D585" s="72"/>
      <c r="E585" s="72"/>
      <c r="F585" s="72"/>
      <c r="G585" s="306"/>
      <c r="H585" s="306" t="s">
        <v>3548</v>
      </c>
      <c r="I585" s="72">
        <v>3352</v>
      </c>
      <c r="J585" s="72">
        <v>852</v>
      </c>
      <c r="K585" s="258">
        <f t="shared" si="119"/>
        <v>869</v>
      </c>
      <c r="L585" s="258">
        <f t="shared" si="121"/>
        <v>4238</v>
      </c>
      <c r="M585" s="307">
        <v>1</v>
      </c>
      <c r="N585" s="72" t="s">
        <v>1280</v>
      </c>
      <c r="O585" s="72" t="s">
        <v>1232</v>
      </c>
      <c r="P585" s="72" t="s">
        <v>42</v>
      </c>
      <c r="Q585" s="255">
        <v>7381.86</v>
      </c>
      <c r="R585" s="66">
        <v>17</v>
      </c>
      <c r="S585" s="66">
        <f t="shared" si="120"/>
        <v>0</v>
      </c>
      <c r="T585" s="66">
        <v>755</v>
      </c>
      <c r="U585" s="4" t="s">
        <v>1129</v>
      </c>
      <c r="V585" s="5">
        <f t="shared" si="129"/>
        <v>4.5959541450555329E-3</v>
      </c>
      <c r="W585" s="5">
        <f t="shared" si="130"/>
        <v>4.039586436720879E-4</v>
      </c>
      <c r="X585" s="5" t="str">
        <f t="shared" si="126"/>
        <v>STABLE</v>
      </c>
      <c r="Y585" s="72" t="str">
        <f t="shared" si="122"/>
        <v>PAID</v>
      </c>
      <c r="Z585" s="72" t="s">
        <v>1129</v>
      </c>
      <c r="AA585" s="72" t="s">
        <v>1329</v>
      </c>
      <c r="AB585" s="304"/>
      <c r="AC585" s="72">
        <v>20</v>
      </c>
      <c r="AD585" s="72" t="s">
        <v>3019</v>
      </c>
      <c r="AE585" s="308"/>
      <c r="AF585" s="309"/>
      <c r="AG585" s="7"/>
      <c r="AH585" s="72" t="s">
        <v>2187</v>
      </c>
      <c r="AI585" s="7"/>
      <c r="AJ585" s="7"/>
      <c r="AK585" s="7"/>
      <c r="AL585" s="7">
        <v>1624</v>
      </c>
      <c r="AM585" s="255">
        <v>7381.86</v>
      </c>
      <c r="AN585" s="258">
        <v>27</v>
      </c>
      <c r="AO585" s="306">
        <v>12</v>
      </c>
      <c r="AP585" s="306" t="str">
        <f t="shared" si="123"/>
        <v>STABLE</v>
      </c>
      <c r="AQ585" s="306"/>
      <c r="AR585" s="306"/>
      <c r="AS585" s="306"/>
      <c r="AT585" s="306"/>
      <c r="AU585" s="72" t="s">
        <v>1129</v>
      </c>
      <c r="AV585" s="310" t="s">
        <v>2255</v>
      </c>
      <c r="AW585" s="304" t="s">
        <v>24</v>
      </c>
      <c r="AX585" s="311">
        <v>45124</v>
      </c>
      <c r="AY585" s="72">
        <v>36</v>
      </c>
      <c r="AZ585" s="72" t="s">
        <v>2057</v>
      </c>
      <c r="BA585" s="7" t="s">
        <v>3512</v>
      </c>
      <c r="BB585" s="7"/>
      <c r="BC585" s="7"/>
      <c r="BD585" s="72"/>
      <c r="BE585" s="72"/>
      <c r="BF585" s="72"/>
      <c r="BG585" s="183"/>
      <c r="BH585" s="72"/>
      <c r="BI585" s="72"/>
      <c r="BJ585" s="72"/>
      <c r="BK585" s="72"/>
      <c r="BL585" s="72"/>
      <c r="BM585" s="72"/>
      <c r="BN585" s="72"/>
      <c r="BO585" s="72"/>
      <c r="BP585" s="72"/>
      <c r="BQ585" s="72"/>
      <c r="BR585" s="72"/>
      <c r="BS585" s="72"/>
      <c r="BT585" s="72"/>
      <c r="BU585" s="72"/>
      <c r="BV585" s="72"/>
      <c r="BW585" s="72"/>
      <c r="BX585" s="72"/>
      <c r="BY585" s="72"/>
      <c r="BZ585" s="72"/>
      <c r="CA585" s="72"/>
      <c r="CB585" s="72"/>
      <c r="CC585" s="72"/>
      <c r="CD585" s="72"/>
      <c r="CE585" s="72"/>
      <c r="CF585" s="72"/>
      <c r="CG585" s="72"/>
      <c r="CH585" s="72"/>
      <c r="CI585" s="72"/>
      <c r="CJ585" s="72"/>
      <c r="CK585" s="72"/>
      <c r="CL585" s="72"/>
      <c r="CM585" s="72">
        <v>1</v>
      </c>
      <c r="CN585" s="72"/>
      <c r="CO585" s="72"/>
      <c r="CP585" s="72"/>
      <c r="CQ585" s="72"/>
      <c r="CR585" s="72"/>
      <c r="CS585" s="72"/>
      <c r="CT585" s="72"/>
      <c r="CU585" s="72"/>
      <c r="CV585" s="72"/>
      <c r="CW585" s="72"/>
      <c r="CX585" s="72"/>
      <c r="CY585" s="72"/>
      <c r="CZ585" s="72"/>
      <c r="DA585" s="72"/>
      <c r="DB585" s="72"/>
      <c r="DC585" s="72"/>
      <c r="DD585" s="72"/>
      <c r="DE585" s="72"/>
      <c r="DF585" s="72"/>
      <c r="DG585" s="72"/>
      <c r="DH585" s="72"/>
      <c r="DI585" s="72"/>
      <c r="DJ585" s="72"/>
      <c r="DK585" s="72"/>
      <c r="DL585" s="72"/>
      <c r="DM585" s="72"/>
      <c r="DN585" s="72"/>
      <c r="DO585" s="72"/>
      <c r="DP585" s="72"/>
      <c r="DQ585" s="72"/>
      <c r="DR585" s="72"/>
      <c r="DS585" s="72"/>
      <c r="DT585" s="72"/>
      <c r="DU585" s="72"/>
      <c r="DV585" s="72"/>
      <c r="DW585" s="72"/>
      <c r="DX585" s="72"/>
      <c r="DY585" s="72"/>
      <c r="DZ585" s="72"/>
      <c r="EA585" s="72"/>
      <c r="EB585" s="72"/>
      <c r="EC585" s="72"/>
      <c r="ED585" s="72"/>
      <c r="EE585" s="72"/>
      <c r="EF585" s="72"/>
      <c r="EG585" s="72"/>
      <c r="EH585" s="72"/>
      <c r="EI585" s="72"/>
      <c r="EJ585" s="72"/>
      <c r="EK585" s="72"/>
      <c r="EL585" s="72"/>
      <c r="EM585" s="72"/>
      <c r="EN585" s="72"/>
      <c r="EO585" s="72"/>
      <c r="EP585" s="72"/>
      <c r="EQ585" s="72"/>
      <c r="ER585" s="312">
        <f t="shared" si="124"/>
        <v>1</v>
      </c>
      <c r="ES585" s="72">
        <f t="shared" si="125"/>
        <v>1</v>
      </c>
      <c r="ET585" s="72" t="s">
        <v>1116</v>
      </c>
      <c r="EU585" s="7" t="s">
        <v>2897</v>
      </c>
      <c r="EV585" s="7" t="s">
        <v>1110</v>
      </c>
      <c r="EW585" s="7" t="s">
        <v>1801</v>
      </c>
      <c r="EX585" s="183" t="s">
        <v>1837</v>
      </c>
      <c r="EY585" s="313">
        <v>46186</v>
      </c>
      <c r="EZ585" s="313"/>
      <c r="FA585" s="183"/>
      <c r="FB585" s="313"/>
      <c r="FC585" s="7"/>
      <c r="FD585" s="7" t="s">
        <v>3432</v>
      </c>
      <c r="FE585" s="7">
        <f t="shared" si="127"/>
        <v>869</v>
      </c>
      <c r="FF585" s="72">
        <f t="shared" si="128"/>
        <v>4238</v>
      </c>
      <c r="FG585" t="s">
        <v>3515</v>
      </c>
    </row>
    <row r="586" spans="1:163" ht="17.25">
      <c r="A586" s="72">
        <v>462289057</v>
      </c>
      <c r="B586" s="304" t="s">
        <v>751</v>
      </c>
      <c r="C586" s="72"/>
      <c r="D586" s="72"/>
      <c r="E586" s="72"/>
      <c r="F586" s="72"/>
      <c r="G586" s="306"/>
      <c r="H586" s="306"/>
      <c r="I586" s="72">
        <v>3932</v>
      </c>
      <c r="J586" s="72">
        <v>7337</v>
      </c>
      <c r="K586" s="258">
        <f t="shared" si="119"/>
        <v>-3814</v>
      </c>
      <c r="L586" s="258">
        <f t="shared" si="121"/>
        <v>12048</v>
      </c>
      <c r="M586" s="315">
        <v>4</v>
      </c>
      <c r="N586" s="72" t="s">
        <v>1231</v>
      </c>
      <c r="O586" s="72" t="s">
        <v>1232</v>
      </c>
      <c r="P586" s="72" t="s">
        <v>42</v>
      </c>
      <c r="Q586" s="255">
        <v>7269</v>
      </c>
      <c r="R586" s="66">
        <v>645</v>
      </c>
      <c r="S586" s="66">
        <f t="shared" si="120"/>
        <v>0</v>
      </c>
      <c r="T586" s="66">
        <v>4493</v>
      </c>
      <c r="U586" s="4" t="s">
        <v>1231</v>
      </c>
      <c r="V586" s="5">
        <f t="shared" si="129"/>
        <v>3.7866015358005753E-2</v>
      </c>
      <c r="W586" s="5">
        <f t="shared" si="130"/>
        <v>2.3865501950061678E-3</v>
      </c>
      <c r="X586" s="5" t="s">
        <v>1280</v>
      </c>
      <c r="Y586" s="72" t="str">
        <f t="shared" si="122"/>
        <v>PTP</v>
      </c>
      <c r="Z586" s="72" t="s">
        <v>1330</v>
      </c>
      <c r="AA586" s="72" t="s">
        <v>1329</v>
      </c>
      <c r="AB586" s="304"/>
      <c r="AC586" s="72">
        <v>20</v>
      </c>
      <c r="AD586" s="72" t="s">
        <v>3019</v>
      </c>
      <c r="AE586" s="308"/>
      <c r="AF586" s="309" t="s">
        <v>1797</v>
      </c>
      <c r="AG586" s="7" t="s">
        <v>1129</v>
      </c>
      <c r="AH586" s="72" t="s">
        <v>749</v>
      </c>
      <c r="AI586" s="7" t="s">
        <v>1129</v>
      </c>
      <c r="AJ586" s="7" t="s">
        <v>1129</v>
      </c>
      <c r="AK586" s="7" t="s">
        <v>1129</v>
      </c>
      <c r="AL586" s="7">
        <v>12475</v>
      </c>
      <c r="AM586" s="255">
        <v>7269</v>
      </c>
      <c r="AN586" s="258">
        <v>116</v>
      </c>
      <c r="AO586" s="306">
        <v>132</v>
      </c>
      <c r="AP586" s="306" t="str">
        <f t="shared" si="123"/>
        <v>FLOW</v>
      </c>
      <c r="AQ586" s="306"/>
      <c r="AR586" s="306"/>
      <c r="AS586" s="306"/>
      <c r="AT586" s="306"/>
      <c r="AU586" s="72" t="s">
        <v>943</v>
      </c>
      <c r="AV586" s="310" t="s">
        <v>1045</v>
      </c>
      <c r="AW586" s="304" t="s">
        <v>43</v>
      </c>
      <c r="AX586" s="311">
        <v>45370</v>
      </c>
      <c r="AY586" s="72">
        <v>24</v>
      </c>
      <c r="AZ586" s="72" t="s">
        <v>1742</v>
      </c>
      <c r="BA586" s="7" t="s">
        <v>3512</v>
      </c>
      <c r="BB586" s="7"/>
      <c r="BC586" s="7"/>
      <c r="BD586" s="72"/>
      <c r="BE586" s="72"/>
      <c r="BF586" s="72"/>
      <c r="BG586" s="183"/>
      <c r="BH586" s="72"/>
      <c r="BI586" s="72"/>
      <c r="BJ586" s="72"/>
      <c r="BK586" s="72"/>
      <c r="BL586" s="72"/>
      <c r="BM586" s="72"/>
      <c r="BN586" s="72"/>
      <c r="BO586" s="72"/>
      <c r="BP586" s="72"/>
      <c r="BQ586" s="72"/>
      <c r="BR586" s="72">
        <v>1</v>
      </c>
      <c r="BS586" s="72"/>
      <c r="BT586" s="72"/>
      <c r="BU586" s="72"/>
      <c r="BV586" s="72"/>
      <c r="BW586" s="72"/>
      <c r="BX586" s="72"/>
      <c r="BY586" s="72"/>
      <c r="BZ586" s="72"/>
      <c r="CA586" s="72"/>
      <c r="CB586" s="72"/>
      <c r="CC586" s="72"/>
      <c r="CD586" s="72"/>
      <c r="CE586" s="72"/>
      <c r="CF586" s="72"/>
      <c r="CG586" s="72"/>
      <c r="CH586" s="72"/>
      <c r="CI586" s="72"/>
      <c r="CJ586" s="72"/>
      <c r="CK586" s="72"/>
      <c r="CL586" s="72"/>
      <c r="CM586" s="72"/>
      <c r="CN586" s="72"/>
      <c r="CO586" s="72"/>
      <c r="CP586" s="72"/>
      <c r="CQ586" s="72"/>
      <c r="CR586" s="72"/>
      <c r="CS586" s="72"/>
      <c r="CT586" s="72"/>
      <c r="CU586" s="72"/>
      <c r="CV586" s="72"/>
      <c r="CW586" s="72"/>
      <c r="CX586" s="72"/>
      <c r="CY586" s="72"/>
      <c r="CZ586" s="72"/>
      <c r="DA586" s="72"/>
      <c r="DB586" s="72"/>
      <c r="DC586" s="72"/>
      <c r="DD586" s="72"/>
      <c r="DE586" s="72"/>
      <c r="DF586" s="72"/>
      <c r="DG586" s="72"/>
      <c r="DH586" s="72"/>
      <c r="DI586" s="72"/>
      <c r="DJ586" s="72"/>
      <c r="DK586" s="72"/>
      <c r="DL586" s="72"/>
      <c r="DM586" s="72"/>
      <c r="DN586" s="72"/>
      <c r="DO586" s="72"/>
      <c r="DP586" s="72"/>
      <c r="DQ586" s="72"/>
      <c r="DR586" s="72"/>
      <c r="DS586" s="72"/>
      <c r="DT586" s="72"/>
      <c r="DU586" s="72"/>
      <c r="DV586" s="72"/>
      <c r="DW586" s="72"/>
      <c r="DX586" s="72"/>
      <c r="DY586" s="72"/>
      <c r="DZ586" s="72"/>
      <c r="EA586" s="72"/>
      <c r="EB586" s="72"/>
      <c r="EC586" s="72"/>
      <c r="ED586" s="72"/>
      <c r="EE586" s="72"/>
      <c r="EF586" s="72"/>
      <c r="EG586" s="72"/>
      <c r="EH586" s="72"/>
      <c r="EI586" s="72"/>
      <c r="EJ586" s="72"/>
      <c r="EK586" s="72"/>
      <c r="EL586" s="72"/>
      <c r="EM586" s="72"/>
      <c r="EN586" s="72"/>
      <c r="EO586" s="72"/>
      <c r="EP586" s="72"/>
      <c r="EQ586" s="72"/>
      <c r="ER586" s="312">
        <f t="shared" si="124"/>
        <v>1</v>
      </c>
      <c r="ES586" s="72">
        <f t="shared" si="125"/>
        <v>1</v>
      </c>
      <c r="ET586" s="72" t="s">
        <v>1116</v>
      </c>
      <c r="EU586" s="7" t="s">
        <v>2898</v>
      </c>
      <c r="EV586" s="7" t="s">
        <v>1110</v>
      </c>
      <c r="EW586" s="7" t="s">
        <v>1801</v>
      </c>
      <c r="EX586" s="183" t="s">
        <v>1810</v>
      </c>
      <c r="EY586" s="313">
        <v>46179</v>
      </c>
      <c r="EZ586" s="313"/>
      <c r="FA586" s="183"/>
      <c r="FB586" s="313"/>
      <c r="FC586" s="7"/>
      <c r="FD586" s="7" t="s">
        <v>3433</v>
      </c>
      <c r="FE586" s="7">
        <f t="shared" si="127"/>
        <v>-3814</v>
      </c>
      <c r="FF586" s="72">
        <f t="shared" si="128"/>
        <v>12048</v>
      </c>
      <c r="FG586" t="s">
        <v>3515</v>
      </c>
    </row>
    <row r="587" spans="1:163" ht="17.25">
      <c r="A587" s="72">
        <v>460946914</v>
      </c>
      <c r="B587" s="304" t="s">
        <v>2095</v>
      </c>
      <c r="C587" s="72"/>
      <c r="D587" s="72"/>
      <c r="E587" s="72"/>
      <c r="F587" s="72"/>
      <c r="G587" s="306"/>
      <c r="H587" s="306"/>
      <c r="I587" s="72">
        <v>3694</v>
      </c>
      <c r="J587" s="72">
        <v>3595</v>
      </c>
      <c r="K587" s="258">
        <f t="shared" si="119"/>
        <v>3660</v>
      </c>
      <c r="L587" s="258">
        <f t="shared" si="121"/>
        <v>7414</v>
      </c>
      <c r="M587" s="307">
        <v>1</v>
      </c>
      <c r="N587" s="72" t="s">
        <v>1231</v>
      </c>
      <c r="O587" s="72" t="s">
        <v>1232</v>
      </c>
      <c r="P587" s="72" t="s">
        <v>315</v>
      </c>
      <c r="Q587" s="255">
        <v>7241</v>
      </c>
      <c r="R587" s="66">
        <v>65</v>
      </c>
      <c r="S587" s="66">
        <f t="shared" si="120"/>
        <v>0</v>
      </c>
      <c r="T587" s="66">
        <v>6300</v>
      </c>
      <c r="U587" s="4" t="s">
        <v>1129</v>
      </c>
      <c r="V587" s="5">
        <f t="shared" si="129"/>
        <v>1.1105685993131836E-2</v>
      </c>
      <c r="W587" s="5">
        <f t="shared" si="130"/>
        <v>3.9625034054148798E-4</v>
      </c>
      <c r="X587" s="5" t="s">
        <v>1280</v>
      </c>
      <c r="Y587" s="72" t="str">
        <f t="shared" si="122"/>
        <v>PTP</v>
      </c>
      <c r="Z587" s="72" t="s">
        <v>1129</v>
      </c>
      <c r="AA587" s="72" t="s">
        <v>1329</v>
      </c>
      <c r="AB587" s="304"/>
      <c r="AC587" s="72">
        <v>23</v>
      </c>
      <c r="AD587" s="72" t="s">
        <v>3019</v>
      </c>
      <c r="AE587" s="308"/>
      <c r="AF587" s="309"/>
      <c r="AG587" s="7"/>
      <c r="AH587" s="72" t="s">
        <v>325</v>
      </c>
      <c r="AI587" s="7"/>
      <c r="AJ587" s="7"/>
      <c r="AK587" s="7"/>
      <c r="AL587" s="7">
        <v>9960</v>
      </c>
      <c r="AM587" s="255">
        <v>7241</v>
      </c>
      <c r="AN587" s="258">
        <v>27</v>
      </c>
      <c r="AO587" s="306">
        <v>43</v>
      </c>
      <c r="AP587" s="306" t="str">
        <f t="shared" si="123"/>
        <v>FLOW</v>
      </c>
      <c r="AQ587" s="306"/>
      <c r="AR587" s="306"/>
      <c r="AS587" s="306"/>
      <c r="AT587" s="306"/>
      <c r="AU587" s="72" t="s">
        <v>1129</v>
      </c>
      <c r="AV587" s="310" t="s">
        <v>2240</v>
      </c>
      <c r="AW587" s="304" t="s">
        <v>233</v>
      </c>
      <c r="AX587" s="311">
        <v>45260</v>
      </c>
      <c r="AY587" s="72">
        <v>30</v>
      </c>
      <c r="AZ587" s="72" t="s">
        <v>2057</v>
      </c>
      <c r="BA587" s="7" t="s">
        <v>3513</v>
      </c>
      <c r="BB587" s="7"/>
      <c r="BC587" s="7"/>
      <c r="BD587" s="72"/>
      <c r="BE587" s="72"/>
      <c r="BF587" s="72"/>
      <c r="BG587" s="183"/>
      <c r="BH587" s="72"/>
      <c r="BI587" s="72"/>
      <c r="BJ587" s="72"/>
      <c r="BK587" s="72"/>
      <c r="BL587" s="72"/>
      <c r="BM587" s="72"/>
      <c r="BN587" s="72"/>
      <c r="BO587" s="72"/>
      <c r="BP587" s="72"/>
      <c r="BQ587" s="72"/>
      <c r="BR587" s="72"/>
      <c r="BS587" s="72"/>
      <c r="BT587" s="72"/>
      <c r="BU587" s="72"/>
      <c r="BV587" s="72"/>
      <c r="BW587" s="72"/>
      <c r="BX587" s="72"/>
      <c r="BY587" s="72"/>
      <c r="BZ587" s="72"/>
      <c r="CA587" s="72"/>
      <c r="CB587" s="72"/>
      <c r="CC587" s="72"/>
      <c r="CD587" s="72"/>
      <c r="CE587" s="72"/>
      <c r="CF587" s="72"/>
      <c r="CG587" s="72"/>
      <c r="CH587" s="72"/>
      <c r="CI587" s="72"/>
      <c r="CJ587" s="72">
        <v>1</v>
      </c>
      <c r="CK587" s="72"/>
      <c r="CL587" s="72"/>
      <c r="CM587" s="72"/>
      <c r="CN587" s="72"/>
      <c r="CO587" s="72"/>
      <c r="CP587" s="72"/>
      <c r="CQ587" s="72"/>
      <c r="CR587" s="72"/>
      <c r="CS587" s="72">
        <v>1</v>
      </c>
      <c r="CT587" s="72"/>
      <c r="CU587" s="72"/>
      <c r="CV587" s="72"/>
      <c r="CW587" s="72"/>
      <c r="CX587" s="72"/>
      <c r="CY587" s="72"/>
      <c r="CZ587" s="72"/>
      <c r="DA587" s="72"/>
      <c r="DB587" s="72">
        <v>1</v>
      </c>
      <c r="DC587" s="72"/>
      <c r="DD587" s="72"/>
      <c r="DE587" s="72"/>
      <c r="DF587" s="72"/>
      <c r="DG587" s="72"/>
      <c r="DH587" s="72"/>
      <c r="DI587" s="72"/>
      <c r="DJ587" s="72"/>
      <c r="DK587" s="72"/>
      <c r="DL587" s="72"/>
      <c r="DM587" s="72"/>
      <c r="DN587" s="72"/>
      <c r="DO587" s="72"/>
      <c r="DP587" s="72"/>
      <c r="DQ587" s="72"/>
      <c r="DR587" s="72"/>
      <c r="DS587" s="72"/>
      <c r="DT587" s="72"/>
      <c r="DU587" s="72"/>
      <c r="DV587" s="72"/>
      <c r="DW587" s="72"/>
      <c r="DX587" s="72"/>
      <c r="DY587" s="72"/>
      <c r="DZ587" s="72"/>
      <c r="EA587" s="72"/>
      <c r="EB587" s="72"/>
      <c r="EC587" s="72"/>
      <c r="ED587" s="72"/>
      <c r="EE587" s="72"/>
      <c r="EF587" s="72"/>
      <c r="EG587" s="72"/>
      <c r="EH587" s="72"/>
      <c r="EI587" s="72"/>
      <c r="EJ587" s="72"/>
      <c r="EK587" s="72"/>
      <c r="EL587" s="72"/>
      <c r="EM587" s="72"/>
      <c r="EN587" s="72"/>
      <c r="EO587" s="72"/>
      <c r="EP587" s="72"/>
      <c r="EQ587" s="72"/>
      <c r="ER587" s="312">
        <f t="shared" si="124"/>
        <v>3</v>
      </c>
      <c r="ES587" s="72">
        <f t="shared" si="125"/>
        <v>1</v>
      </c>
      <c r="ET587" s="72" t="s">
        <v>1124</v>
      </c>
      <c r="EU587" s="7" t="s">
        <v>2899</v>
      </c>
      <c r="EV587" s="7" t="s">
        <v>1110</v>
      </c>
      <c r="EW587" s="7" t="s">
        <v>1801</v>
      </c>
      <c r="EX587" s="183" t="s">
        <v>3607</v>
      </c>
      <c r="EY587" s="313">
        <v>46191</v>
      </c>
      <c r="EZ587" s="313"/>
      <c r="FA587" s="183"/>
      <c r="FB587" s="313"/>
      <c r="FC587" s="7"/>
      <c r="FD587" s="7" t="s">
        <v>3166</v>
      </c>
      <c r="FE587" s="7">
        <f t="shared" si="127"/>
        <v>3660</v>
      </c>
      <c r="FF587" s="72">
        <f t="shared" si="128"/>
        <v>7414</v>
      </c>
      <c r="FG587" t="s">
        <v>3515</v>
      </c>
    </row>
    <row r="588" spans="1:163" ht="17.25">
      <c r="A588" s="72">
        <v>459816044</v>
      </c>
      <c r="B588" s="304" t="s">
        <v>1466</v>
      </c>
      <c r="C588" s="72"/>
      <c r="D588" s="72"/>
      <c r="E588" s="72"/>
      <c r="F588" s="72"/>
      <c r="G588" s="306"/>
      <c r="H588" s="306"/>
      <c r="I588" s="72">
        <v>3709</v>
      </c>
      <c r="J588" s="72">
        <v>7202</v>
      </c>
      <c r="K588" s="258">
        <f t="shared" si="119"/>
        <v>-3322</v>
      </c>
      <c r="L588" s="258">
        <f t="shared" si="121"/>
        <v>11646</v>
      </c>
      <c r="M588" s="315">
        <v>4</v>
      </c>
      <c r="N588" s="72" t="s">
        <v>1231</v>
      </c>
      <c r="O588" s="72" t="s">
        <v>1232</v>
      </c>
      <c r="P588" s="72" t="s">
        <v>349</v>
      </c>
      <c r="Q588" s="255">
        <v>7134.97</v>
      </c>
      <c r="R588" s="66">
        <v>603</v>
      </c>
      <c r="S588" s="66">
        <f t="shared" si="120"/>
        <v>0</v>
      </c>
      <c r="T588" s="66">
        <v>2465.1</v>
      </c>
      <c r="U588" s="4" t="s">
        <v>1231</v>
      </c>
      <c r="V588" s="5">
        <f t="shared" si="129"/>
        <v>3.2430212139931656E-2</v>
      </c>
      <c r="W588" s="5">
        <f t="shared" si="130"/>
        <v>2.3425456107942161E-3</v>
      </c>
      <c r="X588" s="5" t="str">
        <f t="shared" si="126"/>
        <v>FLOW</v>
      </c>
      <c r="Y588" s="72" t="str">
        <f t="shared" si="122"/>
        <v>NC</v>
      </c>
      <c r="Z588" s="72" t="s">
        <v>1315</v>
      </c>
      <c r="AA588" s="72" t="s">
        <v>1315</v>
      </c>
      <c r="AB588" s="304" t="s">
        <v>3509</v>
      </c>
      <c r="AC588" s="72"/>
      <c r="AD588" s="72" t="s">
        <v>3021</v>
      </c>
      <c r="AE588" s="308"/>
      <c r="AF588" s="309" t="s">
        <v>1797</v>
      </c>
      <c r="AG588" s="7" t="s">
        <v>1129</v>
      </c>
      <c r="AH588" s="72" t="s">
        <v>805</v>
      </c>
      <c r="AI588" s="7" t="s">
        <v>1129</v>
      </c>
      <c r="AJ588" s="7" t="s">
        <v>1129</v>
      </c>
      <c r="AK588" s="7" t="s">
        <v>1129</v>
      </c>
      <c r="AL588" s="7">
        <v>10270.1</v>
      </c>
      <c r="AM588" s="255">
        <v>7134.97</v>
      </c>
      <c r="AN588" s="258">
        <v>116</v>
      </c>
      <c r="AO588" s="306">
        <v>132</v>
      </c>
      <c r="AP588" s="306" t="str">
        <f t="shared" si="123"/>
        <v>FLOW</v>
      </c>
      <c r="AQ588" s="306"/>
      <c r="AR588" s="306"/>
      <c r="AS588" s="306"/>
      <c r="AT588" s="306"/>
      <c r="AU588" s="72" t="s">
        <v>943</v>
      </c>
      <c r="AV588" s="310" t="s">
        <v>1469</v>
      </c>
      <c r="AW588" s="304" t="s">
        <v>24</v>
      </c>
      <c r="AX588" s="311">
        <v>45189</v>
      </c>
      <c r="AY588" s="72">
        <v>30</v>
      </c>
      <c r="AZ588" s="72" t="s">
        <v>1742</v>
      </c>
      <c r="BA588" s="7" t="s">
        <v>3512</v>
      </c>
      <c r="BB588" s="7"/>
      <c r="BC588" s="7"/>
      <c r="BD588" s="72"/>
      <c r="BE588" s="72"/>
      <c r="BF588" s="72"/>
      <c r="BG588" s="183"/>
      <c r="BH588" s="72"/>
      <c r="BI588" s="72"/>
      <c r="BJ588" s="72"/>
      <c r="BK588" s="72"/>
      <c r="BL588" s="72">
        <v>1</v>
      </c>
      <c r="BM588" s="72"/>
      <c r="BN588" s="72"/>
      <c r="BO588" s="72"/>
      <c r="BP588" s="72"/>
      <c r="BQ588" s="72"/>
      <c r="BR588" s="72"/>
      <c r="BS588" s="72"/>
      <c r="BT588" s="72"/>
      <c r="BU588" s="72"/>
      <c r="BV588" s="72"/>
      <c r="BW588" s="72"/>
      <c r="BX588" s="72"/>
      <c r="BY588" s="72"/>
      <c r="BZ588" s="72"/>
      <c r="CA588" s="72"/>
      <c r="CB588" s="72"/>
      <c r="CC588" s="72"/>
      <c r="CD588" s="72"/>
      <c r="CE588" s="72"/>
      <c r="CF588" s="72"/>
      <c r="CG588" s="72"/>
      <c r="CH588" s="72"/>
      <c r="CI588" s="72"/>
      <c r="CJ588" s="72"/>
      <c r="CK588" s="72"/>
      <c r="CL588" s="72"/>
      <c r="CM588" s="72"/>
      <c r="CN588" s="72"/>
      <c r="CO588" s="72"/>
      <c r="CP588" s="72"/>
      <c r="CQ588" s="72"/>
      <c r="CR588" s="72"/>
      <c r="CS588" s="72"/>
      <c r="CT588" s="72"/>
      <c r="CU588" s="72"/>
      <c r="CV588" s="72"/>
      <c r="CW588" s="72"/>
      <c r="CX588" s="72"/>
      <c r="CY588" s="72"/>
      <c r="CZ588" s="72"/>
      <c r="DA588" s="72"/>
      <c r="DB588" s="72"/>
      <c r="DC588" s="72"/>
      <c r="DD588" s="72"/>
      <c r="DE588" s="72"/>
      <c r="DF588" s="72"/>
      <c r="DG588" s="72"/>
      <c r="DH588" s="72"/>
      <c r="DI588" s="72"/>
      <c r="DJ588" s="72"/>
      <c r="DK588" s="72"/>
      <c r="DL588" s="72"/>
      <c r="DM588" s="72"/>
      <c r="DN588" s="72"/>
      <c r="DO588" s="72"/>
      <c r="DP588" s="72"/>
      <c r="DQ588" s="72"/>
      <c r="DR588" s="72"/>
      <c r="DS588" s="72"/>
      <c r="DT588" s="72"/>
      <c r="DU588" s="72"/>
      <c r="DV588" s="72"/>
      <c r="DW588" s="72"/>
      <c r="DX588" s="72"/>
      <c r="DY588" s="72"/>
      <c r="DZ588" s="72"/>
      <c r="EA588" s="72"/>
      <c r="EB588" s="72"/>
      <c r="EC588" s="72"/>
      <c r="ED588" s="72"/>
      <c r="EE588" s="72"/>
      <c r="EF588" s="72"/>
      <c r="EG588" s="72"/>
      <c r="EH588" s="72"/>
      <c r="EI588" s="72"/>
      <c r="EJ588" s="72"/>
      <c r="EK588" s="72"/>
      <c r="EL588" s="72"/>
      <c r="EM588" s="72"/>
      <c r="EN588" s="72"/>
      <c r="EO588" s="72"/>
      <c r="EP588" s="72"/>
      <c r="EQ588" s="72"/>
      <c r="ER588" s="312">
        <f t="shared" si="124"/>
        <v>1</v>
      </c>
      <c r="ES588" s="72">
        <f t="shared" si="125"/>
        <v>1</v>
      </c>
      <c r="ET588" s="72" t="s">
        <v>1126</v>
      </c>
      <c r="EU588" s="7" t="s">
        <v>2900</v>
      </c>
      <c r="EV588" s="7" t="s">
        <v>1110</v>
      </c>
      <c r="EW588" s="7" t="s">
        <v>1803</v>
      </c>
      <c r="EX588" s="183" t="s">
        <v>1811</v>
      </c>
      <c r="EY588" s="313">
        <v>46177</v>
      </c>
      <c r="EZ588" s="313"/>
      <c r="FA588" s="183"/>
      <c r="FB588" s="313"/>
      <c r="FC588" s="7"/>
      <c r="FD588" s="7" t="s">
        <v>3161</v>
      </c>
      <c r="FE588" s="7">
        <f t="shared" si="127"/>
        <v>-3322</v>
      </c>
      <c r="FF588" s="72">
        <f t="shared" si="128"/>
        <v>11646</v>
      </c>
      <c r="FG588" t="s">
        <v>3515</v>
      </c>
    </row>
    <row r="589" spans="1:163" ht="17.25">
      <c r="A589" s="72">
        <v>466444305</v>
      </c>
      <c r="B589" s="304" t="s">
        <v>620</v>
      </c>
      <c r="C589" s="72"/>
      <c r="D589" s="72"/>
      <c r="E589" s="72"/>
      <c r="F589" s="72"/>
      <c r="G589" s="306"/>
      <c r="H589" s="306"/>
      <c r="I589" s="72">
        <v>1880</v>
      </c>
      <c r="J589" s="72">
        <v>3539</v>
      </c>
      <c r="K589" s="258">
        <f t="shared" si="119"/>
        <v>1806</v>
      </c>
      <c r="L589" s="258">
        <f t="shared" si="121"/>
        <v>5653</v>
      </c>
      <c r="M589" s="315">
        <v>2</v>
      </c>
      <c r="N589" s="72" t="s">
        <v>1231</v>
      </c>
      <c r="O589" s="72" t="s">
        <v>1232</v>
      </c>
      <c r="P589" s="72" t="s">
        <v>349</v>
      </c>
      <c r="Q589" s="255">
        <v>7116</v>
      </c>
      <c r="R589" s="66">
        <v>147</v>
      </c>
      <c r="S589" s="66">
        <f t="shared" si="120"/>
        <v>0</v>
      </c>
      <c r="T589" s="66">
        <v>2699</v>
      </c>
      <c r="U589" s="4" t="s">
        <v>1504</v>
      </c>
      <c r="V589" s="5">
        <f t="shared" si="129"/>
        <v>1.8319573058179318E-2</v>
      </c>
      <c r="W589" s="5">
        <f t="shared" si="130"/>
        <v>1.5755633995851762E-3</v>
      </c>
      <c r="X589" s="5" t="s">
        <v>1280</v>
      </c>
      <c r="Y589" s="72" t="str">
        <f t="shared" si="122"/>
        <v>PTP</v>
      </c>
      <c r="Z589" s="72" t="s">
        <v>1329</v>
      </c>
      <c r="AA589" s="72" t="s">
        <v>1329</v>
      </c>
      <c r="AB589" s="304"/>
      <c r="AC589" s="72">
        <v>20</v>
      </c>
      <c r="AD589" s="72" t="s">
        <v>3022</v>
      </c>
      <c r="AE589" s="308"/>
      <c r="AF589" s="309" t="s">
        <v>1129</v>
      </c>
      <c r="AG589" s="7" t="s">
        <v>1129</v>
      </c>
      <c r="AH589" s="72" t="s">
        <v>612</v>
      </c>
      <c r="AI589" s="7" t="s">
        <v>1129</v>
      </c>
      <c r="AJ589" s="7" t="s">
        <v>1129</v>
      </c>
      <c r="AK589" s="7" t="s">
        <v>1129</v>
      </c>
      <c r="AL589" s="7">
        <v>6385</v>
      </c>
      <c r="AM589" s="255">
        <v>7116</v>
      </c>
      <c r="AN589" s="258">
        <v>56</v>
      </c>
      <c r="AO589" s="306">
        <v>72</v>
      </c>
      <c r="AP589" s="306" t="str">
        <f t="shared" si="123"/>
        <v>FLOW</v>
      </c>
      <c r="AQ589" s="306"/>
      <c r="AR589" s="306"/>
      <c r="AS589" s="306"/>
      <c r="AT589" s="306"/>
      <c r="AU589" s="72" t="s">
        <v>1793</v>
      </c>
      <c r="AV589" s="310" t="s">
        <v>621</v>
      </c>
      <c r="AW589" s="304" t="s">
        <v>458</v>
      </c>
      <c r="AX589" s="311">
        <v>45840</v>
      </c>
      <c r="AY589" s="72">
        <v>12</v>
      </c>
      <c r="AZ589" s="72" t="s">
        <v>1742</v>
      </c>
      <c r="BA589" s="7" t="s">
        <v>3512</v>
      </c>
      <c r="BB589" s="7"/>
      <c r="BC589" s="7"/>
      <c r="BD589" s="72"/>
      <c r="BE589" s="72"/>
      <c r="BF589" s="72"/>
      <c r="BG589" s="183"/>
      <c r="BH589" s="72"/>
      <c r="BI589" s="72"/>
      <c r="BJ589" s="72"/>
      <c r="BK589" s="72"/>
      <c r="BL589" s="72">
        <v>1</v>
      </c>
      <c r="BM589" s="72"/>
      <c r="BN589" s="72"/>
      <c r="BO589" s="72"/>
      <c r="BP589" s="72"/>
      <c r="BQ589" s="72"/>
      <c r="BR589" s="72"/>
      <c r="BS589" s="72"/>
      <c r="BT589" s="72"/>
      <c r="BU589" s="72"/>
      <c r="BV589" s="72"/>
      <c r="BW589" s="72"/>
      <c r="BX589" s="72"/>
      <c r="BY589" s="72"/>
      <c r="BZ589" s="72"/>
      <c r="CA589" s="72"/>
      <c r="CB589" s="72"/>
      <c r="CC589" s="72"/>
      <c r="CD589" s="72"/>
      <c r="CE589" s="72"/>
      <c r="CF589" s="72"/>
      <c r="CG589" s="72"/>
      <c r="CH589" s="72"/>
      <c r="CI589" s="72"/>
      <c r="CJ589" s="72"/>
      <c r="CK589" s="72"/>
      <c r="CL589" s="72"/>
      <c r="CM589" s="72"/>
      <c r="CN589" s="72"/>
      <c r="CO589" s="72"/>
      <c r="CP589" s="72"/>
      <c r="CQ589" s="72"/>
      <c r="CR589" s="72"/>
      <c r="CS589" s="72"/>
      <c r="CT589" s="72"/>
      <c r="CU589" s="72"/>
      <c r="CV589" s="72"/>
      <c r="CW589" s="72"/>
      <c r="CX589" s="72"/>
      <c r="CY589" s="72"/>
      <c r="CZ589" s="72"/>
      <c r="DA589" s="72"/>
      <c r="DB589" s="72"/>
      <c r="DC589" s="72"/>
      <c r="DD589" s="72"/>
      <c r="DE589" s="72"/>
      <c r="DF589" s="72"/>
      <c r="DG589" s="72"/>
      <c r="DH589" s="72"/>
      <c r="DI589" s="72"/>
      <c r="DJ589" s="72"/>
      <c r="DK589" s="72"/>
      <c r="DL589" s="72"/>
      <c r="DM589" s="72"/>
      <c r="DN589" s="72"/>
      <c r="DO589" s="72"/>
      <c r="DP589" s="72"/>
      <c r="DQ589" s="72"/>
      <c r="DR589" s="72"/>
      <c r="DS589" s="72"/>
      <c r="DT589" s="72"/>
      <c r="DU589" s="72"/>
      <c r="DV589" s="72"/>
      <c r="DW589" s="72"/>
      <c r="DX589" s="72"/>
      <c r="DY589" s="72"/>
      <c r="DZ589" s="72"/>
      <c r="EA589" s="72"/>
      <c r="EB589" s="72"/>
      <c r="EC589" s="72"/>
      <c r="ED589" s="72"/>
      <c r="EE589" s="72"/>
      <c r="EF589" s="72"/>
      <c r="EG589" s="72"/>
      <c r="EH589" s="72"/>
      <c r="EI589" s="72"/>
      <c r="EJ589" s="72"/>
      <c r="EK589" s="72"/>
      <c r="EL589" s="72"/>
      <c r="EM589" s="72"/>
      <c r="EN589" s="72"/>
      <c r="EO589" s="72"/>
      <c r="EP589" s="72"/>
      <c r="EQ589" s="72"/>
      <c r="ER589" s="312">
        <f t="shared" si="124"/>
        <v>1</v>
      </c>
      <c r="ES589" s="72">
        <f t="shared" si="125"/>
        <v>1</v>
      </c>
      <c r="ET589" s="72" t="s">
        <v>1126</v>
      </c>
      <c r="EU589" s="7" t="s">
        <v>2901</v>
      </c>
      <c r="EV589" s="7" t="s">
        <v>1110</v>
      </c>
      <c r="EW589" s="7" t="s">
        <v>1803</v>
      </c>
      <c r="EX589" s="183" t="s">
        <v>1811</v>
      </c>
      <c r="EY589" s="313">
        <v>46177</v>
      </c>
      <c r="EZ589" s="313"/>
      <c r="FA589" s="183"/>
      <c r="FB589" s="313"/>
      <c r="FC589" s="7"/>
      <c r="FD589" s="7" t="s">
        <v>3105</v>
      </c>
      <c r="FE589" s="7">
        <f t="shared" si="127"/>
        <v>1806</v>
      </c>
      <c r="FF589" s="72">
        <f t="shared" si="128"/>
        <v>5653</v>
      </c>
      <c r="FG589" t="s">
        <v>3515</v>
      </c>
    </row>
    <row r="590" spans="1:163" ht="17.25">
      <c r="A590" s="72">
        <v>140231764</v>
      </c>
      <c r="B590" s="304" t="s">
        <v>306</v>
      </c>
      <c r="C590" s="72"/>
      <c r="D590" s="72"/>
      <c r="E590" s="72"/>
      <c r="F590" s="72"/>
      <c r="G590" s="306"/>
      <c r="H590" s="306"/>
      <c r="I590" s="72">
        <v>3653</v>
      </c>
      <c r="J590" s="72">
        <v>7306</v>
      </c>
      <c r="K590" s="258">
        <f t="shared" si="119"/>
        <v>228</v>
      </c>
      <c r="L590" s="258">
        <f t="shared" si="121"/>
        <v>11324</v>
      </c>
      <c r="M590" s="315">
        <v>3</v>
      </c>
      <c r="N590" s="72" t="s">
        <v>1231</v>
      </c>
      <c r="O590" s="72" t="s">
        <v>1232</v>
      </c>
      <c r="P590" s="72" t="s">
        <v>22</v>
      </c>
      <c r="Q590" s="255">
        <v>7105.45</v>
      </c>
      <c r="R590" s="66">
        <v>228</v>
      </c>
      <c r="S590" s="66">
        <f t="shared" si="120"/>
        <v>0</v>
      </c>
      <c r="T590" s="66">
        <v>1775</v>
      </c>
      <c r="U590" s="4" t="s">
        <v>1231</v>
      </c>
      <c r="V590" s="5">
        <f t="shared" si="129"/>
        <v>2.3697574729346145E-2</v>
      </c>
      <c r="W590" s="5">
        <f t="shared" si="130"/>
        <v>1.9004270429095235E-3</v>
      </c>
      <c r="X590" s="5" t="str">
        <f t="shared" si="126"/>
        <v>FLOW</v>
      </c>
      <c r="Y590" s="72" t="str">
        <f t="shared" si="122"/>
        <v>RTP</v>
      </c>
      <c r="Z590" s="72" t="s">
        <v>1276</v>
      </c>
      <c r="AA590" s="72" t="s">
        <v>1330</v>
      </c>
      <c r="AB590" s="304" t="s">
        <v>3503</v>
      </c>
      <c r="AC590" s="72"/>
      <c r="AD590" s="72" t="s">
        <v>3022</v>
      </c>
      <c r="AE590" s="308"/>
      <c r="AF590" s="309" t="s">
        <v>1797</v>
      </c>
      <c r="AG590" s="7" t="s">
        <v>1129</v>
      </c>
      <c r="AH590" s="72" t="s">
        <v>283</v>
      </c>
      <c r="AI590" s="7" t="s">
        <v>1129</v>
      </c>
      <c r="AJ590" s="7" t="s">
        <v>1129</v>
      </c>
      <c r="AK590" s="7" t="s">
        <v>1129</v>
      </c>
      <c r="AL590" s="7">
        <v>9309</v>
      </c>
      <c r="AM590" s="255">
        <v>7105.45</v>
      </c>
      <c r="AN590" s="258">
        <v>88</v>
      </c>
      <c r="AO590" s="306">
        <v>104</v>
      </c>
      <c r="AP590" s="306" t="str">
        <f t="shared" si="123"/>
        <v>FLOW</v>
      </c>
      <c r="AQ590" s="306"/>
      <c r="AR590" s="306"/>
      <c r="AS590" s="306"/>
      <c r="AT590" s="306"/>
      <c r="AU590" s="72" t="s">
        <v>1793</v>
      </c>
      <c r="AV590" s="310" t="s">
        <v>307</v>
      </c>
      <c r="AW590" s="304" t="s">
        <v>101</v>
      </c>
      <c r="AX590" s="311">
        <v>45007</v>
      </c>
      <c r="AY590" s="72">
        <v>36</v>
      </c>
      <c r="AZ590" s="72" t="s">
        <v>1742</v>
      </c>
      <c r="BA590" s="7" t="s">
        <v>3513</v>
      </c>
      <c r="BB590" s="7"/>
      <c r="BC590" s="7">
        <v>1</v>
      </c>
      <c r="BD590" s="72"/>
      <c r="BE590" s="72"/>
      <c r="BF590" s="72"/>
      <c r="BG590" s="183"/>
      <c r="BH590" s="72"/>
      <c r="BI590" s="72"/>
      <c r="BJ590" s="72"/>
      <c r="BK590" s="72"/>
      <c r="BL590" s="72"/>
      <c r="BM590" s="72"/>
      <c r="BN590" s="72"/>
      <c r="BO590" s="72"/>
      <c r="BP590" s="72"/>
      <c r="BQ590" s="72"/>
      <c r="BR590" s="72"/>
      <c r="BS590" s="72"/>
      <c r="BT590" s="72"/>
      <c r="BU590" s="72"/>
      <c r="BV590" s="72"/>
      <c r="BW590" s="72"/>
      <c r="BX590" s="72"/>
      <c r="BY590" s="72"/>
      <c r="BZ590" s="72"/>
      <c r="CA590" s="72"/>
      <c r="CB590" s="72"/>
      <c r="CC590" s="72"/>
      <c r="CD590" s="72"/>
      <c r="CE590" s="72"/>
      <c r="CF590" s="72"/>
      <c r="CG590" s="72"/>
      <c r="CH590" s="72"/>
      <c r="CI590" s="72"/>
      <c r="CJ590" s="72"/>
      <c r="CK590" s="72"/>
      <c r="CL590" s="72"/>
      <c r="CM590" s="72"/>
      <c r="CN590" s="72"/>
      <c r="CO590" s="72"/>
      <c r="CP590" s="72"/>
      <c r="CQ590" s="72"/>
      <c r="CR590" s="72"/>
      <c r="CS590" s="72"/>
      <c r="CT590" s="72"/>
      <c r="CU590" s="72"/>
      <c r="CV590" s="72"/>
      <c r="CW590" s="72"/>
      <c r="CX590" s="72"/>
      <c r="CY590" s="72"/>
      <c r="CZ590" s="72"/>
      <c r="DA590" s="72"/>
      <c r="DB590" s="72"/>
      <c r="DC590" s="72"/>
      <c r="DD590" s="72"/>
      <c r="DE590" s="72"/>
      <c r="DF590" s="72"/>
      <c r="DG590" s="72"/>
      <c r="DH590" s="72"/>
      <c r="DI590" s="72"/>
      <c r="DJ590" s="72"/>
      <c r="DK590" s="72"/>
      <c r="DL590" s="72"/>
      <c r="DM590" s="72"/>
      <c r="DN590" s="72"/>
      <c r="DO590" s="72"/>
      <c r="DP590" s="72"/>
      <c r="DQ590" s="72"/>
      <c r="DR590" s="72"/>
      <c r="DS590" s="72"/>
      <c r="DT590" s="72"/>
      <c r="DU590" s="72"/>
      <c r="DV590" s="72"/>
      <c r="DW590" s="72"/>
      <c r="DX590" s="72"/>
      <c r="DY590" s="72"/>
      <c r="DZ590" s="72"/>
      <c r="EA590" s="72"/>
      <c r="EB590" s="72"/>
      <c r="EC590" s="72"/>
      <c r="ED590" s="72"/>
      <c r="EE590" s="72"/>
      <c r="EF590" s="72"/>
      <c r="EG590" s="72"/>
      <c r="EH590" s="72"/>
      <c r="EI590" s="72"/>
      <c r="EJ590" s="72"/>
      <c r="EK590" s="72"/>
      <c r="EL590" s="72"/>
      <c r="EM590" s="72"/>
      <c r="EN590" s="72"/>
      <c r="EO590" s="72"/>
      <c r="EP590" s="72"/>
      <c r="EQ590" s="72"/>
      <c r="ER590" s="312">
        <f t="shared" si="124"/>
        <v>1</v>
      </c>
      <c r="ES590" s="72">
        <f t="shared" si="125"/>
        <v>1</v>
      </c>
      <c r="ET590" s="72" t="s">
        <v>1114</v>
      </c>
      <c r="EU590" s="7" t="s">
        <v>2902</v>
      </c>
      <c r="EV590" s="7" t="s">
        <v>1110</v>
      </c>
      <c r="EW590" s="7" t="s">
        <v>1808</v>
      </c>
      <c r="EX590" s="183" t="s">
        <v>2021</v>
      </c>
      <c r="EY590" s="313">
        <v>46174</v>
      </c>
      <c r="EZ590" s="313"/>
      <c r="FA590" s="183"/>
      <c r="FB590" s="313"/>
      <c r="FC590" s="7"/>
      <c r="FD590" s="7" t="s">
        <v>3343</v>
      </c>
      <c r="FE590" s="7">
        <f t="shared" si="127"/>
        <v>228</v>
      </c>
      <c r="FF590" s="72">
        <f t="shared" si="128"/>
        <v>11324</v>
      </c>
      <c r="FG590" t="s">
        <v>3515</v>
      </c>
    </row>
    <row r="591" spans="1:163" ht="17.25">
      <c r="A591" s="72">
        <v>458212981</v>
      </c>
      <c r="B591" s="304" t="s">
        <v>99</v>
      </c>
      <c r="C591" s="72"/>
      <c r="D591" s="72"/>
      <c r="E591" s="72"/>
      <c r="F591" s="72"/>
      <c r="G591" s="306"/>
      <c r="H591" s="306"/>
      <c r="I591" s="72">
        <v>3623</v>
      </c>
      <c r="J591" s="72">
        <v>3656</v>
      </c>
      <c r="K591" s="258">
        <f t="shared" si="119"/>
        <v>3788</v>
      </c>
      <c r="L591" s="258">
        <f t="shared" si="121"/>
        <v>7505</v>
      </c>
      <c r="M591" s="307">
        <v>1</v>
      </c>
      <c r="N591" s="72" t="s">
        <v>1231</v>
      </c>
      <c r="O591" s="72" t="s">
        <v>1232</v>
      </c>
      <c r="P591" s="72" t="s">
        <v>97</v>
      </c>
      <c r="Q591" s="255">
        <v>7076</v>
      </c>
      <c r="R591" s="66">
        <v>132</v>
      </c>
      <c r="S591" s="66">
        <f t="shared" si="120"/>
        <v>0</v>
      </c>
      <c r="T591" s="66">
        <v>6186</v>
      </c>
      <c r="U591" s="4" t="s">
        <v>1476</v>
      </c>
      <c r="V591" s="5">
        <f t="shared" si="129"/>
        <v>1.0388705544973054E-2</v>
      </c>
      <c r="W591" s="5">
        <f t="shared" si="130"/>
        <v>3.8722102053191123E-4</v>
      </c>
      <c r="X591" s="5" t="s">
        <v>1280</v>
      </c>
      <c r="Y591" s="72" t="str">
        <f t="shared" si="122"/>
        <v>PTP</v>
      </c>
      <c r="Z591" s="72" t="s">
        <v>1329</v>
      </c>
      <c r="AA591" s="72" t="s">
        <v>1329</v>
      </c>
      <c r="AB591" s="304"/>
      <c r="AC591" s="72"/>
      <c r="AD591" s="72" t="s">
        <v>3019</v>
      </c>
      <c r="AE591" s="308"/>
      <c r="AF591" s="309" t="s">
        <v>1129</v>
      </c>
      <c r="AG591" s="7" t="s">
        <v>1129</v>
      </c>
      <c r="AH591" s="72" t="s">
        <v>1767</v>
      </c>
      <c r="AI591" s="7" t="s">
        <v>1129</v>
      </c>
      <c r="AJ591" s="7" t="s">
        <v>1129</v>
      </c>
      <c r="AK591" s="7" t="s">
        <v>1129</v>
      </c>
      <c r="AL591" s="7">
        <v>9974</v>
      </c>
      <c r="AM591" s="255">
        <v>7076</v>
      </c>
      <c r="AN591" s="258">
        <v>27</v>
      </c>
      <c r="AO591" s="306">
        <v>43</v>
      </c>
      <c r="AP591" s="306" t="str">
        <f t="shared" si="123"/>
        <v>FLOW</v>
      </c>
      <c r="AQ591" s="306"/>
      <c r="AR591" s="306"/>
      <c r="AS591" s="306"/>
      <c r="AT591" s="306"/>
      <c r="AU591" s="72" t="s">
        <v>1793</v>
      </c>
      <c r="AV591" s="310" t="s">
        <v>100</v>
      </c>
      <c r="AW591" s="304" t="s">
        <v>101</v>
      </c>
      <c r="AX591" s="311">
        <v>45068</v>
      </c>
      <c r="AY591" s="72">
        <v>36</v>
      </c>
      <c r="AZ591" s="72" t="s">
        <v>1742</v>
      </c>
      <c r="BA591" s="7" t="s">
        <v>3513</v>
      </c>
      <c r="BB591" s="7"/>
      <c r="BC591" s="7"/>
      <c r="BD591" s="72"/>
      <c r="BE591" s="72"/>
      <c r="BF591" s="72"/>
      <c r="BG591" s="183"/>
      <c r="BH591" s="72"/>
      <c r="BI591" s="72"/>
      <c r="BJ591" s="72"/>
      <c r="BK591" s="72"/>
      <c r="BL591" s="72"/>
      <c r="BM591" s="72"/>
      <c r="BN591" s="72"/>
      <c r="BO591" s="72">
        <v>1</v>
      </c>
      <c r="BP591" s="72"/>
      <c r="BQ591" s="72"/>
      <c r="BR591" s="72"/>
      <c r="BS591" s="72"/>
      <c r="BT591" s="72"/>
      <c r="BU591" s="72"/>
      <c r="BV591" s="72"/>
      <c r="BW591" s="72"/>
      <c r="BX591" s="72"/>
      <c r="BY591" s="72"/>
      <c r="BZ591" s="72"/>
      <c r="CA591" s="72"/>
      <c r="CB591" s="72"/>
      <c r="CC591" s="72"/>
      <c r="CD591" s="72"/>
      <c r="CE591" s="72"/>
      <c r="CF591" s="72"/>
      <c r="CG591" s="72"/>
      <c r="CH591" s="72"/>
      <c r="CI591" s="72"/>
      <c r="CJ591" s="72"/>
      <c r="CK591" s="72"/>
      <c r="CL591" s="72"/>
      <c r="CM591" s="72"/>
      <c r="CN591" s="72"/>
      <c r="CO591" s="72"/>
      <c r="CP591" s="72"/>
      <c r="CQ591" s="72"/>
      <c r="CR591" s="72"/>
      <c r="CS591" s="72"/>
      <c r="CT591" s="72"/>
      <c r="CU591" s="72"/>
      <c r="CV591" s="72"/>
      <c r="CW591" s="72"/>
      <c r="CX591" s="72"/>
      <c r="CY591" s="72"/>
      <c r="CZ591" s="72"/>
      <c r="DA591" s="72"/>
      <c r="DB591" s="72"/>
      <c r="DC591" s="72"/>
      <c r="DD591" s="72"/>
      <c r="DE591" s="72"/>
      <c r="DF591" s="72"/>
      <c r="DG591" s="72"/>
      <c r="DH591" s="72"/>
      <c r="DI591" s="72"/>
      <c r="DJ591" s="72"/>
      <c r="DK591" s="72"/>
      <c r="DL591" s="72"/>
      <c r="DM591" s="72"/>
      <c r="DN591" s="72"/>
      <c r="DO591" s="72"/>
      <c r="DP591" s="72"/>
      <c r="DQ591" s="72"/>
      <c r="DR591" s="72"/>
      <c r="DS591" s="72"/>
      <c r="DT591" s="72"/>
      <c r="DU591" s="72"/>
      <c r="DV591" s="72"/>
      <c r="DW591" s="72"/>
      <c r="DX591" s="72"/>
      <c r="DY591" s="72"/>
      <c r="DZ591" s="72"/>
      <c r="EA591" s="72"/>
      <c r="EB591" s="72"/>
      <c r="EC591" s="72"/>
      <c r="ED591" s="72"/>
      <c r="EE591" s="72"/>
      <c r="EF591" s="72"/>
      <c r="EG591" s="72"/>
      <c r="EH591" s="72"/>
      <c r="EI591" s="72"/>
      <c r="EJ591" s="72"/>
      <c r="EK591" s="72"/>
      <c r="EL591" s="72"/>
      <c r="EM591" s="72"/>
      <c r="EN591" s="72"/>
      <c r="EO591" s="72"/>
      <c r="EP591" s="72"/>
      <c r="EQ591" s="72"/>
      <c r="ER591" s="312">
        <f t="shared" si="124"/>
        <v>1</v>
      </c>
      <c r="ES591" s="72">
        <f t="shared" si="125"/>
        <v>1</v>
      </c>
      <c r="ET591" s="72" t="s">
        <v>1120</v>
      </c>
      <c r="EU591" s="7" t="s">
        <v>2903</v>
      </c>
      <c r="EV591" s="7" t="s">
        <v>1110</v>
      </c>
      <c r="EW591" s="7" t="s">
        <v>1806</v>
      </c>
      <c r="EX591" s="183" t="s">
        <v>1845</v>
      </c>
      <c r="EY591" s="313">
        <v>46188</v>
      </c>
      <c r="EZ591" s="313"/>
      <c r="FA591" s="183"/>
      <c r="FB591" s="313"/>
      <c r="FC591" s="7"/>
      <c r="FD591" s="7" t="s">
        <v>3259</v>
      </c>
      <c r="FE591" s="7">
        <f t="shared" si="127"/>
        <v>3788</v>
      </c>
      <c r="FF591" s="72">
        <f t="shared" si="128"/>
        <v>7505</v>
      </c>
      <c r="FG591" t="s">
        <v>3515</v>
      </c>
    </row>
    <row r="592" spans="1:163" ht="17.25">
      <c r="A592" s="72">
        <v>139827641</v>
      </c>
      <c r="B592" s="304" t="s">
        <v>244</v>
      </c>
      <c r="C592" s="72"/>
      <c r="D592" s="72"/>
      <c r="E592" s="72"/>
      <c r="F592" s="72"/>
      <c r="G592" s="306"/>
      <c r="H592" s="306" t="s">
        <v>3510</v>
      </c>
      <c r="I592" s="72">
        <v>3621</v>
      </c>
      <c r="J592" s="72">
        <v>7280</v>
      </c>
      <c r="K592" s="258">
        <f t="shared" si="119"/>
        <v>-2903</v>
      </c>
      <c r="L592" s="258">
        <f t="shared" si="121"/>
        <v>11644</v>
      </c>
      <c r="M592" s="315">
        <v>4</v>
      </c>
      <c r="N592" s="72" t="s">
        <v>1280</v>
      </c>
      <c r="O592" s="72" t="s">
        <v>1232</v>
      </c>
      <c r="P592" s="72" t="s">
        <v>18</v>
      </c>
      <c r="Q592" s="255">
        <v>7072.44</v>
      </c>
      <c r="R592" s="66">
        <v>680</v>
      </c>
      <c r="S592" s="66">
        <f t="shared" si="120"/>
        <v>0</v>
      </c>
      <c r="T592" s="66">
        <v>6300</v>
      </c>
      <c r="U592" s="4" t="s">
        <v>1280</v>
      </c>
      <c r="V592" s="5">
        <f t="shared" si="129"/>
        <v>1.4589346182161077E-2</v>
      </c>
      <c r="W592" s="5">
        <f t="shared" si="130"/>
        <v>2.3220158290231697E-3</v>
      </c>
      <c r="X592" s="5" t="str">
        <f t="shared" si="126"/>
        <v>STABLE</v>
      </c>
      <c r="Y592" s="72" t="str">
        <f t="shared" si="122"/>
        <v>PAID</v>
      </c>
      <c r="Z592" s="72" t="s">
        <v>1281</v>
      </c>
      <c r="AA592" s="72" t="s">
        <v>1281</v>
      </c>
      <c r="AB592" s="304" t="s">
        <v>3024</v>
      </c>
      <c r="AC592" s="72"/>
      <c r="AD592" s="72" t="s">
        <v>3021</v>
      </c>
      <c r="AE592" s="308" t="s">
        <v>1276</v>
      </c>
      <c r="AF592" s="309" t="s">
        <v>1797</v>
      </c>
      <c r="AG592" s="7" t="s">
        <v>1129</v>
      </c>
      <c r="AH592" s="72" t="s">
        <v>240</v>
      </c>
      <c r="AI592" s="7" t="s">
        <v>1129</v>
      </c>
      <c r="AJ592" s="7" t="s">
        <v>1129</v>
      </c>
      <c r="AK592" s="7" t="s">
        <v>1129</v>
      </c>
      <c r="AL592" s="7">
        <v>14260</v>
      </c>
      <c r="AM592" s="255">
        <v>7072.44</v>
      </c>
      <c r="AN592" s="258">
        <v>115</v>
      </c>
      <c r="AO592" s="306">
        <v>103</v>
      </c>
      <c r="AP592" s="306" t="str">
        <f t="shared" si="123"/>
        <v>STABLE</v>
      </c>
      <c r="AQ592" s="306"/>
      <c r="AR592" s="306"/>
      <c r="AS592" s="306"/>
      <c r="AT592" s="306"/>
      <c r="AU592" s="72" t="s">
        <v>943</v>
      </c>
      <c r="AV592" s="310" t="s">
        <v>245</v>
      </c>
      <c r="AW592" s="304" t="s">
        <v>157</v>
      </c>
      <c r="AX592" s="311">
        <v>45013</v>
      </c>
      <c r="AY592" s="72">
        <v>36</v>
      </c>
      <c r="AZ592" s="72" t="s">
        <v>1742</v>
      </c>
      <c r="BA592" s="7" t="s">
        <v>3512</v>
      </c>
      <c r="BB592" s="7"/>
      <c r="BC592" s="7"/>
      <c r="BD592" s="72"/>
      <c r="BE592" s="72"/>
      <c r="BF592" s="72"/>
      <c r="BG592" s="183"/>
      <c r="BH592" s="72"/>
      <c r="BI592" s="72"/>
      <c r="BJ592" s="72"/>
      <c r="BK592" s="72"/>
      <c r="BL592" s="72"/>
      <c r="BM592" s="72"/>
      <c r="BN592" s="72"/>
      <c r="BO592" s="72"/>
      <c r="BP592" s="72"/>
      <c r="BQ592" s="72"/>
      <c r="BR592" s="72">
        <v>1</v>
      </c>
      <c r="BS592" s="72"/>
      <c r="BT592" s="72"/>
      <c r="BU592" s="72"/>
      <c r="BV592" s="72"/>
      <c r="BW592" s="72"/>
      <c r="BX592" s="72"/>
      <c r="BY592" s="72"/>
      <c r="BZ592" s="72"/>
      <c r="CA592" s="72"/>
      <c r="CB592" s="72"/>
      <c r="CC592" s="72"/>
      <c r="CD592" s="72"/>
      <c r="CE592" s="72"/>
      <c r="CF592" s="72"/>
      <c r="CG592" s="72"/>
      <c r="CH592" s="72"/>
      <c r="CI592" s="72"/>
      <c r="CJ592" s="72"/>
      <c r="CK592" s="72"/>
      <c r="CL592" s="72"/>
      <c r="CM592" s="72"/>
      <c r="CN592" s="72"/>
      <c r="CO592" s="72"/>
      <c r="CP592" s="72"/>
      <c r="CQ592" s="72"/>
      <c r="CR592" s="72"/>
      <c r="CS592" s="72"/>
      <c r="CT592" s="72"/>
      <c r="CU592" s="72"/>
      <c r="CV592" s="72"/>
      <c r="CW592" s="72"/>
      <c r="CX592" s="72"/>
      <c r="CY592" s="72"/>
      <c r="CZ592" s="72"/>
      <c r="DA592" s="72"/>
      <c r="DB592" s="72"/>
      <c r="DC592" s="72"/>
      <c r="DD592" s="72"/>
      <c r="DE592" s="72"/>
      <c r="DF592" s="72"/>
      <c r="DG592" s="72"/>
      <c r="DH592" s="72"/>
      <c r="DI592" s="72"/>
      <c r="DJ592" s="72"/>
      <c r="DK592" s="72"/>
      <c r="DL592" s="72"/>
      <c r="DM592" s="72"/>
      <c r="DN592" s="72"/>
      <c r="DO592" s="72"/>
      <c r="DP592" s="72"/>
      <c r="DQ592" s="72"/>
      <c r="DR592" s="72"/>
      <c r="DS592" s="72"/>
      <c r="DT592" s="72"/>
      <c r="DU592" s="72"/>
      <c r="DV592" s="72"/>
      <c r="DW592" s="72"/>
      <c r="DX592" s="72"/>
      <c r="DY592" s="72"/>
      <c r="DZ592" s="72"/>
      <c r="EA592" s="72"/>
      <c r="EB592" s="72"/>
      <c r="EC592" s="72"/>
      <c r="ED592" s="72"/>
      <c r="EE592" s="72"/>
      <c r="EF592" s="72"/>
      <c r="EG592" s="72"/>
      <c r="EH592" s="72"/>
      <c r="EI592" s="72"/>
      <c r="EJ592" s="72"/>
      <c r="EK592" s="72"/>
      <c r="EL592" s="72"/>
      <c r="EM592" s="72"/>
      <c r="EN592" s="72"/>
      <c r="EO592" s="72"/>
      <c r="EP592" s="72"/>
      <c r="EQ592" s="72"/>
      <c r="ER592" s="312">
        <f t="shared" si="124"/>
        <v>1</v>
      </c>
      <c r="ES592" s="72">
        <f t="shared" si="125"/>
        <v>1</v>
      </c>
      <c r="ET592" s="72" t="s">
        <v>1113</v>
      </c>
      <c r="EU592" s="7" t="s">
        <v>2904</v>
      </c>
      <c r="EV592" s="7" t="s">
        <v>1110</v>
      </c>
      <c r="EW592" s="7" t="s">
        <v>1808</v>
      </c>
      <c r="EX592" s="183" t="s">
        <v>2022</v>
      </c>
      <c r="EY592" s="313">
        <v>46179</v>
      </c>
      <c r="EZ592" s="313"/>
      <c r="FA592" s="183"/>
      <c r="FB592" s="313"/>
      <c r="FC592" s="7" t="s">
        <v>3622</v>
      </c>
      <c r="FD592" s="7" t="s">
        <v>3434</v>
      </c>
      <c r="FE592" s="7">
        <f t="shared" si="127"/>
        <v>-2903</v>
      </c>
      <c r="FF592" s="72">
        <f t="shared" si="128"/>
        <v>11644</v>
      </c>
      <c r="FG592" t="s">
        <v>3515</v>
      </c>
    </row>
    <row r="593" spans="1:163" ht="17.25">
      <c r="A593" s="72">
        <v>463791527</v>
      </c>
      <c r="B593" s="304" t="s">
        <v>649</v>
      </c>
      <c r="C593" s="72"/>
      <c r="D593" s="72"/>
      <c r="E593" s="72"/>
      <c r="F593" s="72"/>
      <c r="G593" s="306"/>
      <c r="H593" s="306"/>
      <c r="I593" s="72">
        <v>1237</v>
      </c>
      <c r="J593" s="72">
        <v>3756</v>
      </c>
      <c r="K593" s="258">
        <f t="shared" si="119"/>
        <v>533</v>
      </c>
      <c r="L593" s="258">
        <f t="shared" si="121"/>
        <v>5573</v>
      </c>
      <c r="M593" s="315">
        <v>4</v>
      </c>
      <c r="N593" s="72" t="s">
        <v>1231</v>
      </c>
      <c r="O593" s="72" t="s">
        <v>1232</v>
      </c>
      <c r="P593" s="72" t="s">
        <v>18</v>
      </c>
      <c r="Q593" s="255">
        <v>6982</v>
      </c>
      <c r="R593" s="66">
        <v>488</v>
      </c>
      <c r="S593" s="66">
        <f t="shared" si="120"/>
        <v>0</v>
      </c>
      <c r="T593" s="66">
        <v>4500</v>
      </c>
      <c r="U593" s="4" t="s">
        <v>1280</v>
      </c>
      <c r="V593" s="5">
        <f t="shared" si="129"/>
        <v>1.4402782497108304E-2</v>
      </c>
      <c r="W593" s="5">
        <f t="shared" si="130"/>
        <v>2.2923226663272892E-3</v>
      </c>
      <c r="X593" s="5" t="str">
        <f t="shared" si="126"/>
        <v>FLOW</v>
      </c>
      <c r="Y593" s="72" t="str">
        <f t="shared" si="122"/>
        <v>NC</v>
      </c>
      <c r="Z593" s="72" t="s">
        <v>1315</v>
      </c>
      <c r="AA593" s="72" t="s">
        <v>1315</v>
      </c>
      <c r="AB593" s="304" t="s">
        <v>3023</v>
      </c>
      <c r="AC593" s="72"/>
      <c r="AD593" s="72" t="s">
        <v>3021</v>
      </c>
      <c r="AE593" s="308"/>
      <c r="AF593" s="309" t="s">
        <v>1797</v>
      </c>
      <c r="AG593" s="7" t="s">
        <v>1129</v>
      </c>
      <c r="AH593" s="72" t="s">
        <v>650</v>
      </c>
      <c r="AI593" s="7" t="s">
        <v>1129</v>
      </c>
      <c r="AJ593" s="7" t="s">
        <v>1129</v>
      </c>
      <c r="AK593" s="7" t="s">
        <v>1129</v>
      </c>
      <c r="AL593" s="7">
        <v>8744</v>
      </c>
      <c r="AM593" s="255">
        <v>6982</v>
      </c>
      <c r="AN593" s="258">
        <v>115</v>
      </c>
      <c r="AO593" s="306">
        <v>131</v>
      </c>
      <c r="AP593" s="306" t="str">
        <f t="shared" si="123"/>
        <v>FLOW</v>
      </c>
      <c r="AQ593" s="306"/>
      <c r="AR593" s="306"/>
      <c r="AS593" s="306"/>
      <c r="AT593" s="306"/>
      <c r="AU593" s="72" t="s">
        <v>943</v>
      </c>
      <c r="AV593" s="310" t="s">
        <v>651</v>
      </c>
      <c r="AW593" s="304" t="s">
        <v>129</v>
      </c>
      <c r="AX593" s="311">
        <v>45521</v>
      </c>
      <c r="AY593" s="72">
        <v>24</v>
      </c>
      <c r="AZ593" s="72" t="s">
        <v>1742</v>
      </c>
      <c r="BA593" s="7" t="s">
        <v>3512</v>
      </c>
      <c r="BB593" s="7"/>
      <c r="BC593" s="7"/>
      <c r="BD593" s="72"/>
      <c r="BE593" s="72"/>
      <c r="BF593" s="72"/>
      <c r="BG593" s="183"/>
      <c r="BH593" s="72"/>
      <c r="BI593" s="72"/>
      <c r="BJ593" s="72"/>
      <c r="BK593" s="72"/>
      <c r="BL593" s="72"/>
      <c r="BM593" s="72"/>
      <c r="BN593" s="72"/>
      <c r="BO593" s="72">
        <v>1</v>
      </c>
      <c r="BP593" s="72"/>
      <c r="BQ593" s="72"/>
      <c r="BR593" s="72"/>
      <c r="BS593" s="72"/>
      <c r="BT593" s="72"/>
      <c r="BU593" s="72"/>
      <c r="BV593" s="72"/>
      <c r="BW593" s="72"/>
      <c r="BX593" s="72"/>
      <c r="BY593" s="72"/>
      <c r="BZ593" s="72"/>
      <c r="CA593" s="72"/>
      <c r="CB593" s="72"/>
      <c r="CC593" s="72"/>
      <c r="CD593" s="72"/>
      <c r="CE593" s="72"/>
      <c r="CF593" s="72"/>
      <c r="CG593" s="72"/>
      <c r="CH593" s="72"/>
      <c r="CI593" s="72"/>
      <c r="CJ593" s="72"/>
      <c r="CK593" s="72"/>
      <c r="CL593" s="72"/>
      <c r="CM593" s="72"/>
      <c r="CN593" s="72"/>
      <c r="CO593" s="72"/>
      <c r="CP593" s="72"/>
      <c r="CQ593" s="72"/>
      <c r="CR593" s="72"/>
      <c r="CS593" s="72"/>
      <c r="CT593" s="72"/>
      <c r="CU593" s="72"/>
      <c r="CV593" s="72"/>
      <c r="CW593" s="72"/>
      <c r="CX593" s="72"/>
      <c r="CY593" s="72"/>
      <c r="CZ593" s="72"/>
      <c r="DA593" s="72"/>
      <c r="DB593" s="72"/>
      <c r="DC593" s="72"/>
      <c r="DD593" s="72"/>
      <c r="DE593" s="72">
        <v>2</v>
      </c>
      <c r="DF593" s="72"/>
      <c r="DG593" s="72"/>
      <c r="DH593" s="72"/>
      <c r="DI593" s="72"/>
      <c r="DJ593" s="72"/>
      <c r="DK593" s="72"/>
      <c r="DL593" s="72"/>
      <c r="DM593" s="72"/>
      <c r="DN593" s="72"/>
      <c r="DO593" s="72"/>
      <c r="DP593" s="72"/>
      <c r="DQ593" s="72"/>
      <c r="DR593" s="72"/>
      <c r="DS593" s="72"/>
      <c r="DT593" s="72"/>
      <c r="DU593" s="72"/>
      <c r="DV593" s="72"/>
      <c r="DW593" s="72"/>
      <c r="DX593" s="72"/>
      <c r="DY593" s="72"/>
      <c r="DZ593" s="72"/>
      <c r="EA593" s="72"/>
      <c r="EB593" s="72"/>
      <c r="EC593" s="72"/>
      <c r="ED593" s="72"/>
      <c r="EE593" s="72"/>
      <c r="EF593" s="72"/>
      <c r="EG593" s="72"/>
      <c r="EH593" s="72"/>
      <c r="EI593" s="72"/>
      <c r="EJ593" s="72"/>
      <c r="EK593" s="72"/>
      <c r="EL593" s="72"/>
      <c r="EM593" s="72"/>
      <c r="EN593" s="72"/>
      <c r="EO593" s="72"/>
      <c r="EP593" s="72"/>
      <c r="EQ593" s="72"/>
      <c r="ER593" s="312">
        <f t="shared" si="124"/>
        <v>3</v>
      </c>
      <c r="ES593" s="72">
        <f t="shared" si="125"/>
        <v>1</v>
      </c>
      <c r="ET593" s="72" t="s">
        <v>1113</v>
      </c>
      <c r="EU593" s="7" t="s">
        <v>2905</v>
      </c>
      <c r="EV593" s="7" t="s">
        <v>1110</v>
      </c>
      <c r="EW593" s="7" t="s">
        <v>1829</v>
      </c>
      <c r="EX593" s="183" t="s">
        <v>1944</v>
      </c>
      <c r="EY593" s="313">
        <v>46178</v>
      </c>
      <c r="EZ593" s="313"/>
      <c r="FA593" s="183"/>
      <c r="FB593" s="313"/>
      <c r="FC593" s="7"/>
      <c r="FD593" s="7" t="s">
        <v>3435</v>
      </c>
      <c r="FE593" s="7">
        <f t="shared" si="127"/>
        <v>533</v>
      </c>
      <c r="FF593" s="72">
        <f t="shared" si="128"/>
        <v>5573</v>
      </c>
      <c r="FG593" t="s">
        <v>3515</v>
      </c>
    </row>
    <row r="594" spans="1:163" ht="17.25">
      <c r="A594" s="72">
        <v>458205452</v>
      </c>
      <c r="B594" s="304" t="s">
        <v>2072</v>
      </c>
      <c r="C594" s="72"/>
      <c r="D594" s="72"/>
      <c r="E594" s="72"/>
      <c r="F594" s="72"/>
      <c r="G594" s="306"/>
      <c r="H594" s="306"/>
      <c r="I594" s="72">
        <v>3476</v>
      </c>
      <c r="J594" s="72">
        <v>3418</v>
      </c>
      <c r="K594" s="258">
        <f t="shared" si="119"/>
        <v>3488</v>
      </c>
      <c r="L594" s="258">
        <f t="shared" si="121"/>
        <v>7047</v>
      </c>
      <c r="M594" s="307">
        <v>1</v>
      </c>
      <c r="N594" s="72" t="s">
        <v>1231</v>
      </c>
      <c r="O594" s="72" t="s">
        <v>1232</v>
      </c>
      <c r="P594" s="72" t="s">
        <v>152</v>
      </c>
      <c r="Q594" s="255">
        <v>6765</v>
      </c>
      <c r="R594" s="66">
        <v>70</v>
      </c>
      <c r="S594" s="66">
        <f t="shared" si="120"/>
        <v>0</v>
      </c>
      <c r="T594" s="66">
        <v>0</v>
      </c>
      <c r="U594" s="4" t="s">
        <v>1129</v>
      </c>
      <c r="V594" s="5">
        <f t="shared" si="129"/>
        <v>1.3695232431476467E-2</v>
      </c>
      <c r="W594" s="5">
        <f t="shared" si="130"/>
        <v>3.702021203926483E-4</v>
      </c>
      <c r="X594" s="5" t="s">
        <v>1280</v>
      </c>
      <c r="Y594" s="72" t="str">
        <f t="shared" si="122"/>
        <v>PTP</v>
      </c>
      <c r="Z594" s="72" t="s">
        <v>1129</v>
      </c>
      <c r="AA594" s="72" t="s">
        <v>1329</v>
      </c>
      <c r="AB594" s="304"/>
      <c r="AC594" s="72">
        <v>29</v>
      </c>
      <c r="AD594" s="72" t="s">
        <v>3019</v>
      </c>
      <c r="AE594" s="308"/>
      <c r="AF594" s="309"/>
      <c r="AG594" s="7"/>
      <c r="AH594" s="72" t="s">
        <v>151</v>
      </c>
      <c r="AI594" s="7"/>
      <c r="AJ594" s="7"/>
      <c r="AK594" s="7"/>
      <c r="AL594" s="7">
        <v>3488</v>
      </c>
      <c r="AM594" s="255">
        <v>6765</v>
      </c>
      <c r="AN594" s="258">
        <v>27</v>
      </c>
      <c r="AO594" s="306">
        <v>43</v>
      </c>
      <c r="AP594" s="306" t="str">
        <f t="shared" si="123"/>
        <v>FLOW</v>
      </c>
      <c r="AQ594" s="306"/>
      <c r="AR594" s="306"/>
      <c r="AS594" s="306"/>
      <c r="AT594" s="306"/>
      <c r="AU594" s="72" t="s">
        <v>1129</v>
      </c>
      <c r="AV594" s="310" t="s">
        <v>2218</v>
      </c>
      <c r="AW594" s="304" t="s">
        <v>101</v>
      </c>
      <c r="AX594" s="311">
        <v>45068</v>
      </c>
      <c r="AY594" s="72">
        <v>36</v>
      </c>
      <c r="AZ594" s="72" t="s">
        <v>2057</v>
      </c>
      <c r="BA594" s="7" t="s">
        <v>3513</v>
      </c>
      <c r="BB594" s="7"/>
      <c r="BC594" s="7"/>
      <c r="BD594" s="72"/>
      <c r="BE594" s="72"/>
      <c r="BF594" s="72"/>
      <c r="BG594" s="183"/>
      <c r="BH594" s="72"/>
      <c r="BI594" s="72"/>
      <c r="BJ594" s="72"/>
      <c r="BK594" s="72"/>
      <c r="BL594" s="72"/>
      <c r="BM594" s="72"/>
      <c r="BN594" s="72"/>
      <c r="BO594" s="72"/>
      <c r="BP594" s="72"/>
      <c r="BQ594" s="72"/>
      <c r="BR594" s="72"/>
      <c r="BS594" s="72"/>
      <c r="BT594" s="72"/>
      <c r="BU594" s="72"/>
      <c r="BV594" s="72"/>
      <c r="BW594" s="72"/>
      <c r="BX594" s="72"/>
      <c r="BY594" s="72"/>
      <c r="BZ594" s="72"/>
      <c r="CA594" s="72"/>
      <c r="CB594" s="72"/>
      <c r="CC594" s="72"/>
      <c r="CD594" s="72"/>
      <c r="CE594" s="72"/>
      <c r="CF594" s="72"/>
      <c r="CG594" s="72"/>
      <c r="CH594" s="72"/>
      <c r="CI594" s="72"/>
      <c r="CJ594" s="72">
        <v>1</v>
      </c>
      <c r="CK594" s="72"/>
      <c r="CL594" s="72"/>
      <c r="CM594" s="72"/>
      <c r="CN594" s="72"/>
      <c r="CO594" s="72"/>
      <c r="CP594" s="72"/>
      <c r="CQ594" s="72"/>
      <c r="CR594" s="72"/>
      <c r="CS594" s="72"/>
      <c r="CT594" s="72"/>
      <c r="CU594" s="72"/>
      <c r="CV594" s="72"/>
      <c r="CW594" s="72"/>
      <c r="CX594" s="72"/>
      <c r="CY594" s="72"/>
      <c r="CZ594" s="72"/>
      <c r="DA594" s="72"/>
      <c r="DB594" s="72"/>
      <c r="DC594" s="72"/>
      <c r="DD594" s="72"/>
      <c r="DE594" s="72"/>
      <c r="DF594" s="72"/>
      <c r="DG594" s="72"/>
      <c r="DH594" s="72"/>
      <c r="DI594" s="72"/>
      <c r="DJ594" s="72"/>
      <c r="DK594" s="72"/>
      <c r="DL594" s="72"/>
      <c r="DM594" s="72"/>
      <c r="DN594" s="72"/>
      <c r="DO594" s="72"/>
      <c r="DP594" s="72"/>
      <c r="DQ594" s="72"/>
      <c r="DR594" s="72"/>
      <c r="DS594" s="72"/>
      <c r="DT594" s="72"/>
      <c r="DU594" s="72"/>
      <c r="DV594" s="72"/>
      <c r="DW594" s="72"/>
      <c r="DX594" s="72"/>
      <c r="DY594" s="72"/>
      <c r="DZ594" s="72"/>
      <c r="EA594" s="72"/>
      <c r="EB594" s="72"/>
      <c r="EC594" s="72"/>
      <c r="ED594" s="72"/>
      <c r="EE594" s="72"/>
      <c r="EF594" s="72"/>
      <c r="EG594" s="72"/>
      <c r="EH594" s="72"/>
      <c r="EI594" s="72"/>
      <c r="EJ594" s="72"/>
      <c r="EK594" s="72"/>
      <c r="EL594" s="72"/>
      <c r="EM594" s="72"/>
      <c r="EN594" s="72"/>
      <c r="EO594" s="72"/>
      <c r="EP594" s="72"/>
      <c r="EQ594" s="72"/>
      <c r="ER594" s="312">
        <f t="shared" si="124"/>
        <v>1</v>
      </c>
      <c r="ES594" s="72">
        <f t="shared" si="125"/>
        <v>1</v>
      </c>
      <c r="ET594" s="72" t="s">
        <v>1122</v>
      </c>
      <c r="EU594" s="7" t="s">
        <v>2906</v>
      </c>
      <c r="EV594" s="7" t="s">
        <v>1110</v>
      </c>
      <c r="EW594" s="7" t="s">
        <v>1803</v>
      </c>
      <c r="EX594" s="183" t="s">
        <v>3608</v>
      </c>
      <c r="EY594" s="313">
        <v>46185</v>
      </c>
      <c r="EZ594" s="313"/>
      <c r="FA594" s="183"/>
      <c r="FB594" s="313"/>
      <c r="FC594" s="7"/>
      <c r="FD594" s="7" t="s">
        <v>3200</v>
      </c>
      <c r="FE594" s="7">
        <f t="shared" si="127"/>
        <v>3488</v>
      </c>
      <c r="FF594" s="72">
        <f t="shared" si="128"/>
        <v>7047</v>
      </c>
      <c r="FG594" t="s">
        <v>3515</v>
      </c>
    </row>
    <row r="595" spans="1:163" ht="17.25">
      <c r="A595" s="72">
        <v>457887935</v>
      </c>
      <c r="B595" s="304" t="s">
        <v>234</v>
      </c>
      <c r="C595" s="72"/>
      <c r="D595" s="72"/>
      <c r="E595" s="72"/>
      <c r="F595" s="72"/>
      <c r="G595" s="306"/>
      <c r="H595" s="306"/>
      <c r="I595" s="72">
        <v>3445</v>
      </c>
      <c r="J595" s="72">
        <v>6842</v>
      </c>
      <c r="K595" s="258">
        <f t="shared" si="119"/>
        <v>3616</v>
      </c>
      <c r="L595" s="258">
        <f t="shared" si="121"/>
        <v>10629</v>
      </c>
      <c r="M595" s="315">
        <v>2</v>
      </c>
      <c r="N595" s="72" t="s">
        <v>1231</v>
      </c>
      <c r="O595" s="72" t="s">
        <v>1232</v>
      </c>
      <c r="P595" s="72" t="s">
        <v>22</v>
      </c>
      <c r="Q595" s="255">
        <v>6709</v>
      </c>
      <c r="R595" s="66">
        <v>219</v>
      </c>
      <c r="S595" s="66">
        <f t="shared" si="120"/>
        <v>0</v>
      </c>
      <c r="T595" s="66">
        <v>0</v>
      </c>
      <c r="U595" s="4" t="s">
        <v>1231</v>
      </c>
      <c r="V595" s="5">
        <f t="shared" si="129"/>
        <v>2.2436513012057225E-2</v>
      </c>
      <c r="W595" s="5">
        <f t="shared" si="130"/>
        <v>1.4854489668095765E-3</v>
      </c>
      <c r="X595" s="5" t="s">
        <v>1280</v>
      </c>
      <c r="Y595" s="72" t="str">
        <f t="shared" si="122"/>
        <v>MPTP</v>
      </c>
      <c r="Z595" s="72" t="s">
        <v>1329</v>
      </c>
      <c r="AA595" s="72" t="s">
        <v>1327</v>
      </c>
      <c r="AB595" s="304" t="s">
        <v>3024</v>
      </c>
      <c r="AC595" s="72">
        <v>20</v>
      </c>
      <c r="AD595" s="72" t="s">
        <v>3022</v>
      </c>
      <c r="AE595" s="308"/>
      <c r="AF595" s="309" t="s">
        <v>1129</v>
      </c>
      <c r="AG595" s="7" t="s">
        <v>1129</v>
      </c>
      <c r="AH595" s="72" t="s">
        <v>232</v>
      </c>
      <c r="AI595" s="7" t="s">
        <v>1129</v>
      </c>
      <c r="AJ595" s="7" t="s">
        <v>1129</v>
      </c>
      <c r="AK595" s="7" t="s">
        <v>1129</v>
      </c>
      <c r="AL595" s="7">
        <v>7061</v>
      </c>
      <c r="AM595" s="255">
        <v>6709</v>
      </c>
      <c r="AN595" s="258">
        <v>57</v>
      </c>
      <c r="AO595" s="306">
        <v>73</v>
      </c>
      <c r="AP595" s="306" t="str">
        <f t="shared" si="123"/>
        <v>FLOW</v>
      </c>
      <c r="AQ595" s="306"/>
      <c r="AR595" s="306"/>
      <c r="AS595" s="306"/>
      <c r="AT595" s="306"/>
      <c r="AU595" s="72" t="s">
        <v>943</v>
      </c>
      <c r="AV595" s="310" t="s">
        <v>235</v>
      </c>
      <c r="AW595" s="304" t="s">
        <v>236</v>
      </c>
      <c r="AX595" s="311">
        <v>45044</v>
      </c>
      <c r="AY595" s="72">
        <v>36</v>
      </c>
      <c r="AZ595" s="72" t="s">
        <v>1742</v>
      </c>
      <c r="BA595" s="7" t="s">
        <v>3513</v>
      </c>
      <c r="BB595" s="7"/>
      <c r="BC595" s="7"/>
      <c r="BD595" s="72"/>
      <c r="BE595" s="72"/>
      <c r="BF595" s="72">
        <v>1</v>
      </c>
      <c r="BG595" s="183"/>
      <c r="BH595" s="72"/>
      <c r="BI595" s="72"/>
      <c r="BJ595" s="72"/>
      <c r="BK595" s="72"/>
      <c r="BL595" s="72"/>
      <c r="BM595" s="72"/>
      <c r="BN595" s="72"/>
      <c r="BO595" s="72"/>
      <c r="BP595" s="72"/>
      <c r="BQ595" s="72"/>
      <c r="BR595" s="72"/>
      <c r="BS595" s="72"/>
      <c r="BT595" s="72"/>
      <c r="BU595" s="72"/>
      <c r="BV595" s="72"/>
      <c r="BW595" s="72"/>
      <c r="BX595" s="72"/>
      <c r="BY595" s="72"/>
      <c r="BZ595" s="72"/>
      <c r="CA595" s="72"/>
      <c r="CB595" s="72"/>
      <c r="CC595" s="72"/>
      <c r="CD595" s="72"/>
      <c r="CE595" s="72"/>
      <c r="CF595" s="72"/>
      <c r="CG595" s="72"/>
      <c r="CH595" s="72"/>
      <c r="CI595" s="72"/>
      <c r="CJ595" s="72"/>
      <c r="CK595" s="72"/>
      <c r="CL595" s="72"/>
      <c r="CM595" s="72"/>
      <c r="CN595" s="72"/>
      <c r="CO595" s="72"/>
      <c r="CP595" s="72"/>
      <c r="CQ595" s="72"/>
      <c r="CR595" s="72"/>
      <c r="CS595" s="72"/>
      <c r="CT595" s="72"/>
      <c r="CU595" s="72"/>
      <c r="CV595" s="72"/>
      <c r="CW595" s="72"/>
      <c r="CX595" s="72"/>
      <c r="CY595" s="72"/>
      <c r="CZ595" s="72"/>
      <c r="DA595" s="72"/>
      <c r="DB595" s="72"/>
      <c r="DC595" s="72"/>
      <c r="DD595" s="72"/>
      <c r="DE595" s="72"/>
      <c r="DF595" s="72"/>
      <c r="DG595" s="72"/>
      <c r="DH595" s="72"/>
      <c r="DI595" s="72"/>
      <c r="DJ595" s="72"/>
      <c r="DK595" s="72"/>
      <c r="DL595" s="72"/>
      <c r="DM595" s="72"/>
      <c r="DN595" s="72"/>
      <c r="DO595" s="72"/>
      <c r="DP595" s="72"/>
      <c r="DQ595" s="72"/>
      <c r="DR595" s="72"/>
      <c r="DS595" s="72"/>
      <c r="DT595" s="72"/>
      <c r="DU595" s="72"/>
      <c r="DV595" s="72"/>
      <c r="DW595" s="72"/>
      <c r="DX595" s="72"/>
      <c r="DY595" s="72"/>
      <c r="DZ595" s="72"/>
      <c r="EA595" s="72"/>
      <c r="EB595" s="72"/>
      <c r="EC595" s="72"/>
      <c r="ED595" s="72"/>
      <c r="EE595" s="72"/>
      <c r="EF595" s="72"/>
      <c r="EG595" s="72"/>
      <c r="EH595" s="72"/>
      <c r="EI595" s="72"/>
      <c r="EJ595" s="72"/>
      <c r="EK595" s="72"/>
      <c r="EL595" s="72"/>
      <c r="EM595" s="72"/>
      <c r="EN595" s="72"/>
      <c r="EO595" s="72"/>
      <c r="EP595" s="72"/>
      <c r="EQ595" s="72"/>
      <c r="ER595" s="312">
        <f t="shared" si="124"/>
        <v>1</v>
      </c>
      <c r="ES595" s="72">
        <f t="shared" si="125"/>
        <v>1</v>
      </c>
      <c r="ET595" s="72" t="s">
        <v>1114</v>
      </c>
      <c r="EU595" s="7" t="s">
        <v>2907</v>
      </c>
      <c r="EV595" s="7" t="s">
        <v>1110</v>
      </c>
      <c r="EW595" s="7" t="s">
        <v>1808</v>
      </c>
      <c r="EX595" s="183" t="s">
        <v>2023</v>
      </c>
      <c r="EY595" s="313">
        <v>46175</v>
      </c>
      <c r="EZ595" s="313"/>
      <c r="FA595" s="183"/>
      <c r="FB595" s="313"/>
      <c r="FC595" s="7"/>
      <c r="FD595" s="7" t="s">
        <v>3436</v>
      </c>
      <c r="FE595" s="7">
        <f t="shared" si="127"/>
        <v>3616</v>
      </c>
      <c r="FF595" s="72">
        <f t="shared" si="128"/>
        <v>10629</v>
      </c>
      <c r="FG595" t="s">
        <v>3515</v>
      </c>
    </row>
    <row r="596" spans="1:163" ht="17.25">
      <c r="A596" s="72">
        <v>462502133</v>
      </c>
      <c r="B596" s="304" t="s">
        <v>1461</v>
      </c>
      <c r="C596" s="72" t="s">
        <v>1775</v>
      </c>
      <c r="D596" s="72" t="s">
        <v>3017</v>
      </c>
      <c r="E596" s="72">
        <v>6800</v>
      </c>
      <c r="F596" s="72"/>
      <c r="G596" s="306"/>
      <c r="H596" s="306" t="s">
        <v>3511</v>
      </c>
      <c r="I596" s="72">
        <v>6856</v>
      </c>
      <c r="J596" s="72">
        <v>6522</v>
      </c>
      <c r="K596" s="258">
        <f t="shared" si="119"/>
        <v>6707</v>
      </c>
      <c r="L596" s="258">
        <f t="shared" si="121"/>
        <v>6856</v>
      </c>
      <c r="M596" s="315">
        <v>2</v>
      </c>
      <c r="N596" s="72" t="s">
        <v>1282</v>
      </c>
      <c r="O596" s="72" t="s">
        <v>1281</v>
      </c>
      <c r="P596" s="72" t="s">
        <v>333</v>
      </c>
      <c r="Q596" s="255">
        <v>6522</v>
      </c>
      <c r="R596" s="66">
        <v>185</v>
      </c>
      <c r="S596" s="66">
        <f t="shared" si="120"/>
        <v>0</v>
      </c>
      <c r="T596" s="66">
        <v>0</v>
      </c>
      <c r="U596" s="4" t="s">
        <v>1231</v>
      </c>
      <c r="V596" s="5">
        <f t="shared" si="129"/>
        <v>5.4407077558281766E-2</v>
      </c>
      <c r="W596" s="5">
        <f t="shared" si="130"/>
        <v>1.4440450382370038E-3</v>
      </c>
      <c r="X596" s="5" t="str">
        <f t="shared" si="126"/>
        <v>RB</v>
      </c>
      <c r="Y596" s="72" t="str">
        <f t="shared" si="122"/>
        <v>PAID</v>
      </c>
      <c r="Z596" s="72" t="s">
        <v>1329</v>
      </c>
      <c r="AA596" s="72" t="s">
        <v>1281</v>
      </c>
      <c r="AB596" s="304"/>
      <c r="AC596" s="72"/>
      <c r="AD596" s="72" t="s">
        <v>3019</v>
      </c>
      <c r="AE596" s="308"/>
      <c r="AF596" s="309" t="s">
        <v>1129</v>
      </c>
      <c r="AG596" s="7" t="s">
        <v>1129</v>
      </c>
      <c r="AH596" s="72" t="s">
        <v>908</v>
      </c>
      <c r="AI596" s="7" t="s">
        <v>1129</v>
      </c>
      <c r="AJ596" s="7" t="s">
        <v>1129</v>
      </c>
      <c r="AK596" s="7" t="s">
        <v>1129</v>
      </c>
      <c r="AL596" s="7">
        <v>6707</v>
      </c>
      <c r="AM596" s="255">
        <v>6522</v>
      </c>
      <c r="AN596" s="258">
        <v>57</v>
      </c>
      <c r="AO596" s="306">
        <v>0</v>
      </c>
      <c r="AP596" s="306" t="str">
        <f t="shared" si="123"/>
        <v>RB</v>
      </c>
      <c r="AQ596" s="306"/>
      <c r="AR596" s="306"/>
      <c r="AS596" s="306"/>
      <c r="AT596" s="306"/>
      <c r="AU596" s="72" t="s">
        <v>1793</v>
      </c>
      <c r="AV596" s="310" t="s">
        <v>1462</v>
      </c>
      <c r="AW596" s="304" t="s">
        <v>153</v>
      </c>
      <c r="AX596" s="311">
        <v>45390</v>
      </c>
      <c r="AY596" s="72">
        <v>24</v>
      </c>
      <c r="AZ596" s="72" t="s">
        <v>1742</v>
      </c>
      <c r="BA596" s="7" t="s">
        <v>3513</v>
      </c>
      <c r="BB596" s="7"/>
      <c r="BC596" s="7"/>
      <c r="BD596" s="72"/>
      <c r="BE596" s="72"/>
      <c r="BF596" s="72"/>
      <c r="BG596" s="183"/>
      <c r="BH596" s="72"/>
      <c r="BI596" s="72"/>
      <c r="BJ596" s="72"/>
      <c r="BK596" s="72"/>
      <c r="BL596" s="72">
        <v>1</v>
      </c>
      <c r="BM596" s="72"/>
      <c r="BN596" s="72"/>
      <c r="BO596" s="72"/>
      <c r="BP596" s="72"/>
      <c r="BQ596" s="72"/>
      <c r="BR596" s="72"/>
      <c r="BS596" s="72"/>
      <c r="BT596" s="72"/>
      <c r="BU596" s="72"/>
      <c r="BV596" s="72"/>
      <c r="BW596" s="72"/>
      <c r="BX596" s="72"/>
      <c r="BY596" s="72"/>
      <c r="BZ596" s="72"/>
      <c r="CA596" s="72"/>
      <c r="CB596" s="72"/>
      <c r="CC596" s="72"/>
      <c r="CD596" s="72"/>
      <c r="CE596" s="72"/>
      <c r="CF596" s="72"/>
      <c r="CG596" s="72"/>
      <c r="CH596" s="72"/>
      <c r="CI596" s="72"/>
      <c r="CJ596" s="72"/>
      <c r="CK596" s="72"/>
      <c r="CL596" s="72"/>
      <c r="CM596" s="72"/>
      <c r="CN596" s="72"/>
      <c r="CO596" s="72"/>
      <c r="CP596" s="72"/>
      <c r="CQ596" s="72"/>
      <c r="CR596" s="72"/>
      <c r="CS596" s="72"/>
      <c r="CT596" s="72"/>
      <c r="CU596" s="72"/>
      <c r="CV596" s="72"/>
      <c r="CW596" s="72"/>
      <c r="CX596" s="72"/>
      <c r="CY596" s="72"/>
      <c r="CZ596" s="72"/>
      <c r="DA596" s="72"/>
      <c r="DB596" s="72"/>
      <c r="DC596" s="72"/>
      <c r="DD596" s="72"/>
      <c r="DE596" s="72"/>
      <c r="DF596" s="72"/>
      <c r="DG596" s="72"/>
      <c r="DH596" s="72"/>
      <c r="DI596" s="72"/>
      <c r="DJ596" s="72"/>
      <c r="DK596" s="72"/>
      <c r="DL596" s="72"/>
      <c r="DM596" s="72"/>
      <c r="DN596" s="72"/>
      <c r="DO596" s="72"/>
      <c r="DP596" s="72"/>
      <c r="DQ596" s="72"/>
      <c r="DR596" s="72"/>
      <c r="DS596" s="72"/>
      <c r="DT596" s="72"/>
      <c r="DU596" s="72"/>
      <c r="DV596" s="72"/>
      <c r="DW596" s="72"/>
      <c r="DX596" s="72"/>
      <c r="DY596" s="72"/>
      <c r="DZ596" s="72"/>
      <c r="EA596" s="72"/>
      <c r="EB596" s="72"/>
      <c r="EC596" s="72"/>
      <c r="ED596" s="72"/>
      <c r="EE596" s="72"/>
      <c r="EF596" s="72"/>
      <c r="EG596" s="72"/>
      <c r="EH596" s="72"/>
      <c r="EI596" s="72"/>
      <c r="EJ596" s="72"/>
      <c r="EK596" s="72"/>
      <c r="EL596" s="72"/>
      <c r="EM596" s="72"/>
      <c r="EN596" s="72"/>
      <c r="EO596" s="72"/>
      <c r="EP596" s="72"/>
      <c r="EQ596" s="72"/>
      <c r="ER596" s="312">
        <f t="shared" si="124"/>
        <v>1</v>
      </c>
      <c r="ES596" s="72">
        <f t="shared" si="125"/>
        <v>1</v>
      </c>
      <c r="ET596" s="72" t="s">
        <v>1125</v>
      </c>
      <c r="EU596" s="7" t="s">
        <v>2908</v>
      </c>
      <c r="EV596" s="7" t="s">
        <v>1110</v>
      </c>
      <c r="EW596" s="7" t="s">
        <v>1803</v>
      </c>
      <c r="EX596" s="183" t="s">
        <v>1809</v>
      </c>
      <c r="EY596" s="313">
        <v>46177</v>
      </c>
      <c r="EZ596" s="313"/>
      <c r="FA596" s="183"/>
      <c r="FB596" s="313"/>
      <c r="FC596" s="7"/>
      <c r="FD596" s="7" t="s">
        <v>3324</v>
      </c>
      <c r="FE596" s="7">
        <f t="shared" si="127"/>
        <v>6707</v>
      </c>
      <c r="FF596" s="72">
        <f t="shared" si="128"/>
        <v>13656</v>
      </c>
      <c r="FG596" t="s">
        <v>3515</v>
      </c>
    </row>
    <row r="597" spans="1:163" ht="17.25">
      <c r="A597" s="72">
        <v>463298684</v>
      </c>
      <c r="B597" s="304" t="s">
        <v>788</v>
      </c>
      <c r="C597" s="72"/>
      <c r="D597" s="72"/>
      <c r="E597" s="72"/>
      <c r="F597" s="72"/>
      <c r="G597" s="306"/>
      <c r="H597" s="306"/>
      <c r="I597" s="72">
        <v>7568</v>
      </c>
      <c r="J597" s="72">
        <v>6466</v>
      </c>
      <c r="K597" s="258">
        <f t="shared" si="119"/>
        <v>7859</v>
      </c>
      <c r="L597" s="258">
        <f t="shared" si="121"/>
        <v>15627</v>
      </c>
      <c r="M597" s="315">
        <v>5</v>
      </c>
      <c r="N597" s="72" t="s">
        <v>1231</v>
      </c>
      <c r="O597" s="72" t="s">
        <v>1232</v>
      </c>
      <c r="P597" s="72" t="s">
        <v>42</v>
      </c>
      <c r="Q597" s="255">
        <v>6466</v>
      </c>
      <c r="R597" s="66">
        <v>1393</v>
      </c>
      <c r="S597" s="66">
        <f t="shared" si="120"/>
        <v>0</v>
      </c>
      <c r="T597" s="66">
        <v>2250</v>
      </c>
      <c r="U597" s="4" t="s">
        <v>1482</v>
      </c>
      <c r="V597" s="5">
        <f t="shared" si="129"/>
        <v>1.8797699598806044E-2</v>
      </c>
      <c r="W597" s="5">
        <f t="shared" si="130"/>
        <v>3.1474255592236801E-3</v>
      </c>
      <c r="X597" s="5" t="s">
        <v>1280</v>
      </c>
      <c r="Y597" s="72" t="str">
        <f t="shared" si="122"/>
        <v>PTP</v>
      </c>
      <c r="Z597" s="72" t="s">
        <v>1281</v>
      </c>
      <c r="AA597" s="72" t="s">
        <v>1329</v>
      </c>
      <c r="AB597" s="304"/>
      <c r="AC597" s="72">
        <v>20</v>
      </c>
      <c r="AD597" s="72" t="s">
        <v>3022</v>
      </c>
      <c r="AE597" s="308"/>
      <c r="AF597" s="309" t="s">
        <v>1797</v>
      </c>
      <c r="AG597" s="7" t="s">
        <v>1129</v>
      </c>
      <c r="AH597" s="72" t="s">
        <v>780</v>
      </c>
      <c r="AI597" s="7" t="s">
        <v>1129</v>
      </c>
      <c r="AJ597" s="7" t="s">
        <v>1129</v>
      </c>
      <c r="AK597" s="7" t="s">
        <v>1129</v>
      </c>
      <c r="AL597" s="7">
        <v>10109</v>
      </c>
      <c r="AM597" s="255">
        <v>6466</v>
      </c>
      <c r="AN597" s="258">
        <v>147</v>
      </c>
      <c r="AO597" s="306">
        <v>163</v>
      </c>
      <c r="AP597" s="306" t="str">
        <f t="shared" si="123"/>
        <v>FLOW</v>
      </c>
      <c r="AQ597" s="306"/>
      <c r="AR597" s="306"/>
      <c r="AS597" s="306"/>
      <c r="AT597" s="306"/>
      <c r="AU597" s="72" t="s">
        <v>943</v>
      </c>
      <c r="AV597" s="310" t="s">
        <v>789</v>
      </c>
      <c r="AW597" s="304" t="s">
        <v>16</v>
      </c>
      <c r="AX597" s="311">
        <v>45467</v>
      </c>
      <c r="AY597" s="72">
        <v>18</v>
      </c>
      <c r="AZ597" s="72" t="s">
        <v>1742</v>
      </c>
      <c r="BA597" s="7" t="s">
        <v>3512</v>
      </c>
      <c r="BB597" s="7"/>
      <c r="BC597" s="7"/>
      <c r="BD597" s="72"/>
      <c r="BE597" s="72"/>
      <c r="BF597" s="72"/>
      <c r="BG597" s="183"/>
      <c r="BH597" s="72"/>
      <c r="BI597" s="72"/>
      <c r="BJ597" s="72"/>
      <c r="BK597" s="72"/>
      <c r="BL597" s="72">
        <v>1</v>
      </c>
      <c r="BM597" s="72"/>
      <c r="BN597" s="72"/>
      <c r="BO597" s="72"/>
      <c r="BP597" s="72"/>
      <c r="BQ597" s="72"/>
      <c r="BR597" s="72"/>
      <c r="BS597" s="72"/>
      <c r="BT597" s="72"/>
      <c r="BU597" s="72"/>
      <c r="BV597" s="72"/>
      <c r="BW597" s="72"/>
      <c r="BX597" s="72"/>
      <c r="BY597" s="72"/>
      <c r="BZ597" s="72"/>
      <c r="CA597" s="72"/>
      <c r="CB597" s="72"/>
      <c r="CC597" s="72"/>
      <c r="CD597" s="72"/>
      <c r="CE597" s="72"/>
      <c r="CF597" s="72"/>
      <c r="CG597" s="72"/>
      <c r="CH597" s="72"/>
      <c r="CI597" s="72"/>
      <c r="CJ597" s="72"/>
      <c r="CK597" s="72"/>
      <c r="CL597" s="72"/>
      <c r="CM597" s="72"/>
      <c r="CN597" s="72"/>
      <c r="CO597" s="72"/>
      <c r="CP597" s="72"/>
      <c r="CQ597" s="72"/>
      <c r="CR597" s="72"/>
      <c r="CS597" s="72"/>
      <c r="CT597" s="72"/>
      <c r="CU597" s="72"/>
      <c r="CV597" s="72"/>
      <c r="CW597" s="72"/>
      <c r="CX597" s="72"/>
      <c r="CY597" s="72"/>
      <c r="CZ597" s="72"/>
      <c r="DA597" s="72"/>
      <c r="DB597" s="72"/>
      <c r="DC597" s="72"/>
      <c r="DD597" s="72"/>
      <c r="DE597" s="72"/>
      <c r="DF597" s="72"/>
      <c r="DG597" s="72"/>
      <c r="DH597" s="72"/>
      <c r="DI597" s="72"/>
      <c r="DJ597" s="72"/>
      <c r="DK597" s="72"/>
      <c r="DL597" s="72"/>
      <c r="DM597" s="72"/>
      <c r="DN597" s="72"/>
      <c r="DO597" s="72"/>
      <c r="DP597" s="72"/>
      <c r="DQ597" s="72"/>
      <c r="DR597" s="72"/>
      <c r="DS597" s="72"/>
      <c r="DT597" s="72"/>
      <c r="DU597" s="72"/>
      <c r="DV597" s="72"/>
      <c r="DW597" s="72"/>
      <c r="DX597" s="72"/>
      <c r="DY597" s="72"/>
      <c r="DZ597" s="72"/>
      <c r="EA597" s="72"/>
      <c r="EB597" s="72"/>
      <c r="EC597" s="72"/>
      <c r="ED597" s="72"/>
      <c r="EE597" s="72"/>
      <c r="EF597" s="72"/>
      <c r="EG597" s="72"/>
      <c r="EH597" s="72"/>
      <c r="EI597" s="72"/>
      <c r="EJ597" s="72"/>
      <c r="EK597" s="72"/>
      <c r="EL597" s="72"/>
      <c r="EM597" s="72"/>
      <c r="EN597" s="72"/>
      <c r="EO597" s="72"/>
      <c r="EP597" s="72"/>
      <c r="EQ597" s="72"/>
      <c r="ER597" s="312">
        <f t="shared" si="124"/>
        <v>1</v>
      </c>
      <c r="ES597" s="72">
        <f t="shared" si="125"/>
        <v>1</v>
      </c>
      <c r="ET597" s="72" t="s">
        <v>1116</v>
      </c>
      <c r="EU597" s="7" t="s">
        <v>2909</v>
      </c>
      <c r="EV597" s="7" t="s">
        <v>1110</v>
      </c>
      <c r="EW597" s="7" t="s">
        <v>1801</v>
      </c>
      <c r="EX597" s="183" t="s">
        <v>1933</v>
      </c>
      <c r="EY597" s="313">
        <v>46177</v>
      </c>
      <c r="EZ597" s="313"/>
      <c r="FA597" s="183"/>
      <c r="FB597" s="313"/>
      <c r="FC597" s="7"/>
      <c r="FD597" s="7" t="s">
        <v>3241</v>
      </c>
      <c r="FE597" s="7">
        <f t="shared" si="127"/>
        <v>7859</v>
      </c>
      <c r="FF597" s="72">
        <f t="shared" si="128"/>
        <v>15627</v>
      </c>
      <c r="FG597" t="s">
        <v>3515</v>
      </c>
    </row>
    <row r="598" spans="1:163" ht="17.25">
      <c r="A598" s="72">
        <v>137632312</v>
      </c>
      <c r="B598" s="304" t="s">
        <v>583</v>
      </c>
      <c r="C598" s="72"/>
      <c r="D598" s="72"/>
      <c r="E598" s="72"/>
      <c r="F598" s="72"/>
      <c r="G598" s="306"/>
      <c r="H598" s="306"/>
      <c r="I598" s="72">
        <v>3302</v>
      </c>
      <c r="J598" s="72">
        <v>6593</v>
      </c>
      <c r="K598" s="258">
        <f t="shared" si="119"/>
        <v>-6143</v>
      </c>
      <c r="L598" s="258">
        <f t="shared" si="121"/>
        <v>10477</v>
      </c>
      <c r="M598" s="315">
        <v>5</v>
      </c>
      <c r="N598" s="72" t="s">
        <v>1231</v>
      </c>
      <c r="O598" s="72" t="s">
        <v>1232</v>
      </c>
      <c r="P598" s="72" t="s">
        <v>230</v>
      </c>
      <c r="Q598" s="255">
        <v>6443.26</v>
      </c>
      <c r="R598" s="66">
        <v>472</v>
      </c>
      <c r="S598" s="66">
        <f t="shared" si="120"/>
        <v>0</v>
      </c>
      <c r="T598" s="66">
        <v>4950</v>
      </c>
      <c r="U598" s="4" t="s">
        <v>1231</v>
      </c>
      <c r="V598" s="5">
        <f t="shared" si="129"/>
        <v>1.7776802939413566E-2</v>
      </c>
      <c r="W598" s="5">
        <f t="shared" si="130"/>
        <v>3.1363565123296582E-3</v>
      </c>
      <c r="X598" s="5" t="str">
        <f t="shared" si="126"/>
        <v>FLOW</v>
      </c>
      <c r="Y598" s="72" t="str">
        <f t="shared" si="122"/>
        <v>RTP</v>
      </c>
      <c r="Z598" s="72" t="s">
        <v>1330</v>
      </c>
      <c r="AA598" s="72" t="s">
        <v>1330</v>
      </c>
      <c r="AB598" s="304"/>
      <c r="AC598" s="72"/>
      <c r="AD598" s="72" t="s">
        <v>3022</v>
      </c>
      <c r="AE598" s="308"/>
      <c r="AF598" s="309" t="s">
        <v>1797</v>
      </c>
      <c r="AG598" s="7" t="s">
        <v>1129</v>
      </c>
      <c r="AH598" s="72" t="s">
        <v>1771</v>
      </c>
      <c r="AI598" s="7" t="s">
        <v>1129</v>
      </c>
      <c r="AJ598" s="7" t="s">
        <v>1129</v>
      </c>
      <c r="AK598" s="7" t="s">
        <v>1129</v>
      </c>
      <c r="AL598" s="7">
        <v>12015</v>
      </c>
      <c r="AM598" s="255">
        <v>6443.26</v>
      </c>
      <c r="AN598" s="258">
        <v>146</v>
      </c>
      <c r="AO598" s="306">
        <v>162</v>
      </c>
      <c r="AP598" s="306" t="str">
        <f t="shared" si="123"/>
        <v>FLOW</v>
      </c>
      <c r="AQ598" s="306"/>
      <c r="AR598" s="306"/>
      <c r="AS598" s="306"/>
      <c r="AT598" s="306"/>
      <c r="AU598" s="72" t="s">
        <v>943</v>
      </c>
      <c r="AV598" s="310" t="s">
        <v>585</v>
      </c>
      <c r="AW598" s="304" t="s">
        <v>92</v>
      </c>
      <c r="AX598" s="311">
        <v>44947</v>
      </c>
      <c r="AY598" s="72">
        <v>36</v>
      </c>
      <c r="AZ598" s="72" t="s">
        <v>1742</v>
      </c>
      <c r="BA598" s="7" t="s">
        <v>3513</v>
      </c>
      <c r="BB598" s="7"/>
      <c r="BC598" s="7"/>
      <c r="BD598" s="72"/>
      <c r="BE598" s="72"/>
      <c r="BF598" s="72"/>
      <c r="BG598" s="183"/>
      <c r="BH598" s="72"/>
      <c r="BI598" s="72"/>
      <c r="BJ598" s="72"/>
      <c r="BK598" s="72"/>
      <c r="BL598" s="72">
        <v>1</v>
      </c>
      <c r="BM598" s="72"/>
      <c r="BN598" s="72"/>
      <c r="BO598" s="72"/>
      <c r="BP598" s="72"/>
      <c r="BQ598" s="72"/>
      <c r="BR598" s="72"/>
      <c r="BS598" s="72"/>
      <c r="BT598" s="72"/>
      <c r="BU598" s="72"/>
      <c r="BV598" s="72"/>
      <c r="BW598" s="72"/>
      <c r="BX598" s="72"/>
      <c r="BY598" s="72"/>
      <c r="BZ598" s="72"/>
      <c r="CA598" s="72"/>
      <c r="CB598" s="72"/>
      <c r="CC598" s="72"/>
      <c r="CD598" s="72"/>
      <c r="CE598" s="72"/>
      <c r="CF598" s="72"/>
      <c r="CG598" s="72"/>
      <c r="CH598" s="72"/>
      <c r="CI598" s="72"/>
      <c r="CJ598" s="72"/>
      <c r="CK598" s="72"/>
      <c r="CL598" s="72"/>
      <c r="CM598" s="72"/>
      <c r="CN598" s="72"/>
      <c r="CO598" s="72"/>
      <c r="CP598" s="72"/>
      <c r="CQ598" s="72"/>
      <c r="CR598" s="72"/>
      <c r="CS598" s="72"/>
      <c r="CT598" s="72"/>
      <c r="CU598" s="72"/>
      <c r="CV598" s="72"/>
      <c r="CW598" s="72"/>
      <c r="CX598" s="72"/>
      <c r="CY598" s="72"/>
      <c r="CZ598" s="72"/>
      <c r="DA598" s="72"/>
      <c r="DB598" s="72"/>
      <c r="DC598" s="72"/>
      <c r="DD598" s="72"/>
      <c r="DE598" s="72"/>
      <c r="DF598" s="72"/>
      <c r="DG598" s="72"/>
      <c r="DH598" s="72"/>
      <c r="DI598" s="72"/>
      <c r="DJ598" s="72"/>
      <c r="DK598" s="72"/>
      <c r="DL598" s="72"/>
      <c r="DM598" s="72"/>
      <c r="DN598" s="72"/>
      <c r="DO598" s="72"/>
      <c r="DP598" s="72"/>
      <c r="DQ598" s="72"/>
      <c r="DR598" s="72"/>
      <c r="DS598" s="72"/>
      <c r="DT598" s="72"/>
      <c r="DU598" s="72"/>
      <c r="DV598" s="72"/>
      <c r="DW598" s="72"/>
      <c r="DX598" s="72"/>
      <c r="DY598" s="72"/>
      <c r="DZ598" s="72"/>
      <c r="EA598" s="72"/>
      <c r="EB598" s="72"/>
      <c r="EC598" s="72"/>
      <c r="ED598" s="72"/>
      <c r="EE598" s="72"/>
      <c r="EF598" s="72"/>
      <c r="EG598" s="72"/>
      <c r="EH598" s="72"/>
      <c r="EI598" s="72"/>
      <c r="EJ598" s="72"/>
      <c r="EK598" s="72"/>
      <c r="EL598" s="72"/>
      <c r="EM598" s="72"/>
      <c r="EN598" s="72"/>
      <c r="EO598" s="72"/>
      <c r="EP598" s="72"/>
      <c r="EQ598" s="72"/>
      <c r="ER598" s="312">
        <f t="shared" si="124"/>
        <v>1</v>
      </c>
      <c r="ES598" s="72">
        <f t="shared" si="125"/>
        <v>1</v>
      </c>
      <c r="ET598" s="72" t="s">
        <v>1111</v>
      </c>
      <c r="EU598" s="7" t="s">
        <v>2910</v>
      </c>
      <c r="EV598" s="7" t="s">
        <v>1110</v>
      </c>
      <c r="EW598" s="7" t="s">
        <v>1801</v>
      </c>
      <c r="EX598" s="183" t="s">
        <v>1990</v>
      </c>
      <c r="EY598" s="313">
        <v>46177</v>
      </c>
      <c r="EZ598" s="313"/>
      <c r="FA598" s="183"/>
      <c r="FB598" s="313"/>
      <c r="FC598" s="7"/>
      <c r="FD598" s="7" t="s">
        <v>3437</v>
      </c>
      <c r="FE598" s="7">
        <f t="shared" si="127"/>
        <v>-6143</v>
      </c>
      <c r="FF598" s="72">
        <f t="shared" si="128"/>
        <v>10477</v>
      </c>
      <c r="FG598" t="s">
        <v>3515</v>
      </c>
    </row>
    <row r="599" spans="1:163" ht="17.25">
      <c r="A599" s="72">
        <v>462636667</v>
      </c>
      <c r="B599" s="304" t="s">
        <v>934</v>
      </c>
      <c r="C599" s="72"/>
      <c r="D599" s="72"/>
      <c r="E599" s="72"/>
      <c r="F599" s="72"/>
      <c r="G599" s="306"/>
      <c r="H599" s="306"/>
      <c r="I599" s="72">
        <v>3247</v>
      </c>
      <c r="J599" s="72">
        <v>6494</v>
      </c>
      <c r="K599" s="258">
        <f t="shared" si="119"/>
        <v>191</v>
      </c>
      <c r="L599" s="258">
        <f t="shared" si="121"/>
        <v>10059</v>
      </c>
      <c r="M599" s="315">
        <v>3</v>
      </c>
      <c r="N599" s="72" t="s">
        <v>1231</v>
      </c>
      <c r="O599" s="72" t="s">
        <v>1232</v>
      </c>
      <c r="P599" s="72" t="s">
        <v>333</v>
      </c>
      <c r="Q599" s="255">
        <v>6308</v>
      </c>
      <c r="R599" s="66">
        <v>191</v>
      </c>
      <c r="S599" s="66">
        <f t="shared" si="120"/>
        <v>0</v>
      </c>
      <c r="T599" s="66">
        <v>3577</v>
      </c>
      <c r="U599" s="4" t="s">
        <v>1231</v>
      </c>
      <c r="V599" s="5">
        <f t="shared" si="129"/>
        <v>1.3118357258911348E-2</v>
      </c>
      <c r="W599" s="5">
        <f t="shared" si="130"/>
        <v>1.6871406859063499E-3</v>
      </c>
      <c r="X599" s="5" t="str">
        <f t="shared" si="126"/>
        <v>FLOW</v>
      </c>
      <c r="Y599" s="72" t="str">
        <f t="shared" si="122"/>
        <v>BPTP</v>
      </c>
      <c r="Z599" s="72" t="s">
        <v>1326</v>
      </c>
      <c r="AA599" s="72" t="s">
        <v>1325</v>
      </c>
      <c r="AB599" s="304" t="s">
        <v>3504</v>
      </c>
      <c r="AC599" s="72"/>
      <c r="AD599" s="72" t="s">
        <v>3022</v>
      </c>
      <c r="AE599" s="308"/>
      <c r="AF599" s="309" t="s">
        <v>1797</v>
      </c>
      <c r="AG599" s="7" t="s">
        <v>1129</v>
      </c>
      <c r="AH599" s="72" t="s">
        <v>908</v>
      </c>
      <c r="AI599" s="7" t="s">
        <v>1129</v>
      </c>
      <c r="AJ599" s="7" t="s">
        <v>1129</v>
      </c>
      <c r="AK599" s="7" t="s">
        <v>1129</v>
      </c>
      <c r="AL599" s="7">
        <v>10262</v>
      </c>
      <c r="AM599" s="255">
        <v>6308</v>
      </c>
      <c r="AN599" s="258">
        <v>87</v>
      </c>
      <c r="AO599" s="306">
        <v>103</v>
      </c>
      <c r="AP599" s="306" t="str">
        <f t="shared" si="123"/>
        <v>FLOW</v>
      </c>
      <c r="AQ599" s="306"/>
      <c r="AR599" s="306"/>
      <c r="AS599" s="306"/>
      <c r="AT599" s="306"/>
      <c r="AU599" s="72" t="s">
        <v>1793</v>
      </c>
      <c r="AV599" s="310" t="s">
        <v>935</v>
      </c>
      <c r="AW599" s="304" t="s">
        <v>50</v>
      </c>
      <c r="AX599" s="311">
        <v>45402</v>
      </c>
      <c r="AY599" s="72">
        <v>24</v>
      </c>
      <c r="AZ599" s="72" t="s">
        <v>1742</v>
      </c>
      <c r="BA599" s="7" t="s">
        <v>3513</v>
      </c>
      <c r="BB599" s="7"/>
      <c r="BC599" s="7"/>
      <c r="BD599" s="72"/>
      <c r="BE599" s="72"/>
      <c r="BF599" s="72">
        <v>1</v>
      </c>
      <c r="BG599" s="183"/>
      <c r="BH599" s="72"/>
      <c r="BI599" s="72"/>
      <c r="BJ599" s="72"/>
      <c r="BK599" s="72"/>
      <c r="BL599" s="72"/>
      <c r="BM599" s="72"/>
      <c r="BN599" s="72"/>
      <c r="BO599" s="72"/>
      <c r="BP599" s="72"/>
      <c r="BQ599" s="72"/>
      <c r="BR599" s="72"/>
      <c r="BS599" s="72"/>
      <c r="BT599" s="72"/>
      <c r="BU599" s="72"/>
      <c r="BV599" s="72"/>
      <c r="BW599" s="72"/>
      <c r="BX599" s="72"/>
      <c r="BY599" s="72"/>
      <c r="BZ599" s="72"/>
      <c r="CA599" s="72"/>
      <c r="CB599" s="72"/>
      <c r="CC599" s="72"/>
      <c r="CD599" s="72"/>
      <c r="CE599" s="72"/>
      <c r="CF599" s="72"/>
      <c r="CG599" s="72"/>
      <c r="CH599" s="72"/>
      <c r="CI599" s="72"/>
      <c r="CJ599" s="72"/>
      <c r="CK599" s="72"/>
      <c r="CL599" s="72"/>
      <c r="CM599" s="72"/>
      <c r="CN599" s="72"/>
      <c r="CO599" s="72"/>
      <c r="CP599" s="72"/>
      <c r="CQ599" s="72"/>
      <c r="CR599" s="72"/>
      <c r="CS599" s="72"/>
      <c r="CT599" s="72"/>
      <c r="CU599" s="72"/>
      <c r="CV599" s="72"/>
      <c r="CW599" s="72"/>
      <c r="CX599" s="72"/>
      <c r="CY599" s="72"/>
      <c r="CZ599" s="72"/>
      <c r="DA599" s="72"/>
      <c r="DB599" s="72"/>
      <c r="DC599" s="72"/>
      <c r="DD599" s="72"/>
      <c r="DE599" s="72"/>
      <c r="DF599" s="72"/>
      <c r="DG599" s="72"/>
      <c r="DH599" s="72"/>
      <c r="DI599" s="72"/>
      <c r="DJ599" s="72"/>
      <c r="DK599" s="72"/>
      <c r="DL599" s="72"/>
      <c r="DM599" s="72"/>
      <c r="DN599" s="72"/>
      <c r="DO599" s="72"/>
      <c r="DP599" s="72"/>
      <c r="DQ599" s="72"/>
      <c r="DR599" s="72"/>
      <c r="DS599" s="72"/>
      <c r="DT599" s="72"/>
      <c r="DU599" s="72"/>
      <c r="DV599" s="72"/>
      <c r="DW599" s="72"/>
      <c r="DX599" s="72"/>
      <c r="DY599" s="72"/>
      <c r="DZ599" s="72"/>
      <c r="EA599" s="72"/>
      <c r="EB599" s="72"/>
      <c r="EC599" s="72"/>
      <c r="ED599" s="72"/>
      <c r="EE599" s="72"/>
      <c r="EF599" s="72"/>
      <c r="EG599" s="72"/>
      <c r="EH599" s="72"/>
      <c r="EI599" s="72"/>
      <c r="EJ599" s="72"/>
      <c r="EK599" s="72"/>
      <c r="EL599" s="72"/>
      <c r="EM599" s="72"/>
      <c r="EN599" s="72"/>
      <c r="EO599" s="72"/>
      <c r="EP599" s="72"/>
      <c r="EQ599" s="72"/>
      <c r="ER599" s="312">
        <f t="shared" si="124"/>
        <v>1</v>
      </c>
      <c r="ES599" s="72">
        <f t="shared" si="125"/>
        <v>1</v>
      </c>
      <c r="ET599" s="72" t="s">
        <v>1125</v>
      </c>
      <c r="EU599" s="7" t="s">
        <v>2911</v>
      </c>
      <c r="EV599" s="7" t="s">
        <v>1110</v>
      </c>
      <c r="EW599" s="7" t="s">
        <v>1801</v>
      </c>
      <c r="EX599" s="183" t="s">
        <v>1870</v>
      </c>
      <c r="EY599" s="313">
        <v>46175</v>
      </c>
      <c r="EZ599" s="313"/>
      <c r="FA599" s="183"/>
      <c r="FB599" s="313"/>
      <c r="FC599" s="7"/>
      <c r="FD599" s="7" t="s">
        <v>3172</v>
      </c>
      <c r="FE599" s="7">
        <f t="shared" si="127"/>
        <v>191</v>
      </c>
      <c r="FF599" s="72">
        <f t="shared" si="128"/>
        <v>10059</v>
      </c>
      <c r="FG599" t="s">
        <v>3515</v>
      </c>
    </row>
    <row r="600" spans="1:163" ht="17.25">
      <c r="A600" s="72">
        <v>464044897</v>
      </c>
      <c r="B600" s="304" t="s">
        <v>586</v>
      </c>
      <c r="C600" s="72" t="s">
        <v>1775</v>
      </c>
      <c r="D600" s="72" t="s">
        <v>3620</v>
      </c>
      <c r="E600" s="72">
        <v>900</v>
      </c>
      <c r="F600" s="72"/>
      <c r="G600" s="306"/>
      <c r="H600" s="306"/>
      <c r="I600" s="72">
        <v>874</v>
      </c>
      <c r="J600" s="72">
        <v>3264</v>
      </c>
      <c r="K600" s="258">
        <f t="shared" si="119"/>
        <v>829</v>
      </c>
      <c r="L600" s="258">
        <f t="shared" si="121"/>
        <v>3489</v>
      </c>
      <c r="M600" s="315">
        <v>4</v>
      </c>
      <c r="N600" s="72" t="s">
        <v>1280</v>
      </c>
      <c r="O600" s="72" t="s">
        <v>1281</v>
      </c>
      <c r="P600" s="72" t="s">
        <v>230</v>
      </c>
      <c r="Q600" s="255">
        <v>6306</v>
      </c>
      <c r="R600" s="66">
        <v>187</v>
      </c>
      <c r="S600" s="66">
        <f t="shared" si="120"/>
        <v>0</v>
      </c>
      <c r="T600" s="66">
        <v>4470</v>
      </c>
      <c r="U600" s="4" t="s">
        <v>1231</v>
      </c>
      <c r="V600" s="5">
        <f t="shared" si="129"/>
        <v>6.2402218217766522E-2</v>
      </c>
      <c r="W600" s="5">
        <f t="shared" si="130"/>
        <v>2.070379079613275E-3</v>
      </c>
      <c r="X600" s="5" t="s">
        <v>1280</v>
      </c>
      <c r="Y600" s="72" t="str">
        <f t="shared" si="122"/>
        <v>PAID</v>
      </c>
      <c r="Z600" s="72" t="s">
        <v>1329</v>
      </c>
      <c r="AA600" s="72" t="s">
        <v>1329</v>
      </c>
      <c r="AB600" s="304"/>
      <c r="AC600" s="72"/>
      <c r="AD600" s="72" t="s">
        <v>3019</v>
      </c>
      <c r="AE600" s="308"/>
      <c r="AF600" s="309" t="s">
        <v>1797</v>
      </c>
      <c r="AG600" s="7" t="s">
        <v>1129</v>
      </c>
      <c r="AH600" s="72" t="s">
        <v>456</v>
      </c>
      <c r="AI600" s="7" t="s">
        <v>1129</v>
      </c>
      <c r="AJ600" s="7" t="s">
        <v>1129</v>
      </c>
      <c r="AK600" s="7" t="s">
        <v>1129</v>
      </c>
      <c r="AL600" s="7">
        <v>7921</v>
      </c>
      <c r="AM600" s="255">
        <v>6306</v>
      </c>
      <c r="AN600" s="258">
        <v>115</v>
      </c>
      <c r="AO600" s="306">
        <v>131</v>
      </c>
      <c r="AP600" s="306" t="str">
        <f t="shared" si="123"/>
        <v>FLOW</v>
      </c>
      <c r="AQ600" s="306"/>
      <c r="AR600" s="306"/>
      <c r="AS600" s="306"/>
      <c r="AT600" s="306"/>
      <c r="AU600" s="72" t="s">
        <v>943</v>
      </c>
      <c r="AV600" s="310" t="s">
        <v>587</v>
      </c>
      <c r="AW600" s="304" t="s">
        <v>156</v>
      </c>
      <c r="AX600" s="311">
        <v>45552</v>
      </c>
      <c r="AY600" s="72">
        <v>24</v>
      </c>
      <c r="AZ600" s="72" t="s">
        <v>1742</v>
      </c>
      <c r="BA600" s="7" t="s">
        <v>3513</v>
      </c>
      <c r="BB600" s="7"/>
      <c r="BC600" s="7"/>
      <c r="BD600" s="72"/>
      <c r="BE600" s="72"/>
      <c r="BF600" s="72"/>
      <c r="BG600" s="183"/>
      <c r="BH600" s="72"/>
      <c r="BI600" s="72"/>
      <c r="BJ600" s="72"/>
      <c r="BK600" s="72"/>
      <c r="BL600" s="72">
        <v>1</v>
      </c>
      <c r="BM600" s="72"/>
      <c r="BN600" s="72"/>
      <c r="BO600" s="72"/>
      <c r="BP600" s="72"/>
      <c r="BQ600" s="72"/>
      <c r="BR600" s="72"/>
      <c r="BS600" s="72"/>
      <c r="BT600" s="72"/>
      <c r="BU600" s="72"/>
      <c r="BV600" s="72"/>
      <c r="BW600" s="72"/>
      <c r="BX600" s="72"/>
      <c r="BY600" s="72"/>
      <c r="BZ600" s="72"/>
      <c r="CA600" s="72"/>
      <c r="CB600" s="72"/>
      <c r="CC600" s="72"/>
      <c r="CD600" s="72"/>
      <c r="CE600" s="72"/>
      <c r="CF600" s="72"/>
      <c r="CG600" s="72"/>
      <c r="CH600" s="72"/>
      <c r="CI600" s="72"/>
      <c r="CJ600" s="72"/>
      <c r="CK600" s="72"/>
      <c r="CL600" s="72"/>
      <c r="CM600" s="72"/>
      <c r="CN600" s="72"/>
      <c r="CO600" s="72"/>
      <c r="CP600" s="72"/>
      <c r="CQ600" s="72"/>
      <c r="CR600" s="72"/>
      <c r="CS600" s="72"/>
      <c r="CT600" s="72"/>
      <c r="CU600" s="72"/>
      <c r="CV600" s="72"/>
      <c r="CW600" s="72"/>
      <c r="CX600" s="72"/>
      <c r="CY600" s="72"/>
      <c r="CZ600" s="72"/>
      <c r="DA600" s="72"/>
      <c r="DB600" s="72"/>
      <c r="DC600" s="72"/>
      <c r="DD600" s="72"/>
      <c r="DE600" s="72"/>
      <c r="DF600" s="72"/>
      <c r="DG600" s="72"/>
      <c r="DH600" s="72"/>
      <c r="DI600" s="72"/>
      <c r="DJ600" s="72"/>
      <c r="DK600" s="72"/>
      <c r="DL600" s="72"/>
      <c r="DM600" s="72"/>
      <c r="DN600" s="72"/>
      <c r="DO600" s="72"/>
      <c r="DP600" s="72"/>
      <c r="DQ600" s="72"/>
      <c r="DR600" s="72"/>
      <c r="DS600" s="72"/>
      <c r="DT600" s="72"/>
      <c r="DU600" s="72"/>
      <c r="DV600" s="72"/>
      <c r="DW600" s="72"/>
      <c r="DX600" s="72"/>
      <c r="DY600" s="72"/>
      <c r="DZ600" s="72"/>
      <c r="EA600" s="72"/>
      <c r="EB600" s="72"/>
      <c r="EC600" s="72"/>
      <c r="ED600" s="72"/>
      <c r="EE600" s="72"/>
      <c r="EF600" s="72"/>
      <c r="EG600" s="72"/>
      <c r="EH600" s="72"/>
      <c r="EI600" s="72"/>
      <c r="EJ600" s="72"/>
      <c r="EK600" s="72"/>
      <c r="EL600" s="72"/>
      <c r="EM600" s="72"/>
      <c r="EN600" s="72"/>
      <c r="EO600" s="72"/>
      <c r="EP600" s="72"/>
      <c r="EQ600" s="72"/>
      <c r="ER600" s="312">
        <f t="shared" si="124"/>
        <v>1</v>
      </c>
      <c r="ES600" s="72">
        <f t="shared" si="125"/>
        <v>1</v>
      </c>
      <c r="ET600" s="72" t="s">
        <v>1111</v>
      </c>
      <c r="EU600" s="7" t="s">
        <v>2912</v>
      </c>
      <c r="EV600" s="7" t="s">
        <v>1110</v>
      </c>
      <c r="EW600" s="7" t="s">
        <v>1806</v>
      </c>
      <c r="EX600" s="183" t="s">
        <v>1815</v>
      </c>
      <c r="EY600" s="313">
        <v>46185</v>
      </c>
      <c r="EZ600" s="313"/>
      <c r="FA600" s="183"/>
      <c r="FB600" s="313"/>
      <c r="FC600" s="7"/>
      <c r="FD600" s="7" t="s">
        <v>3438</v>
      </c>
      <c r="FE600" s="7">
        <f t="shared" si="127"/>
        <v>829</v>
      </c>
      <c r="FF600" s="72">
        <f t="shared" si="128"/>
        <v>4389</v>
      </c>
      <c r="FG600" t="s">
        <v>3515</v>
      </c>
    </row>
    <row r="601" spans="1:163" ht="17.25">
      <c r="A601" s="72">
        <v>463361916</v>
      </c>
      <c r="B601" s="304" t="s">
        <v>1453</v>
      </c>
      <c r="C601" s="72"/>
      <c r="D601" s="72"/>
      <c r="E601" s="72"/>
      <c r="F601" s="72"/>
      <c r="G601" s="306"/>
      <c r="H601" s="306"/>
      <c r="I601" s="72">
        <v>2179</v>
      </c>
      <c r="J601" s="72">
        <v>2179</v>
      </c>
      <c r="K601" s="258">
        <f t="shared" si="119"/>
        <v>2222</v>
      </c>
      <c r="L601" s="258">
        <f t="shared" si="121"/>
        <v>4468</v>
      </c>
      <c r="M601" s="307">
        <v>1</v>
      </c>
      <c r="N601" s="72" t="s">
        <v>1231</v>
      </c>
      <c r="O601" s="72" t="s">
        <v>1232</v>
      </c>
      <c r="P601" s="72" t="s">
        <v>42</v>
      </c>
      <c r="Q601" s="255">
        <v>6290</v>
      </c>
      <c r="R601" s="66">
        <v>43</v>
      </c>
      <c r="S601" s="66">
        <f t="shared" si="120"/>
        <v>0</v>
      </c>
      <c r="T601" s="66">
        <v>900</v>
      </c>
      <c r="U601" s="4" t="s">
        <v>1489</v>
      </c>
      <c r="V601" s="5">
        <f t="shared" si="129"/>
        <v>3.9161609096351468E-3</v>
      </c>
      <c r="W601" s="5">
        <f t="shared" si="130"/>
        <v>3.4420862339538179E-4</v>
      </c>
      <c r="X601" s="5" t="s">
        <v>1280</v>
      </c>
      <c r="Y601" s="72" t="str">
        <f t="shared" si="122"/>
        <v>PTP</v>
      </c>
      <c r="Z601" s="72" t="s">
        <v>1329</v>
      </c>
      <c r="AA601" s="72" t="s">
        <v>1329</v>
      </c>
      <c r="AB601" s="304"/>
      <c r="AC601" s="72">
        <v>21</v>
      </c>
      <c r="AD601" s="72" t="s">
        <v>3019</v>
      </c>
      <c r="AE601" s="308"/>
      <c r="AF601" s="309" t="s">
        <v>1129</v>
      </c>
      <c r="AG601" s="7" t="s">
        <v>1129</v>
      </c>
      <c r="AH601" s="72" t="s">
        <v>780</v>
      </c>
      <c r="AI601" s="7" t="s">
        <v>1129</v>
      </c>
      <c r="AJ601" s="7" t="s">
        <v>1129</v>
      </c>
      <c r="AK601" s="7" t="s">
        <v>1129</v>
      </c>
      <c r="AL601" s="7">
        <v>3122</v>
      </c>
      <c r="AM601" s="255">
        <v>6290</v>
      </c>
      <c r="AN601" s="258">
        <v>26</v>
      </c>
      <c r="AO601" s="306">
        <v>42</v>
      </c>
      <c r="AP601" s="306" t="str">
        <f t="shared" si="123"/>
        <v>FLOW</v>
      </c>
      <c r="AQ601" s="306"/>
      <c r="AR601" s="306"/>
      <c r="AS601" s="306"/>
      <c r="AT601" s="306"/>
      <c r="AU601" s="72" t="s">
        <v>1793</v>
      </c>
      <c r="AV601" s="310" t="s">
        <v>1454</v>
      </c>
      <c r="AW601" s="304" t="s">
        <v>44</v>
      </c>
      <c r="AX601" s="311">
        <v>45474</v>
      </c>
      <c r="AY601" s="72">
        <v>24</v>
      </c>
      <c r="AZ601" s="72" t="s">
        <v>1742</v>
      </c>
      <c r="BA601" s="7" t="s">
        <v>3512</v>
      </c>
      <c r="BB601" s="7"/>
      <c r="BC601" s="7"/>
      <c r="BD601" s="72"/>
      <c r="BE601" s="72"/>
      <c r="BF601" s="72"/>
      <c r="BG601" s="183"/>
      <c r="BH601" s="72"/>
      <c r="BI601" s="72"/>
      <c r="BJ601" s="72"/>
      <c r="BK601" s="72"/>
      <c r="BL601" s="72"/>
      <c r="BM601" s="72"/>
      <c r="BN601" s="72"/>
      <c r="BO601" s="72">
        <v>1</v>
      </c>
      <c r="BP601" s="72"/>
      <c r="BQ601" s="72"/>
      <c r="BR601" s="72"/>
      <c r="BS601" s="72"/>
      <c r="BT601" s="72"/>
      <c r="BU601" s="72"/>
      <c r="BV601" s="72"/>
      <c r="BW601" s="72"/>
      <c r="BX601" s="72"/>
      <c r="BY601" s="72"/>
      <c r="BZ601" s="72"/>
      <c r="CA601" s="72"/>
      <c r="CB601" s="72"/>
      <c r="CC601" s="72"/>
      <c r="CD601" s="72"/>
      <c r="CE601" s="72"/>
      <c r="CF601" s="72"/>
      <c r="CG601" s="72"/>
      <c r="CH601" s="72"/>
      <c r="CI601" s="72"/>
      <c r="CJ601" s="72"/>
      <c r="CK601" s="72"/>
      <c r="CL601" s="72"/>
      <c r="CM601" s="72"/>
      <c r="CN601" s="72"/>
      <c r="CO601" s="72"/>
      <c r="CP601" s="72">
        <v>2</v>
      </c>
      <c r="CQ601" s="72"/>
      <c r="CR601" s="72"/>
      <c r="CS601" s="72"/>
      <c r="CT601" s="72"/>
      <c r="CU601" s="72"/>
      <c r="CV601" s="72"/>
      <c r="CW601" s="72"/>
      <c r="CX601" s="72"/>
      <c r="CY601" s="72"/>
      <c r="CZ601" s="72"/>
      <c r="DA601" s="72"/>
      <c r="DB601" s="72"/>
      <c r="DC601" s="72"/>
      <c r="DD601" s="72"/>
      <c r="DE601" s="72"/>
      <c r="DF601" s="72"/>
      <c r="DG601" s="72"/>
      <c r="DH601" s="72"/>
      <c r="DI601" s="72"/>
      <c r="DJ601" s="72"/>
      <c r="DK601" s="72"/>
      <c r="DL601" s="72"/>
      <c r="DM601" s="72"/>
      <c r="DN601" s="72"/>
      <c r="DO601" s="72"/>
      <c r="DP601" s="72"/>
      <c r="DQ601" s="72"/>
      <c r="DR601" s="72"/>
      <c r="DS601" s="72"/>
      <c r="DT601" s="72"/>
      <c r="DU601" s="72"/>
      <c r="DV601" s="72"/>
      <c r="DW601" s="72"/>
      <c r="DX601" s="72"/>
      <c r="DY601" s="72"/>
      <c r="DZ601" s="72"/>
      <c r="EA601" s="72"/>
      <c r="EB601" s="72"/>
      <c r="EC601" s="72"/>
      <c r="ED601" s="72"/>
      <c r="EE601" s="72"/>
      <c r="EF601" s="72"/>
      <c r="EG601" s="72"/>
      <c r="EH601" s="72"/>
      <c r="EI601" s="72"/>
      <c r="EJ601" s="72"/>
      <c r="EK601" s="72"/>
      <c r="EL601" s="72"/>
      <c r="EM601" s="72"/>
      <c r="EN601" s="72"/>
      <c r="EO601" s="72"/>
      <c r="EP601" s="72"/>
      <c r="EQ601" s="72"/>
      <c r="ER601" s="312">
        <f t="shared" si="124"/>
        <v>3</v>
      </c>
      <c r="ES601" s="72">
        <f t="shared" si="125"/>
        <v>1</v>
      </c>
      <c r="ET601" s="72" t="s">
        <v>1116</v>
      </c>
      <c r="EU601" s="7" t="s">
        <v>2913</v>
      </c>
      <c r="EV601" s="7" t="s">
        <v>1110</v>
      </c>
      <c r="EW601" s="7" t="s">
        <v>1801</v>
      </c>
      <c r="EX601" s="183" t="s">
        <v>1810</v>
      </c>
      <c r="EY601" s="313">
        <v>46178</v>
      </c>
      <c r="EZ601" s="313"/>
      <c r="FA601" s="183"/>
      <c r="FB601" s="313"/>
      <c r="FC601" s="7"/>
      <c r="FD601" s="7" t="s">
        <v>3117</v>
      </c>
      <c r="FE601" s="7">
        <f t="shared" si="127"/>
        <v>2222</v>
      </c>
      <c r="FF601" s="72">
        <f t="shared" si="128"/>
        <v>4468</v>
      </c>
      <c r="FG601" t="s">
        <v>3515</v>
      </c>
    </row>
    <row r="602" spans="1:163" ht="17.25">
      <c r="A602" s="72">
        <v>458337144</v>
      </c>
      <c r="B602" s="304" t="s">
        <v>1589</v>
      </c>
      <c r="C602" s="72"/>
      <c r="D602" s="72"/>
      <c r="E602" s="72"/>
      <c r="F602" s="72"/>
      <c r="G602" s="306"/>
      <c r="H602" s="306"/>
      <c r="I602" s="72">
        <v>3228</v>
      </c>
      <c r="J602" s="72">
        <v>3228</v>
      </c>
      <c r="K602" s="258">
        <f t="shared" ref="K602:K665" si="131">IF((J602+R602)&lt;=I602+R602,(J602+R602),((I602-(I602*(M602+1)-(I602+J602)))+R602))</f>
        <v>3258</v>
      </c>
      <c r="L602" s="258">
        <f t="shared" si="121"/>
        <v>6544</v>
      </c>
      <c r="M602" s="307">
        <v>1</v>
      </c>
      <c r="N602" s="72" t="s">
        <v>1231</v>
      </c>
      <c r="O602" s="72" t="s">
        <v>1232</v>
      </c>
      <c r="P602" s="72" t="s">
        <v>42</v>
      </c>
      <c r="Q602" s="255">
        <v>6287</v>
      </c>
      <c r="R602" s="66">
        <v>30</v>
      </c>
      <c r="S602" s="66">
        <f t="shared" si="120"/>
        <v>0</v>
      </c>
      <c r="T602" s="66">
        <v>0</v>
      </c>
      <c r="U602" s="4" t="s">
        <v>1129</v>
      </c>
      <c r="V602" s="5">
        <f t="shared" si="129"/>
        <v>3.9142931063396134E-3</v>
      </c>
      <c r="W602" s="5">
        <f t="shared" si="130"/>
        <v>3.4404445394066219E-4</v>
      </c>
      <c r="X602" s="5" t="s">
        <v>1280</v>
      </c>
      <c r="Y602" s="72" t="str">
        <f t="shared" si="122"/>
        <v>PTP</v>
      </c>
      <c r="Z602" s="72" t="s">
        <v>1129</v>
      </c>
      <c r="AA602" s="72" t="s">
        <v>1329</v>
      </c>
      <c r="AB602" s="304"/>
      <c r="AC602" s="72">
        <v>20</v>
      </c>
      <c r="AD602" s="72" t="s">
        <v>3019</v>
      </c>
      <c r="AE602" s="308"/>
      <c r="AF602" s="309" t="s">
        <v>1129</v>
      </c>
      <c r="AG602" s="7" t="s">
        <v>1129</v>
      </c>
      <c r="AH602" s="72" t="s">
        <v>780</v>
      </c>
      <c r="AI602" s="7" t="s">
        <v>1129</v>
      </c>
      <c r="AJ602" s="7" t="s">
        <v>1129</v>
      </c>
      <c r="AK602" s="7" t="s">
        <v>1129</v>
      </c>
      <c r="AL602" s="7">
        <v>3258</v>
      </c>
      <c r="AM602" s="255">
        <v>6287</v>
      </c>
      <c r="AN602" s="258">
        <v>27</v>
      </c>
      <c r="AO602" s="306">
        <v>43</v>
      </c>
      <c r="AP602" s="306" t="str">
        <f t="shared" si="123"/>
        <v>FLOW</v>
      </c>
      <c r="AQ602" s="306"/>
      <c r="AR602" s="306"/>
      <c r="AS602" s="306"/>
      <c r="AT602" s="306"/>
      <c r="AU602" s="72" t="s">
        <v>1793</v>
      </c>
      <c r="AV602" s="310" t="s">
        <v>1696</v>
      </c>
      <c r="AW602" s="304" t="s">
        <v>31</v>
      </c>
      <c r="AX602" s="311">
        <v>45077</v>
      </c>
      <c r="AY602" s="72">
        <v>36</v>
      </c>
      <c r="AZ602" s="72" t="s">
        <v>1742</v>
      </c>
      <c r="BA602" s="7" t="s">
        <v>3512</v>
      </c>
      <c r="BB602" s="7"/>
      <c r="BC602" s="7"/>
      <c r="BD602" s="72"/>
      <c r="BE602" s="72"/>
      <c r="BF602" s="72"/>
      <c r="BG602" s="183"/>
      <c r="BH602" s="72"/>
      <c r="BI602" s="72"/>
      <c r="BJ602" s="72"/>
      <c r="BK602" s="72"/>
      <c r="BL602" s="72"/>
      <c r="BM602" s="72"/>
      <c r="BN602" s="72"/>
      <c r="BO602" s="72">
        <v>1</v>
      </c>
      <c r="BP602" s="72"/>
      <c r="BQ602" s="72"/>
      <c r="BR602" s="72"/>
      <c r="BS602" s="72"/>
      <c r="BT602" s="72"/>
      <c r="BU602" s="72"/>
      <c r="BV602" s="72"/>
      <c r="BW602" s="72"/>
      <c r="BX602" s="72"/>
      <c r="BY602" s="72"/>
      <c r="BZ602" s="72"/>
      <c r="CA602" s="72"/>
      <c r="CB602" s="72"/>
      <c r="CC602" s="72"/>
      <c r="CD602" s="72"/>
      <c r="CE602" s="72"/>
      <c r="CF602" s="72"/>
      <c r="CG602" s="72"/>
      <c r="CH602" s="72"/>
      <c r="CI602" s="72"/>
      <c r="CJ602" s="72"/>
      <c r="CK602" s="72"/>
      <c r="CL602" s="72"/>
      <c r="CM602" s="72"/>
      <c r="CN602" s="72"/>
      <c r="CO602" s="72"/>
      <c r="CP602" s="72"/>
      <c r="CQ602" s="72"/>
      <c r="CR602" s="72"/>
      <c r="CS602" s="72"/>
      <c r="CT602" s="72"/>
      <c r="CU602" s="72"/>
      <c r="CV602" s="72"/>
      <c r="CW602" s="72"/>
      <c r="CX602" s="72"/>
      <c r="CY602" s="72"/>
      <c r="CZ602" s="72"/>
      <c r="DA602" s="72"/>
      <c r="DB602" s="72"/>
      <c r="DC602" s="72"/>
      <c r="DD602" s="72"/>
      <c r="DE602" s="72"/>
      <c r="DF602" s="72"/>
      <c r="DG602" s="72"/>
      <c r="DH602" s="72"/>
      <c r="DI602" s="72"/>
      <c r="DJ602" s="72"/>
      <c r="DK602" s="72"/>
      <c r="DL602" s="72"/>
      <c r="DM602" s="72"/>
      <c r="DN602" s="72"/>
      <c r="DO602" s="72"/>
      <c r="DP602" s="72"/>
      <c r="DQ602" s="72"/>
      <c r="DR602" s="72"/>
      <c r="DS602" s="72"/>
      <c r="DT602" s="72"/>
      <c r="DU602" s="72"/>
      <c r="DV602" s="72"/>
      <c r="DW602" s="72"/>
      <c r="DX602" s="72"/>
      <c r="DY602" s="72"/>
      <c r="DZ602" s="72"/>
      <c r="EA602" s="72"/>
      <c r="EB602" s="72"/>
      <c r="EC602" s="72"/>
      <c r="ED602" s="72"/>
      <c r="EE602" s="72"/>
      <c r="EF602" s="72"/>
      <c r="EG602" s="72"/>
      <c r="EH602" s="72"/>
      <c r="EI602" s="72"/>
      <c r="EJ602" s="72"/>
      <c r="EK602" s="72"/>
      <c r="EL602" s="72"/>
      <c r="EM602" s="72"/>
      <c r="EN602" s="72"/>
      <c r="EO602" s="72"/>
      <c r="EP602" s="72"/>
      <c r="EQ602" s="72"/>
      <c r="ER602" s="312">
        <f t="shared" si="124"/>
        <v>1</v>
      </c>
      <c r="ES602" s="72">
        <f t="shared" si="125"/>
        <v>1</v>
      </c>
      <c r="ET602" s="72" t="s">
        <v>1116</v>
      </c>
      <c r="EU602" s="7" t="s">
        <v>2914</v>
      </c>
      <c r="EV602" s="7" t="s">
        <v>1110</v>
      </c>
      <c r="EW602" s="7" t="s">
        <v>1803</v>
      </c>
      <c r="EX602" s="183" t="s">
        <v>1811</v>
      </c>
      <c r="EY602" s="313">
        <v>46178</v>
      </c>
      <c r="EZ602" s="313"/>
      <c r="FA602" s="183"/>
      <c r="FB602" s="313"/>
      <c r="FC602" s="7"/>
      <c r="FD602" s="7" t="s">
        <v>3284</v>
      </c>
      <c r="FE602" s="7">
        <f t="shared" si="127"/>
        <v>3258</v>
      </c>
      <c r="FF602" s="72">
        <f t="shared" si="128"/>
        <v>6544</v>
      </c>
      <c r="FG602" t="s">
        <v>3515</v>
      </c>
    </row>
    <row r="603" spans="1:163" ht="17.25">
      <c r="A603" s="72">
        <v>457999507</v>
      </c>
      <c r="B603" s="304" t="s">
        <v>1374</v>
      </c>
      <c r="C603" s="72"/>
      <c r="D603" s="72"/>
      <c r="E603" s="72"/>
      <c r="F603" s="72"/>
      <c r="G603" s="306"/>
      <c r="H603" s="306"/>
      <c r="I603" s="72">
        <v>6372</v>
      </c>
      <c r="J603" s="72">
        <v>6361</v>
      </c>
      <c r="K603" s="258">
        <f t="shared" si="131"/>
        <v>6450</v>
      </c>
      <c r="L603" s="258">
        <f t="shared" si="121"/>
        <v>12958</v>
      </c>
      <c r="M603" s="307">
        <v>1</v>
      </c>
      <c r="N603" s="72" t="s">
        <v>1231</v>
      </c>
      <c r="O603" s="72" t="s">
        <v>1232</v>
      </c>
      <c r="P603" s="72" t="s">
        <v>315</v>
      </c>
      <c r="Q603" s="255">
        <v>6286.33</v>
      </c>
      <c r="R603" s="66">
        <v>89</v>
      </c>
      <c r="S603" s="66">
        <f t="shared" si="120"/>
        <v>0</v>
      </c>
      <c r="T603" s="66">
        <v>900</v>
      </c>
      <c r="U603" s="4" t="s">
        <v>1497</v>
      </c>
      <c r="V603" s="5">
        <f t="shared" si="129"/>
        <v>9.6414869533496001E-3</v>
      </c>
      <c r="W603" s="5">
        <f t="shared" si="130"/>
        <v>3.4400778942910814E-4</v>
      </c>
      <c r="X603" s="5" t="s">
        <v>1280</v>
      </c>
      <c r="Y603" s="72" t="str">
        <f t="shared" si="122"/>
        <v>PTP</v>
      </c>
      <c r="Z603" s="72" t="s">
        <v>1329</v>
      </c>
      <c r="AA603" s="72" t="s">
        <v>1329</v>
      </c>
      <c r="AB603" s="304"/>
      <c r="AC603" s="72">
        <v>22</v>
      </c>
      <c r="AD603" s="72" t="s">
        <v>3019</v>
      </c>
      <c r="AE603" s="308"/>
      <c r="AF603" s="309" t="s">
        <v>1129</v>
      </c>
      <c r="AG603" s="7" t="s">
        <v>1129</v>
      </c>
      <c r="AH603" s="72" t="s">
        <v>325</v>
      </c>
      <c r="AI603" s="7" t="s">
        <v>1129</v>
      </c>
      <c r="AJ603" s="7" t="s">
        <v>1129</v>
      </c>
      <c r="AK603" s="7" t="s">
        <v>1129</v>
      </c>
      <c r="AL603" s="7">
        <v>7350</v>
      </c>
      <c r="AM603" s="255">
        <v>6286.33</v>
      </c>
      <c r="AN603" s="258">
        <v>27</v>
      </c>
      <c r="AO603" s="306">
        <v>43</v>
      </c>
      <c r="AP603" s="306" t="str">
        <f t="shared" si="123"/>
        <v>FLOW</v>
      </c>
      <c r="AQ603" s="306"/>
      <c r="AR603" s="306"/>
      <c r="AS603" s="306"/>
      <c r="AT603" s="306"/>
      <c r="AU603" s="72" t="s">
        <v>1793</v>
      </c>
      <c r="AV603" s="310" t="s">
        <v>1375</v>
      </c>
      <c r="AW603" s="304" t="s">
        <v>607</v>
      </c>
      <c r="AX603" s="311">
        <v>45052</v>
      </c>
      <c r="AY603" s="72">
        <v>36</v>
      </c>
      <c r="AZ603" s="72" t="s">
        <v>1742</v>
      </c>
      <c r="BA603" s="7" t="s">
        <v>3513</v>
      </c>
      <c r="BB603" s="7"/>
      <c r="BC603" s="7"/>
      <c r="BD603" s="72"/>
      <c r="BE603" s="72"/>
      <c r="BF603" s="72"/>
      <c r="BG603" s="183"/>
      <c r="BH603" s="72"/>
      <c r="BI603" s="72"/>
      <c r="BJ603" s="72"/>
      <c r="BK603" s="72"/>
      <c r="BL603" s="72"/>
      <c r="BM603" s="72"/>
      <c r="BN603" s="72"/>
      <c r="BO603" s="72">
        <v>1</v>
      </c>
      <c r="BP603" s="72"/>
      <c r="BQ603" s="72"/>
      <c r="BR603" s="72"/>
      <c r="BS603" s="72"/>
      <c r="BT603" s="72"/>
      <c r="BU603" s="72"/>
      <c r="BV603" s="72"/>
      <c r="BW603" s="72"/>
      <c r="BX603" s="72"/>
      <c r="BY603" s="72"/>
      <c r="BZ603" s="72"/>
      <c r="CA603" s="72"/>
      <c r="CB603" s="72"/>
      <c r="CC603" s="72"/>
      <c r="CD603" s="72"/>
      <c r="CE603" s="72"/>
      <c r="CF603" s="72"/>
      <c r="CG603" s="72"/>
      <c r="CH603" s="72"/>
      <c r="CI603" s="72"/>
      <c r="CJ603" s="72">
        <v>1</v>
      </c>
      <c r="CK603" s="72"/>
      <c r="CL603" s="72"/>
      <c r="CM603" s="72"/>
      <c r="CN603" s="72"/>
      <c r="CO603" s="72"/>
      <c r="CP603" s="72"/>
      <c r="CQ603" s="72"/>
      <c r="CR603" s="72"/>
      <c r="CS603" s="72"/>
      <c r="CT603" s="72"/>
      <c r="CU603" s="72"/>
      <c r="CV603" s="72"/>
      <c r="CW603" s="72"/>
      <c r="CX603" s="72"/>
      <c r="CY603" s="72"/>
      <c r="CZ603" s="72"/>
      <c r="DA603" s="72"/>
      <c r="DB603" s="72">
        <v>1</v>
      </c>
      <c r="DC603" s="72"/>
      <c r="DD603" s="72"/>
      <c r="DE603" s="72"/>
      <c r="DF603" s="72"/>
      <c r="DG603" s="72"/>
      <c r="DH603" s="72"/>
      <c r="DI603" s="72"/>
      <c r="DJ603" s="72"/>
      <c r="DK603" s="72"/>
      <c r="DL603" s="72"/>
      <c r="DM603" s="72"/>
      <c r="DN603" s="72"/>
      <c r="DO603" s="72"/>
      <c r="DP603" s="72"/>
      <c r="DQ603" s="72"/>
      <c r="DR603" s="72"/>
      <c r="DS603" s="72"/>
      <c r="DT603" s="72"/>
      <c r="DU603" s="72"/>
      <c r="DV603" s="72"/>
      <c r="DW603" s="72"/>
      <c r="DX603" s="72"/>
      <c r="DY603" s="72"/>
      <c r="DZ603" s="72"/>
      <c r="EA603" s="72"/>
      <c r="EB603" s="72"/>
      <c r="EC603" s="72"/>
      <c r="ED603" s="72"/>
      <c r="EE603" s="72"/>
      <c r="EF603" s="72"/>
      <c r="EG603" s="72"/>
      <c r="EH603" s="72"/>
      <c r="EI603" s="72"/>
      <c r="EJ603" s="72"/>
      <c r="EK603" s="72"/>
      <c r="EL603" s="72"/>
      <c r="EM603" s="72"/>
      <c r="EN603" s="72"/>
      <c r="EO603" s="72"/>
      <c r="EP603" s="72"/>
      <c r="EQ603" s="72"/>
      <c r="ER603" s="312">
        <f t="shared" si="124"/>
        <v>3</v>
      </c>
      <c r="ES603" s="72">
        <f t="shared" si="125"/>
        <v>1</v>
      </c>
      <c r="ET603" s="72" t="s">
        <v>1124</v>
      </c>
      <c r="EU603" s="7" t="s">
        <v>2915</v>
      </c>
      <c r="EV603" s="7" t="s">
        <v>1110</v>
      </c>
      <c r="EW603" s="7" t="s">
        <v>1803</v>
      </c>
      <c r="EX603" s="183" t="s">
        <v>1936</v>
      </c>
      <c r="EY603" s="313">
        <v>46178</v>
      </c>
      <c r="EZ603" s="313"/>
      <c r="FA603" s="183"/>
      <c r="FB603" s="313"/>
      <c r="FC603" s="7"/>
      <c r="FD603" s="7" t="s">
        <v>3439</v>
      </c>
      <c r="FE603" s="7">
        <f t="shared" si="127"/>
        <v>6450</v>
      </c>
      <c r="FF603" s="72">
        <f t="shared" si="128"/>
        <v>12958</v>
      </c>
      <c r="FG603" t="s">
        <v>3515</v>
      </c>
    </row>
    <row r="604" spans="1:163" ht="17.25">
      <c r="A604" s="72">
        <v>459996600</v>
      </c>
      <c r="B604" s="304" t="s">
        <v>3027</v>
      </c>
      <c r="C604" s="72" t="s">
        <v>1775</v>
      </c>
      <c r="D604" s="72" t="s">
        <v>3017</v>
      </c>
      <c r="E604" s="72">
        <v>3350</v>
      </c>
      <c r="F604" s="72"/>
      <c r="G604" s="306"/>
      <c r="H604" s="306"/>
      <c r="I604" s="72">
        <v>3305</v>
      </c>
      <c r="J604" s="72">
        <v>6270</v>
      </c>
      <c r="K604" s="258">
        <f t="shared" si="131"/>
        <v>45</v>
      </c>
      <c r="L604" s="258">
        <f t="shared" si="121"/>
        <v>6595</v>
      </c>
      <c r="M604" s="315">
        <v>3</v>
      </c>
      <c r="N604" s="72" t="s">
        <v>1280</v>
      </c>
      <c r="O604" s="72" t="s">
        <v>1281</v>
      </c>
      <c r="P604" s="72" t="s">
        <v>18</v>
      </c>
      <c r="Q604" s="255">
        <v>6220</v>
      </c>
      <c r="R604" s="66">
        <v>385</v>
      </c>
      <c r="S604" s="66">
        <f t="shared" si="120"/>
        <v>0</v>
      </c>
      <c r="T604" s="66">
        <v>5850</v>
      </c>
      <c r="U604" s="4" t="s">
        <v>1129</v>
      </c>
      <c r="V604" s="5">
        <f t="shared" si="129"/>
        <v>1.0382777276073374E-2</v>
      </c>
      <c r="W604" s="5">
        <f t="shared" si="130"/>
        <v>1.6636041639723361E-3</v>
      </c>
      <c r="X604" s="5" t="str">
        <f t="shared" si="126"/>
        <v>STABLE</v>
      </c>
      <c r="Y604" s="72" t="str">
        <f t="shared" si="122"/>
        <v>PAID</v>
      </c>
      <c r="Z604" s="72" t="s">
        <v>1129</v>
      </c>
      <c r="AA604" s="72" t="s">
        <v>1281</v>
      </c>
      <c r="AB604" s="304"/>
      <c r="AC604" s="72"/>
      <c r="AD604" s="72" t="s">
        <v>3019</v>
      </c>
      <c r="AE604" s="308"/>
      <c r="AF604" s="309"/>
      <c r="AG604" s="7"/>
      <c r="AH604" s="72" t="s">
        <v>834</v>
      </c>
      <c r="AI604" s="7"/>
      <c r="AJ604" s="7"/>
      <c r="AK604" s="7"/>
      <c r="AL604" s="7">
        <v>12505</v>
      </c>
      <c r="AM604" s="255">
        <v>6220</v>
      </c>
      <c r="AN604" s="258">
        <v>88</v>
      </c>
      <c r="AO604" s="306">
        <v>73</v>
      </c>
      <c r="AP604" s="306" t="str">
        <f t="shared" si="123"/>
        <v>STABLE</v>
      </c>
      <c r="AQ604" s="306"/>
      <c r="AR604" s="306"/>
      <c r="AS604" s="306"/>
      <c r="AT604" s="306"/>
      <c r="AU604" s="72" t="s">
        <v>1129</v>
      </c>
      <c r="AV604" s="310" t="s">
        <v>3033</v>
      </c>
      <c r="AW604" s="304" t="s">
        <v>53</v>
      </c>
      <c r="AX604" s="311">
        <v>45203</v>
      </c>
      <c r="AY604" s="72">
        <v>30</v>
      </c>
      <c r="AZ604" s="72" t="s">
        <v>2057</v>
      </c>
      <c r="BA604" s="7" t="s">
        <v>3512</v>
      </c>
      <c r="BB604" s="7"/>
      <c r="BC604" s="7"/>
      <c r="BD604" s="72"/>
      <c r="BE604" s="72"/>
      <c r="BF604" s="72"/>
      <c r="BG604" s="183"/>
      <c r="BH604" s="72"/>
      <c r="BI604" s="72"/>
      <c r="BJ604" s="72"/>
      <c r="BK604" s="72"/>
      <c r="BL604" s="72"/>
      <c r="BM604" s="72"/>
      <c r="BN604" s="72"/>
      <c r="BO604" s="72"/>
      <c r="BP604" s="72"/>
      <c r="BQ604" s="72"/>
      <c r="BR604" s="72"/>
      <c r="BS604" s="72"/>
      <c r="BT604" s="72"/>
      <c r="BU604" s="72"/>
      <c r="BV604" s="72"/>
      <c r="BW604" s="72"/>
      <c r="BX604" s="72"/>
      <c r="BY604" s="72"/>
      <c r="BZ604" s="72"/>
      <c r="CA604" s="72"/>
      <c r="CB604" s="72"/>
      <c r="CC604" s="72"/>
      <c r="CD604" s="72"/>
      <c r="CE604" s="72"/>
      <c r="CF604" s="72"/>
      <c r="CG604" s="72"/>
      <c r="CH604" s="72"/>
      <c r="CI604" s="72"/>
      <c r="CJ604" s="72"/>
      <c r="CK604" s="72"/>
      <c r="CL604" s="72"/>
      <c r="CM604" s="72"/>
      <c r="CN604" s="72"/>
      <c r="CO604" s="72"/>
      <c r="CP604" s="72"/>
      <c r="CQ604" s="72"/>
      <c r="CR604" s="72"/>
      <c r="CS604" s="72"/>
      <c r="CT604" s="72"/>
      <c r="CU604" s="72"/>
      <c r="CV604" s="72"/>
      <c r="CW604" s="72"/>
      <c r="CX604" s="72"/>
      <c r="CY604" s="72"/>
      <c r="CZ604" s="72"/>
      <c r="DA604" s="72"/>
      <c r="DB604" s="72"/>
      <c r="DC604" s="72"/>
      <c r="DD604" s="72"/>
      <c r="DE604" s="72"/>
      <c r="DF604" s="72"/>
      <c r="DG604" s="72"/>
      <c r="DH604" s="72"/>
      <c r="DI604" s="72"/>
      <c r="DJ604" s="72"/>
      <c r="DK604" s="72"/>
      <c r="DL604" s="72"/>
      <c r="DM604" s="72"/>
      <c r="DN604" s="72"/>
      <c r="DO604" s="72"/>
      <c r="DP604" s="72"/>
      <c r="DQ604" s="72"/>
      <c r="DR604" s="72"/>
      <c r="DS604" s="72"/>
      <c r="DT604" s="72"/>
      <c r="DU604" s="72"/>
      <c r="DV604" s="72"/>
      <c r="DW604" s="72"/>
      <c r="DX604" s="72"/>
      <c r="DY604" s="72"/>
      <c r="DZ604" s="72"/>
      <c r="EA604" s="72"/>
      <c r="EB604" s="72"/>
      <c r="EC604" s="72"/>
      <c r="ED604" s="72"/>
      <c r="EE604" s="72"/>
      <c r="EF604" s="72"/>
      <c r="EG604" s="72"/>
      <c r="EH604" s="72"/>
      <c r="EI604" s="72"/>
      <c r="EJ604" s="72"/>
      <c r="EK604" s="72"/>
      <c r="EL604" s="72"/>
      <c r="EM604" s="72"/>
      <c r="EN604" s="72"/>
      <c r="EO604" s="72">
        <v>1</v>
      </c>
      <c r="EP604" s="72"/>
      <c r="EQ604" s="72"/>
      <c r="ER604" s="312">
        <f t="shared" si="124"/>
        <v>1</v>
      </c>
      <c r="ES604" s="72">
        <f t="shared" si="125"/>
        <v>1</v>
      </c>
      <c r="ET604" s="72" t="s">
        <v>1113</v>
      </c>
      <c r="EU604" s="7" t="s">
        <v>3497</v>
      </c>
      <c r="EV604" s="7" t="s">
        <v>1110</v>
      </c>
      <c r="EW604" s="7" t="s">
        <v>1806</v>
      </c>
      <c r="EX604" s="183" t="s">
        <v>3609</v>
      </c>
      <c r="EY604" s="313">
        <v>46186</v>
      </c>
      <c r="EZ604" s="313"/>
      <c r="FA604" s="183"/>
      <c r="FB604" s="313"/>
      <c r="FC604" s="7"/>
      <c r="FD604" s="7" t="s">
        <v>3440</v>
      </c>
      <c r="FE604" s="7">
        <f t="shared" si="127"/>
        <v>45</v>
      </c>
      <c r="FF604" s="72">
        <f t="shared" si="128"/>
        <v>9945</v>
      </c>
      <c r="FG604" t="e">
        <v>#N/A</v>
      </c>
    </row>
    <row r="605" spans="1:163" ht="17.25">
      <c r="A605" s="72">
        <v>458039157</v>
      </c>
      <c r="B605" s="304" t="s">
        <v>1590</v>
      </c>
      <c r="C605" s="72"/>
      <c r="D605" s="72"/>
      <c r="E605" s="72"/>
      <c r="F605" s="72"/>
      <c r="G605" s="306"/>
      <c r="H605" s="306"/>
      <c r="I605" s="72">
        <v>6126</v>
      </c>
      <c r="J605" s="72">
        <v>6126</v>
      </c>
      <c r="K605" s="258">
        <f t="shared" si="131"/>
        <v>6132</v>
      </c>
      <c r="L605" s="258">
        <f t="shared" si="121"/>
        <v>12342</v>
      </c>
      <c r="M605" s="307">
        <v>1</v>
      </c>
      <c r="N605" s="72" t="s">
        <v>1231</v>
      </c>
      <c r="O605" s="72" t="s">
        <v>1232</v>
      </c>
      <c r="P605" s="72" t="s">
        <v>113</v>
      </c>
      <c r="Q605" s="255">
        <v>6045.46</v>
      </c>
      <c r="R605" s="66">
        <v>6</v>
      </c>
      <c r="S605" s="66">
        <f t="shared" si="120"/>
        <v>0</v>
      </c>
      <c r="T605" s="66">
        <v>863.33</v>
      </c>
      <c r="U605" s="4" t="s">
        <v>1129</v>
      </c>
      <c r="V605" s="5">
        <f t="shared" si="129"/>
        <v>6.8878899986605808E-3</v>
      </c>
      <c r="W605" s="5">
        <f t="shared" si="130"/>
        <v>3.3082662390967327E-4</v>
      </c>
      <c r="X605" s="5" t="str">
        <f t="shared" si="126"/>
        <v>FLOW</v>
      </c>
      <c r="Y605" s="72" t="str">
        <f t="shared" si="122"/>
        <v>NC</v>
      </c>
      <c r="Z605" s="72" t="s">
        <v>1129</v>
      </c>
      <c r="AA605" s="72" t="s">
        <v>1315</v>
      </c>
      <c r="AB605" s="304" t="s">
        <v>3023</v>
      </c>
      <c r="AC605" s="72"/>
      <c r="AD605" s="72" t="s">
        <v>3021</v>
      </c>
      <c r="AE605" s="308"/>
      <c r="AF605" s="309" t="s">
        <v>1129</v>
      </c>
      <c r="AG605" s="7" t="s">
        <v>1129</v>
      </c>
      <c r="AH605" s="72" t="s">
        <v>520</v>
      </c>
      <c r="AI605" s="7" t="s">
        <v>1129</v>
      </c>
      <c r="AJ605" s="7" t="s">
        <v>1129</v>
      </c>
      <c r="AK605" s="7" t="s">
        <v>1129</v>
      </c>
      <c r="AL605" s="7">
        <v>6995.33</v>
      </c>
      <c r="AM605" s="255">
        <v>6045.46</v>
      </c>
      <c r="AN605" s="258">
        <v>27</v>
      </c>
      <c r="AO605" s="306">
        <v>43</v>
      </c>
      <c r="AP605" s="306" t="str">
        <f t="shared" si="123"/>
        <v>FLOW</v>
      </c>
      <c r="AQ605" s="306"/>
      <c r="AR605" s="306"/>
      <c r="AS605" s="306"/>
      <c r="AT605" s="306"/>
      <c r="AU605" s="72" t="s">
        <v>1793</v>
      </c>
      <c r="AV605" s="310" t="s">
        <v>1697</v>
      </c>
      <c r="AW605" s="304" t="s">
        <v>74</v>
      </c>
      <c r="AX605" s="311">
        <v>45055</v>
      </c>
      <c r="AY605" s="72">
        <v>36</v>
      </c>
      <c r="AZ605" s="72" t="s">
        <v>1742</v>
      </c>
      <c r="BA605" s="7" t="s">
        <v>3513</v>
      </c>
      <c r="BB605" s="7"/>
      <c r="BC605" s="7"/>
      <c r="BD605" s="72"/>
      <c r="BE605" s="72"/>
      <c r="BF605" s="72"/>
      <c r="BG605" s="183"/>
      <c r="BH605" s="72"/>
      <c r="BI605" s="72"/>
      <c r="BJ605" s="72"/>
      <c r="BK605" s="72"/>
      <c r="BL605" s="72">
        <v>1</v>
      </c>
      <c r="BM605" s="72"/>
      <c r="BN605" s="72"/>
      <c r="BO605" s="72"/>
      <c r="BP605" s="72"/>
      <c r="BQ605" s="72"/>
      <c r="BR605" s="72">
        <v>1</v>
      </c>
      <c r="BS605" s="72"/>
      <c r="BT605" s="72"/>
      <c r="BU605" s="72"/>
      <c r="BV605" s="72"/>
      <c r="BW605" s="72"/>
      <c r="BX605" s="72"/>
      <c r="BY605" s="72"/>
      <c r="BZ605" s="72"/>
      <c r="CA605" s="72"/>
      <c r="CB605" s="72"/>
      <c r="CC605" s="72"/>
      <c r="CD605" s="72"/>
      <c r="CE605" s="72"/>
      <c r="CF605" s="72"/>
      <c r="CG605" s="72"/>
      <c r="CH605" s="72"/>
      <c r="CI605" s="72"/>
      <c r="CJ605" s="72"/>
      <c r="CK605" s="72"/>
      <c r="CL605" s="72"/>
      <c r="CM605" s="72"/>
      <c r="CN605" s="72"/>
      <c r="CO605" s="72"/>
      <c r="CP605" s="72"/>
      <c r="CQ605" s="72"/>
      <c r="CR605" s="72"/>
      <c r="CS605" s="72"/>
      <c r="CT605" s="72"/>
      <c r="CU605" s="72"/>
      <c r="CV605" s="72"/>
      <c r="CW605" s="72"/>
      <c r="CX605" s="72"/>
      <c r="CY605" s="72"/>
      <c r="CZ605" s="72"/>
      <c r="DA605" s="72"/>
      <c r="DB605" s="72"/>
      <c r="DC605" s="72"/>
      <c r="DD605" s="72"/>
      <c r="DE605" s="72"/>
      <c r="DF605" s="72"/>
      <c r="DG605" s="72"/>
      <c r="DH605" s="72"/>
      <c r="DI605" s="72"/>
      <c r="DJ605" s="72"/>
      <c r="DK605" s="72"/>
      <c r="DL605" s="72"/>
      <c r="DM605" s="72"/>
      <c r="DN605" s="72"/>
      <c r="DO605" s="72"/>
      <c r="DP605" s="72"/>
      <c r="DQ605" s="72"/>
      <c r="DR605" s="72"/>
      <c r="DS605" s="72"/>
      <c r="DT605" s="72"/>
      <c r="DU605" s="72"/>
      <c r="DV605" s="72"/>
      <c r="DW605" s="72"/>
      <c r="DX605" s="72"/>
      <c r="DY605" s="72"/>
      <c r="DZ605" s="72"/>
      <c r="EA605" s="72"/>
      <c r="EB605" s="72"/>
      <c r="EC605" s="72"/>
      <c r="ED605" s="72"/>
      <c r="EE605" s="72"/>
      <c r="EF605" s="72"/>
      <c r="EG605" s="72"/>
      <c r="EH605" s="72"/>
      <c r="EI605" s="72"/>
      <c r="EJ605" s="72"/>
      <c r="EK605" s="72"/>
      <c r="EL605" s="72"/>
      <c r="EM605" s="72"/>
      <c r="EN605" s="72"/>
      <c r="EO605" s="72"/>
      <c r="EP605" s="72"/>
      <c r="EQ605" s="72"/>
      <c r="ER605" s="312">
        <f t="shared" si="124"/>
        <v>2</v>
      </c>
      <c r="ES605" s="72">
        <f t="shared" si="125"/>
        <v>1</v>
      </c>
      <c r="ET605" s="72" t="s">
        <v>1121</v>
      </c>
      <c r="EU605" s="7" t="s">
        <v>2916</v>
      </c>
      <c r="EV605" s="7" t="s">
        <v>1110</v>
      </c>
      <c r="EW605" s="7" t="s">
        <v>1941</v>
      </c>
      <c r="EX605" s="183" t="s">
        <v>2024</v>
      </c>
      <c r="EY605" s="313">
        <v>46179</v>
      </c>
      <c r="EZ605" s="313"/>
      <c r="FA605" s="183"/>
      <c r="FB605" s="313"/>
      <c r="FC605" s="7"/>
      <c r="FD605" s="7" t="s">
        <v>3441</v>
      </c>
      <c r="FE605" s="7">
        <f t="shared" si="127"/>
        <v>6132</v>
      </c>
      <c r="FF605" s="72">
        <f t="shared" si="128"/>
        <v>12342</v>
      </c>
      <c r="FG605" t="s">
        <v>3515</v>
      </c>
    </row>
    <row r="606" spans="1:163" ht="17.25">
      <c r="A606" s="72">
        <v>458432366</v>
      </c>
      <c r="B606" s="304" t="s">
        <v>2116</v>
      </c>
      <c r="C606" s="72"/>
      <c r="D606" s="72"/>
      <c r="E606" s="72"/>
      <c r="F606" s="72"/>
      <c r="G606" s="306"/>
      <c r="H606" s="306"/>
      <c r="I606" s="72">
        <v>3105</v>
      </c>
      <c r="J606" s="72">
        <v>3105</v>
      </c>
      <c r="K606" s="258">
        <f t="shared" si="131"/>
        <v>3161</v>
      </c>
      <c r="L606" s="258">
        <f t="shared" si="121"/>
        <v>6322</v>
      </c>
      <c r="M606" s="307">
        <v>1</v>
      </c>
      <c r="N606" s="72" t="s">
        <v>1231</v>
      </c>
      <c r="O606" s="72" t="s">
        <v>1232</v>
      </c>
      <c r="P606" s="72" t="s">
        <v>42</v>
      </c>
      <c r="Q606" s="255">
        <v>6044.6</v>
      </c>
      <c r="R606" s="66">
        <v>56</v>
      </c>
      <c r="S606" s="66">
        <f t="shared" si="120"/>
        <v>0</v>
      </c>
      <c r="T606" s="66">
        <v>450</v>
      </c>
      <c r="U606" s="4" t="s">
        <v>1129</v>
      </c>
      <c r="V606" s="5">
        <f t="shared" si="129"/>
        <v>3.7633746000605098E-3</v>
      </c>
      <c r="W606" s="5">
        <f t="shared" si="130"/>
        <v>3.307795619993203E-4</v>
      </c>
      <c r="X606" s="5" t="str">
        <f t="shared" si="126"/>
        <v>FLOW</v>
      </c>
      <c r="Y606" s="72" t="str">
        <f t="shared" si="122"/>
        <v>BPTP</v>
      </c>
      <c r="Z606" s="72" t="s">
        <v>1129</v>
      </c>
      <c r="AA606" s="72" t="s">
        <v>1325</v>
      </c>
      <c r="AB606" s="304" t="s">
        <v>3504</v>
      </c>
      <c r="AC606" s="72"/>
      <c r="AD606" s="72" t="s">
        <v>3022</v>
      </c>
      <c r="AE606" s="308"/>
      <c r="AF606" s="309"/>
      <c r="AG606" s="7"/>
      <c r="AH606" s="72" t="s">
        <v>533</v>
      </c>
      <c r="AI606" s="7"/>
      <c r="AJ606" s="7"/>
      <c r="AK606" s="7"/>
      <c r="AL606" s="7">
        <v>3611</v>
      </c>
      <c r="AM606" s="255">
        <v>6044.6</v>
      </c>
      <c r="AN606" s="258">
        <v>27</v>
      </c>
      <c r="AO606" s="306">
        <v>43</v>
      </c>
      <c r="AP606" s="306" t="str">
        <f t="shared" si="123"/>
        <v>FLOW</v>
      </c>
      <c r="AQ606" s="306"/>
      <c r="AR606" s="306"/>
      <c r="AS606" s="306"/>
      <c r="AT606" s="306"/>
      <c r="AU606" s="72" t="s">
        <v>1129</v>
      </c>
      <c r="AV606" s="310" t="s">
        <v>2260</v>
      </c>
      <c r="AW606" s="304" t="s">
        <v>43</v>
      </c>
      <c r="AX606" s="311">
        <v>45083</v>
      </c>
      <c r="AY606" s="72">
        <v>36</v>
      </c>
      <c r="AZ606" s="72" t="s">
        <v>2057</v>
      </c>
      <c r="BA606" s="7" t="s">
        <v>3512</v>
      </c>
      <c r="BB606" s="7"/>
      <c r="BC606" s="7"/>
      <c r="BD606" s="72"/>
      <c r="BE606" s="72"/>
      <c r="BF606" s="72"/>
      <c r="BG606" s="183"/>
      <c r="BH606" s="72"/>
      <c r="BI606" s="72"/>
      <c r="BJ606" s="72"/>
      <c r="BK606" s="72"/>
      <c r="BL606" s="72"/>
      <c r="BM606" s="72"/>
      <c r="BN606" s="72"/>
      <c r="BO606" s="72"/>
      <c r="BP606" s="72"/>
      <c r="BQ606" s="72"/>
      <c r="BR606" s="72"/>
      <c r="BS606" s="72"/>
      <c r="BT606" s="72"/>
      <c r="BU606" s="72"/>
      <c r="BV606" s="72"/>
      <c r="BW606" s="72"/>
      <c r="BX606" s="72"/>
      <c r="BY606" s="72"/>
      <c r="BZ606" s="72"/>
      <c r="CA606" s="72"/>
      <c r="CB606" s="72"/>
      <c r="CC606" s="72"/>
      <c r="CD606" s="72"/>
      <c r="CE606" s="72"/>
      <c r="CF606" s="72"/>
      <c r="CG606" s="72"/>
      <c r="CH606" s="72"/>
      <c r="CI606" s="72"/>
      <c r="CJ606" s="72">
        <v>1</v>
      </c>
      <c r="CK606" s="72"/>
      <c r="CL606" s="72"/>
      <c r="CM606" s="72"/>
      <c r="CN606" s="72"/>
      <c r="CO606" s="72"/>
      <c r="CP606" s="72"/>
      <c r="CQ606" s="72"/>
      <c r="CR606" s="72"/>
      <c r="CS606" s="72"/>
      <c r="CT606" s="72"/>
      <c r="CU606" s="72"/>
      <c r="CV606" s="72"/>
      <c r="CW606" s="72"/>
      <c r="CX606" s="72"/>
      <c r="CY606" s="72"/>
      <c r="CZ606" s="72"/>
      <c r="DA606" s="72"/>
      <c r="DB606" s="72"/>
      <c r="DC606" s="72"/>
      <c r="DD606" s="72"/>
      <c r="DE606" s="72"/>
      <c r="DF606" s="72"/>
      <c r="DG606" s="72"/>
      <c r="DH606" s="72"/>
      <c r="DI606" s="72"/>
      <c r="DJ606" s="72"/>
      <c r="DK606" s="72"/>
      <c r="DL606" s="72"/>
      <c r="DM606" s="72"/>
      <c r="DN606" s="72"/>
      <c r="DO606" s="72"/>
      <c r="DP606" s="72"/>
      <c r="DQ606" s="72"/>
      <c r="DR606" s="72"/>
      <c r="DS606" s="72"/>
      <c r="DT606" s="72"/>
      <c r="DU606" s="72"/>
      <c r="DV606" s="72"/>
      <c r="DW606" s="72"/>
      <c r="DX606" s="72"/>
      <c r="DY606" s="72"/>
      <c r="DZ606" s="72"/>
      <c r="EA606" s="72"/>
      <c r="EB606" s="72"/>
      <c r="EC606" s="72"/>
      <c r="ED606" s="72"/>
      <c r="EE606" s="72"/>
      <c r="EF606" s="72"/>
      <c r="EG606" s="72"/>
      <c r="EH606" s="72"/>
      <c r="EI606" s="72"/>
      <c r="EJ606" s="72"/>
      <c r="EK606" s="72"/>
      <c r="EL606" s="72"/>
      <c r="EM606" s="72"/>
      <c r="EN606" s="72"/>
      <c r="EO606" s="72"/>
      <c r="EP606" s="72"/>
      <c r="EQ606" s="72"/>
      <c r="ER606" s="312">
        <f t="shared" si="124"/>
        <v>1</v>
      </c>
      <c r="ES606" s="72">
        <f t="shared" si="125"/>
        <v>1</v>
      </c>
      <c r="ET606" s="72" t="s">
        <v>1116</v>
      </c>
      <c r="EU606" s="7" t="s">
        <v>2917</v>
      </c>
      <c r="EV606" s="7" t="s">
        <v>1110</v>
      </c>
      <c r="EW606" s="7" t="s">
        <v>1801</v>
      </c>
      <c r="EX606" s="183" t="s">
        <v>1837</v>
      </c>
      <c r="EY606" s="313">
        <v>46185</v>
      </c>
      <c r="EZ606" s="313"/>
      <c r="FA606" s="183"/>
      <c r="FB606" s="313"/>
      <c r="FC606" s="7"/>
      <c r="FD606" s="7" t="s">
        <v>3220</v>
      </c>
      <c r="FE606" s="7">
        <f t="shared" si="127"/>
        <v>3161</v>
      </c>
      <c r="FF606" s="72">
        <f t="shared" si="128"/>
        <v>6322</v>
      </c>
      <c r="FG606" t="s">
        <v>3515</v>
      </c>
    </row>
    <row r="607" spans="1:163" ht="17.25">
      <c r="A607" s="72">
        <v>139640918</v>
      </c>
      <c r="B607" s="304" t="s">
        <v>781</v>
      </c>
      <c r="C607" s="72"/>
      <c r="D607" s="72"/>
      <c r="E607" s="72"/>
      <c r="F607" s="72"/>
      <c r="G607" s="306"/>
      <c r="H607" s="306"/>
      <c r="I607" s="72">
        <v>2814</v>
      </c>
      <c r="J607" s="72">
        <v>6138</v>
      </c>
      <c r="K607" s="258">
        <f t="shared" si="131"/>
        <v>-4433</v>
      </c>
      <c r="L607" s="258">
        <f t="shared" si="121"/>
        <v>9751</v>
      </c>
      <c r="M607" s="315">
        <v>5</v>
      </c>
      <c r="N607" s="72" t="s">
        <v>1231</v>
      </c>
      <c r="O607" s="72" t="s">
        <v>1232</v>
      </c>
      <c r="P607" s="72" t="s">
        <v>42</v>
      </c>
      <c r="Q607" s="255">
        <v>5983.67</v>
      </c>
      <c r="R607" s="66">
        <v>685</v>
      </c>
      <c r="S607" s="66">
        <f t="shared" si="120"/>
        <v>0</v>
      </c>
      <c r="T607" s="66">
        <v>5850</v>
      </c>
      <c r="U607" s="4" t="s">
        <v>1231</v>
      </c>
      <c r="V607" s="5">
        <f t="shared" si="129"/>
        <v>1.7395488889326904E-2</v>
      </c>
      <c r="W607" s="5">
        <f t="shared" si="130"/>
        <v>2.9126439678255423E-3</v>
      </c>
      <c r="X607" s="5" t="str">
        <f t="shared" si="126"/>
        <v>FLOW</v>
      </c>
      <c r="Y607" s="72" t="str">
        <f t="shared" si="122"/>
        <v>NC</v>
      </c>
      <c r="Z607" s="72" t="s">
        <v>1326</v>
      </c>
      <c r="AA607" s="72" t="s">
        <v>1315</v>
      </c>
      <c r="AB607" s="304" t="s">
        <v>3530</v>
      </c>
      <c r="AC607" s="72"/>
      <c r="AD607" s="72" t="s">
        <v>3021</v>
      </c>
      <c r="AE607" s="308"/>
      <c r="AF607" s="309" t="s">
        <v>1797</v>
      </c>
      <c r="AG607" s="7" t="s">
        <v>1129</v>
      </c>
      <c r="AH607" s="72" t="s">
        <v>780</v>
      </c>
      <c r="AI607" s="7" t="s">
        <v>1129</v>
      </c>
      <c r="AJ607" s="7" t="s">
        <v>1129</v>
      </c>
      <c r="AK607" s="7" t="s">
        <v>1129</v>
      </c>
      <c r="AL607" s="7">
        <v>12673</v>
      </c>
      <c r="AM607" s="255">
        <v>5983.67</v>
      </c>
      <c r="AN607" s="258">
        <v>146</v>
      </c>
      <c r="AO607" s="306">
        <v>162</v>
      </c>
      <c r="AP607" s="306" t="str">
        <f t="shared" si="123"/>
        <v>FLOW</v>
      </c>
      <c r="AQ607" s="306"/>
      <c r="AR607" s="306"/>
      <c r="AS607" s="306"/>
      <c r="AT607" s="306"/>
      <c r="AU607" s="72" t="s">
        <v>943</v>
      </c>
      <c r="AV607" s="310" t="s">
        <v>782</v>
      </c>
      <c r="AW607" s="304" t="s">
        <v>44</v>
      </c>
      <c r="AX607" s="311">
        <v>45001</v>
      </c>
      <c r="AY607" s="72">
        <v>36</v>
      </c>
      <c r="AZ607" s="72" t="s">
        <v>1742</v>
      </c>
      <c r="BA607" s="7" t="s">
        <v>3512</v>
      </c>
      <c r="BB607" s="7"/>
      <c r="BC607" s="7"/>
      <c r="BD607" s="72"/>
      <c r="BE607" s="72"/>
      <c r="BF607" s="72"/>
      <c r="BG607" s="183"/>
      <c r="BH607" s="72"/>
      <c r="BI607" s="72"/>
      <c r="BJ607" s="72"/>
      <c r="BK607" s="72"/>
      <c r="BL607" s="72"/>
      <c r="BM607" s="72"/>
      <c r="BN607" s="72"/>
      <c r="BO607" s="72"/>
      <c r="BP607" s="72"/>
      <c r="BQ607" s="72"/>
      <c r="BR607" s="72">
        <v>1</v>
      </c>
      <c r="BS607" s="72"/>
      <c r="BT607" s="72"/>
      <c r="BU607" s="72"/>
      <c r="BV607" s="72"/>
      <c r="BW607" s="72"/>
      <c r="BX607" s="72"/>
      <c r="BY607" s="72"/>
      <c r="BZ607" s="72"/>
      <c r="CA607" s="72"/>
      <c r="CB607" s="72"/>
      <c r="CC607" s="72"/>
      <c r="CD607" s="72"/>
      <c r="CE607" s="72"/>
      <c r="CF607" s="72"/>
      <c r="CG607" s="72"/>
      <c r="CH607" s="72"/>
      <c r="CI607" s="72"/>
      <c r="CJ607" s="72"/>
      <c r="CK607" s="72"/>
      <c r="CL607" s="72"/>
      <c r="CM607" s="72"/>
      <c r="CN607" s="72"/>
      <c r="CO607" s="72"/>
      <c r="CP607" s="72"/>
      <c r="CQ607" s="72"/>
      <c r="CR607" s="72"/>
      <c r="CS607" s="72"/>
      <c r="CT607" s="72"/>
      <c r="CU607" s="72"/>
      <c r="CV607" s="72"/>
      <c r="CW607" s="72"/>
      <c r="CX607" s="72"/>
      <c r="CY607" s="72"/>
      <c r="CZ607" s="72"/>
      <c r="DA607" s="72"/>
      <c r="DB607" s="72"/>
      <c r="DC607" s="72"/>
      <c r="DD607" s="72"/>
      <c r="DE607" s="72"/>
      <c r="DF607" s="72"/>
      <c r="DG607" s="72"/>
      <c r="DH607" s="72"/>
      <c r="DI607" s="72"/>
      <c r="DJ607" s="72"/>
      <c r="DK607" s="72"/>
      <c r="DL607" s="72"/>
      <c r="DM607" s="72"/>
      <c r="DN607" s="72"/>
      <c r="DO607" s="72"/>
      <c r="DP607" s="72"/>
      <c r="DQ607" s="72"/>
      <c r="DR607" s="72"/>
      <c r="DS607" s="72"/>
      <c r="DT607" s="72"/>
      <c r="DU607" s="72"/>
      <c r="DV607" s="72"/>
      <c r="DW607" s="72"/>
      <c r="DX607" s="72"/>
      <c r="DY607" s="72"/>
      <c r="DZ607" s="72"/>
      <c r="EA607" s="72"/>
      <c r="EB607" s="72"/>
      <c r="EC607" s="72"/>
      <c r="ED607" s="72"/>
      <c r="EE607" s="72"/>
      <c r="EF607" s="72"/>
      <c r="EG607" s="72"/>
      <c r="EH607" s="72"/>
      <c r="EI607" s="72"/>
      <c r="EJ607" s="72"/>
      <c r="EK607" s="72"/>
      <c r="EL607" s="72"/>
      <c r="EM607" s="72"/>
      <c r="EN607" s="72"/>
      <c r="EO607" s="72"/>
      <c r="EP607" s="72"/>
      <c r="EQ607" s="72"/>
      <c r="ER607" s="312">
        <f t="shared" si="124"/>
        <v>1</v>
      </c>
      <c r="ES607" s="72">
        <f t="shared" si="125"/>
        <v>1</v>
      </c>
      <c r="ET607" s="72" t="s">
        <v>1116</v>
      </c>
      <c r="EU607" s="7" t="s">
        <v>2918</v>
      </c>
      <c r="EV607" s="7" t="s">
        <v>1110</v>
      </c>
      <c r="EW607" s="7" t="s">
        <v>1801</v>
      </c>
      <c r="EX607" s="183" t="s">
        <v>2025</v>
      </c>
      <c r="EY607" s="313">
        <v>46179</v>
      </c>
      <c r="EZ607" s="313"/>
      <c r="FA607" s="183"/>
      <c r="FB607" s="313"/>
      <c r="FC607" s="7"/>
      <c r="FD607" s="7" t="s">
        <v>3442</v>
      </c>
      <c r="FE607" s="7">
        <f t="shared" si="127"/>
        <v>-4433</v>
      </c>
      <c r="FF607" s="72">
        <f t="shared" si="128"/>
        <v>9751</v>
      </c>
      <c r="FG607" t="s">
        <v>3515</v>
      </c>
    </row>
    <row r="608" spans="1:163" ht="17.25">
      <c r="A608" s="72">
        <v>140383146</v>
      </c>
      <c r="B608" s="304" t="s">
        <v>618</v>
      </c>
      <c r="C608" s="72"/>
      <c r="D608" s="72"/>
      <c r="E608" s="72"/>
      <c r="F608" s="72"/>
      <c r="G608" s="306"/>
      <c r="H608" s="306"/>
      <c r="I608" s="72">
        <v>3191</v>
      </c>
      <c r="J608" s="72">
        <v>5887</v>
      </c>
      <c r="K608" s="258">
        <f t="shared" si="131"/>
        <v>-87</v>
      </c>
      <c r="L608" s="258">
        <f t="shared" si="121"/>
        <v>9597</v>
      </c>
      <c r="M608" s="315">
        <v>3</v>
      </c>
      <c r="N608" s="72" t="s">
        <v>1231</v>
      </c>
      <c r="O608" s="72" t="s">
        <v>1232</v>
      </c>
      <c r="P608" s="72" t="s">
        <v>349</v>
      </c>
      <c r="Q608" s="255">
        <v>5828.22</v>
      </c>
      <c r="R608" s="66">
        <v>408</v>
      </c>
      <c r="S608" s="66">
        <f t="shared" si="120"/>
        <v>0</v>
      </c>
      <c r="T608" s="66">
        <v>0</v>
      </c>
      <c r="U608" s="4" t="s">
        <v>1277</v>
      </c>
      <c r="V608" s="5">
        <f t="shared" si="129"/>
        <v>2.5468420110814908E-2</v>
      </c>
      <c r="W608" s="5">
        <f t="shared" si="130"/>
        <v>1.5588184984802009E-3</v>
      </c>
      <c r="X608" s="5" t="s">
        <v>1280</v>
      </c>
      <c r="Y608" s="72" t="str">
        <f t="shared" si="122"/>
        <v>MPTP</v>
      </c>
      <c r="Z608" s="72" t="s">
        <v>1281</v>
      </c>
      <c r="AA608" s="72" t="s">
        <v>1327</v>
      </c>
      <c r="AB608" s="304" t="s">
        <v>3502</v>
      </c>
      <c r="AC608" s="72">
        <v>15</v>
      </c>
      <c r="AD608" s="72" t="s">
        <v>3022</v>
      </c>
      <c r="AE608" s="308"/>
      <c r="AF608" s="309" t="s">
        <v>1797</v>
      </c>
      <c r="AG608" s="7" t="s">
        <v>1129</v>
      </c>
      <c r="AH608" s="72" t="s">
        <v>612</v>
      </c>
      <c r="AI608" s="7" t="s">
        <v>1129</v>
      </c>
      <c r="AJ608" s="7" t="s">
        <v>1129</v>
      </c>
      <c r="AK608" s="7" t="s">
        <v>1129</v>
      </c>
      <c r="AL608" s="7">
        <v>6295</v>
      </c>
      <c r="AM608" s="255">
        <v>5828.22</v>
      </c>
      <c r="AN608" s="258">
        <v>87</v>
      </c>
      <c r="AO608" s="306">
        <v>103</v>
      </c>
      <c r="AP608" s="306" t="str">
        <f t="shared" si="123"/>
        <v>FLOW</v>
      </c>
      <c r="AQ608" s="306"/>
      <c r="AR608" s="306"/>
      <c r="AS608" s="306"/>
      <c r="AT608" s="306"/>
      <c r="AU608" s="72" t="s">
        <v>1793</v>
      </c>
      <c r="AV608" s="310" t="s">
        <v>619</v>
      </c>
      <c r="AW608" s="304" t="s">
        <v>101</v>
      </c>
      <c r="AX608" s="311">
        <v>45014</v>
      </c>
      <c r="AY608" s="72">
        <v>36</v>
      </c>
      <c r="AZ608" s="72" t="s">
        <v>1742</v>
      </c>
      <c r="BA608" s="7" t="s">
        <v>3512</v>
      </c>
      <c r="BB608" s="7"/>
      <c r="BC608" s="7"/>
      <c r="BD608" s="72"/>
      <c r="BE608" s="72"/>
      <c r="BF608" s="72"/>
      <c r="BG608" s="183"/>
      <c r="BH608" s="72"/>
      <c r="BI608" s="72"/>
      <c r="BJ608" s="72"/>
      <c r="BK608" s="72"/>
      <c r="BL608" s="72">
        <v>1</v>
      </c>
      <c r="BM608" s="72"/>
      <c r="BN608" s="72"/>
      <c r="BO608" s="72"/>
      <c r="BP608" s="72"/>
      <c r="BQ608" s="72"/>
      <c r="BR608" s="72"/>
      <c r="BS608" s="72"/>
      <c r="BT608" s="72"/>
      <c r="BU608" s="72"/>
      <c r="BV608" s="72"/>
      <c r="BW608" s="72"/>
      <c r="BX608" s="72"/>
      <c r="BY608" s="72"/>
      <c r="BZ608" s="72"/>
      <c r="CA608" s="72"/>
      <c r="CB608" s="72"/>
      <c r="CC608" s="72"/>
      <c r="CD608" s="72"/>
      <c r="CE608" s="72"/>
      <c r="CF608" s="72"/>
      <c r="CG608" s="72"/>
      <c r="CH608" s="72"/>
      <c r="CI608" s="72"/>
      <c r="CJ608" s="72"/>
      <c r="CK608" s="72"/>
      <c r="CL608" s="72"/>
      <c r="CM608" s="72"/>
      <c r="CN608" s="72"/>
      <c r="CO608" s="72"/>
      <c r="CP608" s="72"/>
      <c r="CQ608" s="72"/>
      <c r="CR608" s="72"/>
      <c r="CS608" s="72"/>
      <c r="CT608" s="72"/>
      <c r="CU608" s="72"/>
      <c r="CV608" s="72"/>
      <c r="CW608" s="72"/>
      <c r="CX608" s="72"/>
      <c r="CY608" s="72"/>
      <c r="CZ608" s="72"/>
      <c r="DA608" s="72"/>
      <c r="DB608" s="72"/>
      <c r="DC608" s="72"/>
      <c r="DD608" s="72"/>
      <c r="DE608" s="72"/>
      <c r="DF608" s="72"/>
      <c r="DG608" s="72"/>
      <c r="DH608" s="72"/>
      <c r="DI608" s="72"/>
      <c r="DJ608" s="72"/>
      <c r="DK608" s="72"/>
      <c r="DL608" s="72"/>
      <c r="DM608" s="72"/>
      <c r="DN608" s="72"/>
      <c r="DO608" s="72"/>
      <c r="DP608" s="72"/>
      <c r="DQ608" s="72"/>
      <c r="DR608" s="72"/>
      <c r="DS608" s="72"/>
      <c r="DT608" s="72"/>
      <c r="DU608" s="72"/>
      <c r="DV608" s="72"/>
      <c r="DW608" s="72"/>
      <c r="DX608" s="72"/>
      <c r="DY608" s="72"/>
      <c r="DZ608" s="72"/>
      <c r="EA608" s="72"/>
      <c r="EB608" s="72"/>
      <c r="EC608" s="72"/>
      <c r="ED608" s="72"/>
      <c r="EE608" s="72"/>
      <c r="EF608" s="72"/>
      <c r="EG608" s="72"/>
      <c r="EH608" s="72"/>
      <c r="EI608" s="72"/>
      <c r="EJ608" s="72"/>
      <c r="EK608" s="72"/>
      <c r="EL608" s="72"/>
      <c r="EM608" s="72"/>
      <c r="EN608" s="72"/>
      <c r="EO608" s="72"/>
      <c r="EP608" s="72"/>
      <c r="EQ608" s="72"/>
      <c r="ER608" s="312">
        <f t="shared" si="124"/>
        <v>1</v>
      </c>
      <c r="ES608" s="72">
        <f t="shared" si="125"/>
        <v>1</v>
      </c>
      <c r="ET608" s="72" t="s">
        <v>1126</v>
      </c>
      <c r="EU608" s="7" t="s">
        <v>2919</v>
      </c>
      <c r="EV608" s="7" t="s">
        <v>1110</v>
      </c>
      <c r="EW608" s="7" t="s">
        <v>1850</v>
      </c>
      <c r="EX608" s="183" t="s">
        <v>2026</v>
      </c>
      <c r="EY608" s="313">
        <v>46177</v>
      </c>
      <c r="EZ608" s="313"/>
      <c r="FA608" s="183"/>
      <c r="FB608" s="313"/>
      <c r="FC608" s="7"/>
      <c r="FD608" s="7" t="s">
        <v>3443</v>
      </c>
      <c r="FE608" s="7">
        <f t="shared" si="127"/>
        <v>-87</v>
      </c>
      <c r="FF608" s="72">
        <f t="shared" si="128"/>
        <v>9597</v>
      </c>
      <c r="FG608" t="s">
        <v>3515</v>
      </c>
    </row>
    <row r="609" spans="1:163" ht="17.25">
      <c r="A609" s="72">
        <v>139563434</v>
      </c>
      <c r="B609" s="304" t="s">
        <v>724</v>
      </c>
      <c r="C609" s="72" t="s">
        <v>1775</v>
      </c>
      <c r="D609" s="72" t="s">
        <v>2347</v>
      </c>
      <c r="E609" s="72">
        <v>6343</v>
      </c>
      <c r="F609" s="72"/>
      <c r="G609" s="306"/>
      <c r="H609" s="306"/>
      <c r="I609" s="72">
        <v>2712</v>
      </c>
      <c r="J609" s="72">
        <v>5951</v>
      </c>
      <c r="K609" s="258">
        <f t="shared" si="131"/>
        <v>-4505</v>
      </c>
      <c r="L609" s="258">
        <f t="shared" si="121"/>
        <v>2419</v>
      </c>
      <c r="M609" s="315">
        <v>5</v>
      </c>
      <c r="N609" s="72" t="s">
        <v>1282</v>
      </c>
      <c r="O609" s="72" t="s">
        <v>1281</v>
      </c>
      <c r="P609" s="72" t="s">
        <v>65</v>
      </c>
      <c r="Q609" s="255">
        <v>5818.64</v>
      </c>
      <c r="R609" s="66">
        <v>392</v>
      </c>
      <c r="S609" s="66">
        <f t="shared" si="120"/>
        <v>0</v>
      </c>
      <c r="T609" s="66">
        <v>4050</v>
      </c>
      <c r="U609" s="4" t="s">
        <v>1231</v>
      </c>
      <c r="V609" s="5">
        <f t="shared" si="129"/>
        <v>1</v>
      </c>
      <c r="W609" s="5">
        <f t="shared" si="130"/>
        <v>2.8323130615405621E-3</v>
      </c>
      <c r="X609" s="5" t="str">
        <f t="shared" si="126"/>
        <v>RB</v>
      </c>
      <c r="Y609" s="72" t="str">
        <f t="shared" si="122"/>
        <v>PAID</v>
      </c>
      <c r="Z609" s="72" t="s">
        <v>1329</v>
      </c>
      <c r="AA609" s="72" t="s">
        <v>1281</v>
      </c>
      <c r="AB609" s="304"/>
      <c r="AC609" s="72"/>
      <c r="AD609" s="72"/>
      <c r="AE609" s="308"/>
      <c r="AF609" s="309" t="s">
        <v>1797</v>
      </c>
      <c r="AG609" s="7" t="s">
        <v>1129</v>
      </c>
      <c r="AH609" s="72" t="s">
        <v>725</v>
      </c>
      <c r="AI609" s="7" t="s">
        <v>1129</v>
      </c>
      <c r="AJ609" s="7" t="s">
        <v>1129</v>
      </c>
      <c r="AK609" s="7" t="s">
        <v>1129</v>
      </c>
      <c r="AL609" s="7">
        <v>10393</v>
      </c>
      <c r="AM609" s="255">
        <v>5818.64</v>
      </c>
      <c r="AN609" s="258">
        <v>146</v>
      </c>
      <c r="AO609" s="306">
        <v>11</v>
      </c>
      <c r="AP609" s="306" t="str">
        <f t="shared" si="123"/>
        <v>STABLE</v>
      </c>
      <c r="AQ609" s="306"/>
      <c r="AR609" s="306"/>
      <c r="AS609" s="306"/>
      <c r="AT609" s="306"/>
      <c r="AU609" s="72" t="s">
        <v>943</v>
      </c>
      <c r="AV609" s="310" t="s">
        <v>726</v>
      </c>
      <c r="AW609" s="304" t="s">
        <v>53</v>
      </c>
      <c r="AX609" s="311">
        <v>45005</v>
      </c>
      <c r="AY609" s="72">
        <v>36</v>
      </c>
      <c r="AZ609" s="72" t="s">
        <v>1742</v>
      </c>
      <c r="BA609" s="7" t="s">
        <v>3512</v>
      </c>
      <c r="BB609" s="7"/>
      <c r="BC609" s="7"/>
      <c r="BD609" s="72"/>
      <c r="BE609" s="72"/>
      <c r="BF609" s="72"/>
      <c r="BG609" s="183"/>
      <c r="BH609" s="72"/>
      <c r="BI609" s="72"/>
      <c r="BJ609" s="72"/>
      <c r="BK609" s="72"/>
      <c r="BL609" s="72"/>
      <c r="BM609" s="72"/>
      <c r="BN609" s="72"/>
      <c r="BO609" s="72">
        <v>1</v>
      </c>
      <c r="BP609" s="72"/>
      <c r="BQ609" s="72"/>
      <c r="BR609" s="72"/>
      <c r="BS609" s="72"/>
      <c r="BT609" s="72"/>
      <c r="BU609" s="72"/>
      <c r="BV609" s="72"/>
      <c r="BW609" s="72"/>
      <c r="BX609" s="72"/>
      <c r="BY609" s="72"/>
      <c r="BZ609" s="72"/>
      <c r="CA609" s="72"/>
      <c r="CB609" s="72"/>
      <c r="CC609" s="72"/>
      <c r="CD609" s="72"/>
      <c r="CE609" s="72"/>
      <c r="CF609" s="72"/>
      <c r="CG609" s="72"/>
      <c r="CH609" s="72"/>
      <c r="CI609" s="72"/>
      <c r="CJ609" s="72"/>
      <c r="CK609" s="72"/>
      <c r="CL609" s="72"/>
      <c r="CM609" s="72"/>
      <c r="CN609" s="72"/>
      <c r="CO609" s="72"/>
      <c r="CP609" s="72"/>
      <c r="CQ609" s="72"/>
      <c r="CR609" s="72"/>
      <c r="CS609" s="72"/>
      <c r="CT609" s="72"/>
      <c r="CU609" s="72"/>
      <c r="CV609" s="72"/>
      <c r="CW609" s="72"/>
      <c r="CX609" s="72"/>
      <c r="CY609" s="72"/>
      <c r="CZ609" s="72"/>
      <c r="DA609" s="72"/>
      <c r="DB609" s="72"/>
      <c r="DC609" s="72"/>
      <c r="DD609" s="72"/>
      <c r="DE609" s="72"/>
      <c r="DF609" s="72"/>
      <c r="DG609" s="72"/>
      <c r="DH609" s="72"/>
      <c r="DI609" s="72"/>
      <c r="DJ609" s="72"/>
      <c r="DK609" s="72"/>
      <c r="DL609" s="72"/>
      <c r="DM609" s="72"/>
      <c r="DN609" s="72"/>
      <c r="DO609" s="72"/>
      <c r="DP609" s="72"/>
      <c r="DQ609" s="72"/>
      <c r="DR609" s="72"/>
      <c r="DS609" s="72"/>
      <c r="DT609" s="72"/>
      <c r="DU609" s="72"/>
      <c r="DV609" s="72"/>
      <c r="DW609" s="72"/>
      <c r="DX609" s="72"/>
      <c r="DY609" s="72"/>
      <c r="DZ609" s="72"/>
      <c r="EA609" s="72"/>
      <c r="EB609" s="72"/>
      <c r="EC609" s="72"/>
      <c r="ED609" s="72"/>
      <c r="EE609" s="72"/>
      <c r="EF609" s="72"/>
      <c r="EG609" s="72"/>
      <c r="EH609" s="72"/>
      <c r="EI609" s="72"/>
      <c r="EJ609" s="72"/>
      <c r="EK609" s="72"/>
      <c r="EL609" s="72"/>
      <c r="EM609" s="72"/>
      <c r="EN609" s="72"/>
      <c r="EO609" s="72"/>
      <c r="EP609" s="72"/>
      <c r="EQ609" s="72"/>
      <c r="ER609" s="312">
        <f t="shared" si="124"/>
        <v>1</v>
      </c>
      <c r="ES609" s="72">
        <f t="shared" si="125"/>
        <v>1</v>
      </c>
      <c r="ET609" s="72" t="s">
        <v>1118</v>
      </c>
      <c r="EU609" s="7" t="s">
        <v>2920</v>
      </c>
      <c r="EV609" s="7" t="s">
        <v>1110</v>
      </c>
      <c r="EW609" s="7" t="s">
        <v>1806</v>
      </c>
      <c r="EX609" s="183" t="s">
        <v>1818</v>
      </c>
      <c r="EY609" s="313">
        <v>46178</v>
      </c>
      <c r="EZ609" s="313"/>
      <c r="FA609" s="183"/>
      <c r="FB609" s="313"/>
      <c r="FC609" s="7"/>
      <c r="FD609" s="7" t="s">
        <v>3444</v>
      </c>
      <c r="FE609" s="7">
        <f t="shared" si="127"/>
        <v>-4505</v>
      </c>
      <c r="FF609" s="72">
        <f t="shared" si="128"/>
        <v>8762</v>
      </c>
      <c r="FG609" t="s">
        <v>3515</v>
      </c>
    </row>
    <row r="610" spans="1:163" ht="17.25">
      <c r="A610" s="72">
        <v>140583201</v>
      </c>
      <c r="B610" s="304" t="s">
        <v>696</v>
      </c>
      <c r="C610" s="72" t="s">
        <v>1775</v>
      </c>
      <c r="D610" s="72" t="s">
        <v>1787</v>
      </c>
      <c r="E610" s="72">
        <v>3700</v>
      </c>
      <c r="F610" s="72"/>
      <c r="G610" s="306"/>
      <c r="H610" s="306"/>
      <c r="I610" s="72">
        <v>3495</v>
      </c>
      <c r="J610" s="72">
        <v>5867</v>
      </c>
      <c r="K610" s="258">
        <f t="shared" si="131"/>
        <v>-760</v>
      </c>
      <c r="L610" s="258">
        <f t="shared" si="121"/>
        <v>6016</v>
      </c>
      <c r="M610" s="315">
        <v>3</v>
      </c>
      <c r="N610" s="72" t="s">
        <v>1280</v>
      </c>
      <c r="O610" s="72" t="s">
        <v>1281</v>
      </c>
      <c r="P610" s="72" t="s">
        <v>324</v>
      </c>
      <c r="Q610" s="255">
        <v>5816.12</v>
      </c>
      <c r="R610" s="66">
        <v>363</v>
      </c>
      <c r="S610" s="66">
        <f t="shared" si="120"/>
        <v>0</v>
      </c>
      <c r="T610" s="66">
        <v>6300</v>
      </c>
      <c r="U610" s="4" t="s">
        <v>1094</v>
      </c>
      <c r="V610" s="5">
        <f t="shared" si="129"/>
        <v>0.39165474757106344</v>
      </c>
      <c r="W610" s="5">
        <f t="shared" si="130"/>
        <v>1.5555822267142739E-3</v>
      </c>
      <c r="X610" s="5" t="str">
        <f t="shared" si="126"/>
        <v>STABLE</v>
      </c>
      <c r="Y610" s="72" t="str">
        <f t="shared" si="122"/>
        <v>PAID</v>
      </c>
      <c r="Z610" s="72" t="s">
        <v>1281</v>
      </c>
      <c r="AA610" s="72" t="s">
        <v>1281</v>
      </c>
      <c r="AB610" s="304"/>
      <c r="AC610" s="72"/>
      <c r="AD610" s="72"/>
      <c r="AE610" s="308"/>
      <c r="AF610" s="309" t="s">
        <v>1797</v>
      </c>
      <c r="AG610" s="7" t="s">
        <v>1129</v>
      </c>
      <c r="AH610" s="72" t="s">
        <v>697</v>
      </c>
      <c r="AI610" s="7" t="s">
        <v>1129</v>
      </c>
      <c r="AJ610" s="7" t="s">
        <v>1129</v>
      </c>
      <c r="AK610" s="7" t="s">
        <v>1129</v>
      </c>
      <c r="AL610" s="7">
        <v>12530</v>
      </c>
      <c r="AM610" s="255">
        <v>5816.12</v>
      </c>
      <c r="AN610" s="258">
        <v>87</v>
      </c>
      <c r="AO610" s="306">
        <v>72</v>
      </c>
      <c r="AP610" s="306" t="str">
        <f t="shared" si="123"/>
        <v>STABLE</v>
      </c>
      <c r="AQ610" s="306"/>
      <c r="AR610" s="306"/>
      <c r="AS610" s="306"/>
      <c r="AT610" s="306"/>
      <c r="AU610" s="72" t="s">
        <v>1793</v>
      </c>
      <c r="AV610" s="310" t="s">
        <v>698</v>
      </c>
      <c r="AW610" s="304" t="s">
        <v>26</v>
      </c>
      <c r="AX610" s="311">
        <v>45027</v>
      </c>
      <c r="AY610" s="72">
        <v>36</v>
      </c>
      <c r="AZ610" s="72" t="s">
        <v>1742</v>
      </c>
      <c r="BA610" s="7" t="s">
        <v>3512</v>
      </c>
      <c r="BB610" s="7"/>
      <c r="BC610" s="7"/>
      <c r="BD610" s="72"/>
      <c r="BE610" s="72"/>
      <c r="BF610" s="72"/>
      <c r="BG610" s="183"/>
      <c r="BH610" s="72"/>
      <c r="BI610" s="72">
        <v>1</v>
      </c>
      <c r="BJ610" s="72"/>
      <c r="BK610" s="72"/>
      <c r="BL610" s="72"/>
      <c r="BM610" s="72"/>
      <c r="BN610" s="72"/>
      <c r="BO610" s="72"/>
      <c r="BP610" s="72"/>
      <c r="BQ610" s="72"/>
      <c r="BR610" s="72"/>
      <c r="BS610" s="72"/>
      <c r="BT610" s="72"/>
      <c r="BU610" s="72"/>
      <c r="BV610" s="72"/>
      <c r="BW610" s="72"/>
      <c r="BX610" s="72"/>
      <c r="BY610" s="72"/>
      <c r="BZ610" s="72"/>
      <c r="CA610" s="72"/>
      <c r="CB610" s="72"/>
      <c r="CC610" s="72"/>
      <c r="CD610" s="72"/>
      <c r="CE610" s="72"/>
      <c r="CF610" s="72"/>
      <c r="CG610" s="72"/>
      <c r="CH610" s="72"/>
      <c r="CI610" s="72"/>
      <c r="CJ610" s="72"/>
      <c r="CK610" s="72"/>
      <c r="CL610" s="72"/>
      <c r="CM610" s="72"/>
      <c r="CN610" s="72"/>
      <c r="CO610" s="72"/>
      <c r="CP610" s="72"/>
      <c r="CQ610" s="72"/>
      <c r="CR610" s="72"/>
      <c r="CS610" s="72">
        <v>1</v>
      </c>
      <c r="CT610" s="72"/>
      <c r="CU610" s="72"/>
      <c r="CV610" s="72"/>
      <c r="CW610" s="72"/>
      <c r="CX610" s="72"/>
      <c r="CY610" s="72"/>
      <c r="CZ610" s="72"/>
      <c r="DA610" s="72"/>
      <c r="DB610" s="72">
        <v>1</v>
      </c>
      <c r="DC610" s="72"/>
      <c r="DD610" s="72"/>
      <c r="DE610" s="72"/>
      <c r="DF610" s="72"/>
      <c r="DG610" s="72"/>
      <c r="DH610" s="72"/>
      <c r="DI610" s="72"/>
      <c r="DJ610" s="72"/>
      <c r="DK610" s="72"/>
      <c r="DL610" s="72"/>
      <c r="DM610" s="72"/>
      <c r="DN610" s="72"/>
      <c r="DO610" s="72"/>
      <c r="DP610" s="72"/>
      <c r="DQ610" s="72"/>
      <c r="DR610" s="72"/>
      <c r="DS610" s="72"/>
      <c r="DT610" s="72"/>
      <c r="DU610" s="72"/>
      <c r="DV610" s="72"/>
      <c r="DW610" s="72"/>
      <c r="DX610" s="72"/>
      <c r="DY610" s="72"/>
      <c r="DZ610" s="72"/>
      <c r="EA610" s="72"/>
      <c r="EB610" s="72"/>
      <c r="EC610" s="72"/>
      <c r="ED610" s="72"/>
      <c r="EE610" s="72"/>
      <c r="EF610" s="72"/>
      <c r="EG610" s="72"/>
      <c r="EH610" s="72"/>
      <c r="EI610" s="72"/>
      <c r="EJ610" s="72"/>
      <c r="EK610" s="72"/>
      <c r="EL610" s="72"/>
      <c r="EM610" s="72"/>
      <c r="EN610" s="72"/>
      <c r="EO610" s="72"/>
      <c r="EP610" s="72"/>
      <c r="EQ610" s="72"/>
      <c r="ER610" s="312">
        <f t="shared" si="124"/>
        <v>3</v>
      </c>
      <c r="ES610" s="72">
        <f t="shared" si="125"/>
        <v>1</v>
      </c>
      <c r="ET610" s="72" t="s">
        <v>1127</v>
      </c>
      <c r="EU610" s="7" t="s">
        <v>2921</v>
      </c>
      <c r="EV610" s="7" t="s">
        <v>1110</v>
      </c>
      <c r="EW610" s="7" t="s">
        <v>1806</v>
      </c>
      <c r="EX610" s="183" t="s">
        <v>2027</v>
      </c>
      <c r="EY610" s="313">
        <v>46195</v>
      </c>
      <c r="EZ610" s="313"/>
      <c r="FA610" s="183"/>
      <c r="FB610" s="313"/>
      <c r="FC610" s="7"/>
      <c r="FD610" s="7" t="s">
        <v>3445</v>
      </c>
      <c r="FE610" s="7">
        <f t="shared" si="127"/>
        <v>-760</v>
      </c>
      <c r="FF610" s="72">
        <f t="shared" si="128"/>
        <v>9716</v>
      </c>
      <c r="FG610" t="s">
        <v>3515</v>
      </c>
    </row>
    <row r="611" spans="1:163" ht="17.25">
      <c r="A611" s="72">
        <v>140106553</v>
      </c>
      <c r="B611" s="304" t="s">
        <v>398</v>
      </c>
      <c r="C611" s="72" t="s">
        <v>1799</v>
      </c>
      <c r="D611" s="72" t="s">
        <v>3554</v>
      </c>
      <c r="E611" s="72">
        <v>3000</v>
      </c>
      <c r="F611" s="72"/>
      <c r="G611" s="306"/>
      <c r="H611" s="306" t="s">
        <v>3548</v>
      </c>
      <c r="I611" s="72">
        <v>2978</v>
      </c>
      <c r="J611" s="72">
        <v>5956</v>
      </c>
      <c r="K611" s="258">
        <f t="shared" si="131"/>
        <v>-2591</v>
      </c>
      <c r="L611" s="258">
        <f t="shared" si="121"/>
        <v>6420</v>
      </c>
      <c r="M611" s="315">
        <v>4</v>
      </c>
      <c r="N611" s="72" t="s">
        <v>1280</v>
      </c>
      <c r="O611" s="72" t="s">
        <v>1281</v>
      </c>
      <c r="P611" s="72" t="s">
        <v>34</v>
      </c>
      <c r="Q611" s="255">
        <v>5811</v>
      </c>
      <c r="R611" s="66">
        <v>387</v>
      </c>
      <c r="S611" s="66">
        <f t="shared" si="120"/>
        <v>0</v>
      </c>
      <c r="T611" s="66">
        <v>3395</v>
      </c>
      <c r="U611" s="4" t="s">
        <v>1231</v>
      </c>
      <c r="V611" s="5">
        <f t="shared" si="129"/>
        <v>1.9941287988951475E-2</v>
      </c>
      <c r="W611" s="5">
        <f t="shared" si="130"/>
        <v>1.9078612165608531E-3</v>
      </c>
      <c r="X611" s="5" t="str">
        <f t="shared" si="126"/>
        <v>STABLE</v>
      </c>
      <c r="Y611" s="72" t="str">
        <f t="shared" si="122"/>
        <v>PAID</v>
      </c>
      <c r="Z611" s="72" t="s">
        <v>1329</v>
      </c>
      <c r="AA611" s="72" t="s">
        <v>1281</v>
      </c>
      <c r="AB611" s="304"/>
      <c r="AC611" s="72"/>
      <c r="AD611" s="72" t="s">
        <v>3019</v>
      </c>
      <c r="AE611" s="308"/>
      <c r="AF611" s="309" t="s">
        <v>1797</v>
      </c>
      <c r="AG611" s="7" t="s">
        <v>1129</v>
      </c>
      <c r="AH611" s="72" t="s">
        <v>385</v>
      </c>
      <c r="AI611" s="7" t="s">
        <v>1129</v>
      </c>
      <c r="AJ611" s="7" t="s">
        <v>1129</v>
      </c>
      <c r="AK611" s="7" t="s">
        <v>1129</v>
      </c>
      <c r="AL611" s="7">
        <v>9738</v>
      </c>
      <c r="AM611" s="255">
        <v>5811</v>
      </c>
      <c r="AN611" s="258">
        <v>115</v>
      </c>
      <c r="AO611" s="306">
        <v>103</v>
      </c>
      <c r="AP611" s="306" t="str">
        <f t="shared" si="123"/>
        <v>STABLE</v>
      </c>
      <c r="AQ611" s="306"/>
      <c r="AR611" s="306"/>
      <c r="AS611" s="306"/>
      <c r="AT611" s="306"/>
      <c r="AU611" s="72" t="s">
        <v>943</v>
      </c>
      <c r="AV611" s="310" t="s">
        <v>399</v>
      </c>
      <c r="AW611" s="304" t="s">
        <v>177</v>
      </c>
      <c r="AX611" s="311">
        <v>45015</v>
      </c>
      <c r="AY611" s="72">
        <v>36</v>
      </c>
      <c r="AZ611" s="72" t="s">
        <v>1742</v>
      </c>
      <c r="BA611" s="7" t="s">
        <v>3512</v>
      </c>
      <c r="BB611" s="7"/>
      <c r="BC611" s="7"/>
      <c r="BD611" s="72"/>
      <c r="BE611" s="72"/>
      <c r="BF611" s="72"/>
      <c r="BG611" s="183"/>
      <c r="BH611" s="72"/>
      <c r="BI611" s="72">
        <v>1</v>
      </c>
      <c r="BJ611" s="72"/>
      <c r="BK611" s="72"/>
      <c r="BL611" s="72"/>
      <c r="BM611" s="72"/>
      <c r="BN611" s="72"/>
      <c r="BO611" s="72">
        <v>1</v>
      </c>
      <c r="BP611" s="72"/>
      <c r="BQ611" s="72"/>
      <c r="BR611" s="72"/>
      <c r="BS611" s="72"/>
      <c r="BT611" s="72"/>
      <c r="BU611" s="72"/>
      <c r="BV611" s="72"/>
      <c r="BW611" s="72"/>
      <c r="BX611" s="72"/>
      <c r="BY611" s="72"/>
      <c r="BZ611" s="72"/>
      <c r="CA611" s="72"/>
      <c r="CB611" s="72"/>
      <c r="CC611" s="72"/>
      <c r="CD611" s="72"/>
      <c r="CE611" s="72"/>
      <c r="CF611" s="72"/>
      <c r="CG611" s="72"/>
      <c r="CH611" s="72"/>
      <c r="CI611" s="72"/>
      <c r="CJ611" s="72"/>
      <c r="CK611" s="72"/>
      <c r="CL611" s="72"/>
      <c r="CM611" s="72"/>
      <c r="CN611" s="72"/>
      <c r="CO611" s="72"/>
      <c r="CP611" s="72"/>
      <c r="CQ611" s="72"/>
      <c r="CR611" s="72"/>
      <c r="CS611" s="72"/>
      <c r="CT611" s="72"/>
      <c r="CU611" s="72"/>
      <c r="CV611" s="72"/>
      <c r="CW611" s="72"/>
      <c r="CX611" s="72"/>
      <c r="CY611" s="72"/>
      <c r="CZ611" s="72"/>
      <c r="DA611" s="72"/>
      <c r="DB611" s="72"/>
      <c r="DC611" s="72"/>
      <c r="DD611" s="72"/>
      <c r="DE611" s="72"/>
      <c r="DF611" s="72"/>
      <c r="DG611" s="72"/>
      <c r="DH611" s="72"/>
      <c r="DI611" s="72"/>
      <c r="DJ611" s="72"/>
      <c r="DK611" s="72"/>
      <c r="DL611" s="72"/>
      <c r="DM611" s="72"/>
      <c r="DN611" s="72"/>
      <c r="DO611" s="72"/>
      <c r="DP611" s="72"/>
      <c r="DQ611" s="72"/>
      <c r="DR611" s="72"/>
      <c r="DS611" s="72"/>
      <c r="DT611" s="72"/>
      <c r="DU611" s="72"/>
      <c r="DV611" s="72"/>
      <c r="DW611" s="72"/>
      <c r="DX611" s="72"/>
      <c r="DY611" s="72"/>
      <c r="DZ611" s="72"/>
      <c r="EA611" s="72"/>
      <c r="EB611" s="72"/>
      <c r="EC611" s="72"/>
      <c r="ED611" s="72"/>
      <c r="EE611" s="72"/>
      <c r="EF611" s="72"/>
      <c r="EG611" s="72"/>
      <c r="EH611" s="72"/>
      <c r="EI611" s="72"/>
      <c r="EJ611" s="72"/>
      <c r="EK611" s="72"/>
      <c r="EL611" s="72"/>
      <c r="EM611" s="72"/>
      <c r="EN611" s="72"/>
      <c r="EO611" s="72"/>
      <c r="EP611" s="72"/>
      <c r="EQ611" s="72"/>
      <c r="ER611" s="312">
        <f t="shared" si="124"/>
        <v>2</v>
      </c>
      <c r="ES611" s="72">
        <f t="shared" si="125"/>
        <v>1</v>
      </c>
      <c r="ET611" s="72" t="s">
        <v>1115</v>
      </c>
      <c r="EU611" s="7" t="s">
        <v>2922</v>
      </c>
      <c r="EV611" s="7" t="s">
        <v>1110</v>
      </c>
      <c r="EW611" s="7" t="s">
        <v>1806</v>
      </c>
      <c r="EX611" s="183" t="s">
        <v>1815</v>
      </c>
      <c r="EY611" s="313">
        <v>46196</v>
      </c>
      <c r="EZ611" s="313"/>
      <c r="FA611" s="183"/>
      <c r="FB611" s="313"/>
      <c r="FC611" s="7"/>
      <c r="FD611" s="7" t="s">
        <v>3446</v>
      </c>
      <c r="FE611" s="7">
        <f t="shared" si="127"/>
        <v>-2591</v>
      </c>
      <c r="FF611" s="72">
        <f t="shared" si="128"/>
        <v>9420</v>
      </c>
      <c r="FG611" t="s">
        <v>3515</v>
      </c>
    </row>
    <row r="612" spans="1:163" ht="17.25">
      <c r="A612" s="72">
        <v>138346312</v>
      </c>
      <c r="B612" s="304" t="s">
        <v>1591</v>
      </c>
      <c r="C612" s="72"/>
      <c r="D612" s="72"/>
      <c r="E612" s="72"/>
      <c r="F612" s="72"/>
      <c r="G612" s="306"/>
      <c r="H612" s="306"/>
      <c r="I612" s="72">
        <v>3035</v>
      </c>
      <c r="J612" s="72">
        <v>5805</v>
      </c>
      <c r="K612" s="258">
        <f t="shared" si="131"/>
        <v>-5796</v>
      </c>
      <c r="L612" s="258">
        <f t="shared" si="121"/>
        <v>9486</v>
      </c>
      <c r="M612" s="315">
        <v>5</v>
      </c>
      <c r="N612" s="72" t="s">
        <v>1231</v>
      </c>
      <c r="O612" s="72" t="s">
        <v>1232</v>
      </c>
      <c r="P612" s="72" t="s">
        <v>49</v>
      </c>
      <c r="Q612" s="255">
        <v>5750.43</v>
      </c>
      <c r="R612" s="66">
        <v>539</v>
      </c>
      <c r="S612" s="66">
        <f t="shared" si="120"/>
        <v>0</v>
      </c>
      <c r="T612" s="66">
        <v>1350</v>
      </c>
      <c r="U612" s="4" t="s">
        <v>1129</v>
      </c>
      <c r="V612" s="5">
        <f t="shared" si="129"/>
        <v>0.17681949801162125</v>
      </c>
      <c r="W612" s="5">
        <f t="shared" si="130"/>
        <v>2.7991107885132426E-3</v>
      </c>
      <c r="X612" s="5" t="str">
        <f t="shared" si="126"/>
        <v>FLOW</v>
      </c>
      <c r="Y612" s="72" t="str">
        <f t="shared" si="122"/>
        <v>NC</v>
      </c>
      <c r="Z612" s="72" t="s">
        <v>1129</v>
      </c>
      <c r="AA612" s="72" t="s">
        <v>1315</v>
      </c>
      <c r="AB612" s="304" t="s">
        <v>3024</v>
      </c>
      <c r="AC612" s="72"/>
      <c r="AD612" s="72" t="s">
        <v>3021</v>
      </c>
      <c r="AE612" s="308"/>
      <c r="AF612" s="309" t="s">
        <v>1129</v>
      </c>
      <c r="AG612" s="7" t="s">
        <v>1129</v>
      </c>
      <c r="AH612" s="72" t="s">
        <v>1752</v>
      </c>
      <c r="AI612" s="7" t="s">
        <v>1129</v>
      </c>
      <c r="AJ612" s="7" t="s">
        <v>1129</v>
      </c>
      <c r="AK612" s="7" t="s">
        <v>1129</v>
      </c>
      <c r="AL612" s="7">
        <v>7694</v>
      </c>
      <c r="AM612" s="255">
        <v>5750.43</v>
      </c>
      <c r="AN612" s="258">
        <v>146</v>
      </c>
      <c r="AO612" s="306">
        <v>162</v>
      </c>
      <c r="AP612" s="306" t="str">
        <f t="shared" si="123"/>
        <v>FLOW</v>
      </c>
      <c r="AQ612" s="306"/>
      <c r="AR612" s="306"/>
      <c r="AS612" s="306"/>
      <c r="AT612" s="306"/>
      <c r="AU612" s="72" t="s">
        <v>943</v>
      </c>
      <c r="AV612" s="310" t="s">
        <v>1698</v>
      </c>
      <c r="AW612" s="304" t="s">
        <v>1739</v>
      </c>
      <c r="AX612" s="311">
        <v>44970</v>
      </c>
      <c r="AY612" s="72">
        <v>36</v>
      </c>
      <c r="AZ612" s="72" t="s">
        <v>1742</v>
      </c>
      <c r="BA612" s="7" t="s">
        <v>3513</v>
      </c>
      <c r="BB612" s="7"/>
      <c r="BC612" s="7"/>
      <c r="BD612" s="72"/>
      <c r="BE612" s="72"/>
      <c r="BF612" s="72"/>
      <c r="BG612" s="183"/>
      <c r="BH612" s="72"/>
      <c r="BI612" s="72"/>
      <c r="BJ612" s="72"/>
      <c r="BK612" s="72"/>
      <c r="BL612" s="72"/>
      <c r="BM612" s="72"/>
      <c r="BN612" s="72"/>
      <c r="BO612" s="72"/>
      <c r="BP612" s="72"/>
      <c r="BQ612" s="72"/>
      <c r="BR612" s="72"/>
      <c r="BS612" s="72"/>
      <c r="BT612" s="72"/>
      <c r="BU612" s="72"/>
      <c r="BV612" s="72"/>
      <c r="BW612" s="72"/>
      <c r="BX612" s="72"/>
      <c r="BY612" s="72"/>
      <c r="BZ612" s="72"/>
      <c r="CA612" s="72"/>
      <c r="CB612" s="72"/>
      <c r="CC612" s="72"/>
      <c r="CD612" s="72"/>
      <c r="CE612" s="72"/>
      <c r="CF612" s="72"/>
      <c r="CG612" s="72"/>
      <c r="CH612" s="72"/>
      <c r="CI612" s="72"/>
      <c r="CJ612" s="72"/>
      <c r="CK612" s="72"/>
      <c r="CL612" s="72"/>
      <c r="CM612" s="72"/>
      <c r="CN612" s="72"/>
      <c r="CO612" s="72"/>
      <c r="CP612" s="72"/>
      <c r="CQ612" s="72"/>
      <c r="CR612" s="72"/>
      <c r="CS612" s="72"/>
      <c r="CT612" s="72"/>
      <c r="CU612" s="72"/>
      <c r="CV612" s="72"/>
      <c r="CW612" s="72"/>
      <c r="CX612" s="72"/>
      <c r="CY612" s="72"/>
      <c r="CZ612" s="72"/>
      <c r="DA612" s="72"/>
      <c r="DB612" s="72">
        <v>1</v>
      </c>
      <c r="DC612" s="72"/>
      <c r="DD612" s="72"/>
      <c r="DE612" s="72"/>
      <c r="DF612" s="72"/>
      <c r="DG612" s="72"/>
      <c r="DH612" s="72"/>
      <c r="DI612" s="72"/>
      <c r="DJ612" s="72"/>
      <c r="DK612" s="72"/>
      <c r="DL612" s="72"/>
      <c r="DM612" s="72"/>
      <c r="DN612" s="72"/>
      <c r="DO612" s="72"/>
      <c r="DP612" s="72"/>
      <c r="DQ612" s="72"/>
      <c r="DR612" s="72"/>
      <c r="DS612" s="72"/>
      <c r="DT612" s="72"/>
      <c r="DU612" s="72"/>
      <c r="DV612" s="72"/>
      <c r="DW612" s="72"/>
      <c r="DX612" s="72"/>
      <c r="DY612" s="72"/>
      <c r="DZ612" s="72"/>
      <c r="EA612" s="72"/>
      <c r="EB612" s="72"/>
      <c r="EC612" s="72"/>
      <c r="ED612" s="72"/>
      <c r="EE612" s="72"/>
      <c r="EF612" s="72"/>
      <c r="EG612" s="72"/>
      <c r="EH612" s="72"/>
      <c r="EI612" s="72"/>
      <c r="EJ612" s="72"/>
      <c r="EK612" s="72"/>
      <c r="EL612" s="72"/>
      <c r="EM612" s="72"/>
      <c r="EN612" s="72"/>
      <c r="EO612" s="72"/>
      <c r="EP612" s="72"/>
      <c r="EQ612" s="72"/>
      <c r="ER612" s="312">
        <f t="shared" si="124"/>
        <v>1</v>
      </c>
      <c r="ES612" s="72">
        <f t="shared" si="125"/>
        <v>1</v>
      </c>
      <c r="ET612" s="72" t="s">
        <v>1117</v>
      </c>
      <c r="EU612" s="7" t="s">
        <v>2923</v>
      </c>
      <c r="EV612" s="7" t="s">
        <v>1110</v>
      </c>
      <c r="EW612" s="7" t="e">
        <v>#N/A</v>
      </c>
      <c r="EX612" s="183" t="e">
        <v>#N/A</v>
      </c>
      <c r="EY612" s="313" t="e">
        <v>#N/A</v>
      </c>
      <c r="EZ612" s="313"/>
      <c r="FA612" s="183"/>
      <c r="FB612" s="313"/>
      <c r="FC612" s="7"/>
      <c r="FD612" s="7" t="s">
        <v>3447</v>
      </c>
      <c r="FE612" s="7">
        <f t="shared" si="127"/>
        <v>-5796</v>
      </c>
      <c r="FF612" s="72">
        <f t="shared" si="128"/>
        <v>9486</v>
      </c>
      <c r="FG612" t="s">
        <v>3516</v>
      </c>
    </row>
    <row r="613" spans="1:163" ht="17.25">
      <c r="A613" s="72">
        <v>463492200</v>
      </c>
      <c r="B613" s="304" t="s">
        <v>1592</v>
      </c>
      <c r="C613" s="72"/>
      <c r="D613" s="72"/>
      <c r="E613" s="72"/>
      <c r="F613" s="72"/>
      <c r="G613" s="306"/>
      <c r="H613" s="306"/>
      <c r="I613" s="72">
        <v>5741</v>
      </c>
      <c r="J613" s="72">
        <v>5731</v>
      </c>
      <c r="K613" s="258">
        <f t="shared" si="131"/>
        <v>6373</v>
      </c>
      <c r="L613" s="258">
        <f t="shared" si="121"/>
        <v>12224</v>
      </c>
      <c r="M613" s="315">
        <v>5</v>
      </c>
      <c r="N613" s="72" t="s">
        <v>1231</v>
      </c>
      <c r="O613" s="72" t="s">
        <v>1232</v>
      </c>
      <c r="P613" s="72" t="s">
        <v>349</v>
      </c>
      <c r="Q613" s="255">
        <v>5633</v>
      </c>
      <c r="R613" s="66">
        <v>642</v>
      </c>
      <c r="S613" s="66">
        <f t="shared" si="120"/>
        <v>0</v>
      </c>
      <c r="T613" s="66">
        <v>0</v>
      </c>
      <c r="U613" s="4" t="s">
        <v>1129</v>
      </c>
      <c r="V613" s="5">
        <f t="shared" si="129"/>
        <v>1</v>
      </c>
      <c r="W613" s="5">
        <f t="shared" si="130"/>
        <v>2.7419499188226092E-3</v>
      </c>
      <c r="X613" s="5" t="str">
        <f t="shared" si="126"/>
        <v>FLOW</v>
      </c>
      <c r="Y613" s="72" t="str">
        <f t="shared" si="122"/>
        <v>NC</v>
      </c>
      <c r="Z613" s="72" t="s">
        <v>1129</v>
      </c>
      <c r="AA613" s="72" t="s">
        <v>1315</v>
      </c>
      <c r="AB613" s="304" t="s">
        <v>3023</v>
      </c>
      <c r="AC613" s="72"/>
      <c r="AD613" s="72" t="s">
        <v>3021</v>
      </c>
      <c r="AE613" s="308"/>
      <c r="AF613" s="309" t="s">
        <v>1797</v>
      </c>
      <c r="AG613" s="7" t="s">
        <v>1129</v>
      </c>
      <c r="AH613" s="72" t="s">
        <v>348</v>
      </c>
      <c r="AI613" s="7" t="s">
        <v>1129</v>
      </c>
      <c r="AJ613" s="7" t="s">
        <v>1129</v>
      </c>
      <c r="AK613" s="7" t="s">
        <v>1129</v>
      </c>
      <c r="AL613" s="7">
        <v>6373</v>
      </c>
      <c r="AM613" s="255">
        <v>5633</v>
      </c>
      <c r="AN613" s="258">
        <v>147</v>
      </c>
      <c r="AO613" s="306">
        <v>163</v>
      </c>
      <c r="AP613" s="306" t="str">
        <f t="shared" si="123"/>
        <v>FLOW</v>
      </c>
      <c r="AQ613" s="306"/>
      <c r="AR613" s="306"/>
      <c r="AS613" s="306"/>
      <c r="AT613" s="306"/>
      <c r="AU613" s="72" t="s">
        <v>943</v>
      </c>
      <c r="AV613" s="310"/>
      <c r="AW613" s="304" t="s">
        <v>1740</v>
      </c>
      <c r="AX613" s="311">
        <v>45489</v>
      </c>
      <c r="AY613" s="72">
        <v>18</v>
      </c>
      <c r="AZ613" s="72" t="s">
        <v>1742</v>
      </c>
      <c r="BA613" s="7" t="s">
        <v>3512</v>
      </c>
      <c r="BB613" s="7"/>
      <c r="BC613" s="7"/>
      <c r="BD613" s="72"/>
      <c r="BE613" s="72"/>
      <c r="BF613" s="72"/>
      <c r="BG613" s="183"/>
      <c r="BH613" s="72"/>
      <c r="BI613" s="72">
        <v>1</v>
      </c>
      <c r="BJ613" s="72"/>
      <c r="BK613" s="72"/>
      <c r="BL613" s="72"/>
      <c r="BM613" s="72"/>
      <c r="BN613" s="72"/>
      <c r="BO613" s="72"/>
      <c r="BP613" s="72"/>
      <c r="BQ613" s="72"/>
      <c r="BR613" s="72"/>
      <c r="BS613" s="72"/>
      <c r="BT613" s="72"/>
      <c r="BU613" s="72"/>
      <c r="BV613" s="72"/>
      <c r="BW613" s="72"/>
      <c r="BX613" s="72"/>
      <c r="BY613" s="72"/>
      <c r="BZ613" s="72"/>
      <c r="CA613" s="72"/>
      <c r="CB613" s="72"/>
      <c r="CC613" s="72"/>
      <c r="CD613" s="72"/>
      <c r="CE613" s="72"/>
      <c r="CF613" s="72"/>
      <c r="CG613" s="72"/>
      <c r="CH613" s="72"/>
      <c r="CI613" s="72"/>
      <c r="CJ613" s="72"/>
      <c r="CK613" s="72"/>
      <c r="CL613" s="72"/>
      <c r="CM613" s="72"/>
      <c r="CN613" s="72"/>
      <c r="CO613" s="72"/>
      <c r="CP613" s="72"/>
      <c r="CQ613" s="72"/>
      <c r="CR613" s="72"/>
      <c r="CS613" s="72"/>
      <c r="CT613" s="72"/>
      <c r="CU613" s="72"/>
      <c r="CV613" s="72"/>
      <c r="CW613" s="72"/>
      <c r="CX613" s="72"/>
      <c r="CY613" s="72"/>
      <c r="CZ613" s="72"/>
      <c r="DA613" s="72"/>
      <c r="DB613" s="72"/>
      <c r="DC613" s="72"/>
      <c r="DD613" s="72"/>
      <c r="DE613" s="72"/>
      <c r="DF613" s="72"/>
      <c r="DG613" s="72"/>
      <c r="DH613" s="72"/>
      <c r="DI613" s="72"/>
      <c r="DJ613" s="72"/>
      <c r="DK613" s="72"/>
      <c r="DL613" s="72"/>
      <c r="DM613" s="72"/>
      <c r="DN613" s="72"/>
      <c r="DO613" s="72"/>
      <c r="DP613" s="72"/>
      <c r="DQ613" s="72"/>
      <c r="DR613" s="72"/>
      <c r="DS613" s="72"/>
      <c r="DT613" s="72"/>
      <c r="DU613" s="72"/>
      <c r="DV613" s="72"/>
      <c r="DW613" s="72"/>
      <c r="DX613" s="72"/>
      <c r="DY613" s="72"/>
      <c r="DZ613" s="72"/>
      <c r="EA613" s="72"/>
      <c r="EB613" s="72"/>
      <c r="EC613" s="72"/>
      <c r="ED613" s="72"/>
      <c r="EE613" s="72"/>
      <c r="EF613" s="72"/>
      <c r="EG613" s="72"/>
      <c r="EH613" s="72"/>
      <c r="EI613" s="72"/>
      <c r="EJ613" s="72"/>
      <c r="EK613" s="72"/>
      <c r="EL613" s="72"/>
      <c r="EM613" s="72"/>
      <c r="EN613" s="72"/>
      <c r="EO613" s="72"/>
      <c r="EP613" s="72"/>
      <c r="EQ613" s="72"/>
      <c r="ER613" s="312">
        <f t="shared" si="124"/>
        <v>1</v>
      </c>
      <c r="ES613" s="72">
        <f t="shared" si="125"/>
        <v>1</v>
      </c>
      <c r="ET613" s="72" t="s">
        <v>1126</v>
      </c>
      <c r="EU613" s="7" t="s">
        <v>2924</v>
      </c>
      <c r="EV613" s="7" t="s">
        <v>1110</v>
      </c>
      <c r="EW613" s="7" t="s">
        <v>1829</v>
      </c>
      <c r="EX613" s="183" t="s">
        <v>1890</v>
      </c>
      <c r="EY613" s="313">
        <v>46176</v>
      </c>
      <c r="EZ613" s="313"/>
      <c r="FA613" s="183"/>
      <c r="FB613" s="313"/>
      <c r="FC613" s="7" t="s">
        <v>3623</v>
      </c>
      <c r="FD613" s="7" t="s">
        <v>3448</v>
      </c>
      <c r="FE613" s="7">
        <f t="shared" si="127"/>
        <v>6373</v>
      </c>
      <c r="FF613" s="72">
        <f t="shared" si="128"/>
        <v>12224</v>
      </c>
      <c r="FG613" t="s">
        <v>3515</v>
      </c>
    </row>
    <row r="614" spans="1:163" ht="17.25">
      <c r="A614" s="72">
        <v>457235804</v>
      </c>
      <c r="B614" s="304" t="s">
        <v>111</v>
      </c>
      <c r="C614" s="72"/>
      <c r="D614" s="72"/>
      <c r="E614" s="72"/>
      <c r="F614" s="72"/>
      <c r="G614" s="306"/>
      <c r="H614" s="306"/>
      <c r="I614" s="72">
        <v>6427</v>
      </c>
      <c r="J614" s="72">
        <v>5536</v>
      </c>
      <c r="K614" s="258">
        <f t="shared" si="131"/>
        <v>6084</v>
      </c>
      <c r="L614" s="258">
        <f t="shared" si="121"/>
        <v>12627</v>
      </c>
      <c r="M614" s="315">
        <v>3</v>
      </c>
      <c r="N614" s="72" t="s">
        <v>1231</v>
      </c>
      <c r="O614" s="72" t="s">
        <v>1232</v>
      </c>
      <c r="P614" s="72" t="s">
        <v>113</v>
      </c>
      <c r="Q614" s="255">
        <v>5536</v>
      </c>
      <c r="R614" s="66">
        <v>548</v>
      </c>
      <c r="S614" s="66">
        <f t="shared" si="120"/>
        <v>0</v>
      </c>
      <c r="T614" s="66">
        <v>5400</v>
      </c>
      <c r="U614" s="4" t="s">
        <v>1479</v>
      </c>
      <c r="V614" s="5">
        <f t="shared" si="129"/>
        <v>3.1474529992765295E-2</v>
      </c>
      <c r="W614" s="5">
        <f t="shared" si="130"/>
        <v>1.4806611980306837E-3</v>
      </c>
      <c r="X614" s="5" t="s">
        <v>1280</v>
      </c>
      <c r="Y614" s="72" t="str">
        <f t="shared" si="122"/>
        <v>PTP</v>
      </c>
      <c r="Z614" s="72" t="s">
        <v>1281</v>
      </c>
      <c r="AA614" s="72" t="s">
        <v>1329</v>
      </c>
      <c r="AB614" s="304"/>
      <c r="AC614" s="72">
        <v>20</v>
      </c>
      <c r="AD614" s="72"/>
      <c r="AE614" s="308"/>
      <c r="AF614" s="309" t="s">
        <v>1797</v>
      </c>
      <c r="AG614" s="7" t="s">
        <v>1129</v>
      </c>
      <c r="AH614" s="72" t="s">
        <v>112</v>
      </c>
      <c r="AI614" s="7" t="s">
        <v>1129</v>
      </c>
      <c r="AJ614" s="7" t="s">
        <v>1129</v>
      </c>
      <c r="AK614" s="7" t="s">
        <v>1129</v>
      </c>
      <c r="AL614" s="7">
        <v>11484</v>
      </c>
      <c r="AM614" s="255">
        <v>5536</v>
      </c>
      <c r="AN614" s="258">
        <v>88</v>
      </c>
      <c r="AO614" s="306">
        <v>104</v>
      </c>
      <c r="AP614" s="306" t="str">
        <f t="shared" si="123"/>
        <v>FLOW</v>
      </c>
      <c r="AQ614" s="306"/>
      <c r="AR614" s="306"/>
      <c r="AS614" s="306"/>
      <c r="AT614" s="306"/>
      <c r="AU614" s="72" t="s">
        <v>943</v>
      </c>
      <c r="AV614" s="310" t="s">
        <v>114</v>
      </c>
      <c r="AW614" s="304" t="s">
        <v>85</v>
      </c>
      <c r="AX614" s="311">
        <v>45000</v>
      </c>
      <c r="AY614" s="72">
        <v>36</v>
      </c>
      <c r="AZ614" s="72" t="s">
        <v>1742</v>
      </c>
      <c r="BA614" s="7" t="s">
        <v>3513</v>
      </c>
      <c r="BB614" s="7"/>
      <c r="BC614" s="7"/>
      <c r="BD614" s="72"/>
      <c r="BE614" s="72"/>
      <c r="BF614" s="72"/>
      <c r="BG614" s="183"/>
      <c r="BH614" s="72"/>
      <c r="BI614" s="72"/>
      <c r="BJ614" s="72"/>
      <c r="BK614" s="72"/>
      <c r="BL614" s="72">
        <v>1</v>
      </c>
      <c r="BM614" s="72"/>
      <c r="BN614" s="72"/>
      <c r="BO614" s="72"/>
      <c r="BP614" s="72"/>
      <c r="BQ614" s="72"/>
      <c r="BR614" s="72"/>
      <c r="BS614" s="72"/>
      <c r="BT614" s="72"/>
      <c r="BU614" s="72"/>
      <c r="BV614" s="72"/>
      <c r="BW614" s="72"/>
      <c r="BX614" s="72"/>
      <c r="BY614" s="72"/>
      <c r="BZ614" s="72"/>
      <c r="CA614" s="72"/>
      <c r="CB614" s="72"/>
      <c r="CC614" s="72"/>
      <c r="CD614" s="72"/>
      <c r="CE614" s="72"/>
      <c r="CF614" s="72"/>
      <c r="CG614" s="72"/>
      <c r="CH614" s="72"/>
      <c r="CI614" s="72"/>
      <c r="CJ614" s="72"/>
      <c r="CK614" s="72"/>
      <c r="CL614" s="72"/>
      <c r="CM614" s="72"/>
      <c r="CN614" s="72"/>
      <c r="CO614" s="72"/>
      <c r="CP614" s="72"/>
      <c r="CQ614" s="72"/>
      <c r="CR614" s="72"/>
      <c r="CS614" s="72"/>
      <c r="CT614" s="72"/>
      <c r="CU614" s="72"/>
      <c r="CV614" s="72"/>
      <c r="CW614" s="72"/>
      <c r="CX614" s="72"/>
      <c r="CY614" s="72"/>
      <c r="CZ614" s="72"/>
      <c r="DA614" s="72"/>
      <c r="DB614" s="72"/>
      <c r="DC614" s="72"/>
      <c r="DD614" s="72"/>
      <c r="DE614" s="72"/>
      <c r="DF614" s="72"/>
      <c r="DG614" s="72"/>
      <c r="DH614" s="72"/>
      <c r="DI614" s="72"/>
      <c r="DJ614" s="72"/>
      <c r="DK614" s="72"/>
      <c r="DL614" s="72"/>
      <c r="DM614" s="72"/>
      <c r="DN614" s="72"/>
      <c r="DO614" s="72"/>
      <c r="DP614" s="72"/>
      <c r="DQ614" s="72"/>
      <c r="DR614" s="72"/>
      <c r="DS614" s="72"/>
      <c r="DT614" s="72"/>
      <c r="DU614" s="72"/>
      <c r="DV614" s="72"/>
      <c r="DW614" s="72"/>
      <c r="DX614" s="72"/>
      <c r="DY614" s="72"/>
      <c r="DZ614" s="72"/>
      <c r="EA614" s="72"/>
      <c r="EB614" s="72"/>
      <c r="EC614" s="72"/>
      <c r="ED614" s="72"/>
      <c r="EE614" s="72"/>
      <c r="EF614" s="72"/>
      <c r="EG614" s="72"/>
      <c r="EH614" s="72"/>
      <c r="EI614" s="72"/>
      <c r="EJ614" s="72"/>
      <c r="EK614" s="72"/>
      <c r="EL614" s="72"/>
      <c r="EM614" s="72"/>
      <c r="EN614" s="72"/>
      <c r="EO614" s="72"/>
      <c r="EP614" s="72"/>
      <c r="EQ614" s="72"/>
      <c r="ER614" s="312">
        <f t="shared" si="124"/>
        <v>1</v>
      </c>
      <c r="ES614" s="72">
        <f t="shared" si="125"/>
        <v>1</v>
      </c>
      <c r="ET614" s="72" t="s">
        <v>1121</v>
      </c>
      <c r="EU614" s="7" t="s">
        <v>2925</v>
      </c>
      <c r="EV614" s="7" t="s">
        <v>1110</v>
      </c>
      <c r="EW614" s="7" t="s">
        <v>1806</v>
      </c>
      <c r="EX614" s="183" t="s">
        <v>2028</v>
      </c>
      <c r="EY614" s="313">
        <v>46188</v>
      </c>
      <c r="EZ614" s="313"/>
      <c r="FA614" s="183"/>
      <c r="FB614" s="313"/>
      <c r="FC614" s="7"/>
      <c r="FD614" s="7" t="s">
        <v>3449</v>
      </c>
      <c r="FE614" s="7">
        <f t="shared" si="127"/>
        <v>6084</v>
      </c>
      <c r="FF614" s="72">
        <f t="shared" si="128"/>
        <v>12627</v>
      </c>
      <c r="FG614" t="s">
        <v>3515</v>
      </c>
    </row>
    <row r="615" spans="1:163" ht="17.25">
      <c r="A615" s="72">
        <v>137168563</v>
      </c>
      <c r="B615" s="304" t="s">
        <v>507</v>
      </c>
      <c r="C615" s="72"/>
      <c r="D615" s="72"/>
      <c r="E615" s="72"/>
      <c r="F615" s="72"/>
      <c r="G615" s="306"/>
      <c r="H615" s="306"/>
      <c r="I615" s="72">
        <v>3263</v>
      </c>
      <c r="J615" s="72">
        <v>5293</v>
      </c>
      <c r="K615" s="258">
        <f t="shared" si="131"/>
        <v>-10301</v>
      </c>
      <c r="L615" s="258">
        <f t="shared" si="121"/>
        <v>9374</v>
      </c>
      <c r="M615" s="315">
        <v>6</v>
      </c>
      <c r="N615" s="72" t="s">
        <v>1231</v>
      </c>
      <c r="O615" s="72" t="s">
        <v>1232</v>
      </c>
      <c r="P615" s="72" t="s">
        <v>333</v>
      </c>
      <c r="Q615" s="255">
        <v>5234.25</v>
      </c>
      <c r="R615" s="66">
        <v>721</v>
      </c>
      <c r="S615" s="66">
        <f t="shared" si="120"/>
        <v>0</v>
      </c>
      <c r="T615" s="66">
        <v>4500</v>
      </c>
      <c r="U615" s="4" t="s">
        <v>1231</v>
      </c>
      <c r="V615" s="5">
        <f t="shared" si="129"/>
        <v>1.8155740299291789E-2</v>
      </c>
      <c r="W615" s="5">
        <f t="shared" si="130"/>
        <v>2.198760108914333E-3</v>
      </c>
      <c r="X615" s="5" t="str">
        <f t="shared" si="126"/>
        <v>FLOW</v>
      </c>
      <c r="Y615" s="72" t="str">
        <f t="shared" si="122"/>
        <v>LMCB</v>
      </c>
      <c r="Z615" s="72" t="s">
        <v>1326</v>
      </c>
      <c r="AA615" s="72" t="s">
        <v>1326</v>
      </c>
      <c r="AB615" s="304"/>
      <c r="AC615" s="72"/>
      <c r="AD615" s="72"/>
      <c r="AE615" s="308"/>
      <c r="AF615" s="309" t="s">
        <v>1797</v>
      </c>
      <c r="AG615" s="7" t="s">
        <v>1129</v>
      </c>
      <c r="AH615" s="72" t="s">
        <v>508</v>
      </c>
      <c r="AI615" s="7" t="s">
        <v>1129</v>
      </c>
      <c r="AJ615" s="7" t="s">
        <v>1129</v>
      </c>
      <c r="AK615" s="7" t="s">
        <v>1129</v>
      </c>
      <c r="AL615" s="7">
        <v>10514</v>
      </c>
      <c r="AM615" s="255">
        <v>5234.25</v>
      </c>
      <c r="AN615" s="258">
        <v>178</v>
      </c>
      <c r="AO615" s="306">
        <v>194</v>
      </c>
      <c r="AP615" s="306" t="str">
        <f t="shared" si="123"/>
        <v>FLOW</v>
      </c>
      <c r="AQ615" s="306"/>
      <c r="AR615" s="306"/>
      <c r="AS615" s="306"/>
      <c r="AT615" s="306"/>
      <c r="AU615" s="72" t="s">
        <v>943</v>
      </c>
      <c r="AV615" s="310" t="s">
        <v>509</v>
      </c>
      <c r="AW615" s="304" t="s">
        <v>177</v>
      </c>
      <c r="AX615" s="311">
        <v>44916</v>
      </c>
      <c r="AY615" s="72">
        <v>36</v>
      </c>
      <c r="AZ615" s="72" t="s">
        <v>1742</v>
      </c>
      <c r="BA615" s="7" t="s">
        <v>3513</v>
      </c>
      <c r="BB615" s="7"/>
      <c r="BC615" s="7"/>
      <c r="BD615" s="72"/>
      <c r="BE615" s="72"/>
      <c r="BF615" s="72"/>
      <c r="BG615" s="183"/>
      <c r="BH615" s="72"/>
      <c r="BI615" s="72"/>
      <c r="BJ615" s="72"/>
      <c r="BK615" s="72"/>
      <c r="BL615" s="72"/>
      <c r="BM615" s="72"/>
      <c r="BN615" s="72"/>
      <c r="BO615" s="72"/>
      <c r="BP615" s="72"/>
      <c r="BQ615" s="72"/>
      <c r="BR615" s="72"/>
      <c r="BS615" s="72"/>
      <c r="BT615" s="72"/>
      <c r="BU615" s="72"/>
      <c r="BV615" s="72"/>
      <c r="BW615" s="72"/>
      <c r="BX615" s="72"/>
      <c r="BY615" s="72"/>
      <c r="BZ615" s="72"/>
      <c r="CA615" s="72"/>
      <c r="CB615" s="72"/>
      <c r="CC615" s="72"/>
      <c r="CD615" s="72">
        <v>1</v>
      </c>
      <c r="CE615" s="72"/>
      <c r="CF615" s="72"/>
      <c r="CG615" s="72"/>
      <c r="CH615" s="72"/>
      <c r="CI615" s="72"/>
      <c r="CJ615" s="72"/>
      <c r="CK615" s="72"/>
      <c r="CL615" s="72"/>
      <c r="CM615" s="72"/>
      <c r="CN615" s="72"/>
      <c r="CO615" s="72"/>
      <c r="CP615" s="72"/>
      <c r="CQ615" s="72"/>
      <c r="CR615" s="72"/>
      <c r="CS615" s="72"/>
      <c r="CT615" s="72"/>
      <c r="CU615" s="72"/>
      <c r="CV615" s="72"/>
      <c r="CW615" s="72"/>
      <c r="CX615" s="72"/>
      <c r="CY615" s="72"/>
      <c r="CZ615" s="72"/>
      <c r="DA615" s="72"/>
      <c r="DB615" s="72"/>
      <c r="DC615" s="72"/>
      <c r="DD615" s="72"/>
      <c r="DE615" s="72"/>
      <c r="DF615" s="72"/>
      <c r="DG615" s="72"/>
      <c r="DH615" s="72"/>
      <c r="DI615" s="72"/>
      <c r="DJ615" s="72"/>
      <c r="DK615" s="72"/>
      <c r="DL615" s="72"/>
      <c r="DM615" s="72"/>
      <c r="DN615" s="72"/>
      <c r="DO615" s="72"/>
      <c r="DP615" s="72"/>
      <c r="DQ615" s="72"/>
      <c r="DR615" s="72"/>
      <c r="DS615" s="72"/>
      <c r="DT615" s="72"/>
      <c r="DU615" s="72"/>
      <c r="DV615" s="72"/>
      <c r="DW615" s="72"/>
      <c r="DX615" s="72"/>
      <c r="DY615" s="72"/>
      <c r="DZ615" s="72"/>
      <c r="EA615" s="72"/>
      <c r="EB615" s="72"/>
      <c r="EC615" s="72"/>
      <c r="ED615" s="72"/>
      <c r="EE615" s="72"/>
      <c r="EF615" s="72"/>
      <c r="EG615" s="72"/>
      <c r="EH615" s="72"/>
      <c r="EI615" s="72"/>
      <c r="EJ615" s="72"/>
      <c r="EK615" s="72"/>
      <c r="EL615" s="72"/>
      <c r="EM615" s="72"/>
      <c r="EN615" s="72"/>
      <c r="EO615" s="72"/>
      <c r="EP615" s="72"/>
      <c r="EQ615" s="72"/>
      <c r="ER615" s="312">
        <f t="shared" si="124"/>
        <v>1</v>
      </c>
      <c r="ES615" s="72">
        <f t="shared" si="125"/>
        <v>1</v>
      </c>
      <c r="ET615" s="72" t="s">
        <v>1125</v>
      </c>
      <c r="EU615" s="7" t="s">
        <v>2926</v>
      </c>
      <c r="EV615" s="7" t="s">
        <v>1110</v>
      </c>
      <c r="EW615" s="7" t="s">
        <v>1803</v>
      </c>
      <c r="EX615" s="183" t="s">
        <v>1809</v>
      </c>
      <c r="EY615" s="313">
        <v>46183</v>
      </c>
      <c r="EZ615" s="313"/>
      <c r="FA615" s="183"/>
      <c r="FB615" s="313"/>
      <c r="FC615" s="7"/>
      <c r="FD615" s="7" t="s">
        <v>3450</v>
      </c>
      <c r="FE615" s="7">
        <f t="shared" si="127"/>
        <v>-10301</v>
      </c>
      <c r="FF615" s="72">
        <f t="shared" si="128"/>
        <v>9374</v>
      </c>
      <c r="FG615" t="s">
        <v>3515</v>
      </c>
    </row>
    <row r="616" spans="1:163" ht="17.25">
      <c r="A616" s="72">
        <v>458301374</v>
      </c>
      <c r="B616" s="304" t="s">
        <v>1440</v>
      </c>
      <c r="C616" s="72" t="s">
        <v>1775</v>
      </c>
      <c r="D616" s="72" t="s">
        <v>1792</v>
      </c>
      <c r="E616" s="72">
        <f>2682+100</f>
        <v>2782</v>
      </c>
      <c r="F616" s="72"/>
      <c r="G616" s="306"/>
      <c r="H616" s="306"/>
      <c r="I616" s="72">
        <v>2682</v>
      </c>
      <c r="J616" s="72">
        <v>2682</v>
      </c>
      <c r="K616" s="258">
        <f t="shared" si="131"/>
        <v>2773</v>
      </c>
      <c r="L616" s="258">
        <f t="shared" si="121"/>
        <v>2630</v>
      </c>
      <c r="M616" s="315">
        <v>2</v>
      </c>
      <c r="N616" s="72" t="s">
        <v>1282</v>
      </c>
      <c r="O616" s="72" t="s">
        <v>1281</v>
      </c>
      <c r="P616" s="72" t="s">
        <v>315</v>
      </c>
      <c r="Q616" s="255">
        <v>5225</v>
      </c>
      <c r="R616" s="66">
        <v>91</v>
      </c>
      <c r="S616" s="66">
        <f t="shared" si="120"/>
        <v>0</v>
      </c>
      <c r="T616" s="66">
        <v>2642</v>
      </c>
      <c r="U616" s="4" t="s">
        <v>1231</v>
      </c>
      <c r="V616" s="5">
        <f t="shared" si="129"/>
        <v>1.2322372702697018E-2</v>
      </c>
      <c r="W616" s="5">
        <f t="shared" si="130"/>
        <v>1.1568744748218867E-3</v>
      </c>
      <c r="X616" s="5" t="str">
        <f t="shared" si="126"/>
        <v>RB</v>
      </c>
      <c r="Y616" s="72" t="str">
        <f t="shared" si="122"/>
        <v>PAID</v>
      </c>
      <c r="Z616" s="72" t="s">
        <v>1330</v>
      </c>
      <c r="AA616" s="72" t="s">
        <v>1281</v>
      </c>
      <c r="AB616" s="304"/>
      <c r="AC616" s="72"/>
      <c r="AD616" s="72" t="s">
        <v>3022</v>
      </c>
      <c r="AE616" s="308"/>
      <c r="AF616" s="309" t="s">
        <v>1129</v>
      </c>
      <c r="AG616" s="7" t="s">
        <v>1129</v>
      </c>
      <c r="AH616" s="72" t="s">
        <v>752</v>
      </c>
      <c r="AI616" s="7" t="s">
        <v>1129</v>
      </c>
      <c r="AJ616" s="7" t="s">
        <v>1129</v>
      </c>
      <c r="AK616" s="7" t="s">
        <v>1129</v>
      </c>
      <c r="AL616" s="7">
        <v>5415</v>
      </c>
      <c r="AM616" s="255">
        <v>5225</v>
      </c>
      <c r="AN616" s="258">
        <v>57</v>
      </c>
      <c r="AO616" s="306">
        <v>12</v>
      </c>
      <c r="AP616" s="306" t="str">
        <f t="shared" si="123"/>
        <v>STABLE</v>
      </c>
      <c r="AQ616" s="306"/>
      <c r="AR616" s="306"/>
      <c r="AS616" s="306"/>
      <c r="AT616" s="306"/>
      <c r="AU616" s="72" t="s">
        <v>1793</v>
      </c>
      <c r="AV616" s="310" t="s">
        <v>1441</v>
      </c>
      <c r="AW616" s="304" t="s">
        <v>1442</v>
      </c>
      <c r="AX616" s="311">
        <v>45075</v>
      </c>
      <c r="AY616" s="72">
        <v>36</v>
      </c>
      <c r="AZ616" s="72" t="s">
        <v>1742</v>
      </c>
      <c r="BA616" s="7" t="s">
        <v>3513</v>
      </c>
      <c r="BB616" s="7"/>
      <c r="BC616" s="7"/>
      <c r="BD616" s="72"/>
      <c r="BE616" s="72"/>
      <c r="BF616" s="72"/>
      <c r="BG616" s="183"/>
      <c r="BH616" s="72"/>
      <c r="BI616" s="72"/>
      <c r="BJ616" s="72"/>
      <c r="BK616" s="72"/>
      <c r="BL616" s="72"/>
      <c r="BM616" s="72"/>
      <c r="BN616" s="72"/>
      <c r="BO616" s="72">
        <v>2</v>
      </c>
      <c r="BP616" s="72"/>
      <c r="BQ616" s="72"/>
      <c r="BR616" s="72"/>
      <c r="BS616" s="72"/>
      <c r="BT616" s="72"/>
      <c r="BU616" s="72"/>
      <c r="BV616" s="72"/>
      <c r="BW616" s="72"/>
      <c r="BX616" s="72"/>
      <c r="BY616" s="72"/>
      <c r="BZ616" s="72"/>
      <c r="CA616" s="72"/>
      <c r="CB616" s="72"/>
      <c r="CC616" s="72"/>
      <c r="CD616" s="72"/>
      <c r="CE616" s="72"/>
      <c r="CF616" s="72"/>
      <c r="CG616" s="72"/>
      <c r="CH616" s="72"/>
      <c r="CI616" s="72"/>
      <c r="CJ616" s="72"/>
      <c r="CK616" s="72"/>
      <c r="CL616" s="72"/>
      <c r="CM616" s="72"/>
      <c r="CN616" s="72"/>
      <c r="CO616" s="72"/>
      <c r="CP616" s="72"/>
      <c r="CQ616" s="72"/>
      <c r="CR616" s="72"/>
      <c r="CS616" s="72"/>
      <c r="CT616" s="72"/>
      <c r="CU616" s="72"/>
      <c r="CV616" s="72"/>
      <c r="CW616" s="72"/>
      <c r="CX616" s="72"/>
      <c r="CY616" s="72"/>
      <c r="CZ616" s="72"/>
      <c r="DA616" s="72"/>
      <c r="DB616" s="72"/>
      <c r="DC616" s="72"/>
      <c r="DD616" s="72"/>
      <c r="DE616" s="72"/>
      <c r="DF616" s="72"/>
      <c r="DG616" s="72"/>
      <c r="DH616" s="72"/>
      <c r="DI616" s="72"/>
      <c r="DJ616" s="72"/>
      <c r="DK616" s="72"/>
      <c r="DL616" s="72"/>
      <c r="DM616" s="72"/>
      <c r="DN616" s="72"/>
      <c r="DO616" s="72"/>
      <c r="DP616" s="72"/>
      <c r="DQ616" s="72"/>
      <c r="DR616" s="72"/>
      <c r="DS616" s="72"/>
      <c r="DT616" s="72"/>
      <c r="DU616" s="72"/>
      <c r="DV616" s="72"/>
      <c r="DW616" s="72"/>
      <c r="DX616" s="72"/>
      <c r="DY616" s="72"/>
      <c r="DZ616" s="72"/>
      <c r="EA616" s="72"/>
      <c r="EB616" s="72"/>
      <c r="EC616" s="72"/>
      <c r="ED616" s="72"/>
      <c r="EE616" s="72"/>
      <c r="EF616" s="72"/>
      <c r="EG616" s="72"/>
      <c r="EH616" s="72"/>
      <c r="EI616" s="72"/>
      <c r="EJ616" s="72"/>
      <c r="EK616" s="72"/>
      <c r="EL616" s="72"/>
      <c r="EM616" s="72"/>
      <c r="EN616" s="72"/>
      <c r="EO616" s="72"/>
      <c r="EP616" s="72"/>
      <c r="EQ616" s="72"/>
      <c r="ER616" s="312">
        <f t="shared" si="124"/>
        <v>2</v>
      </c>
      <c r="ES616" s="72">
        <f t="shared" si="125"/>
        <v>1</v>
      </c>
      <c r="ET616" s="72" t="s">
        <v>1124</v>
      </c>
      <c r="EU616" s="7" t="s">
        <v>2927</v>
      </c>
      <c r="EV616" s="7" t="s">
        <v>1110</v>
      </c>
      <c r="EW616" s="7" t="s">
        <v>1820</v>
      </c>
      <c r="EX616" s="183" t="s">
        <v>2029</v>
      </c>
      <c r="EY616" s="313">
        <v>46178</v>
      </c>
      <c r="EZ616" s="313"/>
      <c r="FA616" s="183"/>
      <c r="FB616" s="313"/>
      <c r="FC616" s="7"/>
      <c r="FD616" s="7" t="s">
        <v>3339</v>
      </c>
      <c r="FE616" s="7">
        <f t="shared" si="127"/>
        <v>2773</v>
      </c>
      <c r="FF616" s="72">
        <f t="shared" si="128"/>
        <v>5412</v>
      </c>
      <c r="FG616" t="s">
        <v>3515</v>
      </c>
    </row>
    <row r="617" spans="1:163" ht="17.25">
      <c r="A617" s="72">
        <v>462480094</v>
      </c>
      <c r="B617" s="304" t="s">
        <v>1398</v>
      </c>
      <c r="C617" s="72"/>
      <c r="D617" s="72"/>
      <c r="E617" s="72"/>
      <c r="F617" s="72"/>
      <c r="G617" s="306"/>
      <c r="H617" s="306"/>
      <c r="I617" s="72">
        <v>5223</v>
      </c>
      <c r="J617" s="72">
        <v>5167</v>
      </c>
      <c r="K617" s="258">
        <f t="shared" si="131"/>
        <v>5309</v>
      </c>
      <c r="L617" s="258">
        <f t="shared" si="121"/>
        <v>10609</v>
      </c>
      <c r="M617" s="315">
        <v>2</v>
      </c>
      <c r="N617" s="72" t="s">
        <v>1231</v>
      </c>
      <c r="O617" s="72" t="s">
        <v>1232</v>
      </c>
      <c r="P617" s="72" t="s">
        <v>203</v>
      </c>
      <c r="Q617" s="255">
        <v>5145</v>
      </c>
      <c r="R617" s="66">
        <v>142</v>
      </c>
      <c r="S617" s="66">
        <f t="shared" si="120"/>
        <v>0</v>
      </c>
      <c r="T617" s="66">
        <v>450</v>
      </c>
      <c r="U617" s="4" t="s">
        <v>1231</v>
      </c>
      <c r="V617" s="5">
        <f t="shared" si="129"/>
        <v>0.10926582708603223</v>
      </c>
      <c r="W617" s="5">
        <f t="shared" si="130"/>
        <v>1.1391615642026042E-3</v>
      </c>
      <c r="X617" s="5" t="str">
        <f t="shared" si="126"/>
        <v>FLOW</v>
      </c>
      <c r="Y617" s="72" t="str">
        <f t="shared" si="122"/>
        <v>NC</v>
      </c>
      <c r="Z617" s="72" t="s">
        <v>1315</v>
      </c>
      <c r="AA617" s="72" t="s">
        <v>1315</v>
      </c>
      <c r="AB617" s="304" t="s">
        <v>3024</v>
      </c>
      <c r="AC617" s="72"/>
      <c r="AD617" s="72" t="s">
        <v>3021</v>
      </c>
      <c r="AE617" s="308"/>
      <c r="AF617" s="309" t="s">
        <v>1129</v>
      </c>
      <c r="AG617" s="7" t="s">
        <v>1129</v>
      </c>
      <c r="AH617" s="72" t="s">
        <v>533</v>
      </c>
      <c r="AI617" s="7" t="s">
        <v>1129</v>
      </c>
      <c r="AJ617" s="7" t="s">
        <v>1129</v>
      </c>
      <c r="AK617" s="7" t="s">
        <v>1129</v>
      </c>
      <c r="AL617" s="7">
        <v>5759</v>
      </c>
      <c r="AM617" s="255">
        <v>5145</v>
      </c>
      <c r="AN617" s="258">
        <v>57</v>
      </c>
      <c r="AO617" s="306">
        <v>73</v>
      </c>
      <c r="AP617" s="306" t="str">
        <f t="shared" si="123"/>
        <v>FLOW</v>
      </c>
      <c r="AQ617" s="306"/>
      <c r="AR617" s="306"/>
      <c r="AS617" s="306"/>
      <c r="AT617" s="306"/>
      <c r="AU617" s="72" t="s">
        <v>1793</v>
      </c>
      <c r="AV617" s="310" t="s">
        <v>1399</v>
      </c>
      <c r="AW617" s="304" t="s">
        <v>224</v>
      </c>
      <c r="AX617" s="311">
        <v>45388</v>
      </c>
      <c r="AY617" s="72">
        <v>24</v>
      </c>
      <c r="AZ617" s="72" t="s">
        <v>1742</v>
      </c>
      <c r="BA617" s="7" t="s">
        <v>3512</v>
      </c>
      <c r="BB617" s="7"/>
      <c r="BC617" s="7"/>
      <c r="BD617" s="72"/>
      <c r="BE617" s="72"/>
      <c r="BF617" s="72"/>
      <c r="BG617" s="183"/>
      <c r="BH617" s="72"/>
      <c r="BI617" s="72"/>
      <c r="BJ617" s="72"/>
      <c r="BK617" s="72"/>
      <c r="BL617" s="72">
        <v>1</v>
      </c>
      <c r="BM617" s="72"/>
      <c r="BN617" s="72"/>
      <c r="BO617" s="72"/>
      <c r="BP617" s="72"/>
      <c r="BQ617" s="72"/>
      <c r="BR617" s="72"/>
      <c r="BS617" s="72"/>
      <c r="BT617" s="72"/>
      <c r="BU617" s="72"/>
      <c r="BV617" s="72"/>
      <c r="BW617" s="72"/>
      <c r="BX617" s="72"/>
      <c r="BY617" s="72"/>
      <c r="BZ617" s="72"/>
      <c r="CA617" s="72"/>
      <c r="CB617" s="72"/>
      <c r="CC617" s="72"/>
      <c r="CD617" s="72"/>
      <c r="CE617" s="72"/>
      <c r="CF617" s="72"/>
      <c r="CG617" s="72"/>
      <c r="CH617" s="72"/>
      <c r="CI617" s="72"/>
      <c r="CJ617" s="72"/>
      <c r="CK617" s="72"/>
      <c r="CL617" s="72"/>
      <c r="CM617" s="72"/>
      <c r="CN617" s="72"/>
      <c r="CO617" s="72"/>
      <c r="CP617" s="72"/>
      <c r="CQ617" s="72"/>
      <c r="CR617" s="72"/>
      <c r="CS617" s="72"/>
      <c r="CT617" s="72"/>
      <c r="CU617" s="72"/>
      <c r="CV617" s="72"/>
      <c r="CW617" s="72"/>
      <c r="CX617" s="72"/>
      <c r="CY617" s="72"/>
      <c r="CZ617" s="72"/>
      <c r="DA617" s="72"/>
      <c r="DB617" s="72"/>
      <c r="DC617" s="72"/>
      <c r="DD617" s="72"/>
      <c r="DE617" s="72"/>
      <c r="DF617" s="72"/>
      <c r="DG617" s="72"/>
      <c r="DH617" s="72"/>
      <c r="DI617" s="72"/>
      <c r="DJ617" s="72"/>
      <c r="DK617" s="72"/>
      <c r="DL617" s="72"/>
      <c r="DM617" s="72"/>
      <c r="DN617" s="72"/>
      <c r="DO617" s="72"/>
      <c r="DP617" s="72"/>
      <c r="DQ617" s="72"/>
      <c r="DR617" s="72"/>
      <c r="DS617" s="72"/>
      <c r="DT617" s="72"/>
      <c r="DU617" s="72"/>
      <c r="DV617" s="72"/>
      <c r="DW617" s="72"/>
      <c r="DX617" s="72"/>
      <c r="DY617" s="72"/>
      <c r="DZ617" s="72"/>
      <c r="EA617" s="72"/>
      <c r="EB617" s="72"/>
      <c r="EC617" s="72"/>
      <c r="ED617" s="72"/>
      <c r="EE617" s="72"/>
      <c r="EF617" s="72"/>
      <c r="EG617" s="72"/>
      <c r="EH617" s="72"/>
      <c r="EI617" s="72"/>
      <c r="EJ617" s="72"/>
      <c r="EK617" s="72"/>
      <c r="EL617" s="72"/>
      <c r="EM617" s="72"/>
      <c r="EN617" s="72"/>
      <c r="EO617" s="72"/>
      <c r="EP617" s="72"/>
      <c r="EQ617" s="72"/>
      <c r="ER617" s="312">
        <f t="shared" si="124"/>
        <v>1</v>
      </c>
      <c r="ES617" s="72">
        <f t="shared" si="125"/>
        <v>1</v>
      </c>
      <c r="ET617" s="72" t="s">
        <v>1123</v>
      </c>
      <c r="EU617" s="7" t="s">
        <v>2928</v>
      </c>
      <c r="EV617" s="7" t="s">
        <v>1110</v>
      </c>
      <c r="EW617" s="7" t="s">
        <v>1808</v>
      </c>
      <c r="EX617" s="183" t="s">
        <v>1889</v>
      </c>
      <c r="EY617" s="313">
        <v>46177</v>
      </c>
      <c r="EZ617" s="313"/>
      <c r="FA617" s="183"/>
      <c r="FB617" s="313"/>
      <c r="FC617" s="7"/>
      <c r="FD617" s="7" t="s">
        <v>3135</v>
      </c>
      <c r="FE617" s="7">
        <f t="shared" si="127"/>
        <v>5309</v>
      </c>
      <c r="FF617" s="72">
        <f t="shared" si="128"/>
        <v>10609</v>
      </c>
      <c r="FG617" t="s">
        <v>3515</v>
      </c>
    </row>
    <row r="618" spans="1:163" ht="17.25">
      <c r="A618" s="72">
        <v>460443378</v>
      </c>
      <c r="B618" s="304" t="s">
        <v>964</v>
      </c>
      <c r="C618" s="72"/>
      <c r="D618" s="72"/>
      <c r="E618" s="72"/>
      <c r="F618" s="72"/>
      <c r="G618" s="306"/>
      <c r="H618" s="306"/>
      <c r="I618" s="72">
        <v>3174</v>
      </c>
      <c r="J618" s="72">
        <v>5120</v>
      </c>
      <c r="K618" s="258">
        <f t="shared" si="131"/>
        <v>2063</v>
      </c>
      <c r="L618" s="258">
        <f t="shared" si="121"/>
        <v>8526</v>
      </c>
      <c r="M618" s="315">
        <v>2</v>
      </c>
      <c r="N618" s="72" t="s">
        <v>1231</v>
      </c>
      <c r="O618" s="72" t="s">
        <v>1232</v>
      </c>
      <c r="P618" s="72" t="s">
        <v>42</v>
      </c>
      <c r="Q618" s="255">
        <v>5073</v>
      </c>
      <c r="R618" s="66">
        <v>117</v>
      </c>
      <c r="S618" s="66">
        <f t="shared" si="120"/>
        <v>0</v>
      </c>
      <c r="T618" s="66">
        <v>1350</v>
      </c>
      <c r="U618" s="4" t="s">
        <v>1496</v>
      </c>
      <c r="V618" s="5">
        <f t="shared" si="129"/>
        <v>5.6743037560501716E-3</v>
      </c>
      <c r="W618" s="5">
        <f t="shared" si="130"/>
        <v>1.12321994464525E-3</v>
      </c>
      <c r="X618" s="5" t="s">
        <v>1280</v>
      </c>
      <c r="Y618" s="72" t="str">
        <f t="shared" si="122"/>
        <v>PTP</v>
      </c>
      <c r="Z618" s="72" t="s">
        <v>1329</v>
      </c>
      <c r="AA618" s="72" t="s">
        <v>1329</v>
      </c>
      <c r="AB618" s="304"/>
      <c r="AC618" s="72">
        <v>22</v>
      </c>
      <c r="AD618" s="72" t="s">
        <v>3019</v>
      </c>
      <c r="AE618" s="308"/>
      <c r="AF618" s="309" t="s">
        <v>1129</v>
      </c>
      <c r="AG618" s="7" t="s">
        <v>1129</v>
      </c>
      <c r="AH618" s="72" t="s">
        <v>780</v>
      </c>
      <c r="AI618" s="7" t="s">
        <v>1129</v>
      </c>
      <c r="AJ618" s="7" t="s">
        <v>1129</v>
      </c>
      <c r="AK618" s="7" t="s">
        <v>1129</v>
      </c>
      <c r="AL618" s="7">
        <v>6587</v>
      </c>
      <c r="AM618" s="255">
        <v>5073</v>
      </c>
      <c r="AN618" s="258">
        <v>57</v>
      </c>
      <c r="AO618" s="306">
        <v>73</v>
      </c>
      <c r="AP618" s="306" t="str">
        <f t="shared" si="123"/>
        <v>FLOW</v>
      </c>
      <c r="AQ618" s="306"/>
      <c r="AR618" s="306"/>
      <c r="AS618" s="306"/>
      <c r="AT618" s="306"/>
      <c r="AU618" s="72" t="s">
        <v>1793</v>
      </c>
      <c r="AV618" s="310"/>
      <c r="AW618" s="304" t="s">
        <v>1084</v>
      </c>
      <c r="AX618" s="311">
        <v>45232</v>
      </c>
      <c r="AY618" s="72">
        <v>30</v>
      </c>
      <c r="AZ618" s="72" t="s">
        <v>1742</v>
      </c>
      <c r="BA618" s="7" t="s">
        <v>3512</v>
      </c>
      <c r="BB618" s="7"/>
      <c r="BC618" s="7"/>
      <c r="BD618" s="72"/>
      <c r="BE618" s="72"/>
      <c r="BF618" s="72"/>
      <c r="BG618" s="183"/>
      <c r="BH618" s="72"/>
      <c r="BI618" s="72"/>
      <c r="BJ618" s="72"/>
      <c r="BK618" s="72"/>
      <c r="BL618" s="72"/>
      <c r="BM618" s="72"/>
      <c r="BN618" s="72"/>
      <c r="BO618" s="72">
        <v>1</v>
      </c>
      <c r="BP618" s="72"/>
      <c r="BQ618" s="72"/>
      <c r="BR618" s="72"/>
      <c r="BS618" s="72"/>
      <c r="BT618" s="72"/>
      <c r="BU618" s="72"/>
      <c r="BV618" s="72"/>
      <c r="BW618" s="72"/>
      <c r="BX618" s="72"/>
      <c r="BY618" s="72"/>
      <c r="BZ618" s="72"/>
      <c r="CA618" s="72"/>
      <c r="CB618" s="72"/>
      <c r="CC618" s="72"/>
      <c r="CD618" s="72"/>
      <c r="CE618" s="72"/>
      <c r="CF618" s="72"/>
      <c r="CG618" s="72"/>
      <c r="CH618" s="72"/>
      <c r="CI618" s="72"/>
      <c r="CJ618" s="72"/>
      <c r="CK618" s="72"/>
      <c r="CL618" s="72"/>
      <c r="CM618" s="72"/>
      <c r="CN618" s="72"/>
      <c r="CO618" s="72"/>
      <c r="CP618" s="72"/>
      <c r="CQ618" s="72"/>
      <c r="CR618" s="72"/>
      <c r="CS618" s="72"/>
      <c r="CT618" s="72"/>
      <c r="CU618" s="72"/>
      <c r="CV618" s="72"/>
      <c r="CW618" s="72"/>
      <c r="CX618" s="72"/>
      <c r="CY618" s="72"/>
      <c r="CZ618" s="72"/>
      <c r="DA618" s="72"/>
      <c r="DB618" s="72"/>
      <c r="DC618" s="72"/>
      <c r="DD618" s="72"/>
      <c r="DE618" s="72"/>
      <c r="DF618" s="72"/>
      <c r="DG618" s="72"/>
      <c r="DH618" s="72"/>
      <c r="DI618" s="72"/>
      <c r="DJ618" s="72"/>
      <c r="DK618" s="72"/>
      <c r="DL618" s="72"/>
      <c r="DM618" s="72"/>
      <c r="DN618" s="72"/>
      <c r="DO618" s="72"/>
      <c r="DP618" s="72"/>
      <c r="DQ618" s="72"/>
      <c r="DR618" s="72"/>
      <c r="DS618" s="72"/>
      <c r="DT618" s="72"/>
      <c r="DU618" s="72"/>
      <c r="DV618" s="72"/>
      <c r="DW618" s="72"/>
      <c r="DX618" s="72"/>
      <c r="DY618" s="72"/>
      <c r="DZ618" s="72"/>
      <c r="EA618" s="72"/>
      <c r="EB618" s="72"/>
      <c r="EC618" s="72"/>
      <c r="ED618" s="72"/>
      <c r="EE618" s="72"/>
      <c r="EF618" s="72"/>
      <c r="EG618" s="72"/>
      <c r="EH618" s="72"/>
      <c r="EI618" s="72"/>
      <c r="EJ618" s="72"/>
      <c r="EK618" s="72"/>
      <c r="EL618" s="72"/>
      <c r="EM618" s="72"/>
      <c r="EN618" s="72"/>
      <c r="EO618" s="72"/>
      <c r="EP618" s="72"/>
      <c r="EQ618" s="72"/>
      <c r="ER618" s="312">
        <f t="shared" si="124"/>
        <v>1</v>
      </c>
      <c r="ES618" s="72">
        <f t="shared" si="125"/>
        <v>1</v>
      </c>
      <c r="ET618" s="72" t="s">
        <v>1116</v>
      </c>
      <c r="EU618" s="7" t="s">
        <v>2929</v>
      </c>
      <c r="EV618" s="7" t="s">
        <v>1110</v>
      </c>
      <c r="EW618" s="7" t="s">
        <v>1801</v>
      </c>
      <c r="EX618" s="183" t="s">
        <v>1841</v>
      </c>
      <c r="EY618" s="313">
        <v>46178</v>
      </c>
      <c r="EZ618" s="313"/>
      <c r="FA618" s="183"/>
      <c r="FB618" s="313"/>
      <c r="FC618" s="7"/>
      <c r="FD618" s="7" t="s">
        <v>3062</v>
      </c>
      <c r="FE618" s="7">
        <f t="shared" si="127"/>
        <v>2063</v>
      </c>
      <c r="FF618" s="72">
        <f t="shared" si="128"/>
        <v>8526</v>
      </c>
      <c r="FG618" t="s">
        <v>3515</v>
      </c>
    </row>
    <row r="619" spans="1:163" ht="17.25">
      <c r="A619" s="72">
        <v>458253431</v>
      </c>
      <c r="B619" s="304" t="s">
        <v>2082</v>
      </c>
      <c r="C619" s="72"/>
      <c r="D619" s="72"/>
      <c r="E619" s="72"/>
      <c r="F619" s="72"/>
      <c r="G619" s="306"/>
      <c r="H619" s="306"/>
      <c r="I619" s="72">
        <v>2543</v>
      </c>
      <c r="J619" s="72">
        <v>2613</v>
      </c>
      <c r="K619" s="258">
        <f t="shared" si="131"/>
        <v>141</v>
      </c>
      <c r="L619" s="258">
        <f t="shared" si="121"/>
        <v>5263</v>
      </c>
      <c r="M619" s="315">
        <v>2</v>
      </c>
      <c r="N619" s="72" t="s">
        <v>1231</v>
      </c>
      <c r="O619" s="72" t="s">
        <v>1232</v>
      </c>
      <c r="P619" s="72" t="s">
        <v>22</v>
      </c>
      <c r="Q619" s="255">
        <v>5053</v>
      </c>
      <c r="R619" s="66">
        <v>71</v>
      </c>
      <c r="S619" s="66">
        <f t="shared" si="120"/>
        <v>0</v>
      </c>
      <c r="T619" s="66">
        <v>1350</v>
      </c>
      <c r="U619" s="4" t="s">
        <v>1129</v>
      </c>
      <c r="V619" s="5">
        <f t="shared" si="129"/>
        <v>1.6898449880746038E-2</v>
      </c>
      <c r="W619" s="5">
        <f t="shared" si="130"/>
        <v>1.1187917169904293E-3</v>
      </c>
      <c r="X619" s="5" t="s">
        <v>1280</v>
      </c>
      <c r="Y619" s="72" t="str">
        <f t="shared" si="122"/>
        <v>PTP</v>
      </c>
      <c r="Z619" s="72" t="s">
        <v>1129</v>
      </c>
      <c r="AA619" s="72" t="s">
        <v>1329</v>
      </c>
      <c r="AB619" s="304"/>
      <c r="AC619" s="72">
        <v>22</v>
      </c>
      <c r="AD619" s="72" t="s">
        <v>3019</v>
      </c>
      <c r="AE619" s="308"/>
      <c r="AF619" s="309"/>
      <c r="AG619" s="7"/>
      <c r="AH619" s="72" t="s">
        <v>232</v>
      </c>
      <c r="AI619" s="7"/>
      <c r="AJ619" s="7"/>
      <c r="AK619" s="7"/>
      <c r="AL619" s="7">
        <v>4034</v>
      </c>
      <c r="AM619" s="255">
        <v>5053</v>
      </c>
      <c r="AN619" s="258">
        <v>57</v>
      </c>
      <c r="AO619" s="306">
        <v>73</v>
      </c>
      <c r="AP619" s="306" t="str">
        <f t="shared" si="123"/>
        <v>FLOW</v>
      </c>
      <c r="AQ619" s="306"/>
      <c r="AR619" s="306"/>
      <c r="AS619" s="306"/>
      <c r="AT619" s="306"/>
      <c r="AU619" s="72" t="s">
        <v>1129</v>
      </c>
      <c r="AV619" s="310" t="s">
        <v>2228</v>
      </c>
      <c r="AW619" s="304" t="s">
        <v>233</v>
      </c>
      <c r="AX619" s="311">
        <v>45071</v>
      </c>
      <c r="AY619" s="72">
        <v>36</v>
      </c>
      <c r="AZ619" s="72" t="s">
        <v>2057</v>
      </c>
      <c r="BA619" s="7" t="s">
        <v>3513</v>
      </c>
      <c r="BB619" s="7"/>
      <c r="BC619" s="7"/>
      <c r="BD619" s="72"/>
      <c r="BE619" s="72"/>
      <c r="BF619" s="72"/>
      <c r="BG619" s="183"/>
      <c r="BH619" s="72"/>
      <c r="BI619" s="72"/>
      <c r="BJ619" s="72"/>
      <c r="BK619" s="72"/>
      <c r="BL619" s="72"/>
      <c r="BM619" s="72"/>
      <c r="BN619" s="72"/>
      <c r="BO619" s="72"/>
      <c r="BP619" s="72"/>
      <c r="BQ619" s="72"/>
      <c r="BR619" s="72"/>
      <c r="BS619" s="72"/>
      <c r="BT619" s="72"/>
      <c r="BU619" s="72"/>
      <c r="BV619" s="72"/>
      <c r="BW619" s="72"/>
      <c r="BX619" s="72"/>
      <c r="BY619" s="72"/>
      <c r="BZ619" s="72"/>
      <c r="CA619" s="72"/>
      <c r="CB619" s="72"/>
      <c r="CC619" s="72"/>
      <c r="CD619" s="72"/>
      <c r="CE619" s="72"/>
      <c r="CF619" s="72"/>
      <c r="CG619" s="72">
        <v>1</v>
      </c>
      <c r="CH619" s="72"/>
      <c r="CI619" s="72"/>
      <c r="CJ619" s="72"/>
      <c r="CK619" s="72"/>
      <c r="CL619" s="72"/>
      <c r="CM619" s="72"/>
      <c r="CN619" s="72"/>
      <c r="CO619" s="72"/>
      <c r="CP619" s="72"/>
      <c r="CQ619" s="72"/>
      <c r="CR619" s="72"/>
      <c r="CS619" s="72"/>
      <c r="CT619" s="72"/>
      <c r="CU619" s="72"/>
      <c r="CV619" s="72"/>
      <c r="CW619" s="72"/>
      <c r="CX619" s="72"/>
      <c r="CY619" s="72"/>
      <c r="CZ619" s="72"/>
      <c r="DA619" s="72"/>
      <c r="DB619" s="72"/>
      <c r="DC619" s="72"/>
      <c r="DD619" s="72"/>
      <c r="DE619" s="72"/>
      <c r="DF619" s="72"/>
      <c r="DG619" s="72"/>
      <c r="DH619" s="72"/>
      <c r="DI619" s="72"/>
      <c r="DJ619" s="72"/>
      <c r="DK619" s="72"/>
      <c r="DL619" s="72"/>
      <c r="DM619" s="72"/>
      <c r="DN619" s="72"/>
      <c r="DO619" s="72"/>
      <c r="DP619" s="72"/>
      <c r="DQ619" s="72"/>
      <c r="DR619" s="72"/>
      <c r="DS619" s="72"/>
      <c r="DT619" s="72"/>
      <c r="DU619" s="72"/>
      <c r="DV619" s="72"/>
      <c r="DW619" s="72"/>
      <c r="DX619" s="72"/>
      <c r="DY619" s="72"/>
      <c r="DZ619" s="72"/>
      <c r="EA619" s="72"/>
      <c r="EB619" s="72"/>
      <c r="EC619" s="72"/>
      <c r="ED619" s="72"/>
      <c r="EE619" s="72"/>
      <c r="EF619" s="72"/>
      <c r="EG619" s="72"/>
      <c r="EH619" s="72"/>
      <c r="EI619" s="72"/>
      <c r="EJ619" s="72"/>
      <c r="EK619" s="72"/>
      <c r="EL619" s="72"/>
      <c r="EM619" s="72"/>
      <c r="EN619" s="72"/>
      <c r="EO619" s="72"/>
      <c r="EP619" s="72"/>
      <c r="EQ619" s="72"/>
      <c r="ER619" s="312">
        <f t="shared" si="124"/>
        <v>1</v>
      </c>
      <c r="ES619" s="72">
        <f t="shared" si="125"/>
        <v>1</v>
      </c>
      <c r="ET619" s="72" t="s">
        <v>1114</v>
      </c>
      <c r="EU619" s="7" t="s">
        <v>2930</v>
      </c>
      <c r="EV619" s="7" t="s">
        <v>1110</v>
      </c>
      <c r="EW619" s="7" t="s">
        <v>1801</v>
      </c>
      <c r="EX619" s="183" t="s">
        <v>2020</v>
      </c>
      <c r="EY619" s="313">
        <v>46184</v>
      </c>
      <c r="EZ619" s="313"/>
      <c r="FA619" s="183"/>
      <c r="FB619" s="313"/>
      <c r="FC619" s="7"/>
      <c r="FD619" s="7" t="s">
        <v>3098</v>
      </c>
      <c r="FE619" s="7">
        <f t="shared" si="127"/>
        <v>141</v>
      </c>
      <c r="FF619" s="72">
        <f t="shared" si="128"/>
        <v>5263</v>
      </c>
      <c r="FG619" t="s">
        <v>3515</v>
      </c>
    </row>
    <row r="620" spans="1:163" ht="17.25">
      <c r="A620" s="72">
        <v>462525757</v>
      </c>
      <c r="B620" s="304" t="s">
        <v>1434</v>
      </c>
      <c r="C620" s="72" t="s">
        <v>1775</v>
      </c>
      <c r="D620" s="72" t="s">
        <v>1800</v>
      </c>
      <c r="E620" s="72">
        <v>4979</v>
      </c>
      <c r="F620" s="72"/>
      <c r="G620" s="306"/>
      <c r="H620" s="306"/>
      <c r="I620" s="72">
        <v>4979</v>
      </c>
      <c r="J620" s="72">
        <v>4979</v>
      </c>
      <c r="K620" s="258">
        <f t="shared" si="131"/>
        <v>5066</v>
      </c>
      <c r="L620" s="258">
        <f t="shared" si="121"/>
        <v>5153</v>
      </c>
      <c r="M620" s="315">
        <v>2</v>
      </c>
      <c r="N620" s="72" t="s">
        <v>1280</v>
      </c>
      <c r="O620" s="72" t="s">
        <v>1281</v>
      </c>
      <c r="P620" s="72" t="s">
        <v>65</v>
      </c>
      <c r="Q620" s="255">
        <v>4894</v>
      </c>
      <c r="R620" s="66">
        <v>87</v>
      </c>
      <c r="S620" s="66">
        <f t="shared" si="120"/>
        <v>0</v>
      </c>
      <c r="T620" s="66">
        <v>450</v>
      </c>
      <c r="U620" s="4" t="s">
        <v>1129</v>
      </c>
      <c r="V620" s="5">
        <f t="shared" si="129"/>
        <v>1.6923306266301952E-2</v>
      </c>
      <c r="W620" s="5">
        <f t="shared" si="130"/>
        <v>1.0835873071346055E-3</v>
      </c>
      <c r="X620" s="5" t="str">
        <f t="shared" si="126"/>
        <v>STABLE</v>
      </c>
      <c r="Y620" s="72" t="str">
        <f t="shared" si="122"/>
        <v>PAID</v>
      </c>
      <c r="Z620" s="72" t="s">
        <v>1129</v>
      </c>
      <c r="AA620" s="72" t="s">
        <v>1281</v>
      </c>
      <c r="AB620" s="304"/>
      <c r="AC620" s="72"/>
      <c r="AD620" s="72"/>
      <c r="AE620" s="308"/>
      <c r="AF620" s="309" t="s">
        <v>1129</v>
      </c>
      <c r="AG620" s="7" t="s">
        <v>1129</v>
      </c>
      <c r="AH620" s="72" t="s">
        <v>721</v>
      </c>
      <c r="AI620" s="7" t="s">
        <v>1129</v>
      </c>
      <c r="AJ620" s="7" t="s">
        <v>1129</v>
      </c>
      <c r="AK620" s="7" t="s">
        <v>1129</v>
      </c>
      <c r="AL620" s="7">
        <v>5516</v>
      </c>
      <c r="AM620" s="255">
        <v>4894</v>
      </c>
      <c r="AN620" s="258">
        <v>57</v>
      </c>
      <c r="AO620" s="306">
        <v>43</v>
      </c>
      <c r="AP620" s="306" t="str">
        <f t="shared" si="123"/>
        <v>STABLE</v>
      </c>
      <c r="AQ620" s="306"/>
      <c r="AR620" s="306"/>
      <c r="AS620" s="306"/>
      <c r="AT620" s="306"/>
      <c r="AU620" s="72" t="s">
        <v>1793</v>
      </c>
      <c r="AV620" s="310" t="s">
        <v>1435</v>
      </c>
      <c r="AW620" s="304" t="s">
        <v>1436</v>
      </c>
      <c r="AX620" s="311">
        <v>45392</v>
      </c>
      <c r="AY620" s="72">
        <v>24</v>
      </c>
      <c r="AZ620" s="72" t="s">
        <v>1742</v>
      </c>
      <c r="BA620" s="7" t="s">
        <v>3512</v>
      </c>
      <c r="BB620" s="7"/>
      <c r="BC620" s="7"/>
      <c r="BD620" s="72"/>
      <c r="BE620" s="72"/>
      <c r="BF620" s="72"/>
      <c r="BG620" s="183"/>
      <c r="BH620" s="72"/>
      <c r="BI620" s="72"/>
      <c r="BJ620" s="72"/>
      <c r="BK620" s="72"/>
      <c r="BL620" s="72"/>
      <c r="BM620" s="72"/>
      <c r="BN620" s="72"/>
      <c r="BO620" s="72"/>
      <c r="BP620" s="72"/>
      <c r="BQ620" s="72"/>
      <c r="BR620" s="72"/>
      <c r="BS620" s="72"/>
      <c r="BT620" s="72"/>
      <c r="BU620" s="72"/>
      <c r="BV620" s="72"/>
      <c r="BW620" s="72"/>
      <c r="BX620" s="72"/>
      <c r="BY620" s="72"/>
      <c r="BZ620" s="72"/>
      <c r="CA620" s="72">
        <v>1</v>
      </c>
      <c r="CB620" s="72"/>
      <c r="CC620" s="72"/>
      <c r="CD620" s="72"/>
      <c r="CE620" s="72"/>
      <c r="CF620" s="72"/>
      <c r="CG620" s="72"/>
      <c r="CH620" s="72"/>
      <c r="CI620" s="72"/>
      <c r="CJ620" s="72"/>
      <c r="CK620" s="72"/>
      <c r="CL620" s="72"/>
      <c r="CM620" s="72"/>
      <c r="CN620" s="72"/>
      <c r="CO620" s="72"/>
      <c r="CP620" s="72"/>
      <c r="CQ620" s="72"/>
      <c r="CR620" s="72"/>
      <c r="CS620" s="72"/>
      <c r="CT620" s="72"/>
      <c r="CU620" s="72"/>
      <c r="CV620" s="72"/>
      <c r="CW620" s="72"/>
      <c r="CX620" s="72"/>
      <c r="CY620" s="72"/>
      <c r="CZ620" s="72"/>
      <c r="DA620" s="72"/>
      <c r="DB620" s="72"/>
      <c r="DC620" s="72"/>
      <c r="DD620" s="72"/>
      <c r="DE620" s="72"/>
      <c r="DF620" s="72"/>
      <c r="DG620" s="72"/>
      <c r="DH620" s="72"/>
      <c r="DI620" s="72"/>
      <c r="DJ620" s="72"/>
      <c r="DK620" s="72"/>
      <c r="DL620" s="72"/>
      <c r="DM620" s="72"/>
      <c r="DN620" s="72"/>
      <c r="DO620" s="72"/>
      <c r="DP620" s="72"/>
      <c r="DQ620" s="72"/>
      <c r="DR620" s="72"/>
      <c r="DS620" s="72"/>
      <c r="DT620" s="72"/>
      <c r="DU620" s="72"/>
      <c r="DV620" s="72"/>
      <c r="DW620" s="72"/>
      <c r="DX620" s="72"/>
      <c r="DY620" s="72"/>
      <c r="DZ620" s="72"/>
      <c r="EA620" s="72"/>
      <c r="EB620" s="72"/>
      <c r="EC620" s="72"/>
      <c r="ED620" s="72"/>
      <c r="EE620" s="72"/>
      <c r="EF620" s="72"/>
      <c r="EG620" s="72"/>
      <c r="EH620" s="72"/>
      <c r="EI620" s="72"/>
      <c r="EJ620" s="72"/>
      <c r="EK620" s="72"/>
      <c r="EL620" s="72"/>
      <c r="EM620" s="72"/>
      <c r="EN620" s="72"/>
      <c r="EO620" s="72"/>
      <c r="EP620" s="72"/>
      <c r="EQ620" s="72"/>
      <c r="ER620" s="312">
        <f t="shared" si="124"/>
        <v>1</v>
      </c>
      <c r="ES620" s="72">
        <f t="shared" si="125"/>
        <v>1</v>
      </c>
      <c r="ET620" s="72" t="s">
        <v>1118</v>
      </c>
      <c r="EU620" s="7" t="s">
        <v>2931</v>
      </c>
      <c r="EV620" s="7" t="s">
        <v>1110</v>
      </c>
      <c r="EW620" s="7" t="s">
        <v>1806</v>
      </c>
      <c r="EX620" s="183" t="s">
        <v>1818</v>
      </c>
      <c r="EY620" s="313">
        <v>46182</v>
      </c>
      <c r="EZ620" s="313"/>
      <c r="FA620" s="183"/>
      <c r="FB620" s="313"/>
      <c r="FC620" s="7"/>
      <c r="FD620" s="7" t="s">
        <v>3451</v>
      </c>
      <c r="FE620" s="7">
        <f t="shared" si="127"/>
        <v>5066</v>
      </c>
      <c r="FF620" s="72">
        <f t="shared" si="128"/>
        <v>10132</v>
      </c>
      <c r="FG620" t="s">
        <v>3515</v>
      </c>
    </row>
    <row r="621" spans="1:163" ht="17.25">
      <c r="A621" s="72">
        <v>462832504</v>
      </c>
      <c r="B621" s="304" t="s">
        <v>2142</v>
      </c>
      <c r="C621" s="72"/>
      <c r="D621" s="72"/>
      <c r="E621" s="72"/>
      <c r="F621" s="72"/>
      <c r="G621" s="306"/>
      <c r="H621" s="306"/>
      <c r="I621" s="72">
        <v>4919</v>
      </c>
      <c r="J621" s="72">
        <v>4919</v>
      </c>
      <c r="K621" s="258">
        <f t="shared" si="131"/>
        <v>5008</v>
      </c>
      <c r="L621" s="258">
        <f t="shared" si="121"/>
        <v>10016</v>
      </c>
      <c r="M621" s="307">
        <v>1</v>
      </c>
      <c r="N621" s="72" t="s">
        <v>1231</v>
      </c>
      <c r="O621" s="72" t="s">
        <v>1232</v>
      </c>
      <c r="P621" s="72" t="s">
        <v>65</v>
      </c>
      <c r="Q621" s="255">
        <v>4830</v>
      </c>
      <c r="R621" s="66">
        <v>89</v>
      </c>
      <c r="S621" s="66">
        <f t="shared" si="120"/>
        <v>0</v>
      </c>
      <c r="T621" s="66">
        <v>450</v>
      </c>
      <c r="U621" s="4" t="s">
        <v>1129</v>
      </c>
      <c r="V621" s="5">
        <f t="shared" si="129"/>
        <v>4.7706763061852444E-3</v>
      </c>
      <c r="W621" s="5">
        <f t="shared" si="130"/>
        <v>2.643128220985205E-4</v>
      </c>
      <c r="X621" s="5" t="str">
        <f t="shared" si="126"/>
        <v>FLOW</v>
      </c>
      <c r="Y621" s="72" t="str">
        <f t="shared" si="122"/>
        <v>KIV</v>
      </c>
      <c r="Z621" s="72" t="s">
        <v>1129</v>
      </c>
      <c r="AA621" s="72" t="s">
        <v>3020</v>
      </c>
      <c r="AB621" s="304"/>
      <c r="AC621" s="72"/>
      <c r="AD621" s="72"/>
      <c r="AE621" s="308"/>
      <c r="AF621" s="309"/>
      <c r="AG621" s="7"/>
      <c r="AH621" s="72" t="s">
        <v>2199</v>
      </c>
      <c r="AI621" s="7"/>
      <c r="AJ621" s="7"/>
      <c r="AK621" s="7"/>
      <c r="AL621" s="7">
        <v>5458</v>
      </c>
      <c r="AM621" s="255">
        <v>4830</v>
      </c>
      <c r="AN621" s="258">
        <v>27</v>
      </c>
      <c r="AO621" s="306">
        <v>43</v>
      </c>
      <c r="AP621" s="306" t="str">
        <f t="shared" si="123"/>
        <v>FLOW</v>
      </c>
      <c r="AQ621" s="306"/>
      <c r="AR621" s="306"/>
      <c r="AS621" s="306"/>
      <c r="AT621" s="306"/>
      <c r="AU621" s="72" t="s">
        <v>1129</v>
      </c>
      <c r="AV621" s="310" t="s">
        <v>2286</v>
      </c>
      <c r="AW621" s="304" t="s">
        <v>26</v>
      </c>
      <c r="AX621" s="311">
        <v>45420</v>
      </c>
      <c r="AY621" s="72">
        <v>24</v>
      </c>
      <c r="AZ621" s="72" t="s">
        <v>2057</v>
      </c>
      <c r="BA621" s="7" t="s">
        <v>3512</v>
      </c>
      <c r="BB621" s="7"/>
      <c r="BC621" s="7"/>
      <c r="BD621" s="72"/>
      <c r="BE621" s="72"/>
      <c r="BF621" s="72"/>
      <c r="BG621" s="183"/>
      <c r="BH621" s="72"/>
      <c r="BI621" s="72"/>
      <c r="BJ621" s="72"/>
      <c r="BK621" s="72"/>
      <c r="BL621" s="72"/>
      <c r="BM621" s="72"/>
      <c r="BN621" s="72"/>
      <c r="BO621" s="72"/>
      <c r="BP621" s="72"/>
      <c r="BQ621" s="72"/>
      <c r="BR621" s="72"/>
      <c r="BS621" s="72"/>
      <c r="BT621" s="72"/>
      <c r="BU621" s="72"/>
      <c r="BV621" s="72"/>
      <c r="BW621" s="72"/>
      <c r="BX621" s="72"/>
      <c r="BY621" s="72"/>
      <c r="BZ621" s="72"/>
      <c r="CA621" s="72"/>
      <c r="CB621" s="72"/>
      <c r="CC621" s="72"/>
      <c r="CD621" s="72"/>
      <c r="CE621" s="72"/>
      <c r="CF621" s="72"/>
      <c r="CG621" s="72"/>
      <c r="CH621" s="72"/>
      <c r="CI621" s="72"/>
      <c r="CJ621" s="72"/>
      <c r="CK621" s="72"/>
      <c r="CL621" s="72"/>
      <c r="CM621" s="72"/>
      <c r="CN621" s="72"/>
      <c r="CO621" s="72"/>
      <c r="CP621" s="72"/>
      <c r="CQ621" s="72"/>
      <c r="CR621" s="72"/>
      <c r="CS621" s="72"/>
      <c r="CT621" s="72"/>
      <c r="CU621" s="72"/>
      <c r="CV621" s="72"/>
      <c r="CW621" s="72"/>
      <c r="CX621" s="72"/>
      <c r="CY621" s="72"/>
      <c r="CZ621" s="72"/>
      <c r="DA621" s="72"/>
      <c r="DB621" s="72"/>
      <c r="DC621" s="72"/>
      <c r="DD621" s="72"/>
      <c r="DE621" s="72"/>
      <c r="DF621" s="72"/>
      <c r="DG621" s="72"/>
      <c r="DH621" s="72"/>
      <c r="DI621" s="72"/>
      <c r="DJ621" s="72"/>
      <c r="DK621" s="72"/>
      <c r="DL621" s="72"/>
      <c r="DM621" s="72"/>
      <c r="DN621" s="72"/>
      <c r="DO621" s="72"/>
      <c r="DP621" s="72"/>
      <c r="DQ621" s="72"/>
      <c r="DR621" s="72"/>
      <c r="DS621" s="72"/>
      <c r="DT621" s="72"/>
      <c r="DU621" s="72"/>
      <c r="DV621" s="72"/>
      <c r="DW621" s="72"/>
      <c r="DX621" s="72"/>
      <c r="DY621" s="72"/>
      <c r="DZ621" s="72"/>
      <c r="EA621" s="72"/>
      <c r="EB621" s="72"/>
      <c r="EC621" s="72"/>
      <c r="ED621" s="72"/>
      <c r="EE621" s="72"/>
      <c r="EF621" s="72"/>
      <c r="EG621" s="72"/>
      <c r="EH621" s="72"/>
      <c r="EI621" s="72"/>
      <c r="EJ621" s="72"/>
      <c r="EK621" s="72"/>
      <c r="EL621" s="72"/>
      <c r="EM621" s="72"/>
      <c r="EN621" s="72"/>
      <c r="EO621" s="72"/>
      <c r="EP621" s="72"/>
      <c r="EQ621" s="72"/>
      <c r="ER621" s="312">
        <f t="shared" si="124"/>
        <v>0</v>
      </c>
      <c r="ES621" s="72" t="str">
        <f t="shared" si="125"/>
        <v/>
      </c>
      <c r="ET621" s="72" t="s">
        <v>1118</v>
      </c>
      <c r="EU621" s="7" t="s">
        <v>2932</v>
      </c>
      <c r="EV621" s="7" t="s">
        <v>1110</v>
      </c>
      <c r="EW621" s="7" t="e">
        <v>#N/A</v>
      </c>
      <c r="EX621" s="183" t="e">
        <v>#N/A</v>
      </c>
      <c r="EY621" s="313" t="e">
        <v>#N/A</v>
      </c>
      <c r="EZ621" s="313"/>
      <c r="FA621" s="183"/>
      <c r="FB621" s="313"/>
      <c r="FC621" s="7"/>
      <c r="FD621" s="7" t="s">
        <v>3452</v>
      </c>
      <c r="FE621" s="7">
        <f t="shared" si="127"/>
        <v>5008</v>
      </c>
      <c r="FF621" s="72">
        <f t="shared" si="128"/>
        <v>10016</v>
      </c>
      <c r="FG621" t="s">
        <v>3516</v>
      </c>
    </row>
    <row r="622" spans="1:163" ht="17.25">
      <c r="A622" s="72">
        <v>461943547</v>
      </c>
      <c r="B622" s="304" t="s">
        <v>1593</v>
      </c>
      <c r="C622" s="72"/>
      <c r="D622" s="72"/>
      <c r="E622" s="72"/>
      <c r="F622" s="72"/>
      <c r="G622" s="306"/>
      <c r="H622" s="306"/>
      <c r="I622" s="72">
        <v>5816</v>
      </c>
      <c r="J622" s="72">
        <v>4670.18</v>
      </c>
      <c r="K622" s="258">
        <f t="shared" si="131"/>
        <v>5159.18</v>
      </c>
      <c r="L622" s="258">
        <f t="shared" si="121"/>
        <v>11039.18</v>
      </c>
      <c r="M622" s="315">
        <v>4</v>
      </c>
      <c r="N622" s="72" t="s">
        <v>1231</v>
      </c>
      <c r="O622" s="72" t="s">
        <v>1232</v>
      </c>
      <c r="P622" s="72" t="s">
        <v>42</v>
      </c>
      <c r="Q622" s="255">
        <v>4670.18</v>
      </c>
      <c r="R622" s="66">
        <v>489</v>
      </c>
      <c r="S622" s="66">
        <f t="shared" si="120"/>
        <v>0</v>
      </c>
      <c r="T622" s="66">
        <v>4950</v>
      </c>
      <c r="U622" s="4" t="s">
        <v>1129</v>
      </c>
      <c r="V622" s="5">
        <f t="shared" si="129"/>
        <v>2.432812045737396E-2</v>
      </c>
      <c r="W622" s="5">
        <f t="shared" si="130"/>
        <v>1.5333084316568862E-3</v>
      </c>
      <c r="X622" s="5" t="s">
        <v>1280</v>
      </c>
      <c r="Y622" s="72" t="str">
        <f t="shared" si="122"/>
        <v>PTP</v>
      </c>
      <c r="Z622" s="72" t="s">
        <v>1129</v>
      </c>
      <c r="AA622" s="72" t="s">
        <v>1329</v>
      </c>
      <c r="AB622" s="304" t="s">
        <v>3504</v>
      </c>
      <c r="AC622" s="72"/>
      <c r="AD622" s="72" t="s">
        <v>3022</v>
      </c>
      <c r="AE622" s="308"/>
      <c r="AF622" s="309" t="s">
        <v>1129</v>
      </c>
      <c r="AG622" s="7" t="s">
        <v>1129</v>
      </c>
      <c r="AH622" s="72" t="s">
        <v>780</v>
      </c>
      <c r="AI622" s="7" t="s">
        <v>1129</v>
      </c>
      <c r="AJ622" s="7" t="s">
        <v>1129</v>
      </c>
      <c r="AK622" s="7" t="s">
        <v>1129</v>
      </c>
      <c r="AL622" s="7">
        <v>10109.18</v>
      </c>
      <c r="AM622" s="255">
        <v>4670.18</v>
      </c>
      <c r="AN622" s="258">
        <v>116</v>
      </c>
      <c r="AO622" s="306">
        <v>132</v>
      </c>
      <c r="AP622" s="306" t="str">
        <f t="shared" si="123"/>
        <v>FLOW</v>
      </c>
      <c r="AQ622" s="306"/>
      <c r="AR622" s="306"/>
      <c r="AS622" s="306"/>
      <c r="AT622" s="306"/>
      <c r="AU622" s="72" t="s">
        <v>943</v>
      </c>
      <c r="AV622" s="310" t="s">
        <v>1699</v>
      </c>
      <c r="AW622" s="304" t="s">
        <v>16</v>
      </c>
      <c r="AX622" s="311">
        <v>45339</v>
      </c>
      <c r="AY622" s="72">
        <v>24</v>
      </c>
      <c r="AZ622" s="72" t="s">
        <v>1742</v>
      </c>
      <c r="BA622" s="7" t="s">
        <v>3512</v>
      </c>
      <c r="BB622" s="7"/>
      <c r="BC622" s="7"/>
      <c r="BD622" s="72"/>
      <c r="BE622" s="72"/>
      <c r="BF622" s="72"/>
      <c r="BG622" s="183"/>
      <c r="BH622" s="72"/>
      <c r="BI622" s="72"/>
      <c r="BJ622" s="72"/>
      <c r="BK622" s="72"/>
      <c r="BL622" s="72"/>
      <c r="BM622" s="72"/>
      <c r="BN622" s="72"/>
      <c r="BO622" s="72"/>
      <c r="BP622" s="72"/>
      <c r="BQ622" s="72"/>
      <c r="BR622" s="72">
        <v>1</v>
      </c>
      <c r="BS622" s="72"/>
      <c r="BT622" s="72"/>
      <c r="BU622" s="72"/>
      <c r="BV622" s="72"/>
      <c r="BW622" s="72"/>
      <c r="BX622" s="72"/>
      <c r="BY622" s="72"/>
      <c r="BZ622" s="72"/>
      <c r="CA622" s="72"/>
      <c r="CB622" s="72"/>
      <c r="CC622" s="72"/>
      <c r="CD622" s="72"/>
      <c r="CE622" s="72"/>
      <c r="CF622" s="72"/>
      <c r="CG622" s="72"/>
      <c r="CH622" s="72"/>
      <c r="CI622" s="72"/>
      <c r="CJ622" s="72"/>
      <c r="CK622" s="72"/>
      <c r="CL622" s="72"/>
      <c r="CM622" s="72"/>
      <c r="CN622" s="72"/>
      <c r="CO622" s="72"/>
      <c r="CP622" s="72"/>
      <c r="CQ622" s="72"/>
      <c r="CR622" s="72"/>
      <c r="CS622" s="72"/>
      <c r="CT622" s="72"/>
      <c r="CU622" s="72"/>
      <c r="CV622" s="72"/>
      <c r="CW622" s="72"/>
      <c r="CX622" s="72"/>
      <c r="CY622" s="72"/>
      <c r="CZ622" s="72"/>
      <c r="DA622" s="72"/>
      <c r="DB622" s="72"/>
      <c r="DC622" s="72"/>
      <c r="DD622" s="72"/>
      <c r="DE622" s="72"/>
      <c r="DF622" s="72"/>
      <c r="DG622" s="72"/>
      <c r="DH622" s="72"/>
      <c r="DI622" s="72"/>
      <c r="DJ622" s="72"/>
      <c r="DK622" s="72"/>
      <c r="DL622" s="72"/>
      <c r="DM622" s="72"/>
      <c r="DN622" s="72"/>
      <c r="DO622" s="72"/>
      <c r="DP622" s="72"/>
      <c r="DQ622" s="72"/>
      <c r="DR622" s="72"/>
      <c r="DS622" s="72"/>
      <c r="DT622" s="72"/>
      <c r="DU622" s="72"/>
      <c r="DV622" s="72"/>
      <c r="DW622" s="72"/>
      <c r="DX622" s="72"/>
      <c r="DY622" s="72"/>
      <c r="DZ622" s="72"/>
      <c r="EA622" s="72"/>
      <c r="EB622" s="72"/>
      <c r="EC622" s="72"/>
      <c r="ED622" s="72"/>
      <c r="EE622" s="72"/>
      <c r="EF622" s="72"/>
      <c r="EG622" s="72"/>
      <c r="EH622" s="72"/>
      <c r="EI622" s="72"/>
      <c r="EJ622" s="72"/>
      <c r="EK622" s="72"/>
      <c r="EL622" s="72"/>
      <c r="EM622" s="72"/>
      <c r="EN622" s="72"/>
      <c r="EO622" s="72"/>
      <c r="EP622" s="72"/>
      <c r="EQ622" s="72"/>
      <c r="ER622" s="312">
        <f t="shared" si="124"/>
        <v>1</v>
      </c>
      <c r="ES622" s="72">
        <f t="shared" si="125"/>
        <v>1</v>
      </c>
      <c r="ET622" s="72" t="s">
        <v>1116</v>
      </c>
      <c r="EU622" s="7" t="s">
        <v>2933</v>
      </c>
      <c r="EV622" s="7" t="s">
        <v>1110</v>
      </c>
      <c r="EW622" s="7" t="s">
        <v>1801</v>
      </c>
      <c r="EX622" s="183" t="s">
        <v>1810</v>
      </c>
      <c r="EY622" s="313">
        <v>46179</v>
      </c>
      <c r="EZ622" s="313"/>
      <c r="FA622" s="183"/>
      <c r="FB622" s="313"/>
      <c r="FC622" s="7"/>
      <c r="FD622" s="7" t="s">
        <v>3453</v>
      </c>
      <c r="FE622" s="7">
        <f t="shared" si="127"/>
        <v>5159.18</v>
      </c>
      <c r="FF622" s="72">
        <f t="shared" si="128"/>
        <v>11039.18</v>
      </c>
      <c r="FG622" t="s">
        <v>3515</v>
      </c>
    </row>
    <row r="623" spans="1:163" ht="17.25">
      <c r="A623" s="72">
        <v>140002557</v>
      </c>
      <c r="B623" s="304" t="s">
        <v>949</v>
      </c>
      <c r="C623" s="72" t="s">
        <v>1775</v>
      </c>
      <c r="D623" s="72" t="s">
        <v>1787</v>
      </c>
      <c r="E623" s="72">
        <v>1000</v>
      </c>
      <c r="F623" s="72"/>
      <c r="G623" s="306"/>
      <c r="H623" s="306"/>
      <c r="I623" s="72">
        <v>4537</v>
      </c>
      <c r="J623" s="72">
        <v>4727</v>
      </c>
      <c r="K623" s="258">
        <f t="shared" si="131"/>
        <v>-4144</v>
      </c>
      <c r="L623" s="258">
        <f t="shared" si="121"/>
        <v>8460</v>
      </c>
      <c r="M623" s="315">
        <v>3</v>
      </c>
      <c r="N623" s="72" t="s">
        <v>1280</v>
      </c>
      <c r="O623" s="72" t="s">
        <v>1281</v>
      </c>
      <c r="P623" s="72" t="s">
        <v>113</v>
      </c>
      <c r="Q623" s="255">
        <v>4664.54</v>
      </c>
      <c r="R623" s="66">
        <v>203</v>
      </c>
      <c r="S623" s="66">
        <f t="shared" si="120"/>
        <v>0</v>
      </c>
      <c r="T623" s="66">
        <v>2250</v>
      </c>
      <c r="U623" s="4" t="s">
        <v>1231</v>
      </c>
      <c r="V623" s="5">
        <f t="shared" si="129"/>
        <v>2.6519906815833348E-2</v>
      </c>
      <c r="W623" s="5">
        <f t="shared" si="130"/>
        <v>1.2475800911600516E-3</v>
      </c>
      <c r="X623" s="5" t="str">
        <f t="shared" si="126"/>
        <v>STABLE</v>
      </c>
      <c r="Y623" s="72" t="str">
        <f t="shared" si="122"/>
        <v>PAID</v>
      </c>
      <c r="Z623" s="72" t="s">
        <v>1329</v>
      </c>
      <c r="AA623" s="72" t="s">
        <v>1281</v>
      </c>
      <c r="AB623" s="304"/>
      <c r="AC623" s="72"/>
      <c r="AD623" s="72" t="s">
        <v>3019</v>
      </c>
      <c r="AE623" s="308"/>
      <c r="AF623" s="309" t="s">
        <v>1129</v>
      </c>
      <c r="AG623" s="7" t="s">
        <v>1129</v>
      </c>
      <c r="AH623" s="72" t="s">
        <v>112</v>
      </c>
      <c r="AI623" s="7" t="s">
        <v>1129</v>
      </c>
      <c r="AJ623" s="7" t="s">
        <v>1129</v>
      </c>
      <c r="AK623" s="7" t="s">
        <v>1129</v>
      </c>
      <c r="AL623" s="7">
        <v>7180</v>
      </c>
      <c r="AM623" s="255">
        <v>4664.54</v>
      </c>
      <c r="AN623" s="258">
        <v>87</v>
      </c>
      <c r="AO623" s="306">
        <v>72</v>
      </c>
      <c r="AP623" s="306" t="str">
        <f t="shared" si="123"/>
        <v>STABLE</v>
      </c>
      <c r="AQ623" s="306"/>
      <c r="AR623" s="306"/>
      <c r="AS623" s="306"/>
      <c r="AT623" s="306"/>
      <c r="AU623" s="72" t="s">
        <v>1793</v>
      </c>
      <c r="AV623" s="310" t="s">
        <v>1018</v>
      </c>
      <c r="AW623" s="304" t="s">
        <v>397</v>
      </c>
      <c r="AX623" s="311">
        <v>45006</v>
      </c>
      <c r="AY623" s="72">
        <v>36</v>
      </c>
      <c r="AZ623" s="72" t="s">
        <v>1742</v>
      </c>
      <c r="BA623" s="7" t="s">
        <v>3513</v>
      </c>
      <c r="BB623" s="7"/>
      <c r="BC623" s="7"/>
      <c r="BD623" s="72"/>
      <c r="BE623" s="72"/>
      <c r="BF623" s="72"/>
      <c r="BG623" s="183"/>
      <c r="BH623" s="72"/>
      <c r="BI623" s="72"/>
      <c r="BJ623" s="72"/>
      <c r="BK623" s="72"/>
      <c r="BL623" s="72"/>
      <c r="BM623" s="72"/>
      <c r="BN623" s="72"/>
      <c r="BO623" s="72"/>
      <c r="BP623" s="72"/>
      <c r="BQ623" s="72"/>
      <c r="BR623" s="72"/>
      <c r="BS623" s="72"/>
      <c r="BT623" s="72"/>
      <c r="BU623" s="72"/>
      <c r="BV623" s="72"/>
      <c r="BW623" s="72"/>
      <c r="BX623" s="72">
        <v>1</v>
      </c>
      <c r="BY623" s="72"/>
      <c r="BZ623" s="72"/>
      <c r="CA623" s="72"/>
      <c r="CB623" s="72"/>
      <c r="CC623" s="72"/>
      <c r="CD623" s="72"/>
      <c r="CE623" s="72"/>
      <c r="CF623" s="72"/>
      <c r="CG623" s="72"/>
      <c r="CH623" s="72"/>
      <c r="CI623" s="72"/>
      <c r="CJ623" s="72"/>
      <c r="CK623" s="72"/>
      <c r="CL623" s="72"/>
      <c r="CM623" s="72"/>
      <c r="CN623" s="72"/>
      <c r="CO623" s="72"/>
      <c r="CP623" s="72"/>
      <c r="CQ623" s="72"/>
      <c r="CR623" s="72"/>
      <c r="CS623" s="72"/>
      <c r="CT623" s="72"/>
      <c r="CU623" s="72"/>
      <c r="CV623" s="72"/>
      <c r="CW623" s="72"/>
      <c r="CX623" s="72"/>
      <c r="CY623" s="72"/>
      <c r="CZ623" s="72"/>
      <c r="DA623" s="72"/>
      <c r="DB623" s="72"/>
      <c r="DC623" s="72"/>
      <c r="DD623" s="72"/>
      <c r="DE623" s="72"/>
      <c r="DF623" s="72"/>
      <c r="DG623" s="72"/>
      <c r="DH623" s="72"/>
      <c r="DI623" s="72"/>
      <c r="DJ623" s="72"/>
      <c r="DK623" s="72"/>
      <c r="DL623" s="72"/>
      <c r="DM623" s="72"/>
      <c r="DN623" s="72"/>
      <c r="DO623" s="72"/>
      <c r="DP623" s="72"/>
      <c r="DQ623" s="72"/>
      <c r="DR623" s="72"/>
      <c r="DS623" s="72"/>
      <c r="DT623" s="72"/>
      <c r="DU623" s="72"/>
      <c r="DV623" s="72"/>
      <c r="DW623" s="72"/>
      <c r="DX623" s="72"/>
      <c r="DY623" s="72"/>
      <c r="DZ623" s="72"/>
      <c r="EA623" s="72"/>
      <c r="EB623" s="72"/>
      <c r="EC623" s="72"/>
      <c r="ED623" s="72"/>
      <c r="EE623" s="72"/>
      <c r="EF623" s="72"/>
      <c r="EG623" s="72"/>
      <c r="EH623" s="72"/>
      <c r="EI623" s="72"/>
      <c r="EJ623" s="72"/>
      <c r="EK623" s="72"/>
      <c r="EL623" s="72"/>
      <c r="EM623" s="72"/>
      <c r="EN623" s="72"/>
      <c r="EO623" s="72"/>
      <c r="EP623" s="72"/>
      <c r="EQ623" s="72"/>
      <c r="ER623" s="312">
        <f t="shared" si="124"/>
        <v>1</v>
      </c>
      <c r="ES623" s="72">
        <f t="shared" si="125"/>
        <v>1</v>
      </c>
      <c r="ET623" s="72" t="s">
        <v>1121</v>
      </c>
      <c r="EU623" s="7" t="s">
        <v>2934</v>
      </c>
      <c r="EV623" s="7" t="s">
        <v>1110</v>
      </c>
      <c r="EW623" s="7" t="s">
        <v>1806</v>
      </c>
      <c r="EX623" s="183" t="s">
        <v>2030</v>
      </c>
      <c r="EY623" s="313">
        <v>46188</v>
      </c>
      <c r="EZ623" s="313"/>
      <c r="FA623" s="183"/>
      <c r="FB623" s="313"/>
      <c r="FC623" s="7"/>
      <c r="FD623" s="7" t="s">
        <v>3425</v>
      </c>
      <c r="FE623" s="7">
        <f t="shared" si="127"/>
        <v>-4144</v>
      </c>
      <c r="FF623" s="72">
        <f t="shared" si="128"/>
        <v>9460</v>
      </c>
      <c r="FG623" t="s">
        <v>3515</v>
      </c>
    </row>
    <row r="624" spans="1:163" ht="17.25">
      <c r="A624" s="72">
        <v>138395859</v>
      </c>
      <c r="B624" s="304" t="s">
        <v>395</v>
      </c>
      <c r="C624" s="72" t="s">
        <v>1777</v>
      </c>
      <c r="D624" s="72" t="s">
        <v>3620</v>
      </c>
      <c r="E624" s="72">
        <v>3600</v>
      </c>
      <c r="F624" s="72"/>
      <c r="G624" s="306"/>
      <c r="H624" s="306"/>
      <c r="I624" s="72">
        <v>3573</v>
      </c>
      <c r="J624" s="72">
        <v>4699</v>
      </c>
      <c r="K624" s="258">
        <f t="shared" si="131"/>
        <v>-8488</v>
      </c>
      <c r="L624" s="258">
        <f t="shared" si="121"/>
        <v>5872</v>
      </c>
      <c r="M624" s="315">
        <v>5</v>
      </c>
      <c r="N624" s="72" t="s">
        <v>1280</v>
      </c>
      <c r="O624" s="72" t="s">
        <v>1281</v>
      </c>
      <c r="P624" s="72" t="s">
        <v>34</v>
      </c>
      <c r="Q624" s="255">
        <v>4646.2</v>
      </c>
      <c r="R624" s="66">
        <v>1105</v>
      </c>
      <c r="S624" s="66">
        <f t="shared" ref="S624:S687" si="132">IF(H624="CBC COLL",T624,)</f>
        <v>0</v>
      </c>
      <c r="T624" s="66">
        <v>5400</v>
      </c>
      <c r="U624" s="4" t="s">
        <v>1483</v>
      </c>
      <c r="V624" s="5">
        <f t="shared" si="129"/>
        <v>2.7300551205309168E-2</v>
      </c>
      <c r="W624" s="5">
        <f t="shared" si="130"/>
        <v>2.2616097484171142E-3</v>
      </c>
      <c r="X624" s="5" t="s">
        <v>1280</v>
      </c>
      <c r="Y624" s="72" t="str">
        <f t="shared" si="122"/>
        <v>PAID</v>
      </c>
      <c r="Z624" s="72" t="s">
        <v>1329</v>
      </c>
      <c r="AA624" s="72" t="s">
        <v>1329</v>
      </c>
      <c r="AB624" s="304"/>
      <c r="AC624" s="72">
        <v>25</v>
      </c>
      <c r="AD624" s="72" t="s">
        <v>3019</v>
      </c>
      <c r="AE624" s="308"/>
      <c r="AF624" s="309" t="s">
        <v>1129</v>
      </c>
      <c r="AG624" s="7" t="s">
        <v>1129</v>
      </c>
      <c r="AH624" s="72" t="s">
        <v>385</v>
      </c>
      <c r="AI624" s="7" t="s">
        <v>1129</v>
      </c>
      <c r="AJ624" s="7" t="s">
        <v>1129</v>
      </c>
      <c r="AK624" s="7" t="s">
        <v>1129</v>
      </c>
      <c r="AL624" s="7">
        <v>11204</v>
      </c>
      <c r="AM624" s="255">
        <v>4646.2</v>
      </c>
      <c r="AN624" s="258">
        <v>146</v>
      </c>
      <c r="AO624" s="306">
        <v>162</v>
      </c>
      <c r="AP624" s="306" t="str">
        <f t="shared" si="123"/>
        <v>FLOW</v>
      </c>
      <c r="AQ624" s="306"/>
      <c r="AR624" s="306"/>
      <c r="AS624" s="306"/>
      <c r="AT624" s="306"/>
      <c r="AU624" s="72" t="s">
        <v>943</v>
      </c>
      <c r="AV624" s="310" t="s">
        <v>396</v>
      </c>
      <c r="AW624" s="304" t="s">
        <v>397</v>
      </c>
      <c r="AX624" s="311">
        <v>44973</v>
      </c>
      <c r="AY624" s="72">
        <v>36</v>
      </c>
      <c r="AZ624" s="72" t="s">
        <v>1742</v>
      </c>
      <c r="BA624" s="7" t="s">
        <v>3512</v>
      </c>
      <c r="BB624" s="7"/>
      <c r="BC624" s="7"/>
      <c r="BD624" s="72"/>
      <c r="BE624" s="72"/>
      <c r="BF624" s="72"/>
      <c r="BG624" s="183"/>
      <c r="BH624" s="72"/>
      <c r="BI624" s="72"/>
      <c r="BJ624" s="72"/>
      <c r="BK624" s="72"/>
      <c r="BL624" s="72"/>
      <c r="BM624" s="72"/>
      <c r="BN624" s="72"/>
      <c r="BO624" s="72">
        <v>1</v>
      </c>
      <c r="BP624" s="72"/>
      <c r="BQ624" s="72"/>
      <c r="BR624" s="72"/>
      <c r="BS624" s="72"/>
      <c r="BT624" s="72"/>
      <c r="BU624" s="72"/>
      <c r="BV624" s="72"/>
      <c r="BW624" s="72"/>
      <c r="BX624" s="72"/>
      <c r="BY624" s="72"/>
      <c r="BZ624" s="72"/>
      <c r="CA624" s="72"/>
      <c r="CB624" s="72"/>
      <c r="CC624" s="72"/>
      <c r="CD624" s="72"/>
      <c r="CE624" s="72"/>
      <c r="CF624" s="72"/>
      <c r="CG624" s="72"/>
      <c r="CH624" s="72"/>
      <c r="CI624" s="72"/>
      <c r="CJ624" s="72"/>
      <c r="CK624" s="72"/>
      <c r="CL624" s="72"/>
      <c r="CM624" s="72"/>
      <c r="CN624" s="72"/>
      <c r="CO624" s="72"/>
      <c r="CP624" s="72"/>
      <c r="CQ624" s="72"/>
      <c r="CR624" s="72"/>
      <c r="CS624" s="72"/>
      <c r="CT624" s="72"/>
      <c r="CU624" s="72"/>
      <c r="CV624" s="72"/>
      <c r="CW624" s="72"/>
      <c r="CX624" s="72"/>
      <c r="CY624" s="72"/>
      <c r="CZ624" s="72"/>
      <c r="DA624" s="72"/>
      <c r="DB624" s="72"/>
      <c r="DC624" s="72"/>
      <c r="DD624" s="72"/>
      <c r="DE624" s="72"/>
      <c r="DF624" s="72"/>
      <c r="DG624" s="72"/>
      <c r="DH624" s="72">
        <v>2</v>
      </c>
      <c r="DI624" s="72"/>
      <c r="DJ624" s="72"/>
      <c r="DK624" s="72"/>
      <c r="DL624" s="72"/>
      <c r="DM624" s="72"/>
      <c r="DN624" s="72"/>
      <c r="DO624" s="72"/>
      <c r="DP624" s="72"/>
      <c r="DQ624" s="72"/>
      <c r="DR624" s="72"/>
      <c r="DS624" s="72"/>
      <c r="DT624" s="72"/>
      <c r="DU624" s="72"/>
      <c r="DV624" s="72"/>
      <c r="DW624" s="72"/>
      <c r="DX624" s="72"/>
      <c r="DY624" s="72"/>
      <c r="DZ624" s="72"/>
      <c r="EA624" s="72"/>
      <c r="EB624" s="72"/>
      <c r="EC624" s="72"/>
      <c r="ED624" s="72"/>
      <c r="EE624" s="72"/>
      <c r="EF624" s="72"/>
      <c r="EG624" s="72"/>
      <c r="EH624" s="72"/>
      <c r="EI624" s="72"/>
      <c r="EJ624" s="72"/>
      <c r="EK624" s="72"/>
      <c r="EL624" s="72"/>
      <c r="EM624" s="72"/>
      <c r="EN624" s="72"/>
      <c r="EO624" s="72"/>
      <c r="EP624" s="72"/>
      <c r="EQ624" s="72"/>
      <c r="ER624" s="312">
        <f t="shared" si="124"/>
        <v>3</v>
      </c>
      <c r="ES624" s="72">
        <f t="shared" si="125"/>
        <v>1</v>
      </c>
      <c r="ET624" s="72" t="s">
        <v>1115</v>
      </c>
      <c r="EU624" s="7" t="s">
        <v>2935</v>
      </c>
      <c r="EV624" s="7" t="s">
        <v>1110</v>
      </c>
      <c r="EW624" s="7" t="s">
        <v>1806</v>
      </c>
      <c r="EX624" s="183" t="s">
        <v>1815</v>
      </c>
      <c r="EY624" s="313">
        <v>46199</v>
      </c>
      <c r="EZ624" s="313"/>
      <c r="FA624" s="183"/>
      <c r="FB624" s="313"/>
      <c r="FC624" s="7"/>
      <c r="FD624" s="7" t="s">
        <v>3454</v>
      </c>
      <c r="FE624" s="7">
        <f t="shared" si="127"/>
        <v>-8488</v>
      </c>
      <c r="FF624" s="72">
        <f t="shared" si="128"/>
        <v>9472</v>
      </c>
      <c r="FG624" t="s">
        <v>3515</v>
      </c>
    </row>
    <row r="625" spans="1:163" ht="17.25">
      <c r="A625" s="72">
        <v>461495371</v>
      </c>
      <c r="B625" s="304" t="s">
        <v>248</v>
      </c>
      <c r="C625" s="72"/>
      <c r="D625" s="72"/>
      <c r="E625" s="72"/>
      <c r="F625" s="72"/>
      <c r="G625" s="306"/>
      <c r="H625" s="306"/>
      <c r="I625" s="72">
        <v>4828</v>
      </c>
      <c r="J625" s="72">
        <v>4496.01</v>
      </c>
      <c r="K625" s="258">
        <f t="shared" si="131"/>
        <v>4975.01</v>
      </c>
      <c r="L625" s="258">
        <f t="shared" si="121"/>
        <v>9877.01</v>
      </c>
      <c r="M625" s="315">
        <v>5</v>
      </c>
      <c r="N625" s="72" t="s">
        <v>1231</v>
      </c>
      <c r="O625" s="72" t="s">
        <v>1232</v>
      </c>
      <c r="P625" s="72" t="s">
        <v>18</v>
      </c>
      <c r="Q625" s="255">
        <v>4496.01</v>
      </c>
      <c r="R625" s="66">
        <v>479</v>
      </c>
      <c r="S625" s="66">
        <f t="shared" si="132"/>
        <v>0</v>
      </c>
      <c r="T625" s="66">
        <v>3600</v>
      </c>
      <c r="U625" s="4" t="s">
        <v>1231</v>
      </c>
      <c r="V625" s="5">
        <f t="shared" si="129"/>
        <v>4.4680840280164946E-2</v>
      </c>
      <c r="W625" s="5">
        <f t="shared" si="130"/>
        <v>2.1885024417762542E-3</v>
      </c>
      <c r="X625" s="5" t="str">
        <f t="shared" si="126"/>
        <v>FLOW</v>
      </c>
      <c r="Y625" s="72" t="str">
        <f t="shared" si="122"/>
        <v>NC</v>
      </c>
      <c r="Z625" s="72" t="s">
        <v>1315</v>
      </c>
      <c r="AA625" s="72" t="s">
        <v>1315</v>
      </c>
      <c r="AB625" s="304" t="s">
        <v>3024</v>
      </c>
      <c r="AC625" s="72"/>
      <c r="AD625" s="72" t="s">
        <v>3021</v>
      </c>
      <c r="AE625" s="308"/>
      <c r="AF625" s="309" t="s">
        <v>1129</v>
      </c>
      <c r="AG625" s="7" t="s">
        <v>1129</v>
      </c>
      <c r="AH625" s="72" t="s">
        <v>240</v>
      </c>
      <c r="AI625" s="7" t="s">
        <v>1129</v>
      </c>
      <c r="AJ625" s="7" t="s">
        <v>1129</v>
      </c>
      <c r="AK625" s="7" t="s">
        <v>1129</v>
      </c>
      <c r="AL625" s="7">
        <v>8575.01</v>
      </c>
      <c r="AM625" s="255">
        <v>4496.01</v>
      </c>
      <c r="AN625" s="258">
        <v>147</v>
      </c>
      <c r="AO625" s="306">
        <v>163</v>
      </c>
      <c r="AP625" s="306" t="str">
        <f t="shared" si="123"/>
        <v>FLOW</v>
      </c>
      <c r="AQ625" s="306"/>
      <c r="AR625" s="306"/>
      <c r="AS625" s="306"/>
      <c r="AT625" s="306"/>
      <c r="AU625" s="72" t="s">
        <v>943</v>
      </c>
      <c r="AV625" s="310" t="s">
        <v>249</v>
      </c>
      <c r="AW625" s="304" t="s">
        <v>31</v>
      </c>
      <c r="AX625" s="311">
        <v>45305</v>
      </c>
      <c r="AY625" s="72">
        <v>24</v>
      </c>
      <c r="AZ625" s="72" t="s">
        <v>1742</v>
      </c>
      <c r="BA625" s="7" t="s">
        <v>3512</v>
      </c>
      <c r="BB625" s="7"/>
      <c r="BC625" s="7"/>
      <c r="BD625" s="72"/>
      <c r="BE625" s="72"/>
      <c r="BF625" s="72"/>
      <c r="BG625" s="183"/>
      <c r="BH625" s="72"/>
      <c r="BI625" s="72"/>
      <c r="BJ625" s="72"/>
      <c r="BK625" s="72"/>
      <c r="BL625" s="72"/>
      <c r="BM625" s="72"/>
      <c r="BN625" s="72"/>
      <c r="BO625" s="72"/>
      <c r="BP625" s="72"/>
      <c r="BQ625" s="72"/>
      <c r="BR625" s="72">
        <v>1</v>
      </c>
      <c r="BS625" s="72"/>
      <c r="BT625" s="72"/>
      <c r="BU625" s="72"/>
      <c r="BV625" s="72"/>
      <c r="BW625" s="72"/>
      <c r="BX625" s="72"/>
      <c r="BY625" s="72"/>
      <c r="BZ625" s="72"/>
      <c r="CA625" s="72"/>
      <c r="CB625" s="72"/>
      <c r="CC625" s="72"/>
      <c r="CD625" s="72"/>
      <c r="CE625" s="72"/>
      <c r="CF625" s="72"/>
      <c r="CG625" s="72"/>
      <c r="CH625" s="72"/>
      <c r="CI625" s="72"/>
      <c r="CJ625" s="72"/>
      <c r="CK625" s="72"/>
      <c r="CL625" s="72"/>
      <c r="CM625" s="72"/>
      <c r="CN625" s="72"/>
      <c r="CO625" s="72"/>
      <c r="CP625" s="72"/>
      <c r="CQ625" s="72"/>
      <c r="CR625" s="72"/>
      <c r="CS625" s="72"/>
      <c r="CT625" s="72"/>
      <c r="CU625" s="72"/>
      <c r="CV625" s="72"/>
      <c r="CW625" s="72"/>
      <c r="CX625" s="72"/>
      <c r="CY625" s="72"/>
      <c r="CZ625" s="72"/>
      <c r="DA625" s="72"/>
      <c r="DB625" s="72"/>
      <c r="DC625" s="72"/>
      <c r="DD625" s="72"/>
      <c r="DE625" s="72"/>
      <c r="DF625" s="72"/>
      <c r="DG625" s="72"/>
      <c r="DH625" s="72"/>
      <c r="DI625" s="72"/>
      <c r="DJ625" s="72"/>
      <c r="DK625" s="72"/>
      <c r="DL625" s="72"/>
      <c r="DM625" s="72"/>
      <c r="DN625" s="72"/>
      <c r="DO625" s="72"/>
      <c r="DP625" s="72"/>
      <c r="DQ625" s="72"/>
      <c r="DR625" s="72"/>
      <c r="DS625" s="72"/>
      <c r="DT625" s="72"/>
      <c r="DU625" s="72"/>
      <c r="DV625" s="72"/>
      <c r="DW625" s="72"/>
      <c r="DX625" s="72"/>
      <c r="DY625" s="72"/>
      <c r="DZ625" s="72"/>
      <c r="EA625" s="72"/>
      <c r="EB625" s="72"/>
      <c r="EC625" s="72"/>
      <c r="ED625" s="72"/>
      <c r="EE625" s="72"/>
      <c r="EF625" s="72"/>
      <c r="EG625" s="72"/>
      <c r="EH625" s="72"/>
      <c r="EI625" s="72"/>
      <c r="EJ625" s="72"/>
      <c r="EK625" s="72"/>
      <c r="EL625" s="72"/>
      <c r="EM625" s="72"/>
      <c r="EN625" s="72"/>
      <c r="EO625" s="72"/>
      <c r="EP625" s="72"/>
      <c r="EQ625" s="72"/>
      <c r="ER625" s="312">
        <f t="shared" si="124"/>
        <v>1</v>
      </c>
      <c r="ES625" s="72">
        <f t="shared" si="125"/>
        <v>1</v>
      </c>
      <c r="ET625" s="72" t="s">
        <v>1113</v>
      </c>
      <c r="EU625" s="7" t="s">
        <v>2936</v>
      </c>
      <c r="EV625" s="7" t="s">
        <v>1110</v>
      </c>
      <c r="EW625" s="7" t="s">
        <v>1808</v>
      </c>
      <c r="EX625" s="183" t="s">
        <v>1892</v>
      </c>
      <c r="EY625" s="313">
        <v>46179</v>
      </c>
      <c r="EZ625" s="313"/>
      <c r="FA625" s="183"/>
      <c r="FB625" s="313"/>
      <c r="FC625" s="7"/>
      <c r="FD625" s="7" t="s">
        <v>3453</v>
      </c>
      <c r="FE625" s="7">
        <f t="shared" si="127"/>
        <v>4975.01</v>
      </c>
      <c r="FF625" s="72">
        <f t="shared" si="128"/>
        <v>9877.01</v>
      </c>
      <c r="FG625" t="s">
        <v>3515</v>
      </c>
    </row>
    <row r="626" spans="1:163" ht="17.25">
      <c r="A626" s="72">
        <v>463259758</v>
      </c>
      <c r="B626" s="304" t="s">
        <v>1594</v>
      </c>
      <c r="C626" s="72" t="s">
        <v>1777</v>
      </c>
      <c r="D626" s="72" t="s">
        <v>1798</v>
      </c>
      <c r="E626" s="72">
        <v>2600</v>
      </c>
      <c r="F626" s="72"/>
      <c r="G626" s="306"/>
      <c r="H626" s="306"/>
      <c r="I626" s="72">
        <v>2467</v>
      </c>
      <c r="J626" s="72">
        <v>2074</v>
      </c>
      <c r="K626" s="258">
        <f t="shared" si="131"/>
        <v>2075</v>
      </c>
      <c r="L626" s="258">
        <f t="shared" si="121"/>
        <v>1982</v>
      </c>
      <c r="M626" s="307">
        <v>1</v>
      </c>
      <c r="N626" s="72" t="s">
        <v>1280</v>
      </c>
      <c r="O626" s="72" t="s">
        <v>1281</v>
      </c>
      <c r="P626" s="72" t="s">
        <v>333</v>
      </c>
      <c r="Q626" s="255">
        <v>4492</v>
      </c>
      <c r="R626" s="66">
        <v>1</v>
      </c>
      <c r="S626" s="66">
        <f t="shared" si="132"/>
        <v>0</v>
      </c>
      <c r="T626" s="66">
        <v>450</v>
      </c>
      <c r="U626" s="4" t="s">
        <v>1129</v>
      </c>
      <c r="V626" s="5">
        <f t="shared" si="129"/>
        <v>2.565918984226933E-3</v>
      </c>
      <c r="W626" s="5">
        <f t="shared" si="130"/>
        <v>2.458163968667814E-4</v>
      </c>
      <c r="X626" s="5" t="str">
        <f t="shared" si="126"/>
        <v>STABLE</v>
      </c>
      <c r="Y626" s="72" t="str">
        <f t="shared" si="122"/>
        <v>PAID</v>
      </c>
      <c r="Z626" s="72" t="s">
        <v>1129</v>
      </c>
      <c r="AA626" s="72" t="s">
        <v>1281</v>
      </c>
      <c r="AB626" s="304"/>
      <c r="AC626" s="72"/>
      <c r="AD626" s="72" t="s">
        <v>3019</v>
      </c>
      <c r="AE626" s="308"/>
      <c r="AF626" s="309" t="s">
        <v>1129</v>
      </c>
      <c r="AG626" s="7" t="s">
        <v>1129</v>
      </c>
      <c r="AH626" s="72" t="s">
        <v>1755</v>
      </c>
      <c r="AI626" s="7" t="s">
        <v>1129</v>
      </c>
      <c r="AJ626" s="7" t="s">
        <v>1129</v>
      </c>
      <c r="AK626" s="7" t="s">
        <v>1129</v>
      </c>
      <c r="AL626" s="7">
        <v>2525</v>
      </c>
      <c r="AM626" s="255">
        <v>4492</v>
      </c>
      <c r="AN626" s="258">
        <v>26</v>
      </c>
      <c r="AO626" s="306">
        <v>11</v>
      </c>
      <c r="AP626" s="306" t="str">
        <f t="shared" si="123"/>
        <v>STABLE</v>
      </c>
      <c r="AQ626" s="306"/>
      <c r="AR626" s="306"/>
      <c r="AS626" s="306"/>
      <c r="AT626" s="306"/>
      <c r="AU626" s="72" t="s">
        <v>943</v>
      </c>
      <c r="AV626" s="310" t="s">
        <v>1700</v>
      </c>
      <c r="AW626" s="304" t="s">
        <v>98</v>
      </c>
      <c r="AX626" s="311">
        <v>45463</v>
      </c>
      <c r="AY626" s="72">
        <v>24</v>
      </c>
      <c r="AZ626" s="72" t="s">
        <v>1742</v>
      </c>
      <c r="BA626" s="7" t="s">
        <v>3513</v>
      </c>
      <c r="BB626" s="7"/>
      <c r="BC626" s="7"/>
      <c r="BD626" s="72"/>
      <c r="BE626" s="72"/>
      <c r="BF626" s="72"/>
      <c r="BG626" s="183"/>
      <c r="BH626" s="72"/>
      <c r="BI626" s="72"/>
      <c r="BJ626" s="72"/>
      <c r="BK626" s="72"/>
      <c r="BL626" s="72"/>
      <c r="BM626" s="72"/>
      <c r="BN626" s="72"/>
      <c r="BO626" s="72"/>
      <c r="BP626" s="72"/>
      <c r="BQ626" s="72"/>
      <c r="BR626" s="72"/>
      <c r="BS626" s="72"/>
      <c r="BT626" s="72"/>
      <c r="BU626" s="72"/>
      <c r="BV626" s="72"/>
      <c r="BW626" s="72"/>
      <c r="BX626" s="72">
        <v>2</v>
      </c>
      <c r="BY626" s="72"/>
      <c r="BZ626" s="72"/>
      <c r="CA626" s="72"/>
      <c r="CB626" s="72"/>
      <c r="CC626" s="72"/>
      <c r="CD626" s="72"/>
      <c r="CE626" s="72"/>
      <c r="CF626" s="72"/>
      <c r="CG626" s="72"/>
      <c r="CH626" s="72"/>
      <c r="CI626" s="72"/>
      <c r="CJ626" s="72"/>
      <c r="CK626" s="72"/>
      <c r="CL626" s="72"/>
      <c r="CM626" s="72"/>
      <c r="CN626" s="72"/>
      <c r="CO626" s="72"/>
      <c r="CP626" s="72"/>
      <c r="CQ626" s="72"/>
      <c r="CR626" s="72"/>
      <c r="CS626" s="72"/>
      <c r="CT626" s="72"/>
      <c r="CU626" s="72"/>
      <c r="CV626" s="72"/>
      <c r="CW626" s="72"/>
      <c r="CX626" s="72"/>
      <c r="CY626" s="72"/>
      <c r="CZ626" s="72"/>
      <c r="DA626" s="72"/>
      <c r="DB626" s="72"/>
      <c r="DC626" s="72"/>
      <c r="DD626" s="72"/>
      <c r="DE626" s="72"/>
      <c r="DF626" s="72"/>
      <c r="DG626" s="72"/>
      <c r="DH626" s="72"/>
      <c r="DI626" s="72"/>
      <c r="DJ626" s="72"/>
      <c r="DK626" s="72"/>
      <c r="DL626" s="72"/>
      <c r="DM626" s="72"/>
      <c r="DN626" s="72"/>
      <c r="DO626" s="72"/>
      <c r="DP626" s="72"/>
      <c r="DQ626" s="72"/>
      <c r="DR626" s="72"/>
      <c r="DS626" s="72"/>
      <c r="DT626" s="72"/>
      <c r="DU626" s="72"/>
      <c r="DV626" s="72"/>
      <c r="DW626" s="72"/>
      <c r="DX626" s="72"/>
      <c r="DY626" s="72"/>
      <c r="DZ626" s="72"/>
      <c r="EA626" s="72"/>
      <c r="EB626" s="72"/>
      <c r="EC626" s="72"/>
      <c r="ED626" s="72"/>
      <c r="EE626" s="72"/>
      <c r="EF626" s="72"/>
      <c r="EG626" s="72"/>
      <c r="EH626" s="72"/>
      <c r="EI626" s="72"/>
      <c r="EJ626" s="72"/>
      <c r="EK626" s="72"/>
      <c r="EL626" s="72"/>
      <c r="EM626" s="72"/>
      <c r="EN626" s="72"/>
      <c r="EO626" s="72"/>
      <c r="EP626" s="72"/>
      <c r="EQ626" s="72"/>
      <c r="ER626" s="312">
        <f t="shared" si="124"/>
        <v>2</v>
      </c>
      <c r="ES626" s="72">
        <f t="shared" si="125"/>
        <v>1</v>
      </c>
      <c r="ET626" s="72" t="s">
        <v>1125</v>
      </c>
      <c r="EU626" s="7" t="s">
        <v>2937</v>
      </c>
      <c r="EV626" s="7" t="s">
        <v>1110</v>
      </c>
      <c r="EW626" s="7" t="s">
        <v>1820</v>
      </c>
      <c r="EX626" s="183" t="s">
        <v>1820</v>
      </c>
      <c r="EY626" s="313">
        <v>46181</v>
      </c>
      <c r="EZ626" s="313"/>
      <c r="FA626" s="183"/>
      <c r="FB626" s="313"/>
      <c r="FC626" s="7"/>
      <c r="FD626" s="7" t="s">
        <v>3455</v>
      </c>
      <c r="FE626" s="7">
        <f t="shared" si="127"/>
        <v>2075</v>
      </c>
      <c r="FF626" s="72">
        <f t="shared" si="128"/>
        <v>4582</v>
      </c>
      <c r="FG626" t="s">
        <v>3515</v>
      </c>
    </row>
    <row r="627" spans="1:163" ht="17.25">
      <c r="A627" s="72">
        <v>462896762</v>
      </c>
      <c r="B627" s="304" t="s">
        <v>1595</v>
      </c>
      <c r="C627" s="72"/>
      <c r="D627" s="72"/>
      <c r="E627" s="72"/>
      <c r="F627" s="72"/>
      <c r="G627" s="306"/>
      <c r="H627" s="306"/>
      <c r="I627" s="72">
        <v>4379</v>
      </c>
      <c r="J627" s="72">
        <v>4490</v>
      </c>
      <c r="K627" s="258">
        <f t="shared" si="131"/>
        <v>411</v>
      </c>
      <c r="L627" s="258">
        <f t="shared" si="121"/>
        <v>9255</v>
      </c>
      <c r="M627" s="315">
        <v>2</v>
      </c>
      <c r="N627" s="72" t="s">
        <v>1231</v>
      </c>
      <c r="O627" s="72" t="s">
        <v>1232</v>
      </c>
      <c r="P627" s="72" t="s">
        <v>73</v>
      </c>
      <c r="Q627" s="255">
        <v>4409</v>
      </c>
      <c r="R627" s="66">
        <v>300</v>
      </c>
      <c r="S627" s="66">
        <f t="shared" si="132"/>
        <v>0</v>
      </c>
      <c r="T627" s="66">
        <v>2250</v>
      </c>
      <c r="U627" s="4" t="s">
        <v>1129</v>
      </c>
      <c r="V627" s="5">
        <f t="shared" si="129"/>
        <v>4.1394727218699641E-2</v>
      </c>
      <c r="W627" s="5">
        <f t="shared" si="130"/>
        <v>9.7620278650520538E-4</v>
      </c>
      <c r="X627" s="5" t="str">
        <f t="shared" si="126"/>
        <v>FLOW</v>
      </c>
      <c r="Y627" s="72" t="str">
        <f t="shared" si="122"/>
        <v>NC</v>
      </c>
      <c r="Z627" s="72" t="s">
        <v>1129</v>
      </c>
      <c r="AA627" s="72" t="s">
        <v>1315</v>
      </c>
      <c r="AB627" s="304" t="s">
        <v>3024</v>
      </c>
      <c r="AC627" s="72"/>
      <c r="AD627" s="72" t="s">
        <v>3021</v>
      </c>
      <c r="AE627" s="308"/>
      <c r="AF627" s="309" t="s">
        <v>1129</v>
      </c>
      <c r="AG627" s="7" t="s">
        <v>1129</v>
      </c>
      <c r="AH627" s="72" t="s">
        <v>677</v>
      </c>
      <c r="AI627" s="7" t="s">
        <v>1129</v>
      </c>
      <c r="AJ627" s="7" t="s">
        <v>1129</v>
      </c>
      <c r="AK627" s="7" t="s">
        <v>1129</v>
      </c>
      <c r="AL627" s="7">
        <v>7040</v>
      </c>
      <c r="AM627" s="255">
        <v>4409</v>
      </c>
      <c r="AN627" s="258">
        <v>57</v>
      </c>
      <c r="AO627" s="306">
        <v>73</v>
      </c>
      <c r="AP627" s="306" t="str">
        <f t="shared" si="123"/>
        <v>FLOW</v>
      </c>
      <c r="AQ627" s="306"/>
      <c r="AR627" s="306"/>
      <c r="AS627" s="306"/>
      <c r="AT627" s="306"/>
      <c r="AU627" s="72" t="s">
        <v>1793</v>
      </c>
      <c r="AV627" s="310"/>
      <c r="AW627" s="304" t="s">
        <v>24</v>
      </c>
      <c r="AX627" s="311">
        <v>45426</v>
      </c>
      <c r="AY627" s="72">
        <v>24</v>
      </c>
      <c r="AZ627" s="72" t="s">
        <v>1742</v>
      </c>
      <c r="BA627" s="7" t="s">
        <v>3512</v>
      </c>
      <c r="BB627" s="7"/>
      <c r="BC627" s="7"/>
      <c r="BD627" s="72"/>
      <c r="BE627" s="72"/>
      <c r="BF627" s="72"/>
      <c r="BG627" s="183"/>
      <c r="BH627" s="72"/>
      <c r="BI627" s="72"/>
      <c r="BJ627" s="72"/>
      <c r="BK627" s="72"/>
      <c r="BL627" s="72">
        <v>1</v>
      </c>
      <c r="BM627" s="72"/>
      <c r="BN627" s="72"/>
      <c r="BO627" s="72"/>
      <c r="BP627" s="72"/>
      <c r="BQ627" s="72"/>
      <c r="BR627" s="72">
        <v>1</v>
      </c>
      <c r="BS627" s="72"/>
      <c r="BT627" s="72"/>
      <c r="BU627" s="72"/>
      <c r="BV627" s="72"/>
      <c r="BW627" s="72"/>
      <c r="BX627" s="72"/>
      <c r="BY627" s="72"/>
      <c r="BZ627" s="72"/>
      <c r="CA627" s="72"/>
      <c r="CB627" s="72"/>
      <c r="CC627" s="72"/>
      <c r="CD627" s="72"/>
      <c r="CE627" s="72"/>
      <c r="CF627" s="72"/>
      <c r="CG627" s="72"/>
      <c r="CH627" s="72"/>
      <c r="CI627" s="72"/>
      <c r="CJ627" s="72"/>
      <c r="CK627" s="72"/>
      <c r="CL627" s="72"/>
      <c r="CM627" s="72"/>
      <c r="CN627" s="72"/>
      <c r="CO627" s="72"/>
      <c r="CP627" s="72"/>
      <c r="CQ627" s="72"/>
      <c r="CR627" s="72"/>
      <c r="CS627" s="72"/>
      <c r="CT627" s="72"/>
      <c r="CU627" s="72"/>
      <c r="CV627" s="72"/>
      <c r="CW627" s="72"/>
      <c r="CX627" s="72"/>
      <c r="CY627" s="72"/>
      <c r="CZ627" s="72"/>
      <c r="DA627" s="72"/>
      <c r="DB627" s="72"/>
      <c r="DC627" s="72"/>
      <c r="DD627" s="72"/>
      <c r="DE627" s="72"/>
      <c r="DF627" s="72"/>
      <c r="DG627" s="72"/>
      <c r="DH627" s="72"/>
      <c r="DI627" s="72"/>
      <c r="DJ627" s="72"/>
      <c r="DK627" s="72"/>
      <c r="DL627" s="72"/>
      <c r="DM627" s="72"/>
      <c r="DN627" s="72"/>
      <c r="DO627" s="72"/>
      <c r="DP627" s="72"/>
      <c r="DQ627" s="72"/>
      <c r="DR627" s="72"/>
      <c r="DS627" s="72"/>
      <c r="DT627" s="72"/>
      <c r="DU627" s="72"/>
      <c r="DV627" s="72"/>
      <c r="DW627" s="72"/>
      <c r="DX627" s="72"/>
      <c r="DY627" s="72"/>
      <c r="DZ627" s="72"/>
      <c r="EA627" s="72"/>
      <c r="EB627" s="72"/>
      <c r="EC627" s="72"/>
      <c r="ED627" s="72"/>
      <c r="EE627" s="72"/>
      <c r="EF627" s="72"/>
      <c r="EG627" s="72"/>
      <c r="EH627" s="72"/>
      <c r="EI627" s="72"/>
      <c r="EJ627" s="72"/>
      <c r="EK627" s="72"/>
      <c r="EL627" s="72"/>
      <c r="EM627" s="72"/>
      <c r="EN627" s="72"/>
      <c r="EO627" s="72"/>
      <c r="EP627" s="72"/>
      <c r="EQ627" s="72"/>
      <c r="ER627" s="312">
        <f t="shared" si="124"/>
        <v>2</v>
      </c>
      <c r="ES627" s="72">
        <f t="shared" si="125"/>
        <v>1</v>
      </c>
      <c r="ET627" s="72" t="s">
        <v>1119</v>
      </c>
      <c r="EU627" s="7" t="s">
        <v>2938</v>
      </c>
      <c r="EV627" s="7" t="s">
        <v>1110</v>
      </c>
      <c r="EW627" s="7" t="s">
        <v>1808</v>
      </c>
      <c r="EX627" s="183" t="s">
        <v>1911</v>
      </c>
      <c r="EY627" s="313">
        <v>46179</v>
      </c>
      <c r="EZ627" s="313"/>
      <c r="FA627" s="183"/>
      <c r="FB627" s="313"/>
      <c r="FC627" s="7"/>
      <c r="FD627" s="7" t="s">
        <v>3456</v>
      </c>
      <c r="FE627" s="7">
        <f t="shared" si="127"/>
        <v>411</v>
      </c>
      <c r="FF627" s="72">
        <f t="shared" si="128"/>
        <v>9255</v>
      </c>
      <c r="FG627" t="s">
        <v>3515</v>
      </c>
    </row>
    <row r="628" spans="1:163" ht="17.25">
      <c r="A628" s="72">
        <v>466623159</v>
      </c>
      <c r="B628" s="304" t="s">
        <v>1529</v>
      </c>
      <c r="C628" s="72"/>
      <c r="D628" s="72"/>
      <c r="E628" s="72"/>
      <c r="F628" s="72"/>
      <c r="G628" s="306"/>
      <c r="H628" s="306" t="s">
        <v>2350</v>
      </c>
      <c r="I628" s="72">
        <v>1141</v>
      </c>
      <c r="J628" s="72">
        <v>1141</v>
      </c>
      <c r="K628" s="258">
        <f t="shared" si="131"/>
        <v>1151</v>
      </c>
      <c r="L628" s="258">
        <f t="shared" si="121"/>
        <v>2292</v>
      </c>
      <c r="M628" s="307">
        <v>1</v>
      </c>
      <c r="N628" s="72" t="s">
        <v>1282</v>
      </c>
      <c r="O628" s="72" t="s">
        <v>1232</v>
      </c>
      <c r="P628" s="72" t="s">
        <v>14</v>
      </c>
      <c r="Q628" s="255">
        <v>4350</v>
      </c>
      <c r="R628" s="66">
        <v>10</v>
      </c>
      <c r="S628" s="66">
        <f t="shared" si="132"/>
        <v>0</v>
      </c>
      <c r="T628" s="66">
        <v>900</v>
      </c>
      <c r="U628" s="4" t="s">
        <v>1129</v>
      </c>
      <c r="V628" s="5">
        <f t="shared" si="129"/>
        <v>4.6540788989412239E-2</v>
      </c>
      <c r="W628" s="5">
        <f t="shared" si="130"/>
        <v>2.3804570934338803E-4</v>
      </c>
      <c r="X628" s="5" t="str">
        <f t="shared" si="126"/>
        <v>RB</v>
      </c>
      <c r="Y628" s="72" t="str">
        <f t="shared" si="122"/>
        <v>PAID</v>
      </c>
      <c r="Z628" s="72" t="s">
        <v>1129</v>
      </c>
      <c r="AA628" s="72" t="s">
        <v>1281</v>
      </c>
      <c r="AB628" s="304" t="s">
        <v>3024</v>
      </c>
      <c r="AC628" s="72"/>
      <c r="AD628" s="72" t="s">
        <v>3022</v>
      </c>
      <c r="AE628" s="308"/>
      <c r="AF628" s="309" t="s">
        <v>1129</v>
      </c>
      <c r="AG628" s="7" t="s">
        <v>1129</v>
      </c>
      <c r="AH628" s="72" t="s">
        <v>1772</v>
      </c>
      <c r="AI628" s="7" t="s">
        <v>1129</v>
      </c>
      <c r="AJ628" s="7" t="s">
        <v>1129</v>
      </c>
      <c r="AK628" s="7" t="s">
        <v>1129</v>
      </c>
      <c r="AL628" s="7">
        <v>2051</v>
      </c>
      <c r="AM628" s="255">
        <v>4350</v>
      </c>
      <c r="AN628" s="258">
        <v>26</v>
      </c>
      <c r="AO628" s="306">
        <v>0</v>
      </c>
      <c r="AP628" s="306" t="str">
        <f t="shared" si="123"/>
        <v>RB</v>
      </c>
      <c r="AQ628" s="306"/>
      <c r="AR628" s="306"/>
      <c r="AS628" s="306"/>
      <c r="AT628" s="306"/>
      <c r="AU628" s="72" t="s">
        <v>1793</v>
      </c>
      <c r="AV628" s="310" t="s">
        <v>1641</v>
      </c>
      <c r="AW628" s="304" t="s">
        <v>1731</v>
      </c>
      <c r="AX628" s="311">
        <v>45871</v>
      </c>
      <c r="AY628" s="72">
        <v>12</v>
      </c>
      <c r="AZ628" s="72" t="s">
        <v>1742</v>
      </c>
      <c r="BA628" s="7" t="s">
        <v>3513</v>
      </c>
      <c r="BB628" s="7"/>
      <c r="BC628" s="7"/>
      <c r="BD628" s="72"/>
      <c r="BE628" s="72"/>
      <c r="BF628" s="72"/>
      <c r="BG628" s="183"/>
      <c r="BH628" s="72"/>
      <c r="BI628" s="72"/>
      <c r="BJ628" s="72"/>
      <c r="BK628" s="72"/>
      <c r="BL628" s="72">
        <v>1</v>
      </c>
      <c r="BM628" s="72"/>
      <c r="BN628" s="72"/>
      <c r="BO628" s="72"/>
      <c r="BP628" s="72"/>
      <c r="BQ628" s="72"/>
      <c r="BR628" s="72"/>
      <c r="BS628" s="72"/>
      <c r="BT628" s="72"/>
      <c r="BU628" s="72"/>
      <c r="BV628" s="72"/>
      <c r="BW628" s="72"/>
      <c r="BX628" s="72"/>
      <c r="BY628" s="72"/>
      <c r="BZ628" s="72"/>
      <c r="CA628" s="72"/>
      <c r="CB628" s="72"/>
      <c r="CC628" s="72"/>
      <c r="CD628" s="72"/>
      <c r="CE628" s="72"/>
      <c r="CF628" s="72"/>
      <c r="CG628" s="72"/>
      <c r="CH628" s="72"/>
      <c r="CI628" s="72"/>
      <c r="CJ628" s="72"/>
      <c r="CK628" s="72"/>
      <c r="CL628" s="72"/>
      <c r="CM628" s="72"/>
      <c r="CN628" s="72"/>
      <c r="CO628" s="72"/>
      <c r="CP628" s="72"/>
      <c r="CQ628" s="72"/>
      <c r="CR628" s="72"/>
      <c r="CS628" s="72"/>
      <c r="CT628" s="72"/>
      <c r="CU628" s="72"/>
      <c r="CV628" s="72"/>
      <c r="CW628" s="72"/>
      <c r="CX628" s="72"/>
      <c r="CY628" s="72"/>
      <c r="CZ628" s="72"/>
      <c r="DA628" s="72"/>
      <c r="DB628" s="72"/>
      <c r="DC628" s="72"/>
      <c r="DD628" s="72"/>
      <c r="DE628" s="72"/>
      <c r="DF628" s="72"/>
      <c r="DG628" s="72"/>
      <c r="DH628" s="72"/>
      <c r="DI628" s="72"/>
      <c r="DJ628" s="72"/>
      <c r="DK628" s="72"/>
      <c r="DL628" s="72"/>
      <c r="DM628" s="72"/>
      <c r="DN628" s="72"/>
      <c r="DO628" s="72"/>
      <c r="DP628" s="72"/>
      <c r="DQ628" s="72"/>
      <c r="DR628" s="72"/>
      <c r="DS628" s="72"/>
      <c r="DT628" s="72"/>
      <c r="DU628" s="72"/>
      <c r="DV628" s="72"/>
      <c r="DW628" s="72"/>
      <c r="DX628" s="72"/>
      <c r="DY628" s="72"/>
      <c r="DZ628" s="72"/>
      <c r="EA628" s="72"/>
      <c r="EB628" s="72"/>
      <c r="EC628" s="72"/>
      <c r="ED628" s="72"/>
      <c r="EE628" s="72"/>
      <c r="EF628" s="72"/>
      <c r="EG628" s="72"/>
      <c r="EH628" s="72"/>
      <c r="EI628" s="72"/>
      <c r="EJ628" s="72"/>
      <c r="EK628" s="72"/>
      <c r="EL628" s="72"/>
      <c r="EM628" s="72"/>
      <c r="EN628" s="72"/>
      <c r="EO628" s="72"/>
      <c r="EP628" s="72"/>
      <c r="EQ628" s="72"/>
      <c r="ER628" s="312">
        <f t="shared" si="124"/>
        <v>1</v>
      </c>
      <c r="ES628" s="72">
        <f t="shared" si="125"/>
        <v>1</v>
      </c>
      <c r="ET628" s="72" t="s">
        <v>1112</v>
      </c>
      <c r="EU628" s="7" t="s">
        <v>2939</v>
      </c>
      <c r="EV628" s="7" t="s">
        <v>1110</v>
      </c>
      <c r="EW628" s="7" t="s">
        <v>1808</v>
      </c>
      <c r="EX628" s="183" t="s">
        <v>1912</v>
      </c>
      <c r="EY628" s="313">
        <v>46177</v>
      </c>
      <c r="EZ628" s="313"/>
      <c r="FA628" s="183"/>
      <c r="FB628" s="313"/>
      <c r="FC628" s="7"/>
      <c r="FD628" s="7" t="s">
        <v>1259</v>
      </c>
      <c r="FE628" s="7">
        <f t="shared" si="127"/>
        <v>1151</v>
      </c>
      <c r="FF628" s="72">
        <f t="shared" si="128"/>
        <v>2292</v>
      </c>
      <c r="FG628" t="s">
        <v>3515</v>
      </c>
    </row>
    <row r="629" spans="1:163" ht="17.25">
      <c r="A629" s="72">
        <v>461449222</v>
      </c>
      <c r="B629" s="304" t="s">
        <v>969</v>
      </c>
      <c r="C629" s="72"/>
      <c r="D629" s="72"/>
      <c r="E629" s="72"/>
      <c r="F629" s="72"/>
      <c r="G629" s="306"/>
      <c r="H629" s="306"/>
      <c r="I629" s="72">
        <v>3185</v>
      </c>
      <c r="J629" s="72">
        <v>4287.91</v>
      </c>
      <c r="K629" s="258">
        <f t="shared" si="131"/>
        <v>-11303.09</v>
      </c>
      <c r="L629" s="258">
        <f t="shared" si="121"/>
        <v>7876.91</v>
      </c>
      <c r="M629" s="315">
        <v>6</v>
      </c>
      <c r="N629" s="72" t="s">
        <v>1231</v>
      </c>
      <c r="O629" s="72" t="s">
        <v>1232</v>
      </c>
      <c r="P629" s="72" t="s">
        <v>65</v>
      </c>
      <c r="Q629" s="255">
        <v>4235.6499999999996</v>
      </c>
      <c r="R629" s="66">
        <v>334</v>
      </c>
      <c r="S629" s="66">
        <f t="shared" si="132"/>
        <v>0</v>
      </c>
      <c r="T629" s="66">
        <v>900</v>
      </c>
      <c r="U629" s="4" t="s">
        <v>1231</v>
      </c>
      <c r="V629" s="5">
        <f t="shared" si="129"/>
        <v>1.351169995856516E-2</v>
      </c>
      <c r="W629" s="5">
        <f t="shared" si="130"/>
        <v>1.7792765449344209E-3</v>
      </c>
      <c r="X629" s="5" t="str">
        <f t="shared" si="126"/>
        <v>FLOW</v>
      </c>
      <c r="Y629" s="72" t="str">
        <f t="shared" si="122"/>
        <v>NC</v>
      </c>
      <c r="Z629" s="72" t="s">
        <v>1315</v>
      </c>
      <c r="AA629" s="72" t="s">
        <v>1315</v>
      </c>
      <c r="AB629" s="304" t="s">
        <v>3023</v>
      </c>
      <c r="AC629" s="72"/>
      <c r="AD629" s="72" t="s">
        <v>3021</v>
      </c>
      <c r="AE629" s="308"/>
      <c r="AF629" s="309" t="s">
        <v>1129</v>
      </c>
      <c r="AG629" s="7" t="s">
        <v>1129</v>
      </c>
      <c r="AH629" s="72" t="s">
        <v>499</v>
      </c>
      <c r="AI629" s="7" t="s">
        <v>1129</v>
      </c>
      <c r="AJ629" s="7" t="s">
        <v>1129</v>
      </c>
      <c r="AK629" s="7" t="s">
        <v>1129</v>
      </c>
      <c r="AL629" s="7">
        <v>5521.91</v>
      </c>
      <c r="AM629" s="255">
        <v>4235.6499999999996</v>
      </c>
      <c r="AN629" s="258">
        <v>178</v>
      </c>
      <c r="AO629" s="306">
        <v>194</v>
      </c>
      <c r="AP629" s="306" t="str">
        <f t="shared" si="123"/>
        <v>FLOW</v>
      </c>
      <c r="AQ629" s="306"/>
      <c r="AR629" s="306"/>
      <c r="AS629" s="306"/>
      <c r="AT629" s="306"/>
      <c r="AU629" s="72" t="s">
        <v>943</v>
      </c>
      <c r="AV629" s="310" t="s">
        <v>1038</v>
      </c>
      <c r="AW629" s="304" t="s">
        <v>24</v>
      </c>
      <c r="AX629" s="311">
        <v>45300</v>
      </c>
      <c r="AY629" s="72">
        <v>24</v>
      </c>
      <c r="AZ629" s="72" t="s">
        <v>1742</v>
      </c>
      <c r="BA629" s="7" t="s">
        <v>3512</v>
      </c>
      <c r="BB629" s="7"/>
      <c r="BC629" s="7"/>
      <c r="BD629" s="72"/>
      <c r="BE629" s="72"/>
      <c r="BF629" s="72"/>
      <c r="BG629" s="183"/>
      <c r="BH629" s="72"/>
      <c r="BI629" s="72"/>
      <c r="BJ629" s="72"/>
      <c r="BK629" s="72"/>
      <c r="BL629" s="72"/>
      <c r="BM629" s="72"/>
      <c r="BN629" s="72"/>
      <c r="BO629" s="72"/>
      <c r="BP629" s="72"/>
      <c r="BQ629" s="72"/>
      <c r="BR629" s="72"/>
      <c r="BS629" s="72"/>
      <c r="BT629" s="72"/>
      <c r="BU629" s="72"/>
      <c r="BV629" s="72"/>
      <c r="BW629" s="72"/>
      <c r="BX629" s="72"/>
      <c r="BY629" s="72"/>
      <c r="BZ629" s="72"/>
      <c r="CA629" s="72"/>
      <c r="CB629" s="72"/>
      <c r="CC629" s="72"/>
      <c r="CD629" s="72"/>
      <c r="CE629" s="72"/>
      <c r="CF629" s="72"/>
      <c r="CG629" s="72"/>
      <c r="CH629" s="72"/>
      <c r="CI629" s="72"/>
      <c r="CJ629" s="72"/>
      <c r="CK629" s="72"/>
      <c r="CL629" s="72"/>
      <c r="CM629" s="72"/>
      <c r="CN629" s="72"/>
      <c r="CO629" s="72"/>
      <c r="CP629" s="72"/>
      <c r="CQ629" s="72"/>
      <c r="CR629" s="72"/>
      <c r="CS629" s="72"/>
      <c r="CT629" s="72"/>
      <c r="CU629" s="72"/>
      <c r="CV629" s="72"/>
      <c r="CW629" s="72"/>
      <c r="CX629" s="72"/>
      <c r="CY629" s="72"/>
      <c r="CZ629" s="72"/>
      <c r="DA629" s="72"/>
      <c r="DB629" s="72"/>
      <c r="DC629" s="72"/>
      <c r="DD629" s="72"/>
      <c r="DE629" s="72"/>
      <c r="DF629" s="72"/>
      <c r="DG629" s="72"/>
      <c r="DH629" s="72"/>
      <c r="DI629" s="72"/>
      <c r="DJ629" s="72"/>
      <c r="DK629" s="72"/>
      <c r="DL629" s="72"/>
      <c r="DM629" s="72"/>
      <c r="DN629" s="72"/>
      <c r="DO629" s="72"/>
      <c r="DP629" s="72"/>
      <c r="DQ629" s="72"/>
      <c r="DR629" s="72"/>
      <c r="DS629" s="72"/>
      <c r="DT629" s="72"/>
      <c r="DU629" s="72"/>
      <c r="DV629" s="72"/>
      <c r="DW629" s="72"/>
      <c r="DX629" s="72"/>
      <c r="DY629" s="72"/>
      <c r="DZ629" s="72"/>
      <c r="EA629" s="72"/>
      <c r="EB629" s="72"/>
      <c r="EC629" s="72"/>
      <c r="ED629" s="72"/>
      <c r="EE629" s="72"/>
      <c r="EF629" s="72"/>
      <c r="EG629" s="72"/>
      <c r="EH629" s="72"/>
      <c r="EI629" s="72"/>
      <c r="EJ629" s="72"/>
      <c r="EK629" s="72"/>
      <c r="EL629" s="72"/>
      <c r="EM629" s="72"/>
      <c r="EN629" s="72"/>
      <c r="EO629" s="72"/>
      <c r="EP629" s="72"/>
      <c r="EQ629" s="72"/>
      <c r="ER629" s="312">
        <f t="shared" si="124"/>
        <v>0</v>
      </c>
      <c r="ES629" s="72" t="str">
        <f t="shared" si="125"/>
        <v/>
      </c>
      <c r="ET629" s="72" t="s">
        <v>1118</v>
      </c>
      <c r="EU629" s="7" t="s">
        <v>2940</v>
      </c>
      <c r="EV629" s="7" t="s">
        <v>1110</v>
      </c>
      <c r="EW629" s="7" t="e">
        <v>#N/A</v>
      </c>
      <c r="EX629" s="183" t="e">
        <v>#N/A</v>
      </c>
      <c r="EY629" s="313" t="e">
        <v>#N/A</v>
      </c>
      <c r="EZ629" s="313"/>
      <c r="FA629" s="183"/>
      <c r="FB629" s="313"/>
      <c r="FC629" s="7"/>
      <c r="FD629" s="7" t="s">
        <v>3457</v>
      </c>
      <c r="FE629" s="7">
        <f t="shared" si="127"/>
        <v>-11303.09</v>
      </c>
      <c r="FF629" s="72">
        <f t="shared" si="128"/>
        <v>7876.91</v>
      </c>
      <c r="FG629" t="s">
        <v>3516</v>
      </c>
    </row>
    <row r="630" spans="1:163" ht="17.25">
      <c r="A630" s="72">
        <v>460327068</v>
      </c>
      <c r="B630" s="304" t="s">
        <v>1362</v>
      </c>
      <c r="C630" s="72" t="s">
        <v>1775</v>
      </c>
      <c r="D630" s="72" t="s">
        <v>3498</v>
      </c>
      <c r="E630" s="72">
        <v>4500</v>
      </c>
      <c r="F630" s="72"/>
      <c r="G630" s="306"/>
      <c r="H630" s="306" t="s">
        <v>3547</v>
      </c>
      <c r="I630" s="72">
        <v>4573</v>
      </c>
      <c r="J630" s="72">
        <v>4208</v>
      </c>
      <c r="K630" s="258">
        <f t="shared" si="131"/>
        <v>4277</v>
      </c>
      <c r="L630" s="258">
        <f t="shared" si="121"/>
        <v>4438</v>
      </c>
      <c r="M630" s="307">
        <v>1</v>
      </c>
      <c r="N630" s="72" t="s">
        <v>1282</v>
      </c>
      <c r="O630" s="72" t="s">
        <v>1281</v>
      </c>
      <c r="P630" s="72" t="s">
        <v>203</v>
      </c>
      <c r="Q630" s="255">
        <v>4208</v>
      </c>
      <c r="R630" s="66">
        <v>69</v>
      </c>
      <c r="S630" s="66">
        <f t="shared" si="132"/>
        <v>0</v>
      </c>
      <c r="T630" s="66">
        <v>4722.6400000000003</v>
      </c>
      <c r="U630" s="4" t="s">
        <v>1482</v>
      </c>
      <c r="V630" s="5">
        <f t="shared" si="129"/>
        <v>5.8486704337589708E-3</v>
      </c>
      <c r="W630" s="5">
        <f t="shared" si="130"/>
        <v>2.3027502181999468E-4</v>
      </c>
      <c r="X630" s="5" t="str">
        <f t="shared" si="126"/>
        <v>RB</v>
      </c>
      <c r="Y630" s="72" t="str">
        <f t="shared" si="122"/>
        <v>PAID</v>
      </c>
      <c r="Z630" s="72" t="s">
        <v>1281</v>
      </c>
      <c r="AA630" s="72" t="s">
        <v>1281</v>
      </c>
      <c r="AB630" s="304"/>
      <c r="AC630" s="72"/>
      <c r="AD630" s="72" t="s">
        <v>3019</v>
      </c>
      <c r="AE630" s="308"/>
      <c r="AF630" s="309" t="s">
        <v>1129</v>
      </c>
      <c r="AG630" s="7" t="s">
        <v>1129</v>
      </c>
      <c r="AH630" s="72" t="s">
        <v>202</v>
      </c>
      <c r="AI630" s="7" t="s">
        <v>1129</v>
      </c>
      <c r="AJ630" s="7" t="s">
        <v>1129</v>
      </c>
      <c r="AK630" s="7" t="s">
        <v>1129</v>
      </c>
      <c r="AL630" s="7">
        <v>8999.64</v>
      </c>
      <c r="AM630" s="255">
        <v>4208</v>
      </c>
      <c r="AN630" s="258">
        <v>27</v>
      </c>
      <c r="AO630" s="306">
        <v>0</v>
      </c>
      <c r="AP630" s="306" t="str">
        <f t="shared" si="123"/>
        <v>RB</v>
      </c>
      <c r="AQ630" s="306"/>
      <c r="AR630" s="306"/>
      <c r="AS630" s="306"/>
      <c r="AT630" s="306"/>
      <c r="AU630" s="72" t="s">
        <v>1793</v>
      </c>
      <c r="AV630" s="310" t="s">
        <v>1363</v>
      </c>
      <c r="AW630" s="304" t="s">
        <v>16</v>
      </c>
      <c r="AX630" s="311">
        <v>45225</v>
      </c>
      <c r="AY630" s="72">
        <v>30</v>
      </c>
      <c r="AZ630" s="72" t="s">
        <v>1742</v>
      </c>
      <c r="BA630" s="7" t="s">
        <v>3512</v>
      </c>
      <c r="BB630" s="7"/>
      <c r="BC630" s="7"/>
      <c r="BD630" s="72"/>
      <c r="BE630" s="72"/>
      <c r="BF630" s="72"/>
      <c r="BG630" s="183"/>
      <c r="BH630" s="72"/>
      <c r="BI630" s="72">
        <v>1</v>
      </c>
      <c r="BJ630" s="72"/>
      <c r="BK630" s="72"/>
      <c r="BL630" s="72"/>
      <c r="BM630" s="72"/>
      <c r="BN630" s="72"/>
      <c r="BO630" s="72"/>
      <c r="BP630" s="72"/>
      <c r="BQ630" s="72"/>
      <c r="BR630" s="72"/>
      <c r="BS630" s="72"/>
      <c r="BT630" s="72"/>
      <c r="BU630" s="72"/>
      <c r="BV630" s="72"/>
      <c r="BW630" s="72"/>
      <c r="BX630" s="72"/>
      <c r="BY630" s="72"/>
      <c r="BZ630" s="72"/>
      <c r="CA630" s="72"/>
      <c r="CB630" s="72"/>
      <c r="CC630" s="72"/>
      <c r="CD630" s="72"/>
      <c r="CE630" s="72"/>
      <c r="CF630" s="72"/>
      <c r="CG630" s="72"/>
      <c r="CH630" s="72"/>
      <c r="CI630" s="72"/>
      <c r="CJ630" s="72"/>
      <c r="CK630" s="72"/>
      <c r="CL630" s="72"/>
      <c r="CM630" s="72"/>
      <c r="CN630" s="72"/>
      <c r="CO630" s="72"/>
      <c r="CP630" s="72"/>
      <c r="CQ630" s="72"/>
      <c r="CR630" s="72"/>
      <c r="CS630" s="72"/>
      <c r="CT630" s="72"/>
      <c r="CU630" s="72"/>
      <c r="CV630" s="72"/>
      <c r="CW630" s="72"/>
      <c r="CX630" s="72"/>
      <c r="CY630" s="72"/>
      <c r="CZ630" s="72"/>
      <c r="DA630" s="72"/>
      <c r="DB630" s="72">
        <v>1</v>
      </c>
      <c r="DC630" s="72"/>
      <c r="DD630" s="72"/>
      <c r="DE630" s="72"/>
      <c r="DF630" s="72"/>
      <c r="DG630" s="72"/>
      <c r="DH630" s="72"/>
      <c r="DI630" s="72"/>
      <c r="DJ630" s="72"/>
      <c r="DK630" s="72"/>
      <c r="DL630" s="72"/>
      <c r="DM630" s="72"/>
      <c r="DN630" s="72"/>
      <c r="DO630" s="72"/>
      <c r="DP630" s="72"/>
      <c r="DQ630" s="72"/>
      <c r="DR630" s="72"/>
      <c r="DS630" s="72"/>
      <c r="DT630" s="72"/>
      <c r="DU630" s="72"/>
      <c r="DV630" s="72"/>
      <c r="DW630" s="72"/>
      <c r="DX630" s="72"/>
      <c r="DY630" s="72"/>
      <c r="DZ630" s="72"/>
      <c r="EA630" s="72"/>
      <c r="EB630" s="72"/>
      <c r="EC630" s="72"/>
      <c r="ED630" s="72"/>
      <c r="EE630" s="72"/>
      <c r="EF630" s="72"/>
      <c r="EG630" s="72"/>
      <c r="EH630" s="72"/>
      <c r="EI630" s="72"/>
      <c r="EJ630" s="72"/>
      <c r="EK630" s="72"/>
      <c r="EL630" s="72"/>
      <c r="EM630" s="72"/>
      <c r="EN630" s="72"/>
      <c r="EO630" s="72"/>
      <c r="EP630" s="72"/>
      <c r="EQ630" s="72"/>
      <c r="ER630" s="312">
        <f t="shared" si="124"/>
        <v>2</v>
      </c>
      <c r="ES630" s="72">
        <f t="shared" si="125"/>
        <v>1</v>
      </c>
      <c r="ET630" s="72" t="s">
        <v>1123</v>
      </c>
      <c r="EU630" s="7" t="s">
        <v>2941</v>
      </c>
      <c r="EV630" s="7" t="s">
        <v>1110</v>
      </c>
      <c r="EW630" s="7" t="s">
        <v>1801</v>
      </c>
      <c r="EX630" s="183" t="s">
        <v>2007</v>
      </c>
      <c r="EY630" s="313">
        <v>46176</v>
      </c>
      <c r="EZ630" s="313"/>
      <c r="FA630" s="183"/>
      <c r="FB630" s="313"/>
      <c r="FC630" s="7"/>
      <c r="FD630" s="7" t="s">
        <v>3458</v>
      </c>
      <c r="FE630" s="7">
        <f t="shared" si="127"/>
        <v>4277</v>
      </c>
      <c r="FF630" s="72">
        <f t="shared" si="128"/>
        <v>8938</v>
      </c>
      <c r="FG630" t="s">
        <v>3515</v>
      </c>
    </row>
    <row r="631" spans="1:163" ht="17.25">
      <c r="A631" s="72">
        <v>460501590</v>
      </c>
      <c r="B631" s="304" t="s">
        <v>1596</v>
      </c>
      <c r="C631" s="72"/>
      <c r="D631" s="72"/>
      <c r="E631" s="72"/>
      <c r="F631" s="72"/>
      <c r="G631" s="306"/>
      <c r="H631" s="306" t="s">
        <v>2349</v>
      </c>
      <c r="I631" s="72">
        <v>3837</v>
      </c>
      <c r="J631" s="72">
        <v>4211</v>
      </c>
      <c r="K631" s="258">
        <f t="shared" si="131"/>
        <v>487</v>
      </c>
      <c r="L631" s="258">
        <f t="shared" si="121"/>
        <v>8164</v>
      </c>
      <c r="M631" s="315">
        <v>2</v>
      </c>
      <c r="N631" s="72" t="s">
        <v>1280</v>
      </c>
      <c r="O631" s="72" t="s">
        <v>1232</v>
      </c>
      <c r="P631" s="72" t="s">
        <v>14</v>
      </c>
      <c r="Q631" s="255">
        <v>4153.8</v>
      </c>
      <c r="R631" s="66">
        <v>113</v>
      </c>
      <c r="S631" s="66">
        <f t="shared" si="132"/>
        <v>0</v>
      </c>
      <c r="T631" s="66">
        <v>6010.27</v>
      </c>
      <c r="U631" s="4" t="s">
        <v>1129</v>
      </c>
      <c r="V631" s="5">
        <f t="shared" si="129"/>
        <v>1</v>
      </c>
      <c r="W631" s="5">
        <f t="shared" si="130"/>
        <v>9.1969860162969435E-4</v>
      </c>
      <c r="X631" s="5" t="str">
        <f t="shared" si="126"/>
        <v>STABLE</v>
      </c>
      <c r="Y631" s="72" t="str">
        <f t="shared" si="122"/>
        <v>PAID</v>
      </c>
      <c r="Z631" s="72" t="s">
        <v>1129</v>
      </c>
      <c r="AA631" s="72" t="s">
        <v>1281</v>
      </c>
      <c r="AB631" s="304"/>
      <c r="AC631" s="72"/>
      <c r="AD631" s="72" t="s">
        <v>3019</v>
      </c>
      <c r="AE631" s="308"/>
      <c r="AF631" s="309" t="s">
        <v>1129</v>
      </c>
      <c r="AG631" s="7" t="s">
        <v>1129</v>
      </c>
      <c r="AH631" s="72" t="s">
        <v>346</v>
      </c>
      <c r="AI631" s="7" t="s">
        <v>1129</v>
      </c>
      <c r="AJ631" s="7" t="s">
        <v>1129</v>
      </c>
      <c r="AK631" s="7" t="s">
        <v>1129</v>
      </c>
      <c r="AL631" s="7">
        <v>10334.27</v>
      </c>
      <c r="AM631" s="255">
        <v>4153.8</v>
      </c>
      <c r="AN631" s="258">
        <v>57</v>
      </c>
      <c r="AO631" s="306">
        <v>43</v>
      </c>
      <c r="AP631" s="306" t="str">
        <f t="shared" si="123"/>
        <v>STABLE</v>
      </c>
      <c r="AQ631" s="306"/>
      <c r="AR631" s="306"/>
      <c r="AS631" s="306"/>
      <c r="AT631" s="306"/>
      <c r="AU631" s="72" t="s">
        <v>1793</v>
      </c>
      <c r="AV631" s="310"/>
      <c r="AW631" s="304" t="s">
        <v>40</v>
      </c>
      <c r="AX631" s="311">
        <v>45236</v>
      </c>
      <c r="AY631" s="72">
        <v>30</v>
      </c>
      <c r="AZ631" s="72" t="s">
        <v>1742</v>
      </c>
      <c r="BA631" s="7" t="s">
        <v>3513</v>
      </c>
      <c r="BB631" s="7"/>
      <c r="BC631" s="7"/>
      <c r="BD631" s="72"/>
      <c r="BE631" s="72"/>
      <c r="BF631" s="72"/>
      <c r="BG631" s="183"/>
      <c r="BH631" s="72"/>
      <c r="BI631" s="72">
        <v>1</v>
      </c>
      <c r="BJ631" s="72"/>
      <c r="BK631" s="72"/>
      <c r="BL631" s="72"/>
      <c r="BM631" s="72"/>
      <c r="BN631" s="72"/>
      <c r="BO631" s="72"/>
      <c r="BP631" s="72"/>
      <c r="BQ631" s="72"/>
      <c r="BR631" s="72"/>
      <c r="BS631" s="72"/>
      <c r="BT631" s="72"/>
      <c r="BU631" s="72"/>
      <c r="BV631" s="72"/>
      <c r="BW631" s="72"/>
      <c r="BX631" s="72"/>
      <c r="BY631" s="72"/>
      <c r="BZ631" s="72"/>
      <c r="CA631" s="72">
        <v>1</v>
      </c>
      <c r="CB631" s="72"/>
      <c r="CC631" s="72"/>
      <c r="CD631" s="72"/>
      <c r="CE631" s="72"/>
      <c r="CF631" s="72"/>
      <c r="CG631" s="72"/>
      <c r="CH631" s="72"/>
      <c r="CI631" s="72"/>
      <c r="CJ631" s="72"/>
      <c r="CK631" s="72"/>
      <c r="CL631" s="72"/>
      <c r="CM631" s="72"/>
      <c r="CN631" s="72"/>
      <c r="CO631" s="72"/>
      <c r="CP631" s="72"/>
      <c r="CQ631" s="72"/>
      <c r="CR631" s="72"/>
      <c r="CS631" s="72"/>
      <c r="CT631" s="72"/>
      <c r="CU631" s="72"/>
      <c r="CV631" s="72"/>
      <c r="CW631" s="72"/>
      <c r="CX631" s="72"/>
      <c r="CY631" s="72"/>
      <c r="CZ631" s="72"/>
      <c r="DA631" s="72"/>
      <c r="DB631" s="72"/>
      <c r="DC631" s="72"/>
      <c r="DD631" s="72"/>
      <c r="DE631" s="72"/>
      <c r="DF631" s="72"/>
      <c r="DG631" s="72"/>
      <c r="DH631" s="72"/>
      <c r="DI631" s="72"/>
      <c r="DJ631" s="72"/>
      <c r="DK631" s="72"/>
      <c r="DL631" s="72"/>
      <c r="DM631" s="72"/>
      <c r="DN631" s="72"/>
      <c r="DO631" s="72"/>
      <c r="DP631" s="72"/>
      <c r="DQ631" s="72"/>
      <c r="DR631" s="72"/>
      <c r="DS631" s="72"/>
      <c r="DT631" s="72"/>
      <c r="DU631" s="72"/>
      <c r="DV631" s="72"/>
      <c r="DW631" s="72"/>
      <c r="DX631" s="72"/>
      <c r="DY631" s="72"/>
      <c r="DZ631" s="72"/>
      <c r="EA631" s="72"/>
      <c r="EB631" s="72"/>
      <c r="EC631" s="72"/>
      <c r="ED631" s="72"/>
      <c r="EE631" s="72"/>
      <c r="EF631" s="72"/>
      <c r="EG631" s="72"/>
      <c r="EH631" s="72"/>
      <c r="EI631" s="72"/>
      <c r="EJ631" s="72"/>
      <c r="EK631" s="72"/>
      <c r="EL631" s="72"/>
      <c r="EM631" s="72"/>
      <c r="EN631" s="72"/>
      <c r="EO631" s="72"/>
      <c r="EP631" s="72"/>
      <c r="EQ631" s="72"/>
      <c r="ER631" s="312">
        <f t="shared" si="124"/>
        <v>2</v>
      </c>
      <c r="ES631" s="72">
        <f t="shared" si="125"/>
        <v>1</v>
      </c>
      <c r="ET631" s="72" t="s">
        <v>1112</v>
      </c>
      <c r="EU631" s="7" t="s">
        <v>2942</v>
      </c>
      <c r="EV631" s="7" t="s">
        <v>1110</v>
      </c>
      <c r="EW631" s="7" t="s">
        <v>1803</v>
      </c>
      <c r="EX631" s="183" t="s">
        <v>1873</v>
      </c>
      <c r="EY631" s="313">
        <v>46182</v>
      </c>
      <c r="EZ631" s="313"/>
      <c r="FA631" s="183"/>
      <c r="FB631" s="313"/>
      <c r="FC631" s="7"/>
      <c r="FD631" s="7" t="s">
        <v>3267</v>
      </c>
      <c r="FE631" s="7">
        <f t="shared" si="127"/>
        <v>487</v>
      </c>
      <c r="FF631" s="72">
        <f t="shared" si="128"/>
        <v>8164</v>
      </c>
      <c r="FG631" t="s">
        <v>3515</v>
      </c>
    </row>
    <row r="632" spans="1:163" ht="17.25">
      <c r="A632" s="72">
        <v>461282227</v>
      </c>
      <c r="B632" s="304" t="s">
        <v>483</v>
      </c>
      <c r="C632" s="72" t="s">
        <v>1777</v>
      </c>
      <c r="D632" s="72" t="s">
        <v>1792</v>
      </c>
      <c r="E632" s="72">
        <v>5000</v>
      </c>
      <c r="F632" s="72"/>
      <c r="G632" s="306"/>
      <c r="H632" s="306"/>
      <c r="I632" s="72">
        <v>4535</v>
      </c>
      <c r="J632" s="72">
        <v>4125</v>
      </c>
      <c r="K632" s="258">
        <f t="shared" si="131"/>
        <v>4679</v>
      </c>
      <c r="L632" s="258">
        <f t="shared" si="121"/>
        <v>3660</v>
      </c>
      <c r="M632" s="315">
        <v>5</v>
      </c>
      <c r="N632" s="72" t="s">
        <v>1282</v>
      </c>
      <c r="O632" s="72" t="s">
        <v>1281</v>
      </c>
      <c r="P632" s="72" t="s">
        <v>73</v>
      </c>
      <c r="Q632" s="255">
        <v>4125</v>
      </c>
      <c r="R632" s="66">
        <v>554</v>
      </c>
      <c r="S632" s="66">
        <f t="shared" si="132"/>
        <v>0</v>
      </c>
      <c r="T632" s="66">
        <v>2986</v>
      </c>
      <c r="U632" s="4" t="s">
        <v>1231</v>
      </c>
      <c r="V632" s="5">
        <f t="shared" si="129"/>
        <v>3.1060079379774262E-2</v>
      </c>
      <c r="W632" s="5">
        <f t="shared" si="130"/>
        <v>2.0079075830185091E-3</v>
      </c>
      <c r="X632" s="5" t="str">
        <f t="shared" si="126"/>
        <v>RB</v>
      </c>
      <c r="Y632" s="72" t="str">
        <f t="shared" si="122"/>
        <v>PAID</v>
      </c>
      <c r="Z632" s="72" t="s">
        <v>1330</v>
      </c>
      <c r="AA632" s="72" t="s">
        <v>1281</v>
      </c>
      <c r="AB632" s="304"/>
      <c r="AC632" s="72"/>
      <c r="AD632" s="72"/>
      <c r="AE632" s="308"/>
      <c r="AF632" s="309" t="s">
        <v>1129</v>
      </c>
      <c r="AG632" s="7" t="s">
        <v>1129</v>
      </c>
      <c r="AH632" s="72" t="s">
        <v>484</v>
      </c>
      <c r="AI632" s="7" t="s">
        <v>1129</v>
      </c>
      <c r="AJ632" s="7" t="s">
        <v>1129</v>
      </c>
      <c r="AK632" s="7" t="s">
        <v>1129</v>
      </c>
      <c r="AL632" s="7">
        <v>7665</v>
      </c>
      <c r="AM632" s="255">
        <v>4125</v>
      </c>
      <c r="AN632" s="258">
        <v>147</v>
      </c>
      <c r="AO632" s="306">
        <v>0</v>
      </c>
      <c r="AP632" s="306" t="str">
        <f t="shared" si="123"/>
        <v>RB</v>
      </c>
      <c r="AQ632" s="306"/>
      <c r="AR632" s="306"/>
      <c r="AS632" s="306"/>
      <c r="AT632" s="306"/>
      <c r="AU632" s="72" t="s">
        <v>943</v>
      </c>
      <c r="AV632" s="310" t="s">
        <v>485</v>
      </c>
      <c r="AW632" s="304" t="s">
        <v>129</v>
      </c>
      <c r="AX632" s="311">
        <v>45288</v>
      </c>
      <c r="AY632" s="72">
        <v>24</v>
      </c>
      <c r="AZ632" s="72" t="s">
        <v>1742</v>
      </c>
      <c r="BA632" s="7" t="s">
        <v>3512</v>
      </c>
      <c r="BB632" s="7"/>
      <c r="BC632" s="7"/>
      <c r="BD632" s="72"/>
      <c r="BE632" s="72"/>
      <c r="BF632" s="72"/>
      <c r="BG632" s="183"/>
      <c r="BH632" s="72"/>
      <c r="BI632" s="72"/>
      <c r="BJ632" s="72"/>
      <c r="BK632" s="72"/>
      <c r="BL632" s="72"/>
      <c r="BM632" s="72"/>
      <c r="BN632" s="72"/>
      <c r="BO632" s="72">
        <v>1</v>
      </c>
      <c r="BP632" s="72"/>
      <c r="BQ632" s="72"/>
      <c r="BR632" s="72"/>
      <c r="BS632" s="72"/>
      <c r="BT632" s="72"/>
      <c r="BU632" s="72"/>
      <c r="BV632" s="72"/>
      <c r="BW632" s="72"/>
      <c r="BX632" s="72"/>
      <c r="BY632" s="72"/>
      <c r="BZ632" s="72"/>
      <c r="CA632" s="72"/>
      <c r="CB632" s="72"/>
      <c r="CC632" s="72"/>
      <c r="CD632" s="72"/>
      <c r="CE632" s="72"/>
      <c r="CF632" s="72"/>
      <c r="CG632" s="72"/>
      <c r="CH632" s="72"/>
      <c r="CI632" s="72"/>
      <c r="CJ632" s="72"/>
      <c r="CK632" s="72"/>
      <c r="CL632" s="72"/>
      <c r="CM632" s="72"/>
      <c r="CN632" s="72"/>
      <c r="CO632" s="72"/>
      <c r="CP632" s="72"/>
      <c r="CQ632" s="72"/>
      <c r="CR632" s="72"/>
      <c r="CS632" s="72"/>
      <c r="CT632" s="72"/>
      <c r="CU632" s="72"/>
      <c r="CV632" s="72"/>
      <c r="CW632" s="72"/>
      <c r="CX632" s="72"/>
      <c r="CY632" s="72"/>
      <c r="CZ632" s="72"/>
      <c r="DA632" s="72"/>
      <c r="DB632" s="72"/>
      <c r="DC632" s="72"/>
      <c r="DD632" s="72"/>
      <c r="DE632" s="72"/>
      <c r="DF632" s="72"/>
      <c r="DG632" s="72"/>
      <c r="DH632" s="72"/>
      <c r="DI632" s="72"/>
      <c r="DJ632" s="72"/>
      <c r="DK632" s="72"/>
      <c r="DL632" s="72"/>
      <c r="DM632" s="72"/>
      <c r="DN632" s="72"/>
      <c r="DO632" s="72"/>
      <c r="DP632" s="72"/>
      <c r="DQ632" s="72"/>
      <c r="DR632" s="72"/>
      <c r="DS632" s="72"/>
      <c r="DT632" s="72"/>
      <c r="DU632" s="72"/>
      <c r="DV632" s="72"/>
      <c r="DW632" s="72"/>
      <c r="DX632" s="72"/>
      <c r="DY632" s="72"/>
      <c r="DZ632" s="72"/>
      <c r="EA632" s="72"/>
      <c r="EB632" s="72"/>
      <c r="EC632" s="72"/>
      <c r="ED632" s="72"/>
      <c r="EE632" s="72"/>
      <c r="EF632" s="72"/>
      <c r="EG632" s="72"/>
      <c r="EH632" s="72"/>
      <c r="EI632" s="72"/>
      <c r="EJ632" s="72"/>
      <c r="EK632" s="72"/>
      <c r="EL632" s="72"/>
      <c r="EM632" s="72"/>
      <c r="EN632" s="72"/>
      <c r="EO632" s="72"/>
      <c r="EP632" s="72"/>
      <c r="EQ632" s="72"/>
      <c r="ER632" s="312">
        <f t="shared" si="124"/>
        <v>1</v>
      </c>
      <c r="ES632" s="72">
        <f t="shared" si="125"/>
        <v>1</v>
      </c>
      <c r="ET632" s="72" t="s">
        <v>1119</v>
      </c>
      <c r="EU632" s="7" t="s">
        <v>2943</v>
      </c>
      <c r="EV632" s="7" t="s">
        <v>1110</v>
      </c>
      <c r="EW632" s="7" t="s">
        <v>1820</v>
      </c>
      <c r="EX632" s="183" t="s">
        <v>2031</v>
      </c>
      <c r="EY632" s="313">
        <v>46178</v>
      </c>
      <c r="EZ632" s="313"/>
      <c r="FA632" s="183"/>
      <c r="FB632" s="313"/>
      <c r="FC632" s="7"/>
      <c r="FD632" s="7" t="s">
        <v>3122</v>
      </c>
      <c r="FE632" s="7">
        <f t="shared" si="127"/>
        <v>4679</v>
      </c>
      <c r="FF632" s="72">
        <f t="shared" si="128"/>
        <v>8660</v>
      </c>
      <c r="FG632" t="s">
        <v>3515</v>
      </c>
    </row>
    <row r="633" spans="1:163" ht="17.25">
      <c r="A633" s="72">
        <v>464698828</v>
      </c>
      <c r="B633" s="304" t="s">
        <v>1406</v>
      </c>
      <c r="C633" s="72"/>
      <c r="D633" s="72"/>
      <c r="E633" s="72"/>
      <c r="F633" s="72"/>
      <c r="G633" s="306"/>
      <c r="H633" s="306"/>
      <c r="I633" s="72">
        <v>2107</v>
      </c>
      <c r="J633" s="72">
        <v>4214</v>
      </c>
      <c r="K633" s="258">
        <f t="shared" si="131"/>
        <v>2189</v>
      </c>
      <c r="L633" s="258">
        <f t="shared" si="121"/>
        <v>6486</v>
      </c>
      <c r="M633" s="315">
        <v>2</v>
      </c>
      <c r="N633" s="72" t="s">
        <v>1231</v>
      </c>
      <c r="O633" s="72" t="s">
        <v>1232</v>
      </c>
      <c r="P633" s="72" t="s">
        <v>349</v>
      </c>
      <c r="Q633" s="255">
        <v>4093</v>
      </c>
      <c r="R633" s="66">
        <v>82</v>
      </c>
      <c r="S633" s="66">
        <f t="shared" si="132"/>
        <v>0</v>
      </c>
      <c r="T633" s="66">
        <v>6750</v>
      </c>
      <c r="U633" s="4" t="s">
        <v>1231</v>
      </c>
      <c r="V633" s="5">
        <f t="shared" si="129"/>
        <v>1.0537101254514888E-2</v>
      </c>
      <c r="W633" s="5">
        <f t="shared" si="130"/>
        <v>9.0623678955903961E-4</v>
      </c>
      <c r="X633" s="5" t="s">
        <v>1280</v>
      </c>
      <c r="Y633" s="72" t="str">
        <f t="shared" si="122"/>
        <v>MPTP</v>
      </c>
      <c r="Z633" s="72" t="s">
        <v>1329</v>
      </c>
      <c r="AA633" s="72" t="s">
        <v>1327</v>
      </c>
      <c r="AB633" s="304" t="s">
        <v>3023</v>
      </c>
      <c r="AC633" s="72">
        <v>20</v>
      </c>
      <c r="AD633" s="72" t="s">
        <v>3022</v>
      </c>
      <c r="AE633" s="308"/>
      <c r="AF633" s="309" t="s">
        <v>1129</v>
      </c>
      <c r="AG633" s="7" t="s">
        <v>1129</v>
      </c>
      <c r="AH633" s="72" t="s">
        <v>566</v>
      </c>
      <c r="AI633" s="7" t="s">
        <v>1129</v>
      </c>
      <c r="AJ633" s="7" t="s">
        <v>1129</v>
      </c>
      <c r="AK633" s="7" t="s">
        <v>1129</v>
      </c>
      <c r="AL633" s="7">
        <v>11046</v>
      </c>
      <c r="AM633" s="255">
        <v>4093</v>
      </c>
      <c r="AN633" s="258">
        <v>56</v>
      </c>
      <c r="AO633" s="306">
        <v>72</v>
      </c>
      <c r="AP633" s="306" t="str">
        <f t="shared" si="123"/>
        <v>FLOW</v>
      </c>
      <c r="AQ633" s="306"/>
      <c r="AR633" s="306"/>
      <c r="AS633" s="306"/>
      <c r="AT633" s="306"/>
      <c r="AU633" s="72" t="s">
        <v>1793</v>
      </c>
      <c r="AV633" s="310" t="s">
        <v>1407</v>
      </c>
      <c r="AW633" s="304" t="s">
        <v>44</v>
      </c>
      <c r="AX633" s="311">
        <v>45612</v>
      </c>
      <c r="AY633" s="72">
        <v>18</v>
      </c>
      <c r="AZ633" s="72" t="s">
        <v>1742</v>
      </c>
      <c r="BA633" s="7" t="s">
        <v>3512</v>
      </c>
      <c r="BB633" s="7"/>
      <c r="BC633" s="7"/>
      <c r="BD633" s="72"/>
      <c r="BE633" s="72"/>
      <c r="BF633" s="72"/>
      <c r="BG633" s="183"/>
      <c r="BH633" s="72"/>
      <c r="BI633" s="72"/>
      <c r="BJ633" s="72"/>
      <c r="BK633" s="72"/>
      <c r="BL633" s="72">
        <v>1</v>
      </c>
      <c r="BM633" s="72"/>
      <c r="BN633" s="72"/>
      <c r="BO633" s="72"/>
      <c r="BP633" s="72"/>
      <c r="BQ633" s="72"/>
      <c r="BR633" s="72"/>
      <c r="BS633" s="72"/>
      <c r="BT633" s="72"/>
      <c r="BU633" s="72"/>
      <c r="BV633" s="72"/>
      <c r="BW633" s="72"/>
      <c r="BX633" s="72"/>
      <c r="BY633" s="72"/>
      <c r="BZ633" s="72"/>
      <c r="CA633" s="72"/>
      <c r="CB633" s="72"/>
      <c r="CC633" s="72"/>
      <c r="CD633" s="72"/>
      <c r="CE633" s="72"/>
      <c r="CF633" s="72"/>
      <c r="CG633" s="72"/>
      <c r="CH633" s="72"/>
      <c r="CI633" s="72"/>
      <c r="CJ633" s="72"/>
      <c r="CK633" s="72"/>
      <c r="CL633" s="72"/>
      <c r="CM633" s="72"/>
      <c r="CN633" s="72"/>
      <c r="CO633" s="72"/>
      <c r="CP633" s="72"/>
      <c r="CQ633" s="72"/>
      <c r="CR633" s="72"/>
      <c r="CS633" s="72"/>
      <c r="CT633" s="72"/>
      <c r="CU633" s="72"/>
      <c r="CV633" s="72"/>
      <c r="CW633" s="72"/>
      <c r="CX633" s="72"/>
      <c r="CY633" s="72"/>
      <c r="CZ633" s="72"/>
      <c r="DA633" s="72"/>
      <c r="DB633" s="72"/>
      <c r="DC633" s="72"/>
      <c r="DD633" s="72"/>
      <c r="DE633" s="72"/>
      <c r="DF633" s="72"/>
      <c r="DG633" s="72"/>
      <c r="DH633" s="72"/>
      <c r="DI633" s="72"/>
      <c r="DJ633" s="72"/>
      <c r="DK633" s="72"/>
      <c r="DL633" s="72"/>
      <c r="DM633" s="72"/>
      <c r="DN633" s="72"/>
      <c r="DO633" s="72"/>
      <c r="DP633" s="72"/>
      <c r="DQ633" s="72"/>
      <c r="DR633" s="72"/>
      <c r="DS633" s="72"/>
      <c r="DT633" s="72"/>
      <c r="DU633" s="72"/>
      <c r="DV633" s="72"/>
      <c r="DW633" s="72"/>
      <c r="DX633" s="72"/>
      <c r="DY633" s="72"/>
      <c r="DZ633" s="72"/>
      <c r="EA633" s="72"/>
      <c r="EB633" s="72"/>
      <c r="EC633" s="72"/>
      <c r="ED633" s="72"/>
      <c r="EE633" s="72"/>
      <c r="EF633" s="72"/>
      <c r="EG633" s="72"/>
      <c r="EH633" s="72"/>
      <c r="EI633" s="72"/>
      <c r="EJ633" s="72"/>
      <c r="EK633" s="72"/>
      <c r="EL633" s="72"/>
      <c r="EM633" s="72"/>
      <c r="EN633" s="72"/>
      <c r="EO633" s="72"/>
      <c r="EP633" s="72"/>
      <c r="EQ633" s="72"/>
      <c r="ER633" s="312">
        <f t="shared" si="124"/>
        <v>1</v>
      </c>
      <c r="ES633" s="72">
        <f t="shared" si="125"/>
        <v>1</v>
      </c>
      <c r="ET633" s="72" t="s">
        <v>1126</v>
      </c>
      <c r="EU633" s="7" t="s">
        <v>2944</v>
      </c>
      <c r="EV633" s="7" t="s">
        <v>1110</v>
      </c>
      <c r="EW633" s="7" t="s">
        <v>1829</v>
      </c>
      <c r="EX633" s="183" t="s">
        <v>1890</v>
      </c>
      <c r="EY633" s="313">
        <v>46177</v>
      </c>
      <c r="EZ633" s="313"/>
      <c r="FA633" s="183"/>
      <c r="FB633" s="313"/>
      <c r="FC633" s="7"/>
      <c r="FD633" s="7" t="s">
        <v>3315</v>
      </c>
      <c r="FE633" s="7">
        <f t="shared" si="127"/>
        <v>2189</v>
      </c>
      <c r="FF633" s="72">
        <f t="shared" si="128"/>
        <v>6486</v>
      </c>
      <c r="FG633" t="s">
        <v>3515</v>
      </c>
    </row>
    <row r="634" spans="1:163" ht="17.25">
      <c r="A634" s="72">
        <v>462216543</v>
      </c>
      <c r="B634" s="304" t="s">
        <v>835</v>
      </c>
      <c r="C634" s="72"/>
      <c r="D634" s="72"/>
      <c r="E634" s="72"/>
      <c r="F634" s="72"/>
      <c r="G634" s="306"/>
      <c r="H634" s="306"/>
      <c r="I634" s="72">
        <v>4121</v>
      </c>
      <c r="J634" s="72">
        <v>4112</v>
      </c>
      <c r="K634" s="258">
        <f t="shared" si="131"/>
        <v>4510</v>
      </c>
      <c r="L634" s="258">
        <f t="shared" si="121"/>
        <v>8748</v>
      </c>
      <c r="M634" s="315">
        <v>3</v>
      </c>
      <c r="N634" s="72" t="s">
        <v>1231</v>
      </c>
      <c r="O634" s="72" t="s">
        <v>1232</v>
      </c>
      <c r="P634" s="72" t="s">
        <v>18</v>
      </c>
      <c r="Q634" s="255">
        <v>4042</v>
      </c>
      <c r="R634" s="66">
        <v>398</v>
      </c>
      <c r="S634" s="66">
        <f t="shared" si="132"/>
        <v>0</v>
      </c>
      <c r="T634" s="66">
        <v>1769</v>
      </c>
      <c r="U634" s="4" t="s">
        <v>1280</v>
      </c>
      <c r="V634" s="5">
        <f t="shared" si="129"/>
        <v>6.7471359726508969E-3</v>
      </c>
      <c r="W634" s="5">
        <f t="shared" si="130"/>
        <v>1.0810752461054957E-3</v>
      </c>
      <c r="X634" s="5" t="str">
        <f t="shared" si="126"/>
        <v>FLOW</v>
      </c>
      <c r="Y634" s="72" t="str">
        <f t="shared" si="122"/>
        <v>NC</v>
      </c>
      <c r="Z634" s="72" t="s">
        <v>1281</v>
      </c>
      <c r="AA634" s="72" t="s">
        <v>1315</v>
      </c>
      <c r="AB634" s="304" t="s">
        <v>3024</v>
      </c>
      <c r="AC634" s="72"/>
      <c r="AD634" s="72" t="s">
        <v>3021</v>
      </c>
      <c r="AE634" s="308"/>
      <c r="AF634" s="309" t="s">
        <v>1129</v>
      </c>
      <c r="AG634" s="7" t="s">
        <v>1129</v>
      </c>
      <c r="AH634" s="72" t="s">
        <v>834</v>
      </c>
      <c r="AI634" s="7" t="s">
        <v>1129</v>
      </c>
      <c r="AJ634" s="7" t="s">
        <v>1129</v>
      </c>
      <c r="AK634" s="7" t="s">
        <v>1129</v>
      </c>
      <c r="AL634" s="7">
        <v>6279</v>
      </c>
      <c r="AM634" s="255">
        <v>4042</v>
      </c>
      <c r="AN634" s="258">
        <v>88</v>
      </c>
      <c r="AO634" s="306">
        <v>104</v>
      </c>
      <c r="AP634" s="306" t="str">
        <f t="shared" si="123"/>
        <v>FLOW</v>
      </c>
      <c r="AQ634" s="306"/>
      <c r="AR634" s="306"/>
      <c r="AS634" s="306"/>
      <c r="AT634" s="306"/>
      <c r="AU634" s="72" t="s">
        <v>943</v>
      </c>
      <c r="AV634" s="310" t="s">
        <v>836</v>
      </c>
      <c r="AW634" s="304" t="s">
        <v>44</v>
      </c>
      <c r="AX634" s="311">
        <v>45364</v>
      </c>
      <c r="AY634" s="72">
        <v>24</v>
      </c>
      <c r="AZ634" s="72" t="s">
        <v>1742</v>
      </c>
      <c r="BA634" s="7" t="s">
        <v>3512</v>
      </c>
      <c r="BB634" s="7"/>
      <c r="BC634" s="7"/>
      <c r="BD634" s="72"/>
      <c r="BE634" s="72"/>
      <c r="BF634" s="72"/>
      <c r="BG634" s="183"/>
      <c r="BH634" s="72"/>
      <c r="BI634" s="72">
        <v>1</v>
      </c>
      <c r="BJ634" s="72"/>
      <c r="BK634" s="72"/>
      <c r="BL634" s="72"/>
      <c r="BM634" s="72"/>
      <c r="BN634" s="72"/>
      <c r="BO634" s="72"/>
      <c r="BP634" s="72"/>
      <c r="BQ634" s="72"/>
      <c r="BR634" s="72"/>
      <c r="BS634" s="72"/>
      <c r="BT634" s="72"/>
      <c r="BU634" s="72"/>
      <c r="BV634" s="72"/>
      <c r="BW634" s="72"/>
      <c r="BX634" s="72"/>
      <c r="BY634" s="72"/>
      <c r="BZ634" s="72"/>
      <c r="CA634" s="72"/>
      <c r="CB634" s="72"/>
      <c r="CC634" s="72"/>
      <c r="CD634" s="72"/>
      <c r="CE634" s="72"/>
      <c r="CF634" s="72"/>
      <c r="CG634" s="72"/>
      <c r="CH634" s="72"/>
      <c r="CI634" s="72"/>
      <c r="CJ634" s="72"/>
      <c r="CK634" s="72"/>
      <c r="CL634" s="72"/>
      <c r="CM634" s="72"/>
      <c r="CN634" s="72"/>
      <c r="CO634" s="72"/>
      <c r="CP634" s="72"/>
      <c r="CQ634" s="72"/>
      <c r="CR634" s="72"/>
      <c r="CS634" s="72"/>
      <c r="CT634" s="72"/>
      <c r="CU634" s="72"/>
      <c r="CV634" s="72"/>
      <c r="CW634" s="72"/>
      <c r="CX634" s="72"/>
      <c r="CY634" s="72"/>
      <c r="CZ634" s="72"/>
      <c r="DA634" s="72"/>
      <c r="DB634" s="72"/>
      <c r="DC634" s="72"/>
      <c r="DD634" s="72"/>
      <c r="DE634" s="72"/>
      <c r="DF634" s="72"/>
      <c r="DG634" s="72"/>
      <c r="DH634" s="72"/>
      <c r="DI634" s="72"/>
      <c r="DJ634" s="72"/>
      <c r="DK634" s="72"/>
      <c r="DL634" s="72"/>
      <c r="DM634" s="72"/>
      <c r="DN634" s="72"/>
      <c r="DO634" s="72"/>
      <c r="DP634" s="72"/>
      <c r="DQ634" s="72"/>
      <c r="DR634" s="72"/>
      <c r="DS634" s="72"/>
      <c r="DT634" s="72"/>
      <c r="DU634" s="72"/>
      <c r="DV634" s="72"/>
      <c r="DW634" s="72"/>
      <c r="DX634" s="72"/>
      <c r="DY634" s="72"/>
      <c r="DZ634" s="72"/>
      <c r="EA634" s="72"/>
      <c r="EB634" s="72"/>
      <c r="EC634" s="72"/>
      <c r="ED634" s="72"/>
      <c r="EE634" s="72"/>
      <c r="EF634" s="72"/>
      <c r="EG634" s="72"/>
      <c r="EH634" s="72"/>
      <c r="EI634" s="72"/>
      <c r="EJ634" s="72"/>
      <c r="EK634" s="72"/>
      <c r="EL634" s="72"/>
      <c r="EM634" s="72"/>
      <c r="EN634" s="72"/>
      <c r="EO634" s="72"/>
      <c r="EP634" s="72"/>
      <c r="EQ634" s="72"/>
      <c r="ER634" s="312">
        <f t="shared" si="124"/>
        <v>1</v>
      </c>
      <c r="ES634" s="72">
        <f t="shared" si="125"/>
        <v>1</v>
      </c>
      <c r="ET634" s="72" t="s">
        <v>1113</v>
      </c>
      <c r="EU634" s="7" t="s">
        <v>2945</v>
      </c>
      <c r="EV634" s="7" t="s">
        <v>1110</v>
      </c>
      <c r="EW634" s="7" t="s">
        <v>1808</v>
      </c>
      <c r="EX634" s="183" t="s">
        <v>2032</v>
      </c>
      <c r="EY634" s="313">
        <v>46176</v>
      </c>
      <c r="EZ634" s="313"/>
      <c r="FA634" s="183"/>
      <c r="FB634" s="313"/>
      <c r="FC634" s="7"/>
      <c r="FD634" s="7" t="s">
        <v>3459</v>
      </c>
      <c r="FE634" s="7">
        <f t="shared" si="127"/>
        <v>4510</v>
      </c>
      <c r="FF634" s="72">
        <f t="shared" si="128"/>
        <v>8748</v>
      </c>
      <c r="FG634" t="s">
        <v>3515</v>
      </c>
    </row>
    <row r="635" spans="1:163" ht="17.25">
      <c r="A635" s="72">
        <v>462670629</v>
      </c>
      <c r="B635" s="304" t="s">
        <v>2123</v>
      </c>
      <c r="C635" s="72" t="s">
        <v>1775</v>
      </c>
      <c r="D635" s="72" t="s">
        <v>3025</v>
      </c>
      <c r="E635" s="72">
        <v>4152</v>
      </c>
      <c r="F635" s="72"/>
      <c r="G635" s="306"/>
      <c r="H635" s="306" t="s">
        <v>3511</v>
      </c>
      <c r="I635" s="72">
        <v>4029</v>
      </c>
      <c r="J635" s="72">
        <v>3992</v>
      </c>
      <c r="K635" s="258">
        <f t="shared" si="131"/>
        <v>4063</v>
      </c>
      <c r="L635" s="258">
        <f t="shared" si="121"/>
        <v>4026</v>
      </c>
      <c r="M635" s="307">
        <v>1</v>
      </c>
      <c r="N635" s="72" t="s">
        <v>1282</v>
      </c>
      <c r="O635" s="72" t="s">
        <v>1281</v>
      </c>
      <c r="P635" s="72" t="s">
        <v>22</v>
      </c>
      <c r="Q635" s="255">
        <v>3960</v>
      </c>
      <c r="R635" s="66">
        <v>71</v>
      </c>
      <c r="S635" s="66">
        <f t="shared" si="132"/>
        <v>0</v>
      </c>
      <c r="T635" s="66">
        <v>5850</v>
      </c>
      <c r="U635" s="4" t="s">
        <v>1129</v>
      </c>
      <c r="V635" s="5">
        <f t="shared" si="129"/>
        <v>5.9673583688931138E-3</v>
      </c>
      <c r="W635" s="5">
        <f t="shared" si="130"/>
        <v>2.1670368022984291E-4</v>
      </c>
      <c r="X635" s="5" t="str">
        <f t="shared" si="126"/>
        <v>RB</v>
      </c>
      <c r="Y635" s="72" t="str">
        <f t="shared" si="122"/>
        <v>PAID</v>
      </c>
      <c r="Z635" s="72" t="s">
        <v>1129</v>
      </c>
      <c r="AA635" s="72" t="s">
        <v>1281</v>
      </c>
      <c r="AB635" s="304"/>
      <c r="AC635" s="72"/>
      <c r="AD635" s="72" t="s">
        <v>3019</v>
      </c>
      <c r="AE635" s="308"/>
      <c r="AF635" s="309"/>
      <c r="AG635" s="7"/>
      <c r="AH635" s="72" t="s">
        <v>599</v>
      </c>
      <c r="AI635" s="7"/>
      <c r="AJ635" s="7"/>
      <c r="AK635" s="7"/>
      <c r="AL635" s="7">
        <v>9913</v>
      </c>
      <c r="AM635" s="255">
        <v>3960</v>
      </c>
      <c r="AN635" s="258">
        <v>27</v>
      </c>
      <c r="AO635" s="306">
        <v>0</v>
      </c>
      <c r="AP635" s="306" t="str">
        <f t="shared" si="123"/>
        <v>RB</v>
      </c>
      <c r="AQ635" s="306"/>
      <c r="AR635" s="306"/>
      <c r="AS635" s="306"/>
      <c r="AT635" s="306"/>
      <c r="AU635" s="72" t="s">
        <v>1129</v>
      </c>
      <c r="AV635" s="310" t="s">
        <v>2267</v>
      </c>
      <c r="AW635" s="304" t="s">
        <v>31</v>
      </c>
      <c r="AX635" s="311">
        <v>45405</v>
      </c>
      <c r="AY635" s="72">
        <v>24</v>
      </c>
      <c r="AZ635" s="72" t="s">
        <v>2057</v>
      </c>
      <c r="BA635" s="7" t="s">
        <v>3513</v>
      </c>
      <c r="BB635" s="7"/>
      <c r="BC635" s="7"/>
      <c r="BD635" s="72"/>
      <c r="BE635" s="72"/>
      <c r="BF635" s="72"/>
      <c r="BG635" s="183"/>
      <c r="BH635" s="72"/>
      <c r="BI635" s="72"/>
      <c r="BJ635" s="72"/>
      <c r="BK635" s="72"/>
      <c r="BL635" s="72"/>
      <c r="BM635" s="72"/>
      <c r="BN635" s="72"/>
      <c r="BO635" s="72"/>
      <c r="BP635" s="72"/>
      <c r="BQ635" s="72"/>
      <c r="BR635" s="72"/>
      <c r="BS635" s="72"/>
      <c r="BT635" s="72"/>
      <c r="BU635" s="72"/>
      <c r="BV635" s="72"/>
      <c r="BW635" s="72"/>
      <c r="BX635" s="72"/>
      <c r="BY635" s="72"/>
      <c r="BZ635" s="72"/>
      <c r="CA635" s="72"/>
      <c r="CB635" s="72"/>
      <c r="CC635" s="72"/>
      <c r="CD635" s="72"/>
      <c r="CE635" s="72"/>
      <c r="CF635" s="72"/>
      <c r="CG635" s="72">
        <v>1</v>
      </c>
      <c r="CH635" s="72"/>
      <c r="CI635" s="72"/>
      <c r="CJ635" s="72"/>
      <c r="CK635" s="72"/>
      <c r="CL635" s="72"/>
      <c r="CM635" s="72"/>
      <c r="CN635" s="72"/>
      <c r="CO635" s="72"/>
      <c r="CP635" s="72"/>
      <c r="CQ635" s="72"/>
      <c r="CR635" s="72"/>
      <c r="CS635" s="72"/>
      <c r="CT635" s="72"/>
      <c r="CU635" s="72"/>
      <c r="CV635" s="72"/>
      <c r="CW635" s="72"/>
      <c r="CX635" s="72"/>
      <c r="CY635" s="72"/>
      <c r="CZ635" s="72"/>
      <c r="DA635" s="72"/>
      <c r="DB635" s="72"/>
      <c r="DC635" s="72"/>
      <c r="DD635" s="72"/>
      <c r="DE635" s="72"/>
      <c r="DF635" s="72"/>
      <c r="DG635" s="72"/>
      <c r="DH635" s="72"/>
      <c r="DI635" s="72"/>
      <c r="DJ635" s="72"/>
      <c r="DK635" s="72"/>
      <c r="DL635" s="72"/>
      <c r="DM635" s="72"/>
      <c r="DN635" s="72"/>
      <c r="DO635" s="72"/>
      <c r="DP635" s="72"/>
      <c r="DQ635" s="72"/>
      <c r="DR635" s="72"/>
      <c r="DS635" s="72"/>
      <c r="DT635" s="72"/>
      <c r="DU635" s="72"/>
      <c r="DV635" s="72"/>
      <c r="DW635" s="72"/>
      <c r="DX635" s="72"/>
      <c r="DY635" s="72"/>
      <c r="DZ635" s="72"/>
      <c r="EA635" s="72"/>
      <c r="EB635" s="72"/>
      <c r="EC635" s="72"/>
      <c r="ED635" s="72"/>
      <c r="EE635" s="72"/>
      <c r="EF635" s="72"/>
      <c r="EG635" s="72"/>
      <c r="EH635" s="72"/>
      <c r="EI635" s="72"/>
      <c r="EJ635" s="72"/>
      <c r="EK635" s="72"/>
      <c r="EL635" s="72"/>
      <c r="EM635" s="72"/>
      <c r="EN635" s="72"/>
      <c r="EO635" s="72"/>
      <c r="EP635" s="72"/>
      <c r="EQ635" s="72"/>
      <c r="ER635" s="312">
        <f t="shared" si="124"/>
        <v>1</v>
      </c>
      <c r="ES635" s="72">
        <f t="shared" si="125"/>
        <v>1</v>
      </c>
      <c r="ET635" s="72" t="s">
        <v>1114</v>
      </c>
      <c r="EU635" s="7" t="s">
        <v>2946</v>
      </c>
      <c r="EV635" s="7" t="s">
        <v>1110</v>
      </c>
      <c r="EW635" s="7" t="s">
        <v>1806</v>
      </c>
      <c r="EX635" s="183" t="s">
        <v>3610</v>
      </c>
      <c r="EY635" s="313">
        <v>46188</v>
      </c>
      <c r="EZ635" s="313"/>
      <c r="FA635" s="183"/>
      <c r="FB635" s="313"/>
      <c r="FC635" s="7"/>
      <c r="FD635" s="7" t="s">
        <v>3458</v>
      </c>
      <c r="FE635" s="7">
        <f t="shared" si="127"/>
        <v>4063</v>
      </c>
      <c r="FF635" s="72">
        <f t="shared" si="128"/>
        <v>8178</v>
      </c>
      <c r="FG635" t="s">
        <v>3515</v>
      </c>
    </row>
    <row r="636" spans="1:163" ht="17.25">
      <c r="A636" s="72">
        <v>140313978</v>
      </c>
      <c r="B636" s="304" t="s">
        <v>951</v>
      </c>
      <c r="C636" s="72"/>
      <c r="D636" s="72"/>
      <c r="E636" s="72"/>
      <c r="F636" s="72"/>
      <c r="G636" s="306"/>
      <c r="H636" s="306"/>
      <c r="I636" s="72">
        <v>3102</v>
      </c>
      <c r="J636" s="72">
        <v>3985</v>
      </c>
      <c r="K636" s="258">
        <f t="shared" si="131"/>
        <v>-2085</v>
      </c>
      <c r="L636" s="258">
        <f t="shared" si="121"/>
        <v>7289</v>
      </c>
      <c r="M636" s="315">
        <v>3</v>
      </c>
      <c r="N636" s="72" t="s">
        <v>1231</v>
      </c>
      <c r="O636" s="72" t="s">
        <v>1232</v>
      </c>
      <c r="P636" s="72" t="s">
        <v>230</v>
      </c>
      <c r="Q636" s="255">
        <v>3933.07</v>
      </c>
      <c r="R636" s="66">
        <v>134</v>
      </c>
      <c r="S636" s="66">
        <f t="shared" si="132"/>
        <v>0</v>
      </c>
      <c r="T636" s="66">
        <v>900</v>
      </c>
      <c r="U636" s="4" t="s">
        <v>1231</v>
      </c>
      <c r="V636" s="5">
        <f t="shared" si="129"/>
        <v>1.1239985859532113E-2</v>
      </c>
      <c r="W636" s="5">
        <f t="shared" si="130"/>
        <v>1.051940776397858E-3</v>
      </c>
      <c r="X636" s="5" t="s">
        <v>1280</v>
      </c>
      <c r="Y636" s="72" t="str">
        <f t="shared" si="122"/>
        <v>PTP</v>
      </c>
      <c r="Z636" s="72" t="s">
        <v>1325</v>
      </c>
      <c r="AA636" s="72" t="s">
        <v>1329</v>
      </c>
      <c r="AB636" s="304"/>
      <c r="AC636" s="72"/>
      <c r="AD636" s="72" t="s">
        <v>3022</v>
      </c>
      <c r="AE636" s="308"/>
      <c r="AF636" s="309" t="s">
        <v>1129</v>
      </c>
      <c r="AG636" s="7" t="s">
        <v>1129</v>
      </c>
      <c r="AH636" s="72" t="s">
        <v>584</v>
      </c>
      <c r="AI636" s="7" t="s">
        <v>1129</v>
      </c>
      <c r="AJ636" s="7" t="s">
        <v>1129</v>
      </c>
      <c r="AK636" s="7" t="s">
        <v>1129</v>
      </c>
      <c r="AL636" s="7">
        <v>5019</v>
      </c>
      <c r="AM636" s="255">
        <v>3933.07</v>
      </c>
      <c r="AN636" s="258">
        <v>88</v>
      </c>
      <c r="AO636" s="306">
        <v>104</v>
      </c>
      <c r="AP636" s="306" t="str">
        <f t="shared" si="123"/>
        <v>FLOW</v>
      </c>
      <c r="AQ636" s="306"/>
      <c r="AR636" s="306"/>
      <c r="AS636" s="306"/>
      <c r="AT636" s="306"/>
      <c r="AU636" s="72" t="s">
        <v>1793</v>
      </c>
      <c r="AV636" s="310" t="s">
        <v>1020</v>
      </c>
      <c r="AW636" s="304" t="s">
        <v>98</v>
      </c>
      <c r="AX636" s="311">
        <v>45010</v>
      </c>
      <c r="AY636" s="72">
        <v>36</v>
      </c>
      <c r="AZ636" s="72" t="s">
        <v>1742</v>
      </c>
      <c r="BA636" s="7" t="s">
        <v>3513</v>
      </c>
      <c r="BB636" s="7"/>
      <c r="BC636" s="7"/>
      <c r="BD636" s="72"/>
      <c r="BE636" s="72"/>
      <c r="BF636" s="72"/>
      <c r="BG636" s="183"/>
      <c r="BH636" s="72"/>
      <c r="BI636" s="72"/>
      <c r="BJ636" s="72"/>
      <c r="BK636" s="72"/>
      <c r="BL636" s="72">
        <v>1</v>
      </c>
      <c r="BM636" s="72"/>
      <c r="BN636" s="72"/>
      <c r="BO636" s="72"/>
      <c r="BP636" s="72"/>
      <c r="BQ636" s="72"/>
      <c r="BR636" s="72"/>
      <c r="BS636" s="72"/>
      <c r="BT636" s="72"/>
      <c r="BU636" s="72"/>
      <c r="BV636" s="72"/>
      <c r="BW636" s="72"/>
      <c r="BX636" s="72"/>
      <c r="BY636" s="72"/>
      <c r="BZ636" s="72"/>
      <c r="CA636" s="72"/>
      <c r="CB636" s="72"/>
      <c r="CC636" s="72"/>
      <c r="CD636" s="72"/>
      <c r="CE636" s="72"/>
      <c r="CF636" s="72"/>
      <c r="CG636" s="72"/>
      <c r="CH636" s="72"/>
      <c r="CI636" s="72"/>
      <c r="CJ636" s="72"/>
      <c r="CK636" s="72"/>
      <c r="CL636" s="72"/>
      <c r="CM636" s="72"/>
      <c r="CN636" s="72"/>
      <c r="CO636" s="72"/>
      <c r="CP636" s="72"/>
      <c r="CQ636" s="72"/>
      <c r="CR636" s="72"/>
      <c r="CS636" s="72"/>
      <c r="CT636" s="72"/>
      <c r="CU636" s="72"/>
      <c r="CV636" s="72"/>
      <c r="CW636" s="72"/>
      <c r="CX636" s="72"/>
      <c r="CY636" s="72"/>
      <c r="CZ636" s="72"/>
      <c r="DA636" s="72"/>
      <c r="DB636" s="72"/>
      <c r="DC636" s="72"/>
      <c r="DD636" s="72"/>
      <c r="DE636" s="72"/>
      <c r="DF636" s="72"/>
      <c r="DG636" s="72"/>
      <c r="DH636" s="72"/>
      <c r="DI636" s="72"/>
      <c r="DJ636" s="72"/>
      <c r="DK636" s="72"/>
      <c r="DL636" s="72"/>
      <c r="DM636" s="72"/>
      <c r="DN636" s="72"/>
      <c r="DO636" s="72"/>
      <c r="DP636" s="72"/>
      <c r="DQ636" s="72"/>
      <c r="DR636" s="72"/>
      <c r="DS636" s="72"/>
      <c r="DT636" s="72"/>
      <c r="DU636" s="72"/>
      <c r="DV636" s="72"/>
      <c r="DW636" s="72"/>
      <c r="DX636" s="72"/>
      <c r="DY636" s="72"/>
      <c r="DZ636" s="72"/>
      <c r="EA636" s="72"/>
      <c r="EB636" s="72"/>
      <c r="EC636" s="72"/>
      <c r="ED636" s="72"/>
      <c r="EE636" s="72"/>
      <c r="EF636" s="72"/>
      <c r="EG636" s="72"/>
      <c r="EH636" s="72"/>
      <c r="EI636" s="72"/>
      <c r="EJ636" s="72"/>
      <c r="EK636" s="72"/>
      <c r="EL636" s="72"/>
      <c r="EM636" s="72"/>
      <c r="EN636" s="72"/>
      <c r="EO636" s="72"/>
      <c r="EP636" s="72"/>
      <c r="EQ636" s="72"/>
      <c r="ER636" s="312">
        <f t="shared" si="124"/>
        <v>1</v>
      </c>
      <c r="ES636" s="72">
        <f t="shared" si="125"/>
        <v>1</v>
      </c>
      <c r="ET636" s="72" t="s">
        <v>1111</v>
      </c>
      <c r="EU636" s="7" t="s">
        <v>2947</v>
      </c>
      <c r="EV636" s="7" t="s">
        <v>1110</v>
      </c>
      <c r="EW636" s="7" t="s">
        <v>1806</v>
      </c>
      <c r="EX636" s="183" t="s">
        <v>1815</v>
      </c>
      <c r="EY636" s="313">
        <v>46185</v>
      </c>
      <c r="EZ636" s="313"/>
      <c r="FA636" s="183"/>
      <c r="FB636" s="313"/>
      <c r="FC636" s="7"/>
      <c r="FD636" s="7" t="s">
        <v>3223</v>
      </c>
      <c r="FE636" s="7">
        <f t="shared" si="127"/>
        <v>-2085</v>
      </c>
      <c r="FF636" s="72">
        <f t="shared" si="128"/>
        <v>7289</v>
      </c>
      <c r="FG636" t="s">
        <v>3515</v>
      </c>
    </row>
    <row r="637" spans="1:163" ht="17.25">
      <c r="A637" s="72">
        <v>460504076</v>
      </c>
      <c r="B637" s="304" t="s">
        <v>438</v>
      </c>
      <c r="C637" s="72"/>
      <c r="D637" s="72"/>
      <c r="E637" s="72"/>
      <c r="F637" s="72"/>
      <c r="G637" s="306"/>
      <c r="H637" s="306"/>
      <c r="I637" s="72">
        <v>3991</v>
      </c>
      <c r="J637" s="72">
        <v>3910</v>
      </c>
      <c r="K637" s="258">
        <f t="shared" si="131"/>
        <v>3994</v>
      </c>
      <c r="L637" s="258">
        <f t="shared" si="121"/>
        <v>8050</v>
      </c>
      <c r="M637" s="307">
        <v>1</v>
      </c>
      <c r="N637" s="72" t="s">
        <v>1231</v>
      </c>
      <c r="O637" s="72" t="s">
        <v>1232</v>
      </c>
      <c r="P637" s="72" t="s">
        <v>324</v>
      </c>
      <c r="Q637" s="255">
        <v>3910</v>
      </c>
      <c r="R637" s="66">
        <v>84</v>
      </c>
      <c r="S637" s="66">
        <f t="shared" si="132"/>
        <v>0</v>
      </c>
      <c r="T637" s="66">
        <v>6256</v>
      </c>
      <c r="U637" s="4" t="s">
        <v>1337</v>
      </c>
      <c r="V637" s="5">
        <f t="shared" si="129"/>
        <v>6.5633325077410817E-3</v>
      </c>
      <c r="W637" s="5">
        <f t="shared" si="130"/>
        <v>2.1396752265118328E-4</v>
      </c>
      <c r="X637" s="5" t="s">
        <v>1280</v>
      </c>
      <c r="Y637" s="72" t="str">
        <f t="shared" si="122"/>
        <v>PTP</v>
      </c>
      <c r="Z637" s="72" t="s">
        <v>1329</v>
      </c>
      <c r="AA637" s="72" t="s">
        <v>1329</v>
      </c>
      <c r="AB637" s="304"/>
      <c r="AC637" s="72">
        <v>20</v>
      </c>
      <c r="AD637" s="72" t="s">
        <v>3019</v>
      </c>
      <c r="AE637" s="308"/>
      <c r="AF637" s="309" t="s">
        <v>1129</v>
      </c>
      <c r="AG637" s="7" t="s">
        <v>1129</v>
      </c>
      <c r="AH637" s="72" t="s">
        <v>437</v>
      </c>
      <c r="AI637" s="7" t="s">
        <v>1129</v>
      </c>
      <c r="AJ637" s="7" t="s">
        <v>1129</v>
      </c>
      <c r="AK637" s="7" t="s">
        <v>1129</v>
      </c>
      <c r="AL637" s="7">
        <v>10250</v>
      </c>
      <c r="AM637" s="255">
        <v>3910</v>
      </c>
      <c r="AN637" s="258">
        <v>27</v>
      </c>
      <c r="AO637" s="306">
        <v>43</v>
      </c>
      <c r="AP637" s="306" t="str">
        <f t="shared" si="123"/>
        <v>FLOW</v>
      </c>
      <c r="AQ637" s="306"/>
      <c r="AR637" s="306"/>
      <c r="AS637" s="306"/>
      <c r="AT637" s="306"/>
      <c r="AU637" s="72" t="s">
        <v>1793</v>
      </c>
      <c r="AV637" s="310" t="s">
        <v>439</v>
      </c>
      <c r="AW637" s="304" t="s">
        <v>270</v>
      </c>
      <c r="AX637" s="311">
        <v>45236</v>
      </c>
      <c r="AY637" s="72">
        <v>30</v>
      </c>
      <c r="AZ637" s="72" t="s">
        <v>1742</v>
      </c>
      <c r="BA637" s="7" t="s">
        <v>3512</v>
      </c>
      <c r="BB637" s="7"/>
      <c r="BC637" s="7"/>
      <c r="BD637" s="72"/>
      <c r="BE637" s="72"/>
      <c r="BF637" s="72"/>
      <c r="BG637" s="183"/>
      <c r="BH637" s="72"/>
      <c r="BI637" s="72"/>
      <c r="BJ637" s="72"/>
      <c r="BK637" s="72"/>
      <c r="BL637" s="72"/>
      <c r="BM637" s="72"/>
      <c r="BN637" s="72"/>
      <c r="BO637" s="72"/>
      <c r="BP637" s="72"/>
      <c r="BQ637" s="72"/>
      <c r="BR637" s="72">
        <v>1</v>
      </c>
      <c r="BS637" s="72"/>
      <c r="BT637" s="72"/>
      <c r="BU637" s="72"/>
      <c r="BV637" s="72"/>
      <c r="BW637" s="72"/>
      <c r="BX637" s="72">
        <v>1</v>
      </c>
      <c r="BY637" s="72"/>
      <c r="BZ637" s="72"/>
      <c r="CA637" s="72"/>
      <c r="CB637" s="72"/>
      <c r="CC637" s="72"/>
      <c r="CD637" s="72"/>
      <c r="CE637" s="72"/>
      <c r="CF637" s="72"/>
      <c r="CG637" s="72"/>
      <c r="CH637" s="72"/>
      <c r="CI637" s="72"/>
      <c r="CJ637" s="72">
        <v>1</v>
      </c>
      <c r="CK637" s="72"/>
      <c r="CL637" s="72"/>
      <c r="CM637" s="72"/>
      <c r="CN637" s="72"/>
      <c r="CO637" s="72"/>
      <c r="CP637" s="72"/>
      <c r="CQ637" s="72"/>
      <c r="CR637" s="72"/>
      <c r="CS637" s="72"/>
      <c r="CT637" s="72"/>
      <c r="CU637" s="72"/>
      <c r="CV637" s="72"/>
      <c r="CW637" s="72"/>
      <c r="CX637" s="72"/>
      <c r="CY637" s="72"/>
      <c r="CZ637" s="72"/>
      <c r="DA637" s="72"/>
      <c r="DB637" s="72"/>
      <c r="DC637" s="72"/>
      <c r="DD637" s="72"/>
      <c r="DE637" s="72"/>
      <c r="DF637" s="72"/>
      <c r="DG637" s="72"/>
      <c r="DH637" s="72"/>
      <c r="DI637" s="72"/>
      <c r="DJ637" s="72"/>
      <c r="DK637" s="72"/>
      <c r="DL637" s="72"/>
      <c r="DM637" s="72"/>
      <c r="DN637" s="72"/>
      <c r="DO637" s="72"/>
      <c r="DP637" s="72"/>
      <c r="DQ637" s="72"/>
      <c r="DR637" s="72"/>
      <c r="DS637" s="72"/>
      <c r="DT637" s="72"/>
      <c r="DU637" s="72"/>
      <c r="DV637" s="72"/>
      <c r="DW637" s="72"/>
      <c r="DX637" s="72"/>
      <c r="DY637" s="72"/>
      <c r="DZ637" s="72"/>
      <c r="EA637" s="72"/>
      <c r="EB637" s="72"/>
      <c r="EC637" s="72"/>
      <c r="ED637" s="72"/>
      <c r="EE637" s="72"/>
      <c r="EF637" s="72"/>
      <c r="EG637" s="72"/>
      <c r="EH637" s="72"/>
      <c r="EI637" s="72"/>
      <c r="EJ637" s="72"/>
      <c r="EK637" s="72"/>
      <c r="EL637" s="72"/>
      <c r="EM637" s="72"/>
      <c r="EN637" s="72"/>
      <c r="EO637" s="72"/>
      <c r="EP637" s="72"/>
      <c r="EQ637" s="72"/>
      <c r="ER637" s="312">
        <f t="shared" si="124"/>
        <v>3</v>
      </c>
      <c r="ES637" s="72">
        <f t="shared" si="125"/>
        <v>1</v>
      </c>
      <c r="ET637" s="72" t="s">
        <v>1127</v>
      </c>
      <c r="EU637" s="7" t="s">
        <v>2948</v>
      </c>
      <c r="EV637" s="7" t="s">
        <v>1110</v>
      </c>
      <c r="EW637" s="7" t="s">
        <v>1806</v>
      </c>
      <c r="EX637" s="183" t="s">
        <v>2033</v>
      </c>
      <c r="EY637" s="313">
        <v>46189</v>
      </c>
      <c r="EZ637" s="313"/>
      <c r="FA637" s="183"/>
      <c r="FB637" s="313"/>
      <c r="FC637" s="7"/>
      <c r="FD637" s="7" t="s">
        <v>3158</v>
      </c>
      <c r="FE637" s="7">
        <f t="shared" si="127"/>
        <v>3994</v>
      </c>
      <c r="FF637" s="72">
        <f t="shared" si="128"/>
        <v>8050</v>
      </c>
      <c r="FG637" t="s">
        <v>3515</v>
      </c>
    </row>
    <row r="638" spans="1:163" ht="17.25">
      <c r="A638" s="72">
        <v>460451199</v>
      </c>
      <c r="B638" s="304" t="s">
        <v>1597</v>
      </c>
      <c r="C638" s="72"/>
      <c r="D638" s="72"/>
      <c r="E638" s="72"/>
      <c r="F638" s="72"/>
      <c r="G638" s="306"/>
      <c r="H638" s="306"/>
      <c r="I638" s="72">
        <v>3690</v>
      </c>
      <c r="J638" s="72">
        <v>3690</v>
      </c>
      <c r="K638" s="258">
        <f t="shared" si="131"/>
        <v>3695</v>
      </c>
      <c r="L638" s="258">
        <f t="shared" si="121"/>
        <v>7434</v>
      </c>
      <c r="M638" s="307">
        <v>1</v>
      </c>
      <c r="N638" s="72" t="s">
        <v>1231</v>
      </c>
      <c r="O638" s="72" t="s">
        <v>1232</v>
      </c>
      <c r="P638" s="72" t="s">
        <v>34</v>
      </c>
      <c r="Q638" s="255">
        <v>3642</v>
      </c>
      <c r="R638" s="66">
        <v>5</v>
      </c>
      <c r="S638" s="66">
        <f t="shared" si="132"/>
        <v>0</v>
      </c>
      <c r="T638" s="66">
        <v>900</v>
      </c>
      <c r="U638" s="4" t="s">
        <v>1129</v>
      </c>
      <c r="V638" s="5">
        <f t="shared" si="129"/>
        <v>1.570642614323505E-3</v>
      </c>
      <c r="W638" s="5">
        <f t="shared" si="130"/>
        <v>1.9930171802956764E-4</v>
      </c>
      <c r="X638" s="5" t="s">
        <v>1280</v>
      </c>
      <c r="Y638" s="72" t="str">
        <f t="shared" si="122"/>
        <v>MPTP</v>
      </c>
      <c r="Z638" s="72" t="s">
        <v>1129</v>
      </c>
      <c r="AA638" s="72" t="s">
        <v>1327</v>
      </c>
      <c r="AB638" s="304" t="s">
        <v>3023</v>
      </c>
      <c r="AC638" s="72">
        <v>22</v>
      </c>
      <c r="AD638" s="72" t="s">
        <v>3022</v>
      </c>
      <c r="AE638" s="308"/>
      <c r="AF638" s="309" t="s">
        <v>1129</v>
      </c>
      <c r="AG638" s="7" t="s">
        <v>1129</v>
      </c>
      <c r="AH638" s="72" t="s">
        <v>626</v>
      </c>
      <c r="AI638" s="7" t="s">
        <v>1129</v>
      </c>
      <c r="AJ638" s="7" t="s">
        <v>1129</v>
      </c>
      <c r="AK638" s="7" t="s">
        <v>1129</v>
      </c>
      <c r="AL638" s="7">
        <v>4595</v>
      </c>
      <c r="AM638" s="255">
        <v>3642</v>
      </c>
      <c r="AN638" s="258">
        <v>27</v>
      </c>
      <c r="AO638" s="306">
        <v>43</v>
      </c>
      <c r="AP638" s="306" t="str">
        <f t="shared" si="123"/>
        <v>FLOW</v>
      </c>
      <c r="AQ638" s="306"/>
      <c r="AR638" s="306"/>
      <c r="AS638" s="306"/>
      <c r="AT638" s="306"/>
      <c r="AU638" s="72" t="s">
        <v>943</v>
      </c>
      <c r="AV638" s="310" t="s">
        <v>1701</v>
      </c>
      <c r="AW638" s="304" t="s">
        <v>233</v>
      </c>
      <c r="AX638" s="311">
        <v>45233</v>
      </c>
      <c r="AY638" s="72">
        <v>30</v>
      </c>
      <c r="AZ638" s="72" t="s">
        <v>1742</v>
      </c>
      <c r="BA638" s="7" t="s">
        <v>3512</v>
      </c>
      <c r="BB638" s="7"/>
      <c r="BC638" s="7"/>
      <c r="BD638" s="72"/>
      <c r="BE638" s="72"/>
      <c r="BF638" s="72"/>
      <c r="BG638" s="183"/>
      <c r="BH638" s="72"/>
      <c r="BI638" s="72"/>
      <c r="BJ638" s="72"/>
      <c r="BK638" s="72"/>
      <c r="BL638" s="72"/>
      <c r="BM638" s="72"/>
      <c r="BN638" s="72"/>
      <c r="BO638" s="72"/>
      <c r="BP638" s="72"/>
      <c r="BQ638" s="72"/>
      <c r="BR638" s="72"/>
      <c r="BS638" s="72"/>
      <c r="BT638" s="72"/>
      <c r="BU638" s="72"/>
      <c r="BV638" s="72"/>
      <c r="BW638" s="72"/>
      <c r="BX638" s="72"/>
      <c r="BY638" s="72"/>
      <c r="BZ638" s="72"/>
      <c r="CA638" s="72"/>
      <c r="CB638" s="72"/>
      <c r="CC638" s="72"/>
      <c r="CD638" s="72">
        <v>1</v>
      </c>
      <c r="CE638" s="72"/>
      <c r="CF638" s="72"/>
      <c r="CG638" s="72"/>
      <c r="CH638" s="72"/>
      <c r="CI638" s="72"/>
      <c r="CJ638" s="72"/>
      <c r="CK638" s="72"/>
      <c r="CL638" s="72"/>
      <c r="CM638" s="72"/>
      <c r="CN638" s="72"/>
      <c r="CO638" s="72"/>
      <c r="CP638" s="72"/>
      <c r="CQ638" s="72"/>
      <c r="CR638" s="72"/>
      <c r="CS638" s="72"/>
      <c r="CT638" s="72"/>
      <c r="CU638" s="72"/>
      <c r="CV638" s="72"/>
      <c r="CW638" s="72"/>
      <c r="CX638" s="72"/>
      <c r="CY638" s="72"/>
      <c r="CZ638" s="72"/>
      <c r="DA638" s="72"/>
      <c r="DB638" s="72"/>
      <c r="DC638" s="72"/>
      <c r="DD638" s="72"/>
      <c r="DE638" s="72"/>
      <c r="DF638" s="72"/>
      <c r="DG638" s="72"/>
      <c r="DH638" s="72"/>
      <c r="DI638" s="72"/>
      <c r="DJ638" s="72"/>
      <c r="DK638" s="72"/>
      <c r="DL638" s="72"/>
      <c r="DM638" s="72"/>
      <c r="DN638" s="72"/>
      <c r="DO638" s="72"/>
      <c r="DP638" s="72"/>
      <c r="DQ638" s="72"/>
      <c r="DR638" s="72"/>
      <c r="DS638" s="72"/>
      <c r="DT638" s="72"/>
      <c r="DU638" s="72"/>
      <c r="DV638" s="72"/>
      <c r="DW638" s="72"/>
      <c r="DX638" s="72"/>
      <c r="DY638" s="72"/>
      <c r="DZ638" s="72"/>
      <c r="EA638" s="72"/>
      <c r="EB638" s="72"/>
      <c r="EC638" s="72"/>
      <c r="ED638" s="72"/>
      <c r="EE638" s="72"/>
      <c r="EF638" s="72"/>
      <c r="EG638" s="72"/>
      <c r="EH638" s="72"/>
      <c r="EI638" s="72"/>
      <c r="EJ638" s="72"/>
      <c r="EK638" s="72"/>
      <c r="EL638" s="72"/>
      <c r="EM638" s="72"/>
      <c r="EN638" s="72"/>
      <c r="EO638" s="72"/>
      <c r="EP638" s="72"/>
      <c r="EQ638" s="72"/>
      <c r="ER638" s="312">
        <f t="shared" si="124"/>
        <v>1</v>
      </c>
      <c r="ES638" s="72">
        <f t="shared" si="125"/>
        <v>1</v>
      </c>
      <c r="ET638" s="72" t="s">
        <v>1115</v>
      </c>
      <c r="EU638" s="7" t="s">
        <v>2949</v>
      </c>
      <c r="EV638" s="7" t="s">
        <v>1110</v>
      </c>
      <c r="EW638" s="7" t="s">
        <v>1806</v>
      </c>
      <c r="EX638" s="183" t="s">
        <v>1815</v>
      </c>
      <c r="EY638" s="313">
        <v>46201</v>
      </c>
      <c r="EZ638" s="313"/>
      <c r="FA638" s="183"/>
      <c r="FB638" s="313"/>
      <c r="FC638" s="7"/>
      <c r="FD638" s="7" t="s">
        <v>3231</v>
      </c>
      <c r="FE638" s="7">
        <f t="shared" si="127"/>
        <v>3695</v>
      </c>
      <c r="FF638" s="72">
        <f t="shared" si="128"/>
        <v>7434</v>
      </c>
      <c r="FG638" t="s">
        <v>3515</v>
      </c>
    </row>
    <row r="639" spans="1:163" ht="17.25">
      <c r="A639" s="72">
        <v>465617157</v>
      </c>
      <c r="B639" s="304" t="s">
        <v>500</v>
      </c>
      <c r="C639" s="72"/>
      <c r="D639" s="72"/>
      <c r="E639" s="72"/>
      <c r="F639" s="72"/>
      <c r="G639" s="306"/>
      <c r="H639" s="306"/>
      <c r="I639" s="72">
        <v>2793</v>
      </c>
      <c r="J639" s="72">
        <v>3638.66</v>
      </c>
      <c r="K639" s="258">
        <f t="shared" si="131"/>
        <v>-4501.34</v>
      </c>
      <c r="L639" s="258">
        <f t="shared" si="121"/>
        <v>6741.66</v>
      </c>
      <c r="M639" s="315">
        <v>4</v>
      </c>
      <c r="N639" s="72" t="s">
        <v>1231</v>
      </c>
      <c r="O639" s="72" t="s">
        <v>1232</v>
      </c>
      <c r="P639" s="72" t="s">
        <v>230</v>
      </c>
      <c r="Q639" s="255">
        <v>3583.66</v>
      </c>
      <c r="R639" s="66">
        <v>239</v>
      </c>
      <c r="S639" s="66">
        <f t="shared" si="132"/>
        <v>0</v>
      </c>
      <c r="T639" s="66">
        <v>900</v>
      </c>
      <c r="U639" s="4" t="s">
        <v>1231</v>
      </c>
      <c r="V639" s="5">
        <f t="shared" si="129"/>
        <v>3.5462786764713157E-2</v>
      </c>
      <c r="W639" s="5">
        <f t="shared" si="130"/>
        <v>1.1765833638513969E-3</v>
      </c>
      <c r="X639" s="5" t="s">
        <v>1280</v>
      </c>
      <c r="Y639" s="72" t="str">
        <f t="shared" si="122"/>
        <v>PTP</v>
      </c>
      <c r="Z639" s="72" t="s">
        <v>1325</v>
      </c>
      <c r="AA639" s="72" t="s">
        <v>1329</v>
      </c>
      <c r="AB639" s="304"/>
      <c r="AC639" s="72"/>
      <c r="AD639" s="72" t="s">
        <v>3022</v>
      </c>
      <c r="AE639" s="308"/>
      <c r="AF639" s="309" t="s">
        <v>1129</v>
      </c>
      <c r="AG639" s="7" t="s">
        <v>1129</v>
      </c>
      <c r="AH639" s="72" t="s">
        <v>501</v>
      </c>
      <c r="AI639" s="7" t="s">
        <v>1129</v>
      </c>
      <c r="AJ639" s="7" t="s">
        <v>1129</v>
      </c>
      <c r="AK639" s="7" t="s">
        <v>1129</v>
      </c>
      <c r="AL639" s="7">
        <v>4777.66</v>
      </c>
      <c r="AM639" s="255">
        <v>3583.66</v>
      </c>
      <c r="AN639" s="258">
        <v>115</v>
      </c>
      <c r="AO639" s="306">
        <v>131</v>
      </c>
      <c r="AP639" s="306" t="str">
        <f t="shared" si="123"/>
        <v>FLOW</v>
      </c>
      <c r="AQ639" s="306"/>
      <c r="AR639" s="306"/>
      <c r="AS639" s="306"/>
      <c r="AT639" s="306"/>
      <c r="AU639" s="72" t="s">
        <v>943</v>
      </c>
      <c r="AV639" s="310" t="s">
        <v>502</v>
      </c>
      <c r="AW639" s="304" t="s">
        <v>98</v>
      </c>
      <c r="AX639" s="311">
        <v>45719</v>
      </c>
      <c r="AY639" s="72">
        <v>12</v>
      </c>
      <c r="AZ639" s="72" t="s">
        <v>1742</v>
      </c>
      <c r="BA639" s="7" t="s">
        <v>3513</v>
      </c>
      <c r="BB639" s="7"/>
      <c r="BC639" s="7"/>
      <c r="BD639" s="72"/>
      <c r="BE639" s="72"/>
      <c r="BF639" s="72"/>
      <c r="BG639" s="183"/>
      <c r="BH639" s="72"/>
      <c r="BI639" s="72"/>
      <c r="BJ639" s="72"/>
      <c r="BK639" s="72"/>
      <c r="BL639" s="72">
        <v>1</v>
      </c>
      <c r="BM639" s="72"/>
      <c r="BN639" s="72"/>
      <c r="BO639" s="72"/>
      <c r="BP639" s="72"/>
      <c r="BQ639" s="72"/>
      <c r="BR639" s="72"/>
      <c r="BS639" s="72"/>
      <c r="BT639" s="72"/>
      <c r="BU639" s="72"/>
      <c r="BV639" s="72"/>
      <c r="BW639" s="72"/>
      <c r="BX639" s="72"/>
      <c r="BY639" s="72"/>
      <c r="BZ639" s="72"/>
      <c r="CA639" s="72"/>
      <c r="CB639" s="72"/>
      <c r="CC639" s="72"/>
      <c r="CD639" s="72"/>
      <c r="CE639" s="72"/>
      <c r="CF639" s="72"/>
      <c r="CG639" s="72"/>
      <c r="CH639" s="72"/>
      <c r="CI639" s="72"/>
      <c r="CJ639" s="72"/>
      <c r="CK639" s="72"/>
      <c r="CL639" s="72"/>
      <c r="CM639" s="72"/>
      <c r="CN639" s="72"/>
      <c r="CO639" s="72"/>
      <c r="CP639" s="72"/>
      <c r="CQ639" s="72"/>
      <c r="CR639" s="72"/>
      <c r="CS639" s="72"/>
      <c r="CT639" s="72"/>
      <c r="CU639" s="72"/>
      <c r="CV639" s="72"/>
      <c r="CW639" s="72"/>
      <c r="CX639" s="72"/>
      <c r="CY639" s="72"/>
      <c r="CZ639" s="72"/>
      <c r="DA639" s="72"/>
      <c r="DB639" s="72"/>
      <c r="DC639" s="72"/>
      <c r="DD639" s="72"/>
      <c r="DE639" s="72"/>
      <c r="DF639" s="72"/>
      <c r="DG639" s="72"/>
      <c r="DH639" s="72"/>
      <c r="DI639" s="72"/>
      <c r="DJ639" s="72"/>
      <c r="DK639" s="72"/>
      <c r="DL639" s="72"/>
      <c r="DM639" s="72"/>
      <c r="DN639" s="72"/>
      <c r="DO639" s="72"/>
      <c r="DP639" s="72"/>
      <c r="DQ639" s="72"/>
      <c r="DR639" s="72"/>
      <c r="DS639" s="72"/>
      <c r="DT639" s="72"/>
      <c r="DU639" s="72"/>
      <c r="DV639" s="72"/>
      <c r="DW639" s="72"/>
      <c r="DX639" s="72"/>
      <c r="DY639" s="72"/>
      <c r="DZ639" s="72"/>
      <c r="EA639" s="72"/>
      <c r="EB639" s="72"/>
      <c r="EC639" s="72"/>
      <c r="ED639" s="72"/>
      <c r="EE639" s="72"/>
      <c r="EF639" s="72"/>
      <c r="EG639" s="72"/>
      <c r="EH639" s="72"/>
      <c r="EI639" s="72"/>
      <c r="EJ639" s="72"/>
      <c r="EK639" s="72"/>
      <c r="EL639" s="72"/>
      <c r="EM639" s="72"/>
      <c r="EN639" s="72"/>
      <c r="EO639" s="72"/>
      <c r="EP639" s="72"/>
      <c r="EQ639" s="72"/>
      <c r="ER639" s="312">
        <f t="shared" si="124"/>
        <v>1</v>
      </c>
      <c r="ES639" s="72">
        <f t="shared" si="125"/>
        <v>1</v>
      </c>
      <c r="ET639" s="72" t="s">
        <v>1111</v>
      </c>
      <c r="EU639" s="7" t="s">
        <v>2950</v>
      </c>
      <c r="EV639" s="7" t="s">
        <v>1110</v>
      </c>
      <c r="EW639" s="7" t="s">
        <v>1806</v>
      </c>
      <c r="EX639" s="183" t="s">
        <v>1815</v>
      </c>
      <c r="EY639" s="313">
        <v>46183</v>
      </c>
      <c r="EZ639" s="313"/>
      <c r="FA639" s="183"/>
      <c r="FB639" s="313"/>
      <c r="FC639" s="7"/>
      <c r="FD639" s="7" t="s">
        <v>3460</v>
      </c>
      <c r="FE639" s="7">
        <f t="shared" si="127"/>
        <v>-4501.34</v>
      </c>
      <c r="FF639" s="72">
        <f t="shared" si="128"/>
        <v>6741.66</v>
      </c>
      <c r="FG639" t="s">
        <v>3515</v>
      </c>
    </row>
    <row r="640" spans="1:163" ht="17.25">
      <c r="A640" s="72">
        <v>466507861</v>
      </c>
      <c r="B640" s="304" t="s">
        <v>2068</v>
      </c>
      <c r="C640" s="72"/>
      <c r="D640" s="72"/>
      <c r="E640" s="72"/>
      <c r="F640" s="72"/>
      <c r="G640" s="306"/>
      <c r="H640" s="306" t="s">
        <v>2349</v>
      </c>
      <c r="I640" s="72">
        <v>1349</v>
      </c>
      <c r="J640" s="72">
        <v>922</v>
      </c>
      <c r="K640" s="258">
        <f t="shared" si="131"/>
        <v>946</v>
      </c>
      <c r="L640" s="258">
        <f t="shared" ref="L640:L706" si="133">FF640-E640</f>
        <v>2295</v>
      </c>
      <c r="M640" s="307">
        <v>1</v>
      </c>
      <c r="N640" s="72" t="s">
        <v>1280</v>
      </c>
      <c r="O640" s="72" t="s">
        <v>1232</v>
      </c>
      <c r="P640" s="72" t="s">
        <v>65</v>
      </c>
      <c r="Q640" s="255">
        <v>3541</v>
      </c>
      <c r="R640" s="66">
        <v>24</v>
      </c>
      <c r="S640" s="66">
        <f t="shared" si="132"/>
        <v>0</v>
      </c>
      <c r="T640" s="66">
        <v>1800</v>
      </c>
      <c r="U640" s="4" t="s">
        <v>1129</v>
      </c>
      <c r="V640" s="5">
        <f t="shared" si="129"/>
        <v>3.4975082402074432E-3</v>
      </c>
      <c r="W640" s="5">
        <f t="shared" si="130"/>
        <v>1.9377467972067519E-4</v>
      </c>
      <c r="X640" s="5" t="str">
        <f t="shared" ref="X640:X706" si="134">N640</f>
        <v>STABLE</v>
      </c>
      <c r="Y640" s="72" t="str">
        <f t="shared" ref="Y640:Y706" si="135">IF(OR(N640="STABLE", N640="RB" ),"PAID",AA640)</f>
        <v>PAID</v>
      </c>
      <c r="Z640" s="72" t="s">
        <v>1129</v>
      </c>
      <c r="AA640" s="72" t="s">
        <v>1281</v>
      </c>
      <c r="AB640" s="304"/>
      <c r="AC640" s="72"/>
      <c r="AD640" s="72"/>
      <c r="AE640" s="308"/>
      <c r="AF640" s="309"/>
      <c r="AG640" s="7"/>
      <c r="AH640" s="72" t="s">
        <v>2182</v>
      </c>
      <c r="AI640" s="7"/>
      <c r="AJ640" s="7"/>
      <c r="AK640" s="7"/>
      <c r="AL640" s="7">
        <v>2746</v>
      </c>
      <c r="AM640" s="255">
        <v>3541</v>
      </c>
      <c r="AN640" s="258">
        <v>26</v>
      </c>
      <c r="AO640" s="306">
        <v>11</v>
      </c>
      <c r="AP640" s="306" t="str">
        <f t="shared" ref="AP640:AP703" si="136">IF(AO640=0,"RB",IF(AO640&lt;AN640,"STABLE",IF(AO640&gt;AN640,"FLOW","SAME")))</f>
        <v>STABLE</v>
      </c>
      <c r="AQ640" s="306"/>
      <c r="AR640" s="306"/>
      <c r="AS640" s="306"/>
      <c r="AT640" s="306"/>
      <c r="AU640" s="72" t="s">
        <v>1129</v>
      </c>
      <c r="AV640" s="310" t="s">
        <v>2214</v>
      </c>
      <c r="AW640" s="304" t="s">
        <v>92</v>
      </c>
      <c r="AX640" s="311">
        <v>45852</v>
      </c>
      <c r="AY640" s="72">
        <v>12</v>
      </c>
      <c r="AZ640" s="72" t="s">
        <v>2057</v>
      </c>
      <c r="BA640" s="7" t="s">
        <v>3512</v>
      </c>
      <c r="BB640" s="7"/>
      <c r="BC640" s="7"/>
      <c r="BD640" s="72"/>
      <c r="BE640" s="72"/>
      <c r="BF640" s="72"/>
      <c r="BG640" s="183"/>
      <c r="BH640" s="72"/>
      <c r="BI640" s="72"/>
      <c r="BJ640" s="72"/>
      <c r="BK640" s="72"/>
      <c r="BL640" s="72"/>
      <c r="BM640" s="72"/>
      <c r="BN640" s="72"/>
      <c r="BO640" s="72"/>
      <c r="BP640" s="72"/>
      <c r="BQ640" s="72"/>
      <c r="BR640" s="72"/>
      <c r="BS640" s="72"/>
      <c r="BT640" s="72"/>
      <c r="BU640" s="72"/>
      <c r="BV640" s="72"/>
      <c r="BW640" s="72"/>
      <c r="BX640" s="72"/>
      <c r="BY640" s="72"/>
      <c r="BZ640" s="72"/>
      <c r="CA640" s="72"/>
      <c r="CB640" s="72"/>
      <c r="CC640" s="72"/>
      <c r="CD640" s="72"/>
      <c r="CE640" s="72"/>
      <c r="CF640" s="72"/>
      <c r="CG640" s="72"/>
      <c r="CH640" s="72"/>
      <c r="CI640" s="72"/>
      <c r="CJ640" s="72"/>
      <c r="CK640" s="72"/>
      <c r="CL640" s="72"/>
      <c r="CM640" s="72"/>
      <c r="CN640" s="72"/>
      <c r="CO640" s="72"/>
      <c r="CP640" s="72"/>
      <c r="CQ640" s="72"/>
      <c r="CR640" s="72"/>
      <c r="CS640" s="72"/>
      <c r="CT640" s="72"/>
      <c r="CU640" s="72"/>
      <c r="CV640" s="72">
        <v>1</v>
      </c>
      <c r="CW640" s="72"/>
      <c r="CX640" s="72"/>
      <c r="CY640" s="72"/>
      <c r="CZ640" s="72"/>
      <c r="DA640" s="72"/>
      <c r="DB640" s="72"/>
      <c r="DC640" s="72"/>
      <c r="DD640" s="72"/>
      <c r="DE640" s="72"/>
      <c r="DF640" s="72"/>
      <c r="DG640" s="72"/>
      <c r="DH640" s="72"/>
      <c r="DI640" s="72"/>
      <c r="DJ640" s="72"/>
      <c r="DK640" s="72"/>
      <c r="DL640" s="72"/>
      <c r="DM640" s="72"/>
      <c r="DN640" s="72"/>
      <c r="DO640" s="72"/>
      <c r="DP640" s="72"/>
      <c r="DQ640" s="72"/>
      <c r="DR640" s="72"/>
      <c r="DS640" s="72"/>
      <c r="DT640" s="72"/>
      <c r="DU640" s="72"/>
      <c r="DV640" s="72"/>
      <c r="DW640" s="72"/>
      <c r="DX640" s="72"/>
      <c r="DY640" s="72"/>
      <c r="DZ640" s="72"/>
      <c r="EA640" s="72"/>
      <c r="EB640" s="72"/>
      <c r="EC640" s="72"/>
      <c r="ED640" s="72"/>
      <c r="EE640" s="72"/>
      <c r="EF640" s="72"/>
      <c r="EG640" s="72"/>
      <c r="EH640" s="72"/>
      <c r="EI640" s="72"/>
      <c r="EJ640" s="72"/>
      <c r="EK640" s="72"/>
      <c r="EL640" s="72"/>
      <c r="EM640" s="72"/>
      <c r="EN640" s="72"/>
      <c r="EO640" s="72"/>
      <c r="EP640" s="72"/>
      <c r="EQ640" s="72"/>
      <c r="ER640" s="312">
        <f t="shared" ref="ER640:ER706" si="137">BC640+BF640+BI640+BL640+BO640+BR640+BU640+BX640+CA640+CD640+CG640+CJ640+CM640+CP640+CS640+CV640+CY640+DB640+DE640+DH640+DK640+DN640+DQ640+DT640+DW640+DZ640+EC640+EF640+EI640+EL640+EO640</f>
        <v>1</v>
      </c>
      <c r="ES640" s="72">
        <f t="shared" ref="ES640:ES703" si="138">IF(ER640&gt;0,1,"")</f>
        <v>1</v>
      </c>
      <c r="ET640" s="72" t="s">
        <v>1118</v>
      </c>
      <c r="EU640" s="7" t="s">
        <v>2951</v>
      </c>
      <c r="EV640" s="7" t="s">
        <v>1110</v>
      </c>
      <c r="EW640" s="7" t="s">
        <v>1806</v>
      </c>
      <c r="EX640" s="183" t="s">
        <v>1818</v>
      </c>
      <c r="EY640" s="313">
        <v>46190</v>
      </c>
      <c r="EZ640" s="313"/>
      <c r="FA640" s="183"/>
      <c r="FB640" s="313"/>
      <c r="FC640" s="7"/>
      <c r="FD640" s="7" t="s">
        <v>1245</v>
      </c>
      <c r="FE640" s="7">
        <f t="shared" si="127"/>
        <v>946</v>
      </c>
      <c r="FF640" s="72">
        <f t="shared" si="128"/>
        <v>2295</v>
      </c>
      <c r="FG640" t="s">
        <v>3516</v>
      </c>
    </row>
    <row r="641" spans="1:163" ht="17.25">
      <c r="A641" s="72">
        <v>457439340</v>
      </c>
      <c r="B641" s="304" t="s">
        <v>783</v>
      </c>
      <c r="C641" s="72"/>
      <c r="D641" s="72"/>
      <c r="E641" s="72"/>
      <c r="F641" s="72"/>
      <c r="G641" s="306"/>
      <c r="H641" s="306"/>
      <c r="I641" s="72">
        <v>3679</v>
      </c>
      <c r="J641" s="72">
        <v>3485.63</v>
      </c>
      <c r="K641" s="258">
        <f t="shared" si="131"/>
        <v>3709.63</v>
      </c>
      <c r="L641" s="258">
        <f t="shared" si="133"/>
        <v>7478.63</v>
      </c>
      <c r="M641" s="315">
        <v>2</v>
      </c>
      <c r="N641" s="72" t="s">
        <v>1231</v>
      </c>
      <c r="O641" s="72" t="s">
        <v>1232</v>
      </c>
      <c r="P641" s="72" t="s">
        <v>42</v>
      </c>
      <c r="Q641" s="255">
        <v>3485.63</v>
      </c>
      <c r="R641" s="66">
        <v>224</v>
      </c>
      <c r="S641" s="66">
        <f t="shared" si="132"/>
        <v>0</v>
      </c>
      <c r="T641" s="66">
        <v>5850</v>
      </c>
      <c r="U641" s="4" t="s">
        <v>1483</v>
      </c>
      <c r="V641" s="5">
        <f t="shared" si="129"/>
        <v>3.8987824563771261E-3</v>
      </c>
      <c r="W641" s="5">
        <f t="shared" si="130"/>
        <v>7.7175815802361968E-4</v>
      </c>
      <c r="X641" s="5" t="s">
        <v>1280</v>
      </c>
      <c r="Y641" s="72" t="str">
        <f t="shared" si="135"/>
        <v>PTP</v>
      </c>
      <c r="Z641" s="72" t="s">
        <v>1325</v>
      </c>
      <c r="AA641" s="72" t="s">
        <v>1329</v>
      </c>
      <c r="AB641" s="304"/>
      <c r="AC641" s="72">
        <v>22</v>
      </c>
      <c r="AD641" s="72" t="s">
        <v>3019</v>
      </c>
      <c r="AE641" s="308"/>
      <c r="AF641" s="309" t="s">
        <v>1129</v>
      </c>
      <c r="AG641" s="7" t="s">
        <v>1129</v>
      </c>
      <c r="AH641" s="72" t="s">
        <v>780</v>
      </c>
      <c r="AI641" s="7" t="s">
        <v>1129</v>
      </c>
      <c r="AJ641" s="7" t="s">
        <v>1129</v>
      </c>
      <c r="AK641" s="7" t="s">
        <v>1129</v>
      </c>
      <c r="AL641" s="7">
        <v>9559.6299999999992</v>
      </c>
      <c r="AM641" s="255">
        <v>3485.63</v>
      </c>
      <c r="AN641" s="258">
        <v>57</v>
      </c>
      <c r="AO641" s="306">
        <v>73</v>
      </c>
      <c r="AP641" s="306" t="str">
        <f t="shared" si="136"/>
        <v>FLOW</v>
      </c>
      <c r="AQ641" s="306"/>
      <c r="AR641" s="306"/>
      <c r="AS641" s="306"/>
      <c r="AT641" s="306"/>
      <c r="AU641" s="72" t="s">
        <v>1793</v>
      </c>
      <c r="AV641" s="310" t="s">
        <v>784</v>
      </c>
      <c r="AW641" s="304" t="s">
        <v>129</v>
      </c>
      <c r="AX641" s="311">
        <v>45014</v>
      </c>
      <c r="AY641" s="72">
        <v>36</v>
      </c>
      <c r="AZ641" s="72" t="s">
        <v>1742</v>
      </c>
      <c r="BA641" s="7" t="s">
        <v>3512</v>
      </c>
      <c r="BB641" s="7"/>
      <c r="BC641" s="7"/>
      <c r="BD641" s="72"/>
      <c r="BE641" s="72"/>
      <c r="BF641" s="72"/>
      <c r="BG641" s="183"/>
      <c r="BH641" s="72"/>
      <c r="BI641" s="72"/>
      <c r="BJ641" s="72"/>
      <c r="BK641" s="72"/>
      <c r="BL641" s="72"/>
      <c r="BM641" s="72"/>
      <c r="BN641" s="72"/>
      <c r="BO641" s="72">
        <v>1</v>
      </c>
      <c r="BP641" s="72"/>
      <c r="BQ641" s="72"/>
      <c r="BR641" s="72"/>
      <c r="BS641" s="72"/>
      <c r="BT641" s="72"/>
      <c r="BU641" s="72"/>
      <c r="BV641" s="72"/>
      <c r="BW641" s="72"/>
      <c r="BX641" s="72"/>
      <c r="BY641" s="72"/>
      <c r="BZ641" s="72"/>
      <c r="CA641" s="72"/>
      <c r="CB641" s="72"/>
      <c r="CC641" s="72"/>
      <c r="CD641" s="72"/>
      <c r="CE641" s="72"/>
      <c r="CF641" s="72"/>
      <c r="CG641" s="72"/>
      <c r="CH641" s="72"/>
      <c r="CI641" s="72"/>
      <c r="CJ641" s="72"/>
      <c r="CK641" s="72"/>
      <c r="CL641" s="72"/>
      <c r="CM641" s="72"/>
      <c r="CN641" s="72"/>
      <c r="CO641" s="72"/>
      <c r="CP641" s="72"/>
      <c r="CQ641" s="72"/>
      <c r="CR641" s="72"/>
      <c r="CS641" s="72"/>
      <c r="CT641" s="72"/>
      <c r="CU641" s="72"/>
      <c r="CV641" s="72"/>
      <c r="CW641" s="72"/>
      <c r="CX641" s="72"/>
      <c r="CY641" s="72"/>
      <c r="CZ641" s="72"/>
      <c r="DA641" s="72"/>
      <c r="DB641" s="72"/>
      <c r="DC641" s="72"/>
      <c r="DD641" s="72"/>
      <c r="DE641" s="72"/>
      <c r="DF641" s="72"/>
      <c r="DG641" s="72"/>
      <c r="DH641" s="72"/>
      <c r="DI641" s="72"/>
      <c r="DJ641" s="72"/>
      <c r="DK641" s="72"/>
      <c r="DL641" s="72"/>
      <c r="DM641" s="72"/>
      <c r="DN641" s="72"/>
      <c r="DO641" s="72"/>
      <c r="DP641" s="72"/>
      <c r="DQ641" s="72"/>
      <c r="DR641" s="72"/>
      <c r="DS641" s="72"/>
      <c r="DT641" s="72"/>
      <c r="DU641" s="72"/>
      <c r="DV641" s="72"/>
      <c r="DW641" s="72"/>
      <c r="DX641" s="72"/>
      <c r="DY641" s="72"/>
      <c r="DZ641" s="72"/>
      <c r="EA641" s="72"/>
      <c r="EB641" s="72"/>
      <c r="EC641" s="72"/>
      <c r="ED641" s="72"/>
      <c r="EE641" s="72"/>
      <c r="EF641" s="72"/>
      <c r="EG641" s="72"/>
      <c r="EH641" s="72"/>
      <c r="EI641" s="72"/>
      <c r="EJ641" s="72"/>
      <c r="EK641" s="72"/>
      <c r="EL641" s="72"/>
      <c r="EM641" s="72"/>
      <c r="EN641" s="72"/>
      <c r="EO641" s="72"/>
      <c r="EP641" s="72"/>
      <c r="EQ641" s="72"/>
      <c r="ER641" s="312">
        <f t="shared" si="137"/>
        <v>1</v>
      </c>
      <c r="ES641" s="72">
        <f t="shared" si="138"/>
        <v>1</v>
      </c>
      <c r="ET641" s="72" t="s">
        <v>1116</v>
      </c>
      <c r="EU641" s="7" t="s">
        <v>2952</v>
      </c>
      <c r="EV641" s="7" t="s">
        <v>1110</v>
      </c>
      <c r="EW641" s="7" t="s">
        <v>1801</v>
      </c>
      <c r="EX641" s="183" t="s">
        <v>1837</v>
      </c>
      <c r="EY641" s="313">
        <v>46178</v>
      </c>
      <c r="EZ641" s="313"/>
      <c r="FA641" s="183"/>
      <c r="FB641" s="313"/>
      <c r="FC641" s="7"/>
      <c r="FD641" s="7" t="s">
        <v>3461</v>
      </c>
      <c r="FE641" s="7">
        <f t="shared" ref="FE641:FE704" si="139">IF((J641+R641)&lt;=I641+R641,(J641+R641),((I641-(I641*(M641+1)-(I641+J641)))+R641))</f>
        <v>3709.63</v>
      </c>
      <c r="FF641" s="72">
        <f t="shared" ref="FF641:FF704" si="140">I641+J641+FD641</f>
        <v>7478.63</v>
      </c>
      <c r="FG641" t="s">
        <v>3515</v>
      </c>
    </row>
    <row r="642" spans="1:163" ht="17.25">
      <c r="A642" s="72">
        <v>457032374</v>
      </c>
      <c r="B642" s="304" t="s">
        <v>195</v>
      </c>
      <c r="C642" s="72"/>
      <c r="D642" s="72"/>
      <c r="E642" s="72"/>
      <c r="F642" s="72"/>
      <c r="G642" s="306"/>
      <c r="H642" s="306"/>
      <c r="I642" s="72">
        <v>3548</v>
      </c>
      <c r="J642" s="72">
        <v>3447</v>
      </c>
      <c r="K642" s="258">
        <f t="shared" si="131"/>
        <v>3782</v>
      </c>
      <c r="L642" s="258">
        <f t="shared" si="133"/>
        <v>7386</v>
      </c>
      <c r="M642" s="315">
        <v>3</v>
      </c>
      <c r="N642" s="72" t="s">
        <v>1231</v>
      </c>
      <c r="O642" s="72" t="s">
        <v>1232</v>
      </c>
      <c r="P642" s="72" t="s">
        <v>22</v>
      </c>
      <c r="Q642" s="255">
        <v>3447</v>
      </c>
      <c r="R642" s="66">
        <v>335</v>
      </c>
      <c r="S642" s="66">
        <f t="shared" si="132"/>
        <v>0</v>
      </c>
      <c r="T642" s="66">
        <v>5400</v>
      </c>
      <c r="U642" s="4" t="s">
        <v>1231</v>
      </c>
      <c r="V642" s="5">
        <f t="shared" ref="V642:V706" si="141">Q642/SUMIFS($Q:$Q,$M:$M,M642,$P:$P,P642)</f>
        <v>1.1496181113378625E-2</v>
      </c>
      <c r="W642" s="5">
        <f t="shared" ref="W642:W706" si="142">Q642/SUMIFS($Q:$Q,$M:$M,M642)</f>
        <v>9.2193626257437993E-4</v>
      </c>
      <c r="X642" s="5" t="s">
        <v>1280</v>
      </c>
      <c r="Y642" s="72" t="str">
        <f t="shared" si="135"/>
        <v>PTP</v>
      </c>
      <c r="Z642" s="72" t="s">
        <v>1329</v>
      </c>
      <c r="AA642" s="72" t="s">
        <v>1329</v>
      </c>
      <c r="AB642" s="304"/>
      <c r="AC642" s="72">
        <v>28</v>
      </c>
      <c r="AD642" s="72" t="s">
        <v>3019</v>
      </c>
      <c r="AE642" s="308"/>
      <c r="AF642" s="309" t="s">
        <v>1129</v>
      </c>
      <c r="AG642" s="7" t="s">
        <v>1129</v>
      </c>
      <c r="AH642" s="72" t="s">
        <v>196</v>
      </c>
      <c r="AI642" s="7" t="s">
        <v>1129</v>
      </c>
      <c r="AJ642" s="7" t="s">
        <v>1129</v>
      </c>
      <c r="AK642" s="7" t="s">
        <v>1129</v>
      </c>
      <c r="AL642" s="7">
        <v>9182</v>
      </c>
      <c r="AM642" s="255">
        <v>3447</v>
      </c>
      <c r="AN642" s="258">
        <v>88</v>
      </c>
      <c r="AO642" s="306">
        <v>104</v>
      </c>
      <c r="AP642" s="306" t="str">
        <f t="shared" si="136"/>
        <v>FLOW</v>
      </c>
      <c r="AQ642" s="306"/>
      <c r="AR642" s="306"/>
      <c r="AS642" s="306"/>
      <c r="AT642" s="306"/>
      <c r="AU642" s="72" t="s">
        <v>943</v>
      </c>
      <c r="AV642" s="310" t="s">
        <v>197</v>
      </c>
      <c r="AW642" s="304" t="s">
        <v>98</v>
      </c>
      <c r="AX642" s="311">
        <v>44986</v>
      </c>
      <c r="AY642" s="72">
        <v>36</v>
      </c>
      <c r="AZ642" s="72" t="s">
        <v>1742</v>
      </c>
      <c r="BA642" s="7" t="s">
        <v>3513</v>
      </c>
      <c r="BB642" s="7"/>
      <c r="BC642" s="7"/>
      <c r="BD642" s="72"/>
      <c r="BE642" s="72"/>
      <c r="BF642" s="72"/>
      <c r="BG642" s="183"/>
      <c r="BH642" s="72"/>
      <c r="BI642" s="72"/>
      <c r="BJ642" s="72"/>
      <c r="BK642" s="72"/>
      <c r="BL642" s="72">
        <v>1</v>
      </c>
      <c r="BM642" s="72"/>
      <c r="BN642" s="72"/>
      <c r="BO642" s="72"/>
      <c r="BP642" s="72"/>
      <c r="BQ642" s="72"/>
      <c r="BR642" s="72"/>
      <c r="BS642" s="72"/>
      <c r="BT642" s="72"/>
      <c r="BU642" s="72"/>
      <c r="BV642" s="72"/>
      <c r="BW642" s="72"/>
      <c r="BX642" s="72"/>
      <c r="BY642" s="72"/>
      <c r="BZ642" s="72"/>
      <c r="CA642" s="72"/>
      <c r="CB642" s="72"/>
      <c r="CC642" s="72"/>
      <c r="CD642" s="72"/>
      <c r="CE642" s="72"/>
      <c r="CF642" s="72"/>
      <c r="CG642" s="72"/>
      <c r="CH642" s="72"/>
      <c r="CI642" s="72"/>
      <c r="CJ642" s="72"/>
      <c r="CK642" s="72"/>
      <c r="CL642" s="72"/>
      <c r="CM642" s="72"/>
      <c r="CN642" s="72"/>
      <c r="CO642" s="72"/>
      <c r="CP642" s="72"/>
      <c r="CQ642" s="72"/>
      <c r="CR642" s="72"/>
      <c r="CS642" s="72"/>
      <c r="CT642" s="72"/>
      <c r="CU642" s="72"/>
      <c r="CV642" s="72"/>
      <c r="CW642" s="72"/>
      <c r="CX642" s="72"/>
      <c r="CY642" s="72"/>
      <c r="CZ642" s="72"/>
      <c r="DA642" s="72"/>
      <c r="DB642" s="72"/>
      <c r="DC642" s="72"/>
      <c r="DD642" s="72"/>
      <c r="DE642" s="72">
        <v>1</v>
      </c>
      <c r="DF642" s="72"/>
      <c r="DG642" s="72"/>
      <c r="DH642" s="72"/>
      <c r="DI642" s="72"/>
      <c r="DJ642" s="72"/>
      <c r="DK642" s="72"/>
      <c r="DL642" s="72"/>
      <c r="DM642" s="72"/>
      <c r="DN642" s="72"/>
      <c r="DO642" s="72"/>
      <c r="DP642" s="72"/>
      <c r="DQ642" s="72"/>
      <c r="DR642" s="72"/>
      <c r="DS642" s="72"/>
      <c r="DT642" s="72"/>
      <c r="DU642" s="72"/>
      <c r="DV642" s="72"/>
      <c r="DW642" s="72"/>
      <c r="DX642" s="72"/>
      <c r="DY642" s="72"/>
      <c r="DZ642" s="72"/>
      <c r="EA642" s="72"/>
      <c r="EB642" s="72"/>
      <c r="EC642" s="72"/>
      <c r="ED642" s="72"/>
      <c r="EE642" s="72"/>
      <c r="EF642" s="72"/>
      <c r="EG642" s="72"/>
      <c r="EH642" s="72"/>
      <c r="EI642" s="72"/>
      <c r="EJ642" s="72"/>
      <c r="EK642" s="72"/>
      <c r="EL642" s="72"/>
      <c r="EM642" s="72"/>
      <c r="EN642" s="72"/>
      <c r="EO642" s="72"/>
      <c r="EP642" s="72"/>
      <c r="EQ642" s="72"/>
      <c r="ER642" s="312">
        <f t="shared" si="137"/>
        <v>2</v>
      </c>
      <c r="ES642" s="72">
        <f t="shared" si="138"/>
        <v>1</v>
      </c>
      <c r="ET642" s="72" t="s">
        <v>1114</v>
      </c>
      <c r="EU642" s="7" t="s">
        <v>2953</v>
      </c>
      <c r="EV642" s="7" t="s">
        <v>1110</v>
      </c>
      <c r="EW642" s="7" t="s">
        <v>1808</v>
      </c>
      <c r="EX642" s="183" t="s">
        <v>2034</v>
      </c>
      <c r="EY642" s="313">
        <v>46177</v>
      </c>
      <c r="EZ642" s="313"/>
      <c r="FA642" s="183"/>
      <c r="FB642" s="313"/>
      <c r="FC642" s="7"/>
      <c r="FD642" s="7" t="s">
        <v>3462</v>
      </c>
      <c r="FE642" s="7">
        <f t="shared" si="139"/>
        <v>3782</v>
      </c>
      <c r="FF642" s="72">
        <f t="shared" si="140"/>
        <v>7386</v>
      </c>
      <c r="FG642" t="s">
        <v>3515</v>
      </c>
    </row>
    <row r="643" spans="1:163" ht="17.25">
      <c r="A643" s="72">
        <v>139178059</v>
      </c>
      <c r="B643" s="304" t="s">
        <v>936</v>
      </c>
      <c r="C643" s="72"/>
      <c r="D643" s="72"/>
      <c r="E643" s="72"/>
      <c r="F643" s="72"/>
      <c r="G643" s="306"/>
      <c r="H643" s="306"/>
      <c r="I643" s="72">
        <v>3535</v>
      </c>
      <c r="J643" s="72">
        <v>3441</v>
      </c>
      <c r="K643" s="258">
        <f t="shared" si="131"/>
        <v>3647</v>
      </c>
      <c r="L643" s="258">
        <f t="shared" si="133"/>
        <v>7247</v>
      </c>
      <c r="M643" s="315">
        <v>3</v>
      </c>
      <c r="N643" s="72" t="s">
        <v>1231</v>
      </c>
      <c r="O643" s="72" t="s">
        <v>1232</v>
      </c>
      <c r="P643" s="72" t="s">
        <v>333</v>
      </c>
      <c r="Q643" s="255">
        <v>3441</v>
      </c>
      <c r="R643" s="66">
        <v>206</v>
      </c>
      <c r="S643" s="66">
        <f t="shared" si="132"/>
        <v>0</v>
      </c>
      <c r="T643" s="66">
        <v>5703</v>
      </c>
      <c r="U643" s="4" t="s">
        <v>1231</v>
      </c>
      <c r="V643" s="5">
        <f t="shared" si="141"/>
        <v>7.1560347698024643E-3</v>
      </c>
      <c r="W643" s="5">
        <f t="shared" si="142"/>
        <v>9.2033149971524264E-4</v>
      </c>
      <c r="X643" s="5" t="str">
        <f t="shared" si="134"/>
        <v>FLOW</v>
      </c>
      <c r="Y643" s="72" t="str">
        <f t="shared" si="135"/>
        <v>BPTP</v>
      </c>
      <c r="Z643" s="72" t="s">
        <v>1326</v>
      </c>
      <c r="AA643" s="72" t="s">
        <v>1325</v>
      </c>
      <c r="AB643" s="304" t="s">
        <v>3504</v>
      </c>
      <c r="AC643" s="72"/>
      <c r="AD643" s="72" t="s">
        <v>3019</v>
      </c>
      <c r="AE643" s="308"/>
      <c r="AF643" s="309" t="s">
        <v>1129</v>
      </c>
      <c r="AG643" s="7" t="s">
        <v>1129</v>
      </c>
      <c r="AH643" s="72" t="s">
        <v>908</v>
      </c>
      <c r="AI643" s="7" t="s">
        <v>1129</v>
      </c>
      <c r="AJ643" s="7" t="s">
        <v>1129</v>
      </c>
      <c r="AK643" s="7" t="s">
        <v>1129</v>
      </c>
      <c r="AL643" s="7">
        <v>9350</v>
      </c>
      <c r="AM643" s="255">
        <v>3441</v>
      </c>
      <c r="AN643" s="258">
        <v>87</v>
      </c>
      <c r="AO643" s="306">
        <v>103</v>
      </c>
      <c r="AP643" s="306" t="str">
        <f t="shared" si="136"/>
        <v>FLOW</v>
      </c>
      <c r="AQ643" s="306"/>
      <c r="AR643" s="306"/>
      <c r="AS643" s="306"/>
      <c r="AT643" s="306"/>
      <c r="AU643" s="72" t="s">
        <v>1793</v>
      </c>
      <c r="AV643" s="310" t="s">
        <v>937</v>
      </c>
      <c r="AW643" s="304" t="s">
        <v>98</v>
      </c>
      <c r="AX643" s="311">
        <v>45001</v>
      </c>
      <c r="AY643" s="72">
        <v>36</v>
      </c>
      <c r="AZ643" s="72" t="s">
        <v>1742</v>
      </c>
      <c r="BA643" s="7" t="s">
        <v>3513</v>
      </c>
      <c r="BB643" s="7"/>
      <c r="BC643" s="7"/>
      <c r="BD643" s="72"/>
      <c r="BE643" s="72"/>
      <c r="BF643" s="72">
        <v>1</v>
      </c>
      <c r="BG643" s="183"/>
      <c r="BH643" s="72"/>
      <c r="BI643" s="72"/>
      <c r="BJ643" s="72"/>
      <c r="BK643" s="72"/>
      <c r="BL643" s="72"/>
      <c r="BM643" s="72"/>
      <c r="BN643" s="72"/>
      <c r="BO643" s="72"/>
      <c r="BP643" s="72"/>
      <c r="BQ643" s="72"/>
      <c r="BR643" s="72"/>
      <c r="BS643" s="72"/>
      <c r="BT643" s="72"/>
      <c r="BU643" s="72"/>
      <c r="BV643" s="72"/>
      <c r="BW643" s="72"/>
      <c r="BX643" s="72"/>
      <c r="BY643" s="72"/>
      <c r="BZ643" s="72"/>
      <c r="CA643" s="72"/>
      <c r="CB643" s="72"/>
      <c r="CC643" s="72"/>
      <c r="CD643" s="72"/>
      <c r="CE643" s="72"/>
      <c r="CF643" s="72"/>
      <c r="CG643" s="72"/>
      <c r="CH643" s="72"/>
      <c r="CI643" s="72"/>
      <c r="CJ643" s="72"/>
      <c r="CK643" s="72"/>
      <c r="CL643" s="72"/>
      <c r="CM643" s="72"/>
      <c r="CN643" s="72"/>
      <c r="CO643" s="72"/>
      <c r="CP643" s="72"/>
      <c r="CQ643" s="72"/>
      <c r="CR643" s="72"/>
      <c r="CS643" s="72"/>
      <c r="CT643" s="72"/>
      <c r="CU643" s="72"/>
      <c r="CV643" s="72"/>
      <c r="CW643" s="72"/>
      <c r="CX643" s="72"/>
      <c r="CY643" s="72"/>
      <c r="CZ643" s="72"/>
      <c r="DA643" s="72"/>
      <c r="DB643" s="72"/>
      <c r="DC643" s="72"/>
      <c r="DD643" s="72"/>
      <c r="DE643" s="72"/>
      <c r="DF643" s="72"/>
      <c r="DG643" s="72"/>
      <c r="DH643" s="72"/>
      <c r="DI643" s="72"/>
      <c r="DJ643" s="72"/>
      <c r="DK643" s="72"/>
      <c r="DL643" s="72"/>
      <c r="DM643" s="72"/>
      <c r="DN643" s="72"/>
      <c r="DO643" s="72"/>
      <c r="DP643" s="72"/>
      <c r="DQ643" s="72"/>
      <c r="DR643" s="72"/>
      <c r="DS643" s="72"/>
      <c r="DT643" s="72"/>
      <c r="DU643" s="72"/>
      <c r="DV643" s="72"/>
      <c r="DW643" s="72"/>
      <c r="DX643" s="72"/>
      <c r="DY643" s="72"/>
      <c r="DZ643" s="72"/>
      <c r="EA643" s="72"/>
      <c r="EB643" s="72"/>
      <c r="EC643" s="72"/>
      <c r="ED643" s="72"/>
      <c r="EE643" s="72"/>
      <c r="EF643" s="72"/>
      <c r="EG643" s="72"/>
      <c r="EH643" s="72"/>
      <c r="EI643" s="72"/>
      <c r="EJ643" s="72"/>
      <c r="EK643" s="72"/>
      <c r="EL643" s="72"/>
      <c r="EM643" s="72"/>
      <c r="EN643" s="72"/>
      <c r="EO643" s="72"/>
      <c r="EP643" s="72"/>
      <c r="EQ643" s="72"/>
      <c r="ER643" s="312">
        <f t="shared" si="137"/>
        <v>1</v>
      </c>
      <c r="ES643" s="72">
        <f t="shared" si="138"/>
        <v>1</v>
      </c>
      <c r="ET643" s="72" t="s">
        <v>1125</v>
      </c>
      <c r="EU643" s="7" t="s">
        <v>2954</v>
      </c>
      <c r="EV643" s="7" t="s">
        <v>1110</v>
      </c>
      <c r="EW643" s="7" t="s">
        <v>1803</v>
      </c>
      <c r="EX643" s="183" t="s">
        <v>1809</v>
      </c>
      <c r="EY643" s="313">
        <v>46175</v>
      </c>
      <c r="EZ643" s="313"/>
      <c r="FA643" s="183"/>
      <c r="FB643" s="313"/>
      <c r="FC643" s="7"/>
      <c r="FD643" s="7" t="s">
        <v>3409</v>
      </c>
      <c r="FE643" s="7">
        <f t="shared" si="139"/>
        <v>3647</v>
      </c>
      <c r="FF643" s="72">
        <f t="shared" si="140"/>
        <v>7247</v>
      </c>
      <c r="FG643" t="s">
        <v>3515</v>
      </c>
    </row>
    <row r="644" spans="1:163" ht="17.25">
      <c r="A644" s="72">
        <v>465544507</v>
      </c>
      <c r="B644" s="304" t="s">
        <v>1598</v>
      </c>
      <c r="C644" s="72"/>
      <c r="D644" s="72"/>
      <c r="E644" s="72"/>
      <c r="F644" s="72"/>
      <c r="G644" s="306"/>
      <c r="H644" s="306"/>
      <c r="I644" s="72">
        <v>1141</v>
      </c>
      <c r="J644" s="72">
        <v>3314</v>
      </c>
      <c r="K644" s="258">
        <f t="shared" si="131"/>
        <v>-2119</v>
      </c>
      <c r="L644" s="258">
        <f t="shared" si="133"/>
        <v>4782</v>
      </c>
      <c r="M644" s="315">
        <v>6</v>
      </c>
      <c r="N644" s="72" t="s">
        <v>1231</v>
      </c>
      <c r="O644" s="72" t="s">
        <v>1232</v>
      </c>
      <c r="P644" s="72" t="s">
        <v>324</v>
      </c>
      <c r="Q644" s="255">
        <v>3258</v>
      </c>
      <c r="R644" s="66">
        <v>272</v>
      </c>
      <c r="S644" s="66">
        <f t="shared" si="132"/>
        <v>0</v>
      </c>
      <c r="T644" s="66">
        <v>3108</v>
      </c>
      <c r="U644" s="4" t="s">
        <v>1129</v>
      </c>
      <c r="V644" s="5">
        <f t="shared" si="141"/>
        <v>0.11279468390138048</v>
      </c>
      <c r="W644" s="5">
        <f t="shared" si="142"/>
        <v>1.3685934823218029E-3</v>
      </c>
      <c r="X644" s="5" t="str">
        <f t="shared" si="134"/>
        <v>FLOW</v>
      </c>
      <c r="Y644" s="72" t="str">
        <f t="shared" si="135"/>
        <v>NC</v>
      </c>
      <c r="Z644" s="72" t="s">
        <v>1129</v>
      </c>
      <c r="AA644" s="72" t="s">
        <v>1315</v>
      </c>
      <c r="AB644" s="304" t="s">
        <v>3538</v>
      </c>
      <c r="AC644" s="72"/>
      <c r="AD644" s="72" t="s">
        <v>3021</v>
      </c>
      <c r="AE644" s="308"/>
      <c r="AF644" s="309" t="s">
        <v>1129</v>
      </c>
      <c r="AG644" s="7" t="s">
        <v>1129</v>
      </c>
      <c r="AH644" s="72" t="s">
        <v>707</v>
      </c>
      <c r="AI644" s="7" t="s">
        <v>1129</v>
      </c>
      <c r="AJ644" s="7" t="s">
        <v>1129</v>
      </c>
      <c r="AK644" s="7" t="s">
        <v>1129</v>
      </c>
      <c r="AL644" s="7">
        <v>6694</v>
      </c>
      <c r="AM644" s="255">
        <v>3258</v>
      </c>
      <c r="AN644" s="258">
        <v>177</v>
      </c>
      <c r="AO644" s="306">
        <v>193</v>
      </c>
      <c r="AP644" s="306" t="str">
        <f t="shared" si="136"/>
        <v>FLOW</v>
      </c>
      <c r="AQ644" s="306"/>
      <c r="AR644" s="306"/>
      <c r="AS644" s="306"/>
      <c r="AT644" s="306"/>
      <c r="AU644" s="72" t="s">
        <v>943</v>
      </c>
      <c r="AV644" s="310" t="s">
        <v>1702</v>
      </c>
      <c r="AW644" s="304" t="s">
        <v>334</v>
      </c>
      <c r="AX644" s="311">
        <v>45708</v>
      </c>
      <c r="AY644" s="72">
        <v>12</v>
      </c>
      <c r="AZ644" s="72" t="s">
        <v>1742</v>
      </c>
      <c r="BA644" s="7" t="s">
        <v>3512</v>
      </c>
      <c r="BB644" s="7"/>
      <c r="BC644" s="7"/>
      <c r="BD644" s="72"/>
      <c r="BE644" s="72"/>
      <c r="BF644" s="72"/>
      <c r="BG644" s="183"/>
      <c r="BH644" s="72"/>
      <c r="BI644" s="72"/>
      <c r="BJ644" s="72"/>
      <c r="BK644" s="72"/>
      <c r="BL644" s="72"/>
      <c r="BM644" s="72"/>
      <c r="BN644" s="72"/>
      <c r="BO644" s="72">
        <v>1</v>
      </c>
      <c r="BP644" s="72"/>
      <c r="BQ644" s="72"/>
      <c r="BR644" s="72"/>
      <c r="BS644" s="72"/>
      <c r="BT644" s="72"/>
      <c r="BU644" s="72"/>
      <c r="BV644" s="72"/>
      <c r="BW644" s="72"/>
      <c r="BX644" s="72"/>
      <c r="BY644" s="72"/>
      <c r="BZ644" s="72"/>
      <c r="CA644" s="72"/>
      <c r="CB644" s="72"/>
      <c r="CC644" s="72"/>
      <c r="CD644" s="72"/>
      <c r="CE644" s="72"/>
      <c r="CF644" s="72"/>
      <c r="CG644" s="72"/>
      <c r="CH644" s="72"/>
      <c r="CI644" s="72"/>
      <c r="CJ644" s="72"/>
      <c r="CK644" s="72"/>
      <c r="CL644" s="72"/>
      <c r="CM644" s="72"/>
      <c r="CN644" s="72"/>
      <c r="CO644" s="72"/>
      <c r="CP644" s="72"/>
      <c r="CQ644" s="72"/>
      <c r="CR644" s="72"/>
      <c r="CS644" s="72"/>
      <c r="CT644" s="72"/>
      <c r="CU644" s="72"/>
      <c r="CV644" s="72"/>
      <c r="CW644" s="72"/>
      <c r="CX644" s="72"/>
      <c r="CY644" s="72"/>
      <c r="CZ644" s="72"/>
      <c r="DA644" s="72"/>
      <c r="DB644" s="72"/>
      <c r="DC644" s="72"/>
      <c r="DD644" s="72"/>
      <c r="DE644" s="72"/>
      <c r="DF644" s="72"/>
      <c r="DG644" s="72"/>
      <c r="DH644" s="72"/>
      <c r="DI644" s="72"/>
      <c r="DJ644" s="72"/>
      <c r="DK644" s="72"/>
      <c r="DL644" s="72"/>
      <c r="DM644" s="72"/>
      <c r="DN644" s="72"/>
      <c r="DO644" s="72"/>
      <c r="DP644" s="72"/>
      <c r="DQ644" s="72"/>
      <c r="DR644" s="72"/>
      <c r="DS644" s="72"/>
      <c r="DT644" s="72"/>
      <c r="DU644" s="72"/>
      <c r="DV644" s="72"/>
      <c r="DW644" s="72"/>
      <c r="DX644" s="72"/>
      <c r="DY644" s="72"/>
      <c r="DZ644" s="72"/>
      <c r="EA644" s="72"/>
      <c r="EB644" s="72"/>
      <c r="EC644" s="72"/>
      <c r="ED644" s="72"/>
      <c r="EE644" s="72"/>
      <c r="EF644" s="72"/>
      <c r="EG644" s="72"/>
      <c r="EH644" s="72"/>
      <c r="EI644" s="72"/>
      <c r="EJ644" s="72"/>
      <c r="EK644" s="72"/>
      <c r="EL644" s="72"/>
      <c r="EM644" s="72"/>
      <c r="EN644" s="72"/>
      <c r="EO644" s="72"/>
      <c r="EP644" s="72"/>
      <c r="EQ644" s="72"/>
      <c r="ER644" s="312">
        <f t="shared" si="137"/>
        <v>1</v>
      </c>
      <c r="ES644" s="72">
        <f t="shared" si="138"/>
        <v>1</v>
      </c>
      <c r="ET644" s="72" t="s">
        <v>1127</v>
      </c>
      <c r="EU644" s="7" t="s">
        <v>2955</v>
      </c>
      <c r="EV644" s="7" t="s">
        <v>1110</v>
      </c>
      <c r="EW644" s="7" t="s">
        <v>1848</v>
      </c>
      <c r="EX644" s="183" t="s">
        <v>1996</v>
      </c>
      <c r="EY644" s="313">
        <v>46178</v>
      </c>
      <c r="EZ644" s="313"/>
      <c r="FA644" s="183"/>
      <c r="FB644" s="313"/>
      <c r="FC644" s="7" t="s">
        <v>3623</v>
      </c>
      <c r="FD644" s="7" t="s">
        <v>3463</v>
      </c>
      <c r="FE644" s="7">
        <f t="shared" si="139"/>
        <v>-2119</v>
      </c>
      <c r="FF644" s="72">
        <f t="shared" si="140"/>
        <v>4782</v>
      </c>
      <c r="FG644" t="s">
        <v>3515</v>
      </c>
    </row>
    <row r="645" spans="1:163" ht="17.25">
      <c r="A645" s="72">
        <v>140403056</v>
      </c>
      <c r="B645" s="304" t="s">
        <v>1414</v>
      </c>
      <c r="C645" s="72"/>
      <c r="D645" s="72"/>
      <c r="E645" s="72"/>
      <c r="F645" s="72"/>
      <c r="G645" s="306"/>
      <c r="H645" s="306"/>
      <c r="I645" s="72">
        <v>3307</v>
      </c>
      <c r="J645" s="72">
        <v>3286</v>
      </c>
      <c r="K645" s="258">
        <f t="shared" si="131"/>
        <v>3412</v>
      </c>
      <c r="L645" s="258">
        <f t="shared" si="133"/>
        <v>6780</v>
      </c>
      <c r="M645" s="315">
        <v>2</v>
      </c>
      <c r="N645" s="72" t="s">
        <v>1231</v>
      </c>
      <c r="O645" s="72" t="s">
        <v>1232</v>
      </c>
      <c r="P645" s="72" t="s">
        <v>42</v>
      </c>
      <c r="Q645" s="255">
        <v>3246.15</v>
      </c>
      <c r="R645" s="66">
        <v>126</v>
      </c>
      <c r="S645" s="66">
        <f t="shared" si="132"/>
        <v>0</v>
      </c>
      <c r="T645" s="66">
        <v>2082</v>
      </c>
      <c r="U645" s="4" t="s">
        <v>1231</v>
      </c>
      <c r="V645" s="5">
        <f t="shared" si="141"/>
        <v>3.6309168416523291E-3</v>
      </c>
      <c r="W645" s="5">
        <f t="shared" si="142"/>
        <v>7.1873456008479761E-4</v>
      </c>
      <c r="X645" s="5" t="s">
        <v>1280</v>
      </c>
      <c r="Y645" s="72" t="str">
        <f t="shared" si="135"/>
        <v>BPTP</v>
      </c>
      <c r="Z645" s="72" t="s">
        <v>1329</v>
      </c>
      <c r="AA645" s="72" t="s">
        <v>1325</v>
      </c>
      <c r="AB645" s="304"/>
      <c r="AC645" s="72">
        <v>23</v>
      </c>
      <c r="AD645" s="72" t="s">
        <v>3022</v>
      </c>
      <c r="AE645" s="308"/>
      <c r="AF645" s="309" t="s">
        <v>1129</v>
      </c>
      <c r="AG645" s="7" t="s">
        <v>1129</v>
      </c>
      <c r="AH645" s="72" t="s">
        <v>1102</v>
      </c>
      <c r="AI645" s="7" t="s">
        <v>1129</v>
      </c>
      <c r="AJ645" s="7" t="s">
        <v>1129</v>
      </c>
      <c r="AK645" s="7" t="s">
        <v>1129</v>
      </c>
      <c r="AL645" s="7">
        <v>5494</v>
      </c>
      <c r="AM645" s="255">
        <v>3246.15</v>
      </c>
      <c r="AN645" s="258">
        <v>57</v>
      </c>
      <c r="AO645" s="306">
        <v>73</v>
      </c>
      <c r="AP645" s="306" t="str">
        <f t="shared" si="136"/>
        <v>FLOW</v>
      </c>
      <c r="AQ645" s="306"/>
      <c r="AR645" s="306"/>
      <c r="AS645" s="306"/>
      <c r="AT645" s="306"/>
      <c r="AU645" s="72" t="s">
        <v>1793</v>
      </c>
      <c r="AV645" s="310" t="s">
        <v>1415</v>
      </c>
      <c r="AW645" s="304" t="s">
        <v>53</v>
      </c>
      <c r="AX645" s="311">
        <v>45015</v>
      </c>
      <c r="AY645" s="72">
        <v>36</v>
      </c>
      <c r="AZ645" s="72" t="s">
        <v>1742</v>
      </c>
      <c r="BA645" s="7" t="s">
        <v>3512</v>
      </c>
      <c r="BB645" s="7"/>
      <c r="BC645" s="7"/>
      <c r="BD645" s="72"/>
      <c r="BE645" s="72"/>
      <c r="BF645" s="72"/>
      <c r="BG645" s="183"/>
      <c r="BH645" s="72"/>
      <c r="BI645" s="72"/>
      <c r="BJ645" s="72"/>
      <c r="BK645" s="72"/>
      <c r="BL645" s="72"/>
      <c r="BM645" s="72"/>
      <c r="BN645" s="72"/>
      <c r="BO645" s="72">
        <v>1</v>
      </c>
      <c r="BP645" s="72"/>
      <c r="BQ645" s="72"/>
      <c r="BR645" s="72"/>
      <c r="BS645" s="72"/>
      <c r="BT645" s="72"/>
      <c r="BU645" s="72"/>
      <c r="BV645" s="72"/>
      <c r="BW645" s="72"/>
      <c r="BX645" s="72"/>
      <c r="BY645" s="72"/>
      <c r="BZ645" s="72"/>
      <c r="CA645" s="72"/>
      <c r="CB645" s="72"/>
      <c r="CC645" s="72"/>
      <c r="CD645" s="72"/>
      <c r="CE645" s="72"/>
      <c r="CF645" s="72"/>
      <c r="CG645" s="72"/>
      <c r="CH645" s="72"/>
      <c r="CI645" s="72"/>
      <c r="CJ645" s="72"/>
      <c r="CK645" s="72"/>
      <c r="CL645" s="72"/>
      <c r="CM645" s="72"/>
      <c r="CN645" s="72"/>
      <c r="CO645" s="72"/>
      <c r="CP645" s="72"/>
      <c r="CQ645" s="72"/>
      <c r="CR645" s="72"/>
      <c r="CS645" s="72"/>
      <c r="CT645" s="72"/>
      <c r="CU645" s="72"/>
      <c r="CV645" s="72"/>
      <c r="CW645" s="72"/>
      <c r="CX645" s="72"/>
      <c r="CY645" s="72"/>
      <c r="CZ645" s="72"/>
      <c r="DA645" s="72"/>
      <c r="DB645" s="72"/>
      <c r="DC645" s="72"/>
      <c r="DD645" s="72"/>
      <c r="DE645" s="72"/>
      <c r="DF645" s="72"/>
      <c r="DG645" s="72"/>
      <c r="DH645" s="72"/>
      <c r="DI645" s="72"/>
      <c r="DJ645" s="72"/>
      <c r="DK645" s="72"/>
      <c r="DL645" s="72"/>
      <c r="DM645" s="72"/>
      <c r="DN645" s="72"/>
      <c r="DO645" s="72"/>
      <c r="DP645" s="72"/>
      <c r="DQ645" s="72"/>
      <c r="DR645" s="72"/>
      <c r="DS645" s="72"/>
      <c r="DT645" s="72"/>
      <c r="DU645" s="72"/>
      <c r="DV645" s="72"/>
      <c r="DW645" s="72"/>
      <c r="DX645" s="72"/>
      <c r="DY645" s="72"/>
      <c r="DZ645" s="72"/>
      <c r="EA645" s="72"/>
      <c r="EB645" s="72"/>
      <c r="EC645" s="72"/>
      <c r="ED645" s="72"/>
      <c r="EE645" s="72"/>
      <c r="EF645" s="72"/>
      <c r="EG645" s="72"/>
      <c r="EH645" s="72"/>
      <c r="EI645" s="72"/>
      <c r="EJ645" s="72"/>
      <c r="EK645" s="72"/>
      <c r="EL645" s="72"/>
      <c r="EM645" s="72"/>
      <c r="EN645" s="72"/>
      <c r="EO645" s="72"/>
      <c r="EP645" s="72"/>
      <c r="EQ645" s="72"/>
      <c r="ER645" s="312">
        <f t="shared" si="137"/>
        <v>1</v>
      </c>
      <c r="ES645" s="72">
        <f t="shared" si="138"/>
        <v>1</v>
      </c>
      <c r="ET645" s="72" t="s">
        <v>1116</v>
      </c>
      <c r="EU645" s="7" t="s">
        <v>2956</v>
      </c>
      <c r="EV645" s="7" t="s">
        <v>1110</v>
      </c>
      <c r="EW645" s="7" t="s">
        <v>1801</v>
      </c>
      <c r="EX645" s="183" t="s">
        <v>1837</v>
      </c>
      <c r="EY645" s="313">
        <v>46178</v>
      </c>
      <c r="EZ645" s="313"/>
      <c r="FA645" s="183"/>
      <c r="FB645" s="313"/>
      <c r="FC645" s="7"/>
      <c r="FD645" s="7" t="s">
        <v>3464</v>
      </c>
      <c r="FE645" s="7">
        <f t="shared" si="139"/>
        <v>3412</v>
      </c>
      <c r="FF645" s="72">
        <f t="shared" si="140"/>
        <v>6780</v>
      </c>
      <c r="FG645" t="s">
        <v>3515</v>
      </c>
    </row>
    <row r="646" spans="1:163" ht="17.25">
      <c r="A646" s="72">
        <v>457929229</v>
      </c>
      <c r="B646" s="304" t="s">
        <v>1599</v>
      </c>
      <c r="C646" s="72"/>
      <c r="D646" s="72"/>
      <c r="E646" s="72"/>
      <c r="F646" s="72"/>
      <c r="G646" s="306"/>
      <c r="H646" s="306"/>
      <c r="I646" s="72">
        <v>3341</v>
      </c>
      <c r="J646" s="72">
        <v>3310</v>
      </c>
      <c r="K646" s="258">
        <f t="shared" si="131"/>
        <v>3341</v>
      </c>
      <c r="L646" s="258">
        <f t="shared" si="133"/>
        <v>6748</v>
      </c>
      <c r="M646" s="307">
        <v>1</v>
      </c>
      <c r="N646" s="72" t="s">
        <v>1231</v>
      </c>
      <c r="O646" s="72" t="s">
        <v>1232</v>
      </c>
      <c r="P646" s="72" t="s">
        <v>49</v>
      </c>
      <c r="Q646" s="255">
        <v>3245</v>
      </c>
      <c r="R646" s="66">
        <v>31</v>
      </c>
      <c r="S646" s="66">
        <f t="shared" si="132"/>
        <v>0</v>
      </c>
      <c r="T646" s="66">
        <v>6346</v>
      </c>
      <c r="U646" s="4" t="s">
        <v>1129</v>
      </c>
      <c r="V646" s="5">
        <f t="shared" si="141"/>
        <v>2.7953697271864732E-3</v>
      </c>
      <c r="W646" s="5">
        <f t="shared" si="142"/>
        <v>1.7757662685501016E-4</v>
      </c>
      <c r="X646" s="5" t="str">
        <f t="shared" si="134"/>
        <v>FLOW</v>
      </c>
      <c r="Y646" s="72" t="str">
        <f t="shared" si="135"/>
        <v>NC</v>
      </c>
      <c r="Z646" s="72" t="s">
        <v>1129</v>
      </c>
      <c r="AA646" s="72" t="s">
        <v>1315</v>
      </c>
      <c r="AB646" s="304" t="s">
        <v>3023</v>
      </c>
      <c r="AC646" s="72"/>
      <c r="AD646" s="72" t="s">
        <v>3021</v>
      </c>
      <c r="AE646" s="308"/>
      <c r="AF646" s="309" t="s">
        <v>1129</v>
      </c>
      <c r="AG646" s="7" t="s">
        <v>1129</v>
      </c>
      <c r="AH646" s="72" t="s">
        <v>335</v>
      </c>
      <c r="AI646" s="7" t="s">
        <v>1129</v>
      </c>
      <c r="AJ646" s="7" t="s">
        <v>1129</v>
      </c>
      <c r="AK646" s="7" t="s">
        <v>1129</v>
      </c>
      <c r="AL646" s="7">
        <v>9687</v>
      </c>
      <c r="AM646" s="255">
        <v>3245</v>
      </c>
      <c r="AN646" s="258">
        <v>27</v>
      </c>
      <c r="AO646" s="306">
        <v>43</v>
      </c>
      <c r="AP646" s="306" t="str">
        <f t="shared" si="136"/>
        <v>FLOW</v>
      </c>
      <c r="AQ646" s="306"/>
      <c r="AR646" s="306"/>
      <c r="AS646" s="306"/>
      <c r="AT646" s="306"/>
      <c r="AU646" s="72" t="s">
        <v>1793</v>
      </c>
      <c r="AV646" s="310" t="s">
        <v>1703</v>
      </c>
      <c r="AW646" s="304" t="s">
        <v>53</v>
      </c>
      <c r="AX646" s="311">
        <v>45048</v>
      </c>
      <c r="AY646" s="72">
        <v>36</v>
      </c>
      <c r="AZ646" s="72" t="s">
        <v>1742</v>
      </c>
      <c r="BA646" s="7" t="s">
        <v>3513</v>
      </c>
      <c r="BB646" s="7"/>
      <c r="BC646" s="7"/>
      <c r="BD646" s="72"/>
      <c r="BE646" s="72"/>
      <c r="BF646" s="72"/>
      <c r="BG646" s="183"/>
      <c r="BH646" s="72"/>
      <c r="BI646" s="72"/>
      <c r="BJ646" s="72"/>
      <c r="BK646" s="72"/>
      <c r="BL646" s="72"/>
      <c r="BM646" s="72"/>
      <c r="BN646" s="72"/>
      <c r="BO646" s="72"/>
      <c r="BP646" s="72"/>
      <c r="BQ646" s="72"/>
      <c r="BR646" s="72"/>
      <c r="BS646" s="72"/>
      <c r="BT646" s="72"/>
      <c r="BU646" s="72"/>
      <c r="BV646" s="72"/>
      <c r="BW646" s="72"/>
      <c r="BX646" s="72"/>
      <c r="BY646" s="72"/>
      <c r="BZ646" s="72"/>
      <c r="CA646" s="72"/>
      <c r="CB646" s="72"/>
      <c r="CC646" s="72"/>
      <c r="CD646" s="72"/>
      <c r="CE646" s="72"/>
      <c r="CF646" s="72"/>
      <c r="CG646" s="72">
        <v>1</v>
      </c>
      <c r="CH646" s="72"/>
      <c r="CI646" s="72"/>
      <c r="CJ646" s="72"/>
      <c r="CK646" s="72"/>
      <c r="CL646" s="72"/>
      <c r="CM646" s="72"/>
      <c r="CN646" s="72"/>
      <c r="CO646" s="72"/>
      <c r="CP646" s="72"/>
      <c r="CQ646" s="72"/>
      <c r="CR646" s="72"/>
      <c r="CS646" s="72"/>
      <c r="CT646" s="72"/>
      <c r="CU646" s="72"/>
      <c r="CV646" s="72"/>
      <c r="CW646" s="72"/>
      <c r="CX646" s="72"/>
      <c r="CY646" s="72"/>
      <c r="CZ646" s="72"/>
      <c r="DA646" s="72"/>
      <c r="DB646" s="72"/>
      <c r="DC646" s="72"/>
      <c r="DD646" s="72"/>
      <c r="DE646" s="72"/>
      <c r="DF646" s="72"/>
      <c r="DG646" s="72"/>
      <c r="DH646" s="72"/>
      <c r="DI646" s="72"/>
      <c r="DJ646" s="72"/>
      <c r="DK646" s="72"/>
      <c r="DL646" s="72"/>
      <c r="DM646" s="72"/>
      <c r="DN646" s="72"/>
      <c r="DO646" s="72"/>
      <c r="DP646" s="72"/>
      <c r="DQ646" s="72"/>
      <c r="DR646" s="72"/>
      <c r="DS646" s="72"/>
      <c r="DT646" s="72"/>
      <c r="DU646" s="72"/>
      <c r="DV646" s="72"/>
      <c r="DW646" s="72"/>
      <c r="DX646" s="72"/>
      <c r="DY646" s="72"/>
      <c r="DZ646" s="72"/>
      <c r="EA646" s="72"/>
      <c r="EB646" s="72"/>
      <c r="EC646" s="72"/>
      <c r="ED646" s="72"/>
      <c r="EE646" s="72"/>
      <c r="EF646" s="72"/>
      <c r="EG646" s="72"/>
      <c r="EH646" s="72"/>
      <c r="EI646" s="72"/>
      <c r="EJ646" s="72"/>
      <c r="EK646" s="72"/>
      <c r="EL646" s="72"/>
      <c r="EM646" s="72"/>
      <c r="EN646" s="72"/>
      <c r="EO646" s="72"/>
      <c r="EP646" s="72"/>
      <c r="EQ646" s="72"/>
      <c r="ER646" s="312">
        <f t="shared" si="137"/>
        <v>1</v>
      </c>
      <c r="ES646" s="72">
        <f t="shared" si="138"/>
        <v>1</v>
      </c>
      <c r="ET646" s="72" t="s">
        <v>1117</v>
      </c>
      <c r="EU646" s="7" t="s">
        <v>2957</v>
      </c>
      <c r="EV646" s="7" t="s">
        <v>1110</v>
      </c>
      <c r="EW646" s="7" t="s">
        <v>1829</v>
      </c>
      <c r="EX646" s="183" t="s">
        <v>1830</v>
      </c>
      <c r="EY646" s="313">
        <v>46184</v>
      </c>
      <c r="EZ646" s="313"/>
      <c r="FA646" s="183"/>
      <c r="FB646" s="313"/>
      <c r="FC646" s="7"/>
      <c r="FD646" s="7" t="s">
        <v>3316</v>
      </c>
      <c r="FE646" s="7">
        <f t="shared" si="139"/>
        <v>3341</v>
      </c>
      <c r="FF646" s="72">
        <f t="shared" si="140"/>
        <v>6748</v>
      </c>
      <c r="FG646" t="s">
        <v>3515</v>
      </c>
    </row>
    <row r="647" spans="1:163" ht="17.25">
      <c r="A647" s="72">
        <v>138970894</v>
      </c>
      <c r="B647" s="304" t="s">
        <v>947</v>
      </c>
      <c r="C647" s="72"/>
      <c r="D647" s="72"/>
      <c r="E647" s="72"/>
      <c r="F647" s="72"/>
      <c r="G647" s="306"/>
      <c r="H647" s="306"/>
      <c r="I647" s="72">
        <v>3281</v>
      </c>
      <c r="J647" s="72">
        <v>3193</v>
      </c>
      <c r="K647" s="258">
        <f t="shared" si="131"/>
        <v>3948</v>
      </c>
      <c r="L647" s="258">
        <f t="shared" si="133"/>
        <v>6474</v>
      </c>
      <c r="M647" s="315">
        <v>4</v>
      </c>
      <c r="N647" s="72" t="s">
        <v>1231</v>
      </c>
      <c r="O647" s="72" t="s">
        <v>1232</v>
      </c>
      <c r="P647" s="72" t="s">
        <v>230</v>
      </c>
      <c r="Q647" s="255">
        <v>3193</v>
      </c>
      <c r="R647" s="66">
        <v>755</v>
      </c>
      <c r="S647" s="66">
        <f t="shared" si="132"/>
        <v>0</v>
      </c>
      <c r="T647" s="66">
        <v>5850</v>
      </c>
      <c r="U647" s="4" t="s">
        <v>1231</v>
      </c>
      <c r="V647" s="5">
        <f t="shared" si="141"/>
        <v>3.1596936690347049E-2</v>
      </c>
      <c r="W647" s="5">
        <f t="shared" si="142"/>
        <v>1.0483222964169342E-3</v>
      </c>
      <c r="X647" s="5" t="str">
        <f t="shared" si="134"/>
        <v>FLOW</v>
      </c>
      <c r="Y647" s="72" t="str">
        <f t="shared" si="135"/>
        <v>NC</v>
      </c>
      <c r="Z647" s="72" t="s">
        <v>1315</v>
      </c>
      <c r="AA647" s="72" t="s">
        <v>1315</v>
      </c>
      <c r="AB647" s="304"/>
      <c r="AC647" s="72"/>
      <c r="AD647" s="72" t="s">
        <v>3021</v>
      </c>
      <c r="AE647" s="308"/>
      <c r="AF647" s="309" t="s">
        <v>1129</v>
      </c>
      <c r="AG647" s="7" t="s">
        <v>1129</v>
      </c>
      <c r="AH647" s="72" t="s">
        <v>584</v>
      </c>
      <c r="AI647" s="7" t="s">
        <v>1129</v>
      </c>
      <c r="AJ647" s="7" t="s">
        <v>1129</v>
      </c>
      <c r="AK647" s="7" t="s">
        <v>1129</v>
      </c>
      <c r="AL647" s="7">
        <v>9798</v>
      </c>
      <c r="AM647" s="255">
        <v>3193</v>
      </c>
      <c r="AN647" s="258">
        <v>115</v>
      </c>
      <c r="AO647" s="306">
        <v>131</v>
      </c>
      <c r="AP647" s="306" t="str">
        <f t="shared" si="136"/>
        <v>FLOW</v>
      </c>
      <c r="AQ647" s="306"/>
      <c r="AR647" s="306"/>
      <c r="AS647" s="306"/>
      <c r="AT647" s="306"/>
      <c r="AU647" s="72" t="s">
        <v>943</v>
      </c>
      <c r="AV647" s="310" t="s">
        <v>1016</v>
      </c>
      <c r="AW647" s="304" t="s">
        <v>50</v>
      </c>
      <c r="AX647" s="311">
        <v>44980</v>
      </c>
      <c r="AY647" s="72">
        <v>36</v>
      </c>
      <c r="AZ647" s="72" t="s">
        <v>1742</v>
      </c>
      <c r="BA647" s="7" t="s">
        <v>3513</v>
      </c>
      <c r="BB647" s="7"/>
      <c r="BC647" s="7"/>
      <c r="BD647" s="72"/>
      <c r="BE647" s="72"/>
      <c r="BF647" s="72"/>
      <c r="BG647" s="183"/>
      <c r="BH647" s="72"/>
      <c r="BI647" s="72"/>
      <c r="BJ647" s="72"/>
      <c r="BK647" s="72"/>
      <c r="BL647" s="72"/>
      <c r="BM647" s="72"/>
      <c r="BN647" s="72"/>
      <c r="BO647" s="72"/>
      <c r="BP647" s="72"/>
      <c r="BQ647" s="72"/>
      <c r="BR647" s="72"/>
      <c r="BS647" s="72"/>
      <c r="BT647" s="72"/>
      <c r="BU647" s="72"/>
      <c r="BV647" s="72"/>
      <c r="BW647" s="72"/>
      <c r="BX647" s="72"/>
      <c r="BY647" s="72"/>
      <c r="BZ647" s="72"/>
      <c r="CA647" s="72"/>
      <c r="CB647" s="72"/>
      <c r="CC647" s="72"/>
      <c r="CD647" s="72"/>
      <c r="CE647" s="72"/>
      <c r="CF647" s="72"/>
      <c r="CG647" s="72"/>
      <c r="CH647" s="72"/>
      <c r="CI647" s="72"/>
      <c r="CJ647" s="72"/>
      <c r="CK647" s="72"/>
      <c r="CL647" s="72"/>
      <c r="CM647" s="72"/>
      <c r="CN647" s="72"/>
      <c r="CO647" s="72"/>
      <c r="CP647" s="72"/>
      <c r="CQ647" s="72"/>
      <c r="CR647" s="72"/>
      <c r="CS647" s="72"/>
      <c r="CT647" s="72"/>
      <c r="CU647" s="72"/>
      <c r="CV647" s="72"/>
      <c r="CW647" s="72"/>
      <c r="CX647" s="72"/>
      <c r="CY647" s="72"/>
      <c r="CZ647" s="72"/>
      <c r="DA647" s="72"/>
      <c r="DB647" s="72"/>
      <c r="DC647" s="72"/>
      <c r="DD647" s="72"/>
      <c r="DE647" s="72"/>
      <c r="DF647" s="72"/>
      <c r="DG647" s="72"/>
      <c r="DH647" s="72"/>
      <c r="DI647" s="72"/>
      <c r="DJ647" s="72"/>
      <c r="DK647" s="72"/>
      <c r="DL647" s="72"/>
      <c r="DM647" s="72"/>
      <c r="DN647" s="72"/>
      <c r="DO647" s="72"/>
      <c r="DP647" s="72"/>
      <c r="DQ647" s="72"/>
      <c r="DR647" s="72"/>
      <c r="DS647" s="72"/>
      <c r="DT647" s="72"/>
      <c r="DU647" s="72"/>
      <c r="DV647" s="72"/>
      <c r="DW647" s="72"/>
      <c r="DX647" s="72"/>
      <c r="DY647" s="72"/>
      <c r="DZ647" s="72"/>
      <c r="EA647" s="72"/>
      <c r="EB647" s="72"/>
      <c r="EC647" s="72"/>
      <c r="ED647" s="72"/>
      <c r="EE647" s="72"/>
      <c r="EF647" s="72"/>
      <c r="EG647" s="72"/>
      <c r="EH647" s="72"/>
      <c r="EI647" s="72"/>
      <c r="EJ647" s="72"/>
      <c r="EK647" s="72"/>
      <c r="EL647" s="72"/>
      <c r="EM647" s="72"/>
      <c r="EN647" s="72"/>
      <c r="EO647" s="72"/>
      <c r="EP647" s="72"/>
      <c r="EQ647" s="72"/>
      <c r="ER647" s="312">
        <f t="shared" si="137"/>
        <v>0</v>
      </c>
      <c r="ES647" s="72" t="str">
        <f t="shared" si="138"/>
        <v/>
      </c>
      <c r="ET647" s="72" t="s">
        <v>1111</v>
      </c>
      <c r="EU647" s="7" t="e">
        <v>#N/A</v>
      </c>
      <c r="EV647" s="7" t="e">
        <v>#N/A</v>
      </c>
      <c r="EW647" s="7" t="e">
        <v>#N/A</v>
      </c>
      <c r="EX647" s="183" t="e">
        <v>#N/A</v>
      </c>
      <c r="EY647" s="313" t="e">
        <v>#N/A</v>
      </c>
      <c r="EZ647" s="313"/>
      <c r="FA647" s="183"/>
      <c r="FB647" s="313"/>
      <c r="FC647" s="7"/>
      <c r="FD647" s="7">
        <v>0</v>
      </c>
      <c r="FE647" s="7">
        <f t="shared" si="139"/>
        <v>3948</v>
      </c>
      <c r="FF647" s="72">
        <f t="shared" si="140"/>
        <v>6474</v>
      </c>
      <c r="FG647" t="s">
        <v>3516</v>
      </c>
    </row>
    <row r="648" spans="1:163" ht="17.25">
      <c r="A648" s="72">
        <v>137603871</v>
      </c>
      <c r="B648" s="304" t="s">
        <v>1600</v>
      </c>
      <c r="C648" s="72"/>
      <c r="D648" s="72"/>
      <c r="E648" s="72"/>
      <c r="F648" s="72"/>
      <c r="G648" s="306"/>
      <c r="H648" s="306"/>
      <c r="I648" s="72">
        <v>3431</v>
      </c>
      <c r="J648" s="72">
        <v>3095.05</v>
      </c>
      <c r="K648" s="258">
        <f t="shared" si="131"/>
        <v>3541.05</v>
      </c>
      <c r="L648" s="258">
        <f t="shared" si="133"/>
        <v>7023.05</v>
      </c>
      <c r="M648" s="315">
        <v>5</v>
      </c>
      <c r="N648" s="72" t="s">
        <v>1231</v>
      </c>
      <c r="O648" s="72" t="s">
        <v>1232</v>
      </c>
      <c r="P648" s="72" t="s">
        <v>49</v>
      </c>
      <c r="Q648" s="255">
        <v>3095.05</v>
      </c>
      <c r="R648" s="66">
        <v>446</v>
      </c>
      <c r="S648" s="66">
        <f t="shared" si="132"/>
        <v>0</v>
      </c>
      <c r="T648" s="66">
        <v>2250</v>
      </c>
      <c r="U648" s="4" t="s">
        <v>1129</v>
      </c>
      <c r="V648" s="5">
        <f t="shared" si="141"/>
        <v>9.5169437297883519E-2</v>
      </c>
      <c r="W648" s="5">
        <f t="shared" si="142"/>
        <v>1.5065634823809545E-3</v>
      </c>
      <c r="X648" s="5" t="s">
        <v>1280</v>
      </c>
      <c r="Y648" s="72" t="str">
        <f t="shared" si="135"/>
        <v>PTP</v>
      </c>
      <c r="Z648" s="72" t="s">
        <v>1129</v>
      </c>
      <c r="AA648" s="72" t="s">
        <v>1329</v>
      </c>
      <c r="AB648" s="304"/>
      <c r="AC648" s="72">
        <v>20</v>
      </c>
      <c r="AD648" s="72" t="s">
        <v>3019</v>
      </c>
      <c r="AE648" s="308"/>
      <c r="AF648" s="309" t="s">
        <v>1129</v>
      </c>
      <c r="AG648" s="7" t="s">
        <v>1129</v>
      </c>
      <c r="AH648" s="72" t="s">
        <v>676</v>
      </c>
      <c r="AI648" s="7" t="s">
        <v>1129</v>
      </c>
      <c r="AJ648" s="7" t="s">
        <v>1129</v>
      </c>
      <c r="AK648" s="7" t="s">
        <v>1129</v>
      </c>
      <c r="AL648" s="7">
        <v>5791.05</v>
      </c>
      <c r="AM648" s="255">
        <v>3095.05</v>
      </c>
      <c r="AN648" s="258">
        <v>147</v>
      </c>
      <c r="AO648" s="306">
        <v>163</v>
      </c>
      <c r="AP648" s="306" t="str">
        <f t="shared" si="136"/>
        <v>FLOW</v>
      </c>
      <c r="AQ648" s="306"/>
      <c r="AR648" s="306"/>
      <c r="AS648" s="306"/>
      <c r="AT648" s="306"/>
      <c r="AU648" s="72" t="s">
        <v>943</v>
      </c>
      <c r="AV648" s="310" t="s">
        <v>1704</v>
      </c>
      <c r="AW648" s="304" t="s">
        <v>1741</v>
      </c>
      <c r="AX648" s="311">
        <v>44929</v>
      </c>
      <c r="AY648" s="72">
        <v>36</v>
      </c>
      <c r="AZ648" s="72" t="s">
        <v>1742</v>
      </c>
      <c r="BA648" s="7" t="s">
        <v>3513</v>
      </c>
      <c r="BB648" s="7"/>
      <c r="BC648" s="7"/>
      <c r="BD648" s="72"/>
      <c r="BE648" s="72"/>
      <c r="BF648" s="72"/>
      <c r="BG648" s="183"/>
      <c r="BH648" s="72"/>
      <c r="BI648" s="72"/>
      <c r="BJ648" s="72"/>
      <c r="BK648" s="72"/>
      <c r="BL648" s="72"/>
      <c r="BM648" s="72"/>
      <c r="BN648" s="72"/>
      <c r="BO648" s="72">
        <v>1</v>
      </c>
      <c r="BP648" s="72"/>
      <c r="BQ648" s="72"/>
      <c r="BR648" s="72"/>
      <c r="BS648" s="72"/>
      <c r="BT648" s="72"/>
      <c r="BU648" s="72"/>
      <c r="BV648" s="72"/>
      <c r="BW648" s="72"/>
      <c r="BX648" s="72"/>
      <c r="BY648" s="72"/>
      <c r="BZ648" s="72"/>
      <c r="CA648" s="72"/>
      <c r="CB648" s="72"/>
      <c r="CC648" s="72"/>
      <c r="CD648" s="72"/>
      <c r="CE648" s="72"/>
      <c r="CF648" s="72"/>
      <c r="CG648" s="72"/>
      <c r="CH648" s="72"/>
      <c r="CI648" s="72"/>
      <c r="CJ648" s="72"/>
      <c r="CK648" s="72"/>
      <c r="CL648" s="72"/>
      <c r="CM648" s="72"/>
      <c r="CN648" s="72"/>
      <c r="CO648" s="72"/>
      <c r="CP648" s="72"/>
      <c r="CQ648" s="72"/>
      <c r="CR648" s="72"/>
      <c r="CS648" s="72"/>
      <c r="CT648" s="72"/>
      <c r="CU648" s="72"/>
      <c r="CV648" s="72"/>
      <c r="CW648" s="72"/>
      <c r="CX648" s="72"/>
      <c r="CY648" s="72"/>
      <c r="CZ648" s="72"/>
      <c r="DA648" s="72"/>
      <c r="DB648" s="72"/>
      <c r="DC648" s="72"/>
      <c r="DD648" s="72"/>
      <c r="DE648" s="72"/>
      <c r="DF648" s="72"/>
      <c r="DG648" s="72"/>
      <c r="DH648" s="72"/>
      <c r="DI648" s="72"/>
      <c r="DJ648" s="72"/>
      <c r="DK648" s="72"/>
      <c r="DL648" s="72"/>
      <c r="DM648" s="72"/>
      <c r="DN648" s="72"/>
      <c r="DO648" s="72"/>
      <c r="DP648" s="72"/>
      <c r="DQ648" s="72"/>
      <c r="DR648" s="72"/>
      <c r="DS648" s="72"/>
      <c r="DT648" s="72"/>
      <c r="DU648" s="72"/>
      <c r="DV648" s="72"/>
      <c r="DW648" s="72"/>
      <c r="DX648" s="72"/>
      <c r="DY648" s="72"/>
      <c r="DZ648" s="72"/>
      <c r="EA648" s="72"/>
      <c r="EB648" s="72"/>
      <c r="EC648" s="72"/>
      <c r="ED648" s="72"/>
      <c r="EE648" s="72"/>
      <c r="EF648" s="72"/>
      <c r="EG648" s="72"/>
      <c r="EH648" s="72"/>
      <c r="EI648" s="72"/>
      <c r="EJ648" s="72"/>
      <c r="EK648" s="72"/>
      <c r="EL648" s="72"/>
      <c r="EM648" s="72"/>
      <c r="EN648" s="72"/>
      <c r="EO648" s="72"/>
      <c r="EP648" s="72"/>
      <c r="EQ648" s="72"/>
      <c r="ER648" s="312">
        <f t="shared" si="137"/>
        <v>1</v>
      </c>
      <c r="ES648" s="72">
        <f t="shared" si="138"/>
        <v>1</v>
      </c>
      <c r="ET648" s="72" t="s">
        <v>1117</v>
      </c>
      <c r="EU648" s="7" t="s">
        <v>2958</v>
      </c>
      <c r="EV648" s="7" t="s">
        <v>1110</v>
      </c>
      <c r="EW648" s="7" t="s">
        <v>1801</v>
      </c>
      <c r="EX648" s="183" t="s">
        <v>1802</v>
      </c>
      <c r="EY648" s="313">
        <v>46178</v>
      </c>
      <c r="EZ648" s="313"/>
      <c r="FA648" s="183"/>
      <c r="FB648" s="313"/>
      <c r="FC648" s="7"/>
      <c r="FD648" s="7" t="s">
        <v>3465</v>
      </c>
      <c r="FE648" s="7">
        <f t="shared" si="139"/>
        <v>3541.05</v>
      </c>
      <c r="FF648" s="72">
        <f t="shared" si="140"/>
        <v>7023.05</v>
      </c>
      <c r="FG648" t="s">
        <v>3515</v>
      </c>
    </row>
    <row r="649" spans="1:163" ht="17.25">
      <c r="A649" s="72">
        <v>117460395</v>
      </c>
      <c r="B649" s="304" t="s">
        <v>328</v>
      </c>
      <c r="C649" s="72"/>
      <c r="D649" s="72"/>
      <c r="E649" s="72"/>
      <c r="F649" s="72"/>
      <c r="G649" s="306"/>
      <c r="H649" s="306"/>
      <c r="I649" s="72">
        <v>3073</v>
      </c>
      <c r="J649" s="72">
        <v>3058</v>
      </c>
      <c r="K649" s="258">
        <f t="shared" si="131"/>
        <v>3357</v>
      </c>
      <c r="L649" s="258">
        <f t="shared" si="133"/>
        <v>6494</v>
      </c>
      <c r="M649" s="315">
        <v>3</v>
      </c>
      <c r="N649" s="72" t="s">
        <v>1231</v>
      </c>
      <c r="O649" s="72" t="s">
        <v>1232</v>
      </c>
      <c r="P649" s="72" t="s">
        <v>49</v>
      </c>
      <c r="Q649" s="255">
        <v>3046.51</v>
      </c>
      <c r="R649" s="66">
        <v>299</v>
      </c>
      <c r="S649" s="66">
        <f t="shared" si="132"/>
        <v>0</v>
      </c>
      <c r="T649" s="66">
        <v>5850</v>
      </c>
      <c r="U649" s="4" t="s">
        <v>1475</v>
      </c>
      <c r="V649" s="5">
        <f t="shared" si="141"/>
        <v>0.12588130050058988</v>
      </c>
      <c r="W649" s="5">
        <f t="shared" si="142"/>
        <v>8.1482101633173032E-4</v>
      </c>
      <c r="X649" s="5" t="s">
        <v>1280</v>
      </c>
      <c r="Y649" s="72" t="str">
        <f t="shared" si="135"/>
        <v>PTP</v>
      </c>
      <c r="Z649" s="72" t="s">
        <v>1281</v>
      </c>
      <c r="AA649" s="72" t="s">
        <v>1329</v>
      </c>
      <c r="AB649" s="304"/>
      <c r="AC649" s="72">
        <v>26</v>
      </c>
      <c r="AD649" s="72" t="s">
        <v>3019</v>
      </c>
      <c r="AE649" s="308"/>
      <c r="AF649" s="309" t="s">
        <v>1129</v>
      </c>
      <c r="AG649" s="7" t="s">
        <v>1129</v>
      </c>
      <c r="AH649" s="72" t="s">
        <v>329</v>
      </c>
      <c r="AI649" s="7" t="s">
        <v>1129</v>
      </c>
      <c r="AJ649" s="7" t="s">
        <v>1129</v>
      </c>
      <c r="AK649" s="7" t="s">
        <v>1129</v>
      </c>
      <c r="AL649" s="7">
        <v>9207</v>
      </c>
      <c r="AM649" s="255">
        <v>3046.51</v>
      </c>
      <c r="AN649" s="258">
        <v>87</v>
      </c>
      <c r="AO649" s="306">
        <v>103</v>
      </c>
      <c r="AP649" s="306" t="str">
        <f t="shared" si="136"/>
        <v>FLOW</v>
      </c>
      <c r="AQ649" s="306"/>
      <c r="AR649" s="306"/>
      <c r="AS649" s="306"/>
      <c r="AT649" s="306"/>
      <c r="AU649" s="72" t="s">
        <v>943</v>
      </c>
      <c r="AV649" s="310" t="s">
        <v>330</v>
      </c>
      <c r="AW649" s="304" t="s">
        <v>331</v>
      </c>
      <c r="AX649" s="311">
        <v>44254</v>
      </c>
      <c r="AY649" s="72">
        <v>60</v>
      </c>
      <c r="AZ649" s="72" t="s">
        <v>1742</v>
      </c>
      <c r="BA649" s="7" t="s">
        <v>3513</v>
      </c>
      <c r="BB649" s="7"/>
      <c r="BC649" s="7"/>
      <c r="BD649" s="72"/>
      <c r="BE649" s="72"/>
      <c r="BF649" s="72"/>
      <c r="BG649" s="183"/>
      <c r="BH649" s="72"/>
      <c r="BI649" s="72">
        <v>1</v>
      </c>
      <c r="BJ649" s="72"/>
      <c r="BK649" s="72"/>
      <c r="BL649" s="72"/>
      <c r="BM649" s="72"/>
      <c r="BN649" s="72"/>
      <c r="BO649" s="72"/>
      <c r="BP649" s="72"/>
      <c r="BQ649" s="72"/>
      <c r="BR649" s="72"/>
      <c r="BS649" s="72"/>
      <c r="BT649" s="72"/>
      <c r="BU649" s="72"/>
      <c r="BV649" s="72"/>
      <c r="BW649" s="72"/>
      <c r="BX649" s="72"/>
      <c r="BY649" s="72"/>
      <c r="BZ649" s="72"/>
      <c r="CA649" s="72"/>
      <c r="CB649" s="72"/>
      <c r="CC649" s="72"/>
      <c r="CD649" s="72"/>
      <c r="CE649" s="72"/>
      <c r="CF649" s="72"/>
      <c r="CG649" s="72"/>
      <c r="CH649" s="72"/>
      <c r="CI649" s="72"/>
      <c r="CJ649" s="72"/>
      <c r="CK649" s="72"/>
      <c r="CL649" s="72"/>
      <c r="CM649" s="72"/>
      <c r="CN649" s="72"/>
      <c r="CO649" s="72"/>
      <c r="CP649" s="72"/>
      <c r="CQ649" s="72"/>
      <c r="CR649" s="72"/>
      <c r="CS649" s="72"/>
      <c r="CT649" s="72"/>
      <c r="CU649" s="72"/>
      <c r="CV649" s="72"/>
      <c r="CW649" s="72"/>
      <c r="CX649" s="72"/>
      <c r="CY649" s="72"/>
      <c r="CZ649" s="72"/>
      <c r="DA649" s="72"/>
      <c r="DB649" s="72"/>
      <c r="DC649" s="72"/>
      <c r="DD649" s="72"/>
      <c r="DE649" s="72"/>
      <c r="DF649" s="72"/>
      <c r="DG649" s="72"/>
      <c r="DH649" s="72"/>
      <c r="DI649" s="72"/>
      <c r="DJ649" s="72"/>
      <c r="DK649" s="72"/>
      <c r="DL649" s="72"/>
      <c r="DM649" s="72"/>
      <c r="DN649" s="72"/>
      <c r="DO649" s="72"/>
      <c r="DP649" s="72"/>
      <c r="DQ649" s="72"/>
      <c r="DR649" s="72"/>
      <c r="DS649" s="72"/>
      <c r="DT649" s="72"/>
      <c r="DU649" s="72"/>
      <c r="DV649" s="72"/>
      <c r="DW649" s="72"/>
      <c r="DX649" s="72"/>
      <c r="DY649" s="72"/>
      <c r="DZ649" s="72"/>
      <c r="EA649" s="72"/>
      <c r="EB649" s="72"/>
      <c r="EC649" s="72"/>
      <c r="ED649" s="72"/>
      <c r="EE649" s="72"/>
      <c r="EF649" s="72"/>
      <c r="EG649" s="72"/>
      <c r="EH649" s="72"/>
      <c r="EI649" s="72"/>
      <c r="EJ649" s="72"/>
      <c r="EK649" s="72"/>
      <c r="EL649" s="72"/>
      <c r="EM649" s="72"/>
      <c r="EN649" s="72"/>
      <c r="EO649" s="72"/>
      <c r="EP649" s="72"/>
      <c r="EQ649" s="72"/>
      <c r="ER649" s="312">
        <f t="shared" si="137"/>
        <v>1</v>
      </c>
      <c r="ES649" s="72">
        <f t="shared" si="138"/>
        <v>1</v>
      </c>
      <c r="ET649" s="72" t="s">
        <v>1117</v>
      </c>
      <c r="EU649" s="7" t="s">
        <v>2959</v>
      </c>
      <c r="EV649" s="7" t="s">
        <v>1110</v>
      </c>
      <c r="EW649" s="7" t="s">
        <v>1801</v>
      </c>
      <c r="EX649" s="183" t="s">
        <v>1802</v>
      </c>
      <c r="EY649" s="313">
        <v>46176</v>
      </c>
      <c r="EZ649" s="313"/>
      <c r="FA649" s="183"/>
      <c r="FB649" s="313"/>
      <c r="FC649" s="7"/>
      <c r="FD649" s="7" t="s">
        <v>3466</v>
      </c>
      <c r="FE649" s="7">
        <f t="shared" si="139"/>
        <v>3357</v>
      </c>
      <c r="FF649" s="72">
        <f t="shared" si="140"/>
        <v>6494</v>
      </c>
      <c r="FG649" t="s">
        <v>3515</v>
      </c>
    </row>
    <row r="650" spans="1:163" ht="17.25">
      <c r="A650" s="72">
        <v>140395188</v>
      </c>
      <c r="B650" s="304" t="s">
        <v>938</v>
      </c>
      <c r="C650" s="72"/>
      <c r="D650" s="72"/>
      <c r="E650" s="72"/>
      <c r="F650" s="72"/>
      <c r="G650" s="306"/>
      <c r="H650" s="306"/>
      <c r="I650" s="72">
        <v>3885</v>
      </c>
      <c r="J650" s="72">
        <v>3040</v>
      </c>
      <c r="K650" s="258">
        <f t="shared" si="131"/>
        <v>3228</v>
      </c>
      <c r="L650" s="258">
        <f t="shared" si="133"/>
        <v>7196</v>
      </c>
      <c r="M650" s="315">
        <v>2</v>
      </c>
      <c r="N650" s="72" t="s">
        <v>1231</v>
      </c>
      <c r="O650" s="72" t="s">
        <v>1232</v>
      </c>
      <c r="P650" s="72" t="s">
        <v>49</v>
      </c>
      <c r="Q650" s="255">
        <v>3040</v>
      </c>
      <c r="R650" s="66">
        <v>188</v>
      </c>
      <c r="S650" s="66">
        <f t="shared" si="132"/>
        <v>0</v>
      </c>
      <c r="T650" s="66">
        <v>6300</v>
      </c>
      <c r="U650" s="4" t="s">
        <v>1499</v>
      </c>
      <c r="V650" s="5">
        <f t="shared" si="141"/>
        <v>4.2345583139771763E-2</v>
      </c>
      <c r="W650" s="5">
        <f t="shared" si="142"/>
        <v>6.7309060353273409E-4</v>
      </c>
      <c r="X650" s="5" t="s">
        <v>1280</v>
      </c>
      <c r="Y650" s="72" t="str">
        <f t="shared" si="135"/>
        <v>PTP</v>
      </c>
      <c r="Z650" s="72" t="s">
        <v>1329</v>
      </c>
      <c r="AA650" s="72" t="s">
        <v>1329</v>
      </c>
      <c r="AB650" s="304"/>
      <c r="AC650" s="72">
        <v>28</v>
      </c>
      <c r="AD650" s="72" t="s">
        <v>3019</v>
      </c>
      <c r="AE650" s="308"/>
      <c r="AF650" s="309" t="s">
        <v>1129</v>
      </c>
      <c r="AG650" s="7" t="s">
        <v>1129</v>
      </c>
      <c r="AH650" s="72" t="s">
        <v>939</v>
      </c>
      <c r="AI650" s="7" t="s">
        <v>1129</v>
      </c>
      <c r="AJ650" s="7" t="s">
        <v>1129</v>
      </c>
      <c r="AK650" s="7" t="s">
        <v>1129</v>
      </c>
      <c r="AL650" s="7">
        <v>9528</v>
      </c>
      <c r="AM650" s="255">
        <v>3040</v>
      </c>
      <c r="AN650" s="258">
        <v>56</v>
      </c>
      <c r="AO650" s="306">
        <v>72</v>
      </c>
      <c r="AP650" s="306" t="str">
        <f t="shared" si="136"/>
        <v>FLOW</v>
      </c>
      <c r="AQ650" s="306"/>
      <c r="AR650" s="306"/>
      <c r="AS650" s="306"/>
      <c r="AT650" s="306"/>
      <c r="AU650" s="72" t="s">
        <v>1793</v>
      </c>
      <c r="AV650" s="310" t="s">
        <v>940</v>
      </c>
      <c r="AW650" s="304" t="s">
        <v>233</v>
      </c>
      <c r="AX650" s="311">
        <v>45013</v>
      </c>
      <c r="AY650" s="72">
        <v>36</v>
      </c>
      <c r="AZ650" s="72" t="s">
        <v>1742</v>
      </c>
      <c r="BA650" s="7" t="s">
        <v>3513</v>
      </c>
      <c r="BB650" s="7"/>
      <c r="BC650" s="7"/>
      <c r="BD650" s="72"/>
      <c r="BE650" s="72"/>
      <c r="BF650" s="72"/>
      <c r="BG650" s="183"/>
      <c r="BH650" s="72"/>
      <c r="BI650" s="72"/>
      <c r="BJ650" s="72"/>
      <c r="BK650" s="72"/>
      <c r="BL650" s="72"/>
      <c r="BM650" s="72"/>
      <c r="BN650" s="72"/>
      <c r="BO650" s="72"/>
      <c r="BP650" s="72"/>
      <c r="BQ650" s="72"/>
      <c r="BR650" s="72">
        <v>1</v>
      </c>
      <c r="BS650" s="72"/>
      <c r="BT650" s="72"/>
      <c r="BU650" s="72"/>
      <c r="BV650" s="72"/>
      <c r="BW650" s="72"/>
      <c r="BX650" s="72"/>
      <c r="BY650" s="72"/>
      <c r="BZ650" s="72"/>
      <c r="CA650" s="72"/>
      <c r="CB650" s="72"/>
      <c r="CC650" s="72"/>
      <c r="CD650" s="72"/>
      <c r="CE650" s="72"/>
      <c r="CF650" s="72"/>
      <c r="CG650" s="72"/>
      <c r="CH650" s="72"/>
      <c r="CI650" s="72"/>
      <c r="CJ650" s="72"/>
      <c r="CK650" s="72"/>
      <c r="CL650" s="72"/>
      <c r="CM650" s="72"/>
      <c r="CN650" s="72"/>
      <c r="CO650" s="72"/>
      <c r="CP650" s="72"/>
      <c r="CQ650" s="72"/>
      <c r="CR650" s="72"/>
      <c r="CS650" s="72"/>
      <c r="CT650" s="72"/>
      <c r="CU650" s="72"/>
      <c r="CV650" s="72"/>
      <c r="CW650" s="72"/>
      <c r="CX650" s="72"/>
      <c r="CY650" s="72"/>
      <c r="CZ650" s="72"/>
      <c r="DA650" s="72"/>
      <c r="DB650" s="72"/>
      <c r="DC650" s="72"/>
      <c r="DD650" s="72"/>
      <c r="DE650" s="72"/>
      <c r="DF650" s="72"/>
      <c r="DG650" s="72"/>
      <c r="DH650" s="72"/>
      <c r="DI650" s="72"/>
      <c r="DJ650" s="72"/>
      <c r="DK650" s="72"/>
      <c r="DL650" s="72"/>
      <c r="DM650" s="72"/>
      <c r="DN650" s="72"/>
      <c r="DO650" s="72"/>
      <c r="DP650" s="72"/>
      <c r="DQ650" s="72"/>
      <c r="DR650" s="72"/>
      <c r="DS650" s="72"/>
      <c r="DT650" s="72"/>
      <c r="DU650" s="72"/>
      <c r="DV650" s="72"/>
      <c r="DW650" s="72"/>
      <c r="DX650" s="72"/>
      <c r="DY650" s="72"/>
      <c r="DZ650" s="72"/>
      <c r="EA650" s="72"/>
      <c r="EB650" s="72"/>
      <c r="EC650" s="72"/>
      <c r="ED650" s="72"/>
      <c r="EE650" s="72"/>
      <c r="EF650" s="72"/>
      <c r="EG650" s="72"/>
      <c r="EH650" s="72"/>
      <c r="EI650" s="72"/>
      <c r="EJ650" s="72"/>
      <c r="EK650" s="72"/>
      <c r="EL650" s="72"/>
      <c r="EM650" s="72"/>
      <c r="EN650" s="72"/>
      <c r="EO650" s="72"/>
      <c r="EP650" s="72"/>
      <c r="EQ650" s="72"/>
      <c r="ER650" s="312">
        <f t="shared" si="137"/>
        <v>1</v>
      </c>
      <c r="ES650" s="72">
        <f t="shared" si="138"/>
        <v>1</v>
      </c>
      <c r="ET650" s="72" t="s">
        <v>1117</v>
      </c>
      <c r="EU650" s="7" t="s">
        <v>2960</v>
      </c>
      <c r="EV650" s="7" t="s">
        <v>1110</v>
      </c>
      <c r="EW650" s="7" t="s">
        <v>1801</v>
      </c>
      <c r="EX650" s="183" t="s">
        <v>2035</v>
      </c>
      <c r="EY650" s="313">
        <v>46179</v>
      </c>
      <c r="EZ650" s="313"/>
      <c r="FA650" s="183"/>
      <c r="FB650" s="313"/>
      <c r="FC650" s="7"/>
      <c r="FD650" s="7" t="s">
        <v>3409</v>
      </c>
      <c r="FE650" s="7">
        <f t="shared" si="139"/>
        <v>3228</v>
      </c>
      <c r="FF650" s="72">
        <f t="shared" si="140"/>
        <v>7196</v>
      </c>
      <c r="FG650" t="s">
        <v>3515</v>
      </c>
    </row>
    <row r="651" spans="1:163" ht="17.25">
      <c r="A651" s="72">
        <v>461809379</v>
      </c>
      <c r="B651" s="304" t="s">
        <v>973</v>
      </c>
      <c r="C651" s="72"/>
      <c r="D651" s="72"/>
      <c r="E651" s="72"/>
      <c r="F651" s="72"/>
      <c r="G651" s="306"/>
      <c r="H651" s="306"/>
      <c r="I651" s="72">
        <v>1052</v>
      </c>
      <c r="J651" s="72">
        <v>3156</v>
      </c>
      <c r="K651" s="258">
        <f t="shared" si="131"/>
        <v>-1857</v>
      </c>
      <c r="L651" s="258">
        <f t="shared" si="133"/>
        <v>4516</v>
      </c>
      <c r="M651" s="315">
        <v>6</v>
      </c>
      <c r="N651" s="72" t="s">
        <v>1231</v>
      </c>
      <c r="O651" s="72" t="s">
        <v>1232</v>
      </c>
      <c r="P651" s="72" t="s">
        <v>203</v>
      </c>
      <c r="Q651" s="255">
        <v>3036</v>
      </c>
      <c r="R651" s="66">
        <v>247</v>
      </c>
      <c r="S651" s="66">
        <f t="shared" si="132"/>
        <v>0</v>
      </c>
      <c r="T651" s="66">
        <v>1350</v>
      </c>
      <c r="U651" s="4" t="s">
        <v>1231</v>
      </c>
      <c r="V651" s="5">
        <f t="shared" si="141"/>
        <v>1.7968852095750543E-2</v>
      </c>
      <c r="W651" s="5">
        <f t="shared" si="142"/>
        <v>1.2753375728449948E-3</v>
      </c>
      <c r="X651" s="5" t="str">
        <f t="shared" si="134"/>
        <v>FLOW</v>
      </c>
      <c r="Y651" s="72" t="str">
        <f t="shared" si="135"/>
        <v>NC</v>
      </c>
      <c r="Z651" s="72" t="s">
        <v>1315</v>
      </c>
      <c r="AA651" s="72" t="s">
        <v>1315</v>
      </c>
      <c r="AB651" s="304" t="s">
        <v>3024</v>
      </c>
      <c r="AC651" s="72"/>
      <c r="AD651" s="72" t="s">
        <v>3021</v>
      </c>
      <c r="AE651" s="308"/>
      <c r="AF651" s="309" t="s">
        <v>1129</v>
      </c>
      <c r="AG651" s="7" t="s">
        <v>1129</v>
      </c>
      <c r="AH651" s="72" t="s">
        <v>202</v>
      </c>
      <c r="AI651" s="7" t="s">
        <v>1129</v>
      </c>
      <c r="AJ651" s="7" t="s">
        <v>1129</v>
      </c>
      <c r="AK651" s="7" t="s">
        <v>1129</v>
      </c>
      <c r="AL651" s="7">
        <v>4753</v>
      </c>
      <c r="AM651" s="255">
        <v>3036</v>
      </c>
      <c r="AN651" s="258">
        <v>177</v>
      </c>
      <c r="AO651" s="306">
        <v>193</v>
      </c>
      <c r="AP651" s="306" t="str">
        <f t="shared" si="136"/>
        <v>FLOW</v>
      </c>
      <c r="AQ651" s="306"/>
      <c r="AR651" s="306"/>
      <c r="AS651" s="306"/>
      <c r="AT651" s="306"/>
      <c r="AU651" s="72" t="s">
        <v>943</v>
      </c>
      <c r="AV651" s="310" t="s">
        <v>1042</v>
      </c>
      <c r="AW651" s="304" t="s">
        <v>252</v>
      </c>
      <c r="AX651" s="311">
        <v>45328</v>
      </c>
      <c r="AY651" s="72">
        <v>24</v>
      </c>
      <c r="AZ651" s="72" t="s">
        <v>1742</v>
      </c>
      <c r="BA651" s="7" t="s">
        <v>3512</v>
      </c>
      <c r="BB651" s="7"/>
      <c r="BC651" s="7"/>
      <c r="BD651" s="72"/>
      <c r="BE651" s="72"/>
      <c r="BF651" s="72"/>
      <c r="BG651" s="183"/>
      <c r="BH651" s="72"/>
      <c r="BI651" s="72"/>
      <c r="BJ651" s="72"/>
      <c r="BK651" s="72"/>
      <c r="BL651" s="72">
        <v>1</v>
      </c>
      <c r="BM651" s="72"/>
      <c r="BN651" s="72"/>
      <c r="BO651" s="72"/>
      <c r="BP651" s="72"/>
      <c r="BQ651" s="72"/>
      <c r="BR651" s="72"/>
      <c r="BS651" s="72"/>
      <c r="BT651" s="72"/>
      <c r="BU651" s="72"/>
      <c r="BV651" s="72"/>
      <c r="BW651" s="72"/>
      <c r="BX651" s="72"/>
      <c r="BY651" s="72"/>
      <c r="BZ651" s="72"/>
      <c r="CA651" s="72"/>
      <c r="CB651" s="72"/>
      <c r="CC651" s="72"/>
      <c r="CD651" s="72"/>
      <c r="CE651" s="72"/>
      <c r="CF651" s="72"/>
      <c r="CG651" s="72"/>
      <c r="CH651" s="72"/>
      <c r="CI651" s="72"/>
      <c r="CJ651" s="72"/>
      <c r="CK651" s="72"/>
      <c r="CL651" s="72"/>
      <c r="CM651" s="72"/>
      <c r="CN651" s="72"/>
      <c r="CO651" s="72"/>
      <c r="CP651" s="72"/>
      <c r="CQ651" s="72"/>
      <c r="CR651" s="72"/>
      <c r="CS651" s="72"/>
      <c r="CT651" s="72"/>
      <c r="CU651" s="72"/>
      <c r="CV651" s="72"/>
      <c r="CW651" s="72"/>
      <c r="CX651" s="72"/>
      <c r="CY651" s="72"/>
      <c r="CZ651" s="72"/>
      <c r="DA651" s="72"/>
      <c r="DB651" s="72"/>
      <c r="DC651" s="72"/>
      <c r="DD651" s="72"/>
      <c r="DE651" s="72"/>
      <c r="DF651" s="72"/>
      <c r="DG651" s="72"/>
      <c r="DH651" s="72"/>
      <c r="DI651" s="72"/>
      <c r="DJ651" s="72"/>
      <c r="DK651" s="72"/>
      <c r="DL651" s="72"/>
      <c r="DM651" s="72"/>
      <c r="DN651" s="72"/>
      <c r="DO651" s="72"/>
      <c r="DP651" s="72"/>
      <c r="DQ651" s="72"/>
      <c r="DR651" s="72"/>
      <c r="DS651" s="72"/>
      <c r="DT651" s="72"/>
      <c r="DU651" s="72"/>
      <c r="DV651" s="72"/>
      <c r="DW651" s="72"/>
      <c r="DX651" s="72"/>
      <c r="DY651" s="72"/>
      <c r="DZ651" s="72"/>
      <c r="EA651" s="72"/>
      <c r="EB651" s="72"/>
      <c r="EC651" s="72"/>
      <c r="ED651" s="72"/>
      <c r="EE651" s="72"/>
      <c r="EF651" s="72"/>
      <c r="EG651" s="72"/>
      <c r="EH651" s="72"/>
      <c r="EI651" s="72"/>
      <c r="EJ651" s="72"/>
      <c r="EK651" s="72"/>
      <c r="EL651" s="72"/>
      <c r="EM651" s="72"/>
      <c r="EN651" s="72"/>
      <c r="EO651" s="72"/>
      <c r="EP651" s="72"/>
      <c r="EQ651" s="72"/>
      <c r="ER651" s="312">
        <f t="shared" si="137"/>
        <v>1</v>
      </c>
      <c r="ES651" s="72">
        <f t="shared" si="138"/>
        <v>1</v>
      </c>
      <c r="ET651" s="72" t="s">
        <v>1123</v>
      </c>
      <c r="EU651" s="7" t="s">
        <v>2961</v>
      </c>
      <c r="EV651" s="7" t="s">
        <v>1110</v>
      </c>
      <c r="EW651" s="7" t="s">
        <v>1808</v>
      </c>
      <c r="EX651" s="183" t="s">
        <v>2036</v>
      </c>
      <c r="EY651" s="313">
        <v>46177</v>
      </c>
      <c r="EZ651" s="313"/>
      <c r="FA651" s="183"/>
      <c r="FB651" s="313"/>
      <c r="FC651" s="7"/>
      <c r="FD651" s="7" t="s">
        <v>3216</v>
      </c>
      <c r="FE651" s="7">
        <f t="shared" si="139"/>
        <v>-1857</v>
      </c>
      <c r="FF651" s="72">
        <f t="shared" si="140"/>
        <v>4516</v>
      </c>
      <c r="FG651" t="s">
        <v>3515</v>
      </c>
    </row>
    <row r="652" spans="1:163" ht="17.25">
      <c r="A652" s="72">
        <v>457907674</v>
      </c>
      <c r="B652" s="304" t="s">
        <v>1390</v>
      </c>
      <c r="C652" s="72" t="s">
        <v>1775</v>
      </c>
      <c r="D652" s="72" t="s">
        <v>2057</v>
      </c>
      <c r="E652" s="72">
        <v>3666</v>
      </c>
      <c r="F652" s="72"/>
      <c r="G652" s="306"/>
      <c r="H652" s="306"/>
      <c r="I652" s="72">
        <v>3666</v>
      </c>
      <c r="J652" s="72">
        <v>3001</v>
      </c>
      <c r="K652" s="258">
        <f t="shared" si="131"/>
        <v>3073</v>
      </c>
      <c r="L652" s="258">
        <f t="shared" si="133"/>
        <v>3156</v>
      </c>
      <c r="M652" s="307">
        <v>1</v>
      </c>
      <c r="N652" s="72" t="s">
        <v>1282</v>
      </c>
      <c r="O652" s="72" t="s">
        <v>1281</v>
      </c>
      <c r="P652" s="72" t="s">
        <v>152</v>
      </c>
      <c r="Q652" s="255">
        <v>3001</v>
      </c>
      <c r="R652" s="66">
        <v>72</v>
      </c>
      <c r="S652" s="66">
        <f t="shared" si="132"/>
        <v>0</v>
      </c>
      <c r="T652" s="66">
        <v>3600</v>
      </c>
      <c r="U652" s="4" t="s">
        <v>1477</v>
      </c>
      <c r="V652" s="5">
        <f t="shared" si="141"/>
        <v>6.0752982301346455E-3</v>
      </c>
      <c r="W652" s="5">
        <f t="shared" si="142"/>
        <v>1.6422417787115116E-4</v>
      </c>
      <c r="X652" s="5" t="str">
        <f t="shared" si="134"/>
        <v>RB</v>
      </c>
      <c r="Y652" s="72" t="str">
        <f t="shared" si="135"/>
        <v>PAID</v>
      </c>
      <c r="Z652" s="72" t="s">
        <v>1281</v>
      </c>
      <c r="AA652" s="72" t="s">
        <v>1281</v>
      </c>
      <c r="AB652" s="304"/>
      <c r="AC652" s="72"/>
      <c r="AD652" s="72" t="s">
        <v>3019</v>
      </c>
      <c r="AE652" s="308"/>
      <c r="AF652" s="309" t="s">
        <v>1129</v>
      </c>
      <c r="AG652" s="7" t="s">
        <v>1129</v>
      </c>
      <c r="AH652" s="72" t="s">
        <v>457</v>
      </c>
      <c r="AI652" s="7" t="s">
        <v>1129</v>
      </c>
      <c r="AJ652" s="7" t="s">
        <v>1129</v>
      </c>
      <c r="AK652" s="7" t="s">
        <v>1129</v>
      </c>
      <c r="AL652" s="7">
        <v>6673</v>
      </c>
      <c r="AM652" s="255">
        <v>3001</v>
      </c>
      <c r="AN652" s="258">
        <v>27</v>
      </c>
      <c r="AO652" s="306">
        <v>0</v>
      </c>
      <c r="AP652" s="306" t="str">
        <f t="shared" si="136"/>
        <v>RB</v>
      </c>
      <c r="AQ652" s="306"/>
      <c r="AR652" s="306"/>
      <c r="AS652" s="306"/>
      <c r="AT652" s="306"/>
      <c r="AU652" s="72" t="s">
        <v>1793</v>
      </c>
      <c r="AV652" s="310" t="s">
        <v>1391</v>
      </c>
      <c r="AW652" s="304" t="s">
        <v>101</v>
      </c>
      <c r="AX652" s="311">
        <v>45045</v>
      </c>
      <c r="AY652" s="72">
        <v>36</v>
      </c>
      <c r="AZ652" s="72" t="s">
        <v>1742</v>
      </c>
      <c r="BA652" s="7" t="s">
        <v>3513</v>
      </c>
      <c r="BB652" s="7"/>
      <c r="BC652" s="7"/>
      <c r="BD652" s="72"/>
      <c r="BE652" s="72"/>
      <c r="BF652" s="72"/>
      <c r="BG652" s="183"/>
      <c r="BH652" s="72"/>
      <c r="BI652" s="72">
        <v>1</v>
      </c>
      <c r="BJ652" s="72"/>
      <c r="BK652" s="72"/>
      <c r="BL652" s="72"/>
      <c r="BM652" s="72"/>
      <c r="BN652" s="72"/>
      <c r="BO652" s="72"/>
      <c r="BP652" s="72"/>
      <c r="BQ652" s="72"/>
      <c r="BR652" s="72"/>
      <c r="BS652" s="72"/>
      <c r="BT652" s="72"/>
      <c r="BU652" s="72"/>
      <c r="BV652" s="72"/>
      <c r="BW652" s="72"/>
      <c r="BX652" s="72"/>
      <c r="BY652" s="72"/>
      <c r="BZ652" s="72"/>
      <c r="CA652" s="72"/>
      <c r="CB652" s="72"/>
      <c r="CC652" s="72"/>
      <c r="CD652" s="72"/>
      <c r="CE652" s="72"/>
      <c r="CF652" s="72"/>
      <c r="CG652" s="72"/>
      <c r="CH652" s="72"/>
      <c r="CI652" s="72"/>
      <c r="CJ652" s="72"/>
      <c r="CK652" s="72"/>
      <c r="CL652" s="72"/>
      <c r="CM652" s="72"/>
      <c r="CN652" s="72"/>
      <c r="CO652" s="72"/>
      <c r="CP652" s="72"/>
      <c r="CQ652" s="72"/>
      <c r="CR652" s="72"/>
      <c r="CS652" s="72"/>
      <c r="CT652" s="72"/>
      <c r="CU652" s="72"/>
      <c r="CV652" s="72"/>
      <c r="CW652" s="72"/>
      <c r="CX652" s="72"/>
      <c r="CY652" s="72"/>
      <c r="CZ652" s="72"/>
      <c r="DA652" s="72"/>
      <c r="DB652" s="72"/>
      <c r="DC652" s="72"/>
      <c r="DD652" s="72"/>
      <c r="DE652" s="72"/>
      <c r="DF652" s="72"/>
      <c r="DG652" s="72"/>
      <c r="DH652" s="72"/>
      <c r="DI652" s="72"/>
      <c r="DJ652" s="72"/>
      <c r="DK652" s="72"/>
      <c r="DL652" s="72"/>
      <c r="DM652" s="72"/>
      <c r="DN652" s="72"/>
      <c r="DO652" s="72"/>
      <c r="DP652" s="72"/>
      <c r="DQ652" s="72"/>
      <c r="DR652" s="72"/>
      <c r="DS652" s="72"/>
      <c r="DT652" s="72"/>
      <c r="DU652" s="72"/>
      <c r="DV652" s="72"/>
      <c r="DW652" s="72"/>
      <c r="DX652" s="72"/>
      <c r="DY652" s="72"/>
      <c r="DZ652" s="72"/>
      <c r="EA652" s="72"/>
      <c r="EB652" s="72"/>
      <c r="EC652" s="72"/>
      <c r="ED652" s="72"/>
      <c r="EE652" s="72"/>
      <c r="EF652" s="72"/>
      <c r="EG652" s="72"/>
      <c r="EH652" s="72"/>
      <c r="EI652" s="72"/>
      <c r="EJ652" s="72"/>
      <c r="EK652" s="72"/>
      <c r="EL652" s="72"/>
      <c r="EM652" s="72"/>
      <c r="EN652" s="72"/>
      <c r="EO652" s="72"/>
      <c r="EP652" s="72"/>
      <c r="EQ652" s="72"/>
      <c r="ER652" s="312">
        <f t="shared" si="137"/>
        <v>1</v>
      </c>
      <c r="ES652" s="72">
        <f t="shared" si="138"/>
        <v>1</v>
      </c>
      <c r="ET652" s="72" t="s">
        <v>1122</v>
      </c>
      <c r="EU652" s="7" t="s">
        <v>2962</v>
      </c>
      <c r="EV652" s="7" t="s">
        <v>1110</v>
      </c>
      <c r="EW652" s="7" t="s">
        <v>1806</v>
      </c>
      <c r="EX652" s="183" t="s">
        <v>1807</v>
      </c>
      <c r="EY652" s="313">
        <v>46180</v>
      </c>
      <c r="EZ652" s="313"/>
      <c r="FA652" s="183"/>
      <c r="FB652" s="313"/>
      <c r="FC652" s="7"/>
      <c r="FD652" s="7" t="s">
        <v>3467</v>
      </c>
      <c r="FE652" s="7">
        <f t="shared" si="139"/>
        <v>3073</v>
      </c>
      <c r="FF652" s="72">
        <f t="shared" si="140"/>
        <v>6822</v>
      </c>
      <c r="FG652" t="s">
        <v>3515</v>
      </c>
    </row>
    <row r="653" spans="1:163" ht="17.25">
      <c r="A653" s="72">
        <v>458076322</v>
      </c>
      <c r="B653" s="304" t="s">
        <v>1601</v>
      </c>
      <c r="C653" s="72"/>
      <c r="D653" s="72"/>
      <c r="E653" s="72"/>
      <c r="F653" s="72"/>
      <c r="G653" s="306"/>
      <c r="H653" s="306"/>
      <c r="I653" s="72">
        <v>2825</v>
      </c>
      <c r="J653" s="72">
        <v>2969</v>
      </c>
      <c r="K653" s="258">
        <f t="shared" si="131"/>
        <v>259</v>
      </c>
      <c r="L653" s="258">
        <f t="shared" si="133"/>
        <v>5968</v>
      </c>
      <c r="M653" s="315">
        <v>2</v>
      </c>
      <c r="N653" s="72" t="s">
        <v>1231</v>
      </c>
      <c r="O653" s="72" t="s">
        <v>1232</v>
      </c>
      <c r="P653" s="72" t="s">
        <v>65</v>
      </c>
      <c r="Q653" s="255">
        <v>2914</v>
      </c>
      <c r="R653" s="66">
        <v>115</v>
      </c>
      <c r="S653" s="66">
        <f t="shared" si="132"/>
        <v>0</v>
      </c>
      <c r="T653" s="66">
        <v>450</v>
      </c>
      <c r="U653" s="4" t="s">
        <v>1129</v>
      </c>
      <c r="V653" s="5">
        <f t="shared" si="141"/>
        <v>1.0076525226809132E-2</v>
      </c>
      <c r="W653" s="5">
        <f t="shared" si="142"/>
        <v>6.4519276930736418E-4</v>
      </c>
      <c r="X653" s="5" t="str">
        <f t="shared" si="134"/>
        <v>FLOW</v>
      </c>
      <c r="Y653" s="72" t="str">
        <f t="shared" si="135"/>
        <v>KIV</v>
      </c>
      <c r="Z653" s="72" t="s">
        <v>1129</v>
      </c>
      <c r="AA653" s="72" t="s">
        <v>3020</v>
      </c>
      <c r="AB653" s="304"/>
      <c r="AC653" s="72"/>
      <c r="AD653" s="72"/>
      <c r="AE653" s="308"/>
      <c r="AF653" s="309" t="s">
        <v>1129</v>
      </c>
      <c r="AG653" s="7" t="s">
        <v>1129</v>
      </c>
      <c r="AH653" s="72" t="s">
        <v>1763</v>
      </c>
      <c r="AI653" s="7" t="s">
        <v>1129</v>
      </c>
      <c r="AJ653" s="7" t="s">
        <v>1129</v>
      </c>
      <c r="AK653" s="7" t="s">
        <v>1129</v>
      </c>
      <c r="AL653" s="7">
        <v>3534</v>
      </c>
      <c r="AM653" s="255">
        <v>2914</v>
      </c>
      <c r="AN653" s="258">
        <v>57</v>
      </c>
      <c r="AO653" s="306">
        <v>73</v>
      </c>
      <c r="AP653" s="306" t="str">
        <f t="shared" si="136"/>
        <v>FLOW</v>
      </c>
      <c r="AQ653" s="306"/>
      <c r="AR653" s="306"/>
      <c r="AS653" s="306"/>
      <c r="AT653" s="306"/>
      <c r="AU653" s="72" t="s">
        <v>1793</v>
      </c>
      <c r="AV653" s="310" t="s">
        <v>1705</v>
      </c>
      <c r="AW653" s="304" t="s">
        <v>24</v>
      </c>
      <c r="AX653" s="311">
        <v>45057</v>
      </c>
      <c r="AY653" s="72">
        <v>36</v>
      </c>
      <c r="AZ653" s="72" t="s">
        <v>1742</v>
      </c>
      <c r="BA653" s="7" t="s">
        <v>3512</v>
      </c>
      <c r="BB653" s="7"/>
      <c r="BC653" s="7"/>
      <c r="BD653" s="72"/>
      <c r="BE653" s="72"/>
      <c r="BF653" s="72"/>
      <c r="BG653" s="183"/>
      <c r="BH653" s="72"/>
      <c r="BI653" s="72"/>
      <c r="BJ653" s="72"/>
      <c r="BK653" s="72"/>
      <c r="BL653" s="72"/>
      <c r="BM653" s="72"/>
      <c r="BN653" s="72"/>
      <c r="BO653" s="72"/>
      <c r="BP653" s="72"/>
      <c r="BQ653" s="72"/>
      <c r="BR653" s="72"/>
      <c r="BS653" s="72"/>
      <c r="BT653" s="72"/>
      <c r="BU653" s="72"/>
      <c r="BV653" s="72"/>
      <c r="BW653" s="72"/>
      <c r="BX653" s="72"/>
      <c r="BY653" s="72"/>
      <c r="BZ653" s="72"/>
      <c r="CA653" s="72"/>
      <c r="CB653" s="72"/>
      <c r="CC653" s="72"/>
      <c r="CD653" s="72"/>
      <c r="CE653" s="72"/>
      <c r="CF653" s="72"/>
      <c r="CG653" s="72"/>
      <c r="CH653" s="72"/>
      <c r="CI653" s="72"/>
      <c r="CJ653" s="72"/>
      <c r="CK653" s="72"/>
      <c r="CL653" s="72"/>
      <c r="CM653" s="72"/>
      <c r="CN653" s="72"/>
      <c r="CO653" s="72"/>
      <c r="CP653" s="72"/>
      <c r="CQ653" s="72"/>
      <c r="CR653" s="72"/>
      <c r="CS653" s="72"/>
      <c r="CT653" s="72"/>
      <c r="CU653" s="72"/>
      <c r="CV653" s="72"/>
      <c r="CW653" s="72"/>
      <c r="CX653" s="72"/>
      <c r="CY653" s="72"/>
      <c r="CZ653" s="72"/>
      <c r="DA653" s="72"/>
      <c r="DB653" s="72"/>
      <c r="DC653" s="72"/>
      <c r="DD653" s="72"/>
      <c r="DE653" s="72"/>
      <c r="DF653" s="72"/>
      <c r="DG653" s="72"/>
      <c r="DH653" s="72"/>
      <c r="DI653" s="72"/>
      <c r="DJ653" s="72"/>
      <c r="DK653" s="72"/>
      <c r="DL653" s="72"/>
      <c r="DM653" s="72"/>
      <c r="DN653" s="72"/>
      <c r="DO653" s="72"/>
      <c r="DP653" s="72"/>
      <c r="DQ653" s="72"/>
      <c r="DR653" s="72"/>
      <c r="DS653" s="72"/>
      <c r="DT653" s="72"/>
      <c r="DU653" s="72"/>
      <c r="DV653" s="72"/>
      <c r="DW653" s="72"/>
      <c r="DX653" s="72"/>
      <c r="DY653" s="72"/>
      <c r="DZ653" s="72"/>
      <c r="EA653" s="72"/>
      <c r="EB653" s="72"/>
      <c r="EC653" s="72"/>
      <c r="ED653" s="72"/>
      <c r="EE653" s="72"/>
      <c r="EF653" s="72"/>
      <c r="EG653" s="72"/>
      <c r="EH653" s="72"/>
      <c r="EI653" s="72"/>
      <c r="EJ653" s="72"/>
      <c r="EK653" s="72"/>
      <c r="EL653" s="72"/>
      <c r="EM653" s="72"/>
      <c r="EN653" s="72"/>
      <c r="EO653" s="72"/>
      <c r="EP653" s="72"/>
      <c r="EQ653" s="72"/>
      <c r="ER653" s="312">
        <f t="shared" si="137"/>
        <v>0</v>
      </c>
      <c r="ES653" s="72" t="str">
        <f t="shared" si="138"/>
        <v/>
      </c>
      <c r="ET653" s="72" t="s">
        <v>1118</v>
      </c>
      <c r="EU653" s="7" t="s">
        <v>2963</v>
      </c>
      <c r="EV653" s="7" t="s">
        <v>1110</v>
      </c>
      <c r="EW653" s="7" t="e">
        <v>#N/A</v>
      </c>
      <c r="EX653" s="183" t="e">
        <v>#N/A</v>
      </c>
      <c r="EY653" s="313" t="e">
        <v>#N/A</v>
      </c>
      <c r="EZ653" s="313"/>
      <c r="FA653" s="183"/>
      <c r="FB653" s="313"/>
      <c r="FC653" s="7"/>
      <c r="FD653" s="7" t="s">
        <v>3451</v>
      </c>
      <c r="FE653" s="7">
        <f t="shared" si="139"/>
        <v>259</v>
      </c>
      <c r="FF653" s="72">
        <f t="shared" si="140"/>
        <v>5968</v>
      </c>
      <c r="FG653" t="s">
        <v>3516</v>
      </c>
    </row>
    <row r="654" spans="1:163" ht="17.25">
      <c r="A654" s="72">
        <v>465932490</v>
      </c>
      <c r="B654" s="304" t="s">
        <v>1005</v>
      </c>
      <c r="C654" s="72"/>
      <c r="D654" s="72"/>
      <c r="E654" s="72"/>
      <c r="F654" s="72"/>
      <c r="G654" s="306"/>
      <c r="H654" s="306"/>
      <c r="I654" s="72">
        <v>2198</v>
      </c>
      <c r="J654" s="72">
        <v>2941</v>
      </c>
      <c r="K654" s="258">
        <f t="shared" si="131"/>
        <v>-1329</v>
      </c>
      <c r="L654" s="258">
        <f t="shared" si="133"/>
        <v>5323</v>
      </c>
      <c r="M654" s="315">
        <v>3</v>
      </c>
      <c r="N654" s="72" t="s">
        <v>1231</v>
      </c>
      <c r="O654" s="72" t="s">
        <v>1232</v>
      </c>
      <c r="P654" s="72" t="s">
        <v>42</v>
      </c>
      <c r="Q654" s="255">
        <v>2898</v>
      </c>
      <c r="R654" s="66">
        <v>126</v>
      </c>
      <c r="S654" s="66">
        <f t="shared" si="132"/>
        <v>0</v>
      </c>
      <c r="T654" s="66">
        <v>1948.37</v>
      </c>
      <c r="U654" s="4" t="s">
        <v>1231</v>
      </c>
      <c r="V654" s="5">
        <f t="shared" si="141"/>
        <v>4.3888860139514778E-3</v>
      </c>
      <c r="W654" s="5">
        <f t="shared" si="142"/>
        <v>7.7510046096331681E-4</v>
      </c>
      <c r="X654" s="5" t="s">
        <v>1280</v>
      </c>
      <c r="Y654" s="72" t="str">
        <f t="shared" si="135"/>
        <v>PTP</v>
      </c>
      <c r="Z654" s="72" t="s">
        <v>1329</v>
      </c>
      <c r="AA654" s="72" t="s">
        <v>1329</v>
      </c>
      <c r="AB654" s="304"/>
      <c r="AC654" s="72">
        <v>20</v>
      </c>
      <c r="AD654" s="72" t="s">
        <v>3019</v>
      </c>
      <c r="AE654" s="308"/>
      <c r="AF654" s="309" t="s">
        <v>1129</v>
      </c>
      <c r="AG654" s="7" t="s">
        <v>1129</v>
      </c>
      <c r="AH654" s="72" t="s">
        <v>780</v>
      </c>
      <c r="AI654" s="7" t="s">
        <v>1129</v>
      </c>
      <c r="AJ654" s="7" t="s">
        <v>1129</v>
      </c>
      <c r="AK654" s="7" t="s">
        <v>1129</v>
      </c>
      <c r="AL654" s="7">
        <v>5015.37</v>
      </c>
      <c r="AM654" s="255">
        <v>2898</v>
      </c>
      <c r="AN654" s="258">
        <v>87</v>
      </c>
      <c r="AO654" s="306">
        <v>103</v>
      </c>
      <c r="AP654" s="306" t="str">
        <f t="shared" si="136"/>
        <v>FLOW</v>
      </c>
      <c r="AQ654" s="306"/>
      <c r="AR654" s="306"/>
      <c r="AS654" s="306"/>
      <c r="AT654" s="306"/>
      <c r="AU654" s="72" t="s">
        <v>1793</v>
      </c>
      <c r="AV654" s="310" t="s">
        <v>1073</v>
      </c>
      <c r="AW654" s="304" t="s">
        <v>50</v>
      </c>
      <c r="AX654" s="311">
        <v>45763</v>
      </c>
      <c r="AY654" s="72">
        <v>12</v>
      </c>
      <c r="AZ654" s="72" t="s">
        <v>1742</v>
      </c>
      <c r="BA654" s="7" t="s">
        <v>3512</v>
      </c>
      <c r="BB654" s="7"/>
      <c r="BC654" s="7"/>
      <c r="BD654" s="72"/>
      <c r="BE654" s="72"/>
      <c r="BF654" s="72"/>
      <c r="BG654" s="183"/>
      <c r="BH654" s="72"/>
      <c r="BI654" s="72"/>
      <c r="BJ654" s="72"/>
      <c r="BK654" s="72"/>
      <c r="BL654" s="72"/>
      <c r="BM654" s="72"/>
      <c r="BN654" s="72"/>
      <c r="BO654" s="72">
        <v>1</v>
      </c>
      <c r="BP654" s="72"/>
      <c r="BQ654" s="72"/>
      <c r="BR654" s="72"/>
      <c r="BS654" s="72"/>
      <c r="BT654" s="72"/>
      <c r="BU654" s="72"/>
      <c r="BV654" s="72"/>
      <c r="BW654" s="72"/>
      <c r="BX654" s="72"/>
      <c r="BY654" s="72"/>
      <c r="BZ654" s="72"/>
      <c r="CA654" s="72"/>
      <c r="CB654" s="72"/>
      <c r="CC654" s="72"/>
      <c r="CD654" s="72"/>
      <c r="CE654" s="72"/>
      <c r="CF654" s="72"/>
      <c r="CG654" s="72"/>
      <c r="CH654" s="72"/>
      <c r="CI654" s="72"/>
      <c r="CJ654" s="72"/>
      <c r="CK654" s="72"/>
      <c r="CL654" s="72"/>
      <c r="CM654" s="72"/>
      <c r="CN654" s="72"/>
      <c r="CO654" s="72"/>
      <c r="CP654" s="72"/>
      <c r="CQ654" s="72"/>
      <c r="CR654" s="72"/>
      <c r="CS654" s="72"/>
      <c r="CT654" s="72"/>
      <c r="CU654" s="72"/>
      <c r="CV654" s="72"/>
      <c r="CW654" s="72"/>
      <c r="CX654" s="72"/>
      <c r="CY654" s="72"/>
      <c r="CZ654" s="72"/>
      <c r="DA654" s="72"/>
      <c r="DB654" s="72"/>
      <c r="DC654" s="72"/>
      <c r="DD654" s="72"/>
      <c r="DE654" s="72"/>
      <c r="DF654" s="72"/>
      <c r="DG654" s="72"/>
      <c r="DH654" s="72"/>
      <c r="DI654" s="72"/>
      <c r="DJ654" s="72"/>
      <c r="DK654" s="72"/>
      <c r="DL654" s="72"/>
      <c r="DM654" s="72"/>
      <c r="DN654" s="72"/>
      <c r="DO654" s="72"/>
      <c r="DP654" s="72"/>
      <c r="DQ654" s="72"/>
      <c r="DR654" s="72"/>
      <c r="DS654" s="72"/>
      <c r="DT654" s="72"/>
      <c r="DU654" s="72"/>
      <c r="DV654" s="72"/>
      <c r="DW654" s="72"/>
      <c r="DX654" s="72"/>
      <c r="DY654" s="72"/>
      <c r="DZ654" s="72"/>
      <c r="EA654" s="72"/>
      <c r="EB654" s="72"/>
      <c r="EC654" s="72"/>
      <c r="ED654" s="72"/>
      <c r="EE654" s="72"/>
      <c r="EF654" s="72"/>
      <c r="EG654" s="72"/>
      <c r="EH654" s="72"/>
      <c r="EI654" s="72"/>
      <c r="EJ654" s="72"/>
      <c r="EK654" s="72"/>
      <c r="EL654" s="72"/>
      <c r="EM654" s="72"/>
      <c r="EN654" s="72"/>
      <c r="EO654" s="72"/>
      <c r="EP654" s="72"/>
      <c r="EQ654" s="72"/>
      <c r="ER654" s="312">
        <f t="shared" si="137"/>
        <v>1</v>
      </c>
      <c r="ES654" s="72">
        <f t="shared" si="138"/>
        <v>1</v>
      </c>
      <c r="ET654" s="72" t="s">
        <v>1116</v>
      </c>
      <c r="EU654" s="7" t="s">
        <v>2964</v>
      </c>
      <c r="EV654" s="7" t="s">
        <v>1110</v>
      </c>
      <c r="EW654" s="7" t="s">
        <v>1801</v>
      </c>
      <c r="EX654" s="183" t="s">
        <v>2025</v>
      </c>
      <c r="EY654" s="313">
        <v>46178</v>
      </c>
      <c r="EZ654" s="313"/>
      <c r="FA654" s="183"/>
      <c r="FB654" s="313"/>
      <c r="FC654" s="7"/>
      <c r="FD654" s="7" t="s">
        <v>3468</v>
      </c>
      <c r="FE654" s="7">
        <f t="shared" si="139"/>
        <v>-1329</v>
      </c>
      <c r="FF654" s="72">
        <f t="shared" si="140"/>
        <v>5323</v>
      </c>
      <c r="FG654" t="s">
        <v>3515</v>
      </c>
    </row>
    <row r="655" spans="1:163" ht="17.25">
      <c r="A655" s="72">
        <v>140185045</v>
      </c>
      <c r="B655" s="304" t="s">
        <v>950</v>
      </c>
      <c r="C655" s="72" t="s">
        <v>1775</v>
      </c>
      <c r="D655" s="72" t="s">
        <v>3620</v>
      </c>
      <c r="E655" s="72">
        <v>9000</v>
      </c>
      <c r="F655" s="72"/>
      <c r="G655" s="306"/>
      <c r="H655" s="306"/>
      <c r="I655" s="72">
        <v>3229</v>
      </c>
      <c r="J655" s="72">
        <v>2885.66</v>
      </c>
      <c r="K655" s="258">
        <f t="shared" si="131"/>
        <v>3055.66</v>
      </c>
      <c r="L655" s="258">
        <f t="shared" si="133"/>
        <v>-2622.34</v>
      </c>
      <c r="M655" s="315">
        <v>2</v>
      </c>
      <c r="N655" s="72" t="s">
        <v>1282</v>
      </c>
      <c r="O655" s="72" t="s">
        <v>1281</v>
      </c>
      <c r="P655" s="72" t="s">
        <v>230</v>
      </c>
      <c r="Q655" s="255">
        <v>2885.66</v>
      </c>
      <c r="R655" s="66">
        <v>170</v>
      </c>
      <c r="S655" s="66">
        <f t="shared" si="132"/>
        <v>0</v>
      </c>
      <c r="T655" s="66">
        <v>5850</v>
      </c>
      <c r="U655" s="4" t="s">
        <v>1500</v>
      </c>
      <c r="V655" s="5">
        <f t="shared" si="141"/>
        <v>7.8543797354683788E-3</v>
      </c>
      <c r="W655" s="5">
        <f t="shared" si="142"/>
        <v>6.3891797072048329E-4</v>
      </c>
      <c r="X655" s="5" t="s">
        <v>1280</v>
      </c>
      <c r="Y655" s="72" t="str">
        <f t="shared" si="135"/>
        <v>PAID</v>
      </c>
      <c r="Z655" s="72" t="s">
        <v>1329</v>
      </c>
      <c r="AA655" s="72" t="s">
        <v>1329</v>
      </c>
      <c r="AB655" s="304"/>
      <c r="AC655" s="72">
        <v>20</v>
      </c>
      <c r="AD655" s="72" t="s">
        <v>3019</v>
      </c>
      <c r="AE655" s="308"/>
      <c r="AF655" s="309" t="s">
        <v>1129</v>
      </c>
      <c r="AG655" s="7" t="s">
        <v>1129</v>
      </c>
      <c r="AH655" s="72" t="s">
        <v>1095</v>
      </c>
      <c r="AI655" s="7" t="s">
        <v>1129</v>
      </c>
      <c r="AJ655" s="7" t="s">
        <v>1129</v>
      </c>
      <c r="AK655" s="7" t="s">
        <v>1129</v>
      </c>
      <c r="AL655" s="7">
        <v>8905.66</v>
      </c>
      <c r="AM655" s="255">
        <v>2885.66</v>
      </c>
      <c r="AN655" s="258">
        <v>57</v>
      </c>
      <c r="AO655" s="306">
        <v>73</v>
      </c>
      <c r="AP655" s="306" t="str">
        <f t="shared" si="136"/>
        <v>FLOW</v>
      </c>
      <c r="AQ655" s="306"/>
      <c r="AR655" s="306"/>
      <c r="AS655" s="306"/>
      <c r="AT655" s="306"/>
      <c r="AU655" s="72" t="s">
        <v>943</v>
      </c>
      <c r="AV655" s="310" t="s">
        <v>1019</v>
      </c>
      <c r="AW655" s="304" t="s">
        <v>31</v>
      </c>
      <c r="AX655" s="311">
        <v>45006</v>
      </c>
      <c r="AY655" s="72">
        <v>36</v>
      </c>
      <c r="AZ655" s="72" t="s">
        <v>1742</v>
      </c>
      <c r="BA655" s="7" t="s">
        <v>3513</v>
      </c>
      <c r="BB655" s="7"/>
      <c r="BC655" s="7"/>
      <c r="BD655" s="72"/>
      <c r="BE655" s="72"/>
      <c r="BF655" s="72"/>
      <c r="BG655" s="183"/>
      <c r="BH655" s="72"/>
      <c r="BI655" s="72">
        <v>1</v>
      </c>
      <c r="BJ655" s="72"/>
      <c r="BK655" s="72"/>
      <c r="BL655" s="72"/>
      <c r="BM655" s="72"/>
      <c r="BN655" s="72"/>
      <c r="BO655" s="72"/>
      <c r="BP655" s="72"/>
      <c r="BQ655" s="72"/>
      <c r="BR655" s="72"/>
      <c r="BS655" s="72"/>
      <c r="BT655" s="72"/>
      <c r="BU655" s="72"/>
      <c r="BV655" s="72"/>
      <c r="BW655" s="72"/>
      <c r="BX655" s="72"/>
      <c r="BY655" s="72"/>
      <c r="BZ655" s="72"/>
      <c r="CA655" s="72"/>
      <c r="CB655" s="72"/>
      <c r="CC655" s="72"/>
      <c r="CD655" s="72"/>
      <c r="CE655" s="72"/>
      <c r="CF655" s="72"/>
      <c r="CG655" s="72"/>
      <c r="CH655" s="72"/>
      <c r="CI655" s="72"/>
      <c r="CJ655" s="72"/>
      <c r="CK655" s="72"/>
      <c r="CL655" s="72"/>
      <c r="CM655" s="72"/>
      <c r="CN655" s="72"/>
      <c r="CO655" s="72"/>
      <c r="CP655" s="72"/>
      <c r="CQ655" s="72"/>
      <c r="CR655" s="72"/>
      <c r="CS655" s="72"/>
      <c r="CT655" s="72"/>
      <c r="CU655" s="72"/>
      <c r="CV655" s="72"/>
      <c r="CW655" s="72"/>
      <c r="CX655" s="72"/>
      <c r="CY655" s="72"/>
      <c r="CZ655" s="72"/>
      <c r="DA655" s="72"/>
      <c r="DB655" s="72"/>
      <c r="DC655" s="72"/>
      <c r="DD655" s="72"/>
      <c r="DE655" s="72"/>
      <c r="DF655" s="72"/>
      <c r="DG655" s="72"/>
      <c r="DH655" s="72">
        <v>2</v>
      </c>
      <c r="DI655" s="72"/>
      <c r="DJ655" s="72"/>
      <c r="DK655" s="72"/>
      <c r="DL655" s="72"/>
      <c r="DM655" s="72"/>
      <c r="DN655" s="72"/>
      <c r="DO655" s="72"/>
      <c r="DP655" s="72"/>
      <c r="DQ655" s="72"/>
      <c r="DR655" s="72"/>
      <c r="DS655" s="72"/>
      <c r="DT655" s="72"/>
      <c r="DU655" s="72"/>
      <c r="DV655" s="72"/>
      <c r="DW655" s="72"/>
      <c r="DX655" s="72"/>
      <c r="DY655" s="72"/>
      <c r="DZ655" s="72"/>
      <c r="EA655" s="72"/>
      <c r="EB655" s="72"/>
      <c r="EC655" s="72"/>
      <c r="ED655" s="72"/>
      <c r="EE655" s="72"/>
      <c r="EF655" s="72"/>
      <c r="EG655" s="72"/>
      <c r="EH655" s="72"/>
      <c r="EI655" s="72"/>
      <c r="EJ655" s="72"/>
      <c r="EK655" s="72"/>
      <c r="EL655" s="72"/>
      <c r="EM655" s="72"/>
      <c r="EN655" s="72"/>
      <c r="EO655" s="72"/>
      <c r="EP655" s="72"/>
      <c r="EQ655" s="72"/>
      <c r="ER655" s="312">
        <f t="shared" si="137"/>
        <v>3</v>
      </c>
      <c r="ES655" s="72">
        <f t="shared" si="138"/>
        <v>1</v>
      </c>
      <c r="ET655" s="72" t="s">
        <v>1111</v>
      </c>
      <c r="EU655" s="7" t="s">
        <v>2965</v>
      </c>
      <c r="EV655" s="7" t="s">
        <v>1110</v>
      </c>
      <c r="EW655" s="7" t="s">
        <v>1806</v>
      </c>
      <c r="EX655" s="183" t="s">
        <v>1818</v>
      </c>
      <c r="EY655" s="313">
        <v>46183</v>
      </c>
      <c r="EZ655" s="313"/>
      <c r="FA655" s="183"/>
      <c r="FB655" s="313"/>
      <c r="FC655" s="7"/>
      <c r="FD655" s="7" t="s">
        <v>3189</v>
      </c>
      <c r="FE655" s="7">
        <f t="shared" si="139"/>
        <v>3055.66</v>
      </c>
      <c r="FF655" s="72">
        <f t="shared" si="140"/>
        <v>6377.66</v>
      </c>
      <c r="FG655" t="s">
        <v>3515</v>
      </c>
    </row>
    <row r="656" spans="1:163" ht="17.25">
      <c r="A656" s="72">
        <v>140272079</v>
      </c>
      <c r="B656" s="304" t="s">
        <v>598</v>
      </c>
      <c r="C656" s="72"/>
      <c r="D656" s="72"/>
      <c r="E656" s="72"/>
      <c r="F656" s="72"/>
      <c r="G656" s="306"/>
      <c r="H656" s="306"/>
      <c r="I656" s="72">
        <v>2901</v>
      </c>
      <c r="J656" s="72">
        <v>2847</v>
      </c>
      <c r="K656" s="258">
        <f t="shared" si="131"/>
        <v>3045</v>
      </c>
      <c r="L656" s="258">
        <f t="shared" si="133"/>
        <v>6036</v>
      </c>
      <c r="M656" s="315">
        <v>2</v>
      </c>
      <c r="N656" s="72" t="s">
        <v>1231</v>
      </c>
      <c r="O656" s="72" t="s">
        <v>1232</v>
      </c>
      <c r="P656" s="72" t="s">
        <v>22</v>
      </c>
      <c r="Q656" s="255">
        <v>2847</v>
      </c>
      <c r="R656" s="66">
        <v>198</v>
      </c>
      <c r="S656" s="66">
        <f t="shared" si="132"/>
        <v>0</v>
      </c>
      <c r="T656" s="66">
        <v>6300</v>
      </c>
      <c r="U656" s="4" t="s">
        <v>1496</v>
      </c>
      <c r="V656" s="5">
        <f t="shared" si="141"/>
        <v>9.5210541877070974E-3</v>
      </c>
      <c r="W656" s="5">
        <f t="shared" si="142"/>
        <v>6.3035820666371514E-4</v>
      </c>
      <c r="X656" s="5" t="s">
        <v>1280</v>
      </c>
      <c r="Y656" s="72" t="str">
        <f t="shared" si="135"/>
        <v>PTP</v>
      </c>
      <c r="Z656" s="72" t="s">
        <v>1329</v>
      </c>
      <c r="AA656" s="72" t="s">
        <v>1329</v>
      </c>
      <c r="AB656" s="304"/>
      <c r="AC656" s="72">
        <v>26</v>
      </c>
      <c r="AD656" s="72" t="s">
        <v>3019</v>
      </c>
      <c r="AE656" s="308"/>
      <c r="AF656" s="309" t="s">
        <v>1129</v>
      </c>
      <c r="AG656" s="7" t="s">
        <v>1129</v>
      </c>
      <c r="AH656" s="72" t="s">
        <v>599</v>
      </c>
      <c r="AI656" s="7" t="s">
        <v>1129</v>
      </c>
      <c r="AJ656" s="7" t="s">
        <v>1129</v>
      </c>
      <c r="AK656" s="7" t="s">
        <v>1129</v>
      </c>
      <c r="AL656" s="7">
        <v>9345</v>
      </c>
      <c r="AM656" s="255">
        <v>2847</v>
      </c>
      <c r="AN656" s="258">
        <v>56</v>
      </c>
      <c r="AO656" s="306">
        <v>72</v>
      </c>
      <c r="AP656" s="306" t="str">
        <f t="shared" si="136"/>
        <v>FLOW</v>
      </c>
      <c r="AQ656" s="306"/>
      <c r="AR656" s="306"/>
      <c r="AS656" s="306"/>
      <c r="AT656" s="306"/>
      <c r="AU656" s="72" t="s">
        <v>1793</v>
      </c>
      <c r="AV656" s="310" t="s">
        <v>600</v>
      </c>
      <c r="AW656" s="304" t="s">
        <v>31</v>
      </c>
      <c r="AX656" s="311">
        <v>45009</v>
      </c>
      <c r="AY656" s="72">
        <v>36</v>
      </c>
      <c r="AZ656" s="72" t="s">
        <v>1742</v>
      </c>
      <c r="BA656" s="7" t="s">
        <v>3513</v>
      </c>
      <c r="BB656" s="7"/>
      <c r="BC656" s="7"/>
      <c r="BD656" s="72"/>
      <c r="BE656" s="72"/>
      <c r="BF656" s="72"/>
      <c r="BG656" s="183"/>
      <c r="BH656" s="72"/>
      <c r="BI656" s="72"/>
      <c r="BJ656" s="72"/>
      <c r="BK656" s="72"/>
      <c r="BL656" s="72"/>
      <c r="BM656" s="72"/>
      <c r="BN656" s="72"/>
      <c r="BO656" s="72">
        <v>1</v>
      </c>
      <c r="BP656" s="72"/>
      <c r="BQ656" s="72"/>
      <c r="BR656" s="72"/>
      <c r="BS656" s="72"/>
      <c r="BT656" s="72"/>
      <c r="BU656" s="72"/>
      <c r="BV656" s="72"/>
      <c r="BW656" s="72"/>
      <c r="BX656" s="72"/>
      <c r="BY656" s="72"/>
      <c r="BZ656" s="72"/>
      <c r="CA656" s="72"/>
      <c r="CB656" s="72"/>
      <c r="CC656" s="72"/>
      <c r="CD656" s="72"/>
      <c r="CE656" s="72"/>
      <c r="CF656" s="72"/>
      <c r="CG656" s="72"/>
      <c r="CH656" s="72"/>
      <c r="CI656" s="72"/>
      <c r="CJ656" s="72"/>
      <c r="CK656" s="72"/>
      <c r="CL656" s="72"/>
      <c r="CM656" s="72"/>
      <c r="CN656" s="72"/>
      <c r="CO656" s="72"/>
      <c r="CP656" s="72"/>
      <c r="CQ656" s="72"/>
      <c r="CR656" s="72"/>
      <c r="CS656" s="72"/>
      <c r="CT656" s="72"/>
      <c r="CU656" s="72"/>
      <c r="CV656" s="72"/>
      <c r="CW656" s="72"/>
      <c r="CX656" s="72"/>
      <c r="CY656" s="72"/>
      <c r="CZ656" s="72"/>
      <c r="DA656" s="72"/>
      <c r="DB656" s="72"/>
      <c r="DC656" s="72"/>
      <c r="DD656" s="72"/>
      <c r="DE656" s="72"/>
      <c r="DF656" s="72"/>
      <c r="DG656" s="72"/>
      <c r="DH656" s="72"/>
      <c r="DI656" s="72"/>
      <c r="DJ656" s="72"/>
      <c r="DK656" s="72"/>
      <c r="DL656" s="72"/>
      <c r="DM656" s="72"/>
      <c r="DN656" s="72"/>
      <c r="DO656" s="72"/>
      <c r="DP656" s="72"/>
      <c r="DQ656" s="72"/>
      <c r="DR656" s="72"/>
      <c r="DS656" s="72"/>
      <c r="DT656" s="72"/>
      <c r="DU656" s="72"/>
      <c r="DV656" s="72"/>
      <c r="DW656" s="72"/>
      <c r="DX656" s="72"/>
      <c r="DY656" s="72"/>
      <c r="DZ656" s="72"/>
      <c r="EA656" s="72"/>
      <c r="EB656" s="72"/>
      <c r="EC656" s="72"/>
      <c r="ED656" s="72"/>
      <c r="EE656" s="72"/>
      <c r="EF656" s="72"/>
      <c r="EG656" s="72"/>
      <c r="EH656" s="72"/>
      <c r="EI656" s="72"/>
      <c r="EJ656" s="72"/>
      <c r="EK656" s="72"/>
      <c r="EL656" s="72"/>
      <c r="EM656" s="72"/>
      <c r="EN656" s="72"/>
      <c r="EO656" s="72"/>
      <c r="EP656" s="72"/>
      <c r="EQ656" s="72"/>
      <c r="ER656" s="312">
        <f t="shared" si="137"/>
        <v>1</v>
      </c>
      <c r="ES656" s="72">
        <f t="shared" si="138"/>
        <v>1</v>
      </c>
      <c r="ET656" s="72" t="s">
        <v>1114</v>
      </c>
      <c r="EU656" s="7" t="s">
        <v>2966</v>
      </c>
      <c r="EV656" s="7" t="s">
        <v>1110</v>
      </c>
      <c r="EW656" s="7" t="s">
        <v>1806</v>
      </c>
      <c r="EX656" s="183" t="s">
        <v>2037</v>
      </c>
      <c r="EY656" s="313">
        <v>46185</v>
      </c>
      <c r="EZ656" s="313"/>
      <c r="FA656" s="183"/>
      <c r="FB656" s="313"/>
      <c r="FC656" s="7"/>
      <c r="FD656" s="7" t="s">
        <v>3469</v>
      </c>
      <c r="FE656" s="7">
        <f t="shared" si="139"/>
        <v>3045</v>
      </c>
      <c r="FF656" s="72">
        <f t="shared" si="140"/>
        <v>6036</v>
      </c>
      <c r="FG656" t="s">
        <v>3515</v>
      </c>
    </row>
    <row r="657" spans="1:163" ht="17.25">
      <c r="A657" s="72">
        <v>458109013</v>
      </c>
      <c r="B657" s="304" t="s">
        <v>956</v>
      </c>
      <c r="C657" s="72"/>
      <c r="D657" s="72"/>
      <c r="E657" s="72"/>
      <c r="F657" s="72"/>
      <c r="G657" s="306"/>
      <c r="H657" s="306"/>
      <c r="I657" s="72">
        <v>2917</v>
      </c>
      <c r="J657" s="72">
        <v>2815</v>
      </c>
      <c r="K657" s="258">
        <f t="shared" si="131"/>
        <v>2893</v>
      </c>
      <c r="L657" s="258">
        <f t="shared" si="133"/>
        <v>5901</v>
      </c>
      <c r="M657" s="307">
        <v>1</v>
      </c>
      <c r="N657" s="72" t="s">
        <v>1231</v>
      </c>
      <c r="O657" s="72" t="s">
        <v>1232</v>
      </c>
      <c r="P657" s="72" t="s">
        <v>42</v>
      </c>
      <c r="Q657" s="255">
        <v>2815</v>
      </c>
      <c r="R657" s="66">
        <v>78</v>
      </c>
      <c r="S657" s="66">
        <f t="shared" si="132"/>
        <v>0</v>
      </c>
      <c r="T657" s="66">
        <v>0</v>
      </c>
      <c r="U657" s="4" t="s">
        <v>1499</v>
      </c>
      <c r="V657" s="5">
        <f t="shared" si="141"/>
        <v>1.7526220923088931E-3</v>
      </c>
      <c r="W657" s="5">
        <f t="shared" si="142"/>
        <v>1.5404567167853731E-4</v>
      </c>
      <c r="X657" s="5" t="s">
        <v>1280</v>
      </c>
      <c r="Y657" s="72" t="str">
        <f t="shared" si="135"/>
        <v>PTP</v>
      </c>
      <c r="Z657" s="72" t="s">
        <v>1329</v>
      </c>
      <c r="AA657" s="72" t="s">
        <v>1329</v>
      </c>
      <c r="AB657" s="304"/>
      <c r="AC657" s="72">
        <v>25</v>
      </c>
      <c r="AD657" s="72" t="s">
        <v>3019</v>
      </c>
      <c r="AE657" s="308"/>
      <c r="AF657" s="309" t="s">
        <v>1129</v>
      </c>
      <c r="AG657" s="7" t="s">
        <v>1129</v>
      </c>
      <c r="AH657" s="72" t="s">
        <v>780</v>
      </c>
      <c r="AI657" s="7" t="s">
        <v>1129</v>
      </c>
      <c r="AJ657" s="7" t="s">
        <v>1129</v>
      </c>
      <c r="AK657" s="7" t="s">
        <v>1129</v>
      </c>
      <c r="AL657" s="7">
        <v>2893</v>
      </c>
      <c r="AM657" s="255">
        <v>2815</v>
      </c>
      <c r="AN657" s="258">
        <v>27</v>
      </c>
      <c r="AO657" s="306">
        <v>43</v>
      </c>
      <c r="AP657" s="306" t="str">
        <f t="shared" si="136"/>
        <v>FLOW</v>
      </c>
      <c r="AQ657" s="306"/>
      <c r="AR657" s="306"/>
      <c r="AS657" s="306"/>
      <c r="AT657" s="306"/>
      <c r="AU657" s="72" t="s">
        <v>1793</v>
      </c>
      <c r="AV657" s="310" t="s">
        <v>1026</v>
      </c>
      <c r="AW657" s="304" t="s">
        <v>24</v>
      </c>
      <c r="AX657" s="311">
        <v>45058</v>
      </c>
      <c r="AY657" s="72">
        <v>36</v>
      </c>
      <c r="AZ657" s="72" t="s">
        <v>1742</v>
      </c>
      <c r="BA657" s="7" t="s">
        <v>3512</v>
      </c>
      <c r="BB657" s="7"/>
      <c r="BC657" s="7"/>
      <c r="BD657" s="72"/>
      <c r="BE657" s="72"/>
      <c r="BF657" s="72"/>
      <c r="BG657" s="183"/>
      <c r="BH657" s="72"/>
      <c r="BI657" s="72"/>
      <c r="BJ657" s="72"/>
      <c r="BK657" s="72"/>
      <c r="BL657" s="72"/>
      <c r="BM657" s="72"/>
      <c r="BN657" s="72"/>
      <c r="BO657" s="72"/>
      <c r="BP657" s="72"/>
      <c r="BQ657" s="72"/>
      <c r="BR657" s="72"/>
      <c r="BS657" s="72"/>
      <c r="BT657" s="72"/>
      <c r="BU657" s="72"/>
      <c r="BV657" s="72"/>
      <c r="BW657" s="72"/>
      <c r="BX657" s="72"/>
      <c r="BY657" s="72"/>
      <c r="BZ657" s="72"/>
      <c r="CA657" s="72"/>
      <c r="CB657" s="72"/>
      <c r="CC657" s="72"/>
      <c r="CD657" s="72"/>
      <c r="CE657" s="72"/>
      <c r="CF657" s="72"/>
      <c r="CG657" s="72"/>
      <c r="CH657" s="72"/>
      <c r="CI657" s="72"/>
      <c r="CJ657" s="72">
        <v>1</v>
      </c>
      <c r="CK657" s="72"/>
      <c r="CL657" s="72"/>
      <c r="CM657" s="72"/>
      <c r="CN657" s="72"/>
      <c r="CO657" s="72"/>
      <c r="CP657" s="72"/>
      <c r="CQ657" s="72"/>
      <c r="CR657" s="72"/>
      <c r="CS657" s="72"/>
      <c r="CT657" s="72"/>
      <c r="CU657" s="72"/>
      <c r="CV657" s="72"/>
      <c r="CW657" s="72"/>
      <c r="CX657" s="72"/>
      <c r="CY657" s="72"/>
      <c r="CZ657" s="72"/>
      <c r="DA657" s="72"/>
      <c r="DB657" s="72"/>
      <c r="DC657" s="72"/>
      <c r="DD657" s="72"/>
      <c r="DE657" s="72"/>
      <c r="DF657" s="72"/>
      <c r="DG657" s="72"/>
      <c r="DH657" s="72"/>
      <c r="DI657" s="72"/>
      <c r="DJ657" s="72"/>
      <c r="DK657" s="72"/>
      <c r="DL657" s="72"/>
      <c r="DM657" s="72"/>
      <c r="DN657" s="72"/>
      <c r="DO657" s="72"/>
      <c r="DP657" s="72"/>
      <c r="DQ657" s="72"/>
      <c r="DR657" s="72"/>
      <c r="DS657" s="72"/>
      <c r="DT657" s="72"/>
      <c r="DU657" s="72"/>
      <c r="DV657" s="72"/>
      <c r="DW657" s="72"/>
      <c r="DX657" s="72"/>
      <c r="DY657" s="72"/>
      <c r="DZ657" s="72"/>
      <c r="EA657" s="72"/>
      <c r="EB657" s="72"/>
      <c r="EC657" s="72"/>
      <c r="ED657" s="72"/>
      <c r="EE657" s="72"/>
      <c r="EF657" s="72"/>
      <c r="EG657" s="72"/>
      <c r="EH657" s="72"/>
      <c r="EI657" s="72"/>
      <c r="EJ657" s="72"/>
      <c r="EK657" s="72"/>
      <c r="EL657" s="72"/>
      <c r="EM657" s="72"/>
      <c r="EN657" s="72"/>
      <c r="EO657" s="72"/>
      <c r="EP657" s="72"/>
      <c r="EQ657" s="72"/>
      <c r="ER657" s="312">
        <f t="shared" si="137"/>
        <v>1</v>
      </c>
      <c r="ES657" s="72">
        <f t="shared" si="138"/>
        <v>1</v>
      </c>
      <c r="ET657" s="72" t="s">
        <v>1116</v>
      </c>
      <c r="EU657" s="7" t="s">
        <v>2967</v>
      </c>
      <c r="EV657" s="7" t="s">
        <v>1110</v>
      </c>
      <c r="EW657" s="7" t="s">
        <v>1829</v>
      </c>
      <c r="EX657" s="183" t="s">
        <v>1890</v>
      </c>
      <c r="EY657" s="313">
        <v>46185</v>
      </c>
      <c r="EZ657" s="313"/>
      <c r="FA657" s="183"/>
      <c r="FB657" s="313"/>
      <c r="FC657" s="7"/>
      <c r="FD657" s="7" t="s">
        <v>3470</v>
      </c>
      <c r="FE657" s="7">
        <f t="shared" si="139"/>
        <v>2893</v>
      </c>
      <c r="FF657" s="72">
        <f t="shared" si="140"/>
        <v>5901</v>
      </c>
      <c r="FG657" t="s">
        <v>3515</v>
      </c>
    </row>
    <row r="658" spans="1:163" ht="17.25">
      <c r="A658" s="72">
        <v>465618986</v>
      </c>
      <c r="B658" s="304" t="s">
        <v>1003</v>
      </c>
      <c r="C658" s="72"/>
      <c r="D658" s="72"/>
      <c r="E658" s="72"/>
      <c r="F658" s="72"/>
      <c r="G658" s="306"/>
      <c r="H658" s="306" t="s">
        <v>1790</v>
      </c>
      <c r="I658" s="72">
        <v>2369</v>
      </c>
      <c r="J658" s="72">
        <v>2369</v>
      </c>
      <c r="K658" s="258">
        <f t="shared" si="131"/>
        <v>2479</v>
      </c>
      <c r="L658" s="258">
        <f t="shared" si="133"/>
        <v>4738</v>
      </c>
      <c r="M658" s="315">
        <v>3</v>
      </c>
      <c r="N658" s="72" t="s">
        <v>1282</v>
      </c>
      <c r="O658" s="72" t="s">
        <v>1232</v>
      </c>
      <c r="P658" s="72" t="s">
        <v>230</v>
      </c>
      <c r="Q658" s="255">
        <v>2323</v>
      </c>
      <c r="R658" s="66">
        <v>110</v>
      </c>
      <c r="S658" s="66">
        <f t="shared" si="132"/>
        <v>0</v>
      </c>
      <c r="T658" s="66">
        <v>900</v>
      </c>
      <c r="U658" s="4" t="s">
        <v>1231</v>
      </c>
      <c r="V658" s="5">
        <f t="shared" si="141"/>
        <v>6.638703900945851E-3</v>
      </c>
      <c r="W658" s="5">
        <f t="shared" si="142"/>
        <v>6.2131068696265866E-4</v>
      </c>
      <c r="X658" s="5" t="str">
        <f t="shared" si="134"/>
        <v>RB</v>
      </c>
      <c r="Y658" s="72" t="str">
        <f t="shared" si="135"/>
        <v>PAID</v>
      </c>
      <c r="Z658" s="72" t="s">
        <v>1330</v>
      </c>
      <c r="AA658" s="72" t="s">
        <v>1281</v>
      </c>
      <c r="AB658" s="304"/>
      <c r="AC658" s="72"/>
      <c r="AD658" s="72"/>
      <c r="AE658" s="308"/>
      <c r="AF658" s="309" t="s">
        <v>1129</v>
      </c>
      <c r="AG658" s="7" t="s">
        <v>1129</v>
      </c>
      <c r="AH658" s="72" t="s">
        <v>584</v>
      </c>
      <c r="AI658" s="7" t="s">
        <v>1129</v>
      </c>
      <c r="AJ658" s="7" t="s">
        <v>1129</v>
      </c>
      <c r="AK658" s="7" t="s">
        <v>1129</v>
      </c>
      <c r="AL658" s="7">
        <v>3379</v>
      </c>
      <c r="AM658" s="255">
        <v>2323</v>
      </c>
      <c r="AN658" s="258">
        <v>87</v>
      </c>
      <c r="AO658" s="306">
        <v>11</v>
      </c>
      <c r="AP658" s="306" t="str">
        <f t="shared" si="136"/>
        <v>STABLE</v>
      </c>
      <c r="AQ658" s="306"/>
      <c r="AR658" s="306"/>
      <c r="AS658" s="306"/>
      <c r="AT658" s="306"/>
      <c r="AU658" s="72" t="s">
        <v>1793</v>
      </c>
      <c r="AV658" s="310" t="s">
        <v>1071</v>
      </c>
      <c r="AW658" s="304" t="s">
        <v>201</v>
      </c>
      <c r="AX658" s="311">
        <v>45719</v>
      </c>
      <c r="AY658" s="72">
        <v>12</v>
      </c>
      <c r="AZ658" s="72" t="s">
        <v>1742</v>
      </c>
      <c r="BA658" s="7" t="s">
        <v>3513</v>
      </c>
      <c r="BB658" s="7"/>
      <c r="BC658" s="7"/>
      <c r="BD658" s="72"/>
      <c r="BE658" s="72"/>
      <c r="BF658" s="72"/>
      <c r="BG658" s="183"/>
      <c r="BH658" s="72"/>
      <c r="BI658" s="72"/>
      <c r="BJ658" s="72"/>
      <c r="BK658" s="72"/>
      <c r="BL658" s="72"/>
      <c r="BM658" s="72"/>
      <c r="BN658" s="72"/>
      <c r="BO658" s="72"/>
      <c r="BP658" s="72"/>
      <c r="BQ658" s="72"/>
      <c r="BR658" s="72"/>
      <c r="BS658" s="72"/>
      <c r="BT658" s="72"/>
      <c r="BU658" s="72"/>
      <c r="BV658" s="72"/>
      <c r="BW658" s="72"/>
      <c r="BX658" s="72"/>
      <c r="BY658" s="72"/>
      <c r="BZ658" s="72"/>
      <c r="CA658" s="72"/>
      <c r="CB658" s="72"/>
      <c r="CC658" s="72"/>
      <c r="CD658" s="72"/>
      <c r="CE658" s="72"/>
      <c r="CF658" s="72"/>
      <c r="CG658" s="72"/>
      <c r="CH658" s="72"/>
      <c r="CI658" s="72"/>
      <c r="CJ658" s="72"/>
      <c r="CK658" s="72"/>
      <c r="CL658" s="72"/>
      <c r="CM658" s="72"/>
      <c r="CN658" s="72"/>
      <c r="CO658" s="72"/>
      <c r="CP658" s="72"/>
      <c r="CQ658" s="72"/>
      <c r="CR658" s="72"/>
      <c r="CS658" s="72"/>
      <c r="CT658" s="72"/>
      <c r="CU658" s="72"/>
      <c r="CV658" s="72"/>
      <c r="CW658" s="72"/>
      <c r="CX658" s="72"/>
      <c r="CY658" s="72"/>
      <c r="CZ658" s="72"/>
      <c r="DA658" s="72"/>
      <c r="DB658" s="72"/>
      <c r="DC658" s="72"/>
      <c r="DD658" s="72"/>
      <c r="DE658" s="72"/>
      <c r="DF658" s="72"/>
      <c r="DG658" s="72"/>
      <c r="DH658" s="72"/>
      <c r="DI658" s="72"/>
      <c r="DJ658" s="72"/>
      <c r="DK658" s="72"/>
      <c r="DL658" s="72"/>
      <c r="DM658" s="72"/>
      <c r="DN658" s="72"/>
      <c r="DO658" s="72"/>
      <c r="DP658" s="72"/>
      <c r="DQ658" s="72"/>
      <c r="DR658" s="72"/>
      <c r="DS658" s="72"/>
      <c r="DT658" s="72"/>
      <c r="DU658" s="72"/>
      <c r="DV658" s="72"/>
      <c r="DW658" s="72"/>
      <c r="DX658" s="72"/>
      <c r="DY658" s="72"/>
      <c r="DZ658" s="72"/>
      <c r="EA658" s="72"/>
      <c r="EB658" s="72"/>
      <c r="EC658" s="72"/>
      <c r="ED658" s="72"/>
      <c r="EE658" s="72"/>
      <c r="EF658" s="72"/>
      <c r="EG658" s="72"/>
      <c r="EH658" s="72"/>
      <c r="EI658" s="72"/>
      <c r="EJ658" s="72"/>
      <c r="EK658" s="72"/>
      <c r="EL658" s="72"/>
      <c r="EM658" s="72"/>
      <c r="EN658" s="72"/>
      <c r="EO658" s="72"/>
      <c r="EP658" s="72"/>
      <c r="EQ658" s="72"/>
      <c r="ER658" s="312">
        <f t="shared" si="137"/>
        <v>0</v>
      </c>
      <c r="ES658" s="72" t="str">
        <f t="shared" si="138"/>
        <v/>
      </c>
      <c r="ET658" s="72" t="s">
        <v>1111</v>
      </c>
      <c r="EU658" s="7" t="e">
        <v>#N/A</v>
      </c>
      <c r="EV658" s="7" t="e">
        <v>#N/A</v>
      </c>
      <c r="EW658" s="7" t="e">
        <v>#N/A</v>
      </c>
      <c r="EX658" s="183" t="e">
        <v>#N/A</v>
      </c>
      <c r="EY658" s="313" t="e">
        <v>#N/A</v>
      </c>
      <c r="EZ658" s="313"/>
      <c r="FA658" s="183"/>
      <c r="FB658" s="313"/>
      <c r="FC658" s="7"/>
      <c r="FD658" s="7">
        <v>0</v>
      </c>
      <c r="FE658" s="7">
        <f t="shared" si="139"/>
        <v>2479</v>
      </c>
      <c r="FF658" s="72">
        <f t="shared" si="140"/>
        <v>4738</v>
      </c>
      <c r="FG658" t="s">
        <v>3516</v>
      </c>
    </row>
    <row r="659" spans="1:163" ht="17.25">
      <c r="A659" s="72">
        <v>465129468</v>
      </c>
      <c r="B659" s="304" t="s">
        <v>503</v>
      </c>
      <c r="C659" s="72"/>
      <c r="D659" s="72"/>
      <c r="E659" s="72"/>
      <c r="F659" s="72"/>
      <c r="G659" s="306"/>
      <c r="H659" s="306"/>
      <c r="I659" s="72">
        <v>5390</v>
      </c>
      <c r="J659" s="72">
        <v>2299</v>
      </c>
      <c r="K659" s="258">
        <f t="shared" si="131"/>
        <v>2866</v>
      </c>
      <c r="L659" s="258">
        <f t="shared" si="133"/>
        <v>8343</v>
      </c>
      <c r="M659" s="315">
        <v>5</v>
      </c>
      <c r="N659" s="72" t="s">
        <v>1231</v>
      </c>
      <c r="O659" s="72" t="s">
        <v>1232</v>
      </c>
      <c r="P659" s="72" t="s">
        <v>203</v>
      </c>
      <c r="Q659" s="255">
        <v>2299</v>
      </c>
      <c r="R659" s="66">
        <v>567</v>
      </c>
      <c r="S659" s="66">
        <f t="shared" si="132"/>
        <v>0</v>
      </c>
      <c r="T659" s="66">
        <v>900</v>
      </c>
      <c r="U659" s="4" t="s">
        <v>1489</v>
      </c>
      <c r="V659" s="5">
        <f t="shared" si="141"/>
        <v>3.6597207851127841E-2</v>
      </c>
      <c r="W659" s="5">
        <f t="shared" si="142"/>
        <v>1.1190738262689824E-3</v>
      </c>
      <c r="X659" s="5" t="str">
        <f t="shared" si="134"/>
        <v>FLOW</v>
      </c>
      <c r="Y659" s="72" t="str">
        <f t="shared" si="135"/>
        <v>PTP</v>
      </c>
      <c r="Z659" s="72" t="s">
        <v>2056</v>
      </c>
      <c r="AA659" s="72" t="s">
        <v>1329</v>
      </c>
      <c r="AB659" s="304"/>
      <c r="AC659" s="72"/>
      <c r="AD659" s="72" t="s">
        <v>3019</v>
      </c>
      <c r="AE659" s="308"/>
      <c r="AF659" s="309" t="s">
        <v>1129</v>
      </c>
      <c r="AG659" s="7" t="s">
        <v>1129</v>
      </c>
      <c r="AH659" s="72" t="s">
        <v>504</v>
      </c>
      <c r="AI659" s="7" t="s">
        <v>1129</v>
      </c>
      <c r="AJ659" s="7" t="s">
        <v>1129</v>
      </c>
      <c r="AK659" s="7" t="s">
        <v>1129</v>
      </c>
      <c r="AL659" s="7">
        <v>3766</v>
      </c>
      <c r="AM659" s="255">
        <v>2299</v>
      </c>
      <c r="AN659" s="258">
        <v>147</v>
      </c>
      <c r="AO659" s="306">
        <v>163</v>
      </c>
      <c r="AP659" s="306" t="str">
        <f t="shared" si="136"/>
        <v>FLOW</v>
      </c>
      <c r="AQ659" s="306"/>
      <c r="AR659" s="306"/>
      <c r="AS659" s="306"/>
      <c r="AT659" s="306"/>
      <c r="AU659" s="72" t="s">
        <v>943</v>
      </c>
      <c r="AV659" s="310" t="s">
        <v>505</v>
      </c>
      <c r="AW659" s="304" t="s">
        <v>506</v>
      </c>
      <c r="AX659" s="311">
        <v>45661</v>
      </c>
      <c r="AY659" s="72">
        <v>12</v>
      </c>
      <c r="AZ659" s="72" t="s">
        <v>1742</v>
      </c>
      <c r="BA659" s="7" t="s">
        <v>3512</v>
      </c>
      <c r="BB659" s="7"/>
      <c r="BC659" s="7"/>
      <c r="BD659" s="72"/>
      <c r="BE659" s="72"/>
      <c r="BF659" s="72"/>
      <c r="BG659" s="183"/>
      <c r="BH659" s="72"/>
      <c r="BI659" s="72"/>
      <c r="BJ659" s="72"/>
      <c r="BK659" s="72"/>
      <c r="BL659" s="72">
        <v>1</v>
      </c>
      <c r="BM659" s="72"/>
      <c r="BN659" s="72"/>
      <c r="BO659" s="72"/>
      <c r="BP659" s="72"/>
      <c r="BQ659" s="72"/>
      <c r="BR659" s="72"/>
      <c r="BS659" s="72"/>
      <c r="BT659" s="72"/>
      <c r="BU659" s="72"/>
      <c r="BV659" s="72"/>
      <c r="BW659" s="72"/>
      <c r="BX659" s="72"/>
      <c r="BY659" s="72"/>
      <c r="BZ659" s="72"/>
      <c r="CA659" s="72"/>
      <c r="CB659" s="72"/>
      <c r="CC659" s="72"/>
      <c r="CD659" s="72"/>
      <c r="CE659" s="72"/>
      <c r="CF659" s="72"/>
      <c r="CG659" s="72"/>
      <c r="CH659" s="72"/>
      <c r="CI659" s="72"/>
      <c r="CJ659" s="72"/>
      <c r="CK659" s="72"/>
      <c r="CL659" s="72"/>
      <c r="CM659" s="72"/>
      <c r="CN659" s="72"/>
      <c r="CO659" s="72"/>
      <c r="CP659" s="72"/>
      <c r="CQ659" s="72"/>
      <c r="CR659" s="72"/>
      <c r="CS659" s="72"/>
      <c r="CT659" s="72"/>
      <c r="CU659" s="72"/>
      <c r="CV659" s="72"/>
      <c r="CW659" s="72"/>
      <c r="CX659" s="72"/>
      <c r="CY659" s="72"/>
      <c r="CZ659" s="72"/>
      <c r="DA659" s="72"/>
      <c r="DB659" s="72"/>
      <c r="DC659" s="72"/>
      <c r="DD659" s="72"/>
      <c r="DE659" s="72"/>
      <c r="DF659" s="72"/>
      <c r="DG659" s="72"/>
      <c r="DH659" s="72"/>
      <c r="DI659" s="72"/>
      <c r="DJ659" s="72"/>
      <c r="DK659" s="72"/>
      <c r="DL659" s="72"/>
      <c r="DM659" s="72"/>
      <c r="DN659" s="72"/>
      <c r="DO659" s="72"/>
      <c r="DP659" s="72"/>
      <c r="DQ659" s="72"/>
      <c r="DR659" s="72"/>
      <c r="DS659" s="72"/>
      <c r="DT659" s="72"/>
      <c r="DU659" s="72"/>
      <c r="DV659" s="72"/>
      <c r="DW659" s="72"/>
      <c r="DX659" s="72"/>
      <c r="DY659" s="72"/>
      <c r="DZ659" s="72"/>
      <c r="EA659" s="72"/>
      <c r="EB659" s="72"/>
      <c r="EC659" s="72"/>
      <c r="ED659" s="72"/>
      <c r="EE659" s="72"/>
      <c r="EF659" s="72"/>
      <c r="EG659" s="72"/>
      <c r="EH659" s="72"/>
      <c r="EI659" s="72"/>
      <c r="EJ659" s="72"/>
      <c r="EK659" s="72"/>
      <c r="EL659" s="72"/>
      <c r="EM659" s="72"/>
      <c r="EN659" s="72"/>
      <c r="EO659" s="72"/>
      <c r="EP659" s="72"/>
      <c r="EQ659" s="72"/>
      <c r="ER659" s="312">
        <f t="shared" si="137"/>
        <v>1</v>
      </c>
      <c r="ES659" s="72">
        <f t="shared" si="138"/>
        <v>1</v>
      </c>
      <c r="ET659" s="72" t="s">
        <v>1123</v>
      </c>
      <c r="EU659" s="7" t="s">
        <v>2968</v>
      </c>
      <c r="EV659" s="7" t="s">
        <v>1110</v>
      </c>
      <c r="EW659" s="7" t="s">
        <v>1801</v>
      </c>
      <c r="EX659" s="183" t="s">
        <v>2038</v>
      </c>
      <c r="EY659" s="313">
        <v>46177</v>
      </c>
      <c r="EZ659" s="313"/>
      <c r="FA659" s="183"/>
      <c r="FB659" s="313"/>
      <c r="FC659" s="7"/>
      <c r="FD659" s="7" t="s">
        <v>3252</v>
      </c>
      <c r="FE659" s="7">
        <f t="shared" si="139"/>
        <v>2866</v>
      </c>
      <c r="FF659" s="72">
        <f t="shared" si="140"/>
        <v>8343</v>
      </c>
      <c r="FG659" t="s">
        <v>3515</v>
      </c>
    </row>
    <row r="660" spans="1:163" ht="17.25">
      <c r="A660" s="72">
        <v>137873997</v>
      </c>
      <c r="B660" s="304" t="s">
        <v>1602</v>
      </c>
      <c r="C660" s="72"/>
      <c r="D660" s="72"/>
      <c r="E660" s="72"/>
      <c r="F660" s="72"/>
      <c r="G660" s="306"/>
      <c r="H660" s="306"/>
      <c r="I660" s="72">
        <v>3202</v>
      </c>
      <c r="J660" s="72">
        <v>2184</v>
      </c>
      <c r="K660" s="258">
        <f t="shared" si="131"/>
        <v>2659</v>
      </c>
      <c r="L660" s="258">
        <f t="shared" si="133"/>
        <v>5901</v>
      </c>
      <c r="M660" s="315">
        <v>5</v>
      </c>
      <c r="N660" s="72" t="s">
        <v>1231</v>
      </c>
      <c r="O660" s="72" t="s">
        <v>1232</v>
      </c>
      <c r="P660" s="72" t="s">
        <v>73</v>
      </c>
      <c r="Q660" s="255">
        <v>2184</v>
      </c>
      <c r="R660" s="66">
        <v>475</v>
      </c>
      <c r="S660" s="66">
        <f t="shared" si="132"/>
        <v>0</v>
      </c>
      <c r="T660" s="66">
        <v>1800</v>
      </c>
      <c r="U660" s="4" t="s">
        <v>1129</v>
      </c>
      <c r="V660" s="5">
        <f t="shared" si="141"/>
        <v>1.6444900209800481E-2</v>
      </c>
      <c r="W660" s="5">
        <f t="shared" si="142"/>
        <v>1.0630957966817998E-3</v>
      </c>
      <c r="X660" s="5" t="str">
        <f t="shared" si="134"/>
        <v>FLOW</v>
      </c>
      <c r="Y660" s="72" t="str">
        <f t="shared" si="135"/>
        <v>NC</v>
      </c>
      <c r="Z660" s="72" t="s">
        <v>1129</v>
      </c>
      <c r="AA660" s="72" t="s">
        <v>1315</v>
      </c>
      <c r="AB660" s="304" t="s">
        <v>3509</v>
      </c>
      <c r="AC660" s="72"/>
      <c r="AD660" s="72" t="s">
        <v>3021</v>
      </c>
      <c r="AE660" s="308"/>
      <c r="AF660" s="309" t="s">
        <v>1129</v>
      </c>
      <c r="AG660" s="7" t="s">
        <v>1129</v>
      </c>
      <c r="AH660" s="72" t="s">
        <v>83</v>
      </c>
      <c r="AI660" s="7" t="s">
        <v>1129</v>
      </c>
      <c r="AJ660" s="7" t="s">
        <v>1129</v>
      </c>
      <c r="AK660" s="7" t="s">
        <v>1129</v>
      </c>
      <c r="AL660" s="7">
        <v>4459</v>
      </c>
      <c r="AM660" s="255">
        <v>2184</v>
      </c>
      <c r="AN660" s="258">
        <v>146</v>
      </c>
      <c r="AO660" s="306">
        <v>162</v>
      </c>
      <c r="AP660" s="306" t="str">
        <f t="shared" si="136"/>
        <v>FLOW</v>
      </c>
      <c r="AQ660" s="306"/>
      <c r="AR660" s="306"/>
      <c r="AS660" s="306"/>
      <c r="AT660" s="306"/>
      <c r="AU660" s="72" t="s">
        <v>943</v>
      </c>
      <c r="AV660" s="310" t="s">
        <v>1706</v>
      </c>
      <c r="AW660" s="304" t="s">
        <v>44</v>
      </c>
      <c r="AX660" s="311">
        <v>44945</v>
      </c>
      <c r="AY660" s="72">
        <v>36</v>
      </c>
      <c r="AZ660" s="72" t="s">
        <v>1742</v>
      </c>
      <c r="BA660" s="7" t="s">
        <v>3512</v>
      </c>
      <c r="BB660" s="7"/>
      <c r="BC660" s="7"/>
      <c r="BD660" s="72"/>
      <c r="BE660" s="72"/>
      <c r="BF660" s="72"/>
      <c r="BG660" s="183"/>
      <c r="BH660" s="72"/>
      <c r="BI660" s="72"/>
      <c r="BJ660" s="72"/>
      <c r="BK660" s="72"/>
      <c r="BL660" s="72">
        <v>1</v>
      </c>
      <c r="BM660" s="72"/>
      <c r="BN660" s="72"/>
      <c r="BO660" s="72"/>
      <c r="BP660" s="72"/>
      <c r="BQ660" s="72"/>
      <c r="BR660" s="72">
        <v>1</v>
      </c>
      <c r="BS660" s="72"/>
      <c r="BT660" s="72"/>
      <c r="BU660" s="72"/>
      <c r="BV660" s="72"/>
      <c r="BW660" s="72"/>
      <c r="BX660" s="72">
        <v>1</v>
      </c>
      <c r="BY660" s="72"/>
      <c r="BZ660" s="72"/>
      <c r="CA660" s="72"/>
      <c r="CB660" s="72"/>
      <c r="CC660" s="72"/>
      <c r="CD660" s="72"/>
      <c r="CE660" s="72"/>
      <c r="CF660" s="72"/>
      <c r="CG660" s="72"/>
      <c r="CH660" s="72"/>
      <c r="CI660" s="72"/>
      <c r="CJ660" s="72"/>
      <c r="CK660" s="72"/>
      <c r="CL660" s="72"/>
      <c r="CM660" s="72"/>
      <c r="CN660" s="72"/>
      <c r="CO660" s="72"/>
      <c r="CP660" s="72"/>
      <c r="CQ660" s="72"/>
      <c r="CR660" s="72"/>
      <c r="CS660" s="72">
        <v>1</v>
      </c>
      <c r="CT660" s="72"/>
      <c r="CU660" s="72"/>
      <c r="CV660" s="72"/>
      <c r="CW660" s="72"/>
      <c r="CX660" s="72"/>
      <c r="CY660" s="72"/>
      <c r="CZ660" s="72"/>
      <c r="DA660" s="72"/>
      <c r="DB660" s="72"/>
      <c r="DC660" s="72"/>
      <c r="DD660" s="72"/>
      <c r="DE660" s="72"/>
      <c r="DF660" s="72"/>
      <c r="DG660" s="72"/>
      <c r="DH660" s="72"/>
      <c r="DI660" s="72"/>
      <c r="DJ660" s="72"/>
      <c r="DK660" s="72"/>
      <c r="DL660" s="72"/>
      <c r="DM660" s="72"/>
      <c r="DN660" s="72"/>
      <c r="DO660" s="72"/>
      <c r="DP660" s="72"/>
      <c r="DQ660" s="72"/>
      <c r="DR660" s="72"/>
      <c r="DS660" s="72"/>
      <c r="DT660" s="72"/>
      <c r="DU660" s="72"/>
      <c r="DV660" s="72"/>
      <c r="DW660" s="72"/>
      <c r="DX660" s="72"/>
      <c r="DY660" s="72"/>
      <c r="DZ660" s="72"/>
      <c r="EA660" s="72"/>
      <c r="EB660" s="72"/>
      <c r="EC660" s="72"/>
      <c r="ED660" s="72"/>
      <c r="EE660" s="72"/>
      <c r="EF660" s="72"/>
      <c r="EG660" s="72"/>
      <c r="EH660" s="72"/>
      <c r="EI660" s="72"/>
      <c r="EJ660" s="72"/>
      <c r="EK660" s="72"/>
      <c r="EL660" s="72"/>
      <c r="EM660" s="72"/>
      <c r="EN660" s="72"/>
      <c r="EO660" s="72"/>
      <c r="EP660" s="72"/>
      <c r="EQ660" s="72"/>
      <c r="ER660" s="312">
        <f t="shared" si="137"/>
        <v>4</v>
      </c>
      <c r="ES660" s="72">
        <f t="shared" si="138"/>
        <v>1</v>
      </c>
      <c r="ET660" s="72" t="s">
        <v>1119</v>
      </c>
      <c r="EU660" s="7" t="s">
        <v>2969</v>
      </c>
      <c r="EV660" s="7" t="s">
        <v>1110</v>
      </c>
      <c r="EW660" s="7" t="s">
        <v>1803</v>
      </c>
      <c r="EX660" s="183" t="s">
        <v>2039</v>
      </c>
      <c r="EY660" s="313">
        <v>46181</v>
      </c>
      <c r="EZ660" s="313"/>
      <c r="FA660" s="183"/>
      <c r="FB660" s="313"/>
      <c r="FC660" s="7"/>
      <c r="FD660" s="7" t="s">
        <v>3459</v>
      </c>
      <c r="FE660" s="7">
        <f t="shared" si="139"/>
        <v>2659</v>
      </c>
      <c r="FF660" s="72">
        <f t="shared" si="140"/>
        <v>5901</v>
      </c>
      <c r="FG660" t="s">
        <v>3515</v>
      </c>
    </row>
    <row r="661" spans="1:163" ht="17.25">
      <c r="A661" s="72">
        <v>458035947</v>
      </c>
      <c r="B661" s="304" t="s">
        <v>785</v>
      </c>
      <c r="C661" s="72"/>
      <c r="D661" s="72"/>
      <c r="E661" s="72"/>
      <c r="F661" s="72"/>
      <c r="G661" s="306"/>
      <c r="H661" s="306"/>
      <c r="I661" s="72">
        <v>3169</v>
      </c>
      <c r="J661" s="72">
        <v>1847</v>
      </c>
      <c r="K661" s="258">
        <f t="shared" si="131"/>
        <v>1912</v>
      </c>
      <c r="L661" s="258">
        <f t="shared" si="133"/>
        <v>5146</v>
      </c>
      <c r="M661" s="307">
        <v>1</v>
      </c>
      <c r="N661" s="72" t="s">
        <v>1231</v>
      </c>
      <c r="O661" s="72" t="s">
        <v>1232</v>
      </c>
      <c r="P661" s="72" t="s">
        <v>42</v>
      </c>
      <c r="Q661" s="255">
        <v>1847</v>
      </c>
      <c r="R661" s="66">
        <v>65</v>
      </c>
      <c r="S661" s="66">
        <f t="shared" si="132"/>
        <v>0</v>
      </c>
      <c r="T661" s="66">
        <v>6300</v>
      </c>
      <c r="U661" s="4" t="s">
        <v>1493</v>
      </c>
      <c r="V661" s="5">
        <f t="shared" si="141"/>
        <v>1.1499442289500978E-3</v>
      </c>
      <c r="W661" s="5">
        <f t="shared" si="142"/>
        <v>1.0107366095568683E-4</v>
      </c>
      <c r="X661" s="5" t="s">
        <v>1280</v>
      </c>
      <c r="Y661" s="72" t="str">
        <f t="shared" si="135"/>
        <v>PTP</v>
      </c>
      <c r="Z661" s="72" t="s">
        <v>1329</v>
      </c>
      <c r="AA661" s="72" t="s">
        <v>1329</v>
      </c>
      <c r="AB661" s="304"/>
      <c r="AC661" s="72">
        <v>23</v>
      </c>
      <c r="AD661" s="72" t="s">
        <v>3019</v>
      </c>
      <c r="AE661" s="308"/>
      <c r="AF661" s="309" t="s">
        <v>1129</v>
      </c>
      <c r="AG661" s="7" t="s">
        <v>1129</v>
      </c>
      <c r="AH661" s="72" t="s">
        <v>780</v>
      </c>
      <c r="AI661" s="7" t="s">
        <v>1129</v>
      </c>
      <c r="AJ661" s="7" t="s">
        <v>1129</v>
      </c>
      <c r="AK661" s="7" t="s">
        <v>1129</v>
      </c>
      <c r="AL661" s="7">
        <v>8212</v>
      </c>
      <c r="AM661" s="255">
        <v>1847</v>
      </c>
      <c r="AN661" s="258">
        <v>27</v>
      </c>
      <c r="AO661" s="306">
        <v>43</v>
      </c>
      <c r="AP661" s="306" t="str">
        <f t="shared" si="136"/>
        <v>FLOW</v>
      </c>
      <c r="AQ661" s="306"/>
      <c r="AR661" s="306"/>
      <c r="AS661" s="306"/>
      <c r="AT661" s="306"/>
      <c r="AU661" s="72" t="s">
        <v>943</v>
      </c>
      <c r="AV661" s="310"/>
      <c r="AW661" s="304" t="s">
        <v>648</v>
      </c>
      <c r="AX661" s="311">
        <v>45055</v>
      </c>
      <c r="AY661" s="72">
        <v>36</v>
      </c>
      <c r="AZ661" s="72" t="s">
        <v>1742</v>
      </c>
      <c r="BA661" s="7" t="s">
        <v>3512</v>
      </c>
      <c r="BB661" s="7"/>
      <c r="BC661" s="7"/>
      <c r="BD661" s="72"/>
      <c r="BE661" s="72"/>
      <c r="BF661" s="72"/>
      <c r="BG661" s="183"/>
      <c r="BH661" s="72"/>
      <c r="BI661" s="72"/>
      <c r="BJ661" s="72"/>
      <c r="BK661" s="72"/>
      <c r="BL661" s="72"/>
      <c r="BM661" s="72"/>
      <c r="BN661" s="72"/>
      <c r="BO661" s="72">
        <v>1</v>
      </c>
      <c r="BP661" s="72"/>
      <c r="BQ661" s="72"/>
      <c r="BR661" s="72"/>
      <c r="BS661" s="72"/>
      <c r="BT661" s="72"/>
      <c r="BU661" s="72"/>
      <c r="BV661" s="72"/>
      <c r="BW661" s="72"/>
      <c r="BX661" s="72"/>
      <c r="BY661" s="72"/>
      <c r="BZ661" s="72"/>
      <c r="CA661" s="72"/>
      <c r="CB661" s="72"/>
      <c r="CC661" s="72"/>
      <c r="CD661" s="72"/>
      <c r="CE661" s="72"/>
      <c r="CF661" s="72"/>
      <c r="CG661" s="72"/>
      <c r="CH661" s="72"/>
      <c r="CI661" s="72"/>
      <c r="CJ661" s="72"/>
      <c r="CK661" s="72"/>
      <c r="CL661" s="72"/>
      <c r="CM661" s="72"/>
      <c r="CN661" s="72"/>
      <c r="CO661" s="72"/>
      <c r="CP661" s="72"/>
      <c r="CQ661" s="72"/>
      <c r="CR661" s="72"/>
      <c r="CS661" s="72"/>
      <c r="CT661" s="72"/>
      <c r="CU661" s="72"/>
      <c r="CV661" s="72"/>
      <c r="CW661" s="72"/>
      <c r="CX661" s="72"/>
      <c r="CY661" s="72"/>
      <c r="CZ661" s="72"/>
      <c r="DA661" s="72"/>
      <c r="DB661" s="72"/>
      <c r="DC661" s="72"/>
      <c r="DD661" s="72"/>
      <c r="DE661" s="72"/>
      <c r="DF661" s="72"/>
      <c r="DG661" s="72"/>
      <c r="DH661" s="72"/>
      <c r="DI661" s="72"/>
      <c r="DJ661" s="72"/>
      <c r="DK661" s="72"/>
      <c r="DL661" s="72"/>
      <c r="DM661" s="72"/>
      <c r="DN661" s="72"/>
      <c r="DO661" s="72"/>
      <c r="DP661" s="72"/>
      <c r="DQ661" s="72"/>
      <c r="DR661" s="72"/>
      <c r="DS661" s="72"/>
      <c r="DT661" s="72"/>
      <c r="DU661" s="72"/>
      <c r="DV661" s="72"/>
      <c r="DW661" s="72"/>
      <c r="DX661" s="72"/>
      <c r="DY661" s="72"/>
      <c r="DZ661" s="72"/>
      <c r="EA661" s="72"/>
      <c r="EB661" s="72"/>
      <c r="EC661" s="72"/>
      <c r="ED661" s="72"/>
      <c r="EE661" s="72"/>
      <c r="EF661" s="72"/>
      <c r="EG661" s="72"/>
      <c r="EH661" s="72"/>
      <c r="EI661" s="72"/>
      <c r="EJ661" s="72"/>
      <c r="EK661" s="72"/>
      <c r="EL661" s="72"/>
      <c r="EM661" s="72"/>
      <c r="EN661" s="72"/>
      <c r="EO661" s="72"/>
      <c r="EP661" s="72"/>
      <c r="EQ661" s="72"/>
      <c r="ER661" s="312">
        <f t="shared" si="137"/>
        <v>1</v>
      </c>
      <c r="ES661" s="72">
        <f t="shared" si="138"/>
        <v>1</v>
      </c>
      <c r="ET661" s="72" t="s">
        <v>1116</v>
      </c>
      <c r="EU661" s="7" t="s">
        <v>2970</v>
      </c>
      <c r="EV661" s="7" t="s">
        <v>1110</v>
      </c>
      <c r="EW661" s="7" t="s">
        <v>1803</v>
      </c>
      <c r="EX661" s="183" t="s">
        <v>1811</v>
      </c>
      <c r="EY661" s="313">
        <v>46178</v>
      </c>
      <c r="EZ661" s="313"/>
      <c r="FA661" s="183"/>
      <c r="FB661" s="313"/>
      <c r="FC661" s="7"/>
      <c r="FD661" s="7" t="s">
        <v>3138</v>
      </c>
      <c r="FE661" s="7">
        <f t="shared" si="139"/>
        <v>1912</v>
      </c>
      <c r="FF661" s="72">
        <f t="shared" si="140"/>
        <v>5146</v>
      </c>
      <c r="FG661" t="s">
        <v>3515</v>
      </c>
    </row>
    <row r="662" spans="1:163" ht="17.25">
      <c r="A662" s="72">
        <v>461971285</v>
      </c>
      <c r="B662" s="304" t="s">
        <v>1603</v>
      </c>
      <c r="C662" s="72"/>
      <c r="D662" s="72"/>
      <c r="E662" s="72"/>
      <c r="F662" s="72"/>
      <c r="G662" s="306"/>
      <c r="H662" s="306"/>
      <c r="I662" s="72">
        <v>5424</v>
      </c>
      <c r="J662" s="72">
        <v>1808</v>
      </c>
      <c r="K662" s="258">
        <f t="shared" si="131"/>
        <v>1923</v>
      </c>
      <c r="L662" s="258">
        <f t="shared" si="133"/>
        <v>7373</v>
      </c>
      <c r="M662" s="315">
        <v>4</v>
      </c>
      <c r="N662" s="72" t="s">
        <v>1231</v>
      </c>
      <c r="O662" s="72" t="s">
        <v>1232</v>
      </c>
      <c r="P662" s="72" t="s">
        <v>476</v>
      </c>
      <c r="Q662" s="255">
        <v>1808</v>
      </c>
      <c r="R662" s="66">
        <v>115</v>
      </c>
      <c r="S662" s="66">
        <f t="shared" si="132"/>
        <v>0</v>
      </c>
      <c r="T662" s="66">
        <v>2700</v>
      </c>
      <c r="U662" s="4" t="s">
        <v>1129</v>
      </c>
      <c r="V662" s="5">
        <f t="shared" si="141"/>
        <v>6.1799289034727922E-2</v>
      </c>
      <c r="W662" s="5">
        <f t="shared" si="142"/>
        <v>5.9360059878541091E-4</v>
      </c>
      <c r="X662" s="5" t="str">
        <f t="shared" si="134"/>
        <v>FLOW</v>
      </c>
      <c r="Y662" s="72" t="str">
        <f t="shared" si="135"/>
        <v>NC</v>
      </c>
      <c r="Z662" s="72" t="s">
        <v>1129</v>
      </c>
      <c r="AA662" s="72" t="s">
        <v>1315</v>
      </c>
      <c r="AB662" s="304" t="s">
        <v>3024</v>
      </c>
      <c r="AC662" s="72"/>
      <c r="AD662" s="72" t="s">
        <v>3021</v>
      </c>
      <c r="AE662" s="308"/>
      <c r="AF662" s="309" t="s">
        <v>1129</v>
      </c>
      <c r="AG662" s="7" t="s">
        <v>1129</v>
      </c>
      <c r="AH662" s="72" t="s">
        <v>1749</v>
      </c>
      <c r="AI662" s="7" t="s">
        <v>1129</v>
      </c>
      <c r="AJ662" s="7" t="s">
        <v>1129</v>
      </c>
      <c r="AK662" s="7" t="s">
        <v>1129</v>
      </c>
      <c r="AL662" s="7">
        <v>4623</v>
      </c>
      <c r="AM662" s="255">
        <v>1808</v>
      </c>
      <c r="AN662" s="258">
        <v>116</v>
      </c>
      <c r="AO662" s="306">
        <v>132</v>
      </c>
      <c r="AP662" s="306" t="str">
        <f t="shared" si="136"/>
        <v>FLOW</v>
      </c>
      <c r="AQ662" s="306"/>
      <c r="AR662" s="306"/>
      <c r="AS662" s="306"/>
      <c r="AT662" s="306"/>
      <c r="AU662" s="72" t="s">
        <v>943</v>
      </c>
      <c r="AV662" s="310" t="s">
        <v>1707</v>
      </c>
      <c r="AW662" s="304" t="s">
        <v>253</v>
      </c>
      <c r="AX662" s="311">
        <v>45342</v>
      </c>
      <c r="AY662" s="72">
        <v>24</v>
      </c>
      <c r="AZ662" s="72" t="s">
        <v>1742</v>
      </c>
      <c r="BA662" s="7" t="s">
        <v>3513</v>
      </c>
      <c r="BB662" s="7"/>
      <c r="BC662" s="7"/>
      <c r="BD662" s="72"/>
      <c r="BE662" s="72"/>
      <c r="BF662" s="72"/>
      <c r="BG662" s="183"/>
      <c r="BH662" s="72"/>
      <c r="BI662" s="72"/>
      <c r="BJ662" s="72"/>
      <c r="BK662" s="72"/>
      <c r="BL662" s="72"/>
      <c r="BM662" s="72"/>
      <c r="BN662" s="72"/>
      <c r="BO662" s="72"/>
      <c r="BP662" s="72"/>
      <c r="BQ662" s="72"/>
      <c r="BR662" s="72"/>
      <c r="BS662" s="72"/>
      <c r="BT662" s="72"/>
      <c r="BU662" s="72"/>
      <c r="BV662" s="72"/>
      <c r="BW662" s="72"/>
      <c r="BX662" s="72">
        <v>1</v>
      </c>
      <c r="BY662" s="72"/>
      <c r="BZ662" s="72"/>
      <c r="CA662" s="72"/>
      <c r="CB662" s="72"/>
      <c r="CC662" s="72"/>
      <c r="CD662" s="72"/>
      <c r="CE662" s="72"/>
      <c r="CF662" s="72"/>
      <c r="CG662" s="72">
        <v>1</v>
      </c>
      <c r="CH662" s="72"/>
      <c r="CI662" s="72"/>
      <c r="CJ662" s="72"/>
      <c r="CK662" s="72"/>
      <c r="CL662" s="72"/>
      <c r="CM662" s="72"/>
      <c r="CN662" s="72"/>
      <c r="CO662" s="72"/>
      <c r="CP662" s="72"/>
      <c r="CQ662" s="72"/>
      <c r="CR662" s="72"/>
      <c r="CS662" s="72"/>
      <c r="CT662" s="72"/>
      <c r="CU662" s="72"/>
      <c r="CV662" s="72"/>
      <c r="CW662" s="72"/>
      <c r="CX662" s="72"/>
      <c r="CY662" s="72"/>
      <c r="CZ662" s="72"/>
      <c r="DA662" s="72"/>
      <c r="DB662" s="72"/>
      <c r="DC662" s="72"/>
      <c r="DD662" s="72"/>
      <c r="DE662" s="72"/>
      <c r="DF662" s="72"/>
      <c r="DG662" s="72"/>
      <c r="DH662" s="72"/>
      <c r="DI662" s="72"/>
      <c r="DJ662" s="72"/>
      <c r="DK662" s="72"/>
      <c r="DL662" s="72"/>
      <c r="DM662" s="72"/>
      <c r="DN662" s="72"/>
      <c r="DO662" s="72"/>
      <c r="DP662" s="72"/>
      <c r="DQ662" s="72"/>
      <c r="DR662" s="72"/>
      <c r="DS662" s="72"/>
      <c r="DT662" s="72"/>
      <c r="DU662" s="72"/>
      <c r="DV662" s="72"/>
      <c r="DW662" s="72"/>
      <c r="DX662" s="72"/>
      <c r="DY662" s="72"/>
      <c r="DZ662" s="72"/>
      <c r="EA662" s="72"/>
      <c r="EB662" s="72"/>
      <c r="EC662" s="72"/>
      <c r="ED662" s="72"/>
      <c r="EE662" s="72"/>
      <c r="EF662" s="72"/>
      <c r="EG662" s="72"/>
      <c r="EH662" s="72"/>
      <c r="EI662" s="72"/>
      <c r="EJ662" s="72"/>
      <c r="EK662" s="72"/>
      <c r="EL662" s="72"/>
      <c r="EM662" s="72"/>
      <c r="EN662" s="72"/>
      <c r="EO662" s="72"/>
      <c r="EP662" s="72"/>
      <c r="EQ662" s="72"/>
      <c r="ER662" s="312">
        <f t="shared" si="137"/>
        <v>2</v>
      </c>
      <c r="ES662" s="72">
        <f t="shared" si="138"/>
        <v>1</v>
      </c>
      <c r="ET662" s="72" t="s">
        <v>1128</v>
      </c>
      <c r="EU662" s="7" t="s">
        <v>2971</v>
      </c>
      <c r="EV662" s="7" t="s">
        <v>1110</v>
      </c>
      <c r="EW662" s="7" t="s">
        <v>1808</v>
      </c>
      <c r="EX662" s="183" t="s">
        <v>1957</v>
      </c>
      <c r="EY662" s="313">
        <v>46181</v>
      </c>
      <c r="EZ662" s="313"/>
      <c r="FA662" s="183"/>
      <c r="FB662" s="313"/>
      <c r="FC662" s="7"/>
      <c r="FD662" s="7" t="s">
        <v>3314</v>
      </c>
      <c r="FE662" s="7">
        <f t="shared" si="139"/>
        <v>1923</v>
      </c>
      <c r="FF662" s="72">
        <f t="shared" si="140"/>
        <v>7373</v>
      </c>
      <c r="FG662" t="s">
        <v>3515</v>
      </c>
    </row>
    <row r="663" spans="1:163" ht="17.25">
      <c r="A663" s="72">
        <v>462905638</v>
      </c>
      <c r="B663" s="304" t="s">
        <v>665</v>
      </c>
      <c r="C663" s="72"/>
      <c r="D663" s="72"/>
      <c r="E663" s="72"/>
      <c r="F663" s="72"/>
      <c r="G663" s="306"/>
      <c r="H663" s="306"/>
      <c r="I663" s="72">
        <v>1420</v>
      </c>
      <c r="J663" s="72">
        <v>1767</v>
      </c>
      <c r="K663" s="258">
        <f t="shared" si="131"/>
        <v>440</v>
      </c>
      <c r="L663" s="258">
        <f t="shared" si="133"/>
        <v>3315</v>
      </c>
      <c r="M663" s="315">
        <v>2</v>
      </c>
      <c r="N663" s="72" t="s">
        <v>1231</v>
      </c>
      <c r="O663" s="72" t="s">
        <v>1232</v>
      </c>
      <c r="P663" s="72" t="s">
        <v>34</v>
      </c>
      <c r="Q663" s="255">
        <v>1738</v>
      </c>
      <c r="R663" s="66">
        <v>93</v>
      </c>
      <c r="S663" s="66">
        <f t="shared" si="132"/>
        <v>0</v>
      </c>
      <c r="T663" s="66">
        <v>5234</v>
      </c>
      <c r="U663" s="4" t="s">
        <v>1280</v>
      </c>
      <c r="V663" s="5">
        <f t="shared" si="141"/>
        <v>7.66915122749884E-3</v>
      </c>
      <c r="W663" s="5">
        <f t="shared" si="142"/>
        <v>3.8481298320391179E-4</v>
      </c>
      <c r="X663" s="5" t="str">
        <f t="shared" si="134"/>
        <v>FLOW</v>
      </c>
      <c r="Y663" s="72" t="str">
        <f t="shared" si="135"/>
        <v>BPTP</v>
      </c>
      <c r="Z663" s="72" t="s">
        <v>1281</v>
      </c>
      <c r="AA663" s="72" t="s">
        <v>1325</v>
      </c>
      <c r="AB663" s="304"/>
      <c r="AC663" s="72"/>
      <c r="AD663" s="72" t="s">
        <v>3019</v>
      </c>
      <c r="AE663" s="308"/>
      <c r="AF663" s="309" t="s">
        <v>1129</v>
      </c>
      <c r="AG663" s="7" t="s">
        <v>1129</v>
      </c>
      <c r="AH663" s="72" t="s">
        <v>661</v>
      </c>
      <c r="AI663" s="7" t="s">
        <v>1129</v>
      </c>
      <c r="AJ663" s="7" t="s">
        <v>1129</v>
      </c>
      <c r="AK663" s="7" t="s">
        <v>1129</v>
      </c>
      <c r="AL663" s="7">
        <v>7094</v>
      </c>
      <c r="AM663" s="255">
        <v>1738</v>
      </c>
      <c r="AN663" s="258">
        <v>56</v>
      </c>
      <c r="AO663" s="306">
        <v>72</v>
      </c>
      <c r="AP663" s="306" t="str">
        <f t="shared" si="136"/>
        <v>FLOW</v>
      </c>
      <c r="AQ663" s="306"/>
      <c r="AR663" s="306"/>
      <c r="AS663" s="306"/>
      <c r="AT663" s="306"/>
      <c r="AU663" s="72" t="s">
        <v>1793</v>
      </c>
      <c r="AV663" s="310" t="s">
        <v>666</v>
      </c>
      <c r="AW663" s="304" t="s">
        <v>98</v>
      </c>
      <c r="AX663" s="311">
        <v>45427</v>
      </c>
      <c r="AY663" s="72">
        <v>24</v>
      </c>
      <c r="AZ663" s="72" t="s">
        <v>1742</v>
      </c>
      <c r="BA663" s="7" t="s">
        <v>3512</v>
      </c>
      <c r="BB663" s="7"/>
      <c r="BC663" s="7"/>
      <c r="BD663" s="72"/>
      <c r="BE663" s="72"/>
      <c r="BF663" s="72"/>
      <c r="BG663" s="183"/>
      <c r="BH663" s="72"/>
      <c r="BI663" s="72"/>
      <c r="BJ663" s="72"/>
      <c r="BK663" s="72"/>
      <c r="BL663" s="72"/>
      <c r="BM663" s="72"/>
      <c r="BN663" s="72"/>
      <c r="BO663" s="72"/>
      <c r="BP663" s="72"/>
      <c r="BQ663" s="72"/>
      <c r="BR663" s="72">
        <v>1</v>
      </c>
      <c r="BS663" s="72"/>
      <c r="BT663" s="72"/>
      <c r="BU663" s="72"/>
      <c r="BV663" s="72"/>
      <c r="BW663" s="72"/>
      <c r="BX663" s="72"/>
      <c r="BY663" s="72"/>
      <c r="BZ663" s="72"/>
      <c r="CA663" s="72"/>
      <c r="CB663" s="72"/>
      <c r="CC663" s="72"/>
      <c r="CD663" s="72"/>
      <c r="CE663" s="72"/>
      <c r="CF663" s="72"/>
      <c r="CG663" s="72"/>
      <c r="CH663" s="72"/>
      <c r="CI663" s="72"/>
      <c r="CJ663" s="72"/>
      <c r="CK663" s="72"/>
      <c r="CL663" s="72"/>
      <c r="CM663" s="72"/>
      <c r="CN663" s="72"/>
      <c r="CO663" s="72"/>
      <c r="CP663" s="72"/>
      <c r="CQ663" s="72"/>
      <c r="CR663" s="72"/>
      <c r="CS663" s="72"/>
      <c r="CT663" s="72"/>
      <c r="CU663" s="72"/>
      <c r="CV663" s="72"/>
      <c r="CW663" s="72"/>
      <c r="CX663" s="72"/>
      <c r="CY663" s="72"/>
      <c r="CZ663" s="72"/>
      <c r="DA663" s="72"/>
      <c r="DB663" s="72"/>
      <c r="DC663" s="72"/>
      <c r="DD663" s="72"/>
      <c r="DE663" s="72"/>
      <c r="DF663" s="72"/>
      <c r="DG663" s="72"/>
      <c r="DH663" s="72"/>
      <c r="DI663" s="72"/>
      <c r="DJ663" s="72"/>
      <c r="DK663" s="72"/>
      <c r="DL663" s="72"/>
      <c r="DM663" s="72"/>
      <c r="DN663" s="72"/>
      <c r="DO663" s="72"/>
      <c r="DP663" s="72"/>
      <c r="DQ663" s="72"/>
      <c r="DR663" s="72"/>
      <c r="DS663" s="72"/>
      <c r="DT663" s="72"/>
      <c r="DU663" s="72"/>
      <c r="DV663" s="72"/>
      <c r="DW663" s="72"/>
      <c r="DX663" s="72"/>
      <c r="DY663" s="72"/>
      <c r="DZ663" s="72"/>
      <c r="EA663" s="72"/>
      <c r="EB663" s="72"/>
      <c r="EC663" s="72"/>
      <c r="ED663" s="72"/>
      <c r="EE663" s="72"/>
      <c r="EF663" s="72"/>
      <c r="EG663" s="72"/>
      <c r="EH663" s="72"/>
      <c r="EI663" s="72"/>
      <c r="EJ663" s="72"/>
      <c r="EK663" s="72"/>
      <c r="EL663" s="72"/>
      <c r="EM663" s="72"/>
      <c r="EN663" s="72"/>
      <c r="EO663" s="72"/>
      <c r="EP663" s="72"/>
      <c r="EQ663" s="72"/>
      <c r="ER663" s="312">
        <f t="shared" si="137"/>
        <v>1</v>
      </c>
      <c r="ES663" s="72">
        <f t="shared" si="138"/>
        <v>1</v>
      </c>
      <c r="ET663" s="72" t="s">
        <v>1115</v>
      </c>
      <c r="EU663" s="7" t="s">
        <v>2972</v>
      </c>
      <c r="EV663" s="7" t="s">
        <v>1110</v>
      </c>
      <c r="EW663" s="7" t="s">
        <v>1801</v>
      </c>
      <c r="EX663" s="183" t="s">
        <v>1999</v>
      </c>
      <c r="EY663" s="313">
        <v>46179</v>
      </c>
      <c r="EZ663" s="313"/>
      <c r="FA663" s="183"/>
      <c r="FB663" s="313"/>
      <c r="FC663" s="7"/>
      <c r="FD663" s="7" t="s">
        <v>3171</v>
      </c>
      <c r="FE663" s="7">
        <f t="shared" si="139"/>
        <v>440</v>
      </c>
      <c r="FF663" s="72">
        <f t="shared" si="140"/>
        <v>3315</v>
      </c>
      <c r="FG663" t="s">
        <v>3515</v>
      </c>
    </row>
    <row r="664" spans="1:163" ht="17.25">
      <c r="A664" s="72">
        <v>140624071</v>
      </c>
      <c r="B664" s="304" t="s">
        <v>952</v>
      </c>
      <c r="C664" s="72" t="s">
        <v>1775</v>
      </c>
      <c r="D664" s="72" t="s">
        <v>3016</v>
      </c>
      <c r="E664" s="72">
        <v>1652</v>
      </c>
      <c r="F664" s="72"/>
      <c r="G664" s="306"/>
      <c r="H664" s="306" t="s">
        <v>2350</v>
      </c>
      <c r="I664" s="72">
        <v>3235</v>
      </c>
      <c r="J664" s="72">
        <v>1409</v>
      </c>
      <c r="K664" s="258">
        <f t="shared" si="131"/>
        <v>1606</v>
      </c>
      <c r="L664" s="258">
        <f t="shared" si="133"/>
        <v>3232</v>
      </c>
      <c r="M664" s="315">
        <v>2</v>
      </c>
      <c r="N664" s="72" t="s">
        <v>1282</v>
      </c>
      <c r="O664" s="72" t="s">
        <v>1281</v>
      </c>
      <c r="P664" s="72" t="s">
        <v>42</v>
      </c>
      <c r="Q664" s="255">
        <v>1409</v>
      </c>
      <c r="R664" s="66">
        <v>197</v>
      </c>
      <c r="S664" s="66">
        <f t="shared" si="132"/>
        <v>0</v>
      </c>
      <c r="T664" s="66">
        <v>0</v>
      </c>
      <c r="U664" s="4" t="s">
        <v>1280</v>
      </c>
      <c r="V664" s="5">
        <f t="shared" si="141"/>
        <v>1.576009066090024E-3</v>
      </c>
      <c r="W664" s="5">
        <f t="shared" si="142"/>
        <v>3.1196863828211258E-4</v>
      </c>
      <c r="X664" s="5" t="str">
        <f t="shared" si="134"/>
        <v>RB</v>
      </c>
      <c r="Y664" s="72" t="str">
        <f t="shared" si="135"/>
        <v>PAID</v>
      </c>
      <c r="Z664" s="72" t="s">
        <v>2056</v>
      </c>
      <c r="AA664" s="72" t="s">
        <v>1281</v>
      </c>
      <c r="AB664" s="304"/>
      <c r="AC664" s="72"/>
      <c r="AD664" s="72" t="s">
        <v>3019</v>
      </c>
      <c r="AE664" s="308"/>
      <c r="AF664" s="309" t="s">
        <v>1129</v>
      </c>
      <c r="AG664" s="7" t="s">
        <v>1129</v>
      </c>
      <c r="AH664" s="72" t="s">
        <v>780</v>
      </c>
      <c r="AI664" s="7" t="s">
        <v>1129</v>
      </c>
      <c r="AJ664" s="7" t="s">
        <v>1129</v>
      </c>
      <c r="AK664" s="7" t="s">
        <v>1129</v>
      </c>
      <c r="AL664" s="7">
        <v>1606</v>
      </c>
      <c r="AM664" s="255">
        <v>1409</v>
      </c>
      <c r="AN664" s="258">
        <v>56</v>
      </c>
      <c r="AO664" s="306">
        <v>0</v>
      </c>
      <c r="AP664" s="306" t="str">
        <f t="shared" si="136"/>
        <v>RB</v>
      </c>
      <c r="AQ664" s="306"/>
      <c r="AR664" s="306"/>
      <c r="AS664" s="306"/>
      <c r="AT664" s="306"/>
      <c r="AU664" s="72" t="s">
        <v>1793</v>
      </c>
      <c r="AV664" s="310" t="s">
        <v>1021</v>
      </c>
      <c r="AW664" s="304" t="s">
        <v>79</v>
      </c>
      <c r="AX664" s="311">
        <v>45036</v>
      </c>
      <c r="AY664" s="72">
        <v>36</v>
      </c>
      <c r="AZ664" s="72" t="s">
        <v>1742</v>
      </c>
      <c r="BA664" s="7" t="s">
        <v>3512</v>
      </c>
      <c r="BB664" s="7"/>
      <c r="BC664" s="7"/>
      <c r="BD664" s="72"/>
      <c r="BE664" s="72"/>
      <c r="BF664" s="72"/>
      <c r="BG664" s="183"/>
      <c r="BH664" s="72"/>
      <c r="BI664" s="72"/>
      <c r="BJ664" s="72"/>
      <c r="BK664" s="72"/>
      <c r="BL664" s="72"/>
      <c r="BM664" s="72"/>
      <c r="BN664" s="72"/>
      <c r="BO664" s="72">
        <v>1</v>
      </c>
      <c r="BP664" s="72"/>
      <c r="BQ664" s="72"/>
      <c r="BR664" s="72"/>
      <c r="BS664" s="72"/>
      <c r="BT664" s="72"/>
      <c r="BU664" s="72"/>
      <c r="BV664" s="72"/>
      <c r="BW664" s="72"/>
      <c r="BX664" s="72"/>
      <c r="BY664" s="72"/>
      <c r="BZ664" s="72"/>
      <c r="CA664" s="72"/>
      <c r="CB664" s="72"/>
      <c r="CC664" s="72"/>
      <c r="CD664" s="72"/>
      <c r="CE664" s="72"/>
      <c r="CF664" s="72"/>
      <c r="CG664" s="72"/>
      <c r="CH664" s="72"/>
      <c r="CI664" s="72"/>
      <c r="CJ664" s="72"/>
      <c r="CK664" s="72"/>
      <c r="CL664" s="72"/>
      <c r="CM664" s="72"/>
      <c r="CN664" s="72"/>
      <c r="CO664" s="72"/>
      <c r="CP664" s="72"/>
      <c r="CQ664" s="72"/>
      <c r="CR664" s="72"/>
      <c r="CS664" s="72"/>
      <c r="CT664" s="72"/>
      <c r="CU664" s="72"/>
      <c r="CV664" s="72"/>
      <c r="CW664" s="72"/>
      <c r="CX664" s="72"/>
      <c r="CY664" s="72"/>
      <c r="CZ664" s="72"/>
      <c r="DA664" s="72"/>
      <c r="DB664" s="72"/>
      <c r="DC664" s="72"/>
      <c r="DD664" s="72"/>
      <c r="DE664" s="72"/>
      <c r="DF664" s="72"/>
      <c r="DG664" s="72"/>
      <c r="DH664" s="72"/>
      <c r="DI664" s="72"/>
      <c r="DJ664" s="72"/>
      <c r="DK664" s="72"/>
      <c r="DL664" s="72"/>
      <c r="DM664" s="72"/>
      <c r="DN664" s="72"/>
      <c r="DO664" s="72"/>
      <c r="DP664" s="72"/>
      <c r="DQ664" s="72"/>
      <c r="DR664" s="72"/>
      <c r="DS664" s="72"/>
      <c r="DT664" s="72"/>
      <c r="DU664" s="72"/>
      <c r="DV664" s="72"/>
      <c r="DW664" s="72"/>
      <c r="DX664" s="72"/>
      <c r="DY664" s="72"/>
      <c r="DZ664" s="72"/>
      <c r="EA664" s="72"/>
      <c r="EB664" s="72"/>
      <c r="EC664" s="72"/>
      <c r="ED664" s="72"/>
      <c r="EE664" s="72"/>
      <c r="EF664" s="72"/>
      <c r="EG664" s="72"/>
      <c r="EH664" s="72"/>
      <c r="EI664" s="72"/>
      <c r="EJ664" s="72"/>
      <c r="EK664" s="72"/>
      <c r="EL664" s="72"/>
      <c r="EM664" s="72"/>
      <c r="EN664" s="72"/>
      <c r="EO664" s="72"/>
      <c r="EP664" s="72"/>
      <c r="EQ664" s="72"/>
      <c r="ER664" s="312">
        <f t="shared" si="137"/>
        <v>1</v>
      </c>
      <c r="ES664" s="72">
        <f t="shared" si="138"/>
        <v>1</v>
      </c>
      <c r="ET664" s="72" t="s">
        <v>1116</v>
      </c>
      <c r="EU664" s="7" t="s">
        <v>2973</v>
      </c>
      <c r="EV664" s="7" t="s">
        <v>1110</v>
      </c>
      <c r="EW664" s="7" t="s">
        <v>1801</v>
      </c>
      <c r="EX664" s="183" t="s">
        <v>1824</v>
      </c>
      <c r="EY664" s="313">
        <v>46178</v>
      </c>
      <c r="EZ664" s="313"/>
      <c r="FA664" s="183"/>
      <c r="FB664" s="313"/>
      <c r="FC664" s="7"/>
      <c r="FD664" s="7" t="s">
        <v>3471</v>
      </c>
      <c r="FE664" s="7">
        <f t="shared" si="139"/>
        <v>1606</v>
      </c>
      <c r="FF664" s="72">
        <f t="shared" si="140"/>
        <v>4884</v>
      </c>
      <c r="FG664" t="s">
        <v>3515</v>
      </c>
    </row>
    <row r="665" spans="1:163" ht="17.25">
      <c r="A665" s="72">
        <v>465414331</v>
      </c>
      <c r="B665" s="304" t="s">
        <v>1580</v>
      </c>
      <c r="C665" s="72"/>
      <c r="D665" s="72"/>
      <c r="E665" s="72"/>
      <c r="F665" s="72"/>
      <c r="G665" s="306"/>
      <c r="H665" s="306"/>
      <c r="I665" s="72">
        <v>3009</v>
      </c>
      <c r="J665" s="72">
        <v>604</v>
      </c>
      <c r="K665" s="258">
        <f t="shared" si="131"/>
        <v>676</v>
      </c>
      <c r="L665" s="258">
        <f t="shared" si="133"/>
        <v>3697</v>
      </c>
      <c r="M665" s="315">
        <v>4</v>
      </c>
      <c r="N665" s="72" t="s">
        <v>1231</v>
      </c>
      <c r="O665" s="72" t="s">
        <v>1232</v>
      </c>
      <c r="P665" s="72" t="s">
        <v>333</v>
      </c>
      <c r="Q665" s="255">
        <v>604</v>
      </c>
      <c r="R665" s="66">
        <v>72</v>
      </c>
      <c r="S665" s="66">
        <f t="shared" si="132"/>
        <v>0</v>
      </c>
      <c r="T665" s="66">
        <v>4050</v>
      </c>
      <c r="U665" s="4" t="s">
        <v>1129</v>
      </c>
      <c r="V665" s="5">
        <f t="shared" si="141"/>
        <v>2.1818945021496537E-3</v>
      </c>
      <c r="W665" s="5">
        <f t="shared" si="142"/>
        <v>1.9830462481548017E-4</v>
      </c>
      <c r="X665" s="5" t="str">
        <f t="shared" si="134"/>
        <v>FLOW</v>
      </c>
      <c r="Y665" s="72" t="str">
        <f t="shared" si="135"/>
        <v>LMCB</v>
      </c>
      <c r="Z665" s="72" t="s">
        <v>1129</v>
      </c>
      <c r="AA665" s="72" t="s">
        <v>1326</v>
      </c>
      <c r="AB665" s="304" t="s">
        <v>3550</v>
      </c>
      <c r="AC665" s="72"/>
      <c r="AD665" s="72" t="s">
        <v>3021</v>
      </c>
      <c r="AE665" s="308"/>
      <c r="AF665" s="309" t="s">
        <v>1797</v>
      </c>
      <c r="AG665" s="7" t="s">
        <v>1129</v>
      </c>
      <c r="AH665" s="72" t="s">
        <v>908</v>
      </c>
      <c r="AI665" s="7" t="s">
        <v>1129</v>
      </c>
      <c r="AJ665" s="7" t="s">
        <v>1129</v>
      </c>
      <c r="AK665" s="7" t="s">
        <v>1129</v>
      </c>
      <c r="AL665" s="7">
        <v>4726</v>
      </c>
      <c r="AM665" s="255">
        <v>604</v>
      </c>
      <c r="AN665" s="258">
        <v>115</v>
      </c>
      <c r="AO665" s="306">
        <v>131</v>
      </c>
      <c r="AP665" s="306" t="str">
        <f t="shared" si="136"/>
        <v>FLOW</v>
      </c>
      <c r="AQ665" s="306"/>
      <c r="AR665" s="306"/>
      <c r="AS665" s="306"/>
      <c r="AT665" s="306"/>
      <c r="AU665" s="72" t="s">
        <v>943</v>
      </c>
      <c r="AV665" s="310" t="s">
        <v>1688</v>
      </c>
      <c r="AW665" s="304" t="s">
        <v>98</v>
      </c>
      <c r="AX665" s="311">
        <v>45692</v>
      </c>
      <c r="AY665" s="72">
        <v>12</v>
      </c>
      <c r="AZ665" s="72" t="s">
        <v>1742</v>
      </c>
      <c r="BA665" s="7" t="s">
        <v>3513</v>
      </c>
      <c r="BB665" s="7"/>
      <c r="BC665" s="7"/>
      <c r="BD665" s="72"/>
      <c r="BE665" s="72"/>
      <c r="BF665" s="72"/>
      <c r="BG665" s="183"/>
      <c r="BH665" s="72"/>
      <c r="BI665" s="72"/>
      <c r="BJ665" s="72"/>
      <c r="BK665" s="72"/>
      <c r="BL665" s="72">
        <v>1</v>
      </c>
      <c r="BM665" s="72"/>
      <c r="BN665" s="72"/>
      <c r="BO665" s="72"/>
      <c r="BP665" s="72"/>
      <c r="BQ665" s="72"/>
      <c r="BR665" s="72"/>
      <c r="BS665" s="72"/>
      <c r="BT665" s="72"/>
      <c r="BU665" s="72"/>
      <c r="BV665" s="72"/>
      <c r="BW665" s="72"/>
      <c r="BX665" s="72"/>
      <c r="BY665" s="72"/>
      <c r="BZ665" s="72"/>
      <c r="CA665" s="72"/>
      <c r="CB665" s="72"/>
      <c r="CC665" s="72"/>
      <c r="CD665" s="72"/>
      <c r="CE665" s="72"/>
      <c r="CF665" s="72"/>
      <c r="CG665" s="72"/>
      <c r="CH665" s="72"/>
      <c r="CI665" s="72"/>
      <c r="CJ665" s="72"/>
      <c r="CK665" s="72"/>
      <c r="CL665" s="72"/>
      <c r="CM665" s="72"/>
      <c r="CN665" s="72"/>
      <c r="CO665" s="72"/>
      <c r="CP665" s="72"/>
      <c r="CQ665" s="72"/>
      <c r="CR665" s="72"/>
      <c r="CS665" s="72"/>
      <c r="CT665" s="72"/>
      <c r="CU665" s="72"/>
      <c r="CV665" s="72"/>
      <c r="CW665" s="72"/>
      <c r="CX665" s="72"/>
      <c r="CY665" s="72"/>
      <c r="CZ665" s="72"/>
      <c r="DA665" s="72"/>
      <c r="DB665" s="72"/>
      <c r="DC665" s="72"/>
      <c r="DD665" s="72"/>
      <c r="DE665" s="72"/>
      <c r="DF665" s="72"/>
      <c r="DG665" s="72"/>
      <c r="DH665" s="72"/>
      <c r="DI665" s="72"/>
      <c r="DJ665" s="72"/>
      <c r="DK665" s="72"/>
      <c r="DL665" s="72"/>
      <c r="DM665" s="72"/>
      <c r="DN665" s="72"/>
      <c r="DO665" s="72"/>
      <c r="DP665" s="72"/>
      <c r="DQ665" s="72"/>
      <c r="DR665" s="72"/>
      <c r="DS665" s="72"/>
      <c r="DT665" s="72"/>
      <c r="DU665" s="72"/>
      <c r="DV665" s="72"/>
      <c r="DW665" s="72"/>
      <c r="DX665" s="72"/>
      <c r="DY665" s="72"/>
      <c r="DZ665" s="72"/>
      <c r="EA665" s="72"/>
      <c r="EB665" s="72"/>
      <c r="EC665" s="72"/>
      <c r="ED665" s="72"/>
      <c r="EE665" s="72"/>
      <c r="EF665" s="72"/>
      <c r="EG665" s="72"/>
      <c r="EH665" s="72"/>
      <c r="EI665" s="72"/>
      <c r="EJ665" s="72"/>
      <c r="EK665" s="72"/>
      <c r="EL665" s="72"/>
      <c r="EM665" s="72"/>
      <c r="EN665" s="72"/>
      <c r="EO665" s="72"/>
      <c r="EP665" s="72"/>
      <c r="EQ665" s="72"/>
      <c r="ER665" s="312">
        <f t="shared" si="137"/>
        <v>1</v>
      </c>
      <c r="ES665" s="72">
        <f t="shared" si="138"/>
        <v>1</v>
      </c>
      <c r="ET665" s="72" t="s">
        <v>1125</v>
      </c>
      <c r="EU665" s="7" t="s">
        <v>2974</v>
      </c>
      <c r="EV665" s="7" t="s">
        <v>1110</v>
      </c>
      <c r="EW665" s="7" t="s">
        <v>1801</v>
      </c>
      <c r="EX665" s="183" t="s">
        <v>1870</v>
      </c>
      <c r="EY665" s="313">
        <v>46177</v>
      </c>
      <c r="EZ665" s="313"/>
      <c r="FA665" s="183"/>
      <c r="FB665" s="313"/>
      <c r="FC665" s="7"/>
      <c r="FD665" s="7" t="s">
        <v>3392</v>
      </c>
      <c r="FE665" s="7">
        <f t="shared" si="139"/>
        <v>676</v>
      </c>
      <c r="FF665" s="72">
        <f t="shared" si="140"/>
        <v>3697</v>
      </c>
      <c r="FG665" t="s">
        <v>3515</v>
      </c>
    </row>
    <row r="666" spans="1:163" ht="17.25">
      <c r="A666" s="72">
        <v>462336291</v>
      </c>
      <c r="B666" s="304" t="s">
        <v>1604</v>
      </c>
      <c r="C666" s="72" t="s">
        <v>1775</v>
      </c>
      <c r="D666" s="72" t="s">
        <v>1800</v>
      </c>
      <c r="E666" s="72">
        <v>774</v>
      </c>
      <c r="F666" s="72"/>
      <c r="G666" s="306"/>
      <c r="H666" s="306"/>
      <c r="I666" s="72">
        <v>11738</v>
      </c>
      <c r="J666" s="72">
        <v>443</v>
      </c>
      <c r="K666" s="258">
        <f t="shared" ref="K666:K706" si="143">IF((J666+R666)&lt;=I666+R666,(J666+R666),((I666-(I666*(M666+1)-(I666+J666)))+R666))</f>
        <v>769</v>
      </c>
      <c r="L666" s="258">
        <f t="shared" si="133"/>
        <v>11738</v>
      </c>
      <c r="M666" s="315">
        <v>2</v>
      </c>
      <c r="N666" s="72" t="s">
        <v>1282</v>
      </c>
      <c r="O666" s="72" t="s">
        <v>1281</v>
      </c>
      <c r="P666" s="72" t="s">
        <v>324</v>
      </c>
      <c r="Q666" s="255">
        <v>443</v>
      </c>
      <c r="R666" s="66">
        <v>326</v>
      </c>
      <c r="S666" s="66">
        <f t="shared" si="132"/>
        <v>0</v>
      </c>
      <c r="T666" s="66">
        <v>3150</v>
      </c>
      <c r="U666" s="4" t="s">
        <v>1129</v>
      </c>
      <c r="V666" s="5">
        <f t="shared" si="141"/>
        <v>3.1602570637274041E-3</v>
      </c>
      <c r="W666" s="5">
        <f t="shared" si="142"/>
        <v>9.8085242554276706E-5</v>
      </c>
      <c r="X666" s="5" t="str">
        <f t="shared" si="134"/>
        <v>RB</v>
      </c>
      <c r="Y666" s="72" t="str">
        <f t="shared" si="135"/>
        <v>PAID</v>
      </c>
      <c r="Z666" s="72" t="s">
        <v>1129</v>
      </c>
      <c r="AA666" s="72" t="s">
        <v>1281</v>
      </c>
      <c r="AB666" s="304"/>
      <c r="AC666" s="72"/>
      <c r="AD666" s="72"/>
      <c r="AE666" s="308"/>
      <c r="AF666" s="309" t="s">
        <v>1129</v>
      </c>
      <c r="AG666" s="7" t="s">
        <v>1129</v>
      </c>
      <c r="AH666" s="72" t="s">
        <v>707</v>
      </c>
      <c r="AI666" s="7" t="s">
        <v>1129</v>
      </c>
      <c r="AJ666" s="7" t="s">
        <v>1129</v>
      </c>
      <c r="AK666" s="7" t="s">
        <v>1129</v>
      </c>
      <c r="AL666" s="7">
        <v>3919</v>
      </c>
      <c r="AM666" s="255">
        <v>443</v>
      </c>
      <c r="AN666" s="258">
        <v>57</v>
      </c>
      <c r="AO666" s="306">
        <v>0</v>
      </c>
      <c r="AP666" s="306" t="str">
        <f t="shared" si="136"/>
        <v>RB</v>
      </c>
      <c r="AQ666" s="306"/>
      <c r="AR666" s="306"/>
      <c r="AS666" s="306"/>
      <c r="AT666" s="306"/>
      <c r="AU666" s="72" t="s">
        <v>1793</v>
      </c>
      <c r="AV666" s="310" t="s">
        <v>1708</v>
      </c>
      <c r="AW666" s="304" t="s">
        <v>117</v>
      </c>
      <c r="AX666" s="311">
        <v>45377</v>
      </c>
      <c r="AY666" s="72">
        <v>24</v>
      </c>
      <c r="AZ666" s="72" t="s">
        <v>1742</v>
      </c>
      <c r="BA666" s="7" t="s">
        <v>3512</v>
      </c>
      <c r="BB666" s="7"/>
      <c r="BC666" s="7"/>
      <c r="BD666" s="72"/>
      <c r="BE666" s="72"/>
      <c r="BF666" s="72"/>
      <c r="BG666" s="183"/>
      <c r="BH666" s="72"/>
      <c r="BI666" s="72"/>
      <c r="BJ666" s="72"/>
      <c r="BK666" s="72"/>
      <c r="BL666" s="72"/>
      <c r="BM666" s="72"/>
      <c r="BN666" s="72"/>
      <c r="BO666" s="72">
        <v>1</v>
      </c>
      <c r="BP666" s="72"/>
      <c r="BQ666" s="72"/>
      <c r="BR666" s="72"/>
      <c r="BS666" s="72"/>
      <c r="BT666" s="72"/>
      <c r="BU666" s="72"/>
      <c r="BV666" s="72"/>
      <c r="BW666" s="72"/>
      <c r="BX666" s="72"/>
      <c r="BY666" s="72"/>
      <c r="BZ666" s="72"/>
      <c r="CA666" s="72"/>
      <c r="CB666" s="72"/>
      <c r="CC666" s="72"/>
      <c r="CD666" s="72"/>
      <c r="CE666" s="72"/>
      <c r="CF666" s="72"/>
      <c r="CG666" s="72"/>
      <c r="CH666" s="72"/>
      <c r="CI666" s="72"/>
      <c r="CJ666" s="72"/>
      <c r="CK666" s="72"/>
      <c r="CL666" s="72"/>
      <c r="CM666" s="72"/>
      <c r="CN666" s="72"/>
      <c r="CO666" s="72"/>
      <c r="CP666" s="72"/>
      <c r="CQ666" s="72"/>
      <c r="CR666" s="72"/>
      <c r="CS666" s="72"/>
      <c r="CT666" s="72"/>
      <c r="CU666" s="72"/>
      <c r="CV666" s="72"/>
      <c r="CW666" s="72"/>
      <c r="CX666" s="72"/>
      <c r="CY666" s="72"/>
      <c r="CZ666" s="72"/>
      <c r="DA666" s="72"/>
      <c r="DB666" s="72"/>
      <c r="DC666" s="72"/>
      <c r="DD666" s="72"/>
      <c r="DE666" s="72"/>
      <c r="DF666" s="72"/>
      <c r="DG666" s="72"/>
      <c r="DH666" s="72"/>
      <c r="DI666" s="72"/>
      <c r="DJ666" s="72"/>
      <c r="DK666" s="72"/>
      <c r="DL666" s="72"/>
      <c r="DM666" s="72"/>
      <c r="DN666" s="72"/>
      <c r="DO666" s="72"/>
      <c r="DP666" s="72"/>
      <c r="DQ666" s="72"/>
      <c r="DR666" s="72"/>
      <c r="DS666" s="72"/>
      <c r="DT666" s="72"/>
      <c r="DU666" s="72"/>
      <c r="DV666" s="72"/>
      <c r="DW666" s="72"/>
      <c r="DX666" s="72"/>
      <c r="DY666" s="72"/>
      <c r="DZ666" s="72"/>
      <c r="EA666" s="72"/>
      <c r="EB666" s="72"/>
      <c r="EC666" s="72"/>
      <c r="ED666" s="72"/>
      <c r="EE666" s="72"/>
      <c r="EF666" s="72"/>
      <c r="EG666" s="72"/>
      <c r="EH666" s="72"/>
      <c r="EI666" s="72"/>
      <c r="EJ666" s="72"/>
      <c r="EK666" s="72"/>
      <c r="EL666" s="72"/>
      <c r="EM666" s="72"/>
      <c r="EN666" s="72"/>
      <c r="EO666" s="72"/>
      <c r="EP666" s="72"/>
      <c r="EQ666" s="72"/>
      <c r="ER666" s="312">
        <f t="shared" si="137"/>
        <v>1</v>
      </c>
      <c r="ES666" s="72">
        <f t="shared" si="138"/>
        <v>1</v>
      </c>
      <c r="ET666" s="72" t="s">
        <v>1127</v>
      </c>
      <c r="EU666" s="7" t="s">
        <v>2975</v>
      </c>
      <c r="EV666" s="7" t="s">
        <v>1110</v>
      </c>
      <c r="EW666" s="7" t="s">
        <v>1808</v>
      </c>
      <c r="EX666" s="183" t="s">
        <v>2040</v>
      </c>
      <c r="EY666" s="313">
        <v>46178</v>
      </c>
      <c r="EZ666" s="313"/>
      <c r="FA666" s="183"/>
      <c r="FB666" s="313"/>
      <c r="FC666" s="7"/>
      <c r="FD666" s="7" t="s">
        <v>3472</v>
      </c>
      <c r="FE666" s="7">
        <f t="shared" si="139"/>
        <v>769</v>
      </c>
      <c r="FF666" s="72">
        <f t="shared" si="140"/>
        <v>12512</v>
      </c>
      <c r="FG666" t="s">
        <v>3515</v>
      </c>
    </row>
    <row r="667" spans="1:163" ht="17.25">
      <c r="A667" s="72">
        <v>462177974</v>
      </c>
      <c r="B667" s="304" t="s">
        <v>486</v>
      </c>
      <c r="C667" s="72" t="s">
        <v>1775</v>
      </c>
      <c r="D667" s="72" t="s">
        <v>1787</v>
      </c>
      <c r="E667" s="72">
        <f>5104+19</f>
        <v>5123</v>
      </c>
      <c r="F667" s="72"/>
      <c r="G667" s="306"/>
      <c r="H667" s="306" t="s">
        <v>1141</v>
      </c>
      <c r="I667" s="72">
        <v>5459</v>
      </c>
      <c r="J667" s="72">
        <v>192</v>
      </c>
      <c r="K667" s="258">
        <f t="shared" si="143"/>
        <v>604</v>
      </c>
      <c r="L667" s="258">
        <f t="shared" si="133"/>
        <v>940</v>
      </c>
      <c r="M667" s="315">
        <v>3</v>
      </c>
      <c r="N667" s="72" t="s">
        <v>1282</v>
      </c>
      <c r="O667" s="72" t="s">
        <v>1281</v>
      </c>
      <c r="P667" s="72" t="s">
        <v>73</v>
      </c>
      <c r="Q667" s="255">
        <v>192</v>
      </c>
      <c r="R667" s="66">
        <v>412</v>
      </c>
      <c r="S667" s="66">
        <f t="shared" si="132"/>
        <v>4500</v>
      </c>
      <c r="T667" s="66">
        <v>4500</v>
      </c>
      <c r="U667" s="4" t="s">
        <v>1231</v>
      </c>
      <c r="V667" s="5">
        <f t="shared" si="141"/>
        <v>1.8004889452792024E-3</v>
      </c>
      <c r="W667" s="5">
        <f t="shared" si="142"/>
        <v>5.1352411492393659E-5</v>
      </c>
      <c r="X667" s="5" t="str">
        <f t="shared" si="134"/>
        <v>RB</v>
      </c>
      <c r="Y667" s="72" t="str">
        <f t="shared" si="135"/>
        <v>PAID</v>
      </c>
      <c r="Z667" s="72" t="s">
        <v>1329</v>
      </c>
      <c r="AA667" s="72" t="s">
        <v>1281</v>
      </c>
      <c r="AB667" s="304"/>
      <c r="AC667" s="72"/>
      <c r="AD667" s="72"/>
      <c r="AE667" s="308"/>
      <c r="AF667" s="309" t="s">
        <v>1129</v>
      </c>
      <c r="AG667" s="7" t="s">
        <v>1129</v>
      </c>
      <c r="AH667" s="72" t="s">
        <v>484</v>
      </c>
      <c r="AI667" s="7" t="s">
        <v>1129</v>
      </c>
      <c r="AJ667" s="7" t="s">
        <v>1129</v>
      </c>
      <c r="AK667" s="7" t="s">
        <v>1129</v>
      </c>
      <c r="AL667" s="7">
        <v>5104</v>
      </c>
      <c r="AM667" s="255">
        <v>192</v>
      </c>
      <c r="AN667" s="258">
        <v>88</v>
      </c>
      <c r="AO667" s="306">
        <v>0</v>
      </c>
      <c r="AP667" s="306" t="str">
        <f t="shared" si="136"/>
        <v>RB</v>
      </c>
      <c r="AQ667" s="306"/>
      <c r="AR667" s="306"/>
      <c r="AS667" s="306"/>
      <c r="AT667" s="306"/>
      <c r="AU667" s="72" t="s">
        <v>1793</v>
      </c>
      <c r="AV667" s="310" t="s">
        <v>487</v>
      </c>
      <c r="AW667" s="304" t="s">
        <v>156</v>
      </c>
      <c r="AX667" s="311">
        <v>45362</v>
      </c>
      <c r="AY667" s="72">
        <v>24</v>
      </c>
      <c r="AZ667" s="72" t="s">
        <v>1742</v>
      </c>
      <c r="BA667" s="7" t="s">
        <v>3512</v>
      </c>
      <c r="BB667" s="7"/>
      <c r="BC667" s="7">
        <v>1</v>
      </c>
      <c r="BD667" s="72"/>
      <c r="BE667" s="72"/>
      <c r="BF667" s="72"/>
      <c r="BG667" s="183"/>
      <c r="BH667" s="72"/>
      <c r="BI667" s="72"/>
      <c r="BJ667" s="72"/>
      <c r="BK667" s="72"/>
      <c r="BL667" s="72"/>
      <c r="BM667" s="72"/>
      <c r="BN667" s="72"/>
      <c r="BO667" s="72">
        <v>1</v>
      </c>
      <c r="BP667" s="72"/>
      <c r="BQ667" s="72"/>
      <c r="BR667" s="72"/>
      <c r="BS667" s="72"/>
      <c r="BT667" s="72"/>
      <c r="BU667" s="72"/>
      <c r="BV667" s="72"/>
      <c r="BW667" s="72"/>
      <c r="BX667" s="72"/>
      <c r="BY667" s="72"/>
      <c r="BZ667" s="72"/>
      <c r="CA667" s="72"/>
      <c r="CB667" s="72"/>
      <c r="CC667" s="72"/>
      <c r="CD667" s="72"/>
      <c r="CE667" s="72"/>
      <c r="CF667" s="72"/>
      <c r="CG667" s="72"/>
      <c r="CH667" s="72"/>
      <c r="CI667" s="72"/>
      <c r="CJ667" s="72"/>
      <c r="CK667" s="72"/>
      <c r="CL667" s="72"/>
      <c r="CM667" s="72"/>
      <c r="CN667" s="72"/>
      <c r="CO667" s="72"/>
      <c r="CP667" s="72"/>
      <c r="CQ667" s="72"/>
      <c r="CR667" s="72"/>
      <c r="CS667" s="72"/>
      <c r="CT667" s="72"/>
      <c r="CU667" s="72"/>
      <c r="CV667" s="72"/>
      <c r="CW667" s="72"/>
      <c r="CX667" s="72"/>
      <c r="CY667" s="72"/>
      <c r="CZ667" s="72"/>
      <c r="DA667" s="72"/>
      <c r="DB667" s="72"/>
      <c r="DC667" s="72"/>
      <c r="DD667" s="72"/>
      <c r="DE667" s="72"/>
      <c r="DF667" s="72"/>
      <c r="DG667" s="72"/>
      <c r="DH667" s="72"/>
      <c r="DI667" s="72"/>
      <c r="DJ667" s="72"/>
      <c r="DK667" s="72"/>
      <c r="DL667" s="72"/>
      <c r="DM667" s="72"/>
      <c r="DN667" s="72"/>
      <c r="DO667" s="72"/>
      <c r="DP667" s="72"/>
      <c r="DQ667" s="72"/>
      <c r="DR667" s="72"/>
      <c r="DS667" s="72"/>
      <c r="DT667" s="72"/>
      <c r="DU667" s="72"/>
      <c r="DV667" s="72"/>
      <c r="DW667" s="72"/>
      <c r="DX667" s="72"/>
      <c r="DY667" s="72"/>
      <c r="DZ667" s="72"/>
      <c r="EA667" s="72"/>
      <c r="EB667" s="72"/>
      <c r="EC667" s="72"/>
      <c r="ED667" s="72"/>
      <c r="EE667" s="72"/>
      <c r="EF667" s="72"/>
      <c r="EG667" s="72"/>
      <c r="EH667" s="72"/>
      <c r="EI667" s="72"/>
      <c r="EJ667" s="72"/>
      <c r="EK667" s="72"/>
      <c r="EL667" s="72"/>
      <c r="EM667" s="72"/>
      <c r="EN667" s="72"/>
      <c r="EO667" s="72"/>
      <c r="EP667" s="72"/>
      <c r="EQ667" s="72"/>
      <c r="ER667" s="312">
        <f t="shared" si="137"/>
        <v>2</v>
      </c>
      <c r="ES667" s="72">
        <f t="shared" si="138"/>
        <v>1</v>
      </c>
      <c r="ET667" s="72" t="s">
        <v>1119</v>
      </c>
      <c r="EU667" s="7" t="s">
        <v>2976</v>
      </c>
      <c r="EV667" s="7" t="s">
        <v>1110</v>
      </c>
      <c r="EW667" s="7" t="s">
        <v>1801</v>
      </c>
      <c r="EX667" s="183" t="s">
        <v>2041</v>
      </c>
      <c r="EY667" s="313">
        <v>46178</v>
      </c>
      <c r="EZ667" s="313"/>
      <c r="FA667" s="183"/>
      <c r="FB667" s="313"/>
      <c r="FC667" s="7"/>
      <c r="FD667" s="7" t="s">
        <v>3218</v>
      </c>
      <c r="FE667" s="7">
        <f t="shared" si="139"/>
        <v>604</v>
      </c>
      <c r="FF667" s="72">
        <f t="shared" si="140"/>
        <v>6063</v>
      </c>
      <c r="FG667" t="s">
        <v>3515</v>
      </c>
    </row>
    <row r="668" spans="1:163" ht="17.25">
      <c r="A668" s="72">
        <v>458535525</v>
      </c>
      <c r="B668" s="304" t="s">
        <v>959</v>
      </c>
      <c r="C668" s="72" t="s">
        <v>1777</v>
      </c>
      <c r="D668" s="72" t="s">
        <v>1800</v>
      </c>
      <c r="E668" s="72">
        <v>3540</v>
      </c>
      <c r="F668" s="72"/>
      <c r="G668" s="306"/>
      <c r="H668" s="306"/>
      <c r="I668" s="72">
        <v>4099</v>
      </c>
      <c r="J668" s="72">
        <v>128</v>
      </c>
      <c r="K668" s="258">
        <f t="shared" si="143"/>
        <v>383</v>
      </c>
      <c r="L668" s="258">
        <f t="shared" si="133"/>
        <v>687</v>
      </c>
      <c r="M668" s="315">
        <v>6</v>
      </c>
      <c r="N668" s="72" t="s">
        <v>1282</v>
      </c>
      <c r="O668" s="72" t="s">
        <v>1281</v>
      </c>
      <c r="P668" s="72" t="s">
        <v>65</v>
      </c>
      <c r="Q668" s="255">
        <v>128</v>
      </c>
      <c r="R668" s="66">
        <v>255</v>
      </c>
      <c r="S668" s="66">
        <f t="shared" si="132"/>
        <v>0</v>
      </c>
      <c r="T668" s="66">
        <v>3146</v>
      </c>
      <c r="U668" s="4" t="s">
        <v>1231</v>
      </c>
      <c r="V668" s="5">
        <f t="shared" si="141"/>
        <v>4.0831928858530342E-4</v>
      </c>
      <c r="W668" s="5">
        <f t="shared" si="142"/>
        <v>5.3769173031673042E-5</v>
      </c>
      <c r="X668" s="5" t="str">
        <f t="shared" si="134"/>
        <v>RB</v>
      </c>
      <c r="Y668" s="72" t="str">
        <f t="shared" si="135"/>
        <v>PAID</v>
      </c>
      <c r="Z668" s="72" t="s">
        <v>1329</v>
      </c>
      <c r="AA668" s="72" t="s">
        <v>1281</v>
      </c>
      <c r="AB668" s="304"/>
      <c r="AC668" s="72"/>
      <c r="AD668" s="72" t="s">
        <v>3019</v>
      </c>
      <c r="AE668" s="308"/>
      <c r="AF668" s="309" t="s">
        <v>1129</v>
      </c>
      <c r="AG668" s="7" t="s">
        <v>1129</v>
      </c>
      <c r="AH668" s="72" t="s">
        <v>721</v>
      </c>
      <c r="AI668" s="7" t="s">
        <v>1129</v>
      </c>
      <c r="AJ668" s="7" t="s">
        <v>1129</v>
      </c>
      <c r="AK668" s="7" t="s">
        <v>1129</v>
      </c>
      <c r="AL668" s="7">
        <v>3529</v>
      </c>
      <c r="AM668" s="255">
        <v>128</v>
      </c>
      <c r="AN668" s="258">
        <v>178</v>
      </c>
      <c r="AO668" s="306">
        <v>0</v>
      </c>
      <c r="AP668" s="306" t="str">
        <f t="shared" si="136"/>
        <v>RB</v>
      </c>
      <c r="AQ668" s="306"/>
      <c r="AR668" s="306"/>
      <c r="AS668" s="306"/>
      <c r="AT668" s="306"/>
      <c r="AU668" s="72" t="s">
        <v>943</v>
      </c>
      <c r="AV668" s="310" t="s">
        <v>1029</v>
      </c>
      <c r="AW668" s="304" t="s">
        <v>98</v>
      </c>
      <c r="AX668" s="311">
        <v>45090</v>
      </c>
      <c r="AY668" s="72">
        <v>30</v>
      </c>
      <c r="AZ668" s="72" t="s">
        <v>1742</v>
      </c>
      <c r="BA668" s="7" t="s">
        <v>3512</v>
      </c>
      <c r="BB668" s="7"/>
      <c r="BC668" s="7"/>
      <c r="BD668" s="72"/>
      <c r="BE668" s="72"/>
      <c r="BF668" s="72"/>
      <c r="BG668" s="183"/>
      <c r="BH668" s="72"/>
      <c r="BI668" s="72"/>
      <c r="BJ668" s="72"/>
      <c r="BK668" s="72"/>
      <c r="BL668" s="72"/>
      <c r="BM668" s="72"/>
      <c r="BN668" s="72"/>
      <c r="BO668" s="72"/>
      <c r="BP668" s="72"/>
      <c r="BQ668" s="72"/>
      <c r="BR668" s="72"/>
      <c r="BS668" s="72"/>
      <c r="BT668" s="72"/>
      <c r="BU668" s="72"/>
      <c r="BV668" s="72"/>
      <c r="BW668" s="72"/>
      <c r="BX668" s="72"/>
      <c r="BY668" s="72"/>
      <c r="BZ668" s="72"/>
      <c r="CA668" s="72">
        <v>2</v>
      </c>
      <c r="CB668" s="72"/>
      <c r="CC668" s="72"/>
      <c r="CD668" s="72"/>
      <c r="CE668" s="72"/>
      <c r="CF668" s="72"/>
      <c r="CG668" s="72"/>
      <c r="CH668" s="72"/>
      <c r="CI668" s="72"/>
      <c r="CJ668" s="72"/>
      <c r="CK668" s="72"/>
      <c r="CL668" s="72"/>
      <c r="CM668" s="72"/>
      <c r="CN668" s="72"/>
      <c r="CO668" s="72"/>
      <c r="CP668" s="72"/>
      <c r="CQ668" s="72"/>
      <c r="CR668" s="72"/>
      <c r="CS668" s="72"/>
      <c r="CT668" s="72"/>
      <c r="CU668" s="72"/>
      <c r="CV668" s="72"/>
      <c r="CW668" s="72"/>
      <c r="CX668" s="72"/>
      <c r="CY668" s="72"/>
      <c r="CZ668" s="72"/>
      <c r="DA668" s="72"/>
      <c r="DB668" s="72"/>
      <c r="DC668" s="72"/>
      <c r="DD668" s="72"/>
      <c r="DE668" s="72"/>
      <c r="DF668" s="72"/>
      <c r="DG668" s="72"/>
      <c r="DH668" s="72"/>
      <c r="DI668" s="72"/>
      <c r="DJ668" s="72"/>
      <c r="DK668" s="72"/>
      <c r="DL668" s="72"/>
      <c r="DM668" s="72"/>
      <c r="DN668" s="72"/>
      <c r="DO668" s="72"/>
      <c r="DP668" s="72"/>
      <c r="DQ668" s="72"/>
      <c r="DR668" s="72"/>
      <c r="DS668" s="72"/>
      <c r="DT668" s="72"/>
      <c r="DU668" s="72"/>
      <c r="DV668" s="72"/>
      <c r="DW668" s="72"/>
      <c r="DX668" s="72"/>
      <c r="DY668" s="72"/>
      <c r="DZ668" s="72"/>
      <c r="EA668" s="72"/>
      <c r="EB668" s="72"/>
      <c r="EC668" s="72"/>
      <c r="ED668" s="72"/>
      <c r="EE668" s="72"/>
      <c r="EF668" s="72"/>
      <c r="EG668" s="72"/>
      <c r="EH668" s="72"/>
      <c r="EI668" s="72"/>
      <c r="EJ668" s="72"/>
      <c r="EK668" s="72"/>
      <c r="EL668" s="72"/>
      <c r="EM668" s="72"/>
      <c r="EN668" s="72"/>
      <c r="EO668" s="72"/>
      <c r="EP668" s="72"/>
      <c r="EQ668" s="72"/>
      <c r="ER668" s="312">
        <f t="shared" si="137"/>
        <v>2</v>
      </c>
      <c r="ES668" s="72">
        <f t="shared" si="138"/>
        <v>1</v>
      </c>
      <c r="ET668" s="72" t="s">
        <v>1118</v>
      </c>
      <c r="EU668" s="7" t="s">
        <v>2977</v>
      </c>
      <c r="EV668" s="7" t="s">
        <v>1110</v>
      </c>
      <c r="EW668" s="7" t="s">
        <v>1820</v>
      </c>
      <c r="EX668" s="183" t="s">
        <v>1820</v>
      </c>
      <c r="EY668" s="313">
        <v>46182</v>
      </c>
      <c r="EZ668" s="313"/>
      <c r="FA668" s="183"/>
      <c r="FB668" s="313"/>
      <c r="FC668" s="7"/>
      <c r="FD668" s="7" t="s">
        <v>3122</v>
      </c>
      <c r="FE668" s="7">
        <f t="shared" si="139"/>
        <v>383</v>
      </c>
      <c r="FF668" s="72">
        <f t="shared" si="140"/>
        <v>4227</v>
      </c>
      <c r="FG668" t="s">
        <v>3515</v>
      </c>
    </row>
    <row r="669" spans="1:163" ht="17.25">
      <c r="A669" s="72">
        <v>139918071</v>
      </c>
      <c r="B669" s="304" t="s">
        <v>1605</v>
      </c>
      <c r="C669" s="72"/>
      <c r="D669" s="72"/>
      <c r="E669" s="72"/>
      <c r="F669" s="72"/>
      <c r="G669" s="306"/>
      <c r="H669" s="306"/>
      <c r="I669" s="72">
        <v>5583</v>
      </c>
      <c r="J669" s="72">
        <v>56</v>
      </c>
      <c r="K669" s="258">
        <f t="shared" si="143"/>
        <v>58</v>
      </c>
      <c r="L669" s="258">
        <f t="shared" si="133"/>
        <v>5642</v>
      </c>
      <c r="M669" s="315">
        <v>2</v>
      </c>
      <c r="N669" s="72" t="s">
        <v>1231</v>
      </c>
      <c r="O669" s="72" t="s">
        <v>1232</v>
      </c>
      <c r="P669" s="72" t="s">
        <v>315</v>
      </c>
      <c r="Q669" s="255">
        <v>56</v>
      </c>
      <c r="R669" s="66">
        <v>2</v>
      </c>
      <c r="S669" s="66">
        <f t="shared" si="132"/>
        <v>0</v>
      </c>
      <c r="T669" s="66">
        <v>5473</v>
      </c>
      <c r="U669" s="4" t="s">
        <v>1129</v>
      </c>
      <c r="V669" s="5">
        <f t="shared" si="141"/>
        <v>1.3206753518680056E-4</v>
      </c>
      <c r="W669" s="5">
        <f t="shared" si="142"/>
        <v>1.2399037433497733E-5</v>
      </c>
      <c r="X669" s="5" t="str">
        <f t="shared" si="134"/>
        <v>FLOW</v>
      </c>
      <c r="Y669" s="72" t="str">
        <f t="shared" si="135"/>
        <v>NC</v>
      </c>
      <c r="Z669" s="72" t="s">
        <v>1129</v>
      </c>
      <c r="AA669" s="72" t="s">
        <v>1315</v>
      </c>
      <c r="AB669" s="304" t="s">
        <v>3023</v>
      </c>
      <c r="AC669" s="72"/>
      <c r="AD669" s="72" t="s">
        <v>3021</v>
      </c>
      <c r="AE669" s="308"/>
      <c r="AF669" s="309" t="s">
        <v>1129</v>
      </c>
      <c r="AG669" s="7" t="s">
        <v>1129</v>
      </c>
      <c r="AH669" s="72" t="s">
        <v>819</v>
      </c>
      <c r="AI669" s="7" t="s">
        <v>1129</v>
      </c>
      <c r="AJ669" s="7" t="s">
        <v>1129</v>
      </c>
      <c r="AK669" s="7" t="s">
        <v>1129</v>
      </c>
      <c r="AL669" s="7">
        <v>5531</v>
      </c>
      <c r="AM669" s="255">
        <v>56</v>
      </c>
      <c r="AN669" s="258">
        <v>56</v>
      </c>
      <c r="AO669" s="306">
        <v>72</v>
      </c>
      <c r="AP669" s="306" t="str">
        <f t="shared" si="136"/>
        <v>FLOW</v>
      </c>
      <c r="AQ669" s="306"/>
      <c r="AR669" s="306"/>
      <c r="AS669" s="306"/>
      <c r="AT669" s="306"/>
      <c r="AU669" s="72" t="s">
        <v>943</v>
      </c>
      <c r="AV669" s="310" t="s">
        <v>1709</v>
      </c>
      <c r="AW669" s="304" t="s">
        <v>1086</v>
      </c>
      <c r="AX669" s="311">
        <v>45013</v>
      </c>
      <c r="AY669" s="72">
        <v>36</v>
      </c>
      <c r="AZ669" s="72" t="s">
        <v>1742</v>
      </c>
      <c r="BA669" s="7" t="s">
        <v>3513</v>
      </c>
      <c r="BB669" s="7"/>
      <c r="BC669" s="7"/>
      <c r="BD669" s="72"/>
      <c r="BE669" s="72"/>
      <c r="BF669" s="72"/>
      <c r="BG669" s="183"/>
      <c r="BH669" s="72"/>
      <c r="BI669" s="72"/>
      <c r="BJ669" s="72"/>
      <c r="BK669" s="72"/>
      <c r="BL669" s="72"/>
      <c r="BM669" s="72"/>
      <c r="BN669" s="72"/>
      <c r="BO669" s="72">
        <v>1</v>
      </c>
      <c r="BP669" s="72"/>
      <c r="BQ669" s="72"/>
      <c r="BR669" s="72"/>
      <c r="BS669" s="72"/>
      <c r="BT669" s="72"/>
      <c r="BU669" s="72"/>
      <c r="BV669" s="72"/>
      <c r="BW669" s="72"/>
      <c r="BX669" s="72"/>
      <c r="BY669" s="72"/>
      <c r="BZ669" s="72"/>
      <c r="CA669" s="72"/>
      <c r="CB669" s="72"/>
      <c r="CC669" s="72"/>
      <c r="CD669" s="72"/>
      <c r="CE669" s="72"/>
      <c r="CF669" s="72"/>
      <c r="CG669" s="72"/>
      <c r="CH669" s="72"/>
      <c r="CI669" s="72"/>
      <c r="CJ669" s="72">
        <v>1</v>
      </c>
      <c r="CK669" s="72"/>
      <c r="CL669" s="72"/>
      <c r="CM669" s="72"/>
      <c r="CN669" s="72"/>
      <c r="CO669" s="72"/>
      <c r="CP669" s="72"/>
      <c r="CQ669" s="72"/>
      <c r="CR669" s="72"/>
      <c r="CS669" s="72"/>
      <c r="CT669" s="72"/>
      <c r="CU669" s="72"/>
      <c r="CV669" s="72"/>
      <c r="CW669" s="72"/>
      <c r="CX669" s="72"/>
      <c r="CY669" s="72"/>
      <c r="CZ669" s="72"/>
      <c r="DA669" s="72"/>
      <c r="DB669" s="72"/>
      <c r="DC669" s="72"/>
      <c r="DD669" s="72"/>
      <c r="DE669" s="72"/>
      <c r="DF669" s="72"/>
      <c r="DG669" s="72"/>
      <c r="DH669" s="72"/>
      <c r="DI669" s="72"/>
      <c r="DJ669" s="72"/>
      <c r="DK669" s="72"/>
      <c r="DL669" s="72"/>
      <c r="DM669" s="72"/>
      <c r="DN669" s="72"/>
      <c r="DO669" s="72"/>
      <c r="DP669" s="72"/>
      <c r="DQ669" s="72"/>
      <c r="DR669" s="72"/>
      <c r="DS669" s="72"/>
      <c r="DT669" s="72"/>
      <c r="DU669" s="72"/>
      <c r="DV669" s="72"/>
      <c r="DW669" s="72"/>
      <c r="DX669" s="72"/>
      <c r="DY669" s="72"/>
      <c r="DZ669" s="72"/>
      <c r="EA669" s="72"/>
      <c r="EB669" s="72"/>
      <c r="EC669" s="72"/>
      <c r="ED669" s="72"/>
      <c r="EE669" s="72"/>
      <c r="EF669" s="72"/>
      <c r="EG669" s="72"/>
      <c r="EH669" s="72"/>
      <c r="EI669" s="72"/>
      <c r="EJ669" s="72"/>
      <c r="EK669" s="72"/>
      <c r="EL669" s="72"/>
      <c r="EM669" s="72"/>
      <c r="EN669" s="72"/>
      <c r="EO669" s="72"/>
      <c r="EP669" s="72"/>
      <c r="EQ669" s="72"/>
      <c r="ER669" s="312">
        <f t="shared" si="137"/>
        <v>2</v>
      </c>
      <c r="ES669" s="72">
        <f t="shared" si="138"/>
        <v>1</v>
      </c>
      <c r="ET669" s="72" t="s">
        <v>1124</v>
      </c>
      <c r="EU669" s="7" t="s">
        <v>2978</v>
      </c>
      <c r="EV669" s="7" t="s">
        <v>1110</v>
      </c>
      <c r="EW669" s="7" t="s">
        <v>1829</v>
      </c>
      <c r="EX669" s="183" t="s">
        <v>1874</v>
      </c>
      <c r="EY669" s="313">
        <v>46178</v>
      </c>
      <c r="EZ669" s="313"/>
      <c r="FA669" s="183"/>
      <c r="FB669" s="313"/>
      <c r="FC669" s="7" t="s">
        <v>3623</v>
      </c>
      <c r="FD669" s="7" t="s">
        <v>3124</v>
      </c>
      <c r="FE669" s="7">
        <f t="shared" si="139"/>
        <v>58</v>
      </c>
      <c r="FF669" s="72">
        <f t="shared" si="140"/>
        <v>5642</v>
      </c>
      <c r="FG669" t="s">
        <v>3515</v>
      </c>
    </row>
    <row r="670" spans="1:163" ht="17.25">
      <c r="A670" s="72">
        <v>462460942</v>
      </c>
      <c r="B670" s="304" t="s">
        <v>1606</v>
      </c>
      <c r="C670" s="72" t="s">
        <v>1775</v>
      </c>
      <c r="D670" s="72" t="s">
        <v>1789</v>
      </c>
      <c r="E670" s="72">
        <v>40</v>
      </c>
      <c r="F670" s="72"/>
      <c r="G670" s="306"/>
      <c r="H670" s="306"/>
      <c r="I670" s="72">
        <v>3980</v>
      </c>
      <c r="J670" s="72">
        <v>22</v>
      </c>
      <c r="K670" s="258">
        <f t="shared" si="143"/>
        <v>40</v>
      </c>
      <c r="L670" s="258">
        <f t="shared" si="133"/>
        <v>3980</v>
      </c>
      <c r="M670" s="315">
        <v>2</v>
      </c>
      <c r="N670" s="72" t="s">
        <v>1282</v>
      </c>
      <c r="O670" s="72" t="s">
        <v>1281</v>
      </c>
      <c r="P670" s="72" t="s">
        <v>324</v>
      </c>
      <c r="Q670" s="255">
        <v>22</v>
      </c>
      <c r="R670" s="66">
        <v>18</v>
      </c>
      <c r="S670" s="66">
        <f t="shared" si="132"/>
        <v>0</v>
      </c>
      <c r="T670" s="66">
        <v>5397</v>
      </c>
      <c r="U670" s="4" t="s">
        <v>1129</v>
      </c>
      <c r="V670" s="5">
        <f t="shared" si="141"/>
        <v>1.5694278871783947E-4</v>
      </c>
      <c r="W670" s="5">
        <f t="shared" si="142"/>
        <v>4.8710504203026804E-6</v>
      </c>
      <c r="X670" s="5" t="str">
        <f t="shared" si="134"/>
        <v>RB</v>
      </c>
      <c r="Y670" s="72" t="str">
        <f t="shared" si="135"/>
        <v>PAID</v>
      </c>
      <c r="Z670" s="72" t="s">
        <v>1129</v>
      </c>
      <c r="AA670" s="72" t="s">
        <v>1281</v>
      </c>
      <c r="AB670" s="304"/>
      <c r="AC670" s="72"/>
      <c r="AD670" s="72"/>
      <c r="AE670" s="308"/>
      <c r="AF670" s="309" t="s">
        <v>1129</v>
      </c>
      <c r="AG670" s="7" t="s">
        <v>1129</v>
      </c>
      <c r="AH670" s="72" t="s">
        <v>708</v>
      </c>
      <c r="AI670" s="7" t="s">
        <v>1129</v>
      </c>
      <c r="AJ670" s="7" t="s">
        <v>1129</v>
      </c>
      <c r="AK670" s="7" t="s">
        <v>1129</v>
      </c>
      <c r="AL670" s="7">
        <v>5437</v>
      </c>
      <c r="AM670" s="255">
        <v>22</v>
      </c>
      <c r="AN670" s="258">
        <v>57</v>
      </c>
      <c r="AO670" s="306">
        <v>0</v>
      </c>
      <c r="AP670" s="306" t="str">
        <f t="shared" si="136"/>
        <v>RB</v>
      </c>
      <c r="AQ670" s="306"/>
      <c r="AR670" s="306"/>
      <c r="AS670" s="306"/>
      <c r="AT670" s="306"/>
      <c r="AU670" s="72" t="s">
        <v>1793</v>
      </c>
      <c r="AV670" s="310" t="s">
        <v>1710</v>
      </c>
      <c r="AW670" s="304" t="s">
        <v>24</v>
      </c>
      <c r="AX670" s="311">
        <v>45387</v>
      </c>
      <c r="AY670" s="72">
        <v>24</v>
      </c>
      <c r="AZ670" s="72" t="s">
        <v>1742</v>
      </c>
      <c r="BA670" s="7" t="s">
        <v>3512</v>
      </c>
      <c r="BB670" s="7"/>
      <c r="BC670" s="7"/>
      <c r="BD670" s="72"/>
      <c r="BE670" s="72"/>
      <c r="BF670" s="72"/>
      <c r="BG670" s="183"/>
      <c r="BH670" s="72"/>
      <c r="BI670" s="72"/>
      <c r="BJ670" s="72"/>
      <c r="BK670" s="72"/>
      <c r="BL670" s="72"/>
      <c r="BM670" s="72"/>
      <c r="BN670" s="72"/>
      <c r="BO670" s="72"/>
      <c r="BP670" s="72"/>
      <c r="BQ670" s="72"/>
      <c r="BR670" s="72">
        <v>1</v>
      </c>
      <c r="BS670" s="72"/>
      <c r="BT670" s="72"/>
      <c r="BU670" s="72"/>
      <c r="BV670" s="72"/>
      <c r="BW670" s="72"/>
      <c r="BX670" s="72"/>
      <c r="BY670" s="72"/>
      <c r="BZ670" s="72"/>
      <c r="CA670" s="72"/>
      <c r="CB670" s="72"/>
      <c r="CC670" s="72"/>
      <c r="CD670" s="72"/>
      <c r="CE670" s="72"/>
      <c r="CF670" s="72"/>
      <c r="CG670" s="72">
        <v>1</v>
      </c>
      <c r="CH670" s="72"/>
      <c r="CI670" s="72"/>
      <c r="CJ670" s="72"/>
      <c r="CK670" s="72"/>
      <c r="CL670" s="72"/>
      <c r="CM670" s="72"/>
      <c r="CN670" s="72"/>
      <c r="CO670" s="72"/>
      <c r="CP670" s="72"/>
      <c r="CQ670" s="72"/>
      <c r="CR670" s="72"/>
      <c r="CS670" s="72"/>
      <c r="CT670" s="72"/>
      <c r="CU670" s="72"/>
      <c r="CV670" s="72"/>
      <c r="CW670" s="72"/>
      <c r="CX670" s="72"/>
      <c r="CY670" s="72"/>
      <c r="CZ670" s="72"/>
      <c r="DA670" s="72"/>
      <c r="DB670" s="72"/>
      <c r="DC670" s="72"/>
      <c r="DD670" s="72"/>
      <c r="DE670" s="72"/>
      <c r="DF670" s="72"/>
      <c r="DG670" s="72"/>
      <c r="DH670" s="72"/>
      <c r="DI670" s="72"/>
      <c r="DJ670" s="72"/>
      <c r="DK670" s="72"/>
      <c r="DL670" s="72"/>
      <c r="DM670" s="72"/>
      <c r="DN670" s="72"/>
      <c r="DO670" s="72"/>
      <c r="DP670" s="72"/>
      <c r="DQ670" s="72"/>
      <c r="DR670" s="72"/>
      <c r="DS670" s="72"/>
      <c r="DT670" s="72"/>
      <c r="DU670" s="72"/>
      <c r="DV670" s="72"/>
      <c r="DW670" s="72"/>
      <c r="DX670" s="72"/>
      <c r="DY670" s="72"/>
      <c r="DZ670" s="72"/>
      <c r="EA670" s="72"/>
      <c r="EB670" s="72"/>
      <c r="EC670" s="72"/>
      <c r="ED670" s="72"/>
      <c r="EE670" s="72"/>
      <c r="EF670" s="72"/>
      <c r="EG670" s="72"/>
      <c r="EH670" s="72"/>
      <c r="EI670" s="72"/>
      <c r="EJ670" s="72"/>
      <c r="EK670" s="72"/>
      <c r="EL670" s="72"/>
      <c r="EM670" s="72"/>
      <c r="EN670" s="72"/>
      <c r="EO670" s="72"/>
      <c r="EP670" s="72"/>
      <c r="EQ670" s="72"/>
      <c r="ER670" s="312">
        <f t="shared" si="137"/>
        <v>2</v>
      </c>
      <c r="ES670" s="72">
        <f t="shared" si="138"/>
        <v>1</v>
      </c>
      <c r="ET670" s="72" t="s">
        <v>1127</v>
      </c>
      <c r="EU670" s="7" t="s">
        <v>2979</v>
      </c>
      <c r="EV670" s="7" t="s">
        <v>1110</v>
      </c>
      <c r="EW670" s="7" t="s">
        <v>1829</v>
      </c>
      <c r="EX670" s="183" t="s">
        <v>2042</v>
      </c>
      <c r="EY670" s="313">
        <v>46179</v>
      </c>
      <c r="EZ670" s="313"/>
      <c r="FA670" s="183"/>
      <c r="FB670" s="313"/>
      <c r="FC670" s="7"/>
      <c r="FD670" s="7" t="s">
        <v>1251</v>
      </c>
      <c r="FE670" s="7">
        <f t="shared" si="139"/>
        <v>40</v>
      </c>
      <c r="FF670" s="72">
        <f t="shared" si="140"/>
        <v>4020</v>
      </c>
      <c r="FG670" t="s">
        <v>3515</v>
      </c>
    </row>
    <row r="671" spans="1:163" ht="17.25">
      <c r="A671" s="72">
        <v>463886389</v>
      </c>
      <c r="B671" s="304" t="s">
        <v>993</v>
      </c>
      <c r="C671" s="72"/>
      <c r="D671" s="72"/>
      <c r="E671" s="72"/>
      <c r="F671" s="72"/>
      <c r="G671" s="306"/>
      <c r="H671" s="306"/>
      <c r="I671" s="72">
        <v>2339</v>
      </c>
      <c r="J671" s="72">
        <v>15</v>
      </c>
      <c r="K671" s="258">
        <f t="shared" si="143"/>
        <v>22</v>
      </c>
      <c r="L671" s="258">
        <f t="shared" si="133"/>
        <v>2361</v>
      </c>
      <c r="M671" s="315">
        <v>3</v>
      </c>
      <c r="N671" s="72" t="s">
        <v>1231</v>
      </c>
      <c r="O671" s="72" t="s">
        <v>1232</v>
      </c>
      <c r="P671" s="72" t="s">
        <v>34</v>
      </c>
      <c r="Q671" s="255">
        <v>15</v>
      </c>
      <c r="R671" s="66">
        <v>7</v>
      </c>
      <c r="S671" s="66">
        <f t="shared" si="132"/>
        <v>0</v>
      </c>
      <c r="T671" s="66">
        <v>450</v>
      </c>
      <c r="U671" s="4" t="s">
        <v>1231</v>
      </c>
      <c r="V671" s="5">
        <f t="shared" si="141"/>
        <v>3.2776138970829236E-4</v>
      </c>
      <c r="W671" s="5">
        <f t="shared" si="142"/>
        <v>4.0119071478432546E-6</v>
      </c>
      <c r="X671" s="5" t="str">
        <f t="shared" si="134"/>
        <v>FLOW</v>
      </c>
      <c r="Y671" s="72" t="str">
        <f t="shared" si="135"/>
        <v>NC</v>
      </c>
      <c r="Z671" s="72" t="s">
        <v>1329</v>
      </c>
      <c r="AA671" s="72" t="s">
        <v>1315</v>
      </c>
      <c r="AB671" s="304" t="s">
        <v>3024</v>
      </c>
      <c r="AC671" s="72"/>
      <c r="AD671" s="72" t="s">
        <v>3021</v>
      </c>
      <c r="AE671" s="308"/>
      <c r="AF671" s="309" t="s">
        <v>1129</v>
      </c>
      <c r="AG671" s="7" t="s">
        <v>1129</v>
      </c>
      <c r="AH671" s="72" t="s">
        <v>385</v>
      </c>
      <c r="AI671" s="7" t="s">
        <v>1129</v>
      </c>
      <c r="AJ671" s="7" t="s">
        <v>1129</v>
      </c>
      <c r="AK671" s="7" t="s">
        <v>1129</v>
      </c>
      <c r="AL671" s="7">
        <v>472</v>
      </c>
      <c r="AM671" s="255">
        <v>15</v>
      </c>
      <c r="AN671" s="258">
        <v>87</v>
      </c>
      <c r="AO671" s="306">
        <v>103</v>
      </c>
      <c r="AP671" s="306" t="str">
        <f t="shared" si="136"/>
        <v>FLOW</v>
      </c>
      <c r="AQ671" s="306"/>
      <c r="AR671" s="306"/>
      <c r="AS671" s="306"/>
      <c r="AT671" s="306"/>
      <c r="AU671" s="72" t="s">
        <v>1793</v>
      </c>
      <c r="AV671" s="310" t="s">
        <v>1061</v>
      </c>
      <c r="AW671" s="304" t="s">
        <v>389</v>
      </c>
      <c r="AX671" s="311">
        <v>45533</v>
      </c>
      <c r="AY671" s="72">
        <v>18</v>
      </c>
      <c r="AZ671" s="72" t="s">
        <v>1742</v>
      </c>
      <c r="BA671" s="7" t="s">
        <v>3512</v>
      </c>
      <c r="BB671" s="7"/>
      <c r="BC671" s="7"/>
      <c r="BD671" s="72"/>
      <c r="BE671" s="72"/>
      <c r="BF671" s="72"/>
      <c r="BG671" s="183"/>
      <c r="BH671" s="72"/>
      <c r="BI671" s="72"/>
      <c r="BJ671" s="72"/>
      <c r="BK671" s="72"/>
      <c r="BL671" s="72">
        <v>1</v>
      </c>
      <c r="BM671" s="72"/>
      <c r="BN671" s="72"/>
      <c r="BO671" s="72"/>
      <c r="BP671" s="72"/>
      <c r="BQ671" s="72"/>
      <c r="BR671" s="72"/>
      <c r="BS671" s="72"/>
      <c r="BT671" s="72"/>
      <c r="BU671" s="72"/>
      <c r="BV671" s="72"/>
      <c r="BW671" s="72"/>
      <c r="BX671" s="72"/>
      <c r="BY671" s="72"/>
      <c r="BZ671" s="72"/>
      <c r="CA671" s="72"/>
      <c r="CB671" s="72"/>
      <c r="CC671" s="72"/>
      <c r="CD671" s="72"/>
      <c r="CE671" s="72"/>
      <c r="CF671" s="72"/>
      <c r="CG671" s="72"/>
      <c r="CH671" s="72"/>
      <c r="CI671" s="72"/>
      <c r="CJ671" s="72"/>
      <c r="CK671" s="72"/>
      <c r="CL671" s="72"/>
      <c r="CM671" s="72"/>
      <c r="CN671" s="72"/>
      <c r="CO671" s="72"/>
      <c r="CP671" s="72"/>
      <c r="CQ671" s="72"/>
      <c r="CR671" s="72"/>
      <c r="CS671" s="72"/>
      <c r="CT671" s="72"/>
      <c r="CU671" s="72"/>
      <c r="CV671" s="72"/>
      <c r="CW671" s="72"/>
      <c r="CX671" s="72"/>
      <c r="CY671" s="72"/>
      <c r="CZ671" s="72"/>
      <c r="DA671" s="72"/>
      <c r="DB671" s="72"/>
      <c r="DC671" s="72"/>
      <c r="DD671" s="72"/>
      <c r="DE671" s="72"/>
      <c r="DF671" s="72"/>
      <c r="DG671" s="72"/>
      <c r="DH671" s="72"/>
      <c r="DI671" s="72"/>
      <c r="DJ671" s="72"/>
      <c r="DK671" s="72"/>
      <c r="DL671" s="72"/>
      <c r="DM671" s="72"/>
      <c r="DN671" s="72"/>
      <c r="DO671" s="72"/>
      <c r="DP671" s="72"/>
      <c r="DQ671" s="72"/>
      <c r="DR671" s="72"/>
      <c r="DS671" s="72"/>
      <c r="DT671" s="72"/>
      <c r="DU671" s="72"/>
      <c r="DV671" s="72"/>
      <c r="DW671" s="72"/>
      <c r="DX671" s="72"/>
      <c r="DY671" s="72"/>
      <c r="DZ671" s="72"/>
      <c r="EA671" s="72"/>
      <c r="EB671" s="72"/>
      <c r="EC671" s="72"/>
      <c r="ED671" s="72"/>
      <c r="EE671" s="72"/>
      <c r="EF671" s="72"/>
      <c r="EG671" s="72"/>
      <c r="EH671" s="72"/>
      <c r="EI671" s="72"/>
      <c r="EJ671" s="72"/>
      <c r="EK671" s="72"/>
      <c r="EL671" s="72"/>
      <c r="EM671" s="72"/>
      <c r="EN671" s="72"/>
      <c r="EO671" s="72"/>
      <c r="EP671" s="72"/>
      <c r="EQ671" s="72"/>
      <c r="ER671" s="312">
        <f t="shared" si="137"/>
        <v>1</v>
      </c>
      <c r="ES671" s="72">
        <f t="shared" si="138"/>
        <v>1</v>
      </c>
      <c r="ET671" s="72" t="s">
        <v>1115</v>
      </c>
      <c r="EU671" s="7" t="s">
        <v>2980</v>
      </c>
      <c r="EV671" s="7" t="s">
        <v>1110</v>
      </c>
      <c r="EW671" s="7" t="s">
        <v>1803</v>
      </c>
      <c r="EX671" s="183" t="s">
        <v>1873</v>
      </c>
      <c r="EY671" s="313">
        <v>46177</v>
      </c>
      <c r="EZ671" s="313"/>
      <c r="FA671" s="183"/>
      <c r="FB671" s="313"/>
      <c r="FC671" s="7"/>
      <c r="FD671" s="7" t="s">
        <v>3473</v>
      </c>
      <c r="FE671" s="7">
        <f t="shared" si="139"/>
        <v>22</v>
      </c>
      <c r="FF671" s="72">
        <f t="shared" si="140"/>
        <v>2361</v>
      </c>
      <c r="FG671" t="s">
        <v>3515</v>
      </c>
    </row>
    <row r="672" spans="1:163" ht="17.25">
      <c r="A672" s="72">
        <v>135390694</v>
      </c>
      <c r="B672" s="304" t="s">
        <v>386</v>
      </c>
      <c r="C672" s="72"/>
      <c r="D672" s="72"/>
      <c r="E672" s="72"/>
      <c r="F672" s="72"/>
      <c r="G672" s="306"/>
      <c r="H672" s="306"/>
      <c r="I672" s="72">
        <v>3192</v>
      </c>
      <c r="J672" s="72">
        <v>0</v>
      </c>
      <c r="K672" s="258">
        <f t="shared" si="143"/>
        <v>142</v>
      </c>
      <c r="L672" s="258">
        <f t="shared" si="133"/>
        <v>3334</v>
      </c>
      <c r="M672" s="315">
        <v>6</v>
      </c>
      <c r="N672" s="72" t="s">
        <v>1231</v>
      </c>
      <c r="O672" s="72" t="s">
        <v>1232</v>
      </c>
      <c r="P672" s="72" t="s">
        <v>34</v>
      </c>
      <c r="Q672" s="255">
        <v>0.1</v>
      </c>
      <c r="R672" s="66">
        <v>142</v>
      </c>
      <c r="S672" s="66">
        <f t="shared" si="132"/>
        <v>0</v>
      </c>
      <c r="T672" s="66">
        <v>4050</v>
      </c>
      <c r="U672" s="4" t="s">
        <v>1231</v>
      </c>
      <c r="V672" s="5">
        <f t="shared" si="141"/>
        <v>1</v>
      </c>
      <c r="W672" s="5">
        <f t="shared" si="142"/>
        <v>4.2007166430994564E-8</v>
      </c>
      <c r="X672" s="5" t="str">
        <f t="shared" si="134"/>
        <v>FLOW</v>
      </c>
      <c r="Y672" s="72" t="str">
        <f t="shared" si="135"/>
        <v>NITP</v>
      </c>
      <c r="Z672" s="72" t="s">
        <v>1329</v>
      </c>
      <c r="AA672" s="72" t="s">
        <v>3560</v>
      </c>
      <c r="AB672" s="304" t="s">
        <v>3561</v>
      </c>
      <c r="AC672" s="72"/>
      <c r="AD672" s="72" t="s">
        <v>3019</v>
      </c>
      <c r="AE672" s="308"/>
      <c r="AF672" s="309" t="s">
        <v>1129</v>
      </c>
      <c r="AG672" s="7" t="s">
        <v>1129</v>
      </c>
      <c r="AH672" s="72" t="s">
        <v>385</v>
      </c>
      <c r="AI672" s="7" t="s">
        <v>1129</v>
      </c>
      <c r="AJ672" s="7" t="s">
        <v>1129</v>
      </c>
      <c r="AK672" s="7" t="s">
        <v>1129</v>
      </c>
      <c r="AL672" s="7">
        <v>4192</v>
      </c>
      <c r="AM672" s="255">
        <v>0</v>
      </c>
      <c r="AN672" s="258">
        <v>177</v>
      </c>
      <c r="AO672" s="306">
        <v>193</v>
      </c>
      <c r="AP672" s="306" t="str">
        <f t="shared" si="136"/>
        <v>FLOW</v>
      </c>
      <c r="AQ672" s="306"/>
      <c r="AR672" s="306"/>
      <c r="AS672" s="306"/>
      <c r="AT672" s="306"/>
      <c r="AU672" s="72" t="s">
        <v>943</v>
      </c>
      <c r="AV672" s="310" t="s">
        <v>387</v>
      </c>
      <c r="AW672" s="304" t="s">
        <v>388</v>
      </c>
      <c r="AX672" s="311">
        <v>44862</v>
      </c>
      <c r="AY672" s="72">
        <v>36</v>
      </c>
      <c r="AZ672" s="72" t="s">
        <v>1742</v>
      </c>
      <c r="BA672" s="7" t="s">
        <v>3512</v>
      </c>
      <c r="BB672" s="7"/>
      <c r="BC672" s="7"/>
      <c r="BD672" s="72"/>
      <c r="BE672" s="72"/>
      <c r="BF672" s="72"/>
      <c r="BG672" s="183"/>
      <c r="BH672" s="72"/>
      <c r="BI672" s="72"/>
      <c r="BJ672" s="72"/>
      <c r="BK672" s="72"/>
      <c r="BL672" s="72"/>
      <c r="BM672" s="72"/>
      <c r="BN672" s="72"/>
      <c r="BO672" s="72">
        <v>1</v>
      </c>
      <c r="BP672" s="72"/>
      <c r="BQ672" s="72"/>
      <c r="BR672" s="72"/>
      <c r="BS672" s="72"/>
      <c r="BT672" s="72"/>
      <c r="BU672" s="72"/>
      <c r="BV672" s="72"/>
      <c r="BW672" s="72"/>
      <c r="BX672" s="72"/>
      <c r="BY672" s="72"/>
      <c r="BZ672" s="72"/>
      <c r="CA672" s="72"/>
      <c r="CB672" s="72"/>
      <c r="CC672" s="72"/>
      <c r="CD672" s="72"/>
      <c r="CE672" s="72"/>
      <c r="CF672" s="72"/>
      <c r="CG672" s="72"/>
      <c r="CH672" s="72"/>
      <c r="CI672" s="72"/>
      <c r="CJ672" s="72"/>
      <c r="CK672" s="72"/>
      <c r="CL672" s="72"/>
      <c r="CM672" s="72"/>
      <c r="CN672" s="72"/>
      <c r="CO672" s="72"/>
      <c r="CP672" s="72"/>
      <c r="CQ672" s="72"/>
      <c r="CR672" s="72"/>
      <c r="CS672" s="72"/>
      <c r="CT672" s="72"/>
      <c r="CU672" s="72"/>
      <c r="CV672" s="72"/>
      <c r="CW672" s="72"/>
      <c r="CX672" s="72"/>
      <c r="CY672" s="72"/>
      <c r="CZ672" s="72"/>
      <c r="DA672" s="72"/>
      <c r="DB672" s="72"/>
      <c r="DC672" s="72"/>
      <c r="DD672" s="72"/>
      <c r="DE672" s="72"/>
      <c r="DF672" s="72"/>
      <c r="DG672" s="72"/>
      <c r="DH672" s="72"/>
      <c r="DI672" s="72"/>
      <c r="DJ672" s="72"/>
      <c r="DK672" s="72"/>
      <c r="DL672" s="72"/>
      <c r="DM672" s="72"/>
      <c r="DN672" s="72"/>
      <c r="DO672" s="72"/>
      <c r="DP672" s="72"/>
      <c r="DQ672" s="72"/>
      <c r="DR672" s="72"/>
      <c r="DS672" s="72"/>
      <c r="DT672" s="72"/>
      <c r="DU672" s="72"/>
      <c r="DV672" s="72"/>
      <c r="DW672" s="72"/>
      <c r="DX672" s="72"/>
      <c r="DY672" s="72"/>
      <c r="DZ672" s="72"/>
      <c r="EA672" s="72"/>
      <c r="EB672" s="72"/>
      <c r="EC672" s="72"/>
      <c r="ED672" s="72"/>
      <c r="EE672" s="72"/>
      <c r="EF672" s="72"/>
      <c r="EG672" s="72"/>
      <c r="EH672" s="72"/>
      <c r="EI672" s="72"/>
      <c r="EJ672" s="72"/>
      <c r="EK672" s="72"/>
      <c r="EL672" s="72"/>
      <c r="EM672" s="72"/>
      <c r="EN672" s="72"/>
      <c r="EO672" s="72"/>
      <c r="EP672" s="72"/>
      <c r="EQ672" s="72"/>
      <c r="ER672" s="312">
        <f t="shared" si="137"/>
        <v>1</v>
      </c>
      <c r="ES672" s="72">
        <f t="shared" si="138"/>
        <v>1</v>
      </c>
      <c r="ET672" s="72" t="s">
        <v>1115</v>
      </c>
      <c r="EU672" s="7" t="s">
        <v>2981</v>
      </c>
      <c r="EV672" s="7" t="s">
        <v>1110</v>
      </c>
      <c r="EW672" s="7" t="s">
        <v>1801</v>
      </c>
      <c r="EX672" s="183" t="s">
        <v>2048</v>
      </c>
      <c r="EY672" s="313">
        <v>46178</v>
      </c>
      <c r="EZ672" s="313"/>
      <c r="FA672" s="183"/>
      <c r="FB672" s="313"/>
      <c r="FC672" s="7"/>
      <c r="FD672" s="7" t="s">
        <v>3368</v>
      </c>
      <c r="FE672" s="7">
        <f t="shared" si="139"/>
        <v>142</v>
      </c>
      <c r="FF672" s="72">
        <f t="shared" si="140"/>
        <v>3334</v>
      </c>
      <c r="FG672" t="s">
        <v>3515</v>
      </c>
    </row>
    <row r="673" spans="1:163" ht="17.25">
      <c r="A673" s="72">
        <v>139133063</v>
      </c>
      <c r="B673" s="304" t="s">
        <v>948</v>
      </c>
      <c r="C673" s="72"/>
      <c r="D673" s="72"/>
      <c r="E673" s="72"/>
      <c r="F673" s="72"/>
      <c r="G673" s="306"/>
      <c r="H673" s="306"/>
      <c r="I673" s="72">
        <v>2977</v>
      </c>
      <c r="J673" s="72">
        <v>0</v>
      </c>
      <c r="K673" s="258">
        <f t="shared" si="143"/>
        <v>52</v>
      </c>
      <c r="L673" s="258">
        <f t="shared" si="133"/>
        <v>3029</v>
      </c>
      <c r="M673" s="315">
        <v>3</v>
      </c>
      <c r="N673" s="72" t="s">
        <v>1231</v>
      </c>
      <c r="O673" s="72" t="s">
        <v>1232</v>
      </c>
      <c r="P673" s="72" t="s">
        <v>22</v>
      </c>
      <c r="Q673" s="255">
        <v>0</v>
      </c>
      <c r="R673" s="66">
        <v>52</v>
      </c>
      <c r="S673" s="66">
        <f t="shared" si="132"/>
        <v>0</v>
      </c>
      <c r="T673" s="66">
        <v>2250</v>
      </c>
      <c r="U673" s="4" t="s">
        <v>1231</v>
      </c>
      <c r="V673" s="5">
        <f t="shared" si="141"/>
        <v>0</v>
      </c>
      <c r="W673" s="5">
        <f t="shared" si="142"/>
        <v>0</v>
      </c>
      <c r="X673" s="5" t="str">
        <f t="shared" si="134"/>
        <v>FLOW</v>
      </c>
      <c r="Y673" s="72" t="str">
        <f t="shared" si="135"/>
        <v>NC</v>
      </c>
      <c r="Z673" s="72" t="s">
        <v>1315</v>
      </c>
      <c r="AA673" s="72" t="s">
        <v>1315</v>
      </c>
      <c r="AB673" s="304" t="s">
        <v>3023</v>
      </c>
      <c r="AC673" s="72"/>
      <c r="AD673" s="72" t="s">
        <v>3021</v>
      </c>
      <c r="AE673" s="308"/>
      <c r="AF673" s="309" t="s">
        <v>1129</v>
      </c>
      <c r="AG673" s="7" t="s">
        <v>1129</v>
      </c>
      <c r="AH673" s="72" t="s">
        <v>1099</v>
      </c>
      <c r="AI673" s="7" t="s">
        <v>1129</v>
      </c>
      <c r="AJ673" s="7" t="s">
        <v>1129</v>
      </c>
      <c r="AK673" s="7" t="s">
        <v>1129</v>
      </c>
      <c r="AL673" s="7">
        <v>2302</v>
      </c>
      <c r="AM673" s="255">
        <v>0</v>
      </c>
      <c r="AN673" s="258">
        <v>87</v>
      </c>
      <c r="AO673" s="306">
        <v>103</v>
      </c>
      <c r="AP673" s="306" t="str">
        <f t="shared" si="136"/>
        <v>FLOW</v>
      </c>
      <c r="AQ673" s="306"/>
      <c r="AR673" s="306"/>
      <c r="AS673" s="306"/>
      <c r="AT673" s="306"/>
      <c r="AU673" s="72" t="s">
        <v>1793</v>
      </c>
      <c r="AV673" s="310" t="s">
        <v>1017</v>
      </c>
      <c r="AW673" s="304" t="s">
        <v>31</v>
      </c>
      <c r="AX673" s="311">
        <v>44991</v>
      </c>
      <c r="AY673" s="72">
        <v>36</v>
      </c>
      <c r="AZ673" s="72" t="s">
        <v>1742</v>
      </c>
      <c r="BA673" s="7" t="s">
        <v>3513</v>
      </c>
      <c r="BB673" s="7"/>
      <c r="BC673" s="7"/>
      <c r="BD673" s="72"/>
      <c r="BE673" s="72"/>
      <c r="BF673" s="72">
        <v>1</v>
      </c>
      <c r="BG673" s="183"/>
      <c r="BH673" s="72"/>
      <c r="BI673" s="72"/>
      <c r="BJ673" s="72"/>
      <c r="BK673" s="72"/>
      <c r="BL673" s="72"/>
      <c r="BM673" s="72"/>
      <c r="BN673" s="72"/>
      <c r="BO673" s="72"/>
      <c r="BP673" s="72"/>
      <c r="BQ673" s="72"/>
      <c r="BR673" s="72"/>
      <c r="BS673" s="72"/>
      <c r="BT673" s="72"/>
      <c r="BU673" s="72"/>
      <c r="BV673" s="72"/>
      <c r="BW673" s="72"/>
      <c r="BX673" s="72"/>
      <c r="BY673" s="72"/>
      <c r="BZ673" s="72"/>
      <c r="CA673" s="72"/>
      <c r="CB673" s="72"/>
      <c r="CC673" s="72"/>
      <c r="CD673" s="72"/>
      <c r="CE673" s="72"/>
      <c r="CF673" s="72"/>
      <c r="CG673" s="72"/>
      <c r="CH673" s="72"/>
      <c r="CI673" s="72"/>
      <c r="CJ673" s="72"/>
      <c r="CK673" s="72"/>
      <c r="CL673" s="72"/>
      <c r="CM673" s="72"/>
      <c r="CN673" s="72"/>
      <c r="CO673" s="72"/>
      <c r="CP673" s="72"/>
      <c r="CQ673" s="72"/>
      <c r="CR673" s="72"/>
      <c r="CS673" s="72"/>
      <c r="CT673" s="72"/>
      <c r="CU673" s="72"/>
      <c r="CV673" s="72"/>
      <c r="CW673" s="72"/>
      <c r="CX673" s="72"/>
      <c r="CY673" s="72"/>
      <c r="CZ673" s="72"/>
      <c r="DA673" s="72"/>
      <c r="DB673" s="72"/>
      <c r="DC673" s="72"/>
      <c r="DD673" s="72"/>
      <c r="DE673" s="72"/>
      <c r="DF673" s="72"/>
      <c r="DG673" s="72"/>
      <c r="DH673" s="72"/>
      <c r="DI673" s="72"/>
      <c r="DJ673" s="72"/>
      <c r="DK673" s="72"/>
      <c r="DL673" s="72"/>
      <c r="DM673" s="72"/>
      <c r="DN673" s="72"/>
      <c r="DO673" s="72"/>
      <c r="DP673" s="72"/>
      <c r="DQ673" s="72"/>
      <c r="DR673" s="72"/>
      <c r="DS673" s="72"/>
      <c r="DT673" s="72"/>
      <c r="DU673" s="72"/>
      <c r="DV673" s="72"/>
      <c r="DW673" s="72"/>
      <c r="DX673" s="72"/>
      <c r="DY673" s="72"/>
      <c r="DZ673" s="72"/>
      <c r="EA673" s="72"/>
      <c r="EB673" s="72"/>
      <c r="EC673" s="72"/>
      <c r="ED673" s="72"/>
      <c r="EE673" s="72"/>
      <c r="EF673" s="72"/>
      <c r="EG673" s="72"/>
      <c r="EH673" s="72"/>
      <c r="EI673" s="72"/>
      <c r="EJ673" s="72"/>
      <c r="EK673" s="72"/>
      <c r="EL673" s="72"/>
      <c r="EM673" s="72"/>
      <c r="EN673" s="72"/>
      <c r="EO673" s="72"/>
      <c r="EP673" s="72"/>
      <c r="EQ673" s="72"/>
      <c r="ER673" s="312">
        <f t="shared" si="137"/>
        <v>1</v>
      </c>
      <c r="ES673" s="72">
        <f t="shared" si="138"/>
        <v>1</v>
      </c>
      <c r="ET673" s="72" t="s">
        <v>1114</v>
      </c>
      <c r="EU673" s="7" t="s">
        <v>2982</v>
      </c>
      <c r="EV673" s="7" t="s">
        <v>1110</v>
      </c>
      <c r="EW673" s="7" t="s">
        <v>1808</v>
      </c>
      <c r="EX673" s="183" t="s">
        <v>2021</v>
      </c>
      <c r="EY673" s="313">
        <v>46175</v>
      </c>
      <c r="EZ673" s="313"/>
      <c r="FA673" s="183"/>
      <c r="FB673" s="313"/>
      <c r="FC673" s="7"/>
      <c r="FD673" s="7" t="s">
        <v>3261</v>
      </c>
      <c r="FE673" s="7">
        <f t="shared" si="139"/>
        <v>52</v>
      </c>
      <c r="FF673" s="72">
        <f t="shared" si="140"/>
        <v>3029</v>
      </c>
      <c r="FG673" t="s">
        <v>3515</v>
      </c>
    </row>
    <row r="674" spans="1:163" ht="17.25">
      <c r="A674" s="72">
        <v>460094851</v>
      </c>
      <c r="B674" s="304" t="s">
        <v>961</v>
      </c>
      <c r="C674" s="72" t="s">
        <v>1775</v>
      </c>
      <c r="D674" s="72" t="s">
        <v>3498</v>
      </c>
      <c r="E674" s="72">
        <v>2243</v>
      </c>
      <c r="F674" s="72"/>
      <c r="G674" s="306"/>
      <c r="H674" s="306" t="s">
        <v>1141</v>
      </c>
      <c r="I674" s="72">
        <v>3576</v>
      </c>
      <c r="J674" s="72">
        <v>0</v>
      </c>
      <c r="K674" s="258">
        <f t="shared" si="143"/>
        <v>33</v>
      </c>
      <c r="L674" s="258">
        <f t="shared" si="133"/>
        <v>1366</v>
      </c>
      <c r="M674" s="315">
        <v>6</v>
      </c>
      <c r="N674" s="72" t="s">
        <v>1282</v>
      </c>
      <c r="O674" s="72" t="s">
        <v>1281</v>
      </c>
      <c r="P674" s="72" t="s">
        <v>42</v>
      </c>
      <c r="Q674" s="255">
        <v>0</v>
      </c>
      <c r="R674" s="66">
        <v>33</v>
      </c>
      <c r="S674" s="66">
        <f t="shared" si="132"/>
        <v>2210</v>
      </c>
      <c r="T674" s="66">
        <v>2210</v>
      </c>
      <c r="U674" s="4" t="s">
        <v>1231</v>
      </c>
      <c r="V674" s="5">
        <f t="shared" si="141"/>
        <v>0</v>
      </c>
      <c r="W674" s="5">
        <f t="shared" si="142"/>
        <v>0</v>
      </c>
      <c r="X674" s="5" t="str">
        <f t="shared" si="134"/>
        <v>RB</v>
      </c>
      <c r="Y674" s="72" t="str">
        <f t="shared" si="135"/>
        <v>PAID</v>
      </c>
      <c r="Z674" s="72" t="s">
        <v>1315</v>
      </c>
      <c r="AA674" s="72" t="s">
        <v>1281</v>
      </c>
      <c r="AB674" s="304"/>
      <c r="AC674" s="72"/>
      <c r="AD674" s="72" t="s">
        <v>3022</v>
      </c>
      <c r="AE674" s="308"/>
      <c r="AF674" s="309" t="s">
        <v>1129</v>
      </c>
      <c r="AG674" s="7" t="s">
        <v>1129</v>
      </c>
      <c r="AH674" s="72" t="s">
        <v>1106</v>
      </c>
      <c r="AI674" s="7" t="s">
        <v>1129</v>
      </c>
      <c r="AJ674" s="7" t="s">
        <v>1129</v>
      </c>
      <c r="AK674" s="7" t="s">
        <v>1129</v>
      </c>
      <c r="AL674" s="7">
        <v>2243</v>
      </c>
      <c r="AM674" s="255">
        <v>0</v>
      </c>
      <c r="AN674" s="258">
        <v>178</v>
      </c>
      <c r="AO674" s="306">
        <v>0</v>
      </c>
      <c r="AP674" s="306" t="str">
        <f t="shared" si="136"/>
        <v>RB</v>
      </c>
      <c r="AQ674" s="306"/>
      <c r="AR674" s="306"/>
      <c r="AS674" s="306"/>
      <c r="AT674" s="306"/>
      <c r="AU674" s="72" t="s">
        <v>943</v>
      </c>
      <c r="AV674" s="310" t="s">
        <v>1032</v>
      </c>
      <c r="AW674" s="304"/>
      <c r="AX674" s="311">
        <v>45210</v>
      </c>
      <c r="AY674" s="72">
        <v>24</v>
      </c>
      <c r="AZ674" s="72" t="s">
        <v>1742</v>
      </c>
      <c r="BA674" s="7" t="s">
        <v>3512</v>
      </c>
      <c r="BB674" s="7"/>
      <c r="BC674" s="7"/>
      <c r="BD674" s="72"/>
      <c r="BE674" s="72"/>
      <c r="BF674" s="72"/>
      <c r="BG674" s="183"/>
      <c r="BH674" s="72"/>
      <c r="BI674" s="72"/>
      <c r="BJ674" s="72"/>
      <c r="BK674" s="72"/>
      <c r="BL674" s="72"/>
      <c r="BM674" s="72"/>
      <c r="BN674" s="72"/>
      <c r="BO674" s="72">
        <v>1</v>
      </c>
      <c r="BP674" s="72"/>
      <c r="BQ674" s="72"/>
      <c r="BR674" s="72"/>
      <c r="BS674" s="72"/>
      <c r="BT674" s="72"/>
      <c r="BU674" s="72"/>
      <c r="BV674" s="72"/>
      <c r="BW674" s="72"/>
      <c r="BX674" s="72"/>
      <c r="BY674" s="72"/>
      <c r="BZ674" s="72"/>
      <c r="CA674" s="72"/>
      <c r="CB674" s="72"/>
      <c r="CC674" s="72"/>
      <c r="CD674" s="72"/>
      <c r="CE674" s="72"/>
      <c r="CF674" s="72"/>
      <c r="CG674" s="72"/>
      <c r="CH674" s="72"/>
      <c r="CI674" s="72"/>
      <c r="CJ674" s="72"/>
      <c r="CK674" s="72"/>
      <c r="CL674" s="72"/>
      <c r="CM674" s="72"/>
      <c r="CN674" s="72"/>
      <c r="CO674" s="72"/>
      <c r="CP674" s="72"/>
      <c r="CQ674" s="72"/>
      <c r="CR674" s="72"/>
      <c r="CS674" s="72">
        <v>2</v>
      </c>
      <c r="CT674" s="72"/>
      <c r="CU674" s="72"/>
      <c r="CV674" s="72"/>
      <c r="CW674" s="72"/>
      <c r="CX674" s="72"/>
      <c r="CY674" s="72"/>
      <c r="CZ674" s="72"/>
      <c r="DA674" s="72"/>
      <c r="DB674" s="72"/>
      <c r="DC674" s="72"/>
      <c r="DD674" s="72"/>
      <c r="DE674" s="72"/>
      <c r="DF674" s="72"/>
      <c r="DG674" s="72"/>
      <c r="DH674" s="72"/>
      <c r="DI674" s="72"/>
      <c r="DJ674" s="72"/>
      <c r="DK674" s="72"/>
      <c r="DL674" s="72"/>
      <c r="DM674" s="72"/>
      <c r="DN674" s="72"/>
      <c r="DO674" s="72"/>
      <c r="DP674" s="72"/>
      <c r="DQ674" s="72"/>
      <c r="DR674" s="72"/>
      <c r="DS674" s="72"/>
      <c r="DT674" s="72"/>
      <c r="DU674" s="72"/>
      <c r="DV674" s="72"/>
      <c r="DW674" s="72"/>
      <c r="DX674" s="72"/>
      <c r="DY674" s="72"/>
      <c r="DZ674" s="72"/>
      <c r="EA674" s="72"/>
      <c r="EB674" s="72"/>
      <c r="EC674" s="72"/>
      <c r="ED674" s="72"/>
      <c r="EE674" s="72"/>
      <c r="EF674" s="72"/>
      <c r="EG674" s="72"/>
      <c r="EH674" s="72"/>
      <c r="EI674" s="72"/>
      <c r="EJ674" s="72"/>
      <c r="EK674" s="72"/>
      <c r="EL674" s="72"/>
      <c r="EM674" s="72"/>
      <c r="EN674" s="72"/>
      <c r="EO674" s="72"/>
      <c r="EP674" s="72"/>
      <c r="EQ674" s="72"/>
      <c r="ER674" s="312">
        <f t="shared" si="137"/>
        <v>3</v>
      </c>
      <c r="ES674" s="72">
        <f t="shared" si="138"/>
        <v>1</v>
      </c>
      <c r="ET674" s="72" t="s">
        <v>1116</v>
      </c>
      <c r="EU674" s="7" t="s">
        <v>2983</v>
      </c>
      <c r="EV674" s="7" t="s">
        <v>1110</v>
      </c>
      <c r="EW674" s="7" t="s">
        <v>1808</v>
      </c>
      <c r="EX674" s="183" t="s">
        <v>2043</v>
      </c>
      <c r="EY674" s="313">
        <v>46178</v>
      </c>
      <c r="EZ674" s="313"/>
      <c r="FA674" s="183"/>
      <c r="FB674" s="313"/>
      <c r="FC674" s="7"/>
      <c r="FD674" s="7" t="s">
        <v>3474</v>
      </c>
      <c r="FE674" s="7">
        <f t="shared" si="139"/>
        <v>33</v>
      </c>
      <c r="FF674" s="72">
        <f t="shared" si="140"/>
        <v>3609</v>
      </c>
      <c r="FG674" t="s">
        <v>3515</v>
      </c>
    </row>
    <row r="675" spans="1:163" ht="17.25">
      <c r="A675" s="72">
        <v>135404351</v>
      </c>
      <c r="B675" s="304" t="s">
        <v>1609</v>
      </c>
      <c r="C675" s="72"/>
      <c r="D675" s="72"/>
      <c r="E675" s="72"/>
      <c r="F675" s="72"/>
      <c r="G675" s="306"/>
      <c r="H675" s="306"/>
      <c r="I675" s="72">
        <v>3001</v>
      </c>
      <c r="J675" s="72">
        <v>0</v>
      </c>
      <c r="K675" s="258">
        <f t="shared" si="143"/>
        <v>2</v>
      </c>
      <c r="L675" s="258">
        <f t="shared" si="133"/>
        <v>3003</v>
      </c>
      <c r="M675" s="315">
        <v>6</v>
      </c>
      <c r="N675" s="72" t="s">
        <v>1231</v>
      </c>
      <c r="O675" s="72" t="s">
        <v>1232</v>
      </c>
      <c r="P675" s="72" t="s">
        <v>97</v>
      </c>
      <c r="Q675" s="255">
        <v>0</v>
      </c>
      <c r="R675" s="66">
        <v>2</v>
      </c>
      <c r="S675" s="66">
        <f t="shared" si="132"/>
        <v>0</v>
      </c>
      <c r="T675" s="66">
        <v>1507</v>
      </c>
      <c r="U675" s="4" t="s">
        <v>1129</v>
      </c>
      <c r="V675" s="5">
        <f t="shared" si="141"/>
        <v>0</v>
      </c>
      <c r="W675" s="5">
        <f t="shared" si="142"/>
        <v>0</v>
      </c>
      <c r="X675" s="5" t="str">
        <f t="shared" si="134"/>
        <v>FLOW</v>
      </c>
      <c r="Y675" s="72" t="str">
        <f t="shared" si="135"/>
        <v>NC</v>
      </c>
      <c r="Z675" s="72" t="s">
        <v>1129</v>
      </c>
      <c r="AA675" s="72" t="s">
        <v>1315</v>
      </c>
      <c r="AB675" s="304" t="s">
        <v>3023</v>
      </c>
      <c r="AC675" s="72"/>
      <c r="AD675" s="72" t="s">
        <v>3021</v>
      </c>
      <c r="AE675" s="308"/>
      <c r="AF675" s="309" t="s">
        <v>1129</v>
      </c>
      <c r="AG675" s="7" t="s">
        <v>1129</v>
      </c>
      <c r="AH675" s="72" t="s">
        <v>1767</v>
      </c>
      <c r="AI675" s="7" t="s">
        <v>1129</v>
      </c>
      <c r="AJ675" s="7" t="s">
        <v>1129</v>
      </c>
      <c r="AK675" s="7" t="s">
        <v>1129</v>
      </c>
      <c r="AL675" s="7">
        <v>1509</v>
      </c>
      <c r="AM675" s="255">
        <v>0</v>
      </c>
      <c r="AN675" s="258">
        <v>178</v>
      </c>
      <c r="AO675" s="306">
        <v>194</v>
      </c>
      <c r="AP675" s="306" t="str">
        <f t="shared" si="136"/>
        <v>FLOW</v>
      </c>
      <c r="AQ675" s="306"/>
      <c r="AR675" s="306"/>
      <c r="AS675" s="306"/>
      <c r="AT675" s="306"/>
      <c r="AU675" s="72" t="s">
        <v>943</v>
      </c>
      <c r="AV675" s="310" t="s">
        <v>1713</v>
      </c>
      <c r="AW675" s="304" t="s">
        <v>98</v>
      </c>
      <c r="AX675" s="311">
        <v>44860</v>
      </c>
      <c r="AY675" s="72">
        <v>36</v>
      </c>
      <c r="AZ675" s="72" t="s">
        <v>1742</v>
      </c>
      <c r="BA675" s="7" t="s">
        <v>3513</v>
      </c>
      <c r="BB675" s="7"/>
      <c r="BC675" s="7"/>
      <c r="BD675" s="72"/>
      <c r="BE675" s="72"/>
      <c r="BF675" s="72"/>
      <c r="BG675" s="183"/>
      <c r="BH675" s="72"/>
      <c r="BI675" s="72"/>
      <c r="BJ675" s="72"/>
      <c r="BK675" s="72"/>
      <c r="BL675" s="72"/>
      <c r="BM675" s="72"/>
      <c r="BN675" s="72"/>
      <c r="BO675" s="72">
        <v>1</v>
      </c>
      <c r="BP675" s="72"/>
      <c r="BQ675" s="72"/>
      <c r="BR675" s="72"/>
      <c r="BS675" s="72"/>
      <c r="BT675" s="72"/>
      <c r="BU675" s="72"/>
      <c r="BV675" s="72"/>
      <c r="BW675" s="72"/>
      <c r="BX675" s="72"/>
      <c r="BY675" s="72"/>
      <c r="BZ675" s="72"/>
      <c r="CA675" s="72"/>
      <c r="CB675" s="72"/>
      <c r="CC675" s="72"/>
      <c r="CD675" s="72"/>
      <c r="CE675" s="72"/>
      <c r="CF675" s="72"/>
      <c r="CG675" s="72"/>
      <c r="CH675" s="72"/>
      <c r="CI675" s="72"/>
      <c r="CJ675" s="72"/>
      <c r="CK675" s="72"/>
      <c r="CL675" s="72"/>
      <c r="CM675" s="72"/>
      <c r="CN675" s="72"/>
      <c r="CO675" s="72"/>
      <c r="CP675" s="72"/>
      <c r="CQ675" s="72"/>
      <c r="CR675" s="72"/>
      <c r="CS675" s="72"/>
      <c r="CT675" s="72"/>
      <c r="CU675" s="72"/>
      <c r="CV675" s="72"/>
      <c r="CW675" s="72"/>
      <c r="CX675" s="72"/>
      <c r="CY675" s="72"/>
      <c r="CZ675" s="72"/>
      <c r="DA675" s="72"/>
      <c r="DB675" s="72"/>
      <c r="DC675" s="72"/>
      <c r="DD675" s="72"/>
      <c r="DE675" s="72"/>
      <c r="DF675" s="72"/>
      <c r="DG675" s="72"/>
      <c r="DH675" s="72"/>
      <c r="DI675" s="72"/>
      <c r="DJ675" s="72"/>
      <c r="DK675" s="72"/>
      <c r="DL675" s="72"/>
      <c r="DM675" s="72"/>
      <c r="DN675" s="72"/>
      <c r="DO675" s="72"/>
      <c r="DP675" s="72"/>
      <c r="DQ675" s="72"/>
      <c r="DR675" s="72"/>
      <c r="DS675" s="72"/>
      <c r="DT675" s="72"/>
      <c r="DU675" s="72"/>
      <c r="DV675" s="72"/>
      <c r="DW675" s="72"/>
      <c r="DX675" s="72"/>
      <c r="DY675" s="72"/>
      <c r="DZ675" s="72"/>
      <c r="EA675" s="72"/>
      <c r="EB675" s="72"/>
      <c r="EC675" s="72"/>
      <c r="ED675" s="72"/>
      <c r="EE675" s="72"/>
      <c r="EF675" s="72"/>
      <c r="EG675" s="72"/>
      <c r="EH675" s="72"/>
      <c r="EI675" s="72"/>
      <c r="EJ675" s="72"/>
      <c r="EK675" s="72"/>
      <c r="EL675" s="72"/>
      <c r="EM675" s="72"/>
      <c r="EN675" s="72"/>
      <c r="EO675" s="72"/>
      <c r="EP675" s="72"/>
      <c r="EQ675" s="72"/>
      <c r="ER675" s="312">
        <f t="shared" si="137"/>
        <v>1</v>
      </c>
      <c r="ES675" s="72">
        <f t="shared" si="138"/>
        <v>1</v>
      </c>
      <c r="ET675" s="72" t="s">
        <v>1120</v>
      </c>
      <c r="EU675" s="7" t="s">
        <v>2984</v>
      </c>
      <c r="EV675" s="7" t="s">
        <v>1110</v>
      </c>
      <c r="EW675" s="7" t="s">
        <v>1829</v>
      </c>
      <c r="EX675" s="183" t="s">
        <v>1897</v>
      </c>
      <c r="EY675" s="313">
        <v>46178</v>
      </c>
      <c r="EZ675" s="313"/>
      <c r="FA675" s="183"/>
      <c r="FB675" s="313"/>
      <c r="FC675" s="7"/>
      <c r="FD675" s="7" t="s">
        <v>3475</v>
      </c>
      <c r="FE675" s="7">
        <f t="shared" si="139"/>
        <v>2</v>
      </c>
      <c r="FF675" s="72">
        <f t="shared" si="140"/>
        <v>3003</v>
      </c>
      <c r="FG675" t="s">
        <v>3515</v>
      </c>
    </row>
    <row r="676" spans="1:163" ht="17.25">
      <c r="A676" s="72">
        <v>140151772</v>
      </c>
      <c r="B676" s="304" t="s">
        <v>1612</v>
      </c>
      <c r="C676" s="72" t="s">
        <v>1775</v>
      </c>
      <c r="D676" s="72" t="s">
        <v>1798</v>
      </c>
      <c r="E676" s="72">
        <v>1907</v>
      </c>
      <c r="F676" s="72"/>
      <c r="G676" s="306"/>
      <c r="H676" s="306" t="s">
        <v>1141</v>
      </c>
      <c r="I676" s="72">
        <v>3633</v>
      </c>
      <c r="J676" s="72">
        <v>0</v>
      </c>
      <c r="K676" s="258">
        <f t="shared" si="143"/>
        <v>101</v>
      </c>
      <c r="L676" s="258">
        <f t="shared" si="133"/>
        <v>1830</v>
      </c>
      <c r="M676" s="315">
        <v>2</v>
      </c>
      <c r="N676" s="72" t="s">
        <v>1282</v>
      </c>
      <c r="O676" s="72" t="s">
        <v>1281</v>
      </c>
      <c r="P676" s="72" t="s">
        <v>113</v>
      </c>
      <c r="Q676" s="255">
        <v>0</v>
      </c>
      <c r="R676" s="66">
        <v>101</v>
      </c>
      <c r="S676" s="66">
        <f t="shared" si="132"/>
        <v>1800</v>
      </c>
      <c r="T676" s="66">
        <v>1800</v>
      </c>
      <c r="U676" s="4" t="s">
        <v>1129</v>
      </c>
      <c r="V676" s="5">
        <f t="shared" si="141"/>
        <v>0</v>
      </c>
      <c r="W676" s="5">
        <f t="shared" si="142"/>
        <v>0</v>
      </c>
      <c r="X676" s="5" t="str">
        <f t="shared" si="134"/>
        <v>RB</v>
      </c>
      <c r="Y676" s="72" t="str">
        <f t="shared" si="135"/>
        <v>PAID</v>
      </c>
      <c r="Z676" s="72" t="s">
        <v>1129</v>
      </c>
      <c r="AA676" s="72" t="s">
        <v>1281</v>
      </c>
      <c r="AB676" s="304"/>
      <c r="AC676" s="72"/>
      <c r="AD676" s="72" t="s">
        <v>3019</v>
      </c>
      <c r="AE676" s="308"/>
      <c r="AF676" s="309" t="s">
        <v>1129</v>
      </c>
      <c r="AG676" s="7" t="s">
        <v>1129</v>
      </c>
      <c r="AH676" s="72" t="s">
        <v>112</v>
      </c>
      <c r="AI676" s="7" t="s">
        <v>1129</v>
      </c>
      <c r="AJ676" s="7" t="s">
        <v>1129</v>
      </c>
      <c r="AK676" s="7" t="s">
        <v>1129</v>
      </c>
      <c r="AL676" s="7">
        <v>1901</v>
      </c>
      <c r="AM676" s="255">
        <v>0</v>
      </c>
      <c r="AN676" s="258">
        <v>56</v>
      </c>
      <c r="AO676" s="306">
        <v>0</v>
      </c>
      <c r="AP676" s="306" t="str">
        <f t="shared" si="136"/>
        <v>RB</v>
      </c>
      <c r="AQ676" s="306"/>
      <c r="AR676" s="306"/>
      <c r="AS676" s="306"/>
      <c r="AT676" s="306"/>
      <c r="AU676" s="72" t="s">
        <v>1793</v>
      </c>
      <c r="AV676" s="310" t="s">
        <v>1715</v>
      </c>
      <c r="AW676" s="304" t="s">
        <v>233</v>
      </c>
      <c r="AX676" s="311">
        <v>45022</v>
      </c>
      <c r="AY676" s="72">
        <v>36</v>
      </c>
      <c r="AZ676" s="72" t="s">
        <v>1742</v>
      </c>
      <c r="BA676" s="7" t="s">
        <v>3513</v>
      </c>
      <c r="BB676" s="7"/>
      <c r="BC676" s="7"/>
      <c r="BD676" s="72"/>
      <c r="BE676" s="72"/>
      <c r="BF676" s="72"/>
      <c r="BG676" s="183"/>
      <c r="BH676" s="72"/>
      <c r="BI676" s="72"/>
      <c r="BJ676" s="72"/>
      <c r="BK676" s="72"/>
      <c r="BL676" s="72">
        <v>1</v>
      </c>
      <c r="BM676" s="72"/>
      <c r="BN676" s="72"/>
      <c r="BO676" s="72"/>
      <c r="BP676" s="72"/>
      <c r="BQ676" s="72"/>
      <c r="BR676" s="72"/>
      <c r="BS676" s="72"/>
      <c r="BT676" s="72"/>
      <c r="BU676" s="72"/>
      <c r="BV676" s="72"/>
      <c r="BW676" s="72"/>
      <c r="BX676" s="72"/>
      <c r="BY676" s="72"/>
      <c r="BZ676" s="72"/>
      <c r="CA676" s="72"/>
      <c r="CB676" s="72"/>
      <c r="CC676" s="72"/>
      <c r="CD676" s="72"/>
      <c r="CE676" s="72"/>
      <c r="CF676" s="72"/>
      <c r="CG676" s="72"/>
      <c r="CH676" s="72"/>
      <c r="CI676" s="72"/>
      <c r="CJ676" s="72"/>
      <c r="CK676" s="72"/>
      <c r="CL676" s="72"/>
      <c r="CM676" s="72"/>
      <c r="CN676" s="72"/>
      <c r="CO676" s="72"/>
      <c r="CP676" s="72"/>
      <c r="CQ676" s="72"/>
      <c r="CR676" s="72"/>
      <c r="CS676" s="72"/>
      <c r="CT676" s="72"/>
      <c r="CU676" s="72"/>
      <c r="CV676" s="72"/>
      <c r="CW676" s="72"/>
      <c r="CX676" s="72"/>
      <c r="CY676" s="72"/>
      <c r="CZ676" s="72"/>
      <c r="DA676" s="72"/>
      <c r="DB676" s="72"/>
      <c r="DC676" s="72"/>
      <c r="DD676" s="72"/>
      <c r="DE676" s="72"/>
      <c r="DF676" s="72"/>
      <c r="DG676" s="72"/>
      <c r="DH676" s="72"/>
      <c r="DI676" s="72"/>
      <c r="DJ676" s="72"/>
      <c r="DK676" s="72"/>
      <c r="DL676" s="72"/>
      <c r="DM676" s="72"/>
      <c r="DN676" s="72"/>
      <c r="DO676" s="72"/>
      <c r="DP676" s="72"/>
      <c r="DQ676" s="72"/>
      <c r="DR676" s="72"/>
      <c r="DS676" s="72"/>
      <c r="DT676" s="72"/>
      <c r="DU676" s="72"/>
      <c r="DV676" s="72"/>
      <c r="DW676" s="72"/>
      <c r="DX676" s="72"/>
      <c r="DY676" s="72"/>
      <c r="DZ676" s="72"/>
      <c r="EA676" s="72"/>
      <c r="EB676" s="72"/>
      <c r="EC676" s="72"/>
      <c r="ED676" s="72"/>
      <c r="EE676" s="72"/>
      <c r="EF676" s="72"/>
      <c r="EG676" s="72"/>
      <c r="EH676" s="72"/>
      <c r="EI676" s="72"/>
      <c r="EJ676" s="72"/>
      <c r="EK676" s="72"/>
      <c r="EL676" s="72"/>
      <c r="EM676" s="72"/>
      <c r="EN676" s="72"/>
      <c r="EO676" s="72"/>
      <c r="EP676" s="72"/>
      <c r="EQ676" s="72"/>
      <c r="ER676" s="312">
        <f t="shared" si="137"/>
        <v>1</v>
      </c>
      <c r="ES676" s="72">
        <f t="shared" si="138"/>
        <v>1</v>
      </c>
      <c r="ET676" s="72" t="s">
        <v>1121</v>
      </c>
      <c r="EU676" s="7" t="s">
        <v>2985</v>
      </c>
      <c r="EV676" s="7" t="s">
        <v>1110</v>
      </c>
      <c r="EW676" s="7" t="s">
        <v>1850</v>
      </c>
      <c r="EX676" s="183" t="s">
        <v>2044</v>
      </c>
      <c r="EY676" s="313">
        <v>46177</v>
      </c>
      <c r="EZ676" s="313"/>
      <c r="FA676" s="183"/>
      <c r="FB676" s="313"/>
      <c r="FC676" s="7"/>
      <c r="FD676" s="7" t="s">
        <v>3243</v>
      </c>
      <c r="FE676" s="7">
        <f t="shared" si="139"/>
        <v>101</v>
      </c>
      <c r="FF676" s="72">
        <f t="shared" si="140"/>
        <v>3737</v>
      </c>
      <c r="FG676" t="s">
        <v>3515</v>
      </c>
    </row>
    <row r="677" spans="1:163" ht="17.25">
      <c r="A677" s="72">
        <v>461261729</v>
      </c>
      <c r="B677" s="304" t="s">
        <v>183</v>
      </c>
      <c r="C677" s="72"/>
      <c r="D677" s="72"/>
      <c r="E677" s="72"/>
      <c r="F677" s="72"/>
      <c r="G677" s="306"/>
      <c r="H677" s="306"/>
      <c r="I677" s="72">
        <v>4531</v>
      </c>
      <c r="J677" s="72">
        <v>0</v>
      </c>
      <c r="K677" s="258">
        <f t="shared" si="143"/>
        <v>46</v>
      </c>
      <c r="L677" s="258">
        <f t="shared" si="133"/>
        <v>4577</v>
      </c>
      <c r="M677" s="315">
        <v>4</v>
      </c>
      <c r="N677" s="72" t="s">
        <v>1231</v>
      </c>
      <c r="O677" s="72" t="s">
        <v>1232</v>
      </c>
      <c r="P677" s="72" t="s">
        <v>65</v>
      </c>
      <c r="Q677" s="255">
        <v>0</v>
      </c>
      <c r="R677" s="66">
        <v>46</v>
      </c>
      <c r="S677" s="66">
        <f t="shared" si="132"/>
        <v>0</v>
      </c>
      <c r="T677" s="66">
        <v>3570</v>
      </c>
      <c r="U677" s="4" t="s">
        <v>1231</v>
      </c>
      <c r="V677" s="5">
        <f t="shared" si="141"/>
        <v>0</v>
      </c>
      <c r="W677" s="5">
        <f t="shared" si="142"/>
        <v>0</v>
      </c>
      <c r="X677" s="5" t="str">
        <f t="shared" si="134"/>
        <v>FLOW</v>
      </c>
      <c r="Y677" s="72" t="str">
        <f t="shared" si="135"/>
        <v>NC</v>
      </c>
      <c r="Z677" s="72" t="s">
        <v>1315</v>
      </c>
      <c r="AA677" s="72" t="s">
        <v>1315</v>
      </c>
      <c r="AB677" s="304" t="s">
        <v>3023</v>
      </c>
      <c r="AC677" s="72"/>
      <c r="AD677" s="72" t="s">
        <v>3021</v>
      </c>
      <c r="AE677" s="308"/>
      <c r="AF677" s="309" t="s">
        <v>1129</v>
      </c>
      <c r="AG677" s="7" t="s">
        <v>1129</v>
      </c>
      <c r="AH677" s="72" t="s">
        <v>182</v>
      </c>
      <c r="AI677" s="7" t="s">
        <v>1129</v>
      </c>
      <c r="AJ677" s="7" t="s">
        <v>1129</v>
      </c>
      <c r="AK677" s="7" t="s">
        <v>1129</v>
      </c>
      <c r="AL677" s="7">
        <v>3616</v>
      </c>
      <c r="AM677" s="255">
        <v>0</v>
      </c>
      <c r="AN677" s="258">
        <v>116</v>
      </c>
      <c r="AO677" s="306">
        <v>132</v>
      </c>
      <c r="AP677" s="306" t="str">
        <f t="shared" si="136"/>
        <v>FLOW</v>
      </c>
      <c r="AQ677" s="306"/>
      <c r="AR677" s="306"/>
      <c r="AS677" s="306"/>
      <c r="AT677" s="306"/>
      <c r="AU677" s="72" t="s">
        <v>943</v>
      </c>
      <c r="AV677" s="310" t="s">
        <v>184</v>
      </c>
      <c r="AW677" s="304"/>
      <c r="AX677" s="311">
        <v>45286</v>
      </c>
      <c r="AY677" s="72">
        <v>24</v>
      </c>
      <c r="AZ677" s="72" t="s">
        <v>1742</v>
      </c>
      <c r="BA677" s="7" t="s">
        <v>3512</v>
      </c>
      <c r="BB677" s="7"/>
      <c r="BC677" s="7"/>
      <c r="BD677" s="72"/>
      <c r="BE677" s="72"/>
      <c r="BF677" s="72"/>
      <c r="BG677" s="183"/>
      <c r="BH677" s="72"/>
      <c r="BI677" s="72"/>
      <c r="BJ677" s="72"/>
      <c r="BK677" s="72"/>
      <c r="BL677" s="72"/>
      <c r="BM677" s="72"/>
      <c r="BN677" s="72"/>
      <c r="BO677" s="72"/>
      <c r="BP677" s="72"/>
      <c r="BQ677" s="72"/>
      <c r="BR677" s="72"/>
      <c r="BS677" s="72"/>
      <c r="BT677" s="72"/>
      <c r="BU677" s="72"/>
      <c r="BV677" s="72"/>
      <c r="BW677" s="72"/>
      <c r="BX677" s="72"/>
      <c r="BY677" s="72"/>
      <c r="BZ677" s="72"/>
      <c r="CA677" s="72"/>
      <c r="CB677" s="72"/>
      <c r="CC677" s="72"/>
      <c r="CD677" s="72"/>
      <c r="CE677" s="72"/>
      <c r="CF677" s="72"/>
      <c r="CG677" s="72"/>
      <c r="CH677" s="72"/>
      <c r="CI677" s="72"/>
      <c r="CJ677" s="72"/>
      <c r="CK677" s="72"/>
      <c r="CL677" s="72"/>
      <c r="CM677" s="72"/>
      <c r="CN677" s="72"/>
      <c r="CO677" s="72"/>
      <c r="CP677" s="72"/>
      <c r="CQ677" s="72"/>
      <c r="CR677" s="72"/>
      <c r="CS677" s="72"/>
      <c r="CT677" s="72"/>
      <c r="CU677" s="72"/>
      <c r="CV677" s="72"/>
      <c r="CW677" s="72"/>
      <c r="CX677" s="72"/>
      <c r="CY677" s="72"/>
      <c r="CZ677" s="72"/>
      <c r="DA677" s="72"/>
      <c r="DB677" s="72"/>
      <c r="DC677" s="72"/>
      <c r="DD677" s="72"/>
      <c r="DE677" s="72"/>
      <c r="DF677" s="72"/>
      <c r="DG677" s="72"/>
      <c r="DH677" s="72"/>
      <c r="DI677" s="72"/>
      <c r="DJ677" s="72"/>
      <c r="DK677" s="72"/>
      <c r="DL677" s="72"/>
      <c r="DM677" s="72"/>
      <c r="DN677" s="72"/>
      <c r="DO677" s="72"/>
      <c r="DP677" s="72"/>
      <c r="DQ677" s="72"/>
      <c r="DR677" s="72"/>
      <c r="DS677" s="72"/>
      <c r="DT677" s="72"/>
      <c r="DU677" s="72"/>
      <c r="DV677" s="72"/>
      <c r="DW677" s="72"/>
      <c r="DX677" s="72"/>
      <c r="DY677" s="72"/>
      <c r="DZ677" s="72"/>
      <c r="EA677" s="72"/>
      <c r="EB677" s="72"/>
      <c r="EC677" s="72"/>
      <c r="ED677" s="72"/>
      <c r="EE677" s="72"/>
      <c r="EF677" s="72"/>
      <c r="EG677" s="72"/>
      <c r="EH677" s="72"/>
      <c r="EI677" s="72"/>
      <c r="EJ677" s="72"/>
      <c r="EK677" s="72"/>
      <c r="EL677" s="72"/>
      <c r="EM677" s="72"/>
      <c r="EN677" s="72"/>
      <c r="EO677" s="72"/>
      <c r="EP677" s="72"/>
      <c r="EQ677" s="72"/>
      <c r="ER677" s="312">
        <f t="shared" si="137"/>
        <v>0</v>
      </c>
      <c r="ES677" s="72" t="str">
        <f t="shared" si="138"/>
        <v/>
      </c>
      <c r="ET677" s="72" t="s">
        <v>1118</v>
      </c>
      <c r="EU677" s="7" t="s">
        <v>2986</v>
      </c>
      <c r="EV677" s="7" t="s">
        <v>1110</v>
      </c>
      <c r="EW677" s="7" t="e">
        <v>#N/A</v>
      </c>
      <c r="EX677" s="183" t="e">
        <v>#N/A</v>
      </c>
      <c r="EY677" s="313" t="e">
        <v>#N/A</v>
      </c>
      <c r="EZ677" s="313"/>
      <c r="FA677" s="183"/>
      <c r="FB677" s="313"/>
      <c r="FC677" s="7"/>
      <c r="FD677" s="7" t="s">
        <v>3379</v>
      </c>
      <c r="FE677" s="7">
        <f t="shared" si="139"/>
        <v>46</v>
      </c>
      <c r="FF677" s="72">
        <f t="shared" si="140"/>
        <v>4577</v>
      </c>
      <c r="FG677" t="s">
        <v>3516</v>
      </c>
    </row>
    <row r="678" spans="1:163" ht="17.25">
      <c r="A678" s="72">
        <v>463177975</v>
      </c>
      <c r="B678" s="304" t="s">
        <v>979</v>
      </c>
      <c r="C678" s="72"/>
      <c r="D678" s="72"/>
      <c r="E678" s="72"/>
      <c r="F678" s="72"/>
      <c r="G678" s="306"/>
      <c r="H678" s="306"/>
      <c r="I678" s="72">
        <v>3391</v>
      </c>
      <c r="J678" s="72">
        <v>0</v>
      </c>
      <c r="K678" s="258">
        <f t="shared" si="143"/>
        <v>32</v>
      </c>
      <c r="L678" s="258">
        <f t="shared" si="133"/>
        <v>3423</v>
      </c>
      <c r="M678" s="315">
        <v>6</v>
      </c>
      <c r="N678" s="72" t="s">
        <v>1231</v>
      </c>
      <c r="O678" s="72" t="s">
        <v>1232</v>
      </c>
      <c r="P678" s="72" t="s">
        <v>65</v>
      </c>
      <c r="Q678" s="255">
        <v>0</v>
      </c>
      <c r="R678" s="66">
        <v>32</v>
      </c>
      <c r="S678" s="66">
        <f t="shared" si="132"/>
        <v>0</v>
      </c>
      <c r="T678" s="66">
        <v>2691</v>
      </c>
      <c r="U678" s="4" t="s">
        <v>1231</v>
      </c>
      <c r="V678" s="5">
        <f t="shared" si="141"/>
        <v>0</v>
      </c>
      <c r="W678" s="5">
        <f t="shared" si="142"/>
        <v>0</v>
      </c>
      <c r="X678" s="5" t="str">
        <f t="shared" si="134"/>
        <v>FLOW</v>
      </c>
      <c r="Y678" s="72" t="str">
        <f t="shared" si="135"/>
        <v>LMCB</v>
      </c>
      <c r="Z678" s="72" t="s">
        <v>1326</v>
      </c>
      <c r="AA678" s="72" t="s">
        <v>1326</v>
      </c>
      <c r="AB678" s="304"/>
      <c r="AC678" s="72"/>
      <c r="AD678" s="72"/>
      <c r="AE678" s="308"/>
      <c r="AF678" s="309" t="s">
        <v>1129</v>
      </c>
      <c r="AG678" s="7" t="s">
        <v>1129</v>
      </c>
      <c r="AH678" s="72" t="s">
        <v>1097</v>
      </c>
      <c r="AI678" s="7" t="s">
        <v>1129</v>
      </c>
      <c r="AJ678" s="7" t="s">
        <v>1129</v>
      </c>
      <c r="AK678" s="7" t="s">
        <v>1129</v>
      </c>
      <c r="AL678" s="7">
        <v>2723</v>
      </c>
      <c r="AM678" s="255">
        <v>0</v>
      </c>
      <c r="AN678" s="258">
        <v>178</v>
      </c>
      <c r="AO678" s="306">
        <v>194</v>
      </c>
      <c r="AP678" s="306" t="str">
        <f t="shared" si="136"/>
        <v>FLOW</v>
      </c>
      <c r="AQ678" s="306"/>
      <c r="AR678" s="306"/>
      <c r="AS678" s="306"/>
      <c r="AT678" s="306"/>
      <c r="AU678" s="72" t="s">
        <v>943</v>
      </c>
      <c r="AV678" s="310" t="s">
        <v>1048</v>
      </c>
      <c r="AW678" s="304"/>
      <c r="AX678" s="311">
        <v>45454</v>
      </c>
      <c r="AY678" s="72">
        <v>18</v>
      </c>
      <c r="AZ678" s="72" t="s">
        <v>1742</v>
      </c>
      <c r="BA678" s="7" t="s">
        <v>3512</v>
      </c>
      <c r="BB678" s="7"/>
      <c r="BC678" s="7"/>
      <c r="BD678" s="72"/>
      <c r="BE678" s="72"/>
      <c r="BF678" s="72"/>
      <c r="BG678" s="183"/>
      <c r="BH678" s="72"/>
      <c r="BI678" s="72"/>
      <c r="BJ678" s="72"/>
      <c r="BK678" s="72"/>
      <c r="BL678" s="72"/>
      <c r="BM678" s="72"/>
      <c r="BN678" s="72"/>
      <c r="BO678" s="72"/>
      <c r="BP678" s="72"/>
      <c r="BQ678" s="72"/>
      <c r="BR678" s="72"/>
      <c r="BS678" s="72"/>
      <c r="BT678" s="72"/>
      <c r="BU678" s="72"/>
      <c r="BV678" s="72"/>
      <c r="BW678" s="72"/>
      <c r="BX678" s="72"/>
      <c r="BY678" s="72"/>
      <c r="BZ678" s="72"/>
      <c r="CA678" s="72"/>
      <c r="CB678" s="72"/>
      <c r="CC678" s="72"/>
      <c r="CD678" s="72"/>
      <c r="CE678" s="72"/>
      <c r="CF678" s="72"/>
      <c r="CG678" s="72"/>
      <c r="CH678" s="72"/>
      <c r="CI678" s="72"/>
      <c r="CJ678" s="72"/>
      <c r="CK678" s="72"/>
      <c r="CL678" s="72"/>
      <c r="CM678" s="72"/>
      <c r="CN678" s="72"/>
      <c r="CO678" s="72"/>
      <c r="CP678" s="72"/>
      <c r="CQ678" s="72"/>
      <c r="CR678" s="72"/>
      <c r="CS678" s="72"/>
      <c r="CT678" s="72"/>
      <c r="CU678" s="72"/>
      <c r="CV678" s="72"/>
      <c r="CW678" s="72"/>
      <c r="CX678" s="72"/>
      <c r="CY678" s="72"/>
      <c r="CZ678" s="72"/>
      <c r="DA678" s="72"/>
      <c r="DB678" s="72"/>
      <c r="DC678" s="72"/>
      <c r="DD678" s="72"/>
      <c r="DE678" s="72"/>
      <c r="DF678" s="72"/>
      <c r="DG678" s="72"/>
      <c r="DH678" s="72"/>
      <c r="DI678" s="72"/>
      <c r="DJ678" s="72"/>
      <c r="DK678" s="72"/>
      <c r="DL678" s="72"/>
      <c r="DM678" s="72"/>
      <c r="DN678" s="72"/>
      <c r="DO678" s="72"/>
      <c r="DP678" s="72"/>
      <c r="DQ678" s="72"/>
      <c r="DR678" s="72"/>
      <c r="DS678" s="72"/>
      <c r="DT678" s="72"/>
      <c r="DU678" s="72"/>
      <c r="DV678" s="72"/>
      <c r="DW678" s="72"/>
      <c r="DX678" s="72"/>
      <c r="DY678" s="72"/>
      <c r="DZ678" s="72"/>
      <c r="EA678" s="72"/>
      <c r="EB678" s="72"/>
      <c r="EC678" s="72"/>
      <c r="ED678" s="72"/>
      <c r="EE678" s="72"/>
      <c r="EF678" s="72"/>
      <c r="EG678" s="72"/>
      <c r="EH678" s="72"/>
      <c r="EI678" s="72"/>
      <c r="EJ678" s="72"/>
      <c r="EK678" s="72"/>
      <c r="EL678" s="72"/>
      <c r="EM678" s="72"/>
      <c r="EN678" s="72"/>
      <c r="EO678" s="72"/>
      <c r="EP678" s="72"/>
      <c r="EQ678" s="72"/>
      <c r="ER678" s="312">
        <f t="shared" si="137"/>
        <v>0</v>
      </c>
      <c r="ES678" s="72" t="str">
        <f t="shared" si="138"/>
        <v/>
      </c>
      <c r="ET678" s="72" t="s">
        <v>1118</v>
      </c>
      <c r="EU678" s="7" t="s">
        <v>2987</v>
      </c>
      <c r="EV678" s="7" t="s">
        <v>1110</v>
      </c>
      <c r="EW678" s="7" t="e">
        <v>#N/A</v>
      </c>
      <c r="EX678" s="183" t="e">
        <v>#N/A</v>
      </c>
      <c r="EY678" s="313" t="e">
        <v>#N/A</v>
      </c>
      <c r="EZ678" s="313"/>
      <c r="FA678" s="183"/>
      <c r="FB678" s="313"/>
      <c r="FC678" s="7"/>
      <c r="FD678" s="7" t="s">
        <v>3476</v>
      </c>
      <c r="FE678" s="7">
        <f t="shared" si="139"/>
        <v>32</v>
      </c>
      <c r="FF678" s="72">
        <f t="shared" si="140"/>
        <v>3423</v>
      </c>
      <c r="FG678" t="s">
        <v>3516</v>
      </c>
    </row>
    <row r="679" spans="1:163" ht="17.25">
      <c r="A679" s="72">
        <v>123556600</v>
      </c>
      <c r="B679" s="304" t="s">
        <v>239</v>
      </c>
      <c r="C679" s="72"/>
      <c r="D679" s="72"/>
      <c r="E679" s="72"/>
      <c r="F679" s="72"/>
      <c r="G679" s="306"/>
      <c r="H679" s="306"/>
      <c r="I679" s="72">
        <v>6149</v>
      </c>
      <c r="J679" s="72">
        <v>0</v>
      </c>
      <c r="K679" s="258">
        <f t="shared" si="143"/>
        <v>10</v>
      </c>
      <c r="L679" s="258">
        <f t="shared" si="133"/>
        <v>6159</v>
      </c>
      <c r="M679" s="315">
        <v>6</v>
      </c>
      <c r="N679" s="72" t="s">
        <v>1231</v>
      </c>
      <c r="O679" s="72" t="s">
        <v>1232</v>
      </c>
      <c r="P679" s="72" t="s">
        <v>18</v>
      </c>
      <c r="Q679" s="255">
        <v>0</v>
      </c>
      <c r="R679" s="66">
        <v>10</v>
      </c>
      <c r="S679" s="66">
        <f t="shared" si="132"/>
        <v>0</v>
      </c>
      <c r="T679" s="66">
        <v>1510</v>
      </c>
      <c r="U679" s="4" t="s">
        <v>1231</v>
      </c>
      <c r="V679" s="5">
        <f t="shared" si="141"/>
        <v>0</v>
      </c>
      <c r="W679" s="5">
        <f t="shared" si="142"/>
        <v>0</v>
      </c>
      <c r="X679" s="5" t="str">
        <f t="shared" si="134"/>
        <v>FLOW</v>
      </c>
      <c r="Y679" s="72" t="str">
        <f t="shared" si="135"/>
        <v>NC</v>
      </c>
      <c r="Z679" s="72" t="s">
        <v>1315</v>
      </c>
      <c r="AA679" s="72" t="s">
        <v>1315</v>
      </c>
      <c r="AB679" s="304" t="s">
        <v>3024</v>
      </c>
      <c r="AC679" s="72"/>
      <c r="AD679" s="72" t="s">
        <v>3021</v>
      </c>
      <c r="AE679" s="308"/>
      <c r="AF679" s="309" t="s">
        <v>1129</v>
      </c>
      <c r="AG679" s="7" t="s">
        <v>1129</v>
      </c>
      <c r="AH679" s="72" t="s">
        <v>240</v>
      </c>
      <c r="AI679" s="7" t="s">
        <v>1129</v>
      </c>
      <c r="AJ679" s="7" t="s">
        <v>1129</v>
      </c>
      <c r="AK679" s="7" t="s">
        <v>1129</v>
      </c>
      <c r="AL679" s="7">
        <v>1520</v>
      </c>
      <c r="AM679" s="255">
        <v>0</v>
      </c>
      <c r="AN679" s="258">
        <v>177</v>
      </c>
      <c r="AO679" s="306">
        <v>193</v>
      </c>
      <c r="AP679" s="306" t="str">
        <f t="shared" si="136"/>
        <v>FLOW</v>
      </c>
      <c r="AQ679" s="306"/>
      <c r="AR679" s="306"/>
      <c r="AS679" s="306"/>
      <c r="AT679" s="306"/>
      <c r="AU679" s="72" t="s">
        <v>943</v>
      </c>
      <c r="AV679" s="310" t="s">
        <v>241</v>
      </c>
      <c r="AW679" s="304" t="s">
        <v>120</v>
      </c>
      <c r="AX679" s="311">
        <v>44485</v>
      </c>
      <c r="AY679" s="72">
        <v>48</v>
      </c>
      <c r="AZ679" s="72" t="s">
        <v>1742</v>
      </c>
      <c r="BA679" s="7" t="s">
        <v>3512</v>
      </c>
      <c r="BB679" s="7"/>
      <c r="BC679" s="7"/>
      <c r="BD679" s="72"/>
      <c r="BE679" s="72"/>
      <c r="BF679" s="72"/>
      <c r="BG679" s="183"/>
      <c r="BH679" s="72"/>
      <c r="BI679" s="72"/>
      <c r="BJ679" s="72"/>
      <c r="BK679" s="72"/>
      <c r="BL679" s="72"/>
      <c r="BM679" s="72"/>
      <c r="BN679" s="72"/>
      <c r="BO679" s="72">
        <v>1</v>
      </c>
      <c r="BP679" s="72"/>
      <c r="BQ679" s="72"/>
      <c r="BR679" s="72"/>
      <c r="BS679" s="72"/>
      <c r="BT679" s="72"/>
      <c r="BU679" s="72"/>
      <c r="BV679" s="72"/>
      <c r="BW679" s="72"/>
      <c r="BX679" s="72"/>
      <c r="BY679" s="72"/>
      <c r="BZ679" s="72"/>
      <c r="CA679" s="72"/>
      <c r="CB679" s="72"/>
      <c r="CC679" s="72"/>
      <c r="CD679" s="72"/>
      <c r="CE679" s="72"/>
      <c r="CF679" s="72"/>
      <c r="CG679" s="72"/>
      <c r="CH679" s="72"/>
      <c r="CI679" s="72"/>
      <c r="CJ679" s="72"/>
      <c r="CK679" s="72"/>
      <c r="CL679" s="72"/>
      <c r="CM679" s="72"/>
      <c r="CN679" s="72"/>
      <c r="CO679" s="72"/>
      <c r="CP679" s="72"/>
      <c r="CQ679" s="72"/>
      <c r="CR679" s="72"/>
      <c r="CS679" s="72"/>
      <c r="CT679" s="72"/>
      <c r="CU679" s="72"/>
      <c r="CV679" s="72"/>
      <c r="CW679" s="72"/>
      <c r="CX679" s="72"/>
      <c r="CY679" s="72"/>
      <c r="CZ679" s="72"/>
      <c r="DA679" s="72"/>
      <c r="DB679" s="72"/>
      <c r="DC679" s="72"/>
      <c r="DD679" s="72"/>
      <c r="DE679" s="72"/>
      <c r="DF679" s="72"/>
      <c r="DG679" s="72"/>
      <c r="DH679" s="72"/>
      <c r="DI679" s="72"/>
      <c r="DJ679" s="72"/>
      <c r="DK679" s="72"/>
      <c r="DL679" s="72"/>
      <c r="DM679" s="72"/>
      <c r="DN679" s="72"/>
      <c r="DO679" s="72"/>
      <c r="DP679" s="72"/>
      <c r="DQ679" s="72"/>
      <c r="DR679" s="72"/>
      <c r="DS679" s="72"/>
      <c r="DT679" s="72"/>
      <c r="DU679" s="72"/>
      <c r="DV679" s="72"/>
      <c r="DW679" s="72"/>
      <c r="DX679" s="72"/>
      <c r="DY679" s="72"/>
      <c r="DZ679" s="72"/>
      <c r="EA679" s="72"/>
      <c r="EB679" s="72"/>
      <c r="EC679" s="72"/>
      <c r="ED679" s="72"/>
      <c r="EE679" s="72"/>
      <c r="EF679" s="72"/>
      <c r="EG679" s="72"/>
      <c r="EH679" s="72"/>
      <c r="EI679" s="72"/>
      <c r="EJ679" s="72"/>
      <c r="EK679" s="72"/>
      <c r="EL679" s="72"/>
      <c r="EM679" s="72"/>
      <c r="EN679" s="72"/>
      <c r="EO679" s="72"/>
      <c r="EP679" s="72"/>
      <c r="EQ679" s="72"/>
      <c r="ER679" s="312">
        <f t="shared" si="137"/>
        <v>1</v>
      </c>
      <c r="ES679" s="72">
        <f t="shared" si="138"/>
        <v>1</v>
      </c>
      <c r="ET679" s="72" t="s">
        <v>1113</v>
      </c>
      <c r="EU679" s="7" t="s">
        <v>2988</v>
      </c>
      <c r="EV679" s="7" t="s">
        <v>1110</v>
      </c>
      <c r="EW679" s="7" t="s">
        <v>1808</v>
      </c>
      <c r="EX679" s="183" t="s">
        <v>2045</v>
      </c>
      <c r="EY679" s="313">
        <v>46178</v>
      </c>
      <c r="EZ679" s="313"/>
      <c r="FA679" s="183"/>
      <c r="FB679" s="313"/>
      <c r="FC679" s="7"/>
      <c r="FD679" s="7" t="s">
        <v>1259</v>
      </c>
      <c r="FE679" s="7">
        <f t="shared" si="139"/>
        <v>10</v>
      </c>
      <c r="FF679" s="72">
        <f t="shared" si="140"/>
        <v>6159</v>
      </c>
      <c r="FG679" t="s">
        <v>3515</v>
      </c>
    </row>
    <row r="680" spans="1:163" ht="17.25">
      <c r="A680" s="72">
        <v>136841301</v>
      </c>
      <c r="B680" s="304" t="s">
        <v>242</v>
      </c>
      <c r="C680" s="72"/>
      <c r="D680" s="72"/>
      <c r="E680" s="72"/>
      <c r="F680" s="72"/>
      <c r="G680" s="306"/>
      <c r="H680" s="306"/>
      <c r="I680" s="72">
        <v>5778</v>
      </c>
      <c r="J680" s="72">
        <v>0</v>
      </c>
      <c r="K680" s="258">
        <f t="shared" si="143"/>
        <v>27</v>
      </c>
      <c r="L680" s="258">
        <f t="shared" si="133"/>
        <v>5805</v>
      </c>
      <c r="M680" s="315">
        <v>4</v>
      </c>
      <c r="N680" s="72" t="s">
        <v>1231</v>
      </c>
      <c r="O680" s="72" t="s">
        <v>1232</v>
      </c>
      <c r="P680" s="72" t="s">
        <v>18</v>
      </c>
      <c r="Q680" s="255">
        <v>0</v>
      </c>
      <c r="R680" s="66">
        <v>27</v>
      </c>
      <c r="S680" s="66">
        <f t="shared" si="132"/>
        <v>0</v>
      </c>
      <c r="T680" s="66">
        <v>2677</v>
      </c>
      <c r="U680" s="4" t="s">
        <v>1231</v>
      </c>
      <c r="V680" s="5">
        <f t="shared" si="141"/>
        <v>0</v>
      </c>
      <c r="W680" s="5">
        <f t="shared" si="142"/>
        <v>0</v>
      </c>
      <c r="X680" s="5" t="str">
        <f t="shared" si="134"/>
        <v>FLOW</v>
      </c>
      <c r="Y680" s="72" t="str">
        <f t="shared" si="135"/>
        <v>NC</v>
      </c>
      <c r="Z680" s="72" t="s">
        <v>1315</v>
      </c>
      <c r="AA680" s="72" t="s">
        <v>1315</v>
      </c>
      <c r="AB680" s="304" t="s">
        <v>3024</v>
      </c>
      <c r="AC680" s="72"/>
      <c r="AD680" s="72" t="s">
        <v>3021</v>
      </c>
      <c r="AE680" s="308"/>
      <c r="AF680" s="309" t="s">
        <v>1797</v>
      </c>
      <c r="AG680" s="7" t="s">
        <v>1129</v>
      </c>
      <c r="AH680" s="72" t="s">
        <v>240</v>
      </c>
      <c r="AI680" s="7" t="s">
        <v>1129</v>
      </c>
      <c r="AJ680" s="7" t="s">
        <v>1129</v>
      </c>
      <c r="AK680" s="7" t="s">
        <v>1129</v>
      </c>
      <c r="AL680" s="7">
        <v>2704</v>
      </c>
      <c r="AM680" s="255">
        <v>0</v>
      </c>
      <c r="AN680" s="258">
        <v>115</v>
      </c>
      <c r="AO680" s="306">
        <v>131</v>
      </c>
      <c r="AP680" s="306" t="str">
        <f t="shared" si="136"/>
        <v>FLOW</v>
      </c>
      <c r="AQ680" s="306"/>
      <c r="AR680" s="306"/>
      <c r="AS680" s="306"/>
      <c r="AT680" s="306"/>
      <c r="AU680" s="72" t="s">
        <v>943</v>
      </c>
      <c r="AV680" s="310" t="s">
        <v>243</v>
      </c>
      <c r="AW680" s="304" t="s">
        <v>85</v>
      </c>
      <c r="AX680" s="311">
        <v>44908</v>
      </c>
      <c r="AY680" s="72">
        <v>36</v>
      </c>
      <c r="AZ680" s="72" t="s">
        <v>1742</v>
      </c>
      <c r="BA680" s="7" t="s">
        <v>3512</v>
      </c>
      <c r="BB680" s="7"/>
      <c r="BC680" s="7"/>
      <c r="BD680" s="72"/>
      <c r="BE680" s="72"/>
      <c r="BF680" s="72"/>
      <c r="BG680" s="183"/>
      <c r="BH680" s="72"/>
      <c r="BI680" s="72"/>
      <c r="BJ680" s="72"/>
      <c r="BK680" s="72"/>
      <c r="BL680" s="72"/>
      <c r="BM680" s="72"/>
      <c r="BN680" s="72"/>
      <c r="BO680" s="72">
        <v>1</v>
      </c>
      <c r="BP680" s="72"/>
      <c r="BQ680" s="72"/>
      <c r="BR680" s="72"/>
      <c r="BS680" s="72"/>
      <c r="BT680" s="72"/>
      <c r="BU680" s="72"/>
      <c r="BV680" s="72"/>
      <c r="BW680" s="72"/>
      <c r="BX680" s="72"/>
      <c r="BY680" s="72"/>
      <c r="BZ680" s="72"/>
      <c r="CA680" s="72"/>
      <c r="CB680" s="72"/>
      <c r="CC680" s="72"/>
      <c r="CD680" s="72"/>
      <c r="CE680" s="72"/>
      <c r="CF680" s="72"/>
      <c r="CG680" s="72"/>
      <c r="CH680" s="72"/>
      <c r="CI680" s="72"/>
      <c r="CJ680" s="72"/>
      <c r="CK680" s="72"/>
      <c r="CL680" s="72"/>
      <c r="CM680" s="72"/>
      <c r="CN680" s="72"/>
      <c r="CO680" s="72"/>
      <c r="CP680" s="72"/>
      <c r="CQ680" s="72"/>
      <c r="CR680" s="72"/>
      <c r="CS680" s="72"/>
      <c r="CT680" s="72"/>
      <c r="CU680" s="72"/>
      <c r="CV680" s="72"/>
      <c r="CW680" s="72"/>
      <c r="CX680" s="72"/>
      <c r="CY680" s="72"/>
      <c r="CZ680" s="72"/>
      <c r="DA680" s="72"/>
      <c r="DB680" s="72"/>
      <c r="DC680" s="72"/>
      <c r="DD680" s="72"/>
      <c r="DE680" s="72"/>
      <c r="DF680" s="72"/>
      <c r="DG680" s="72"/>
      <c r="DH680" s="72"/>
      <c r="DI680" s="72"/>
      <c r="DJ680" s="72"/>
      <c r="DK680" s="72"/>
      <c r="DL680" s="72"/>
      <c r="DM680" s="72"/>
      <c r="DN680" s="72"/>
      <c r="DO680" s="72"/>
      <c r="DP680" s="72"/>
      <c r="DQ680" s="72"/>
      <c r="DR680" s="72"/>
      <c r="DS680" s="72"/>
      <c r="DT680" s="72"/>
      <c r="DU680" s="72"/>
      <c r="DV680" s="72"/>
      <c r="DW680" s="72"/>
      <c r="DX680" s="72"/>
      <c r="DY680" s="72"/>
      <c r="DZ680" s="72"/>
      <c r="EA680" s="72"/>
      <c r="EB680" s="72"/>
      <c r="EC680" s="72"/>
      <c r="ED680" s="72"/>
      <c r="EE680" s="72"/>
      <c r="EF680" s="72"/>
      <c r="EG680" s="72"/>
      <c r="EH680" s="72"/>
      <c r="EI680" s="72"/>
      <c r="EJ680" s="72"/>
      <c r="EK680" s="72"/>
      <c r="EL680" s="72"/>
      <c r="EM680" s="72"/>
      <c r="EN680" s="72"/>
      <c r="EO680" s="72"/>
      <c r="EP680" s="72"/>
      <c r="EQ680" s="72"/>
      <c r="ER680" s="312">
        <f t="shared" si="137"/>
        <v>1</v>
      </c>
      <c r="ES680" s="72">
        <f t="shared" si="138"/>
        <v>1</v>
      </c>
      <c r="ET680" s="72" t="s">
        <v>1113</v>
      </c>
      <c r="EU680" s="7" t="s">
        <v>2989</v>
      </c>
      <c r="EV680" s="7" t="s">
        <v>1110</v>
      </c>
      <c r="EW680" s="7" t="s">
        <v>1808</v>
      </c>
      <c r="EX680" s="183" t="s">
        <v>2046</v>
      </c>
      <c r="EY680" s="313">
        <v>46178</v>
      </c>
      <c r="EZ680" s="313"/>
      <c r="FA680" s="183"/>
      <c r="FB680" s="313"/>
      <c r="FC680" s="7"/>
      <c r="FD680" s="7" t="s">
        <v>1242</v>
      </c>
      <c r="FE680" s="7">
        <f t="shared" si="139"/>
        <v>27</v>
      </c>
      <c r="FF680" s="72">
        <f t="shared" si="140"/>
        <v>5805</v>
      </c>
      <c r="FG680" t="s">
        <v>3515</v>
      </c>
    </row>
    <row r="681" spans="1:163" ht="17.25">
      <c r="A681" s="72">
        <v>137201869</v>
      </c>
      <c r="B681" s="304" t="s">
        <v>266</v>
      </c>
      <c r="C681" s="72"/>
      <c r="D681" s="72"/>
      <c r="E681" s="72"/>
      <c r="F681" s="72"/>
      <c r="G681" s="306"/>
      <c r="H681" s="306"/>
      <c r="I681" s="72">
        <v>3534</v>
      </c>
      <c r="J681" s="72">
        <v>0</v>
      </c>
      <c r="K681" s="258">
        <f t="shared" si="143"/>
        <v>21</v>
      </c>
      <c r="L681" s="258">
        <f t="shared" si="133"/>
        <v>3555</v>
      </c>
      <c r="M681" s="315">
        <v>5</v>
      </c>
      <c r="N681" s="72" t="s">
        <v>1231</v>
      </c>
      <c r="O681" s="72" t="s">
        <v>1232</v>
      </c>
      <c r="P681" s="72" t="s">
        <v>18</v>
      </c>
      <c r="Q681" s="255">
        <v>0</v>
      </c>
      <c r="R681" s="66">
        <v>21</v>
      </c>
      <c r="S681" s="66">
        <f t="shared" si="132"/>
        <v>0</v>
      </c>
      <c r="T681" s="66">
        <v>2009</v>
      </c>
      <c r="U681" s="4" t="s">
        <v>1231</v>
      </c>
      <c r="V681" s="5">
        <f t="shared" si="141"/>
        <v>0</v>
      </c>
      <c r="W681" s="5">
        <f t="shared" si="142"/>
        <v>0</v>
      </c>
      <c r="X681" s="5" t="str">
        <f t="shared" si="134"/>
        <v>FLOW</v>
      </c>
      <c r="Y681" s="72" t="str">
        <f t="shared" si="135"/>
        <v>RTP</v>
      </c>
      <c r="Z681" s="72" t="s">
        <v>1330</v>
      </c>
      <c r="AA681" s="72" t="s">
        <v>1330</v>
      </c>
      <c r="AB681" s="304" t="s">
        <v>3504</v>
      </c>
      <c r="AC681" s="72"/>
      <c r="AD681" s="72" t="s">
        <v>3022</v>
      </c>
      <c r="AE681" s="308"/>
      <c r="AF681" s="309" t="s">
        <v>1129</v>
      </c>
      <c r="AG681" s="7" t="s">
        <v>1129</v>
      </c>
      <c r="AH681" s="72" t="s">
        <v>265</v>
      </c>
      <c r="AI681" s="7" t="s">
        <v>1129</v>
      </c>
      <c r="AJ681" s="7" t="s">
        <v>1129</v>
      </c>
      <c r="AK681" s="7" t="s">
        <v>1129</v>
      </c>
      <c r="AL681" s="7">
        <v>2030</v>
      </c>
      <c r="AM681" s="255">
        <v>0</v>
      </c>
      <c r="AN681" s="258">
        <v>146</v>
      </c>
      <c r="AO681" s="306">
        <v>162</v>
      </c>
      <c r="AP681" s="306" t="str">
        <f t="shared" si="136"/>
        <v>FLOW</v>
      </c>
      <c r="AQ681" s="306"/>
      <c r="AR681" s="306"/>
      <c r="AS681" s="306"/>
      <c r="AT681" s="306"/>
      <c r="AU681" s="72" t="s">
        <v>943</v>
      </c>
      <c r="AV681" s="310" t="s">
        <v>267</v>
      </c>
      <c r="AW681" s="304" t="s">
        <v>44</v>
      </c>
      <c r="AX681" s="311">
        <v>44922</v>
      </c>
      <c r="AY681" s="72">
        <v>30</v>
      </c>
      <c r="AZ681" s="72" t="s">
        <v>1742</v>
      </c>
      <c r="BA681" s="7" t="s">
        <v>3512</v>
      </c>
      <c r="BB681" s="7"/>
      <c r="BC681" s="7"/>
      <c r="BD681" s="72"/>
      <c r="BE681" s="72"/>
      <c r="BF681" s="72"/>
      <c r="BG681" s="183"/>
      <c r="BH681" s="72"/>
      <c r="BI681" s="72"/>
      <c r="BJ681" s="72"/>
      <c r="BK681" s="72"/>
      <c r="BL681" s="72">
        <v>1</v>
      </c>
      <c r="BM681" s="72"/>
      <c r="BN681" s="72"/>
      <c r="BO681" s="72"/>
      <c r="BP681" s="72"/>
      <c r="BQ681" s="72"/>
      <c r="BR681" s="72"/>
      <c r="BS681" s="72"/>
      <c r="BT681" s="72"/>
      <c r="BU681" s="72"/>
      <c r="BV681" s="72"/>
      <c r="BW681" s="72"/>
      <c r="BX681" s="72"/>
      <c r="BY681" s="72"/>
      <c r="BZ681" s="72"/>
      <c r="CA681" s="72"/>
      <c r="CB681" s="72"/>
      <c r="CC681" s="72"/>
      <c r="CD681" s="72"/>
      <c r="CE681" s="72"/>
      <c r="CF681" s="72"/>
      <c r="CG681" s="72"/>
      <c r="CH681" s="72"/>
      <c r="CI681" s="72"/>
      <c r="CJ681" s="72"/>
      <c r="CK681" s="72"/>
      <c r="CL681" s="72"/>
      <c r="CM681" s="72"/>
      <c r="CN681" s="72"/>
      <c r="CO681" s="72"/>
      <c r="CP681" s="72"/>
      <c r="CQ681" s="72"/>
      <c r="CR681" s="72"/>
      <c r="CS681" s="72"/>
      <c r="CT681" s="72"/>
      <c r="CU681" s="72"/>
      <c r="CV681" s="72"/>
      <c r="CW681" s="72"/>
      <c r="CX681" s="72"/>
      <c r="CY681" s="72">
        <v>1</v>
      </c>
      <c r="CZ681" s="72"/>
      <c r="DA681" s="72"/>
      <c r="DB681" s="72"/>
      <c r="DC681" s="72"/>
      <c r="DD681" s="72"/>
      <c r="DE681" s="72"/>
      <c r="DF681" s="72"/>
      <c r="DG681" s="72"/>
      <c r="DH681" s="72"/>
      <c r="DI681" s="72"/>
      <c r="DJ681" s="72"/>
      <c r="DK681" s="72"/>
      <c r="DL681" s="72"/>
      <c r="DM681" s="72"/>
      <c r="DN681" s="72"/>
      <c r="DO681" s="72"/>
      <c r="DP681" s="72"/>
      <c r="DQ681" s="72"/>
      <c r="DR681" s="72"/>
      <c r="DS681" s="72"/>
      <c r="DT681" s="72"/>
      <c r="DU681" s="72"/>
      <c r="DV681" s="72"/>
      <c r="DW681" s="72"/>
      <c r="DX681" s="72"/>
      <c r="DY681" s="72"/>
      <c r="DZ681" s="72"/>
      <c r="EA681" s="72"/>
      <c r="EB681" s="72"/>
      <c r="EC681" s="72"/>
      <c r="ED681" s="72"/>
      <c r="EE681" s="72"/>
      <c r="EF681" s="72"/>
      <c r="EG681" s="72"/>
      <c r="EH681" s="72"/>
      <c r="EI681" s="72"/>
      <c r="EJ681" s="72"/>
      <c r="EK681" s="72"/>
      <c r="EL681" s="72"/>
      <c r="EM681" s="72"/>
      <c r="EN681" s="72"/>
      <c r="EO681" s="72"/>
      <c r="EP681" s="72"/>
      <c r="EQ681" s="72"/>
      <c r="ER681" s="312">
        <f t="shared" si="137"/>
        <v>2</v>
      </c>
      <c r="ES681" s="72">
        <f t="shared" si="138"/>
        <v>1</v>
      </c>
      <c r="ET681" s="72" t="s">
        <v>1113</v>
      </c>
      <c r="EU681" s="7" t="s">
        <v>2990</v>
      </c>
      <c r="EV681" s="7" t="s">
        <v>1110</v>
      </c>
      <c r="EW681" s="7" t="s">
        <v>1803</v>
      </c>
      <c r="EX681" s="183" t="s">
        <v>2047</v>
      </c>
      <c r="EY681" s="313">
        <v>46177</v>
      </c>
      <c r="EZ681" s="313"/>
      <c r="FA681" s="183"/>
      <c r="FB681" s="313"/>
      <c r="FC681" s="7"/>
      <c r="FD681" s="7" t="s">
        <v>1248</v>
      </c>
      <c r="FE681" s="7">
        <f t="shared" si="139"/>
        <v>21</v>
      </c>
      <c r="FF681" s="72">
        <f t="shared" si="140"/>
        <v>3555</v>
      </c>
      <c r="FG681" t="s">
        <v>3515</v>
      </c>
    </row>
    <row r="682" spans="1:163" ht="17.25">
      <c r="A682" s="72">
        <v>459302420</v>
      </c>
      <c r="B682" s="304" t="s">
        <v>282</v>
      </c>
      <c r="C682" s="72"/>
      <c r="D682" s="72"/>
      <c r="E682" s="72"/>
      <c r="F682" s="72"/>
      <c r="G682" s="306"/>
      <c r="H682" s="306"/>
      <c r="I682" s="72">
        <v>4543</v>
      </c>
      <c r="J682" s="72">
        <v>0</v>
      </c>
      <c r="K682" s="258">
        <f t="shared" si="143"/>
        <v>123</v>
      </c>
      <c r="L682" s="258">
        <f t="shared" si="133"/>
        <v>4666</v>
      </c>
      <c r="M682" s="315">
        <v>5</v>
      </c>
      <c r="N682" s="72" t="s">
        <v>1231</v>
      </c>
      <c r="O682" s="72" t="s">
        <v>1232</v>
      </c>
      <c r="P682" s="72" t="s">
        <v>22</v>
      </c>
      <c r="Q682" s="255">
        <v>0</v>
      </c>
      <c r="R682" s="66">
        <v>123</v>
      </c>
      <c r="S682" s="66">
        <f t="shared" si="132"/>
        <v>0</v>
      </c>
      <c r="T682" s="66">
        <v>2250</v>
      </c>
      <c r="U682" s="4" t="s">
        <v>1231</v>
      </c>
      <c r="V682" s="5">
        <f t="shared" si="141"/>
        <v>0</v>
      </c>
      <c r="W682" s="5">
        <f t="shared" si="142"/>
        <v>0</v>
      </c>
      <c r="X682" s="5" t="s">
        <v>1280</v>
      </c>
      <c r="Y682" s="72" t="str">
        <f t="shared" si="135"/>
        <v>PTP</v>
      </c>
      <c r="Z682" s="72" t="s">
        <v>1315</v>
      </c>
      <c r="AA682" s="72" t="s">
        <v>1329</v>
      </c>
      <c r="AB682" s="304"/>
      <c r="AC682" s="72">
        <v>26</v>
      </c>
      <c r="AD682" s="72" t="s">
        <v>3019</v>
      </c>
      <c r="AE682" s="308"/>
      <c r="AF682" s="309" t="s">
        <v>1129</v>
      </c>
      <c r="AG682" s="7" t="s">
        <v>1129</v>
      </c>
      <c r="AH682" s="72" t="s">
        <v>283</v>
      </c>
      <c r="AI682" s="7" t="s">
        <v>1129</v>
      </c>
      <c r="AJ682" s="7" t="s">
        <v>1129</v>
      </c>
      <c r="AK682" s="7" t="s">
        <v>1129</v>
      </c>
      <c r="AL682" s="7">
        <v>2373</v>
      </c>
      <c r="AM682" s="255">
        <v>0</v>
      </c>
      <c r="AN682" s="258">
        <v>147</v>
      </c>
      <c r="AO682" s="306">
        <v>163</v>
      </c>
      <c r="AP682" s="306" t="str">
        <f t="shared" si="136"/>
        <v>FLOW</v>
      </c>
      <c r="AQ682" s="306"/>
      <c r="AR682" s="306"/>
      <c r="AS682" s="306"/>
      <c r="AT682" s="306"/>
      <c r="AU682" s="72" t="s">
        <v>943</v>
      </c>
      <c r="AV682" s="310" t="s">
        <v>284</v>
      </c>
      <c r="AW682" s="304"/>
      <c r="AX682" s="311">
        <v>45146</v>
      </c>
      <c r="AY682" s="72">
        <v>24</v>
      </c>
      <c r="AZ682" s="72" t="s">
        <v>1742</v>
      </c>
      <c r="BA682" s="7" t="s">
        <v>3513</v>
      </c>
      <c r="BB682" s="7"/>
      <c r="BC682" s="7"/>
      <c r="BD682" s="72"/>
      <c r="BE682" s="72"/>
      <c r="BF682" s="72"/>
      <c r="BG682" s="183"/>
      <c r="BH682" s="72"/>
      <c r="BI682" s="72"/>
      <c r="BJ682" s="72"/>
      <c r="BK682" s="72"/>
      <c r="BL682" s="72">
        <v>1</v>
      </c>
      <c r="BM682" s="72"/>
      <c r="BN682" s="72"/>
      <c r="BO682" s="72"/>
      <c r="BP682" s="72"/>
      <c r="BQ682" s="72"/>
      <c r="BR682" s="72"/>
      <c r="BS682" s="72"/>
      <c r="BT682" s="72"/>
      <c r="BU682" s="72"/>
      <c r="BV682" s="72"/>
      <c r="BW682" s="72"/>
      <c r="BX682" s="72"/>
      <c r="BY682" s="72"/>
      <c r="BZ682" s="72"/>
      <c r="CA682" s="72"/>
      <c r="CB682" s="72"/>
      <c r="CC682" s="72"/>
      <c r="CD682" s="72"/>
      <c r="CE682" s="72"/>
      <c r="CF682" s="72"/>
      <c r="CG682" s="72"/>
      <c r="CH682" s="72"/>
      <c r="CI682" s="72"/>
      <c r="CJ682" s="72"/>
      <c r="CK682" s="72"/>
      <c r="CL682" s="72"/>
      <c r="CM682" s="72"/>
      <c r="CN682" s="72"/>
      <c r="CO682" s="72"/>
      <c r="CP682" s="72"/>
      <c r="CQ682" s="72"/>
      <c r="CR682" s="72"/>
      <c r="CS682" s="72"/>
      <c r="CT682" s="72"/>
      <c r="CU682" s="72"/>
      <c r="CV682" s="72"/>
      <c r="CW682" s="72"/>
      <c r="CX682" s="72"/>
      <c r="CY682" s="72"/>
      <c r="CZ682" s="72"/>
      <c r="DA682" s="72"/>
      <c r="DB682" s="72"/>
      <c r="DC682" s="72"/>
      <c r="DD682" s="72"/>
      <c r="DE682" s="72"/>
      <c r="DF682" s="72"/>
      <c r="DG682" s="72"/>
      <c r="DH682" s="72"/>
      <c r="DI682" s="72"/>
      <c r="DJ682" s="72"/>
      <c r="DK682" s="72"/>
      <c r="DL682" s="72"/>
      <c r="DM682" s="72"/>
      <c r="DN682" s="72"/>
      <c r="DO682" s="72"/>
      <c r="DP682" s="72"/>
      <c r="DQ682" s="72"/>
      <c r="DR682" s="72"/>
      <c r="DS682" s="72"/>
      <c r="DT682" s="72"/>
      <c r="DU682" s="72"/>
      <c r="DV682" s="72"/>
      <c r="DW682" s="72"/>
      <c r="DX682" s="72"/>
      <c r="DY682" s="72"/>
      <c r="DZ682" s="72"/>
      <c r="EA682" s="72"/>
      <c r="EB682" s="72"/>
      <c r="EC682" s="72"/>
      <c r="ED682" s="72"/>
      <c r="EE682" s="72"/>
      <c r="EF682" s="72"/>
      <c r="EG682" s="72"/>
      <c r="EH682" s="72"/>
      <c r="EI682" s="72"/>
      <c r="EJ682" s="72"/>
      <c r="EK682" s="72"/>
      <c r="EL682" s="72"/>
      <c r="EM682" s="72"/>
      <c r="EN682" s="72"/>
      <c r="EO682" s="72"/>
      <c r="EP682" s="72"/>
      <c r="EQ682" s="72"/>
      <c r="ER682" s="312">
        <f t="shared" si="137"/>
        <v>1</v>
      </c>
      <c r="ES682" s="72">
        <f t="shared" si="138"/>
        <v>1</v>
      </c>
      <c r="ET682" s="72" t="s">
        <v>1114</v>
      </c>
      <c r="EU682" s="7" t="s">
        <v>2991</v>
      </c>
      <c r="EV682" s="7" t="s">
        <v>1110</v>
      </c>
      <c r="EW682" s="7" t="s">
        <v>1803</v>
      </c>
      <c r="EX682" s="183" t="s">
        <v>1811</v>
      </c>
      <c r="EY682" s="313">
        <v>46177</v>
      </c>
      <c r="EZ682" s="313"/>
      <c r="FA682" s="183"/>
      <c r="FB682" s="313"/>
      <c r="FC682" s="7"/>
      <c r="FD682" s="7" t="s">
        <v>3275</v>
      </c>
      <c r="FE682" s="7">
        <f t="shared" si="139"/>
        <v>123</v>
      </c>
      <c r="FF682" s="72">
        <f t="shared" si="140"/>
        <v>4666</v>
      </c>
      <c r="FG682" t="s">
        <v>3515</v>
      </c>
    </row>
    <row r="683" spans="1:163" ht="17.25">
      <c r="A683" s="72">
        <v>135144145</v>
      </c>
      <c r="B683" s="304" t="s">
        <v>1607</v>
      </c>
      <c r="C683" s="72"/>
      <c r="D683" s="72"/>
      <c r="E683" s="72"/>
      <c r="F683" s="72"/>
      <c r="G683" s="306"/>
      <c r="H683" s="306"/>
      <c r="I683" s="72">
        <v>2691</v>
      </c>
      <c r="J683" s="72">
        <v>0</v>
      </c>
      <c r="K683" s="258">
        <f t="shared" si="143"/>
        <v>30</v>
      </c>
      <c r="L683" s="258">
        <f t="shared" si="133"/>
        <v>2721</v>
      </c>
      <c r="M683" s="315">
        <v>6</v>
      </c>
      <c r="N683" s="72" t="s">
        <v>1231</v>
      </c>
      <c r="O683" s="72" t="s">
        <v>1232</v>
      </c>
      <c r="P683" s="72" t="s">
        <v>97</v>
      </c>
      <c r="Q683" s="255">
        <v>0</v>
      </c>
      <c r="R683" s="66">
        <v>30</v>
      </c>
      <c r="S683" s="66">
        <f t="shared" si="132"/>
        <v>0</v>
      </c>
      <c r="T683" s="66">
        <v>1319</v>
      </c>
      <c r="U683" s="4" t="s">
        <v>1129</v>
      </c>
      <c r="V683" s="5">
        <f t="shared" si="141"/>
        <v>0</v>
      </c>
      <c r="W683" s="5">
        <f t="shared" si="142"/>
        <v>0</v>
      </c>
      <c r="X683" s="5" t="str">
        <f t="shared" si="134"/>
        <v>FLOW</v>
      </c>
      <c r="Y683" s="72" t="str">
        <f t="shared" si="135"/>
        <v>NC</v>
      </c>
      <c r="Z683" s="72" t="s">
        <v>1129</v>
      </c>
      <c r="AA683" s="72" t="s">
        <v>1315</v>
      </c>
      <c r="AB683" s="304" t="s">
        <v>3023</v>
      </c>
      <c r="AC683" s="72"/>
      <c r="AD683" s="72" t="s">
        <v>3021</v>
      </c>
      <c r="AE683" s="308"/>
      <c r="AF683" s="309" t="s">
        <v>1129</v>
      </c>
      <c r="AG683" s="7" t="s">
        <v>1129</v>
      </c>
      <c r="AH683" s="72" t="s">
        <v>345</v>
      </c>
      <c r="AI683" s="7" t="s">
        <v>1129</v>
      </c>
      <c r="AJ683" s="7" t="s">
        <v>1129</v>
      </c>
      <c r="AK683" s="7" t="s">
        <v>1129</v>
      </c>
      <c r="AL683" s="7">
        <v>1349</v>
      </c>
      <c r="AM683" s="255">
        <v>0</v>
      </c>
      <c r="AN683" s="258">
        <v>177</v>
      </c>
      <c r="AO683" s="306">
        <v>193</v>
      </c>
      <c r="AP683" s="306" t="str">
        <f t="shared" si="136"/>
        <v>FLOW</v>
      </c>
      <c r="AQ683" s="306"/>
      <c r="AR683" s="306"/>
      <c r="AS683" s="306"/>
      <c r="AT683" s="306"/>
      <c r="AU683" s="72" t="s">
        <v>943</v>
      </c>
      <c r="AV683" s="310" t="s">
        <v>1711</v>
      </c>
      <c r="AW683" s="304" t="s">
        <v>24</v>
      </c>
      <c r="AX683" s="311">
        <v>44876</v>
      </c>
      <c r="AY683" s="72">
        <v>36</v>
      </c>
      <c r="AZ683" s="72" t="s">
        <v>1742</v>
      </c>
      <c r="BA683" s="7" t="s">
        <v>3513</v>
      </c>
      <c r="BB683" s="7"/>
      <c r="BC683" s="7"/>
      <c r="BD683" s="72"/>
      <c r="BE683" s="72"/>
      <c r="BF683" s="72"/>
      <c r="BG683" s="183"/>
      <c r="BH683" s="72"/>
      <c r="BI683" s="72"/>
      <c r="BJ683" s="72"/>
      <c r="BK683" s="72"/>
      <c r="BL683" s="72"/>
      <c r="BM683" s="72"/>
      <c r="BN683" s="72"/>
      <c r="BO683" s="72">
        <v>1</v>
      </c>
      <c r="BP683" s="72"/>
      <c r="BQ683" s="72"/>
      <c r="BR683" s="72"/>
      <c r="BS683" s="72"/>
      <c r="BT683" s="72"/>
      <c r="BU683" s="72"/>
      <c r="BV683" s="72"/>
      <c r="BW683" s="72"/>
      <c r="BX683" s="72"/>
      <c r="BY683" s="72"/>
      <c r="BZ683" s="72"/>
      <c r="CA683" s="72"/>
      <c r="CB683" s="72"/>
      <c r="CC683" s="72"/>
      <c r="CD683" s="72"/>
      <c r="CE683" s="72"/>
      <c r="CF683" s="72"/>
      <c r="CG683" s="72"/>
      <c r="CH683" s="72"/>
      <c r="CI683" s="72"/>
      <c r="CJ683" s="72"/>
      <c r="CK683" s="72"/>
      <c r="CL683" s="72"/>
      <c r="CM683" s="72"/>
      <c r="CN683" s="72"/>
      <c r="CO683" s="72"/>
      <c r="CP683" s="72"/>
      <c r="CQ683" s="72"/>
      <c r="CR683" s="72"/>
      <c r="CS683" s="72"/>
      <c r="CT683" s="72"/>
      <c r="CU683" s="72"/>
      <c r="CV683" s="72"/>
      <c r="CW683" s="72"/>
      <c r="CX683" s="72"/>
      <c r="CY683" s="72"/>
      <c r="CZ683" s="72"/>
      <c r="DA683" s="72"/>
      <c r="DB683" s="72"/>
      <c r="DC683" s="72"/>
      <c r="DD683" s="72"/>
      <c r="DE683" s="72"/>
      <c r="DF683" s="72"/>
      <c r="DG683" s="72"/>
      <c r="DH683" s="72"/>
      <c r="DI683" s="72"/>
      <c r="DJ683" s="72"/>
      <c r="DK683" s="72"/>
      <c r="DL683" s="72"/>
      <c r="DM683" s="72"/>
      <c r="DN683" s="72"/>
      <c r="DO683" s="72"/>
      <c r="DP683" s="72"/>
      <c r="DQ683" s="72"/>
      <c r="DR683" s="72"/>
      <c r="DS683" s="72"/>
      <c r="DT683" s="72"/>
      <c r="DU683" s="72"/>
      <c r="DV683" s="72"/>
      <c r="DW683" s="72"/>
      <c r="DX683" s="72"/>
      <c r="DY683" s="72"/>
      <c r="DZ683" s="72"/>
      <c r="EA683" s="72"/>
      <c r="EB683" s="72"/>
      <c r="EC683" s="72"/>
      <c r="ED683" s="72"/>
      <c r="EE683" s="72"/>
      <c r="EF683" s="72"/>
      <c r="EG683" s="72"/>
      <c r="EH683" s="72"/>
      <c r="EI683" s="72"/>
      <c r="EJ683" s="72"/>
      <c r="EK683" s="72"/>
      <c r="EL683" s="72"/>
      <c r="EM683" s="72"/>
      <c r="EN683" s="72"/>
      <c r="EO683" s="72"/>
      <c r="EP683" s="72"/>
      <c r="EQ683" s="72"/>
      <c r="ER683" s="312">
        <f t="shared" si="137"/>
        <v>1</v>
      </c>
      <c r="ES683" s="72">
        <f t="shared" si="138"/>
        <v>1</v>
      </c>
      <c r="ET683" s="72" t="s">
        <v>1120</v>
      </c>
      <c r="EU683" s="7" t="s">
        <v>2992</v>
      </c>
      <c r="EV683" s="7" t="s">
        <v>1110</v>
      </c>
      <c r="EW683" s="7" t="s">
        <v>1829</v>
      </c>
      <c r="EX683" s="183" t="s">
        <v>1897</v>
      </c>
      <c r="EY683" s="313">
        <v>46178</v>
      </c>
      <c r="EZ683" s="313"/>
      <c r="FA683" s="183"/>
      <c r="FB683" s="313"/>
      <c r="FC683" s="7"/>
      <c r="FD683" s="7" t="s">
        <v>1239</v>
      </c>
      <c r="FE683" s="7">
        <f t="shared" si="139"/>
        <v>30</v>
      </c>
      <c r="FF683" s="72">
        <f t="shared" si="140"/>
        <v>2721</v>
      </c>
      <c r="FG683" t="s">
        <v>3515</v>
      </c>
    </row>
    <row r="684" spans="1:163" ht="17.25">
      <c r="A684" s="72">
        <v>453957819</v>
      </c>
      <c r="B684" s="304" t="s">
        <v>1613</v>
      </c>
      <c r="C684" s="72"/>
      <c r="D684" s="72"/>
      <c r="E684" s="72"/>
      <c r="F684" s="72"/>
      <c r="G684" s="306"/>
      <c r="H684" s="306"/>
      <c r="I684" s="72">
        <v>3619</v>
      </c>
      <c r="J684" s="72">
        <v>0</v>
      </c>
      <c r="K684" s="258">
        <f t="shared" si="143"/>
        <v>6</v>
      </c>
      <c r="L684" s="258">
        <f t="shared" si="133"/>
        <v>3625</v>
      </c>
      <c r="M684" s="315">
        <v>6</v>
      </c>
      <c r="N684" s="72" t="s">
        <v>1231</v>
      </c>
      <c r="O684" s="72" t="s">
        <v>1232</v>
      </c>
      <c r="P684" s="72" t="s">
        <v>349</v>
      </c>
      <c r="Q684" s="255">
        <v>0</v>
      </c>
      <c r="R684" s="66">
        <v>6</v>
      </c>
      <c r="S684" s="66">
        <f t="shared" si="132"/>
        <v>0</v>
      </c>
      <c r="T684" s="66">
        <v>1800</v>
      </c>
      <c r="U684" s="4" t="s">
        <v>1129</v>
      </c>
      <c r="V684" s="5">
        <f t="shared" si="141"/>
        <v>0</v>
      </c>
      <c r="W684" s="5">
        <f t="shared" si="142"/>
        <v>0</v>
      </c>
      <c r="X684" s="5" t="str">
        <f t="shared" si="134"/>
        <v>FLOW</v>
      </c>
      <c r="Y684" s="72" t="str">
        <f t="shared" si="135"/>
        <v>NC</v>
      </c>
      <c r="Z684" s="72" t="s">
        <v>1129</v>
      </c>
      <c r="AA684" s="72" t="s">
        <v>1315</v>
      </c>
      <c r="AB684" s="304" t="s">
        <v>3509</v>
      </c>
      <c r="AC684" s="72"/>
      <c r="AD684" s="72" t="s">
        <v>3021</v>
      </c>
      <c r="AE684" s="308"/>
      <c r="AF684" s="309" t="s">
        <v>1129</v>
      </c>
      <c r="AG684" s="7" t="s">
        <v>1129</v>
      </c>
      <c r="AH684" s="72" t="s">
        <v>348</v>
      </c>
      <c r="AI684" s="7" t="s">
        <v>1129</v>
      </c>
      <c r="AJ684" s="7" t="s">
        <v>1129</v>
      </c>
      <c r="AK684" s="7" t="s">
        <v>1129</v>
      </c>
      <c r="AL684" s="7">
        <v>1806</v>
      </c>
      <c r="AM684" s="255">
        <v>0</v>
      </c>
      <c r="AN684" s="258">
        <v>178</v>
      </c>
      <c r="AO684" s="306">
        <v>194</v>
      </c>
      <c r="AP684" s="306" t="str">
        <f t="shared" si="136"/>
        <v>FLOW</v>
      </c>
      <c r="AQ684" s="306"/>
      <c r="AR684" s="306"/>
      <c r="AS684" s="306"/>
      <c r="AT684" s="306"/>
      <c r="AU684" s="72" t="s">
        <v>943</v>
      </c>
      <c r="AV684" s="310" t="s">
        <v>1716</v>
      </c>
      <c r="AW684" s="304" t="s">
        <v>185</v>
      </c>
      <c r="AX684" s="311">
        <v>44748</v>
      </c>
      <c r="AY684" s="72">
        <v>36</v>
      </c>
      <c r="AZ684" s="72" t="s">
        <v>1742</v>
      </c>
      <c r="BA684" s="7" t="s">
        <v>3512</v>
      </c>
      <c r="BB684" s="7"/>
      <c r="BC684" s="7"/>
      <c r="BD684" s="72"/>
      <c r="BE684" s="72"/>
      <c r="BF684" s="72"/>
      <c r="BG684" s="183"/>
      <c r="BH684" s="72"/>
      <c r="BI684" s="72"/>
      <c r="BJ684" s="72"/>
      <c r="BK684" s="72"/>
      <c r="BL684" s="72">
        <v>1</v>
      </c>
      <c r="BM684" s="72"/>
      <c r="BN684" s="72"/>
      <c r="BO684" s="72"/>
      <c r="BP684" s="72"/>
      <c r="BQ684" s="72"/>
      <c r="BR684" s="72"/>
      <c r="BS684" s="72"/>
      <c r="BT684" s="72"/>
      <c r="BU684" s="72"/>
      <c r="BV684" s="72"/>
      <c r="BW684" s="72"/>
      <c r="BX684" s="72"/>
      <c r="BY684" s="72"/>
      <c r="BZ684" s="72"/>
      <c r="CA684" s="72"/>
      <c r="CB684" s="72"/>
      <c r="CC684" s="72"/>
      <c r="CD684" s="72"/>
      <c r="CE684" s="72"/>
      <c r="CF684" s="72"/>
      <c r="CG684" s="72"/>
      <c r="CH684" s="72"/>
      <c r="CI684" s="72"/>
      <c r="CJ684" s="72"/>
      <c r="CK684" s="72"/>
      <c r="CL684" s="72"/>
      <c r="CM684" s="72"/>
      <c r="CN684" s="72"/>
      <c r="CO684" s="72"/>
      <c r="CP684" s="72"/>
      <c r="CQ684" s="72"/>
      <c r="CR684" s="72"/>
      <c r="CS684" s="72"/>
      <c r="CT684" s="72"/>
      <c r="CU684" s="72"/>
      <c r="CV684" s="72"/>
      <c r="CW684" s="72"/>
      <c r="CX684" s="72"/>
      <c r="CY684" s="72"/>
      <c r="CZ684" s="72"/>
      <c r="DA684" s="72"/>
      <c r="DB684" s="72"/>
      <c r="DC684" s="72"/>
      <c r="DD684" s="72"/>
      <c r="DE684" s="72"/>
      <c r="DF684" s="72"/>
      <c r="DG684" s="72"/>
      <c r="DH684" s="72"/>
      <c r="DI684" s="72"/>
      <c r="DJ684" s="72"/>
      <c r="DK684" s="72"/>
      <c r="DL684" s="72"/>
      <c r="DM684" s="72"/>
      <c r="DN684" s="72"/>
      <c r="DO684" s="72"/>
      <c r="DP684" s="72"/>
      <c r="DQ684" s="72"/>
      <c r="DR684" s="72"/>
      <c r="DS684" s="72"/>
      <c r="DT684" s="72"/>
      <c r="DU684" s="72"/>
      <c r="DV684" s="72"/>
      <c r="DW684" s="72"/>
      <c r="DX684" s="72"/>
      <c r="DY684" s="72"/>
      <c r="DZ684" s="72"/>
      <c r="EA684" s="72"/>
      <c r="EB684" s="72"/>
      <c r="EC684" s="72"/>
      <c r="ED684" s="72"/>
      <c r="EE684" s="72"/>
      <c r="EF684" s="72"/>
      <c r="EG684" s="72"/>
      <c r="EH684" s="72"/>
      <c r="EI684" s="72"/>
      <c r="EJ684" s="72"/>
      <c r="EK684" s="72"/>
      <c r="EL684" s="72"/>
      <c r="EM684" s="72"/>
      <c r="EN684" s="72"/>
      <c r="EO684" s="72"/>
      <c r="EP684" s="72"/>
      <c r="EQ684" s="72"/>
      <c r="ER684" s="312">
        <f t="shared" si="137"/>
        <v>1</v>
      </c>
      <c r="ES684" s="72">
        <f t="shared" si="138"/>
        <v>1</v>
      </c>
      <c r="ET684" s="72" t="s">
        <v>1126</v>
      </c>
      <c r="EU684" s="7" t="s">
        <v>2993</v>
      </c>
      <c r="EV684" s="7" t="s">
        <v>1110</v>
      </c>
      <c r="EW684" s="7" t="s">
        <v>1803</v>
      </c>
      <c r="EX684" s="183" t="s">
        <v>1811</v>
      </c>
      <c r="EY684" s="313">
        <v>46177</v>
      </c>
      <c r="EZ684" s="313"/>
      <c r="FA684" s="183"/>
      <c r="FB684" s="313"/>
      <c r="FC684" s="7"/>
      <c r="FD684" s="7" t="s">
        <v>3477</v>
      </c>
      <c r="FE684" s="7">
        <f t="shared" si="139"/>
        <v>6</v>
      </c>
      <c r="FF684" s="72">
        <f t="shared" si="140"/>
        <v>3625</v>
      </c>
      <c r="FG684" t="s">
        <v>3515</v>
      </c>
    </row>
    <row r="685" spans="1:163" ht="17.25">
      <c r="A685" s="72">
        <v>462178191</v>
      </c>
      <c r="B685" s="304" t="s">
        <v>1618</v>
      </c>
      <c r="C685" s="72"/>
      <c r="D685" s="72"/>
      <c r="E685" s="72"/>
      <c r="F685" s="72"/>
      <c r="G685" s="306"/>
      <c r="H685" s="306"/>
      <c r="I685" s="72">
        <v>4421</v>
      </c>
      <c r="J685" s="72">
        <v>0</v>
      </c>
      <c r="K685" s="258">
        <f t="shared" si="143"/>
        <v>22</v>
      </c>
      <c r="L685" s="258">
        <f t="shared" si="133"/>
        <v>4443</v>
      </c>
      <c r="M685" s="315">
        <v>2</v>
      </c>
      <c r="N685" s="72" t="s">
        <v>1231</v>
      </c>
      <c r="O685" s="72" t="s">
        <v>1232</v>
      </c>
      <c r="P685" s="72" t="s">
        <v>349</v>
      </c>
      <c r="Q685" s="255">
        <v>0</v>
      </c>
      <c r="R685" s="66">
        <v>22</v>
      </c>
      <c r="S685" s="66">
        <f t="shared" si="132"/>
        <v>0</v>
      </c>
      <c r="T685" s="66">
        <v>4004</v>
      </c>
      <c r="U685" s="4" t="s">
        <v>1129</v>
      </c>
      <c r="V685" s="5">
        <f t="shared" si="141"/>
        <v>0</v>
      </c>
      <c r="W685" s="5">
        <f t="shared" si="142"/>
        <v>0</v>
      </c>
      <c r="X685" s="5" t="s">
        <v>1280</v>
      </c>
      <c r="Y685" s="72" t="str">
        <f t="shared" si="135"/>
        <v>PTP</v>
      </c>
      <c r="Z685" s="72" t="s">
        <v>1129</v>
      </c>
      <c r="AA685" s="72" t="s">
        <v>1329</v>
      </c>
      <c r="AB685" s="304"/>
      <c r="AC685" s="72">
        <v>18</v>
      </c>
      <c r="AD685" s="72" t="s">
        <v>3019</v>
      </c>
      <c r="AE685" s="308"/>
      <c r="AF685" s="309" t="s">
        <v>1129</v>
      </c>
      <c r="AG685" s="7" t="s">
        <v>1129</v>
      </c>
      <c r="AH685" s="72" t="s">
        <v>348</v>
      </c>
      <c r="AI685" s="7" t="s">
        <v>1129</v>
      </c>
      <c r="AJ685" s="7" t="s">
        <v>1129</v>
      </c>
      <c r="AK685" s="7" t="s">
        <v>1129</v>
      </c>
      <c r="AL685" s="7">
        <v>4026</v>
      </c>
      <c r="AM685" s="255">
        <v>0</v>
      </c>
      <c r="AN685" s="258">
        <v>57</v>
      </c>
      <c r="AO685" s="306">
        <v>73</v>
      </c>
      <c r="AP685" s="306" t="str">
        <f t="shared" si="136"/>
        <v>FLOW</v>
      </c>
      <c r="AQ685" s="306"/>
      <c r="AR685" s="306"/>
      <c r="AS685" s="306"/>
      <c r="AT685" s="306"/>
      <c r="AU685" s="72" t="s">
        <v>1793</v>
      </c>
      <c r="AV685" s="310" t="s">
        <v>1721</v>
      </c>
      <c r="AW685" s="304"/>
      <c r="AX685" s="311">
        <v>45362</v>
      </c>
      <c r="AY685" s="72">
        <v>24</v>
      </c>
      <c r="AZ685" s="72" t="s">
        <v>1742</v>
      </c>
      <c r="BA685" s="7" t="s">
        <v>3512</v>
      </c>
      <c r="BB685" s="7"/>
      <c r="BC685" s="7"/>
      <c r="BD685" s="72"/>
      <c r="BE685" s="72"/>
      <c r="BF685" s="72"/>
      <c r="BG685" s="183"/>
      <c r="BH685" s="72"/>
      <c r="BI685" s="72">
        <v>1</v>
      </c>
      <c r="BJ685" s="72"/>
      <c r="BK685" s="72"/>
      <c r="BL685" s="72"/>
      <c r="BM685" s="72"/>
      <c r="BN685" s="72"/>
      <c r="BO685" s="72"/>
      <c r="BP685" s="72"/>
      <c r="BQ685" s="72"/>
      <c r="BR685" s="72"/>
      <c r="BS685" s="72"/>
      <c r="BT685" s="72"/>
      <c r="BU685" s="72"/>
      <c r="BV685" s="72"/>
      <c r="BW685" s="72"/>
      <c r="BX685" s="72"/>
      <c r="BY685" s="72"/>
      <c r="BZ685" s="72"/>
      <c r="CA685" s="72"/>
      <c r="CB685" s="72"/>
      <c r="CC685" s="72"/>
      <c r="CD685" s="72"/>
      <c r="CE685" s="72"/>
      <c r="CF685" s="72"/>
      <c r="CG685" s="72"/>
      <c r="CH685" s="72"/>
      <c r="CI685" s="72"/>
      <c r="CJ685" s="72"/>
      <c r="CK685" s="72"/>
      <c r="CL685" s="72"/>
      <c r="CM685" s="72"/>
      <c r="CN685" s="72"/>
      <c r="CO685" s="72"/>
      <c r="CP685" s="72"/>
      <c r="CQ685" s="72"/>
      <c r="CR685" s="72"/>
      <c r="CS685" s="72"/>
      <c r="CT685" s="72"/>
      <c r="CU685" s="72"/>
      <c r="CV685" s="72"/>
      <c r="CW685" s="72"/>
      <c r="CX685" s="72"/>
      <c r="CY685" s="72"/>
      <c r="CZ685" s="72"/>
      <c r="DA685" s="72"/>
      <c r="DB685" s="72"/>
      <c r="DC685" s="72"/>
      <c r="DD685" s="72"/>
      <c r="DE685" s="72"/>
      <c r="DF685" s="72"/>
      <c r="DG685" s="72"/>
      <c r="DH685" s="72"/>
      <c r="DI685" s="72"/>
      <c r="DJ685" s="72"/>
      <c r="DK685" s="72"/>
      <c r="DL685" s="72"/>
      <c r="DM685" s="72"/>
      <c r="DN685" s="72"/>
      <c r="DO685" s="72"/>
      <c r="DP685" s="72"/>
      <c r="DQ685" s="72"/>
      <c r="DR685" s="72"/>
      <c r="DS685" s="72"/>
      <c r="DT685" s="72"/>
      <c r="DU685" s="72"/>
      <c r="DV685" s="72"/>
      <c r="DW685" s="72"/>
      <c r="DX685" s="72"/>
      <c r="DY685" s="72"/>
      <c r="DZ685" s="72"/>
      <c r="EA685" s="72"/>
      <c r="EB685" s="72"/>
      <c r="EC685" s="72"/>
      <c r="ED685" s="72"/>
      <c r="EE685" s="72"/>
      <c r="EF685" s="72"/>
      <c r="EG685" s="72"/>
      <c r="EH685" s="72"/>
      <c r="EI685" s="72"/>
      <c r="EJ685" s="72"/>
      <c r="EK685" s="72"/>
      <c r="EL685" s="72"/>
      <c r="EM685" s="72"/>
      <c r="EN685" s="72"/>
      <c r="EO685" s="72"/>
      <c r="EP685" s="72"/>
      <c r="EQ685" s="72"/>
      <c r="ER685" s="312">
        <f t="shared" si="137"/>
        <v>1</v>
      </c>
      <c r="ES685" s="72">
        <f t="shared" si="138"/>
        <v>1</v>
      </c>
      <c r="ET685" s="72" t="s">
        <v>1126</v>
      </c>
      <c r="EU685" s="7" t="s">
        <v>2994</v>
      </c>
      <c r="EV685" s="7" t="s">
        <v>1110</v>
      </c>
      <c r="EW685" s="7" t="s">
        <v>1803</v>
      </c>
      <c r="EX685" s="183" t="s">
        <v>1811</v>
      </c>
      <c r="EY685" s="313">
        <v>46176</v>
      </c>
      <c r="EZ685" s="313"/>
      <c r="FA685" s="183"/>
      <c r="FB685" s="313"/>
      <c r="FC685" s="7"/>
      <c r="FD685" s="7" t="s">
        <v>1247</v>
      </c>
      <c r="FE685" s="7">
        <f t="shared" si="139"/>
        <v>22</v>
      </c>
      <c r="FF685" s="72">
        <f t="shared" si="140"/>
        <v>4443</v>
      </c>
      <c r="FG685" t="s">
        <v>3515</v>
      </c>
    </row>
    <row r="686" spans="1:163" ht="17.25">
      <c r="A686" s="72">
        <v>463322332</v>
      </c>
      <c r="B686" s="304" t="s">
        <v>398</v>
      </c>
      <c r="C686" s="72"/>
      <c r="D686" s="72"/>
      <c r="E686" s="72"/>
      <c r="F686" s="72"/>
      <c r="G686" s="306"/>
      <c r="H686" s="306"/>
      <c r="I686" s="72">
        <v>1442</v>
      </c>
      <c r="J686" s="72">
        <v>0</v>
      </c>
      <c r="K686" s="258">
        <f t="shared" si="143"/>
        <v>65</v>
      </c>
      <c r="L686" s="258">
        <f t="shared" si="133"/>
        <v>1507</v>
      </c>
      <c r="M686" s="315">
        <v>5</v>
      </c>
      <c r="N686" s="72" t="s">
        <v>1231</v>
      </c>
      <c r="O686" s="72" t="s">
        <v>1232</v>
      </c>
      <c r="P686" s="72" t="s">
        <v>34</v>
      </c>
      <c r="Q686" s="255">
        <v>0</v>
      </c>
      <c r="R686" s="66">
        <v>65</v>
      </c>
      <c r="S686" s="66">
        <f t="shared" si="132"/>
        <v>0</v>
      </c>
      <c r="T686" s="66">
        <v>2700</v>
      </c>
      <c r="U686" s="4" t="s">
        <v>1231</v>
      </c>
      <c r="V686" s="5">
        <f t="shared" si="141"/>
        <v>0</v>
      </c>
      <c r="W686" s="5">
        <f t="shared" si="142"/>
        <v>0</v>
      </c>
      <c r="X686" s="5" t="s">
        <v>1280</v>
      </c>
      <c r="Y686" s="72" t="str">
        <f t="shared" si="135"/>
        <v>PTP</v>
      </c>
      <c r="Z686" s="72" t="s">
        <v>1329</v>
      </c>
      <c r="AA686" s="72" t="s">
        <v>1329</v>
      </c>
      <c r="AB686" s="304"/>
      <c r="AC686" s="72">
        <v>25</v>
      </c>
      <c r="AD686" s="72" t="s">
        <v>3019</v>
      </c>
      <c r="AE686" s="308"/>
      <c r="AF686" s="309" t="s">
        <v>1797</v>
      </c>
      <c r="AG686" s="7" t="s">
        <v>1129</v>
      </c>
      <c r="AH686" s="72" t="s">
        <v>385</v>
      </c>
      <c r="AI686" s="7" t="s">
        <v>1129</v>
      </c>
      <c r="AJ686" s="7" t="s">
        <v>1129</v>
      </c>
      <c r="AK686" s="7" t="s">
        <v>1129</v>
      </c>
      <c r="AL686" s="7">
        <v>2765</v>
      </c>
      <c r="AM686" s="255">
        <v>0</v>
      </c>
      <c r="AN686" s="258">
        <v>146</v>
      </c>
      <c r="AO686" s="306">
        <v>162</v>
      </c>
      <c r="AP686" s="306" t="str">
        <f t="shared" si="136"/>
        <v>FLOW</v>
      </c>
      <c r="AQ686" s="306"/>
      <c r="AR686" s="306"/>
      <c r="AS686" s="306"/>
      <c r="AT686" s="306"/>
      <c r="AU686" s="72" t="s">
        <v>943</v>
      </c>
      <c r="AV686" s="310" t="s">
        <v>399</v>
      </c>
      <c r="AW686" s="304"/>
      <c r="AX686" s="311">
        <v>45470</v>
      </c>
      <c r="AY686" s="72">
        <v>18</v>
      </c>
      <c r="AZ686" s="72" t="s">
        <v>1742</v>
      </c>
      <c r="BA686" s="7" t="s">
        <v>3512</v>
      </c>
      <c r="BB686" s="7"/>
      <c r="BC686" s="7"/>
      <c r="BD686" s="72"/>
      <c r="BE686" s="72"/>
      <c r="BF686" s="72"/>
      <c r="BG686" s="183"/>
      <c r="BH686" s="72"/>
      <c r="BI686" s="72"/>
      <c r="BJ686" s="72"/>
      <c r="BK686" s="72"/>
      <c r="BL686" s="72"/>
      <c r="BM686" s="72"/>
      <c r="BN686" s="72"/>
      <c r="BO686" s="72"/>
      <c r="BP686" s="72"/>
      <c r="BQ686" s="72"/>
      <c r="BR686" s="72"/>
      <c r="BS686" s="72"/>
      <c r="BT686" s="72"/>
      <c r="BU686" s="72"/>
      <c r="BV686" s="72"/>
      <c r="BW686" s="72"/>
      <c r="BX686" s="72"/>
      <c r="BY686" s="72"/>
      <c r="BZ686" s="72"/>
      <c r="CA686" s="72"/>
      <c r="CB686" s="72"/>
      <c r="CC686" s="72"/>
      <c r="CD686" s="72"/>
      <c r="CE686" s="72"/>
      <c r="CF686" s="72"/>
      <c r="CG686" s="72">
        <v>1</v>
      </c>
      <c r="CH686" s="72"/>
      <c r="CI686" s="72"/>
      <c r="CJ686" s="72"/>
      <c r="CK686" s="72"/>
      <c r="CL686" s="72"/>
      <c r="CM686" s="72"/>
      <c r="CN686" s="72"/>
      <c r="CO686" s="72"/>
      <c r="CP686" s="72"/>
      <c r="CQ686" s="72"/>
      <c r="CR686" s="72"/>
      <c r="CS686" s="72"/>
      <c r="CT686" s="72"/>
      <c r="CU686" s="72"/>
      <c r="CV686" s="72"/>
      <c r="CW686" s="72"/>
      <c r="CX686" s="72"/>
      <c r="CY686" s="72"/>
      <c r="CZ686" s="72"/>
      <c r="DA686" s="72"/>
      <c r="DB686" s="72"/>
      <c r="DC686" s="72"/>
      <c r="DD686" s="72"/>
      <c r="DE686" s="72"/>
      <c r="DF686" s="72"/>
      <c r="DG686" s="72"/>
      <c r="DH686" s="72"/>
      <c r="DI686" s="72"/>
      <c r="DJ686" s="72"/>
      <c r="DK686" s="72"/>
      <c r="DL686" s="72"/>
      <c r="DM686" s="72"/>
      <c r="DN686" s="72"/>
      <c r="DO686" s="72"/>
      <c r="DP686" s="72"/>
      <c r="DQ686" s="72"/>
      <c r="DR686" s="72"/>
      <c r="DS686" s="72"/>
      <c r="DT686" s="72"/>
      <c r="DU686" s="72"/>
      <c r="DV686" s="72"/>
      <c r="DW686" s="72"/>
      <c r="DX686" s="72"/>
      <c r="DY686" s="72"/>
      <c r="DZ686" s="72"/>
      <c r="EA686" s="72"/>
      <c r="EB686" s="72"/>
      <c r="EC686" s="72"/>
      <c r="ED686" s="72"/>
      <c r="EE686" s="72"/>
      <c r="EF686" s="72"/>
      <c r="EG686" s="72"/>
      <c r="EH686" s="72"/>
      <c r="EI686" s="72"/>
      <c r="EJ686" s="72"/>
      <c r="EK686" s="72"/>
      <c r="EL686" s="72"/>
      <c r="EM686" s="72"/>
      <c r="EN686" s="72"/>
      <c r="EO686" s="72"/>
      <c r="EP686" s="72"/>
      <c r="EQ686" s="72"/>
      <c r="ER686" s="312">
        <f t="shared" si="137"/>
        <v>1</v>
      </c>
      <c r="ES686" s="72">
        <f t="shared" si="138"/>
        <v>1</v>
      </c>
      <c r="ET686" s="72" t="s">
        <v>1115</v>
      </c>
      <c r="EU686" s="7" t="s">
        <v>2995</v>
      </c>
      <c r="EV686" s="7" t="s">
        <v>1110</v>
      </c>
      <c r="EW686" s="7" t="s">
        <v>1831</v>
      </c>
      <c r="EX686" s="183" t="s">
        <v>3611</v>
      </c>
      <c r="EY686" s="313">
        <v>46184</v>
      </c>
      <c r="EZ686" s="313"/>
      <c r="FA686" s="183"/>
      <c r="FB686" s="313"/>
      <c r="FC686" s="7"/>
      <c r="FD686" s="7" t="s">
        <v>3115</v>
      </c>
      <c r="FE686" s="7">
        <f t="shared" si="139"/>
        <v>65</v>
      </c>
      <c r="FF686" s="72">
        <f t="shared" si="140"/>
        <v>1507</v>
      </c>
      <c r="FG686" t="s">
        <v>3515</v>
      </c>
    </row>
    <row r="687" spans="1:163" ht="17.25">
      <c r="A687" s="72">
        <v>460241672</v>
      </c>
      <c r="B687" s="304" t="s">
        <v>1467</v>
      </c>
      <c r="C687" s="72"/>
      <c r="D687" s="72"/>
      <c r="E687" s="72"/>
      <c r="F687" s="72"/>
      <c r="G687" s="306"/>
      <c r="H687" s="306"/>
      <c r="I687" s="72">
        <v>4574</v>
      </c>
      <c r="J687" s="72">
        <v>0</v>
      </c>
      <c r="K687" s="258">
        <f t="shared" si="143"/>
        <v>6</v>
      </c>
      <c r="L687" s="258">
        <f t="shared" si="133"/>
        <v>4580</v>
      </c>
      <c r="M687" s="315">
        <v>4</v>
      </c>
      <c r="N687" s="72" t="s">
        <v>1231</v>
      </c>
      <c r="O687" s="72" t="s">
        <v>1232</v>
      </c>
      <c r="P687" s="72" t="s">
        <v>42</v>
      </c>
      <c r="Q687" s="255">
        <v>0</v>
      </c>
      <c r="R687" s="66">
        <v>6</v>
      </c>
      <c r="S687" s="66">
        <f t="shared" si="132"/>
        <v>0</v>
      </c>
      <c r="T687" s="66">
        <v>445</v>
      </c>
      <c r="U687" s="4" t="s">
        <v>1231</v>
      </c>
      <c r="V687" s="5">
        <f t="shared" si="141"/>
        <v>0</v>
      </c>
      <c r="W687" s="5">
        <f t="shared" si="142"/>
        <v>0</v>
      </c>
      <c r="X687" s="5" t="str">
        <f t="shared" si="134"/>
        <v>FLOW</v>
      </c>
      <c r="Y687" s="72" t="str">
        <f t="shared" si="135"/>
        <v>LMCB</v>
      </c>
      <c r="Z687" s="72" t="s">
        <v>1326</v>
      </c>
      <c r="AA687" s="72" t="s">
        <v>1326</v>
      </c>
      <c r="AB687" s="304" t="s">
        <v>3534</v>
      </c>
      <c r="AC687" s="72"/>
      <c r="AD687" s="72" t="s">
        <v>3022</v>
      </c>
      <c r="AE687" s="308"/>
      <c r="AF687" s="309" t="s">
        <v>1129</v>
      </c>
      <c r="AG687" s="7" t="s">
        <v>1129</v>
      </c>
      <c r="AH687" s="72" t="s">
        <v>453</v>
      </c>
      <c r="AI687" s="7" t="s">
        <v>1129</v>
      </c>
      <c r="AJ687" s="7" t="s">
        <v>1129</v>
      </c>
      <c r="AK687" s="7" t="s">
        <v>1129</v>
      </c>
      <c r="AL687" s="7">
        <v>451</v>
      </c>
      <c r="AM687" s="255">
        <v>0</v>
      </c>
      <c r="AN687" s="258">
        <v>116</v>
      </c>
      <c r="AO687" s="306">
        <v>132</v>
      </c>
      <c r="AP687" s="306" t="str">
        <f t="shared" si="136"/>
        <v>FLOW</v>
      </c>
      <c r="AQ687" s="306"/>
      <c r="AR687" s="306"/>
      <c r="AS687" s="306"/>
      <c r="AT687" s="306"/>
      <c r="AU687" s="72" t="s">
        <v>943</v>
      </c>
      <c r="AV687" s="310" t="s">
        <v>1470</v>
      </c>
      <c r="AW687" s="304"/>
      <c r="AX687" s="311">
        <v>45220</v>
      </c>
      <c r="AY687" s="72">
        <v>24</v>
      </c>
      <c r="AZ687" s="72" t="s">
        <v>1742</v>
      </c>
      <c r="BA687" s="7" t="s">
        <v>3512</v>
      </c>
      <c r="BB687" s="7"/>
      <c r="BC687" s="7"/>
      <c r="BD687" s="72"/>
      <c r="BE687" s="72"/>
      <c r="BF687" s="72"/>
      <c r="BG687" s="183"/>
      <c r="BH687" s="72"/>
      <c r="BI687" s="72"/>
      <c r="BJ687" s="72"/>
      <c r="BK687" s="72"/>
      <c r="BL687" s="72">
        <v>1</v>
      </c>
      <c r="BM687" s="72"/>
      <c r="BN687" s="72"/>
      <c r="BO687" s="72"/>
      <c r="BP687" s="72"/>
      <c r="BQ687" s="72"/>
      <c r="BR687" s="72"/>
      <c r="BS687" s="72"/>
      <c r="BT687" s="72"/>
      <c r="BU687" s="72"/>
      <c r="BV687" s="72"/>
      <c r="BW687" s="72"/>
      <c r="BX687" s="72"/>
      <c r="BY687" s="72"/>
      <c r="BZ687" s="72"/>
      <c r="CA687" s="72"/>
      <c r="CB687" s="72"/>
      <c r="CC687" s="72"/>
      <c r="CD687" s="72"/>
      <c r="CE687" s="72"/>
      <c r="CF687" s="72"/>
      <c r="CG687" s="72"/>
      <c r="CH687" s="72"/>
      <c r="CI687" s="72"/>
      <c r="CJ687" s="72"/>
      <c r="CK687" s="72"/>
      <c r="CL687" s="72"/>
      <c r="CM687" s="72"/>
      <c r="CN687" s="72"/>
      <c r="CO687" s="72"/>
      <c r="CP687" s="72"/>
      <c r="CQ687" s="72"/>
      <c r="CR687" s="72"/>
      <c r="CS687" s="72"/>
      <c r="CT687" s="72"/>
      <c r="CU687" s="72"/>
      <c r="CV687" s="72"/>
      <c r="CW687" s="72"/>
      <c r="CX687" s="72"/>
      <c r="CY687" s="72"/>
      <c r="CZ687" s="72"/>
      <c r="DA687" s="72"/>
      <c r="DB687" s="72"/>
      <c r="DC687" s="72"/>
      <c r="DD687" s="72"/>
      <c r="DE687" s="72"/>
      <c r="DF687" s="72"/>
      <c r="DG687" s="72"/>
      <c r="DH687" s="72"/>
      <c r="DI687" s="72"/>
      <c r="DJ687" s="72"/>
      <c r="DK687" s="72"/>
      <c r="DL687" s="72"/>
      <c r="DM687" s="72"/>
      <c r="DN687" s="72"/>
      <c r="DO687" s="72"/>
      <c r="DP687" s="72"/>
      <c r="DQ687" s="72"/>
      <c r="DR687" s="72"/>
      <c r="DS687" s="72"/>
      <c r="DT687" s="72"/>
      <c r="DU687" s="72"/>
      <c r="DV687" s="72"/>
      <c r="DW687" s="72"/>
      <c r="DX687" s="72"/>
      <c r="DY687" s="72"/>
      <c r="DZ687" s="72"/>
      <c r="EA687" s="72"/>
      <c r="EB687" s="72"/>
      <c r="EC687" s="72"/>
      <c r="ED687" s="72"/>
      <c r="EE687" s="72"/>
      <c r="EF687" s="72"/>
      <c r="EG687" s="72"/>
      <c r="EH687" s="72"/>
      <c r="EI687" s="72"/>
      <c r="EJ687" s="72"/>
      <c r="EK687" s="72"/>
      <c r="EL687" s="72"/>
      <c r="EM687" s="72"/>
      <c r="EN687" s="72"/>
      <c r="EO687" s="72"/>
      <c r="EP687" s="72"/>
      <c r="EQ687" s="72"/>
      <c r="ER687" s="312">
        <f t="shared" si="137"/>
        <v>1</v>
      </c>
      <c r="ES687" s="72">
        <f t="shared" si="138"/>
        <v>1</v>
      </c>
      <c r="ET687" s="72" t="s">
        <v>1116</v>
      </c>
      <c r="EU687" s="7" t="s">
        <v>2996</v>
      </c>
      <c r="EV687" s="7" t="s">
        <v>1110</v>
      </c>
      <c r="EW687" s="7" t="s">
        <v>1801</v>
      </c>
      <c r="EX687" s="183" t="s">
        <v>2049</v>
      </c>
      <c r="EY687" s="313">
        <v>46177</v>
      </c>
      <c r="EZ687" s="313"/>
      <c r="FA687" s="183"/>
      <c r="FB687" s="313"/>
      <c r="FC687" s="7"/>
      <c r="FD687" s="7" t="s">
        <v>3477</v>
      </c>
      <c r="FE687" s="7">
        <f t="shared" si="139"/>
        <v>6</v>
      </c>
      <c r="FF687" s="72">
        <f t="shared" si="140"/>
        <v>4580</v>
      </c>
      <c r="FG687" t="s">
        <v>3515</v>
      </c>
    </row>
    <row r="688" spans="1:163" ht="17.25">
      <c r="A688" s="72">
        <v>456338926</v>
      </c>
      <c r="B688" s="304" t="s">
        <v>954</v>
      </c>
      <c r="C688" s="72"/>
      <c r="D688" s="72"/>
      <c r="E688" s="72"/>
      <c r="F688" s="72"/>
      <c r="G688" s="306"/>
      <c r="H688" s="306"/>
      <c r="I688" s="72">
        <v>3359</v>
      </c>
      <c r="J688" s="72">
        <v>0</v>
      </c>
      <c r="K688" s="258">
        <f t="shared" si="143"/>
        <v>18</v>
      </c>
      <c r="L688" s="258">
        <f t="shared" si="133"/>
        <v>3377</v>
      </c>
      <c r="M688" s="315">
        <v>3</v>
      </c>
      <c r="N688" s="72" t="s">
        <v>1231</v>
      </c>
      <c r="O688" s="72" t="s">
        <v>1232</v>
      </c>
      <c r="P688" s="72" t="s">
        <v>230</v>
      </c>
      <c r="Q688" s="255">
        <v>0</v>
      </c>
      <c r="R688" s="66">
        <v>18</v>
      </c>
      <c r="S688" s="66">
        <f t="shared" ref="S688:S706" si="144">IF(H688="CBC COLL",T688,)</f>
        <v>0</v>
      </c>
      <c r="T688" s="66">
        <v>3996</v>
      </c>
      <c r="U688" s="4" t="s">
        <v>1231</v>
      </c>
      <c r="V688" s="5">
        <f t="shared" si="141"/>
        <v>0</v>
      </c>
      <c r="W688" s="5">
        <f t="shared" si="142"/>
        <v>0</v>
      </c>
      <c r="X688" s="5" t="s">
        <v>1280</v>
      </c>
      <c r="Y688" s="72" t="str">
        <f t="shared" si="135"/>
        <v>PTP</v>
      </c>
      <c r="Z688" s="72" t="s">
        <v>1315</v>
      </c>
      <c r="AA688" s="72" t="s">
        <v>1329</v>
      </c>
      <c r="AB688" s="304"/>
      <c r="AC688" s="72"/>
      <c r="AD688" s="72" t="s">
        <v>3022</v>
      </c>
      <c r="AE688" s="308"/>
      <c r="AF688" s="309" t="s">
        <v>1129</v>
      </c>
      <c r="AG688" s="7" t="s">
        <v>1129</v>
      </c>
      <c r="AH688" s="72" t="s">
        <v>456</v>
      </c>
      <c r="AI688" s="7" t="s">
        <v>1129</v>
      </c>
      <c r="AJ688" s="7" t="s">
        <v>1129</v>
      </c>
      <c r="AK688" s="7" t="s">
        <v>1129</v>
      </c>
      <c r="AL688" s="7">
        <v>4014</v>
      </c>
      <c r="AM688" s="255">
        <v>0</v>
      </c>
      <c r="AN688" s="258">
        <v>88</v>
      </c>
      <c r="AO688" s="306">
        <v>104</v>
      </c>
      <c r="AP688" s="306" t="str">
        <f t="shared" si="136"/>
        <v>FLOW</v>
      </c>
      <c r="AQ688" s="306"/>
      <c r="AR688" s="306"/>
      <c r="AS688" s="306"/>
      <c r="AT688" s="306"/>
      <c r="AU688" s="72" t="s">
        <v>1793</v>
      </c>
      <c r="AV688" s="310" t="s">
        <v>1024</v>
      </c>
      <c r="AW688" s="304"/>
      <c r="AX688" s="311">
        <v>44937</v>
      </c>
      <c r="AY688" s="72">
        <v>36</v>
      </c>
      <c r="AZ688" s="72" t="s">
        <v>1742</v>
      </c>
      <c r="BA688" s="7" t="s">
        <v>3513</v>
      </c>
      <c r="BB688" s="7"/>
      <c r="BC688" s="7"/>
      <c r="BD688" s="72"/>
      <c r="BE688" s="72"/>
      <c r="BF688" s="72"/>
      <c r="BG688" s="183"/>
      <c r="BH688" s="72"/>
      <c r="BI688" s="72"/>
      <c r="BJ688" s="72"/>
      <c r="BK688" s="72"/>
      <c r="BL688" s="72">
        <v>1</v>
      </c>
      <c r="BM688" s="72"/>
      <c r="BN688" s="72"/>
      <c r="BO688" s="72"/>
      <c r="BP688" s="72"/>
      <c r="BQ688" s="72"/>
      <c r="BR688" s="72"/>
      <c r="BS688" s="72"/>
      <c r="BT688" s="72"/>
      <c r="BU688" s="72"/>
      <c r="BV688" s="72"/>
      <c r="BW688" s="72"/>
      <c r="BX688" s="72"/>
      <c r="BY688" s="72"/>
      <c r="BZ688" s="72"/>
      <c r="CA688" s="72"/>
      <c r="CB688" s="72"/>
      <c r="CC688" s="72"/>
      <c r="CD688" s="72"/>
      <c r="CE688" s="72"/>
      <c r="CF688" s="72"/>
      <c r="CG688" s="72"/>
      <c r="CH688" s="72"/>
      <c r="CI688" s="72"/>
      <c r="CJ688" s="72"/>
      <c r="CK688" s="72"/>
      <c r="CL688" s="72"/>
      <c r="CM688" s="72"/>
      <c r="CN688" s="72"/>
      <c r="CO688" s="72"/>
      <c r="CP688" s="72"/>
      <c r="CQ688" s="72"/>
      <c r="CR688" s="72"/>
      <c r="CS688" s="72"/>
      <c r="CT688" s="72"/>
      <c r="CU688" s="72"/>
      <c r="CV688" s="72"/>
      <c r="CW688" s="72"/>
      <c r="CX688" s="72"/>
      <c r="CY688" s="72"/>
      <c r="CZ688" s="72"/>
      <c r="DA688" s="72"/>
      <c r="DB688" s="72"/>
      <c r="DC688" s="72"/>
      <c r="DD688" s="72"/>
      <c r="DE688" s="72"/>
      <c r="DF688" s="72"/>
      <c r="DG688" s="72"/>
      <c r="DH688" s="72"/>
      <c r="DI688" s="72"/>
      <c r="DJ688" s="72"/>
      <c r="DK688" s="72"/>
      <c r="DL688" s="72"/>
      <c r="DM688" s="72"/>
      <c r="DN688" s="72"/>
      <c r="DO688" s="72"/>
      <c r="DP688" s="72"/>
      <c r="DQ688" s="72"/>
      <c r="DR688" s="72"/>
      <c r="DS688" s="72"/>
      <c r="DT688" s="72"/>
      <c r="DU688" s="72"/>
      <c r="DV688" s="72"/>
      <c r="DW688" s="72"/>
      <c r="DX688" s="72"/>
      <c r="DY688" s="72"/>
      <c r="DZ688" s="72"/>
      <c r="EA688" s="72"/>
      <c r="EB688" s="72"/>
      <c r="EC688" s="72"/>
      <c r="ED688" s="72"/>
      <c r="EE688" s="72"/>
      <c r="EF688" s="72"/>
      <c r="EG688" s="72"/>
      <c r="EH688" s="72"/>
      <c r="EI688" s="72"/>
      <c r="EJ688" s="72"/>
      <c r="EK688" s="72"/>
      <c r="EL688" s="72"/>
      <c r="EM688" s="72"/>
      <c r="EN688" s="72"/>
      <c r="EO688" s="72"/>
      <c r="EP688" s="72"/>
      <c r="EQ688" s="72"/>
      <c r="ER688" s="312">
        <f t="shared" si="137"/>
        <v>1</v>
      </c>
      <c r="ES688" s="72">
        <f t="shared" si="138"/>
        <v>1</v>
      </c>
      <c r="ET688" s="72" t="s">
        <v>1111</v>
      </c>
      <c r="EU688" s="7" t="s">
        <v>2997</v>
      </c>
      <c r="EV688" s="7" t="s">
        <v>1110</v>
      </c>
      <c r="EW688" s="7" t="s">
        <v>1806</v>
      </c>
      <c r="EX688" s="183" t="s">
        <v>1815</v>
      </c>
      <c r="EY688" s="313">
        <v>46178</v>
      </c>
      <c r="EZ688" s="313"/>
      <c r="FA688" s="183"/>
      <c r="FB688" s="313"/>
      <c r="FC688" s="7"/>
      <c r="FD688" s="7" t="s">
        <v>1251</v>
      </c>
      <c r="FE688" s="7">
        <f t="shared" si="139"/>
        <v>18</v>
      </c>
      <c r="FF688" s="72">
        <f t="shared" si="140"/>
        <v>3377</v>
      </c>
      <c r="FG688" t="s">
        <v>3515</v>
      </c>
    </row>
    <row r="689" spans="1:163" ht="17.25">
      <c r="A689" s="72">
        <v>462011491</v>
      </c>
      <c r="B689" s="304" t="s">
        <v>975</v>
      </c>
      <c r="C689" s="72"/>
      <c r="D689" s="72"/>
      <c r="E689" s="72"/>
      <c r="F689" s="72"/>
      <c r="G689" s="306"/>
      <c r="H689" s="306"/>
      <c r="I689" s="72">
        <v>3778</v>
      </c>
      <c r="J689" s="72">
        <v>0</v>
      </c>
      <c r="K689" s="258">
        <f t="shared" si="143"/>
        <v>9</v>
      </c>
      <c r="L689" s="258">
        <f t="shared" si="133"/>
        <v>3787</v>
      </c>
      <c r="M689" s="315">
        <v>3</v>
      </c>
      <c r="N689" s="72" t="s">
        <v>1231</v>
      </c>
      <c r="O689" s="72" t="s">
        <v>1232</v>
      </c>
      <c r="P689" s="72" t="s">
        <v>65</v>
      </c>
      <c r="Q689" s="255">
        <v>0</v>
      </c>
      <c r="R689" s="66">
        <v>9</v>
      </c>
      <c r="S689" s="66">
        <f t="shared" si="144"/>
        <v>0</v>
      </c>
      <c r="T689" s="66">
        <v>893</v>
      </c>
      <c r="U689" s="4" t="s">
        <v>1231</v>
      </c>
      <c r="V689" s="5">
        <f t="shared" si="141"/>
        <v>0</v>
      </c>
      <c r="W689" s="5">
        <f t="shared" si="142"/>
        <v>0</v>
      </c>
      <c r="X689" s="5" t="str">
        <f t="shared" si="134"/>
        <v>FLOW</v>
      </c>
      <c r="Y689" s="72" t="str">
        <f t="shared" si="135"/>
        <v>BPTP</v>
      </c>
      <c r="Z689" s="72" t="s">
        <v>1329</v>
      </c>
      <c r="AA689" s="72" t="s">
        <v>1325</v>
      </c>
      <c r="AB689" s="304"/>
      <c r="AC689" s="72"/>
      <c r="AD689" s="72"/>
      <c r="AE689" s="308"/>
      <c r="AF689" s="309" t="s">
        <v>1129</v>
      </c>
      <c r="AG689" s="7" t="s">
        <v>1129</v>
      </c>
      <c r="AH689" s="72" t="s">
        <v>499</v>
      </c>
      <c r="AI689" s="7" t="s">
        <v>1129</v>
      </c>
      <c r="AJ689" s="7" t="s">
        <v>1129</v>
      </c>
      <c r="AK689" s="7" t="s">
        <v>1129</v>
      </c>
      <c r="AL689" s="7">
        <v>902</v>
      </c>
      <c r="AM689" s="255">
        <v>0</v>
      </c>
      <c r="AN689" s="258">
        <v>88</v>
      </c>
      <c r="AO689" s="306">
        <v>104</v>
      </c>
      <c r="AP689" s="306" t="str">
        <f t="shared" si="136"/>
        <v>FLOW</v>
      </c>
      <c r="AQ689" s="306"/>
      <c r="AR689" s="306"/>
      <c r="AS689" s="306"/>
      <c r="AT689" s="306"/>
      <c r="AU689" s="72" t="s">
        <v>1793</v>
      </c>
      <c r="AV689" s="310" t="s">
        <v>1044</v>
      </c>
      <c r="AW689" s="304"/>
      <c r="AX689" s="311">
        <v>45345</v>
      </c>
      <c r="AY689" s="72">
        <v>24</v>
      </c>
      <c r="AZ689" s="72" t="s">
        <v>1742</v>
      </c>
      <c r="BA689" s="7" t="s">
        <v>3512</v>
      </c>
      <c r="BB689" s="7"/>
      <c r="BC689" s="7"/>
      <c r="BD689" s="72"/>
      <c r="BE689" s="72"/>
      <c r="BF689" s="72"/>
      <c r="BG689" s="183"/>
      <c r="BH689" s="72"/>
      <c r="BI689" s="72"/>
      <c r="BJ689" s="72"/>
      <c r="BK689" s="72"/>
      <c r="BL689" s="72"/>
      <c r="BM689" s="72"/>
      <c r="BN689" s="72"/>
      <c r="BO689" s="72"/>
      <c r="BP689" s="72"/>
      <c r="BQ689" s="72"/>
      <c r="BR689" s="72"/>
      <c r="BS689" s="72"/>
      <c r="BT689" s="72"/>
      <c r="BU689" s="72"/>
      <c r="BV689" s="72"/>
      <c r="BW689" s="72"/>
      <c r="BX689" s="72"/>
      <c r="BY689" s="72"/>
      <c r="BZ689" s="72"/>
      <c r="CA689" s="72"/>
      <c r="CB689" s="72"/>
      <c r="CC689" s="72"/>
      <c r="CD689" s="72"/>
      <c r="CE689" s="72"/>
      <c r="CF689" s="72"/>
      <c r="CG689" s="72"/>
      <c r="CH689" s="72"/>
      <c r="CI689" s="72"/>
      <c r="CJ689" s="72"/>
      <c r="CK689" s="72"/>
      <c r="CL689" s="72"/>
      <c r="CM689" s="72"/>
      <c r="CN689" s="72"/>
      <c r="CO689" s="72"/>
      <c r="CP689" s="72"/>
      <c r="CQ689" s="72"/>
      <c r="CR689" s="72"/>
      <c r="CS689" s="72"/>
      <c r="CT689" s="72"/>
      <c r="CU689" s="72"/>
      <c r="CV689" s="72"/>
      <c r="CW689" s="72"/>
      <c r="CX689" s="72"/>
      <c r="CY689" s="72"/>
      <c r="CZ689" s="72"/>
      <c r="DA689" s="72"/>
      <c r="DB689" s="72"/>
      <c r="DC689" s="72"/>
      <c r="DD689" s="72"/>
      <c r="DE689" s="72"/>
      <c r="DF689" s="72"/>
      <c r="DG689" s="72"/>
      <c r="DH689" s="72"/>
      <c r="DI689" s="72"/>
      <c r="DJ689" s="72"/>
      <c r="DK689" s="72"/>
      <c r="DL689" s="72"/>
      <c r="DM689" s="72"/>
      <c r="DN689" s="72"/>
      <c r="DO689" s="72"/>
      <c r="DP689" s="72"/>
      <c r="DQ689" s="72"/>
      <c r="DR689" s="72"/>
      <c r="DS689" s="72"/>
      <c r="DT689" s="72"/>
      <c r="DU689" s="72"/>
      <c r="DV689" s="72"/>
      <c r="DW689" s="72"/>
      <c r="DX689" s="72"/>
      <c r="DY689" s="72"/>
      <c r="DZ689" s="72"/>
      <c r="EA689" s="72"/>
      <c r="EB689" s="72"/>
      <c r="EC689" s="72"/>
      <c r="ED689" s="72"/>
      <c r="EE689" s="72"/>
      <c r="EF689" s="72"/>
      <c r="EG689" s="72"/>
      <c r="EH689" s="72"/>
      <c r="EI689" s="72"/>
      <c r="EJ689" s="72"/>
      <c r="EK689" s="72"/>
      <c r="EL689" s="72"/>
      <c r="EM689" s="72"/>
      <c r="EN689" s="72"/>
      <c r="EO689" s="72"/>
      <c r="EP689" s="72"/>
      <c r="EQ689" s="72"/>
      <c r="ER689" s="312">
        <f t="shared" si="137"/>
        <v>0</v>
      </c>
      <c r="ES689" s="72" t="str">
        <f t="shared" si="138"/>
        <v/>
      </c>
      <c r="ET689" s="72" t="s">
        <v>1118</v>
      </c>
      <c r="EU689" s="7" t="s">
        <v>2998</v>
      </c>
      <c r="EV689" s="7" t="s">
        <v>1110</v>
      </c>
      <c r="EW689" s="7" t="e">
        <v>#N/A</v>
      </c>
      <c r="EX689" s="183" t="e">
        <v>#N/A</v>
      </c>
      <c r="EY689" s="313" t="e">
        <v>#N/A</v>
      </c>
      <c r="EZ689" s="313"/>
      <c r="FA689" s="183"/>
      <c r="FB689" s="313"/>
      <c r="FC689" s="7"/>
      <c r="FD689" s="7" t="s">
        <v>3478</v>
      </c>
      <c r="FE689" s="7">
        <f t="shared" si="139"/>
        <v>9</v>
      </c>
      <c r="FF689" s="72">
        <f t="shared" si="140"/>
        <v>3787</v>
      </c>
      <c r="FG689" t="s">
        <v>3516</v>
      </c>
    </row>
    <row r="690" spans="1:163" ht="17.25">
      <c r="A690" s="72">
        <v>136892187</v>
      </c>
      <c r="B690" s="304" t="s">
        <v>537</v>
      </c>
      <c r="C690" s="72"/>
      <c r="D690" s="72"/>
      <c r="E690" s="72"/>
      <c r="F690" s="72"/>
      <c r="G690" s="306"/>
      <c r="H690" s="306"/>
      <c r="I690" s="72">
        <v>2794</v>
      </c>
      <c r="J690" s="72">
        <v>0</v>
      </c>
      <c r="K690" s="258">
        <f t="shared" si="143"/>
        <v>5</v>
      </c>
      <c r="L690" s="258">
        <f t="shared" si="133"/>
        <v>2799</v>
      </c>
      <c r="M690" s="315">
        <v>4</v>
      </c>
      <c r="N690" s="72" t="s">
        <v>1231</v>
      </c>
      <c r="O690" s="72" t="s">
        <v>1232</v>
      </c>
      <c r="P690" s="72" t="s">
        <v>230</v>
      </c>
      <c r="Q690" s="255">
        <v>0</v>
      </c>
      <c r="R690" s="66">
        <v>5</v>
      </c>
      <c r="S690" s="66">
        <f t="shared" si="144"/>
        <v>0</v>
      </c>
      <c r="T690" s="66">
        <v>450</v>
      </c>
      <c r="U690" s="4" t="s">
        <v>1231</v>
      </c>
      <c r="V690" s="5">
        <f t="shared" si="141"/>
        <v>0</v>
      </c>
      <c r="W690" s="5">
        <f t="shared" si="142"/>
        <v>0</v>
      </c>
      <c r="X690" s="5" t="s">
        <v>1280</v>
      </c>
      <c r="Y690" s="72" t="str">
        <f t="shared" si="135"/>
        <v>PTP</v>
      </c>
      <c r="Z690" s="72" t="s">
        <v>1329</v>
      </c>
      <c r="AA690" s="72" t="s">
        <v>1329</v>
      </c>
      <c r="AB690" s="304"/>
      <c r="AC690" s="72"/>
      <c r="AD690" s="72" t="s">
        <v>3019</v>
      </c>
      <c r="AE690" s="308"/>
      <c r="AF690" s="309" t="s">
        <v>1129</v>
      </c>
      <c r="AG690" s="7" t="s">
        <v>1129</v>
      </c>
      <c r="AH690" s="72" t="s">
        <v>538</v>
      </c>
      <c r="AI690" s="7" t="s">
        <v>1129</v>
      </c>
      <c r="AJ690" s="7" t="s">
        <v>1129</v>
      </c>
      <c r="AK690" s="7" t="s">
        <v>1129</v>
      </c>
      <c r="AL690" s="7">
        <v>455</v>
      </c>
      <c r="AM690" s="255">
        <v>0</v>
      </c>
      <c r="AN690" s="258">
        <v>115</v>
      </c>
      <c r="AO690" s="306">
        <v>131</v>
      </c>
      <c r="AP690" s="306" t="str">
        <f t="shared" si="136"/>
        <v>FLOW</v>
      </c>
      <c r="AQ690" s="306"/>
      <c r="AR690" s="306"/>
      <c r="AS690" s="306"/>
      <c r="AT690" s="306"/>
      <c r="AU690" s="72" t="s">
        <v>943</v>
      </c>
      <c r="AV690" s="310" t="s">
        <v>539</v>
      </c>
      <c r="AW690" s="304" t="s">
        <v>31</v>
      </c>
      <c r="AX690" s="311">
        <v>44922</v>
      </c>
      <c r="AY690" s="72">
        <v>36</v>
      </c>
      <c r="AZ690" s="72" t="s">
        <v>1742</v>
      </c>
      <c r="BA690" s="7" t="s">
        <v>3513</v>
      </c>
      <c r="BB690" s="7"/>
      <c r="BC690" s="7"/>
      <c r="BD690" s="72"/>
      <c r="BE690" s="72"/>
      <c r="BF690" s="72"/>
      <c r="BG690" s="183"/>
      <c r="BH690" s="72"/>
      <c r="BI690" s="72"/>
      <c r="BJ690" s="72"/>
      <c r="BK690" s="72"/>
      <c r="BL690" s="72">
        <v>1</v>
      </c>
      <c r="BM690" s="72"/>
      <c r="BN690" s="72"/>
      <c r="BO690" s="72"/>
      <c r="BP690" s="72"/>
      <c r="BQ690" s="72"/>
      <c r="BR690" s="72"/>
      <c r="BS690" s="72"/>
      <c r="BT690" s="72"/>
      <c r="BU690" s="72"/>
      <c r="BV690" s="72"/>
      <c r="BW690" s="72"/>
      <c r="BX690" s="72"/>
      <c r="BY690" s="72"/>
      <c r="BZ690" s="72"/>
      <c r="CA690" s="72"/>
      <c r="CB690" s="72"/>
      <c r="CC690" s="72"/>
      <c r="CD690" s="72"/>
      <c r="CE690" s="72"/>
      <c r="CF690" s="72"/>
      <c r="CG690" s="72"/>
      <c r="CH690" s="72"/>
      <c r="CI690" s="72"/>
      <c r="CJ690" s="72"/>
      <c r="CK690" s="72"/>
      <c r="CL690" s="72"/>
      <c r="CM690" s="72"/>
      <c r="CN690" s="72"/>
      <c r="CO690" s="72"/>
      <c r="CP690" s="72"/>
      <c r="CQ690" s="72"/>
      <c r="CR690" s="72"/>
      <c r="CS690" s="72"/>
      <c r="CT690" s="72"/>
      <c r="CU690" s="72"/>
      <c r="CV690" s="72"/>
      <c r="CW690" s="72"/>
      <c r="CX690" s="72"/>
      <c r="CY690" s="72"/>
      <c r="CZ690" s="72"/>
      <c r="DA690" s="72"/>
      <c r="DB690" s="72"/>
      <c r="DC690" s="72"/>
      <c r="DD690" s="72"/>
      <c r="DE690" s="72"/>
      <c r="DF690" s="72"/>
      <c r="DG690" s="72"/>
      <c r="DH690" s="72"/>
      <c r="DI690" s="72"/>
      <c r="DJ690" s="72"/>
      <c r="DK690" s="72"/>
      <c r="DL690" s="72"/>
      <c r="DM690" s="72"/>
      <c r="DN690" s="72"/>
      <c r="DO690" s="72"/>
      <c r="DP690" s="72"/>
      <c r="DQ690" s="72"/>
      <c r="DR690" s="72"/>
      <c r="DS690" s="72"/>
      <c r="DT690" s="72"/>
      <c r="DU690" s="72"/>
      <c r="DV690" s="72"/>
      <c r="DW690" s="72"/>
      <c r="DX690" s="72"/>
      <c r="DY690" s="72"/>
      <c r="DZ690" s="72"/>
      <c r="EA690" s="72"/>
      <c r="EB690" s="72"/>
      <c r="EC690" s="72"/>
      <c r="ED690" s="72"/>
      <c r="EE690" s="72"/>
      <c r="EF690" s="72"/>
      <c r="EG690" s="72"/>
      <c r="EH690" s="72"/>
      <c r="EI690" s="72"/>
      <c r="EJ690" s="72"/>
      <c r="EK690" s="72"/>
      <c r="EL690" s="72"/>
      <c r="EM690" s="72"/>
      <c r="EN690" s="72"/>
      <c r="EO690" s="72"/>
      <c r="EP690" s="72"/>
      <c r="EQ690" s="72"/>
      <c r="ER690" s="312">
        <f t="shared" si="137"/>
        <v>1</v>
      </c>
      <c r="ES690" s="72">
        <f t="shared" si="138"/>
        <v>1</v>
      </c>
      <c r="ET690" s="72" t="s">
        <v>1111</v>
      </c>
      <c r="EU690" s="7" t="s">
        <v>2999</v>
      </c>
      <c r="EV690" s="7" t="s">
        <v>1110</v>
      </c>
      <c r="EW690" s="7" t="s">
        <v>1806</v>
      </c>
      <c r="EX690" s="183" t="s">
        <v>1815</v>
      </c>
      <c r="EY690" s="313">
        <v>46181</v>
      </c>
      <c r="EZ690" s="313"/>
      <c r="FA690" s="183"/>
      <c r="FB690" s="313"/>
      <c r="FC690" s="7"/>
      <c r="FD690" s="7" t="s">
        <v>3479</v>
      </c>
      <c r="FE690" s="7">
        <f t="shared" si="139"/>
        <v>5</v>
      </c>
      <c r="FF690" s="72">
        <f t="shared" si="140"/>
        <v>2799</v>
      </c>
      <c r="FG690" t="s">
        <v>3515</v>
      </c>
    </row>
    <row r="691" spans="1:163" ht="17.25">
      <c r="A691" s="72">
        <v>462252637</v>
      </c>
      <c r="B691" s="304" t="s">
        <v>1619</v>
      </c>
      <c r="C691" s="72"/>
      <c r="D691" s="72"/>
      <c r="E691" s="72"/>
      <c r="F691" s="72"/>
      <c r="G691" s="306"/>
      <c r="H691" s="306" t="s">
        <v>1790</v>
      </c>
      <c r="I691" s="72">
        <v>2640</v>
      </c>
      <c r="J691" s="72">
        <v>0</v>
      </c>
      <c r="K691" s="258">
        <f t="shared" si="143"/>
        <v>43</v>
      </c>
      <c r="L691" s="258">
        <f t="shared" si="133"/>
        <v>2683</v>
      </c>
      <c r="M691" s="315">
        <v>2</v>
      </c>
      <c r="N691" s="72" t="s">
        <v>1282</v>
      </c>
      <c r="O691" s="72" t="s">
        <v>1232</v>
      </c>
      <c r="P691" s="72" t="s">
        <v>349</v>
      </c>
      <c r="Q691" s="255">
        <v>0</v>
      </c>
      <c r="R691" s="66">
        <v>43</v>
      </c>
      <c r="S691" s="66">
        <f t="shared" si="144"/>
        <v>0</v>
      </c>
      <c r="T691" s="66">
        <v>900</v>
      </c>
      <c r="U691" s="4" t="s">
        <v>1129</v>
      </c>
      <c r="V691" s="5">
        <f t="shared" si="141"/>
        <v>0</v>
      </c>
      <c r="W691" s="5">
        <f t="shared" si="142"/>
        <v>0</v>
      </c>
      <c r="X691" s="5" t="str">
        <f t="shared" si="134"/>
        <v>RB</v>
      </c>
      <c r="Y691" s="72" t="str">
        <f t="shared" si="135"/>
        <v>PAID</v>
      </c>
      <c r="Z691" s="72" t="s">
        <v>1129</v>
      </c>
      <c r="AA691" s="72" t="s">
        <v>1281</v>
      </c>
      <c r="AB691" s="304" t="s">
        <v>3023</v>
      </c>
      <c r="AC691" s="72"/>
      <c r="AD691" s="72" t="s">
        <v>3022</v>
      </c>
      <c r="AE691" s="308"/>
      <c r="AF691" s="309" t="s">
        <v>1129</v>
      </c>
      <c r="AG691" s="7" t="s">
        <v>1129</v>
      </c>
      <c r="AH691" s="72" t="s">
        <v>566</v>
      </c>
      <c r="AI691" s="7" t="s">
        <v>1129</v>
      </c>
      <c r="AJ691" s="7" t="s">
        <v>1129</v>
      </c>
      <c r="AK691" s="7" t="s">
        <v>1129</v>
      </c>
      <c r="AL691" s="7">
        <v>943</v>
      </c>
      <c r="AM691" s="255">
        <v>0</v>
      </c>
      <c r="AN691" s="258">
        <v>56</v>
      </c>
      <c r="AO691" s="306">
        <v>0</v>
      </c>
      <c r="AP691" s="306" t="str">
        <f t="shared" si="136"/>
        <v>RB</v>
      </c>
      <c r="AQ691" s="306"/>
      <c r="AR691" s="306"/>
      <c r="AS691" s="306"/>
      <c r="AT691" s="306"/>
      <c r="AU691" s="72" t="s">
        <v>1793</v>
      </c>
      <c r="AV691" s="310" t="s">
        <v>1722</v>
      </c>
      <c r="AW691" s="304"/>
      <c r="AX691" s="311">
        <v>45367</v>
      </c>
      <c r="AY691" s="72">
        <v>24</v>
      </c>
      <c r="AZ691" s="72" t="s">
        <v>1742</v>
      </c>
      <c r="BA691" s="7" t="s">
        <v>3512</v>
      </c>
      <c r="BB691" s="7"/>
      <c r="BC691" s="7"/>
      <c r="BD691" s="72"/>
      <c r="BE691" s="72"/>
      <c r="BF691" s="72"/>
      <c r="BG691" s="183"/>
      <c r="BH691" s="72"/>
      <c r="BI691" s="72"/>
      <c r="BJ691" s="72"/>
      <c r="BK691" s="72"/>
      <c r="BL691" s="72">
        <v>1</v>
      </c>
      <c r="BM691" s="72"/>
      <c r="BN691" s="72"/>
      <c r="BO691" s="72"/>
      <c r="BP691" s="72"/>
      <c r="BQ691" s="72"/>
      <c r="BR691" s="72"/>
      <c r="BS691" s="72"/>
      <c r="BT691" s="72"/>
      <c r="BU691" s="72"/>
      <c r="BV691" s="72"/>
      <c r="BW691" s="72"/>
      <c r="BX691" s="72"/>
      <c r="BY691" s="72"/>
      <c r="BZ691" s="72"/>
      <c r="CA691" s="72"/>
      <c r="CB691" s="72"/>
      <c r="CC691" s="72"/>
      <c r="CD691" s="72"/>
      <c r="CE691" s="72"/>
      <c r="CF691" s="72"/>
      <c r="CG691" s="72"/>
      <c r="CH691" s="72"/>
      <c r="CI691" s="72"/>
      <c r="CJ691" s="72"/>
      <c r="CK691" s="72"/>
      <c r="CL691" s="72"/>
      <c r="CM691" s="72"/>
      <c r="CN691" s="72"/>
      <c r="CO691" s="72"/>
      <c r="CP691" s="72"/>
      <c r="CQ691" s="72"/>
      <c r="CR691" s="72"/>
      <c r="CS691" s="72"/>
      <c r="CT691" s="72"/>
      <c r="CU691" s="72"/>
      <c r="CV691" s="72"/>
      <c r="CW691" s="72"/>
      <c r="CX691" s="72"/>
      <c r="CY691" s="72"/>
      <c r="CZ691" s="72"/>
      <c r="DA691" s="72"/>
      <c r="DB691" s="72"/>
      <c r="DC691" s="72"/>
      <c r="DD691" s="72"/>
      <c r="DE691" s="72"/>
      <c r="DF691" s="72"/>
      <c r="DG691" s="72"/>
      <c r="DH691" s="72"/>
      <c r="DI691" s="72"/>
      <c r="DJ691" s="72"/>
      <c r="DK691" s="72"/>
      <c r="DL691" s="72"/>
      <c r="DM691" s="72"/>
      <c r="DN691" s="72"/>
      <c r="DO691" s="72"/>
      <c r="DP691" s="72"/>
      <c r="DQ691" s="72"/>
      <c r="DR691" s="72"/>
      <c r="DS691" s="72"/>
      <c r="DT691" s="72"/>
      <c r="DU691" s="72"/>
      <c r="DV691" s="72"/>
      <c r="DW691" s="72"/>
      <c r="DX691" s="72"/>
      <c r="DY691" s="72"/>
      <c r="DZ691" s="72"/>
      <c r="EA691" s="72"/>
      <c r="EB691" s="72"/>
      <c r="EC691" s="72"/>
      <c r="ED691" s="72"/>
      <c r="EE691" s="72"/>
      <c r="EF691" s="72"/>
      <c r="EG691" s="72"/>
      <c r="EH691" s="72"/>
      <c r="EI691" s="72"/>
      <c r="EJ691" s="72"/>
      <c r="EK691" s="72"/>
      <c r="EL691" s="72"/>
      <c r="EM691" s="72"/>
      <c r="EN691" s="72"/>
      <c r="EO691" s="72"/>
      <c r="EP691" s="72"/>
      <c r="EQ691" s="72"/>
      <c r="ER691" s="312">
        <f t="shared" si="137"/>
        <v>1</v>
      </c>
      <c r="ES691" s="72">
        <f t="shared" si="138"/>
        <v>1</v>
      </c>
      <c r="ET691" s="72" t="s">
        <v>1126</v>
      </c>
      <c r="EU691" s="7" t="s">
        <v>3000</v>
      </c>
      <c r="EV691" s="7" t="s">
        <v>1110</v>
      </c>
      <c r="EW691" s="7" t="s">
        <v>1829</v>
      </c>
      <c r="EX691" s="183" t="s">
        <v>1890</v>
      </c>
      <c r="EY691" s="313">
        <v>46177</v>
      </c>
      <c r="EZ691" s="313"/>
      <c r="FA691" s="183"/>
      <c r="FB691" s="313"/>
      <c r="FC691" s="7"/>
      <c r="FD691" s="7" t="s">
        <v>3480</v>
      </c>
      <c r="FE691" s="7">
        <f t="shared" si="139"/>
        <v>43</v>
      </c>
      <c r="FF691" s="72">
        <f t="shared" si="140"/>
        <v>2683</v>
      </c>
      <c r="FG691" t="s">
        <v>3515</v>
      </c>
    </row>
    <row r="692" spans="1:163" ht="17.25">
      <c r="A692" s="72">
        <v>134196820</v>
      </c>
      <c r="B692" s="304" t="s">
        <v>615</v>
      </c>
      <c r="C692" s="72"/>
      <c r="D692" s="72"/>
      <c r="E692" s="72"/>
      <c r="F692" s="72"/>
      <c r="G692" s="306"/>
      <c r="H692" s="306"/>
      <c r="I692" s="72">
        <v>3506</v>
      </c>
      <c r="J692" s="72">
        <v>0</v>
      </c>
      <c r="K692" s="258">
        <f t="shared" si="143"/>
        <v>126</v>
      </c>
      <c r="L692" s="258">
        <f t="shared" si="133"/>
        <v>3632</v>
      </c>
      <c r="M692" s="315">
        <v>6</v>
      </c>
      <c r="N692" s="72" t="s">
        <v>1231</v>
      </c>
      <c r="O692" s="72" t="s">
        <v>1232</v>
      </c>
      <c r="P692" s="72" t="s">
        <v>349</v>
      </c>
      <c r="Q692" s="255">
        <v>0</v>
      </c>
      <c r="R692" s="66">
        <v>126</v>
      </c>
      <c r="S692" s="66">
        <f t="shared" si="144"/>
        <v>0</v>
      </c>
      <c r="T692" s="66">
        <v>3600</v>
      </c>
      <c r="U692" s="4" t="s">
        <v>1231</v>
      </c>
      <c r="V692" s="5">
        <f t="shared" si="141"/>
        <v>0</v>
      </c>
      <c r="W692" s="5">
        <f t="shared" si="142"/>
        <v>0</v>
      </c>
      <c r="X692" s="5" t="s">
        <v>1280</v>
      </c>
      <c r="Y692" s="72" t="str">
        <f t="shared" si="135"/>
        <v>PTP</v>
      </c>
      <c r="Z692" s="72" t="s">
        <v>1329</v>
      </c>
      <c r="AA692" s="72" t="s">
        <v>1329</v>
      </c>
      <c r="AB692" s="304"/>
      <c r="AC692" s="72"/>
      <c r="AD692" s="72" t="s">
        <v>3019</v>
      </c>
      <c r="AE692" s="308"/>
      <c r="AF692" s="309" t="s">
        <v>1129</v>
      </c>
      <c r="AG692" s="7" t="s">
        <v>1129</v>
      </c>
      <c r="AH692" s="72" t="s">
        <v>612</v>
      </c>
      <c r="AI692" s="7" t="s">
        <v>1129</v>
      </c>
      <c r="AJ692" s="7" t="s">
        <v>1129</v>
      </c>
      <c r="AK692" s="7" t="s">
        <v>1129</v>
      </c>
      <c r="AL692" s="7">
        <v>3726</v>
      </c>
      <c r="AM692" s="255">
        <v>0</v>
      </c>
      <c r="AN692" s="258">
        <v>177</v>
      </c>
      <c r="AO692" s="306">
        <v>193</v>
      </c>
      <c r="AP692" s="306" t="str">
        <f t="shared" si="136"/>
        <v>FLOW</v>
      </c>
      <c r="AQ692" s="306"/>
      <c r="AR692" s="306"/>
      <c r="AS692" s="306"/>
      <c r="AT692" s="306"/>
      <c r="AU692" s="72" t="s">
        <v>943</v>
      </c>
      <c r="AV692" s="310" t="s">
        <v>616</v>
      </c>
      <c r="AW692" s="304" t="s">
        <v>617</v>
      </c>
      <c r="AX692" s="311">
        <v>44838</v>
      </c>
      <c r="AY692" s="72">
        <v>36</v>
      </c>
      <c r="AZ692" s="72" t="s">
        <v>1742</v>
      </c>
      <c r="BA692" s="7" t="s">
        <v>3512</v>
      </c>
      <c r="BB692" s="7"/>
      <c r="BC692" s="7"/>
      <c r="BD692" s="72"/>
      <c r="BE692" s="72"/>
      <c r="BF692" s="72"/>
      <c r="BG692" s="183"/>
      <c r="BH692" s="72"/>
      <c r="BI692" s="72"/>
      <c r="BJ692" s="72"/>
      <c r="BK692" s="72"/>
      <c r="BL692" s="72">
        <v>1</v>
      </c>
      <c r="BM692" s="72"/>
      <c r="BN692" s="72"/>
      <c r="BO692" s="72"/>
      <c r="BP692" s="72"/>
      <c r="BQ692" s="72"/>
      <c r="BR692" s="72"/>
      <c r="BS692" s="72"/>
      <c r="BT692" s="72"/>
      <c r="BU692" s="72"/>
      <c r="BV692" s="72"/>
      <c r="BW692" s="72"/>
      <c r="BX692" s="72"/>
      <c r="BY692" s="72"/>
      <c r="BZ692" s="72"/>
      <c r="CA692" s="72"/>
      <c r="CB692" s="72"/>
      <c r="CC692" s="72"/>
      <c r="CD692" s="72"/>
      <c r="CE692" s="72"/>
      <c r="CF692" s="72"/>
      <c r="CG692" s="72"/>
      <c r="CH692" s="72"/>
      <c r="CI692" s="72"/>
      <c r="CJ692" s="72"/>
      <c r="CK692" s="72"/>
      <c r="CL692" s="72"/>
      <c r="CM692" s="72"/>
      <c r="CN692" s="72"/>
      <c r="CO692" s="72"/>
      <c r="CP692" s="72"/>
      <c r="CQ692" s="72"/>
      <c r="CR692" s="72"/>
      <c r="CS692" s="72"/>
      <c r="CT692" s="72"/>
      <c r="CU692" s="72"/>
      <c r="CV692" s="72"/>
      <c r="CW692" s="72"/>
      <c r="CX692" s="72"/>
      <c r="CY692" s="72"/>
      <c r="CZ692" s="72"/>
      <c r="DA692" s="72"/>
      <c r="DB692" s="72"/>
      <c r="DC692" s="72"/>
      <c r="DD692" s="72"/>
      <c r="DE692" s="72"/>
      <c r="DF692" s="72"/>
      <c r="DG692" s="72"/>
      <c r="DH692" s="72"/>
      <c r="DI692" s="72"/>
      <c r="DJ692" s="72"/>
      <c r="DK692" s="72"/>
      <c r="DL692" s="72"/>
      <c r="DM692" s="72"/>
      <c r="DN692" s="72"/>
      <c r="DO692" s="72"/>
      <c r="DP692" s="72"/>
      <c r="DQ692" s="72"/>
      <c r="DR692" s="72"/>
      <c r="DS692" s="72"/>
      <c r="DT692" s="72"/>
      <c r="DU692" s="72"/>
      <c r="DV692" s="72"/>
      <c r="DW692" s="72"/>
      <c r="DX692" s="72"/>
      <c r="DY692" s="72"/>
      <c r="DZ692" s="72"/>
      <c r="EA692" s="72"/>
      <c r="EB692" s="72"/>
      <c r="EC692" s="72"/>
      <c r="ED692" s="72"/>
      <c r="EE692" s="72"/>
      <c r="EF692" s="72"/>
      <c r="EG692" s="72"/>
      <c r="EH692" s="72"/>
      <c r="EI692" s="72"/>
      <c r="EJ692" s="72"/>
      <c r="EK692" s="72"/>
      <c r="EL692" s="72"/>
      <c r="EM692" s="72"/>
      <c r="EN692" s="72"/>
      <c r="EO692" s="72"/>
      <c r="EP692" s="72"/>
      <c r="EQ692" s="72"/>
      <c r="ER692" s="312">
        <f t="shared" si="137"/>
        <v>1</v>
      </c>
      <c r="ES692" s="72">
        <f t="shared" si="138"/>
        <v>1</v>
      </c>
      <c r="ET692" s="72" t="s">
        <v>1126</v>
      </c>
      <c r="EU692" s="7" t="s">
        <v>3001</v>
      </c>
      <c r="EV692" s="7" t="s">
        <v>1110</v>
      </c>
      <c r="EW692" s="7" t="s">
        <v>1801</v>
      </c>
      <c r="EX692" s="183" t="s">
        <v>1900</v>
      </c>
      <c r="EY692" s="313">
        <v>46177</v>
      </c>
      <c r="EZ692" s="313"/>
      <c r="FA692" s="183"/>
      <c r="FB692" s="313"/>
      <c r="FC692" s="7" t="s">
        <v>3622</v>
      </c>
      <c r="FD692" s="7" t="s">
        <v>3196</v>
      </c>
      <c r="FE692" s="7">
        <f t="shared" si="139"/>
        <v>126</v>
      </c>
      <c r="FF692" s="72">
        <f t="shared" si="140"/>
        <v>3632</v>
      </c>
      <c r="FG692" t="s">
        <v>3515</v>
      </c>
    </row>
    <row r="693" spans="1:163" ht="17.25">
      <c r="A693" s="72">
        <v>136056637</v>
      </c>
      <c r="B693" s="304" t="s">
        <v>945</v>
      </c>
      <c r="C693" s="72"/>
      <c r="D693" s="72"/>
      <c r="E693" s="72"/>
      <c r="F693" s="72"/>
      <c r="G693" s="306"/>
      <c r="H693" s="306"/>
      <c r="I693" s="72">
        <v>3440</v>
      </c>
      <c r="J693" s="72">
        <v>0</v>
      </c>
      <c r="K693" s="258">
        <f t="shared" si="143"/>
        <v>6</v>
      </c>
      <c r="L693" s="258">
        <f t="shared" si="133"/>
        <v>3446</v>
      </c>
      <c r="M693" s="315">
        <v>5</v>
      </c>
      <c r="N693" s="72" t="s">
        <v>1231</v>
      </c>
      <c r="O693" s="72" t="s">
        <v>1232</v>
      </c>
      <c r="P693" s="72" t="s">
        <v>349</v>
      </c>
      <c r="Q693" s="255">
        <v>0</v>
      </c>
      <c r="R693" s="66">
        <v>6</v>
      </c>
      <c r="S693" s="66">
        <f t="shared" si="144"/>
        <v>0</v>
      </c>
      <c r="T693" s="66">
        <v>450</v>
      </c>
      <c r="U693" s="4" t="s">
        <v>1231</v>
      </c>
      <c r="V693" s="5">
        <f t="shared" si="141"/>
        <v>0</v>
      </c>
      <c r="W693" s="5">
        <f t="shared" si="142"/>
        <v>0</v>
      </c>
      <c r="X693" s="5" t="str">
        <f t="shared" si="134"/>
        <v>FLOW</v>
      </c>
      <c r="Y693" s="72" t="str">
        <f t="shared" si="135"/>
        <v>NC</v>
      </c>
      <c r="Z693" s="72" t="s">
        <v>1315</v>
      </c>
      <c r="AA693" s="72" t="s">
        <v>1315</v>
      </c>
      <c r="AB693" s="304" t="s">
        <v>3023</v>
      </c>
      <c r="AC693" s="72"/>
      <c r="AD693" s="72" t="s">
        <v>3021</v>
      </c>
      <c r="AE693" s="308"/>
      <c r="AF693" s="309" t="s">
        <v>1129</v>
      </c>
      <c r="AG693" s="7" t="s">
        <v>1129</v>
      </c>
      <c r="AH693" s="72" t="s">
        <v>612</v>
      </c>
      <c r="AI693" s="7" t="s">
        <v>1129</v>
      </c>
      <c r="AJ693" s="7" t="s">
        <v>1129</v>
      </c>
      <c r="AK693" s="7" t="s">
        <v>1129</v>
      </c>
      <c r="AL693" s="7">
        <v>456</v>
      </c>
      <c r="AM693" s="255">
        <v>0</v>
      </c>
      <c r="AN693" s="258">
        <v>146</v>
      </c>
      <c r="AO693" s="306">
        <v>162</v>
      </c>
      <c r="AP693" s="306" t="str">
        <f t="shared" si="136"/>
        <v>FLOW</v>
      </c>
      <c r="AQ693" s="306"/>
      <c r="AR693" s="306"/>
      <c r="AS693" s="306"/>
      <c r="AT693" s="306"/>
      <c r="AU693" s="72" t="s">
        <v>943</v>
      </c>
      <c r="AV693" s="310" t="s">
        <v>1014</v>
      </c>
      <c r="AW693" s="304" t="s">
        <v>236</v>
      </c>
      <c r="AX693" s="311">
        <v>44886</v>
      </c>
      <c r="AY693" s="72">
        <v>36</v>
      </c>
      <c r="AZ693" s="72" t="s">
        <v>1742</v>
      </c>
      <c r="BA693" s="7" t="s">
        <v>3512</v>
      </c>
      <c r="BB693" s="7"/>
      <c r="BC693" s="7"/>
      <c r="BD693" s="72"/>
      <c r="BE693" s="72"/>
      <c r="BF693" s="72"/>
      <c r="BG693" s="183"/>
      <c r="BH693" s="72"/>
      <c r="BI693" s="72"/>
      <c r="BJ693" s="72"/>
      <c r="BK693" s="72"/>
      <c r="BL693" s="72">
        <v>1</v>
      </c>
      <c r="BM693" s="72"/>
      <c r="BN693" s="72"/>
      <c r="BO693" s="72"/>
      <c r="BP693" s="72"/>
      <c r="BQ693" s="72"/>
      <c r="BR693" s="72"/>
      <c r="BS693" s="72"/>
      <c r="BT693" s="72"/>
      <c r="BU693" s="72"/>
      <c r="BV693" s="72"/>
      <c r="BW693" s="72"/>
      <c r="BX693" s="72"/>
      <c r="BY693" s="72"/>
      <c r="BZ693" s="72"/>
      <c r="CA693" s="72"/>
      <c r="CB693" s="72"/>
      <c r="CC693" s="72"/>
      <c r="CD693" s="72"/>
      <c r="CE693" s="72"/>
      <c r="CF693" s="72"/>
      <c r="CG693" s="72"/>
      <c r="CH693" s="72"/>
      <c r="CI693" s="72"/>
      <c r="CJ693" s="72"/>
      <c r="CK693" s="72"/>
      <c r="CL693" s="72"/>
      <c r="CM693" s="72"/>
      <c r="CN693" s="72"/>
      <c r="CO693" s="72"/>
      <c r="CP693" s="72"/>
      <c r="CQ693" s="72"/>
      <c r="CR693" s="72"/>
      <c r="CS693" s="72"/>
      <c r="CT693" s="72"/>
      <c r="CU693" s="72"/>
      <c r="CV693" s="72"/>
      <c r="CW693" s="72"/>
      <c r="CX693" s="72"/>
      <c r="CY693" s="72"/>
      <c r="CZ693" s="72"/>
      <c r="DA693" s="72"/>
      <c r="DB693" s="72"/>
      <c r="DC693" s="72"/>
      <c r="DD693" s="72"/>
      <c r="DE693" s="72"/>
      <c r="DF693" s="72"/>
      <c r="DG693" s="72"/>
      <c r="DH693" s="72"/>
      <c r="DI693" s="72"/>
      <c r="DJ693" s="72"/>
      <c r="DK693" s="72"/>
      <c r="DL693" s="72"/>
      <c r="DM693" s="72"/>
      <c r="DN693" s="72"/>
      <c r="DO693" s="72"/>
      <c r="DP693" s="72"/>
      <c r="DQ693" s="72"/>
      <c r="DR693" s="72"/>
      <c r="DS693" s="72"/>
      <c r="DT693" s="72"/>
      <c r="DU693" s="72"/>
      <c r="DV693" s="72"/>
      <c r="DW693" s="72"/>
      <c r="DX693" s="72"/>
      <c r="DY693" s="72"/>
      <c r="DZ693" s="72"/>
      <c r="EA693" s="72"/>
      <c r="EB693" s="72"/>
      <c r="EC693" s="72"/>
      <c r="ED693" s="72"/>
      <c r="EE693" s="72"/>
      <c r="EF693" s="72"/>
      <c r="EG693" s="72"/>
      <c r="EH693" s="72"/>
      <c r="EI693" s="72"/>
      <c r="EJ693" s="72"/>
      <c r="EK693" s="72"/>
      <c r="EL693" s="72"/>
      <c r="EM693" s="72"/>
      <c r="EN693" s="72"/>
      <c r="EO693" s="72"/>
      <c r="EP693" s="72"/>
      <c r="EQ693" s="72"/>
      <c r="ER693" s="312">
        <f t="shared" si="137"/>
        <v>1</v>
      </c>
      <c r="ES693" s="72">
        <f t="shared" si="138"/>
        <v>1</v>
      </c>
      <c r="ET693" s="72" t="s">
        <v>1126</v>
      </c>
      <c r="EU693" s="7" t="s">
        <v>3002</v>
      </c>
      <c r="EV693" s="7" t="s">
        <v>1110</v>
      </c>
      <c r="EW693" s="7" t="s">
        <v>1829</v>
      </c>
      <c r="EX693" s="183" t="s">
        <v>1890</v>
      </c>
      <c r="EY693" s="313">
        <v>46177</v>
      </c>
      <c r="EZ693" s="313"/>
      <c r="FA693" s="183"/>
      <c r="FB693" s="313"/>
      <c r="FC693" s="7"/>
      <c r="FD693" s="7" t="s">
        <v>3477</v>
      </c>
      <c r="FE693" s="7">
        <f t="shared" si="139"/>
        <v>6</v>
      </c>
      <c r="FF693" s="72">
        <f t="shared" si="140"/>
        <v>3446</v>
      </c>
      <c r="FG693" t="s">
        <v>3515</v>
      </c>
    </row>
    <row r="694" spans="1:163" ht="17.25">
      <c r="A694" s="72">
        <v>463281658</v>
      </c>
      <c r="B694" s="304" t="s">
        <v>982</v>
      </c>
      <c r="C694" s="72" t="s">
        <v>1775</v>
      </c>
      <c r="D694" s="72" t="s">
        <v>1789</v>
      </c>
      <c r="E694" s="72">
        <v>1489</v>
      </c>
      <c r="F694" s="72"/>
      <c r="G694" s="306"/>
      <c r="H694" s="306" t="s">
        <v>1141</v>
      </c>
      <c r="I694" s="72">
        <v>5449</v>
      </c>
      <c r="J694" s="72">
        <v>0</v>
      </c>
      <c r="K694" s="258">
        <f t="shared" si="143"/>
        <v>47</v>
      </c>
      <c r="L694" s="258">
        <f t="shared" si="133"/>
        <v>3960</v>
      </c>
      <c r="M694" s="315">
        <v>4</v>
      </c>
      <c r="N694" s="72" t="s">
        <v>1282</v>
      </c>
      <c r="O694" s="72" t="s">
        <v>1281</v>
      </c>
      <c r="P694" s="72" t="s">
        <v>203</v>
      </c>
      <c r="Q694" s="255">
        <v>0</v>
      </c>
      <c r="R694" s="66">
        <v>47</v>
      </c>
      <c r="S694" s="66">
        <f t="shared" si="144"/>
        <v>1441.52</v>
      </c>
      <c r="T694" s="66">
        <v>1441.52</v>
      </c>
      <c r="U694" s="4" t="s">
        <v>1231</v>
      </c>
      <c r="V694" s="5">
        <f t="shared" si="141"/>
        <v>0</v>
      </c>
      <c r="W694" s="5">
        <f t="shared" si="142"/>
        <v>0</v>
      </c>
      <c r="X694" s="5" t="str">
        <f t="shared" si="134"/>
        <v>RB</v>
      </c>
      <c r="Y694" s="72" t="str">
        <f t="shared" si="135"/>
        <v>PAID</v>
      </c>
      <c r="Z694" s="72" t="s">
        <v>1329</v>
      </c>
      <c r="AA694" s="72" t="s">
        <v>1281</v>
      </c>
      <c r="AB694" s="304"/>
      <c r="AC694" s="72"/>
      <c r="AD694" s="72" t="s">
        <v>3019</v>
      </c>
      <c r="AE694" s="308"/>
      <c r="AF694" s="309" t="s">
        <v>1129</v>
      </c>
      <c r="AG694" s="7" t="s">
        <v>1129</v>
      </c>
      <c r="AH694" s="72" t="s">
        <v>1409</v>
      </c>
      <c r="AI694" s="7" t="s">
        <v>1129</v>
      </c>
      <c r="AJ694" s="7" t="s">
        <v>1129</v>
      </c>
      <c r="AK694" s="7" t="s">
        <v>1129</v>
      </c>
      <c r="AL694" s="7">
        <v>1488.52</v>
      </c>
      <c r="AM694" s="255">
        <v>0</v>
      </c>
      <c r="AN694" s="258">
        <v>116</v>
      </c>
      <c r="AO694" s="306">
        <v>0</v>
      </c>
      <c r="AP694" s="306" t="str">
        <f t="shared" si="136"/>
        <v>RB</v>
      </c>
      <c r="AQ694" s="306"/>
      <c r="AR694" s="306"/>
      <c r="AS694" s="306"/>
      <c r="AT694" s="306"/>
      <c r="AU694" s="72" t="s">
        <v>943</v>
      </c>
      <c r="AV694" s="310" t="s">
        <v>1051</v>
      </c>
      <c r="AW694" s="304"/>
      <c r="AX694" s="311">
        <v>45466</v>
      </c>
      <c r="AY694" s="72">
        <v>18</v>
      </c>
      <c r="AZ694" s="72" t="s">
        <v>1742</v>
      </c>
      <c r="BA694" s="7" t="s">
        <v>3512</v>
      </c>
      <c r="BB694" s="7"/>
      <c r="BC694" s="7"/>
      <c r="BD694" s="72"/>
      <c r="BE694" s="72"/>
      <c r="BF694" s="72"/>
      <c r="BG694" s="183"/>
      <c r="BH694" s="72"/>
      <c r="BI694" s="72">
        <v>1</v>
      </c>
      <c r="BJ694" s="72"/>
      <c r="BK694" s="72"/>
      <c r="BL694" s="72"/>
      <c r="BM694" s="72"/>
      <c r="BN694" s="72"/>
      <c r="BO694" s="72"/>
      <c r="BP694" s="72"/>
      <c r="BQ694" s="72"/>
      <c r="BR694" s="72"/>
      <c r="BS694" s="72"/>
      <c r="BT694" s="72"/>
      <c r="BU694" s="72"/>
      <c r="BV694" s="72"/>
      <c r="BW694" s="72"/>
      <c r="BX694" s="72"/>
      <c r="BY694" s="72"/>
      <c r="BZ694" s="72"/>
      <c r="CA694" s="72"/>
      <c r="CB694" s="72"/>
      <c r="CC694" s="72"/>
      <c r="CD694" s="72"/>
      <c r="CE694" s="72"/>
      <c r="CF694" s="72"/>
      <c r="CG694" s="72"/>
      <c r="CH694" s="72"/>
      <c r="CI694" s="72"/>
      <c r="CJ694" s="72"/>
      <c r="CK694" s="72"/>
      <c r="CL694" s="72"/>
      <c r="CM694" s="72"/>
      <c r="CN694" s="72"/>
      <c r="CO694" s="72"/>
      <c r="CP694" s="72"/>
      <c r="CQ694" s="72"/>
      <c r="CR694" s="72"/>
      <c r="CS694" s="72"/>
      <c r="CT694" s="72"/>
      <c r="CU694" s="72"/>
      <c r="CV694" s="72"/>
      <c r="CW694" s="72"/>
      <c r="CX694" s="72"/>
      <c r="CY694" s="72"/>
      <c r="CZ694" s="72"/>
      <c r="DA694" s="72"/>
      <c r="DB694" s="72"/>
      <c r="DC694" s="72"/>
      <c r="DD694" s="72"/>
      <c r="DE694" s="72"/>
      <c r="DF694" s="72"/>
      <c r="DG694" s="72"/>
      <c r="DH694" s="72"/>
      <c r="DI694" s="72"/>
      <c r="DJ694" s="72"/>
      <c r="DK694" s="72"/>
      <c r="DL694" s="72"/>
      <c r="DM694" s="72"/>
      <c r="DN694" s="72"/>
      <c r="DO694" s="72"/>
      <c r="DP694" s="72"/>
      <c r="DQ694" s="72"/>
      <c r="DR694" s="72"/>
      <c r="DS694" s="72"/>
      <c r="DT694" s="72"/>
      <c r="DU694" s="72"/>
      <c r="DV694" s="72"/>
      <c r="DW694" s="72"/>
      <c r="DX694" s="72"/>
      <c r="DY694" s="72"/>
      <c r="DZ694" s="72"/>
      <c r="EA694" s="72"/>
      <c r="EB694" s="72"/>
      <c r="EC694" s="72"/>
      <c r="ED694" s="72"/>
      <c r="EE694" s="72"/>
      <c r="EF694" s="72"/>
      <c r="EG694" s="72"/>
      <c r="EH694" s="72"/>
      <c r="EI694" s="72"/>
      <c r="EJ694" s="72"/>
      <c r="EK694" s="72"/>
      <c r="EL694" s="72"/>
      <c r="EM694" s="72"/>
      <c r="EN694" s="72"/>
      <c r="EO694" s="72"/>
      <c r="EP694" s="72"/>
      <c r="EQ694" s="72"/>
      <c r="ER694" s="312">
        <f t="shared" si="137"/>
        <v>1</v>
      </c>
      <c r="ES694" s="72">
        <f t="shared" si="138"/>
        <v>1</v>
      </c>
      <c r="ET694" s="72" t="s">
        <v>1123</v>
      </c>
      <c r="EU694" s="7" t="s">
        <v>3003</v>
      </c>
      <c r="EV694" s="7" t="s">
        <v>1110</v>
      </c>
      <c r="EW694" s="7" t="s">
        <v>1806</v>
      </c>
      <c r="EX694" s="183" t="s">
        <v>1864</v>
      </c>
      <c r="EY694" s="313">
        <v>46176</v>
      </c>
      <c r="EZ694" s="313"/>
      <c r="FA694" s="183"/>
      <c r="FB694" s="313"/>
      <c r="FC694" s="7"/>
      <c r="FD694" s="7" t="s">
        <v>3122</v>
      </c>
      <c r="FE694" s="7">
        <f t="shared" si="139"/>
        <v>47</v>
      </c>
      <c r="FF694" s="72">
        <f t="shared" si="140"/>
        <v>5449</v>
      </c>
      <c r="FG694" t="s">
        <v>3515</v>
      </c>
    </row>
    <row r="695" spans="1:163" ht="17.25">
      <c r="A695" s="72">
        <v>456772826</v>
      </c>
      <c r="B695" s="304" t="s">
        <v>1616</v>
      </c>
      <c r="C695" s="72" t="s">
        <v>1775</v>
      </c>
      <c r="D695" s="72" t="s">
        <v>1795</v>
      </c>
      <c r="E695" s="72">
        <v>2003</v>
      </c>
      <c r="F695" s="72"/>
      <c r="G695" s="306"/>
      <c r="H695" s="306"/>
      <c r="I695" s="72">
        <v>3269</v>
      </c>
      <c r="J695" s="72">
        <v>0</v>
      </c>
      <c r="K695" s="258">
        <f t="shared" si="143"/>
        <v>25</v>
      </c>
      <c r="L695" s="258">
        <f t="shared" si="133"/>
        <v>1291</v>
      </c>
      <c r="M695" s="315">
        <v>2</v>
      </c>
      <c r="N695" s="72" t="s">
        <v>1282</v>
      </c>
      <c r="O695" s="72" t="s">
        <v>1281</v>
      </c>
      <c r="P695" s="72" t="s">
        <v>34</v>
      </c>
      <c r="Q695" s="255">
        <v>0</v>
      </c>
      <c r="R695" s="66">
        <v>25</v>
      </c>
      <c r="S695" s="66">
        <f t="shared" si="144"/>
        <v>0</v>
      </c>
      <c r="T695" s="66">
        <v>4487</v>
      </c>
      <c r="U695" s="4" t="s">
        <v>1129</v>
      </c>
      <c r="V695" s="5">
        <f t="shared" si="141"/>
        <v>0</v>
      </c>
      <c r="W695" s="5">
        <f t="shared" si="142"/>
        <v>0</v>
      </c>
      <c r="X695" s="5" t="str">
        <f t="shared" si="134"/>
        <v>RB</v>
      </c>
      <c r="Y695" s="72" t="str">
        <f t="shared" si="135"/>
        <v>PAID</v>
      </c>
      <c r="Z695" s="72" t="s">
        <v>1129</v>
      </c>
      <c r="AA695" s="72" t="s">
        <v>1281</v>
      </c>
      <c r="AB695" s="304"/>
      <c r="AC695" s="72"/>
      <c r="AD695" s="72" t="s">
        <v>3019</v>
      </c>
      <c r="AE695" s="308"/>
      <c r="AF695" s="309" t="s">
        <v>1129</v>
      </c>
      <c r="AG695" s="7" t="s">
        <v>1129</v>
      </c>
      <c r="AH695" s="72" t="s">
        <v>688</v>
      </c>
      <c r="AI695" s="7" t="s">
        <v>1129</v>
      </c>
      <c r="AJ695" s="7" t="s">
        <v>1129</v>
      </c>
      <c r="AK695" s="7" t="s">
        <v>1129</v>
      </c>
      <c r="AL695" s="7">
        <v>4512</v>
      </c>
      <c r="AM695" s="255">
        <v>0</v>
      </c>
      <c r="AN695" s="258">
        <v>57</v>
      </c>
      <c r="AO695" s="306">
        <v>0</v>
      </c>
      <c r="AP695" s="306" t="str">
        <f t="shared" si="136"/>
        <v>RB</v>
      </c>
      <c r="AQ695" s="306"/>
      <c r="AR695" s="306"/>
      <c r="AS695" s="306"/>
      <c r="AT695" s="306"/>
      <c r="AU695" s="72" t="s">
        <v>1793</v>
      </c>
      <c r="AV695" s="310" t="s">
        <v>1719</v>
      </c>
      <c r="AW695" s="304"/>
      <c r="AX695" s="311">
        <v>44967</v>
      </c>
      <c r="AY695" s="72">
        <v>36</v>
      </c>
      <c r="AZ695" s="72" t="s">
        <v>1742</v>
      </c>
      <c r="BA695" s="7" t="s">
        <v>3512</v>
      </c>
      <c r="BB695" s="7"/>
      <c r="BC695" s="7"/>
      <c r="BD695" s="72"/>
      <c r="BE695" s="72"/>
      <c r="BF695" s="72"/>
      <c r="BG695" s="183"/>
      <c r="BH695" s="72"/>
      <c r="BI695" s="72"/>
      <c r="BJ695" s="72"/>
      <c r="BK695" s="72"/>
      <c r="BL695" s="72">
        <v>1</v>
      </c>
      <c r="BM695" s="72"/>
      <c r="BN695" s="72"/>
      <c r="BO695" s="72"/>
      <c r="BP695" s="72"/>
      <c r="BQ695" s="72"/>
      <c r="BR695" s="72">
        <v>1</v>
      </c>
      <c r="BS695" s="72"/>
      <c r="BT695" s="72"/>
      <c r="BU695" s="72"/>
      <c r="BV695" s="72"/>
      <c r="BW695" s="72"/>
      <c r="BX695" s="72"/>
      <c r="BY695" s="72"/>
      <c r="BZ695" s="72"/>
      <c r="CA695" s="72"/>
      <c r="CB695" s="72"/>
      <c r="CC695" s="72"/>
      <c r="CD695" s="72"/>
      <c r="CE695" s="72"/>
      <c r="CF695" s="72"/>
      <c r="CG695" s="72"/>
      <c r="CH695" s="72"/>
      <c r="CI695" s="72"/>
      <c r="CJ695" s="72"/>
      <c r="CK695" s="72"/>
      <c r="CL695" s="72"/>
      <c r="CM695" s="72"/>
      <c r="CN695" s="72"/>
      <c r="CO695" s="72"/>
      <c r="CP695" s="72"/>
      <c r="CQ695" s="72"/>
      <c r="CR695" s="72"/>
      <c r="CS695" s="72"/>
      <c r="CT695" s="72"/>
      <c r="CU695" s="72"/>
      <c r="CV695" s="72"/>
      <c r="CW695" s="72"/>
      <c r="CX695" s="72"/>
      <c r="CY695" s="72"/>
      <c r="CZ695" s="72"/>
      <c r="DA695" s="72"/>
      <c r="DB695" s="72"/>
      <c r="DC695" s="72"/>
      <c r="DD695" s="72"/>
      <c r="DE695" s="72"/>
      <c r="DF695" s="72"/>
      <c r="DG695" s="72"/>
      <c r="DH695" s="72"/>
      <c r="DI695" s="72"/>
      <c r="DJ695" s="72"/>
      <c r="DK695" s="72"/>
      <c r="DL695" s="72"/>
      <c r="DM695" s="72"/>
      <c r="DN695" s="72"/>
      <c r="DO695" s="72"/>
      <c r="DP695" s="72"/>
      <c r="DQ695" s="72"/>
      <c r="DR695" s="72"/>
      <c r="DS695" s="72"/>
      <c r="DT695" s="72"/>
      <c r="DU695" s="72"/>
      <c r="DV695" s="72"/>
      <c r="DW695" s="72"/>
      <c r="DX695" s="72"/>
      <c r="DY695" s="72"/>
      <c r="DZ695" s="72"/>
      <c r="EA695" s="72"/>
      <c r="EB695" s="72"/>
      <c r="EC695" s="72"/>
      <c r="ED695" s="72"/>
      <c r="EE695" s="72"/>
      <c r="EF695" s="72"/>
      <c r="EG695" s="72"/>
      <c r="EH695" s="72"/>
      <c r="EI695" s="72"/>
      <c r="EJ695" s="72"/>
      <c r="EK695" s="72"/>
      <c r="EL695" s="72"/>
      <c r="EM695" s="72"/>
      <c r="EN695" s="72"/>
      <c r="EO695" s="72"/>
      <c r="EP695" s="72"/>
      <c r="EQ695" s="72"/>
      <c r="ER695" s="312">
        <f t="shared" si="137"/>
        <v>2</v>
      </c>
      <c r="ES695" s="72">
        <f t="shared" si="138"/>
        <v>1</v>
      </c>
      <c r="ET695" s="72" t="s">
        <v>1115</v>
      </c>
      <c r="EU695" s="7" t="s">
        <v>3004</v>
      </c>
      <c r="EV695" s="7" t="s">
        <v>1110</v>
      </c>
      <c r="EW695" s="7" t="s">
        <v>2050</v>
      </c>
      <c r="EX695" s="183" t="s">
        <v>1965</v>
      </c>
      <c r="EY695" s="313">
        <v>46179</v>
      </c>
      <c r="EZ695" s="313"/>
      <c r="FA695" s="183"/>
      <c r="FB695" s="313"/>
      <c r="FC695" s="7"/>
      <c r="FD695" s="7" t="s">
        <v>1244</v>
      </c>
      <c r="FE695" s="7">
        <f t="shared" si="139"/>
        <v>25</v>
      </c>
      <c r="FF695" s="72">
        <f t="shared" si="140"/>
        <v>3294</v>
      </c>
      <c r="FG695" t="s">
        <v>3515</v>
      </c>
    </row>
    <row r="696" spans="1:163" ht="17.25">
      <c r="A696" s="72">
        <v>135236443</v>
      </c>
      <c r="B696" s="304" t="s">
        <v>1608</v>
      </c>
      <c r="C696" s="72"/>
      <c r="D696" s="72"/>
      <c r="E696" s="72"/>
      <c r="F696" s="72"/>
      <c r="G696" s="306"/>
      <c r="H696" s="306"/>
      <c r="I696" s="72">
        <v>3294</v>
      </c>
      <c r="J696" s="72">
        <v>0</v>
      </c>
      <c r="K696" s="258">
        <f t="shared" si="143"/>
        <v>40</v>
      </c>
      <c r="L696" s="258">
        <f t="shared" si="133"/>
        <v>3334</v>
      </c>
      <c r="M696" s="315">
        <v>6</v>
      </c>
      <c r="N696" s="72" t="s">
        <v>1231</v>
      </c>
      <c r="O696" s="72" t="s">
        <v>1232</v>
      </c>
      <c r="P696" s="72" t="s">
        <v>324</v>
      </c>
      <c r="Q696" s="255">
        <v>0</v>
      </c>
      <c r="R696" s="66">
        <v>40</v>
      </c>
      <c r="S696" s="66">
        <f t="shared" si="144"/>
        <v>0</v>
      </c>
      <c r="T696" s="66">
        <v>900</v>
      </c>
      <c r="U696" s="4" t="s">
        <v>1129</v>
      </c>
      <c r="V696" s="5">
        <f t="shared" si="141"/>
        <v>0</v>
      </c>
      <c r="W696" s="5">
        <f t="shared" si="142"/>
        <v>0</v>
      </c>
      <c r="X696" s="5" t="str">
        <f t="shared" si="134"/>
        <v>FLOW</v>
      </c>
      <c r="Y696" s="72" t="str">
        <f t="shared" si="135"/>
        <v>NC</v>
      </c>
      <c r="Z696" s="72" t="s">
        <v>1129</v>
      </c>
      <c r="AA696" s="72" t="s">
        <v>1315</v>
      </c>
      <c r="AB696" s="304" t="s">
        <v>3024</v>
      </c>
      <c r="AC696" s="72"/>
      <c r="AD696" s="72" t="s">
        <v>3021</v>
      </c>
      <c r="AE696" s="308"/>
      <c r="AF696" s="309" t="s">
        <v>1129</v>
      </c>
      <c r="AG696" s="7" t="s">
        <v>1129</v>
      </c>
      <c r="AH696" s="72" t="s">
        <v>707</v>
      </c>
      <c r="AI696" s="7" t="s">
        <v>1129</v>
      </c>
      <c r="AJ696" s="7" t="s">
        <v>1129</v>
      </c>
      <c r="AK696" s="7" t="s">
        <v>1129</v>
      </c>
      <c r="AL696" s="7">
        <v>940</v>
      </c>
      <c r="AM696" s="255">
        <v>0</v>
      </c>
      <c r="AN696" s="258">
        <v>177</v>
      </c>
      <c r="AO696" s="306">
        <v>193</v>
      </c>
      <c r="AP696" s="306" t="str">
        <f t="shared" si="136"/>
        <v>FLOW</v>
      </c>
      <c r="AQ696" s="306"/>
      <c r="AR696" s="306"/>
      <c r="AS696" s="306"/>
      <c r="AT696" s="306"/>
      <c r="AU696" s="72" t="s">
        <v>943</v>
      </c>
      <c r="AV696" s="310" t="s">
        <v>1712</v>
      </c>
      <c r="AW696" s="304" t="s">
        <v>98</v>
      </c>
      <c r="AX696" s="311">
        <v>44862</v>
      </c>
      <c r="AY696" s="72">
        <v>36</v>
      </c>
      <c r="AZ696" s="72" t="s">
        <v>1742</v>
      </c>
      <c r="BA696" s="7" t="s">
        <v>3512</v>
      </c>
      <c r="BB696" s="7"/>
      <c r="BC696" s="7"/>
      <c r="BD696" s="72"/>
      <c r="BE696" s="72"/>
      <c r="BF696" s="72"/>
      <c r="BG696" s="183"/>
      <c r="BH696" s="72"/>
      <c r="BI696" s="72"/>
      <c r="BJ696" s="72"/>
      <c r="BK696" s="72"/>
      <c r="BL696" s="72"/>
      <c r="BM696" s="72"/>
      <c r="BN696" s="72"/>
      <c r="BO696" s="72">
        <v>1</v>
      </c>
      <c r="BP696" s="72"/>
      <c r="BQ696" s="72"/>
      <c r="BR696" s="72"/>
      <c r="BS696" s="72"/>
      <c r="BT696" s="72"/>
      <c r="BU696" s="72"/>
      <c r="BV696" s="72"/>
      <c r="BW696" s="72"/>
      <c r="BX696" s="72"/>
      <c r="BY696" s="72"/>
      <c r="BZ696" s="72"/>
      <c r="CA696" s="72"/>
      <c r="CB696" s="72"/>
      <c r="CC696" s="72"/>
      <c r="CD696" s="72"/>
      <c r="CE696" s="72"/>
      <c r="CF696" s="72"/>
      <c r="CG696" s="72"/>
      <c r="CH696" s="72"/>
      <c r="CI696" s="72"/>
      <c r="CJ696" s="72"/>
      <c r="CK696" s="72"/>
      <c r="CL696" s="72"/>
      <c r="CM696" s="72"/>
      <c r="CN696" s="72"/>
      <c r="CO696" s="72"/>
      <c r="CP696" s="72"/>
      <c r="CQ696" s="72"/>
      <c r="CR696" s="72"/>
      <c r="CS696" s="72"/>
      <c r="CT696" s="72"/>
      <c r="CU696" s="72"/>
      <c r="CV696" s="72"/>
      <c r="CW696" s="72"/>
      <c r="CX696" s="72"/>
      <c r="CY696" s="72"/>
      <c r="CZ696" s="72"/>
      <c r="DA696" s="72"/>
      <c r="DB696" s="72">
        <v>1</v>
      </c>
      <c r="DC696" s="72"/>
      <c r="DD696" s="72"/>
      <c r="DE696" s="72"/>
      <c r="DF696" s="72"/>
      <c r="DG696" s="72"/>
      <c r="DH696" s="72"/>
      <c r="DI696" s="72"/>
      <c r="DJ696" s="72"/>
      <c r="DK696" s="72"/>
      <c r="DL696" s="72"/>
      <c r="DM696" s="72"/>
      <c r="DN696" s="72"/>
      <c r="DO696" s="72"/>
      <c r="DP696" s="72"/>
      <c r="DQ696" s="72"/>
      <c r="DR696" s="72"/>
      <c r="DS696" s="72"/>
      <c r="DT696" s="72"/>
      <c r="DU696" s="72"/>
      <c r="DV696" s="72"/>
      <c r="DW696" s="72"/>
      <c r="DX696" s="72"/>
      <c r="DY696" s="72"/>
      <c r="DZ696" s="72"/>
      <c r="EA696" s="72"/>
      <c r="EB696" s="72"/>
      <c r="EC696" s="72"/>
      <c r="ED696" s="72"/>
      <c r="EE696" s="72"/>
      <c r="EF696" s="72"/>
      <c r="EG696" s="72"/>
      <c r="EH696" s="72"/>
      <c r="EI696" s="72"/>
      <c r="EJ696" s="72"/>
      <c r="EK696" s="72"/>
      <c r="EL696" s="72"/>
      <c r="EM696" s="72"/>
      <c r="EN696" s="72"/>
      <c r="EO696" s="72"/>
      <c r="EP696" s="72"/>
      <c r="EQ696" s="72"/>
      <c r="ER696" s="312">
        <f t="shared" si="137"/>
        <v>2</v>
      </c>
      <c r="ES696" s="72">
        <f t="shared" si="138"/>
        <v>1</v>
      </c>
      <c r="ET696" s="72" t="s">
        <v>1127</v>
      </c>
      <c r="EU696" s="7" t="s">
        <v>3005</v>
      </c>
      <c r="EV696" s="7" t="s">
        <v>1110</v>
      </c>
      <c r="EW696" s="7" t="s">
        <v>1808</v>
      </c>
      <c r="EX696" s="183" t="s">
        <v>2051</v>
      </c>
      <c r="EY696" s="313">
        <v>46178</v>
      </c>
      <c r="EZ696" s="313"/>
      <c r="FA696" s="183"/>
      <c r="FB696" s="313"/>
      <c r="FC696" s="7"/>
      <c r="FD696" s="7" t="s">
        <v>3481</v>
      </c>
      <c r="FE696" s="7">
        <f t="shared" si="139"/>
        <v>40</v>
      </c>
      <c r="FF696" s="72">
        <f t="shared" si="140"/>
        <v>3334</v>
      </c>
      <c r="FG696" t="s">
        <v>3515</v>
      </c>
    </row>
    <row r="697" spans="1:163" ht="17.25">
      <c r="A697" s="72">
        <v>462075900</v>
      </c>
      <c r="B697" s="304" t="s">
        <v>1617</v>
      </c>
      <c r="C697" s="72" t="s">
        <v>1775</v>
      </c>
      <c r="D697" s="72" t="s">
        <v>3620</v>
      </c>
      <c r="E697" s="72">
        <v>456</v>
      </c>
      <c r="F697" s="72"/>
      <c r="G697" s="306"/>
      <c r="H697" s="306"/>
      <c r="I697" s="72">
        <v>4345</v>
      </c>
      <c r="J697" s="72">
        <v>0</v>
      </c>
      <c r="K697" s="258">
        <f t="shared" si="143"/>
        <v>6</v>
      </c>
      <c r="L697" s="258">
        <f t="shared" si="133"/>
        <v>3895</v>
      </c>
      <c r="M697" s="315">
        <v>2</v>
      </c>
      <c r="N697" s="72" t="s">
        <v>1282</v>
      </c>
      <c r="O697" s="72" t="s">
        <v>1281</v>
      </c>
      <c r="P697" s="72" t="s">
        <v>324</v>
      </c>
      <c r="Q697" s="255">
        <v>0</v>
      </c>
      <c r="R697" s="66">
        <v>6</v>
      </c>
      <c r="S697" s="66">
        <f t="shared" si="144"/>
        <v>0</v>
      </c>
      <c r="T697" s="66">
        <v>450</v>
      </c>
      <c r="U697" s="4" t="s">
        <v>1129</v>
      </c>
      <c r="V697" s="5">
        <f t="shared" si="141"/>
        <v>0</v>
      </c>
      <c r="W697" s="5">
        <f t="shared" si="142"/>
        <v>0</v>
      </c>
      <c r="X697" s="5" t="str">
        <f t="shared" si="134"/>
        <v>RB</v>
      </c>
      <c r="Y697" s="72" t="str">
        <f t="shared" si="135"/>
        <v>PAID</v>
      </c>
      <c r="Z697" s="72" t="s">
        <v>1129</v>
      </c>
      <c r="AA697" s="72" t="s">
        <v>1315</v>
      </c>
      <c r="AB697" s="304" t="s">
        <v>3023</v>
      </c>
      <c r="AC697" s="72"/>
      <c r="AD697" s="72" t="s">
        <v>3021</v>
      </c>
      <c r="AE697" s="308"/>
      <c r="AF697" s="309" t="s">
        <v>1129</v>
      </c>
      <c r="AG697" s="7" t="s">
        <v>1129</v>
      </c>
      <c r="AH697" s="72" t="s">
        <v>709</v>
      </c>
      <c r="AI697" s="7" t="s">
        <v>1129</v>
      </c>
      <c r="AJ697" s="7" t="s">
        <v>1129</v>
      </c>
      <c r="AK697" s="7" t="s">
        <v>1129</v>
      </c>
      <c r="AL697" s="7">
        <v>456</v>
      </c>
      <c r="AM697" s="255">
        <v>0</v>
      </c>
      <c r="AN697" s="258">
        <v>57</v>
      </c>
      <c r="AO697" s="306">
        <v>73</v>
      </c>
      <c r="AP697" s="306" t="str">
        <f t="shared" si="136"/>
        <v>FLOW</v>
      </c>
      <c r="AQ697" s="306"/>
      <c r="AR697" s="306"/>
      <c r="AS697" s="306"/>
      <c r="AT697" s="306"/>
      <c r="AU697" s="72" t="s">
        <v>1793</v>
      </c>
      <c r="AV697" s="310" t="s">
        <v>1720</v>
      </c>
      <c r="AW697" s="304"/>
      <c r="AX697" s="311">
        <v>45351</v>
      </c>
      <c r="AY697" s="72">
        <v>24</v>
      </c>
      <c r="AZ697" s="72" t="s">
        <v>1742</v>
      </c>
      <c r="BA697" s="7" t="s">
        <v>3512</v>
      </c>
      <c r="BB697" s="7"/>
      <c r="BC697" s="7"/>
      <c r="BD697" s="72"/>
      <c r="BE697" s="72"/>
      <c r="BF697" s="72"/>
      <c r="BG697" s="183"/>
      <c r="BH697" s="72"/>
      <c r="BI697" s="72"/>
      <c r="BJ697" s="72"/>
      <c r="BK697" s="72"/>
      <c r="BL697" s="72"/>
      <c r="BM697" s="72"/>
      <c r="BN697" s="72"/>
      <c r="BO697" s="72">
        <v>1</v>
      </c>
      <c r="BP697" s="72"/>
      <c r="BQ697" s="72"/>
      <c r="BR697" s="72">
        <v>1</v>
      </c>
      <c r="BS697" s="72"/>
      <c r="BT697" s="72"/>
      <c r="BU697" s="72"/>
      <c r="BV697" s="72"/>
      <c r="BW697" s="72"/>
      <c r="BX697" s="72"/>
      <c r="BY697" s="72"/>
      <c r="BZ697" s="72"/>
      <c r="CA697" s="72"/>
      <c r="CB697" s="72"/>
      <c r="CC697" s="72"/>
      <c r="CD697" s="72"/>
      <c r="CE697" s="72"/>
      <c r="CF697" s="72"/>
      <c r="CG697" s="72">
        <v>1</v>
      </c>
      <c r="CH697" s="72"/>
      <c r="CI697" s="72"/>
      <c r="CJ697" s="72"/>
      <c r="CK697" s="72"/>
      <c r="CL697" s="72"/>
      <c r="CM697" s="72"/>
      <c r="CN697" s="72"/>
      <c r="CO697" s="72"/>
      <c r="CP697" s="72"/>
      <c r="CQ697" s="72"/>
      <c r="CR697" s="72"/>
      <c r="CS697" s="72"/>
      <c r="CT697" s="72"/>
      <c r="CU697" s="72"/>
      <c r="CV697" s="72"/>
      <c r="CW697" s="72"/>
      <c r="CX697" s="72"/>
      <c r="CY697" s="72"/>
      <c r="CZ697" s="72"/>
      <c r="DA697" s="72"/>
      <c r="DB697" s="72"/>
      <c r="DC697" s="72"/>
      <c r="DD697" s="72"/>
      <c r="DE697" s="72"/>
      <c r="DF697" s="72"/>
      <c r="DG697" s="72"/>
      <c r="DH697" s="72"/>
      <c r="DI697" s="72"/>
      <c r="DJ697" s="72"/>
      <c r="DK697" s="72"/>
      <c r="DL697" s="72"/>
      <c r="DM697" s="72"/>
      <c r="DN697" s="72"/>
      <c r="DO697" s="72"/>
      <c r="DP697" s="72"/>
      <c r="DQ697" s="72"/>
      <c r="DR697" s="72"/>
      <c r="DS697" s="72"/>
      <c r="DT697" s="72"/>
      <c r="DU697" s="72"/>
      <c r="DV697" s="72"/>
      <c r="DW697" s="72"/>
      <c r="DX697" s="72"/>
      <c r="DY697" s="72"/>
      <c r="DZ697" s="72"/>
      <c r="EA697" s="72"/>
      <c r="EB697" s="72"/>
      <c r="EC697" s="72"/>
      <c r="ED697" s="72"/>
      <c r="EE697" s="72"/>
      <c r="EF697" s="72"/>
      <c r="EG697" s="72"/>
      <c r="EH697" s="72"/>
      <c r="EI697" s="72"/>
      <c r="EJ697" s="72"/>
      <c r="EK697" s="72"/>
      <c r="EL697" s="72"/>
      <c r="EM697" s="72"/>
      <c r="EN697" s="72"/>
      <c r="EO697" s="72"/>
      <c r="EP697" s="72"/>
      <c r="EQ697" s="72"/>
      <c r="ER697" s="312">
        <f t="shared" si="137"/>
        <v>3</v>
      </c>
      <c r="ES697" s="72">
        <f t="shared" si="138"/>
        <v>1</v>
      </c>
      <c r="ET697" s="72" t="s">
        <v>1127</v>
      </c>
      <c r="EU697" s="7" t="s">
        <v>3006</v>
      </c>
      <c r="EV697" s="7" t="s">
        <v>1110</v>
      </c>
      <c r="EW697" s="7" t="s">
        <v>1829</v>
      </c>
      <c r="EX697" s="183" t="s">
        <v>2042</v>
      </c>
      <c r="EY697" s="313">
        <v>46179</v>
      </c>
      <c r="EZ697" s="313"/>
      <c r="FA697" s="183"/>
      <c r="FB697" s="313"/>
      <c r="FC697" s="7"/>
      <c r="FD697" s="7" t="s">
        <v>3477</v>
      </c>
      <c r="FE697" s="7">
        <f t="shared" si="139"/>
        <v>6</v>
      </c>
      <c r="FF697" s="72">
        <f t="shared" si="140"/>
        <v>4351</v>
      </c>
      <c r="FG697" t="s">
        <v>3515</v>
      </c>
    </row>
    <row r="698" spans="1:163" ht="17.25">
      <c r="A698" s="72">
        <v>461562384</v>
      </c>
      <c r="B698" s="304" t="s">
        <v>971</v>
      </c>
      <c r="C698" s="72"/>
      <c r="D698" s="72"/>
      <c r="E698" s="72"/>
      <c r="F698" s="72"/>
      <c r="G698" s="306"/>
      <c r="H698" s="306"/>
      <c r="I698" s="72">
        <v>5554</v>
      </c>
      <c r="J698" s="72">
        <v>0</v>
      </c>
      <c r="K698" s="258">
        <f t="shared" si="143"/>
        <v>213</v>
      </c>
      <c r="L698" s="258">
        <f t="shared" si="133"/>
        <v>5767</v>
      </c>
      <c r="M698" s="315">
        <v>5</v>
      </c>
      <c r="N698" s="72" t="s">
        <v>1231</v>
      </c>
      <c r="O698" s="72" t="s">
        <v>1232</v>
      </c>
      <c r="P698" s="72" t="s">
        <v>349</v>
      </c>
      <c r="Q698" s="255">
        <v>0</v>
      </c>
      <c r="R698" s="66">
        <v>213</v>
      </c>
      <c r="S698" s="66">
        <f t="shared" si="144"/>
        <v>0</v>
      </c>
      <c r="T698" s="66">
        <v>4500</v>
      </c>
      <c r="U698" s="4" t="s">
        <v>1231</v>
      </c>
      <c r="V698" s="5">
        <f t="shared" si="141"/>
        <v>0</v>
      </c>
      <c r="W698" s="5">
        <f t="shared" si="142"/>
        <v>0</v>
      </c>
      <c r="X698" s="5" t="str">
        <f t="shared" si="134"/>
        <v>FLOW</v>
      </c>
      <c r="Y698" s="72" t="str">
        <f t="shared" si="135"/>
        <v>RTP</v>
      </c>
      <c r="Z698" s="72" t="s">
        <v>1330</v>
      </c>
      <c r="AA698" s="72" t="s">
        <v>1330</v>
      </c>
      <c r="AB698" s="304" t="s">
        <v>3519</v>
      </c>
      <c r="AC698" s="72"/>
      <c r="AD698" s="72" t="s">
        <v>3022</v>
      </c>
      <c r="AE698" s="308"/>
      <c r="AF698" s="309" t="s">
        <v>1129</v>
      </c>
      <c r="AG698" s="7" t="s">
        <v>1129</v>
      </c>
      <c r="AH698" s="72" t="s">
        <v>713</v>
      </c>
      <c r="AI698" s="7" t="s">
        <v>1129</v>
      </c>
      <c r="AJ698" s="7" t="s">
        <v>1129</v>
      </c>
      <c r="AK698" s="7" t="s">
        <v>1129</v>
      </c>
      <c r="AL698" s="7">
        <v>4713</v>
      </c>
      <c r="AM698" s="255">
        <v>0</v>
      </c>
      <c r="AN698" s="258">
        <v>147</v>
      </c>
      <c r="AO698" s="306">
        <v>163</v>
      </c>
      <c r="AP698" s="306" t="str">
        <f t="shared" si="136"/>
        <v>FLOW</v>
      </c>
      <c r="AQ698" s="306"/>
      <c r="AR698" s="306"/>
      <c r="AS698" s="306"/>
      <c r="AT698" s="306"/>
      <c r="AU698" s="72" t="s">
        <v>943</v>
      </c>
      <c r="AV698" s="310" t="s">
        <v>1040</v>
      </c>
      <c r="AW698" s="304"/>
      <c r="AX698" s="311">
        <v>45309</v>
      </c>
      <c r="AY698" s="72">
        <v>24</v>
      </c>
      <c r="AZ698" s="72" t="s">
        <v>1742</v>
      </c>
      <c r="BA698" s="7" t="s">
        <v>3512</v>
      </c>
      <c r="BB698" s="7"/>
      <c r="BC698" s="7"/>
      <c r="BD698" s="72"/>
      <c r="BE698" s="72"/>
      <c r="BF698" s="72"/>
      <c r="BG698" s="183"/>
      <c r="BH698" s="72"/>
      <c r="BI698" s="72">
        <v>1</v>
      </c>
      <c r="BJ698" s="72"/>
      <c r="BK698" s="72"/>
      <c r="BL698" s="72"/>
      <c r="BM698" s="72"/>
      <c r="BN698" s="72"/>
      <c r="BO698" s="72"/>
      <c r="BP698" s="72"/>
      <c r="BQ698" s="72"/>
      <c r="BR698" s="72"/>
      <c r="BS698" s="72"/>
      <c r="BT698" s="72"/>
      <c r="BU698" s="72"/>
      <c r="BV698" s="72"/>
      <c r="BW698" s="72"/>
      <c r="BX698" s="72"/>
      <c r="BY698" s="72"/>
      <c r="BZ698" s="72"/>
      <c r="CA698" s="72"/>
      <c r="CB698" s="72"/>
      <c r="CC698" s="72"/>
      <c r="CD698" s="72"/>
      <c r="CE698" s="72"/>
      <c r="CF698" s="72"/>
      <c r="CG698" s="72"/>
      <c r="CH698" s="72"/>
      <c r="CI698" s="72"/>
      <c r="CJ698" s="72"/>
      <c r="CK698" s="72"/>
      <c r="CL698" s="72"/>
      <c r="CM698" s="72"/>
      <c r="CN698" s="72"/>
      <c r="CO698" s="72"/>
      <c r="CP698" s="72"/>
      <c r="CQ698" s="72"/>
      <c r="CR698" s="72"/>
      <c r="CS698" s="72"/>
      <c r="CT698" s="72"/>
      <c r="CU698" s="72"/>
      <c r="CV698" s="72"/>
      <c r="CW698" s="72"/>
      <c r="CX698" s="72"/>
      <c r="CY698" s="72"/>
      <c r="CZ698" s="72"/>
      <c r="DA698" s="72"/>
      <c r="DB698" s="72"/>
      <c r="DC698" s="72"/>
      <c r="DD698" s="72"/>
      <c r="DE698" s="72"/>
      <c r="DF698" s="72"/>
      <c r="DG698" s="72"/>
      <c r="DH698" s="72"/>
      <c r="DI698" s="72"/>
      <c r="DJ698" s="72"/>
      <c r="DK698" s="72"/>
      <c r="DL698" s="72"/>
      <c r="DM698" s="72"/>
      <c r="DN698" s="72"/>
      <c r="DO698" s="72"/>
      <c r="DP698" s="72"/>
      <c r="DQ698" s="72"/>
      <c r="DR698" s="72"/>
      <c r="DS698" s="72"/>
      <c r="DT698" s="72"/>
      <c r="DU698" s="72"/>
      <c r="DV698" s="72"/>
      <c r="DW698" s="72"/>
      <c r="DX698" s="72"/>
      <c r="DY698" s="72"/>
      <c r="DZ698" s="72"/>
      <c r="EA698" s="72"/>
      <c r="EB698" s="72"/>
      <c r="EC698" s="72"/>
      <c r="ED698" s="72"/>
      <c r="EE698" s="72"/>
      <c r="EF698" s="72"/>
      <c r="EG698" s="72"/>
      <c r="EH698" s="72"/>
      <c r="EI698" s="72"/>
      <c r="EJ698" s="72"/>
      <c r="EK698" s="72"/>
      <c r="EL698" s="72"/>
      <c r="EM698" s="72"/>
      <c r="EN698" s="72"/>
      <c r="EO698" s="72"/>
      <c r="EP698" s="72"/>
      <c r="EQ698" s="72"/>
      <c r="ER698" s="312">
        <f t="shared" si="137"/>
        <v>1</v>
      </c>
      <c r="ES698" s="72">
        <f t="shared" si="138"/>
        <v>1</v>
      </c>
      <c r="ET698" s="72" t="s">
        <v>1126</v>
      </c>
      <c r="EU698" s="7" t="s">
        <v>3007</v>
      </c>
      <c r="EV698" s="7" t="s">
        <v>1110</v>
      </c>
      <c r="EW698" s="7" t="s">
        <v>1803</v>
      </c>
      <c r="EX698" s="183" t="s">
        <v>1811</v>
      </c>
      <c r="EY698" s="313">
        <v>46176</v>
      </c>
      <c r="EZ698" s="313"/>
      <c r="FA698" s="183"/>
      <c r="FB698" s="313"/>
      <c r="FC698" s="7"/>
      <c r="FD698" s="7" t="s">
        <v>3482</v>
      </c>
      <c r="FE698" s="7">
        <f t="shared" si="139"/>
        <v>213</v>
      </c>
      <c r="FF698" s="72">
        <f t="shared" si="140"/>
        <v>5767</v>
      </c>
      <c r="FG698" t="s">
        <v>3515</v>
      </c>
    </row>
    <row r="699" spans="1:163" ht="17.25">
      <c r="A699" s="72">
        <v>135424700</v>
      </c>
      <c r="B699" s="304" t="s">
        <v>716</v>
      </c>
      <c r="C699" s="72"/>
      <c r="D699" s="72"/>
      <c r="E699" s="72"/>
      <c r="F699" s="72"/>
      <c r="G699" s="306"/>
      <c r="H699" s="306"/>
      <c r="I699" s="72">
        <v>3249</v>
      </c>
      <c r="J699" s="72">
        <v>0</v>
      </c>
      <c r="K699" s="258">
        <f t="shared" si="143"/>
        <v>149</v>
      </c>
      <c r="L699" s="258">
        <f t="shared" si="133"/>
        <v>3398</v>
      </c>
      <c r="M699" s="315">
        <v>5</v>
      </c>
      <c r="N699" s="72" t="s">
        <v>1231</v>
      </c>
      <c r="O699" s="72" t="s">
        <v>1232</v>
      </c>
      <c r="P699" s="72" t="s">
        <v>349</v>
      </c>
      <c r="Q699" s="255">
        <v>0</v>
      </c>
      <c r="R699" s="66">
        <v>149</v>
      </c>
      <c r="S699" s="66">
        <f t="shared" si="144"/>
        <v>0</v>
      </c>
      <c r="T699" s="66">
        <v>900</v>
      </c>
      <c r="U699" s="4" t="s">
        <v>1231</v>
      </c>
      <c r="V699" s="5">
        <f t="shared" si="141"/>
        <v>0</v>
      </c>
      <c r="W699" s="5">
        <f t="shared" si="142"/>
        <v>0</v>
      </c>
      <c r="X699" s="5" t="str">
        <f t="shared" si="134"/>
        <v>FLOW</v>
      </c>
      <c r="Y699" s="72" t="str">
        <f t="shared" si="135"/>
        <v>NC</v>
      </c>
      <c r="Z699" s="72" t="s">
        <v>1315</v>
      </c>
      <c r="AA699" s="72" t="s">
        <v>1315</v>
      </c>
      <c r="AB699" s="304" t="s">
        <v>3024</v>
      </c>
      <c r="AC699" s="72"/>
      <c r="AD699" s="72" t="s">
        <v>3021</v>
      </c>
      <c r="AE699" s="308"/>
      <c r="AF699" s="309" t="s">
        <v>1129</v>
      </c>
      <c r="AG699" s="7" t="s">
        <v>1129</v>
      </c>
      <c r="AH699" s="72" t="s">
        <v>717</v>
      </c>
      <c r="AI699" s="7" t="s">
        <v>1129</v>
      </c>
      <c r="AJ699" s="7" t="s">
        <v>1129</v>
      </c>
      <c r="AK699" s="7" t="s">
        <v>1129</v>
      </c>
      <c r="AL699" s="7">
        <v>1049</v>
      </c>
      <c r="AM699" s="255">
        <v>0</v>
      </c>
      <c r="AN699" s="258">
        <v>146</v>
      </c>
      <c r="AO699" s="306">
        <v>162</v>
      </c>
      <c r="AP699" s="306" t="str">
        <f t="shared" si="136"/>
        <v>FLOW</v>
      </c>
      <c r="AQ699" s="306"/>
      <c r="AR699" s="306"/>
      <c r="AS699" s="306"/>
      <c r="AT699" s="306"/>
      <c r="AU699" s="72" t="s">
        <v>943</v>
      </c>
      <c r="AV699" s="310" t="s">
        <v>718</v>
      </c>
      <c r="AW699" s="304" t="s">
        <v>719</v>
      </c>
      <c r="AX699" s="311">
        <v>44865</v>
      </c>
      <c r="AY699" s="72">
        <v>36</v>
      </c>
      <c r="AZ699" s="72" t="s">
        <v>1742</v>
      </c>
      <c r="BA699" s="7" t="s">
        <v>3512</v>
      </c>
      <c r="BB699" s="7"/>
      <c r="BC699" s="7"/>
      <c r="BD699" s="72"/>
      <c r="BE699" s="72"/>
      <c r="BF699" s="72"/>
      <c r="BG699" s="183"/>
      <c r="BH699" s="72"/>
      <c r="BI699" s="72">
        <v>1</v>
      </c>
      <c r="BJ699" s="72"/>
      <c r="BK699" s="72"/>
      <c r="BL699" s="72"/>
      <c r="BM699" s="72"/>
      <c r="BN699" s="72"/>
      <c r="BO699" s="72"/>
      <c r="BP699" s="72"/>
      <c r="BQ699" s="72"/>
      <c r="BR699" s="72"/>
      <c r="BS699" s="72"/>
      <c r="BT699" s="72"/>
      <c r="BU699" s="72"/>
      <c r="BV699" s="72"/>
      <c r="BW699" s="72"/>
      <c r="BX699" s="72"/>
      <c r="BY699" s="72"/>
      <c r="BZ699" s="72"/>
      <c r="CA699" s="72"/>
      <c r="CB699" s="72"/>
      <c r="CC699" s="72"/>
      <c r="CD699" s="72"/>
      <c r="CE699" s="72"/>
      <c r="CF699" s="72"/>
      <c r="CG699" s="72"/>
      <c r="CH699" s="72"/>
      <c r="CI699" s="72"/>
      <c r="CJ699" s="72"/>
      <c r="CK699" s="72"/>
      <c r="CL699" s="72"/>
      <c r="CM699" s="72"/>
      <c r="CN699" s="72"/>
      <c r="CO699" s="72"/>
      <c r="CP699" s="72"/>
      <c r="CQ699" s="72"/>
      <c r="CR699" s="72"/>
      <c r="CS699" s="72"/>
      <c r="CT699" s="72"/>
      <c r="CU699" s="72"/>
      <c r="CV699" s="72"/>
      <c r="CW699" s="72"/>
      <c r="CX699" s="72"/>
      <c r="CY699" s="72"/>
      <c r="CZ699" s="72"/>
      <c r="DA699" s="72"/>
      <c r="DB699" s="72"/>
      <c r="DC699" s="72"/>
      <c r="DD699" s="72"/>
      <c r="DE699" s="72"/>
      <c r="DF699" s="72"/>
      <c r="DG699" s="72"/>
      <c r="DH699" s="72"/>
      <c r="DI699" s="72"/>
      <c r="DJ699" s="72"/>
      <c r="DK699" s="72"/>
      <c r="DL699" s="72"/>
      <c r="DM699" s="72"/>
      <c r="DN699" s="72"/>
      <c r="DO699" s="72"/>
      <c r="DP699" s="72"/>
      <c r="DQ699" s="72"/>
      <c r="DR699" s="72"/>
      <c r="DS699" s="72"/>
      <c r="DT699" s="72"/>
      <c r="DU699" s="72"/>
      <c r="DV699" s="72"/>
      <c r="DW699" s="72"/>
      <c r="DX699" s="72"/>
      <c r="DY699" s="72"/>
      <c r="DZ699" s="72"/>
      <c r="EA699" s="72"/>
      <c r="EB699" s="72"/>
      <c r="EC699" s="72"/>
      <c r="ED699" s="72"/>
      <c r="EE699" s="72"/>
      <c r="EF699" s="72"/>
      <c r="EG699" s="72"/>
      <c r="EH699" s="72"/>
      <c r="EI699" s="72"/>
      <c r="EJ699" s="72"/>
      <c r="EK699" s="72"/>
      <c r="EL699" s="72"/>
      <c r="EM699" s="72"/>
      <c r="EN699" s="72"/>
      <c r="EO699" s="72"/>
      <c r="EP699" s="72"/>
      <c r="EQ699" s="72"/>
      <c r="ER699" s="312">
        <f t="shared" si="137"/>
        <v>1</v>
      </c>
      <c r="ES699" s="72">
        <f t="shared" si="138"/>
        <v>1</v>
      </c>
      <c r="ET699" s="72" t="s">
        <v>1126</v>
      </c>
      <c r="EU699" s="7" t="s">
        <v>3008</v>
      </c>
      <c r="EV699" s="7" t="s">
        <v>1110</v>
      </c>
      <c r="EW699" s="7" t="s">
        <v>1808</v>
      </c>
      <c r="EX699" s="183" t="s">
        <v>1851</v>
      </c>
      <c r="EY699" s="313">
        <v>46176</v>
      </c>
      <c r="EZ699" s="313"/>
      <c r="FA699" s="183"/>
      <c r="FB699" s="313"/>
      <c r="FC699" s="7"/>
      <c r="FD699" s="7" t="s">
        <v>3158</v>
      </c>
      <c r="FE699" s="7">
        <f t="shared" si="139"/>
        <v>149</v>
      </c>
      <c r="FF699" s="72">
        <f t="shared" si="140"/>
        <v>3398</v>
      </c>
      <c r="FG699" t="s">
        <v>3515</v>
      </c>
    </row>
    <row r="700" spans="1:163" ht="17.25">
      <c r="A700" s="72">
        <v>456721727</v>
      </c>
      <c r="B700" s="304" t="s">
        <v>1615</v>
      </c>
      <c r="C700" s="72"/>
      <c r="D700" s="72"/>
      <c r="E700" s="72"/>
      <c r="F700" s="72"/>
      <c r="G700" s="306"/>
      <c r="H700" s="306"/>
      <c r="I700" s="72">
        <v>3794</v>
      </c>
      <c r="J700" s="72">
        <v>0</v>
      </c>
      <c r="K700" s="258">
        <f t="shared" si="143"/>
        <v>23</v>
      </c>
      <c r="L700" s="258">
        <f t="shared" si="133"/>
        <v>3817</v>
      </c>
      <c r="M700" s="315">
        <v>2</v>
      </c>
      <c r="N700" s="72" t="s">
        <v>1231</v>
      </c>
      <c r="O700" s="72" t="s">
        <v>1232</v>
      </c>
      <c r="P700" s="72" t="s">
        <v>65</v>
      </c>
      <c r="Q700" s="255">
        <v>0</v>
      </c>
      <c r="R700" s="66">
        <v>23</v>
      </c>
      <c r="S700" s="66">
        <f t="shared" si="144"/>
        <v>0</v>
      </c>
      <c r="T700" s="66">
        <v>2082.71</v>
      </c>
      <c r="U700" s="4" t="s">
        <v>1129</v>
      </c>
      <c r="V700" s="5">
        <f t="shared" si="141"/>
        <v>0</v>
      </c>
      <c r="W700" s="5">
        <f t="shared" si="142"/>
        <v>0</v>
      </c>
      <c r="X700" s="5" t="str">
        <f t="shared" si="134"/>
        <v>FLOW</v>
      </c>
      <c r="Y700" s="72" t="str">
        <f t="shared" si="135"/>
        <v>KIV</v>
      </c>
      <c r="Z700" s="72" t="s">
        <v>1129</v>
      </c>
      <c r="AA700" s="72" t="s">
        <v>3020</v>
      </c>
      <c r="AB700" s="304"/>
      <c r="AC700" s="72"/>
      <c r="AD700" s="72"/>
      <c r="AE700" s="308"/>
      <c r="AF700" s="309" t="s">
        <v>1129</v>
      </c>
      <c r="AG700" s="7" t="s">
        <v>1129</v>
      </c>
      <c r="AH700" s="72" t="s">
        <v>725</v>
      </c>
      <c r="AI700" s="7" t="s">
        <v>1129</v>
      </c>
      <c r="AJ700" s="7" t="s">
        <v>1129</v>
      </c>
      <c r="AK700" s="7" t="s">
        <v>1129</v>
      </c>
      <c r="AL700" s="7">
        <v>2105.71</v>
      </c>
      <c r="AM700" s="255">
        <v>0</v>
      </c>
      <c r="AN700" s="258">
        <v>57</v>
      </c>
      <c r="AO700" s="306">
        <v>73</v>
      </c>
      <c r="AP700" s="306" t="str">
        <f t="shared" si="136"/>
        <v>FLOW</v>
      </c>
      <c r="AQ700" s="306"/>
      <c r="AR700" s="306"/>
      <c r="AS700" s="306"/>
      <c r="AT700" s="306"/>
      <c r="AU700" s="72" t="s">
        <v>1793</v>
      </c>
      <c r="AV700" s="310" t="s">
        <v>1718</v>
      </c>
      <c r="AW700" s="304"/>
      <c r="AX700" s="311">
        <v>44964</v>
      </c>
      <c r="AY700" s="72">
        <v>36</v>
      </c>
      <c r="AZ700" s="72" t="s">
        <v>1742</v>
      </c>
      <c r="BA700" s="7" t="s">
        <v>3512</v>
      </c>
      <c r="BB700" s="7"/>
      <c r="BC700" s="7"/>
      <c r="BD700" s="72"/>
      <c r="BE700" s="72"/>
      <c r="BF700" s="72"/>
      <c r="BG700" s="183"/>
      <c r="BH700" s="72"/>
      <c r="BI700" s="72"/>
      <c r="BJ700" s="72"/>
      <c r="BK700" s="72"/>
      <c r="BL700" s="72"/>
      <c r="BM700" s="72"/>
      <c r="BN700" s="72"/>
      <c r="BO700" s="72"/>
      <c r="BP700" s="72"/>
      <c r="BQ700" s="72"/>
      <c r="BR700" s="72"/>
      <c r="BS700" s="72"/>
      <c r="BT700" s="72"/>
      <c r="BU700" s="72"/>
      <c r="BV700" s="72"/>
      <c r="BW700" s="72"/>
      <c r="BX700" s="72"/>
      <c r="BY700" s="72"/>
      <c r="BZ700" s="72"/>
      <c r="CA700" s="72"/>
      <c r="CB700" s="72"/>
      <c r="CC700" s="72"/>
      <c r="CD700" s="72"/>
      <c r="CE700" s="72"/>
      <c r="CF700" s="72"/>
      <c r="CG700" s="72"/>
      <c r="CH700" s="72"/>
      <c r="CI700" s="72"/>
      <c r="CJ700" s="72"/>
      <c r="CK700" s="72"/>
      <c r="CL700" s="72"/>
      <c r="CM700" s="72"/>
      <c r="CN700" s="72"/>
      <c r="CO700" s="72"/>
      <c r="CP700" s="72"/>
      <c r="CQ700" s="72"/>
      <c r="CR700" s="72"/>
      <c r="CS700" s="72"/>
      <c r="CT700" s="72"/>
      <c r="CU700" s="72"/>
      <c r="CV700" s="72"/>
      <c r="CW700" s="72"/>
      <c r="CX700" s="72"/>
      <c r="CY700" s="72"/>
      <c r="CZ700" s="72"/>
      <c r="DA700" s="72"/>
      <c r="DB700" s="72"/>
      <c r="DC700" s="72"/>
      <c r="DD700" s="72"/>
      <c r="DE700" s="72"/>
      <c r="DF700" s="72"/>
      <c r="DG700" s="72"/>
      <c r="DH700" s="72"/>
      <c r="DI700" s="72"/>
      <c r="DJ700" s="72"/>
      <c r="DK700" s="72"/>
      <c r="DL700" s="72"/>
      <c r="DM700" s="72"/>
      <c r="DN700" s="72"/>
      <c r="DO700" s="72"/>
      <c r="DP700" s="72"/>
      <c r="DQ700" s="72"/>
      <c r="DR700" s="72"/>
      <c r="DS700" s="72"/>
      <c r="DT700" s="72"/>
      <c r="DU700" s="72"/>
      <c r="DV700" s="72"/>
      <c r="DW700" s="72"/>
      <c r="DX700" s="72"/>
      <c r="DY700" s="72"/>
      <c r="DZ700" s="72"/>
      <c r="EA700" s="72"/>
      <c r="EB700" s="72"/>
      <c r="EC700" s="72"/>
      <c r="ED700" s="72"/>
      <c r="EE700" s="72"/>
      <c r="EF700" s="72"/>
      <c r="EG700" s="72"/>
      <c r="EH700" s="72"/>
      <c r="EI700" s="72"/>
      <c r="EJ700" s="72"/>
      <c r="EK700" s="72"/>
      <c r="EL700" s="72"/>
      <c r="EM700" s="72"/>
      <c r="EN700" s="72"/>
      <c r="EO700" s="72"/>
      <c r="EP700" s="72"/>
      <c r="EQ700" s="72"/>
      <c r="ER700" s="312">
        <f t="shared" si="137"/>
        <v>0</v>
      </c>
      <c r="ES700" s="72" t="str">
        <f t="shared" si="138"/>
        <v/>
      </c>
      <c r="ET700" s="72" t="s">
        <v>1118</v>
      </c>
      <c r="EU700" s="7" t="s">
        <v>3009</v>
      </c>
      <c r="EV700" s="7" t="s">
        <v>1110</v>
      </c>
      <c r="EW700" s="7" t="e">
        <v>#N/A</v>
      </c>
      <c r="EX700" s="183" t="e">
        <v>#N/A</v>
      </c>
      <c r="EY700" s="313" t="e">
        <v>#N/A</v>
      </c>
      <c r="EZ700" s="313"/>
      <c r="FA700" s="183"/>
      <c r="FB700" s="313"/>
      <c r="FC700" s="7"/>
      <c r="FD700" s="7" t="s">
        <v>1246</v>
      </c>
      <c r="FE700" s="7">
        <f t="shared" si="139"/>
        <v>23</v>
      </c>
      <c r="FF700" s="72">
        <f t="shared" si="140"/>
        <v>3817</v>
      </c>
      <c r="FG700" t="s">
        <v>3516</v>
      </c>
    </row>
    <row r="701" spans="1:163" ht="17.25">
      <c r="A701" s="72">
        <v>138861451</v>
      </c>
      <c r="B701" s="304" t="s">
        <v>1611</v>
      </c>
      <c r="C701" s="72" t="s">
        <v>1775</v>
      </c>
      <c r="D701" s="72" t="s">
        <v>2057</v>
      </c>
      <c r="E701" s="72">
        <v>38</v>
      </c>
      <c r="F701" s="72"/>
      <c r="G701" s="306"/>
      <c r="H701" s="306"/>
      <c r="I701" s="72">
        <v>3037</v>
      </c>
      <c r="J701" s="72">
        <v>0</v>
      </c>
      <c r="K701" s="258">
        <f t="shared" si="143"/>
        <v>38</v>
      </c>
      <c r="L701" s="258">
        <f t="shared" si="133"/>
        <v>3037</v>
      </c>
      <c r="M701" s="315">
        <v>2</v>
      </c>
      <c r="N701" s="72" t="s">
        <v>1282</v>
      </c>
      <c r="O701" s="72" t="s">
        <v>1281</v>
      </c>
      <c r="P701" s="72" t="s">
        <v>42</v>
      </c>
      <c r="Q701" s="255">
        <v>0</v>
      </c>
      <c r="R701" s="66">
        <v>38</v>
      </c>
      <c r="S701" s="66">
        <f t="shared" si="144"/>
        <v>0</v>
      </c>
      <c r="T701" s="66">
        <v>3787</v>
      </c>
      <c r="U701" s="4" t="s">
        <v>1129</v>
      </c>
      <c r="V701" s="5">
        <f t="shared" si="141"/>
        <v>0</v>
      </c>
      <c r="W701" s="5">
        <f t="shared" si="142"/>
        <v>0</v>
      </c>
      <c r="X701" s="5" t="str">
        <f t="shared" si="134"/>
        <v>RB</v>
      </c>
      <c r="Y701" s="72" t="str">
        <f t="shared" si="135"/>
        <v>PAID</v>
      </c>
      <c r="Z701" s="72" t="s">
        <v>1129</v>
      </c>
      <c r="AA701" s="72" t="s">
        <v>1281</v>
      </c>
      <c r="AB701" s="304"/>
      <c r="AC701" s="72"/>
      <c r="AD701" s="72" t="s">
        <v>3019</v>
      </c>
      <c r="AE701" s="308"/>
      <c r="AF701" s="309" t="s">
        <v>1129</v>
      </c>
      <c r="AG701" s="7" t="s">
        <v>1129</v>
      </c>
      <c r="AH701" s="72" t="s">
        <v>780</v>
      </c>
      <c r="AI701" s="7" t="s">
        <v>1129</v>
      </c>
      <c r="AJ701" s="7" t="s">
        <v>1129</v>
      </c>
      <c r="AK701" s="7" t="s">
        <v>1129</v>
      </c>
      <c r="AL701" s="7">
        <v>3825</v>
      </c>
      <c r="AM701" s="255">
        <v>0</v>
      </c>
      <c r="AN701" s="258">
        <v>56</v>
      </c>
      <c r="AO701" s="306">
        <v>0</v>
      </c>
      <c r="AP701" s="306" t="str">
        <f t="shared" si="136"/>
        <v>RB</v>
      </c>
      <c r="AQ701" s="306"/>
      <c r="AR701" s="306"/>
      <c r="AS701" s="306"/>
      <c r="AT701" s="306"/>
      <c r="AU701" s="72" t="s">
        <v>1793</v>
      </c>
      <c r="AV701" s="310"/>
      <c r="AW701" s="304" t="s">
        <v>43</v>
      </c>
      <c r="AX701" s="311">
        <v>44984</v>
      </c>
      <c r="AY701" s="72">
        <v>36</v>
      </c>
      <c r="AZ701" s="72" t="s">
        <v>1742</v>
      </c>
      <c r="BA701" s="7" t="s">
        <v>3512</v>
      </c>
      <c r="BB701" s="7"/>
      <c r="BC701" s="7"/>
      <c r="BD701" s="72"/>
      <c r="BE701" s="72"/>
      <c r="BF701" s="72"/>
      <c r="BG701" s="183"/>
      <c r="BH701" s="72"/>
      <c r="BI701" s="72"/>
      <c r="BJ701" s="72"/>
      <c r="BK701" s="72"/>
      <c r="BL701" s="72"/>
      <c r="BM701" s="72"/>
      <c r="BN701" s="72"/>
      <c r="BO701" s="72"/>
      <c r="BP701" s="72"/>
      <c r="BQ701" s="72"/>
      <c r="BR701" s="72">
        <v>1</v>
      </c>
      <c r="BS701" s="72"/>
      <c r="BT701" s="72"/>
      <c r="BU701" s="72"/>
      <c r="BV701" s="72"/>
      <c r="BW701" s="72"/>
      <c r="BX701" s="72"/>
      <c r="BY701" s="72"/>
      <c r="BZ701" s="72"/>
      <c r="CA701" s="72"/>
      <c r="CB701" s="72"/>
      <c r="CC701" s="72"/>
      <c r="CD701" s="72"/>
      <c r="CE701" s="72"/>
      <c r="CF701" s="72"/>
      <c r="CG701" s="72"/>
      <c r="CH701" s="72"/>
      <c r="CI701" s="72"/>
      <c r="CJ701" s="72"/>
      <c r="CK701" s="72"/>
      <c r="CL701" s="72"/>
      <c r="CM701" s="72"/>
      <c r="CN701" s="72"/>
      <c r="CO701" s="72"/>
      <c r="CP701" s="72"/>
      <c r="CQ701" s="72"/>
      <c r="CR701" s="72"/>
      <c r="CS701" s="72"/>
      <c r="CT701" s="72"/>
      <c r="CU701" s="72"/>
      <c r="CV701" s="72"/>
      <c r="CW701" s="72"/>
      <c r="CX701" s="72"/>
      <c r="CY701" s="72"/>
      <c r="CZ701" s="72"/>
      <c r="DA701" s="72"/>
      <c r="DB701" s="72"/>
      <c r="DC701" s="72"/>
      <c r="DD701" s="72"/>
      <c r="DE701" s="72"/>
      <c r="DF701" s="72"/>
      <c r="DG701" s="72"/>
      <c r="DH701" s="72"/>
      <c r="DI701" s="72"/>
      <c r="DJ701" s="72"/>
      <c r="DK701" s="72"/>
      <c r="DL701" s="72"/>
      <c r="DM701" s="72"/>
      <c r="DN701" s="72"/>
      <c r="DO701" s="72"/>
      <c r="DP701" s="72"/>
      <c r="DQ701" s="72"/>
      <c r="DR701" s="72"/>
      <c r="DS701" s="72"/>
      <c r="DT701" s="72"/>
      <c r="DU701" s="72"/>
      <c r="DV701" s="72"/>
      <c r="DW701" s="72"/>
      <c r="DX701" s="72"/>
      <c r="DY701" s="72"/>
      <c r="DZ701" s="72"/>
      <c r="EA701" s="72"/>
      <c r="EB701" s="72"/>
      <c r="EC701" s="72"/>
      <c r="ED701" s="72"/>
      <c r="EE701" s="72"/>
      <c r="EF701" s="72"/>
      <c r="EG701" s="72"/>
      <c r="EH701" s="72"/>
      <c r="EI701" s="72"/>
      <c r="EJ701" s="72"/>
      <c r="EK701" s="72"/>
      <c r="EL701" s="72"/>
      <c r="EM701" s="72"/>
      <c r="EN701" s="72"/>
      <c r="EO701" s="72"/>
      <c r="EP701" s="72"/>
      <c r="EQ701" s="72"/>
      <c r="ER701" s="312">
        <f t="shared" si="137"/>
        <v>1</v>
      </c>
      <c r="ES701" s="72">
        <f t="shared" si="138"/>
        <v>1</v>
      </c>
      <c r="ET701" s="72" t="s">
        <v>1116</v>
      </c>
      <c r="EU701" s="7" t="s">
        <v>3010</v>
      </c>
      <c r="EV701" s="7" t="s">
        <v>1110</v>
      </c>
      <c r="EW701" s="7" t="s">
        <v>1801</v>
      </c>
      <c r="EX701" s="183" t="s">
        <v>1896</v>
      </c>
      <c r="EY701" s="313">
        <v>46179</v>
      </c>
      <c r="EZ701" s="313"/>
      <c r="FA701" s="183"/>
      <c r="FB701" s="313"/>
      <c r="FC701" s="7"/>
      <c r="FD701" s="7" t="s">
        <v>3483</v>
      </c>
      <c r="FE701" s="7">
        <f t="shared" si="139"/>
        <v>38</v>
      </c>
      <c r="FF701" s="72">
        <f t="shared" si="140"/>
        <v>3075</v>
      </c>
      <c r="FG701" t="s">
        <v>3515</v>
      </c>
    </row>
    <row r="702" spans="1:163" ht="17.25">
      <c r="A702" s="72">
        <v>137963404</v>
      </c>
      <c r="B702" s="304" t="s">
        <v>804</v>
      </c>
      <c r="C702" s="72"/>
      <c r="D702" s="72"/>
      <c r="E702" s="72"/>
      <c r="F702" s="72"/>
      <c r="G702" s="306"/>
      <c r="H702" s="306"/>
      <c r="I702" s="72">
        <v>5976</v>
      </c>
      <c r="J702" s="72">
        <v>0</v>
      </c>
      <c r="K702" s="258">
        <f t="shared" si="143"/>
        <v>139.58000000000001</v>
      </c>
      <c r="L702" s="258">
        <f t="shared" si="133"/>
        <v>6115.58</v>
      </c>
      <c r="M702" s="315">
        <v>2</v>
      </c>
      <c r="N702" s="72" t="s">
        <v>1231</v>
      </c>
      <c r="O702" s="72" t="s">
        <v>1232</v>
      </c>
      <c r="P702" s="72" t="s">
        <v>73</v>
      </c>
      <c r="Q702" s="255">
        <v>0</v>
      </c>
      <c r="R702" s="66">
        <v>139.58000000000001</v>
      </c>
      <c r="S702" s="66">
        <f t="shared" si="144"/>
        <v>0</v>
      </c>
      <c r="T702" s="66">
        <v>3150</v>
      </c>
      <c r="U702" s="4" t="s">
        <v>1094</v>
      </c>
      <c r="V702" s="5">
        <f t="shared" si="141"/>
        <v>0</v>
      </c>
      <c r="W702" s="5">
        <f t="shared" si="142"/>
        <v>0</v>
      </c>
      <c r="X702" s="5" t="str">
        <f t="shared" si="134"/>
        <v>FLOW</v>
      </c>
      <c r="Y702" s="72" t="str">
        <f t="shared" si="135"/>
        <v>NC</v>
      </c>
      <c r="Z702" s="72" t="s">
        <v>1281</v>
      </c>
      <c r="AA702" s="72" t="s">
        <v>1315</v>
      </c>
      <c r="AB702" s="304" t="s">
        <v>3509</v>
      </c>
      <c r="AC702" s="72"/>
      <c r="AD702" s="72" t="s">
        <v>3021</v>
      </c>
      <c r="AE702" s="308"/>
      <c r="AF702" s="309" t="s">
        <v>1129</v>
      </c>
      <c r="AG702" s="7" t="s">
        <v>1129</v>
      </c>
      <c r="AH702" s="72" t="s">
        <v>805</v>
      </c>
      <c r="AI702" s="7" t="s">
        <v>1129</v>
      </c>
      <c r="AJ702" s="7" t="s">
        <v>1129</v>
      </c>
      <c r="AK702" s="7" t="s">
        <v>1129</v>
      </c>
      <c r="AL702" s="7">
        <v>3289.58</v>
      </c>
      <c r="AM702" s="255">
        <v>0</v>
      </c>
      <c r="AN702" s="258">
        <v>56</v>
      </c>
      <c r="AO702" s="306">
        <v>72</v>
      </c>
      <c r="AP702" s="306" t="str">
        <f t="shared" si="136"/>
        <v>FLOW</v>
      </c>
      <c r="AQ702" s="306"/>
      <c r="AR702" s="306"/>
      <c r="AS702" s="306"/>
      <c r="AT702" s="306"/>
      <c r="AU702" s="72" t="s">
        <v>1793</v>
      </c>
      <c r="AV702" s="310" t="s">
        <v>806</v>
      </c>
      <c r="AW702" s="304" t="s">
        <v>74</v>
      </c>
      <c r="AX702" s="311">
        <v>44947</v>
      </c>
      <c r="AY702" s="72">
        <v>36</v>
      </c>
      <c r="AZ702" s="72" t="s">
        <v>1742</v>
      </c>
      <c r="BA702" s="7" t="s">
        <v>3512</v>
      </c>
      <c r="BB702" s="7"/>
      <c r="BC702" s="7"/>
      <c r="BD702" s="72"/>
      <c r="BE702" s="72"/>
      <c r="BF702" s="72"/>
      <c r="BG702" s="183"/>
      <c r="BH702" s="72"/>
      <c r="BI702" s="72"/>
      <c r="BJ702" s="72"/>
      <c r="BK702" s="72"/>
      <c r="BL702" s="72">
        <v>1</v>
      </c>
      <c r="BM702" s="72"/>
      <c r="BN702" s="72"/>
      <c r="BO702" s="72"/>
      <c r="BP702" s="72"/>
      <c r="BQ702" s="72"/>
      <c r="BR702" s="72"/>
      <c r="BS702" s="72"/>
      <c r="BT702" s="72"/>
      <c r="BU702" s="72"/>
      <c r="BV702" s="72"/>
      <c r="BW702" s="72"/>
      <c r="BX702" s="72"/>
      <c r="BY702" s="72"/>
      <c r="BZ702" s="72"/>
      <c r="CA702" s="72"/>
      <c r="CB702" s="72"/>
      <c r="CC702" s="72"/>
      <c r="CD702" s="72"/>
      <c r="CE702" s="72"/>
      <c r="CF702" s="72"/>
      <c r="CG702" s="72"/>
      <c r="CH702" s="72"/>
      <c r="CI702" s="72"/>
      <c r="CJ702" s="72"/>
      <c r="CK702" s="72"/>
      <c r="CL702" s="72"/>
      <c r="CM702" s="72"/>
      <c r="CN702" s="72"/>
      <c r="CO702" s="72"/>
      <c r="CP702" s="72"/>
      <c r="CQ702" s="72"/>
      <c r="CR702" s="72"/>
      <c r="CS702" s="72"/>
      <c r="CT702" s="72"/>
      <c r="CU702" s="72"/>
      <c r="CV702" s="72"/>
      <c r="CW702" s="72"/>
      <c r="CX702" s="72"/>
      <c r="CY702" s="72"/>
      <c r="CZ702" s="72"/>
      <c r="DA702" s="72"/>
      <c r="DB702" s="72"/>
      <c r="DC702" s="72"/>
      <c r="DD702" s="72"/>
      <c r="DE702" s="72"/>
      <c r="DF702" s="72"/>
      <c r="DG702" s="72"/>
      <c r="DH702" s="72"/>
      <c r="DI702" s="72"/>
      <c r="DJ702" s="72"/>
      <c r="DK702" s="72"/>
      <c r="DL702" s="72"/>
      <c r="DM702" s="72"/>
      <c r="DN702" s="72"/>
      <c r="DO702" s="72"/>
      <c r="DP702" s="72"/>
      <c r="DQ702" s="72"/>
      <c r="DR702" s="72"/>
      <c r="DS702" s="72"/>
      <c r="DT702" s="72"/>
      <c r="DU702" s="72"/>
      <c r="DV702" s="72"/>
      <c r="DW702" s="72"/>
      <c r="DX702" s="72"/>
      <c r="DY702" s="72"/>
      <c r="DZ702" s="72"/>
      <c r="EA702" s="72"/>
      <c r="EB702" s="72"/>
      <c r="EC702" s="72"/>
      <c r="ED702" s="72"/>
      <c r="EE702" s="72"/>
      <c r="EF702" s="72"/>
      <c r="EG702" s="72"/>
      <c r="EH702" s="72"/>
      <c r="EI702" s="72"/>
      <c r="EJ702" s="72"/>
      <c r="EK702" s="72"/>
      <c r="EL702" s="72"/>
      <c r="EM702" s="72"/>
      <c r="EN702" s="72"/>
      <c r="EO702" s="72"/>
      <c r="EP702" s="72"/>
      <c r="EQ702" s="72"/>
      <c r="ER702" s="312">
        <f t="shared" si="137"/>
        <v>1</v>
      </c>
      <c r="ES702" s="72">
        <f t="shared" si="138"/>
        <v>1</v>
      </c>
      <c r="ET702" s="72" t="s">
        <v>1119</v>
      </c>
      <c r="EU702" s="7" t="s">
        <v>3011</v>
      </c>
      <c r="EV702" s="7" t="s">
        <v>1110</v>
      </c>
      <c r="EW702" s="7" t="s">
        <v>1803</v>
      </c>
      <c r="EX702" s="183" t="s">
        <v>1811</v>
      </c>
      <c r="EY702" s="313">
        <v>46177</v>
      </c>
      <c r="EZ702" s="313"/>
      <c r="FA702" s="183"/>
      <c r="FB702" s="313"/>
      <c r="FC702" s="7"/>
      <c r="FD702" s="7" t="s">
        <v>3484</v>
      </c>
      <c r="FE702" s="7">
        <f t="shared" si="139"/>
        <v>139.58000000000001</v>
      </c>
      <c r="FF702" s="72">
        <f t="shared" si="140"/>
        <v>6115.58</v>
      </c>
      <c r="FG702" t="s">
        <v>3515</v>
      </c>
    </row>
    <row r="703" spans="1:163" ht="17.25">
      <c r="A703" s="72">
        <v>454518679</v>
      </c>
      <c r="B703" s="304" t="s">
        <v>1614</v>
      </c>
      <c r="C703" s="72"/>
      <c r="D703" s="72"/>
      <c r="E703" s="72"/>
      <c r="F703" s="72"/>
      <c r="G703" s="306"/>
      <c r="H703" s="306"/>
      <c r="I703" s="72">
        <v>3135</v>
      </c>
      <c r="J703" s="72">
        <v>0</v>
      </c>
      <c r="K703" s="258">
        <f t="shared" si="143"/>
        <v>2</v>
      </c>
      <c r="L703" s="258">
        <f t="shared" si="133"/>
        <v>3137</v>
      </c>
      <c r="M703" s="315">
        <v>2</v>
      </c>
      <c r="N703" s="72" t="s">
        <v>1231</v>
      </c>
      <c r="O703" s="72" t="s">
        <v>1232</v>
      </c>
      <c r="P703" s="72" t="s">
        <v>18</v>
      </c>
      <c r="Q703" s="255">
        <v>0</v>
      </c>
      <c r="R703" s="66">
        <v>2</v>
      </c>
      <c r="S703" s="66">
        <f t="shared" si="144"/>
        <v>0</v>
      </c>
      <c r="T703" s="66">
        <v>3121.26</v>
      </c>
      <c r="U703" s="4" t="s">
        <v>1129</v>
      </c>
      <c r="V703" s="5">
        <f t="shared" si="141"/>
        <v>0</v>
      </c>
      <c r="W703" s="5">
        <f t="shared" si="142"/>
        <v>0</v>
      </c>
      <c r="X703" s="5" t="str">
        <f t="shared" si="134"/>
        <v>FLOW</v>
      </c>
      <c r="Y703" s="72" t="str">
        <f t="shared" si="135"/>
        <v>NC</v>
      </c>
      <c r="Z703" s="72" t="s">
        <v>1129</v>
      </c>
      <c r="AA703" s="72" t="s">
        <v>1315</v>
      </c>
      <c r="AB703" s="304" t="s">
        <v>3023</v>
      </c>
      <c r="AC703" s="72"/>
      <c r="AD703" s="72" t="s">
        <v>3021</v>
      </c>
      <c r="AE703" s="308"/>
      <c r="AF703" s="309" t="s">
        <v>1129</v>
      </c>
      <c r="AG703" s="7" t="s">
        <v>1129</v>
      </c>
      <c r="AH703" s="72" t="s">
        <v>834</v>
      </c>
      <c r="AI703" s="7" t="s">
        <v>1129</v>
      </c>
      <c r="AJ703" s="7" t="s">
        <v>1129</v>
      </c>
      <c r="AK703" s="7" t="s">
        <v>1129</v>
      </c>
      <c r="AL703" s="7">
        <v>3123.26</v>
      </c>
      <c r="AM703" s="255">
        <v>0</v>
      </c>
      <c r="AN703" s="258">
        <v>57</v>
      </c>
      <c r="AO703" s="306">
        <v>73</v>
      </c>
      <c r="AP703" s="306" t="str">
        <f t="shared" si="136"/>
        <v>FLOW</v>
      </c>
      <c r="AQ703" s="306"/>
      <c r="AR703" s="306"/>
      <c r="AS703" s="306"/>
      <c r="AT703" s="306"/>
      <c r="AU703" s="72" t="s">
        <v>943</v>
      </c>
      <c r="AV703" s="310" t="s">
        <v>1717</v>
      </c>
      <c r="AW703" s="304"/>
      <c r="AX703" s="311">
        <v>44801</v>
      </c>
      <c r="AY703" s="72">
        <v>42</v>
      </c>
      <c r="AZ703" s="72" t="s">
        <v>1742</v>
      </c>
      <c r="BA703" s="7" t="s">
        <v>3512</v>
      </c>
      <c r="BB703" s="7"/>
      <c r="BC703" s="7"/>
      <c r="BD703" s="72"/>
      <c r="BE703" s="72"/>
      <c r="BF703" s="72"/>
      <c r="BG703" s="183"/>
      <c r="BH703" s="72"/>
      <c r="BI703" s="72">
        <v>1</v>
      </c>
      <c r="BJ703" s="72"/>
      <c r="BK703" s="72"/>
      <c r="BL703" s="72"/>
      <c r="BM703" s="72"/>
      <c r="BN703" s="72"/>
      <c r="BO703" s="72"/>
      <c r="BP703" s="72"/>
      <c r="BQ703" s="72"/>
      <c r="BR703" s="72"/>
      <c r="BS703" s="72"/>
      <c r="BT703" s="72"/>
      <c r="BU703" s="72"/>
      <c r="BV703" s="72"/>
      <c r="BW703" s="72"/>
      <c r="BX703" s="72"/>
      <c r="BY703" s="72"/>
      <c r="BZ703" s="72"/>
      <c r="CA703" s="72"/>
      <c r="CB703" s="72"/>
      <c r="CC703" s="72"/>
      <c r="CD703" s="72"/>
      <c r="CE703" s="72"/>
      <c r="CF703" s="72"/>
      <c r="CG703" s="72"/>
      <c r="CH703" s="72"/>
      <c r="CI703" s="72"/>
      <c r="CJ703" s="72"/>
      <c r="CK703" s="72"/>
      <c r="CL703" s="72"/>
      <c r="CM703" s="72"/>
      <c r="CN703" s="72"/>
      <c r="CO703" s="72"/>
      <c r="CP703" s="72"/>
      <c r="CQ703" s="72"/>
      <c r="CR703" s="72"/>
      <c r="CS703" s="72"/>
      <c r="CT703" s="72"/>
      <c r="CU703" s="72"/>
      <c r="CV703" s="72"/>
      <c r="CW703" s="72"/>
      <c r="CX703" s="72"/>
      <c r="CY703" s="72"/>
      <c r="CZ703" s="72"/>
      <c r="DA703" s="72"/>
      <c r="DB703" s="72"/>
      <c r="DC703" s="72"/>
      <c r="DD703" s="72"/>
      <c r="DE703" s="72"/>
      <c r="DF703" s="72"/>
      <c r="DG703" s="72"/>
      <c r="DH703" s="72"/>
      <c r="DI703" s="72"/>
      <c r="DJ703" s="72"/>
      <c r="DK703" s="72"/>
      <c r="DL703" s="72"/>
      <c r="DM703" s="72"/>
      <c r="DN703" s="72"/>
      <c r="DO703" s="72"/>
      <c r="DP703" s="72"/>
      <c r="DQ703" s="72"/>
      <c r="DR703" s="72"/>
      <c r="DS703" s="72"/>
      <c r="DT703" s="72"/>
      <c r="DU703" s="72"/>
      <c r="DV703" s="72"/>
      <c r="DW703" s="72"/>
      <c r="DX703" s="72"/>
      <c r="DY703" s="72"/>
      <c r="DZ703" s="72"/>
      <c r="EA703" s="72"/>
      <c r="EB703" s="72"/>
      <c r="EC703" s="72"/>
      <c r="ED703" s="72"/>
      <c r="EE703" s="72"/>
      <c r="EF703" s="72"/>
      <c r="EG703" s="72"/>
      <c r="EH703" s="72"/>
      <c r="EI703" s="72"/>
      <c r="EJ703" s="72"/>
      <c r="EK703" s="72"/>
      <c r="EL703" s="72"/>
      <c r="EM703" s="72"/>
      <c r="EN703" s="72"/>
      <c r="EO703" s="72"/>
      <c r="EP703" s="72"/>
      <c r="EQ703" s="72"/>
      <c r="ER703" s="312">
        <f t="shared" si="137"/>
        <v>1</v>
      </c>
      <c r="ES703" s="72">
        <f t="shared" si="138"/>
        <v>1</v>
      </c>
      <c r="ET703" s="72" t="s">
        <v>1113</v>
      </c>
      <c r="EU703" s="7" t="s">
        <v>3012</v>
      </c>
      <c r="EV703" s="7" t="s">
        <v>1110</v>
      </c>
      <c r="EW703" s="7" t="s">
        <v>1829</v>
      </c>
      <c r="EX703" s="183" t="s">
        <v>2052</v>
      </c>
      <c r="EY703" s="313">
        <v>46176</v>
      </c>
      <c r="EZ703" s="313"/>
      <c r="FA703" s="183"/>
      <c r="FB703" s="313"/>
      <c r="FC703" s="7" t="s">
        <v>3622</v>
      </c>
      <c r="FD703" s="7" t="s">
        <v>3475</v>
      </c>
      <c r="FE703" s="7">
        <f t="shared" si="139"/>
        <v>2</v>
      </c>
      <c r="FF703" s="72">
        <f t="shared" si="140"/>
        <v>3137</v>
      </c>
      <c r="FG703" t="s">
        <v>3515</v>
      </c>
    </row>
    <row r="704" spans="1:163" ht="17.25">
      <c r="A704" s="72">
        <v>461234688</v>
      </c>
      <c r="B704" s="304" t="s">
        <v>899</v>
      </c>
      <c r="C704" s="72"/>
      <c r="D704" s="72"/>
      <c r="E704" s="72"/>
      <c r="F704" s="72"/>
      <c r="G704" s="306"/>
      <c r="H704" s="306"/>
      <c r="I704" s="72">
        <v>4992</v>
      </c>
      <c r="J704" s="72">
        <v>0</v>
      </c>
      <c r="K704" s="258">
        <f t="shared" si="143"/>
        <v>3</v>
      </c>
      <c r="L704" s="258">
        <f t="shared" si="133"/>
        <v>4995</v>
      </c>
      <c r="M704" s="315">
        <v>4</v>
      </c>
      <c r="N704" s="72" t="s">
        <v>1231</v>
      </c>
      <c r="O704" s="72" t="s">
        <v>1232</v>
      </c>
      <c r="P704" s="72" t="s">
        <v>18</v>
      </c>
      <c r="Q704" s="255">
        <v>0</v>
      </c>
      <c r="R704" s="66">
        <v>3</v>
      </c>
      <c r="S704" s="66">
        <f t="shared" si="144"/>
        <v>0</v>
      </c>
      <c r="T704" s="66">
        <v>4050</v>
      </c>
      <c r="U704" s="4" t="s">
        <v>1231</v>
      </c>
      <c r="V704" s="5">
        <f t="shared" si="141"/>
        <v>0</v>
      </c>
      <c r="W704" s="5">
        <f t="shared" si="142"/>
        <v>0</v>
      </c>
      <c r="X704" s="5" t="str">
        <f t="shared" si="134"/>
        <v>FLOW</v>
      </c>
      <c r="Y704" s="72" t="str">
        <f t="shared" si="135"/>
        <v>RTP</v>
      </c>
      <c r="Z704" s="72" t="s">
        <v>1330</v>
      </c>
      <c r="AA704" s="72" t="s">
        <v>1330</v>
      </c>
      <c r="AB704" s="304" t="s">
        <v>3504</v>
      </c>
      <c r="AC704" s="72"/>
      <c r="AD704" s="72"/>
      <c r="AE704" s="308"/>
      <c r="AF704" s="309" t="s">
        <v>1129</v>
      </c>
      <c r="AG704" s="7" t="s">
        <v>1129</v>
      </c>
      <c r="AH704" s="72" t="s">
        <v>900</v>
      </c>
      <c r="AI704" s="7" t="s">
        <v>1129</v>
      </c>
      <c r="AJ704" s="7" t="s">
        <v>1129</v>
      </c>
      <c r="AK704" s="7" t="s">
        <v>1129</v>
      </c>
      <c r="AL704" s="7">
        <v>4053</v>
      </c>
      <c r="AM704" s="255">
        <v>0</v>
      </c>
      <c r="AN704" s="258">
        <v>116</v>
      </c>
      <c r="AO704" s="306">
        <v>132</v>
      </c>
      <c r="AP704" s="306" t="str">
        <f t="shared" ref="AP704:AP706" si="145">IF(AO704=0,"RB",IF(AO704&lt;AN704,"STABLE",IF(AO704&gt;AN704,"FLOW","SAME")))</f>
        <v>FLOW</v>
      </c>
      <c r="AQ704" s="306"/>
      <c r="AR704" s="306"/>
      <c r="AS704" s="306"/>
      <c r="AT704" s="306"/>
      <c r="AU704" s="72" t="s">
        <v>943</v>
      </c>
      <c r="AV704" s="310" t="s">
        <v>901</v>
      </c>
      <c r="AW704" s="304"/>
      <c r="AX704" s="311">
        <v>45286</v>
      </c>
      <c r="AY704" s="72">
        <v>24</v>
      </c>
      <c r="AZ704" s="72" t="s">
        <v>1742</v>
      </c>
      <c r="BA704" s="7" t="s">
        <v>3512</v>
      </c>
      <c r="BB704" s="7"/>
      <c r="BC704" s="7"/>
      <c r="BD704" s="72"/>
      <c r="BE704" s="72"/>
      <c r="BF704" s="72"/>
      <c r="BG704" s="183"/>
      <c r="BH704" s="72"/>
      <c r="BI704" s="72"/>
      <c r="BJ704" s="72"/>
      <c r="BK704" s="72"/>
      <c r="BL704" s="72">
        <v>1</v>
      </c>
      <c r="BM704" s="72"/>
      <c r="BN704" s="72"/>
      <c r="BO704" s="72"/>
      <c r="BP704" s="72"/>
      <c r="BQ704" s="72"/>
      <c r="BR704" s="72"/>
      <c r="BS704" s="72"/>
      <c r="BT704" s="72"/>
      <c r="BU704" s="72"/>
      <c r="BV704" s="72"/>
      <c r="BW704" s="72"/>
      <c r="BX704" s="72"/>
      <c r="BY704" s="72"/>
      <c r="BZ704" s="72"/>
      <c r="CA704" s="72"/>
      <c r="CB704" s="72"/>
      <c r="CC704" s="72"/>
      <c r="CD704" s="72"/>
      <c r="CE704" s="72"/>
      <c r="CF704" s="72"/>
      <c r="CG704" s="72"/>
      <c r="CH704" s="72"/>
      <c r="CI704" s="72"/>
      <c r="CJ704" s="72"/>
      <c r="CK704" s="72"/>
      <c r="CL704" s="72"/>
      <c r="CM704" s="72"/>
      <c r="CN704" s="72"/>
      <c r="CO704" s="72"/>
      <c r="CP704" s="72"/>
      <c r="CQ704" s="72"/>
      <c r="CR704" s="72"/>
      <c r="CS704" s="72"/>
      <c r="CT704" s="72"/>
      <c r="CU704" s="72"/>
      <c r="CV704" s="72"/>
      <c r="CW704" s="72"/>
      <c r="CX704" s="72"/>
      <c r="CY704" s="72"/>
      <c r="CZ704" s="72"/>
      <c r="DA704" s="72"/>
      <c r="DB704" s="72"/>
      <c r="DC704" s="72"/>
      <c r="DD704" s="72"/>
      <c r="DE704" s="72"/>
      <c r="DF704" s="72"/>
      <c r="DG704" s="72"/>
      <c r="DH704" s="72"/>
      <c r="DI704" s="72"/>
      <c r="DJ704" s="72"/>
      <c r="DK704" s="72"/>
      <c r="DL704" s="72"/>
      <c r="DM704" s="72"/>
      <c r="DN704" s="72"/>
      <c r="DO704" s="72"/>
      <c r="DP704" s="72"/>
      <c r="DQ704" s="72"/>
      <c r="DR704" s="72"/>
      <c r="DS704" s="72"/>
      <c r="DT704" s="72"/>
      <c r="DU704" s="72"/>
      <c r="DV704" s="72"/>
      <c r="DW704" s="72"/>
      <c r="DX704" s="72"/>
      <c r="DY704" s="72"/>
      <c r="DZ704" s="72"/>
      <c r="EA704" s="72"/>
      <c r="EB704" s="72"/>
      <c r="EC704" s="72"/>
      <c r="ED704" s="72"/>
      <c r="EE704" s="72"/>
      <c r="EF704" s="72"/>
      <c r="EG704" s="72"/>
      <c r="EH704" s="72"/>
      <c r="EI704" s="72"/>
      <c r="EJ704" s="72"/>
      <c r="EK704" s="72"/>
      <c r="EL704" s="72"/>
      <c r="EM704" s="72"/>
      <c r="EN704" s="72"/>
      <c r="EO704" s="72"/>
      <c r="EP704" s="72"/>
      <c r="EQ704" s="72"/>
      <c r="ER704" s="312">
        <f t="shared" si="137"/>
        <v>1</v>
      </c>
      <c r="ES704" s="72">
        <f t="shared" ref="ES704:ES706" si="146">IF(ER704&gt;0,1,"")</f>
        <v>1</v>
      </c>
      <c r="ET704" s="72" t="s">
        <v>1113</v>
      </c>
      <c r="EU704" s="7" t="s">
        <v>3013</v>
      </c>
      <c r="EV704" s="7" t="s">
        <v>1110</v>
      </c>
      <c r="EW704" s="7" t="s">
        <v>1831</v>
      </c>
      <c r="EX704" s="183" t="s">
        <v>2053</v>
      </c>
      <c r="EY704" s="313">
        <v>46177</v>
      </c>
      <c r="EZ704" s="313"/>
      <c r="FA704" s="183"/>
      <c r="FB704" s="313"/>
      <c r="FC704" s="7"/>
      <c r="FD704" s="7" t="s">
        <v>3124</v>
      </c>
      <c r="FE704" s="7">
        <f t="shared" si="139"/>
        <v>3</v>
      </c>
      <c r="FF704" s="72">
        <f t="shared" si="140"/>
        <v>4995</v>
      </c>
      <c r="FG704" t="s">
        <v>3515</v>
      </c>
    </row>
    <row r="705" spans="1:163" ht="17.25">
      <c r="A705" s="72">
        <v>135494657</v>
      </c>
      <c r="B705" s="304" t="s">
        <v>1610</v>
      </c>
      <c r="C705" s="72"/>
      <c r="D705" s="72"/>
      <c r="E705" s="72"/>
      <c r="F705" s="72"/>
      <c r="G705" s="306"/>
      <c r="H705" s="306"/>
      <c r="I705" s="72">
        <v>3189</v>
      </c>
      <c r="J705" s="72">
        <v>0</v>
      </c>
      <c r="K705" s="258">
        <f t="shared" si="143"/>
        <v>23</v>
      </c>
      <c r="L705" s="258">
        <f t="shared" si="133"/>
        <v>3212</v>
      </c>
      <c r="M705" s="315">
        <v>6</v>
      </c>
      <c r="N705" s="72" t="s">
        <v>1231</v>
      </c>
      <c r="O705" s="72" t="s">
        <v>1232</v>
      </c>
      <c r="P705" s="72" t="s">
        <v>333</v>
      </c>
      <c r="Q705" s="255">
        <v>0</v>
      </c>
      <c r="R705" s="66">
        <v>23</v>
      </c>
      <c r="S705" s="66">
        <f t="shared" si="144"/>
        <v>0</v>
      </c>
      <c r="T705" s="66">
        <v>2697</v>
      </c>
      <c r="U705" s="4" t="s">
        <v>1129</v>
      </c>
      <c r="V705" s="5">
        <f t="shared" si="141"/>
        <v>0</v>
      </c>
      <c r="W705" s="5">
        <f t="shared" si="142"/>
        <v>0</v>
      </c>
      <c r="X705" s="5" t="str">
        <f t="shared" si="134"/>
        <v>FLOW</v>
      </c>
      <c r="Y705" s="72" t="str">
        <f t="shared" si="135"/>
        <v>NC</v>
      </c>
      <c r="Z705" s="72" t="s">
        <v>1129</v>
      </c>
      <c r="AA705" s="72" t="s">
        <v>1315</v>
      </c>
      <c r="AB705" s="304" t="s">
        <v>3523</v>
      </c>
      <c r="AC705" s="72"/>
      <c r="AD705" s="72" t="s">
        <v>3021</v>
      </c>
      <c r="AE705" s="308"/>
      <c r="AF705" s="309" t="s">
        <v>1129</v>
      </c>
      <c r="AG705" s="7" t="s">
        <v>1129</v>
      </c>
      <c r="AH705" s="72" t="s">
        <v>908</v>
      </c>
      <c r="AI705" s="7" t="s">
        <v>1129</v>
      </c>
      <c r="AJ705" s="7" t="s">
        <v>1129</v>
      </c>
      <c r="AK705" s="7" t="s">
        <v>1129</v>
      </c>
      <c r="AL705" s="7">
        <v>2720</v>
      </c>
      <c r="AM705" s="255">
        <v>0</v>
      </c>
      <c r="AN705" s="258">
        <v>177</v>
      </c>
      <c r="AO705" s="306">
        <v>193</v>
      </c>
      <c r="AP705" s="306" t="str">
        <f t="shared" si="145"/>
        <v>FLOW</v>
      </c>
      <c r="AQ705" s="306"/>
      <c r="AR705" s="306"/>
      <c r="AS705" s="306"/>
      <c r="AT705" s="306"/>
      <c r="AU705" s="72" t="s">
        <v>943</v>
      </c>
      <c r="AV705" s="310" t="s">
        <v>1714</v>
      </c>
      <c r="AW705" s="304" t="s">
        <v>522</v>
      </c>
      <c r="AX705" s="311">
        <v>44865</v>
      </c>
      <c r="AY705" s="72">
        <v>36</v>
      </c>
      <c r="AZ705" s="72" t="s">
        <v>1742</v>
      </c>
      <c r="BA705" s="7" t="s">
        <v>3513</v>
      </c>
      <c r="BB705" s="7"/>
      <c r="BC705" s="7"/>
      <c r="BD705" s="72"/>
      <c r="BE705" s="72"/>
      <c r="BF705" s="72"/>
      <c r="BG705" s="183"/>
      <c r="BH705" s="72"/>
      <c r="BI705" s="72"/>
      <c r="BJ705" s="72"/>
      <c r="BK705" s="72"/>
      <c r="BL705" s="72">
        <v>1</v>
      </c>
      <c r="BM705" s="72"/>
      <c r="BN705" s="72"/>
      <c r="BO705" s="72"/>
      <c r="BP705" s="72"/>
      <c r="BQ705" s="72"/>
      <c r="BR705" s="72"/>
      <c r="BS705" s="72"/>
      <c r="BT705" s="72"/>
      <c r="BU705" s="72"/>
      <c r="BV705" s="72"/>
      <c r="BW705" s="72"/>
      <c r="BX705" s="72"/>
      <c r="BY705" s="72"/>
      <c r="BZ705" s="72"/>
      <c r="CA705" s="72"/>
      <c r="CB705" s="72"/>
      <c r="CC705" s="72"/>
      <c r="CD705" s="72"/>
      <c r="CE705" s="72"/>
      <c r="CF705" s="72"/>
      <c r="CG705" s="72"/>
      <c r="CH705" s="72"/>
      <c r="CI705" s="72"/>
      <c r="CJ705" s="72"/>
      <c r="CK705" s="72"/>
      <c r="CL705" s="72"/>
      <c r="CM705" s="72"/>
      <c r="CN705" s="72"/>
      <c r="CO705" s="72"/>
      <c r="CP705" s="72"/>
      <c r="CQ705" s="72"/>
      <c r="CR705" s="72"/>
      <c r="CS705" s="72"/>
      <c r="CT705" s="72"/>
      <c r="CU705" s="72"/>
      <c r="CV705" s="72"/>
      <c r="CW705" s="72"/>
      <c r="CX705" s="72"/>
      <c r="CY705" s="72"/>
      <c r="CZ705" s="72"/>
      <c r="DA705" s="72"/>
      <c r="DB705" s="72"/>
      <c r="DC705" s="72"/>
      <c r="DD705" s="72"/>
      <c r="DE705" s="72"/>
      <c r="DF705" s="72"/>
      <c r="DG705" s="72"/>
      <c r="DH705" s="72"/>
      <c r="DI705" s="72"/>
      <c r="DJ705" s="72"/>
      <c r="DK705" s="72"/>
      <c r="DL705" s="72"/>
      <c r="DM705" s="72"/>
      <c r="DN705" s="72"/>
      <c r="DO705" s="72"/>
      <c r="DP705" s="72"/>
      <c r="DQ705" s="72"/>
      <c r="DR705" s="72"/>
      <c r="DS705" s="72"/>
      <c r="DT705" s="72"/>
      <c r="DU705" s="72"/>
      <c r="DV705" s="72"/>
      <c r="DW705" s="72"/>
      <c r="DX705" s="72"/>
      <c r="DY705" s="72"/>
      <c r="DZ705" s="72"/>
      <c r="EA705" s="72"/>
      <c r="EB705" s="72"/>
      <c r="EC705" s="72"/>
      <c r="ED705" s="72"/>
      <c r="EE705" s="72"/>
      <c r="EF705" s="72"/>
      <c r="EG705" s="72"/>
      <c r="EH705" s="72"/>
      <c r="EI705" s="72"/>
      <c r="EJ705" s="72"/>
      <c r="EK705" s="72"/>
      <c r="EL705" s="72"/>
      <c r="EM705" s="72"/>
      <c r="EN705" s="72"/>
      <c r="EO705" s="72"/>
      <c r="EP705" s="72"/>
      <c r="EQ705" s="72"/>
      <c r="ER705" s="312">
        <f t="shared" si="137"/>
        <v>1</v>
      </c>
      <c r="ES705" s="72">
        <f t="shared" si="146"/>
        <v>1</v>
      </c>
      <c r="ET705" s="72" t="s">
        <v>1125</v>
      </c>
      <c r="EU705" s="7" t="s">
        <v>3014</v>
      </c>
      <c r="EV705" s="7" t="s">
        <v>1110</v>
      </c>
      <c r="EW705" s="7" t="s">
        <v>1848</v>
      </c>
      <c r="EX705" s="183" t="s">
        <v>1809</v>
      </c>
      <c r="EY705" s="313">
        <v>46177</v>
      </c>
      <c r="EZ705" s="313"/>
      <c r="FA705" s="183"/>
      <c r="FB705" s="313"/>
      <c r="FC705" s="7"/>
      <c r="FD705" s="7" t="s">
        <v>1246</v>
      </c>
      <c r="FE705" s="7">
        <f t="shared" ref="FE705:FE706" si="147">IF((J705+R705)&lt;=I705+R705,(J705+R705),((I705-(I705*(M705+1)-(I705+J705)))+R705))</f>
        <v>23</v>
      </c>
      <c r="FF705" s="72">
        <f t="shared" ref="FF705:FF706" si="148">I705+J705+FD705</f>
        <v>3212</v>
      </c>
      <c r="FG705" t="s">
        <v>3515</v>
      </c>
    </row>
    <row r="706" spans="1:163" ht="17.25">
      <c r="A706" s="72">
        <v>463182764</v>
      </c>
      <c r="B706" s="304" t="s">
        <v>912</v>
      </c>
      <c r="C706" s="72"/>
      <c r="D706" s="72"/>
      <c r="E706" s="72"/>
      <c r="F706" s="72"/>
      <c r="G706" s="306"/>
      <c r="H706" s="306"/>
      <c r="I706" s="72">
        <v>1668</v>
      </c>
      <c r="J706" s="72">
        <v>0</v>
      </c>
      <c r="K706" s="258">
        <f t="shared" si="143"/>
        <v>133</v>
      </c>
      <c r="L706" s="258">
        <f t="shared" si="133"/>
        <v>1801</v>
      </c>
      <c r="M706" s="315">
        <v>4</v>
      </c>
      <c r="N706" s="72" t="s">
        <v>1231</v>
      </c>
      <c r="O706" s="72" t="s">
        <v>1232</v>
      </c>
      <c r="P706" s="72" t="s">
        <v>333</v>
      </c>
      <c r="Q706" s="255">
        <v>0</v>
      </c>
      <c r="R706" s="66">
        <v>133</v>
      </c>
      <c r="S706" s="66">
        <f t="shared" si="144"/>
        <v>0</v>
      </c>
      <c r="T706" s="66">
        <v>4500</v>
      </c>
      <c r="U706" s="4" t="s">
        <v>1129</v>
      </c>
      <c r="V706" s="5">
        <f t="shared" si="141"/>
        <v>0</v>
      </c>
      <c r="W706" s="5">
        <f t="shared" si="142"/>
        <v>0</v>
      </c>
      <c r="X706" s="5" t="str">
        <f t="shared" si="134"/>
        <v>FLOW</v>
      </c>
      <c r="Y706" s="72" t="str">
        <f t="shared" si="135"/>
        <v>NC</v>
      </c>
      <c r="Z706" s="72" t="s">
        <v>1129</v>
      </c>
      <c r="AA706" s="72" t="s">
        <v>1315</v>
      </c>
      <c r="AB706" s="304" t="s">
        <v>3024</v>
      </c>
      <c r="AC706" s="72"/>
      <c r="AD706" s="72" t="s">
        <v>3021</v>
      </c>
      <c r="AE706" s="308"/>
      <c r="AF706" s="309" t="s">
        <v>1129</v>
      </c>
      <c r="AG706" s="7" t="s">
        <v>1129</v>
      </c>
      <c r="AH706" s="72" t="s">
        <v>908</v>
      </c>
      <c r="AI706" s="7" t="s">
        <v>1129</v>
      </c>
      <c r="AJ706" s="7" t="s">
        <v>1129</v>
      </c>
      <c r="AK706" s="7" t="s">
        <v>1129</v>
      </c>
      <c r="AL706" s="7">
        <v>4633</v>
      </c>
      <c r="AM706" s="255">
        <v>0</v>
      </c>
      <c r="AN706" s="258">
        <v>115</v>
      </c>
      <c r="AO706" s="306">
        <v>131</v>
      </c>
      <c r="AP706" s="306" t="str">
        <f t="shared" si="145"/>
        <v>FLOW</v>
      </c>
      <c r="AQ706" s="306"/>
      <c r="AR706" s="306"/>
      <c r="AS706" s="306"/>
      <c r="AT706" s="306"/>
      <c r="AU706" s="72" t="s">
        <v>943</v>
      </c>
      <c r="AV706" s="310" t="s">
        <v>913</v>
      </c>
      <c r="AW706" s="304"/>
      <c r="AX706" s="311">
        <v>45455</v>
      </c>
      <c r="AY706" s="72">
        <v>18</v>
      </c>
      <c r="AZ706" s="72" t="s">
        <v>1742</v>
      </c>
      <c r="BA706" s="7" t="s">
        <v>3513</v>
      </c>
      <c r="BB706" s="7"/>
      <c r="BC706" s="7"/>
      <c r="BD706" s="72"/>
      <c r="BE706" s="72"/>
      <c r="BF706" s="72"/>
      <c r="BG706" s="183"/>
      <c r="BH706" s="72"/>
      <c r="BI706" s="72"/>
      <c r="BJ706" s="72"/>
      <c r="BK706" s="72"/>
      <c r="BL706" s="72"/>
      <c r="BM706" s="72"/>
      <c r="BN706" s="72"/>
      <c r="BO706" s="72">
        <v>1</v>
      </c>
      <c r="BP706" s="72"/>
      <c r="BQ706" s="72"/>
      <c r="BR706" s="72"/>
      <c r="BS706" s="72"/>
      <c r="BT706" s="72"/>
      <c r="BU706" s="72"/>
      <c r="BV706" s="72"/>
      <c r="BW706" s="72"/>
      <c r="BX706" s="72"/>
      <c r="BY706" s="72"/>
      <c r="BZ706" s="72"/>
      <c r="CA706" s="72"/>
      <c r="CB706" s="72"/>
      <c r="CC706" s="72"/>
      <c r="CD706" s="72"/>
      <c r="CE706" s="72"/>
      <c r="CF706" s="72"/>
      <c r="CG706" s="72"/>
      <c r="CH706" s="72"/>
      <c r="CI706" s="72"/>
      <c r="CJ706" s="72"/>
      <c r="CK706" s="72"/>
      <c r="CL706" s="72"/>
      <c r="CM706" s="72"/>
      <c r="CN706" s="72"/>
      <c r="CO706" s="72"/>
      <c r="CP706" s="72"/>
      <c r="CQ706" s="72"/>
      <c r="CR706" s="72"/>
      <c r="CS706" s="72"/>
      <c r="CT706" s="72"/>
      <c r="CU706" s="72"/>
      <c r="CV706" s="72"/>
      <c r="CW706" s="72"/>
      <c r="CX706" s="72"/>
      <c r="CY706" s="72"/>
      <c r="CZ706" s="72"/>
      <c r="DA706" s="72"/>
      <c r="DB706" s="72"/>
      <c r="DC706" s="72"/>
      <c r="DD706" s="72"/>
      <c r="DE706" s="72"/>
      <c r="DF706" s="72"/>
      <c r="DG706" s="72"/>
      <c r="DH706" s="72"/>
      <c r="DI706" s="72"/>
      <c r="DJ706" s="72"/>
      <c r="DK706" s="72"/>
      <c r="DL706" s="72"/>
      <c r="DM706" s="72"/>
      <c r="DN706" s="72"/>
      <c r="DO706" s="72"/>
      <c r="DP706" s="72"/>
      <c r="DQ706" s="72"/>
      <c r="DR706" s="72"/>
      <c r="DS706" s="72"/>
      <c r="DT706" s="72"/>
      <c r="DU706" s="72"/>
      <c r="DV706" s="72"/>
      <c r="DW706" s="72"/>
      <c r="DX706" s="72"/>
      <c r="DY706" s="72"/>
      <c r="DZ706" s="72"/>
      <c r="EA706" s="72"/>
      <c r="EB706" s="72"/>
      <c r="EC706" s="72"/>
      <c r="ED706" s="72"/>
      <c r="EE706" s="72"/>
      <c r="EF706" s="72"/>
      <c r="EG706" s="72"/>
      <c r="EH706" s="72"/>
      <c r="EI706" s="72"/>
      <c r="EJ706" s="72"/>
      <c r="EK706" s="72"/>
      <c r="EL706" s="72"/>
      <c r="EM706" s="72"/>
      <c r="EN706" s="72"/>
      <c r="EO706" s="72"/>
      <c r="EP706" s="72"/>
      <c r="EQ706" s="72"/>
      <c r="ER706" s="312">
        <f t="shared" si="137"/>
        <v>1</v>
      </c>
      <c r="ES706" s="72">
        <f t="shared" si="146"/>
        <v>1</v>
      </c>
      <c r="ET706" s="72" t="s">
        <v>1125</v>
      </c>
      <c r="EU706" s="7" t="s">
        <v>3015</v>
      </c>
      <c r="EV706" s="7" t="s">
        <v>1110</v>
      </c>
      <c r="EW706" s="7" t="s">
        <v>1808</v>
      </c>
      <c r="EX706" s="183" t="s">
        <v>1809</v>
      </c>
      <c r="EY706" s="313">
        <v>46178</v>
      </c>
      <c r="EZ706" s="313"/>
      <c r="FA706" s="183"/>
      <c r="FB706" s="313"/>
      <c r="FC706" s="7"/>
      <c r="FD706" s="7" t="s">
        <v>3485</v>
      </c>
      <c r="FE706" s="7">
        <f t="shared" si="147"/>
        <v>133</v>
      </c>
      <c r="FF706" s="72">
        <f t="shared" si="148"/>
        <v>1801</v>
      </c>
      <c r="FG706" t="s">
        <v>3515</v>
      </c>
    </row>
  </sheetData>
  <sortState xmlns:xlrd2="http://schemas.microsoft.com/office/spreadsheetml/2017/richdata2" ref="A2:FF706">
    <sortCondition descending="1" ref="Q2:Q706"/>
  </sortState>
  <conditionalFormatting sqref="A1">
    <cfRule type="duplicateValues" dxfId="20873" priority="14"/>
  </conditionalFormatting>
  <conditionalFormatting sqref="A1:A1048576">
    <cfRule type="duplicateValues" dxfId="20872" priority="13"/>
  </conditionalFormatting>
  <conditionalFormatting sqref="A567:A706">
    <cfRule type="duplicateValues" dxfId="20871" priority="506"/>
  </conditionalFormatting>
  <conditionalFormatting sqref="M2:M706">
    <cfRule type="expression" dxfId="20870" priority="342">
      <formula>AND(LEN(#REF!)&gt;0,#REF!&lt;#REF!,#REF!&gt;=#REF!)</formula>
    </cfRule>
  </conditionalFormatting>
  <conditionalFormatting sqref="M3:M6 M8:M109 M111:M121 M123:M136 M138:M141 M144:M148 M150:M167 M169:M192 M194:M313 M316:M346 M348:M353 M355:M451 M453:M464 M466:M479 M481:M565">
    <cfRule type="expression" dxfId="20869" priority="372">
      <formula>AND(LEN($E4)&gt;0,$E4&lt;$K4,#REF!&gt;=$AM4)</formula>
    </cfRule>
  </conditionalFormatting>
  <conditionalFormatting sqref="M567">
    <cfRule type="expression" dxfId="20868" priority="381">
      <formula>AND(LEN($E568)&gt;0,$E568&lt;$M568,$AP568&gt;=$AO568)</formula>
    </cfRule>
  </conditionalFormatting>
  <conditionalFormatting sqref="M568:M593 M595:M598 M600:M650 M652:M663 M665:M667 M669:M676 M678:M700 M702:M9243">
    <cfRule type="expression" dxfId="20867" priority="376">
      <formula>AND(LEN($E569)&gt;0,$E569&lt;$K569,$AO569&gt;=$AN569)</formula>
    </cfRule>
  </conditionalFormatting>
  <conditionalFormatting sqref="N2:N706">
    <cfRule type="expression" dxfId="20866" priority="377">
      <formula>AND(LEN($E2)&gt;0,$E2&lt;$K2,$AO2&gt;$AN2)</formula>
    </cfRule>
  </conditionalFormatting>
  <conditionalFormatting sqref="N567">
    <cfRule type="expression" dxfId="20865" priority="382">
      <formula>AND(LEN($E568)&gt;0,$E568&lt;$M568,$AP568&gt;=$AO568)</formula>
    </cfRule>
  </conditionalFormatting>
  <conditionalFormatting sqref="N568:N593 N595:N598 N600:N650 N652:N663 N665:N667 N669:N676 N678:N700">
    <cfRule type="expression" dxfId="20864" priority="379">
      <formula>AND(LEN($E569)&gt;0,$E569&lt;$K569,$AO569&gt;=$AN569)</formula>
    </cfRule>
  </conditionalFormatting>
  <conditionalFormatting sqref="N594 N599 N651 N664 N668 N677 N701:N706">
    <cfRule type="expression" dxfId="20863" priority="406">
      <formula>AND(LEN(#REF!)&gt;0,#REF!&lt;#REF!,#REF!&gt;=#REF!)</formula>
    </cfRule>
  </conditionalFormatting>
  <conditionalFormatting sqref="N707:N9243">
    <cfRule type="expression" dxfId="20862" priority="383">
      <formula>AND(LEN($E707)&gt;0,$E707&lt;$K707,#REF!&gt;#REF!)</formula>
    </cfRule>
  </conditionalFormatting>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POT NPA</vt:lpstr>
      <vt:lpstr>Sheet2</vt:lpstr>
      <vt:lpstr>Sheet1</vt:lpstr>
      <vt:lpstr>TRAILS</vt:lpstr>
      <vt:lpstr>PIVOT</vt:lpstr>
      <vt:lpstr>MAIN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BAJAJ1</dc:creator>
  <cp:lastModifiedBy>siddharth Agency</cp:lastModifiedBy>
  <cp:lastPrinted>2026-06-03T07:11:28Z</cp:lastPrinted>
  <dcterms:created xsi:type="dcterms:W3CDTF">2026-05-02T05:18:31Z</dcterms:created>
  <dcterms:modified xsi:type="dcterms:W3CDTF">2026-06-22T07:07:04Z</dcterms:modified>
</cp:coreProperties>
</file>